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18987/"/>
    </mc:Choice>
  </mc:AlternateContent>
  <xr:revisionPtr revIDLastSave="0" documentId="13_ncr:1_{8CA491EA-D8F5-EF45-9BB3-06E0B9365DFA}" xr6:coauthVersionLast="47" xr6:coauthVersionMax="47" xr10:uidLastSave="{00000000-0000-0000-0000-000000000000}"/>
  <bookViews>
    <workbookView xWindow="74760" yWindow="620" windowWidth="30220" windowHeight="20980" activeTab="6" xr2:uid="{EF01C613-D165-2D4B-B5E8-CA54AD994DA8}"/>
  </bookViews>
  <sheets>
    <sheet name="examples" sheetId="9" r:id="rId1"/>
    <sheet name="Sheet1" sheetId="10" r:id="rId2"/>
    <sheet name="Rules" sheetId="5" r:id="rId3"/>
    <sheet name="Lists" sheetId="4" r:id="rId4"/>
    <sheet name="events" sheetId="1" r:id="rId5"/>
    <sheet name="game_rosters" sheetId="11" r:id="rId6"/>
    <sheet name="shifts" sheetId="8" r:id="rId7"/>
  </sheets>
  <definedNames>
    <definedName name="_xlnm._FilterDatabase" localSheetId="4" hidden="1">events!$A$1:$BU$3085</definedName>
    <definedName name="DEfensive">Lists!$BL:$BL</definedName>
    <definedName name="EventType">Lists!$A$2:$A$16</definedName>
    <definedName name="Faceoff">Lists!$G$2:$G$1048576</definedName>
    <definedName name="Goal">Lists!$J$2:$J$1048576</definedName>
    <definedName name="Goal_PenaltyShot">Lists!$BA$2:$BA$1048576</definedName>
    <definedName name="Goal_Scored">Lists!$AY$2:$AY$1048576</definedName>
    <definedName name="Goal_Shootout">Lists!$AZ$2:$AZ$1048576</definedName>
    <definedName name="LoosePuck">Lists!$P$2:$P$1048576</definedName>
    <definedName name="Offensive">Lists!$BK:$BK</definedName>
    <definedName name="Pass">Lists!$I$2:$I$1048576</definedName>
    <definedName name="Pass_Completed">Lists!$R$2:$R$1048576</definedName>
    <definedName name="Pass_Deflected">Lists!$T$2:$T$1048576</definedName>
    <definedName name="Pass_Intercepted">Lists!$U$2:$U$1048576</definedName>
    <definedName name="Pass_Missed">Lists!$S$2:$S$1048576</definedName>
    <definedName name="Penalty">Lists!$M$2:$M$1048576</definedName>
    <definedName name="Penalty_Major">Lists!$AA$2:$AA$1048576</definedName>
    <definedName name="Penalty_Minor">Lists!$AB$2:$AB$1048576</definedName>
    <definedName name="Penalty_Offsetting">Lists!$AC$2:$AC$1048576</definedName>
    <definedName name="PenaltyShot_Missed">Lists!$AK$2:$AK$1048576</definedName>
    <definedName name="PenaltyShot_OnNet">Lists!$AJ$2:$AJ$1048576</definedName>
    <definedName name="PenaltyShot_Saved">Lists!$AL$2:$AL$1048576</definedName>
    <definedName name="PenaltyShot_Shootout">Lists!$N$2:$N$1048576</definedName>
    <definedName name="Play">Lists!$F:$F</definedName>
    <definedName name="Play_Defensive">Lists!$BE:$BE</definedName>
    <definedName name="Play_Offensive">Lists!$BD:$BD</definedName>
    <definedName name="Possession">Lists!$BF:$BF</definedName>
    <definedName name="Rebound">Lists!$BC$2:$BC$1048576</definedName>
    <definedName name="Save">Lists!$Q$2:$Q$1048576</definedName>
    <definedName name="Save_Freeze">Lists!$AN$2:$AN$1048576</definedName>
    <definedName name="Save_Played">Lists!$BB:$BB</definedName>
    <definedName name="Save_Rebound">Lists!$AM$2:$AM$1048576</definedName>
    <definedName name="Shootout_Missed">Lists!$AH$2:$AH$1048576</definedName>
    <definedName name="Shootout_OnNet">Lists!$AG$2:$AG$1048576</definedName>
    <definedName name="Shootout_Saved">Lists!$AI$2:$AI$1048576</definedName>
    <definedName name="Shot">Lists!$H$2:$H$1048576</definedName>
    <definedName name="Shot_Blocked">Lists!$AQ$2:$AQ$1048576</definedName>
    <definedName name="Shot_BlockedSameTeam">Lists!$AR$2:$AR$1048576</definedName>
    <definedName name="Shot_Deflected">Lists!$AS$2:$AS$1048576</definedName>
    <definedName name="Shot_DeflectedGoal">Lists!$AX$2:$AX$1048576</definedName>
    <definedName name="Shot_DeflectedOnNetSaved">Lists!$AT$2:$AT$1048576</definedName>
    <definedName name="Shot_Missed">Lists!$AP$2:$AP$1048576</definedName>
    <definedName name="Shot_MissedPost">Lists!$BH:$BH</definedName>
    <definedName name="Shot_OnNetGoal">Lists!$AV$2:$AV$1048576</definedName>
    <definedName name="Shot_OnNetSaved">Lists!$AO$2:$AO$1048576</definedName>
    <definedName name="Shot_TippedGoal">Lists!$AW$2:$AW$1048576</definedName>
    <definedName name="Shot_TippedOnNetSaved">Lists!$AU$2:$AU$1048576</definedName>
    <definedName name="Stoppage">Lists!$O$2:$O$1048576</definedName>
    <definedName name="Stoppage_Other">Lists!$AF$2:$AF$1048576</definedName>
    <definedName name="Stoppage_Period">Lists!$AE$2:$AE$1048576</definedName>
    <definedName name="Stoppage_Play">Lists!$AD$2:$AD$1048576</definedName>
    <definedName name="Turnover">Lists!$K$2:$K$1048576</definedName>
    <definedName name="Turnover_Giveaway">Lists!$V$2:$V$1048576</definedName>
    <definedName name="Turnover_Takeaway">Lists!$W$2:$W$1048576</definedName>
    <definedName name="Zone_Entry">Lists!$X$2:$X$1048576</definedName>
    <definedName name="Zone_Entry_Exit">Lists!$L$2:$L$1048576</definedName>
    <definedName name="Zone_EntryFailed">Lists!$BM:$BM</definedName>
    <definedName name="Zone_Exit">Lists!$Y$2:$Y$1048576</definedName>
    <definedName name="Zone_ExitFailed">Lists!$BN:$BN</definedName>
    <definedName name="Zone_Keepin">Lists!$Z$2:$Z$1048576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44" i="8" l="1"/>
  <c r="BB45" i="8"/>
  <c r="BB46" i="8"/>
  <c r="BB47" i="8"/>
  <c r="BB48" i="8"/>
  <c r="BB49" i="8"/>
  <c r="BB50" i="8"/>
  <c r="BB51" i="8"/>
  <c r="BB52" i="8"/>
  <c r="BB53" i="8"/>
  <c r="BB54" i="8"/>
  <c r="BB55" i="8"/>
  <c r="BB56" i="8"/>
  <c r="BB57" i="8"/>
  <c r="BB58" i="8"/>
  <c r="BB59" i="8"/>
  <c r="BB60" i="8"/>
  <c r="BB61" i="8"/>
  <c r="BB62" i="8"/>
  <c r="BB63" i="8"/>
  <c r="BB64" i="8"/>
  <c r="BB65" i="8"/>
  <c r="BB66" i="8"/>
  <c r="BB67" i="8"/>
  <c r="BB68" i="8"/>
  <c r="BB69" i="8"/>
  <c r="BB70" i="8"/>
  <c r="BB71" i="8"/>
  <c r="BB72" i="8"/>
  <c r="BB73" i="8"/>
  <c r="BB74" i="8"/>
  <c r="BB75" i="8"/>
  <c r="BB76" i="8"/>
  <c r="BB77" i="8"/>
  <c r="BB78" i="8"/>
  <c r="BB79" i="8"/>
  <c r="BB80" i="8"/>
  <c r="BB81" i="8"/>
  <c r="BB82" i="8"/>
  <c r="BB83" i="8"/>
  <c r="BB84" i="8"/>
  <c r="BB85" i="8"/>
  <c r="BB86" i="8"/>
  <c r="BB87" i="8"/>
  <c r="BB88" i="8"/>
  <c r="BB89" i="8"/>
  <c r="BB90" i="8"/>
  <c r="BB91" i="8"/>
  <c r="BB92" i="8"/>
  <c r="BB93" i="8"/>
  <c r="BB94" i="8"/>
  <c r="BB95" i="8"/>
  <c r="BB96" i="8"/>
  <c r="BB97" i="8"/>
  <c r="BB98" i="8"/>
  <c r="BB99" i="8"/>
  <c r="BB100" i="8"/>
  <c r="BB101" i="8"/>
  <c r="BB102" i="8"/>
  <c r="BB103" i="8"/>
  <c r="BB104" i="8"/>
  <c r="BB105" i="8"/>
  <c r="BB106" i="8"/>
  <c r="BB107" i="8"/>
  <c r="BA45" i="8"/>
  <c r="BA46" i="8"/>
  <c r="BA47" i="8"/>
  <c r="BA48" i="8"/>
  <c r="BA49" i="8"/>
  <c r="BA50" i="8"/>
  <c r="BA51" i="8"/>
  <c r="BA52" i="8"/>
  <c r="BA53" i="8"/>
  <c r="BA54" i="8"/>
  <c r="BA55" i="8"/>
  <c r="BA56" i="8"/>
  <c r="BA57" i="8"/>
  <c r="BA58" i="8"/>
  <c r="BA59" i="8"/>
  <c r="BA60" i="8"/>
  <c r="BA61" i="8"/>
  <c r="BA62" i="8"/>
  <c r="BA63" i="8"/>
  <c r="BA64" i="8"/>
  <c r="BA65" i="8"/>
  <c r="BA66" i="8"/>
  <c r="BA67" i="8"/>
  <c r="BA68" i="8"/>
  <c r="BA69" i="8"/>
  <c r="BA70" i="8"/>
  <c r="BA71" i="8"/>
  <c r="BA72" i="8"/>
  <c r="BA73" i="8"/>
  <c r="BA74" i="8"/>
  <c r="BA75" i="8"/>
  <c r="BA76" i="8"/>
  <c r="BA77" i="8"/>
  <c r="BA78" i="8"/>
  <c r="BA79" i="8" s="1"/>
  <c r="BA80" i="8"/>
  <c r="BA81" i="8"/>
  <c r="BA82" i="8"/>
  <c r="BA83" i="8"/>
  <c r="BA84" i="8"/>
  <c r="BA85" i="8"/>
  <c r="BA86" i="8"/>
  <c r="BA87" i="8"/>
  <c r="BA88" i="8"/>
  <c r="BA89" i="8"/>
  <c r="BA90" i="8"/>
  <c r="BA91" i="8"/>
  <c r="BA92" i="8"/>
  <c r="BA93" i="8"/>
  <c r="BA94" i="8"/>
  <c r="BA95" i="8"/>
  <c r="BA96" i="8"/>
  <c r="BA97" i="8"/>
  <c r="BA98" i="8"/>
  <c r="BA99" i="8"/>
  <c r="BA100" i="8"/>
  <c r="BA101" i="8"/>
  <c r="BA102" i="8"/>
  <c r="BA103" i="8"/>
  <c r="BA104" i="8"/>
  <c r="BA105" i="8"/>
  <c r="BA106" i="8"/>
  <c r="BA107" i="8"/>
  <c r="BA44" i="8"/>
  <c r="AZ3" i="8"/>
  <c r="AZ4" i="8"/>
  <c r="AZ5" i="8"/>
  <c r="AZ6" i="8"/>
  <c r="AZ7" i="8"/>
  <c r="AZ8" i="8"/>
  <c r="AZ9" i="8"/>
  <c r="AZ10" i="8"/>
  <c r="AZ11" i="8"/>
  <c r="AZ12" i="8"/>
  <c r="AZ13" i="8"/>
  <c r="AZ14" i="8"/>
  <c r="AZ15" i="8"/>
  <c r="AZ16" i="8"/>
  <c r="AZ17" i="8"/>
  <c r="AZ18" i="8"/>
  <c r="AZ19" i="8"/>
  <c r="AZ20" i="8"/>
  <c r="AZ21" i="8"/>
  <c r="AZ22" i="8"/>
  <c r="AZ23" i="8"/>
  <c r="AZ24" i="8"/>
  <c r="AZ25" i="8"/>
  <c r="AZ26" i="8"/>
  <c r="AZ27" i="8"/>
  <c r="AZ28" i="8"/>
  <c r="AZ29" i="8"/>
  <c r="AZ30" i="8"/>
  <c r="AZ31" i="8"/>
  <c r="AZ32" i="8"/>
  <c r="AZ33" i="8"/>
  <c r="AZ34" i="8"/>
  <c r="AZ35" i="8"/>
  <c r="AZ36" i="8"/>
  <c r="AZ37" i="8"/>
  <c r="AZ38" i="8"/>
  <c r="AZ39" i="8"/>
  <c r="AZ40" i="8"/>
  <c r="AZ41" i="8"/>
  <c r="AZ42" i="8"/>
  <c r="AZ43" i="8"/>
  <c r="AZ44" i="8"/>
  <c r="AZ45" i="8"/>
  <c r="AZ46" i="8"/>
  <c r="AZ47" i="8"/>
  <c r="AZ48" i="8"/>
  <c r="AZ49" i="8"/>
  <c r="AZ50" i="8"/>
  <c r="AZ51" i="8"/>
  <c r="AZ52" i="8"/>
  <c r="AZ53" i="8"/>
  <c r="AZ54" i="8"/>
  <c r="AZ55" i="8"/>
  <c r="AZ56" i="8"/>
  <c r="AZ57" i="8"/>
  <c r="AZ58" i="8"/>
  <c r="AZ59" i="8"/>
  <c r="AZ60" i="8"/>
  <c r="AZ61" i="8"/>
  <c r="AZ62" i="8"/>
  <c r="AZ63" i="8"/>
  <c r="AZ64" i="8"/>
  <c r="AZ65" i="8"/>
  <c r="AZ66" i="8"/>
  <c r="AZ67" i="8"/>
  <c r="AZ68" i="8"/>
  <c r="AZ69" i="8"/>
  <c r="AZ70" i="8"/>
  <c r="AZ71" i="8"/>
  <c r="AZ72" i="8"/>
  <c r="AZ73" i="8"/>
  <c r="AZ74" i="8"/>
  <c r="AZ75" i="8"/>
  <c r="AZ76" i="8"/>
  <c r="AZ77" i="8"/>
  <c r="AZ78" i="8"/>
  <c r="AZ79" i="8"/>
  <c r="AZ80" i="8"/>
  <c r="AZ81" i="8"/>
  <c r="AZ82" i="8"/>
  <c r="AZ83" i="8"/>
  <c r="AZ84" i="8"/>
  <c r="AZ85" i="8"/>
  <c r="AZ86" i="8"/>
  <c r="AZ87" i="8"/>
  <c r="AZ88" i="8"/>
  <c r="AZ89" i="8"/>
  <c r="AZ90" i="8"/>
  <c r="AZ91" i="8"/>
  <c r="AZ92" i="8"/>
  <c r="AZ93" i="8"/>
  <c r="AZ94" i="8"/>
  <c r="AZ95" i="8"/>
  <c r="AZ96" i="8"/>
  <c r="AZ97" i="8"/>
  <c r="AZ98" i="8"/>
  <c r="AZ99" i="8"/>
  <c r="AZ100" i="8"/>
  <c r="AZ101" i="8"/>
  <c r="AZ102" i="8"/>
  <c r="AZ103" i="8"/>
  <c r="AZ104" i="8"/>
  <c r="AZ105" i="8"/>
  <c r="AZ106" i="8"/>
  <c r="AZ107" i="8"/>
  <c r="AZ2" i="8"/>
  <c r="AB4" i="8" l="1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2" i="8"/>
  <c r="AB103" i="8"/>
  <c r="AB104" i="8"/>
  <c r="AB105" i="8"/>
  <c r="AB106" i="8"/>
  <c r="AB107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AB3" i="8"/>
  <c r="Z3" i="8"/>
  <c r="X3" i="8"/>
  <c r="BK957" i="1" l="1"/>
  <c r="BA5" i="8"/>
  <c r="BB5" i="8" s="1"/>
  <c r="BC5" i="8" s="1"/>
  <c r="BA6" i="8"/>
  <c r="BB6" i="8" s="1"/>
  <c r="BA7" i="8"/>
  <c r="BB7" i="8" s="1"/>
  <c r="BA8" i="8"/>
  <c r="BB8" i="8" s="1"/>
  <c r="BC8" i="8" s="1"/>
  <c r="BA9" i="8"/>
  <c r="BB9" i="8" s="1"/>
  <c r="BC9" i="8" s="1"/>
  <c r="BA10" i="8"/>
  <c r="BB10" i="8" s="1"/>
  <c r="BA11" i="8"/>
  <c r="BB11" i="8" s="1"/>
  <c r="BC11" i="8" s="1"/>
  <c r="BA12" i="8"/>
  <c r="BB12" i="8" s="1"/>
  <c r="BC12" i="8" s="1"/>
  <c r="BA13" i="8"/>
  <c r="BB13" i="8" s="1"/>
  <c r="BC13" i="8" s="1"/>
  <c r="BA14" i="8"/>
  <c r="BB14" i="8" s="1"/>
  <c r="BA15" i="8"/>
  <c r="BB15" i="8" s="1"/>
  <c r="BC15" i="8" s="1"/>
  <c r="BA16" i="8"/>
  <c r="BB16" i="8" s="1"/>
  <c r="BA17" i="8"/>
  <c r="BB17" i="8" s="1"/>
  <c r="BC17" i="8" s="1"/>
  <c r="BA18" i="8"/>
  <c r="BB18" i="8" s="1"/>
  <c r="BC18" i="8" s="1"/>
  <c r="BA19" i="8"/>
  <c r="BB19" i="8" s="1"/>
  <c r="BA20" i="8"/>
  <c r="BB20" i="8" s="1"/>
  <c r="BC20" i="8" s="1"/>
  <c r="BA21" i="8"/>
  <c r="BB21" i="8" s="1"/>
  <c r="BC21" i="8" s="1"/>
  <c r="BA22" i="8"/>
  <c r="BB22" i="8" s="1"/>
  <c r="BC22" i="8" s="1"/>
  <c r="BA23" i="8"/>
  <c r="BB23" i="8" s="1"/>
  <c r="BA24" i="8"/>
  <c r="BB24" i="8" s="1"/>
  <c r="BA25" i="8"/>
  <c r="BB25" i="8" s="1"/>
  <c r="BA26" i="8"/>
  <c r="BB26" i="8" s="1"/>
  <c r="BA27" i="8"/>
  <c r="BB27" i="8" s="1"/>
  <c r="BA28" i="8"/>
  <c r="BB28" i="8" s="1"/>
  <c r="BC28" i="8" s="1"/>
  <c r="BA29" i="8"/>
  <c r="BB29" i="8" s="1"/>
  <c r="BC29" i="8" s="1"/>
  <c r="BA30" i="8"/>
  <c r="BB30" i="8" s="1"/>
  <c r="BA31" i="8"/>
  <c r="BB31" i="8" s="1"/>
  <c r="BA32" i="8"/>
  <c r="BB32" i="8" s="1"/>
  <c r="BA33" i="8"/>
  <c r="BB33" i="8" s="1"/>
  <c r="BA34" i="8"/>
  <c r="BB34" i="8" s="1"/>
  <c r="BC34" i="8" s="1"/>
  <c r="BA35" i="8"/>
  <c r="BB35" i="8" s="1"/>
  <c r="BA36" i="8"/>
  <c r="BB36" i="8" s="1"/>
  <c r="BA37" i="8"/>
  <c r="BB37" i="8" s="1"/>
  <c r="BA38" i="8"/>
  <c r="BB38" i="8" s="1"/>
  <c r="BA39" i="8"/>
  <c r="BB39" i="8" s="1"/>
  <c r="BC39" i="8" s="1"/>
  <c r="BA40" i="8"/>
  <c r="BB40" i="8" s="1"/>
  <c r="BA41" i="8"/>
  <c r="BB41" i="8" s="1"/>
  <c r="BA42" i="8"/>
  <c r="BA43" i="8" s="1"/>
  <c r="BB43" i="8" s="1"/>
  <c r="AG5" i="8"/>
  <c r="AH5" i="8"/>
  <c r="AI5" i="8"/>
  <c r="AJ5" i="8"/>
  <c r="AK5" i="8"/>
  <c r="AL5" i="8"/>
  <c r="AM5" i="8"/>
  <c r="AT5" i="8"/>
  <c r="AU5" i="8"/>
  <c r="AG6" i="8"/>
  <c r="AH6" i="8"/>
  <c r="AJ6" i="8"/>
  <c r="AN6" i="8" s="1"/>
  <c r="AP6" i="8" s="1"/>
  <c r="AK6" i="8"/>
  <c r="AL6" i="8"/>
  <c r="AM6" i="8"/>
  <c r="AO6" i="8"/>
  <c r="AV6" i="8" s="1"/>
  <c r="AY6" i="8" s="1"/>
  <c r="AQ6" i="8"/>
  <c r="AR6" i="8"/>
  <c r="AS6" i="8"/>
  <c r="AT6" i="8"/>
  <c r="AT7" i="8" s="1"/>
  <c r="AU6" i="8"/>
  <c r="AU7" i="8" s="1"/>
  <c r="AX6" i="8"/>
  <c r="AW6" i="8" s="1"/>
  <c r="AG7" i="8"/>
  <c r="AH7" i="8"/>
  <c r="AI7" i="8" s="1"/>
  <c r="AJ7" i="8"/>
  <c r="AR7" i="8" s="1"/>
  <c r="AK7" i="8"/>
  <c r="AL7" i="8"/>
  <c r="AS7" i="8" s="1"/>
  <c r="AM7" i="8"/>
  <c r="AN7" i="8"/>
  <c r="AO7" i="8"/>
  <c r="AQ7" i="8" s="1"/>
  <c r="AP7" i="8"/>
  <c r="AV7" i="8"/>
  <c r="AY7" i="8" s="1"/>
  <c r="AX7" i="8"/>
  <c r="AW7" i="8" s="1"/>
  <c r="AG8" i="8"/>
  <c r="AI8" i="8" s="1"/>
  <c r="AH8" i="8"/>
  <c r="AJ8" i="8"/>
  <c r="AK8" i="8"/>
  <c r="AL8" i="8"/>
  <c r="AM8" i="8"/>
  <c r="AN8" i="8"/>
  <c r="AP8" i="8"/>
  <c r="AX8" i="8" s="1"/>
  <c r="AW8" i="8" s="1"/>
  <c r="AT8" i="8"/>
  <c r="AU8" i="8"/>
  <c r="AU9" i="8" s="1"/>
  <c r="AU10" i="8" s="1"/>
  <c r="AU11" i="8" s="1"/>
  <c r="AU12" i="8" s="1"/>
  <c r="AU13" i="8" s="1"/>
  <c r="AU14" i="8" s="1"/>
  <c r="AU15" i="8" s="1"/>
  <c r="AU16" i="8" s="1"/>
  <c r="AU17" i="8" s="1"/>
  <c r="AU18" i="8" s="1"/>
  <c r="AU19" i="8" s="1"/>
  <c r="AU20" i="8" s="1"/>
  <c r="AU21" i="8" s="1"/>
  <c r="AU22" i="8" s="1"/>
  <c r="AU23" i="8" s="1"/>
  <c r="AU24" i="8" s="1"/>
  <c r="AU25" i="8" s="1"/>
  <c r="AU26" i="8" s="1"/>
  <c r="AU27" i="8" s="1"/>
  <c r="AU28" i="8" s="1"/>
  <c r="AU29" i="8" s="1"/>
  <c r="AU30" i="8" s="1"/>
  <c r="AU31" i="8" s="1"/>
  <c r="AU32" i="8" s="1"/>
  <c r="AU33" i="8" s="1"/>
  <c r="AU34" i="8" s="1"/>
  <c r="AU35" i="8" s="1"/>
  <c r="AU36" i="8" s="1"/>
  <c r="AU37" i="8" s="1"/>
  <c r="AU38" i="8" s="1"/>
  <c r="AU39" i="8" s="1"/>
  <c r="AU40" i="8" s="1"/>
  <c r="AU41" i="8" s="1"/>
  <c r="AU42" i="8" s="1"/>
  <c r="AU43" i="8" s="1"/>
  <c r="AU44" i="8" s="1"/>
  <c r="AU45" i="8" s="1"/>
  <c r="AU46" i="8" s="1"/>
  <c r="AU47" i="8" s="1"/>
  <c r="AU48" i="8" s="1"/>
  <c r="AU49" i="8" s="1"/>
  <c r="AU50" i="8" s="1"/>
  <c r="AU51" i="8" s="1"/>
  <c r="AU52" i="8" s="1"/>
  <c r="AU53" i="8" s="1"/>
  <c r="AU54" i="8" s="1"/>
  <c r="AU55" i="8" s="1"/>
  <c r="AU56" i="8" s="1"/>
  <c r="AU57" i="8" s="1"/>
  <c r="AU58" i="8" s="1"/>
  <c r="AU59" i="8" s="1"/>
  <c r="AU60" i="8" s="1"/>
  <c r="AU61" i="8" s="1"/>
  <c r="AU62" i="8" s="1"/>
  <c r="AU63" i="8" s="1"/>
  <c r="AU64" i="8" s="1"/>
  <c r="AU65" i="8" s="1"/>
  <c r="AU66" i="8" s="1"/>
  <c r="AU67" i="8" s="1"/>
  <c r="AU68" i="8" s="1"/>
  <c r="AU69" i="8" s="1"/>
  <c r="AU70" i="8" s="1"/>
  <c r="AU71" i="8" s="1"/>
  <c r="AU72" i="8" s="1"/>
  <c r="AU73" i="8" s="1"/>
  <c r="AU74" i="8" s="1"/>
  <c r="AU75" i="8" s="1"/>
  <c r="AU76" i="8" s="1"/>
  <c r="AU77" i="8" s="1"/>
  <c r="AU78" i="8" s="1"/>
  <c r="AU79" i="8" s="1"/>
  <c r="AU80" i="8" s="1"/>
  <c r="AU81" i="8" s="1"/>
  <c r="AU82" i="8" s="1"/>
  <c r="AU83" i="8" s="1"/>
  <c r="AU84" i="8" s="1"/>
  <c r="AU85" i="8" s="1"/>
  <c r="AU86" i="8" s="1"/>
  <c r="AU87" i="8" s="1"/>
  <c r="AU88" i="8" s="1"/>
  <c r="AU89" i="8" s="1"/>
  <c r="AU90" i="8" s="1"/>
  <c r="AU91" i="8" s="1"/>
  <c r="AU92" i="8" s="1"/>
  <c r="AU93" i="8" s="1"/>
  <c r="AU94" i="8" s="1"/>
  <c r="AU95" i="8" s="1"/>
  <c r="AU96" i="8" s="1"/>
  <c r="AU97" i="8" s="1"/>
  <c r="AU98" i="8" s="1"/>
  <c r="AU99" i="8" s="1"/>
  <c r="AU100" i="8" s="1"/>
  <c r="AU101" i="8" s="1"/>
  <c r="AU102" i="8" s="1"/>
  <c r="AU103" i="8" s="1"/>
  <c r="AU104" i="8" s="1"/>
  <c r="AU105" i="8" s="1"/>
  <c r="AU106" i="8" s="1"/>
  <c r="AU107" i="8" s="1"/>
  <c r="AG9" i="8"/>
  <c r="AH9" i="8"/>
  <c r="AI9" i="8"/>
  <c r="AJ9" i="8"/>
  <c r="AK9" i="8"/>
  <c r="AL9" i="8"/>
  <c r="AM9" i="8"/>
  <c r="AR9" i="8"/>
  <c r="AT9" i="8"/>
  <c r="AT10" i="8" s="1"/>
  <c r="AT11" i="8" s="1"/>
  <c r="AT12" i="8" s="1"/>
  <c r="AT13" i="8" s="1"/>
  <c r="AT14" i="8" s="1"/>
  <c r="AT15" i="8" s="1"/>
  <c r="AT16" i="8" s="1"/>
  <c r="AT17" i="8" s="1"/>
  <c r="AT18" i="8" s="1"/>
  <c r="AT19" i="8" s="1"/>
  <c r="AT20" i="8" s="1"/>
  <c r="AT21" i="8" s="1"/>
  <c r="AT22" i="8" s="1"/>
  <c r="AT23" i="8" s="1"/>
  <c r="AT24" i="8" s="1"/>
  <c r="AT25" i="8" s="1"/>
  <c r="AT26" i="8" s="1"/>
  <c r="AT27" i="8" s="1"/>
  <c r="AT28" i="8" s="1"/>
  <c r="AT29" i="8" s="1"/>
  <c r="AT30" i="8" s="1"/>
  <c r="AT31" i="8" s="1"/>
  <c r="AT32" i="8" s="1"/>
  <c r="AT33" i="8" s="1"/>
  <c r="AT34" i="8" s="1"/>
  <c r="AT35" i="8" s="1"/>
  <c r="AT36" i="8" s="1"/>
  <c r="AT37" i="8" s="1"/>
  <c r="AT38" i="8" s="1"/>
  <c r="AT39" i="8" s="1"/>
  <c r="AT40" i="8" s="1"/>
  <c r="AT41" i="8" s="1"/>
  <c r="AT42" i="8" s="1"/>
  <c r="AT43" i="8" s="1"/>
  <c r="AT44" i="8" s="1"/>
  <c r="AT45" i="8" s="1"/>
  <c r="AT46" i="8" s="1"/>
  <c r="AT47" i="8" s="1"/>
  <c r="AT48" i="8" s="1"/>
  <c r="AT49" i="8" s="1"/>
  <c r="AT50" i="8" s="1"/>
  <c r="AT51" i="8" s="1"/>
  <c r="AT52" i="8" s="1"/>
  <c r="AT53" i="8" s="1"/>
  <c r="AT54" i="8" s="1"/>
  <c r="AT55" i="8" s="1"/>
  <c r="AT56" i="8" s="1"/>
  <c r="AT57" i="8" s="1"/>
  <c r="AT58" i="8" s="1"/>
  <c r="AT59" i="8" s="1"/>
  <c r="AT60" i="8" s="1"/>
  <c r="AT61" i="8" s="1"/>
  <c r="AT62" i="8" s="1"/>
  <c r="AT63" i="8" s="1"/>
  <c r="AT64" i="8" s="1"/>
  <c r="AT65" i="8" s="1"/>
  <c r="AT66" i="8" s="1"/>
  <c r="AT67" i="8" s="1"/>
  <c r="AT68" i="8" s="1"/>
  <c r="AT69" i="8" s="1"/>
  <c r="AT70" i="8" s="1"/>
  <c r="AT71" i="8" s="1"/>
  <c r="AT72" i="8" s="1"/>
  <c r="AT73" i="8" s="1"/>
  <c r="AT74" i="8" s="1"/>
  <c r="AT75" i="8" s="1"/>
  <c r="AT76" i="8" s="1"/>
  <c r="AT77" i="8" s="1"/>
  <c r="AT78" i="8" s="1"/>
  <c r="AT79" i="8" s="1"/>
  <c r="AT80" i="8" s="1"/>
  <c r="AT81" i="8" s="1"/>
  <c r="AT82" i="8" s="1"/>
  <c r="AT83" i="8" s="1"/>
  <c r="AT84" i="8" s="1"/>
  <c r="AT85" i="8" s="1"/>
  <c r="AT86" i="8" s="1"/>
  <c r="AT87" i="8" s="1"/>
  <c r="AT88" i="8" s="1"/>
  <c r="AT89" i="8" s="1"/>
  <c r="AT90" i="8" s="1"/>
  <c r="AT91" i="8" s="1"/>
  <c r="AT92" i="8" s="1"/>
  <c r="AT93" i="8" s="1"/>
  <c r="AT94" i="8" s="1"/>
  <c r="AT95" i="8" s="1"/>
  <c r="AT96" i="8" s="1"/>
  <c r="AT97" i="8" s="1"/>
  <c r="AT98" i="8" s="1"/>
  <c r="AT99" i="8" s="1"/>
  <c r="AT100" i="8" s="1"/>
  <c r="AT101" i="8" s="1"/>
  <c r="AT102" i="8" s="1"/>
  <c r="AT103" i="8" s="1"/>
  <c r="AT104" i="8" s="1"/>
  <c r="AT105" i="8" s="1"/>
  <c r="AT106" i="8" s="1"/>
  <c r="AT107" i="8" s="1"/>
  <c r="AG10" i="8"/>
  <c r="AH10" i="8"/>
  <c r="AI10" i="8" s="1"/>
  <c r="AJ10" i="8"/>
  <c r="AR10" i="8" s="1"/>
  <c r="AK10" i="8"/>
  <c r="AL10" i="8"/>
  <c r="AM10" i="8"/>
  <c r="AO10" i="8"/>
  <c r="AQ10" i="8" s="1"/>
  <c r="AG11" i="8"/>
  <c r="AI11" i="8" s="1"/>
  <c r="AH11" i="8"/>
  <c r="AJ11" i="8"/>
  <c r="AK11" i="8"/>
  <c r="AL11" i="8"/>
  <c r="AM11" i="8"/>
  <c r="AN11" i="8"/>
  <c r="AP11" i="8" s="1"/>
  <c r="AO11" i="8"/>
  <c r="AR11" i="8"/>
  <c r="AS11" i="8"/>
  <c r="AX11" i="8"/>
  <c r="AW11" i="8" s="1"/>
  <c r="AG12" i="8"/>
  <c r="AH12" i="8"/>
  <c r="AI12" i="8"/>
  <c r="AJ12" i="8"/>
  <c r="AK12" i="8"/>
  <c r="AL12" i="8"/>
  <c r="AM12" i="8"/>
  <c r="AG13" i="8"/>
  <c r="AH13" i="8"/>
  <c r="AI13" i="8"/>
  <c r="AJ13" i="8"/>
  <c r="AR13" i="8" s="1"/>
  <c r="AK13" i="8"/>
  <c r="AL13" i="8"/>
  <c r="AM13" i="8"/>
  <c r="AG14" i="8"/>
  <c r="AH14" i="8"/>
  <c r="AI14" i="8" s="1"/>
  <c r="AJ14" i="8"/>
  <c r="AK14" i="8"/>
  <c r="AL14" i="8"/>
  <c r="AM14" i="8"/>
  <c r="AN14" i="8"/>
  <c r="AP14" i="8" s="1"/>
  <c r="AX14" i="8" s="1"/>
  <c r="AW14" i="8" s="1"/>
  <c r="AG15" i="8"/>
  <c r="AH15" i="8"/>
  <c r="AI15" i="8"/>
  <c r="AJ15" i="8"/>
  <c r="AK15" i="8"/>
  <c r="AL15" i="8"/>
  <c r="AM15" i="8"/>
  <c r="AG16" i="8"/>
  <c r="AH16" i="8"/>
  <c r="AJ16" i="8"/>
  <c r="AK16" i="8"/>
  <c r="AL16" i="8"/>
  <c r="AN16" i="8" s="1"/>
  <c r="AP16" i="8" s="1"/>
  <c r="AX16" i="8" s="1"/>
  <c r="AW16" i="8" s="1"/>
  <c r="AM16" i="8"/>
  <c r="AG17" i="8"/>
  <c r="AH17" i="8"/>
  <c r="AI17" i="8"/>
  <c r="AJ17" i="8"/>
  <c r="AK17" i="8"/>
  <c r="AL17" i="8"/>
  <c r="AM17" i="8"/>
  <c r="AG18" i="8"/>
  <c r="AH18" i="8"/>
  <c r="AI18" i="8"/>
  <c r="AJ18" i="8"/>
  <c r="AR18" i="8" s="1"/>
  <c r="AK18" i="8"/>
  <c r="AL18" i="8"/>
  <c r="AM18" i="8"/>
  <c r="AG19" i="8"/>
  <c r="AH19" i="8"/>
  <c r="AJ19" i="8"/>
  <c r="AK19" i="8"/>
  <c r="AL19" i="8"/>
  <c r="AM19" i="8"/>
  <c r="AO19" i="8"/>
  <c r="AQ19" i="8" s="1"/>
  <c r="AS19" i="8"/>
  <c r="AV19" i="8"/>
  <c r="AY19" i="8" s="1"/>
  <c r="AG20" i="8"/>
  <c r="AI20" i="8" s="1"/>
  <c r="AH20" i="8"/>
  <c r="AJ20" i="8"/>
  <c r="AK20" i="8"/>
  <c r="AL20" i="8"/>
  <c r="AM20" i="8"/>
  <c r="AN20" i="8" s="1"/>
  <c r="AP20" i="8" s="1"/>
  <c r="AX20" i="8" s="1"/>
  <c r="AW20" i="8" s="1"/>
  <c r="AG21" i="8"/>
  <c r="AH21" i="8"/>
  <c r="AI21" i="8" s="1"/>
  <c r="AJ21" i="8"/>
  <c r="AK21" i="8"/>
  <c r="AL21" i="8"/>
  <c r="AM21" i="8"/>
  <c r="AG22" i="8"/>
  <c r="AH22" i="8"/>
  <c r="AI22" i="8" s="1"/>
  <c r="AJ22" i="8"/>
  <c r="AK22" i="8"/>
  <c r="AL22" i="8"/>
  <c r="AS22" i="8" s="1"/>
  <c r="AM22" i="8"/>
  <c r="AN22" i="8"/>
  <c r="AP22" i="8" s="1"/>
  <c r="AX22" i="8" s="1"/>
  <c r="AW22" i="8" s="1"/>
  <c r="AO22" i="8"/>
  <c r="AQ22" i="8" s="1"/>
  <c r="AG23" i="8"/>
  <c r="AH23" i="8"/>
  <c r="AJ23" i="8"/>
  <c r="AK23" i="8"/>
  <c r="AL23" i="8"/>
  <c r="AM23" i="8"/>
  <c r="AN23" i="8" s="1"/>
  <c r="AP23" i="8" s="1"/>
  <c r="AX23" i="8" s="1"/>
  <c r="AW23" i="8" s="1"/>
  <c r="AG24" i="8"/>
  <c r="AH24" i="8"/>
  <c r="AJ24" i="8"/>
  <c r="AR24" i="8" s="1"/>
  <c r="AK24" i="8"/>
  <c r="AL24" i="8"/>
  <c r="AM24" i="8"/>
  <c r="AN24" i="8" s="1"/>
  <c r="AP24" i="8" s="1"/>
  <c r="AX24" i="8" s="1"/>
  <c r="AW24" i="8" s="1"/>
  <c r="AO24" i="8"/>
  <c r="AV24" i="8" s="1"/>
  <c r="AY24" i="8" s="1"/>
  <c r="AQ24" i="8"/>
  <c r="AS24" i="8"/>
  <c r="AG25" i="8"/>
  <c r="AH25" i="8"/>
  <c r="AI25" i="8" s="1"/>
  <c r="AJ25" i="8"/>
  <c r="AK25" i="8"/>
  <c r="AS25" i="8" s="1"/>
  <c r="AL25" i="8"/>
  <c r="AM25" i="8"/>
  <c r="AN25" i="8"/>
  <c r="AP25" i="8" s="1"/>
  <c r="AX25" i="8" s="1"/>
  <c r="AW25" i="8" s="1"/>
  <c r="AR25" i="8"/>
  <c r="AG26" i="8"/>
  <c r="AH26" i="8"/>
  <c r="AJ26" i="8"/>
  <c r="AR26" i="8" s="1"/>
  <c r="AK26" i="8"/>
  <c r="AL26" i="8"/>
  <c r="AM26" i="8"/>
  <c r="AN26" i="8"/>
  <c r="AO26" i="8"/>
  <c r="AP26" i="8"/>
  <c r="AX26" i="8" s="1"/>
  <c r="AW26" i="8" s="1"/>
  <c r="AG27" i="8"/>
  <c r="AH27" i="8"/>
  <c r="AJ27" i="8"/>
  <c r="AK27" i="8"/>
  <c r="AL27" i="8"/>
  <c r="AM27" i="8"/>
  <c r="AS27" i="8" s="1"/>
  <c r="AO27" i="8"/>
  <c r="AG28" i="8"/>
  <c r="AI28" i="8" s="1"/>
  <c r="AH28" i="8"/>
  <c r="AJ28" i="8"/>
  <c r="AK28" i="8"/>
  <c r="AL28" i="8"/>
  <c r="AM28" i="8"/>
  <c r="AG29" i="8"/>
  <c r="AH29" i="8"/>
  <c r="AI29" i="8"/>
  <c r="AJ29" i="8"/>
  <c r="AK29" i="8"/>
  <c r="AL29" i="8"/>
  <c r="AM29" i="8"/>
  <c r="AG30" i="8"/>
  <c r="AH30" i="8"/>
  <c r="AI30" i="8" s="1"/>
  <c r="AJ30" i="8"/>
  <c r="AS30" i="8" s="1"/>
  <c r="AK30" i="8"/>
  <c r="AL30" i="8"/>
  <c r="AM30" i="8"/>
  <c r="AR30" i="8"/>
  <c r="AG31" i="8"/>
  <c r="AH31" i="8"/>
  <c r="AI31" i="8" s="1"/>
  <c r="AJ31" i="8"/>
  <c r="AN31" i="8" s="1"/>
  <c r="AK31" i="8"/>
  <c r="AL31" i="8"/>
  <c r="AM31" i="8"/>
  <c r="AP31" i="8"/>
  <c r="AX31" i="8" s="1"/>
  <c r="AW31" i="8" s="1"/>
  <c r="AR31" i="8"/>
  <c r="AG32" i="8"/>
  <c r="AH32" i="8"/>
  <c r="AJ32" i="8"/>
  <c r="AK32" i="8"/>
  <c r="AL32" i="8"/>
  <c r="AM32" i="8"/>
  <c r="AR32" i="8"/>
  <c r="AS32" i="8"/>
  <c r="AG33" i="8"/>
  <c r="AH33" i="8"/>
  <c r="AJ33" i="8"/>
  <c r="AK33" i="8"/>
  <c r="AL33" i="8"/>
  <c r="AM33" i="8"/>
  <c r="AG34" i="8"/>
  <c r="AH34" i="8"/>
  <c r="AI34" i="8" s="1"/>
  <c r="AJ34" i="8"/>
  <c r="AK34" i="8"/>
  <c r="AL34" i="8"/>
  <c r="AM34" i="8"/>
  <c r="AN34" i="8"/>
  <c r="AP34" i="8" s="1"/>
  <c r="AX34" i="8" s="1"/>
  <c r="AW34" i="8" s="1"/>
  <c r="AR34" i="8"/>
  <c r="AG35" i="8"/>
  <c r="AH35" i="8"/>
  <c r="AJ35" i="8"/>
  <c r="AK35" i="8"/>
  <c r="AL35" i="8"/>
  <c r="AN35" i="8" s="1"/>
  <c r="AP35" i="8" s="1"/>
  <c r="AX35" i="8" s="1"/>
  <c r="AW35" i="8" s="1"/>
  <c r="AM35" i="8"/>
  <c r="AO35" i="8"/>
  <c r="AV35" i="8" s="1"/>
  <c r="AY35" i="8" s="1"/>
  <c r="AQ35" i="8"/>
  <c r="AG36" i="8"/>
  <c r="AH36" i="8"/>
  <c r="AI36" i="8"/>
  <c r="AJ36" i="8"/>
  <c r="AK36" i="8"/>
  <c r="AL36" i="8"/>
  <c r="AM36" i="8"/>
  <c r="AS36" i="8" s="1"/>
  <c r="AG37" i="8"/>
  <c r="AH37" i="8"/>
  <c r="AI37" i="8" s="1"/>
  <c r="AJ37" i="8"/>
  <c r="AK37" i="8"/>
  <c r="AL37" i="8"/>
  <c r="AM37" i="8"/>
  <c r="AG38" i="8"/>
  <c r="AH38" i="8"/>
  <c r="AJ38" i="8"/>
  <c r="AK38" i="8"/>
  <c r="AL38" i="8"/>
  <c r="AN38" i="8" s="1"/>
  <c r="AP38" i="8" s="1"/>
  <c r="AX38" i="8" s="1"/>
  <c r="AW38" i="8" s="1"/>
  <c r="AM38" i="8"/>
  <c r="AG39" i="8"/>
  <c r="AH39" i="8"/>
  <c r="AI39" i="8" s="1"/>
  <c r="AJ39" i="8"/>
  <c r="AK39" i="8"/>
  <c r="AL39" i="8"/>
  <c r="AM39" i="8"/>
  <c r="AG40" i="8"/>
  <c r="AH40" i="8"/>
  <c r="AJ40" i="8"/>
  <c r="AK40" i="8"/>
  <c r="AL40" i="8"/>
  <c r="AM40" i="8"/>
  <c r="AS40" i="8"/>
  <c r="AG41" i="8"/>
  <c r="AI41" i="8" s="1"/>
  <c r="AH41" i="8"/>
  <c r="AJ41" i="8"/>
  <c r="AK41" i="8"/>
  <c r="AL41" i="8"/>
  <c r="AS41" i="8" s="1"/>
  <c r="AM41" i="8"/>
  <c r="AN41" i="8"/>
  <c r="AP41" i="8"/>
  <c r="AX41" i="8" s="1"/>
  <c r="AW41" i="8" s="1"/>
  <c r="AR41" i="8"/>
  <c r="AG42" i="8"/>
  <c r="AI42" i="8" s="1"/>
  <c r="AH42" i="8"/>
  <c r="AJ42" i="8"/>
  <c r="AK42" i="8"/>
  <c r="AL42" i="8"/>
  <c r="AN42" i="8" s="1"/>
  <c r="AP42" i="8" s="1"/>
  <c r="AX42" i="8" s="1"/>
  <c r="AW42" i="8" s="1"/>
  <c r="AM42" i="8"/>
  <c r="AG43" i="8"/>
  <c r="AH43" i="8"/>
  <c r="AJ43" i="8"/>
  <c r="AK43" i="8"/>
  <c r="AL43" i="8"/>
  <c r="AM43" i="8"/>
  <c r="AO43" i="8"/>
  <c r="AV43" i="8" s="1"/>
  <c r="AY43" i="8" s="1"/>
  <c r="AQ43" i="8"/>
  <c r="AG44" i="8"/>
  <c r="AH44" i="8"/>
  <c r="AJ44" i="8"/>
  <c r="AK44" i="8"/>
  <c r="AL44" i="8"/>
  <c r="AM44" i="8"/>
  <c r="AR44" i="8"/>
  <c r="AS44" i="8"/>
  <c r="AG45" i="8"/>
  <c r="AH45" i="8"/>
  <c r="AI45" i="8" s="1"/>
  <c r="AJ45" i="8"/>
  <c r="AK45" i="8"/>
  <c r="AL45" i="8"/>
  <c r="AM45" i="8"/>
  <c r="AN45" i="8"/>
  <c r="AP45" i="8"/>
  <c r="AX45" i="8" s="1"/>
  <c r="AW45" i="8" s="1"/>
  <c r="AG46" i="8"/>
  <c r="AH46" i="8"/>
  <c r="AI46" i="8"/>
  <c r="AJ46" i="8"/>
  <c r="AR46" i="8" s="1"/>
  <c r="AK46" i="8"/>
  <c r="AL46" i="8"/>
  <c r="AM46" i="8"/>
  <c r="AG47" i="8"/>
  <c r="AH47" i="8"/>
  <c r="AI47" i="8" s="1"/>
  <c r="AJ47" i="8"/>
  <c r="AK47" i="8"/>
  <c r="AL47" i="8"/>
  <c r="AM47" i="8"/>
  <c r="AR47" i="8"/>
  <c r="AG48" i="8"/>
  <c r="AH48" i="8"/>
  <c r="AJ48" i="8"/>
  <c r="AK48" i="8"/>
  <c r="AL48" i="8"/>
  <c r="AM48" i="8"/>
  <c r="AO48" i="8"/>
  <c r="AV48" i="8" s="1"/>
  <c r="AY48" i="8" s="1"/>
  <c r="AR48" i="8"/>
  <c r="AS48" i="8"/>
  <c r="AG49" i="8"/>
  <c r="AI49" i="8" s="1"/>
  <c r="AH49" i="8"/>
  <c r="AJ49" i="8"/>
  <c r="AK49" i="8"/>
  <c r="AL49" i="8"/>
  <c r="AM49" i="8"/>
  <c r="AR49" i="8"/>
  <c r="AS49" i="8"/>
  <c r="AG50" i="8"/>
  <c r="AH50" i="8"/>
  <c r="AI50" i="8" s="1"/>
  <c r="AJ50" i="8"/>
  <c r="AN50" i="8" s="1"/>
  <c r="AP50" i="8" s="1"/>
  <c r="AK50" i="8"/>
  <c r="AL50" i="8"/>
  <c r="AM50" i="8"/>
  <c r="AX50" i="8"/>
  <c r="AW50" i="8" s="1"/>
  <c r="AG51" i="8"/>
  <c r="AH51" i="8"/>
  <c r="AJ51" i="8"/>
  <c r="AK51" i="8"/>
  <c r="AL51" i="8"/>
  <c r="AM51" i="8"/>
  <c r="AG52" i="8"/>
  <c r="AI52" i="8" s="1"/>
  <c r="AH52" i="8"/>
  <c r="AJ52" i="8"/>
  <c r="AK52" i="8"/>
  <c r="AL52" i="8"/>
  <c r="AO52" i="8" s="1"/>
  <c r="AM52" i="8"/>
  <c r="AN52" i="8" s="1"/>
  <c r="AP52" i="8" s="1"/>
  <c r="AX52" i="8" s="1"/>
  <c r="AW52" i="8" s="1"/>
  <c r="AG53" i="8"/>
  <c r="AH53" i="8"/>
  <c r="AI53" i="8" s="1"/>
  <c r="AJ53" i="8"/>
  <c r="AK53" i="8"/>
  <c r="AL53" i="8"/>
  <c r="AN53" i="8" s="1"/>
  <c r="AP53" i="8" s="1"/>
  <c r="AX53" i="8" s="1"/>
  <c r="AW53" i="8" s="1"/>
  <c r="AM53" i="8"/>
  <c r="AG54" i="8"/>
  <c r="AH54" i="8"/>
  <c r="AI54" i="8" s="1"/>
  <c r="AJ54" i="8"/>
  <c r="AR54" i="8" s="1"/>
  <c r="AK54" i="8"/>
  <c r="AL54" i="8"/>
  <c r="AM54" i="8"/>
  <c r="AG55" i="8"/>
  <c r="AH55" i="8"/>
  <c r="AJ55" i="8"/>
  <c r="AR55" i="8" s="1"/>
  <c r="AK55" i="8"/>
  <c r="AL55" i="8"/>
  <c r="AN55" i="8" s="1"/>
  <c r="AP55" i="8" s="1"/>
  <c r="AX55" i="8" s="1"/>
  <c r="AW55" i="8" s="1"/>
  <c r="AM55" i="8"/>
  <c r="AG56" i="8"/>
  <c r="AH56" i="8"/>
  <c r="AJ56" i="8"/>
  <c r="AK56" i="8"/>
  <c r="AL56" i="8"/>
  <c r="AM56" i="8"/>
  <c r="AN56" i="8"/>
  <c r="AP56" i="8" s="1"/>
  <c r="AX56" i="8" s="1"/>
  <c r="AW56" i="8" s="1"/>
  <c r="AO56" i="8"/>
  <c r="AQ56" i="8"/>
  <c r="AS56" i="8"/>
  <c r="AV56" i="8"/>
  <c r="AY56" i="8" s="1"/>
  <c r="AG57" i="8"/>
  <c r="AH57" i="8"/>
  <c r="AI57" i="8"/>
  <c r="AJ57" i="8"/>
  <c r="AK57" i="8"/>
  <c r="AS57" i="8" s="1"/>
  <c r="AL57" i="8"/>
  <c r="AM57" i="8"/>
  <c r="AN57" i="8"/>
  <c r="AP57" i="8"/>
  <c r="AR57" i="8"/>
  <c r="AX57" i="8"/>
  <c r="AW57" i="8" s="1"/>
  <c r="AG58" i="8"/>
  <c r="AH58" i="8"/>
  <c r="AJ58" i="8"/>
  <c r="AK58" i="8"/>
  <c r="AL58" i="8"/>
  <c r="AO58" i="8" s="1"/>
  <c r="AM58" i="8"/>
  <c r="AG59" i="8"/>
  <c r="AI59" i="8" s="1"/>
  <c r="AH59" i="8"/>
  <c r="AJ59" i="8"/>
  <c r="AK59" i="8"/>
  <c r="AL59" i="8"/>
  <c r="AM59" i="8"/>
  <c r="AG60" i="8"/>
  <c r="AH60" i="8"/>
  <c r="AI60" i="8"/>
  <c r="AJ60" i="8"/>
  <c r="AK60" i="8"/>
  <c r="AR60" i="8" s="1"/>
  <c r="AL60" i="8"/>
  <c r="AM60" i="8"/>
  <c r="AS60" i="8" s="1"/>
  <c r="AG61" i="8"/>
  <c r="AH61" i="8"/>
  <c r="AI61" i="8" s="1"/>
  <c r="AJ61" i="8"/>
  <c r="AK61" i="8"/>
  <c r="AL61" i="8"/>
  <c r="AM61" i="8"/>
  <c r="AR61" i="8"/>
  <c r="AG62" i="8"/>
  <c r="AI62" i="8" s="1"/>
  <c r="AH62" i="8"/>
  <c r="AJ62" i="8"/>
  <c r="AK62" i="8"/>
  <c r="AL62" i="8"/>
  <c r="AN62" i="8" s="1"/>
  <c r="AM62" i="8"/>
  <c r="AO62" i="8"/>
  <c r="AV62" i="8" s="1"/>
  <c r="AP62" i="8"/>
  <c r="AX62" i="8" s="1"/>
  <c r="AW62" i="8" s="1"/>
  <c r="AR62" i="8"/>
  <c r="AS62" i="8"/>
  <c r="AY62" i="8"/>
  <c r="AG63" i="8"/>
  <c r="AH63" i="8"/>
  <c r="AI63" i="8"/>
  <c r="AJ63" i="8"/>
  <c r="AO63" i="8" s="1"/>
  <c r="AK63" i="8"/>
  <c r="AL63" i="8"/>
  <c r="AM63" i="8"/>
  <c r="AN63" i="8"/>
  <c r="AP63" i="8"/>
  <c r="AX63" i="8" s="1"/>
  <c r="AW63" i="8" s="1"/>
  <c r="AR63" i="8"/>
  <c r="AG64" i="8"/>
  <c r="AH64" i="8"/>
  <c r="AJ64" i="8"/>
  <c r="AK64" i="8"/>
  <c r="AL64" i="8"/>
  <c r="AM64" i="8"/>
  <c r="AN64" i="8"/>
  <c r="AP64" i="8" s="1"/>
  <c r="AX64" i="8" s="1"/>
  <c r="AW64" i="8" s="1"/>
  <c r="AG65" i="8"/>
  <c r="AH65" i="8"/>
  <c r="AI65" i="8"/>
  <c r="AJ65" i="8"/>
  <c r="AK65" i="8"/>
  <c r="AN65" i="8" s="1"/>
  <c r="AP65" i="8" s="1"/>
  <c r="AX65" i="8" s="1"/>
  <c r="AW65" i="8" s="1"/>
  <c r="AL65" i="8"/>
  <c r="AM65" i="8"/>
  <c r="AS65" i="8" s="1"/>
  <c r="AR65" i="8"/>
  <c r="AG66" i="8"/>
  <c r="AH66" i="8"/>
  <c r="AI66" i="8" s="1"/>
  <c r="AJ66" i="8"/>
  <c r="AK66" i="8"/>
  <c r="AL66" i="8"/>
  <c r="AM66" i="8"/>
  <c r="AS66" i="8"/>
  <c r="AG67" i="8"/>
  <c r="AI67" i="8" s="1"/>
  <c r="AH67" i="8"/>
  <c r="AJ67" i="8"/>
  <c r="AK67" i="8"/>
  <c r="AL67" i="8"/>
  <c r="AM67" i="8"/>
  <c r="AN67" i="8" s="1"/>
  <c r="AP67" i="8" s="1"/>
  <c r="AX67" i="8" s="1"/>
  <c r="AW67" i="8" s="1"/>
  <c r="AO67" i="8"/>
  <c r="AG68" i="8"/>
  <c r="AH68" i="8"/>
  <c r="AI68" i="8" s="1"/>
  <c r="AJ68" i="8"/>
  <c r="AK68" i="8"/>
  <c r="AN68" i="8" s="1"/>
  <c r="AP68" i="8" s="1"/>
  <c r="AX68" i="8" s="1"/>
  <c r="AW68" i="8" s="1"/>
  <c r="AL68" i="8"/>
  <c r="AM68" i="8"/>
  <c r="AG69" i="8"/>
  <c r="AH69" i="8"/>
  <c r="AI69" i="8" s="1"/>
  <c r="AJ69" i="8"/>
  <c r="AR69" i="8" s="1"/>
  <c r="AK69" i="8"/>
  <c r="AL69" i="8"/>
  <c r="AO69" i="8" s="1"/>
  <c r="AM69" i="8"/>
  <c r="AN69" i="8" s="1"/>
  <c r="AP69" i="8" s="1"/>
  <c r="AX69" i="8" s="1"/>
  <c r="AW69" i="8" s="1"/>
  <c r="AS69" i="8"/>
  <c r="AG70" i="8"/>
  <c r="AI70" i="8" s="1"/>
  <c r="AH70" i="8"/>
  <c r="AJ70" i="8"/>
  <c r="AK70" i="8"/>
  <c r="AL70" i="8"/>
  <c r="AM70" i="8"/>
  <c r="AG71" i="8"/>
  <c r="AH71" i="8"/>
  <c r="AI71" i="8" s="1"/>
  <c r="AJ71" i="8"/>
  <c r="AK71" i="8"/>
  <c r="AN71" i="8" s="1"/>
  <c r="AP71" i="8" s="1"/>
  <c r="AX71" i="8" s="1"/>
  <c r="AW71" i="8" s="1"/>
  <c r="AL71" i="8"/>
  <c r="AM71" i="8"/>
  <c r="AR71" i="8"/>
  <c r="AG72" i="8"/>
  <c r="AI72" i="8" s="1"/>
  <c r="AH72" i="8"/>
  <c r="AJ72" i="8"/>
  <c r="AK72" i="8"/>
  <c r="AL72" i="8"/>
  <c r="AO72" i="8" s="1"/>
  <c r="AM72" i="8"/>
  <c r="AN72" i="8"/>
  <c r="AP72" i="8" s="1"/>
  <c r="AR72" i="8"/>
  <c r="AX72" i="8"/>
  <c r="AW72" i="8" s="1"/>
  <c r="AG73" i="8"/>
  <c r="AI73" i="8" s="1"/>
  <c r="AH73" i="8"/>
  <c r="AJ73" i="8"/>
  <c r="AK73" i="8"/>
  <c r="AL73" i="8"/>
  <c r="AR73" i="8" s="1"/>
  <c r="AM73" i="8"/>
  <c r="AG74" i="8"/>
  <c r="AH74" i="8"/>
  <c r="AI74" i="8" s="1"/>
  <c r="AJ74" i="8"/>
  <c r="AK74" i="8"/>
  <c r="AN74" i="8" s="1"/>
  <c r="AP74" i="8" s="1"/>
  <c r="AX74" i="8" s="1"/>
  <c r="AL74" i="8"/>
  <c r="AS74" i="8" s="1"/>
  <c r="AM74" i="8"/>
  <c r="AR74" i="8"/>
  <c r="AW74" i="8"/>
  <c r="AG75" i="8"/>
  <c r="AH75" i="8"/>
  <c r="AI75" i="8"/>
  <c r="AJ75" i="8"/>
  <c r="AK75" i="8"/>
  <c r="AL75" i="8"/>
  <c r="AM75" i="8"/>
  <c r="AO75" i="8"/>
  <c r="AR75" i="8"/>
  <c r="AS75" i="8"/>
  <c r="AG76" i="8"/>
  <c r="AH76" i="8"/>
  <c r="AI76" i="8" s="1"/>
  <c r="AJ76" i="8"/>
  <c r="AR76" i="8" s="1"/>
  <c r="AK76" i="8"/>
  <c r="AL76" i="8"/>
  <c r="AM76" i="8"/>
  <c r="AG77" i="8"/>
  <c r="AH77" i="8"/>
  <c r="AI77" i="8" s="1"/>
  <c r="AJ77" i="8"/>
  <c r="AN77" i="8" s="1"/>
  <c r="AK77" i="8"/>
  <c r="AS77" i="8" s="1"/>
  <c r="AL77" i="8"/>
  <c r="AM77" i="8"/>
  <c r="AP77" i="8"/>
  <c r="AX77" i="8" s="1"/>
  <c r="AW77" i="8" s="1"/>
  <c r="AR77" i="8"/>
  <c r="AG78" i="8"/>
  <c r="AH78" i="8"/>
  <c r="AI78" i="8" s="1"/>
  <c r="AJ78" i="8"/>
  <c r="AK78" i="8"/>
  <c r="AL78" i="8"/>
  <c r="AM78" i="8"/>
  <c r="AG79" i="8"/>
  <c r="AH79" i="8"/>
  <c r="AI79" i="8" s="1"/>
  <c r="AJ79" i="8"/>
  <c r="AK79" i="8"/>
  <c r="AL79" i="8"/>
  <c r="AN79" i="8" s="1"/>
  <c r="AM79" i="8"/>
  <c r="AP79" i="8"/>
  <c r="AX79" i="8" s="1"/>
  <c r="AW79" i="8" s="1"/>
  <c r="AG80" i="8"/>
  <c r="AI80" i="8" s="1"/>
  <c r="AH80" i="8"/>
  <c r="AJ80" i="8"/>
  <c r="AR80" i="8" s="1"/>
  <c r="AK80" i="8"/>
  <c r="AS80" i="8" s="1"/>
  <c r="AL80" i="8"/>
  <c r="AN80" i="8" s="1"/>
  <c r="AP80" i="8" s="1"/>
  <c r="AM80" i="8"/>
  <c r="AX80" i="8"/>
  <c r="AW80" i="8" s="1"/>
  <c r="AG81" i="8"/>
  <c r="AH81" i="8"/>
  <c r="AI81" i="8"/>
  <c r="AJ81" i="8"/>
  <c r="AO81" i="8" s="1"/>
  <c r="AK81" i="8"/>
  <c r="AL81" i="8"/>
  <c r="AM81" i="8"/>
  <c r="AN81" i="8"/>
  <c r="AP81" i="8" s="1"/>
  <c r="AX81" i="8" s="1"/>
  <c r="AW81" i="8" s="1"/>
  <c r="AR81" i="8"/>
  <c r="AG82" i="8"/>
  <c r="AH82" i="8"/>
  <c r="AI82" i="8"/>
  <c r="AJ82" i="8"/>
  <c r="AR82" i="8" s="1"/>
  <c r="AK82" i="8"/>
  <c r="AL82" i="8"/>
  <c r="AM82" i="8"/>
  <c r="AG83" i="8"/>
  <c r="AI83" i="8" s="1"/>
  <c r="AH83" i="8"/>
  <c r="AJ83" i="8"/>
  <c r="AK83" i="8"/>
  <c r="AL83" i="8"/>
  <c r="AM83" i="8"/>
  <c r="AN83" i="8"/>
  <c r="AP83" i="8"/>
  <c r="AX83" i="8" s="1"/>
  <c r="AW83" i="8" s="1"/>
  <c r="AG84" i="8"/>
  <c r="AI84" i="8" s="1"/>
  <c r="AH84" i="8"/>
  <c r="AJ84" i="8"/>
  <c r="AR84" i="8" s="1"/>
  <c r="AK84" i="8"/>
  <c r="AL84" i="8"/>
  <c r="AS84" i="8" s="1"/>
  <c r="AM84" i="8"/>
  <c r="AO84" i="8"/>
  <c r="AQ84" i="8" s="1"/>
  <c r="AV84" i="8"/>
  <c r="AY84" i="8" s="1"/>
  <c r="AG85" i="8"/>
  <c r="AI85" i="8" s="1"/>
  <c r="AH85" i="8"/>
  <c r="AJ85" i="8"/>
  <c r="AK85" i="8"/>
  <c r="AL85" i="8"/>
  <c r="AS85" i="8" s="1"/>
  <c r="AM85" i="8"/>
  <c r="AG86" i="8"/>
  <c r="AI86" i="8" s="1"/>
  <c r="AH86" i="8"/>
  <c r="AJ86" i="8"/>
  <c r="AK86" i="8"/>
  <c r="AR86" i="8" s="1"/>
  <c r="AL86" i="8"/>
  <c r="AM86" i="8"/>
  <c r="AN86" i="8"/>
  <c r="AP86" i="8" s="1"/>
  <c r="AO86" i="8"/>
  <c r="AQ86" i="8" s="1"/>
  <c r="AS86" i="8"/>
  <c r="AV86" i="8"/>
  <c r="AY86" i="8" s="1"/>
  <c r="AX86" i="8"/>
  <c r="AW86" i="8" s="1"/>
  <c r="AG87" i="8"/>
  <c r="AI87" i="8" s="1"/>
  <c r="AH87" i="8"/>
  <c r="AJ87" i="8"/>
  <c r="AK87" i="8"/>
  <c r="AL87" i="8"/>
  <c r="AN87" i="8" s="1"/>
  <c r="AP87" i="8" s="1"/>
  <c r="AX87" i="8" s="1"/>
  <c r="AW87" i="8" s="1"/>
  <c r="AM87" i="8"/>
  <c r="AG88" i="8"/>
  <c r="AI88" i="8" s="1"/>
  <c r="AH88" i="8"/>
  <c r="AJ88" i="8"/>
  <c r="AK88" i="8"/>
  <c r="AL88" i="8"/>
  <c r="AN88" i="8" s="1"/>
  <c r="AP88" i="8" s="1"/>
  <c r="AX88" i="8" s="1"/>
  <c r="AW88" i="8" s="1"/>
  <c r="AM88" i="8"/>
  <c r="AR88" i="8"/>
  <c r="AG89" i="8"/>
  <c r="AH89" i="8"/>
  <c r="AI89" i="8" s="1"/>
  <c r="AJ89" i="8"/>
  <c r="AR89" i="8" s="1"/>
  <c r="AK89" i="8"/>
  <c r="AL89" i="8"/>
  <c r="AM89" i="8"/>
  <c r="AG90" i="8"/>
  <c r="AI90" i="8" s="1"/>
  <c r="AH90" i="8"/>
  <c r="AJ90" i="8"/>
  <c r="AR90" i="8" s="1"/>
  <c r="AK90" i="8"/>
  <c r="AL90" i="8"/>
  <c r="AN90" i="8" s="1"/>
  <c r="AP90" i="8" s="1"/>
  <c r="AX90" i="8" s="1"/>
  <c r="AW90" i="8" s="1"/>
  <c r="AM90" i="8"/>
  <c r="AO90" i="8"/>
  <c r="AV90" i="8" s="1"/>
  <c r="AY90" i="8" s="1"/>
  <c r="AQ90" i="8"/>
  <c r="AS90" i="8"/>
  <c r="AG91" i="8"/>
  <c r="AH91" i="8"/>
  <c r="AI91" i="8" s="1"/>
  <c r="AJ91" i="8"/>
  <c r="AK91" i="8"/>
  <c r="AL91" i="8"/>
  <c r="AO91" i="8" s="1"/>
  <c r="AM91" i="8"/>
  <c r="AG92" i="8"/>
  <c r="AH92" i="8"/>
  <c r="AJ92" i="8"/>
  <c r="AO92" i="8" s="1"/>
  <c r="AK92" i="8"/>
  <c r="AL92" i="8"/>
  <c r="AM92" i="8"/>
  <c r="AN92" i="8"/>
  <c r="AP92" i="8"/>
  <c r="AX92" i="8" s="1"/>
  <c r="AW92" i="8" s="1"/>
  <c r="AG93" i="8"/>
  <c r="AI93" i="8" s="1"/>
  <c r="AH93" i="8"/>
  <c r="AJ93" i="8"/>
  <c r="AN93" i="8" s="1"/>
  <c r="AP93" i="8" s="1"/>
  <c r="AR93" i="8" s="1"/>
  <c r="AK93" i="8"/>
  <c r="AL93" i="8"/>
  <c r="AM93" i="8"/>
  <c r="AS93" i="8" s="1"/>
  <c r="AX93" i="8"/>
  <c r="AW93" i="8" s="1"/>
  <c r="AG94" i="8"/>
  <c r="AH94" i="8"/>
  <c r="AI94" i="8" s="1"/>
  <c r="AJ94" i="8"/>
  <c r="AK94" i="8"/>
  <c r="AL94" i="8"/>
  <c r="AM94" i="8"/>
  <c r="AO94" i="8"/>
  <c r="AV94" i="8" s="1"/>
  <c r="AY94" i="8" s="1"/>
  <c r="AG95" i="8"/>
  <c r="AH95" i="8"/>
  <c r="AI95" i="8" s="1"/>
  <c r="AJ95" i="8"/>
  <c r="AK95" i="8"/>
  <c r="AL95" i="8"/>
  <c r="AS95" i="8" s="1"/>
  <c r="AM95" i="8"/>
  <c r="AO95" i="8"/>
  <c r="AQ95" i="8" s="1"/>
  <c r="AV95" i="8"/>
  <c r="AY95" i="8" s="1"/>
  <c r="AG96" i="8"/>
  <c r="AI96" i="8" s="1"/>
  <c r="AH96" i="8"/>
  <c r="AJ96" i="8"/>
  <c r="AK96" i="8"/>
  <c r="AO96" i="8" s="1"/>
  <c r="AL96" i="8"/>
  <c r="AM96" i="8"/>
  <c r="AG97" i="8"/>
  <c r="AH97" i="8"/>
  <c r="AI97" i="8" s="1"/>
  <c r="AJ97" i="8"/>
  <c r="AK97" i="8"/>
  <c r="AL97" i="8"/>
  <c r="AO97" i="8" s="1"/>
  <c r="AQ97" i="8" s="1"/>
  <c r="AM97" i="8"/>
  <c r="AN97" i="8" s="1"/>
  <c r="AP97" i="8" s="1"/>
  <c r="AX97" i="8" s="1"/>
  <c r="AW97" i="8" s="1"/>
  <c r="AR97" i="8"/>
  <c r="AG98" i="8"/>
  <c r="AH98" i="8"/>
  <c r="AI98" i="8"/>
  <c r="AJ98" i="8"/>
  <c r="AR98" i="8" s="1"/>
  <c r="AK98" i="8"/>
  <c r="AN98" i="8" s="1"/>
  <c r="AP98" i="8" s="1"/>
  <c r="AX98" i="8" s="1"/>
  <c r="AW98" i="8" s="1"/>
  <c r="AL98" i="8"/>
  <c r="AO98" i="8" s="1"/>
  <c r="AM98" i="8"/>
  <c r="AG99" i="8"/>
  <c r="AH99" i="8"/>
  <c r="AI99" i="8" s="1"/>
  <c r="AJ99" i="8"/>
  <c r="AK99" i="8"/>
  <c r="AL99" i="8"/>
  <c r="AM99" i="8"/>
  <c r="AR99" i="8"/>
  <c r="AG100" i="8"/>
  <c r="AH100" i="8"/>
  <c r="AJ100" i="8"/>
  <c r="AR100" i="8" s="1"/>
  <c r="AK100" i="8"/>
  <c r="AL100" i="8"/>
  <c r="AM100" i="8"/>
  <c r="AG101" i="8"/>
  <c r="AI101" i="8" s="1"/>
  <c r="AH101" i="8"/>
  <c r="AJ101" i="8"/>
  <c r="AS101" i="8" s="1"/>
  <c r="AK101" i="8"/>
  <c r="AL101" i="8"/>
  <c r="AN101" i="8" s="1"/>
  <c r="AP101" i="8" s="1"/>
  <c r="AX101" i="8" s="1"/>
  <c r="AW101" i="8" s="1"/>
  <c r="AM101" i="8"/>
  <c r="AR101" i="8"/>
  <c r="AG102" i="8"/>
  <c r="AH102" i="8"/>
  <c r="AI102" i="8"/>
  <c r="AJ102" i="8"/>
  <c r="AK102" i="8"/>
  <c r="AL102" i="8"/>
  <c r="AN102" i="8" s="1"/>
  <c r="AP102" i="8" s="1"/>
  <c r="AM102" i="8"/>
  <c r="AX102" i="8"/>
  <c r="AW102" i="8" s="1"/>
  <c r="AG103" i="8"/>
  <c r="AH103" i="8"/>
  <c r="AI103" i="8"/>
  <c r="AJ103" i="8"/>
  <c r="AO103" i="8" s="1"/>
  <c r="AK103" i="8"/>
  <c r="AL103" i="8"/>
  <c r="AM103" i="8"/>
  <c r="AN103" i="8"/>
  <c r="AP103" i="8" s="1"/>
  <c r="AX103" i="8" s="1"/>
  <c r="AW103" i="8" s="1"/>
  <c r="AR103" i="8"/>
  <c r="AG104" i="8"/>
  <c r="AH104" i="8"/>
  <c r="AJ104" i="8"/>
  <c r="AR104" i="8" s="1"/>
  <c r="AK104" i="8"/>
  <c r="AL104" i="8"/>
  <c r="AM104" i="8"/>
  <c r="AS104" i="8" s="1"/>
  <c r="AG105" i="8"/>
  <c r="AH105" i="8"/>
  <c r="AJ105" i="8"/>
  <c r="AR105" i="8" s="1"/>
  <c r="AK105" i="8"/>
  <c r="AL105" i="8"/>
  <c r="AM105" i="8"/>
  <c r="AS105" i="8" s="1"/>
  <c r="AO105" i="8"/>
  <c r="AG106" i="8"/>
  <c r="AH106" i="8"/>
  <c r="AI106" i="8" s="1"/>
  <c r="AJ106" i="8"/>
  <c r="AK106" i="8"/>
  <c r="AR106" i="8" s="1"/>
  <c r="AL106" i="8"/>
  <c r="AN106" i="8" s="1"/>
  <c r="AP106" i="8" s="1"/>
  <c r="AX106" i="8" s="1"/>
  <c r="AW106" i="8" s="1"/>
  <c r="AM106" i="8"/>
  <c r="AS106" i="8"/>
  <c r="AG107" i="8"/>
  <c r="AI107" i="8" s="1"/>
  <c r="AH107" i="8"/>
  <c r="AJ107" i="8"/>
  <c r="AK107" i="8"/>
  <c r="AL107" i="8"/>
  <c r="AM107" i="8"/>
  <c r="BJ3081" i="1"/>
  <c r="BK3081" i="1"/>
  <c r="BL3081" i="1" s="1"/>
  <c r="BJ3082" i="1"/>
  <c r="BK3082" i="1"/>
  <c r="BL3082" i="1" s="1"/>
  <c r="BJ3083" i="1"/>
  <c r="BK3083" i="1"/>
  <c r="BL3083" i="1"/>
  <c r="BJ3084" i="1"/>
  <c r="BK3084" i="1"/>
  <c r="BL3084" i="1" s="1"/>
  <c r="BJ3085" i="1"/>
  <c r="BK3085" i="1"/>
  <c r="BL3085" i="1" s="1"/>
  <c r="BN3085" i="1"/>
  <c r="BO3085" i="1" s="1"/>
  <c r="BP3085" i="1" s="1"/>
  <c r="BR3085" i="1"/>
  <c r="BS3085" i="1"/>
  <c r="BU3085" i="1"/>
  <c r="BT3085" i="1" s="1"/>
  <c r="BJ5" i="1"/>
  <c r="BK5" i="1"/>
  <c r="BL5" i="1" s="1"/>
  <c r="BM5" i="1"/>
  <c r="BN5" i="1"/>
  <c r="BO5" i="1" s="1"/>
  <c r="BP5" i="1" s="1"/>
  <c r="BJ6" i="1"/>
  <c r="BK6" i="1"/>
  <c r="BL6" i="1" s="1"/>
  <c r="BM6" i="1"/>
  <c r="BN6" i="1"/>
  <c r="BO6" i="1" s="1"/>
  <c r="BP6" i="1" s="1"/>
  <c r="BQ6" i="1" s="1"/>
  <c r="BJ7" i="1"/>
  <c r="BK7" i="1"/>
  <c r="BM7" i="1"/>
  <c r="BN7" i="1"/>
  <c r="BO7" i="1" s="1"/>
  <c r="BP7" i="1" s="1"/>
  <c r="BJ8" i="1"/>
  <c r="BK8" i="1"/>
  <c r="BL8" i="1" s="1"/>
  <c r="BM8" i="1"/>
  <c r="BN8" i="1"/>
  <c r="BO8" i="1" s="1"/>
  <c r="BP8" i="1" s="1"/>
  <c r="BJ9" i="1"/>
  <c r="BK9" i="1"/>
  <c r="BL9" i="1" s="1"/>
  <c r="BM9" i="1"/>
  <c r="BN9" i="1"/>
  <c r="BO9" i="1" s="1"/>
  <c r="BP9" i="1" s="1"/>
  <c r="BJ10" i="1"/>
  <c r="BK10" i="1"/>
  <c r="BL10" i="1"/>
  <c r="BM10" i="1"/>
  <c r="BN10" i="1"/>
  <c r="BO10" i="1" s="1"/>
  <c r="BP10" i="1" s="1"/>
  <c r="BJ11" i="1"/>
  <c r="BK11" i="1"/>
  <c r="BL11" i="1" s="1"/>
  <c r="BM11" i="1"/>
  <c r="BN11" i="1"/>
  <c r="BO11" i="1"/>
  <c r="BP11" i="1" s="1"/>
  <c r="BJ12" i="1"/>
  <c r="BK12" i="1"/>
  <c r="BL12" i="1" s="1"/>
  <c r="BM12" i="1"/>
  <c r="BN12" i="1"/>
  <c r="BO12" i="1" s="1"/>
  <c r="BP12" i="1"/>
  <c r="BJ13" i="1"/>
  <c r="BK13" i="1"/>
  <c r="BL13" i="1"/>
  <c r="BM13" i="1"/>
  <c r="BN13" i="1"/>
  <c r="BO13" i="1" s="1"/>
  <c r="BP13" i="1" s="1"/>
  <c r="BJ14" i="1"/>
  <c r="BK14" i="1"/>
  <c r="BL14" i="1" s="1"/>
  <c r="BM14" i="1"/>
  <c r="BN14" i="1"/>
  <c r="BO14" i="1" s="1"/>
  <c r="BP14" i="1" s="1"/>
  <c r="BQ14" i="1" s="1"/>
  <c r="BJ15" i="1"/>
  <c r="BK15" i="1"/>
  <c r="BL15" i="1" s="1"/>
  <c r="BM15" i="1"/>
  <c r="BN15" i="1"/>
  <c r="BO15" i="1" s="1"/>
  <c r="BP15" i="1" s="1"/>
  <c r="BJ16" i="1"/>
  <c r="BK16" i="1"/>
  <c r="BL16" i="1"/>
  <c r="BM16" i="1"/>
  <c r="BN16" i="1"/>
  <c r="BO16" i="1" s="1"/>
  <c r="BP16" i="1" s="1"/>
  <c r="BQ16" i="1" s="1"/>
  <c r="BJ17" i="1"/>
  <c r="BK17" i="1"/>
  <c r="BL17" i="1"/>
  <c r="BM17" i="1"/>
  <c r="BN17" i="1"/>
  <c r="BO17" i="1" s="1"/>
  <c r="BP17" i="1" s="1"/>
  <c r="BJ18" i="1"/>
  <c r="BK18" i="1"/>
  <c r="BL18" i="1" s="1"/>
  <c r="BM18" i="1"/>
  <c r="BN18" i="1"/>
  <c r="BO18" i="1" s="1"/>
  <c r="BP18" i="1" s="1"/>
  <c r="BJ19" i="1"/>
  <c r="BK19" i="1"/>
  <c r="BL19" i="1" s="1"/>
  <c r="BM19" i="1"/>
  <c r="BN19" i="1"/>
  <c r="BO19" i="1" s="1"/>
  <c r="BP19" i="1" s="1"/>
  <c r="BQ19" i="1" s="1"/>
  <c r="BJ20" i="1"/>
  <c r="BK20" i="1"/>
  <c r="BL20" i="1" s="1"/>
  <c r="BM20" i="1"/>
  <c r="BN20" i="1"/>
  <c r="BO20" i="1" s="1"/>
  <c r="BP20" i="1" s="1"/>
  <c r="BJ21" i="1"/>
  <c r="BK21" i="1"/>
  <c r="BL21" i="1" s="1"/>
  <c r="BM21" i="1"/>
  <c r="BN21" i="1"/>
  <c r="BO21" i="1" s="1"/>
  <c r="BP21" i="1" s="1"/>
  <c r="BQ21" i="1" s="1"/>
  <c r="BJ22" i="1"/>
  <c r="BK22" i="1"/>
  <c r="BL22" i="1" s="1"/>
  <c r="BM22" i="1"/>
  <c r="BN22" i="1"/>
  <c r="BO22" i="1" s="1"/>
  <c r="BP22" i="1" s="1"/>
  <c r="BJ23" i="1"/>
  <c r="BK23" i="1"/>
  <c r="BL23" i="1" s="1"/>
  <c r="BM23" i="1"/>
  <c r="BN23" i="1"/>
  <c r="BO23" i="1"/>
  <c r="BP23" i="1" s="1"/>
  <c r="BJ24" i="1"/>
  <c r="BK24" i="1"/>
  <c r="BL24" i="1"/>
  <c r="BM24" i="1"/>
  <c r="BN24" i="1"/>
  <c r="BO24" i="1" s="1"/>
  <c r="BP24" i="1" s="1"/>
  <c r="BJ25" i="1"/>
  <c r="BK25" i="1"/>
  <c r="BL25" i="1"/>
  <c r="BM25" i="1"/>
  <c r="BN25" i="1"/>
  <c r="BO25" i="1" s="1"/>
  <c r="BP25" i="1" s="1"/>
  <c r="BQ25" i="1" s="1"/>
  <c r="BJ26" i="1"/>
  <c r="BK26" i="1"/>
  <c r="BL26" i="1"/>
  <c r="BM26" i="1"/>
  <c r="BN26" i="1"/>
  <c r="BO26" i="1" s="1"/>
  <c r="BP26" i="1" s="1"/>
  <c r="BJ27" i="1"/>
  <c r="BK27" i="1"/>
  <c r="BL27" i="1"/>
  <c r="BM27" i="1"/>
  <c r="BN27" i="1"/>
  <c r="BO27" i="1" s="1"/>
  <c r="BP27" i="1" s="1"/>
  <c r="BJ28" i="1"/>
  <c r="BK28" i="1"/>
  <c r="BL28" i="1"/>
  <c r="BM28" i="1"/>
  <c r="BN28" i="1"/>
  <c r="BO28" i="1" s="1"/>
  <c r="BP28" i="1" s="1"/>
  <c r="BJ29" i="1"/>
  <c r="BK29" i="1"/>
  <c r="BL29" i="1"/>
  <c r="BM29" i="1"/>
  <c r="BN29" i="1"/>
  <c r="BO29" i="1" s="1"/>
  <c r="BP29" i="1"/>
  <c r="BJ30" i="1"/>
  <c r="BK30" i="1"/>
  <c r="BL30" i="1"/>
  <c r="BM30" i="1"/>
  <c r="BN30" i="1"/>
  <c r="BO30" i="1" s="1"/>
  <c r="BP30" i="1" s="1"/>
  <c r="BJ31" i="1"/>
  <c r="BK31" i="1"/>
  <c r="BL31" i="1"/>
  <c r="BM31" i="1"/>
  <c r="BN31" i="1"/>
  <c r="BO31" i="1" s="1"/>
  <c r="BP31" i="1" s="1"/>
  <c r="BJ32" i="1"/>
  <c r="BK32" i="1"/>
  <c r="BL32" i="1" s="1"/>
  <c r="BM32" i="1"/>
  <c r="BN32" i="1"/>
  <c r="BO32" i="1" s="1"/>
  <c r="BP32" i="1"/>
  <c r="BJ33" i="1"/>
  <c r="BK33" i="1"/>
  <c r="BL33" i="1" s="1"/>
  <c r="BM33" i="1"/>
  <c r="BN33" i="1"/>
  <c r="BO33" i="1" s="1"/>
  <c r="BP33" i="1" s="1"/>
  <c r="BJ34" i="1"/>
  <c r="BK34" i="1"/>
  <c r="BL34" i="1"/>
  <c r="BM34" i="1"/>
  <c r="BN34" i="1"/>
  <c r="BO34" i="1" s="1"/>
  <c r="BP34" i="1" s="1"/>
  <c r="BJ35" i="1"/>
  <c r="BK35" i="1"/>
  <c r="BL35" i="1"/>
  <c r="BM35" i="1"/>
  <c r="BN35" i="1"/>
  <c r="BO35" i="1"/>
  <c r="BP35" i="1" s="1"/>
  <c r="BQ35" i="1" s="1"/>
  <c r="BJ36" i="1"/>
  <c r="BK36" i="1"/>
  <c r="BL36" i="1" s="1"/>
  <c r="BM36" i="1"/>
  <c r="BN36" i="1"/>
  <c r="BO36" i="1" s="1"/>
  <c r="BP36" i="1" s="1"/>
  <c r="BJ37" i="1"/>
  <c r="BK37" i="1"/>
  <c r="BL37" i="1" s="1"/>
  <c r="BM37" i="1"/>
  <c r="BN37" i="1"/>
  <c r="BO37" i="1" s="1"/>
  <c r="BP37" i="1" s="1"/>
  <c r="BQ37" i="1" s="1"/>
  <c r="BJ38" i="1"/>
  <c r="BK38" i="1"/>
  <c r="BL38" i="1"/>
  <c r="BM38" i="1"/>
  <c r="BN38" i="1"/>
  <c r="BO38" i="1" s="1"/>
  <c r="BP38" i="1" s="1"/>
  <c r="BJ39" i="1"/>
  <c r="BK39" i="1"/>
  <c r="BL39" i="1"/>
  <c r="BM39" i="1"/>
  <c r="BN39" i="1"/>
  <c r="BO39" i="1" s="1"/>
  <c r="BP39" i="1" s="1"/>
  <c r="BJ40" i="1"/>
  <c r="BK40" i="1"/>
  <c r="BL40" i="1"/>
  <c r="BM40" i="1"/>
  <c r="BN40" i="1"/>
  <c r="BO40" i="1" s="1"/>
  <c r="BP40" i="1" s="1"/>
  <c r="BJ41" i="1"/>
  <c r="BK41" i="1"/>
  <c r="BL41" i="1" s="1"/>
  <c r="BM41" i="1"/>
  <c r="BN41" i="1"/>
  <c r="BO41" i="1" s="1"/>
  <c r="BP41" i="1" s="1"/>
  <c r="BJ42" i="1"/>
  <c r="BK42" i="1"/>
  <c r="BL42" i="1" s="1"/>
  <c r="BM42" i="1"/>
  <c r="BN42" i="1"/>
  <c r="BO42" i="1" s="1"/>
  <c r="BP42" i="1" s="1"/>
  <c r="BQ42" i="1" s="1"/>
  <c r="BJ43" i="1"/>
  <c r="BK43" i="1"/>
  <c r="BL43" i="1" s="1"/>
  <c r="BM43" i="1"/>
  <c r="BN43" i="1"/>
  <c r="BO43" i="1" s="1"/>
  <c r="BP43" i="1" s="1"/>
  <c r="BJ44" i="1"/>
  <c r="BK44" i="1"/>
  <c r="BL44" i="1" s="1"/>
  <c r="BM44" i="1"/>
  <c r="BN44" i="1"/>
  <c r="BO44" i="1" s="1"/>
  <c r="BP44" i="1" s="1"/>
  <c r="BJ45" i="1"/>
  <c r="BK45" i="1"/>
  <c r="BL45" i="1" s="1"/>
  <c r="BM45" i="1"/>
  <c r="BN45" i="1"/>
  <c r="BO45" i="1" s="1"/>
  <c r="BP45" i="1" s="1"/>
  <c r="BJ46" i="1"/>
  <c r="BK46" i="1"/>
  <c r="BL46" i="1" s="1"/>
  <c r="BM46" i="1"/>
  <c r="BN46" i="1"/>
  <c r="BO46" i="1" s="1"/>
  <c r="BP46" i="1" s="1"/>
  <c r="BJ47" i="1"/>
  <c r="BK47" i="1"/>
  <c r="BL47" i="1"/>
  <c r="BM47" i="1"/>
  <c r="BN47" i="1"/>
  <c r="BO47" i="1" s="1"/>
  <c r="BP47" i="1" s="1"/>
  <c r="BJ48" i="1"/>
  <c r="BK48" i="1"/>
  <c r="BM48" i="1"/>
  <c r="BN48" i="1"/>
  <c r="BO48" i="1" s="1"/>
  <c r="BP48" i="1" s="1"/>
  <c r="BJ49" i="1"/>
  <c r="BK49" i="1"/>
  <c r="BL49" i="1" s="1"/>
  <c r="BM49" i="1"/>
  <c r="BN49" i="1"/>
  <c r="BO49" i="1" s="1"/>
  <c r="BP49" i="1" s="1"/>
  <c r="BJ50" i="1"/>
  <c r="BK50" i="1"/>
  <c r="BL50" i="1" s="1"/>
  <c r="BM50" i="1"/>
  <c r="BN50" i="1"/>
  <c r="BO50" i="1" s="1"/>
  <c r="BP50" i="1" s="1"/>
  <c r="BJ51" i="1"/>
  <c r="BK51" i="1"/>
  <c r="BL51" i="1"/>
  <c r="BM51" i="1"/>
  <c r="BN51" i="1"/>
  <c r="BO51" i="1" s="1"/>
  <c r="BP51" i="1" s="1"/>
  <c r="BQ51" i="1" s="1"/>
  <c r="BJ52" i="1"/>
  <c r="BK52" i="1"/>
  <c r="BL52" i="1" s="1"/>
  <c r="BM52" i="1"/>
  <c r="BN52" i="1"/>
  <c r="BO52" i="1" s="1"/>
  <c r="BP52" i="1" s="1"/>
  <c r="BJ53" i="1"/>
  <c r="BK53" i="1"/>
  <c r="BL53" i="1" s="1"/>
  <c r="BM53" i="1"/>
  <c r="BN53" i="1"/>
  <c r="BO53" i="1" s="1"/>
  <c r="BP53" i="1" s="1"/>
  <c r="BJ54" i="1"/>
  <c r="BK54" i="1"/>
  <c r="BL54" i="1"/>
  <c r="BM54" i="1"/>
  <c r="BN54" i="1"/>
  <c r="BO54" i="1" s="1"/>
  <c r="BP54" i="1" s="1"/>
  <c r="BJ55" i="1"/>
  <c r="BK55" i="1"/>
  <c r="BL55" i="1" s="1"/>
  <c r="BM55" i="1"/>
  <c r="BN55" i="1"/>
  <c r="BO55" i="1" s="1"/>
  <c r="BP55" i="1" s="1"/>
  <c r="BJ56" i="1"/>
  <c r="BK56" i="1"/>
  <c r="BM56" i="1"/>
  <c r="BN56" i="1"/>
  <c r="BO56" i="1" s="1"/>
  <c r="BP56" i="1" s="1"/>
  <c r="BJ57" i="1"/>
  <c r="BK57" i="1"/>
  <c r="BL57" i="1"/>
  <c r="BM57" i="1"/>
  <c r="BN57" i="1"/>
  <c r="BO57" i="1" s="1"/>
  <c r="BP57" i="1" s="1"/>
  <c r="BJ58" i="1"/>
  <c r="BK58" i="1"/>
  <c r="BL58" i="1" s="1"/>
  <c r="BM58" i="1"/>
  <c r="BN58" i="1"/>
  <c r="BO58" i="1" s="1"/>
  <c r="BP58" i="1" s="1"/>
  <c r="BQ58" i="1" s="1"/>
  <c r="BJ59" i="1"/>
  <c r="BK59" i="1"/>
  <c r="BL59" i="1" s="1"/>
  <c r="BM59" i="1"/>
  <c r="BN59" i="1"/>
  <c r="BO59" i="1" s="1"/>
  <c r="BP59" i="1" s="1"/>
  <c r="BJ60" i="1"/>
  <c r="BK60" i="1"/>
  <c r="BL60" i="1" s="1"/>
  <c r="BM60" i="1"/>
  <c r="BN60" i="1"/>
  <c r="BO60" i="1" s="1"/>
  <c r="BP60" i="1" s="1"/>
  <c r="BJ61" i="1"/>
  <c r="BK61" i="1"/>
  <c r="BL61" i="1" s="1"/>
  <c r="BM61" i="1"/>
  <c r="BN61" i="1"/>
  <c r="BO61" i="1" s="1"/>
  <c r="BP61" i="1" s="1"/>
  <c r="BJ62" i="1"/>
  <c r="BK62" i="1"/>
  <c r="BL62" i="1"/>
  <c r="BM62" i="1"/>
  <c r="BN62" i="1"/>
  <c r="BO62" i="1" s="1"/>
  <c r="BP62" i="1" s="1"/>
  <c r="BJ63" i="1"/>
  <c r="BK63" i="1"/>
  <c r="BL63" i="1"/>
  <c r="BM63" i="1"/>
  <c r="BN63" i="1"/>
  <c r="BO63" i="1" s="1"/>
  <c r="BP63" i="1" s="1"/>
  <c r="BJ64" i="1"/>
  <c r="BK64" i="1"/>
  <c r="BL64" i="1"/>
  <c r="BM64" i="1"/>
  <c r="BN64" i="1"/>
  <c r="BO64" i="1" s="1"/>
  <c r="BP64" i="1" s="1"/>
  <c r="BJ65" i="1"/>
  <c r="BK65" i="1"/>
  <c r="BL65" i="1"/>
  <c r="BM65" i="1"/>
  <c r="BN65" i="1"/>
  <c r="BO65" i="1" s="1"/>
  <c r="BP65" i="1" s="1"/>
  <c r="BJ66" i="1"/>
  <c r="BK66" i="1"/>
  <c r="BL66" i="1"/>
  <c r="BM66" i="1"/>
  <c r="BN66" i="1"/>
  <c r="BO66" i="1" s="1"/>
  <c r="BP66" i="1" s="1"/>
  <c r="BJ67" i="1"/>
  <c r="BK67" i="1"/>
  <c r="BL67" i="1"/>
  <c r="BM67" i="1"/>
  <c r="BN67" i="1"/>
  <c r="BO67" i="1"/>
  <c r="BP67" i="1" s="1"/>
  <c r="BJ68" i="1"/>
  <c r="BK68" i="1"/>
  <c r="BL68" i="1"/>
  <c r="BM68" i="1"/>
  <c r="BN68" i="1"/>
  <c r="BO68" i="1" s="1"/>
  <c r="BP68" i="1" s="1"/>
  <c r="BJ69" i="1"/>
  <c r="BK69" i="1"/>
  <c r="BL69" i="1"/>
  <c r="BM69" i="1"/>
  <c r="BN69" i="1"/>
  <c r="BO69" i="1" s="1"/>
  <c r="BP69" i="1" s="1"/>
  <c r="BJ70" i="1"/>
  <c r="BK70" i="1"/>
  <c r="BL70" i="1" s="1"/>
  <c r="BM70" i="1"/>
  <c r="BN70" i="1"/>
  <c r="BO70" i="1" s="1"/>
  <c r="BP70" i="1"/>
  <c r="BJ71" i="1"/>
  <c r="BK71" i="1"/>
  <c r="BL71" i="1" s="1"/>
  <c r="BM71" i="1"/>
  <c r="BN71" i="1"/>
  <c r="BO71" i="1" s="1"/>
  <c r="BP71" i="1" s="1"/>
  <c r="BJ72" i="1"/>
  <c r="BK72" i="1"/>
  <c r="BL72" i="1" s="1"/>
  <c r="BM72" i="1"/>
  <c r="BN72" i="1"/>
  <c r="BO72" i="1" s="1"/>
  <c r="BP72" i="1" s="1"/>
  <c r="BJ73" i="1"/>
  <c r="BK73" i="1"/>
  <c r="BL73" i="1" s="1"/>
  <c r="BM73" i="1"/>
  <c r="BN73" i="1"/>
  <c r="BO73" i="1" s="1"/>
  <c r="BP73" i="1" s="1"/>
  <c r="BJ74" i="1"/>
  <c r="BK74" i="1"/>
  <c r="BL74" i="1"/>
  <c r="BM74" i="1"/>
  <c r="BN74" i="1"/>
  <c r="BO74" i="1" s="1"/>
  <c r="BP74" i="1" s="1"/>
  <c r="BJ75" i="1"/>
  <c r="BK75" i="1"/>
  <c r="BL75" i="1"/>
  <c r="BM75" i="1"/>
  <c r="BN75" i="1"/>
  <c r="BO75" i="1" s="1"/>
  <c r="BP75" i="1" s="1"/>
  <c r="BJ76" i="1"/>
  <c r="BK76" i="1"/>
  <c r="BL76" i="1" s="1"/>
  <c r="BM76" i="1"/>
  <c r="BN76" i="1"/>
  <c r="BO76" i="1" s="1"/>
  <c r="BP76" i="1" s="1"/>
  <c r="BJ77" i="1"/>
  <c r="BK77" i="1"/>
  <c r="BL77" i="1" s="1"/>
  <c r="BM77" i="1"/>
  <c r="BN77" i="1"/>
  <c r="BO77" i="1" s="1"/>
  <c r="BP77" i="1" s="1"/>
  <c r="BJ78" i="1"/>
  <c r="BK78" i="1"/>
  <c r="BL78" i="1"/>
  <c r="BM78" i="1"/>
  <c r="BN78" i="1"/>
  <c r="BO78" i="1" s="1"/>
  <c r="BP78" i="1" s="1"/>
  <c r="BJ79" i="1"/>
  <c r="BK79" i="1"/>
  <c r="BL79" i="1" s="1"/>
  <c r="BM79" i="1"/>
  <c r="BN79" i="1"/>
  <c r="BO79" i="1" s="1"/>
  <c r="BP79" i="1" s="1"/>
  <c r="BJ80" i="1"/>
  <c r="BK80" i="1"/>
  <c r="BL80" i="1"/>
  <c r="BM80" i="1"/>
  <c r="BN80" i="1"/>
  <c r="BO80" i="1" s="1"/>
  <c r="BP80" i="1" s="1"/>
  <c r="BQ80" i="1" s="1"/>
  <c r="BJ81" i="1"/>
  <c r="BK81" i="1"/>
  <c r="BL81" i="1"/>
  <c r="BM81" i="1"/>
  <c r="BN81" i="1"/>
  <c r="BO81" i="1" s="1"/>
  <c r="BP81" i="1" s="1"/>
  <c r="BQ81" i="1" s="1"/>
  <c r="BJ82" i="1"/>
  <c r="BQ82" i="1" s="1"/>
  <c r="BK82" i="1"/>
  <c r="BL82" i="1"/>
  <c r="BM82" i="1"/>
  <c r="BN82" i="1"/>
  <c r="BO82" i="1"/>
  <c r="BP82" i="1" s="1"/>
  <c r="BJ83" i="1"/>
  <c r="BK83" i="1"/>
  <c r="BL83" i="1"/>
  <c r="BM83" i="1"/>
  <c r="BN83" i="1"/>
  <c r="BO83" i="1" s="1"/>
  <c r="BP83" i="1" s="1"/>
  <c r="BJ84" i="1"/>
  <c r="BK84" i="1"/>
  <c r="BL84" i="1"/>
  <c r="BM84" i="1"/>
  <c r="BN84" i="1"/>
  <c r="BO84" i="1" s="1"/>
  <c r="BP84" i="1"/>
  <c r="BJ85" i="1"/>
  <c r="BK85" i="1"/>
  <c r="BL85" i="1"/>
  <c r="BM85" i="1"/>
  <c r="BN85" i="1"/>
  <c r="BO85" i="1" s="1"/>
  <c r="BP85" i="1" s="1"/>
  <c r="BJ86" i="1"/>
  <c r="BK86" i="1"/>
  <c r="BL86" i="1"/>
  <c r="BM86" i="1"/>
  <c r="BN86" i="1"/>
  <c r="BO86" i="1"/>
  <c r="BP86" i="1" s="1"/>
  <c r="BJ87" i="1"/>
  <c r="BK87" i="1"/>
  <c r="BL87" i="1"/>
  <c r="BM87" i="1"/>
  <c r="BN87" i="1"/>
  <c r="BO87" i="1" s="1"/>
  <c r="BP87" i="1" s="1"/>
  <c r="BJ88" i="1"/>
  <c r="BK88" i="1"/>
  <c r="BL88" i="1"/>
  <c r="BM88" i="1"/>
  <c r="BN88" i="1"/>
  <c r="BO88" i="1" s="1"/>
  <c r="BP88" i="1" s="1"/>
  <c r="BJ89" i="1"/>
  <c r="BK89" i="1"/>
  <c r="BL89" i="1" s="1"/>
  <c r="BM89" i="1"/>
  <c r="BN89" i="1"/>
  <c r="BO89" i="1" s="1"/>
  <c r="BP89" i="1" s="1"/>
  <c r="BJ90" i="1"/>
  <c r="BK90" i="1"/>
  <c r="BL90" i="1" s="1"/>
  <c r="BM90" i="1"/>
  <c r="BN90" i="1"/>
  <c r="BO90" i="1" s="1"/>
  <c r="BP90" i="1"/>
  <c r="BJ91" i="1"/>
  <c r="BK91" i="1"/>
  <c r="BL91" i="1" s="1"/>
  <c r="BM91" i="1"/>
  <c r="BN91" i="1"/>
  <c r="BO91" i="1" s="1"/>
  <c r="BP91" i="1" s="1"/>
  <c r="BJ92" i="1"/>
  <c r="BK92" i="1"/>
  <c r="BL92" i="1" s="1"/>
  <c r="BM92" i="1"/>
  <c r="BN92" i="1"/>
  <c r="BO92" i="1" s="1"/>
  <c r="BP92" i="1" s="1"/>
  <c r="BJ93" i="1"/>
  <c r="BK93" i="1"/>
  <c r="BL93" i="1" s="1"/>
  <c r="BM93" i="1"/>
  <c r="BN93" i="1"/>
  <c r="BO93" i="1" s="1"/>
  <c r="BP93" i="1" s="1"/>
  <c r="BJ94" i="1"/>
  <c r="BK94" i="1"/>
  <c r="BL94" i="1" s="1"/>
  <c r="BM94" i="1"/>
  <c r="BN94" i="1"/>
  <c r="BO94" i="1" s="1"/>
  <c r="BP94" i="1" s="1"/>
  <c r="BJ95" i="1"/>
  <c r="BK95" i="1"/>
  <c r="BM95" i="1"/>
  <c r="BN95" i="1"/>
  <c r="BO95" i="1" s="1"/>
  <c r="BP95" i="1" s="1"/>
  <c r="BJ96" i="1"/>
  <c r="BK96" i="1"/>
  <c r="BL96" i="1"/>
  <c r="BM96" i="1"/>
  <c r="BN96" i="1"/>
  <c r="BO96" i="1" s="1"/>
  <c r="BP96" i="1" s="1"/>
  <c r="BJ97" i="1"/>
  <c r="BK97" i="1"/>
  <c r="BL97" i="1"/>
  <c r="BM97" i="1"/>
  <c r="BN97" i="1"/>
  <c r="BO97" i="1"/>
  <c r="BP97" i="1"/>
  <c r="BJ98" i="1"/>
  <c r="BK98" i="1"/>
  <c r="BL98" i="1" s="1"/>
  <c r="BM98" i="1"/>
  <c r="BN98" i="1"/>
  <c r="BO98" i="1" s="1"/>
  <c r="BP98" i="1" s="1"/>
  <c r="BJ99" i="1"/>
  <c r="BK99" i="1"/>
  <c r="BL99" i="1"/>
  <c r="BM99" i="1"/>
  <c r="BN99" i="1"/>
  <c r="BO99" i="1" s="1"/>
  <c r="BP99" i="1" s="1"/>
  <c r="BJ100" i="1"/>
  <c r="BK100" i="1"/>
  <c r="BL100" i="1"/>
  <c r="BM100" i="1"/>
  <c r="BN100" i="1"/>
  <c r="BO100" i="1" s="1"/>
  <c r="BP100" i="1" s="1"/>
  <c r="BJ101" i="1"/>
  <c r="BK101" i="1"/>
  <c r="BL101" i="1" s="1"/>
  <c r="BM101" i="1"/>
  <c r="BN101" i="1"/>
  <c r="BO101" i="1" s="1"/>
  <c r="BP101" i="1" s="1"/>
  <c r="BJ102" i="1"/>
  <c r="BK102" i="1"/>
  <c r="BL102" i="1" s="1"/>
  <c r="BM102" i="1"/>
  <c r="BN102" i="1"/>
  <c r="BO102" i="1" s="1"/>
  <c r="BP102" i="1" s="1"/>
  <c r="BJ103" i="1"/>
  <c r="BK103" i="1"/>
  <c r="BM103" i="1"/>
  <c r="BN103" i="1"/>
  <c r="BO103" i="1"/>
  <c r="BP103" i="1" s="1"/>
  <c r="BQ103" i="1" s="1"/>
  <c r="BJ104" i="1"/>
  <c r="BK104" i="1"/>
  <c r="BL104" i="1" s="1"/>
  <c r="BM104" i="1"/>
  <c r="BN104" i="1"/>
  <c r="BO104" i="1" s="1"/>
  <c r="BP104" i="1" s="1"/>
  <c r="BJ105" i="1"/>
  <c r="BK105" i="1"/>
  <c r="BL105" i="1"/>
  <c r="BM105" i="1"/>
  <c r="BN105" i="1"/>
  <c r="BO105" i="1" s="1"/>
  <c r="BP105" i="1" s="1"/>
  <c r="BJ106" i="1"/>
  <c r="BK106" i="1"/>
  <c r="BL106" i="1" s="1"/>
  <c r="BM106" i="1"/>
  <c r="BN106" i="1"/>
  <c r="BO106" i="1" s="1"/>
  <c r="BP106" i="1"/>
  <c r="BJ107" i="1"/>
  <c r="BK107" i="1"/>
  <c r="BL107" i="1" s="1"/>
  <c r="BM107" i="1"/>
  <c r="BN107" i="1"/>
  <c r="BO107" i="1" s="1"/>
  <c r="BP107" i="1" s="1"/>
  <c r="BJ108" i="1"/>
  <c r="BK108" i="1"/>
  <c r="BL108" i="1" s="1"/>
  <c r="BM108" i="1"/>
  <c r="BN108" i="1"/>
  <c r="BO108" i="1" s="1"/>
  <c r="BP108" i="1" s="1"/>
  <c r="BJ109" i="1"/>
  <c r="BK109" i="1"/>
  <c r="BL109" i="1" s="1"/>
  <c r="BM109" i="1"/>
  <c r="BN109" i="1"/>
  <c r="BO109" i="1" s="1"/>
  <c r="BP109" i="1" s="1"/>
  <c r="BJ110" i="1"/>
  <c r="BK110" i="1"/>
  <c r="BL110" i="1"/>
  <c r="BM110" i="1"/>
  <c r="BN110" i="1"/>
  <c r="BO110" i="1" s="1"/>
  <c r="BP110" i="1" s="1"/>
  <c r="BJ111" i="1"/>
  <c r="BK111" i="1"/>
  <c r="BL111" i="1"/>
  <c r="BM111" i="1"/>
  <c r="BN111" i="1"/>
  <c r="BO111" i="1" s="1"/>
  <c r="BP111" i="1" s="1"/>
  <c r="BJ112" i="1"/>
  <c r="BK112" i="1"/>
  <c r="BL112" i="1"/>
  <c r="BM112" i="1"/>
  <c r="BN112" i="1"/>
  <c r="BO112" i="1" s="1"/>
  <c r="BP112" i="1" s="1"/>
  <c r="BJ113" i="1"/>
  <c r="BK113" i="1"/>
  <c r="BL113" i="1"/>
  <c r="BM113" i="1"/>
  <c r="BN113" i="1"/>
  <c r="BO113" i="1" s="1"/>
  <c r="BP113" i="1" s="1"/>
  <c r="BJ114" i="1"/>
  <c r="BK114" i="1"/>
  <c r="BL114" i="1" s="1"/>
  <c r="BM114" i="1"/>
  <c r="BN114" i="1"/>
  <c r="BO114" i="1" s="1"/>
  <c r="BP114" i="1" s="1"/>
  <c r="BJ115" i="1"/>
  <c r="BK115" i="1"/>
  <c r="BL115" i="1"/>
  <c r="BM115" i="1"/>
  <c r="BN115" i="1"/>
  <c r="BO115" i="1" s="1"/>
  <c r="BP115" i="1" s="1"/>
  <c r="BJ116" i="1"/>
  <c r="BK116" i="1"/>
  <c r="BM116" i="1"/>
  <c r="BN116" i="1"/>
  <c r="BO116" i="1" s="1"/>
  <c r="BP116" i="1" s="1"/>
  <c r="BJ117" i="1"/>
  <c r="BK117" i="1"/>
  <c r="BL117" i="1" s="1"/>
  <c r="BM117" i="1"/>
  <c r="BN117" i="1"/>
  <c r="BO117" i="1" s="1"/>
  <c r="BP117" i="1" s="1"/>
  <c r="BJ118" i="1"/>
  <c r="BK118" i="1"/>
  <c r="BL118" i="1"/>
  <c r="BM118" i="1"/>
  <c r="BN118" i="1"/>
  <c r="BO118" i="1" s="1"/>
  <c r="BP118" i="1" s="1"/>
  <c r="BQ118" i="1" s="1"/>
  <c r="BJ119" i="1"/>
  <c r="BK119" i="1"/>
  <c r="BL119" i="1" s="1"/>
  <c r="BM119" i="1"/>
  <c r="BN119" i="1"/>
  <c r="BO119" i="1" s="1"/>
  <c r="BP119" i="1" s="1"/>
  <c r="BJ120" i="1"/>
  <c r="BK120" i="1"/>
  <c r="BL120" i="1" s="1"/>
  <c r="BM120" i="1"/>
  <c r="BN120" i="1"/>
  <c r="BO120" i="1" s="1"/>
  <c r="BP120" i="1" s="1"/>
  <c r="BQ120" i="1" s="1"/>
  <c r="BJ121" i="1"/>
  <c r="BK121" i="1"/>
  <c r="BL121" i="1"/>
  <c r="BM121" i="1"/>
  <c r="BN121" i="1"/>
  <c r="BO121" i="1" s="1"/>
  <c r="BP121" i="1" s="1"/>
  <c r="BQ121" i="1" s="1"/>
  <c r="BJ122" i="1"/>
  <c r="BK122" i="1"/>
  <c r="BL122" i="1" s="1"/>
  <c r="BM122" i="1"/>
  <c r="BN122" i="1"/>
  <c r="BO122" i="1" s="1"/>
  <c r="BP122" i="1" s="1"/>
  <c r="BJ123" i="1"/>
  <c r="BK123" i="1"/>
  <c r="BM123" i="1"/>
  <c r="BN123" i="1"/>
  <c r="BO123" i="1" s="1"/>
  <c r="BP123" i="1" s="1"/>
  <c r="BJ124" i="1"/>
  <c r="BK124" i="1"/>
  <c r="BL124" i="1" s="1"/>
  <c r="BM124" i="1"/>
  <c r="BN124" i="1"/>
  <c r="BO124" i="1" s="1"/>
  <c r="BP124" i="1" s="1"/>
  <c r="BJ125" i="1"/>
  <c r="BK125" i="1"/>
  <c r="BL125" i="1" s="1"/>
  <c r="BM125" i="1"/>
  <c r="BN125" i="1"/>
  <c r="BO125" i="1" s="1"/>
  <c r="BP125" i="1" s="1"/>
  <c r="BJ126" i="1"/>
  <c r="BK126" i="1"/>
  <c r="BL126" i="1" s="1"/>
  <c r="BM126" i="1"/>
  <c r="BN126" i="1"/>
  <c r="BO126" i="1" s="1"/>
  <c r="BP126" i="1" s="1"/>
  <c r="BJ127" i="1"/>
  <c r="BK127" i="1"/>
  <c r="BL127" i="1" s="1"/>
  <c r="BM127" i="1"/>
  <c r="BN127" i="1"/>
  <c r="BO127" i="1" s="1"/>
  <c r="BP127" i="1" s="1"/>
  <c r="BJ128" i="1"/>
  <c r="BK128" i="1"/>
  <c r="BL128" i="1"/>
  <c r="BM128" i="1"/>
  <c r="BN128" i="1"/>
  <c r="BO128" i="1" s="1"/>
  <c r="BP128" i="1" s="1"/>
  <c r="BJ129" i="1"/>
  <c r="BK129" i="1"/>
  <c r="BL129" i="1" s="1"/>
  <c r="BM129" i="1"/>
  <c r="BN129" i="1"/>
  <c r="BO129" i="1" s="1"/>
  <c r="BP129" i="1" s="1"/>
  <c r="BJ130" i="1"/>
  <c r="BK130" i="1"/>
  <c r="BM130" i="1"/>
  <c r="BN130" i="1"/>
  <c r="BO130" i="1" s="1"/>
  <c r="BP130" i="1" s="1"/>
  <c r="BJ131" i="1"/>
  <c r="BK131" i="1"/>
  <c r="BL131" i="1" s="1"/>
  <c r="BM131" i="1"/>
  <c r="BN131" i="1"/>
  <c r="BO131" i="1" s="1"/>
  <c r="BP131" i="1" s="1"/>
  <c r="BQ131" i="1" s="1"/>
  <c r="BJ132" i="1"/>
  <c r="BK132" i="1"/>
  <c r="BL132" i="1" s="1"/>
  <c r="BM132" i="1"/>
  <c r="BN132" i="1"/>
  <c r="BO132" i="1" s="1"/>
  <c r="BP132" i="1" s="1"/>
  <c r="BJ133" i="1"/>
  <c r="BK133" i="1"/>
  <c r="BL133" i="1" s="1"/>
  <c r="BM133" i="1"/>
  <c r="BN133" i="1"/>
  <c r="BO133" i="1" s="1"/>
  <c r="BP133" i="1" s="1"/>
  <c r="BJ134" i="1"/>
  <c r="BK134" i="1"/>
  <c r="BL134" i="1" s="1"/>
  <c r="BM134" i="1"/>
  <c r="BN134" i="1"/>
  <c r="BO134" i="1" s="1"/>
  <c r="BP134" i="1" s="1"/>
  <c r="BJ135" i="1"/>
  <c r="BK135" i="1"/>
  <c r="BL135" i="1"/>
  <c r="BM135" i="1"/>
  <c r="BN135" i="1"/>
  <c r="BO135" i="1" s="1"/>
  <c r="BP135" i="1" s="1"/>
  <c r="BJ136" i="1"/>
  <c r="BK136" i="1"/>
  <c r="BL136" i="1" s="1"/>
  <c r="BM136" i="1"/>
  <c r="BN136" i="1"/>
  <c r="BO136" i="1" s="1"/>
  <c r="BP136" i="1" s="1"/>
  <c r="BQ136" i="1" s="1"/>
  <c r="BJ137" i="1"/>
  <c r="BK137" i="1"/>
  <c r="BL137" i="1"/>
  <c r="BM137" i="1"/>
  <c r="BN137" i="1"/>
  <c r="BO137" i="1" s="1"/>
  <c r="BP137" i="1" s="1"/>
  <c r="BJ138" i="1"/>
  <c r="BK138" i="1"/>
  <c r="BL138" i="1"/>
  <c r="BM138" i="1"/>
  <c r="BN138" i="1"/>
  <c r="BO138" i="1" s="1"/>
  <c r="BP138" i="1" s="1"/>
  <c r="BJ139" i="1"/>
  <c r="BK139" i="1"/>
  <c r="BM139" i="1"/>
  <c r="BN139" i="1"/>
  <c r="BO139" i="1"/>
  <c r="BP139" i="1" s="1"/>
  <c r="BJ140" i="1"/>
  <c r="BK140" i="1"/>
  <c r="BL140" i="1" s="1"/>
  <c r="BM140" i="1"/>
  <c r="BN140" i="1"/>
  <c r="BO140" i="1" s="1"/>
  <c r="BP140" i="1" s="1"/>
  <c r="BJ141" i="1"/>
  <c r="BK141" i="1"/>
  <c r="BL141" i="1"/>
  <c r="BM141" i="1"/>
  <c r="BN141" i="1"/>
  <c r="BO141" i="1" s="1"/>
  <c r="BP141" i="1" s="1"/>
  <c r="BJ142" i="1"/>
  <c r="BK142" i="1"/>
  <c r="BL142" i="1" s="1"/>
  <c r="BM142" i="1"/>
  <c r="BN142" i="1"/>
  <c r="BO142" i="1" s="1"/>
  <c r="BP142" i="1" s="1"/>
  <c r="BJ143" i="1"/>
  <c r="BK143" i="1"/>
  <c r="BL143" i="1" s="1"/>
  <c r="BM143" i="1"/>
  <c r="BN143" i="1"/>
  <c r="BO143" i="1" s="1"/>
  <c r="BP143" i="1" s="1"/>
  <c r="BJ144" i="1"/>
  <c r="BK144" i="1"/>
  <c r="BL144" i="1"/>
  <c r="BM144" i="1"/>
  <c r="BN144" i="1"/>
  <c r="BO144" i="1" s="1"/>
  <c r="BP144" i="1" s="1"/>
  <c r="BJ145" i="1"/>
  <c r="BK145" i="1"/>
  <c r="BL145" i="1"/>
  <c r="BM145" i="1"/>
  <c r="BN145" i="1"/>
  <c r="BO145" i="1"/>
  <c r="BP145" i="1" s="1"/>
  <c r="BJ146" i="1"/>
  <c r="BK146" i="1"/>
  <c r="BL146" i="1"/>
  <c r="BM146" i="1"/>
  <c r="BN146" i="1"/>
  <c r="BO146" i="1" s="1"/>
  <c r="BP146" i="1" s="1"/>
  <c r="BJ147" i="1"/>
  <c r="BK147" i="1"/>
  <c r="BM147" i="1"/>
  <c r="BN147" i="1"/>
  <c r="BO147" i="1" s="1"/>
  <c r="BP147" i="1" s="1"/>
  <c r="BJ148" i="1"/>
  <c r="BK148" i="1"/>
  <c r="BL148" i="1" s="1"/>
  <c r="BM148" i="1"/>
  <c r="BN148" i="1"/>
  <c r="BO148" i="1" s="1"/>
  <c r="BP148" i="1" s="1"/>
  <c r="BJ149" i="1"/>
  <c r="BK149" i="1"/>
  <c r="BL149" i="1"/>
  <c r="BM149" i="1"/>
  <c r="BN149" i="1"/>
  <c r="BO149" i="1" s="1"/>
  <c r="BP149" i="1" s="1"/>
  <c r="BJ150" i="1"/>
  <c r="BK150" i="1"/>
  <c r="BL150" i="1"/>
  <c r="BM150" i="1"/>
  <c r="BN150" i="1"/>
  <c r="BO150" i="1" s="1"/>
  <c r="BP150" i="1" s="1"/>
  <c r="BJ151" i="1"/>
  <c r="BK151" i="1"/>
  <c r="BL151" i="1" s="1"/>
  <c r="BM151" i="1"/>
  <c r="BN151" i="1"/>
  <c r="BO151" i="1" s="1"/>
  <c r="BP151" i="1" s="1"/>
  <c r="BJ152" i="1"/>
  <c r="BK152" i="1"/>
  <c r="BL152" i="1"/>
  <c r="BM152" i="1"/>
  <c r="BN152" i="1"/>
  <c r="BO152" i="1" s="1"/>
  <c r="BP152" i="1" s="1"/>
  <c r="BJ153" i="1"/>
  <c r="BK153" i="1"/>
  <c r="BL153" i="1" s="1"/>
  <c r="BM153" i="1"/>
  <c r="BN153" i="1"/>
  <c r="BO153" i="1" s="1"/>
  <c r="BP153" i="1" s="1"/>
  <c r="BJ154" i="1"/>
  <c r="BK154" i="1"/>
  <c r="BM154" i="1"/>
  <c r="BN154" i="1"/>
  <c r="BO154" i="1" s="1"/>
  <c r="BP154" i="1" s="1"/>
  <c r="BJ155" i="1"/>
  <c r="BK155" i="1"/>
  <c r="BL155" i="1"/>
  <c r="BM155" i="1"/>
  <c r="BN155" i="1"/>
  <c r="BO155" i="1" s="1"/>
  <c r="BP155" i="1" s="1"/>
  <c r="BJ156" i="1"/>
  <c r="BK156" i="1"/>
  <c r="BL156" i="1"/>
  <c r="BM156" i="1"/>
  <c r="BN156" i="1"/>
  <c r="BO156" i="1" s="1"/>
  <c r="BP156" i="1" s="1"/>
  <c r="BJ157" i="1"/>
  <c r="BK157" i="1"/>
  <c r="BL157" i="1"/>
  <c r="BM157" i="1"/>
  <c r="BN157" i="1"/>
  <c r="BO157" i="1" s="1"/>
  <c r="BP157" i="1" s="1"/>
  <c r="BJ158" i="1"/>
  <c r="BK158" i="1"/>
  <c r="BL158" i="1" s="1"/>
  <c r="BM158" i="1"/>
  <c r="BN158" i="1"/>
  <c r="BO158" i="1" s="1"/>
  <c r="BP158" i="1" s="1"/>
  <c r="BJ159" i="1"/>
  <c r="BK159" i="1"/>
  <c r="BL159" i="1" s="1"/>
  <c r="BM159" i="1"/>
  <c r="BN159" i="1"/>
  <c r="BO159" i="1" s="1"/>
  <c r="BP159" i="1" s="1"/>
  <c r="BJ160" i="1"/>
  <c r="BK160" i="1"/>
  <c r="BM160" i="1"/>
  <c r="BN160" i="1"/>
  <c r="BO160" i="1" s="1"/>
  <c r="BP160" i="1"/>
  <c r="BJ161" i="1"/>
  <c r="BK161" i="1"/>
  <c r="BL161" i="1" s="1"/>
  <c r="BM161" i="1"/>
  <c r="BN161" i="1"/>
  <c r="BO161" i="1" s="1"/>
  <c r="BP161" i="1" s="1"/>
  <c r="BJ162" i="1"/>
  <c r="BK162" i="1"/>
  <c r="BL162" i="1" s="1"/>
  <c r="BM162" i="1"/>
  <c r="BN162" i="1"/>
  <c r="BO162" i="1" s="1"/>
  <c r="BP162" i="1" s="1"/>
  <c r="BJ163" i="1"/>
  <c r="BK163" i="1"/>
  <c r="BL163" i="1" s="1"/>
  <c r="BM163" i="1"/>
  <c r="BN163" i="1"/>
  <c r="BO163" i="1" s="1"/>
  <c r="BP163" i="1" s="1"/>
  <c r="BJ164" i="1"/>
  <c r="BK164" i="1"/>
  <c r="BL164" i="1" s="1"/>
  <c r="BM164" i="1"/>
  <c r="BN164" i="1"/>
  <c r="BO164" i="1" s="1"/>
  <c r="BP164" i="1" s="1"/>
  <c r="BQ164" i="1" s="1"/>
  <c r="BJ165" i="1"/>
  <c r="BK165" i="1"/>
  <c r="BL165" i="1" s="1"/>
  <c r="BM165" i="1"/>
  <c r="BN165" i="1"/>
  <c r="BO165" i="1" s="1"/>
  <c r="BP165" i="1" s="1"/>
  <c r="BJ166" i="1"/>
  <c r="BK166" i="1"/>
  <c r="BL166" i="1" s="1"/>
  <c r="BM166" i="1"/>
  <c r="BN166" i="1"/>
  <c r="BO166" i="1" s="1"/>
  <c r="BP166" i="1" s="1"/>
  <c r="BJ167" i="1"/>
  <c r="BK167" i="1"/>
  <c r="BM167" i="1"/>
  <c r="BN167" i="1"/>
  <c r="BO167" i="1" s="1"/>
  <c r="BP167" i="1" s="1"/>
  <c r="BJ168" i="1"/>
  <c r="BK168" i="1"/>
  <c r="BL168" i="1" s="1"/>
  <c r="BM168" i="1"/>
  <c r="BN168" i="1"/>
  <c r="BO168" i="1" s="1"/>
  <c r="BP168" i="1" s="1"/>
  <c r="BJ169" i="1"/>
  <c r="BK169" i="1"/>
  <c r="BL169" i="1" s="1"/>
  <c r="BM169" i="1"/>
  <c r="BN169" i="1"/>
  <c r="BO169" i="1" s="1"/>
  <c r="BP169" i="1" s="1"/>
  <c r="BJ170" i="1"/>
  <c r="BK170" i="1"/>
  <c r="BL170" i="1" s="1"/>
  <c r="BM170" i="1"/>
  <c r="BN170" i="1"/>
  <c r="BO170" i="1" s="1"/>
  <c r="BP170" i="1" s="1"/>
  <c r="BQ170" i="1" s="1"/>
  <c r="BJ171" i="1"/>
  <c r="BK171" i="1"/>
  <c r="BL171" i="1" s="1"/>
  <c r="BM171" i="1"/>
  <c r="BN171" i="1"/>
  <c r="BO171" i="1" s="1"/>
  <c r="BP171" i="1" s="1"/>
  <c r="BJ172" i="1"/>
  <c r="BK172" i="1"/>
  <c r="BL172" i="1" s="1"/>
  <c r="BM172" i="1"/>
  <c r="BN172" i="1"/>
  <c r="BO172" i="1" s="1"/>
  <c r="BP172" i="1" s="1"/>
  <c r="BJ173" i="1"/>
  <c r="BK173" i="1"/>
  <c r="BL173" i="1" s="1"/>
  <c r="BM173" i="1"/>
  <c r="BN173" i="1"/>
  <c r="BO173" i="1" s="1"/>
  <c r="BP173" i="1" s="1"/>
  <c r="BJ174" i="1"/>
  <c r="BK174" i="1"/>
  <c r="BL174" i="1" s="1"/>
  <c r="BM174" i="1"/>
  <c r="BN174" i="1"/>
  <c r="BO174" i="1" s="1"/>
  <c r="BP174" i="1" s="1"/>
  <c r="BJ175" i="1"/>
  <c r="BK175" i="1"/>
  <c r="BL175" i="1" s="1"/>
  <c r="BM175" i="1"/>
  <c r="BN175" i="1"/>
  <c r="BO175" i="1" s="1"/>
  <c r="BP175" i="1" s="1"/>
  <c r="BJ176" i="1"/>
  <c r="BK176" i="1"/>
  <c r="BL176" i="1" s="1"/>
  <c r="BM176" i="1"/>
  <c r="BN176" i="1"/>
  <c r="BO176" i="1" s="1"/>
  <c r="BP176" i="1" s="1"/>
  <c r="BJ177" i="1"/>
  <c r="BK177" i="1"/>
  <c r="BL177" i="1"/>
  <c r="BM177" i="1"/>
  <c r="BN177" i="1"/>
  <c r="BO177" i="1" s="1"/>
  <c r="BP177" i="1" s="1"/>
  <c r="BJ178" i="1"/>
  <c r="BK178" i="1"/>
  <c r="BL178" i="1"/>
  <c r="BM178" i="1"/>
  <c r="BN178" i="1"/>
  <c r="BO178" i="1" s="1"/>
  <c r="BP178" i="1" s="1"/>
  <c r="BJ179" i="1"/>
  <c r="BK179" i="1"/>
  <c r="BL179" i="1" s="1"/>
  <c r="BM179" i="1"/>
  <c r="BN179" i="1"/>
  <c r="BO179" i="1" s="1"/>
  <c r="BP179" i="1" s="1"/>
  <c r="BJ180" i="1"/>
  <c r="BK180" i="1"/>
  <c r="BL180" i="1"/>
  <c r="BM180" i="1"/>
  <c r="BN180" i="1"/>
  <c r="BO180" i="1" s="1"/>
  <c r="BP180" i="1" s="1"/>
  <c r="BJ181" i="1"/>
  <c r="BK181" i="1"/>
  <c r="BL181" i="1"/>
  <c r="BM181" i="1"/>
  <c r="BN181" i="1"/>
  <c r="BO181" i="1" s="1"/>
  <c r="BP181" i="1" s="1"/>
  <c r="BJ182" i="1"/>
  <c r="BK182" i="1"/>
  <c r="BL182" i="1" s="1"/>
  <c r="BM182" i="1"/>
  <c r="BN182" i="1"/>
  <c r="BO182" i="1" s="1"/>
  <c r="BP182" i="1" s="1"/>
  <c r="BJ183" i="1"/>
  <c r="BK183" i="1"/>
  <c r="BL183" i="1"/>
  <c r="BM183" i="1"/>
  <c r="BN183" i="1"/>
  <c r="BO183" i="1" s="1"/>
  <c r="BP183" i="1" s="1"/>
  <c r="BJ184" i="1"/>
  <c r="BK184" i="1"/>
  <c r="BL184" i="1" s="1"/>
  <c r="BM184" i="1"/>
  <c r="BN184" i="1"/>
  <c r="BO184" i="1" s="1"/>
  <c r="BP184" i="1" s="1"/>
  <c r="BJ185" i="1"/>
  <c r="BK185" i="1"/>
  <c r="BL185" i="1"/>
  <c r="BM185" i="1"/>
  <c r="BN185" i="1"/>
  <c r="BO185" i="1" s="1"/>
  <c r="BP185" i="1" s="1"/>
  <c r="BJ186" i="1"/>
  <c r="BK186" i="1"/>
  <c r="BL186" i="1"/>
  <c r="BM186" i="1"/>
  <c r="BN186" i="1"/>
  <c r="BO186" i="1" s="1"/>
  <c r="BP186" i="1" s="1"/>
  <c r="BJ187" i="1"/>
  <c r="BK187" i="1"/>
  <c r="BM187" i="1"/>
  <c r="BN187" i="1"/>
  <c r="BO187" i="1" s="1"/>
  <c r="BP187" i="1" s="1"/>
  <c r="BJ188" i="1"/>
  <c r="BK188" i="1"/>
  <c r="BL188" i="1" s="1"/>
  <c r="BM188" i="1"/>
  <c r="BN188" i="1"/>
  <c r="BO188" i="1" s="1"/>
  <c r="BP188" i="1" s="1"/>
  <c r="BJ189" i="1"/>
  <c r="BK189" i="1"/>
  <c r="BL189" i="1" s="1"/>
  <c r="BM189" i="1"/>
  <c r="BN189" i="1"/>
  <c r="BO189" i="1" s="1"/>
  <c r="BP189" i="1" s="1"/>
  <c r="BJ190" i="1"/>
  <c r="BK190" i="1"/>
  <c r="BL190" i="1" s="1"/>
  <c r="BM190" i="1"/>
  <c r="BN190" i="1"/>
  <c r="BO190" i="1" s="1"/>
  <c r="BP190" i="1" s="1"/>
  <c r="BQ190" i="1" s="1"/>
  <c r="BJ191" i="1"/>
  <c r="BK191" i="1"/>
  <c r="BL191" i="1" s="1"/>
  <c r="BM191" i="1"/>
  <c r="BN191" i="1"/>
  <c r="BO191" i="1" s="1"/>
  <c r="BP191" i="1" s="1"/>
  <c r="BJ192" i="1"/>
  <c r="BK192" i="1"/>
  <c r="BL192" i="1" s="1"/>
  <c r="BM192" i="1"/>
  <c r="BN192" i="1"/>
  <c r="BO192" i="1" s="1"/>
  <c r="BP192" i="1" s="1"/>
  <c r="BJ193" i="1"/>
  <c r="BK193" i="1"/>
  <c r="BL193" i="1" s="1"/>
  <c r="BM193" i="1"/>
  <c r="BN193" i="1"/>
  <c r="BO193" i="1" s="1"/>
  <c r="BP193" i="1" s="1"/>
  <c r="BJ194" i="1"/>
  <c r="BK194" i="1"/>
  <c r="BL194" i="1"/>
  <c r="BM194" i="1"/>
  <c r="BN194" i="1"/>
  <c r="BO194" i="1" s="1"/>
  <c r="BP194" i="1" s="1"/>
  <c r="BJ195" i="1"/>
  <c r="BK195" i="1"/>
  <c r="BL195" i="1" s="1"/>
  <c r="BM195" i="1"/>
  <c r="BN195" i="1"/>
  <c r="BO195" i="1" s="1"/>
  <c r="BP195" i="1" s="1"/>
  <c r="BJ196" i="1"/>
  <c r="BK196" i="1"/>
  <c r="BL196" i="1" s="1"/>
  <c r="BM196" i="1"/>
  <c r="BN196" i="1"/>
  <c r="BO196" i="1" s="1"/>
  <c r="BP196" i="1" s="1"/>
  <c r="BJ197" i="1"/>
  <c r="BK197" i="1"/>
  <c r="BL197" i="1"/>
  <c r="BM197" i="1"/>
  <c r="BN197" i="1"/>
  <c r="BO197" i="1" s="1"/>
  <c r="BP197" i="1" s="1"/>
  <c r="BQ197" i="1" s="1"/>
  <c r="BJ198" i="1"/>
  <c r="BK198" i="1"/>
  <c r="BL198" i="1" s="1"/>
  <c r="BM198" i="1"/>
  <c r="BN198" i="1"/>
  <c r="BO198" i="1" s="1"/>
  <c r="BP198" i="1" s="1"/>
  <c r="BJ199" i="1"/>
  <c r="BK199" i="1"/>
  <c r="BL199" i="1"/>
  <c r="BM199" i="1"/>
  <c r="BN199" i="1"/>
  <c r="BO199" i="1" s="1"/>
  <c r="BP199" i="1" s="1"/>
  <c r="BJ200" i="1"/>
  <c r="BK200" i="1"/>
  <c r="BL200" i="1" s="1"/>
  <c r="BM200" i="1"/>
  <c r="BN200" i="1"/>
  <c r="BO200" i="1" s="1"/>
  <c r="BP200" i="1"/>
  <c r="BQ200" i="1" s="1"/>
  <c r="BJ201" i="1"/>
  <c r="BK201" i="1"/>
  <c r="BL201" i="1" s="1"/>
  <c r="BM201" i="1"/>
  <c r="BN201" i="1"/>
  <c r="BO201" i="1" s="1"/>
  <c r="BP201" i="1" s="1"/>
  <c r="BJ202" i="1"/>
  <c r="BK202" i="1"/>
  <c r="BL202" i="1"/>
  <c r="BM202" i="1"/>
  <c r="BN202" i="1"/>
  <c r="BO202" i="1" s="1"/>
  <c r="BP202" i="1" s="1"/>
  <c r="BQ202" i="1" s="1"/>
  <c r="BJ203" i="1"/>
  <c r="BK203" i="1"/>
  <c r="BL203" i="1"/>
  <c r="BM203" i="1"/>
  <c r="BN203" i="1"/>
  <c r="BO203" i="1"/>
  <c r="BP203" i="1" s="1"/>
  <c r="BJ204" i="1"/>
  <c r="BK204" i="1"/>
  <c r="BL204" i="1"/>
  <c r="BM204" i="1"/>
  <c r="BN204" i="1"/>
  <c r="BO204" i="1" s="1"/>
  <c r="BP204" i="1" s="1"/>
  <c r="BJ205" i="1"/>
  <c r="BK205" i="1"/>
  <c r="BL205" i="1"/>
  <c r="BM205" i="1"/>
  <c r="BN205" i="1"/>
  <c r="BO205" i="1" s="1"/>
  <c r="BP205" i="1" s="1"/>
  <c r="BQ205" i="1" s="1"/>
  <c r="BJ206" i="1"/>
  <c r="BK206" i="1"/>
  <c r="BL206" i="1"/>
  <c r="BM206" i="1"/>
  <c r="BN206" i="1"/>
  <c r="BO206" i="1"/>
  <c r="BP206" i="1" s="1"/>
  <c r="BJ207" i="1"/>
  <c r="BK207" i="1"/>
  <c r="BL207" i="1"/>
  <c r="BM207" i="1"/>
  <c r="BN207" i="1"/>
  <c r="BO207" i="1" s="1"/>
  <c r="BP207" i="1" s="1"/>
  <c r="BJ208" i="1"/>
  <c r="BK208" i="1"/>
  <c r="BL208" i="1"/>
  <c r="BM208" i="1"/>
  <c r="BN208" i="1"/>
  <c r="BO208" i="1" s="1"/>
  <c r="BP208" i="1" s="1"/>
  <c r="BJ209" i="1"/>
  <c r="BK209" i="1"/>
  <c r="BL209" i="1"/>
  <c r="BM209" i="1"/>
  <c r="BN209" i="1"/>
  <c r="BO209" i="1"/>
  <c r="BP209" i="1" s="1"/>
  <c r="BJ210" i="1"/>
  <c r="BK210" i="1"/>
  <c r="BL210" i="1" s="1"/>
  <c r="BM210" i="1"/>
  <c r="BN210" i="1"/>
  <c r="BO210" i="1" s="1"/>
  <c r="BP210" i="1" s="1"/>
  <c r="BJ211" i="1"/>
  <c r="BK211" i="1"/>
  <c r="BL211" i="1"/>
  <c r="BM211" i="1"/>
  <c r="BN211" i="1"/>
  <c r="BO211" i="1"/>
  <c r="BP211" i="1" s="1"/>
  <c r="BQ211" i="1" s="1"/>
  <c r="BJ212" i="1"/>
  <c r="BK212" i="1"/>
  <c r="BL212" i="1" s="1"/>
  <c r="BM212" i="1"/>
  <c r="BN212" i="1"/>
  <c r="BO212" i="1" s="1"/>
  <c r="BP212" i="1" s="1"/>
  <c r="BJ213" i="1"/>
  <c r="BK213" i="1"/>
  <c r="BL213" i="1" s="1"/>
  <c r="BM213" i="1"/>
  <c r="BN213" i="1"/>
  <c r="BO213" i="1" s="1"/>
  <c r="BP213" i="1" s="1"/>
  <c r="BJ214" i="1"/>
  <c r="BK214" i="1"/>
  <c r="BL214" i="1" s="1"/>
  <c r="BM214" i="1"/>
  <c r="BN214" i="1"/>
  <c r="BO214" i="1" s="1"/>
  <c r="BP214" i="1" s="1"/>
  <c r="BQ214" i="1" s="1"/>
  <c r="BJ215" i="1"/>
  <c r="BK215" i="1"/>
  <c r="BM215" i="1"/>
  <c r="BN215" i="1"/>
  <c r="BO215" i="1" s="1"/>
  <c r="BP215" i="1" s="1"/>
  <c r="BJ216" i="1"/>
  <c r="BK216" i="1"/>
  <c r="BL216" i="1" s="1"/>
  <c r="BM216" i="1"/>
  <c r="BN216" i="1"/>
  <c r="BO216" i="1"/>
  <c r="BP216" i="1" s="1"/>
  <c r="BQ216" i="1" s="1"/>
  <c r="BJ217" i="1"/>
  <c r="BK217" i="1"/>
  <c r="BL217" i="1" s="1"/>
  <c r="BM217" i="1"/>
  <c r="BN217" i="1"/>
  <c r="BO217" i="1" s="1"/>
  <c r="BP217" i="1" s="1"/>
  <c r="BJ218" i="1"/>
  <c r="BK218" i="1"/>
  <c r="BL218" i="1" s="1"/>
  <c r="BM218" i="1"/>
  <c r="BN218" i="1"/>
  <c r="BO218" i="1" s="1"/>
  <c r="BP218" i="1" s="1"/>
  <c r="BQ218" i="1" s="1"/>
  <c r="BJ219" i="1"/>
  <c r="BK219" i="1"/>
  <c r="BL219" i="1" s="1"/>
  <c r="BM219" i="1"/>
  <c r="BN219" i="1"/>
  <c r="BO219" i="1"/>
  <c r="BP219" i="1" s="1"/>
  <c r="BJ220" i="1"/>
  <c r="BK220" i="1"/>
  <c r="BL220" i="1" s="1"/>
  <c r="BM220" i="1"/>
  <c r="BN220" i="1"/>
  <c r="BO220" i="1" s="1"/>
  <c r="BP220" i="1" s="1"/>
  <c r="BQ220" i="1" s="1"/>
  <c r="BJ221" i="1"/>
  <c r="BK221" i="1"/>
  <c r="BL221" i="1" s="1"/>
  <c r="BM221" i="1"/>
  <c r="BN221" i="1"/>
  <c r="BO221" i="1" s="1"/>
  <c r="BP221" i="1" s="1"/>
  <c r="BJ222" i="1"/>
  <c r="BK222" i="1"/>
  <c r="BL222" i="1" s="1"/>
  <c r="BM222" i="1"/>
  <c r="BN222" i="1"/>
  <c r="BO222" i="1" s="1"/>
  <c r="BP222" i="1" s="1"/>
  <c r="BJ223" i="1"/>
  <c r="BK223" i="1"/>
  <c r="BL223" i="1"/>
  <c r="BM223" i="1"/>
  <c r="BN223" i="1"/>
  <c r="BO223" i="1" s="1"/>
  <c r="BP223" i="1" s="1"/>
  <c r="BJ224" i="1"/>
  <c r="BK224" i="1"/>
  <c r="BL224" i="1" s="1"/>
  <c r="BM224" i="1"/>
  <c r="BN224" i="1"/>
  <c r="BO224" i="1" s="1"/>
  <c r="BP224" i="1" s="1"/>
  <c r="BJ225" i="1"/>
  <c r="BK225" i="1"/>
  <c r="BL225" i="1" s="1"/>
  <c r="BM225" i="1"/>
  <c r="BN225" i="1"/>
  <c r="BO225" i="1" s="1"/>
  <c r="BP225" i="1" s="1"/>
  <c r="BQ225" i="1" s="1"/>
  <c r="BJ226" i="1"/>
  <c r="BK226" i="1"/>
  <c r="BL226" i="1" s="1"/>
  <c r="BM226" i="1"/>
  <c r="BN226" i="1"/>
  <c r="BO226" i="1" s="1"/>
  <c r="BP226" i="1" s="1"/>
  <c r="BJ227" i="1"/>
  <c r="BK227" i="1"/>
  <c r="BL227" i="1" s="1"/>
  <c r="BM227" i="1"/>
  <c r="BN227" i="1"/>
  <c r="BO227" i="1" s="1"/>
  <c r="BP227" i="1" s="1"/>
  <c r="BJ228" i="1"/>
  <c r="BK228" i="1"/>
  <c r="BM228" i="1"/>
  <c r="BN228" i="1"/>
  <c r="BO228" i="1" s="1"/>
  <c r="BP228" i="1" s="1"/>
  <c r="BJ229" i="1"/>
  <c r="BK229" i="1"/>
  <c r="BL229" i="1" s="1"/>
  <c r="BM229" i="1"/>
  <c r="BN229" i="1"/>
  <c r="BO229" i="1" s="1"/>
  <c r="BP229" i="1" s="1"/>
  <c r="BJ230" i="1"/>
  <c r="BK230" i="1"/>
  <c r="BL230" i="1" s="1"/>
  <c r="BM230" i="1"/>
  <c r="BN230" i="1"/>
  <c r="BO230" i="1" s="1"/>
  <c r="BP230" i="1" s="1"/>
  <c r="BJ231" i="1"/>
  <c r="BK231" i="1"/>
  <c r="BL231" i="1"/>
  <c r="BM231" i="1"/>
  <c r="BN231" i="1"/>
  <c r="BO231" i="1" s="1"/>
  <c r="BP231" i="1" s="1"/>
  <c r="BJ232" i="1"/>
  <c r="BK232" i="1"/>
  <c r="BL232" i="1"/>
  <c r="BM232" i="1"/>
  <c r="BN232" i="1"/>
  <c r="BO232" i="1" s="1"/>
  <c r="BP232" i="1"/>
  <c r="BJ233" i="1"/>
  <c r="BK233" i="1"/>
  <c r="BL233" i="1"/>
  <c r="BM233" i="1"/>
  <c r="BN233" i="1"/>
  <c r="BO233" i="1" s="1"/>
  <c r="BP233" i="1" s="1"/>
  <c r="BQ233" i="1" s="1"/>
  <c r="BJ234" i="1"/>
  <c r="BK234" i="1"/>
  <c r="BL234" i="1"/>
  <c r="BM234" i="1"/>
  <c r="BN234" i="1"/>
  <c r="BO234" i="1" s="1"/>
  <c r="BP234" i="1" s="1"/>
  <c r="BJ235" i="1"/>
  <c r="BK235" i="1"/>
  <c r="BL235" i="1"/>
  <c r="BM235" i="1"/>
  <c r="BN235" i="1"/>
  <c r="BO235" i="1" s="1"/>
  <c r="BP235" i="1" s="1"/>
  <c r="BJ236" i="1"/>
  <c r="BK236" i="1"/>
  <c r="BL236" i="1"/>
  <c r="BM236" i="1"/>
  <c r="BN236" i="1"/>
  <c r="BO236" i="1" s="1"/>
  <c r="BP236" i="1" s="1"/>
  <c r="BJ237" i="1"/>
  <c r="BK237" i="1"/>
  <c r="BL237" i="1" s="1"/>
  <c r="BM237" i="1"/>
  <c r="BN237" i="1"/>
  <c r="BO237" i="1" s="1"/>
  <c r="BP237" i="1" s="1"/>
  <c r="BJ238" i="1"/>
  <c r="BK238" i="1"/>
  <c r="BL238" i="1" s="1"/>
  <c r="BM238" i="1"/>
  <c r="BN238" i="1"/>
  <c r="BO238" i="1" s="1"/>
  <c r="BP238" i="1" s="1"/>
  <c r="BJ239" i="1"/>
  <c r="BK239" i="1"/>
  <c r="BM239" i="1"/>
  <c r="BN239" i="1"/>
  <c r="BO239" i="1" s="1"/>
  <c r="BP239" i="1" s="1"/>
  <c r="BJ240" i="1"/>
  <c r="BK240" i="1"/>
  <c r="BL240" i="1"/>
  <c r="BM240" i="1"/>
  <c r="BN240" i="1"/>
  <c r="BO240" i="1" s="1"/>
  <c r="BP240" i="1" s="1"/>
  <c r="BQ240" i="1" s="1"/>
  <c r="BJ241" i="1"/>
  <c r="BK241" i="1"/>
  <c r="BL241" i="1" s="1"/>
  <c r="BM241" i="1"/>
  <c r="BN241" i="1"/>
  <c r="BO241" i="1" s="1"/>
  <c r="BP241" i="1" s="1"/>
  <c r="BJ242" i="1"/>
  <c r="BK242" i="1"/>
  <c r="BL242" i="1"/>
  <c r="BM242" i="1"/>
  <c r="BN242" i="1"/>
  <c r="BO242" i="1" s="1"/>
  <c r="BP242" i="1" s="1"/>
  <c r="BJ243" i="1"/>
  <c r="BK243" i="1"/>
  <c r="BL243" i="1"/>
  <c r="BM243" i="1"/>
  <c r="BN243" i="1"/>
  <c r="BO243" i="1" s="1"/>
  <c r="BP243" i="1" s="1"/>
  <c r="BJ244" i="1"/>
  <c r="BK244" i="1"/>
  <c r="BL244" i="1" s="1"/>
  <c r="BM244" i="1"/>
  <c r="BN244" i="1"/>
  <c r="BO244" i="1" s="1"/>
  <c r="BP244" i="1" s="1"/>
  <c r="BJ245" i="1"/>
  <c r="BK245" i="1"/>
  <c r="BL245" i="1" s="1"/>
  <c r="BM245" i="1"/>
  <c r="BN245" i="1"/>
  <c r="BO245" i="1"/>
  <c r="BP245" i="1" s="1"/>
  <c r="BQ245" i="1" s="1"/>
  <c r="BJ246" i="1"/>
  <c r="BK246" i="1"/>
  <c r="BM246" i="1"/>
  <c r="BN246" i="1"/>
  <c r="BO246" i="1" s="1"/>
  <c r="BP246" i="1" s="1"/>
  <c r="BJ247" i="1"/>
  <c r="BK247" i="1"/>
  <c r="BL247" i="1"/>
  <c r="BM247" i="1"/>
  <c r="BN247" i="1"/>
  <c r="BO247" i="1" s="1"/>
  <c r="BP247" i="1" s="1"/>
  <c r="BJ248" i="1"/>
  <c r="BK248" i="1"/>
  <c r="BM248" i="1"/>
  <c r="BN248" i="1"/>
  <c r="BO248" i="1" s="1"/>
  <c r="BP248" i="1" s="1"/>
  <c r="BJ249" i="1"/>
  <c r="BK249" i="1"/>
  <c r="BL249" i="1"/>
  <c r="BM249" i="1"/>
  <c r="BN249" i="1"/>
  <c r="BO249" i="1" s="1"/>
  <c r="BP249" i="1" s="1"/>
  <c r="BJ250" i="1"/>
  <c r="BK250" i="1"/>
  <c r="BL250" i="1"/>
  <c r="BM250" i="1"/>
  <c r="BN250" i="1"/>
  <c r="BO250" i="1" s="1"/>
  <c r="BP250" i="1" s="1"/>
  <c r="BJ251" i="1"/>
  <c r="BK251" i="1"/>
  <c r="BL251" i="1"/>
  <c r="BM251" i="1"/>
  <c r="BN251" i="1"/>
  <c r="BO251" i="1" s="1"/>
  <c r="BP251" i="1" s="1"/>
  <c r="BJ252" i="1"/>
  <c r="BK252" i="1"/>
  <c r="BL252" i="1"/>
  <c r="BM252" i="1"/>
  <c r="BN252" i="1"/>
  <c r="BO252" i="1" s="1"/>
  <c r="BP252" i="1" s="1"/>
  <c r="BJ253" i="1"/>
  <c r="BK253" i="1"/>
  <c r="BL253" i="1"/>
  <c r="BM253" i="1"/>
  <c r="BN253" i="1"/>
  <c r="BO253" i="1" s="1"/>
  <c r="BP253" i="1" s="1"/>
  <c r="BJ254" i="1"/>
  <c r="BK254" i="1"/>
  <c r="BL254" i="1"/>
  <c r="BM254" i="1"/>
  <c r="BN254" i="1"/>
  <c r="BO254" i="1" s="1"/>
  <c r="BP254" i="1" s="1"/>
  <c r="BJ255" i="1"/>
  <c r="BK255" i="1"/>
  <c r="BM255" i="1"/>
  <c r="BN255" i="1"/>
  <c r="BO255" i="1" s="1"/>
  <c r="BP255" i="1" s="1"/>
  <c r="BJ256" i="1"/>
  <c r="BK256" i="1"/>
  <c r="BL256" i="1" s="1"/>
  <c r="BM256" i="1"/>
  <c r="BN256" i="1"/>
  <c r="BO256" i="1" s="1"/>
  <c r="BP256" i="1" s="1"/>
  <c r="BJ257" i="1"/>
  <c r="BK257" i="1"/>
  <c r="BL257" i="1" s="1"/>
  <c r="BM257" i="1"/>
  <c r="BN257" i="1"/>
  <c r="BO257" i="1" s="1"/>
  <c r="BP257" i="1" s="1"/>
  <c r="BJ258" i="1"/>
  <c r="BK258" i="1"/>
  <c r="BL258" i="1" s="1"/>
  <c r="BM258" i="1"/>
  <c r="BN258" i="1"/>
  <c r="BO258" i="1" s="1"/>
  <c r="BP258" i="1" s="1"/>
  <c r="BJ259" i="1"/>
  <c r="BK259" i="1"/>
  <c r="BL259" i="1"/>
  <c r="BM259" i="1"/>
  <c r="BN259" i="1"/>
  <c r="BO259" i="1" s="1"/>
  <c r="BP259" i="1" s="1"/>
  <c r="BJ260" i="1"/>
  <c r="BK260" i="1"/>
  <c r="BM260" i="1"/>
  <c r="BN260" i="1"/>
  <c r="BO260" i="1" s="1"/>
  <c r="BP260" i="1" s="1"/>
  <c r="BJ261" i="1"/>
  <c r="BK261" i="1"/>
  <c r="BL261" i="1" s="1"/>
  <c r="BM261" i="1"/>
  <c r="BN261" i="1"/>
  <c r="BO261" i="1" s="1"/>
  <c r="BP261" i="1" s="1"/>
  <c r="BJ262" i="1"/>
  <c r="BK262" i="1"/>
  <c r="BL262" i="1" s="1"/>
  <c r="BM262" i="1"/>
  <c r="BN262" i="1"/>
  <c r="BO262" i="1" s="1"/>
  <c r="BP262" i="1" s="1"/>
  <c r="BJ263" i="1"/>
  <c r="BK263" i="1"/>
  <c r="BL263" i="1"/>
  <c r="BM263" i="1"/>
  <c r="BN263" i="1"/>
  <c r="BO263" i="1" s="1"/>
  <c r="BP263" i="1" s="1"/>
  <c r="BJ264" i="1"/>
  <c r="BK264" i="1"/>
  <c r="BL264" i="1"/>
  <c r="BM264" i="1"/>
  <c r="BN264" i="1"/>
  <c r="BO264" i="1" s="1"/>
  <c r="BP264" i="1" s="1"/>
  <c r="BJ265" i="1"/>
  <c r="BK265" i="1"/>
  <c r="BL265" i="1"/>
  <c r="BM265" i="1"/>
  <c r="BN265" i="1"/>
  <c r="BO265" i="1" s="1"/>
  <c r="BP265" i="1" s="1"/>
  <c r="BJ266" i="1"/>
  <c r="BK266" i="1"/>
  <c r="BL266" i="1"/>
  <c r="BM266" i="1"/>
  <c r="BN266" i="1"/>
  <c r="BO266" i="1" s="1"/>
  <c r="BP266" i="1" s="1"/>
  <c r="BJ267" i="1"/>
  <c r="BK267" i="1"/>
  <c r="BL267" i="1" s="1"/>
  <c r="BM267" i="1"/>
  <c r="BN267" i="1"/>
  <c r="BO267" i="1" s="1"/>
  <c r="BP267" i="1" s="1"/>
  <c r="BQ267" i="1" s="1"/>
  <c r="BJ268" i="1"/>
  <c r="BK268" i="1"/>
  <c r="BM268" i="1"/>
  <c r="BN268" i="1"/>
  <c r="BO268" i="1" s="1"/>
  <c r="BP268" i="1" s="1"/>
  <c r="BJ269" i="1"/>
  <c r="BK269" i="1"/>
  <c r="BL269" i="1" s="1"/>
  <c r="BM269" i="1"/>
  <c r="BN269" i="1"/>
  <c r="BO269" i="1" s="1"/>
  <c r="BP269" i="1" s="1"/>
  <c r="BQ269" i="1" s="1"/>
  <c r="BJ270" i="1"/>
  <c r="BK270" i="1"/>
  <c r="BM270" i="1"/>
  <c r="BN270" i="1"/>
  <c r="BO270" i="1" s="1"/>
  <c r="BP270" i="1" s="1"/>
  <c r="BJ271" i="1"/>
  <c r="BK271" i="1"/>
  <c r="BL271" i="1" s="1"/>
  <c r="BM271" i="1"/>
  <c r="BN271" i="1"/>
  <c r="BO271" i="1" s="1"/>
  <c r="BP271" i="1" s="1"/>
  <c r="BJ272" i="1"/>
  <c r="BK272" i="1"/>
  <c r="BL272" i="1" s="1"/>
  <c r="BM272" i="1"/>
  <c r="BN272" i="1"/>
  <c r="BO272" i="1" s="1"/>
  <c r="BP272" i="1" s="1"/>
  <c r="BJ273" i="1"/>
  <c r="BK273" i="1"/>
  <c r="BL273" i="1"/>
  <c r="BM273" i="1"/>
  <c r="BN273" i="1"/>
  <c r="BO273" i="1"/>
  <c r="BP273" i="1" s="1"/>
  <c r="BJ274" i="1"/>
  <c r="BK274" i="1"/>
  <c r="BL274" i="1" s="1"/>
  <c r="BM274" i="1"/>
  <c r="BN274" i="1"/>
  <c r="BO274" i="1" s="1"/>
  <c r="BP274" i="1" s="1"/>
  <c r="BJ275" i="1"/>
  <c r="BK275" i="1"/>
  <c r="BL275" i="1" s="1"/>
  <c r="BM275" i="1"/>
  <c r="BN275" i="1"/>
  <c r="BO275" i="1" s="1"/>
  <c r="BP275" i="1" s="1"/>
  <c r="BJ276" i="1"/>
  <c r="BK276" i="1"/>
  <c r="BL276" i="1"/>
  <c r="BM276" i="1"/>
  <c r="BN276" i="1"/>
  <c r="BO276" i="1" s="1"/>
  <c r="BP276" i="1" s="1"/>
  <c r="BJ277" i="1"/>
  <c r="BK277" i="1"/>
  <c r="BL277" i="1"/>
  <c r="BM277" i="1"/>
  <c r="BN277" i="1"/>
  <c r="BO277" i="1" s="1"/>
  <c r="BP277" i="1" s="1"/>
  <c r="BJ278" i="1"/>
  <c r="BK278" i="1"/>
  <c r="BL278" i="1" s="1"/>
  <c r="BM278" i="1"/>
  <c r="BN278" i="1"/>
  <c r="BO278" i="1" s="1"/>
  <c r="BP278" i="1" s="1"/>
  <c r="BJ279" i="1"/>
  <c r="BK279" i="1"/>
  <c r="BL279" i="1" s="1"/>
  <c r="BM279" i="1"/>
  <c r="BN279" i="1"/>
  <c r="BO279" i="1" s="1"/>
  <c r="BP279" i="1" s="1"/>
  <c r="BJ280" i="1"/>
  <c r="BK280" i="1"/>
  <c r="BL280" i="1" s="1"/>
  <c r="BM280" i="1"/>
  <c r="BN280" i="1"/>
  <c r="BO280" i="1" s="1"/>
  <c r="BP280" i="1" s="1"/>
  <c r="BJ281" i="1"/>
  <c r="BK281" i="1"/>
  <c r="BL281" i="1" s="1"/>
  <c r="BM281" i="1"/>
  <c r="BN281" i="1"/>
  <c r="BO281" i="1" s="1"/>
  <c r="BP281" i="1" s="1"/>
  <c r="BJ282" i="1"/>
  <c r="BK282" i="1"/>
  <c r="BM282" i="1"/>
  <c r="BN282" i="1"/>
  <c r="BO282" i="1" s="1"/>
  <c r="BP282" i="1" s="1"/>
  <c r="BJ283" i="1"/>
  <c r="BK283" i="1"/>
  <c r="BL283" i="1" s="1"/>
  <c r="BM283" i="1"/>
  <c r="BN283" i="1"/>
  <c r="BO283" i="1" s="1"/>
  <c r="BP283" i="1" s="1"/>
  <c r="BQ283" i="1" s="1"/>
  <c r="BJ284" i="1"/>
  <c r="BK284" i="1"/>
  <c r="BL284" i="1"/>
  <c r="BM284" i="1"/>
  <c r="BN284" i="1"/>
  <c r="BO284" i="1" s="1"/>
  <c r="BP284" i="1" s="1"/>
  <c r="BJ285" i="1"/>
  <c r="BK285" i="1"/>
  <c r="BL285" i="1"/>
  <c r="BM285" i="1"/>
  <c r="BN285" i="1"/>
  <c r="BO285" i="1" s="1"/>
  <c r="BP285" i="1" s="1"/>
  <c r="BJ286" i="1"/>
  <c r="BK286" i="1"/>
  <c r="BL286" i="1"/>
  <c r="BM286" i="1"/>
  <c r="BN286" i="1"/>
  <c r="BO286" i="1" s="1"/>
  <c r="BP286" i="1" s="1"/>
  <c r="BJ287" i="1"/>
  <c r="BK287" i="1"/>
  <c r="BL287" i="1"/>
  <c r="BM287" i="1"/>
  <c r="BN287" i="1"/>
  <c r="BO287" i="1" s="1"/>
  <c r="BP287" i="1" s="1"/>
  <c r="BJ288" i="1"/>
  <c r="BK288" i="1"/>
  <c r="BL288" i="1"/>
  <c r="BM288" i="1"/>
  <c r="BN288" i="1"/>
  <c r="BO288" i="1" s="1"/>
  <c r="BP288" i="1" s="1"/>
  <c r="BJ289" i="1"/>
  <c r="BK289" i="1"/>
  <c r="BL289" i="1" s="1"/>
  <c r="BM289" i="1"/>
  <c r="BN289" i="1"/>
  <c r="BO289" i="1" s="1"/>
  <c r="BP289" i="1" s="1"/>
  <c r="BJ290" i="1"/>
  <c r="BK290" i="1"/>
  <c r="BL290" i="1" s="1"/>
  <c r="BM290" i="1"/>
  <c r="BN290" i="1"/>
  <c r="BO290" i="1" s="1"/>
  <c r="BP290" i="1" s="1"/>
  <c r="BJ291" i="1"/>
  <c r="BK291" i="1"/>
  <c r="BL291" i="1" s="1"/>
  <c r="BM291" i="1"/>
  <c r="BN291" i="1"/>
  <c r="BO291" i="1" s="1"/>
  <c r="BP291" i="1" s="1"/>
  <c r="BJ292" i="1"/>
  <c r="BK292" i="1"/>
  <c r="BL292" i="1" s="1"/>
  <c r="BM292" i="1"/>
  <c r="BN292" i="1"/>
  <c r="BO292" i="1" s="1"/>
  <c r="BP292" i="1" s="1"/>
  <c r="BJ293" i="1"/>
  <c r="BK293" i="1"/>
  <c r="BM293" i="1"/>
  <c r="BN293" i="1"/>
  <c r="BO293" i="1" s="1"/>
  <c r="BP293" i="1" s="1"/>
  <c r="BJ294" i="1"/>
  <c r="BK294" i="1"/>
  <c r="BL294" i="1"/>
  <c r="BM294" i="1"/>
  <c r="BN294" i="1"/>
  <c r="BO294" i="1" s="1"/>
  <c r="BP294" i="1" s="1"/>
  <c r="BQ294" i="1" s="1"/>
  <c r="BJ295" i="1"/>
  <c r="BK295" i="1"/>
  <c r="BL295" i="1" s="1"/>
  <c r="BM295" i="1"/>
  <c r="BN295" i="1"/>
  <c r="BO295" i="1" s="1"/>
  <c r="BP295" i="1" s="1"/>
  <c r="BJ296" i="1"/>
  <c r="BK296" i="1"/>
  <c r="BL296" i="1" s="1"/>
  <c r="BM296" i="1"/>
  <c r="BN296" i="1"/>
  <c r="BO296" i="1" s="1"/>
  <c r="BP296" i="1" s="1"/>
  <c r="BJ297" i="1"/>
  <c r="BK297" i="1"/>
  <c r="BL297" i="1"/>
  <c r="BM297" i="1"/>
  <c r="BN297" i="1"/>
  <c r="BO297" i="1" s="1"/>
  <c r="BP297" i="1" s="1"/>
  <c r="BJ298" i="1"/>
  <c r="BK298" i="1"/>
  <c r="BL298" i="1" s="1"/>
  <c r="BM298" i="1"/>
  <c r="BN298" i="1"/>
  <c r="BO298" i="1" s="1"/>
  <c r="BP298" i="1" s="1"/>
  <c r="BJ299" i="1"/>
  <c r="BK299" i="1"/>
  <c r="BL299" i="1" s="1"/>
  <c r="BM299" i="1"/>
  <c r="BN299" i="1"/>
  <c r="BO299" i="1" s="1"/>
  <c r="BP299" i="1" s="1"/>
  <c r="BJ300" i="1"/>
  <c r="BK300" i="1"/>
  <c r="BM300" i="1"/>
  <c r="BN300" i="1"/>
  <c r="BO300" i="1" s="1"/>
  <c r="BP300" i="1" s="1"/>
  <c r="BJ301" i="1"/>
  <c r="BK301" i="1"/>
  <c r="BL301" i="1" s="1"/>
  <c r="BM301" i="1"/>
  <c r="BN301" i="1"/>
  <c r="BO301" i="1" s="1"/>
  <c r="BP301" i="1" s="1"/>
  <c r="BJ302" i="1"/>
  <c r="BK302" i="1"/>
  <c r="BL302" i="1"/>
  <c r="BM302" i="1"/>
  <c r="BN302" i="1"/>
  <c r="BO302" i="1" s="1"/>
  <c r="BP302" i="1" s="1"/>
  <c r="BJ303" i="1"/>
  <c r="BK303" i="1"/>
  <c r="BL303" i="1" s="1"/>
  <c r="BM303" i="1"/>
  <c r="BN303" i="1"/>
  <c r="BO303" i="1"/>
  <c r="BP303" i="1" s="1"/>
  <c r="BJ304" i="1"/>
  <c r="BK304" i="1"/>
  <c r="BL304" i="1" s="1"/>
  <c r="BM304" i="1"/>
  <c r="BN304" i="1"/>
  <c r="BO304" i="1" s="1"/>
  <c r="BP304" i="1" s="1"/>
  <c r="BJ305" i="1"/>
  <c r="BK305" i="1"/>
  <c r="BL305" i="1" s="1"/>
  <c r="BM305" i="1"/>
  <c r="BN305" i="1"/>
  <c r="BO305" i="1" s="1"/>
  <c r="BP305" i="1" s="1"/>
  <c r="BQ305" i="1" s="1"/>
  <c r="BJ306" i="1"/>
  <c r="BK306" i="1"/>
  <c r="BL306" i="1" s="1"/>
  <c r="BM306" i="1"/>
  <c r="BN306" i="1"/>
  <c r="BO306" i="1" s="1"/>
  <c r="BP306" i="1" s="1"/>
  <c r="BJ307" i="1"/>
  <c r="BK307" i="1"/>
  <c r="BL307" i="1" s="1"/>
  <c r="BM307" i="1"/>
  <c r="BN307" i="1"/>
  <c r="BO307" i="1" s="1"/>
  <c r="BP307" i="1" s="1"/>
  <c r="BJ308" i="1"/>
  <c r="BK308" i="1"/>
  <c r="BL308" i="1"/>
  <c r="BM308" i="1"/>
  <c r="BN308" i="1"/>
  <c r="BO308" i="1" s="1"/>
  <c r="BP308" i="1" s="1"/>
  <c r="BJ309" i="1"/>
  <c r="BK309" i="1"/>
  <c r="BL309" i="1"/>
  <c r="BM309" i="1"/>
  <c r="BN309" i="1"/>
  <c r="BO309" i="1" s="1"/>
  <c r="BP309" i="1" s="1"/>
  <c r="BQ309" i="1" s="1"/>
  <c r="BJ310" i="1"/>
  <c r="BK310" i="1"/>
  <c r="BL310" i="1" s="1"/>
  <c r="BM310" i="1"/>
  <c r="BN310" i="1"/>
  <c r="BO310" i="1" s="1"/>
  <c r="BP310" i="1" s="1"/>
  <c r="BJ311" i="1"/>
  <c r="BK311" i="1"/>
  <c r="BL311" i="1" s="1"/>
  <c r="BM311" i="1"/>
  <c r="BN311" i="1"/>
  <c r="BO311" i="1" s="1"/>
  <c r="BP311" i="1" s="1"/>
  <c r="BJ312" i="1"/>
  <c r="BK312" i="1"/>
  <c r="BL312" i="1"/>
  <c r="BM312" i="1"/>
  <c r="BN312" i="1"/>
  <c r="BO312" i="1" s="1"/>
  <c r="BP312" i="1" s="1"/>
  <c r="BJ313" i="1"/>
  <c r="BK313" i="1"/>
  <c r="BL313" i="1"/>
  <c r="BM313" i="1"/>
  <c r="BN313" i="1"/>
  <c r="BO313" i="1" s="1"/>
  <c r="BP313" i="1" s="1"/>
  <c r="BJ314" i="1"/>
  <c r="BK314" i="1"/>
  <c r="BL314" i="1"/>
  <c r="BM314" i="1"/>
  <c r="BN314" i="1"/>
  <c r="BO314" i="1" s="1"/>
  <c r="BP314" i="1" s="1"/>
  <c r="BJ315" i="1"/>
  <c r="BK315" i="1"/>
  <c r="BL315" i="1" s="1"/>
  <c r="BM315" i="1"/>
  <c r="BN315" i="1"/>
  <c r="BO315" i="1" s="1"/>
  <c r="BP315" i="1" s="1"/>
  <c r="BJ316" i="1"/>
  <c r="BK316" i="1"/>
  <c r="BL316" i="1"/>
  <c r="BM316" i="1"/>
  <c r="BN316" i="1"/>
  <c r="BO316" i="1" s="1"/>
  <c r="BP316" i="1" s="1"/>
  <c r="BQ316" i="1" s="1"/>
  <c r="BJ317" i="1"/>
  <c r="BK317" i="1"/>
  <c r="BL317" i="1" s="1"/>
  <c r="BM317" i="1"/>
  <c r="BN317" i="1"/>
  <c r="BO317" i="1" s="1"/>
  <c r="BP317" i="1" s="1"/>
  <c r="BJ318" i="1"/>
  <c r="BK318" i="1"/>
  <c r="BL318" i="1" s="1"/>
  <c r="BM318" i="1"/>
  <c r="BN318" i="1"/>
  <c r="BO318" i="1" s="1"/>
  <c r="BP318" i="1" s="1"/>
  <c r="BJ319" i="1"/>
  <c r="BK319" i="1"/>
  <c r="BM319" i="1"/>
  <c r="BN319" i="1"/>
  <c r="BO319" i="1" s="1"/>
  <c r="BP319" i="1" s="1"/>
  <c r="BJ320" i="1"/>
  <c r="BK320" i="1"/>
  <c r="BL320" i="1" s="1"/>
  <c r="BM320" i="1"/>
  <c r="BN320" i="1"/>
  <c r="BO320" i="1" s="1"/>
  <c r="BP320" i="1" s="1"/>
  <c r="BJ321" i="1"/>
  <c r="BK321" i="1"/>
  <c r="BL321" i="1"/>
  <c r="BM321" i="1"/>
  <c r="BN321" i="1"/>
  <c r="BO321" i="1" s="1"/>
  <c r="BP321" i="1" s="1"/>
  <c r="BJ322" i="1"/>
  <c r="BK322" i="1"/>
  <c r="BM322" i="1"/>
  <c r="BN322" i="1"/>
  <c r="BO322" i="1" s="1"/>
  <c r="BP322" i="1" s="1"/>
  <c r="BJ323" i="1"/>
  <c r="BK323" i="1"/>
  <c r="BL323" i="1"/>
  <c r="BM323" i="1"/>
  <c r="BN323" i="1"/>
  <c r="BO323" i="1" s="1"/>
  <c r="BP323" i="1" s="1"/>
  <c r="BQ323" i="1" s="1"/>
  <c r="BJ324" i="1"/>
  <c r="BK324" i="1"/>
  <c r="BL324" i="1"/>
  <c r="BM324" i="1"/>
  <c r="BN324" i="1"/>
  <c r="BO324" i="1" s="1"/>
  <c r="BP324" i="1" s="1"/>
  <c r="BJ325" i="1"/>
  <c r="BK325" i="1"/>
  <c r="BL325" i="1"/>
  <c r="BM325" i="1"/>
  <c r="BN325" i="1"/>
  <c r="BO325" i="1" s="1"/>
  <c r="BP325" i="1" s="1"/>
  <c r="BQ325" i="1" s="1"/>
  <c r="BJ326" i="1"/>
  <c r="BK326" i="1"/>
  <c r="BL326" i="1"/>
  <c r="BM326" i="1"/>
  <c r="BN326" i="1"/>
  <c r="BO326" i="1" s="1"/>
  <c r="BP326" i="1" s="1"/>
  <c r="BJ327" i="1"/>
  <c r="BK327" i="1"/>
  <c r="BL327" i="1"/>
  <c r="BM327" i="1"/>
  <c r="BN327" i="1"/>
  <c r="BO327" i="1" s="1"/>
  <c r="BP327" i="1" s="1"/>
  <c r="BJ328" i="1"/>
  <c r="BK328" i="1"/>
  <c r="BL328" i="1"/>
  <c r="BM328" i="1"/>
  <c r="BN328" i="1"/>
  <c r="BO328" i="1" s="1"/>
  <c r="BP328" i="1" s="1"/>
  <c r="BQ328" i="1" s="1"/>
  <c r="BJ329" i="1"/>
  <c r="BK329" i="1"/>
  <c r="BL329" i="1"/>
  <c r="BM329" i="1"/>
  <c r="BN329" i="1"/>
  <c r="BO329" i="1" s="1"/>
  <c r="BP329" i="1" s="1"/>
  <c r="BJ330" i="1"/>
  <c r="BK330" i="1"/>
  <c r="BL330" i="1"/>
  <c r="BM330" i="1"/>
  <c r="BN330" i="1"/>
  <c r="BO330" i="1" s="1"/>
  <c r="BP330" i="1" s="1"/>
  <c r="BJ331" i="1"/>
  <c r="BK331" i="1"/>
  <c r="BL331" i="1" s="1"/>
  <c r="BM331" i="1"/>
  <c r="BN331" i="1"/>
  <c r="BO331" i="1" s="1"/>
  <c r="BP331" i="1" s="1"/>
  <c r="BJ332" i="1"/>
  <c r="BK332" i="1"/>
  <c r="BL332" i="1" s="1"/>
  <c r="BM332" i="1"/>
  <c r="BN332" i="1"/>
  <c r="BO332" i="1" s="1"/>
  <c r="BP332" i="1" s="1"/>
  <c r="BJ333" i="1"/>
  <c r="BK333" i="1"/>
  <c r="BL333" i="1"/>
  <c r="BM333" i="1"/>
  <c r="BN333" i="1"/>
  <c r="BO333" i="1" s="1"/>
  <c r="BP333" i="1" s="1"/>
  <c r="BQ333" i="1" s="1"/>
  <c r="BJ334" i="1"/>
  <c r="BK334" i="1"/>
  <c r="BL334" i="1"/>
  <c r="BM334" i="1"/>
  <c r="BN334" i="1"/>
  <c r="BO334" i="1" s="1"/>
  <c r="BP334" i="1" s="1"/>
  <c r="BJ335" i="1"/>
  <c r="BK335" i="1"/>
  <c r="BL335" i="1"/>
  <c r="BM335" i="1"/>
  <c r="BN335" i="1"/>
  <c r="BO335" i="1" s="1"/>
  <c r="BP335" i="1" s="1"/>
  <c r="BJ336" i="1"/>
  <c r="BK336" i="1"/>
  <c r="BL336" i="1"/>
  <c r="BM336" i="1"/>
  <c r="BN336" i="1"/>
  <c r="BO336" i="1" s="1"/>
  <c r="BP336" i="1" s="1"/>
  <c r="BJ337" i="1"/>
  <c r="BK337" i="1"/>
  <c r="BL337" i="1"/>
  <c r="BM337" i="1"/>
  <c r="BN337" i="1"/>
  <c r="BO337" i="1" s="1"/>
  <c r="BP337" i="1" s="1"/>
  <c r="BJ338" i="1"/>
  <c r="BK338" i="1"/>
  <c r="BL338" i="1"/>
  <c r="BM338" i="1"/>
  <c r="BN338" i="1"/>
  <c r="BO338" i="1" s="1"/>
  <c r="BP338" i="1" s="1"/>
  <c r="BJ339" i="1"/>
  <c r="BK339" i="1"/>
  <c r="BL339" i="1"/>
  <c r="BM339" i="1"/>
  <c r="BN339" i="1"/>
  <c r="BO339" i="1" s="1"/>
  <c r="BP339" i="1" s="1"/>
  <c r="BJ340" i="1"/>
  <c r="BK340" i="1"/>
  <c r="BL340" i="1"/>
  <c r="BM340" i="1"/>
  <c r="BN340" i="1"/>
  <c r="BO340" i="1" s="1"/>
  <c r="BP340" i="1" s="1"/>
  <c r="BJ341" i="1"/>
  <c r="BK341" i="1"/>
  <c r="BL341" i="1"/>
  <c r="BM341" i="1"/>
  <c r="BN341" i="1"/>
  <c r="BO341" i="1" s="1"/>
  <c r="BP341" i="1" s="1"/>
  <c r="BJ342" i="1"/>
  <c r="BK342" i="1"/>
  <c r="BM342" i="1"/>
  <c r="BN342" i="1"/>
  <c r="BO342" i="1" s="1"/>
  <c r="BP342" i="1" s="1"/>
  <c r="BJ343" i="1"/>
  <c r="BK343" i="1"/>
  <c r="BL343" i="1" s="1"/>
  <c r="BM343" i="1"/>
  <c r="BN343" i="1"/>
  <c r="BO343" i="1" s="1"/>
  <c r="BP343" i="1" s="1"/>
  <c r="BJ344" i="1"/>
  <c r="BK344" i="1"/>
  <c r="BL344" i="1" s="1"/>
  <c r="BM344" i="1"/>
  <c r="BN344" i="1"/>
  <c r="BO344" i="1" s="1"/>
  <c r="BP344" i="1" s="1"/>
  <c r="BJ345" i="1"/>
  <c r="BK345" i="1"/>
  <c r="BL345" i="1" s="1"/>
  <c r="BM345" i="1"/>
  <c r="BN345" i="1"/>
  <c r="BO345" i="1" s="1"/>
  <c r="BP345" i="1" s="1"/>
  <c r="BJ346" i="1"/>
  <c r="BK346" i="1"/>
  <c r="BL346" i="1" s="1"/>
  <c r="BM346" i="1"/>
  <c r="BN346" i="1"/>
  <c r="BO346" i="1" s="1"/>
  <c r="BP346" i="1" s="1"/>
  <c r="BJ347" i="1"/>
  <c r="BK347" i="1"/>
  <c r="BL347" i="1" s="1"/>
  <c r="BM347" i="1"/>
  <c r="BN347" i="1"/>
  <c r="BO347" i="1" s="1"/>
  <c r="BP347" i="1" s="1"/>
  <c r="BJ348" i="1"/>
  <c r="BK348" i="1"/>
  <c r="BM348" i="1"/>
  <c r="BN348" i="1"/>
  <c r="BO348" i="1" s="1"/>
  <c r="BP348" i="1" s="1"/>
  <c r="BJ349" i="1"/>
  <c r="BK349" i="1"/>
  <c r="BL349" i="1"/>
  <c r="BM349" i="1"/>
  <c r="BN349" i="1"/>
  <c r="BO349" i="1" s="1"/>
  <c r="BP349" i="1" s="1"/>
  <c r="BQ349" i="1" s="1"/>
  <c r="BJ350" i="1"/>
  <c r="BK350" i="1"/>
  <c r="BL350" i="1"/>
  <c r="BM350" i="1"/>
  <c r="BN350" i="1"/>
  <c r="BO350" i="1" s="1"/>
  <c r="BP350" i="1" s="1"/>
  <c r="BJ351" i="1"/>
  <c r="BK351" i="1"/>
  <c r="BL351" i="1"/>
  <c r="BM351" i="1"/>
  <c r="BN351" i="1"/>
  <c r="BO351" i="1" s="1"/>
  <c r="BP351" i="1" s="1"/>
  <c r="BJ352" i="1"/>
  <c r="BK352" i="1"/>
  <c r="BL352" i="1"/>
  <c r="BM352" i="1"/>
  <c r="BN352" i="1"/>
  <c r="BO352" i="1" s="1"/>
  <c r="BP352" i="1" s="1"/>
  <c r="BJ353" i="1"/>
  <c r="BK353" i="1"/>
  <c r="BL353" i="1"/>
  <c r="BM353" i="1"/>
  <c r="BN353" i="1"/>
  <c r="BO353" i="1" s="1"/>
  <c r="BP353" i="1" s="1"/>
  <c r="BJ354" i="1"/>
  <c r="BK354" i="1"/>
  <c r="BL354" i="1"/>
  <c r="BM354" i="1"/>
  <c r="BN354" i="1"/>
  <c r="BO354" i="1" s="1"/>
  <c r="BP354" i="1" s="1"/>
  <c r="BJ355" i="1"/>
  <c r="BK355" i="1"/>
  <c r="BL355" i="1"/>
  <c r="BM355" i="1"/>
  <c r="BN355" i="1"/>
  <c r="BO355" i="1" s="1"/>
  <c r="BP355" i="1" s="1"/>
  <c r="BJ356" i="1"/>
  <c r="BK356" i="1"/>
  <c r="BL356" i="1"/>
  <c r="BM356" i="1"/>
  <c r="BN356" i="1"/>
  <c r="BO356" i="1" s="1"/>
  <c r="BP356" i="1" s="1"/>
  <c r="BJ357" i="1"/>
  <c r="BK357" i="1"/>
  <c r="BL357" i="1"/>
  <c r="BM357" i="1"/>
  <c r="BN357" i="1"/>
  <c r="BO357" i="1" s="1"/>
  <c r="BP357" i="1" s="1"/>
  <c r="BJ358" i="1"/>
  <c r="BK358" i="1"/>
  <c r="BM358" i="1"/>
  <c r="BN358" i="1"/>
  <c r="BO358" i="1" s="1"/>
  <c r="BP358" i="1" s="1"/>
  <c r="BJ359" i="1"/>
  <c r="BK359" i="1"/>
  <c r="BL359" i="1"/>
  <c r="BM359" i="1"/>
  <c r="BN359" i="1"/>
  <c r="BO359" i="1" s="1"/>
  <c r="BP359" i="1" s="1"/>
  <c r="BJ360" i="1"/>
  <c r="BK360" i="1"/>
  <c r="BM360" i="1"/>
  <c r="BN360" i="1"/>
  <c r="BO360" i="1"/>
  <c r="BP360" i="1" s="1"/>
  <c r="BJ361" i="1"/>
  <c r="BK361" i="1"/>
  <c r="BL361" i="1" s="1"/>
  <c r="BM361" i="1"/>
  <c r="BN361" i="1"/>
  <c r="BO361" i="1" s="1"/>
  <c r="BP361" i="1" s="1"/>
  <c r="BJ362" i="1"/>
  <c r="BK362" i="1"/>
  <c r="BL362" i="1"/>
  <c r="BM362" i="1"/>
  <c r="BN362" i="1"/>
  <c r="BO362" i="1" s="1"/>
  <c r="BP362" i="1" s="1"/>
  <c r="BJ363" i="1"/>
  <c r="BK363" i="1"/>
  <c r="BM363" i="1"/>
  <c r="BN363" i="1"/>
  <c r="BO363" i="1" s="1"/>
  <c r="BP363" i="1" s="1"/>
  <c r="BJ364" i="1"/>
  <c r="BK364" i="1"/>
  <c r="BL364" i="1"/>
  <c r="BM364" i="1"/>
  <c r="BN364" i="1"/>
  <c r="BO364" i="1" s="1"/>
  <c r="BP364" i="1" s="1"/>
  <c r="BJ365" i="1"/>
  <c r="BK365" i="1"/>
  <c r="BL365" i="1" s="1"/>
  <c r="BM365" i="1"/>
  <c r="BN365" i="1"/>
  <c r="BO365" i="1" s="1"/>
  <c r="BP365" i="1" s="1"/>
  <c r="BJ366" i="1"/>
  <c r="BK366" i="1"/>
  <c r="BL366" i="1"/>
  <c r="BM366" i="1"/>
  <c r="BN366" i="1"/>
  <c r="BO366" i="1" s="1"/>
  <c r="BP366" i="1" s="1"/>
  <c r="BJ367" i="1"/>
  <c r="BK367" i="1"/>
  <c r="BL367" i="1" s="1"/>
  <c r="BM367" i="1"/>
  <c r="BN367" i="1"/>
  <c r="BO367" i="1" s="1"/>
  <c r="BP367" i="1" s="1"/>
  <c r="BJ368" i="1"/>
  <c r="BK368" i="1"/>
  <c r="BL368" i="1"/>
  <c r="BM368" i="1"/>
  <c r="BN368" i="1"/>
  <c r="BO368" i="1" s="1"/>
  <c r="BP368" i="1" s="1"/>
  <c r="BJ369" i="1"/>
  <c r="BK369" i="1"/>
  <c r="BL369" i="1" s="1"/>
  <c r="BM369" i="1"/>
  <c r="BN369" i="1"/>
  <c r="BO369" i="1" s="1"/>
  <c r="BP369" i="1" s="1"/>
  <c r="BJ370" i="1"/>
  <c r="BK370" i="1"/>
  <c r="BL370" i="1" s="1"/>
  <c r="BM370" i="1"/>
  <c r="BN370" i="1"/>
  <c r="BO370" i="1" s="1"/>
  <c r="BP370" i="1" s="1"/>
  <c r="BJ371" i="1"/>
  <c r="BK371" i="1"/>
  <c r="BL371" i="1" s="1"/>
  <c r="BM371" i="1"/>
  <c r="BN371" i="1"/>
  <c r="BO371" i="1" s="1"/>
  <c r="BP371" i="1" s="1"/>
  <c r="BJ372" i="1"/>
  <c r="BK372" i="1"/>
  <c r="BL372" i="1"/>
  <c r="BM372" i="1"/>
  <c r="BN372" i="1"/>
  <c r="BO372" i="1" s="1"/>
  <c r="BP372" i="1" s="1"/>
  <c r="BJ373" i="1"/>
  <c r="BK373" i="1"/>
  <c r="BL373" i="1"/>
  <c r="BM373" i="1"/>
  <c r="BN373" i="1"/>
  <c r="BO373" i="1" s="1"/>
  <c r="BP373" i="1" s="1"/>
  <c r="BJ374" i="1"/>
  <c r="BK374" i="1"/>
  <c r="BL374" i="1" s="1"/>
  <c r="BM374" i="1"/>
  <c r="BN374" i="1"/>
  <c r="BO374" i="1" s="1"/>
  <c r="BP374" i="1" s="1"/>
  <c r="BJ375" i="1"/>
  <c r="BK375" i="1"/>
  <c r="BL375" i="1" s="1"/>
  <c r="BM375" i="1"/>
  <c r="BN375" i="1"/>
  <c r="BO375" i="1" s="1"/>
  <c r="BP375" i="1" s="1"/>
  <c r="BJ376" i="1"/>
  <c r="BK376" i="1"/>
  <c r="BL376" i="1" s="1"/>
  <c r="BM376" i="1"/>
  <c r="BN376" i="1"/>
  <c r="BO376" i="1" s="1"/>
  <c r="BP376" i="1" s="1"/>
  <c r="BJ377" i="1"/>
  <c r="BK377" i="1"/>
  <c r="BL377" i="1"/>
  <c r="BM377" i="1"/>
  <c r="BN377" i="1"/>
  <c r="BO377" i="1" s="1"/>
  <c r="BP377" i="1" s="1"/>
  <c r="BJ378" i="1"/>
  <c r="BK378" i="1"/>
  <c r="BL378" i="1"/>
  <c r="BM378" i="1"/>
  <c r="BN378" i="1"/>
  <c r="BO378" i="1" s="1"/>
  <c r="BP378" i="1" s="1"/>
  <c r="BJ379" i="1"/>
  <c r="BK379" i="1"/>
  <c r="BL379" i="1"/>
  <c r="BM379" i="1"/>
  <c r="BN379" i="1"/>
  <c r="BO379" i="1" s="1"/>
  <c r="BP379" i="1" s="1"/>
  <c r="BJ380" i="1"/>
  <c r="BK380" i="1"/>
  <c r="BL380" i="1" s="1"/>
  <c r="BM380" i="1"/>
  <c r="BN380" i="1"/>
  <c r="BO380" i="1" s="1"/>
  <c r="BP380" i="1" s="1"/>
  <c r="BQ380" i="1" s="1"/>
  <c r="BJ381" i="1"/>
  <c r="BK381" i="1"/>
  <c r="BM381" i="1"/>
  <c r="BN381" i="1"/>
  <c r="BO381" i="1" s="1"/>
  <c r="BP381" i="1" s="1"/>
  <c r="BJ382" i="1"/>
  <c r="BK382" i="1"/>
  <c r="BL382" i="1" s="1"/>
  <c r="BM382" i="1"/>
  <c r="BN382" i="1"/>
  <c r="BO382" i="1" s="1"/>
  <c r="BP382" i="1" s="1"/>
  <c r="BJ383" i="1"/>
  <c r="BK383" i="1"/>
  <c r="BL383" i="1" s="1"/>
  <c r="BM383" i="1"/>
  <c r="BN383" i="1"/>
  <c r="BO383" i="1" s="1"/>
  <c r="BP383" i="1" s="1"/>
  <c r="BJ384" i="1"/>
  <c r="BK384" i="1"/>
  <c r="BL384" i="1" s="1"/>
  <c r="BM384" i="1"/>
  <c r="BN384" i="1"/>
  <c r="BO384" i="1" s="1"/>
  <c r="BP384" i="1" s="1"/>
  <c r="BJ385" i="1"/>
  <c r="BK385" i="1"/>
  <c r="BL385" i="1" s="1"/>
  <c r="BM385" i="1"/>
  <c r="BN385" i="1"/>
  <c r="BO385" i="1" s="1"/>
  <c r="BP385" i="1" s="1"/>
  <c r="BJ386" i="1"/>
  <c r="BK386" i="1"/>
  <c r="BL386" i="1"/>
  <c r="BM386" i="1"/>
  <c r="BN386" i="1"/>
  <c r="BO386" i="1" s="1"/>
  <c r="BP386" i="1" s="1"/>
  <c r="BJ387" i="1"/>
  <c r="BK387" i="1"/>
  <c r="BL387" i="1" s="1"/>
  <c r="BM387" i="1"/>
  <c r="BN387" i="1"/>
  <c r="BO387" i="1" s="1"/>
  <c r="BP387" i="1" s="1"/>
  <c r="BJ388" i="1"/>
  <c r="BK388" i="1"/>
  <c r="BL388" i="1"/>
  <c r="BM388" i="1"/>
  <c r="BN388" i="1"/>
  <c r="BO388" i="1" s="1"/>
  <c r="BP388" i="1" s="1"/>
  <c r="BJ389" i="1"/>
  <c r="BK389" i="1"/>
  <c r="BL389" i="1"/>
  <c r="BM389" i="1"/>
  <c r="BN389" i="1"/>
  <c r="BO389" i="1" s="1"/>
  <c r="BP389" i="1" s="1"/>
  <c r="BQ389" i="1" s="1"/>
  <c r="BJ390" i="1"/>
  <c r="BK390" i="1"/>
  <c r="BL390" i="1"/>
  <c r="BM390" i="1"/>
  <c r="BN390" i="1"/>
  <c r="BO390" i="1" s="1"/>
  <c r="BP390" i="1" s="1"/>
  <c r="BJ391" i="1"/>
  <c r="BK391" i="1"/>
  <c r="BL391" i="1"/>
  <c r="BM391" i="1"/>
  <c r="BN391" i="1"/>
  <c r="BO391" i="1" s="1"/>
  <c r="BP391" i="1" s="1"/>
  <c r="BJ392" i="1"/>
  <c r="BK392" i="1"/>
  <c r="BL392" i="1" s="1"/>
  <c r="BM392" i="1"/>
  <c r="BN392" i="1"/>
  <c r="BO392" i="1" s="1"/>
  <c r="BP392" i="1" s="1"/>
  <c r="BJ393" i="1"/>
  <c r="BK393" i="1"/>
  <c r="BL393" i="1" s="1"/>
  <c r="BM393" i="1"/>
  <c r="BN393" i="1"/>
  <c r="BO393" i="1" s="1"/>
  <c r="BP393" i="1" s="1"/>
  <c r="BJ394" i="1"/>
  <c r="BK394" i="1"/>
  <c r="BL394" i="1" s="1"/>
  <c r="BM394" i="1"/>
  <c r="BN394" i="1"/>
  <c r="BO394" i="1" s="1"/>
  <c r="BP394" i="1" s="1"/>
  <c r="BJ395" i="1"/>
  <c r="BK395" i="1"/>
  <c r="BL395" i="1" s="1"/>
  <c r="BM395" i="1"/>
  <c r="BN395" i="1"/>
  <c r="BO395" i="1" s="1"/>
  <c r="BP395" i="1" s="1"/>
  <c r="BJ396" i="1"/>
  <c r="BK396" i="1"/>
  <c r="BL396" i="1" s="1"/>
  <c r="BM396" i="1"/>
  <c r="BN396" i="1"/>
  <c r="BO396" i="1" s="1"/>
  <c r="BP396" i="1" s="1"/>
  <c r="BJ397" i="1"/>
  <c r="BK397" i="1"/>
  <c r="BL397" i="1" s="1"/>
  <c r="BM397" i="1"/>
  <c r="BN397" i="1"/>
  <c r="BO397" i="1" s="1"/>
  <c r="BP397" i="1" s="1"/>
  <c r="BJ398" i="1"/>
  <c r="BK398" i="1"/>
  <c r="BL398" i="1" s="1"/>
  <c r="BM398" i="1"/>
  <c r="BN398" i="1"/>
  <c r="BO398" i="1" s="1"/>
  <c r="BP398" i="1" s="1"/>
  <c r="BQ398" i="1" s="1"/>
  <c r="BJ399" i="1"/>
  <c r="BK399" i="1"/>
  <c r="BL399" i="1" s="1"/>
  <c r="BM399" i="1"/>
  <c r="BN399" i="1"/>
  <c r="BO399" i="1" s="1"/>
  <c r="BP399" i="1" s="1"/>
  <c r="BJ400" i="1"/>
  <c r="BK400" i="1"/>
  <c r="BL400" i="1"/>
  <c r="BM400" i="1"/>
  <c r="BN400" i="1"/>
  <c r="BO400" i="1" s="1"/>
  <c r="BP400" i="1" s="1"/>
  <c r="BJ401" i="1"/>
  <c r="BK401" i="1"/>
  <c r="BL401" i="1" s="1"/>
  <c r="BM401" i="1"/>
  <c r="BN401" i="1"/>
  <c r="BO401" i="1" s="1"/>
  <c r="BP401" i="1" s="1"/>
  <c r="BQ401" i="1" s="1"/>
  <c r="BJ402" i="1"/>
  <c r="BK402" i="1"/>
  <c r="BL402" i="1"/>
  <c r="BM402" i="1"/>
  <c r="BN402" i="1"/>
  <c r="BO402" i="1" s="1"/>
  <c r="BP402" i="1" s="1"/>
  <c r="BJ403" i="1"/>
  <c r="BK403" i="1"/>
  <c r="BL403" i="1" s="1"/>
  <c r="BM403" i="1"/>
  <c r="BN403" i="1"/>
  <c r="BO403" i="1" s="1"/>
  <c r="BP403" i="1" s="1"/>
  <c r="BJ404" i="1"/>
  <c r="BK404" i="1"/>
  <c r="BL404" i="1" s="1"/>
  <c r="BM404" i="1"/>
  <c r="BN404" i="1"/>
  <c r="BO404" i="1" s="1"/>
  <c r="BP404" i="1" s="1"/>
  <c r="BJ405" i="1"/>
  <c r="BK405" i="1"/>
  <c r="BL405" i="1" s="1"/>
  <c r="BM405" i="1"/>
  <c r="BN405" i="1"/>
  <c r="BO405" i="1" s="1"/>
  <c r="BP405" i="1" s="1"/>
  <c r="BQ405" i="1" s="1"/>
  <c r="BJ406" i="1"/>
  <c r="BK406" i="1"/>
  <c r="BL406" i="1" s="1"/>
  <c r="BM406" i="1"/>
  <c r="BN406" i="1"/>
  <c r="BO406" i="1" s="1"/>
  <c r="BP406" i="1" s="1"/>
  <c r="BJ407" i="1"/>
  <c r="BK407" i="1"/>
  <c r="BL407" i="1" s="1"/>
  <c r="BM407" i="1"/>
  <c r="BN407" i="1"/>
  <c r="BO407" i="1" s="1"/>
  <c r="BP407" i="1" s="1"/>
  <c r="BQ407" i="1" s="1"/>
  <c r="BJ408" i="1"/>
  <c r="BK408" i="1"/>
  <c r="BL408" i="1" s="1"/>
  <c r="BM408" i="1"/>
  <c r="BN408" i="1"/>
  <c r="BO408" i="1" s="1"/>
  <c r="BP408" i="1" s="1"/>
  <c r="BJ409" i="1"/>
  <c r="BK409" i="1"/>
  <c r="BL409" i="1" s="1"/>
  <c r="BM409" i="1"/>
  <c r="BN409" i="1"/>
  <c r="BO409" i="1" s="1"/>
  <c r="BP409" i="1" s="1"/>
  <c r="BJ410" i="1"/>
  <c r="BK410" i="1"/>
  <c r="BL410" i="1" s="1"/>
  <c r="BM410" i="1"/>
  <c r="BN410" i="1"/>
  <c r="BO410" i="1" s="1"/>
  <c r="BP410" i="1" s="1"/>
  <c r="BJ411" i="1"/>
  <c r="BK411" i="1"/>
  <c r="BM411" i="1"/>
  <c r="BN411" i="1"/>
  <c r="BO411" i="1" s="1"/>
  <c r="BP411" i="1" s="1"/>
  <c r="BJ412" i="1"/>
  <c r="BK412" i="1"/>
  <c r="BL412" i="1" s="1"/>
  <c r="BM412" i="1"/>
  <c r="BN412" i="1"/>
  <c r="BO412" i="1" s="1"/>
  <c r="BP412" i="1" s="1"/>
  <c r="BJ413" i="1"/>
  <c r="BK413" i="1"/>
  <c r="BL413" i="1" s="1"/>
  <c r="BM413" i="1"/>
  <c r="BN413" i="1"/>
  <c r="BO413" i="1" s="1"/>
  <c r="BP413" i="1" s="1"/>
  <c r="BQ413" i="1" s="1"/>
  <c r="BJ414" i="1"/>
  <c r="BK414" i="1"/>
  <c r="BL414" i="1" s="1"/>
  <c r="BM414" i="1"/>
  <c r="BN414" i="1"/>
  <c r="BO414" i="1" s="1"/>
  <c r="BP414" i="1" s="1"/>
  <c r="BJ415" i="1"/>
  <c r="BK415" i="1"/>
  <c r="BL415" i="1" s="1"/>
  <c r="BM415" i="1"/>
  <c r="BN415" i="1"/>
  <c r="BO415" i="1" s="1"/>
  <c r="BP415" i="1" s="1"/>
  <c r="BQ415" i="1" s="1"/>
  <c r="BJ416" i="1"/>
  <c r="BK416" i="1"/>
  <c r="BL416" i="1" s="1"/>
  <c r="BM416" i="1"/>
  <c r="BN416" i="1"/>
  <c r="BO416" i="1" s="1"/>
  <c r="BP416" i="1" s="1"/>
  <c r="BJ417" i="1"/>
  <c r="BK417" i="1"/>
  <c r="BL417" i="1" s="1"/>
  <c r="BM417" i="1"/>
  <c r="BN417" i="1"/>
  <c r="BO417" i="1" s="1"/>
  <c r="BP417" i="1" s="1"/>
  <c r="BJ418" i="1"/>
  <c r="BK418" i="1"/>
  <c r="BL418" i="1" s="1"/>
  <c r="BM418" i="1"/>
  <c r="BN418" i="1"/>
  <c r="BO418" i="1" s="1"/>
  <c r="BP418" i="1" s="1"/>
  <c r="BJ419" i="1"/>
  <c r="BK419" i="1"/>
  <c r="BL419" i="1"/>
  <c r="BM419" i="1"/>
  <c r="BN419" i="1"/>
  <c r="BO419" i="1" s="1"/>
  <c r="BP419" i="1" s="1"/>
  <c r="BQ419" i="1" s="1"/>
  <c r="BJ420" i="1"/>
  <c r="BK420" i="1"/>
  <c r="BL420" i="1"/>
  <c r="BM420" i="1"/>
  <c r="BN420" i="1"/>
  <c r="BO420" i="1" s="1"/>
  <c r="BP420" i="1" s="1"/>
  <c r="BJ421" i="1"/>
  <c r="BK421" i="1"/>
  <c r="BL421" i="1" s="1"/>
  <c r="BM421" i="1"/>
  <c r="BN421" i="1"/>
  <c r="BO421" i="1" s="1"/>
  <c r="BP421" i="1" s="1"/>
  <c r="BJ422" i="1"/>
  <c r="BK422" i="1"/>
  <c r="BL422" i="1"/>
  <c r="BM422" i="1"/>
  <c r="BN422" i="1"/>
  <c r="BO422" i="1" s="1"/>
  <c r="BP422" i="1" s="1"/>
  <c r="BJ423" i="1"/>
  <c r="BK423" i="1"/>
  <c r="BL423" i="1"/>
  <c r="BM423" i="1"/>
  <c r="BN423" i="1"/>
  <c r="BO423" i="1" s="1"/>
  <c r="BP423" i="1" s="1"/>
  <c r="BJ424" i="1"/>
  <c r="BK424" i="1"/>
  <c r="BL424" i="1"/>
  <c r="BM424" i="1"/>
  <c r="BN424" i="1"/>
  <c r="BO424" i="1" s="1"/>
  <c r="BP424" i="1" s="1"/>
  <c r="BJ425" i="1"/>
  <c r="BK425" i="1"/>
  <c r="BL425" i="1"/>
  <c r="BM425" i="1"/>
  <c r="BN425" i="1"/>
  <c r="BO425" i="1" s="1"/>
  <c r="BP425" i="1" s="1"/>
  <c r="BJ426" i="1"/>
  <c r="BK426" i="1"/>
  <c r="BL426" i="1"/>
  <c r="BM426" i="1"/>
  <c r="BN426" i="1"/>
  <c r="BO426" i="1" s="1"/>
  <c r="BP426" i="1" s="1"/>
  <c r="BJ427" i="1"/>
  <c r="BK427" i="1"/>
  <c r="BL427" i="1"/>
  <c r="BM427" i="1"/>
  <c r="BN427" i="1"/>
  <c r="BO427" i="1" s="1"/>
  <c r="BP427" i="1" s="1"/>
  <c r="BJ428" i="1"/>
  <c r="BK428" i="1"/>
  <c r="BL428" i="1"/>
  <c r="BM428" i="1"/>
  <c r="BN428" i="1"/>
  <c r="BO428" i="1" s="1"/>
  <c r="BP428" i="1" s="1"/>
  <c r="BJ429" i="1"/>
  <c r="BK429" i="1"/>
  <c r="BL429" i="1"/>
  <c r="BM429" i="1"/>
  <c r="BN429" i="1"/>
  <c r="BO429" i="1" s="1"/>
  <c r="BP429" i="1" s="1"/>
  <c r="BJ430" i="1"/>
  <c r="BK430" i="1"/>
  <c r="BL430" i="1"/>
  <c r="BM430" i="1"/>
  <c r="BN430" i="1"/>
  <c r="BO430" i="1" s="1"/>
  <c r="BP430" i="1" s="1"/>
  <c r="BJ431" i="1"/>
  <c r="BK431" i="1"/>
  <c r="BL431" i="1"/>
  <c r="BM431" i="1"/>
  <c r="BN431" i="1"/>
  <c r="BO431" i="1" s="1"/>
  <c r="BP431" i="1" s="1"/>
  <c r="BJ432" i="1"/>
  <c r="BK432" i="1"/>
  <c r="BL432" i="1"/>
  <c r="BM432" i="1"/>
  <c r="BN432" i="1"/>
  <c r="BO432" i="1" s="1"/>
  <c r="BP432" i="1" s="1"/>
  <c r="BJ433" i="1"/>
  <c r="BK433" i="1"/>
  <c r="BL433" i="1" s="1"/>
  <c r="BM433" i="1"/>
  <c r="BN433" i="1"/>
  <c r="BO433" i="1" s="1"/>
  <c r="BP433" i="1" s="1"/>
  <c r="BJ434" i="1"/>
  <c r="BK434" i="1"/>
  <c r="BL434" i="1" s="1"/>
  <c r="BM434" i="1"/>
  <c r="BN434" i="1"/>
  <c r="BO434" i="1" s="1"/>
  <c r="BP434" i="1" s="1"/>
  <c r="BJ435" i="1"/>
  <c r="BK435" i="1"/>
  <c r="BM435" i="1"/>
  <c r="BN435" i="1"/>
  <c r="BO435" i="1" s="1"/>
  <c r="BP435" i="1" s="1"/>
  <c r="BJ436" i="1"/>
  <c r="BK436" i="1"/>
  <c r="BL436" i="1" s="1"/>
  <c r="BM436" i="1"/>
  <c r="BN436" i="1"/>
  <c r="BO436" i="1" s="1"/>
  <c r="BP436" i="1" s="1"/>
  <c r="BJ437" i="1"/>
  <c r="BK437" i="1"/>
  <c r="BL437" i="1"/>
  <c r="BM437" i="1"/>
  <c r="BN437" i="1"/>
  <c r="BO437" i="1" s="1"/>
  <c r="BP437" i="1" s="1"/>
  <c r="BJ438" i="1"/>
  <c r="BK438" i="1"/>
  <c r="BL438" i="1"/>
  <c r="BM438" i="1"/>
  <c r="BN438" i="1"/>
  <c r="BO438" i="1" s="1"/>
  <c r="BP438" i="1" s="1"/>
  <c r="BJ439" i="1"/>
  <c r="BK439" i="1"/>
  <c r="BL439" i="1"/>
  <c r="BM439" i="1"/>
  <c r="BN439" i="1"/>
  <c r="BO439" i="1" s="1"/>
  <c r="BP439" i="1" s="1"/>
  <c r="BJ440" i="1"/>
  <c r="BK440" i="1"/>
  <c r="BL440" i="1" s="1"/>
  <c r="BM440" i="1"/>
  <c r="BN440" i="1"/>
  <c r="BO440" i="1" s="1"/>
  <c r="BP440" i="1" s="1"/>
  <c r="BJ441" i="1"/>
  <c r="BK441" i="1"/>
  <c r="BL441" i="1" s="1"/>
  <c r="BM441" i="1"/>
  <c r="BN441" i="1"/>
  <c r="BO441" i="1" s="1"/>
  <c r="BP441" i="1" s="1"/>
  <c r="BJ442" i="1"/>
  <c r="BK442" i="1"/>
  <c r="BM442" i="1"/>
  <c r="BN442" i="1"/>
  <c r="BO442" i="1" s="1"/>
  <c r="BP442" i="1" s="1"/>
  <c r="BJ443" i="1"/>
  <c r="BK443" i="1"/>
  <c r="BM443" i="1"/>
  <c r="BN443" i="1"/>
  <c r="BO443" i="1" s="1"/>
  <c r="BP443" i="1" s="1"/>
  <c r="BJ444" i="1"/>
  <c r="BK444" i="1"/>
  <c r="BM444" i="1"/>
  <c r="BN444" i="1"/>
  <c r="BO444" i="1" s="1"/>
  <c r="BP444" i="1" s="1"/>
  <c r="BJ445" i="1"/>
  <c r="BK445" i="1"/>
  <c r="BL445" i="1" s="1"/>
  <c r="BM445" i="1"/>
  <c r="BN445" i="1"/>
  <c r="BO445" i="1" s="1"/>
  <c r="BP445" i="1" s="1"/>
  <c r="BJ446" i="1"/>
  <c r="BK446" i="1"/>
  <c r="BL446" i="1" s="1"/>
  <c r="BM446" i="1"/>
  <c r="BN446" i="1"/>
  <c r="BO446" i="1" s="1"/>
  <c r="BP446" i="1" s="1"/>
  <c r="BJ447" i="1"/>
  <c r="BK447" i="1"/>
  <c r="BL447" i="1" s="1"/>
  <c r="BM447" i="1"/>
  <c r="BN447" i="1"/>
  <c r="BO447" i="1" s="1"/>
  <c r="BP447" i="1" s="1"/>
  <c r="BJ448" i="1"/>
  <c r="BK448" i="1"/>
  <c r="BL448" i="1" s="1"/>
  <c r="BM448" i="1"/>
  <c r="BN448" i="1"/>
  <c r="BO448" i="1" s="1"/>
  <c r="BP448" i="1" s="1"/>
  <c r="BJ449" i="1"/>
  <c r="BK449" i="1"/>
  <c r="BL449" i="1" s="1"/>
  <c r="BM449" i="1"/>
  <c r="BN449" i="1"/>
  <c r="BO449" i="1" s="1"/>
  <c r="BP449" i="1" s="1"/>
  <c r="BJ450" i="1"/>
  <c r="BK450" i="1"/>
  <c r="BL450" i="1"/>
  <c r="BM450" i="1"/>
  <c r="BN450" i="1"/>
  <c r="BO450" i="1" s="1"/>
  <c r="BP450" i="1" s="1"/>
  <c r="BJ451" i="1"/>
  <c r="BK451" i="1"/>
  <c r="BL451" i="1"/>
  <c r="BM451" i="1"/>
  <c r="BN451" i="1"/>
  <c r="BO451" i="1" s="1"/>
  <c r="BP451" i="1" s="1"/>
  <c r="BJ452" i="1"/>
  <c r="BK452" i="1"/>
  <c r="BM452" i="1"/>
  <c r="BN452" i="1"/>
  <c r="BO452" i="1" s="1"/>
  <c r="BP452" i="1" s="1"/>
  <c r="BQ452" i="1" s="1"/>
  <c r="BJ453" i="1"/>
  <c r="BK453" i="1"/>
  <c r="BL453" i="1" s="1"/>
  <c r="BM453" i="1"/>
  <c r="BN453" i="1"/>
  <c r="BO453" i="1" s="1"/>
  <c r="BP453" i="1" s="1"/>
  <c r="BJ454" i="1"/>
  <c r="BK454" i="1"/>
  <c r="BL454" i="1" s="1"/>
  <c r="BM454" i="1"/>
  <c r="BN454" i="1"/>
  <c r="BO454" i="1" s="1"/>
  <c r="BP454" i="1" s="1"/>
  <c r="BJ455" i="1"/>
  <c r="BK455" i="1"/>
  <c r="BL455" i="1" s="1"/>
  <c r="BM455" i="1"/>
  <c r="BN455" i="1"/>
  <c r="BO455" i="1" s="1"/>
  <c r="BP455" i="1" s="1"/>
  <c r="BJ456" i="1"/>
  <c r="BK456" i="1"/>
  <c r="BL456" i="1" s="1"/>
  <c r="BM456" i="1"/>
  <c r="BN456" i="1"/>
  <c r="BO456" i="1" s="1"/>
  <c r="BP456" i="1" s="1"/>
  <c r="BQ456" i="1" s="1"/>
  <c r="BJ457" i="1"/>
  <c r="BK457" i="1"/>
  <c r="BL457" i="1" s="1"/>
  <c r="BM457" i="1"/>
  <c r="BN457" i="1"/>
  <c r="BO457" i="1" s="1"/>
  <c r="BP457" i="1" s="1"/>
  <c r="BJ458" i="1"/>
  <c r="BK458" i="1"/>
  <c r="BL458" i="1" s="1"/>
  <c r="BM458" i="1"/>
  <c r="BN458" i="1"/>
  <c r="BO458" i="1" s="1"/>
  <c r="BP458" i="1" s="1"/>
  <c r="BJ459" i="1"/>
  <c r="BK459" i="1"/>
  <c r="BL459" i="1" s="1"/>
  <c r="BM459" i="1"/>
  <c r="BN459" i="1"/>
  <c r="BO459" i="1" s="1"/>
  <c r="BP459" i="1" s="1"/>
  <c r="BJ460" i="1"/>
  <c r="BK460" i="1"/>
  <c r="BL460" i="1" s="1"/>
  <c r="BM460" i="1"/>
  <c r="BN460" i="1"/>
  <c r="BO460" i="1" s="1"/>
  <c r="BP460" i="1" s="1"/>
  <c r="BQ460" i="1" s="1"/>
  <c r="BJ461" i="1"/>
  <c r="BK461" i="1"/>
  <c r="BL461" i="1" s="1"/>
  <c r="BM461" i="1"/>
  <c r="BN461" i="1"/>
  <c r="BO461" i="1" s="1"/>
  <c r="BP461" i="1" s="1"/>
  <c r="BJ462" i="1"/>
  <c r="BK462" i="1"/>
  <c r="BL462" i="1" s="1"/>
  <c r="BM462" i="1"/>
  <c r="BN462" i="1"/>
  <c r="BO462" i="1" s="1"/>
  <c r="BP462" i="1" s="1"/>
  <c r="BJ463" i="1"/>
  <c r="BK463" i="1"/>
  <c r="BL463" i="1" s="1"/>
  <c r="BM463" i="1"/>
  <c r="BN463" i="1"/>
  <c r="BO463" i="1" s="1"/>
  <c r="BP463" i="1" s="1"/>
  <c r="BQ463" i="1" s="1"/>
  <c r="BJ464" i="1"/>
  <c r="BK464" i="1"/>
  <c r="BL464" i="1"/>
  <c r="BM464" i="1"/>
  <c r="BN464" i="1"/>
  <c r="BO464" i="1" s="1"/>
  <c r="BP464" i="1" s="1"/>
  <c r="BJ465" i="1"/>
  <c r="BK465" i="1"/>
  <c r="BL465" i="1" s="1"/>
  <c r="BM465" i="1"/>
  <c r="BN465" i="1"/>
  <c r="BO465" i="1" s="1"/>
  <c r="BP465" i="1" s="1"/>
  <c r="BJ466" i="1"/>
  <c r="BK466" i="1"/>
  <c r="BL466" i="1" s="1"/>
  <c r="BM466" i="1"/>
  <c r="BN466" i="1"/>
  <c r="BO466" i="1" s="1"/>
  <c r="BP466" i="1" s="1"/>
  <c r="BJ467" i="1"/>
  <c r="BK467" i="1"/>
  <c r="BL467" i="1" s="1"/>
  <c r="BM467" i="1"/>
  <c r="BN467" i="1"/>
  <c r="BO467" i="1" s="1"/>
  <c r="BP467" i="1" s="1"/>
  <c r="BJ468" i="1"/>
  <c r="BK468" i="1"/>
  <c r="BL468" i="1" s="1"/>
  <c r="BM468" i="1"/>
  <c r="BN468" i="1"/>
  <c r="BO468" i="1" s="1"/>
  <c r="BP468" i="1" s="1"/>
  <c r="BJ469" i="1"/>
  <c r="BK469" i="1"/>
  <c r="BL469" i="1"/>
  <c r="BM469" i="1"/>
  <c r="BN469" i="1"/>
  <c r="BO469" i="1" s="1"/>
  <c r="BP469" i="1" s="1"/>
  <c r="BJ470" i="1"/>
  <c r="BK470" i="1"/>
  <c r="BL470" i="1"/>
  <c r="BM470" i="1"/>
  <c r="BN470" i="1"/>
  <c r="BO470" i="1" s="1"/>
  <c r="BP470" i="1" s="1"/>
  <c r="BJ471" i="1"/>
  <c r="BK471" i="1"/>
  <c r="BL471" i="1"/>
  <c r="BM471" i="1"/>
  <c r="BN471" i="1"/>
  <c r="BO471" i="1" s="1"/>
  <c r="BP471" i="1" s="1"/>
  <c r="BJ472" i="1"/>
  <c r="BK472" i="1"/>
  <c r="BL472" i="1"/>
  <c r="BM472" i="1"/>
  <c r="BN472" i="1"/>
  <c r="BO472" i="1" s="1"/>
  <c r="BP472" i="1" s="1"/>
  <c r="BJ473" i="1"/>
  <c r="BK473" i="1"/>
  <c r="BL473" i="1"/>
  <c r="BM473" i="1"/>
  <c r="BN473" i="1"/>
  <c r="BO473" i="1" s="1"/>
  <c r="BP473" i="1" s="1"/>
  <c r="BJ474" i="1"/>
  <c r="BK474" i="1"/>
  <c r="BL474" i="1" s="1"/>
  <c r="BM474" i="1"/>
  <c r="BN474" i="1"/>
  <c r="BO474" i="1" s="1"/>
  <c r="BP474" i="1" s="1"/>
  <c r="BJ475" i="1"/>
  <c r="BK475" i="1"/>
  <c r="BL475" i="1" s="1"/>
  <c r="BM475" i="1"/>
  <c r="BN475" i="1"/>
  <c r="BO475" i="1" s="1"/>
  <c r="BP475" i="1" s="1"/>
  <c r="BJ476" i="1"/>
  <c r="BK476" i="1"/>
  <c r="BL476" i="1" s="1"/>
  <c r="BM476" i="1"/>
  <c r="BN476" i="1"/>
  <c r="BO476" i="1" s="1"/>
  <c r="BP476" i="1" s="1"/>
  <c r="BJ477" i="1"/>
  <c r="BK477" i="1"/>
  <c r="BL477" i="1" s="1"/>
  <c r="BM477" i="1"/>
  <c r="BN477" i="1"/>
  <c r="BO477" i="1" s="1"/>
  <c r="BP477" i="1" s="1"/>
  <c r="BJ478" i="1"/>
  <c r="BK478" i="1"/>
  <c r="BL478" i="1"/>
  <c r="BM478" i="1"/>
  <c r="BN478" i="1"/>
  <c r="BO478" i="1" s="1"/>
  <c r="BP478" i="1" s="1"/>
  <c r="BJ479" i="1"/>
  <c r="BK479" i="1"/>
  <c r="BL479" i="1" s="1"/>
  <c r="BM479" i="1"/>
  <c r="BN479" i="1"/>
  <c r="BO479" i="1"/>
  <c r="BP479" i="1" s="1"/>
  <c r="BJ480" i="1"/>
  <c r="BK480" i="1"/>
  <c r="BM480" i="1"/>
  <c r="BN480" i="1"/>
  <c r="BO480" i="1" s="1"/>
  <c r="BP480" i="1" s="1"/>
  <c r="BJ481" i="1"/>
  <c r="BK481" i="1"/>
  <c r="BL481" i="1"/>
  <c r="BM481" i="1"/>
  <c r="BN481" i="1"/>
  <c r="BO481" i="1" s="1"/>
  <c r="BP481" i="1" s="1"/>
  <c r="BJ482" i="1"/>
  <c r="BK482" i="1"/>
  <c r="BL482" i="1"/>
  <c r="BM482" i="1"/>
  <c r="BN482" i="1"/>
  <c r="BO482" i="1" s="1"/>
  <c r="BP482" i="1" s="1"/>
  <c r="BJ483" i="1"/>
  <c r="BK483" i="1"/>
  <c r="BL483" i="1" s="1"/>
  <c r="BM483" i="1"/>
  <c r="BN483" i="1"/>
  <c r="BO483" i="1" s="1"/>
  <c r="BP483" i="1" s="1"/>
  <c r="BJ484" i="1"/>
  <c r="BK484" i="1"/>
  <c r="BL484" i="1" s="1"/>
  <c r="BM484" i="1"/>
  <c r="BN484" i="1"/>
  <c r="BO484" i="1" s="1"/>
  <c r="BP484" i="1" s="1"/>
  <c r="BJ485" i="1"/>
  <c r="BK485" i="1"/>
  <c r="BL485" i="1" s="1"/>
  <c r="BM485" i="1"/>
  <c r="BN485" i="1"/>
  <c r="BO485" i="1" s="1"/>
  <c r="BP485" i="1" s="1"/>
  <c r="BJ486" i="1"/>
  <c r="BK486" i="1"/>
  <c r="BL486" i="1"/>
  <c r="BM486" i="1"/>
  <c r="BN486" i="1"/>
  <c r="BO486" i="1" s="1"/>
  <c r="BP486" i="1" s="1"/>
  <c r="BJ487" i="1"/>
  <c r="BK487" i="1"/>
  <c r="BL487" i="1"/>
  <c r="BM487" i="1"/>
  <c r="BN487" i="1"/>
  <c r="BO487" i="1" s="1"/>
  <c r="BP487" i="1" s="1"/>
  <c r="BJ488" i="1"/>
  <c r="BK488" i="1"/>
  <c r="BL488" i="1"/>
  <c r="BM488" i="1"/>
  <c r="BN488" i="1"/>
  <c r="BO488" i="1" s="1"/>
  <c r="BP488" i="1" s="1"/>
  <c r="BJ489" i="1"/>
  <c r="BK489" i="1"/>
  <c r="BL489" i="1"/>
  <c r="BM489" i="1"/>
  <c r="BN489" i="1"/>
  <c r="BO489" i="1" s="1"/>
  <c r="BP489" i="1" s="1"/>
  <c r="BJ490" i="1"/>
  <c r="BK490" i="1"/>
  <c r="BL490" i="1"/>
  <c r="BM490" i="1"/>
  <c r="BN490" i="1"/>
  <c r="BO490" i="1" s="1"/>
  <c r="BP490" i="1" s="1"/>
  <c r="BJ491" i="1"/>
  <c r="BK491" i="1"/>
  <c r="BL491" i="1" s="1"/>
  <c r="BM491" i="1"/>
  <c r="BN491" i="1"/>
  <c r="BO491" i="1" s="1"/>
  <c r="BP491" i="1" s="1"/>
  <c r="BQ491" i="1" s="1"/>
  <c r="BJ492" i="1"/>
  <c r="BK492" i="1"/>
  <c r="BM492" i="1"/>
  <c r="BN492" i="1"/>
  <c r="BO492" i="1" s="1"/>
  <c r="BP492" i="1" s="1"/>
  <c r="BJ493" i="1"/>
  <c r="BK493" i="1"/>
  <c r="BL493" i="1" s="1"/>
  <c r="BM493" i="1"/>
  <c r="BN493" i="1"/>
  <c r="BO493" i="1" s="1"/>
  <c r="BP493" i="1" s="1"/>
  <c r="BJ494" i="1"/>
  <c r="BK494" i="1"/>
  <c r="BL494" i="1" s="1"/>
  <c r="BM494" i="1"/>
  <c r="BN494" i="1"/>
  <c r="BO494" i="1" s="1"/>
  <c r="BP494" i="1" s="1"/>
  <c r="BQ494" i="1" s="1"/>
  <c r="BJ495" i="1"/>
  <c r="BK495" i="1"/>
  <c r="BM495" i="1"/>
  <c r="BN495" i="1"/>
  <c r="BO495" i="1" s="1"/>
  <c r="BP495" i="1" s="1"/>
  <c r="BJ496" i="1"/>
  <c r="BK496" i="1"/>
  <c r="BM496" i="1"/>
  <c r="BN496" i="1"/>
  <c r="BO496" i="1" s="1"/>
  <c r="BP496" i="1" s="1"/>
  <c r="BJ497" i="1"/>
  <c r="BK497" i="1"/>
  <c r="BL497" i="1" s="1"/>
  <c r="BM497" i="1"/>
  <c r="BN497" i="1"/>
  <c r="BO497" i="1" s="1"/>
  <c r="BP497" i="1" s="1"/>
  <c r="BJ498" i="1"/>
  <c r="BK498" i="1"/>
  <c r="BM498" i="1"/>
  <c r="BN498" i="1"/>
  <c r="BO498" i="1" s="1"/>
  <c r="BP498" i="1" s="1"/>
  <c r="BQ498" i="1" s="1"/>
  <c r="BJ499" i="1"/>
  <c r="BK499" i="1"/>
  <c r="BL499" i="1" s="1"/>
  <c r="BM499" i="1"/>
  <c r="BN499" i="1"/>
  <c r="BO499" i="1" s="1"/>
  <c r="BP499" i="1" s="1"/>
  <c r="BJ500" i="1"/>
  <c r="BK500" i="1"/>
  <c r="BL500" i="1" s="1"/>
  <c r="BM500" i="1"/>
  <c r="BN500" i="1"/>
  <c r="BO500" i="1" s="1"/>
  <c r="BP500" i="1" s="1"/>
  <c r="BJ501" i="1"/>
  <c r="BK501" i="1"/>
  <c r="BL501" i="1" s="1"/>
  <c r="BM501" i="1"/>
  <c r="BN501" i="1"/>
  <c r="BO501" i="1" s="1"/>
  <c r="BP501" i="1" s="1"/>
  <c r="BJ502" i="1"/>
  <c r="BK502" i="1"/>
  <c r="BL502" i="1" s="1"/>
  <c r="BM502" i="1"/>
  <c r="BN502" i="1"/>
  <c r="BO502" i="1" s="1"/>
  <c r="BP502" i="1" s="1"/>
  <c r="BQ502" i="1" s="1"/>
  <c r="BJ503" i="1"/>
  <c r="BK503" i="1"/>
  <c r="BM503" i="1"/>
  <c r="BN503" i="1"/>
  <c r="BO503" i="1" s="1"/>
  <c r="BP503" i="1" s="1"/>
  <c r="BJ504" i="1"/>
  <c r="BK504" i="1"/>
  <c r="BL504" i="1" s="1"/>
  <c r="BM504" i="1"/>
  <c r="BN504" i="1"/>
  <c r="BO504" i="1" s="1"/>
  <c r="BP504" i="1" s="1"/>
  <c r="BJ505" i="1"/>
  <c r="BK505" i="1"/>
  <c r="BL505" i="1" s="1"/>
  <c r="BM505" i="1"/>
  <c r="BN505" i="1"/>
  <c r="BO505" i="1" s="1"/>
  <c r="BP505" i="1" s="1"/>
  <c r="BJ506" i="1"/>
  <c r="BK506" i="1"/>
  <c r="BL506" i="1"/>
  <c r="BM506" i="1"/>
  <c r="BN506" i="1"/>
  <c r="BO506" i="1" s="1"/>
  <c r="BP506" i="1" s="1"/>
  <c r="BJ507" i="1"/>
  <c r="BK507" i="1"/>
  <c r="BL507" i="1" s="1"/>
  <c r="BM507" i="1"/>
  <c r="BN507" i="1"/>
  <c r="BO507" i="1" s="1"/>
  <c r="BP507" i="1" s="1"/>
  <c r="BQ507" i="1" s="1"/>
  <c r="BJ508" i="1"/>
  <c r="BK508" i="1"/>
  <c r="BL508" i="1" s="1"/>
  <c r="BM508" i="1"/>
  <c r="BN508" i="1"/>
  <c r="BO508" i="1" s="1"/>
  <c r="BP508" i="1" s="1"/>
  <c r="BJ509" i="1"/>
  <c r="BK509" i="1"/>
  <c r="BL509" i="1" s="1"/>
  <c r="BM509" i="1"/>
  <c r="BN509" i="1"/>
  <c r="BO509" i="1" s="1"/>
  <c r="BP509" i="1" s="1"/>
  <c r="BQ509" i="1" s="1"/>
  <c r="BJ510" i="1"/>
  <c r="BK510" i="1"/>
  <c r="BL510" i="1" s="1"/>
  <c r="BM510" i="1"/>
  <c r="BN510" i="1"/>
  <c r="BO510" i="1" s="1"/>
  <c r="BP510" i="1" s="1"/>
  <c r="BJ511" i="1"/>
  <c r="BK511" i="1"/>
  <c r="BL511" i="1"/>
  <c r="BM511" i="1"/>
  <c r="BN511" i="1"/>
  <c r="BO511" i="1" s="1"/>
  <c r="BP511" i="1" s="1"/>
  <c r="BJ512" i="1"/>
  <c r="BK512" i="1"/>
  <c r="BL512" i="1" s="1"/>
  <c r="BM512" i="1"/>
  <c r="BN512" i="1"/>
  <c r="BO512" i="1" s="1"/>
  <c r="BP512" i="1" s="1"/>
  <c r="BJ513" i="1"/>
  <c r="BK513" i="1"/>
  <c r="BL513" i="1" s="1"/>
  <c r="BM513" i="1"/>
  <c r="BN513" i="1"/>
  <c r="BO513" i="1" s="1"/>
  <c r="BP513" i="1" s="1"/>
  <c r="BJ514" i="1"/>
  <c r="BK514" i="1"/>
  <c r="BM514" i="1"/>
  <c r="BN514" i="1"/>
  <c r="BO514" i="1"/>
  <c r="BP514" i="1" s="1"/>
  <c r="BJ515" i="1"/>
  <c r="BK515" i="1"/>
  <c r="BL515" i="1" s="1"/>
  <c r="BM515" i="1"/>
  <c r="BN515" i="1"/>
  <c r="BO515" i="1" s="1"/>
  <c r="BP515" i="1" s="1"/>
  <c r="BJ516" i="1"/>
  <c r="BK516" i="1"/>
  <c r="BL516" i="1"/>
  <c r="BM516" i="1"/>
  <c r="BN516" i="1"/>
  <c r="BO516" i="1" s="1"/>
  <c r="BP516" i="1" s="1"/>
  <c r="BJ517" i="1"/>
  <c r="BK517" i="1"/>
  <c r="BL517" i="1"/>
  <c r="BM517" i="1"/>
  <c r="BN517" i="1"/>
  <c r="BO517" i="1" s="1"/>
  <c r="BP517" i="1" s="1"/>
  <c r="BJ518" i="1"/>
  <c r="BK518" i="1"/>
  <c r="BL518" i="1"/>
  <c r="BM518" i="1"/>
  <c r="BN518" i="1"/>
  <c r="BO518" i="1" s="1"/>
  <c r="BP518" i="1" s="1"/>
  <c r="BJ519" i="1"/>
  <c r="BK519" i="1"/>
  <c r="BL519" i="1"/>
  <c r="BM519" i="1"/>
  <c r="BN519" i="1"/>
  <c r="BO519" i="1" s="1"/>
  <c r="BP519" i="1" s="1"/>
  <c r="BJ520" i="1"/>
  <c r="BK520" i="1"/>
  <c r="BL520" i="1"/>
  <c r="BM520" i="1"/>
  <c r="BN520" i="1"/>
  <c r="BO520" i="1" s="1"/>
  <c r="BP520" i="1" s="1"/>
  <c r="BJ521" i="1"/>
  <c r="BK521" i="1"/>
  <c r="BL521" i="1"/>
  <c r="BM521" i="1"/>
  <c r="BN521" i="1"/>
  <c r="BO521" i="1" s="1"/>
  <c r="BP521" i="1" s="1"/>
  <c r="BJ522" i="1"/>
  <c r="BK522" i="1"/>
  <c r="BL522" i="1" s="1"/>
  <c r="BM522" i="1"/>
  <c r="BN522" i="1"/>
  <c r="BO522" i="1" s="1"/>
  <c r="BP522" i="1" s="1"/>
  <c r="BJ523" i="1"/>
  <c r="BK523" i="1"/>
  <c r="BL523" i="1" s="1"/>
  <c r="BM523" i="1"/>
  <c r="BN523" i="1"/>
  <c r="BO523" i="1" s="1"/>
  <c r="BP523" i="1" s="1"/>
  <c r="BJ524" i="1"/>
  <c r="BK524" i="1"/>
  <c r="BL524" i="1" s="1"/>
  <c r="BM524" i="1"/>
  <c r="BN524" i="1"/>
  <c r="BO524" i="1" s="1"/>
  <c r="BP524" i="1" s="1"/>
  <c r="BJ525" i="1"/>
  <c r="BK525" i="1"/>
  <c r="BL525" i="1" s="1"/>
  <c r="BM525" i="1"/>
  <c r="BN525" i="1"/>
  <c r="BO525" i="1" s="1"/>
  <c r="BP525" i="1" s="1"/>
  <c r="BJ526" i="1"/>
  <c r="BK526" i="1"/>
  <c r="BL526" i="1" s="1"/>
  <c r="BM526" i="1"/>
  <c r="BN526" i="1"/>
  <c r="BO526" i="1" s="1"/>
  <c r="BP526" i="1" s="1"/>
  <c r="BQ526" i="1" s="1"/>
  <c r="BJ527" i="1"/>
  <c r="BK527" i="1"/>
  <c r="BL527" i="1"/>
  <c r="BM527" i="1"/>
  <c r="BN527" i="1"/>
  <c r="BO527" i="1" s="1"/>
  <c r="BP527" i="1" s="1"/>
  <c r="BJ528" i="1"/>
  <c r="BK528" i="1"/>
  <c r="BL528" i="1"/>
  <c r="BM528" i="1"/>
  <c r="BN528" i="1"/>
  <c r="BO528" i="1" s="1"/>
  <c r="BP528" i="1" s="1"/>
  <c r="BQ528" i="1" s="1"/>
  <c r="BJ529" i="1"/>
  <c r="BK529" i="1"/>
  <c r="BM529" i="1"/>
  <c r="BN529" i="1"/>
  <c r="BO529" i="1" s="1"/>
  <c r="BP529" i="1" s="1"/>
  <c r="BJ530" i="1"/>
  <c r="BK530" i="1"/>
  <c r="BL530" i="1" s="1"/>
  <c r="BM530" i="1"/>
  <c r="BN530" i="1"/>
  <c r="BO530" i="1" s="1"/>
  <c r="BP530" i="1" s="1"/>
  <c r="BJ531" i="1"/>
  <c r="BK531" i="1"/>
  <c r="BL531" i="1"/>
  <c r="BM531" i="1"/>
  <c r="BN531" i="1"/>
  <c r="BO531" i="1" s="1"/>
  <c r="BP531" i="1" s="1"/>
  <c r="BJ532" i="1"/>
  <c r="BK532" i="1"/>
  <c r="BL532" i="1" s="1"/>
  <c r="BM532" i="1"/>
  <c r="BN532" i="1"/>
  <c r="BO532" i="1" s="1"/>
  <c r="BP532" i="1" s="1"/>
  <c r="BJ533" i="1"/>
  <c r="BK533" i="1"/>
  <c r="BL533" i="1" s="1"/>
  <c r="BM533" i="1"/>
  <c r="BN533" i="1"/>
  <c r="BO533" i="1" s="1"/>
  <c r="BP533" i="1" s="1"/>
  <c r="BJ534" i="1"/>
  <c r="BK534" i="1"/>
  <c r="BL534" i="1" s="1"/>
  <c r="BM534" i="1"/>
  <c r="BN534" i="1"/>
  <c r="BO534" i="1" s="1"/>
  <c r="BP534" i="1" s="1"/>
  <c r="BJ535" i="1"/>
  <c r="BK535" i="1"/>
  <c r="BL535" i="1" s="1"/>
  <c r="BM535" i="1"/>
  <c r="BN535" i="1"/>
  <c r="BO535" i="1" s="1"/>
  <c r="BP535" i="1" s="1"/>
  <c r="BJ536" i="1"/>
  <c r="BK536" i="1"/>
  <c r="BL536" i="1"/>
  <c r="BM536" i="1"/>
  <c r="BN536" i="1"/>
  <c r="BO536" i="1" s="1"/>
  <c r="BP536" i="1" s="1"/>
  <c r="BJ537" i="1"/>
  <c r="BK537" i="1"/>
  <c r="BL537" i="1" s="1"/>
  <c r="BM537" i="1"/>
  <c r="BN537" i="1"/>
  <c r="BO537" i="1" s="1"/>
  <c r="BP537" i="1" s="1"/>
  <c r="BJ538" i="1"/>
  <c r="BK538" i="1"/>
  <c r="BL538" i="1" s="1"/>
  <c r="BM538" i="1"/>
  <c r="BN538" i="1"/>
  <c r="BO538" i="1" s="1"/>
  <c r="BP538" i="1" s="1"/>
  <c r="BJ539" i="1"/>
  <c r="BK539" i="1"/>
  <c r="BL539" i="1"/>
  <c r="BM539" i="1"/>
  <c r="BN539" i="1"/>
  <c r="BO539" i="1" s="1"/>
  <c r="BP539" i="1" s="1"/>
  <c r="BQ539" i="1" s="1"/>
  <c r="BJ540" i="1"/>
  <c r="BK540" i="1"/>
  <c r="BL540" i="1" s="1"/>
  <c r="BM540" i="1"/>
  <c r="BN540" i="1"/>
  <c r="BO540" i="1" s="1"/>
  <c r="BP540" i="1" s="1"/>
  <c r="BJ541" i="1"/>
  <c r="BK541" i="1"/>
  <c r="BM541" i="1"/>
  <c r="BN541" i="1"/>
  <c r="BO541" i="1" s="1"/>
  <c r="BP541" i="1" s="1"/>
  <c r="BJ542" i="1"/>
  <c r="BK542" i="1"/>
  <c r="BL542" i="1" s="1"/>
  <c r="BM542" i="1"/>
  <c r="BN542" i="1"/>
  <c r="BO542" i="1" s="1"/>
  <c r="BP542" i="1" s="1"/>
  <c r="BJ543" i="1"/>
  <c r="BK543" i="1"/>
  <c r="BL543" i="1" s="1"/>
  <c r="BM543" i="1"/>
  <c r="BN543" i="1"/>
  <c r="BO543" i="1" s="1"/>
  <c r="BP543" i="1" s="1"/>
  <c r="BJ544" i="1"/>
  <c r="BK544" i="1"/>
  <c r="BL544" i="1" s="1"/>
  <c r="BM544" i="1"/>
  <c r="BN544" i="1"/>
  <c r="BO544" i="1" s="1"/>
  <c r="BP544" i="1" s="1"/>
  <c r="BJ545" i="1"/>
  <c r="BK545" i="1"/>
  <c r="BL545" i="1" s="1"/>
  <c r="BM545" i="1"/>
  <c r="BN545" i="1"/>
  <c r="BO545" i="1" s="1"/>
  <c r="BP545" i="1" s="1"/>
  <c r="BJ546" i="1"/>
  <c r="BK546" i="1"/>
  <c r="BL546" i="1"/>
  <c r="BM546" i="1"/>
  <c r="BN546" i="1"/>
  <c r="BO546" i="1" s="1"/>
  <c r="BP546" i="1" s="1"/>
  <c r="BJ547" i="1"/>
  <c r="BK547" i="1"/>
  <c r="BL547" i="1"/>
  <c r="BM547" i="1"/>
  <c r="BN547" i="1"/>
  <c r="BO547" i="1" s="1"/>
  <c r="BP547" i="1" s="1"/>
  <c r="BJ548" i="1"/>
  <c r="BK548" i="1"/>
  <c r="BL548" i="1" s="1"/>
  <c r="BM548" i="1"/>
  <c r="BN548" i="1"/>
  <c r="BO548" i="1" s="1"/>
  <c r="BP548" i="1" s="1"/>
  <c r="BJ549" i="1"/>
  <c r="BK549" i="1"/>
  <c r="BL549" i="1" s="1"/>
  <c r="BM549" i="1"/>
  <c r="BN549" i="1"/>
  <c r="BO549" i="1" s="1"/>
  <c r="BP549" i="1" s="1"/>
  <c r="BQ549" i="1" s="1"/>
  <c r="BJ550" i="1"/>
  <c r="BK550" i="1"/>
  <c r="BL550" i="1"/>
  <c r="BM550" i="1"/>
  <c r="BN550" i="1"/>
  <c r="BO550" i="1" s="1"/>
  <c r="BP550" i="1" s="1"/>
  <c r="BJ551" i="1"/>
  <c r="BK551" i="1"/>
  <c r="BL551" i="1"/>
  <c r="BM551" i="1"/>
  <c r="BN551" i="1"/>
  <c r="BO551" i="1" s="1"/>
  <c r="BP551" i="1" s="1"/>
  <c r="BJ552" i="1"/>
  <c r="BK552" i="1"/>
  <c r="BL552" i="1"/>
  <c r="BM552" i="1"/>
  <c r="BN552" i="1"/>
  <c r="BO552" i="1" s="1"/>
  <c r="BP552" i="1" s="1"/>
  <c r="BJ553" i="1"/>
  <c r="BK553" i="1"/>
  <c r="BL553" i="1"/>
  <c r="BM553" i="1"/>
  <c r="BN553" i="1"/>
  <c r="BO553" i="1" s="1"/>
  <c r="BP553" i="1" s="1"/>
  <c r="BJ554" i="1"/>
  <c r="BK554" i="1"/>
  <c r="BL554" i="1"/>
  <c r="BM554" i="1"/>
  <c r="BN554" i="1"/>
  <c r="BO554" i="1" s="1"/>
  <c r="BP554" i="1" s="1"/>
  <c r="BJ555" i="1"/>
  <c r="BK555" i="1"/>
  <c r="BL555" i="1"/>
  <c r="BM555" i="1"/>
  <c r="BN555" i="1"/>
  <c r="BO555" i="1" s="1"/>
  <c r="BP555" i="1" s="1"/>
  <c r="BQ555" i="1" s="1"/>
  <c r="BJ556" i="1"/>
  <c r="BK556" i="1"/>
  <c r="BL556" i="1" s="1"/>
  <c r="BM556" i="1"/>
  <c r="BN556" i="1"/>
  <c r="BO556" i="1" s="1"/>
  <c r="BP556" i="1" s="1"/>
  <c r="BJ557" i="1"/>
  <c r="BK557" i="1"/>
  <c r="BL557" i="1" s="1"/>
  <c r="BM557" i="1"/>
  <c r="BN557" i="1"/>
  <c r="BO557" i="1" s="1"/>
  <c r="BP557" i="1" s="1"/>
  <c r="BJ558" i="1"/>
  <c r="BK558" i="1"/>
  <c r="BL558" i="1"/>
  <c r="BM558" i="1"/>
  <c r="BN558" i="1"/>
  <c r="BO558" i="1" s="1"/>
  <c r="BP558" i="1" s="1"/>
  <c r="BJ559" i="1"/>
  <c r="BK559" i="1"/>
  <c r="BL559" i="1"/>
  <c r="BM559" i="1"/>
  <c r="BN559" i="1"/>
  <c r="BO559" i="1" s="1"/>
  <c r="BP559" i="1" s="1"/>
  <c r="BJ560" i="1"/>
  <c r="BK560" i="1"/>
  <c r="BL560" i="1" s="1"/>
  <c r="BM560" i="1"/>
  <c r="BN560" i="1"/>
  <c r="BO560" i="1" s="1"/>
  <c r="BP560" i="1" s="1"/>
  <c r="BJ561" i="1"/>
  <c r="BK561" i="1"/>
  <c r="BL561" i="1" s="1"/>
  <c r="BM561" i="1"/>
  <c r="BN561" i="1"/>
  <c r="BO561" i="1" s="1"/>
  <c r="BP561" i="1" s="1"/>
  <c r="BJ562" i="1"/>
  <c r="BK562" i="1"/>
  <c r="BL562" i="1" s="1"/>
  <c r="BM562" i="1"/>
  <c r="BN562" i="1"/>
  <c r="BO562" i="1" s="1"/>
  <c r="BP562" i="1" s="1"/>
  <c r="BJ563" i="1"/>
  <c r="BK563" i="1"/>
  <c r="BL563" i="1"/>
  <c r="BM563" i="1"/>
  <c r="BN563" i="1"/>
  <c r="BO563" i="1"/>
  <c r="BP563" i="1" s="1"/>
  <c r="BJ564" i="1"/>
  <c r="BK564" i="1"/>
  <c r="BL564" i="1"/>
  <c r="BM564" i="1"/>
  <c r="BN564" i="1"/>
  <c r="BO564" i="1" s="1"/>
  <c r="BP564" i="1" s="1"/>
  <c r="BJ565" i="1"/>
  <c r="BK565" i="1"/>
  <c r="BL565" i="1"/>
  <c r="BM565" i="1"/>
  <c r="BN565" i="1"/>
  <c r="BO565" i="1" s="1"/>
  <c r="BP565" i="1" s="1"/>
  <c r="BJ566" i="1"/>
  <c r="BK566" i="1"/>
  <c r="BL566" i="1"/>
  <c r="BM566" i="1"/>
  <c r="BN566" i="1"/>
  <c r="BO566" i="1" s="1"/>
  <c r="BP566" i="1" s="1"/>
  <c r="BJ567" i="1"/>
  <c r="BK567" i="1"/>
  <c r="BL567" i="1"/>
  <c r="BM567" i="1"/>
  <c r="BN567" i="1"/>
  <c r="BO567" i="1" s="1"/>
  <c r="BP567" i="1" s="1"/>
  <c r="BJ568" i="1"/>
  <c r="BK568" i="1"/>
  <c r="BL568" i="1"/>
  <c r="BM568" i="1"/>
  <c r="BN568" i="1"/>
  <c r="BO568" i="1" s="1"/>
  <c r="BP568" i="1" s="1"/>
  <c r="BJ569" i="1"/>
  <c r="BK569" i="1"/>
  <c r="BL569" i="1"/>
  <c r="BM569" i="1"/>
  <c r="BN569" i="1"/>
  <c r="BO569" i="1" s="1"/>
  <c r="BP569" i="1" s="1"/>
  <c r="BJ570" i="1"/>
  <c r="BK570" i="1"/>
  <c r="BL570" i="1"/>
  <c r="BM570" i="1"/>
  <c r="BN570" i="1"/>
  <c r="BO570" i="1" s="1"/>
  <c r="BP570" i="1" s="1"/>
  <c r="BQ570" i="1" s="1"/>
  <c r="BJ571" i="1"/>
  <c r="BK571" i="1"/>
  <c r="BL571" i="1"/>
  <c r="BM571" i="1"/>
  <c r="BN571" i="1"/>
  <c r="BO571" i="1" s="1"/>
  <c r="BP571" i="1" s="1"/>
  <c r="BJ572" i="1"/>
  <c r="BK572" i="1"/>
  <c r="BL572" i="1"/>
  <c r="BM572" i="1"/>
  <c r="BN572" i="1"/>
  <c r="BO572" i="1" s="1"/>
  <c r="BP572" i="1" s="1"/>
  <c r="BJ573" i="1"/>
  <c r="BK573" i="1"/>
  <c r="BL573" i="1" s="1"/>
  <c r="BM573" i="1"/>
  <c r="BN573" i="1"/>
  <c r="BO573" i="1" s="1"/>
  <c r="BP573" i="1" s="1"/>
  <c r="BJ574" i="1"/>
  <c r="BK574" i="1"/>
  <c r="BL574" i="1" s="1"/>
  <c r="BM574" i="1"/>
  <c r="BN574" i="1"/>
  <c r="BO574" i="1" s="1"/>
  <c r="BP574" i="1" s="1"/>
  <c r="BJ575" i="1"/>
  <c r="BK575" i="1"/>
  <c r="BL575" i="1" s="1"/>
  <c r="BM575" i="1"/>
  <c r="BN575" i="1"/>
  <c r="BO575" i="1" s="1"/>
  <c r="BP575" i="1" s="1"/>
  <c r="BJ576" i="1"/>
  <c r="BK576" i="1"/>
  <c r="BM576" i="1"/>
  <c r="BN576" i="1"/>
  <c r="BO576" i="1" s="1"/>
  <c r="BP576" i="1" s="1"/>
  <c r="BJ577" i="1"/>
  <c r="BK577" i="1"/>
  <c r="BL577" i="1" s="1"/>
  <c r="BM577" i="1"/>
  <c r="BN577" i="1"/>
  <c r="BO577" i="1" s="1"/>
  <c r="BP577" i="1" s="1"/>
  <c r="BQ577" i="1" s="1"/>
  <c r="BJ578" i="1"/>
  <c r="BK578" i="1"/>
  <c r="BL578" i="1" s="1"/>
  <c r="BM578" i="1"/>
  <c r="BN578" i="1"/>
  <c r="BO578" i="1" s="1"/>
  <c r="BP578" i="1" s="1"/>
  <c r="BJ579" i="1"/>
  <c r="BK579" i="1"/>
  <c r="BL579" i="1"/>
  <c r="BM579" i="1"/>
  <c r="BN579" i="1"/>
  <c r="BO579" i="1" s="1"/>
  <c r="BP579" i="1" s="1"/>
  <c r="BJ580" i="1"/>
  <c r="BK580" i="1"/>
  <c r="BL580" i="1" s="1"/>
  <c r="BM580" i="1"/>
  <c r="BN580" i="1"/>
  <c r="BO580" i="1" s="1"/>
  <c r="BP580" i="1" s="1"/>
  <c r="BJ581" i="1"/>
  <c r="BK581" i="1"/>
  <c r="BL581" i="1"/>
  <c r="BM581" i="1"/>
  <c r="BN581" i="1"/>
  <c r="BO581" i="1" s="1"/>
  <c r="BP581" i="1" s="1"/>
  <c r="BJ582" i="1"/>
  <c r="BK582" i="1"/>
  <c r="BL582" i="1" s="1"/>
  <c r="BM582" i="1"/>
  <c r="BN582" i="1"/>
  <c r="BO582" i="1" s="1"/>
  <c r="BP582" i="1" s="1"/>
  <c r="BJ583" i="1"/>
  <c r="BK583" i="1"/>
  <c r="BL583" i="1" s="1"/>
  <c r="BM583" i="1"/>
  <c r="BN583" i="1"/>
  <c r="BO583" i="1" s="1"/>
  <c r="BP583" i="1" s="1"/>
  <c r="BJ584" i="1"/>
  <c r="BK584" i="1"/>
  <c r="BL584" i="1" s="1"/>
  <c r="BM584" i="1"/>
  <c r="BN584" i="1"/>
  <c r="BO584" i="1" s="1"/>
  <c r="BP584" i="1" s="1"/>
  <c r="BJ585" i="1"/>
  <c r="BK585" i="1"/>
  <c r="BL585" i="1" s="1"/>
  <c r="BM585" i="1"/>
  <c r="BN585" i="1"/>
  <c r="BO585" i="1" s="1"/>
  <c r="BP585" i="1" s="1"/>
  <c r="BJ586" i="1"/>
  <c r="BK586" i="1"/>
  <c r="BL586" i="1" s="1"/>
  <c r="BM586" i="1"/>
  <c r="BN586" i="1"/>
  <c r="BO586" i="1" s="1"/>
  <c r="BP586" i="1" s="1"/>
  <c r="BJ587" i="1"/>
  <c r="BK587" i="1"/>
  <c r="BM587" i="1"/>
  <c r="BN587" i="1"/>
  <c r="BO587" i="1" s="1"/>
  <c r="BP587" i="1" s="1"/>
  <c r="BJ588" i="1"/>
  <c r="BK588" i="1"/>
  <c r="BL588" i="1"/>
  <c r="BM588" i="1"/>
  <c r="BN588" i="1"/>
  <c r="BO588" i="1" s="1"/>
  <c r="BP588" i="1" s="1"/>
  <c r="BJ589" i="1"/>
  <c r="BK589" i="1"/>
  <c r="BL589" i="1" s="1"/>
  <c r="BM589" i="1"/>
  <c r="BN589" i="1"/>
  <c r="BO589" i="1" s="1"/>
  <c r="BP589" i="1" s="1"/>
  <c r="BJ590" i="1"/>
  <c r="BK590" i="1"/>
  <c r="BL590" i="1" s="1"/>
  <c r="BM590" i="1"/>
  <c r="BN590" i="1"/>
  <c r="BO590" i="1" s="1"/>
  <c r="BP590" i="1" s="1"/>
  <c r="BJ591" i="1"/>
  <c r="BK591" i="1"/>
  <c r="BL591" i="1" s="1"/>
  <c r="BM591" i="1"/>
  <c r="BN591" i="1"/>
  <c r="BO591" i="1" s="1"/>
  <c r="BP591" i="1" s="1"/>
  <c r="BJ592" i="1"/>
  <c r="BK592" i="1"/>
  <c r="BL592" i="1" s="1"/>
  <c r="BM592" i="1"/>
  <c r="BN592" i="1"/>
  <c r="BO592" i="1" s="1"/>
  <c r="BP592" i="1" s="1"/>
  <c r="BJ593" i="1"/>
  <c r="BK593" i="1"/>
  <c r="BL593" i="1" s="1"/>
  <c r="BM593" i="1"/>
  <c r="BN593" i="1"/>
  <c r="BO593" i="1" s="1"/>
  <c r="BP593" i="1" s="1"/>
  <c r="BJ594" i="1"/>
  <c r="BK594" i="1"/>
  <c r="BM594" i="1"/>
  <c r="BN594" i="1"/>
  <c r="BO594" i="1" s="1"/>
  <c r="BP594" i="1" s="1"/>
  <c r="BJ595" i="1"/>
  <c r="BK595" i="1"/>
  <c r="BL595" i="1"/>
  <c r="BM595" i="1"/>
  <c r="BN595" i="1"/>
  <c r="BO595" i="1" s="1"/>
  <c r="BP595" i="1" s="1"/>
  <c r="BJ596" i="1"/>
  <c r="BK596" i="1"/>
  <c r="BL596" i="1" s="1"/>
  <c r="BM596" i="1"/>
  <c r="BN596" i="1"/>
  <c r="BO596" i="1" s="1"/>
  <c r="BP596" i="1" s="1"/>
  <c r="BJ597" i="1"/>
  <c r="BK597" i="1"/>
  <c r="BL597" i="1" s="1"/>
  <c r="BM597" i="1"/>
  <c r="BN597" i="1"/>
  <c r="BO597" i="1" s="1"/>
  <c r="BP597" i="1" s="1"/>
  <c r="BJ598" i="1"/>
  <c r="BK598" i="1"/>
  <c r="BL598" i="1" s="1"/>
  <c r="BM598" i="1"/>
  <c r="BN598" i="1"/>
  <c r="BO598" i="1" s="1"/>
  <c r="BP598" i="1" s="1"/>
  <c r="BJ599" i="1"/>
  <c r="BK599" i="1"/>
  <c r="BL599" i="1" s="1"/>
  <c r="BM599" i="1"/>
  <c r="BN599" i="1"/>
  <c r="BO599" i="1" s="1"/>
  <c r="BP599" i="1" s="1"/>
  <c r="BJ600" i="1"/>
  <c r="BK600" i="1"/>
  <c r="BL600" i="1" s="1"/>
  <c r="BM600" i="1"/>
  <c r="BN600" i="1"/>
  <c r="BO600" i="1" s="1"/>
  <c r="BP600" i="1" s="1"/>
  <c r="BJ601" i="1"/>
  <c r="BK601" i="1"/>
  <c r="BL601" i="1" s="1"/>
  <c r="BM601" i="1"/>
  <c r="BN601" i="1"/>
  <c r="BO601" i="1" s="1"/>
  <c r="BP601" i="1" s="1"/>
  <c r="BJ602" i="1"/>
  <c r="BK602" i="1"/>
  <c r="BL602" i="1" s="1"/>
  <c r="BM602" i="1"/>
  <c r="BN602" i="1"/>
  <c r="BO602" i="1" s="1"/>
  <c r="BP602" i="1" s="1"/>
  <c r="BJ603" i="1"/>
  <c r="BK603" i="1"/>
  <c r="BL603" i="1" s="1"/>
  <c r="BM603" i="1"/>
  <c r="BN603" i="1"/>
  <c r="BO603" i="1" s="1"/>
  <c r="BP603" i="1" s="1"/>
  <c r="BQ603" i="1" s="1"/>
  <c r="BJ604" i="1"/>
  <c r="BK604" i="1"/>
  <c r="BL604" i="1" s="1"/>
  <c r="BM604" i="1"/>
  <c r="BN604" i="1"/>
  <c r="BO604" i="1" s="1"/>
  <c r="BP604" i="1" s="1"/>
  <c r="BJ605" i="1"/>
  <c r="BK605" i="1"/>
  <c r="BL605" i="1" s="1"/>
  <c r="BM605" i="1"/>
  <c r="BN605" i="1"/>
  <c r="BO605" i="1" s="1"/>
  <c r="BP605" i="1" s="1"/>
  <c r="BJ606" i="1"/>
  <c r="BK606" i="1"/>
  <c r="BL606" i="1"/>
  <c r="BM606" i="1"/>
  <c r="BN606" i="1"/>
  <c r="BO606" i="1" s="1"/>
  <c r="BP606" i="1" s="1"/>
  <c r="BJ607" i="1"/>
  <c r="BK607" i="1"/>
  <c r="BM607" i="1"/>
  <c r="BN607" i="1"/>
  <c r="BO607" i="1" s="1"/>
  <c r="BP607" i="1" s="1"/>
  <c r="BJ608" i="1"/>
  <c r="BK608" i="1"/>
  <c r="BL608" i="1" s="1"/>
  <c r="BM608" i="1"/>
  <c r="BN608" i="1"/>
  <c r="BO608" i="1" s="1"/>
  <c r="BP608" i="1" s="1"/>
  <c r="BJ609" i="1"/>
  <c r="BK609" i="1"/>
  <c r="BL609" i="1" s="1"/>
  <c r="BM609" i="1"/>
  <c r="BN609" i="1"/>
  <c r="BO609" i="1" s="1"/>
  <c r="BP609" i="1" s="1"/>
  <c r="BJ610" i="1"/>
  <c r="BK610" i="1"/>
  <c r="BL610" i="1"/>
  <c r="BM610" i="1"/>
  <c r="BN610" i="1"/>
  <c r="BO610" i="1" s="1"/>
  <c r="BP610" i="1" s="1"/>
  <c r="BQ610" i="1" s="1"/>
  <c r="BJ611" i="1"/>
  <c r="BK611" i="1"/>
  <c r="BL611" i="1" s="1"/>
  <c r="BM611" i="1"/>
  <c r="BN611" i="1"/>
  <c r="BO611" i="1" s="1"/>
  <c r="BP611" i="1" s="1"/>
  <c r="BJ612" i="1"/>
  <c r="BK612" i="1"/>
  <c r="BL612" i="1"/>
  <c r="BM612" i="1"/>
  <c r="BN612" i="1"/>
  <c r="BO612" i="1" s="1"/>
  <c r="BP612" i="1" s="1"/>
  <c r="BJ613" i="1"/>
  <c r="BK613" i="1"/>
  <c r="BL613" i="1" s="1"/>
  <c r="BM613" i="1"/>
  <c r="BN613" i="1"/>
  <c r="BO613" i="1" s="1"/>
  <c r="BP613" i="1" s="1"/>
  <c r="BJ614" i="1"/>
  <c r="BK614" i="1"/>
  <c r="BL614" i="1" s="1"/>
  <c r="BM614" i="1"/>
  <c r="BN614" i="1"/>
  <c r="BO614" i="1" s="1"/>
  <c r="BP614" i="1" s="1"/>
  <c r="BJ615" i="1"/>
  <c r="BK615" i="1"/>
  <c r="BL615" i="1" s="1"/>
  <c r="BM615" i="1"/>
  <c r="BN615" i="1"/>
  <c r="BO615" i="1" s="1"/>
  <c r="BP615" i="1" s="1"/>
  <c r="BJ616" i="1"/>
  <c r="BK616" i="1"/>
  <c r="BM616" i="1"/>
  <c r="BN616" i="1"/>
  <c r="BO616" i="1" s="1"/>
  <c r="BP616" i="1" s="1"/>
  <c r="BJ617" i="1"/>
  <c r="BK617" i="1"/>
  <c r="BL617" i="1" s="1"/>
  <c r="BM617" i="1"/>
  <c r="BN617" i="1"/>
  <c r="BO617" i="1" s="1"/>
  <c r="BP617" i="1" s="1"/>
  <c r="BJ618" i="1"/>
  <c r="BK618" i="1"/>
  <c r="BL618" i="1" s="1"/>
  <c r="BM618" i="1"/>
  <c r="BN618" i="1"/>
  <c r="BO618" i="1" s="1"/>
  <c r="BP618" i="1" s="1"/>
  <c r="BJ619" i="1"/>
  <c r="BK619" i="1"/>
  <c r="BL619" i="1" s="1"/>
  <c r="BM619" i="1"/>
  <c r="BN619" i="1"/>
  <c r="BO619" i="1" s="1"/>
  <c r="BP619" i="1" s="1"/>
  <c r="BJ620" i="1"/>
  <c r="BK620" i="1"/>
  <c r="BM620" i="1"/>
  <c r="BN620" i="1"/>
  <c r="BO620" i="1" s="1"/>
  <c r="BP620" i="1" s="1"/>
  <c r="BJ621" i="1"/>
  <c r="BK621" i="1"/>
  <c r="BL621" i="1" s="1"/>
  <c r="BM621" i="1"/>
  <c r="BN621" i="1"/>
  <c r="BO621" i="1" s="1"/>
  <c r="BP621" i="1" s="1"/>
  <c r="BJ622" i="1"/>
  <c r="BK622" i="1"/>
  <c r="BL622" i="1" s="1"/>
  <c r="BM622" i="1"/>
  <c r="BN622" i="1"/>
  <c r="BO622" i="1" s="1"/>
  <c r="BP622" i="1" s="1"/>
  <c r="BJ623" i="1"/>
  <c r="BK623" i="1"/>
  <c r="BL623" i="1"/>
  <c r="BM623" i="1"/>
  <c r="BN623" i="1"/>
  <c r="BO623" i="1" s="1"/>
  <c r="BP623" i="1" s="1"/>
  <c r="BJ624" i="1"/>
  <c r="BK624" i="1"/>
  <c r="BL624" i="1" s="1"/>
  <c r="BM624" i="1"/>
  <c r="BN624" i="1"/>
  <c r="BO624" i="1" s="1"/>
  <c r="BP624" i="1" s="1"/>
  <c r="BJ625" i="1"/>
  <c r="BK625" i="1"/>
  <c r="BL625" i="1" s="1"/>
  <c r="BM625" i="1"/>
  <c r="BN625" i="1"/>
  <c r="BO625" i="1" s="1"/>
  <c r="BP625" i="1" s="1"/>
  <c r="BJ626" i="1"/>
  <c r="BK626" i="1"/>
  <c r="BL626" i="1"/>
  <c r="BM626" i="1"/>
  <c r="BN626" i="1"/>
  <c r="BO626" i="1" s="1"/>
  <c r="BP626" i="1" s="1"/>
  <c r="BJ627" i="1"/>
  <c r="BK627" i="1"/>
  <c r="BL627" i="1"/>
  <c r="BM627" i="1"/>
  <c r="BN627" i="1"/>
  <c r="BO627" i="1" s="1"/>
  <c r="BP627" i="1" s="1"/>
  <c r="BJ628" i="1"/>
  <c r="BK628" i="1"/>
  <c r="BL628" i="1" s="1"/>
  <c r="BM628" i="1"/>
  <c r="BN628" i="1"/>
  <c r="BO628" i="1" s="1"/>
  <c r="BP628" i="1" s="1"/>
  <c r="BJ629" i="1"/>
  <c r="BK629" i="1"/>
  <c r="BL629" i="1" s="1"/>
  <c r="BM629" i="1"/>
  <c r="BN629" i="1"/>
  <c r="BO629" i="1" s="1"/>
  <c r="BP629" i="1" s="1"/>
  <c r="BJ630" i="1"/>
  <c r="BK630" i="1"/>
  <c r="BL630" i="1"/>
  <c r="BM630" i="1"/>
  <c r="BN630" i="1"/>
  <c r="BO630" i="1" s="1"/>
  <c r="BP630" i="1" s="1"/>
  <c r="BJ631" i="1"/>
  <c r="BK631" i="1"/>
  <c r="BL631" i="1"/>
  <c r="BM631" i="1"/>
  <c r="BN631" i="1"/>
  <c r="BO631" i="1" s="1"/>
  <c r="BP631" i="1" s="1"/>
  <c r="BJ632" i="1"/>
  <c r="BK632" i="1"/>
  <c r="BL632" i="1" s="1"/>
  <c r="BM632" i="1"/>
  <c r="BN632" i="1"/>
  <c r="BO632" i="1" s="1"/>
  <c r="BP632" i="1" s="1"/>
  <c r="BJ633" i="1"/>
  <c r="BK633" i="1"/>
  <c r="BL633" i="1" s="1"/>
  <c r="BM633" i="1"/>
  <c r="BN633" i="1"/>
  <c r="BO633" i="1" s="1"/>
  <c r="BP633" i="1" s="1"/>
  <c r="BJ634" i="1"/>
  <c r="BK634" i="1"/>
  <c r="BL634" i="1" s="1"/>
  <c r="BM634" i="1"/>
  <c r="BN634" i="1"/>
  <c r="BO634" i="1" s="1"/>
  <c r="BP634" i="1" s="1"/>
  <c r="BJ635" i="1"/>
  <c r="BK635" i="1"/>
  <c r="BL635" i="1" s="1"/>
  <c r="BM635" i="1"/>
  <c r="BN635" i="1"/>
  <c r="BO635" i="1" s="1"/>
  <c r="BP635" i="1" s="1"/>
  <c r="BJ636" i="1"/>
  <c r="BK636" i="1"/>
  <c r="BL636" i="1" s="1"/>
  <c r="BM636" i="1"/>
  <c r="BN636" i="1"/>
  <c r="BO636" i="1" s="1"/>
  <c r="BP636" i="1" s="1"/>
  <c r="BJ637" i="1"/>
  <c r="BK637" i="1"/>
  <c r="BL637" i="1" s="1"/>
  <c r="BM637" i="1"/>
  <c r="BN637" i="1"/>
  <c r="BO637" i="1" s="1"/>
  <c r="BP637" i="1" s="1"/>
  <c r="BJ638" i="1"/>
  <c r="BK638" i="1"/>
  <c r="BL638" i="1" s="1"/>
  <c r="BM638" i="1"/>
  <c r="BN638" i="1"/>
  <c r="BO638" i="1" s="1"/>
  <c r="BP638" i="1" s="1"/>
  <c r="BQ638" i="1" s="1"/>
  <c r="BJ639" i="1"/>
  <c r="BK639" i="1"/>
  <c r="BM639" i="1"/>
  <c r="BN639" i="1"/>
  <c r="BO639" i="1" s="1"/>
  <c r="BP639" i="1" s="1"/>
  <c r="BJ640" i="1"/>
  <c r="BK640" i="1"/>
  <c r="BL640" i="1" s="1"/>
  <c r="BM640" i="1"/>
  <c r="BN640" i="1"/>
  <c r="BO640" i="1" s="1"/>
  <c r="BP640" i="1" s="1"/>
  <c r="BJ641" i="1"/>
  <c r="BK641" i="1"/>
  <c r="BL641" i="1" s="1"/>
  <c r="BM641" i="1"/>
  <c r="BN641" i="1"/>
  <c r="BO641" i="1" s="1"/>
  <c r="BP641" i="1" s="1"/>
  <c r="BJ642" i="1"/>
  <c r="BK642" i="1"/>
  <c r="BL642" i="1"/>
  <c r="BM642" i="1"/>
  <c r="BN642" i="1"/>
  <c r="BO642" i="1" s="1"/>
  <c r="BP642" i="1" s="1"/>
  <c r="BJ643" i="1"/>
  <c r="BK643" i="1"/>
  <c r="BL643" i="1"/>
  <c r="BM643" i="1"/>
  <c r="BN643" i="1"/>
  <c r="BO643" i="1" s="1"/>
  <c r="BP643" i="1" s="1"/>
  <c r="BJ644" i="1"/>
  <c r="BK644" i="1"/>
  <c r="BL644" i="1"/>
  <c r="BM644" i="1"/>
  <c r="BN644" i="1"/>
  <c r="BO644" i="1" s="1"/>
  <c r="BP644" i="1" s="1"/>
  <c r="BJ645" i="1"/>
  <c r="BK645" i="1"/>
  <c r="BL645" i="1"/>
  <c r="BM645" i="1"/>
  <c r="BN645" i="1"/>
  <c r="BO645" i="1" s="1"/>
  <c r="BP645" i="1" s="1"/>
  <c r="BJ646" i="1"/>
  <c r="BK646" i="1"/>
  <c r="BL646" i="1"/>
  <c r="BM646" i="1"/>
  <c r="BN646" i="1"/>
  <c r="BO646" i="1" s="1"/>
  <c r="BP646" i="1" s="1"/>
  <c r="BJ647" i="1"/>
  <c r="BK647" i="1"/>
  <c r="BM647" i="1"/>
  <c r="BN647" i="1"/>
  <c r="BO647" i="1" s="1"/>
  <c r="BP647" i="1" s="1"/>
  <c r="BJ648" i="1"/>
  <c r="BK648" i="1"/>
  <c r="BM648" i="1"/>
  <c r="BN648" i="1"/>
  <c r="BO648" i="1" s="1"/>
  <c r="BP648" i="1" s="1"/>
  <c r="BJ649" i="1"/>
  <c r="BK649" i="1"/>
  <c r="BL649" i="1" s="1"/>
  <c r="BM649" i="1"/>
  <c r="BN649" i="1"/>
  <c r="BO649" i="1" s="1"/>
  <c r="BP649" i="1" s="1"/>
  <c r="BJ650" i="1"/>
  <c r="BK650" i="1"/>
  <c r="BL650" i="1" s="1"/>
  <c r="BM650" i="1"/>
  <c r="BN650" i="1"/>
  <c r="BO650" i="1" s="1"/>
  <c r="BP650" i="1" s="1"/>
  <c r="BJ651" i="1"/>
  <c r="BK651" i="1"/>
  <c r="BL651" i="1"/>
  <c r="BM651" i="1"/>
  <c r="BN651" i="1"/>
  <c r="BO651" i="1" s="1"/>
  <c r="BP651" i="1" s="1"/>
  <c r="BJ652" i="1"/>
  <c r="BK652" i="1"/>
  <c r="BL652" i="1"/>
  <c r="BM652" i="1"/>
  <c r="BN652" i="1"/>
  <c r="BO652" i="1" s="1"/>
  <c r="BP652" i="1" s="1"/>
  <c r="BJ653" i="1"/>
  <c r="BK653" i="1"/>
  <c r="BL653" i="1"/>
  <c r="BM653" i="1"/>
  <c r="BN653" i="1"/>
  <c r="BO653" i="1" s="1"/>
  <c r="BP653" i="1" s="1"/>
  <c r="BJ654" i="1"/>
  <c r="BK654" i="1"/>
  <c r="BL654" i="1" s="1"/>
  <c r="BM654" i="1"/>
  <c r="BN654" i="1"/>
  <c r="BO654" i="1" s="1"/>
  <c r="BP654" i="1" s="1"/>
  <c r="BJ655" i="1"/>
  <c r="BK655" i="1"/>
  <c r="BL655" i="1" s="1"/>
  <c r="BM655" i="1"/>
  <c r="BN655" i="1"/>
  <c r="BO655" i="1" s="1"/>
  <c r="BP655" i="1" s="1"/>
  <c r="BJ656" i="1"/>
  <c r="BK656" i="1"/>
  <c r="BL656" i="1" s="1"/>
  <c r="BM656" i="1"/>
  <c r="BN656" i="1"/>
  <c r="BO656" i="1" s="1"/>
  <c r="BP656" i="1" s="1"/>
  <c r="BJ657" i="1"/>
  <c r="BK657" i="1"/>
  <c r="BL657" i="1" s="1"/>
  <c r="BM657" i="1"/>
  <c r="BN657" i="1"/>
  <c r="BO657" i="1" s="1"/>
  <c r="BP657" i="1" s="1"/>
  <c r="BJ658" i="1"/>
  <c r="BK658" i="1"/>
  <c r="BL658" i="1"/>
  <c r="BM658" i="1"/>
  <c r="BN658" i="1"/>
  <c r="BO658" i="1" s="1"/>
  <c r="BP658" i="1" s="1"/>
  <c r="BJ659" i="1"/>
  <c r="BK659" i="1"/>
  <c r="BM659" i="1"/>
  <c r="BN659" i="1"/>
  <c r="BO659" i="1" s="1"/>
  <c r="BP659" i="1" s="1"/>
  <c r="BJ660" i="1"/>
  <c r="BK660" i="1"/>
  <c r="BL660" i="1" s="1"/>
  <c r="BM660" i="1"/>
  <c r="BN660" i="1"/>
  <c r="BO660" i="1" s="1"/>
  <c r="BP660" i="1" s="1"/>
  <c r="BJ661" i="1"/>
  <c r="BK661" i="1"/>
  <c r="BL661" i="1" s="1"/>
  <c r="BM661" i="1"/>
  <c r="BN661" i="1"/>
  <c r="BO661" i="1" s="1"/>
  <c r="BP661" i="1" s="1"/>
  <c r="BJ662" i="1"/>
  <c r="BK662" i="1"/>
  <c r="BL662" i="1"/>
  <c r="BM662" i="1"/>
  <c r="BN662" i="1"/>
  <c r="BO662" i="1" s="1"/>
  <c r="BP662" i="1" s="1"/>
  <c r="BJ663" i="1"/>
  <c r="BK663" i="1"/>
  <c r="BL663" i="1"/>
  <c r="BM663" i="1"/>
  <c r="BN663" i="1"/>
  <c r="BO663" i="1" s="1"/>
  <c r="BP663" i="1" s="1"/>
  <c r="BJ664" i="1"/>
  <c r="BK664" i="1"/>
  <c r="BL664" i="1" s="1"/>
  <c r="BM664" i="1"/>
  <c r="BN664" i="1"/>
  <c r="BO664" i="1" s="1"/>
  <c r="BP664" i="1" s="1"/>
  <c r="BQ664" i="1" s="1"/>
  <c r="BJ665" i="1"/>
  <c r="BK665" i="1"/>
  <c r="BL665" i="1" s="1"/>
  <c r="BM665" i="1"/>
  <c r="BN665" i="1"/>
  <c r="BO665" i="1" s="1"/>
  <c r="BP665" i="1" s="1"/>
  <c r="BJ666" i="1"/>
  <c r="BK666" i="1"/>
  <c r="BL666" i="1" s="1"/>
  <c r="BM666" i="1"/>
  <c r="BN666" i="1"/>
  <c r="BO666" i="1" s="1"/>
  <c r="BP666" i="1" s="1"/>
  <c r="BQ666" i="1" s="1"/>
  <c r="BJ667" i="1"/>
  <c r="BK667" i="1"/>
  <c r="BM667" i="1"/>
  <c r="BN667" i="1"/>
  <c r="BO667" i="1" s="1"/>
  <c r="BP667" i="1" s="1"/>
  <c r="BJ668" i="1"/>
  <c r="BK668" i="1"/>
  <c r="BL668" i="1" s="1"/>
  <c r="BM668" i="1"/>
  <c r="BN668" i="1"/>
  <c r="BO668" i="1" s="1"/>
  <c r="BP668" i="1" s="1"/>
  <c r="BJ669" i="1"/>
  <c r="BK669" i="1"/>
  <c r="BL669" i="1" s="1"/>
  <c r="BM669" i="1"/>
  <c r="BN669" i="1"/>
  <c r="BO669" i="1" s="1"/>
  <c r="BP669" i="1" s="1"/>
  <c r="BJ670" i="1"/>
  <c r="BK670" i="1"/>
  <c r="BL670" i="1" s="1"/>
  <c r="BM670" i="1"/>
  <c r="BN670" i="1"/>
  <c r="BO670" i="1" s="1"/>
  <c r="BP670" i="1" s="1"/>
  <c r="BJ671" i="1"/>
  <c r="BK671" i="1"/>
  <c r="BL671" i="1" s="1"/>
  <c r="BM671" i="1"/>
  <c r="BN671" i="1"/>
  <c r="BO671" i="1" s="1"/>
  <c r="BP671" i="1" s="1"/>
  <c r="BJ672" i="1"/>
  <c r="BK672" i="1"/>
  <c r="BL672" i="1" s="1"/>
  <c r="BM672" i="1"/>
  <c r="BN672" i="1"/>
  <c r="BO672" i="1" s="1"/>
  <c r="BP672" i="1" s="1"/>
  <c r="BJ673" i="1"/>
  <c r="BK673" i="1"/>
  <c r="BL673" i="1" s="1"/>
  <c r="BM673" i="1"/>
  <c r="BN673" i="1"/>
  <c r="BO673" i="1" s="1"/>
  <c r="BP673" i="1" s="1"/>
  <c r="BQ673" i="1" s="1"/>
  <c r="BJ674" i="1"/>
  <c r="BK674" i="1"/>
  <c r="BM674" i="1"/>
  <c r="BN674" i="1"/>
  <c r="BO674" i="1" s="1"/>
  <c r="BP674" i="1" s="1"/>
  <c r="BJ675" i="1"/>
  <c r="BK675" i="1"/>
  <c r="BL675" i="1" s="1"/>
  <c r="BM675" i="1"/>
  <c r="BN675" i="1"/>
  <c r="BO675" i="1" s="1"/>
  <c r="BP675" i="1" s="1"/>
  <c r="BJ676" i="1"/>
  <c r="BK676" i="1"/>
  <c r="BL676" i="1" s="1"/>
  <c r="BM676" i="1"/>
  <c r="BN676" i="1"/>
  <c r="BO676" i="1" s="1"/>
  <c r="BP676" i="1" s="1"/>
  <c r="BJ677" i="1"/>
  <c r="BK677" i="1"/>
  <c r="BM677" i="1"/>
  <c r="BN677" i="1"/>
  <c r="BO677" i="1" s="1"/>
  <c r="BP677" i="1" s="1"/>
  <c r="BJ678" i="1"/>
  <c r="BK678" i="1"/>
  <c r="BL678" i="1" s="1"/>
  <c r="BM678" i="1"/>
  <c r="BN678" i="1"/>
  <c r="BO678" i="1" s="1"/>
  <c r="BP678" i="1" s="1"/>
  <c r="BQ678" i="1" s="1"/>
  <c r="BJ679" i="1"/>
  <c r="BK679" i="1"/>
  <c r="BL679" i="1"/>
  <c r="BM679" i="1"/>
  <c r="BN679" i="1"/>
  <c r="BO679" i="1" s="1"/>
  <c r="BP679" i="1" s="1"/>
  <c r="BJ680" i="1"/>
  <c r="BK680" i="1"/>
  <c r="BL680" i="1"/>
  <c r="BM680" i="1"/>
  <c r="BN680" i="1"/>
  <c r="BO680" i="1" s="1"/>
  <c r="BP680" i="1" s="1"/>
  <c r="BJ681" i="1"/>
  <c r="BK681" i="1"/>
  <c r="BL681" i="1"/>
  <c r="BM681" i="1"/>
  <c r="BN681" i="1"/>
  <c r="BO681" i="1" s="1"/>
  <c r="BP681" i="1" s="1"/>
  <c r="BJ682" i="1"/>
  <c r="BK682" i="1"/>
  <c r="BL682" i="1" s="1"/>
  <c r="BM682" i="1"/>
  <c r="BN682" i="1"/>
  <c r="BO682" i="1" s="1"/>
  <c r="BP682" i="1" s="1"/>
  <c r="BJ683" i="1"/>
  <c r="BK683" i="1"/>
  <c r="BL683" i="1" s="1"/>
  <c r="BM683" i="1"/>
  <c r="BN683" i="1"/>
  <c r="BO683" i="1" s="1"/>
  <c r="BP683" i="1" s="1"/>
  <c r="BJ684" i="1"/>
  <c r="BK684" i="1"/>
  <c r="BM684" i="1"/>
  <c r="BN684" i="1"/>
  <c r="BO684" i="1" s="1"/>
  <c r="BP684" i="1" s="1"/>
  <c r="BJ685" i="1"/>
  <c r="BK685" i="1"/>
  <c r="BL685" i="1" s="1"/>
  <c r="BM685" i="1"/>
  <c r="BN685" i="1"/>
  <c r="BO685" i="1" s="1"/>
  <c r="BP685" i="1" s="1"/>
  <c r="BQ685" i="1" s="1"/>
  <c r="BJ686" i="1"/>
  <c r="BK686" i="1"/>
  <c r="BL686" i="1" s="1"/>
  <c r="BM686" i="1"/>
  <c r="BN686" i="1"/>
  <c r="BO686" i="1" s="1"/>
  <c r="BP686" i="1" s="1"/>
  <c r="BJ687" i="1"/>
  <c r="BK687" i="1"/>
  <c r="BL687" i="1" s="1"/>
  <c r="BM687" i="1"/>
  <c r="BN687" i="1"/>
  <c r="BO687" i="1" s="1"/>
  <c r="BP687" i="1" s="1"/>
  <c r="BJ688" i="1"/>
  <c r="BK688" i="1"/>
  <c r="BM688" i="1"/>
  <c r="BN688" i="1"/>
  <c r="BO688" i="1" s="1"/>
  <c r="BP688" i="1" s="1"/>
  <c r="BJ689" i="1"/>
  <c r="BK689" i="1"/>
  <c r="BM689" i="1"/>
  <c r="BN689" i="1"/>
  <c r="BO689" i="1" s="1"/>
  <c r="BP689" i="1" s="1"/>
  <c r="BJ690" i="1"/>
  <c r="BK690" i="1"/>
  <c r="BL690" i="1" s="1"/>
  <c r="BM690" i="1"/>
  <c r="BN690" i="1"/>
  <c r="BO690" i="1" s="1"/>
  <c r="BP690" i="1" s="1"/>
  <c r="BJ691" i="1"/>
  <c r="BK691" i="1"/>
  <c r="BL691" i="1" s="1"/>
  <c r="BM691" i="1"/>
  <c r="BN691" i="1"/>
  <c r="BO691" i="1" s="1"/>
  <c r="BP691" i="1" s="1"/>
  <c r="BJ692" i="1"/>
  <c r="BK692" i="1"/>
  <c r="BL692" i="1" s="1"/>
  <c r="BM692" i="1"/>
  <c r="BN692" i="1"/>
  <c r="BO692" i="1" s="1"/>
  <c r="BP692" i="1" s="1"/>
  <c r="BJ693" i="1"/>
  <c r="BK693" i="1"/>
  <c r="BL693" i="1"/>
  <c r="BM693" i="1"/>
  <c r="BN693" i="1"/>
  <c r="BO693" i="1" s="1"/>
  <c r="BP693" i="1" s="1"/>
  <c r="BJ694" i="1"/>
  <c r="BK694" i="1"/>
  <c r="BM694" i="1"/>
  <c r="BN694" i="1"/>
  <c r="BO694" i="1" s="1"/>
  <c r="BP694" i="1" s="1"/>
  <c r="BJ695" i="1"/>
  <c r="BK695" i="1"/>
  <c r="BL695" i="1" s="1"/>
  <c r="BM695" i="1"/>
  <c r="BN695" i="1"/>
  <c r="BO695" i="1" s="1"/>
  <c r="BP695" i="1" s="1"/>
  <c r="BQ695" i="1" s="1"/>
  <c r="BJ696" i="1"/>
  <c r="BK696" i="1"/>
  <c r="BM696" i="1"/>
  <c r="BN696" i="1"/>
  <c r="BO696" i="1" s="1"/>
  <c r="BP696" i="1" s="1"/>
  <c r="BJ697" i="1"/>
  <c r="BK697" i="1"/>
  <c r="BL697" i="1" s="1"/>
  <c r="BM697" i="1"/>
  <c r="BN697" i="1"/>
  <c r="BO697" i="1" s="1"/>
  <c r="BP697" i="1" s="1"/>
  <c r="BJ698" i="1"/>
  <c r="BK698" i="1"/>
  <c r="BL698" i="1" s="1"/>
  <c r="BM698" i="1"/>
  <c r="BN698" i="1"/>
  <c r="BO698" i="1" s="1"/>
  <c r="BP698" i="1" s="1"/>
  <c r="BJ699" i="1"/>
  <c r="BK699" i="1"/>
  <c r="BL699" i="1" s="1"/>
  <c r="BM699" i="1"/>
  <c r="BN699" i="1"/>
  <c r="BO699" i="1" s="1"/>
  <c r="BP699" i="1" s="1"/>
  <c r="BJ700" i="1"/>
  <c r="BK700" i="1"/>
  <c r="BL700" i="1" s="1"/>
  <c r="BM700" i="1"/>
  <c r="BN700" i="1"/>
  <c r="BO700" i="1" s="1"/>
  <c r="BP700" i="1" s="1"/>
  <c r="BJ701" i="1"/>
  <c r="BK701" i="1"/>
  <c r="BL701" i="1"/>
  <c r="BM701" i="1"/>
  <c r="BN701" i="1"/>
  <c r="BO701" i="1" s="1"/>
  <c r="BP701" i="1" s="1"/>
  <c r="BJ702" i="1"/>
  <c r="BK702" i="1"/>
  <c r="BL702" i="1" s="1"/>
  <c r="BM702" i="1"/>
  <c r="BN702" i="1"/>
  <c r="BO702" i="1" s="1"/>
  <c r="BP702" i="1" s="1"/>
  <c r="BJ703" i="1"/>
  <c r="BK703" i="1"/>
  <c r="BL703" i="1" s="1"/>
  <c r="BM703" i="1"/>
  <c r="BN703" i="1"/>
  <c r="BO703" i="1" s="1"/>
  <c r="BP703" i="1" s="1"/>
  <c r="BJ704" i="1"/>
  <c r="BK704" i="1"/>
  <c r="BL704" i="1" s="1"/>
  <c r="BM704" i="1"/>
  <c r="BN704" i="1"/>
  <c r="BO704" i="1" s="1"/>
  <c r="BP704" i="1" s="1"/>
  <c r="BJ705" i="1"/>
  <c r="BK705" i="1"/>
  <c r="BL705" i="1" s="1"/>
  <c r="BM705" i="1"/>
  <c r="BN705" i="1"/>
  <c r="BO705" i="1" s="1"/>
  <c r="BP705" i="1" s="1"/>
  <c r="BJ706" i="1"/>
  <c r="BK706" i="1"/>
  <c r="BL706" i="1"/>
  <c r="BM706" i="1"/>
  <c r="BN706" i="1"/>
  <c r="BO706" i="1" s="1"/>
  <c r="BP706" i="1" s="1"/>
  <c r="BJ707" i="1"/>
  <c r="BK707" i="1"/>
  <c r="BL707" i="1" s="1"/>
  <c r="BM707" i="1"/>
  <c r="BN707" i="1"/>
  <c r="BO707" i="1" s="1"/>
  <c r="BP707" i="1" s="1"/>
  <c r="BJ708" i="1"/>
  <c r="BK708" i="1"/>
  <c r="BM708" i="1"/>
  <c r="BN708" i="1"/>
  <c r="BO708" i="1" s="1"/>
  <c r="BP708" i="1" s="1"/>
  <c r="BJ709" i="1"/>
  <c r="BK709" i="1"/>
  <c r="BL709" i="1" s="1"/>
  <c r="BM709" i="1"/>
  <c r="BN709" i="1"/>
  <c r="BO709" i="1" s="1"/>
  <c r="BP709" i="1" s="1"/>
  <c r="BJ710" i="1"/>
  <c r="BK710" i="1"/>
  <c r="BL710" i="1" s="1"/>
  <c r="BM710" i="1"/>
  <c r="BN710" i="1"/>
  <c r="BO710" i="1" s="1"/>
  <c r="BP710" i="1" s="1"/>
  <c r="BJ711" i="1"/>
  <c r="BK711" i="1"/>
  <c r="BM711" i="1"/>
  <c r="BN711" i="1"/>
  <c r="BO711" i="1" s="1"/>
  <c r="BP711" i="1" s="1"/>
  <c r="BJ712" i="1"/>
  <c r="BK712" i="1"/>
  <c r="BL712" i="1"/>
  <c r="BM712" i="1"/>
  <c r="BN712" i="1"/>
  <c r="BO712" i="1" s="1"/>
  <c r="BP712" i="1" s="1"/>
  <c r="BJ713" i="1"/>
  <c r="BK713" i="1"/>
  <c r="BL713" i="1"/>
  <c r="BM713" i="1"/>
  <c r="BN713" i="1"/>
  <c r="BO713" i="1" s="1"/>
  <c r="BP713" i="1" s="1"/>
  <c r="BJ714" i="1"/>
  <c r="BK714" i="1"/>
  <c r="BL714" i="1"/>
  <c r="BM714" i="1"/>
  <c r="BN714" i="1"/>
  <c r="BO714" i="1" s="1"/>
  <c r="BP714" i="1" s="1"/>
  <c r="BJ715" i="1"/>
  <c r="BK715" i="1"/>
  <c r="BL715" i="1" s="1"/>
  <c r="BM715" i="1"/>
  <c r="BN715" i="1"/>
  <c r="BO715" i="1" s="1"/>
  <c r="BP715" i="1" s="1"/>
  <c r="BJ716" i="1"/>
  <c r="BK716" i="1"/>
  <c r="BL716" i="1" s="1"/>
  <c r="BM716" i="1"/>
  <c r="BN716" i="1"/>
  <c r="BO716" i="1" s="1"/>
  <c r="BP716" i="1" s="1"/>
  <c r="BJ717" i="1"/>
  <c r="BK717" i="1"/>
  <c r="BL717" i="1" s="1"/>
  <c r="BM717" i="1"/>
  <c r="BN717" i="1"/>
  <c r="BO717" i="1" s="1"/>
  <c r="BP717" i="1" s="1"/>
  <c r="BQ717" i="1" s="1"/>
  <c r="BJ718" i="1"/>
  <c r="BK718" i="1"/>
  <c r="BM718" i="1"/>
  <c r="BN718" i="1"/>
  <c r="BO718" i="1" s="1"/>
  <c r="BP718" i="1" s="1"/>
  <c r="BJ719" i="1"/>
  <c r="BK719" i="1"/>
  <c r="BL719" i="1" s="1"/>
  <c r="BM719" i="1"/>
  <c r="BN719" i="1"/>
  <c r="BO719" i="1" s="1"/>
  <c r="BP719" i="1" s="1"/>
  <c r="BJ720" i="1"/>
  <c r="BK720" i="1"/>
  <c r="BM720" i="1"/>
  <c r="BN720" i="1"/>
  <c r="BO720" i="1" s="1"/>
  <c r="BP720" i="1" s="1"/>
  <c r="BJ721" i="1"/>
  <c r="BK721" i="1"/>
  <c r="BL721" i="1" s="1"/>
  <c r="BM721" i="1"/>
  <c r="BN721" i="1"/>
  <c r="BO721" i="1" s="1"/>
  <c r="BP721" i="1" s="1"/>
  <c r="BQ721" i="1" s="1"/>
  <c r="BJ722" i="1"/>
  <c r="BK722" i="1"/>
  <c r="BL722" i="1" s="1"/>
  <c r="BM722" i="1"/>
  <c r="BN722" i="1"/>
  <c r="BO722" i="1" s="1"/>
  <c r="BP722" i="1" s="1"/>
  <c r="BJ723" i="1"/>
  <c r="BK723" i="1"/>
  <c r="BL723" i="1" s="1"/>
  <c r="BM723" i="1"/>
  <c r="BN723" i="1"/>
  <c r="BO723" i="1" s="1"/>
  <c r="BP723" i="1" s="1"/>
  <c r="BJ724" i="1"/>
  <c r="BK724" i="1"/>
  <c r="BM724" i="1"/>
  <c r="BN724" i="1"/>
  <c r="BO724" i="1" s="1"/>
  <c r="BP724" i="1" s="1"/>
  <c r="BJ725" i="1"/>
  <c r="BK725" i="1"/>
  <c r="BL725" i="1"/>
  <c r="BM725" i="1"/>
  <c r="BN725" i="1"/>
  <c r="BO725" i="1" s="1"/>
  <c r="BP725" i="1" s="1"/>
  <c r="BJ726" i="1"/>
  <c r="BK726" i="1"/>
  <c r="BL726" i="1"/>
  <c r="BM726" i="1"/>
  <c r="BN726" i="1"/>
  <c r="BO726" i="1" s="1"/>
  <c r="BP726" i="1" s="1"/>
  <c r="BJ727" i="1"/>
  <c r="BK727" i="1"/>
  <c r="BL727" i="1"/>
  <c r="BM727" i="1"/>
  <c r="BN727" i="1"/>
  <c r="BO727" i="1" s="1"/>
  <c r="BP727" i="1" s="1"/>
  <c r="BJ728" i="1"/>
  <c r="BK728" i="1"/>
  <c r="BL728" i="1" s="1"/>
  <c r="BM728" i="1"/>
  <c r="BN728" i="1"/>
  <c r="BO728" i="1" s="1"/>
  <c r="BP728" i="1" s="1"/>
  <c r="BJ729" i="1"/>
  <c r="BK729" i="1"/>
  <c r="BL729" i="1" s="1"/>
  <c r="BM729" i="1"/>
  <c r="BN729" i="1"/>
  <c r="BO729" i="1" s="1"/>
  <c r="BP729" i="1" s="1"/>
  <c r="BJ730" i="1"/>
  <c r="BK730" i="1"/>
  <c r="BL730" i="1" s="1"/>
  <c r="BM730" i="1"/>
  <c r="BN730" i="1"/>
  <c r="BO730" i="1" s="1"/>
  <c r="BP730" i="1" s="1"/>
  <c r="BJ731" i="1"/>
  <c r="BK731" i="1"/>
  <c r="BL731" i="1" s="1"/>
  <c r="BM731" i="1"/>
  <c r="BN731" i="1"/>
  <c r="BO731" i="1" s="1"/>
  <c r="BP731" i="1" s="1"/>
  <c r="BJ732" i="1"/>
  <c r="BK732" i="1"/>
  <c r="BM732" i="1"/>
  <c r="BN732" i="1"/>
  <c r="BO732" i="1" s="1"/>
  <c r="BP732" i="1" s="1"/>
  <c r="BQ732" i="1" s="1"/>
  <c r="BJ733" i="1"/>
  <c r="BK733" i="1"/>
  <c r="BL733" i="1"/>
  <c r="BM733" i="1"/>
  <c r="BN733" i="1"/>
  <c r="BO733" i="1" s="1"/>
  <c r="BP733" i="1" s="1"/>
  <c r="BJ734" i="1"/>
  <c r="BK734" i="1"/>
  <c r="BL734" i="1"/>
  <c r="BM734" i="1"/>
  <c r="BN734" i="1"/>
  <c r="BO734" i="1" s="1"/>
  <c r="BP734" i="1" s="1"/>
  <c r="BJ735" i="1"/>
  <c r="BK735" i="1"/>
  <c r="BL735" i="1"/>
  <c r="BM735" i="1"/>
  <c r="BN735" i="1"/>
  <c r="BO735" i="1" s="1"/>
  <c r="BP735" i="1" s="1"/>
  <c r="BQ735" i="1" s="1"/>
  <c r="BJ736" i="1"/>
  <c r="BK736" i="1"/>
  <c r="BL736" i="1"/>
  <c r="BM736" i="1"/>
  <c r="BN736" i="1"/>
  <c r="BO736" i="1" s="1"/>
  <c r="BP736" i="1" s="1"/>
  <c r="BJ737" i="1"/>
  <c r="BK737" i="1"/>
  <c r="BL737" i="1"/>
  <c r="BM737" i="1"/>
  <c r="BN737" i="1"/>
  <c r="BO737" i="1" s="1"/>
  <c r="BP737" i="1" s="1"/>
  <c r="BJ738" i="1"/>
  <c r="BK738" i="1"/>
  <c r="BL738" i="1"/>
  <c r="BM738" i="1"/>
  <c r="BN738" i="1"/>
  <c r="BO738" i="1" s="1"/>
  <c r="BP738" i="1" s="1"/>
  <c r="BJ739" i="1"/>
  <c r="BK739" i="1"/>
  <c r="BL739" i="1"/>
  <c r="BM739" i="1"/>
  <c r="BN739" i="1"/>
  <c r="BO739" i="1" s="1"/>
  <c r="BP739" i="1" s="1"/>
  <c r="BQ739" i="1" s="1"/>
  <c r="BJ740" i="1"/>
  <c r="BK740" i="1"/>
  <c r="BL740" i="1"/>
  <c r="BM740" i="1"/>
  <c r="BN740" i="1"/>
  <c r="BO740" i="1" s="1"/>
  <c r="BP740" i="1" s="1"/>
  <c r="BJ741" i="1"/>
  <c r="BK741" i="1"/>
  <c r="BL741" i="1" s="1"/>
  <c r="BM741" i="1"/>
  <c r="BN741" i="1"/>
  <c r="BO741" i="1" s="1"/>
  <c r="BP741" i="1" s="1"/>
  <c r="BJ742" i="1"/>
  <c r="BK742" i="1"/>
  <c r="BL742" i="1" s="1"/>
  <c r="BM742" i="1"/>
  <c r="BN742" i="1"/>
  <c r="BO742" i="1" s="1"/>
  <c r="BP742" i="1" s="1"/>
  <c r="BQ742" i="1" s="1"/>
  <c r="BJ743" i="1"/>
  <c r="BK743" i="1"/>
  <c r="BL743" i="1" s="1"/>
  <c r="BM743" i="1"/>
  <c r="BN743" i="1"/>
  <c r="BO743" i="1" s="1"/>
  <c r="BP743" i="1" s="1"/>
  <c r="BJ744" i="1"/>
  <c r="BK744" i="1"/>
  <c r="BL744" i="1" s="1"/>
  <c r="BM744" i="1"/>
  <c r="BN744" i="1"/>
  <c r="BO744" i="1" s="1"/>
  <c r="BP744" i="1" s="1"/>
  <c r="BJ745" i="1"/>
  <c r="BK745" i="1"/>
  <c r="BL745" i="1"/>
  <c r="BM745" i="1"/>
  <c r="BN745" i="1"/>
  <c r="BO745" i="1" s="1"/>
  <c r="BP745" i="1" s="1"/>
  <c r="BJ746" i="1"/>
  <c r="BK746" i="1"/>
  <c r="BM746" i="1"/>
  <c r="BN746" i="1"/>
  <c r="BO746" i="1" s="1"/>
  <c r="BP746" i="1" s="1"/>
  <c r="BJ747" i="1"/>
  <c r="BK747" i="1"/>
  <c r="BL747" i="1" s="1"/>
  <c r="BM747" i="1"/>
  <c r="BN747" i="1"/>
  <c r="BO747" i="1" s="1"/>
  <c r="BP747" i="1" s="1"/>
  <c r="BJ748" i="1"/>
  <c r="BK748" i="1"/>
  <c r="BL748" i="1"/>
  <c r="BM748" i="1"/>
  <c r="BN748" i="1"/>
  <c r="BO748" i="1" s="1"/>
  <c r="BP748" i="1" s="1"/>
  <c r="BJ749" i="1"/>
  <c r="BK749" i="1"/>
  <c r="BL749" i="1" s="1"/>
  <c r="BM749" i="1"/>
  <c r="BN749" i="1"/>
  <c r="BO749" i="1" s="1"/>
  <c r="BP749" i="1" s="1"/>
  <c r="BJ750" i="1"/>
  <c r="BK750" i="1"/>
  <c r="BL750" i="1"/>
  <c r="BM750" i="1"/>
  <c r="BN750" i="1"/>
  <c r="BO750" i="1" s="1"/>
  <c r="BP750" i="1" s="1"/>
  <c r="BJ751" i="1"/>
  <c r="BK751" i="1"/>
  <c r="BL751" i="1" s="1"/>
  <c r="BM751" i="1"/>
  <c r="BN751" i="1"/>
  <c r="BO751" i="1" s="1"/>
  <c r="BP751" i="1" s="1"/>
  <c r="BJ752" i="1"/>
  <c r="BK752" i="1"/>
  <c r="BL752" i="1" s="1"/>
  <c r="BM752" i="1"/>
  <c r="BN752" i="1"/>
  <c r="BO752" i="1" s="1"/>
  <c r="BP752" i="1" s="1"/>
  <c r="BJ753" i="1"/>
  <c r="BK753" i="1"/>
  <c r="BL753" i="1" s="1"/>
  <c r="BM753" i="1"/>
  <c r="BN753" i="1"/>
  <c r="BO753" i="1" s="1"/>
  <c r="BP753" i="1" s="1"/>
  <c r="BJ754" i="1"/>
  <c r="BK754" i="1"/>
  <c r="BL754" i="1" s="1"/>
  <c r="BM754" i="1"/>
  <c r="BN754" i="1"/>
  <c r="BO754" i="1" s="1"/>
  <c r="BP754" i="1" s="1"/>
  <c r="BJ755" i="1"/>
  <c r="BK755" i="1"/>
  <c r="BL755" i="1" s="1"/>
  <c r="BM755" i="1"/>
  <c r="BN755" i="1"/>
  <c r="BO755" i="1" s="1"/>
  <c r="BP755" i="1" s="1"/>
  <c r="BJ756" i="1"/>
  <c r="BK756" i="1"/>
  <c r="BL756" i="1" s="1"/>
  <c r="BM756" i="1"/>
  <c r="BN756" i="1"/>
  <c r="BO756" i="1" s="1"/>
  <c r="BP756" i="1" s="1"/>
  <c r="BJ757" i="1"/>
  <c r="BK757" i="1"/>
  <c r="BM757" i="1"/>
  <c r="BN757" i="1"/>
  <c r="BO757" i="1" s="1"/>
  <c r="BP757" i="1" s="1"/>
  <c r="BJ758" i="1"/>
  <c r="BK758" i="1"/>
  <c r="BL758" i="1" s="1"/>
  <c r="BM758" i="1"/>
  <c r="BN758" i="1"/>
  <c r="BO758" i="1" s="1"/>
  <c r="BP758" i="1" s="1"/>
  <c r="BJ759" i="1"/>
  <c r="BK759" i="1"/>
  <c r="BL759" i="1" s="1"/>
  <c r="BM759" i="1"/>
  <c r="BN759" i="1"/>
  <c r="BO759" i="1" s="1"/>
  <c r="BP759" i="1" s="1"/>
  <c r="BJ760" i="1"/>
  <c r="BK760" i="1"/>
  <c r="BL760" i="1" s="1"/>
  <c r="BM760" i="1"/>
  <c r="BN760" i="1"/>
  <c r="BO760" i="1" s="1"/>
  <c r="BP760" i="1" s="1"/>
  <c r="BJ761" i="1"/>
  <c r="BK761" i="1"/>
  <c r="BM761" i="1"/>
  <c r="BN761" i="1"/>
  <c r="BO761" i="1" s="1"/>
  <c r="BP761" i="1" s="1"/>
  <c r="BJ762" i="1"/>
  <c r="BK762" i="1"/>
  <c r="BL762" i="1"/>
  <c r="BM762" i="1"/>
  <c r="BN762" i="1"/>
  <c r="BO762" i="1" s="1"/>
  <c r="BP762" i="1" s="1"/>
  <c r="BJ763" i="1"/>
  <c r="BK763" i="1"/>
  <c r="BL763" i="1"/>
  <c r="BM763" i="1"/>
  <c r="BN763" i="1"/>
  <c r="BO763" i="1" s="1"/>
  <c r="BP763" i="1" s="1"/>
  <c r="BJ764" i="1"/>
  <c r="BK764" i="1"/>
  <c r="BL764" i="1"/>
  <c r="BM764" i="1"/>
  <c r="BN764" i="1"/>
  <c r="BO764" i="1" s="1"/>
  <c r="BP764" i="1" s="1"/>
  <c r="BJ765" i="1"/>
  <c r="BK765" i="1"/>
  <c r="BL765" i="1"/>
  <c r="BM765" i="1"/>
  <c r="BN765" i="1"/>
  <c r="BO765" i="1" s="1"/>
  <c r="BP765" i="1" s="1"/>
  <c r="BJ766" i="1"/>
  <c r="BK766" i="1"/>
  <c r="BL766" i="1"/>
  <c r="BM766" i="1"/>
  <c r="BN766" i="1"/>
  <c r="BO766" i="1" s="1"/>
  <c r="BP766" i="1" s="1"/>
  <c r="BJ767" i="1"/>
  <c r="BK767" i="1"/>
  <c r="BL767" i="1"/>
  <c r="BM767" i="1"/>
  <c r="BN767" i="1"/>
  <c r="BO767" i="1" s="1"/>
  <c r="BP767" i="1" s="1"/>
  <c r="BQ767" i="1" s="1"/>
  <c r="BJ768" i="1"/>
  <c r="BK768" i="1"/>
  <c r="BL768" i="1"/>
  <c r="BM768" i="1"/>
  <c r="BN768" i="1"/>
  <c r="BO768" i="1" s="1"/>
  <c r="BP768" i="1" s="1"/>
  <c r="BJ769" i="1"/>
  <c r="BK769" i="1"/>
  <c r="BL769" i="1"/>
  <c r="BM769" i="1"/>
  <c r="BN769" i="1"/>
  <c r="BO769" i="1" s="1"/>
  <c r="BP769" i="1" s="1"/>
  <c r="BJ770" i="1"/>
  <c r="BK770" i="1"/>
  <c r="BM770" i="1"/>
  <c r="BN770" i="1"/>
  <c r="BO770" i="1" s="1"/>
  <c r="BP770" i="1" s="1"/>
  <c r="BJ771" i="1"/>
  <c r="BK771" i="1"/>
  <c r="BL771" i="1" s="1"/>
  <c r="BM771" i="1"/>
  <c r="BN771" i="1"/>
  <c r="BO771" i="1" s="1"/>
  <c r="BP771" i="1" s="1"/>
  <c r="BJ772" i="1"/>
  <c r="BK772" i="1"/>
  <c r="BL772" i="1" s="1"/>
  <c r="BM772" i="1"/>
  <c r="BN772" i="1"/>
  <c r="BO772" i="1" s="1"/>
  <c r="BP772" i="1" s="1"/>
  <c r="BJ773" i="1"/>
  <c r="BK773" i="1"/>
  <c r="BL773" i="1" s="1"/>
  <c r="BM773" i="1"/>
  <c r="BN773" i="1"/>
  <c r="BO773" i="1" s="1"/>
  <c r="BP773" i="1" s="1"/>
  <c r="BJ774" i="1"/>
  <c r="BK774" i="1"/>
  <c r="BL774" i="1" s="1"/>
  <c r="BM774" i="1"/>
  <c r="BN774" i="1"/>
  <c r="BO774" i="1" s="1"/>
  <c r="BP774" i="1" s="1"/>
  <c r="BJ775" i="1"/>
  <c r="BK775" i="1"/>
  <c r="BL775" i="1" s="1"/>
  <c r="BM775" i="1"/>
  <c r="BN775" i="1"/>
  <c r="BO775" i="1" s="1"/>
  <c r="BP775" i="1" s="1"/>
  <c r="BJ776" i="1"/>
  <c r="BK776" i="1"/>
  <c r="BL776" i="1" s="1"/>
  <c r="BM776" i="1"/>
  <c r="BN776" i="1"/>
  <c r="BO776" i="1" s="1"/>
  <c r="BP776" i="1" s="1"/>
  <c r="BJ777" i="1"/>
  <c r="BK777" i="1"/>
  <c r="BL777" i="1"/>
  <c r="BM777" i="1"/>
  <c r="BN777" i="1"/>
  <c r="BO777" i="1" s="1"/>
  <c r="BP777" i="1" s="1"/>
  <c r="BQ777" i="1" s="1"/>
  <c r="BJ778" i="1"/>
  <c r="BK778" i="1"/>
  <c r="BL778" i="1" s="1"/>
  <c r="BM778" i="1"/>
  <c r="BN778" i="1"/>
  <c r="BO778" i="1" s="1"/>
  <c r="BP778" i="1" s="1"/>
  <c r="BJ779" i="1"/>
  <c r="BK779" i="1"/>
  <c r="BL779" i="1" s="1"/>
  <c r="BM779" i="1"/>
  <c r="BN779" i="1"/>
  <c r="BO779" i="1" s="1"/>
  <c r="BP779" i="1" s="1"/>
  <c r="BJ780" i="1"/>
  <c r="BK780" i="1"/>
  <c r="BL780" i="1"/>
  <c r="BM780" i="1"/>
  <c r="BN780" i="1"/>
  <c r="BO780" i="1" s="1"/>
  <c r="BP780" i="1" s="1"/>
  <c r="BJ781" i="1"/>
  <c r="BK781" i="1"/>
  <c r="BL781" i="1"/>
  <c r="BM781" i="1"/>
  <c r="BN781" i="1"/>
  <c r="BO781" i="1" s="1"/>
  <c r="BP781" i="1" s="1"/>
  <c r="BJ782" i="1"/>
  <c r="BK782" i="1"/>
  <c r="BM782" i="1"/>
  <c r="BN782" i="1"/>
  <c r="BO782" i="1" s="1"/>
  <c r="BP782" i="1" s="1"/>
  <c r="BJ783" i="1"/>
  <c r="BK783" i="1"/>
  <c r="BL783" i="1" s="1"/>
  <c r="BM783" i="1"/>
  <c r="BN783" i="1"/>
  <c r="BO783" i="1" s="1"/>
  <c r="BP783" i="1" s="1"/>
  <c r="BJ784" i="1"/>
  <c r="BK784" i="1"/>
  <c r="BL784" i="1" s="1"/>
  <c r="BM784" i="1"/>
  <c r="BN784" i="1"/>
  <c r="BO784" i="1" s="1"/>
  <c r="BP784" i="1" s="1"/>
  <c r="BQ784" i="1" s="1"/>
  <c r="BJ785" i="1"/>
  <c r="BK785" i="1"/>
  <c r="BL785" i="1" s="1"/>
  <c r="BM785" i="1"/>
  <c r="BN785" i="1"/>
  <c r="BO785" i="1" s="1"/>
  <c r="BP785" i="1" s="1"/>
  <c r="BJ786" i="1"/>
  <c r="BK786" i="1"/>
  <c r="BL786" i="1" s="1"/>
  <c r="BM786" i="1"/>
  <c r="BN786" i="1"/>
  <c r="BO786" i="1" s="1"/>
  <c r="BP786" i="1" s="1"/>
  <c r="BJ787" i="1"/>
  <c r="BK787" i="1"/>
  <c r="BL787" i="1" s="1"/>
  <c r="BM787" i="1"/>
  <c r="BN787" i="1"/>
  <c r="BO787" i="1" s="1"/>
  <c r="BP787" i="1" s="1"/>
  <c r="BJ788" i="1"/>
  <c r="BK788" i="1"/>
  <c r="BL788" i="1" s="1"/>
  <c r="BM788" i="1"/>
  <c r="BN788" i="1"/>
  <c r="BO788" i="1" s="1"/>
  <c r="BP788" i="1" s="1"/>
  <c r="BJ789" i="1"/>
  <c r="BK789" i="1"/>
  <c r="BL789" i="1" s="1"/>
  <c r="BM789" i="1"/>
  <c r="BN789" i="1"/>
  <c r="BO789" i="1" s="1"/>
  <c r="BP789" i="1" s="1"/>
  <c r="BJ790" i="1"/>
  <c r="BK790" i="1"/>
  <c r="BL790" i="1" s="1"/>
  <c r="BM790" i="1"/>
  <c r="BN790" i="1"/>
  <c r="BO790" i="1" s="1"/>
  <c r="BP790" i="1" s="1"/>
  <c r="BJ791" i="1"/>
  <c r="BK791" i="1"/>
  <c r="BL791" i="1" s="1"/>
  <c r="BM791" i="1"/>
  <c r="BN791" i="1"/>
  <c r="BO791" i="1" s="1"/>
  <c r="BP791" i="1" s="1"/>
  <c r="BJ792" i="1"/>
  <c r="BK792" i="1"/>
  <c r="BL792" i="1" s="1"/>
  <c r="BM792" i="1"/>
  <c r="BN792" i="1"/>
  <c r="BO792" i="1" s="1"/>
  <c r="BP792" i="1" s="1"/>
  <c r="BJ793" i="1"/>
  <c r="BK793" i="1"/>
  <c r="BL793" i="1"/>
  <c r="BM793" i="1"/>
  <c r="BN793" i="1"/>
  <c r="BO793" i="1" s="1"/>
  <c r="BP793" i="1" s="1"/>
  <c r="BJ794" i="1"/>
  <c r="BK794" i="1"/>
  <c r="BL794" i="1"/>
  <c r="BM794" i="1"/>
  <c r="BN794" i="1"/>
  <c r="BO794" i="1" s="1"/>
  <c r="BP794" i="1" s="1"/>
  <c r="BJ795" i="1"/>
  <c r="BK795" i="1"/>
  <c r="BL795" i="1" s="1"/>
  <c r="BM795" i="1"/>
  <c r="BN795" i="1"/>
  <c r="BO795" i="1" s="1"/>
  <c r="BP795" i="1" s="1"/>
  <c r="BJ796" i="1"/>
  <c r="BK796" i="1"/>
  <c r="BM796" i="1"/>
  <c r="BN796" i="1"/>
  <c r="BO796" i="1" s="1"/>
  <c r="BP796" i="1" s="1"/>
  <c r="BJ797" i="1"/>
  <c r="BK797" i="1"/>
  <c r="BL797" i="1" s="1"/>
  <c r="BM797" i="1"/>
  <c r="BN797" i="1"/>
  <c r="BO797" i="1" s="1"/>
  <c r="BP797" i="1" s="1"/>
  <c r="BJ798" i="1"/>
  <c r="BK798" i="1"/>
  <c r="BL798" i="1" s="1"/>
  <c r="BM798" i="1"/>
  <c r="BN798" i="1"/>
  <c r="BO798" i="1" s="1"/>
  <c r="BP798" i="1" s="1"/>
  <c r="BJ799" i="1"/>
  <c r="BK799" i="1"/>
  <c r="BL799" i="1" s="1"/>
  <c r="BM799" i="1"/>
  <c r="BN799" i="1"/>
  <c r="BO799" i="1" s="1"/>
  <c r="BP799" i="1" s="1"/>
  <c r="BJ800" i="1"/>
  <c r="BK800" i="1"/>
  <c r="BL800" i="1" s="1"/>
  <c r="BM800" i="1"/>
  <c r="BN800" i="1"/>
  <c r="BO800" i="1" s="1"/>
  <c r="BP800" i="1" s="1"/>
  <c r="BJ801" i="1"/>
  <c r="BK801" i="1"/>
  <c r="BL801" i="1"/>
  <c r="BM801" i="1"/>
  <c r="BN801" i="1"/>
  <c r="BO801" i="1" s="1"/>
  <c r="BP801" i="1" s="1"/>
  <c r="BJ802" i="1"/>
  <c r="BK802" i="1"/>
  <c r="BL802" i="1"/>
  <c r="BM802" i="1"/>
  <c r="BN802" i="1"/>
  <c r="BO802" i="1" s="1"/>
  <c r="BP802" i="1" s="1"/>
  <c r="BJ803" i="1"/>
  <c r="BK803" i="1"/>
  <c r="BL803" i="1" s="1"/>
  <c r="BM803" i="1"/>
  <c r="BN803" i="1"/>
  <c r="BO803" i="1" s="1"/>
  <c r="BP803" i="1" s="1"/>
  <c r="BQ803" i="1" s="1"/>
  <c r="BJ804" i="1"/>
  <c r="BK804" i="1"/>
  <c r="BM804" i="1"/>
  <c r="BN804" i="1"/>
  <c r="BO804" i="1" s="1"/>
  <c r="BP804" i="1" s="1"/>
  <c r="BJ805" i="1"/>
  <c r="BK805" i="1"/>
  <c r="BL805" i="1" s="1"/>
  <c r="BM805" i="1"/>
  <c r="BN805" i="1"/>
  <c r="BO805" i="1" s="1"/>
  <c r="BP805" i="1" s="1"/>
  <c r="BJ806" i="1"/>
  <c r="BK806" i="1"/>
  <c r="BL806" i="1" s="1"/>
  <c r="BM806" i="1"/>
  <c r="BN806" i="1"/>
  <c r="BO806" i="1" s="1"/>
  <c r="BP806" i="1" s="1"/>
  <c r="BJ807" i="1"/>
  <c r="BK807" i="1"/>
  <c r="BL807" i="1"/>
  <c r="BM807" i="1"/>
  <c r="BN807" i="1"/>
  <c r="BO807" i="1" s="1"/>
  <c r="BP807" i="1" s="1"/>
  <c r="BJ808" i="1"/>
  <c r="BK808" i="1"/>
  <c r="BL808" i="1"/>
  <c r="BM808" i="1"/>
  <c r="BN808" i="1"/>
  <c r="BO808" i="1" s="1"/>
  <c r="BP808" i="1" s="1"/>
  <c r="BJ809" i="1"/>
  <c r="BK809" i="1"/>
  <c r="BL809" i="1" s="1"/>
  <c r="BM809" i="1"/>
  <c r="BN809" i="1"/>
  <c r="BO809" i="1" s="1"/>
  <c r="BP809" i="1" s="1"/>
  <c r="BJ810" i="1"/>
  <c r="BK810" i="1"/>
  <c r="BL810" i="1" s="1"/>
  <c r="BM810" i="1"/>
  <c r="BN810" i="1"/>
  <c r="BO810" i="1" s="1"/>
  <c r="BP810" i="1" s="1"/>
  <c r="BQ810" i="1" s="1"/>
  <c r="BJ811" i="1"/>
  <c r="BK811" i="1"/>
  <c r="BL811" i="1"/>
  <c r="BM811" i="1"/>
  <c r="BN811" i="1"/>
  <c r="BO811" i="1" s="1"/>
  <c r="BP811" i="1" s="1"/>
  <c r="BQ811" i="1" s="1"/>
  <c r="BJ812" i="1"/>
  <c r="BK812" i="1"/>
  <c r="BL812" i="1"/>
  <c r="BM812" i="1"/>
  <c r="BN812" i="1"/>
  <c r="BO812" i="1" s="1"/>
  <c r="BP812" i="1" s="1"/>
  <c r="BJ813" i="1"/>
  <c r="BK813" i="1"/>
  <c r="BL813" i="1" s="1"/>
  <c r="BM813" i="1"/>
  <c r="BN813" i="1"/>
  <c r="BO813" i="1" s="1"/>
  <c r="BP813" i="1" s="1"/>
  <c r="BJ814" i="1"/>
  <c r="BK814" i="1"/>
  <c r="BL814" i="1" s="1"/>
  <c r="BM814" i="1"/>
  <c r="BN814" i="1"/>
  <c r="BO814" i="1" s="1"/>
  <c r="BP814" i="1" s="1"/>
  <c r="BJ815" i="1"/>
  <c r="BK815" i="1"/>
  <c r="BL815" i="1"/>
  <c r="BM815" i="1"/>
  <c r="BN815" i="1"/>
  <c r="BO815" i="1" s="1"/>
  <c r="BP815" i="1" s="1"/>
  <c r="BJ816" i="1"/>
  <c r="BK816" i="1"/>
  <c r="BL816" i="1" s="1"/>
  <c r="BM816" i="1"/>
  <c r="BN816" i="1"/>
  <c r="BO816" i="1" s="1"/>
  <c r="BP816" i="1" s="1"/>
  <c r="BJ817" i="1"/>
  <c r="BK817" i="1"/>
  <c r="BL817" i="1" s="1"/>
  <c r="BM817" i="1"/>
  <c r="BN817" i="1"/>
  <c r="BO817" i="1" s="1"/>
  <c r="BP817" i="1" s="1"/>
  <c r="BJ818" i="1"/>
  <c r="BK818" i="1"/>
  <c r="BL818" i="1" s="1"/>
  <c r="BM818" i="1"/>
  <c r="BN818" i="1"/>
  <c r="BO818" i="1" s="1"/>
  <c r="BP818" i="1" s="1"/>
  <c r="BJ819" i="1"/>
  <c r="BK819" i="1"/>
  <c r="BL819" i="1" s="1"/>
  <c r="BM819" i="1"/>
  <c r="BN819" i="1"/>
  <c r="BO819" i="1" s="1"/>
  <c r="BP819" i="1" s="1"/>
  <c r="BJ820" i="1"/>
  <c r="BK820" i="1"/>
  <c r="BL820" i="1" s="1"/>
  <c r="BM820" i="1"/>
  <c r="BN820" i="1"/>
  <c r="BO820" i="1" s="1"/>
  <c r="BP820" i="1" s="1"/>
  <c r="BJ821" i="1"/>
  <c r="BK821" i="1"/>
  <c r="BL821" i="1" s="1"/>
  <c r="BM821" i="1"/>
  <c r="BN821" i="1"/>
  <c r="BO821" i="1" s="1"/>
  <c r="BP821" i="1" s="1"/>
  <c r="BJ822" i="1"/>
  <c r="BK822" i="1"/>
  <c r="BL822" i="1" s="1"/>
  <c r="BM822" i="1"/>
  <c r="BN822" i="1"/>
  <c r="BO822" i="1" s="1"/>
  <c r="BP822" i="1" s="1"/>
  <c r="BJ823" i="1"/>
  <c r="BK823" i="1"/>
  <c r="BL823" i="1" s="1"/>
  <c r="BM823" i="1"/>
  <c r="BN823" i="1"/>
  <c r="BO823" i="1" s="1"/>
  <c r="BP823" i="1" s="1"/>
  <c r="BJ824" i="1"/>
  <c r="BK824" i="1"/>
  <c r="BL824" i="1" s="1"/>
  <c r="BM824" i="1"/>
  <c r="BN824" i="1"/>
  <c r="BO824" i="1" s="1"/>
  <c r="BP824" i="1" s="1"/>
  <c r="BJ825" i="1"/>
  <c r="BK825" i="1"/>
  <c r="BL825" i="1" s="1"/>
  <c r="BM825" i="1"/>
  <c r="BN825" i="1"/>
  <c r="BO825" i="1" s="1"/>
  <c r="BP825" i="1" s="1"/>
  <c r="BJ826" i="1"/>
  <c r="BK826" i="1"/>
  <c r="BL826" i="1" s="1"/>
  <c r="BM826" i="1"/>
  <c r="BN826" i="1"/>
  <c r="BO826" i="1" s="1"/>
  <c r="BP826" i="1" s="1"/>
  <c r="BJ827" i="1"/>
  <c r="BK827" i="1"/>
  <c r="BL827" i="1" s="1"/>
  <c r="BM827" i="1"/>
  <c r="BN827" i="1"/>
  <c r="BO827" i="1" s="1"/>
  <c r="BP827" i="1" s="1"/>
  <c r="BJ828" i="1"/>
  <c r="BK828" i="1"/>
  <c r="BM828" i="1"/>
  <c r="BN828" i="1"/>
  <c r="BO828" i="1" s="1"/>
  <c r="BP828" i="1" s="1"/>
  <c r="BJ829" i="1"/>
  <c r="BK829" i="1"/>
  <c r="BL829" i="1" s="1"/>
  <c r="BM829" i="1"/>
  <c r="BN829" i="1"/>
  <c r="BO829" i="1" s="1"/>
  <c r="BP829" i="1" s="1"/>
  <c r="BJ830" i="1"/>
  <c r="BK830" i="1"/>
  <c r="BL830" i="1"/>
  <c r="BM830" i="1"/>
  <c r="BN830" i="1"/>
  <c r="BO830" i="1" s="1"/>
  <c r="BP830" i="1" s="1"/>
  <c r="BJ831" i="1"/>
  <c r="BK831" i="1"/>
  <c r="BL831" i="1"/>
  <c r="BM831" i="1"/>
  <c r="BN831" i="1"/>
  <c r="BO831" i="1" s="1"/>
  <c r="BP831" i="1" s="1"/>
  <c r="BJ832" i="1"/>
  <c r="BK832" i="1"/>
  <c r="BL832" i="1"/>
  <c r="BM832" i="1"/>
  <c r="BN832" i="1"/>
  <c r="BO832" i="1" s="1"/>
  <c r="BP832" i="1" s="1"/>
  <c r="BJ833" i="1"/>
  <c r="BK833" i="1"/>
  <c r="BL833" i="1"/>
  <c r="BM833" i="1"/>
  <c r="BN833" i="1"/>
  <c r="BO833" i="1" s="1"/>
  <c r="BP833" i="1" s="1"/>
  <c r="BJ834" i="1"/>
  <c r="BK834" i="1"/>
  <c r="BL834" i="1"/>
  <c r="BM834" i="1"/>
  <c r="BN834" i="1"/>
  <c r="BO834" i="1" s="1"/>
  <c r="BP834" i="1" s="1"/>
  <c r="BQ834" i="1" s="1"/>
  <c r="BJ835" i="1"/>
  <c r="BK835" i="1"/>
  <c r="BL835" i="1"/>
  <c r="BM835" i="1"/>
  <c r="BN835" i="1"/>
  <c r="BO835" i="1" s="1"/>
  <c r="BP835" i="1" s="1"/>
  <c r="BJ836" i="1"/>
  <c r="BK836" i="1"/>
  <c r="BL836" i="1" s="1"/>
  <c r="BM836" i="1"/>
  <c r="BN836" i="1"/>
  <c r="BO836" i="1" s="1"/>
  <c r="BP836" i="1" s="1"/>
  <c r="BJ837" i="1"/>
  <c r="BK837" i="1"/>
  <c r="BL837" i="1" s="1"/>
  <c r="BM837" i="1"/>
  <c r="BN837" i="1"/>
  <c r="BO837" i="1" s="1"/>
  <c r="BP837" i="1" s="1"/>
  <c r="BQ837" i="1" s="1"/>
  <c r="BJ838" i="1"/>
  <c r="BK838" i="1"/>
  <c r="BL838" i="1" s="1"/>
  <c r="BM838" i="1"/>
  <c r="BN838" i="1"/>
  <c r="BO838" i="1" s="1"/>
  <c r="BP838" i="1" s="1"/>
  <c r="BQ838" i="1" s="1"/>
  <c r="BJ839" i="1"/>
  <c r="BK839" i="1"/>
  <c r="BL839" i="1"/>
  <c r="BM839" i="1"/>
  <c r="BN839" i="1"/>
  <c r="BO839" i="1" s="1"/>
  <c r="BP839" i="1" s="1"/>
  <c r="BJ840" i="1"/>
  <c r="BK840" i="1"/>
  <c r="BL840" i="1" s="1"/>
  <c r="BM840" i="1"/>
  <c r="BN840" i="1"/>
  <c r="BO840" i="1" s="1"/>
  <c r="BP840" i="1" s="1"/>
  <c r="BJ841" i="1"/>
  <c r="BK841" i="1"/>
  <c r="BM841" i="1"/>
  <c r="BN841" i="1"/>
  <c r="BO841" i="1" s="1"/>
  <c r="BP841" i="1" s="1"/>
  <c r="BJ842" i="1"/>
  <c r="BK842" i="1"/>
  <c r="BL842" i="1" s="1"/>
  <c r="BM842" i="1"/>
  <c r="BN842" i="1"/>
  <c r="BO842" i="1" s="1"/>
  <c r="BP842" i="1" s="1"/>
  <c r="BJ843" i="1"/>
  <c r="BK843" i="1"/>
  <c r="BL843" i="1" s="1"/>
  <c r="BM843" i="1"/>
  <c r="BN843" i="1"/>
  <c r="BO843" i="1" s="1"/>
  <c r="BP843" i="1" s="1"/>
  <c r="BJ844" i="1"/>
  <c r="BK844" i="1"/>
  <c r="BL844" i="1"/>
  <c r="BM844" i="1"/>
  <c r="BN844" i="1"/>
  <c r="BO844" i="1" s="1"/>
  <c r="BP844" i="1" s="1"/>
  <c r="BJ845" i="1"/>
  <c r="BK845" i="1"/>
  <c r="BM845" i="1"/>
  <c r="BN845" i="1"/>
  <c r="BO845" i="1" s="1"/>
  <c r="BP845" i="1" s="1"/>
  <c r="BJ846" i="1"/>
  <c r="BK846" i="1"/>
  <c r="BL846" i="1" s="1"/>
  <c r="BM846" i="1"/>
  <c r="BN846" i="1"/>
  <c r="BO846" i="1" s="1"/>
  <c r="BP846" i="1" s="1"/>
  <c r="BJ847" i="1"/>
  <c r="BK847" i="1"/>
  <c r="BL847" i="1"/>
  <c r="BM847" i="1"/>
  <c r="BN847" i="1"/>
  <c r="BO847" i="1" s="1"/>
  <c r="BP847" i="1" s="1"/>
  <c r="BJ848" i="1"/>
  <c r="BK848" i="1"/>
  <c r="BL848" i="1" s="1"/>
  <c r="BM848" i="1"/>
  <c r="BN848" i="1"/>
  <c r="BO848" i="1" s="1"/>
  <c r="BP848" i="1" s="1"/>
  <c r="BJ849" i="1"/>
  <c r="BK849" i="1"/>
  <c r="BL849" i="1" s="1"/>
  <c r="BM849" i="1"/>
  <c r="BN849" i="1"/>
  <c r="BO849" i="1" s="1"/>
  <c r="BP849" i="1" s="1"/>
  <c r="BQ849" i="1" s="1"/>
  <c r="BJ850" i="1"/>
  <c r="BK850" i="1"/>
  <c r="BL850" i="1"/>
  <c r="BM850" i="1"/>
  <c r="BN850" i="1"/>
  <c r="BO850" i="1" s="1"/>
  <c r="BP850" i="1" s="1"/>
  <c r="BJ851" i="1"/>
  <c r="BK851" i="1"/>
  <c r="BL851" i="1"/>
  <c r="BM851" i="1"/>
  <c r="BN851" i="1"/>
  <c r="BO851" i="1" s="1"/>
  <c r="BP851" i="1" s="1"/>
  <c r="BJ852" i="1"/>
  <c r="BK852" i="1"/>
  <c r="BL852" i="1"/>
  <c r="BM852" i="1"/>
  <c r="BN852" i="1"/>
  <c r="BO852" i="1" s="1"/>
  <c r="BP852" i="1" s="1"/>
  <c r="BJ853" i="1"/>
  <c r="BK853" i="1"/>
  <c r="BL853" i="1"/>
  <c r="BM853" i="1"/>
  <c r="BN853" i="1"/>
  <c r="BO853" i="1" s="1"/>
  <c r="BP853" i="1" s="1"/>
  <c r="BJ854" i="1"/>
  <c r="BK854" i="1"/>
  <c r="BL854" i="1" s="1"/>
  <c r="BM854" i="1"/>
  <c r="BN854" i="1"/>
  <c r="BO854" i="1" s="1"/>
  <c r="BP854" i="1" s="1"/>
  <c r="BJ855" i="1"/>
  <c r="BK855" i="1"/>
  <c r="BL855" i="1" s="1"/>
  <c r="BM855" i="1"/>
  <c r="BN855" i="1"/>
  <c r="BO855" i="1" s="1"/>
  <c r="BP855" i="1" s="1"/>
  <c r="BJ856" i="1"/>
  <c r="BK856" i="1"/>
  <c r="BL856" i="1"/>
  <c r="BM856" i="1"/>
  <c r="BN856" i="1"/>
  <c r="BO856" i="1" s="1"/>
  <c r="BP856" i="1" s="1"/>
  <c r="BJ857" i="1"/>
  <c r="BK857" i="1"/>
  <c r="BL857" i="1"/>
  <c r="BM857" i="1"/>
  <c r="BN857" i="1"/>
  <c r="BO857" i="1" s="1"/>
  <c r="BP857" i="1" s="1"/>
  <c r="BQ857" i="1" s="1"/>
  <c r="BJ858" i="1"/>
  <c r="BK858" i="1"/>
  <c r="BL858" i="1" s="1"/>
  <c r="BM858" i="1"/>
  <c r="BN858" i="1"/>
  <c r="BO858" i="1" s="1"/>
  <c r="BP858" i="1" s="1"/>
  <c r="BJ859" i="1"/>
  <c r="BK859" i="1"/>
  <c r="BM859" i="1"/>
  <c r="BN859" i="1"/>
  <c r="BO859" i="1" s="1"/>
  <c r="BP859" i="1" s="1"/>
  <c r="BJ860" i="1"/>
  <c r="BK860" i="1"/>
  <c r="BL860" i="1" s="1"/>
  <c r="BM860" i="1"/>
  <c r="BN860" i="1"/>
  <c r="BO860" i="1" s="1"/>
  <c r="BP860" i="1" s="1"/>
  <c r="BJ861" i="1"/>
  <c r="BK861" i="1"/>
  <c r="BL861" i="1" s="1"/>
  <c r="BM861" i="1"/>
  <c r="BN861" i="1"/>
  <c r="BO861" i="1" s="1"/>
  <c r="BP861" i="1" s="1"/>
  <c r="BQ861" i="1" s="1"/>
  <c r="BJ862" i="1"/>
  <c r="BK862" i="1"/>
  <c r="BL862" i="1" s="1"/>
  <c r="BM862" i="1"/>
  <c r="BN862" i="1"/>
  <c r="BO862" i="1" s="1"/>
  <c r="BP862" i="1" s="1"/>
  <c r="BJ863" i="1"/>
  <c r="BK863" i="1"/>
  <c r="BL863" i="1" s="1"/>
  <c r="BM863" i="1"/>
  <c r="BN863" i="1"/>
  <c r="BO863" i="1" s="1"/>
  <c r="BP863" i="1" s="1"/>
  <c r="BJ864" i="1"/>
  <c r="BK864" i="1"/>
  <c r="BM864" i="1"/>
  <c r="BN864" i="1"/>
  <c r="BO864" i="1" s="1"/>
  <c r="BP864" i="1" s="1"/>
  <c r="BJ865" i="1"/>
  <c r="BK865" i="1"/>
  <c r="BL865" i="1" s="1"/>
  <c r="BM865" i="1"/>
  <c r="BN865" i="1"/>
  <c r="BO865" i="1" s="1"/>
  <c r="BP865" i="1" s="1"/>
  <c r="BJ866" i="1"/>
  <c r="BK866" i="1"/>
  <c r="BL866" i="1" s="1"/>
  <c r="BM866" i="1"/>
  <c r="BN866" i="1"/>
  <c r="BO866" i="1" s="1"/>
  <c r="BP866" i="1" s="1"/>
  <c r="BJ867" i="1"/>
  <c r="BK867" i="1"/>
  <c r="BL867" i="1" s="1"/>
  <c r="BM867" i="1"/>
  <c r="BN867" i="1"/>
  <c r="BO867" i="1" s="1"/>
  <c r="BP867" i="1" s="1"/>
  <c r="BJ868" i="1"/>
  <c r="BK868" i="1"/>
  <c r="BL868" i="1" s="1"/>
  <c r="BM868" i="1"/>
  <c r="BN868" i="1"/>
  <c r="BO868" i="1" s="1"/>
  <c r="BP868" i="1" s="1"/>
  <c r="BJ869" i="1"/>
  <c r="BK869" i="1"/>
  <c r="BL869" i="1" s="1"/>
  <c r="BM869" i="1"/>
  <c r="BN869" i="1"/>
  <c r="BO869" i="1" s="1"/>
  <c r="BP869" i="1" s="1"/>
  <c r="BJ870" i="1"/>
  <c r="BK870" i="1"/>
  <c r="BL870" i="1" s="1"/>
  <c r="BM870" i="1"/>
  <c r="BN870" i="1"/>
  <c r="BO870" i="1" s="1"/>
  <c r="BP870" i="1" s="1"/>
  <c r="BJ871" i="1"/>
  <c r="BK871" i="1"/>
  <c r="BL871" i="1" s="1"/>
  <c r="BM871" i="1"/>
  <c r="BN871" i="1"/>
  <c r="BO871" i="1" s="1"/>
  <c r="BP871" i="1" s="1"/>
  <c r="BQ871" i="1" s="1"/>
  <c r="BJ872" i="1"/>
  <c r="BK872" i="1"/>
  <c r="BL872" i="1" s="1"/>
  <c r="BM872" i="1"/>
  <c r="BN872" i="1"/>
  <c r="BO872" i="1" s="1"/>
  <c r="BP872" i="1" s="1"/>
  <c r="BJ873" i="1"/>
  <c r="BK873" i="1"/>
  <c r="BL873" i="1" s="1"/>
  <c r="BM873" i="1"/>
  <c r="BN873" i="1"/>
  <c r="BO873" i="1" s="1"/>
  <c r="BP873" i="1" s="1"/>
  <c r="BJ874" i="1"/>
  <c r="BK874" i="1"/>
  <c r="BM874" i="1"/>
  <c r="BN874" i="1"/>
  <c r="BO874" i="1" s="1"/>
  <c r="BP874" i="1" s="1"/>
  <c r="BJ875" i="1"/>
  <c r="BK875" i="1"/>
  <c r="BL875" i="1" s="1"/>
  <c r="BM875" i="1"/>
  <c r="BN875" i="1"/>
  <c r="BO875" i="1" s="1"/>
  <c r="BP875" i="1" s="1"/>
  <c r="BJ876" i="1"/>
  <c r="BK876" i="1"/>
  <c r="BL876" i="1"/>
  <c r="BM876" i="1"/>
  <c r="BN876" i="1"/>
  <c r="BO876" i="1" s="1"/>
  <c r="BP876" i="1" s="1"/>
  <c r="BJ877" i="1"/>
  <c r="BK877" i="1"/>
  <c r="BL877" i="1"/>
  <c r="BM877" i="1"/>
  <c r="BN877" i="1"/>
  <c r="BO877" i="1" s="1"/>
  <c r="BP877" i="1" s="1"/>
  <c r="BJ878" i="1"/>
  <c r="BK878" i="1"/>
  <c r="BL878" i="1" s="1"/>
  <c r="BM878" i="1"/>
  <c r="BN878" i="1"/>
  <c r="BO878" i="1" s="1"/>
  <c r="BP878" i="1" s="1"/>
  <c r="BJ879" i="1"/>
  <c r="BK879" i="1"/>
  <c r="BL879" i="1"/>
  <c r="BM879" i="1"/>
  <c r="BN879" i="1"/>
  <c r="BO879" i="1" s="1"/>
  <c r="BP879" i="1" s="1"/>
  <c r="BJ880" i="1"/>
  <c r="BK880" i="1"/>
  <c r="BL880" i="1"/>
  <c r="BM880" i="1"/>
  <c r="BN880" i="1"/>
  <c r="BO880" i="1" s="1"/>
  <c r="BP880" i="1" s="1"/>
  <c r="BJ881" i="1"/>
  <c r="BK881" i="1"/>
  <c r="BL881" i="1" s="1"/>
  <c r="BM881" i="1"/>
  <c r="BN881" i="1"/>
  <c r="BO881" i="1" s="1"/>
  <c r="BP881" i="1" s="1"/>
  <c r="BJ882" i="1"/>
  <c r="BK882" i="1"/>
  <c r="BL882" i="1"/>
  <c r="BM882" i="1"/>
  <c r="BN882" i="1"/>
  <c r="BO882" i="1" s="1"/>
  <c r="BP882" i="1" s="1"/>
  <c r="BJ883" i="1"/>
  <c r="BK883" i="1"/>
  <c r="BL883" i="1"/>
  <c r="BM883" i="1"/>
  <c r="BN883" i="1"/>
  <c r="BO883" i="1" s="1"/>
  <c r="BP883" i="1" s="1"/>
  <c r="BJ884" i="1"/>
  <c r="BK884" i="1"/>
  <c r="BL884" i="1"/>
  <c r="BM884" i="1"/>
  <c r="BN884" i="1"/>
  <c r="BO884" i="1" s="1"/>
  <c r="BP884" i="1" s="1"/>
  <c r="BJ885" i="1"/>
  <c r="BK885" i="1"/>
  <c r="BL885" i="1" s="1"/>
  <c r="BM885" i="1"/>
  <c r="BN885" i="1"/>
  <c r="BO885" i="1" s="1"/>
  <c r="BP885" i="1" s="1"/>
  <c r="BJ886" i="1"/>
  <c r="BK886" i="1"/>
  <c r="BL886" i="1" s="1"/>
  <c r="BM886" i="1"/>
  <c r="BN886" i="1"/>
  <c r="BO886" i="1" s="1"/>
  <c r="BP886" i="1" s="1"/>
  <c r="BJ887" i="1"/>
  <c r="BK887" i="1"/>
  <c r="BM887" i="1"/>
  <c r="BN887" i="1"/>
  <c r="BO887" i="1" s="1"/>
  <c r="BP887" i="1" s="1"/>
  <c r="BJ888" i="1"/>
  <c r="BK888" i="1"/>
  <c r="BL888" i="1" s="1"/>
  <c r="BM888" i="1"/>
  <c r="BN888" i="1"/>
  <c r="BO888" i="1" s="1"/>
  <c r="BP888" i="1" s="1"/>
  <c r="BJ889" i="1"/>
  <c r="BK889" i="1"/>
  <c r="BL889" i="1" s="1"/>
  <c r="BM889" i="1"/>
  <c r="BN889" i="1"/>
  <c r="BO889" i="1" s="1"/>
  <c r="BP889" i="1" s="1"/>
  <c r="BJ890" i="1"/>
  <c r="BK890" i="1"/>
  <c r="BL890" i="1" s="1"/>
  <c r="BM890" i="1"/>
  <c r="BN890" i="1"/>
  <c r="BO890" i="1" s="1"/>
  <c r="BP890" i="1" s="1"/>
  <c r="BJ891" i="1"/>
  <c r="BK891" i="1"/>
  <c r="BL891" i="1" s="1"/>
  <c r="BM891" i="1"/>
  <c r="BN891" i="1"/>
  <c r="BO891" i="1" s="1"/>
  <c r="BP891" i="1" s="1"/>
  <c r="BJ892" i="1"/>
  <c r="BK892" i="1"/>
  <c r="BL892" i="1" s="1"/>
  <c r="BM892" i="1"/>
  <c r="BN892" i="1"/>
  <c r="BO892" i="1" s="1"/>
  <c r="BP892" i="1" s="1"/>
  <c r="BJ893" i="1"/>
  <c r="BK893" i="1"/>
  <c r="BL893" i="1" s="1"/>
  <c r="BM893" i="1"/>
  <c r="BN893" i="1"/>
  <c r="BO893" i="1" s="1"/>
  <c r="BP893" i="1" s="1"/>
  <c r="BQ893" i="1" s="1"/>
  <c r="BJ894" i="1"/>
  <c r="BK894" i="1"/>
  <c r="BL894" i="1"/>
  <c r="BM894" i="1"/>
  <c r="BN894" i="1"/>
  <c r="BO894" i="1" s="1"/>
  <c r="BP894" i="1" s="1"/>
  <c r="BJ895" i="1"/>
  <c r="BK895" i="1"/>
  <c r="BL895" i="1" s="1"/>
  <c r="BM895" i="1"/>
  <c r="BN895" i="1"/>
  <c r="BO895" i="1" s="1"/>
  <c r="BP895" i="1" s="1"/>
  <c r="BJ896" i="1"/>
  <c r="BK896" i="1"/>
  <c r="BL896" i="1" s="1"/>
  <c r="BM896" i="1"/>
  <c r="BN896" i="1"/>
  <c r="BO896" i="1" s="1"/>
  <c r="BP896" i="1" s="1"/>
  <c r="BJ897" i="1"/>
  <c r="BK897" i="1"/>
  <c r="BM897" i="1"/>
  <c r="BN897" i="1"/>
  <c r="BO897" i="1" s="1"/>
  <c r="BP897" i="1" s="1"/>
  <c r="BQ897" i="1" s="1"/>
  <c r="BJ898" i="1"/>
  <c r="BK898" i="1"/>
  <c r="BL898" i="1" s="1"/>
  <c r="BM898" i="1"/>
  <c r="BN898" i="1"/>
  <c r="BO898" i="1" s="1"/>
  <c r="BP898" i="1" s="1"/>
  <c r="BJ899" i="1"/>
  <c r="BK899" i="1"/>
  <c r="BL899" i="1" s="1"/>
  <c r="BM899" i="1"/>
  <c r="BN899" i="1"/>
  <c r="BO899" i="1" s="1"/>
  <c r="BP899" i="1" s="1"/>
  <c r="BJ900" i="1"/>
  <c r="BK900" i="1"/>
  <c r="BL900" i="1" s="1"/>
  <c r="BM900" i="1"/>
  <c r="BN900" i="1"/>
  <c r="BO900" i="1" s="1"/>
  <c r="BP900" i="1" s="1"/>
  <c r="BJ901" i="1"/>
  <c r="BK901" i="1"/>
  <c r="BL901" i="1" s="1"/>
  <c r="BM901" i="1"/>
  <c r="BN901" i="1"/>
  <c r="BO901" i="1" s="1"/>
  <c r="BP901" i="1" s="1"/>
  <c r="BQ901" i="1" s="1"/>
  <c r="BJ902" i="1"/>
  <c r="BK902" i="1"/>
  <c r="BL902" i="1"/>
  <c r="BM902" i="1"/>
  <c r="BN902" i="1"/>
  <c r="BO902" i="1" s="1"/>
  <c r="BP902" i="1" s="1"/>
  <c r="BJ903" i="1"/>
  <c r="BK903" i="1"/>
  <c r="BL903" i="1"/>
  <c r="BM903" i="1"/>
  <c r="BN903" i="1"/>
  <c r="BO903" i="1" s="1"/>
  <c r="BP903" i="1" s="1"/>
  <c r="BJ904" i="1"/>
  <c r="BK904" i="1"/>
  <c r="BL904" i="1" s="1"/>
  <c r="BM904" i="1"/>
  <c r="BN904" i="1"/>
  <c r="BO904" i="1" s="1"/>
  <c r="BP904" i="1" s="1"/>
  <c r="BJ905" i="1"/>
  <c r="BK905" i="1"/>
  <c r="BL905" i="1" s="1"/>
  <c r="BM905" i="1"/>
  <c r="BN905" i="1"/>
  <c r="BO905" i="1" s="1"/>
  <c r="BP905" i="1" s="1"/>
  <c r="BJ906" i="1"/>
  <c r="BK906" i="1"/>
  <c r="BL906" i="1" s="1"/>
  <c r="BM906" i="1"/>
  <c r="BN906" i="1"/>
  <c r="BO906" i="1" s="1"/>
  <c r="BP906" i="1" s="1"/>
  <c r="BJ907" i="1"/>
  <c r="BK907" i="1"/>
  <c r="BL907" i="1"/>
  <c r="BM907" i="1"/>
  <c r="BN907" i="1"/>
  <c r="BO907" i="1" s="1"/>
  <c r="BP907" i="1" s="1"/>
  <c r="BJ908" i="1"/>
  <c r="BK908" i="1"/>
  <c r="BL908" i="1" s="1"/>
  <c r="BM908" i="1"/>
  <c r="BN908" i="1"/>
  <c r="BO908" i="1" s="1"/>
  <c r="BP908" i="1" s="1"/>
  <c r="BQ908" i="1" s="1"/>
  <c r="BJ909" i="1"/>
  <c r="BK909" i="1"/>
  <c r="BM909" i="1"/>
  <c r="BN909" i="1"/>
  <c r="BO909" i="1" s="1"/>
  <c r="BP909" i="1" s="1"/>
  <c r="BJ910" i="1"/>
  <c r="BK910" i="1"/>
  <c r="BL910" i="1" s="1"/>
  <c r="BM910" i="1"/>
  <c r="BN910" i="1"/>
  <c r="BO910" i="1" s="1"/>
  <c r="BP910" i="1" s="1"/>
  <c r="BJ911" i="1"/>
  <c r="BK911" i="1"/>
  <c r="BM911" i="1"/>
  <c r="BN911" i="1"/>
  <c r="BO911" i="1" s="1"/>
  <c r="BP911" i="1" s="1"/>
  <c r="BJ912" i="1"/>
  <c r="BK912" i="1"/>
  <c r="BL912" i="1" s="1"/>
  <c r="BM912" i="1"/>
  <c r="BN912" i="1"/>
  <c r="BO912" i="1" s="1"/>
  <c r="BP912" i="1" s="1"/>
  <c r="BQ912" i="1" s="1"/>
  <c r="BJ913" i="1"/>
  <c r="BK913" i="1"/>
  <c r="BL913" i="1"/>
  <c r="BM913" i="1"/>
  <c r="BN913" i="1"/>
  <c r="BO913" i="1" s="1"/>
  <c r="BP913" i="1" s="1"/>
  <c r="BJ914" i="1"/>
  <c r="BK914" i="1"/>
  <c r="BL914" i="1"/>
  <c r="BM914" i="1"/>
  <c r="BN914" i="1"/>
  <c r="BO914" i="1" s="1"/>
  <c r="BP914" i="1" s="1"/>
  <c r="BJ915" i="1"/>
  <c r="BK915" i="1"/>
  <c r="BL915" i="1" s="1"/>
  <c r="BM915" i="1"/>
  <c r="BN915" i="1"/>
  <c r="BO915" i="1" s="1"/>
  <c r="BP915" i="1" s="1"/>
  <c r="BJ916" i="1"/>
  <c r="BK916" i="1"/>
  <c r="BL916" i="1" s="1"/>
  <c r="BM916" i="1"/>
  <c r="BN916" i="1"/>
  <c r="BO916" i="1" s="1"/>
  <c r="BP916" i="1" s="1"/>
  <c r="BJ917" i="1"/>
  <c r="BK917" i="1"/>
  <c r="BL917" i="1" s="1"/>
  <c r="BM917" i="1"/>
  <c r="BN917" i="1"/>
  <c r="BO917" i="1" s="1"/>
  <c r="BP917" i="1" s="1"/>
  <c r="BJ918" i="1"/>
  <c r="BK918" i="1"/>
  <c r="BL918" i="1"/>
  <c r="BM918" i="1"/>
  <c r="BN918" i="1"/>
  <c r="BO918" i="1" s="1"/>
  <c r="BP918" i="1" s="1"/>
  <c r="BJ919" i="1"/>
  <c r="BK919" i="1"/>
  <c r="BL919" i="1" s="1"/>
  <c r="BM919" i="1"/>
  <c r="BN919" i="1"/>
  <c r="BO919" i="1" s="1"/>
  <c r="BP919" i="1" s="1"/>
  <c r="BJ920" i="1"/>
  <c r="BK920" i="1"/>
  <c r="BL920" i="1" s="1"/>
  <c r="BM920" i="1"/>
  <c r="BN920" i="1"/>
  <c r="BO920" i="1" s="1"/>
  <c r="BP920" i="1" s="1"/>
  <c r="BJ921" i="1"/>
  <c r="BK921" i="1"/>
  <c r="BL921" i="1" s="1"/>
  <c r="BM921" i="1"/>
  <c r="BN921" i="1"/>
  <c r="BO921" i="1" s="1"/>
  <c r="BP921" i="1" s="1"/>
  <c r="BJ922" i="1"/>
  <c r="BK922" i="1"/>
  <c r="BL922" i="1" s="1"/>
  <c r="BM922" i="1"/>
  <c r="BN922" i="1"/>
  <c r="BO922" i="1" s="1"/>
  <c r="BP922" i="1" s="1"/>
  <c r="BJ923" i="1"/>
  <c r="BK923" i="1"/>
  <c r="BL923" i="1"/>
  <c r="BM923" i="1"/>
  <c r="BN923" i="1"/>
  <c r="BO923" i="1" s="1"/>
  <c r="BP923" i="1" s="1"/>
  <c r="BQ923" i="1" s="1"/>
  <c r="BJ924" i="1"/>
  <c r="BK924" i="1"/>
  <c r="BL924" i="1" s="1"/>
  <c r="BM924" i="1"/>
  <c r="BN924" i="1"/>
  <c r="BO924" i="1" s="1"/>
  <c r="BP924" i="1" s="1"/>
  <c r="BJ925" i="1"/>
  <c r="BK925" i="1"/>
  <c r="BM925" i="1"/>
  <c r="BN925" i="1"/>
  <c r="BO925" i="1" s="1"/>
  <c r="BP925" i="1" s="1"/>
  <c r="BJ926" i="1"/>
  <c r="BK926" i="1"/>
  <c r="BL926" i="1" s="1"/>
  <c r="BM926" i="1"/>
  <c r="BN926" i="1"/>
  <c r="BO926" i="1" s="1"/>
  <c r="BP926" i="1" s="1"/>
  <c r="BJ927" i="1"/>
  <c r="BK927" i="1"/>
  <c r="BM927" i="1"/>
  <c r="BN927" i="1"/>
  <c r="BO927" i="1" s="1"/>
  <c r="BP927" i="1" s="1"/>
  <c r="BJ928" i="1"/>
  <c r="BK928" i="1"/>
  <c r="BL928" i="1" s="1"/>
  <c r="BM928" i="1"/>
  <c r="BN928" i="1"/>
  <c r="BO928" i="1" s="1"/>
  <c r="BP928" i="1" s="1"/>
  <c r="BJ929" i="1"/>
  <c r="BK929" i="1"/>
  <c r="BL929" i="1"/>
  <c r="BM929" i="1"/>
  <c r="BN929" i="1"/>
  <c r="BO929" i="1" s="1"/>
  <c r="BP929" i="1" s="1"/>
  <c r="BJ930" i="1"/>
  <c r="BK930" i="1"/>
  <c r="BL930" i="1"/>
  <c r="BM930" i="1"/>
  <c r="BN930" i="1"/>
  <c r="BO930" i="1" s="1"/>
  <c r="BP930" i="1" s="1"/>
  <c r="BJ931" i="1"/>
  <c r="BK931" i="1"/>
  <c r="BL931" i="1"/>
  <c r="BM931" i="1"/>
  <c r="BN931" i="1"/>
  <c r="BO931" i="1" s="1"/>
  <c r="BP931" i="1" s="1"/>
  <c r="BJ932" i="1"/>
  <c r="BK932" i="1"/>
  <c r="BL932" i="1"/>
  <c r="BM932" i="1"/>
  <c r="BN932" i="1"/>
  <c r="BO932" i="1" s="1"/>
  <c r="BP932" i="1" s="1"/>
  <c r="BJ933" i="1"/>
  <c r="BK933" i="1"/>
  <c r="BL933" i="1"/>
  <c r="BM933" i="1"/>
  <c r="BN933" i="1"/>
  <c r="BO933" i="1" s="1"/>
  <c r="BP933" i="1" s="1"/>
  <c r="BJ934" i="1"/>
  <c r="BK934" i="1"/>
  <c r="BL934" i="1"/>
  <c r="BM934" i="1"/>
  <c r="BN934" i="1"/>
  <c r="BO934" i="1" s="1"/>
  <c r="BP934" i="1" s="1"/>
  <c r="BJ935" i="1"/>
  <c r="BK935" i="1"/>
  <c r="BL935" i="1"/>
  <c r="BM935" i="1"/>
  <c r="BN935" i="1"/>
  <c r="BO935" i="1" s="1"/>
  <c r="BP935" i="1" s="1"/>
  <c r="BJ936" i="1"/>
  <c r="BK936" i="1"/>
  <c r="BL936" i="1"/>
  <c r="BM936" i="1"/>
  <c r="BN936" i="1"/>
  <c r="BO936" i="1" s="1"/>
  <c r="BP936" i="1" s="1"/>
  <c r="BJ937" i="1"/>
  <c r="BK937" i="1"/>
  <c r="BL937" i="1"/>
  <c r="BM937" i="1"/>
  <c r="BN937" i="1"/>
  <c r="BO937" i="1" s="1"/>
  <c r="BP937" i="1" s="1"/>
  <c r="BQ937" i="1" s="1"/>
  <c r="BJ938" i="1"/>
  <c r="BK938" i="1"/>
  <c r="BL938" i="1"/>
  <c r="BM938" i="1"/>
  <c r="BN938" i="1"/>
  <c r="BO938" i="1" s="1"/>
  <c r="BP938" i="1" s="1"/>
  <c r="BJ939" i="1"/>
  <c r="BK939" i="1"/>
  <c r="BL939" i="1"/>
  <c r="BM939" i="1"/>
  <c r="BN939" i="1"/>
  <c r="BO939" i="1" s="1"/>
  <c r="BP939" i="1" s="1"/>
  <c r="BJ940" i="1"/>
  <c r="BK940" i="1"/>
  <c r="BL940" i="1"/>
  <c r="BM940" i="1"/>
  <c r="BN940" i="1"/>
  <c r="BO940" i="1" s="1"/>
  <c r="BP940" i="1" s="1"/>
  <c r="BJ941" i="1"/>
  <c r="BK941" i="1"/>
  <c r="BL941" i="1"/>
  <c r="BM941" i="1"/>
  <c r="BN941" i="1"/>
  <c r="BO941" i="1" s="1"/>
  <c r="BP941" i="1" s="1"/>
  <c r="BJ942" i="1"/>
  <c r="BK942" i="1"/>
  <c r="BL942" i="1" s="1"/>
  <c r="BM942" i="1"/>
  <c r="BN942" i="1"/>
  <c r="BO942" i="1" s="1"/>
  <c r="BP942" i="1" s="1"/>
  <c r="BJ943" i="1"/>
  <c r="BK943" i="1"/>
  <c r="BM943" i="1"/>
  <c r="BN943" i="1"/>
  <c r="BO943" i="1" s="1"/>
  <c r="BP943" i="1" s="1"/>
  <c r="BJ944" i="1"/>
  <c r="BK944" i="1"/>
  <c r="BL944" i="1" s="1"/>
  <c r="BM944" i="1"/>
  <c r="BN944" i="1"/>
  <c r="BO944" i="1" s="1"/>
  <c r="BP944" i="1" s="1"/>
  <c r="BJ945" i="1"/>
  <c r="BK945" i="1"/>
  <c r="BL945" i="1" s="1"/>
  <c r="BM945" i="1"/>
  <c r="BN945" i="1"/>
  <c r="BO945" i="1" s="1"/>
  <c r="BP945" i="1" s="1"/>
  <c r="BQ945" i="1" s="1"/>
  <c r="BJ946" i="1"/>
  <c r="BK946" i="1"/>
  <c r="BL946" i="1" s="1"/>
  <c r="BM946" i="1"/>
  <c r="BN946" i="1"/>
  <c r="BO946" i="1" s="1"/>
  <c r="BP946" i="1" s="1"/>
  <c r="BJ947" i="1"/>
  <c r="BK947" i="1"/>
  <c r="BL947" i="1" s="1"/>
  <c r="BM947" i="1"/>
  <c r="BN947" i="1"/>
  <c r="BO947" i="1" s="1"/>
  <c r="BP947" i="1" s="1"/>
  <c r="BJ948" i="1"/>
  <c r="BK948" i="1"/>
  <c r="BL948" i="1" s="1"/>
  <c r="BM948" i="1"/>
  <c r="BN948" i="1"/>
  <c r="BO948" i="1" s="1"/>
  <c r="BP948" i="1" s="1"/>
  <c r="BJ949" i="1"/>
  <c r="BK949" i="1"/>
  <c r="BL949" i="1" s="1"/>
  <c r="BM949" i="1"/>
  <c r="BN949" i="1"/>
  <c r="BO949" i="1" s="1"/>
  <c r="BP949" i="1" s="1"/>
  <c r="BJ950" i="1"/>
  <c r="BK950" i="1"/>
  <c r="BL950" i="1"/>
  <c r="BM950" i="1"/>
  <c r="BN950" i="1"/>
  <c r="BO950" i="1" s="1"/>
  <c r="BP950" i="1" s="1"/>
  <c r="BJ951" i="1"/>
  <c r="BK951" i="1"/>
  <c r="BL951" i="1" s="1"/>
  <c r="BM951" i="1"/>
  <c r="BN951" i="1"/>
  <c r="BO951" i="1" s="1"/>
  <c r="BP951" i="1" s="1"/>
  <c r="BQ951" i="1" s="1"/>
  <c r="BJ952" i="1"/>
  <c r="BK952" i="1"/>
  <c r="BL952" i="1" s="1"/>
  <c r="BM952" i="1"/>
  <c r="BN952" i="1"/>
  <c r="BO952" i="1" s="1"/>
  <c r="BP952" i="1" s="1"/>
  <c r="BJ953" i="1"/>
  <c r="BK953" i="1"/>
  <c r="BM953" i="1"/>
  <c r="BN953" i="1"/>
  <c r="BO953" i="1" s="1"/>
  <c r="BP953" i="1" s="1"/>
  <c r="BJ954" i="1"/>
  <c r="BK954" i="1"/>
  <c r="BL954" i="1" s="1"/>
  <c r="BM954" i="1"/>
  <c r="BN954" i="1"/>
  <c r="BO954" i="1" s="1"/>
  <c r="BP954" i="1" s="1"/>
  <c r="BJ955" i="1"/>
  <c r="BK955" i="1"/>
  <c r="BL955" i="1" s="1"/>
  <c r="BM955" i="1"/>
  <c r="BN955" i="1"/>
  <c r="BO955" i="1" s="1"/>
  <c r="BP955" i="1" s="1"/>
  <c r="BJ956" i="1"/>
  <c r="BK956" i="1"/>
  <c r="BL956" i="1" s="1"/>
  <c r="BM956" i="1"/>
  <c r="BN956" i="1"/>
  <c r="BO956" i="1" s="1"/>
  <c r="BP956" i="1" s="1"/>
  <c r="BJ957" i="1"/>
  <c r="BL957" i="1"/>
  <c r="BM957" i="1"/>
  <c r="BN957" i="1"/>
  <c r="BO957" i="1" s="1"/>
  <c r="BP957" i="1" s="1"/>
  <c r="BJ958" i="1"/>
  <c r="BK958" i="1"/>
  <c r="BL958" i="1" s="1"/>
  <c r="BM958" i="1"/>
  <c r="BN958" i="1"/>
  <c r="BO958" i="1" s="1"/>
  <c r="BP958" i="1" s="1"/>
  <c r="BJ959" i="1"/>
  <c r="BK959" i="1"/>
  <c r="BL959" i="1" s="1"/>
  <c r="BM959" i="1"/>
  <c r="BN959" i="1"/>
  <c r="BO959" i="1" s="1"/>
  <c r="BP959" i="1" s="1"/>
  <c r="BJ960" i="1"/>
  <c r="BK960" i="1"/>
  <c r="BM960" i="1"/>
  <c r="BN960" i="1"/>
  <c r="BO960" i="1" s="1"/>
  <c r="BP960" i="1" s="1"/>
  <c r="BJ961" i="1"/>
  <c r="BK961" i="1"/>
  <c r="BM961" i="1"/>
  <c r="BN961" i="1"/>
  <c r="BO961" i="1" s="1"/>
  <c r="BP961" i="1" s="1"/>
  <c r="BJ962" i="1"/>
  <c r="BK962" i="1"/>
  <c r="BL962" i="1" s="1"/>
  <c r="BM962" i="1"/>
  <c r="BN962" i="1"/>
  <c r="BO962" i="1" s="1"/>
  <c r="BP962" i="1" s="1"/>
  <c r="BJ963" i="1"/>
  <c r="BK963" i="1"/>
  <c r="BL963" i="1"/>
  <c r="BM963" i="1"/>
  <c r="BN963" i="1"/>
  <c r="BO963" i="1" s="1"/>
  <c r="BP963" i="1" s="1"/>
  <c r="BQ963" i="1" s="1"/>
  <c r="BJ964" i="1"/>
  <c r="BK964" i="1"/>
  <c r="BL964" i="1" s="1"/>
  <c r="BM964" i="1"/>
  <c r="BN964" i="1"/>
  <c r="BO964" i="1" s="1"/>
  <c r="BP964" i="1" s="1"/>
  <c r="BJ965" i="1"/>
  <c r="BK965" i="1"/>
  <c r="BL965" i="1" s="1"/>
  <c r="BM965" i="1"/>
  <c r="BN965" i="1"/>
  <c r="BO965" i="1" s="1"/>
  <c r="BP965" i="1" s="1"/>
  <c r="BJ966" i="1"/>
  <c r="BK966" i="1"/>
  <c r="BL966" i="1" s="1"/>
  <c r="BM966" i="1"/>
  <c r="BN966" i="1"/>
  <c r="BO966" i="1" s="1"/>
  <c r="BP966" i="1" s="1"/>
  <c r="BJ967" i="1"/>
  <c r="BK967" i="1"/>
  <c r="BL967" i="1" s="1"/>
  <c r="BM967" i="1"/>
  <c r="BN967" i="1"/>
  <c r="BO967" i="1" s="1"/>
  <c r="BP967" i="1" s="1"/>
  <c r="BJ968" i="1"/>
  <c r="BK968" i="1"/>
  <c r="BL968" i="1" s="1"/>
  <c r="BM968" i="1"/>
  <c r="BN968" i="1"/>
  <c r="BO968" i="1" s="1"/>
  <c r="BP968" i="1" s="1"/>
  <c r="BJ969" i="1"/>
  <c r="BK969" i="1"/>
  <c r="BM969" i="1"/>
  <c r="BN969" i="1"/>
  <c r="BO969" i="1" s="1"/>
  <c r="BP969" i="1" s="1"/>
  <c r="BJ970" i="1"/>
  <c r="BK970" i="1"/>
  <c r="BL970" i="1" s="1"/>
  <c r="BM970" i="1"/>
  <c r="BN970" i="1"/>
  <c r="BO970" i="1" s="1"/>
  <c r="BP970" i="1" s="1"/>
  <c r="BJ971" i="1"/>
  <c r="BK971" i="1"/>
  <c r="BL971" i="1" s="1"/>
  <c r="BM971" i="1"/>
  <c r="BN971" i="1"/>
  <c r="BO971" i="1" s="1"/>
  <c r="BP971" i="1" s="1"/>
  <c r="BJ972" i="1"/>
  <c r="BK972" i="1"/>
  <c r="BL972" i="1" s="1"/>
  <c r="BM972" i="1"/>
  <c r="BN972" i="1"/>
  <c r="BO972" i="1" s="1"/>
  <c r="BP972" i="1" s="1"/>
  <c r="BJ973" i="1"/>
  <c r="BK973" i="1"/>
  <c r="BL973" i="1"/>
  <c r="BM973" i="1"/>
  <c r="BN973" i="1"/>
  <c r="BO973" i="1" s="1"/>
  <c r="BP973" i="1" s="1"/>
  <c r="BJ974" i="1"/>
  <c r="BK974" i="1"/>
  <c r="BL974" i="1"/>
  <c r="BM974" i="1"/>
  <c r="BN974" i="1"/>
  <c r="BO974" i="1" s="1"/>
  <c r="BP974" i="1" s="1"/>
  <c r="BJ975" i="1"/>
  <c r="BK975" i="1"/>
  <c r="BL975" i="1"/>
  <c r="BM975" i="1"/>
  <c r="BN975" i="1"/>
  <c r="BO975" i="1" s="1"/>
  <c r="BP975" i="1" s="1"/>
  <c r="BJ976" i="1"/>
  <c r="BK976" i="1"/>
  <c r="BL976" i="1"/>
  <c r="BM976" i="1"/>
  <c r="BN976" i="1"/>
  <c r="BO976" i="1" s="1"/>
  <c r="BP976" i="1" s="1"/>
  <c r="BJ977" i="1"/>
  <c r="BK977" i="1"/>
  <c r="BL977" i="1" s="1"/>
  <c r="BM977" i="1"/>
  <c r="BN977" i="1"/>
  <c r="BO977" i="1" s="1"/>
  <c r="BP977" i="1" s="1"/>
  <c r="BJ978" i="1"/>
  <c r="BK978" i="1"/>
  <c r="BL978" i="1" s="1"/>
  <c r="BM978" i="1"/>
  <c r="BN978" i="1"/>
  <c r="BO978" i="1" s="1"/>
  <c r="BP978" i="1" s="1"/>
  <c r="BQ978" i="1" s="1"/>
  <c r="BJ979" i="1"/>
  <c r="BK979" i="1"/>
  <c r="BL979" i="1" s="1"/>
  <c r="BM979" i="1"/>
  <c r="BN979" i="1"/>
  <c r="BO979" i="1" s="1"/>
  <c r="BP979" i="1" s="1"/>
  <c r="BJ980" i="1"/>
  <c r="BK980" i="1"/>
  <c r="BL980" i="1" s="1"/>
  <c r="BM980" i="1"/>
  <c r="BN980" i="1"/>
  <c r="BO980" i="1" s="1"/>
  <c r="BP980" i="1" s="1"/>
  <c r="BJ981" i="1"/>
  <c r="BK981" i="1"/>
  <c r="BL981" i="1" s="1"/>
  <c r="BM981" i="1"/>
  <c r="BN981" i="1"/>
  <c r="BO981" i="1" s="1"/>
  <c r="BP981" i="1" s="1"/>
  <c r="BJ982" i="1"/>
  <c r="BK982" i="1"/>
  <c r="BL982" i="1" s="1"/>
  <c r="BM982" i="1"/>
  <c r="BN982" i="1"/>
  <c r="BO982" i="1" s="1"/>
  <c r="BP982" i="1" s="1"/>
  <c r="BJ983" i="1"/>
  <c r="BK983" i="1"/>
  <c r="BL983" i="1"/>
  <c r="BM983" i="1"/>
  <c r="BN983" i="1"/>
  <c r="BO983" i="1" s="1"/>
  <c r="BP983" i="1" s="1"/>
  <c r="BJ984" i="1"/>
  <c r="BK984" i="1"/>
  <c r="BL984" i="1" s="1"/>
  <c r="BM984" i="1"/>
  <c r="BN984" i="1"/>
  <c r="BO984" i="1" s="1"/>
  <c r="BP984" i="1" s="1"/>
  <c r="BJ985" i="1"/>
  <c r="BK985" i="1"/>
  <c r="BL985" i="1" s="1"/>
  <c r="BM985" i="1"/>
  <c r="BN985" i="1"/>
  <c r="BO985" i="1" s="1"/>
  <c r="BP985" i="1" s="1"/>
  <c r="BQ985" i="1" s="1"/>
  <c r="BJ986" i="1"/>
  <c r="BK986" i="1"/>
  <c r="BM986" i="1"/>
  <c r="BN986" i="1"/>
  <c r="BO986" i="1" s="1"/>
  <c r="BP986" i="1" s="1"/>
  <c r="BJ987" i="1"/>
  <c r="BK987" i="1"/>
  <c r="BL987" i="1"/>
  <c r="BM987" i="1"/>
  <c r="BN987" i="1"/>
  <c r="BO987" i="1" s="1"/>
  <c r="BP987" i="1" s="1"/>
  <c r="BJ988" i="1"/>
  <c r="BK988" i="1"/>
  <c r="BL988" i="1" s="1"/>
  <c r="BM988" i="1"/>
  <c r="BN988" i="1"/>
  <c r="BO988" i="1" s="1"/>
  <c r="BP988" i="1" s="1"/>
  <c r="BJ989" i="1"/>
  <c r="BK989" i="1"/>
  <c r="BL989" i="1" s="1"/>
  <c r="BM989" i="1"/>
  <c r="BN989" i="1"/>
  <c r="BO989" i="1" s="1"/>
  <c r="BP989" i="1" s="1"/>
  <c r="BJ990" i="1"/>
  <c r="BK990" i="1"/>
  <c r="BL990" i="1" s="1"/>
  <c r="BM990" i="1"/>
  <c r="BN990" i="1"/>
  <c r="BO990" i="1" s="1"/>
  <c r="BP990" i="1" s="1"/>
  <c r="BJ991" i="1"/>
  <c r="BK991" i="1"/>
  <c r="BL991" i="1" s="1"/>
  <c r="BM991" i="1"/>
  <c r="BN991" i="1"/>
  <c r="BO991" i="1" s="1"/>
  <c r="BP991" i="1" s="1"/>
  <c r="BJ992" i="1"/>
  <c r="BK992" i="1"/>
  <c r="BL992" i="1"/>
  <c r="BM992" i="1"/>
  <c r="BN992" i="1"/>
  <c r="BO992" i="1" s="1"/>
  <c r="BP992" i="1" s="1"/>
  <c r="BJ993" i="1"/>
  <c r="BK993" i="1"/>
  <c r="BL993" i="1"/>
  <c r="BM993" i="1"/>
  <c r="BN993" i="1"/>
  <c r="BO993" i="1" s="1"/>
  <c r="BP993" i="1" s="1"/>
  <c r="BJ994" i="1"/>
  <c r="BK994" i="1"/>
  <c r="BL994" i="1" s="1"/>
  <c r="BM994" i="1"/>
  <c r="BN994" i="1"/>
  <c r="BO994" i="1" s="1"/>
  <c r="BP994" i="1" s="1"/>
  <c r="BJ995" i="1"/>
  <c r="BK995" i="1"/>
  <c r="BL995" i="1" s="1"/>
  <c r="BM995" i="1"/>
  <c r="BN995" i="1"/>
  <c r="BO995" i="1" s="1"/>
  <c r="BP995" i="1" s="1"/>
  <c r="BJ996" i="1"/>
  <c r="BK996" i="1"/>
  <c r="BM996" i="1"/>
  <c r="BN996" i="1"/>
  <c r="BO996" i="1" s="1"/>
  <c r="BP996" i="1" s="1"/>
  <c r="BJ997" i="1"/>
  <c r="BK997" i="1"/>
  <c r="BL997" i="1" s="1"/>
  <c r="BM997" i="1"/>
  <c r="BN997" i="1"/>
  <c r="BO997" i="1" s="1"/>
  <c r="BP997" i="1" s="1"/>
  <c r="BJ998" i="1"/>
  <c r="BK998" i="1"/>
  <c r="BL998" i="1"/>
  <c r="BM998" i="1"/>
  <c r="BN998" i="1"/>
  <c r="BO998" i="1" s="1"/>
  <c r="BP998" i="1" s="1"/>
  <c r="BJ999" i="1"/>
  <c r="BK999" i="1"/>
  <c r="BL999" i="1" s="1"/>
  <c r="BM999" i="1"/>
  <c r="BN999" i="1"/>
  <c r="BO999" i="1" s="1"/>
  <c r="BP999" i="1" s="1"/>
  <c r="BJ1000" i="1"/>
  <c r="BK1000" i="1"/>
  <c r="BL1000" i="1" s="1"/>
  <c r="BM1000" i="1"/>
  <c r="BN1000" i="1"/>
  <c r="BO1000" i="1" s="1"/>
  <c r="BP1000" i="1" s="1"/>
  <c r="BJ1001" i="1"/>
  <c r="BK1001" i="1"/>
  <c r="BM1001" i="1"/>
  <c r="BN1001" i="1"/>
  <c r="BO1001" i="1" s="1"/>
  <c r="BP1001" i="1" s="1"/>
  <c r="BJ1002" i="1"/>
  <c r="BK1002" i="1"/>
  <c r="BL1002" i="1" s="1"/>
  <c r="BM1002" i="1"/>
  <c r="BN1002" i="1"/>
  <c r="BO1002" i="1" s="1"/>
  <c r="BP1002" i="1" s="1"/>
  <c r="BJ1003" i="1"/>
  <c r="BK1003" i="1"/>
  <c r="BL1003" i="1" s="1"/>
  <c r="BM1003" i="1"/>
  <c r="BN1003" i="1"/>
  <c r="BO1003" i="1" s="1"/>
  <c r="BP1003" i="1" s="1"/>
  <c r="BJ1004" i="1"/>
  <c r="BK1004" i="1"/>
  <c r="BL1004" i="1" s="1"/>
  <c r="BM1004" i="1"/>
  <c r="BN1004" i="1"/>
  <c r="BO1004" i="1" s="1"/>
  <c r="BP1004" i="1" s="1"/>
  <c r="BQ1004" i="1" s="1"/>
  <c r="BJ1005" i="1"/>
  <c r="BK1005" i="1"/>
  <c r="BL1005" i="1"/>
  <c r="BM1005" i="1"/>
  <c r="BN1005" i="1"/>
  <c r="BO1005" i="1" s="1"/>
  <c r="BP1005" i="1" s="1"/>
  <c r="BJ1006" i="1"/>
  <c r="BK1006" i="1"/>
  <c r="BL1006" i="1" s="1"/>
  <c r="BM1006" i="1"/>
  <c r="BN1006" i="1"/>
  <c r="BO1006" i="1" s="1"/>
  <c r="BP1006" i="1" s="1"/>
  <c r="BJ1007" i="1"/>
  <c r="BK1007" i="1"/>
  <c r="BL1007" i="1" s="1"/>
  <c r="BM1007" i="1"/>
  <c r="BN1007" i="1"/>
  <c r="BO1007" i="1" s="1"/>
  <c r="BP1007" i="1" s="1"/>
  <c r="BJ1008" i="1"/>
  <c r="BK1008" i="1"/>
  <c r="BL1008" i="1" s="1"/>
  <c r="BM1008" i="1"/>
  <c r="BN1008" i="1"/>
  <c r="BO1008" i="1" s="1"/>
  <c r="BP1008" i="1" s="1"/>
  <c r="BJ1009" i="1"/>
  <c r="BK1009" i="1"/>
  <c r="BL1009" i="1" s="1"/>
  <c r="BM1009" i="1"/>
  <c r="BN1009" i="1"/>
  <c r="BO1009" i="1" s="1"/>
  <c r="BP1009" i="1" s="1"/>
  <c r="BJ1010" i="1"/>
  <c r="BK1010" i="1"/>
  <c r="BL1010" i="1" s="1"/>
  <c r="BM1010" i="1"/>
  <c r="BN1010" i="1"/>
  <c r="BO1010" i="1" s="1"/>
  <c r="BP1010" i="1" s="1"/>
  <c r="BJ1011" i="1"/>
  <c r="BK1011" i="1"/>
  <c r="BL1011" i="1" s="1"/>
  <c r="BM1011" i="1"/>
  <c r="BN1011" i="1"/>
  <c r="BO1011" i="1" s="1"/>
  <c r="BP1011" i="1" s="1"/>
  <c r="BJ1012" i="1"/>
  <c r="BK1012" i="1"/>
  <c r="BM1012" i="1"/>
  <c r="BN1012" i="1"/>
  <c r="BO1012" i="1" s="1"/>
  <c r="BP1012" i="1" s="1"/>
  <c r="BJ1013" i="1"/>
  <c r="BK1013" i="1"/>
  <c r="BM1013" i="1"/>
  <c r="BN1013" i="1"/>
  <c r="BO1013" i="1" s="1"/>
  <c r="BP1013" i="1" s="1"/>
  <c r="BJ1014" i="1"/>
  <c r="BK1014" i="1"/>
  <c r="BL1014" i="1"/>
  <c r="BM1014" i="1"/>
  <c r="BN1014" i="1"/>
  <c r="BO1014" i="1" s="1"/>
  <c r="BP1014" i="1" s="1"/>
  <c r="BJ1015" i="1"/>
  <c r="BK1015" i="1"/>
  <c r="BL1015" i="1"/>
  <c r="BM1015" i="1"/>
  <c r="BN1015" i="1"/>
  <c r="BO1015" i="1" s="1"/>
  <c r="BP1015" i="1" s="1"/>
  <c r="BJ1016" i="1"/>
  <c r="BK1016" i="1"/>
  <c r="BL1016" i="1"/>
  <c r="BM1016" i="1"/>
  <c r="BN1016" i="1"/>
  <c r="BO1016" i="1" s="1"/>
  <c r="BP1016" i="1" s="1"/>
  <c r="BJ1017" i="1"/>
  <c r="BK1017" i="1"/>
  <c r="BL1017" i="1"/>
  <c r="BM1017" i="1"/>
  <c r="BN1017" i="1"/>
  <c r="BO1017" i="1" s="1"/>
  <c r="BP1017" i="1" s="1"/>
  <c r="BJ1018" i="1"/>
  <c r="BK1018" i="1"/>
  <c r="BM1018" i="1"/>
  <c r="BN1018" i="1"/>
  <c r="BO1018" i="1" s="1"/>
  <c r="BP1018" i="1" s="1"/>
  <c r="BJ1019" i="1"/>
  <c r="BK1019" i="1"/>
  <c r="BL1019" i="1" s="1"/>
  <c r="BM1019" i="1"/>
  <c r="BN1019" i="1"/>
  <c r="BO1019" i="1" s="1"/>
  <c r="BP1019" i="1" s="1"/>
  <c r="BJ1020" i="1"/>
  <c r="BK1020" i="1"/>
  <c r="BM1020" i="1"/>
  <c r="BN1020" i="1"/>
  <c r="BO1020" i="1" s="1"/>
  <c r="BP1020" i="1" s="1"/>
  <c r="BJ1021" i="1"/>
  <c r="BK1021" i="1"/>
  <c r="BL1021" i="1" s="1"/>
  <c r="BM1021" i="1"/>
  <c r="BN1021" i="1"/>
  <c r="BO1021" i="1" s="1"/>
  <c r="BP1021" i="1" s="1"/>
  <c r="BJ1022" i="1"/>
  <c r="BK1022" i="1"/>
  <c r="BM1022" i="1"/>
  <c r="BN1022" i="1"/>
  <c r="BO1022" i="1" s="1"/>
  <c r="BP1022" i="1" s="1"/>
  <c r="BJ1023" i="1"/>
  <c r="BK1023" i="1"/>
  <c r="BL1023" i="1" s="1"/>
  <c r="BM1023" i="1"/>
  <c r="BN1023" i="1"/>
  <c r="BO1023" i="1" s="1"/>
  <c r="BP1023" i="1" s="1"/>
  <c r="BJ1024" i="1"/>
  <c r="BK1024" i="1"/>
  <c r="BL1024" i="1" s="1"/>
  <c r="BM1024" i="1"/>
  <c r="BN1024" i="1"/>
  <c r="BO1024" i="1" s="1"/>
  <c r="BP1024" i="1" s="1"/>
  <c r="BJ1025" i="1"/>
  <c r="BK1025" i="1"/>
  <c r="BL1025" i="1" s="1"/>
  <c r="BM1025" i="1"/>
  <c r="BN1025" i="1"/>
  <c r="BO1025" i="1" s="1"/>
  <c r="BP1025" i="1" s="1"/>
  <c r="BJ1026" i="1"/>
  <c r="BK1026" i="1"/>
  <c r="BL1026" i="1" s="1"/>
  <c r="BM1026" i="1"/>
  <c r="BN1026" i="1"/>
  <c r="BO1026" i="1" s="1"/>
  <c r="BP1026" i="1" s="1"/>
  <c r="BJ1027" i="1"/>
  <c r="BK1027" i="1"/>
  <c r="BL1027" i="1" s="1"/>
  <c r="BM1027" i="1"/>
  <c r="BN1027" i="1"/>
  <c r="BO1027" i="1" s="1"/>
  <c r="BP1027" i="1" s="1"/>
  <c r="BJ1028" i="1"/>
  <c r="BK1028" i="1"/>
  <c r="BL1028" i="1" s="1"/>
  <c r="BM1028" i="1"/>
  <c r="BN1028" i="1"/>
  <c r="BO1028" i="1" s="1"/>
  <c r="BP1028" i="1" s="1"/>
  <c r="BJ1029" i="1"/>
  <c r="BK1029" i="1"/>
  <c r="BL1029" i="1" s="1"/>
  <c r="BM1029" i="1"/>
  <c r="BN1029" i="1"/>
  <c r="BO1029" i="1" s="1"/>
  <c r="BP1029" i="1" s="1"/>
  <c r="BJ1030" i="1"/>
  <c r="BK1030" i="1"/>
  <c r="BL1030" i="1" s="1"/>
  <c r="BM1030" i="1"/>
  <c r="BN1030" i="1"/>
  <c r="BO1030" i="1" s="1"/>
  <c r="BP1030" i="1" s="1"/>
  <c r="BJ1031" i="1"/>
  <c r="BK1031" i="1"/>
  <c r="BL1031" i="1" s="1"/>
  <c r="BM1031" i="1"/>
  <c r="BN1031" i="1"/>
  <c r="BO1031" i="1" s="1"/>
  <c r="BP1031" i="1" s="1"/>
  <c r="BJ1032" i="1"/>
  <c r="BK1032" i="1"/>
  <c r="BL1032" i="1"/>
  <c r="BM1032" i="1"/>
  <c r="BN1032" i="1"/>
  <c r="BO1032" i="1" s="1"/>
  <c r="BP1032" i="1" s="1"/>
  <c r="BJ1033" i="1"/>
  <c r="BK1033" i="1"/>
  <c r="BL1033" i="1" s="1"/>
  <c r="BM1033" i="1"/>
  <c r="BN1033" i="1"/>
  <c r="BO1033" i="1" s="1"/>
  <c r="BP1033" i="1" s="1"/>
  <c r="BJ1034" i="1"/>
  <c r="BK1034" i="1"/>
  <c r="BL1034" i="1" s="1"/>
  <c r="BM1034" i="1"/>
  <c r="BN1034" i="1"/>
  <c r="BO1034" i="1" s="1"/>
  <c r="BP1034" i="1" s="1"/>
  <c r="BJ1035" i="1"/>
  <c r="BK1035" i="1"/>
  <c r="BL1035" i="1"/>
  <c r="BM1035" i="1"/>
  <c r="BN1035" i="1"/>
  <c r="BO1035" i="1" s="1"/>
  <c r="BP1035" i="1" s="1"/>
  <c r="BJ1036" i="1"/>
  <c r="BK1036" i="1"/>
  <c r="BL1036" i="1" s="1"/>
  <c r="BM1036" i="1"/>
  <c r="BN1036" i="1"/>
  <c r="BO1036" i="1" s="1"/>
  <c r="BP1036" i="1" s="1"/>
  <c r="BJ1037" i="1"/>
  <c r="BK1037" i="1"/>
  <c r="BL1037" i="1" s="1"/>
  <c r="BM1037" i="1"/>
  <c r="BN1037" i="1"/>
  <c r="BO1037" i="1" s="1"/>
  <c r="BP1037" i="1" s="1"/>
  <c r="BJ1038" i="1"/>
  <c r="BK1038" i="1"/>
  <c r="BL1038" i="1" s="1"/>
  <c r="BM1038" i="1"/>
  <c r="BN1038" i="1"/>
  <c r="BO1038" i="1" s="1"/>
  <c r="BP1038" i="1" s="1"/>
  <c r="BJ1039" i="1"/>
  <c r="BK1039" i="1"/>
  <c r="BL1039" i="1" s="1"/>
  <c r="BM1039" i="1"/>
  <c r="BN1039" i="1"/>
  <c r="BO1039" i="1" s="1"/>
  <c r="BP1039" i="1" s="1"/>
  <c r="BJ1040" i="1"/>
  <c r="BK1040" i="1"/>
  <c r="BM1040" i="1"/>
  <c r="BN1040" i="1"/>
  <c r="BO1040" i="1" s="1"/>
  <c r="BP1040" i="1" s="1"/>
  <c r="BJ1041" i="1"/>
  <c r="BK1041" i="1"/>
  <c r="BL1041" i="1"/>
  <c r="BM1041" i="1"/>
  <c r="BN1041" i="1"/>
  <c r="BO1041" i="1" s="1"/>
  <c r="BP1041" i="1" s="1"/>
  <c r="BJ1042" i="1"/>
  <c r="BK1042" i="1"/>
  <c r="BL1042" i="1" s="1"/>
  <c r="BM1042" i="1"/>
  <c r="BN1042" i="1"/>
  <c r="BO1042" i="1" s="1"/>
  <c r="BP1042" i="1" s="1"/>
  <c r="BJ1043" i="1"/>
  <c r="BK1043" i="1"/>
  <c r="BL1043" i="1" s="1"/>
  <c r="BM1043" i="1"/>
  <c r="BN1043" i="1"/>
  <c r="BO1043" i="1" s="1"/>
  <c r="BP1043" i="1" s="1"/>
  <c r="BJ1044" i="1"/>
  <c r="BK1044" i="1"/>
  <c r="BM1044" i="1"/>
  <c r="BN1044" i="1"/>
  <c r="BO1044" i="1" s="1"/>
  <c r="BP1044" i="1" s="1"/>
  <c r="BJ1045" i="1"/>
  <c r="BK1045" i="1"/>
  <c r="BL1045" i="1"/>
  <c r="BM1045" i="1"/>
  <c r="BN1045" i="1"/>
  <c r="BO1045" i="1" s="1"/>
  <c r="BP1045" i="1" s="1"/>
  <c r="BJ1046" i="1"/>
  <c r="BK1046" i="1"/>
  <c r="BL1046" i="1"/>
  <c r="BM1046" i="1"/>
  <c r="BN1046" i="1"/>
  <c r="BO1046" i="1" s="1"/>
  <c r="BP1046" i="1" s="1"/>
  <c r="BJ1047" i="1"/>
  <c r="BK1047" i="1"/>
  <c r="BL1047" i="1" s="1"/>
  <c r="BM1047" i="1"/>
  <c r="BN1047" i="1"/>
  <c r="BO1047" i="1" s="1"/>
  <c r="BP1047" i="1" s="1"/>
  <c r="BJ1048" i="1"/>
  <c r="BK1048" i="1"/>
  <c r="BL1048" i="1" s="1"/>
  <c r="BM1048" i="1"/>
  <c r="BN1048" i="1"/>
  <c r="BO1048" i="1" s="1"/>
  <c r="BP1048" i="1" s="1"/>
  <c r="BJ1049" i="1"/>
  <c r="BK1049" i="1"/>
  <c r="BM1049" i="1"/>
  <c r="BN1049" i="1"/>
  <c r="BO1049" i="1" s="1"/>
  <c r="BP1049" i="1" s="1"/>
  <c r="BJ1050" i="1"/>
  <c r="BK1050" i="1"/>
  <c r="BL1050" i="1" s="1"/>
  <c r="BM1050" i="1"/>
  <c r="BN1050" i="1"/>
  <c r="BO1050" i="1" s="1"/>
  <c r="BP1050" i="1" s="1"/>
  <c r="BJ1051" i="1"/>
  <c r="BK1051" i="1"/>
  <c r="BL1051" i="1" s="1"/>
  <c r="BM1051" i="1"/>
  <c r="BN1051" i="1"/>
  <c r="BO1051" i="1" s="1"/>
  <c r="BP1051" i="1" s="1"/>
  <c r="BJ1052" i="1"/>
  <c r="BK1052" i="1"/>
  <c r="BM1052" i="1"/>
  <c r="BN1052" i="1"/>
  <c r="BO1052" i="1" s="1"/>
  <c r="BP1052" i="1" s="1"/>
  <c r="BJ1053" i="1"/>
  <c r="BK1053" i="1"/>
  <c r="BL1053" i="1"/>
  <c r="BM1053" i="1"/>
  <c r="BN1053" i="1"/>
  <c r="BO1053" i="1" s="1"/>
  <c r="BP1053" i="1" s="1"/>
  <c r="BJ1054" i="1"/>
  <c r="BK1054" i="1"/>
  <c r="BL1054" i="1"/>
  <c r="BM1054" i="1"/>
  <c r="BN1054" i="1"/>
  <c r="BO1054" i="1" s="1"/>
  <c r="BP1054" i="1" s="1"/>
  <c r="BJ1055" i="1"/>
  <c r="BK1055" i="1"/>
  <c r="BL1055" i="1" s="1"/>
  <c r="BM1055" i="1"/>
  <c r="BN1055" i="1"/>
  <c r="BO1055" i="1" s="1"/>
  <c r="BP1055" i="1" s="1"/>
  <c r="BJ1056" i="1"/>
  <c r="BK1056" i="1"/>
  <c r="BL1056" i="1" s="1"/>
  <c r="BM1056" i="1"/>
  <c r="BN1056" i="1"/>
  <c r="BO1056" i="1" s="1"/>
  <c r="BP1056" i="1" s="1"/>
  <c r="BJ1057" i="1"/>
  <c r="BK1057" i="1"/>
  <c r="BL1057" i="1" s="1"/>
  <c r="BM1057" i="1"/>
  <c r="BN1057" i="1"/>
  <c r="BO1057" i="1" s="1"/>
  <c r="BP1057" i="1" s="1"/>
  <c r="BJ1058" i="1"/>
  <c r="BK1058" i="1"/>
  <c r="BL1058" i="1" s="1"/>
  <c r="BM1058" i="1"/>
  <c r="BN1058" i="1"/>
  <c r="BO1058" i="1" s="1"/>
  <c r="BP1058" i="1" s="1"/>
  <c r="BJ1059" i="1"/>
  <c r="BK1059" i="1"/>
  <c r="BM1059" i="1"/>
  <c r="BN1059" i="1"/>
  <c r="BO1059" i="1" s="1"/>
  <c r="BP1059" i="1" s="1"/>
  <c r="BJ1060" i="1"/>
  <c r="BK1060" i="1"/>
  <c r="BL1060" i="1" s="1"/>
  <c r="BM1060" i="1"/>
  <c r="BN1060" i="1"/>
  <c r="BO1060" i="1" s="1"/>
  <c r="BP1060" i="1" s="1"/>
  <c r="BJ1061" i="1"/>
  <c r="BK1061" i="1"/>
  <c r="BM1061" i="1"/>
  <c r="BN1061" i="1"/>
  <c r="BO1061" i="1" s="1"/>
  <c r="BP1061" i="1" s="1"/>
  <c r="BJ1062" i="1"/>
  <c r="BK1062" i="1"/>
  <c r="BL1062" i="1"/>
  <c r="BM1062" i="1"/>
  <c r="BN1062" i="1"/>
  <c r="BO1062" i="1" s="1"/>
  <c r="BP1062" i="1" s="1"/>
  <c r="BJ1063" i="1"/>
  <c r="BK1063" i="1"/>
  <c r="BL1063" i="1"/>
  <c r="BM1063" i="1"/>
  <c r="BN1063" i="1"/>
  <c r="BO1063" i="1" s="1"/>
  <c r="BP1063" i="1" s="1"/>
  <c r="BJ1064" i="1"/>
  <c r="BK1064" i="1"/>
  <c r="BL1064" i="1"/>
  <c r="BM1064" i="1"/>
  <c r="BN1064" i="1"/>
  <c r="BO1064" i="1" s="1"/>
  <c r="BP1064" i="1" s="1"/>
  <c r="BJ1065" i="1"/>
  <c r="BK1065" i="1"/>
  <c r="BL1065" i="1"/>
  <c r="BM1065" i="1"/>
  <c r="BN1065" i="1"/>
  <c r="BO1065" i="1" s="1"/>
  <c r="BP1065" i="1" s="1"/>
  <c r="BJ1066" i="1"/>
  <c r="BK1066" i="1"/>
  <c r="BL1066" i="1" s="1"/>
  <c r="BM1066" i="1"/>
  <c r="BN1066" i="1"/>
  <c r="BO1066" i="1" s="1"/>
  <c r="BP1066" i="1" s="1"/>
  <c r="BJ1067" i="1"/>
  <c r="BK1067" i="1"/>
  <c r="BM1067" i="1"/>
  <c r="BN1067" i="1"/>
  <c r="BO1067" i="1" s="1"/>
  <c r="BP1067" i="1" s="1"/>
  <c r="BJ1068" i="1"/>
  <c r="BK1068" i="1"/>
  <c r="BL1068" i="1" s="1"/>
  <c r="BM1068" i="1"/>
  <c r="BN1068" i="1"/>
  <c r="BO1068" i="1" s="1"/>
  <c r="BP1068" i="1" s="1"/>
  <c r="BJ1069" i="1"/>
  <c r="BK1069" i="1"/>
  <c r="BL1069" i="1" s="1"/>
  <c r="BM1069" i="1"/>
  <c r="BN1069" i="1"/>
  <c r="BO1069" i="1" s="1"/>
  <c r="BP1069" i="1" s="1"/>
  <c r="BJ1070" i="1"/>
  <c r="BK1070" i="1"/>
  <c r="BM1070" i="1"/>
  <c r="BN1070" i="1"/>
  <c r="BO1070" i="1" s="1"/>
  <c r="BP1070" i="1" s="1"/>
  <c r="BJ1071" i="1"/>
  <c r="BK1071" i="1"/>
  <c r="BL1071" i="1" s="1"/>
  <c r="BM1071" i="1"/>
  <c r="BN1071" i="1"/>
  <c r="BO1071" i="1" s="1"/>
  <c r="BP1071" i="1" s="1"/>
  <c r="BJ1072" i="1"/>
  <c r="BK1072" i="1"/>
  <c r="BM1072" i="1"/>
  <c r="BN1072" i="1"/>
  <c r="BO1072" i="1" s="1"/>
  <c r="BP1072" i="1" s="1"/>
  <c r="BJ1073" i="1"/>
  <c r="BK1073" i="1"/>
  <c r="BL1073" i="1"/>
  <c r="BM1073" i="1"/>
  <c r="BN1073" i="1"/>
  <c r="BO1073" i="1" s="1"/>
  <c r="BP1073" i="1" s="1"/>
  <c r="BJ1074" i="1"/>
  <c r="BK1074" i="1"/>
  <c r="BL1074" i="1" s="1"/>
  <c r="BM1074" i="1"/>
  <c r="BN1074" i="1"/>
  <c r="BO1074" i="1" s="1"/>
  <c r="BP1074" i="1" s="1"/>
  <c r="BJ1075" i="1"/>
  <c r="BK1075" i="1"/>
  <c r="BL1075" i="1" s="1"/>
  <c r="BM1075" i="1"/>
  <c r="BN1075" i="1"/>
  <c r="BO1075" i="1" s="1"/>
  <c r="BP1075" i="1" s="1"/>
  <c r="BJ1076" i="1"/>
  <c r="BK1076" i="1"/>
  <c r="BL1076" i="1" s="1"/>
  <c r="BM1076" i="1"/>
  <c r="BN1076" i="1"/>
  <c r="BO1076" i="1" s="1"/>
  <c r="BP1076" i="1" s="1"/>
  <c r="BJ1077" i="1"/>
  <c r="BK1077" i="1"/>
  <c r="BL1077" i="1" s="1"/>
  <c r="BM1077" i="1"/>
  <c r="BN1077" i="1"/>
  <c r="BO1077" i="1" s="1"/>
  <c r="BP1077" i="1" s="1"/>
  <c r="BJ1078" i="1"/>
  <c r="BK1078" i="1"/>
  <c r="BM1078" i="1"/>
  <c r="BN1078" i="1"/>
  <c r="BO1078" i="1" s="1"/>
  <c r="BP1078" i="1" s="1"/>
  <c r="BJ1079" i="1"/>
  <c r="BK1079" i="1"/>
  <c r="BL1079" i="1" s="1"/>
  <c r="BM1079" i="1"/>
  <c r="BN1079" i="1"/>
  <c r="BO1079" i="1" s="1"/>
  <c r="BP1079" i="1" s="1"/>
  <c r="BJ1080" i="1"/>
  <c r="BK1080" i="1"/>
  <c r="BM1080" i="1"/>
  <c r="BN1080" i="1"/>
  <c r="BO1080" i="1" s="1"/>
  <c r="BP1080" i="1" s="1"/>
  <c r="BJ1081" i="1"/>
  <c r="BK1081" i="1"/>
  <c r="BL1081" i="1" s="1"/>
  <c r="BM1081" i="1"/>
  <c r="BN1081" i="1"/>
  <c r="BO1081" i="1" s="1"/>
  <c r="BP1081" i="1" s="1"/>
  <c r="BJ1082" i="1"/>
  <c r="BK1082" i="1"/>
  <c r="BL1082" i="1" s="1"/>
  <c r="BM1082" i="1"/>
  <c r="BN1082" i="1"/>
  <c r="BO1082" i="1" s="1"/>
  <c r="BP1082" i="1" s="1"/>
  <c r="BJ1083" i="1"/>
  <c r="BK1083" i="1"/>
  <c r="BL1083" i="1" s="1"/>
  <c r="BM1083" i="1"/>
  <c r="BN1083" i="1"/>
  <c r="BO1083" i="1" s="1"/>
  <c r="BP1083" i="1" s="1"/>
  <c r="BJ1084" i="1"/>
  <c r="BK1084" i="1"/>
  <c r="BM1084" i="1"/>
  <c r="BN1084" i="1"/>
  <c r="BO1084" i="1" s="1"/>
  <c r="BP1084" i="1" s="1"/>
  <c r="BJ1085" i="1"/>
  <c r="BK1085" i="1"/>
  <c r="BL1085" i="1" s="1"/>
  <c r="BM1085" i="1"/>
  <c r="BN1085" i="1"/>
  <c r="BO1085" i="1" s="1"/>
  <c r="BP1085" i="1" s="1"/>
  <c r="BJ1086" i="1"/>
  <c r="BK1086" i="1"/>
  <c r="BL1086" i="1"/>
  <c r="BM1086" i="1"/>
  <c r="BN1086" i="1"/>
  <c r="BO1086" i="1" s="1"/>
  <c r="BP1086" i="1" s="1"/>
  <c r="BJ1087" i="1"/>
  <c r="BK1087" i="1"/>
  <c r="BL1087" i="1"/>
  <c r="BM1087" i="1"/>
  <c r="BN1087" i="1"/>
  <c r="BO1087" i="1" s="1"/>
  <c r="BP1087" i="1" s="1"/>
  <c r="BJ1088" i="1"/>
  <c r="BK1088" i="1"/>
  <c r="BL1088" i="1" s="1"/>
  <c r="BM1088" i="1"/>
  <c r="BN1088" i="1"/>
  <c r="BO1088" i="1" s="1"/>
  <c r="BP1088" i="1" s="1"/>
  <c r="BJ1089" i="1"/>
  <c r="BK1089" i="1"/>
  <c r="BL1089" i="1" s="1"/>
  <c r="BM1089" i="1"/>
  <c r="BN1089" i="1"/>
  <c r="BO1089" i="1" s="1"/>
  <c r="BP1089" i="1" s="1"/>
  <c r="BJ1090" i="1"/>
  <c r="BK1090" i="1"/>
  <c r="BL1090" i="1" s="1"/>
  <c r="BM1090" i="1"/>
  <c r="BN1090" i="1"/>
  <c r="BO1090" i="1" s="1"/>
  <c r="BP1090" i="1" s="1"/>
  <c r="BJ1091" i="1"/>
  <c r="BK1091" i="1"/>
  <c r="BL1091" i="1" s="1"/>
  <c r="BM1091" i="1"/>
  <c r="BN1091" i="1"/>
  <c r="BO1091" i="1" s="1"/>
  <c r="BP1091" i="1" s="1"/>
  <c r="BJ1092" i="1"/>
  <c r="BK1092" i="1"/>
  <c r="BL1092" i="1" s="1"/>
  <c r="BM1092" i="1"/>
  <c r="BN1092" i="1"/>
  <c r="BO1092" i="1" s="1"/>
  <c r="BP1092" i="1" s="1"/>
  <c r="BJ1093" i="1"/>
  <c r="BK1093" i="1"/>
  <c r="BL1093" i="1" s="1"/>
  <c r="BM1093" i="1"/>
  <c r="BN1093" i="1"/>
  <c r="BO1093" i="1" s="1"/>
  <c r="BP1093" i="1" s="1"/>
  <c r="BJ1094" i="1"/>
  <c r="BK1094" i="1"/>
  <c r="BL1094" i="1" s="1"/>
  <c r="BM1094" i="1"/>
  <c r="BN1094" i="1"/>
  <c r="BO1094" i="1" s="1"/>
  <c r="BP1094" i="1" s="1"/>
  <c r="BJ1095" i="1"/>
  <c r="BK1095" i="1"/>
  <c r="BL1095" i="1" s="1"/>
  <c r="BM1095" i="1"/>
  <c r="BN1095" i="1"/>
  <c r="BO1095" i="1" s="1"/>
  <c r="BP1095" i="1" s="1"/>
  <c r="BJ1096" i="1"/>
  <c r="BK1096" i="1"/>
  <c r="BL1096" i="1" s="1"/>
  <c r="BM1096" i="1"/>
  <c r="BN1096" i="1"/>
  <c r="BO1096" i="1" s="1"/>
  <c r="BP1096" i="1" s="1"/>
  <c r="BJ1097" i="1"/>
  <c r="BK1097" i="1"/>
  <c r="BM1097" i="1"/>
  <c r="BN1097" i="1"/>
  <c r="BO1097" i="1" s="1"/>
  <c r="BP1097" i="1" s="1"/>
  <c r="BQ1097" i="1" s="1"/>
  <c r="BJ1098" i="1"/>
  <c r="BK1098" i="1"/>
  <c r="BL1098" i="1" s="1"/>
  <c r="BM1098" i="1"/>
  <c r="BN1098" i="1"/>
  <c r="BO1098" i="1" s="1"/>
  <c r="BP1098" i="1" s="1"/>
  <c r="BJ1099" i="1"/>
  <c r="BK1099" i="1"/>
  <c r="BL1099" i="1" s="1"/>
  <c r="BM1099" i="1"/>
  <c r="BN1099" i="1"/>
  <c r="BO1099" i="1" s="1"/>
  <c r="BP1099" i="1" s="1"/>
  <c r="BJ1100" i="1"/>
  <c r="BK1100" i="1"/>
  <c r="BL1100" i="1" s="1"/>
  <c r="BM1100" i="1"/>
  <c r="BN1100" i="1"/>
  <c r="BO1100" i="1" s="1"/>
  <c r="BP1100" i="1" s="1"/>
  <c r="BJ1101" i="1"/>
  <c r="BK1101" i="1"/>
  <c r="BL1101" i="1"/>
  <c r="BM1101" i="1"/>
  <c r="BN1101" i="1"/>
  <c r="BO1101" i="1" s="1"/>
  <c r="BP1101" i="1" s="1"/>
  <c r="BJ1102" i="1"/>
  <c r="BK1102" i="1"/>
  <c r="BL1102" i="1"/>
  <c r="BM1102" i="1"/>
  <c r="BN1102" i="1"/>
  <c r="BO1102" i="1" s="1"/>
  <c r="BP1102" i="1" s="1"/>
  <c r="BJ1103" i="1"/>
  <c r="BK1103" i="1"/>
  <c r="BL1103" i="1"/>
  <c r="BM1103" i="1"/>
  <c r="BN1103" i="1"/>
  <c r="BO1103" i="1" s="1"/>
  <c r="BP1103" i="1" s="1"/>
  <c r="BJ1104" i="1"/>
  <c r="BK1104" i="1"/>
  <c r="BL1104" i="1"/>
  <c r="BM1104" i="1"/>
  <c r="BN1104" i="1"/>
  <c r="BO1104" i="1" s="1"/>
  <c r="BP1104" i="1" s="1"/>
  <c r="BJ1105" i="1"/>
  <c r="BK1105" i="1"/>
  <c r="BL1105" i="1"/>
  <c r="BM1105" i="1"/>
  <c r="BN1105" i="1"/>
  <c r="BO1105" i="1" s="1"/>
  <c r="BP1105" i="1" s="1"/>
  <c r="BJ1106" i="1"/>
  <c r="BK1106" i="1"/>
  <c r="BL1106" i="1"/>
  <c r="BM1106" i="1"/>
  <c r="BN1106" i="1"/>
  <c r="BO1106" i="1" s="1"/>
  <c r="BP1106" i="1" s="1"/>
  <c r="BJ1107" i="1"/>
  <c r="BK1107" i="1"/>
  <c r="BL1107" i="1"/>
  <c r="BM1107" i="1"/>
  <c r="BN1107" i="1"/>
  <c r="BO1107" i="1" s="1"/>
  <c r="BP1107" i="1" s="1"/>
  <c r="BJ1108" i="1"/>
  <c r="BK1108" i="1"/>
  <c r="BL1108" i="1"/>
  <c r="BM1108" i="1"/>
  <c r="BN1108" i="1"/>
  <c r="BO1108" i="1" s="1"/>
  <c r="BP1108" i="1" s="1"/>
  <c r="BJ1109" i="1"/>
  <c r="BK1109" i="1"/>
  <c r="BL1109" i="1"/>
  <c r="BM1109" i="1"/>
  <c r="BN1109" i="1"/>
  <c r="BO1109" i="1" s="1"/>
  <c r="BP1109" i="1" s="1"/>
  <c r="BJ1110" i="1"/>
  <c r="BK1110" i="1"/>
  <c r="BL1110" i="1"/>
  <c r="BM1110" i="1"/>
  <c r="BN1110" i="1"/>
  <c r="BO1110" i="1" s="1"/>
  <c r="BP1110" i="1" s="1"/>
  <c r="BJ1111" i="1"/>
  <c r="BK1111" i="1"/>
  <c r="BL1111" i="1" s="1"/>
  <c r="BM1111" i="1"/>
  <c r="BN1111" i="1"/>
  <c r="BO1111" i="1" s="1"/>
  <c r="BP1111" i="1" s="1"/>
  <c r="BJ1112" i="1"/>
  <c r="BK1112" i="1"/>
  <c r="BM1112" i="1"/>
  <c r="BN1112" i="1"/>
  <c r="BO1112" i="1" s="1"/>
  <c r="BP1112" i="1" s="1"/>
  <c r="BJ1113" i="1"/>
  <c r="BK1113" i="1"/>
  <c r="BL1113" i="1" s="1"/>
  <c r="BM1113" i="1"/>
  <c r="BN1113" i="1"/>
  <c r="BO1113" i="1" s="1"/>
  <c r="BP1113" i="1" s="1"/>
  <c r="BJ1114" i="1"/>
  <c r="BK1114" i="1"/>
  <c r="BM1114" i="1"/>
  <c r="BN1114" i="1"/>
  <c r="BO1114" i="1" s="1"/>
  <c r="BP1114" i="1" s="1"/>
  <c r="BJ1115" i="1"/>
  <c r="BK1115" i="1"/>
  <c r="BL1115" i="1" s="1"/>
  <c r="BM1115" i="1"/>
  <c r="BN1115" i="1"/>
  <c r="BO1115" i="1" s="1"/>
  <c r="BP1115" i="1" s="1"/>
  <c r="BJ1116" i="1"/>
  <c r="BK1116" i="1"/>
  <c r="BM1116" i="1"/>
  <c r="BN1116" i="1"/>
  <c r="BO1116" i="1" s="1"/>
  <c r="BP1116" i="1" s="1"/>
  <c r="BJ1117" i="1"/>
  <c r="BK1117" i="1"/>
  <c r="BM1117" i="1"/>
  <c r="BN1117" i="1"/>
  <c r="BO1117" i="1" s="1"/>
  <c r="BP1117" i="1" s="1"/>
  <c r="BJ1118" i="1"/>
  <c r="BK1118" i="1"/>
  <c r="BL1118" i="1"/>
  <c r="BM1118" i="1"/>
  <c r="BN1118" i="1"/>
  <c r="BO1118" i="1" s="1"/>
  <c r="BP1118" i="1" s="1"/>
  <c r="BJ1119" i="1"/>
  <c r="BK1119" i="1"/>
  <c r="BL1119" i="1" s="1"/>
  <c r="BM1119" i="1"/>
  <c r="BN1119" i="1"/>
  <c r="BO1119" i="1" s="1"/>
  <c r="BP1119" i="1" s="1"/>
  <c r="BJ1120" i="1"/>
  <c r="BK1120" i="1"/>
  <c r="BL1120" i="1" s="1"/>
  <c r="BM1120" i="1"/>
  <c r="BN1120" i="1"/>
  <c r="BO1120" i="1" s="1"/>
  <c r="BP1120" i="1" s="1"/>
  <c r="BJ1121" i="1"/>
  <c r="BK1121" i="1"/>
  <c r="BL1121" i="1" s="1"/>
  <c r="BM1121" i="1"/>
  <c r="BN1121" i="1"/>
  <c r="BO1121" i="1" s="1"/>
  <c r="BP1121" i="1" s="1"/>
  <c r="BJ1122" i="1"/>
  <c r="BK1122" i="1"/>
  <c r="BL1122" i="1" s="1"/>
  <c r="BM1122" i="1"/>
  <c r="BN1122" i="1"/>
  <c r="BO1122" i="1" s="1"/>
  <c r="BP1122" i="1" s="1"/>
  <c r="BJ1123" i="1"/>
  <c r="BK1123" i="1"/>
  <c r="BL1123" i="1" s="1"/>
  <c r="BM1123" i="1"/>
  <c r="BN1123" i="1"/>
  <c r="BO1123" i="1" s="1"/>
  <c r="BP1123" i="1" s="1"/>
  <c r="BJ1124" i="1"/>
  <c r="BK1124" i="1"/>
  <c r="BL1124" i="1" s="1"/>
  <c r="BM1124" i="1"/>
  <c r="BN1124" i="1"/>
  <c r="BO1124" i="1" s="1"/>
  <c r="BP1124" i="1" s="1"/>
  <c r="BQ1124" i="1" s="1"/>
  <c r="BJ1125" i="1"/>
  <c r="BK1125" i="1"/>
  <c r="BL1125" i="1" s="1"/>
  <c r="BM1125" i="1"/>
  <c r="BN1125" i="1"/>
  <c r="BO1125" i="1" s="1"/>
  <c r="BP1125" i="1" s="1"/>
  <c r="BJ1126" i="1"/>
  <c r="BK1126" i="1"/>
  <c r="BL1126" i="1" s="1"/>
  <c r="BM1126" i="1"/>
  <c r="BN1126" i="1"/>
  <c r="BO1126" i="1" s="1"/>
  <c r="BP1126" i="1" s="1"/>
  <c r="BJ1127" i="1"/>
  <c r="BK1127" i="1"/>
  <c r="BL1127" i="1" s="1"/>
  <c r="BM1127" i="1"/>
  <c r="BN1127" i="1"/>
  <c r="BO1127" i="1" s="1"/>
  <c r="BP1127" i="1" s="1"/>
  <c r="BJ1128" i="1"/>
  <c r="BK1128" i="1"/>
  <c r="BL1128" i="1" s="1"/>
  <c r="BM1128" i="1"/>
  <c r="BN1128" i="1"/>
  <c r="BO1128" i="1" s="1"/>
  <c r="BJ1129" i="1"/>
  <c r="BM1145" i="1" s="1"/>
  <c r="BN1145" i="1" s="1"/>
  <c r="BO1145" i="1" s="1"/>
  <c r="BP1145" i="1" s="1"/>
  <c r="BK1129" i="1"/>
  <c r="BL1129" i="1"/>
  <c r="BJ1130" i="1"/>
  <c r="BK1130" i="1"/>
  <c r="BL1130" i="1" s="1"/>
  <c r="BJ1131" i="1"/>
  <c r="BK1131" i="1"/>
  <c r="BL1131" i="1" s="1"/>
  <c r="BJ1132" i="1"/>
  <c r="BK1132" i="1"/>
  <c r="BL1132" i="1" s="1"/>
  <c r="BJ1133" i="1"/>
  <c r="BK1133" i="1"/>
  <c r="BL1133" i="1"/>
  <c r="BJ1134" i="1"/>
  <c r="BK1134" i="1"/>
  <c r="BL1134" i="1"/>
  <c r="BJ1135" i="1"/>
  <c r="BK1135" i="1"/>
  <c r="BL1135" i="1" s="1"/>
  <c r="BJ1136" i="1"/>
  <c r="BK1136" i="1"/>
  <c r="BL1136" i="1" s="1"/>
  <c r="BJ1137" i="1"/>
  <c r="BK1137" i="1"/>
  <c r="BL1137" i="1" s="1"/>
  <c r="BJ1138" i="1"/>
  <c r="BK1138" i="1"/>
  <c r="BJ1139" i="1"/>
  <c r="BK1139" i="1"/>
  <c r="BL1139" i="1" s="1"/>
  <c r="BM1139" i="1"/>
  <c r="BN1139" i="1" s="1"/>
  <c r="BO1139" i="1" s="1"/>
  <c r="BP1139" i="1" s="1"/>
  <c r="BJ1140" i="1"/>
  <c r="BK1140" i="1"/>
  <c r="BL1140" i="1"/>
  <c r="BJ1141" i="1"/>
  <c r="BK1141" i="1"/>
  <c r="BL1141" i="1" s="1"/>
  <c r="BJ1142" i="1"/>
  <c r="BK1142" i="1"/>
  <c r="BL1142" i="1" s="1"/>
  <c r="BJ1143" i="1"/>
  <c r="BK1143" i="1"/>
  <c r="BL1143" i="1" s="1"/>
  <c r="BJ1144" i="1"/>
  <c r="BK1144" i="1"/>
  <c r="BL1144" i="1" s="1"/>
  <c r="BJ1145" i="1"/>
  <c r="BK1145" i="1"/>
  <c r="BJ1146" i="1"/>
  <c r="BK1146" i="1"/>
  <c r="BJ1147" i="1"/>
  <c r="BK1147" i="1"/>
  <c r="BL1147" i="1" s="1"/>
  <c r="BJ1148" i="1"/>
  <c r="BK1148" i="1"/>
  <c r="BL1148" i="1" s="1"/>
  <c r="BJ1149" i="1"/>
  <c r="BK1149" i="1"/>
  <c r="BL1149" i="1" s="1"/>
  <c r="BJ1150" i="1"/>
  <c r="BK1150" i="1"/>
  <c r="BM1150" i="1"/>
  <c r="BN1150" i="1" s="1"/>
  <c r="BO1150" i="1" s="1"/>
  <c r="BP1150" i="1" s="1"/>
  <c r="BJ1151" i="1"/>
  <c r="BK1151" i="1"/>
  <c r="BL1151" i="1" s="1"/>
  <c r="BJ1152" i="1"/>
  <c r="BK1152" i="1"/>
  <c r="BL1152" i="1" s="1"/>
  <c r="BJ1153" i="1"/>
  <c r="BK1153" i="1"/>
  <c r="BL1153" i="1"/>
  <c r="BJ1154" i="1"/>
  <c r="BK1154" i="1"/>
  <c r="BL1154" i="1" s="1"/>
  <c r="BJ1155" i="1"/>
  <c r="BK1155" i="1"/>
  <c r="BM1155" i="1"/>
  <c r="BN1155" i="1" s="1"/>
  <c r="BO1155" i="1" s="1"/>
  <c r="BP1155" i="1" s="1"/>
  <c r="BJ1156" i="1"/>
  <c r="BK1156" i="1"/>
  <c r="BL1156" i="1" s="1"/>
  <c r="BM1156" i="1"/>
  <c r="BN1156" i="1" s="1"/>
  <c r="BO1156" i="1" s="1"/>
  <c r="BP1156" i="1" s="1"/>
  <c r="BQ1156" i="1" s="1"/>
  <c r="BJ1157" i="1"/>
  <c r="BK1157" i="1"/>
  <c r="BL1157" i="1" s="1"/>
  <c r="BJ1158" i="1"/>
  <c r="BK1158" i="1"/>
  <c r="BL1158" i="1"/>
  <c r="BJ1159" i="1"/>
  <c r="BK1159" i="1"/>
  <c r="BL1159" i="1" s="1"/>
  <c r="BJ1160" i="1"/>
  <c r="BK1160" i="1"/>
  <c r="BL1160" i="1"/>
  <c r="BJ1161" i="1"/>
  <c r="BK1161" i="1"/>
  <c r="BL1161" i="1" s="1"/>
  <c r="BJ1162" i="1"/>
  <c r="BK1162" i="1"/>
  <c r="BL1162" i="1"/>
  <c r="BM1162" i="1"/>
  <c r="BN1162" i="1" s="1"/>
  <c r="BO1162" i="1" s="1"/>
  <c r="BP1162" i="1" s="1"/>
  <c r="BJ1163" i="1"/>
  <c r="BK1163" i="1"/>
  <c r="BL1163" i="1"/>
  <c r="BM1163" i="1"/>
  <c r="BN1163" i="1" s="1"/>
  <c r="BO1163" i="1" s="1"/>
  <c r="BP1163" i="1" s="1"/>
  <c r="BJ1164" i="1"/>
  <c r="BK1164" i="1"/>
  <c r="BL1164" i="1"/>
  <c r="BJ1165" i="1"/>
  <c r="BK1165" i="1"/>
  <c r="BL1165" i="1" s="1"/>
  <c r="BM1165" i="1"/>
  <c r="BN1165" i="1" s="1"/>
  <c r="BO1165" i="1" s="1"/>
  <c r="BP1165" i="1" s="1"/>
  <c r="BJ1166" i="1"/>
  <c r="BK1166" i="1"/>
  <c r="BL1166" i="1" s="1"/>
  <c r="BJ1167" i="1"/>
  <c r="BK1167" i="1"/>
  <c r="BL1167" i="1" s="1"/>
  <c r="BJ1168" i="1"/>
  <c r="BK1168" i="1"/>
  <c r="BL1168" i="1" s="1"/>
  <c r="BJ1169" i="1"/>
  <c r="BK1169" i="1"/>
  <c r="BL1169" i="1" s="1"/>
  <c r="BJ1170" i="1"/>
  <c r="BK1170" i="1"/>
  <c r="BL1170" i="1" s="1"/>
  <c r="BJ1171" i="1"/>
  <c r="BK1171" i="1"/>
  <c r="BL1171" i="1" s="1"/>
  <c r="BM1171" i="1"/>
  <c r="BN1171" i="1" s="1"/>
  <c r="BO1171" i="1" s="1"/>
  <c r="BP1171" i="1" s="1"/>
  <c r="BQ1171" i="1" s="1"/>
  <c r="BJ1172" i="1"/>
  <c r="BK1172" i="1"/>
  <c r="BL1172" i="1" s="1"/>
  <c r="BJ1173" i="1"/>
  <c r="BK1173" i="1"/>
  <c r="BM1173" i="1"/>
  <c r="BN1173" i="1" s="1"/>
  <c r="BO1173" i="1" s="1"/>
  <c r="BP1173" i="1" s="1"/>
  <c r="BJ1174" i="1"/>
  <c r="BK1174" i="1"/>
  <c r="BL1174" i="1" s="1"/>
  <c r="BJ1175" i="1"/>
  <c r="BK1175" i="1"/>
  <c r="BL1175" i="1" s="1"/>
  <c r="BJ1176" i="1"/>
  <c r="BK1176" i="1"/>
  <c r="BL1176" i="1" s="1"/>
  <c r="BJ1177" i="1"/>
  <c r="BK1177" i="1"/>
  <c r="BL1177" i="1" s="1"/>
  <c r="BJ1178" i="1"/>
  <c r="BK1178" i="1"/>
  <c r="BL1178" i="1" s="1"/>
  <c r="BJ1179" i="1"/>
  <c r="BK1179" i="1"/>
  <c r="BL1179" i="1" s="1"/>
  <c r="BM1179" i="1"/>
  <c r="BN1179" i="1" s="1"/>
  <c r="BO1179" i="1" s="1"/>
  <c r="BP1179" i="1" s="1"/>
  <c r="BJ1180" i="1"/>
  <c r="BK1180" i="1"/>
  <c r="BL1180" i="1"/>
  <c r="BJ1181" i="1"/>
  <c r="BK1181" i="1"/>
  <c r="BL1181" i="1" s="1"/>
  <c r="BJ1182" i="1"/>
  <c r="BK1182" i="1"/>
  <c r="BL1182" i="1" s="1"/>
  <c r="BJ1183" i="1"/>
  <c r="BK1183" i="1"/>
  <c r="BL1183" i="1"/>
  <c r="BJ1184" i="1"/>
  <c r="BK1184" i="1"/>
  <c r="BL1184" i="1"/>
  <c r="BJ1185" i="1"/>
  <c r="BK1185" i="1"/>
  <c r="BL1185" i="1"/>
  <c r="BM1185" i="1"/>
  <c r="BN1185" i="1" s="1"/>
  <c r="BO1185" i="1" s="1"/>
  <c r="BP1185" i="1" s="1"/>
  <c r="BJ1186" i="1"/>
  <c r="BK1186" i="1"/>
  <c r="BL1186" i="1"/>
  <c r="BM1186" i="1"/>
  <c r="BN1186" i="1" s="1"/>
  <c r="BO1186" i="1" s="1"/>
  <c r="BP1186" i="1" s="1"/>
  <c r="BJ1187" i="1"/>
  <c r="BK1187" i="1"/>
  <c r="BL1187" i="1"/>
  <c r="BM1187" i="1"/>
  <c r="BN1187" i="1" s="1"/>
  <c r="BO1187" i="1" s="1"/>
  <c r="BP1187" i="1" s="1"/>
  <c r="BJ1188" i="1"/>
  <c r="BK1188" i="1"/>
  <c r="BL1188" i="1"/>
  <c r="BM1188" i="1"/>
  <c r="BN1188" i="1" s="1"/>
  <c r="BO1188" i="1" s="1"/>
  <c r="BP1188" i="1" s="1"/>
  <c r="BQ1188" i="1" s="1"/>
  <c r="BJ1189" i="1"/>
  <c r="BK1189" i="1"/>
  <c r="BL1189" i="1"/>
  <c r="BJ1190" i="1"/>
  <c r="BK1190" i="1"/>
  <c r="BL1190" i="1" s="1"/>
  <c r="BM1190" i="1"/>
  <c r="BN1190" i="1" s="1"/>
  <c r="BO1190" i="1" s="1"/>
  <c r="BP1190" i="1" s="1"/>
  <c r="BJ1191" i="1"/>
  <c r="BK1191" i="1"/>
  <c r="BL1191" i="1" s="1"/>
  <c r="BJ1192" i="1"/>
  <c r="BK1192" i="1"/>
  <c r="BL1192" i="1" s="1"/>
  <c r="BJ1193" i="1"/>
  <c r="BK1193" i="1"/>
  <c r="BL1193" i="1" s="1"/>
  <c r="BJ1194" i="1"/>
  <c r="BK1194" i="1"/>
  <c r="BL1194" i="1" s="1"/>
  <c r="BJ1195" i="1"/>
  <c r="BK1195" i="1"/>
  <c r="BL1195" i="1" s="1"/>
  <c r="BJ1196" i="1"/>
  <c r="BK1196" i="1"/>
  <c r="BL1196" i="1" s="1"/>
  <c r="BM1196" i="1"/>
  <c r="BN1196" i="1" s="1"/>
  <c r="BO1196" i="1" s="1"/>
  <c r="BP1196" i="1" s="1"/>
  <c r="BJ1197" i="1"/>
  <c r="BK1197" i="1"/>
  <c r="BL1197" i="1" s="1"/>
  <c r="BM1197" i="1"/>
  <c r="BN1197" i="1" s="1"/>
  <c r="BO1197" i="1" s="1"/>
  <c r="BP1197" i="1" s="1"/>
  <c r="BJ1198" i="1"/>
  <c r="BK1198" i="1"/>
  <c r="BJ1199" i="1"/>
  <c r="BK1199" i="1"/>
  <c r="BL1199" i="1" s="1"/>
  <c r="BJ1200" i="1"/>
  <c r="BK1200" i="1"/>
  <c r="BJ1201" i="1"/>
  <c r="BK1201" i="1"/>
  <c r="BL1201" i="1" s="1"/>
  <c r="BJ1202" i="1"/>
  <c r="BK1202" i="1"/>
  <c r="BL1202" i="1" s="1"/>
  <c r="BM1202" i="1"/>
  <c r="BN1202" i="1" s="1"/>
  <c r="BO1202" i="1" s="1"/>
  <c r="BP1202" i="1" s="1"/>
  <c r="BJ1203" i="1"/>
  <c r="BK1203" i="1"/>
  <c r="BL1203" i="1" s="1"/>
  <c r="BJ1204" i="1"/>
  <c r="BK1204" i="1"/>
  <c r="BL1204" i="1" s="1"/>
  <c r="BJ1205" i="1"/>
  <c r="BK1205" i="1"/>
  <c r="BJ1206" i="1"/>
  <c r="BK1206" i="1"/>
  <c r="BL1206" i="1" s="1"/>
  <c r="BJ1207" i="1"/>
  <c r="BK1207" i="1"/>
  <c r="BL1207" i="1" s="1"/>
  <c r="BJ1208" i="1"/>
  <c r="BK1208" i="1"/>
  <c r="BL1208" i="1"/>
  <c r="BJ1209" i="1"/>
  <c r="BK1209" i="1"/>
  <c r="BL1209" i="1"/>
  <c r="BM1209" i="1"/>
  <c r="BN1209" i="1" s="1"/>
  <c r="BO1209" i="1" s="1"/>
  <c r="BP1209" i="1" s="1"/>
  <c r="BJ1210" i="1"/>
  <c r="BK1210" i="1"/>
  <c r="BL1210" i="1"/>
  <c r="BJ1211" i="1"/>
  <c r="BK1211" i="1"/>
  <c r="BL1211" i="1" s="1"/>
  <c r="BJ1212" i="1"/>
  <c r="BK1212" i="1"/>
  <c r="BL1212" i="1" s="1"/>
  <c r="BJ1213" i="1"/>
  <c r="BK1213" i="1"/>
  <c r="BL1213" i="1" s="1"/>
  <c r="BJ1214" i="1"/>
  <c r="BK1214" i="1"/>
  <c r="BL1214" i="1" s="1"/>
  <c r="BJ1215" i="1"/>
  <c r="BK1215" i="1"/>
  <c r="BL1215" i="1"/>
  <c r="BM1215" i="1"/>
  <c r="BN1215" i="1" s="1"/>
  <c r="BO1215" i="1" s="1"/>
  <c r="BP1215" i="1" s="1"/>
  <c r="BJ1216" i="1"/>
  <c r="BK1216" i="1"/>
  <c r="BL1216" i="1" s="1"/>
  <c r="BJ1217" i="1"/>
  <c r="BK1217" i="1"/>
  <c r="BL1217" i="1" s="1"/>
  <c r="BJ1218" i="1"/>
  <c r="BK1218" i="1"/>
  <c r="BL1218" i="1" s="1"/>
  <c r="BJ1219" i="1"/>
  <c r="BK1219" i="1"/>
  <c r="BJ1220" i="1"/>
  <c r="BK1220" i="1"/>
  <c r="BL1220" i="1"/>
  <c r="BJ1221" i="1"/>
  <c r="BK1221" i="1"/>
  <c r="BL1221" i="1" s="1"/>
  <c r="BM1221" i="1"/>
  <c r="BN1221" i="1" s="1"/>
  <c r="BO1221" i="1" s="1"/>
  <c r="BP1221" i="1" s="1"/>
  <c r="BJ1222" i="1"/>
  <c r="BK1222" i="1"/>
  <c r="BL1222" i="1" s="1"/>
  <c r="BJ1223" i="1"/>
  <c r="BK1223" i="1"/>
  <c r="BL1223" i="1" s="1"/>
  <c r="BJ1224" i="1"/>
  <c r="BK1224" i="1"/>
  <c r="BL1224" i="1" s="1"/>
  <c r="BJ1225" i="1"/>
  <c r="BK1225" i="1"/>
  <c r="BL1225" i="1" s="1"/>
  <c r="BJ1226" i="1"/>
  <c r="BK1226" i="1"/>
  <c r="BL1226" i="1"/>
  <c r="BJ1227" i="1"/>
  <c r="BK1227" i="1"/>
  <c r="BL1227" i="1"/>
  <c r="BJ1228" i="1"/>
  <c r="BK1228" i="1"/>
  <c r="BL1228" i="1"/>
  <c r="BJ1229" i="1"/>
  <c r="BK1229" i="1"/>
  <c r="BL1229" i="1"/>
  <c r="BJ1230" i="1"/>
  <c r="BK1230" i="1"/>
  <c r="BL1230" i="1"/>
  <c r="BJ1231" i="1"/>
  <c r="BK1231" i="1"/>
  <c r="BL1231" i="1"/>
  <c r="BJ1232" i="1"/>
  <c r="BK1232" i="1"/>
  <c r="BJ1233" i="1"/>
  <c r="BK1233" i="1"/>
  <c r="BL1233" i="1" s="1"/>
  <c r="BJ1234" i="1"/>
  <c r="BK1234" i="1"/>
  <c r="BJ1235" i="1"/>
  <c r="BK1235" i="1"/>
  <c r="BL1235" i="1" s="1"/>
  <c r="BM1235" i="1"/>
  <c r="BN1235" i="1" s="1"/>
  <c r="BO1235" i="1" s="1"/>
  <c r="BP1235" i="1" s="1"/>
  <c r="BJ1236" i="1"/>
  <c r="BK1236" i="1"/>
  <c r="BL1236" i="1" s="1"/>
  <c r="BJ1237" i="1"/>
  <c r="BK1237" i="1"/>
  <c r="BL1237" i="1" s="1"/>
  <c r="BJ1238" i="1"/>
  <c r="BK1238" i="1"/>
  <c r="BL1238" i="1" s="1"/>
  <c r="BJ1239" i="1"/>
  <c r="BK1239" i="1"/>
  <c r="BL1239" i="1" s="1"/>
  <c r="BJ1240" i="1"/>
  <c r="BK1240" i="1"/>
  <c r="BL1240" i="1" s="1"/>
  <c r="BJ1241" i="1"/>
  <c r="BK1241" i="1"/>
  <c r="BL1241" i="1" s="1"/>
  <c r="BJ1242" i="1"/>
  <c r="BK1242" i="1"/>
  <c r="BL1242" i="1" s="1"/>
  <c r="BJ1243" i="1"/>
  <c r="BK1243" i="1"/>
  <c r="BL1243" i="1"/>
  <c r="BM1243" i="1"/>
  <c r="BN1243" i="1" s="1"/>
  <c r="BO1243" i="1" s="1"/>
  <c r="BP1243" i="1" s="1"/>
  <c r="BJ1244" i="1"/>
  <c r="BK1244" i="1"/>
  <c r="BL1244" i="1" s="1"/>
  <c r="BJ1245" i="1"/>
  <c r="BK1245" i="1"/>
  <c r="BL1245" i="1" s="1"/>
  <c r="BJ1246" i="1"/>
  <c r="BK1246" i="1"/>
  <c r="BL1246" i="1" s="1"/>
  <c r="BJ1247" i="1"/>
  <c r="BK1247" i="1"/>
  <c r="BL1247" i="1"/>
  <c r="BJ1248" i="1"/>
  <c r="BK1248" i="1"/>
  <c r="BL1248" i="1" s="1"/>
  <c r="BJ1249" i="1"/>
  <c r="BK1249" i="1"/>
  <c r="BJ1250" i="1"/>
  <c r="BK1250" i="1"/>
  <c r="BL1250" i="1"/>
  <c r="BJ1251" i="1"/>
  <c r="BK1251" i="1"/>
  <c r="BL1251" i="1" s="1"/>
  <c r="BJ1252" i="1"/>
  <c r="BK1252" i="1"/>
  <c r="BL1252" i="1" s="1"/>
  <c r="BJ1253" i="1"/>
  <c r="BK1253" i="1"/>
  <c r="BM1253" i="1"/>
  <c r="BN1253" i="1" s="1"/>
  <c r="BO1253" i="1" s="1"/>
  <c r="BP1253" i="1" s="1"/>
  <c r="BJ1254" i="1"/>
  <c r="BK1254" i="1"/>
  <c r="BL1254" i="1" s="1"/>
  <c r="BM1254" i="1"/>
  <c r="BN1254" i="1" s="1"/>
  <c r="BO1254" i="1" s="1"/>
  <c r="BP1254" i="1" s="1"/>
  <c r="BJ1255" i="1"/>
  <c r="BK1255" i="1"/>
  <c r="BL1255" i="1" s="1"/>
  <c r="BM1255" i="1"/>
  <c r="BN1255" i="1" s="1"/>
  <c r="BO1255" i="1" s="1"/>
  <c r="BP1255" i="1" s="1"/>
  <c r="BJ1256" i="1"/>
  <c r="BK1256" i="1"/>
  <c r="BL1256" i="1"/>
  <c r="BJ1257" i="1"/>
  <c r="BK1257" i="1"/>
  <c r="BL1257" i="1"/>
  <c r="BJ1258" i="1"/>
  <c r="BK1258" i="1"/>
  <c r="BL1258" i="1"/>
  <c r="BJ1259" i="1"/>
  <c r="BK1259" i="1"/>
  <c r="BL1259" i="1"/>
  <c r="BJ1260" i="1"/>
  <c r="BK1260" i="1"/>
  <c r="BL1260" i="1"/>
  <c r="BJ1261" i="1"/>
  <c r="BK1261" i="1"/>
  <c r="BL1261" i="1"/>
  <c r="BJ1262" i="1"/>
  <c r="BK1262" i="1"/>
  <c r="BL1262" i="1" s="1"/>
  <c r="BJ1263" i="1"/>
  <c r="BK1263" i="1"/>
  <c r="BL1263" i="1" s="1"/>
  <c r="BJ1264" i="1"/>
  <c r="BK1264" i="1"/>
  <c r="BL1264" i="1" s="1"/>
  <c r="BJ1265" i="1"/>
  <c r="BK1265" i="1"/>
  <c r="BL1265" i="1" s="1"/>
  <c r="BJ1266" i="1"/>
  <c r="BK1266" i="1"/>
  <c r="BL1266" i="1" s="1"/>
  <c r="BM1266" i="1"/>
  <c r="BN1266" i="1" s="1"/>
  <c r="BO1266" i="1" s="1"/>
  <c r="BP1266" i="1" s="1"/>
  <c r="BQ1266" i="1" s="1"/>
  <c r="BJ1267" i="1"/>
  <c r="BK1267" i="1"/>
  <c r="BL1267" i="1" s="1"/>
  <c r="BM1267" i="1"/>
  <c r="BN1267" i="1" s="1"/>
  <c r="BO1267" i="1" s="1"/>
  <c r="BP1267" i="1" s="1"/>
  <c r="BJ1268" i="1"/>
  <c r="BK1268" i="1"/>
  <c r="BL1268" i="1" s="1"/>
  <c r="BJ1269" i="1"/>
  <c r="BK1269" i="1"/>
  <c r="BL1269" i="1"/>
  <c r="BM1269" i="1"/>
  <c r="BN1269" i="1" s="1"/>
  <c r="BO1269" i="1" s="1"/>
  <c r="BP1269" i="1" s="1"/>
  <c r="BQ1269" i="1" s="1"/>
  <c r="BJ1270" i="1"/>
  <c r="BK1270" i="1"/>
  <c r="BL1270" i="1" s="1"/>
  <c r="BJ1271" i="1"/>
  <c r="BK1271" i="1"/>
  <c r="BL1271" i="1" s="1"/>
  <c r="BJ1272" i="1"/>
  <c r="BK1272" i="1"/>
  <c r="BL1272" i="1" s="1"/>
  <c r="BJ1273" i="1"/>
  <c r="BK1273" i="1"/>
  <c r="BL1273" i="1"/>
  <c r="BJ1274" i="1"/>
  <c r="BK1274" i="1"/>
  <c r="BL1274" i="1"/>
  <c r="BM1274" i="1"/>
  <c r="BN1274" i="1" s="1"/>
  <c r="BO1274" i="1" s="1"/>
  <c r="BP1274" i="1" s="1"/>
  <c r="BJ1275" i="1"/>
  <c r="BK1275" i="1"/>
  <c r="BL1275" i="1" s="1"/>
  <c r="BM1275" i="1"/>
  <c r="BN1275" i="1" s="1"/>
  <c r="BO1275" i="1" s="1"/>
  <c r="BP1275" i="1" s="1"/>
  <c r="BJ1276" i="1"/>
  <c r="BK1276" i="1"/>
  <c r="BL1276" i="1" s="1"/>
  <c r="BJ1277" i="1"/>
  <c r="BK1277" i="1"/>
  <c r="BL1277" i="1" s="1"/>
  <c r="BM1277" i="1"/>
  <c r="BN1277" i="1" s="1"/>
  <c r="BO1277" i="1" s="1"/>
  <c r="BP1277" i="1" s="1"/>
  <c r="BJ1278" i="1"/>
  <c r="BK1278" i="1"/>
  <c r="BJ1279" i="1"/>
  <c r="BK1279" i="1"/>
  <c r="BL1279" i="1" s="1"/>
  <c r="BJ1280" i="1"/>
  <c r="BK1280" i="1"/>
  <c r="BL1280" i="1" s="1"/>
  <c r="BJ1281" i="1"/>
  <c r="BK1281" i="1"/>
  <c r="BM1281" i="1"/>
  <c r="BN1281" i="1" s="1"/>
  <c r="BO1281" i="1" s="1"/>
  <c r="BP1281" i="1" s="1"/>
  <c r="BJ1282" i="1"/>
  <c r="BK1282" i="1"/>
  <c r="BJ1283" i="1"/>
  <c r="BK1283" i="1"/>
  <c r="BL1283" i="1" s="1"/>
  <c r="BJ1284" i="1"/>
  <c r="BK1284" i="1"/>
  <c r="BL1284" i="1" s="1"/>
  <c r="BJ1285" i="1"/>
  <c r="BK1285" i="1"/>
  <c r="BL1285" i="1" s="1"/>
  <c r="BJ1286" i="1"/>
  <c r="BK1286" i="1"/>
  <c r="BL1286" i="1" s="1"/>
  <c r="BM1286" i="1"/>
  <c r="BN1286" i="1" s="1"/>
  <c r="BO1286" i="1" s="1"/>
  <c r="BP1286" i="1" s="1"/>
  <c r="BJ1287" i="1"/>
  <c r="BK1287" i="1"/>
  <c r="BL1287" i="1" s="1"/>
  <c r="BJ1288" i="1"/>
  <c r="BK1288" i="1"/>
  <c r="BL1288" i="1" s="1"/>
  <c r="BJ1289" i="1"/>
  <c r="BK1289" i="1"/>
  <c r="BL1289" i="1" s="1"/>
  <c r="BJ1290" i="1"/>
  <c r="BK1290" i="1"/>
  <c r="BL1290" i="1" s="1"/>
  <c r="BJ1291" i="1"/>
  <c r="BK1291" i="1"/>
  <c r="BL1291" i="1" s="1"/>
  <c r="BJ1292" i="1"/>
  <c r="BK1292" i="1"/>
  <c r="BL1292" i="1" s="1"/>
  <c r="BM1292" i="1"/>
  <c r="BN1292" i="1" s="1"/>
  <c r="BO1292" i="1" s="1"/>
  <c r="BP1292" i="1" s="1"/>
  <c r="BJ1293" i="1"/>
  <c r="BK1293" i="1"/>
  <c r="BJ1294" i="1"/>
  <c r="BK1294" i="1"/>
  <c r="BL1294" i="1" s="1"/>
  <c r="BM1294" i="1"/>
  <c r="BN1294" i="1" s="1"/>
  <c r="BO1294" i="1" s="1"/>
  <c r="BP1294" i="1" s="1"/>
  <c r="BJ1295" i="1"/>
  <c r="BK1295" i="1"/>
  <c r="BL1295" i="1" s="1"/>
  <c r="BJ1296" i="1"/>
  <c r="BK1296" i="1"/>
  <c r="BL1296" i="1" s="1"/>
  <c r="BJ1297" i="1"/>
  <c r="BK1297" i="1"/>
  <c r="BJ1298" i="1"/>
  <c r="BK1298" i="1"/>
  <c r="BL1298" i="1" s="1"/>
  <c r="BM1298" i="1"/>
  <c r="BN1298" i="1" s="1"/>
  <c r="BO1298" i="1" s="1"/>
  <c r="BP1298" i="1" s="1"/>
  <c r="BJ1299" i="1"/>
  <c r="BK1299" i="1"/>
  <c r="BJ1300" i="1"/>
  <c r="BK1300" i="1"/>
  <c r="BL1300" i="1" s="1"/>
  <c r="BM1300" i="1"/>
  <c r="BN1300" i="1" s="1"/>
  <c r="BO1300" i="1" s="1"/>
  <c r="BP1300" i="1" s="1"/>
  <c r="BJ1301" i="1"/>
  <c r="BK1301" i="1"/>
  <c r="BJ1302" i="1"/>
  <c r="BK1302" i="1"/>
  <c r="BM1302" i="1"/>
  <c r="BN1302" i="1" s="1"/>
  <c r="BO1302" i="1" s="1"/>
  <c r="BP1302" i="1" s="1"/>
  <c r="BJ1303" i="1"/>
  <c r="BK1303" i="1"/>
  <c r="BL1303" i="1"/>
  <c r="BM1303" i="1"/>
  <c r="BN1303" i="1" s="1"/>
  <c r="BO1303" i="1" s="1"/>
  <c r="BP1303" i="1" s="1"/>
  <c r="BJ1304" i="1"/>
  <c r="BK1304" i="1"/>
  <c r="BL1304" i="1"/>
  <c r="BJ1305" i="1"/>
  <c r="BK1305" i="1"/>
  <c r="BL1305" i="1"/>
  <c r="BM1305" i="1"/>
  <c r="BN1305" i="1" s="1"/>
  <c r="BO1305" i="1" s="1"/>
  <c r="BP1305" i="1" s="1"/>
  <c r="BJ1306" i="1"/>
  <c r="BK1306" i="1"/>
  <c r="BJ1307" i="1"/>
  <c r="BK1307" i="1"/>
  <c r="BM1307" i="1"/>
  <c r="BN1307" i="1" s="1"/>
  <c r="BO1307" i="1" s="1"/>
  <c r="BP1307" i="1" s="1"/>
  <c r="BJ1308" i="1"/>
  <c r="BK1308" i="1"/>
  <c r="BL1308" i="1" s="1"/>
  <c r="BJ1309" i="1"/>
  <c r="BK1309" i="1"/>
  <c r="BL1309" i="1"/>
  <c r="BJ1310" i="1"/>
  <c r="BK1310" i="1"/>
  <c r="BL1310" i="1" s="1"/>
  <c r="BM1310" i="1"/>
  <c r="BN1310" i="1" s="1"/>
  <c r="BO1310" i="1" s="1"/>
  <c r="BP1310" i="1" s="1"/>
  <c r="BJ1311" i="1"/>
  <c r="BK1311" i="1"/>
  <c r="BL1311" i="1" s="1"/>
  <c r="BJ1312" i="1"/>
  <c r="BK1312" i="1"/>
  <c r="BJ1313" i="1"/>
  <c r="BK1313" i="1"/>
  <c r="BM1313" i="1"/>
  <c r="BN1313" i="1" s="1"/>
  <c r="BO1313" i="1" s="1"/>
  <c r="BP1313" i="1" s="1"/>
  <c r="BJ1314" i="1"/>
  <c r="BK1314" i="1"/>
  <c r="BL1314" i="1" s="1"/>
  <c r="BM1314" i="1"/>
  <c r="BN1314" i="1" s="1"/>
  <c r="BO1314" i="1" s="1"/>
  <c r="BP1314" i="1" s="1"/>
  <c r="BJ1315" i="1"/>
  <c r="BK1315" i="1"/>
  <c r="BJ1316" i="1"/>
  <c r="BK1316" i="1"/>
  <c r="BL1316" i="1" s="1"/>
  <c r="BM1316" i="1"/>
  <c r="BN1316" i="1" s="1"/>
  <c r="BO1316" i="1" s="1"/>
  <c r="BP1316" i="1" s="1"/>
  <c r="BJ1317" i="1"/>
  <c r="BK1317" i="1"/>
  <c r="BL1317" i="1" s="1"/>
  <c r="BM1317" i="1"/>
  <c r="BN1317" i="1" s="1"/>
  <c r="BO1317" i="1" s="1"/>
  <c r="BP1317" i="1" s="1"/>
  <c r="BJ1318" i="1"/>
  <c r="BK1318" i="1"/>
  <c r="BL1318" i="1" s="1"/>
  <c r="BM1318" i="1"/>
  <c r="BN1318" i="1" s="1"/>
  <c r="BO1318" i="1" s="1"/>
  <c r="BP1318" i="1" s="1"/>
  <c r="BJ1319" i="1"/>
  <c r="BK1319" i="1"/>
  <c r="BL1319" i="1" s="1"/>
  <c r="BJ1320" i="1"/>
  <c r="BK1320" i="1"/>
  <c r="BL1320" i="1"/>
  <c r="BJ1321" i="1"/>
  <c r="BK1321" i="1"/>
  <c r="BM1321" i="1"/>
  <c r="BN1321" i="1" s="1"/>
  <c r="BO1321" i="1" s="1"/>
  <c r="BP1321" i="1" s="1"/>
  <c r="BJ1322" i="1"/>
  <c r="BK1322" i="1"/>
  <c r="BL1322" i="1" s="1"/>
  <c r="BM1322" i="1"/>
  <c r="BN1322" i="1" s="1"/>
  <c r="BO1322" i="1" s="1"/>
  <c r="BP1322" i="1" s="1"/>
  <c r="BJ1323" i="1"/>
  <c r="BK1323" i="1"/>
  <c r="BJ1324" i="1"/>
  <c r="BK1324" i="1"/>
  <c r="BL1324" i="1"/>
  <c r="BJ1325" i="1"/>
  <c r="BK1325" i="1"/>
  <c r="BL1325" i="1" s="1"/>
  <c r="BM1325" i="1"/>
  <c r="BN1325" i="1" s="1"/>
  <c r="BO1325" i="1" s="1"/>
  <c r="BP1325" i="1" s="1"/>
  <c r="BJ1326" i="1"/>
  <c r="BK1326" i="1"/>
  <c r="BL1326" i="1" s="1"/>
  <c r="BJ1327" i="1"/>
  <c r="BK1327" i="1"/>
  <c r="BL1327" i="1" s="1"/>
  <c r="BM1327" i="1"/>
  <c r="BN1327" i="1" s="1"/>
  <c r="BO1327" i="1" s="1"/>
  <c r="BP1327" i="1" s="1"/>
  <c r="BJ1328" i="1"/>
  <c r="BK1328" i="1"/>
  <c r="BL1328" i="1" s="1"/>
  <c r="BJ1329" i="1"/>
  <c r="BK1329" i="1"/>
  <c r="BL1329" i="1" s="1"/>
  <c r="BM1329" i="1"/>
  <c r="BN1329" i="1" s="1"/>
  <c r="BO1329" i="1" s="1"/>
  <c r="BP1329" i="1" s="1"/>
  <c r="BJ1330" i="1"/>
  <c r="BK1330" i="1"/>
  <c r="BL1330" i="1" s="1"/>
  <c r="BM1330" i="1"/>
  <c r="BN1330" i="1" s="1"/>
  <c r="BO1330" i="1" s="1"/>
  <c r="BP1330" i="1" s="1"/>
  <c r="BJ1331" i="1"/>
  <c r="BK1331" i="1"/>
  <c r="BL1331" i="1" s="1"/>
  <c r="BM1331" i="1"/>
  <c r="BN1331" i="1" s="1"/>
  <c r="BO1331" i="1" s="1"/>
  <c r="BP1331" i="1" s="1"/>
  <c r="BJ1332" i="1"/>
  <c r="BK1332" i="1"/>
  <c r="BL1332" i="1" s="1"/>
  <c r="BM1332" i="1"/>
  <c r="BN1332" i="1" s="1"/>
  <c r="BO1332" i="1" s="1"/>
  <c r="BP1332" i="1" s="1"/>
  <c r="BJ1333" i="1"/>
  <c r="BK1333" i="1"/>
  <c r="BL1333" i="1"/>
  <c r="BM1333" i="1"/>
  <c r="BN1333" i="1" s="1"/>
  <c r="BO1333" i="1" s="1"/>
  <c r="BP1333" i="1" s="1"/>
  <c r="BJ1334" i="1"/>
  <c r="BK1334" i="1"/>
  <c r="BL1334" i="1"/>
  <c r="BM1334" i="1"/>
  <c r="BN1334" i="1" s="1"/>
  <c r="BO1334" i="1" s="1"/>
  <c r="BP1334" i="1" s="1"/>
  <c r="BJ1335" i="1"/>
  <c r="BK1335" i="1"/>
  <c r="BL1335" i="1"/>
  <c r="BJ1336" i="1"/>
  <c r="BK1336" i="1"/>
  <c r="BL1336" i="1"/>
  <c r="BJ1337" i="1"/>
  <c r="BK1337" i="1"/>
  <c r="BL1337" i="1" s="1"/>
  <c r="BM1337" i="1"/>
  <c r="BN1337" i="1" s="1"/>
  <c r="BO1337" i="1" s="1"/>
  <c r="BP1337" i="1" s="1"/>
  <c r="BJ1338" i="1"/>
  <c r="BK1338" i="1"/>
  <c r="BJ1339" i="1"/>
  <c r="BK1339" i="1"/>
  <c r="BL1339" i="1"/>
  <c r="BJ1340" i="1"/>
  <c r="BK1340" i="1"/>
  <c r="BL1340" i="1" s="1"/>
  <c r="BJ1341" i="1"/>
  <c r="BK1341" i="1"/>
  <c r="BL1341" i="1"/>
  <c r="BM1341" i="1"/>
  <c r="BN1341" i="1" s="1"/>
  <c r="BO1341" i="1" s="1"/>
  <c r="BP1341" i="1" s="1"/>
  <c r="BJ1342" i="1"/>
  <c r="BK1342" i="1"/>
  <c r="BL1342" i="1"/>
  <c r="BM1342" i="1"/>
  <c r="BN1342" i="1" s="1"/>
  <c r="BO1342" i="1" s="1"/>
  <c r="BP1342" i="1" s="1"/>
  <c r="BJ1343" i="1"/>
  <c r="BK1343" i="1"/>
  <c r="BL1343" i="1"/>
  <c r="BM1343" i="1"/>
  <c r="BN1343" i="1" s="1"/>
  <c r="BO1343" i="1" s="1"/>
  <c r="BP1343" i="1" s="1"/>
  <c r="BJ1344" i="1"/>
  <c r="BK1344" i="1"/>
  <c r="BL1344" i="1" s="1"/>
  <c r="BJ1345" i="1"/>
  <c r="BK1345" i="1"/>
  <c r="BJ1346" i="1"/>
  <c r="BK1346" i="1"/>
  <c r="BL1346" i="1" s="1"/>
  <c r="BM1346" i="1"/>
  <c r="BN1346" i="1" s="1"/>
  <c r="BO1346" i="1" s="1"/>
  <c r="BP1346" i="1" s="1"/>
  <c r="BJ1347" i="1"/>
  <c r="BK1347" i="1"/>
  <c r="BL1347" i="1" s="1"/>
  <c r="BJ1348" i="1"/>
  <c r="BK1348" i="1"/>
  <c r="BM1348" i="1"/>
  <c r="BN1348" i="1" s="1"/>
  <c r="BO1348" i="1" s="1"/>
  <c r="BP1348" i="1" s="1"/>
  <c r="BJ1349" i="1"/>
  <c r="BK1349" i="1"/>
  <c r="BL1349" i="1" s="1"/>
  <c r="BM1349" i="1"/>
  <c r="BN1349" i="1" s="1"/>
  <c r="BO1349" i="1" s="1"/>
  <c r="BP1349" i="1" s="1"/>
  <c r="BJ1350" i="1"/>
  <c r="BK1350" i="1"/>
  <c r="BM1350" i="1"/>
  <c r="BN1350" i="1" s="1"/>
  <c r="BO1350" i="1" s="1"/>
  <c r="BP1350" i="1" s="1"/>
  <c r="BJ1351" i="1"/>
  <c r="BK1351" i="1"/>
  <c r="BL1351" i="1" s="1"/>
  <c r="BJ1352" i="1"/>
  <c r="BK1352" i="1"/>
  <c r="BJ1353" i="1"/>
  <c r="BK1353" i="1"/>
  <c r="BM1353" i="1"/>
  <c r="BN1353" i="1" s="1"/>
  <c r="BO1353" i="1" s="1"/>
  <c r="BP1353" i="1" s="1"/>
  <c r="BJ1354" i="1"/>
  <c r="BK1354" i="1"/>
  <c r="BL1354" i="1" s="1"/>
  <c r="BM1354" i="1"/>
  <c r="BN1354" i="1" s="1"/>
  <c r="BO1354" i="1" s="1"/>
  <c r="BP1354" i="1" s="1"/>
  <c r="BJ1355" i="1"/>
  <c r="BK1355" i="1"/>
  <c r="BL1355" i="1" s="1"/>
  <c r="BJ1356" i="1"/>
  <c r="BK1356" i="1"/>
  <c r="BJ1357" i="1"/>
  <c r="BK1357" i="1"/>
  <c r="BL1357" i="1" s="1"/>
  <c r="BJ1358" i="1"/>
  <c r="BK1358" i="1"/>
  <c r="BL1358" i="1"/>
  <c r="BJ1359" i="1"/>
  <c r="BK1359" i="1"/>
  <c r="BL1359" i="1" s="1"/>
  <c r="BM1359" i="1"/>
  <c r="BN1359" i="1" s="1"/>
  <c r="BO1359" i="1" s="1"/>
  <c r="BP1359" i="1" s="1"/>
  <c r="BJ1360" i="1"/>
  <c r="BK1360" i="1"/>
  <c r="BL1360" i="1" s="1"/>
  <c r="BJ1361" i="1"/>
  <c r="BK1361" i="1"/>
  <c r="BL1361" i="1"/>
  <c r="BM1361" i="1"/>
  <c r="BN1361" i="1" s="1"/>
  <c r="BO1361" i="1" s="1"/>
  <c r="BP1361" i="1" s="1"/>
  <c r="BJ1362" i="1"/>
  <c r="BK1362" i="1"/>
  <c r="BL1362" i="1" s="1"/>
  <c r="BJ1363" i="1"/>
  <c r="BK1363" i="1"/>
  <c r="BM1363" i="1"/>
  <c r="BN1363" i="1" s="1"/>
  <c r="BO1363" i="1" s="1"/>
  <c r="BP1363" i="1" s="1"/>
  <c r="BJ1364" i="1"/>
  <c r="BK1364" i="1"/>
  <c r="BL1364" i="1" s="1"/>
  <c r="BM1364" i="1"/>
  <c r="BN1364" i="1" s="1"/>
  <c r="BO1364" i="1" s="1"/>
  <c r="BP1364" i="1" s="1"/>
  <c r="BJ1365" i="1"/>
  <c r="BK1365" i="1"/>
  <c r="BL1365" i="1"/>
  <c r="BM1365" i="1"/>
  <c r="BN1365" i="1" s="1"/>
  <c r="BO1365" i="1" s="1"/>
  <c r="BP1365" i="1" s="1"/>
  <c r="BJ1366" i="1"/>
  <c r="BK1366" i="1"/>
  <c r="BL1366" i="1"/>
  <c r="BM1366" i="1"/>
  <c r="BN1366" i="1" s="1"/>
  <c r="BO1366" i="1" s="1"/>
  <c r="BP1366" i="1" s="1"/>
  <c r="BJ1367" i="1"/>
  <c r="BK1367" i="1"/>
  <c r="BL1367" i="1" s="1"/>
  <c r="BM1367" i="1"/>
  <c r="BN1367" i="1" s="1"/>
  <c r="BO1367" i="1" s="1"/>
  <c r="BP1367" i="1" s="1"/>
  <c r="BQ1367" i="1" s="1"/>
  <c r="BJ1368" i="1"/>
  <c r="BK1368" i="1"/>
  <c r="BL1368" i="1" s="1"/>
  <c r="BJ1369" i="1"/>
  <c r="BK1369" i="1"/>
  <c r="BL1369" i="1" s="1"/>
  <c r="BM1369" i="1"/>
  <c r="BN1369" i="1" s="1"/>
  <c r="BO1369" i="1" s="1"/>
  <c r="BP1369" i="1" s="1"/>
  <c r="BQ1369" i="1" s="1"/>
  <c r="BJ1370" i="1"/>
  <c r="BK1370" i="1"/>
  <c r="BL1370" i="1" s="1"/>
  <c r="BM1370" i="1"/>
  <c r="BN1370" i="1" s="1"/>
  <c r="BO1370" i="1" s="1"/>
  <c r="BP1370" i="1" s="1"/>
  <c r="BJ1371" i="1"/>
  <c r="BK1371" i="1"/>
  <c r="BL1371" i="1"/>
  <c r="BM1371" i="1"/>
  <c r="BN1371" i="1" s="1"/>
  <c r="BO1371" i="1" s="1"/>
  <c r="BP1371" i="1" s="1"/>
  <c r="BJ1372" i="1"/>
  <c r="BK1372" i="1"/>
  <c r="BL1372" i="1" s="1"/>
  <c r="BJ1373" i="1"/>
  <c r="BK1373" i="1"/>
  <c r="BL1373" i="1" s="1"/>
  <c r="BJ1374" i="1"/>
  <c r="BK1374" i="1"/>
  <c r="BL1374" i="1" s="1"/>
  <c r="BM1374" i="1"/>
  <c r="BN1374" i="1" s="1"/>
  <c r="BO1374" i="1" s="1"/>
  <c r="BP1374" i="1" s="1"/>
  <c r="BJ1375" i="1"/>
  <c r="BK1375" i="1"/>
  <c r="BL1375" i="1"/>
  <c r="BJ1376" i="1"/>
  <c r="BK1376" i="1"/>
  <c r="BL1376" i="1"/>
  <c r="BJ1377" i="1"/>
  <c r="BK1377" i="1"/>
  <c r="BL1377" i="1"/>
  <c r="BJ1378" i="1"/>
  <c r="BK1378" i="1"/>
  <c r="BL1378" i="1" s="1"/>
  <c r="BM1378" i="1"/>
  <c r="BN1378" i="1" s="1"/>
  <c r="BO1378" i="1" s="1"/>
  <c r="BP1378" i="1" s="1"/>
  <c r="BJ1379" i="1"/>
  <c r="BK1379" i="1"/>
  <c r="BL1379" i="1" s="1"/>
  <c r="BJ1380" i="1"/>
  <c r="BK1380" i="1"/>
  <c r="BL1380" i="1" s="1"/>
  <c r="BM1380" i="1"/>
  <c r="BN1380" i="1" s="1"/>
  <c r="BO1380" i="1" s="1"/>
  <c r="BP1380" i="1" s="1"/>
  <c r="BJ1381" i="1"/>
  <c r="BK1381" i="1"/>
  <c r="BL1381" i="1" s="1"/>
  <c r="BM1381" i="1"/>
  <c r="BN1381" i="1" s="1"/>
  <c r="BO1381" i="1" s="1"/>
  <c r="BP1381" i="1" s="1"/>
  <c r="BJ1382" i="1"/>
  <c r="BK1382" i="1"/>
  <c r="BJ1383" i="1"/>
  <c r="BK1383" i="1"/>
  <c r="BL1383" i="1" s="1"/>
  <c r="BJ1384" i="1"/>
  <c r="BK1384" i="1"/>
  <c r="BL1384" i="1"/>
  <c r="BJ1385" i="1"/>
  <c r="BK1385" i="1"/>
  <c r="BL1385" i="1"/>
  <c r="BM1385" i="1"/>
  <c r="BN1385" i="1" s="1"/>
  <c r="BO1385" i="1" s="1"/>
  <c r="BP1385" i="1" s="1"/>
  <c r="BJ1386" i="1"/>
  <c r="BK1386" i="1"/>
  <c r="BM1386" i="1"/>
  <c r="BN1386" i="1" s="1"/>
  <c r="BO1386" i="1" s="1"/>
  <c r="BP1386" i="1" s="1"/>
  <c r="BJ1387" i="1"/>
  <c r="BK1387" i="1"/>
  <c r="BL1387" i="1" s="1"/>
  <c r="BJ1388" i="1"/>
  <c r="BK1388" i="1"/>
  <c r="BL1388" i="1"/>
  <c r="BJ1389" i="1"/>
  <c r="BK1389" i="1"/>
  <c r="BL1389" i="1"/>
  <c r="BM1389" i="1"/>
  <c r="BN1389" i="1" s="1"/>
  <c r="BO1389" i="1" s="1"/>
  <c r="BP1389" i="1" s="1"/>
  <c r="BJ1390" i="1"/>
  <c r="BK1390" i="1"/>
  <c r="BL1390" i="1" s="1"/>
  <c r="BM1390" i="1"/>
  <c r="BN1390" i="1" s="1"/>
  <c r="BO1390" i="1" s="1"/>
  <c r="BP1390" i="1" s="1"/>
  <c r="BJ1391" i="1"/>
  <c r="BK1391" i="1"/>
  <c r="BL1391" i="1" s="1"/>
  <c r="BM1391" i="1"/>
  <c r="BN1391" i="1" s="1"/>
  <c r="BO1391" i="1" s="1"/>
  <c r="BP1391" i="1" s="1"/>
  <c r="BJ1392" i="1"/>
  <c r="BK1392" i="1"/>
  <c r="BL1392" i="1" s="1"/>
  <c r="BJ1393" i="1"/>
  <c r="BK1393" i="1"/>
  <c r="BL1393" i="1" s="1"/>
  <c r="BM1393" i="1"/>
  <c r="BN1393" i="1" s="1"/>
  <c r="BO1393" i="1" s="1"/>
  <c r="BP1393" i="1" s="1"/>
  <c r="BQ1393" i="1" s="1"/>
  <c r="BJ1394" i="1"/>
  <c r="BK1394" i="1"/>
  <c r="BL1394" i="1" s="1"/>
  <c r="BM1394" i="1"/>
  <c r="BN1394" i="1" s="1"/>
  <c r="BO1394" i="1" s="1"/>
  <c r="BP1394" i="1" s="1"/>
  <c r="BJ1395" i="1"/>
  <c r="BK1395" i="1"/>
  <c r="BL1395" i="1" s="1"/>
  <c r="BJ1396" i="1"/>
  <c r="BK1396" i="1"/>
  <c r="BL1396" i="1" s="1"/>
  <c r="BM1396" i="1"/>
  <c r="BN1396" i="1" s="1"/>
  <c r="BO1396" i="1" s="1"/>
  <c r="BP1396" i="1" s="1"/>
  <c r="BJ1397" i="1"/>
  <c r="BK1397" i="1"/>
  <c r="BL1397" i="1" s="1"/>
  <c r="BM1397" i="1"/>
  <c r="BN1397" i="1" s="1"/>
  <c r="BO1397" i="1" s="1"/>
  <c r="BP1397" i="1" s="1"/>
  <c r="BJ1398" i="1"/>
  <c r="BK1398" i="1"/>
  <c r="BL1398" i="1" s="1"/>
  <c r="BM1398" i="1"/>
  <c r="BN1398" i="1" s="1"/>
  <c r="BO1398" i="1" s="1"/>
  <c r="BP1398" i="1" s="1"/>
  <c r="BJ1399" i="1"/>
  <c r="BK1399" i="1"/>
  <c r="BL1399" i="1"/>
  <c r="BM1399" i="1"/>
  <c r="BN1399" i="1" s="1"/>
  <c r="BO1399" i="1" s="1"/>
  <c r="BP1399" i="1" s="1"/>
  <c r="BJ1400" i="1"/>
  <c r="BK1400" i="1"/>
  <c r="BL1400" i="1"/>
  <c r="BJ1401" i="1"/>
  <c r="BK1401" i="1"/>
  <c r="BL1401" i="1"/>
  <c r="BM1401" i="1"/>
  <c r="BN1401" i="1" s="1"/>
  <c r="BO1401" i="1" s="1"/>
  <c r="BP1401" i="1" s="1"/>
  <c r="BJ1402" i="1"/>
  <c r="BK1402" i="1"/>
  <c r="BJ1403" i="1"/>
  <c r="BK1403" i="1"/>
  <c r="BL1403" i="1" s="1"/>
  <c r="BM1403" i="1"/>
  <c r="BN1403" i="1" s="1"/>
  <c r="BO1403" i="1" s="1"/>
  <c r="BP1403" i="1" s="1"/>
  <c r="BJ1404" i="1"/>
  <c r="BK1404" i="1"/>
  <c r="BL1404" i="1" s="1"/>
  <c r="BM1404" i="1"/>
  <c r="BN1404" i="1" s="1"/>
  <c r="BO1404" i="1" s="1"/>
  <c r="BP1404" i="1" s="1"/>
  <c r="BJ1405" i="1"/>
  <c r="BK1405" i="1"/>
  <c r="BL1405" i="1" s="1"/>
  <c r="BM1405" i="1"/>
  <c r="BN1405" i="1" s="1"/>
  <c r="BO1405" i="1" s="1"/>
  <c r="BP1405" i="1" s="1"/>
  <c r="BJ1406" i="1"/>
  <c r="BK1406" i="1"/>
  <c r="BL1406" i="1" s="1"/>
  <c r="BM1406" i="1"/>
  <c r="BN1406" i="1" s="1"/>
  <c r="BO1406" i="1" s="1"/>
  <c r="BP1406" i="1" s="1"/>
  <c r="BJ1407" i="1"/>
  <c r="BK1407" i="1"/>
  <c r="BL1407" i="1"/>
  <c r="BJ1408" i="1"/>
  <c r="BK1408" i="1"/>
  <c r="BJ1409" i="1"/>
  <c r="BK1409" i="1"/>
  <c r="BL1409" i="1" s="1"/>
  <c r="BM1409" i="1"/>
  <c r="BN1409" i="1" s="1"/>
  <c r="BO1409" i="1" s="1"/>
  <c r="BP1409" i="1" s="1"/>
  <c r="BQ1409" i="1" s="1"/>
  <c r="BJ1410" i="1"/>
  <c r="BK1410" i="1"/>
  <c r="BL1410" i="1"/>
  <c r="BJ1411" i="1"/>
  <c r="BK1411" i="1"/>
  <c r="BL1411" i="1"/>
  <c r="BM1411" i="1"/>
  <c r="BN1411" i="1" s="1"/>
  <c r="BO1411" i="1" s="1"/>
  <c r="BP1411" i="1" s="1"/>
  <c r="BJ1412" i="1"/>
  <c r="BK1412" i="1"/>
  <c r="BL1412" i="1" s="1"/>
  <c r="BM1412" i="1"/>
  <c r="BN1412" i="1" s="1"/>
  <c r="BO1412" i="1" s="1"/>
  <c r="BP1412" i="1" s="1"/>
  <c r="BJ1413" i="1"/>
  <c r="BK1413" i="1"/>
  <c r="BL1413" i="1" s="1"/>
  <c r="BM1413" i="1"/>
  <c r="BN1413" i="1" s="1"/>
  <c r="BO1413" i="1" s="1"/>
  <c r="BP1413" i="1" s="1"/>
  <c r="BJ1414" i="1"/>
  <c r="BK1414" i="1"/>
  <c r="BL1414" i="1" s="1"/>
  <c r="BM1414" i="1"/>
  <c r="BN1414" i="1" s="1"/>
  <c r="BO1414" i="1" s="1"/>
  <c r="BP1414" i="1" s="1"/>
  <c r="BJ1415" i="1"/>
  <c r="BK1415" i="1"/>
  <c r="BL1415" i="1"/>
  <c r="BJ1416" i="1"/>
  <c r="BK1416" i="1"/>
  <c r="BL1416" i="1" s="1"/>
  <c r="BM1416" i="1"/>
  <c r="BN1416" i="1" s="1"/>
  <c r="BO1416" i="1" s="1"/>
  <c r="BP1416" i="1" s="1"/>
  <c r="BJ1417" i="1"/>
  <c r="BK1417" i="1"/>
  <c r="BL1417" i="1" s="1"/>
  <c r="BJ1418" i="1"/>
  <c r="BK1418" i="1"/>
  <c r="BL1418" i="1" s="1"/>
  <c r="BJ1419" i="1"/>
  <c r="BK1419" i="1"/>
  <c r="BL1419" i="1" s="1"/>
  <c r="BJ1420" i="1"/>
  <c r="BK1420" i="1"/>
  <c r="BL1420" i="1" s="1"/>
  <c r="BJ1421" i="1"/>
  <c r="BK1421" i="1"/>
  <c r="BL1421" i="1" s="1"/>
  <c r="BM1421" i="1"/>
  <c r="BN1421" i="1" s="1"/>
  <c r="BO1421" i="1" s="1"/>
  <c r="BP1421" i="1" s="1"/>
  <c r="BJ1422" i="1"/>
  <c r="BK1422" i="1"/>
  <c r="BL1422" i="1"/>
  <c r="BM1422" i="1"/>
  <c r="BN1422" i="1" s="1"/>
  <c r="BO1422" i="1" s="1"/>
  <c r="BP1422" i="1" s="1"/>
  <c r="BJ1423" i="1"/>
  <c r="BK1423" i="1"/>
  <c r="BL1423" i="1" s="1"/>
  <c r="BJ1424" i="1"/>
  <c r="BK1424" i="1"/>
  <c r="BL1424" i="1" s="1"/>
  <c r="BJ1425" i="1"/>
  <c r="BK1425" i="1"/>
  <c r="BL1425" i="1" s="1"/>
  <c r="BJ1426" i="1"/>
  <c r="BK1426" i="1"/>
  <c r="BL1426" i="1" s="1"/>
  <c r="BM1426" i="1"/>
  <c r="BN1426" i="1" s="1"/>
  <c r="BO1426" i="1" s="1"/>
  <c r="BP1426" i="1" s="1"/>
  <c r="BJ1427" i="1"/>
  <c r="BK1427" i="1"/>
  <c r="BJ1428" i="1"/>
  <c r="BK1428" i="1"/>
  <c r="BL1428" i="1" s="1"/>
  <c r="BM1428" i="1"/>
  <c r="BN1428" i="1" s="1"/>
  <c r="BO1428" i="1" s="1"/>
  <c r="BP1428" i="1" s="1"/>
  <c r="BJ1429" i="1"/>
  <c r="BK1429" i="1"/>
  <c r="BL1429" i="1" s="1"/>
  <c r="BM1429" i="1"/>
  <c r="BN1429" i="1" s="1"/>
  <c r="BO1429" i="1" s="1"/>
  <c r="BP1429" i="1" s="1"/>
  <c r="BJ1430" i="1"/>
  <c r="BK1430" i="1"/>
  <c r="BL1430" i="1" s="1"/>
  <c r="BM1430" i="1"/>
  <c r="BN1430" i="1" s="1"/>
  <c r="BO1430" i="1" s="1"/>
  <c r="BP1430" i="1" s="1"/>
  <c r="BJ1431" i="1"/>
  <c r="BK1431" i="1"/>
  <c r="BM1431" i="1"/>
  <c r="BN1431" i="1" s="1"/>
  <c r="BO1431" i="1" s="1"/>
  <c r="BP1431" i="1" s="1"/>
  <c r="BJ1432" i="1"/>
  <c r="BK1432" i="1"/>
  <c r="BL1432" i="1" s="1"/>
  <c r="BJ1433" i="1"/>
  <c r="BK1433" i="1"/>
  <c r="BL1433" i="1" s="1"/>
  <c r="BM1433" i="1"/>
  <c r="BN1433" i="1" s="1"/>
  <c r="BO1433" i="1" s="1"/>
  <c r="BP1433" i="1" s="1"/>
  <c r="BQ1433" i="1" s="1"/>
  <c r="BJ1434" i="1"/>
  <c r="BK1434" i="1"/>
  <c r="BL1434" i="1" s="1"/>
  <c r="BJ1435" i="1"/>
  <c r="BK1435" i="1"/>
  <c r="BL1435" i="1" s="1"/>
  <c r="BM1435" i="1"/>
  <c r="BN1435" i="1" s="1"/>
  <c r="BO1435" i="1" s="1"/>
  <c r="BP1435" i="1" s="1"/>
  <c r="BJ1436" i="1"/>
  <c r="BK1436" i="1"/>
  <c r="BL1436" i="1" s="1"/>
  <c r="BM1436" i="1"/>
  <c r="BN1436" i="1" s="1"/>
  <c r="BO1436" i="1" s="1"/>
  <c r="BP1436" i="1" s="1"/>
  <c r="BJ1437" i="1"/>
  <c r="BK1437" i="1"/>
  <c r="BL1437" i="1" s="1"/>
  <c r="BJ1438" i="1"/>
  <c r="BK1438" i="1"/>
  <c r="BL1438" i="1" s="1"/>
  <c r="BM1438" i="1"/>
  <c r="BN1438" i="1" s="1"/>
  <c r="BO1438" i="1" s="1"/>
  <c r="BP1438" i="1" s="1"/>
  <c r="BJ1439" i="1"/>
  <c r="BK1439" i="1"/>
  <c r="BL1439" i="1" s="1"/>
  <c r="BJ1440" i="1"/>
  <c r="BK1440" i="1"/>
  <c r="BL1440" i="1" s="1"/>
  <c r="BM1440" i="1"/>
  <c r="BN1440" i="1" s="1"/>
  <c r="BO1440" i="1" s="1"/>
  <c r="BP1440" i="1" s="1"/>
  <c r="BJ1441" i="1"/>
  <c r="BK1441" i="1"/>
  <c r="BL1441" i="1" s="1"/>
  <c r="BM1441" i="1"/>
  <c r="BN1441" i="1" s="1"/>
  <c r="BO1441" i="1" s="1"/>
  <c r="BP1441" i="1" s="1"/>
  <c r="BJ1442" i="1"/>
  <c r="BK1442" i="1"/>
  <c r="BL1442" i="1" s="1"/>
  <c r="BJ1443" i="1"/>
  <c r="BK1443" i="1"/>
  <c r="BM1443" i="1"/>
  <c r="BN1443" i="1" s="1"/>
  <c r="BO1443" i="1" s="1"/>
  <c r="BP1443" i="1" s="1"/>
  <c r="BJ1444" i="1"/>
  <c r="BK1444" i="1"/>
  <c r="BM1444" i="1"/>
  <c r="BN1444" i="1" s="1"/>
  <c r="BO1444" i="1" s="1"/>
  <c r="BP1444" i="1" s="1"/>
  <c r="BJ1445" i="1"/>
  <c r="BK1445" i="1"/>
  <c r="BL1445" i="1" s="1"/>
  <c r="BJ1446" i="1"/>
  <c r="BK1446" i="1"/>
  <c r="BL1446" i="1" s="1"/>
  <c r="BJ1447" i="1"/>
  <c r="BK1447" i="1"/>
  <c r="BL1447" i="1" s="1"/>
  <c r="BJ1448" i="1"/>
  <c r="BK1448" i="1"/>
  <c r="BL1448" i="1" s="1"/>
  <c r="BJ1449" i="1"/>
  <c r="BK1449" i="1"/>
  <c r="BL1449" i="1" s="1"/>
  <c r="BM1449" i="1"/>
  <c r="BN1449" i="1" s="1"/>
  <c r="BO1449" i="1" s="1"/>
  <c r="BP1449" i="1" s="1"/>
  <c r="BJ1450" i="1"/>
  <c r="BK1450" i="1"/>
  <c r="BL1450" i="1"/>
  <c r="BJ1451" i="1"/>
  <c r="BK1451" i="1"/>
  <c r="BL1451" i="1"/>
  <c r="BJ1452" i="1"/>
  <c r="BK1452" i="1"/>
  <c r="BL1452" i="1"/>
  <c r="BM1452" i="1"/>
  <c r="BN1452" i="1" s="1"/>
  <c r="BO1452" i="1" s="1"/>
  <c r="BP1452" i="1" s="1"/>
  <c r="BJ1453" i="1"/>
  <c r="BK1453" i="1"/>
  <c r="BL1453" i="1"/>
  <c r="BM1453" i="1"/>
  <c r="BN1453" i="1" s="1"/>
  <c r="BO1453" i="1" s="1"/>
  <c r="BP1453" i="1" s="1"/>
  <c r="BJ1454" i="1"/>
  <c r="BK1454" i="1"/>
  <c r="BL1454" i="1"/>
  <c r="BJ1455" i="1"/>
  <c r="BK1455" i="1"/>
  <c r="BL1455" i="1"/>
  <c r="BJ1456" i="1"/>
  <c r="BK1456" i="1"/>
  <c r="BL1456" i="1" s="1"/>
  <c r="BJ1457" i="1"/>
  <c r="BK1457" i="1"/>
  <c r="BL1457" i="1"/>
  <c r="BM1457" i="1"/>
  <c r="BN1457" i="1" s="1"/>
  <c r="BO1457" i="1" s="1"/>
  <c r="BP1457" i="1" s="1"/>
  <c r="BJ1458" i="1"/>
  <c r="BK1458" i="1"/>
  <c r="BL1458" i="1" s="1"/>
  <c r="BM1458" i="1"/>
  <c r="BN1458" i="1" s="1"/>
  <c r="BO1458" i="1" s="1"/>
  <c r="BP1458" i="1" s="1"/>
  <c r="BJ1459" i="1"/>
  <c r="BK1459" i="1"/>
  <c r="BL1459" i="1" s="1"/>
  <c r="BJ1460" i="1"/>
  <c r="BK1460" i="1"/>
  <c r="BL1460" i="1" s="1"/>
  <c r="BM1460" i="1"/>
  <c r="BN1460" i="1" s="1"/>
  <c r="BO1460" i="1" s="1"/>
  <c r="BP1460" i="1" s="1"/>
  <c r="BJ1461" i="1"/>
  <c r="BK1461" i="1"/>
  <c r="BJ1462" i="1"/>
  <c r="BK1462" i="1"/>
  <c r="BL1462" i="1" s="1"/>
  <c r="BM1462" i="1"/>
  <c r="BN1462" i="1" s="1"/>
  <c r="BO1462" i="1" s="1"/>
  <c r="BP1462" i="1" s="1"/>
  <c r="BJ1463" i="1"/>
  <c r="BK1463" i="1"/>
  <c r="BM1463" i="1"/>
  <c r="BN1463" i="1" s="1"/>
  <c r="BO1463" i="1" s="1"/>
  <c r="BP1463" i="1" s="1"/>
  <c r="BJ1464" i="1"/>
  <c r="BK1464" i="1"/>
  <c r="BL1464" i="1" s="1"/>
  <c r="BM1464" i="1"/>
  <c r="BN1464" i="1" s="1"/>
  <c r="BO1464" i="1" s="1"/>
  <c r="BP1464" i="1" s="1"/>
  <c r="BJ1465" i="1"/>
  <c r="BK1465" i="1"/>
  <c r="BL1465" i="1" s="1"/>
  <c r="BJ1466" i="1"/>
  <c r="BK1466" i="1"/>
  <c r="BL1466" i="1"/>
  <c r="BJ1467" i="1"/>
  <c r="BK1467" i="1"/>
  <c r="BL1467" i="1" s="1"/>
  <c r="BM1467" i="1"/>
  <c r="BN1467" i="1" s="1"/>
  <c r="BO1467" i="1" s="1"/>
  <c r="BP1467" i="1" s="1"/>
  <c r="BJ1468" i="1"/>
  <c r="BK1468" i="1"/>
  <c r="BM1468" i="1"/>
  <c r="BN1468" i="1" s="1"/>
  <c r="BO1468" i="1" s="1"/>
  <c r="BP1468" i="1" s="1"/>
  <c r="BJ1469" i="1"/>
  <c r="BK1469" i="1"/>
  <c r="BL1469" i="1" s="1"/>
  <c r="BM1469" i="1"/>
  <c r="BN1469" i="1" s="1"/>
  <c r="BO1469" i="1" s="1"/>
  <c r="BP1469" i="1" s="1"/>
  <c r="BJ1470" i="1"/>
  <c r="BK1470" i="1"/>
  <c r="BL1470" i="1" s="1"/>
  <c r="BJ1471" i="1"/>
  <c r="BK1471" i="1"/>
  <c r="BL1471" i="1" s="1"/>
  <c r="BJ1472" i="1"/>
  <c r="BK1472" i="1"/>
  <c r="BM1472" i="1"/>
  <c r="BN1472" i="1" s="1"/>
  <c r="BO1472" i="1" s="1"/>
  <c r="BP1472" i="1" s="1"/>
  <c r="BJ1473" i="1"/>
  <c r="BK1473" i="1"/>
  <c r="BL1473" i="1" s="1"/>
  <c r="BJ1474" i="1"/>
  <c r="BK1474" i="1"/>
  <c r="BL1474" i="1" s="1"/>
  <c r="BM1474" i="1"/>
  <c r="BN1474" i="1" s="1"/>
  <c r="BO1474" i="1" s="1"/>
  <c r="BP1474" i="1" s="1"/>
  <c r="BJ1475" i="1"/>
  <c r="BK1475" i="1"/>
  <c r="BL1475" i="1" s="1"/>
  <c r="BM1475" i="1"/>
  <c r="BN1475" i="1" s="1"/>
  <c r="BO1475" i="1" s="1"/>
  <c r="BP1475" i="1" s="1"/>
  <c r="BJ1476" i="1"/>
  <c r="BK1476" i="1"/>
  <c r="BL1476" i="1" s="1"/>
  <c r="BJ1477" i="1"/>
  <c r="BK1477" i="1"/>
  <c r="BL1477" i="1" s="1"/>
  <c r="BJ1478" i="1"/>
  <c r="BK1478" i="1"/>
  <c r="BL1478" i="1" s="1"/>
  <c r="BM1478" i="1"/>
  <c r="BN1478" i="1" s="1"/>
  <c r="BO1478" i="1" s="1"/>
  <c r="BP1478" i="1" s="1"/>
  <c r="BJ1479" i="1"/>
  <c r="BK1479" i="1"/>
  <c r="BL1479" i="1" s="1"/>
  <c r="BM1479" i="1"/>
  <c r="BN1479" i="1" s="1"/>
  <c r="BO1479" i="1" s="1"/>
  <c r="BP1479" i="1" s="1"/>
  <c r="BJ1480" i="1"/>
  <c r="BK1480" i="1"/>
  <c r="BL1480" i="1" s="1"/>
  <c r="BM1480" i="1"/>
  <c r="BN1480" i="1" s="1"/>
  <c r="BO1480" i="1" s="1"/>
  <c r="BP1480" i="1" s="1"/>
  <c r="BJ1481" i="1"/>
  <c r="BK1481" i="1"/>
  <c r="BL1481" i="1"/>
  <c r="BJ1482" i="1"/>
  <c r="BK1482" i="1"/>
  <c r="BL1482" i="1" s="1"/>
  <c r="BM1482" i="1"/>
  <c r="BN1482" i="1" s="1"/>
  <c r="BO1482" i="1" s="1"/>
  <c r="BP1482" i="1" s="1"/>
  <c r="BQ1482" i="1" s="1"/>
  <c r="BJ1483" i="1"/>
  <c r="BK1483" i="1"/>
  <c r="BL1483" i="1" s="1"/>
  <c r="BM1483" i="1"/>
  <c r="BN1483" i="1" s="1"/>
  <c r="BO1483" i="1" s="1"/>
  <c r="BP1483" i="1" s="1"/>
  <c r="BJ1484" i="1"/>
  <c r="BK1484" i="1"/>
  <c r="BL1484" i="1"/>
  <c r="BM1484" i="1"/>
  <c r="BN1484" i="1" s="1"/>
  <c r="BO1484" i="1" s="1"/>
  <c r="BP1484" i="1" s="1"/>
  <c r="BJ1485" i="1"/>
  <c r="BK1485" i="1"/>
  <c r="BL1485" i="1"/>
  <c r="BM1485" i="1"/>
  <c r="BN1485" i="1" s="1"/>
  <c r="BO1485" i="1" s="1"/>
  <c r="BP1485" i="1" s="1"/>
  <c r="BJ1486" i="1"/>
  <c r="BK1486" i="1"/>
  <c r="BL1486" i="1"/>
  <c r="BM1486" i="1"/>
  <c r="BN1486" i="1" s="1"/>
  <c r="BO1486" i="1" s="1"/>
  <c r="BP1486" i="1" s="1"/>
  <c r="BJ1487" i="1"/>
  <c r="BK1487" i="1"/>
  <c r="BL1487" i="1"/>
  <c r="BM1487" i="1"/>
  <c r="BN1487" i="1" s="1"/>
  <c r="BO1487" i="1" s="1"/>
  <c r="BP1487" i="1" s="1"/>
  <c r="BJ1488" i="1"/>
  <c r="BK1488" i="1"/>
  <c r="BL1488" i="1" s="1"/>
  <c r="BJ1489" i="1"/>
  <c r="BK1489" i="1"/>
  <c r="BM1489" i="1"/>
  <c r="BN1489" i="1" s="1"/>
  <c r="BO1489" i="1" s="1"/>
  <c r="BP1489" i="1" s="1"/>
  <c r="BJ1490" i="1"/>
  <c r="BK1490" i="1"/>
  <c r="BL1490" i="1"/>
  <c r="BJ1491" i="1"/>
  <c r="BK1491" i="1"/>
  <c r="BL1491" i="1"/>
  <c r="BM1491" i="1"/>
  <c r="BN1491" i="1" s="1"/>
  <c r="BO1491" i="1" s="1"/>
  <c r="BP1491" i="1" s="1"/>
  <c r="BJ1492" i="1"/>
  <c r="BK1492" i="1"/>
  <c r="BL1492" i="1"/>
  <c r="BM1492" i="1"/>
  <c r="BN1492" i="1" s="1"/>
  <c r="BO1492" i="1" s="1"/>
  <c r="BP1492" i="1" s="1"/>
  <c r="BQ1492" i="1" s="1"/>
  <c r="BJ1493" i="1"/>
  <c r="BK1493" i="1"/>
  <c r="BL1493" i="1"/>
  <c r="BM1493" i="1"/>
  <c r="BN1493" i="1" s="1"/>
  <c r="BO1493" i="1" s="1"/>
  <c r="BP1493" i="1" s="1"/>
  <c r="BJ1494" i="1"/>
  <c r="BK1494" i="1"/>
  <c r="BL1494" i="1" s="1"/>
  <c r="BM1494" i="1"/>
  <c r="BN1494" i="1" s="1"/>
  <c r="BO1494" i="1" s="1"/>
  <c r="BP1494" i="1" s="1"/>
  <c r="BJ1495" i="1"/>
  <c r="BK1495" i="1"/>
  <c r="BL1495" i="1" s="1"/>
  <c r="BJ1496" i="1"/>
  <c r="BK1496" i="1"/>
  <c r="BL1496" i="1" s="1"/>
  <c r="BJ1497" i="1"/>
  <c r="BK1497" i="1"/>
  <c r="BL1497" i="1" s="1"/>
  <c r="BM1497" i="1"/>
  <c r="BN1497" i="1" s="1"/>
  <c r="BO1497" i="1" s="1"/>
  <c r="BP1497" i="1" s="1"/>
  <c r="BJ1498" i="1"/>
  <c r="BK1498" i="1"/>
  <c r="BM1498" i="1"/>
  <c r="BN1498" i="1" s="1"/>
  <c r="BO1498" i="1" s="1"/>
  <c r="BP1498" i="1" s="1"/>
  <c r="BJ1499" i="1"/>
  <c r="BK1499" i="1"/>
  <c r="BL1499" i="1" s="1"/>
  <c r="BM1499" i="1"/>
  <c r="BN1499" i="1" s="1"/>
  <c r="BO1499" i="1" s="1"/>
  <c r="BP1499" i="1" s="1"/>
  <c r="BJ1500" i="1"/>
  <c r="BK1500" i="1"/>
  <c r="BL1500" i="1" s="1"/>
  <c r="BJ1501" i="1"/>
  <c r="BK1501" i="1"/>
  <c r="BM1501" i="1"/>
  <c r="BN1501" i="1" s="1"/>
  <c r="BO1501" i="1" s="1"/>
  <c r="BP1501" i="1" s="1"/>
  <c r="BJ1502" i="1"/>
  <c r="BK1502" i="1"/>
  <c r="BL1502" i="1" s="1"/>
  <c r="BM1502" i="1"/>
  <c r="BN1502" i="1" s="1"/>
  <c r="BO1502" i="1" s="1"/>
  <c r="BP1502" i="1" s="1"/>
  <c r="BJ1503" i="1"/>
  <c r="BK1503" i="1"/>
  <c r="BL1503" i="1"/>
  <c r="BJ1504" i="1"/>
  <c r="BK1504" i="1"/>
  <c r="BL1504" i="1" s="1"/>
  <c r="BM1504" i="1"/>
  <c r="BN1504" i="1" s="1"/>
  <c r="BO1504" i="1" s="1"/>
  <c r="BP1504" i="1" s="1"/>
  <c r="BJ1505" i="1"/>
  <c r="BK1505" i="1"/>
  <c r="BL1505" i="1" s="1"/>
  <c r="BJ1506" i="1"/>
  <c r="BK1506" i="1"/>
  <c r="BL1506" i="1" s="1"/>
  <c r="BJ1507" i="1"/>
  <c r="BK1507" i="1"/>
  <c r="BL1507" i="1" s="1"/>
  <c r="BJ1508" i="1"/>
  <c r="BK1508" i="1"/>
  <c r="BL1508" i="1" s="1"/>
  <c r="BM1508" i="1"/>
  <c r="BN1508" i="1" s="1"/>
  <c r="BO1508" i="1" s="1"/>
  <c r="BP1508" i="1" s="1"/>
  <c r="BJ1509" i="1"/>
  <c r="BK1509" i="1"/>
  <c r="BM1509" i="1"/>
  <c r="BN1509" i="1" s="1"/>
  <c r="BO1509" i="1" s="1"/>
  <c r="BP1509" i="1" s="1"/>
  <c r="BJ1510" i="1"/>
  <c r="BK1510" i="1"/>
  <c r="BL1510" i="1" s="1"/>
  <c r="BJ1511" i="1"/>
  <c r="BK1511" i="1"/>
  <c r="BL1511" i="1"/>
  <c r="BJ1512" i="1"/>
  <c r="BK1512" i="1"/>
  <c r="BL1512" i="1"/>
  <c r="BJ1513" i="1"/>
  <c r="BK1513" i="1"/>
  <c r="BM1513" i="1"/>
  <c r="BN1513" i="1" s="1"/>
  <c r="BO1513" i="1" s="1"/>
  <c r="BP1513" i="1" s="1"/>
  <c r="BJ1514" i="1"/>
  <c r="BK1514" i="1"/>
  <c r="BL1514" i="1" s="1"/>
  <c r="BM1514" i="1"/>
  <c r="BN1514" i="1" s="1"/>
  <c r="BO1514" i="1" s="1"/>
  <c r="BP1514" i="1" s="1"/>
  <c r="BJ1515" i="1"/>
  <c r="BK1515" i="1"/>
  <c r="BL1515" i="1" s="1"/>
  <c r="BJ1516" i="1"/>
  <c r="BK1516" i="1"/>
  <c r="BL1516" i="1" s="1"/>
  <c r="BM1516" i="1"/>
  <c r="BN1516" i="1" s="1"/>
  <c r="BO1516" i="1" s="1"/>
  <c r="BP1516" i="1" s="1"/>
  <c r="BJ1517" i="1"/>
  <c r="BK1517" i="1"/>
  <c r="BL1517" i="1" s="1"/>
  <c r="BM1517" i="1"/>
  <c r="BN1517" i="1" s="1"/>
  <c r="BO1517" i="1" s="1"/>
  <c r="BP1517" i="1" s="1"/>
  <c r="BJ1518" i="1"/>
  <c r="BK1518" i="1"/>
  <c r="BL1518" i="1" s="1"/>
  <c r="BM1518" i="1"/>
  <c r="BN1518" i="1" s="1"/>
  <c r="BO1518" i="1" s="1"/>
  <c r="BP1518" i="1" s="1"/>
  <c r="BJ1519" i="1"/>
  <c r="BK1519" i="1"/>
  <c r="BM1519" i="1"/>
  <c r="BN1519" i="1" s="1"/>
  <c r="BO1519" i="1" s="1"/>
  <c r="BP1519" i="1" s="1"/>
  <c r="BJ1520" i="1"/>
  <c r="BK1520" i="1"/>
  <c r="BL1520" i="1" s="1"/>
  <c r="BM1520" i="1"/>
  <c r="BN1520" i="1" s="1"/>
  <c r="BO1520" i="1" s="1"/>
  <c r="BP1520" i="1" s="1"/>
  <c r="BJ1521" i="1"/>
  <c r="BK1521" i="1"/>
  <c r="BL1521" i="1" s="1"/>
  <c r="BM1521" i="1"/>
  <c r="BN1521" i="1" s="1"/>
  <c r="BO1521" i="1" s="1"/>
  <c r="BP1521" i="1" s="1"/>
  <c r="BJ1522" i="1"/>
  <c r="BK1522" i="1"/>
  <c r="BL1522" i="1"/>
  <c r="BM1522" i="1"/>
  <c r="BN1522" i="1" s="1"/>
  <c r="BO1522" i="1" s="1"/>
  <c r="BP1522" i="1" s="1"/>
  <c r="BJ1523" i="1"/>
  <c r="BK1523" i="1"/>
  <c r="BL1523" i="1" s="1"/>
  <c r="BM1523" i="1"/>
  <c r="BN1523" i="1" s="1"/>
  <c r="BO1523" i="1" s="1"/>
  <c r="BP1523" i="1" s="1"/>
  <c r="BJ1524" i="1"/>
  <c r="BK1524" i="1"/>
  <c r="BL1524" i="1" s="1"/>
  <c r="BJ1525" i="1"/>
  <c r="BK1525" i="1"/>
  <c r="BL1525" i="1" s="1"/>
  <c r="BM1525" i="1"/>
  <c r="BN1525" i="1" s="1"/>
  <c r="BO1525" i="1" s="1"/>
  <c r="BP1525" i="1" s="1"/>
  <c r="BQ1525" i="1" s="1"/>
  <c r="BJ1526" i="1"/>
  <c r="BK1526" i="1"/>
  <c r="BL1526" i="1" s="1"/>
  <c r="BM1526" i="1"/>
  <c r="BN1526" i="1" s="1"/>
  <c r="BO1526" i="1" s="1"/>
  <c r="BP1526" i="1" s="1"/>
  <c r="BJ1527" i="1"/>
  <c r="BK1527" i="1"/>
  <c r="BM1527" i="1"/>
  <c r="BN1527" i="1" s="1"/>
  <c r="BO1527" i="1" s="1"/>
  <c r="BP1527" i="1" s="1"/>
  <c r="BJ1528" i="1"/>
  <c r="BK1528" i="1"/>
  <c r="BL1528" i="1" s="1"/>
  <c r="BM1528" i="1"/>
  <c r="BN1528" i="1" s="1"/>
  <c r="BO1528" i="1" s="1"/>
  <c r="BP1528" i="1" s="1"/>
  <c r="BJ1529" i="1"/>
  <c r="BK1529" i="1"/>
  <c r="BJ1530" i="1"/>
  <c r="BK1530" i="1"/>
  <c r="BL1530" i="1" s="1"/>
  <c r="BM1530" i="1"/>
  <c r="BN1530" i="1" s="1"/>
  <c r="BO1530" i="1" s="1"/>
  <c r="BP1530" i="1" s="1"/>
  <c r="BJ1531" i="1"/>
  <c r="BK1531" i="1"/>
  <c r="BL1531" i="1"/>
  <c r="BM1531" i="1"/>
  <c r="BN1531" i="1" s="1"/>
  <c r="BO1531" i="1" s="1"/>
  <c r="BP1531" i="1" s="1"/>
  <c r="BJ1532" i="1"/>
  <c r="BK1532" i="1"/>
  <c r="BL1532" i="1" s="1"/>
  <c r="BJ1533" i="1"/>
  <c r="BK1533" i="1"/>
  <c r="BL1533" i="1" s="1"/>
  <c r="BJ1534" i="1"/>
  <c r="BK1534" i="1"/>
  <c r="BJ1535" i="1"/>
  <c r="BK1535" i="1"/>
  <c r="BJ1536" i="1"/>
  <c r="BK1536" i="1"/>
  <c r="BM1536" i="1"/>
  <c r="BN1536" i="1" s="1"/>
  <c r="BO1536" i="1" s="1"/>
  <c r="BP1536" i="1" s="1"/>
  <c r="BJ1537" i="1"/>
  <c r="BK1537" i="1"/>
  <c r="BL1537" i="1" s="1"/>
  <c r="BM1537" i="1"/>
  <c r="BN1537" i="1" s="1"/>
  <c r="BO1537" i="1" s="1"/>
  <c r="BP1537" i="1" s="1"/>
  <c r="BJ1538" i="1"/>
  <c r="BK1538" i="1"/>
  <c r="BL1538" i="1" s="1"/>
  <c r="BM1538" i="1"/>
  <c r="BN1538" i="1" s="1"/>
  <c r="BO1538" i="1" s="1"/>
  <c r="BP1538" i="1" s="1"/>
  <c r="BJ1539" i="1"/>
  <c r="BK1539" i="1"/>
  <c r="BL1539" i="1"/>
  <c r="BJ1540" i="1"/>
  <c r="BK1540" i="1"/>
  <c r="BL1540" i="1"/>
  <c r="BM1540" i="1"/>
  <c r="BN1540" i="1" s="1"/>
  <c r="BO1540" i="1" s="1"/>
  <c r="BP1540" i="1" s="1"/>
  <c r="BJ1541" i="1"/>
  <c r="BK1541" i="1"/>
  <c r="BL1541" i="1" s="1"/>
  <c r="BM1541" i="1"/>
  <c r="BN1541" i="1" s="1"/>
  <c r="BO1541" i="1" s="1"/>
  <c r="BP1541" i="1" s="1"/>
  <c r="BJ1542" i="1"/>
  <c r="BK1542" i="1"/>
  <c r="BL1542" i="1" s="1"/>
  <c r="BM1542" i="1"/>
  <c r="BN1542" i="1" s="1"/>
  <c r="BO1542" i="1" s="1"/>
  <c r="BP1542" i="1" s="1"/>
  <c r="BJ1543" i="1"/>
  <c r="BK1543" i="1"/>
  <c r="BL1543" i="1"/>
  <c r="BM1543" i="1"/>
  <c r="BN1543" i="1" s="1"/>
  <c r="BO1543" i="1" s="1"/>
  <c r="BP1543" i="1" s="1"/>
  <c r="BQ1543" i="1" s="1"/>
  <c r="BJ1544" i="1"/>
  <c r="BK1544" i="1"/>
  <c r="BL1544" i="1"/>
  <c r="BM1544" i="1"/>
  <c r="BN1544" i="1" s="1"/>
  <c r="BO1544" i="1" s="1"/>
  <c r="BP1544" i="1" s="1"/>
  <c r="BJ1545" i="1"/>
  <c r="BK1545" i="1"/>
  <c r="BL1545" i="1" s="1"/>
  <c r="BM1545" i="1"/>
  <c r="BN1545" i="1" s="1"/>
  <c r="BO1545" i="1" s="1"/>
  <c r="BP1545" i="1" s="1"/>
  <c r="BJ1546" i="1"/>
  <c r="BK1546" i="1"/>
  <c r="BL1546" i="1" s="1"/>
  <c r="BM1546" i="1"/>
  <c r="BN1546" i="1" s="1"/>
  <c r="BO1546" i="1" s="1"/>
  <c r="BP1546" i="1" s="1"/>
  <c r="BJ1547" i="1"/>
  <c r="BK1547" i="1"/>
  <c r="BL1547" i="1" s="1"/>
  <c r="BJ1548" i="1"/>
  <c r="BK1548" i="1"/>
  <c r="BL1548" i="1" s="1"/>
  <c r="BM1548" i="1"/>
  <c r="BN1548" i="1" s="1"/>
  <c r="BO1548" i="1" s="1"/>
  <c r="BP1548" i="1" s="1"/>
  <c r="BJ1549" i="1"/>
  <c r="BK1549" i="1"/>
  <c r="BL1549" i="1"/>
  <c r="BM1549" i="1"/>
  <c r="BN1549" i="1" s="1"/>
  <c r="BO1549" i="1" s="1"/>
  <c r="BP1549" i="1" s="1"/>
  <c r="BJ1550" i="1"/>
  <c r="BK1550" i="1"/>
  <c r="BL1550" i="1"/>
  <c r="BM1550" i="1"/>
  <c r="BN1550" i="1" s="1"/>
  <c r="BO1550" i="1" s="1"/>
  <c r="BP1550" i="1" s="1"/>
  <c r="BJ1551" i="1"/>
  <c r="BK1551" i="1"/>
  <c r="BL1551" i="1"/>
  <c r="BM1551" i="1"/>
  <c r="BN1551" i="1" s="1"/>
  <c r="BO1551" i="1" s="1"/>
  <c r="BP1551" i="1" s="1"/>
  <c r="BJ1552" i="1"/>
  <c r="BK1552" i="1"/>
  <c r="BM1552" i="1"/>
  <c r="BN1552" i="1" s="1"/>
  <c r="BO1552" i="1" s="1"/>
  <c r="BP1552" i="1" s="1"/>
  <c r="BJ1553" i="1"/>
  <c r="BK1553" i="1"/>
  <c r="BJ1554" i="1"/>
  <c r="BK1554" i="1"/>
  <c r="BL1554" i="1"/>
  <c r="BM1554" i="1"/>
  <c r="BN1554" i="1" s="1"/>
  <c r="BO1554" i="1" s="1"/>
  <c r="BP1554" i="1" s="1"/>
  <c r="BJ1555" i="1"/>
  <c r="BK1555" i="1"/>
  <c r="BL1555" i="1" s="1"/>
  <c r="BM1555" i="1"/>
  <c r="BN1555" i="1" s="1"/>
  <c r="BO1555" i="1" s="1"/>
  <c r="BP1555" i="1" s="1"/>
  <c r="BJ1556" i="1"/>
  <c r="BK1556" i="1"/>
  <c r="BL1556" i="1" s="1"/>
  <c r="BM1556" i="1"/>
  <c r="BN1556" i="1" s="1"/>
  <c r="BO1556" i="1" s="1"/>
  <c r="BP1556" i="1" s="1"/>
  <c r="BJ1557" i="1"/>
  <c r="BK1557" i="1"/>
  <c r="BL1557" i="1" s="1"/>
  <c r="BJ1558" i="1"/>
  <c r="BK1558" i="1"/>
  <c r="BL1558" i="1" s="1"/>
  <c r="BJ1559" i="1"/>
  <c r="BK1559" i="1"/>
  <c r="BL1559" i="1" s="1"/>
  <c r="BM1559" i="1"/>
  <c r="BN1559" i="1" s="1"/>
  <c r="BO1559" i="1" s="1"/>
  <c r="BP1559" i="1" s="1"/>
  <c r="BJ1560" i="1"/>
  <c r="BK1560" i="1"/>
  <c r="BL1560" i="1" s="1"/>
  <c r="BM1560" i="1"/>
  <c r="BN1560" i="1" s="1"/>
  <c r="BO1560" i="1" s="1"/>
  <c r="BP1560" i="1" s="1"/>
  <c r="BJ1561" i="1"/>
  <c r="BK1561" i="1"/>
  <c r="BL1561" i="1" s="1"/>
  <c r="BM1561" i="1"/>
  <c r="BN1561" i="1" s="1"/>
  <c r="BO1561" i="1" s="1"/>
  <c r="BP1561" i="1" s="1"/>
  <c r="BJ1562" i="1"/>
  <c r="BK1562" i="1"/>
  <c r="BL1562" i="1" s="1"/>
  <c r="BJ1563" i="1"/>
  <c r="BK1563" i="1"/>
  <c r="BL1563" i="1" s="1"/>
  <c r="BM1563" i="1"/>
  <c r="BN1563" i="1" s="1"/>
  <c r="BO1563" i="1" s="1"/>
  <c r="BP1563" i="1" s="1"/>
  <c r="BJ1564" i="1"/>
  <c r="BK1564" i="1"/>
  <c r="BL1564" i="1" s="1"/>
  <c r="BM1564" i="1"/>
  <c r="BN1564" i="1" s="1"/>
  <c r="BO1564" i="1" s="1"/>
  <c r="BP1564" i="1" s="1"/>
  <c r="BJ1565" i="1"/>
  <c r="BK1565" i="1"/>
  <c r="BL1565" i="1"/>
  <c r="BM1565" i="1"/>
  <c r="BN1565" i="1" s="1"/>
  <c r="BO1565" i="1" s="1"/>
  <c r="BP1565" i="1" s="1"/>
  <c r="BJ1566" i="1"/>
  <c r="BK1566" i="1"/>
  <c r="BM1566" i="1"/>
  <c r="BN1566" i="1" s="1"/>
  <c r="BO1566" i="1" s="1"/>
  <c r="BP1566" i="1" s="1"/>
  <c r="BJ1567" i="1"/>
  <c r="BK1567" i="1"/>
  <c r="BL1567" i="1" s="1"/>
  <c r="BJ1568" i="1"/>
  <c r="BK1568" i="1"/>
  <c r="BL1568" i="1" s="1"/>
  <c r="BM1568" i="1"/>
  <c r="BN1568" i="1" s="1"/>
  <c r="BO1568" i="1" s="1"/>
  <c r="BP1568" i="1" s="1"/>
  <c r="BQ1568" i="1" s="1"/>
  <c r="BJ1569" i="1"/>
  <c r="BK1569" i="1"/>
  <c r="BL1569" i="1" s="1"/>
  <c r="BM1569" i="1"/>
  <c r="BN1569" i="1" s="1"/>
  <c r="BO1569" i="1" s="1"/>
  <c r="BP1569" i="1" s="1"/>
  <c r="BJ1570" i="1"/>
  <c r="BK1570" i="1"/>
  <c r="BL1570" i="1" s="1"/>
  <c r="BM1570" i="1"/>
  <c r="BN1570" i="1" s="1"/>
  <c r="BO1570" i="1" s="1"/>
  <c r="BP1570" i="1" s="1"/>
  <c r="BJ1571" i="1"/>
  <c r="BK1571" i="1"/>
  <c r="BL1571" i="1"/>
  <c r="BM1571" i="1"/>
  <c r="BN1571" i="1" s="1"/>
  <c r="BO1571" i="1" s="1"/>
  <c r="BP1571" i="1" s="1"/>
  <c r="BJ1572" i="1"/>
  <c r="BK1572" i="1"/>
  <c r="BL1572" i="1"/>
  <c r="BJ1573" i="1"/>
  <c r="BK1573" i="1"/>
  <c r="BL1573" i="1" s="1"/>
  <c r="BJ1574" i="1"/>
  <c r="BK1574" i="1"/>
  <c r="BL1574" i="1" s="1"/>
  <c r="BM1574" i="1"/>
  <c r="BN1574" i="1" s="1"/>
  <c r="BO1574" i="1" s="1"/>
  <c r="BP1574" i="1" s="1"/>
  <c r="BJ1575" i="1"/>
  <c r="BK1575" i="1"/>
  <c r="BL1575" i="1" s="1"/>
  <c r="BM1575" i="1"/>
  <c r="BN1575" i="1" s="1"/>
  <c r="BO1575" i="1" s="1"/>
  <c r="BP1575" i="1" s="1"/>
  <c r="BQ1575" i="1" s="1"/>
  <c r="BJ1576" i="1"/>
  <c r="BK1576" i="1"/>
  <c r="BL1576" i="1" s="1"/>
  <c r="BM1576" i="1"/>
  <c r="BN1576" i="1" s="1"/>
  <c r="BO1576" i="1" s="1"/>
  <c r="BP1576" i="1" s="1"/>
  <c r="BJ1577" i="1"/>
  <c r="BK1577" i="1"/>
  <c r="BL1577" i="1" s="1"/>
  <c r="BJ1578" i="1"/>
  <c r="BK1578" i="1"/>
  <c r="BL1578" i="1" s="1"/>
  <c r="BM1578" i="1"/>
  <c r="BN1578" i="1" s="1"/>
  <c r="BO1578" i="1" s="1"/>
  <c r="BP1578" i="1" s="1"/>
  <c r="BJ1579" i="1"/>
  <c r="BK1579" i="1"/>
  <c r="BL1579" i="1" s="1"/>
  <c r="BM1579" i="1"/>
  <c r="BN1579" i="1" s="1"/>
  <c r="BO1579" i="1" s="1"/>
  <c r="BP1579" i="1" s="1"/>
  <c r="BJ1580" i="1"/>
  <c r="BK1580" i="1"/>
  <c r="BL1580" i="1" s="1"/>
  <c r="BM1580" i="1"/>
  <c r="BN1580" i="1" s="1"/>
  <c r="BO1580" i="1" s="1"/>
  <c r="BP1580" i="1" s="1"/>
  <c r="BJ1581" i="1"/>
  <c r="BK1581" i="1"/>
  <c r="BM1581" i="1"/>
  <c r="BN1581" i="1" s="1"/>
  <c r="BO1581" i="1" s="1"/>
  <c r="BP1581" i="1" s="1"/>
  <c r="BJ1582" i="1"/>
  <c r="BK1582" i="1"/>
  <c r="BL1582" i="1" s="1"/>
  <c r="BM1582" i="1"/>
  <c r="BN1582" i="1" s="1"/>
  <c r="BO1582" i="1" s="1"/>
  <c r="BP1582" i="1" s="1"/>
  <c r="BJ1583" i="1"/>
  <c r="BK1583" i="1"/>
  <c r="BL1583" i="1"/>
  <c r="BM1583" i="1"/>
  <c r="BN1583" i="1" s="1"/>
  <c r="BO1583" i="1" s="1"/>
  <c r="BP1583" i="1" s="1"/>
  <c r="BQ1583" i="1" s="1"/>
  <c r="BJ1584" i="1"/>
  <c r="BK1584" i="1"/>
  <c r="BL1584" i="1"/>
  <c r="BM1584" i="1"/>
  <c r="BN1584" i="1" s="1"/>
  <c r="BO1584" i="1" s="1"/>
  <c r="BP1584" i="1" s="1"/>
  <c r="BJ1585" i="1"/>
  <c r="BK1585" i="1"/>
  <c r="BL1585" i="1" s="1"/>
  <c r="BM1585" i="1"/>
  <c r="BN1585" i="1" s="1"/>
  <c r="BO1585" i="1" s="1"/>
  <c r="BP1585" i="1" s="1"/>
  <c r="BQ1585" i="1" s="1"/>
  <c r="BJ1586" i="1"/>
  <c r="BK1586" i="1"/>
  <c r="BM1586" i="1"/>
  <c r="BN1586" i="1" s="1"/>
  <c r="BO1586" i="1" s="1"/>
  <c r="BP1586" i="1" s="1"/>
  <c r="BJ1587" i="1"/>
  <c r="BK1587" i="1"/>
  <c r="BL1587" i="1"/>
  <c r="BJ1588" i="1"/>
  <c r="BK1588" i="1"/>
  <c r="BL1588" i="1" s="1"/>
  <c r="BJ1589" i="1"/>
  <c r="BK1589" i="1"/>
  <c r="BM1589" i="1"/>
  <c r="BN1589" i="1" s="1"/>
  <c r="BO1589" i="1" s="1"/>
  <c r="BP1589" i="1" s="1"/>
  <c r="BJ1590" i="1"/>
  <c r="BK1590" i="1"/>
  <c r="BL1590" i="1"/>
  <c r="BM1590" i="1"/>
  <c r="BN1590" i="1" s="1"/>
  <c r="BO1590" i="1" s="1"/>
  <c r="BP1590" i="1" s="1"/>
  <c r="BJ1591" i="1"/>
  <c r="BK1591" i="1"/>
  <c r="BL1591" i="1"/>
  <c r="BM1591" i="1"/>
  <c r="BN1591" i="1" s="1"/>
  <c r="BO1591" i="1" s="1"/>
  <c r="BP1591" i="1" s="1"/>
  <c r="BJ1592" i="1"/>
  <c r="BK1592" i="1"/>
  <c r="BM1592" i="1"/>
  <c r="BN1592" i="1" s="1"/>
  <c r="BO1592" i="1" s="1"/>
  <c r="BP1592" i="1" s="1"/>
  <c r="BJ1593" i="1"/>
  <c r="BK1593" i="1"/>
  <c r="BL1593" i="1" s="1"/>
  <c r="BM1593" i="1"/>
  <c r="BN1593" i="1" s="1"/>
  <c r="BO1593" i="1" s="1"/>
  <c r="BP1593" i="1" s="1"/>
  <c r="BJ1594" i="1"/>
  <c r="BK1594" i="1"/>
  <c r="BL1594" i="1" s="1"/>
  <c r="BM1594" i="1"/>
  <c r="BN1594" i="1" s="1"/>
  <c r="BO1594" i="1" s="1"/>
  <c r="BP1594" i="1" s="1"/>
  <c r="BJ1595" i="1"/>
  <c r="BK1595" i="1"/>
  <c r="BL1595" i="1" s="1"/>
  <c r="BM1595" i="1"/>
  <c r="BN1595" i="1" s="1"/>
  <c r="BO1595" i="1" s="1"/>
  <c r="BP1595" i="1" s="1"/>
  <c r="BJ1596" i="1"/>
  <c r="BK1596" i="1"/>
  <c r="BL1596" i="1"/>
  <c r="BM1596" i="1"/>
  <c r="BN1596" i="1" s="1"/>
  <c r="BO1596" i="1" s="1"/>
  <c r="BP1596" i="1" s="1"/>
  <c r="BJ1597" i="1"/>
  <c r="BK1597" i="1"/>
  <c r="BL1597" i="1" s="1"/>
  <c r="BM1597" i="1"/>
  <c r="BN1597" i="1" s="1"/>
  <c r="BO1597" i="1" s="1"/>
  <c r="BP1597" i="1" s="1"/>
  <c r="BQ1597" i="1" s="1"/>
  <c r="BJ1598" i="1"/>
  <c r="BK1598" i="1"/>
  <c r="BL1598" i="1" s="1"/>
  <c r="BM1598" i="1"/>
  <c r="BN1598" i="1" s="1"/>
  <c r="BO1598" i="1" s="1"/>
  <c r="BP1598" i="1" s="1"/>
  <c r="BJ1599" i="1"/>
  <c r="BK1599" i="1"/>
  <c r="BL1599" i="1" s="1"/>
  <c r="BM1599" i="1"/>
  <c r="BN1599" i="1" s="1"/>
  <c r="BO1599" i="1" s="1"/>
  <c r="BP1599" i="1" s="1"/>
  <c r="BJ1600" i="1"/>
  <c r="BK1600" i="1"/>
  <c r="BM1600" i="1"/>
  <c r="BN1600" i="1" s="1"/>
  <c r="BO1600" i="1" s="1"/>
  <c r="BP1600" i="1" s="1"/>
  <c r="BJ1601" i="1"/>
  <c r="BK1601" i="1"/>
  <c r="BL1601" i="1" s="1"/>
  <c r="BM1601" i="1"/>
  <c r="BN1601" i="1" s="1"/>
  <c r="BO1601" i="1" s="1"/>
  <c r="BP1601" i="1" s="1"/>
  <c r="BJ1602" i="1"/>
  <c r="BK1602" i="1"/>
  <c r="BL1602" i="1" s="1"/>
  <c r="BJ1603" i="1"/>
  <c r="BK1603" i="1"/>
  <c r="BL1603" i="1"/>
  <c r="BM1603" i="1"/>
  <c r="BN1603" i="1" s="1"/>
  <c r="BO1603" i="1" s="1"/>
  <c r="BP1603" i="1" s="1"/>
  <c r="BJ1604" i="1"/>
  <c r="BK1604" i="1"/>
  <c r="BL1604" i="1" s="1"/>
  <c r="BM1604" i="1"/>
  <c r="BN1604" i="1" s="1"/>
  <c r="BO1604" i="1" s="1"/>
  <c r="BP1604" i="1" s="1"/>
  <c r="BJ1605" i="1"/>
  <c r="BK1605" i="1"/>
  <c r="BL1605" i="1"/>
  <c r="BM1605" i="1"/>
  <c r="BN1605" i="1" s="1"/>
  <c r="BO1605" i="1" s="1"/>
  <c r="BP1605" i="1" s="1"/>
  <c r="BJ1606" i="1"/>
  <c r="BK1606" i="1"/>
  <c r="BL1606" i="1"/>
  <c r="BJ1607" i="1"/>
  <c r="BK1607" i="1"/>
  <c r="BL1607" i="1"/>
  <c r="BJ1608" i="1"/>
  <c r="BK1608" i="1"/>
  <c r="BL1608" i="1"/>
  <c r="BM1608" i="1"/>
  <c r="BN1608" i="1" s="1"/>
  <c r="BO1608" i="1" s="1"/>
  <c r="BP1608" i="1" s="1"/>
  <c r="BQ1608" i="1" s="1"/>
  <c r="BJ1609" i="1"/>
  <c r="BK1609" i="1"/>
  <c r="BL1609" i="1"/>
  <c r="BM1609" i="1"/>
  <c r="BN1609" i="1" s="1"/>
  <c r="BO1609" i="1" s="1"/>
  <c r="BP1609" i="1" s="1"/>
  <c r="BJ1610" i="1"/>
  <c r="BK1610" i="1"/>
  <c r="BL1610" i="1" s="1"/>
  <c r="BM1610" i="1"/>
  <c r="BN1610" i="1" s="1"/>
  <c r="BO1610" i="1" s="1"/>
  <c r="BP1610" i="1" s="1"/>
  <c r="BJ1611" i="1"/>
  <c r="BK1611" i="1"/>
  <c r="BL1611" i="1" s="1"/>
  <c r="BM1611" i="1"/>
  <c r="BN1611" i="1" s="1"/>
  <c r="BO1611" i="1" s="1"/>
  <c r="BP1611" i="1" s="1"/>
  <c r="BJ1612" i="1"/>
  <c r="BK1612" i="1"/>
  <c r="BL1612" i="1" s="1"/>
  <c r="BM1612" i="1"/>
  <c r="BN1612" i="1" s="1"/>
  <c r="BO1612" i="1" s="1"/>
  <c r="BP1612" i="1" s="1"/>
  <c r="BJ1613" i="1"/>
  <c r="BK1613" i="1"/>
  <c r="BL1613" i="1" s="1"/>
  <c r="BM1613" i="1"/>
  <c r="BN1613" i="1" s="1"/>
  <c r="BO1613" i="1" s="1"/>
  <c r="BP1613" i="1" s="1"/>
  <c r="BJ1614" i="1"/>
  <c r="BK1614" i="1"/>
  <c r="BL1614" i="1" s="1"/>
  <c r="BM1614" i="1"/>
  <c r="BN1614" i="1" s="1"/>
  <c r="BO1614" i="1" s="1"/>
  <c r="BP1614" i="1" s="1"/>
  <c r="BJ1615" i="1"/>
  <c r="BK1615" i="1"/>
  <c r="BL1615" i="1" s="1"/>
  <c r="BM1615" i="1"/>
  <c r="BN1615" i="1" s="1"/>
  <c r="BO1615" i="1" s="1"/>
  <c r="BP1615" i="1" s="1"/>
  <c r="BJ1616" i="1"/>
  <c r="BK1616" i="1"/>
  <c r="BL1616" i="1" s="1"/>
  <c r="BM1616" i="1"/>
  <c r="BN1616" i="1" s="1"/>
  <c r="BO1616" i="1" s="1"/>
  <c r="BP1616" i="1" s="1"/>
  <c r="BJ1617" i="1"/>
  <c r="BK1617" i="1"/>
  <c r="BL1617" i="1" s="1"/>
  <c r="BM1617" i="1"/>
  <c r="BN1617" i="1" s="1"/>
  <c r="BO1617" i="1" s="1"/>
  <c r="BP1617" i="1" s="1"/>
  <c r="BJ1618" i="1"/>
  <c r="BK1618" i="1"/>
  <c r="BM1618" i="1"/>
  <c r="BN1618" i="1" s="1"/>
  <c r="BO1618" i="1" s="1"/>
  <c r="BP1618" i="1" s="1"/>
  <c r="BJ1619" i="1"/>
  <c r="BK1619" i="1"/>
  <c r="BL1619" i="1"/>
  <c r="BM1619" i="1"/>
  <c r="BN1619" i="1" s="1"/>
  <c r="BO1619" i="1" s="1"/>
  <c r="BP1619" i="1" s="1"/>
  <c r="BJ1620" i="1"/>
  <c r="BK1620" i="1"/>
  <c r="BL1620" i="1"/>
  <c r="BJ1621" i="1"/>
  <c r="BK1621" i="1"/>
  <c r="BL1621" i="1"/>
  <c r="BJ1622" i="1"/>
  <c r="BK1622" i="1"/>
  <c r="BL1622" i="1"/>
  <c r="BM1622" i="1"/>
  <c r="BN1622" i="1" s="1"/>
  <c r="BO1622" i="1" s="1"/>
  <c r="BP1622" i="1" s="1"/>
  <c r="BJ1623" i="1"/>
  <c r="BK1623" i="1"/>
  <c r="BL1623" i="1"/>
  <c r="BM1623" i="1"/>
  <c r="BN1623" i="1" s="1"/>
  <c r="BO1623" i="1" s="1"/>
  <c r="BP1623" i="1" s="1"/>
  <c r="BJ1624" i="1"/>
  <c r="BK1624" i="1"/>
  <c r="BL1624" i="1"/>
  <c r="BJ1625" i="1"/>
  <c r="BK1625" i="1"/>
  <c r="BM1625" i="1"/>
  <c r="BN1625" i="1" s="1"/>
  <c r="BO1625" i="1" s="1"/>
  <c r="BP1625" i="1" s="1"/>
  <c r="BJ1626" i="1"/>
  <c r="BK1626" i="1"/>
  <c r="BL1626" i="1" s="1"/>
  <c r="BM1626" i="1"/>
  <c r="BN1626" i="1" s="1"/>
  <c r="BO1626" i="1" s="1"/>
  <c r="BP1626" i="1" s="1"/>
  <c r="BJ1627" i="1"/>
  <c r="BK1627" i="1"/>
  <c r="BL1627" i="1"/>
  <c r="BM1627" i="1"/>
  <c r="BN1627" i="1" s="1"/>
  <c r="BO1627" i="1" s="1"/>
  <c r="BP1627" i="1" s="1"/>
  <c r="BJ1628" i="1"/>
  <c r="BK1628" i="1"/>
  <c r="BL1628" i="1" s="1"/>
  <c r="BM1628" i="1"/>
  <c r="BN1628" i="1" s="1"/>
  <c r="BO1628" i="1" s="1"/>
  <c r="BP1628" i="1" s="1"/>
  <c r="BQ1628" i="1" s="1"/>
  <c r="BJ1629" i="1"/>
  <c r="BK1629" i="1"/>
  <c r="BL1629" i="1" s="1"/>
  <c r="BJ1630" i="1"/>
  <c r="BK1630" i="1"/>
  <c r="BM1630" i="1"/>
  <c r="BN1630" i="1" s="1"/>
  <c r="BO1630" i="1" s="1"/>
  <c r="BP1630" i="1" s="1"/>
  <c r="BJ1631" i="1"/>
  <c r="BK1631" i="1"/>
  <c r="BM1631" i="1"/>
  <c r="BN1631" i="1" s="1"/>
  <c r="BO1631" i="1" s="1"/>
  <c r="BP1631" i="1" s="1"/>
  <c r="BJ1632" i="1"/>
  <c r="BK1632" i="1"/>
  <c r="BL1632" i="1" s="1"/>
  <c r="BM1632" i="1"/>
  <c r="BN1632" i="1" s="1"/>
  <c r="BO1632" i="1" s="1"/>
  <c r="BP1632" i="1" s="1"/>
  <c r="BJ1633" i="1"/>
  <c r="BK1633" i="1"/>
  <c r="BL1633" i="1"/>
  <c r="BM1633" i="1"/>
  <c r="BN1633" i="1" s="1"/>
  <c r="BO1633" i="1" s="1"/>
  <c r="BP1633" i="1" s="1"/>
  <c r="BJ1634" i="1"/>
  <c r="BK1634" i="1"/>
  <c r="BL1634" i="1" s="1"/>
  <c r="BJ1635" i="1"/>
  <c r="BK1635" i="1"/>
  <c r="BL1635" i="1" s="1"/>
  <c r="BM1635" i="1"/>
  <c r="BN1635" i="1" s="1"/>
  <c r="BO1635" i="1" s="1"/>
  <c r="BP1635" i="1" s="1"/>
  <c r="BJ1636" i="1"/>
  <c r="BK1636" i="1"/>
  <c r="BL1636" i="1"/>
  <c r="BM1636" i="1"/>
  <c r="BN1636" i="1" s="1"/>
  <c r="BO1636" i="1" s="1"/>
  <c r="BP1636" i="1" s="1"/>
  <c r="BQ1636" i="1" s="1"/>
  <c r="BJ1637" i="1"/>
  <c r="BK1637" i="1"/>
  <c r="BL1637" i="1"/>
  <c r="BM1637" i="1"/>
  <c r="BN1637" i="1" s="1"/>
  <c r="BO1637" i="1" s="1"/>
  <c r="BP1637" i="1" s="1"/>
  <c r="BJ1638" i="1"/>
  <c r="BK1638" i="1"/>
  <c r="BL1638" i="1"/>
  <c r="BM1638" i="1"/>
  <c r="BN1638" i="1" s="1"/>
  <c r="BO1638" i="1" s="1"/>
  <c r="BP1638" i="1" s="1"/>
  <c r="BJ1639" i="1"/>
  <c r="BK1639" i="1"/>
  <c r="BL1639" i="1"/>
  <c r="BM1639" i="1"/>
  <c r="BN1639" i="1" s="1"/>
  <c r="BO1639" i="1" s="1"/>
  <c r="BP1639" i="1" s="1"/>
  <c r="BJ1640" i="1"/>
  <c r="BK1640" i="1"/>
  <c r="BL1640" i="1"/>
  <c r="BM1640" i="1"/>
  <c r="BN1640" i="1" s="1"/>
  <c r="BO1640" i="1" s="1"/>
  <c r="BP1640" i="1" s="1"/>
  <c r="BJ1641" i="1"/>
  <c r="BK1641" i="1"/>
  <c r="BL1641" i="1"/>
  <c r="BM1641" i="1"/>
  <c r="BN1641" i="1" s="1"/>
  <c r="BO1641" i="1" s="1"/>
  <c r="BP1641" i="1" s="1"/>
  <c r="BJ1642" i="1"/>
  <c r="BK1642" i="1"/>
  <c r="BL1642" i="1"/>
  <c r="BM1642" i="1"/>
  <c r="BN1642" i="1" s="1"/>
  <c r="BO1642" i="1" s="1"/>
  <c r="BP1642" i="1" s="1"/>
  <c r="BJ1643" i="1"/>
  <c r="BK1643" i="1"/>
  <c r="BL1643" i="1"/>
  <c r="BM1643" i="1"/>
  <c r="BN1643" i="1" s="1"/>
  <c r="BO1643" i="1" s="1"/>
  <c r="BP1643" i="1" s="1"/>
  <c r="BJ1644" i="1"/>
  <c r="BK1644" i="1"/>
  <c r="BL1644" i="1"/>
  <c r="BM1644" i="1"/>
  <c r="BN1644" i="1" s="1"/>
  <c r="BO1644" i="1" s="1"/>
  <c r="BP1644" i="1" s="1"/>
  <c r="BJ1645" i="1"/>
  <c r="BK1645" i="1"/>
  <c r="BL1645" i="1" s="1"/>
  <c r="BM1645" i="1"/>
  <c r="BN1645" i="1" s="1"/>
  <c r="BO1645" i="1" s="1"/>
  <c r="BP1645" i="1" s="1"/>
  <c r="BJ1646" i="1"/>
  <c r="BK1646" i="1"/>
  <c r="BL1646" i="1" s="1"/>
  <c r="BM1646" i="1"/>
  <c r="BN1646" i="1" s="1"/>
  <c r="BO1646" i="1" s="1"/>
  <c r="BP1646" i="1" s="1"/>
  <c r="BJ1647" i="1"/>
  <c r="BK1647" i="1"/>
  <c r="BL1647" i="1" s="1"/>
  <c r="BJ1648" i="1"/>
  <c r="BK1648" i="1"/>
  <c r="BL1648" i="1"/>
  <c r="BJ1649" i="1"/>
  <c r="BK1649" i="1"/>
  <c r="BL1649" i="1"/>
  <c r="BM1649" i="1"/>
  <c r="BN1649" i="1" s="1"/>
  <c r="BO1649" i="1" s="1"/>
  <c r="BP1649" i="1" s="1"/>
  <c r="BQ1649" i="1" s="1"/>
  <c r="BJ1650" i="1"/>
  <c r="BK1650" i="1"/>
  <c r="BL1650" i="1"/>
  <c r="BM1650" i="1"/>
  <c r="BN1650" i="1" s="1"/>
  <c r="BO1650" i="1" s="1"/>
  <c r="BP1650" i="1" s="1"/>
  <c r="BJ1651" i="1"/>
  <c r="BK1651" i="1"/>
  <c r="BL1651" i="1" s="1"/>
  <c r="BM1651" i="1"/>
  <c r="BN1651" i="1" s="1"/>
  <c r="BO1651" i="1" s="1"/>
  <c r="BP1651" i="1" s="1"/>
  <c r="BQ1651" i="1" s="1"/>
  <c r="BJ1652" i="1"/>
  <c r="BK1652" i="1"/>
  <c r="BL1652" i="1"/>
  <c r="BM1652" i="1"/>
  <c r="BN1652" i="1" s="1"/>
  <c r="BO1652" i="1" s="1"/>
  <c r="BP1652" i="1" s="1"/>
  <c r="BJ1653" i="1"/>
  <c r="BK1653" i="1"/>
  <c r="BM1653" i="1"/>
  <c r="BN1653" i="1" s="1"/>
  <c r="BO1653" i="1" s="1"/>
  <c r="BP1653" i="1" s="1"/>
  <c r="BQ1653" i="1" s="1"/>
  <c r="BJ1654" i="1"/>
  <c r="BK1654" i="1"/>
  <c r="BL1654" i="1" s="1"/>
  <c r="BM1654" i="1"/>
  <c r="BN1654" i="1" s="1"/>
  <c r="BO1654" i="1" s="1"/>
  <c r="BP1654" i="1" s="1"/>
  <c r="BJ1655" i="1"/>
  <c r="BK1655" i="1"/>
  <c r="BL1655" i="1" s="1"/>
  <c r="BM1655" i="1"/>
  <c r="BN1655" i="1" s="1"/>
  <c r="BO1655" i="1" s="1"/>
  <c r="BP1655" i="1" s="1"/>
  <c r="BQ1655" i="1" s="1"/>
  <c r="BJ1656" i="1"/>
  <c r="BK1656" i="1"/>
  <c r="BL1656" i="1"/>
  <c r="BJ1657" i="1"/>
  <c r="BK1657" i="1"/>
  <c r="BL1657" i="1" s="1"/>
  <c r="BM1657" i="1"/>
  <c r="BN1657" i="1" s="1"/>
  <c r="BO1657" i="1" s="1"/>
  <c r="BP1657" i="1" s="1"/>
  <c r="BQ1657" i="1" s="1"/>
  <c r="BJ1658" i="1"/>
  <c r="BK1658" i="1"/>
  <c r="BL1658" i="1" s="1"/>
  <c r="BM1658" i="1"/>
  <c r="BN1658" i="1" s="1"/>
  <c r="BO1658" i="1" s="1"/>
  <c r="BP1658" i="1" s="1"/>
  <c r="BJ1659" i="1"/>
  <c r="BK1659" i="1"/>
  <c r="BL1659" i="1" s="1"/>
  <c r="BM1659" i="1"/>
  <c r="BN1659" i="1" s="1"/>
  <c r="BO1659" i="1" s="1"/>
  <c r="BP1659" i="1" s="1"/>
  <c r="BJ1660" i="1"/>
  <c r="BK1660" i="1"/>
  <c r="BL1660" i="1" s="1"/>
  <c r="BM1660" i="1"/>
  <c r="BN1660" i="1" s="1"/>
  <c r="BO1660" i="1" s="1"/>
  <c r="BP1660" i="1" s="1"/>
  <c r="BQ1660" i="1" s="1"/>
  <c r="BJ1661" i="1"/>
  <c r="BK1661" i="1"/>
  <c r="BL1661" i="1" s="1"/>
  <c r="BM1661" i="1"/>
  <c r="BN1661" i="1" s="1"/>
  <c r="BO1661" i="1" s="1"/>
  <c r="BP1661" i="1" s="1"/>
  <c r="BJ1662" i="1"/>
  <c r="BK1662" i="1"/>
  <c r="BL1662" i="1" s="1"/>
  <c r="BM1662" i="1"/>
  <c r="BN1662" i="1" s="1"/>
  <c r="BO1662" i="1" s="1"/>
  <c r="BP1662" i="1" s="1"/>
  <c r="BJ1663" i="1"/>
  <c r="BK1663" i="1"/>
  <c r="BL1663" i="1"/>
  <c r="BM1663" i="1"/>
  <c r="BN1663" i="1" s="1"/>
  <c r="BO1663" i="1" s="1"/>
  <c r="BP1663" i="1" s="1"/>
  <c r="BJ1664" i="1"/>
  <c r="BK1664" i="1"/>
  <c r="BM1664" i="1"/>
  <c r="BN1664" i="1" s="1"/>
  <c r="BO1664" i="1" s="1"/>
  <c r="BP1664" i="1" s="1"/>
  <c r="BJ1665" i="1"/>
  <c r="BK1665" i="1"/>
  <c r="BL1665" i="1" s="1"/>
  <c r="BM1665" i="1"/>
  <c r="BN1665" i="1" s="1"/>
  <c r="BO1665" i="1" s="1"/>
  <c r="BP1665" i="1" s="1"/>
  <c r="BQ1665" i="1" s="1"/>
  <c r="BJ1666" i="1"/>
  <c r="BK1666" i="1"/>
  <c r="BL1666" i="1" s="1"/>
  <c r="BM1666" i="1"/>
  <c r="BN1666" i="1" s="1"/>
  <c r="BO1666" i="1" s="1"/>
  <c r="BP1666" i="1" s="1"/>
  <c r="BJ1667" i="1"/>
  <c r="BK1667" i="1"/>
  <c r="BL1667" i="1"/>
  <c r="BM1667" i="1"/>
  <c r="BN1667" i="1" s="1"/>
  <c r="BO1667" i="1" s="1"/>
  <c r="BP1667" i="1" s="1"/>
  <c r="BJ1668" i="1"/>
  <c r="BK1668" i="1"/>
  <c r="BL1668" i="1" s="1"/>
  <c r="BM1668" i="1"/>
  <c r="BN1668" i="1" s="1"/>
  <c r="BO1668" i="1" s="1"/>
  <c r="BP1668" i="1" s="1"/>
  <c r="BQ1668" i="1" s="1"/>
  <c r="BJ1669" i="1"/>
  <c r="BK1669" i="1"/>
  <c r="BL1669" i="1" s="1"/>
  <c r="BM1669" i="1"/>
  <c r="BN1669" i="1" s="1"/>
  <c r="BO1669" i="1" s="1"/>
  <c r="BP1669" i="1" s="1"/>
  <c r="BJ1670" i="1"/>
  <c r="BK1670" i="1"/>
  <c r="BM1670" i="1"/>
  <c r="BN1670" i="1" s="1"/>
  <c r="BO1670" i="1" s="1"/>
  <c r="BP1670" i="1" s="1"/>
  <c r="BJ1671" i="1"/>
  <c r="BK1671" i="1"/>
  <c r="BL1671" i="1" s="1"/>
  <c r="BM1671" i="1"/>
  <c r="BN1671" i="1" s="1"/>
  <c r="BO1671" i="1" s="1"/>
  <c r="BP1671" i="1" s="1"/>
  <c r="BJ1672" i="1"/>
  <c r="BK1672" i="1"/>
  <c r="BL1672" i="1" s="1"/>
  <c r="BM1672" i="1"/>
  <c r="BN1672" i="1" s="1"/>
  <c r="BO1672" i="1" s="1"/>
  <c r="BP1672" i="1" s="1"/>
  <c r="BJ1673" i="1"/>
  <c r="BK1673" i="1"/>
  <c r="BL1673" i="1" s="1"/>
  <c r="BM1673" i="1"/>
  <c r="BN1673" i="1" s="1"/>
  <c r="BO1673" i="1" s="1"/>
  <c r="BP1673" i="1" s="1"/>
  <c r="BJ1674" i="1"/>
  <c r="BK1674" i="1"/>
  <c r="BM1674" i="1"/>
  <c r="BN1674" i="1" s="1"/>
  <c r="BO1674" i="1" s="1"/>
  <c r="BP1674" i="1" s="1"/>
  <c r="BJ1675" i="1"/>
  <c r="BK1675" i="1"/>
  <c r="BL1675" i="1" s="1"/>
  <c r="BM1675" i="1"/>
  <c r="BN1675" i="1" s="1"/>
  <c r="BO1675" i="1" s="1"/>
  <c r="BP1675" i="1" s="1"/>
  <c r="BJ1676" i="1"/>
  <c r="BK1676" i="1"/>
  <c r="BL1676" i="1" s="1"/>
  <c r="BM1676" i="1"/>
  <c r="BN1676" i="1" s="1"/>
  <c r="BO1676" i="1" s="1"/>
  <c r="BP1676" i="1" s="1"/>
  <c r="BJ1677" i="1"/>
  <c r="BK1677" i="1"/>
  <c r="BL1677" i="1" s="1"/>
  <c r="BJ1678" i="1"/>
  <c r="BK1678" i="1"/>
  <c r="BL1678" i="1" s="1"/>
  <c r="BJ1679" i="1"/>
  <c r="BK1679" i="1"/>
  <c r="BL1679" i="1" s="1"/>
  <c r="BM1679" i="1"/>
  <c r="BN1679" i="1" s="1"/>
  <c r="BO1679" i="1" s="1"/>
  <c r="BP1679" i="1" s="1"/>
  <c r="BJ1680" i="1"/>
  <c r="BK1680" i="1"/>
  <c r="BL1680" i="1"/>
  <c r="BM1680" i="1"/>
  <c r="BN1680" i="1" s="1"/>
  <c r="BO1680" i="1" s="1"/>
  <c r="BP1680" i="1" s="1"/>
  <c r="BJ1681" i="1"/>
  <c r="BK1681" i="1"/>
  <c r="BL1681" i="1" s="1"/>
  <c r="BM1681" i="1"/>
  <c r="BN1681" i="1" s="1"/>
  <c r="BO1681" i="1" s="1"/>
  <c r="BP1681" i="1" s="1"/>
  <c r="BJ1682" i="1"/>
  <c r="BK1682" i="1"/>
  <c r="BL1682" i="1" s="1"/>
  <c r="BJ1683" i="1"/>
  <c r="BK1683" i="1"/>
  <c r="BL1683" i="1" s="1"/>
  <c r="BJ1684" i="1"/>
  <c r="BK1684" i="1"/>
  <c r="BL1684" i="1"/>
  <c r="BM1684" i="1"/>
  <c r="BN1684" i="1" s="1"/>
  <c r="BO1684" i="1" s="1"/>
  <c r="BP1684" i="1" s="1"/>
  <c r="BQ1684" i="1" s="1"/>
  <c r="BJ1685" i="1"/>
  <c r="BK1685" i="1"/>
  <c r="BM1685" i="1"/>
  <c r="BN1685" i="1" s="1"/>
  <c r="BO1685" i="1" s="1"/>
  <c r="BP1685" i="1" s="1"/>
  <c r="BJ1686" i="1"/>
  <c r="BK1686" i="1"/>
  <c r="BM1686" i="1"/>
  <c r="BN1686" i="1" s="1"/>
  <c r="BO1686" i="1" s="1"/>
  <c r="BP1686" i="1" s="1"/>
  <c r="BJ1687" i="1"/>
  <c r="BK1687" i="1"/>
  <c r="BL1687" i="1" s="1"/>
  <c r="BJ1688" i="1"/>
  <c r="BK1688" i="1"/>
  <c r="BL1688" i="1" s="1"/>
  <c r="BM1688" i="1"/>
  <c r="BN1688" i="1" s="1"/>
  <c r="BO1688" i="1" s="1"/>
  <c r="BP1688" i="1" s="1"/>
  <c r="BJ1689" i="1"/>
  <c r="BK1689" i="1"/>
  <c r="BM1689" i="1"/>
  <c r="BN1689" i="1" s="1"/>
  <c r="BO1689" i="1" s="1"/>
  <c r="BP1689" i="1" s="1"/>
  <c r="BJ1690" i="1"/>
  <c r="BK1690" i="1"/>
  <c r="BM1690" i="1"/>
  <c r="BN1690" i="1" s="1"/>
  <c r="BO1690" i="1" s="1"/>
  <c r="BP1690" i="1" s="1"/>
  <c r="BJ1691" i="1"/>
  <c r="BK1691" i="1"/>
  <c r="BL1691" i="1" s="1"/>
  <c r="BM1691" i="1"/>
  <c r="BN1691" i="1" s="1"/>
  <c r="BO1691" i="1" s="1"/>
  <c r="BP1691" i="1" s="1"/>
  <c r="BJ1692" i="1"/>
  <c r="BK1692" i="1"/>
  <c r="BL1692" i="1" s="1"/>
  <c r="BJ1693" i="1"/>
  <c r="BK1693" i="1"/>
  <c r="BM1693" i="1"/>
  <c r="BN1693" i="1" s="1"/>
  <c r="BO1693" i="1" s="1"/>
  <c r="BP1693" i="1" s="1"/>
  <c r="BJ1694" i="1"/>
  <c r="BK1694" i="1"/>
  <c r="BL1694" i="1" s="1"/>
  <c r="BM1694" i="1"/>
  <c r="BN1694" i="1" s="1"/>
  <c r="BO1694" i="1" s="1"/>
  <c r="BP1694" i="1" s="1"/>
  <c r="BJ1695" i="1"/>
  <c r="BK1695" i="1"/>
  <c r="BM1695" i="1"/>
  <c r="BN1695" i="1" s="1"/>
  <c r="BO1695" i="1" s="1"/>
  <c r="BP1695" i="1" s="1"/>
  <c r="BJ1696" i="1"/>
  <c r="BK1696" i="1"/>
  <c r="BL1696" i="1" s="1"/>
  <c r="BM1696" i="1"/>
  <c r="BN1696" i="1" s="1"/>
  <c r="BO1696" i="1" s="1"/>
  <c r="BP1696" i="1" s="1"/>
  <c r="BJ1697" i="1"/>
  <c r="BK1697" i="1"/>
  <c r="BM1697" i="1"/>
  <c r="BN1697" i="1" s="1"/>
  <c r="BO1697" i="1" s="1"/>
  <c r="BP1697" i="1" s="1"/>
  <c r="BJ1698" i="1"/>
  <c r="BK1698" i="1"/>
  <c r="BM1698" i="1"/>
  <c r="BN1698" i="1" s="1"/>
  <c r="BO1698" i="1" s="1"/>
  <c r="BP1698" i="1" s="1"/>
  <c r="BQ1698" i="1" s="1"/>
  <c r="BJ1699" i="1"/>
  <c r="BK1699" i="1"/>
  <c r="BL1699" i="1" s="1"/>
  <c r="BM1699" i="1"/>
  <c r="BN1699" i="1" s="1"/>
  <c r="BO1699" i="1" s="1"/>
  <c r="BP1699" i="1" s="1"/>
  <c r="BJ1700" i="1"/>
  <c r="BK1700" i="1"/>
  <c r="BL1700" i="1" s="1"/>
  <c r="BM1700" i="1"/>
  <c r="BN1700" i="1" s="1"/>
  <c r="BO1700" i="1" s="1"/>
  <c r="BP1700" i="1" s="1"/>
  <c r="BJ1701" i="1"/>
  <c r="BK1701" i="1"/>
  <c r="BM1701" i="1"/>
  <c r="BN1701" i="1" s="1"/>
  <c r="BO1701" i="1" s="1"/>
  <c r="BP1701" i="1" s="1"/>
  <c r="BQ1701" i="1" s="1"/>
  <c r="BJ1702" i="1"/>
  <c r="BK1702" i="1"/>
  <c r="BL1702" i="1" s="1"/>
  <c r="BM1702" i="1"/>
  <c r="BN1702" i="1" s="1"/>
  <c r="BO1702" i="1" s="1"/>
  <c r="BP1702" i="1" s="1"/>
  <c r="BJ1703" i="1"/>
  <c r="BK1703" i="1"/>
  <c r="BJ1704" i="1"/>
  <c r="BK1704" i="1"/>
  <c r="BM1704" i="1"/>
  <c r="BN1704" i="1" s="1"/>
  <c r="BO1704" i="1" s="1"/>
  <c r="BP1704" i="1" s="1"/>
  <c r="BJ1705" i="1"/>
  <c r="BK1705" i="1"/>
  <c r="BL1705" i="1" s="1"/>
  <c r="BM1705" i="1"/>
  <c r="BN1705" i="1" s="1"/>
  <c r="BO1705" i="1" s="1"/>
  <c r="BP1705" i="1" s="1"/>
  <c r="BJ1706" i="1"/>
  <c r="BK1706" i="1"/>
  <c r="BL1706" i="1" s="1"/>
  <c r="BM1706" i="1"/>
  <c r="BN1706" i="1" s="1"/>
  <c r="BO1706" i="1" s="1"/>
  <c r="BP1706" i="1" s="1"/>
  <c r="BJ1707" i="1"/>
  <c r="BK1707" i="1"/>
  <c r="BL1707" i="1" s="1"/>
  <c r="BM1707" i="1"/>
  <c r="BN1707" i="1" s="1"/>
  <c r="BO1707" i="1" s="1"/>
  <c r="BP1707" i="1" s="1"/>
  <c r="BJ1708" i="1"/>
  <c r="BK1708" i="1"/>
  <c r="BL1708" i="1" s="1"/>
  <c r="BJ1709" i="1"/>
  <c r="BK1709" i="1"/>
  <c r="BL1709" i="1"/>
  <c r="BM1709" i="1"/>
  <c r="BN1709" i="1" s="1"/>
  <c r="BO1709" i="1" s="1"/>
  <c r="BP1709" i="1" s="1"/>
  <c r="BJ1710" i="1"/>
  <c r="BK1710" i="1"/>
  <c r="BL1710" i="1"/>
  <c r="BM1710" i="1"/>
  <c r="BN1710" i="1" s="1"/>
  <c r="BO1710" i="1" s="1"/>
  <c r="BP1710" i="1" s="1"/>
  <c r="BJ1711" i="1"/>
  <c r="BK1711" i="1"/>
  <c r="BL1711" i="1" s="1"/>
  <c r="BM1711" i="1"/>
  <c r="BN1711" i="1" s="1"/>
  <c r="BO1711" i="1" s="1"/>
  <c r="BP1711" i="1" s="1"/>
  <c r="BJ1712" i="1"/>
  <c r="BK1712" i="1"/>
  <c r="BM1712" i="1"/>
  <c r="BN1712" i="1" s="1"/>
  <c r="BO1712" i="1" s="1"/>
  <c r="BP1712" i="1" s="1"/>
  <c r="BJ1713" i="1"/>
  <c r="BK1713" i="1"/>
  <c r="BL1713" i="1" s="1"/>
  <c r="BM1713" i="1"/>
  <c r="BN1713" i="1" s="1"/>
  <c r="BO1713" i="1" s="1"/>
  <c r="BP1713" i="1" s="1"/>
  <c r="BJ1714" i="1"/>
  <c r="BK1714" i="1"/>
  <c r="BL1714" i="1" s="1"/>
  <c r="BM1714" i="1"/>
  <c r="BN1714" i="1" s="1"/>
  <c r="BO1714" i="1" s="1"/>
  <c r="BP1714" i="1" s="1"/>
  <c r="BJ1715" i="1"/>
  <c r="BK1715" i="1"/>
  <c r="BL1715" i="1"/>
  <c r="BM1715" i="1"/>
  <c r="BN1715" i="1" s="1"/>
  <c r="BO1715" i="1" s="1"/>
  <c r="BP1715" i="1" s="1"/>
  <c r="BJ1716" i="1"/>
  <c r="BK1716" i="1"/>
  <c r="BL1716" i="1"/>
  <c r="BM1716" i="1"/>
  <c r="BN1716" i="1" s="1"/>
  <c r="BO1716" i="1" s="1"/>
  <c r="BP1716" i="1" s="1"/>
  <c r="BJ1717" i="1"/>
  <c r="BK1717" i="1"/>
  <c r="BL1717" i="1"/>
  <c r="BJ1718" i="1"/>
  <c r="BK1718" i="1"/>
  <c r="BL1718" i="1"/>
  <c r="BM1718" i="1"/>
  <c r="BN1718" i="1" s="1"/>
  <c r="BO1718" i="1" s="1"/>
  <c r="BP1718" i="1" s="1"/>
  <c r="BJ1719" i="1"/>
  <c r="BK1719" i="1"/>
  <c r="BL1719" i="1"/>
  <c r="BM1719" i="1"/>
  <c r="BN1719" i="1" s="1"/>
  <c r="BO1719" i="1" s="1"/>
  <c r="BP1719" i="1" s="1"/>
  <c r="BJ1720" i="1"/>
  <c r="BK1720" i="1"/>
  <c r="BL1720" i="1"/>
  <c r="BM1720" i="1"/>
  <c r="BN1720" i="1" s="1"/>
  <c r="BO1720" i="1" s="1"/>
  <c r="BP1720" i="1" s="1"/>
  <c r="BJ1721" i="1"/>
  <c r="BK1721" i="1"/>
  <c r="BL1721" i="1"/>
  <c r="BJ1722" i="1"/>
  <c r="BK1722" i="1"/>
  <c r="BL1722" i="1"/>
  <c r="BM1722" i="1"/>
  <c r="BN1722" i="1" s="1"/>
  <c r="BO1722" i="1" s="1"/>
  <c r="BP1722" i="1" s="1"/>
  <c r="BJ1723" i="1"/>
  <c r="BK1723" i="1"/>
  <c r="BL1723" i="1"/>
  <c r="BM1723" i="1"/>
  <c r="BN1723" i="1" s="1"/>
  <c r="BO1723" i="1" s="1"/>
  <c r="BP1723" i="1" s="1"/>
  <c r="BJ1724" i="1"/>
  <c r="BK1724" i="1"/>
  <c r="BL1724" i="1"/>
  <c r="BM1724" i="1"/>
  <c r="BN1724" i="1" s="1"/>
  <c r="BO1724" i="1" s="1"/>
  <c r="BP1724" i="1" s="1"/>
  <c r="BJ1725" i="1"/>
  <c r="BK1725" i="1"/>
  <c r="BL1725" i="1" s="1"/>
  <c r="BJ1726" i="1"/>
  <c r="BK1726" i="1"/>
  <c r="BL1726" i="1" s="1"/>
  <c r="BM1726" i="1"/>
  <c r="BN1726" i="1" s="1"/>
  <c r="BO1726" i="1" s="1"/>
  <c r="BP1726" i="1" s="1"/>
  <c r="BJ1727" i="1"/>
  <c r="BK1727" i="1"/>
  <c r="BM1727" i="1"/>
  <c r="BN1727" i="1" s="1"/>
  <c r="BO1727" i="1" s="1"/>
  <c r="BP1727" i="1" s="1"/>
  <c r="BJ1728" i="1"/>
  <c r="BK1728" i="1"/>
  <c r="BL1728" i="1" s="1"/>
  <c r="BM1728" i="1"/>
  <c r="BN1728" i="1" s="1"/>
  <c r="BO1728" i="1" s="1"/>
  <c r="BP1728" i="1" s="1"/>
  <c r="BJ1729" i="1"/>
  <c r="BK1729" i="1"/>
  <c r="BM1729" i="1"/>
  <c r="BN1729" i="1" s="1"/>
  <c r="BO1729" i="1" s="1"/>
  <c r="BP1729" i="1" s="1"/>
  <c r="BJ1730" i="1"/>
  <c r="BK1730" i="1"/>
  <c r="BL1730" i="1" s="1"/>
  <c r="BM1730" i="1"/>
  <c r="BN1730" i="1" s="1"/>
  <c r="BO1730" i="1" s="1"/>
  <c r="BP1730" i="1" s="1"/>
  <c r="BJ1731" i="1"/>
  <c r="BK1731" i="1"/>
  <c r="BL1731" i="1" s="1"/>
  <c r="BM1731" i="1"/>
  <c r="BN1731" i="1" s="1"/>
  <c r="BO1731" i="1" s="1"/>
  <c r="BP1731" i="1" s="1"/>
  <c r="BJ1732" i="1"/>
  <c r="BK1732" i="1"/>
  <c r="BL1732" i="1" s="1"/>
  <c r="BM1732" i="1"/>
  <c r="BN1732" i="1" s="1"/>
  <c r="BO1732" i="1" s="1"/>
  <c r="BP1732" i="1" s="1"/>
  <c r="BJ1733" i="1"/>
  <c r="BK1733" i="1"/>
  <c r="BL1733" i="1" s="1"/>
  <c r="BM1733" i="1"/>
  <c r="BN1733" i="1" s="1"/>
  <c r="BO1733" i="1" s="1"/>
  <c r="BP1733" i="1" s="1"/>
  <c r="BJ1734" i="1"/>
  <c r="BK1734" i="1"/>
  <c r="BL1734" i="1" s="1"/>
  <c r="BM1734" i="1"/>
  <c r="BN1734" i="1" s="1"/>
  <c r="BO1734" i="1" s="1"/>
  <c r="BP1734" i="1" s="1"/>
  <c r="BJ1735" i="1"/>
  <c r="BK1735" i="1"/>
  <c r="BL1735" i="1" s="1"/>
  <c r="BM1735" i="1"/>
  <c r="BN1735" i="1" s="1"/>
  <c r="BO1735" i="1" s="1"/>
  <c r="BP1735" i="1" s="1"/>
  <c r="BJ1736" i="1"/>
  <c r="BK1736" i="1"/>
  <c r="BL1736" i="1" s="1"/>
  <c r="BJ1737" i="1"/>
  <c r="BK1737" i="1"/>
  <c r="BL1737" i="1" s="1"/>
  <c r="BM1737" i="1"/>
  <c r="BN1737" i="1" s="1"/>
  <c r="BO1737" i="1" s="1"/>
  <c r="BP1737" i="1" s="1"/>
  <c r="BJ1738" i="1"/>
  <c r="BK1738" i="1"/>
  <c r="BL1738" i="1" s="1"/>
  <c r="BM1738" i="1"/>
  <c r="BN1738" i="1" s="1"/>
  <c r="BO1738" i="1" s="1"/>
  <c r="BP1738" i="1" s="1"/>
  <c r="BJ1739" i="1"/>
  <c r="BK1739" i="1"/>
  <c r="BL1739" i="1"/>
  <c r="BM1739" i="1"/>
  <c r="BN1739" i="1" s="1"/>
  <c r="BO1739" i="1" s="1"/>
  <c r="BP1739" i="1" s="1"/>
  <c r="BJ1740" i="1"/>
  <c r="BK1740" i="1"/>
  <c r="BM1740" i="1"/>
  <c r="BN1740" i="1" s="1"/>
  <c r="BO1740" i="1" s="1"/>
  <c r="BP1740" i="1" s="1"/>
  <c r="BJ1741" i="1"/>
  <c r="BK1741" i="1"/>
  <c r="BL1741" i="1" s="1"/>
  <c r="BJ1742" i="1"/>
  <c r="BK1742" i="1"/>
  <c r="BL1742" i="1" s="1"/>
  <c r="BM1742" i="1"/>
  <c r="BN1742" i="1" s="1"/>
  <c r="BO1742" i="1" s="1"/>
  <c r="BP1742" i="1" s="1"/>
  <c r="BJ1743" i="1"/>
  <c r="BK1743" i="1"/>
  <c r="BL1743" i="1" s="1"/>
  <c r="BM1743" i="1"/>
  <c r="BN1743" i="1" s="1"/>
  <c r="BO1743" i="1" s="1"/>
  <c r="BP1743" i="1" s="1"/>
  <c r="BJ1744" i="1"/>
  <c r="BK1744" i="1"/>
  <c r="BL1744" i="1" s="1"/>
  <c r="BM1744" i="1"/>
  <c r="BN1744" i="1" s="1"/>
  <c r="BO1744" i="1" s="1"/>
  <c r="BP1744" i="1" s="1"/>
  <c r="BJ1745" i="1"/>
  <c r="BK1745" i="1"/>
  <c r="BL1745" i="1" s="1"/>
  <c r="BM1745" i="1"/>
  <c r="BN1745" i="1" s="1"/>
  <c r="BO1745" i="1" s="1"/>
  <c r="BP1745" i="1" s="1"/>
  <c r="BJ1746" i="1"/>
  <c r="BK1746" i="1"/>
  <c r="BL1746" i="1"/>
  <c r="BJ1747" i="1"/>
  <c r="BK1747" i="1"/>
  <c r="BL1747" i="1" s="1"/>
  <c r="BM1747" i="1"/>
  <c r="BN1747" i="1" s="1"/>
  <c r="BO1747" i="1" s="1"/>
  <c r="BP1747" i="1" s="1"/>
  <c r="BJ1748" i="1"/>
  <c r="BK1748" i="1"/>
  <c r="BL1748" i="1" s="1"/>
  <c r="BM1748" i="1"/>
  <c r="BN1748" i="1" s="1"/>
  <c r="BO1748" i="1" s="1"/>
  <c r="BP1748" i="1" s="1"/>
  <c r="BJ1749" i="1"/>
  <c r="BK1749" i="1"/>
  <c r="BL1749" i="1" s="1"/>
  <c r="BM1749" i="1"/>
  <c r="BN1749" i="1" s="1"/>
  <c r="BO1749" i="1" s="1"/>
  <c r="BP1749" i="1" s="1"/>
  <c r="BJ1750" i="1"/>
  <c r="BK1750" i="1"/>
  <c r="BL1750" i="1" s="1"/>
  <c r="BM1750" i="1"/>
  <c r="BN1750" i="1" s="1"/>
  <c r="BO1750" i="1" s="1"/>
  <c r="BP1750" i="1" s="1"/>
  <c r="BJ1751" i="1"/>
  <c r="BK1751" i="1"/>
  <c r="BL1751" i="1" s="1"/>
  <c r="BJ1752" i="1"/>
  <c r="BK1752" i="1"/>
  <c r="BL1752" i="1" s="1"/>
  <c r="BM1752" i="1"/>
  <c r="BN1752" i="1" s="1"/>
  <c r="BO1752" i="1" s="1"/>
  <c r="BP1752" i="1" s="1"/>
  <c r="BJ1753" i="1"/>
  <c r="BK1753" i="1"/>
  <c r="BL1753" i="1" s="1"/>
  <c r="BM1753" i="1"/>
  <c r="BN1753" i="1" s="1"/>
  <c r="BO1753" i="1" s="1"/>
  <c r="BP1753" i="1" s="1"/>
  <c r="BJ1754" i="1"/>
  <c r="BK1754" i="1"/>
  <c r="BL1754" i="1" s="1"/>
  <c r="BM1754" i="1"/>
  <c r="BN1754" i="1" s="1"/>
  <c r="BO1754" i="1" s="1"/>
  <c r="BP1754" i="1" s="1"/>
  <c r="BJ1755" i="1"/>
  <c r="BK1755" i="1"/>
  <c r="BL1755" i="1"/>
  <c r="BM1755" i="1"/>
  <c r="BN1755" i="1" s="1"/>
  <c r="BO1755" i="1" s="1"/>
  <c r="BP1755" i="1" s="1"/>
  <c r="BJ1756" i="1"/>
  <c r="BK1756" i="1"/>
  <c r="BL1756" i="1" s="1"/>
  <c r="BM1756" i="1"/>
  <c r="BN1756" i="1" s="1"/>
  <c r="BO1756" i="1" s="1"/>
  <c r="BP1756" i="1" s="1"/>
  <c r="BJ1757" i="1"/>
  <c r="BK1757" i="1"/>
  <c r="BL1757" i="1" s="1"/>
  <c r="BM1757" i="1"/>
  <c r="BN1757" i="1" s="1"/>
  <c r="BO1757" i="1" s="1"/>
  <c r="BP1757" i="1" s="1"/>
  <c r="BJ1758" i="1"/>
  <c r="BK1758" i="1"/>
  <c r="BL1758" i="1"/>
  <c r="BM1758" i="1"/>
  <c r="BN1758" i="1" s="1"/>
  <c r="BO1758" i="1" s="1"/>
  <c r="BP1758" i="1" s="1"/>
  <c r="BQ1758" i="1" s="1"/>
  <c r="BJ1759" i="1"/>
  <c r="BK1759" i="1"/>
  <c r="BL1759" i="1"/>
  <c r="BM1759" i="1"/>
  <c r="BN1759" i="1" s="1"/>
  <c r="BO1759" i="1" s="1"/>
  <c r="BP1759" i="1" s="1"/>
  <c r="BJ1760" i="1"/>
  <c r="BK1760" i="1"/>
  <c r="BL1760" i="1"/>
  <c r="BM1760" i="1"/>
  <c r="BN1760" i="1" s="1"/>
  <c r="BO1760" i="1" s="1"/>
  <c r="BP1760" i="1" s="1"/>
  <c r="BJ1761" i="1"/>
  <c r="BK1761" i="1"/>
  <c r="BL1761" i="1" s="1"/>
  <c r="BM1761" i="1"/>
  <c r="BN1761" i="1" s="1"/>
  <c r="BO1761" i="1" s="1"/>
  <c r="BP1761" i="1" s="1"/>
  <c r="BJ1762" i="1"/>
  <c r="BK1762" i="1"/>
  <c r="BL1762" i="1" s="1"/>
  <c r="BM1762" i="1"/>
  <c r="BN1762" i="1" s="1"/>
  <c r="BO1762" i="1" s="1"/>
  <c r="BP1762" i="1" s="1"/>
  <c r="BJ1763" i="1"/>
  <c r="BK1763" i="1"/>
  <c r="BL1763" i="1" s="1"/>
  <c r="BM1763" i="1"/>
  <c r="BN1763" i="1" s="1"/>
  <c r="BO1763" i="1" s="1"/>
  <c r="BP1763" i="1" s="1"/>
  <c r="BJ1764" i="1"/>
  <c r="BK1764" i="1"/>
  <c r="BL1764" i="1" s="1"/>
  <c r="BM1764" i="1"/>
  <c r="BN1764" i="1" s="1"/>
  <c r="BO1764" i="1" s="1"/>
  <c r="BP1764" i="1" s="1"/>
  <c r="BJ1765" i="1"/>
  <c r="BK1765" i="1"/>
  <c r="BL1765" i="1" s="1"/>
  <c r="BM1765" i="1"/>
  <c r="BN1765" i="1" s="1"/>
  <c r="BO1765" i="1" s="1"/>
  <c r="BP1765" i="1" s="1"/>
  <c r="BJ1766" i="1"/>
  <c r="BK1766" i="1"/>
  <c r="BL1766" i="1" s="1"/>
  <c r="BM1766" i="1"/>
  <c r="BN1766" i="1" s="1"/>
  <c r="BO1766" i="1" s="1"/>
  <c r="BP1766" i="1" s="1"/>
  <c r="BJ1767" i="1"/>
  <c r="BK1767" i="1"/>
  <c r="BL1767" i="1" s="1"/>
  <c r="BM1767" i="1"/>
  <c r="BN1767" i="1" s="1"/>
  <c r="BO1767" i="1" s="1"/>
  <c r="BP1767" i="1" s="1"/>
  <c r="BJ1768" i="1"/>
  <c r="BK1768" i="1"/>
  <c r="BL1768" i="1" s="1"/>
  <c r="BM1768" i="1"/>
  <c r="BN1768" i="1" s="1"/>
  <c r="BO1768" i="1" s="1"/>
  <c r="BP1768" i="1" s="1"/>
  <c r="BJ1769" i="1"/>
  <c r="BK1769" i="1"/>
  <c r="BL1769" i="1" s="1"/>
  <c r="BM1769" i="1"/>
  <c r="BN1769" i="1" s="1"/>
  <c r="BO1769" i="1" s="1"/>
  <c r="BP1769" i="1" s="1"/>
  <c r="BJ1770" i="1"/>
  <c r="BK1770" i="1"/>
  <c r="BL1770" i="1" s="1"/>
  <c r="BM1770" i="1"/>
  <c r="BN1770" i="1" s="1"/>
  <c r="BO1770" i="1" s="1"/>
  <c r="BP1770" i="1" s="1"/>
  <c r="BJ1771" i="1"/>
  <c r="BK1771" i="1"/>
  <c r="BL1771" i="1" s="1"/>
  <c r="BM1771" i="1"/>
  <c r="BN1771" i="1" s="1"/>
  <c r="BO1771" i="1" s="1"/>
  <c r="BP1771" i="1" s="1"/>
  <c r="BJ1772" i="1"/>
  <c r="BK1772" i="1"/>
  <c r="BM1772" i="1"/>
  <c r="BN1772" i="1" s="1"/>
  <c r="BO1772" i="1" s="1"/>
  <c r="BP1772" i="1" s="1"/>
  <c r="BJ1773" i="1"/>
  <c r="BK1773" i="1"/>
  <c r="BL1773" i="1"/>
  <c r="BM1773" i="1"/>
  <c r="BN1773" i="1" s="1"/>
  <c r="BO1773" i="1" s="1"/>
  <c r="BP1773" i="1" s="1"/>
  <c r="BQ1773" i="1" s="1"/>
  <c r="BJ1774" i="1"/>
  <c r="BK1774" i="1"/>
  <c r="BL1774" i="1"/>
  <c r="BM1774" i="1"/>
  <c r="BN1774" i="1" s="1"/>
  <c r="BO1774" i="1" s="1"/>
  <c r="BP1774" i="1" s="1"/>
  <c r="BQ1774" i="1" s="1"/>
  <c r="BJ1775" i="1"/>
  <c r="BK1775" i="1"/>
  <c r="BL1775" i="1"/>
  <c r="BM1775" i="1"/>
  <c r="BN1775" i="1" s="1"/>
  <c r="BO1775" i="1" s="1"/>
  <c r="BP1775" i="1" s="1"/>
  <c r="BJ1776" i="1"/>
  <c r="BK1776" i="1"/>
  <c r="BM1776" i="1"/>
  <c r="BN1776" i="1" s="1"/>
  <c r="BO1776" i="1" s="1"/>
  <c r="BP1776" i="1" s="1"/>
  <c r="BJ1777" i="1"/>
  <c r="BK1777" i="1"/>
  <c r="BL1777" i="1" s="1"/>
  <c r="BM1777" i="1"/>
  <c r="BN1777" i="1" s="1"/>
  <c r="BO1777" i="1" s="1"/>
  <c r="BP1777" i="1" s="1"/>
  <c r="BJ1778" i="1"/>
  <c r="BK1778" i="1"/>
  <c r="BL1778" i="1" s="1"/>
  <c r="BM1778" i="1"/>
  <c r="BN1778" i="1" s="1"/>
  <c r="BO1778" i="1" s="1"/>
  <c r="BP1778" i="1" s="1"/>
  <c r="BJ1779" i="1"/>
  <c r="BK1779" i="1"/>
  <c r="BL1779" i="1" s="1"/>
  <c r="BM1779" i="1"/>
  <c r="BN1779" i="1" s="1"/>
  <c r="BO1779" i="1" s="1"/>
  <c r="BP1779" i="1" s="1"/>
  <c r="BJ1780" i="1"/>
  <c r="BK1780" i="1"/>
  <c r="BL1780" i="1"/>
  <c r="BM1780" i="1"/>
  <c r="BN1780" i="1" s="1"/>
  <c r="BO1780" i="1" s="1"/>
  <c r="BP1780" i="1" s="1"/>
  <c r="BJ1781" i="1"/>
  <c r="BK1781" i="1"/>
  <c r="BL1781" i="1"/>
  <c r="BM1781" i="1"/>
  <c r="BN1781" i="1" s="1"/>
  <c r="BO1781" i="1" s="1"/>
  <c r="BP1781" i="1" s="1"/>
  <c r="BQ1781" i="1" s="1"/>
  <c r="BJ1782" i="1"/>
  <c r="BK1782" i="1"/>
  <c r="BL1782" i="1"/>
  <c r="BM1782" i="1"/>
  <c r="BN1782" i="1" s="1"/>
  <c r="BO1782" i="1" s="1"/>
  <c r="BP1782" i="1" s="1"/>
  <c r="BQ1782" i="1" s="1"/>
  <c r="BJ1783" i="1"/>
  <c r="BK1783" i="1"/>
  <c r="BL1783" i="1"/>
  <c r="BM1783" i="1"/>
  <c r="BN1783" i="1" s="1"/>
  <c r="BO1783" i="1" s="1"/>
  <c r="BP1783" i="1" s="1"/>
  <c r="BQ1783" i="1" s="1"/>
  <c r="BJ1784" i="1"/>
  <c r="BK1784" i="1"/>
  <c r="BL1784" i="1" s="1"/>
  <c r="BM1784" i="1"/>
  <c r="BN1784" i="1" s="1"/>
  <c r="BO1784" i="1" s="1"/>
  <c r="BP1784" i="1" s="1"/>
  <c r="BJ1785" i="1"/>
  <c r="BK1785" i="1"/>
  <c r="BM1785" i="1"/>
  <c r="BN1785" i="1" s="1"/>
  <c r="BO1785" i="1" s="1"/>
  <c r="BP1785" i="1" s="1"/>
  <c r="BJ1786" i="1"/>
  <c r="BK1786" i="1"/>
  <c r="BM1786" i="1"/>
  <c r="BN1786" i="1" s="1"/>
  <c r="BO1786" i="1" s="1"/>
  <c r="BP1786" i="1" s="1"/>
  <c r="BJ1787" i="1"/>
  <c r="BK1787" i="1"/>
  <c r="BL1787" i="1"/>
  <c r="BM1787" i="1"/>
  <c r="BN1787" i="1" s="1"/>
  <c r="BO1787" i="1" s="1"/>
  <c r="BP1787" i="1" s="1"/>
  <c r="BJ1788" i="1"/>
  <c r="BK1788" i="1"/>
  <c r="BM1788" i="1"/>
  <c r="BN1788" i="1" s="1"/>
  <c r="BO1788" i="1" s="1"/>
  <c r="BP1788" i="1" s="1"/>
  <c r="BJ1789" i="1"/>
  <c r="BK1789" i="1"/>
  <c r="BM1789" i="1"/>
  <c r="BN1789" i="1" s="1"/>
  <c r="BO1789" i="1" s="1"/>
  <c r="BP1789" i="1" s="1"/>
  <c r="BJ1790" i="1"/>
  <c r="BK1790" i="1"/>
  <c r="BL1790" i="1" s="1"/>
  <c r="BM1790" i="1"/>
  <c r="BN1790" i="1" s="1"/>
  <c r="BO1790" i="1" s="1"/>
  <c r="BP1790" i="1" s="1"/>
  <c r="BJ1791" i="1"/>
  <c r="BK1791" i="1"/>
  <c r="BL1791" i="1" s="1"/>
  <c r="BM1791" i="1"/>
  <c r="BN1791" i="1" s="1"/>
  <c r="BO1791" i="1" s="1"/>
  <c r="BP1791" i="1" s="1"/>
  <c r="BJ1792" i="1"/>
  <c r="BK1792" i="1"/>
  <c r="BL1792" i="1" s="1"/>
  <c r="BM1792" i="1"/>
  <c r="BN1792" i="1" s="1"/>
  <c r="BO1792" i="1" s="1"/>
  <c r="BP1792" i="1" s="1"/>
  <c r="BJ1793" i="1"/>
  <c r="BK1793" i="1"/>
  <c r="BL1793" i="1" s="1"/>
  <c r="BM1793" i="1"/>
  <c r="BN1793" i="1" s="1"/>
  <c r="BO1793" i="1" s="1"/>
  <c r="BP1793" i="1" s="1"/>
  <c r="BJ1794" i="1"/>
  <c r="BK1794" i="1"/>
  <c r="BL1794" i="1" s="1"/>
  <c r="BM1794" i="1"/>
  <c r="BN1794" i="1" s="1"/>
  <c r="BO1794" i="1" s="1"/>
  <c r="BP1794" i="1" s="1"/>
  <c r="BJ1795" i="1"/>
  <c r="BK1795" i="1"/>
  <c r="BL1795" i="1" s="1"/>
  <c r="BM1795" i="1"/>
  <c r="BN1795" i="1" s="1"/>
  <c r="BO1795" i="1" s="1"/>
  <c r="BP1795" i="1" s="1"/>
  <c r="BJ1796" i="1"/>
  <c r="BK1796" i="1"/>
  <c r="BL1796" i="1" s="1"/>
  <c r="BM1796" i="1"/>
  <c r="BN1796" i="1" s="1"/>
  <c r="BO1796" i="1" s="1"/>
  <c r="BP1796" i="1" s="1"/>
  <c r="BJ1797" i="1"/>
  <c r="BK1797" i="1"/>
  <c r="BL1797" i="1"/>
  <c r="BM1797" i="1"/>
  <c r="BN1797" i="1" s="1"/>
  <c r="BO1797" i="1" s="1"/>
  <c r="BP1797" i="1" s="1"/>
  <c r="BJ1798" i="1"/>
  <c r="BK1798" i="1"/>
  <c r="BL1798" i="1"/>
  <c r="BM1798" i="1"/>
  <c r="BN1798" i="1" s="1"/>
  <c r="BO1798" i="1" s="1"/>
  <c r="BP1798" i="1" s="1"/>
  <c r="BJ1799" i="1"/>
  <c r="BK1799" i="1"/>
  <c r="BL1799" i="1" s="1"/>
  <c r="BM1799" i="1"/>
  <c r="BN1799" i="1" s="1"/>
  <c r="BO1799" i="1" s="1"/>
  <c r="BP1799" i="1" s="1"/>
  <c r="BJ1800" i="1"/>
  <c r="BK1800" i="1"/>
  <c r="BM1800" i="1"/>
  <c r="BN1800" i="1" s="1"/>
  <c r="BO1800" i="1" s="1"/>
  <c r="BP1800" i="1" s="1"/>
  <c r="BJ1801" i="1"/>
  <c r="BK1801" i="1"/>
  <c r="BL1801" i="1" s="1"/>
  <c r="BM1801" i="1"/>
  <c r="BN1801" i="1" s="1"/>
  <c r="BO1801" i="1" s="1"/>
  <c r="BP1801" i="1" s="1"/>
  <c r="BJ1802" i="1"/>
  <c r="BK1802" i="1"/>
  <c r="BL1802" i="1" s="1"/>
  <c r="BM1802" i="1"/>
  <c r="BN1802" i="1" s="1"/>
  <c r="BO1802" i="1" s="1"/>
  <c r="BP1802" i="1" s="1"/>
  <c r="BJ1803" i="1"/>
  <c r="BK1803" i="1"/>
  <c r="BL1803" i="1"/>
  <c r="BM1803" i="1"/>
  <c r="BN1803" i="1" s="1"/>
  <c r="BO1803" i="1" s="1"/>
  <c r="BP1803" i="1" s="1"/>
  <c r="BJ1804" i="1"/>
  <c r="BK1804" i="1"/>
  <c r="BL1804" i="1" s="1"/>
  <c r="BM1804" i="1"/>
  <c r="BN1804" i="1" s="1"/>
  <c r="BO1804" i="1" s="1"/>
  <c r="BP1804" i="1" s="1"/>
  <c r="BJ1805" i="1"/>
  <c r="BK1805" i="1"/>
  <c r="BL1805" i="1" s="1"/>
  <c r="BM1805" i="1"/>
  <c r="BN1805" i="1" s="1"/>
  <c r="BO1805" i="1" s="1"/>
  <c r="BP1805" i="1" s="1"/>
  <c r="BJ1806" i="1"/>
  <c r="BK1806" i="1"/>
  <c r="BL1806" i="1" s="1"/>
  <c r="BM1806" i="1"/>
  <c r="BN1806" i="1" s="1"/>
  <c r="BO1806" i="1" s="1"/>
  <c r="BP1806" i="1" s="1"/>
  <c r="BJ1807" i="1"/>
  <c r="BK1807" i="1"/>
  <c r="BL1807" i="1" s="1"/>
  <c r="BM1807" i="1"/>
  <c r="BN1807" i="1" s="1"/>
  <c r="BO1807" i="1" s="1"/>
  <c r="BP1807" i="1" s="1"/>
  <c r="BJ1808" i="1"/>
  <c r="BK1808" i="1"/>
  <c r="BL1808" i="1" s="1"/>
  <c r="BM1808" i="1"/>
  <c r="BN1808" i="1" s="1"/>
  <c r="BO1808" i="1" s="1"/>
  <c r="BP1808" i="1" s="1"/>
  <c r="BJ1809" i="1"/>
  <c r="BK1809" i="1"/>
  <c r="BL1809" i="1" s="1"/>
  <c r="BM1809" i="1"/>
  <c r="BN1809" i="1" s="1"/>
  <c r="BO1809" i="1" s="1"/>
  <c r="BP1809" i="1" s="1"/>
  <c r="BJ1810" i="1"/>
  <c r="BK1810" i="1"/>
  <c r="BL1810" i="1" s="1"/>
  <c r="BM1810" i="1"/>
  <c r="BN1810" i="1" s="1"/>
  <c r="BO1810" i="1" s="1"/>
  <c r="BP1810" i="1" s="1"/>
  <c r="BJ1811" i="1"/>
  <c r="BK1811" i="1"/>
  <c r="BL1811" i="1"/>
  <c r="BM1811" i="1"/>
  <c r="BN1811" i="1" s="1"/>
  <c r="BO1811" i="1" s="1"/>
  <c r="BP1811" i="1" s="1"/>
  <c r="BJ1812" i="1"/>
  <c r="BK1812" i="1"/>
  <c r="BM1812" i="1"/>
  <c r="BN1812" i="1" s="1"/>
  <c r="BO1812" i="1" s="1"/>
  <c r="BP1812" i="1" s="1"/>
  <c r="BJ1813" i="1"/>
  <c r="BK1813" i="1"/>
  <c r="BM1813" i="1"/>
  <c r="BN1813" i="1" s="1"/>
  <c r="BO1813" i="1" s="1"/>
  <c r="BP1813" i="1" s="1"/>
  <c r="BJ1814" i="1"/>
  <c r="BK1814" i="1"/>
  <c r="BL1814" i="1" s="1"/>
  <c r="BM1814" i="1"/>
  <c r="BN1814" i="1" s="1"/>
  <c r="BO1814" i="1" s="1"/>
  <c r="BP1814" i="1" s="1"/>
  <c r="BJ1815" i="1"/>
  <c r="BK1815" i="1"/>
  <c r="BL1815" i="1" s="1"/>
  <c r="BM1815" i="1"/>
  <c r="BN1815" i="1" s="1"/>
  <c r="BO1815" i="1" s="1"/>
  <c r="BP1815" i="1" s="1"/>
  <c r="BJ1816" i="1"/>
  <c r="BK1816" i="1"/>
  <c r="BL1816" i="1" s="1"/>
  <c r="BM1816" i="1"/>
  <c r="BN1816" i="1" s="1"/>
  <c r="BO1816" i="1" s="1"/>
  <c r="BP1816" i="1" s="1"/>
  <c r="BJ1817" i="1"/>
  <c r="BK1817" i="1"/>
  <c r="BL1817" i="1"/>
  <c r="BM1817" i="1"/>
  <c r="BN1817" i="1" s="1"/>
  <c r="BO1817" i="1" s="1"/>
  <c r="BP1817" i="1" s="1"/>
  <c r="BJ1818" i="1"/>
  <c r="BK1818" i="1"/>
  <c r="BL1818" i="1"/>
  <c r="BM1818" i="1"/>
  <c r="BN1818" i="1" s="1"/>
  <c r="BO1818" i="1" s="1"/>
  <c r="BP1818" i="1" s="1"/>
  <c r="BJ1819" i="1"/>
  <c r="BK1819" i="1"/>
  <c r="BL1819" i="1" s="1"/>
  <c r="BM1819" i="1"/>
  <c r="BN1819" i="1" s="1"/>
  <c r="BO1819" i="1" s="1"/>
  <c r="BP1819" i="1" s="1"/>
  <c r="BJ1820" i="1"/>
  <c r="BK1820" i="1"/>
  <c r="BL1820" i="1" s="1"/>
  <c r="BM1820" i="1"/>
  <c r="BN1820" i="1" s="1"/>
  <c r="BO1820" i="1" s="1"/>
  <c r="BP1820" i="1" s="1"/>
  <c r="BJ1821" i="1"/>
  <c r="BK1821" i="1"/>
  <c r="BL1821" i="1" s="1"/>
  <c r="BM1821" i="1"/>
  <c r="BN1821" i="1" s="1"/>
  <c r="BO1821" i="1" s="1"/>
  <c r="BP1821" i="1" s="1"/>
  <c r="BJ1822" i="1"/>
  <c r="BK1822" i="1"/>
  <c r="BM1822" i="1"/>
  <c r="BN1822" i="1" s="1"/>
  <c r="BO1822" i="1" s="1"/>
  <c r="BP1822" i="1" s="1"/>
  <c r="BJ1823" i="1"/>
  <c r="BK1823" i="1"/>
  <c r="BL1823" i="1" s="1"/>
  <c r="BM1823" i="1"/>
  <c r="BN1823" i="1" s="1"/>
  <c r="BO1823" i="1" s="1"/>
  <c r="BP1823" i="1" s="1"/>
  <c r="BJ1824" i="1"/>
  <c r="BK1824" i="1"/>
  <c r="BL1824" i="1" s="1"/>
  <c r="BM1824" i="1"/>
  <c r="BN1824" i="1" s="1"/>
  <c r="BO1824" i="1" s="1"/>
  <c r="BP1824" i="1" s="1"/>
  <c r="BJ1825" i="1"/>
  <c r="BK1825" i="1"/>
  <c r="BL1825" i="1" s="1"/>
  <c r="BM1825" i="1"/>
  <c r="BN1825" i="1" s="1"/>
  <c r="BO1825" i="1" s="1"/>
  <c r="BP1825" i="1" s="1"/>
  <c r="BJ1826" i="1"/>
  <c r="BK1826" i="1"/>
  <c r="BL1826" i="1" s="1"/>
  <c r="BM1826" i="1"/>
  <c r="BN1826" i="1" s="1"/>
  <c r="BO1826" i="1" s="1"/>
  <c r="BP1826" i="1" s="1"/>
  <c r="BJ1827" i="1"/>
  <c r="BK1827" i="1"/>
  <c r="BL1827" i="1" s="1"/>
  <c r="BM1827" i="1"/>
  <c r="BN1827" i="1" s="1"/>
  <c r="BO1827" i="1" s="1"/>
  <c r="BP1827" i="1" s="1"/>
  <c r="BJ1828" i="1"/>
  <c r="BK1828" i="1"/>
  <c r="BL1828" i="1" s="1"/>
  <c r="BM1828" i="1"/>
  <c r="BN1828" i="1" s="1"/>
  <c r="BO1828" i="1" s="1"/>
  <c r="BP1828" i="1" s="1"/>
  <c r="BJ1829" i="1"/>
  <c r="BK1829" i="1"/>
  <c r="BL1829" i="1"/>
  <c r="BM1829" i="1"/>
  <c r="BN1829" i="1" s="1"/>
  <c r="BO1829" i="1" s="1"/>
  <c r="BP1829" i="1" s="1"/>
  <c r="BJ1830" i="1"/>
  <c r="BK1830" i="1"/>
  <c r="BL1830" i="1" s="1"/>
  <c r="BM1830" i="1"/>
  <c r="BN1830" i="1" s="1"/>
  <c r="BO1830" i="1" s="1"/>
  <c r="BP1830" i="1" s="1"/>
  <c r="BJ1831" i="1"/>
  <c r="BK1831" i="1"/>
  <c r="BL1831" i="1" s="1"/>
  <c r="BM1831" i="1"/>
  <c r="BN1831" i="1" s="1"/>
  <c r="BO1831" i="1" s="1"/>
  <c r="BP1831" i="1" s="1"/>
  <c r="BJ1832" i="1"/>
  <c r="BK1832" i="1"/>
  <c r="BL1832" i="1" s="1"/>
  <c r="BM1832" i="1"/>
  <c r="BN1832" i="1" s="1"/>
  <c r="BO1832" i="1" s="1"/>
  <c r="BP1832" i="1" s="1"/>
  <c r="BJ1833" i="1"/>
  <c r="BK1833" i="1"/>
  <c r="BL1833" i="1" s="1"/>
  <c r="BM1833" i="1"/>
  <c r="BN1833" i="1" s="1"/>
  <c r="BO1833" i="1" s="1"/>
  <c r="BP1833" i="1" s="1"/>
  <c r="BJ1834" i="1"/>
  <c r="BK1834" i="1"/>
  <c r="BM1834" i="1"/>
  <c r="BN1834" i="1" s="1"/>
  <c r="BO1834" i="1" s="1"/>
  <c r="BP1834" i="1" s="1"/>
  <c r="BJ1835" i="1"/>
  <c r="BK1835" i="1"/>
  <c r="BL1835" i="1" s="1"/>
  <c r="BM1835" i="1"/>
  <c r="BN1835" i="1" s="1"/>
  <c r="BO1835" i="1" s="1"/>
  <c r="BP1835" i="1" s="1"/>
  <c r="BJ1836" i="1"/>
  <c r="BK1836" i="1"/>
  <c r="BL1836" i="1" s="1"/>
  <c r="BM1836" i="1"/>
  <c r="BN1836" i="1" s="1"/>
  <c r="BO1836" i="1" s="1"/>
  <c r="BP1836" i="1" s="1"/>
  <c r="BJ1837" i="1"/>
  <c r="BK1837" i="1"/>
  <c r="BL1837" i="1" s="1"/>
  <c r="BM1837" i="1"/>
  <c r="BN1837" i="1" s="1"/>
  <c r="BO1837" i="1" s="1"/>
  <c r="BP1837" i="1" s="1"/>
  <c r="BJ1838" i="1"/>
  <c r="BK1838" i="1"/>
  <c r="BL1838" i="1" s="1"/>
  <c r="BM1838" i="1"/>
  <c r="BN1838" i="1" s="1"/>
  <c r="BO1838" i="1" s="1"/>
  <c r="BP1838" i="1" s="1"/>
  <c r="BJ1839" i="1"/>
  <c r="BK1839" i="1"/>
  <c r="BL1839" i="1" s="1"/>
  <c r="BM1839" i="1"/>
  <c r="BN1839" i="1" s="1"/>
  <c r="BO1839" i="1" s="1"/>
  <c r="BP1839" i="1" s="1"/>
  <c r="BJ1840" i="1"/>
  <c r="BK1840" i="1"/>
  <c r="BL1840" i="1"/>
  <c r="BM1840" i="1"/>
  <c r="BN1840" i="1" s="1"/>
  <c r="BO1840" i="1" s="1"/>
  <c r="BP1840" i="1" s="1"/>
  <c r="BJ1841" i="1"/>
  <c r="BK1841" i="1"/>
  <c r="BL1841" i="1"/>
  <c r="BM1841" i="1"/>
  <c r="BN1841" i="1" s="1"/>
  <c r="BO1841" i="1" s="1"/>
  <c r="BP1841" i="1" s="1"/>
  <c r="BQ1841" i="1" s="1"/>
  <c r="BJ1842" i="1"/>
  <c r="BK1842" i="1"/>
  <c r="BL1842" i="1"/>
  <c r="BM1842" i="1"/>
  <c r="BN1842" i="1" s="1"/>
  <c r="BO1842" i="1" s="1"/>
  <c r="BP1842" i="1" s="1"/>
  <c r="BJ1843" i="1"/>
  <c r="BK1843" i="1"/>
  <c r="BL1843" i="1"/>
  <c r="BM1843" i="1"/>
  <c r="BN1843" i="1" s="1"/>
  <c r="BO1843" i="1" s="1"/>
  <c r="BP1843" i="1" s="1"/>
  <c r="BJ1844" i="1"/>
  <c r="BK1844" i="1"/>
  <c r="BL1844" i="1"/>
  <c r="BM1844" i="1"/>
  <c r="BN1844" i="1" s="1"/>
  <c r="BO1844" i="1" s="1"/>
  <c r="BP1844" i="1" s="1"/>
  <c r="BJ1845" i="1"/>
  <c r="BK1845" i="1"/>
  <c r="BL1845" i="1"/>
  <c r="BM1845" i="1"/>
  <c r="BN1845" i="1" s="1"/>
  <c r="BO1845" i="1" s="1"/>
  <c r="BP1845" i="1" s="1"/>
  <c r="BJ1846" i="1"/>
  <c r="BK1846" i="1"/>
  <c r="BL1846" i="1"/>
  <c r="BM1846" i="1"/>
  <c r="BN1846" i="1" s="1"/>
  <c r="BO1846" i="1" s="1"/>
  <c r="BP1846" i="1" s="1"/>
  <c r="BJ1847" i="1"/>
  <c r="BK1847" i="1"/>
  <c r="BL1847" i="1"/>
  <c r="BM1847" i="1"/>
  <c r="BN1847" i="1" s="1"/>
  <c r="BO1847" i="1" s="1"/>
  <c r="BP1847" i="1" s="1"/>
  <c r="BJ1848" i="1"/>
  <c r="BK1848" i="1"/>
  <c r="BM1848" i="1"/>
  <c r="BN1848" i="1" s="1"/>
  <c r="BO1848" i="1" s="1"/>
  <c r="BP1848" i="1" s="1"/>
  <c r="BJ1849" i="1"/>
  <c r="BK1849" i="1"/>
  <c r="BL1849" i="1" s="1"/>
  <c r="BM1849" i="1"/>
  <c r="BN1849" i="1" s="1"/>
  <c r="BO1849" i="1" s="1"/>
  <c r="BP1849" i="1" s="1"/>
  <c r="BJ1850" i="1"/>
  <c r="BK1850" i="1"/>
  <c r="BL1850" i="1" s="1"/>
  <c r="BM1850" i="1"/>
  <c r="BN1850" i="1" s="1"/>
  <c r="BO1850" i="1" s="1"/>
  <c r="BP1850" i="1" s="1"/>
  <c r="BJ1851" i="1"/>
  <c r="BK1851" i="1"/>
  <c r="BL1851" i="1" s="1"/>
  <c r="BM1851" i="1"/>
  <c r="BN1851" i="1" s="1"/>
  <c r="BO1851" i="1" s="1"/>
  <c r="BP1851" i="1" s="1"/>
  <c r="BJ1852" i="1"/>
  <c r="BK1852" i="1"/>
  <c r="BL1852" i="1" s="1"/>
  <c r="BM1852" i="1"/>
  <c r="BN1852" i="1" s="1"/>
  <c r="BO1852" i="1" s="1"/>
  <c r="BP1852" i="1" s="1"/>
  <c r="BJ1853" i="1"/>
  <c r="BK1853" i="1"/>
  <c r="BL1853" i="1" s="1"/>
  <c r="BM1853" i="1"/>
  <c r="BN1853" i="1" s="1"/>
  <c r="BO1853" i="1" s="1"/>
  <c r="BP1853" i="1" s="1"/>
  <c r="BJ1854" i="1"/>
  <c r="BK1854" i="1"/>
  <c r="BL1854" i="1"/>
  <c r="BM1854" i="1"/>
  <c r="BN1854" i="1" s="1"/>
  <c r="BO1854" i="1" s="1"/>
  <c r="BP1854" i="1" s="1"/>
  <c r="BJ1855" i="1"/>
  <c r="BK1855" i="1"/>
  <c r="BL1855" i="1"/>
  <c r="BM1855" i="1"/>
  <c r="BN1855" i="1" s="1"/>
  <c r="BO1855" i="1" s="1"/>
  <c r="BP1855" i="1" s="1"/>
  <c r="BJ1856" i="1"/>
  <c r="BK1856" i="1"/>
  <c r="BL1856" i="1"/>
  <c r="BM1856" i="1"/>
  <c r="BN1856" i="1" s="1"/>
  <c r="BO1856" i="1" s="1"/>
  <c r="BP1856" i="1" s="1"/>
  <c r="BJ1857" i="1"/>
  <c r="BK1857" i="1"/>
  <c r="BL1857" i="1"/>
  <c r="BM1857" i="1"/>
  <c r="BN1857" i="1" s="1"/>
  <c r="BO1857" i="1" s="1"/>
  <c r="BP1857" i="1" s="1"/>
  <c r="BJ1858" i="1"/>
  <c r="BK1858" i="1"/>
  <c r="BL1858" i="1"/>
  <c r="BM1858" i="1"/>
  <c r="BN1858" i="1" s="1"/>
  <c r="BO1858" i="1" s="1"/>
  <c r="BP1858" i="1" s="1"/>
  <c r="BJ1859" i="1"/>
  <c r="BK1859" i="1"/>
  <c r="BL1859" i="1"/>
  <c r="BM1859" i="1"/>
  <c r="BN1859" i="1" s="1"/>
  <c r="BO1859" i="1" s="1"/>
  <c r="BP1859" i="1" s="1"/>
  <c r="BJ1860" i="1"/>
  <c r="BK1860" i="1"/>
  <c r="BL1860" i="1"/>
  <c r="BM1860" i="1"/>
  <c r="BN1860" i="1" s="1"/>
  <c r="BO1860" i="1" s="1"/>
  <c r="BP1860" i="1" s="1"/>
  <c r="BJ1861" i="1"/>
  <c r="BK1861" i="1"/>
  <c r="BL1861" i="1"/>
  <c r="BM1861" i="1"/>
  <c r="BN1861" i="1" s="1"/>
  <c r="BO1861" i="1" s="1"/>
  <c r="BP1861" i="1" s="1"/>
  <c r="BJ1862" i="1"/>
  <c r="BK1862" i="1"/>
  <c r="BL1862" i="1" s="1"/>
  <c r="BM1862" i="1"/>
  <c r="BN1862" i="1" s="1"/>
  <c r="BO1862" i="1" s="1"/>
  <c r="BP1862" i="1" s="1"/>
  <c r="BJ1863" i="1"/>
  <c r="BK1863" i="1"/>
  <c r="BL1863" i="1" s="1"/>
  <c r="BM1863" i="1"/>
  <c r="BN1863" i="1" s="1"/>
  <c r="BO1863" i="1" s="1"/>
  <c r="BP1863" i="1" s="1"/>
  <c r="BJ1864" i="1"/>
  <c r="BK1864" i="1"/>
  <c r="BL1864" i="1" s="1"/>
  <c r="BM1864" i="1"/>
  <c r="BN1864" i="1" s="1"/>
  <c r="BO1864" i="1" s="1"/>
  <c r="BP1864" i="1" s="1"/>
  <c r="BJ1865" i="1"/>
  <c r="BK1865" i="1"/>
  <c r="BM1865" i="1"/>
  <c r="BN1865" i="1" s="1"/>
  <c r="BO1865" i="1" s="1"/>
  <c r="BP1865" i="1" s="1"/>
  <c r="BJ1866" i="1"/>
  <c r="BK1866" i="1"/>
  <c r="BL1866" i="1" s="1"/>
  <c r="BM1866" i="1"/>
  <c r="BN1866" i="1" s="1"/>
  <c r="BO1866" i="1" s="1"/>
  <c r="BP1866" i="1" s="1"/>
  <c r="BJ1867" i="1"/>
  <c r="BK1867" i="1"/>
  <c r="BM1867" i="1"/>
  <c r="BN1867" i="1" s="1"/>
  <c r="BO1867" i="1" s="1"/>
  <c r="BP1867" i="1" s="1"/>
  <c r="BJ1868" i="1"/>
  <c r="BK1868" i="1"/>
  <c r="BL1868" i="1" s="1"/>
  <c r="BM1868" i="1"/>
  <c r="BN1868" i="1" s="1"/>
  <c r="BO1868" i="1" s="1"/>
  <c r="BP1868" i="1" s="1"/>
  <c r="BJ1869" i="1"/>
  <c r="BK1869" i="1"/>
  <c r="BL1869" i="1" s="1"/>
  <c r="BM1869" i="1"/>
  <c r="BN1869" i="1" s="1"/>
  <c r="BO1869" i="1" s="1"/>
  <c r="BP1869" i="1" s="1"/>
  <c r="BJ1870" i="1"/>
  <c r="BK1870" i="1"/>
  <c r="BL1870" i="1" s="1"/>
  <c r="BM1870" i="1"/>
  <c r="BN1870" i="1" s="1"/>
  <c r="BO1870" i="1" s="1"/>
  <c r="BP1870" i="1" s="1"/>
  <c r="BJ1871" i="1"/>
  <c r="BK1871" i="1"/>
  <c r="BL1871" i="1" s="1"/>
  <c r="BM1871" i="1"/>
  <c r="BN1871" i="1" s="1"/>
  <c r="BO1871" i="1" s="1"/>
  <c r="BP1871" i="1" s="1"/>
  <c r="BQ1871" i="1" s="1"/>
  <c r="BJ1872" i="1"/>
  <c r="BK1872" i="1"/>
  <c r="BL1872" i="1"/>
  <c r="BM1872" i="1"/>
  <c r="BN1872" i="1" s="1"/>
  <c r="BO1872" i="1" s="1"/>
  <c r="BP1872" i="1" s="1"/>
  <c r="BJ1873" i="1"/>
  <c r="BK1873" i="1"/>
  <c r="BL1873" i="1"/>
  <c r="BM1873" i="1"/>
  <c r="BN1873" i="1" s="1"/>
  <c r="BO1873" i="1" s="1"/>
  <c r="BP1873" i="1" s="1"/>
  <c r="BQ1873" i="1" s="1"/>
  <c r="BJ1874" i="1"/>
  <c r="BK1874" i="1"/>
  <c r="BL1874" i="1"/>
  <c r="BM1874" i="1"/>
  <c r="BN1874" i="1" s="1"/>
  <c r="BO1874" i="1" s="1"/>
  <c r="BP1874" i="1" s="1"/>
  <c r="BJ1875" i="1"/>
  <c r="BK1875" i="1"/>
  <c r="BL1875" i="1" s="1"/>
  <c r="BM1875" i="1"/>
  <c r="BN1875" i="1" s="1"/>
  <c r="BO1875" i="1" s="1"/>
  <c r="BP1875" i="1" s="1"/>
  <c r="BJ1876" i="1"/>
  <c r="BK1876" i="1"/>
  <c r="BL1876" i="1" s="1"/>
  <c r="BM1876" i="1"/>
  <c r="BN1876" i="1" s="1"/>
  <c r="BO1876" i="1" s="1"/>
  <c r="BP1876" i="1" s="1"/>
  <c r="BJ1877" i="1"/>
  <c r="BK1877" i="1"/>
  <c r="BL1877" i="1" s="1"/>
  <c r="BM1877" i="1"/>
  <c r="BN1877" i="1" s="1"/>
  <c r="BO1877" i="1" s="1"/>
  <c r="BP1877" i="1" s="1"/>
  <c r="BJ1878" i="1"/>
  <c r="BK1878" i="1"/>
  <c r="BL1878" i="1"/>
  <c r="BM1878" i="1"/>
  <c r="BN1878" i="1" s="1"/>
  <c r="BO1878" i="1" s="1"/>
  <c r="BP1878" i="1" s="1"/>
  <c r="BJ1879" i="1"/>
  <c r="BK1879" i="1"/>
  <c r="BL1879" i="1" s="1"/>
  <c r="BM1879" i="1"/>
  <c r="BN1879" i="1" s="1"/>
  <c r="BO1879" i="1" s="1"/>
  <c r="BP1879" i="1" s="1"/>
  <c r="BJ1880" i="1"/>
  <c r="BK1880" i="1"/>
  <c r="BM1880" i="1"/>
  <c r="BN1880" i="1" s="1"/>
  <c r="BO1880" i="1" s="1"/>
  <c r="BP1880" i="1" s="1"/>
  <c r="BJ1881" i="1"/>
  <c r="BK1881" i="1"/>
  <c r="BM1881" i="1"/>
  <c r="BN1881" i="1" s="1"/>
  <c r="BO1881" i="1" s="1"/>
  <c r="BP1881" i="1" s="1"/>
  <c r="BJ1882" i="1"/>
  <c r="BK1882" i="1"/>
  <c r="BL1882" i="1"/>
  <c r="BM1882" i="1"/>
  <c r="BN1882" i="1" s="1"/>
  <c r="BO1882" i="1" s="1"/>
  <c r="BP1882" i="1" s="1"/>
  <c r="BJ1883" i="1"/>
  <c r="BK1883" i="1"/>
  <c r="BL1883" i="1"/>
  <c r="BM1883" i="1"/>
  <c r="BN1883" i="1" s="1"/>
  <c r="BO1883" i="1" s="1"/>
  <c r="BP1883" i="1" s="1"/>
  <c r="BJ1884" i="1"/>
  <c r="BK1884" i="1"/>
  <c r="BL1884" i="1"/>
  <c r="BM1884" i="1"/>
  <c r="BN1884" i="1" s="1"/>
  <c r="BO1884" i="1" s="1"/>
  <c r="BP1884" i="1" s="1"/>
  <c r="BJ1885" i="1"/>
  <c r="BK1885" i="1"/>
  <c r="BL1885" i="1"/>
  <c r="BM1885" i="1"/>
  <c r="BN1885" i="1" s="1"/>
  <c r="BO1885" i="1" s="1"/>
  <c r="BP1885" i="1" s="1"/>
  <c r="BJ1886" i="1"/>
  <c r="BK1886" i="1"/>
  <c r="BM1886" i="1"/>
  <c r="BN1886" i="1" s="1"/>
  <c r="BO1886" i="1" s="1"/>
  <c r="BP1886" i="1" s="1"/>
  <c r="BJ1887" i="1"/>
  <c r="BK1887" i="1"/>
  <c r="BL1887" i="1" s="1"/>
  <c r="BM1887" i="1"/>
  <c r="BN1887" i="1" s="1"/>
  <c r="BO1887" i="1" s="1"/>
  <c r="BP1887" i="1" s="1"/>
  <c r="BJ1888" i="1"/>
  <c r="BK1888" i="1"/>
  <c r="BL1888" i="1"/>
  <c r="BM1888" i="1"/>
  <c r="BN1888" i="1" s="1"/>
  <c r="BO1888" i="1" s="1"/>
  <c r="BP1888" i="1" s="1"/>
  <c r="BJ1889" i="1"/>
  <c r="BK1889" i="1"/>
  <c r="BL1889" i="1"/>
  <c r="BM1889" i="1"/>
  <c r="BN1889" i="1" s="1"/>
  <c r="BO1889" i="1" s="1"/>
  <c r="BP1889" i="1" s="1"/>
  <c r="BJ1890" i="1"/>
  <c r="BK1890" i="1"/>
  <c r="BL1890" i="1"/>
  <c r="BM1890" i="1"/>
  <c r="BN1890" i="1" s="1"/>
  <c r="BO1890" i="1" s="1"/>
  <c r="BP1890" i="1" s="1"/>
  <c r="BJ1891" i="1"/>
  <c r="BK1891" i="1"/>
  <c r="BL1891" i="1" s="1"/>
  <c r="BM1891" i="1"/>
  <c r="BN1891" i="1" s="1"/>
  <c r="BO1891" i="1" s="1"/>
  <c r="BP1891" i="1" s="1"/>
  <c r="BQ1891" i="1" s="1"/>
  <c r="BJ1892" i="1"/>
  <c r="BK1892" i="1"/>
  <c r="BL1892" i="1" s="1"/>
  <c r="BM1892" i="1"/>
  <c r="BN1892" i="1" s="1"/>
  <c r="BO1892" i="1" s="1"/>
  <c r="BP1892" i="1" s="1"/>
  <c r="BJ1893" i="1"/>
  <c r="BK1893" i="1"/>
  <c r="BL1893" i="1" s="1"/>
  <c r="BM1893" i="1"/>
  <c r="BN1893" i="1" s="1"/>
  <c r="BO1893" i="1" s="1"/>
  <c r="BP1893" i="1" s="1"/>
  <c r="BJ1894" i="1"/>
  <c r="BK1894" i="1"/>
  <c r="BL1894" i="1" s="1"/>
  <c r="BM1894" i="1"/>
  <c r="BN1894" i="1" s="1"/>
  <c r="BO1894" i="1" s="1"/>
  <c r="BP1894" i="1" s="1"/>
  <c r="BJ1895" i="1"/>
  <c r="BK1895" i="1"/>
  <c r="BL1895" i="1" s="1"/>
  <c r="BM1895" i="1"/>
  <c r="BN1895" i="1" s="1"/>
  <c r="BO1895" i="1" s="1"/>
  <c r="BP1895" i="1" s="1"/>
  <c r="BJ1896" i="1"/>
  <c r="BK1896" i="1"/>
  <c r="BL1896" i="1"/>
  <c r="BM1896" i="1"/>
  <c r="BN1896" i="1" s="1"/>
  <c r="BO1896" i="1" s="1"/>
  <c r="BP1896" i="1" s="1"/>
  <c r="BJ1897" i="1"/>
  <c r="BK1897" i="1"/>
  <c r="BL1897" i="1"/>
  <c r="BM1897" i="1"/>
  <c r="BN1897" i="1" s="1"/>
  <c r="BO1897" i="1" s="1"/>
  <c r="BP1897" i="1" s="1"/>
  <c r="BQ1897" i="1" s="1"/>
  <c r="BJ1898" i="1"/>
  <c r="BK1898" i="1"/>
  <c r="BL1898" i="1"/>
  <c r="BM1898" i="1"/>
  <c r="BN1898" i="1" s="1"/>
  <c r="BO1898" i="1" s="1"/>
  <c r="BP1898" i="1" s="1"/>
  <c r="BJ1899" i="1"/>
  <c r="BK1899" i="1"/>
  <c r="BL1899" i="1"/>
  <c r="BM1899" i="1"/>
  <c r="BN1899" i="1" s="1"/>
  <c r="BO1899" i="1" s="1"/>
  <c r="BP1899" i="1" s="1"/>
  <c r="BJ1900" i="1"/>
  <c r="BK1900" i="1"/>
  <c r="BL1900" i="1"/>
  <c r="BM1900" i="1"/>
  <c r="BN1900" i="1" s="1"/>
  <c r="BO1900" i="1" s="1"/>
  <c r="BP1900" i="1" s="1"/>
  <c r="BJ1901" i="1"/>
  <c r="BK1901" i="1"/>
  <c r="BL1901" i="1"/>
  <c r="BM1901" i="1"/>
  <c r="BN1901" i="1" s="1"/>
  <c r="BO1901" i="1" s="1"/>
  <c r="BP1901" i="1" s="1"/>
  <c r="BQ1901" i="1" s="1"/>
  <c r="BJ1902" i="1"/>
  <c r="BK1902" i="1"/>
  <c r="BL1902" i="1"/>
  <c r="BM1902" i="1"/>
  <c r="BN1902" i="1" s="1"/>
  <c r="BO1902" i="1" s="1"/>
  <c r="BP1902" i="1" s="1"/>
  <c r="BJ1903" i="1"/>
  <c r="BK1903" i="1"/>
  <c r="BL1903" i="1" s="1"/>
  <c r="BM1903" i="1"/>
  <c r="BN1903" i="1" s="1"/>
  <c r="BO1903" i="1" s="1"/>
  <c r="BP1903" i="1" s="1"/>
  <c r="BJ1904" i="1"/>
  <c r="BK1904" i="1"/>
  <c r="BM1904" i="1"/>
  <c r="BN1904" i="1" s="1"/>
  <c r="BO1904" i="1" s="1"/>
  <c r="BP1904" i="1" s="1"/>
  <c r="BJ1905" i="1"/>
  <c r="BK1905" i="1"/>
  <c r="BL1905" i="1" s="1"/>
  <c r="BM1905" i="1"/>
  <c r="BN1905" i="1" s="1"/>
  <c r="BO1905" i="1" s="1"/>
  <c r="BP1905" i="1" s="1"/>
  <c r="BJ1906" i="1"/>
  <c r="BK1906" i="1"/>
  <c r="BL1906" i="1" s="1"/>
  <c r="BM1906" i="1"/>
  <c r="BN1906" i="1" s="1"/>
  <c r="BO1906" i="1" s="1"/>
  <c r="BP1906" i="1" s="1"/>
  <c r="BJ1907" i="1"/>
  <c r="BK1907" i="1"/>
  <c r="BL1907" i="1"/>
  <c r="BM1907" i="1"/>
  <c r="BN1907" i="1" s="1"/>
  <c r="BO1907" i="1" s="1"/>
  <c r="BP1907" i="1" s="1"/>
  <c r="BJ1908" i="1"/>
  <c r="BK1908" i="1"/>
  <c r="BL1908" i="1"/>
  <c r="BM1908" i="1"/>
  <c r="BN1908" i="1" s="1"/>
  <c r="BO1908" i="1" s="1"/>
  <c r="BP1908" i="1" s="1"/>
  <c r="BJ1909" i="1"/>
  <c r="BK1909" i="1"/>
  <c r="BL1909" i="1"/>
  <c r="BM1909" i="1"/>
  <c r="BN1909" i="1" s="1"/>
  <c r="BO1909" i="1" s="1"/>
  <c r="BP1909" i="1" s="1"/>
  <c r="BQ1909" i="1" s="1"/>
  <c r="BJ1910" i="1"/>
  <c r="BK1910" i="1"/>
  <c r="BL1910" i="1"/>
  <c r="BM1910" i="1"/>
  <c r="BN1910" i="1" s="1"/>
  <c r="BO1910" i="1" s="1"/>
  <c r="BP1910" i="1" s="1"/>
  <c r="BJ1911" i="1"/>
  <c r="BK1911" i="1"/>
  <c r="BL1911" i="1"/>
  <c r="BM1911" i="1"/>
  <c r="BN1911" i="1" s="1"/>
  <c r="BO1911" i="1" s="1"/>
  <c r="BP1911" i="1" s="1"/>
  <c r="BJ1912" i="1"/>
  <c r="BK1912" i="1"/>
  <c r="BL1912" i="1" s="1"/>
  <c r="BM1912" i="1"/>
  <c r="BN1912" i="1" s="1"/>
  <c r="BO1912" i="1" s="1"/>
  <c r="BP1912" i="1" s="1"/>
  <c r="BJ1913" i="1"/>
  <c r="BK1913" i="1"/>
  <c r="BM1913" i="1"/>
  <c r="BN1913" i="1" s="1"/>
  <c r="BO1913" i="1" s="1"/>
  <c r="BP1913" i="1" s="1"/>
  <c r="BJ1914" i="1"/>
  <c r="BK1914" i="1"/>
  <c r="BL1914" i="1"/>
  <c r="BM1914" i="1"/>
  <c r="BN1914" i="1" s="1"/>
  <c r="BO1914" i="1" s="1"/>
  <c r="BP1914" i="1" s="1"/>
  <c r="BJ1915" i="1"/>
  <c r="BK1915" i="1"/>
  <c r="BL1915" i="1" s="1"/>
  <c r="BM1915" i="1"/>
  <c r="BN1915" i="1" s="1"/>
  <c r="BO1915" i="1" s="1"/>
  <c r="BP1915" i="1" s="1"/>
  <c r="BJ1916" i="1"/>
  <c r="BK1916" i="1"/>
  <c r="BM1916" i="1"/>
  <c r="BN1916" i="1" s="1"/>
  <c r="BO1916" i="1" s="1"/>
  <c r="BP1916" i="1" s="1"/>
  <c r="BJ1917" i="1"/>
  <c r="BK1917" i="1"/>
  <c r="BL1917" i="1" s="1"/>
  <c r="BM1917" i="1"/>
  <c r="BN1917" i="1" s="1"/>
  <c r="BO1917" i="1" s="1"/>
  <c r="BP1917" i="1" s="1"/>
  <c r="BJ1918" i="1"/>
  <c r="BK1918" i="1"/>
  <c r="BL1918" i="1" s="1"/>
  <c r="BM1918" i="1"/>
  <c r="BN1918" i="1" s="1"/>
  <c r="BO1918" i="1" s="1"/>
  <c r="BP1918" i="1" s="1"/>
  <c r="BJ1919" i="1"/>
  <c r="BK1919" i="1"/>
  <c r="BM1919" i="1"/>
  <c r="BN1919" i="1" s="1"/>
  <c r="BO1919" i="1" s="1"/>
  <c r="BP1919" i="1" s="1"/>
  <c r="BJ1920" i="1"/>
  <c r="BK1920" i="1"/>
  <c r="BM1920" i="1"/>
  <c r="BN1920" i="1" s="1"/>
  <c r="BO1920" i="1" s="1"/>
  <c r="BP1920" i="1" s="1"/>
  <c r="BJ1921" i="1"/>
  <c r="BK1921" i="1"/>
  <c r="BL1921" i="1" s="1"/>
  <c r="BM1921" i="1"/>
  <c r="BN1921" i="1" s="1"/>
  <c r="BO1921" i="1" s="1"/>
  <c r="BP1921" i="1" s="1"/>
  <c r="BJ1922" i="1"/>
  <c r="BK1922" i="1"/>
  <c r="BL1922" i="1" s="1"/>
  <c r="BM1922" i="1"/>
  <c r="BN1922" i="1" s="1"/>
  <c r="BO1922" i="1" s="1"/>
  <c r="BP1922" i="1" s="1"/>
  <c r="BJ1923" i="1"/>
  <c r="BK1923" i="1"/>
  <c r="BL1923" i="1" s="1"/>
  <c r="BM1923" i="1"/>
  <c r="BN1923" i="1" s="1"/>
  <c r="BO1923" i="1" s="1"/>
  <c r="BP1923" i="1" s="1"/>
  <c r="BJ1924" i="1"/>
  <c r="BK1924" i="1"/>
  <c r="BM1924" i="1"/>
  <c r="BN1924" i="1" s="1"/>
  <c r="BO1924" i="1" s="1"/>
  <c r="BP1924" i="1" s="1"/>
  <c r="BJ1925" i="1"/>
  <c r="BK1925" i="1"/>
  <c r="BL1925" i="1" s="1"/>
  <c r="BM1925" i="1"/>
  <c r="BN1925" i="1" s="1"/>
  <c r="BO1925" i="1" s="1"/>
  <c r="BP1925" i="1" s="1"/>
  <c r="BJ1926" i="1"/>
  <c r="BK1926" i="1"/>
  <c r="BL1926" i="1" s="1"/>
  <c r="BM1926" i="1"/>
  <c r="BN1926" i="1" s="1"/>
  <c r="BO1926" i="1" s="1"/>
  <c r="BP1926" i="1" s="1"/>
  <c r="BQ1926" i="1" s="1"/>
  <c r="BJ1927" i="1"/>
  <c r="BK1927" i="1"/>
  <c r="BL1927" i="1" s="1"/>
  <c r="BM1927" i="1"/>
  <c r="BN1927" i="1" s="1"/>
  <c r="BO1927" i="1" s="1"/>
  <c r="BP1927" i="1" s="1"/>
  <c r="BJ1928" i="1"/>
  <c r="BK1928" i="1"/>
  <c r="BL1928" i="1" s="1"/>
  <c r="BM1928" i="1"/>
  <c r="BN1928" i="1" s="1"/>
  <c r="BO1928" i="1" s="1"/>
  <c r="BP1928" i="1" s="1"/>
  <c r="BJ1929" i="1"/>
  <c r="BK1929" i="1"/>
  <c r="BM1929" i="1"/>
  <c r="BN1929" i="1" s="1"/>
  <c r="BO1929" i="1" s="1"/>
  <c r="BP1929" i="1" s="1"/>
  <c r="BJ1930" i="1"/>
  <c r="BK1930" i="1"/>
  <c r="BL1930" i="1" s="1"/>
  <c r="BM1930" i="1"/>
  <c r="BN1930" i="1" s="1"/>
  <c r="BO1930" i="1" s="1"/>
  <c r="BP1930" i="1" s="1"/>
  <c r="BQ1930" i="1" s="1"/>
  <c r="BJ1931" i="1"/>
  <c r="BK1931" i="1"/>
  <c r="BL1931" i="1" s="1"/>
  <c r="BM1931" i="1"/>
  <c r="BN1931" i="1" s="1"/>
  <c r="BO1931" i="1" s="1"/>
  <c r="BP1931" i="1" s="1"/>
  <c r="BJ1932" i="1"/>
  <c r="BK1932" i="1"/>
  <c r="BL1932" i="1" s="1"/>
  <c r="BM1932" i="1"/>
  <c r="BN1932" i="1" s="1"/>
  <c r="BO1932" i="1" s="1"/>
  <c r="BP1932" i="1" s="1"/>
  <c r="BJ1933" i="1"/>
  <c r="BK1933" i="1"/>
  <c r="BL1933" i="1" s="1"/>
  <c r="BM1933" i="1"/>
  <c r="BN1933" i="1" s="1"/>
  <c r="BO1933" i="1" s="1"/>
  <c r="BP1933" i="1" s="1"/>
  <c r="BJ1934" i="1"/>
  <c r="BK1934" i="1"/>
  <c r="BL1934" i="1"/>
  <c r="BM1934" i="1"/>
  <c r="BN1934" i="1" s="1"/>
  <c r="BO1934" i="1" s="1"/>
  <c r="BP1934" i="1" s="1"/>
  <c r="BJ1935" i="1"/>
  <c r="BK1935" i="1"/>
  <c r="BL1935" i="1"/>
  <c r="BM1935" i="1"/>
  <c r="BN1935" i="1" s="1"/>
  <c r="BO1935" i="1" s="1"/>
  <c r="BP1935" i="1" s="1"/>
  <c r="BJ1936" i="1"/>
  <c r="BK1936" i="1"/>
  <c r="BL1936" i="1"/>
  <c r="BM1936" i="1"/>
  <c r="BN1936" i="1" s="1"/>
  <c r="BO1936" i="1" s="1"/>
  <c r="BP1936" i="1" s="1"/>
  <c r="BJ1937" i="1"/>
  <c r="BK1937" i="1"/>
  <c r="BM1937" i="1"/>
  <c r="BN1937" i="1" s="1"/>
  <c r="BO1937" i="1" s="1"/>
  <c r="BP1937" i="1" s="1"/>
  <c r="BJ1938" i="1"/>
  <c r="BK1938" i="1"/>
  <c r="BL1938" i="1" s="1"/>
  <c r="BM1938" i="1"/>
  <c r="BN1938" i="1" s="1"/>
  <c r="BO1938" i="1" s="1"/>
  <c r="BP1938" i="1" s="1"/>
  <c r="BJ1939" i="1"/>
  <c r="BK1939" i="1"/>
  <c r="BM1939" i="1"/>
  <c r="BN1939" i="1" s="1"/>
  <c r="BO1939" i="1" s="1"/>
  <c r="BP1939" i="1" s="1"/>
  <c r="BJ1940" i="1"/>
  <c r="BK1940" i="1"/>
  <c r="BM1940" i="1"/>
  <c r="BN1940" i="1" s="1"/>
  <c r="BO1940" i="1" s="1"/>
  <c r="BP1940" i="1" s="1"/>
  <c r="BJ1941" i="1"/>
  <c r="BK1941" i="1"/>
  <c r="BM1941" i="1"/>
  <c r="BN1941" i="1" s="1"/>
  <c r="BO1941" i="1" s="1"/>
  <c r="BP1941" i="1" s="1"/>
  <c r="BJ1942" i="1"/>
  <c r="BK1942" i="1"/>
  <c r="BM1942" i="1"/>
  <c r="BN1942" i="1" s="1"/>
  <c r="BO1942" i="1" s="1"/>
  <c r="BP1942" i="1" s="1"/>
  <c r="BJ1943" i="1"/>
  <c r="BK1943" i="1"/>
  <c r="BL1943" i="1" s="1"/>
  <c r="BM1943" i="1"/>
  <c r="BN1943" i="1" s="1"/>
  <c r="BO1943" i="1" s="1"/>
  <c r="BP1943" i="1" s="1"/>
  <c r="BJ1944" i="1"/>
  <c r="BK1944" i="1"/>
  <c r="BL1944" i="1"/>
  <c r="BM1944" i="1"/>
  <c r="BN1944" i="1" s="1"/>
  <c r="BO1944" i="1" s="1"/>
  <c r="BP1944" i="1" s="1"/>
  <c r="BQ1944" i="1" s="1"/>
  <c r="BJ1945" i="1"/>
  <c r="BK1945" i="1"/>
  <c r="BL1945" i="1" s="1"/>
  <c r="BM1945" i="1"/>
  <c r="BN1945" i="1" s="1"/>
  <c r="BO1945" i="1" s="1"/>
  <c r="BP1945" i="1" s="1"/>
  <c r="BQ1945" i="1" s="1"/>
  <c r="BJ1946" i="1"/>
  <c r="BK1946" i="1"/>
  <c r="BM1946" i="1"/>
  <c r="BN1946" i="1" s="1"/>
  <c r="BO1946" i="1" s="1"/>
  <c r="BP1946" i="1" s="1"/>
  <c r="BJ1947" i="1"/>
  <c r="BK1947" i="1"/>
  <c r="BL1947" i="1" s="1"/>
  <c r="BM1947" i="1"/>
  <c r="BN1947" i="1" s="1"/>
  <c r="BO1947" i="1" s="1"/>
  <c r="BP1947" i="1" s="1"/>
  <c r="BJ1948" i="1"/>
  <c r="BK1948" i="1"/>
  <c r="BL1948" i="1" s="1"/>
  <c r="BM1948" i="1"/>
  <c r="BN1948" i="1" s="1"/>
  <c r="BO1948" i="1" s="1"/>
  <c r="BP1948" i="1" s="1"/>
  <c r="BJ1949" i="1"/>
  <c r="BK1949" i="1"/>
  <c r="BL1949" i="1" s="1"/>
  <c r="BM1949" i="1"/>
  <c r="BN1949" i="1" s="1"/>
  <c r="BO1949" i="1" s="1"/>
  <c r="BP1949" i="1" s="1"/>
  <c r="BJ1950" i="1"/>
  <c r="BK1950" i="1"/>
  <c r="BL1950" i="1" s="1"/>
  <c r="BM1950" i="1"/>
  <c r="BN1950" i="1" s="1"/>
  <c r="BO1950" i="1" s="1"/>
  <c r="BP1950" i="1" s="1"/>
  <c r="BQ1950" i="1" s="1"/>
  <c r="BJ1951" i="1"/>
  <c r="BK1951" i="1"/>
  <c r="BL1951" i="1"/>
  <c r="BM1951" i="1"/>
  <c r="BN1951" i="1" s="1"/>
  <c r="BO1951" i="1" s="1"/>
  <c r="BP1951" i="1" s="1"/>
  <c r="BJ1952" i="1"/>
  <c r="BK1952" i="1"/>
  <c r="BM1952" i="1"/>
  <c r="BN1952" i="1" s="1"/>
  <c r="BO1952" i="1" s="1"/>
  <c r="BP1952" i="1" s="1"/>
  <c r="BJ1953" i="1"/>
  <c r="BK1953" i="1"/>
  <c r="BM1953" i="1"/>
  <c r="BN1953" i="1" s="1"/>
  <c r="BO1953" i="1" s="1"/>
  <c r="BP1953" i="1" s="1"/>
  <c r="BJ1954" i="1"/>
  <c r="BK1954" i="1"/>
  <c r="BL1954" i="1" s="1"/>
  <c r="BM1954" i="1"/>
  <c r="BN1954" i="1" s="1"/>
  <c r="BO1954" i="1" s="1"/>
  <c r="BP1954" i="1" s="1"/>
  <c r="BJ1955" i="1"/>
  <c r="BK1955" i="1"/>
  <c r="BL1955" i="1" s="1"/>
  <c r="BM1955" i="1"/>
  <c r="BN1955" i="1" s="1"/>
  <c r="BO1955" i="1" s="1"/>
  <c r="BP1955" i="1" s="1"/>
  <c r="BJ1956" i="1"/>
  <c r="BK1956" i="1"/>
  <c r="BL1956" i="1" s="1"/>
  <c r="BM1956" i="1"/>
  <c r="BN1956" i="1" s="1"/>
  <c r="BO1956" i="1" s="1"/>
  <c r="BP1956" i="1" s="1"/>
  <c r="BQ1956" i="1" s="1"/>
  <c r="BJ1957" i="1"/>
  <c r="BK1957" i="1"/>
  <c r="BL1957" i="1" s="1"/>
  <c r="BM1957" i="1"/>
  <c r="BN1957" i="1" s="1"/>
  <c r="BO1957" i="1" s="1"/>
  <c r="BP1957" i="1" s="1"/>
  <c r="BJ1958" i="1"/>
  <c r="BK1958" i="1"/>
  <c r="BL1958" i="1" s="1"/>
  <c r="BM1958" i="1"/>
  <c r="BN1958" i="1" s="1"/>
  <c r="BO1958" i="1" s="1"/>
  <c r="BP1958" i="1" s="1"/>
  <c r="BJ1959" i="1"/>
  <c r="BK1959" i="1"/>
  <c r="BL1959" i="1"/>
  <c r="BM1959" i="1"/>
  <c r="BN1959" i="1" s="1"/>
  <c r="BO1959" i="1" s="1"/>
  <c r="BP1959" i="1" s="1"/>
  <c r="BJ1960" i="1"/>
  <c r="BK1960" i="1"/>
  <c r="BL1960" i="1" s="1"/>
  <c r="BM1960" i="1"/>
  <c r="BN1960" i="1" s="1"/>
  <c r="BO1960" i="1" s="1"/>
  <c r="BP1960" i="1" s="1"/>
  <c r="BQ1960" i="1" s="1"/>
  <c r="BJ1961" i="1"/>
  <c r="BK1961" i="1"/>
  <c r="BL1961" i="1"/>
  <c r="BM1961" i="1"/>
  <c r="BN1961" i="1" s="1"/>
  <c r="BO1961" i="1" s="1"/>
  <c r="BP1961" i="1" s="1"/>
  <c r="BJ1962" i="1"/>
  <c r="BK1962" i="1"/>
  <c r="BL1962" i="1" s="1"/>
  <c r="BM1962" i="1"/>
  <c r="BN1962" i="1" s="1"/>
  <c r="BO1962" i="1" s="1"/>
  <c r="BP1962" i="1" s="1"/>
  <c r="BJ1963" i="1"/>
  <c r="BK1963" i="1"/>
  <c r="BL1963" i="1"/>
  <c r="BM1963" i="1"/>
  <c r="BN1963" i="1" s="1"/>
  <c r="BO1963" i="1" s="1"/>
  <c r="BP1963" i="1" s="1"/>
  <c r="BJ1964" i="1"/>
  <c r="BK1964" i="1"/>
  <c r="BM1964" i="1"/>
  <c r="BN1964" i="1" s="1"/>
  <c r="BO1964" i="1" s="1"/>
  <c r="BP1964" i="1" s="1"/>
  <c r="BJ1965" i="1"/>
  <c r="BK1965" i="1"/>
  <c r="BL1965" i="1" s="1"/>
  <c r="BM1965" i="1"/>
  <c r="BN1965" i="1" s="1"/>
  <c r="BO1965" i="1" s="1"/>
  <c r="BP1965" i="1" s="1"/>
  <c r="BJ1966" i="1"/>
  <c r="BK1966" i="1"/>
  <c r="BM1966" i="1"/>
  <c r="BN1966" i="1" s="1"/>
  <c r="BO1966" i="1" s="1"/>
  <c r="BP1966" i="1" s="1"/>
  <c r="BQ1966" i="1" s="1"/>
  <c r="BJ1967" i="1"/>
  <c r="BK1967" i="1"/>
  <c r="BL1967" i="1" s="1"/>
  <c r="BM1967" i="1"/>
  <c r="BN1967" i="1" s="1"/>
  <c r="BO1967" i="1" s="1"/>
  <c r="BP1967" i="1" s="1"/>
  <c r="BJ1968" i="1"/>
  <c r="BK1968" i="1"/>
  <c r="BL1968" i="1" s="1"/>
  <c r="BM1968" i="1"/>
  <c r="BN1968" i="1" s="1"/>
  <c r="BO1968" i="1" s="1"/>
  <c r="BP1968" i="1" s="1"/>
  <c r="BJ1969" i="1"/>
  <c r="BK1969" i="1"/>
  <c r="BL1969" i="1" s="1"/>
  <c r="BM1969" i="1"/>
  <c r="BN1969" i="1" s="1"/>
  <c r="BO1969" i="1" s="1"/>
  <c r="BP1969" i="1" s="1"/>
  <c r="BJ1970" i="1"/>
  <c r="BK1970" i="1"/>
  <c r="BL1970" i="1" s="1"/>
  <c r="BM1970" i="1"/>
  <c r="BN1970" i="1" s="1"/>
  <c r="BO1970" i="1" s="1"/>
  <c r="BP1970" i="1" s="1"/>
  <c r="BJ1971" i="1"/>
  <c r="BK1971" i="1"/>
  <c r="BL1971" i="1"/>
  <c r="BM1971" i="1"/>
  <c r="BN1971" i="1" s="1"/>
  <c r="BO1971" i="1" s="1"/>
  <c r="BP1971" i="1" s="1"/>
  <c r="BJ1972" i="1"/>
  <c r="BK1972" i="1"/>
  <c r="BL1972" i="1" s="1"/>
  <c r="BM1972" i="1"/>
  <c r="BN1972" i="1" s="1"/>
  <c r="BO1972" i="1" s="1"/>
  <c r="BP1972" i="1" s="1"/>
  <c r="BQ1972" i="1" s="1"/>
  <c r="BJ1973" i="1"/>
  <c r="BK1973" i="1"/>
  <c r="BL1973" i="1" s="1"/>
  <c r="BM1973" i="1"/>
  <c r="BN1973" i="1" s="1"/>
  <c r="BO1973" i="1" s="1"/>
  <c r="BP1973" i="1" s="1"/>
  <c r="BJ1974" i="1"/>
  <c r="BK1974" i="1"/>
  <c r="BM1974" i="1"/>
  <c r="BN1974" i="1" s="1"/>
  <c r="BO1974" i="1" s="1"/>
  <c r="BP1974" i="1" s="1"/>
  <c r="BJ1975" i="1"/>
  <c r="BK1975" i="1"/>
  <c r="BL1975" i="1" s="1"/>
  <c r="BM1975" i="1"/>
  <c r="BN1975" i="1" s="1"/>
  <c r="BO1975" i="1" s="1"/>
  <c r="BP1975" i="1" s="1"/>
  <c r="BQ1975" i="1" s="1"/>
  <c r="BJ1976" i="1"/>
  <c r="BK1976" i="1"/>
  <c r="BL1976" i="1"/>
  <c r="BM1976" i="1"/>
  <c r="BN1976" i="1" s="1"/>
  <c r="BO1976" i="1" s="1"/>
  <c r="BP1976" i="1" s="1"/>
  <c r="BJ1977" i="1"/>
  <c r="BK1977" i="1"/>
  <c r="BL1977" i="1" s="1"/>
  <c r="BM1977" i="1"/>
  <c r="BN1977" i="1" s="1"/>
  <c r="BO1977" i="1" s="1"/>
  <c r="BP1977" i="1" s="1"/>
  <c r="BJ1978" i="1"/>
  <c r="BK1978" i="1"/>
  <c r="BL1978" i="1" s="1"/>
  <c r="BM1978" i="1"/>
  <c r="BN1978" i="1" s="1"/>
  <c r="BO1978" i="1" s="1"/>
  <c r="BP1978" i="1" s="1"/>
  <c r="BJ1979" i="1"/>
  <c r="BK1979" i="1"/>
  <c r="BL1979" i="1" s="1"/>
  <c r="BM1979" i="1"/>
  <c r="BN1979" i="1" s="1"/>
  <c r="BO1979" i="1" s="1"/>
  <c r="BP1979" i="1" s="1"/>
  <c r="BJ1980" i="1"/>
  <c r="BK1980" i="1"/>
  <c r="BL1980" i="1" s="1"/>
  <c r="BM1980" i="1"/>
  <c r="BN1980" i="1" s="1"/>
  <c r="BO1980" i="1" s="1"/>
  <c r="BP1980" i="1" s="1"/>
  <c r="BJ1981" i="1"/>
  <c r="BK1981" i="1"/>
  <c r="BL1981" i="1" s="1"/>
  <c r="BM1981" i="1"/>
  <c r="BN1981" i="1" s="1"/>
  <c r="BO1981" i="1" s="1"/>
  <c r="BP1981" i="1" s="1"/>
  <c r="BQ1981" i="1" s="1"/>
  <c r="BJ1982" i="1"/>
  <c r="BK1982" i="1"/>
  <c r="BL1982" i="1" s="1"/>
  <c r="BM1982" i="1"/>
  <c r="BN1982" i="1" s="1"/>
  <c r="BO1982" i="1" s="1"/>
  <c r="BP1982" i="1" s="1"/>
  <c r="BJ1983" i="1"/>
  <c r="BK1983" i="1"/>
  <c r="BL1983" i="1" s="1"/>
  <c r="BM1983" i="1"/>
  <c r="BN1983" i="1" s="1"/>
  <c r="BO1983" i="1" s="1"/>
  <c r="BP1983" i="1" s="1"/>
  <c r="BJ1984" i="1"/>
  <c r="BK1984" i="1"/>
  <c r="BL1984" i="1" s="1"/>
  <c r="BM1984" i="1"/>
  <c r="BN1984" i="1" s="1"/>
  <c r="BO1984" i="1" s="1"/>
  <c r="BP1984" i="1" s="1"/>
  <c r="BQ1984" i="1" s="1"/>
  <c r="BJ1985" i="1"/>
  <c r="BK1985" i="1"/>
  <c r="BL1985" i="1"/>
  <c r="BM1985" i="1"/>
  <c r="BN1985" i="1" s="1"/>
  <c r="BO1985" i="1" s="1"/>
  <c r="BP1985" i="1" s="1"/>
  <c r="BJ1986" i="1"/>
  <c r="BK1986" i="1"/>
  <c r="BL1986" i="1" s="1"/>
  <c r="BM1986" i="1"/>
  <c r="BN1986" i="1" s="1"/>
  <c r="BO1986" i="1" s="1"/>
  <c r="BP1986" i="1" s="1"/>
  <c r="BQ1986" i="1" s="1"/>
  <c r="BJ1987" i="1"/>
  <c r="BK1987" i="1"/>
  <c r="BL1987" i="1" s="1"/>
  <c r="BM1987" i="1"/>
  <c r="BN1987" i="1" s="1"/>
  <c r="BO1987" i="1" s="1"/>
  <c r="BP1987" i="1" s="1"/>
  <c r="BJ1988" i="1"/>
  <c r="BK1988" i="1"/>
  <c r="BL1988" i="1" s="1"/>
  <c r="BM1988" i="1"/>
  <c r="BN1988" i="1" s="1"/>
  <c r="BO1988" i="1" s="1"/>
  <c r="BP1988" i="1" s="1"/>
  <c r="BJ1989" i="1"/>
  <c r="BK1989" i="1"/>
  <c r="BM1989" i="1"/>
  <c r="BN1989" i="1" s="1"/>
  <c r="BO1989" i="1" s="1"/>
  <c r="BP1989" i="1" s="1"/>
  <c r="BQ1989" i="1" s="1"/>
  <c r="BJ1990" i="1"/>
  <c r="BK1990" i="1"/>
  <c r="BL1990" i="1" s="1"/>
  <c r="BM1990" i="1"/>
  <c r="BN1990" i="1" s="1"/>
  <c r="BO1990" i="1" s="1"/>
  <c r="BP1990" i="1" s="1"/>
  <c r="BJ1991" i="1"/>
  <c r="BK1991" i="1"/>
  <c r="BL1991" i="1" s="1"/>
  <c r="BM1991" i="1"/>
  <c r="BN1991" i="1" s="1"/>
  <c r="BO1991" i="1" s="1"/>
  <c r="BP1991" i="1" s="1"/>
  <c r="BJ1992" i="1"/>
  <c r="BK1992" i="1"/>
  <c r="BL1992" i="1" s="1"/>
  <c r="BM1992" i="1"/>
  <c r="BN1992" i="1" s="1"/>
  <c r="BO1992" i="1" s="1"/>
  <c r="BP1992" i="1" s="1"/>
  <c r="BJ1993" i="1"/>
  <c r="BK1993" i="1"/>
  <c r="BL1993" i="1" s="1"/>
  <c r="BM1993" i="1"/>
  <c r="BN1993" i="1" s="1"/>
  <c r="BO1993" i="1" s="1"/>
  <c r="BP1993" i="1" s="1"/>
  <c r="BJ1994" i="1"/>
  <c r="BK1994" i="1"/>
  <c r="BL1994" i="1" s="1"/>
  <c r="BM1994" i="1"/>
  <c r="BN1994" i="1" s="1"/>
  <c r="BO1994" i="1" s="1"/>
  <c r="BP1994" i="1" s="1"/>
  <c r="BQ1994" i="1" s="1"/>
  <c r="BJ1995" i="1"/>
  <c r="BK1995" i="1"/>
  <c r="BL1995" i="1" s="1"/>
  <c r="BM1995" i="1"/>
  <c r="BN1995" i="1" s="1"/>
  <c r="BO1995" i="1" s="1"/>
  <c r="BP1995" i="1" s="1"/>
  <c r="BJ1996" i="1"/>
  <c r="BK1996" i="1"/>
  <c r="BL1996" i="1" s="1"/>
  <c r="BM1996" i="1"/>
  <c r="BN1996" i="1" s="1"/>
  <c r="BO1996" i="1" s="1"/>
  <c r="BP1996" i="1" s="1"/>
  <c r="BJ1997" i="1"/>
  <c r="BK1997" i="1"/>
  <c r="BL1997" i="1"/>
  <c r="BM1997" i="1"/>
  <c r="BN1997" i="1" s="1"/>
  <c r="BO1997" i="1" s="1"/>
  <c r="BP1997" i="1" s="1"/>
  <c r="BJ1998" i="1"/>
  <c r="BK1998" i="1"/>
  <c r="BL1998" i="1"/>
  <c r="BM1998" i="1"/>
  <c r="BN1998" i="1" s="1"/>
  <c r="BO1998" i="1" s="1"/>
  <c r="BP1998" i="1" s="1"/>
  <c r="BJ1999" i="1"/>
  <c r="BK1999" i="1"/>
  <c r="BL1999" i="1" s="1"/>
  <c r="BM1999" i="1"/>
  <c r="BN1999" i="1" s="1"/>
  <c r="BO1999" i="1" s="1"/>
  <c r="BP1999" i="1" s="1"/>
  <c r="BJ2000" i="1"/>
  <c r="BK2000" i="1"/>
  <c r="BL2000" i="1" s="1"/>
  <c r="BM2000" i="1"/>
  <c r="BN2000" i="1" s="1"/>
  <c r="BO2000" i="1" s="1"/>
  <c r="BP2000" i="1" s="1"/>
  <c r="BJ2001" i="1"/>
  <c r="BK2001" i="1"/>
  <c r="BM2001" i="1"/>
  <c r="BN2001" i="1" s="1"/>
  <c r="BO2001" i="1" s="1"/>
  <c r="BP2001" i="1" s="1"/>
  <c r="BJ2002" i="1"/>
  <c r="BK2002" i="1"/>
  <c r="BL2002" i="1" s="1"/>
  <c r="BM2002" i="1"/>
  <c r="BN2002" i="1" s="1"/>
  <c r="BO2002" i="1" s="1"/>
  <c r="BP2002" i="1" s="1"/>
  <c r="BJ2003" i="1"/>
  <c r="BK2003" i="1"/>
  <c r="BL2003" i="1" s="1"/>
  <c r="BM2003" i="1"/>
  <c r="BN2003" i="1" s="1"/>
  <c r="BO2003" i="1" s="1"/>
  <c r="BP2003" i="1" s="1"/>
  <c r="BJ2004" i="1"/>
  <c r="BK2004" i="1"/>
  <c r="BL2004" i="1" s="1"/>
  <c r="BM2004" i="1"/>
  <c r="BN2004" i="1" s="1"/>
  <c r="BO2004" i="1" s="1"/>
  <c r="BP2004" i="1" s="1"/>
  <c r="BJ2005" i="1"/>
  <c r="BK2005" i="1"/>
  <c r="BL2005" i="1"/>
  <c r="BM2005" i="1"/>
  <c r="BN2005" i="1" s="1"/>
  <c r="BO2005" i="1" s="1"/>
  <c r="BP2005" i="1" s="1"/>
  <c r="BJ2006" i="1"/>
  <c r="BK2006" i="1"/>
  <c r="BL2006" i="1"/>
  <c r="BM2006" i="1"/>
  <c r="BN2006" i="1" s="1"/>
  <c r="BO2006" i="1" s="1"/>
  <c r="BP2006" i="1" s="1"/>
  <c r="BJ2007" i="1"/>
  <c r="BK2007" i="1"/>
  <c r="BL2007" i="1" s="1"/>
  <c r="BM2007" i="1"/>
  <c r="BN2007" i="1" s="1"/>
  <c r="BO2007" i="1" s="1"/>
  <c r="BP2007" i="1" s="1"/>
  <c r="BJ2008" i="1"/>
  <c r="BK2008" i="1"/>
  <c r="BL2008" i="1" s="1"/>
  <c r="BM2008" i="1"/>
  <c r="BN2008" i="1" s="1"/>
  <c r="BO2008" i="1" s="1"/>
  <c r="BP2008" i="1" s="1"/>
  <c r="BJ2009" i="1"/>
  <c r="BK2009" i="1"/>
  <c r="BL2009" i="1" s="1"/>
  <c r="BM2009" i="1"/>
  <c r="BN2009" i="1" s="1"/>
  <c r="BO2009" i="1" s="1"/>
  <c r="BP2009" i="1" s="1"/>
  <c r="BJ2010" i="1"/>
  <c r="BK2010" i="1"/>
  <c r="BL2010" i="1" s="1"/>
  <c r="BM2010" i="1"/>
  <c r="BN2010" i="1" s="1"/>
  <c r="BO2010" i="1" s="1"/>
  <c r="BP2010" i="1" s="1"/>
  <c r="BJ2011" i="1"/>
  <c r="BK2011" i="1"/>
  <c r="BL2011" i="1" s="1"/>
  <c r="BM2011" i="1"/>
  <c r="BN2011" i="1" s="1"/>
  <c r="BO2011" i="1" s="1"/>
  <c r="BP2011" i="1" s="1"/>
  <c r="BJ2012" i="1"/>
  <c r="BK2012" i="1"/>
  <c r="BM2012" i="1"/>
  <c r="BN2012" i="1" s="1"/>
  <c r="BO2012" i="1" s="1"/>
  <c r="BP2012" i="1" s="1"/>
  <c r="BJ2013" i="1"/>
  <c r="BK2013" i="1"/>
  <c r="BM2013" i="1"/>
  <c r="BN2013" i="1" s="1"/>
  <c r="BO2013" i="1" s="1"/>
  <c r="BP2013" i="1" s="1"/>
  <c r="BJ2014" i="1"/>
  <c r="BK2014" i="1"/>
  <c r="BL2014" i="1" s="1"/>
  <c r="BM2014" i="1"/>
  <c r="BN2014" i="1" s="1"/>
  <c r="BO2014" i="1" s="1"/>
  <c r="BP2014" i="1" s="1"/>
  <c r="BJ2015" i="1"/>
  <c r="BK2015" i="1"/>
  <c r="BL2015" i="1" s="1"/>
  <c r="BM2015" i="1"/>
  <c r="BN2015" i="1" s="1"/>
  <c r="BO2015" i="1" s="1"/>
  <c r="BP2015" i="1" s="1"/>
  <c r="BJ2016" i="1"/>
  <c r="BK2016" i="1"/>
  <c r="BL2016" i="1" s="1"/>
  <c r="BM2016" i="1"/>
  <c r="BN2016" i="1" s="1"/>
  <c r="BO2016" i="1" s="1"/>
  <c r="BP2016" i="1" s="1"/>
  <c r="BJ2017" i="1"/>
  <c r="BK2017" i="1"/>
  <c r="BL2017" i="1" s="1"/>
  <c r="BM2017" i="1"/>
  <c r="BN2017" i="1" s="1"/>
  <c r="BO2017" i="1" s="1"/>
  <c r="BP2017" i="1" s="1"/>
  <c r="BJ2018" i="1"/>
  <c r="BK2018" i="1"/>
  <c r="BL2018" i="1" s="1"/>
  <c r="BM2018" i="1"/>
  <c r="BN2018" i="1" s="1"/>
  <c r="BO2018" i="1" s="1"/>
  <c r="BP2018" i="1" s="1"/>
  <c r="BJ2019" i="1"/>
  <c r="BK2019" i="1"/>
  <c r="BM2019" i="1"/>
  <c r="BN2019" i="1" s="1"/>
  <c r="BO2019" i="1" s="1"/>
  <c r="BP2019" i="1" s="1"/>
  <c r="BJ2020" i="1"/>
  <c r="BK2020" i="1"/>
  <c r="BL2020" i="1"/>
  <c r="BM2020" i="1"/>
  <c r="BN2020" i="1" s="1"/>
  <c r="BO2020" i="1" s="1"/>
  <c r="BP2020" i="1" s="1"/>
  <c r="BJ2021" i="1"/>
  <c r="BK2021" i="1"/>
  <c r="BL2021" i="1"/>
  <c r="BM2021" i="1"/>
  <c r="BN2021" i="1" s="1"/>
  <c r="BO2021" i="1" s="1"/>
  <c r="BP2021" i="1" s="1"/>
  <c r="BJ2022" i="1"/>
  <c r="BK2022" i="1"/>
  <c r="BL2022" i="1"/>
  <c r="BM2022" i="1"/>
  <c r="BN2022" i="1" s="1"/>
  <c r="BO2022" i="1" s="1"/>
  <c r="BP2022" i="1" s="1"/>
  <c r="BJ2023" i="1"/>
  <c r="BK2023" i="1"/>
  <c r="BL2023" i="1" s="1"/>
  <c r="BM2023" i="1"/>
  <c r="BN2023" i="1" s="1"/>
  <c r="BO2023" i="1" s="1"/>
  <c r="BP2023" i="1" s="1"/>
  <c r="BJ2024" i="1"/>
  <c r="BK2024" i="1"/>
  <c r="BL2024" i="1" s="1"/>
  <c r="BM2024" i="1"/>
  <c r="BN2024" i="1" s="1"/>
  <c r="BO2024" i="1" s="1"/>
  <c r="BP2024" i="1" s="1"/>
  <c r="BJ2025" i="1"/>
  <c r="BK2025" i="1"/>
  <c r="BL2025" i="1" s="1"/>
  <c r="BM2025" i="1"/>
  <c r="BN2025" i="1" s="1"/>
  <c r="BO2025" i="1" s="1"/>
  <c r="BP2025" i="1" s="1"/>
  <c r="BJ2026" i="1"/>
  <c r="BK2026" i="1"/>
  <c r="BL2026" i="1" s="1"/>
  <c r="BM2026" i="1"/>
  <c r="BN2026" i="1" s="1"/>
  <c r="BO2026" i="1" s="1"/>
  <c r="BP2026" i="1" s="1"/>
  <c r="BJ2027" i="1"/>
  <c r="BK2027" i="1"/>
  <c r="BL2027" i="1"/>
  <c r="BM2027" i="1"/>
  <c r="BN2027" i="1" s="1"/>
  <c r="BO2027" i="1" s="1"/>
  <c r="BP2027" i="1" s="1"/>
  <c r="BJ2028" i="1"/>
  <c r="BK2028" i="1"/>
  <c r="BL2028" i="1"/>
  <c r="BM2028" i="1"/>
  <c r="BN2028" i="1" s="1"/>
  <c r="BO2028" i="1" s="1"/>
  <c r="BP2028" i="1" s="1"/>
  <c r="BJ2029" i="1"/>
  <c r="BK2029" i="1"/>
  <c r="BM2029" i="1"/>
  <c r="BN2029" i="1" s="1"/>
  <c r="BO2029" i="1" s="1"/>
  <c r="BP2029" i="1" s="1"/>
  <c r="BJ2030" i="1"/>
  <c r="BK2030" i="1"/>
  <c r="BL2030" i="1" s="1"/>
  <c r="BM2030" i="1"/>
  <c r="BN2030" i="1" s="1"/>
  <c r="BO2030" i="1" s="1"/>
  <c r="BP2030" i="1" s="1"/>
  <c r="BJ2031" i="1"/>
  <c r="BK2031" i="1"/>
  <c r="BL2031" i="1" s="1"/>
  <c r="BM2031" i="1"/>
  <c r="BN2031" i="1" s="1"/>
  <c r="BO2031" i="1" s="1"/>
  <c r="BP2031" i="1" s="1"/>
  <c r="BJ2032" i="1"/>
  <c r="BK2032" i="1"/>
  <c r="BL2032" i="1" s="1"/>
  <c r="BM2032" i="1"/>
  <c r="BN2032" i="1" s="1"/>
  <c r="BO2032" i="1" s="1"/>
  <c r="BP2032" i="1" s="1"/>
  <c r="BJ2033" i="1"/>
  <c r="BK2033" i="1"/>
  <c r="BL2033" i="1" s="1"/>
  <c r="BM2033" i="1"/>
  <c r="BN2033" i="1" s="1"/>
  <c r="BO2033" i="1" s="1"/>
  <c r="BP2033" i="1" s="1"/>
  <c r="BJ2034" i="1"/>
  <c r="BK2034" i="1"/>
  <c r="BL2034" i="1" s="1"/>
  <c r="BM2034" i="1"/>
  <c r="BN2034" i="1" s="1"/>
  <c r="BO2034" i="1" s="1"/>
  <c r="BP2034" i="1" s="1"/>
  <c r="BJ2035" i="1"/>
  <c r="BK2035" i="1"/>
  <c r="BL2035" i="1"/>
  <c r="BM2035" i="1"/>
  <c r="BN2035" i="1" s="1"/>
  <c r="BO2035" i="1" s="1"/>
  <c r="BP2035" i="1" s="1"/>
  <c r="BQ2035" i="1" s="1"/>
  <c r="BJ2036" i="1"/>
  <c r="BK2036" i="1"/>
  <c r="BL2036" i="1" s="1"/>
  <c r="BM2036" i="1"/>
  <c r="BN2036" i="1" s="1"/>
  <c r="BO2036" i="1" s="1"/>
  <c r="BP2036" i="1" s="1"/>
  <c r="BJ2037" i="1"/>
  <c r="BK2037" i="1"/>
  <c r="BL2037" i="1" s="1"/>
  <c r="BM2037" i="1"/>
  <c r="BN2037" i="1" s="1"/>
  <c r="BO2037" i="1" s="1"/>
  <c r="BP2037" i="1" s="1"/>
  <c r="BJ2038" i="1"/>
  <c r="BK2038" i="1"/>
  <c r="BL2038" i="1"/>
  <c r="BM2038" i="1"/>
  <c r="BN2038" i="1" s="1"/>
  <c r="BO2038" i="1" s="1"/>
  <c r="BP2038" i="1" s="1"/>
  <c r="BJ2039" i="1"/>
  <c r="BK2039" i="1"/>
  <c r="BL2039" i="1" s="1"/>
  <c r="BM2039" i="1"/>
  <c r="BN2039" i="1" s="1"/>
  <c r="BO2039" i="1" s="1"/>
  <c r="BP2039" i="1" s="1"/>
  <c r="BJ2040" i="1"/>
  <c r="BK2040" i="1"/>
  <c r="BL2040" i="1" s="1"/>
  <c r="BM2040" i="1"/>
  <c r="BN2040" i="1" s="1"/>
  <c r="BO2040" i="1" s="1"/>
  <c r="BP2040" i="1" s="1"/>
  <c r="BJ2041" i="1"/>
  <c r="BK2041" i="1"/>
  <c r="BL2041" i="1" s="1"/>
  <c r="BM2041" i="1"/>
  <c r="BN2041" i="1" s="1"/>
  <c r="BO2041" i="1" s="1"/>
  <c r="BP2041" i="1" s="1"/>
  <c r="BJ2042" i="1"/>
  <c r="BK2042" i="1"/>
  <c r="BL2042" i="1" s="1"/>
  <c r="BM2042" i="1"/>
  <c r="BN2042" i="1" s="1"/>
  <c r="BO2042" i="1" s="1"/>
  <c r="BP2042" i="1" s="1"/>
  <c r="BJ2043" i="1"/>
  <c r="BK2043" i="1"/>
  <c r="BL2043" i="1" s="1"/>
  <c r="BM2043" i="1"/>
  <c r="BN2043" i="1" s="1"/>
  <c r="BO2043" i="1" s="1"/>
  <c r="BP2043" i="1" s="1"/>
  <c r="BJ2044" i="1"/>
  <c r="BK2044" i="1"/>
  <c r="BL2044" i="1" s="1"/>
  <c r="BM2044" i="1"/>
  <c r="BN2044" i="1" s="1"/>
  <c r="BO2044" i="1" s="1"/>
  <c r="BP2044" i="1" s="1"/>
  <c r="BJ2045" i="1"/>
  <c r="BK2045" i="1"/>
  <c r="BL2045" i="1"/>
  <c r="BM2045" i="1"/>
  <c r="BN2045" i="1" s="1"/>
  <c r="BO2045" i="1" s="1"/>
  <c r="BP2045" i="1" s="1"/>
  <c r="BJ2046" i="1"/>
  <c r="BK2046" i="1"/>
  <c r="BL2046" i="1" s="1"/>
  <c r="BM2046" i="1"/>
  <c r="BN2046" i="1" s="1"/>
  <c r="BO2046" i="1" s="1"/>
  <c r="BP2046" i="1" s="1"/>
  <c r="BJ2047" i="1"/>
  <c r="BK2047" i="1"/>
  <c r="BL2047" i="1" s="1"/>
  <c r="BM2047" i="1"/>
  <c r="BN2047" i="1" s="1"/>
  <c r="BO2047" i="1" s="1"/>
  <c r="BP2047" i="1" s="1"/>
  <c r="BJ2048" i="1"/>
  <c r="BK2048" i="1"/>
  <c r="BL2048" i="1" s="1"/>
  <c r="BM2048" i="1"/>
  <c r="BN2048" i="1" s="1"/>
  <c r="BO2048" i="1" s="1"/>
  <c r="BP2048" i="1" s="1"/>
  <c r="BJ2049" i="1"/>
  <c r="BK2049" i="1"/>
  <c r="BL2049" i="1" s="1"/>
  <c r="BM2049" i="1"/>
  <c r="BN2049" i="1" s="1"/>
  <c r="BO2049" i="1" s="1"/>
  <c r="BP2049" i="1" s="1"/>
  <c r="BJ2050" i="1"/>
  <c r="BK2050" i="1"/>
  <c r="BL2050" i="1" s="1"/>
  <c r="BM2050" i="1"/>
  <c r="BN2050" i="1" s="1"/>
  <c r="BO2050" i="1" s="1"/>
  <c r="BP2050" i="1" s="1"/>
  <c r="BJ2051" i="1"/>
  <c r="BK2051" i="1"/>
  <c r="BL2051" i="1" s="1"/>
  <c r="BM2051" i="1"/>
  <c r="BN2051" i="1" s="1"/>
  <c r="BO2051" i="1" s="1"/>
  <c r="BP2051" i="1" s="1"/>
  <c r="BJ2052" i="1"/>
  <c r="BK2052" i="1"/>
  <c r="BL2052" i="1"/>
  <c r="BM2052" i="1"/>
  <c r="BN2052" i="1" s="1"/>
  <c r="BO2052" i="1" s="1"/>
  <c r="BP2052" i="1" s="1"/>
  <c r="BJ2053" i="1"/>
  <c r="BK2053" i="1"/>
  <c r="BL2053" i="1"/>
  <c r="BM2053" i="1"/>
  <c r="BN2053" i="1" s="1"/>
  <c r="BO2053" i="1" s="1"/>
  <c r="BP2053" i="1" s="1"/>
  <c r="BJ2054" i="1"/>
  <c r="BK2054" i="1"/>
  <c r="BM2054" i="1"/>
  <c r="BN2054" i="1" s="1"/>
  <c r="BO2054" i="1" s="1"/>
  <c r="BP2054" i="1" s="1"/>
  <c r="BJ2055" i="1"/>
  <c r="BK2055" i="1"/>
  <c r="BL2055" i="1" s="1"/>
  <c r="BM2055" i="1"/>
  <c r="BN2055" i="1" s="1"/>
  <c r="BO2055" i="1" s="1"/>
  <c r="BP2055" i="1" s="1"/>
  <c r="BJ2056" i="1"/>
  <c r="BK2056" i="1"/>
  <c r="BL2056" i="1" s="1"/>
  <c r="BM2056" i="1"/>
  <c r="BN2056" i="1" s="1"/>
  <c r="BO2056" i="1" s="1"/>
  <c r="BP2056" i="1" s="1"/>
  <c r="BJ2057" i="1"/>
  <c r="BK2057" i="1"/>
  <c r="BL2057" i="1" s="1"/>
  <c r="BM2057" i="1"/>
  <c r="BN2057" i="1" s="1"/>
  <c r="BO2057" i="1" s="1"/>
  <c r="BP2057" i="1" s="1"/>
  <c r="BJ2058" i="1"/>
  <c r="BK2058" i="1"/>
  <c r="BL2058" i="1" s="1"/>
  <c r="BM2058" i="1"/>
  <c r="BN2058" i="1" s="1"/>
  <c r="BO2058" i="1" s="1"/>
  <c r="BP2058" i="1" s="1"/>
  <c r="BJ2059" i="1"/>
  <c r="BK2059" i="1"/>
  <c r="BL2059" i="1" s="1"/>
  <c r="BM2059" i="1"/>
  <c r="BN2059" i="1" s="1"/>
  <c r="BO2059" i="1" s="1"/>
  <c r="BP2059" i="1" s="1"/>
  <c r="BJ2060" i="1"/>
  <c r="BK2060" i="1"/>
  <c r="BL2060" i="1" s="1"/>
  <c r="BM2060" i="1"/>
  <c r="BN2060" i="1" s="1"/>
  <c r="BO2060" i="1" s="1"/>
  <c r="BP2060" i="1" s="1"/>
  <c r="BJ2061" i="1"/>
  <c r="BK2061" i="1"/>
  <c r="BL2061" i="1" s="1"/>
  <c r="BM2061" i="1"/>
  <c r="BN2061" i="1" s="1"/>
  <c r="BO2061" i="1" s="1"/>
  <c r="BP2061" i="1" s="1"/>
  <c r="BJ2062" i="1"/>
  <c r="BK2062" i="1"/>
  <c r="BL2062" i="1" s="1"/>
  <c r="BM2062" i="1"/>
  <c r="BN2062" i="1" s="1"/>
  <c r="BO2062" i="1" s="1"/>
  <c r="BP2062" i="1" s="1"/>
  <c r="BJ2063" i="1"/>
  <c r="BK2063" i="1"/>
  <c r="BL2063" i="1" s="1"/>
  <c r="BM2063" i="1"/>
  <c r="BN2063" i="1" s="1"/>
  <c r="BO2063" i="1" s="1"/>
  <c r="BP2063" i="1" s="1"/>
  <c r="BJ2064" i="1"/>
  <c r="BK2064" i="1"/>
  <c r="BL2064" i="1"/>
  <c r="BM2064" i="1"/>
  <c r="BN2064" i="1" s="1"/>
  <c r="BO2064" i="1" s="1"/>
  <c r="BP2064" i="1" s="1"/>
  <c r="BJ2065" i="1"/>
  <c r="BK2065" i="1"/>
  <c r="BL2065" i="1"/>
  <c r="BM2065" i="1"/>
  <c r="BN2065" i="1" s="1"/>
  <c r="BO2065" i="1" s="1"/>
  <c r="BP2065" i="1" s="1"/>
  <c r="BJ2066" i="1"/>
  <c r="BK2066" i="1"/>
  <c r="BL2066" i="1"/>
  <c r="BM2066" i="1"/>
  <c r="BN2066" i="1" s="1"/>
  <c r="BO2066" i="1" s="1"/>
  <c r="BP2066" i="1" s="1"/>
  <c r="BJ2067" i="1"/>
  <c r="BK2067" i="1"/>
  <c r="BL2067" i="1"/>
  <c r="BM2067" i="1"/>
  <c r="BN2067" i="1" s="1"/>
  <c r="BO2067" i="1" s="1"/>
  <c r="BP2067" i="1" s="1"/>
  <c r="BJ2068" i="1"/>
  <c r="BK2068" i="1"/>
  <c r="BL2068" i="1"/>
  <c r="BM2068" i="1"/>
  <c r="BN2068" i="1" s="1"/>
  <c r="BO2068" i="1" s="1"/>
  <c r="BP2068" i="1" s="1"/>
  <c r="BJ2069" i="1"/>
  <c r="BK2069" i="1"/>
  <c r="BL2069" i="1"/>
  <c r="BM2069" i="1"/>
  <c r="BN2069" i="1" s="1"/>
  <c r="BO2069" i="1" s="1"/>
  <c r="BP2069" i="1" s="1"/>
  <c r="BJ2070" i="1"/>
  <c r="BK2070" i="1"/>
  <c r="BL2070" i="1"/>
  <c r="BM2070" i="1"/>
  <c r="BN2070" i="1" s="1"/>
  <c r="BO2070" i="1" s="1"/>
  <c r="BP2070" i="1" s="1"/>
  <c r="BJ2071" i="1"/>
  <c r="BK2071" i="1"/>
  <c r="BL2071" i="1" s="1"/>
  <c r="BM2071" i="1"/>
  <c r="BN2071" i="1" s="1"/>
  <c r="BO2071" i="1" s="1"/>
  <c r="BP2071" i="1" s="1"/>
  <c r="BJ2072" i="1"/>
  <c r="BK2072" i="1"/>
  <c r="BL2072" i="1" s="1"/>
  <c r="BM2072" i="1"/>
  <c r="BN2072" i="1" s="1"/>
  <c r="BO2072" i="1" s="1"/>
  <c r="BP2072" i="1" s="1"/>
  <c r="BJ2073" i="1"/>
  <c r="BK2073" i="1"/>
  <c r="BM2073" i="1"/>
  <c r="BN2073" i="1" s="1"/>
  <c r="BO2073" i="1" s="1"/>
  <c r="BP2073" i="1" s="1"/>
  <c r="BJ2074" i="1"/>
  <c r="BK2074" i="1"/>
  <c r="BL2074" i="1" s="1"/>
  <c r="BM2074" i="1"/>
  <c r="BN2074" i="1" s="1"/>
  <c r="BO2074" i="1" s="1"/>
  <c r="BP2074" i="1" s="1"/>
  <c r="BJ2075" i="1"/>
  <c r="BK2075" i="1"/>
  <c r="BL2075" i="1" s="1"/>
  <c r="BM2075" i="1"/>
  <c r="BN2075" i="1" s="1"/>
  <c r="BO2075" i="1" s="1"/>
  <c r="BP2075" i="1" s="1"/>
  <c r="BJ2076" i="1"/>
  <c r="BK2076" i="1"/>
  <c r="BL2076" i="1" s="1"/>
  <c r="BM2076" i="1"/>
  <c r="BN2076" i="1" s="1"/>
  <c r="BO2076" i="1" s="1"/>
  <c r="BP2076" i="1" s="1"/>
  <c r="BJ2077" i="1"/>
  <c r="BK2077" i="1"/>
  <c r="BM2077" i="1"/>
  <c r="BN2077" i="1" s="1"/>
  <c r="BO2077" i="1" s="1"/>
  <c r="BP2077" i="1" s="1"/>
  <c r="BJ2078" i="1"/>
  <c r="BK2078" i="1"/>
  <c r="BL2078" i="1" s="1"/>
  <c r="BM2078" i="1"/>
  <c r="BN2078" i="1" s="1"/>
  <c r="BO2078" i="1" s="1"/>
  <c r="BP2078" i="1" s="1"/>
  <c r="BJ2079" i="1"/>
  <c r="BK2079" i="1"/>
  <c r="BL2079" i="1"/>
  <c r="BM2079" i="1"/>
  <c r="BN2079" i="1" s="1"/>
  <c r="BO2079" i="1" s="1"/>
  <c r="BP2079" i="1" s="1"/>
  <c r="BQ2079" i="1" s="1"/>
  <c r="BJ2080" i="1"/>
  <c r="BK2080" i="1"/>
  <c r="BL2080" i="1" s="1"/>
  <c r="BM2080" i="1"/>
  <c r="BN2080" i="1" s="1"/>
  <c r="BO2080" i="1" s="1"/>
  <c r="BP2080" i="1" s="1"/>
  <c r="BJ2081" i="1"/>
  <c r="BK2081" i="1"/>
  <c r="BM2081" i="1"/>
  <c r="BN2081" i="1" s="1"/>
  <c r="BO2081" i="1" s="1"/>
  <c r="BP2081" i="1" s="1"/>
  <c r="BJ2082" i="1"/>
  <c r="BK2082" i="1"/>
  <c r="BL2082" i="1" s="1"/>
  <c r="BM2082" i="1"/>
  <c r="BN2082" i="1" s="1"/>
  <c r="BO2082" i="1" s="1"/>
  <c r="BP2082" i="1" s="1"/>
  <c r="BJ2083" i="1"/>
  <c r="BK2083" i="1"/>
  <c r="BM2083" i="1"/>
  <c r="BN2083" i="1" s="1"/>
  <c r="BO2083" i="1" s="1"/>
  <c r="BP2083" i="1" s="1"/>
  <c r="BJ2084" i="1"/>
  <c r="BK2084" i="1"/>
  <c r="BL2084" i="1" s="1"/>
  <c r="BM2084" i="1"/>
  <c r="BN2084" i="1" s="1"/>
  <c r="BO2084" i="1" s="1"/>
  <c r="BP2084" i="1" s="1"/>
  <c r="BJ2085" i="1"/>
  <c r="BK2085" i="1"/>
  <c r="BL2085" i="1" s="1"/>
  <c r="BM2085" i="1"/>
  <c r="BN2085" i="1" s="1"/>
  <c r="BO2085" i="1" s="1"/>
  <c r="BP2085" i="1" s="1"/>
  <c r="BJ2086" i="1"/>
  <c r="BK2086" i="1"/>
  <c r="BL2086" i="1"/>
  <c r="BM2086" i="1"/>
  <c r="BN2086" i="1" s="1"/>
  <c r="BO2086" i="1" s="1"/>
  <c r="BP2086" i="1" s="1"/>
  <c r="BJ2087" i="1"/>
  <c r="BK2087" i="1"/>
  <c r="BL2087" i="1"/>
  <c r="BM2087" i="1"/>
  <c r="BN2087" i="1" s="1"/>
  <c r="BO2087" i="1" s="1"/>
  <c r="BP2087" i="1" s="1"/>
  <c r="BJ2088" i="1"/>
  <c r="BK2088" i="1"/>
  <c r="BL2088" i="1"/>
  <c r="BM2088" i="1"/>
  <c r="BN2088" i="1" s="1"/>
  <c r="BO2088" i="1" s="1"/>
  <c r="BP2088" i="1" s="1"/>
  <c r="BQ2088" i="1" s="1"/>
  <c r="BJ2089" i="1"/>
  <c r="BK2089" i="1"/>
  <c r="BM2089" i="1"/>
  <c r="BN2089" i="1" s="1"/>
  <c r="BO2089" i="1" s="1"/>
  <c r="BP2089" i="1" s="1"/>
  <c r="BJ2090" i="1"/>
  <c r="BK2090" i="1"/>
  <c r="BL2090" i="1" s="1"/>
  <c r="BM2090" i="1"/>
  <c r="BN2090" i="1" s="1"/>
  <c r="BO2090" i="1" s="1"/>
  <c r="BP2090" i="1" s="1"/>
  <c r="BJ2091" i="1"/>
  <c r="BK2091" i="1"/>
  <c r="BL2091" i="1" s="1"/>
  <c r="BM2091" i="1"/>
  <c r="BN2091" i="1" s="1"/>
  <c r="BO2091" i="1" s="1"/>
  <c r="BP2091" i="1" s="1"/>
  <c r="BJ2092" i="1"/>
  <c r="BK2092" i="1"/>
  <c r="BL2092" i="1" s="1"/>
  <c r="BM2092" i="1"/>
  <c r="BN2092" i="1" s="1"/>
  <c r="BO2092" i="1" s="1"/>
  <c r="BP2092" i="1" s="1"/>
  <c r="BJ2093" i="1"/>
  <c r="BK2093" i="1"/>
  <c r="BM2093" i="1"/>
  <c r="BN2093" i="1" s="1"/>
  <c r="BO2093" i="1" s="1"/>
  <c r="BP2093" i="1" s="1"/>
  <c r="BJ2094" i="1"/>
  <c r="BK2094" i="1"/>
  <c r="BL2094" i="1" s="1"/>
  <c r="BM2094" i="1"/>
  <c r="BN2094" i="1" s="1"/>
  <c r="BO2094" i="1" s="1"/>
  <c r="BP2094" i="1" s="1"/>
  <c r="BJ2095" i="1"/>
  <c r="BK2095" i="1"/>
  <c r="BL2095" i="1" s="1"/>
  <c r="BM2095" i="1"/>
  <c r="BN2095" i="1" s="1"/>
  <c r="BO2095" i="1" s="1"/>
  <c r="BP2095" i="1" s="1"/>
  <c r="BJ2096" i="1"/>
  <c r="BK2096" i="1"/>
  <c r="BL2096" i="1" s="1"/>
  <c r="BM2096" i="1"/>
  <c r="BN2096" i="1" s="1"/>
  <c r="BO2096" i="1" s="1"/>
  <c r="BP2096" i="1" s="1"/>
  <c r="BJ2097" i="1"/>
  <c r="BK2097" i="1"/>
  <c r="BL2097" i="1" s="1"/>
  <c r="BM2097" i="1"/>
  <c r="BN2097" i="1" s="1"/>
  <c r="BO2097" i="1" s="1"/>
  <c r="BP2097" i="1" s="1"/>
  <c r="BJ2098" i="1"/>
  <c r="BK2098" i="1"/>
  <c r="BL2098" i="1" s="1"/>
  <c r="BM2098" i="1"/>
  <c r="BN2098" i="1" s="1"/>
  <c r="BO2098" i="1" s="1"/>
  <c r="BP2098" i="1" s="1"/>
  <c r="BJ2099" i="1"/>
  <c r="BK2099" i="1"/>
  <c r="BL2099" i="1"/>
  <c r="BM2099" i="1"/>
  <c r="BN2099" i="1" s="1"/>
  <c r="BO2099" i="1" s="1"/>
  <c r="BP2099" i="1" s="1"/>
  <c r="BJ2100" i="1"/>
  <c r="BK2100" i="1"/>
  <c r="BL2100" i="1"/>
  <c r="BM2100" i="1"/>
  <c r="BN2100" i="1" s="1"/>
  <c r="BO2100" i="1" s="1"/>
  <c r="BP2100" i="1" s="1"/>
  <c r="BJ2101" i="1"/>
  <c r="BK2101" i="1"/>
  <c r="BL2101" i="1"/>
  <c r="BM2101" i="1"/>
  <c r="BN2101" i="1" s="1"/>
  <c r="BO2101" i="1" s="1"/>
  <c r="BP2101" i="1" s="1"/>
  <c r="BJ2102" i="1"/>
  <c r="BK2102" i="1"/>
  <c r="BL2102" i="1" s="1"/>
  <c r="BM2102" i="1"/>
  <c r="BN2102" i="1" s="1"/>
  <c r="BO2102" i="1" s="1"/>
  <c r="BP2102" i="1" s="1"/>
  <c r="BJ2103" i="1"/>
  <c r="BK2103" i="1"/>
  <c r="BM2103" i="1"/>
  <c r="BN2103" i="1" s="1"/>
  <c r="BO2103" i="1" s="1"/>
  <c r="BP2103" i="1" s="1"/>
  <c r="BJ2104" i="1"/>
  <c r="BK2104" i="1"/>
  <c r="BL2104" i="1"/>
  <c r="BM2104" i="1"/>
  <c r="BN2104" i="1" s="1"/>
  <c r="BO2104" i="1" s="1"/>
  <c r="BP2104" i="1" s="1"/>
  <c r="BJ2105" i="1"/>
  <c r="BK2105" i="1"/>
  <c r="BM2105" i="1"/>
  <c r="BN2105" i="1" s="1"/>
  <c r="BO2105" i="1" s="1"/>
  <c r="BP2105" i="1" s="1"/>
  <c r="BJ2106" i="1"/>
  <c r="BK2106" i="1"/>
  <c r="BL2106" i="1" s="1"/>
  <c r="BM2106" i="1"/>
  <c r="BN2106" i="1" s="1"/>
  <c r="BO2106" i="1" s="1"/>
  <c r="BP2106" i="1" s="1"/>
  <c r="BJ2107" i="1"/>
  <c r="BK2107" i="1"/>
  <c r="BL2107" i="1" s="1"/>
  <c r="BM2107" i="1"/>
  <c r="BN2107" i="1" s="1"/>
  <c r="BO2107" i="1" s="1"/>
  <c r="BP2107" i="1" s="1"/>
  <c r="BJ2108" i="1"/>
  <c r="BK2108" i="1"/>
  <c r="BL2108" i="1" s="1"/>
  <c r="BM2108" i="1"/>
  <c r="BN2108" i="1" s="1"/>
  <c r="BO2108" i="1" s="1"/>
  <c r="BP2108" i="1" s="1"/>
  <c r="BJ2109" i="1"/>
  <c r="BK2109" i="1"/>
  <c r="BL2109" i="1" s="1"/>
  <c r="BM2109" i="1"/>
  <c r="BN2109" i="1" s="1"/>
  <c r="BO2109" i="1" s="1"/>
  <c r="BP2109" i="1" s="1"/>
  <c r="BJ2110" i="1"/>
  <c r="BK2110" i="1"/>
  <c r="BL2110" i="1" s="1"/>
  <c r="BM2110" i="1"/>
  <c r="BN2110" i="1" s="1"/>
  <c r="BO2110" i="1" s="1"/>
  <c r="BP2110" i="1" s="1"/>
  <c r="BJ2111" i="1"/>
  <c r="BK2111" i="1"/>
  <c r="BL2111" i="1" s="1"/>
  <c r="BM2111" i="1"/>
  <c r="BN2111" i="1" s="1"/>
  <c r="BO2111" i="1" s="1"/>
  <c r="BP2111" i="1" s="1"/>
  <c r="BJ2112" i="1"/>
  <c r="BK2112" i="1"/>
  <c r="BL2112" i="1" s="1"/>
  <c r="BM2112" i="1"/>
  <c r="BN2112" i="1" s="1"/>
  <c r="BO2112" i="1" s="1"/>
  <c r="BP2112" i="1" s="1"/>
  <c r="BJ2113" i="1"/>
  <c r="BK2113" i="1"/>
  <c r="BM2113" i="1"/>
  <c r="BN2113" i="1" s="1"/>
  <c r="BO2113" i="1" s="1"/>
  <c r="BP2113" i="1" s="1"/>
  <c r="BJ2114" i="1"/>
  <c r="BK2114" i="1"/>
  <c r="BL2114" i="1" s="1"/>
  <c r="BM2114" i="1"/>
  <c r="BN2114" i="1" s="1"/>
  <c r="BO2114" i="1" s="1"/>
  <c r="BP2114" i="1" s="1"/>
  <c r="BJ2115" i="1"/>
  <c r="BK2115" i="1"/>
  <c r="BL2115" i="1" s="1"/>
  <c r="BM2115" i="1"/>
  <c r="BN2115" i="1" s="1"/>
  <c r="BO2115" i="1" s="1"/>
  <c r="BP2115" i="1" s="1"/>
  <c r="BJ2116" i="1"/>
  <c r="BK2116" i="1"/>
  <c r="BL2116" i="1"/>
  <c r="BM2116" i="1"/>
  <c r="BN2116" i="1" s="1"/>
  <c r="BO2116" i="1" s="1"/>
  <c r="BP2116" i="1" s="1"/>
  <c r="BJ2117" i="1"/>
  <c r="BK2117" i="1"/>
  <c r="BL2117" i="1"/>
  <c r="BM2117" i="1"/>
  <c r="BN2117" i="1" s="1"/>
  <c r="BO2117" i="1" s="1"/>
  <c r="BP2117" i="1" s="1"/>
  <c r="BJ2118" i="1"/>
  <c r="BK2118" i="1"/>
  <c r="BL2118" i="1"/>
  <c r="BM2118" i="1"/>
  <c r="BN2118" i="1" s="1"/>
  <c r="BO2118" i="1" s="1"/>
  <c r="BP2118" i="1" s="1"/>
  <c r="BJ2119" i="1"/>
  <c r="BK2119" i="1"/>
  <c r="BL2119" i="1"/>
  <c r="BM2119" i="1"/>
  <c r="BN2119" i="1" s="1"/>
  <c r="BO2119" i="1" s="1"/>
  <c r="BP2119" i="1" s="1"/>
  <c r="BJ2120" i="1"/>
  <c r="BK2120" i="1"/>
  <c r="BL2120" i="1"/>
  <c r="BM2120" i="1"/>
  <c r="BN2120" i="1" s="1"/>
  <c r="BO2120" i="1" s="1"/>
  <c r="BP2120" i="1" s="1"/>
  <c r="BJ2121" i="1"/>
  <c r="BK2121" i="1"/>
  <c r="BM2121" i="1"/>
  <c r="BN2121" i="1" s="1"/>
  <c r="BO2121" i="1" s="1"/>
  <c r="BP2121" i="1" s="1"/>
  <c r="BQ2121" i="1" s="1"/>
  <c r="BJ2122" i="1"/>
  <c r="BK2122" i="1"/>
  <c r="BL2122" i="1"/>
  <c r="BM2122" i="1"/>
  <c r="BN2122" i="1" s="1"/>
  <c r="BO2122" i="1" s="1"/>
  <c r="BP2122" i="1" s="1"/>
  <c r="BQ2122" i="1" s="1"/>
  <c r="BJ2123" i="1"/>
  <c r="BK2123" i="1"/>
  <c r="BL2123" i="1" s="1"/>
  <c r="BM2123" i="1"/>
  <c r="BN2123" i="1" s="1"/>
  <c r="BO2123" i="1" s="1"/>
  <c r="BP2123" i="1" s="1"/>
  <c r="BQ2123" i="1" s="1"/>
  <c r="BJ2124" i="1"/>
  <c r="BK2124" i="1"/>
  <c r="BL2124" i="1" s="1"/>
  <c r="BM2124" i="1"/>
  <c r="BN2124" i="1" s="1"/>
  <c r="BO2124" i="1" s="1"/>
  <c r="BP2124" i="1" s="1"/>
  <c r="BJ2125" i="1"/>
  <c r="BK2125" i="1"/>
  <c r="BM2125" i="1"/>
  <c r="BN2125" i="1" s="1"/>
  <c r="BO2125" i="1" s="1"/>
  <c r="BP2125" i="1" s="1"/>
  <c r="BJ2126" i="1"/>
  <c r="BK2126" i="1"/>
  <c r="BL2126" i="1" s="1"/>
  <c r="BM2126" i="1"/>
  <c r="BN2126" i="1" s="1"/>
  <c r="BO2126" i="1" s="1"/>
  <c r="BP2126" i="1" s="1"/>
  <c r="BQ2126" i="1" s="1"/>
  <c r="BJ2127" i="1"/>
  <c r="BK2127" i="1"/>
  <c r="BM2127" i="1"/>
  <c r="BN2127" i="1" s="1"/>
  <c r="BO2127" i="1" s="1"/>
  <c r="BP2127" i="1" s="1"/>
  <c r="BQ2127" i="1" s="1"/>
  <c r="BJ2128" i="1"/>
  <c r="BK2128" i="1"/>
  <c r="BL2128" i="1" s="1"/>
  <c r="BM2128" i="1"/>
  <c r="BN2128" i="1" s="1"/>
  <c r="BO2128" i="1" s="1"/>
  <c r="BP2128" i="1" s="1"/>
  <c r="BJ2129" i="1"/>
  <c r="BK2129" i="1"/>
  <c r="BM2129" i="1"/>
  <c r="BN2129" i="1" s="1"/>
  <c r="BO2129" i="1" s="1"/>
  <c r="BP2129" i="1" s="1"/>
  <c r="BJ2130" i="1"/>
  <c r="BK2130" i="1"/>
  <c r="BL2130" i="1"/>
  <c r="BM2130" i="1"/>
  <c r="BN2130" i="1" s="1"/>
  <c r="BO2130" i="1" s="1"/>
  <c r="BP2130" i="1" s="1"/>
  <c r="BJ2131" i="1"/>
  <c r="BK2131" i="1"/>
  <c r="BL2131" i="1"/>
  <c r="BM2131" i="1"/>
  <c r="BN2131" i="1" s="1"/>
  <c r="BO2131" i="1" s="1"/>
  <c r="BP2131" i="1" s="1"/>
  <c r="BJ2132" i="1"/>
  <c r="BK2132" i="1"/>
  <c r="BL2132" i="1" s="1"/>
  <c r="BM2132" i="1"/>
  <c r="BN2132" i="1" s="1"/>
  <c r="BO2132" i="1" s="1"/>
  <c r="BP2132" i="1" s="1"/>
  <c r="BJ2133" i="1"/>
  <c r="BK2133" i="1"/>
  <c r="BM2133" i="1"/>
  <c r="BN2133" i="1" s="1"/>
  <c r="BO2133" i="1" s="1"/>
  <c r="BP2133" i="1" s="1"/>
  <c r="BJ2134" i="1"/>
  <c r="BK2134" i="1"/>
  <c r="BL2134" i="1" s="1"/>
  <c r="BM2134" i="1"/>
  <c r="BN2134" i="1" s="1"/>
  <c r="BO2134" i="1" s="1"/>
  <c r="BP2134" i="1" s="1"/>
  <c r="BJ2135" i="1"/>
  <c r="BK2135" i="1"/>
  <c r="BM2135" i="1"/>
  <c r="BN2135" i="1" s="1"/>
  <c r="BO2135" i="1" s="1"/>
  <c r="BP2135" i="1" s="1"/>
  <c r="BJ2136" i="1"/>
  <c r="BK2136" i="1"/>
  <c r="BL2136" i="1" s="1"/>
  <c r="BM2136" i="1"/>
  <c r="BN2136" i="1" s="1"/>
  <c r="BO2136" i="1" s="1"/>
  <c r="BP2136" i="1" s="1"/>
  <c r="BJ2137" i="1"/>
  <c r="BK2137" i="1"/>
  <c r="BM2137" i="1"/>
  <c r="BN2137" i="1" s="1"/>
  <c r="BO2137" i="1" s="1"/>
  <c r="BP2137" i="1" s="1"/>
  <c r="BJ2138" i="1"/>
  <c r="BK2138" i="1"/>
  <c r="BM2138" i="1"/>
  <c r="BN2138" i="1" s="1"/>
  <c r="BO2138" i="1" s="1"/>
  <c r="BP2138" i="1" s="1"/>
  <c r="BJ2139" i="1"/>
  <c r="BK2139" i="1"/>
  <c r="BL2139" i="1" s="1"/>
  <c r="BM2139" i="1"/>
  <c r="BN2139" i="1" s="1"/>
  <c r="BO2139" i="1" s="1"/>
  <c r="BP2139" i="1" s="1"/>
  <c r="BJ2140" i="1"/>
  <c r="BK2140" i="1"/>
  <c r="BM2140" i="1"/>
  <c r="BN2140" i="1" s="1"/>
  <c r="BO2140" i="1" s="1"/>
  <c r="BP2140" i="1" s="1"/>
  <c r="BJ2141" i="1"/>
  <c r="BK2141" i="1"/>
  <c r="BL2141" i="1" s="1"/>
  <c r="BM2141" i="1"/>
  <c r="BN2141" i="1" s="1"/>
  <c r="BO2141" i="1" s="1"/>
  <c r="BP2141" i="1" s="1"/>
  <c r="BJ2142" i="1"/>
  <c r="BK2142" i="1"/>
  <c r="BL2142" i="1" s="1"/>
  <c r="BM2142" i="1"/>
  <c r="BN2142" i="1" s="1"/>
  <c r="BO2142" i="1" s="1"/>
  <c r="BP2142" i="1" s="1"/>
  <c r="BJ2143" i="1"/>
  <c r="BK2143" i="1"/>
  <c r="BL2143" i="1"/>
  <c r="BM2143" i="1"/>
  <c r="BN2143" i="1" s="1"/>
  <c r="BO2143" i="1" s="1"/>
  <c r="BP2143" i="1" s="1"/>
  <c r="BJ2144" i="1"/>
  <c r="BK2144" i="1"/>
  <c r="BL2144" i="1" s="1"/>
  <c r="BM2144" i="1"/>
  <c r="BN2144" i="1" s="1"/>
  <c r="BO2144" i="1" s="1"/>
  <c r="BP2144" i="1" s="1"/>
  <c r="BJ2145" i="1"/>
  <c r="BK2145" i="1"/>
  <c r="BM2145" i="1"/>
  <c r="BN2145" i="1" s="1"/>
  <c r="BO2145" i="1" s="1"/>
  <c r="BP2145" i="1" s="1"/>
  <c r="BJ2146" i="1"/>
  <c r="BK2146" i="1"/>
  <c r="BL2146" i="1" s="1"/>
  <c r="BM2146" i="1"/>
  <c r="BN2146" i="1" s="1"/>
  <c r="BO2146" i="1" s="1"/>
  <c r="BP2146" i="1" s="1"/>
  <c r="BJ2147" i="1"/>
  <c r="BK2147" i="1"/>
  <c r="BL2147" i="1" s="1"/>
  <c r="BM2147" i="1"/>
  <c r="BN2147" i="1" s="1"/>
  <c r="BO2147" i="1" s="1"/>
  <c r="BP2147" i="1" s="1"/>
  <c r="BJ2148" i="1"/>
  <c r="BK2148" i="1"/>
  <c r="BL2148" i="1"/>
  <c r="BM2148" i="1"/>
  <c r="BN2148" i="1" s="1"/>
  <c r="BO2148" i="1" s="1"/>
  <c r="BP2148" i="1" s="1"/>
  <c r="BJ2149" i="1"/>
  <c r="BK2149" i="1"/>
  <c r="BL2149" i="1"/>
  <c r="BM2149" i="1"/>
  <c r="BN2149" i="1" s="1"/>
  <c r="BO2149" i="1" s="1"/>
  <c r="BP2149" i="1" s="1"/>
  <c r="BJ2150" i="1"/>
  <c r="BK2150" i="1"/>
  <c r="BL2150" i="1"/>
  <c r="BM2150" i="1"/>
  <c r="BN2150" i="1" s="1"/>
  <c r="BO2150" i="1" s="1"/>
  <c r="BP2150" i="1" s="1"/>
  <c r="BJ2151" i="1"/>
  <c r="BK2151" i="1"/>
  <c r="BL2151" i="1"/>
  <c r="BM2151" i="1"/>
  <c r="BN2151" i="1" s="1"/>
  <c r="BO2151" i="1" s="1"/>
  <c r="BP2151" i="1" s="1"/>
  <c r="BJ2152" i="1"/>
  <c r="BK2152" i="1"/>
  <c r="BL2152" i="1"/>
  <c r="BM2152" i="1"/>
  <c r="BN2152" i="1" s="1"/>
  <c r="BO2152" i="1" s="1"/>
  <c r="BP2152" i="1" s="1"/>
  <c r="BJ2153" i="1"/>
  <c r="BK2153" i="1"/>
  <c r="BL2153" i="1"/>
  <c r="BM2153" i="1"/>
  <c r="BN2153" i="1" s="1"/>
  <c r="BO2153" i="1" s="1"/>
  <c r="BP2153" i="1" s="1"/>
  <c r="BJ2154" i="1"/>
  <c r="BK2154" i="1"/>
  <c r="BM2154" i="1"/>
  <c r="BN2154" i="1" s="1"/>
  <c r="BO2154" i="1" s="1"/>
  <c r="BP2154" i="1" s="1"/>
  <c r="BJ2155" i="1"/>
  <c r="BK2155" i="1"/>
  <c r="BL2155" i="1" s="1"/>
  <c r="BM2155" i="1"/>
  <c r="BN2155" i="1" s="1"/>
  <c r="BO2155" i="1" s="1"/>
  <c r="BP2155" i="1" s="1"/>
  <c r="BJ2156" i="1"/>
  <c r="BK2156" i="1"/>
  <c r="BL2156" i="1" s="1"/>
  <c r="BM2156" i="1"/>
  <c r="BN2156" i="1" s="1"/>
  <c r="BO2156" i="1" s="1"/>
  <c r="BP2156" i="1" s="1"/>
  <c r="BJ2157" i="1"/>
  <c r="BK2157" i="1"/>
  <c r="BL2157" i="1" s="1"/>
  <c r="BM2157" i="1"/>
  <c r="BN2157" i="1" s="1"/>
  <c r="BO2157" i="1" s="1"/>
  <c r="BP2157" i="1" s="1"/>
  <c r="BJ2158" i="1"/>
  <c r="BK2158" i="1"/>
  <c r="BL2158" i="1" s="1"/>
  <c r="BM2158" i="1"/>
  <c r="BN2158" i="1" s="1"/>
  <c r="BO2158" i="1" s="1"/>
  <c r="BP2158" i="1" s="1"/>
  <c r="BJ2159" i="1"/>
  <c r="BK2159" i="1"/>
  <c r="BL2159" i="1" s="1"/>
  <c r="BM2159" i="1"/>
  <c r="BN2159" i="1" s="1"/>
  <c r="BO2159" i="1" s="1"/>
  <c r="BP2159" i="1" s="1"/>
  <c r="BJ2160" i="1"/>
  <c r="BK2160" i="1"/>
  <c r="BL2160" i="1" s="1"/>
  <c r="BM2160" i="1"/>
  <c r="BN2160" i="1" s="1"/>
  <c r="BO2160" i="1" s="1"/>
  <c r="BP2160" i="1" s="1"/>
  <c r="BJ2161" i="1"/>
  <c r="BK2161" i="1"/>
  <c r="BL2161" i="1"/>
  <c r="BM2161" i="1"/>
  <c r="BN2161" i="1" s="1"/>
  <c r="BO2161" i="1" s="1"/>
  <c r="BP2161" i="1" s="1"/>
  <c r="BJ2162" i="1"/>
  <c r="BK2162" i="1"/>
  <c r="BL2162" i="1"/>
  <c r="BM2162" i="1"/>
  <c r="BN2162" i="1" s="1"/>
  <c r="BO2162" i="1" s="1"/>
  <c r="BP2162" i="1" s="1"/>
  <c r="BQ2162" i="1" s="1"/>
  <c r="BJ2163" i="1"/>
  <c r="BK2163" i="1"/>
  <c r="BL2163" i="1" s="1"/>
  <c r="BM2163" i="1"/>
  <c r="BN2163" i="1" s="1"/>
  <c r="BO2163" i="1" s="1"/>
  <c r="BP2163" i="1" s="1"/>
  <c r="BJ2164" i="1"/>
  <c r="BK2164" i="1"/>
  <c r="BL2164" i="1" s="1"/>
  <c r="BM2164" i="1"/>
  <c r="BN2164" i="1" s="1"/>
  <c r="BO2164" i="1" s="1"/>
  <c r="BP2164" i="1" s="1"/>
  <c r="BJ2165" i="1"/>
  <c r="BK2165" i="1"/>
  <c r="BL2165" i="1"/>
  <c r="BM2165" i="1"/>
  <c r="BN2165" i="1" s="1"/>
  <c r="BO2165" i="1" s="1"/>
  <c r="BP2165" i="1" s="1"/>
  <c r="BJ2166" i="1"/>
  <c r="BK2166" i="1"/>
  <c r="BL2166" i="1"/>
  <c r="BM2166" i="1"/>
  <c r="BN2166" i="1" s="1"/>
  <c r="BO2166" i="1" s="1"/>
  <c r="BP2166" i="1" s="1"/>
  <c r="BJ2167" i="1"/>
  <c r="BK2167" i="1"/>
  <c r="BL2167" i="1"/>
  <c r="BM2167" i="1"/>
  <c r="BN2167" i="1" s="1"/>
  <c r="BO2167" i="1" s="1"/>
  <c r="BP2167" i="1" s="1"/>
  <c r="BJ2168" i="1"/>
  <c r="BK2168" i="1"/>
  <c r="BL2168" i="1"/>
  <c r="BM2168" i="1"/>
  <c r="BN2168" i="1" s="1"/>
  <c r="BO2168" i="1" s="1"/>
  <c r="BP2168" i="1" s="1"/>
  <c r="BJ2169" i="1"/>
  <c r="BK2169" i="1"/>
  <c r="BL2169" i="1"/>
  <c r="BM2169" i="1"/>
  <c r="BN2169" i="1" s="1"/>
  <c r="BO2169" i="1" s="1"/>
  <c r="BP2169" i="1" s="1"/>
  <c r="BJ2170" i="1"/>
  <c r="BK2170" i="1"/>
  <c r="BL2170" i="1" s="1"/>
  <c r="BM2170" i="1"/>
  <c r="BN2170" i="1" s="1"/>
  <c r="BO2170" i="1" s="1"/>
  <c r="BP2170" i="1" s="1"/>
  <c r="BJ2171" i="1"/>
  <c r="BK2171" i="1"/>
  <c r="BL2171" i="1" s="1"/>
  <c r="BM2171" i="1"/>
  <c r="BN2171" i="1" s="1"/>
  <c r="BO2171" i="1" s="1"/>
  <c r="BP2171" i="1" s="1"/>
  <c r="BQ2171" i="1" s="1"/>
  <c r="BJ2172" i="1"/>
  <c r="BK2172" i="1"/>
  <c r="BL2172" i="1"/>
  <c r="BM2172" i="1"/>
  <c r="BN2172" i="1" s="1"/>
  <c r="BO2172" i="1" s="1"/>
  <c r="BP2172" i="1" s="1"/>
  <c r="BJ2173" i="1"/>
  <c r="BK2173" i="1"/>
  <c r="BL2173" i="1"/>
  <c r="BM2173" i="1"/>
  <c r="BN2173" i="1" s="1"/>
  <c r="BO2173" i="1" s="1"/>
  <c r="BP2173" i="1" s="1"/>
  <c r="BQ2173" i="1" s="1"/>
  <c r="BJ2174" i="1"/>
  <c r="BK2174" i="1"/>
  <c r="BL2174" i="1"/>
  <c r="BM2174" i="1"/>
  <c r="BN2174" i="1" s="1"/>
  <c r="BO2174" i="1" s="1"/>
  <c r="BP2174" i="1" s="1"/>
  <c r="BJ2175" i="1"/>
  <c r="BK2175" i="1"/>
  <c r="BL2175" i="1"/>
  <c r="BM2175" i="1"/>
  <c r="BN2175" i="1" s="1"/>
  <c r="BO2175" i="1" s="1"/>
  <c r="BP2175" i="1" s="1"/>
  <c r="BJ2176" i="1"/>
  <c r="BK2176" i="1"/>
  <c r="BL2176" i="1"/>
  <c r="BM2176" i="1"/>
  <c r="BN2176" i="1" s="1"/>
  <c r="BO2176" i="1" s="1"/>
  <c r="BP2176" i="1" s="1"/>
  <c r="BJ2177" i="1"/>
  <c r="BK2177" i="1"/>
  <c r="BL2177" i="1"/>
  <c r="BM2177" i="1"/>
  <c r="BN2177" i="1" s="1"/>
  <c r="BO2177" i="1" s="1"/>
  <c r="BP2177" i="1" s="1"/>
  <c r="BJ2178" i="1"/>
  <c r="BK2178" i="1"/>
  <c r="BL2178" i="1"/>
  <c r="BM2178" i="1"/>
  <c r="BN2178" i="1" s="1"/>
  <c r="BO2178" i="1" s="1"/>
  <c r="BP2178" i="1" s="1"/>
  <c r="BJ2179" i="1"/>
  <c r="BK2179" i="1"/>
  <c r="BL2179" i="1"/>
  <c r="BM2179" i="1"/>
  <c r="BN2179" i="1" s="1"/>
  <c r="BO2179" i="1" s="1"/>
  <c r="BP2179" i="1" s="1"/>
  <c r="BJ2180" i="1"/>
  <c r="BK2180" i="1"/>
  <c r="BL2180" i="1"/>
  <c r="BM2180" i="1"/>
  <c r="BN2180" i="1" s="1"/>
  <c r="BO2180" i="1" s="1"/>
  <c r="BP2180" i="1" s="1"/>
  <c r="BJ2181" i="1"/>
  <c r="BK2181" i="1"/>
  <c r="BL2181" i="1"/>
  <c r="BM2181" i="1"/>
  <c r="BN2181" i="1" s="1"/>
  <c r="BO2181" i="1" s="1"/>
  <c r="BP2181" i="1" s="1"/>
  <c r="BJ2182" i="1"/>
  <c r="BK2182" i="1"/>
  <c r="BL2182" i="1"/>
  <c r="BM2182" i="1"/>
  <c r="BN2182" i="1" s="1"/>
  <c r="BO2182" i="1" s="1"/>
  <c r="BP2182" i="1" s="1"/>
  <c r="BJ2183" i="1"/>
  <c r="BK2183" i="1"/>
  <c r="BL2183" i="1"/>
  <c r="BM2183" i="1"/>
  <c r="BN2183" i="1" s="1"/>
  <c r="BO2183" i="1" s="1"/>
  <c r="BP2183" i="1" s="1"/>
  <c r="BQ2183" i="1" s="1"/>
  <c r="BJ2184" i="1"/>
  <c r="BK2184" i="1"/>
  <c r="BL2184" i="1" s="1"/>
  <c r="BM2184" i="1"/>
  <c r="BN2184" i="1" s="1"/>
  <c r="BO2184" i="1" s="1"/>
  <c r="BP2184" i="1" s="1"/>
  <c r="BJ2185" i="1"/>
  <c r="BK2185" i="1"/>
  <c r="BL2185" i="1" s="1"/>
  <c r="BM2185" i="1"/>
  <c r="BN2185" i="1" s="1"/>
  <c r="BO2185" i="1" s="1"/>
  <c r="BP2185" i="1" s="1"/>
  <c r="BJ2186" i="1"/>
  <c r="BK2186" i="1"/>
  <c r="BM2186" i="1"/>
  <c r="BN2186" i="1" s="1"/>
  <c r="BO2186" i="1" s="1"/>
  <c r="BP2186" i="1" s="1"/>
  <c r="BJ2187" i="1"/>
  <c r="BK2187" i="1"/>
  <c r="BL2187" i="1" s="1"/>
  <c r="BM2187" i="1"/>
  <c r="BN2187" i="1" s="1"/>
  <c r="BO2187" i="1" s="1"/>
  <c r="BP2187" i="1" s="1"/>
  <c r="BJ2188" i="1"/>
  <c r="BK2188" i="1"/>
  <c r="BL2188" i="1" s="1"/>
  <c r="BM2188" i="1"/>
  <c r="BN2188" i="1" s="1"/>
  <c r="BO2188" i="1" s="1"/>
  <c r="BP2188" i="1" s="1"/>
  <c r="BJ2189" i="1"/>
  <c r="BK2189" i="1"/>
  <c r="BL2189" i="1" s="1"/>
  <c r="BM2189" i="1"/>
  <c r="BN2189" i="1" s="1"/>
  <c r="BO2189" i="1" s="1"/>
  <c r="BP2189" i="1" s="1"/>
  <c r="BJ2190" i="1"/>
  <c r="BK2190" i="1"/>
  <c r="BL2190" i="1" s="1"/>
  <c r="BM2190" i="1"/>
  <c r="BN2190" i="1" s="1"/>
  <c r="BO2190" i="1" s="1"/>
  <c r="BP2190" i="1" s="1"/>
  <c r="BJ2191" i="1"/>
  <c r="BK2191" i="1"/>
  <c r="BL2191" i="1" s="1"/>
  <c r="BM2191" i="1"/>
  <c r="BN2191" i="1" s="1"/>
  <c r="BO2191" i="1" s="1"/>
  <c r="BO2192" i="1" s="1"/>
  <c r="BP2192" i="1" s="1"/>
  <c r="BJ2192" i="1"/>
  <c r="BM2367" i="1" s="1"/>
  <c r="BN2367" i="1" s="1"/>
  <c r="BO2367" i="1" s="1"/>
  <c r="BP2367" i="1" s="1"/>
  <c r="BQ2367" i="1" s="1"/>
  <c r="BK2192" i="1"/>
  <c r="BL2192" i="1"/>
  <c r="BJ2193" i="1"/>
  <c r="BK2193" i="1"/>
  <c r="BL2193" i="1" s="1"/>
  <c r="BJ2194" i="1"/>
  <c r="BK2194" i="1"/>
  <c r="BL2194" i="1" s="1"/>
  <c r="BJ2195" i="1"/>
  <c r="BK2195" i="1"/>
  <c r="BL2195" i="1" s="1"/>
  <c r="BJ2196" i="1"/>
  <c r="BK2196" i="1"/>
  <c r="BL2196" i="1" s="1"/>
  <c r="BJ2197" i="1"/>
  <c r="BK2197" i="1"/>
  <c r="BL2197" i="1"/>
  <c r="BJ2198" i="1"/>
  <c r="BK2198" i="1"/>
  <c r="BL2198" i="1"/>
  <c r="BJ2199" i="1"/>
  <c r="BK2199" i="1"/>
  <c r="BJ2200" i="1"/>
  <c r="BK2200" i="1"/>
  <c r="BL2200" i="1" s="1"/>
  <c r="BJ2201" i="1"/>
  <c r="BK2201" i="1"/>
  <c r="BL2201" i="1" s="1"/>
  <c r="BJ2202" i="1"/>
  <c r="BK2202" i="1"/>
  <c r="BL2202" i="1"/>
  <c r="BJ2203" i="1"/>
  <c r="BK2203" i="1"/>
  <c r="BL2203" i="1" s="1"/>
  <c r="BJ2204" i="1"/>
  <c r="BK2204" i="1"/>
  <c r="BJ2205" i="1"/>
  <c r="BK2205" i="1"/>
  <c r="BL2205" i="1" s="1"/>
  <c r="BJ2206" i="1"/>
  <c r="BK2206" i="1"/>
  <c r="BL2206" i="1" s="1"/>
  <c r="BJ2207" i="1"/>
  <c r="BK2207" i="1"/>
  <c r="BL2207" i="1" s="1"/>
  <c r="BJ2208" i="1"/>
  <c r="BK2208" i="1"/>
  <c r="BL2208" i="1" s="1"/>
  <c r="BJ2209" i="1"/>
  <c r="BK2209" i="1"/>
  <c r="BJ2210" i="1"/>
  <c r="BK2210" i="1"/>
  <c r="BL2210" i="1" s="1"/>
  <c r="BJ2211" i="1"/>
  <c r="BK2211" i="1"/>
  <c r="BL2211" i="1" s="1"/>
  <c r="BJ2212" i="1"/>
  <c r="BK2212" i="1"/>
  <c r="BL2212" i="1"/>
  <c r="BJ2213" i="1"/>
  <c r="BK2213" i="1"/>
  <c r="BL2213" i="1" s="1"/>
  <c r="BJ2214" i="1"/>
  <c r="BK2214" i="1"/>
  <c r="BL2214" i="1" s="1"/>
  <c r="BJ2215" i="1"/>
  <c r="BK2215" i="1"/>
  <c r="BL2215" i="1"/>
  <c r="BJ2216" i="1"/>
  <c r="BK2216" i="1"/>
  <c r="BL2216" i="1"/>
  <c r="BJ2217" i="1"/>
  <c r="BK2217" i="1"/>
  <c r="BL2217" i="1"/>
  <c r="BJ2218" i="1"/>
  <c r="BK2218" i="1"/>
  <c r="BL2218" i="1"/>
  <c r="BJ2219" i="1"/>
  <c r="BK2219" i="1"/>
  <c r="BL2219" i="1" s="1"/>
  <c r="BJ2220" i="1"/>
  <c r="BK2220" i="1"/>
  <c r="BL2220" i="1"/>
  <c r="BJ2221" i="1"/>
  <c r="BK2221" i="1"/>
  <c r="BL2221" i="1"/>
  <c r="BJ2222" i="1"/>
  <c r="BK2222" i="1"/>
  <c r="BL2222" i="1"/>
  <c r="BJ2223" i="1"/>
  <c r="BK2223" i="1"/>
  <c r="BL2223" i="1"/>
  <c r="BJ2224" i="1"/>
  <c r="BK2224" i="1"/>
  <c r="BL2224" i="1"/>
  <c r="BJ2225" i="1"/>
  <c r="BK2225" i="1"/>
  <c r="BL2225" i="1"/>
  <c r="BJ2226" i="1"/>
  <c r="BK2226" i="1"/>
  <c r="BL2226" i="1" s="1"/>
  <c r="BJ2227" i="1"/>
  <c r="BK2227" i="1"/>
  <c r="BL2227" i="1" s="1"/>
  <c r="BJ2228" i="1"/>
  <c r="BK2228" i="1"/>
  <c r="BL2228" i="1" s="1"/>
  <c r="BJ2229" i="1"/>
  <c r="BK2229" i="1"/>
  <c r="BL2229" i="1" s="1"/>
  <c r="BJ2230" i="1"/>
  <c r="BK2230" i="1"/>
  <c r="BL2230" i="1" s="1"/>
  <c r="BJ2231" i="1"/>
  <c r="BK2231" i="1"/>
  <c r="BL2231" i="1" s="1"/>
  <c r="BJ2232" i="1"/>
  <c r="BK2232" i="1"/>
  <c r="BL2232" i="1" s="1"/>
  <c r="BJ2233" i="1"/>
  <c r="BK2233" i="1"/>
  <c r="BL2233" i="1" s="1"/>
  <c r="BJ2234" i="1"/>
  <c r="BK2234" i="1"/>
  <c r="BL2234" i="1"/>
  <c r="BJ2235" i="1"/>
  <c r="BK2235" i="1"/>
  <c r="BL2235" i="1"/>
  <c r="BJ2236" i="1"/>
  <c r="BK2236" i="1"/>
  <c r="BL2236" i="1" s="1"/>
  <c r="BJ2237" i="1"/>
  <c r="BK2237" i="1"/>
  <c r="BL2237" i="1" s="1"/>
  <c r="BJ2238" i="1"/>
  <c r="BK2238" i="1"/>
  <c r="BL2238" i="1"/>
  <c r="BJ2239" i="1"/>
  <c r="BK2239" i="1"/>
  <c r="BL2239" i="1" s="1"/>
  <c r="BJ2240" i="1"/>
  <c r="BK2240" i="1"/>
  <c r="BL2240" i="1" s="1"/>
  <c r="BJ2241" i="1"/>
  <c r="BK2241" i="1"/>
  <c r="BJ2242" i="1"/>
  <c r="BK2242" i="1"/>
  <c r="BJ2243" i="1"/>
  <c r="BK2243" i="1"/>
  <c r="BL2243" i="1" s="1"/>
  <c r="BJ2244" i="1"/>
  <c r="BK2244" i="1"/>
  <c r="BL2244" i="1" s="1"/>
  <c r="BJ2245" i="1"/>
  <c r="BK2245" i="1"/>
  <c r="BL2245" i="1"/>
  <c r="BM2245" i="1"/>
  <c r="BN2245" i="1" s="1"/>
  <c r="BO2245" i="1" s="1"/>
  <c r="BP2245" i="1" s="1"/>
  <c r="BJ2246" i="1"/>
  <c r="BK2246" i="1"/>
  <c r="BL2246" i="1" s="1"/>
  <c r="BJ2247" i="1"/>
  <c r="BK2247" i="1"/>
  <c r="BL2247" i="1" s="1"/>
  <c r="BJ2248" i="1"/>
  <c r="BK2248" i="1"/>
  <c r="BL2248" i="1"/>
  <c r="BJ2249" i="1"/>
  <c r="BK2249" i="1"/>
  <c r="BL2249" i="1"/>
  <c r="BJ2250" i="1"/>
  <c r="BK2250" i="1"/>
  <c r="BL2250" i="1" s="1"/>
  <c r="BJ2251" i="1"/>
  <c r="BK2251" i="1"/>
  <c r="BL2251" i="1" s="1"/>
  <c r="BJ2252" i="1"/>
  <c r="BK2252" i="1"/>
  <c r="BL2252" i="1" s="1"/>
  <c r="BJ2253" i="1"/>
  <c r="BK2253" i="1"/>
  <c r="BL2253" i="1" s="1"/>
  <c r="BJ2254" i="1"/>
  <c r="BK2254" i="1"/>
  <c r="BL2254" i="1"/>
  <c r="BJ2255" i="1"/>
  <c r="BK2255" i="1"/>
  <c r="BL2255" i="1"/>
  <c r="BJ2256" i="1"/>
  <c r="BK2256" i="1"/>
  <c r="BL2256" i="1" s="1"/>
  <c r="BJ2257" i="1"/>
  <c r="BK2257" i="1"/>
  <c r="BL2257" i="1" s="1"/>
  <c r="BJ2258" i="1"/>
  <c r="BK2258" i="1"/>
  <c r="BL2258" i="1" s="1"/>
  <c r="BJ2259" i="1"/>
  <c r="BK2259" i="1"/>
  <c r="BL2259" i="1" s="1"/>
  <c r="BJ2260" i="1"/>
  <c r="BK2260" i="1"/>
  <c r="BJ2261" i="1"/>
  <c r="BK2261" i="1"/>
  <c r="BL2261" i="1" s="1"/>
  <c r="BJ2262" i="1"/>
  <c r="BK2262" i="1"/>
  <c r="BL2262" i="1"/>
  <c r="BJ2263" i="1"/>
  <c r="BK2263" i="1"/>
  <c r="BL2263" i="1"/>
  <c r="BJ2264" i="1"/>
  <c r="BK2264" i="1"/>
  <c r="BL2264" i="1"/>
  <c r="BJ2265" i="1"/>
  <c r="BK2265" i="1"/>
  <c r="BL2265" i="1"/>
  <c r="BJ2266" i="1"/>
  <c r="BK2266" i="1"/>
  <c r="BL2266" i="1"/>
  <c r="BJ2267" i="1"/>
  <c r="BK2267" i="1"/>
  <c r="BL2267" i="1"/>
  <c r="BJ2268" i="1"/>
  <c r="BK2268" i="1"/>
  <c r="BL2268" i="1" s="1"/>
  <c r="BJ2269" i="1"/>
  <c r="BK2269" i="1"/>
  <c r="BL2269" i="1" s="1"/>
  <c r="BJ2270" i="1"/>
  <c r="BK2270" i="1"/>
  <c r="BL2270" i="1" s="1"/>
  <c r="BJ2271" i="1"/>
  <c r="BK2271" i="1"/>
  <c r="BL2271" i="1" s="1"/>
  <c r="BJ2272" i="1"/>
  <c r="BK2272" i="1"/>
  <c r="BL2272" i="1" s="1"/>
  <c r="BJ2273" i="1"/>
  <c r="BK2273" i="1"/>
  <c r="BJ2274" i="1"/>
  <c r="BK2274" i="1"/>
  <c r="BL2274" i="1" s="1"/>
  <c r="BJ2275" i="1"/>
  <c r="BK2275" i="1"/>
  <c r="BL2275" i="1" s="1"/>
  <c r="BJ2276" i="1"/>
  <c r="BK2276" i="1"/>
  <c r="BL2276" i="1" s="1"/>
  <c r="BJ2277" i="1"/>
  <c r="BK2277" i="1"/>
  <c r="BL2277" i="1" s="1"/>
  <c r="BJ2278" i="1"/>
  <c r="BK2278" i="1"/>
  <c r="BL2278" i="1" s="1"/>
  <c r="BJ2279" i="1"/>
  <c r="BK2279" i="1"/>
  <c r="BJ2280" i="1"/>
  <c r="BK2280" i="1"/>
  <c r="BL2280" i="1"/>
  <c r="BJ2281" i="1"/>
  <c r="BK2281" i="1"/>
  <c r="BJ2282" i="1"/>
  <c r="BK2282" i="1"/>
  <c r="BL2282" i="1" s="1"/>
  <c r="BJ2283" i="1"/>
  <c r="BK2283" i="1"/>
  <c r="BL2283" i="1"/>
  <c r="BJ2284" i="1"/>
  <c r="BK2284" i="1"/>
  <c r="BJ2285" i="1"/>
  <c r="BK2285" i="1"/>
  <c r="BJ2286" i="1"/>
  <c r="BK2286" i="1"/>
  <c r="BL2286" i="1" s="1"/>
  <c r="BJ2287" i="1"/>
  <c r="BK2287" i="1"/>
  <c r="BJ2288" i="1"/>
  <c r="BK2288" i="1"/>
  <c r="BL2288" i="1"/>
  <c r="BJ2289" i="1"/>
  <c r="BK2289" i="1"/>
  <c r="BL2289" i="1"/>
  <c r="BJ2290" i="1"/>
  <c r="BK2290" i="1"/>
  <c r="BL2290" i="1"/>
  <c r="BJ2291" i="1"/>
  <c r="BK2291" i="1"/>
  <c r="BL2291" i="1"/>
  <c r="BJ2292" i="1"/>
  <c r="BK2292" i="1"/>
  <c r="BL2292" i="1"/>
  <c r="BJ2293" i="1"/>
  <c r="BK2293" i="1"/>
  <c r="BL2293" i="1"/>
  <c r="BM2293" i="1"/>
  <c r="BN2293" i="1" s="1"/>
  <c r="BO2293" i="1" s="1"/>
  <c r="BP2293" i="1" s="1"/>
  <c r="BJ2294" i="1"/>
  <c r="BK2294" i="1"/>
  <c r="BL2294" i="1"/>
  <c r="BM2294" i="1"/>
  <c r="BN2294" i="1" s="1"/>
  <c r="BO2294" i="1" s="1"/>
  <c r="BP2294" i="1" s="1"/>
  <c r="BJ2295" i="1"/>
  <c r="BK2295" i="1"/>
  <c r="BL2295" i="1" s="1"/>
  <c r="BJ2296" i="1"/>
  <c r="BK2296" i="1"/>
  <c r="BL2296" i="1" s="1"/>
  <c r="BJ2297" i="1"/>
  <c r="BK2297" i="1"/>
  <c r="BJ2298" i="1"/>
  <c r="BK2298" i="1"/>
  <c r="BL2298" i="1"/>
  <c r="BJ2299" i="1"/>
  <c r="BK2299" i="1"/>
  <c r="BL2299" i="1" s="1"/>
  <c r="BJ2300" i="1"/>
  <c r="BK2300" i="1"/>
  <c r="BL2300" i="1" s="1"/>
  <c r="BJ2301" i="1"/>
  <c r="BK2301" i="1"/>
  <c r="BL2301" i="1"/>
  <c r="BJ2302" i="1"/>
  <c r="BK2302" i="1"/>
  <c r="BL2302" i="1"/>
  <c r="BJ2303" i="1"/>
  <c r="BK2303" i="1"/>
  <c r="BL2303" i="1"/>
  <c r="BJ2304" i="1"/>
  <c r="BK2304" i="1"/>
  <c r="BL2304" i="1"/>
  <c r="BJ2305" i="1"/>
  <c r="BK2305" i="1"/>
  <c r="BL2305" i="1"/>
  <c r="BJ2306" i="1"/>
  <c r="BK2306" i="1"/>
  <c r="BL2306" i="1"/>
  <c r="BJ2307" i="1"/>
  <c r="BK2307" i="1"/>
  <c r="BL2307" i="1"/>
  <c r="BJ2308" i="1"/>
  <c r="BK2308" i="1"/>
  <c r="BL2308" i="1" s="1"/>
  <c r="BJ2309" i="1"/>
  <c r="BK2309" i="1"/>
  <c r="BL2309" i="1" s="1"/>
  <c r="BJ2310" i="1"/>
  <c r="BK2310" i="1"/>
  <c r="BJ2311" i="1"/>
  <c r="BK2311" i="1"/>
  <c r="BL2311" i="1" s="1"/>
  <c r="BJ2312" i="1"/>
  <c r="BK2312" i="1"/>
  <c r="BJ2313" i="1"/>
  <c r="BK2313" i="1"/>
  <c r="BL2313" i="1" s="1"/>
  <c r="BJ2314" i="1"/>
  <c r="BK2314" i="1"/>
  <c r="BL2314" i="1" s="1"/>
  <c r="BJ2315" i="1"/>
  <c r="BK2315" i="1"/>
  <c r="BL2315" i="1" s="1"/>
  <c r="BJ2316" i="1"/>
  <c r="BK2316" i="1"/>
  <c r="BL2316" i="1" s="1"/>
  <c r="BJ2317" i="1"/>
  <c r="BK2317" i="1"/>
  <c r="BJ2318" i="1"/>
  <c r="BK2318" i="1"/>
  <c r="BL2318" i="1"/>
  <c r="BM2318" i="1"/>
  <c r="BN2318" i="1" s="1"/>
  <c r="BO2318" i="1" s="1"/>
  <c r="BP2318" i="1" s="1"/>
  <c r="BJ2319" i="1"/>
  <c r="BK2319" i="1"/>
  <c r="BL2319" i="1"/>
  <c r="BJ2320" i="1"/>
  <c r="BK2320" i="1"/>
  <c r="BL2320" i="1"/>
  <c r="BJ2321" i="1"/>
  <c r="BK2321" i="1"/>
  <c r="BL2321" i="1"/>
  <c r="BJ2322" i="1"/>
  <c r="BK2322" i="1"/>
  <c r="BJ2323" i="1"/>
  <c r="BK2323" i="1"/>
  <c r="BL2323" i="1" s="1"/>
  <c r="BJ2324" i="1"/>
  <c r="BK2324" i="1"/>
  <c r="BJ2325" i="1"/>
  <c r="BK2325" i="1"/>
  <c r="BL2325" i="1" s="1"/>
  <c r="BJ2326" i="1"/>
  <c r="BK2326" i="1"/>
  <c r="BL2326" i="1" s="1"/>
  <c r="BJ2327" i="1"/>
  <c r="BK2327" i="1"/>
  <c r="BL2327" i="1"/>
  <c r="BJ2328" i="1"/>
  <c r="BK2328" i="1"/>
  <c r="BJ2329" i="1"/>
  <c r="BK2329" i="1"/>
  <c r="BL2329" i="1" s="1"/>
  <c r="BJ2330" i="1"/>
  <c r="BK2330" i="1"/>
  <c r="BL2330" i="1" s="1"/>
  <c r="BJ2331" i="1"/>
  <c r="BK2331" i="1"/>
  <c r="BL2331" i="1" s="1"/>
  <c r="BJ2332" i="1"/>
  <c r="BK2332" i="1"/>
  <c r="BL2332" i="1" s="1"/>
  <c r="BJ2333" i="1"/>
  <c r="BK2333" i="1"/>
  <c r="BL2333" i="1" s="1"/>
  <c r="BJ2334" i="1"/>
  <c r="BK2334" i="1"/>
  <c r="BJ2335" i="1"/>
  <c r="BK2335" i="1"/>
  <c r="BL2335" i="1" s="1"/>
  <c r="BM2335" i="1"/>
  <c r="BN2335" i="1" s="1"/>
  <c r="BO2335" i="1" s="1"/>
  <c r="BP2335" i="1" s="1"/>
  <c r="BJ2336" i="1"/>
  <c r="BK2336" i="1"/>
  <c r="BL2336" i="1" s="1"/>
  <c r="BJ2337" i="1"/>
  <c r="BK2337" i="1"/>
  <c r="BJ2338" i="1"/>
  <c r="BK2338" i="1"/>
  <c r="BL2338" i="1" s="1"/>
  <c r="BJ2339" i="1"/>
  <c r="BK2339" i="1"/>
  <c r="BL2339" i="1" s="1"/>
  <c r="BJ2340" i="1"/>
  <c r="BK2340" i="1"/>
  <c r="BL2340" i="1" s="1"/>
  <c r="BJ2341" i="1"/>
  <c r="BK2341" i="1"/>
  <c r="BL2341" i="1"/>
  <c r="BJ2342" i="1"/>
  <c r="BK2342" i="1"/>
  <c r="BJ2343" i="1"/>
  <c r="BK2343" i="1"/>
  <c r="BJ2344" i="1"/>
  <c r="BK2344" i="1"/>
  <c r="BL2344" i="1" s="1"/>
  <c r="BJ2345" i="1"/>
  <c r="BK2345" i="1"/>
  <c r="BJ2346" i="1"/>
  <c r="BK2346" i="1"/>
  <c r="BL2346" i="1" s="1"/>
  <c r="BJ2347" i="1"/>
  <c r="BK2347" i="1"/>
  <c r="BL2347" i="1" s="1"/>
  <c r="BJ2348" i="1"/>
  <c r="BK2348" i="1"/>
  <c r="BJ2349" i="1"/>
  <c r="BK2349" i="1"/>
  <c r="BL2349" i="1"/>
  <c r="BJ2350" i="1"/>
  <c r="BK2350" i="1"/>
  <c r="BL2350" i="1"/>
  <c r="BJ2351" i="1"/>
  <c r="BK2351" i="1"/>
  <c r="BJ2352" i="1"/>
  <c r="BK2352" i="1"/>
  <c r="BL2352" i="1" s="1"/>
  <c r="BJ2353" i="1"/>
  <c r="BK2353" i="1"/>
  <c r="BJ2354" i="1"/>
  <c r="BK2354" i="1"/>
  <c r="BL2354" i="1" s="1"/>
  <c r="BJ2355" i="1"/>
  <c r="BK2355" i="1"/>
  <c r="BL2355" i="1" s="1"/>
  <c r="BJ2356" i="1"/>
  <c r="BK2356" i="1"/>
  <c r="BL2356" i="1"/>
  <c r="BJ2357" i="1"/>
  <c r="BK2357" i="1"/>
  <c r="BL2357" i="1"/>
  <c r="BJ2358" i="1"/>
  <c r="BK2358" i="1"/>
  <c r="BL2358" i="1" s="1"/>
  <c r="BJ2359" i="1"/>
  <c r="BK2359" i="1"/>
  <c r="BJ2360" i="1"/>
  <c r="BK2360" i="1"/>
  <c r="BL2360" i="1" s="1"/>
  <c r="BJ2361" i="1"/>
  <c r="BK2361" i="1"/>
  <c r="BL2361" i="1" s="1"/>
  <c r="BJ2362" i="1"/>
  <c r="BK2362" i="1"/>
  <c r="BL2362" i="1" s="1"/>
  <c r="BJ2363" i="1"/>
  <c r="BK2363" i="1"/>
  <c r="BL2363" i="1"/>
  <c r="BJ2364" i="1"/>
  <c r="BK2364" i="1"/>
  <c r="BL2364" i="1"/>
  <c r="BJ2365" i="1"/>
  <c r="BK2365" i="1"/>
  <c r="BL2365" i="1"/>
  <c r="BJ2366" i="1"/>
  <c r="BK2366" i="1"/>
  <c r="BL2366" i="1"/>
  <c r="BJ2367" i="1"/>
  <c r="BK2367" i="1"/>
  <c r="BL2367" i="1"/>
  <c r="BJ2368" i="1"/>
  <c r="BK2368" i="1"/>
  <c r="BL2368" i="1"/>
  <c r="BJ2369" i="1"/>
  <c r="BK2369" i="1"/>
  <c r="BL2369" i="1" s="1"/>
  <c r="BJ2370" i="1"/>
  <c r="BK2370" i="1"/>
  <c r="BL2370" i="1" s="1"/>
  <c r="BJ2371" i="1"/>
  <c r="BK2371" i="1"/>
  <c r="BL2371" i="1" s="1"/>
  <c r="BM2371" i="1"/>
  <c r="BN2371" i="1" s="1"/>
  <c r="BO2371" i="1" s="1"/>
  <c r="BP2371" i="1" s="1"/>
  <c r="BJ2372" i="1"/>
  <c r="BK2372" i="1"/>
  <c r="BL2372" i="1" s="1"/>
  <c r="BJ2373" i="1"/>
  <c r="BK2373" i="1"/>
  <c r="BL2373" i="1"/>
  <c r="BJ2374" i="1"/>
  <c r="BK2374" i="1"/>
  <c r="BL2374" i="1" s="1"/>
  <c r="BJ2375" i="1"/>
  <c r="BK2375" i="1"/>
  <c r="BL2375" i="1" s="1"/>
  <c r="BJ2376" i="1"/>
  <c r="BK2376" i="1"/>
  <c r="BJ2377" i="1"/>
  <c r="BK2377" i="1"/>
  <c r="BL2377" i="1" s="1"/>
  <c r="BJ2378" i="1"/>
  <c r="BK2378" i="1"/>
  <c r="BL2378" i="1"/>
  <c r="BJ2379" i="1"/>
  <c r="BK2379" i="1"/>
  <c r="BL2379" i="1" s="1"/>
  <c r="BJ2380" i="1"/>
  <c r="BK2380" i="1"/>
  <c r="BL2380" i="1" s="1"/>
  <c r="BJ2381" i="1"/>
  <c r="BK2381" i="1"/>
  <c r="BL2381" i="1" s="1"/>
  <c r="BJ2382" i="1"/>
  <c r="BK2382" i="1"/>
  <c r="BJ2383" i="1"/>
  <c r="BK2383" i="1"/>
  <c r="BL2383" i="1" s="1"/>
  <c r="BJ2384" i="1"/>
  <c r="BK2384" i="1"/>
  <c r="BL2384" i="1"/>
  <c r="BJ2385" i="1"/>
  <c r="BK2385" i="1"/>
  <c r="BL2385" i="1"/>
  <c r="BJ2386" i="1"/>
  <c r="BK2386" i="1"/>
  <c r="BL2386" i="1"/>
  <c r="BJ2387" i="1"/>
  <c r="BK2387" i="1"/>
  <c r="BL2387" i="1"/>
  <c r="BJ2388" i="1"/>
  <c r="BK2388" i="1"/>
  <c r="BL2388" i="1"/>
  <c r="BJ2389" i="1"/>
  <c r="BK2389" i="1"/>
  <c r="BL2389" i="1"/>
  <c r="BJ2390" i="1"/>
  <c r="BK2390" i="1"/>
  <c r="BL2390" i="1"/>
  <c r="BJ2391" i="1"/>
  <c r="BK2391" i="1"/>
  <c r="BL2391" i="1"/>
  <c r="BJ2392" i="1"/>
  <c r="BK2392" i="1"/>
  <c r="BL2392" i="1" s="1"/>
  <c r="BJ2393" i="1"/>
  <c r="BK2393" i="1"/>
  <c r="BL2393" i="1" s="1"/>
  <c r="BJ2394" i="1"/>
  <c r="BK2394" i="1"/>
  <c r="BL2394" i="1"/>
  <c r="BM2394" i="1"/>
  <c r="BN2394" i="1" s="1"/>
  <c r="BO2394" i="1" s="1"/>
  <c r="BP2394" i="1" s="1"/>
  <c r="BQ2394" i="1" s="1"/>
  <c r="BJ2395" i="1"/>
  <c r="BK2395" i="1"/>
  <c r="BL2395" i="1" s="1"/>
  <c r="BJ2396" i="1"/>
  <c r="BK2396" i="1"/>
  <c r="BL2396" i="1" s="1"/>
  <c r="BJ2397" i="1"/>
  <c r="BK2397" i="1"/>
  <c r="BJ2398" i="1"/>
  <c r="BK2398" i="1"/>
  <c r="BL2398" i="1" s="1"/>
  <c r="BJ2399" i="1"/>
  <c r="BK2399" i="1"/>
  <c r="BL2399" i="1" s="1"/>
  <c r="BJ2400" i="1"/>
  <c r="BK2400" i="1"/>
  <c r="BJ2401" i="1"/>
  <c r="BK2401" i="1"/>
  <c r="BJ2402" i="1"/>
  <c r="BK2402" i="1"/>
  <c r="BL2402" i="1" s="1"/>
  <c r="BJ2403" i="1"/>
  <c r="BK2403" i="1"/>
  <c r="BL2403" i="1" s="1"/>
  <c r="BJ2404" i="1"/>
  <c r="BK2404" i="1"/>
  <c r="BL2404" i="1"/>
  <c r="BJ2405" i="1"/>
  <c r="BK2405" i="1"/>
  <c r="BL2405" i="1"/>
  <c r="BJ2406" i="1"/>
  <c r="BK2406" i="1"/>
  <c r="BL2406" i="1"/>
  <c r="BJ2407" i="1"/>
  <c r="BK2407" i="1"/>
  <c r="BJ2408" i="1"/>
  <c r="BK2408" i="1"/>
  <c r="BL2408" i="1"/>
  <c r="BM2408" i="1"/>
  <c r="BN2408" i="1" s="1"/>
  <c r="BO2408" i="1" s="1"/>
  <c r="BP2408" i="1" s="1"/>
  <c r="BJ2409" i="1"/>
  <c r="BK2409" i="1"/>
  <c r="BL2409" i="1"/>
  <c r="BJ2410" i="1"/>
  <c r="BK2410" i="1"/>
  <c r="BL2410" i="1" s="1"/>
  <c r="BM2410" i="1"/>
  <c r="BN2410" i="1" s="1"/>
  <c r="BO2410" i="1" s="1"/>
  <c r="BP2410" i="1" s="1"/>
  <c r="BJ2411" i="1"/>
  <c r="BK2411" i="1"/>
  <c r="BL2411" i="1" s="1"/>
  <c r="BJ2412" i="1"/>
  <c r="BK2412" i="1"/>
  <c r="BL2412" i="1" s="1"/>
  <c r="BJ2413" i="1"/>
  <c r="BK2413" i="1"/>
  <c r="BJ2414" i="1"/>
  <c r="BK2414" i="1"/>
  <c r="BL2414" i="1"/>
  <c r="BJ2415" i="1"/>
  <c r="BK2415" i="1"/>
  <c r="BL2415" i="1" s="1"/>
  <c r="BJ2416" i="1"/>
  <c r="BK2416" i="1"/>
  <c r="BL2416" i="1" s="1"/>
  <c r="BM2416" i="1"/>
  <c r="BN2416" i="1" s="1"/>
  <c r="BO2416" i="1" s="1"/>
  <c r="BP2416" i="1" s="1"/>
  <c r="BJ2417" i="1"/>
  <c r="BK2417" i="1"/>
  <c r="BL2417" i="1"/>
  <c r="BJ2418" i="1"/>
  <c r="BK2418" i="1"/>
  <c r="BL2418" i="1"/>
  <c r="BJ2419" i="1"/>
  <c r="BK2419" i="1"/>
  <c r="BL2419" i="1"/>
  <c r="BJ2420" i="1"/>
  <c r="BK2420" i="1"/>
  <c r="BL2420" i="1" s="1"/>
  <c r="BJ2421" i="1"/>
  <c r="BK2421" i="1"/>
  <c r="BJ2422" i="1"/>
  <c r="BK2422" i="1"/>
  <c r="BM2422" i="1"/>
  <c r="BN2422" i="1" s="1"/>
  <c r="BO2422" i="1" s="1"/>
  <c r="BP2422" i="1" s="1"/>
  <c r="BJ2423" i="1"/>
  <c r="BK2423" i="1"/>
  <c r="BJ2424" i="1"/>
  <c r="BK2424" i="1"/>
  <c r="BL2424" i="1" s="1"/>
  <c r="BJ2425" i="1"/>
  <c r="BK2425" i="1"/>
  <c r="BJ2426" i="1"/>
  <c r="BK2426" i="1"/>
  <c r="BJ2427" i="1"/>
  <c r="BK2427" i="1"/>
  <c r="BL2427" i="1" s="1"/>
  <c r="BJ2428" i="1"/>
  <c r="BK2428" i="1"/>
  <c r="BL2428" i="1" s="1"/>
  <c r="BJ2429" i="1"/>
  <c r="BK2429" i="1"/>
  <c r="BL2429" i="1"/>
  <c r="BM2429" i="1"/>
  <c r="BN2429" i="1" s="1"/>
  <c r="BO2429" i="1" s="1"/>
  <c r="BP2429" i="1" s="1"/>
  <c r="BJ2430" i="1"/>
  <c r="BK2430" i="1"/>
  <c r="BL2430" i="1"/>
  <c r="BJ2431" i="1"/>
  <c r="BK2431" i="1"/>
  <c r="BM2431" i="1"/>
  <c r="BN2431" i="1" s="1"/>
  <c r="BO2431" i="1" s="1"/>
  <c r="BP2431" i="1" s="1"/>
  <c r="BQ2431" i="1" s="1"/>
  <c r="BJ2432" i="1"/>
  <c r="BK2432" i="1"/>
  <c r="BL2432" i="1" s="1"/>
  <c r="BJ2433" i="1"/>
  <c r="BK2433" i="1"/>
  <c r="BJ2434" i="1"/>
  <c r="BK2434" i="1"/>
  <c r="BL2434" i="1" s="1"/>
  <c r="BJ2435" i="1"/>
  <c r="BK2435" i="1"/>
  <c r="BL2435" i="1" s="1"/>
  <c r="BJ2436" i="1"/>
  <c r="BK2436" i="1"/>
  <c r="BL2436" i="1" s="1"/>
  <c r="BJ2437" i="1"/>
  <c r="BK2437" i="1"/>
  <c r="BL2437" i="1" s="1"/>
  <c r="BM2437" i="1"/>
  <c r="BN2437" i="1" s="1"/>
  <c r="BO2437" i="1" s="1"/>
  <c r="BP2437" i="1" s="1"/>
  <c r="BJ2438" i="1"/>
  <c r="BK2438" i="1"/>
  <c r="BL2438" i="1" s="1"/>
  <c r="BJ2439" i="1"/>
  <c r="BK2439" i="1"/>
  <c r="BL2439" i="1"/>
  <c r="BJ2440" i="1"/>
  <c r="BK2440" i="1"/>
  <c r="BL2440" i="1" s="1"/>
  <c r="BJ2441" i="1"/>
  <c r="BK2441" i="1"/>
  <c r="BL2441" i="1" s="1"/>
  <c r="BJ2442" i="1"/>
  <c r="BK2442" i="1"/>
  <c r="BL2442" i="1" s="1"/>
  <c r="BJ2443" i="1"/>
  <c r="BK2443" i="1"/>
  <c r="BL2443" i="1"/>
  <c r="BJ2444" i="1"/>
  <c r="BK2444" i="1"/>
  <c r="BJ2445" i="1"/>
  <c r="BK2445" i="1"/>
  <c r="BL2445" i="1" s="1"/>
  <c r="BJ2446" i="1"/>
  <c r="BK2446" i="1"/>
  <c r="BL2446" i="1" s="1"/>
  <c r="BJ2447" i="1"/>
  <c r="BK2447" i="1"/>
  <c r="BL2447" i="1" s="1"/>
  <c r="BJ2448" i="1"/>
  <c r="BK2448" i="1"/>
  <c r="BJ2449" i="1"/>
  <c r="BK2449" i="1"/>
  <c r="BJ2450" i="1"/>
  <c r="BK2450" i="1"/>
  <c r="BL2450" i="1" s="1"/>
  <c r="BJ2451" i="1"/>
  <c r="BK2451" i="1"/>
  <c r="BL2451" i="1" s="1"/>
  <c r="BJ2452" i="1"/>
  <c r="BK2452" i="1"/>
  <c r="BL2452" i="1"/>
  <c r="BJ2453" i="1"/>
  <c r="BK2453" i="1"/>
  <c r="BJ2454" i="1"/>
  <c r="BK2454" i="1"/>
  <c r="BJ2455" i="1"/>
  <c r="BK2455" i="1"/>
  <c r="BL2455" i="1"/>
  <c r="BJ2456" i="1"/>
  <c r="BK2456" i="1"/>
  <c r="BL2456" i="1"/>
  <c r="BM2456" i="1"/>
  <c r="BN2456" i="1" s="1"/>
  <c r="BO2456" i="1" s="1"/>
  <c r="BP2456" i="1" s="1"/>
  <c r="BJ2457" i="1"/>
  <c r="BK2457" i="1"/>
  <c r="BJ2458" i="1"/>
  <c r="BK2458" i="1"/>
  <c r="BL2458" i="1" s="1"/>
  <c r="BJ2459" i="1"/>
  <c r="BK2459" i="1"/>
  <c r="BL2459" i="1"/>
  <c r="BJ2460" i="1"/>
  <c r="BK2460" i="1"/>
  <c r="BL2460" i="1"/>
  <c r="BJ2461" i="1"/>
  <c r="BK2461" i="1"/>
  <c r="BL2461" i="1"/>
  <c r="BJ2462" i="1"/>
  <c r="BK2462" i="1"/>
  <c r="BL2462" i="1"/>
  <c r="BJ2463" i="1"/>
  <c r="BK2463" i="1"/>
  <c r="BL2463" i="1"/>
  <c r="BJ2464" i="1"/>
  <c r="BK2464" i="1"/>
  <c r="BL2464" i="1" s="1"/>
  <c r="BJ2465" i="1"/>
  <c r="BK2465" i="1"/>
  <c r="BL2465" i="1" s="1"/>
  <c r="BM2465" i="1"/>
  <c r="BN2465" i="1" s="1"/>
  <c r="BO2465" i="1" s="1"/>
  <c r="BP2465" i="1" s="1"/>
  <c r="BJ2466" i="1"/>
  <c r="BK2466" i="1"/>
  <c r="BL2466" i="1" s="1"/>
  <c r="BJ2467" i="1"/>
  <c r="BK2467" i="1"/>
  <c r="BL2467" i="1" s="1"/>
  <c r="BJ2468" i="1"/>
  <c r="BK2468" i="1"/>
  <c r="BL2468" i="1" s="1"/>
  <c r="BJ2469" i="1"/>
  <c r="BK2469" i="1"/>
  <c r="BL2469" i="1"/>
  <c r="BJ2470" i="1"/>
  <c r="BK2470" i="1"/>
  <c r="BL2470" i="1"/>
  <c r="BJ2471" i="1"/>
  <c r="BK2471" i="1"/>
  <c r="BJ2472" i="1"/>
  <c r="BK2472" i="1"/>
  <c r="BJ2473" i="1"/>
  <c r="BK2473" i="1"/>
  <c r="BL2473" i="1"/>
  <c r="BJ2474" i="1"/>
  <c r="BK2474" i="1"/>
  <c r="BL2474" i="1"/>
  <c r="BJ2475" i="1"/>
  <c r="BK2475" i="1"/>
  <c r="BL2475" i="1"/>
  <c r="BJ2476" i="1"/>
  <c r="BK2476" i="1"/>
  <c r="BL2476" i="1"/>
  <c r="BJ2477" i="1"/>
  <c r="BK2477" i="1"/>
  <c r="BL2477" i="1"/>
  <c r="BJ2478" i="1"/>
  <c r="BK2478" i="1"/>
  <c r="BL2478" i="1"/>
  <c r="BJ2479" i="1"/>
  <c r="BK2479" i="1"/>
  <c r="BL2479" i="1" s="1"/>
  <c r="BJ2480" i="1"/>
  <c r="BK2480" i="1"/>
  <c r="BJ2481" i="1"/>
  <c r="BK2481" i="1"/>
  <c r="BM2481" i="1"/>
  <c r="BN2481" i="1" s="1"/>
  <c r="BO2481" i="1" s="1"/>
  <c r="BP2481" i="1" s="1"/>
  <c r="BQ2481" i="1" s="1"/>
  <c r="BJ2482" i="1"/>
  <c r="BK2482" i="1"/>
  <c r="BL2482" i="1" s="1"/>
  <c r="BJ2483" i="1"/>
  <c r="BK2483" i="1"/>
  <c r="BL2483" i="1" s="1"/>
  <c r="BJ2484" i="1"/>
  <c r="BK2484" i="1"/>
  <c r="BJ2485" i="1"/>
  <c r="BK2485" i="1"/>
  <c r="BJ2486" i="1"/>
  <c r="BK2486" i="1"/>
  <c r="BJ2487" i="1"/>
  <c r="BK2487" i="1"/>
  <c r="BM2487" i="1"/>
  <c r="BN2487" i="1" s="1"/>
  <c r="BO2487" i="1" s="1"/>
  <c r="BP2487" i="1" s="1"/>
  <c r="BJ2488" i="1"/>
  <c r="BK2488" i="1"/>
  <c r="BL2488" i="1"/>
  <c r="BM2488" i="1"/>
  <c r="BN2488" i="1" s="1"/>
  <c r="BO2488" i="1" s="1"/>
  <c r="BP2488" i="1" s="1"/>
  <c r="BJ2489" i="1"/>
  <c r="BK2489" i="1"/>
  <c r="BL2489" i="1" s="1"/>
  <c r="BJ2490" i="1"/>
  <c r="BK2490" i="1"/>
  <c r="BL2490" i="1" s="1"/>
  <c r="BJ2491" i="1"/>
  <c r="BK2491" i="1"/>
  <c r="BL2491" i="1" s="1"/>
  <c r="BJ2492" i="1"/>
  <c r="BK2492" i="1"/>
  <c r="BL2492" i="1" s="1"/>
  <c r="BJ2493" i="1"/>
  <c r="BK2493" i="1"/>
  <c r="BL2493" i="1" s="1"/>
  <c r="BJ2494" i="1"/>
  <c r="BK2494" i="1"/>
  <c r="BL2494" i="1" s="1"/>
  <c r="BM2494" i="1"/>
  <c r="BN2494" i="1" s="1"/>
  <c r="BO2494" i="1" s="1"/>
  <c r="BP2494" i="1" s="1"/>
  <c r="BQ2494" i="1" s="1"/>
  <c r="BJ2495" i="1"/>
  <c r="BK2495" i="1"/>
  <c r="BL2495" i="1" s="1"/>
  <c r="BJ2496" i="1"/>
  <c r="BK2496" i="1"/>
  <c r="BM2496" i="1"/>
  <c r="BN2496" i="1" s="1"/>
  <c r="BO2496" i="1" s="1"/>
  <c r="BP2496" i="1" s="1"/>
  <c r="BJ2497" i="1"/>
  <c r="BK2497" i="1"/>
  <c r="BL2497" i="1" s="1"/>
  <c r="BJ2498" i="1"/>
  <c r="BK2498" i="1"/>
  <c r="BL2498" i="1" s="1"/>
  <c r="BJ2499" i="1"/>
  <c r="BK2499" i="1"/>
  <c r="BL2499" i="1" s="1"/>
  <c r="BJ2500" i="1"/>
  <c r="BK2500" i="1"/>
  <c r="BJ2501" i="1"/>
  <c r="BK2501" i="1"/>
  <c r="BL2501" i="1"/>
  <c r="BJ2502" i="1"/>
  <c r="BK2502" i="1"/>
  <c r="BL2502" i="1"/>
  <c r="BJ2503" i="1"/>
  <c r="BK2503" i="1"/>
  <c r="BL2503" i="1" s="1"/>
  <c r="BJ2504" i="1"/>
  <c r="BK2504" i="1"/>
  <c r="BL2504" i="1" s="1"/>
  <c r="BJ2505" i="1"/>
  <c r="BK2505" i="1"/>
  <c r="BL2505" i="1" s="1"/>
  <c r="BM2505" i="1"/>
  <c r="BN2505" i="1" s="1"/>
  <c r="BO2505" i="1" s="1"/>
  <c r="BP2505" i="1" s="1"/>
  <c r="BQ2505" i="1" s="1"/>
  <c r="BJ2506" i="1"/>
  <c r="BK2506" i="1"/>
  <c r="BJ2507" i="1"/>
  <c r="BK2507" i="1"/>
  <c r="BL2507" i="1" s="1"/>
  <c r="BJ2508" i="1"/>
  <c r="BK2508" i="1"/>
  <c r="BL2508" i="1" s="1"/>
  <c r="BM2508" i="1"/>
  <c r="BN2508" i="1" s="1"/>
  <c r="BO2508" i="1" s="1"/>
  <c r="BP2508" i="1" s="1"/>
  <c r="BJ2509" i="1"/>
  <c r="BK2509" i="1"/>
  <c r="BL2509" i="1" s="1"/>
  <c r="BJ2510" i="1"/>
  <c r="BK2510" i="1"/>
  <c r="BL2510" i="1" s="1"/>
  <c r="BJ2511" i="1"/>
  <c r="BK2511" i="1"/>
  <c r="BL2511" i="1" s="1"/>
  <c r="BJ2512" i="1"/>
  <c r="BK2512" i="1"/>
  <c r="BL2512" i="1" s="1"/>
  <c r="BM2512" i="1"/>
  <c r="BN2512" i="1" s="1"/>
  <c r="BO2512" i="1" s="1"/>
  <c r="BP2512" i="1" s="1"/>
  <c r="BJ2513" i="1"/>
  <c r="BK2513" i="1"/>
  <c r="BL2513" i="1" s="1"/>
  <c r="BJ2514" i="1"/>
  <c r="BK2514" i="1"/>
  <c r="BL2514" i="1" s="1"/>
  <c r="BM2514" i="1"/>
  <c r="BN2514" i="1" s="1"/>
  <c r="BO2514" i="1" s="1"/>
  <c r="BP2514" i="1" s="1"/>
  <c r="BJ2515" i="1"/>
  <c r="BK2515" i="1"/>
  <c r="BL2515" i="1" s="1"/>
  <c r="BJ2516" i="1"/>
  <c r="BK2516" i="1"/>
  <c r="BL2516" i="1"/>
  <c r="BJ2517" i="1"/>
  <c r="BK2517" i="1"/>
  <c r="BL2517" i="1" s="1"/>
  <c r="BM2517" i="1"/>
  <c r="BN2517" i="1" s="1"/>
  <c r="BO2517" i="1" s="1"/>
  <c r="BP2517" i="1" s="1"/>
  <c r="BJ2518" i="1"/>
  <c r="BK2518" i="1"/>
  <c r="BL2518" i="1" s="1"/>
  <c r="BJ2519" i="1"/>
  <c r="BK2519" i="1"/>
  <c r="BL2519" i="1" s="1"/>
  <c r="BJ2520" i="1"/>
  <c r="BK2520" i="1"/>
  <c r="BL2520" i="1"/>
  <c r="BJ2521" i="1"/>
  <c r="BK2521" i="1"/>
  <c r="BL2521" i="1" s="1"/>
  <c r="BJ2522" i="1"/>
  <c r="BK2522" i="1"/>
  <c r="BL2522" i="1" s="1"/>
  <c r="BJ2523" i="1"/>
  <c r="BK2523" i="1"/>
  <c r="BM2523" i="1"/>
  <c r="BN2523" i="1" s="1"/>
  <c r="BO2523" i="1" s="1"/>
  <c r="BP2523" i="1" s="1"/>
  <c r="BJ2524" i="1"/>
  <c r="BK2524" i="1"/>
  <c r="BL2524" i="1"/>
  <c r="BJ2525" i="1"/>
  <c r="BK2525" i="1"/>
  <c r="BL2525" i="1" s="1"/>
  <c r="BJ2526" i="1"/>
  <c r="BK2526" i="1"/>
  <c r="BL2526" i="1" s="1"/>
  <c r="BJ2527" i="1"/>
  <c r="BK2527" i="1"/>
  <c r="BL2527" i="1" s="1"/>
  <c r="BJ2528" i="1"/>
  <c r="BK2528" i="1"/>
  <c r="BJ2529" i="1"/>
  <c r="BK2529" i="1"/>
  <c r="BM2529" i="1"/>
  <c r="BN2529" i="1" s="1"/>
  <c r="BO2529" i="1" s="1"/>
  <c r="BP2529" i="1" s="1"/>
  <c r="BJ2530" i="1"/>
  <c r="BK2530" i="1"/>
  <c r="BL2530" i="1" s="1"/>
  <c r="BJ2531" i="1"/>
  <c r="BK2531" i="1"/>
  <c r="BL2531" i="1" s="1"/>
  <c r="BJ2532" i="1"/>
  <c r="BK2532" i="1"/>
  <c r="BJ2533" i="1"/>
  <c r="BK2533" i="1"/>
  <c r="BJ2534" i="1"/>
  <c r="BK2534" i="1"/>
  <c r="BL2534" i="1" s="1"/>
  <c r="BJ2535" i="1"/>
  <c r="BK2535" i="1"/>
  <c r="BJ2536" i="1"/>
  <c r="BK2536" i="1"/>
  <c r="BL2536" i="1" s="1"/>
  <c r="BM2536" i="1"/>
  <c r="BN2536" i="1" s="1"/>
  <c r="BO2536" i="1" s="1"/>
  <c r="BP2536" i="1" s="1"/>
  <c r="BJ2537" i="1"/>
  <c r="BK2537" i="1"/>
  <c r="BL2537" i="1" s="1"/>
  <c r="BJ2538" i="1"/>
  <c r="BK2538" i="1"/>
  <c r="BL2538" i="1"/>
  <c r="BM2538" i="1"/>
  <c r="BN2538" i="1" s="1"/>
  <c r="BO2538" i="1" s="1"/>
  <c r="BP2538" i="1" s="1"/>
  <c r="BJ2539" i="1"/>
  <c r="BK2539" i="1"/>
  <c r="BL2539" i="1" s="1"/>
  <c r="BM2539" i="1"/>
  <c r="BN2539" i="1" s="1"/>
  <c r="BO2539" i="1" s="1"/>
  <c r="BP2539" i="1" s="1"/>
  <c r="BJ2540" i="1"/>
  <c r="BK2540" i="1"/>
  <c r="BL2540" i="1" s="1"/>
  <c r="BJ2541" i="1"/>
  <c r="BK2541" i="1"/>
  <c r="BL2541" i="1" s="1"/>
  <c r="BJ2542" i="1"/>
  <c r="BK2542" i="1"/>
  <c r="BL2542" i="1" s="1"/>
  <c r="BM2542" i="1"/>
  <c r="BN2542" i="1" s="1"/>
  <c r="BO2542" i="1" s="1"/>
  <c r="BP2542" i="1" s="1"/>
  <c r="BJ2543" i="1"/>
  <c r="BK2543" i="1"/>
  <c r="BL2543" i="1" s="1"/>
  <c r="BJ2544" i="1"/>
  <c r="BK2544" i="1"/>
  <c r="BL2544" i="1"/>
  <c r="BJ2545" i="1"/>
  <c r="BK2545" i="1"/>
  <c r="BL2545" i="1"/>
  <c r="BJ2546" i="1"/>
  <c r="BK2546" i="1"/>
  <c r="BL2546" i="1"/>
  <c r="BJ2547" i="1"/>
  <c r="BK2547" i="1"/>
  <c r="BL2547" i="1"/>
  <c r="BJ2548" i="1"/>
  <c r="BK2548" i="1"/>
  <c r="BL2548" i="1"/>
  <c r="BJ2549" i="1"/>
  <c r="BK2549" i="1"/>
  <c r="BL2549" i="1"/>
  <c r="BM2549" i="1"/>
  <c r="BN2549" i="1" s="1"/>
  <c r="BO2549" i="1" s="1"/>
  <c r="BP2549" i="1" s="1"/>
  <c r="BJ2550" i="1"/>
  <c r="BK2550" i="1"/>
  <c r="BL2550" i="1"/>
  <c r="BM2550" i="1"/>
  <c r="BN2550" i="1" s="1"/>
  <c r="BO2550" i="1" s="1"/>
  <c r="BP2550" i="1" s="1"/>
  <c r="BJ2551" i="1"/>
  <c r="BK2551" i="1"/>
  <c r="BL2551" i="1"/>
  <c r="BJ2552" i="1"/>
  <c r="BK2552" i="1"/>
  <c r="BL2552" i="1"/>
  <c r="BJ2553" i="1"/>
  <c r="BK2553" i="1"/>
  <c r="BL2553" i="1"/>
  <c r="BJ2554" i="1"/>
  <c r="BK2554" i="1"/>
  <c r="BL2554" i="1"/>
  <c r="BJ2555" i="1"/>
  <c r="BK2555" i="1"/>
  <c r="BL2555" i="1" s="1"/>
  <c r="BM2555" i="1"/>
  <c r="BN2555" i="1" s="1"/>
  <c r="BO2555" i="1" s="1"/>
  <c r="BP2555" i="1" s="1"/>
  <c r="BJ2556" i="1"/>
  <c r="BK2556" i="1"/>
  <c r="BL2556" i="1" s="1"/>
  <c r="BJ2557" i="1"/>
  <c r="BK2557" i="1"/>
  <c r="BL2557" i="1" s="1"/>
  <c r="BJ2558" i="1"/>
  <c r="BK2558" i="1"/>
  <c r="BL2558" i="1" s="1"/>
  <c r="BJ2559" i="1"/>
  <c r="BK2559" i="1"/>
  <c r="BL2559" i="1" s="1"/>
  <c r="BJ2560" i="1"/>
  <c r="BK2560" i="1"/>
  <c r="BL2560" i="1" s="1"/>
  <c r="BJ2561" i="1"/>
  <c r="BK2561" i="1"/>
  <c r="BL2561" i="1" s="1"/>
  <c r="BJ2562" i="1"/>
  <c r="BK2562" i="1"/>
  <c r="BL2562" i="1" s="1"/>
  <c r="BM2562" i="1"/>
  <c r="BN2562" i="1" s="1"/>
  <c r="BO2562" i="1" s="1"/>
  <c r="BP2562" i="1" s="1"/>
  <c r="BJ2563" i="1"/>
  <c r="BK2563" i="1"/>
  <c r="BL2563" i="1"/>
  <c r="BJ2564" i="1"/>
  <c r="BK2564" i="1"/>
  <c r="BL2564" i="1" s="1"/>
  <c r="BJ2565" i="1"/>
  <c r="BK2565" i="1"/>
  <c r="BL2565" i="1" s="1"/>
  <c r="BJ2566" i="1"/>
  <c r="BK2566" i="1"/>
  <c r="BL2566" i="1" s="1"/>
  <c r="BJ2567" i="1"/>
  <c r="BK2567" i="1"/>
  <c r="BL2567" i="1" s="1"/>
  <c r="BJ2568" i="1"/>
  <c r="BK2568" i="1"/>
  <c r="BJ2569" i="1"/>
  <c r="BK2569" i="1"/>
  <c r="BL2569" i="1" s="1"/>
  <c r="BJ2570" i="1"/>
  <c r="BK2570" i="1"/>
  <c r="BL2570" i="1"/>
  <c r="BJ2571" i="1"/>
  <c r="BK2571" i="1"/>
  <c r="BL2571" i="1" s="1"/>
  <c r="BJ2572" i="1"/>
  <c r="BK2572" i="1"/>
  <c r="BM2572" i="1"/>
  <c r="BN2572" i="1" s="1"/>
  <c r="BO2572" i="1" s="1"/>
  <c r="BP2572" i="1" s="1"/>
  <c r="BJ2573" i="1"/>
  <c r="BK2573" i="1"/>
  <c r="BL2573" i="1"/>
  <c r="BM2573" i="1"/>
  <c r="BN2573" i="1" s="1"/>
  <c r="BO2573" i="1" s="1"/>
  <c r="BP2573" i="1" s="1"/>
  <c r="BJ2574" i="1"/>
  <c r="BK2574" i="1"/>
  <c r="BL2574" i="1" s="1"/>
  <c r="BJ2575" i="1"/>
  <c r="BK2575" i="1"/>
  <c r="BL2575" i="1" s="1"/>
  <c r="BJ2576" i="1"/>
  <c r="BK2576" i="1"/>
  <c r="BL2576" i="1" s="1"/>
  <c r="BJ2577" i="1"/>
  <c r="BK2577" i="1"/>
  <c r="BL2577" i="1" s="1"/>
  <c r="BJ2578" i="1"/>
  <c r="BK2578" i="1"/>
  <c r="BL2578" i="1" s="1"/>
  <c r="BJ2579" i="1"/>
  <c r="BK2579" i="1"/>
  <c r="BM2579" i="1"/>
  <c r="BN2579" i="1" s="1"/>
  <c r="BO2579" i="1" s="1"/>
  <c r="BP2579" i="1" s="1"/>
  <c r="BJ2580" i="1"/>
  <c r="BK2580" i="1"/>
  <c r="BL2580" i="1" s="1"/>
  <c r="BJ2581" i="1"/>
  <c r="BK2581" i="1"/>
  <c r="BL2581" i="1" s="1"/>
  <c r="BJ2582" i="1"/>
  <c r="BK2582" i="1"/>
  <c r="BL2582" i="1" s="1"/>
  <c r="BM2582" i="1"/>
  <c r="BN2582" i="1" s="1"/>
  <c r="BO2582" i="1" s="1"/>
  <c r="BP2582" i="1" s="1"/>
  <c r="BJ2583" i="1"/>
  <c r="BK2583" i="1"/>
  <c r="BL2583" i="1" s="1"/>
  <c r="BJ2584" i="1"/>
  <c r="BK2584" i="1"/>
  <c r="BL2584" i="1" s="1"/>
  <c r="BJ2585" i="1"/>
  <c r="BK2585" i="1"/>
  <c r="BL2585" i="1"/>
  <c r="BJ2586" i="1"/>
  <c r="BK2586" i="1"/>
  <c r="BL2586" i="1"/>
  <c r="BJ2587" i="1"/>
  <c r="BK2587" i="1"/>
  <c r="BL2587" i="1" s="1"/>
  <c r="BM2587" i="1"/>
  <c r="BN2587" i="1" s="1"/>
  <c r="BO2587" i="1" s="1"/>
  <c r="BP2587" i="1" s="1"/>
  <c r="BJ2588" i="1"/>
  <c r="BK2588" i="1"/>
  <c r="BL2588" i="1" s="1"/>
  <c r="BJ2589" i="1"/>
  <c r="BK2589" i="1"/>
  <c r="BJ2590" i="1"/>
  <c r="BK2590" i="1"/>
  <c r="BL2590" i="1" s="1"/>
  <c r="BM2590" i="1"/>
  <c r="BN2590" i="1" s="1"/>
  <c r="BO2590" i="1" s="1"/>
  <c r="BP2590" i="1" s="1"/>
  <c r="BJ2591" i="1"/>
  <c r="BK2591" i="1"/>
  <c r="BL2591" i="1" s="1"/>
  <c r="BJ2592" i="1"/>
  <c r="BK2592" i="1"/>
  <c r="BL2592" i="1" s="1"/>
  <c r="BJ2593" i="1"/>
  <c r="BK2593" i="1"/>
  <c r="BL2593" i="1"/>
  <c r="BJ2594" i="1"/>
  <c r="BK2594" i="1"/>
  <c r="BL2594" i="1"/>
  <c r="BJ2595" i="1"/>
  <c r="BK2595" i="1"/>
  <c r="BJ2596" i="1"/>
  <c r="BK2596" i="1"/>
  <c r="BJ2597" i="1"/>
  <c r="BK2597" i="1"/>
  <c r="BL2597" i="1" s="1"/>
  <c r="BJ2598" i="1"/>
  <c r="BK2598" i="1"/>
  <c r="BL2598" i="1" s="1"/>
  <c r="BM2598" i="1"/>
  <c r="BN2598" i="1" s="1"/>
  <c r="BO2598" i="1" s="1"/>
  <c r="BP2598" i="1" s="1"/>
  <c r="BJ2599" i="1"/>
  <c r="BK2599" i="1"/>
  <c r="BL2599" i="1" s="1"/>
  <c r="BJ2600" i="1"/>
  <c r="BK2600" i="1"/>
  <c r="BL2600" i="1" s="1"/>
  <c r="BJ2601" i="1"/>
  <c r="BK2601" i="1"/>
  <c r="BJ2602" i="1"/>
  <c r="BK2602" i="1"/>
  <c r="BL2602" i="1" s="1"/>
  <c r="BJ2603" i="1"/>
  <c r="BK2603" i="1"/>
  <c r="BL2603" i="1" s="1"/>
  <c r="BJ2604" i="1"/>
  <c r="BK2604" i="1"/>
  <c r="BL2604" i="1" s="1"/>
  <c r="BM2604" i="1"/>
  <c r="BN2604" i="1" s="1"/>
  <c r="BO2604" i="1" s="1"/>
  <c r="BP2604" i="1" s="1"/>
  <c r="BJ2605" i="1"/>
  <c r="BK2605" i="1"/>
  <c r="BL2605" i="1" s="1"/>
  <c r="BM2605" i="1"/>
  <c r="BN2605" i="1" s="1"/>
  <c r="BO2605" i="1" s="1"/>
  <c r="BP2605" i="1" s="1"/>
  <c r="BQ2605" i="1" s="1"/>
  <c r="BJ2606" i="1"/>
  <c r="BK2606" i="1"/>
  <c r="BL2606" i="1" s="1"/>
  <c r="BJ2607" i="1"/>
  <c r="BK2607" i="1"/>
  <c r="BJ2608" i="1"/>
  <c r="BK2608" i="1"/>
  <c r="BL2608" i="1" s="1"/>
  <c r="BM2608" i="1"/>
  <c r="BN2608" i="1" s="1"/>
  <c r="BO2608" i="1" s="1"/>
  <c r="BP2608" i="1" s="1"/>
  <c r="BQ2608" i="1" s="1"/>
  <c r="BJ2609" i="1"/>
  <c r="BK2609" i="1"/>
  <c r="BL2609" i="1" s="1"/>
  <c r="BJ2610" i="1"/>
  <c r="BK2610" i="1"/>
  <c r="BL2610" i="1" s="1"/>
  <c r="BJ2611" i="1"/>
  <c r="BK2611" i="1"/>
  <c r="BL2611" i="1" s="1"/>
  <c r="BM2611" i="1"/>
  <c r="BN2611" i="1" s="1"/>
  <c r="BO2611" i="1" s="1"/>
  <c r="BP2611" i="1" s="1"/>
  <c r="BJ2612" i="1"/>
  <c r="BK2612" i="1"/>
  <c r="BL2612" i="1"/>
  <c r="BJ2613" i="1"/>
  <c r="BK2613" i="1"/>
  <c r="BL2613" i="1"/>
  <c r="BJ2614" i="1"/>
  <c r="BK2614" i="1"/>
  <c r="BL2614" i="1"/>
  <c r="BJ2615" i="1"/>
  <c r="BK2615" i="1"/>
  <c r="BL2615" i="1" s="1"/>
  <c r="BJ2616" i="1"/>
  <c r="BK2616" i="1"/>
  <c r="BL2616" i="1" s="1"/>
  <c r="BJ2617" i="1"/>
  <c r="BK2617" i="1"/>
  <c r="BJ2618" i="1"/>
  <c r="BK2618" i="1"/>
  <c r="BL2618" i="1"/>
  <c r="BJ2619" i="1"/>
  <c r="BK2619" i="1"/>
  <c r="BL2619" i="1" s="1"/>
  <c r="BJ2620" i="1"/>
  <c r="BK2620" i="1"/>
  <c r="BL2620" i="1" s="1"/>
  <c r="BM2620" i="1"/>
  <c r="BN2620" i="1" s="1"/>
  <c r="BO2620" i="1" s="1"/>
  <c r="BP2620" i="1" s="1"/>
  <c r="BJ2621" i="1"/>
  <c r="BK2621" i="1"/>
  <c r="BL2621" i="1"/>
  <c r="BJ2622" i="1"/>
  <c r="BK2622" i="1"/>
  <c r="BL2622" i="1"/>
  <c r="BM2622" i="1"/>
  <c r="BN2622" i="1" s="1"/>
  <c r="BO2622" i="1" s="1"/>
  <c r="BP2622" i="1" s="1"/>
  <c r="BJ2623" i="1"/>
  <c r="BK2623" i="1"/>
  <c r="BL2623" i="1"/>
  <c r="BJ2624" i="1"/>
  <c r="BK2624" i="1"/>
  <c r="BL2624" i="1"/>
  <c r="BM2624" i="1"/>
  <c r="BN2624" i="1" s="1"/>
  <c r="BO2624" i="1" s="1"/>
  <c r="BP2624" i="1" s="1"/>
  <c r="BQ2624" i="1" s="1"/>
  <c r="BJ2625" i="1"/>
  <c r="BK2625" i="1"/>
  <c r="BL2625" i="1"/>
  <c r="BJ2626" i="1"/>
  <c r="BK2626" i="1"/>
  <c r="BL2626" i="1"/>
  <c r="BM2626" i="1"/>
  <c r="BN2626" i="1" s="1"/>
  <c r="BO2626" i="1" s="1"/>
  <c r="BP2626" i="1" s="1"/>
  <c r="BJ2627" i="1"/>
  <c r="BK2627" i="1"/>
  <c r="BL2627" i="1" s="1"/>
  <c r="BJ2628" i="1"/>
  <c r="BK2628" i="1"/>
  <c r="BL2628" i="1" s="1"/>
  <c r="BJ2629" i="1"/>
  <c r="BK2629" i="1"/>
  <c r="BL2629" i="1" s="1"/>
  <c r="BM2629" i="1"/>
  <c r="BN2629" i="1" s="1"/>
  <c r="BO2629" i="1" s="1"/>
  <c r="BP2629" i="1" s="1"/>
  <c r="BJ2630" i="1"/>
  <c r="BK2630" i="1"/>
  <c r="BL2630" i="1" s="1"/>
  <c r="BJ2631" i="1"/>
  <c r="BK2631" i="1"/>
  <c r="BL2631" i="1" s="1"/>
  <c r="BJ2632" i="1"/>
  <c r="BK2632" i="1"/>
  <c r="BL2632" i="1"/>
  <c r="BJ2633" i="1"/>
  <c r="BK2633" i="1"/>
  <c r="BL2633" i="1" s="1"/>
  <c r="BM2633" i="1"/>
  <c r="BN2633" i="1" s="1"/>
  <c r="BO2633" i="1" s="1"/>
  <c r="BP2633" i="1" s="1"/>
  <c r="BJ2634" i="1"/>
  <c r="BK2634" i="1"/>
  <c r="BL2634" i="1" s="1"/>
  <c r="BJ2635" i="1"/>
  <c r="BK2635" i="1"/>
  <c r="BL2635" i="1" s="1"/>
  <c r="BM2635" i="1"/>
  <c r="BN2635" i="1" s="1"/>
  <c r="BO2635" i="1" s="1"/>
  <c r="BP2635" i="1" s="1"/>
  <c r="BJ2636" i="1"/>
  <c r="BK2636" i="1"/>
  <c r="BM2636" i="1"/>
  <c r="BN2636" i="1" s="1"/>
  <c r="BO2636" i="1" s="1"/>
  <c r="BP2636" i="1" s="1"/>
  <c r="BJ2637" i="1"/>
  <c r="BK2637" i="1"/>
  <c r="BL2637" i="1" s="1"/>
  <c r="BJ2638" i="1"/>
  <c r="BK2638" i="1"/>
  <c r="BL2638" i="1" s="1"/>
  <c r="BM2638" i="1"/>
  <c r="BN2638" i="1" s="1"/>
  <c r="BO2638" i="1" s="1"/>
  <c r="BP2638" i="1" s="1"/>
  <c r="BJ2639" i="1"/>
  <c r="BK2639" i="1"/>
  <c r="BL2639" i="1"/>
  <c r="BM2639" i="1"/>
  <c r="BN2639" i="1" s="1"/>
  <c r="BO2639" i="1" s="1"/>
  <c r="BP2639" i="1" s="1"/>
  <c r="BJ2640" i="1"/>
  <c r="BK2640" i="1"/>
  <c r="BL2640" i="1"/>
  <c r="BM2640" i="1"/>
  <c r="BN2640" i="1" s="1"/>
  <c r="BO2640" i="1" s="1"/>
  <c r="BP2640" i="1" s="1"/>
  <c r="BJ2641" i="1"/>
  <c r="BK2641" i="1"/>
  <c r="BL2641" i="1" s="1"/>
  <c r="BM2641" i="1"/>
  <c r="BN2641" i="1" s="1"/>
  <c r="BO2641" i="1" s="1"/>
  <c r="BP2641" i="1" s="1"/>
  <c r="BQ2641" i="1" s="1"/>
  <c r="BJ2642" i="1"/>
  <c r="BK2642" i="1"/>
  <c r="BL2642" i="1" s="1"/>
  <c r="BJ2643" i="1"/>
  <c r="BK2643" i="1"/>
  <c r="BL2643" i="1" s="1"/>
  <c r="BM2643" i="1"/>
  <c r="BN2643" i="1" s="1"/>
  <c r="BO2643" i="1" s="1"/>
  <c r="BP2643" i="1" s="1"/>
  <c r="BJ2644" i="1"/>
  <c r="BK2644" i="1"/>
  <c r="BM2644" i="1"/>
  <c r="BN2644" i="1" s="1"/>
  <c r="BO2644" i="1" s="1"/>
  <c r="BP2644" i="1" s="1"/>
  <c r="BJ2645" i="1"/>
  <c r="BK2645" i="1"/>
  <c r="BL2645" i="1" s="1"/>
  <c r="BM2645" i="1"/>
  <c r="BN2645" i="1" s="1"/>
  <c r="BO2645" i="1" s="1"/>
  <c r="BP2645" i="1" s="1"/>
  <c r="BJ2646" i="1"/>
  <c r="BK2646" i="1"/>
  <c r="BL2646" i="1" s="1"/>
  <c r="BJ2647" i="1"/>
  <c r="BK2647" i="1"/>
  <c r="BL2647" i="1" s="1"/>
  <c r="BJ2648" i="1"/>
  <c r="BK2648" i="1"/>
  <c r="BM2648" i="1"/>
  <c r="BN2648" i="1" s="1"/>
  <c r="BO2648" i="1" s="1"/>
  <c r="BP2648" i="1" s="1"/>
  <c r="BJ2649" i="1"/>
  <c r="BK2649" i="1"/>
  <c r="BL2649" i="1"/>
  <c r="BM2649" i="1"/>
  <c r="BN2649" i="1" s="1"/>
  <c r="BO2649" i="1" s="1"/>
  <c r="BP2649" i="1" s="1"/>
  <c r="BJ2650" i="1"/>
  <c r="BK2650" i="1"/>
  <c r="BL2650" i="1" s="1"/>
  <c r="BJ2651" i="1"/>
  <c r="BK2651" i="1"/>
  <c r="BL2651" i="1" s="1"/>
  <c r="BJ2652" i="1"/>
  <c r="BK2652" i="1"/>
  <c r="BM2652" i="1"/>
  <c r="BN2652" i="1" s="1"/>
  <c r="BO2652" i="1" s="1"/>
  <c r="BP2652" i="1" s="1"/>
  <c r="BJ2653" i="1"/>
  <c r="BK2653" i="1"/>
  <c r="BJ2654" i="1"/>
  <c r="BK2654" i="1"/>
  <c r="BM2654" i="1"/>
  <c r="BN2654" i="1" s="1"/>
  <c r="BO2654" i="1" s="1"/>
  <c r="BP2654" i="1" s="1"/>
  <c r="BJ2655" i="1"/>
  <c r="BK2655" i="1"/>
  <c r="BL2655" i="1" s="1"/>
  <c r="BJ2656" i="1"/>
  <c r="BK2656" i="1"/>
  <c r="BL2656" i="1"/>
  <c r="BJ2657" i="1"/>
  <c r="BK2657" i="1"/>
  <c r="BL2657" i="1"/>
  <c r="BJ2658" i="1"/>
  <c r="BK2658" i="1"/>
  <c r="BL2658" i="1" s="1"/>
  <c r="BJ2659" i="1"/>
  <c r="BK2659" i="1"/>
  <c r="BL2659" i="1" s="1"/>
  <c r="BM2659" i="1"/>
  <c r="BN2659" i="1" s="1"/>
  <c r="BO2659" i="1" s="1"/>
  <c r="BP2659" i="1" s="1"/>
  <c r="BJ2660" i="1"/>
  <c r="BK2660" i="1"/>
  <c r="BL2660" i="1" s="1"/>
  <c r="BM2660" i="1"/>
  <c r="BN2660" i="1" s="1"/>
  <c r="BO2660" i="1" s="1"/>
  <c r="BP2660" i="1" s="1"/>
  <c r="BJ2661" i="1"/>
  <c r="BK2661" i="1"/>
  <c r="BL2661" i="1" s="1"/>
  <c r="BJ2662" i="1"/>
  <c r="BK2662" i="1"/>
  <c r="BJ2663" i="1"/>
  <c r="BK2663" i="1"/>
  <c r="BL2663" i="1" s="1"/>
  <c r="BM2663" i="1"/>
  <c r="BN2663" i="1" s="1"/>
  <c r="BO2663" i="1" s="1"/>
  <c r="BP2663" i="1" s="1"/>
  <c r="BJ2664" i="1"/>
  <c r="BK2664" i="1"/>
  <c r="BL2664" i="1" s="1"/>
  <c r="BJ2665" i="1"/>
  <c r="BK2665" i="1"/>
  <c r="BL2665" i="1" s="1"/>
  <c r="BM2665" i="1"/>
  <c r="BN2665" i="1" s="1"/>
  <c r="BO2665" i="1" s="1"/>
  <c r="BP2665" i="1" s="1"/>
  <c r="BJ2666" i="1"/>
  <c r="BK2666" i="1"/>
  <c r="BL2666" i="1" s="1"/>
  <c r="BJ2667" i="1"/>
  <c r="BK2667" i="1"/>
  <c r="BJ2668" i="1"/>
  <c r="BK2668" i="1"/>
  <c r="BL2668" i="1" s="1"/>
  <c r="BM2668" i="1"/>
  <c r="BN2668" i="1" s="1"/>
  <c r="BO2668" i="1" s="1"/>
  <c r="BP2668" i="1" s="1"/>
  <c r="BJ2669" i="1"/>
  <c r="BK2669" i="1"/>
  <c r="BM2669" i="1"/>
  <c r="BN2669" i="1" s="1"/>
  <c r="BO2669" i="1" s="1"/>
  <c r="BP2669" i="1" s="1"/>
  <c r="BJ2670" i="1"/>
  <c r="BK2670" i="1"/>
  <c r="BL2670" i="1" s="1"/>
  <c r="BJ2671" i="1"/>
  <c r="BK2671" i="1"/>
  <c r="BL2671" i="1" s="1"/>
  <c r="BM2671" i="1"/>
  <c r="BN2671" i="1" s="1"/>
  <c r="BO2671" i="1" s="1"/>
  <c r="BP2671" i="1" s="1"/>
  <c r="BJ2672" i="1"/>
  <c r="BK2672" i="1"/>
  <c r="BM2672" i="1"/>
  <c r="BN2672" i="1" s="1"/>
  <c r="BO2672" i="1" s="1"/>
  <c r="BP2672" i="1" s="1"/>
  <c r="BJ2673" i="1"/>
  <c r="BK2673" i="1"/>
  <c r="BL2673" i="1" s="1"/>
  <c r="BJ2674" i="1"/>
  <c r="BK2674" i="1"/>
  <c r="BL2674" i="1" s="1"/>
  <c r="BJ2675" i="1"/>
  <c r="BK2675" i="1"/>
  <c r="BJ2676" i="1"/>
  <c r="BK2676" i="1"/>
  <c r="BL2676" i="1" s="1"/>
  <c r="BM2676" i="1"/>
  <c r="BN2676" i="1" s="1"/>
  <c r="BO2676" i="1" s="1"/>
  <c r="BP2676" i="1" s="1"/>
  <c r="BJ2677" i="1"/>
  <c r="BK2677" i="1"/>
  <c r="BJ2678" i="1"/>
  <c r="BK2678" i="1"/>
  <c r="BL2678" i="1" s="1"/>
  <c r="BJ2679" i="1"/>
  <c r="BK2679" i="1"/>
  <c r="BL2679" i="1"/>
  <c r="BM2679" i="1"/>
  <c r="BN2679" i="1" s="1"/>
  <c r="BO2679" i="1" s="1"/>
  <c r="BP2679" i="1" s="1"/>
  <c r="BJ2680" i="1"/>
  <c r="BK2680" i="1"/>
  <c r="BL2680" i="1"/>
  <c r="BJ2681" i="1"/>
  <c r="BK2681" i="1"/>
  <c r="BL2681" i="1" s="1"/>
  <c r="BJ2682" i="1"/>
  <c r="BK2682" i="1"/>
  <c r="BL2682" i="1" s="1"/>
  <c r="BM2682" i="1"/>
  <c r="BN2682" i="1" s="1"/>
  <c r="BO2682" i="1" s="1"/>
  <c r="BP2682" i="1" s="1"/>
  <c r="BJ2683" i="1"/>
  <c r="BK2683" i="1"/>
  <c r="BM2683" i="1"/>
  <c r="BN2683" i="1" s="1"/>
  <c r="BO2683" i="1" s="1"/>
  <c r="BP2683" i="1" s="1"/>
  <c r="BQ2683" i="1" s="1"/>
  <c r="BJ2684" i="1"/>
  <c r="BK2684" i="1"/>
  <c r="BL2684" i="1" s="1"/>
  <c r="BM2684" i="1"/>
  <c r="BN2684" i="1" s="1"/>
  <c r="BO2684" i="1" s="1"/>
  <c r="BP2684" i="1" s="1"/>
  <c r="BJ2685" i="1"/>
  <c r="BK2685" i="1"/>
  <c r="BL2685" i="1"/>
  <c r="BJ2686" i="1"/>
  <c r="BK2686" i="1"/>
  <c r="BL2686" i="1" s="1"/>
  <c r="BJ2687" i="1"/>
  <c r="BK2687" i="1"/>
  <c r="BL2687" i="1" s="1"/>
  <c r="BM2687" i="1"/>
  <c r="BN2687" i="1" s="1"/>
  <c r="BO2687" i="1" s="1"/>
  <c r="BP2687" i="1" s="1"/>
  <c r="BJ2688" i="1"/>
  <c r="BK2688" i="1"/>
  <c r="BL2688" i="1" s="1"/>
  <c r="BJ2689" i="1"/>
  <c r="BK2689" i="1"/>
  <c r="BL2689" i="1" s="1"/>
  <c r="BM2689" i="1"/>
  <c r="BN2689" i="1" s="1"/>
  <c r="BO2689" i="1" s="1"/>
  <c r="BP2689" i="1" s="1"/>
  <c r="BJ2690" i="1"/>
  <c r="BK2690" i="1"/>
  <c r="BL2690" i="1"/>
  <c r="BM2690" i="1"/>
  <c r="BN2690" i="1" s="1"/>
  <c r="BO2690" i="1" s="1"/>
  <c r="BP2690" i="1" s="1"/>
  <c r="BJ2691" i="1"/>
  <c r="BK2691" i="1"/>
  <c r="BL2691" i="1"/>
  <c r="BJ2692" i="1"/>
  <c r="BK2692" i="1"/>
  <c r="BL2692" i="1"/>
  <c r="BM2692" i="1"/>
  <c r="BN2692" i="1" s="1"/>
  <c r="BO2692" i="1" s="1"/>
  <c r="BP2692" i="1" s="1"/>
  <c r="BJ2693" i="1"/>
  <c r="BK2693" i="1"/>
  <c r="BM2693" i="1"/>
  <c r="BN2693" i="1" s="1"/>
  <c r="BO2693" i="1" s="1"/>
  <c r="BP2693" i="1" s="1"/>
  <c r="BQ2693" i="1" s="1"/>
  <c r="BJ2694" i="1"/>
  <c r="BK2694" i="1"/>
  <c r="BL2694" i="1" s="1"/>
  <c r="BJ2695" i="1"/>
  <c r="BK2695" i="1"/>
  <c r="BL2695" i="1" s="1"/>
  <c r="BJ2696" i="1"/>
  <c r="BK2696" i="1"/>
  <c r="BL2696" i="1" s="1"/>
  <c r="BM2696" i="1"/>
  <c r="BN2696" i="1" s="1"/>
  <c r="BO2696" i="1" s="1"/>
  <c r="BP2696" i="1" s="1"/>
  <c r="BJ2697" i="1"/>
  <c r="BK2697" i="1"/>
  <c r="BL2697" i="1"/>
  <c r="BM2697" i="1"/>
  <c r="BN2697" i="1" s="1"/>
  <c r="BO2697" i="1" s="1"/>
  <c r="BP2697" i="1" s="1"/>
  <c r="BQ2697" i="1" s="1"/>
  <c r="BJ2698" i="1"/>
  <c r="BK2698" i="1"/>
  <c r="BL2698" i="1" s="1"/>
  <c r="BJ2699" i="1"/>
  <c r="BK2699" i="1"/>
  <c r="BL2699" i="1" s="1"/>
  <c r="BJ2700" i="1"/>
  <c r="BK2700" i="1"/>
  <c r="BL2700" i="1" s="1"/>
  <c r="BJ2701" i="1"/>
  <c r="BK2701" i="1"/>
  <c r="BL2701" i="1" s="1"/>
  <c r="BJ2702" i="1"/>
  <c r="BK2702" i="1"/>
  <c r="BL2702" i="1" s="1"/>
  <c r="BJ2703" i="1"/>
  <c r="BK2703" i="1"/>
  <c r="BL2703" i="1" s="1"/>
  <c r="BM2703" i="1"/>
  <c r="BN2703" i="1" s="1"/>
  <c r="BO2703" i="1" s="1"/>
  <c r="BP2703" i="1" s="1"/>
  <c r="BJ2704" i="1"/>
  <c r="BK2704" i="1"/>
  <c r="BL2704" i="1"/>
  <c r="BM2704" i="1"/>
  <c r="BN2704" i="1" s="1"/>
  <c r="BO2704" i="1" s="1"/>
  <c r="BP2704" i="1" s="1"/>
  <c r="BJ2705" i="1"/>
  <c r="BK2705" i="1"/>
  <c r="BL2705" i="1"/>
  <c r="BJ2706" i="1"/>
  <c r="BK2706" i="1"/>
  <c r="BL2706" i="1"/>
  <c r="BM2706" i="1"/>
  <c r="BN2706" i="1" s="1"/>
  <c r="BO2706" i="1" s="1"/>
  <c r="BP2706" i="1" s="1"/>
  <c r="BJ2707" i="1"/>
  <c r="BK2707" i="1"/>
  <c r="BL2707" i="1"/>
  <c r="BJ2708" i="1"/>
  <c r="BK2708" i="1"/>
  <c r="BL2708" i="1"/>
  <c r="BJ2709" i="1"/>
  <c r="BK2709" i="1"/>
  <c r="BL2709" i="1"/>
  <c r="BJ2710" i="1"/>
  <c r="BK2710" i="1"/>
  <c r="BL2710" i="1" s="1"/>
  <c r="BM2710" i="1"/>
  <c r="BN2710" i="1" s="1"/>
  <c r="BO2710" i="1" s="1"/>
  <c r="BP2710" i="1" s="1"/>
  <c r="BJ2711" i="1"/>
  <c r="BK2711" i="1"/>
  <c r="BM2711" i="1"/>
  <c r="BN2711" i="1" s="1"/>
  <c r="BO2711" i="1" s="1"/>
  <c r="BP2711" i="1" s="1"/>
  <c r="BJ2712" i="1"/>
  <c r="BK2712" i="1"/>
  <c r="BL2712" i="1" s="1"/>
  <c r="BJ2713" i="1"/>
  <c r="BK2713" i="1"/>
  <c r="BL2713" i="1" s="1"/>
  <c r="BM2713" i="1"/>
  <c r="BN2713" i="1" s="1"/>
  <c r="BO2713" i="1" s="1"/>
  <c r="BP2713" i="1" s="1"/>
  <c r="BJ2714" i="1"/>
  <c r="BK2714" i="1"/>
  <c r="BL2714" i="1" s="1"/>
  <c r="BJ2715" i="1"/>
  <c r="BK2715" i="1"/>
  <c r="BL2715" i="1" s="1"/>
  <c r="BJ2716" i="1"/>
  <c r="BK2716" i="1"/>
  <c r="BL2716" i="1" s="1"/>
  <c r="BM2716" i="1"/>
  <c r="BN2716" i="1" s="1"/>
  <c r="BO2716" i="1" s="1"/>
  <c r="BP2716" i="1" s="1"/>
  <c r="BJ2717" i="1"/>
  <c r="BK2717" i="1"/>
  <c r="BJ2718" i="1"/>
  <c r="BK2718" i="1"/>
  <c r="BJ2719" i="1"/>
  <c r="BK2719" i="1"/>
  <c r="BL2719" i="1" s="1"/>
  <c r="BJ2720" i="1"/>
  <c r="BK2720" i="1"/>
  <c r="BL2720" i="1"/>
  <c r="BM2720" i="1"/>
  <c r="BN2720" i="1" s="1"/>
  <c r="BO2720" i="1" s="1"/>
  <c r="BP2720" i="1" s="1"/>
  <c r="BJ2721" i="1"/>
  <c r="BK2721" i="1"/>
  <c r="BL2721" i="1"/>
  <c r="BM2721" i="1"/>
  <c r="BN2721" i="1" s="1"/>
  <c r="BO2721" i="1" s="1"/>
  <c r="BP2721" i="1" s="1"/>
  <c r="BJ2722" i="1"/>
  <c r="BK2722" i="1"/>
  <c r="BL2722" i="1" s="1"/>
  <c r="BJ2723" i="1"/>
  <c r="BK2723" i="1"/>
  <c r="BL2723" i="1" s="1"/>
  <c r="BJ2724" i="1"/>
  <c r="BK2724" i="1"/>
  <c r="BL2724" i="1" s="1"/>
  <c r="BM2724" i="1"/>
  <c r="BN2724" i="1" s="1"/>
  <c r="BO2724" i="1" s="1"/>
  <c r="BP2724" i="1" s="1"/>
  <c r="BJ2725" i="1"/>
  <c r="BK2725" i="1"/>
  <c r="BL2725" i="1"/>
  <c r="BJ2726" i="1"/>
  <c r="BK2726" i="1"/>
  <c r="BL2726" i="1" s="1"/>
  <c r="BJ2727" i="1"/>
  <c r="BK2727" i="1"/>
  <c r="BJ2728" i="1"/>
  <c r="BK2728" i="1"/>
  <c r="BL2728" i="1" s="1"/>
  <c r="BJ2729" i="1"/>
  <c r="BK2729" i="1"/>
  <c r="BL2729" i="1" s="1"/>
  <c r="BM2729" i="1"/>
  <c r="BN2729" i="1" s="1"/>
  <c r="BO2729" i="1" s="1"/>
  <c r="BP2729" i="1" s="1"/>
  <c r="BJ2730" i="1"/>
  <c r="BK2730" i="1"/>
  <c r="BL2730" i="1" s="1"/>
  <c r="BJ2731" i="1"/>
  <c r="BK2731" i="1"/>
  <c r="BL2731" i="1" s="1"/>
  <c r="BJ2732" i="1"/>
  <c r="BK2732" i="1"/>
  <c r="BM2732" i="1"/>
  <c r="BN2732" i="1" s="1"/>
  <c r="BO2732" i="1" s="1"/>
  <c r="BP2732" i="1" s="1"/>
  <c r="BJ2733" i="1"/>
  <c r="BK2733" i="1"/>
  <c r="BL2733" i="1" s="1"/>
  <c r="BJ2734" i="1"/>
  <c r="BK2734" i="1"/>
  <c r="BL2734" i="1" s="1"/>
  <c r="BJ2735" i="1"/>
  <c r="BK2735" i="1"/>
  <c r="BL2735" i="1" s="1"/>
  <c r="BM2735" i="1"/>
  <c r="BN2735" i="1" s="1"/>
  <c r="BO2735" i="1" s="1"/>
  <c r="BP2735" i="1" s="1"/>
  <c r="BJ2736" i="1"/>
  <c r="BK2736" i="1"/>
  <c r="BL2736" i="1" s="1"/>
  <c r="BJ2737" i="1"/>
  <c r="BK2737" i="1"/>
  <c r="BL2737" i="1" s="1"/>
  <c r="BM2737" i="1"/>
  <c r="BN2737" i="1" s="1"/>
  <c r="BO2737" i="1" s="1"/>
  <c r="BP2737" i="1" s="1"/>
  <c r="BJ2738" i="1"/>
  <c r="BK2738" i="1"/>
  <c r="BL2738" i="1" s="1"/>
  <c r="BM2738" i="1"/>
  <c r="BN2738" i="1" s="1"/>
  <c r="BO2738" i="1" s="1"/>
  <c r="BP2738" i="1" s="1"/>
  <c r="BJ2739" i="1"/>
  <c r="BK2739" i="1"/>
  <c r="BL2739" i="1" s="1"/>
  <c r="BJ2740" i="1"/>
  <c r="BK2740" i="1"/>
  <c r="BL2740" i="1" s="1"/>
  <c r="BJ2741" i="1"/>
  <c r="BK2741" i="1"/>
  <c r="BL2741" i="1" s="1"/>
  <c r="BM2741" i="1"/>
  <c r="BN2741" i="1" s="1"/>
  <c r="BO2741" i="1" s="1"/>
  <c r="BP2741" i="1" s="1"/>
  <c r="BJ2742" i="1"/>
  <c r="BK2742" i="1"/>
  <c r="BL2742" i="1" s="1"/>
  <c r="BM2742" i="1"/>
  <c r="BN2742" i="1" s="1"/>
  <c r="BO2742" i="1" s="1"/>
  <c r="BP2742" i="1" s="1"/>
  <c r="BJ2743" i="1"/>
  <c r="BK2743" i="1"/>
  <c r="BL2743" i="1" s="1"/>
  <c r="BJ2744" i="1"/>
  <c r="BK2744" i="1"/>
  <c r="BL2744" i="1" s="1"/>
  <c r="BJ2745" i="1"/>
  <c r="BK2745" i="1"/>
  <c r="BL2745" i="1"/>
  <c r="BJ2746" i="1"/>
  <c r="BK2746" i="1"/>
  <c r="BL2746" i="1"/>
  <c r="BM2746" i="1"/>
  <c r="BN2746" i="1" s="1"/>
  <c r="BO2746" i="1" s="1"/>
  <c r="BP2746" i="1" s="1"/>
  <c r="BJ2747" i="1"/>
  <c r="BK2747" i="1"/>
  <c r="BL2747" i="1" s="1"/>
  <c r="BM2747" i="1"/>
  <c r="BN2747" i="1" s="1"/>
  <c r="BO2747" i="1" s="1"/>
  <c r="BP2747" i="1" s="1"/>
  <c r="BJ2748" i="1"/>
  <c r="BK2748" i="1"/>
  <c r="BL2748" i="1" s="1"/>
  <c r="BM2748" i="1"/>
  <c r="BN2748" i="1" s="1"/>
  <c r="BO2748" i="1" s="1"/>
  <c r="BP2748" i="1" s="1"/>
  <c r="BJ2749" i="1"/>
  <c r="BK2749" i="1"/>
  <c r="BL2749" i="1" s="1"/>
  <c r="BJ2750" i="1"/>
  <c r="BK2750" i="1"/>
  <c r="BL2750" i="1" s="1"/>
  <c r="BJ2751" i="1"/>
  <c r="BK2751" i="1"/>
  <c r="BL2751" i="1" s="1"/>
  <c r="BM2751" i="1"/>
  <c r="BN2751" i="1" s="1"/>
  <c r="BO2751" i="1" s="1"/>
  <c r="BP2751" i="1" s="1"/>
  <c r="BQ2751" i="1" s="1"/>
  <c r="BJ2752" i="1"/>
  <c r="BK2752" i="1"/>
  <c r="BL2752" i="1" s="1"/>
  <c r="BM2752" i="1"/>
  <c r="BN2752" i="1" s="1"/>
  <c r="BO2752" i="1" s="1"/>
  <c r="BP2752" i="1" s="1"/>
  <c r="BJ2753" i="1"/>
  <c r="BK2753" i="1"/>
  <c r="BJ2754" i="1"/>
  <c r="BK2754" i="1"/>
  <c r="BL2754" i="1"/>
  <c r="BJ2755" i="1"/>
  <c r="BK2755" i="1"/>
  <c r="BL2755" i="1" s="1"/>
  <c r="BM2755" i="1"/>
  <c r="BN2755" i="1" s="1"/>
  <c r="BO2755" i="1" s="1"/>
  <c r="BP2755" i="1" s="1"/>
  <c r="BJ2756" i="1"/>
  <c r="BK2756" i="1"/>
  <c r="BL2756" i="1" s="1"/>
  <c r="BJ2757" i="1"/>
  <c r="BK2757" i="1"/>
  <c r="BL2757" i="1" s="1"/>
  <c r="BM2757" i="1"/>
  <c r="BN2757" i="1" s="1"/>
  <c r="BO2757" i="1" s="1"/>
  <c r="BP2757" i="1" s="1"/>
  <c r="BJ2758" i="1"/>
  <c r="BK2758" i="1"/>
  <c r="BL2758" i="1"/>
  <c r="BJ2759" i="1"/>
  <c r="BK2759" i="1"/>
  <c r="BL2759" i="1" s="1"/>
  <c r="BM2759" i="1"/>
  <c r="BN2759" i="1" s="1"/>
  <c r="BO2759" i="1" s="1"/>
  <c r="BP2759" i="1" s="1"/>
  <c r="BJ2760" i="1"/>
  <c r="BK2760" i="1"/>
  <c r="BL2760" i="1" s="1"/>
  <c r="BM2760" i="1"/>
  <c r="BN2760" i="1" s="1"/>
  <c r="BO2760" i="1" s="1"/>
  <c r="BP2760" i="1" s="1"/>
  <c r="BJ2761" i="1"/>
  <c r="BK2761" i="1"/>
  <c r="BJ2762" i="1"/>
  <c r="BK2762" i="1"/>
  <c r="BL2762" i="1" s="1"/>
  <c r="BM2762" i="1"/>
  <c r="BN2762" i="1" s="1"/>
  <c r="BO2762" i="1" s="1"/>
  <c r="BP2762" i="1" s="1"/>
  <c r="BJ2763" i="1"/>
  <c r="BK2763" i="1"/>
  <c r="BL2763" i="1" s="1"/>
  <c r="BM2763" i="1"/>
  <c r="BN2763" i="1" s="1"/>
  <c r="BO2763" i="1" s="1"/>
  <c r="BP2763" i="1" s="1"/>
  <c r="BQ2763" i="1" s="1"/>
  <c r="BJ2764" i="1"/>
  <c r="BK2764" i="1"/>
  <c r="BL2764" i="1"/>
  <c r="BM2764" i="1"/>
  <c r="BN2764" i="1" s="1"/>
  <c r="BO2764" i="1" s="1"/>
  <c r="BP2764" i="1" s="1"/>
  <c r="BJ2765" i="1"/>
  <c r="BK2765" i="1"/>
  <c r="BL2765" i="1"/>
  <c r="BM2765" i="1"/>
  <c r="BN2765" i="1" s="1"/>
  <c r="BO2765" i="1" s="1"/>
  <c r="BP2765" i="1" s="1"/>
  <c r="BJ2766" i="1"/>
  <c r="BK2766" i="1"/>
  <c r="BL2766" i="1" s="1"/>
  <c r="BJ2767" i="1"/>
  <c r="BK2767" i="1"/>
  <c r="BL2767" i="1" s="1"/>
  <c r="BM2767" i="1"/>
  <c r="BN2767" i="1" s="1"/>
  <c r="BO2767" i="1" s="1"/>
  <c r="BP2767" i="1" s="1"/>
  <c r="BJ2768" i="1"/>
  <c r="BK2768" i="1"/>
  <c r="BL2768" i="1"/>
  <c r="BJ2769" i="1"/>
  <c r="BK2769" i="1"/>
  <c r="BL2769" i="1"/>
  <c r="BM2769" i="1"/>
  <c r="BN2769" i="1" s="1"/>
  <c r="BO2769" i="1" s="1"/>
  <c r="BP2769" i="1" s="1"/>
  <c r="BJ2770" i="1"/>
  <c r="BK2770" i="1"/>
  <c r="BL2770" i="1"/>
  <c r="BM2770" i="1"/>
  <c r="BN2770" i="1" s="1"/>
  <c r="BO2770" i="1" s="1"/>
  <c r="BP2770" i="1" s="1"/>
  <c r="BJ2771" i="1"/>
  <c r="BK2771" i="1"/>
  <c r="BL2771" i="1"/>
  <c r="BM2771" i="1"/>
  <c r="BN2771" i="1" s="1"/>
  <c r="BO2771" i="1" s="1"/>
  <c r="BP2771" i="1" s="1"/>
  <c r="BJ2772" i="1"/>
  <c r="BK2772" i="1"/>
  <c r="BL2772" i="1"/>
  <c r="BJ2773" i="1"/>
  <c r="BK2773" i="1"/>
  <c r="BL2773" i="1"/>
  <c r="BM2773" i="1"/>
  <c r="BN2773" i="1" s="1"/>
  <c r="BO2773" i="1" s="1"/>
  <c r="BP2773" i="1" s="1"/>
  <c r="BJ2774" i="1"/>
  <c r="BK2774" i="1"/>
  <c r="BL2774" i="1"/>
  <c r="BM2774" i="1"/>
  <c r="BN2774" i="1" s="1"/>
  <c r="BO2774" i="1" s="1"/>
  <c r="BP2774" i="1" s="1"/>
  <c r="BJ2775" i="1"/>
  <c r="BK2775" i="1"/>
  <c r="BL2775" i="1" s="1"/>
  <c r="BJ2776" i="1"/>
  <c r="BK2776" i="1"/>
  <c r="BL2776" i="1" s="1"/>
  <c r="BM2776" i="1"/>
  <c r="BN2776" i="1" s="1"/>
  <c r="BO2776" i="1" s="1"/>
  <c r="BP2776" i="1" s="1"/>
  <c r="BQ2776" i="1" s="1"/>
  <c r="BJ2777" i="1"/>
  <c r="BK2777" i="1"/>
  <c r="BL2777" i="1" s="1"/>
  <c r="BM2777" i="1"/>
  <c r="BN2777" i="1" s="1"/>
  <c r="BO2777" i="1" s="1"/>
  <c r="BP2777" i="1" s="1"/>
  <c r="BJ2778" i="1"/>
  <c r="BK2778" i="1"/>
  <c r="BL2778" i="1" s="1"/>
  <c r="BJ2779" i="1"/>
  <c r="BK2779" i="1"/>
  <c r="BL2779" i="1" s="1"/>
  <c r="BJ2780" i="1"/>
  <c r="BK2780" i="1"/>
  <c r="BL2780" i="1" s="1"/>
  <c r="BM2780" i="1"/>
  <c r="BN2780" i="1" s="1"/>
  <c r="BO2780" i="1" s="1"/>
  <c r="BP2780" i="1" s="1"/>
  <c r="BJ2781" i="1"/>
  <c r="BK2781" i="1"/>
  <c r="BL2781" i="1" s="1"/>
  <c r="BM2781" i="1"/>
  <c r="BN2781" i="1" s="1"/>
  <c r="BO2781" i="1" s="1"/>
  <c r="BP2781" i="1" s="1"/>
  <c r="BJ2782" i="1"/>
  <c r="BK2782" i="1"/>
  <c r="BL2782" i="1" s="1"/>
  <c r="BM2782" i="1"/>
  <c r="BN2782" i="1" s="1"/>
  <c r="BO2782" i="1" s="1"/>
  <c r="BP2782" i="1" s="1"/>
  <c r="BJ2783" i="1"/>
  <c r="BK2783" i="1"/>
  <c r="BL2783" i="1"/>
  <c r="BJ2784" i="1"/>
  <c r="BK2784" i="1"/>
  <c r="BJ2785" i="1"/>
  <c r="BK2785" i="1"/>
  <c r="BL2785" i="1" s="1"/>
  <c r="BM2785" i="1"/>
  <c r="BN2785" i="1" s="1"/>
  <c r="BO2785" i="1" s="1"/>
  <c r="BP2785" i="1" s="1"/>
  <c r="BJ2786" i="1"/>
  <c r="BK2786" i="1"/>
  <c r="BL2786" i="1" s="1"/>
  <c r="BM2786" i="1"/>
  <c r="BN2786" i="1" s="1"/>
  <c r="BO2786" i="1" s="1"/>
  <c r="BP2786" i="1" s="1"/>
  <c r="BQ2786" i="1" s="1"/>
  <c r="BJ2787" i="1"/>
  <c r="BK2787" i="1"/>
  <c r="BM2787" i="1"/>
  <c r="BN2787" i="1" s="1"/>
  <c r="BO2787" i="1" s="1"/>
  <c r="BP2787" i="1" s="1"/>
  <c r="BJ2788" i="1"/>
  <c r="BK2788" i="1"/>
  <c r="BL2788" i="1" s="1"/>
  <c r="BJ2789" i="1"/>
  <c r="BK2789" i="1"/>
  <c r="BL2789" i="1" s="1"/>
  <c r="BM2789" i="1"/>
  <c r="BN2789" i="1" s="1"/>
  <c r="BO2789" i="1" s="1"/>
  <c r="BP2789" i="1" s="1"/>
  <c r="BJ2790" i="1"/>
  <c r="BK2790" i="1"/>
  <c r="BL2790" i="1" s="1"/>
  <c r="BJ2791" i="1"/>
  <c r="BK2791" i="1"/>
  <c r="BL2791" i="1"/>
  <c r="BJ2792" i="1"/>
  <c r="BK2792" i="1"/>
  <c r="BL2792" i="1"/>
  <c r="BM2792" i="1"/>
  <c r="BN2792" i="1" s="1"/>
  <c r="BO2792" i="1" s="1"/>
  <c r="BP2792" i="1" s="1"/>
  <c r="BJ2793" i="1"/>
  <c r="BK2793" i="1"/>
  <c r="BL2793" i="1"/>
  <c r="BM2793" i="1"/>
  <c r="BN2793" i="1" s="1"/>
  <c r="BO2793" i="1" s="1"/>
  <c r="BP2793" i="1" s="1"/>
  <c r="BJ2794" i="1"/>
  <c r="BK2794" i="1"/>
  <c r="BL2794" i="1"/>
  <c r="BJ2795" i="1"/>
  <c r="BK2795" i="1"/>
  <c r="BL2795" i="1"/>
  <c r="BJ2796" i="1"/>
  <c r="BK2796" i="1"/>
  <c r="BL2796" i="1"/>
  <c r="BM2796" i="1"/>
  <c r="BN2796" i="1" s="1"/>
  <c r="BO2796" i="1" s="1"/>
  <c r="BP2796" i="1" s="1"/>
  <c r="BJ2797" i="1"/>
  <c r="BK2797" i="1"/>
  <c r="BL2797" i="1"/>
  <c r="BM2797" i="1"/>
  <c r="BN2797" i="1" s="1"/>
  <c r="BO2797" i="1" s="1"/>
  <c r="BP2797" i="1" s="1"/>
  <c r="BJ2798" i="1"/>
  <c r="BK2798" i="1"/>
  <c r="BL2798" i="1"/>
  <c r="BJ2799" i="1"/>
  <c r="BK2799" i="1"/>
  <c r="BL2799" i="1"/>
  <c r="BJ2800" i="1"/>
  <c r="BK2800" i="1"/>
  <c r="BL2800" i="1"/>
  <c r="BM2800" i="1"/>
  <c r="BN2800" i="1" s="1"/>
  <c r="BO2800" i="1" s="1"/>
  <c r="BP2800" i="1" s="1"/>
  <c r="BJ2801" i="1"/>
  <c r="BK2801" i="1"/>
  <c r="BL2801" i="1" s="1"/>
  <c r="BJ2802" i="1"/>
  <c r="BK2802" i="1"/>
  <c r="BL2802" i="1" s="1"/>
  <c r="BM2802" i="1"/>
  <c r="BN2802" i="1" s="1"/>
  <c r="BO2802" i="1" s="1"/>
  <c r="BP2802" i="1" s="1"/>
  <c r="BJ2803" i="1"/>
  <c r="BK2803" i="1"/>
  <c r="BL2803" i="1" s="1"/>
  <c r="BM2803" i="1"/>
  <c r="BN2803" i="1" s="1"/>
  <c r="BO2803" i="1" s="1"/>
  <c r="BP2803" i="1" s="1"/>
  <c r="BQ2803" i="1" s="1"/>
  <c r="BJ2804" i="1"/>
  <c r="BK2804" i="1"/>
  <c r="BL2804" i="1"/>
  <c r="BM2804" i="1"/>
  <c r="BN2804" i="1" s="1"/>
  <c r="BO2804" i="1" s="1"/>
  <c r="BP2804" i="1" s="1"/>
  <c r="BJ2805" i="1"/>
  <c r="BK2805" i="1"/>
  <c r="BL2805" i="1"/>
  <c r="BM2805" i="1"/>
  <c r="BN2805" i="1" s="1"/>
  <c r="BO2805" i="1" s="1"/>
  <c r="BP2805" i="1" s="1"/>
  <c r="BJ2806" i="1"/>
  <c r="BK2806" i="1"/>
  <c r="BL2806" i="1"/>
  <c r="BM2806" i="1"/>
  <c r="BN2806" i="1" s="1"/>
  <c r="BO2806" i="1" s="1"/>
  <c r="BP2806" i="1" s="1"/>
  <c r="BJ2807" i="1"/>
  <c r="BK2807" i="1"/>
  <c r="BL2807" i="1" s="1"/>
  <c r="BJ2808" i="1"/>
  <c r="BK2808" i="1"/>
  <c r="BL2808" i="1" s="1"/>
  <c r="BJ2809" i="1"/>
  <c r="BK2809" i="1"/>
  <c r="BL2809" i="1" s="1"/>
  <c r="BJ2810" i="1"/>
  <c r="BK2810" i="1"/>
  <c r="BL2810" i="1" s="1"/>
  <c r="BM2810" i="1"/>
  <c r="BN2810" i="1" s="1"/>
  <c r="BO2810" i="1" s="1"/>
  <c r="BP2810" i="1" s="1"/>
  <c r="BJ2811" i="1"/>
  <c r="BK2811" i="1"/>
  <c r="BL2811" i="1" s="1"/>
  <c r="BM2811" i="1"/>
  <c r="BN2811" i="1" s="1"/>
  <c r="BO2811" i="1" s="1"/>
  <c r="BP2811" i="1" s="1"/>
  <c r="BJ2812" i="1"/>
  <c r="BK2812" i="1"/>
  <c r="BL2812" i="1"/>
  <c r="BJ2813" i="1"/>
  <c r="BK2813" i="1"/>
  <c r="BL2813" i="1" s="1"/>
  <c r="BJ2814" i="1"/>
  <c r="BK2814" i="1"/>
  <c r="BL2814" i="1" s="1"/>
  <c r="BJ2815" i="1"/>
  <c r="BK2815" i="1"/>
  <c r="BL2815" i="1" s="1"/>
  <c r="BM2815" i="1"/>
  <c r="BN2815" i="1" s="1"/>
  <c r="BO2815" i="1" s="1"/>
  <c r="BP2815" i="1" s="1"/>
  <c r="BJ2816" i="1"/>
  <c r="BK2816" i="1"/>
  <c r="BJ2817" i="1"/>
  <c r="BK2817" i="1"/>
  <c r="BM2817" i="1"/>
  <c r="BN2817" i="1" s="1"/>
  <c r="BO2817" i="1" s="1"/>
  <c r="BP2817" i="1" s="1"/>
  <c r="BJ2818" i="1"/>
  <c r="BK2818" i="1"/>
  <c r="BL2818" i="1" s="1"/>
  <c r="BM2818" i="1"/>
  <c r="BN2818" i="1" s="1"/>
  <c r="BO2818" i="1" s="1"/>
  <c r="BP2818" i="1" s="1"/>
  <c r="BJ2819" i="1"/>
  <c r="BK2819" i="1"/>
  <c r="BL2819" i="1" s="1"/>
  <c r="BM2819" i="1"/>
  <c r="BN2819" i="1" s="1"/>
  <c r="BO2819" i="1" s="1"/>
  <c r="BP2819" i="1" s="1"/>
  <c r="BJ2820" i="1"/>
  <c r="BK2820" i="1"/>
  <c r="BL2820" i="1" s="1"/>
  <c r="BJ2821" i="1"/>
  <c r="BK2821" i="1"/>
  <c r="BL2821" i="1" s="1"/>
  <c r="BM2821" i="1"/>
  <c r="BN2821" i="1" s="1"/>
  <c r="BO2821" i="1" s="1"/>
  <c r="BP2821" i="1" s="1"/>
  <c r="BJ2822" i="1"/>
  <c r="BK2822" i="1"/>
  <c r="BL2822" i="1" s="1"/>
  <c r="BM2822" i="1"/>
  <c r="BN2822" i="1" s="1"/>
  <c r="BO2822" i="1" s="1"/>
  <c r="BP2822" i="1" s="1"/>
  <c r="BQ2822" i="1" s="1"/>
  <c r="BJ2823" i="1"/>
  <c r="BK2823" i="1"/>
  <c r="BM2823" i="1"/>
  <c r="BN2823" i="1" s="1"/>
  <c r="BO2823" i="1" s="1"/>
  <c r="BP2823" i="1" s="1"/>
  <c r="BQ2823" i="1" s="1"/>
  <c r="BJ2824" i="1"/>
  <c r="BK2824" i="1"/>
  <c r="BL2824" i="1" s="1"/>
  <c r="BJ2825" i="1"/>
  <c r="BK2825" i="1"/>
  <c r="BL2825" i="1" s="1"/>
  <c r="BM2825" i="1"/>
  <c r="BN2825" i="1" s="1"/>
  <c r="BO2825" i="1" s="1"/>
  <c r="BP2825" i="1" s="1"/>
  <c r="BJ2826" i="1"/>
  <c r="BK2826" i="1"/>
  <c r="BL2826" i="1" s="1"/>
  <c r="BM2826" i="1"/>
  <c r="BN2826" i="1" s="1"/>
  <c r="BO2826" i="1" s="1"/>
  <c r="BP2826" i="1" s="1"/>
  <c r="BJ2827" i="1"/>
  <c r="BK2827" i="1"/>
  <c r="BL2827" i="1"/>
  <c r="BM2827" i="1"/>
  <c r="BN2827" i="1" s="1"/>
  <c r="BO2827" i="1" s="1"/>
  <c r="BP2827" i="1" s="1"/>
  <c r="BJ2828" i="1"/>
  <c r="BK2828" i="1"/>
  <c r="BL2828" i="1" s="1"/>
  <c r="BM2828" i="1"/>
  <c r="BN2828" i="1" s="1"/>
  <c r="BO2828" i="1" s="1"/>
  <c r="BP2828" i="1" s="1"/>
  <c r="BJ2829" i="1"/>
  <c r="BK2829" i="1"/>
  <c r="BL2829" i="1"/>
  <c r="BJ2830" i="1"/>
  <c r="BK2830" i="1"/>
  <c r="BL2830" i="1" s="1"/>
  <c r="BJ2831" i="1"/>
  <c r="BK2831" i="1"/>
  <c r="BM2831" i="1"/>
  <c r="BN2831" i="1" s="1"/>
  <c r="BO2831" i="1" s="1"/>
  <c r="BP2831" i="1" s="1"/>
  <c r="BJ2832" i="1"/>
  <c r="BK2832" i="1"/>
  <c r="BL2832" i="1" s="1"/>
  <c r="BM2832" i="1"/>
  <c r="BN2832" i="1" s="1"/>
  <c r="BO2832" i="1" s="1"/>
  <c r="BP2832" i="1" s="1"/>
  <c r="BJ2833" i="1"/>
  <c r="BK2833" i="1"/>
  <c r="BL2833" i="1" s="1"/>
  <c r="BM2833" i="1"/>
  <c r="BN2833" i="1" s="1"/>
  <c r="BO2833" i="1" s="1"/>
  <c r="BP2833" i="1" s="1"/>
  <c r="BJ2834" i="1"/>
  <c r="BK2834" i="1"/>
  <c r="BL2834" i="1" s="1"/>
  <c r="BJ2835" i="1"/>
  <c r="BK2835" i="1"/>
  <c r="BL2835" i="1" s="1"/>
  <c r="BM2835" i="1"/>
  <c r="BN2835" i="1" s="1"/>
  <c r="BO2835" i="1" s="1"/>
  <c r="BP2835" i="1" s="1"/>
  <c r="BJ2836" i="1"/>
  <c r="BK2836" i="1"/>
  <c r="BL2836" i="1"/>
  <c r="BM2836" i="1"/>
  <c r="BN2836" i="1" s="1"/>
  <c r="BO2836" i="1" s="1"/>
  <c r="BP2836" i="1" s="1"/>
  <c r="BJ2837" i="1"/>
  <c r="BK2837" i="1"/>
  <c r="BL2837" i="1" s="1"/>
  <c r="BM2837" i="1"/>
  <c r="BN2837" i="1" s="1"/>
  <c r="BO2837" i="1" s="1"/>
  <c r="BP2837" i="1" s="1"/>
  <c r="BJ2838" i="1"/>
  <c r="BK2838" i="1"/>
  <c r="BL2838" i="1" s="1"/>
  <c r="BM2838" i="1"/>
  <c r="BN2838" i="1" s="1"/>
  <c r="BO2838" i="1" s="1"/>
  <c r="BP2838" i="1" s="1"/>
  <c r="BJ2839" i="1"/>
  <c r="BK2839" i="1"/>
  <c r="BL2839" i="1" s="1"/>
  <c r="BJ2840" i="1"/>
  <c r="BK2840" i="1"/>
  <c r="BL2840" i="1"/>
  <c r="BM2840" i="1"/>
  <c r="BN2840" i="1" s="1"/>
  <c r="BO2840" i="1" s="1"/>
  <c r="BP2840" i="1" s="1"/>
  <c r="BJ2841" i="1"/>
  <c r="BK2841" i="1"/>
  <c r="BL2841" i="1"/>
  <c r="BJ2842" i="1"/>
  <c r="BK2842" i="1"/>
  <c r="BL2842" i="1"/>
  <c r="BM2842" i="1"/>
  <c r="BN2842" i="1" s="1"/>
  <c r="BO2842" i="1" s="1"/>
  <c r="BP2842" i="1" s="1"/>
  <c r="BJ2843" i="1"/>
  <c r="BK2843" i="1"/>
  <c r="BL2843" i="1"/>
  <c r="BJ2844" i="1"/>
  <c r="BK2844" i="1"/>
  <c r="BL2844" i="1"/>
  <c r="BM2844" i="1"/>
  <c r="BN2844" i="1" s="1"/>
  <c r="BO2844" i="1" s="1"/>
  <c r="BP2844" i="1" s="1"/>
  <c r="BJ2845" i="1"/>
  <c r="BK2845" i="1"/>
  <c r="BM2845" i="1"/>
  <c r="BN2845" i="1" s="1"/>
  <c r="BO2845" i="1" s="1"/>
  <c r="BP2845" i="1" s="1"/>
  <c r="BJ2846" i="1"/>
  <c r="BK2846" i="1"/>
  <c r="BL2846" i="1" s="1"/>
  <c r="BM2846" i="1"/>
  <c r="BN2846" i="1" s="1"/>
  <c r="BO2846" i="1" s="1"/>
  <c r="BP2846" i="1" s="1"/>
  <c r="BJ2847" i="1"/>
  <c r="BK2847" i="1"/>
  <c r="BL2847" i="1" s="1"/>
  <c r="BM2847" i="1"/>
  <c r="BN2847" i="1" s="1"/>
  <c r="BO2847" i="1" s="1"/>
  <c r="BP2847" i="1" s="1"/>
  <c r="BJ2848" i="1"/>
  <c r="BK2848" i="1"/>
  <c r="BL2848" i="1"/>
  <c r="BJ2849" i="1"/>
  <c r="BK2849" i="1"/>
  <c r="BM2849" i="1"/>
  <c r="BN2849" i="1" s="1"/>
  <c r="BO2849" i="1" s="1"/>
  <c r="BP2849" i="1" s="1"/>
  <c r="BJ2850" i="1"/>
  <c r="BK2850" i="1"/>
  <c r="BL2850" i="1" s="1"/>
  <c r="BM2850" i="1"/>
  <c r="BN2850" i="1" s="1"/>
  <c r="BO2850" i="1" s="1"/>
  <c r="BP2850" i="1" s="1"/>
  <c r="BJ2851" i="1"/>
  <c r="BK2851" i="1"/>
  <c r="BL2851" i="1" s="1"/>
  <c r="BM2851" i="1"/>
  <c r="BN2851" i="1" s="1"/>
  <c r="BO2851" i="1" s="1"/>
  <c r="BP2851" i="1" s="1"/>
  <c r="BJ2852" i="1"/>
  <c r="BK2852" i="1"/>
  <c r="BL2852" i="1" s="1"/>
  <c r="BM2852" i="1"/>
  <c r="BN2852" i="1" s="1"/>
  <c r="BO2852" i="1" s="1"/>
  <c r="BP2852" i="1" s="1"/>
  <c r="BJ2853" i="1"/>
  <c r="BK2853" i="1"/>
  <c r="BL2853" i="1"/>
  <c r="BJ2854" i="1"/>
  <c r="BK2854" i="1"/>
  <c r="BL2854" i="1"/>
  <c r="BM2854" i="1"/>
  <c r="BN2854" i="1" s="1"/>
  <c r="BO2854" i="1" s="1"/>
  <c r="BP2854" i="1" s="1"/>
  <c r="BQ2854" i="1" s="1"/>
  <c r="BJ2855" i="1"/>
  <c r="BK2855" i="1"/>
  <c r="BL2855" i="1"/>
  <c r="BJ2856" i="1"/>
  <c r="BK2856" i="1"/>
  <c r="BL2856" i="1" s="1"/>
  <c r="BM2856" i="1"/>
  <c r="BN2856" i="1" s="1"/>
  <c r="BO2856" i="1" s="1"/>
  <c r="BP2856" i="1" s="1"/>
  <c r="BJ2857" i="1"/>
  <c r="BK2857" i="1"/>
  <c r="BL2857" i="1" s="1"/>
  <c r="BM2857" i="1"/>
  <c r="BN2857" i="1" s="1"/>
  <c r="BO2857" i="1" s="1"/>
  <c r="BP2857" i="1" s="1"/>
  <c r="BJ2858" i="1"/>
  <c r="BK2858" i="1"/>
  <c r="BL2858" i="1" s="1"/>
  <c r="BM2858" i="1"/>
  <c r="BN2858" i="1" s="1"/>
  <c r="BO2858" i="1" s="1"/>
  <c r="BP2858" i="1" s="1"/>
  <c r="BJ2859" i="1"/>
  <c r="BK2859" i="1"/>
  <c r="BL2859" i="1" s="1"/>
  <c r="BM2859" i="1"/>
  <c r="BN2859" i="1" s="1"/>
  <c r="BO2859" i="1" s="1"/>
  <c r="BP2859" i="1" s="1"/>
  <c r="BJ2860" i="1"/>
  <c r="BK2860" i="1"/>
  <c r="BL2860" i="1" s="1"/>
  <c r="BJ2861" i="1"/>
  <c r="BK2861" i="1"/>
  <c r="BL2861" i="1"/>
  <c r="BM2861" i="1"/>
  <c r="BN2861" i="1" s="1"/>
  <c r="BO2861" i="1" s="1"/>
  <c r="BP2861" i="1" s="1"/>
  <c r="BQ2861" i="1" s="1"/>
  <c r="BJ2862" i="1"/>
  <c r="BK2862" i="1"/>
  <c r="BL2862" i="1" s="1"/>
  <c r="BM2862" i="1"/>
  <c r="BN2862" i="1" s="1"/>
  <c r="BO2862" i="1" s="1"/>
  <c r="BP2862" i="1" s="1"/>
  <c r="BJ2863" i="1"/>
  <c r="BK2863" i="1"/>
  <c r="BL2863" i="1" s="1"/>
  <c r="BM2863" i="1"/>
  <c r="BN2863" i="1" s="1"/>
  <c r="BO2863" i="1" s="1"/>
  <c r="BP2863" i="1" s="1"/>
  <c r="BJ2864" i="1"/>
  <c r="BK2864" i="1"/>
  <c r="BL2864" i="1" s="1"/>
  <c r="BM2864" i="1"/>
  <c r="BN2864" i="1" s="1"/>
  <c r="BO2864" i="1" s="1"/>
  <c r="BP2864" i="1" s="1"/>
  <c r="BJ2865" i="1"/>
  <c r="BK2865" i="1"/>
  <c r="BL2865" i="1" s="1"/>
  <c r="BJ2866" i="1"/>
  <c r="BK2866" i="1"/>
  <c r="BL2866" i="1" s="1"/>
  <c r="BJ2867" i="1"/>
  <c r="BK2867" i="1"/>
  <c r="BL2867" i="1" s="1"/>
  <c r="BM2867" i="1"/>
  <c r="BN2867" i="1" s="1"/>
  <c r="BO2867" i="1" s="1"/>
  <c r="BP2867" i="1" s="1"/>
  <c r="BJ2868" i="1"/>
  <c r="BK2868" i="1"/>
  <c r="BL2868" i="1" s="1"/>
  <c r="BM2868" i="1"/>
  <c r="BN2868" i="1" s="1"/>
  <c r="BO2868" i="1" s="1"/>
  <c r="BP2868" i="1" s="1"/>
  <c r="BJ2869" i="1"/>
  <c r="BK2869" i="1"/>
  <c r="BL2869" i="1" s="1"/>
  <c r="BM2869" i="1"/>
  <c r="BN2869" i="1" s="1"/>
  <c r="BO2869" i="1" s="1"/>
  <c r="BP2869" i="1" s="1"/>
  <c r="BJ2870" i="1"/>
  <c r="BK2870" i="1"/>
  <c r="BL2870" i="1" s="1"/>
  <c r="BM2870" i="1"/>
  <c r="BN2870" i="1" s="1"/>
  <c r="BO2870" i="1" s="1"/>
  <c r="BP2870" i="1" s="1"/>
  <c r="BJ2871" i="1"/>
  <c r="BK2871" i="1"/>
  <c r="BL2871" i="1" s="1"/>
  <c r="BM2871" i="1"/>
  <c r="BN2871" i="1" s="1"/>
  <c r="BO2871" i="1" s="1"/>
  <c r="BP2871" i="1" s="1"/>
  <c r="BJ2872" i="1"/>
  <c r="BK2872" i="1"/>
  <c r="BL2872" i="1" s="1"/>
  <c r="BM2872" i="1"/>
  <c r="BN2872" i="1" s="1"/>
  <c r="BO2872" i="1" s="1"/>
  <c r="BP2872" i="1" s="1"/>
  <c r="BJ2873" i="1"/>
  <c r="BK2873" i="1"/>
  <c r="BL2873" i="1" s="1"/>
  <c r="BM2873" i="1"/>
  <c r="BN2873" i="1" s="1"/>
  <c r="BO2873" i="1" s="1"/>
  <c r="BP2873" i="1" s="1"/>
  <c r="BJ2874" i="1"/>
  <c r="BK2874" i="1"/>
  <c r="BL2874" i="1" s="1"/>
  <c r="BM2874" i="1"/>
  <c r="BN2874" i="1" s="1"/>
  <c r="BO2874" i="1" s="1"/>
  <c r="BP2874" i="1" s="1"/>
  <c r="BJ2875" i="1"/>
  <c r="BK2875" i="1"/>
  <c r="BL2875" i="1" s="1"/>
  <c r="BM2875" i="1"/>
  <c r="BN2875" i="1" s="1"/>
  <c r="BO2875" i="1" s="1"/>
  <c r="BP2875" i="1" s="1"/>
  <c r="BQ2875" i="1" s="1"/>
  <c r="BJ2876" i="1"/>
  <c r="BK2876" i="1"/>
  <c r="BJ2877" i="1"/>
  <c r="BK2877" i="1"/>
  <c r="BL2877" i="1" s="1"/>
  <c r="BJ2878" i="1"/>
  <c r="BK2878" i="1"/>
  <c r="BL2878" i="1" s="1"/>
  <c r="BM2878" i="1"/>
  <c r="BN2878" i="1" s="1"/>
  <c r="BO2878" i="1" s="1"/>
  <c r="BP2878" i="1" s="1"/>
  <c r="BJ2879" i="1"/>
  <c r="BK2879" i="1"/>
  <c r="BM2879" i="1"/>
  <c r="BN2879" i="1" s="1"/>
  <c r="BO2879" i="1" s="1"/>
  <c r="BP2879" i="1" s="1"/>
  <c r="BJ2880" i="1"/>
  <c r="BK2880" i="1"/>
  <c r="BL2880" i="1" s="1"/>
  <c r="BM2880" i="1"/>
  <c r="BN2880" i="1" s="1"/>
  <c r="BO2880" i="1" s="1"/>
  <c r="BP2880" i="1" s="1"/>
  <c r="BJ2881" i="1"/>
  <c r="BK2881" i="1"/>
  <c r="BM2881" i="1"/>
  <c r="BN2881" i="1" s="1"/>
  <c r="BO2881" i="1" s="1"/>
  <c r="BP2881" i="1" s="1"/>
  <c r="BJ2882" i="1"/>
  <c r="BK2882" i="1"/>
  <c r="BL2882" i="1" s="1"/>
  <c r="BM2882" i="1"/>
  <c r="BN2882" i="1" s="1"/>
  <c r="BO2882" i="1" s="1"/>
  <c r="BP2882" i="1" s="1"/>
  <c r="BJ2883" i="1"/>
  <c r="BK2883" i="1"/>
  <c r="BL2883" i="1" s="1"/>
  <c r="BM2883" i="1"/>
  <c r="BN2883" i="1" s="1"/>
  <c r="BO2883" i="1" s="1"/>
  <c r="BP2883" i="1" s="1"/>
  <c r="BJ2884" i="1"/>
  <c r="BK2884" i="1"/>
  <c r="BL2884" i="1" s="1"/>
  <c r="BM2884" i="1"/>
  <c r="BN2884" i="1" s="1"/>
  <c r="BO2884" i="1" s="1"/>
  <c r="BP2884" i="1" s="1"/>
  <c r="BJ2885" i="1"/>
  <c r="BK2885" i="1"/>
  <c r="BM2885" i="1"/>
  <c r="BN2885" i="1" s="1"/>
  <c r="BO2885" i="1" s="1"/>
  <c r="BP2885" i="1" s="1"/>
  <c r="BJ2886" i="1"/>
  <c r="BK2886" i="1"/>
  <c r="BL2886" i="1" s="1"/>
  <c r="BM2886" i="1"/>
  <c r="BN2886" i="1" s="1"/>
  <c r="BO2886" i="1" s="1"/>
  <c r="BP2886" i="1" s="1"/>
  <c r="BJ2887" i="1"/>
  <c r="BK2887" i="1"/>
  <c r="BM2887" i="1"/>
  <c r="BN2887" i="1" s="1"/>
  <c r="BO2887" i="1" s="1"/>
  <c r="BP2887" i="1" s="1"/>
  <c r="BJ2888" i="1"/>
  <c r="BK2888" i="1"/>
  <c r="BL2888" i="1" s="1"/>
  <c r="BM2888" i="1"/>
  <c r="BN2888" i="1" s="1"/>
  <c r="BO2888" i="1" s="1"/>
  <c r="BP2888" i="1" s="1"/>
  <c r="BJ2889" i="1"/>
  <c r="BK2889" i="1"/>
  <c r="BM2889" i="1"/>
  <c r="BN2889" i="1" s="1"/>
  <c r="BO2889" i="1" s="1"/>
  <c r="BP2889" i="1" s="1"/>
  <c r="BJ2890" i="1"/>
  <c r="BK2890" i="1"/>
  <c r="BL2890" i="1" s="1"/>
  <c r="BM2890" i="1"/>
  <c r="BN2890" i="1" s="1"/>
  <c r="BO2890" i="1" s="1"/>
  <c r="BP2890" i="1" s="1"/>
  <c r="BJ2891" i="1"/>
  <c r="BK2891" i="1"/>
  <c r="BL2891" i="1" s="1"/>
  <c r="BM2891" i="1"/>
  <c r="BN2891" i="1" s="1"/>
  <c r="BO2891" i="1" s="1"/>
  <c r="BP2891" i="1" s="1"/>
  <c r="BQ2891" i="1" s="1"/>
  <c r="BJ2892" i="1"/>
  <c r="BK2892" i="1"/>
  <c r="BL2892" i="1" s="1"/>
  <c r="BJ2893" i="1"/>
  <c r="BK2893" i="1"/>
  <c r="BL2893" i="1" s="1"/>
  <c r="BM2893" i="1"/>
  <c r="BN2893" i="1" s="1"/>
  <c r="BO2893" i="1" s="1"/>
  <c r="BP2893" i="1" s="1"/>
  <c r="BJ2894" i="1"/>
  <c r="BK2894" i="1"/>
  <c r="BL2894" i="1" s="1"/>
  <c r="BM2894" i="1"/>
  <c r="BN2894" i="1" s="1"/>
  <c r="BO2894" i="1" s="1"/>
  <c r="BP2894" i="1" s="1"/>
  <c r="BJ2895" i="1"/>
  <c r="BK2895" i="1"/>
  <c r="BL2895" i="1" s="1"/>
  <c r="BM2895" i="1"/>
  <c r="BN2895" i="1" s="1"/>
  <c r="BO2895" i="1" s="1"/>
  <c r="BP2895" i="1" s="1"/>
  <c r="BJ2896" i="1"/>
  <c r="BK2896" i="1"/>
  <c r="BL2896" i="1" s="1"/>
  <c r="BM2896" i="1"/>
  <c r="BN2896" i="1" s="1"/>
  <c r="BO2896" i="1" s="1"/>
  <c r="BP2896" i="1" s="1"/>
  <c r="BJ2897" i="1"/>
  <c r="BK2897" i="1"/>
  <c r="BL2897" i="1" s="1"/>
  <c r="BM2897" i="1"/>
  <c r="BN2897" i="1" s="1"/>
  <c r="BO2897" i="1" s="1"/>
  <c r="BP2897" i="1" s="1"/>
  <c r="BJ2898" i="1"/>
  <c r="BK2898" i="1"/>
  <c r="BL2898" i="1"/>
  <c r="BM2898" i="1"/>
  <c r="BN2898" i="1" s="1"/>
  <c r="BO2898" i="1" s="1"/>
  <c r="BP2898" i="1" s="1"/>
  <c r="BJ2899" i="1"/>
  <c r="BK2899" i="1"/>
  <c r="BL2899" i="1" s="1"/>
  <c r="BM2899" i="1"/>
  <c r="BN2899" i="1" s="1"/>
  <c r="BO2899" i="1" s="1"/>
  <c r="BP2899" i="1" s="1"/>
  <c r="BJ2900" i="1"/>
  <c r="BK2900" i="1"/>
  <c r="BL2900" i="1" s="1"/>
  <c r="BM2900" i="1"/>
  <c r="BN2900" i="1" s="1"/>
  <c r="BO2900" i="1" s="1"/>
  <c r="BP2900" i="1" s="1"/>
  <c r="BJ2901" i="1"/>
  <c r="BK2901" i="1"/>
  <c r="BL2901" i="1" s="1"/>
  <c r="BM2901" i="1"/>
  <c r="BN2901" i="1" s="1"/>
  <c r="BO2901" i="1" s="1"/>
  <c r="BP2901" i="1" s="1"/>
  <c r="BJ2902" i="1"/>
  <c r="BK2902" i="1"/>
  <c r="BM2902" i="1"/>
  <c r="BN2902" i="1" s="1"/>
  <c r="BO2902" i="1" s="1"/>
  <c r="BP2902" i="1" s="1"/>
  <c r="BJ2903" i="1"/>
  <c r="BK2903" i="1"/>
  <c r="BL2903" i="1" s="1"/>
  <c r="BM2903" i="1"/>
  <c r="BN2903" i="1" s="1"/>
  <c r="BO2903" i="1" s="1"/>
  <c r="BP2903" i="1" s="1"/>
  <c r="BJ2904" i="1"/>
  <c r="BK2904" i="1"/>
  <c r="BL2904" i="1" s="1"/>
  <c r="BM2904" i="1"/>
  <c r="BN2904" i="1" s="1"/>
  <c r="BO2904" i="1" s="1"/>
  <c r="BP2904" i="1" s="1"/>
  <c r="BJ2905" i="1"/>
  <c r="BK2905" i="1"/>
  <c r="BL2905" i="1" s="1"/>
  <c r="BM2905" i="1"/>
  <c r="BN2905" i="1" s="1"/>
  <c r="BO2905" i="1" s="1"/>
  <c r="BP2905" i="1" s="1"/>
  <c r="BJ2906" i="1"/>
  <c r="BK2906" i="1"/>
  <c r="BL2906" i="1" s="1"/>
  <c r="BM2906" i="1"/>
  <c r="BN2906" i="1" s="1"/>
  <c r="BO2906" i="1" s="1"/>
  <c r="BP2906" i="1" s="1"/>
  <c r="BJ2907" i="1"/>
  <c r="BK2907" i="1"/>
  <c r="BL2907" i="1" s="1"/>
  <c r="BM2907" i="1"/>
  <c r="BN2907" i="1" s="1"/>
  <c r="BO2907" i="1" s="1"/>
  <c r="BP2907" i="1" s="1"/>
  <c r="BJ2908" i="1"/>
  <c r="BK2908" i="1"/>
  <c r="BM2908" i="1"/>
  <c r="BN2908" i="1" s="1"/>
  <c r="BO2908" i="1" s="1"/>
  <c r="BP2908" i="1" s="1"/>
  <c r="BQ2908" i="1" s="1"/>
  <c r="BJ2909" i="1"/>
  <c r="BK2909" i="1"/>
  <c r="BL2909" i="1" s="1"/>
  <c r="BM2909" i="1"/>
  <c r="BN2909" i="1" s="1"/>
  <c r="BO2909" i="1" s="1"/>
  <c r="BP2909" i="1" s="1"/>
  <c r="BJ2910" i="1"/>
  <c r="BK2910" i="1"/>
  <c r="BL2910" i="1" s="1"/>
  <c r="BM2910" i="1"/>
  <c r="BN2910" i="1" s="1"/>
  <c r="BO2910" i="1" s="1"/>
  <c r="BP2910" i="1" s="1"/>
  <c r="BJ2911" i="1"/>
  <c r="BK2911" i="1"/>
  <c r="BL2911" i="1" s="1"/>
  <c r="BM2911" i="1"/>
  <c r="BN2911" i="1" s="1"/>
  <c r="BO2911" i="1" s="1"/>
  <c r="BP2911" i="1" s="1"/>
  <c r="BJ2912" i="1"/>
  <c r="BK2912" i="1"/>
  <c r="BL2912" i="1" s="1"/>
  <c r="BM2912" i="1"/>
  <c r="BN2912" i="1" s="1"/>
  <c r="BO2912" i="1" s="1"/>
  <c r="BP2912" i="1" s="1"/>
  <c r="BJ2913" i="1"/>
  <c r="BK2913" i="1"/>
  <c r="BL2913" i="1" s="1"/>
  <c r="BM2913" i="1"/>
  <c r="BN2913" i="1" s="1"/>
  <c r="BO2913" i="1" s="1"/>
  <c r="BP2913" i="1" s="1"/>
  <c r="BJ2914" i="1"/>
  <c r="BK2914" i="1"/>
  <c r="BL2914" i="1" s="1"/>
  <c r="BM2914" i="1"/>
  <c r="BN2914" i="1" s="1"/>
  <c r="BO2914" i="1" s="1"/>
  <c r="BP2914" i="1" s="1"/>
  <c r="BJ2915" i="1"/>
  <c r="BK2915" i="1"/>
  <c r="BL2915" i="1" s="1"/>
  <c r="BM2915" i="1"/>
  <c r="BN2915" i="1" s="1"/>
  <c r="BO2915" i="1" s="1"/>
  <c r="BP2915" i="1" s="1"/>
  <c r="BJ2916" i="1"/>
  <c r="BK2916" i="1"/>
  <c r="BM2916" i="1"/>
  <c r="BN2916" i="1" s="1"/>
  <c r="BO2916" i="1" s="1"/>
  <c r="BP2916" i="1" s="1"/>
  <c r="BJ2917" i="1"/>
  <c r="BK2917" i="1"/>
  <c r="BL2917" i="1" s="1"/>
  <c r="BM2917" i="1"/>
  <c r="BN2917" i="1" s="1"/>
  <c r="BO2917" i="1" s="1"/>
  <c r="BP2917" i="1" s="1"/>
  <c r="BJ2918" i="1"/>
  <c r="BK2918" i="1"/>
  <c r="BL2918" i="1" s="1"/>
  <c r="BM2918" i="1"/>
  <c r="BN2918" i="1" s="1"/>
  <c r="BO2918" i="1" s="1"/>
  <c r="BP2918" i="1" s="1"/>
  <c r="BJ2919" i="1"/>
  <c r="BK2919" i="1"/>
  <c r="BM2919" i="1"/>
  <c r="BN2919" i="1" s="1"/>
  <c r="BO2919" i="1" s="1"/>
  <c r="BP2919" i="1" s="1"/>
  <c r="BJ2920" i="1"/>
  <c r="BK2920" i="1"/>
  <c r="BL2920" i="1" s="1"/>
  <c r="BM2920" i="1"/>
  <c r="BN2920" i="1" s="1"/>
  <c r="BO2920" i="1" s="1"/>
  <c r="BP2920" i="1" s="1"/>
  <c r="BJ2921" i="1"/>
  <c r="BK2921" i="1"/>
  <c r="BL2921" i="1" s="1"/>
  <c r="BM2921" i="1"/>
  <c r="BN2921" i="1" s="1"/>
  <c r="BO2921" i="1" s="1"/>
  <c r="BP2921" i="1" s="1"/>
  <c r="BJ2922" i="1"/>
  <c r="BK2922" i="1"/>
  <c r="BL2922" i="1"/>
  <c r="BM2922" i="1"/>
  <c r="BN2922" i="1" s="1"/>
  <c r="BO2922" i="1" s="1"/>
  <c r="BP2922" i="1" s="1"/>
  <c r="BJ2923" i="1"/>
  <c r="BK2923" i="1"/>
  <c r="BM2923" i="1"/>
  <c r="BN2923" i="1" s="1"/>
  <c r="BO2923" i="1" s="1"/>
  <c r="BP2923" i="1" s="1"/>
  <c r="BJ2924" i="1"/>
  <c r="BK2924" i="1"/>
  <c r="BL2924" i="1" s="1"/>
  <c r="BM2924" i="1"/>
  <c r="BN2924" i="1" s="1"/>
  <c r="BO2924" i="1" s="1"/>
  <c r="BP2924" i="1" s="1"/>
  <c r="BJ2925" i="1"/>
  <c r="BK2925" i="1"/>
  <c r="BL2925" i="1" s="1"/>
  <c r="BM2925" i="1"/>
  <c r="BN2925" i="1" s="1"/>
  <c r="BO2925" i="1" s="1"/>
  <c r="BP2925" i="1" s="1"/>
  <c r="BJ2926" i="1"/>
  <c r="BK2926" i="1"/>
  <c r="BL2926" i="1" s="1"/>
  <c r="BM2926" i="1"/>
  <c r="BN2926" i="1" s="1"/>
  <c r="BO2926" i="1" s="1"/>
  <c r="BP2926" i="1" s="1"/>
  <c r="BJ2927" i="1"/>
  <c r="BK2927" i="1"/>
  <c r="BL2927" i="1" s="1"/>
  <c r="BM2927" i="1"/>
  <c r="BN2927" i="1" s="1"/>
  <c r="BO2927" i="1" s="1"/>
  <c r="BP2927" i="1" s="1"/>
  <c r="BJ2928" i="1"/>
  <c r="BK2928" i="1"/>
  <c r="BL2928" i="1" s="1"/>
  <c r="BM2928" i="1"/>
  <c r="BN2928" i="1" s="1"/>
  <c r="BO2928" i="1" s="1"/>
  <c r="BP2928" i="1" s="1"/>
  <c r="BJ2929" i="1"/>
  <c r="BK2929" i="1"/>
  <c r="BM2929" i="1"/>
  <c r="BN2929" i="1" s="1"/>
  <c r="BO2929" i="1" s="1"/>
  <c r="BP2929" i="1" s="1"/>
  <c r="BJ2930" i="1"/>
  <c r="BK2930" i="1"/>
  <c r="BL2930" i="1" s="1"/>
  <c r="BM2930" i="1"/>
  <c r="BN2930" i="1" s="1"/>
  <c r="BO2930" i="1" s="1"/>
  <c r="BP2930" i="1" s="1"/>
  <c r="BJ2931" i="1"/>
  <c r="BK2931" i="1"/>
  <c r="BL2931" i="1" s="1"/>
  <c r="BM2931" i="1"/>
  <c r="BN2931" i="1" s="1"/>
  <c r="BO2931" i="1" s="1"/>
  <c r="BP2931" i="1" s="1"/>
  <c r="BJ2932" i="1"/>
  <c r="BK2932" i="1"/>
  <c r="BL2932" i="1"/>
  <c r="BM2932" i="1"/>
  <c r="BN2932" i="1" s="1"/>
  <c r="BO2932" i="1" s="1"/>
  <c r="BP2932" i="1" s="1"/>
  <c r="BJ2933" i="1"/>
  <c r="BK2933" i="1"/>
  <c r="BL2933" i="1" s="1"/>
  <c r="BM2933" i="1"/>
  <c r="BN2933" i="1" s="1"/>
  <c r="BO2933" i="1" s="1"/>
  <c r="BP2933" i="1" s="1"/>
  <c r="BJ2934" i="1"/>
  <c r="BK2934" i="1"/>
  <c r="BL2934" i="1" s="1"/>
  <c r="BM2934" i="1"/>
  <c r="BN2934" i="1" s="1"/>
  <c r="BO2934" i="1" s="1"/>
  <c r="BP2934" i="1" s="1"/>
  <c r="BJ2935" i="1"/>
  <c r="BK2935" i="1"/>
  <c r="BM2935" i="1"/>
  <c r="BN2935" i="1" s="1"/>
  <c r="BO2935" i="1" s="1"/>
  <c r="BP2935" i="1" s="1"/>
  <c r="BJ2936" i="1"/>
  <c r="BK2936" i="1"/>
  <c r="BL2936" i="1" s="1"/>
  <c r="BM2936" i="1"/>
  <c r="BN2936" i="1" s="1"/>
  <c r="BO2936" i="1" s="1"/>
  <c r="BP2936" i="1" s="1"/>
  <c r="BJ2937" i="1"/>
  <c r="BK2937" i="1"/>
  <c r="BL2937" i="1" s="1"/>
  <c r="BM2937" i="1"/>
  <c r="BN2937" i="1" s="1"/>
  <c r="BO2937" i="1" s="1"/>
  <c r="BP2937" i="1" s="1"/>
  <c r="BQ2937" i="1" s="1"/>
  <c r="BJ2938" i="1"/>
  <c r="BK2938" i="1"/>
  <c r="BL2938" i="1"/>
  <c r="BM2938" i="1"/>
  <c r="BN2938" i="1" s="1"/>
  <c r="BO2938" i="1" s="1"/>
  <c r="BP2938" i="1" s="1"/>
  <c r="BJ2939" i="1"/>
  <c r="BK2939" i="1"/>
  <c r="BL2939" i="1"/>
  <c r="BM2939" i="1"/>
  <c r="BN2939" i="1" s="1"/>
  <c r="BO2939" i="1" s="1"/>
  <c r="BP2939" i="1" s="1"/>
  <c r="BJ2940" i="1"/>
  <c r="BK2940" i="1"/>
  <c r="BL2940" i="1"/>
  <c r="BM2940" i="1"/>
  <c r="BN2940" i="1" s="1"/>
  <c r="BO2940" i="1" s="1"/>
  <c r="BP2940" i="1" s="1"/>
  <c r="BJ2941" i="1"/>
  <c r="BK2941" i="1"/>
  <c r="BL2941" i="1" s="1"/>
  <c r="BM2941" i="1"/>
  <c r="BN2941" i="1" s="1"/>
  <c r="BO2941" i="1" s="1"/>
  <c r="BP2941" i="1" s="1"/>
  <c r="BJ2942" i="1"/>
  <c r="BK2942" i="1"/>
  <c r="BL2942" i="1" s="1"/>
  <c r="BM2942" i="1"/>
  <c r="BN2942" i="1" s="1"/>
  <c r="BO2942" i="1" s="1"/>
  <c r="BP2942" i="1" s="1"/>
  <c r="BJ2943" i="1"/>
  <c r="BK2943" i="1"/>
  <c r="BL2943" i="1"/>
  <c r="BM2943" i="1"/>
  <c r="BN2943" i="1" s="1"/>
  <c r="BO2943" i="1" s="1"/>
  <c r="BP2943" i="1" s="1"/>
  <c r="BJ2944" i="1"/>
  <c r="BK2944" i="1"/>
  <c r="BM2944" i="1"/>
  <c r="BN2944" i="1" s="1"/>
  <c r="BO2944" i="1" s="1"/>
  <c r="BP2944" i="1" s="1"/>
  <c r="BJ2945" i="1"/>
  <c r="BK2945" i="1"/>
  <c r="BL2945" i="1" s="1"/>
  <c r="BM2945" i="1"/>
  <c r="BN2945" i="1" s="1"/>
  <c r="BO2945" i="1" s="1"/>
  <c r="BP2945" i="1" s="1"/>
  <c r="BJ2946" i="1"/>
  <c r="BK2946" i="1"/>
  <c r="BL2946" i="1"/>
  <c r="BM2946" i="1"/>
  <c r="BN2946" i="1" s="1"/>
  <c r="BO2946" i="1" s="1"/>
  <c r="BP2946" i="1" s="1"/>
  <c r="BJ2947" i="1"/>
  <c r="BK2947" i="1"/>
  <c r="BL2947" i="1"/>
  <c r="BM2947" i="1"/>
  <c r="BN2947" i="1" s="1"/>
  <c r="BO2947" i="1" s="1"/>
  <c r="BP2947" i="1" s="1"/>
  <c r="BJ2948" i="1"/>
  <c r="BK2948" i="1"/>
  <c r="BL2948" i="1"/>
  <c r="BM2948" i="1"/>
  <c r="BN2948" i="1" s="1"/>
  <c r="BO2948" i="1" s="1"/>
  <c r="BP2948" i="1" s="1"/>
  <c r="BJ2949" i="1"/>
  <c r="BK2949" i="1"/>
  <c r="BL2949" i="1"/>
  <c r="BM2949" i="1"/>
  <c r="BN2949" i="1" s="1"/>
  <c r="BO2949" i="1" s="1"/>
  <c r="BP2949" i="1" s="1"/>
  <c r="BJ2950" i="1"/>
  <c r="BK2950" i="1"/>
  <c r="BL2950" i="1"/>
  <c r="BM2950" i="1"/>
  <c r="BN2950" i="1" s="1"/>
  <c r="BO2950" i="1" s="1"/>
  <c r="BP2950" i="1" s="1"/>
  <c r="BJ2951" i="1"/>
  <c r="BK2951" i="1"/>
  <c r="BL2951" i="1" s="1"/>
  <c r="BM2951" i="1"/>
  <c r="BN2951" i="1" s="1"/>
  <c r="BO2951" i="1" s="1"/>
  <c r="BP2951" i="1" s="1"/>
  <c r="BQ2951" i="1" s="1"/>
  <c r="BJ2952" i="1"/>
  <c r="BK2952" i="1"/>
  <c r="BL2952" i="1" s="1"/>
  <c r="BM2952" i="1"/>
  <c r="BN2952" i="1" s="1"/>
  <c r="BO2952" i="1" s="1"/>
  <c r="BP2952" i="1" s="1"/>
  <c r="BJ2953" i="1"/>
  <c r="BK2953" i="1"/>
  <c r="BM2953" i="1"/>
  <c r="BN2953" i="1" s="1"/>
  <c r="BO2953" i="1" s="1"/>
  <c r="BP2953" i="1" s="1"/>
  <c r="BJ2954" i="1"/>
  <c r="BK2954" i="1"/>
  <c r="BL2954" i="1" s="1"/>
  <c r="BM2954" i="1"/>
  <c r="BN2954" i="1" s="1"/>
  <c r="BO2954" i="1" s="1"/>
  <c r="BP2954" i="1" s="1"/>
  <c r="BJ2955" i="1"/>
  <c r="BK2955" i="1"/>
  <c r="BL2955" i="1" s="1"/>
  <c r="BM2955" i="1"/>
  <c r="BN2955" i="1" s="1"/>
  <c r="BO2955" i="1" s="1"/>
  <c r="BP2955" i="1" s="1"/>
  <c r="BQ2955" i="1" s="1"/>
  <c r="BJ2956" i="1"/>
  <c r="BK2956" i="1"/>
  <c r="BL2956" i="1"/>
  <c r="BM2956" i="1"/>
  <c r="BN2956" i="1" s="1"/>
  <c r="BO2956" i="1" s="1"/>
  <c r="BP2956" i="1" s="1"/>
  <c r="BJ2957" i="1"/>
  <c r="BK2957" i="1"/>
  <c r="BL2957" i="1"/>
  <c r="BM2957" i="1"/>
  <c r="BN2957" i="1" s="1"/>
  <c r="BO2957" i="1" s="1"/>
  <c r="BP2957" i="1" s="1"/>
  <c r="BJ2958" i="1"/>
  <c r="BK2958" i="1"/>
  <c r="BL2958" i="1"/>
  <c r="BM2958" i="1"/>
  <c r="BN2958" i="1" s="1"/>
  <c r="BO2958" i="1" s="1"/>
  <c r="BP2958" i="1" s="1"/>
  <c r="BJ2959" i="1"/>
  <c r="BK2959" i="1"/>
  <c r="BL2959" i="1" s="1"/>
  <c r="BM2959" i="1"/>
  <c r="BN2959" i="1" s="1"/>
  <c r="BO2959" i="1" s="1"/>
  <c r="BP2959" i="1" s="1"/>
  <c r="BJ2960" i="1"/>
  <c r="BK2960" i="1"/>
  <c r="BM2960" i="1"/>
  <c r="BN2960" i="1" s="1"/>
  <c r="BO2960" i="1" s="1"/>
  <c r="BP2960" i="1" s="1"/>
  <c r="BJ2961" i="1"/>
  <c r="BK2961" i="1"/>
  <c r="BL2961" i="1" s="1"/>
  <c r="BM2961" i="1"/>
  <c r="BN2961" i="1" s="1"/>
  <c r="BO2961" i="1" s="1"/>
  <c r="BP2961" i="1" s="1"/>
  <c r="BJ2962" i="1"/>
  <c r="BK2962" i="1"/>
  <c r="BL2962" i="1" s="1"/>
  <c r="BM2962" i="1"/>
  <c r="BN2962" i="1" s="1"/>
  <c r="BO2962" i="1" s="1"/>
  <c r="BP2962" i="1" s="1"/>
  <c r="BJ2963" i="1"/>
  <c r="BK2963" i="1"/>
  <c r="BL2963" i="1"/>
  <c r="BM2963" i="1"/>
  <c r="BN2963" i="1" s="1"/>
  <c r="BO2963" i="1" s="1"/>
  <c r="BP2963" i="1" s="1"/>
  <c r="BJ2964" i="1"/>
  <c r="BK2964" i="1"/>
  <c r="BL2964" i="1"/>
  <c r="BM2964" i="1"/>
  <c r="BN2964" i="1" s="1"/>
  <c r="BO2964" i="1" s="1"/>
  <c r="BP2964" i="1" s="1"/>
  <c r="BJ2965" i="1"/>
  <c r="BK2965" i="1"/>
  <c r="BL2965" i="1"/>
  <c r="BM2965" i="1"/>
  <c r="BN2965" i="1" s="1"/>
  <c r="BO2965" i="1" s="1"/>
  <c r="BP2965" i="1" s="1"/>
  <c r="BJ2966" i="1"/>
  <c r="BK2966" i="1"/>
  <c r="BL2966" i="1" s="1"/>
  <c r="BM2966" i="1"/>
  <c r="BN2966" i="1" s="1"/>
  <c r="BO2966" i="1" s="1"/>
  <c r="BP2966" i="1" s="1"/>
  <c r="BQ2966" i="1" s="1"/>
  <c r="BJ2967" i="1"/>
  <c r="BK2967" i="1"/>
  <c r="BL2967" i="1" s="1"/>
  <c r="BM2967" i="1"/>
  <c r="BN2967" i="1" s="1"/>
  <c r="BO2967" i="1" s="1"/>
  <c r="BP2967" i="1" s="1"/>
  <c r="BJ2968" i="1"/>
  <c r="BK2968" i="1"/>
  <c r="BM2968" i="1"/>
  <c r="BN2968" i="1" s="1"/>
  <c r="BO2968" i="1" s="1"/>
  <c r="BP2968" i="1" s="1"/>
  <c r="BJ2969" i="1"/>
  <c r="BK2969" i="1"/>
  <c r="BL2969" i="1"/>
  <c r="BM2969" i="1"/>
  <c r="BN2969" i="1" s="1"/>
  <c r="BO2969" i="1" s="1"/>
  <c r="BP2969" i="1" s="1"/>
  <c r="BJ2970" i="1"/>
  <c r="BK2970" i="1"/>
  <c r="BL2970" i="1"/>
  <c r="BM2970" i="1"/>
  <c r="BN2970" i="1" s="1"/>
  <c r="BO2970" i="1" s="1"/>
  <c r="BP2970" i="1" s="1"/>
  <c r="BJ2971" i="1"/>
  <c r="BK2971" i="1"/>
  <c r="BL2971" i="1" s="1"/>
  <c r="BM2971" i="1"/>
  <c r="BN2971" i="1" s="1"/>
  <c r="BO2971" i="1" s="1"/>
  <c r="BP2971" i="1" s="1"/>
  <c r="BJ2972" i="1"/>
  <c r="BK2972" i="1"/>
  <c r="BL2972" i="1" s="1"/>
  <c r="BM2972" i="1"/>
  <c r="BN2972" i="1" s="1"/>
  <c r="BO2972" i="1" s="1"/>
  <c r="BP2972" i="1" s="1"/>
  <c r="BJ2973" i="1"/>
  <c r="BK2973" i="1"/>
  <c r="BL2973" i="1"/>
  <c r="BM2973" i="1"/>
  <c r="BN2973" i="1" s="1"/>
  <c r="BO2973" i="1" s="1"/>
  <c r="BP2973" i="1" s="1"/>
  <c r="BJ2974" i="1"/>
  <c r="BK2974" i="1"/>
  <c r="BL2974" i="1"/>
  <c r="BM2974" i="1"/>
  <c r="BN2974" i="1" s="1"/>
  <c r="BO2974" i="1" s="1"/>
  <c r="BP2974" i="1" s="1"/>
  <c r="BJ2975" i="1"/>
  <c r="BK2975" i="1"/>
  <c r="BL2975" i="1"/>
  <c r="BM2975" i="1"/>
  <c r="BN2975" i="1" s="1"/>
  <c r="BO2975" i="1" s="1"/>
  <c r="BP2975" i="1" s="1"/>
  <c r="BJ2976" i="1"/>
  <c r="BK2976" i="1"/>
  <c r="BM2976" i="1"/>
  <c r="BN2976" i="1" s="1"/>
  <c r="BO2976" i="1" s="1"/>
  <c r="BP2976" i="1" s="1"/>
  <c r="BJ2977" i="1"/>
  <c r="BK2977" i="1"/>
  <c r="BL2977" i="1" s="1"/>
  <c r="BM2977" i="1"/>
  <c r="BN2977" i="1" s="1"/>
  <c r="BO2977" i="1" s="1"/>
  <c r="BP2977" i="1" s="1"/>
  <c r="BJ2978" i="1"/>
  <c r="BK2978" i="1"/>
  <c r="BL2978" i="1"/>
  <c r="BM2978" i="1"/>
  <c r="BN2978" i="1" s="1"/>
  <c r="BO2978" i="1" s="1"/>
  <c r="BP2978" i="1" s="1"/>
  <c r="BJ2979" i="1"/>
  <c r="BK2979" i="1"/>
  <c r="BL2979" i="1" s="1"/>
  <c r="BM2979" i="1"/>
  <c r="BN2979" i="1" s="1"/>
  <c r="BO2979" i="1" s="1"/>
  <c r="BP2979" i="1" s="1"/>
  <c r="BJ2980" i="1"/>
  <c r="BK2980" i="1"/>
  <c r="BL2980" i="1" s="1"/>
  <c r="BM2980" i="1"/>
  <c r="BN2980" i="1" s="1"/>
  <c r="BO2980" i="1" s="1"/>
  <c r="BP2980" i="1" s="1"/>
  <c r="BJ2981" i="1"/>
  <c r="BK2981" i="1"/>
  <c r="BL2981" i="1"/>
  <c r="BM2981" i="1"/>
  <c r="BN2981" i="1" s="1"/>
  <c r="BO2981" i="1" s="1"/>
  <c r="BP2981" i="1" s="1"/>
  <c r="BJ2982" i="1"/>
  <c r="BK2982" i="1"/>
  <c r="BL2982" i="1"/>
  <c r="BM2982" i="1"/>
  <c r="BN2982" i="1" s="1"/>
  <c r="BO2982" i="1" s="1"/>
  <c r="BP2982" i="1" s="1"/>
  <c r="BJ2983" i="1"/>
  <c r="BK2983" i="1"/>
  <c r="BL2983" i="1"/>
  <c r="BM2983" i="1"/>
  <c r="BN2983" i="1" s="1"/>
  <c r="BO2983" i="1" s="1"/>
  <c r="BP2983" i="1" s="1"/>
  <c r="BJ2984" i="1"/>
  <c r="BK2984" i="1"/>
  <c r="BL2984" i="1"/>
  <c r="BM2984" i="1"/>
  <c r="BN2984" i="1" s="1"/>
  <c r="BO2984" i="1" s="1"/>
  <c r="BP2984" i="1" s="1"/>
  <c r="BJ2985" i="1"/>
  <c r="BK2985" i="1"/>
  <c r="BL2985" i="1"/>
  <c r="BM2985" i="1"/>
  <c r="BN2985" i="1" s="1"/>
  <c r="BO2985" i="1" s="1"/>
  <c r="BP2985" i="1" s="1"/>
  <c r="BJ2986" i="1"/>
  <c r="BK2986" i="1"/>
  <c r="BL2986" i="1"/>
  <c r="BM2986" i="1"/>
  <c r="BN2986" i="1" s="1"/>
  <c r="BO2986" i="1" s="1"/>
  <c r="BP2986" i="1" s="1"/>
  <c r="BJ2987" i="1"/>
  <c r="BK2987" i="1"/>
  <c r="BL2987" i="1"/>
  <c r="BM2987" i="1"/>
  <c r="BN2987" i="1" s="1"/>
  <c r="BO2987" i="1" s="1"/>
  <c r="BP2987" i="1" s="1"/>
  <c r="BJ2988" i="1"/>
  <c r="BK2988" i="1"/>
  <c r="BL2988" i="1"/>
  <c r="BM2988" i="1"/>
  <c r="BN2988" i="1" s="1"/>
  <c r="BO2988" i="1" s="1"/>
  <c r="BP2988" i="1" s="1"/>
  <c r="BJ2989" i="1"/>
  <c r="BK2989" i="1"/>
  <c r="BL2989" i="1"/>
  <c r="BM2989" i="1"/>
  <c r="BN2989" i="1" s="1"/>
  <c r="BO2989" i="1" s="1"/>
  <c r="BP2989" i="1" s="1"/>
  <c r="BJ2990" i="1"/>
  <c r="BK2990" i="1"/>
  <c r="BL2990" i="1"/>
  <c r="BM2990" i="1"/>
  <c r="BN2990" i="1" s="1"/>
  <c r="BO2990" i="1" s="1"/>
  <c r="BP2990" i="1" s="1"/>
  <c r="BJ2991" i="1"/>
  <c r="BK2991" i="1"/>
  <c r="BL2991" i="1"/>
  <c r="BM2991" i="1"/>
  <c r="BN2991" i="1" s="1"/>
  <c r="BO2991" i="1" s="1"/>
  <c r="BP2991" i="1" s="1"/>
  <c r="BJ2992" i="1"/>
  <c r="BK2992" i="1"/>
  <c r="BL2992" i="1"/>
  <c r="BM2992" i="1"/>
  <c r="BN2992" i="1" s="1"/>
  <c r="BO2992" i="1" s="1"/>
  <c r="BP2992" i="1" s="1"/>
  <c r="BJ2993" i="1"/>
  <c r="BK2993" i="1"/>
  <c r="BL2993" i="1"/>
  <c r="BM2993" i="1"/>
  <c r="BN2993" i="1" s="1"/>
  <c r="BO2993" i="1" s="1"/>
  <c r="BP2993" i="1" s="1"/>
  <c r="BJ2994" i="1"/>
  <c r="BK2994" i="1"/>
  <c r="BL2994" i="1" s="1"/>
  <c r="BM2994" i="1"/>
  <c r="BN2994" i="1" s="1"/>
  <c r="BO2994" i="1" s="1"/>
  <c r="BP2994" i="1" s="1"/>
  <c r="BJ2995" i="1"/>
  <c r="BK2995" i="1"/>
  <c r="BL2995" i="1" s="1"/>
  <c r="BM2995" i="1"/>
  <c r="BN2995" i="1" s="1"/>
  <c r="BO2995" i="1" s="1"/>
  <c r="BP2995" i="1" s="1"/>
  <c r="BJ2996" i="1"/>
  <c r="BK2996" i="1"/>
  <c r="BL2996" i="1" s="1"/>
  <c r="BM2996" i="1"/>
  <c r="BN2996" i="1" s="1"/>
  <c r="BO2996" i="1" s="1"/>
  <c r="BP2996" i="1" s="1"/>
  <c r="BJ2997" i="1"/>
  <c r="BK2997" i="1"/>
  <c r="BL2997" i="1" s="1"/>
  <c r="BM2997" i="1"/>
  <c r="BN2997" i="1" s="1"/>
  <c r="BO2997" i="1" s="1"/>
  <c r="BP2997" i="1" s="1"/>
  <c r="BJ2998" i="1"/>
  <c r="BK2998" i="1"/>
  <c r="BL2998" i="1" s="1"/>
  <c r="BM2998" i="1"/>
  <c r="BN2998" i="1" s="1"/>
  <c r="BO2998" i="1" s="1"/>
  <c r="BP2998" i="1" s="1"/>
  <c r="BJ2999" i="1"/>
  <c r="BK2999" i="1"/>
  <c r="BL2999" i="1" s="1"/>
  <c r="BM2999" i="1"/>
  <c r="BN2999" i="1" s="1"/>
  <c r="BO2999" i="1" s="1"/>
  <c r="BP2999" i="1" s="1"/>
  <c r="BJ3000" i="1"/>
  <c r="BK3000" i="1"/>
  <c r="BL3000" i="1" s="1"/>
  <c r="BM3000" i="1"/>
  <c r="BN3000" i="1" s="1"/>
  <c r="BO3000" i="1" s="1"/>
  <c r="BP3000" i="1" s="1"/>
  <c r="BJ3001" i="1"/>
  <c r="BK3001" i="1"/>
  <c r="BL3001" i="1"/>
  <c r="BM3001" i="1"/>
  <c r="BN3001" i="1" s="1"/>
  <c r="BO3001" i="1" s="1"/>
  <c r="BP3001" i="1" s="1"/>
  <c r="BJ3002" i="1"/>
  <c r="BK3002" i="1"/>
  <c r="BL3002" i="1" s="1"/>
  <c r="BM3002" i="1"/>
  <c r="BN3002" i="1" s="1"/>
  <c r="BO3002" i="1" s="1"/>
  <c r="BP3002" i="1" s="1"/>
  <c r="BJ3003" i="1"/>
  <c r="BK3003" i="1"/>
  <c r="BL3003" i="1" s="1"/>
  <c r="BM3003" i="1"/>
  <c r="BN3003" i="1" s="1"/>
  <c r="BO3003" i="1" s="1"/>
  <c r="BP3003" i="1" s="1"/>
  <c r="BJ3004" i="1"/>
  <c r="BK3004" i="1"/>
  <c r="BL3004" i="1" s="1"/>
  <c r="BM3004" i="1"/>
  <c r="BN3004" i="1" s="1"/>
  <c r="BO3004" i="1" s="1"/>
  <c r="BP3004" i="1" s="1"/>
  <c r="BJ3005" i="1"/>
  <c r="BK3005" i="1"/>
  <c r="BL3005" i="1" s="1"/>
  <c r="BM3005" i="1"/>
  <c r="BN3005" i="1" s="1"/>
  <c r="BO3005" i="1" s="1"/>
  <c r="BP3005" i="1" s="1"/>
  <c r="BJ3006" i="1"/>
  <c r="BK3006" i="1"/>
  <c r="BL3006" i="1" s="1"/>
  <c r="BM3006" i="1"/>
  <c r="BN3006" i="1" s="1"/>
  <c r="BO3006" i="1" s="1"/>
  <c r="BP3006" i="1" s="1"/>
  <c r="BJ3007" i="1"/>
  <c r="BK3007" i="1"/>
  <c r="BL3007" i="1"/>
  <c r="BM3007" i="1"/>
  <c r="BN3007" i="1" s="1"/>
  <c r="BO3007" i="1" s="1"/>
  <c r="BP3007" i="1" s="1"/>
  <c r="BJ3008" i="1"/>
  <c r="BK3008" i="1"/>
  <c r="BL3008" i="1" s="1"/>
  <c r="BM3008" i="1"/>
  <c r="BN3008" i="1" s="1"/>
  <c r="BO3008" i="1" s="1"/>
  <c r="BP3008" i="1" s="1"/>
  <c r="BJ3009" i="1"/>
  <c r="BK3009" i="1"/>
  <c r="BL3009" i="1" s="1"/>
  <c r="BM3009" i="1"/>
  <c r="BN3009" i="1" s="1"/>
  <c r="BO3009" i="1" s="1"/>
  <c r="BP3009" i="1" s="1"/>
  <c r="BJ3010" i="1"/>
  <c r="BK3010" i="1"/>
  <c r="BL3010" i="1" s="1"/>
  <c r="BM3010" i="1"/>
  <c r="BN3010" i="1" s="1"/>
  <c r="BO3010" i="1" s="1"/>
  <c r="BP3010" i="1" s="1"/>
  <c r="BJ3011" i="1"/>
  <c r="BK3011" i="1"/>
  <c r="BL3011" i="1" s="1"/>
  <c r="BM3011" i="1"/>
  <c r="BN3011" i="1" s="1"/>
  <c r="BO3011" i="1" s="1"/>
  <c r="BP3011" i="1" s="1"/>
  <c r="BJ3012" i="1"/>
  <c r="BK3012" i="1"/>
  <c r="BL3012" i="1"/>
  <c r="BM3012" i="1"/>
  <c r="BN3012" i="1" s="1"/>
  <c r="BO3012" i="1" s="1"/>
  <c r="BP3012" i="1" s="1"/>
  <c r="BQ3012" i="1" s="1"/>
  <c r="BJ3013" i="1"/>
  <c r="BK3013" i="1"/>
  <c r="BL3013" i="1"/>
  <c r="BM3013" i="1"/>
  <c r="BN3013" i="1" s="1"/>
  <c r="BO3013" i="1" s="1"/>
  <c r="BP3013" i="1" s="1"/>
  <c r="BJ3014" i="1"/>
  <c r="BK3014" i="1"/>
  <c r="BL3014" i="1" s="1"/>
  <c r="BM3014" i="1"/>
  <c r="BN3014" i="1" s="1"/>
  <c r="BO3014" i="1" s="1"/>
  <c r="BP3014" i="1" s="1"/>
  <c r="BJ3015" i="1"/>
  <c r="BK3015" i="1"/>
  <c r="BL3015" i="1" s="1"/>
  <c r="BM3015" i="1"/>
  <c r="BN3015" i="1" s="1"/>
  <c r="BO3015" i="1" s="1"/>
  <c r="BP3015" i="1" s="1"/>
  <c r="BJ3016" i="1"/>
  <c r="BK3016" i="1"/>
  <c r="BL3016" i="1" s="1"/>
  <c r="BM3016" i="1"/>
  <c r="BN3016" i="1" s="1"/>
  <c r="BO3016" i="1" s="1"/>
  <c r="BP3016" i="1" s="1"/>
  <c r="BJ3017" i="1"/>
  <c r="BK3017" i="1"/>
  <c r="BL3017" i="1"/>
  <c r="BM3017" i="1"/>
  <c r="BN3017" i="1" s="1"/>
  <c r="BO3017" i="1" s="1"/>
  <c r="BP3017" i="1" s="1"/>
  <c r="BJ3018" i="1"/>
  <c r="BK3018" i="1"/>
  <c r="BL3018" i="1" s="1"/>
  <c r="BM3018" i="1"/>
  <c r="BN3018" i="1" s="1"/>
  <c r="BO3018" i="1" s="1"/>
  <c r="BP3018" i="1" s="1"/>
  <c r="BJ3019" i="1"/>
  <c r="BK3019" i="1"/>
  <c r="BM3019" i="1"/>
  <c r="BN3019" i="1" s="1"/>
  <c r="BO3019" i="1" s="1"/>
  <c r="BP3019" i="1" s="1"/>
  <c r="BJ3020" i="1"/>
  <c r="BK3020" i="1"/>
  <c r="BL3020" i="1" s="1"/>
  <c r="BM3020" i="1"/>
  <c r="BN3020" i="1" s="1"/>
  <c r="BO3020" i="1" s="1"/>
  <c r="BP3020" i="1" s="1"/>
  <c r="BJ3021" i="1"/>
  <c r="BK3021" i="1"/>
  <c r="BL3021" i="1" s="1"/>
  <c r="BM3021" i="1"/>
  <c r="BN3021" i="1" s="1"/>
  <c r="BO3021" i="1" s="1"/>
  <c r="BP3021" i="1" s="1"/>
  <c r="BJ3022" i="1"/>
  <c r="BK3022" i="1"/>
  <c r="BL3022" i="1" s="1"/>
  <c r="BM3022" i="1"/>
  <c r="BN3022" i="1" s="1"/>
  <c r="BO3022" i="1" s="1"/>
  <c r="BP3022" i="1" s="1"/>
  <c r="BJ3023" i="1"/>
  <c r="BK3023" i="1"/>
  <c r="BM3023" i="1"/>
  <c r="BN3023" i="1" s="1"/>
  <c r="BO3023" i="1" s="1"/>
  <c r="BP3023" i="1" s="1"/>
  <c r="BJ3024" i="1"/>
  <c r="BK3024" i="1"/>
  <c r="BL3024" i="1"/>
  <c r="BM3024" i="1"/>
  <c r="BN3024" i="1" s="1"/>
  <c r="BO3024" i="1" s="1"/>
  <c r="BP3024" i="1" s="1"/>
  <c r="BJ3025" i="1"/>
  <c r="BK3025" i="1"/>
  <c r="BL3025" i="1"/>
  <c r="BM3025" i="1"/>
  <c r="BN3025" i="1" s="1"/>
  <c r="BO3025" i="1" s="1"/>
  <c r="BP3025" i="1" s="1"/>
  <c r="BJ3026" i="1"/>
  <c r="BK3026" i="1"/>
  <c r="BL3026" i="1"/>
  <c r="BM3026" i="1"/>
  <c r="BN3026" i="1" s="1"/>
  <c r="BO3026" i="1" s="1"/>
  <c r="BP3026" i="1" s="1"/>
  <c r="BJ3027" i="1"/>
  <c r="BK3027" i="1"/>
  <c r="BL3027" i="1"/>
  <c r="BM3027" i="1"/>
  <c r="BN3027" i="1" s="1"/>
  <c r="BO3027" i="1" s="1"/>
  <c r="BP3027" i="1" s="1"/>
  <c r="BJ3028" i="1"/>
  <c r="BK3028" i="1"/>
  <c r="BL3028" i="1"/>
  <c r="BM3028" i="1"/>
  <c r="BN3028" i="1" s="1"/>
  <c r="BO3028" i="1" s="1"/>
  <c r="BP3028" i="1" s="1"/>
  <c r="BJ3029" i="1"/>
  <c r="BK3029" i="1"/>
  <c r="BL3029" i="1"/>
  <c r="BM3029" i="1"/>
  <c r="BN3029" i="1" s="1"/>
  <c r="BO3029" i="1" s="1"/>
  <c r="BP3029" i="1" s="1"/>
  <c r="BJ3030" i="1"/>
  <c r="BK3030" i="1"/>
  <c r="BL3030" i="1"/>
  <c r="BM3030" i="1"/>
  <c r="BN3030" i="1" s="1"/>
  <c r="BO3030" i="1" s="1"/>
  <c r="BP3030" i="1" s="1"/>
  <c r="BJ3031" i="1"/>
  <c r="BK3031" i="1"/>
  <c r="BL3031" i="1"/>
  <c r="BM3031" i="1"/>
  <c r="BN3031" i="1" s="1"/>
  <c r="BO3031" i="1" s="1"/>
  <c r="BP3031" i="1" s="1"/>
  <c r="BJ3032" i="1"/>
  <c r="BK3032" i="1"/>
  <c r="BL3032" i="1"/>
  <c r="BM3032" i="1"/>
  <c r="BN3032" i="1" s="1"/>
  <c r="BO3032" i="1" s="1"/>
  <c r="BP3032" i="1" s="1"/>
  <c r="BJ3033" i="1"/>
  <c r="BK3033" i="1"/>
  <c r="BL3033" i="1"/>
  <c r="BM3033" i="1"/>
  <c r="BN3033" i="1" s="1"/>
  <c r="BO3033" i="1" s="1"/>
  <c r="BP3033" i="1" s="1"/>
  <c r="BJ3034" i="1"/>
  <c r="BK3034" i="1"/>
  <c r="BL3034" i="1" s="1"/>
  <c r="BM3034" i="1"/>
  <c r="BN3034" i="1" s="1"/>
  <c r="BO3034" i="1" s="1"/>
  <c r="BP3034" i="1" s="1"/>
  <c r="BJ3035" i="1"/>
  <c r="BK3035" i="1"/>
  <c r="BM3035" i="1"/>
  <c r="BN3035" i="1" s="1"/>
  <c r="BO3035" i="1" s="1"/>
  <c r="BP3035" i="1" s="1"/>
  <c r="BJ3036" i="1"/>
  <c r="BK3036" i="1"/>
  <c r="BL3036" i="1" s="1"/>
  <c r="BM3036" i="1"/>
  <c r="BN3036" i="1" s="1"/>
  <c r="BO3036" i="1" s="1"/>
  <c r="BP3036" i="1" s="1"/>
  <c r="BJ3037" i="1"/>
  <c r="BK3037" i="1"/>
  <c r="BL3037" i="1" s="1"/>
  <c r="BM3037" i="1"/>
  <c r="BN3037" i="1" s="1"/>
  <c r="BO3037" i="1" s="1"/>
  <c r="BP3037" i="1" s="1"/>
  <c r="BJ3038" i="1"/>
  <c r="BK3038" i="1"/>
  <c r="BL3038" i="1" s="1"/>
  <c r="BM3038" i="1"/>
  <c r="BN3038" i="1" s="1"/>
  <c r="BO3038" i="1" s="1"/>
  <c r="BP3038" i="1" s="1"/>
  <c r="BJ3039" i="1"/>
  <c r="BK3039" i="1"/>
  <c r="BL3039" i="1" s="1"/>
  <c r="BM3039" i="1"/>
  <c r="BN3039" i="1" s="1"/>
  <c r="BO3039" i="1" s="1"/>
  <c r="BP3039" i="1" s="1"/>
  <c r="BJ3040" i="1"/>
  <c r="BK3040" i="1"/>
  <c r="BL3040" i="1" s="1"/>
  <c r="BM3040" i="1"/>
  <c r="BN3040" i="1" s="1"/>
  <c r="BO3040" i="1" s="1"/>
  <c r="BP3040" i="1" s="1"/>
  <c r="BJ3041" i="1"/>
  <c r="BK3041" i="1"/>
  <c r="BL3041" i="1" s="1"/>
  <c r="BM3041" i="1"/>
  <c r="BN3041" i="1" s="1"/>
  <c r="BO3041" i="1" s="1"/>
  <c r="BP3041" i="1" s="1"/>
  <c r="BJ3042" i="1"/>
  <c r="BK3042" i="1"/>
  <c r="BL3042" i="1" s="1"/>
  <c r="BM3042" i="1"/>
  <c r="BN3042" i="1" s="1"/>
  <c r="BO3042" i="1" s="1"/>
  <c r="BP3042" i="1" s="1"/>
  <c r="BJ3043" i="1"/>
  <c r="BK3043" i="1"/>
  <c r="BL3043" i="1" s="1"/>
  <c r="BM3043" i="1"/>
  <c r="BN3043" i="1" s="1"/>
  <c r="BO3043" i="1" s="1"/>
  <c r="BP3043" i="1" s="1"/>
  <c r="BQ3043" i="1" s="1"/>
  <c r="BJ3044" i="1"/>
  <c r="BK3044" i="1"/>
  <c r="BL3044" i="1"/>
  <c r="BM3044" i="1"/>
  <c r="BN3044" i="1" s="1"/>
  <c r="BO3044" i="1" s="1"/>
  <c r="BP3044" i="1" s="1"/>
  <c r="BJ3045" i="1"/>
  <c r="BK3045" i="1"/>
  <c r="BL3045" i="1"/>
  <c r="BM3045" i="1"/>
  <c r="BN3045" i="1" s="1"/>
  <c r="BO3045" i="1" s="1"/>
  <c r="BP3045" i="1" s="1"/>
  <c r="BJ3046" i="1"/>
  <c r="BK3046" i="1"/>
  <c r="BL3046" i="1"/>
  <c r="BM3046" i="1"/>
  <c r="BN3046" i="1" s="1"/>
  <c r="BO3046" i="1" s="1"/>
  <c r="BP3046" i="1" s="1"/>
  <c r="BJ3047" i="1"/>
  <c r="BK3047" i="1"/>
  <c r="BL3047" i="1"/>
  <c r="BM3047" i="1"/>
  <c r="BN3047" i="1" s="1"/>
  <c r="BO3047" i="1" s="1"/>
  <c r="BP3047" i="1" s="1"/>
  <c r="BJ3048" i="1"/>
  <c r="BK3048" i="1"/>
  <c r="BL3048" i="1"/>
  <c r="BM3048" i="1"/>
  <c r="BN3048" i="1" s="1"/>
  <c r="BO3048" i="1" s="1"/>
  <c r="BP3048" i="1" s="1"/>
  <c r="BJ3049" i="1"/>
  <c r="BK3049" i="1"/>
  <c r="BL3049" i="1" s="1"/>
  <c r="BM3049" i="1"/>
  <c r="BN3049" i="1" s="1"/>
  <c r="BO3049" i="1" s="1"/>
  <c r="BP3049" i="1" s="1"/>
  <c r="BJ3050" i="1"/>
  <c r="BK3050" i="1"/>
  <c r="BL3050" i="1" s="1"/>
  <c r="BM3050" i="1"/>
  <c r="BN3050" i="1" s="1"/>
  <c r="BO3050" i="1" s="1"/>
  <c r="BP3050" i="1" s="1"/>
  <c r="BJ3051" i="1"/>
  <c r="BK3051" i="1"/>
  <c r="BL3051" i="1" s="1"/>
  <c r="BM3051" i="1"/>
  <c r="BN3051" i="1" s="1"/>
  <c r="BO3051" i="1" s="1"/>
  <c r="BP3051" i="1" s="1"/>
  <c r="BJ3052" i="1"/>
  <c r="BK3052" i="1"/>
  <c r="BM3052" i="1"/>
  <c r="BN3052" i="1" s="1"/>
  <c r="BO3052" i="1" s="1"/>
  <c r="BP3052" i="1" s="1"/>
  <c r="BJ3053" i="1"/>
  <c r="BK3053" i="1"/>
  <c r="BL3053" i="1"/>
  <c r="BM3053" i="1"/>
  <c r="BN3053" i="1" s="1"/>
  <c r="BO3053" i="1" s="1"/>
  <c r="BP3053" i="1" s="1"/>
  <c r="BJ3054" i="1"/>
  <c r="BK3054" i="1"/>
  <c r="BL3054" i="1" s="1"/>
  <c r="BM3054" i="1"/>
  <c r="BN3054" i="1" s="1"/>
  <c r="BO3054" i="1" s="1"/>
  <c r="BP3054" i="1" s="1"/>
  <c r="BJ3055" i="1"/>
  <c r="BK3055" i="1"/>
  <c r="BL3055" i="1" s="1"/>
  <c r="BM3055" i="1"/>
  <c r="BN3055" i="1" s="1"/>
  <c r="BO3055" i="1" s="1"/>
  <c r="BP3055" i="1" s="1"/>
  <c r="BJ3056" i="1"/>
  <c r="BK3056" i="1"/>
  <c r="BL3056" i="1"/>
  <c r="BM3056" i="1"/>
  <c r="BN3056" i="1" s="1"/>
  <c r="BO3056" i="1" s="1"/>
  <c r="BP3056" i="1" s="1"/>
  <c r="BJ3057" i="1"/>
  <c r="BK3057" i="1"/>
  <c r="BM3057" i="1"/>
  <c r="BN3057" i="1" s="1"/>
  <c r="BO3057" i="1" s="1"/>
  <c r="BP3057" i="1" s="1"/>
  <c r="BJ3058" i="1"/>
  <c r="BK3058" i="1"/>
  <c r="BL3058" i="1" s="1"/>
  <c r="BM3058" i="1"/>
  <c r="BN3058" i="1" s="1"/>
  <c r="BO3058" i="1" s="1"/>
  <c r="BP3058" i="1" s="1"/>
  <c r="BJ3059" i="1"/>
  <c r="BK3059" i="1"/>
  <c r="BL3059" i="1"/>
  <c r="BM3059" i="1"/>
  <c r="BN3059" i="1" s="1"/>
  <c r="BO3059" i="1" s="1"/>
  <c r="BP3059" i="1" s="1"/>
  <c r="BJ3060" i="1"/>
  <c r="BK3060" i="1"/>
  <c r="BM3060" i="1"/>
  <c r="BN3060" i="1" s="1"/>
  <c r="BO3060" i="1" s="1"/>
  <c r="BP3060" i="1" s="1"/>
  <c r="BJ3061" i="1"/>
  <c r="BK3061" i="1"/>
  <c r="BM3061" i="1"/>
  <c r="BN3061" i="1" s="1"/>
  <c r="BO3061" i="1" s="1"/>
  <c r="BP3061" i="1" s="1"/>
  <c r="BJ3062" i="1"/>
  <c r="BK3062" i="1"/>
  <c r="BM3062" i="1"/>
  <c r="BN3062" i="1" s="1"/>
  <c r="BO3062" i="1" s="1"/>
  <c r="BP3062" i="1" s="1"/>
  <c r="BJ3063" i="1"/>
  <c r="BK3063" i="1"/>
  <c r="BL3063" i="1"/>
  <c r="BM3063" i="1"/>
  <c r="BN3063" i="1" s="1"/>
  <c r="BO3063" i="1" s="1"/>
  <c r="BP3063" i="1" s="1"/>
  <c r="BJ3064" i="1"/>
  <c r="BK3064" i="1"/>
  <c r="BL3064" i="1" s="1"/>
  <c r="BM3064" i="1"/>
  <c r="BN3064" i="1" s="1"/>
  <c r="BO3064" i="1" s="1"/>
  <c r="BP3064" i="1" s="1"/>
  <c r="BJ3065" i="1"/>
  <c r="BK3065" i="1"/>
  <c r="BM3065" i="1"/>
  <c r="BN3065" i="1" s="1"/>
  <c r="BO3065" i="1" s="1"/>
  <c r="BP3065" i="1" s="1"/>
  <c r="BJ3066" i="1"/>
  <c r="BK3066" i="1"/>
  <c r="BL3066" i="1" s="1"/>
  <c r="BM3066" i="1"/>
  <c r="BN3066" i="1" s="1"/>
  <c r="BO3066" i="1" s="1"/>
  <c r="BP3066" i="1" s="1"/>
  <c r="BJ3067" i="1"/>
  <c r="BK3067" i="1"/>
  <c r="BL3067" i="1" s="1"/>
  <c r="BM3067" i="1"/>
  <c r="BN3067" i="1" s="1"/>
  <c r="BO3067" i="1" s="1"/>
  <c r="BP3067" i="1" s="1"/>
  <c r="BJ3068" i="1"/>
  <c r="BK3068" i="1"/>
  <c r="BL3068" i="1" s="1"/>
  <c r="BM3068" i="1"/>
  <c r="BN3068" i="1" s="1"/>
  <c r="BO3068" i="1" s="1"/>
  <c r="BP3068" i="1" s="1"/>
  <c r="BJ3069" i="1"/>
  <c r="BK3069" i="1"/>
  <c r="BL3069" i="1" s="1"/>
  <c r="BM3069" i="1"/>
  <c r="BN3069" i="1" s="1"/>
  <c r="BO3069" i="1" s="1"/>
  <c r="BP3069" i="1" s="1"/>
  <c r="BJ3070" i="1"/>
  <c r="BK3070" i="1"/>
  <c r="BL3070" i="1" s="1"/>
  <c r="BM3070" i="1"/>
  <c r="BN3070" i="1" s="1"/>
  <c r="BO3070" i="1" s="1"/>
  <c r="BP3070" i="1" s="1"/>
  <c r="BJ3071" i="1"/>
  <c r="BK3071" i="1"/>
  <c r="BL3071" i="1" s="1"/>
  <c r="BM3071" i="1"/>
  <c r="BN3071" i="1" s="1"/>
  <c r="BO3071" i="1" s="1"/>
  <c r="BP3071" i="1" s="1"/>
  <c r="BJ3072" i="1"/>
  <c r="BK3072" i="1"/>
  <c r="BL3072" i="1" s="1"/>
  <c r="BM3072" i="1"/>
  <c r="BN3072" i="1" s="1"/>
  <c r="BO3072" i="1" s="1"/>
  <c r="BP3072" i="1" s="1"/>
  <c r="BJ3073" i="1"/>
  <c r="BK3073" i="1"/>
  <c r="BM3073" i="1"/>
  <c r="BN3073" i="1" s="1"/>
  <c r="BO3073" i="1" s="1"/>
  <c r="BP3073" i="1" s="1"/>
  <c r="BJ3074" i="1"/>
  <c r="BK3074" i="1"/>
  <c r="BL3074" i="1"/>
  <c r="BM3074" i="1"/>
  <c r="BN3074" i="1" s="1"/>
  <c r="BO3074" i="1" s="1"/>
  <c r="BP3074" i="1" s="1"/>
  <c r="BJ3075" i="1"/>
  <c r="BK3075" i="1"/>
  <c r="BL3075" i="1" s="1"/>
  <c r="BM3075" i="1"/>
  <c r="BN3075" i="1" s="1"/>
  <c r="BO3075" i="1" s="1"/>
  <c r="BP3075" i="1" s="1"/>
  <c r="BJ3076" i="1"/>
  <c r="BK3076" i="1"/>
  <c r="BL3076" i="1" s="1"/>
  <c r="BM3076" i="1"/>
  <c r="BN3076" i="1" s="1"/>
  <c r="BO3076" i="1" s="1"/>
  <c r="BP3076" i="1" s="1"/>
  <c r="BJ3077" i="1"/>
  <c r="BK3077" i="1"/>
  <c r="BL3077" i="1" s="1"/>
  <c r="BM3077" i="1"/>
  <c r="BN3077" i="1" s="1"/>
  <c r="BO3077" i="1" s="1"/>
  <c r="BP3077" i="1" s="1"/>
  <c r="BJ3078" i="1"/>
  <c r="BK3078" i="1"/>
  <c r="BM3078" i="1"/>
  <c r="BN3078" i="1" s="1"/>
  <c r="BO3078" i="1" s="1"/>
  <c r="BP3078" i="1" s="1"/>
  <c r="BJ3079" i="1"/>
  <c r="BK3079" i="1"/>
  <c r="BL3079" i="1" s="1"/>
  <c r="BM3079" i="1"/>
  <c r="BN3079" i="1" s="1"/>
  <c r="BO3079" i="1" s="1"/>
  <c r="BP3079" i="1" s="1"/>
  <c r="BJ3080" i="1"/>
  <c r="BK3080" i="1"/>
  <c r="BM3080" i="1"/>
  <c r="BN3080" i="1" s="1"/>
  <c r="BO3080" i="1" s="1"/>
  <c r="BP3080" i="1" s="1"/>
  <c r="AI5" i="1"/>
  <c r="AL5" i="1"/>
  <c r="AM5" i="1"/>
  <c r="AW5" i="1" a="1"/>
  <c r="AW5" i="1" s="1"/>
  <c r="AX5" i="1" a="1"/>
  <c r="AX5" i="1" s="1"/>
  <c r="AY5" i="1" a="1"/>
  <c r="AY5" i="1" s="1"/>
  <c r="AZ5" i="1" a="1"/>
  <c r="AZ5" i="1" s="1"/>
  <c r="AI6" i="1"/>
  <c r="AO6" i="1"/>
  <c r="AS6" i="1" s="1"/>
  <c r="AW6" i="1" a="1"/>
  <c r="AW6" i="1" s="1"/>
  <c r="AX6" i="1" a="1"/>
  <c r="AX6" i="1" s="1"/>
  <c r="AY6" i="1" a="1"/>
  <c r="AY6" i="1" s="1"/>
  <c r="AZ6" i="1" a="1"/>
  <c r="AZ6" i="1" s="1"/>
  <c r="AI7" i="1"/>
  <c r="AO7" i="1"/>
  <c r="AN7" i="1" s="1"/>
  <c r="AR7" i="1" s="1"/>
  <c r="AZ7" i="1" a="1"/>
  <c r="AZ7" i="1" s="1"/>
  <c r="AI8" i="1"/>
  <c r="AL8" i="1"/>
  <c r="AM8" i="1"/>
  <c r="AI9" i="1"/>
  <c r="AL9" i="1"/>
  <c r="AM9" i="1"/>
  <c r="AI10" i="1"/>
  <c r="AT10" i="1" s="1"/>
  <c r="AO10" i="1"/>
  <c r="AN10" i="1" s="1"/>
  <c r="AR10" i="1" s="1"/>
  <c r="AI11" i="1"/>
  <c r="AT11" i="1" s="1"/>
  <c r="AL11" i="1"/>
  <c r="AM11" i="1"/>
  <c r="AI12" i="1"/>
  <c r="AO12" i="1"/>
  <c r="AW12" i="1" a="1"/>
  <c r="AW12" i="1" s="1"/>
  <c r="AY12" i="1" a="1"/>
  <c r="AY12" i="1" s="1"/>
  <c r="AZ12" i="1" a="1"/>
  <c r="AZ12" i="1" s="1"/>
  <c r="AI13" i="1"/>
  <c r="AL13" i="1"/>
  <c r="AM13" i="1"/>
  <c r="AZ13" i="1" a="1"/>
  <c r="AZ13" i="1" s="1"/>
  <c r="AI14" i="1"/>
  <c r="AL14" i="1"/>
  <c r="AM14" i="1"/>
  <c r="AI15" i="1"/>
  <c r="AO15" i="1"/>
  <c r="AN15" i="1" s="1"/>
  <c r="AR15" i="1" s="1"/>
  <c r="AZ15" i="1" a="1"/>
  <c r="AZ15" i="1" s="1"/>
  <c r="AI16" i="1"/>
  <c r="AO16" i="1"/>
  <c r="AN16" i="1" s="1"/>
  <c r="AR16" i="1" s="1"/>
  <c r="AW16" i="1" a="1"/>
  <c r="AW16" i="1" s="1"/>
  <c r="AX16" i="1" a="1"/>
  <c r="AX16" i="1" s="1"/>
  <c r="AY16" i="1" a="1"/>
  <c r="AY16" i="1" s="1"/>
  <c r="AZ16" i="1" a="1"/>
  <c r="AZ16" i="1" s="1"/>
  <c r="AI17" i="1"/>
  <c r="AL17" i="1"/>
  <c r="AM17" i="1"/>
  <c r="AW17" i="1" a="1"/>
  <c r="AW17" i="1" s="1"/>
  <c r="AX17" i="1" a="1"/>
  <c r="AX17" i="1" s="1"/>
  <c r="AY17" i="1" a="1"/>
  <c r="AY17" i="1" s="1"/>
  <c r="AZ17" i="1" a="1"/>
  <c r="AZ17" i="1" s="1"/>
  <c r="AI18" i="1"/>
  <c r="AO18" i="1"/>
  <c r="AS18" i="1" s="1"/>
  <c r="AW18" i="1" a="1"/>
  <c r="AW18" i="1" s="1"/>
  <c r="AY18" i="1" a="1"/>
  <c r="AY18" i="1" s="1"/>
  <c r="AI19" i="1"/>
  <c r="AL19" i="1"/>
  <c r="AM19" i="1"/>
  <c r="AI20" i="1"/>
  <c r="AL20" i="1"/>
  <c r="AM20" i="1"/>
  <c r="AI21" i="1"/>
  <c r="AO21" i="1"/>
  <c r="AN21" i="1" s="1"/>
  <c r="AR21" i="1" s="1"/>
  <c r="AY21" i="1" a="1"/>
  <c r="AY21" i="1" s="1"/>
  <c r="AI22" i="1"/>
  <c r="AL22" i="1"/>
  <c r="AM22" i="1"/>
  <c r="AI23" i="1"/>
  <c r="AT23" i="1" s="1"/>
  <c r="AL23" i="1"/>
  <c r="AM23" i="1"/>
  <c r="AI24" i="1"/>
  <c r="AO24" i="1"/>
  <c r="AW24" i="1" a="1"/>
  <c r="AW24" i="1" s="1"/>
  <c r="AX24" i="1" a="1"/>
  <c r="AX24" i="1" s="1"/>
  <c r="AY24" i="1" a="1"/>
  <c r="AY24" i="1" s="1"/>
  <c r="AZ24" i="1" a="1"/>
  <c r="AZ24" i="1" s="1"/>
  <c r="AI25" i="1"/>
  <c r="AL25" i="1"/>
  <c r="AM25" i="1"/>
  <c r="AW25" i="1" a="1"/>
  <c r="AW25" i="1" s="1"/>
  <c r="AX25" i="1" a="1"/>
  <c r="AX25" i="1" s="1"/>
  <c r="AY25" i="1" a="1"/>
  <c r="AY25" i="1" s="1"/>
  <c r="AZ25" i="1" a="1"/>
  <c r="AZ25" i="1" s="1"/>
  <c r="AI26" i="1"/>
  <c r="AO26" i="1"/>
  <c r="AW26" i="1" a="1"/>
  <c r="AW26" i="1" s="1"/>
  <c r="AX26" i="1" a="1"/>
  <c r="AX26" i="1" s="1"/>
  <c r="AY26" i="1" a="1"/>
  <c r="AY26" i="1" s="1"/>
  <c r="AZ26" i="1" a="1"/>
  <c r="AZ26" i="1" s="1"/>
  <c r="AI27" i="1"/>
  <c r="AL27" i="1"/>
  <c r="AM27" i="1"/>
  <c r="AW27" i="1" a="1"/>
  <c r="AW27" i="1" s="1"/>
  <c r="AX27" i="1" a="1"/>
  <c r="AX27" i="1" s="1"/>
  <c r="AY27" i="1" a="1"/>
  <c r="AY27" i="1" s="1"/>
  <c r="AZ27" i="1" a="1"/>
  <c r="AZ27" i="1" s="1"/>
  <c r="AI28" i="1"/>
  <c r="AL28" i="1"/>
  <c r="AM28" i="1"/>
  <c r="AW28" i="1" a="1"/>
  <c r="AW28" i="1" s="1"/>
  <c r="AX28" i="1" a="1"/>
  <c r="AX28" i="1" s="1"/>
  <c r="AY28" i="1" a="1"/>
  <c r="AY28" i="1" s="1"/>
  <c r="AZ28" i="1" a="1"/>
  <c r="AZ28" i="1" s="1"/>
  <c r="AI29" i="1"/>
  <c r="AT29" i="1" s="1"/>
  <c r="AL29" i="1"/>
  <c r="AM29" i="1"/>
  <c r="AW29" i="1" a="1"/>
  <c r="AW29" i="1" s="1"/>
  <c r="AX29" i="1" a="1"/>
  <c r="AX29" i="1" s="1"/>
  <c r="AY29" i="1" a="1"/>
  <c r="AY29" i="1" s="1"/>
  <c r="AZ29" i="1" a="1"/>
  <c r="AZ29" i="1" s="1"/>
  <c r="AI30" i="1"/>
  <c r="AL30" i="1"/>
  <c r="AM30" i="1"/>
  <c r="AW30" i="1" a="1"/>
  <c r="AW30" i="1" s="1"/>
  <c r="AX30" i="1" a="1"/>
  <c r="AX30" i="1" s="1"/>
  <c r="AY30" i="1" a="1"/>
  <c r="AY30" i="1" s="1"/>
  <c r="AZ30" i="1" a="1"/>
  <c r="AZ30" i="1" s="1"/>
  <c r="AI31" i="1"/>
  <c r="AO31" i="1"/>
  <c r="AN31" i="1" s="1"/>
  <c r="AR31" i="1" s="1"/>
  <c r="AT31" i="1"/>
  <c r="AZ31" i="1" a="1"/>
  <c r="AZ31" i="1" s="1"/>
  <c r="AI32" i="1"/>
  <c r="AL32" i="1"/>
  <c r="AM32" i="1"/>
  <c r="AW32" i="1" a="1"/>
  <c r="AW32" i="1" s="1"/>
  <c r="AY32" i="1" a="1"/>
  <c r="AY32" i="1" s="1"/>
  <c r="AZ32" i="1" a="1"/>
  <c r="AZ32" i="1" s="1"/>
  <c r="AI33" i="1"/>
  <c r="AO33" i="1"/>
  <c r="AN33" i="1" s="1"/>
  <c r="AR33" i="1" s="1"/>
  <c r="AZ33" i="1" a="1"/>
  <c r="AZ33" i="1" s="1"/>
  <c r="AI34" i="1"/>
  <c r="AT34" i="1" s="1"/>
  <c r="AO34" i="1"/>
  <c r="AS34" i="1" s="1"/>
  <c r="AI35" i="1"/>
  <c r="AO35" i="1"/>
  <c r="AW35" i="1" a="1"/>
  <c r="AW35" i="1" s="1"/>
  <c r="AI36" i="1"/>
  <c r="AO36" i="1"/>
  <c r="AN36" i="1" s="1"/>
  <c r="AR36" i="1" s="1"/>
  <c r="AW36" i="1" a="1"/>
  <c r="AW36" i="1" s="1"/>
  <c r="AY36" i="1" a="1"/>
  <c r="AY36" i="1" s="1"/>
  <c r="AZ36" i="1" a="1"/>
  <c r="AZ36" i="1" s="1"/>
  <c r="AI37" i="1"/>
  <c r="AT37" i="1" s="1"/>
  <c r="AL37" i="1"/>
  <c r="AM37" i="1"/>
  <c r="AZ37" i="1" a="1"/>
  <c r="AZ37" i="1" s="1"/>
  <c r="AI38" i="1"/>
  <c r="AO38" i="1"/>
  <c r="AW38" i="1" a="1"/>
  <c r="AW38" i="1" s="1"/>
  <c r="AY38" i="1" a="1"/>
  <c r="AY38" i="1" s="1"/>
  <c r="AZ38" i="1" a="1"/>
  <c r="AZ38" i="1" s="1"/>
  <c r="AI39" i="1"/>
  <c r="AL39" i="1"/>
  <c r="AM39" i="1"/>
  <c r="AW39" i="1" a="1"/>
  <c r="AW39" i="1" s="1"/>
  <c r="AY39" i="1" a="1"/>
  <c r="AY39" i="1" s="1"/>
  <c r="AZ39" i="1" a="1"/>
  <c r="AZ39" i="1" s="1"/>
  <c r="AI40" i="1"/>
  <c r="AO40" i="1"/>
  <c r="AN40" i="1" s="1"/>
  <c r="AR40" i="1" s="1"/>
  <c r="AS40" i="1"/>
  <c r="AW40" i="1" a="1"/>
  <c r="AW40" i="1" s="1"/>
  <c r="AX40" i="1" a="1"/>
  <c r="AX40" i="1" s="1"/>
  <c r="AY40" i="1" a="1"/>
  <c r="AY40" i="1" s="1"/>
  <c r="AZ40" i="1" a="1"/>
  <c r="AZ40" i="1" s="1"/>
  <c r="AI41" i="1"/>
  <c r="AL41" i="1"/>
  <c r="AM41" i="1"/>
  <c r="AW41" i="1" a="1"/>
  <c r="AW41" i="1" s="1"/>
  <c r="AX41" i="1" a="1"/>
  <c r="AX41" i="1" s="1"/>
  <c r="AY41" i="1" a="1"/>
  <c r="AY41" i="1" s="1"/>
  <c r="AZ41" i="1" a="1"/>
  <c r="AZ41" i="1" s="1"/>
  <c r="AI42" i="1"/>
  <c r="AT42" i="1" s="1"/>
  <c r="AO42" i="1"/>
  <c r="AW42" i="1" a="1"/>
  <c r="AW42" i="1" s="1"/>
  <c r="AX42" i="1" a="1"/>
  <c r="AX42" i="1" s="1"/>
  <c r="AY42" i="1" a="1"/>
  <c r="AY42" i="1" s="1"/>
  <c r="AZ42" i="1" a="1"/>
  <c r="AZ42" i="1" s="1"/>
  <c r="AI43" i="1"/>
  <c r="AO43" i="1"/>
  <c r="AY43" i="1" a="1"/>
  <c r="AY43" i="1" s="1"/>
  <c r="AI44" i="1"/>
  <c r="AO44" i="1"/>
  <c r="AS44" i="1" s="1"/>
  <c r="AI45" i="1"/>
  <c r="AO45" i="1"/>
  <c r="AN45" i="1" s="1"/>
  <c r="AR45" i="1" s="1"/>
  <c r="AY45" i="1" a="1"/>
  <c r="AY45" i="1" s="1"/>
  <c r="AZ45" i="1" a="1"/>
  <c r="AZ45" i="1" s="1"/>
  <c r="AI46" i="1"/>
  <c r="AL46" i="1"/>
  <c r="AM46" i="1"/>
  <c r="AZ46" i="1" a="1"/>
  <c r="AZ46" i="1" s="1"/>
  <c r="AI47" i="1"/>
  <c r="AO47" i="1"/>
  <c r="AW47" i="1" a="1"/>
  <c r="AW47" i="1" s="1"/>
  <c r="AY47" i="1" a="1"/>
  <c r="AY47" i="1" s="1"/>
  <c r="AZ47" i="1" a="1"/>
  <c r="AZ47" i="1" s="1"/>
  <c r="AI48" i="1"/>
  <c r="AL48" i="1"/>
  <c r="AM48" i="1"/>
  <c r="AT48" i="1"/>
  <c r="AZ48" i="1" a="1"/>
  <c r="AZ48" i="1" s="1"/>
  <c r="AI49" i="1"/>
  <c r="AO49" i="1"/>
  <c r="AI50" i="1"/>
  <c r="AT50" i="1" s="1"/>
  <c r="AO50" i="1"/>
  <c r="AI51" i="1"/>
  <c r="AO51" i="1"/>
  <c r="AN51" i="1" s="1"/>
  <c r="AR51" i="1" s="1"/>
  <c r="AW51" i="1" a="1"/>
  <c r="AW51" i="1" s="1"/>
  <c r="AY51" i="1" a="1"/>
  <c r="AY51" i="1" s="1"/>
  <c r="AI52" i="1"/>
  <c r="AO52" i="1"/>
  <c r="AZ52" i="1" a="1"/>
  <c r="AZ52" i="1" s="1"/>
  <c r="AI53" i="1"/>
  <c r="AL53" i="1"/>
  <c r="AM53" i="1"/>
  <c r="AI54" i="1"/>
  <c r="AL54" i="1"/>
  <c r="AM54" i="1"/>
  <c r="AW54" i="1" a="1"/>
  <c r="AW54" i="1" s="1"/>
  <c r="AZ54" i="1" a="1"/>
  <c r="AZ54" i="1" s="1"/>
  <c r="AI55" i="1"/>
  <c r="AL55" i="1"/>
  <c r="AM55" i="1"/>
  <c r="AT55" i="1"/>
  <c r="AW55" i="1" a="1"/>
  <c r="AW55" i="1" s="1"/>
  <c r="AY55" i="1" a="1"/>
  <c r="AY55" i="1" s="1"/>
  <c r="AI56" i="1"/>
  <c r="AO56" i="1"/>
  <c r="AN56" i="1" s="1"/>
  <c r="AR56" i="1" s="1"/>
  <c r="AZ56" i="1" a="1"/>
  <c r="AZ56" i="1" s="1"/>
  <c r="AI57" i="1"/>
  <c r="AL57" i="1"/>
  <c r="AM57" i="1"/>
  <c r="AI58" i="1"/>
  <c r="AL58" i="1"/>
  <c r="AM58" i="1"/>
  <c r="AW58" i="1" a="1"/>
  <c r="AW58" i="1" s="1"/>
  <c r="AZ58" i="1" a="1"/>
  <c r="AZ58" i="1" s="1"/>
  <c r="AI59" i="1"/>
  <c r="AL59" i="1"/>
  <c r="AM59" i="1"/>
  <c r="AW59" i="1" a="1"/>
  <c r="AW59" i="1" s="1"/>
  <c r="AY59" i="1" a="1"/>
  <c r="AY59" i="1" s="1"/>
  <c r="AI60" i="1"/>
  <c r="AO60" i="1"/>
  <c r="AN60" i="1" s="1"/>
  <c r="AR60" i="1" s="1"/>
  <c r="AI61" i="1"/>
  <c r="AT61" i="1" s="1"/>
  <c r="AL61" i="1"/>
  <c r="AM61" i="1"/>
  <c r="AW61" i="1" a="1"/>
  <c r="AW61" i="1" s="1"/>
  <c r="AY61" i="1" a="1"/>
  <c r="AY61" i="1" s="1"/>
  <c r="AI62" i="1"/>
  <c r="AO62" i="1"/>
  <c r="AN62" i="1" s="1"/>
  <c r="AR62" i="1" s="1"/>
  <c r="AW62" i="1" a="1"/>
  <c r="AW62" i="1" s="1"/>
  <c r="AY62" i="1" a="1"/>
  <c r="AY62" i="1" s="1"/>
  <c r="AI63" i="1"/>
  <c r="AO63" i="1"/>
  <c r="AW63" i="1" a="1"/>
  <c r="AW63" i="1" s="1"/>
  <c r="AX63" i="1" a="1"/>
  <c r="AX63" i="1" s="1"/>
  <c r="AY63" i="1" a="1"/>
  <c r="AY63" i="1" s="1"/>
  <c r="AZ63" i="1" a="1"/>
  <c r="AZ63" i="1" s="1"/>
  <c r="AI64" i="1"/>
  <c r="AL64" i="1"/>
  <c r="AM64" i="1"/>
  <c r="AW64" i="1" a="1"/>
  <c r="AW64" i="1" s="1"/>
  <c r="AX64" i="1" a="1"/>
  <c r="AX64" i="1" s="1"/>
  <c r="AY64" i="1" a="1"/>
  <c r="AY64" i="1" s="1"/>
  <c r="AZ64" i="1" a="1"/>
  <c r="AZ64" i="1" s="1"/>
  <c r="AI65" i="1"/>
  <c r="AL65" i="1"/>
  <c r="AM65" i="1"/>
  <c r="AW65" i="1" a="1"/>
  <c r="AW65" i="1" s="1"/>
  <c r="AX65" i="1" a="1"/>
  <c r="AX65" i="1" s="1"/>
  <c r="AY65" i="1" a="1"/>
  <c r="AY65" i="1" s="1"/>
  <c r="AZ65" i="1" a="1"/>
  <c r="AZ65" i="1" s="1"/>
  <c r="AI66" i="1"/>
  <c r="AT66" i="1" s="1"/>
  <c r="AL66" i="1"/>
  <c r="AM66" i="1"/>
  <c r="AW66" i="1" a="1"/>
  <c r="AW66" i="1" s="1"/>
  <c r="AX66" i="1" a="1"/>
  <c r="AX66" i="1" s="1"/>
  <c r="AY66" i="1" a="1"/>
  <c r="AY66" i="1" s="1"/>
  <c r="AZ66" i="1" a="1"/>
  <c r="AZ66" i="1" s="1"/>
  <c r="AI67" i="1"/>
  <c r="AL67" i="1"/>
  <c r="AM67" i="1"/>
  <c r="AW67" i="1" a="1"/>
  <c r="AW67" i="1" s="1"/>
  <c r="AX67" i="1" a="1"/>
  <c r="AX67" i="1" s="1"/>
  <c r="AY67" i="1" a="1"/>
  <c r="AY67" i="1" s="1"/>
  <c r="AZ67" i="1" a="1"/>
  <c r="AZ67" i="1" s="1"/>
  <c r="AI68" i="1"/>
  <c r="AT68" i="1" s="1"/>
  <c r="AL68" i="1"/>
  <c r="AM68" i="1"/>
  <c r="AW68" i="1" a="1"/>
  <c r="AW68" i="1" s="1"/>
  <c r="AX68" i="1" a="1"/>
  <c r="AX68" i="1" s="1"/>
  <c r="AY68" i="1" a="1"/>
  <c r="AY68" i="1" s="1"/>
  <c r="AZ68" i="1" a="1"/>
  <c r="AZ68" i="1" s="1"/>
  <c r="AI69" i="1"/>
  <c r="AL69" i="1"/>
  <c r="AM69" i="1"/>
  <c r="AT69" i="1"/>
  <c r="AW69" i="1" a="1"/>
  <c r="AW69" i="1" s="1"/>
  <c r="AX69" i="1" a="1"/>
  <c r="AX69" i="1" s="1"/>
  <c r="AY69" i="1" a="1"/>
  <c r="AY69" i="1" s="1"/>
  <c r="AZ69" i="1" a="1"/>
  <c r="AZ69" i="1" s="1"/>
  <c r="AI70" i="1"/>
  <c r="AT70" i="1" s="1"/>
  <c r="AO70" i="1"/>
  <c r="AN70" i="1" s="1"/>
  <c r="AR70" i="1" s="1"/>
  <c r="AS70" i="1"/>
  <c r="AW70" i="1" a="1"/>
  <c r="AW70" i="1" s="1"/>
  <c r="AX70" i="1" a="1"/>
  <c r="AX70" i="1" s="1"/>
  <c r="AY70" i="1" a="1"/>
  <c r="AY70" i="1" s="1"/>
  <c r="AZ70" i="1" a="1"/>
  <c r="AZ70" i="1" s="1"/>
  <c r="AI71" i="1"/>
  <c r="AT71" i="1" s="1"/>
  <c r="AL71" i="1"/>
  <c r="AM71" i="1"/>
  <c r="AW71" i="1" a="1"/>
  <c r="AW71" i="1" s="1"/>
  <c r="AX71" i="1" a="1"/>
  <c r="AX71" i="1" s="1"/>
  <c r="AY71" i="1" a="1"/>
  <c r="AY71" i="1" s="1"/>
  <c r="AZ71" i="1" a="1"/>
  <c r="AZ71" i="1" s="1"/>
  <c r="AI72" i="1"/>
  <c r="AT72" i="1" s="1"/>
  <c r="AO72" i="1"/>
  <c r="AW72" i="1" a="1"/>
  <c r="AW72" i="1" s="1"/>
  <c r="AX72" i="1" a="1"/>
  <c r="AX72" i="1" s="1"/>
  <c r="AY72" i="1" a="1"/>
  <c r="AY72" i="1" s="1"/>
  <c r="AZ72" i="1" a="1"/>
  <c r="AZ72" i="1" s="1"/>
  <c r="AI73" i="1"/>
  <c r="AL73" i="1"/>
  <c r="AM73" i="1"/>
  <c r="AW73" i="1" a="1"/>
  <c r="AW73" i="1" s="1"/>
  <c r="AX73" i="1" a="1"/>
  <c r="AX73" i="1" s="1"/>
  <c r="AY73" i="1" a="1"/>
  <c r="AY73" i="1" s="1"/>
  <c r="AZ73" i="1" a="1"/>
  <c r="AZ73" i="1" s="1"/>
  <c r="AI74" i="1"/>
  <c r="AT74" i="1" s="1"/>
  <c r="AL74" i="1"/>
  <c r="AM74" i="1"/>
  <c r="AW74" i="1" a="1"/>
  <c r="AW74" i="1" s="1"/>
  <c r="AX74" i="1" a="1"/>
  <c r="AX74" i="1" s="1"/>
  <c r="AY74" i="1" a="1"/>
  <c r="AY74" i="1" s="1"/>
  <c r="AZ74" i="1" a="1"/>
  <c r="AZ74" i="1" s="1"/>
  <c r="AI75" i="1"/>
  <c r="AT75" i="1" s="1"/>
  <c r="AO75" i="1"/>
  <c r="AN75" i="1" s="1"/>
  <c r="AR75" i="1" s="1"/>
  <c r="AW75" i="1" a="1"/>
  <c r="AW75" i="1" s="1"/>
  <c r="AX75" i="1" a="1"/>
  <c r="AX75" i="1" s="1"/>
  <c r="AY75" i="1" a="1"/>
  <c r="AY75" i="1" s="1"/>
  <c r="AZ75" i="1" a="1"/>
  <c r="AZ75" i="1" s="1"/>
  <c r="AI76" i="1"/>
  <c r="BS76" i="1" s="1"/>
  <c r="BR76" i="1" s="1"/>
  <c r="AO76" i="1"/>
  <c r="AI77" i="1"/>
  <c r="AT77" i="1" s="1"/>
  <c r="AO77" i="1"/>
  <c r="AN77" i="1" s="1"/>
  <c r="AR77" i="1" s="1"/>
  <c r="AI78" i="1"/>
  <c r="AT78" i="1" s="1"/>
  <c r="AO78" i="1"/>
  <c r="AI79" i="1"/>
  <c r="AT79" i="1" s="1"/>
  <c r="AO79" i="1"/>
  <c r="AI80" i="1"/>
  <c r="AO80" i="1"/>
  <c r="AW80" i="1" a="1"/>
  <c r="AW80" i="1" s="1"/>
  <c r="AX80" i="1" a="1"/>
  <c r="AX80" i="1" s="1"/>
  <c r="AY80" i="1" a="1"/>
  <c r="AY80" i="1" s="1"/>
  <c r="AZ80" i="1" a="1"/>
  <c r="AZ80" i="1" s="1"/>
  <c r="AI81" i="1"/>
  <c r="AO81" i="1"/>
  <c r="AS81" i="1" s="1"/>
  <c r="AW81" i="1" a="1"/>
  <c r="AW81" i="1" s="1"/>
  <c r="AX81" i="1" a="1"/>
  <c r="AX81" i="1" s="1"/>
  <c r="AY81" i="1" a="1"/>
  <c r="AY81" i="1" s="1"/>
  <c r="AZ81" i="1" a="1"/>
  <c r="AZ81" i="1" s="1"/>
  <c r="AI82" i="1"/>
  <c r="AT82" i="1" s="1"/>
  <c r="AL82" i="1"/>
  <c r="AM82" i="1"/>
  <c r="AW82" i="1" a="1"/>
  <c r="AW82" i="1" s="1"/>
  <c r="AX82" i="1" a="1"/>
  <c r="AX82" i="1" s="1"/>
  <c r="AY82" i="1" a="1"/>
  <c r="AY82" i="1" s="1"/>
  <c r="AZ82" i="1" a="1"/>
  <c r="AZ82" i="1" s="1"/>
  <c r="AI83" i="1"/>
  <c r="AT83" i="1" s="1"/>
  <c r="AO83" i="1"/>
  <c r="AN83" i="1" s="1"/>
  <c r="AR83" i="1" s="1"/>
  <c r="AW83" i="1" a="1"/>
  <c r="AW83" i="1" s="1"/>
  <c r="AX83" i="1" a="1"/>
  <c r="AX83" i="1" s="1"/>
  <c r="AY83" i="1" a="1"/>
  <c r="AY83" i="1" s="1"/>
  <c r="AZ83" i="1" a="1"/>
  <c r="AZ83" i="1" s="1"/>
  <c r="AI84" i="1"/>
  <c r="AL84" i="1"/>
  <c r="AM84" i="1"/>
  <c r="AW84" i="1" a="1"/>
  <c r="AW84" i="1" s="1"/>
  <c r="AX84" i="1" a="1"/>
  <c r="AX84" i="1" s="1"/>
  <c r="AY84" i="1" a="1"/>
  <c r="AY84" i="1" s="1"/>
  <c r="AZ84" i="1" a="1"/>
  <c r="AZ84" i="1" s="1"/>
  <c r="AI85" i="1"/>
  <c r="AL85" i="1"/>
  <c r="AM85" i="1"/>
  <c r="AW85" i="1" a="1"/>
  <c r="AW85" i="1" s="1"/>
  <c r="AX85" i="1" a="1"/>
  <c r="AX85" i="1" s="1"/>
  <c r="AY85" i="1" a="1"/>
  <c r="AY85" i="1" s="1"/>
  <c r="AZ85" i="1" a="1"/>
  <c r="AZ85" i="1" s="1"/>
  <c r="AI86" i="1"/>
  <c r="AL86" i="1"/>
  <c r="AM86" i="1"/>
  <c r="AW86" i="1" a="1"/>
  <c r="AW86" i="1" s="1"/>
  <c r="AX86" i="1" a="1"/>
  <c r="AX86" i="1" s="1"/>
  <c r="AY86" i="1" a="1"/>
  <c r="AY86" i="1" s="1"/>
  <c r="AZ86" i="1" a="1"/>
  <c r="AZ86" i="1" s="1"/>
  <c r="AI87" i="1"/>
  <c r="AT87" i="1" s="1"/>
  <c r="AL87" i="1"/>
  <c r="AM87" i="1"/>
  <c r="AW87" i="1" a="1"/>
  <c r="AW87" i="1" s="1"/>
  <c r="AX87" i="1" a="1"/>
  <c r="AX87" i="1" s="1"/>
  <c r="AY87" i="1" a="1"/>
  <c r="AY87" i="1" s="1"/>
  <c r="AZ87" i="1" a="1"/>
  <c r="AZ87" i="1" s="1"/>
  <c r="AI88" i="1"/>
  <c r="AT88" i="1" s="1"/>
  <c r="AL88" i="1"/>
  <c r="AM88" i="1"/>
  <c r="AW88" i="1" a="1"/>
  <c r="AW88" i="1" s="1"/>
  <c r="AX88" i="1" a="1"/>
  <c r="AX88" i="1" s="1"/>
  <c r="AY88" i="1" a="1"/>
  <c r="AY88" i="1" s="1"/>
  <c r="AZ88" i="1" a="1"/>
  <c r="AZ88" i="1" s="1"/>
  <c r="AI89" i="1"/>
  <c r="AO89" i="1"/>
  <c r="AN89" i="1" s="1"/>
  <c r="AR89" i="1" s="1"/>
  <c r="AI90" i="1"/>
  <c r="AT90" i="1" s="1"/>
  <c r="AL90" i="1"/>
  <c r="AM90" i="1"/>
  <c r="AI91" i="1"/>
  <c r="AL91" i="1"/>
  <c r="AM91" i="1"/>
  <c r="AW91" i="1" a="1"/>
  <c r="AW91" i="1" s="1"/>
  <c r="AY91" i="1" a="1"/>
  <c r="AY91" i="1" s="1"/>
  <c r="AI92" i="1"/>
  <c r="AO92" i="1"/>
  <c r="AI93" i="1"/>
  <c r="AT93" i="1" s="1"/>
  <c r="AL93" i="1"/>
  <c r="AM93" i="1"/>
  <c r="AW93" i="1" a="1"/>
  <c r="AW93" i="1" s="1"/>
  <c r="AY93" i="1" a="1"/>
  <c r="AY93" i="1" s="1"/>
  <c r="AI94" i="1"/>
  <c r="AL94" i="1"/>
  <c r="AM94" i="1"/>
  <c r="AI95" i="1"/>
  <c r="AO95" i="1"/>
  <c r="AS95" i="1" s="1"/>
  <c r="AI96" i="1"/>
  <c r="AO96" i="1"/>
  <c r="AW96" i="1" a="1"/>
  <c r="AW96" i="1" s="1"/>
  <c r="AX96" i="1" a="1"/>
  <c r="AX96" i="1" s="1"/>
  <c r="AY96" i="1" a="1"/>
  <c r="AY96" i="1" s="1"/>
  <c r="AZ96" i="1" a="1"/>
  <c r="AZ96" i="1" s="1"/>
  <c r="AI97" i="1"/>
  <c r="AO97" i="1"/>
  <c r="AW97" i="1" a="1"/>
  <c r="AW97" i="1" s="1"/>
  <c r="AX97" i="1" a="1"/>
  <c r="AX97" i="1" s="1"/>
  <c r="AY97" i="1" a="1"/>
  <c r="AY97" i="1" s="1"/>
  <c r="AZ97" i="1" a="1"/>
  <c r="AZ97" i="1" s="1"/>
  <c r="AI98" i="1"/>
  <c r="AL98" i="1"/>
  <c r="AM98" i="1"/>
  <c r="AW98" i="1" a="1"/>
  <c r="AW98" i="1" s="1"/>
  <c r="AX98" i="1" a="1"/>
  <c r="AX98" i="1" s="1"/>
  <c r="AY98" i="1" a="1"/>
  <c r="AY98" i="1" s="1"/>
  <c r="AZ98" i="1" a="1"/>
  <c r="AZ98" i="1" s="1"/>
  <c r="AI99" i="1"/>
  <c r="BS99" i="1" s="1"/>
  <c r="BR99" i="1" s="1"/>
  <c r="AO99" i="1"/>
  <c r="AW99" i="1" a="1"/>
  <c r="AW99" i="1" s="1"/>
  <c r="AX99" i="1" a="1"/>
  <c r="AX99" i="1" s="1"/>
  <c r="AY99" i="1" a="1"/>
  <c r="AY99" i="1" s="1"/>
  <c r="AZ99" i="1" a="1"/>
  <c r="AZ99" i="1" s="1"/>
  <c r="AI100" i="1"/>
  <c r="BS100" i="1" s="1"/>
  <c r="BR100" i="1" s="1"/>
  <c r="AO100" i="1"/>
  <c r="AN100" i="1" s="1"/>
  <c r="AR100" i="1" s="1"/>
  <c r="AW100" i="1" a="1"/>
  <c r="AW100" i="1" s="1"/>
  <c r="AX100" i="1" a="1"/>
  <c r="AX100" i="1" s="1"/>
  <c r="AY100" i="1" a="1"/>
  <c r="AY100" i="1" s="1"/>
  <c r="AZ100" i="1" a="1"/>
  <c r="AZ100" i="1" s="1"/>
  <c r="AI101" i="1"/>
  <c r="AL101" i="1"/>
  <c r="AM101" i="1"/>
  <c r="AW101" i="1" a="1"/>
  <c r="AW101" i="1" s="1"/>
  <c r="AX101" i="1" a="1"/>
  <c r="AX101" i="1" s="1"/>
  <c r="AY101" i="1" a="1"/>
  <c r="AY101" i="1" s="1"/>
  <c r="AZ101" i="1" a="1"/>
  <c r="AZ101" i="1" s="1"/>
  <c r="AI102" i="1"/>
  <c r="AL102" i="1"/>
  <c r="AM102" i="1"/>
  <c r="AW102" i="1" a="1"/>
  <c r="AW102" i="1" s="1"/>
  <c r="AX102" i="1" a="1"/>
  <c r="AX102" i="1" s="1"/>
  <c r="AY102" i="1" a="1"/>
  <c r="AY102" i="1" s="1"/>
  <c r="AZ102" i="1" a="1"/>
  <c r="AZ102" i="1" s="1"/>
  <c r="AI103" i="1"/>
  <c r="AT103" i="1" s="1"/>
  <c r="AO103" i="1"/>
  <c r="AW103" i="1" a="1"/>
  <c r="AW103" i="1" s="1"/>
  <c r="AX103" i="1" a="1"/>
  <c r="AX103" i="1" s="1"/>
  <c r="AY103" i="1" a="1"/>
  <c r="AY103" i="1" s="1"/>
  <c r="AZ103" i="1" a="1"/>
  <c r="AZ103" i="1" s="1"/>
  <c r="AI104" i="1"/>
  <c r="AL104" i="1"/>
  <c r="AM104" i="1"/>
  <c r="AW104" i="1" a="1"/>
  <c r="AW104" i="1" s="1"/>
  <c r="AX104" i="1" a="1"/>
  <c r="AX104" i="1" s="1"/>
  <c r="AY104" i="1" a="1"/>
  <c r="AY104" i="1" s="1"/>
  <c r="AZ104" i="1" a="1"/>
  <c r="AZ104" i="1" s="1"/>
  <c r="AI105" i="1"/>
  <c r="AT105" i="1" s="1"/>
  <c r="AO105" i="1"/>
  <c r="AW105" i="1" a="1"/>
  <c r="AW105" i="1" s="1"/>
  <c r="AX105" i="1" a="1"/>
  <c r="AX105" i="1" s="1"/>
  <c r="AY105" i="1" a="1"/>
  <c r="AY105" i="1" s="1"/>
  <c r="AZ105" i="1" a="1"/>
  <c r="AZ105" i="1" s="1"/>
  <c r="AI106" i="1"/>
  <c r="AO106" i="1"/>
  <c r="AW106" i="1" a="1"/>
  <c r="AW106" i="1" s="1"/>
  <c r="AY106" i="1" a="1"/>
  <c r="AY106" i="1" s="1"/>
  <c r="AI107" i="1"/>
  <c r="AL107" i="1"/>
  <c r="AM107" i="1"/>
  <c r="AI108" i="1"/>
  <c r="AT108" i="1" s="1"/>
  <c r="AO108" i="1"/>
  <c r="AW108" i="1" a="1"/>
  <c r="AW108" i="1" s="1"/>
  <c r="AY108" i="1" a="1"/>
  <c r="AY108" i="1" s="1"/>
  <c r="AI109" i="1"/>
  <c r="AO109" i="1"/>
  <c r="AN109" i="1" s="1"/>
  <c r="AR109" i="1" s="1"/>
  <c r="AI110" i="1"/>
  <c r="AL110" i="1"/>
  <c r="AM110" i="1"/>
  <c r="AI111" i="1"/>
  <c r="BS111" i="1" s="1"/>
  <c r="BR111" i="1" s="1"/>
  <c r="AO111" i="1"/>
  <c r="AW111" i="1" a="1"/>
  <c r="AW111" i="1" s="1"/>
  <c r="AX111" i="1" a="1"/>
  <c r="AX111" i="1" s="1"/>
  <c r="AY111" i="1" a="1"/>
  <c r="AY111" i="1" s="1"/>
  <c r="AZ111" i="1" a="1"/>
  <c r="AZ111" i="1" s="1"/>
  <c r="AI112" i="1"/>
  <c r="AL112" i="1"/>
  <c r="AM112" i="1"/>
  <c r="AW112" i="1" a="1"/>
  <c r="AW112" i="1" s="1"/>
  <c r="AX112" i="1" a="1"/>
  <c r="AX112" i="1" s="1"/>
  <c r="AY112" i="1" a="1"/>
  <c r="AY112" i="1" s="1"/>
  <c r="AZ112" i="1" a="1"/>
  <c r="AZ112" i="1" s="1"/>
  <c r="AI113" i="1"/>
  <c r="AO113" i="1"/>
  <c r="AN113" i="1" s="1"/>
  <c r="AR113" i="1" s="1"/>
  <c r="AW113" i="1" a="1"/>
  <c r="AW113" i="1" s="1"/>
  <c r="AX113" i="1" a="1"/>
  <c r="AX113" i="1" s="1"/>
  <c r="AY113" i="1" a="1"/>
  <c r="AY113" i="1" s="1"/>
  <c r="AZ113" i="1" a="1"/>
  <c r="AZ113" i="1" s="1"/>
  <c r="AI114" i="1"/>
  <c r="AT114" i="1" s="1"/>
  <c r="AL114" i="1"/>
  <c r="AM114" i="1"/>
  <c r="AW114" i="1" a="1"/>
  <c r="AW114" i="1" s="1"/>
  <c r="AX114" i="1" a="1"/>
  <c r="AX114" i="1" s="1"/>
  <c r="AY114" i="1" a="1"/>
  <c r="AY114" i="1" s="1"/>
  <c r="AZ114" i="1" a="1"/>
  <c r="AZ114" i="1" s="1"/>
  <c r="AI115" i="1"/>
  <c r="AO115" i="1"/>
  <c r="AW115" i="1" a="1"/>
  <c r="AW115" i="1" s="1"/>
  <c r="AX115" i="1" a="1"/>
  <c r="AX115" i="1" s="1"/>
  <c r="AY115" i="1" a="1"/>
  <c r="AY115" i="1" s="1"/>
  <c r="AZ115" i="1" a="1"/>
  <c r="AZ115" i="1" s="1"/>
  <c r="AI116" i="1"/>
  <c r="AT116" i="1" s="1"/>
  <c r="AO116" i="1"/>
  <c r="AW116" i="1" a="1"/>
  <c r="AW116" i="1" s="1"/>
  <c r="AX116" i="1" a="1"/>
  <c r="AX116" i="1" s="1"/>
  <c r="AY116" i="1" a="1"/>
  <c r="AY116" i="1" s="1"/>
  <c r="AZ116" i="1" a="1"/>
  <c r="AZ116" i="1" s="1"/>
  <c r="AI117" i="1"/>
  <c r="AL117" i="1"/>
  <c r="AM117" i="1"/>
  <c r="AW117" i="1" a="1"/>
  <c r="AW117" i="1" s="1"/>
  <c r="AX117" i="1" a="1"/>
  <c r="AX117" i="1" s="1"/>
  <c r="AY117" i="1" a="1"/>
  <c r="AY117" i="1" s="1"/>
  <c r="AZ117" i="1" a="1"/>
  <c r="AZ117" i="1" s="1"/>
  <c r="AI118" i="1"/>
  <c r="AO118" i="1"/>
  <c r="AW118" i="1" a="1"/>
  <c r="AW118" i="1" s="1"/>
  <c r="AX118" i="1" a="1"/>
  <c r="AX118" i="1" s="1"/>
  <c r="AY118" i="1" a="1"/>
  <c r="AY118" i="1" s="1"/>
  <c r="AZ118" i="1" a="1"/>
  <c r="AZ118" i="1" s="1"/>
  <c r="AI119" i="1"/>
  <c r="AO119" i="1"/>
  <c r="AS119" i="1" s="1"/>
  <c r="AW119" i="1" a="1"/>
  <c r="AW119" i="1" s="1"/>
  <c r="AI120" i="1"/>
  <c r="AL120" i="1"/>
  <c r="AM120" i="1"/>
  <c r="AI121" i="1"/>
  <c r="AT121" i="1" s="1"/>
  <c r="AO121" i="1"/>
  <c r="AS121" i="1" s="1"/>
  <c r="AI122" i="1"/>
  <c r="AL122" i="1"/>
  <c r="AM122" i="1"/>
  <c r="AI123" i="1"/>
  <c r="AO123" i="1"/>
  <c r="AN123" i="1" s="1"/>
  <c r="AR123" i="1" s="1"/>
  <c r="AW123" i="1" a="1"/>
  <c r="AW123" i="1" s="1"/>
  <c r="AX123" i="1" a="1"/>
  <c r="AX123" i="1" s="1"/>
  <c r="AY123" i="1" a="1"/>
  <c r="AY123" i="1" s="1"/>
  <c r="AZ123" i="1" a="1"/>
  <c r="AZ123" i="1" s="1"/>
  <c r="AI124" i="1"/>
  <c r="AL124" i="1"/>
  <c r="AM124" i="1"/>
  <c r="AW124" i="1" a="1"/>
  <c r="AW124" i="1" s="1"/>
  <c r="AX124" i="1" a="1"/>
  <c r="AX124" i="1" s="1"/>
  <c r="AY124" i="1" a="1"/>
  <c r="AY124" i="1" s="1"/>
  <c r="AZ124" i="1" a="1"/>
  <c r="AZ124" i="1" s="1"/>
  <c r="AI125" i="1"/>
  <c r="AO125" i="1"/>
  <c r="AN125" i="1" s="1"/>
  <c r="AR125" i="1" s="1"/>
  <c r="AW125" i="1" a="1"/>
  <c r="AW125" i="1" s="1"/>
  <c r="AX125" i="1" a="1"/>
  <c r="AX125" i="1" s="1"/>
  <c r="AY125" i="1" a="1"/>
  <c r="AY125" i="1" s="1"/>
  <c r="AZ125" i="1" a="1"/>
  <c r="AZ125" i="1" s="1"/>
  <c r="AI126" i="1"/>
  <c r="AL126" i="1"/>
  <c r="AM126" i="1"/>
  <c r="AW126" i="1" a="1"/>
  <c r="AW126" i="1" s="1"/>
  <c r="AX126" i="1" a="1"/>
  <c r="AX126" i="1" s="1"/>
  <c r="AY126" i="1" a="1"/>
  <c r="AY126" i="1" s="1"/>
  <c r="AZ126" i="1" a="1"/>
  <c r="AZ126" i="1" s="1"/>
  <c r="AI127" i="1"/>
  <c r="AL127" i="1"/>
  <c r="AM127" i="1"/>
  <c r="AW127" i="1" a="1"/>
  <c r="AW127" i="1" s="1"/>
  <c r="AX127" i="1" a="1"/>
  <c r="AX127" i="1" s="1"/>
  <c r="AY127" i="1" a="1"/>
  <c r="AY127" i="1" s="1"/>
  <c r="AZ127" i="1" a="1"/>
  <c r="AZ127" i="1" s="1"/>
  <c r="AI128" i="1"/>
  <c r="AO128" i="1"/>
  <c r="AW128" i="1" a="1"/>
  <c r="AW128" i="1" s="1"/>
  <c r="AX128" i="1" a="1"/>
  <c r="AX128" i="1" s="1"/>
  <c r="AY128" i="1" a="1"/>
  <c r="AY128" i="1" s="1"/>
  <c r="AZ128" i="1" a="1"/>
  <c r="AZ128" i="1" s="1"/>
  <c r="AI129" i="1"/>
  <c r="AT129" i="1" s="1"/>
  <c r="AO129" i="1"/>
  <c r="AS129" i="1" s="1"/>
  <c r="AW129" i="1" a="1"/>
  <c r="AW129" i="1" s="1"/>
  <c r="AX129" i="1" a="1"/>
  <c r="AX129" i="1" s="1"/>
  <c r="AY129" i="1" a="1"/>
  <c r="AY129" i="1" s="1"/>
  <c r="AZ129" i="1" a="1"/>
  <c r="AZ129" i="1" s="1"/>
  <c r="AI130" i="1"/>
  <c r="AT130" i="1" s="1"/>
  <c r="AL130" i="1"/>
  <c r="AM130" i="1"/>
  <c r="AW130" i="1" a="1"/>
  <c r="AW130" i="1" s="1"/>
  <c r="AX130" i="1" a="1"/>
  <c r="AX130" i="1" s="1"/>
  <c r="AY130" i="1" a="1"/>
  <c r="AY130" i="1" s="1"/>
  <c r="AZ130" i="1" a="1"/>
  <c r="AZ130" i="1" s="1"/>
  <c r="AI131" i="1"/>
  <c r="AL131" i="1"/>
  <c r="AM131" i="1"/>
  <c r="AW131" i="1" a="1"/>
  <c r="AW131" i="1" s="1"/>
  <c r="AX131" i="1" a="1"/>
  <c r="AX131" i="1" s="1"/>
  <c r="AY131" i="1" a="1"/>
  <c r="AY131" i="1" s="1"/>
  <c r="AZ131" i="1" a="1"/>
  <c r="AZ131" i="1" s="1"/>
  <c r="AI132" i="1"/>
  <c r="AO132" i="1"/>
  <c r="AI133" i="1"/>
  <c r="AT133" i="1" s="1"/>
  <c r="AL133" i="1"/>
  <c r="AM133" i="1"/>
  <c r="AI134" i="1"/>
  <c r="AO134" i="1"/>
  <c r="AI135" i="1"/>
  <c r="AL135" i="1"/>
  <c r="AM135" i="1"/>
  <c r="AI136" i="1"/>
  <c r="AO136" i="1"/>
  <c r="AN136" i="1" s="1"/>
  <c r="AR136" i="1" s="1"/>
  <c r="AI137" i="1"/>
  <c r="AO137" i="1"/>
  <c r="AN137" i="1" s="1"/>
  <c r="AR137" i="1" s="1"/>
  <c r="AW137" i="1" a="1"/>
  <c r="AW137" i="1" s="1"/>
  <c r="AX137" i="1" a="1"/>
  <c r="AX137" i="1" s="1"/>
  <c r="AY137" i="1" a="1"/>
  <c r="AY137" i="1" s="1"/>
  <c r="AZ137" i="1" a="1"/>
  <c r="AZ137" i="1" s="1"/>
  <c r="AI138" i="1"/>
  <c r="AL138" i="1"/>
  <c r="AM138" i="1"/>
  <c r="AW138" i="1" a="1"/>
  <c r="AW138" i="1" s="1"/>
  <c r="AX138" i="1" a="1"/>
  <c r="AX138" i="1" s="1"/>
  <c r="AY138" i="1" a="1"/>
  <c r="AY138" i="1" s="1"/>
  <c r="AZ138" i="1" a="1"/>
  <c r="AZ138" i="1" s="1"/>
  <c r="AI139" i="1"/>
  <c r="AT139" i="1" s="1"/>
  <c r="AO139" i="1"/>
  <c r="AI140" i="1"/>
  <c r="AL140" i="1"/>
  <c r="AM140" i="1"/>
  <c r="AT140" i="1"/>
  <c r="AI141" i="1"/>
  <c r="AT141" i="1" s="1"/>
  <c r="AL141" i="1"/>
  <c r="AM141" i="1"/>
  <c r="AW141" i="1" a="1"/>
  <c r="AW141" i="1" s="1"/>
  <c r="AI142" i="1"/>
  <c r="BS142" i="1" s="1"/>
  <c r="BR142" i="1" s="1"/>
  <c r="AO142" i="1"/>
  <c r="AS142" i="1" s="1"/>
  <c r="AI143" i="1"/>
  <c r="AL143" i="1"/>
  <c r="AM143" i="1"/>
  <c r="AI144" i="1"/>
  <c r="AT144" i="1" s="1"/>
  <c r="AL144" i="1"/>
  <c r="AM144" i="1"/>
  <c r="AI145" i="1"/>
  <c r="AO145" i="1"/>
  <c r="AN145" i="1" s="1"/>
  <c r="AR145" i="1" s="1"/>
  <c r="AW145" i="1" a="1"/>
  <c r="AW145" i="1" s="1"/>
  <c r="AX145" i="1" a="1"/>
  <c r="AX145" i="1" s="1"/>
  <c r="AY145" i="1" a="1"/>
  <c r="AY145" i="1" s="1"/>
  <c r="AZ145" i="1" a="1"/>
  <c r="AZ145" i="1" s="1"/>
  <c r="AI146" i="1"/>
  <c r="AL146" i="1"/>
  <c r="AM146" i="1"/>
  <c r="AW146" i="1" a="1"/>
  <c r="AW146" i="1" s="1"/>
  <c r="AX146" i="1" a="1"/>
  <c r="AX146" i="1" s="1"/>
  <c r="AY146" i="1" a="1"/>
  <c r="AY146" i="1" s="1"/>
  <c r="AZ146" i="1" a="1"/>
  <c r="AZ146" i="1" s="1"/>
  <c r="AI147" i="1"/>
  <c r="BS147" i="1" s="1"/>
  <c r="BR147" i="1" s="1"/>
  <c r="AO147" i="1"/>
  <c r="AN147" i="1" s="1"/>
  <c r="AR147" i="1" s="1"/>
  <c r="AW147" i="1" a="1"/>
  <c r="AW147" i="1" s="1"/>
  <c r="AI148" i="1"/>
  <c r="AO148" i="1"/>
  <c r="AN148" i="1" s="1"/>
  <c r="AR148" i="1" s="1"/>
  <c r="AI149" i="1"/>
  <c r="AO149" i="1"/>
  <c r="AS149" i="1" s="1"/>
  <c r="AW149" i="1" a="1"/>
  <c r="AW149" i="1" s="1"/>
  <c r="AY149" i="1" a="1"/>
  <c r="AY149" i="1" s="1"/>
  <c r="AI150" i="1"/>
  <c r="AO150" i="1"/>
  <c r="AI151" i="1"/>
  <c r="AL151" i="1"/>
  <c r="AM151" i="1"/>
  <c r="AI152" i="1"/>
  <c r="AT152" i="1" s="1"/>
  <c r="AO152" i="1"/>
  <c r="AN152" i="1" s="1"/>
  <c r="AR152" i="1" s="1"/>
  <c r="AI153" i="1"/>
  <c r="AL153" i="1"/>
  <c r="AM153" i="1"/>
  <c r="AI154" i="1"/>
  <c r="AO154" i="1"/>
  <c r="AS154" i="1" s="1"/>
  <c r="AW154" i="1" a="1"/>
  <c r="AW154" i="1" s="1"/>
  <c r="AI155" i="1"/>
  <c r="AO155" i="1"/>
  <c r="AN155" i="1" s="1"/>
  <c r="AR155" i="1" s="1"/>
  <c r="AW155" i="1" a="1"/>
  <c r="AW155" i="1" s="1"/>
  <c r="AY155" i="1" a="1"/>
  <c r="AY155" i="1" s="1"/>
  <c r="AZ155" i="1" a="1"/>
  <c r="AZ155" i="1" s="1"/>
  <c r="AI156" i="1"/>
  <c r="AL156" i="1"/>
  <c r="AM156" i="1"/>
  <c r="AZ156" i="1" a="1"/>
  <c r="AZ156" i="1" s="1"/>
  <c r="AI157" i="1"/>
  <c r="AL157" i="1"/>
  <c r="AM157" i="1"/>
  <c r="AW157" i="1" a="1"/>
  <c r="AW157" i="1" s="1"/>
  <c r="AY157" i="1" a="1"/>
  <c r="AY157" i="1" s="1"/>
  <c r="AI158" i="1"/>
  <c r="AO158" i="1"/>
  <c r="AI159" i="1"/>
  <c r="AL159" i="1"/>
  <c r="AM159" i="1"/>
  <c r="AI160" i="1"/>
  <c r="AT160" i="1" s="1"/>
  <c r="AO160" i="1"/>
  <c r="AI161" i="1"/>
  <c r="AL161" i="1"/>
  <c r="AM161" i="1"/>
  <c r="AI162" i="1"/>
  <c r="AO162" i="1"/>
  <c r="AW162" i="1" a="1"/>
  <c r="AW162" i="1" s="1"/>
  <c r="AX162" i="1" a="1"/>
  <c r="AX162" i="1" s="1"/>
  <c r="AY162" i="1" a="1"/>
  <c r="AY162" i="1" s="1"/>
  <c r="AZ162" i="1" a="1"/>
  <c r="AZ162" i="1" s="1"/>
  <c r="AI163" i="1"/>
  <c r="AO163" i="1"/>
  <c r="AN163" i="1" s="1"/>
  <c r="AR163" i="1" s="1"/>
  <c r="AW163" i="1" a="1"/>
  <c r="AW163" i="1" s="1"/>
  <c r="AX163" i="1" a="1"/>
  <c r="AX163" i="1" s="1"/>
  <c r="AY163" i="1" a="1"/>
  <c r="AY163" i="1" s="1"/>
  <c r="AZ163" i="1" a="1"/>
  <c r="AZ163" i="1" s="1"/>
  <c r="AI164" i="1"/>
  <c r="AL164" i="1"/>
  <c r="AM164" i="1"/>
  <c r="AW164" i="1" a="1"/>
  <c r="AW164" i="1" s="1"/>
  <c r="AX164" i="1" a="1"/>
  <c r="AX164" i="1" s="1"/>
  <c r="AY164" i="1" a="1"/>
  <c r="AY164" i="1" s="1"/>
  <c r="AZ164" i="1" a="1"/>
  <c r="AZ164" i="1" s="1"/>
  <c r="AI165" i="1"/>
  <c r="AO165" i="1"/>
  <c r="AW165" i="1" a="1"/>
  <c r="AW165" i="1" s="1"/>
  <c r="AX165" i="1" a="1"/>
  <c r="AX165" i="1" s="1"/>
  <c r="AY165" i="1" a="1"/>
  <c r="AY165" i="1" s="1"/>
  <c r="AZ165" i="1" a="1"/>
  <c r="AZ165" i="1" s="1"/>
  <c r="AI166" i="1"/>
  <c r="AL166" i="1"/>
  <c r="AM166" i="1"/>
  <c r="AW166" i="1" a="1"/>
  <c r="AW166" i="1" s="1"/>
  <c r="AX166" i="1" a="1"/>
  <c r="AX166" i="1" s="1"/>
  <c r="AY166" i="1" a="1"/>
  <c r="AY166" i="1" s="1"/>
  <c r="AZ166" i="1" a="1"/>
  <c r="AZ166" i="1" s="1"/>
  <c r="AI167" i="1"/>
  <c r="AO167" i="1"/>
  <c r="AW167" i="1" a="1"/>
  <c r="AW167" i="1" s="1"/>
  <c r="AX167" i="1" a="1"/>
  <c r="AX167" i="1" s="1"/>
  <c r="AY167" i="1" a="1"/>
  <c r="AY167" i="1" s="1"/>
  <c r="AZ167" i="1" a="1"/>
  <c r="AZ167" i="1" s="1"/>
  <c r="AI168" i="1"/>
  <c r="AO168" i="1"/>
  <c r="AS168" i="1" s="1"/>
  <c r="AI169" i="1"/>
  <c r="AL169" i="1"/>
  <c r="AM169" i="1"/>
  <c r="AW169" i="1" a="1"/>
  <c r="AW169" i="1" s="1"/>
  <c r="AY169" i="1" a="1"/>
  <c r="AY169" i="1" s="1"/>
  <c r="AI170" i="1"/>
  <c r="AL170" i="1"/>
  <c r="AM170" i="1"/>
  <c r="AW170" i="1" a="1"/>
  <c r="AW170" i="1" s="1"/>
  <c r="AI171" i="1"/>
  <c r="AO171" i="1"/>
  <c r="AI172" i="1"/>
  <c r="AL172" i="1"/>
  <c r="AM172" i="1"/>
  <c r="AI173" i="1"/>
  <c r="AL173" i="1"/>
  <c r="AM173" i="1"/>
  <c r="AI174" i="1"/>
  <c r="AO174" i="1"/>
  <c r="AN174" i="1" s="1"/>
  <c r="AR174" i="1" s="1"/>
  <c r="AW174" i="1" a="1"/>
  <c r="AW174" i="1" s="1"/>
  <c r="AY174" i="1" a="1"/>
  <c r="AY174" i="1" s="1"/>
  <c r="AI175" i="1"/>
  <c r="AO175" i="1"/>
  <c r="AS175" i="1" s="1"/>
  <c r="AI176" i="1"/>
  <c r="AT176" i="1" s="1"/>
  <c r="AO176" i="1"/>
  <c r="AI177" i="1"/>
  <c r="AO177" i="1"/>
  <c r="AS177" i="1" s="1"/>
  <c r="AI178" i="1"/>
  <c r="AT178" i="1" s="1"/>
  <c r="AO178" i="1"/>
  <c r="AN178" i="1" s="1"/>
  <c r="AR178" i="1" s="1"/>
  <c r="AS178" i="1"/>
  <c r="AW178" i="1" a="1"/>
  <c r="AW178" i="1" s="1"/>
  <c r="AY178" i="1" a="1"/>
  <c r="AY178" i="1" s="1"/>
  <c r="AZ178" i="1" a="1"/>
  <c r="AZ178" i="1" s="1"/>
  <c r="AI179" i="1"/>
  <c r="AT179" i="1" s="1"/>
  <c r="AL179" i="1"/>
  <c r="AM179" i="1"/>
  <c r="AW179" i="1" a="1"/>
  <c r="AW179" i="1" s="1"/>
  <c r="AX179" i="1" a="1"/>
  <c r="AX179" i="1" s="1"/>
  <c r="AY179" i="1" a="1"/>
  <c r="AY179" i="1" s="1"/>
  <c r="AZ179" i="1" a="1"/>
  <c r="AZ179" i="1" s="1"/>
  <c r="AI180" i="1"/>
  <c r="AO180" i="1"/>
  <c r="AS180" i="1"/>
  <c r="AW180" i="1" a="1"/>
  <c r="AW180" i="1" s="1"/>
  <c r="AX180" i="1" a="1"/>
  <c r="AX180" i="1" s="1"/>
  <c r="AY180" i="1" a="1"/>
  <c r="AY180" i="1" s="1"/>
  <c r="AZ180" i="1" a="1"/>
  <c r="AZ180" i="1" s="1"/>
  <c r="AI181" i="1"/>
  <c r="AL181" i="1"/>
  <c r="AM181" i="1"/>
  <c r="AT181" i="1"/>
  <c r="AW181" i="1" a="1"/>
  <c r="AW181" i="1" s="1"/>
  <c r="AX181" i="1" a="1"/>
  <c r="AX181" i="1" s="1"/>
  <c r="AY181" i="1" a="1"/>
  <c r="AY181" i="1" s="1"/>
  <c r="AZ181" i="1" a="1"/>
  <c r="AZ181" i="1" s="1"/>
  <c r="AI182" i="1"/>
  <c r="AO182" i="1"/>
  <c r="AN182" i="1" s="1"/>
  <c r="AR182" i="1" s="1"/>
  <c r="AW182" i="1" a="1"/>
  <c r="AW182" i="1" s="1"/>
  <c r="AX182" i="1" a="1"/>
  <c r="AX182" i="1" s="1"/>
  <c r="AY182" i="1" a="1"/>
  <c r="AY182" i="1" s="1"/>
  <c r="AZ182" i="1" a="1"/>
  <c r="AZ182" i="1" s="1"/>
  <c r="AI183" i="1"/>
  <c r="AL183" i="1"/>
  <c r="AM183" i="1"/>
  <c r="AW183" i="1" a="1"/>
  <c r="AW183" i="1" s="1"/>
  <c r="AX183" i="1" a="1"/>
  <c r="AX183" i="1" s="1"/>
  <c r="AY183" i="1" a="1"/>
  <c r="AY183" i="1" s="1"/>
  <c r="AZ183" i="1" a="1"/>
  <c r="AZ183" i="1" s="1"/>
  <c r="AI184" i="1"/>
  <c r="AL184" i="1"/>
  <c r="AM184" i="1"/>
  <c r="AW184" i="1" a="1"/>
  <c r="AW184" i="1" s="1"/>
  <c r="AX184" i="1" a="1"/>
  <c r="AX184" i="1" s="1"/>
  <c r="AY184" i="1" a="1"/>
  <c r="AY184" i="1" s="1"/>
  <c r="AZ184" i="1" a="1"/>
  <c r="AZ184" i="1" s="1"/>
  <c r="AI185" i="1"/>
  <c r="AO185" i="1"/>
  <c r="AS185" i="1" s="1"/>
  <c r="AW185" i="1" a="1"/>
  <c r="AW185" i="1" s="1"/>
  <c r="AX185" i="1" a="1"/>
  <c r="AX185" i="1" s="1"/>
  <c r="AY185" i="1" a="1"/>
  <c r="AY185" i="1" s="1"/>
  <c r="AZ185" i="1" a="1"/>
  <c r="AZ185" i="1" s="1"/>
  <c r="AI186" i="1"/>
  <c r="AT186" i="1" s="1"/>
  <c r="AL186" i="1"/>
  <c r="AM186" i="1"/>
  <c r="AW186" i="1" a="1"/>
  <c r="AW186" i="1" s="1"/>
  <c r="AX186" i="1" a="1"/>
  <c r="AX186" i="1" s="1"/>
  <c r="AY186" i="1" a="1"/>
  <c r="AY186" i="1" s="1"/>
  <c r="AZ186" i="1" a="1"/>
  <c r="AZ186" i="1" s="1"/>
  <c r="AI187" i="1"/>
  <c r="BS187" i="1" s="1"/>
  <c r="BR187" i="1" s="1"/>
  <c r="AO187" i="1"/>
  <c r="AN187" i="1" s="1"/>
  <c r="AR187" i="1" s="1"/>
  <c r="AI188" i="1"/>
  <c r="AT188" i="1" s="1"/>
  <c r="AL188" i="1"/>
  <c r="AM188" i="1"/>
  <c r="AI189" i="1"/>
  <c r="AT189" i="1" s="1"/>
  <c r="AL189" i="1"/>
  <c r="AM189" i="1"/>
  <c r="AW189" i="1" a="1"/>
  <c r="AW189" i="1" s="1"/>
  <c r="AY189" i="1" a="1"/>
  <c r="AY189" i="1" s="1"/>
  <c r="AI190" i="1"/>
  <c r="AO190" i="1"/>
  <c r="AI191" i="1"/>
  <c r="AL191" i="1"/>
  <c r="AM191" i="1"/>
  <c r="AI192" i="1"/>
  <c r="AT192" i="1" s="1"/>
  <c r="AL192" i="1"/>
  <c r="AM192" i="1"/>
  <c r="AI193" i="1"/>
  <c r="AT193" i="1" s="1"/>
  <c r="AO193" i="1"/>
  <c r="AI194" i="1"/>
  <c r="AT194" i="1" s="1"/>
  <c r="AO194" i="1"/>
  <c r="AW194" i="1" a="1"/>
  <c r="AW194" i="1" s="1"/>
  <c r="AX194" i="1" a="1"/>
  <c r="AX194" i="1" s="1"/>
  <c r="AY194" i="1" a="1"/>
  <c r="AY194" i="1" s="1"/>
  <c r="AZ194" i="1" a="1"/>
  <c r="AZ194" i="1" s="1"/>
  <c r="AI195" i="1"/>
  <c r="AO195" i="1"/>
  <c r="AS195" i="1" s="1"/>
  <c r="AI196" i="1"/>
  <c r="AL196" i="1"/>
  <c r="AM196" i="1"/>
  <c r="AI197" i="1"/>
  <c r="AL197" i="1"/>
  <c r="AM197" i="1"/>
  <c r="AT197" i="1"/>
  <c r="AI198" i="1"/>
  <c r="BS198" i="1" s="1"/>
  <c r="BR198" i="1" s="1"/>
  <c r="AO198" i="1"/>
  <c r="AN198" i="1" s="1"/>
  <c r="AR198" i="1" s="1"/>
  <c r="AI199" i="1"/>
  <c r="AO199" i="1"/>
  <c r="AS199" i="1" s="1"/>
  <c r="AW199" i="1" a="1"/>
  <c r="AW199" i="1" s="1"/>
  <c r="AX199" i="1" a="1"/>
  <c r="AX199" i="1" s="1"/>
  <c r="AY199" i="1" a="1"/>
  <c r="AY199" i="1" s="1"/>
  <c r="AZ199" i="1" a="1"/>
  <c r="AZ199" i="1" s="1"/>
  <c r="AI200" i="1"/>
  <c r="BS200" i="1" s="1"/>
  <c r="BR200" i="1" s="1"/>
  <c r="AO200" i="1"/>
  <c r="AN200" i="1" s="1"/>
  <c r="AR200" i="1" s="1"/>
  <c r="AW200" i="1" a="1"/>
  <c r="AW200" i="1" s="1"/>
  <c r="AX200" i="1" a="1"/>
  <c r="AX200" i="1" s="1"/>
  <c r="AY200" i="1" a="1"/>
  <c r="AY200" i="1" s="1"/>
  <c r="AZ200" i="1" a="1"/>
  <c r="AZ200" i="1" s="1"/>
  <c r="AI201" i="1"/>
  <c r="AT201" i="1" s="1"/>
  <c r="AL201" i="1"/>
  <c r="AM201" i="1"/>
  <c r="AW201" i="1" a="1"/>
  <c r="AW201" i="1" s="1"/>
  <c r="AX201" i="1" a="1"/>
  <c r="AX201" i="1" s="1"/>
  <c r="AY201" i="1" a="1"/>
  <c r="AY201" i="1" s="1"/>
  <c r="AZ201" i="1" a="1"/>
  <c r="AZ201" i="1" s="1"/>
  <c r="AI202" i="1"/>
  <c r="AT202" i="1" s="1"/>
  <c r="AO202" i="1"/>
  <c r="AW202" i="1" a="1"/>
  <c r="AW202" i="1" s="1"/>
  <c r="AX202" i="1" a="1"/>
  <c r="AX202" i="1" s="1"/>
  <c r="AY202" i="1" a="1"/>
  <c r="AY202" i="1" s="1"/>
  <c r="AZ202" i="1" a="1"/>
  <c r="AZ202" i="1" s="1"/>
  <c r="AI203" i="1"/>
  <c r="AO203" i="1"/>
  <c r="AN203" i="1" s="1"/>
  <c r="AR203" i="1" s="1"/>
  <c r="AW203" i="1" a="1"/>
  <c r="AW203" i="1" s="1"/>
  <c r="AX203" i="1" a="1"/>
  <c r="AX203" i="1" s="1"/>
  <c r="AY203" i="1" a="1"/>
  <c r="AY203" i="1" s="1"/>
  <c r="AZ203" i="1" a="1"/>
  <c r="AZ203" i="1" s="1"/>
  <c r="AI204" i="1"/>
  <c r="AL204" i="1"/>
  <c r="AM204" i="1"/>
  <c r="AW204" i="1" a="1"/>
  <c r="AW204" i="1" s="1"/>
  <c r="AX204" i="1" a="1"/>
  <c r="AX204" i="1" s="1"/>
  <c r="AY204" i="1" a="1"/>
  <c r="AY204" i="1" s="1"/>
  <c r="AZ204" i="1" a="1"/>
  <c r="AZ204" i="1" s="1"/>
  <c r="AI205" i="1"/>
  <c r="AT205" i="1" s="1"/>
  <c r="AL205" i="1"/>
  <c r="AM205" i="1"/>
  <c r="AW205" i="1" a="1"/>
  <c r="AW205" i="1" s="1"/>
  <c r="AX205" i="1" a="1"/>
  <c r="AX205" i="1" s="1"/>
  <c r="AY205" i="1" a="1"/>
  <c r="AY205" i="1" s="1"/>
  <c r="AZ205" i="1" a="1"/>
  <c r="AZ205" i="1" s="1"/>
  <c r="AI206" i="1"/>
  <c r="AT206" i="1" s="1"/>
  <c r="AL206" i="1"/>
  <c r="AM206" i="1"/>
  <c r="AW206" i="1" a="1"/>
  <c r="AW206" i="1" s="1"/>
  <c r="AX206" i="1" a="1"/>
  <c r="AX206" i="1" s="1"/>
  <c r="AY206" i="1" a="1"/>
  <c r="AY206" i="1" s="1"/>
  <c r="AZ206" i="1" a="1"/>
  <c r="AZ206" i="1" s="1"/>
  <c r="AI207" i="1"/>
  <c r="AT207" i="1" s="1"/>
  <c r="AL207" i="1"/>
  <c r="AM207" i="1"/>
  <c r="AW207" i="1" a="1"/>
  <c r="AW207" i="1" s="1"/>
  <c r="AX207" i="1" a="1"/>
  <c r="AX207" i="1" s="1"/>
  <c r="AY207" i="1" a="1"/>
  <c r="AY207" i="1" s="1"/>
  <c r="AZ207" i="1" a="1"/>
  <c r="AZ207" i="1" s="1"/>
  <c r="AI208" i="1"/>
  <c r="AL208" i="1"/>
  <c r="AM208" i="1"/>
  <c r="AW208" i="1" a="1"/>
  <c r="AW208" i="1" s="1"/>
  <c r="AX208" i="1" a="1"/>
  <c r="AX208" i="1" s="1"/>
  <c r="AY208" i="1" a="1"/>
  <c r="AY208" i="1" s="1"/>
  <c r="AZ208" i="1" a="1"/>
  <c r="AZ208" i="1" s="1"/>
  <c r="AI209" i="1"/>
  <c r="AL209" i="1"/>
  <c r="AM209" i="1"/>
  <c r="AW209" i="1" a="1"/>
  <c r="AW209" i="1" s="1"/>
  <c r="AX209" i="1" a="1"/>
  <c r="AX209" i="1" s="1"/>
  <c r="AY209" i="1" a="1"/>
  <c r="AY209" i="1" s="1"/>
  <c r="AZ209" i="1" a="1"/>
  <c r="AZ209" i="1" s="1"/>
  <c r="AI210" i="1"/>
  <c r="AO210" i="1"/>
  <c r="AW210" i="1" a="1"/>
  <c r="AW210" i="1" s="1"/>
  <c r="AX210" i="1" a="1"/>
  <c r="AX210" i="1" s="1"/>
  <c r="AY210" i="1" a="1"/>
  <c r="AY210" i="1" s="1"/>
  <c r="AZ210" i="1" a="1"/>
  <c r="AZ210" i="1" s="1"/>
  <c r="AI211" i="1"/>
  <c r="AT211" i="1" s="1"/>
  <c r="AL211" i="1"/>
  <c r="AM211" i="1"/>
  <c r="AW211" i="1" a="1"/>
  <c r="AW211" i="1" s="1"/>
  <c r="AX211" i="1" a="1"/>
  <c r="AX211" i="1" s="1"/>
  <c r="AY211" i="1" a="1"/>
  <c r="AY211" i="1" s="1"/>
  <c r="AZ211" i="1" a="1"/>
  <c r="AZ211" i="1" s="1"/>
  <c r="AI212" i="1"/>
  <c r="AO212" i="1"/>
  <c r="AW212" i="1" a="1"/>
  <c r="AW212" i="1" s="1"/>
  <c r="AX212" i="1" a="1"/>
  <c r="AX212" i="1" s="1"/>
  <c r="AY212" i="1" a="1"/>
  <c r="AY212" i="1" s="1"/>
  <c r="AZ212" i="1" a="1"/>
  <c r="AZ212" i="1" s="1"/>
  <c r="AI213" i="1"/>
  <c r="AO213" i="1"/>
  <c r="AS213" i="1" s="1"/>
  <c r="AW213" i="1" a="1"/>
  <c r="AW213" i="1" s="1"/>
  <c r="AI214" i="1"/>
  <c r="AL214" i="1"/>
  <c r="AM214" i="1"/>
  <c r="AI215" i="1"/>
  <c r="BS215" i="1" s="1"/>
  <c r="BR215" i="1" s="1"/>
  <c r="AO215" i="1"/>
  <c r="AN215" i="1" s="1"/>
  <c r="AR215" i="1" s="1"/>
  <c r="AI216" i="1"/>
  <c r="AL216" i="1"/>
  <c r="AM216" i="1"/>
  <c r="AW216" i="1" a="1"/>
  <c r="AW216" i="1" s="1"/>
  <c r="AI217" i="1"/>
  <c r="AO217" i="1"/>
  <c r="AI218" i="1"/>
  <c r="AO218" i="1"/>
  <c r="AS218" i="1" s="1"/>
  <c r="AW218" i="1" a="1"/>
  <c r="AW218" i="1" s="1"/>
  <c r="AX218" i="1" a="1"/>
  <c r="AX218" i="1" s="1"/>
  <c r="AY218" i="1" a="1"/>
  <c r="AY218" i="1" s="1"/>
  <c r="AZ218" i="1" a="1"/>
  <c r="AZ218" i="1" s="1"/>
  <c r="AI219" i="1"/>
  <c r="AO219" i="1"/>
  <c r="AW219" i="1" a="1"/>
  <c r="AW219" i="1" s="1"/>
  <c r="AI220" i="1"/>
  <c r="AT220" i="1" s="1"/>
  <c r="AL220" i="1"/>
  <c r="AM220" i="1"/>
  <c r="AI221" i="1"/>
  <c r="AO221" i="1"/>
  <c r="AI222" i="1"/>
  <c r="AL222" i="1"/>
  <c r="AM222" i="1"/>
  <c r="AW222" i="1" a="1"/>
  <c r="AW222" i="1" s="1"/>
  <c r="AI223" i="1"/>
  <c r="AT223" i="1" s="1"/>
  <c r="AO223" i="1"/>
  <c r="AN223" i="1" s="1"/>
  <c r="AR223" i="1" s="1"/>
  <c r="AI224" i="1"/>
  <c r="AO224" i="1"/>
  <c r="AS224" i="1" s="1"/>
  <c r="AW224" i="1" a="1"/>
  <c r="AW224" i="1" s="1"/>
  <c r="AX224" i="1" a="1"/>
  <c r="AX224" i="1" s="1"/>
  <c r="AY224" i="1" a="1"/>
  <c r="AY224" i="1" s="1"/>
  <c r="AZ224" i="1" a="1"/>
  <c r="AZ224" i="1" s="1"/>
  <c r="AI225" i="1"/>
  <c r="AT225" i="1" s="1"/>
  <c r="AL225" i="1"/>
  <c r="AM225" i="1"/>
  <c r="AW225" i="1" a="1"/>
  <c r="AW225" i="1" s="1"/>
  <c r="AX225" i="1" a="1"/>
  <c r="AX225" i="1" s="1"/>
  <c r="AY225" i="1" a="1"/>
  <c r="AY225" i="1" s="1"/>
  <c r="AZ225" i="1" a="1"/>
  <c r="AZ225" i="1" s="1"/>
  <c r="AI226" i="1"/>
  <c r="AT226" i="1" s="1"/>
  <c r="AO226" i="1"/>
  <c r="AS226" i="1" s="1"/>
  <c r="AW226" i="1" a="1"/>
  <c r="AW226" i="1" s="1"/>
  <c r="AI227" i="1"/>
  <c r="AL227" i="1"/>
  <c r="AM227" i="1"/>
  <c r="AI228" i="1"/>
  <c r="AO228" i="1"/>
  <c r="AN228" i="1" s="1"/>
  <c r="AR228" i="1" s="1"/>
  <c r="AI229" i="1"/>
  <c r="AL229" i="1"/>
  <c r="AM229" i="1"/>
  <c r="AW229" i="1" a="1"/>
  <c r="AW229" i="1" s="1"/>
  <c r="AI230" i="1"/>
  <c r="AN230" i="1"/>
  <c r="AR230" i="1" s="1"/>
  <c r="AO230" i="1"/>
  <c r="AS230" i="1" s="1"/>
  <c r="AI231" i="1"/>
  <c r="AT231" i="1" s="1"/>
  <c r="AO231" i="1"/>
  <c r="AN231" i="1" s="1"/>
  <c r="AR231" i="1" s="1"/>
  <c r="AW231" i="1" a="1"/>
  <c r="AW231" i="1" s="1"/>
  <c r="AX231" i="1" a="1"/>
  <c r="AX231" i="1" s="1"/>
  <c r="AY231" i="1" a="1"/>
  <c r="AY231" i="1" s="1"/>
  <c r="AZ231" i="1" a="1"/>
  <c r="AZ231" i="1" s="1"/>
  <c r="AI232" i="1"/>
  <c r="AL232" i="1"/>
  <c r="AM232" i="1"/>
  <c r="AW232" i="1" a="1"/>
  <c r="AW232" i="1" s="1"/>
  <c r="AX232" i="1" a="1"/>
  <c r="AX232" i="1" s="1"/>
  <c r="AY232" i="1" a="1"/>
  <c r="AY232" i="1" s="1"/>
  <c r="AZ232" i="1" a="1"/>
  <c r="AZ232" i="1" s="1"/>
  <c r="AI233" i="1"/>
  <c r="AT233" i="1" s="1"/>
  <c r="AL233" i="1"/>
  <c r="AM233" i="1"/>
  <c r="AW233" i="1" a="1"/>
  <c r="AW233" i="1" s="1"/>
  <c r="AX233" i="1" a="1"/>
  <c r="AX233" i="1" s="1"/>
  <c r="AY233" i="1" a="1"/>
  <c r="AY233" i="1" s="1"/>
  <c r="AZ233" i="1" a="1"/>
  <c r="AZ233" i="1" s="1"/>
  <c r="AI234" i="1"/>
  <c r="AO234" i="1"/>
  <c r="AN234" i="1" s="1"/>
  <c r="AR234" i="1" s="1"/>
  <c r="AW234" i="1" a="1"/>
  <c r="AW234" i="1" s="1"/>
  <c r="AX234" i="1" a="1"/>
  <c r="AX234" i="1" s="1"/>
  <c r="AY234" i="1" a="1"/>
  <c r="AY234" i="1" s="1"/>
  <c r="AZ234" i="1" a="1"/>
  <c r="AZ234" i="1" s="1"/>
  <c r="AI235" i="1"/>
  <c r="AL235" i="1"/>
  <c r="AM235" i="1"/>
  <c r="AW235" i="1" a="1"/>
  <c r="AW235" i="1" s="1"/>
  <c r="AX235" i="1" a="1"/>
  <c r="AX235" i="1" s="1"/>
  <c r="AY235" i="1" a="1"/>
  <c r="AY235" i="1" s="1"/>
  <c r="AZ235" i="1" a="1"/>
  <c r="AZ235" i="1" s="1"/>
  <c r="AI236" i="1"/>
  <c r="AL236" i="1"/>
  <c r="AM236" i="1"/>
  <c r="AW236" i="1" a="1"/>
  <c r="AW236" i="1" s="1"/>
  <c r="AX236" i="1" a="1"/>
  <c r="AX236" i="1" s="1"/>
  <c r="AY236" i="1" a="1"/>
  <c r="AY236" i="1" s="1"/>
  <c r="AZ236" i="1" a="1"/>
  <c r="AZ236" i="1" s="1"/>
  <c r="AI237" i="1"/>
  <c r="AO237" i="1"/>
  <c r="AZ237" i="1" a="1"/>
  <c r="AZ237" i="1" s="1"/>
  <c r="AI238" i="1"/>
  <c r="AL238" i="1"/>
  <c r="AM238" i="1"/>
  <c r="AW238" i="1" a="1"/>
  <c r="AW238" i="1" s="1"/>
  <c r="AI239" i="1"/>
  <c r="AT239" i="1" s="1"/>
  <c r="AL239" i="1"/>
  <c r="AM239" i="1"/>
  <c r="AW239" i="1" a="1"/>
  <c r="AW239" i="1" s="1"/>
  <c r="AZ239" i="1" a="1"/>
  <c r="AZ239" i="1" s="1"/>
  <c r="AI240" i="1"/>
  <c r="AO240" i="1"/>
  <c r="AW240" i="1" a="1"/>
  <c r="AW240" i="1" s="1"/>
  <c r="AI241" i="1"/>
  <c r="AL241" i="1"/>
  <c r="AM241" i="1"/>
  <c r="AI242" i="1"/>
  <c r="AL242" i="1"/>
  <c r="AM242" i="1"/>
  <c r="AW242" i="1" a="1"/>
  <c r="AW242" i="1" s="1"/>
  <c r="AY242" i="1" a="1"/>
  <c r="AY242" i="1" s="1"/>
  <c r="AI243" i="1"/>
  <c r="AT243" i="1" s="1"/>
  <c r="AO243" i="1"/>
  <c r="AN243" i="1" s="1"/>
  <c r="AR243" i="1" s="1"/>
  <c r="AI244" i="1"/>
  <c r="AO244" i="1"/>
  <c r="AS244" i="1" s="1"/>
  <c r="AI245" i="1"/>
  <c r="AT245" i="1" s="1"/>
  <c r="AO245" i="1"/>
  <c r="AI246" i="1"/>
  <c r="AO246" i="1"/>
  <c r="AI247" i="1"/>
  <c r="AT247" i="1" s="1"/>
  <c r="AO247" i="1"/>
  <c r="AW247" i="1" a="1"/>
  <c r="AW247" i="1" s="1"/>
  <c r="AX247" i="1" a="1"/>
  <c r="AX247" i="1" s="1"/>
  <c r="AY247" i="1" a="1"/>
  <c r="AY247" i="1" s="1"/>
  <c r="AZ247" i="1" a="1"/>
  <c r="AZ247" i="1" s="1"/>
  <c r="AI248" i="1"/>
  <c r="AO248" i="1"/>
  <c r="AS248" i="1" s="1"/>
  <c r="AI249" i="1"/>
  <c r="AL249" i="1"/>
  <c r="AM249" i="1"/>
  <c r="AI250" i="1"/>
  <c r="AO250" i="1"/>
  <c r="AW250" i="1" a="1"/>
  <c r="AW250" i="1" s="1"/>
  <c r="AI251" i="1"/>
  <c r="AT251" i="1" s="1"/>
  <c r="AL251" i="1"/>
  <c r="AM251" i="1"/>
  <c r="AW251" i="1" a="1"/>
  <c r="AW251" i="1" s="1"/>
  <c r="AI252" i="1"/>
  <c r="AT252" i="1" s="1"/>
  <c r="AO252" i="1"/>
  <c r="AN252" i="1" s="1"/>
  <c r="AR252" i="1" s="1"/>
  <c r="AW252" i="1" a="1"/>
  <c r="AW252" i="1" s="1"/>
  <c r="AZ252" i="1" a="1"/>
  <c r="AZ252" i="1" s="1"/>
  <c r="AI253" i="1"/>
  <c r="AL253" i="1"/>
  <c r="AM253" i="1"/>
  <c r="AI254" i="1"/>
  <c r="AT254" i="1" s="1"/>
  <c r="AL254" i="1"/>
  <c r="AM254" i="1"/>
  <c r="AW254" i="1" a="1"/>
  <c r="AW254" i="1" s="1"/>
  <c r="AY254" i="1" a="1"/>
  <c r="AY254" i="1" s="1"/>
  <c r="AZ254" i="1" a="1"/>
  <c r="AZ254" i="1" s="1"/>
  <c r="AI255" i="1"/>
  <c r="AO255" i="1"/>
  <c r="AN255" i="1" s="1"/>
  <c r="AR255" i="1" s="1"/>
  <c r="AW255" i="1" a="1"/>
  <c r="AW255" i="1" s="1"/>
  <c r="AY255" i="1" a="1"/>
  <c r="AY255" i="1" s="1"/>
  <c r="AZ255" i="1" a="1"/>
  <c r="AZ255" i="1" s="1"/>
  <c r="AI256" i="1"/>
  <c r="AL256" i="1"/>
  <c r="AM256" i="1"/>
  <c r="AW256" i="1" a="1"/>
  <c r="AW256" i="1" s="1"/>
  <c r="AY256" i="1" a="1"/>
  <c r="AY256" i="1" s="1"/>
  <c r="AZ256" i="1" a="1"/>
  <c r="AZ256" i="1" s="1"/>
  <c r="AI257" i="1"/>
  <c r="AT257" i="1" s="1"/>
  <c r="AO257" i="1"/>
  <c r="AN257" i="1" s="1"/>
  <c r="AR257" i="1" s="1"/>
  <c r="AW257" i="1" a="1"/>
  <c r="AW257" i="1" s="1"/>
  <c r="AY257" i="1" a="1"/>
  <c r="AY257" i="1" s="1"/>
  <c r="AI258" i="1"/>
  <c r="AT258" i="1" s="1"/>
  <c r="AO258" i="1"/>
  <c r="AN258" i="1" s="1"/>
  <c r="AR258" i="1" s="1"/>
  <c r="AI259" i="1"/>
  <c r="AT259" i="1" s="1"/>
  <c r="AO259" i="1"/>
  <c r="AW259" i="1" a="1"/>
  <c r="AW259" i="1" s="1"/>
  <c r="AY259" i="1" a="1"/>
  <c r="AY259" i="1" s="1"/>
  <c r="AI260" i="1"/>
  <c r="AT260" i="1" s="1"/>
  <c r="AO260" i="1"/>
  <c r="AS260" i="1" s="1"/>
  <c r="AW260" i="1" a="1"/>
  <c r="AW260" i="1" s="1"/>
  <c r="AX260" i="1" a="1"/>
  <c r="AX260" i="1" s="1"/>
  <c r="AY260" i="1" a="1"/>
  <c r="AY260" i="1" s="1"/>
  <c r="AZ260" i="1" a="1"/>
  <c r="AZ260" i="1" s="1"/>
  <c r="AI261" i="1"/>
  <c r="AL261" i="1"/>
  <c r="AM261" i="1"/>
  <c r="AT261" i="1"/>
  <c r="AW261" i="1" a="1"/>
  <c r="AW261" i="1" s="1"/>
  <c r="AX261" i="1" a="1"/>
  <c r="AX261" i="1" s="1"/>
  <c r="AY261" i="1" a="1"/>
  <c r="AY261" i="1" s="1"/>
  <c r="AZ261" i="1" a="1"/>
  <c r="AZ261" i="1" s="1"/>
  <c r="AI262" i="1"/>
  <c r="AT262" i="1" s="1"/>
  <c r="AL262" i="1"/>
  <c r="AM262" i="1"/>
  <c r="AW262" i="1" a="1"/>
  <c r="AW262" i="1" s="1"/>
  <c r="AX262" i="1" a="1"/>
  <c r="AX262" i="1" s="1"/>
  <c r="AY262" i="1" a="1"/>
  <c r="AY262" i="1" s="1"/>
  <c r="AZ262" i="1" a="1"/>
  <c r="AZ262" i="1" s="1"/>
  <c r="AI263" i="1"/>
  <c r="AT263" i="1" s="1"/>
  <c r="AO263" i="1"/>
  <c r="AW263" i="1" a="1"/>
  <c r="AW263" i="1" s="1"/>
  <c r="AX263" i="1" a="1"/>
  <c r="AX263" i="1" s="1"/>
  <c r="AY263" i="1" a="1"/>
  <c r="AY263" i="1" s="1"/>
  <c r="AZ263" i="1" a="1"/>
  <c r="AZ263" i="1" s="1"/>
  <c r="AI264" i="1"/>
  <c r="AL264" i="1"/>
  <c r="AM264" i="1"/>
  <c r="AW264" i="1" a="1"/>
  <c r="AW264" i="1" s="1"/>
  <c r="AX264" i="1" a="1"/>
  <c r="AX264" i="1" s="1"/>
  <c r="AY264" i="1" a="1"/>
  <c r="AY264" i="1" s="1"/>
  <c r="AZ264" i="1" a="1"/>
  <c r="AZ264" i="1" s="1"/>
  <c r="AI265" i="1"/>
  <c r="AO265" i="1"/>
  <c r="AS265" i="1" s="1"/>
  <c r="AI266" i="1"/>
  <c r="AL266" i="1"/>
  <c r="AM266" i="1"/>
  <c r="AI267" i="1"/>
  <c r="AT267" i="1" s="1"/>
  <c r="AL267" i="1"/>
  <c r="AM267" i="1"/>
  <c r="AW267" i="1" a="1"/>
  <c r="AW267" i="1" s="1"/>
  <c r="AY267" i="1" a="1"/>
  <c r="AY267" i="1" s="1"/>
  <c r="AI268" i="1"/>
  <c r="AT268" i="1" s="1"/>
  <c r="AO268" i="1"/>
  <c r="AN268" i="1" s="1"/>
  <c r="AR268" i="1" s="1"/>
  <c r="AI269" i="1"/>
  <c r="AT269" i="1" s="1"/>
  <c r="AL269" i="1"/>
  <c r="AM269" i="1"/>
  <c r="AW269" i="1" a="1"/>
  <c r="AW269" i="1" s="1"/>
  <c r="AY269" i="1" a="1"/>
  <c r="AY269" i="1" s="1"/>
  <c r="AI270" i="1"/>
  <c r="AL270" i="1"/>
  <c r="AM270" i="1"/>
  <c r="AI271" i="1"/>
  <c r="BS271" i="1" s="1"/>
  <c r="BR271" i="1" s="1"/>
  <c r="AO271" i="1"/>
  <c r="AN271" i="1" s="1"/>
  <c r="AR271" i="1" s="1"/>
  <c r="AI272" i="1"/>
  <c r="BS272" i="1" s="1"/>
  <c r="AO272" i="1"/>
  <c r="AW272" i="1" a="1"/>
  <c r="AW272" i="1" s="1"/>
  <c r="AX272" i="1" a="1"/>
  <c r="AX272" i="1" s="1"/>
  <c r="AY272" i="1" a="1"/>
  <c r="AY272" i="1" s="1"/>
  <c r="AZ272" i="1" a="1"/>
  <c r="AZ272" i="1" s="1"/>
  <c r="AI273" i="1"/>
  <c r="AO273" i="1"/>
  <c r="AN273" i="1" s="1"/>
  <c r="AR273" i="1" s="1"/>
  <c r="AW273" i="1" a="1"/>
  <c r="AW273" i="1" s="1"/>
  <c r="AX273" i="1" a="1"/>
  <c r="AX273" i="1" s="1"/>
  <c r="AY273" i="1" a="1"/>
  <c r="AY273" i="1" s="1"/>
  <c r="AZ273" i="1" a="1"/>
  <c r="AZ273" i="1" s="1"/>
  <c r="AI274" i="1"/>
  <c r="AL274" i="1"/>
  <c r="AM274" i="1"/>
  <c r="AW274" i="1" a="1"/>
  <c r="AW274" i="1" s="1"/>
  <c r="AX274" i="1" a="1"/>
  <c r="AX274" i="1" s="1"/>
  <c r="AY274" i="1" a="1"/>
  <c r="AY274" i="1" s="1"/>
  <c r="AZ274" i="1" a="1"/>
  <c r="AZ274" i="1" s="1"/>
  <c r="AI275" i="1"/>
  <c r="AL275" i="1"/>
  <c r="AM275" i="1"/>
  <c r="AW275" i="1" a="1"/>
  <c r="AW275" i="1" s="1"/>
  <c r="AX275" i="1" a="1"/>
  <c r="AX275" i="1" s="1"/>
  <c r="AY275" i="1" a="1"/>
  <c r="AY275" i="1" s="1"/>
  <c r="AZ275" i="1" a="1"/>
  <c r="AZ275" i="1" s="1"/>
  <c r="AI276" i="1"/>
  <c r="AT276" i="1" s="1"/>
  <c r="AO276" i="1"/>
  <c r="AW276" i="1" a="1"/>
  <c r="AW276" i="1" s="1"/>
  <c r="AX276" i="1" a="1"/>
  <c r="AX276" i="1" s="1"/>
  <c r="AY276" i="1" a="1"/>
  <c r="AY276" i="1" s="1"/>
  <c r="AZ276" i="1" a="1"/>
  <c r="AZ276" i="1" s="1"/>
  <c r="AI277" i="1"/>
  <c r="AL277" i="1"/>
  <c r="AM277" i="1"/>
  <c r="AW277" i="1" a="1"/>
  <c r="AW277" i="1" s="1"/>
  <c r="AX277" i="1" a="1"/>
  <c r="AX277" i="1" s="1"/>
  <c r="AY277" i="1" a="1"/>
  <c r="AY277" i="1" s="1"/>
  <c r="AZ277" i="1" a="1"/>
  <c r="AZ277" i="1" s="1"/>
  <c r="AI278" i="1"/>
  <c r="AO278" i="1"/>
  <c r="AW278" i="1" a="1"/>
  <c r="AW278" i="1" s="1"/>
  <c r="AI279" i="1"/>
  <c r="AL279" i="1"/>
  <c r="AM279" i="1"/>
  <c r="AI280" i="1"/>
  <c r="AL280" i="1"/>
  <c r="AM280" i="1"/>
  <c r="AI281" i="1"/>
  <c r="AT281" i="1" s="1"/>
  <c r="AO281" i="1"/>
  <c r="AN281" i="1" s="1"/>
  <c r="AR281" i="1" s="1"/>
  <c r="AI282" i="1"/>
  <c r="AL282" i="1"/>
  <c r="AM282" i="1"/>
  <c r="AI283" i="1"/>
  <c r="AT283" i="1" s="1"/>
  <c r="AL283" i="1"/>
  <c r="AM283" i="1"/>
  <c r="AI284" i="1"/>
  <c r="AT284" i="1" s="1"/>
  <c r="AO284" i="1"/>
  <c r="AN284" i="1" s="1"/>
  <c r="AR284" i="1" s="1"/>
  <c r="AW284" i="1" a="1"/>
  <c r="AW284" i="1" s="1"/>
  <c r="AX284" i="1" a="1"/>
  <c r="AX284" i="1" s="1"/>
  <c r="AY284" i="1" a="1"/>
  <c r="AY284" i="1" s="1"/>
  <c r="AZ284" i="1" a="1"/>
  <c r="AZ284" i="1" s="1"/>
  <c r="AI285" i="1"/>
  <c r="AL285" i="1"/>
  <c r="AM285" i="1"/>
  <c r="AW285" i="1" a="1"/>
  <c r="AW285" i="1" s="1"/>
  <c r="AX285" i="1" a="1"/>
  <c r="AX285" i="1" s="1"/>
  <c r="AY285" i="1" a="1"/>
  <c r="AY285" i="1" s="1"/>
  <c r="AZ285" i="1" a="1"/>
  <c r="AZ285" i="1" s="1"/>
  <c r="AI286" i="1"/>
  <c r="AT286" i="1" s="1"/>
  <c r="AO286" i="1"/>
  <c r="AS286" i="1" s="1"/>
  <c r="AW286" i="1" a="1"/>
  <c r="AW286" i="1" s="1"/>
  <c r="AX286" i="1" a="1"/>
  <c r="AX286" i="1" s="1"/>
  <c r="AY286" i="1" a="1"/>
  <c r="AY286" i="1" s="1"/>
  <c r="AZ286" i="1" a="1"/>
  <c r="AZ286" i="1" s="1"/>
  <c r="AI287" i="1"/>
  <c r="AL287" i="1"/>
  <c r="AM287" i="1"/>
  <c r="AW287" i="1" a="1"/>
  <c r="AW287" i="1" s="1"/>
  <c r="AX287" i="1" a="1"/>
  <c r="AX287" i="1" s="1"/>
  <c r="AY287" i="1" a="1"/>
  <c r="AY287" i="1" s="1"/>
  <c r="AZ287" i="1" a="1"/>
  <c r="AZ287" i="1" s="1"/>
  <c r="AI288" i="1"/>
  <c r="AL288" i="1"/>
  <c r="AM288" i="1"/>
  <c r="AW288" i="1" a="1"/>
  <c r="AW288" i="1" s="1"/>
  <c r="AX288" i="1" a="1"/>
  <c r="AX288" i="1" s="1"/>
  <c r="AY288" i="1" a="1"/>
  <c r="AY288" i="1" s="1"/>
  <c r="AZ288" i="1" a="1"/>
  <c r="AZ288" i="1" s="1"/>
  <c r="AI289" i="1"/>
  <c r="AT289" i="1" s="1"/>
  <c r="AO289" i="1"/>
  <c r="AW289" i="1" a="1"/>
  <c r="AW289" i="1" s="1"/>
  <c r="AX289" i="1" a="1"/>
  <c r="AX289" i="1" s="1"/>
  <c r="AY289" i="1" a="1"/>
  <c r="AY289" i="1" s="1"/>
  <c r="AZ289" i="1" a="1"/>
  <c r="AZ289" i="1" s="1"/>
  <c r="AI290" i="1"/>
  <c r="AL290" i="1"/>
  <c r="AM290" i="1"/>
  <c r="AW290" i="1" a="1"/>
  <c r="AW290" i="1" s="1"/>
  <c r="AX290" i="1" a="1"/>
  <c r="AX290" i="1" s="1"/>
  <c r="AY290" i="1" a="1"/>
  <c r="AY290" i="1" s="1"/>
  <c r="AZ290" i="1" a="1"/>
  <c r="AZ290" i="1" s="1"/>
  <c r="AI291" i="1"/>
  <c r="AL291" i="1"/>
  <c r="AM291" i="1"/>
  <c r="AW291" i="1" a="1"/>
  <c r="AW291" i="1" s="1"/>
  <c r="AX291" i="1" a="1"/>
  <c r="AX291" i="1" s="1"/>
  <c r="AY291" i="1" a="1"/>
  <c r="AY291" i="1" s="1"/>
  <c r="AZ291" i="1" a="1"/>
  <c r="AZ291" i="1" s="1"/>
  <c r="AI292" i="1"/>
  <c r="AL292" i="1"/>
  <c r="AM292" i="1"/>
  <c r="AW292" i="1" a="1"/>
  <c r="AW292" i="1" s="1"/>
  <c r="AX292" i="1" a="1"/>
  <c r="AX292" i="1" s="1"/>
  <c r="AY292" i="1" a="1"/>
  <c r="AY292" i="1" s="1"/>
  <c r="AZ292" i="1" a="1"/>
  <c r="AZ292" i="1" s="1"/>
  <c r="AI293" i="1"/>
  <c r="AO293" i="1"/>
  <c r="AN293" i="1" s="1"/>
  <c r="AR293" i="1" s="1"/>
  <c r="AW293" i="1" a="1"/>
  <c r="AW293" i="1" s="1"/>
  <c r="AX293" i="1" a="1"/>
  <c r="AX293" i="1" s="1"/>
  <c r="AY293" i="1" a="1"/>
  <c r="AY293" i="1" s="1"/>
  <c r="AZ293" i="1" a="1"/>
  <c r="AZ293" i="1" s="1"/>
  <c r="AI294" i="1"/>
  <c r="AT294" i="1" s="1"/>
  <c r="AO294" i="1"/>
  <c r="AW294" i="1" a="1"/>
  <c r="AW294" i="1" s="1"/>
  <c r="AX294" i="1" a="1"/>
  <c r="AX294" i="1" s="1"/>
  <c r="AY294" i="1" a="1"/>
  <c r="AY294" i="1" s="1"/>
  <c r="AZ294" i="1" a="1"/>
  <c r="AZ294" i="1" s="1"/>
  <c r="AI295" i="1"/>
  <c r="AO295" i="1"/>
  <c r="AN295" i="1" s="1"/>
  <c r="AR295" i="1" s="1"/>
  <c r="AW295" i="1" a="1"/>
  <c r="AW295" i="1" s="1"/>
  <c r="AY295" i="1" a="1"/>
  <c r="AY295" i="1" s="1"/>
  <c r="AI296" i="1"/>
  <c r="AO296" i="1"/>
  <c r="AS296" i="1" s="1"/>
  <c r="AI297" i="1"/>
  <c r="AT297" i="1" s="1"/>
  <c r="AO297" i="1"/>
  <c r="AN297" i="1" s="1"/>
  <c r="AR297" i="1" s="1"/>
  <c r="AW297" i="1" a="1"/>
  <c r="AW297" i="1" s="1"/>
  <c r="AX297" i="1" a="1"/>
  <c r="AX297" i="1" s="1"/>
  <c r="AY297" i="1" a="1"/>
  <c r="AY297" i="1" s="1"/>
  <c r="AZ297" i="1" a="1"/>
  <c r="AZ297" i="1" s="1"/>
  <c r="AI298" i="1"/>
  <c r="AO298" i="1"/>
  <c r="AN298" i="1" s="1"/>
  <c r="AR298" i="1" s="1"/>
  <c r="AW298" i="1" a="1"/>
  <c r="AW298" i="1" s="1"/>
  <c r="AX298" i="1" a="1"/>
  <c r="AX298" i="1" s="1"/>
  <c r="AY298" i="1" a="1"/>
  <c r="AY298" i="1" s="1"/>
  <c r="AZ298" i="1" a="1"/>
  <c r="AZ298" i="1" s="1"/>
  <c r="AI299" i="1"/>
  <c r="AT299" i="1" s="1"/>
  <c r="AL299" i="1"/>
  <c r="AM299" i="1"/>
  <c r="AW299" i="1" a="1"/>
  <c r="AW299" i="1" s="1"/>
  <c r="AX299" i="1" a="1"/>
  <c r="AX299" i="1" s="1"/>
  <c r="AY299" i="1" a="1"/>
  <c r="AY299" i="1" s="1"/>
  <c r="AZ299" i="1" a="1"/>
  <c r="AZ299" i="1" s="1"/>
  <c r="AI300" i="1"/>
  <c r="AL300" i="1"/>
  <c r="AM300" i="1"/>
  <c r="AW300" i="1" a="1"/>
  <c r="AW300" i="1" s="1"/>
  <c r="AX300" i="1" a="1"/>
  <c r="AX300" i="1" s="1"/>
  <c r="AY300" i="1" a="1"/>
  <c r="AY300" i="1" s="1"/>
  <c r="AZ300" i="1" a="1"/>
  <c r="AZ300" i="1" s="1"/>
  <c r="AI301" i="1"/>
  <c r="AO301" i="1"/>
  <c r="AN301" i="1" s="1"/>
  <c r="AR301" i="1" s="1"/>
  <c r="AW301" i="1" a="1"/>
  <c r="AW301" i="1" s="1"/>
  <c r="AX301" i="1" a="1"/>
  <c r="AX301" i="1" s="1"/>
  <c r="AY301" i="1" a="1"/>
  <c r="AY301" i="1" s="1"/>
  <c r="AZ301" i="1" a="1"/>
  <c r="AZ301" i="1" s="1"/>
  <c r="AI302" i="1"/>
  <c r="AT302" i="1" s="1"/>
  <c r="AL302" i="1"/>
  <c r="AM302" i="1"/>
  <c r="AW302" i="1" a="1"/>
  <c r="AW302" i="1" s="1"/>
  <c r="AX302" i="1" a="1"/>
  <c r="AX302" i="1" s="1"/>
  <c r="AY302" i="1" a="1"/>
  <c r="AY302" i="1" s="1"/>
  <c r="AZ302" i="1" a="1"/>
  <c r="AZ302" i="1" s="1"/>
  <c r="AI303" i="1"/>
  <c r="AT303" i="1" s="1"/>
  <c r="AO303" i="1"/>
  <c r="AN303" i="1" s="1"/>
  <c r="AR303" i="1" s="1"/>
  <c r="AI304" i="1"/>
  <c r="AL304" i="1"/>
  <c r="AM304" i="1"/>
  <c r="AZ304" i="1" a="1"/>
  <c r="AZ304" i="1" s="1"/>
  <c r="AI305" i="1"/>
  <c r="AT305" i="1" s="1"/>
  <c r="AL305" i="1"/>
  <c r="AM305" i="1"/>
  <c r="AW305" i="1" a="1"/>
  <c r="AW305" i="1" s="1"/>
  <c r="AY305" i="1" a="1"/>
  <c r="AY305" i="1" s="1"/>
  <c r="AZ305" i="1" a="1"/>
  <c r="AZ305" i="1" s="1"/>
  <c r="AI306" i="1"/>
  <c r="AT306" i="1" s="1"/>
  <c r="AO306" i="1"/>
  <c r="AS306" i="1" s="1"/>
  <c r="AI307" i="1"/>
  <c r="AT307" i="1" s="1"/>
  <c r="AL307" i="1"/>
  <c r="AM307" i="1"/>
  <c r="AI308" i="1"/>
  <c r="AO308" i="1"/>
  <c r="AW308" i="1" a="1"/>
  <c r="AW308" i="1" s="1"/>
  <c r="AX308" i="1" a="1"/>
  <c r="AX308" i="1" s="1"/>
  <c r="AY308" i="1" a="1"/>
  <c r="AY308" i="1" s="1"/>
  <c r="AZ308" i="1" a="1"/>
  <c r="AZ308" i="1" s="1"/>
  <c r="AI309" i="1"/>
  <c r="AL309" i="1"/>
  <c r="AM309" i="1"/>
  <c r="AW309" i="1" a="1"/>
  <c r="AW309" i="1" s="1"/>
  <c r="AX309" i="1" a="1"/>
  <c r="AX309" i="1" s="1"/>
  <c r="AY309" i="1" a="1"/>
  <c r="AY309" i="1" s="1"/>
  <c r="AZ309" i="1" a="1"/>
  <c r="AZ309" i="1" s="1"/>
  <c r="AI310" i="1"/>
  <c r="AT310" i="1" s="1"/>
  <c r="AO310" i="1"/>
  <c r="AW310" i="1" a="1"/>
  <c r="AW310" i="1" s="1"/>
  <c r="AX310" i="1" a="1"/>
  <c r="AX310" i="1" s="1"/>
  <c r="AY310" i="1" a="1"/>
  <c r="AY310" i="1" s="1"/>
  <c r="AZ310" i="1" a="1"/>
  <c r="AZ310" i="1" s="1"/>
  <c r="AI311" i="1"/>
  <c r="AL311" i="1"/>
  <c r="AM311" i="1"/>
  <c r="AW311" i="1" a="1"/>
  <c r="AW311" i="1" s="1"/>
  <c r="AX311" i="1" a="1"/>
  <c r="AX311" i="1" s="1"/>
  <c r="AY311" i="1" a="1"/>
  <c r="AY311" i="1" s="1"/>
  <c r="AZ311" i="1" a="1"/>
  <c r="AZ311" i="1" s="1"/>
  <c r="AI312" i="1"/>
  <c r="AT312" i="1" s="1"/>
  <c r="AL312" i="1"/>
  <c r="AM312" i="1"/>
  <c r="AW312" i="1" a="1"/>
  <c r="AW312" i="1" s="1"/>
  <c r="AX312" i="1" a="1"/>
  <c r="AX312" i="1" s="1"/>
  <c r="AY312" i="1" a="1"/>
  <c r="AY312" i="1" s="1"/>
  <c r="AZ312" i="1" a="1"/>
  <c r="AZ312" i="1" s="1"/>
  <c r="AI313" i="1"/>
  <c r="AT313" i="1" s="1"/>
  <c r="AN313" i="1"/>
  <c r="AR313" i="1" s="1"/>
  <c r="AO313" i="1"/>
  <c r="AS313" i="1" s="1"/>
  <c r="AW313" i="1" a="1"/>
  <c r="AW313" i="1" s="1"/>
  <c r="AX313" i="1" a="1"/>
  <c r="AX313" i="1" s="1"/>
  <c r="AY313" i="1" a="1"/>
  <c r="AY313" i="1" s="1"/>
  <c r="AZ313" i="1" a="1"/>
  <c r="AZ313" i="1" s="1"/>
  <c r="AI314" i="1"/>
  <c r="AL314" i="1"/>
  <c r="AM314" i="1"/>
  <c r="AW314" i="1" a="1"/>
  <c r="AW314" i="1" s="1"/>
  <c r="AX314" i="1" a="1"/>
  <c r="AX314" i="1" s="1"/>
  <c r="AY314" i="1" a="1"/>
  <c r="AY314" i="1" s="1"/>
  <c r="AZ314" i="1" a="1"/>
  <c r="AZ314" i="1" s="1"/>
  <c r="AI315" i="1"/>
  <c r="AO315" i="1"/>
  <c r="AS315" i="1" s="1"/>
  <c r="AZ315" i="1" a="1"/>
  <c r="AZ315" i="1" s="1"/>
  <c r="AI316" i="1"/>
  <c r="AL316" i="1"/>
  <c r="AM316" i="1"/>
  <c r="AI317" i="1"/>
  <c r="AT317" i="1" s="1"/>
  <c r="AL317" i="1"/>
  <c r="AM317" i="1"/>
  <c r="AW317" i="1" a="1"/>
  <c r="AW317" i="1" s="1"/>
  <c r="AZ317" i="1" a="1"/>
  <c r="AZ317" i="1" s="1"/>
  <c r="AI318" i="1"/>
  <c r="AT318" i="1" s="1"/>
  <c r="AO318" i="1"/>
  <c r="AS318" i="1" s="1"/>
  <c r="AZ318" i="1" a="1"/>
  <c r="AZ318" i="1" s="1"/>
  <c r="AI319" i="1"/>
  <c r="AL319" i="1"/>
  <c r="AM319" i="1"/>
  <c r="AI320" i="1"/>
  <c r="AT320" i="1" s="1"/>
  <c r="AL320" i="1"/>
  <c r="AM320" i="1"/>
  <c r="AZ320" i="1" a="1"/>
  <c r="AZ320" i="1" s="1"/>
  <c r="AI321" i="1"/>
  <c r="AO321" i="1"/>
  <c r="AN321" i="1" s="1"/>
  <c r="AR321" i="1" s="1"/>
  <c r="AI322" i="1"/>
  <c r="AO322" i="1"/>
  <c r="AW322" i="1" a="1"/>
  <c r="AW322" i="1" s="1"/>
  <c r="AX322" i="1" a="1"/>
  <c r="AX322" i="1" s="1"/>
  <c r="AY322" i="1" a="1"/>
  <c r="AY322" i="1" s="1"/>
  <c r="AZ322" i="1" a="1"/>
  <c r="AZ322" i="1" s="1"/>
  <c r="AI323" i="1"/>
  <c r="AO323" i="1"/>
  <c r="AW323" i="1" a="1"/>
  <c r="AW323" i="1" s="1"/>
  <c r="AX323" i="1" a="1"/>
  <c r="AX323" i="1" s="1"/>
  <c r="AY323" i="1" a="1"/>
  <c r="AY323" i="1" s="1"/>
  <c r="AZ323" i="1" a="1"/>
  <c r="AZ323" i="1" s="1"/>
  <c r="AI324" i="1"/>
  <c r="AT324" i="1" s="1"/>
  <c r="AL324" i="1"/>
  <c r="AM324" i="1"/>
  <c r="AW324" i="1" a="1"/>
  <c r="AW324" i="1" s="1"/>
  <c r="AX324" i="1" a="1"/>
  <c r="AX324" i="1" s="1"/>
  <c r="AY324" i="1" a="1"/>
  <c r="AY324" i="1" s="1"/>
  <c r="AZ324" i="1" a="1"/>
  <c r="AZ324" i="1" s="1"/>
  <c r="AI325" i="1"/>
  <c r="AT325" i="1" s="1"/>
  <c r="AO325" i="1"/>
  <c r="AW325" i="1" a="1"/>
  <c r="AW325" i="1" s="1"/>
  <c r="AX325" i="1" a="1"/>
  <c r="AX325" i="1" s="1"/>
  <c r="AY325" i="1" a="1"/>
  <c r="AY325" i="1" s="1"/>
  <c r="AZ325" i="1" a="1"/>
  <c r="AZ325" i="1" s="1"/>
  <c r="AI326" i="1"/>
  <c r="AT326" i="1" s="1"/>
  <c r="AL326" i="1"/>
  <c r="AM326" i="1"/>
  <c r="AW326" i="1" a="1"/>
  <c r="AW326" i="1" s="1"/>
  <c r="AX326" i="1" a="1"/>
  <c r="AX326" i="1" s="1"/>
  <c r="AY326" i="1" a="1"/>
  <c r="AY326" i="1" s="1"/>
  <c r="AZ326" i="1" a="1"/>
  <c r="AZ326" i="1" s="1"/>
  <c r="AI327" i="1"/>
  <c r="AT327" i="1" s="1"/>
  <c r="AL327" i="1"/>
  <c r="AM327" i="1"/>
  <c r="AW327" i="1" a="1"/>
  <c r="AW327" i="1" s="1"/>
  <c r="AX327" i="1" a="1"/>
  <c r="AX327" i="1" s="1"/>
  <c r="AY327" i="1" a="1"/>
  <c r="AY327" i="1" s="1"/>
  <c r="AZ327" i="1" a="1"/>
  <c r="AZ327" i="1" s="1"/>
  <c r="AI328" i="1"/>
  <c r="AT328" i="1" s="1"/>
  <c r="AL328" i="1"/>
  <c r="AM328" i="1"/>
  <c r="AW328" i="1" a="1"/>
  <c r="AW328" i="1" s="1"/>
  <c r="AX328" i="1" a="1"/>
  <c r="AX328" i="1" s="1"/>
  <c r="AY328" i="1" a="1"/>
  <c r="AY328" i="1" s="1"/>
  <c r="AZ328" i="1" a="1"/>
  <c r="AZ328" i="1" s="1"/>
  <c r="AI329" i="1"/>
  <c r="AT329" i="1" s="1"/>
  <c r="AO329" i="1"/>
  <c r="AW329" i="1" a="1"/>
  <c r="AW329" i="1" s="1"/>
  <c r="AX329" i="1" a="1"/>
  <c r="AX329" i="1" s="1"/>
  <c r="AY329" i="1" a="1"/>
  <c r="AY329" i="1" s="1"/>
  <c r="AZ329" i="1" a="1"/>
  <c r="AZ329" i="1" s="1"/>
  <c r="AI330" i="1"/>
  <c r="AT330" i="1" s="1"/>
  <c r="AL330" i="1"/>
  <c r="AM330" i="1"/>
  <c r="AW330" i="1" a="1"/>
  <c r="AW330" i="1" s="1"/>
  <c r="AX330" i="1" a="1"/>
  <c r="AX330" i="1" s="1"/>
  <c r="AY330" i="1" a="1"/>
  <c r="AY330" i="1" s="1"/>
  <c r="AZ330" i="1" a="1"/>
  <c r="AZ330" i="1" s="1"/>
  <c r="AI331" i="1"/>
  <c r="AO331" i="1"/>
  <c r="AW331" i="1" a="1"/>
  <c r="AW331" i="1" s="1"/>
  <c r="AX331" i="1" a="1"/>
  <c r="AX331" i="1" s="1"/>
  <c r="AY331" i="1" a="1"/>
  <c r="AY331" i="1" s="1"/>
  <c r="AZ331" i="1" a="1"/>
  <c r="AZ331" i="1" s="1"/>
  <c r="AI332" i="1"/>
  <c r="AL332" i="1"/>
  <c r="AM332" i="1"/>
  <c r="AW332" i="1" a="1"/>
  <c r="AW332" i="1" s="1"/>
  <c r="AX332" i="1" a="1"/>
  <c r="AX332" i="1" s="1"/>
  <c r="AY332" i="1" a="1"/>
  <c r="AY332" i="1" s="1"/>
  <c r="AZ332" i="1" a="1"/>
  <c r="AZ332" i="1" s="1"/>
  <c r="AI333" i="1"/>
  <c r="AO333" i="1"/>
  <c r="AN333" i="1" s="1"/>
  <c r="AR333" i="1" s="1"/>
  <c r="AW333" i="1" a="1"/>
  <c r="AW333" i="1" s="1"/>
  <c r="AX333" i="1" a="1"/>
  <c r="AX333" i="1" s="1"/>
  <c r="AY333" i="1" a="1"/>
  <c r="AY333" i="1" s="1"/>
  <c r="AZ333" i="1" a="1"/>
  <c r="AZ333" i="1" s="1"/>
  <c r="AI334" i="1"/>
  <c r="AT334" i="1" s="1"/>
  <c r="AO334" i="1"/>
  <c r="AS334" i="1" s="1"/>
  <c r="AW334" i="1" a="1"/>
  <c r="AW334" i="1" s="1"/>
  <c r="AX334" i="1" a="1"/>
  <c r="AX334" i="1" s="1"/>
  <c r="AY334" i="1" a="1"/>
  <c r="AY334" i="1" s="1"/>
  <c r="AZ334" i="1" a="1"/>
  <c r="AZ334" i="1" s="1"/>
  <c r="AI335" i="1"/>
  <c r="AT335" i="1" s="1"/>
  <c r="AL335" i="1"/>
  <c r="AM335" i="1"/>
  <c r="AW335" i="1" a="1"/>
  <c r="AW335" i="1" s="1"/>
  <c r="AX335" i="1" a="1"/>
  <c r="AX335" i="1" s="1"/>
  <c r="AY335" i="1" a="1"/>
  <c r="AY335" i="1" s="1"/>
  <c r="AZ335" i="1" a="1"/>
  <c r="AZ335" i="1" s="1"/>
  <c r="AI336" i="1"/>
  <c r="AT336" i="1" s="1"/>
  <c r="AO336" i="1"/>
  <c r="AN336" i="1" s="1"/>
  <c r="AR336" i="1" s="1"/>
  <c r="AW336" i="1" a="1"/>
  <c r="AW336" i="1" s="1"/>
  <c r="AX336" i="1" a="1"/>
  <c r="AX336" i="1" s="1"/>
  <c r="AY336" i="1" a="1"/>
  <c r="AY336" i="1" s="1"/>
  <c r="AZ336" i="1" a="1"/>
  <c r="AZ336" i="1" s="1"/>
  <c r="AI337" i="1"/>
  <c r="AT337" i="1" s="1"/>
  <c r="AL337" i="1"/>
  <c r="AM337" i="1"/>
  <c r="AW337" i="1" a="1"/>
  <c r="AW337" i="1" s="1"/>
  <c r="AX337" i="1" a="1"/>
  <c r="AX337" i="1" s="1"/>
  <c r="AY337" i="1" a="1"/>
  <c r="AY337" i="1" s="1"/>
  <c r="AZ337" i="1" a="1"/>
  <c r="AZ337" i="1" s="1"/>
  <c r="AI338" i="1"/>
  <c r="AT338" i="1" s="1"/>
  <c r="AL338" i="1"/>
  <c r="AM338" i="1"/>
  <c r="AW338" i="1" a="1"/>
  <c r="AW338" i="1" s="1"/>
  <c r="AX338" i="1" a="1"/>
  <c r="AX338" i="1" s="1"/>
  <c r="AY338" i="1" a="1"/>
  <c r="AY338" i="1" s="1"/>
  <c r="AZ338" i="1" a="1"/>
  <c r="AZ338" i="1" s="1"/>
  <c r="AI339" i="1"/>
  <c r="AT339" i="1" s="1"/>
  <c r="AL339" i="1"/>
  <c r="AM339" i="1"/>
  <c r="AW339" i="1" a="1"/>
  <c r="AW339" i="1" s="1"/>
  <c r="AX339" i="1" a="1"/>
  <c r="AX339" i="1" s="1"/>
  <c r="AY339" i="1" a="1"/>
  <c r="AY339" i="1" s="1"/>
  <c r="AZ339" i="1" a="1"/>
  <c r="AZ339" i="1" s="1"/>
  <c r="AI340" i="1"/>
  <c r="AL340" i="1"/>
  <c r="AM340" i="1"/>
  <c r="AW340" i="1" a="1"/>
  <c r="AW340" i="1" s="1"/>
  <c r="AX340" i="1" a="1"/>
  <c r="AX340" i="1" s="1"/>
  <c r="AY340" i="1" a="1"/>
  <c r="AY340" i="1" s="1"/>
  <c r="AZ340" i="1" a="1"/>
  <c r="AZ340" i="1" s="1"/>
  <c r="AI341" i="1"/>
  <c r="AT341" i="1" s="1"/>
  <c r="AL341" i="1"/>
  <c r="AM341" i="1"/>
  <c r="AW341" i="1" a="1"/>
  <c r="AW341" i="1" s="1"/>
  <c r="AX341" i="1" a="1"/>
  <c r="AX341" i="1" s="1"/>
  <c r="AY341" i="1" a="1"/>
  <c r="AY341" i="1" s="1"/>
  <c r="AZ341" i="1" a="1"/>
  <c r="AZ341" i="1" s="1"/>
  <c r="AI342" i="1"/>
  <c r="AO342" i="1"/>
  <c r="AN342" i="1" s="1"/>
  <c r="AR342" i="1" s="1"/>
  <c r="AW342" i="1" a="1"/>
  <c r="AW342" i="1" s="1"/>
  <c r="AX342" i="1" a="1"/>
  <c r="AX342" i="1" s="1"/>
  <c r="AY342" i="1" a="1"/>
  <c r="AY342" i="1" s="1"/>
  <c r="AZ342" i="1" a="1"/>
  <c r="AZ342" i="1" s="1"/>
  <c r="AI343" i="1"/>
  <c r="AT343" i="1" s="1"/>
  <c r="AL343" i="1"/>
  <c r="AM343" i="1"/>
  <c r="AW343" i="1" a="1"/>
  <c r="AW343" i="1" s="1"/>
  <c r="AX343" i="1" a="1"/>
  <c r="AX343" i="1" s="1"/>
  <c r="AY343" i="1" a="1"/>
  <c r="AY343" i="1" s="1"/>
  <c r="AZ343" i="1" a="1"/>
  <c r="AZ343" i="1" s="1"/>
  <c r="AI344" i="1"/>
  <c r="AT344" i="1" s="1"/>
  <c r="AL344" i="1"/>
  <c r="AM344" i="1"/>
  <c r="AW344" i="1" a="1"/>
  <c r="AW344" i="1" s="1"/>
  <c r="AX344" i="1" a="1"/>
  <c r="AX344" i="1" s="1"/>
  <c r="AY344" i="1" a="1"/>
  <c r="AY344" i="1" s="1"/>
  <c r="AZ344" i="1" a="1"/>
  <c r="AZ344" i="1" s="1"/>
  <c r="AI345" i="1"/>
  <c r="AO345" i="1"/>
  <c r="AW345" i="1" a="1"/>
  <c r="AW345" i="1" s="1"/>
  <c r="AX345" i="1" a="1"/>
  <c r="AX345" i="1" s="1"/>
  <c r="AY345" i="1" a="1"/>
  <c r="AY345" i="1" s="1"/>
  <c r="AZ345" i="1" a="1"/>
  <c r="AZ345" i="1" s="1"/>
  <c r="AI346" i="1"/>
  <c r="AT346" i="1" s="1"/>
  <c r="AO346" i="1"/>
  <c r="AW346" i="1" a="1"/>
  <c r="AW346" i="1" s="1"/>
  <c r="AX346" i="1" a="1"/>
  <c r="AX346" i="1" s="1"/>
  <c r="AY346" i="1" a="1"/>
  <c r="AY346" i="1" s="1"/>
  <c r="AZ346" i="1" a="1"/>
  <c r="AZ346" i="1" s="1"/>
  <c r="AI347" i="1"/>
  <c r="AT347" i="1" s="1"/>
  <c r="AO347" i="1"/>
  <c r="AW347" i="1" a="1"/>
  <c r="AW347" i="1" s="1"/>
  <c r="AX347" i="1" a="1"/>
  <c r="AX347" i="1" s="1"/>
  <c r="AY347" i="1" a="1"/>
  <c r="AY347" i="1" s="1"/>
  <c r="AZ347" i="1" a="1"/>
  <c r="AZ347" i="1" s="1"/>
  <c r="AI348" i="1"/>
  <c r="AT348" i="1" s="1"/>
  <c r="AL348" i="1"/>
  <c r="AM348" i="1"/>
  <c r="AW348" i="1" a="1"/>
  <c r="AW348" i="1" s="1"/>
  <c r="AX348" i="1" a="1"/>
  <c r="AX348" i="1" s="1"/>
  <c r="AY348" i="1" a="1"/>
  <c r="AY348" i="1" s="1"/>
  <c r="AZ348" i="1" a="1"/>
  <c r="AZ348" i="1" s="1"/>
  <c r="AI349" i="1"/>
  <c r="AT349" i="1" s="1"/>
  <c r="AO349" i="1"/>
  <c r="AW349" i="1" a="1"/>
  <c r="AW349" i="1" s="1"/>
  <c r="AX349" i="1" a="1"/>
  <c r="AX349" i="1" s="1"/>
  <c r="AY349" i="1" a="1"/>
  <c r="AY349" i="1" s="1"/>
  <c r="AZ349" i="1" a="1"/>
  <c r="AZ349" i="1" s="1"/>
  <c r="AI350" i="1"/>
  <c r="AO350" i="1"/>
  <c r="AW350" i="1" a="1"/>
  <c r="AW350" i="1" s="1"/>
  <c r="AX350" i="1" a="1"/>
  <c r="AX350" i="1" s="1"/>
  <c r="AY350" i="1" a="1"/>
  <c r="AY350" i="1" s="1"/>
  <c r="AZ350" i="1" a="1"/>
  <c r="AZ350" i="1" s="1"/>
  <c r="AI351" i="1"/>
  <c r="AL351" i="1"/>
  <c r="AM351" i="1"/>
  <c r="AW351" i="1" a="1"/>
  <c r="AW351" i="1" s="1"/>
  <c r="AX351" i="1" a="1"/>
  <c r="AX351" i="1" s="1"/>
  <c r="AY351" i="1" a="1"/>
  <c r="AY351" i="1" s="1"/>
  <c r="AZ351" i="1" a="1"/>
  <c r="AZ351" i="1" s="1"/>
  <c r="AI352" i="1"/>
  <c r="AT352" i="1" s="1"/>
  <c r="AO352" i="1"/>
  <c r="AS352" i="1" s="1"/>
  <c r="AW352" i="1" a="1"/>
  <c r="AW352" i="1" s="1"/>
  <c r="AX352" i="1" a="1"/>
  <c r="AX352" i="1" s="1"/>
  <c r="AY352" i="1" a="1"/>
  <c r="AY352" i="1" s="1"/>
  <c r="AZ352" i="1" a="1"/>
  <c r="AZ352" i="1" s="1"/>
  <c r="AI353" i="1"/>
  <c r="AO353" i="1"/>
  <c r="AW353" i="1" a="1"/>
  <c r="AW353" i="1" s="1"/>
  <c r="AX353" i="1" a="1"/>
  <c r="AX353" i="1" s="1"/>
  <c r="AY353" i="1" a="1"/>
  <c r="AY353" i="1" s="1"/>
  <c r="AZ353" i="1" a="1"/>
  <c r="AZ353" i="1" s="1"/>
  <c r="AI354" i="1"/>
  <c r="AL354" i="1"/>
  <c r="AM354" i="1"/>
  <c r="AW354" i="1" a="1"/>
  <c r="AW354" i="1" s="1"/>
  <c r="AX354" i="1" a="1"/>
  <c r="AX354" i="1" s="1"/>
  <c r="AY354" i="1" a="1"/>
  <c r="AY354" i="1" s="1"/>
  <c r="AZ354" i="1" a="1"/>
  <c r="AZ354" i="1" s="1"/>
  <c r="AI355" i="1"/>
  <c r="AL355" i="1"/>
  <c r="AM355" i="1"/>
  <c r="AW355" i="1" a="1"/>
  <c r="AW355" i="1" s="1"/>
  <c r="AX355" i="1" a="1"/>
  <c r="AX355" i="1" s="1"/>
  <c r="AY355" i="1" a="1"/>
  <c r="AY355" i="1" s="1"/>
  <c r="AZ355" i="1" a="1"/>
  <c r="AZ355" i="1" s="1"/>
  <c r="AI356" i="1"/>
  <c r="AT356" i="1" s="1"/>
  <c r="AL356" i="1"/>
  <c r="AM356" i="1"/>
  <c r="AW356" i="1" a="1"/>
  <c r="AW356" i="1" s="1"/>
  <c r="AX356" i="1" a="1"/>
  <c r="AX356" i="1" s="1"/>
  <c r="AY356" i="1" a="1"/>
  <c r="AY356" i="1" s="1"/>
  <c r="AZ356" i="1" a="1"/>
  <c r="AZ356" i="1" s="1"/>
  <c r="AI357" i="1"/>
  <c r="AO357" i="1"/>
  <c r="AI358" i="1"/>
  <c r="AT358" i="1" s="1"/>
  <c r="AL358" i="1"/>
  <c r="AM358" i="1"/>
  <c r="AI359" i="1"/>
  <c r="AL359" i="1"/>
  <c r="AM359" i="1"/>
  <c r="AW359" i="1" a="1"/>
  <c r="AW359" i="1" s="1"/>
  <c r="AI360" i="1"/>
  <c r="AT360" i="1" s="1"/>
  <c r="AO360" i="1"/>
  <c r="AI361" i="1"/>
  <c r="AL361" i="1"/>
  <c r="AM361" i="1"/>
  <c r="AI362" i="1"/>
  <c r="AO362" i="1"/>
  <c r="AS362" i="1" s="1"/>
  <c r="AW362" i="1" a="1"/>
  <c r="AW362" i="1" s="1"/>
  <c r="AX362" i="1" a="1"/>
  <c r="AX362" i="1" s="1"/>
  <c r="AY362" i="1" a="1"/>
  <c r="AY362" i="1" s="1"/>
  <c r="AZ362" i="1" a="1"/>
  <c r="AZ362" i="1" s="1"/>
  <c r="AI363" i="1"/>
  <c r="AO363" i="1"/>
  <c r="AN363" i="1" s="1"/>
  <c r="AR363" i="1" s="1"/>
  <c r="AW363" i="1" a="1"/>
  <c r="AW363" i="1" s="1"/>
  <c r="AX363" i="1" a="1"/>
  <c r="AX363" i="1" s="1"/>
  <c r="AY363" i="1" a="1"/>
  <c r="AY363" i="1" s="1"/>
  <c r="AZ363" i="1" a="1"/>
  <c r="AZ363" i="1" s="1"/>
  <c r="AI364" i="1"/>
  <c r="AT364" i="1" s="1"/>
  <c r="AL364" i="1"/>
  <c r="AM364" i="1"/>
  <c r="AW364" i="1" a="1"/>
  <c r="AW364" i="1" s="1"/>
  <c r="AX364" i="1" a="1"/>
  <c r="AX364" i="1" s="1"/>
  <c r="AY364" i="1" a="1"/>
  <c r="AY364" i="1" s="1"/>
  <c r="AZ364" i="1" a="1"/>
  <c r="AZ364" i="1" s="1"/>
  <c r="AI365" i="1"/>
  <c r="AO365" i="1"/>
  <c r="AN365" i="1" s="1"/>
  <c r="AR365" i="1" s="1"/>
  <c r="AW365" i="1" a="1"/>
  <c r="AW365" i="1" s="1"/>
  <c r="AX365" i="1" a="1"/>
  <c r="AX365" i="1" s="1"/>
  <c r="AY365" i="1" a="1"/>
  <c r="AY365" i="1" s="1"/>
  <c r="AZ365" i="1" a="1"/>
  <c r="AZ365" i="1" s="1"/>
  <c r="AI366" i="1"/>
  <c r="AO366" i="1"/>
  <c r="AS366" i="1" s="1"/>
  <c r="AW366" i="1" a="1"/>
  <c r="AW366" i="1" s="1"/>
  <c r="AX366" i="1" a="1"/>
  <c r="AX366" i="1" s="1"/>
  <c r="AY366" i="1" a="1"/>
  <c r="AY366" i="1" s="1"/>
  <c r="AZ366" i="1" a="1"/>
  <c r="AZ366" i="1" s="1"/>
  <c r="AI367" i="1"/>
  <c r="AO367" i="1"/>
  <c r="AS367" i="1" s="1"/>
  <c r="AT367" i="1"/>
  <c r="AW367" i="1" a="1"/>
  <c r="AW367" i="1" s="1"/>
  <c r="AX367" i="1" a="1"/>
  <c r="AX367" i="1" s="1"/>
  <c r="AY367" i="1" a="1"/>
  <c r="AY367" i="1" s="1"/>
  <c r="AZ367" i="1" a="1"/>
  <c r="AZ367" i="1" s="1"/>
  <c r="AI368" i="1"/>
  <c r="AT368" i="1" s="1"/>
  <c r="AO368" i="1"/>
  <c r="AW368" i="1" a="1"/>
  <c r="AW368" i="1" s="1"/>
  <c r="AX368" i="1" a="1"/>
  <c r="AX368" i="1" s="1"/>
  <c r="AY368" i="1" a="1"/>
  <c r="AY368" i="1" s="1"/>
  <c r="AZ368" i="1" a="1"/>
  <c r="AZ368" i="1" s="1"/>
  <c r="AI369" i="1"/>
  <c r="AO369" i="1"/>
  <c r="AN369" i="1" s="1"/>
  <c r="AR369" i="1" s="1"/>
  <c r="AW369" i="1" a="1"/>
  <c r="AW369" i="1" s="1"/>
  <c r="AX369" i="1" a="1"/>
  <c r="AX369" i="1" s="1"/>
  <c r="AY369" i="1" a="1"/>
  <c r="AY369" i="1" s="1"/>
  <c r="AZ369" i="1" a="1"/>
  <c r="AZ369" i="1" s="1"/>
  <c r="AI370" i="1"/>
  <c r="AL370" i="1"/>
  <c r="AM370" i="1"/>
  <c r="AW370" i="1" a="1"/>
  <c r="AW370" i="1" s="1"/>
  <c r="AX370" i="1" a="1"/>
  <c r="AX370" i="1" s="1"/>
  <c r="AY370" i="1" a="1"/>
  <c r="AY370" i="1" s="1"/>
  <c r="AZ370" i="1" a="1"/>
  <c r="AZ370" i="1" s="1"/>
  <c r="AI371" i="1"/>
  <c r="AL371" i="1"/>
  <c r="AM371" i="1"/>
  <c r="AW371" i="1" a="1"/>
  <c r="AW371" i="1" s="1"/>
  <c r="AX371" i="1" a="1"/>
  <c r="AX371" i="1" s="1"/>
  <c r="AY371" i="1" a="1"/>
  <c r="AY371" i="1" s="1"/>
  <c r="AZ371" i="1" a="1"/>
  <c r="AZ371" i="1" s="1"/>
  <c r="AI372" i="1"/>
  <c r="AT372" i="1" s="1"/>
  <c r="AO372" i="1"/>
  <c r="AW372" i="1" a="1"/>
  <c r="AW372" i="1" s="1"/>
  <c r="AX372" i="1" a="1"/>
  <c r="AX372" i="1" s="1"/>
  <c r="AY372" i="1" a="1"/>
  <c r="AY372" i="1" s="1"/>
  <c r="AZ372" i="1" a="1"/>
  <c r="AZ372" i="1" s="1"/>
  <c r="AI373" i="1"/>
  <c r="AT373" i="1" s="1"/>
  <c r="AL373" i="1"/>
  <c r="AM373" i="1"/>
  <c r="AW373" i="1" a="1"/>
  <c r="AW373" i="1" s="1"/>
  <c r="AX373" i="1" a="1"/>
  <c r="AX373" i="1" s="1"/>
  <c r="AY373" i="1" a="1"/>
  <c r="AY373" i="1" s="1"/>
  <c r="AZ373" i="1" a="1"/>
  <c r="AZ373" i="1" s="1"/>
  <c r="AI374" i="1"/>
  <c r="AT374" i="1" s="1"/>
  <c r="AO374" i="1"/>
  <c r="AW374" i="1" a="1"/>
  <c r="AW374" i="1" s="1"/>
  <c r="AX374" i="1" a="1"/>
  <c r="AX374" i="1" s="1"/>
  <c r="AY374" i="1" a="1"/>
  <c r="AY374" i="1" s="1"/>
  <c r="AZ374" i="1" a="1"/>
  <c r="AZ374" i="1" s="1"/>
  <c r="AI375" i="1"/>
  <c r="AT375" i="1" s="1"/>
  <c r="AL375" i="1"/>
  <c r="AM375" i="1"/>
  <c r="AW375" i="1" a="1"/>
  <c r="AW375" i="1" s="1"/>
  <c r="AX375" i="1" a="1"/>
  <c r="AX375" i="1" s="1"/>
  <c r="AY375" i="1" a="1"/>
  <c r="AY375" i="1" s="1"/>
  <c r="AZ375" i="1" a="1"/>
  <c r="AZ375" i="1" s="1"/>
  <c r="AI376" i="1"/>
  <c r="AT376" i="1" s="1"/>
  <c r="AO376" i="1"/>
  <c r="AW376" i="1" a="1"/>
  <c r="AW376" i="1" s="1"/>
  <c r="AX376" i="1" a="1"/>
  <c r="AX376" i="1" s="1"/>
  <c r="AY376" i="1" a="1"/>
  <c r="AY376" i="1" s="1"/>
  <c r="AZ376" i="1" a="1"/>
  <c r="AZ376" i="1" s="1"/>
  <c r="AI377" i="1"/>
  <c r="AT377" i="1" s="1"/>
  <c r="AL377" i="1"/>
  <c r="AM377" i="1"/>
  <c r="AW377" i="1" a="1"/>
  <c r="AW377" i="1" s="1"/>
  <c r="AX377" i="1" a="1"/>
  <c r="AX377" i="1" s="1"/>
  <c r="AY377" i="1" a="1"/>
  <c r="AY377" i="1" s="1"/>
  <c r="AZ377" i="1" a="1"/>
  <c r="AZ377" i="1" s="1"/>
  <c r="AI378" i="1"/>
  <c r="AT378" i="1" s="1"/>
  <c r="AO378" i="1"/>
  <c r="AW378" i="1" a="1"/>
  <c r="AW378" i="1" s="1"/>
  <c r="AX378" i="1" a="1"/>
  <c r="AX378" i="1" s="1"/>
  <c r="AY378" i="1" a="1"/>
  <c r="AY378" i="1" s="1"/>
  <c r="AZ378" i="1" a="1"/>
  <c r="AZ378" i="1" s="1"/>
  <c r="AI379" i="1"/>
  <c r="AT379" i="1" s="1"/>
  <c r="AL379" i="1"/>
  <c r="AM379" i="1"/>
  <c r="AW379" i="1" a="1"/>
  <c r="AW379" i="1" s="1"/>
  <c r="AX379" i="1" a="1"/>
  <c r="AX379" i="1" s="1"/>
  <c r="AY379" i="1" a="1"/>
  <c r="AY379" i="1" s="1"/>
  <c r="AZ379" i="1" a="1"/>
  <c r="AZ379" i="1" s="1"/>
  <c r="AI380" i="1"/>
  <c r="AO380" i="1"/>
  <c r="AW380" i="1" a="1"/>
  <c r="AW380" i="1" s="1"/>
  <c r="AX380" i="1" a="1"/>
  <c r="AX380" i="1" s="1"/>
  <c r="AY380" i="1" a="1"/>
  <c r="AY380" i="1" s="1"/>
  <c r="AZ380" i="1" a="1"/>
  <c r="AZ380" i="1" s="1"/>
  <c r="AI381" i="1"/>
  <c r="AT381" i="1" s="1"/>
  <c r="AL381" i="1"/>
  <c r="AM381" i="1"/>
  <c r="AW381" i="1" a="1"/>
  <c r="AW381" i="1" s="1"/>
  <c r="AX381" i="1" a="1"/>
  <c r="AX381" i="1" s="1"/>
  <c r="AY381" i="1" a="1"/>
  <c r="AY381" i="1" s="1"/>
  <c r="AZ381" i="1" a="1"/>
  <c r="AZ381" i="1" s="1"/>
  <c r="AI382" i="1"/>
  <c r="AT382" i="1" s="1"/>
  <c r="AO382" i="1"/>
  <c r="AW382" i="1" a="1"/>
  <c r="AW382" i="1" s="1"/>
  <c r="AI383" i="1"/>
  <c r="AT383" i="1" s="1"/>
  <c r="AL383" i="1"/>
  <c r="AM383" i="1"/>
  <c r="AI384" i="1"/>
  <c r="AT384" i="1" s="1"/>
  <c r="AL384" i="1"/>
  <c r="AM384" i="1"/>
  <c r="AW384" i="1" a="1"/>
  <c r="AW384" i="1" s="1"/>
  <c r="AI385" i="1"/>
  <c r="AO385" i="1"/>
  <c r="AS385" i="1" s="1"/>
  <c r="AI386" i="1"/>
  <c r="AL386" i="1"/>
  <c r="AM386" i="1"/>
  <c r="AI387" i="1"/>
  <c r="AL387" i="1"/>
  <c r="AM387" i="1"/>
  <c r="AI388" i="1"/>
  <c r="AT388" i="1" s="1"/>
  <c r="AO388" i="1"/>
  <c r="AN388" i="1" s="1"/>
  <c r="AR388" i="1" s="1"/>
  <c r="AW388" i="1" a="1"/>
  <c r="AW388" i="1" s="1"/>
  <c r="AX388" i="1" a="1"/>
  <c r="AX388" i="1" s="1"/>
  <c r="AY388" i="1" a="1"/>
  <c r="AY388" i="1" s="1"/>
  <c r="AZ388" i="1" a="1"/>
  <c r="AZ388" i="1" s="1"/>
  <c r="AI389" i="1"/>
  <c r="AT389" i="1" s="1"/>
  <c r="AL389" i="1"/>
  <c r="AM389" i="1"/>
  <c r="AW389" i="1" a="1"/>
  <c r="AW389" i="1" s="1"/>
  <c r="AX389" i="1" a="1"/>
  <c r="AX389" i="1" s="1"/>
  <c r="AY389" i="1" a="1"/>
  <c r="AY389" i="1" s="1"/>
  <c r="AZ389" i="1" a="1"/>
  <c r="AZ389" i="1" s="1"/>
  <c r="AI390" i="1"/>
  <c r="AT390" i="1" s="1"/>
  <c r="AO390" i="1"/>
  <c r="AW390" i="1" a="1"/>
  <c r="AW390" i="1" s="1"/>
  <c r="AX390" i="1" a="1"/>
  <c r="AX390" i="1" s="1"/>
  <c r="AY390" i="1" a="1"/>
  <c r="AY390" i="1" s="1"/>
  <c r="AZ390" i="1" a="1"/>
  <c r="AZ390" i="1" s="1"/>
  <c r="AI391" i="1"/>
  <c r="AT391" i="1" s="1"/>
  <c r="AL391" i="1"/>
  <c r="AM391" i="1"/>
  <c r="AW391" i="1" a="1"/>
  <c r="AW391" i="1" s="1"/>
  <c r="AX391" i="1" a="1"/>
  <c r="AX391" i="1" s="1"/>
  <c r="AY391" i="1" a="1"/>
  <c r="AY391" i="1" s="1"/>
  <c r="AZ391" i="1" a="1"/>
  <c r="AZ391" i="1" s="1"/>
  <c r="AI392" i="1"/>
  <c r="AT392" i="1" s="1"/>
  <c r="AO392" i="1"/>
  <c r="AW392" i="1" a="1"/>
  <c r="AW392" i="1" s="1"/>
  <c r="AX392" i="1" a="1"/>
  <c r="AX392" i="1" s="1"/>
  <c r="AY392" i="1" a="1"/>
  <c r="AY392" i="1" s="1"/>
  <c r="AZ392" i="1" a="1"/>
  <c r="AZ392" i="1" s="1"/>
  <c r="AI393" i="1"/>
  <c r="AL393" i="1"/>
  <c r="AM393" i="1"/>
  <c r="AW393" i="1" a="1"/>
  <c r="AW393" i="1" s="1"/>
  <c r="AX393" i="1" a="1"/>
  <c r="AX393" i="1" s="1"/>
  <c r="AY393" i="1" a="1"/>
  <c r="AY393" i="1" s="1"/>
  <c r="AZ393" i="1" a="1"/>
  <c r="AZ393" i="1" s="1"/>
  <c r="AI394" i="1"/>
  <c r="AT394" i="1" s="1"/>
  <c r="AO394" i="1"/>
  <c r="AN394" i="1" s="1"/>
  <c r="AR394" i="1" s="1"/>
  <c r="AW394" i="1" a="1"/>
  <c r="AW394" i="1" s="1"/>
  <c r="AX394" i="1" a="1"/>
  <c r="AX394" i="1" s="1"/>
  <c r="AY394" i="1" a="1"/>
  <c r="AY394" i="1" s="1"/>
  <c r="AZ394" i="1" a="1"/>
  <c r="AZ394" i="1" s="1"/>
  <c r="AI395" i="1"/>
  <c r="AT395" i="1" s="1"/>
  <c r="AL395" i="1"/>
  <c r="AM395" i="1"/>
  <c r="AW395" i="1" a="1"/>
  <c r="AW395" i="1" s="1"/>
  <c r="AX395" i="1" a="1"/>
  <c r="AX395" i="1" s="1"/>
  <c r="AY395" i="1" a="1"/>
  <c r="AY395" i="1" s="1"/>
  <c r="AZ395" i="1" a="1"/>
  <c r="AZ395" i="1" s="1"/>
  <c r="AI396" i="1"/>
  <c r="AT396" i="1" s="1"/>
  <c r="AO396" i="1"/>
  <c r="AN396" i="1" s="1"/>
  <c r="AR396" i="1" s="1"/>
  <c r="AZ396" i="1" a="1"/>
  <c r="AZ396" i="1" s="1"/>
  <c r="AI397" i="1"/>
  <c r="AT397" i="1" s="1"/>
  <c r="AL397" i="1"/>
  <c r="AM397" i="1"/>
  <c r="AI398" i="1"/>
  <c r="AT398" i="1" s="1"/>
  <c r="AL398" i="1"/>
  <c r="AM398" i="1"/>
  <c r="AZ398" i="1" a="1"/>
  <c r="AZ398" i="1" s="1"/>
  <c r="AI399" i="1"/>
  <c r="AT399" i="1" s="1"/>
  <c r="AL399" i="1"/>
  <c r="AM399" i="1"/>
  <c r="AI400" i="1"/>
  <c r="AT400" i="1" s="1"/>
  <c r="AL400" i="1"/>
  <c r="AM400" i="1"/>
  <c r="AI401" i="1"/>
  <c r="AT401" i="1" s="1"/>
  <c r="AL401" i="1"/>
  <c r="AM401" i="1"/>
  <c r="AI402" i="1"/>
  <c r="AO402" i="1"/>
  <c r="AN402" i="1" s="1"/>
  <c r="AR402" i="1" s="1"/>
  <c r="AW402" i="1" a="1"/>
  <c r="AW402" i="1" s="1"/>
  <c r="AX402" i="1" a="1"/>
  <c r="AX402" i="1" s="1"/>
  <c r="AY402" i="1" a="1"/>
  <c r="AY402" i="1" s="1"/>
  <c r="AZ402" i="1" a="1"/>
  <c r="AZ402" i="1" s="1"/>
  <c r="AI403" i="1"/>
  <c r="AO403" i="1"/>
  <c r="AS403" i="1" s="1"/>
  <c r="AI404" i="1"/>
  <c r="AT404" i="1" s="1"/>
  <c r="AL404" i="1"/>
  <c r="AM404" i="1"/>
  <c r="AI405" i="1"/>
  <c r="AL405" i="1"/>
  <c r="AM405" i="1"/>
  <c r="AI406" i="1"/>
  <c r="AT406" i="1" s="1"/>
  <c r="AO406" i="1"/>
  <c r="AI407" i="1"/>
  <c r="AL407" i="1"/>
  <c r="AM407" i="1"/>
  <c r="AI408" i="1"/>
  <c r="AT408" i="1" s="1"/>
  <c r="AL408" i="1"/>
  <c r="AM408" i="1"/>
  <c r="AI409" i="1"/>
  <c r="AT409" i="1" s="1"/>
  <c r="AO409" i="1"/>
  <c r="AN409" i="1" s="1"/>
  <c r="AR409" i="1" s="1"/>
  <c r="AI410" i="1"/>
  <c r="AL410" i="1"/>
  <c r="AM410" i="1"/>
  <c r="AI411" i="1"/>
  <c r="AT411" i="1" s="1"/>
  <c r="AL411" i="1"/>
  <c r="AM411" i="1"/>
  <c r="AI412" i="1"/>
  <c r="AO412" i="1"/>
  <c r="AS412" i="1" s="1"/>
  <c r="AW412" i="1" a="1"/>
  <c r="AW412" i="1" s="1"/>
  <c r="AX412" i="1" a="1"/>
  <c r="AX412" i="1" s="1"/>
  <c r="AY412" i="1" a="1"/>
  <c r="AY412" i="1" s="1"/>
  <c r="AZ412" i="1" a="1"/>
  <c r="AZ412" i="1" s="1"/>
  <c r="AI413" i="1"/>
  <c r="AT413" i="1" s="1"/>
  <c r="AL413" i="1"/>
  <c r="AM413" i="1"/>
  <c r="AW413" i="1" a="1"/>
  <c r="AW413" i="1" s="1"/>
  <c r="AX413" i="1" a="1"/>
  <c r="AX413" i="1" s="1"/>
  <c r="AY413" i="1" a="1"/>
  <c r="AY413" i="1" s="1"/>
  <c r="AZ413" i="1" a="1"/>
  <c r="AZ413" i="1" s="1"/>
  <c r="AI414" i="1"/>
  <c r="AT414" i="1" s="1"/>
  <c r="AO414" i="1"/>
  <c r="AN414" i="1" s="1"/>
  <c r="AR414" i="1" s="1"/>
  <c r="AW414" i="1" a="1"/>
  <c r="AW414" i="1" s="1"/>
  <c r="AX414" i="1" a="1"/>
  <c r="AX414" i="1" s="1"/>
  <c r="AY414" i="1" a="1"/>
  <c r="AY414" i="1" s="1"/>
  <c r="AZ414" i="1" a="1"/>
  <c r="AZ414" i="1" s="1"/>
  <c r="AI415" i="1"/>
  <c r="AT415" i="1" s="1"/>
  <c r="AL415" i="1"/>
  <c r="AM415" i="1"/>
  <c r="AW415" i="1" a="1"/>
  <c r="AW415" i="1" s="1"/>
  <c r="AX415" i="1" a="1"/>
  <c r="AX415" i="1" s="1"/>
  <c r="AY415" i="1" a="1"/>
  <c r="AY415" i="1" s="1"/>
  <c r="AZ415" i="1" a="1"/>
  <c r="AZ415" i="1" s="1"/>
  <c r="AI416" i="1"/>
  <c r="AT416" i="1" s="1"/>
  <c r="AO416" i="1"/>
  <c r="AN416" i="1" s="1"/>
  <c r="AR416" i="1" s="1"/>
  <c r="AW416" i="1" a="1"/>
  <c r="AW416" i="1" s="1"/>
  <c r="AX416" i="1" a="1"/>
  <c r="AX416" i="1" s="1"/>
  <c r="AY416" i="1" a="1"/>
  <c r="AY416" i="1" s="1"/>
  <c r="AZ416" i="1" a="1"/>
  <c r="AZ416" i="1" s="1"/>
  <c r="AI417" i="1"/>
  <c r="AL417" i="1"/>
  <c r="AM417" i="1"/>
  <c r="AW417" i="1" a="1"/>
  <c r="AW417" i="1" s="1"/>
  <c r="AX417" i="1" a="1"/>
  <c r="AX417" i="1" s="1"/>
  <c r="AY417" i="1" a="1"/>
  <c r="AY417" i="1" s="1"/>
  <c r="AZ417" i="1" a="1"/>
  <c r="AZ417" i="1" s="1"/>
  <c r="AI418" i="1"/>
  <c r="AT418" i="1" s="1"/>
  <c r="AL418" i="1"/>
  <c r="AM418" i="1"/>
  <c r="AW418" i="1" a="1"/>
  <c r="AW418" i="1" s="1"/>
  <c r="AX418" i="1" a="1"/>
  <c r="AX418" i="1" s="1"/>
  <c r="AY418" i="1" a="1"/>
  <c r="AY418" i="1" s="1"/>
  <c r="AZ418" i="1" a="1"/>
  <c r="AZ418" i="1" s="1"/>
  <c r="AI419" i="1"/>
  <c r="AT419" i="1" s="1"/>
  <c r="AO419" i="1"/>
  <c r="AN419" i="1" s="1"/>
  <c r="AR419" i="1" s="1"/>
  <c r="AW419" i="1" a="1"/>
  <c r="AW419" i="1" s="1"/>
  <c r="AX419" i="1" a="1"/>
  <c r="AX419" i="1" s="1"/>
  <c r="AY419" i="1" a="1"/>
  <c r="AY419" i="1" s="1"/>
  <c r="AZ419" i="1" a="1"/>
  <c r="AZ419" i="1" s="1"/>
  <c r="AI420" i="1"/>
  <c r="AT420" i="1" s="1"/>
  <c r="AO420" i="1"/>
  <c r="AS420" i="1" s="1"/>
  <c r="AW420" i="1" a="1"/>
  <c r="AW420" i="1" s="1"/>
  <c r="AX420" i="1" a="1"/>
  <c r="AX420" i="1" s="1"/>
  <c r="AY420" i="1" a="1"/>
  <c r="AY420" i="1" s="1"/>
  <c r="AZ420" i="1" a="1"/>
  <c r="AZ420" i="1" s="1"/>
  <c r="AI421" i="1"/>
  <c r="AT421" i="1" s="1"/>
  <c r="AO421" i="1"/>
  <c r="AS421" i="1" s="1"/>
  <c r="AW421" i="1" a="1"/>
  <c r="AW421" i="1" s="1"/>
  <c r="AX421" i="1" a="1"/>
  <c r="AX421" i="1" s="1"/>
  <c r="AY421" i="1" a="1"/>
  <c r="AY421" i="1" s="1"/>
  <c r="AZ421" i="1" a="1"/>
  <c r="AZ421" i="1" s="1"/>
  <c r="AI422" i="1"/>
  <c r="AL422" i="1"/>
  <c r="AM422" i="1"/>
  <c r="AW422" i="1" a="1"/>
  <c r="AW422" i="1" s="1"/>
  <c r="AX422" i="1" a="1"/>
  <c r="AX422" i="1" s="1"/>
  <c r="AY422" i="1" a="1"/>
  <c r="AY422" i="1" s="1"/>
  <c r="AZ422" i="1" a="1"/>
  <c r="AZ422" i="1" s="1"/>
  <c r="AI423" i="1"/>
  <c r="AT423" i="1" s="1"/>
  <c r="AO423" i="1"/>
  <c r="AS423" i="1" s="1"/>
  <c r="AW423" i="1" a="1"/>
  <c r="AW423" i="1" s="1"/>
  <c r="AX423" i="1" a="1"/>
  <c r="AX423" i="1" s="1"/>
  <c r="AY423" i="1" a="1"/>
  <c r="AY423" i="1" s="1"/>
  <c r="AZ423" i="1" a="1"/>
  <c r="AZ423" i="1" s="1"/>
  <c r="AI424" i="1"/>
  <c r="AT424" i="1" s="1"/>
  <c r="AO424" i="1"/>
  <c r="AN424" i="1" s="1"/>
  <c r="AR424" i="1" s="1"/>
  <c r="AW424" i="1" a="1"/>
  <c r="AW424" i="1" s="1"/>
  <c r="AX424" i="1" a="1"/>
  <c r="AX424" i="1" s="1"/>
  <c r="AY424" i="1" a="1"/>
  <c r="AY424" i="1" s="1"/>
  <c r="AZ424" i="1" a="1"/>
  <c r="AZ424" i="1" s="1"/>
  <c r="AI425" i="1"/>
  <c r="AT425" i="1" s="1"/>
  <c r="AL425" i="1"/>
  <c r="AM425" i="1"/>
  <c r="AW425" i="1" a="1"/>
  <c r="AW425" i="1" s="1"/>
  <c r="AX425" i="1" a="1"/>
  <c r="AX425" i="1" s="1"/>
  <c r="AY425" i="1" a="1"/>
  <c r="AY425" i="1" s="1"/>
  <c r="AZ425" i="1" a="1"/>
  <c r="AZ425" i="1" s="1"/>
  <c r="AI426" i="1"/>
  <c r="AT426" i="1" s="1"/>
  <c r="AL426" i="1"/>
  <c r="AM426" i="1"/>
  <c r="AW426" i="1" a="1"/>
  <c r="AW426" i="1" s="1"/>
  <c r="AX426" i="1" a="1"/>
  <c r="AX426" i="1" s="1"/>
  <c r="AY426" i="1" a="1"/>
  <c r="AY426" i="1" s="1"/>
  <c r="AZ426" i="1" a="1"/>
  <c r="AZ426" i="1" s="1"/>
  <c r="AI427" i="1"/>
  <c r="AL427" i="1"/>
  <c r="AM427" i="1"/>
  <c r="AW427" i="1" a="1"/>
  <c r="AW427" i="1" s="1"/>
  <c r="AX427" i="1" a="1"/>
  <c r="AX427" i="1" s="1"/>
  <c r="AY427" i="1" a="1"/>
  <c r="AY427" i="1" s="1"/>
  <c r="AZ427" i="1" a="1"/>
  <c r="AZ427" i="1" s="1"/>
  <c r="AI428" i="1"/>
  <c r="AL428" i="1"/>
  <c r="AM428" i="1"/>
  <c r="AW428" i="1" a="1"/>
  <c r="AW428" i="1" s="1"/>
  <c r="AX428" i="1" a="1"/>
  <c r="AX428" i="1" s="1"/>
  <c r="AY428" i="1" a="1"/>
  <c r="AY428" i="1" s="1"/>
  <c r="AZ428" i="1" a="1"/>
  <c r="AZ428" i="1" s="1"/>
  <c r="AI429" i="1"/>
  <c r="AL429" i="1"/>
  <c r="AM429" i="1"/>
  <c r="AW429" i="1" a="1"/>
  <c r="AW429" i="1" s="1"/>
  <c r="AX429" i="1" a="1"/>
  <c r="AX429" i="1" s="1"/>
  <c r="AY429" i="1" a="1"/>
  <c r="AY429" i="1" s="1"/>
  <c r="AZ429" i="1" a="1"/>
  <c r="AZ429" i="1" s="1"/>
  <c r="AI430" i="1"/>
  <c r="AL430" i="1"/>
  <c r="AM430" i="1"/>
  <c r="AW430" i="1" a="1"/>
  <c r="AW430" i="1" s="1"/>
  <c r="AX430" i="1" a="1"/>
  <c r="AX430" i="1" s="1"/>
  <c r="AY430" i="1" a="1"/>
  <c r="AY430" i="1" s="1"/>
  <c r="AZ430" i="1" a="1"/>
  <c r="AZ430" i="1" s="1"/>
  <c r="AI431" i="1"/>
  <c r="AT431" i="1" s="1"/>
  <c r="AL431" i="1"/>
  <c r="AM431" i="1"/>
  <c r="AW431" i="1" a="1"/>
  <c r="AW431" i="1" s="1"/>
  <c r="AX431" i="1" a="1"/>
  <c r="AX431" i="1" s="1"/>
  <c r="AY431" i="1" a="1"/>
  <c r="AY431" i="1" s="1"/>
  <c r="AZ431" i="1" a="1"/>
  <c r="AZ431" i="1" s="1"/>
  <c r="AI432" i="1"/>
  <c r="AT432" i="1" s="1"/>
  <c r="AL432" i="1"/>
  <c r="AM432" i="1"/>
  <c r="AW432" i="1" a="1"/>
  <c r="AW432" i="1" s="1"/>
  <c r="AX432" i="1" a="1"/>
  <c r="AX432" i="1" s="1"/>
  <c r="AY432" i="1" a="1"/>
  <c r="AY432" i="1" s="1"/>
  <c r="AZ432" i="1" a="1"/>
  <c r="AZ432" i="1" s="1"/>
  <c r="AI433" i="1"/>
  <c r="AO433" i="1"/>
  <c r="AN433" i="1" s="1"/>
  <c r="AR433" i="1" s="1"/>
  <c r="AW433" i="1" a="1"/>
  <c r="AW433" i="1" s="1"/>
  <c r="AX433" i="1" a="1"/>
  <c r="AX433" i="1" s="1"/>
  <c r="AY433" i="1" a="1"/>
  <c r="AY433" i="1" s="1"/>
  <c r="AZ433" i="1" a="1"/>
  <c r="AZ433" i="1" s="1"/>
  <c r="AI434" i="1"/>
  <c r="AL434" i="1"/>
  <c r="AM434" i="1"/>
  <c r="AW434" i="1" a="1"/>
  <c r="AW434" i="1" s="1"/>
  <c r="AX434" i="1" a="1"/>
  <c r="AX434" i="1" s="1"/>
  <c r="AY434" i="1" a="1"/>
  <c r="AY434" i="1" s="1"/>
  <c r="AZ434" i="1" a="1"/>
  <c r="AZ434" i="1" s="1"/>
  <c r="AI435" i="1"/>
  <c r="AL435" i="1"/>
  <c r="AM435" i="1"/>
  <c r="AW435" i="1" a="1"/>
  <c r="AW435" i="1" s="1"/>
  <c r="AX435" i="1" a="1"/>
  <c r="AX435" i="1" s="1"/>
  <c r="AY435" i="1" a="1"/>
  <c r="AY435" i="1" s="1"/>
  <c r="AZ435" i="1" a="1"/>
  <c r="AZ435" i="1" s="1"/>
  <c r="AI436" i="1"/>
  <c r="AL436" i="1"/>
  <c r="AM436" i="1"/>
  <c r="AW436" i="1" a="1"/>
  <c r="AW436" i="1" s="1"/>
  <c r="AX436" i="1" a="1"/>
  <c r="AX436" i="1" s="1"/>
  <c r="AY436" i="1" a="1"/>
  <c r="AY436" i="1" s="1"/>
  <c r="AZ436" i="1" a="1"/>
  <c r="AZ436" i="1" s="1"/>
  <c r="AI437" i="1"/>
  <c r="AT437" i="1" s="1"/>
  <c r="AO437" i="1"/>
  <c r="AW437" i="1" a="1"/>
  <c r="AW437" i="1" s="1"/>
  <c r="AX437" i="1" a="1"/>
  <c r="AX437" i="1" s="1"/>
  <c r="AY437" i="1" a="1"/>
  <c r="AY437" i="1" s="1"/>
  <c r="AZ437" i="1" a="1"/>
  <c r="AZ437" i="1" s="1"/>
  <c r="AI438" i="1"/>
  <c r="AT438" i="1" s="1"/>
  <c r="AL438" i="1"/>
  <c r="AM438" i="1"/>
  <c r="AW438" i="1" a="1"/>
  <c r="AW438" i="1" s="1"/>
  <c r="AX438" i="1" a="1"/>
  <c r="AX438" i="1" s="1"/>
  <c r="AY438" i="1" a="1"/>
  <c r="AY438" i="1" s="1"/>
  <c r="AZ438" i="1" a="1"/>
  <c r="AZ438" i="1" s="1"/>
  <c r="AI439" i="1"/>
  <c r="AT439" i="1" s="1"/>
  <c r="AL439" i="1"/>
  <c r="AM439" i="1"/>
  <c r="AW439" i="1" a="1"/>
  <c r="AW439" i="1" s="1"/>
  <c r="AX439" i="1" a="1"/>
  <c r="AX439" i="1" s="1"/>
  <c r="AY439" i="1" a="1"/>
  <c r="AY439" i="1" s="1"/>
  <c r="AZ439" i="1" a="1"/>
  <c r="AZ439" i="1" s="1"/>
  <c r="AI440" i="1"/>
  <c r="AT440" i="1" s="1"/>
  <c r="AO440" i="1"/>
  <c r="AS440" i="1" s="1"/>
  <c r="AW440" i="1" a="1"/>
  <c r="AW440" i="1" s="1"/>
  <c r="AX440" i="1" a="1"/>
  <c r="AX440" i="1" s="1"/>
  <c r="AY440" i="1" a="1"/>
  <c r="AY440" i="1" s="1"/>
  <c r="AZ440" i="1" a="1"/>
  <c r="AZ440" i="1" s="1"/>
  <c r="AI441" i="1"/>
  <c r="AT441" i="1" s="1"/>
  <c r="AL441" i="1"/>
  <c r="AM441" i="1"/>
  <c r="AW441" i="1" a="1"/>
  <c r="AW441" i="1" s="1"/>
  <c r="AX441" i="1" a="1"/>
  <c r="AX441" i="1" s="1"/>
  <c r="AY441" i="1" a="1"/>
  <c r="AY441" i="1" s="1"/>
  <c r="AZ441" i="1" a="1"/>
  <c r="AZ441" i="1" s="1"/>
  <c r="AI442" i="1"/>
  <c r="AL442" i="1"/>
  <c r="AM442" i="1"/>
  <c r="AW442" i="1" a="1"/>
  <c r="AW442" i="1" s="1"/>
  <c r="AX442" i="1" a="1"/>
  <c r="AX442" i="1" s="1"/>
  <c r="AY442" i="1" a="1"/>
  <c r="AY442" i="1" s="1"/>
  <c r="AZ442" i="1" a="1"/>
  <c r="AZ442" i="1" s="1"/>
  <c r="AI443" i="1"/>
  <c r="AT443" i="1" s="1"/>
  <c r="AO443" i="1"/>
  <c r="AS443" i="1" s="1"/>
  <c r="AZ443" i="1" a="1"/>
  <c r="AZ443" i="1" s="1"/>
  <c r="AI444" i="1"/>
  <c r="AL444" i="1"/>
  <c r="AM444" i="1"/>
  <c r="AI445" i="1"/>
  <c r="AL445" i="1"/>
  <c r="AM445" i="1"/>
  <c r="AZ445" i="1" a="1"/>
  <c r="AZ445" i="1" s="1"/>
  <c r="AI446" i="1"/>
  <c r="AT446" i="1" s="1"/>
  <c r="AO446" i="1"/>
  <c r="AS446" i="1" s="1"/>
  <c r="AI447" i="1"/>
  <c r="AL447" i="1"/>
  <c r="AM447" i="1"/>
  <c r="AI448" i="1"/>
  <c r="AT448" i="1" s="1"/>
  <c r="AL448" i="1"/>
  <c r="AM448" i="1"/>
  <c r="AI449" i="1"/>
  <c r="AT449" i="1" s="1"/>
  <c r="AO449" i="1"/>
  <c r="AN449" i="1" s="1"/>
  <c r="AR449" i="1" s="1"/>
  <c r="AI450" i="1"/>
  <c r="AT450" i="1" s="1"/>
  <c r="AO450" i="1"/>
  <c r="AS450" i="1" s="1"/>
  <c r="AW450" i="1" a="1"/>
  <c r="AW450" i="1" s="1"/>
  <c r="AX450" i="1" a="1"/>
  <c r="AX450" i="1" s="1"/>
  <c r="AY450" i="1" a="1"/>
  <c r="AY450" i="1" s="1"/>
  <c r="AZ450" i="1" a="1"/>
  <c r="AZ450" i="1" s="1"/>
  <c r="AI451" i="1"/>
  <c r="AT451" i="1" s="1"/>
  <c r="AL451" i="1"/>
  <c r="AM451" i="1"/>
  <c r="AW451" i="1" a="1"/>
  <c r="AW451" i="1" s="1"/>
  <c r="AX451" i="1" a="1"/>
  <c r="AX451" i="1" s="1"/>
  <c r="AY451" i="1" a="1"/>
  <c r="AY451" i="1" s="1"/>
  <c r="AZ451" i="1" a="1"/>
  <c r="AZ451" i="1" s="1"/>
  <c r="AI452" i="1"/>
  <c r="AO452" i="1"/>
  <c r="AS452" i="1" s="1"/>
  <c r="AW452" i="1" a="1"/>
  <c r="AW452" i="1" s="1"/>
  <c r="AZ452" i="1" a="1"/>
  <c r="AZ452" i="1" s="1"/>
  <c r="AI453" i="1"/>
  <c r="AT453" i="1" s="1"/>
  <c r="AL453" i="1"/>
  <c r="AM453" i="1"/>
  <c r="AZ453" i="1" a="1"/>
  <c r="AZ453" i="1" s="1"/>
  <c r="AI454" i="1"/>
  <c r="AO454" i="1"/>
  <c r="AZ454" i="1" a="1"/>
  <c r="AZ454" i="1" s="1"/>
  <c r="AI455" i="1"/>
  <c r="AL455" i="1"/>
  <c r="AM455" i="1"/>
  <c r="AZ455" i="1" a="1"/>
  <c r="AZ455" i="1" s="1"/>
  <c r="AI456" i="1"/>
  <c r="AT456" i="1" s="1"/>
  <c r="AO456" i="1"/>
  <c r="AN456" i="1" s="1"/>
  <c r="AR456" i="1" s="1"/>
  <c r="AW456" i="1" a="1"/>
  <c r="AW456" i="1" s="1"/>
  <c r="AX456" i="1" a="1"/>
  <c r="AX456" i="1" s="1"/>
  <c r="AY456" i="1" a="1"/>
  <c r="AY456" i="1" s="1"/>
  <c r="AZ456" i="1" a="1"/>
  <c r="AZ456" i="1" s="1"/>
  <c r="AI457" i="1"/>
  <c r="AO457" i="1"/>
  <c r="AI458" i="1"/>
  <c r="AT458" i="1" s="1"/>
  <c r="AL458" i="1"/>
  <c r="AM458" i="1"/>
  <c r="AW458" i="1" a="1"/>
  <c r="AW458" i="1" s="1"/>
  <c r="AY458" i="1" a="1"/>
  <c r="AY458" i="1" s="1"/>
  <c r="AI459" i="1"/>
  <c r="AT459" i="1" s="1"/>
  <c r="AO459" i="1"/>
  <c r="AI460" i="1"/>
  <c r="AT460" i="1" s="1"/>
  <c r="AO460" i="1"/>
  <c r="AS460" i="1" s="1"/>
  <c r="AW460" i="1" a="1"/>
  <c r="AW460" i="1" s="1"/>
  <c r="AX460" i="1" a="1"/>
  <c r="AX460" i="1" s="1"/>
  <c r="AY460" i="1" a="1"/>
  <c r="AY460" i="1" s="1"/>
  <c r="AZ460" i="1" a="1"/>
  <c r="AZ460" i="1" s="1"/>
  <c r="AI461" i="1"/>
  <c r="AL461" i="1"/>
  <c r="AM461" i="1"/>
  <c r="AW461" i="1" a="1"/>
  <c r="AW461" i="1" s="1"/>
  <c r="AX461" i="1" a="1"/>
  <c r="AX461" i="1" s="1"/>
  <c r="AY461" i="1" a="1"/>
  <c r="AY461" i="1" s="1"/>
  <c r="AZ461" i="1" a="1"/>
  <c r="AZ461" i="1" s="1"/>
  <c r="AI462" i="1"/>
  <c r="AT462" i="1" s="1"/>
  <c r="AO462" i="1"/>
  <c r="AN462" i="1" s="1"/>
  <c r="AR462" i="1" s="1"/>
  <c r="AW462" i="1" a="1"/>
  <c r="AW462" i="1" s="1"/>
  <c r="AX462" i="1" a="1"/>
  <c r="AX462" i="1" s="1"/>
  <c r="AY462" i="1" a="1"/>
  <c r="AY462" i="1" s="1"/>
  <c r="AZ462" i="1" a="1"/>
  <c r="AZ462" i="1" s="1"/>
  <c r="AI463" i="1"/>
  <c r="AT463" i="1" s="1"/>
  <c r="AO463" i="1"/>
  <c r="AS463" i="1" s="1"/>
  <c r="AW463" i="1" a="1"/>
  <c r="AW463" i="1" s="1"/>
  <c r="AX463" i="1" a="1"/>
  <c r="AX463" i="1" s="1"/>
  <c r="AY463" i="1" a="1"/>
  <c r="AY463" i="1" s="1"/>
  <c r="AZ463" i="1" a="1"/>
  <c r="AZ463" i="1" s="1"/>
  <c r="AI464" i="1"/>
  <c r="AT464" i="1" s="1"/>
  <c r="AO464" i="1"/>
  <c r="AS464" i="1" s="1"/>
  <c r="AW464" i="1" a="1"/>
  <c r="AW464" i="1" s="1"/>
  <c r="AX464" i="1" a="1"/>
  <c r="AX464" i="1" s="1"/>
  <c r="AY464" i="1" a="1"/>
  <c r="AY464" i="1" s="1"/>
  <c r="AZ464" i="1" a="1"/>
  <c r="AZ464" i="1" s="1"/>
  <c r="AI465" i="1"/>
  <c r="AT465" i="1" s="1"/>
  <c r="AO465" i="1"/>
  <c r="AN465" i="1" s="1"/>
  <c r="AR465" i="1" s="1"/>
  <c r="AW465" i="1" a="1"/>
  <c r="AW465" i="1" s="1"/>
  <c r="AY465" i="1" a="1"/>
  <c r="AY465" i="1" s="1"/>
  <c r="AI466" i="1"/>
  <c r="AL466" i="1"/>
  <c r="AM466" i="1"/>
  <c r="AI467" i="1"/>
  <c r="AO467" i="1"/>
  <c r="AI468" i="1"/>
  <c r="AT468" i="1" s="1"/>
  <c r="AL468" i="1"/>
  <c r="AM468" i="1"/>
  <c r="AI469" i="1"/>
  <c r="AO469" i="1"/>
  <c r="AN469" i="1" s="1"/>
  <c r="AR469" i="1" s="1"/>
  <c r="AW469" i="1" a="1"/>
  <c r="AW469" i="1" s="1"/>
  <c r="AX469" i="1" a="1"/>
  <c r="AX469" i="1" s="1"/>
  <c r="AY469" i="1" a="1"/>
  <c r="AY469" i="1" s="1"/>
  <c r="AZ469" i="1" a="1"/>
  <c r="AZ469" i="1" s="1"/>
  <c r="AI470" i="1"/>
  <c r="AO470" i="1"/>
  <c r="AN470" i="1" s="1"/>
  <c r="AR470" i="1" s="1"/>
  <c r="AW470" i="1" a="1"/>
  <c r="AW470" i="1" s="1"/>
  <c r="AX470" i="1" a="1"/>
  <c r="AX470" i="1" s="1"/>
  <c r="AY470" i="1" a="1"/>
  <c r="AY470" i="1" s="1"/>
  <c r="AZ470" i="1" a="1"/>
  <c r="AZ470" i="1" s="1"/>
  <c r="AI471" i="1"/>
  <c r="AT471" i="1" s="1"/>
  <c r="AL471" i="1"/>
  <c r="AM471" i="1"/>
  <c r="AW471" i="1" a="1"/>
  <c r="AW471" i="1" s="1"/>
  <c r="AX471" i="1" a="1"/>
  <c r="AX471" i="1" s="1"/>
  <c r="AY471" i="1" a="1"/>
  <c r="AY471" i="1" s="1"/>
  <c r="AZ471" i="1" a="1"/>
  <c r="AZ471" i="1" s="1"/>
  <c r="AI472" i="1"/>
  <c r="AT472" i="1" s="1"/>
  <c r="AL472" i="1"/>
  <c r="AM472" i="1"/>
  <c r="AW472" i="1" a="1"/>
  <c r="AW472" i="1" s="1"/>
  <c r="AX472" i="1" a="1"/>
  <c r="AX472" i="1" s="1"/>
  <c r="AY472" i="1" a="1"/>
  <c r="AY472" i="1" s="1"/>
  <c r="AZ472" i="1" a="1"/>
  <c r="AZ472" i="1" s="1"/>
  <c r="AI473" i="1"/>
  <c r="AT473" i="1" s="1"/>
  <c r="AL473" i="1"/>
  <c r="AM473" i="1"/>
  <c r="AW473" i="1" a="1"/>
  <c r="AW473" i="1" s="1"/>
  <c r="AX473" i="1" a="1"/>
  <c r="AX473" i="1" s="1"/>
  <c r="AY473" i="1" a="1"/>
  <c r="AY473" i="1" s="1"/>
  <c r="AZ473" i="1" a="1"/>
  <c r="AZ473" i="1" s="1"/>
  <c r="AI474" i="1"/>
  <c r="AO474" i="1"/>
  <c r="AS474" i="1" s="1"/>
  <c r="AW474" i="1" a="1"/>
  <c r="AW474" i="1" s="1"/>
  <c r="AX474" i="1" a="1"/>
  <c r="AX474" i="1" s="1"/>
  <c r="AY474" i="1" a="1"/>
  <c r="AY474" i="1" s="1"/>
  <c r="AZ474" i="1" a="1"/>
  <c r="AZ474" i="1" s="1"/>
  <c r="AI475" i="1"/>
  <c r="AT475" i="1" s="1"/>
  <c r="AL475" i="1"/>
  <c r="AM475" i="1"/>
  <c r="AW475" i="1" a="1"/>
  <c r="AW475" i="1" s="1"/>
  <c r="AX475" i="1" a="1"/>
  <c r="AX475" i="1" s="1"/>
  <c r="AY475" i="1" a="1"/>
  <c r="AY475" i="1" s="1"/>
  <c r="AZ475" i="1" a="1"/>
  <c r="AZ475" i="1" s="1"/>
  <c r="AI476" i="1"/>
  <c r="AL476" i="1"/>
  <c r="AM476" i="1"/>
  <c r="AW476" i="1" a="1"/>
  <c r="AW476" i="1" s="1"/>
  <c r="AX476" i="1" a="1"/>
  <c r="AX476" i="1" s="1"/>
  <c r="AY476" i="1" a="1"/>
  <c r="AY476" i="1" s="1"/>
  <c r="AZ476" i="1" a="1"/>
  <c r="AZ476" i="1" s="1"/>
  <c r="AI477" i="1"/>
  <c r="AO477" i="1"/>
  <c r="AS477" i="1" s="1"/>
  <c r="AW477" i="1" a="1"/>
  <c r="AW477" i="1" s="1"/>
  <c r="AX477" i="1" a="1"/>
  <c r="AX477" i="1" s="1"/>
  <c r="AY477" i="1" a="1"/>
  <c r="AY477" i="1" s="1"/>
  <c r="AZ477" i="1" a="1"/>
  <c r="AZ477" i="1" s="1"/>
  <c r="AI478" i="1"/>
  <c r="AO478" i="1"/>
  <c r="AS478" i="1" s="1"/>
  <c r="AW478" i="1" a="1"/>
  <c r="AW478" i="1" s="1"/>
  <c r="AX478" i="1" a="1"/>
  <c r="AX478" i="1" s="1"/>
  <c r="AY478" i="1" a="1"/>
  <c r="AY478" i="1" s="1"/>
  <c r="AZ478" i="1" a="1"/>
  <c r="AZ478" i="1" s="1"/>
  <c r="AI479" i="1"/>
  <c r="AO479" i="1"/>
  <c r="AW479" i="1" a="1"/>
  <c r="AW479" i="1" s="1"/>
  <c r="AX479" i="1" a="1"/>
  <c r="AX479" i="1" s="1"/>
  <c r="AY479" i="1" a="1"/>
  <c r="AY479" i="1" s="1"/>
  <c r="AZ479" i="1" a="1"/>
  <c r="AZ479" i="1" s="1"/>
  <c r="AI480" i="1"/>
  <c r="AT480" i="1" s="1"/>
  <c r="AL480" i="1"/>
  <c r="AM480" i="1"/>
  <c r="AW480" i="1" a="1"/>
  <c r="AW480" i="1" s="1"/>
  <c r="AX480" i="1" a="1"/>
  <c r="AX480" i="1" s="1"/>
  <c r="AY480" i="1" a="1"/>
  <c r="AY480" i="1" s="1"/>
  <c r="AZ480" i="1" a="1"/>
  <c r="AZ480" i="1" s="1"/>
  <c r="AI481" i="1"/>
  <c r="AT481" i="1" s="1"/>
  <c r="AO481" i="1"/>
  <c r="AN481" i="1" s="1"/>
  <c r="AR481" i="1" s="1"/>
  <c r="AW481" i="1" a="1"/>
  <c r="AW481" i="1" s="1"/>
  <c r="AX481" i="1" a="1"/>
  <c r="AX481" i="1" s="1"/>
  <c r="AY481" i="1" a="1"/>
  <c r="AY481" i="1" s="1"/>
  <c r="AZ481" i="1" a="1"/>
  <c r="AZ481" i="1" s="1"/>
  <c r="AI482" i="1"/>
  <c r="AT482" i="1" s="1"/>
  <c r="AL482" i="1"/>
  <c r="AM482" i="1"/>
  <c r="AW482" i="1" a="1"/>
  <c r="AW482" i="1" s="1"/>
  <c r="AX482" i="1" a="1"/>
  <c r="AX482" i="1" s="1"/>
  <c r="AY482" i="1" a="1"/>
  <c r="AY482" i="1" s="1"/>
  <c r="AZ482" i="1" a="1"/>
  <c r="AZ482" i="1" s="1"/>
  <c r="AI483" i="1"/>
  <c r="AT483" i="1" s="1"/>
  <c r="AO483" i="1"/>
  <c r="AS483" i="1" s="1"/>
  <c r="AI484" i="1"/>
  <c r="AT484" i="1" s="1"/>
  <c r="AL484" i="1"/>
  <c r="AM484" i="1"/>
  <c r="AI485" i="1"/>
  <c r="AT485" i="1" s="1"/>
  <c r="AL485" i="1"/>
  <c r="AM485" i="1"/>
  <c r="AI486" i="1"/>
  <c r="AT486" i="1" s="1"/>
  <c r="AO486" i="1"/>
  <c r="AS486" i="1" s="1"/>
  <c r="AI487" i="1"/>
  <c r="AL487" i="1"/>
  <c r="AM487" i="1"/>
  <c r="AI488" i="1"/>
  <c r="AT488" i="1" s="1"/>
  <c r="AL488" i="1"/>
  <c r="AM488" i="1"/>
  <c r="AI489" i="1"/>
  <c r="AT489" i="1" s="1"/>
  <c r="AL489" i="1"/>
  <c r="AM489" i="1"/>
  <c r="AI490" i="1"/>
  <c r="AT490" i="1" s="1"/>
  <c r="AL490" i="1"/>
  <c r="AM490" i="1"/>
  <c r="AI491" i="1"/>
  <c r="AT491" i="1" s="1"/>
  <c r="AO491" i="1"/>
  <c r="AN491" i="1" s="1"/>
  <c r="AR491" i="1" s="1"/>
  <c r="AW491" i="1" a="1"/>
  <c r="AW491" i="1" s="1"/>
  <c r="AX491" i="1" a="1"/>
  <c r="AX491" i="1" s="1"/>
  <c r="AY491" i="1" a="1"/>
  <c r="AY491" i="1" s="1"/>
  <c r="AZ491" i="1" a="1"/>
  <c r="AZ491" i="1" s="1"/>
  <c r="AI492" i="1"/>
  <c r="AL492" i="1"/>
  <c r="AM492" i="1"/>
  <c r="AW492" i="1" a="1"/>
  <c r="AW492" i="1" s="1"/>
  <c r="AX492" i="1" a="1"/>
  <c r="AX492" i="1" s="1"/>
  <c r="AY492" i="1" a="1"/>
  <c r="AY492" i="1" s="1"/>
  <c r="AZ492" i="1" a="1"/>
  <c r="AZ492" i="1" s="1"/>
  <c r="AI493" i="1"/>
  <c r="AO493" i="1"/>
  <c r="AN493" i="1" s="1"/>
  <c r="AR493" i="1" s="1"/>
  <c r="AW493" i="1" a="1"/>
  <c r="AW493" i="1" s="1"/>
  <c r="AX493" i="1" a="1"/>
  <c r="AX493" i="1" s="1"/>
  <c r="AY493" i="1" a="1"/>
  <c r="AY493" i="1" s="1"/>
  <c r="AZ493" i="1" a="1"/>
  <c r="AZ493" i="1" s="1"/>
  <c r="AI494" i="1"/>
  <c r="AL494" i="1"/>
  <c r="AM494" i="1"/>
  <c r="AW494" i="1" a="1"/>
  <c r="AW494" i="1" s="1"/>
  <c r="AX494" i="1" a="1"/>
  <c r="AX494" i="1" s="1"/>
  <c r="AY494" i="1" a="1"/>
  <c r="AY494" i="1" s="1"/>
  <c r="AZ494" i="1" a="1"/>
  <c r="AZ494" i="1" s="1"/>
  <c r="AI495" i="1"/>
  <c r="AO495" i="1"/>
  <c r="AW495" i="1" a="1"/>
  <c r="AW495" i="1" s="1"/>
  <c r="AY495" i="1" a="1"/>
  <c r="AY495" i="1" s="1"/>
  <c r="AZ495" i="1" a="1"/>
  <c r="AZ495" i="1" s="1"/>
  <c r="AI496" i="1"/>
  <c r="AT496" i="1" s="1"/>
  <c r="AL496" i="1"/>
  <c r="AM496" i="1"/>
  <c r="AI497" i="1"/>
  <c r="AT497" i="1" s="1"/>
  <c r="AL497" i="1"/>
  <c r="AM497" i="1"/>
  <c r="AW497" i="1" a="1"/>
  <c r="AW497" i="1" s="1"/>
  <c r="AZ497" i="1" a="1"/>
  <c r="AZ497" i="1" s="1"/>
  <c r="AI498" i="1"/>
  <c r="AL498" i="1"/>
  <c r="AM498" i="1"/>
  <c r="AT498" i="1"/>
  <c r="AW498" i="1" a="1"/>
  <c r="AW498" i="1" s="1"/>
  <c r="AZ498" i="1" a="1"/>
  <c r="AZ498" i="1" s="1"/>
  <c r="AI499" i="1"/>
  <c r="AT499" i="1" s="1"/>
  <c r="AO499" i="1"/>
  <c r="AS499" i="1" s="1"/>
  <c r="AZ499" i="1" a="1"/>
  <c r="AZ499" i="1" s="1"/>
  <c r="AI500" i="1"/>
  <c r="AL500" i="1"/>
  <c r="AM500" i="1"/>
  <c r="AI501" i="1"/>
  <c r="AT501" i="1" s="1"/>
  <c r="AL501" i="1"/>
  <c r="AM501" i="1"/>
  <c r="AZ501" i="1" a="1"/>
  <c r="AZ501" i="1" s="1"/>
  <c r="AI502" i="1"/>
  <c r="AT502" i="1" s="1"/>
  <c r="AL502" i="1"/>
  <c r="AM502" i="1"/>
  <c r="AZ502" i="1" a="1"/>
  <c r="AZ502" i="1" s="1"/>
  <c r="AI503" i="1"/>
  <c r="AO503" i="1"/>
  <c r="AS503" i="1" s="1"/>
  <c r="AW503" i="1" a="1"/>
  <c r="AW503" i="1" s="1"/>
  <c r="AX503" i="1" a="1"/>
  <c r="AX503" i="1" s="1"/>
  <c r="AY503" i="1" a="1"/>
  <c r="AY503" i="1" s="1"/>
  <c r="AZ503" i="1" a="1"/>
  <c r="AZ503" i="1" s="1"/>
  <c r="AI504" i="1"/>
  <c r="AT504" i="1" s="1"/>
  <c r="AL504" i="1"/>
  <c r="AM504" i="1"/>
  <c r="AW504" i="1" a="1"/>
  <c r="AW504" i="1" s="1"/>
  <c r="AX504" i="1" a="1"/>
  <c r="AX504" i="1" s="1"/>
  <c r="AY504" i="1" a="1"/>
  <c r="AY504" i="1" s="1"/>
  <c r="AZ504" i="1" a="1"/>
  <c r="AZ504" i="1" s="1"/>
  <c r="AI505" i="1"/>
  <c r="AT505" i="1" s="1"/>
  <c r="AO505" i="1"/>
  <c r="AN505" i="1" s="1"/>
  <c r="AR505" i="1" s="1"/>
  <c r="AW505" i="1" a="1"/>
  <c r="AW505" i="1" s="1"/>
  <c r="AY505" i="1" a="1"/>
  <c r="AY505" i="1" s="1"/>
  <c r="AZ505" i="1" a="1"/>
  <c r="AZ505" i="1" s="1"/>
  <c r="AI506" i="1"/>
  <c r="AT506" i="1" s="1"/>
  <c r="AL506" i="1"/>
  <c r="AM506" i="1"/>
  <c r="AZ506" i="1" a="1"/>
  <c r="AZ506" i="1" s="1"/>
  <c r="AI507" i="1"/>
  <c r="AT507" i="1" s="1"/>
  <c r="AL507" i="1"/>
  <c r="AM507" i="1"/>
  <c r="AW507" i="1" a="1"/>
  <c r="AW507" i="1" s="1"/>
  <c r="AZ507" i="1" a="1"/>
  <c r="AZ507" i="1" s="1"/>
  <c r="AI508" i="1"/>
  <c r="AT508" i="1" s="1"/>
  <c r="AO508" i="1"/>
  <c r="AZ508" i="1" a="1"/>
  <c r="AZ508" i="1" s="1"/>
  <c r="AI509" i="1"/>
  <c r="AT509" i="1" s="1"/>
  <c r="AL509" i="1"/>
  <c r="AM509" i="1"/>
  <c r="AW509" i="1" a="1"/>
  <c r="AW509" i="1" s="1"/>
  <c r="AX509" i="1" a="1"/>
  <c r="AX509" i="1" s="1"/>
  <c r="AY509" i="1" a="1"/>
  <c r="AY509" i="1" s="1"/>
  <c r="AZ509" i="1" a="1"/>
  <c r="AZ509" i="1" s="1"/>
  <c r="AI510" i="1"/>
  <c r="AL510" i="1"/>
  <c r="AM510" i="1"/>
  <c r="AW510" i="1" a="1"/>
  <c r="AW510" i="1" s="1"/>
  <c r="AX510" i="1" a="1"/>
  <c r="AX510" i="1" s="1"/>
  <c r="AY510" i="1" a="1"/>
  <c r="AY510" i="1" s="1"/>
  <c r="AZ510" i="1" a="1"/>
  <c r="AZ510" i="1" s="1"/>
  <c r="AI511" i="1"/>
  <c r="AO511" i="1"/>
  <c r="AW511" i="1" a="1"/>
  <c r="AW511" i="1" s="1"/>
  <c r="AX511" i="1" a="1"/>
  <c r="AX511" i="1" s="1"/>
  <c r="AY511" i="1" a="1"/>
  <c r="AY511" i="1" s="1"/>
  <c r="AZ511" i="1" a="1"/>
  <c r="AZ511" i="1" s="1"/>
  <c r="AI512" i="1"/>
  <c r="AT512" i="1" s="1"/>
  <c r="AO512" i="1"/>
  <c r="AW512" i="1" a="1"/>
  <c r="AW512" i="1" s="1"/>
  <c r="AX512" i="1" a="1"/>
  <c r="AX512" i="1" s="1"/>
  <c r="AY512" i="1" a="1"/>
  <c r="AY512" i="1" s="1"/>
  <c r="AZ512" i="1" a="1"/>
  <c r="AZ512" i="1" s="1"/>
  <c r="AI513" i="1"/>
  <c r="AL513" i="1"/>
  <c r="AM513" i="1"/>
  <c r="AW513" i="1" a="1"/>
  <c r="AW513" i="1" s="1"/>
  <c r="AX513" i="1" a="1"/>
  <c r="AX513" i="1" s="1"/>
  <c r="AY513" i="1" a="1"/>
  <c r="AY513" i="1" s="1"/>
  <c r="AZ513" i="1" a="1"/>
  <c r="AZ513" i="1" s="1"/>
  <c r="AI514" i="1"/>
  <c r="AL514" i="1"/>
  <c r="AM514" i="1"/>
  <c r="AW514" i="1" a="1"/>
  <c r="AW514" i="1" s="1"/>
  <c r="AX514" i="1" a="1"/>
  <c r="AX514" i="1" s="1"/>
  <c r="AY514" i="1" a="1"/>
  <c r="AY514" i="1" s="1"/>
  <c r="AZ514" i="1" a="1"/>
  <c r="AZ514" i="1" s="1"/>
  <c r="AI515" i="1"/>
  <c r="AT515" i="1" s="1"/>
  <c r="AL515" i="1"/>
  <c r="AM515" i="1"/>
  <c r="AW515" i="1" a="1"/>
  <c r="AW515" i="1" s="1"/>
  <c r="AX515" i="1" a="1"/>
  <c r="AX515" i="1" s="1"/>
  <c r="AY515" i="1" a="1"/>
  <c r="AY515" i="1" s="1"/>
  <c r="AZ515" i="1" a="1"/>
  <c r="AZ515" i="1" s="1"/>
  <c r="AI516" i="1"/>
  <c r="AO516" i="1"/>
  <c r="AN516" i="1" s="1"/>
  <c r="AR516" i="1" s="1"/>
  <c r="AW516" i="1" a="1"/>
  <c r="AW516" i="1" s="1"/>
  <c r="AX516" i="1" a="1"/>
  <c r="AX516" i="1" s="1"/>
  <c r="AY516" i="1" a="1"/>
  <c r="AY516" i="1" s="1"/>
  <c r="AZ516" i="1" a="1"/>
  <c r="AZ516" i="1" s="1"/>
  <c r="AI517" i="1"/>
  <c r="AT517" i="1" s="1"/>
  <c r="AO517" i="1"/>
  <c r="AN517" i="1" s="1"/>
  <c r="AR517" i="1" s="1"/>
  <c r="AW517" i="1" a="1"/>
  <c r="AW517" i="1" s="1"/>
  <c r="AX517" i="1" a="1"/>
  <c r="AX517" i="1" s="1"/>
  <c r="AY517" i="1" a="1"/>
  <c r="AY517" i="1" s="1"/>
  <c r="AZ517" i="1" a="1"/>
  <c r="AZ517" i="1" s="1"/>
  <c r="AI518" i="1"/>
  <c r="AT518" i="1" s="1"/>
  <c r="AL518" i="1"/>
  <c r="AM518" i="1"/>
  <c r="AW518" i="1" a="1"/>
  <c r="AW518" i="1" s="1"/>
  <c r="AX518" i="1" a="1"/>
  <c r="AX518" i="1" s="1"/>
  <c r="AY518" i="1" a="1"/>
  <c r="AY518" i="1" s="1"/>
  <c r="AZ518" i="1" a="1"/>
  <c r="AZ518" i="1" s="1"/>
  <c r="AI519" i="1"/>
  <c r="AT519" i="1" s="1"/>
  <c r="AL519" i="1"/>
  <c r="AM519" i="1"/>
  <c r="AW519" i="1" a="1"/>
  <c r="AW519" i="1" s="1"/>
  <c r="AX519" i="1" a="1"/>
  <c r="AX519" i="1" s="1"/>
  <c r="AY519" i="1" a="1"/>
  <c r="AY519" i="1" s="1"/>
  <c r="AZ519" i="1" a="1"/>
  <c r="AZ519" i="1" s="1"/>
  <c r="AI520" i="1"/>
  <c r="AT520" i="1" s="1"/>
  <c r="AL520" i="1"/>
  <c r="AM520" i="1"/>
  <c r="AW520" i="1" a="1"/>
  <c r="AW520" i="1" s="1"/>
  <c r="AX520" i="1" a="1"/>
  <c r="AX520" i="1" s="1"/>
  <c r="AY520" i="1" a="1"/>
  <c r="AY520" i="1" s="1"/>
  <c r="AZ520" i="1" a="1"/>
  <c r="AZ520" i="1" s="1"/>
  <c r="AI521" i="1"/>
  <c r="AT521" i="1" s="1"/>
  <c r="AL521" i="1"/>
  <c r="AM521" i="1"/>
  <c r="AW521" i="1" a="1"/>
  <c r="AW521" i="1" s="1"/>
  <c r="AX521" i="1" a="1"/>
  <c r="AX521" i="1" s="1"/>
  <c r="AY521" i="1" a="1"/>
  <c r="AY521" i="1" s="1"/>
  <c r="AZ521" i="1" a="1"/>
  <c r="AZ521" i="1" s="1"/>
  <c r="AI522" i="1"/>
  <c r="AT522" i="1" s="1"/>
  <c r="AO522" i="1"/>
  <c r="AS522" i="1" s="1"/>
  <c r="AW522" i="1" a="1"/>
  <c r="AW522" i="1" s="1"/>
  <c r="AX522" i="1" a="1"/>
  <c r="AX522" i="1" s="1"/>
  <c r="AY522" i="1" a="1"/>
  <c r="AY522" i="1" s="1"/>
  <c r="AZ522" i="1" a="1"/>
  <c r="AZ522" i="1" s="1"/>
  <c r="AI523" i="1"/>
  <c r="AL523" i="1"/>
  <c r="AM523" i="1"/>
  <c r="AW523" i="1" a="1"/>
  <c r="AW523" i="1" s="1"/>
  <c r="AX523" i="1" a="1"/>
  <c r="AX523" i="1" s="1"/>
  <c r="AY523" i="1" a="1"/>
  <c r="AY523" i="1" s="1"/>
  <c r="AZ523" i="1" a="1"/>
  <c r="AZ523" i="1" s="1"/>
  <c r="AI524" i="1"/>
  <c r="AO524" i="1"/>
  <c r="AN524" i="1" s="1"/>
  <c r="AR524" i="1" s="1"/>
  <c r="AI525" i="1"/>
  <c r="AT525" i="1" s="1"/>
  <c r="AO525" i="1"/>
  <c r="AN525" i="1" s="1"/>
  <c r="AR525" i="1" s="1"/>
  <c r="AI526" i="1"/>
  <c r="AO526" i="1"/>
  <c r="AS526" i="1" s="1"/>
  <c r="AW526" i="1" a="1"/>
  <c r="AW526" i="1" s="1"/>
  <c r="AX526" i="1" a="1"/>
  <c r="AX526" i="1" s="1"/>
  <c r="AY526" i="1" a="1"/>
  <c r="AY526" i="1" s="1"/>
  <c r="AZ526" i="1" a="1"/>
  <c r="AZ526" i="1" s="1"/>
  <c r="AI527" i="1"/>
  <c r="AO527" i="1"/>
  <c r="AS527" i="1" s="1"/>
  <c r="AW527" i="1" a="1"/>
  <c r="AW527" i="1" s="1"/>
  <c r="AX527" i="1" a="1"/>
  <c r="AX527" i="1" s="1"/>
  <c r="AY527" i="1" a="1"/>
  <c r="AY527" i="1" s="1"/>
  <c r="AZ527" i="1" a="1"/>
  <c r="AZ527" i="1" s="1"/>
  <c r="AI528" i="1"/>
  <c r="AT528" i="1" s="1"/>
  <c r="AL528" i="1"/>
  <c r="AM528" i="1"/>
  <c r="AW528" i="1" a="1"/>
  <c r="AW528" i="1" s="1"/>
  <c r="AX528" i="1" a="1"/>
  <c r="AX528" i="1" s="1"/>
  <c r="AY528" i="1" a="1"/>
  <c r="AY528" i="1" s="1"/>
  <c r="AZ528" i="1" a="1"/>
  <c r="AZ528" i="1" s="1"/>
  <c r="AI529" i="1"/>
  <c r="AO529" i="1"/>
  <c r="AN529" i="1" s="1"/>
  <c r="AR529" i="1" s="1"/>
  <c r="AS529" i="1"/>
  <c r="AW529" i="1" a="1"/>
  <c r="AW529" i="1" s="1"/>
  <c r="AX529" i="1" a="1"/>
  <c r="AX529" i="1" s="1"/>
  <c r="AY529" i="1" a="1"/>
  <c r="AY529" i="1" s="1"/>
  <c r="AZ529" i="1" a="1"/>
  <c r="AZ529" i="1" s="1"/>
  <c r="AI530" i="1"/>
  <c r="AT530" i="1" s="1"/>
  <c r="AL530" i="1"/>
  <c r="AM530" i="1"/>
  <c r="AW530" i="1" a="1"/>
  <c r="AW530" i="1" s="1"/>
  <c r="AX530" i="1" a="1"/>
  <c r="AX530" i="1" s="1"/>
  <c r="AY530" i="1" a="1"/>
  <c r="AY530" i="1" s="1"/>
  <c r="AZ530" i="1" a="1"/>
  <c r="AZ530" i="1" s="1"/>
  <c r="AI531" i="1"/>
  <c r="AO531" i="1"/>
  <c r="AN531" i="1" s="1"/>
  <c r="AR531" i="1" s="1"/>
  <c r="AW531" i="1" a="1"/>
  <c r="AW531" i="1" s="1"/>
  <c r="AX531" i="1" a="1"/>
  <c r="AX531" i="1" s="1"/>
  <c r="AY531" i="1" a="1"/>
  <c r="AY531" i="1" s="1"/>
  <c r="AZ531" i="1" a="1"/>
  <c r="AZ531" i="1" s="1"/>
  <c r="AI532" i="1"/>
  <c r="AO532" i="1"/>
  <c r="AS532" i="1" s="1"/>
  <c r="AI533" i="1"/>
  <c r="AL533" i="1"/>
  <c r="AM533" i="1"/>
  <c r="AI534" i="1"/>
  <c r="AT534" i="1" s="1"/>
  <c r="AO534" i="1"/>
  <c r="AI535" i="1"/>
  <c r="AT535" i="1" s="1"/>
  <c r="AL535" i="1"/>
  <c r="AM535" i="1"/>
  <c r="AI536" i="1"/>
  <c r="AT536" i="1" s="1"/>
  <c r="AO536" i="1"/>
  <c r="AI537" i="1"/>
  <c r="AO537" i="1"/>
  <c r="AS537" i="1" s="1"/>
  <c r="AW537" i="1" a="1"/>
  <c r="AW537" i="1" s="1"/>
  <c r="AX537" i="1" a="1"/>
  <c r="AX537" i="1" s="1"/>
  <c r="AY537" i="1" a="1"/>
  <c r="AY537" i="1" s="1"/>
  <c r="AZ537" i="1" a="1"/>
  <c r="AZ537" i="1" s="1"/>
  <c r="AI538" i="1"/>
  <c r="AT538" i="1" s="1"/>
  <c r="AL538" i="1"/>
  <c r="AM538" i="1"/>
  <c r="AW538" i="1" a="1"/>
  <c r="AW538" i="1" s="1"/>
  <c r="AX538" i="1" a="1"/>
  <c r="AX538" i="1" s="1"/>
  <c r="AY538" i="1" a="1"/>
  <c r="AY538" i="1" s="1"/>
  <c r="AZ538" i="1" a="1"/>
  <c r="AZ538" i="1" s="1"/>
  <c r="AI539" i="1"/>
  <c r="AO539" i="1"/>
  <c r="AW539" i="1" a="1"/>
  <c r="AW539" i="1" s="1"/>
  <c r="AX539" i="1" a="1"/>
  <c r="AX539" i="1" s="1"/>
  <c r="AY539" i="1" a="1"/>
  <c r="AY539" i="1" s="1"/>
  <c r="AZ539" i="1" a="1"/>
  <c r="AZ539" i="1" s="1"/>
  <c r="AI540" i="1"/>
  <c r="AO540" i="1"/>
  <c r="AN540" i="1" s="1"/>
  <c r="AR540" i="1" s="1"/>
  <c r="AI541" i="1"/>
  <c r="AT541" i="1" s="1"/>
  <c r="AL541" i="1"/>
  <c r="AM541" i="1"/>
  <c r="AI542" i="1"/>
  <c r="AT542" i="1" s="1"/>
  <c r="AL542" i="1"/>
  <c r="AM542" i="1"/>
  <c r="AW542" i="1" a="1"/>
  <c r="AW542" i="1" s="1"/>
  <c r="AI543" i="1"/>
  <c r="AT543" i="1" s="1"/>
  <c r="AO543" i="1"/>
  <c r="AS543" i="1" s="1"/>
  <c r="AI544" i="1"/>
  <c r="AT544" i="1" s="1"/>
  <c r="AL544" i="1"/>
  <c r="AM544" i="1"/>
  <c r="AI545" i="1"/>
  <c r="AT545" i="1" s="1"/>
  <c r="AL545" i="1"/>
  <c r="AM545" i="1"/>
  <c r="AI546" i="1"/>
  <c r="AT546" i="1" s="1"/>
  <c r="AO546" i="1"/>
  <c r="AN546" i="1" s="1"/>
  <c r="AR546" i="1" s="1"/>
  <c r="AW546" i="1" a="1"/>
  <c r="AW546" i="1" s="1"/>
  <c r="AX546" i="1" a="1"/>
  <c r="AX546" i="1" s="1"/>
  <c r="AY546" i="1" a="1"/>
  <c r="AY546" i="1" s="1"/>
  <c r="AZ546" i="1" a="1"/>
  <c r="AZ546" i="1" s="1"/>
  <c r="AI547" i="1"/>
  <c r="AL547" i="1"/>
  <c r="AM547" i="1"/>
  <c r="AW547" i="1" a="1"/>
  <c r="AW547" i="1" s="1"/>
  <c r="AX547" i="1" a="1"/>
  <c r="AX547" i="1" s="1"/>
  <c r="AY547" i="1" a="1"/>
  <c r="AY547" i="1" s="1"/>
  <c r="AZ547" i="1" a="1"/>
  <c r="AZ547" i="1" s="1"/>
  <c r="AI548" i="1"/>
  <c r="AO548" i="1"/>
  <c r="AW548" i="1" a="1"/>
  <c r="AW548" i="1" s="1"/>
  <c r="AX548" i="1" a="1"/>
  <c r="AX548" i="1" s="1"/>
  <c r="AY548" i="1" a="1"/>
  <c r="AY548" i="1" s="1"/>
  <c r="AZ548" i="1" a="1"/>
  <c r="AZ548" i="1" s="1"/>
  <c r="AI549" i="1"/>
  <c r="AL549" i="1"/>
  <c r="AM549" i="1"/>
  <c r="AW549" i="1" a="1"/>
  <c r="AW549" i="1" s="1"/>
  <c r="AX549" i="1" a="1"/>
  <c r="AX549" i="1" s="1"/>
  <c r="AY549" i="1" a="1"/>
  <c r="AY549" i="1" s="1"/>
  <c r="AZ549" i="1" a="1"/>
  <c r="AZ549" i="1" s="1"/>
  <c r="AI550" i="1"/>
  <c r="AO550" i="1"/>
  <c r="AS550" i="1" s="1"/>
  <c r="AW550" i="1" a="1"/>
  <c r="AW550" i="1" s="1"/>
  <c r="AX550" i="1" a="1"/>
  <c r="AX550" i="1" s="1"/>
  <c r="AY550" i="1" a="1"/>
  <c r="AY550" i="1" s="1"/>
  <c r="AZ550" i="1" a="1"/>
  <c r="AZ550" i="1" s="1"/>
  <c r="AI551" i="1"/>
  <c r="AT551" i="1" s="1"/>
  <c r="AL551" i="1"/>
  <c r="AM551" i="1"/>
  <c r="AW551" i="1" a="1"/>
  <c r="AW551" i="1" s="1"/>
  <c r="AX551" i="1" a="1"/>
  <c r="AX551" i="1" s="1"/>
  <c r="AY551" i="1" a="1"/>
  <c r="AY551" i="1" s="1"/>
  <c r="AZ551" i="1" a="1"/>
  <c r="AZ551" i="1" s="1"/>
  <c r="AI552" i="1"/>
  <c r="AT552" i="1" s="1"/>
  <c r="AO552" i="1"/>
  <c r="AN552" i="1" s="1"/>
  <c r="AR552" i="1" s="1"/>
  <c r="AW552" i="1" a="1"/>
  <c r="AW552" i="1" s="1"/>
  <c r="AX552" i="1" a="1"/>
  <c r="AX552" i="1" s="1"/>
  <c r="AY552" i="1" a="1"/>
  <c r="AY552" i="1" s="1"/>
  <c r="AZ552" i="1" a="1"/>
  <c r="AZ552" i="1" s="1"/>
  <c r="AI553" i="1"/>
  <c r="AT553" i="1" s="1"/>
  <c r="AL553" i="1"/>
  <c r="AM553" i="1"/>
  <c r="AW553" i="1" a="1"/>
  <c r="AW553" i="1" s="1"/>
  <c r="AX553" i="1" a="1"/>
  <c r="AX553" i="1" s="1"/>
  <c r="AY553" i="1" a="1"/>
  <c r="AY553" i="1" s="1"/>
  <c r="AZ553" i="1" a="1"/>
  <c r="AZ553" i="1" s="1"/>
  <c r="AI554" i="1"/>
  <c r="AT554" i="1" s="1"/>
  <c r="AL554" i="1"/>
  <c r="AM554" i="1"/>
  <c r="AW554" i="1" a="1"/>
  <c r="AW554" i="1" s="1"/>
  <c r="AX554" i="1" a="1"/>
  <c r="AX554" i="1" s="1"/>
  <c r="AY554" i="1" a="1"/>
  <c r="AY554" i="1" s="1"/>
  <c r="AZ554" i="1" a="1"/>
  <c r="AZ554" i="1" s="1"/>
  <c r="AI555" i="1"/>
  <c r="AL555" i="1"/>
  <c r="AM555" i="1"/>
  <c r="AW555" i="1" a="1"/>
  <c r="AW555" i="1" s="1"/>
  <c r="AX555" i="1" a="1"/>
  <c r="AX555" i="1" s="1"/>
  <c r="AY555" i="1" a="1"/>
  <c r="AY555" i="1" s="1"/>
  <c r="AZ555" i="1" a="1"/>
  <c r="AZ555" i="1" s="1"/>
  <c r="AI556" i="1"/>
  <c r="AT556" i="1" s="1"/>
  <c r="AO556" i="1"/>
  <c r="AW556" i="1" a="1"/>
  <c r="AW556" i="1" s="1"/>
  <c r="AX556" i="1" a="1"/>
  <c r="AX556" i="1" s="1"/>
  <c r="AY556" i="1" a="1"/>
  <c r="AY556" i="1" s="1"/>
  <c r="AZ556" i="1" a="1"/>
  <c r="AZ556" i="1" s="1"/>
  <c r="AI557" i="1"/>
  <c r="AT557" i="1" s="1"/>
  <c r="AL557" i="1"/>
  <c r="AM557" i="1"/>
  <c r="AW557" i="1" a="1"/>
  <c r="AW557" i="1" s="1"/>
  <c r="AX557" i="1" a="1"/>
  <c r="AX557" i="1" s="1"/>
  <c r="AY557" i="1" a="1"/>
  <c r="AY557" i="1" s="1"/>
  <c r="AZ557" i="1" a="1"/>
  <c r="AZ557" i="1" s="1"/>
  <c r="AI558" i="1"/>
  <c r="AT558" i="1" s="1"/>
  <c r="AO558" i="1"/>
  <c r="AW558" i="1" a="1"/>
  <c r="AW558" i="1" s="1"/>
  <c r="AX558" i="1" a="1"/>
  <c r="AX558" i="1" s="1"/>
  <c r="AY558" i="1" a="1"/>
  <c r="AY558" i="1" s="1"/>
  <c r="AZ558" i="1" a="1"/>
  <c r="AZ558" i="1" s="1"/>
  <c r="AI559" i="1"/>
  <c r="AL559" i="1"/>
  <c r="AM559" i="1"/>
  <c r="AW559" i="1" a="1"/>
  <c r="AW559" i="1" s="1"/>
  <c r="AX559" i="1" a="1"/>
  <c r="AX559" i="1" s="1"/>
  <c r="AY559" i="1" a="1"/>
  <c r="AY559" i="1" s="1"/>
  <c r="AZ559" i="1" a="1"/>
  <c r="AZ559" i="1" s="1"/>
  <c r="AI560" i="1"/>
  <c r="AT560" i="1" s="1"/>
  <c r="AO560" i="1"/>
  <c r="AW560" i="1" a="1"/>
  <c r="AW560" i="1" s="1"/>
  <c r="AX560" i="1" a="1"/>
  <c r="AX560" i="1" s="1"/>
  <c r="AY560" i="1" a="1"/>
  <c r="AY560" i="1" s="1"/>
  <c r="AZ560" i="1" a="1"/>
  <c r="AZ560" i="1" s="1"/>
  <c r="AI561" i="1"/>
  <c r="AL561" i="1"/>
  <c r="AM561" i="1"/>
  <c r="AW561" i="1" a="1"/>
  <c r="AW561" i="1" s="1"/>
  <c r="AX561" i="1" a="1"/>
  <c r="AX561" i="1" s="1"/>
  <c r="AY561" i="1" a="1"/>
  <c r="AY561" i="1" s="1"/>
  <c r="AZ561" i="1" a="1"/>
  <c r="AZ561" i="1" s="1"/>
  <c r="AI562" i="1"/>
  <c r="AL562" i="1"/>
  <c r="AM562" i="1"/>
  <c r="AW562" i="1" a="1"/>
  <c r="AW562" i="1" s="1"/>
  <c r="AX562" i="1" a="1"/>
  <c r="AX562" i="1" s="1"/>
  <c r="AY562" i="1" a="1"/>
  <c r="AY562" i="1" s="1"/>
  <c r="AZ562" i="1" a="1"/>
  <c r="AZ562" i="1" s="1"/>
  <c r="AI563" i="1"/>
  <c r="AT563" i="1" s="1"/>
  <c r="AO563" i="1"/>
  <c r="AW563" i="1" a="1"/>
  <c r="AW563" i="1" s="1"/>
  <c r="AX563" i="1" a="1"/>
  <c r="AX563" i="1" s="1"/>
  <c r="AY563" i="1" a="1"/>
  <c r="AY563" i="1" s="1"/>
  <c r="AZ563" i="1" a="1"/>
  <c r="AZ563" i="1" s="1"/>
  <c r="AI564" i="1"/>
  <c r="AT564" i="1" s="1"/>
  <c r="AO564" i="1"/>
  <c r="AN564" i="1" s="1"/>
  <c r="AR564" i="1" s="1"/>
  <c r="AW564" i="1" a="1"/>
  <c r="AW564" i="1" s="1"/>
  <c r="AX564" i="1" a="1"/>
  <c r="AX564" i="1" s="1"/>
  <c r="AY564" i="1" a="1"/>
  <c r="AY564" i="1" s="1"/>
  <c r="AZ564" i="1" a="1"/>
  <c r="AZ564" i="1" s="1"/>
  <c r="AI565" i="1"/>
  <c r="AT565" i="1" s="1"/>
  <c r="AO565" i="1"/>
  <c r="AS565" i="1" s="1"/>
  <c r="AW565" i="1" a="1"/>
  <c r="AW565" i="1" s="1"/>
  <c r="AX565" i="1" a="1"/>
  <c r="AX565" i="1" s="1"/>
  <c r="AY565" i="1" a="1"/>
  <c r="AY565" i="1" s="1"/>
  <c r="AZ565" i="1" a="1"/>
  <c r="AZ565" i="1" s="1"/>
  <c r="AI566" i="1"/>
  <c r="AL566" i="1"/>
  <c r="AM566" i="1"/>
  <c r="AW566" i="1" a="1"/>
  <c r="AW566" i="1" s="1"/>
  <c r="AX566" i="1" a="1"/>
  <c r="AX566" i="1" s="1"/>
  <c r="AY566" i="1" a="1"/>
  <c r="AY566" i="1" s="1"/>
  <c r="AZ566" i="1" a="1"/>
  <c r="AZ566" i="1" s="1"/>
  <c r="AI567" i="1"/>
  <c r="AL567" i="1"/>
  <c r="AM567" i="1"/>
  <c r="AW567" i="1" a="1"/>
  <c r="AW567" i="1" s="1"/>
  <c r="AX567" i="1" a="1"/>
  <c r="AX567" i="1" s="1"/>
  <c r="AY567" i="1" a="1"/>
  <c r="AY567" i="1" s="1"/>
  <c r="AZ567" i="1" a="1"/>
  <c r="AZ567" i="1" s="1"/>
  <c r="AI568" i="1"/>
  <c r="AL568" i="1"/>
  <c r="AM568" i="1"/>
  <c r="AT568" i="1"/>
  <c r="AW568" i="1" a="1"/>
  <c r="AW568" i="1" s="1"/>
  <c r="AX568" i="1" a="1"/>
  <c r="AX568" i="1" s="1"/>
  <c r="AY568" i="1" a="1"/>
  <c r="AY568" i="1" s="1"/>
  <c r="AZ568" i="1" a="1"/>
  <c r="AZ568" i="1" s="1"/>
  <c r="AI569" i="1"/>
  <c r="AT569" i="1" s="1"/>
  <c r="AL569" i="1"/>
  <c r="AM569" i="1"/>
  <c r="AW569" i="1" a="1"/>
  <c r="AW569" i="1" s="1"/>
  <c r="AX569" i="1" a="1"/>
  <c r="AX569" i="1" s="1"/>
  <c r="AY569" i="1" a="1"/>
  <c r="AY569" i="1" s="1"/>
  <c r="AZ569" i="1" a="1"/>
  <c r="AZ569" i="1" s="1"/>
  <c r="AI570" i="1"/>
  <c r="AT570" i="1" s="1"/>
  <c r="AL570" i="1"/>
  <c r="AM570" i="1"/>
  <c r="AW570" i="1" a="1"/>
  <c r="AW570" i="1" s="1"/>
  <c r="AX570" i="1" a="1"/>
  <c r="AX570" i="1" s="1"/>
  <c r="AY570" i="1" a="1"/>
  <c r="AY570" i="1" s="1"/>
  <c r="AZ570" i="1" a="1"/>
  <c r="AZ570" i="1" s="1"/>
  <c r="AI571" i="1"/>
  <c r="AO571" i="1"/>
  <c r="AS571" i="1" s="1"/>
  <c r="AW571" i="1" a="1"/>
  <c r="AW571" i="1" s="1"/>
  <c r="AX571" i="1" a="1"/>
  <c r="AX571" i="1" s="1"/>
  <c r="AY571" i="1" a="1"/>
  <c r="AY571" i="1" s="1"/>
  <c r="AZ571" i="1" a="1"/>
  <c r="AZ571" i="1" s="1"/>
  <c r="AI572" i="1"/>
  <c r="AL572" i="1"/>
  <c r="AM572" i="1"/>
  <c r="AW572" i="1" a="1"/>
  <c r="AW572" i="1" s="1"/>
  <c r="AX572" i="1" a="1"/>
  <c r="AX572" i="1" s="1"/>
  <c r="AY572" i="1" a="1"/>
  <c r="AY572" i="1" s="1"/>
  <c r="AZ572" i="1" a="1"/>
  <c r="AZ572" i="1" s="1"/>
  <c r="AI573" i="1"/>
  <c r="AO573" i="1"/>
  <c r="AW573" i="1" a="1"/>
  <c r="AW573" i="1" s="1"/>
  <c r="AX573" i="1" a="1"/>
  <c r="AX573" i="1" s="1"/>
  <c r="AY573" i="1" a="1"/>
  <c r="AY573" i="1" s="1"/>
  <c r="AZ573" i="1" a="1"/>
  <c r="AZ573" i="1" s="1"/>
  <c r="AI574" i="1"/>
  <c r="AT574" i="1" s="1"/>
  <c r="AL574" i="1"/>
  <c r="AM574" i="1"/>
  <c r="AW574" i="1" a="1"/>
  <c r="AW574" i="1" s="1"/>
  <c r="AX574" i="1" a="1"/>
  <c r="AX574" i="1" s="1"/>
  <c r="AY574" i="1" a="1"/>
  <c r="AY574" i="1" s="1"/>
  <c r="AZ574" i="1" a="1"/>
  <c r="AZ574" i="1" s="1"/>
  <c r="AI575" i="1"/>
  <c r="AT575" i="1" s="1"/>
  <c r="AO575" i="1"/>
  <c r="AW575" i="1" a="1"/>
  <c r="AW575" i="1" s="1"/>
  <c r="AX575" i="1" a="1"/>
  <c r="AX575" i="1" s="1"/>
  <c r="AY575" i="1" a="1"/>
  <c r="AY575" i="1" s="1"/>
  <c r="AZ575" i="1" a="1"/>
  <c r="AZ575" i="1" s="1"/>
  <c r="AI576" i="1"/>
  <c r="AT576" i="1" s="1"/>
  <c r="AO576" i="1"/>
  <c r="AW576" i="1" a="1"/>
  <c r="AW576" i="1" s="1"/>
  <c r="AX576" i="1" a="1"/>
  <c r="AX576" i="1" s="1"/>
  <c r="AY576" i="1" a="1"/>
  <c r="AY576" i="1" s="1"/>
  <c r="AZ576" i="1" a="1"/>
  <c r="AZ576" i="1" s="1"/>
  <c r="AI577" i="1"/>
  <c r="AT577" i="1" s="1"/>
  <c r="AL577" i="1"/>
  <c r="AM577" i="1"/>
  <c r="AW577" i="1" a="1"/>
  <c r="AW577" i="1" s="1"/>
  <c r="AX577" i="1" a="1"/>
  <c r="AX577" i="1" s="1"/>
  <c r="AY577" i="1" a="1"/>
  <c r="AY577" i="1" s="1"/>
  <c r="AZ577" i="1" a="1"/>
  <c r="AZ577" i="1" s="1"/>
  <c r="AI578" i="1"/>
  <c r="AT578" i="1" s="1"/>
  <c r="AO578" i="1"/>
  <c r="AS578" i="1" s="1"/>
  <c r="AW578" i="1" a="1"/>
  <c r="AW578" i="1" s="1"/>
  <c r="AX578" i="1" a="1"/>
  <c r="AX578" i="1" s="1"/>
  <c r="AY578" i="1" a="1"/>
  <c r="AY578" i="1" s="1"/>
  <c r="AZ578" i="1" a="1"/>
  <c r="AZ578" i="1" s="1"/>
  <c r="AI579" i="1"/>
  <c r="AO579" i="1"/>
  <c r="AS579" i="1" s="1"/>
  <c r="AW579" i="1" a="1"/>
  <c r="AW579" i="1" s="1"/>
  <c r="AX579" i="1" a="1"/>
  <c r="AX579" i="1" s="1"/>
  <c r="AY579" i="1" a="1"/>
  <c r="AY579" i="1" s="1"/>
  <c r="AZ579" i="1" a="1"/>
  <c r="AZ579" i="1" s="1"/>
  <c r="AI580" i="1"/>
  <c r="AT580" i="1" s="1"/>
  <c r="AO580" i="1"/>
  <c r="AS580" i="1" s="1"/>
  <c r="AW580" i="1" a="1"/>
  <c r="AW580" i="1" s="1"/>
  <c r="AX580" i="1" a="1"/>
  <c r="AX580" i="1" s="1"/>
  <c r="AY580" i="1" a="1"/>
  <c r="AY580" i="1" s="1"/>
  <c r="AZ580" i="1" a="1"/>
  <c r="AZ580" i="1" s="1"/>
  <c r="AI581" i="1"/>
  <c r="AT581" i="1" s="1"/>
  <c r="AO581" i="1"/>
  <c r="AN581" i="1" s="1"/>
  <c r="AR581" i="1" s="1"/>
  <c r="AW581" i="1" a="1"/>
  <c r="AW581" i="1" s="1"/>
  <c r="AX581" i="1" a="1"/>
  <c r="AX581" i="1" s="1"/>
  <c r="AY581" i="1" a="1"/>
  <c r="AY581" i="1" s="1"/>
  <c r="AZ581" i="1" a="1"/>
  <c r="AZ581" i="1" s="1"/>
  <c r="AI582" i="1"/>
  <c r="AT582" i="1" s="1"/>
  <c r="AO582" i="1"/>
  <c r="AN582" i="1" s="1"/>
  <c r="AR582" i="1" s="1"/>
  <c r="AI583" i="1"/>
  <c r="AL583" i="1"/>
  <c r="AM583" i="1"/>
  <c r="AI584" i="1"/>
  <c r="AT584" i="1" s="1"/>
  <c r="AL584" i="1"/>
  <c r="AM584" i="1"/>
  <c r="AI585" i="1"/>
  <c r="AO585" i="1"/>
  <c r="AS585" i="1" s="1"/>
  <c r="AI586" i="1"/>
  <c r="AT586" i="1" s="1"/>
  <c r="AL586" i="1"/>
  <c r="AM586" i="1"/>
  <c r="AI587" i="1"/>
  <c r="AT587" i="1" s="1"/>
  <c r="AL587" i="1"/>
  <c r="AM587" i="1"/>
  <c r="AI588" i="1"/>
  <c r="AT588" i="1" s="1"/>
  <c r="AO588" i="1"/>
  <c r="AN588" i="1" s="1"/>
  <c r="AR588" i="1" s="1"/>
  <c r="AW588" i="1" a="1"/>
  <c r="AW588" i="1" s="1"/>
  <c r="AX588" i="1" a="1"/>
  <c r="AX588" i="1" s="1"/>
  <c r="AY588" i="1" a="1"/>
  <c r="AY588" i="1" s="1"/>
  <c r="AZ588" i="1" a="1"/>
  <c r="AZ588" i="1" s="1"/>
  <c r="AI589" i="1"/>
  <c r="AT589" i="1" s="1"/>
  <c r="AO589" i="1"/>
  <c r="AS589" i="1" s="1"/>
  <c r="AW589" i="1" a="1"/>
  <c r="AW589" i="1" s="1"/>
  <c r="AY589" i="1" a="1"/>
  <c r="AY589" i="1" s="1"/>
  <c r="AZ589" i="1" a="1"/>
  <c r="AZ589" i="1" s="1"/>
  <c r="AI590" i="1"/>
  <c r="AT590" i="1" s="1"/>
  <c r="AL590" i="1"/>
  <c r="AM590" i="1"/>
  <c r="AZ590" i="1" a="1"/>
  <c r="AZ590" i="1" s="1"/>
  <c r="AI591" i="1"/>
  <c r="AT591" i="1" s="1"/>
  <c r="AO591" i="1"/>
  <c r="AS591" i="1" s="1"/>
  <c r="AI592" i="1"/>
  <c r="AT592" i="1" s="1"/>
  <c r="AO592" i="1"/>
  <c r="AS592" i="1" s="1"/>
  <c r="AW592" i="1" a="1"/>
  <c r="AW592" i="1" s="1"/>
  <c r="AX592" i="1" a="1"/>
  <c r="AX592" i="1" s="1"/>
  <c r="AY592" i="1" a="1"/>
  <c r="AY592" i="1" s="1"/>
  <c r="AZ592" i="1" a="1"/>
  <c r="AZ592" i="1" s="1"/>
  <c r="AI593" i="1"/>
  <c r="AT593" i="1" s="1"/>
  <c r="AO593" i="1"/>
  <c r="AS593" i="1" s="1"/>
  <c r="AW593" i="1" a="1"/>
  <c r="AW593" i="1" s="1"/>
  <c r="AX593" i="1" a="1"/>
  <c r="AX593" i="1" s="1"/>
  <c r="AY593" i="1" a="1"/>
  <c r="AY593" i="1" s="1"/>
  <c r="AZ593" i="1" a="1"/>
  <c r="AZ593" i="1" s="1"/>
  <c r="AI594" i="1"/>
  <c r="AT594" i="1" s="1"/>
  <c r="AO594" i="1"/>
  <c r="AW594" i="1" a="1"/>
  <c r="AW594" i="1" s="1"/>
  <c r="AX594" i="1" a="1"/>
  <c r="AX594" i="1" s="1"/>
  <c r="AY594" i="1" a="1"/>
  <c r="AY594" i="1" s="1"/>
  <c r="AZ594" i="1" a="1"/>
  <c r="AZ594" i="1" s="1"/>
  <c r="AI595" i="1"/>
  <c r="AO595" i="1"/>
  <c r="AN595" i="1" s="1"/>
  <c r="AR595" i="1" s="1"/>
  <c r="AW595" i="1" a="1"/>
  <c r="AW595" i="1" s="1"/>
  <c r="AX595" i="1" a="1"/>
  <c r="AX595" i="1" s="1"/>
  <c r="AY595" i="1" a="1"/>
  <c r="AY595" i="1" s="1"/>
  <c r="AZ595" i="1" a="1"/>
  <c r="AZ595" i="1" s="1"/>
  <c r="AI596" i="1"/>
  <c r="AT596" i="1" s="1"/>
  <c r="AL596" i="1"/>
  <c r="AM596" i="1"/>
  <c r="AW596" i="1" a="1"/>
  <c r="AW596" i="1" s="1"/>
  <c r="AX596" i="1" a="1"/>
  <c r="AX596" i="1" s="1"/>
  <c r="AY596" i="1" a="1"/>
  <c r="AY596" i="1" s="1"/>
  <c r="AZ596" i="1" a="1"/>
  <c r="AZ596" i="1" s="1"/>
  <c r="AI597" i="1"/>
  <c r="AT597" i="1" s="1"/>
  <c r="AL597" i="1"/>
  <c r="AM597" i="1"/>
  <c r="AW597" i="1" a="1"/>
  <c r="AW597" i="1" s="1"/>
  <c r="AX597" i="1" a="1"/>
  <c r="AX597" i="1" s="1"/>
  <c r="AY597" i="1" a="1"/>
  <c r="AY597" i="1" s="1"/>
  <c r="AZ597" i="1" a="1"/>
  <c r="AZ597" i="1" s="1"/>
  <c r="AI598" i="1"/>
  <c r="AT598" i="1" s="1"/>
  <c r="AL598" i="1"/>
  <c r="AM598" i="1"/>
  <c r="AW598" i="1" a="1"/>
  <c r="AW598" i="1" s="1"/>
  <c r="AX598" i="1" a="1"/>
  <c r="AX598" i="1" s="1"/>
  <c r="AY598" i="1" a="1"/>
  <c r="AY598" i="1" s="1"/>
  <c r="AZ598" i="1" a="1"/>
  <c r="AZ598" i="1" s="1"/>
  <c r="AI599" i="1"/>
  <c r="AT599" i="1" s="1"/>
  <c r="AO599" i="1"/>
  <c r="AN599" i="1" s="1"/>
  <c r="AR599" i="1" s="1"/>
  <c r="AW599" i="1" a="1"/>
  <c r="AW599" i="1" s="1"/>
  <c r="AZ599" i="1" a="1"/>
  <c r="AZ599" i="1" s="1"/>
  <c r="AI600" i="1"/>
  <c r="AT600" i="1" s="1"/>
  <c r="AL600" i="1"/>
  <c r="AM600" i="1"/>
  <c r="AI601" i="1"/>
  <c r="AL601" i="1"/>
  <c r="AM601" i="1"/>
  <c r="AW601" i="1" a="1"/>
  <c r="AW601" i="1" s="1"/>
  <c r="AZ601" i="1" a="1"/>
  <c r="AZ601" i="1" s="1"/>
  <c r="AI602" i="1"/>
  <c r="AT602" i="1" s="1"/>
  <c r="AO602" i="1"/>
  <c r="AI603" i="1"/>
  <c r="AT603" i="1" s="1"/>
  <c r="AL603" i="1"/>
  <c r="AM603" i="1"/>
  <c r="AW603" i="1" a="1"/>
  <c r="AW603" i="1" s="1"/>
  <c r="AZ603" i="1" a="1"/>
  <c r="AZ603" i="1" s="1"/>
  <c r="AI604" i="1"/>
  <c r="AT604" i="1" s="1"/>
  <c r="AL604" i="1"/>
  <c r="AM604" i="1"/>
  <c r="AW604" i="1" a="1"/>
  <c r="AW604" i="1" s="1"/>
  <c r="AZ604" i="1" a="1"/>
  <c r="AZ604" i="1" s="1"/>
  <c r="AI605" i="1"/>
  <c r="AL605" i="1"/>
  <c r="AM605" i="1"/>
  <c r="AI606" i="1"/>
  <c r="AT606" i="1" s="1"/>
  <c r="AL606" i="1"/>
  <c r="AM606" i="1"/>
  <c r="AI607" i="1"/>
  <c r="AO607" i="1"/>
  <c r="AW607" i="1" a="1"/>
  <c r="AW607" i="1" s="1"/>
  <c r="AX607" i="1" a="1"/>
  <c r="AX607" i="1" s="1"/>
  <c r="AY607" i="1" a="1"/>
  <c r="AY607" i="1" s="1"/>
  <c r="AZ607" i="1" a="1"/>
  <c r="AZ607" i="1" s="1"/>
  <c r="AI608" i="1"/>
  <c r="AT608" i="1" s="1"/>
  <c r="AL608" i="1"/>
  <c r="AM608" i="1"/>
  <c r="AW608" i="1" a="1"/>
  <c r="AW608" i="1" s="1"/>
  <c r="AX608" i="1" a="1"/>
  <c r="AX608" i="1" s="1"/>
  <c r="AY608" i="1" a="1"/>
  <c r="AY608" i="1" s="1"/>
  <c r="AZ608" i="1" a="1"/>
  <c r="AZ608" i="1" s="1"/>
  <c r="AI609" i="1"/>
  <c r="AT609" i="1" s="1"/>
  <c r="AO609" i="1"/>
  <c r="AN609" i="1" s="1"/>
  <c r="AR609" i="1" s="1"/>
  <c r="AW609" i="1" a="1"/>
  <c r="AW609" i="1" s="1"/>
  <c r="AX609" i="1" a="1"/>
  <c r="AX609" i="1" s="1"/>
  <c r="AY609" i="1" a="1"/>
  <c r="AY609" i="1" s="1"/>
  <c r="AZ609" i="1" a="1"/>
  <c r="AZ609" i="1" s="1"/>
  <c r="AI610" i="1"/>
  <c r="AT610" i="1" s="1"/>
  <c r="AO610" i="1"/>
  <c r="AW610" i="1" a="1"/>
  <c r="AW610" i="1" s="1"/>
  <c r="AX610" i="1" a="1"/>
  <c r="AX610" i="1" s="1"/>
  <c r="AY610" i="1" a="1"/>
  <c r="AY610" i="1" s="1"/>
  <c r="AZ610" i="1" a="1"/>
  <c r="AZ610" i="1" s="1"/>
  <c r="AI611" i="1"/>
  <c r="AO611" i="1"/>
  <c r="AW611" i="1" a="1"/>
  <c r="AW611" i="1" s="1"/>
  <c r="AX611" i="1" a="1"/>
  <c r="AX611" i="1" s="1"/>
  <c r="AY611" i="1" a="1"/>
  <c r="AY611" i="1" s="1"/>
  <c r="AZ611" i="1" a="1"/>
  <c r="AZ611" i="1" s="1"/>
  <c r="AI612" i="1"/>
  <c r="AL612" i="1"/>
  <c r="AM612" i="1"/>
  <c r="AW612" i="1" a="1"/>
  <c r="AW612" i="1" s="1"/>
  <c r="AX612" i="1" a="1"/>
  <c r="AX612" i="1" s="1"/>
  <c r="AY612" i="1" a="1"/>
  <c r="AY612" i="1" s="1"/>
  <c r="AZ612" i="1" a="1"/>
  <c r="AZ612" i="1" s="1"/>
  <c r="AI613" i="1"/>
  <c r="AT613" i="1" s="1"/>
  <c r="AL613" i="1"/>
  <c r="AM613" i="1"/>
  <c r="AW613" i="1" a="1"/>
  <c r="AW613" i="1" s="1"/>
  <c r="AX613" i="1" a="1"/>
  <c r="AX613" i="1" s="1"/>
  <c r="AY613" i="1" a="1"/>
  <c r="AY613" i="1" s="1"/>
  <c r="AZ613" i="1" a="1"/>
  <c r="AZ613" i="1" s="1"/>
  <c r="AI614" i="1"/>
  <c r="AL614" i="1"/>
  <c r="AM614" i="1"/>
  <c r="AW614" i="1" a="1"/>
  <c r="AW614" i="1" s="1"/>
  <c r="AX614" i="1" a="1"/>
  <c r="AX614" i="1" s="1"/>
  <c r="AY614" i="1" a="1"/>
  <c r="AY614" i="1" s="1"/>
  <c r="AZ614" i="1" a="1"/>
  <c r="AZ614" i="1" s="1"/>
  <c r="AI615" i="1"/>
  <c r="AT615" i="1" s="1"/>
  <c r="AO615" i="1"/>
  <c r="AS615" i="1" s="1"/>
  <c r="AI616" i="1"/>
  <c r="AT616" i="1" s="1"/>
  <c r="AL616" i="1"/>
  <c r="AM616" i="1"/>
  <c r="AI617" i="1"/>
  <c r="AO617" i="1"/>
  <c r="AN617" i="1" s="1"/>
  <c r="AR617" i="1" s="1"/>
  <c r="AI618" i="1"/>
  <c r="AT618" i="1" s="1"/>
  <c r="AL618" i="1"/>
  <c r="AM618" i="1"/>
  <c r="AI619" i="1"/>
  <c r="AO619" i="1"/>
  <c r="AN619" i="1" s="1"/>
  <c r="AR619" i="1" s="1"/>
  <c r="AI620" i="1"/>
  <c r="AT620" i="1" s="1"/>
  <c r="AO620" i="1"/>
  <c r="AW620" i="1" a="1"/>
  <c r="AW620" i="1" s="1"/>
  <c r="AX620" i="1" a="1"/>
  <c r="AX620" i="1" s="1"/>
  <c r="AY620" i="1" a="1"/>
  <c r="AY620" i="1" s="1"/>
  <c r="AZ620" i="1" a="1"/>
  <c r="AZ620" i="1" s="1"/>
  <c r="AI621" i="1"/>
  <c r="AO621" i="1"/>
  <c r="AN621" i="1" s="1"/>
  <c r="AR621" i="1" s="1"/>
  <c r="AW621" i="1" a="1"/>
  <c r="AW621" i="1" s="1"/>
  <c r="AX621" i="1" a="1"/>
  <c r="AX621" i="1" s="1"/>
  <c r="AY621" i="1" a="1"/>
  <c r="AY621" i="1" s="1"/>
  <c r="AZ621" i="1" a="1"/>
  <c r="AZ621" i="1" s="1"/>
  <c r="AI622" i="1"/>
  <c r="AO622" i="1"/>
  <c r="AS622" i="1" s="1"/>
  <c r="AW622" i="1" a="1"/>
  <c r="AW622" i="1" s="1"/>
  <c r="AX622" i="1" a="1"/>
  <c r="AX622" i="1" s="1"/>
  <c r="AY622" i="1" a="1"/>
  <c r="AY622" i="1" s="1"/>
  <c r="AZ622" i="1" a="1"/>
  <c r="AZ622" i="1" s="1"/>
  <c r="AI623" i="1"/>
  <c r="AT623" i="1" s="1"/>
  <c r="AO623" i="1"/>
  <c r="AW623" i="1" a="1"/>
  <c r="AW623" i="1" s="1"/>
  <c r="AX623" i="1" a="1"/>
  <c r="AX623" i="1" s="1"/>
  <c r="AY623" i="1" a="1"/>
  <c r="AY623" i="1" s="1"/>
  <c r="AZ623" i="1" a="1"/>
  <c r="AZ623" i="1" s="1"/>
  <c r="AI624" i="1"/>
  <c r="AT624" i="1" s="1"/>
  <c r="AO624" i="1"/>
  <c r="AW624" i="1" a="1"/>
  <c r="AW624" i="1" s="1"/>
  <c r="AX624" i="1" a="1"/>
  <c r="AX624" i="1" s="1"/>
  <c r="AY624" i="1" a="1"/>
  <c r="AY624" i="1" s="1"/>
  <c r="AZ624" i="1" a="1"/>
  <c r="AZ624" i="1" s="1"/>
  <c r="AI625" i="1"/>
  <c r="AT625" i="1" s="1"/>
  <c r="AL625" i="1"/>
  <c r="AM625" i="1"/>
  <c r="AW625" i="1" a="1"/>
  <c r="AW625" i="1" s="1"/>
  <c r="AX625" i="1" a="1"/>
  <c r="AX625" i="1" s="1"/>
  <c r="AY625" i="1" a="1"/>
  <c r="AY625" i="1" s="1"/>
  <c r="AZ625" i="1" a="1"/>
  <c r="AZ625" i="1" s="1"/>
  <c r="AI626" i="1"/>
  <c r="AT626" i="1" s="1"/>
  <c r="AO626" i="1"/>
  <c r="AS626" i="1" s="1"/>
  <c r="AW626" i="1" a="1"/>
  <c r="AW626" i="1" s="1"/>
  <c r="AX626" i="1" a="1"/>
  <c r="AX626" i="1" s="1"/>
  <c r="AY626" i="1" a="1"/>
  <c r="AY626" i="1" s="1"/>
  <c r="AZ626" i="1" a="1"/>
  <c r="AZ626" i="1" s="1"/>
  <c r="AI627" i="1"/>
  <c r="AT627" i="1" s="1"/>
  <c r="AL627" i="1"/>
  <c r="AM627" i="1"/>
  <c r="AW627" i="1" a="1"/>
  <c r="AW627" i="1" s="1"/>
  <c r="AX627" i="1" a="1"/>
  <c r="AX627" i="1" s="1"/>
  <c r="AY627" i="1" a="1"/>
  <c r="AY627" i="1" s="1"/>
  <c r="AZ627" i="1" a="1"/>
  <c r="AZ627" i="1" s="1"/>
  <c r="AI628" i="1"/>
  <c r="AT628" i="1" s="1"/>
  <c r="AO628" i="1"/>
  <c r="AN628" i="1" s="1"/>
  <c r="AR628" i="1" s="1"/>
  <c r="AW628" i="1" a="1"/>
  <c r="AW628" i="1" s="1"/>
  <c r="AX628" i="1" a="1"/>
  <c r="AX628" i="1" s="1"/>
  <c r="AY628" i="1" a="1"/>
  <c r="AY628" i="1" s="1"/>
  <c r="AZ628" i="1" a="1"/>
  <c r="AZ628" i="1" s="1"/>
  <c r="AI629" i="1"/>
  <c r="AL629" i="1"/>
  <c r="AM629" i="1"/>
  <c r="AW629" i="1" a="1"/>
  <c r="AW629" i="1" s="1"/>
  <c r="AX629" i="1" a="1"/>
  <c r="AX629" i="1" s="1"/>
  <c r="AY629" i="1" a="1"/>
  <c r="AY629" i="1" s="1"/>
  <c r="AZ629" i="1" a="1"/>
  <c r="AZ629" i="1" s="1"/>
  <c r="AI630" i="1"/>
  <c r="AT630" i="1" s="1"/>
  <c r="AO630" i="1"/>
  <c r="AW630" i="1" a="1"/>
  <c r="AW630" i="1" s="1"/>
  <c r="AX630" i="1" a="1"/>
  <c r="AX630" i="1" s="1"/>
  <c r="AY630" i="1" a="1"/>
  <c r="AY630" i="1" s="1"/>
  <c r="AZ630" i="1" a="1"/>
  <c r="AZ630" i="1" s="1"/>
  <c r="AI631" i="1"/>
  <c r="AL631" i="1"/>
  <c r="AM631" i="1"/>
  <c r="AW631" i="1" a="1"/>
  <c r="AW631" i="1" s="1"/>
  <c r="AX631" i="1" a="1"/>
  <c r="AX631" i="1" s="1"/>
  <c r="AY631" i="1" a="1"/>
  <c r="AY631" i="1" s="1"/>
  <c r="AZ631" i="1" a="1"/>
  <c r="AZ631" i="1" s="1"/>
  <c r="AI632" i="1"/>
  <c r="AT632" i="1" s="1"/>
  <c r="AO632" i="1"/>
  <c r="AS632" i="1" s="1"/>
  <c r="AZ632" i="1" a="1"/>
  <c r="AZ632" i="1" s="1"/>
  <c r="AI633" i="1"/>
  <c r="AT633" i="1" s="1"/>
  <c r="AL633" i="1"/>
  <c r="AM633" i="1"/>
  <c r="AI634" i="1"/>
  <c r="AT634" i="1" s="1"/>
  <c r="AL634" i="1"/>
  <c r="AM634" i="1"/>
  <c r="AZ634" i="1" a="1"/>
  <c r="AZ634" i="1" s="1"/>
  <c r="AI635" i="1"/>
  <c r="AT635" i="1" s="1"/>
  <c r="AO635" i="1"/>
  <c r="AN635" i="1" s="1"/>
  <c r="AR635" i="1" s="1"/>
  <c r="AZ635" i="1" a="1"/>
  <c r="AZ635" i="1" s="1"/>
  <c r="AI636" i="1"/>
  <c r="AT636" i="1" s="1"/>
  <c r="AL636" i="1"/>
  <c r="AM636" i="1"/>
  <c r="AI637" i="1"/>
  <c r="AL637" i="1"/>
  <c r="AM637" i="1"/>
  <c r="AZ637" i="1" a="1"/>
  <c r="AZ637" i="1" s="1"/>
  <c r="AI638" i="1"/>
  <c r="AO638" i="1"/>
  <c r="AS638" i="1" s="1"/>
  <c r="AI639" i="1"/>
  <c r="AO639" i="1"/>
  <c r="AW639" i="1" a="1"/>
  <c r="AW639" i="1" s="1"/>
  <c r="AX639" i="1" a="1"/>
  <c r="AX639" i="1" s="1"/>
  <c r="AY639" i="1" a="1"/>
  <c r="AY639" i="1" s="1"/>
  <c r="AZ639" i="1" a="1"/>
  <c r="AZ639" i="1" s="1"/>
  <c r="AI640" i="1"/>
  <c r="AO640" i="1"/>
  <c r="AN640" i="1" s="1"/>
  <c r="AR640" i="1" s="1"/>
  <c r="AT640" i="1"/>
  <c r="AW640" i="1" a="1"/>
  <c r="AW640" i="1" s="1"/>
  <c r="AX640" i="1" a="1"/>
  <c r="AX640" i="1" s="1"/>
  <c r="AY640" i="1" a="1"/>
  <c r="AY640" i="1" s="1"/>
  <c r="AZ640" i="1" a="1"/>
  <c r="AZ640" i="1" s="1"/>
  <c r="AI641" i="1"/>
  <c r="AT641" i="1" s="1"/>
  <c r="AL641" i="1"/>
  <c r="AM641" i="1"/>
  <c r="AW641" i="1" a="1"/>
  <c r="AW641" i="1" s="1"/>
  <c r="AX641" i="1" a="1"/>
  <c r="AX641" i="1" s="1"/>
  <c r="AY641" i="1" a="1"/>
  <c r="AY641" i="1" s="1"/>
  <c r="AZ641" i="1" a="1"/>
  <c r="AZ641" i="1" s="1"/>
  <c r="AI642" i="1"/>
  <c r="AT642" i="1" s="1"/>
  <c r="AO642" i="1"/>
  <c r="AN642" i="1" s="1"/>
  <c r="AR642" i="1" s="1"/>
  <c r="AW642" i="1" a="1"/>
  <c r="AW642" i="1" s="1"/>
  <c r="AX642" i="1" a="1"/>
  <c r="AX642" i="1" s="1"/>
  <c r="AY642" i="1" a="1"/>
  <c r="AY642" i="1" s="1"/>
  <c r="AZ642" i="1" a="1"/>
  <c r="AZ642" i="1" s="1"/>
  <c r="AI643" i="1"/>
  <c r="AT643" i="1" s="1"/>
  <c r="AO643" i="1"/>
  <c r="AS643" i="1" s="1"/>
  <c r="AW643" i="1" a="1"/>
  <c r="AW643" i="1" s="1"/>
  <c r="AX643" i="1" a="1"/>
  <c r="AX643" i="1" s="1"/>
  <c r="AY643" i="1" a="1"/>
  <c r="AY643" i="1" s="1"/>
  <c r="AZ643" i="1" a="1"/>
  <c r="AZ643" i="1" s="1"/>
  <c r="AI644" i="1"/>
  <c r="AT644" i="1" s="1"/>
  <c r="AL644" i="1"/>
  <c r="AM644" i="1"/>
  <c r="AW644" i="1" a="1"/>
  <c r="AW644" i="1" s="1"/>
  <c r="AX644" i="1" a="1"/>
  <c r="AX644" i="1" s="1"/>
  <c r="AY644" i="1" a="1"/>
  <c r="AY644" i="1" s="1"/>
  <c r="AZ644" i="1" a="1"/>
  <c r="AZ644" i="1" s="1"/>
  <c r="AI645" i="1"/>
  <c r="AT645" i="1" s="1"/>
  <c r="AL645" i="1"/>
  <c r="AM645" i="1"/>
  <c r="AW645" i="1" a="1"/>
  <c r="AW645" i="1" s="1"/>
  <c r="AX645" i="1" a="1"/>
  <c r="AX645" i="1" s="1"/>
  <c r="AY645" i="1" a="1"/>
  <c r="AY645" i="1" s="1"/>
  <c r="AZ645" i="1" a="1"/>
  <c r="AZ645" i="1" s="1"/>
  <c r="AI646" i="1"/>
  <c r="AT646" i="1" s="1"/>
  <c r="AL646" i="1"/>
  <c r="AM646" i="1"/>
  <c r="AW646" i="1" a="1"/>
  <c r="AW646" i="1" s="1"/>
  <c r="AX646" i="1" a="1"/>
  <c r="AX646" i="1" s="1"/>
  <c r="AY646" i="1" a="1"/>
  <c r="AY646" i="1" s="1"/>
  <c r="AZ646" i="1" a="1"/>
  <c r="AZ646" i="1" s="1"/>
  <c r="AI647" i="1"/>
  <c r="AT647" i="1" s="1"/>
  <c r="AO647" i="1"/>
  <c r="AS647" i="1" s="1"/>
  <c r="AW647" i="1" a="1"/>
  <c r="AW647" i="1" s="1"/>
  <c r="AX647" i="1" a="1"/>
  <c r="AX647" i="1" s="1"/>
  <c r="AY647" i="1" a="1"/>
  <c r="AY647" i="1" s="1"/>
  <c r="AZ647" i="1" a="1"/>
  <c r="AZ647" i="1" s="1"/>
  <c r="AI648" i="1"/>
  <c r="AT648" i="1" s="1"/>
  <c r="AL648" i="1"/>
  <c r="AM648" i="1"/>
  <c r="AW648" i="1" a="1"/>
  <c r="AW648" i="1" s="1"/>
  <c r="AX648" i="1" a="1"/>
  <c r="AX648" i="1" s="1"/>
  <c r="AY648" i="1" a="1"/>
  <c r="AY648" i="1" s="1"/>
  <c r="AZ648" i="1" a="1"/>
  <c r="AZ648" i="1" s="1"/>
  <c r="AI649" i="1"/>
  <c r="AT649" i="1" s="1"/>
  <c r="AL649" i="1"/>
  <c r="AM649" i="1"/>
  <c r="AW649" i="1" a="1"/>
  <c r="AW649" i="1" s="1"/>
  <c r="AX649" i="1" a="1"/>
  <c r="AX649" i="1" s="1"/>
  <c r="AY649" i="1" a="1"/>
  <c r="AY649" i="1" s="1"/>
  <c r="AZ649" i="1" a="1"/>
  <c r="AZ649" i="1" s="1"/>
  <c r="AI650" i="1"/>
  <c r="AO650" i="1"/>
  <c r="AS650" i="1" s="1"/>
  <c r="AW650" i="1" a="1"/>
  <c r="AW650" i="1" s="1"/>
  <c r="AX650" i="1" a="1"/>
  <c r="AX650" i="1" s="1"/>
  <c r="AY650" i="1" a="1"/>
  <c r="AY650" i="1" s="1"/>
  <c r="AZ650" i="1" a="1"/>
  <c r="AZ650" i="1" s="1"/>
  <c r="AI651" i="1"/>
  <c r="AT651" i="1" s="1"/>
  <c r="AO651" i="1"/>
  <c r="AW651" i="1" a="1"/>
  <c r="AW651" i="1" s="1"/>
  <c r="AX651" i="1" a="1"/>
  <c r="AX651" i="1" s="1"/>
  <c r="AY651" i="1" a="1"/>
  <c r="AY651" i="1" s="1"/>
  <c r="AZ651" i="1" a="1"/>
  <c r="AZ651" i="1" s="1"/>
  <c r="AI652" i="1"/>
  <c r="AL652" i="1"/>
  <c r="AM652" i="1"/>
  <c r="AW652" i="1" a="1"/>
  <c r="AW652" i="1" s="1"/>
  <c r="AX652" i="1" a="1"/>
  <c r="AX652" i="1" s="1"/>
  <c r="AY652" i="1" a="1"/>
  <c r="AY652" i="1" s="1"/>
  <c r="AZ652" i="1" a="1"/>
  <c r="AZ652" i="1" s="1"/>
  <c r="AI653" i="1"/>
  <c r="AT653" i="1" s="1"/>
  <c r="AO653" i="1"/>
  <c r="AW653" i="1" a="1"/>
  <c r="AW653" i="1" s="1"/>
  <c r="AY653" i="1" a="1"/>
  <c r="AY653" i="1" s="1"/>
  <c r="AZ653" i="1" a="1"/>
  <c r="AZ653" i="1" s="1"/>
  <c r="AI654" i="1"/>
  <c r="AT654" i="1" s="1"/>
  <c r="AL654" i="1"/>
  <c r="AM654" i="1"/>
  <c r="AW654" i="1" a="1"/>
  <c r="AW654" i="1" s="1"/>
  <c r="AY654" i="1" a="1"/>
  <c r="AY654" i="1" s="1"/>
  <c r="AZ654" i="1" a="1"/>
  <c r="AZ654" i="1" s="1"/>
  <c r="AI655" i="1"/>
  <c r="AO655" i="1"/>
  <c r="AS655" i="1" s="1"/>
  <c r="AW655" i="1" a="1"/>
  <c r="AW655" i="1" s="1"/>
  <c r="AY655" i="1" a="1"/>
  <c r="AY655" i="1" s="1"/>
  <c r="AZ655" i="1" a="1"/>
  <c r="AZ655" i="1" s="1"/>
  <c r="AI656" i="1"/>
  <c r="AL656" i="1"/>
  <c r="AM656" i="1"/>
  <c r="AT656" i="1"/>
  <c r="AZ656" i="1" a="1"/>
  <c r="AZ656" i="1" s="1"/>
  <c r="AI657" i="1"/>
  <c r="AO657" i="1"/>
  <c r="AN657" i="1" s="1"/>
  <c r="AR657" i="1" s="1"/>
  <c r="AI658" i="1"/>
  <c r="AT658" i="1" s="1"/>
  <c r="AO658" i="1"/>
  <c r="AS658" i="1" s="1"/>
  <c r="AW658" i="1" a="1"/>
  <c r="AW658" i="1" s="1"/>
  <c r="AX658" i="1" a="1"/>
  <c r="AX658" i="1" s="1"/>
  <c r="AY658" i="1" a="1"/>
  <c r="AY658" i="1" s="1"/>
  <c r="AZ658" i="1" a="1"/>
  <c r="AZ658" i="1" s="1"/>
  <c r="AI659" i="1"/>
  <c r="AT659" i="1" s="1"/>
  <c r="AO659" i="1"/>
  <c r="AS659" i="1" s="1"/>
  <c r="AW659" i="1" a="1"/>
  <c r="AW659" i="1" s="1"/>
  <c r="AX659" i="1" a="1"/>
  <c r="AX659" i="1" s="1"/>
  <c r="AY659" i="1" a="1"/>
  <c r="AY659" i="1" s="1"/>
  <c r="AZ659" i="1" a="1"/>
  <c r="AZ659" i="1" s="1"/>
  <c r="AI660" i="1"/>
  <c r="AT660" i="1" s="1"/>
  <c r="AO660" i="1"/>
  <c r="AN660" i="1" s="1"/>
  <c r="AR660" i="1" s="1"/>
  <c r="AW660" i="1" a="1"/>
  <c r="AW660" i="1" s="1"/>
  <c r="AX660" i="1" a="1"/>
  <c r="AX660" i="1" s="1"/>
  <c r="AY660" i="1" a="1"/>
  <c r="AY660" i="1" s="1"/>
  <c r="AZ660" i="1" a="1"/>
  <c r="AZ660" i="1" s="1"/>
  <c r="AI661" i="1"/>
  <c r="AL661" i="1"/>
  <c r="AM661" i="1"/>
  <c r="AW661" i="1" a="1"/>
  <c r="AW661" i="1" s="1"/>
  <c r="AX661" i="1" a="1"/>
  <c r="AX661" i="1" s="1"/>
  <c r="AY661" i="1" a="1"/>
  <c r="AY661" i="1" s="1"/>
  <c r="AZ661" i="1" a="1"/>
  <c r="AZ661" i="1" s="1"/>
  <c r="AI662" i="1"/>
  <c r="AT662" i="1" s="1"/>
  <c r="AO662" i="1"/>
  <c r="AW662" i="1" a="1"/>
  <c r="AW662" i="1" s="1"/>
  <c r="AY662" i="1" a="1"/>
  <c r="AY662" i="1" s="1"/>
  <c r="AZ662" i="1" a="1"/>
  <c r="AZ662" i="1" s="1"/>
  <c r="AI663" i="1"/>
  <c r="AL663" i="1"/>
  <c r="AM663" i="1"/>
  <c r="AW663" i="1" a="1"/>
  <c r="AW663" i="1" s="1"/>
  <c r="AY663" i="1" a="1"/>
  <c r="AY663" i="1" s="1"/>
  <c r="AZ663" i="1" a="1"/>
  <c r="AZ663" i="1" s="1"/>
  <c r="AI664" i="1"/>
  <c r="AT664" i="1" s="1"/>
  <c r="AO664" i="1"/>
  <c r="AW664" i="1" a="1"/>
  <c r="AW664" i="1" s="1"/>
  <c r="AY664" i="1" a="1"/>
  <c r="AY664" i="1" s="1"/>
  <c r="AZ664" i="1" a="1"/>
  <c r="AZ664" i="1" s="1"/>
  <c r="AI665" i="1"/>
  <c r="AT665" i="1" s="1"/>
  <c r="AL665" i="1"/>
  <c r="AM665" i="1"/>
  <c r="AZ665" i="1" a="1"/>
  <c r="AZ665" i="1" s="1"/>
  <c r="AI666" i="1"/>
  <c r="AT666" i="1" s="1"/>
  <c r="AO666" i="1"/>
  <c r="AN666" i="1" s="1"/>
  <c r="AR666" i="1" s="1"/>
  <c r="AW666" i="1" a="1"/>
  <c r="AW666" i="1" s="1"/>
  <c r="AX666" i="1" a="1"/>
  <c r="AX666" i="1" s="1"/>
  <c r="AY666" i="1" a="1"/>
  <c r="AY666" i="1" s="1"/>
  <c r="AZ666" i="1" a="1"/>
  <c r="AZ666" i="1" s="1"/>
  <c r="AI667" i="1"/>
  <c r="AT667" i="1" s="1"/>
  <c r="AO667" i="1"/>
  <c r="AS667" i="1" s="1"/>
  <c r="AW667" i="1" a="1"/>
  <c r="AW667" i="1" s="1"/>
  <c r="AX667" i="1" a="1"/>
  <c r="AX667" i="1" s="1"/>
  <c r="AY667" i="1" a="1"/>
  <c r="AY667" i="1" s="1"/>
  <c r="AZ667" i="1" a="1"/>
  <c r="AZ667" i="1" s="1"/>
  <c r="AI668" i="1"/>
  <c r="AO668" i="1"/>
  <c r="AN668" i="1" s="1"/>
  <c r="AR668" i="1" s="1"/>
  <c r="AW668" i="1" a="1"/>
  <c r="AW668" i="1" s="1"/>
  <c r="AI669" i="1"/>
  <c r="AT669" i="1" s="1"/>
  <c r="AO669" i="1"/>
  <c r="AI670" i="1"/>
  <c r="AO670" i="1"/>
  <c r="AW670" i="1" a="1"/>
  <c r="AW670" i="1" s="1"/>
  <c r="AX670" i="1" a="1"/>
  <c r="AX670" i="1" s="1"/>
  <c r="AY670" i="1" a="1"/>
  <c r="AY670" i="1" s="1"/>
  <c r="AZ670" i="1" a="1"/>
  <c r="AZ670" i="1" s="1"/>
  <c r="AI671" i="1"/>
  <c r="AO671" i="1"/>
  <c r="AN671" i="1" s="1"/>
  <c r="AR671" i="1" s="1"/>
  <c r="AW671" i="1" a="1"/>
  <c r="AW671" i="1" s="1"/>
  <c r="AY671" i="1" a="1"/>
  <c r="AY671" i="1" s="1"/>
  <c r="AZ671" i="1" a="1"/>
  <c r="AZ671" i="1" s="1"/>
  <c r="AI672" i="1"/>
  <c r="AT672" i="1" s="1"/>
  <c r="AL672" i="1"/>
  <c r="AM672" i="1"/>
  <c r="AI673" i="1"/>
  <c r="AT673" i="1" s="1"/>
  <c r="AL673" i="1"/>
  <c r="AM673" i="1"/>
  <c r="AZ673" i="1" a="1"/>
  <c r="AZ673" i="1" s="1"/>
  <c r="AI674" i="1"/>
  <c r="AT674" i="1" s="1"/>
  <c r="AO674" i="1"/>
  <c r="AS674" i="1" s="1"/>
  <c r="AZ674" i="1" a="1"/>
  <c r="AZ674" i="1" s="1"/>
  <c r="AI675" i="1"/>
  <c r="AT675" i="1" s="1"/>
  <c r="AL675" i="1"/>
  <c r="AM675" i="1"/>
  <c r="AI676" i="1"/>
  <c r="AL676" i="1"/>
  <c r="AM676" i="1"/>
  <c r="AZ676" i="1" a="1"/>
  <c r="AZ676" i="1" s="1"/>
  <c r="AI677" i="1"/>
  <c r="AT677" i="1" s="1"/>
  <c r="AO677" i="1"/>
  <c r="AS677" i="1" s="1"/>
  <c r="AI678" i="1"/>
  <c r="AO678" i="1"/>
  <c r="AS678" i="1" s="1"/>
  <c r="AT678" i="1"/>
  <c r="AW678" i="1" a="1"/>
  <c r="AW678" i="1" s="1"/>
  <c r="AX678" i="1" a="1"/>
  <c r="AX678" i="1" s="1"/>
  <c r="AY678" i="1" a="1"/>
  <c r="AY678" i="1" s="1"/>
  <c r="AZ678" i="1" a="1"/>
  <c r="AZ678" i="1" s="1"/>
  <c r="AI679" i="1"/>
  <c r="AT679" i="1" s="1"/>
  <c r="AO679" i="1"/>
  <c r="AW679" i="1" a="1"/>
  <c r="AW679" i="1" s="1"/>
  <c r="AX679" i="1" a="1"/>
  <c r="AX679" i="1" s="1"/>
  <c r="AY679" i="1" a="1"/>
  <c r="AY679" i="1" s="1"/>
  <c r="AZ679" i="1" a="1"/>
  <c r="AZ679" i="1" s="1"/>
  <c r="AI680" i="1"/>
  <c r="AT680" i="1" s="1"/>
  <c r="AO680" i="1"/>
  <c r="AN680" i="1" s="1"/>
  <c r="AR680" i="1" s="1"/>
  <c r="AW680" i="1" a="1"/>
  <c r="AW680" i="1" s="1"/>
  <c r="AX680" i="1" a="1"/>
  <c r="AX680" i="1" s="1"/>
  <c r="AY680" i="1" a="1"/>
  <c r="AY680" i="1" s="1"/>
  <c r="AZ680" i="1" a="1"/>
  <c r="AZ680" i="1" s="1"/>
  <c r="AI681" i="1"/>
  <c r="AT681" i="1" s="1"/>
  <c r="AL681" i="1"/>
  <c r="AM681" i="1"/>
  <c r="AW681" i="1" a="1"/>
  <c r="AW681" i="1" s="1"/>
  <c r="AX681" i="1" a="1"/>
  <c r="AX681" i="1" s="1"/>
  <c r="AY681" i="1" a="1"/>
  <c r="AY681" i="1" s="1"/>
  <c r="AZ681" i="1" a="1"/>
  <c r="AZ681" i="1" s="1"/>
  <c r="AI682" i="1"/>
  <c r="AT682" i="1" s="1"/>
  <c r="AO682" i="1"/>
  <c r="AN682" i="1" s="1"/>
  <c r="AR682" i="1" s="1"/>
  <c r="AZ682" i="1" a="1"/>
  <c r="AZ682" i="1" s="1"/>
  <c r="AI683" i="1"/>
  <c r="AT683" i="1" s="1"/>
  <c r="AL683" i="1"/>
  <c r="AM683" i="1"/>
  <c r="AW683" i="1" a="1"/>
  <c r="AW683" i="1" s="1"/>
  <c r="AY683" i="1" a="1"/>
  <c r="AY683" i="1" s="1"/>
  <c r="AI684" i="1"/>
  <c r="AL684" i="1"/>
  <c r="AM684" i="1"/>
  <c r="AW684" i="1" a="1"/>
  <c r="AW684" i="1" s="1"/>
  <c r="AZ684" i="1" a="1"/>
  <c r="AZ684" i="1" s="1"/>
  <c r="AI685" i="1"/>
  <c r="AO685" i="1"/>
  <c r="AZ685" i="1" a="1"/>
  <c r="AZ685" i="1" s="1"/>
  <c r="AI686" i="1"/>
  <c r="AL686" i="1"/>
  <c r="AM686" i="1"/>
  <c r="AI687" i="1"/>
  <c r="AL687" i="1"/>
  <c r="AM687" i="1"/>
  <c r="AZ687" i="1" a="1"/>
  <c r="AZ687" i="1" s="1"/>
  <c r="AI688" i="1"/>
  <c r="AT688" i="1" s="1"/>
  <c r="AO688" i="1"/>
  <c r="AW688" i="1" a="1"/>
  <c r="AW688" i="1" s="1"/>
  <c r="AX688" i="1" a="1"/>
  <c r="AX688" i="1" s="1"/>
  <c r="AY688" i="1" a="1"/>
  <c r="AY688" i="1" s="1"/>
  <c r="AZ688" i="1" a="1"/>
  <c r="AZ688" i="1" s="1"/>
  <c r="AI689" i="1"/>
  <c r="AT689" i="1" s="1"/>
  <c r="AO689" i="1"/>
  <c r="AS689" i="1" s="1"/>
  <c r="AW689" i="1" a="1"/>
  <c r="AW689" i="1" s="1"/>
  <c r="AX689" i="1" a="1"/>
  <c r="AX689" i="1" s="1"/>
  <c r="AY689" i="1" a="1"/>
  <c r="AY689" i="1" s="1"/>
  <c r="AZ689" i="1" a="1"/>
  <c r="AZ689" i="1" s="1"/>
  <c r="AI690" i="1"/>
  <c r="AT690" i="1" s="1"/>
  <c r="AO690" i="1"/>
  <c r="AW690" i="1" a="1"/>
  <c r="AW690" i="1" s="1"/>
  <c r="AX690" i="1" a="1"/>
  <c r="AX690" i="1" s="1"/>
  <c r="AY690" i="1" a="1"/>
  <c r="AY690" i="1" s="1"/>
  <c r="AZ690" i="1" a="1"/>
  <c r="AZ690" i="1" s="1"/>
  <c r="AI691" i="1"/>
  <c r="AO691" i="1"/>
  <c r="AN691" i="1" s="1"/>
  <c r="AR691" i="1" s="1"/>
  <c r="AW691" i="1" a="1"/>
  <c r="AW691" i="1" s="1"/>
  <c r="AX691" i="1" a="1"/>
  <c r="AX691" i="1" s="1"/>
  <c r="AY691" i="1" a="1"/>
  <c r="AY691" i="1" s="1"/>
  <c r="AZ691" i="1" a="1"/>
  <c r="AZ691" i="1" s="1"/>
  <c r="AI692" i="1"/>
  <c r="AL692" i="1"/>
  <c r="AM692" i="1"/>
  <c r="AW692" i="1" a="1"/>
  <c r="AW692" i="1" s="1"/>
  <c r="AX692" i="1" a="1"/>
  <c r="AX692" i="1" s="1"/>
  <c r="AY692" i="1" a="1"/>
  <c r="AY692" i="1" s="1"/>
  <c r="AZ692" i="1" a="1"/>
  <c r="AZ692" i="1" s="1"/>
  <c r="AI693" i="1"/>
  <c r="AL693" i="1"/>
  <c r="AM693" i="1"/>
  <c r="AW693" i="1" a="1"/>
  <c r="AW693" i="1" s="1"/>
  <c r="AX693" i="1" a="1"/>
  <c r="AX693" i="1" s="1"/>
  <c r="AY693" i="1" a="1"/>
  <c r="AY693" i="1" s="1"/>
  <c r="AZ693" i="1" a="1"/>
  <c r="AZ693" i="1" s="1"/>
  <c r="AI694" i="1"/>
  <c r="AT694" i="1" s="1"/>
  <c r="AO694" i="1"/>
  <c r="AS694" i="1" s="1"/>
  <c r="AZ694" i="1" a="1"/>
  <c r="AZ694" i="1" s="1"/>
  <c r="AI695" i="1"/>
  <c r="AT695" i="1" s="1"/>
  <c r="AL695" i="1"/>
  <c r="AM695" i="1"/>
  <c r="AI696" i="1"/>
  <c r="AT696" i="1" s="1"/>
  <c r="AL696" i="1"/>
  <c r="AM696" i="1"/>
  <c r="AW696" i="1" a="1"/>
  <c r="AW696" i="1" s="1"/>
  <c r="AZ696" i="1" a="1"/>
  <c r="AZ696" i="1" s="1"/>
  <c r="AI697" i="1"/>
  <c r="AO697" i="1"/>
  <c r="AS697" i="1" s="1"/>
  <c r="AI698" i="1"/>
  <c r="AL698" i="1"/>
  <c r="AM698" i="1"/>
  <c r="AI699" i="1"/>
  <c r="AL699" i="1"/>
  <c r="AM699" i="1"/>
  <c r="AI700" i="1"/>
  <c r="AT700" i="1" s="1"/>
  <c r="AO700" i="1"/>
  <c r="AS700" i="1" s="1"/>
  <c r="AI701" i="1"/>
  <c r="AO701" i="1"/>
  <c r="AS701" i="1" s="1"/>
  <c r="AI702" i="1"/>
  <c r="AO702" i="1"/>
  <c r="AS702" i="1" s="1"/>
  <c r="AW702" i="1" a="1"/>
  <c r="AW702" i="1" s="1"/>
  <c r="AX702" i="1" a="1"/>
  <c r="AX702" i="1" s="1"/>
  <c r="AY702" i="1" a="1"/>
  <c r="AY702" i="1" s="1"/>
  <c r="AZ702" i="1" a="1"/>
  <c r="AZ702" i="1" s="1"/>
  <c r="AI703" i="1"/>
  <c r="AT703" i="1" s="1"/>
  <c r="AL703" i="1"/>
  <c r="AM703" i="1"/>
  <c r="AW703" i="1" a="1"/>
  <c r="AW703" i="1" s="1"/>
  <c r="AX703" i="1" a="1"/>
  <c r="AX703" i="1" s="1"/>
  <c r="AY703" i="1" a="1"/>
  <c r="AY703" i="1" s="1"/>
  <c r="AZ703" i="1" a="1"/>
  <c r="AZ703" i="1" s="1"/>
  <c r="AI704" i="1"/>
  <c r="AT704" i="1" s="1"/>
  <c r="AO704" i="1"/>
  <c r="AN704" i="1" s="1"/>
  <c r="AR704" i="1" s="1"/>
  <c r="AW704" i="1" a="1"/>
  <c r="AW704" i="1" s="1"/>
  <c r="AX704" i="1" a="1"/>
  <c r="AX704" i="1" s="1"/>
  <c r="AY704" i="1" a="1"/>
  <c r="AY704" i="1" s="1"/>
  <c r="AZ704" i="1" a="1"/>
  <c r="AZ704" i="1" s="1"/>
  <c r="AI705" i="1"/>
  <c r="AT705" i="1" s="1"/>
  <c r="AO705" i="1"/>
  <c r="AN705" i="1" s="1"/>
  <c r="AR705" i="1" s="1"/>
  <c r="AW705" i="1" a="1"/>
  <c r="AW705" i="1" s="1"/>
  <c r="AX705" i="1" a="1"/>
  <c r="AX705" i="1" s="1"/>
  <c r="AY705" i="1" a="1"/>
  <c r="AY705" i="1" s="1"/>
  <c r="AZ705" i="1" a="1"/>
  <c r="AZ705" i="1" s="1"/>
  <c r="AI706" i="1"/>
  <c r="AO706" i="1"/>
  <c r="AN706" i="1" s="1"/>
  <c r="AR706" i="1" s="1"/>
  <c r="AW706" i="1" a="1"/>
  <c r="AW706" i="1" s="1"/>
  <c r="AX706" i="1" a="1"/>
  <c r="AX706" i="1" s="1"/>
  <c r="AY706" i="1" a="1"/>
  <c r="AY706" i="1" s="1"/>
  <c r="AZ706" i="1" a="1"/>
  <c r="AZ706" i="1" s="1"/>
  <c r="AI707" i="1"/>
  <c r="AT707" i="1" s="1"/>
  <c r="AO707" i="1"/>
  <c r="AW707" i="1" a="1"/>
  <c r="AW707" i="1" s="1"/>
  <c r="AI708" i="1"/>
  <c r="AL708" i="1"/>
  <c r="AM708" i="1"/>
  <c r="AI709" i="1"/>
  <c r="AT709" i="1" s="1"/>
  <c r="AO709" i="1"/>
  <c r="AS709" i="1" s="1"/>
  <c r="AI710" i="1"/>
  <c r="AT710" i="1" s="1"/>
  <c r="AO710" i="1"/>
  <c r="AN710" i="1" s="1"/>
  <c r="AR710" i="1" s="1"/>
  <c r="AI711" i="1"/>
  <c r="AO711" i="1"/>
  <c r="AS711" i="1" s="1"/>
  <c r="AW711" i="1" a="1"/>
  <c r="AW711" i="1" s="1"/>
  <c r="AX711" i="1" a="1"/>
  <c r="AX711" i="1" s="1"/>
  <c r="AY711" i="1" a="1"/>
  <c r="AY711" i="1" s="1"/>
  <c r="AZ711" i="1" a="1"/>
  <c r="AZ711" i="1" s="1"/>
  <c r="AI712" i="1"/>
  <c r="AT712" i="1" s="1"/>
  <c r="AO712" i="1"/>
  <c r="AW712" i="1" a="1"/>
  <c r="AW712" i="1" s="1"/>
  <c r="AX712" i="1" a="1"/>
  <c r="AX712" i="1" s="1"/>
  <c r="AY712" i="1" a="1"/>
  <c r="AY712" i="1" s="1"/>
  <c r="AZ712" i="1" a="1"/>
  <c r="AZ712" i="1" s="1"/>
  <c r="AI713" i="1"/>
  <c r="AL713" i="1"/>
  <c r="AM713" i="1"/>
  <c r="AW713" i="1" a="1"/>
  <c r="AW713" i="1" s="1"/>
  <c r="AX713" i="1" a="1"/>
  <c r="AX713" i="1" s="1"/>
  <c r="AY713" i="1" a="1"/>
  <c r="AY713" i="1" s="1"/>
  <c r="AZ713" i="1" a="1"/>
  <c r="AZ713" i="1" s="1"/>
  <c r="AI714" i="1"/>
  <c r="AT714" i="1" s="1"/>
  <c r="AL714" i="1"/>
  <c r="AM714" i="1"/>
  <c r="AW714" i="1" a="1"/>
  <c r="AW714" i="1" s="1"/>
  <c r="AX714" i="1" a="1"/>
  <c r="AX714" i="1" s="1"/>
  <c r="AY714" i="1" a="1"/>
  <c r="AY714" i="1" s="1"/>
  <c r="AZ714" i="1" a="1"/>
  <c r="AZ714" i="1" s="1"/>
  <c r="AI715" i="1"/>
  <c r="AO715" i="1"/>
  <c r="AS715" i="1" s="1"/>
  <c r="AZ715" i="1" a="1"/>
  <c r="AZ715" i="1" s="1"/>
  <c r="AI716" i="1"/>
  <c r="AT716" i="1" s="1"/>
  <c r="AL716" i="1"/>
  <c r="AM716" i="1"/>
  <c r="AI717" i="1"/>
  <c r="AT717" i="1" s="1"/>
  <c r="AL717" i="1"/>
  <c r="AM717" i="1"/>
  <c r="AW717" i="1" a="1"/>
  <c r="AW717" i="1" s="1"/>
  <c r="AI718" i="1"/>
  <c r="AT718" i="1" s="1"/>
  <c r="AL718" i="1"/>
  <c r="AM718" i="1"/>
  <c r="AW718" i="1" a="1"/>
  <c r="AW718" i="1" s="1"/>
  <c r="AZ718" i="1" a="1"/>
  <c r="AZ718" i="1" s="1"/>
  <c r="AI719" i="1"/>
  <c r="AT719" i="1" s="1"/>
  <c r="AO719" i="1"/>
  <c r="AI720" i="1"/>
  <c r="AT720" i="1" s="1"/>
  <c r="AL720" i="1"/>
  <c r="AM720" i="1"/>
  <c r="AI721" i="1"/>
  <c r="AO721" i="1"/>
  <c r="AN721" i="1" s="1"/>
  <c r="AR721" i="1" s="1"/>
  <c r="AI722" i="1"/>
  <c r="AL722" i="1"/>
  <c r="AM722" i="1"/>
  <c r="AI723" i="1"/>
  <c r="AT723" i="1" s="1"/>
  <c r="AO723" i="1"/>
  <c r="AW723" i="1" a="1"/>
  <c r="AW723" i="1" s="1"/>
  <c r="AX723" i="1" a="1"/>
  <c r="AX723" i="1" s="1"/>
  <c r="AY723" i="1" a="1"/>
  <c r="AY723" i="1" s="1"/>
  <c r="AZ723" i="1" a="1"/>
  <c r="AZ723" i="1" s="1"/>
  <c r="AI724" i="1"/>
  <c r="AT724" i="1" s="1"/>
  <c r="AL724" i="1"/>
  <c r="AM724" i="1"/>
  <c r="AW724" i="1" a="1"/>
  <c r="AW724" i="1" s="1"/>
  <c r="AX724" i="1" a="1"/>
  <c r="AX724" i="1" s="1"/>
  <c r="AY724" i="1" a="1"/>
  <c r="AY724" i="1" s="1"/>
  <c r="AZ724" i="1" a="1"/>
  <c r="AZ724" i="1" s="1"/>
  <c r="AI725" i="1"/>
  <c r="AO725" i="1"/>
  <c r="AS725" i="1" s="1"/>
  <c r="AW725" i="1" a="1"/>
  <c r="AW725" i="1" s="1"/>
  <c r="AX725" i="1" a="1"/>
  <c r="AX725" i="1" s="1"/>
  <c r="AY725" i="1" a="1"/>
  <c r="AY725" i="1" s="1"/>
  <c r="AZ725" i="1" a="1"/>
  <c r="AZ725" i="1" s="1"/>
  <c r="AI726" i="1"/>
  <c r="AL726" i="1"/>
  <c r="AM726" i="1"/>
  <c r="AW726" i="1" a="1"/>
  <c r="AW726" i="1" s="1"/>
  <c r="AX726" i="1" a="1"/>
  <c r="AX726" i="1" s="1"/>
  <c r="AY726" i="1" a="1"/>
  <c r="AY726" i="1" s="1"/>
  <c r="AZ726" i="1" a="1"/>
  <c r="AZ726" i="1" s="1"/>
  <c r="AI727" i="1"/>
  <c r="AL727" i="1"/>
  <c r="AM727" i="1"/>
  <c r="AW727" i="1" a="1"/>
  <c r="AW727" i="1" s="1"/>
  <c r="AX727" i="1" a="1"/>
  <c r="AX727" i="1" s="1"/>
  <c r="AY727" i="1" a="1"/>
  <c r="AY727" i="1" s="1"/>
  <c r="AZ727" i="1" a="1"/>
  <c r="AZ727" i="1" s="1"/>
  <c r="AI728" i="1"/>
  <c r="AT728" i="1" s="1"/>
  <c r="AO728" i="1"/>
  <c r="AN728" i="1" s="1"/>
  <c r="AR728" i="1" s="1"/>
  <c r="AZ728" i="1" a="1"/>
  <c r="AZ728" i="1" s="1"/>
  <c r="AI729" i="1"/>
  <c r="AL729" i="1"/>
  <c r="AM729" i="1"/>
  <c r="AW729" i="1" a="1"/>
  <c r="AW729" i="1" s="1"/>
  <c r="AX729" i="1" a="1"/>
  <c r="AX729" i="1" s="1"/>
  <c r="AY729" i="1" a="1"/>
  <c r="AY729" i="1" s="1"/>
  <c r="AZ729" i="1" a="1"/>
  <c r="AZ729" i="1" s="1"/>
  <c r="AI730" i="1"/>
  <c r="AT730" i="1" s="1"/>
  <c r="AO730" i="1"/>
  <c r="AS730" i="1" s="1"/>
  <c r="AZ730" i="1" a="1"/>
  <c r="AZ730" i="1" s="1"/>
  <c r="AI731" i="1"/>
  <c r="AT731" i="1" s="1"/>
  <c r="AL731" i="1"/>
  <c r="AM731" i="1"/>
  <c r="AZ731" i="1" a="1"/>
  <c r="AZ731" i="1" s="1"/>
  <c r="AI732" i="1"/>
  <c r="AT732" i="1" s="1"/>
  <c r="AO732" i="1"/>
  <c r="AN732" i="1" s="1"/>
  <c r="AR732" i="1" s="1"/>
  <c r="AW732" i="1" a="1"/>
  <c r="AW732" i="1" s="1"/>
  <c r="AX732" i="1" a="1"/>
  <c r="AX732" i="1" s="1"/>
  <c r="AY732" i="1" a="1"/>
  <c r="AY732" i="1" s="1"/>
  <c r="AZ732" i="1" a="1"/>
  <c r="AZ732" i="1" s="1"/>
  <c r="AI733" i="1"/>
  <c r="AO733" i="1"/>
  <c r="AS733" i="1" s="1"/>
  <c r="AW733" i="1" a="1"/>
  <c r="AW733" i="1" s="1"/>
  <c r="AX733" i="1" a="1"/>
  <c r="AX733" i="1" s="1"/>
  <c r="AY733" i="1" a="1"/>
  <c r="AY733" i="1" s="1"/>
  <c r="AZ733" i="1" a="1"/>
  <c r="AZ733" i="1" s="1"/>
  <c r="AI734" i="1"/>
  <c r="AL734" i="1"/>
  <c r="AM734" i="1"/>
  <c r="AW734" i="1" a="1"/>
  <c r="AW734" i="1" s="1"/>
  <c r="AX734" i="1" a="1"/>
  <c r="AX734" i="1" s="1"/>
  <c r="AY734" i="1" a="1"/>
  <c r="AY734" i="1" s="1"/>
  <c r="AZ734" i="1" a="1"/>
  <c r="AZ734" i="1" s="1"/>
  <c r="AI735" i="1"/>
  <c r="AT735" i="1" s="1"/>
  <c r="AL735" i="1"/>
  <c r="AM735" i="1"/>
  <c r="AW735" i="1" a="1"/>
  <c r="AW735" i="1" s="1"/>
  <c r="AX735" i="1" a="1"/>
  <c r="AX735" i="1" s="1"/>
  <c r="AY735" i="1" a="1"/>
  <c r="AY735" i="1" s="1"/>
  <c r="AZ735" i="1" a="1"/>
  <c r="AZ735" i="1" s="1"/>
  <c r="AI736" i="1"/>
  <c r="AT736" i="1" s="1"/>
  <c r="AO736" i="1"/>
  <c r="AN736" i="1" s="1"/>
  <c r="AR736" i="1" s="1"/>
  <c r="AW736" i="1" a="1"/>
  <c r="AW736" i="1" s="1"/>
  <c r="AX736" i="1" a="1"/>
  <c r="AX736" i="1" s="1"/>
  <c r="AY736" i="1" a="1"/>
  <c r="AY736" i="1" s="1"/>
  <c r="AZ736" i="1" a="1"/>
  <c r="AZ736" i="1" s="1"/>
  <c r="AI737" i="1"/>
  <c r="AT737" i="1" s="1"/>
  <c r="AL737" i="1"/>
  <c r="AM737" i="1"/>
  <c r="AW737" i="1" a="1"/>
  <c r="AW737" i="1" s="1"/>
  <c r="AX737" i="1" a="1"/>
  <c r="AX737" i="1" s="1"/>
  <c r="AY737" i="1" a="1"/>
  <c r="AY737" i="1" s="1"/>
  <c r="AZ737" i="1" a="1"/>
  <c r="AZ737" i="1" s="1"/>
  <c r="AI738" i="1"/>
  <c r="AT738" i="1" s="1"/>
  <c r="AO738" i="1"/>
  <c r="AW738" i="1" a="1"/>
  <c r="AW738" i="1" s="1"/>
  <c r="AX738" i="1" a="1"/>
  <c r="AX738" i="1" s="1"/>
  <c r="AY738" i="1" a="1"/>
  <c r="AY738" i="1" s="1"/>
  <c r="AZ738" i="1" a="1"/>
  <c r="AZ738" i="1" s="1"/>
  <c r="AI739" i="1"/>
  <c r="AL739" i="1"/>
  <c r="AM739" i="1"/>
  <c r="AW739" i="1" a="1"/>
  <c r="AW739" i="1" s="1"/>
  <c r="AX739" i="1" a="1"/>
  <c r="AX739" i="1" s="1"/>
  <c r="AY739" i="1" a="1"/>
  <c r="AY739" i="1" s="1"/>
  <c r="AZ739" i="1" a="1"/>
  <c r="AZ739" i="1" s="1"/>
  <c r="AI740" i="1"/>
  <c r="AT740" i="1" s="1"/>
  <c r="AL740" i="1"/>
  <c r="AM740" i="1"/>
  <c r="AW740" i="1" a="1"/>
  <c r="AW740" i="1" s="1"/>
  <c r="AX740" i="1" a="1"/>
  <c r="AX740" i="1" s="1"/>
  <c r="AY740" i="1" a="1"/>
  <c r="AY740" i="1" s="1"/>
  <c r="AZ740" i="1" a="1"/>
  <c r="AZ740" i="1" s="1"/>
  <c r="AI741" i="1"/>
  <c r="AO741" i="1"/>
  <c r="AS741" i="1" s="1"/>
  <c r="AW741" i="1" a="1"/>
  <c r="AW741" i="1" s="1"/>
  <c r="AX741" i="1" a="1"/>
  <c r="AX741" i="1" s="1"/>
  <c r="AY741" i="1" a="1"/>
  <c r="AY741" i="1" s="1"/>
  <c r="AZ741" i="1" a="1"/>
  <c r="AZ741" i="1" s="1"/>
  <c r="AI742" i="1"/>
  <c r="AL742" i="1"/>
  <c r="AM742" i="1"/>
  <c r="AW742" i="1" a="1"/>
  <c r="AW742" i="1" s="1"/>
  <c r="AX742" i="1" a="1"/>
  <c r="AX742" i="1" s="1"/>
  <c r="AY742" i="1" a="1"/>
  <c r="AY742" i="1" s="1"/>
  <c r="AZ742" i="1" a="1"/>
  <c r="AZ742" i="1" s="1"/>
  <c r="AI743" i="1"/>
  <c r="AT743" i="1" s="1"/>
  <c r="AO743" i="1"/>
  <c r="AS743" i="1" s="1"/>
  <c r="AW743" i="1" a="1"/>
  <c r="AW743" i="1" s="1"/>
  <c r="AX743" i="1" a="1"/>
  <c r="AX743" i="1" s="1"/>
  <c r="AY743" i="1" a="1"/>
  <c r="AY743" i="1" s="1"/>
  <c r="AZ743" i="1" a="1"/>
  <c r="AZ743" i="1" s="1"/>
  <c r="AI744" i="1"/>
  <c r="AT744" i="1" s="1"/>
  <c r="AL744" i="1"/>
  <c r="AM744" i="1"/>
  <c r="AW744" i="1" a="1"/>
  <c r="AW744" i="1" s="1"/>
  <c r="AX744" i="1" a="1"/>
  <c r="AX744" i="1" s="1"/>
  <c r="AY744" i="1" a="1"/>
  <c r="AY744" i="1" s="1"/>
  <c r="AZ744" i="1" a="1"/>
  <c r="AZ744" i="1" s="1"/>
  <c r="AI745" i="1"/>
  <c r="AO745" i="1"/>
  <c r="AN745" i="1" s="1"/>
  <c r="AR745" i="1" s="1"/>
  <c r="AS745" i="1"/>
  <c r="AW745" i="1" a="1"/>
  <c r="AW745" i="1" s="1"/>
  <c r="AX745" i="1" a="1"/>
  <c r="AX745" i="1" s="1"/>
  <c r="AY745" i="1" a="1"/>
  <c r="AY745" i="1" s="1"/>
  <c r="AZ745" i="1" a="1"/>
  <c r="AZ745" i="1" s="1"/>
  <c r="AI746" i="1"/>
  <c r="AO746" i="1"/>
  <c r="AW746" i="1" a="1"/>
  <c r="AW746" i="1" s="1"/>
  <c r="AX746" i="1" a="1"/>
  <c r="AX746" i="1" s="1"/>
  <c r="AY746" i="1" a="1"/>
  <c r="AY746" i="1" s="1"/>
  <c r="AZ746" i="1" a="1"/>
  <c r="AZ746" i="1" s="1"/>
  <c r="AI747" i="1"/>
  <c r="AL747" i="1"/>
  <c r="AM747" i="1"/>
  <c r="AW747" i="1" a="1"/>
  <c r="AW747" i="1" s="1"/>
  <c r="AX747" i="1" a="1"/>
  <c r="AX747" i="1" s="1"/>
  <c r="AY747" i="1" a="1"/>
  <c r="AY747" i="1" s="1"/>
  <c r="AZ747" i="1" a="1"/>
  <c r="AZ747" i="1" s="1"/>
  <c r="AI748" i="1"/>
  <c r="AT748" i="1" s="1"/>
  <c r="AO748" i="1"/>
  <c r="AS748" i="1" s="1"/>
  <c r="AW748" i="1" a="1"/>
  <c r="AW748" i="1" s="1"/>
  <c r="AX748" i="1" a="1"/>
  <c r="AX748" i="1" s="1"/>
  <c r="AY748" i="1" a="1"/>
  <c r="AY748" i="1" s="1"/>
  <c r="AZ748" i="1" a="1"/>
  <c r="AZ748" i="1" s="1"/>
  <c r="AI749" i="1"/>
  <c r="AT749" i="1" s="1"/>
  <c r="AO749" i="1"/>
  <c r="AS749" i="1" s="1"/>
  <c r="AW749" i="1" a="1"/>
  <c r="AW749" i="1" s="1"/>
  <c r="AY749" i="1" a="1"/>
  <c r="AY749" i="1" s="1"/>
  <c r="AI750" i="1"/>
  <c r="AT750" i="1" s="1"/>
  <c r="AL750" i="1"/>
  <c r="AM750" i="1"/>
  <c r="AI751" i="1"/>
  <c r="AO751" i="1"/>
  <c r="AS751" i="1" s="1"/>
  <c r="AI752" i="1"/>
  <c r="AT752" i="1" s="1"/>
  <c r="AL752" i="1"/>
  <c r="AM752" i="1"/>
  <c r="AI753" i="1"/>
  <c r="AO753" i="1"/>
  <c r="AS753" i="1" s="1"/>
  <c r="AI754" i="1"/>
  <c r="AT754" i="1" s="1"/>
  <c r="AO754" i="1"/>
  <c r="AS754" i="1" s="1"/>
  <c r="AW754" i="1" a="1"/>
  <c r="AW754" i="1" s="1"/>
  <c r="AX754" i="1" a="1"/>
  <c r="AX754" i="1" s="1"/>
  <c r="AY754" i="1" a="1"/>
  <c r="AY754" i="1" s="1"/>
  <c r="AZ754" i="1" a="1"/>
  <c r="AZ754" i="1" s="1"/>
  <c r="AI755" i="1"/>
  <c r="AO755" i="1"/>
  <c r="AW755" i="1" a="1"/>
  <c r="AW755" i="1" s="1"/>
  <c r="AX755" i="1" a="1"/>
  <c r="AX755" i="1" s="1"/>
  <c r="AY755" i="1" a="1"/>
  <c r="AY755" i="1" s="1"/>
  <c r="AZ755" i="1" a="1"/>
  <c r="AZ755" i="1" s="1"/>
  <c r="AI756" i="1"/>
  <c r="AL756" i="1"/>
  <c r="AM756" i="1"/>
  <c r="AW756" i="1" a="1"/>
  <c r="AW756" i="1" s="1"/>
  <c r="AX756" i="1" a="1"/>
  <c r="AX756" i="1" s="1"/>
  <c r="AY756" i="1" a="1"/>
  <c r="AY756" i="1" s="1"/>
  <c r="AZ756" i="1" a="1"/>
  <c r="AZ756" i="1" s="1"/>
  <c r="AI757" i="1"/>
  <c r="AT757" i="1" s="1"/>
  <c r="AL757" i="1"/>
  <c r="AM757" i="1"/>
  <c r="AW757" i="1" a="1"/>
  <c r="AW757" i="1" s="1"/>
  <c r="AX757" i="1" a="1"/>
  <c r="AX757" i="1" s="1"/>
  <c r="AY757" i="1" a="1"/>
  <c r="AY757" i="1" s="1"/>
  <c r="AZ757" i="1" a="1"/>
  <c r="AZ757" i="1" s="1"/>
  <c r="AI758" i="1"/>
  <c r="AT758" i="1" s="1"/>
  <c r="AO758" i="1"/>
  <c r="AN758" i="1" s="1"/>
  <c r="AR758" i="1" s="1"/>
  <c r="AI759" i="1"/>
  <c r="AL759" i="1"/>
  <c r="AM759" i="1"/>
  <c r="AI760" i="1"/>
  <c r="AT760" i="1" s="1"/>
  <c r="AO760" i="1"/>
  <c r="AN760" i="1" s="1"/>
  <c r="AR760" i="1" s="1"/>
  <c r="AI761" i="1"/>
  <c r="AO761" i="1"/>
  <c r="AW761" i="1" a="1"/>
  <c r="AW761" i="1" s="1"/>
  <c r="AX761" i="1" a="1"/>
  <c r="AX761" i="1" s="1"/>
  <c r="AY761" i="1" a="1"/>
  <c r="AY761" i="1" s="1"/>
  <c r="AZ761" i="1" a="1"/>
  <c r="AZ761" i="1" s="1"/>
  <c r="AI762" i="1"/>
  <c r="AT762" i="1" s="1"/>
  <c r="AO762" i="1"/>
  <c r="AS762" i="1" s="1"/>
  <c r="AW762" i="1" a="1"/>
  <c r="AW762" i="1" s="1"/>
  <c r="AX762" i="1" a="1"/>
  <c r="AX762" i="1" s="1"/>
  <c r="AY762" i="1" a="1"/>
  <c r="AY762" i="1" s="1"/>
  <c r="AZ762" i="1" a="1"/>
  <c r="AZ762" i="1" s="1"/>
  <c r="AI763" i="1"/>
  <c r="AT763" i="1" s="1"/>
  <c r="AL763" i="1"/>
  <c r="AM763" i="1"/>
  <c r="AW763" i="1" a="1"/>
  <c r="AW763" i="1" s="1"/>
  <c r="AX763" i="1" a="1"/>
  <c r="AX763" i="1" s="1"/>
  <c r="AY763" i="1" a="1"/>
  <c r="AY763" i="1" s="1"/>
  <c r="AZ763" i="1" a="1"/>
  <c r="AZ763" i="1" s="1"/>
  <c r="AI764" i="1"/>
  <c r="AT764" i="1" s="1"/>
  <c r="AO764" i="1"/>
  <c r="AN764" i="1" s="1"/>
  <c r="AR764" i="1" s="1"/>
  <c r="AW764" i="1" a="1"/>
  <c r="AW764" i="1" s="1"/>
  <c r="AX764" i="1" a="1"/>
  <c r="AX764" i="1" s="1"/>
  <c r="AY764" i="1" a="1"/>
  <c r="AY764" i="1" s="1"/>
  <c r="AZ764" i="1" a="1"/>
  <c r="AZ764" i="1" s="1"/>
  <c r="AI765" i="1"/>
  <c r="AT765" i="1" s="1"/>
  <c r="AL765" i="1"/>
  <c r="AM765" i="1"/>
  <c r="AW765" i="1" a="1"/>
  <c r="AW765" i="1" s="1"/>
  <c r="AX765" i="1" a="1"/>
  <c r="AX765" i="1" s="1"/>
  <c r="AY765" i="1" a="1"/>
  <c r="AY765" i="1" s="1"/>
  <c r="AZ765" i="1" a="1"/>
  <c r="AZ765" i="1" s="1"/>
  <c r="AI766" i="1"/>
  <c r="AO766" i="1"/>
  <c r="AW766" i="1" a="1"/>
  <c r="AW766" i="1" s="1"/>
  <c r="AX766" i="1" a="1"/>
  <c r="AX766" i="1" s="1"/>
  <c r="AY766" i="1" a="1"/>
  <c r="AY766" i="1" s="1"/>
  <c r="AZ766" i="1" a="1"/>
  <c r="AZ766" i="1" s="1"/>
  <c r="AI767" i="1"/>
  <c r="AT767" i="1" s="1"/>
  <c r="AL767" i="1"/>
  <c r="AM767" i="1"/>
  <c r="AW767" i="1" a="1"/>
  <c r="AW767" i="1" s="1"/>
  <c r="AX767" i="1" a="1"/>
  <c r="AX767" i="1" s="1"/>
  <c r="AY767" i="1" a="1"/>
  <c r="AY767" i="1" s="1"/>
  <c r="AZ767" i="1" a="1"/>
  <c r="AZ767" i="1" s="1"/>
  <c r="AI768" i="1"/>
  <c r="AT768" i="1" s="1"/>
  <c r="AL768" i="1"/>
  <c r="AM768" i="1"/>
  <c r="AW768" i="1" a="1"/>
  <c r="AW768" i="1" s="1"/>
  <c r="AX768" i="1" a="1"/>
  <c r="AX768" i="1" s="1"/>
  <c r="AY768" i="1" a="1"/>
  <c r="AY768" i="1" s="1"/>
  <c r="AZ768" i="1" a="1"/>
  <c r="AZ768" i="1" s="1"/>
  <c r="AI769" i="1"/>
  <c r="AL769" i="1"/>
  <c r="AM769" i="1"/>
  <c r="AW769" i="1" a="1"/>
  <c r="AW769" i="1" s="1"/>
  <c r="AX769" i="1" a="1"/>
  <c r="AX769" i="1" s="1"/>
  <c r="AY769" i="1" a="1"/>
  <c r="AY769" i="1" s="1"/>
  <c r="AZ769" i="1" a="1"/>
  <c r="AZ769" i="1" s="1"/>
  <c r="AI770" i="1"/>
  <c r="AT770" i="1" s="1"/>
  <c r="AO770" i="1"/>
  <c r="AW770" i="1" a="1"/>
  <c r="AW770" i="1" s="1"/>
  <c r="AX770" i="1" a="1"/>
  <c r="AX770" i="1" s="1"/>
  <c r="AY770" i="1" a="1"/>
  <c r="AY770" i="1" s="1"/>
  <c r="AZ770" i="1" a="1"/>
  <c r="AZ770" i="1" s="1"/>
  <c r="AI771" i="1"/>
  <c r="AT771" i="1" s="1"/>
  <c r="AL771" i="1"/>
  <c r="AM771" i="1"/>
  <c r="AW771" i="1" a="1"/>
  <c r="AW771" i="1" s="1"/>
  <c r="AX771" i="1" a="1"/>
  <c r="AX771" i="1" s="1"/>
  <c r="AY771" i="1" a="1"/>
  <c r="AY771" i="1" s="1"/>
  <c r="AZ771" i="1" a="1"/>
  <c r="AZ771" i="1" s="1"/>
  <c r="AI772" i="1"/>
  <c r="AT772" i="1" s="1"/>
  <c r="AO772" i="1"/>
  <c r="AS772" i="1" s="1"/>
  <c r="AW772" i="1" a="1"/>
  <c r="AW772" i="1" s="1"/>
  <c r="AX772" i="1" a="1"/>
  <c r="AX772" i="1" s="1"/>
  <c r="AY772" i="1" a="1"/>
  <c r="AY772" i="1" s="1"/>
  <c r="AZ772" i="1" a="1"/>
  <c r="AZ772" i="1" s="1"/>
  <c r="AI773" i="1"/>
  <c r="AT773" i="1" s="1"/>
  <c r="AO773" i="1"/>
  <c r="AN773" i="1" s="1"/>
  <c r="AR773" i="1" s="1"/>
  <c r="AW773" i="1" a="1"/>
  <c r="AW773" i="1" s="1"/>
  <c r="AX773" i="1" a="1"/>
  <c r="AX773" i="1" s="1"/>
  <c r="AY773" i="1" a="1"/>
  <c r="AY773" i="1" s="1"/>
  <c r="AZ773" i="1" a="1"/>
  <c r="AZ773" i="1" s="1"/>
  <c r="AI774" i="1"/>
  <c r="AT774" i="1" s="1"/>
  <c r="AL774" i="1"/>
  <c r="AM774" i="1"/>
  <c r="AW774" i="1" a="1"/>
  <c r="AW774" i="1" s="1"/>
  <c r="AX774" i="1" a="1"/>
  <c r="AX774" i="1" s="1"/>
  <c r="AY774" i="1" a="1"/>
  <c r="AY774" i="1" s="1"/>
  <c r="AZ774" i="1" a="1"/>
  <c r="AZ774" i="1" s="1"/>
  <c r="AI775" i="1"/>
  <c r="AT775" i="1" s="1"/>
  <c r="AO775" i="1"/>
  <c r="AN775" i="1" s="1"/>
  <c r="AR775" i="1" s="1"/>
  <c r="AW775" i="1" a="1"/>
  <c r="AW775" i="1" s="1"/>
  <c r="AX775" i="1" a="1"/>
  <c r="AX775" i="1" s="1"/>
  <c r="AY775" i="1" a="1"/>
  <c r="AY775" i="1" s="1"/>
  <c r="AZ775" i="1" a="1"/>
  <c r="AZ775" i="1" s="1"/>
  <c r="AI776" i="1"/>
  <c r="AT776" i="1" s="1"/>
  <c r="AL776" i="1"/>
  <c r="AM776" i="1"/>
  <c r="AW776" i="1" a="1"/>
  <c r="AW776" i="1" s="1"/>
  <c r="AX776" i="1" a="1"/>
  <c r="AX776" i="1" s="1"/>
  <c r="AY776" i="1" a="1"/>
  <c r="AY776" i="1" s="1"/>
  <c r="AZ776" i="1" a="1"/>
  <c r="AZ776" i="1" s="1"/>
  <c r="AI777" i="1"/>
  <c r="AO777" i="1"/>
  <c r="AS777" i="1" s="1"/>
  <c r="AW777" i="1" a="1"/>
  <c r="AW777" i="1" s="1"/>
  <c r="AX777" i="1" a="1"/>
  <c r="AX777" i="1" s="1"/>
  <c r="AY777" i="1" a="1"/>
  <c r="AY777" i="1" s="1"/>
  <c r="AZ777" i="1" a="1"/>
  <c r="AZ777" i="1" s="1"/>
  <c r="AI778" i="1"/>
  <c r="AO778" i="1"/>
  <c r="AN778" i="1" s="1"/>
  <c r="AR778" i="1" s="1"/>
  <c r="AW778" i="1" a="1"/>
  <c r="AW778" i="1" s="1"/>
  <c r="AX778" i="1" a="1"/>
  <c r="AX778" i="1" s="1"/>
  <c r="AY778" i="1" a="1"/>
  <c r="AY778" i="1" s="1"/>
  <c r="AZ778" i="1" a="1"/>
  <c r="AZ778" i="1" s="1"/>
  <c r="AI779" i="1"/>
  <c r="AT779" i="1" s="1"/>
  <c r="AL779" i="1"/>
  <c r="AM779" i="1"/>
  <c r="AW779" i="1" a="1"/>
  <c r="AW779" i="1" s="1"/>
  <c r="AX779" i="1" a="1"/>
  <c r="AX779" i="1" s="1"/>
  <c r="AY779" i="1" a="1"/>
  <c r="AY779" i="1" s="1"/>
  <c r="AZ779" i="1" a="1"/>
  <c r="AZ779" i="1" s="1"/>
  <c r="AI780" i="1"/>
  <c r="AT780" i="1" s="1"/>
  <c r="AO780" i="1"/>
  <c r="AW780" i="1" a="1"/>
  <c r="AW780" i="1" s="1"/>
  <c r="AX780" i="1" a="1"/>
  <c r="AX780" i="1" s="1"/>
  <c r="AY780" i="1" a="1"/>
  <c r="AY780" i="1" s="1"/>
  <c r="AZ780" i="1" a="1"/>
  <c r="AZ780" i="1" s="1"/>
  <c r="AI781" i="1"/>
  <c r="AT781" i="1" s="1"/>
  <c r="AL781" i="1"/>
  <c r="AM781" i="1"/>
  <c r="AW781" i="1" a="1"/>
  <c r="AW781" i="1" s="1"/>
  <c r="AX781" i="1" a="1"/>
  <c r="AX781" i="1" s="1"/>
  <c r="AY781" i="1" a="1"/>
  <c r="AY781" i="1" s="1"/>
  <c r="AZ781" i="1" a="1"/>
  <c r="AZ781" i="1" s="1"/>
  <c r="AI782" i="1"/>
  <c r="AT782" i="1" s="1"/>
  <c r="AO782" i="1"/>
  <c r="AZ782" i="1" a="1"/>
  <c r="AZ782" i="1" s="1"/>
  <c r="AI783" i="1"/>
  <c r="AT783" i="1" s="1"/>
  <c r="AO783" i="1"/>
  <c r="AZ783" i="1" a="1"/>
  <c r="AZ783" i="1" s="1"/>
  <c r="AI784" i="1"/>
  <c r="AO784" i="1"/>
  <c r="AS784" i="1" s="1"/>
  <c r="AT784" i="1"/>
  <c r="AZ784" i="1" a="1"/>
  <c r="AZ784" i="1" s="1"/>
  <c r="AI785" i="1"/>
  <c r="AO785" i="1"/>
  <c r="AN785" i="1" s="1"/>
  <c r="AR785" i="1" s="1"/>
  <c r="AW785" i="1" a="1"/>
  <c r="AW785" i="1" s="1"/>
  <c r="AX785" i="1" a="1"/>
  <c r="AX785" i="1" s="1"/>
  <c r="AY785" i="1" a="1"/>
  <c r="AY785" i="1" s="1"/>
  <c r="AZ785" i="1" a="1"/>
  <c r="AZ785" i="1" s="1"/>
  <c r="AI786" i="1"/>
  <c r="AT786" i="1" s="1"/>
  <c r="AL786" i="1"/>
  <c r="AM786" i="1"/>
  <c r="AZ786" i="1" a="1"/>
  <c r="AZ786" i="1" s="1"/>
  <c r="AI787" i="1"/>
  <c r="AT787" i="1" s="1"/>
  <c r="AO787" i="1"/>
  <c r="AN787" i="1" s="1"/>
  <c r="AR787" i="1" s="1"/>
  <c r="AZ787" i="1" a="1"/>
  <c r="AZ787" i="1" s="1"/>
  <c r="AI788" i="1"/>
  <c r="AL788" i="1"/>
  <c r="AM788" i="1"/>
  <c r="AW788" i="1" a="1"/>
  <c r="AW788" i="1" s="1"/>
  <c r="AX788" i="1" a="1"/>
  <c r="AX788" i="1" s="1"/>
  <c r="AY788" i="1" a="1"/>
  <c r="AY788" i="1" s="1"/>
  <c r="AZ788" i="1" a="1"/>
  <c r="AZ788" i="1" s="1"/>
  <c r="AI789" i="1"/>
  <c r="AT789" i="1" s="1"/>
  <c r="AO789" i="1"/>
  <c r="AN789" i="1" s="1"/>
  <c r="AR789" i="1" s="1"/>
  <c r="AW789" i="1" a="1"/>
  <c r="AW789" i="1" s="1"/>
  <c r="AX789" i="1" a="1"/>
  <c r="AX789" i="1" s="1"/>
  <c r="AY789" i="1" a="1"/>
  <c r="AY789" i="1" s="1"/>
  <c r="AZ789" i="1" a="1"/>
  <c r="AZ789" i="1" s="1"/>
  <c r="AI790" i="1"/>
  <c r="AT790" i="1" s="1"/>
  <c r="AO790" i="1"/>
  <c r="AI791" i="1"/>
  <c r="AT791" i="1" s="1"/>
  <c r="AO791" i="1"/>
  <c r="AS791" i="1" s="1"/>
  <c r="AI792" i="1"/>
  <c r="AT792" i="1" s="1"/>
  <c r="AO792" i="1"/>
  <c r="AI793" i="1"/>
  <c r="AO793" i="1"/>
  <c r="AS793" i="1" s="1"/>
  <c r="AW793" i="1" a="1"/>
  <c r="AW793" i="1" s="1"/>
  <c r="AX793" i="1" a="1"/>
  <c r="AX793" i="1" s="1"/>
  <c r="AY793" i="1" a="1"/>
  <c r="AY793" i="1" s="1"/>
  <c r="AZ793" i="1" a="1"/>
  <c r="AZ793" i="1" s="1"/>
  <c r="AI794" i="1"/>
  <c r="AT794" i="1" s="1"/>
  <c r="AL794" i="1"/>
  <c r="AM794" i="1"/>
  <c r="AW794" i="1" a="1"/>
  <c r="AW794" i="1" s="1"/>
  <c r="AX794" i="1" a="1"/>
  <c r="AX794" i="1" s="1"/>
  <c r="AY794" i="1" a="1"/>
  <c r="AY794" i="1" s="1"/>
  <c r="AZ794" i="1" a="1"/>
  <c r="AZ794" i="1" s="1"/>
  <c r="AI795" i="1"/>
  <c r="AT795" i="1" s="1"/>
  <c r="AO795" i="1"/>
  <c r="AN795" i="1" s="1"/>
  <c r="AR795" i="1" s="1"/>
  <c r="AI796" i="1"/>
  <c r="AT796" i="1" s="1"/>
  <c r="AL796" i="1"/>
  <c r="AM796" i="1"/>
  <c r="AI797" i="1"/>
  <c r="AT797" i="1" s="1"/>
  <c r="AO797" i="1"/>
  <c r="AN797" i="1" s="1"/>
  <c r="AR797" i="1" s="1"/>
  <c r="AI798" i="1"/>
  <c r="AT798" i="1" s="1"/>
  <c r="AL798" i="1"/>
  <c r="AM798" i="1"/>
  <c r="AI799" i="1"/>
  <c r="AT799" i="1" s="1"/>
  <c r="AO799" i="1"/>
  <c r="AS799" i="1" s="1"/>
  <c r="AI800" i="1"/>
  <c r="AT800" i="1" s="1"/>
  <c r="AO800" i="1"/>
  <c r="AN800" i="1" s="1"/>
  <c r="AR800" i="1" s="1"/>
  <c r="AI801" i="1"/>
  <c r="AO801" i="1"/>
  <c r="AS801" i="1" s="1"/>
  <c r="AW801" i="1" a="1"/>
  <c r="AW801" i="1" s="1"/>
  <c r="AX801" i="1" a="1"/>
  <c r="AX801" i="1" s="1"/>
  <c r="AY801" i="1" a="1"/>
  <c r="AY801" i="1" s="1"/>
  <c r="AZ801" i="1" a="1"/>
  <c r="AZ801" i="1" s="1"/>
  <c r="AI802" i="1"/>
  <c r="AT802" i="1" s="1"/>
  <c r="AO802" i="1"/>
  <c r="AI803" i="1"/>
  <c r="AL803" i="1"/>
  <c r="AM803" i="1"/>
  <c r="AI804" i="1"/>
  <c r="AO804" i="1"/>
  <c r="AN804" i="1" s="1"/>
  <c r="AR804" i="1" s="1"/>
  <c r="AS804" i="1"/>
  <c r="AI805" i="1"/>
  <c r="AT805" i="1" s="1"/>
  <c r="AO805" i="1"/>
  <c r="AN805" i="1" s="1"/>
  <c r="AR805" i="1" s="1"/>
  <c r="AI806" i="1"/>
  <c r="AT806" i="1" s="1"/>
  <c r="AO806" i="1"/>
  <c r="AI807" i="1"/>
  <c r="AT807" i="1" s="1"/>
  <c r="AO807" i="1"/>
  <c r="AW807" i="1" a="1"/>
  <c r="AW807" i="1" s="1"/>
  <c r="AX807" i="1" a="1"/>
  <c r="AX807" i="1" s="1"/>
  <c r="AY807" i="1" a="1"/>
  <c r="AY807" i="1" s="1"/>
  <c r="AZ807" i="1" a="1"/>
  <c r="AZ807" i="1" s="1"/>
  <c r="AI808" i="1"/>
  <c r="AT808" i="1" s="1"/>
  <c r="AL808" i="1"/>
  <c r="AM808" i="1"/>
  <c r="AW808" i="1" a="1"/>
  <c r="AW808" i="1" s="1"/>
  <c r="AX808" i="1" a="1"/>
  <c r="AX808" i="1" s="1"/>
  <c r="AY808" i="1" a="1"/>
  <c r="AY808" i="1" s="1"/>
  <c r="AZ808" i="1" a="1"/>
  <c r="AZ808" i="1" s="1"/>
  <c r="AI809" i="1"/>
  <c r="AO809" i="1"/>
  <c r="AS809" i="1" s="1"/>
  <c r="AW809" i="1" a="1"/>
  <c r="AW809" i="1" s="1"/>
  <c r="AX809" i="1" a="1"/>
  <c r="AX809" i="1" s="1"/>
  <c r="AY809" i="1" a="1"/>
  <c r="AY809" i="1" s="1"/>
  <c r="AZ809" i="1" a="1"/>
  <c r="AZ809" i="1" s="1"/>
  <c r="AI810" i="1"/>
  <c r="AL810" i="1"/>
  <c r="AM810" i="1"/>
  <c r="AW810" i="1" a="1"/>
  <c r="AW810" i="1" s="1"/>
  <c r="AX810" i="1" a="1"/>
  <c r="AX810" i="1" s="1"/>
  <c r="AY810" i="1" a="1"/>
  <c r="AY810" i="1" s="1"/>
  <c r="AZ810" i="1" a="1"/>
  <c r="AZ810" i="1" s="1"/>
  <c r="AI811" i="1"/>
  <c r="AO811" i="1"/>
  <c r="AN811" i="1" s="1"/>
  <c r="AR811" i="1" s="1"/>
  <c r="AW811" i="1" a="1"/>
  <c r="AW811" i="1" s="1"/>
  <c r="AX811" i="1" a="1"/>
  <c r="AX811" i="1" s="1"/>
  <c r="AY811" i="1" a="1"/>
  <c r="AY811" i="1" s="1"/>
  <c r="AZ811" i="1" a="1"/>
  <c r="AZ811" i="1" s="1"/>
  <c r="AI812" i="1"/>
  <c r="AT812" i="1" s="1"/>
  <c r="AL812" i="1"/>
  <c r="AM812" i="1"/>
  <c r="AW812" i="1" a="1"/>
  <c r="AW812" i="1" s="1"/>
  <c r="AX812" i="1" a="1"/>
  <c r="AX812" i="1" s="1"/>
  <c r="AY812" i="1" a="1"/>
  <c r="AY812" i="1" s="1"/>
  <c r="AZ812" i="1" a="1"/>
  <c r="AZ812" i="1" s="1"/>
  <c r="AI813" i="1"/>
  <c r="AT813" i="1" s="1"/>
  <c r="AO813" i="1"/>
  <c r="AW813" i="1" a="1"/>
  <c r="AW813" i="1" s="1"/>
  <c r="AX813" i="1" a="1"/>
  <c r="AX813" i="1" s="1"/>
  <c r="AY813" i="1" a="1"/>
  <c r="AY813" i="1" s="1"/>
  <c r="AZ813" i="1" a="1"/>
  <c r="AZ813" i="1" s="1"/>
  <c r="AI814" i="1"/>
  <c r="AL814" i="1"/>
  <c r="AM814" i="1"/>
  <c r="AW814" i="1" a="1"/>
  <c r="AW814" i="1" s="1"/>
  <c r="AX814" i="1" a="1"/>
  <c r="AX814" i="1" s="1"/>
  <c r="AY814" i="1" a="1"/>
  <c r="AY814" i="1" s="1"/>
  <c r="AZ814" i="1" a="1"/>
  <c r="AZ814" i="1" s="1"/>
  <c r="AI815" i="1"/>
  <c r="AT815" i="1" s="1"/>
  <c r="AO815" i="1"/>
  <c r="AN815" i="1" s="1"/>
  <c r="AR815" i="1" s="1"/>
  <c r="AW815" i="1" a="1"/>
  <c r="AW815" i="1" s="1"/>
  <c r="AX815" i="1" a="1"/>
  <c r="AX815" i="1" s="1"/>
  <c r="AY815" i="1" a="1"/>
  <c r="AY815" i="1" s="1"/>
  <c r="AZ815" i="1" a="1"/>
  <c r="AZ815" i="1" s="1"/>
  <c r="AI816" i="1"/>
  <c r="AT816" i="1" s="1"/>
  <c r="AO816" i="1"/>
  <c r="AZ816" i="1" a="1"/>
  <c r="AZ816" i="1" s="1"/>
  <c r="AI817" i="1"/>
  <c r="AL817" i="1"/>
  <c r="AM817" i="1"/>
  <c r="AI818" i="1"/>
  <c r="AL818" i="1"/>
  <c r="AM818" i="1"/>
  <c r="AZ818" i="1" a="1"/>
  <c r="AZ818" i="1" s="1"/>
  <c r="AI819" i="1"/>
  <c r="AT819" i="1" s="1"/>
  <c r="AL819" i="1"/>
  <c r="AM819" i="1"/>
  <c r="AZ819" i="1" a="1"/>
  <c r="AZ819" i="1" s="1"/>
  <c r="AI820" i="1"/>
  <c r="AT820" i="1" s="1"/>
  <c r="AL820" i="1"/>
  <c r="AM820" i="1"/>
  <c r="AI821" i="1"/>
  <c r="AT821" i="1" s="1"/>
  <c r="AL821" i="1"/>
  <c r="AM821" i="1"/>
  <c r="AZ821" i="1" a="1"/>
  <c r="AZ821" i="1" s="1"/>
  <c r="AI822" i="1"/>
  <c r="AT822" i="1" s="1"/>
  <c r="AO822" i="1"/>
  <c r="AZ822" i="1" a="1"/>
  <c r="AZ822" i="1" s="1"/>
  <c r="AI823" i="1"/>
  <c r="AT823" i="1" s="1"/>
  <c r="AL823" i="1"/>
  <c r="AM823" i="1"/>
  <c r="AW823" i="1" a="1"/>
  <c r="AW823" i="1" s="1"/>
  <c r="AZ823" i="1" a="1"/>
  <c r="AZ823" i="1" s="1"/>
  <c r="AI824" i="1"/>
  <c r="AL824" i="1"/>
  <c r="AM824" i="1"/>
  <c r="AT824" i="1"/>
  <c r="AW824" i="1" a="1"/>
  <c r="AW824" i="1" s="1"/>
  <c r="AY824" i="1" a="1"/>
  <c r="AY824" i="1" s="1"/>
  <c r="AI825" i="1"/>
  <c r="AO825" i="1"/>
  <c r="AZ825" i="1" a="1"/>
  <c r="AZ825" i="1" s="1"/>
  <c r="AI826" i="1"/>
  <c r="AL826" i="1"/>
  <c r="AM826" i="1"/>
  <c r="AW826" i="1" a="1"/>
  <c r="AW826" i="1" s="1"/>
  <c r="AZ826" i="1" a="1"/>
  <c r="AZ826" i="1" s="1"/>
  <c r="AI827" i="1"/>
  <c r="AT827" i="1" s="1"/>
  <c r="AL827" i="1"/>
  <c r="AM827" i="1"/>
  <c r="AW827" i="1" a="1"/>
  <c r="AW827" i="1" s="1"/>
  <c r="AY827" i="1" a="1"/>
  <c r="AY827" i="1" s="1"/>
  <c r="AI828" i="1"/>
  <c r="AO828" i="1"/>
  <c r="AS828" i="1" s="1"/>
  <c r="AW828" i="1" a="1"/>
  <c r="AW828" i="1" s="1"/>
  <c r="AX828" i="1" a="1"/>
  <c r="AX828" i="1" s="1"/>
  <c r="AY828" i="1" a="1"/>
  <c r="AY828" i="1" s="1"/>
  <c r="AZ828" i="1" a="1"/>
  <c r="AZ828" i="1" s="1"/>
  <c r="AI829" i="1"/>
  <c r="AT829" i="1" s="1"/>
  <c r="AL829" i="1"/>
  <c r="AM829" i="1"/>
  <c r="AW829" i="1" a="1"/>
  <c r="AW829" i="1" s="1"/>
  <c r="AX829" i="1" a="1"/>
  <c r="AX829" i="1" s="1"/>
  <c r="AY829" i="1" a="1"/>
  <c r="AY829" i="1" s="1"/>
  <c r="AZ829" i="1" a="1"/>
  <c r="AZ829" i="1" s="1"/>
  <c r="AI830" i="1"/>
  <c r="AT830" i="1" s="1"/>
  <c r="AO830" i="1"/>
  <c r="AW830" i="1" a="1"/>
  <c r="AW830" i="1" s="1"/>
  <c r="AX830" i="1" a="1"/>
  <c r="AX830" i="1" s="1"/>
  <c r="AY830" i="1" a="1"/>
  <c r="AY830" i="1" s="1"/>
  <c r="AZ830" i="1" a="1"/>
  <c r="AZ830" i="1" s="1"/>
  <c r="AI831" i="1"/>
  <c r="AT831" i="1" s="1"/>
  <c r="AO831" i="1"/>
  <c r="AW831" i="1" a="1"/>
  <c r="AW831" i="1" s="1"/>
  <c r="AX831" i="1" a="1"/>
  <c r="AX831" i="1" s="1"/>
  <c r="AY831" i="1" a="1"/>
  <c r="AY831" i="1" s="1"/>
  <c r="AZ831" i="1" a="1"/>
  <c r="AZ831" i="1" s="1"/>
  <c r="AI832" i="1"/>
  <c r="AT832" i="1" s="1"/>
  <c r="AL832" i="1"/>
  <c r="AM832" i="1"/>
  <c r="AW832" i="1" a="1"/>
  <c r="AW832" i="1" s="1"/>
  <c r="AX832" i="1" a="1"/>
  <c r="AX832" i="1" s="1"/>
  <c r="AY832" i="1" a="1"/>
  <c r="AY832" i="1" s="1"/>
  <c r="AZ832" i="1" a="1"/>
  <c r="AZ832" i="1" s="1"/>
  <c r="AI833" i="1"/>
  <c r="AL833" i="1"/>
  <c r="AM833" i="1"/>
  <c r="AW833" i="1" a="1"/>
  <c r="AW833" i="1" s="1"/>
  <c r="AX833" i="1" a="1"/>
  <c r="AX833" i="1" s="1"/>
  <c r="AY833" i="1" a="1"/>
  <c r="AY833" i="1" s="1"/>
  <c r="AZ833" i="1" a="1"/>
  <c r="AZ833" i="1" s="1"/>
  <c r="AI834" i="1"/>
  <c r="AL834" i="1"/>
  <c r="AM834" i="1"/>
  <c r="AW834" i="1" a="1"/>
  <c r="AW834" i="1" s="1"/>
  <c r="AX834" i="1" a="1"/>
  <c r="AX834" i="1" s="1"/>
  <c r="AY834" i="1" a="1"/>
  <c r="AY834" i="1" s="1"/>
  <c r="AZ834" i="1" a="1"/>
  <c r="AZ834" i="1" s="1"/>
  <c r="AI835" i="1"/>
  <c r="AT835" i="1" s="1"/>
  <c r="AL835" i="1"/>
  <c r="AM835" i="1"/>
  <c r="AW835" i="1" a="1"/>
  <c r="AW835" i="1" s="1"/>
  <c r="AX835" i="1" a="1"/>
  <c r="AX835" i="1" s="1"/>
  <c r="AY835" i="1" a="1"/>
  <c r="AY835" i="1" s="1"/>
  <c r="AZ835" i="1" a="1"/>
  <c r="AZ835" i="1" s="1"/>
  <c r="AI836" i="1"/>
  <c r="AT836" i="1" s="1"/>
  <c r="AO836" i="1"/>
  <c r="AS836" i="1" s="1"/>
  <c r="AZ836" i="1" a="1"/>
  <c r="AZ836" i="1" s="1"/>
  <c r="AI837" i="1"/>
  <c r="AT837" i="1" s="1"/>
  <c r="AL837" i="1"/>
  <c r="AM837" i="1"/>
  <c r="AZ837" i="1" a="1"/>
  <c r="AZ837" i="1" s="1"/>
  <c r="AI838" i="1"/>
  <c r="AT838" i="1" s="1"/>
  <c r="AO838" i="1"/>
  <c r="AI839" i="1"/>
  <c r="AO839" i="1"/>
  <c r="AN839" i="1" s="1"/>
  <c r="AR839" i="1" s="1"/>
  <c r="AI840" i="1"/>
  <c r="AT840" i="1" s="1"/>
  <c r="AO840" i="1"/>
  <c r="AW840" i="1" a="1"/>
  <c r="AW840" i="1" s="1"/>
  <c r="AX840" i="1" a="1"/>
  <c r="AX840" i="1" s="1"/>
  <c r="AY840" i="1" a="1"/>
  <c r="AY840" i="1" s="1"/>
  <c r="AZ840" i="1" a="1"/>
  <c r="AZ840" i="1" s="1"/>
  <c r="AI841" i="1"/>
  <c r="AL841" i="1"/>
  <c r="AM841" i="1"/>
  <c r="AW841" i="1" a="1"/>
  <c r="AW841" i="1" s="1"/>
  <c r="AX841" i="1" a="1"/>
  <c r="AX841" i="1" s="1"/>
  <c r="AY841" i="1" a="1"/>
  <c r="AY841" i="1" s="1"/>
  <c r="AZ841" i="1" a="1"/>
  <c r="AZ841" i="1" s="1"/>
  <c r="AI842" i="1"/>
  <c r="AT842" i="1" s="1"/>
  <c r="AO842" i="1"/>
  <c r="AW842" i="1" a="1"/>
  <c r="AW842" i="1" s="1"/>
  <c r="AX842" i="1" a="1"/>
  <c r="AX842" i="1" s="1"/>
  <c r="AY842" i="1" a="1"/>
  <c r="AY842" i="1" s="1"/>
  <c r="AZ842" i="1" a="1"/>
  <c r="AZ842" i="1" s="1"/>
  <c r="AI843" i="1"/>
  <c r="AT843" i="1" s="1"/>
  <c r="AL843" i="1"/>
  <c r="AM843" i="1"/>
  <c r="AW843" i="1" a="1"/>
  <c r="AW843" i="1" s="1"/>
  <c r="AX843" i="1" a="1"/>
  <c r="AX843" i="1" s="1"/>
  <c r="AY843" i="1" a="1"/>
  <c r="AY843" i="1" s="1"/>
  <c r="AZ843" i="1" a="1"/>
  <c r="AZ843" i="1" s="1"/>
  <c r="AI844" i="1"/>
  <c r="AT844" i="1" s="1"/>
  <c r="AO844" i="1"/>
  <c r="AW844" i="1" a="1"/>
  <c r="AW844" i="1" s="1"/>
  <c r="AX844" i="1" a="1"/>
  <c r="AX844" i="1" s="1"/>
  <c r="AY844" i="1" a="1"/>
  <c r="AY844" i="1" s="1"/>
  <c r="AZ844" i="1" a="1"/>
  <c r="AZ844" i="1" s="1"/>
  <c r="AI845" i="1"/>
  <c r="AO845" i="1"/>
  <c r="AW845" i="1" a="1"/>
  <c r="AW845" i="1" s="1"/>
  <c r="AX845" i="1" a="1"/>
  <c r="AX845" i="1" s="1"/>
  <c r="AY845" i="1" a="1"/>
  <c r="AY845" i="1" s="1"/>
  <c r="AZ845" i="1" a="1"/>
  <c r="AZ845" i="1" s="1"/>
  <c r="AI846" i="1"/>
  <c r="AL846" i="1"/>
  <c r="AM846" i="1"/>
  <c r="AW846" i="1" a="1"/>
  <c r="AW846" i="1" s="1"/>
  <c r="AX846" i="1" a="1"/>
  <c r="AX846" i="1" s="1"/>
  <c r="AY846" i="1" a="1"/>
  <c r="AY846" i="1" s="1"/>
  <c r="AZ846" i="1" a="1"/>
  <c r="AZ846" i="1" s="1"/>
  <c r="AI847" i="1"/>
  <c r="AT847" i="1" s="1"/>
  <c r="AO847" i="1"/>
  <c r="AS847" i="1" s="1"/>
  <c r="AW847" i="1" a="1"/>
  <c r="AW847" i="1" s="1"/>
  <c r="AX847" i="1" a="1"/>
  <c r="AX847" i="1" s="1"/>
  <c r="AY847" i="1" a="1"/>
  <c r="AY847" i="1" s="1"/>
  <c r="AZ847" i="1" a="1"/>
  <c r="AZ847" i="1" s="1"/>
  <c r="AI848" i="1"/>
  <c r="AT848" i="1" s="1"/>
  <c r="AO848" i="1"/>
  <c r="AS848" i="1" s="1"/>
  <c r="AW848" i="1" a="1"/>
  <c r="AW848" i="1" s="1"/>
  <c r="AX848" i="1" a="1"/>
  <c r="AX848" i="1" s="1"/>
  <c r="AY848" i="1" a="1"/>
  <c r="AY848" i="1" s="1"/>
  <c r="AZ848" i="1" a="1"/>
  <c r="AZ848" i="1" s="1"/>
  <c r="AI849" i="1"/>
  <c r="AL849" i="1"/>
  <c r="AM849" i="1"/>
  <c r="AW849" i="1" a="1"/>
  <c r="AW849" i="1" s="1"/>
  <c r="AX849" i="1" a="1"/>
  <c r="AX849" i="1" s="1"/>
  <c r="AY849" i="1" a="1"/>
  <c r="AY849" i="1" s="1"/>
  <c r="AZ849" i="1" a="1"/>
  <c r="AZ849" i="1" s="1"/>
  <c r="AI850" i="1"/>
  <c r="AT850" i="1" s="1"/>
  <c r="AO850" i="1"/>
  <c r="AW850" i="1" a="1"/>
  <c r="AW850" i="1" s="1"/>
  <c r="AX850" i="1" a="1"/>
  <c r="AX850" i="1" s="1"/>
  <c r="AY850" i="1" a="1"/>
  <c r="AY850" i="1" s="1"/>
  <c r="AZ850" i="1" a="1"/>
  <c r="AZ850" i="1" s="1"/>
  <c r="AI851" i="1"/>
  <c r="AL851" i="1"/>
  <c r="AM851" i="1"/>
  <c r="AW851" i="1" a="1"/>
  <c r="AW851" i="1" s="1"/>
  <c r="AX851" i="1" a="1"/>
  <c r="AX851" i="1" s="1"/>
  <c r="AY851" i="1" a="1"/>
  <c r="AY851" i="1" s="1"/>
  <c r="AZ851" i="1" a="1"/>
  <c r="AZ851" i="1" s="1"/>
  <c r="AI852" i="1"/>
  <c r="AO852" i="1"/>
  <c r="AN852" i="1" s="1"/>
  <c r="AR852" i="1" s="1"/>
  <c r="AW852" i="1" a="1"/>
  <c r="AW852" i="1" s="1"/>
  <c r="AX852" i="1" a="1"/>
  <c r="AX852" i="1" s="1"/>
  <c r="AY852" i="1" a="1"/>
  <c r="AY852" i="1" s="1"/>
  <c r="AZ852" i="1" a="1"/>
  <c r="AZ852" i="1" s="1"/>
  <c r="AI853" i="1"/>
  <c r="AT853" i="1" s="1"/>
  <c r="AL853" i="1"/>
  <c r="AM853" i="1"/>
  <c r="AW853" i="1" a="1"/>
  <c r="AW853" i="1" s="1"/>
  <c r="AX853" i="1" a="1"/>
  <c r="AX853" i="1" s="1"/>
  <c r="AY853" i="1" a="1"/>
  <c r="AY853" i="1" s="1"/>
  <c r="AZ853" i="1" a="1"/>
  <c r="AZ853" i="1" s="1"/>
  <c r="AI854" i="1"/>
  <c r="AO854" i="1"/>
  <c r="AS854" i="1" s="1"/>
  <c r="AW854" i="1" a="1"/>
  <c r="AW854" i="1" s="1"/>
  <c r="AX854" i="1" a="1"/>
  <c r="AX854" i="1" s="1"/>
  <c r="AY854" i="1" a="1"/>
  <c r="AY854" i="1" s="1"/>
  <c r="AZ854" i="1" a="1"/>
  <c r="AZ854" i="1" s="1"/>
  <c r="AI855" i="1"/>
  <c r="AT855" i="1" s="1"/>
  <c r="AL855" i="1"/>
  <c r="AM855" i="1"/>
  <c r="AW855" i="1" a="1"/>
  <c r="AW855" i="1" s="1"/>
  <c r="AX855" i="1" a="1"/>
  <c r="AX855" i="1" s="1"/>
  <c r="AY855" i="1" a="1"/>
  <c r="AY855" i="1" s="1"/>
  <c r="AZ855" i="1" a="1"/>
  <c r="AZ855" i="1" s="1"/>
  <c r="AI856" i="1"/>
  <c r="AT856" i="1" s="1"/>
  <c r="AO856" i="1"/>
  <c r="AN856" i="1" s="1"/>
  <c r="AR856" i="1" s="1"/>
  <c r="AW856" i="1" a="1"/>
  <c r="AW856" i="1" s="1"/>
  <c r="AX856" i="1" a="1"/>
  <c r="AX856" i="1" s="1"/>
  <c r="AY856" i="1" a="1"/>
  <c r="AY856" i="1" s="1"/>
  <c r="AZ856" i="1" a="1"/>
  <c r="AZ856" i="1" s="1"/>
  <c r="AI857" i="1"/>
  <c r="AL857" i="1"/>
  <c r="AM857" i="1"/>
  <c r="AW857" i="1" a="1"/>
  <c r="AW857" i="1" s="1"/>
  <c r="AX857" i="1" a="1"/>
  <c r="AX857" i="1" s="1"/>
  <c r="AY857" i="1" a="1"/>
  <c r="AY857" i="1" s="1"/>
  <c r="AZ857" i="1" a="1"/>
  <c r="AZ857" i="1" s="1"/>
  <c r="AI858" i="1"/>
  <c r="AO858" i="1"/>
  <c r="AW858" i="1" a="1"/>
  <c r="AW858" i="1" s="1"/>
  <c r="AX858" i="1" a="1"/>
  <c r="AX858" i="1" s="1"/>
  <c r="AY858" i="1" a="1"/>
  <c r="AY858" i="1" s="1"/>
  <c r="AZ858" i="1" a="1"/>
  <c r="AZ858" i="1" s="1"/>
  <c r="AI859" i="1"/>
  <c r="AT859" i="1" s="1"/>
  <c r="AL859" i="1"/>
  <c r="AM859" i="1"/>
  <c r="AW859" i="1" a="1"/>
  <c r="AW859" i="1" s="1"/>
  <c r="AX859" i="1" a="1"/>
  <c r="AX859" i="1" s="1"/>
  <c r="AY859" i="1" a="1"/>
  <c r="AY859" i="1" s="1"/>
  <c r="AZ859" i="1" a="1"/>
  <c r="AZ859" i="1" s="1"/>
  <c r="AI860" i="1"/>
  <c r="AT860" i="1" s="1"/>
  <c r="AO860" i="1"/>
  <c r="AN860" i="1" s="1"/>
  <c r="AR860" i="1" s="1"/>
  <c r="AS860" i="1"/>
  <c r="AW860" i="1" a="1"/>
  <c r="AW860" i="1" s="1"/>
  <c r="AX860" i="1" a="1"/>
  <c r="AX860" i="1" s="1"/>
  <c r="AY860" i="1" a="1"/>
  <c r="AY860" i="1" s="1"/>
  <c r="AZ860" i="1" a="1"/>
  <c r="AZ860" i="1" s="1"/>
  <c r="AI861" i="1"/>
  <c r="AL861" i="1"/>
  <c r="AM861" i="1"/>
  <c r="AU861" i="1"/>
  <c r="AV861" i="1"/>
  <c r="AW861" i="1" a="1"/>
  <c r="AW861" i="1" s="1"/>
  <c r="AX861" i="1" a="1"/>
  <c r="AX861" i="1" s="1"/>
  <c r="AY861" i="1" a="1"/>
  <c r="AY861" i="1" s="1"/>
  <c r="AZ861" i="1" a="1"/>
  <c r="AZ861" i="1" s="1"/>
  <c r="AI862" i="1"/>
  <c r="AT862" i="1" s="1"/>
  <c r="AL862" i="1"/>
  <c r="AM862" i="1"/>
  <c r="AU862" i="1"/>
  <c r="AV862" i="1"/>
  <c r="AW862" i="1" a="1"/>
  <c r="AW862" i="1" s="1"/>
  <c r="AX862" i="1" a="1"/>
  <c r="AX862" i="1" s="1"/>
  <c r="AY862" i="1" a="1"/>
  <c r="AY862" i="1" s="1"/>
  <c r="AZ862" i="1" a="1"/>
  <c r="AZ862" i="1" s="1"/>
  <c r="AI863" i="1"/>
  <c r="AM863" i="1"/>
  <c r="AO863" i="1"/>
  <c r="AS863" i="1" s="1"/>
  <c r="AU863" i="1"/>
  <c r="AV863" i="1"/>
  <c r="AW863" i="1" a="1"/>
  <c r="AW863" i="1" s="1"/>
  <c r="AX863" i="1" a="1"/>
  <c r="AX863" i="1" s="1"/>
  <c r="AY863" i="1" a="1"/>
  <c r="AY863" i="1" s="1"/>
  <c r="AZ863" i="1" a="1"/>
  <c r="AZ863" i="1" s="1"/>
  <c r="AI864" i="1"/>
  <c r="AM864" i="1"/>
  <c r="AO864" i="1"/>
  <c r="AU864" i="1"/>
  <c r="AV864" i="1"/>
  <c r="AI865" i="1"/>
  <c r="AL865" i="1"/>
  <c r="AM865" i="1"/>
  <c r="AU865" i="1"/>
  <c r="AV865" i="1"/>
  <c r="AI866" i="1"/>
  <c r="AT866" i="1" s="1"/>
  <c r="AM866" i="1"/>
  <c r="AO866" i="1"/>
  <c r="AN866" i="1" s="1"/>
  <c r="AR866" i="1" s="1"/>
  <c r="AU866" i="1"/>
  <c r="AV866" i="1"/>
  <c r="AI867" i="1"/>
  <c r="AT867" i="1" s="1"/>
  <c r="AL867" i="1"/>
  <c r="AM867" i="1"/>
  <c r="AU867" i="1"/>
  <c r="AV867" i="1"/>
  <c r="AI868" i="1"/>
  <c r="AT868" i="1" s="1"/>
  <c r="AM868" i="1"/>
  <c r="AO868" i="1"/>
  <c r="AU868" i="1"/>
  <c r="AV868" i="1"/>
  <c r="AI869" i="1"/>
  <c r="AM869" i="1"/>
  <c r="AO869" i="1"/>
  <c r="AS869" i="1" s="1"/>
  <c r="AU869" i="1"/>
  <c r="AV869" i="1"/>
  <c r="AI870" i="1"/>
  <c r="AT870" i="1" s="1"/>
  <c r="AM870" i="1"/>
  <c r="AO870" i="1"/>
  <c r="AS870" i="1" s="1"/>
  <c r="AU870" i="1"/>
  <c r="AV870" i="1"/>
  <c r="AI871" i="1"/>
  <c r="AM871" i="1"/>
  <c r="AO871" i="1"/>
  <c r="AU871" i="1"/>
  <c r="AV871" i="1"/>
  <c r="AI872" i="1"/>
  <c r="AL872" i="1"/>
  <c r="AM872" i="1"/>
  <c r="AU872" i="1"/>
  <c r="AV872" i="1"/>
  <c r="AI873" i="1"/>
  <c r="AM873" i="1"/>
  <c r="AO873" i="1"/>
  <c r="AS873" i="1" s="1"/>
  <c r="AU873" i="1"/>
  <c r="AV873" i="1"/>
  <c r="AI874" i="1"/>
  <c r="AT874" i="1" s="1"/>
  <c r="AM874" i="1"/>
  <c r="AO874" i="1"/>
  <c r="AN874" i="1" s="1"/>
  <c r="AR874" i="1" s="1"/>
  <c r="AU874" i="1"/>
  <c r="AV874" i="1"/>
  <c r="AI875" i="1"/>
  <c r="AT875" i="1" s="1"/>
  <c r="AM875" i="1"/>
  <c r="AO875" i="1"/>
  <c r="AN875" i="1" s="1"/>
  <c r="AR875" i="1" s="1"/>
  <c r="AU875" i="1"/>
  <c r="AV875" i="1"/>
  <c r="AW875" i="1" a="1"/>
  <c r="AW875" i="1" s="1"/>
  <c r="AY875" i="1" a="1"/>
  <c r="AY875" i="1" s="1"/>
  <c r="AI876" i="1"/>
  <c r="AT876" i="1" s="1"/>
  <c r="AM876" i="1"/>
  <c r="AO876" i="1"/>
  <c r="AS876" i="1" s="1"/>
  <c r="AU876" i="1"/>
  <c r="AV876" i="1"/>
  <c r="AW876" i="1" a="1"/>
  <c r="AW876" i="1" s="1"/>
  <c r="AX876" i="1" a="1"/>
  <c r="AX876" i="1" s="1"/>
  <c r="AY876" i="1" a="1"/>
  <c r="AY876" i="1" s="1"/>
  <c r="AZ876" i="1" a="1"/>
  <c r="AZ876" i="1" s="1"/>
  <c r="AI877" i="1"/>
  <c r="AL877" i="1"/>
  <c r="AM877" i="1"/>
  <c r="AU877" i="1"/>
  <c r="AV877" i="1"/>
  <c r="AW877" i="1" a="1"/>
  <c r="AW877" i="1" s="1"/>
  <c r="AX877" i="1" a="1"/>
  <c r="AX877" i="1" s="1"/>
  <c r="AY877" i="1" a="1"/>
  <c r="AY877" i="1" s="1"/>
  <c r="AZ877" i="1" a="1"/>
  <c r="AZ877" i="1" s="1"/>
  <c r="AI878" i="1"/>
  <c r="AT878" i="1" s="1"/>
  <c r="AM878" i="1"/>
  <c r="AO878" i="1"/>
  <c r="AS878" i="1" s="1"/>
  <c r="AU878" i="1"/>
  <c r="AV878" i="1"/>
  <c r="AI879" i="1"/>
  <c r="AT879" i="1" s="1"/>
  <c r="AM879" i="1"/>
  <c r="AO879" i="1"/>
  <c r="AS879" i="1" s="1"/>
  <c r="AU879" i="1"/>
  <c r="AV879" i="1"/>
  <c r="AI880" i="1"/>
  <c r="AT880" i="1" s="1"/>
  <c r="AM880" i="1"/>
  <c r="AO880" i="1"/>
  <c r="AU880" i="1"/>
  <c r="AV880" i="1"/>
  <c r="AW880" i="1" a="1"/>
  <c r="AW880" i="1" s="1"/>
  <c r="AX880" i="1" a="1"/>
  <c r="AX880" i="1" s="1"/>
  <c r="AY880" i="1" a="1"/>
  <c r="AY880" i="1" s="1"/>
  <c r="AZ880" i="1" a="1"/>
  <c r="AZ880" i="1" s="1"/>
  <c r="AI881" i="1"/>
  <c r="AL881" i="1"/>
  <c r="AM881" i="1"/>
  <c r="AU881" i="1"/>
  <c r="AV881" i="1"/>
  <c r="AW881" i="1" a="1"/>
  <c r="AW881" i="1" s="1"/>
  <c r="AX881" i="1" a="1"/>
  <c r="AX881" i="1" s="1"/>
  <c r="AY881" i="1" a="1"/>
  <c r="AY881" i="1" s="1"/>
  <c r="AZ881" i="1" a="1"/>
  <c r="AZ881" i="1" s="1"/>
  <c r="AI882" i="1"/>
  <c r="AT882" i="1" s="1"/>
  <c r="AM882" i="1"/>
  <c r="AO882" i="1"/>
  <c r="AN882" i="1" s="1"/>
  <c r="AR882" i="1" s="1"/>
  <c r="AU882" i="1"/>
  <c r="AV882" i="1"/>
  <c r="AW882" i="1" a="1"/>
  <c r="AW882" i="1" s="1"/>
  <c r="AX882" i="1" a="1"/>
  <c r="AX882" i="1" s="1"/>
  <c r="AY882" i="1" a="1"/>
  <c r="AY882" i="1" s="1"/>
  <c r="AZ882" i="1" a="1"/>
  <c r="AZ882" i="1" s="1"/>
  <c r="AI883" i="1"/>
  <c r="AT883" i="1" s="1"/>
  <c r="AL883" i="1"/>
  <c r="AM883" i="1"/>
  <c r="AU883" i="1"/>
  <c r="AV883" i="1"/>
  <c r="AW883" i="1" a="1"/>
  <c r="AW883" i="1" s="1"/>
  <c r="AX883" i="1" a="1"/>
  <c r="AX883" i="1" s="1"/>
  <c r="AY883" i="1" a="1"/>
  <c r="AY883" i="1" s="1"/>
  <c r="AZ883" i="1" a="1"/>
  <c r="AZ883" i="1" s="1"/>
  <c r="AI884" i="1"/>
  <c r="AT884" i="1" s="1"/>
  <c r="AM884" i="1"/>
  <c r="AO884" i="1"/>
  <c r="AS884" i="1" s="1"/>
  <c r="AU884" i="1"/>
  <c r="AV884" i="1"/>
  <c r="AW884" i="1" a="1"/>
  <c r="AW884" i="1" s="1"/>
  <c r="AX884" i="1" a="1"/>
  <c r="AX884" i="1" s="1"/>
  <c r="AY884" i="1" a="1"/>
  <c r="AY884" i="1" s="1"/>
  <c r="AZ884" i="1" a="1"/>
  <c r="AZ884" i="1" s="1"/>
  <c r="AI885" i="1"/>
  <c r="AM885" i="1"/>
  <c r="AO885" i="1"/>
  <c r="AS885" i="1" s="1"/>
  <c r="AU885" i="1"/>
  <c r="AV885" i="1"/>
  <c r="AI886" i="1"/>
  <c r="AL886" i="1"/>
  <c r="AM886" i="1"/>
  <c r="AU886" i="1"/>
  <c r="AV886" i="1"/>
  <c r="AW886" i="1" a="1"/>
  <c r="AW886" i="1" s="1"/>
  <c r="AZ886" i="1" a="1"/>
  <c r="AZ886" i="1" s="1"/>
  <c r="AI887" i="1"/>
  <c r="AT887" i="1" s="1"/>
  <c r="AL887" i="1"/>
  <c r="AM887" i="1"/>
  <c r="AU887" i="1"/>
  <c r="AV887" i="1"/>
  <c r="AI888" i="1"/>
  <c r="AT888" i="1" s="1"/>
  <c r="AL888" i="1"/>
  <c r="AM888" i="1"/>
  <c r="AU888" i="1"/>
  <c r="AV888" i="1"/>
  <c r="AW888" i="1" a="1"/>
  <c r="AW888" i="1" s="1"/>
  <c r="AZ888" i="1" a="1"/>
  <c r="AZ888" i="1" s="1"/>
  <c r="AI889" i="1"/>
  <c r="AM889" i="1"/>
  <c r="AO889" i="1"/>
  <c r="AN889" i="1" s="1"/>
  <c r="AR889" i="1" s="1"/>
  <c r="AU889" i="1"/>
  <c r="AV889" i="1"/>
  <c r="AI890" i="1"/>
  <c r="AT890" i="1" s="1"/>
  <c r="AL890" i="1"/>
  <c r="AM890" i="1"/>
  <c r="AU890" i="1"/>
  <c r="AV890" i="1"/>
  <c r="AW890" i="1" a="1"/>
  <c r="AW890" i="1" s="1"/>
  <c r="AZ890" i="1" a="1"/>
  <c r="AZ890" i="1" s="1"/>
  <c r="AI891" i="1"/>
  <c r="AL891" i="1"/>
  <c r="AM891" i="1"/>
  <c r="AU891" i="1"/>
  <c r="AV891" i="1"/>
  <c r="AI892" i="1"/>
  <c r="AT892" i="1" s="1"/>
  <c r="AL892" i="1"/>
  <c r="AM892" i="1"/>
  <c r="AU892" i="1"/>
  <c r="AV892" i="1"/>
  <c r="AW892" i="1" a="1"/>
  <c r="AW892" i="1" s="1"/>
  <c r="AZ892" i="1" a="1"/>
  <c r="AZ892" i="1" s="1"/>
  <c r="AI893" i="1"/>
  <c r="AM893" i="1"/>
  <c r="AO893" i="1"/>
  <c r="AS893" i="1" s="1"/>
  <c r="AU893" i="1"/>
  <c r="AV893" i="1"/>
  <c r="AI894" i="1"/>
  <c r="AT894" i="1" s="1"/>
  <c r="AM894" i="1"/>
  <c r="AO894" i="1"/>
  <c r="AN894" i="1" s="1"/>
  <c r="AR894" i="1" s="1"/>
  <c r="AU894" i="1"/>
  <c r="AV894" i="1"/>
  <c r="AI895" i="1"/>
  <c r="AM895" i="1"/>
  <c r="AO895" i="1"/>
  <c r="AS895" i="1" s="1"/>
  <c r="AU895" i="1"/>
  <c r="AV895" i="1"/>
  <c r="AW895" i="1" a="1"/>
  <c r="AW895" i="1" s="1"/>
  <c r="AX895" i="1" a="1"/>
  <c r="AX895" i="1" s="1"/>
  <c r="AY895" i="1" a="1"/>
  <c r="AY895" i="1" s="1"/>
  <c r="AZ895" i="1" a="1"/>
  <c r="AZ895" i="1" s="1"/>
  <c r="AI896" i="1"/>
  <c r="AL896" i="1"/>
  <c r="AM896" i="1"/>
  <c r="AU896" i="1"/>
  <c r="AV896" i="1"/>
  <c r="AW896" i="1" a="1"/>
  <c r="AW896" i="1" s="1"/>
  <c r="AX896" i="1" a="1"/>
  <c r="AX896" i="1" s="1"/>
  <c r="AY896" i="1" a="1"/>
  <c r="AY896" i="1" s="1"/>
  <c r="AZ896" i="1" a="1"/>
  <c r="AZ896" i="1" s="1"/>
  <c r="AI897" i="1"/>
  <c r="AM897" i="1"/>
  <c r="AO897" i="1"/>
  <c r="AS897" i="1" s="1"/>
  <c r="AU897" i="1"/>
  <c r="AV897" i="1"/>
  <c r="AW897" i="1" a="1"/>
  <c r="AW897" i="1" s="1"/>
  <c r="AX897" i="1" a="1"/>
  <c r="AX897" i="1" s="1"/>
  <c r="AY897" i="1" a="1"/>
  <c r="AY897" i="1" s="1"/>
  <c r="AZ897" i="1" a="1"/>
  <c r="AZ897" i="1" s="1"/>
  <c r="AI898" i="1"/>
  <c r="AT898" i="1" s="1"/>
  <c r="AL898" i="1"/>
  <c r="AM898" i="1"/>
  <c r="AU898" i="1"/>
  <c r="AV898" i="1"/>
  <c r="AW898" i="1" a="1"/>
  <c r="AW898" i="1" s="1"/>
  <c r="AX898" i="1" a="1"/>
  <c r="AX898" i="1" s="1"/>
  <c r="AY898" i="1" a="1"/>
  <c r="AY898" i="1" s="1"/>
  <c r="AZ898" i="1" a="1"/>
  <c r="AZ898" i="1" s="1"/>
  <c r="AI899" i="1"/>
  <c r="AT899" i="1" s="1"/>
  <c r="AM899" i="1"/>
  <c r="AO899" i="1"/>
  <c r="AS899" i="1" s="1"/>
  <c r="AU899" i="1"/>
  <c r="AV899" i="1"/>
  <c r="AW899" i="1" a="1"/>
  <c r="AW899" i="1" s="1"/>
  <c r="AX899" i="1" a="1"/>
  <c r="AX899" i="1" s="1"/>
  <c r="AY899" i="1" a="1"/>
  <c r="AY899" i="1" s="1"/>
  <c r="AZ899" i="1" a="1"/>
  <c r="AZ899" i="1" s="1"/>
  <c r="AI900" i="1"/>
  <c r="AT900" i="1" s="1"/>
  <c r="AL900" i="1"/>
  <c r="AM900" i="1"/>
  <c r="AU900" i="1"/>
  <c r="AV900" i="1"/>
  <c r="AW900" i="1" a="1"/>
  <c r="AW900" i="1" s="1"/>
  <c r="AX900" i="1" a="1"/>
  <c r="AX900" i="1" s="1"/>
  <c r="AY900" i="1" a="1"/>
  <c r="AY900" i="1" s="1"/>
  <c r="AZ900" i="1" a="1"/>
  <c r="AZ900" i="1" s="1"/>
  <c r="AI901" i="1"/>
  <c r="AT901" i="1" s="1"/>
  <c r="AL901" i="1"/>
  <c r="AM901" i="1"/>
  <c r="AU901" i="1"/>
  <c r="AV901" i="1"/>
  <c r="AW901" i="1" a="1"/>
  <c r="AW901" i="1" s="1"/>
  <c r="AX901" i="1" a="1"/>
  <c r="AX901" i="1" s="1"/>
  <c r="AY901" i="1" a="1"/>
  <c r="AY901" i="1" s="1"/>
  <c r="AZ901" i="1" a="1"/>
  <c r="AZ901" i="1" s="1"/>
  <c r="AI902" i="1"/>
  <c r="AT902" i="1" s="1"/>
  <c r="AM902" i="1"/>
  <c r="AO902" i="1"/>
  <c r="AS902" i="1" s="1"/>
  <c r="AU902" i="1"/>
  <c r="AV902" i="1"/>
  <c r="AW902" i="1" a="1"/>
  <c r="AW902" i="1" s="1"/>
  <c r="AX902" i="1" a="1"/>
  <c r="AX902" i="1" s="1"/>
  <c r="AY902" i="1" a="1"/>
  <c r="AY902" i="1" s="1"/>
  <c r="AZ902" i="1" a="1"/>
  <c r="AZ902" i="1" s="1"/>
  <c r="AI903" i="1"/>
  <c r="AL903" i="1"/>
  <c r="AM903" i="1"/>
  <c r="AU903" i="1"/>
  <c r="AV903" i="1"/>
  <c r="AW903" i="1" a="1"/>
  <c r="AW903" i="1" s="1"/>
  <c r="AX903" i="1" a="1"/>
  <c r="AX903" i="1" s="1"/>
  <c r="AY903" i="1" a="1"/>
  <c r="AY903" i="1" s="1"/>
  <c r="AZ903" i="1" a="1"/>
  <c r="AZ903" i="1" s="1"/>
  <c r="AI904" i="1"/>
  <c r="AM904" i="1"/>
  <c r="AO904" i="1"/>
  <c r="AS904" i="1" s="1"/>
  <c r="AT904" i="1"/>
  <c r="AU904" i="1"/>
  <c r="AV904" i="1"/>
  <c r="AW904" i="1" a="1"/>
  <c r="AW904" i="1" s="1"/>
  <c r="AX904" i="1" a="1"/>
  <c r="AX904" i="1" s="1"/>
  <c r="AY904" i="1" a="1"/>
  <c r="AY904" i="1" s="1"/>
  <c r="AZ904" i="1" a="1"/>
  <c r="AZ904" i="1" s="1"/>
  <c r="AI905" i="1"/>
  <c r="AT905" i="1" s="1"/>
  <c r="AL905" i="1"/>
  <c r="AM905" i="1"/>
  <c r="AU905" i="1"/>
  <c r="AV905" i="1"/>
  <c r="AW905" i="1" a="1"/>
  <c r="AW905" i="1" s="1"/>
  <c r="AX905" i="1" a="1"/>
  <c r="AX905" i="1" s="1"/>
  <c r="AY905" i="1" a="1"/>
  <c r="AY905" i="1" s="1"/>
  <c r="AZ905" i="1" a="1"/>
  <c r="AZ905" i="1" s="1"/>
  <c r="AI906" i="1"/>
  <c r="AL906" i="1"/>
  <c r="AM906" i="1"/>
  <c r="AU906" i="1"/>
  <c r="AV906" i="1"/>
  <c r="AW906" i="1" a="1"/>
  <c r="AW906" i="1" s="1"/>
  <c r="AX906" i="1" a="1"/>
  <c r="AX906" i="1" s="1"/>
  <c r="AY906" i="1" a="1"/>
  <c r="AY906" i="1" s="1"/>
  <c r="AZ906" i="1" a="1"/>
  <c r="AZ906" i="1" s="1"/>
  <c r="AI907" i="1"/>
  <c r="AM907" i="1"/>
  <c r="AO907" i="1"/>
  <c r="AT907" i="1"/>
  <c r="AU907" i="1"/>
  <c r="AV907" i="1"/>
  <c r="AW907" i="1" a="1"/>
  <c r="AW907" i="1" s="1"/>
  <c r="AX907" i="1" a="1"/>
  <c r="AX907" i="1" s="1"/>
  <c r="AY907" i="1" a="1"/>
  <c r="AY907" i="1" s="1"/>
  <c r="AZ907" i="1" a="1"/>
  <c r="AZ907" i="1" s="1"/>
  <c r="AI908" i="1"/>
  <c r="AM908" i="1"/>
  <c r="AO908" i="1"/>
  <c r="AS908" i="1" s="1"/>
  <c r="AU908" i="1"/>
  <c r="AV908" i="1"/>
  <c r="AI909" i="1"/>
  <c r="AL909" i="1"/>
  <c r="AM909" i="1"/>
  <c r="AU909" i="1"/>
  <c r="AV909" i="1"/>
  <c r="AI910" i="1"/>
  <c r="AT910" i="1" s="1"/>
  <c r="AM910" i="1"/>
  <c r="AO910" i="1"/>
  <c r="AU910" i="1"/>
  <c r="AV910" i="1"/>
  <c r="AI911" i="1"/>
  <c r="AL911" i="1"/>
  <c r="AM911" i="1"/>
  <c r="AU911" i="1"/>
  <c r="AV911" i="1"/>
  <c r="AI912" i="1"/>
  <c r="AT912" i="1" s="1"/>
  <c r="AM912" i="1"/>
  <c r="AO912" i="1"/>
  <c r="AU912" i="1"/>
  <c r="AV912" i="1"/>
  <c r="AW912" i="1" a="1"/>
  <c r="AW912" i="1" s="1"/>
  <c r="AX912" i="1" a="1"/>
  <c r="AX912" i="1" s="1"/>
  <c r="AY912" i="1" a="1"/>
  <c r="AY912" i="1" s="1"/>
  <c r="AZ912" i="1" a="1"/>
  <c r="AZ912" i="1" s="1"/>
  <c r="AI913" i="1"/>
  <c r="AM913" i="1"/>
  <c r="AO913" i="1"/>
  <c r="AN913" i="1" s="1"/>
  <c r="AR913" i="1" s="1"/>
  <c r="AU913" i="1"/>
  <c r="AV913" i="1"/>
  <c r="AW913" i="1" a="1"/>
  <c r="AW913" i="1" s="1"/>
  <c r="AX913" i="1" a="1"/>
  <c r="AX913" i="1" s="1"/>
  <c r="AY913" i="1" a="1"/>
  <c r="AY913" i="1" s="1"/>
  <c r="AZ913" i="1" a="1"/>
  <c r="AZ913" i="1" s="1"/>
  <c r="AI914" i="1"/>
  <c r="AT914" i="1" s="1"/>
  <c r="AL914" i="1"/>
  <c r="AM914" i="1"/>
  <c r="AU914" i="1"/>
  <c r="AV914" i="1"/>
  <c r="AW914" i="1" a="1"/>
  <c r="AW914" i="1" s="1"/>
  <c r="AX914" i="1" a="1"/>
  <c r="AX914" i="1" s="1"/>
  <c r="AY914" i="1" a="1"/>
  <c r="AY914" i="1" s="1"/>
  <c r="AZ914" i="1" a="1"/>
  <c r="AZ914" i="1" s="1"/>
  <c r="AI915" i="1"/>
  <c r="AM915" i="1"/>
  <c r="AO915" i="1"/>
  <c r="AU915" i="1"/>
  <c r="AV915" i="1"/>
  <c r="AW915" i="1" a="1"/>
  <c r="AW915" i="1" s="1"/>
  <c r="AX915" i="1" a="1"/>
  <c r="AX915" i="1" s="1"/>
  <c r="AY915" i="1" a="1"/>
  <c r="AY915" i="1" s="1"/>
  <c r="AZ915" i="1" a="1"/>
  <c r="AZ915" i="1" s="1"/>
  <c r="AI916" i="1"/>
  <c r="AT916" i="1" s="1"/>
  <c r="AL916" i="1"/>
  <c r="AM916" i="1"/>
  <c r="AU916" i="1"/>
  <c r="AV916" i="1"/>
  <c r="AW916" i="1" a="1"/>
  <c r="AW916" i="1" s="1"/>
  <c r="AX916" i="1" a="1"/>
  <c r="AX916" i="1" s="1"/>
  <c r="AY916" i="1" a="1"/>
  <c r="AY916" i="1" s="1"/>
  <c r="AZ916" i="1" a="1"/>
  <c r="AZ916" i="1" s="1"/>
  <c r="AI917" i="1"/>
  <c r="AT917" i="1" s="1"/>
  <c r="AL917" i="1"/>
  <c r="AM917" i="1"/>
  <c r="AU917" i="1"/>
  <c r="AV917" i="1"/>
  <c r="AW917" i="1" a="1"/>
  <c r="AW917" i="1" s="1"/>
  <c r="AX917" i="1" a="1"/>
  <c r="AX917" i="1" s="1"/>
  <c r="AY917" i="1" a="1"/>
  <c r="AY917" i="1" s="1"/>
  <c r="AZ917" i="1" a="1"/>
  <c r="AZ917" i="1" s="1"/>
  <c r="AI918" i="1"/>
  <c r="AM918" i="1"/>
  <c r="AO918" i="1"/>
  <c r="AN918" i="1" s="1"/>
  <c r="AR918" i="1" s="1"/>
  <c r="AU918" i="1"/>
  <c r="AV918" i="1"/>
  <c r="AW918" i="1" a="1"/>
  <c r="AW918" i="1" s="1"/>
  <c r="AX918" i="1" a="1"/>
  <c r="AX918" i="1" s="1"/>
  <c r="AY918" i="1" a="1"/>
  <c r="AY918" i="1" s="1"/>
  <c r="AZ918" i="1" a="1"/>
  <c r="AZ918" i="1" s="1"/>
  <c r="AI919" i="1"/>
  <c r="AM919" i="1"/>
  <c r="AO919" i="1"/>
  <c r="AN919" i="1" s="1"/>
  <c r="AR919" i="1" s="1"/>
  <c r="AU919" i="1"/>
  <c r="AV919" i="1"/>
  <c r="AW919" i="1" a="1"/>
  <c r="AW919" i="1" s="1"/>
  <c r="AX919" i="1" a="1"/>
  <c r="AX919" i="1" s="1"/>
  <c r="AY919" i="1" a="1"/>
  <c r="AY919" i="1" s="1"/>
  <c r="AZ919" i="1" a="1"/>
  <c r="AZ919" i="1" s="1"/>
  <c r="AI920" i="1"/>
  <c r="AT920" i="1" s="1"/>
  <c r="AL920" i="1"/>
  <c r="AM920" i="1"/>
  <c r="AU920" i="1"/>
  <c r="AV920" i="1"/>
  <c r="AW920" i="1" a="1"/>
  <c r="AW920" i="1" s="1"/>
  <c r="AX920" i="1" a="1"/>
  <c r="AX920" i="1" s="1"/>
  <c r="AY920" i="1" a="1"/>
  <c r="AY920" i="1" s="1"/>
  <c r="AZ920" i="1" a="1"/>
  <c r="AZ920" i="1" s="1"/>
  <c r="AI921" i="1"/>
  <c r="AM921" i="1"/>
  <c r="AO921" i="1"/>
  <c r="AN921" i="1" s="1"/>
  <c r="AR921" i="1" s="1"/>
  <c r="AU921" i="1"/>
  <c r="AV921" i="1"/>
  <c r="AI922" i="1"/>
  <c r="AT922" i="1" s="1"/>
  <c r="AL922" i="1"/>
  <c r="AM922" i="1"/>
  <c r="AU922" i="1"/>
  <c r="AV922" i="1"/>
  <c r="AW922" i="1" a="1"/>
  <c r="AW922" i="1" s="1"/>
  <c r="AY922" i="1" a="1"/>
  <c r="AY922" i="1" s="1"/>
  <c r="AI923" i="1"/>
  <c r="AL923" i="1"/>
  <c r="AM923" i="1"/>
  <c r="AU923" i="1"/>
  <c r="AV923" i="1"/>
  <c r="AW923" i="1" a="1"/>
  <c r="AW923" i="1" s="1"/>
  <c r="AI924" i="1"/>
  <c r="AT924" i="1" s="1"/>
  <c r="AM924" i="1"/>
  <c r="AO924" i="1"/>
  <c r="AS924" i="1" s="1"/>
  <c r="AU924" i="1"/>
  <c r="AV924" i="1"/>
  <c r="AI925" i="1"/>
  <c r="AT925" i="1" s="1"/>
  <c r="AL925" i="1"/>
  <c r="AM925" i="1"/>
  <c r="AU925" i="1"/>
  <c r="AV925" i="1"/>
  <c r="AW925" i="1" a="1"/>
  <c r="AW925" i="1" s="1"/>
  <c r="AY925" i="1" a="1"/>
  <c r="AY925" i="1" s="1"/>
  <c r="AI926" i="1"/>
  <c r="AL926" i="1"/>
  <c r="AM926" i="1"/>
  <c r="AU926" i="1"/>
  <c r="AV926" i="1"/>
  <c r="AW926" i="1" a="1"/>
  <c r="AW926" i="1" s="1"/>
  <c r="AI927" i="1"/>
  <c r="AM927" i="1"/>
  <c r="AO927" i="1"/>
  <c r="AS927" i="1" s="1"/>
  <c r="AU927" i="1"/>
  <c r="AV927" i="1"/>
  <c r="AW927" i="1" a="1"/>
  <c r="AW927" i="1" s="1"/>
  <c r="AX927" i="1" a="1"/>
  <c r="AX927" i="1" s="1"/>
  <c r="AY927" i="1" a="1"/>
  <c r="AY927" i="1" s="1"/>
  <c r="AZ927" i="1" a="1"/>
  <c r="AZ927" i="1" s="1"/>
  <c r="AI928" i="1"/>
  <c r="AT928" i="1" s="1"/>
  <c r="AL928" i="1"/>
  <c r="AM928" i="1"/>
  <c r="AU928" i="1"/>
  <c r="AV928" i="1"/>
  <c r="AW928" i="1" a="1"/>
  <c r="AW928" i="1" s="1"/>
  <c r="AX928" i="1" a="1"/>
  <c r="AX928" i="1" s="1"/>
  <c r="AY928" i="1" a="1"/>
  <c r="AY928" i="1" s="1"/>
  <c r="AZ928" i="1" a="1"/>
  <c r="AZ928" i="1" s="1"/>
  <c r="AI929" i="1"/>
  <c r="AM929" i="1"/>
  <c r="AO929" i="1"/>
  <c r="AN929" i="1" s="1"/>
  <c r="AR929" i="1" s="1"/>
  <c r="AU929" i="1"/>
  <c r="AV929" i="1"/>
  <c r="AW929" i="1" a="1"/>
  <c r="AW929" i="1" s="1"/>
  <c r="AX929" i="1" a="1"/>
  <c r="AX929" i="1" s="1"/>
  <c r="AY929" i="1" a="1"/>
  <c r="AY929" i="1" s="1"/>
  <c r="AZ929" i="1" a="1"/>
  <c r="AZ929" i="1" s="1"/>
  <c r="AI930" i="1"/>
  <c r="AT930" i="1" s="1"/>
  <c r="AM930" i="1"/>
  <c r="AO930" i="1"/>
  <c r="AS930" i="1" s="1"/>
  <c r="AU930" i="1"/>
  <c r="AV930" i="1"/>
  <c r="AW930" i="1" a="1"/>
  <c r="AW930" i="1" s="1"/>
  <c r="AX930" i="1" a="1"/>
  <c r="AX930" i="1" s="1"/>
  <c r="AY930" i="1" a="1"/>
  <c r="AY930" i="1" s="1"/>
  <c r="AZ930" i="1" a="1"/>
  <c r="AZ930" i="1" s="1"/>
  <c r="AI931" i="1"/>
  <c r="AM931" i="1"/>
  <c r="AO931" i="1"/>
  <c r="AS931" i="1" s="1"/>
  <c r="AU931" i="1"/>
  <c r="AV931" i="1"/>
  <c r="AW931" i="1" a="1"/>
  <c r="AW931" i="1" s="1"/>
  <c r="AX931" i="1" a="1"/>
  <c r="AX931" i="1" s="1"/>
  <c r="AY931" i="1" a="1"/>
  <c r="AY931" i="1" s="1"/>
  <c r="AZ931" i="1" a="1"/>
  <c r="AZ931" i="1" s="1"/>
  <c r="AI932" i="1"/>
  <c r="AT932" i="1" s="1"/>
  <c r="AL932" i="1"/>
  <c r="AM932" i="1"/>
  <c r="AU932" i="1"/>
  <c r="AV932" i="1"/>
  <c r="AW932" i="1" a="1"/>
  <c r="AW932" i="1" s="1"/>
  <c r="AX932" i="1" a="1"/>
  <c r="AX932" i="1" s="1"/>
  <c r="AY932" i="1" a="1"/>
  <c r="AY932" i="1" s="1"/>
  <c r="AZ932" i="1" a="1"/>
  <c r="AZ932" i="1" s="1"/>
  <c r="AI933" i="1"/>
  <c r="AM933" i="1"/>
  <c r="AO933" i="1"/>
  <c r="AU933" i="1"/>
  <c r="AV933" i="1"/>
  <c r="AW933" i="1" a="1"/>
  <c r="AW933" i="1" s="1"/>
  <c r="AX933" i="1" a="1"/>
  <c r="AX933" i="1" s="1"/>
  <c r="AY933" i="1" a="1"/>
  <c r="AY933" i="1" s="1"/>
  <c r="AZ933" i="1" a="1"/>
  <c r="AZ933" i="1" s="1"/>
  <c r="AI934" i="1"/>
  <c r="AL934" i="1"/>
  <c r="AM934" i="1"/>
  <c r="AU934" i="1"/>
  <c r="AV934" i="1"/>
  <c r="AW934" i="1" a="1"/>
  <c r="AW934" i="1" s="1"/>
  <c r="AX934" i="1" a="1"/>
  <c r="AX934" i="1" s="1"/>
  <c r="AY934" i="1" a="1"/>
  <c r="AY934" i="1" s="1"/>
  <c r="AZ934" i="1" a="1"/>
  <c r="AZ934" i="1" s="1"/>
  <c r="AI935" i="1"/>
  <c r="AM935" i="1"/>
  <c r="AO935" i="1"/>
  <c r="AU935" i="1"/>
  <c r="AV935" i="1"/>
  <c r="AW935" i="1" a="1"/>
  <c r="AW935" i="1" s="1"/>
  <c r="AX935" i="1" a="1"/>
  <c r="AX935" i="1" s="1"/>
  <c r="AY935" i="1" a="1"/>
  <c r="AY935" i="1" s="1"/>
  <c r="AZ935" i="1" a="1"/>
  <c r="AZ935" i="1" s="1"/>
  <c r="AI936" i="1"/>
  <c r="AL936" i="1"/>
  <c r="AM936" i="1"/>
  <c r="AU936" i="1"/>
  <c r="AV936" i="1"/>
  <c r="AW936" i="1" a="1"/>
  <c r="AW936" i="1" s="1"/>
  <c r="AX936" i="1" a="1"/>
  <c r="AX936" i="1" s="1"/>
  <c r="AY936" i="1" a="1"/>
  <c r="AY936" i="1" s="1"/>
  <c r="AZ936" i="1" a="1"/>
  <c r="AZ936" i="1" s="1"/>
  <c r="AI937" i="1"/>
  <c r="AT937" i="1" s="1"/>
  <c r="AM937" i="1"/>
  <c r="AO937" i="1"/>
  <c r="AU937" i="1"/>
  <c r="AV937" i="1"/>
  <c r="AW937" i="1" a="1"/>
  <c r="AW937" i="1" s="1"/>
  <c r="AX937" i="1" a="1"/>
  <c r="AX937" i="1" s="1"/>
  <c r="AY937" i="1" a="1"/>
  <c r="AY937" i="1" s="1"/>
  <c r="AZ937" i="1" a="1"/>
  <c r="AZ937" i="1" s="1"/>
  <c r="AI938" i="1"/>
  <c r="AL938" i="1"/>
  <c r="AM938" i="1"/>
  <c r="AU938" i="1"/>
  <c r="AV938" i="1"/>
  <c r="AW938" i="1" a="1"/>
  <c r="AW938" i="1" s="1"/>
  <c r="AX938" i="1" a="1"/>
  <c r="AX938" i="1" s="1"/>
  <c r="AY938" i="1" a="1"/>
  <c r="AY938" i="1" s="1"/>
  <c r="AZ938" i="1" a="1"/>
  <c r="AZ938" i="1" s="1"/>
  <c r="AI939" i="1"/>
  <c r="AT939" i="1" s="1"/>
  <c r="AM939" i="1"/>
  <c r="AO939" i="1"/>
  <c r="AS939" i="1" s="1"/>
  <c r="AU939" i="1"/>
  <c r="AV939" i="1"/>
  <c r="AW939" i="1" a="1"/>
  <c r="AW939" i="1" s="1"/>
  <c r="AX939" i="1" a="1"/>
  <c r="AX939" i="1" s="1"/>
  <c r="AY939" i="1" a="1"/>
  <c r="AY939" i="1" s="1"/>
  <c r="AZ939" i="1" a="1"/>
  <c r="AZ939" i="1" s="1"/>
  <c r="AI940" i="1"/>
  <c r="AL940" i="1"/>
  <c r="AM940" i="1"/>
  <c r="AU940" i="1"/>
  <c r="AV940" i="1"/>
  <c r="AW940" i="1" a="1"/>
  <c r="AW940" i="1" s="1"/>
  <c r="AX940" i="1" a="1"/>
  <c r="AX940" i="1" s="1"/>
  <c r="AY940" i="1" a="1"/>
  <c r="AY940" i="1" s="1"/>
  <c r="AZ940" i="1" a="1"/>
  <c r="AZ940" i="1" s="1"/>
  <c r="AI941" i="1"/>
  <c r="AT941" i="1" s="1"/>
  <c r="AL941" i="1"/>
  <c r="AM941" i="1"/>
  <c r="AU941" i="1"/>
  <c r="AV941" i="1"/>
  <c r="AW941" i="1" a="1"/>
  <c r="AW941" i="1" s="1"/>
  <c r="AX941" i="1" a="1"/>
  <c r="AX941" i="1" s="1"/>
  <c r="AY941" i="1" a="1"/>
  <c r="AY941" i="1" s="1"/>
  <c r="AZ941" i="1" a="1"/>
  <c r="AZ941" i="1" s="1"/>
  <c r="AI942" i="1"/>
  <c r="AT942" i="1" s="1"/>
  <c r="AM942" i="1"/>
  <c r="AO942" i="1"/>
  <c r="AN942" i="1" s="1"/>
  <c r="AR942" i="1" s="1"/>
  <c r="AU942" i="1"/>
  <c r="AV942" i="1"/>
  <c r="AW942" i="1" a="1"/>
  <c r="AW942" i="1" s="1"/>
  <c r="AX942" i="1" a="1"/>
  <c r="AX942" i="1" s="1"/>
  <c r="AY942" i="1" a="1"/>
  <c r="AY942" i="1" s="1"/>
  <c r="AZ942" i="1" a="1"/>
  <c r="AZ942" i="1" s="1"/>
  <c r="AI943" i="1"/>
  <c r="AL943" i="1"/>
  <c r="AM943" i="1"/>
  <c r="AU943" i="1"/>
  <c r="AV943" i="1"/>
  <c r="AW943" i="1" a="1"/>
  <c r="AW943" i="1" s="1"/>
  <c r="AX943" i="1" a="1"/>
  <c r="AX943" i="1" s="1"/>
  <c r="AY943" i="1" a="1"/>
  <c r="AY943" i="1" s="1"/>
  <c r="AZ943" i="1" a="1"/>
  <c r="AZ943" i="1" s="1"/>
  <c r="AI944" i="1"/>
  <c r="AT944" i="1" s="1"/>
  <c r="AM944" i="1"/>
  <c r="AO944" i="1"/>
  <c r="AN944" i="1" s="1"/>
  <c r="AR944" i="1" s="1"/>
  <c r="AU944" i="1"/>
  <c r="AV944" i="1"/>
  <c r="AW944" i="1" a="1"/>
  <c r="AW944" i="1" s="1"/>
  <c r="AX944" i="1" a="1"/>
  <c r="AX944" i="1" s="1"/>
  <c r="AY944" i="1" a="1"/>
  <c r="AY944" i="1" s="1"/>
  <c r="AZ944" i="1" a="1"/>
  <c r="AZ944" i="1" s="1"/>
  <c r="AI945" i="1"/>
  <c r="AM945" i="1"/>
  <c r="AO945" i="1"/>
  <c r="AN945" i="1" s="1"/>
  <c r="AR945" i="1" s="1"/>
  <c r="AU945" i="1"/>
  <c r="AV945" i="1"/>
  <c r="AW945" i="1" a="1"/>
  <c r="AW945" i="1" s="1"/>
  <c r="AX945" i="1" a="1"/>
  <c r="AX945" i="1" s="1"/>
  <c r="AY945" i="1" a="1"/>
  <c r="AY945" i="1" s="1"/>
  <c r="AZ945" i="1" a="1"/>
  <c r="AZ945" i="1" s="1"/>
  <c r="AI946" i="1"/>
  <c r="AT946" i="1" s="1"/>
  <c r="AL946" i="1"/>
  <c r="AM946" i="1"/>
  <c r="AU946" i="1"/>
  <c r="AV946" i="1"/>
  <c r="AW946" i="1" a="1"/>
  <c r="AW946" i="1" s="1"/>
  <c r="AX946" i="1" a="1"/>
  <c r="AX946" i="1" s="1"/>
  <c r="AY946" i="1" a="1"/>
  <c r="AY946" i="1" s="1"/>
  <c r="AZ946" i="1" a="1"/>
  <c r="AZ946" i="1" s="1"/>
  <c r="AI947" i="1"/>
  <c r="AM947" i="1"/>
  <c r="AO947" i="1"/>
  <c r="AN947" i="1" s="1"/>
  <c r="AR947" i="1" s="1"/>
  <c r="AU947" i="1"/>
  <c r="AV947" i="1"/>
  <c r="AW947" i="1" a="1"/>
  <c r="AW947" i="1" s="1"/>
  <c r="AX947" i="1" a="1"/>
  <c r="AX947" i="1" s="1"/>
  <c r="AY947" i="1" a="1"/>
  <c r="AY947" i="1" s="1"/>
  <c r="AZ947" i="1" a="1"/>
  <c r="AZ947" i="1" s="1"/>
  <c r="AI948" i="1"/>
  <c r="AM948" i="1"/>
  <c r="AO948" i="1"/>
  <c r="AS948" i="1" s="1"/>
  <c r="AU948" i="1"/>
  <c r="AV948" i="1"/>
  <c r="AW948" i="1" a="1"/>
  <c r="AW948" i="1" s="1"/>
  <c r="AX948" i="1" a="1"/>
  <c r="AX948" i="1" s="1"/>
  <c r="AY948" i="1" a="1"/>
  <c r="AY948" i="1" s="1"/>
  <c r="AZ948" i="1" a="1"/>
  <c r="AZ948" i="1" s="1"/>
  <c r="AI949" i="1"/>
  <c r="AT949" i="1" s="1"/>
  <c r="AM949" i="1"/>
  <c r="AO949" i="1"/>
  <c r="AS949" i="1" s="1"/>
  <c r="AU949" i="1"/>
  <c r="AV949" i="1"/>
  <c r="AW949" i="1" a="1"/>
  <c r="AW949" i="1" s="1"/>
  <c r="AX949" i="1" a="1"/>
  <c r="AX949" i="1" s="1"/>
  <c r="AY949" i="1" a="1"/>
  <c r="AY949" i="1" s="1"/>
  <c r="AZ949" i="1" a="1"/>
  <c r="AZ949" i="1" s="1"/>
  <c r="AI950" i="1"/>
  <c r="AM950" i="1"/>
  <c r="AO950" i="1"/>
  <c r="AU950" i="1"/>
  <c r="AV950" i="1"/>
  <c r="AW950" i="1" a="1"/>
  <c r="AW950" i="1" s="1"/>
  <c r="AX950" i="1" a="1"/>
  <c r="AX950" i="1" s="1"/>
  <c r="AY950" i="1" a="1"/>
  <c r="AY950" i="1" s="1"/>
  <c r="AZ950" i="1" a="1"/>
  <c r="AZ950" i="1" s="1"/>
  <c r="AI951" i="1"/>
  <c r="AM951" i="1"/>
  <c r="AO951" i="1"/>
  <c r="AS951" i="1" s="1"/>
  <c r="AU951" i="1"/>
  <c r="AV951" i="1"/>
  <c r="AW951" i="1" a="1"/>
  <c r="AW951" i="1" s="1"/>
  <c r="AY951" i="1" a="1"/>
  <c r="AY951" i="1" s="1"/>
  <c r="AI952" i="1"/>
  <c r="AL952" i="1"/>
  <c r="AM952" i="1"/>
  <c r="AU952" i="1"/>
  <c r="AV952" i="1"/>
  <c r="AI953" i="1"/>
  <c r="AM953" i="1"/>
  <c r="AO953" i="1"/>
  <c r="AN953" i="1" s="1"/>
  <c r="AR953" i="1" s="1"/>
  <c r="AU953" i="1"/>
  <c r="AV953" i="1"/>
  <c r="AI954" i="1"/>
  <c r="AT954" i="1" s="1"/>
  <c r="AL954" i="1"/>
  <c r="AM954" i="1"/>
  <c r="AU954" i="1"/>
  <c r="AV954" i="1"/>
  <c r="AI955" i="1"/>
  <c r="AT955" i="1" s="1"/>
  <c r="AM955" i="1"/>
  <c r="AO955" i="1"/>
  <c r="AN955" i="1" s="1"/>
  <c r="AR955" i="1" s="1"/>
  <c r="AU955" i="1"/>
  <c r="AV955" i="1"/>
  <c r="AI956" i="1"/>
  <c r="AT956" i="1" s="1"/>
  <c r="AM956" i="1"/>
  <c r="AO956" i="1"/>
  <c r="AN956" i="1" s="1"/>
  <c r="AR956" i="1" s="1"/>
  <c r="AU956" i="1"/>
  <c r="AV956" i="1"/>
  <c r="AI957" i="1"/>
  <c r="AT957" i="1" s="1"/>
  <c r="AM957" i="1"/>
  <c r="AO957" i="1"/>
  <c r="AN957" i="1" s="1"/>
  <c r="AR957" i="1" s="1"/>
  <c r="AU957" i="1"/>
  <c r="AV957" i="1"/>
  <c r="AI958" i="1"/>
  <c r="AT958" i="1" s="1"/>
  <c r="AM958" i="1"/>
  <c r="AO958" i="1"/>
  <c r="AN958" i="1" s="1"/>
  <c r="AR958" i="1" s="1"/>
  <c r="AU958" i="1"/>
  <c r="AV958" i="1"/>
  <c r="AW958" i="1" a="1"/>
  <c r="AW958" i="1" s="1"/>
  <c r="AX958" i="1" a="1"/>
  <c r="AX958" i="1" s="1"/>
  <c r="AY958" i="1" a="1"/>
  <c r="AY958" i="1" s="1"/>
  <c r="AZ958" i="1" a="1"/>
  <c r="AZ958" i="1" s="1"/>
  <c r="AI959" i="1"/>
  <c r="AL959" i="1"/>
  <c r="AM959" i="1"/>
  <c r="AU959" i="1"/>
  <c r="AV959" i="1"/>
  <c r="AW959" i="1" a="1"/>
  <c r="AW959" i="1" s="1"/>
  <c r="AX959" i="1" a="1"/>
  <c r="AX959" i="1" s="1"/>
  <c r="AY959" i="1" a="1"/>
  <c r="AY959" i="1" s="1"/>
  <c r="AZ959" i="1" a="1"/>
  <c r="AZ959" i="1" s="1"/>
  <c r="AI960" i="1"/>
  <c r="AT960" i="1" s="1"/>
  <c r="AM960" i="1"/>
  <c r="AO960" i="1"/>
  <c r="AS960" i="1" s="1"/>
  <c r="AU960" i="1"/>
  <c r="AV960" i="1"/>
  <c r="AZ960" i="1" a="1"/>
  <c r="AZ960" i="1" s="1"/>
  <c r="AI961" i="1"/>
  <c r="AL961" i="1"/>
  <c r="AM961" i="1"/>
  <c r="AU961" i="1"/>
  <c r="AV961" i="1"/>
  <c r="AW961" i="1" a="1"/>
  <c r="AW961" i="1" s="1"/>
  <c r="AZ961" i="1" a="1"/>
  <c r="AZ961" i="1" s="1"/>
  <c r="AI962" i="1"/>
  <c r="AT962" i="1" s="1"/>
  <c r="AM962" i="1"/>
  <c r="AO962" i="1"/>
  <c r="AN962" i="1" s="1"/>
  <c r="AR962" i="1" s="1"/>
  <c r="AU962" i="1"/>
  <c r="AV962" i="1"/>
  <c r="AZ962" i="1" a="1"/>
  <c r="AZ962" i="1" s="1"/>
  <c r="AI963" i="1"/>
  <c r="AL963" i="1"/>
  <c r="AM963" i="1"/>
  <c r="AU963" i="1"/>
  <c r="AV963" i="1"/>
  <c r="AW963" i="1" a="1"/>
  <c r="AW963" i="1" s="1"/>
  <c r="AZ963" i="1" a="1"/>
  <c r="AZ963" i="1" s="1"/>
  <c r="AI964" i="1"/>
  <c r="AT964" i="1" s="1"/>
  <c r="AM964" i="1"/>
  <c r="AO964" i="1"/>
  <c r="AU964" i="1"/>
  <c r="AV964" i="1"/>
  <c r="AW964" i="1" a="1"/>
  <c r="AW964" i="1" s="1"/>
  <c r="AX964" i="1" a="1"/>
  <c r="AX964" i="1" s="1"/>
  <c r="AY964" i="1" a="1"/>
  <c r="AY964" i="1" s="1"/>
  <c r="AZ964" i="1" a="1"/>
  <c r="AZ964" i="1" s="1"/>
  <c r="AI965" i="1"/>
  <c r="AL965" i="1"/>
  <c r="AM965" i="1"/>
  <c r="AU965" i="1"/>
  <c r="AV965" i="1"/>
  <c r="AW965" i="1" a="1"/>
  <c r="AW965" i="1" s="1"/>
  <c r="AX965" i="1" a="1"/>
  <c r="AX965" i="1" s="1"/>
  <c r="AY965" i="1" a="1"/>
  <c r="AY965" i="1" s="1"/>
  <c r="AZ965" i="1" a="1"/>
  <c r="AZ965" i="1" s="1"/>
  <c r="AI966" i="1"/>
  <c r="AT966" i="1" s="1"/>
  <c r="AM966" i="1"/>
  <c r="AO966" i="1"/>
  <c r="AN966" i="1" s="1"/>
  <c r="AR966" i="1" s="1"/>
  <c r="AU966" i="1"/>
  <c r="AV966" i="1"/>
  <c r="AW966" i="1" a="1"/>
  <c r="AW966" i="1" s="1"/>
  <c r="AX966" i="1" a="1"/>
  <c r="AX966" i="1" s="1"/>
  <c r="AY966" i="1" a="1"/>
  <c r="AY966" i="1" s="1"/>
  <c r="AZ966" i="1" a="1"/>
  <c r="AZ966" i="1" s="1"/>
  <c r="AI967" i="1"/>
  <c r="AL967" i="1"/>
  <c r="AM967" i="1"/>
  <c r="AU967" i="1"/>
  <c r="AV967" i="1"/>
  <c r="AW967" i="1" a="1"/>
  <c r="AW967" i="1" s="1"/>
  <c r="AX967" i="1" a="1"/>
  <c r="AX967" i="1" s="1"/>
  <c r="AY967" i="1" a="1"/>
  <c r="AY967" i="1" s="1"/>
  <c r="AZ967" i="1" a="1"/>
  <c r="AZ967" i="1" s="1"/>
  <c r="AI968" i="1"/>
  <c r="AT968" i="1" s="1"/>
  <c r="AL968" i="1"/>
  <c r="AM968" i="1"/>
  <c r="AU968" i="1"/>
  <c r="AV968" i="1"/>
  <c r="AW968" i="1" a="1"/>
  <c r="AW968" i="1" s="1"/>
  <c r="AX968" i="1" a="1"/>
  <c r="AX968" i="1" s="1"/>
  <c r="AY968" i="1" a="1"/>
  <c r="AY968" i="1" s="1"/>
  <c r="AZ968" i="1" a="1"/>
  <c r="AZ968" i="1" s="1"/>
  <c r="AI969" i="1"/>
  <c r="AM969" i="1"/>
  <c r="AO969" i="1"/>
  <c r="AU969" i="1"/>
  <c r="AV969" i="1"/>
  <c r="AW969" i="1" a="1"/>
  <c r="AW969" i="1" s="1"/>
  <c r="AX969" i="1" a="1"/>
  <c r="AX969" i="1" s="1"/>
  <c r="AY969" i="1" a="1"/>
  <c r="AY969" i="1" s="1"/>
  <c r="AZ969" i="1" a="1"/>
  <c r="AZ969" i="1" s="1"/>
  <c r="AI970" i="1"/>
  <c r="AT970" i="1" s="1"/>
  <c r="AL970" i="1"/>
  <c r="AM970" i="1"/>
  <c r="AU970" i="1"/>
  <c r="AV970" i="1"/>
  <c r="AW970" i="1" a="1"/>
  <c r="AW970" i="1" s="1"/>
  <c r="AX970" i="1" a="1"/>
  <c r="AX970" i="1" s="1"/>
  <c r="AY970" i="1" a="1"/>
  <c r="AY970" i="1" s="1"/>
  <c r="AZ970" i="1" a="1"/>
  <c r="AZ970" i="1" s="1"/>
  <c r="AI971" i="1"/>
  <c r="AM971" i="1"/>
  <c r="AO971" i="1"/>
  <c r="AU971" i="1"/>
  <c r="AV971" i="1"/>
  <c r="AW971" i="1" a="1"/>
  <c r="AW971" i="1" s="1"/>
  <c r="AX971" i="1" a="1"/>
  <c r="AX971" i="1" s="1"/>
  <c r="AY971" i="1" a="1"/>
  <c r="AY971" i="1" s="1"/>
  <c r="AZ971" i="1" a="1"/>
  <c r="AZ971" i="1" s="1"/>
  <c r="AI972" i="1"/>
  <c r="AT972" i="1" s="1"/>
  <c r="AL972" i="1"/>
  <c r="AM972" i="1"/>
  <c r="AU972" i="1"/>
  <c r="AV972" i="1"/>
  <c r="AW972" i="1" a="1"/>
  <c r="AW972" i="1" s="1"/>
  <c r="AX972" i="1" a="1"/>
  <c r="AX972" i="1" s="1"/>
  <c r="AY972" i="1" a="1"/>
  <c r="AY972" i="1" s="1"/>
  <c r="AZ972" i="1" a="1"/>
  <c r="AZ972" i="1" s="1"/>
  <c r="AI973" i="1"/>
  <c r="AM973" i="1"/>
  <c r="AO973" i="1"/>
  <c r="AN973" i="1" s="1"/>
  <c r="AR973" i="1" s="1"/>
  <c r="AU973" i="1"/>
  <c r="AV973" i="1"/>
  <c r="AW973" i="1" a="1"/>
  <c r="AW973" i="1" s="1"/>
  <c r="AX973" i="1" a="1"/>
  <c r="AX973" i="1" s="1"/>
  <c r="AY973" i="1" a="1"/>
  <c r="AY973" i="1" s="1"/>
  <c r="AZ973" i="1" a="1"/>
  <c r="AZ973" i="1" s="1"/>
  <c r="AI974" i="1"/>
  <c r="AL974" i="1"/>
  <c r="AM974" i="1"/>
  <c r="AT974" i="1"/>
  <c r="AU974" i="1"/>
  <c r="AV974" i="1"/>
  <c r="AW974" i="1" a="1"/>
  <c r="AW974" i="1" s="1"/>
  <c r="AX974" i="1" a="1"/>
  <c r="AX974" i="1" s="1"/>
  <c r="AY974" i="1" a="1"/>
  <c r="AY974" i="1" s="1"/>
  <c r="AZ974" i="1" a="1"/>
  <c r="AZ974" i="1" s="1"/>
  <c r="AI975" i="1"/>
  <c r="AM975" i="1"/>
  <c r="AO975" i="1"/>
  <c r="AS975" i="1" s="1"/>
  <c r="AU975" i="1"/>
  <c r="AV975" i="1"/>
  <c r="AW975" i="1" a="1"/>
  <c r="AW975" i="1" s="1"/>
  <c r="AX975" i="1" a="1"/>
  <c r="AX975" i="1" s="1"/>
  <c r="AY975" i="1" a="1"/>
  <c r="AY975" i="1" s="1"/>
  <c r="AZ975" i="1" a="1"/>
  <c r="AZ975" i="1" s="1"/>
  <c r="AI976" i="1"/>
  <c r="AT976" i="1" s="1"/>
  <c r="AL976" i="1"/>
  <c r="AM976" i="1"/>
  <c r="AU976" i="1"/>
  <c r="AV976" i="1"/>
  <c r="AW976" i="1" a="1"/>
  <c r="AW976" i="1" s="1"/>
  <c r="AX976" i="1" a="1"/>
  <c r="AX976" i="1" s="1"/>
  <c r="AY976" i="1" a="1"/>
  <c r="AY976" i="1" s="1"/>
  <c r="AZ976" i="1" a="1"/>
  <c r="AZ976" i="1" s="1"/>
  <c r="AI977" i="1"/>
  <c r="AM977" i="1"/>
  <c r="AO977" i="1"/>
  <c r="AU977" i="1"/>
  <c r="AV977" i="1"/>
  <c r="AW977" i="1" a="1"/>
  <c r="AW977" i="1" s="1"/>
  <c r="AX977" i="1" a="1"/>
  <c r="AX977" i="1" s="1"/>
  <c r="AY977" i="1" a="1"/>
  <c r="AY977" i="1" s="1"/>
  <c r="AZ977" i="1" a="1"/>
  <c r="AZ977" i="1" s="1"/>
  <c r="AI978" i="1"/>
  <c r="AT978" i="1" s="1"/>
  <c r="AL978" i="1"/>
  <c r="AM978" i="1"/>
  <c r="AU978" i="1"/>
  <c r="AV978" i="1"/>
  <c r="AW978" i="1" a="1"/>
  <c r="AW978" i="1" s="1"/>
  <c r="AX978" i="1" a="1"/>
  <c r="AX978" i="1" s="1"/>
  <c r="AY978" i="1" a="1"/>
  <c r="AY978" i="1" s="1"/>
  <c r="AZ978" i="1" a="1"/>
  <c r="AZ978" i="1" s="1"/>
  <c r="AI979" i="1"/>
  <c r="AM979" i="1"/>
  <c r="AO979" i="1"/>
  <c r="AU979" i="1"/>
  <c r="AV979" i="1"/>
  <c r="AI980" i="1"/>
  <c r="AT980" i="1" s="1"/>
  <c r="AL980" i="1"/>
  <c r="AM980" i="1"/>
  <c r="AU980" i="1"/>
  <c r="AV980" i="1"/>
  <c r="AW980" i="1" a="1"/>
  <c r="AW980" i="1" s="1"/>
  <c r="AY980" i="1" a="1"/>
  <c r="AY980" i="1" s="1"/>
  <c r="AI981" i="1"/>
  <c r="AM981" i="1"/>
  <c r="AO981" i="1"/>
  <c r="AU981" i="1"/>
  <c r="AV981" i="1"/>
  <c r="AI982" i="1"/>
  <c r="AT982" i="1" s="1"/>
  <c r="AL982" i="1"/>
  <c r="AM982" i="1"/>
  <c r="AU982" i="1"/>
  <c r="AV982" i="1"/>
  <c r="AW982" i="1" a="1"/>
  <c r="AW982" i="1" s="1"/>
  <c r="AY982" i="1" a="1"/>
  <c r="AY982" i="1" s="1"/>
  <c r="AI983" i="1"/>
  <c r="AT983" i="1" s="1"/>
  <c r="AM983" i="1"/>
  <c r="AO983" i="1"/>
  <c r="AN983" i="1" s="1"/>
  <c r="AR983" i="1" s="1"/>
  <c r="AU983" i="1"/>
  <c r="AV983" i="1"/>
  <c r="AW983" i="1" a="1"/>
  <c r="AW983" i="1" s="1"/>
  <c r="AX983" i="1" a="1"/>
  <c r="AX983" i="1" s="1"/>
  <c r="AY983" i="1" a="1"/>
  <c r="AY983" i="1" s="1"/>
  <c r="AZ983" i="1" a="1"/>
  <c r="AZ983" i="1" s="1"/>
  <c r="AI984" i="1"/>
  <c r="AT984" i="1" s="1"/>
  <c r="AM984" i="1"/>
  <c r="AO984" i="1"/>
  <c r="AN984" i="1" s="1"/>
  <c r="AR984" i="1" s="1"/>
  <c r="AU984" i="1"/>
  <c r="AV984" i="1"/>
  <c r="AW984" i="1" a="1"/>
  <c r="AW984" i="1" s="1"/>
  <c r="AX984" i="1" a="1"/>
  <c r="AX984" i="1" s="1"/>
  <c r="AY984" i="1" a="1"/>
  <c r="AY984" i="1" s="1"/>
  <c r="AZ984" i="1" a="1"/>
  <c r="AZ984" i="1" s="1"/>
  <c r="AI985" i="1"/>
  <c r="AL985" i="1"/>
  <c r="AM985" i="1"/>
  <c r="AU985" i="1"/>
  <c r="AV985" i="1"/>
  <c r="AW985" i="1" a="1"/>
  <c r="AW985" i="1" s="1"/>
  <c r="AX985" i="1" a="1"/>
  <c r="AX985" i="1" s="1"/>
  <c r="AY985" i="1" a="1"/>
  <c r="AY985" i="1" s="1"/>
  <c r="AZ985" i="1" a="1"/>
  <c r="AZ985" i="1" s="1"/>
  <c r="AI986" i="1"/>
  <c r="AM986" i="1"/>
  <c r="AO986" i="1"/>
  <c r="AN986" i="1" s="1"/>
  <c r="AR986" i="1" s="1"/>
  <c r="AU986" i="1"/>
  <c r="AV986" i="1"/>
  <c r="AW986" i="1" a="1"/>
  <c r="AW986" i="1" s="1"/>
  <c r="AY986" i="1" a="1"/>
  <c r="AY986" i="1" s="1"/>
  <c r="AZ986" i="1" a="1"/>
  <c r="AZ986" i="1" s="1"/>
  <c r="AI987" i="1"/>
  <c r="AL987" i="1"/>
  <c r="AM987" i="1"/>
  <c r="AU987" i="1"/>
  <c r="AV987" i="1"/>
  <c r="AI988" i="1"/>
  <c r="AL988" i="1"/>
  <c r="AM988" i="1"/>
  <c r="AU988" i="1"/>
  <c r="AV988" i="1"/>
  <c r="AZ988" i="1" a="1"/>
  <c r="AZ988" i="1" s="1"/>
  <c r="AI989" i="1"/>
  <c r="AT989" i="1" s="1"/>
  <c r="AM989" i="1"/>
  <c r="AO989" i="1"/>
  <c r="AN989" i="1" s="1"/>
  <c r="AR989" i="1" s="1"/>
  <c r="AU989" i="1"/>
  <c r="AV989" i="1"/>
  <c r="AW989" i="1" a="1"/>
  <c r="AW989" i="1" s="1"/>
  <c r="AY989" i="1" a="1"/>
  <c r="AY989" i="1" s="1"/>
  <c r="AZ989" i="1" a="1"/>
  <c r="AZ989" i="1" s="1"/>
  <c r="AI990" i="1"/>
  <c r="AL990" i="1"/>
  <c r="AM990" i="1"/>
  <c r="AU990" i="1"/>
  <c r="AV990" i="1"/>
  <c r="AI991" i="1"/>
  <c r="AT991" i="1" s="1"/>
  <c r="AL991" i="1"/>
  <c r="AM991" i="1"/>
  <c r="AU991" i="1"/>
  <c r="AV991" i="1"/>
  <c r="AZ991" i="1" a="1"/>
  <c r="AZ991" i="1" s="1"/>
  <c r="AI992" i="1"/>
  <c r="AM992" i="1"/>
  <c r="AO992" i="1"/>
  <c r="AU992" i="1"/>
  <c r="AV992" i="1"/>
  <c r="AW992" i="1" a="1"/>
  <c r="AW992" i="1" s="1"/>
  <c r="AX992" i="1" a="1"/>
  <c r="AX992" i="1" s="1"/>
  <c r="AY992" i="1" a="1"/>
  <c r="AY992" i="1" s="1"/>
  <c r="AZ992" i="1" a="1"/>
  <c r="AZ992" i="1" s="1"/>
  <c r="AI993" i="1"/>
  <c r="AT993" i="1" s="1"/>
  <c r="AL993" i="1"/>
  <c r="AM993" i="1"/>
  <c r="AU993" i="1"/>
  <c r="AV993" i="1"/>
  <c r="AW993" i="1" a="1"/>
  <c r="AW993" i="1" s="1"/>
  <c r="AX993" i="1" a="1"/>
  <c r="AX993" i="1" s="1"/>
  <c r="AY993" i="1" a="1"/>
  <c r="AY993" i="1" s="1"/>
  <c r="AZ993" i="1" a="1"/>
  <c r="AZ993" i="1" s="1"/>
  <c r="AI994" i="1"/>
  <c r="AM994" i="1"/>
  <c r="AO994" i="1"/>
  <c r="AN994" i="1" s="1"/>
  <c r="AR994" i="1" s="1"/>
  <c r="AU994" i="1"/>
  <c r="AV994" i="1"/>
  <c r="AW994" i="1" a="1"/>
  <c r="AW994" i="1" s="1"/>
  <c r="AZ994" i="1" a="1"/>
  <c r="AZ994" i="1" s="1"/>
  <c r="AI995" i="1"/>
  <c r="AL995" i="1"/>
  <c r="AM995" i="1"/>
  <c r="AU995" i="1"/>
  <c r="AV995" i="1"/>
  <c r="AZ995" i="1" a="1"/>
  <c r="AZ995" i="1" s="1"/>
  <c r="AI996" i="1"/>
  <c r="AM996" i="1"/>
  <c r="AO996" i="1"/>
  <c r="AU996" i="1"/>
  <c r="AV996" i="1"/>
  <c r="AZ996" i="1" a="1"/>
  <c r="AZ996" i="1" s="1"/>
  <c r="AI997" i="1"/>
  <c r="AT997" i="1" s="1"/>
  <c r="AL997" i="1"/>
  <c r="AM997" i="1"/>
  <c r="AU997" i="1"/>
  <c r="AV997" i="1"/>
  <c r="AZ997" i="1" a="1"/>
  <c r="AZ997" i="1" s="1"/>
  <c r="AI998" i="1"/>
  <c r="AM998" i="1"/>
  <c r="AO998" i="1"/>
  <c r="AN998" i="1" s="1"/>
  <c r="AR998" i="1" s="1"/>
  <c r="AU998" i="1"/>
  <c r="AV998" i="1"/>
  <c r="AW998" i="1" a="1"/>
  <c r="AW998" i="1" s="1"/>
  <c r="AX998" i="1" a="1"/>
  <c r="AX998" i="1" s="1"/>
  <c r="AY998" i="1" a="1"/>
  <c r="AY998" i="1" s="1"/>
  <c r="AZ998" i="1" a="1"/>
  <c r="AZ998" i="1" s="1"/>
  <c r="AI999" i="1"/>
  <c r="AL999" i="1"/>
  <c r="AM999" i="1"/>
  <c r="AU999" i="1"/>
  <c r="AV999" i="1"/>
  <c r="AW999" i="1" a="1"/>
  <c r="AW999" i="1" s="1"/>
  <c r="AX999" i="1" a="1"/>
  <c r="AX999" i="1" s="1"/>
  <c r="AY999" i="1" a="1"/>
  <c r="AY999" i="1" s="1"/>
  <c r="AZ999" i="1" a="1"/>
  <c r="AZ999" i="1" s="1"/>
  <c r="AI1000" i="1"/>
  <c r="AT1000" i="1" s="1"/>
  <c r="AM1000" i="1"/>
  <c r="AO1000" i="1"/>
  <c r="AS1000" i="1" s="1"/>
  <c r="AU1000" i="1"/>
  <c r="AV1000" i="1"/>
  <c r="AZ1000" i="1" a="1"/>
  <c r="AZ1000" i="1" s="1"/>
  <c r="AI1001" i="1"/>
  <c r="AL1001" i="1"/>
  <c r="AM1001" i="1"/>
  <c r="AU1001" i="1"/>
  <c r="AV1001" i="1"/>
  <c r="AZ1001" i="1" a="1"/>
  <c r="AZ1001" i="1" s="1"/>
  <c r="AI1002" i="1"/>
  <c r="AT1002" i="1" s="1"/>
  <c r="AM1002" i="1"/>
  <c r="AO1002" i="1"/>
  <c r="AN1002" i="1" s="1"/>
  <c r="AR1002" i="1" s="1"/>
  <c r="AU1002" i="1"/>
  <c r="AV1002" i="1"/>
  <c r="AZ1002" i="1" a="1"/>
  <c r="AZ1002" i="1" s="1"/>
  <c r="AI1003" i="1"/>
  <c r="AL1003" i="1"/>
  <c r="AM1003" i="1"/>
  <c r="AU1003" i="1"/>
  <c r="AV1003" i="1"/>
  <c r="AI1004" i="1"/>
  <c r="AT1004" i="1" s="1"/>
  <c r="AM1004" i="1"/>
  <c r="AO1004" i="1"/>
  <c r="AN1004" i="1" s="1"/>
  <c r="AR1004" i="1" s="1"/>
  <c r="AU1004" i="1"/>
  <c r="AV1004" i="1"/>
  <c r="AW1004" i="1" a="1"/>
  <c r="AW1004" i="1" s="1"/>
  <c r="AX1004" i="1" a="1"/>
  <c r="AX1004" i="1" s="1"/>
  <c r="AY1004" i="1" a="1"/>
  <c r="AY1004" i="1" s="1"/>
  <c r="AZ1004" i="1" a="1"/>
  <c r="AZ1004" i="1" s="1"/>
  <c r="AI1005" i="1"/>
  <c r="AM1005" i="1"/>
  <c r="AO1005" i="1"/>
  <c r="AN1005" i="1" s="1"/>
  <c r="AR1005" i="1" s="1"/>
  <c r="AU1005" i="1"/>
  <c r="AV1005" i="1"/>
  <c r="AW1005" i="1" a="1"/>
  <c r="AW1005" i="1" s="1"/>
  <c r="AX1005" i="1" a="1"/>
  <c r="AX1005" i="1" s="1"/>
  <c r="AY1005" i="1" a="1"/>
  <c r="AY1005" i="1" s="1"/>
  <c r="AZ1005" i="1" a="1"/>
  <c r="AZ1005" i="1" s="1"/>
  <c r="AI1006" i="1"/>
  <c r="AT1006" i="1" s="1"/>
  <c r="AM1006" i="1"/>
  <c r="AO1006" i="1"/>
  <c r="AS1006" i="1" s="1"/>
  <c r="AU1006" i="1"/>
  <c r="AV1006" i="1"/>
  <c r="AI1007" i="1"/>
  <c r="AL1007" i="1"/>
  <c r="AM1007" i="1"/>
  <c r="AU1007" i="1"/>
  <c r="AV1007" i="1"/>
  <c r="AI1008" i="1"/>
  <c r="AT1008" i="1" s="1"/>
  <c r="AM1008" i="1"/>
  <c r="AO1008" i="1"/>
  <c r="AS1008" i="1" s="1"/>
  <c r="AU1008" i="1"/>
  <c r="AV1008" i="1"/>
  <c r="AI1009" i="1"/>
  <c r="AL1009" i="1"/>
  <c r="AM1009" i="1"/>
  <c r="AU1009" i="1"/>
  <c r="AV1009" i="1"/>
  <c r="AI1010" i="1"/>
  <c r="AM1010" i="1"/>
  <c r="AO1010" i="1"/>
  <c r="AN1010" i="1" s="1"/>
  <c r="AR1010" i="1" s="1"/>
  <c r="AU1010" i="1"/>
  <c r="AV1010" i="1"/>
  <c r="AI1011" i="1"/>
  <c r="AM1011" i="1"/>
  <c r="AO1011" i="1"/>
  <c r="AU1011" i="1"/>
  <c r="AV1011" i="1"/>
  <c r="AI1012" i="1"/>
  <c r="AM1012" i="1"/>
  <c r="AO1012" i="1"/>
  <c r="AS1012" i="1" s="1"/>
  <c r="AU1012" i="1"/>
  <c r="AV1012" i="1"/>
  <c r="AW1012" i="1" a="1"/>
  <c r="AW1012" i="1" s="1"/>
  <c r="AX1012" i="1" a="1"/>
  <c r="AX1012" i="1" s="1"/>
  <c r="AY1012" i="1" a="1"/>
  <c r="AY1012" i="1" s="1"/>
  <c r="AZ1012" i="1" a="1"/>
  <c r="AZ1012" i="1" s="1"/>
  <c r="AI1013" i="1"/>
  <c r="AT1013" i="1" s="1"/>
  <c r="AL1013" i="1"/>
  <c r="AM1013" i="1"/>
  <c r="AU1013" i="1"/>
  <c r="AV1013" i="1"/>
  <c r="AW1013" i="1" a="1"/>
  <c r="AW1013" i="1" s="1"/>
  <c r="AX1013" i="1" a="1"/>
  <c r="AX1013" i="1" s="1"/>
  <c r="AY1013" i="1" a="1"/>
  <c r="AY1013" i="1" s="1"/>
  <c r="AZ1013" i="1" a="1"/>
  <c r="AZ1013" i="1" s="1"/>
  <c r="AI1014" i="1"/>
  <c r="AT1014" i="1" s="1"/>
  <c r="AM1014" i="1"/>
  <c r="AO1014" i="1"/>
  <c r="AS1014" i="1" s="1"/>
  <c r="AU1014" i="1"/>
  <c r="AV1014" i="1"/>
  <c r="AW1014" i="1" a="1"/>
  <c r="AW1014" i="1" s="1"/>
  <c r="AX1014" i="1" a="1"/>
  <c r="AX1014" i="1" s="1"/>
  <c r="AY1014" i="1" a="1"/>
  <c r="AY1014" i="1" s="1"/>
  <c r="AZ1014" i="1" a="1"/>
  <c r="AZ1014" i="1" s="1"/>
  <c r="AI1015" i="1"/>
  <c r="AT1015" i="1" s="1"/>
  <c r="AL1015" i="1"/>
  <c r="AM1015" i="1"/>
  <c r="AU1015" i="1"/>
  <c r="AV1015" i="1"/>
  <c r="AW1015" i="1" a="1"/>
  <c r="AW1015" i="1" s="1"/>
  <c r="AX1015" i="1" a="1"/>
  <c r="AX1015" i="1" s="1"/>
  <c r="AY1015" i="1" a="1"/>
  <c r="AY1015" i="1" s="1"/>
  <c r="AZ1015" i="1" a="1"/>
  <c r="AZ1015" i="1" s="1"/>
  <c r="AI1016" i="1"/>
  <c r="AM1016" i="1"/>
  <c r="AO1016" i="1"/>
  <c r="AN1016" i="1" s="1"/>
  <c r="AR1016" i="1" s="1"/>
  <c r="AU1016" i="1"/>
  <c r="AV1016" i="1"/>
  <c r="AW1016" i="1" a="1"/>
  <c r="AW1016" i="1" s="1"/>
  <c r="AX1016" i="1" a="1"/>
  <c r="AX1016" i="1" s="1"/>
  <c r="AY1016" i="1" a="1"/>
  <c r="AY1016" i="1" s="1"/>
  <c r="AZ1016" i="1" a="1"/>
  <c r="AZ1016" i="1" s="1"/>
  <c r="AI1017" i="1"/>
  <c r="AT1017" i="1" s="1"/>
  <c r="AL1017" i="1"/>
  <c r="AM1017" i="1"/>
  <c r="AU1017" i="1"/>
  <c r="AV1017" i="1"/>
  <c r="AW1017" i="1" a="1"/>
  <c r="AW1017" i="1" s="1"/>
  <c r="AX1017" i="1" a="1"/>
  <c r="AX1017" i="1" s="1"/>
  <c r="AY1017" i="1" a="1"/>
  <c r="AY1017" i="1" s="1"/>
  <c r="AZ1017" i="1" a="1"/>
  <c r="AZ1017" i="1" s="1"/>
  <c r="AI1018" i="1"/>
  <c r="AM1018" i="1"/>
  <c r="AO1018" i="1"/>
  <c r="AN1018" i="1" s="1"/>
  <c r="AR1018" i="1" s="1"/>
  <c r="AU1018" i="1"/>
  <c r="AV1018" i="1"/>
  <c r="AZ1018" i="1" a="1"/>
  <c r="AZ1018" i="1" s="1"/>
  <c r="AI1019" i="1"/>
  <c r="AL1019" i="1"/>
  <c r="AM1019" i="1"/>
  <c r="AU1019" i="1"/>
  <c r="AV1019" i="1"/>
  <c r="AI1020" i="1"/>
  <c r="AT1020" i="1" s="1"/>
  <c r="AL1020" i="1"/>
  <c r="AM1020" i="1"/>
  <c r="AU1020" i="1"/>
  <c r="AV1020" i="1"/>
  <c r="AW1020" i="1" a="1"/>
  <c r="AW1020" i="1" s="1"/>
  <c r="AZ1020" i="1" a="1"/>
  <c r="AZ1020" i="1" s="1"/>
  <c r="AI1021" i="1"/>
  <c r="AT1021" i="1" s="1"/>
  <c r="AL1021" i="1"/>
  <c r="AM1021" i="1"/>
  <c r="AU1021" i="1"/>
  <c r="AV1021" i="1"/>
  <c r="AW1021" i="1" a="1"/>
  <c r="AW1021" i="1" s="1"/>
  <c r="AY1021" i="1" a="1"/>
  <c r="AY1021" i="1" s="1"/>
  <c r="AI1022" i="1"/>
  <c r="AM1022" i="1"/>
  <c r="AO1022" i="1"/>
  <c r="AN1022" i="1" s="1"/>
  <c r="AR1022" i="1" s="1"/>
  <c r="AU1022" i="1"/>
  <c r="AV1022" i="1"/>
  <c r="AZ1022" i="1" a="1"/>
  <c r="AZ1022" i="1" s="1"/>
  <c r="AI1023" i="1"/>
  <c r="AL1023" i="1"/>
  <c r="AM1023" i="1"/>
  <c r="AU1023" i="1"/>
  <c r="AV1023" i="1"/>
  <c r="AI1024" i="1"/>
  <c r="AT1024" i="1" s="1"/>
  <c r="AL1024" i="1"/>
  <c r="AM1024" i="1"/>
  <c r="AU1024" i="1"/>
  <c r="AV1024" i="1"/>
  <c r="AW1024" i="1" a="1"/>
  <c r="AW1024" i="1" s="1"/>
  <c r="AZ1024" i="1" a="1"/>
  <c r="AZ1024" i="1" s="1"/>
  <c r="AI1025" i="1"/>
  <c r="AT1025" i="1" s="1"/>
  <c r="AL1025" i="1"/>
  <c r="AM1025" i="1"/>
  <c r="AU1025" i="1"/>
  <c r="AV1025" i="1"/>
  <c r="AW1025" i="1" a="1"/>
  <c r="AW1025" i="1" s="1"/>
  <c r="AI1026" i="1"/>
  <c r="AT1026" i="1" s="1"/>
  <c r="AM1026" i="1"/>
  <c r="AO1026" i="1"/>
  <c r="AN1026" i="1" s="1"/>
  <c r="AR1026" i="1" s="1"/>
  <c r="AU1026" i="1"/>
  <c r="AV1026" i="1"/>
  <c r="AI1027" i="1"/>
  <c r="AL1027" i="1"/>
  <c r="AM1027" i="1"/>
  <c r="AU1027" i="1"/>
  <c r="AV1027" i="1"/>
  <c r="AI1028" i="1"/>
  <c r="AT1028" i="1" s="1"/>
  <c r="AL1028" i="1"/>
  <c r="AM1028" i="1"/>
  <c r="AU1028" i="1"/>
  <c r="AV1028" i="1"/>
  <c r="AI1029" i="1"/>
  <c r="AM1029" i="1"/>
  <c r="AO1029" i="1"/>
  <c r="AS1029" i="1" s="1"/>
  <c r="AU1029" i="1"/>
  <c r="AV1029" i="1"/>
  <c r="AI1030" i="1"/>
  <c r="AT1030" i="1" s="1"/>
  <c r="AL1030" i="1"/>
  <c r="AM1030" i="1"/>
  <c r="AU1030" i="1"/>
  <c r="AV1030" i="1"/>
  <c r="AI1031" i="1"/>
  <c r="AL1031" i="1"/>
  <c r="AM1031" i="1"/>
  <c r="AU1031" i="1"/>
  <c r="AV1031" i="1"/>
  <c r="AI1032" i="1"/>
  <c r="AT1032" i="1" s="1"/>
  <c r="AM1032" i="1"/>
  <c r="AO1032" i="1"/>
  <c r="AN1032" i="1" s="1"/>
  <c r="AR1032" i="1" s="1"/>
  <c r="AU1032" i="1"/>
  <c r="AV1032" i="1"/>
  <c r="AW1032" i="1" a="1"/>
  <c r="AW1032" i="1" s="1"/>
  <c r="AX1032" i="1" a="1"/>
  <c r="AX1032" i="1" s="1"/>
  <c r="AY1032" i="1" a="1"/>
  <c r="AY1032" i="1" s="1"/>
  <c r="AZ1032" i="1" a="1"/>
  <c r="AZ1032" i="1" s="1"/>
  <c r="AI1033" i="1"/>
  <c r="AM1033" i="1"/>
  <c r="AO1033" i="1"/>
  <c r="AN1033" i="1" s="1"/>
  <c r="AR1033" i="1" s="1"/>
  <c r="AU1033" i="1"/>
  <c r="AV1033" i="1"/>
  <c r="AW1033" i="1" a="1"/>
  <c r="AW1033" i="1" s="1"/>
  <c r="AX1033" i="1" a="1"/>
  <c r="AX1033" i="1" s="1"/>
  <c r="AY1033" i="1" a="1"/>
  <c r="AY1033" i="1" s="1"/>
  <c r="AZ1033" i="1" a="1"/>
  <c r="AZ1033" i="1" s="1"/>
  <c r="AI1034" i="1"/>
  <c r="AL1034" i="1"/>
  <c r="AM1034" i="1"/>
  <c r="AU1034" i="1"/>
  <c r="AV1034" i="1"/>
  <c r="AW1034" i="1" a="1"/>
  <c r="AW1034" i="1" s="1"/>
  <c r="AX1034" i="1" a="1"/>
  <c r="AX1034" i="1" s="1"/>
  <c r="AY1034" i="1" a="1"/>
  <c r="AY1034" i="1" s="1"/>
  <c r="AZ1034" i="1" a="1"/>
  <c r="AZ1034" i="1" s="1"/>
  <c r="AI1035" i="1"/>
  <c r="AM1035" i="1"/>
  <c r="AO1035" i="1"/>
  <c r="AN1035" i="1" s="1"/>
  <c r="AR1035" i="1" s="1"/>
  <c r="AU1035" i="1"/>
  <c r="AV1035" i="1"/>
  <c r="AW1035" i="1" a="1"/>
  <c r="AW1035" i="1" s="1"/>
  <c r="AX1035" i="1" a="1"/>
  <c r="AX1035" i="1" s="1"/>
  <c r="AY1035" i="1" a="1"/>
  <c r="AY1035" i="1" s="1"/>
  <c r="AZ1035" i="1" a="1"/>
  <c r="AZ1035" i="1" s="1"/>
  <c r="AI1036" i="1"/>
  <c r="AM1036" i="1"/>
  <c r="AO1036" i="1"/>
  <c r="AN1036" i="1" s="1"/>
  <c r="AR1036" i="1" s="1"/>
  <c r="AU1036" i="1"/>
  <c r="AV1036" i="1"/>
  <c r="AW1036" i="1" a="1"/>
  <c r="AW1036" i="1" s="1"/>
  <c r="AX1036" i="1" a="1"/>
  <c r="AX1036" i="1" s="1"/>
  <c r="AY1036" i="1" a="1"/>
  <c r="AY1036" i="1" s="1"/>
  <c r="AZ1036" i="1" a="1"/>
  <c r="AZ1036" i="1" s="1"/>
  <c r="AI1037" i="1"/>
  <c r="AT1037" i="1" s="1"/>
  <c r="AL1037" i="1"/>
  <c r="AM1037" i="1"/>
  <c r="AU1037" i="1"/>
  <c r="AV1037" i="1"/>
  <c r="AW1037" i="1" a="1"/>
  <c r="AW1037" i="1" s="1"/>
  <c r="AX1037" i="1" a="1"/>
  <c r="AX1037" i="1" s="1"/>
  <c r="AY1037" i="1" a="1"/>
  <c r="AY1037" i="1" s="1"/>
  <c r="AZ1037" i="1" a="1"/>
  <c r="AZ1037" i="1" s="1"/>
  <c r="AI1038" i="1"/>
  <c r="AT1038" i="1" s="1"/>
  <c r="AM1038" i="1"/>
  <c r="AO1038" i="1"/>
  <c r="AS1038" i="1" s="1"/>
  <c r="AU1038" i="1"/>
  <c r="AV1038" i="1"/>
  <c r="AI1039" i="1"/>
  <c r="AT1039" i="1" s="1"/>
  <c r="AL1039" i="1"/>
  <c r="AM1039" i="1"/>
  <c r="AU1039" i="1"/>
  <c r="AV1039" i="1"/>
  <c r="AI1040" i="1"/>
  <c r="AM1040" i="1"/>
  <c r="AO1040" i="1"/>
  <c r="AN1040" i="1" s="1"/>
  <c r="AR1040" i="1" s="1"/>
  <c r="AU1040" i="1"/>
  <c r="AV1040" i="1"/>
  <c r="AI1041" i="1"/>
  <c r="AT1041" i="1" s="1"/>
  <c r="AM1041" i="1"/>
  <c r="AO1041" i="1"/>
  <c r="AN1041" i="1" s="1"/>
  <c r="AR1041" i="1" s="1"/>
  <c r="AU1041" i="1"/>
  <c r="AV1041" i="1"/>
  <c r="AI1042" i="1"/>
  <c r="AM1042" i="1"/>
  <c r="AO1042" i="1"/>
  <c r="AN1042" i="1" s="1"/>
  <c r="AR1042" i="1" s="1"/>
  <c r="AU1042" i="1"/>
  <c r="AV1042" i="1"/>
  <c r="AW1042" i="1" a="1"/>
  <c r="AW1042" i="1" s="1"/>
  <c r="AX1042" i="1" a="1"/>
  <c r="AX1042" i="1" s="1"/>
  <c r="AY1042" i="1" a="1"/>
  <c r="AY1042" i="1" s="1"/>
  <c r="AZ1042" i="1" a="1"/>
  <c r="AZ1042" i="1" s="1"/>
  <c r="AI1043" i="1"/>
  <c r="AL1043" i="1"/>
  <c r="AM1043" i="1"/>
  <c r="AU1043" i="1"/>
  <c r="AV1043" i="1"/>
  <c r="AW1043" i="1" a="1"/>
  <c r="AW1043" i="1" s="1"/>
  <c r="AX1043" i="1" a="1"/>
  <c r="AX1043" i="1" s="1"/>
  <c r="AY1043" i="1" a="1"/>
  <c r="AY1043" i="1" s="1"/>
  <c r="AZ1043" i="1" a="1"/>
  <c r="AZ1043" i="1" s="1"/>
  <c r="AI1044" i="1"/>
  <c r="AT1044" i="1" s="1"/>
  <c r="AL1044" i="1"/>
  <c r="AM1044" i="1"/>
  <c r="AU1044" i="1"/>
  <c r="AV1044" i="1"/>
  <c r="AW1044" i="1" a="1"/>
  <c r="AW1044" i="1" s="1"/>
  <c r="AX1044" i="1" a="1"/>
  <c r="AX1044" i="1" s="1"/>
  <c r="AY1044" i="1" a="1"/>
  <c r="AY1044" i="1" s="1"/>
  <c r="AZ1044" i="1" a="1"/>
  <c r="AZ1044" i="1" s="1"/>
  <c r="AI1045" i="1"/>
  <c r="AT1045" i="1" s="1"/>
  <c r="AM1045" i="1"/>
  <c r="AO1045" i="1"/>
  <c r="AU1045" i="1"/>
  <c r="AV1045" i="1"/>
  <c r="AW1045" i="1" a="1"/>
  <c r="AW1045" i="1" s="1"/>
  <c r="AX1045" i="1" a="1"/>
  <c r="AX1045" i="1" s="1"/>
  <c r="AY1045" i="1" a="1"/>
  <c r="AY1045" i="1" s="1"/>
  <c r="AZ1045" i="1" a="1"/>
  <c r="AZ1045" i="1" s="1"/>
  <c r="AI1046" i="1"/>
  <c r="AL1046" i="1"/>
  <c r="AM1046" i="1"/>
  <c r="AU1046" i="1"/>
  <c r="AV1046" i="1"/>
  <c r="AW1046" i="1" a="1"/>
  <c r="AW1046" i="1" s="1"/>
  <c r="AX1046" i="1" a="1"/>
  <c r="AX1046" i="1" s="1"/>
  <c r="AY1046" i="1" a="1"/>
  <c r="AY1046" i="1" s="1"/>
  <c r="AZ1046" i="1" a="1"/>
  <c r="AZ1046" i="1" s="1"/>
  <c r="AI1047" i="1"/>
  <c r="AM1047" i="1"/>
  <c r="AO1047" i="1"/>
  <c r="AS1047" i="1" s="1"/>
  <c r="AU1047" i="1"/>
  <c r="AV1047" i="1"/>
  <c r="AZ1047" i="1" a="1"/>
  <c r="AZ1047" i="1" s="1"/>
  <c r="AI1048" i="1"/>
  <c r="AT1048" i="1" s="1"/>
  <c r="AL1048" i="1"/>
  <c r="AM1048" i="1"/>
  <c r="AU1048" i="1"/>
  <c r="AV1048" i="1"/>
  <c r="AI1049" i="1"/>
  <c r="AL1049" i="1"/>
  <c r="AM1049" i="1"/>
  <c r="AU1049" i="1"/>
  <c r="AV1049" i="1"/>
  <c r="AW1049" i="1" a="1"/>
  <c r="AW1049" i="1" s="1"/>
  <c r="AZ1049" i="1" a="1"/>
  <c r="AZ1049" i="1" s="1"/>
  <c r="AI1050" i="1"/>
  <c r="AT1050" i="1" s="1"/>
  <c r="AM1050" i="1"/>
  <c r="AO1050" i="1"/>
  <c r="AN1050" i="1" s="1"/>
  <c r="AR1050" i="1" s="1"/>
  <c r="AU1050" i="1"/>
  <c r="AV1050" i="1"/>
  <c r="AZ1050" i="1" a="1"/>
  <c r="AZ1050" i="1" s="1"/>
  <c r="AI1051" i="1"/>
  <c r="AL1051" i="1"/>
  <c r="AM1051" i="1"/>
  <c r="AU1051" i="1"/>
  <c r="AV1051" i="1"/>
  <c r="AI1052" i="1"/>
  <c r="AT1052" i="1" s="1"/>
  <c r="AL1052" i="1"/>
  <c r="AM1052" i="1"/>
  <c r="AU1052" i="1"/>
  <c r="AV1052" i="1"/>
  <c r="AW1052" i="1" a="1"/>
  <c r="AW1052" i="1" s="1"/>
  <c r="AZ1052" i="1" a="1"/>
  <c r="AZ1052" i="1" s="1"/>
  <c r="AI1053" i="1"/>
  <c r="AM1053" i="1"/>
  <c r="AO1053" i="1"/>
  <c r="AS1053" i="1" s="1"/>
  <c r="AU1053" i="1"/>
  <c r="AV1053" i="1"/>
  <c r="AW1053" i="1" a="1"/>
  <c r="AW1053" i="1" s="1"/>
  <c r="AX1053" i="1" a="1"/>
  <c r="AX1053" i="1" s="1"/>
  <c r="AY1053" i="1" a="1"/>
  <c r="AY1053" i="1" s="1"/>
  <c r="AZ1053" i="1" a="1"/>
  <c r="AZ1053" i="1" s="1"/>
  <c r="AI1054" i="1"/>
  <c r="AT1054" i="1" s="1"/>
  <c r="AL1054" i="1"/>
  <c r="AM1054" i="1"/>
  <c r="AU1054" i="1"/>
  <c r="AV1054" i="1"/>
  <c r="AW1054" i="1" a="1"/>
  <c r="AW1054" i="1" s="1"/>
  <c r="AX1054" i="1" a="1"/>
  <c r="AX1054" i="1" s="1"/>
  <c r="AY1054" i="1" a="1"/>
  <c r="AY1054" i="1" s="1"/>
  <c r="AZ1054" i="1" a="1"/>
  <c r="AZ1054" i="1" s="1"/>
  <c r="AI1055" i="1"/>
  <c r="AM1055" i="1"/>
  <c r="AO1055" i="1"/>
  <c r="AN1055" i="1" s="1"/>
  <c r="AR1055" i="1" s="1"/>
  <c r="AU1055" i="1"/>
  <c r="AV1055" i="1"/>
  <c r="AI1056" i="1"/>
  <c r="AT1056" i="1" s="1"/>
  <c r="AM1056" i="1"/>
  <c r="AO1056" i="1"/>
  <c r="AN1056" i="1" s="1"/>
  <c r="AR1056" i="1" s="1"/>
  <c r="AU1056" i="1"/>
  <c r="AV1056" i="1"/>
  <c r="AI1057" i="1"/>
  <c r="AM1057" i="1"/>
  <c r="AO1057" i="1"/>
  <c r="AN1057" i="1" s="1"/>
  <c r="AR1057" i="1" s="1"/>
  <c r="AU1057" i="1"/>
  <c r="AV1057" i="1"/>
  <c r="AW1057" i="1" a="1"/>
  <c r="AW1057" i="1" s="1"/>
  <c r="AX1057" i="1" a="1"/>
  <c r="AX1057" i="1" s="1"/>
  <c r="AY1057" i="1" a="1"/>
  <c r="AY1057" i="1" s="1"/>
  <c r="AZ1057" i="1" a="1"/>
  <c r="AZ1057" i="1" s="1"/>
  <c r="AI1058" i="1"/>
  <c r="AT1058" i="1" s="1"/>
  <c r="AM1058" i="1"/>
  <c r="AO1058" i="1"/>
  <c r="AN1058" i="1" s="1"/>
  <c r="AR1058" i="1" s="1"/>
  <c r="AU1058" i="1"/>
  <c r="AV1058" i="1"/>
  <c r="AW1058" i="1" a="1"/>
  <c r="AW1058" i="1" s="1"/>
  <c r="AX1058" i="1" a="1"/>
  <c r="AX1058" i="1" s="1"/>
  <c r="AY1058" i="1" a="1"/>
  <c r="AY1058" i="1" s="1"/>
  <c r="AZ1058" i="1" a="1"/>
  <c r="AZ1058" i="1" s="1"/>
  <c r="AI1059" i="1"/>
  <c r="AM1059" i="1"/>
  <c r="AO1059" i="1"/>
  <c r="AU1059" i="1"/>
  <c r="AV1059" i="1"/>
  <c r="AW1059" i="1" a="1"/>
  <c r="AW1059" i="1" s="1"/>
  <c r="AX1059" i="1" a="1"/>
  <c r="AX1059" i="1" s="1"/>
  <c r="AY1059" i="1" a="1"/>
  <c r="AY1059" i="1" s="1"/>
  <c r="AZ1059" i="1" a="1"/>
  <c r="AZ1059" i="1" s="1"/>
  <c r="AI1060" i="1"/>
  <c r="AT1060" i="1" s="1"/>
  <c r="AM1060" i="1"/>
  <c r="AO1060" i="1"/>
  <c r="AU1060" i="1"/>
  <c r="AV1060" i="1"/>
  <c r="AW1060" i="1" a="1"/>
  <c r="AW1060" i="1" s="1"/>
  <c r="AX1060" i="1" a="1"/>
  <c r="AX1060" i="1" s="1"/>
  <c r="AY1060" i="1" a="1"/>
  <c r="AY1060" i="1" s="1"/>
  <c r="AZ1060" i="1" a="1"/>
  <c r="AZ1060" i="1" s="1"/>
  <c r="AI1061" i="1"/>
  <c r="AL1061" i="1"/>
  <c r="AM1061" i="1"/>
  <c r="AU1061" i="1"/>
  <c r="AV1061" i="1"/>
  <c r="AW1061" i="1" a="1"/>
  <c r="AW1061" i="1" s="1"/>
  <c r="AX1061" i="1" a="1"/>
  <c r="AX1061" i="1" s="1"/>
  <c r="AY1061" i="1" a="1"/>
  <c r="AY1061" i="1" s="1"/>
  <c r="AZ1061" i="1" a="1"/>
  <c r="AZ1061" i="1" s="1"/>
  <c r="AI1062" i="1"/>
  <c r="AM1062" i="1"/>
  <c r="AO1062" i="1"/>
  <c r="AU1062" i="1"/>
  <c r="AV1062" i="1"/>
  <c r="AW1062" i="1" a="1"/>
  <c r="AW1062" i="1" s="1"/>
  <c r="AX1062" i="1" a="1"/>
  <c r="AX1062" i="1" s="1"/>
  <c r="AY1062" i="1" a="1"/>
  <c r="AY1062" i="1" s="1"/>
  <c r="AZ1062" i="1" a="1"/>
  <c r="AZ1062" i="1" s="1"/>
  <c r="AI1063" i="1"/>
  <c r="AT1063" i="1" s="1"/>
  <c r="AL1063" i="1"/>
  <c r="AM1063" i="1"/>
  <c r="AU1063" i="1"/>
  <c r="AV1063" i="1"/>
  <c r="AW1063" i="1" a="1"/>
  <c r="AW1063" i="1" s="1"/>
  <c r="AX1063" i="1" a="1"/>
  <c r="AX1063" i="1" s="1"/>
  <c r="AY1063" i="1" a="1"/>
  <c r="AY1063" i="1" s="1"/>
  <c r="AZ1063" i="1" a="1"/>
  <c r="AZ1063" i="1" s="1"/>
  <c r="AI1064" i="1"/>
  <c r="AM1064" i="1"/>
  <c r="AO1064" i="1"/>
  <c r="AS1064" i="1" s="1"/>
  <c r="AU1064" i="1"/>
  <c r="AV1064" i="1"/>
  <c r="AW1064" i="1" a="1"/>
  <c r="AW1064" i="1" s="1"/>
  <c r="AX1064" i="1" a="1"/>
  <c r="AX1064" i="1" s="1"/>
  <c r="AY1064" i="1" a="1"/>
  <c r="AY1064" i="1" s="1"/>
  <c r="AZ1064" i="1" a="1"/>
  <c r="AZ1064" i="1" s="1"/>
  <c r="AI1065" i="1"/>
  <c r="AT1065" i="1" s="1"/>
  <c r="AL1065" i="1"/>
  <c r="AM1065" i="1"/>
  <c r="AU1065" i="1"/>
  <c r="AV1065" i="1"/>
  <c r="AW1065" i="1" a="1"/>
  <c r="AW1065" i="1" s="1"/>
  <c r="AX1065" i="1" a="1"/>
  <c r="AX1065" i="1" s="1"/>
  <c r="AY1065" i="1" a="1"/>
  <c r="AY1065" i="1" s="1"/>
  <c r="AZ1065" i="1" a="1"/>
  <c r="AZ1065" i="1" s="1"/>
  <c r="AI1066" i="1"/>
  <c r="AT1066" i="1" s="1"/>
  <c r="AM1066" i="1"/>
  <c r="AO1066" i="1"/>
  <c r="AN1066" i="1" s="1"/>
  <c r="AR1066" i="1" s="1"/>
  <c r="AU1066" i="1"/>
  <c r="AV1066" i="1"/>
  <c r="AZ1066" i="1" a="1"/>
  <c r="AZ1066" i="1" s="1"/>
  <c r="AI1067" i="1"/>
  <c r="AL1067" i="1"/>
  <c r="AM1067" i="1"/>
  <c r="AU1067" i="1"/>
  <c r="AV1067" i="1"/>
  <c r="AI1068" i="1"/>
  <c r="AL1068" i="1"/>
  <c r="AM1068" i="1"/>
  <c r="AU1068" i="1"/>
  <c r="AV1068" i="1"/>
  <c r="AW1068" i="1" a="1"/>
  <c r="AW1068" i="1" s="1"/>
  <c r="AY1068" i="1" a="1"/>
  <c r="AY1068" i="1" s="1"/>
  <c r="AZ1068" i="1" a="1"/>
  <c r="AZ1068" i="1" s="1"/>
  <c r="AI1069" i="1"/>
  <c r="AT1069" i="1" s="1"/>
  <c r="AM1069" i="1"/>
  <c r="AO1069" i="1"/>
  <c r="AN1069" i="1" s="1"/>
  <c r="AR1069" i="1" s="1"/>
  <c r="AU1069" i="1"/>
  <c r="AV1069" i="1"/>
  <c r="AI1070" i="1"/>
  <c r="AL1070" i="1"/>
  <c r="AM1070" i="1"/>
  <c r="AU1070" i="1"/>
  <c r="AV1070" i="1"/>
  <c r="AI1071" i="1"/>
  <c r="AT1071" i="1" s="1"/>
  <c r="AL1071" i="1"/>
  <c r="AM1071" i="1"/>
  <c r="AU1071" i="1"/>
  <c r="AV1071" i="1"/>
  <c r="AI1072" i="1"/>
  <c r="AM1072" i="1"/>
  <c r="AO1072" i="1"/>
  <c r="AN1072" i="1" s="1"/>
  <c r="AR1072" i="1" s="1"/>
  <c r="AU1072" i="1"/>
  <c r="AV1072" i="1"/>
  <c r="AI1073" i="1"/>
  <c r="AM1073" i="1"/>
  <c r="AO1073" i="1"/>
  <c r="AT1073" i="1"/>
  <c r="AU1073" i="1"/>
  <c r="AV1073" i="1"/>
  <c r="AW1073" i="1" a="1"/>
  <c r="AW1073" i="1" s="1"/>
  <c r="AX1073" i="1" a="1"/>
  <c r="AX1073" i="1" s="1"/>
  <c r="AY1073" i="1" a="1"/>
  <c r="AY1073" i="1" s="1"/>
  <c r="AZ1073" i="1" a="1"/>
  <c r="AZ1073" i="1" s="1"/>
  <c r="AI1074" i="1"/>
  <c r="AT1074" i="1" s="1"/>
  <c r="AM1074" i="1"/>
  <c r="AO1074" i="1"/>
  <c r="AN1074" i="1" s="1"/>
  <c r="AR1074" i="1" s="1"/>
  <c r="AU1074" i="1"/>
  <c r="AV1074" i="1"/>
  <c r="AW1074" i="1" a="1"/>
  <c r="AW1074" i="1" s="1"/>
  <c r="AX1074" i="1" a="1"/>
  <c r="AX1074" i="1" s="1"/>
  <c r="AY1074" i="1" a="1"/>
  <c r="AY1074" i="1" s="1"/>
  <c r="AZ1074" i="1" a="1"/>
  <c r="AZ1074" i="1" s="1"/>
  <c r="AI1075" i="1"/>
  <c r="AL1075" i="1"/>
  <c r="AM1075" i="1"/>
  <c r="AU1075" i="1"/>
  <c r="AV1075" i="1"/>
  <c r="AW1075" i="1" a="1"/>
  <c r="AW1075" i="1" s="1"/>
  <c r="AX1075" i="1" a="1"/>
  <c r="AX1075" i="1" s="1"/>
  <c r="AY1075" i="1" a="1"/>
  <c r="AY1075" i="1" s="1"/>
  <c r="AZ1075" i="1" a="1"/>
  <c r="AZ1075" i="1" s="1"/>
  <c r="AI1076" i="1"/>
  <c r="AT1076" i="1" s="1"/>
  <c r="AM1076" i="1"/>
  <c r="AO1076" i="1"/>
  <c r="AN1076" i="1" s="1"/>
  <c r="AR1076" i="1" s="1"/>
  <c r="AU1076" i="1"/>
  <c r="AV1076" i="1"/>
  <c r="AW1076" i="1" a="1"/>
  <c r="AW1076" i="1" s="1"/>
  <c r="AX1076" i="1" a="1"/>
  <c r="AX1076" i="1" s="1"/>
  <c r="AY1076" i="1" a="1"/>
  <c r="AY1076" i="1" s="1"/>
  <c r="AZ1076" i="1" a="1"/>
  <c r="AZ1076" i="1" s="1"/>
  <c r="AI1077" i="1"/>
  <c r="AL1077" i="1"/>
  <c r="AM1077" i="1"/>
  <c r="AU1077" i="1"/>
  <c r="AV1077" i="1"/>
  <c r="AW1077" i="1" a="1"/>
  <c r="AW1077" i="1" s="1"/>
  <c r="AX1077" i="1" a="1"/>
  <c r="AX1077" i="1" s="1"/>
  <c r="AY1077" i="1" a="1"/>
  <c r="AY1077" i="1" s="1"/>
  <c r="AZ1077" i="1" a="1"/>
  <c r="AZ1077" i="1" s="1"/>
  <c r="AI1078" i="1"/>
  <c r="AT1078" i="1" s="1"/>
  <c r="AM1078" i="1"/>
  <c r="AO1078" i="1"/>
  <c r="AN1078" i="1" s="1"/>
  <c r="AR1078" i="1" s="1"/>
  <c r="AU1078" i="1"/>
  <c r="AV1078" i="1"/>
  <c r="AW1078" i="1" a="1"/>
  <c r="AW1078" i="1" s="1"/>
  <c r="AX1078" i="1" a="1"/>
  <c r="AX1078" i="1" s="1"/>
  <c r="AY1078" i="1" a="1"/>
  <c r="AY1078" i="1" s="1"/>
  <c r="AZ1078" i="1" a="1"/>
  <c r="AZ1078" i="1" s="1"/>
  <c r="AI1079" i="1"/>
  <c r="AL1079" i="1"/>
  <c r="AM1079" i="1"/>
  <c r="AU1079" i="1"/>
  <c r="AV1079" i="1"/>
  <c r="AI1080" i="1"/>
  <c r="AT1080" i="1" s="1"/>
  <c r="AL1080" i="1"/>
  <c r="AM1080" i="1"/>
  <c r="AU1080" i="1"/>
  <c r="AV1080" i="1"/>
  <c r="AW1080" i="1" a="1"/>
  <c r="AW1080" i="1" s="1"/>
  <c r="AZ1080" i="1" a="1"/>
  <c r="AZ1080" i="1" s="1"/>
  <c r="AI1081" i="1"/>
  <c r="AM1081" i="1"/>
  <c r="AO1081" i="1"/>
  <c r="AN1081" i="1" s="1"/>
  <c r="AR1081" i="1" s="1"/>
  <c r="AU1081" i="1"/>
  <c r="AV1081" i="1"/>
  <c r="AZ1081" i="1" a="1"/>
  <c r="AZ1081" i="1" s="1"/>
  <c r="AI1082" i="1"/>
  <c r="AL1082" i="1"/>
  <c r="AM1082" i="1"/>
  <c r="AT1082" i="1"/>
  <c r="AU1082" i="1"/>
  <c r="AV1082" i="1"/>
  <c r="AI1083" i="1"/>
  <c r="AL1083" i="1"/>
  <c r="AM1083" i="1"/>
  <c r="AU1083" i="1"/>
  <c r="AV1083" i="1"/>
  <c r="AW1083" i="1" a="1"/>
  <c r="AW1083" i="1" s="1"/>
  <c r="AZ1083" i="1" a="1"/>
  <c r="AZ1083" i="1" s="1"/>
  <c r="AI1084" i="1"/>
  <c r="AM1084" i="1"/>
  <c r="AO1084" i="1"/>
  <c r="AN1084" i="1" s="1"/>
  <c r="AR1084" i="1" s="1"/>
  <c r="AU1084" i="1"/>
  <c r="AV1084" i="1"/>
  <c r="AI1085" i="1"/>
  <c r="AM1085" i="1"/>
  <c r="AO1085" i="1"/>
  <c r="AU1085" i="1"/>
  <c r="AV1085" i="1"/>
  <c r="AI1086" i="1"/>
  <c r="AT1086" i="1" s="1"/>
  <c r="AM1086" i="1"/>
  <c r="AO1086" i="1"/>
  <c r="AU1086" i="1"/>
  <c r="AV1086" i="1"/>
  <c r="AW1086" i="1" a="1"/>
  <c r="AW1086" i="1" s="1"/>
  <c r="AX1086" i="1" a="1"/>
  <c r="AX1086" i="1" s="1"/>
  <c r="AY1086" i="1" a="1"/>
  <c r="AY1086" i="1" s="1"/>
  <c r="AZ1086" i="1" a="1"/>
  <c r="AZ1086" i="1" s="1"/>
  <c r="AI1087" i="1"/>
  <c r="AT1087" i="1" s="1"/>
  <c r="AL1087" i="1"/>
  <c r="AM1087" i="1"/>
  <c r="AU1087" i="1"/>
  <c r="AV1087" i="1"/>
  <c r="AW1087" i="1" a="1"/>
  <c r="AW1087" i="1" s="1"/>
  <c r="AX1087" i="1" a="1"/>
  <c r="AX1087" i="1" s="1"/>
  <c r="AY1087" i="1" a="1"/>
  <c r="AY1087" i="1" s="1"/>
  <c r="AZ1087" i="1" a="1"/>
  <c r="AZ1087" i="1" s="1"/>
  <c r="AI1088" i="1"/>
  <c r="AM1088" i="1"/>
  <c r="AO1088" i="1"/>
  <c r="AS1088" i="1" s="1"/>
  <c r="AU1088" i="1"/>
  <c r="AV1088" i="1"/>
  <c r="AZ1088" i="1" a="1"/>
  <c r="AZ1088" i="1" s="1"/>
  <c r="AI1089" i="1"/>
  <c r="AT1089" i="1" s="1"/>
  <c r="AL1089" i="1"/>
  <c r="AM1089" i="1"/>
  <c r="AU1089" i="1"/>
  <c r="AV1089" i="1"/>
  <c r="AI1090" i="1"/>
  <c r="AT1090" i="1" s="1"/>
  <c r="AL1090" i="1"/>
  <c r="AM1090" i="1"/>
  <c r="AU1090" i="1"/>
  <c r="AV1090" i="1"/>
  <c r="AW1090" i="1" a="1"/>
  <c r="AW1090" i="1" s="1"/>
  <c r="AZ1090" i="1" a="1"/>
  <c r="AZ1090" i="1" s="1"/>
  <c r="AI1091" i="1"/>
  <c r="AM1091" i="1"/>
  <c r="AO1091" i="1"/>
  <c r="AS1091" i="1" s="1"/>
  <c r="AU1091" i="1"/>
  <c r="AV1091" i="1"/>
  <c r="AZ1091" i="1" a="1"/>
  <c r="AZ1091" i="1" s="1"/>
  <c r="AI1092" i="1"/>
  <c r="AL1092" i="1"/>
  <c r="AM1092" i="1"/>
  <c r="AU1092" i="1"/>
  <c r="AV1092" i="1"/>
  <c r="AW1092" i="1" a="1"/>
  <c r="AW1092" i="1" s="1"/>
  <c r="AZ1092" i="1" a="1"/>
  <c r="AZ1092" i="1" s="1"/>
  <c r="AI1093" i="1"/>
  <c r="AT1093" i="1" s="1"/>
  <c r="AM1093" i="1"/>
  <c r="AO1093" i="1"/>
  <c r="AN1093" i="1" s="1"/>
  <c r="AR1093" i="1" s="1"/>
  <c r="AU1093" i="1"/>
  <c r="AV1093" i="1"/>
  <c r="AW1093" i="1" a="1"/>
  <c r="AW1093" i="1" s="1"/>
  <c r="AX1093" i="1" a="1"/>
  <c r="AX1093" i="1" s="1"/>
  <c r="AY1093" i="1" a="1"/>
  <c r="AY1093" i="1" s="1"/>
  <c r="AI1094" i="1"/>
  <c r="AM1094" i="1"/>
  <c r="AO1094" i="1"/>
  <c r="AN1094" i="1" s="1"/>
  <c r="AR1094" i="1" s="1"/>
  <c r="AU1094" i="1"/>
  <c r="AV1094" i="1"/>
  <c r="AI1095" i="1"/>
  <c r="AT1095" i="1" s="1"/>
  <c r="AM1095" i="1"/>
  <c r="AO1095" i="1"/>
  <c r="AS1095" i="1" s="1"/>
  <c r="AU1095" i="1"/>
  <c r="AV1095" i="1"/>
  <c r="AW1095" i="1" a="1"/>
  <c r="AW1095" i="1" s="1"/>
  <c r="AX1095" i="1" a="1"/>
  <c r="AX1095" i="1" s="1"/>
  <c r="AY1095" i="1" a="1"/>
  <c r="AY1095" i="1" s="1"/>
  <c r="AZ1095" i="1" a="1"/>
  <c r="AZ1095" i="1" s="1"/>
  <c r="AI1096" i="1"/>
  <c r="AM1096" i="1"/>
  <c r="AO1096" i="1"/>
  <c r="AN1096" i="1" s="1"/>
  <c r="AR1096" i="1" s="1"/>
  <c r="AU1096" i="1"/>
  <c r="AV1096" i="1"/>
  <c r="AI1097" i="1"/>
  <c r="AL1097" i="1"/>
  <c r="AM1097" i="1"/>
  <c r="AU1097" i="1"/>
  <c r="AV1097" i="1"/>
  <c r="AI1098" i="1"/>
  <c r="AM1098" i="1"/>
  <c r="AO1098" i="1"/>
  <c r="AN1098" i="1" s="1"/>
  <c r="AR1098" i="1" s="1"/>
  <c r="AU1098" i="1"/>
  <c r="AV1098" i="1"/>
  <c r="AI1099" i="1"/>
  <c r="AL1099" i="1"/>
  <c r="AM1099" i="1"/>
  <c r="AU1099" i="1"/>
  <c r="AV1099" i="1"/>
  <c r="AI1100" i="1"/>
  <c r="AM1100" i="1"/>
  <c r="AO1100" i="1"/>
  <c r="AN1100" i="1" s="1"/>
  <c r="AR1100" i="1" s="1"/>
  <c r="AU1100" i="1"/>
  <c r="AV1100" i="1"/>
  <c r="AI1101" i="1"/>
  <c r="AT1101" i="1" s="1"/>
  <c r="AM1101" i="1"/>
  <c r="AO1101" i="1"/>
  <c r="AS1101" i="1" s="1"/>
  <c r="AU1101" i="1"/>
  <c r="AV1101" i="1"/>
  <c r="AW1101" i="1" a="1"/>
  <c r="AW1101" i="1" s="1"/>
  <c r="AX1101" i="1" a="1"/>
  <c r="AX1101" i="1" s="1"/>
  <c r="AY1101" i="1" a="1"/>
  <c r="AY1101" i="1" s="1"/>
  <c r="AZ1101" i="1" a="1"/>
  <c r="AZ1101" i="1" s="1"/>
  <c r="AI1102" i="1"/>
  <c r="AM1102" i="1"/>
  <c r="AO1102" i="1"/>
  <c r="AN1102" i="1" s="1"/>
  <c r="AR1102" i="1" s="1"/>
  <c r="AU1102" i="1"/>
  <c r="AV1102" i="1"/>
  <c r="AW1102" i="1" a="1"/>
  <c r="AW1102" i="1" s="1"/>
  <c r="AX1102" i="1" a="1"/>
  <c r="AX1102" i="1" s="1"/>
  <c r="AY1102" i="1" a="1"/>
  <c r="AY1102" i="1" s="1"/>
  <c r="AZ1102" i="1" a="1"/>
  <c r="AZ1102" i="1" s="1"/>
  <c r="AI1103" i="1"/>
  <c r="AM1103" i="1"/>
  <c r="AO1103" i="1"/>
  <c r="AS1103" i="1" s="1"/>
  <c r="AU1103" i="1"/>
  <c r="AV1103" i="1"/>
  <c r="AW1103" i="1" a="1"/>
  <c r="AW1103" i="1" s="1"/>
  <c r="AX1103" i="1" a="1"/>
  <c r="AX1103" i="1" s="1"/>
  <c r="AY1103" i="1" a="1"/>
  <c r="AY1103" i="1" s="1"/>
  <c r="AZ1103" i="1" a="1"/>
  <c r="AZ1103" i="1" s="1"/>
  <c r="AI1104" i="1"/>
  <c r="AT1104" i="1" s="1"/>
  <c r="AL1104" i="1"/>
  <c r="AM1104" i="1"/>
  <c r="AU1104" i="1"/>
  <c r="AV1104" i="1"/>
  <c r="AW1104" i="1" a="1"/>
  <c r="AW1104" i="1" s="1"/>
  <c r="AX1104" i="1" a="1"/>
  <c r="AX1104" i="1" s="1"/>
  <c r="AY1104" i="1" a="1"/>
  <c r="AY1104" i="1" s="1"/>
  <c r="AZ1104" i="1" a="1"/>
  <c r="AZ1104" i="1" s="1"/>
  <c r="AI1105" i="1"/>
  <c r="AM1105" i="1"/>
  <c r="AO1105" i="1"/>
  <c r="AU1105" i="1"/>
  <c r="AV1105" i="1"/>
  <c r="AW1105" i="1" a="1"/>
  <c r="AW1105" i="1" s="1"/>
  <c r="AX1105" i="1" a="1"/>
  <c r="AX1105" i="1" s="1"/>
  <c r="AY1105" i="1" a="1"/>
  <c r="AY1105" i="1" s="1"/>
  <c r="AZ1105" i="1" a="1"/>
  <c r="AZ1105" i="1" s="1"/>
  <c r="AI1106" i="1"/>
  <c r="AT1106" i="1" s="1"/>
  <c r="AM1106" i="1"/>
  <c r="AO1106" i="1"/>
  <c r="AN1106" i="1" s="1"/>
  <c r="AR1106" i="1" s="1"/>
  <c r="AU1106" i="1"/>
  <c r="AV1106" i="1"/>
  <c r="AW1106" i="1" a="1"/>
  <c r="AW1106" i="1" s="1"/>
  <c r="AX1106" i="1" a="1"/>
  <c r="AX1106" i="1" s="1"/>
  <c r="AY1106" i="1" a="1"/>
  <c r="AY1106" i="1" s="1"/>
  <c r="AZ1106" i="1" a="1"/>
  <c r="AZ1106" i="1" s="1"/>
  <c r="AI1107" i="1"/>
  <c r="AM1107" i="1"/>
  <c r="AO1107" i="1"/>
  <c r="AN1107" i="1" s="1"/>
  <c r="AR1107" i="1" s="1"/>
  <c r="AU1107" i="1"/>
  <c r="AV1107" i="1"/>
  <c r="AW1107" i="1" a="1"/>
  <c r="AW1107" i="1" s="1"/>
  <c r="AX1107" i="1" a="1"/>
  <c r="AX1107" i="1" s="1"/>
  <c r="AY1107" i="1" a="1"/>
  <c r="AY1107" i="1" s="1"/>
  <c r="AZ1107" i="1" a="1"/>
  <c r="AZ1107" i="1" s="1"/>
  <c r="AI1108" i="1"/>
  <c r="AT1108" i="1" s="1"/>
  <c r="AL1108" i="1"/>
  <c r="AM1108" i="1"/>
  <c r="AU1108" i="1"/>
  <c r="AV1108" i="1"/>
  <c r="AW1108" i="1" a="1"/>
  <c r="AW1108" i="1" s="1"/>
  <c r="AX1108" i="1" a="1"/>
  <c r="AX1108" i="1" s="1"/>
  <c r="AY1108" i="1" a="1"/>
  <c r="AY1108" i="1" s="1"/>
  <c r="AZ1108" i="1" a="1"/>
  <c r="AZ1108" i="1" s="1"/>
  <c r="AI1109" i="1"/>
  <c r="AL1109" i="1"/>
  <c r="AM1109" i="1"/>
  <c r="AU1109" i="1"/>
  <c r="AV1109" i="1"/>
  <c r="AW1109" i="1" a="1"/>
  <c r="AW1109" i="1" s="1"/>
  <c r="AX1109" i="1" a="1"/>
  <c r="AX1109" i="1" s="1"/>
  <c r="AY1109" i="1" a="1"/>
  <c r="AY1109" i="1" s="1"/>
  <c r="AZ1109" i="1" a="1"/>
  <c r="AZ1109" i="1" s="1"/>
  <c r="AI1110" i="1"/>
  <c r="AT1110" i="1" s="1"/>
  <c r="AL1110" i="1"/>
  <c r="AM1110" i="1"/>
  <c r="AU1110" i="1"/>
  <c r="AV1110" i="1"/>
  <c r="AW1110" i="1" a="1"/>
  <c r="AW1110" i="1" s="1"/>
  <c r="AX1110" i="1" a="1"/>
  <c r="AX1110" i="1" s="1"/>
  <c r="AY1110" i="1" a="1"/>
  <c r="AY1110" i="1" s="1"/>
  <c r="AZ1110" i="1" a="1"/>
  <c r="AZ1110" i="1" s="1"/>
  <c r="AI1111" i="1"/>
  <c r="AM1111" i="1"/>
  <c r="AO1111" i="1"/>
  <c r="AN1111" i="1" s="1"/>
  <c r="AR1111" i="1" s="1"/>
  <c r="AU1111" i="1"/>
  <c r="AV1111" i="1"/>
  <c r="AZ1111" i="1" a="1"/>
  <c r="AZ1111" i="1" s="1"/>
  <c r="AI1112" i="1"/>
  <c r="AT1112" i="1" s="1"/>
  <c r="AL1112" i="1"/>
  <c r="AM1112" i="1"/>
  <c r="AU1112" i="1"/>
  <c r="AV1112" i="1"/>
  <c r="AI1113" i="1"/>
  <c r="AL1113" i="1"/>
  <c r="AM1113" i="1"/>
  <c r="AU1113" i="1"/>
  <c r="AV1113" i="1"/>
  <c r="AW1113" i="1" a="1"/>
  <c r="AW1113" i="1" s="1"/>
  <c r="AZ1113" i="1" a="1"/>
  <c r="AZ1113" i="1" s="1"/>
  <c r="AI1114" i="1"/>
  <c r="AM1114" i="1"/>
  <c r="AO1114" i="1"/>
  <c r="AS1114" i="1" s="1"/>
  <c r="AU1114" i="1"/>
  <c r="AV1114" i="1"/>
  <c r="AI1115" i="1"/>
  <c r="AL1115" i="1"/>
  <c r="AM1115" i="1"/>
  <c r="AU1115" i="1"/>
  <c r="AV1115" i="1"/>
  <c r="AW1115" i="1" a="1"/>
  <c r="AW1115" i="1" s="1"/>
  <c r="AZ1115" i="1" a="1"/>
  <c r="AZ1115" i="1" s="1"/>
  <c r="AI1116" i="1"/>
  <c r="AT1116" i="1" s="1"/>
  <c r="AL1116" i="1"/>
  <c r="AM1116" i="1"/>
  <c r="AU1116" i="1"/>
  <c r="AV1116" i="1"/>
  <c r="AZ1116" i="1" a="1"/>
  <c r="AZ1116" i="1" s="1"/>
  <c r="AI1117" i="1"/>
  <c r="AM1117" i="1"/>
  <c r="AO1117" i="1"/>
  <c r="AN1117" i="1" s="1"/>
  <c r="AR1117" i="1" s="1"/>
  <c r="AU1117" i="1"/>
  <c r="AV1117" i="1"/>
  <c r="AI1118" i="1"/>
  <c r="AM1118" i="1"/>
  <c r="AO1118" i="1"/>
  <c r="AU1118" i="1"/>
  <c r="AV1118" i="1"/>
  <c r="AI1119" i="1"/>
  <c r="AT1119" i="1" s="1"/>
  <c r="AM1119" i="1"/>
  <c r="AO1119" i="1"/>
  <c r="AU1119" i="1"/>
  <c r="AV1119" i="1"/>
  <c r="AW1119" i="1" a="1"/>
  <c r="AW1119" i="1" s="1"/>
  <c r="AX1119" i="1" a="1"/>
  <c r="AX1119" i="1" s="1"/>
  <c r="AY1119" i="1" a="1"/>
  <c r="AY1119" i="1" s="1"/>
  <c r="AZ1119" i="1" a="1"/>
  <c r="AZ1119" i="1" s="1"/>
  <c r="AI1120" i="1"/>
  <c r="AL1120" i="1"/>
  <c r="AM1120" i="1"/>
  <c r="AU1120" i="1"/>
  <c r="AV1120" i="1"/>
  <c r="AW1120" i="1" a="1"/>
  <c r="AW1120" i="1" s="1"/>
  <c r="AX1120" i="1" a="1"/>
  <c r="AX1120" i="1" s="1"/>
  <c r="AY1120" i="1" a="1"/>
  <c r="AY1120" i="1" s="1"/>
  <c r="AZ1120" i="1" a="1"/>
  <c r="AZ1120" i="1" s="1"/>
  <c r="AI1121" i="1"/>
  <c r="AT1121" i="1" s="1"/>
  <c r="AM1121" i="1"/>
  <c r="AO1121" i="1"/>
  <c r="AN1121" i="1" s="1"/>
  <c r="AR1121" i="1" s="1"/>
  <c r="AU1121" i="1"/>
  <c r="AV1121" i="1"/>
  <c r="AW1121" i="1" a="1"/>
  <c r="AW1121" i="1" s="1"/>
  <c r="AX1121" i="1" a="1"/>
  <c r="AX1121" i="1" s="1"/>
  <c r="AY1121" i="1" a="1"/>
  <c r="AY1121" i="1" s="1"/>
  <c r="AZ1121" i="1" a="1"/>
  <c r="AZ1121" i="1" s="1"/>
  <c r="AI1122" i="1"/>
  <c r="AT1122" i="1" s="1"/>
  <c r="AM1122" i="1"/>
  <c r="AO1122" i="1"/>
  <c r="AU1122" i="1"/>
  <c r="AV1122" i="1"/>
  <c r="AW1122" i="1" a="1"/>
  <c r="AW1122" i="1" s="1"/>
  <c r="AX1122" i="1" a="1"/>
  <c r="AX1122" i="1" s="1"/>
  <c r="AY1122" i="1" a="1"/>
  <c r="AY1122" i="1" s="1"/>
  <c r="AZ1122" i="1" a="1"/>
  <c r="AZ1122" i="1" s="1"/>
  <c r="AI1123" i="1"/>
  <c r="AM1123" i="1"/>
  <c r="AO1123" i="1"/>
  <c r="AU1123" i="1"/>
  <c r="AV1123" i="1"/>
  <c r="AW1123" i="1" a="1"/>
  <c r="AW1123" i="1" s="1"/>
  <c r="AX1123" i="1" a="1"/>
  <c r="AX1123" i="1" s="1"/>
  <c r="AY1123" i="1" a="1"/>
  <c r="AY1123" i="1" s="1"/>
  <c r="AZ1123" i="1" a="1"/>
  <c r="AZ1123" i="1" s="1"/>
  <c r="AI1124" i="1"/>
  <c r="AL1124" i="1"/>
  <c r="AM1124" i="1"/>
  <c r="AU1124" i="1"/>
  <c r="AV1124" i="1"/>
  <c r="AW1124" i="1" a="1"/>
  <c r="AW1124" i="1" s="1"/>
  <c r="AX1124" i="1" a="1"/>
  <c r="AX1124" i="1" s="1"/>
  <c r="AY1124" i="1" a="1"/>
  <c r="AY1124" i="1" s="1"/>
  <c r="AZ1124" i="1" a="1"/>
  <c r="AZ1124" i="1" s="1"/>
  <c r="AI1125" i="1"/>
  <c r="AT1125" i="1" s="1"/>
  <c r="AL1125" i="1"/>
  <c r="AM1125" i="1"/>
  <c r="AU1125" i="1"/>
  <c r="AV1125" i="1"/>
  <c r="AW1125" i="1" a="1"/>
  <c r="AW1125" i="1" s="1"/>
  <c r="AX1125" i="1" a="1"/>
  <c r="AX1125" i="1" s="1"/>
  <c r="AY1125" i="1" a="1"/>
  <c r="AY1125" i="1" s="1"/>
  <c r="AZ1125" i="1" a="1"/>
  <c r="AZ1125" i="1" s="1"/>
  <c r="AI1126" i="1"/>
  <c r="AT1126" i="1" s="1"/>
  <c r="AM1126" i="1"/>
  <c r="AO1126" i="1"/>
  <c r="AN1126" i="1" s="1"/>
  <c r="AR1126" i="1" s="1"/>
  <c r="AU1126" i="1"/>
  <c r="AV1126" i="1"/>
  <c r="AW1126" i="1" a="1"/>
  <c r="AW1126" i="1" s="1"/>
  <c r="AX1126" i="1" a="1"/>
  <c r="AX1126" i="1" s="1"/>
  <c r="AY1126" i="1" a="1"/>
  <c r="AY1126" i="1" s="1"/>
  <c r="AZ1126" i="1" a="1"/>
  <c r="AZ1126" i="1" s="1"/>
  <c r="AI1127" i="1"/>
  <c r="AL1127" i="1"/>
  <c r="AM1127" i="1"/>
  <c r="AU1127" i="1"/>
  <c r="AV1127" i="1"/>
  <c r="AW1127" i="1" a="1"/>
  <c r="AW1127" i="1" s="1"/>
  <c r="AX1127" i="1" a="1"/>
  <c r="AX1127" i="1" s="1"/>
  <c r="AY1127" i="1" a="1"/>
  <c r="AY1127" i="1" s="1"/>
  <c r="AZ1127" i="1" a="1"/>
  <c r="AZ1127" i="1" s="1"/>
  <c r="AI1128" i="1"/>
  <c r="AL1128" i="1"/>
  <c r="AM1128" i="1"/>
  <c r="AU1128" i="1"/>
  <c r="AV1128" i="1"/>
  <c r="AW1128" i="1" a="1"/>
  <c r="AW1128" i="1" s="1"/>
  <c r="AX1128" i="1" a="1"/>
  <c r="AX1128" i="1" s="1"/>
  <c r="AY1128" i="1" a="1"/>
  <c r="AY1128" i="1" s="1"/>
  <c r="AZ1128" i="1" a="1"/>
  <c r="AZ1128" i="1" s="1"/>
  <c r="AI1129" i="1"/>
  <c r="AL1129" i="1"/>
  <c r="AM1129" i="1"/>
  <c r="AU1129" i="1"/>
  <c r="AV1129" i="1"/>
  <c r="AW1129" i="1" a="1"/>
  <c r="AW1129" i="1" s="1"/>
  <c r="AX1129" i="1" a="1"/>
  <c r="AX1129" i="1" s="1"/>
  <c r="AY1129" i="1" a="1"/>
  <c r="AY1129" i="1" s="1"/>
  <c r="AZ1129" i="1" a="1"/>
  <c r="AZ1129" i="1" s="1"/>
  <c r="AI1130" i="1"/>
  <c r="AT1130" i="1" s="1"/>
  <c r="AM1130" i="1"/>
  <c r="AO1130" i="1"/>
  <c r="AN1130" i="1" s="1"/>
  <c r="AR1130" i="1" s="1"/>
  <c r="AU1130" i="1"/>
  <c r="AV1130" i="1"/>
  <c r="AW1130" i="1" a="1"/>
  <c r="AW1130" i="1" s="1"/>
  <c r="AX1130" i="1" a="1"/>
  <c r="AX1130" i="1" s="1"/>
  <c r="AY1130" i="1" a="1"/>
  <c r="AY1130" i="1" s="1"/>
  <c r="AZ1130" i="1" a="1"/>
  <c r="AZ1130" i="1" s="1"/>
  <c r="AI1131" i="1"/>
  <c r="AL1131" i="1"/>
  <c r="AM1131" i="1"/>
  <c r="AU1131" i="1"/>
  <c r="AV1131" i="1"/>
  <c r="AW1131" i="1" a="1"/>
  <c r="AW1131" i="1" s="1"/>
  <c r="AX1131" i="1" a="1"/>
  <c r="AX1131" i="1" s="1"/>
  <c r="AY1131" i="1" a="1"/>
  <c r="AY1131" i="1" s="1"/>
  <c r="AZ1131" i="1" a="1"/>
  <c r="AZ1131" i="1" s="1"/>
  <c r="AI1132" i="1"/>
  <c r="AT1132" i="1" s="1"/>
  <c r="AL1132" i="1"/>
  <c r="AM1132" i="1"/>
  <c r="AU1132" i="1"/>
  <c r="AV1132" i="1"/>
  <c r="AW1132" i="1" a="1"/>
  <c r="AW1132" i="1" s="1"/>
  <c r="AX1132" i="1" a="1"/>
  <c r="AX1132" i="1" s="1"/>
  <c r="AY1132" i="1" a="1"/>
  <c r="AY1132" i="1" s="1"/>
  <c r="AZ1132" i="1" a="1"/>
  <c r="AZ1132" i="1" s="1"/>
  <c r="AI1133" i="1"/>
  <c r="AM1133" i="1"/>
  <c r="AO1133" i="1"/>
  <c r="AN1133" i="1" s="1"/>
  <c r="AR1133" i="1" s="1"/>
  <c r="AU1133" i="1"/>
  <c r="AV1133" i="1"/>
  <c r="AW1133" i="1" a="1"/>
  <c r="AW1133" i="1" s="1"/>
  <c r="AX1133" i="1" a="1"/>
  <c r="AX1133" i="1" s="1"/>
  <c r="AY1133" i="1" a="1"/>
  <c r="AY1133" i="1" s="1"/>
  <c r="AZ1133" i="1" a="1"/>
  <c r="AZ1133" i="1" s="1"/>
  <c r="AI1134" i="1"/>
  <c r="AT1134" i="1" s="1"/>
  <c r="AL1134" i="1"/>
  <c r="AM1134" i="1"/>
  <c r="AU1134" i="1"/>
  <c r="AV1134" i="1"/>
  <c r="AW1134" i="1" a="1"/>
  <c r="AW1134" i="1" s="1"/>
  <c r="AX1134" i="1" a="1"/>
  <c r="AX1134" i="1" s="1"/>
  <c r="AY1134" i="1" a="1"/>
  <c r="AY1134" i="1" s="1"/>
  <c r="AZ1134" i="1" a="1"/>
  <c r="AZ1134" i="1" s="1"/>
  <c r="AI1135" i="1"/>
  <c r="AT1135" i="1" s="1"/>
  <c r="AM1135" i="1"/>
  <c r="AO1135" i="1"/>
  <c r="AU1135" i="1"/>
  <c r="AV1135" i="1"/>
  <c r="AW1135" i="1" a="1"/>
  <c r="AW1135" i="1" s="1"/>
  <c r="AX1135" i="1" a="1"/>
  <c r="AX1135" i="1" s="1"/>
  <c r="AY1135" i="1" a="1"/>
  <c r="AY1135" i="1" s="1"/>
  <c r="AZ1135" i="1" a="1"/>
  <c r="AZ1135" i="1" s="1"/>
  <c r="AI1136" i="1"/>
  <c r="AT1136" i="1" s="1"/>
  <c r="AL1136" i="1"/>
  <c r="AM1136" i="1"/>
  <c r="AU1136" i="1"/>
  <c r="AV1136" i="1"/>
  <c r="AW1136" i="1" a="1"/>
  <c r="AW1136" i="1" s="1"/>
  <c r="AX1136" i="1" a="1"/>
  <c r="AX1136" i="1" s="1"/>
  <c r="AY1136" i="1" a="1"/>
  <c r="AY1136" i="1" s="1"/>
  <c r="AZ1136" i="1" a="1"/>
  <c r="AZ1136" i="1" s="1"/>
  <c r="AI1137" i="1"/>
  <c r="AT1137" i="1" s="1"/>
  <c r="AM1137" i="1"/>
  <c r="AO1137" i="1"/>
  <c r="AN1137" i="1" s="1"/>
  <c r="AR1137" i="1" s="1"/>
  <c r="AU1137" i="1"/>
  <c r="AV1137" i="1"/>
  <c r="AW1137" i="1" a="1"/>
  <c r="AW1137" i="1" s="1"/>
  <c r="AX1137" i="1" a="1"/>
  <c r="AX1137" i="1" s="1"/>
  <c r="AY1137" i="1" a="1"/>
  <c r="AY1137" i="1" s="1"/>
  <c r="AZ1137" i="1" a="1"/>
  <c r="AZ1137" i="1" s="1"/>
  <c r="AI1138" i="1"/>
  <c r="AT1138" i="1" s="1"/>
  <c r="AM1138" i="1"/>
  <c r="AO1138" i="1"/>
  <c r="AN1138" i="1" s="1"/>
  <c r="AR1138" i="1" s="1"/>
  <c r="AU1138" i="1"/>
  <c r="AV1138" i="1"/>
  <c r="AW1138" i="1" a="1"/>
  <c r="AW1138" i="1" s="1"/>
  <c r="AX1138" i="1" a="1"/>
  <c r="AX1138" i="1" s="1"/>
  <c r="AY1138" i="1" a="1"/>
  <c r="AY1138" i="1" s="1"/>
  <c r="AZ1138" i="1" a="1"/>
  <c r="AZ1138" i="1" s="1"/>
  <c r="AI1139" i="1"/>
  <c r="AL1139" i="1"/>
  <c r="AM1139" i="1"/>
  <c r="AU1139" i="1"/>
  <c r="AV1139" i="1"/>
  <c r="AW1139" i="1" a="1"/>
  <c r="AW1139" i="1" s="1"/>
  <c r="AX1139" i="1" a="1"/>
  <c r="AX1139" i="1" s="1"/>
  <c r="AY1139" i="1" a="1"/>
  <c r="AY1139" i="1" s="1"/>
  <c r="AZ1139" i="1" a="1"/>
  <c r="AZ1139" i="1" s="1"/>
  <c r="AI1140" i="1"/>
  <c r="AT1140" i="1" s="1"/>
  <c r="AM1140" i="1"/>
  <c r="AO1140" i="1"/>
  <c r="AS1140" i="1" s="1"/>
  <c r="AU1140" i="1"/>
  <c r="AV1140" i="1"/>
  <c r="AW1140" i="1" a="1"/>
  <c r="AW1140" i="1" s="1"/>
  <c r="AX1140" i="1" a="1"/>
  <c r="AX1140" i="1" s="1"/>
  <c r="AY1140" i="1" a="1"/>
  <c r="AY1140" i="1" s="1"/>
  <c r="AZ1140" i="1" a="1"/>
  <c r="AZ1140" i="1" s="1"/>
  <c r="AI1141" i="1"/>
  <c r="AM1141" i="1"/>
  <c r="AO1141" i="1"/>
  <c r="AS1141" i="1" s="1"/>
  <c r="AU1141" i="1"/>
  <c r="AV1141" i="1"/>
  <c r="AW1141" i="1" a="1"/>
  <c r="AW1141" i="1" s="1"/>
  <c r="AX1141" i="1" a="1"/>
  <c r="AX1141" i="1" s="1"/>
  <c r="AY1141" i="1" a="1"/>
  <c r="AY1141" i="1" s="1"/>
  <c r="AZ1141" i="1" a="1"/>
  <c r="AZ1141" i="1" s="1"/>
  <c r="AI1142" i="1"/>
  <c r="AL1142" i="1"/>
  <c r="AM1142" i="1"/>
  <c r="AU1142" i="1"/>
  <c r="AV1142" i="1"/>
  <c r="AW1142" i="1" a="1"/>
  <c r="AW1142" i="1" s="1"/>
  <c r="AX1142" i="1" a="1"/>
  <c r="AX1142" i="1" s="1"/>
  <c r="AY1142" i="1" a="1"/>
  <c r="AY1142" i="1" s="1"/>
  <c r="AZ1142" i="1" a="1"/>
  <c r="AZ1142" i="1" s="1"/>
  <c r="AI1143" i="1"/>
  <c r="AM1143" i="1"/>
  <c r="AO1143" i="1"/>
  <c r="AN1143" i="1" s="1"/>
  <c r="AR1143" i="1" s="1"/>
  <c r="AU1143" i="1"/>
  <c r="AV1143" i="1"/>
  <c r="AW1143" i="1" a="1"/>
  <c r="AW1143" i="1" s="1"/>
  <c r="AX1143" i="1" a="1"/>
  <c r="AX1143" i="1" s="1"/>
  <c r="AY1143" i="1" a="1"/>
  <c r="AY1143" i="1" s="1"/>
  <c r="AZ1143" i="1" a="1"/>
  <c r="AZ1143" i="1" s="1"/>
  <c r="AI1144" i="1"/>
  <c r="AT1144" i="1" s="1"/>
  <c r="AL1144" i="1"/>
  <c r="AM1144" i="1"/>
  <c r="AU1144" i="1"/>
  <c r="AV1144" i="1"/>
  <c r="AW1144" i="1" a="1"/>
  <c r="AW1144" i="1" s="1"/>
  <c r="AX1144" i="1" a="1"/>
  <c r="AX1144" i="1" s="1"/>
  <c r="AY1144" i="1" a="1"/>
  <c r="AY1144" i="1" s="1"/>
  <c r="AZ1144" i="1" a="1"/>
  <c r="AZ1144" i="1" s="1"/>
  <c r="AI1145" i="1"/>
  <c r="AM1145" i="1"/>
  <c r="AO1145" i="1"/>
  <c r="AS1145" i="1" s="1"/>
  <c r="AU1145" i="1"/>
  <c r="AV1145" i="1"/>
  <c r="AW1145" i="1" a="1"/>
  <c r="AW1145" i="1" s="1"/>
  <c r="AX1145" i="1" a="1"/>
  <c r="AX1145" i="1" s="1"/>
  <c r="AY1145" i="1" a="1"/>
  <c r="AY1145" i="1" s="1"/>
  <c r="AZ1145" i="1" a="1"/>
  <c r="AZ1145" i="1" s="1"/>
  <c r="AI1146" i="1"/>
  <c r="AM1146" i="1"/>
  <c r="AO1146" i="1"/>
  <c r="AN1146" i="1" s="1"/>
  <c r="AR1146" i="1" s="1"/>
  <c r="AU1146" i="1"/>
  <c r="AV1146" i="1"/>
  <c r="AW1146" i="1" a="1"/>
  <c r="AW1146" i="1" s="1"/>
  <c r="AX1146" i="1" a="1"/>
  <c r="AX1146" i="1" s="1"/>
  <c r="AY1146" i="1" a="1"/>
  <c r="AY1146" i="1" s="1"/>
  <c r="AZ1146" i="1" a="1"/>
  <c r="AZ1146" i="1" s="1"/>
  <c r="AI1147" i="1"/>
  <c r="AL1147" i="1"/>
  <c r="AM1147" i="1"/>
  <c r="AU1147" i="1"/>
  <c r="AV1147" i="1"/>
  <c r="AW1147" i="1" a="1"/>
  <c r="AW1147" i="1" s="1"/>
  <c r="AX1147" i="1" a="1"/>
  <c r="AX1147" i="1" s="1"/>
  <c r="AY1147" i="1" a="1"/>
  <c r="AY1147" i="1" s="1"/>
  <c r="AZ1147" i="1" a="1"/>
  <c r="AZ1147" i="1" s="1"/>
  <c r="AI1148" i="1"/>
  <c r="AM1148" i="1"/>
  <c r="AO1148" i="1"/>
  <c r="AU1148" i="1"/>
  <c r="AV1148" i="1"/>
  <c r="AZ1148" i="1" a="1"/>
  <c r="AZ1148" i="1" s="1"/>
  <c r="AI1149" i="1"/>
  <c r="AT1149" i="1" s="1"/>
  <c r="AL1149" i="1"/>
  <c r="AM1149" i="1"/>
  <c r="AU1149" i="1"/>
  <c r="AV1149" i="1"/>
  <c r="AI1150" i="1"/>
  <c r="AL1150" i="1"/>
  <c r="AM1150" i="1"/>
  <c r="AU1150" i="1"/>
  <c r="AV1150" i="1"/>
  <c r="AW1150" i="1" a="1"/>
  <c r="AW1150" i="1" s="1"/>
  <c r="AZ1150" i="1" a="1"/>
  <c r="AZ1150" i="1" s="1"/>
  <c r="AI1151" i="1"/>
  <c r="AT1151" i="1" s="1"/>
  <c r="AL1151" i="1"/>
  <c r="AM1151" i="1"/>
  <c r="AU1151" i="1"/>
  <c r="AV1151" i="1"/>
  <c r="AW1151" i="1" a="1"/>
  <c r="AW1151" i="1" s="1"/>
  <c r="AZ1151" i="1" a="1"/>
  <c r="AZ1151" i="1" s="1"/>
  <c r="AI1152" i="1"/>
  <c r="AL1152" i="1"/>
  <c r="AM1152" i="1"/>
  <c r="AU1152" i="1"/>
  <c r="AV1152" i="1"/>
  <c r="AW1152" i="1" a="1"/>
  <c r="AW1152" i="1" s="1"/>
  <c r="AY1152" i="1" a="1"/>
  <c r="AY1152" i="1" s="1"/>
  <c r="AI1153" i="1"/>
  <c r="AM1153" i="1"/>
  <c r="AO1153" i="1"/>
  <c r="AS1153" i="1" s="1"/>
  <c r="AU1153" i="1"/>
  <c r="AV1153" i="1"/>
  <c r="AZ1153" i="1" a="1"/>
  <c r="AZ1153" i="1" s="1"/>
  <c r="AI1154" i="1"/>
  <c r="AL1154" i="1"/>
  <c r="AM1154" i="1"/>
  <c r="AU1154" i="1"/>
  <c r="AV1154" i="1"/>
  <c r="AI1155" i="1"/>
  <c r="AL1155" i="1"/>
  <c r="AM1155" i="1"/>
  <c r="AU1155" i="1"/>
  <c r="AV1155" i="1"/>
  <c r="AW1155" i="1" a="1"/>
  <c r="AW1155" i="1" s="1"/>
  <c r="AY1155" i="1" a="1"/>
  <c r="AY1155" i="1" s="1"/>
  <c r="AZ1155" i="1" a="1"/>
  <c r="AZ1155" i="1" s="1"/>
  <c r="AI1156" i="1"/>
  <c r="AT1156" i="1" s="1"/>
  <c r="AL1156" i="1"/>
  <c r="AM1156" i="1"/>
  <c r="AU1156" i="1"/>
  <c r="AV1156" i="1"/>
  <c r="AW1156" i="1" a="1"/>
  <c r="AW1156" i="1" s="1"/>
  <c r="AZ1156" i="1" a="1"/>
  <c r="AZ1156" i="1" s="1"/>
  <c r="AI1157" i="1"/>
  <c r="AT1157" i="1" s="1"/>
  <c r="AL1157" i="1"/>
  <c r="AM1157" i="1"/>
  <c r="AU1157" i="1"/>
  <c r="AV1157" i="1"/>
  <c r="AW1157" i="1" a="1"/>
  <c r="AW1157" i="1" s="1"/>
  <c r="AI1158" i="1"/>
  <c r="AM1158" i="1"/>
  <c r="AO1158" i="1"/>
  <c r="AS1158" i="1" s="1"/>
  <c r="AU1158" i="1"/>
  <c r="AV1158" i="1"/>
  <c r="AW1158" i="1" a="1"/>
  <c r="AW1158" i="1" s="1"/>
  <c r="AX1158" i="1" a="1"/>
  <c r="AX1158" i="1" s="1"/>
  <c r="AY1158" i="1" a="1"/>
  <c r="AY1158" i="1" s="1"/>
  <c r="AZ1158" i="1" a="1"/>
  <c r="AZ1158" i="1" s="1"/>
  <c r="AI1159" i="1"/>
  <c r="AM1159" i="1"/>
  <c r="AO1159" i="1"/>
  <c r="AS1159" i="1" s="1"/>
  <c r="AU1159" i="1"/>
  <c r="AV1159" i="1"/>
  <c r="AI1160" i="1"/>
  <c r="AM1160" i="1"/>
  <c r="AO1160" i="1"/>
  <c r="AS1160" i="1" s="1"/>
  <c r="AU1160" i="1"/>
  <c r="AV1160" i="1"/>
  <c r="AI1161" i="1"/>
  <c r="AM1161" i="1"/>
  <c r="AO1161" i="1"/>
  <c r="AS1161" i="1" s="1"/>
  <c r="AU1161" i="1"/>
  <c r="AV1161" i="1"/>
  <c r="AI1162" i="1"/>
  <c r="AT1162" i="1" s="1"/>
  <c r="AM1162" i="1"/>
  <c r="AO1162" i="1"/>
  <c r="AN1162" i="1" s="1"/>
  <c r="AR1162" i="1" s="1"/>
  <c r="AU1162" i="1"/>
  <c r="AV1162" i="1"/>
  <c r="AW1162" i="1" a="1"/>
  <c r="AW1162" i="1" s="1"/>
  <c r="AX1162" i="1" a="1"/>
  <c r="AX1162" i="1" s="1"/>
  <c r="AY1162" i="1" a="1"/>
  <c r="AY1162" i="1" s="1"/>
  <c r="AZ1162" i="1" a="1"/>
  <c r="AZ1162" i="1" s="1"/>
  <c r="AI1163" i="1"/>
  <c r="AM1163" i="1"/>
  <c r="AO1163" i="1"/>
  <c r="AU1163" i="1"/>
  <c r="AV1163" i="1"/>
  <c r="AW1163" i="1" a="1"/>
  <c r="AW1163" i="1" s="1"/>
  <c r="AX1163" i="1" a="1"/>
  <c r="AX1163" i="1" s="1"/>
  <c r="AY1163" i="1" a="1"/>
  <c r="AY1163" i="1" s="1"/>
  <c r="AZ1163" i="1" a="1"/>
  <c r="AZ1163" i="1" s="1"/>
  <c r="AI1164" i="1"/>
  <c r="AT1164" i="1" s="1"/>
  <c r="AL1164" i="1"/>
  <c r="AM1164" i="1"/>
  <c r="AU1164" i="1"/>
  <c r="AV1164" i="1"/>
  <c r="AW1164" i="1" a="1"/>
  <c r="AW1164" i="1" s="1"/>
  <c r="AX1164" i="1" a="1"/>
  <c r="AX1164" i="1" s="1"/>
  <c r="AY1164" i="1" a="1"/>
  <c r="AY1164" i="1" s="1"/>
  <c r="AZ1164" i="1" a="1"/>
  <c r="AZ1164" i="1" s="1"/>
  <c r="AI1165" i="1"/>
  <c r="AM1165" i="1"/>
  <c r="AO1165" i="1"/>
  <c r="AU1165" i="1"/>
  <c r="AV1165" i="1"/>
  <c r="AZ1165" i="1" a="1"/>
  <c r="AZ1165" i="1" s="1"/>
  <c r="AI1166" i="1"/>
  <c r="AT1166" i="1" s="1"/>
  <c r="AL1166" i="1"/>
  <c r="AM1166" i="1"/>
  <c r="AU1166" i="1"/>
  <c r="AV1166" i="1"/>
  <c r="AI1167" i="1"/>
  <c r="AT1167" i="1" s="1"/>
  <c r="AL1167" i="1"/>
  <c r="AM1167" i="1"/>
  <c r="AU1167" i="1"/>
  <c r="AV1167" i="1"/>
  <c r="AZ1167" i="1" a="1"/>
  <c r="AZ1167" i="1" s="1"/>
  <c r="AI1168" i="1"/>
  <c r="AM1168" i="1"/>
  <c r="AO1168" i="1"/>
  <c r="AU1168" i="1"/>
  <c r="AV1168" i="1"/>
  <c r="AZ1168" i="1" a="1"/>
  <c r="AZ1168" i="1" s="1"/>
  <c r="AI1169" i="1"/>
  <c r="AL1169" i="1"/>
  <c r="AM1169" i="1"/>
  <c r="AU1169" i="1"/>
  <c r="AV1169" i="1"/>
  <c r="AI1170" i="1"/>
  <c r="AT1170" i="1" s="1"/>
  <c r="AL1170" i="1"/>
  <c r="AM1170" i="1"/>
  <c r="AU1170" i="1"/>
  <c r="AV1170" i="1"/>
  <c r="AZ1170" i="1" a="1"/>
  <c r="AZ1170" i="1" s="1"/>
  <c r="AI1171" i="1"/>
  <c r="AM1171" i="1"/>
  <c r="AO1171" i="1"/>
  <c r="AS1171" i="1" s="1"/>
  <c r="AU1171" i="1"/>
  <c r="AV1171" i="1"/>
  <c r="AW1171" i="1" a="1"/>
  <c r="AW1171" i="1" s="1"/>
  <c r="AX1171" i="1" a="1"/>
  <c r="AX1171" i="1" s="1"/>
  <c r="AY1171" i="1" a="1"/>
  <c r="AY1171" i="1" s="1"/>
  <c r="AZ1171" i="1" a="1"/>
  <c r="AZ1171" i="1" s="1"/>
  <c r="AI1172" i="1"/>
  <c r="AL1172" i="1"/>
  <c r="AM1172" i="1"/>
  <c r="AU1172" i="1"/>
  <c r="AV1172" i="1"/>
  <c r="AW1172" i="1" a="1"/>
  <c r="AW1172" i="1" s="1"/>
  <c r="AX1172" i="1" a="1"/>
  <c r="AX1172" i="1" s="1"/>
  <c r="AY1172" i="1" a="1"/>
  <c r="AY1172" i="1" s="1"/>
  <c r="AZ1172" i="1" a="1"/>
  <c r="AZ1172" i="1" s="1"/>
  <c r="AI1173" i="1"/>
  <c r="AT1173" i="1" s="1"/>
  <c r="AL1173" i="1"/>
  <c r="AM1173" i="1"/>
  <c r="AU1173" i="1"/>
  <c r="AV1173" i="1"/>
  <c r="AW1173" i="1" a="1"/>
  <c r="AW1173" i="1" s="1"/>
  <c r="AX1173" i="1" a="1"/>
  <c r="AX1173" i="1" s="1"/>
  <c r="AY1173" i="1" a="1"/>
  <c r="AY1173" i="1" s="1"/>
  <c r="AZ1173" i="1" a="1"/>
  <c r="AZ1173" i="1" s="1"/>
  <c r="AI1174" i="1"/>
  <c r="AM1174" i="1"/>
  <c r="AO1174" i="1"/>
  <c r="AU1174" i="1"/>
  <c r="AV1174" i="1"/>
  <c r="AW1174" i="1" a="1"/>
  <c r="AW1174" i="1" s="1"/>
  <c r="AX1174" i="1" a="1"/>
  <c r="AX1174" i="1" s="1"/>
  <c r="AY1174" i="1" a="1"/>
  <c r="AY1174" i="1" s="1"/>
  <c r="AZ1174" i="1" a="1"/>
  <c r="AZ1174" i="1" s="1"/>
  <c r="AI1175" i="1"/>
  <c r="AT1175" i="1" s="1"/>
  <c r="AL1175" i="1"/>
  <c r="AM1175" i="1"/>
  <c r="AU1175" i="1"/>
  <c r="AV1175" i="1"/>
  <c r="AW1175" i="1" a="1"/>
  <c r="AW1175" i="1" s="1"/>
  <c r="AX1175" i="1" a="1"/>
  <c r="AX1175" i="1" s="1"/>
  <c r="AY1175" i="1" a="1"/>
  <c r="AY1175" i="1" s="1"/>
  <c r="AZ1175" i="1" a="1"/>
  <c r="AZ1175" i="1" s="1"/>
  <c r="AI1176" i="1"/>
  <c r="AL1176" i="1"/>
  <c r="AM1176" i="1"/>
  <c r="AU1176" i="1"/>
  <c r="AV1176" i="1"/>
  <c r="AW1176" i="1" a="1"/>
  <c r="AW1176" i="1" s="1"/>
  <c r="AX1176" i="1" a="1"/>
  <c r="AX1176" i="1" s="1"/>
  <c r="AY1176" i="1" a="1"/>
  <c r="AY1176" i="1" s="1"/>
  <c r="AZ1176" i="1" a="1"/>
  <c r="AZ1176" i="1" s="1"/>
  <c r="AI1177" i="1"/>
  <c r="AT1177" i="1" s="1"/>
  <c r="AL1177" i="1"/>
  <c r="AM1177" i="1"/>
  <c r="AU1177" i="1"/>
  <c r="AV1177" i="1"/>
  <c r="AW1177" i="1" a="1"/>
  <c r="AW1177" i="1" s="1"/>
  <c r="AX1177" i="1" a="1"/>
  <c r="AX1177" i="1" s="1"/>
  <c r="AY1177" i="1" a="1"/>
  <c r="AY1177" i="1" s="1"/>
  <c r="AZ1177" i="1" a="1"/>
  <c r="AZ1177" i="1" s="1"/>
  <c r="AI1178" i="1"/>
  <c r="AL1178" i="1"/>
  <c r="AM1178" i="1"/>
  <c r="AU1178" i="1"/>
  <c r="AV1178" i="1"/>
  <c r="AW1178" i="1" a="1"/>
  <c r="AW1178" i="1" s="1"/>
  <c r="AX1178" i="1" a="1"/>
  <c r="AX1178" i="1" s="1"/>
  <c r="AY1178" i="1" a="1"/>
  <c r="AY1178" i="1" s="1"/>
  <c r="AZ1178" i="1" a="1"/>
  <c r="AZ1178" i="1" s="1"/>
  <c r="AI1179" i="1"/>
  <c r="AM1179" i="1"/>
  <c r="AO1179" i="1"/>
  <c r="AN1179" i="1" s="1"/>
  <c r="AR1179" i="1" s="1"/>
  <c r="AU1179" i="1"/>
  <c r="AV1179" i="1"/>
  <c r="AW1179" i="1" a="1"/>
  <c r="AW1179" i="1" s="1"/>
  <c r="AX1179" i="1" a="1"/>
  <c r="AX1179" i="1" s="1"/>
  <c r="AY1179" i="1" a="1"/>
  <c r="AY1179" i="1" s="1"/>
  <c r="AZ1179" i="1" a="1"/>
  <c r="AZ1179" i="1" s="1"/>
  <c r="AI1180" i="1"/>
  <c r="AT1180" i="1" s="1"/>
  <c r="AM1180" i="1"/>
  <c r="AO1180" i="1"/>
  <c r="AN1180" i="1" s="1"/>
  <c r="AR1180" i="1" s="1"/>
  <c r="AU1180" i="1"/>
  <c r="AV1180" i="1"/>
  <c r="AW1180" i="1" a="1"/>
  <c r="AW1180" i="1" s="1"/>
  <c r="AX1180" i="1" a="1"/>
  <c r="AX1180" i="1" s="1"/>
  <c r="AY1180" i="1" a="1"/>
  <c r="AY1180" i="1" s="1"/>
  <c r="AZ1180" i="1" a="1"/>
  <c r="AZ1180" i="1" s="1"/>
  <c r="AI1181" i="1"/>
  <c r="AM1181" i="1"/>
  <c r="AO1181" i="1"/>
  <c r="AN1181" i="1" s="1"/>
  <c r="AR1181" i="1" s="1"/>
  <c r="AU1181" i="1"/>
  <c r="AV1181" i="1"/>
  <c r="AW1181" i="1" a="1"/>
  <c r="AW1181" i="1" s="1"/>
  <c r="AX1181" i="1" a="1"/>
  <c r="AX1181" i="1" s="1"/>
  <c r="AY1181" i="1" a="1"/>
  <c r="AY1181" i="1" s="1"/>
  <c r="AZ1181" i="1" a="1"/>
  <c r="AZ1181" i="1" s="1"/>
  <c r="AI1182" i="1"/>
  <c r="AT1182" i="1" s="1"/>
  <c r="AL1182" i="1"/>
  <c r="AM1182" i="1"/>
  <c r="AU1182" i="1"/>
  <c r="AV1182" i="1"/>
  <c r="AW1182" i="1" a="1"/>
  <c r="AW1182" i="1" s="1"/>
  <c r="AX1182" i="1" a="1"/>
  <c r="AX1182" i="1" s="1"/>
  <c r="AY1182" i="1" a="1"/>
  <c r="AY1182" i="1" s="1"/>
  <c r="AZ1182" i="1" a="1"/>
  <c r="AZ1182" i="1" s="1"/>
  <c r="AI1183" i="1"/>
  <c r="AM1183" i="1"/>
  <c r="AO1183" i="1"/>
  <c r="AU1183" i="1"/>
  <c r="AV1183" i="1"/>
  <c r="AW1183" i="1" a="1"/>
  <c r="AW1183" i="1" s="1"/>
  <c r="AX1183" i="1" a="1"/>
  <c r="AX1183" i="1" s="1"/>
  <c r="AY1183" i="1" a="1"/>
  <c r="AY1183" i="1" s="1"/>
  <c r="AZ1183" i="1" a="1"/>
  <c r="AZ1183" i="1" s="1"/>
  <c r="AI1184" i="1"/>
  <c r="AT1184" i="1" s="1"/>
  <c r="AL1184" i="1"/>
  <c r="AM1184" i="1"/>
  <c r="AU1184" i="1"/>
  <c r="AV1184" i="1"/>
  <c r="AW1184" i="1" a="1"/>
  <c r="AW1184" i="1" s="1"/>
  <c r="AX1184" i="1" a="1"/>
  <c r="AX1184" i="1" s="1"/>
  <c r="AY1184" i="1" a="1"/>
  <c r="AY1184" i="1" s="1"/>
  <c r="AZ1184" i="1" a="1"/>
  <c r="AZ1184" i="1" s="1"/>
  <c r="AI1185" i="1"/>
  <c r="AM1185" i="1"/>
  <c r="AO1185" i="1"/>
  <c r="AU1185" i="1"/>
  <c r="AV1185" i="1"/>
  <c r="AW1185" i="1" a="1"/>
  <c r="AW1185" i="1" s="1"/>
  <c r="AX1185" i="1" a="1"/>
  <c r="AX1185" i="1" s="1"/>
  <c r="AY1185" i="1" a="1"/>
  <c r="AY1185" i="1" s="1"/>
  <c r="AZ1185" i="1" a="1"/>
  <c r="AZ1185" i="1" s="1"/>
  <c r="AI1186" i="1"/>
  <c r="AL1186" i="1"/>
  <c r="AM1186" i="1"/>
  <c r="AU1186" i="1"/>
  <c r="AV1186" i="1"/>
  <c r="AW1186" i="1" a="1"/>
  <c r="AW1186" i="1" s="1"/>
  <c r="AX1186" i="1" a="1"/>
  <c r="AX1186" i="1" s="1"/>
  <c r="AY1186" i="1" a="1"/>
  <c r="AY1186" i="1" s="1"/>
  <c r="AZ1186" i="1" a="1"/>
  <c r="AZ1186" i="1" s="1"/>
  <c r="AI1187" i="1"/>
  <c r="AM1187" i="1"/>
  <c r="AO1187" i="1"/>
  <c r="AU1187" i="1"/>
  <c r="AV1187" i="1"/>
  <c r="AW1187" i="1" a="1"/>
  <c r="AW1187" i="1" s="1"/>
  <c r="AX1187" i="1" a="1"/>
  <c r="AX1187" i="1" s="1"/>
  <c r="AY1187" i="1" a="1"/>
  <c r="AY1187" i="1" s="1"/>
  <c r="AZ1187" i="1" a="1"/>
  <c r="AZ1187" i="1" s="1"/>
  <c r="AI1188" i="1"/>
  <c r="AT1188" i="1" s="1"/>
  <c r="AL1188" i="1"/>
  <c r="AM1188" i="1"/>
  <c r="AU1188" i="1"/>
  <c r="AV1188" i="1"/>
  <c r="AW1188" i="1" a="1"/>
  <c r="AW1188" i="1" s="1"/>
  <c r="AX1188" i="1" a="1"/>
  <c r="AX1188" i="1" s="1"/>
  <c r="AY1188" i="1" a="1"/>
  <c r="AY1188" i="1" s="1"/>
  <c r="AZ1188" i="1" a="1"/>
  <c r="AZ1188" i="1" s="1"/>
  <c r="AI1189" i="1"/>
  <c r="AT1189" i="1" s="1"/>
  <c r="AL1189" i="1"/>
  <c r="AM1189" i="1"/>
  <c r="AU1189" i="1"/>
  <c r="AV1189" i="1"/>
  <c r="AW1189" i="1" a="1"/>
  <c r="AW1189" i="1" s="1"/>
  <c r="AX1189" i="1" a="1"/>
  <c r="AX1189" i="1" s="1"/>
  <c r="AY1189" i="1" a="1"/>
  <c r="AY1189" i="1" s="1"/>
  <c r="AZ1189" i="1" a="1"/>
  <c r="AZ1189" i="1" s="1"/>
  <c r="AI1190" i="1"/>
  <c r="AT1190" i="1" s="1"/>
  <c r="AM1190" i="1"/>
  <c r="AO1190" i="1"/>
  <c r="AU1190" i="1"/>
  <c r="AV1190" i="1"/>
  <c r="AZ1190" i="1" a="1"/>
  <c r="AZ1190" i="1" s="1"/>
  <c r="AI1191" i="1"/>
  <c r="AL1191" i="1"/>
  <c r="AM1191" i="1"/>
  <c r="AU1191" i="1"/>
  <c r="AV1191" i="1"/>
  <c r="AI1192" i="1"/>
  <c r="AT1192" i="1" s="1"/>
  <c r="AL1192" i="1"/>
  <c r="AM1192" i="1"/>
  <c r="AU1192" i="1"/>
  <c r="AV1192" i="1"/>
  <c r="AW1192" i="1" a="1"/>
  <c r="AW1192" i="1" s="1"/>
  <c r="AZ1192" i="1" a="1"/>
  <c r="AZ1192" i="1" s="1"/>
  <c r="AI1193" i="1"/>
  <c r="AT1193" i="1" s="1"/>
  <c r="AL1193" i="1"/>
  <c r="AM1193" i="1"/>
  <c r="AU1193" i="1"/>
  <c r="AV1193" i="1"/>
  <c r="AW1193" i="1" a="1"/>
  <c r="AW1193" i="1" s="1"/>
  <c r="AY1193" i="1" a="1"/>
  <c r="AY1193" i="1" s="1"/>
  <c r="AI1194" i="1"/>
  <c r="AM1194" i="1"/>
  <c r="AO1194" i="1"/>
  <c r="AN1194" i="1" s="1"/>
  <c r="AR1194" i="1" s="1"/>
  <c r="AU1194" i="1"/>
  <c r="AV1194" i="1"/>
  <c r="AZ1194" i="1" a="1"/>
  <c r="AZ1194" i="1" s="1"/>
  <c r="AI1195" i="1"/>
  <c r="AL1195" i="1"/>
  <c r="AM1195" i="1"/>
  <c r="AU1195" i="1"/>
  <c r="AV1195" i="1"/>
  <c r="AI1196" i="1"/>
  <c r="AT1196" i="1" s="1"/>
  <c r="AL1196" i="1"/>
  <c r="AM1196" i="1"/>
  <c r="AU1196" i="1"/>
  <c r="AV1196" i="1"/>
  <c r="AW1196" i="1" a="1"/>
  <c r="AW1196" i="1" s="1"/>
  <c r="AZ1196" i="1" a="1"/>
  <c r="AZ1196" i="1" s="1"/>
  <c r="AI1197" i="1"/>
  <c r="AL1197" i="1"/>
  <c r="AM1197" i="1"/>
  <c r="AU1197" i="1"/>
  <c r="AV1197" i="1"/>
  <c r="AW1197" i="1" a="1"/>
  <c r="AW1197" i="1" s="1"/>
  <c r="AX1197" i="1" a="1"/>
  <c r="AX1197" i="1" s="1"/>
  <c r="AY1197" i="1" a="1"/>
  <c r="AY1197" i="1" s="1"/>
  <c r="AZ1197" i="1" a="1"/>
  <c r="AZ1197" i="1" s="1"/>
  <c r="AI1198" i="1"/>
  <c r="AM1198" i="1"/>
  <c r="AO1198" i="1"/>
  <c r="AN1198" i="1" s="1"/>
  <c r="AR1198" i="1" s="1"/>
  <c r="AU1198" i="1"/>
  <c r="AV1198" i="1"/>
  <c r="AW1198" i="1" a="1"/>
  <c r="AW1198" i="1" s="1"/>
  <c r="AX1198" i="1" a="1"/>
  <c r="AX1198" i="1" s="1"/>
  <c r="AY1198" i="1" a="1"/>
  <c r="AY1198" i="1" s="1"/>
  <c r="AZ1198" i="1" a="1"/>
  <c r="AZ1198" i="1" s="1"/>
  <c r="AI1199" i="1"/>
  <c r="AT1199" i="1" s="1"/>
  <c r="AL1199" i="1"/>
  <c r="AM1199" i="1"/>
  <c r="AU1199" i="1"/>
  <c r="AV1199" i="1"/>
  <c r="AW1199" i="1" a="1"/>
  <c r="AW1199" i="1" s="1"/>
  <c r="AX1199" i="1" a="1"/>
  <c r="AX1199" i="1" s="1"/>
  <c r="AY1199" i="1" a="1"/>
  <c r="AY1199" i="1" s="1"/>
  <c r="AZ1199" i="1" a="1"/>
  <c r="AZ1199" i="1" s="1"/>
  <c r="AI1200" i="1"/>
  <c r="AT1200" i="1" s="1"/>
  <c r="AM1200" i="1"/>
  <c r="AO1200" i="1"/>
  <c r="AN1200" i="1" s="1"/>
  <c r="AR1200" i="1" s="1"/>
  <c r="AU1200" i="1"/>
  <c r="AV1200" i="1"/>
  <c r="AI1201" i="1"/>
  <c r="AT1201" i="1" s="1"/>
  <c r="AL1201" i="1"/>
  <c r="AM1201" i="1"/>
  <c r="AU1201" i="1"/>
  <c r="AV1201" i="1"/>
  <c r="AI1202" i="1"/>
  <c r="AM1202" i="1"/>
  <c r="AO1202" i="1"/>
  <c r="AN1202" i="1" s="1"/>
  <c r="AR1202" i="1" s="1"/>
  <c r="AU1202" i="1"/>
  <c r="AV1202" i="1"/>
  <c r="AI1203" i="1"/>
  <c r="AL1203" i="1"/>
  <c r="AM1203" i="1"/>
  <c r="AU1203" i="1"/>
  <c r="AV1203" i="1"/>
  <c r="AI1204" i="1"/>
  <c r="AT1204" i="1" s="1"/>
  <c r="AM1204" i="1"/>
  <c r="AO1204" i="1"/>
  <c r="AU1204" i="1"/>
  <c r="AV1204" i="1"/>
  <c r="AW1204" i="1" a="1"/>
  <c r="AW1204" i="1" s="1"/>
  <c r="AY1204" i="1" a="1"/>
  <c r="AY1204" i="1" s="1"/>
  <c r="AI1205" i="1"/>
  <c r="AT1205" i="1" s="1"/>
  <c r="AM1205" i="1"/>
  <c r="AO1205" i="1"/>
  <c r="AS1205" i="1" s="1"/>
  <c r="AU1205" i="1"/>
  <c r="AV1205" i="1"/>
  <c r="AI1206" i="1"/>
  <c r="AT1206" i="1" s="1"/>
  <c r="AM1206" i="1"/>
  <c r="AO1206" i="1"/>
  <c r="AN1206" i="1" s="1"/>
  <c r="AR1206" i="1" s="1"/>
  <c r="AU1206" i="1"/>
  <c r="AV1206" i="1"/>
  <c r="AW1206" i="1" a="1"/>
  <c r="AW1206" i="1" s="1"/>
  <c r="AY1206" i="1" a="1"/>
  <c r="AY1206" i="1" s="1"/>
  <c r="AI1207" i="1"/>
  <c r="AT1207" i="1" s="1"/>
  <c r="AM1207" i="1"/>
  <c r="AO1207" i="1"/>
  <c r="AS1207" i="1" s="1"/>
  <c r="AU1207" i="1"/>
  <c r="AV1207" i="1"/>
  <c r="AI1208" i="1"/>
  <c r="AT1208" i="1" s="1"/>
  <c r="AM1208" i="1"/>
  <c r="AO1208" i="1"/>
  <c r="AS1208" i="1" s="1"/>
  <c r="AU1208" i="1"/>
  <c r="AV1208" i="1"/>
  <c r="AW1208" i="1" a="1"/>
  <c r="AW1208" i="1" s="1"/>
  <c r="AX1208" i="1" a="1"/>
  <c r="AX1208" i="1" s="1"/>
  <c r="AY1208" i="1" a="1"/>
  <c r="AY1208" i="1" s="1"/>
  <c r="AZ1208" i="1" a="1"/>
  <c r="AZ1208" i="1" s="1"/>
  <c r="AI1209" i="1"/>
  <c r="AL1209" i="1"/>
  <c r="AM1209" i="1"/>
  <c r="AU1209" i="1"/>
  <c r="AV1209" i="1"/>
  <c r="AW1209" i="1" a="1"/>
  <c r="AW1209" i="1" s="1"/>
  <c r="AX1209" i="1" a="1"/>
  <c r="AX1209" i="1" s="1"/>
  <c r="AY1209" i="1" a="1"/>
  <c r="AY1209" i="1" s="1"/>
  <c r="AZ1209" i="1" a="1"/>
  <c r="AZ1209" i="1" s="1"/>
  <c r="AI1210" i="1"/>
  <c r="AT1210" i="1" s="1"/>
  <c r="AL1210" i="1"/>
  <c r="AM1210" i="1"/>
  <c r="AU1210" i="1"/>
  <c r="AV1210" i="1"/>
  <c r="AW1210" i="1" a="1"/>
  <c r="AW1210" i="1" s="1"/>
  <c r="AX1210" i="1" a="1"/>
  <c r="AX1210" i="1" s="1"/>
  <c r="AY1210" i="1" a="1"/>
  <c r="AY1210" i="1" s="1"/>
  <c r="AZ1210" i="1" a="1"/>
  <c r="AZ1210" i="1" s="1"/>
  <c r="AI1211" i="1"/>
  <c r="AM1211" i="1"/>
  <c r="AO1211" i="1"/>
  <c r="AS1211" i="1" s="1"/>
  <c r="AU1211" i="1"/>
  <c r="AV1211" i="1"/>
  <c r="AW1211" i="1" a="1"/>
  <c r="AW1211" i="1" s="1"/>
  <c r="AY1211" i="1" a="1"/>
  <c r="AY1211" i="1" s="1"/>
  <c r="AZ1211" i="1" a="1"/>
  <c r="AZ1211" i="1" s="1"/>
  <c r="AI1212" i="1"/>
  <c r="AT1212" i="1" s="1"/>
  <c r="AL1212" i="1"/>
  <c r="AM1212" i="1"/>
  <c r="AU1212" i="1"/>
  <c r="AV1212" i="1"/>
  <c r="AZ1212" i="1" a="1"/>
  <c r="AZ1212" i="1" s="1"/>
  <c r="AI1213" i="1"/>
  <c r="AM1213" i="1"/>
  <c r="AO1213" i="1"/>
  <c r="AS1213" i="1" s="1"/>
  <c r="AU1213" i="1"/>
  <c r="AV1213" i="1"/>
  <c r="AZ1213" i="1" a="1"/>
  <c r="AZ1213" i="1" s="1"/>
  <c r="AI1214" i="1"/>
  <c r="AT1214" i="1" s="1"/>
  <c r="AL1214" i="1"/>
  <c r="AM1214" i="1"/>
  <c r="AU1214" i="1"/>
  <c r="AV1214" i="1"/>
  <c r="AZ1214" i="1" a="1"/>
  <c r="AZ1214" i="1" s="1"/>
  <c r="AI1215" i="1"/>
  <c r="AT1215" i="1" s="1"/>
  <c r="AM1215" i="1"/>
  <c r="AO1215" i="1"/>
  <c r="AN1215" i="1" s="1"/>
  <c r="AR1215" i="1" s="1"/>
  <c r="AU1215" i="1"/>
  <c r="AV1215" i="1"/>
  <c r="AW1215" i="1" a="1"/>
  <c r="AW1215" i="1" s="1"/>
  <c r="AY1215" i="1" a="1"/>
  <c r="AY1215" i="1" s="1"/>
  <c r="AI1216" i="1"/>
  <c r="AT1216" i="1" s="1"/>
  <c r="AM1216" i="1"/>
  <c r="AO1216" i="1"/>
  <c r="AN1216" i="1" s="1"/>
  <c r="AR1216" i="1" s="1"/>
  <c r="AU1216" i="1"/>
  <c r="AV1216" i="1"/>
  <c r="AI1217" i="1"/>
  <c r="AT1217" i="1" s="1"/>
  <c r="AM1217" i="1"/>
  <c r="AO1217" i="1"/>
  <c r="AN1217" i="1" s="1"/>
  <c r="AR1217" i="1" s="1"/>
  <c r="AU1217" i="1"/>
  <c r="AV1217" i="1"/>
  <c r="AZ1217" i="1" a="1"/>
  <c r="AZ1217" i="1" s="1"/>
  <c r="AI1218" i="1"/>
  <c r="AT1218" i="1" s="1"/>
  <c r="AL1218" i="1"/>
  <c r="AM1218" i="1"/>
  <c r="AU1218" i="1"/>
  <c r="AV1218" i="1"/>
  <c r="AW1218" i="1" a="1"/>
  <c r="AW1218" i="1" s="1"/>
  <c r="AY1218" i="1" a="1"/>
  <c r="AY1218" i="1" s="1"/>
  <c r="AZ1218" i="1" a="1"/>
  <c r="AZ1218" i="1" s="1"/>
  <c r="AI1219" i="1"/>
  <c r="AM1219" i="1"/>
  <c r="AO1219" i="1"/>
  <c r="AN1219" i="1" s="1"/>
  <c r="AR1219" i="1" s="1"/>
  <c r="AU1219" i="1"/>
  <c r="AV1219" i="1"/>
  <c r="AI1220" i="1"/>
  <c r="AM1220" i="1"/>
  <c r="AO1220" i="1"/>
  <c r="AN1220" i="1" s="1"/>
  <c r="AR1220" i="1" s="1"/>
  <c r="AT1220" i="1"/>
  <c r="AU1220" i="1"/>
  <c r="AV1220" i="1"/>
  <c r="AI1221" i="1"/>
  <c r="AT1221" i="1" s="1"/>
  <c r="AM1221" i="1"/>
  <c r="AO1221" i="1"/>
  <c r="AN1221" i="1" s="1"/>
  <c r="AR1221" i="1" s="1"/>
  <c r="AU1221" i="1"/>
  <c r="AV1221" i="1"/>
  <c r="AW1221" i="1" a="1"/>
  <c r="AW1221" i="1" s="1"/>
  <c r="AX1221" i="1" a="1"/>
  <c r="AX1221" i="1" s="1"/>
  <c r="AY1221" i="1" a="1"/>
  <c r="AY1221" i="1" s="1"/>
  <c r="AZ1221" i="1" a="1"/>
  <c r="AZ1221" i="1" s="1"/>
  <c r="AI1222" i="1"/>
  <c r="AL1222" i="1"/>
  <c r="AM1222" i="1"/>
  <c r="AU1222" i="1"/>
  <c r="AV1222" i="1"/>
  <c r="AW1222" i="1" a="1"/>
  <c r="AW1222" i="1" s="1"/>
  <c r="AX1222" i="1" a="1"/>
  <c r="AX1222" i="1" s="1"/>
  <c r="AY1222" i="1" a="1"/>
  <c r="AY1222" i="1" s="1"/>
  <c r="AZ1222" i="1" a="1"/>
  <c r="AZ1222" i="1" s="1"/>
  <c r="AI1223" i="1"/>
  <c r="AT1223" i="1" s="1"/>
  <c r="AM1223" i="1"/>
  <c r="AO1223" i="1"/>
  <c r="AN1223" i="1" s="1"/>
  <c r="AR1223" i="1" s="1"/>
  <c r="AU1223" i="1"/>
  <c r="AV1223" i="1"/>
  <c r="AW1223" i="1" a="1"/>
  <c r="AW1223" i="1" s="1"/>
  <c r="AX1223" i="1" a="1"/>
  <c r="AX1223" i="1" s="1"/>
  <c r="AY1223" i="1" a="1"/>
  <c r="AY1223" i="1" s="1"/>
  <c r="AZ1223" i="1" a="1"/>
  <c r="AZ1223" i="1" s="1"/>
  <c r="AI1224" i="1"/>
  <c r="AL1224" i="1"/>
  <c r="AM1224" i="1"/>
  <c r="AU1224" i="1"/>
  <c r="AV1224" i="1"/>
  <c r="AW1224" i="1" a="1"/>
  <c r="AW1224" i="1" s="1"/>
  <c r="AX1224" i="1" a="1"/>
  <c r="AX1224" i="1" s="1"/>
  <c r="AY1224" i="1" a="1"/>
  <c r="AY1224" i="1" s="1"/>
  <c r="AZ1224" i="1" a="1"/>
  <c r="AZ1224" i="1" s="1"/>
  <c r="AI1225" i="1"/>
  <c r="AL1225" i="1"/>
  <c r="AM1225" i="1"/>
  <c r="AU1225" i="1"/>
  <c r="AV1225" i="1"/>
  <c r="AW1225" i="1" a="1"/>
  <c r="AW1225" i="1" s="1"/>
  <c r="AX1225" i="1" a="1"/>
  <c r="AX1225" i="1" s="1"/>
  <c r="AY1225" i="1" a="1"/>
  <c r="AY1225" i="1" s="1"/>
  <c r="AZ1225" i="1" a="1"/>
  <c r="AZ1225" i="1" s="1"/>
  <c r="AI1226" i="1"/>
  <c r="AM1226" i="1"/>
  <c r="AO1226" i="1"/>
  <c r="AN1226" i="1" s="1"/>
  <c r="AR1226" i="1" s="1"/>
  <c r="AU1226" i="1"/>
  <c r="AV1226" i="1"/>
  <c r="AW1226" i="1" a="1"/>
  <c r="AW1226" i="1" s="1"/>
  <c r="AX1226" i="1" a="1"/>
  <c r="AX1226" i="1" s="1"/>
  <c r="AY1226" i="1" a="1"/>
  <c r="AY1226" i="1" s="1"/>
  <c r="AZ1226" i="1" a="1"/>
  <c r="AZ1226" i="1" s="1"/>
  <c r="AI1227" i="1"/>
  <c r="AM1227" i="1"/>
  <c r="AO1227" i="1"/>
  <c r="AN1227" i="1" s="1"/>
  <c r="AR1227" i="1" s="1"/>
  <c r="AU1227" i="1"/>
  <c r="AV1227" i="1"/>
  <c r="AW1227" i="1" a="1"/>
  <c r="AW1227" i="1" s="1"/>
  <c r="AX1227" i="1" a="1"/>
  <c r="AX1227" i="1" s="1"/>
  <c r="AY1227" i="1" a="1"/>
  <c r="AY1227" i="1" s="1"/>
  <c r="AZ1227" i="1" a="1"/>
  <c r="AZ1227" i="1" s="1"/>
  <c r="AI1228" i="1"/>
  <c r="AL1228" i="1"/>
  <c r="AM1228" i="1"/>
  <c r="AU1228" i="1"/>
  <c r="AV1228" i="1"/>
  <c r="AW1228" i="1" a="1"/>
  <c r="AW1228" i="1" s="1"/>
  <c r="AX1228" i="1" a="1"/>
  <c r="AX1228" i="1" s="1"/>
  <c r="AY1228" i="1" a="1"/>
  <c r="AY1228" i="1" s="1"/>
  <c r="AZ1228" i="1" a="1"/>
  <c r="AZ1228" i="1" s="1"/>
  <c r="AI1229" i="1"/>
  <c r="AL1229" i="1"/>
  <c r="AM1229" i="1"/>
  <c r="AU1229" i="1"/>
  <c r="AV1229" i="1"/>
  <c r="AW1229" i="1" a="1"/>
  <c r="AW1229" i="1" s="1"/>
  <c r="AX1229" i="1" a="1"/>
  <c r="AX1229" i="1" s="1"/>
  <c r="AY1229" i="1" a="1"/>
  <c r="AY1229" i="1" s="1"/>
  <c r="AZ1229" i="1" a="1"/>
  <c r="AZ1229" i="1" s="1"/>
  <c r="AI1230" i="1"/>
  <c r="AT1230" i="1" s="1"/>
  <c r="AM1230" i="1"/>
  <c r="AO1230" i="1"/>
  <c r="AS1230" i="1" s="1"/>
  <c r="AU1230" i="1"/>
  <c r="AV1230" i="1"/>
  <c r="AW1230" i="1" a="1"/>
  <c r="AW1230" i="1" s="1"/>
  <c r="AX1230" i="1" a="1"/>
  <c r="AX1230" i="1" s="1"/>
  <c r="AY1230" i="1" a="1"/>
  <c r="AY1230" i="1" s="1"/>
  <c r="AZ1230" i="1" a="1"/>
  <c r="AZ1230" i="1" s="1"/>
  <c r="AI1231" i="1"/>
  <c r="AT1231" i="1" s="1"/>
  <c r="AL1231" i="1"/>
  <c r="AM1231" i="1"/>
  <c r="AU1231" i="1"/>
  <c r="AV1231" i="1"/>
  <c r="AW1231" i="1" a="1"/>
  <c r="AW1231" i="1" s="1"/>
  <c r="AX1231" i="1" a="1"/>
  <c r="AX1231" i="1" s="1"/>
  <c r="AY1231" i="1" a="1"/>
  <c r="AY1231" i="1" s="1"/>
  <c r="AZ1231" i="1" a="1"/>
  <c r="AZ1231" i="1" s="1"/>
  <c r="AI1232" i="1"/>
  <c r="AT1232" i="1" s="1"/>
  <c r="AM1232" i="1"/>
  <c r="AO1232" i="1"/>
  <c r="AN1232" i="1" s="1"/>
  <c r="AR1232" i="1" s="1"/>
  <c r="AU1232" i="1"/>
  <c r="AV1232" i="1"/>
  <c r="AZ1232" i="1" a="1"/>
  <c r="AZ1232" i="1" s="1"/>
  <c r="AI1233" i="1"/>
  <c r="AL1233" i="1"/>
  <c r="AM1233" i="1"/>
  <c r="AU1233" i="1"/>
  <c r="AV1233" i="1"/>
  <c r="AI1234" i="1"/>
  <c r="AT1234" i="1" s="1"/>
  <c r="AL1234" i="1"/>
  <c r="AM1234" i="1"/>
  <c r="AU1234" i="1"/>
  <c r="AV1234" i="1"/>
  <c r="AW1234" i="1" a="1"/>
  <c r="AW1234" i="1" s="1"/>
  <c r="AZ1234" i="1" a="1"/>
  <c r="AZ1234" i="1" s="1"/>
  <c r="AI1235" i="1"/>
  <c r="AM1235" i="1"/>
  <c r="AO1235" i="1"/>
  <c r="AN1235" i="1" s="1"/>
  <c r="AR1235" i="1" s="1"/>
  <c r="AU1235" i="1"/>
  <c r="AV1235" i="1"/>
  <c r="AW1235" i="1" a="1"/>
  <c r="AW1235" i="1" s="1"/>
  <c r="AX1235" i="1" a="1"/>
  <c r="AX1235" i="1" s="1"/>
  <c r="AY1235" i="1" a="1"/>
  <c r="AY1235" i="1" s="1"/>
  <c r="AZ1235" i="1" a="1"/>
  <c r="AZ1235" i="1" s="1"/>
  <c r="AI1236" i="1"/>
  <c r="AL1236" i="1"/>
  <c r="AM1236" i="1"/>
  <c r="AU1236" i="1"/>
  <c r="AV1236" i="1"/>
  <c r="AW1236" i="1" a="1"/>
  <c r="AW1236" i="1" s="1"/>
  <c r="AX1236" i="1" a="1"/>
  <c r="AX1236" i="1" s="1"/>
  <c r="AY1236" i="1" a="1"/>
  <c r="AY1236" i="1" s="1"/>
  <c r="AZ1236" i="1" a="1"/>
  <c r="AZ1236" i="1" s="1"/>
  <c r="AI1237" i="1"/>
  <c r="AM1237" i="1"/>
  <c r="AO1237" i="1"/>
  <c r="AN1237" i="1" s="1"/>
  <c r="AR1237" i="1" s="1"/>
  <c r="AU1237" i="1"/>
  <c r="AV1237" i="1"/>
  <c r="AW1237" i="1" a="1"/>
  <c r="AW1237" i="1" s="1"/>
  <c r="AX1237" i="1" a="1"/>
  <c r="AX1237" i="1" s="1"/>
  <c r="AY1237" i="1" a="1"/>
  <c r="AY1237" i="1" s="1"/>
  <c r="AZ1237" i="1" a="1"/>
  <c r="AZ1237" i="1" s="1"/>
  <c r="AI1238" i="1"/>
  <c r="AT1238" i="1" s="1"/>
  <c r="AL1238" i="1"/>
  <c r="AM1238" i="1"/>
  <c r="AU1238" i="1"/>
  <c r="AV1238" i="1"/>
  <c r="AW1238" i="1" a="1"/>
  <c r="AW1238" i="1" s="1"/>
  <c r="AX1238" i="1" a="1"/>
  <c r="AX1238" i="1" s="1"/>
  <c r="AY1238" i="1" a="1"/>
  <c r="AY1238" i="1" s="1"/>
  <c r="AZ1238" i="1" a="1"/>
  <c r="AZ1238" i="1" s="1"/>
  <c r="AI1239" i="1"/>
  <c r="AT1239" i="1" s="1"/>
  <c r="AM1239" i="1"/>
  <c r="AO1239" i="1"/>
  <c r="AN1239" i="1" s="1"/>
  <c r="AR1239" i="1" s="1"/>
  <c r="AU1239" i="1"/>
  <c r="AV1239" i="1"/>
  <c r="AW1239" i="1" a="1"/>
  <c r="AW1239" i="1" s="1"/>
  <c r="AX1239" i="1" a="1"/>
  <c r="AX1239" i="1" s="1"/>
  <c r="AY1239" i="1" a="1"/>
  <c r="AY1239" i="1" s="1"/>
  <c r="AZ1239" i="1" a="1"/>
  <c r="AZ1239" i="1" s="1"/>
  <c r="AI1240" i="1"/>
  <c r="AT1240" i="1" s="1"/>
  <c r="AL1240" i="1"/>
  <c r="AM1240" i="1"/>
  <c r="AU1240" i="1"/>
  <c r="AV1240" i="1"/>
  <c r="AW1240" i="1" a="1"/>
  <c r="AW1240" i="1" s="1"/>
  <c r="AX1240" i="1" a="1"/>
  <c r="AX1240" i="1" s="1"/>
  <c r="AY1240" i="1" a="1"/>
  <c r="AY1240" i="1" s="1"/>
  <c r="AZ1240" i="1" a="1"/>
  <c r="AZ1240" i="1" s="1"/>
  <c r="AI1241" i="1"/>
  <c r="AT1241" i="1" s="1"/>
  <c r="AM1241" i="1"/>
  <c r="AO1241" i="1"/>
  <c r="AN1241" i="1" s="1"/>
  <c r="AR1241" i="1" s="1"/>
  <c r="AU1241" i="1"/>
  <c r="AV1241" i="1"/>
  <c r="AW1241" i="1" a="1"/>
  <c r="AW1241" i="1" s="1"/>
  <c r="AX1241" i="1" a="1"/>
  <c r="AX1241" i="1" s="1"/>
  <c r="AY1241" i="1" a="1"/>
  <c r="AY1241" i="1" s="1"/>
  <c r="AZ1241" i="1" a="1"/>
  <c r="AZ1241" i="1" s="1"/>
  <c r="AI1242" i="1"/>
  <c r="AT1242" i="1" s="1"/>
  <c r="AL1242" i="1"/>
  <c r="AM1242" i="1"/>
  <c r="AU1242" i="1"/>
  <c r="AV1242" i="1"/>
  <c r="AW1242" i="1" a="1"/>
  <c r="AW1242" i="1" s="1"/>
  <c r="AX1242" i="1" a="1"/>
  <c r="AX1242" i="1" s="1"/>
  <c r="AY1242" i="1" a="1"/>
  <c r="AY1242" i="1" s="1"/>
  <c r="AZ1242" i="1" a="1"/>
  <c r="AZ1242" i="1" s="1"/>
  <c r="AI1243" i="1"/>
  <c r="AM1243" i="1"/>
  <c r="AO1243" i="1"/>
  <c r="AN1243" i="1" s="1"/>
  <c r="AR1243" i="1" s="1"/>
  <c r="AU1243" i="1"/>
  <c r="AV1243" i="1"/>
  <c r="AW1243" i="1" a="1"/>
  <c r="AW1243" i="1" s="1"/>
  <c r="AX1243" i="1" a="1"/>
  <c r="AX1243" i="1" s="1"/>
  <c r="AY1243" i="1" a="1"/>
  <c r="AY1243" i="1" s="1"/>
  <c r="AZ1243" i="1" a="1"/>
  <c r="AZ1243" i="1" s="1"/>
  <c r="AI1244" i="1"/>
  <c r="AT1244" i="1" s="1"/>
  <c r="AM1244" i="1"/>
  <c r="AO1244" i="1"/>
  <c r="AS1244" i="1" s="1"/>
  <c r="AU1244" i="1"/>
  <c r="AV1244" i="1"/>
  <c r="AW1244" i="1" a="1"/>
  <c r="AW1244" i="1" s="1"/>
  <c r="AX1244" i="1" a="1"/>
  <c r="AX1244" i="1" s="1"/>
  <c r="AY1244" i="1" a="1"/>
  <c r="AY1244" i="1" s="1"/>
  <c r="AZ1244" i="1" a="1"/>
  <c r="AZ1244" i="1" s="1"/>
  <c r="AI1245" i="1"/>
  <c r="AT1245" i="1" s="1"/>
  <c r="AL1245" i="1"/>
  <c r="AM1245" i="1"/>
  <c r="AU1245" i="1"/>
  <c r="AV1245" i="1"/>
  <c r="AW1245" i="1" a="1"/>
  <c r="AW1245" i="1" s="1"/>
  <c r="AX1245" i="1" a="1"/>
  <c r="AX1245" i="1" s="1"/>
  <c r="AY1245" i="1" a="1"/>
  <c r="AY1245" i="1" s="1"/>
  <c r="AZ1245" i="1" a="1"/>
  <c r="AZ1245" i="1" s="1"/>
  <c r="AI1246" i="1"/>
  <c r="AT1246" i="1" s="1"/>
  <c r="AM1246" i="1"/>
  <c r="AO1246" i="1"/>
  <c r="AS1246" i="1" s="1"/>
  <c r="AU1246" i="1"/>
  <c r="AV1246" i="1"/>
  <c r="AW1246" i="1" a="1"/>
  <c r="AW1246" i="1" s="1"/>
  <c r="AX1246" i="1" a="1"/>
  <c r="AX1246" i="1" s="1"/>
  <c r="AY1246" i="1" a="1"/>
  <c r="AY1246" i="1" s="1"/>
  <c r="AZ1246" i="1" a="1"/>
  <c r="AZ1246" i="1" s="1"/>
  <c r="AI1247" i="1"/>
  <c r="AT1247" i="1" s="1"/>
  <c r="AM1247" i="1"/>
  <c r="AO1247" i="1"/>
  <c r="AU1247" i="1"/>
  <c r="AV1247" i="1"/>
  <c r="AW1247" i="1" a="1"/>
  <c r="AW1247" i="1" s="1"/>
  <c r="AX1247" i="1" a="1"/>
  <c r="AX1247" i="1" s="1"/>
  <c r="AY1247" i="1" a="1"/>
  <c r="AY1247" i="1" s="1"/>
  <c r="AZ1247" i="1" a="1"/>
  <c r="AZ1247" i="1" s="1"/>
  <c r="AI1248" i="1"/>
  <c r="AT1248" i="1" s="1"/>
  <c r="AM1248" i="1"/>
  <c r="AU1248" i="1"/>
  <c r="AV1248" i="1"/>
  <c r="AW1248" i="1" a="1"/>
  <c r="AW1248" i="1" s="1"/>
  <c r="AX1248" i="1" a="1"/>
  <c r="AX1248" i="1" s="1"/>
  <c r="AY1248" i="1" a="1"/>
  <c r="AY1248" i="1" s="1"/>
  <c r="AZ1248" i="1" a="1"/>
  <c r="AZ1248" i="1" s="1"/>
  <c r="AI1249" i="1"/>
  <c r="AT1249" i="1" s="1"/>
  <c r="AL1249" i="1"/>
  <c r="AM1249" i="1"/>
  <c r="AU1249" i="1"/>
  <c r="AV1249" i="1"/>
  <c r="AW1249" i="1" a="1"/>
  <c r="AW1249" i="1" s="1"/>
  <c r="AX1249" i="1" a="1"/>
  <c r="AX1249" i="1" s="1"/>
  <c r="AY1249" i="1" a="1"/>
  <c r="AY1249" i="1" s="1"/>
  <c r="AZ1249" i="1" a="1"/>
  <c r="AZ1249" i="1" s="1"/>
  <c r="AI1250" i="1"/>
  <c r="AT1250" i="1" s="1"/>
  <c r="AM1250" i="1"/>
  <c r="AO1250" i="1"/>
  <c r="AN1250" i="1" s="1"/>
  <c r="AR1250" i="1" s="1"/>
  <c r="AU1250" i="1"/>
  <c r="AV1250" i="1"/>
  <c r="AW1250" i="1" a="1"/>
  <c r="AW1250" i="1" s="1"/>
  <c r="AX1250" i="1" a="1"/>
  <c r="AX1250" i="1" s="1"/>
  <c r="AY1250" i="1" a="1"/>
  <c r="AY1250" i="1" s="1"/>
  <c r="AZ1250" i="1" a="1"/>
  <c r="AZ1250" i="1" s="1"/>
  <c r="AI1251" i="1"/>
  <c r="AM1251" i="1"/>
  <c r="AO1251" i="1"/>
  <c r="AU1251" i="1"/>
  <c r="AV1251" i="1"/>
  <c r="AW1251" i="1" a="1"/>
  <c r="AW1251" i="1" s="1"/>
  <c r="AX1251" i="1" a="1"/>
  <c r="AX1251" i="1" s="1"/>
  <c r="AY1251" i="1" a="1"/>
  <c r="AY1251" i="1" s="1"/>
  <c r="AZ1251" i="1" a="1"/>
  <c r="AZ1251" i="1" s="1"/>
  <c r="AI1252" i="1"/>
  <c r="AT1252" i="1" s="1"/>
  <c r="AL1252" i="1"/>
  <c r="AM1252" i="1"/>
  <c r="AU1252" i="1"/>
  <c r="AV1252" i="1"/>
  <c r="AW1252" i="1" a="1"/>
  <c r="AW1252" i="1" s="1"/>
  <c r="AX1252" i="1" a="1"/>
  <c r="AX1252" i="1" s="1"/>
  <c r="AY1252" i="1" a="1"/>
  <c r="AY1252" i="1" s="1"/>
  <c r="AZ1252" i="1" a="1"/>
  <c r="AZ1252" i="1" s="1"/>
  <c r="AI1253" i="1"/>
  <c r="AT1253" i="1" s="1"/>
  <c r="AM1253" i="1"/>
  <c r="AO1253" i="1"/>
  <c r="AN1253" i="1" s="1"/>
  <c r="AR1253" i="1" s="1"/>
  <c r="AU1253" i="1"/>
  <c r="AV1253" i="1"/>
  <c r="AW1253" i="1" a="1"/>
  <c r="AW1253" i="1" s="1"/>
  <c r="AX1253" i="1" a="1"/>
  <c r="AX1253" i="1" s="1"/>
  <c r="AY1253" i="1" a="1"/>
  <c r="AY1253" i="1" s="1"/>
  <c r="AZ1253" i="1" a="1"/>
  <c r="AZ1253" i="1" s="1"/>
  <c r="AI1254" i="1"/>
  <c r="AT1254" i="1" s="1"/>
  <c r="AL1254" i="1"/>
  <c r="AM1254" i="1"/>
  <c r="AU1254" i="1"/>
  <c r="AV1254" i="1"/>
  <c r="AW1254" i="1" a="1"/>
  <c r="AW1254" i="1" s="1"/>
  <c r="AX1254" i="1" a="1"/>
  <c r="AX1254" i="1" s="1"/>
  <c r="AY1254" i="1" a="1"/>
  <c r="AY1254" i="1" s="1"/>
  <c r="AZ1254" i="1" a="1"/>
  <c r="AZ1254" i="1" s="1"/>
  <c r="AI1255" i="1"/>
  <c r="AM1255" i="1"/>
  <c r="AO1255" i="1"/>
  <c r="AN1255" i="1" s="1"/>
  <c r="AR1255" i="1" s="1"/>
  <c r="AU1255" i="1"/>
  <c r="AV1255" i="1"/>
  <c r="AW1255" i="1" a="1"/>
  <c r="AW1255" i="1" s="1"/>
  <c r="AX1255" i="1" a="1"/>
  <c r="AX1255" i="1" s="1"/>
  <c r="AY1255" i="1" a="1"/>
  <c r="AY1255" i="1" s="1"/>
  <c r="AZ1255" i="1" a="1"/>
  <c r="AZ1255" i="1" s="1"/>
  <c r="AI1256" i="1"/>
  <c r="AM1256" i="1"/>
  <c r="AO1256" i="1"/>
  <c r="AN1256" i="1" s="1"/>
  <c r="AR1256" i="1" s="1"/>
  <c r="AU1256" i="1"/>
  <c r="AV1256" i="1"/>
  <c r="AW1256" i="1" a="1"/>
  <c r="AW1256" i="1" s="1"/>
  <c r="AX1256" i="1" a="1"/>
  <c r="AX1256" i="1" s="1"/>
  <c r="AY1256" i="1" a="1"/>
  <c r="AY1256" i="1" s="1"/>
  <c r="AZ1256" i="1" a="1"/>
  <c r="AZ1256" i="1" s="1"/>
  <c r="AI1257" i="1"/>
  <c r="AL1257" i="1"/>
  <c r="AM1257" i="1"/>
  <c r="AU1257" i="1"/>
  <c r="AV1257" i="1"/>
  <c r="AW1257" i="1" a="1"/>
  <c r="AW1257" i="1" s="1"/>
  <c r="AX1257" i="1" a="1"/>
  <c r="AX1257" i="1" s="1"/>
  <c r="AY1257" i="1" a="1"/>
  <c r="AY1257" i="1" s="1"/>
  <c r="AZ1257" i="1" a="1"/>
  <c r="AZ1257" i="1" s="1"/>
  <c r="AI1258" i="1"/>
  <c r="AL1258" i="1"/>
  <c r="AM1258" i="1"/>
  <c r="AU1258" i="1"/>
  <c r="AV1258" i="1"/>
  <c r="AW1258" i="1" a="1"/>
  <c r="AW1258" i="1" s="1"/>
  <c r="AX1258" i="1" a="1"/>
  <c r="AX1258" i="1" s="1"/>
  <c r="AY1258" i="1" a="1"/>
  <c r="AY1258" i="1" s="1"/>
  <c r="AZ1258" i="1" a="1"/>
  <c r="AZ1258" i="1" s="1"/>
  <c r="AI1259" i="1"/>
  <c r="AM1259" i="1"/>
  <c r="AO1259" i="1"/>
  <c r="AS1259" i="1" s="1"/>
  <c r="AU1259" i="1"/>
  <c r="AV1259" i="1"/>
  <c r="AW1259" i="1" a="1"/>
  <c r="AW1259" i="1" s="1"/>
  <c r="AX1259" i="1" a="1"/>
  <c r="AX1259" i="1" s="1"/>
  <c r="AY1259" i="1" a="1"/>
  <c r="AY1259" i="1" s="1"/>
  <c r="AZ1259" i="1" a="1"/>
  <c r="AZ1259" i="1" s="1"/>
  <c r="AI1260" i="1"/>
  <c r="AT1260" i="1" s="1"/>
  <c r="AL1260" i="1"/>
  <c r="AM1260" i="1"/>
  <c r="AU1260" i="1"/>
  <c r="AV1260" i="1"/>
  <c r="AW1260" i="1" a="1"/>
  <c r="AW1260" i="1" s="1"/>
  <c r="AX1260" i="1" a="1"/>
  <c r="AX1260" i="1" s="1"/>
  <c r="AY1260" i="1" a="1"/>
  <c r="AY1260" i="1" s="1"/>
  <c r="AZ1260" i="1" a="1"/>
  <c r="AZ1260" i="1" s="1"/>
  <c r="AI1261" i="1"/>
  <c r="AT1261" i="1" s="1"/>
  <c r="AL1261" i="1"/>
  <c r="AM1261" i="1"/>
  <c r="AU1261" i="1"/>
  <c r="AV1261" i="1"/>
  <c r="AW1261" i="1" a="1"/>
  <c r="AW1261" i="1" s="1"/>
  <c r="AX1261" i="1" a="1"/>
  <c r="AX1261" i="1" s="1"/>
  <c r="AY1261" i="1" a="1"/>
  <c r="AY1261" i="1" s="1"/>
  <c r="AZ1261" i="1" a="1"/>
  <c r="AZ1261" i="1" s="1"/>
  <c r="AI1262" i="1"/>
  <c r="AT1262" i="1" s="1"/>
  <c r="AM1262" i="1"/>
  <c r="AO1262" i="1"/>
  <c r="AU1262" i="1"/>
  <c r="AV1262" i="1"/>
  <c r="AZ1262" i="1" a="1"/>
  <c r="AZ1262" i="1" s="1"/>
  <c r="AI1263" i="1"/>
  <c r="AT1263" i="1" s="1"/>
  <c r="AL1263" i="1"/>
  <c r="AM1263" i="1"/>
  <c r="AU1263" i="1"/>
  <c r="AV1263" i="1"/>
  <c r="AI1264" i="1"/>
  <c r="AT1264" i="1" s="1"/>
  <c r="AL1264" i="1"/>
  <c r="AM1264" i="1"/>
  <c r="AU1264" i="1"/>
  <c r="AV1264" i="1"/>
  <c r="AW1264" i="1" a="1"/>
  <c r="AW1264" i="1" s="1"/>
  <c r="AZ1264" i="1" a="1"/>
  <c r="AZ1264" i="1" s="1"/>
  <c r="AI1265" i="1"/>
  <c r="AT1265" i="1" s="1"/>
  <c r="AM1265" i="1"/>
  <c r="AO1265" i="1"/>
  <c r="AN1265" i="1" s="1"/>
  <c r="AR1265" i="1" s="1"/>
  <c r="AU1265" i="1"/>
  <c r="AV1265" i="1"/>
  <c r="AI1266" i="1"/>
  <c r="AT1266" i="1" s="1"/>
  <c r="AL1266" i="1"/>
  <c r="AM1266" i="1"/>
  <c r="AU1266" i="1"/>
  <c r="AV1266" i="1"/>
  <c r="AW1266" i="1" a="1"/>
  <c r="AW1266" i="1" s="1"/>
  <c r="AZ1266" i="1" a="1"/>
  <c r="AZ1266" i="1" s="1"/>
  <c r="AI1267" i="1"/>
  <c r="AL1267" i="1"/>
  <c r="AM1267" i="1"/>
  <c r="AU1267" i="1"/>
  <c r="AV1267" i="1"/>
  <c r="AZ1267" i="1" a="1"/>
  <c r="AZ1267" i="1" s="1"/>
  <c r="AI1268" i="1"/>
  <c r="AT1268" i="1" s="1"/>
  <c r="AM1268" i="1"/>
  <c r="AO1268" i="1"/>
  <c r="AS1268" i="1" s="1"/>
  <c r="AU1268" i="1"/>
  <c r="AV1268" i="1"/>
  <c r="AI1269" i="1"/>
  <c r="AM1269" i="1"/>
  <c r="AO1269" i="1"/>
  <c r="AU1269" i="1"/>
  <c r="AV1269" i="1"/>
  <c r="AI1270" i="1"/>
  <c r="AM1270" i="1"/>
  <c r="AO1270" i="1"/>
  <c r="AS1270" i="1" s="1"/>
  <c r="AU1270" i="1"/>
  <c r="AV1270" i="1"/>
  <c r="AW1270" i="1" a="1"/>
  <c r="AW1270" i="1" s="1"/>
  <c r="AX1270" i="1" a="1"/>
  <c r="AX1270" i="1" s="1"/>
  <c r="AY1270" i="1" a="1"/>
  <c r="AY1270" i="1" s="1"/>
  <c r="AZ1270" i="1" a="1"/>
  <c r="AZ1270" i="1" s="1"/>
  <c r="AI1271" i="1"/>
  <c r="AL1271" i="1"/>
  <c r="AM1271" i="1"/>
  <c r="AU1271" i="1"/>
  <c r="AV1271" i="1"/>
  <c r="AW1271" i="1" a="1"/>
  <c r="AW1271" i="1" s="1"/>
  <c r="AX1271" i="1" a="1"/>
  <c r="AX1271" i="1" s="1"/>
  <c r="AY1271" i="1" a="1"/>
  <c r="AY1271" i="1" s="1"/>
  <c r="AZ1271" i="1" a="1"/>
  <c r="AZ1271" i="1" s="1"/>
  <c r="AI1272" i="1"/>
  <c r="AL1272" i="1"/>
  <c r="AM1272" i="1"/>
  <c r="AT1272" i="1"/>
  <c r="AU1272" i="1"/>
  <c r="AV1272" i="1"/>
  <c r="AW1272" i="1" a="1"/>
  <c r="AW1272" i="1" s="1"/>
  <c r="AX1272" i="1" a="1"/>
  <c r="AX1272" i="1" s="1"/>
  <c r="AY1272" i="1" a="1"/>
  <c r="AY1272" i="1" s="1"/>
  <c r="AZ1272" i="1" a="1"/>
  <c r="AZ1272" i="1" s="1"/>
  <c r="AI1273" i="1"/>
  <c r="AT1273" i="1" s="1"/>
  <c r="AM1273" i="1"/>
  <c r="AO1273" i="1"/>
  <c r="AN1273" i="1" s="1"/>
  <c r="AR1273" i="1" s="1"/>
  <c r="AU1273" i="1"/>
  <c r="AV1273" i="1"/>
  <c r="AW1273" i="1" a="1"/>
  <c r="AW1273" i="1" s="1"/>
  <c r="AX1273" i="1" a="1"/>
  <c r="AX1273" i="1" s="1"/>
  <c r="AY1273" i="1" a="1"/>
  <c r="AY1273" i="1" s="1"/>
  <c r="AZ1273" i="1" a="1"/>
  <c r="AZ1273" i="1" s="1"/>
  <c r="AI1274" i="1"/>
  <c r="AL1274" i="1"/>
  <c r="AM1274" i="1"/>
  <c r="AU1274" i="1"/>
  <c r="AV1274" i="1"/>
  <c r="AW1274" i="1" a="1"/>
  <c r="AW1274" i="1" s="1"/>
  <c r="AX1274" i="1" a="1"/>
  <c r="AX1274" i="1" s="1"/>
  <c r="AY1274" i="1" a="1"/>
  <c r="AY1274" i="1" s="1"/>
  <c r="AZ1274" i="1" a="1"/>
  <c r="AZ1274" i="1" s="1"/>
  <c r="AI1275" i="1"/>
  <c r="AM1275" i="1"/>
  <c r="AO1275" i="1"/>
  <c r="AU1275" i="1"/>
  <c r="AV1275" i="1"/>
  <c r="AW1275" i="1" a="1"/>
  <c r="AW1275" i="1" s="1"/>
  <c r="AX1275" i="1" a="1"/>
  <c r="AX1275" i="1" s="1"/>
  <c r="AY1275" i="1" a="1"/>
  <c r="AY1275" i="1" s="1"/>
  <c r="AZ1275" i="1" a="1"/>
  <c r="AZ1275" i="1" s="1"/>
  <c r="AI1276" i="1"/>
  <c r="AT1276" i="1" s="1"/>
  <c r="AL1276" i="1"/>
  <c r="AM1276" i="1"/>
  <c r="AU1276" i="1"/>
  <c r="AV1276" i="1"/>
  <c r="AW1276" i="1" a="1"/>
  <c r="AW1276" i="1" s="1"/>
  <c r="AX1276" i="1" a="1"/>
  <c r="AX1276" i="1" s="1"/>
  <c r="AY1276" i="1" a="1"/>
  <c r="AY1276" i="1" s="1"/>
  <c r="AZ1276" i="1" a="1"/>
  <c r="AZ1276" i="1" s="1"/>
  <c r="AI1277" i="1"/>
  <c r="AT1277" i="1" s="1"/>
  <c r="AM1277" i="1"/>
  <c r="AO1277" i="1"/>
  <c r="AN1277" i="1" s="1"/>
  <c r="AR1277" i="1" s="1"/>
  <c r="AU1277" i="1"/>
  <c r="AV1277" i="1"/>
  <c r="AW1277" i="1" a="1"/>
  <c r="AW1277" i="1" s="1"/>
  <c r="AX1277" i="1" a="1"/>
  <c r="AX1277" i="1" s="1"/>
  <c r="AY1277" i="1" a="1"/>
  <c r="AY1277" i="1" s="1"/>
  <c r="AZ1277" i="1" a="1"/>
  <c r="AZ1277" i="1" s="1"/>
  <c r="AI1278" i="1"/>
  <c r="AT1278" i="1" s="1"/>
  <c r="AM1278" i="1"/>
  <c r="AO1278" i="1"/>
  <c r="AN1278" i="1" s="1"/>
  <c r="AR1278" i="1" s="1"/>
  <c r="AU1278" i="1"/>
  <c r="AV1278" i="1"/>
  <c r="AW1278" i="1" a="1"/>
  <c r="AW1278" i="1" s="1"/>
  <c r="AY1278" i="1" a="1"/>
  <c r="AY1278" i="1" s="1"/>
  <c r="AI1279" i="1"/>
  <c r="AT1279" i="1" s="1"/>
  <c r="AM1279" i="1"/>
  <c r="AO1279" i="1"/>
  <c r="AN1279" i="1" s="1"/>
  <c r="AR1279" i="1" s="1"/>
  <c r="AU1279" i="1"/>
  <c r="AV1279" i="1"/>
  <c r="AI1280" i="1"/>
  <c r="AT1280" i="1" s="1"/>
  <c r="AM1280" i="1"/>
  <c r="AO1280" i="1"/>
  <c r="AN1280" i="1" s="1"/>
  <c r="AR1280" i="1" s="1"/>
  <c r="AU1280" i="1"/>
  <c r="AV1280" i="1"/>
  <c r="AW1280" i="1" a="1"/>
  <c r="AW1280" i="1" s="1"/>
  <c r="AX1280" i="1" a="1"/>
  <c r="AX1280" i="1" s="1"/>
  <c r="AY1280" i="1" a="1"/>
  <c r="AY1280" i="1" s="1"/>
  <c r="AZ1280" i="1" a="1"/>
  <c r="AZ1280" i="1" s="1"/>
  <c r="AI1281" i="1"/>
  <c r="AT1281" i="1" s="1"/>
  <c r="AM1281" i="1"/>
  <c r="AO1281" i="1"/>
  <c r="AN1281" i="1" s="1"/>
  <c r="AR1281" i="1" s="1"/>
  <c r="AU1281" i="1"/>
  <c r="AV1281" i="1"/>
  <c r="AW1281" i="1" a="1"/>
  <c r="AW1281" i="1" s="1"/>
  <c r="AY1281" i="1" a="1"/>
  <c r="AY1281" i="1" s="1"/>
  <c r="AI1282" i="1"/>
  <c r="AM1282" i="1"/>
  <c r="AO1282" i="1"/>
  <c r="AN1282" i="1" s="1"/>
  <c r="AR1282" i="1" s="1"/>
  <c r="AU1282" i="1"/>
  <c r="AV1282" i="1"/>
  <c r="AI1283" i="1"/>
  <c r="AM1283" i="1"/>
  <c r="AO1283" i="1"/>
  <c r="AN1283" i="1" s="1"/>
  <c r="AR1283" i="1" s="1"/>
  <c r="AU1283" i="1"/>
  <c r="AV1283" i="1"/>
  <c r="AI1284" i="1"/>
  <c r="AM1284" i="1"/>
  <c r="AO1284" i="1"/>
  <c r="AS1284" i="1" s="1"/>
  <c r="AU1284" i="1"/>
  <c r="AV1284" i="1"/>
  <c r="AW1284" i="1" a="1"/>
  <c r="AW1284" i="1" s="1"/>
  <c r="AY1284" i="1" a="1"/>
  <c r="AY1284" i="1" s="1"/>
  <c r="AI1285" i="1"/>
  <c r="AM1285" i="1"/>
  <c r="AO1285" i="1"/>
  <c r="AN1285" i="1" s="1"/>
  <c r="AR1285" i="1" s="1"/>
  <c r="AU1285" i="1"/>
  <c r="AV1285" i="1"/>
  <c r="AW1285" i="1" a="1"/>
  <c r="AW1285" i="1" s="1"/>
  <c r="AX1285" i="1" a="1"/>
  <c r="AX1285" i="1" s="1"/>
  <c r="AY1285" i="1" a="1"/>
  <c r="AY1285" i="1" s="1"/>
  <c r="AZ1285" i="1" a="1"/>
  <c r="AZ1285" i="1" s="1"/>
  <c r="AI1286" i="1"/>
  <c r="AL1286" i="1"/>
  <c r="AM1286" i="1"/>
  <c r="AU1286" i="1"/>
  <c r="AV1286" i="1"/>
  <c r="AW1286" i="1" a="1"/>
  <c r="AW1286" i="1" s="1"/>
  <c r="AX1286" i="1" a="1"/>
  <c r="AX1286" i="1" s="1"/>
  <c r="AY1286" i="1" a="1"/>
  <c r="AY1286" i="1" s="1"/>
  <c r="AZ1286" i="1" a="1"/>
  <c r="AZ1286" i="1" s="1"/>
  <c r="AI1287" i="1"/>
  <c r="AT1287" i="1" s="1"/>
  <c r="AM1287" i="1"/>
  <c r="AO1287" i="1"/>
  <c r="AS1287" i="1" s="1"/>
  <c r="AU1287" i="1"/>
  <c r="AV1287" i="1"/>
  <c r="AW1287" i="1" a="1"/>
  <c r="AW1287" i="1" s="1"/>
  <c r="AX1287" i="1" a="1"/>
  <c r="AX1287" i="1" s="1"/>
  <c r="AY1287" i="1" a="1"/>
  <c r="AY1287" i="1" s="1"/>
  <c r="AZ1287" i="1" a="1"/>
  <c r="AZ1287" i="1" s="1"/>
  <c r="AI1288" i="1"/>
  <c r="AT1288" i="1" s="1"/>
  <c r="AL1288" i="1"/>
  <c r="AM1288" i="1"/>
  <c r="AU1288" i="1"/>
  <c r="AV1288" i="1"/>
  <c r="AW1288" i="1" a="1"/>
  <c r="AW1288" i="1" s="1"/>
  <c r="AX1288" i="1" a="1"/>
  <c r="AX1288" i="1" s="1"/>
  <c r="AY1288" i="1" a="1"/>
  <c r="AY1288" i="1" s="1"/>
  <c r="AZ1288" i="1" a="1"/>
  <c r="AZ1288" i="1" s="1"/>
  <c r="AI1289" i="1"/>
  <c r="AT1289" i="1" s="1"/>
  <c r="AM1289" i="1"/>
  <c r="AO1289" i="1"/>
  <c r="AN1289" i="1" s="1"/>
  <c r="AR1289" i="1" s="1"/>
  <c r="AU1289" i="1"/>
  <c r="AV1289" i="1"/>
  <c r="AW1289" i="1" a="1"/>
  <c r="AW1289" i="1" s="1"/>
  <c r="AX1289" i="1" a="1"/>
  <c r="AX1289" i="1" s="1"/>
  <c r="AY1289" i="1" a="1"/>
  <c r="AY1289" i="1" s="1"/>
  <c r="AZ1289" i="1" a="1"/>
  <c r="AZ1289" i="1" s="1"/>
  <c r="AI1290" i="1"/>
  <c r="AT1290" i="1" s="1"/>
  <c r="AL1290" i="1"/>
  <c r="AM1290" i="1"/>
  <c r="AU1290" i="1"/>
  <c r="AV1290" i="1"/>
  <c r="AW1290" i="1" a="1"/>
  <c r="AW1290" i="1" s="1"/>
  <c r="AX1290" i="1" a="1"/>
  <c r="AX1290" i="1" s="1"/>
  <c r="AY1290" i="1" a="1"/>
  <c r="AY1290" i="1" s="1"/>
  <c r="AZ1290" i="1" a="1"/>
  <c r="AZ1290" i="1" s="1"/>
  <c r="AI1291" i="1"/>
  <c r="AL1291" i="1"/>
  <c r="AM1291" i="1"/>
  <c r="AU1291" i="1"/>
  <c r="AV1291" i="1"/>
  <c r="AW1291" i="1" a="1"/>
  <c r="AW1291" i="1" s="1"/>
  <c r="AX1291" i="1" a="1"/>
  <c r="AX1291" i="1" s="1"/>
  <c r="AY1291" i="1" a="1"/>
  <c r="AY1291" i="1" s="1"/>
  <c r="AZ1291" i="1" a="1"/>
  <c r="AZ1291" i="1" s="1"/>
  <c r="AI1292" i="1"/>
  <c r="AM1292" i="1"/>
  <c r="AO1292" i="1"/>
  <c r="AN1292" i="1" s="1"/>
  <c r="AR1292" i="1" s="1"/>
  <c r="AU1292" i="1"/>
  <c r="AV1292" i="1"/>
  <c r="AW1292" i="1" a="1"/>
  <c r="AW1292" i="1" s="1"/>
  <c r="AY1292" i="1" a="1"/>
  <c r="AY1292" i="1" s="1"/>
  <c r="AI1293" i="1"/>
  <c r="AT1293" i="1" s="1"/>
  <c r="AL1293" i="1"/>
  <c r="AM1293" i="1"/>
  <c r="AU1293" i="1"/>
  <c r="AV1293" i="1"/>
  <c r="AI1294" i="1"/>
  <c r="AT1294" i="1" s="1"/>
  <c r="AM1294" i="1"/>
  <c r="AO1294" i="1"/>
  <c r="AN1294" i="1" s="1"/>
  <c r="AR1294" i="1" s="1"/>
  <c r="AS1294" i="1"/>
  <c r="AU1294" i="1"/>
  <c r="AV1294" i="1"/>
  <c r="AI1295" i="1"/>
  <c r="AL1295" i="1"/>
  <c r="AM1295" i="1"/>
  <c r="AU1295" i="1"/>
  <c r="AV1295" i="1"/>
  <c r="AI1296" i="1"/>
  <c r="AM1296" i="1"/>
  <c r="AO1296" i="1"/>
  <c r="AN1296" i="1" s="1"/>
  <c r="AR1296" i="1" s="1"/>
  <c r="AU1296" i="1"/>
  <c r="AV1296" i="1"/>
  <c r="AW1296" i="1" a="1"/>
  <c r="AW1296" i="1" s="1"/>
  <c r="AX1296" i="1" a="1"/>
  <c r="AX1296" i="1" s="1"/>
  <c r="AY1296" i="1" a="1"/>
  <c r="AY1296" i="1" s="1"/>
  <c r="AZ1296" i="1" a="1"/>
  <c r="AZ1296" i="1" s="1"/>
  <c r="AI1297" i="1"/>
  <c r="AL1297" i="1"/>
  <c r="AM1297" i="1"/>
  <c r="AU1297" i="1"/>
  <c r="AV1297" i="1"/>
  <c r="AW1297" i="1" a="1"/>
  <c r="AW1297" i="1" s="1"/>
  <c r="AX1297" i="1" a="1"/>
  <c r="AX1297" i="1" s="1"/>
  <c r="AY1297" i="1" a="1"/>
  <c r="AY1297" i="1" s="1"/>
  <c r="AZ1297" i="1" a="1"/>
  <c r="AZ1297" i="1" s="1"/>
  <c r="AI1298" i="1"/>
  <c r="AM1298" i="1"/>
  <c r="AO1298" i="1"/>
  <c r="AN1298" i="1" s="1"/>
  <c r="AR1298" i="1" s="1"/>
  <c r="AT1298" i="1"/>
  <c r="AU1298" i="1"/>
  <c r="AV1298" i="1"/>
  <c r="AW1298" i="1" a="1"/>
  <c r="AW1298" i="1" s="1"/>
  <c r="AX1298" i="1" a="1"/>
  <c r="AX1298" i="1" s="1"/>
  <c r="AY1298" i="1" a="1"/>
  <c r="AY1298" i="1" s="1"/>
  <c r="AZ1298" i="1" a="1"/>
  <c r="AZ1298" i="1" s="1"/>
  <c r="AI1299" i="1"/>
  <c r="AL1299" i="1"/>
  <c r="AM1299" i="1"/>
  <c r="AU1299" i="1"/>
  <c r="AV1299" i="1"/>
  <c r="AW1299" i="1" a="1"/>
  <c r="AW1299" i="1" s="1"/>
  <c r="AX1299" i="1" a="1"/>
  <c r="AX1299" i="1" s="1"/>
  <c r="AY1299" i="1" a="1"/>
  <c r="AY1299" i="1" s="1"/>
  <c r="AZ1299" i="1" a="1"/>
  <c r="AZ1299" i="1" s="1"/>
  <c r="AI1300" i="1"/>
  <c r="AT1300" i="1" s="1"/>
  <c r="AM1300" i="1"/>
  <c r="AO1300" i="1"/>
  <c r="AN1300" i="1" s="1"/>
  <c r="AR1300" i="1" s="1"/>
  <c r="AU1300" i="1"/>
  <c r="AV1300" i="1"/>
  <c r="AW1300" i="1" a="1"/>
  <c r="AW1300" i="1" s="1"/>
  <c r="AX1300" i="1" a="1"/>
  <c r="AX1300" i="1" s="1"/>
  <c r="AY1300" i="1" a="1"/>
  <c r="AY1300" i="1" s="1"/>
  <c r="AZ1300" i="1" a="1"/>
  <c r="AZ1300" i="1" s="1"/>
  <c r="AI1301" i="1"/>
  <c r="AT1301" i="1" s="1"/>
  <c r="AL1301" i="1"/>
  <c r="AM1301" i="1"/>
  <c r="AU1301" i="1"/>
  <c r="AV1301" i="1"/>
  <c r="AW1301" i="1" a="1"/>
  <c r="AW1301" i="1" s="1"/>
  <c r="AX1301" i="1" a="1"/>
  <c r="AX1301" i="1" s="1"/>
  <c r="AY1301" i="1" a="1"/>
  <c r="AY1301" i="1" s="1"/>
  <c r="AZ1301" i="1" a="1"/>
  <c r="AZ1301" i="1" s="1"/>
  <c r="AI1302" i="1"/>
  <c r="AL1302" i="1"/>
  <c r="AM1302" i="1"/>
  <c r="AT1302" i="1"/>
  <c r="AU1302" i="1"/>
  <c r="AV1302" i="1"/>
  <c r="AW1302" i="1" a="1"/>
  <c r="AW1302" i="1" s="1"/>
  <c r="AX1302" i="1" a="1"/>
  <c r="AX1302" i="1" s="1"/>
  <c r="AY1302" i="1" a="1"/>
  <c r="AY1302" i="1" s="1"/>
  <c r="AZ1302" i="1" a="1"/>
  <c r="AZ1302" i="1" s="1"/>
  <c r="AI1303" i="1"/>
  <c r="AT1303" i="1" s="1"/>
  <c r="AM1303" i="1"/>
  <c r="AO1303" i="1"/>
  <c r="AN1303" i="1" s="1"/>
  <c r="AR1303" i="1" s="1"/>
  <c r="AU1303" i="1"/>
  <c r="AV1303" i="1"/>
  <c r="AW1303" i="1" a="1"/>
  <c r="AW1303" i="1" s="1"/>
  <c r="AX1303" i="1" a="1"/>
  <c r="AX1303" i="1" s="1"/>
  <c r="AY1303" i="1" a="1"/>
  <c r="AY1303" i="1" s="1"/>
  <c r="AZ1303" i="1" a="1"/>
  <c r="AZ1303" i="1" s="1"/>
  <c r="AI1304" i="1"/>
  <c r="AT1304" i="1" s="1"/>
  <c r="AM1304" i="1"/>
  <c r="AO1304" i="1"/>
  <c r="AN1304" i="1" s="1"/>
  <c r="AR1304" i="1" s="1"/>
  <c r="AU1304" i="1"/>
  <c r="AV1304" i="1"/>
  <c r="AI1305" i="1"/>
  <c r="AT1305" i="1" s="1"/>
  <c r="AM1305" i="1"/>
  <c r="AO1305" i="1"/>
  <c r="AN1305" i="1" s="1"/>
  <c r="AR1305" i="1" s="1"/>
  <c r="AU1305" i="1"/>
  <c r="AV1305" i="1"/>
  <c r="AI1306" i="1"/>
  <c r="AT1306" i="1" s="1"/>
  <c r="AM1306" i="1"/>
  <c r="AO1306" i="1"/>
  <c r="AU1306" i="1"/>
  <c r="AV1306" i="1"/>
  <c r="AW1306" i="1" a="1"/>
  <c r="AW1306" i="1" s="1"/>
  <c r="AX1306" i="1" a="1"/>
  <c r="AX1306" i="1" s="1"/>
  <c r="AY1306" i="1" a="1"/>
  <c r="AY1306" i="1" s="1"/>
  <c r="AZ1306" i="1" a="1"/>
  <c r="AZ1306" i="1" s="1"/>
  <c r="AI1307" i="1"/>
  <c r="AL1307" i="1"/>
  <c r="AM1307" i="1"/>
  <c r="AU1307" i="1"/>
  <c r="AV1307" i="1"/>
  <c r="AW1307" i="1" a="1"/>
  <c r="AW1307" i="1" s="1"/>
  <c r="AX1307" i="1" a="1"/>
  <c r="AX1307" i="1" s="1"/>
  <c r="AY1307" i="1" a="1"/>
  <c r="AY1307" i="1" s="1"/>
  <c r="AZ1307" i="1" a="1"/>
  <c r="AZ1307" i="1" s="1"/>
  <c r="AI1308" i="1"/>
  <c r="AL1308" i="1"/>
  <c r="AM1308" i="1"/>
  <c r="AU1308" i="1"/>
  <c r="AV1308" i="1"/>
  <c r="AW1308" i="1" a="1"/>
  <c r="AW1308" i="1" s="1"/>
  <c r="AX1308" i="1" a="1"/>
  <c r="AX1308" i="1" s="1"/>
  <c r="AY1308" i="1" a="1"/>
  <c r="AY1308" i="1" s="1"/>
  <c r="AZ1308" i="1" a="1"/>
  <c r="AZ1308" i="1" s="1"/>
  <c r="AI1309" i="1"/>
  <c r="AT1309" i="1" s="1"/>
  <c r="AM1309" i="1"/>
  <c r="AO1309" i="1"/>
  <c r="AN1309" i="1" s="1"/>
  <c r="AR1309" i="1" s="1"/>
  <c r="AU1309" i="1"/>
  <c r="AV1309" i="1"/>
  <c r="AW1309" i="1" a="1"/>
  <c r="AW1309" i="1" s="1"/>
  <c r="AX1309" i="1" a="1"/>
  <c r="AX1309" i="1" s="1"/>
  <c r="AY1309" i="1" a="1"/>
  <c r="AY1309" i="1" s="1"/>
  <c r="AZ1309" i="1" a="1"/>
  <c r="AZ1309" i="1" s="1"/>
  <c r="AI1310" i="1"/>
  <c r="AM1310" i="1"/>
  <c r="AO1310" i="1"/>
  <c r="AS1310" i="1" s="1"/>
  <c r="AU1310" i="1"/>
  <c r="AV1310" i="1"/>
  <c r="AW1310" i="1" a="1"/>
  <c r="AW1310" i="1" s="1"/>
  <c r="AZ1310" i="1" a="1"/>
  <c r="AZ1310" i="1" s="1"/>
  <c r="AI1311" i="1"/>
  <c r="AT1311" i="1" s="1"/>
  <c r="AL1311" i="1"/>
  <c r="AM1311" i="1"/>
  <c r="AU1311" i="1"/>
  <c r="AV1311" i="1"/>
  <c r="AI1312" i="1"/>
  <c r="AT1312" i="1" s="1"/>
  <c r="AL1312" i="1"/>
  <c r="AM1312" i="1"/>
  <c r="AU1312" i="1"/>
  <c r="AV1312" i="1"/>
  <c r="AZ1312" i="1" a="1"/>
  <c r="AZ1312" i="1" s="1"/>
  <c r="AI1313" i="1"/>
  <c r="AT1313" i="1" s="1"/>
  <c r="AM1313" i="1"/>
  <c r="AO1313" i="1"/>
  <c r="AN1313" i="1" s="1"/>
  <c r="AR1313" i="1" s="1"/>
  <c r="AU1313" i="1"/>
  <c r="AV1313" i="1"/>
  <c r="AZ1313" i="1" a="1"/>
  <c r="AZ1313" i="1" s="1"/>
  <c r="AI1314" i="1"/>
  <c r="AT1314" i="1" s="1"/>
  <c r="AL1314" i="1"/>
  <c r="AM1314" i="1"/>
  <c r="AU1314" i="1"/>
  <c r="AV1314" i="1"/>
  <c r="AI1315" i="1"/>
  <c r="AL1315" i="1"/>
  <c r="AM1315" i="1"/>
  <c r="AU1315" i="1"/>
  <c r="AV1315" i="1"/>
  <c r="AZ1315" i="1" a="1"/>
  <c r="AZ1315" i="1" s="1"/>
  <c r="AI1316" i="1"/>
  <c r="AT1316" i="1" s="1"/>
  <c r="AM1316" i="1"/>
  <c r="AO1316" i="1"/>
  <c r="AS1316" i="1" s="1"/>
  <c r="AU1316" i="1"/>
  <c r="AV1316" i="1"/>
  <c r="AZ1316" i="1" a="1"/>
  <c r="AZ1316" i="1" s="1"/>
  <c r="AI1317" i="1"/>
  <c r="AT1317" i="1" s="1"/>
  <c r="AL1317" i="1"/>
  <c r="AM1317" i="1"/>
  <c r="AU1317" i="1"/>
  <c r="AV1317" i="1"/>
  <c r="AI1318" i="1"/>
  <c r="AT1318" i="1" s="1"/>
  <c r="AL1318" i="1"/>
  <c r="AM1318" i="1"/>
  <c r="AU1318" i="1"/>
  <c r="AV1318" i="1"/>
  <c r="AZ1318" i="1" a="1"/>
  <c r="AZ1318" i="1" s="1"/>
  <c r="AI1319" i="1"/>
  <c r="AT1319" i="1" s="1"/>
  <c r="AM1319" i="1"/>
  <c r="AO1319" i="1"/>
  <c r="AN1319" i="1" s="1"/>
  <c r="AR1319" i="1" s="1"/>
  <c r="AU1319" i="1"/>
  <c r="AV1319" i="1"/>
  <c r="AI1320" i="1"/>
  <c r="AT1320" i="1" s="1"/>
  <c r="AM1320" i="1"/>
  <c r="AO1320" i="1"/>
  <c r="AN1320" i="1" s="1"/>
  <c r="AR1320" i="1" s="1"/>
  <c r="AU1320" i="1"/>
  <c r="AV1320" i="1"/>
  <c r="AW1320" i="1" a="1"/>
  <c r="AW1320" i="1" s="1"/>
  <c r="AX1320" i="1" a="1"/>
  <c r="AX1320" i="1" s="1"/>
  <c r="AY1320" i="1" a="1"/>
  <c r="AY1320" i="1" s="1"/>
  <c r="AZ1320" i="1" a="1"/>
  <c r="AZ1320" i="1" s="1"/>
  <c r="AI1321" i="1"/>
  <c r="AM1321" i="1"/>
  <c r="AO1321" i="1"/>
  <c r="AS1321" i="1" s="1"/>
  <c r="AU1321" i="1"/>
  <c r="AV1321" i="1"/>
  <c r="AW1321" i="1" a="1"/>
  <c r="AW1321" i="1" s="1"/>
  <c r="AX1321" i="1" a="1"/>
  <c r="AX1321" i="1" s="1"/>
  <c r="AY1321" i="1" a="1"/>
  <c r="AY1321" i="1" s="1"/>
  <c r="AZ1321" i="1" a="1"/>
  <c r="AZ1321" i="1" s="1"/>
  <c r="AI1322" i="1"/>
  <c r="AL1322" i="1"/>
  <c r="AM1322" i="1"/>
  <c r="AU1322" i="1"/>
  <c r="AV1322" i="1"/>
  <c r="AW1322" i="1" a="1"/>
  <c r="AW1322" i="1" s="1"/>
  <c r="AX1322" i="1" a="1"/>
  <c r="AX1322" i="1" s="1"/>
  <c r="AY1322" i="1" a="1"/>
  <c r="AY1322" i="1" s="1"/>
  <c r="AZ1322" i="1" a="1"/>
  <c r="AZ1322" i="1" s="1"/>
  <c r="AI1323" i="1"/>
  <c r="AL1323" i="1"/>
  <c r="AM1323" i="1"/>
  <c r="AU1323" i="1"/>
  <c r="AV1323" i="1"/>
  <c r="AW1323" i="1" a="1"/>
  <c r="AW1323" i="1" s="1"/>
  <c r="AX1323" i="1" a="1"/>
  <c r="AX1323" i="1" s="1"/>
  <c r="AY1323" i="1" a="1"/>
  <c r="AY1323" i="1" s="1"/>
  <c r="AZ1323" i="1" a="1"/>
  <c r="AZ1323" i="1" s="1"/>
  <c r="AI1324" i="1"/>
  <c r="AM1324" i="1"/>
  <c r="AO1324" i="1"/>
  <c r="AU1324" i="1"/>
  <c r="AV1324" i="1"/>
  <c r="AW1324" i="1" a="1"/>
  <c r="AW1324" i="1" s="1"/>
  <c r="AX1324" i="1" a="1"/>
  <c r="AX1324" i="1" s="1"/>
  <c r="AY1324" i="1" a="1"/>
  <c r="AY1324" i="1" s="1"/>
  <c r="AZ1324" i="1" a="1"/>
  <c r="AZ1324" i="1" s="1"/>
  <c r="AI1325" i="1"/>
  <c r="AT1325" i="1" s="1"/>
  <c r="AM1325" i="1"/>
  <c r="AO1325" i="1"/>
  <c r="AS1325" i="1" s="1"/>
  <c r="AU1325" i="1"/>
  <c r="AV1325" i="1"/>
  <c r="AW1325" i="1" a="1"/>
  <c r="AW1325" i="1" s="1"/>
  <c r="AI1326" i="1"/>
  <c r="AT1326" i="1" s="1"/>
  <c r="AL1326" i="1"/>
  <c r="AM1326" i="1"/>
  <c r="AU1326" i="1"/>
  <c r="AV1326" i="1"/>
  <c r="AI1327" i="1"/>
  <c r="AT1327" i="1" s="1"/>
  <c r="AL1327" i="1"/>
  <c r="AM1327" i="1"/>
  <c r="AU1327" i="1"/>
  <c r="AV1327" i="1"/>
  <c r="AW1327" i="1" a="1"/>
  <c r="AW1327" i="1" s="1"/>
  <c r="AI1328" i="1"/>
  <c r="AT1328" i="1" s="1"/>
  <c r="AM1328" i="1"/>
  <c r="AO1328" i="1"/>
  <c r="AU1328" i="1"/>
  <c r="AV1328" i="1"/>
  <c r="AW1328" i="1" a="1"/>
  <c r="AW1328" i="1" s="1"/>
  <c r="AI1329" i="1"/>
  <c r="AT1329" i="1" s="1"/>
  <c r="AL1329" i="1"/>
  <c r="AM1329" i="1"/>
  <c r="AU1329" i="1"/>
  <c r="AV1329" i="1"/>
  <c r="AI1330" i="1"/>
  <c r="AT1330" i="1" s="1"/>
  <c r="AL1330" i="1"/>
  <c r="AM1330" i="1"/>
  <c r="AU1330" i="1"/>
  <c r="AV1330" i="1"/>
  <c r="AW1330" i="1" a="1"/>
  <c r="AW1330" i="1" s="1"/>
  <c r="AI1331" i="1"/>
  <c r="AM1331" i="1"/>
  <c r="AO1331" i="1"/>
  <c r="AN1331" i="1" s="1"/>
  <c r="AR1331" i="1" s="1"/>
  <c r="AU1331" i="1"/>
  <c r="AV1331" i="1"/>
  <c r="AW1331" i="1" a="1"/>
  <c r="AW1331" i="1" s="1"/>
  <c r="AI1332" i="1"/>
  <c r="AL1332" i="1"/>
  <c r="AM1332" i="1"/>
  <c r="AU1332" i="1"/>
  <c r="AV1332" i="1"/>
  <c r="AI1333" i="1"/>
  <c r="AT1333" i="1" s="1"/>
  <c r="AL1333" i="1"/>
  <c r="AM1333" i="1"/>
  <c r="AU1333" i="1"/>
  <c r="AV1333" i="1"/>
  <c r="AW1333" i="1" a="1"/>
  <c r="AW1333" i="1" s="1"/>
  <c r="AI1334" i="1"/>
  <c r="AT1334" i="1" s="1"/>
  <c r="AM1334" i="1"/>
  <c r="AO1334" i="1"/>
  <c r="AS1334" i="1" s="1"/>
  <c r="AU1334" i="1"/>
  <c r="AV1334" i="1"/>
  <c r="AW1334" i="1" a="1"/>
  <c r="AW1334" i="1" s="1"/>
  <c r="AX1334" i="1" a="1"/>
  <c r="AX1334" i="1" s="1"/>
  <c r="AY1334" i="1" a="1"/>
  <c r="AY1334" i="1" s="1"/>
  <c r="AZ1334" i="1" a="1"/>
  <c r="AZ1334" i="1" s="1"/>
  <c r="AI1335" i="1"/>
  <c r="AT1335" i="1" s="1"/>
  <c r="AL1335" i="1"/>
  <c r="AM1335" i="1"/>
  <c r="AU1335" i="1"/>
  <c r="AV1335" i="1"/>
  <c r="AW1335" i="1" a="1"/>
  <c r="AW1335" i="1" s="1"/>
  <c r="AX1335" i="1" a="1"/>
  <c r="AX1335" i="1" s="1"/>
  <c r="AY1335" i="1" a="1"/>
  <c r="AY1335" i="1" s="1"/>
  <c r="AZ1335" i="1" a="1"/>
  <c r="AZ1335" i="1" s="1"/>
  <c r="AI1336" i="1"/>
  <c r="AT1336" i="1" s="1"/>
  <c r="AM1336" i="1"/>
  <c r="AO1336" i="1"/>
  <c r="AS1336" i="1" s="1"/>
  <c r="AU1336" i="1"/>
  <c r="AV1336" i="1"/>
  <c r="AW1336" i="1" a="1"/>
  <c r="AW1336" i="1" s="1"/>
  <c r="AX1336" i="1" a="1"/>
  <c r="AX1336" i="1" s="1"/>
  <c r="AY1336" i="1" a="1"/>
  <c r="AY1336" i="1" s="1"/>
  <c r="AZ1336" i="1" a="1"/>
  <c r="AZ1336" i="1" s="1"/>
  <c r="AI1337" i="1"/>
  <c r="AL1337" i="1"/>
  <c r="AM1337" i="1"/>
  <c r="AU1337" i="1"/>
  <c r="AV1337" i="1"/>
  <c r="AW1337" i="1" a="1"/>
  <c r="AW1337" i="1" s="1"/>
  <c r="AX1337" i="1" a="1"/>
  <c r="AX1337" i="1" s="1"/>
  <c r="AY1337" i="1" a="1"/>
  <c r="AY1337" i="1" s="1"/>
  <c r="AZ1337" i="1" a="1"/>
  <c r="AZ1337" i="1" s="1"/>
  <c r="AI1338" i="1"/>
  <c r="AM1338" i="1"/>
  <c r="AO1338" i="1"/>
  <c r="AN1338" i="1" s="1"/>
  <c r="AR1338" i="1" s="1"/>
  <c r="AU1338" i="1"/>
  <c r="AV1338" i="1"/>
  <c r="AW1338" i="1" a="1"/>
  <c r="AW1338" i="1" s="1"/>
  <c r="AX1338" i="1" a="1"/>
  <c r="AX1338" i="1" s="1"/>
  <c r="AY1338" i="1" a="1"/>
  <c r="AY1338" i="1" s="1"/>
  <c r="AZ1338" i="1" a="1"/>
  <c r="AZ1338" i="1" s="1"/>
  <c r="AI1339" i="1"/>
  <c r="AM1339" i="1"/>
  <c r="AO1339" i="1"/>
  <c r="AN1339" i="1" s="1"/>
  <c r="AR1339" i="1" s="1"/>
  <c r="AU1339" i="1"/>
  <c r="AV1339" i="1"/>
  <c r="AW1339" i="1" a="1"/>
  <c r="AW1339" i="1" s="1"/>
  <c r="AX1339" i="1" a="1"/>
  <c r="AX1339" i="1" s="1"/>
  <c r="AY1339" i="1" a="1"/>
  <c r="AY1339" i="1" s="1"/>
  <c r="AZ1339" i="1" a="1"/>
  <c r="AZ1339" i="1" s="1"/>
  <c r="AI1340" i="1"/>
  <c r="AL1340" i="1"/>
  <c r="AM1340" i="1"/>
  <c r="AU1340" i="1"/>
  <c r="AV1340" i="1"/>
  <c r="AW1340" i="1" a="1"/>
  <c r="AW1340" i="1" s="1"/>
  <c r="AX1340" i="1" a="1"/>
  <c r="AX1340" i="1" s="1"/>
  <c r="AY1340" i="1" a="1"/>
  <c r="AY1340" i="1" s="1"/>
  <c r="AZ1340" i="1" a="1"/>
  <c r="AZ1340" i="1" s="1"/>
  <c r="AI1341" i="1"/>
  <c r="AM1341" i="1"/>
  <c r="AO1341" i="1"/>
  <c r="AU1341" i="1"/>
  <c r="AV1341" i="1"/>
  <c r="AW1341" i="1" a="1"/>
  <c r="AW1341" i="1" s="1"/>
  <c r="AX1341" i="1" a="1"/>
  <c r="AX1341" i="1" s="1"/>
  <c r="AY1341" i="1" a="1"/>
  <c r="AY1341" i="1" s="1"/>
  <c r="AZ1341" i="1" a="1"/>
  <c r="AZ1341" i="1" s="1"/>
  <c r="AI1342" i="1"/>
  <c r="AT1342" i="1" s="1"/>
  <c r="AL1342" i="1"/>
  <c r="AM1342" i="1"/>
  <c r="AU1342" i="1"/>
  <c r="AV1342" i="1"/>
  <c r="AW1342" i="1" a="1"/>
  <c r="AW1342" i="1" s="1"/>
  <c r="AX1342" i="1" a="1"/>
  <c r="AX1342" i="1" s="1"/>
  <c r="AY1342" i="1" a="1"/>
  <c r="AY1342" i="1" s="1"/>
  <c r="AZ1342" i="1" a="1"/>
  <c r="AZ1342" i="1" s="1"/>
  <c r="AI1343" i="1"/>
  <c r="AT1343" i="1" s="1"/>
  <c r="AL1343" i="1"/>
  <c r="AM1343" i="1"/>
  <c r="AU1343" i="1"/>
  <c r="AV1343" i="1"/>
  <c r="AW1343" i="1" a="1"/>
  <c r="AW1343" i="1" s="1"/>
  <c r="AX1343" i="1" a="1"/>
  <c r="AX1343" i="1" s="1"/>
  <c r="AY1343" i="1" a="1"/>
  <c r="AY1343" i="1" s="1"/>
  <c r="AZ1343" i="1" a="1"/>
  <c r="AZ1343" i="1" s="1"/>
  <c r="AI1344" i="1"/>
  <c r="AT1344" i="1" s="1"/>
  <c r="AM1344" i="1"/>
  <c r="AO1344" i="1"/>
  <c r="AU1344" i="1"/>
  <c r="AV1344" i="1"/>
  <c r="AZ1344" i="1" a="1"/>
  <c r="AZ1344" i="1" s="1"/>
  <c r="AI1345" i="1"/>
  <c r="AT1345" i="1" s="1"/>
  <c r="AL1345" i="1"/>
  <c r="AM1345" i="1"/>
  <c r="AU1345" i="1"/>
  <c r="AV1345" i="1"/>
  <c r="AZ1345" i="1" a="1"/>
  <c r="AZ1345" i="1" s="1"/>
  <c r="AI1346" i="1"/>
  <c r="AM1346" i="1"/>
  <c r="AO1346" i="1"/>
  <c r="AN1346" i="1" s="1"/>
  <c r="AR1346" i="1" s="1"/>
  <c r="AU1346" i="1"/>
  <c r="AV1346" i="1"/>
  <c r="AI1347" i="1"/>
  <c r="AM1347" i="1"/>
  <c r="AO1347" i="1"/>
  <c r="AS1347" i="1" s="1"/>
  <c r="AU1347" i="1"/>
  <c r="AV1347" i="1"/>
  <c r="AW1347" i="1" a="1"/>
  <c r="AW1347" i="1" s="1"/>
  <c r="AX1347" i="1" a="1"/>
  <c r="AX1347" i="1" s="1"/>
  <c r="AY1347" i="1" a="1"/>
  <c r="AY1347" i="1" s="1"/>
  <c r="AZ1347" i="1" a="1"/>
  <c r="AZ1347" i="1" s="1"/>
  <c r="AI1348" i="1"/>
  <c r="AL1348" i="1"/>
  <c r="AM1348" i="1"/>
  <c r="AU1348" i="1"/>
  <c r="AV1348" i="1"/>
  <c r="AW1348" i="1" a="1"/>
  <c r="AW1348" i="1" s="1"/>
  <c r="AX1348" i="1" a="1"/>
  <c r="AX1348" i="1" s="1"/>
  <c r="AY1348" i="1" a="1"/>
  <c r="AY1348" i="1" s="1"/>
  <c r="AZ1348" i="1" a="1"/>
  <c r="AZ1348" i="1" s="1"/>
  <c r="AI1349" i="1"/>
  <c r="AM1349" i="1"/>
  <c r="AO1349" i="1"/>
  <c r="AS1349" i="1" s="1"/>
  <c r="AU1349" i="1"/>
  <c r="AV1349" i="1"/>
  <c r="AW1349" i="1" a="1"/>
  <c r="AW1349" i="1" s="1"/>
  <c r="AX1349" i="1" a="1"/>
  <c r="AX1349" i="1" s="1"/>
  <c r="AY1349" i="1" a="1"/>
  <c r="AY1349" i="1" s="1"/>
  <c r="AZ1349" i="1" a="1"/>
  <c r="AZ1349" i="1" s="1"/>
  <c r="AI1350" i="1"/>
  <c r="AT1350" i="1" s="1"/>
  <c r="AL1350" i="1"/>
  <c r="AM1350" i="1"/>
  <c r="AU1350" i="1"/>
  <c r="AV1350" i="1"/>
  <c r="AW1350" i="1" a="1"/>
  <c r="AW1350" i="1" s="1"/>
  <c r="AX1350" i="1" a="1"/>
  <c r="AX1350" i="1" s="1"/>
  <c r="AY1350" i="1" a="1"/>
  <c r="AY1350" i="1" s="1"/>
  <c r="AZ1350" i="1" a="1"/>
  <c r="AZ1350" i="1" s="1"/>
  <c r="AI1351" i="1"/>
  <c r="AT1351" i="1" s="1"/>
  <c r="AM1351" i="1"/>
  <c r="AO1351" i="1"/>
  <c r="AN1351" i="1" s="1"/>
  <c r="AR1351" i="1" s="1"/>
  <c r="AU1351" i="1"/>
  <c r="AV1351" i="1"/>
  <c r="AW1351" i="1" a="1"/>
  <c r="AW1351" i="1" s="1"/>
  <c r="AX1351" i="1" a="1"/>
  <c r="AX1351" i="1" s="1"/>
  <c r="AY1351" i="1" a="1"/>
  <c r="AY1351" i="1" s="1"/>
  <c r="AZ1351" i="1" a="1"/>
  <c r="AZ1351" i="1" s="1"/>
  <c r="AI1352" i="1"/>
  <c r="AT1352" i="1" s="1"/>
  <c r="AM1352" i="1"/>
  <c r="AO1352" i="1"/>
  <c r="AU1352" i="1"/>
  <c r="AV1352" i="1"/>
  <c r="AW1352" i="1" a="1"/>
  <c r="AW1352" i="1" s="1"/>
  <c r="AX1352" i="1" a="1"/>
  <c r="AX1352" i="1" s="1"/>
  <c r="AY1352" i="1" a="1"/>
  <c r="AY1352" i="1" s="1"/>
  <c r="AZ1352" i="1" a="1"/>
  <c r="AZ1352" i="1" s="1"/>
  <c r="AI1353" i="1"/>
  <c r="AL1353" i="1"/>
  <c r="AM1353" i="1"/>
  <c r="AU1353" i="1"/>
  <c r="AV1353" i="1"/>
  <c r="AW1353" i="1" a="1"/>
  <c r="AW1353" i="1" s="1"/>
  <c r="AX1353" i="1" a="1"/>
  <c r="AX1353" i="1" s="1"/>
  <c r="AY1353" i="1" a="1"/>
  <c r="AY1353" i="1" s="1"/>
  <c r="AZ1353" i="1" a="1"/>
  <c r="AZ1353" i="1" s="1"/>
  <c r="AI1354" i="1"/>
  <c r="AT1354" i="1" s="1"/>
  <c r="AM1354" i="1"/>
  <c r="AO1354" i="1"/>
  <c r="AN1354" i="1" s="1"/>
  <c r="AR1354" i="1" s="1"/>
  <c r="AU1354" i="1"/>
  <c r="AV1354" i="1"/>
  <c r="AZ1354" i="1" a="1"/>
  <c r="AZ1354" i="1" s="1"/>
  <c r="AI1355" i="1"/>
  <c r="AL1355" i="1"/>
  <c r="AM1355" i="1"/>
  <c r="AU1355" i="1"/>
  <c r="AV1355" i="1"/>
  <c r="AW1355" i="1" a="1"/>
  <c r="AW1355" i="1" s="1"/>
  <c r="AX1355" i="1" a="1"/>
  <c r="AX1355" i="1" s="1"/>
  <c r="AY1355" i="1" a="1"/>
  <c r="AY1355" i="1" s="1"/>
  <c r="AZ1355" i="1" a="1"/>
  <c r="AZ1355" i="1" s="1"/>
  <c r="AI1356" i="1"/>
  <c r="AT1356" i="1" s="1"/>
  <c r="AM1356" i="1"/>
  <c r="AO1356" i="1"/>
  <c r="AU1356" i="1"/>
  <c r="AV1356" i="1"/>
  <c r="AZ1356" i="1" a="1"/>
  <c r="AZ1356" i="1" s="1"/>
  <c r="AI1357" i="1"/>
  <c r="AL1357" i="1"/>
  <c r="AM1357" i="1"/>
  <c r="AU1357" i="1"/>
  <c r="AV1357" i="1"/>
  <c r="AZ1357" i="1" a="1"/>
  <c r="AZ1357" i="1" s="1"/>
  <c r="AI1358" i="1"/>
  <c r="AM1358" i="1"/>
  <c r="AO1358" i="1"/>
  <c r="AN1358" i="1" s="1"/>
  <c r="AR1358" i="1" s="1"/>
  <c r="AU1358" i="1"/>
  <c r="AV1358" i="1"/>
  <c r="AW1358" i="1" a="1"/>
  <c r="AW1358" i="1" s="1"/>
  <c r="AX1358" i="1" a="1"/>
  <c r="AX1358" i="1" s="1"/>
  <c r="AY1358" i="1" a="1"/>
  <c r="AY1358" i="1" s="1"/>
  <c r="AZ1358" i="1" a="1"/>
  <c r="AZ1358" i="1" s="1"/>
  <c r="AI1359" i="1"/>
  <c r="AT1359" i="1" s="1"/>
  <c r="AM1359" i="1"/>
  <c r="AO1359" i="1"/>
  <c r="AN1359" i="1" s="1"/>
  <c r="AR1359" i="1" s="1"/>
  <c r="AU1359" i="1"/>
  <c r="AV1359" i="1"/>
  <c r="AW1359" i="1" a="1"/>
  <c r="AW1359" i="1" s="1"/>
  <c r="AY1359" i="1" a="1"/>
  <c r="AY1359" i="1" s="1"/>
  <c r="AI1360" i="1"/>
  <c r="AT1360" i="1" s="1"/>
  <c r="AM1360" i="1"/>
  <c r="AO1360" i="1"/>
  <c r="AS1360" i="1" s="1"/>
  <c r="AU1360" i="1"/>
  <c r="AV1360" i="1"/>
  <c r="AI1361" i="1"/>
  <c r="AM1361" i="1"/>
  <c r="AO1361" i="1"/>
  <c r="AN1361" i="1" s="1"/>
  <c r="AR1361" i="1" s="1"/>
  <c r="AU1361" i="1"/>
  <c r="AV1361" i="1"/>
  <c r="AW1361" i="1" a="1"/>
  <c r="AW1361" i="1" s="1"/>
  <c r="AX1361" i="1" a="1"/>
  <c r="AX1361" i="1" s="1"/>
  <c r="AY1361" i="1" a="1"/>
  <c r="AY1361" i="1" s="1"/>
  <c r="AZ1361" i="1" a="1"/>
  <c r="AZ1361" i="1" s="1"/>
  <c r="AI1362" i="1"/>
  <c r="AT1362" i="1" s="1"/>
  <c r="AM1362" i="1"/>
  <c r="AO1362" i="1"/>
  <c r="AN1362" i="1" s="1"/>
  <c r="AR1362" i="1" s="1"/>
  <c r="AU1362" i="1"/>
  <c r="AV1362" i="1"/>
  <c r="AW1362" i="1" a="1"/>
  <c r="AW1362" i="1" s="1"/>
  <c r="AX1362" i="1" a="1"/>
  <c r="AX1362" i="1" s="1"/>
  <c r="AY1362" i="1" a="1"/>
  <c r="AY1362" i="1" s="1"/>
  <c r="AZ1362" i="1" a="1"/>
  <c r="AZ1362" i="1" s="1"/>
  <c r="AI1363" i="1"/>
  <c r="AL1363" i="1"/>
  <c r="AM1363" i="1"/>
  <c r="AU1363" i="1"/>
  <c r="AV1363" i="1"/>
  <c r="AW1363" i="1" a="1"/>
  <c r="AW1363" i="1" s="1"/>
  <c r="AX1363" i="1" a="1"/>
  <c r="AX1363" i="1" s="1"/>
  <c r="AY1363" i="1" a="1"/>
  <c r="AY1363" i="1" s="1"/>
  <c r="AZ1363" i="1" a="1"/>
  <c r="AZ1363" i="1" s="1"/>
  <c r="AI1364" i="1"/>
  <c r="AL1364" i="1"/>
  <c r="AM1364" i="1"/>
  <c r="AU1364" i="1"/>
  <c r="AV1364" i="1"/>
  <c r="AW1364" i="1" a="1"/>
  <c r="AW1364" i="1" s="1"/>
  <c r="AX1364" i="1" a="1"/>
  <c r="AX1364" i="1" s="1"/>
  <c r="AY1364" i="1" a="1"/>
  <c r="AY1364" i="1" s="1"/>
  <c r="AZ1364" i="1" a="1"/>
  <c r="AZ1364" i="1" s="1"/>
  <c r="AI1365" i="1"/>
  <c r="AT1365" i="1" s="1"/>
  <c r="AM1365" i="1"/>
  <c r="AO1365" i="1"/>
  <c r="AS1365" i="1" s="1"/>
  <c r="AU1365" i="1"/>
  <c r="AV1365" i="1"/>
  <c r="AW1365" i="1" a="1"/>
  <c r="AW1365" i="1" s="1"/>
  <c r="AX1365" i="1" a="1"/>
  <c r="AX1365" i="1" s="1"/>
  <c r="AY1365" i="1" a="1"/>
  <c r="AY1365" i="1" s="1"/>
  <c r="AZ1365" i="1" a="1"/>
  <c r="AZ1365" i="1" s="1"/>
  <c r="AI1366" i="1"/>
  <c r="AT1366" i="1" s="1"/>
  <c r="AL1366" i="1"/>
  <c r="AM1366" i="1"/>
  <c r="AU1366" i="1"/>
  <c r="AV1366" i="1"/>
  <c r="AW1366" i="1" a="1"/>
  <c r="AW1366" i="1" s="1"/>
  <c r="AX1366" i="1" a="1"/>
  <c r="AX1366" i="1" s="1"/>
  <c r="AY1366" i="1" a="1"/>
  <c r="AY1366" i="1" s="1"/>
  <c r="AZ1366" i="1" a="1"/>
  <c r="AZ1366" i="1" s="1"/>
  <c r="AI1367" i="1"/>
  <c r="AT1367" i="1" s="1"/>
  <c r="AM1367" i="1"/>
  <c r="AO1367" i="1"/>
  <c r="AS1367" i="1" s="1"/>
  <c r="AU1367" i="1"/>
  <c r="AV1367" i="1"/>
  <c r="AW1367" i="1" a="1"/>
  <c r="AW1367" i="1" s="1"/>
  <c r="AY1367" i="1" a="1"/>
  <c r="AY1367" i="1" s="1"/>
  <c r="AI1368" i="1"/>
  <c r="AT1368" i="1" s="1"/>
  <c r="AL1368" i="1"/>
  <c r="AM1368" i="1"/>
  <c r="AU1368" i="1"/>
  <c r="AV1368" i="1"/>
  <c r="AI1369" i="1"/>
  <c r="AT1369" i="1" s="1"/>
  <c r="AM1369" i="1"/>
  <c r="AO1369" i="1"/>
  <c r="AN1369" i="1" s="1"/>
  <c r="AR1369" i="1" s="1"/>
  <c r="AU1369" i="1"/>
  <c r="AV1369" i="1"/>
  <c r="AI1370" i="1"/>
  <c r="AL1370" i="1"/>
  <c r="AM1370" i="1"/>
  <c r="AU1370" i="1"/>
  <c r="AV1370" i="1"/>
  <c r="AI1371" i="1"/>
  <c r="AM1371" i="1"/>
  <c r="AO1371" i="1"/>
  <c r="AU1371" i="1"/>
  <c r="AV1371" i="1"/>
  <c r="AW1371" i="1" a="1"/>
  <c r="AW1371" i="1" s="1"/>
  <c r="AX1371" i="1" a="1"/>
  <c r="AX1371" i="1" s="1"/>
  <c r="AY1371" i="1" a="1"/>
  <c r="AY1371" i="1" s="1"/>
  <c r="AZ1371" i="1" a="1"/>
  <c r="AZ1371" i="1" s="1"/>
  <c r="AI1372" i="1"/>
  <c r="AM1372" i="1"/>
  <c r="AO1372" i="1"/>
  <c r="AS1372" i="1" s="1"/>
  <c r="AU1372" i="1"/>
  <c r="AV1372" i="1"/>
  <c r="AI1373" i="1"/>
  <c r="AL1373" i="1"/>
  <c r="AM1373" i="1"/>
  <c r="AU1373" i="1"/>
  <c r="AV1373" i="1"/>
  <c r="AI1374" i="1"/>
  <c r="AM1374" i="1"/>
  <c r="AO1374" i="1"/>
  <c r="AU1374" i="1"/>
  <c r="AV1374" i="1"/>
  <c r="AI1375" i="1"/>
  <c r="AL1375" i="1"/>
  <c r="AM1375" i="1"/>
  <c r="AU1375" i="1"/>
  <c r="AV1375" i="1"/>
  <c r="AI1376" i="1"/>
  <c r="AT1376" i="1" s="1"/>
  <c r="AM1376" i="1"/>
  <c r="AO1376" i="1"/>
  <c r="AN1376" i="1" s="1"/>
  <c r="AR1376" i="1" s="1"/>
  <c r="AU1376" i="1"/>
  <c r="AV1376" i="1"/>
  <c r="AW1376" i="1" a="1"/>
  <c r="AW1376" i="1" s="1"/>
  <c r="AX1376" i="1" a="1"/>
  <c r="AX1376" i="1" s="1"/>
  <c r="AY1376" i="1" a="1"/>
  <c r="AY1376" i="1" s="1"/>
  <c r="AZ1376" i="1" a="1"/>
  <c r="AZ1376" i="1" s="1"/>
  <c r="AI1377" i="1"/>
  <c r="AT1377" i="1" s="1"/>
  <c r="AL1377" i="1"/>
  <c r="AM1377" i="1"/>
  <c r="AU1377" i="1"/>
  <c r="AV1377" i="1"/>
  <c r="AW1377" i="1" a="1"/>
  <c r="AW1377" i="1" s="1"/>
  <c r="AX1377" i="1" a="1"/>
  <c r="AX1377" i="1" s="1"/>
  <c r="AY1377" i="1" a="1"/>
  <c r="AY1377" i="1" s="1"/>
  <c r="AZ1377" i="1" a="1"/>
  <c r="AZ1377" i="1" s="1"/>
  <c r="AI1378" i="1"/>
  <c r="AT1378" i="1" s="1"/>
  <c r="AM1378" i="1"/>
  <c r="AO1378" i="1"/>
  <c r="AS1378" i="1" s="1"/>
  <c r="AU1378" i="1"/>
  <c r="AV1378" i="1"/>
  <c r="AZ1378" i="1" a="1"/>
  <c r="AZ1378" i="1" s="1"/>
  <c r="AI1379" i="1"/>
  <c r="AL1379" i="1"/>
  <c r="AM1379" i="1"/>
  <c r="AU1379" i="1"/>
  <c r="AV1379" i="1"/>
  <c r="AW1379" i="1" a="1"/>
  <c r="AW1379" i="1" s="1"/>
  <c r="AZ1379" i="1" a="1"/>
  <c r="AZ1379" i="1" s="1"/>
  <c r="AI1380" i="1"/>
  <c r="AT1380" i="1" s="1"/>
  <c r="AM1380" i="1"/>
  <c r="AO1380" i="1"/>
  <c r="AS1380" i="1" s="1"/>
  <c r="AU1380" i="1"/>
  <c r="AV1380" i="1"/>
  <c r="AZ1380" i="1" a="1"/>
  <c r="AZ1380" i="1" s="1"/>
  <c r="AI1381" i="1"/>
  <c r="AT1381" i="1" s="1"/>
  <c r="AL1381" i="1"/>
  <c r="AM1381" i="1"/>
  <c r="AU1381" i="1"/>
  <c r="AV1381" i="1"/>
  <c r="AW1381" i="1" a="1"/>
  <c r="AW1381" i="1" s="1"/>
  <c r="AZ1381" i="1" a="1"/>
  <c r="AZ1381" i="1" s="1"/>
  <c r="AI1382" i="1"/>
  <c r="AM1382" i="1"/>
  <c r="AO1382" i="1"/>
  <c r="AU1382" i="1"/>
  <c r="AV1382" i="1"/>
  <c r="AW1382" i="1" a="1"/>
  <c r="AW1382" i="1" s="1"/>
  <c r="AX1382" i="1" a="1"/>
  <c r="AX1382" i="1" s="1"/>
  <c r="AY1382" i="1" a="1"/>
  <c r="AY1382" i="1" s="1"/>
  <c r="AZ1382" i="1" a="1"/>
  <c r="AZ1382" i="1" s="1"/>
  <c r="AI1383" i="1"/>
  <c r="AT1383" i="1" s="1"/>
  <c r="AL1383" i="1"/>
  <c r="AM1383" i="1"/>
  <c r="AU1383" i="1"/>
  <c r="AV1383" i="1"/>
  <c r="AW1383" i="1" a="1"/>
  <c r="AW1383" i="1" s="1"/>
  <c r="AX1383" i="1" a="1"/>
  <c r="AX1383" i="1" s="1"/>
  <c r="AY1383" i="1" a="1"/>
  <c r="AY1383" i="1" s="1"/>
  <c r="AZ1383" i="1" a="1"/>
  <c r="AZ1383" i="1" s="1"/>
  <c r="AI1384" i="1"/>
  <c r="AT1384" i="1" s="1"/>
  <c r="AM1384" i="1"/>
  <c r="AO1384" i="1"/>
  <c r="AU1384" i="1"/>
  <c r="AV1384" i="1"/>
  <c r="AW1384" i="1" a="1"/>
  <c r="AW1384" i="1" s="1"/>
  <c r="AX1384" i="1" a="1"/>
  <c r="AX1384" i="1" s="1"/>
  <c r="AY1384" i="1" a="1"/>
  <c r="AY1384" i="1" s="1"/>
  <c r="AZ1384" i="1" a="1"/>
  <c r="AZ1384" i="1" s="1"/>
  <c r="AI1385" i="1"/>
  <c r="AT1385" i="1" s="1"/>
  <c r="AL1385" i="1"/>
  <c r="AM1385" i="1"/>
  <c r="AU1385" i="1"/>
  <c r="AV1385" i="1"/>
  <c r="AW1385" i="1" a="1"/>
  <c r="AW1385" i="1" s="1"/>
  <c r="AX1385" i="1" a="1"/>
  <c r="AX1385" i="1" s="1"/>
  <c r="AY1385" i="1" a="1"/>
  <c r="AY1385" i="1" s="1"/>
  <c r="AZ1385" i="1" a="1"/>
  <c r="AZ1385" i="1" s="1"/>
  <c r="AI1386" i="1"/>
  <c r="AT1386" i="1" s="1"/>
  <c r="AM1386" i="1"/>
  <c r="AO1386" i="1"/>
  <c r="AS1386" i="1" s="1"/>
  <c r="AU1386" i="1"/>
  <c r="AV1386" i="1"/>
  <c r="AW1386" i="1" a="1"/>
  <c r="AW1386" i="1" s="1"/>
  <c r="AX1386" i="1" a="1"/>
  <c r="AX1386" i="1" s="1"/>
  <c r="AY1386" i="1" a="1"/>
  <c r="AY1386" i="1" s="1"/>
  <c r="AZ1386" i="1" a="1"/>
  <c r="AZ1386" i="1" s="1"/>
  <c r="AI1387" i="1"/>
  <c r="AT1387" i="1" s="1"/>
  <c r="AL1387" i="1"/>
  <c r="AM1387" i="1"/>
  <c r="AU1387" i="1"/>
  <c r="AV1387" i="1"/>
  <c r="AW1387" i="1" a="1"/>
  <c r="AW1387" i="1" s="1"/>
  <c r="AX1387" i="1" a="1"/>
  <c r="AX1387" i="1" s="1"/>
  <c r="AY1387" i="1" a="1"/>
  <c r="AY1387" i="1" s="1"/>
  <c r="AZ1387" i="1" a="1"/>
  <c r="AZ1387" i="1" s="1"/>
  <c r="AI1388" i="1"/>
  <c r="AT1388" i="1" s="1"/>
  <c r="AM1388" i="1"/>
  <c r="AO1388" i="1"/>
  <c r="AN1388" i="1" s="1"/>
  <c r="AR1388" i="1" s="1"/>
  <c r="AU1388" i="1"/>
  <c r="AV1388" i="1"/>
  <c r="AW1388" i="1" a="1"/>
  <c r="AW1388" i="1" s="1"/>
  <c r="AX1388" i="1" a="1"/>
  <c r="AX1388" i="1" s="1"/>
  <c r="AY1388" i="1" a="1"/>
  <c r="AY1388" i="1" s="1"/>
  <c r="AZ1388" i="1" a="1"/>
  <c r="AZ1388" i="1" s="1"/>
  <c r="AI1389" i="1"/>
  <c r="AT1389" i="1" s="1"/>
  <c r="AL1389" i="1"/>
  <c r="AM1389" i="1"/>
  <c r="AU1389" i="1"/>
  <c r="AV1389" i="1"/>
  <c r="AW1389" i="1" a="1"/>
  <c r="AW1389" i="1" s="1"/>
  <c r="AX1389" i="1" a="1"/>
  <c r="AX1389" i="1" s="1"/>
  <c r="AY1389" i="1" a="1"/>
  <c r="AY1389" i="1" s="1"/>
  <c r="AZ1389" i="1" a="1"/>
  <c r="AZ1389" i="1" s="1"/>
  <c r="AI1390" i="1"/>
  <c r="AM1390" i="1"/>
  <c r="AO1390" i="1"/>
  <c r="AN1390" i="1" s="1"/>
  <c r="AR1390" i="1" s="1"/>
  <c r="AU1390" i="1"/>
  <c r="AV1390" i="1"/>
  <c r="AW1390" i="1" a="1"/>
  <c r="AW1390" i="1" s="1"/>
  <c r="AX1390" i="1" a="1"/>
  <c r="AX1390" i="1" s="1"/>
  <c r="AY1390" i="1" a="1"/>
  <c r="AY1390" i="1" s="1"/>
  <c r="AZ1390" i="1" a="1"/>
  <c r="AZ1390" i="1" s="1"/>
  <c r="AI1391" i="1"/>
  <c r="AT1391" i="1" s="1"/>
  <c r="AL1391" i="1"/>
  <c r="AM1391" i="1"/>
  <c r="AU1391" i="1"/>
  <c r="AV1391" i="1"/>
  <c r="AW1391" i="1" a="1"/>
  <c r="AW1391" i="1" s="1"/>
  <c r="AX1391" i="1" a="1"/>
  <c r="AX1391" i="1" s="1"/>
  <c r="AY1391" i="1" a="1"/>
  <c r="AY1391" i="1" s="1"/>
  <c r="AZ1391" i="1" a="1"/>
  <c r="AZ1391" i="1" s="1"/>
  <c r="AI1392" i="1"/>
  <c r="AL1392" i="1"/>
  <c r="AM1392" i="1"/>
  <c r="AU1392" i="1"/>
  <c r="AV1392" i="1"/>
  <c r="AW1392" i="1" a="1"/>
  <c r="AW1392" i="1" s="1"/>
  <c r="AX1392" i="1" a="1"/>
  <c r="AX1392" i="1" s="1"/>
  <c r="AY1392" i="1" a="1"/>
  <c r="AY1392" i="1" s="1"/>
  <c r="AZ1392" i="1" a="1"/>
  <c r="AZ1392" i="1" s="1"/>
  <c r="AI1393" i="1"/>
  <c r="AT1393" i="1" s="1"/>
  <c r="AM1393" i="1"/>
  <c r="AO1393" i="1"/>
  <c r="AS1393" i="1" s="1"/>
  <c r="AU1393" i="1"/>
  <c r="AV1393" i="1"/>
  <c r="AW1393" i="1" a="1"/>
  <c r="AW1393" i="1" s="1"/>
  <c r="AX1393" i="1" a="1"/>
  <c r="AX1393" i="1" s="1"/>
  <c r="AY1393" i="1" a="1"/>
  <c r="AY1393" i="1" s="1"/>
  <c r="AZ1393" i="1" a="1"/>
  <c r="AZ1393" i="1" s="1"/>
  <c r="AI1394" i="1"/>
  <c r="AL1394" i="1"/>
  <c r="AM1394" i="1"/>
  <c r="AU1394" i="1"/>
  <c r="AV1394" i="1"/>
  <c r="AW1394" i="1" a="1"/>
  <c r="AW1394" i="1" s="1"/>
  <c r="AX1394" i="1" a="1"/>
  <c r="AX1394" i="1" s="1"/>
  <c r="AY1394" i="1" a="1"/>
  <c r="AY1394" i="1" s="1"/>
  <c r="AZ1394" i="1" a="1"/>
  <c r="AZ1394" i="1" s="1"/>
  <c r="AI1395" i="1"/>
  <c r="AL1395" i="1"/>
  <c r="AM1395" i="1"/>
  <c r="AU1395" i="1"/>
  <c r="AV1395" i="1"/>
  <c r="AW1395" i="1" a="1"/>
  <c r="AW1395" i="1" s="1"/>
  <c r="AX1395" i="1" a="1"/>
  <c r="AX1395" i="1" s="1"/>
  <c r="AY1395" i="1" a="1"/>
  <c r="AY1395" i="1" s="1"/>
  <c r="AZ1395" i="1" a="1"/>
  <c r="AZ1395" i="1" s="1"/>
  <c r="AI1396" i="1"/>
  <c r="AT1396" i="1" s="1"/>
  <c r="AM1396" i="1"/>
  <c r="AO1396" i="1"/>
  <c r="AU1396" i="1"/>
  <c r="AV1396" i="1"/>
  <c r="AW1396" i="1" a="1"/>
  <c r="AW1396" i="1" s="1"/>
  <c r="AX1396" i="1" a="1"/>
  <c r="AX1396" i="1" s="1"/>
  <c r="AY1396" i="1" a="1"/>
  <c r="AY1396" i="1" s="1"/>
  <c r="AZ1396" i="1" a="1"/>
  <c r="AZ1396" i="1" s="1"/>
  <c r="AI1397" i="1"/>
  <c r="AT1397" i="1" s="1"/>
  <c r="AM1397" i="1"/>
  <c r="AO1397" i="1"/>
  <c r="AU1397" i="1"/>
  <c r="AV1397" i="1"/>
  <c r="AW1397" i="1" a="1"/>
  <c r="AW1397" i="1" s="1"/>
  <c r="AX1397" i="1" a="1"/>
  <c r="AX1397" i="1" s="1"/>
  <c r="AY1397" i="1" a="1"/>
  <c r="AY1397" i="1" s="1"/>
  <c r="AZ1397" i="1" a="1"/>
  <c r="AZ1397" i="1" s="1"/>
  <c r="AI1398" i="1"/>
  <c r="AL1398" i="1"/>
  <c r="AM1398" i="1"/>
  <c r="AU1398" i="1"/>
  <c r="AV1398" i="1"/>
  <c r="AW1398" i="1" a="1"/>
  <c r="AW1398" i="1" s="1"/>
  <c r="AX1398" i="1" a="1"/>
  <c r="AX1398" i="1" s="1"/>
  <c r="AY1398" i="1" a="1"/>
  <c r="AY1398" i="1" s="1"/>
  <c r="AZ1398" i="1" a="1"/>
  <c r="AZ1398" i="1" s="1"/>
  <c r="AI1399" i="1"/>
  <c r="AT1399" i="1" s="1"/>
  <c r="AM1399" i="1"/>
  <c r="AO1399" i="1"/>
  <c r="AS1399" i="1" s="1"/>
  <c r="AU1399" i="1"/>
  <c r="AV1399" i="1"/>
  <c r="AW1399" i="1" a="1"/>
  <c r="AW1399" i="1" s="1"/>
  <c r="AX1399" i="1" a="1"/>
  <c r="AX1399" i="1" s="1"/>
  <c r="AY1399" i="1" a="1"/>
  <c r="AY1399" i="1" s="1"/>
  <c r="AZ1399" i="1" a="1"/>
  <c r="AZ1399" i="1" s="1"/>
  <c r="AI1400" i="1"/>
  <c r="AT1400" i="1" s="1"/>
  <c r="AL1400" i="1"/>
  <c r="AM1400" i="1"/>
  <c r="AU1400" i="1"/>
  <c r="AV1400" i="1"/>
  <c r="AW1400" i="1" a="1"/>
  <c r="AW1400" i="1" s="1"/>
  <c r="AX1400" i="1" a="1"/>
  <c r="AX1400" i="1" s="1"/>
  <c r="AY1400" i="1" a="1"/>
  <c r="AY1400" i="1" s="1"/>
  <c r="AZ1400" i="1" a="1"/>
  <c r="AZ1400" i="1" s="1"/>
  <c r="AI1401" i="1"/>
  <c r="AT1401" i="1" s="1"/>
  <c r="AL1401" i="1"/>
  <c r="AM1401" i="1"/>
  <c r="AU1401" i="1"/>
  <c r="AV1401" i="1"/>
  <c r="AW1401" i="1" a="1"/>
  <c r="AW1401" i="1" s="1"/>
  <c r="AX1401" i="1" a="1"/>
  <c r="AX1401" i="1" s="1"/>
  <c r="AY1401" i="1" a="1"/>
  <c r="AY1401" i="1" s="1"/>
  <c r="AZ1401" i="1" a="1"/>
  <c r="AZ1401" i="1" s="1"/>
  <c r="AI1402" i="1"/>
  <c r="AT1402" i="1" s="1"/>
  <c r="AM1402" i="1"/>
  <c r="AO1402" i="1"/>
  <c r="AS1402" i="1" s="1"/>
  <c r="AU1402" i="1"/>
  <c r="AV1402" i="1"/>
  <c r="AW1402" i="1" a="1"/>
  <c r="AW1402" i="1" s="1"/>
  <c r="AX1402" i="1" a="1"/>
  <c r="AX1402" i="1" s="1"/>
  <c r="AY1402" i="1" a="1"/>
  <c r="AY1402" i="1" s="1"/>
  <c r="AZ1402" i="1" a="1"/>
  <c r="AZ1402" i="1" s="1"/>
  <c r="AI1403" i="1"/>
  <c r="AL1403" i="1"/>
  <c r="AM1403" i="1"/>
  <c r="AU1403" i="1"/>
  <c r="AV1403" i="1"/>
  <c r="AW1403" i="1" a="1"/>
  <c r="AW1403" i="1" s="1"/>
  <c r="AX1403" i="1" a="1"/>
  <c r="AX1403" i="1" s="1"/>
  <c r="AY1403" i="1" a="1"/>
  <c r="AY1403" i="1" s="1"/>
  <c r="AZ1403" i="1" a="1"/>
  <c r="AZ1403" i="1" s="1"/>
  <c r="AI1404" i="1"/>
  <c r="AT1404" i="1" s="1"/>
  <c r="AL1404" i="1"/>
  <c r="AM1404" i="1"/>
  <c r="AU1404" i="1"/>
  <c r="AV1404" i="1"/>
  <c r="AW1404" i="1" a="1"/>
  <c r="AW1404" i="1" s="1"/>
  <c r="AX1404" i="1" a="1"/>
  <c r="AX1404" i="1" s="1"/>
  <c r="AY1404" i="1" a="1"/>
  <c r="AY1404" i="1" s="1"/>
  <c r="AZ1404" i="1" a="1"/>
  <c r="AZ1404" i="1" s="1"/>
  <c r="AI1405" i="1"/>
  <c r="AM1405" i="1"/>
  <c r="AO1405" i="1"/>
  <c r="AN1405" i="1" s="1"/>
  <c r="AR1405" i="1" s="1"/>
  <c r="AU1405" i="1"/>
  <c r="AV1405" i="1"/>
  <c r="AW1405" i="1" a="1"/>
  <c r="AW1405" i="1" s="1"/>
  <c r="AY1405" i="1" a="1"/>
  <c r="AY1405" i="1" s="1"/>
  <c r="AI1406" i="1"/>
  <c r="AM1406" i="1"/>
  <c r="AO1406" i="1"/>
  <c r="AS1406" i="1" s="1"/>
  <c r="AU1406" i="1"/>
  <c r="AV1406" i="1"/>
  <c r="AW1406" i="1" a="1"/>
  <c r="AW1406" i="1" s="1"/>
  <c r="AY1406" i="1" a="1"/>
  <c r="AY1406" i="1" s="1"/>
  <c r="AI1407" i="1"/>
  <c r="AM1407" i="1"/>
  <c r="AO1407" i="1"/>
  <c r="AS1407" i="1" s="1"/>
  <c r="AU1407" i="1"/>
  <c r="AV1407" i="1"/>
  <c r="AW1407" i="1" a="1"/>
  <c r="AW1407" i="1" s="1"/>
  <c r="AX1407" i="1" a="1"/>
  <c r="AX1407" i="1" s="1"/>
  <c r="AY1407" i="1" a="1"/>
  <c r="AY1407" i="1" s="1"/>
  <c r="AZ1407" i="1" a="1"/>
  <c r="AZ1407" i="1" s="1"/>
  <c r="AI1408" i="1"/>
  <c r="AM1408" i="1"/>
  <c r="AO1408" i="1"/>
  <c r="AN1408" i="1" s="1"/>
  <c r="AR1408" i="1" s="1"/>
  <c r="AU1408" i="1"/>
  <c r="AV1408" i="1"/>
  <c r="AW1408" i="1" a="1"/>
  <c r="AW1408" i="1" s="1"/>
  <c r="AX1408" i="1" a="1"/>
  <c r="AX1408" i="1" s="1"/>
  <c r="AY1408" i="1" a="1"/>
  <c r="AY1408" i="1" s="1"/>
  <c r="AZ1408" i="1" a="1"/>
  <c r="AZ1408" i="1" s="1"/>
  <c r="AI1409" i="1"/>
  <c r="AT1409" i="1" s="1"/>
  <c r="AL1409" i="1"/>
  <c r="AM1409" i="1"/>
  <c r="AU1409" i="1"/>
  <c r="AV1409" i="1"/>
  <c r="AW1409" i="1" a="1"/>
  <c r="AW1409" i="1" s="1"/>
  <c r="AX1409" i="1" a="1"/>
  <c r="AX1409" i="1" s="1"/>
  <c r="AY1409" i="1" a="1"/>
  <c r="AY1409" i="1" s="1"/>
  <c r="AZ1409" i="1" a="1"/>
  <c r="AZ1409" i="1" s="1"/>
  <c r="AI1410" i="1"/>
  <c r="AT1410" i="1" s="1"/>
  <c r="AM1410" i="1"/>
  <c r="AO1410" i="1"/>
  <c r="AS1410" i="1" s="1"/>
  <c r="AU1410" i="1"/>
  <c r="AV1410" i="1"/>
  <c r="AW1410" i="1" a="1"/>
  <c r="AW1410" i="1" s="1"/>
  <c r="AX1410" i="1" a="1"/>
  <c r="AX1410" i="1" s="1"/>
  <c r="AY1410" i="1" a="1"/>
  <c r="AY1410" i="1" s="1"/>
  <c r="AZ1410" i="1" a="1"/>
  <c r="AZ1410" i="1" s="1"/>
  <c r="AI1411" i="1"/>
  <c r="AT1411" i="1" s="1"/>
  <c r="AM1411" i="1"/>
  <c r="AO1411" i="1"/>
  <c r="AU1411" i="1"/>
  <c r="AV1411" i="1"/>
  <c r="AZ1411" i="1" a="1"/>
  <c r="AZ1411" i="1" s="1"/>
  <c r="AI1412" i="1"/>
  <c r="AT1412" i="1" s="1"/>
  <c r="AL1412" i="1"/>
  <c r="AM1412" i="1"/>
  <c r="AU1412" i="1"/>
  <c r="AV1412" i="1"/>
  <c r="AW1412" i="1" a="1"/>
  <c r="AW1412" i="1" s="1"/>
  <c r="AY1412" i="1" a="1"/>
  <c r="AY1412" i="1" s="1"/>
  <c r="AZ1412" i="1" a="1"/>
  <c r="AZ1412" i="1" s="1"/>
  <c r="AI1413" i="1"/>
  <c r="AT1413" i="1" s="1"/>
  <c r="AM1413" i="1"/>
  <c r="AO1413" i="1"/>
  <c r="AN1413" i="1" s="1"/>
  <c r="AR1413" i="1" s="1"/>
  <c r="AU1413" i="1"/>
  <c r="AV1413" i="1"/>
  <c r="AZ1413" i="1" a="1"/>
  <c r="AZ1413" i="1" s="1"/>
  <c r="AI1414" i="1"/>
  <c r="AL1414" i="1"/>
  <c r="AM1414" i="1"/>
  <c r="AU1414" i="1"/>
  <c r="AV1414" i="1"/>
  <c r="AW1414" i="1" a="1"/>
  <c r="AW1414" i="1" s="1"/>
  <c r="AY1414" i="1" a="1"/>
  <c r="AY1414" i="1" s="1"/>
  <c r="AZ1414" i="1" a="1"/>
  <c r="AZ1414" i="1" s="1"/>
  <c r="AI1415" i="1"/>
  <c r="AT1415" i="1" s="1"/>
  <c r="AM1415" i="1"/>
  <c r="AO1415" i="1"/>
  <c r="AN1415" i="1" s="1"/>
  <c r="AR1415" i="1" s="1"/>
  <c r="AU1415" i="1"/>
  <c r="AV1415" i="1"/>
  <c r="AW1415" i="1" a="1"/>
  <c r="AW1415" i="1" s="1"/>
  <c r="AX1415" i="1" a="1"/>
  <c r="AX1415" i="1" s="1"/>
  <c r="AY1415" i="1" a="1"/>
  <c r="AY1415" i="1" s="1"/>
  <c r="AZ1415" i="1" a="1"/>
  <c r="AZ1415" i="1" s="1"/>
  <c r="AI1416" i="1"/>
  <c r="AM1416" i="1"/>
  <c r="AO1416" i="1"/>
  <c r="AS1416" i="1" s="1"/>
  <c r="AU1416" i="1"/>
  <c r="AV1416" i="1"/>
  <c r="AW1416" i="1" a="1"/>
  <c r="AW1416" i="1" s="1"/>
  <c r="AY1416" i="1" a="1"/>
  <c r="AY1416" i="1" s="1"/>
  <c r="AZ1416" i="1" a="1"/>
  <c r="AZ1416" i="1" s="1"/>
  <c r="AI1417" i="1"/>
  <c r="AL1417" i="1"/>
  <c r="AM1417" i="1"/>
  <c r="AU1417" i="1"/>
  <c r="AV1417" i="1"/>
  <c r="AI1418" i="1"/>
  <c r="AL1418" i="1"/>
  <c r="AM1418" i="1"/>
  <c r="AU1418" i="1"/>
  <c r="AV1418" i="1"/>
  <c r="AW1418" i="1" a="1"/>
  <c r="AW1418" i="1" s="1"/>
  <c r="AZ1418" i="1" a="1"/>
  <c r="AZ1418" i="1" s="1"/>
  <c r="AI1419" i="1"/>
  <c r="AM1419" i="1"/>
  <c r="AO1419" i="1"/>
  <c r="AN1419" i="1" s="1"/>
  <c r="AR1419" i="1" s="1"/>
  <c r="AU1419" i="1"/>
  <c r="AV1419" i="1"/>
  <c r="AZ1419" i="1" a="1"/>
  <c r="AZ1419" i="1" s="1"/>
  <c r="AI1420" i="1"/>
  <c r="AT1420" i="1" s="1"/>
  <c r="AL1420" i="1"/>
  <c r="AM1420" i="1"/>
  <c r="AU1420" i="1"/>
  <c r="AV1420" i="1"/>
  <c r="AI1421" i="1"/>
  <c r="AL1421" i="1"/>
  <c r="AM1421" i="1"/>
  <c r="AU1421" i="1"/>
  <c r="AV1421" i="1"/>
  <c r="AW1421" i="1" a="1"/>
  <c r="AW1421" i="1" s="1"/>
  <c r="AZ1421" i="1" a="1"/>
  <c r="AZ1421" i="1" s="1"/>
  <c r="AI1422" i="1"/>
  <c r="AM1422" i="1"/>
  <c r="AO1422" i="1"/>
  <c r="AS1422" i="1" s="1"/>
  <c r="AU1422" i="1"/>
  <c r="AV1422" i="1"/>
  <c r="AW1422" i="1" a="1"/>
  <c r="AW1422" i="1" s="1"/>
  <c r="AX1422" i="1" a="1"/>
  <c r="AX1422" i="1" s="1"/>
  <c r="AY1422" i="1" a="1"/>
  <c r="AY1422" i="1" s="1"/>
  <c r="AZ1422" i="1" a="1"/>
  <c r="AZ1422" i="1" s="1"/>
  <c r="AI1423" i="1"/>
  <c r="AT1423" i="1" s="1"/>
  <c r="AM1423" i="1"/>
  <c r="AO1423" i="1"/>
  <c r="AU1423" i="1"/>
  <c r="AV1423" i="1"/>
  <c r="AW1423" i="1" a="1"/>
  <c r="AW1423" i="1" s="1"/>
  <c r="AX1423" i="1" a="1"/>
  <c r="AX1423" i="1" s="1"/>
  <c r="AY1423" i="1" a="1"/>
  <c r="AY1423" i="1" s="1"/>
  <c r="AZ1423" i="1" a="1"/>
  <c r="AZ1423" i="1" s="1"/>
  <c r="AI1424" i="1"/>
  <c r="AT1424" i="1" s="1"/>
  <c r="AL1424" i="1"/>
  <c r="AM1424" i="1"/>
  <c r="AU1424" i="1"/>
  <c r="AV1424" i="1"/>
  <c r="AW1424" i="1" a="1"/>
  <c r="AW1424" i="1" s="1"/>
  <c r="AX1424" i="1" a="1"/>
  <c r="AX1424" i="1" s="1"/>
  <c r="AY1424" i="1" a="1"/>
  <c r="AY1424" i="1" s="1"/>
  <c r="AZ1424" i="1" a="1"/>
  <c r="AZ1424" i="1" s="1"/>
  <c r="AI1425" i="1"/>
  <c r="AT1425" i="1" s="1"/>
  <c r="AL1425" i="1"/>
  <c r="AM1425" i="1"/>
  <c r="AU1425" i="1"/>
  <c r="AV1425" i="1"/>
  <c r="AW1425" i="1" a="1"/>
  <c r="AW1425" i="1" s="1"/>
  <c r="AX1425" i="1" a="1"/>
  <c r="AX1425" i="1" s="1"/>
  <c r="AY1425" i="1" a="1"/>
  <c r="AY1425" i="1" s="1"/>
  <c r="AZ1425" i="1" a="1"/>
  <c r="AZ1425" i="1" s="1"/>
  <c r="AI1426" i="1"/>
  <c r="AT1426" i="1" s="1"/>
  <c r="AM1426" i="1"/>
  <c r="AO1426" i="1"/>
  <c r="AU1426" i="1"/>
  <c r="AV1426" i="1"/>
  <c r="AW1426" i="1" a="1"/>
  <c r="AW1426" i="1" s="1"/>
  <c r="AX1426" i="1" a="1"/>
  <c r="AX1426" i="1" s="1"/>
  <c r="AY1426" i="1" a="1"/>
  <c r="AY1426" i="1" s="1"/>
  <c r="AZ1426" i="1" a="1"/>
  <c r="AZ1426" i="1" s="1"/>
  <c r="AI1427" i="1"/>
  <c r="AL1427" i="1"/>
  <c r="AM1427" i="1"/>
  <c r="AU1427" i="1"/>
  <c r="AV1427" i="1"/>
  <c r="AW1427" i="1" a="1"/>
  <c r="AW1427" i="1" s="1"/>
  <c r="AX1427" i="1" a="1"/>
  <c r="AX1427" i="1" s="1"/>
  <c r="AY1427" i="1" a="1"/>
  <c r="AY1427" i="1" s="1"/>
  <c r="AZ1427" i="1" a="1"/>
  <c r="AZ1427" i="1" s="1"/>
  <c r="AI1428" i="1"/>
  <c r="AL1428" i="1"/>
  <c r="AM1428" i="1"/>
  <c r="AU1428" i="1"/>
  <c r="AV1428" i="1"/>
  <c r="AW1428" i="1" a="1"/>
  <c r="AW1428" i="1" s="1"/>
  <c r="AX1428" i="1" a="1"/>
  <c r="AX1428" i="1" s="1"/>
  <c r="AY1428" i="1" a="1"/>
  <c r="AY1428" i="1" s="1"/>
  <c r="AZ1428" i="1" a="1"/>
  <c r="AZ1428" i="1" s="1"/>
  <c r="AI1429" i="1"/>
  <c r="AM1429" i="1"/>
  <c r="AO1429" i="1"/>
  <c r="AN1429" i="1" s="1"/>
  <c r="AR1429" i="1" s="1"/>
  <c r="AU1429" i="1"/>
  <c r="AV1429" i="1"/>
  <c r="AW1429" i="1" a="1"/>
  <c r="AW1429" i="1" s="1"/>
  <c r="AX1429" i="1" a="1"/>
  <c r="AX1429" i="1" s="1"/>
  <c r="AY1429" i="1" a="1"/>
  <c r="AY1429" i="1" s="1"/>
  <c r="AZ1429" i="1" a="1"/>
  <c r="AZ1429" i="1" s="1"/>
  <c r="AI1430" i="1"/>
  <c r="AL1430" i="1"/>
  <c r="AM1430" i="1"/>
  <c r="AU1430" i="1"/>
  <c r="AV1430" i="1"/>
  <c r="AW1430" i="1" a="1"/>
  <c r="AW1430" i="1" s="1"/>
  <c r="AX1430" i="1" a="1"/>
  <c r="AX1430" i="1" s="1"/>
  <c r="AY1430" i="1" a="1"/>
  <c r="AY1430" i="1" s="1"/>
  <c r="AZ1430" i="1" a="1"/>
  <c r="AZ1430" i="1" s="1"/>
  <c r="AI1431" i="1"/>
  <c r="AM1431" i="1"/>
  <c r="AO1431" i="1"/>
  <c r="AS1431" i="1" s="1"/>
  <c r="AU1431" i="1"/>
  <c r="AV1431" i="1"/>
  <c r="AW1431" i="1" a="1"/>
  <c r="AW1431" i="1" s="1"/>
  <c r="AX1431" i="1" a="1"/>
  <c r="AX1431" i="1" s="1"/>
  <c r="AY1431" i="1" a="1"/>
  <c r="AY1431" i="1" s="1"/>
  <c r="AZ1431" i="1" a="1"/>
  <c r="AZ1431" i="1" s="1"/>
  <c r="AI1432" i="1"/>
  <c r="AL1432" i="1"/>
  <c r="AM1432" i="1"/>
  <c r="AU1432" i="1"/>
  <c r="AV1432" i="1"/>
  <c r="AW1432" i="1" a="1"/>
  <c r="AW1432" i="1" s="1"/>
  <c r="AX1432" i="1" a="1"/>
  <c r="AX1432" i="1" s="1"/>
  <c r="AY1432" i="1" a="1"/>
  <c r="AY1432" i="1" s="1"/>
  <c r="AZ1432" i="1" a="1"/>
  <c r="AZ1432" i="1" s="1"/>
  <c r="AI1433" i="1"/>
  <c r="AT1433" i="1" s="1"/>
  <c r="AM1433" i="1"/>
  <c r="AO1433" i="1"/>
  <c r="AU1433" i="1"/>
  <c r="AV1433" i="1"/>
  <c r="AI1434" i="1"/>
  <c r="AT1434" i="1" s="1"/>
  <c r="AM1434" i="1"/>
  <c r="AO1434" i="1"/>
  <c r="AU1434" i="1"/>
  <c r="AV1434" i="1"/>
  <c r="AI1435" i="1"/>
  <c r="AT1435" i="1" s="1"/>
  <c r="AM1435" i="1"/>
  <c r="AO1435" i="1"/>
  <c r="AU1435" i="1"/>
  <c r="AV1435" i="1"/>
  <c r="AW1435" i="1" a="1"/>
  <c r="AW1435" i="1" s="1"/>
  <c r="AX1435" i="1" a="1"/>
  <c r="AX1435" i="1" s="1"/>
  <c r="AY1435" i="1" a="1"/>
  <c r="AY1435" i="1" s="1"/>
  <c r="AZ1435" i="1" a="1"/>
  <c r="AZ1435" i="1" s="1"/>
  <c r="AI1436" i="1"/>
  <c r="AT1436" i="1" s="1"/>
  <c r="AL1436" i="1"/>
  <c r="AM1436" i="1"/>
  <c r="AU1436" i="1"/>
  <c r="AV1436" i="1"/>
  <c r="AW1436" i="1" a="1"/>
  <c r="AW1436" i="1" s="1"/>
  <c r="AX1436" i="1" a="1"/>
  <c r="AX1436" i="1" s="1"/>
  <c r="AY1436" i="1" a="1"/>
  <c r="AY1436" i="1" s="1"/>
  <c r="AZ1436" i="1" a="1"/>
  <c r="AZ1436" i="1" s="1"/>
  <c r="AI1437" i="1"/>
  <c r="AT1437" i="1" s="1"/>
  <c r="AM1437" i="1"/>
  <c r="AO1437" i="1"/>
  <c r="AN1437" i="1" s="1"/>
  <c r="AR1437" i="1" s="1"/>
  <c r="AU1437" i="1"/>
  <c r="AV1437" i="1"/>
  <c r="AW1437" i="1" a="1"/>
  <c r="AW1437" i="1" s="1"/>
  <c r="AX1437" i="1" a="1"/>
  <c r="AX1437" i="1" s="1"/>
  <c r="AY1437" i="1" a="1"/>
  <c r="AY1437" i="1" s="1"/>
  <c r="AZ1437" i="1" a="1"/>
  <c r="AZ1437" i="1" s="1"/>
  <c r="AI1438" i="1"/>
  <c r="AL1438" i="1"/>
  <c r="AM1438" i="1"/>
  <c r="AU1438" i="1"/>
  <c r="AV1438" i="1"/>
  <c r="AW1438" i="1" a="1"/>
  <c r="AW1438" i="1" s="1"/>
  <c r="AX1438" i="1" a="1"/>
  <c r="AX1438" i="1" s="1"/>
  <c r="AY1438" i="1" a="1"/>
  <c r="AY1438" i="1" s="1"/>
  <c r="AZ1438" i="1" a="1"/>
  <c r="AZ1438" i="1" s="1"/>
  <c r="AI1439" i="1"/>
  <c r="AT1439" i="1" s="1"/>
  <c r="AM1439" i="1"/>
  <c r="AO1439" i="1"/>
  <c r="AN1439" i="1" s="1"/>
  <c r="AR1439" i="1" s="1"/>
  <c r="AU1439" i="1"/>
  <c r="AV1439" i="1"/>
  <c r="AW1439" i="1" a="1"/>
  <c r="AW1439" i="1" s="1"/>
  <c r="AX1439" i="1" a="1"/>
  <c r="AX1439" i="1" s="1"/>
  <c r="AY1439" i="1" a="1"/>
  <c r="AY1439" i="1" s="1"/>
  <c r="AZ1439" i="1" a="1"/>
  <c r="AZ1439" i="1" s="1"/>
  <c r="AI1440" i="1"/>
  <c r="AL1440" i="1"/>
  <c r="AM1440" i="1"/>
  <c r="AU1440" i="1"/>
  <c r="AV1440" i="1"/>
  <c r="AW1440" i="1" a="1"/>
  <c r="AW1440" i="1" s="1"/>
  <c r="AX1440" i="1" a="1"/>
  <c r="AX1440" i="1" s="1"/>
  <c r="AY1440" i="1" a="1"/>
  <c r="AY1440" i="1" s="1"/>
  <c r="AZ1440" i="1" a="1"/>
  <c r="AZ1440" i="1" s="1"/>
  <c r="AI1441" i="1"/>
  <c r="AM1441" i="1"/>
  <c r="AO1441" i="1"/>
  <c r="AN1441" i="1" s="1"/>
  <c r="AR1441" i="1" s="1"/>
  <c r="AU1441" i="1"/>
  <c r="AV1441" i="1"/>
  <c r="AW1441" i="1" a="1"/>
  <c r="AW1441" i="1" s="1"/>
  <c r="AX1441" i="1" a="1"/>
  <c r="AX1441" i="1" s="1"/>
  <c r="AY1441" i="1" a="1"/>
  <c r="AY1441" i="1" s="1"/>
  <c r="AZ1441" i="1" a="1"/>
  <c r="AZ1441" i="1" s="1"/>
  <c r="AI1442" i="1"/>
  <c r="AM1442" i="1"/>
  <c r="AO1442" i="1"/>
  <c r="AU1442" i="1"/>
  <c r="AV1442" i="1"/>
  <c r="AW1442" i="1" a="1"/>
  <c r="AW1442" i="1" s="1"/>
  <c r="AY1442" i="1" a="1"/>
  <c r="AY1442" i="1" s="1"/>
  <c r="AZ1442" i="1" a="1"/>
  <c r="AZ1442" i="1" s="1"/>
  <c r="AI1443" i="1"/>
  <c r="AT1443" i="1" s="1"/>
  <c r="AL1443" i="1"/>
  <c r="AM1443" i="1"/>
  <c r="AU1443" i="1"/>
  <c r="AV1443" i="1"/>
  <c r="AI1444" i="1"/>
  <c r="AL1444" i="1"/>
  <c r="AM1444" i="1"/>
  <c r="AU1444" i="1"/>
  <c r="AV1444" i="1"/>
  <c r="AW1444" i="1" a="1"/>
  <c r="AW1444" i="1" s="1"/>
  <c r="AZ1444" i="1" a="1"/>
  <c r="AZ1444" i="1" s="1"/>
  <c r="AI1445" i="1"/>
  <c r="AL1445" i="1"/>
  <c r="AM1445" i="1"/>
  <c r="AU1445" i="1"/>
  <c r="AV1445" i="1"/>
  <c r="AW1445" i="1" a="1"/>
  <c r="AW1445" i="1" s="1"/>
  <c r="AI1446" i="1"/>
  <c r="AM1446" i="1"/>
  <c r="AO1446" i="1"/>
  <c r="AS1446" i="1" s="1"/>
  <c r="AU1446" i="1"/>
  <c r="AV1446" i="1"/>
  <c r="AZ1446" i="1" a="1"/>
  <c r="AZ1446" i="1" s="1"/>
  <c r="AI1447" i="1"/>
  <c r="AL1447" i="1"/>
  <c r="AM1447" i="1"/>
  <c r="AU1447" i="1"/>
  <c r="AV1447" i="1"/>
  <c r="AI1448" i="1"/>
  <c r="AL1448" i="1"/>
  <c r="AM1448" i="1"/>
  <c r="AU1448" i="1"/>
  <c r="AV1448" i="1"/>
  <c r="AW1448" i="1" a="1"/>
  <c r="AW1448" i="1" s="1"/>
  <c r="AZ1448" i="1" a="1"/>
  <c r="AZ1448" i="1" s="1"/>
  <c r="AI1449" i="1"/>
  <c r="AT1449" i="1" s="1"/>
  <c r="AL1449" i="1"/>
  <c r="AM1449" i="1"/>
  <c r="AU1449" i="1"/>
  <c r="AV1449" i="1"/>
  <c r="AW1449" i="1" a="1"/>
  <c r="AW1449" i="1" s="1"/>
  <c r="AI1450" i="1"/>
  <c r="AT1450" i="1" s="1"/>
  <c r="AM1450" i="1"/>
  <c r="AO1450" i="1"/>
  <c r="AN1450" i="1" s="1"/>
  <c r="AR1450" i="1" s="1"/>
  <c r="AU1450" i="1"/>
  <c r="AV1450" i="1"/>
  <c r="AW1450" i="1" a="1"/>
  <c r="AW1450" i="1" s="1"/>
  <c r="AX1450" i="1" a="1"/>
  <c r="AX1450" i="1" s="1"/>
  <c r="AY1450" i="1" a="1"/>
  <c r="AY1450" i="1" s="1"/>
  <c r="AZ1450" i="1" a="1"/>
  <c r="AZ1450" i="1" s="1"/>
  <c r="AI1451" i="1"/>
  <c r="AT1451" i="1" s="1"/>
  <c r="AM1451" i="1"/>
  <c r="AO1451" i="1"/>
  <c r="AU1451" i="1"/>
  <c r="AV1451" i="1"/>
  <c r="AW1451" i="1" a="1"/>
  <c r="AW1451" i="1" s="1"/>
  <c r="AX1451" i="1" a="1"/>
  <c r="AX1451" i="1" s="1"/>
  <c r="AY1451" i="1" a="1"/>
  <c r="AY1451" i="1" s="1"/>
  <c r="AZ1451" i="1" a="1"/>
  <c r="AZ1451" i="1" s="1"/>
  <c r="AI1452" i="1"/>
  <c r="AT1452" i="1" s="1"/>
  <c r="AL1452" i="1"/>
  <c r="AM1452" i="1"/>
  <c r="AU1452" i="1"/>
  <c r="AV1452" i="1"/>
  <c r="AW1452" i="1" a="1"/>
  <c r="AW1452" i="1" s="1"/>
  <c r="AX1452" i="1" a="1"/>
  <c r="AX1452" i="1" s="1"/>
  <c r="AY1452" i="1" a="1"/>
  <c r="AY1452" i="1" s="1"/>
  <c r="AZ1452" i="1" a="1"/>
  <c r="AZ1452" i="1" s="1"/>
  <c r="AI1453" i="1"/>
  <c r="AL1453" i="1"/>
  <c r="AM1453" i="1"/>
  <c r="AU1453" i="1"/>
  <c r="AV1453" i="1"/>
  <c r="AW1453" i="1" a="1"/>
  <c r="AW1453" i="1" s="1"/>
  <c r="AX1453" i="1" a="1"/>
  <c r="AX1453" i="1" s="1"/>
  <c r="AY1453" i="1" a="1"/>
  <c r="AY1453" i="1" s="1"/>
  <c r="AZ1453" i="1" a="1"/>
  <c r="AZ1453" i="1" s="1"/>
  <c r="AI1454" i="1"/>
  <c r="AL1454" i="1"/>
  <c r="AM1454" i="1"/>
  <c r="AU1454" i="1"/>
  <c r="AV1454" i="1"/>
  <c r="AW1454" i="1" a="1"/>
  <c r="AW1454" i="1" s="1"/>
  <c r="AX1454" i="1" a="1"/>
  <c r="AX1454" i="1" s="1"/>
  <c r="AY1454" i="1" a="1"/>
  <c r="AY1454" i="1" s="1"/>
  <c r="AZ1454" i="1" a="1"/>
  <c r="AZ1454" i="1" s="1"/>
  <c r="AI1455" i="1"/>
  <c r="AT1455" i="1" s="1"/>
  <c r="AM1455" i="1"/>
  <c r="AO1455" i="1"/>
  <c r="AU1455" i="1"/>
  <c r="AV1455" i="1"/>
  <c r="AI1456" i="1"/>
  <c r="AM1456" i="1"/>
  <c r="AO1456" i="1"/>
  <c r="AN1456" i="1" s="1"/>
  <c r="AR1456" i="1" s="1"/>
  <c r="AU1456" i="1"/>
  <c r="AV1456" i="1"/>
  <c r="AI1457" i="1"/>
  <c r="AT1457" i="1" s="1"/>
  <c r="AM1457" i="1"/>
  <c r="AO1457" i="1"/>
  <c r="AN1457" i="1" s="1"/>
  <c r="AR1457" i="1" s="1"/>
  <c r="AU1457" i="1"/>
  <c r="AV1457" i="1"/>
  <c r="AI1458" i="1"/>
  <c r="AM1458" i="1"/>
  <c r="AO1458" i="1"/>
  <c r="AS1458" i="1" s="1"/>
  <c r="AU1458" i="1"/>
  <c r="AV1458" i="1"/>
  <c r="AW1458" i="1" a="1"/>
  <c r="AW1458" i="1" s="1"/>
  <c r="AX1458" i="1" a="1"/>
  <c r="AX1458" i="1" s="1"/>
  <c r="AY1458" i="1" a="1"/>
  <c r="AY1458" i="1" s="1"/>
  <c r="AZ1458" i="1" a="1"/>
  <c r="AZ1458" i="1" s="1"/>
  <c r="AI1459" i="1"/>
  <c r="AL1459" i="1"/>
  <c r="AM1459" i="1"/>
  <c r="AU1459" i="1"/>
  <c r="AV1459" i="1"/>
  <c r="AW1459" i="1" a="1"/>
  <c r="AW1459" i="1" s="1"/>
  <c r="AX1459" i="1" a="1"/>
  <c r="AX1459" i="1" s="1"/>
  <c r="AY1459" i="1" a="1"/>
  <c r="AY1459" i="1" s="1"/>
  <c r="AZ1459" i="1" a="1"/>
  <c r="AZ1459" i="1" s="1"/>
  <c r="AI1460" i="1"/>
  <c r="AL1460" i="1"/>
  <c r="AM1460" i="1"/>
  <c r="AU1460" i="1"/>
  <c r="AV1460" i="1"/>
  <c r="AW1460" i="1" a="1"/>
  <c r="AW1460" i="1" s="1"/>
  <c r="AX1460" i="1" a="1"/>
  <c r="AX1460" i="1" s="1"/>
  <c r="AY1460" i="1" a="1"/>
  <c r="AY1460" i="1" s="1"/>
  <c r="AZ1460" i="1" a="1"/>
  <c r="AZ1460" i="1" s="1"/>
  <c r="AI1461" i="1"/>
  <c r="AM1461" i="1"/>
  <c r="AO1461" i="1"/>
  <c r="AU1461" i="1"/>
  <c r="AV1461" i="1"/>
  <c r="AW1461" i="1" a="1"/>
  <c r="AW1461" i="1" s="1"/>
  <c r="AX1461" i="1" a="1"/>
  <c r="AX1461" i="1" s="1"/>
  <c r="AY1461" i="1" a="1"/>
  <c r="AY1461" i="1" s="1"/>
  <c r="AZ1461" i="1" a="1"/>
  <c r="AZ1461" i="1" s="1"/>
  <c r="AI1462" i="1"/>
  <c r="AL1462" i="1"/>
  <c r="AM1462" i="1"/>
  <c r="AU1462" i="1"/>
  <c r="AV1462" i="1"/>
  <c r="AW1462" i="1" a="1"/>
  <c r="AW1462" i="1" s="1"/>
  <c r="AX1462" i="1" a="1"/>
  <c r="AX1462" i="1" s="1"/>
  <c r="AY1462" i="1" a="1"/>
  <c r="AY1462" i="1" s="1"/>
  <c r="AZ1462" i="1" a="1"/>
  <c r="AZ1462" i="1" s="1"/>
  <c r="AI1463" i="1"/>
  <c r="AT1463" i="1" s="1"/>
  <c r="AM1463" i="1"/>
  <c r="AO1463" i="1"/>
  <c r="AN1463" i="1" s="1"/>
  <c r="AR1463" i="1" s="1"/>
  <c r="AU1463" i="1"/>
  <c r="AV1463" i="1"/>
  <c r="AW1463" i="1" a="1"/>
  <c r="AW1463" i="1" s="1"/>
  <c r="AX1463" i="1" a="1"/>
  <c r="AX1463" i="1" s="1"/>
  <c r="AY1463" i="1" a="1"/>
  <c r="AY1463" i="1" s="1"/>
  <c r="AZ1463" i="1" a="1"/>
  <c r="AZ1463" i="1" s="1"/>
  <c r="AI1464" i="1"/>
  <c r="AT1464" i="1" s="1"/>
  <c r="AL1464" i="1"/>
  <c r="AM1464" i="1"/>
  <c r="AU1464" i="1"/>
  <c r="AV1464" i="1"/>
  <c r="AW1464" i="1" a="1"/>
  <c r="AW1464" i="1" s="1"/>
  <c r="AX1464" i="1" a="1"/>
  <c r="AX1464" i="1" s="1"/>
  <c r="AY1464" i="1" a="1"/>
  <c r="AY1464" i="1" s="1"/>
  <c r="AZ1464" i="1" a="1"/>
  <c r="AZ1464" i="1" s="1"/>
  <c r="AI1465" i="1"/>
  <c r="AT1465" i="1" s="1"/>
  <c r="AL1465" i="1"/>
  <c r="AM1465" i="1"/>
  <c r="AU1465" i="1"/>
  <c r="AV1465" i="1"/>
  <c r="AW1465" i="1" a="1"/>
  <c r="AW1465" i="1" s="1"/>
  <c r="AX1465" i="1" a="1"/>
  <c r="AX1465" i="1" s="1"/>
  <c r="AY1465" i="1" a="1"/>
  <c r="AY1465" i="1" s="1"/>
  <c r="AZ1465" i="1" a="1"/>
  <c r="AZ1465" i="1" s="1"/>
  <c r="AI1466" i="1"/>
  <c r="AM1466" i="1"/>
  <c r="AO1466" i="1"/>
  <c r="AS1466" i="1" s="1"/>
  <c r="AU1466" i="1"/>
  <c r="AV1466" i="1"/>
  <c r="AW1466" i="1" a="1"/>
  <c r="AW1466" i="1" s="1"/>
  <c r="AX1466" i="1" a="1"/>
  <c r="AX1466" i="1" s="1"/>
  <c r="AY1466" i="1" a="1"/>
  <c r="AY1466" i="1" s="1"/>
  <c r="AZ1466" i="1" a="1"/>
  <c r="AZ1466" i="1" s="1"/>
  <c r="AI1467" i="1"/>
  <c r="AM1467" i="1"/>
  <c r="AO1467" i="1"/>
  <c r="AN1467" i="1" s="1"/>
  <c r="AR1467" i="1" s="1"/>
  <c r="AU1467" i="1"/>
  <c r="AV1467" i="1"/>
  <c r="AW1467" i="1" a="1"/>
  <c r="AW1467" i="1" s="1"/>
  <c r="AY1467" i="1" a="1"/>
  <c r="AY1467" i="1" s="1"/>
  <c r="AZ1467" i="1" a="1"/>
  <c r="AZ1467" i="1" s="1"/>
  <c r="AI1468" i="1"/>
  <c r="AT1468" i="1" s="1"/>
  <c r="AL1468" i="1"/>
  <c r="AM1468" i="1"/>
  <c r="AU1468" i="1"/>
  <c r="AV1468" i="1"/>
  <c r="AW1468" i="1" a="1"/>
  <c r="AW1468" i="1" s="1"/>
  <c r="AY1468" i="1" a="1"/>
  <c r="AY1468" i="1" s="1"/>
  <c r="AI1469" i="1"/>
  <c r="AT1469" i="1" s="1"/>
  <c r="AL1469" i="1"/>
  <c r="AM1469" i="1"/>
  <c r="AU1469" i="1"/>
  <c r="AV1469" i="1"/>
  <c r="AW1469" i="1" a="1"/>
  <c r="AW1469" i="1" s="1"/>
  <c r="AZ1469" i="1" a="1"/>
  <c r="AZ1469" i="1" s="1"/>
  <c r="AI1470" i="1"/>
  <c r="AM1470" i="1"/>
  <c r="AO1470" i="1"/>
  <c r="AN1470" i="1" s="1"/>
  <c r="AR1470" i="1" s="1"/>
  <c r="AU1470" i="1"/>
  <c r="AV1470" i="1"/>
  <c r="AZ1470" i="1" a="1"/>
  <c r="AZ1470" i="1" s="1"/>
  <c r="AI1471" i="1"/>
  <c r="AT1471" i="1" s="1"/>
  <c r="AL1471" i="1"/>
  <c r="AM1471" i="1"/>
  <c r="AU1471" i="1"/>
  <c r="AV1471" i="1"/>
  <c r="AW1471" i="1" a="1"/>
  <c r="AW1471" i="1" s="1"/>
  <c r="AY1471" i="1" a="1"/>
  <c r="AY1471" i="1" s="1"/>
  <c r="AI1472" i="1"/>
  <c r="AL1472" i="1"/>
  <c r="AM1472" i="1"/>
  <c r="AU1472" i="1"/>
  <c r="AV1472" i="1"/>
  <c r="AW1472" i="1" a="1"/>
  <c r="AW1472" i="1" s="1"/>
  <c r="AZ1472" i="1" a="1"/>
  <c r="AZ1472" i="1" s="1"/>
  <c r="AI1473" i="1"/>
  <c r="AT1473" i="1" s="1"/>
  <c r="AM1473" i="1"/>
  <c r="AO1473" i="1"/>
  <c r="AU1473" i="1"/>
  <c r="AV1473" i="1"/>
  <c r="AZ1473" i="1" a="1"/>
  <c r="AZ1473" i="1" s="1"/>
  <c r="AI1474" i="1"/>
  <c r="AL1474" i="1"/>
  <c r="AM1474" i="1"/>
  <c r="AU1474" i="1"/>
  <c r="AV1474" i="1"/>
  <c r="AW1474" i="1" a="1"/>
  <c r="AW1474" i="1" s="1"/>
  <c r="AY1474" i="1" a="1"/>
  <c r="AY1474" i="1" s="1"/>
  <c r="AI1475" i="1"/>
  <c r="AT1475" i="1" s="1"/>
  <c r="AL1475" i="1"/>
  <c r="AM1475" i="1"/>
  <c r="AU1475" i="1"/>
  <c r="AV1475" i="1"/>
  <c r="AW1475" i="1" a="1"/>
  <c r="AW1475" i="1" s="1"/>
  <c r="AZ1475" i="1" a="1"/>
  <c r="AZ1475" i="1" s="1"/>
  <c r="AI1476" i="1"/>
  <c r="AT1476" i="1" s="1"/>
  <c r="AM1476" i="1"/>
  <c r="AO1476" i="1"/>
  <c r="AN1476" i="1" s="1"/>
  <c r="AR1476" i="1" s="1"/>
  <c r="AU1476" i="1"/>
  <c r="AV1476" i="1"/>
  <c r="AW1476" i="1" a="1"/>
  <c r="AW1476" i="1" s="1"/>
  <c r="AX1476" i="1" a="1"/>
  <c r="AX1476" i="1" s="1"/>
  <c r="AY1476" i="1" a="1"/>
  <c r="AY1476" i="1" s="1"/>
  <c r="AZ1476" i="1" a="1"/>
  <c r="AZ1476" i="1" s="1"/>
  <c r="AI1477" i="1"/>
  <c r="AT1477" i="1" s="1"/>
  <c r="AM1477" i="1"/>
  <c r="AO1477" i="1"/>
  <c r="AN1477" i="1" s="1"/>
  <c r="AR1477" i="1" s="1"/>
  <c r="AU1477" i="1"/>
  <c r="AV1477" i="1"/>
  <c r="AW1477" i="1" a="1"/>
  <c r="AW1477" i="1" s="1"/>
  <c r="AY1477" i="1" a="1"/>
  <c r="AY1477" i="1" s="1"/>
  <c r="AI1478" i="1"/>
  <c r="AL1478" i="1"/>
  <c r="AM1478" i="1"/>
  <c r="AU1478" i="1"/>
  <c r="AV1478" i="1"/>
  <c r="AW1478" i="1" a="1"/>
  <c r="AW1478" i="1" s="1"/>
  <c r="AY1478" i="1" a="1"/>
  <c r="AY1478" i="1" s="1"/>
  <c r="AI1479" i="1"/>
  <c r="AT1479" i="1" s="1"/>
  <c r="AM1479" i="1"/>
  <c r="AO1479" i="1"/>
  <c r="AU1479" i="1"/>
  <c r="AV1479" i="1"/>
  <c r="AW1479" i="1" a="1"/>
  <c r="AW1479" i="1" s="1"/>
  <c r="AY1479" i="1" a="1"/>
  <c r="AY1479" i="1" s="1"/>
  <c r="AI1480" i="1"/>
  <c r="AT1480" i="1" s="1"/>
  <c r="AL1480" i="1"/>
  <c r="AM1480" i="1"/>
  <c r="AU1480" i="1"/>
  <c r="AV1480" i="1"/>
  <c r="AW1480" i="1" a="1"/>
  <c r="AW1480" i="1" s="1"/>
  <c r="AY1480" i="1" a="1"/>
  <c r="AY1480" i="1" s="1"/>
  <c r="AI1481" i="1"/>
  <c r="AM1481" i="1"/>
  <c r="AO1481" i="1"/>
  <c r="AN1481" i="1" s="1"/>
  <c r="AR1481" i="1" s="1"/>
  <c r="AU1481" i="1"/>
  <c r="AV1481" i="1"/>
  <c r="AW1481" i="1" a="1"/>
  <c r="AW1481" i="1" s="1"/>
  <c r="AX1481" i="1" a="1"/>
  <c r="AX1481" i="1" s="1"/>
  <c r="AY1481" i="1" a="1"/>
  <c r="AY1481" i="1" s="1"/>
  <c r="AZ1481" i="1" a="1"/>
  <c r="AZ1481" i="1" s="1"/>
  <c r="AI1482" i="1"/>
  <c r="AT1482" i="1" s="1"/>
  <c r="AM1482" i="1"/>
  <c r="AO1482" i="1"/>
  <c r="AN1482" i="1" s="1"/>
  <c r="AR1482" i="1" s="1"/>
  <c r="AU1482" i="1"/>
  <c r="AV1482" i="1"/>
  <c r="AW1482" i="1" a="1"/>
  <c r="AW1482" i="1" s="1"/>
  <c r="AX1482" i="1" a="1"/>
  <c r="AX1482" i="1" s="1"/>
  <c r="AY1482" i="1" a="1"/>
  <c r="AY1482" i="1" s="1"/>
  <c r="AZ1482" i="1" a="1"/>
  <c r="AZ1482" i="1" s="1"/>
  <c r="AI1483" i="1"/>
  <c r="AT1483" i="1" s="1"/>
  <c r="AL1483" i="1"/>
  <c r="AM1483" i="1"/>
  <c r="AU1483" i="1"/>
  <c r="AV1483" i="1"/>
  <c r="AW1483" i="1" a="1"/>
  <c r="AW1483" i="1" s="1"/>
  <c r="AX1483" i="1" a="1"/>
  <c r="AX1483" i="1" s="1"/>
  <c r="AY1483" i="1" a="1"/>
  <c r="AY1483" i="1" s="1"/>
  <c r="AZ1483" i="1" a="1"/>
  <c r="AZ1483" i="1" s="1"/>
  <c r="AI1484" i="1"/>
  <c r="AM1484" i="1"/>
  <c r="AO1484" i="1"/>
  <c r="AS1484" i="1" s="1"/>
  <c r="AU1484" i="1"/>
  <c r="AV1484" i="1"/>
  <c r="AW1484" i="1" a="1"/>
  <c r="AW1484" i="1" s="1"/>
  <c r="AX1484" i="1" a="1"/>
  <c r="AX1484" i="1" s="1"/>
  <c r="AY1484" i="1" a="1"/>
  <c r="AY1484" i="1" s="1"/>
  <c r="AZ1484" i="1" a="1"/>
  <c r="AZ1484" i="1" s="1"/>
  <c r="AI1485" i="1"/>
  <c r="AT1485" i="1" s="1"/>
  <c r="AL1485" i="1"/>
  <c r="AM1485" i="1"/>
  <c r="AU1485" i="1"/>
  <c r="AV1485" i="1"/>
  <c r="AW1485" i="1" a="1"/>
  <c r="AW1485" i="1" s="1"/>
  <c r="AX1485" i="1" a="1"/>
  <c r="AX1485" i="1" s="1"/>
  <c r="AY1485" i="1" a="1"/>
  <c r="AY1485" i="1" s="1"/>
  <c r="AZ1485" i="1" a="1"/>
  <c r="AZ1485" i="1" s="1"/>
  <c r="AI1486" i="1"/>
  <c r="AT1486" i="1" s="1"/>
  <c r="AL1486" i="1"/>
  <c r="AM1486" i="1"/>
  <c r="AU1486" i="1"/>
  <c r="AV1486" i="1"/>
  <c r="AW1486" i="1" a="1"/>
  <c r="AW1486" i="1" s="1"/>
  <c r="AX1486" i="1" a="1"/>
  <c r="AX1486" i="1" s="1"/>
  <c r="AY1486" i="1" a="1"/>
  <c r="AY1486" i="1" s="1"/>
  <c r="AZ1486" i="1" a="1"/>
  <c r="AZ1486" i="1" s="1"/>
  <c r="AI1487" i="1"/>
  <c r="AT1487" i="1" s="1"/>
  <c r="AL1487" i="1"/>
  <c r="AM1487" i="1"/>
  <c r="AU1487" i="1"/>
  <c r="AV1487" i="1"/>
  <c r="AW1487" i="1" a="1"/>
  <c r="AW1487" i="1" s="1"/>
  <c r="AX1487" i="1" a="1"/>
  <c r="AX1487" i="1" s="1"/>
  <c r="AY1487" i="1" a="1"/>
  <c r="AY1487" i="1" s="1"/>
  <c r="AZ1487" i="1" a="1"/>
  <c r="AZ1487" i="1" s="1"/>
  <c r="AI1488" i="1"/>
  <c r="AT1488" i="1" s="1"/>
  <c r="AM1488" i="1"/>
  <c r="AO1488" i="1"/>
  <c r="AS1488" i="1" s="1"/>
  <c r="AU1488" i="1"/>
  <c r="AV1488" i="1"/>
  <c r="AW1488" i="1" a="1"/>
  <c r="AW1488" i="1" s="1"/>
  <c r="AX1488" i="1" a="1"/>
  <c r="AX1488" i="1" s="1"/>
  <c r="AY1488" i="1" a="1"/>
  <c r="AY1488" i="1" s="1"/>
  <c r="AZ1488" i="1" a="1"/>
  <c r="AZ1488" i="1" s="1"/>
  <c r="AI1489" i="1"/>
  <c r="AT1489" i="1" s="1"/>
  <c r="AL1489" i="1"/>
  <c r="AM1489" i="1"/>
  <c r="AU1489" i="1"/>
  <c r="AV1489" i="1"/>
  <c r="AW1489" i="1" a="1"/>
  <c r="AW1489" i="1" s="1"/>
  <c r="AX1489" i="1" a="1"/>
  <c r="AX1489" i="1" s="1"/>
  <c r="AY1489" i="1" a="1"/>
  <c r="AY1489" i="1" s="1"/>
  <c r="AZ1489" i="1" a="1"/>
  <c r="AZ1489" i="1" s="1"/>
  <c r="AI1490" i="1"/>
  <c r="AM1490" i="1"/>
  <c r="AO1490" i="1"/>
  <c r="AS1490" i="1" s="1"/>
  <c r="AU1490" i="1"/>
  <c r="AV1490" i="1"/>
  <c r="AW1490" i="1" a="1"/>
  <c r="AW1490" i="1" s="1"/>
  <c r="AX1490" i="1" a="1"/>
  <c r="AX1490" i="1" s="1"/>
  <c r="AY1490" i="1" a="1"/>
  <c r="AY1490" i="1" s="1"/>
  <c r="AZ1490" i="1" a="1"/>
  <c r="AZ1490" i="1" s="1"/>
  <c r="AI1491" i="1"/>
  <c r="AM1491" i="1"/>
  <c r="AO1491" i="1"/>
  <c r="AN1491" i="1" s="1"/>
  <c r="AR1491" i="1" s="1"/>
  <c r="AU1491" i="1"/>
  <c r="AV1491" i="1"/>
  <c r="AW1491" i="1" a="1"/>
  <c r="AW1491" i="1" s="1"/>
  <c r="AX1491" i="1" a="1"/>
  <c r="AX1491" i="1" s="1"/>
  <c r="AY1491" i="1" a="1"/>
  <c r="AY1491" i="1" s="1"/>
  <c r="AZ1491" i="1" a="1"/>
  <c r="AZ1491" i="1" s="1"/>
  <c r="AI1492" i="1"/>
  <c r="AL1492" i="1"/>
  <c r="AM1492" i="1"/>
  <c r="AU1492" i="1"/>
  <c r="AV1492" i="1"/>
  <c r="AW1492" i="1" a="1"/>
  <c r="AW1492" i="1" s="1"/>
  <c r="AX1492" i="1" a="1"/>
  <c r="AX1492" i="1" s="1"/>
  <c r="AY1492" i="1" a="1"/>
  <c r="AY1492" i="1" s="1"/>
  <c r="AZ1492" i="1" a="1"/>
  <c r="AZ1492" i="1" s="1"/>
  <c r="AI1493" i="1"/>
  <c r="AT1493" i="1" s="1"/>
  <c r="AL1493" i="1"/>
  <c r="AM1493" i="1"/>
  <c r="AU1493" i="1"/>
  <c r="AV1493" i="1"/>
  <c r="AW1493" i="1" a="1"/>
  <c r="AW1493" i="1" s="1"/>
  <c r="AX1493" i="1" a="1"/>
  <c r="AX1493" i="1" s="1"/>
  <c r="AY1493" i="1" a="1"/>
  <c r="AY1493" i="1" s="1"/>
  <c r="AZ1493" i="1" a="1"/>
  <c r="AZ1493" i="1" s="1"/>
  <c r="AI1494" i="1"/>
  <c r="AM1494" i="1"/>
  <c r="AO1494" i="1"/>
  <c r="AS1494" i="1" s="1"/>
  <c r="AU1494" i="1"/>
  <c r="AV1494" i="1"/>
  <c r="AZ1494" i="1" a="1"/>
  <c r="AZ1494" i="1" s="1"/>
  <c r="AI1495" i="1"/>
  <c r="AL1495" i="1"/>
  <c r="AM1495" i="1"/>
  <c r="AU1495" i="1"/>
  <c r="AV1495" i="1"/>
  <c r="AI1496" i="1"/>
  <c r="AL1496" i="1"/>
  <c r="AM1496" i="1"/>
  <c r="AU1496" i="1"/>
  <c r="AV1496" i="1"/>
  <c r="AW1496" i="1" a="1"/>
  <c r="AW1496" i="1" s="1"/>
  <c r="AZ1496" i="1" a="1"/>
  <c r="AZ1496" i="1" s="1"/>
  <c r="AI1497" i="1"/>
  <c r="AT1497" i="1" s="1"/>
  <c r="AL1497" i="1"/>
  <c r="AM1497" i="1"/>
  <c r="AU1497" i="1"/>
  <c r="AV1497" i="1"/>
  <c r="AW1497" i="1" a="1"/>
  <c r="AW1497" i="1" s="1"/>
  <c r="AI1498" i="1"/>
  <c r="AM1498" i="1"/>
  <c r="AO1498" i="1"/>
  <c r="AN1498" i="1" s="1"/>
  <c r="AR1498" i="1" s="1"/>
  <c r="AU1498" i="1"/>
  <c r="AV1498" i="1"/>
  <c r="AI1499" i="1"/>
  <c r="AT1499" i="1" s="1"/>
  <c r="AL1499" i="1"/>
  <c r="AM1499" i="1"/>
  <c r="AU1499" i="1"/>
  <c r="AV1499" i="1"/>
  <c r="AW1499" i="1" a="1"/>
  <c r="AW1499" i="1" s="1"/>
  <c r="AZ1499" i="1" a="1"/>
  <c r="AZ1499" i="1" s="1"/>
  <c r="AI1500" i="1"/>
  <c r="AL1500" i="1"/>
  <c r="AM1500" i="1"/>
  <c r="AU1500" i="1"/>
  <c r="AV1500" i="1"/>
  <c r="AW1500" i="1" a="1"/>
  <c r="AW1500" i="1" s="1"/>
  <c r="AI1501" i="1"/>
  <c r="AT1501" i="1" s="1"/>
  <c r="AL1501" i="1"/>
  <c r="AM1501" i="1"/>
  <c r="AU1501" i="1"/>
  <c r="AV1501" i="1"/>
  <c r="AZ1501" i="1" a="1"/>
  <c r="AZ1501" i="1" s="1"/>
  <c r="AI1502" i="1"/>
  <c r="AM1502" i="1"/>
  <c r="AO1502" i="1"/>
  <c r="AN1502" i="1" s="1"/>
  <c r="AR1502" i="1" s="1"/>
  <c r="AU1502" i="1"/>
  <c r="AV1502" i="1"/>
  <c r="AI1503" i="1"/>
  <c r="AM1503" i="1"/>
  <c r="AO1503" i="1"/>
  <c r="AN1503" i="1" s="1"/>
  <c r="AR1503" i="1" s="1"/>
  <c r="AU1503" i="1"/>
  <c r="AV1503" i="1"/>
  <c r="AI1504" i="1"/>
  <c r="AM1504" i="1"/>
  <c r="AO1504" i="1"/>
  <c r="AN1504" i="1" s="1"/>
  <c r="AR1504" i="1" s="1"/>
  <c r="AU1504" i="1"/>
  <c r="AV1504" i="1"/>
  <c r="AW1504" i="1" a="1"/>
  <c r="AW1504" i="1" s="1"/>
  <c r="AX1504" i="1" a="1"/>
  <c r="AX1504" i="1" s="1"/>
  <c r="AY1504" i="1" a="1"/>
  <c r="AY1504" i="1" s="1"/>
  <c r="AZ1504" i="1" a="1"/>
  <c r="AZ1504" i="1" s="1"/>
  <c r="AI1505" i="1"/>
  <c r="AL1505" i="1"/>
  <c r="AM1505" i="1"/>
  <c r="AU1505" i="1"/>
  <c r="AV1505" i="1"/>
  <c r="AW1505" i="1" a="1"/>
  <c r="AW1505" i="1" s="1"/>
  <c r="AX1505" i="1" a="1"/>
  <c r="AX1505" i="1" s="1"/>
  <c r="AY1505" i="1" a="1"/>
  <c r="AY1505" i="1" s="1"/>
  <c r="AZ1505" i="1" a="1"/>
  <c r="AZ1505" i="1" s="1"/>
  <c r="AI1506" i="1"/>
  <c r="AM1506" i="1"/>
  <c r="AO1506" i="1"/>
  <c r="AN1506" i="1" s="1"/>
  <c r="AR1506" i="1" s="1"/>
  <c r="AU1506" i="1"/>
  <c r="AV1506" i="1"/>
  <c r="AW1506" i="1" a="1"/>
  <c r="AW1506" i="1" s="1"/>
  <c r="AX1506" i="1" a="1"/>
  <c r="AX1506" i="1" s="1"/>
  <c r="AY1506" i="1" a="1"/>
  <c r="AY1506" i="1" s="1"/>
  <c r="AZ1506" i="1" a="1"/>
  <c r="AZ1506" i="1" s="1"/>
  <c r="AI1507" i="1"/>
  <c r="AM1507" i="1"/>
  <c r="AO1507" i="1"/>
  <c r="AN1507" i="1" s="1"/>
  <c r="AR1507" i="1" s="1"/>
  <c r="AU1507" i="1"/>
  <c r="AV1507" i="1"/>
  <c r="AW1507" i="1" a="1"/>
  <c r="AW1507" i="1" s="1"/>
  <c r="AX1507" i="1" a="1"/>
  <c r="AX1507" i="1" s="1"/>
  <c r="AY1507" i="1" a="1"/>
  <c r="AY1507" i="1" s="1"/>
  <c r="AZ1507" i="1" a="1"/>
  <c r="AZ1507" i="1" s="1"/>
  <c r="AI1508" i="1"/>
  <c r="AL1508" i="1"/>
  <c r="AM1508" i="1"/>
  <c r="AU1508" i="1"/>
  <c r="AV1508" i="1"/>
  <c r="AW1508" i="1" a="1"/>
  <c r="AW1508" i="1" s="1"/>
  <c r="AX1508" i="1" a="1"/>
  <c r="AX1508" i="1" s="1"/>
  <c r="AY1508" i="1" a="1"/>
  <c r="AY1508" i="1" s="1"/>
  <c r="AZ1508" i="1" a="1"/>
  <c r="AZ1508" i="1" s="1"/>
  <c r="AI1509" i="1"/>
  <c r="AT1509" i="1" s="1"/>
  <c r="AM1509" i="1"/>
  <c r="AO1509" i="1"/>
  <c r="AN1509" i="1" s="1"/>
  <c r="AR1509" i="1" s="1"/>
  <c r="AU1509" i="1"/>
  <c r="AV1509" i="1"/>
  <c r="AW1509" i="1" a="1"/>
  <c r="AW1509" i="1" s="1"/>
  <c r="AX1509" i="1" a="1"/>
  <c r="AX1509" i="1" s="1"/>
  <c r="AY1509" i="1" a="1"/>
  <c r="AY1509" i="1" s="1"/>
  <c r="AZ1509" i="1" a="1"/>
  <c r="AZ1509" i="1" s="1"/>
  <c r="AI1510" i="1"/>
  <c r="AT1510" i="1" s="1"/>
  <c r="AL1510" i="1"/>
  <c r="AM1510" i="1"/>
  <c r="AU1510" i="1"/>
  <c r="AV1510" i="1"/>
  <c r="AW1510" i="1" a="1"/>
  <c r="AW1510" i="1" s="1"/>
  <c r="AX1510" i="1" a="1"/>
  <c r="AX1510" i="1" s="1"/>
  <c r="AY1510" i="1" a="1"/>
  <c r="AY1510" i="1" s="1"/>
  <c r="AZ1510" i="1" a="1"/>
  <c r="AZ1510" i="1" s="1"/>
  <c r="AI1511" i="1"/>
  <c r="AT1511" i="1" s="1"/>
  <c r="AM1511" i="1"/>
  <c r="AO1511" i="1"/>
  <c r="AN1511" i="1" s="1"/>
  <c r="AR1511" i="1" s="1"/>
  <c r="AU1511" i="1"/>
  <c r="AV1511" i="1"/>
  <c r="AW1511" i="1" a="1"/>
  <c r="AW1511" i="1" s="1"/>
  <c r="AX1511" i="1" a="1"/>
  <c r="AX1511" i="1" s="1"/>
  <c r="AY1511" i="1" a="1"/>
  <c r="AY1511" i="1" s="1"/>
  <c r="AZ1511" i="1" a="1"/>
  <c r="AZ1511" i="1" s="1"/>
  <c r="AI1512" i="1"/>
  <c r="AT1512" i="1" s="1"/>
  <c r="AL1512" i="1"/>
  <c r="AM1512" i="1"/>
  <c r="AU1512" i="1"/>
  <c r="AV1512" i="1"/>
  <c r="AW1512" i="1" a="1"/>
  <c r="AW1512" i="1" s="1"/>
  <c r="AX1512" i="1" a="1"/>
  <c r="AX1512" i="1" s="1"/>
  <c r="AY1512" i="1" a="1"/>
  <c r="AY1512" i="1" s="1"/>
  <c r="AZ1512" i="1" a="1"/>
  <c r="AZ1512" i="1" s="1"/>
  <c r="AI1513" i="1"/>
  <c r="AT1513" i="1" s="1"/>
  <c r="AM1513" i="1"/>
  <c r="AO1513" i="1"/>
  <c r="AN1513" i="1" s="1"/>
  <c r="AR1513" i="1" s="1"/>
  <c r="AU1513" i="1"/>
  <c r="AV1513" i="1"/>
  <c r="AW1513" i="1" a="1"/>
  <c r="AW1513" i="1" s="1"/>
  <c r="AX1513" i="1" a="1"/>
  <c r="AX1513" i="1" s="1"/>
  <c r="AY1513" i="1" a="1"/>
  <c r="AY1513" i="1" s="1"/>
  <c r="AZ1513" i="1" a="1"/>
  <c r="AZ1513" i="1" s="1"/>
  <c r="AI1514" i="1"/>
  <c r="AL1514" i="1"/>
  <c r="AM1514" i="1"/>
  <c r="AU1514" i="1"/>
  <c r="AV1514" i="1"/>
  <c r="AW1514" i="1" a="1"/>
  <c r="AW1514" i="1" s="1"/>
  <c r="AX1514" i="1" a="1"/>
  <c r="AX1514" i="1" s="1"/>
  <c r="AY1514" i="1" a="1"/>
  <c r="AY1514" i="1" s="1"/>
  <c r="AZ1514" i="1" a="1"/>
  <c r="AZ1514" i="1" s="1"/>
  <c r="AI1515" i="1"/>
  <c r="AT1515" i="1" s="1"/>
  <c r="AL1515" i="1"/>
  <c r="AM1515" i="1"/>
  <c r="AU1515" i="1"/>
  <c r="AV1515" i="1"/>
  <c r="AW1515" i="1" a="1"/>
  <c r="AW1515" i="1" s="1"/>
  <c r="AX1515" i="1" a="1"/>
  <c r="AX1515" i="1" s="1"/>
  <c r="AY1515" i="1" a="1"/>
  <c r="AY1515" i="1" s="1"/>
  <c r="AZ1515" i="1" a="1"/>
  <c r="AZ1515" i="1" s="1"/>
  <c r="AI1516" i="1"/>
  <c r="AL1516" i="1"/>
  <c r="AM1516" i="1"/>
  <c r="AU1516" i="1"/>
  <c r="AV1516" i="1"/>
  <c r="AW1516" i="1" a="1"/>
  <c r="AW1516" i="1" s="1"/>
  <c r="AX1516" i="1" a="1"/>
  <c r="AX1516" i="1" s="1"/>
  <c r="AY1516" i="1" a="1"/>
  <c r="AY1516" i="1" s="1"/>
  <c r="AZ1516" i="1" a="1"/>
  <c r="AZ1516" i="1" s="1"/>
  <c r="AI1517" i="1"/>
  <c r="AL1517" i="1"/>
  <c r="AM1517" i="1"/>
  <c r="AU1517" i="1"/>
  <c r="AV1517" i="1"/>
  <c r="AW1517" i="1" a="1"/>
  <c r="AW1517" i="1" s="1"/>
  <c r="AX1517" i="1" a="1"/>
  <c r="AX1517" i="1" s="1"/>
  <c r="AY1517" i="1" a="1"/>
  <c r="AY1517" i="1" s="1"/>
  <c r="AZ1517" i="1" a="1"/>
  <c r="AZ1517" i="1" s="1"/>
  <c r="AI1518" i="1"/>
  <c r="AM1518" i="1"/>
  <c r="AO1518" i="1"/>
  <c r="AS1518" i="1" s="1"/>
  <c r="AU1518" i="1"/>
  <c r="AV1518" i="1"/>
  <c r="AW1518" i="1" a="1"/>
  <c r="AW1518" i="1" s="1"/>
  <c r="AX1518" i="1" a="1"/>
  <c r="AX1518" i="1" s="1"/>
  <c r="AY1518" i="1" a="1"/>
  <c r="AY1518" i="1" s="1"/>
  <c r="AZ1518" i="1" a="1"/>
  <c r="AZ1518" i="1" s="1"/>
  <c r="AI1519" i="1"/>
  <c r="AT1519" i="1" s="1"/>
  <c r="AL1519" i="1"/>
  <c r="AM1519" i="1"/>
  <c r="AU1519" i="1"/>
  <c r="AV1519" i="1"/>
  <c r="AW1519" i="1" a="1"/>
  <c r="AW1519" i="1" s="1"/>
  <c r="AX1519" i="1" a="1"/>
  <c r="AX1519" i="1" s="1"/>
  <c r="AY1519" i="1" a="1"/>
  <c r="AY1519" i="1" s="1"/>
  <c r="AZ1519" i="1" a="1"/>
  <c r="AZ1519" i="1" s="1"/>
  <c r="AI1520" i="1"/>
  <c r="AT1520" i="1" s="1"/>
  <c r="AM1520" i="1"/>
  <c r="AO1520" i="1"/>
  <c r="AN1520" i="1" s="1"/>
  <c r="AR1520" i="1" s="1"/>
  <c r="AU1520" i="1"/>
  <c r="AV1520" i="1"/>
  <c r="AW1520" i="1" a="1"/>
  <c r="AW1520" i="1" s="1"/>
  <c r="AX1520" i="1" a="1"/>
  <c r="AX1520" i="1" s="1"/>
  <c r="AY1520" i="1" a="1"/>
  <c r="AY1520" i="1" s="1"/>
  <c r="AZ1520" i="1" a="1"/>
  <c r="AZ1520" i="1" s="1"/>
  <c r="AI1521" i="1"/>
  <c r="AT1521" i="1" s="1"/>
  <c r="AM1521" i="1"/>
  <c r="AO1521" i="1"/>
  <c r="AN1521" i="1" s="1"/>
  <c r="AR1521" i="1" s="1"/>
  <c r="AU1521" i="1"/>
  <c r="AV1521" i="1"/>
  <c r="AW1521" i="1" a="1"/>
  <c r="AW1521" i="1" s="1"/>
  <c r="AX1521" i="1" a="1"/>
  <c r="AX1521" i="1" s="1"/>
  <c r="AY1521" i="1" a="1"/>
  <c r="AY1521" i="1" s="1"/>
  <c r="AZ1521" i="1" a="1"/>
  <c r="AZ1521" i="1" s="1"/>
  <c r="AI1522" i="1"/>
  <c r="AT1522" i="1" s="1"/>
  <c r="AM1522" i="1"/>
  <c r="AO1522" i="1"/>
  <c r="AN1522" i="1" s="1"/>
  <c r="AR1522" i="1" s="1"/>
  <c r="AU1522" i="1"/>
  <c r="AV1522" i="1"/>
  <c r="AW1522" i="1" a="1"/>
  <c r="AW1522" i="1" s="1"/>
  <c r="AX1522" i="1" a="1"/>
  <c r="AX1522" i="1" s="1"/>
  <c r="AY1522" i="1" a="1"/>
  <c r="AY1522" i="1" s="1"/>
  <c r="AZ1522" i="1" a="1"/>
  <c r="AZ1522" i="1" s="1"/>
  <c r="AI1523" i="1"/>
  <c r="AT1523" i="1" s="1"/>
  <c r="AM1523" i="1"/>
  <c r="AO1523" i="1"/>
  <c r="AN1523" i="1" s="1"/>
  <c r="AR1523" i="1" s="1"/>
  <c r="AU1523" i="1"/>
  <c r="AV1523" i="1"/>
  <c r="AZ1523" i="1" a="1"/>
  <c r="AZ1523" i="1" s="1"/>
  <c r="AI1524" i="1"/>
  <c r="AL1524" i="1"/>
  <c r="AM1524" i="1"/>
  <c r="AU1524" i="1"/>
  <c r="AV1524" i="1"/>
  <c r="AI1525" i="1"/>
  <c r="AT1525" i="1" s="1"/>
  <c r="AL1525" i="1"/>
  <c r="AM1525" i="1"/>
  <c r="AU1525" i="1"/>
  <c r="AV1525" i="1"/>
  <c r="AW1525" i="1" a="1"/>
  <c r="AW1525" i="1" s="1"/>
  <c r="AZ1525" i="1" a="1"/>
  <c r="AZ1525" i="1" s="1"/>
  <c r="AI1526" i="1"/>
  <c r="AM1526" i="1"/>
  <c r="AO1526" i="1"/>
  <c r="AN1526" i="1" s="1"/>
  <c r="AR1526" i="1" s="1"/>
  <c r="AU1526" i="1"/>
  <c r="AV1526" i="1"/>
  <c r="AZ1526" i="1" a="1"/>
  <c r="AZ1526" i="1" s="1"/>
  <c r="AI1527" i="1"/>
  <c r="AT1527" i="1" s="1"/>
  <c r="AL1527" i="1"/>
  <c r="AM1527" i="1"/>
  <c r="AU1527" i="1"/>
  <c r="AV1527" i="1"/>
  <c r="AI1528" i="1"/>
  <c r="AL1528" i="1"/>
  <c r="AM1528" i="1"/>
  <c r="AU1528" i="1"/>
  <c r="AV1528" i="1"/>
  <c r="AW1528" i="1" a="1"/>
  <c r="AW1528" i="1" s="1"/>
  <c r="AZ1528" i="1" a="1"/>
  <c r="AZ1528" i="1" s="1"/>
  <c r="AI1529" i="1"/>
  <c r="AM1529" i="1"/>
  <c r="AO1529" i="1"/>
  <c r="AS1529" i="1" s="1"/>
  <c r="AU1529" i="1"/>
  <c r="AV1529" i="1"/>
  <c r="AW1529" i="1" a="1"/>
  <c r="AW1529" i="1" s="1"/>
  <c r="AX1529" i="1" a="1"/>
  <c r="AX1529" i="1" s="1"/>
  <c r="AY1529" i="1" a="1"/>
  <c r="AY1529" i="1" s="1"/>
  <c r="AZ1529" i="1" a="1"/>
  <c r="AZ1529" i="1" s="1"/>
  <c r="AI1530" i="1"/>
  <c r="AM1530" i="1"/>
  <c r="AO1530" i="1"/>
  <c r="AS1530" i="1" s="1"/>
  <c r="AU1530" i="1"/>
  <c r="AV1530" i="1"/>
  <c r="AW1530" i="1" a="1"/>
  <c r="AW1530" i="1" s="1"/>
  <c r="AX1530" i="1" a="1"/>
  <c r="AX1530" i="1" s="1"/>
  <c r="AY1530" i="1" a="1"/>
  <c r="AY1530" i="1" s="1"/>
  <c r="AZ1530" i="1" a="1"/>
  <c r="AZ1530" i="1" s="1"/>
  <c r="AI1531" i="1"/>
  <c r="AM1531" i="1"/>
  <c r="AO1531" i="1"/>
  <c r="AN1531" i="1" s="1"/>
  <c r="AR1531" i="1" s="1"/>
  <c r="AU1531" i="1"/>
  <c r="AV1531" i="1"/>
  <c r="AW1531" i="1" a="1"/>
  <c r="AW1531" i="1" s="1"/>
  <c r="AX1531" i="1" a="1"/>
  <c r="AX1531" i="1" s="1"/>
  <c r="AY1531" i="1" a="1"/>
  <c r="AY1531" i="1" s="1"/>
  <c r="AZ1531" i="1" a="1"/>
  <c r="AZ1531" i="1" s="1"/>
  <c r="AI1532" i="1"/>
  <c r="AM1532" i="1"/>
  <c r="AO1532" i="1"/>
  <c r="AN1532" i="1" s="1"/>
  <c r="AR1532" i="1" s="1"/>
  <c r="AU1532" i="1"/>
  <c r="AV1532" i="1"/>
  <c r="AW1532" i="1" a="1"/>
  <c r="AW1532" i="1" s="1"/>
  <c r="AI1533" i="1"/>
  <c r="AT1533" i="1" s="1"/>
  <c r="AL1533" i="1"/>
  <c r="AM1533" i="1"/>
  <c r="AU1533" i="1"/>
  <c r="AV1533" i="1"/>
  <c r="AI1534" i="1"/>
  <c r="AT1534" i="1" s="1"/>
  <c r="AM1534" i="1"/>
  <c r="AO1534" i="1"/>
  <c r="AN1534" i="1" s="1"/>
  <c r="AR1534" i="1" s="1"/>
  <c r="AU1534" i="1"/>
  <c r="AV1534" i="1"/>
  <c r="AI1535" i="1"/>
  <c r="AT1535" i="1" s="1"/>
  <c r="AL1535" i="1"/>
  <c r="AM1535" i="1"/>
  <c r="AU1535" i="1"/>
  <c r="AV1535" i="1"/>
  <c r="AI1536" i="1"/>
  <c r="AT1536" i="1" s="1"/>
  <c r="AM1536" i="1"/>
  <c r="AO1536" i="1"/>
  <c r="AU1536" i="1"/>
  <c r="AV1536" i="1"/>
  <c r="AI1537" i="1"/>
  <c r="AT1537" i="1" s="1"/>
  <c r="AL1537" i="1"/>
  <c r="AM1537" i="1"/>
  <c r="AU1537" i="1"/>
  <c r="AV1537" i="1"/>
  <c r="AI1538" i="1"/>
  <c r="AT1538" i="1" s="1"/>
  <c r="AM1538" i="1"/>
  <c r="AO1538" i="1"/>
  <c r="AS1538" i="1" s="1"/>
  <c r="AU1538" i="1"/>
  <c r="AV1538" i="1"/>
  <c r="AW1538" i="1" a="1"/>
  <c r="AW1538" i="1" s="1"/>
  <c r="AX1538" i="1" a="1"/>
  <c r="AX1538" i="1" s="1"/>
  <c r="AY1538" i="1" a="1"/>
  <c r="AY1538" i="1" s="1"/>
  <c r="AZ1538" i="1" a="1"/>
  <c r="AZ1538" i="1" s="1"/>
  <c r="AI1539" i="1"/>
  <c r="AM1539" i="1"/>
  <c r="AO1539" i="1"/>
  <c r="AU1539" i="1"/>
  <c r="AV1539" i="1"/>
  <c r="AW1539" i="1" a="1"/>
  <c r="AW1539" i="1" s="1"/>
  <c r="AX1539" i="1" a="1"/>
  <c r="AX1539" i="1" s="1"/>
  <c r="AY1539" i="1" a="1"/>
  <c r="AY1539" i="1" s="1"/>
  <c r="AZ1539" i="1" a="1"/>
  <c r="AZ1539" i="1" s="1"/>
  <c r="AI1540" i="1"/>
  <c r="AL1540" i="1"/>
  <c r="AM1540" i="1"/>
  <c r="AU1540" i="1"/>
  <c r="AV1540" i="1"/>
  <c r="AW1540" i="1" a="1"/>
  <c r="AW1540" i="1" s="1"/>
  <c r="AX1540" i="1" a="1"/>
  <c r="AX1540" i="1" s="1"/>
  <c r="AY1540" i="1" a="1"/>
  <c r="AY1540" i="1" s="1"/>
  <c r="AZ1540" i="1" a="1"/>
  <c r="AZ1540" i="1" s="1"/>
  <c r="AI1541" i="1"/>
  <c r="AT1541" i="1" s="1"/>
  <c r="AM1541" i="1"/>
  <c r="AO1541" i="1"/>
  <c r="AN1541" i="1" s="1"/>
  <c r="AR1541" i="1" s="1"/>
  <c r="AU1541" i="1"/>
  <c r="AV1541" i="1"/>
  <c r="AW1541" i="1" a="1"/>
  <c r="AW1541" i="1" s="1"/>
  <c r="AX1541" i="1" a="1"/>
  <c r="AX1541" i="1" s="1"/>
  <c r="AY1541" i="1" a="1"/>
  <c r="AY1541" i="1" s="1"/>
  <c r="AZ1541" i="1" a="1"/>
  <c r="AZ1541" i="1" s="1"/>
  <c r="AI1542" i="1"/>
  <c r="AT1542" i="1" s="1"/>
  <c r="AL1542" i="1"/>
  <c r="AM1542" i="1"/>
  <c r="AU1542" i="1"/>
  <c r="AV1542" i="1"/>
  <c r="AW1542" i="1" a="1"/>
  <c r="AW1542" i="1" s="1"/>
  <c r="AX1542" i="1" a="1"/>
  <c r="AX1542" i="1" s="1"/>
  <c r="AY1542" i="1" a="1"/>
  <c r="AY1542" i="1" s="1"/>
  <c r="AZ1542" i="1" a="1"/>
  <c r="AZ1542" i="1" s="1"/>
  <c r="AI1543" i="1"/>
  <c r="AL1543" i="1"/>
  <c r="AM1543" i="1"/>
  <c r="AU1543" i="1"/>
  <c r="AV1543" i="1"/>
  <c r="AW1543" i="1" a="1"/>
  <c r="AW1543" i="1" s="1"/>
  <c r="AX1543" i="1" a="1"/>
  <c r="AX1543" i="1" s="1"/>
  <c r="AY1543" i="1" a="1"/>
  <c r="AY1543" i="1" s="1"/>
  <c r="AZ1543" i="1" a="1"/>
  <c r="AZ1543" i="1" s="1"/>
  <c r="AI1544" i="1"/>
  <c r="AM1544" i="1"/>
  <c r="AO1544" i="1"/>
  <c r="AS1544" i="1" s="1"/>
  <c r="AU1544" i="1"/>
  <c r="AV1544" i="1"/>
  <c r="AW1544" i="1" a="1"/>
  <c r="AW1544" i="1" s="1"/>
  <c r="AX1544" i="1" a="1"/>
  <c r="AX1544" i="1" s="1"/>
  <c r="AY1544" i="1" a="1"/>
  <c r="AY1544" i="1" s="1"/>
  <c r="AZ1544" i="1" a="1"/>
  <c r="AZ1544" i="1" s="1"/>
  <c r="AI1545" i="1"/>
  <c r="AT1545" i="1" s="1"/>
  <c r="AM1545" i="1"/>
  <c r="AO1545" i="1"/>
  <c r="AN1545" i="1" s="1"/>
  <c r="AR1545" i="1" s="1"/>
  <c r="AU1545" i="1"/>
  <c r="AV1545" i="1"/>
  <c r="AW1545" i="1" a="1"/>
  <c r="AW1545" i="1" s="1"/>
  <c r="AX1545" i="1" a="1"/>
  <c r="AX1545" i="1" s="1"/>
  <c r="AY1545" i="1" a="1"/>
  <c r="AY1545" i="1" s="1"/>
  <c r="AZ1545" i="1" a="1"/>
  <c r="AZ1545" i="1" s="1"/>
  <c r="AI1546" i="1"/>
  <c r="AL1546" i="1"/>
  <c r="AM1546" i="1"/>
  <c r="AU1546" i="1"/>
  <c r="AV1546" i="1"/>
  <c r="AW1546" i="1" a="1"/>
  <c r="AW1546" i="1" s="1"/>
  <c r="AX1546" i="1" a="1"/>
  <c r="AX1546" i="1" s="1"/>
  <c r="AY1546" i="1" a="1"/>
  <c r="AY1546" i="1" s="1"/>
  <c r="AZ1546" i="1" a="1"/>
  <c r="AZ1546" i="1" s="1"/>
  <c r="AI1547" i="1"/>
  <c r="AT1547" i="1" s="1"/>
  <c r="AM1547" i="1"/>
  <c r="AO1547" i="1"/>
  <c r="AU1547" i="1"/>
  <c r="AV1547" i="1"/>
  <c r="AW1547" i="1" a="1"/>
  <c r="AW1547" i="1" s="1"/>
  <c r="AX1547" i="1" a="1"/>
  <c r="AX1547" i="1" s="1"/>
  <c r="AY1547" i="1" a="1"/>
  <c r="AY1547" i="1" s="1"/>
  <c r="AZ1547" i="1" a="1"/>
  <c r="AZ1547" i="1" s="1"/>
  <c r="AI1548" i="1"/>
  <c r="AL1548" i="1"/>
  <c r="AM1548" i="1"/>
  <c r="AU1548" i="1"/>
  <c r="AV1548" i="1"/>
  <c r="AW1548" i="1" a="1"/>
  <c r="AW1548" i="1" s="1"/>
  <c r="AX1548" i="1" a="1"/>
  <c r="AX1548" i="1" s="1"/>
  <c r="AY1548" i="1" a="1"/>
  <c r="AY1548" i="1" s="1"/>
  <c r="AZ1548" i="1" a="1"/>
  <c r="AZ1548" i="1" s="1"/>
  <c r="AI1549" i="1"/>
  <c r="AT1549" i="1" s="1"/>
  <c r="AM1549" i="1"/>
  <c r="AO1549" i="1"/>
  <c r="AU1549" i="1"/>
  <c r="AV1549" i="1"/>
  <c r="AW1549" i="1" a="1"/>
  <c r="AW1549" i="1" s="1"/>
  <c r="AX1549" i="1" a="1"/>
  <c r="AX1549" i="1" s="1"/>
  <c r="AY1549" i="1" a="1"/>
  <c r="AY1549" i="1" s="1"/>
  <c r="AZ1549" i="1" a="1"/>
  <c r="AZ1549" i="1" s="1"/>
  <c r="AI1550" i="1"/>
  <c r="AT1550" i="1" s="1"/>
  <c r="AL1550" i="1"/>
  <c r="AM1550" i="1"/>
  <c r="AU1550" i="1"/>
  <c r="AV1550" i="1"/>
  <c r="AW1550" i="1" a="1"/>
  <c r="AW1550" i="1" s="1"/>
  <c r="AX1550" i="1" a="1"/>
  <c r="AX1550" i="1" s="1"/>
  <c r="AY1550" i="1" a="1"/>
  <c r="AY1550" i="1" s="1"/>
  <c r="AZ1550" i="1" a="1"/>
  <c r="AZ1550" i="1" s="1"/>
  <c r="AI1551" i="1"/>
  <c r="AT1551" i="1" s="1"/>
  <c r="AL1551" i="1"/>
  <c r="AM1551" i="1"/>
  <c r="AU1551" i="1"/>
  <c r="AV1551" i="1"/>
  <c r="AW1551" i="1" a="1"/>
  <c r="AW1551" i="1" s="1"/>
  <c r="AX1551" i="1" a="1"/>
  <c r="AX1551" i="1" s="1"/>
  <c r="AY1551" i="1" a="1"/>
  <c r="AY1551" i="1" s="1"/>
  <c r="AZ1551" i="1" a="1"/>
  <c r="AZ1551" i="1" s="1"/>
  <c r="AI1552" i="1"/>
  <c r="AT1552" i="1" s="1"/>
  <c r="AM1552" i="1"/>
  <c r="AO1552" i="1"/>
  <c r="AN1552" i="1" s="1"/>
  <c r="AR1552" i="1" s="1"/>
  <c r="AU1552" i="1"/>
  <c r="AV1552" i="1"/>
  <c r="AW1552" i="1" a="1"/>
  <c r="AW1552" i="1" s="1"/>
  <c r="AX1552" i="1" a="1"/>
  <c r="AX1552" i="1" s="1"/>
  <c r="AY1552" i="1" a="1"/>
  <c r="AY1552" i="1" s="1"/>
  <c r="AZ1552" i="1" a="1"/>
  <c r="AZ1552" i="1" s="1"/>
  <c r="AI1553" i="1"/>
  <c r="AT1553" i="1" s="1"/>
  <c r="AL1553" i="1"/>
  <c r="AM1553" i="1"/>
  <c r="AU1553" i="1"/>
  <c r="AV1553" i="1"/>
  <c r="AW1553" i="1" a="1"/>
  <c r="AW1553" i="1" s="1"/>
  <c r="AX1553" i="1" a="1"/>
  <c r="AX1553" i="1" s="1"/>
  <c r="AY1553" i="1" a="1"/>
  <c r="AY1553" i="1" s="1"/>
  <c r="AZ1553" i="1" a="1"/>
  <c r="AZ1553" i="1" s="1"/>
  <c r="AI1554" i="1"/>
  <c r="AT1554" i="1" s="1"/>
  <c r="AM1554" i="1"/>
  <c r="AO1554" i="1"/>
  <c r="AN1554" i="1" s="1"/>
  <c r="AR1554" i="1" s="1"/>
  <c r="AU1554" i="1"/>
  <c r="AV1554" i="1"/>
  <c r="AW1554" i="1" a="1"/>
  <c r="AW1554" i="1" s="1"/>
  <c r="AX1554" i="1" a="1"/>
  <c r="AX1554" i="1" s="1"/>
  <c r="AY1554" i="1" a="1"/>
  <c r="AY1554" i="1" s="1"/>
  <c r="AZ1554" i="1" a="1"/>
  <c r="AZ1554" i="1" s="1"/>
  <c r="AI1555" i="1"/>
  <c r="AT1555" i="1" s="1"/>
  <c r="AM1555" i="1"/>
  <c r="AO1555" i="1"/>
  <c r="AU1555" i="1"/>
  <c r="AV1555" i="1"/>
  <c r="AW1555" i="1" a="1"/>
  <c r="AW1555" i="1" s="1"/>
  <c r="AX1555" i="1" a="1"/>
  <c r="AX1555" i="1" s="1"/>
  <c r="AY1555" i="1" a="1"/>
  <c r="AY1555" i="1" s="1"/>
  <c r="AZ1555" i="1" a="1"/>
  <c r="AZ1555" i="1" s="1"/>
  <c r="AI1556" i="1"/>
  <c r="AL1556" i="1"/>
  <c r="AM1556" i="1"/>
  <c r="AU1556" i="1"/>
  <c r="AV1556" i="1"/>
  <c r="AW1556" i="1" a="1"/>
  <c r="AW1556" i="1" s="1"/>
  <c r="AX1556" i="1" a="1"/>
  <c r="AX1556" i="1" s="1"/>
  <c r="AY1556" i="1" a="1"/>
  <c r="AY1556" i="1" s="1"/>
  <c r="AZ1556" i="1" a="1"/>
  <c r="AZ1556" i="1" s="1"/>
  <c r="AI1557" i="1"/>
  <c r="AL1557" i="1"/>
  <c r="AM1557" i="1"/>
  <c r="AU1557" i="1"/>
  <c r="AV1557" i="1"/>
  <c r="AW1557" i="1" a="1"/>
  <c r="AW1557" i="1" s="1"/>
  <c r="AX1557" i="1" a="1"/>
  <c r="AX1557" i="1" s="1"/>
  <c r="AY1557" i="1" a="1"/>
  <c r="AY1557" i="1" s="1"/>
  <c r="AZ1557" i="1" a="1"/>
  <c r="AZ1557" i="1" s="1"/>
  <c r="AI1558" i="1"/>
  <c r="AM1558" i="1"/>
  <c r="AO1558" i="1"/>
  <c r="AS1558" i="1" s="1"/>
  <c r="AU1558" i="1"/>
  <c r="AV1558" i="1"/>
  <c r="AZ1558" i="1" a="1"/>
  <c r="AZ1558" i="1" s="1"/>
  <c r="AI1559" i="1"/>
  <c r="AT1559" i="1" s="1"/>
  <c r="AL1559" i="1"/>
  <c r="AM1559" i="1"/>
  <c r="AU1559" i="1"/>
  <c r="AV1559" i="1"/>
  <c r="AI1560" i="1"/>
  <c r="AT1560" i="1" s="1"/>
  <c r="AL1560" i="1"/>
  <c r="AM1560" i="1"/>
  <c r="AU1560" i="1"/>
  <c r="AV1560" i="1"/>
  <c r="AW1560" i="1" a="1"/>
  <c r="AW1560" i="1" s="1"/>
  <c r="AX1560" i="1" a="1"/>
  <c r="AX1560" i="1" s="1"/>
  <c r="AZ1560" i="1" a="1"/>
  <c r="AZ1560" i="1" s="1"/>
  <c r="AI1561" i="1"/>
  <c r="AT1561" i="1" s="1"/>
  <c r="AM1561" i="1"/>
  <c r="AO1561" i="1"/>
  <c r="AS1561" i="1" s="1"/>
  <c r="AU1561" i="1"/>
  <c r="AV1561" i="1"/>
  <c r="AI1562" i="1"/>
  <c r="AT1562" i="1" s="1"/>
  <c r="AL1562" i="1"/>
  <c r="AM1562" i="1"/>
  <c r="AU1562" i="1"/>
  <c r="AV1562" i="1"/>
  <c r="AW1562" i="1" a="1"/>
  <c r="AW1562" i="1" s="1"/>
  <c r="AX1562" i="1" a="1"/>
  <c r="AX1562" i="1" s="1"/>
  <c r="AZ1562" i="1" a="1"/>
  <c r="AZ1562" i="1" s="1"/>
  <c r="AI1563" i="1"/>
  <c r="AT1563" i="1" s="1"/>
  <c r="AL1563" i="1"/>
  <c r="AM1563" i="1"/>
  <c r="AU1563" i="1"/>
  <c r="AV1563" i="1"/>
  <c r="AZ1563" i="1" a="1"/>
  <c r="AZ1563" i="1" s="1"/>
  <c r="AI1564" i="1"/>
  <c r="AM1564" i="1"/>
  <c r="AO1564" i="1"/>
  <c r="AS1564" i="1" s="1"/>
  <c r="AU1564" i="1"/>
  <c r="AV1564" i="1"/>
  <c r="AI1565" i="1"/>
  <c r="AM1565" i="1"/>
  <c r="AO1565" i="1"/>
  <c r="AS1565" i="1" s="1"/>
  <c r="AU1565" i="1"/>
  <c r="AV1565" i="1"/>
  <c r="AI1566" i="1"/>
  <c r="AT1566" i="1" s="1"/>
  <c r="AM1566" i="1"/>
  <c r="AO1566" i="1"/>
  <c r="AS1566" i="1" s="1"/>
  <c r="AU1566" i="1"/>
  <c r="AV1566" i="1"/>
  <c r="AW1566" i="1" a="1"/>
  <c r="AW1566" i="1" s="1"/>
  <c r="AX1566" i="1" a="1"/>
  <c r="AX1566" i="1" s="1"/>
  <c r="AY1566" i="1" a="1"/>
  <c r="AY1566" i="1" s="1"/>
  <c r="AZ1566" i="1" a="1"/>
  <c r="AZ1566" i="1" s="1"/>
  <c r="AI1567" i="1"/>
  <c r="AL1567" i="1"/>
  <c r="AM1567" i="1"/>
  <c r="AU1567" i="1"/>
  <c r="AV1567" i="1"/>
  <c r="AW1567" i="1" a="1"/>
  <c r="AW1567" i="1" s="1"/>
  <c r="AX1567" i="1" a="1"/>
  <c r="AX1567" i="1" s="1"/>
  <c r="AY1567" i="1" a="1"/>
  <c r="AY1567" i="1" s="1"/>
  <c r="AZ1567" i="1" a="1"/>
  <c r="AZ1567" i="1" s="1"/>
  <c r="AI1568" i="1"/>
  <c r="AL1568" i="1"/>
  <c r="AM1568" i="1"/>
  <c r="AU1568" i="1"/>
  <c r="AV1568" i="1"/>
  <c r="AW1568" i="1" a="1"/>
  <c r="AW1568" i="1" s="1"/>
  <c r="AX1568" i="1" a="1"/>
  <c r="AX1568" i="1" s="1"/>
  <c r="AY1568" i="1" a="1"/>
  <c r="AY1568" i="1" s="1"/>
  <c r="AZ1568" i="1" a="1"/>
  <c r="AZ1568" i="1" s="1"/>
  <c r="AI1569" i="1"/>
  <c r="AT1569" i="1" s="1"/>
  <c r="AM1569" i="1"/>
  <c r="AO1569" i="1"/>
  <c r="AS1569" i="1" s="1"/>
  <c r="AU1569" i="1"/>
  <c r="AV1569" i="1"/>
  <c r="AW1569" i="1" a="1"/>
  <c r="AW1569" i="1" s="1"/>
  <c r="AX1569" i="1" a="1"/>
  <c r="AX1569" i="1" s="1"/>
  <c r="AY1569" i="1" a="1"/>
  <c r="AY1569" i="1" s="1"/>
  <c r="AZ1569" i="1" a="1"/>
  <c r="AZ1569" i="1" s="1"/>
  <c r="AI1570" i="1"/>
  <c r="AL1570" i="1"/>
  <c r="AM1570" i="1"/>
  <c r="AT1570" i="1"/>
  <c r="AU1570" i="1"/>
  <c r="AV1570" i="1"/>
  <c r="AW1570" i="1" a="1"/>
  <c r="AW1570" i="1" s="1"/>
  <c r="AX1570" i="1" a="1"/>
  <c r="AX1570" i="1" s="1"/>
  <c r="AY1570" i="1" a="1"/>
  <c r="AY1570" i="1" s="1"/>
  <c r="AZ1570" i="1" a="1"/>
  <c r="AZ1570" i="1" s="1"/>
  <c r="AI1571" i="1"/>
  <c r="AT1571" i="1" s="1"/>
  <c r="AM1571" i="1"/>
  <c r="AO1571" i="1"/>
  <c r="AN1571" i="1" s="1"/>
  <c r="AR1571" i="1" s="1"/>
  <c r="AU1571" i="1"/>
  <c r="AV1571" i="1"/>
  <c r="AW1571" i="1" a="1"/>
  <c r="AW1571" i="1" s="1"/>
  <c r="AX1571" i="1" a="1"/>
  <c r="AX1571" i="1" s="1"/>
  <c r="AY1571" i="1" a="1"/>
  <c r="AY1571" i="1" s="1"/>
  <c r="AZ1571" i="1" a="1"/>
  <c r="AZ1571" i="1" s="1"/>
  <c r="AI1572" i="1"/>
  <c r="AL1572" i="1"/>
  <c r="AM1572" i="1"/>
  <c r="AU1572" i="1"/>
  <c r="AV1572" i="1"/>
  <c r="AW1572" i="1" a="1"/>
  <c r="AW1572" i="1" s="1"/>
  <c r="AX1572" i="1" a="1"/>
  <c r="AX1572" i="1" s="1"/>
  <c r="AY1572" i="1" a="1"/>
  <c r="AY1572" i="1" s="1"/>
  <c r="AZ1572" i="1" a="1"/>
  <c r="AZ1572" i="1" s="1"/>
  <c r="AI1573" i="1"/>
  <c r="AT1573" i="1" s="1"/>
  <c r="AM1573" i="1"/>
  <c r="AO1573" i="1"/>
  <c r="AS1573" i="1" s="1"/>
  <c r="AU1573" i="1"/>
  <c r="AV1573" i="1"/>
  <c r="AW1573" i="1" a="1"/>
  <c r="AW1573" i="1" s="1"/>
  <c r="AX1573" i="1" a="1"/>
  <c r="AX1573" i="1" s="1"/>
  <c r="AY1573" i="1" a="1"/>
  <c r="AY1573" i="1" s="1"/>
  <c r="AZ1573" i="1" a="1"/>
  <c r="AZ1573" i="1" s="1"/>
  <c r="AI1574" i="1"/>
  <c r="AT1574" i="1" s="1"/>
  <c r="AL1574" i="1"/>
  <c r="AM1574" i="1"/>
  <c r="AU1574" i="1"/>
  <c r="AV1574" i="1"/>
  <c r="AW1574" i="1" a="1"/>
  <c r="AW1574" i="1" s="1"/>
  <c r="AX1574" i="1" a="1"/>
  <c r="AX1574" i="1" s="1"/>
  <c r="AY1574" i="1" a="1"/>
  <c r="AY1574" i="1" s="1"/>
  <c r="AZ1574" i="1" a="1"/>
  <c r="AZ1574" i="1" s="1"/>
  <c r="AI1575" i="1"/>
  <c r="AT1575" i="1" s="1"/>
  <c r="AL1575" i="1"/>
  <c r="AM1575" i="1"/>
  <c r="AU1575" i="1"/>
  <c r="AV1575" i="1"/>
  <c r="AW1575" i="1" a="1"/>
  <c r="AW1575" i="1" s="1"/>
  <c r="AX1575" i="1" a="1"/>
  <c r="AX1575" i="1" s="1"/>
  <c r="AY1575" i="1" a="1"/>
  <c r="AY1575" i="1" s="1"/>
  <c r="AZ1575" i="1" a="1"/>
  <c r="AZ1575" i="1" s="1"/>
  <c r="AI1576" i="1"/>
  <c r="AM1576" i="1"/>
  <c r="AO1576" i="1"/>
  <c r="AN1576" i="1" s="1"/>
  <c r="AR1576" i="1" s="1"/>
  <c r="AU1576" i="1"/>
  <c r="AV1576" i="1"/>
  <c r="AW1576" i="1" a="1"/>
  <c r="AW1576" i="1" s="1"/>
  <c r="AX1576" i="1" a="1"/>
  <c r="AX1576" i="1" s="1"/>
  <c r="AY1576" i="1" a="1"/>
  <c r="AY1576" i="1" s="1"/>
  <c r="AZ1576" i="1" a="1"/>
  <c r="AZ1576" i="1" s="1"/>
  <c r="AI1577" i="1"/>
  <c r="AT1577" i="1" s="1"/>
  <c r="AM1577" i="1"/>
  <c r="AO1577" i="1"/>
  <c r="AS1577" i="1" s="1"/>
  <c r="AU1577" i="1"/>
  <c r="AV1577" i="1"/>
  <c r="AI1578" i="1"/>
  <c r="AL1578" i="1"/>
  <c r="AM1578" i="1"/>
  <c r="AU1578" i="1"/>
  <c r="AV1578" i="1"/>
  <c r="AI1579" i="1"/>
  <c r="AT1579" i="1" s="1"/>
  <c r="AM1579" i="1"/>
  <c r="AO1579" i="1"/>
  <c r="AU1579" i="1"/>
  <c r="AV1579" i="1"/>
  <c r="AI1580" i="1"/>
  <c r="AL1580" i="1"/>
  <c r="AM1580" i="1"/>
  <c r="AU1580" i="1"/>
  <c r="AV1580" i="1"/>
  <c r="AI1581" i="1"/>
  <c r="AT1581" i="1" s="1"/>
  <c r="AM1581" i="1"/>
  <c r="AO1581" i="1"/>
  <c r="AU1581" i="1"/>
  <c r="AV1581" i="1"/>
  <c r="AI1582" i="1"/>
  <c r="AT1582" i="1" s="1"/>
  <c r="AM1582" i="1"/>
  <c r="AO1582" i="1"/>
  <c r="AN1582" i="1" s="1"/>
  <c r="AR1582" i="1" s="1"/>
  <c r="AU1582" i="1"/>
  <c r="AV1582" i="1"/>
  <c r="AW1582" i="1" a="1"/>
  <c r="AW1582" i="1" s="1"/>
  <c r="AX1582" i="1" a="1"/>
  <c r="AX1582" i="1" s="1"/>
  <c r="AY1582" i="1" a="1"/>
  <c r="AY1582" i="1" s="1"/>
  <c r="AZ1582" i="1" a="1"/>
  <c r="AZ1582" i="1" s="1"/>
  <c r="AI1583" i="1"/>
  <c r="AM1583" i="1"/>
  <c r="AO1583" i="1"/>
  <c r="AS1583" i="1" s="1"/>
  <c r="AU1583" i="1"/>
  <c r="AV1583" i="1"/>
  <c r="AW1583" i="1" a="1"/>
  <c r="AW1583" i="1" s="1"/>
  <c r="AY1583" i="1" a="1"/>
  <c r="AY1583" i="1" s="1"/>
  <c r="AZ1583" i="1" a="1"/>
  <c r="AZ1583" i="1" s="1"/>
  <c r="AI1584" i="1"/>
  <c r="AT1584" i="1" s="1"/>
  <c r="AL1584" i="1"/>
  <c r="AM1584" i="1"/>
  <c r="AU1584" i="1"/>
  <c r="AV1584" i="1"/>
  <c r="AW1584" i="1" a="1"/>
  <c r="AW1584" i="1" s="1"/>
  <c r="AX1584" i="1" a="1"/>
  <c r="AX1584" i="1" s="1"/>
  <c r="AY1584" i="1" a="1"/>
  <c r="AY1584" i="1" s="1"/>
  <c r="AZ1584" i="1" a="1"/>
  <c r="AZ1584" i="1" s="1"/>
  <c r="AI1585" i="1"/>
  <c r="AT1585" i="1" s="1"/>
  <c r="AM1585" i="1"/>
  <c r="AO1585" i="1"/>
  <c r="AN1585" i="1" s="1"/>
  <c r="AR1585" i="1" s="1"/>
  <c r="AU1585" i="1"/>
  <c r="AV1585" i="1"/>
  <c r="AW1585" i="1" a="1"/>
  <c r="AW1585" i="1" s="1"/>
  <c r="AX1585" i="1" a="1"/>
  <c r="AX1585" i="1" s="1"/>
  <c r="AY1585" i="1" a="1"/>
  <c r="AY1585" i="1" s="1"/>
  <c r="AZ1585" i="1" a="1"/>
  <c r="AZ1585" i="1" s="1"/>
  <c r="AI1586" i="1"/>
  <c r="AT1586" i="1" s="1"/>
  <c r="AL1586" i="1"/>
  <c r="AM1586" i="1"/>
  <c r="AU1586" i="1"/>
  <c r="AV1586" i="1"/>
  <c r="AW1586" i="1" a="1"/>
  <c r="AW1586" i="1" s="1"/>
  <c r="AZ1586" i="1" a="1"/>
  <c r="AZ1586" i="1" s="1"/>
  <c r="AI1587" i="1"/>
  <c r="AT1587" i="1" s="1"/>
  <c r="AM1587" i="1"/>
  <c r="AO1587" i="1"/>
  <c r="AU1587" i="1"/>
  <c r="AV1587" i="1"/>
  <c r="AW1587" i="1" a="1"/>
  <c r="AW1587" i="1" s="1"/>
  <c r="AX1587" i="1" a="1"/>
  <c r="AX1587" i="1" s="1"/>
  <c r="AY1587" i="1" a="1"/>
  <c r="AY1587" i="1" s="1"/>
  <c r="AZ1587" i="1" a="1"/>
  <c r="AZ1587" i="1" s="1"/>
  <c r="AI1588" i="1"/>
  <c r="AM1588" i="1"/>
  <c r="AO1588" i="1"/>
  <c r="AU1588" i="1"/>
  <c r="AV1588" i="1"/>
  <c r="AW1588" i="1" a="1"/>
  <c r="AW1588" i="1" s="1"/>
  <c r="AX1588" i="1" a="1"/>
  <c r="AX1588" i="1" s="1"/>
  <c r="AY1588" i="1" a="1"/>
  <c r="AY1588" i="1" s="1"/>
  <c r="AZ1588" i="1" a="1"/>
  <c r="AZ1588" i="1" s="1"/>
  <c r="AI1589" i="1"/>
  <c r="AT1589" i="1" s="1"/>
  <c r="AL1589" i="1"/>
  <c r="AM1589" i="1"/>
  <c r="AU1589" i="1"/>
  <c r="AV1589" i="1"/>
  <c r="AW1589" i="1" a="1"/>
  <c r="AW1589" i="1" s="1"/>
  <c r="AX1589" i="1" a="1"/>
  <c r="AX1589" i="1" s="1"/>
  <c r="AY1589" i="1" a="1"/>
  <c r="AY1589" i="1" s="1"/>
  <c r="AZ1589" i="1" a="1"/>
  <c r="AZ1589" i="1" s="1"/>
  <c r="AI1590" i="1"/>
  <c r="AT1590" i="1" s="1"/>
  <c r="AM1590" i="1"/>
  <c r="AO1590" i="1"/>
  <c r="AN1590" i="1" s="1"/>
  <c r="AR1590" i="1" s="1"/>
  <c r="AU1590" i="1"/>
  <c r="AV1590" i="1"/>
  <c r="AW1590" i="1" a="1"/>
  <c r="AW1590" i="1" s="1"/>
  <c r="AX1590" i="1" a="1"/>
  <c r="AX1590" i="1" s="1"/>
  <c r="AY1590" i="1" a="1"/>
  <c r="AY1590" i="1" s="1"/>
  <c r="AZ1590" i="1" a="1"/>
  <c r="AZ1590" i="1" s="1"/>
  <c r="AI1591" i="1"/>
  <c r="AL1591" i="1"/>
  <c r="AM1591" i="1"/>
  <c r="AU1591" i="1"/>
  <c r="AV1591" i="1"/>
  <c r="AW1591" i="1" a="1"/>
  <c r="AW1591" i="1" s="1"/>
  <c r="AX1591" i="1" a="1"/>
  <c r="AX1591" i="1" s="1"/>
  <c r="AY1591" i="1" a="1"/>
  <c r="AY1591" i="1" s="1"/>
  <c r="AZ1591" i="1" a="1"/>
  <c r="AZ1591" i="1" s="1"/>
  <c r="AI1592" i="1"/>
  <c r="AT1592" i="1" s="1"/>
  <c r="AM1592" i="1"/>
  <c r="AO1592" i="1"/>
  <c r="AU1592" i="1"/>
  <c r="AV1592" i="1"/>
  <c r="AW1592" i="1" a="1"/>
  <c r="AW1592" i="1" s="1"/>
  <c r="AX1592" i="1" a="1"/>
  <c r="AX1592" i="1" s="1"/>
  <c r="AY1592" i="1" a="1"/>
  <c r="AY1592" i="1" s="1"/>
  <c r="AZ1592" i="1" a="1"/>
  <c r="AZ1592" i="1" s="1"/>
  <c r="AI1593" i="1"/>
  <c r="AT1593" i="1" s="1"/>
  <c r="AL1593" i="1"/>
  <c r="AM1593" i="1"/>
  <c r="AU1593" i="1"/>
  <c r="AV1593" i="1"/>
  <c r="AW1593" i="1" a="1"/>
  <c r="AW1593" i="1" s="1"/>
  <c r="AX1593" i="1" a="1"/>
  <c r="AX1593" i="1" s="1"/>
  <c r="AY1593" i="1" a="1"/>
  <c r="AY1593" i="1" s="1"/>
  <c r="AZ1593" i="1" a="1"/>
  <c r="AZ1593" i="1" s="1"/>
  <c r="AI1594" i="1"/>
  <c r="AL1594" i="1"/>
  <c r="AM1594" i="1"/>
  <c r="AU1594" i="1"/>
  <c r="AV1594" i="1"/>
  <c r="AW1594" i="1" a="1"/>
  <c r="AW1594" i="1" s="1"/>
  <c r="AX1594" i="1" a="1"/>
  <c r="AX1594" i="1" s="1"/>
  <c r="AY1594" i="1" a="1"/>
  <c r="AY1594" i="1" s="1"/>
  <c r="AZ1594" i="1" a="1"/>
  <c r="AZ1594" i="1" s="1"/>
  <c r="AI1595" i="1"/>
  <c r="AT1595" i="1" s="1"/>
  <c r="AL1595" i="1"/>
  <c r="AM1595" i="1"/>
  <c r="AU1595" i="1"/>
  <c r="AV1595" i="1"/>
  <c r="AW1595" i="1" a="1"/>
  <c r="AW1595" i="1" s="1"/>
  <c r="AX1595" i="1" a="1"/>
  <c r="AX1595" i="1" s="1"/>
  <c r="AY1595" i="1" a="1"/>
  <c r="AY1595" i="1" s="1"/>
  <c r="AZ1595" i="1" a="1"/>
  <c r="AZ1595" i="1" s="1"/>
  <c r="AI1596" i="1"/>
  <c r="AM1596" i="1"/>
  <c r="AO1596" i="1"/>
  <c r="AS1596" i="1" s="1"/>
  <c r="AU1596" i="1"/>
  <c r="AV1596" i="1"/>
  <c r="AW1596" i="1" a="1"/>
  <c r="AW1596" i="1" s="1"/>
  <c r="AX1596" i="1" a="1"/>
  <c r="AX1596" i="1" s="1"/>
  <c r="AY1596" i="1" a="1"/>
  <c r="AY1596" i="1" s="1"/>
  <c r="AZ1596" i="1" a="1"/>
  <c r="AZ1596" i="1" s="1"/>
  <c r="AI1597" i="1"/>
  <c r="AT1597" i="1" s="1"/>
  <c r="AM1597" i="1"/>
  <c r="AO1597" i="1"/>
  <c r="AS1597" i="1" s="1"/>
  <c r="AU1597" i="1"/>
  <c r="AV1597" i="1"/>
  <c r="AW1597" i="1" a="1"/>
  <c r="AW1597" i="1" s="1"/>
  <c r="AY1597" i="1" a="1"/>
  <c r="AY1597" i="1" s="1"/>
  <c r="AI1598" i="1"/>
  <c r="AL1598" i="1"/>
  <c r="AM1598" i="1"/>
  <c r="AU1598" i="1"/>
  <c r="AV1598" i="1"/>
  <c r="AI1599" i="1"/>
  <c r="AT1599" i="1" s="1"/>
  <c r="AM1599" i="1"/>
  <c r="AO1599" i="1"/>
  <c r="AN1599" i="1" s="1"/>
  <c r="AR1599" i="1" s="1"/>
  <c r="AU1599" i="1"/>
  <c r="AV1599" i="1"/>
  <c r="AI1600" i="1"/>
  <c r="AT1600" i="1" s="1"/>
  <c r="AL1600" i="1"/>
  <c r="AM1600" i="1"/>
  <c r="AU1600" i="1"/>
  <c r="AV1600" i="1"/>
  <c r="AI1601" i="1"/>
  <c r="AT1601" i="1" s="1"/>
  <c r="AM1601" i="1"/>
  <c r="AO1601" i="1"/>
  <c r="AN1601" i="1" s="1"/>
  <c r="AR1601" i="1" s="1"/>
  <c r="AU1601" i="1"/>
  <c r="AV1601" i="1"/>
  <c r="AW1601" i="1" a="1"/>
  <c r="AW1601" i="1" s="1"/>
  <c r="AY1601" i="1" a="1"/>
  <c r="AY1601" i="1" s="1"/>
  <c r="AI1602" i="1"/>
  <c r="AL1602" i="1"/>
  <c r="AM1602" i="1"/>
  <c r="AU1602" i="1"/>
  <c r="AV1602" i="1"/>
  <c r="AW1602" i="1" a="1"/>
  <c r="AW1602" i="1" s="1"/>
  <c r="AX1602" i="1" a="1"/>
  <c r="AX1602" i="1" s="1"/>
  <c r="AY1602" i="1" a="1"/>
  <c r="AY1602" i="1" s="1"/>
  <c r="AZ1602" i="1" a="1"/>
  <c r="AZ1602" i="1" s="1"/>
  <c r="AI1603" i="1"/>
  <c r="AT1603" i="1" s="1"/>
  <c r="AM1603" i="1"/>
  <c r="AO1603" i="1"/>
  <c r="AN1603" i="1" s="1"/>
  <c r="AR1603" i="1" s="1"/>
  <c r="AU1603" i="1"/>
  <c r="AV1603" i="1"/>
  <c r="AW1603" i="1" a="1"/>
  <c r="AW1603" i="1" s="1"/>
  <c r="AX1603" i="1" a="1"/>
  <c r="AX1603" i="1" s="1"/>
  <c r="AY1603" i="1" a="1"/>
  <c r="AY1603" i="1" s="1"/>
  <c r="AZ1603" i="1" a="1"/>
  <c r="AZ1603" i="1" s="1"/>
  <c r="AI1604" i="1"/>
  <c r="AL1604" i="1"/>
  <c r="AM1604" i="1"/>
  <c r="AU1604" i="1"/>
  <c r="AV1604" i="1"/>
  <c r="AW1604" i="1" a="1"/>
  <c r="AW1604" i="1" s="1"/>
  <c r="AX1604" i="1" a="1"/>
  <c r="AX1604" i="1" s="1"/>
  <c r="AY1604" i="1" a="1"/>
  <c r="AY1604" i="1" s="1"/>
  <c r="AZ1604" i="1" a="1"/>
  <c r="AZ1604" i="1" s="1"/>
  <c r="AI1605" i="1"/>
  <c r="AM1605" i="1"/>
  <c r="AO1605" i="1"/>
  <c r="AS1605" i="1" s="1"/>
  <c r="AU1605" i="1"/>
  <c r="AV1605" i="1"/>
  <c r="AW1605" i="1" a="1"/>
  <c r="AW1605" i="1" s="1"/>
  <c r="AX1605" i="1" a="1"/>
  <c r="AX1605" i="1" s="1"/>
  <c r="AY1605" i="1" a="1"/>
  <c r="AY1605" i="1" s="1"/>
  <c r="AZ1605" i="1" a="1"/>
  <c r="AZ1605" i="1" s="1"/>
  <c r="AI1606" i="1"/>
  <c r="AL1606" i="1"/>
  <c r="AM1606" i="1"/>
  <c r="AT1606" i="1"/>
  <c r="AU1606" i="1"/>
  <c r="AV1606" i="1"/>
  <c r="AW1606" i="1" a="1"/>
  <c r="AW1606" i="1" s="1"/>
  <c r="AX1606" i="1" a="1"/>
  <c r="AX1606" i="1" s="1"/>
  <c r="AY1606" i="1" a="1"/>
  <c r="AY1606" i="1" s="1"/>
  <c r="AZ1606" i="1" a="1"/>
  <c r="AZ1606" i="1" s="1"/>
  <c r="AI1607" i="1"/>
  <c r="AM1607" i="1"/>
  <c r="AO1607" i="1"/>
  <c r="AS1607" i="1" s="1"/>
  <c r="AU1607" i="1"/>
  <c r="AV1607" i="1"/>
  <c r="AW1607" i="1" a="1"/>
  <c r="AW1607" i="1" s="1"/>
  <c r="AX1607" i="1" a="1"/>
  <c r="AX1607" i="1" s="1"/>
  <c r="AY1607" i="1" a="1"/>
  <c r="AY1607" i="1" s="1"/>
  <c r="AZ1607" i="1" a="1"/>
  <c r="AZ1607" i="1" s="1"/>
  <c r="AI1608" i="1"/>
  <c r="AT1608" i="1" s="1"/>
  <c r="AL1608" i="1"/>
  <c r="AM1608" i="1"/>
  <c r="AU1608" i="1"/>
  <c r="AV1608" i="1"/>
  <c r="AW1608" i="1" a="1"/>
  <c r="AW1608" i="1" s="1"/>
  <c r="AX1608" i="1" a="1"/>
  <c r="AX1608" i="1" s="1"/>
  <c r="AY1608" i="1" a="1"/>
  <c r="AY1608" i="1" s="1"/>
  <c r="AZ1608" i="1" a="1"/>
  <c r="AZ1608" i="1" s="1"/>
  <c r="AI1609" i="1"/>
  <c r="AT1609" i="1" s="1"/>
  <c r="AL1609" i="1"/>
  <c r="AM1609" i="1"/>
  <c r="AU1609" i="1"/>
  <c r="AV1609" i="1"/>
  <c r="AW1609" i="1" a="1"/>
  <c r="AW1609" i="1" s="1"/>
  <c r="AX1609" i="1" a="1"/>
  <c r="AX1609" i="1" s="1"/>
  <c r="AY1609" i="1" a="1"/>
  <c r="AY1609" i="1" s="1"/>
  <c r="AZ1609" i="1" a="1"/>
  <c r="AZ1609" i="1" s="1"/>
  <c r="AI1610" i="1"/>
  <c r="AT1610" i="1" s="1"/>
  <c r="AM1610" i="1"/>
  <c r="AO1610" i="1"/>
  <c r="AU1610" i="1"/>
  <c r="AV1610" i="1"/>
  <c r="AW1610" i="1" a="1"/>
  <c r="AW1610" i="1" s="1"/>
  <c r="AX1610" i="1" a="1"/>
  <c r="AX1610" i="1" s="1"/>
  <c r="AY1610" i="1" a="1"/>
  <c r="AY1610" i="1" s="1"/>
  <c r="AZ1610" i="1" a="1"/>
  <c r="AZ1610" i="1" s="1"/>
  <c r="AI1611" i="1"/>
  <c r="AT1611" i="1" s="1"/>
  <c r="AL1611" i="1"/>
  <c r="AM1611" i="1"/>
  <c r="AU1611" i="1"/>
  <c r="AV1611" i="1"/>
  <c r="AW1611" i="1" a="1"/>
  <c r="AW1611" i="1" s="1"/>
  <c r="AX1611" i="1" a="1"/>
  <c r="AX1611" i="1" s="1"/>
  <c r="AY1611" i="1" a="1"/>
  <c r="AY1611" i="1" s="1"/>
  <c r="AZ1611" i="1" a="1"/>
  <c r="AZ1611" i="1" s="1"/>
  <c r="AI1612" i="1"/>
  <c r="AM1612" i="1"/>
  <c r="AO1612" i="1"/>
  <c r="AU1612" i="1"/>
  <c r="AV1612" i="1"/>
  <c r="AW1612" i="1" a="1"/>
  <c r="AW1612" i="1" s="1"/>
  <c r="AX1612" i="1" a="1"/>
  <c r="AX1612" i="1" s="1"/>
  <c r="AY1612" i="1" a="1"/>
  <c r="AY1612" i="1" s="1"/>
  <c r="AZ1612" i="1" a="1"/>
  <c r="AZ1612" i="1" s="1"/>
  <c r="AI1613" i="1"/>
  <c r="AL1613" i="1"/>
  <c r="AM1613" i="1"/>
  <c r="AT1613" i="1"/>
  <c r="AU1613" i="1"/>
  <c r="AV1613" i="1"/>
  <c r="AW1613" i="1" a="1"/>
  <c r="AW1613" i="1" s="1"/>
  <c r="AX1613" i="1" a="1"/>
  <c r="AX1613" i="1" s="1"/>
  <c r="AY1613" i="1" a="1"/>
  <c r="AY1613" i="1" s="1"/>
  <c r="AZ1613" i="1" a="1"/>
  <c r="AZ1613" i="1" s="1"/>
  <c r="AI1614" i="1"/>
  <c r="AT1614" i="1" s="1"/>
  <c r="AL1614" i="1"/>
  <c r="AM1614" i="1"/>
  <c r="AU1614" i="1"/>
  <c r="AV1614" i="1"/>
  <c r="AW1614" i="1" a="1"/>
  <c r="AW1614" i="1" s="1"/>
  <c r="AX1614" i="1" a="1"/>
  <c r="AX1614" i="1" s="1"/>
  <c r="AY1614" i="1" a="1"/>
  <c r="AY1614" i="1" s="1"/>
  <c r="AZ1614" i="1" a="1"/>
  <c r="AZ1614" i="1" s="1"/>
  <c r="AI1615" i="1"/>
  <c r="AM1615" i="1"/>
  <c r="AO1615" i="1"/>
  <c r="AS1615" i="1" s="1"/>
  <c r="AU1615" i="1"/>
  <c r="AV1615" i="1"/>
  <c r="AW1615" i="1" a="1"/>
  <c r="AW1615" i="1" s="1"/>
  <c r="AX1615" i="1" a="1"/>
  <c r="AX1615" i="1" s="1"/>
  <c r="AY1615" i="1" a="1"/>
  <c r="AY1615" i="1" s="1"/>
  <c r="AZ1615" i="1" a="1"/>
  <c r="AZ1615" i="1" s="1"/>
  <c r="AI1616" i="1"/>
  <c r="AL1616" i="1"/>
  <c r="AM1616" i="1"/>
  <c r="AU1616" i="1"/>
  <c r="AV1616" i="1"/>
  <c r="AW1616" i="1" a="1"/>
  <c r="AW1616" i="1" s="1"/>
  <c r="AX1616" i="1" a="1"/>
  <c r="AX1616" i="1" s="1"/>
  <c r="AY1616" i="1" a="1"/>
  <c r="AY1616" i="1" s="1"/>
  <c r="AZ1616" i="1" a="1"/>
  <c r="AZ1616" i="1" s="1"/>
  <c r="AI1617" i="1"/>
  <c r="AT1617" i="1" s="1"/>
  <c r="AL1617" i="1"/>
  <c r="AM1617" i="1"/>
  <c r="AU1617" i="1"/>
  <c r="AV1617" i="1"/>
  <c r="AW1617" i="1" a="1"/>
  <c r="AW1617" i="1" s="1"/>
  <c r="AX1617" i="1" a="1"/>
  <c r="AX1617" i="1" s="1"/>
  <c r="AY1617" i="1" a="1"/>
  <c r="AY1617" i="1" s="1"/>
  <c r="AZ1617" i="1" a="1"/>
  <c r="AZ1617" i="1" s="1"/>
  <c r="AI1618" i="1"/>
  <c r="AL1618" i="1"/>
  <c r="AM1618" i="1"/>
  <c r="AU1618" i="1"/>
  <c r="AV1618" i="1"/>
  <c r="AW1618" i="1" a="1"/>
  <c r="AW1618" i="1" s="1"/>
  <c r="AX1618" i="1" a="1"/>
  <c r="AX1618" i="1" s="1"/>
  <c r="AY1618" i="1" a="1"/>
  <c r="AY1618" i="1" s="1"/>
  <c r="AZ1618" i="1" a="1"/>
  <c r="AZ1618" i="1" s="1"/>
  <c r="AI1619" i="1"/>
  <c r="AT1619" i="1" s="1"/>
  <c r="AM1619" i="1"/>
  <c r="AO1619" i="1"/>
  <c r="AN1619" i="1" s="1"/>
  <c r="AR1619" i="1" s="1"/>
  <c r="AU1619" i="1"/>
  <c r="AV1619" i="1"/>
  <c r="AW1619" i="1" a="1"/>
  <c r="AW1619" i="1" s="1"/>
  <c r="AX1619" i="1" a="1"/>
  <c r="AX1619" i="1" s="1"/>
  <c r="AY1619" i="1" a="1"/>
  <c r="AY1619" i="1" s="1"/>
  <c r="AZ1619" i="1" a="1"/>
  <c r="AZ1619" i="1" s="1"/>
  <c r="AI1620" i="1"/>
  <c r="AM1620" i="1"/>
  <c r="AO1620" i="1"/>
  <c r="AS1620" i="1" s="1"/>
  <c r="AU1620" i="1"/>
  <c r="AV1620" i="1"/>
  <c r="AW1620" i="1" a="1"/>
  <c r="AW1620" i="1" s="1"/>
  <c r="AX1620" i="1" a="1"/>
  <c r="AX1620" i="1" s="1"/>
  <c r="AY1620" i="1" a="1"/>
  <c r="AY1620" i="1" s="1"/>
  <c r="AZ1620" i="1" a="1"/>
  <c r="AZ1620" i="1" s="1"/>
  <c r="AI1621" i="1"/>
  <c r="AT1621" i="1" s="1"/>
  <c r="AM1621" i="1"/>
  <c r="AO1621" i="1"/>
  <c r="AU1621" i="1"/>
  <c r="AV1621" i="1"/>
  <c r="AW1621" i="1" a="1"/>
  <c r="AW1621" i="1" s="1"/>
  <c r="AX1621" i="1" a="1"/>
  <c r="AX1621" i="1" s="1"/>
  <c r="AY1621" i="1" a="1"/>
  <c r="AY1621" i="1" s="1"/>
  <c r="AZ1621" i="1" a="1"/>
  <c r="AZ1621" i="1" s="1"/>
  <c r="AI1622" i="1"/>
  <c r="AT1622" i="1" s="1"/>
  <c r="AL1622" i="1"/>
  <c r="AM1622" i="1"/>
  <c r="AU1622" i="1"/>
  <c r="AV1622" i="1"/>
  <c r="AW1622" i="1" a="1"/>
  <c r="AW1622" i="1" s="1"/>
  <c r="AX1622" i="1" a="1"/>
  <c r="AX1622" i="1" s="1"/>
  <c r="AY1622" i="1" a="1"/>
  <c r="AY1622" i="1" s="1"/>
  <c r="AZ1622" i="1" a="1"/>
  <c r="AZ1622" i="1" s="1"/>
  <c r="AI1623" i="1"/>
  <c r="AT1623" i="1" s="1"/>
  <c r="AL1623" i="1"/>
  <c r="AM1623" i="1"/>
  <c r="AU1623" i="1"/>
  <c r="AV1623" i="1"/>
  <c r="AW1623" i="1" a="1"/>
  <c r="AW1623" i="1" s="1"/>
  <c r="AX1623" i="1" a="1"/>
  <c r="AX1623" i="1" s="1"/>
  <c r="AY1623" i="1" a="1"/>
  <c r="AY1623" i="1" s="1"/>
  <c r="AZ1623" i="1" a="1"/>
  <c r="AZ1623" i="1" s="1"/>
  <c r="AI1624" i="1"/>
  <c r="AL1624" i="1"/>
  <c r="AM1624" i="1"/>
  <c r="AU1624" i="1"/>
  <c r="AV1624" i="1"/>
  <c r="AW1624" i="1" a="1"/>
  <c r="AW1624" i="1" s="1"/>
  <c r="AX1624" i="1" a="1"/>
  <c r="AX1624" i="1" s="1"/>
  <c r="AY1624" i="1" a="1"/>
  <c r="AY1624" i="1" s="1"/>
  <c r="AZ1624" i="1" a="1"/>
  <c r="AZ1624" i="1" s="1"/>
  <c r="AI1625" i="1"/>
  <c r="AT1625" i="1" s="1"/>
  <c r="AM1625" i="1"/>
  <c r="AO1625" i="1"/>
  <c r="AN1625" i="1" s="1"/>
  <c r="AR1625" i="1" s="1"/>
  <c r="AU1625" i="1"/>
  <c r="AV1625" i="1"/>
  <c r="AW1625" i="1" a="1"/>
  <c r="AW1625" i="1" s="1"/>
  <c r="AX1625" i="1" a="1"/>
  <c r="AX1625" i="1" s="1"/>
  <c r="AY1625" i="1" a="1"/>
  <c r="AY1625" i="1" s="1"/>
  <c r="AZ1625" i="1" a="1"/>
  <c r="AZ1625" i="1" s="1"/>
  <c r="AI1626" i="1"/>
  <c r="AL1626" i="1"/>
  <c r="AM1626" i="1"/>
  <c r="AU1626" i="1"/>
  <c r="AV1626" i="1"/>
  <c r="AW1626" i="1" a="1"/>
  <c r="AW1626" i="1" s="1"/>
  <c r="AX1626" i="1" a="1"/>
  <c r="AX1626" i="1" s="1"/>
  <c r="AY1626" i="1" a="1"/>
  <c r="AY1626" i="1" s="1"/>
  <c r="AZ1626" i="1" a="1"/>
  <c r="AZ1626" i="1" s="1"/>
  <c r="AI1627" i="1"/>
  <c r="AT1627" i="1" s="1"/>
  <c r="AM1627" i="1"/>
  <c r="AO1627" i="1"/>
  <c r="AN1627" i="1" s="1"/>
  <c r="AR1627" i="1" s="1"/>
  <c r="AU1627" i="1"/>
  <c r="AV1627" i="1"/>
  <c r="AW1627" i="1" a="1"/>
  <c r="AW1627" i="1" s="1"/>
  <c r="AX1627" i="1" a="1"/>
  <c r="AX1627" i="1" s="1"/>
  <c r="AY1627" i="1" a="1"/>
  <c r="AY1627" i="1" s="1"/>
  <c r="AZ1627" i="1" a="1"/>
  <c r="AZ1627" i="1" s="1"/>
  <c r="AI1628" i="1"/>
  <c r="AM1628" i="1"/>
  <c r="AO1628" i="1"/>
  <c r="AS1628" i="1" s="1"/>
  <c r="AU1628" i="1"/>
  <c r="AV1628" i="1"/>
  <c r="AZ1628" i="1" a="1"/>
  <c r="AZ1628" i="1" s="1"/>
  <c r="AI1629" i="1"/>
  <c r="AT1629" i="1" s="1"/>
  <c r="AL1629" i="1"/>
  <c r="AM1629" i="1"/>
  <c r="AU1629" i="1"/>
  <c r="AV1629" i="1"/>
  <c r="AI1630" i="1"/>
  <c r="AT1630" i="1" s="1"/>
  <c r="AL1630" i="1"/>
  <c r="AM1630" i="1"/>
  <c r="AU1630" i="1"/>
  <c r="AV1630" i="1"/>
  <c r="AZ1630" i="1" a="1"/>
  <c r="AZ1630" i="1" s="1"/>
  <c r="AI1631" i="1"/>
  <c r="AM1631" i="1"/>
  <c r="AO1631" i="1"/>
  <c r="AS1631" i="1" s="1"/>
  <c r="AU1631" i="1"/>
  <c r="AV1631" i="1"/>
  <c r="AZ1631" i="1" a="1"/>
  <c r="AZ1631" i="1" s="1"/>
  <c r="AI1632" i="1"/>
  <c r="AT1632" i="1" s="1"/>
  <c r="AL1632" i="1"/>
  <c r="AM1632" i="1"/>
  <c r="AU1632" i="1"/>
  <c r="AV1632" i="1"/>
  <c r="AI1633" i="1"/>
  <c r="AT1633" i="1" s="1"/>
  <c r="AL1633" i="1"/>
  <c r="AM1633" i="1"/>
  <c r="AU1633" i="1"/>
  <c r="AV1633" i="1"/>
  <c r="AW1633" i="1" a="1"/>
  <c r="AW1633" i="1" s="1"/>
  <c r="AX1633" i="1" a="1"/>
  <c r="AX1633" i="1" s="1"/>
  <c r="AY1633" i="1" a="1"/>
  <c r="AY1633" i="1" s="1"/>
  <c r="AZ1633" i="1" a="1"/>
  <c r="AZ1633" i="1" s="1"/>
  <c r="AI1634" i="1"/>
  <c r="AT1634" i="1" s="1"/>
  <c r="AM1634" i="1"/>
  <c r="AO1634" i="1"/>
  <c r="AS1634" i="1" s="1"/>
  <c r="AU1634" i="1"/>
  <c r="AV1634" i="1"/>
  <c r="AW1634" i="1" a="1"/>
  <c r="AW1634" i="1" s="1"/>
  <c r="AX1634" i="1" a="1"/>
  <c r="AX1634" i="1" s="1"/>
  <c r="AY1634" i="1" a="1"/>
  <c r="AY1634" i="1" s="1"/>
  <c r="AZ1634" i="1" a="1"/>
  <c r="AZ1634" i="1" s="1"/>
  <c r="AI1635" i="1"/>
  <c r="AT1635" i="1" s="1"/>
  <c r="AL1635" i="1"/>
  <c r="AM1635" i="1"/>
  <c r="AU1635" i="1"/>
  <c r="AV1635" i="1"/>
  <c r="AW1635" i="1" a="1"/>
  <c r="AW1635" i="1" s="1"/>
  <c r="AX1635" i="1" a="1"/>
  <c r="AX1635" i="1" s="1"/>
  <c r="AY1635" i="1" a="1"/>
  <c r="AY1635" i="1" s="1"/>
  <c r="AZ1635" i="1" a="1"/>
  <c r="AZ1635" i="1" s="1"/>
  <c r="AI1636" i="1"/>
  <c r="AM1636" i="1"/>
  <c r="AO1636" i="1"/>
  <c r="AN1636" i="1" s="1"/>
  <c r="AR1636" i="1" s="1"/>
  <c r="AU1636" i="1"/>
  <c r="AV1636" i="1"/>
  <c r="AW1636" i="1" a="1"/>
  <c r="AW1636" i="1" s="1"/>
  <c r="AX1636" i="1" a="1"/>
  <c r="AX1636" i="1" s="1"/>
  <c r="AY1636" i="1" a="1"/>
  <c r="AY1636" i="1" s="1"/>
  <c r="AZ1636" i="1" a="1"/>
  <c r="AZ1636" i="1" s="1"/>
  <c r="AI1637" i="1"/>
  <c r="AT1637" i="1" s="1"/>
  <c r="AM1637" i="1"/>
  <c r="AO1637" i="1"/>
  <c r="AN1637" i="1" s="1"/>
  <c r="AR1637" i="1" s="1"/>
  <c r="AU1637" i="1"/>
  <c r="AV1637" i="1"/>
  <c r="AW1637" i="1" a="1"/>
  <c r="AW1637" i="1" s="1"/>
  <c r="AX1637" i="1" a="1"/>
  <c r="AX1637" i="1" s="1"/>
  <c r="AY1637" i="1" a="1"/>
  <c r="AY1637" i="1" s="1"/>
  <c r="AZ1637" i="1" a="1"/>
  <c r="AZ1637" i="1" s="1"/>
  <c r="AI1638" i="1"/>
  <c r="AT1638" i="1" s="1"/>
  <c r="AL1638" i="1"/>
  <c r="AM1638" i="1"/>
  <c r="AU1638" i="1"/>
  <c r="AV1638" i="1"/>
  <c r="AW1638" i="1" a="1"/>
  <c r="AW1638" i="1" s="1"/>
  <c r="AX1638" i="1" a="1"/>
  <c r="AX1638" i="1" s="1"/>
  <c r="AY1638" i="1" a="1"/>
  <c r="AY1638" i="1" s="1"/>
  <c r="AZ1638" i="1" a="1"/>
  <c r="AZ1638" i="1" s="1"/>
  <c r="AI1639" i="1"/>
  <c r="AL1639" i="1"/>
  <c r="AM1639" i="1"/>
  <c r="AU1639" i="1"/>
  <c r="AV1639" i="1"/>
  <c r="AW1639" i="1" a="1"/>
  <c r="AW1639" i="1" s="1"/>
  <c r="AX1639" i="1" a="1"/>
  <c r="AX1639" i="1" s="1"/>
  <c r="AY1639" i="1" a="1"/>
  <c r="AY1639" i="1" s="1"/>
  <c r="AZ1639" i="1" a="1"/>
  <c r="AZ1639" i="1" s="1"/>
  <c r="AI1640" i="1"/>
  <c r="AL1640" i="1"/>
  <c r="AM1640" i="1"/>
  <c r="AU1640" i="1"/>
  <c r="AV1640" i="1"/>
  <c r="AW1640" i="1" a="1"/>
  <c r="AW1640" i="1" s="1"/>
  <c r="AX1640" i="1" a="1"/>
  <c r="AX1640" i="1" s="1"/>
  <c r="AY1640" i="1" a="1"/>
  <c r="AY1640" i="1" s="1"/>
  <c r="AZ1640" i="1" a="1"/>
  <c r="AZ1640" i="1" s="1"/>
  <c r="AI1641" i="1"/>
  <c r="AT1641" i="1" s="1"/>
  <c r="AL1641" i="1"/>
  <c r="AM1641" i="1"/>
  <c r="AU1641" i="1"/>
  <c r="AV1641" i="1"/>
  <c r="AW1641" i="1" a="1"/>
  <c r="AW1641" i="1" s="1"/>
  <c r="AX1641" i="1" a="1"/>
  <c r="AX1641" i="1" s="1"/>
  <c r="AY1641" i="1" a="1"/>
  <c r="AY1641" i="1" s="1"/>
  <c r="AZ1641" i="1" a="1"/>
  <c r="AZ1641" i="1" s="1"/>
  <c r="AI1642" i="1"/>
  <c r="AT1642" i="1" s="1"/>
  <c r="AM1642" i="1"/>
  <c r="AO1642" i="1"/>
  <c r="AS1642" i="1" s="1"/>
  <c r="AU1642" i="1"/>
  <c r="AV1642" i="1"/>
  <c r="AW1642" i="1" a="1"/>
  <c r="AW1642" i="1" s="1"/>
  <c r="AX1642" i="1" a="1"/>
  <c r="AX1642" i="1" s="1"/>
  <c r="AY1642" i="1" a="1"/>
  <c r="AY1642" i="1" s="1"/>
  <c r="AZ1642" i="1" a="1"/>
  <c r="AZ1642" i="1" s="1"/>
  <c r="AI1643" i="1"/>
  <c r="AT1643" i="1" s="1"/>
  <c r="AL1643" i="1"/>
  <c r="AM1643" i="1"/>
  <c r="AU1643" i="1"/>
  <c r="AV1643" i="1"/>
  <c r="AW1643" i="1" a="1"/>
  <c r="AW1643" i="1" s="1"/>
  <c r="AX1643" i="1" a="1"/>
  <c r="AX1643" i="1" s="1"/>
  <c r="AY1643" i="1" a="1"/>
  <c r="AY1643" i="1" s="1"/>
  <c r="AZ1643" i="1" a="1"/>
  <c r="AZ1643" i="1" s="1"/>
  <c r="AI1644" i="1"/>
  <c r="AL1644" i="1"/>
  <c r="AM1644" i="1"/>
  <c r="AU1644" i="1"/>
  <c r="AV1644" i="1"/>
  <c r="AW1644" i="1" a="1"/>
  <c r="AW1644" i="1" s="1"/>
  <c r="AX1644" i="1" a="1"/>
  <c r="AX1644" i="1" s="1"/>
  <c r="AY1644" i="1" a="1"/>
  <c r="AY1644" i="1" s="1"/>
  <c r="AZ1644" i="1" a="1"/>
  <c r="AZ1644" i="1" s="1"/>
  <c r="AI1645" i="1"/>
  <c r="AT1645" i="1" s="1"/>
  <c r="AM1645" i="1"/>
  <c r="AO1645" i="1"/>
  <c r="AN1645" i="1" s="1"/>
  <c r="AR1645" i="1" s="1"/>
  <c r="AU1645" i="1"/>
  <c r="AV1645" i="1"/>
  <c r="AW1645" i="1" a="1"/>
  <c r="AW1645" i="1" s="1"/>
  <c r="AX1645" i="1" a="1"/>
  <c r="AX1645" i="1" s="1"/>
  <c r="AY1645" i="1" a="1"/>
  <c r="AY1645" i="1" s="1"/>
  <c r="AZ1645" i="1" a="1"/>
  <c r="AZ1645" i="1" s="1"/>
  <c r="AI1646" i="1"/>
  <c r="AT1646" i="1" s="1"/>
  <c r="AL1646" i="1"/>
  <c r="AM1646" i="1"/>
  <c r="AU1646" i="1"/>
  <c r="AV1646" i="1"/>
  <c r="AW1646" i="1" a="1"/>
  <c r="AW1646" i="1" s="1"/>
  <c r="AX1646" i="1" a="1"/>
  <c r="AX1646" i="1" s="1"/>
  <c r="AY1646" i="1" a="1"/>
  <c r="AY1646" i="1" s="1"/>
  <c r="AZ1646" i="1" a="1"/>
  <c r="AZ1646" i="1" s="1"/>
  <c r="AI1647" i="1"/>
  <c r="AT1647" i="1" s="1"/>
  <c r="AL1647" i="1"/>
  <c r="AM1647" i="1"/>
  <c r="AU1647" i="1"/>
  <c r="AV1647" i="1"/>
  <c r="AW1647" i="1" a="1"/>
  <c r="AW1647" i="1" s="1"/>
  <c r="AX1647" i="1" a="1"/>
  <c r="AX1647" i="1" s="1"/>
  <c r="AY1647" i="1" a="1"/>
  <c r="AY1647" i="1" s="1"/>
  <c r="AZ1647" i="1" a="1"/>
  <c r="AZ1647" i="1" s="1"/>
  <c r="AI1648" i="1"/>
  <c r="AM1648" i="1"/>
  <c r="AO1648" i="1"/>
  <c r="AS1648" i="1" s="1"/>
  <c r="AU1648" i="1"/>
  <c r="AV1648" i="1"/>
  <c r="AW1648" i="1" a="1"/>
  <c r="AW1648" i="1" s="1"/>
  <c r="AX1648" i="1" a="1"/>
  <c r="AX1648" i="1" s="1"/>
  <c r="AY1648" i="1" a="1"/>
  <c r="AY1648" i="1" s="1"/>
  <c r="AZ1648" i="1" a="1"/>
  <c r="AZ1648" i="1" s="1"/>
  <c r="AI1649" i="1"/>
  <c r="AT1649" i="1" s="1"/>
  <c r="AL1649" i="1"/>
  <c r="AM1649" i="1"/>
  <c r="AU1649" i="1"/>
  <c r="AV1649" i="1"/>
  <c r="AW1649" i="1" a="1"/>
  <c r="AW1649" i="1" s="1"/>
  <c r="AX1649" i="1" a="1"/>
  <c r="AX1649" i="1" s="1"/>
  <c r="AY1649" i="1" a="1"/>
  <c r="AY1649" i="1" s="1"/>
  <c r="AZ1649" i="1" a="1"/>
  <c r="AZ1649" i="1" s="1"/>
  <c r="AI1650" i="1"/>
  <c r="AL1650" i="1"/>
  <c r="AM1650" i="1"/>
  <c r="AU1650" i="1"/>
  <c r="AV1650" i="1"/>
  <c r="AW1650" i="1" a="1"/>
  <c r="AW1650" i="1" s="1"/>
  <c r="AX1650" i="1" a="1"/>
  <c r="AX1650" i="1" s="1"/>
  <c r="AY1650" i="1" a="1"/>
  <c r="AY1650" i="1" s="1"/>
  <c r="AZ1650" i="1" a="1"/>
  <c r="AZ1650" i="1" s="1"/>
  <c r="AI1651" i="1"/>
  <c r="AT1651" i="1" s="1"/>
  <c r="AM1651" i="1"/>
  <c r="AO1651" i="1"/>
  <c r="AN1651" i="1" s="1"/>
  <c r="AR1651" i="1" s="1"/>
  <c r="AU1651" i="1"/>
  <c r="AV1651" i="1"/>
  <c r="AW1651" i="1" a="1"/>
  <c r="AW1651" i="1" s="1"/>
  <c r="AX1651" i="1" a="1"/>
  <c r="AX1651" i="1" s="1"/>
  <c r="AY1651" i="1" a="1"/>
  <c r="AY1651" i="1" s="1"/>
  <c r="AZ1651" i="1" a="1"/>
  <c r="AZ1651" i="1" s="1"/>
  <c r="AI1652" i="1"/>
  <c r="AL1652" i="1"/>
  <c r="AM1652" i="1"/>
  <c r="AU1652" i="1"/>
  <c r="AV1652" i="1"/>
  <c r="AW1652" i="1" a="1"/>
  <c r="AW1652" i="1" s="1"/>
  <c r="AX1652" i="1" a="1"/>
  <c r="AX1652" i="1" s="1"/>
  <c r="AY1652" i="1" a="1"/>
  <c r="AY1652" i="1" s="1"/>
  <c r="AZ1652" i="1" a="1"/>
  <c r="AZ1652" i="1" s="1"/>
  <c r="AI1653" i="1"/>
  <c r="AL1653" i="1"/>
  <c r="AM1653" i="1"/>
  <c r="AT1653" i="1"/>
  <c r="AU1653" i="1"/>
  <c r="AV1653" i="1"/>
  <c r="AW1653" i="1" a="1"/>
  <c r="AW1653" i="1" s="1"/>
  <c r="AX1653" i="1" a="1"/>
  <c r="AX1653" i="1" s="1"/>
  <c r="AY1653" i="1" a="1"/>
  <c r="AY1653" i="1" s="1"/>
  <c r="AZ1653" i="1" a="1"/>
  <c r="AZ1653" i="1" s="1"/>
  <c r="AI1654" i="1"/>
  <c r="AT1654" i="1" s="1"/>
  <c r="AM1654" i="1"/>
  <c r="AO1654" i="1"/>
  <c r="AN1654" i="1" s="1"/>
  <c r="AR1654" i="1" s="1"/>
  <c r="AU1654" i="1"/>
  <c r="AV1654" i="1"/>
  <c r="AW1654" i="1" a="1"/>
  <c r="AW1654" i="1" s="1"/>
  <c r="AX1654" i="1" a="1"/>
  <c r="AX1654" i="1" s="1"/>
  <c r="AY1654" i="1" a="1"/>
  <c r="AY1654" i="1" s="1"/>
  <c r="AZ1654" i="1" a="1"/>
  <c r="AZ1654" i="1" s="1"/>
  <c r="AI1655" i="1"/>
  <c r="AL1655" i="1"/>
  <c r="AM1655" i="1"/>
  <c r="AU1655" i="1"/>
  <c r="AV1655" i="1"/>
  <c r="AW1655" i="1" a="1"/>
  <c r="AW1655" i="1" s="1"/>
  <c r="AX1655" i="1" a="1"/>
  <c r="AX1655" i="1" s="1"/>
  <c r="AY1655" i="1" a="1"/>
  <c r="AY1655" i="1" s="1"/>
  <c r="AZ1655" i="1" a="1"/>
  <c r="AZ1655" i="1" s="1"/>
  <c r="AI1656" i="1"/>
  <c r="AT1656" i="1" s="1"/>
  <c r="AM1656" i="1"/>
  <c r="AO1656" i="1"/>
  <c r="AS1656" i="1" s="1"/>
  <c r="AU1656" i="1"/>
  <c r="AV1656" i="1"/>
  <c r="AW1656" i="1" a="1"/>
  <c r="AW1656" i="1" s="1"/>
  <c r="AX1656" i="1" a="1"/>
  <c r="AX1656" i="1" s="1"/>
  <c r="AY1656" i="1" a="1"/>
  <c r="AY1656" i="1" s="1"/>
  <c r="AZ1656" i="1" a="1"/>
  <c r="AZ1656" i="1" s="1"/>
  <c r="AI1657" i="1"/>
  <c r="AM1657" i="1"/>
  <c r="AO1657" i="1"/>
  <c r="AS1657" i="1" s="1"/>
  <c r="AU1657" i="1"/>
  <c r="AV1657" i="1"/>
  <c r="AW1657" i="1" a="1"/>
  <c r="AW1657" i="1" s="1"/>
  <c r="AX1657" i="1" a="1"/>
  <c r="AX1657" i="1" s="1"/>
  <c r="AY1657" i="1" a="1"/>
  <c r="AY1657" i="1" s="1"/>
  <c r="AZ1657" i="1" a="1"/>
  <c r="AZ1657" i="1" s="1"/>
  <c r="AI1658" i="1"/>
  <c r="AT1658" i="1" s="1"/>
  <c r="AL1658" i="1"/>
  <c r="AM1658" i="1"/>
  <c r="AU1658" i="1"/>
  <c r="AV1658" i="1"/>
  <c r="AW1658" i="1" a="1"/>
  <c r="AW1658" i="1" s="1"/>
  <c r="AX1658" i="1" a="1"/>
  <c r="AX1658" i="1" s="1"/>
  <c r="AY1658" i="1" a="1"/>
  <c r="AY1658" i="1" s="1"/>
  <c r="AZ1658" i="1" a="1"/>
  <c r="AZ1658" i="1" s="1"/>
  <c r="AI1659" i="1"/>
  <c r="AL1659" i="1"/>
  <c r="AM1659" i="1"/>
  <c r="AT1659" i="1"/>
  <c r="AU1659" i="1"/>
  <c r="AV1659" i="1"/>
  <c r="AW1659" i="1" a="1"/>
  <c r="AW1659" i="1" s="1"/>
  <c r="AX1659" i="1" a="1"/>
  <c r="AX1659" i="1" s="1"/>
  <c r="AY1659" i="1" a="1"/>
  <c r="AY1659" i="1" s="1"/>
  <c r="AZ1659" i="1" a="1"/>
  <c r="AZ1659" i="1" s="1"/>
  <c r="AI1660" i="1"/>
  <c r="AM1660" i="1"/>
  <c r="AO1660" i="1"/>
  <c r="AS1660" i="1" s="1"/>
  <c r="AU1660" i="1"/>
  <c r="AV1660" i="1"/>
  <c r="AW1660" i="1" a="1"/>
  <c r="AW1660" i="1" s="1"/>
  <c r="AX1660" i="1" a="1"/>
  <c r="AX1660" i="1" s="1"/>
  <c r="AY1660" i="1" a="1"/>
  <c r="AY1660" i="1" s="1"/>
  <c r="AZ1660" i="1" a="1"/>
  <c r="AZ1660" i="1" s="1"/>
  <c r="AI1661" i="1"/>
  <c r="AT1661" i="1" s="1"/>
  <c r="AL1661" i="1"/>
  <c r="AM1661" i="1"/>
  <c r="AU1661" i="1"/>
  <c r="AV1661" i="1"/>
  <c r="AW1661" i="1" a="1"/>
  <c r="AW1661" i="1" s="1"/>
  <c r="AX1661" i="1" a="1"/>
  <c r="AX1661" i="1" s="1"/>
  <c r="AY1661" i="1" a="1"/>
  <c r="AY1661" i="1" s="1"/>
  <c r="AZ1661" i="1" a="1"/>
  <c r="AZ1661" i="1" s="1"/>
  <c r="AI1662" i="1"/>
  <c r="AT1662" i="1" s="1"/>
  <c r="AM1662" i="1"/>
  <c r="AO1662" i="1"/>
  <c r="AN1662" i="1" s="1"/>
  <c r="AR1662" i="1" s="1"/>
  <c r="AU1662" i="1"/>
  <c r="AV1662" i="1"/>
  <c r="AW1662" i="1" a="1"/>
  <c r="AW1662" i="1" s="1"/>
  <c r="AX1662" i="1" a="1"/>
  <c r="AX1662" i="1" s="1"/>
  <c r="AY1662" i="1" a="1"/>
  <c r="AY1662" i="1" s="1"/>
  <c r="AZ1662" i="1" a="1"/>
  <c r="AZ1662" i="1" s="1"/>
  <c r="AI1663" i="1"/>
  <c r="AT1663" i="1" s="1"/>
  <c r="AM1663" i="1"/>
  <c r="AO1663" i="1"/>
  <c r="AN1663" i="1" s="1"/>
  <c r="AR1663" i="1" s="1"/>
  <c r="AU1663" i="1"/>
  <c r="AV1663" i="1"/>
  <c r="AW1663" i="1" a="1"/>
  <c r="AW1663" i="1" s="1"/>
  <c r="AX1663" i="1" a="1"/>
  <c r="AX1663" i="1" s="1"/>
  <c r="AY1663" i="1" a="1"/>
  <c r="AY1663" i="1" s="1"/>
  <c r="AZ1663" i="1" a="1"/>
  <c r="AZ1663" i="1" s="1"/>
  <c r="AI1664" i="1"/>
  <c r="AT1664" i="1" s="1"/>
  <c r="AM1664" i="1"/>
  <c r="AO1664" i="1"/>
  <c r="AS1664" i="1" s="1"/>
  <c r="AU1664" i="1"/>
  <c r="AV1664" i="1"/>
  <c r="AW1664" i="1" a="1"/>
  <c r="AW1664" i="1" s="1"/>
  <c r="AX1664" i="1" a="1"/>
  <c r="AX1664" i="1" s="1"/>
  <c r="AY1664" i="1" a="1"/>
  <c r="AY1664" i="1" s="1"/>
  <c r="AZ1664" i="1" a="1"/>
  <c r="AZ1664" i="1" s="1"/>
  <c r="AI1665" i="1"/>
  <c r="AM1665" i="1"/>
  <c r="AO1665" i="1"/>
  <c r="AN1665" i="1" s="1"/>
  <c r="AR1665" i="1" s="1"/>
  <c r="AU1665" i="1"/>
  <c r="AV1665" i="1"/>
  <c r="AW1665" i="1" a="1"/>
  <c r="AW1665" i="1" s="1"/>
  <c r="AY1665" i="1" a="1"/>
  <c r="AY1665" i="1" s="1"/>
  <c r="AI1666" i="1"/>
  <c r="AT1666" i="1" s="1"/>
  <c r="AM1666" i="1"/>
  <c r="AO1666" i="1"/>
  <c r="AN1666" i="1" s="1"/>
  <c r="AR1666" i="1" s="1"/>
  <c r="AU1666" i="1"/>
  <c r="AV1666" i="1"/>
  <c r="AW1666" i="1" a="1"/>
  <c r="AW1666" i="1" s="1"/>
  <c r="AY1666" i="1" a="1"/>
  <c r="AY1666" i="1" s="1"/>
  <c r="AI1667" i="1"/>
  <c r="AT1667" i="1" s="1"/>
  <c r="AM1667" i="1"/>
  <c r="AO1667" i="1"/>
  <c r="AN1667" i="1" s="1"/>
  <c r="AR1667" i="1" s="1"/>
  <c r="AU1667" i="1"/>
  <c r="AV1667" i="1"/>
  <c r="AW1667" i="1" a="1"/>
  <c r="AW1667" i="1" s="1"/>
  <c r="AX1667" i="1" a="1"/>
  <c r="AX1667" i="1" s="1"/>
  <c r="AY1667" i="1" a="1"/>
  <c r="AY1667" i="1" s="1"/>
  <c r="AZ1667" i="1" a="1"/>
  <c r="AZ1667" i="1" s="1"/>
  <c r="AI1668" i="1"/>
  <c r="AM1668" i="1"/>
  <c r="AO1668" i="1"/>
  <c r="AN1668" i="1" s="1"/>
  <c r="AR1668" i="1" s="1"/>
  <c r="AU1668" i="1"/>
  <c r="AV1668" i="1"/>
  <c r="AW1668" i="1" a="1"/>
  <c r="AW1668" i="1" s="1"/>
  <c r="AX1668" i="1" a="1"/>
  <c r="AX1668" i="1" s="1"/>
  <c r="AY1668" i="1" a="1"/>
  <c r="AY1668" i="1" s="1"/>
  <c r="AZ1668" i="1" a="1"/>
  <c r="AZ1668" i="1" s="1"/>
  <c r="AI1669" i="1"/>
  <c r="AM1669" i="1"/>
  <c r="AO1669" i="1"/>
  <c r="AN1669" i="1" s="1"/>
  <c r="AR1669" i="1" s="1"/>
  <c r="AU1669" i="1"/>
  <c r="AV1669" i="1"/>
  <c r="AW1669" i="1" a="1"/>
  <c r="AW1669" i="1" s="1"/>
  <c r="AX1669" i="1" a="1"/>
  <c r="AX1669" i="1" s="1"/>
  <c r="AY1669" i="1" a="1"/>
  <c r="AY1669" i="1" s="1"/>
  <c r="AZ1669" i="1" a="1"/>
  <c r="AZ1669" i="1" s="1"/>
  <c r="AI1670" i="1"/>
  <c r="AL1670" i="1"/>
  <c r="AM1670" i="1"/>
  <c r="AU1670" i="1"/>
  <c r="AV1670" i="1"/>
  <c r="AW1670" i="1" a="1"/>
  <c r="AW1670" i="1" s="1"/>
  <c r="AX1670" i="1" a="1"/>
  <c r="AX1670" i="1" s="1"/>
  <c r="AY1670" i="1" a="1"/>
  <c r="AY1670" i="1" s="1"/>
  <c r="AZ1670" i="1" a="1"/>
  <c r="AZ1670" i="1" s="1"/>
  <c r="AI1671" i="1"/>
  <c r="AM1671" i="1"/>
  <c r="AO1671" i="1"/>
  <c r="AS1671" i="1" s="1"/>
  <c r="AT1671" i="1"/>
  <c r="AU1671" i="1"/>
  <c r="AV1671" i="1"/>
  <c r="AW1671" i="1" a="1"/>
  <c r="AW1671" i="1" s="1"/>
  <c r="AX1671" i="1" a="1"/>
  <c r="AX1671" i="1" s="1"/>
  <c r="AY1671" i="1" a="1"/>
  <c r="AY1671" i="1" s="1"/>
  <c r="AZ1671" i="1" a="1"/>
  <c r="AZ1671" i="1" s="1"/>
  <c r="AI1672" i="1"/>
  <c r="AT1672" i="1" s="1"/>
  <c r="AL1672" i="1"/>
  <c r="AM1672" i="1"/>
  <c r="AU1672" i="1"/>
  <c r="AV1672" i="1"/>
  <c r="AW1672" i="1" a="1"/>
  <c r="AW1672" i="1" s="1"/>
  <c r="AX1672" i="1" a="1"/>
  <c r="AX1672" i="1" s="1"/>
  <c r="AY1672" i="1" a="1"/>
  <c r="AY1672" i="1" s="1"/>
  <c r="AZ1672" i="1" a="1"/>
  <c r="AZ1672" i="1" s="1"/>
  <c r="AI1673" i="1"/>
  <c r="AT1673" i="1" s="1"/>
  <c r="AL1673" i="1"/>
  <c r="AM1673" i="1"/>
  <c r="AU1673" i="1"/>
  <c r="AV1673" i="1"/>
  <c r="AW1673" i="1" a="1"/>
  <c r="AW1673" i="1" s="1"/>
  <c r="AX1673" i="1" a="1"/>
  <c r="AX1673" i="1" s="1"/>
  <c r="AY1673" i="1" a="1"/>
  <c r="AY1673" i="1" s="1"/>
  <c r="AZ1673" i="1" a="1"/>
  <c r="AZ1673" i="1" s="1"/>
  <c r="AI1674" i="1"/>
  <c r="AT1674" i="1" s="1"/>
  <c r="AM1674" i="1"/>
  <c r="AO1674" i="1"/>
  <c r="AN1674" i="1" s="1"/>
  <c r="AR1674" i="1" s="1"/>
  <c r="AU1674" i="1"/>
  <c r="AV1674" i="1"/>
  <c r="AW1674" i="1" a="1"/>
  <c r="AW1674" i="1" s="1"/>
  <c r="AY1674" i="1" a="1"/>
  <c r="AY1674" i="1" s="1"/>
  <c r="AI1675" i="1"/>
  <c r="AT1675" i="1" s="1"/>
  <c r="AL1675" i="1"/>
  <c r="AM1675" i="1"/>
  <c r="AU1675" i="1"/>
  <c r="AV1675" i="1"/>
  <c r="AI1676" i="1"/>
  <c r="AM1676" i="1"/>
  <c r="AO1676" i="1"/>
  <c r="AN1676" i="1" s="1"/>
  <c r="AR1676" i="1" s="1"/>
  <c r="AU1676" i="1"/>
  <c r="AV1676" i="1"/>
  <c r="AI1677" i="1"/>
  <c r="AL1677" i="1"/>
  <c r="AM1677" i="1"/>
  <c r="AU1677" i="1"/>
  <c r="AV1677" i="1"/>
  <c r="AI1678" i="1"/>
  <c r="AM1678" i="1"/>
  <c r="AO1678" i="1"/>
  <c r="AN1678" i="1" s="1"/>
  <c r="AR1678" i="1" s="1"/>
  <c r="AU1678" i="1"/>
  <c r="AV1678" i="1"/>
  <c r="AI1679" i="1"/>
  <c r="AL1679" i="1"/>
  <c r="AM1679" i="1"/>
  <c r="AU1679" i="1"/>
  <c r="AV1679" i="1"/>
  <c r="AI1680" i="1"/>
  <c r="AL1680" i="1"/>
  <c r="AM1680" i="1"/>
  <c r="AU1680" i="1"/>
  <c r="AV1680" i="1"/>
  <c r="AI1681" i="1"/>
  <c r="AM1681" i="1"/>
  <c r="AO1681" i="1"/>
  <c r="AN1681" i="1" s="1"/>
  <c r="AR1681" i="1" s="1"/>
  <c r="AU1681" i="1"/>
  <c r="AV1681" i="1"/>
  <c r="AI1682" i="1"/>
  <c r="AT1682" i="1" s="1"/>
  <c r="AL1682" i="1"/>
  <c r="AM1682" i="1"/>
  <c r="AU1682" i="1"/>
  <c r="AV1682" i="1"/>
  <c r="AI1683" i="1"/>
  <c r="AL1683" i="1"/>
  <c r="AM1683" i="1"/>
  <c r="AU1683" i="1"/>
  <c r="AV1683" i="1"/>
  <c r="AI1684" i="1"/>
  <c r="AM1684" i="1"/>
  <c r="AO1684" i="1"/>
  <c r="AS1684" i="1" s="1"/>
  <c r="AU1684" i="1"/>
  <c r="AV1684" i="1"/>
  <c r="AW1684" i="1" a="1"/>
  <c r="AW1684" i="1" s="1"/>
  <c r="AX1684" i="1" a="1"/>
  <c r="AX1684" i="1" s="1"/>
  <c r="AY1684" i="1" a="1"/>
  <c r="AY1684" i="1" s="1"/>
  <c r="AZ1684" i="1" a="1"/>
  <c r="AZ1684" i="1" s="1"/>
  <c r="AI1685" i="1"/>
  <c r="AT1685" i="1" s="1"/>
  <c r="AM1685" i="1"/>
  <c r="AO1685" i="1"/>
  <c r="AN1685" i="1" s="1"/>
  <c r="AR1685" i="1" s="1"/>
  <c r="AU1685" i="1"/>
  <c r="AV1685" i="1"/>
  <c r="AI1686" i="1"/>
  <c r="AT1686" i="1" s="1"/>
  <c r="AL1686" i="1"/>
  <c r="AM1686" i="1"/>
  <c r="AU1686" i="1"/>
  <c r="AV1686" i="1"/>
  <c r="AW1686" i="1" a="1"/>
  <c r="AW1686" i="1" s="1"/>
  <c r="AY1686" i="1" a="1"/>
  <c r="AY1686" i="1" s="1"/>
  <c r="AI1687" i="1"/>
  <c r="AT1687" i="1" s="1"/>
  <c r="AM1687" i="1"/>
  <c r="AO1687" i="1"/>
  <c r="AU1687" i="1"/>
  <c r="AV1687" i="1"/>
  <c r="AI1688" i="1"/>
  <c r="AL1688" i="1"/>
  <c r="AM1688" i="1"/>
  <c r="AU1688" i="1"/>
  <c r="AV1688" i="1"/>
  <c r="AI1689" i="1"/>
  <c r="AT1689" i="1" s="1"/>
  <c r="AM1689" i="1"/>
  <c r="AO1689" i="1"/>
  <c r="AU1689" i="1"/>
  <c r="AV1689" i="1"/>
  <c r="AI1690" i="1"/>
  <c r="AL1690" i="1"/>
  <c r="AM1690" i="1"/>
  <c r="AU1690" i="1"/>
  <c r="AV1690" i="1"/>
  <c r="AI1691" i="1"/>
  <c r="AT1691" i="1" s="1"/>
  <c r="AM1691" i="1"/>
  <c r="AO1691" i="1"/>
  <c r="AN1691" i="1" s="1"/>
  <c r="AR1691" i="1" s="1"/>
  <c r="AU1691" i="1"/>
  <c r="AV1691" i="1"/>
  <c r="AW1691" i="1" a="1"/>
  <c r="AW1691" i="1" s="1"/>
  <c r="AX1691" i="1" a="1"/>
  <c r="AX1691" i="1" s="1"/>
  <c r="AY1691" i="1" a="1"/>
  <c r="AY1691" i="1" s="1"/>
  <c r="AZ1691" i="1" a="1"/>
  <c r="AZ1691" i="1" s="1"/>
  <c r="AI1692" i="1"/>
  <c r="AL1692" i="1"/>
  <c r="AM1692" i="1"/>
  <c r="AU1692" i="1"/>
  <c r="AV1692" i="1"/>
  <c r="AW1692" i="1" a="1"/>
  <c r="AW1692" i="1" s="1"/>
  <c r="AX1692" i="1" a="1"/>
  <c r="AX1692" i="1" s="1"/>
  <c r="AY1692" i="1" a="1"/>
  <c r="AY1692" i="1" s="1"/>
  <c r="AZ1692" i="1" a="1"/>
  <c r="AZ1692" i="1" s="1"/>
  <c r="AI1693" i="1"/>
  <c r="AT1693" i="1" s="1"/>
  <c r="AM1693" i="1"/>
  <c r="AO1693" i="1"/>
  <c r="AS1693" i="1" s="1"/>
  <c r="AU1693" i="1"/>
  <c r="AV1693" i="1"/>
  <c r="AW1693" i="1" a="1"/>
  <c r="AW1693" i="1" s="1"/>
  <c r="AY1693" i="1" a="1"/>
  <c r="AY1693" i="1" s="1"/>
  <c r="AZ1693" i="1" a="1"/>
  <c r="AZ1693" i="1" s="1"/>
  <c r="AI1694" i="1"/>
  <c r="AL1694" i="1"/>
  <c r="AM1694" i="1"/>
  <c r="AU1694" i="1"/>
  <c r="AV1694" i="1"/>
  <c r="AI1695" i="1"/>
  <c r="AT1695" i="1" s="1"/>
  <c r="AL1695" i="1"/>
  <c r="AM1695" i="1"/>
  <c r="AU1695" i="1"/>
  <c r="AV1695" i="1"/>
  <c r="AZ1695" i="1" a="1"/>
  <c r="AZ1695" i="1" s="1"/>
  <c r="AI1696" i="1"/>
  <c r="AT1696" i="1" s="1"/>
  <c r="AM1696" i="1"/>
  <c r="AO1696" i="1"/>
  <c r="AN1696" i="1" s="1"/>
  <c r="AR1696" i="1" s="1"/>
  <c r="AU1696" i="1"/>
  <c r="AV1696" i="1"/>
  <c r="AZ1696" i="1" a="1"/>
  <c r="AZ1696" i="1" s="1"/>
  <c r="AI1697" i="1"/>
  <c r="AT1697" i="1" s="1"/>
  <c r="AL1697" i="1"/>
  <c r="AM1697" i="1"/>
  <c r="AU1697" i="1"/>
  <c r="AV1697" i="1"/>
  <c r="AI1698" i="1"/>
  <c r="AT1698" i="1" s="1"/>
  <c r="AL1698" i="1"/>
  <c r="AM1698" i="1"/>
  <c r="AU1698" i="1"/>
  <c r="AV1698" i="1"/>
  <c r="AZ1698" i="1" a="1"/>
  <c r="AZ1698" i="1" s="1"/>
  <c r="AI1699" i="1"/>
  <c r="AT1699" i="1" s="1"/>
  <c r="AM1699" i="1"/>
  <c r="AO1699" i="1"/>
  <c r="AS1699" i="1" s="1"/>
  <c r="AU1699" i="1"/>
  <c r="AV1699" i="1"/>
  <c r="AZ1699" i="1" a="1"/>
  <c r="AZ1699" i="1" s="1"/>
  <c r="AI1700" i="1"/>
  <c r="AL1700" i="1"/>
  <c r="AM1700" i="1"/>
  <c r="AU1700" i="1"/>
  <c r="AV1700" i="1"/>
  <c r="AI1701" i="1"/>
  <c r="AT1701" i="1" s="1"/>
  <c r="AL1701" i="1"/>
  <c r="AM1701" i="1"/>
  <c r="AU1701" i="1"/>
  <c r="AV1701" i="1"/>
  <c r="AZ1701" i="1" a="1"/>
  <c r="AZ1701" i="1" s="1"/>
  <c r="AI1702" i="1"/>
  <c r="AM1702" i="1"/>
  <c r="AO1702" i="1"/>
  <c r="AU1702" i="1"/>
  <c r="AV1702" i="1"/>
  <c r="AW1702" i="1" a="1"/>
  <c r="AW1702" i="1" s="1"/>
  <c r="AY1702" i="1" a="1"/>
  <c r="AY1702" i="1" s="1"/>
  <c r="AI1703" i="1"/>
  <c r="AM1703" i="1"/>
  <c r="AO1703" i="1"/>
  <c r="AS1703" i="1" s="1"/>
  <c r="AU1703" i="1"/>
  <c r="AV1703" i="1"/>
  <c r="AI1704" i="1"/>
  <c r="AM1704" i="1"/>
  <c r="AO1704" i="1"/>
  <c r="AS1704" i="1" s="1"/>
  <c r="AU1704" i="1"/>
  <c r="AV1704" i="1"/>
  <c r="AI1705" i="1"/>
  <c r="AM1705" i="1"/>
  <c r="AO1705" i="1"/>
  <c r="AU1705" i="1"/>
  <c r="AV1705" i="1"/>
  <c r="AW1705" i="1" a="1"/>
  <c r="AW1705" i="1" s="1"/>
  <c r="AX1705" i="1" a="1"/>
  <c r="AX1705" i="1" s="1"/>
  <c r="AY1705" i="1" a="1"/>
  <c r="AY1705" i="1" s="1"/>
  <c r="AZ1705" i="1" a="1"/>
  <c r="AZ1705" i="1" s="1"/>
  <c r="AI1706" i="1"/>
  <c r="AL1706" i="1"/>
  <c r="AM1706" i="1"/>
  <c r="AU1706" i="1"/>
  <c r="AV1706" i="1"/>
  <c r="AW1706" i="1" a="1"/>
  <c r="AW1706" i="1" s="1"/>
  <c r="AX1706" i="1" a="1"/>
  <c r="AX1706" i="1" s="1"/>
  <c r="AY1706" i="1" a="1"/>
  <c r="AY1706" i="1" s="1"/>
  <c r="AZ1706" i="1" a="1"/>
  <c r="AZ1706" i="1" s="1"/>
  <c r="AI1707" i="1"/>
  <c r="AM1707" i="1"/>
  <c r="AO1707" i="1"/>
  <c r="AU1707" i="1"/>
  <c r="AV1707" i="1"/>
  <c r="AW1707" i="1" a="1"/>
  <c r="AW1707" i="1" s="1"/>
  <c r="AX1707" i="1" a="1"/>
  <c r="AX1707" i="1" s="1"/>
  <c r="AY1707" i="1" a="1"/>
  <c r="AY1707" i="1" s="1"/>
  <c r="AZ1707" i="1" a="1"/>
  <c r="AZ1707" i="1" s="1"/>
  <c r="AI1708" i="1"/>
  <c r="AL1708" i="1"/>
  <c r="AM1708" i="1"/>
  <c r="AU1708" i="1"/>
  <c r="AV1708" i="1"/>
  <c r="AW1708" i="1" a="1"/>
  <c r="AW1708" i="1" s="1"/>
  <c r="AX1708" i="1" a="1"/>
  <c r="AX1708" i="1" s="1"/>
  <c r="AY1708" i="1" a="1"/>
  <c r="AY1708" i="1" s="1"/>
  <c r="AZ1708" i="1" a="1"/>
  <c r="AZ1708" i="1" s="1"/>
  <c r="AI1709" i="1"/>
  <c r="AM1709" i="1"/>
  <c r="AO1709" i="1"/>
  <c r="AS1709" i="1" s="1"/>
  <c r="AU1709" i="1"/>
  <c r="AV1709" i="1"/>
  <c r="AW1709" i="1" a="1"/>
  <c r="AW1709" i="1" s="1"/>
  <c r="AX1709" i="1" a="1"/>
  <c r="AX1709" i="1" s="1"/>
  <c r="AY1709" i="1" a="1"/>
  <c r="AY1709" i="1" s="1"/>
  <c r="AZ1709" i="1" a="1"/>
  <c r="AZ1709" i="1" s="1"/>
  <c r="AI1710" i="1"/>
  <c r="AT1710" i="1" s="1"/>
  <c r="AL1710" i="1"/>
  <c r="AM1710" i="1"/>
  <c r="AU1710" i="1"/>
  <c r="AV1710" i="1"/>
  <c r="AW1710" i="1" a="1"/>
  <c r="AW1710" i="1" s="1"/>
  <c r="AX1710" i="1" a="1"/>
  <c r="AX1710" i="1" s="1"/>
  <c r="AY1710" i="1" a="1"/>
  <c r="AY1710" i="1" s="1"/>
  <c r="AZ1710" i="1" a="1"/>
  <c r="AZ1710" i="1" s="1"/>
  <c r="AI1711" i="1"/>
  <c r="AT1711" i="1" s="1"/>
  <c r="AM1711" i="1"/>
  <c r="AO1711" i="1"/>
  <c r="AS1711" i="1" s="1"/>
  <c r="AU1711" i="1"/>
  <c r="AV1711" i="1"/>
  <c r="AZ1711" i="1" a="1"/>
  <c r="AZ1711" i="1" s="1"/>
  <c r="AI1712" i="1"/>
  <c r="AT1712" i="1" s="1"/>
  <c r="AL1712" i="1"/>
  <c r="AM1712" i="1"/>
  <c r="AU1712" i="1"/>
  <c r="AV1712" i="1"/>
  <c r="AZ1712" i="1" a="1"/>
  <c r="AZ1712" i="1" s="1"/>
  <c r="AI1713" i="1"/>
  <c r="AM1713" i="1"/>
  <c r="AO1713" i="1"/>
  <c r="AU1713" i="1"/>
  <c r="AV1713" i="1"/>
  <c r="AZ1713" i="1" a="1"/>
  <c r="AZ1713" i="1" s="1"/>
  <c r="AI1714" i="1"/>
  <c r="AL1714" i="1"/>
  <c r="AM1714" i="1"/>
  <c r="AU1714" i="1"/>
  <c r="AV1714" i="1"/>
  <c r="AZ1714" i="1" a="1"/>
  <c r="AZ1714" i="1" s="1"/>
  <c r="AI1715" i="1"/>
  <c r="AT1715" i="1" s="1"/>
  <c r="AM1715" i="1"/>
  <c r="AO1715" i="1"/>
  <c r="AU1715" i="1"/>
  <c r="AV1715" i="1"/>
  <c r="AW1715" i="1" a="1"/>
  <c r="AW1715" i="1" s="1"/>
  <c r="AX1715" i="1" a="1"/>
  <c r="AX1715" i="1" s="1"/>
  <c r="AY1715" i="1" a="1"/>
  <c r="AY1715" i="1" s="1"/>
  <c r="AZ1715" i="1" a="1"/>
  <c r="AZ1715" i="1" s="1"/>
  <c r="AI1716" i="1"/>
  <c r="AM1716" i="1"/>
  <c r="AO1716" i="1"/>
  <c r="AU1716" i="1"/>
  <c r="AV1716" i="1"/>
  <c r="AW1716" i="1" a="1"/>
  <c r="AW1716" i="1" s="1"/>
  <c r="AX1716" i="1" a="1"/>
  <c r="AX1716" i="1" s="1"/>
  <c r="AY1716" i="1" a="1"/>
  <c r="AY1716" i="1" s="1"/>
  <c r="AZ1716" i="1" a="1"/>
  <c r="AZ1716" i="1" s="1"/>
  <c r="AI1717" i="1"/>
  <c r="AT1717" i="1" s="1"/>
  <c r="AL1717" i="1"/>
  <c r="AM1717" i="1"/>
  <c r="AU1717" i="1"/>
  <c r="AV1717" i="1"/>
  <c r="AW1717" i="1" a="1"/>
  <c r="AW1717" i="1" s="1"/>
  <c r="AX1717" i="1" a="1"/>
  <c r="AX1717" i="1" s="1"/>
  <c r="AY1717" i="1" a="1"/>
  <c r="AY1717" i="1" s="1"/>
  <c r="AZ1717" i="1" a="1"/>
  <c r="AZ1717" i="1" s="1"/>
  <c r="AI1718" i="1"/>
  <c r="AM1718" i="1"/>
  <c r="AO1718" i="1"/>
  <c r="AU1718" i="1"/>
  <c r="AV1718" i="1"/>
  <c r="AW1718" i="1" a="1"/>
  <c r="AW1718" i="1" s="1"/>
  <c r="AX1718" i="1" a="1"/>
  <c r="AX1718" i="1" s="1"/>
  <c r="AY1718" i="1" a="1"/>
  <c r="AY1718" i="1" s="1"/>
  <c r="AZ1718" i="1" a="1"/>
  <c r="AZ1718" i="1" s="1"/>
  <c r="AI1719" i="1"/>
  <c r="AL1719" i="1"/>
  <c r="AM1719" i="1"/>
  <c r="AU1719" i="1"/>
  <c r="AV1719" i="1"/>
  <c r="AW1719" i="1" a="1"/>
  <c r="AW1719" i="1" s="1"/>
  <c r="AX1719" i="1" a="1"/>
  <c r="AX1719" i="1" s="1"/>
  <c r="AY1719" i="1" a="1"/>
  <c r="AY1719" i="1" s="1"/>
  <c r="AZ1719" i="1" a="1"/>
  <c r="AZ1719" i="1" s="1"/>
  <c r="AI1720" i="1"/>
  <c r="AL1720" i="1"/>
  <c r="AM1720" i="1"/>
  <c r="AU1720" i="1"/>
  <c r="AV1720" i="1"/>
  <c r="AW1720" i="1" a="1"/>
  <c r="AW1720" i="1" s="1"/>
  <c r="AX1720" i="1" a="1"/>
  <c r="AX1720" i="1" s="1"/>
  <c r="AY1720" i="1" a="1"/>
  <c r="AY1720" i="1" s="1"/>
  <c r="AZ1720" i="1" a="1"/>
  <c r="AZ1720" i="1" s="1"/>
  <c r="AI1721" i="1"/>
  <c r="AT1721" i="1" s="1"/>
  <c r="AM1721" i="1"/>
  <c r="AO1721" i="1"/>
  <c r="AN1721" i="1" s="1"/>
  <c r="AR1721" i="1" s="1"/>
  <c r="AU1721" i="1"/>
  <c r="AV1721" i="1"/>
  <c r="AW1721" i="1" a="1"/>
  <c r="AW1721" i="1" s="1"/>
  <c r="AX1721" i="1" a="1"/>
  <c r="AX1721" i="1" s="1"/>
  <c r="AY1721" i="1" a="1"/>
  <c r="AY1721" i="1" s="1"/>
  <c r="AZ1721" i="1" a="1"/>
  <c r="AZ1721" i="1" s="1"/>
  <c r="AI1722" i="1"/>
  <c r="AT1722" i="1" s="1"/>
  <c r="AL1722" i="1"/>
  <c r="AM1722" i="1"/>
  <c r="AU1722" i="1"/>
  <c r="AV1722" i="1"/>
  <c r="AW1722" i="1" a="1"/>
  <c r="AW1722" i="1" s="1"/>
  <c r="AX1722" i="1" a="1"/>
  <c r="AX1722" i="1" s="1"/>
  <c r="AY1722" i="1" a="1"/>
  <c r="AY1722" i="1" s="1"/>
  <c r="AZ1722" i="1" a="1"/>
  <c r="AZ1722" i="1" s="1"/>
  <c r="AI1723" i="1"/>
  <c r="AM1723" i="1"/>
  <c r="AO1723" i="1"/>
  <c r="AN1723" i="1" s="1"/>
  <c r="AR1723" i="1" s="1"/>
  <c r="AU1723" i="1"/>
  <c r="AV1723" i="1"/>
  <c r="AW1723" i="1" a="1"/>
  <c r="AW1723" i="1" s="1"/>
  <c r="AX1723" i="1" a="1"/>
  <c r="AX1723" i="1" s="1"/>
  <c r="AY1723" i="1" a="1"/>
  <c r="AY1723" i="1" s="1"/>
  <c r="AZ1723" i="1" a="1"/>
  <c r="AZ1723" i="1" s="1"/>
  <c r="AI1724" i="1"/>
  <c r="AL1724" i="1"/>
  <c r="AM1724" i="1"/>
  <c r="AU1724" i="1"/>
  <c r="AV1724" i="1"/>
  <c r="AW1724" i="1" a="1"/>
  <c r="AW1724" i="1" s="1"/>
  <c r="AX1724" i="1" a="1"/>
  <c r="AX1724" i="1" s="1"/>
  <c r="AY1724" i="1" a="1"/>
  <c r="AY1724" i="1" s="1"/>
  <c r="AZ1724" i="1" a="1"/>
  <c r="AZ1724" i="1" s="1"/>
  <c r="AI1725" i="1"/>
  <c r="AT1725" i="1" s="1"/>
  <c r="AM1725" i="1"/>
  <c r="AO1725" i="1"/>
  <c r="AS1725" i="1" s="1"/>
  <c r="AU1725" i="1"/>
  <c r="AV1725" i="1"/>
  <c r="AW1725" i="1" a="1"/>
  <c r="AW1725" i="1" s="1"/>
  <c r="AX1725" i="1" a="1"/>
  <c r="AX1725" i="1" s="1"/>
  <c r="AY1725" i="1" a="1"/>
  <c r="AY1725" i="1" s="1"/>
  <c r="AZ1725" i="1" a="1"/>
  <c r="AZ1725" i="1" s="1"/>
  <c r="AI1726" i="1"/>
  <c r="AL1726" i="1"/>
  <c r="AM1726" i="1"/>
  <c r="AU1726" i="1"/>
  <c r="AV1726" i="1"/>
  <c r="AW1726" i="1" a="1"/>
  <c r="AW1726" i="1" s="1"/>
  <c r="AX1726" i="1" a="1"/>
  <c r="AX1726" i="1" s="1"/>
  <c r="AY1726" i="1" a="1"/>
  <c r="AY1726" i="1" s="1"/>
  <c r="AZ1726" i="1" a="1"/>
  <c r="AZ1726" i="1" s="1"/>
  <c r="AI1727" i="1"/>
  <c r="AM1727" i="1"/>
  <c r="AO1727" i="1"/>
  <c r="AN1727" i="1" s="1"/>
  <c r="AR1727" i="1" s="1"/>
  <c r="AU1727" i="1"/>
  <c r="AV1727" i="1"/>
  <c r="AW1727" i="1" a="1"/>
  <c r="AW1727" i="1" s="1"/>
  <c r="AX1727" i="1" a="1"/>
  <c r="AX1727" i="1" s="1"/>
  <c r="AY1727" i="1" a="1"/>
  <c r="AY1727" i="1" s="1"/>
  <c r="AZ1727" i="1" a="1"/>
  <c r="AZ1727" i="1" s="1"/>
  <c r="AI1728" i="1"/>
  <c r="AM1728" i="1"/>
  <c r="AO1728" i="1"/>
  <c r="AU1728" i="1"/>
  <c r="AV1728" i="1"/>
  <c r="AI1729" i="1"/>
  <c r="AT1729" i="1" s="1"/>
  <c r="AL1729" i="1"/>
  <c r="AM1729" i="1"/>
  <c r="AU1729" i="1"/>
  <c r="AV1729" i="1"/>
  <c r="AW1729" i="1" a="1"/>
  <c r="AW1729" i="1" s="1"/>
  <c r="AI1730" i="1"/>
  <c r="AL1730" i="1"/>
  <c r="AM1730" i="1"/>
  <c r="AU1730" i="1"/>
  <c r="AV1730" i="1"/>
  <c r="AI1731" i="1"/>
  <c r="AM1731" i="1"/>
  <c r="AO1731" i="1"/>
  <c r="AU1731" i="1"/>
  <c r="AV1731" i="1"/>
  <c r="AI1732" i="1"/>
  <c r="AL1732" i="1"/>
  <c r="AM1732" i="1"/>
  <c r="AU1732" i="1"/>
  <c r="AV1732" i="1"/>
  <c r="AI1733" i="1"/>
  <c r="AL1733" i="1"/>
  <c r="AM1733" i="1"/>
  <c r="AU1733" i="1"/>
  <c r="AV1733" i="1"/>
  <c r="AW1733" i="1" a="1"/>
  <c r="AW1733" i="1" s="1"/>
  <c r="AI1734" i="1"/>
  <c r="AT1734" i="1" s="1"/>
  <c r="AM1734" i="1"/>
  <c r="AO1734" i="1"/>
  <c r="AS1734" i="1" s="1"/>
  <c r="AU1734" i="1"/>
  <c r="AV1734" i="1"/>
  <c r="AI1735" i="1"/>
  <c r="AM1735" i="1"/>
  <c r="AO1735" i="1"/>
  <c r="AN1735" i="1" s="1"/>
  <c r="AR1735" i="1" s="1"/>
  <c r="AU1735" i="1"/>
  <c r="AV1735" i="1"/>
  <c r="AW1735" i="1" a="1"/>
  <c r="AW1735" i="1" s="1"/>
  <c r="AX1735" i="1" a="1"/>
  <c r="AX1735" i="1" s="1"/>
  <c r="AY1735" i="1" a="1"/>
  <c r="AY1735" i="1" s="1"/>
  <c r="AZ1735" i="1" a="1"/>
  <c r="AZ1735" i="1" s="1"/>
  <c r="AI1736" i="1"/>
  <c r="AL1736" i="1"/>
  <c r="AM1736" i="1"/>
  <c r="AU1736" i="1"/>
  <c r="AV1736" i="1"/>
  <c r="AW1736" i="1" a="1"/>
  <c r="AW1736" i="1" s="1"/>
  <c r="AX1736" i="1" a="1"/>
  <c r="AX1736" i="1" s="1"/>
  <c r="AY1736" i="1" a="1"/>
  <c r="AY1736" i="1" s="1"/>
  <c r="AZ1736" i="1" a="1"/>
  <c r="AZ1736" i="1" s="1"/>
  <c r="AI1737" i="1"/>
  <c r="AT1737" i="1" s="1"/>
  <c r="AM1737" i="1"/>
  <c r="AO1737" i="1"/>
  <c r="AS1737" i="1" s="1"/>
  <c r="AU1737" i="1"/>
  <c r="AV1737" i="1"/>
  <c r="AW1737" i="1" a="1"/>
  <c r="AW1737" i="1" s="1"/>
  <c r="AX1737" i="1" a="1"/>
  <c r="AX1737" i="1" s="1"/>
  <c r="AY1737" i="1" a="1"/>
  <c r="AY1737" i="1" s="1"/>
  <c r="AZ1737" i="1" a="1"/>
  <c r="AZ1737" i="1" s="1"/>
  <c r="AI1738" i="1"/>
  <c r="AT1738" i="1" s="1"/>
  <c r="AL1738" i="1"/>
  <c r="AM1738" i="1"/>
  <c r="AU1738" i="1"/>
  <c r="AV1738" i="1"/>
  <c r="AW1738" i="1" a="1"/>
  <c r="AW1738" i="1" s="1"/>
  <c r="AX1738" i="1" a="1"/>
  <c r="AX1738" i="1" s="1"/>
  <c r="AY1738" i="1" a="1"/>
  <c r="AY1738" i="1" s="1"/>
  <c r="AZ1738" i="1" a="1"/>
  <c r="AZ1738" i="1" s="1"/>
  <c r="AI1739" i="1"/>
  <c r="AT1739" i="1" s="1"/>
  <c r="AM1739" i="1"/>
  <c r="AO1739" i="1"/>
  <c r="AN1739" i="1" s="1"/>
  <c r="AR1739" i="1" s="1"/>
  <c r="AU1739" i="1"/>
  <c r="AV1739" i="1"/>
  <c r="AW1739" i="1" a="1"/>
  <c r="AW1739" i="1" s="1"/>
  <c r="AX1739" i="1" a="1"/>
  <c r="AX1739" i="1" s="1"/>
  <c r="AY1739" i="1" a="1"/>
  <c r="AY1739" i="1" s="1"/>
  <c r="AZ1739" i="1" a="1"/>
  <c r="AZ1739" i="1" s="1"/>
  <c r="AI1740" i="1"/>
  <c r="AM1740" i="1"/>
  <c r="AO1740" i="1"/>
  <c r="AS1740" i="1" s="1"/>
  <c r="AU1740" i="1"/>
  <c r="AV1740" i="1"/>
  <c r="AW1740" i="1" a="1"/>
  <c r="AW1740" i="1" s="1"/>
  <c r="AX1740" i="1" a="1"/>
  <c r="AX1740" i="1" s="1"/>
  <c r="AY1740" i="1" a="1"/>
  <c r="AY1740" i="1" s="1"/>
  <c r="AZ1740" i="1" a="1"/>
  <c r="AZ1740" i="1" s="1"/>
  <c r="AI1741" i="1"/>
  <c r="AT1741" i="1" s="1"/>
  <c r="AM1741" i="1"/>
  <c r="AO1741" i="1"/>
  <c r="AU1741" i="1"/>
  <c r="AV1741" i="1"/>
  <c r="AW1741" i="1" a="1"/>
  <c r="AW1741" i="1" s="1"/>
  <c r="AX1741" i="1" a="1"/>
  <c r="AX1741" i="1" s="1"/>
  <c r="AY1741" i="1" a="1"/>
  <c r="AY1741" i="1" s="1"/>
  <c r="AZ1741" i="1" a="1"/>
  <c r="AZ1741" i="1" s="1"/>
  <c r="AI1742" i="1"/>
  <c r="AL1742" i="1"/>
  <c r="AM1742" i="1"/>
  <c r="AU1742" i="1"/>
  <c r="AV1742" i="1"/>
  <c r="AW1742" i="1" a="1"/>
  <c r="AW1742" i="1" s="1"/>
  <c r="AX1742" i="1" a="1"/>
  <c r="AX1742" i="1" s="1"/>
  <c r="AY1742" i="1" a="1"/>
  <c r="AY1742" i="1" s="1"/>
  <c r="AZ1742" i="1" a="1"/>
  <c r="AZ1742" i="1" s="1"/>
  <c r="AI1743" i="1"/>
  <c r="AM1743" i="1"/>
  <c r="AO1743" i="1"/>
  <c r="AN1743" i="1" s="1"/>
  <c r="AR1743" i="1" s="1"/>
  <c r="AU1743" i="1"/>
  <c r="AV1743" i="1"/>
  <c r="AW1743" i="1" a="1"/>
  <c r="AW1743" i="1" s="1"/>
  <c r="AX1743" i="1" a="1"/>
  <c r="AX1743" i="1" s="1"/>
  <c r="AY1743" i="1" a="1"/>
  <c r="AY1743" i="1" s="1"/>
  <c r="AZ1743" i="1" a="1"/>
  <c r="AZ1743" i="1" s="1"/>
  <c r="AI1744" i="1"/>
  <c r="AT1744" i="1" s="1"/>
  <c r="AL1744" i="1"/>
  <c r="AM1744" i="1"/>
  <c r="AU1744" i="1"/>
  <c r="AV1744" i="1"/>
  <c r="AW1744" i="1" a="1"/>
  <c r="AW1744" i="1" s="1"/>
  <c r="AX1744" i="1" a="1"/>
  <c r="AX1744" i="1" s="1"/>
  <c r="AY1744" i="1" a="1"/>
  <c r="AY1744" i="1" s="1"/>
  <c r="AZ1744" i="1" a="1"/>
  <c r="AZ1744" i="1" s="1"/>
  <c r="AI1745" i="1"/>
  <c r="AT1745" i="1" s="1"/>
  <c r="AL1745" i="1"/>
  <c r="AM1745" i="1"/>
  <c r="AU1745" i="1"/>
  <c r="AV1745" i="1"/>
  <c r="AW1745" i="1" a="1"/>
  <c r="AW1745" i="1" s="1"/>
  <c r="AX1745" i="1" a="1"/>
  <c r="AX1745" i="1" s="1"/>
  <c r="AY1745" i="1" a="1"/>
  <c r="AY1745" i="1" s="1"/>
  <c r="AZ1745" i="1" a="1"/>
  <c r="AZ1745" i="1" s="1"/>
  <c r="AI1746" i="1"/>
  <c r="AT1746" i="1" s="1"/>
  <c r="AM1746" i="1"/>
  <c r="AO1746" i="1"/>
  <c r="AN1746" i="1" s="1"/>
  <c r="AR1746" i="1" s="1"/>
  <c r="AU1746" i="1"/>
  <c r="AV1746" i="1"/>
  <c r="AW1746" i="1" a="1"/>
  <c r="AW1746" i="1" s="1"/>
  <c r="AX1746" i="1" a="1"/>
  <c r="AX1746" i="1" s="1"/>
  <c r="AY1746" i="1" a="1"/>
  <c r="AY1746" i="1" s="1"/>
  <c r="AZ1746" i="1" a="1"/>
  <c r="AZ1746" i="1" s="1"/>
  <c r="AI1747" i="1"/>
  <c r="AM1747" i="1"/>
  <c r="AO1747" i="1"/>
  <c r="AS1747" i="1" s="1"/>
  <c r="AT1747" i="1"/>
  <c r="AU1747" i="1"/>
  <c r="AV1747" i="1"/>
  <c r="AW1747" i="1" a="1"/>
  <c r="AW1747" i="1" s="1"/>
  <c r="AY1747" i="1" a="1"/>
  <c r="AY1747" i="1" s="1"/>
  <c r="AZ1747" i="1" a="1"/>
  <c r="AZ1747" i="1" s="1"/>
  <c r="AI1748" i="1"/>
  <c r="AL1748" i="1"/>
  <c r="AM1748" i="1"/>
  <c r="AU1748" i="1"/>
  <c r="AV1748" i="1"/>
  <c r="AI1749" i="1"/>
  <c r="AL1749" i="1"/>
  <c r="AM1749" i="1"/>
  <c r="AU1749" i="1"/>
  <c r="AV1749" i="1"/>
  <c r="AW1749" i="1" a="1"/>
  <c r="AW1749" i="1" s="1"/>
  <c r="AY1749" i="1" a="1"/>
  <c r="AY1749" i="1" s="1"/>
  <c r="AZ1749" i="1" a="1"/>
  <c r="AZ1749" i="1" s="1"/>
  <c r="AI1750" i="1"/>
  <c r="AT1750" i="1" s="1"/>
  <c r="AM1750" i="1"/>
  <c r="AO1750" i="1"/>
  <c r="AN1750" i="1" s="1"/>
  <c r="AR1750" i="1" s="1"/>
  <c r="AU1750" i="1"/>
  <c r="AV1750" i="1"/>
  <c r="AZ1750" i="1" a="1"/>
  <c r="AZ1750" i="1" s="1"/>
  <c r="AI1751" i="1"/>
  <c r="AT1751" i="1" s="1"/>
  <c r="AL1751" i="1"/>
  <c r="AM1751" i="1"/>
  <c r="AU1751" i="1"/>
  <c r="AV1751" i="1"/>
  <c r="AI1752" i="1"/>
  <c r="AT1752" i="1" s="1"/>
  <c r="AL1752" i="1"/>
  <c r="AM1752" i="1"/>
  <c r="AU1752" i="1"/>
  <c r="AV1752" i="1"/>
  <c r="AW1752" i="1" a="1"/>
  <c r="AW1752" i="1" s="1"/>
  <c r="AY1752" i="1" a="1"/>
  <c r="AY1752" i="1" s="1"/>
  <c r="AZ1752" i="1" a="1"/>
  <c r="AZ1752" i="1" s="1"/>
  <c r="AI1753" i="1"/>
  <c r="AM1753" i="1"/>
  <c r="AO1753" i="1"/>
  <c r="AS1753" i="1" s="1"/>
  <c r="AU1753" i="1"/>
  <c r="AV1753" i="1"/>
  <c r="AW1753" i="1" a="1"/>
  <c r="AW1753" i="1" s="1"/>
  <c r="AX1753" i="1" a="1"/>
  <c r="AX1753" i="1" s="1"/>
  <c r="AY1753" i="1" a="1"/>
  <c r="AY1753" i="1" s="1"/>
  <c r="AZ1753" i="1" a="1"/>
  <c r="AZ1753" i="1" s="1"/>
  <c r="AI1754" i="1"/>
  <c r="AT1754" i="1" s="1"/>
  <c r="AL1754" i="1"/>
  <c r="AM1754" i="1"/>
  <c r="AU1754" i="1"/>
  <c r="AV1754" i="1"/>
  <c r="AW1754" i="1" a="1"/>
  <c r="AW1754" i="1" s="1"/>
  <c r="AX1754" i="1" a="1"/>
  <c r="AX1754" i="1" s="1"/>
  <c r="AY1754" i="1" a="1"/>
  <c r="AY1754" i="1" s="1"/>
  <c r="AZ1754" i="1" a="1"/>
  <c r="AZ1754" i="1" s="1"/>
  <c r="AI1755" i="1"/>
  <c r="AM1755" i="1"/>
  <c r="AO1755" i="1"/>
  <c r="AU1755" i="1"/>
  <c r="AV1755" i="1"/>
  <c r="AW1755" i="1" a="1"/>
  <c r="AW1755" i="1" s="1"/>
  <c r="AX1755" i="1" a="1"/>
  <c r="AX1755" i="1" s="1"/>
  <c r="AY1755" i="1" a="1"/>
  <c r="AY1755" i="1" s="1"/>
  <c r="AZ1755" i="1" a="1"/>
  <c r="AZ1755" i="1" s="1"/>
  <c r="AI1756" i="1"/>
  <c r="AM1756" i="1"/>
  <c r="AO1756" i="1"/>
  <c r="AN1756" i="1" s="1"/>
  <c r="AR1756" i="1" s="1"/>
  <c r="AU1756" i="1"/>
  <c r="AV1756" i="1"/>
  <c r="AW1756" i="1" a="1"/>
  <c r="AW1756" i="1" s="1"/>
  <c r="AX1756" i="1" a="1"/>
  <c r="AX1756" i="1" s="1"/>
  <c r="AY1756" i="1" a="1"/>
  <c r="AY1756" i="1" s="1"/>
  <c r="AZ1756" i="1" a="1"/>
  <c r="AZ1756" i="1" s="1"/>
  <c r="AI1757" i="1"/>
  <c r="AT1757" i="1" s="1"/>
  <c r="AL1757" i="1"/>
  <c r="AM1757" i="1"/>
  <c r="AU1757" i="1"/>
  <c r="AV1757" i="1"/>
  <c r="AW1757" i="1" a="1"/>
  <c r="AW1757" i="1" s="1"/>
  <c r="AX1757" i="1" a="1"/>
  <c r="AX1757" i="1" s="1"/>
  <c r="AY1757" i="1" a="1"/>
  <c r="AY1757" i="1" s="1"/>
  <c r="AZ1757" i="1" a="1"/>
  <c r="AZ1757" i="1" s="1"/>
  <c r="AI1758" i="1"/>
  <c r="AT1758" i="1" s="1"/>
  <c r="AM1758" i="1"/>
  <c r="AO1758" i="1"/>
  <c r="AS1758" i="1" s="1"/>
  <c r="AU1758" i="1"/>
  <c r="AV1758" i="1"/>
  <c r="AW1758" i="1" a="1"/>
  <c r="AW1758" i="1" s="1"/>
  <c r="AX1758" i="1" a="1"/>
  <c r="AX1758" i="1" s="1"/>
  <c r="AY1758" i="1" a="1"/>
  <c r="AY1758" i="1" s="1"/>
  <c r="AZ1758" i="1" a="1"/>
  <c r="AZ1758" i="1" s="1"/>
  <c r="AI1759" i="1"/>
  <c r="AL1759" i="1"/>
  <c r="AM1759" i="1"/>
  <c r="AT1759" i="1"/>
  <c r="AU1759" i="1"/>
  <c r="AV1759" i="1"/>
  <c r="AW1759" i="1" a="1"/>
  <c r="AW1759" i="1" s="1"/>
  <c r="AX1759" i="1" a="1"/>
  <c r="AX1759" i="1" s="1"/>
  <c r="AY1759" i="1" a="1"/>
  <c r="AY1759" i="1" s="1"/>
  <c r="AZ1759" i="1" a="1"/>
  <c r="AZ1759" i="1" s="1"/>
  <c r="AI1760" i="1"/>
  <c r="AL1760" i="1"/>
  <c r="AM1760" i="1"/>
  <c r="AU1760" i="1"/>
  <c r="AV1760" i="1"/>
  <c r="AW1760" i="1" a="1"/>
  <c r="AW1760" i="1" s="1"/>
  <c r="AX1760" i="1" a="1"/>
  <c r="AX1760" i="1" s="1"/>
  <c r="AY1760" i="1" a="1"/>
  <c r="AY1760" i="1" s="1"/>
  <c r="AZ1760" i="1" a="1"/>
  <c r="AZ1760" i="1" s="1"/>
  <c r="AI1761" i="1"/>
  <c r="AM1761" i="1"/>
  <c r="AO1761" i="1"/>
  <c r="AN1761" i="1" s="1"/>
  <c r="AR1761" i="1" s="1"/>
  <c r="AU1761" i="1"/>
  <c r="AV1761" i="1"/>
  <c r="AW1761" i="1" a="1"/>
  <c r="AW1761" i="1" s="1"/>
  <c r="AX1761" i="1" a="1"/>
  <c r="AX1761" i="1" s="1"/>
  <c r="AY1761" i="1" a="1"/>
  <c r="AY1761" i="1" s="1"/>
  <c r="AZ1761" i="1" a="1"/>
  <c r="AZ1761" i="1" s="1"/>
  <c r="AI1762" i="1"/>
  <c r="AT1762" i="1" s="1"/>
  <c r="AL1762" i="1"/>
  <c r="AM1762" i="1"/>
  <c r="AU1762" i="1"/>
  <c r="AV1762" i="1"/>
  <c r="AW1762" i="1" a="1"/>
  <c r="AW1762" i="1" s="1"/>
  <c r="AX1762" i="1" a="1"/>
  <c r="AX1762" i="1" s="1"/>
  <c r="AY1762" i="1" a="1"/>
  <c r="AY1762" i="1" s="1"/>
  <c r="AZ1762" i="1" a="1"/>
  <c r="AZ1762" i="1" s="1"/>
  <c r="AI1763" i="1"/>
  <c r="AL1763" i="1"/>
  <c r="AM1763" i="1"/>
  <c r="AU1763" i="1"/>
  <c r="AV1763" i="1"/>
  <c r="AW1763" i="1" a="1"/>
  <c r="AW1763" i="1" s="1"/>
  <c r="AX1763" i="1" a="1"/>
  <c r="AX1763" i="1" s="1"/>
  <c r="AY1763" i="1" a="1"/>
  <c r="AY1763" i="1" s="1"/>
  <c r="AZ1763" i="1" a="1"/>
  <c r="AZ1763" i="1" s="1"/>
  <c r="AI1764" i="1"/>
  <c r="AL1764" i="1"/>
  <c r="AM1764" i="1"/>
  <c r="AU1764" i="1"/>
  <c r="AV1764" i="1"/>
  <c r="AW1764" i="1" a="1"/>
  <c r="AW1764" i="1" s="1"/>
  <c r="AX1764" i="1" a="1"/>
  <c r="AX1764" i="1" s="1"/>
  <c r="AY1764" i="1" a="1"/>
  <c r="AY1764" i="1" s="1"/>
  <c r="AZ1764" i="1" a="1"/>
  <c r="AZ1764" i="1" s="1"/>
  <c r="AI1765" i="1"/>
  <c r="AT1765" i="1" s="1"/>
  <c r="AM1765" i="1"/>
  <c r="AO1765" i="1"/>
  <c r="AS1765" i="1" s="1"/>
  <c r="AU1765" i="1"/>
  <c r="AV1765" i="1"/>
  <c r="AW1765" i="1" a="1"/>
  <c r="AW1765" i="1" s="1"/>
  <c r="AX1765" i="1" a="1"/>
  <c r="AX1765" i="1" s="1"/>
  <c r="AY1765" i="1" a="1"/>
  <c r="AY1765" i="1" s="1"/>
  <c r="AZ1765" i="1" a="1"/>
  <c r="AZ1765" i="1" s="1"/>
  <c r="AI1766" i="1"/>
  <c r="AL1766" i="1"/>
  <c r="AM1766" i="1"/>
  <c r="AU1766" i="1"/>
  <c r="AV1766" i="1"/>
  <c r="AW1766" i="1" a="1"/>
  <c r="AW1766" i="1" s="1"/>
  <c r="AX1766" i="1" a="1"/>
  <c r="AX1766" i="1" s="1"/>
  <c r="AY1766" i="1" a="1"/>
  <c r="AY1766" i="1" s="1"/>
  <c r="AZ1766" i="1" a="1"/>
  <c r="AZ1766" i="1" s="1"/>
  <c r="AI1767" i="1"/>
  <c r="AT1767" i="1" s="1"/>
  <c r="AM1767" i="1"/>
  <c r="AO1767" i="1"/>
  <c r="AU1767" i="1"/>
  <c r="AV1767" i="1"/>
  <c r="AW1767" i="1" a="1"/>
  <c r="AW1767" i="1" s="1"/>
  <c r="AY1767" i="1" a="1"/>
  <c r="AY1767" i="1" s="1"/>
  <c r="AZ1767" i="1" a="1"/>
  <c r="AZ1767" i="1" s="1"/>
  <c r="AI1768" i="1"/>
  <c r="AT1768" i="1" s="1"/>
  <c r="AL1768" i="1"/>
  <c r="AM1768" i="1"/>
  <c r="AU1768" i="1"/>
  <c r="AV1768" i="1"/>
  <c r="AW1768" i="1" a="1"/>
  <c r="AW1768" i="1" s="1"/>
  <c r="AY1768" i="1" a="1"/>
  <c r="AY1768" i="1" s="1"/>
  <c r="AZ1768" i="1" a="1"/>
  <c r="AZ1768" i="1" s="1"/>
  <c r="AI1769" i="1"/>
  <c r="AT1769" i="1" s="1"/>
  <c r="AM1769" i="1"/>
  <c r="AO1769" i="1"/>
  <c r="AN1769" i="1" s="1"/>
  <c r="AR1769" i="1" s="1"/>
  <c r="AU1769" i="1"/>
  <c r="AV1769" i="1"/>
  <c r="AW1769" i="1" a="1"/>
  <c r="AW1769" i="1" s="1"/>
  <c r="AY1769" i="1" a="1"/>
  <c r="AY1769" i="1" s="1"/>
  <c r="AZ1769" i="1" a="1"/>
  <c r="AZ1769" i="1" s="1"/>
  <c r="AI1770" i="1"/>
  <c r="AL1770" i="1"/>
  <c r="AM1770" i="1"/>
  <c r="AU1770" i="1"/>
  <c r="AV1770" i="1"/>
  <c r="AW1770" i="1" a="1"/>
  <c r="AW1770" i="1" s="1"/>
  <c r="AZ1770" i="1" a="1"/>
  <c r="AZ1770" i="1" s="1"/>
  <c r="AI1771" i="1"/>
  <c r="AT1771" i="1" s="1"/>
  <c r="AM1771" i="1"/>
  <c r="AO1771" i="1"/>
  <c r="AN1771" i="1" s="1"/>
  <c r="AR1771" i="1" s="1"/>
  <c r="AU1771" i="1"/>
  <c r="AV1771" i="1"/>
  <c r="AW1771" i="1" a="1"/>
  <c r="AW1771" i="1" s="1"/>
  <c r="AX1771" i="1" a="1"/>
  <c r="AX1771" i="1" s="1"/>
  <c r="AY1771" i="1" a="1"/>
  <c r="AY1771" i="1" s="1"/>
  <c r="AZ1771" i="1" a="1"/>
  <c r="AZ1771" i="1" s="1"/>
  <c r="AI1772" i="1"/>
  <c r="AL1772" i="1"/>
  <c r="AM1772" i="1"/>
  <c r="AU1772" i="1"/>
  <c r="AV1772" i="1"/>
  <c r="AW1772" i="1" a="1"/>
  <c r="AW1772" i="1" s="1"/>
  <c r="AX1772" i="1" a="1"/>
  <c r="AX1772" i="1" s="1"/>
  <c r="AY1772" i="1" a="1"/>
  <c r="AY1772" i="1" s="1"/>
  <c r="AZ1772" i="1" a="1"/>
  <c r="AZ1772" i="1" s="1"/>
  <c r="AI1773" i="1"/>
  <c r="AM1773" i="1"/>
  <c r="AO1773" i="1"/>
  <c r="AS1773" i="1" s="1"/>
  <c r="AU1773" i="1"/>
  <c r="AV1773" i="1"/>
  <c r="AW1773" i="1" a="1"/>
  <c r="AW1773" i="1" s="1"/>
  <c r="AX1773" i="1" a="1"/>
  <c r="AX1773" i="1" s="1"/>
  <c r="AY1773" i="1" a="1"/>
  <c r="AY1773" i="1" s="1"/>
  <c r="AZ1773" i="1" a="1"/>
  <c r="AZ1773" i="1" s="1"/>
  <c r="AI1774" i="1"/>
  <c r="AT1774" i="1" s="1"/>
  <c r="AM1774" i="1"/>
  <c r="AO1774" i="1"/>
  <c r="AS1774" i="1" s="1"/>
  <c r="AU1774" i="1"/>
  <c r="AV1774" i="1"/>
  <c r="AW1774" i="1" a="1"/>
  <c r="AW1774" i="1" s="1"/>
  <c r="AX1774" i="1" a="1"/>
  <c r="AX1774" i="1" s="1"/>
  <c r="AY1774" i="1" a="1"/>
  <c r="AY1774" i="1" s="1"/>
  <c r="AZ1774" i="1" a="1"/>
  <c r="AZ1774" i="1" s="1"/>
  <c r="AI1775" i="1"/>
  <c r="AL1775" i="1"/>
  <c r="AM1775" i="1"/>
  <c r="AU1775" i="1"/>
  <c r="AV1775" i="1"/>
  <c r="AW1775" i="1" a="1"/>
  <c r="AW1775" i="1" s="1"/>
  <c r="AX1775" i="1" a="1"/>
  <c r="AX1775" i="1" s="1"/>
  <c r="AY1775" i="1" a="1"/>
  <c r="AY1775" i="1" s="1"/>
  <c r="AZ1775" i="1" a="1"/>
  <c r="AZ1775" i="1" s="1"/>
  <c r="AI1776" i="1"/>
  <c r="AM1776" i="1"/>
  <c r="AO1776" i="1"/>
  <c r="AS1776" i="1" s="1"/>
  <c r="AU1776" i="1"/>
  <c r="AV1776" i="1"/>
  <c r="AW1776" i="1" a="1"/>
  <c r="AW1776" i="1" s="1"/>
  <c r="AX1776" i="1" a="1"/>
  <c r="AX1776" i="1" s="1"/>
  <c r="AY1776" i="1" a="1"/>
  <c r="AY1776" i="1" s="1"/>
  <c r="AZ1776" i="1" a="1"/>
  <c r="AZ1776" i="1" s="1"/>
  <c r="AI1777" i="1"/>
  <c r="AT1777" i="1" s="1"/>
  <c r="AL1777" i="1"/>
  <c r="AM1777" i="1"/>
  <c r="AU1777" i="1"/>
  <c r="AV1777" i="1"/>
  <c r="AW1777" i="1" a="1"/>
  <c r="AW1777" i="1" s="1"/>
  <c r="AX1777" i="1" a="1"/>
  <c r="AX1777" i="1" s="1"/>
  <c r="AY1777" i="1" a="1"/>
  <c r="AY1777" i="1" s="1"/>
  <c r="AZ1777" i="1" a="1"/>
  <c r="AZ1777" i="1" s="1"/>
  <c r="AI1778" i="1"/>
  <c r="AM1778" i="1"/>
  <c r="AO1778" i="1"/>
  <c r="AS1778" i="1" s="1"/>
  <c r="AU1778" i="1"/>
  <c r="AV1778" i="1"/>
  <c r="AW1778" i="1" a="1"/>
  <c r="AW1778" i="1" s="1"/>
  <c r="AY1778" i="1" a="1"/>
  <c r="AY1778" i="1" s="1"/>
  <c r="AI1779" i="1"/>
  <c r="AM1779" i="1"/>
  <c r="AO1779" i="1"/>
  <c r="AN1779" i="1" s="1"/>
  <c r="AR1779" i="1" s="1"/>
  <c r="AU1779" i="1"/>
  <c r="AV1779" i="1"/>
  <c r="AI1780" i="1"/>
  <c r="AM1780" i="1"/>
  <c r="AO1780" i="1"/>
  <c r="AN1780" i="1" s="1"/>
  <c r="AR1780" i="1" s="1"/>
  <c r="AU1780" i="1"/>
  <c r="AV1780" i="1"/>
  <c r="AW1780" i="1" a="1"/>
  <c r="AW1780" i="1" s="1"/>
  <c r="AX1780" i="1" a="1"/>
  <c r="AX1780" i="1" s="1"/>
  <c r="AY1780" i="1" a="1"/>
  <c r="AY1780" i="1" s="1"/>
  <c r="AZ1780" i="1" a="1"/>
  <c r="AZ1780" i="1" s="1"/>
  <c r="AI1781" i="1"/>
  <c r="AL1781" i="1"/>
  <c r="AM1781" i="1"/>
  <c r="AU1781" i="1"/>
  <c r="AV1781" i="1"/>
  <c r="AW1781" i="1" a="1"/>
  <c r="AW1781" i="1" s="1"/>
  <c r="AX1781" i="1" a="1"/>
  <c r="AX1781" i="1" s="1"/>
  <c r="AY1781" i="1" a="1"/>
  <c r="AY1781" i="1" s="1"/>
  <c r="AZ1781" i="1" a="1"/>
  <c r="AZ1781" i="1" s="1"/>
  <c r="AI1782" i="1"/>
  <c r="AT1782" i="1" s="1"/>
  <c r="AM1782" i="1"/>
  <c r="AO1782" i="1"/>
  <c r="AN1782" i="1" s="1"/>
  <c r="AR1782" i="1" s="1"/>
  <c r="AU1782" i="1"/>
  <c r="AV1782" i="1"/>
  <c r="AW1782" i="1" a="1"/>
  <c r="AW1782" i="1" s="1"/>
  <c r="AX1782" i="1" a="1"/>
  <c r="AX1782" i="1" s="1"/>
  <c r="AY1782" i="1" a="1"/>
  <c r="AY1782" i="1" s="1"/>
  <c r="AZ1782" i="1" a="1"/>
  <c r="AZ1782" i="1" s="1"/>
  <c r="AI1783" i="1"/>
  <c r="AL1783" i="1"/>
  <c r="AM1783" i="1"/>
  <c r="AU1783" i="1"/>
  <c r="AV1783" i="1"/>
  <c r="AW1783" i="1" a="1"/>
  <c r="AW1783" i="1" s="1"/>
  <c r="AX1783" i="1" a="1"/>
  <c r="AX1783" i="1" s="1"/>
  <c r="AY1783" i="1" a="1"/>
  <c r="AY1783" i="1" s="1"/>
  <c r="AZ1783" i="1" a="1"/>
  <c r="AZ1783" i="1" s="1"/>
  <c r="AI1784" i="1"/>
  <c r="AT1784" i="1" s="1"/>
  <c r="AM1784" i="1"/>
  <c r="AO1784" i="1"/>
  <c r="AN1784" i="1" s="1"/>
  <c r="AR1784" i="1" s="1"/>
  <c r="AU1784" i="1"/>
  <c r="AV1784" i="1"/>
  <c r="AW1784" i="1" a="1"/>
  <c r="AW1784" i="1" s="1"/>
  <c r="AX1784" i="1" a="1"/>
  <c r="AX1784" i="1" s="1"/>
  <c r="AY1784" i="1" a="1"/>
  <c r="AY1784" i="1" s="1"/>
  <c r="AZ1784" i="1" a="1"/>
  <c r="AZ1784" i="1" s="1"/>
  <c r="AI1785" i="1"/>
  <c r="AT1785" i="1" s="1"/>
  <c r="AL1785" i="1"/>
  <c r="AM1785" i="1"/>
  <c r="AU1785" i="1"/>
  <c r="AV1785" i="1"/>
  <c r="AW1785" i="1" a="1"/>
  <c r="AW1785" i="1" s="1"/>
  <c r="AX1785" i="1" a="1"/>
  <c r="AX1785" i="1" s="1"/>
  <c r="AY1785" i="1" a="1"/>
  <c r="AY1785" i="1" s="1"/>
  <c r="AZ1785" i="1" a="1"/>
  <c r="AZ1785" i="1" s="1"/>
  <c r="AI1786" i="1"/>
  <c r="AL1786" i="1"/>
  <c r="AM1786" i="1"/>
  <c r="AU1786" i="1"/>
  <c r="AV1786" i="1"/>
  <c r="AW1786" i="1" a="1"/>
  <c r="AW1786" i="1" s="1"/>
  <c r="AX1786" i="1" a="1"/>
  <c r="AX1786" i="1" s="1"/>
  <c r="AY1786" i="1" a="1"/>
  <c r="AY1786" i="1" s="1"/>
  <c r="AZ1786" i="1" a="1"/>
  <c r="AZ1786" i="1" s="1"/>
  <c r="AI1787" i="1"/>
  <c r="AT1787" i="1" s="1"/>
  <c r="AL1787" i="1"/>
  <c r="AM1787" i="1"/>
  <c r="AU1787" i="1"/>
  <c r="AV1787" i="1"/>
  <c r="AW1787" i="1" a="1"/>
  <c r="AW1787" i="1" s="1"/>
  <c r="AX1787" i="1" a="1"/>
  <c r="AX1787" i="1" s="1"/>
  <c r="AY1787" i="1" a="1"/>
  <c r="AY1787" i="1" s="1"/>
  <c r="AZ1787" i="1" a="1"/>
  <c r="AZ1787" i="1" s="1"/>
  <c r="AI1788" i="1"/>
  <c r="AM1788" i="1"/>
  <c r="AO1788" i="1"/>
  <c r="AN1788" i="1" s="1"/>
  <c r="AR1788" i="1" s="1"/>
  <c r="AU1788" i="1"/>
  <c r="AV1788" i="1"/>
  <c r="AW1788" i="1" a="1"/>
  <c r="AW1788" i="1" s="1"/>
  <c r="AX1788" i="1" a="1"/>
  <c r="AX1788" i="1" s="1"/>
  <c r="AY1788" i="1" a="1"/>
  <c r="AY1788" i="1" s="1"/>
  <c r="AZ1788" i="1" a="1"/>
  <c r="AZ1788" i="1" s="1"/>
  <c r="AI1789" i="1"/>
  <c r="AL1789" i="1"/>
  <c r="AM1789" i="1"/>
  <c r="AU1789" i="1"/>
  <c r="AV1789" i="1"/>
  <c r="AW1789" i="1" a="1"/>
  <c r="AW1789" i="1" s="1"/>
  <c r="AX1789" i="1" a="1"/>
  <c r="AX1789" i="1" s="1"/>
  <c r="AY1789" i="1" a="1"/>
  <c r="AY1789" i="1" s="1"/>
  <c r="AZ1789" i="1" a="1"/>
  <c r="AZ1789" i="1" s="1"/>
  <c r="AI1790" i="1"/>
  <c r="AT1790" i="1" s="1"/>
  <c r="AL1790" i="1"/>
  <c r="AM1790" i="1"/>
  <c r="AU1790" i="1"/>
  <c r="AV1790" i="1"/>
  <c r="AW1790" i="1" a="1"/>
  <c r="AW1790" i="1" s="1"/>
  <c r="AX1790" i="1" a="1"/>
  <c r="AX1790" i="1" s="1"/>
  <c r="AY1790" i="1" a="1"/>
  <c r="AY1790" i="1" s="1"/>
  <c r="AZ1790" i="1" a="1"/>
  <c r="AZ1790" i="1" s="1"/>
  <c r="AI1791" i="1"/>
  <c r="AL1791" i="1"/>
  <c r="AM1791" i="1"/>
  <c r="AU1791" i="1"/>
  <c r="AV1791" i="1"/>
  <c r="AW1791" i="1" a="1"/>
  <c r="AW1791" i="1" s="1"/>
  <c r="AX1791" i="1" a="1"/>
  <c r="AX1791" i="1" s="1"/>
  <c r="AY1791" i="1" a="1"/>
  <c r="AY1791" i="1" s="1"/>
  <c r="AZ1791" i="1" a="1"/>
  <c r="AZ1791" i="1" s="1"/>
  <c r="AI1792" i="1"/>
  <c r="AT1792" i="1" s="1"/>
  <c r="AM1792" i="1"/>
  <c r="AO1792" i="1"/>
  <c r="AS1792" i="1" s="1"/>
  <c r="AU1792" i="1"/>
  <c r="AV1792" i="1"/>
  <c r="AI1793" i="1"/>
  <c r="AL1793" i="1"/>
  <c r="AM1793" i="1"/>
  <c r="AU1793" i="1"/>
  <c r="AV1793" i="1"/>
  <c r="AI1794" i="1"/>
  <c r="AM1794" i="1"/>
  <c r="AO1794" i="1"/>
  <c r="AN1794" i="1" s="1"/>
  <c r="AR1794" i="1" s="1"/>
  <c r="AU1794" i="1"/>
  <c r="AV1794" i="1"/>
  <c r="AI1795" i="1"/>
  <c r="AL1795" i="1"/>
  <c r="AM1795" i="1"/>
  <c r="AU1795" i="1"/>
  <c r="AV1795" i="1"/>
  <c r="AI1796" i="1"/>
  <c r="AM1796" i="1"/>
  <c r="AO1796" i="1"/>
  <c r="AS1796" i="1" s="1"/>
  <c r="AU1796" i="1"/>
  <c r="AV1796" i="1"/>
  <c r="AI1797" i="1"/>
  <c r="AT1797" i="1" s="1"/>
  <c r="AM1797" i="1"/>
  <c r="AO1797" i="1"/>
  <c r="AN1797" i="1" s="1"/>
  <c r="AR1797" i="1" s="1"/>
  <c r="AU1797" i="1"/>
  <c r="AV1797" i="1"/>
  <c r="AW1797" i="1" a="1"/>
  <c r="AW1797" i="1" s="1"/>
  <c r="AX1797" i="1" a="1"/>
  <c r="AX1797" i="1" s="1"/>
  <c r="AY1797" i="1" a="1"/>
  <c r="AY1797" i="1" s="1"/>
  <c r="AZ1797" i="1" a="1"/>
  <c r="AZ1797" i="1" s="1"/>
  <c r="AI1798" i="1"/>
  <c r="AT1798" i="1" s="1"/>
  <c r="AL1798" i="1"/>
  <c r="AM1798" i="1"/>
  <c r="AU1798" i="1"/>
  <c r="AV1798" i="1"/>
  <c r="AW1798" i="1" a="1"/>
  <c r="AW1798" i="1" s="1"/>
  <c r="AX1798" i="1" a="1"/>
  <c r="AX1798" i="1" s="1"/>
  <c r="AY1798" i="1" a="1"/>
  <c r="AY1798" i="1" s="1"/>
  <c r="AZ1798" i="1" a="1"/>
  <c r="AZ1798" i="1" s="1"/>
  <c r="AI1799" i="1"/>
  <c r="AT1799" i="1" s="1"/>
  <c r="AM1799" i="1"/>
  <c r="AO1799" i="1"/>
  <c r="AS1799" i="1" s="1"/>
  <c r="AU1799" i="1"/>
  <c r="AV1799" i="1"/>
  <c r="AW1799" i="1" a="1"/>
  <c r="AW1799" i="1" s="1"/>
  <c r="AY1799" i="1" a="1"/>
  <c r="AY1799" i="1" s="1"/>
  <c r="AZ1799" i="1" a="1"/>
  <c r="AZ1799" i="1" s="1"/>
  <c r="AI1800" i="1"/>
  <c r="AL1800" i="1"/>
  <c r="AM1800" i="1"/>
  <c r="AT1800" i="1"/>
  <c r="AU1800" i="1"/>
  <c r="AV1800" i="1"/>
  <c r="AZ1800" i="1" a="1"/>
  <c r="AZ1800" i="1" s="1"/>
  <c r="AI1801" i="1"/>
  <c r="AT1801" i="1" s="1"/>
  <c r="AM1801" i="1"/>
  <c r="AO1801" i="1"/>
  <c r="AU1801" i="1"/>
  <c r="AV1801" i="1"/>
  <c r="AZ1801" i="1" a="1"/>
  <c r="AZ1801" i="1" s="1"/>
  <c r="AI1802" i="1"/>
  <c r="AL1802" i="1"/>
  <c r="AM1802" i="1"/>
  <c r="AU1802" i="1"/>
  <c r="AV1802" i="1"/>
  <c r="AZ1802" i="1" a="1"/>
  <c r="AZ1802" i="1" s="1"/>
  <c r="AI1803" i="1"/>
  <c r="AT1803" i="1" s="1"/>
  <c r="AM1803" i="1"/>
  <c r="AO1803" i="1"/>
  <c r="AN1803" i="1" s="1"/>
  <c r="AR1803" i="1" s="1"/>
  <c r="AU1803" i="1"/>
  <c r="AV1803" i="1"/>
  <c r="AW1803" i="1" a="1"/>
  <c r="AW1803" i="1" s="1"/>
  <c r="AX1803" i="1" a="1"/>
  <c r="AX1803" i="1" s="1"/>
  <c r="AY1803" i="1" a="1"/>
  <c r="AY1803" i="1" s="1"/>
  <c r="AZ1803" i="1" a="1"/>
  <c r="AZ1803" i="1" s="1"/>
  <c r="AI1804" i="1"/>
  <c r="AM1804" i="1"/>
  <c r="AO1804" i="1"/>
  <c r="AN1804" i="1" s="1"/>
  <c r="AR1804" i="1" s="1"/>
  <c r="AU1804" i="1"/>
  <c r="AV1804" i="1"/>
  <c r="AZ1804" i="1" a="1"/>
  <c r="AZ1804" i="1" s="1"/>
  <c r="AI1805" i="1"/>
  <c r="AT1805" i="1" s="1"/>
  <c r="AL1805" i="1"/>
  <c r="AM1805" i="1"/>
  <c r="AU1805" i="1"/>
  <c r="AV1805" i="1"/>
  <c r="AI1806" i="1"/>
  <c r="AL1806" i="1"/>
  <c r="AM1806" i="1"/>
  <c r="AU1806" i="1"/>
  <c r="AV1806" i="1"/>
  <c r="AW1806" i="1" a="1"/>
  <c r="AW1806" i="1" s="1"/>
  <c r="AZ1806" i="1" a="1"/>
  <c r="AZ1806" i="1" s="1"/>
  <c r="AI1807" i="1"/>
  <c r="AM1807" i="1"/>
  <c r="AO1807" i="1"/>
  <c r="AS1807" i="1" s="1"/>
  <c r="AU1807" i="1"/>
  <c r="AV1807" i="1"/>
  <c r="AI1808" i="1"/>
  <c r="AL1808" i="1"/>
  <c r="AM1808" i="1"/>
  <c r="AU1808" i="1"/>
  <c r="AV1808" i="1"/>
  <c r="AW1808" i="1" a="1"/>
  <c r="AW1808" i="1" s="1"/>
  <c r="AI1809" i="1"/>
  <c r="AT1809" i="1" s="1"/>
  <c r="AL1809" i="1"/>
  <c r="AM1809" i="1"/>
  <c r="AU1809" i="1"/>
  <c r="AV1809" i="1"/>
  <c r="AI1810" i="1"/>
  <c r="AT1810" i="1" s="1"/>
  <c r="AM1810" i="1"/>
  <c r="AO1810" i="1"/>
  <c r="AS1810" i="1" s="1"/>
  <c r="AU1810" i="1"/>
  <c r="AV1810" i="1"/>
  <c r="AI1811" i="1"/>
  <c r="AT1811" i="1" s="1"/>
  <c r="AM1811" i="1"/>
  <c r="AO1811" i="1"/>
  <c r="AN1811" i="1" s="1"/>
  <c r="AR1811" i="1" s="1"/>
  <c r="AU1811" i="1"/>
  <c r="AV1811" i="1"/>
  <c r="AW1811" i="1" a="1"/>
  <c r="AW1811" i="1" s="1"/>
  <c r="AX1811" i="1" a="1"/>
  <c r="AX1811" i="1" s="1"/>
  <c r="AY1811" i="1" a="1"/>
  <c r="AY1811" i="1" s="1"/>
  <c r="AZ1811" i="1" a="1"/>
  <c r="AZ1811" i="1" s="1"/>
  <c r="AI1812" i="1"/>
  <c r="AM1812" i="1"/>
  <c r="AO1812" i="1"/>
  <c r="AN1812" i="1" s="1"/>
  <c r="AR1812" i="1" s="1"/>
  <c r="AU1812" i="1"/>
  <c r="AV1812" i="1"/>
  <c r="AW1812" i="1" a="1"/>
  <c r="AW1812" i="1" s="1"/>
  <c r="AY1812" i="1" a="1"/>
  <c r="AY1812" i="1" s="1"/>
  <c r="AI1813" i="1"/>
  <c r="AT1813" i="1" s="1"/>
  <c r="AL1813" i="1"/>
  <c r="AM1813" i="1"/>
  <c r="AU1813" i="1"/>
  <c r="AV1813" i="1"/>
  <c r="AI1814" i="1"/>
  <c r="AM1814" i="1"/>
  <c r="AO1814" i="1"/>
  <c r="AS1814" i="1" s="1"/>
  <c r="AU1814" i="1"/>
  <c r="AV1814" i="1"/>
  <c r="AI1815" i="1"/>
  <c r="AL1815" i="1"/>
  <c r="AM1815" i="1"/>
  <c r="AU1815" i="1"/>
  <c r="AV1815" i="1"/>
  <c r="AI1816" i="1"/>
  <c r="AT1816" i="1" s="1"/>
  <c r="AM1816" i="1"/>
  <c r="AO1816" i="1"/>
  <c r="AU1816" i="1"/>
  <c r="AV1816" i="1"/>
  <c r="AW1816" i="1" a="1"/>
  <c r="AW1816" i="1" s="1"/>
  <c r="AX1816" i="1" a="1"/>
  <c r="AX1816" i="1" s="1"/>
  <c r="AY1816" i="1" a="1"/>
  <c r="AY1816" i="1" s="1"/>
  <c r="AZ1816" i="1" a="1"/>
  <c r="AZ1816" i="1" s="1"/>
  <c r="AI1817" i="1"/>
  <c r="AM1817" i="1"/>
  <c r="AO1817" i="1"/>
  <c r="AU1817" i="1"/>
  <c r="AV1817" i="1"/>
  <c r="AW1817" i="1" a="1"/>
  <c r="AW1817" i="1" s="1"/>
  <c r="AX1817" i="1" a="1"/>
  <c r="AX1817" i="1" s="1"/>
  <c r="AY1817" i="1" a="1"/>
  <c r="AY1817" i="1" s="1"/>
  <c r="AZ1817" i="1" a="1"/>
  <c r="AZ1817" i="1" s="1"/>
  <c r="AI1818" i="1"/>
  <c r="AT1818" i="1" s="1"/>
  <c r="AL1818" i="1"/>
  <c r="AM1818" i="1"/>
  <c r="AU1818" i="1"/>
  <c r="AV1818" i="1"/>
  <c r="AW1818" i="1" a="1"/>
  <c r="AW1818" i="1" s="1"/>
  <c r="AX1818" i="1" a="1"/>
  <c r="AX1818" i="1" s="1"/>
  <c r="AY1818" i="1" a="1"/>
  <c r="AY1818" i="1" s="1"/>
  <c r="AZ1818" i="1" a="1"/>
  <c r="AZ1818" i="1" s="1"/>
  <c r="AI1819" i="1"/>
  <c r="AM1819" i="1"/>
  <c r="AO1819" i="1"/>
  <c r="AU1819" i="1"/>
  <c r="AV1819" i="1"/>
  <c r="AZ1819" i="1" a="1"/>
  <c r="AZ1819" i="1" s="1"/>
  <c r="AI1820" i="1"/>
  <c r="AL1820" i="1"/>
  <c r="AM1820" i="1"/>
  <c r="AU1820" i="1"/>
  <c r="AV1820" i="1"/>
  <c r="AI1821" i="1"/>
  <c r="AL1821" i="1"/>
  <c r="AM1821" i="1"/>
  <c r="AU1821" i="1"/>
  <c r="AV1821" i="1"/>
  <c r="AW1821" i="1" a="1"/>
  <c r="AW1821" i="1" s="1"/>
  <c r="AZ1821" i="1" a="1"/>
  <c r="AZ1821" i="1" s="1"/>
  <c r="AI1822" i="1"/>
  <c r="AM1822" i="1"/>
  <c r="AO1822" i="1"/>
  <c r="AS1822" i="1" s="1"/>
  <c r="AU1822" i="1"/>
  <c r="AV1822" i="1"/>
  <c r="AI1823" i="1"/>
  <c r="AL1823" i="1"/>
  <c r="AM1823" i="1"/>
  <c r="AU1823" i="1"/>
  <c r="AV1823" i="1"/>
  <c r="AW1823" i="1" a="1"/>
  <c r="AW1823" i="1" s="1"/>
  <c r="AZ1823" i="1" a="1"/>
  <c r="AZ1823" i="1" s="1"/>
  <c r="AI1824" i="1"/>
  <c r="AT1824" i="1" s="1"/>
  <c r="AL1824" i="1"/>
  <c r="AM1824" i="1"/>
  <c r="AU1824" i="1"/>
  <c r="AV1824" i="1"/>
  <c r="AZ1824" i="1" a="1"/>
  <c r="AZ1824" i="1" s="1"/>
  <c r="AI1825" i="1"/>
  <c r="AM1825" i="1"/>
  <c r="AO1825" i="1"/>
  <c r="AU1825" i="1"/>
  <c r="AV1825" i="1"/>
  <c r="AZ1825" i="1" a="1"/>
  <c r="AZ1825" i="1" s="1"/>
  <c r="AI1826" i="1"/>
  <c r="AT1826" i="1" s="1"/>
  <c r="AM1826" i="1"/>
  <c r="AO1826" i="1"/>
  <c r="AS1826" i="1" s="1"/>
  <c r="AU1826" i="1"/>
  <c r="AV1826" i="1"/>
  <c r="AW1826" i="1" a="1"/>
  <c r="AW1826" i="1" s="1"/>
  <c r="AX1826" i="1" a="1"/>
  <c r="AX1826" i="1" s="1"/>
  <c r="AY1826" i="1" a="1"/>
  <c r="AY1826" i="1" s="1"/>
  <c r="AZ1826" i="1" a="1"/>
  <c r="AZ1826" i="1" s="1"/>
  <c r="AI1827" i="1"/>
  <c r="AT1827" i="1" s="1"/>
  <c r="AM1827" i="1"/>
  <c r="AO1827" i="1"/>
  <c r="AU1827" i="1"/>
  <c r="AV1827" i="1"/>
  <c r="AW1827" i="1" a="1"/>
  <c r="AW1827" i="1" s="1"/>
  <c r="AY1827" i="1" a="1"/>
  <c r="AY1827" i="1" s="1"/>
  <c r="AI1828" i="1"/>
  <c r="AM1828" i="1"/>
  <c r="AO1828" i="1"/>
  <c r="AU1828" i="1"/>
  <c r="AV1828" i="1"/>
  <c r="AW1828" i="1" a="1"/>
  <c r="AW1828" i="1" s="1"/>
  <c r="AY1828" i="1" a="1"/>
  <c r="AY1828" i="1" s="1"/>
  <c r="AI1829" i="1"/>
  <c r="AT1829" i="1" s="1"/>
  <c r="AM1829" i="1"/>
  <c r="AO1829" i="1"/>
  <c r="AN1829" i="1" s="1"/>
  <c r="AR1829" i="1" s="1"/>
  <c r="AU1829" i="1"/>
  <c r="AV1829" i="1"/>
  <c r="AW1829" i="1" a="1"/>
  <c r="AW1829" i="1" s="1"/>
  <c r="AX1829" i="1" a="1"/>
  <c r="AX1829" i="1" s="1"/>
  <c r="AY1829" i="1" a="1"/>
  <c r="AY1829" i="1" s="1"/>
  <c r="AZ1829" i="1" a="1"/>
  <c r="AZ1829" i="1" s="1"/>
  <c r="AI1830" i="1"/>
  <c r="AM1830" i="1"/>
  <c r="AO1830" i="1"/>
  <c r="AS1830" i="1" s="1"/>
  <c r="AU1830" i="1"/>
  <c r="AV1830" i="1"/>
  <c r="AW1830" i="1" a="1"/>
  <c r="AW1830" i="1" s="1"/>
  <c r="AX1830" i="1" a="1"/>
  <c r="AX1830" i="1" s="1"/>
  <c r="AY1830" i="1" a="1"/>
  <c r="AY1830" i="1" s="1"/>
  <c r="AZ1830" i="1" a="1"/>
  <c r="AZ1830" i="1" s="1"/>
  <c r="AI1831" i="1"/>
  <c r="AT1831" i="1" s="1"/>
  <c r="AL1831" i="1"/>
  <c r="AM1831" i="1"/>
  <c r="AU1831" i="1"/>
  <c r="AV1831" i="1"/>
  <c r="AW1831" i="1" a="1"/>
  <c r="AW1831" i="1" s="1"/>
  <c r="AX1831" i="1" a="1"/>
  <c r="AX1831" i="1" s="1"/>
  <c r="AY1831" i="1" a="1"/>
  <c r="AY1831" i="1" s="1"/>
  <c r="AZ1831" i="1" a="1"/>
  <c r="AZ1831" i="1" s="1"/>
  <c r="AI1832" i="1"/>
  <c r="AL1832" i="1"/>
  <c r="AM1832" i="1"/>
  <c r="AU1832" i="1"/>
  <c r="AV1832" i="1"/>
  <c r="AW1832" i="1" a="1"/>
  <c r="AW1832" i="1" s="1"/>
  <c r="AX1832" i="1" a="1"/>
  <c r="AX1832" i="1" s="1"/>
  <c r="AY1832" i="1" a="1"/>
  <c r="AY1832" i="1" s="1"/>
  <c r="AZ1832" i="1" a="1"/>
  <c r="AZ1832" i="1" s="1"/>
  <c r="AI1833" i="1"/>
  <c r="AT1833" i="1" s="1"/>
  <c r="AM1833" i="1"/>
  <c r="AO1833" i="1"/>
  <c r="AN1833" i="1" s="1"/>
  <c r="AR1833" i="1" s="1"/>
  <c r="AU1833" i="1"/>
  <c r="AV1833" i="1"/>
  <c r="AW1833" i="1" a="1"/>
  <c r="AW1833" i="1" s="1"/>
  <c r="AY1833" i="1" a="1"/>
  <c r="AY1833" i="1" s="1"/>
  <c r="AZ1833" i="1" a="1"/>
  <c r="AZ1833" i="1" s="1"/>
  <c r="AI1834" i="1"/>
  <c r="AL1834" i="1"/>
  <c r="AM1834" i="1"/>
  <c r="AU1834" i="1"/>
  <c r="AV1834" i="1"/>
  <c r="AI1835" i="1"/>
  <c r="AT1835" i="1" s="1"/>
  <c r="AL1835" i="1"/>
  <c r="AM1835" i="1"/>
  <c r="AU1835" i="1"/>
  <c r="AV1835" i="1"/>
  <c r="AW1835" i="1" a="1"/>
  <c r="AW1835" i="1" s="1"/>
  <c r="AY1835" i="1" a="1"/>
  <c r="AY1835" i="1" s="1"/>
  <c r="AZ1835" i="1" a="1"/>
  <c r="AZ1835" i="1" s="1"/>
  <c r="AI1836" i="1"/>
  <c r="AM1836" i="1"/>
  <c r="AO1836" i="1"/>
  <c r="AN1836" i="1" s="1"/>
  <c r="AR1836" i="1" s="1"/>
  <c r="AU1836" i="1"/>
  <c r="AV1836" i="1"/>
  <c r="AW1836" i="1" a="1"/>
  <c r="AW1836" i="1" s="1"/>
  <c r="AY1836" i="1" a="1"/>
  <c r="AY1836" i="1" s="1"/>
  <c r="AZ1836" i="1" a="1"/>
  <c r="AZ1836" i="1" s="1"/>
  <c r="AI1837" i="1"/>
  <c r="AT1837" i="1" s="1"/>
  <c r="AL1837" i="1"/>
  <c r="AM1837" i="1"/>
  <c r="AU1837" i="1"/>
  <c r="AV1837" i="1"/>
  <c r="AI1838" i="1"/>
  <c r="AT1838" i="1" s="1"/>
  <c r="AL1838" i="1"/>
  <c r="AM1838" i="1"/>
  <c r="AU1838" i="1"/>
  <c r="AV1838" i="1"/>
  <c r="AW1838" i="1" a="1"/>
  <c r="AW1838" i="1" s="1"/>
  <c r="AY1838" i="1" a="1"/>
  <c r="AY1838" i="1" s="1"/>
  <c r="AZ1838" i="1" a="1"/>
  <c r="AZ1838" i="1" s="1"/>
  <c r="AI1839" i="1"/>
  <c r="AM1839" i="1"/>
  <c r="AO1839" i="1"/>
  <c r="AN1839" i="1" s="1"/>
  <c r="AR1839" i="1" s="1"/>
  <c r="AU1839" i="1"/>
  <c r="AV1839" i="1"/>
  <c r="AW1839" i="1" a="1"/>
  <c r="AW1839" i="1" s="1"/>
  <c r="AX1839" i="1" a="1"/>
  <c r="AX1839" i="1" s="1"/>
  <c r="AY1839" i="1" a="1"/>
  <c r="AY1839" i="1" s="1"/>
  <c r="AZ1839" i="1" a="1"/>
  <c r="AZ1839" i="1" s="1"/>
  <c r="AI1840" i="1"/>
  <c r="AT1840" i="1" s="1"/>
  <c r="AM1840" i="1"/>
  <c r="AO1840" i="1"/>
  <c r="AS1840" i="1" s="1"/>
  <c r="AU1840" i="1"/>
  <c r="AV1840" i="1"/>
  <c r="AW1840" i="1" a="1"/>
  <c r="AW1840" i="1" s="1"/>
  <c r="AX1840" i="1" a="1"/>
  <c r="AX1840" i="1" s="1"/>
  <c r="AY1840" i="1" a="1"/>
  <c r="AY1840" i="1" s="1"/>
  <c r="AZ1840" i="1" a="1"/>
  <c r="AZ1840" i="1" s="1"/>
  <c r="AI1841" i="1"/>
  <c r="AT1841" i="1" s="1"/>
  <c r="AM1841" i="1"/>
  <c r="AO1841" i="1"/>
  <c r="AS1841" i="1" s="1"/>
  <c r="AU1841" i="1"/>
  <c r="AV1841" i="1"/>
  <c r="AW1841" i="1" a="1"/>
  <c r="AW1841" i="1" s="1"/>
  <c r="AX1841" i="1" a="1"/>
  <c r="AX1841" i="1" s="1"/>
  <c r="AY1841" i="1" a="1"/>
  <c r="AY1841" i="1" s="1"/>
  <c r="AZ1841" i="1" a="1"/>
  <c r="AZ1841" i="1" s="1"/>
  <c r="AI1842" i="1"/>
  <c r="AM1842" i="1"/>
  <c r="AO1842" i="1"/>
  <c r="AN1842" i="1" s="1"/>
  <c r="AR1842" i="1" s="1"/>
  <c r="AU1842" i="1"/>
  <c r="AV1842" i="1"/>
  <c r="AW1842" i="1" a="1"/>
  <c r="AW1842" i="1" s="1"/>
  <c r="AX1842" i="1" a="1"/>
  <c r="AX1842" i="1" s="1"/>
  <c r="AY1842" i="1" a="1"/>
  <c r="AY1842" i="1" s="1"/>
  <c r="AZ1842" i="1" a="1"/>
  <c r="AZ1842" i="1" s="1"/>
  <c r="AI1843" i="1"/>
  <c r="AL1843" i="1"/>
  <c r="AM1843" i="1"/>
  <c r="AU1843" i="1"/>
  <c r="AV1843" i="1"/>
  <c r="AW1843" i="1" a="1"/>
  <c r="AW1843" i="1" s="1"/>
  <c r="AX1843" i="1" a="1"/>
  <c r="AX1843" i="1" s="1"/>
  <c r="AY1843" i="1" a="1"/>
  <c r="AY1843" i="1" s="1"/>
  <c r="AZ1843" i="1" a="1"/>
  <c r="AZ1843" i="1" s="1"/>
  <c r="AI1844" i="1"/>
  <c r="AL1844" i="1"/>
  <c r="AM1844" i="1"/>
  <c r="AU1844" i="1"/>
  <c r="AV1844" i="1"/>
  <c r="AW1844" i="1" a="1"/>
  <c r="AW1844" i="1" s="1"/>
  <c r="AX1844" i="1" a="1"/>
  <c r="AX1844" i="1" s="1"/>
  <c r="AY1844" i="1" a="1"/>
  <c r="AY1844" i="1" s="1"/>
  <c r="AZ1844" i="1" a="1"/>
  <c r="AZ1844" i="1" s="1"/>
  <c r="AI1845" i="1"/>
  <c r="AM1845" i="1"/>
  <c r="AO1845" i="1"/>
  <c r="AN1845" i="1" s="1"/>
  <c r="AR1845" i="1" s="1"/>
  <c r="AU1845" i="1"/>
  <c r="AV1845" i="1"/>
  <c r="AW1845" i="1" a="1"/>
  <c r="AW1845" i="1" s="1"/>
  <c r="AX1845" i="1" a="1"/>
  <c r="AX1845" i="1" s="1"/>
  <c r="AY1845" i="1" a="1"/>
  <c r="AY1845" i="1" s="1"/>
  <c r="AZ1845" i="1" a="1"/>
  <c r="AZ1845" i="1" s="1"/>
  <c r="AI1846" i="1"/>
  <c r="AT1846" i="1" s="1"/>
  <c r="AL1846" i="1"/>
  <c r="AM1846" i="1"/>
  <c r="AU1846" i="1"/>
  <c r="AV1846" i="1"/>
  <c r="AW1846" i="1" a="1"/>
  <c r="AW1846" i="1" s="1"/>
  <c r="AX1846" i="1" a="1"/>
  <c r="AX1846" i="1" s="1"/>
  <c r="AY1846" i="1" a="1"/>
  <c r="AY1846" i="1" s="1"/>
  <c r="AZ1846" i="1" a="1"/>
  <c r="AZ1846" i="1" s="1"/>
  <c r="AI1847" i="1"/>
  <c r="AL1847" i="1"/>
  <c r="AM1847" i="1"/>
  <c r="AU1847" i="1"/>
  <c r="AV1847" i="1"/>
  <c r="AW1847" i="1" a="1"/>
  <c r="AW1847" i="1" s="1"/>
  <c r="AX1847" i="1" a="1"/>
  <c r="AX1847" i="1" s="1"/>
  <c r="AY1847" i="1" a="1"/>
  <c r="AY1847" i="1" s="1"/>
  <c r="AZ1847" i="1" a="1"/>
  <c r="AZ1847" i="1" s="1"/>
  <c r="AI1848" i="1"/>
  <c r="AT1848" i="1" s="1"/>
  <c r="AM1848" i="1"/>
  <c r="AO1848" i="1"/>
  <c r="AU1848" i="1"/>
  <c r="AV1848" i="1"/>
  <c r="AW1848" i="1" a="1"/>
  <c r="AW1848" i="1" s="1"/>
  <c r="AX1848" i="1" a="1"/>
  <c r="AX1848" i="1" s="1"/>
  <c r="AY1848" i="1" a="1"/>
  <c r="AY1848" i="1" s="1"/>
  <c r="AZ1848" i="1" a="1"/>
  <c r="AZ1848" i="1" s="1"/>
  <c r="AI1849" i="1"/>
  <c r="AL1849" i="1"/>
  <c r="AM1849" i="1"/>
  <c r="AU1849" i="1"/>
  <c r="AV1849" i="1"/>
  <c r="AW1849" i="1" a="1"/>
  <c r="AW1849" i="1" s="1"/>
  <c r="AX1849" i="1" a="1"/>
  <c r="AX1849" i="1" s="1"/>
  <c r="AY1849" i="1" a="1"/>
  <c r="AY1849" i="1" s="1"/>
  <c r="AZ1849" i="1" a="1"/>
  <c r="AZ1849" i="1" s="1"/>
  <c r="AI1850" i="1"/>
  <c r="AT1850" i="1" s="1"/>
  <c r="AL1850" i="1"/>
  <c r="AM1850" i="1"/>
  <c r="AU1850" i="1"/>
  <c r="AV1850" i="1"/>
  <c r="AW1850" i="1" a="1"/>
  <c r="AW1850" i="1" s="1"/>
  <c r="AX1850" i="1" a="1"/>
  <c r="AX1850" i="1" s="1"/>
  <c r="AY1850" i="1" a="1"/>
  <c r="AY1850" i="1" s="1"/>
  <c r="AZ1850" i="1" a="1"/>
  <c r="AZ1850" i="1" s="1"/>
  <c r="AI1851" i="1"/>
  <c r="AT1851" i="1" s="1"/>
  <c r="AM1851" i="1"/>
  <c r="AO1851" i="1"/>
  <c r="AN1851" i="1" s="1"/>
  <c r="AR1851" i="1" s="1"/>
  <c r="AU1851" i="1"/>
  <c r="AV1851" i="1"/>
  <c r="AW1851" i="1" a="1"/>
  <c r="AW1851" i="1" s="1"/>
  <c r="AX1851" i="1" a="1"/>
  <c r="AX1851" i="1" s="1"/>
  <c r="AY1851" i="1" a="1"/>
  <c r="AY1851" i="1" s="1"/>
  <c r="AZ1851" i="1" a="1"/>
  <c r="AZ1851" i="1" s="1"/>
  <c r="AI1852" i="1"/>
  <c r="AL1852" i="1"/>
  <c r="AM1852" i="1"/>
  <c r="AU1852" i="1"/>
  <c r="AV1852" i="1"/>
  <c r="AW1852" i="1" a="1"/>
  <c r="AW1852" i="1" s="1"/>
  <c r="AX1852" i="1" a="1"/>
  <c r="AX1852" i="1" s="1"/>
  <c r="AY1852" i="1" a="1"/>
  <c r="AY1852" i="1" s="1"/>
  <c r="AZ1852" i="1" a="1"/>
  <c r="AZ1852" i="1" s="1"/>
  <c r="AI1853" i="1"/>
  <c r="AT1853" i="1" s="1"/>
  <c r="AL1853" i="1"/>
  <c r="AM1853" i="1"/>
  <c r="AU1853" i="1"/>
  <c r="AV1853" i="1"/>
  <c r="AW1853" i="1" a="1"/>
  <c r="AW1853" i="1" s="1"/>
  <c r="AX1853" i="1" a="1"/>
  <c r="AX1853" i="1" s="1"/>
  <c r="AY1853" i="1" a="1"/>
  <c r="AY1853" i="1" s="1"/>
  <c r="AZ1853" i="1" a="1"/>
  <c r="AZ1853" i="1" s="1"/>
  <c r="AI1854" i="1"/>
  <c r="AM1854" i="1"/>
  <c r="AO1854" i="1"/>
  <c r="AU1854" i="1"/>
  <c r="AV1854" i="1"/>
  <c r="AW1854" i="1" a="1"/>
  <c r="AW1854" i="1" s="1"/>
  <c r="AX1854" i="1" a="1"/>
  <c r="AX1854" i="1" s="1"/>
  <c r="AY1854" i="1" a="1"/>
  <c r="AY1854" i="1" s="1"/>
  <c r="AZ1854" i="1" a="1"/>
  <c r="AZ1854" i="1" s="1"/>
  <c r="AI1855" i="1"/>
  <c r="AT1855" i="1" s="1"/>
  <c r="AL1855" i="1"/>
  <c r="AM1855" i="1"/>
  <c r="AU1855" i="1"/>
  <c r="AV1855" i="1"/>
  <c r="AW1855" i="1" a="1"/>
  <c r="AW1855" i="1" s="1"/>
  <c r="AX1855" i="1" a="1"/>
  <c r="AX1855" i="1" s="1"/>
  <c r="AY1855" i="1" a="1"/>
  <c r="AY1855" i="1" s="1"/>
  <c r="AZ1855" i="1" a="1"/>
  <c r="AZ1855" i="1" s="1"/>
  <c r="AI1856" i="1"/>
  <c r="AM1856" i="1"/>
  <c r="AO1856" i="1"/>
  <c r="AU1856" i="1"/>
  <c r="AV1856" i="1"/>
  <c r="AW1856" i="1" a="1"/>
  <c r="AW1856" i="1" s="1"/>
  <c r="AX1856" i="1" a="1"/>
  <c r="AX1856" i="1" s="1"/>
  <c r="AY1856" i="1" a="1"/>
  <c r="AY1856" i="1" s="1"/>
  <c r="AZ1856" i="1" a="1"/>
  <c r="AZ1856" i="1" s="1"/>
  <c r="AI1857" i="1"/>
  <c r="AT1857" i="1" s="1"/>
  <c r="AL1857" i="1"/>
  <c r="AM1857" i="1"/>
  <c r="AU1857" i="1"/>
  <c r="AV1857" i="1"/>
  <c r="AW1857" i="1" a="1"/>
  <c r="AW1857" i="1" s="1"/>
  <c r="AX1857" i="1" a="1"/>
  <c r="AX1857" i="1" s="1"/>
  <c r="AY1857" i="1" a="1"/>
  <c r="AY1857" i="1" s="1"/>
  <c r="AZ1857" i="1" a="1"/>
  <c r="AZ1857" i="1" s="1"/>
  <c r="AI1858" i="1"/>
  <c r="AT1858" i="1" s="1"/>
  <c r="AM1858" i="1"/>
  <c r="AO1858" i="1"/>
  <c r="AN1858" i="1" s="1"/>
  <c r="AR1858" i="1" s="1"/>
  <c r="AU1858" i="1"/>
  <c r="AV1858" i="1"/>
  <c r="AW1858" i="1" a="1"/>
  <c r="AW1858" i="1" s="1"/>
  <c r="AX1858" i="1" a="1"/>
  <c r="AX1858" i="1" s="1"/>
  <c r="AY1858" i="1" a="1"/>
  <c r="AY1858" i="1" s="1"/>
  <c r="AZ1858" i="1" a="1"/>
  <c r="AZ1858" i="1" s="1"/>
  <c r="AI1859" i="1"/>
  <c r="AT1859" i="1" s="1"/>
  <c r="AL1859" i="1"/>
  <c r="AM1859" i="1"/>
  <c r="AU1859" i="1"/>
  <c r="AV1859" i="1"/>
  <c r="AW1859" i="1" a="1"/>
  <c r="AW1859" i="1" s="1"/>
  <c r="AX1859" i="1" a="1"/>
  <c r="AX1859" i="1" s="1"/>
  <c r="AY1859" i="1" a="1"/>
  <c r="AY1859" i="1" s="1"/>
  <c r="AZ1859" i="1" a="1"/>
  <c r="AZ1859" i="1" s="1"/>
  <c r="AI1860" i="1"/>
  <c r="AL1860" i="1"/>
  <c r="AM1860" i="1"/>
  <c r="AU1860" i="1"/>
  <c r="AV1860" i="1"/>
  <c r="AW1860" i="1" a="1"/>
  <c r="AW1860" i="1" s="1"/>
  <c r="AX1860" i="1" a="1"/>
  <c r="AX1860" i="1" s="1"/>
  <c r="AY1860" i="1" a="1"/>
  <c r="AY1860" i="1" s="1"/>
  <c r="AZ1860" i="1" a="1"/>
  <c r="AZ1860" i="1" s="1"/>
  <c r="AI1861" i="1"/>
  <c r="AT1861" i="1" s="1"/>
  <c r="AL1861" i="1"/>
  <c r="AM1861" i="1"/>
  <c r="AU1861" i="1"/>
  <c r="AV1861" i="1"/>
  <c r="AW1861" i="1" a="1"/>
  <c r="AW1861" i="1" s="1"/>
  <c r="AX1861" i="1" a="1"/>
  <c r="AX1861" i="1" s="1"/>
  <c r="AY1861" i="1" a="1"/>
  <c r="AY1861" i="1" s="1"/>
  <c r="AZ1861" i="1" a="1"/>
  <c r="AZ1861" i="1" s="1"/>
  <c r="AI1862" i="1"/>
  <c r="AM1862" i="1"/>
  <c r="AO1862" i="1"/>
  <c r="AN1862" i="1" s="1"/>
  <c r="AR1862" i="1" s="1"/>
  <c r="AU1862" i="1"/>
  <c r="AV1862" i="1"/>
  <c r="AW1862" i="1" a="1"/>
  <c r="AW1862" i="1" s="1"/>
  <c r="AX1862" i="1" a="1"/>
  <c r="AX1862" i="1" s="1"/>
  <c r="AY1862" i="1" a="1"/>
  <c r="AY1862" i="1" s="1"/>
  <c r="AZ1862" i="1" a="1"/>
  <c r="AZ1862" i="1" s="1"/>
  <c r="AI1863" i="1"/>
  <c r="AT1863" i="1" s="1"/>
  <c r="AL1863" i="1"/>
  <c r="AM1863" i="1"/>
  <c r="AU1863" i="1"/>
  <c r="AV1863" i="1"/>
  <c r="AW1863" i="1" a="1"/>
  <c r="AW1863" i="1" s="1"/>
  <c r="AX1863" i="1" a="1"/>
  <c r="AX1863" i="1" s="1"/>
  <c r="AY1863" i="1" a="1"/>
  <c r="AY1863" i="1" s="1"/>
  <c r="AZ1863" i="1" a="1"/>
  <c r="AZ1863" i="1" s="1"/>
  <c r="AI1864" i="1"/>
  <c r="AM1864" i="1"/>
  <c r="AO1864" i="1"/>
  <c r="AU1864" i="1"/>
  <c r="AV1864" i="1"/>
  <c r="AW1864" i="1" a="1"/>
  <c r="AW1864" i="1" s="1"/>
  <c r="AX1864" i="1" a="1"/>
  <c r="AX1864" i="1" s="1"/>
  <c r="AY1864" i="1" a="1"/>
  <c r="AY1864" i="1" s="1"/>
  <c r="AZ1864" i="1" a="1"/>
  <c r="AZ1864" i="1" s="1"/>
  <c r="AI1865" i="1"/>
  <c r="AT1865" i="1" s="1"/>
  <c r="AL1865" i="1"/>
  <c r="AM1865" i="1"/>
  <c r="AU1865" i="1"/>
  <c r="AV1865" i="1"/>
  <c r="AW1865" i="1" a="1"/>
  <c r="AW1865" i="1" s="1"/>
  <c r="AX1865" i="1" a="1"/>
  <c r="AX1865" i="1" s="1"/>
  <c r="AY1865" i="1" a="1"/>
  <c r="AY1865" i="1" s="1"/>
  <c r="AZ1865" i="1" a="1"/>
  <c r="AZ1865" i="1" s="1"/>
  <c r="AI1866" i="1"/>
  <c r="AT1866" i="1" s="1"/>
  <c r="AL1866" i="1"/>
  <c r="AM1866" i="1"/>
  <c r="AU1866" i="1"/>
  <c r="AV1866" i="1"/>
  <c r="AW1866" i="1" a="1"/>
  <c r="AW1866" i="1" s="1"/>
  <c r="AX1866" i="1" a="1"/>
  <c r="AX1866" i="1" s="1"/>
  <c r="AY1866" i="1" a="1"/>
  <c r="AY1866" i="1" s="1"/>
  <c r="AZ1866" i="1" a="1"/>
  <c r="AZ1866" i="1" s="1"/>
  <c r="AI1867" i="1"/>
  <c r="AT1867" i="1" s="1"/>
  <c r="AM1867" i="1"/>
  <c r="AO1867" i="1"/>
  <c r="AU1867" i="1"/>
  <c r="AV1867" i="1"/>
  <c r="AW1867" i="1" a="1"/>
  <c r="AW1867" i="1" s="1"/>
  <c r="AX1867" i="1" a="1"/>
  <c r="AX1867" i="1" s="1"/>
  <c r="AY1867" i="1" a="1"/>
  <c r="AY1867" i="1" s="1"/>
  <c r="AZ1867" i="1" a="1"/>
  <c r="AZ1867" i="1" s="1"/>
  <c r="AI1868" i="1"/>
  <c r="AL1868" i="1"/>
  <c r="AM1868" i="1"/>
  <c r="AU1868" i="1"/>
  <c r="AV1868" i="1"/>
  <c r="AW1868" i="1" a="1"/>
  <c r="AW1868" i="1" s="1"/>
  <c r="AX1868" i="1" a="1"/>
  <c r="AX1868" i="1" s="1"/>
  <c r="AY1868" i="1" a="1"/>
  <c r="AY1868" i="1" s="1"/>
  <c r="AZ1868" i="1" a="1"/>
  <c r="AZ1868" i="1" s="1"/>
  <c r="AI1869" i="1"/>
  <c r="AT1869" i="1" s="1"/>
  <c r="AM1869" i="1"/>
  <c r="AO1869" i="1"/>
  <c r="AU1869" i="1"/>
  <c r="AV1869" i="1"/>
  <c r="AW1869" i="1" a="1"/>
  <c r="AW1869" i="1" s="1"/>
  <c r="AX1869" i="1" a="1"/>
  <c r="AX1869" i="1" s="1"/>
  <c r="AY1869" i="1" a="1"/>
  <c r="AY1869" i="1" s="1"/>
  <c r="AZ1869" i="1" a="1"/>
  <c r="AZ1869" i="1" s="1"/>
  <c r="AI1870" i="1"/>
  <c r="AL1870" i="1"/>
  <c r="AM1870" i="1"/>
  <c r="AU1870" i="1"/>
  <c r="AV1870" i="1"/>
  <c r="AW1870" i="1" a="1"/>
  <c r="AW1870" i="1" s="1"/>
  <c r="AX1870" i="1" a="1"/>
  <c r="AX1870" i="1" s="1"/>
  <c r="AY1870" i="1" a="1"/>
  <c r="AY1870" i="1" s="1"/>
  <c r="AZ1870" i="1" a="1"/>
  <c r="AZ1870" i="1" s="1"/>
  <c r="AI1871" i="1"/>
  <c r="AL1871" i="1"/>
  <c r="AM1871" i="1"/>
  <c r="AU1871" i="1"/>
  <c r="AV1871" i="1"/>
  <c r="AW1871" i="1" a="1"/>
  <c r="AW1871" i="1" s="1"/>
  <c r="AX1871" i="1" a="1"/>
  <c r="AX1871" i="1" s="1"/>
  <c r="AY1871" i="1" a="1"/>
  <c r="AY1871" i="1" s="1"/>
  <c r="AZ1871" i="1" a="1"/>
  <c r="AZ1871" i="1" s="1"/>
  <c r="AI1872" i="1"/>
  <c r="AT1872" i="1" s="1"/>
  <c r="AM1872" i="1"/>
  <c r="AO1872" i="1"/>
  <c r="AN1872" i="1" s="1"/>
  <c r="AR1872" i="1" s="1"/>
  <c r="AU1872" i="1"/>
  <c r="AV1872" i="1"/>
  <c r="AW1872" i="1" a="1"/>
  <c r="AW1872" i="1" s="1"/>
  <c r="AX1872" i="1" a="1"/>
  <c r="AX1872" i="1" s="1"/>
  <c r="AY1872" i="1" a="1"/>
  <c r="AY1872" i="1" s="1"/>
  <c r="AZ1872" i="1" a="1"/>
  <c r="AZ1872" i="1" s="1"/>
  <c r="AI1873" i="1"/>
  <c r="AT1873" i="1" s="1"/>
  <c r="AL1873" i="1"/>
  <c r="AM1873" i="1"/>
  <c r="AU1873" i="1"/>
  <c r="AV1873" i="1"/>
  <c r="AW1873" i="1" a="1"/>
  <c r="AW1873" i="1" s="1"/>
  <c r="AX1873" i="1" a="1"/>
  <c r="AX1873" i="1" s="1"/>
  <c r="AY1873" i="1" a="1"/>
  <c r="AY1873" i="1" s="1"/>
  <c r="AZ1873" i="1" a="1"/>
  <c r="AZ1873" i="1" s="1"/>
  <c r="AI1874" i="1"/>
  <c r="AL1874" i="1"/>
  <c r="AM1874" i="1"/>
  <c r="AU1874" i="1"/>
  <c r="AV1874" i="1"/>
  <c r="AW1874" i="1" a="1"/>
  <c r="AW1874" i="1" s="1"/>
  <c r="AX1874" i="1" a="1"/>
  <c r="AX1874" i="1" s="1"/>
  <c r="AY1874" i="1" a="1"/>
  <c r="AY1874" i="1" s="1"/>
  <c r="AZ1874" i="1" a="1"/>
  <c r="AZ1874" i="1" s="1"/>
  <c r="AI1875" i="1"/>
  <c r="AM1875" i="1"/>
  <c r="AO1875" i="1"/>
  <c r="AN1875" i="1" s="1"/>
  <c r="AR1875" i="1" s="1"/>
  <c r="AU1875" i="1"/>
  <c r="AV1875" i="1"/>
  <c r="AW1875" i="1" a="1"/>
  <c r="AW1875" i="1" s="1"/>
  <c r="AX1875" i="1" a="1"/>
  <c r="AX1875" i="1" s="1"/>
  <c r="AY1875" i="1" a="1"/>
  <c r="AY1875" i="1" s="1"/>
  <c r="AZ1875" i="1" a="1"/>
  <c r="AZ1875" i="1" s="1"/>
  <c r="AI1876" i="1"/>
  <c r="AL1876" i="1"/>
  <c r="AM1876" i="1"/>
  <c r="AU1876" i="1"/>
  <c r="AV1876" i="1"/>
  <c r="AW1876" i="1" a="1"/>
  <c r="AW1876" i="1" s="1"/>
  <c r="AX1876" i="1" a="1"/>
  <c r="AX1876" i="1" s="1"/>
  <c r="AY1876" i="1" a="1"/>
  <c r="AY1876" i="1" s="1"/>
  <c r="AZ1876" i="1" a="1"/>
  <c r="AZ1876" i="1" s="1"/>
  <c r="AI1877" i="1"/>
  <c r="AL1877" i="1"/>
  <c r="AM1877" i="1"/>
  <c r="AU1877" i="1"/>
  <c r="AV1877" i="1"/>
  <c r="AW1877" i="1" a="1"/>
  <c r="AW1877" i="1" s="1"/>
  <c r="AX1877" i="1" a="1"/>
  <c r="AX1877" i="1" s="1"/>
  <c r="AY1877" i="1" a="1"/>
  <c r="AY1877" i="1" s="1"/>
  <c r="AZ1877" i="1" a="1"/>
  <c r="AZ1877" i="1" s="1"/>
  <c r="AI1878" i="1"/>
  <c r="AT1878" i="1" s="1"/>
  <c r="AM1878" i="1"/>
  <c r="AO1878" i="1"/>
  <c r="AS1878" i="1" s="1"/>
  <c r="AU1878" i="1"/>
  <c r="AV1878" i="1"/>
  <c r="AW1878" i="1" a="1"/>
  <c r="AW1878" i="1" s="1"/>
  <c r="AX1878" i="1" a="1"/>
  <c r="AX1878" i="1" s="1"/>
  <c r="AY1878" i="1" a="1"/>
  <c r="AY1878" i="1" s="1"/>
  <c r="AZ1878" i="1" a="1"/>
  <c r="AZ1878" i="1" s="1"/>
  <c r="AI1879" i="1"/>
  <c r="AM1879" i="1"/>
  <c r="AO1879" i="1"/>
  <c r="AU1879" i="1"/>
  <c r="AV1879" i="1"/>
  <c r="AW1879" i="1" a="1"/>
  <c r="AW1879" i="1" s="1"/>
  <c r="AX1879" i="1" a="1"/>
  <c r="AX1879" i="1" s="1"/>
  <c r="AY1879" i="1" a="1"/>
  <c r="AY1879" i="1" s="1"/>
  <c r="AZ1879" i="1" a="1"/>
  <c r="AZ1879" i="1" s="1"/>
  <c r="AI1880" i="1"/>
  <c r="AL1880" i="1"/>
  <c r="AM1880" i="1"/>
  <c r="AU1880" i="1"/>
  <c r="AV1880" i="1"/>
  <c r="AW1880" i="1" a="1"/>
  <c r="AW1880" i="1" s="1"/>
  <c r="AX1880" i="1" a="1"/>
  <c r="AX1880" i="1" s="1"/>
  <c r="AY1880" i="1" a="1"/>
  <c r="AY1880" i="1" s="1"/>
  <c r="AZ1880" i="1" a="1"/>
  <c r="AZ1880" i="1" s="1"/>
  <c r="AI1881" i="1"/>
  <c r="AT1881" i="1" s="1"/>
  <c r="AM1881" i="1"/>
  <c r="AN1881" i="1"/>
  <c r="AR1881" i="1" s="1"/>
  <c r="AO1881" i="1"/>
  <c r="AS1881" i="1" s="1"/>
  <c r="AU1881" i="1"/>
  <c r="AV1881" i="1"/>
  <c r="AW1881" i="1" a="1"/>
  <c r="AW1881" i="1" s="1"/>
  <c r="AX1881" i="1" a="1"/>
  <c r="AX1881" i="1" s="1"/>
  <c r="AY1881" i="1" a="1"/>
  <c r="AY1881" i="1" s="1"/>
  <c r="AZ1881" i="1" a="1"/>
  <c r="AZ1881" i="1" s="1"/>
  <c r="AI1882" i="1"/>
  <c r="AT1882" i="1" s="1"/>
  <c r="AM1882" i="1"/>
  <c r="AO1882" i="1"/>
  <c r="AS1882" i="1" s="1"/>
  <c r="AU1882" i="1"/>
  <c r="AV1882" i="1"/>
  <c r="AW1882" i="1" a="1"/>
  <c r="AW1882" i="1" s="1"/>
  <c r="AX1882" i="1" a="1"/>
  <c r="AX1882" i="1" s="1"/>
  <c r="AY1882" i="1" a="1"/>
  <c r="AY1882" i="1" s="1"/>
  <c r="AZ1882" i="1" a="1"/>
  <c r="AZ1882" i="1" s="1"/>
  <c r="AI1883" i="1"/>
  <c r="AT1883" i="1" s="1"/>
  <c r="AM1883" i="1"/>
  <c r="AO1883" i="1"/>
  <c r="AN1883" i="1" s="1"/>
  <c r="AR1883" i="1" s="1"/>
  <c r="AU1883" i="1"/>
  <c r="AV1883" i="1"/>
  <c r="AW1883" i="1" a="1"/>
  <c r="AW1883" i="1" s="1"/>
  <c r="AX1883" i="1" a="1"/>
  <c r="AX1883" i="1" s="1"/>
  <c r="AY1883" i="1" a="1"/>
  <c r="AY1883" i="1" s="1"/>
  <c r="AZ1883" i="1" a="1"/>
  <c r="AZ1883" i="1" s="1"/>
  <c r="AI1884" i="1"/>
  <c r="AL1884" i="1"/>
  <c r="AM1884" i="1"/>
  <c r="AU1884" i="1"/>
  <c r="AV1884" i="1"/>
  <c r="AW1884" i="1" a="1"/>
  <c r="AW1884" i="1" s="1"/>
  <c r="AX1884" i="1" a="1"/>
  <c r="AX1884" i="1" s="1"/>
  <c r="AY1884" i="1" a="1"/>
  <c r="AY1884" i="1" s="1"/>
  <c r="AZ1884" i="1" a="1"/>
  <c r="AZ1884" i="1" s="1"/>
  <c r="AI1885" i="1"/>
  <c r="AT1885" i="1" s="1"/>
  <c r="AL1885" i="1"/>
  <c r="AM1885" i="1"/>
  <c r="AU1885" i="1"/>
  <c r="AV1885" i="1"/>
  <c r="AW1885" i="1" a="1"/>
  <c r="AW1885" i="1" s="1"/>
  <c r="AX1885" i="1" a="1"/>
  <c r="AX1885" i="1" s="1"/>
  <c r="AY1885" i="1" a="1"/>
  <c r="AY1885" i="1" s="1"/>
  <c r="AZ1885" i="1" a="1"/>
  <c r="AZ1885" i="1" s="1"/>
  <c r="AI1886" i="1"/>
  <c r="AM1886" i="1"/>
  <c r="AO1886" i="1"/>
  <c r="AN1886" i="1" s="1"/>
  <c r="AR1886" i="1" s="1"/>
  <c r="AU1886" i="1"/>
  <c r="AV1886" i="1"/>
  <c r="AW1886" i="1" a="1"/>
  <c r="AW1886" i="1" s="1"/>
  <c r="AX1886" i="1" a="1"/>
  <c r="AX1886" i="1" s="1"/>
  <c r="AY1886" i="1" a="1"/>
  <c r="AY1886" i="1" s="1"/>
  <c r="AZ1886" i="1" a="1"/>
  <c r="AZ1886" i="1" s="1"/>
  <c r="AI1887" i="1"/>
  <c r="AT1887" i="1" s="1"/>
  <c r="AL1887" i="1"/>
  <c r="AM1887" i="1"/>
  <c r="AU1887" i="1"/>
  <c r="AV1887" i="1"/>
  <c r="AW1887" i="1" a="1"/>
  <c r="AW1887" i="1" s="1"/>
  <c r="AX1887" i="1" a="1"/>
  <c r="AX1887" i="1" s="1"/>
  <c r="AY1887" i="1" a="1"/>
  <c r="AY1887" i="1" s="1"/>
  <c r="AZ1887" i="1" a="1"/>
  <c r="AZ1887" i="1" s="1"/>
  <c r="AI1888" i="1"/>
  <c r="AM1888" i="1"/>
  <c r="AO1888" i="1"/>
  <c r="AN1888" i="1" s="1"/>
  <c r="AR1888" i="1" s="1"/>
  <c r="AU1888" i="1"/>
  <c r="AV1888" i="1"/>
  <c r="AW1888" i="1" a="1"/>
  <c r="AW1888" i="1" s="1"/>
  <c r="AX1888" i="1" a="1"/>
  <c r="AX1888" i="1" s="1"/>
  <c r="AY1888" i="1" a="1"/>
  <c r="AY1888" i="1" s="1"/>
  <c r="AZ1888" i="1" a="1"/>
  <c r="AZ1888" i="1" s="1"/>
  <c r="AI1889" i="1"/>
  <c r="AT1889" i="1" s="1"/>
  <c r="AL1889" i="1"/>
  <c r="AM1889" i="1"/>
  <c r="AU1889" i="1"/>
  <c r="AV1889" i="1"/>
  <c r="AW1889" i="1" a="1"/>
  <c r="AW1889" i="1" s="1"/>
  <c r="AX1889" i="1" a="1"/>
  <c r="AX1889" i="1" s="1"/>
  <c r="AY1889" i="1" a="1"/>
  <c r="AY1889" i="1" s="1"/>
  <c r="AZ1889" i="1" a="1"/>
  <c r="AZ1889" i="1" s="1"/>
  <c r="AI1890" i="1"/>
  <c r="AL1890" i="1"/>
  <c r="AM1890" i="1"/>
  <c r="AU1890" i="1"/>
  <c r="AV1890" i="1"/>
  <c r="AW1890" i="1" a="1"/>
  <c r="AW1890" i="1" s="1"/>
  <c r="AX1890" i="1" a="1"/>
  <c r="AX1890" i="1" s="1"/>
  <c r="AY1890" i="1" a="1"/>
  <c r="AY1890" i="1" s="1"/>
  <c r="AZ1890" i="1" a="1"/>
  <c r="AZ1890" i="1" s="1"/>
  <c r="AI1891" i="1"/>
  <c r="AT1891" i="1" s="1"/>
  <c r="AM1891" i="1"/>
  <c r="AO1891" i="1"/>
  <c r="AN1891" i="1" s="1"/>
  <c r="AR1891" i="1" s="1"/>
  <c r="AU1891" i="1"/>
  <c r="AV1891" i="1"/>
  <c r="AW1891" i="1" a="1"/>
  <c r="AW1891" i="1" s="1"/>
  <c r="AX1891" i="1" a="1"/>
  <c r="AX1891" i="1" s="1"/>
  <c r="AY1891" i="1" a="1"/>
  <c r="AY1891" i="1" s="1"/>
  <c r="AZ1891" i="1" a="1"/>
  <c r="AZ1891" i="1" s="1"/>
  <c r="AI1892" i="1"/>
  <c r="AL1892" i="1"/>
  <c r="AM1892" i="1"/>
  <c r="AU1892" i="1"/>
  <c r="AV1892" i="1"/>
  <c r="AW1892" i="1" a="1"/>
  <c r="AW1892" i="1" s="1"/>
  <c r="AX1892" i="1" a="1"/>
  <c r="AX1892" i="1" s="1"/>
  <c r="AY1892" i="1" a="1"/>
  <c r="AY1892" i="1" s="1"/>
  <c r="AZ1892" i="1" a="1"/>
  <c r="AZ1892" i="1" s="1"/>
  <c r="AI1893" i="1"/>
  <c r="AT1893" i="1" s="1"/>
  <c r="AM1893" i="1"/>
  <c r="AO1893" i="1"/>
  <c r="AS1893" i="1" s="1"/>
  <c r="AU1893" i="1"/>
  <c r="AV1893" i="1"/>
  <c r="AW1893" i="1" a="1"/>
  <c r="AW1893" i="1" s="1"/>
  <c r="AX1893" i="1" a="1"/>
  <c r="AX1893" i="1" s="1"/>
  <c r="AY1893" i="1" a="1"/>
  <c r="AY1893" i="1" s="1"/>
  <c r="AZ1893" i="1" a="1"/>
  <c r="AZ1893" i="1" s="1"/>
  <c r="AI1894" i="1"/>
  <c r="AT1894" i="1" s="1"/>
  <c r="AM1894" i="1"/>
  <c r="AO1894" i="1"/>
  <c r="AS1894" i="1" s="1"/>
  <c r="AU1894" i="1"/>
  <c r="AV1894" i="1"/>
  <c r="AW1894" i="1" a="1"/>
  <c r="AW1894" i="1" s="1"/>
  <c r="AX1894" i="1" a="1"/>
  <c r="AX1894" i="1" s="1"/>
  <c r="AY1894" i="1" a="1"/>
  <c r="AY1894" i="1" s="1"/>
  <c r="AZ1894" i="1" a="1"/>
  <c r="AZ1894" i="1" s="1"/>
  <c r="AI1895" i="1"/>
  <c r="AT1895" i="1" s="1"/>
  <c r="AL1895" i="1"/>
  <c r="AM1895" i="1"/>
  <c r="AU1895" i="1"/>
  <c r="AV1895" i="1"/>
  <c r="AW1895" i="1" a="1"/>
  <c r="AW1895" i="1" s="1"/>
  <c r="AX1895" i="1" a="1"/>
  <c r="AX1895" i="1" s="1"/>
  <c r="AY1895" i="1" a="1"/>
  <c r="AY1895" i="1" s="1"/>
  <c r="AZ1895" i="1" a="1"/>
  <c r="AZ1895" i="1" s="1"/>
  <c r="AI1896" i="1"/>
  <c r="AT1896" i="1" s="1"/>
  <c r="AM1896" i="1"/>
  <c r="AO1896" i="1"/>
  <c r="AS1896" i="1" s="1"/>
  <c r="AU1896" i="1"/>
  <c r="AV1896" i="1"/>
  <c r="AW1896" i="1" a="1"/>
  <c r="AW1896" i="1" s="1"/>
  <c r="AX1896" i="1" a="1"/>
  <c r="AX1896" i="1" s="1"/>
  <c r="AY1896" i="1" a="1"/>
  <c r="AY1896" i="1" s="1"/>
  <c r="AZ1896" i="1" a="1"/>
  <c r="AZ1896" i="1" s="1"/>
  <c r="AI1897" i="1"/>
  <c r="AT1897" i="1" s="1"/>
  <c r="AM1897" i="1"/>
  <c r="AO1897" i="1"/>
  <c r="AN1897" i="1" s="1"/>
  <c r="AR1897" i="1" s="1"/>
  <c r="AU1897" i="1"/>
  <c r="AV1897" i="1"/>
  <c r="AW1897" i="1" a="1"/>
  <c r="AW1897" i="1" s="1"/>
  <c r="AX1897" i="1" a="1"/>
  <c r="AX1897" i="1" s="1"/>
  <c r="AY1897" i="1" a="1"/>
  <c r="AY1897" i="1" s="1"/>
  <c r="AZ1897" i="1" a="1"/>
  <c r="AZ1897" i="1" s="1"/>
  <c r="AI1898" i="1"/>
  <c r="AT1898" i="1" s="1"/>
  <c r="AM1898" i="1"/>
  <c r="AO1898" i="1"/>
  <c r="AU1898" i="1"/>
  <c r="AV1898" i="1"/>
  <c r="AW1898" i="1" a="1"/>
  <c r="AW1898" i="1" s="1"/>
  <c r="AX1898" i="1" a="1"/>
  <c r="AX1898" i="1" s="1"/>
  <c r="AY1898" i="1" a="1"/>
  <c r="AY1898" i="1" s="1"/>
  <c r="AZ1898" i="1" a="1"/>
  <c r="AZ1898" i="1" s="1"/>
  <c r="AI1899" i="1"/>
  <c r="AT1899" i="1" s="1"/>
  <c r="AL1899" i="1"/>
  <c r="AM1899" i="1"/>
  <c r="AU1899" i="1"/>
  <c r="AV1899" i="1"/>
  <c r="AW1899" i="1" a="1"/>
  <c r="AW1899" i="1" s="1"/>
  <c r="AX1899" i="1" a="1"/>
  <c r="AX1899" i="1" s="1"/>
  <c r="AY1899" i="1" a="1"/>
  <c r="AY1899" i="1" s="1"/>
  <c r="AZ1899" i="1" a="1"/>
  <c r="AZ1899" i="1" s="1"/>
  <c r="AI1900" i="1"/>
  <c r="AL1900" i="1"/>
  <c r="AM1900" i="1"/>
  <c r="AU1900" i="1"/>
  <c r="AV1900" i="1"/>
  <c r="AW1900" i="1" a="1"/>
  <c r="AW1900" i="1" s="1"/>
  <c r="AX1900" i="1" a="1"/>
  <c r="AX1900" i="1" s="1"/>
  <c r="AY1900" i="1" a="1"/>
  <c r="AY1900" i="1" s="1"/>
  <c r="AZ1900" i="1" a="1"/>
  <c r="AZ1900" i="1" s="1"/>
  <c r="AI1901" i="1"/>
  <c r="AT1901" i="1" s="1"/>
  <c r="AL1901" i="1"/>
  <c r="AM1901" i="1"/>
  <c r="AU1901" i="1"/>
  <c r="AV1901" i="1"/>
  <c r="AW1901" i="1" a="1"/>
  <c r="AW1901" i="1" s="1"/>
  <c r="AX1901" i="1" a="1"/>
  <c r="AX1901" i="1" s="1"/>
  <c r="AY1901" i="1" a="1"/>
  <c r="AY1901" i="1" s="1"/>
  <c r="AZ1901" i="1" a="1"/>
  <c r="AZ1901" i="1" s="1"/>
  <c r="AI1902" i="1"/>
  <c r="AT1902" i="1" s="1"/>
  <c r="AL1902" i="1"/>
  <c r="AM1902" i="1"/>
  <c r="AU1902" i="1"/>
  <c r="AV1902" i="1"/>
  <c r="AW1902" i="1" a="1"/>
  <c r="AW1902" i="1" s="1"/>
  <c r="AX1902" i="1" a="1"/>
  <c r="AX1902" i="1" s="1"/>
  <c r="AY1902" i="1" a="1"/>
  <c r="AY1902" i="1" s="1"/>
  <c r="AZ1902" i="1" a="1"/>
  <c r="AZ1902" i="1" s="1"/>
  <c r="AI1903" i="1"/>
  <c r="AT1903" i="1" s="1"/>
  <c r="AM1903" i="1"/>
  <c r="AO1903" i="1"/>
  <c r="AS1903" i="1" s="1"/>
  <c r="AU1903" i="1"/>
  <c r="AV1903" i="1"/>
  <c r="AI1904" i="1"/>
  <c r="AT1904" i="1" s="1"/>
  <c r="AL1904" i="1"/>
  <c r="AM1904" i="1"/>
  <c r="AU1904" i="1"/>
  <c r="AV1904" i="1"/>
  <c r="AW1904" i="1" a="1"/>
  <c r="AW1904" i="1" s="1"/>
  <c r="AY1904" i="1" a="1"/>
  <c r="AY1904" i="1" s="1"/>
  <c r="AI1905" i="1"/>
  <c r="AT1905" i="1" s="1"/>
  <c r="AM1905" i="1"/>
  <c r="AO1905" i="1"/>
  <c r="AN1905" i="1" s="1"/>
  <c r="AR1905" i="1" s="1"/>
  <c r="AU1905" i="1"/>
  <c r="AV1905" i="1"/>
  <c r="AI1906" i="1"/>
  <c r="AT1906" i="1" s="1"/>
  <c r="AL1906" i="1"/>
  <c r="AM1906" i="1"/>
  <c r="AU1906" i="1"/>
  <c r="AV1906" i="1"/>
  <c r="AW1906" i="1" a="1"/>
  <c r="AW1906" i="1" s="1"/>
  <c r="AY1906" i="1" a="1"/>
  <c r="AY1906" i="1" s="1"/>
  <c r="AI1907" i="1"/>
  <c r="AM1907" i="1"/>
  <c r="AO1907" i="1"/>
  <c r="AN1907" i="1" s="1"/>
  <c r="AR1907" i="1" s="1"/>
  <c r="AU1907" i="1"/>
  <c r="AV1907" i="1"/>
  <c r="AW1907" i="1" a="1"/>
  <c r="AW1907" i="1" s="1"/>
  <c r="AX1907" i="1" a="1"/>
  <c r="AX1907" i="1" s="1"/>
  <c r="AY1907" i="1" a="1"/>
  <c r="AY1907" i="1" s="1"/>
  <c r="AZ1907" i="1" a="1"/>
  <c r="AZ1907" i="1" s="1"/>
  <c r="AI1908" i="1"/>
  <c r="AL1908" i="1"/>
  <c r="AM1908" i="1"/>
  <c r="AU1908" i="1"/>
  <c r="AV1908" i="1"/>
  <c r="AW1908" i="1" a="1"/>
  <c r="AW1908" i="1" s="1"/>
  <c r="AX1908" i="1" a="1"/>
  <c r="AX1908" i="1" s="1"/>
  <c r="AY1908" i="1" a="1"/>
  <c r="AY1908" i="1" s="1"/>
  <c r="AZ1908" i="1" a="1"/>
  <c r="AZ1908" i="1" s="1"/>
  <c r="AI1909" i="1"/>
  <c r="AT1909" i="1" s="1"/>
  <c r="AM1909" i="1"/>
  <c r="AO1909" i="1"/>
  <c r="AU1909" i="1"/>
  <c r="AV1909" i="1"/>
  <c r="AW1909" i="1" a="1"/>
  <c r="AW1909" i="1" s="1"/>
  <c r="AX1909" i="1" a="1"/>
  <c r="AX1909" i="1" s="1"/>
  <c r="AY1909" i="1" a="1"/>
  <c r="AY1909" i="1" s="1"/>
  <c r="AZ1909" i="1" a="1"/>
  <c r="AZ1909" i="1" s="1"/>
  <c r="AI1910" i="1"/>
  <c r="AT1910" i="1" s="1"/>
  <c r="AM1910" i="1"/>
  <c r="AO1910" i="1"/>
  <c r="AN1910" i="1" s="1"/>
  <c r="AR1910" i="1" s="1"/>
  <c r="AU1910" i="1"/>
  <c r="AV1910" i="1"/>
  <c r="AW1910" i="1" a="1"/>
  <c r="AW1910" i="1" s="1"/>
  <c r="AX1910" i="1" a="1"/>
  <c r="AX1910" i="1" s="1"/>
  <c r="AY1910" i="1" a="1"/>
  <c r="AY1910" i="1" s="1"/>
  <c r="AZ1910" i="1" a="1"/>
  <c r="AZ1910" i="1" s="1"/>
  <c r="AI1911" i="1"/>
  <c r="AL1911" i="1"/>
  <c r="AM1911" i="1"/>
  <c r="AU1911" i="1"/>
  <c r="AV1911" i="1"/>
  <c r="AW1911" i="1" a="1"/>
  <c r="AW1911" i="1" s="1"/>
  <c r="AX1911" i="1" a="1"/>
  <c r="AX1911" i="1" s="1"/>
  <c r="AY1911" i="1" a="1"/>
  <c r="AY1911" i="1" s="1"/>
  <c r="AZ1911" i="1" a="1"/>
  <c r="AZ1911" i="1" s="1"/>
  <c r="AI1912" i="1"/>
  <c r="AT1912" i="1" s="1"/>
  <c r="AM1912" i="1"/>
  <c r="AO1912" i="1"/>
  <c r="AS1912" i="1" s="1"/>
  <c r="AU1912" i="1"/>
  <c r="AV1912" i="1"/>
  <c r="AW1912" i="1" a="1"/>
  <c r="AW1912" i="1" s="1"/>
  <c r="AX1912" i="1" a="1"/>
  <c r="AX1912" i="1" s="1"/>
  <c r="AY1912" i="1" a="1"/>
  <c r="AY1912" i="1" s="1"/>
  <c r="AZ1912" i="1" a="1"/>
  <c r="AZ1912" i="1" s="1"/>
  <c r="AI1913" i="1"/>
  <c r="AT1913" i="1" s="1"/>
  <c r="AL1913" i="1"/>
  <c r="AM1913" i="1"/>
  <c r="AU1913" i="1"/>
  <c r="AV1913" i="1"/>
  <c r="AW1913" i="1" a="1"/>
  <c r="AW1913" i="1" s="1"/>
  <c r="AX1913" i="1" a="1"/>
  <c r="AX1913" i="1" s="1"/>
  <c r="AY1913" i="1" a="1"/>
  <c r="AY1913" i="1" s="1"/>
  <c r="AZ1913" i="1" a="1"/>
  <c r="AZ1913" i="1" s="1"/>
  <c r="AI1914" i="1"/>
  <c r="AT1914" i="1" s="1"/>
  <c r="AM1914" i="1"/>
  <c r="AO1914" i="1"/>
  <c r="AN1914" i="1" s="1"/>
  <c r="AR1914" i="1" s="1"/>
  <c r="AU1914" i="1"/>
  <c r="AV1914" i="1"/>
  <c r="AW1914" i="1" a="1"/>
  <c r="AW1914" i="1" s="1"/>
  <c r="AX1914" i="1" a="1"/>
  <c r="AX1914" i="1" s="1"/>
  <c r="AY1914" i="1" a="1"/>
  <c r="AY1914" i="1" s="1"/>
  <c r="AZ1914" i="1" a="1"/>
  <c r="AZ1914" i="1" s="1"/>
  <c r="AI1915" i="1"/>
  <c r="AT1915" i="1" s="1"/>
  <c r="AM1915" i="1"/>
  <c r="AO1915" i="1"/>
  <c r="AN1915" i="1" s="1"/>
  <c r="AR1915" i="1" s="1"/>
  <c r="AU1915" i="1"/>
  <c r="AV1915" i="1"/>
  <c r="AW1915" i="1" a="1"/>
  <c r="AW1915" i="1" s="1"/>
  <c r="AX1915" i="1" a="1"/>
  <c r="AX1915" i="1" s="1"/>
  <c r="AY1915" i="1" a="1"/>
  <c r="AY1915" i="1" s="1"/>
  <c r="AZ1915" i="1" a="1"/>
  <c r="AZ1915" i="1" s="1"/>
  <c r="AI1916" i="1"/>
  <c r="AL1916" i="1"/>
  <c r="AM1916" i="1"/>
  <c r="AU1916" i="1"/>
  <c r="AV1916" i="1"/>
  <c r="AW1916" i="1" a="1"/>
  <c r="AW1916" i="1" s="1"/>
  <c r="AX1916" i="1" a="1"/>
  <c r="AX1916" i="1" s="1"/>
  <c r="AY1916" i="1" a="1"/>
  <c r="AY1916" i="1" s="1"/>
  <c r="AZ1916" i="1" a="1"/>
  <c r="AZ1916" i="1" s="1"/>
  <c r="AI1917" i="1"/>
  <c r="AT1917" i="1" s="1"/>
  <c r="AL1917" i="1"/>
  <c r="AM1917" i="1"/>
  <c r="AU1917" i="1"/>
  <c r="AV1917" i="1"/>
  <c r="AW1917" i="1" a="1"/>
  <c r="AW1917" i="1" s="1"/>
  <c r="AX1917" i="1" a="1"/>
  <c r="AX1917" i="1" s="1"/>
  <c r="AY1917" i="1" a="1"/>
  <c r="AY1917" i="1" s="1"/>
  <c r="AZ1917" i="1" a="1"/>
  <c r="AZ1917" i="1" s="1"/>
  <c r="AI1918" i="1"/>
  <c r="AT1918" i="1" s="1"/>
  <c r="AM1918" i="1"/>
  <c r="AO1918" i="1"/>
  <c r="AS1918" i="1" s="1"/>
  <c r="AU1918" i="1"/>
  <c r="AV1918" i="1"/>
  <c r="AW1918" i="1" a="1"/>
  <c r="AW1918" i="1" s="1"/>
  <c r="AY1918" i="1" a="1"/>
  <c r="AY1918" i="1" s="1"/>
  <c r="AI1919" i="1"/>
  <c r="AL1919" i="1"/>
  <c r="AM1919" i="1"/>
  <c r="AU1919" i="1"/>
  <c r="AV1919" i="1"/>
  <c r="AZ1919" i="1" a="1"/>
  <c r="AZ1919" i="1" s="1"/>
  <c r="AI1920" i="1"/>
  <c r="AL1920" i="1"/>
  <c r="AM1920" i="1"/>
  <c r="AU1920" i="1"/>
  <c r="AV1920" i="1"/>
  <c r="AZ1920" i="1" a="1"/>
  <c r="AZ1920" i="1" s="1"/>
  <c r="AI1921" i="1"/>
  <c r="AT1921" i="1" s="1"/>
  <c r="AM1921" i="1"/>
  <c r="AO1921" i="1"/>
  <c r="AU1921" i="1"/>
  <c r="AV1921" i="1"/>
  <c r="AI1922" i="1"/>
  <c r="AL1922" i="1"/>
  <c r="AM1922" i="1"/>
  <c r="AU1922" i="1"/>
  <c r="AV1922" i="1"/>
  <c r="AI1923" i="1"/>
  <c r="AT1923" i="1" s="1"/>
  <c r="AL1923" i="1"/>
  <c r="AM1923" i="1"/>
  <c r="AU1923" i="1"/>
  <c r="AV1923" i="1"/>
  <c r="AI1924" i="1"/>
  <c r="AM1924" i="1"/>
  <c r="AO1924" i="1"/>
  <c r="AS1924" i="1" s="1"/>
  <c r="AU1924" i="1"/>
  <c r="AV1924" i="1"/>
  <c r="AI1925" i="1"/>
  <c r="AT1925" i="1" s="1"/>
  <c r="AL1925" i="1"/>
  <c r="AM1925" i="1"/>
  <c r="AU1925" i="1"/>
  <c r="AV1925" i="1"/>
  <c r="AI1926" i="1"/>
  <c r="AT1926" i="1" s="1"/>
  <c r="AL1926" i="1"/>
  <c r="AM1926" i="1"/>
  <c r="AU1926" i="1"/>
  <c r="AV1926" i="1"/>
  <c r="AI1927" i="1"/>
  <c r="AT1927" i="1" s="1"/>
  <c r="AM1927" i="1"/>
  <c r="AO1927" i="1"/>
  <c r="AN1927" i="1" s="1"/>
  <c r="AR1927" i="1" s="1"/>
  <c r="AU1927" i="1"/>
  <c r="AV1927" i="1"/>
  <c r="AI1928" i="1"/>
  <c r="AM1928" i="1"/>
  <c r="AO1928" i="1"/>
  <c r="AS1928" i="1" s="1"/>
  <c r="AU1928" i="1"/>
  <c r="AV1928" i="1"/>
  <c r="AW1928" i="1" a="1"/>
  <c r="AW1928" i="1" s="1"/>
  <c r="AX1928" i="1" a="1"/>
  <c r="AX1928" i="1" s="1"/>
  <c r="AY1928" i="1" a="1"/>
  <c r="AY1928" i="1" s="1"/>
  <c r="AZ1928" i="1" a="1"/>
  <c r="AZ1928" i="1" s="1"/>
  <c r="AI1929" i="1"/>
  <c r="AT1929" i="1" s="1"/>
  <c r="AL1929" i="1"/>
  <c r="AM1929" i="1"/>
  <c r="AU1929" i="1"/>
  <c r="AV1929" i="1"/>
  <c r="AW1929" i="1" a="1"/>
  <c r="AW1929" i="1" s="1"/>
  <c r="AX1929" i="1" a="1"/>
  <c r="AX1929" i="1" s="1"/>
  <c r="AY1929" i="1" a="1"/>
  <c r="AY1929" i="1" s="1"/>
  <c r="AZ1929" i="1" a="1"/>
  <c r="AZ1929" i="1" s="1"/>
  <c r="AI1930" i="1"/>
  <c r="AM1930" i="1"/>
  <c r="AO1930" i="1"/>
  <c r="AN1930" i="1" s="1"/>
  <c r="AR1930" i="1" s="1"/>
  <c r="AU1930" i="1"/>
  <c r="AV1930" i="1"/>
  <c r="AW1930" i="1" a="1"/>
  <c r="AW1930" i="1" s="1"/>
  <c r="AY1930" i="1" a="1"/>
  <c r="AY1930" i="1" s="1"/>
  <c r="AI1931" i="1"/>
  <c r="AT1931" i="1" s="1"/>
  <c r="AL1931" i="1"/>
  <c r="AM1931" i="1"/>
  <c r="AU1931" i="1"/>
  <c r="AV1931" i="1"/>
  <c r="AI1932" i="1"/>
  <c r="AM1932" i="1"/>
  <c r="AO1932" i="1"/>
  <c r="AN1932" i="1" s="1"/>
  <c r="AR1932" i="1" s="1"/>
  <c r="AU1932" i="1"/>
  <c r="AV1932" i="1"/>
  <c r="AW1932" i="1" a="1"/>
  <c r="AW1932" i="1" s="1"/>
  <c r="AY1932" i="1" a="1"/>
  <c r="AY1932" i="1" s="1"/>
  <c r="AI1933" i="1"/>
  <c r="AT1933" i="1" s="1"/>
  <c r="AL1933" i="1"/>
  <c r="AM1933" i="1"/>
  <c r="AU1933" i="1"/>
  <c r="AV1933" i="1"/>
  <c r="AI1934" i="1"/>
  <c r="AM1934" i="1"/>
  <c r="AO1934" i="1"/>
  <c r="AN1934" i="1" s="1"/>
  <c r="AR1934" i="1" s="1"/>
  <c r="AU1934" i="1"/>
  <c r="AV1934" i="1"/>
  <c r="AW1934" i="1" a="1"/>
  <c r="AW1934" i="1" s="1"/>
  <c r="AX1934" i="1" a="1"/>
  <c r="AX1934" i="1" s="1"/>
  <c r="AY1934" i="1" a="1"/>
  <c r="AY1934" i="1" s="1"/>
  <c r="AZ1934" i="1" a="1"/>
  <c r="AZ1934" i="1" s="1"/>
  <c r="AI1935" i="1"/>
  <c r="AM1935" i="1"/>
  <c r="AO1935" i="1"/>
  <c r="AS1935" i="1" s="1"/>
  <c r="AU1935" i="1"/>
  <c r="AV1935" i="1"/>
  <c r="AW1935" i="1" a="1"/>
  <c r="AW1935" i="1" s="1"/>
  <c r="AX1935" i="1" a="1"/>
  <c r="AX1935" i="1" s="1"/>
  <c r="AY1935" i="1" a="1"/>
  <c r="AY1935" i="1" s="1"/>
  <c r="AZ1935" i="1" a="1"/>
  <c r="AZ1935" i="1" s="1"/>
  <c r="AI1936" i="1"/>
  <c r="AT1936" i="1" s="1"/>
  <c r="AL1936" i="1"/>
  <c r="AM1936" i="1"/>
  <c r="AU1936" i="1"/>
  <c r="AV1936" i="1"/>
  <c r="AW1936" i="1" a="1"/>
  <c r="AW1936" i="1" s="1"/>
  <c r="AX1936" i="1" a="1"/>
  <c r="AX1936" i="1" s="1"/>
  <c r="AY1936" i="1" a="1"/>
  <c r="AY1936" i="1" s="1"/>
  <c r="AZ1936" i="1" a="1"/>
  <c r="AZ1936" i="1" s="1"/>
  <c r="AI1937" i="1"/>
  <c r="AT1937" i="1" s="1"/>
  <c r="AM1937" i="1"/>
  <c r="AO1937" i="1"/>
  <c r="AS1937" i="1" s="1"/>
  <c r="AU1937" i="1"/>
  <c r="AV1937" i="1"/>
  <c r="AI1938" i="1"/>
  <c r="AT1938" i="1" s="1"/>
  <c r="AL1938" i="1"/>
  <c r="AM1938" i="1"/>
  <c r="AU1938" i="1"/>
  <c r="AV1938" i="1"/>
  <c r="AI1939" i="1"/>
  <c r="AT1939" i="1" s="1"/>
  <c r="AL1939" i="1"/>
  <c r="AM1939" i="1"/>
  <c r="AU1939" i="1"/>
  <c r="AV1939" i="1"/>
  <c r="AI1940" i="1"/>
  <c r="AM1940" i="1"/>
  <c r="AO1940" i="1"/>
  <c r="AN1940" i="1" s="1"/>
  <c r="AR1940" i="1" s="1"/>
  <c r="AU1940" i="1"/>
  <c r="AV1940" i="1"/>
  <c r="AI1941" i="1"/>
  <c r="AT1941" i="1" s="1"/>
  <c r="AL1941" i="1"/>
  <c r="AM1941" i="1"/>
  <c r="AU1941" i="1"/>
  <c r="AV1941" i="1"/>
  <c r="AI1942" i="1"/>
  <c r="AT1942" i="1" s="1"/>
  <c r="AL1942" i="1"/>
  <c r="AM1942" i="1"/>
  <c r="AU1942" i="1"/>
  <c r="AV1942" i="1"/>
  <c r="AI1943" i="1"/>
  <c r="AT1943" i="1" s="1"/>
  <c r="AM1943" i="1"/>
  <c r="AO1943" i="1"/>
  <c r="AN1943" i="1" s="1"/>
  <c r="AR1943" i="1" s="1"/>
  <c r="AU1943" i="1"/>
  <c r="AV1943" i="1"/>
  <c r="AI1944" i="1"/>
  <c r="AT1944" i="1" s="1"/>
  <c r="AM1944" i="1"/>
  <c r="AO1944" i="1"/>
  <c r="AN1944" i="1" s="1"/>
  <c r="AR1944" i="1" s="1"/>
  <c r="AU1944" i="1"/>
  <c r="AV1944" i="1"/>
  <c r="AI1945" i="1"/>
  <c r="AM1945" i="1"/>
  <c r="AO1945" i="1"/>
  <c r="AN1945" i="1" s="1"/>
  <c r="AR1945" i="1" s="1"/>
  <c r="AU1945" i="1"/>
  <c r="AV1945" i="1"/>
  <c r="AW1945" i="1" a="1"/>
  <c r="AW1945" i="1" s="1"/>
  <c r="AX1945" i="1" a="1"/>
  <c r="AX1945" i="1" s="1"/>
  <c r="AY1945" i="1" a="1"/>
  <c r="AY1945" i="1" s="1"/>
  <c r="AZ1945" i="1" a="1"/>
  <c r="AZ1945" i="1" s="1"/>
  <c r="AI1946" i="1"/>
  <c r="AL1946" i="1"/>
  <c r="AM1946" i="1"/>
  <c r="AU1946" i="1"/>
  <c r="AV1946" i="1"/>
  <c r="AW1946" i="1" a="1"/>
  <c r="AW1946" i="1" s="1"/>
  <c r="AX1946" i="1" a="1"/>
  <c r="AX1946" i="1" s="1"/>
  <c r="AY1946" i="1" a="1"/>
  <c r="AY1946" i="1" s="1"/>
  <c r="AZ1946" i="1" a="1"/>
  <c r="AZ1946" i="1" s="1"/>
  <c r="AI1947" i="1"/>
  <c r="AT1947" i="1" s="1"/>
  <c r="AL1947" i="1"/>
  <c r="AM1947" i="1"/>
  <c r="AU1947" i="1"/>
  <c r="AV1947" i="1"/>
  <c r="AW1947" i="1" a="1"/>
  <c r="AW1947" i="1" s="1"/>
  <c r="AX1947" i="1" a="1"/>
  <c r="AX1947" i="1" s="1"/>
  <c r="AY1947" i="1" a="1"/>
  <c r="AY1947" i="1" s="1"/>
  <c r="AZ1947" i="1" a="1"/>
  <c r="AZ1947" i="1" s="1"/>
  <c r="AI1948" i="1"/>
  <c r="AM1948" i="1"/>
  <c r="AO1948" i="1"/>
  <c r="AS1948" i="1" s="1"/>
  <c r="AU1948" i="1"/>
  <c r="AV1948" i="1"/>
  <c r="AW1948" i="1" a="1"/>
  <c r="AW1948" i="1" s="1"/>
  <c r="AX1948" i="1" a="1"/>
  <c r="AX1948" i="1" s="1"/>
  <c r="AY1948" i="1" a="1"/>
  <c r="AY1948" i="1" s="1"/>
  <c r="AZ1948" i="1" a="1"/>
  <c r="AZ1948" i="1" s="1"/>
  <c r="AI1949" i="1"/>
  <c r="AL1949" i="1"/>
  <c r="AM1949" i="1"/>
  <c r="AU1949" i="1"/>
  <c r="AV1949" i="1"/>
  <c r="AW1949" i="1" a="1"/>
  <c r="AW1949" i="1" s="1"/>
  <c r="AX1949" i="1" a="1"/>
  <c r="AX1949" i="1" s="1"/>
  <c r="AY1949" i="1" a="1"/>
  <c r="AY1949" i="1" s="1"/>
  <c r="AZ1949" i="1" a="1"/>
  <c r="AZ1949" i="1" s="1"/>
  <c r="AI1950" i="1"/>
  <c r="AM1950" i="1"/>
  <c r="AO1950" i="1"/>
  <c r="AS1950" i="1" s="1"/>
  <c r="AU1950" i="1"/>
  <c r="AV1950" i="1"/>
  <c r="AW1950" i="1" a="1"/>
  <c r="AW1950" i="1" s="1"/>
  <c r="AX1950" i="1" a="1"/>
  <c r="AX1950" i="1" s="1"/>
  <c r="AY1950" i="1" a="1"/>
  <c r="AY1950" i="1" s="1"/>
  <c r="AZ1950" i="1" a="1"/>
  <c r="AZ1950" i="1" s="1"/>
  <c r="AI1951" i="1"/>
  <c r="AL1951" i="1"/>
  <c r="AM1951" i="1"/>
  <c r="AU1951" i="1"/>
  <c r="AV1951" i="1"/>
  <c r="AW1951" i="1" a="1"/>
  <c r="AW1951" i="1" s="1"/>
  <c r="AX1951" i="1" a="1"/>
  <c r="AX1951" i="1" s="1"/>
  <c r="AY1951" i="1" a="1"/>
  <c r="AY1951" i="1" s="1"/>
  <c r="AZ1951" i="1" a="1"/>
  <c r="AZ1951" i="1" s="1"/>
  <c r="AI1952" i="1"/>
  <c r="AT1952" i="1" s="1"/>
  <c r="AL1952" i="1"/>
  <c r="AM1952" i="1"/>
  <c r="AU1952" i="1"/>
  <c r="AV1952" i="1"/>
  <c r="AW1952" i="1" a="1"/>
  <c r="AW1952" i="1" s="1"/>
  <c r="AX1952" i="1" a="1"/>
  <c r="AX1952" i="1" s="1"/>
  <c r="AY1952" i="1" a="1"/>
  <c r="AY1952" i="1" s="1"/>
  <c r="AZ1952" i="1" a="1"/>
  <c r="AZ1952" i="1" s="1"/>
  <c r="AI1953" i="1"/>
  <c r="AT1953" i="1" s="1"/>
  <c r="AL1953" i="1"/>
  <c r="AM1953" i="1"/>
  <c r="AU1953" i="1"/>
  <c r="AV1953" i="1"/>
  <c r="AW1953" i="1" a="1"/>
  <c r="AW1953" i="1" s="1"/>
  <c r="AX1953" i="1" a="1"/>
  <c r="AX1953" i="1" s="1"/>
  <c r="AY1953" i="1" a="1"/>
  <c r="AY1953" i="1" s="1"/>
  <c r="AZ1953" i="1" a="1"/>
  <c r="AZ1953" i="1" s="1"/>
  <c r="AI1954" i="1"/>
  <c r="AT1954" i="1" s="1"/>
  <c r="AM1954" i="1"/>
  <c r="AO1954" i="1"/>
  <c r="AU1954" i="1"/>
  <c r="AV1954" i="1"/>
  <c r="AW1954" i="1" a="1"/>
  <c r="AW1954" i="1" s="1"/>
  <c r="AX1954" i="1" a="1"/>
  <c r="AX1954" i="1" s="1"/>
  <c r="AY1954" i="1" a="1"/>
  <c r="AY1954" i="1" s="1"/>
  <c r="AZ1954" i="1" a="1"/>
  <c r="AZ1954" i="1" s="1"/>
  <c r="AI1955" i="1"/>
  <c r="AT1955" i="1" s="1"/>
  <c r="AL1955" i="1"/>
  <c r="AM1955" i="1"/>
  <c r="AU1955" i="1"/>
  <c r="AV1955" i="1"/>
  <c r="AW1955" i="1" a="1"/>
  <c r="AW1955" i="1" s="1"/>
  <c r="AX1955" i="1" a="1"/>
  <c r="AX1955" i="1" s="1"/>
  <c r="AY1955" i="1" a="1"/>
  <c r="AY1955" i="1" s="1"/>
  <c r="AZ1955" i="1" a="1"/>
  <c r="AZ1955" i="1" s="1"/>
  <c r="AI1956" i="1"/>
  <c r="AM1956" i="1"/>
  <c r="AO1956" i="1"/>
  <c r="AU1956" i="1"/>
  <c r="AV1956" i="1"/>
  <c r="AW1956" i="1" a="1"/>
  <c r="AW1956" i="1" s="1"/>
  <c r="AX1956" i="1" a="1"/>
  <c r="AX1956" i="1" s="1"/>
  <c r="AY1956" i="1" a="1"/>
  <c r="AY1956" i="1" s="1"/>
  <c r="AZ1956" i="1" a="1"/>
  <c r="AZ1956" i="1" s="1"/>
  <c r="AI1957" i="1"/>
  <c r="AT1957" i="1" s="1"/>
  <c r="AL1957" i="1"/>
  <c r="AM1957" i="1"/>
  <c r="AU1957" i="1"/>
  <c r="AV1957" i="1"/>
  <c r="AW1957" i="1" a="1"/>
  <c r="AW1957" i="1" s="1"/>
  <c r="AX1957" i="1" a="1"/>
  <c r="AX1957" i="1" s="1"/>
  <c r="AY1957" i="1" a="1"/>
  <c r="AY1957" i="1" s="1"/>
  <c r="AZ1957" i="1" a="1"/>
  <c r="AZ1957" i="1" s="1"/>
  <c r="AI1958" i="1"/>
  <c r="AT1958" i="1" s="1"/>
  <c r="AM1958" i="1"/>
  <c r="AO1958" i="1"/>
  <c r="AN1958" i="1" s="1"/>
  <c r="AR1958" i="1" s="1"/>
  <c r="AU1958" i="1"/>
  <c r="AV1958" i="1"/>
  <c r="AI1959" i="1"/>
  <c r="AT1959" i="1" s="1"/>
  <c r="AM1959" i="1"/>
  <c r="AO1959" i="1"/>
  <c r="AN1959" i="1" s="1"/>
  <c r="AR1959" i="1" s="1"/>
  <c r="AU1959" i="1"/>
  <c r="AV1959" i="1"/>
  <c r="AI1960" i="1"/>
  <c r="AT1960" i="1" s="1"/>
  <c r="AM1960" i="1"/>
  <c r="AO1960" i="1"/>
  <c r="AS1960" i="1" s="1"/>
  <c r="AU1960" i="1"/>
  <c r="AV1960" i="1"/>
  <c r="AW1960" i="1" a="1"/>
  <c r="AW1960" i="1" s="1"/>
  <c r="AX1960" i="1" a="1"/>
  <c r="AX1960" i="1" s="1"/>
  <c r="AY1960" i="1" a="1"/>
  <c r="AY1960" i="1" s="1"/>
  <c r="AZ1960" i="1" a="1"/>
  <c r="AZ1960" i="1" s="1"/>
  <c r="AI1961" i="1"/>
  <c r="AL1961" i="1"/>
  <c r="AM1961" i="1"/>
  <c r="AU1961" i="1"/>
  <c r="AV1961" i="1"/>
  <c r="AW1961" i="1" a="1"/>
  <c r="AW1961" i="1" s="1"/>
  <c r="AX1961" i="1" a="1"/>
  <c r="AX1961" i="1" s="1"/>
  <c r="AY1961" i="1" a="1"/>
  <c r="AY1961" i="1" s="1"/>
  <c r="AZ1961" i="1" a="1"/>
  <c r="AZ1961" i="1" s="1"/>
  <c r="AI1962" i="1"/>
  <c r="AT1962" i="1" s="1"/>
  <c r="AL1962" i="1"/>
  <c r="AM1962" i="1"/>
  <c r="AU1962" i="1"/>
  <c r="AV1962" i="1"/>
  <c r="AW1962" i="1" a="1"/>
  <c r="AW1962" i="1" s="1"/>
  <c r="AX1962" i="1" a="1"/>
  <c r="AX1962" i="1" s="1"/>
  <c r="AY1962" i="1" a="1"/>
  <c r="AY1962" i="1" s="1"/>
  <c r="AZ1962" i="1" a="1"/>
  <c r="AZ1962" i="1" s="1"/>
  <c r="AI1963" i="1"/>
  <c r="AM1963" i="1"/>
  <c r="AO1963" i="1"/>
  <c r="AN1963" i="1" s="1"/>
  <c r="AR1963" i="1"/>
  <c r="AU1963" i="1"/>
  <c r="AV1963" i="1"/>
  <c r="AW1963" i="1" a="1"/>
  <c r="AW1963" i="1" s="1"/>
  <c r="AX1963" i="1" a="1"/>
  <c r="AX1963" i="1" s="1"/>
  <c r="AY1963" i="1" a="1"/>
  <c r="AY1963" i="1" s="1"/>
  <c r="AZ1963" i="1" a="1"/>
  <c r="AZ1963" i="1" s="1"/>
  <c r="AI1964" i="1"/>
  <c r="AM1964" i="1"/>
  <c r="AO1964" i="1"/>
  <c r="AS1964" i="1" s="1"/>
  <c r="AU1964" i="1"/>
  <c r="AV1964" i="1"/>
  <c r="AW1964" i="1" a="1"/>
  <c r="AW1964" i="1" s="1"/>
  <c r="AY1964" i="1" a="1"/>
  <c r="AY1964" i="1" s="1"/>
  <c r="AZ1964" i="1" a="1"/>
  <c r="AZ1964" i="1" s="1"/>
  <c r="AI1965" i="1"/>
  <c r="AT1965" i="1" s="1"/>
  <c r="AL1965" i="1"/>
  <c r="AM1965" i="1"/>
  <c r="AU1965" i="1"/>
  <c r="AV1965" i="1"/>
  <c r="AI1966" i="1"/>
  <c r="AT1966" i="1" s="1"/>
  <c r="AL1966" i="1"/>
  <c r="AM1966" i="1"/>
  <c r="AU1966" i="1"/>
  <c r="AV1966" i="1"/>
  <c r="AZ1966" i="1" a="1"/>
  <c r="AZ1966" i="1" s="1"/>
  <c r="AI1967" i="1"/>
  <c r="AM1967" i="1"/>
  <c r="AO1967" i="1"/>
  <c r="AN1967" i="1" s="1"/>
  <c r="AR1967" i="1" s="1"/>
  <c r="AU1967" i="1"/>
  <c r="AV1967" i="1"/>
  <c r="AZ1967" i="1" a="1"/>
  <c r="AZ1967" i="1" s="1"/>
  <c r="AI1968" i="1"/>
  <c r="AT1968" i="1" s="1"/>
  <c r="AL1968" i="1"/>
  <c r="AM1968" i="1"/>
  <c r="AU1968" i="1"/>
  <c r="AV1968" i="1"/>
  <c r="AI1969" i="1"/>
  <c r="AL1969" i="1"/>
  <c r="AM1969" i="1"/>
  <c r="AT1969" i="1"/>
  <c r="AU1969" i="1"/>
  <c r="AV1969" i="1"/>
  <c r="AZ1969" i="1" a="1"/>
  <c r="AZ1969" i="1" s="1"/>
  <c r="AI1970" i="1"/>
  <c r="AT1970" i="1" s="1"/>
  <c r="AM1970" i="1"/>
  <c r="AO1970" i="1"/>
  <c r="AS1970" i="1" s="1"/>
  <c r="AU1970" i="1"/>
  <c r="AV1970" i="1"/>
  <c r="AW1970" i="1" a="1"/>
  <c r="AW1970" i="1" s="1"/>
  <c r="AY1970" i="1" a="1"/>
  <c r="AY1970" i="1" s="1"/>
  <c r="AZ1970" i="1" a="1"/>
  <c r="AZ1970" i="1" s="1"/>
  <c r="AI1971" i="1"/>
  <c r="AT1971" i="1" s="1"/>
  <c r="AL1971" i="1"/>
  <c r="AM1971" i="1"/>
  <c r="AU1971" i="1"/>
  <c r="AV1971" i="1"/>
  <c r="AW1971" i="1" a="1"/>
  <c r="AW1971" i="1" s="1"/>
  <c r="AY1971" i="1" a="1"/>
  <c r="AY1971" i="1" s="1"/>
  <c r="AZ1971" i="1" a="1"/>
  <c r="AZ1971" i="1" s="1"/>
  <c r="AI1972" i="1"/>
  <c r="AM1972" i="1"/>
  <c r="AO1972" i="1"/>
  <c r="AN1972" i="1" s="1"/>
  <c r="AR1972" i="1" s="1"/>
  <c r="AU1972" i="1"/>
  <c r="AV1972" i="1"/>
  <c r="AW1972" i="1" a="1"/>
  <c r="AW1972" i="1" s="1"/>
  <c r="AX1972" i="1" a="1"/>
  <c r="AX1972" i="1" s="1"/>
  <c r="AY1972" i="1" a="1"/>
  <c r="AY1972" i="1" s="1"/>
  <c r="AZ1972" i="1" a="1"/>
  <c r="AZ1972" i="1" s="1"/>
  <c r="AI1973" i="1"/>
  <c r="AL1973" i="1"/>
  <c r="AM1973" i="1"/>
  <c r="AU1973" i="1"/>
  <c r="AV1973" i="1"/>
  <c r="AW1973" i="1" a="1"/>
  <c r="AW1973" i="1" s="1"/>
  <c r="AY1973" i="1" a="1"/>
  <c r="AY1973" i="1" s="1"/>
  <c r="AZ1973" i="1" a="1"/>
  <c r="AZ1973" i="1" s="1"/>
  <c r="AI1974" i="1"/>
  <c r="AT1974" i="1" s="1"/>
  <c r="AM1974" i="1"/>
  <c r="AO1974" i="1"/>
  <c r="AU1974" i="1"/>
  <c r="AV1974" i="1"/>
  <c r="AW1974" i="1" a="1"/>
  <c r="AW1974" i="1" s="1"/>
  <c r="AX1974" i="1" a="1"/>
  <c r="AX1974" i="1" s="1"/>
  <c r="AY1974" i="1" a="1"/>
  <c r="AY1974" i="1" s="1"/>
  <c r="AZ1974" i="1" a="1"/>
  <c r="AZ1974" i="1" s="1"/>
  <c r="AI1975" i="1"/>
  <c r="AT1975" i="1" s="1"/>
  <c r="AL1975" i="1"/>
  <c r="AM1975" i="1"/>
  <c r="AU1975" i="1"/>
  <c r="AV1975" i="1"/>
  <c r="AW1975" i="1" a="1"/>
  <c r="AW1975" i="1" s="1"/>
  <c r="AX1975" i="1" a="1"/>
  <c r="AX1975" i="1" s="1"/>
  <c r="AY1975" i="1" a="1"/>
  <c r="AY1975" i="1" s="1"/>
  <c r="AZ1975" i="1" a="1"/>
  <c r="AZ1975" i="1" s="1"/>
  <c r="AI1976" i="1"/>
  <c r="AM1976" i="1"/>
  <c r="AO1976" i="1"/>
  <c r="AS1976" i="1" s="1"/>
  <c r="AU1976" i="1"/>
  <c r="AV1976" i="1"/>
  <c r="AW1976" i="1" a="1"/>
  <c r="AW1976" i="1" s="1"/>
  <c r="AX1976" i="1" a="1"/>
  <c r="AX1976" i="1" s="1"/>
  <c r="AY1976" i="1" a="1"/>
  <c r="AY1976" i="1" s="1"/>
  <c r="AZ1976" i="1" a="1"/>
  <c r="AZ1976" i="1" s="1"/>
  <c r="AI1977" i="1"/>
  <c r="AM1977" i="1"/>
  <c r="AO1977" i="1"/>
  <c r="AU1977" i="1"/>
  <c r="AV1977" i="1"/>
  <c r="AW1977" i="1" a="1"/>
  <c r="AW1977" i="1" s="1"/>
  <c r="AX1977" i="1" a="1"/>
  <c r="AX1977" i="1" s="1"/>
  <c r="AY1977" i="1" a="1"/>
  <c r="AY1977" i="1" s="1"/>
  <c r="AZ1977" i="1" a="1"/>
  <c r="AZ1977" i="1" s="1"/>
  <c r="AI1978" i="1"/>
  <c r="AT1978" i="1" s="1"/>
  <c r="AL1978" i="1"/>
  <c r="AM1978" i="1"/>
  <c r="AU1978" i="1"/>
  <c r="AV1978" i="1"/>
  <c r="AW1978" i="1" a="1"/>
  <c r="AW1978" i="1" s="1"/>
  <c r="AX1978" i="1" a="1"/>
  <c r="AX1978" i="1" s="1"/>
  <c r="AY1978" i="1" a="1"/>
  <c r="AY1978" i="1" s="1"/>
  <c r="AZ1978" i="1" a="1"/>
  <c r="AZ1978" i="1" s="1"/>
  <c r="AI1979" i="1"/>
  <c r="AT1979" i="1" s="1"/>
  <c r="AM1979" i="1"/>
  <c r="AO1979" i="1"/>
  <c r="AN1979" i="1" s="1"/>
  <c r="AR1979" i="1" s="1"/>
  <c r="AU1979" i="1"/>
  <c r="AV1979" i="1"/>
  <c r="AW1979" i="1" a="1"/>
  <c r="AW1979" i="1" s="1"/>
  <c r="AX1979" i="1" a="1"/>
  <c r="AX1979" i="1" s="1"/>
  <c r="AY1979" i="1" a="1"/>
  <c r="AY1979" i="1" s="1"/>
  <c r="AZ1979" i="1" a="1"/>
  <c r="AZ1979" i="1" s="1"/>
  <c r="AI1980" i="1"/>
  <c r="AL1980" i="1"/>
  <c r="AM1980" i="1"/>
  <c r="AU1980" i="1"/>
  <c r="AV1980" i="1"/>
  <c r="AW1980" i="1" a="1"/>
  <c r="AW1980" i="1" s="1"/>
  <c r="AX1980" i="1" a="1"/>
  <c r="AX1980" i="1" s="1"/>
  <c r="AY1980" i="1" a="1"/>
  <c r="AY1980" i="1" s="1"/>
  <c r="AZ1980" i="1" a="1"/>
  <c r="AZ1980" i="1" s="1"/>
  <c r="AI1981" i="1"/>
  <c r="AT1981" i="1" s="1"/>
  <c r="AM1981" i="1"/>
  <c r="AO1981" i="1"/>
  <c r="AN1981" i="1" s="1"/>
  <c r="AR1981" i="1" s="1"/>
  <c r="AU1981" i="1"/>
  <c r="AV1981" i="1"/>
  <c r="AI1982" i="1"/>
  <c r="AT1982" i="1" s="1"/>
  <c r="AL1982" i="1"/>
  <c r="AM1982" i="1"/>
  <c r="AU1982" i="1"/>
  <c r="AV1982" i="1"/>
  <c r="AW1982" i="1" a="1"/>
  <c r="AW1982" i="1" s="1"/>
  <c r="AY1982" i="1" a="1"/>
  <c r="AY1982" i="1" s="1"/>
  <c r="AI1983" i="1"/>
  <c r="AT1983" i="1" s="1"/>
  <c r="AM1983" i="1"/>
  <c r="AO1983" i="1"/>
  <c r="AN1983" i="1" s="1"/>
  <c r="AR1983" i="1" s="1"/>
  <c r="AU1983" i="1"/>
  <c r="AV1983" i="1"/>
  <c r="AI1984" i="1"/>
  <c r="AL1984" i="1"/>
  <c r="AM1984" i="1"/>
  <c r="AU1984" i="1"/>
  <c r="AV1984" i="1"/>
  <c r="AW1984" i="1" a="1"/>
  <c r="AW1984" i="1" s="1"/>
  <c r="AY1984" i="1" a="1"/>
  <c r="AY1984" i="1" s="1"/>
  <c r="AI1985" i="1"/>
  <c r="AT1985" i="1" s="1"/>
  <c r="AM1985" i="1"/>
  <c r="AO1985" i="1"/>
  <c r="AU1985" i="1"/>
  <c r="AV1985" i="1"/>
  <c r="AW1985" i="1" a="1"/>
  <c r="AW1985" i="1" s="1"/>
  <c r="AX1985" i="1" a="1"/>
  <c r="AX1985" i="1" s="1"/>
  <c r="AY1985" i="1" a="1"/>
  <c r="AY1985" i="1" s="1"/>
  <c r="AZ1985" i="1" a="1"/>
  <c r="AZ1985" i="1" s="1"/>
  <c r="AI1986" i="1"/>
  <c r="AT1986" i="1" s="1"/>
  <c r="AM1986" i="1"/>
  <c r="AO1986" i="1"/>
  <c r="AS1986" i="1" s="1"/>
  <c r="AU1986" i="1"/>
  <c r="AV1986" i="1"/>
  <c r="AI1987" i="1"/>
  <c r="AM1987" i="1"/>
  <c r="AO1987" i="1"/>
  <c r="AN1987" i="1" s="1"/>
  <c r="AR1987" i="1" s="1"/>
  <c r="AU1987" i="1"/>
  <c r="AV1987" i="1"/>
  <c r="AI1988" i="1"/>
  <c r="AM1988" i="1"/>
  <c r="AO1988" i="1"/>
  <c r="AN1988" i="1" s="1"/>
  <c r="AR1988" i="1" s="1"/>
  <c r="AU1988" i="1"/>
  <c r="AV1988" i="1"/>
  <c r="AI1989" i="1"/>
  <c r="AT1989" i="1" s="1"/>
  <c r="AM1989" i="1"/>
  <c r="AO1989" i="1"/>
  <c r="AS1989" i="1" s="1"/>
  <c r="AU1989" i="1"/>
  <c r="AV1989" i="1"/>
  <c r="AW1989" i="1" a="1"/>
  <c r="AW1989" i="1" s="1"/>
  <c r="AX1989" i="1" a="1"/>
  <c r="AX1989" i="1" s="1"/>
  <c r="AY1989" i="1" a="1"/>
  <c r="AY1989" i="1" s="1"/>
  <c r="AZ1989" i="1" a="1"/>
  <c r="AZ1989" i="1" s="1"/>
  <c r="AI1990" i="1"/>
  <c r="AT1990" i="1" s="1"/>
  <c r="AM1990" i="1"/>
  <c r="AO1990" i="1"/>
  <c r="AU1990" i="1"/>
  <c r="AV1990" i="1"/>
  <c r="AW1990" i="1" a="1"/>
  <c r="AW1990" i="1" s="1"/>
  <c r="AX1990" i="1" a="1"/>
  <c r="AX1990" i="1" s="1"/>
  <c r="AY1990" i="1" a="1"/>
  <c r="AY1990" i="1" s="1"/>
  <c r="AZ1990" i="1" a="1"/>
  <c r="AZ1990" i="1" s="1"/>
  <c r="AI1991" i="1"/>
  <c r="AM1991" i="1"/>
  <c r="AO1991" i="1"/>
  <c r="AN1991" i="1" s="1"/>
  <c r="AR1991" i="1" s="1"/>
  <c r="AU1991" i="1"/>
  <c r="AV1991" i="1"/>
  <c r="AW1991" i="1" a="1"/>
  <c r="AW1991" i="1" s="1"/>
  <c r="AY1991" i="1" a="1"/>
  <c r="AY1991" i="1" s="1"/>
  <c r="AI1992" i="1"/>
  <c r="AT1992" i="1" s="1"/>
  <c r="AL1992" i="1"/>
  <c r="AM1992" i="1"/>
  <c r="AU1992" i="1"/>
  <c r="AV1992" i="1"/>
  <c r="AI1993" i="1"/>
  <c r="AT1993" i="1" s="1"/>
  <c r="AM1993" i="1"/>
  <c r="AO1993" i="1"/>
  <c r="AU1993" i="1"/>
  <c r="AV1993" i="1"/>
  <c r="AI1994" i="1"/>
  <c r="AT1994" i="1" s="1"/>
  <c r="AL1994" i="1"/>
  <c r="AM1994" i="1"/>
  <c r="AU1994" i="1"/>
  <c r="AV1994" i="1"/>
  <c r="AI1995" i="1"/>
  <c r="AM1995" i="1"/>
  <c r="AO1995" i="1"/>
  <c r="AN1995" i="1" s="1"/>
  <c r="AR1995" i="1"/>
  <c r="AU1995" i="1"/>
  <c r="AV1995" i="1"/>
  <c r="AI1996" i="1"/>
  <c r="AL1996" i="1"/>
  <c r="AM1996" i="1"/>
  <c r="AU1996" i="1"/>
  <c r="AV1996" i="1"/>
  <c r="AI1997" i="1"/>
  <c r="AM1997" i="1"/>
  <c r="AO1997" i="1"/>
  <c r="AU1997" i="1"/>
  <c r="AV1997" i="1"/>
  <c r="AW1997" i="1" a="1"/>
  <c r="AW1997" i="1" s="1"/>
  <c r="AX1997" i="1" a="1"/>
  <c r="AX1997" i="1" s="1"/>
  <c r="AY1997" i="1" a="1"/>
  <c r="AY1997" i="1" s="1"/>
  <c r="AZ1997" i="1" a="1"/>
  <c r="AZ1997" i="1" s="1"/>
  <c r="AI1998" i="1"/>
  <c r="AL1998" i="1"/>
  <c r="AM1998" i="1"/>
  <c r="AU1998" i="1"/>
  <c r="AV1998" i="1"/>
  <c r="AW1998" i="1" a="1"/>
  <c r="AW1998" i="1" s="1"/>
  <c r="AX1998" i="1" a="1"/>
  <c r="AX1998" i="1" s="1"/>
  <c r="AY1998" i="1" a="1"/>
  <c r="AY1998" i="1" s="1"/>
  <c r="AZ1998" i="1" a="1"/>
  <c r="AZ1998" i="1" s="1"/>
  <c r="AI1999" i="1"/>
  <c r="AT1999" i="1" s="1"/>
  <c r="AM1999" i="1"/>
  <c r="AO1999" i="1"/>
  <c r="AN1999" i="1" s="1"/>
  <c r="AR1999" i="1" s="1"/>
  <c r="AU1999" i="1"/>
  <c r="AV1999" i="1"/>
  <c r="AW1999" i="1" a="1"/>
  <c r="AW1999" i="1" s="1"/>
  <c r="AX1999" i="1" a="1"/>
  <c r="AX1999" i="1" s="1"/>
  <c r="AY1999" i="1" a="1"/>
  <c r="AY1999" i="1" s="1"/>
  <c r="AZ1999" i="1" a="1"/>
  <c r="AZ1999" i="1" s="1"/>
  <c r="AI2000" i="1"/>
  <c r="AL2000" i="1"/>
  <c r="AM2000" i="1"/>
  <c r="AU2000" i="1"/>
  <c r="AV2000" i="1"/>
  <c r="AW2000" i="1" a="1"/>
  <c r="AW2000" i="1" s="1"/>
  <c r="AX2000" i="1" a="1"/>
  <c r="AX2000" i="1" s="1"/>
  <c r="AY2000" i="1" a="1"/>
  <c r="AY2000" i="1" s="1"/>
  <c r="AZ2000" i="1" a="1"/>
  <c r="AZ2000" i="1" s="1"/>
  <c r="AI2001" i="1"/>
  <c r="AT2001" i="1" s="1"/>
  <c r="AM2001" i="1"/>
  <c r="AO2001" i="1"/>
  <c r="AN2001" i="1" s="1"/>
  <c r="AR2001" i="1" s="1"/>
  <c r="AU2001" i="1"/>
  <c r="AV2001" i="1"/>
  <c r="AW2001" i="1" a="1"/>
  <c r="AW2001" i="1" s="1"/>
  <c r="AI2002" i="1"/>
  <c r="AT2002" i="1" s="1"/>
  <c r="AL2002" i="1"/>
  <c r="AM2002" i="1"/>
  <c r="AU2002" i="1"/>
  <c r="AV2002" i="1"/>
  <c r="AI2003" i="1"/>
  <c r="AT2003" i="1" s="1"/>
  <c r="AM2003" i="1"/>
  <c r="AO2003" i="1"/>
  <c r="AN2003" i="1" s="1"/>
  <c r="AR2003" i="1" s="1"/>
  <c r="AU2003" i="1"/>
  <c r="AV2003" i="1"/>
  <c r="AI2004" i="1"/>
  <c r="AL2004" i="1"/>
  <c r="AM2004" i="1"/>
  <c r="AU2004" i="1"/>
  <c r="AV2004" i="1"/>
  <c r="AI2005" i="1"/>
  <c r="AT2005" i="1" s="1"/>
  <c r="AM2005" i="1"/>
  <c r="AO2005" i="1"/>
  <c r="AN2005" i="1" s="1"/>
  <c r="AR2005" i="1" s="1"/>
  <c r="AU2005" i="1"/>
  <c r="AV2005" i="1"/>
  <c r="AW2005" i="1" a="1"/>
  <c r="AW2005" i="1" s="1"/>
  <c r="AX2005" i="1" a="1"/>
  <c r="AX2005" i="1" s="1"/>
  <c r="AY2005" i="1" a="1"/>
  <c r="AY2005" i="1" s="1"/>
  <c r="AZ2005" i="1" a="1"/>
  <c r="AZ2005" i="1" s="1"/>
  <c r="AI2006" i="1"/>
  <c r="AL2006" i="1"/>
  <c r="AM2006" i="1"/>
  <c r="AU2006" i="1"/>
  <c r="AV2006" i="1"/>
  <c r="AW2006" i="1" a="1"/>
  <c r="AW2006" i="1" s="1"/>
  <c r="AX2006" i="1" a="1"/>
  <c r="AX2006" i="1" s="1"/>
  <c r="AY2006" i="1" a="1"/>
  <c r="AY2006" i="1" s="1"/>
  <c r="AZ2006" i="1" a="1"/>
  <c r="AZ2006" i="1" s="1"/>
  <c r="AI2007" i="1"/>
  <c r="AT2007" i="1" s="1"/>
  <c r="AM2007" i="1"/>
  <c r="AO2007" i="1"/>
  <c r="AN2007" i="1" s="1"/>
  <c r="AR2007" i="1" s="1"/>
  <c r="AU2007" i="1"/>
  <c r="AV2007" i="1"/>
  <c r="AW2007" i="1" a="1"/>
  <c r="AW2007" i="1" s="1"/>
  <c r="AX2007" i="1" a="1"/>
  <c r="AX2007" i="1" s="1"/>
  <c r="AY2007" i="1" a="1"/>
  <c r="AY2007" i="1" s="1"/>
  <c r="AZ2007" i="1" a="1"/>
  <c r="AZ2007" i="1" s="1"/>
  <c r="AI2008" i="1"/>
  <c r="AT2008" i="1" s="1"/>
  <c r="AL2008" i="1"/>
  <c r="AM2008" i="1"/>
  <c r="AU2008" i="1"/>
  <c r="AV2008" i="1"/>
  <c r="AW2008" i="1" a="1"/>
  <c r="AW2008" i="1" s="1"/>
  <c r="AX2008" i="1" a="1"/>
  <c r="AX2008" i="1" s="1"/>
  <c r="AY2008" i="1" a="1"/>
  <c r="AY2008" i="1" s="1"/>
  <c r="AZ2008" i="1" a="1"/>
  <c r="AZ2008" i="1" s="1"/>
  <c r="AI2009" i="1"/>
  <c r="AM2009" i="1"/>
  <c r="AO2009" i="1"/>
  <c r="AU2009" i="1"/>
  <c r="AV2009" i="1"/>
  <c r="AW2009" i="1" a="1"/>
  <c r="AW2009" i="1" s="1"/>
  <c r="AX2009" i="1" a="1"/>
  <c r="AX2009" i="1" s="1"/>
  <c r="AY2009" i="1" a="1"/>
  <c r="AY2009" i="1" s="1"/>
  <c r="AZ2009" i="1" a="1"/>
  <c r="AZ2009" i="1" s="1"/>
  <c r="AI2010" i="1"/>
  <c r="AL2010" i="1"/>
  <c r="AM2010" i="1"/>
  <c r="AU2010" i="1"/>
  <c r="AV2010" i="1"/>
  <c r="AW2010" i="1" a="1"/>
  <c r="AW2010" i="1" s="1"/>
  <c r="AX2010" i="1" a="1"/>
  <c r="AX2010" i="1" s="1"/>
  <c r="AY2010" i="1" a="1"/>
  <c r="AY2010" i="1" s="1"/>
  <c r="AZ2010" i="1" a="1"/>
  <c r="AZ2010" i="1" s="1"/>
  <c r="AI2011" i="1"/>
  <c r="AT2011" i="1" s="1"/>
  <c r="AM2011" i="1"/>
  <c r="AO2011" i="1"/>
  <c r="AN2011" i="1" s="1"/>
  <c r="AR2011" i="1" s="1"/>
  <c r="AU2011" i="1"/>
  <c r="AV2011" i="1"/>
  <c r="AW2011" i="1" a="1"/>
  <c r="AW2011" i="1" s="1"/>
  <c r="AX2011" i="1" a="1"/>
  <c r="AX2011" i="1" s="1"/>
  <c r="AY2011" i="1" a="1"/>
  <c r="AY2011" i="1" s="1"/>
  <c r="AZ2011" i="1" a="1"/>
  <c r="AZ2011" i="1" s="1"/>
  <c r="AI2012" i="1"/>
  <c r="AL2012" i="1"/>
  <c r="AM2012" i="1"/>
  <c r="AU2012" i="1"/>
  <c r="AV2012" i="1"/>
  <c r="AW2012" i="1" a="1"/>
  <c r="AW2012" i="1" s="1"/>
  <c r="AX2012" i="1" a="1"/>
  <c r="AX2012" i="1" s="1"/>
  <c r="AY2012" i="1" a="1"/>
  <c r="AY2012" i="1" s="1"/>
  <c r="AZ2012" i="1" a="1"/>
  <c r="AZ2012" i="1" s="1"/>
  <c r="AI2013" i="1"/>
  <c r="AT2013" i="1" s="1"/>
  <c r="AL2013" i="1"/>
  <c r="AM2013" i="1"/>
  <c r="AU2013" i="1"/>
  <c r="AV2013" i="1"/>
  <c r="AW2013" i="1" a="1"/>
  <c r="AW2013" i="1" s="1"/>
  <c r="AX2013" i="1" a="1"/>
  <c r="AX2013" i="1" s="1"/>
  <c r="AY2013" i="1" a="1"/>
  <c r="AY2013" i="1" s="1"/>
  <c r="AZ2013" i="1" a="1"/>
  <c r="AZ2013" i="1" s="1"/>
  <c r="AI2014" i="1"/>
  <c r="AT2014" i="1" s="1"/>
  <c r="AM2014" i="1"/>
  <c r="AO2014" i="1"/>
  <c r="AS2014" i="1" s="1"/>
  <c r="AU2014" i="1"/>
  <c r="AV2014" i="1"/>
  <c r="AW2014" i="1" a="1"/>
  <c r="AW2014" i="1" s="1"/>
  <c r="AX2014" i="1" a="1"/>
  <c r="AX2014" i="1" s="1"/>
  <c r="AY2014" i="1" a="1"/>
  <c r="AY2014" i="1" s="1"/>
  <c r="AZ2014" i="1" a="1"/>
  <c r="AZ2014" i="1" s="1"/>
  <c r="AI2015" i="1"/>
  <c r="AT2015" i="1" s="1"/>
  <c r="AL2015" i="1"/>
  <c r="AM2015" i="1"/>
  <c r="AU2015" i="1"/>
  <c r="AV2015" i="1"/>
  <c r="AW2015" i="1" a="1"/>
  <c r="AW2015" i="1" s="1"/>
  <c r="AX2015" i="1" a="1"/>
  <c r="AX2015" i="1" s="1"/>
  <c r="AY2015" i="1" a="1"/>
  <c r="AY2015" i="1" s="1"/>
  <c r="AZ2015" i="1" a="1"/>
  <c r="AZ2015" i="1" s="1"/>
  <c r="AI2016" i="1"/>
  <c r="AT2016" i="1" s="1"/>
  <c r="AM2016" i="1"/>
  <c r="AO2016" i="1"/>
  <c r="AS2016" i="1" s="1"/>
  <c r="AU2016" i="1"/>
  <c r="AV2016" i="1"/>
  <c r="AW2016" i="1" a="1"/>
  <c r="AW2016" i="1" s="1"/>
  <c r="AY2016" i="1" a="1"/>
  <c r="AY2016" i="1" s="1"/>
  <c r="AI2017" i="1"/>
  <c r="AT2017" i="1" s="1"/>
  <c r="AL2017" i="1"/>
  <c r="AM2017" i="1"/>
  <c r="AU2017" i="1"/>
  <c r="AV2017" i="1"/>
  <c r="AI2018" i="1"/>
  <c r="AT2018" i="1" s="1"/>
  <c r="AM2018" i="1"/>
  <c r="AO2018" i="1"/>
  <c r="AN2018" i="1" s="1"/>
  <c r="AR2018" i="1" s="1"/>
  <c r="AU2018" i="1"/>
  <c r="AV2018" i="1"/>
  <c r="AI2019" i="1"/>
  <c r="AL2019" i="1"/>
  <c r="AM2019" i="1"/>
  <c r="AU2019" i="1"/>
  <c r="AV2019" i="1"/>
  <c r="AI2020" i="1"/>
  <c r="AM2020" i="1"/>
  <c r="AO2020" i="1"/>
  <c r="AN2020" i="1" s="1"/>
  <c r="AR2020" i="1" s="1"/>
  <c r="AU2020" i="1"/>
  <c r="AV2020" i="1"/>
  <c r="AW2020" i="1" a="1"/>
  <c r="AW2020" i="1" s="1"/>
  <c r="AX2020" i="1" a="1"/>
  <c r="AX2020" i="1" s="1"/>
  <c r="AY2020" i="1" a="1"/>
  <c r="AY2020" i="1" s="1"/>
  <c r="AZ2020" i="1" a="1"/>
  <c r="AZ2020" i="1" s="1"/>
  <c r="AI2021" i="1"/>
  <c r="AM2021" i="1"/>
  <c r="AO2021" i="1"/>
  <c r="AS2021" i="1" s="1"/>
  <c r="AU2021" i="1"/>
  <c r="AV2021" i="1"/>
  <c r="AW2021" i="1" a="1"/>
  <c r="AW2021" i="1" s="1"/>
  <c r="AX2021" i="1" a="1"/>
  <c r="AX2021" i="1" s="1"/>
  <c r="AY2021" i="1" a="1"/>
  <c r="AY2021" i="1" s="1"/>
  <c r="AZ2021" i="1" a="1"/>
  <c r="AZ2021" i="1" s="1"/>
  <c r="AI2022" i="1"/>
  <c r="AL2022" i="1"/>
  <c r="AM2022" i="1"/>
  <c r="AU2022" i="1"/>
  <c r="AV2022" i="1"/>
  <c r="AW2022" i="1" a="1"/>
  <c r="AW2022" i="1" s="1"/>
  <c r="AX2022" i="1" a="1"/>
  <c r="AX2022" i="1" s="1"/>
  <c r="AY2022" i="1" a="1"/>
  <c r="AY2022" i="1" s="1"/>
  <c r="AZ2022" i="1" a="1"/>
  <c r="AZ2022" i="1" s="1"/>
  <c r="AI2023" i="1"/>
  <c r="AT2023" i="1" s="1"/>
  <c r="AM2023" i="1"/>
  <c r="AO2023" i="1"/>
  <c r="AN2023" i="1" s="1"/>
  <c r="AR2023" i="1" s="1"/>
  <c r="AU2023" i="1"/>
  <c r="AV2023" i="1"/>
  <c r="AZ2023" i="1" a="1"/>
  <c r="AZ2023" i="1" s="1"/>
  <c r="AI2024" i="1"/>
  <c r="AL2024" i="1"/>
  <c r="AM2024" i="1"/>
  <c r="AU2024" i="1"/>
  <c r="AV2024" i="1"/>
  <c r="AW2024" i="1" a="1"/>
  <c r="AW2024" i="1" s="1"/>
  <c r="AZ2024" i="1" a="1"/>
  <c r="AZ2024" i="1" s="1"/>
  <c r="AI2025" i="1"/>
  <c r="AT2025" i="1" s="1"/>
  <c r="AM2025" i="1"/>
  <c r="AO2025" i="1"/>
  <c r="AU2025" i="1"/>
  <c r="AV2025" i="1"/>
  <c r="AZ2025" i="1" a="1"/>
  <c r="AZ2025" i="1" s="1"/>
  <c r="AI2026" i="1"/>
  <c r="AT2026" i="1" s="1"/>
  <c r="AL2026" i="1"/>
  <c r="AM2026" i="1"/>
  <c r="AU2026" i="1"/>
  <c r="AV2026" i="1"/>
  <c r="AW2026" i="1" a="1"/>
  <c r="AW2026" i="1" s="1"/>
  <c r="AZ2026" i="1" a="1"/>
  <c r="AZ2026" i="1" s="1"/>
  <c r="AI2027" i="1"/>
  <c r="AT2027" i="1" s="1"/>
  <c r="AM2027" i="1"/>
  <c r="AO2027" i="1"/>
  <c r="AN2027" i="1" s="1"/>
  <c r="AR2027" i="1" s="1"/>
  <c r="AU2027" i="1"/>
  <c r="AV2027" i="1"/>
  <c r="AW2027" i="1" a="1"/>
  <c r="AW2027" i="1" s="1"/>
  <c r="AX2027" i="1" a="1"/>
  <c r="AX2027" i="1" s="1"/>
  <c r="AY2027" i="1" a="1"/>
  <c r="AY2027" i="1" s="1"/>
  <c r="AZ2027" i="1" a="1"/>
  <c r="AZ2027" i="1" s="1"/>
  <c r="AI2028" i="1"/>
  <c r="AL2028" i="1"/>
  <c r="AM2028" i="1"/>
  <c r="AU2028" i="1"/>
  <c r="AV2028" i="1"/>
  <c r="AW2028" i="1" a="1"/>
  <c r="AW2028" i="1" s="1"/>
  <c r="AX2028" i="1" a="1"/>
  <c r="AX2028" i="1" s="1"/>
  <c r="AY2028" i="1" a="1"/>
  <c r="AY2028" i="1" s="1"/>
  <c r="AZ2028" i="1" a="1"/>
  <c r="AZ2028" i="1" s="1"/>
  <c r="AI2029" i="1"/>
  <c r="AT2029" i="1" s="1"/>
  <c r="AM2029" i="1"/>
  <c r="AO2029" i="1"/>
  <c r="AS2029" i="1" s="1"/>
  <c r="AU2029" i="1"/>
  <c r="AV2029" i="1"/>
  <c r="AW2029" i="1" a="1"/>
  <c r="AW2029" i="1" s="1"/>
  <c r="AX2029" i="1" a="1"/>
  <c r="AX2029" i="1" s="1"/>
  <c r="AY2029" i="1" a="1"/>
  <c r="AY2029" i="1" s="1"/>
  <c r="AZ2029" i="1" a="1"/>
  <c r="AZ2029" i="1" s="1"/>
  <c r="AI2030" i="1"/>
  <c r="AL2030" i="1"/>
  <c r="AM2030" i="1"/>
  <c r="AU2030" i="1"/>
  <c r="AV2030" i="1"/>
  <c r="AW2030" i="1" a="1"/>
  <c r="AW2030" i="1" s="1"/>
  <c r="AX2030" i="1" a="1"/>
  <c r="AX2030" i="1" s="1"/>
  <c r="AY2030" i="1" a="1"/>
  <c r="AY2030" i="1" s="1"/>
  <c r="AZ2030" i="1" a="1"/>
  <c r="AZ2030" i="1" s="1"/>
  <c r="AI2031" i="1"/>
  <c r="AT2031" i="1" s="1"/>
  <c r="AM2031" i="1"/>
  <c r="AO2031" i="1"/>
  <c r="AN2031" i="1" s="1"/>
  <c r="AR2031" i="1" s="1"/>
  <c r="AU2031" i="1"/>
  <c r="AV2031" i="1"/>
  <c r="AW2031" i="1" a="1"/>
  <c r="AW2031" i="1" s="1"/>
  <c r="AX2031" i="1" a="1"/>
  <c r="AX2031" i="1" s="1"/>
  <c r="AY2031" i="1" a="1"/>
  <c r="AY2031" i="1" s="1"/>
  <c r="AZ2031" i="1" a="1"/>
  <c r="AZ2031" i="1" s="1"/>
  <c r="AI2032" i="1"/>
  <c r="AT2032" i="1" s="1"/>
  <c r="AL2032" i="1"/>
  <c r="AM2032" i="1"/>
  <c r="AU2032" i="1"/>
  <c r="AV2032" i="1"/>
  <c r="AW2032" i="1" a="1"/>
  <c r="AW2032" i="1" s="1"/>
  <c r="AX2032" i="1" a="1"/>
  <c r="AX2032" i="1" s="1"/>
  <c r="AY2032" i="1" a="1"/>
  <c r="AY2032" i="1" s="1"/>
  <c r="AZ2032" i="1" a="1"/>
  <c r="AZ2032" i="1" s="1"/>
  <c r="AI2033" i="1"/>
  <c r="AL2033" i="1"/>
  <c r="AM2033" i="1"/>
  <c r="AU2033" i="1"/>
  <c r="AV2033" i="1"/>
  <c r="AW2033" i="1" a="1"/>
  <c r="AW2033" i="1" s="1"/>
  <c r="AX2033" i="1" a="1"/>
  <c r="AX2033" i="1" s="1"/>
  <c r="AY2033" i="1" a="1"/>
  <c r="AY2033" i="1" s="1"/>
  <c r="AZ2033" i="1" a="1"/>
  <c r="AZ2033" i="1" s="1"/>
  <c r="AI2034" i="1"/>
  <c r="AM2034" i="1"/>
  <c r="AO2034" i="1"/>
  <c r="AS2034" i="1" s="1"/>
  <c r="AU2034" i="1"/>
  <c r="AV2034" i="1"/>
  <c r="AW2034" i="1" a="1"/>
  <c r="AW2034" i="1" s="1"/>
  <c r="AX2034" i="1" a="1"/>
  <c r="AX2034" i="1" s="1"/>
  <c r="AY2034" i="1" a="1"/>
  <c r="AY2034" i="1" s="1"/>
  <c r="AZ2034" i="1" a="1"/>
  <c r="AZ2034" i="1" s="1"/>
  <c r="AI2035" i="1"/>
  <c r="AT2035" i="1" s="1"/>
  <c r="AM2035" i="1"/>
  <c r="AO2035" i="1"/>
  <c r="AN2035" i="1" s="1"/>
  <c r="AR2035" i="1" s="1"/>
  <c r="AU2035" i="1"/>
  <c r="AV2035" i="1"/>
  <c r="AW2035" i="1" a="1"/>
  <c r="AW2035" i="1" s="1"/>
  <c r="AX2035" i="1" a="1"/>
  <c r="AX2035" i="1" s="1"/>
  <c r="AY2035" i="1" a="1"/>
  <c r="AY2035" i="1" s="1"/>
  <c r="AZ2035" i="1" a="1"/>
  <c r="AZ2035" i="1" s="1"/>
  <c r="AI2036" i="1"/>
  <c r="AM2036" i="1"/>
  <c r="AO2036" i="1"/>
  <c r="AS2036" i="1" s="1"/>
  <c r="AU2036" i="1"/>
  <c r="AV2036" i="1"/>
  <c r="AW2036" i="1" a="1"/>
  <c r="AW2036" i="1" s="1"/>
  <c r="AY2036" i="1" a="1"/>
  <c r="AY2036" i="1" s="1"/>
  <c r="AI2037" i="1"/>
  <c r="AT2037" i="1" s="1"/>
  <c r="AM2037" i="1"/>
  <c r="AO2037" i="1"/>
  <c r="AN2037" i="1" s="1"/>
  <c r="AR2037" i="1" s="1"/>
  <c r="AU2037" i="1"/>
  <c r="AV2037" i="1"/>
  <c r="AI2038" i="1"/>
  <c r="AT2038" i="1" s="1"/>
  <c r="AM2038" i="1"/>
  <c r="AO2038" i="1"/>
  <c r="AU2038" i="1"/>
  <c r="AV2038" i="1"/>
  <c r="AW2038" i="1" a="1"/>
  <c r="AW2038" i="1" s="1"/>
  <c r="AX2038" i="1" a="1"/>
  <c r="AX2038" i="1" s="1"/>
  <c r="AY2038" i="1" a="1"/>
  <c r="AY2038" i="1" s="1"/>
  <c r="AZ2038" i="1" a="1"/>
  <c r="AZ2038" i="1" s="1"/>
  <c r="AI2039" i="1"/>
  <c r="AT2039" i="1" s="1"/>
  <c r="AM2039" i="1"/>
  <c r="AO2039" i="1"/>
  <c r="AS2039" i="1" s="1"/>
  <c r="AU2039" i="1"/>
  <c r="AV2039" i="1"/>
  <c r="AI2040" i="1"/>
  <c r="AT2040" i="1" s="1"/>
  <c r="AL2040" i="1"/>
  <c r="AM2040" i="1"/>
  <c r="AU2040" i="1"/>
  <c r="AV2040" i="1"/>
  <c r="AI2041" i="1"/>
  <c r="AM2041" i="1"/>
  <c r="AO2041" i="1"/>
  <c r="AN2041" i="1" s="1"/>
  <c r="AR2041" i="1" s="1"/>
  <c r="AU2041" i="1"/>
  <c r="AV2041" i="1"/>
  <c r="AI2042" i="1"/>
  <c r="AT2042" i="1" s="1"/>
  <c r="AL2042" i="1"/>
  <c r="AM2042" i="1"/>
  <c r="AU2042" i="1"/>
  <c r="AV2042" i="1"/>
  <c r="AI2043" i="1"/>
  <c r="AM2043" i="1"/>
  <c r="AO2043" i="1"/>
  <c r="AU2043" i="1"/>
  <c r="AV2043" i="1"/>
  <c r="AW2043" i="1" a="1"/>
  <c r="AW2043" i="1" s="1"/>
  <c r="AX2043" i="1" a="1"/>
  <c r="AX2043" i="1" s="1"/>
  <c r="AY2043" i="1" a="1"/>
  <c r="AY2043" i="1" s="1"/>
  <c r="AZ2043" i="1" a="1"/>
  <c r="AZ2043" i="1" s="1"/>
  <c r="AI2044" i="1"/>
  <c r="AM2044" i="1"/>
  <c r="AO2044" i="1"/>
  <c r="AN2044" i="1" s="1"/>
  <c r="AR2044" i="1" s="1"/>
  <c r="AU2044" i="1"/>
  <c r="AV2044" i="1"/>
  <c r="AW2044" i="1" a="1"/>
  <c r="AW2044" i="1" s="1"/>
  <c r="AX2044" i="1" a="1"/>
  <c r="AX2044" i="1" s="1"/>
  <c r="AY2044" i="1" a="1"/>
  <c r="AY2044" i="1" s="1"/>
  <c r="AZ2044" i="1" a="1"/>
  <c r="AZ2044" i="1" s="1"/>
  <c r="AI2045" i="1"/>
  <c r="AT2045" i="1" s="1"/>
  <c r="AM2045" i="1"/>
  <c r="AO2045" i="1"/>
  <c r="AN2045" i="1" s="1"/>
  <c r="AR2045" i="1" s="1"/>
  <c r="AU2045" i="1"/>
  <c r="AV2045" i="1"/>
  <c r="AW2045" i="1" a="1"/>
  <c r="AW2045" i="1" s="1"/>
  <c r="AX2045" i="1" a="1"/>
  <c r="AX2045" i="1" s="1"/>
  <c r="AY2045" i="1" a="1"/>
  <c r="AY2045" i="1" s="1"/>
  <c r="AZ2045" i="1" a="1"/>
  <c r="AZ2045" i="1" s="1"/>
  <c r="AI2046" i="1"/>
  <c r="AM2046" i="1"/>
  <c r="AO2046" i="1"/>
  <c r="AS2046" i="1" s="1"/>
  <c r="AU2046" i="1"/>
  <c r="AV2046" i="1"/>
  <c r="AI2047" i="1"/>
  <c r="AL2047" i="1"/>
  <c r="AM2047" i="1"/>
  <c r="AU2047" i="1"/>
  <c r="AV2047" i="1"/>
  <c r="AI2048" i="1"/>
  <c r="AT2048" i="1" s="1"/>
  <c r="AL2048" i="1"/>
  <c r="AM2048" i="1"/>
  <c r="AU2048" i="1"/>
  <c r="AV2048" i="1"/>
  <c r="AW2048" i="1" a="1"/>
  <c r="AW2048" i="1" s="1"/>
  <c r="AI2049" i="1"/>
  <c r="AM2049" i="1"/>
  <c r="AO2049" i="1"/>
  <c r="AU2049" i="1"/>
  <c r="AV2049" i="1"/>
  <c r="AI2050" i="1"/>
  <c r="AT2050" i="1" s="1"/>
  <c r="AL2050" i="1"/>
  <c r="AM2050" i="1"/>
  <c r="AU2050" i="1"/>
  <c r="AV2050" i="1"/>
  <c r="AI2051" i="1"/>
  <c r="AT2051" i="1" s="1"/>
  <c r="AL2051" i="1"/>
  <c r="AM2051" i="1"/>
  <c r="AU2051" i="1"/>
  <c r="AV2051" i="1"/>
  <c r="AW2051" i="1" a="1"/>
  <c r="AW2051" i="1" s="1"/>
  <c r="AI2052" i="1"/>
  <c r="AM2052" i="1"/>
  <c r="AO2052" i="1"/>
  <c r="AN2052" i="1" s="1"/>
  <c r="AR2052" i="1" s="1"/>
  <c r="AU2052" i="1"/>
  <c r="AV2052" i="1"/>
  <c r="AW2052" i="1" a="1"/>
  <c r="AW2052" i="1" s="1"/>
  <c r="AX2052" i="1" a="1"/>
  <c r="AX2052" i="1" s="1"/>
  <c r="AY2052" i="1" a="1"/>
  <c r="AY2052" i="1" s="1"/>
  <c r="AZ2052" i="1" a="1"/>
  <c r="AZ2052" i="1" s="1"/>
  <c r="AI2053" i="1"/>
  <c r="AL2053" i="1"/>
  <c r="AM2053" i="1"/>
  <c r="AU2053" i="1"/>
  <c r="AV2053" i="1"/>
  <c r="AW2053" i="1" a="1"/>
  <c r="AW2053" i="1" s="1"/>
  <c r="AX2053" i="1" a="1"/>
  <c r="AX2053" i="1" s="1"/>
  <c r="AY2053" i="1" a="1"/>
  <c r="AY2053" i="1" s="1"/>
  <c r="AZ2053" i="1" a="1"/>
  <c r="AZ2053" i="1" s="1"/>
  <c r="AI2054" i="1"/>
  <c r="AM2054" i="1"/>
  <c r="AO2054" i="1"/>
  <c r="AU2054" i="1"/>
  <c r="AV2054" i="1"/>
  <c r="AW2054" i="1" a="1"/>
  <c r="AW2054" i="1" s="1"/>
  <c r="AY2054" i="1" a="1"/>
  <c r="AY2054" i="1" s="1"/>
  <c r="AZ2054" i="1" a="1"/>
  <c r="AZ2054" i="1" s="1"/>
  <c r="AI2055" i="1"/>
  <c r="AT2055" i="1" s="1"/>
  <c r="AL2055" i="1"/>
  <c r="AM2055" i="1"/>
  <c r="AU2055" i="1"/>
  <c r="AV2055" i="1"/>
  <c r="AI2056" i="1"/>
  <c r="AT2056" i="1" s="1"/>
  <c r="AL2056" i="1"/>
  <c r="AM2056" i="1"/>
  <c r="AU2056" i="1"/>
  <c r="AV2056" i="1"/>
  <c r="AZ2056" i="1" a="1"/>
  <c r="AZ2056" i="1" s="1"/>
  <c r="AI2057" i="1"/>
  <c r="AT2057" i="1" s="1"/>
  <c r="AM2057" i="1"/>
  <c r="AO2057" i="1"/>
  <c r="AS2057" i="1" s="1"/>
  <c r="AU2057" i="1"/>
  <c r="AV2057" i="1"/>
  <c r="AW2057" i="1" a="1"/>
  <c r="AW2057" i="1" s="1"/>
  <c r="AY2057" i="1" a="1"/>
  <c r="AY2057" i="1" s="1"/>
  <c r="AZ2057" i="1" a="1"/>
  <c r="AZ2057" i="1" s="1"/>
  <c r="AI2058" i="1"/>
  <c r="AL2058" i="1"/>
  <c r="AM2058" i="1"/>
  <c r="AU2058" i="1"/>
  <c r="AV2058" i="1"/>
  <c r="AI2059" i="1"/>
  <c r="AT2059" i="1" s="1"/>
  <c r="AL2059" i="1"/>
  <c r="AM2059" i="1"/>
  <c r="AU2059" i="1"/>
  <c r="AV2059" i="1"/>
  <c r="AZ2059" i="1" a="1"/>
  <c r="AZ2059" i="1" s="1"/>
  <c r="AI2060" i="1"/>
  <c r="AM2060" i="1"/>
  <c r="AO2060" i="1"/>
  <c r="AU2060" i="1"/>
  <c r="AV2060" i="1"/>
  <c r="AW2060" i="1" a="1"/>
  <c r="AW2060" i="1" s="1"/>
  <c r="AY2060" i="1" a="1"/>
  <c r="AY2060" i="1" s="1"/>
  <c r="AZ2060" i="1" a="1"/>
  <c r="AZ2060" i="1" s="1"/>
  <c r="AI2061" i="1"/>
  <c r="AL2061" i="1"/>
  <c r="AM2061" i="1"/>
  <c r="AU2061" i="1"/>
  <c r="AV2061" i="1"/>
  <c r="AI2062" i="1"/>
  <c r="AT2062" i="1" s="1"/>
  <c r="AL2062" i="1"/>
  <c r="AM2062" i="1"/>
  <c r="AU2062" i="1"/>
  <c r="AV2062" i="1"/>
  <c r="AZ2062" i="1" a="1"/>
  <c r="AZ2062" i="1" s="1"/>
  <c r="AI2063" i="1"/>
  <c r="AT2063" i="1" s="1"/>
  <c r="AM2063" i="1"/>
  <c r="AO2063" i="1"/>
  <c r="AU2063" i="1"/>
  <c r="AV2063" i="1"/>
  <c r="AW2063" i="1" a="1"/>
  <c r="AW2063" i="1" s="1"/>
  <c r="AX2063" i="1" a="1"/>
  <c r="AX2063" i="1" s="1"/>
  <c r="AY2063" i="1" a="1"/>
  <c r="AY2063" i="1" s="1"/>
  <c r="AZ2063" i="1" a="1"/>
  <c r="AZ2063" i="1" s="1"/>
  <c r="AI2064" i="1"/>
  <c r="AT2064" i="1" s="1"/>
  <c r="AM2064" i="1"/>
  <c r="AO2064" i="1"/>
  <c r="AU2064" i="1"/>
  <c r="AV2064" i="1"/>
  <c r="AW2064" i="1" a="1"/>
  <c r="AW2064" i="1" s="1"/>
  <c r="AX2064" i="1" a="1"/>
  <c r="AX2064" i="1" s="1"/>
  <c r="AY2064" i="1" a="1"/>
  <c r="AY2064" i="1" s="1"/>
  <c r="AZ2064" i="1" a="1"/>
  <c r="AZ2064" i="1" s="1"/>
  <c r="AI2065" i="1"/>
  <c r="AL2065" i="1"/>
  <c r="AM2065" i="1"/>
  <c r="AU2065" i="1"/>
  <c r="AV2065" i="1"/>
  <c r="AW2065" i="1" a="1"/>
  <c r="AW2065" i="1" s="1"/>
  <c r="AX2065" i="1" a="1"/>
  <c r="AX2065" i="1" s="1"/>
  <c r="AY2065" i="1" a="1"/>
  <c r="AY2065" i="1" s="1"/>
  <c r="AZ2065" i="1" a="1"/>
  <c r="AZ2065" i="1" s="1"/>
  <c r="AI2066" i="1"/>
  <c r="AT2066" i="1" s="1"/>
  <c r="AM2066" i="1"/>
  <c r="AO2066" i="1"/>
  <c r="AN2066" i="1" s="1"/>
  <c r="AR2066" i="1" s="1"/>
  <c r="AU2066" i="1"/>
  <c r="AV2066" i="1"/>
  <c r="AW2066" i="1" a="1"/>
  <c r="AW2066" i="1" s="1"/>
  <c r="AX2066" i="1" a="1"/>
  <c r="AX2066" i="1" s="1"/>
  <c r="AY2066" i="1" a="1"/>
  <c r="AY2066" i="1" s="1"/>
  <c r="AZ2066" i="1" a="1"/>
  <c r="AZ2066" i="1" s="1"/>
  <c r="AI2067" i="1"/>
  <c r="AM2067" i="1"/>
  <c r="AO2067" i="1"/>
  <c r="AU2067" i="1"/>
  <c r="AV2067" i="1"/>
  <c r="AW2067" i="1" a="1"/>
  <c r="AW2067" i="1" s="1"/>
  <c r="AX2067" i="1" a="1"/>
  <c r="AX2067" i="1" s="1"/>
  <c r="AY2067" i="1" a="1"/>
  <c r="AY2067" i="1" s="1"/>
  <c r="AZ2067" i="1" a="1"/>
  <c r="AZ2067" i="1" s="1"/>
  <c r="AI2068" i="1"/>
  <c r="AL2068" i="1"/>
  <c r="AM2068" i="1"/>
  <c r="AU2068" i="1"/>
  <c r="AV2068" i="1"/>
  <c r="AW2068" i="1" a="1"/>
  <c r="AW2068" i="1" s="1"/>
  <c r="AX2068" i="1" a="1"/>
  <c r="AX2068" i="1" s="1"/>
  <c r="AY2068" i="1" a="1"/>
  <c r="AY2068" i="1" s="1"/>
  <c r="AZ2068" i="1" a="1"/>
  <c r="AZ2068" i="1" s="1"/>
  <c r="AI2069" i="1"/>
  <c r="AM2069" i="1"/>
  <c r="AO2069" i="1"/>
  <c r="AS2069" i="1" s="1"/>
  <c r="AU2069" i="1"/>
  <c r="AV2069" i="1"/>
  <c r="AW2069" i="1" a="1"/>
  <c r="AW2069" i="1" s="1"/>
  <c r="AX2069" i="1" a="1"/>
  <c r="AX2069" i="1" s="1"/>
  <c r="AY2069" i="1" a="1"/>
  <c r="AY2069" i="1" s="1"/>
  <c r="AZ2069" i="1" a="1"/>
  <c r="AZ2069" i="1" s="1"/>
  <c r="AI2070" i="1"/>
  <c r="AL2070" i="1"/>
  <c r="AM2070" i="1"/>
  <c r="AU2070" i="1"/>
  <c r="AV2070" i="1"/>
  <c r="AW2070" i="1" a="1"/>
  <c r="AW2070" i="1" s="1"/>
  <c r="AX2070" i="1" a="1"/>
  <c r="AX2070" i="1" s="1"/>
  <c r="AY2070" i="1" a="1"/>
  <c r="AY2070" i="1" s="1"/>
  <c r="AZ2070" i="1" a="1"/>
  <c r="AZ2070" i="1" s="1"/>
  <c r="AI2071" i="1"/>
  <c r="AT2071" i="1" s="1"/>
  <c r="AM2071" i="1"/>
  <c r="AO2071" i="1"/>
  <c r="AU2071" i="1"/>
  <c r="AV2071" i="1"/>
  <c r="AW2071" i="1" a="1"/>
  <c r="AW2071" i="1" s="1"/>
  <c r="AX2071" i="1" a="1"/>
  <c r="AX2071" i="1" s="1"/>
  <c r="AY2071" i="1" a="1"/>
  <c r="AY2071" i="1" s="1"/>
  <c r="AZ2071" i="1" a="1"/>
  <c r="AZ2071" i="1" s="1"/>
  <c r="AI2072" i="1"/>
  <c r="AT2072" i="1" s="1"/>
  <c r="AM2072" i="1"/>
  <c r="AO2072" i="1"/>
  <c r="AU2072" i="1"/>
  <c r="AV2072" i="1"/>
  <c r="AW2072" i="1" a="1"/>
  <c r="AW2072" i="1" s="1"/>
  <c r="AX2072" i="1" a="1"/>
  <c r="AX2072" i="1" s="1"/>
  <c r="AY2072" i="1" a="1"/>
  <c r="AY2072" i="1" s="1"/>
  <c r="AZ2072" i="1" a="1"/>
  <c r="AZ2072" i="1" s="1"/>
  <c r="AI2073" i="1"/>
  <c r="AT2073" i="1" s="1"/>
  <c r="AL2073" i="1"/>
  <c r="AM2073" i="1"/>
  <c r="AU2073" i="1"/>
  <c r="AV2073" i="1"/>
  <c r="AW2073" i="1" a="1"/>
  <c r="AW2073" i="1" s="1"/>
  <c r="AX2073" i="1" a="1"/>
  <c r="AX2073" i="1" s="1"/>
  <c r="AY2073" i="1" a="1"/>
  <c r="AY2073" i="1" s="1"/>
  <c r="AZ2073" i="1" a="1"/>
  <c r="AZ2073" i="1" s="1"/>
  <c r="AI2074" i="1"/>
  <c r="AL2074" i="1"/>
  <c r="AM2074" i="1"/>
  <c r="AU2074" i="1"/>
  <c r="AV2074" i="1"/>
  <c r="AW2074" i="1" a="1"/>
  <c r="AW2074" i="1" s="1"/>
  <c r="AX2074" i="1" a="1"/>
  <c r="AX2074" i="1" s="1"/>
  <c r="AY2074" i="1" a="1"/>
  <c r="AY2074" i="1" s="1"/>
  <c r="AZ2074" i="1" a="1"/>
  <c r="AZ2074" i="1" s="1"/>
  <c r="AI2075" i="1"/>
  <c r="AT2075" i="1" s="1"/>
  <c r="AM2075" i="1"/>
  <c r="AO2075" i="1"/>
  <c r="AN2075" i="1" s="1"/>
  <c r="AR2075" i="1" s="1"/>
  <c r="AU2075" i="1"/>
  <c r="AV2075" i="1"/>
  <c r="AW2075" i="1" a="1"/>
  <c r="AW2075" i="1" s="1"/>
  <c r="AX2075" i="1" a="1"/>
  <c r="AX2075" i="1" s="1"/>
  <c r="AY2075" i="1" a="1"/>
  <c r="AY2075" i="1" s="1"/>
  <c r="AZ2075" i="1" a="1"/>
  <c r="AZ2075" i="1" s="1"/>
  <c r="AI2076" i="1"/>
  <c r="AL2076" i="1"/>
  <c r="AM2076" i="1"/>
  <c r="AU2076" i="1"/>
  <c r="AV2076" i="1"/>
  <c r="AW2076" i="1" a="1"/>
  <c r="AW2076" i="1" s="1"/>
  <c r="AX2076" i="1" a="1"/>
  <c r="AX2076" i="1" s="1"/>
  <c r="AY2076" i="1" a="1"/>
  <c r="AY2076" i="1" s="1"/>
  <c r="AZ2076" i="1" a="1"/>
  <c r="AZ2076" i="1" s="1"/>
  <c r="AI2077" i="1"/>
  <c r="AT2077" i="1" s="1"/>
  <c r="AM2077" i="1"/>
  <c r="AO2077" i="1"/>
  <c r="AU2077" i="1"/>
  <c r="AV2077" i="1"/>
  <c r="AW2077" i="1" a="1"/>
  <c r="AW2077" i="1" s="1"/>
  <c r="AX2077" i="1" a="1"/>
  <c r="AX2077" i="1" s="1"/>
  <c r="AY2077" i="1" a="1"/>
  <c r="AY2077" i="1" s="1"/>
  <c r="AZ2077" i="1" a="1"/>
  <c r="AZ2077" i="1" s="1"/>
  <c r="AI2078" i="1"/>
  <c r="AL2078" i="1"/>
  <c r="AM2078" i="1"/>
  <c r="AU2078" i="1"/>
  <c r="AV2078" i="1"/>
  <c r="AW2078" i="1" a="1"/>
  <c r="AW2078" i="1" s="1"/>
  <c r="AX2078" i="1" a="1"/>
  <c r="AX2078" i="1" s="1"/>
  <c r="AY2078" i="1" a="1"/>
  <c r="AY2078" i="1" s="1"/>
  <c r="AZ2078" i="1" a="1"/>
  <c r="AZ2078" i="1" s="1"/>
  <c r="AI2079" i="1"/>
  <c r="AT2079" i="1" s="1"/>
  <c r="AM2079" i="1"/>
  <c r="AO2079" i="1"/>
  <c r="AN2079" i="1" s="1"/>
  <c r="AR2079" i="1" s="1"/>
  <c r="AU2079" i="1"/>
  <c r="AV2079" i="1"/>
  <c r="AW2079" i="1" a="1"/>
  <c r="AW2079" i="1" s="1"/>
  <c r="AX2079" i="1" a="1"/>
  <c r="AX2079" i="1" s="1"/>
  <c r="AY2079" i="1" a="1"/>
  <c r="AY2079" i="1" s="1"/>
  <c r="AZ2079" i="1" a="1"/>
  <c r="AZ2079" i="1" s="1"/>
  <c r="AI2080" i="1"/>
  <c r="AM2080" i="1"/>
  <c r="AO2080" i="1"/>
  <c r="AU2080" i="1"/>
  <c r="AV2080" i="1"/>
  <c r="AW2080" i="1" a="1"/>
  <c r="AW2080" i="1" s="1"/>
  <c r="AX2080" i="1" a="1"/>
  <c r="AX2080" i="1" s="1"/>
  <c r="AY2080" i="1" a="1"/>
  <c r="AY2080" i="1" s="1"/>
  <c r="AZ2080" i="1" a="1"/>
  <c r="AZ2080" i="1" s="1"/>
  <c r="AI2081" i="1"/>
  <c r="AT2081" i="1" s="1"/>
  <c r="AL2081" i="1"/>
  <c r="AM2081" i="1"/>
  <c r="AU2081" i="1"/>
  <c r="AV2081" i="1"/>
  <c r="AW2081" i="1" a="1"/>
  <c r="AW2081" i="1" s="1"/>
  <c r="AX2081" i="1" a="1"/>
  <c r="AX2081" i="1" s="1"/>
  <c r="AY2081" i="1" a="1"/>
  <c r="AY2081" i="1" s="1"/>
  <c r="AZ2081" i="1" a="1"/>
  <c r="AZ2081" i="1" s="1"/>
  <c r="AI2082" i="1"/>
  <c r="AL2082" i="1"/>
  <c r="AM2082" i="1"/>
  <c r="AU2082" i="1"/>
  <c r="AV2082" i="1"/>
  <c r="AW2082" i="1" a="1"/>
  <c r="AW2082" i="1" s="1"/>
  <c r="AX2082" i="1" a="1"/>
  <c r="AX2082" i="1" s="1"/>
  <c r="AY2082" i="1" a="1"/>
  <c r="AY2082" i="1" s="1"/>
  <c r="AZ2082" i="1" a="1"/>
  <c r="AZ2082" i="1" s="1"/>
  <c r="AI2083" i="1"/>
  <c r="AM2083" i="1"/>
  <c r="AO2083" i="1"/>
  <c r="AN2083" i="1" s="1"/>
  <c r="AR2083" i="1" s="1"/>
  <c r="AU2083" i="1"/>
  <c r="AV2083" i="1"/>
  <c r="AW2083" i="1" a="1"/>
  <c r="AW2083" i="1" s="1"/>
  <c r="AX2083" i="1" a="1"/>
  <c r="AX2083" i="1" s="1"/>
  <c r="AY2083" i="1" a="1"/>
  <c r="AY2083" i="1" s="1"/>
  <c r="AZ2083" i="1" a="1"/>
  <c r="AZ2083" i="1" s="1"/>
  <c r="AI2084" i="1"/>
  <c r="AL2084" i="1"/>
  <c r="AM2084" i="1"/>
  <c r="AU2084" i="1"/>
  <c r="AV2084" i="1"/>
  <c r="AW2084" i="1" a="1"/>
  <c r="AW2084" i="1" s="1"/>
  <c r="AX2084" i="1" a="1"/>
  <c r="AX2084" i="1" s="1"/>
  <c r="AY2084" i="1" a="1"/>
  <c r="AY2084" i="1" s="1"/>
  <c r="AZ2084" i="1" a="1"/>
  <c r="AZ2084" i="1" s="1"/>
  <c r="AI2085" i="1"/>
  <c r="AT2085" i="1" s="1"/>
  <c r="AL2085" i="1"/>
  <c r="AM2085" i="1"/>
  <c r="AU2085" i="1"/>
  <c r="AV2085" i="1"/>
  <c r="AW2085" i="1" a="1"/>
  <c r="AW2085" i="1" s="1"/>
  <c r="AX2085" i="1" a="1"/>
  <c r="AX2085" i="1" s="1"/>
  <c r="AY2085" i="1" a="1"/>
  <c r="AY2085" i="1" s="1"/>
  <c r="AZ2085" i="1" a="1"/>
  <c r="AZ2085" i="1" s="1"/>
  <c r="AI2086" i="1"/>
  <c r="AT2086" i="1" s="1"/>
  <c r="AM2086" i="1"/>
  <c r="AO2086" i="1"/>
  <c r="AN2086" i="1" s="1"/>
  <c r="AR2086" i="1" s="1"/>
  <c r="AU2086" i="1"/>
  <c r="AV2086" i="1"/>
  <c r="AW2086" i="1" a="1"/>
  <c r="AW2086" i="1" s="1"/>
  <c r="AX2086" i="1" a="1"/>
  <c r="AX2086" i="1" s="1"/>
  <c r="AY2086" i="1" a="1"/>
  <c r="AY2086" i="1" s="1"/>
  <c r="AZ2086" i="1" a="1"/>
  <c r="AZ2086" i="1" s="1"/>
  <c r="AI2087" i="1"/>
  <c r="AT2087" i="1" s="1"/>
  <c r="AM2087" i="1"/>
  <c r="AO2087" i="1"/>
  <c r="AU2087" i="1"/>
  <c r="AV2087" i="1"/>
  <c r="AW2087" i="1" a="1"/>
  <c r="AW2087" i="1" s="1"/>
  <c r="AX2087" i="1" a="1"/>
  <c r="AX2087" i="1" s="1"/>
  <c r="AY2087" i="1" a="1"/>
  <c r="AY2087" i="1" s="1"/>
  <c r="AZ2087" i="1" a="1"/>
  <c r="AZ2087" i="1" s="1"/>
  <c r="AI2088" i="1"/>
  <c r="AT2088" i="1" s="1"/>
  <c r="AL2088" i="1"/>
  <c r="AM2088" i="1"/>
  <c r="AU2088" i="1"/>
  <c r="AV2088" i="1"/>
  <c r="AW2088" i="1" a="1"/>
  <c r="AW2088" i="1" s="1"/>
  <c r="AX2088" i="1" a="1"/>
  <c r="AX2088" i="1" s="1"/>
  <c r="AY2088" i="1" a="1"/>
  <c r="AY2088" i="1" s="1"/>
  <c r="AZ2088" i="1" a="1"/>
  <c r="AZ2088" i="1" s="1"/>
  <c r="AI2089" i="1"/>
  <c r="AT2089" i="1" s="1"/>
  <c r="AM2089" i="1"/>
  <c r="AO2089" i="1"/>
  <c r="AN2089" i="1" s="1"/>
  <c r="AR2089" i="1" s="1"/>
  <c r="AU2089" i="1"/>
  <c r="AV2089" i="1"/>
  <c r="AW2089" i="1" a="1"/>
  <c r="AW2089" i="1" s="1"/>
  <c r="AX2089" i="1" a="1"/>
  <c r="AX2089" i="1" s="1"/>
  <c r="AY2089" i="1" a="1"/>
  <c r="AY2089" i="1" s="1"/>
  <c r="AZ2089" i="1" a="1"/>
  <c r="AZ2089" i="1" s="1"/>
  <c r="AI2090" i="1"/>
  <c r="AT2090" i="1" s="1"/>
  <c r="AL2090" i="1"/>
  <c r="AM2090" i="1"/>
  <c r="AU2090" i="1"/>
  <c r="AV2090" i="1"/>
  <c r="AW2090" i="1" a="1"/>
  <c r="AW2090" i="1" s="1"/>
  <c r="AX2090" i="1" a="1"/>
  <c r="AX2090" i="1" s="1"/>
  <c r="AY2090" i="1" a="1"/>
  <c r="AY2090" i="1" s="1"/>
  <c r="AZ2090" i="1" a="1"/>
  <c r="AZ2090" i="1" s="1"/>
  <c r="AI2091" i="1"/>
  <c r="AM2091" i="1"/>
  <c r="AO2091" i="1"/>
  <c r="AN2091" i="1" s="1"/>
  <c r="AR2091" i="1" s="1"/>
  <c r="AU2091" i="1"/>
  <c r="AV2091" i="1"/>
  <c r="AW2091" i="1" a="1"/>
  <c r="AW2091" i="1" s="1"/>
  <c r="AX2091" i="1" a="1"/>
  <c r="AX2091" i="1" s="1"/>
  <c r="AY2091" i="1" a="1"/>
  <c r="AY2091" i="1" s="1"/>
  <c r="AZ2091" i="1" a="1"/>
  <c r="AZ2091" i="1" s="1"/>
  <c r="AI2092" i="1"/>
  <c r="AL2092" i="1"/>
  <c r="AM2092" i="1"/>
  <c r="AU2092" i="1"/>
  <c r="AV2092" i="1"/>
  <c r="AW2092" i="1" a="1"/>
  <c r="AW2092" i="1" s="1"/>
  <c r="AX2092" i="1" a="1"/>
  <c r="AX2092" i="1" s="1"/>
  <c r="AY2092" i="1" a="1"/>
  <c r="AY2092" i="1" s="1"/>
  <c r="AZ2092" i="1" a="1"/>
  <c r="AZ2092" i="1" s="1"/>
  <c r="AI2093" i="1"/>
  <c r="AL2093" i="1"/>
  <c r="AM2093" i="1"/>
  <c r="AU2093" i="1"/>
  <c r="AV2093" i="1"/>
  <c r="AW2093" i="1" a="1"/>
  <c r="AW2093" i="1" s="1"/>
  <c r="AX2093" i="1" a="1"/>
  <c r="AX2093" i="1" s="1"/>
  <c r="AY2093" i="1" a="1"/>
  <c r="AY2093" i="1" s="1"/>
  <c r="AZ2093" i="1" a="1"/>
  <c r="AZ2093" i="1" s="1"/>
  <c r="AI2094" i="1"/>
  <c r="AL2094" i="1"/>
  <c r="AM2094" i="1"/>
  <c r="AU2094" i="1"/>
  <c r="AV2094" i="1"/>
  <c r="AW2094" i="1" a="1"/>
  <c r="AW2094" i="1" s="1"/>
  <c r="AX2094" i="1" a="1"/>
  <c r="AX2094" i="1" s="1"/>
  <c r="AY2094" i="1" a="1"/>
  <c r="AY2094" i="1" s="1"/>
  <c r="AZ2094" i="1" a="1"/>
  <c r="AZ2094" i="1" s="1"/>
  <c r="AI2095" i="1"/>
  <c r="AM2095" i="1"/>
  <c r="AO2095" i="1"/>
  <c r="AU2095" i="1"/>
  <c r="AV2095" i="1"/>
  <c r="AW2095" i="1" a="1"/>
  <c r="AW2095" i="1" s="1"/>
  <c r="AX2095" i="1" a="1"/>
  <c r="AX2095" i="1" s="1"/>
  <c r="AY2095" i="1" a="1"/>
  <c r="AY2095" i="1" s="1"/>
  <c r="AZ2095" i="1" a="1"/>
  <c r="AZ2095" i="1" s="1"/>
  <c r="AI2096" i="1"/>
  <c r="AL2096" i="1"/>
  <c r="AM2096" i="1"/>
  <c r="AU2096" i="1"/>
  <c r="AV2096" i="1"/>
  <c r="AW2096" i="1" a="1"/>
  <c r="AW2096" i="1" s="1"/>
  <c r="AX2096" i="1" a="1"/>
  <c r="AX2096" i="1" s="1"/>
  <c r="AY2096" i="1" a="1"/>
  <c r="AY2096" i="1" s="1"/>
  <c r="AZ2096" i="1" a="1"/>
  <c r="AZ2096" i="1" s="1"/>
  <c r="AI2097" i="1"/>
  <c r="AT2097" i="1" s="1"/>
  <c r="AM2097" i="1"/>
  <c r="AO2097" i="1"/>
  <c r="AN2097" i="1" s="1"/>
  <c r="AR2097" i="1" s="1"/>
  <c r="AU2097" i="1"/>
  <c r="AV2097" i="1"/>
  <c r="AW2097" i="1" a="1"/>
  <c r="AW2097" i="1" s="1"/>
  <c r="AX2097" i="1" a="1"/>
  <c r="AX2097" i="1" s="1"/>
  <c r="AY2097" i="1" a="1"/>
  <c r="AY2097" i="1" s="1"/>
  <c r="AZ2097" i="1" a="1"/>
  <c r="AZ2097" i="1" s="1"/>
  <c r="AI2098" i="1"/>
  <c r="AT2098" i="1" s="1"/>
  <c r="AL2098" i="1"/>
  <c r="AM2098" i="1"/>
  <c r="AU2098" i="1"/>
  <c r="AV2098" i="1"/>
  <c r="AW2098" i="1" a="1"/>
  <c r="AW2098" i="1" s="1"/>
  <c r="AX2098" i="1" a="1"/>
  <c r="AX2098" i="1" s="1"/>
  <c r="AY2098" i="1" a="1"/>
  <c r="AY2098" i="1" s="1"/>
  <c r="AZ2098" i="1" a="1"/>
  <c r="AZ2098" i="1" s="1"/>
  <c r="AI2099" i="1"/>
  <c r="AT2099" i="1" s="1"/>
  <c r="AM2099" i="1"/>
  <c r="AO2099" i="1"/>
  <c r="AN2099" i="1" s="1"/>
  <c r="AR2099" i="1" s="1"/>
  <c r="AU2099" i="1"/>
  <c r="AV2099" i="1"/>
  <c r="AW2099" i="1" a="1"/>
  <c r="AW2099" i="1" s="1"/>
  <c r="AX2099" i="1" a="1"/>
  <c r="AX2099" i="1" s="1"/>
  <c r="AY2099" i="1" a="1"/>
  <c r="AY2099" i="1" s="1"/>
  <c r="AZ2099" i="1" a="1"/>
  <c r="AZ2099" i="1" s="1"/>
  <c r="AI2100" i="1"/>
  <c r="AM2100" i="1"/>
  <c r="AO2100" i="1"/>
  <c r="AN2100" i="1" s="1"/>
  <c r="AR2100" i="1" s="1"/>
  <c r="AU2100" i="1"/>
  <c r="AV2100" i="1"/>
  <c r="AW2100" i="1" a="1"/>
  <c r="AW2100" i="1" s="1"/>
  <c r="AX2100" i="1" a="1"/>
  <c r="AX2100" i="1" s="1"/>
  <c r="AY2100" i="1" a="1"/>
  <c r="AY2100" i="1" s="1"/>
  <c r="AZ2100" i="1" a="1"/>
  <c r="AZ2100" i="1" s="1"/>
  <c r="AI2101" i="1"/>
  <c r="AT2101" i="1" s="1"/>
  <c r="AL2101" i="1"/>
  <c r="AM2101" i="1"/>
  <c r="AU2101" i="1"/>
  <c r="AV2101" i="1"/>
  <c r="AW2101" i="1" a="1"/>
  <c r="AW2101" i="1" s="1"/>
  <c r="AX2101" i="1" a="1"/>
  <c r="AX2101" i="1" s="1"/>
  <c r="AY2101" i="1" a="1"/>
  <c r="AY2101" i="1" s="1"/>
  <c r="AZ2101" i="1" a="1"/>
  <c r="AZ2101" i="1" s="1"/>
  <c r="AI2102" i="1"/>
  <c r="AM2102" i="1"/>
  <c r="AO2102" i="1"/>
  <c r="AS2102" i="1" s="1"/>
  <c r="AU2102" i="1"/>
  <c r="AV2102" i="1"/>
  <c r="AW2102" i="1" a="1"/>
  <c r="AW2102" i="1" s="1"/>
  <c r="AX2102" i="1" a="1"/>
  <c r="AX2102" i="1" s="1"/>
  <c r="AY2102" i="1" a="1"/>
  <c r="AY2102" i="1" s="1"/>
  <c r="AZ2102" i="1" a="1"/>
  <c r="AZ2102" i="1" s="1"/>
  <c r="AI2103" i="1"/>
  <c r="AT2103" i="1" s="1"/>
  <c r="AL2103" i="1"/>
  <c r="AM2103" i="1"/>
  <c r="AU2103" i="1"/>
  <c r="AV2103" i="1"/>
  <c r="AW2103" i="1" a="1"/>
  <c r="AW2103" i="1" s="1"/>
  <c r="AX2103" i="1" a="1"/>
  <c r="AX2103" i="1" s="1"/>
  <c r="AY2103" i="1" a="1"/>
  <c r="AY2103" i="1" s="1"/>
  <c r="AZ2103" i="1" a="1"/>
  <c r="AZ2103" i="1" s="1"/>
  <c r="AI2104" i="1"/>
  <c r="AM2104" i="1"/>
  <c r="AO2104" i="1"/>
  <c r="AN2104" i="1" s="1"/>
  <c r="AR2104" i="1" s="1"/>
  <c r="AU2104" i="1"/>
  <c r="AV2104" i="1"/>
  <c r="AW2104" i="1" a="1"/>
  <c r="AW2104" i="1" s="1"/>
  <c r="AX2104" i="1" a="1"/>
  <c r="AX2104" i="1" s="1"/>
  <c r="AY2104" i="1" a="1"/>
  <c r="AY2104" i="1" s="1"/>
  <c r="AZ2104" i="1" a="1"/>
  <c r="AZ2104" i="1" s="1"/>
  <c r="AI2105" i="1"/>
  <c r="AT2105" i="1" s="1"/>
  <c r="AM2105" i="1"/>
  <c r="AO2105" i="1"/>
  <c r="AU2105" i="1"/>
  <c r="AV2105" i="1"/>
  <c r="AW2105" i="1" a="1"/>
  <c r="AW2105" i="1" s="1"/>
  <c r="AX2105" i="1" a="1"/>
  <c r="AX2105" i="1" s="1"/>
  <c r="AY2105" i="1" a="1"/>
  <c r="AY2105" i="1" s="1"/>
  <c r="AZ2105" i="1" a="1"/>
  <c r="AZ2105" i="1" s="1"/>
  <c r="AI2106" i="1"/>
  <c r="AL2106" i="1"/>
  <c r="AM2106" i="1"/>
  <c r="AU2106" i="1"/>
  <c r="AV2106" i="1"/>
  <c r="AW2106" i="1" a="1"/>
  <c r="AW2106" i="1" s="1"/>
  <c r="AX2106" i="1" a="1"/>
  <c r="AX2106" i="1" s="1"/>
  <c r="AY2106" i="1" a="1"/>
  <c r="AY2106" i="1" s="1"/>
  <c r="AZ2106" i="1" a="1"/>
  <c r="AZ2106" i="1" s="1"/>
  <c r="AI2107" i="1"/>
  <c r="AL2107" i="1"/>
  <c r="AM2107" i="1"/>
  <c r="AU2107" i="1"/>
  <c r="AV2107" i="1"/>
  <c r="AW2107" i="1" a="1"/>
  <c r="AW2107" i="1" s="1"/>
  <c r="AX2107" i="1" a="1"/>
  <c r="AX2107" i="1" s="1"/>
  <c r="AY2107" i="1" a="1"/>
  <c r="AY2107" i="1" s="1"/>
  <c r="AZ2107" i="1" a="1"/>
  <c r="AZ2107" i="1" s="1"/>
  <c r="AI2108" i="1"/>
  <c r="AM2108" i="1"/>
  <c r="AO2108" i="1"/>
  <c r="AU2108" i="1"/>
  <c r="AV2108" i="1"/>
  <c r="AW2108" i="1" a="1"/>
  <c r="AW2108" i="1" s="1"/>
  <c r="AX2108" i="1" a="1"/>
  <c r="AX2108" i="1" s="1"/>
  <c r="AY2108" i="1" a="1"/>
  <c r="AY2108" i="1" s="1"/>
  <c r="AI2109" i="1"/>
  <c r="AT2109" i="1" s="1"/>
  <c r="AL2109" i="1"/>
  <c r="AM2109" i="1"/>
  <c r="AU2109" i="1"/>
  <c r="AV2109" i="1"/>
  <c r="AI2110" i="1"/>
  <c r="AM2110" i="1"/>
  <c r="AO2110" i="1"/>
  <c r="AN2110" i="1" s="1"/>
  <c r="AR2110" i="1" s="1"/>
  <c r="AU2110" i="1"/>
  <c r="AV2110" i="1"/>
  <c r="AW2110" i="1" a="1"/>
  <c r="AW2110" i="1" s="1"/>
  <c r="AX2110" i="1" a="1"/>
  <c r="AX2110" i="1" s="1"/>
  <c r="AY2110" i="1" a="1"/>
  <c r="AY2110" i="1" s="1"/>
  <c r="AI2111" i="1"/>
  <c r="AL2111" i="1"/>
  <c r="AM2111" i="1"/>
  <c r="AU2111" i="1"/>
  <c r="AV2111" i="1"/>
  <c r="AI2112" i="1"/>
  <c r="AT2112" i="1" s="1"/>
  <c r="AM2112" i="1"/>
  <c r="AO2112" i="1"/>
  <c r="AU2112" i="1"/>
  <c r="AV2112" i="1"/>
  <c r="AW2112" i="1" a="1"/>
  <c r="AW2112" i="1" s="1"/>
  <c r="AX2112" i="1" a="1"/>
  <c r="AX2112" i="1" s="1"/>
  <c r="AY2112" i="1" a="1"/>
  <c r="AY2112" i="1" s="1"/>
  <c r="AI2113" i="1"/>
  <c r="AL2113" i="1"/>
  <c r="AM2113" i="1"/>
  <c r="AU2113" i="1"/>
  <c r="AV2113" i="1"/>
  <c r="AI2114" i="1"/>
  <c r="AM2114" i="1"/>
  <c r="AO2114" i="1"/>
  <c r="AS2114" i="1" s="1"/>
  <c r="AU2114" i="1"/>
  <c r="AV2114" i="1"/>
  <c r="AW2114" i="1" a="1"/>
  <c r="AW2114" i="1" s="1"/>
  <c r="AX2114" i="1" a="1"/>
  <c r="AX2114" i="1" s="1"/>
  <c r="AY2114" i="1" a="1"/>
  <c r="AY2114" i="1" s="1"/>
  <c r="AI2115" i="1"/>
  <c r="AT2115" i="1" s="1"/>
  <c r="AL2115" i="1"/>
  <c r="AM2115" i="1"/>
  <c r="AU2115" i="1"/>
  <c r="AV2115" i="1"/>
  <c r="AI2116" i="1"/>
  <c r="AM2116" i="1"/>
  <c r="AO2116" i="1"/>
  <c r="AS2116" i="1" s="1"/>
  <c r="AU2116" i="1"/>
  <c r="AV2116" i="1"/>
  <c r="AW2116" i="1" a="1"/>
  <c r="AW2116" i="1" s="1"/>
  <c r="AX2116" i="1" a="1"/>
  <c r="AX2116" i="1" s="1"/>
  <c r="AY2116" i="1" a="1"/>
  <c r="AY2116" i="1" s="1"/>
  <c r="AZ2116" i="1" a="1"/>
  <c r="AZ2116" i="1" s="1"/>
  <c r="AI2117" i="1"/>
  <c r="AM2117" i="1"/>
  <c r="AO2117" i="1"/>
  <c r="AU2117" i="1"/>
  <c r="AV2117" i="1"/>
  <c r="AW2117" i="1" a="1"/>
  <c r="AW2117" i="1" s="1"/>
  <c r="AX2117" i="1" a="1"/>
  <c r="AX2117" i="1" s="1"/>
  <c r="AY2117" i="1" a="1"/>
  <c r="AY2117" i="1" s="1"/>
  <c r="AZ2117" i="1" a="1"/>
  <c r="AZ2117" i="1" s="1"/>
  <c r="AI2118" i="1"/>
  <c r="AL2118" i="1"/>
  <c r="AM2118" i="1"/>
  <c r="AU2118" i="1"/>
  <c r="AV2118" i="1"/>
  <c r="AW2118" i="1" a="1"/>
  <c r="AW2118" i="1" s="1"/>
  <c r="AX2118" i="1" a="1"/>
  <c r="AX2118" i="1" s="1"/>
  <c r="AY2118" i="1" a="1"/>
  <c r="AY2118" i="1" s="1"/>
  <c r="AZ2118" i="1" a="1"/>
  <c r="AZ2118" i="1" s="1"/>
  <c r="AI2119" i="1"/>
  <c r="AT2119" i="1" s="1"/>
  <c r="AM2119" i="1"/>
  <c r="AO2119" i="1"/>
  <c r="AS2119" i="1" s="1"/>
  <c r="AU2119" i="1"/>
  <c r="AV2119" i="1"/>
  <c r="AW2119" i="1" a="1"/>
  <c r="AW2119" i="1" s="1"/>
  <c r="AX2119" i="1" a="1"/>
  <c r="AX2119" i="1" s="1"/>
  <c r="AY2119" i="1" a="1"/>
  <c r="AY2119" i="1" s="1"/>
  <c r="AZ2119" i="1" a="1"/>
  <c r="AZ2119" i="1" s="1"/>
  <c r="AI2120" i="1"/>
  <c r="AT2120" i="1" s="1"/>
  <c r="AL2120" i="1"/>
  <c r="AM2120" i="1"/>
  <c r="AU2120" i="1"/>
  <c r="AV2120" i="1"/>
  <c r="AW2120" i="1" a="1"/>
  <c r="AW2120" i="1" s="1"/>
  <c r="AX2120" i="1" a="1"/>
  <c r="AX2120" i="1" s="1"/>
  <c r="AY2120" i="1" a="1"/>
  <c r="AY2120" i="1" s="1"/>
  <c r="AZ2120" i="1" a="1"/>
  <c r="AZ2120" i="1" s="1"/>
  <c r="AI2121" i="1"/>
  <c r="AM2121" i="1"/>
  <c r="AO2121" i="1"/>
  <c r="AN2121" i="1" s="1"/>
  <c r="AR2121" i="1" s="1"/>
  <c r="AU2121" i="1"/>
  <c r="AV2121" i="1"/>
  <c r="AW2121" i="1" a="1"/>
  <c r="AW2121" i="1" s="1"/>
  <c r="AX2121" i="1" a="1"/>
  <c r="AX2121" i="1" s="1"/>
  <c r="AY2121" i="1" a="1"/>
  <c r="AY2121" i="1" s="1"/>
  <c r="AZ2121" i="1" a="1"/>
  <c r="AZ2121" i="1" s="1"/>
  <c r="AI2122" i="1"/>
  <c r="AL2122" i="1"/>
  <c r="AM2122" i="1"/>
  <c r="AU2122" i="1"/>
  <c r="AV2122" i="1"/>
  <c r="AW2122" i="1" a="1"/>
  <c r="AW2122" i="1" s="1"/>
  <c r="AX2122" i="1" a="1"/>
  <c r="AX2122" i="1" s="1"/>
  <c r="AY2122" i="1" a="1"/>
  <c r="AY2122" i="1" s="1"/>
  <c r="AZ2122" i="1" a="1"/>
  <c r="AZ2122" i="1" s="1"/>
  <c r="AI2123" i="1"/>
  <c r="AT2123" i="1" s="1"/>
  <c r="AM2123" i="1"/>
  <c r="AO2123" i="1"/>
  <c r="AN2123" i="1" s="1"/>
  <c r="AR2123" i="1" s="1"/>
  <c r="AU2123" i="1"/>
  <c r="AV2123" i="1"/>
  <c r="AW2123" i="1" a="1"/>
  <c r="AW2123" i="1" s="1"/>
  <c r="AX2123" i="1" a="1"/>
  <c r="AX2123" i="1" s="1"/>
  <c r="AY2123" i="1" a="1"/>
  <c r="AY2123" i="1" s="1"/>
  <c r="AZ2123" i="1" a="1"/>
  <c r="AZ2123" i="1" s="1"/>
  <c r="AI2124" i="1"/>
  <c r="AL2124" i="1"/>
  <c r="AM2124" i="1"/>
  <c r="AU2124" i="1"/>
  <c r="AV2124" i="1"/>
  <c r="AW2124" i="1" a="1"/>
  <c r="AW2124" i="1" s="1"/>
  <c r="AX2124" i="1" a="1"/>
  <c r="AX2124" i="1" s="1"/>
  <c r="AY2124" i="1" a="1"/>
  <c r="AY2124" i="1" s="1"/>
  <c r="AZ2124" i="1" a="1"/>
  <c r="AZ2124" i="1" s="1"/>
  <c r="AI2125" i="1"/>
  <c r="AM2125" i="1"/>
  <c r="AO2125" i="1"/>
  <c r="AN2125" i="1" s="1"/>
  <c r="AR2125" i="1" s="1"/>
  <c r="AU2125" i="1"/>
  <c r="AV2125" i="1"/>
  <c r="AW2125" i="1" a="1"/>
  <c r="AW2125" i="1" s="1"/>
  <c r="AX2125" i="1" a="1"/>
  <c r="AX2125" i="1" s="1"/>
  <c r="AY2125" i="1" a="1"/>
  <c r="AY2125" i="1" s="1"/>
  <c r="AZ2125" i="1" a="1"/>
  <c r="AZ2125" i="1" s="1"/>
  <c r="AI2126" i="1"/>
  <c r="AT2126" i="1" s="1"/>
  <c r="AL2126" i="1"/>
  <c r="AM2126" i="1"/>
  <c r="AU2126" i="1"/>
  <c r="AV2126" i="1"/>
  <c r="AW2126" i="1" a="1"/>
  <c r="AW2126" i="1" s="1"/>
  <c r="AX2126" i="1" a="1"/>
  <c r="AX2126" i="1" s="1"/>
  <c r="AY2126" i="1" a="1"/>
  <c r="AY2126" i="1" s="1"/>
  <c r="AZ2126" i="1" a="1"/>
  <c r="AZ2126" i="1" s="1"/>
  <c r="AI2127" i="1"/>
  <c r="AT2127" i="1" s="1"/>
  <c r="AM2127" i="1"/>
  <c r="AO2127" i="1"/>
  <c r="AN2127" i="1" s="1"/>
  <c r="AR2127" i="1" s="1"/>
  <c r="AU2127" i="1"/>
  <c r="AV2127" i="1"/>
  <c r="AW2127" i="1" a="1"/>
  <c r="AW2127" i="1" s="1"/>
  <c r="AX2127" i="1" a="1"/>
  <c r="AX2127" i="1" s="1"/>
  <c r="AY2127" i="1" a="1"/>
  <c r="AY2127" i="1" s="1"/>
  <c r="AZ2127" i="1" a="1"/>
  <c r="AZ2127" i="1" s="1"/>
  <c r="AI2128" i="1"/>
  <c r="AT2128" i="1" s="1"/>
  <c r="AL2128" i="1"/>
  <c r="AM2128" i="1"/>
  <c r="AU2128" i="1"/>
  <c r="AV2128" i="1"/>
  <c r="AW2128" i="1" a="1"/>
  <c r="AW2128" i="1" s="1"/>
  <c r="AX2128" i="1" a="1"/>
  <c r="AX2128" i="1" s="1"/>
  <c r="AY2128" i="1" a="1"/>
  <c r="AY2128" i="1" s="1"/>
  <c r="AZ2128" i="1" a="1"/>
  <c r="AZ2128" i="1" s="1"/>
  <c r="AI2129" i="1"/>
  <c r="AT2129" i="1" s="1"/>
  <c r="AM2129" i="1"/>
  <c r="AO2129" i="1"/>
  <c r="AS2129" i="1" s="1"/>
  <c r="AU2129" i="1"/>
  <c r="AV2129" i="1"/>
  <c r="AW2129" i="1" a="1"/>
  <c r="AW2129" i="1" s="1"/>
  <c r="AX2129" i="1" a="1"/>
  <c r="AX2129" i="1" s="1"/>
  <c r="AY2129" i="1" a="1"/>
  <c r="AY2129" i="1" s="1"/>
  <c r="AZ2129" i="1" a="1"/>
  <c r="AZ2129" i="1" s="1"/>
  <c r="AI2130" i="1"/>
  <c r="AT2130" i="1" s="1"/>
  <c r="AM2130" i="1"/>
  <c r="AO2130" i="1"/>
  <c r="AN2130" i="1" s="1"/>
  <c r="AR2130" i="1" s="1"/>
  <c r="AU2130" i="1"/>
  <c r="AV2130" i="1"/>
  <c r="AW2130" i="1" a="1"/>
  <c r="AW2130" i="1" s="1"/>
  <c r="AX2130" i="1" a="1"/>
  <c r="AX2130" i="1" s="1"/>
  <c r="AY2130" i="1" a="1"/>
  <c r="AY2130" i="1" s="1"/>
  <c r="AZ2130" i="1" a="1"/>
  <c r="AZ2130" i="1" s="1"/>
  <c r="AI2131" i="1"/>
  <c r="AL2131" i="1"/>
  <c r="AM2131" i="1"/>
  <c r="AU2131" i="1"/>
  <c r="AV2131" i="1"/>
  <c r="AW2131" i="1" a="1"/>
  <c r="AW2131" i="1" s="1"/>
  <c r="AX2131" i="1" a="1"/>
  <c r="AX2131" i="1" s="1"/>
  <c r="AY2131" i="1" a="1"/>
  <c r="AY2131" i="1" s="1"/>
  <c r="AZ2131" i="1" a="1"/>
  <c r="AZ2131" i="1" s="1"/>
  <c r="AI2132" i="1"/>
  <c r="AM2132" i="1"/>
  <c r="AO2132" i="1"/>
  <c r="AN2132" i="1" s="1"/>
  <c r="AR2132" i="1" s="1"/>
  <c r="AU2132" i="1"/>
  <c r="AV2132" i="1"/>
  <c r="AW2132" i="1" a="1"/>
  <c r="AW2132" i="1" s="1"/>
  <c r="AX2132" i="1" a="1"/>
  <c r="AX2132" i="1" s="1"/>
  <c r="AY2132" i="1" a="1"/>
  <c r="AY2132" i="1" s="1"/>
  <c r="AZ2132" i="1" a="1"/>
  <c r="AZ2132" i="1" s="1"/>
  <c r="AI2133" i="1"/>
  <c r="AM2133" i="1"/>
  <c r="AO2133" i="1"/>
  <c r="AN2133" i="1" s="1"/>
  <c r="AR2133" i="1" s="1"/>
  <c r="AU2133" i="1"/>
  <c r="AV2133" i="1"/>
  <c r="AW2133" i="1" a="1"/>
  <c r="AW2133" i="1" s="1"/>
  <c r="AX2133" i="1" a="1"/>
  <c r="AX2133" i="1" s="1"/>
  <c r="AY2133" i="1" a="1"/>
  <c r="AY2133" i="1" s="1"/>
  <c r="AZ2133" i="1" a="1"/>
  <c r="AZ2133" i="1" s="1"/>
  <c r="AI2134" i="1"/>
  <c r="AT2134" i="1" s="1"/>
  <c r="AM2134" i="1"/>
  <c r="AO2134" i="1"/>
  <c r="AU2134" i="1"/>
  <c r="AV2134" i="1"/>
  <c r="AW2134" i="1" a="1"/>
  <c r="AW2134" i="1" s="1"/>
  <c r="AX2134" i="1" a="1"/>
  <c r="AX2134" i="1" s="1"/>
  <c r="AY2134" i="1" a="1"/>
  <c r="AY2134" i="1" s="1"/>
  <c r="AZ2134" i="1" a="1"/>
  <c r="AZ2134" i="1" s="1"/>
  <c r="AI2135" i="1"/>
  <c r="AL2135" i="1"/>
  <c r="AM2135" i="1"/>
  <c r="AU2135" i="1"/>
  <c r="AV2135" i="1"/>
  <c r="AW2135" i="1" a="1"/>
  <c r="AW2135" i="1" s="1"/>
  <c r="AX2135" i="1" a="1"/>
  <c r="AX2135" i="1" s="1"/>
  <c r="AY2135" i="1" a="1"/>
  <c r="AY2135" i="1" s="1"/>
  <c r="AZ2135" i="1" a="1"/>
  <c r="AZ2135" i="1" s="1"/>
  <c r="AI2136" i="1"/>
  <c r="AT2136" i="1" s="1"/>
  <c r="AM2136" i="1"/>
  <c r="AO2136" i="1"/>
  <c r="AU2136" i="1"/>
  <c r="AV2136" i="1"/>
  <c r="AW2136" i="1" a="1"/>
  <c r="AW2136" i="1" s="1"/>
  <c r="AX2136" i="1" a="1"/>
  <c r="AX2136" i="1" s="1"/>
  <c r="AY2136" i="1" a="1"/>
  <c r="AY2136" i="1" s="1"/>
  <c r="AI2137" i="1"/>
  <c r="AT2137" i="1" s="1"/>
  <c r="AL2137" i="1"/>
  <c r="AM2137" i="1"/>
  <c r="AU2137" i="1"/>
  <c r="AV2137" i="1"/>
  <c r="AI2138" i="1"/>
  <c r="AT2138" i="1" s="1"/>
  <c r="AM2138" i="1"/>
  <c r="AO2138" i="1"/>
  <c r="AN2138" i="1" s="1"/>
  <c r="AR2138" i="1" s="1"/>
  <c r="AU2138" i="1"/>
  <c r="AV2138" i="1"/>
  <c r="AW2138" i="1" a="1"/>
  <c r="AW2138" i="1" s="1"/>
  <c r="AX2138" i="1" a="1"/>
  <c r="AX2138" i="1" s="1"/>
  <c r="AY2138" i="1" a="1"/>
  <c r="AY2138" i="1" s="1"/>
  <c r="AI2139" i="1"/>
  <c r="AL2139" i="1"/>
  <c r="AM2139" i="1"/>
  <c r="AU2139" i="1"/>
  <c r="AV2139" i="1"/>
  <c r="AI2140" i="1"/>
  <c r="AM2140" i="1"/>
  <c r="AO2140" i="1"/>
  <c r="AN2140" i="1" s="1"/>
  <c r="AR2140" i="1" s="1"/>
  <c r="AU2140" i="1"/>
  <c r="AV2140" i="1"/>
  <c r="AW2140" i="1" a="1"/>
  <c r="AW2140" i="1" s="1"/>
  <c r="AX2140" i="1" a="1"/>
  <c r="AX2140" i="1" s="1"/>
  <c r="AY2140" i="1" a="1"/>
  <c r="AY2140" i="1" s="1"/>
  <c r="AI2141" i="1"/>
  <c r="AT2141" i="1" s="1"/>
  <c r="AL2141" i="1"/>
  <c r="AM2141" i="1"/>
  <c r="AU2141" i="1"/>
  <c r="AV2141" i="1"/>
  <c r="AI2142" i="1"/>
  <c r="AT2142" i="1" s="1"/>
  <c r="AM2142" i="1"/>
  <c r="AO2142" i="1"/>
  <c r="AN2142" i="1" s="1"/>
  <c r="AR2142" i="1" s="1"/>
  <c r="AU2142" i="1"/>
  <c r="AV2142" i="1"/>
  <c r="AW2142" i="1" a="1"/>
  <c r="AW2142" i="1" s="1"/>
  <c r="AX2142" i="1" a="1"/>
  <c r="AX2142" i="1" s="1"/>
  <c r="AY2142" i="1" a="1"/>
  <c r="AY2142" i="1" s="1"/>
  <c r="AZ2142" i="1" a="1"/>
  <c r="AZ2142" i="1" s="1"/>
  <c r="AI2143" i="1"/>
  <c r="AT2143" i="1" s="1"/>
  <c r="AM2143" i="1"/>
  <c r="AO2143" i="1"/>
  <c r="AS2143" i="1" s="1"/>
  <c r="AU2143" i="1"/>
  <c r="AV2143" i="1"/>
  <c r="AW2143" i="1" a="1"/>
  <c r="AW2143" i="1" s="1"/>
  <c r="AX2143" i="1" a="1"/>
  <c r="AX2143" i="1" s="1"/>
  <c r="AY2143" i="1" a="1"/>
  <c r="AY2143" i="1" s="1"/>
  <c r="AZ2143" i="1" a="1"/>
  <c r="AZ2143" i="1" s="1"/>
  <c r="AI2144" i="1"/>
  <c r="AM2144" i="1"/>
  <c r="AO2144" i="1"/>
  <c r="AN2144" i="1" s="1"/>
  <c r="AR2144" i="1" s="1"/>
  <c r="AU2144" i="1"/>
  <c r="AV2144" i="1"/>
  <c r="AI2145" i="1"/>
  <c r="AT2145" i="1" s="1"/>
  <c r="AL2145" i="1"/>
  <c r="AM2145" i="1"/>
  <c r="AU2145" i="1"/>
  <c r="AV2145" i="1"/>
  <c r="AI2146" i="1"/>
  <c r="AT2146" i="1" s="1"/>
  <c r="AM2146" i="1"/>
  <c r="AO2146" i="1"/>
  <c r="AU2146" i="1"/>
  <c r="AV2146" i="1"/>
  <c r="AI2147" i="1"/>
  <c r="AL2147" i="1"/>
  <c r="AM2147" i="1"/>
  <c r="AU2147" i="1"/>
  <c r="AV2147" i="1"/>
  <c r="AI2148" i="1"/>
  <c r="AM2148" i="1"/>
  <c r="AO2148" i="1"/>
  <c r="AU2148" i="1"/>
  <c r="AV2148" i="1"/>
  <c r="AW2148" i="1" a="1"/>
  <c r="AW2148" i="1" s="1"/>
  <c r="AX2148" i="1" a="1"/>
  <c r="AX2148" i="1" s="1"/>
  <c r="AY2148" i="1" a="1"/>
  <c r="AY2148" i="1" s="1"/>
  <c r="AZ2148" i="1" a="1"/>
  <c r="AZ2148" i="1" s="1"/>
  <c r="AI2149" i="1"/>
  <c r="AT2149" i="1" s="1"/>
  <c r="AL2149" i="1"/>
  <c r="AM2149" i="1"/>
  <c r="AU2149" i="1"/>
  <c r="AV2149" i="1"/>
  <c r="AW2149" i="1" a="1"/>
  <c r="AW2149" i="1" s="1"/>
  <c r="AX2149" i="1" a="1"/>
  <c r="AX2149" i="1" s="1"/>
  <c r="AY2149" i="1" a="1"/>
  <c r="AY2149" i="1" s="1"/>
  <c r="AZ2149" i="1" a="1"/>
  <c r="AZ2149" i="1" s="1"/>
  <c r="AI2150" i="1"/>
  <c r="AL2150" i="1"/>
  <c r="AM2150" i="1"/>
  <c r="AU2150" i="1"/>
  <c r="AV2150" i="1"/>
  <c r="AW2150" i="1" a="1"/>
  <c r="AW2150" i="1" s="1"/>
  <c r="AX2150" i="1" a="1"/>
  <c r="AX2150" i="1" s="1"/>
  <c r="AY2150" i="1" a="1"/>
  <c r="AY2150" i="1" s="1"/>
  <c r="AZ2150" i="1" a="1"/>
  <c r="AZ2150" i="1" s="1"/>
  <c r="AI2151" i="1"/>
  <c r="AT2151" i="1" s="1"/>
  <c r="AM2151" i="1"/>
  <c r="AO2151" i="1"/>
  <c r="AS2151" i="1" s="1"/>
  <c r="AU2151" i="1"/>
  <c r="AV2151" i="1"/>
  <c r="AW2151" i="1" a="1"/>
  <c r="AW2151" i="1" s="1"/>
  <c r="AX2151" i="1" a="1"/>
  <c r="AX2151" i="1" s="1"/>
  <c r="AY2151" i="1" a="1"/>
  <c r="AY2151" i="1" s="1"/>
  <c r="AZ2151" i="1" a="1"/>
  <c r="AZ2151" i="1" s="1"/>
  <c r="AI2152" i="1"/>
  <c r="AL2152" i="1"/>
  <c r="AM2152" i="1"/>
  <c r="AU2152" i="1"/>
  <c r="AV2152" i="1"/>
  <c r="AW2152" i="1" a="1"/>
  <c r="AW2152" i="1" s="1"/>
  <c r="AX2152" i="1" a="1"/>
  <c r="AX2152" i="1" s="1"/>
  <c r="AY2152" i="1" a="1"/>
  <c r="AY2152" i="1" s="1"/>
  <c r="AZ2152" i="1" a="1"/>
  <c r="AZ2152" i="1" s="1"/>
  <c r="AI2153" i="1"/>
  <c r="AT2153" i="1" s="1"/>
  <c r="AL2153" i="1"/>
  <c r="AM2153" i="1"/>
  <c r="AU2153" i="1"/>
  <c r="AV2153" i="1"/>
  <c r="AW2153" i="1" a="1"/>
  <c r="AW2153" i="1" s="1"/>
  <c r="AX2153" i="1" a="1"/>
  <c r="AX2153" i="1" s="1"/>
  <c r="AY2153" i="1" a="1"/>
  <c r="AY2153" i="1" s="1"/>
  <c r="AZ2153" i="1" a="1"/>
  <c r="AZ2153" i="1" s="1"/>
  <c r="AI2154" i="1"/>
  <c r="AT2154" i="1" s="1"/>
  <c r="AM2154" i="1"/>
  <c r="AO2154" i="1"/>
  <c r="AS2154" i="1" s="1"/>
  <c r="AU2154" i="1"/>
  <c r="AV2154" i="1"/>
  <c r="AW2154" i="1" a="1"/>
  <c r="AW2154" i="1" s="1"/>
  <c r="AX2154" i="1" a="1"/>
  <c r="AX2154" i="1" s="1"/>
  <c r="AY2154" i="1" a="1"/>
  <c r="AY2154" i="1" s="1"/>
  <c r="AZ2154" i="1" a="1"/>
  <c r="AZ2154" i="1" s="1"/>
  <c r="AI2155" i="1"/>
  <c r="AT2155" i="1" s="1"/>
  <c r="AL2155" i="1"/>
  <c r="AM2155" i="1"/>
  <c r="AU2155" i="1"/>
  <c r="AV2155" i="1"/>
  <c r="AW2155" i="1" a="1"/>
  <c r="AW2155" i="1" s="1"/>
  <c r="AX2155" i="1" a="1"/>
  <c r="AX2155" i="1" s="1"/>
  <c r="AY2155" i="1" a="1"/>
  <c r="AY2155" i="1" s="1"/>
  <c r="AZ2155" i="1" a="1"/>
  <c r="AZ2155" i="1" s="1"/>
  <c r="AI2156" i="1"/>
  <c r="AL2156" i="1"/>
  <c r="AM2156" i="1"/>
  <c r="AU2156" i="1"/>
  <c r="AV2156" i="1"/>
  <c r="AW2156" i="1" a="1"/>
  <c r="AW2156" i="1" s="1"/>
  <c r="AX2156" i="1" a="1"/>
  <c r="AX2156" i="1" s="1"/>
  <c r="AY2156" i="1" a="1"/>
  <c r="AY2156" i="1" s="1"/>
  <c r="AZ2156" i="1" a="1"/>
  <c r="AZ2156" i="1" s="1"/>
  <c r="AI2157" i="1"/>
  <c r="AM2157" i="1"/>
  <c r="AO2157" i="1"/>
  <c r="AN2157" i="1" s="1"/>
  <c r="AR2157" i="1" s="1"/>
  <c r="AU2157" i="1"/>
  <c r="AV2157" i="1"/>
  <c r="AW2157" i="1" a="1"/>
  <c r="AW2157" i="1" s="1"/>
  <c r="AX2157" i="1" a="1"/>
  <c r="AX2157" i="1" s="1"/>
  <c r="AY2157" i="1" a="1"/>
  <c r="AY2157" i="1" s="1"/>
  <c r="AZ2157" i="1" a="1"/>
  <c r="AZ2157" i="1" s="1"/>
  <c r="AI2158" i="1"/>
  <c r="AT2158" i="1" s="1"/>
  <c r="AL2158" i="1"/>
  <c r="AM2158" i="1"/>
  <c r="AU2158" i="1"/>
  <c r="AV2158" i="1"/>
  <c r="AW2158" i="1" a="1"/>
  <c r="AW2158" i="1" s="1"/>
  <c r="AX2158" i="1" a="1"/>
  <c r="AX2158" i="1" s="1"/>
  <c r="AY2158" i="1" a="1"/>
  <c r="AY2158" i="1" s="1"/>
  <c r="AZ2158" i="1" a="1"/>
  <c r="AZ2158" i="1" s="1"/>
  <c r="AI2159" i="1"/>
  <c r="AT2159" i="1" s="1"/>
  <c r="AM2159" i="1"/>
  <c r="AO2159" i="1"/>
  <c r="AS2159" i="1" s="1"/>
  <c r="AU2159" i="1"/>
  <c r="AV2159" i="1"/>
  <c r="AW2159" i="1" a="1"/>
  <c r="AW2159" i="1" s="1"/>
  <c r="AX2159" i="1" a="1"/>
  <c r="AX2159" i="1" s="1"/>
  <c r="AY2159" i="1" a="1"/>
  <c r="AY2159" i="1" s="1"/>
  <c r="AZ2159" i="1" a="1"/>
  <c r="AZ2159" i="1" s="1"/>
  <c r="AI2160" i="1"/>
  <c r="AT2160" i="1" s="1"/>
  <c r="AL2160" i="1"/>
  <c r="AM2160" i="1"/>
  <c r="AU2160" i="1"/>
  <c r="AV2160" i="1"/>
  <c r="AW2160" i="1" a="1"/>
  <c r="AW2160" i="1" s="1"/>
  <c r="AX2160" i="1" a="1"/>
  <c r="AX2160" i="1" s="1"/>
  <c r="AY2160" i="1" a="1"/>
  <c r="AY2160" i="1" s="1"/>
  <c r="AZ2160" i="1" a="1"/>
  <c r="AZ2160" i="1" s="1"/>
  <c r="AI2161" i="1"/>
  <c r="AM2161" i="1"/>
  <c r="AO2161" i="1"/>
  <c r="AU2161" i="1"/>
  <c r="AV2161" i="1"/>
  <c r="AW2161" i="1" a="1"/>
  <c r="AW2161" i="1" s="1"/>
  <c r="AX2161" i="1" a="1"/>
  <c r="AX2161" i="1" s="1"/>
  <c r="AY2161" i="1" a="1"/>
  <c r="AY2161" i="1" s="1"/>
  <c r="AZ2161" i="1" a="1"/>
  <c r="AZ2161" i="1" s="1"/>
  <c r="AI2162" i="1"/>
  <c r="AL2162" i="1"/>
  <c r="AM2162" i="1"/>
  <c r="AU2162" i="1"/>
  <c r="AV2162" i="1"/>
  <c r="AW2162" i="1" a="1"/>
  <c r="AW2162" i="1" s="1"/>
  <c r="AX2162" i="1" a="1"/>
  <c r="AX2162" i="1" s="1"/>
  <c r="AY2162" i="1" a="1"/>
  <c r="AY2162" i="1" s="1"/>
  <c r="AZ2162" i="1" a="1"/>
  <c r="AZ2162" i="1" s="1"/>
  <c r="AI2163" i="1"/>
  <c r="AT2163" i="1" s="1"/>
  <c r="AM2163" i="1"/>
  <c r="AO2163" i="1"/>
  <c r="AU2163" i="1"/>
  <c r="AV2163" i="1"/>
  <c r="AW2163" i="1" a="1"/>
  <c r="AW2163" i="1" s="1"/>
  <c r="AX2163" i="1" a="1"/>
  <c r="AX2163" i="1" s="1"/>
  <c r="AY2163" i="1" a="1"/>
  <c r="AY2163" i="1" s="1"/>
  <c r="AZ2163" i="1" a="1"/>
  <c r="AZ2163" i="1" s="1"/>
  <c r="AI2164" i="1"/>
  <c r="AL2164" i="1"/>
  <c r="AM2164" i="1"/>
  <c r="AU2164" i="1"/>
  <c r="AV2164" i="1"/>
  <c r="AW2164" i="1" a="1"/>
  <c r="AW2164" i="1" s="1"/>
  <c r="AX2164" i="1" a="1"/>
  <c r="AX2164" i="1" s="1"/>
  <c r="AY2164" i="1" a="1"/>
  <c r="AY2164" i="1" s="1"/>
  <c r="AZ2164" i="1" a="1"/>
  <c r="AZ2164" i="1" s="1"/>
  <c r="AI2165" i="1"/>
  <c r="AM2165" i="1"/>
  <c r="AO2165" i="1"/>
  <c r="AN2165" i="1" s="1"/>
  <c r="AR2165" i="1" s="1"/>
  <c r="AU2165" i="1"/>
  <c r="AV2165" i="1"/>
  <c r="AW2165" i="1" a="1"/>
  <c r="AW2165" i="1" s="1"/>
  <c r="AX2165" i="1" a="1"/>
  <c r="AX2165" i="1" s="1"/>
  <c r="AY2165" i="1" a="1"/>
  <c r="AY2165" i="1" s="1"/>
  <c r="AZ2165" i="1" a="1"/>
  <c r="AZ2165" i="1" s="1"/>
  <c r="AI2166" i="1"/>
  <c r="AL2166" i="1"/>
  <c r="AM2166" i="1"/>
  <c r="AU2166" i="1"/>
  <c r="AV2166" i="1"/>
  <c r="AW2166" i="1" a="1"/>
  <c r="AW2166" i="1" s="1"/>
  <c r="AX2166" i="1" a="1"/>
  <c r="AX2166" i="1" s="1"/>
  <c r="AY2166" i="1" a="1"/>
  <c r="AY2166" i="1" s="1"/>
  <c r="AZ2166" i="1" a="1"/>
  <c r="AZ2166" i="1" s="1"/>
  <c r="AI2167" i="1"/>
  <c r="AT2167" i="1" s="1"/>
  <c r="AM2167" i="1"/>
  <c r="AO2167" i="1"/>
  <c r="AN2167" i="1" s="1"/>
  <c r="AR2167" i="1" s="1"/>
  <c r="AU2167" i="1"/>
  <c r="AV2167" i="1"/>
  <c r="AW2167" i="1" a="1"/>
  <c r="AW2167" i="1" s="1"/>
  <c r="AX2167" i="1" a="1"/>
  <c r="AX2167" i="1" s="1"/>
  <c r="AY2167" i="1" a="1"/>
  <c r="AY2167" i="1" s="1"/>
  <c r="AZ2167" i="1" a="1"/>
  <c r="AZ2167" i="1" s="1"/>
  <c r="AI2168" i="1"/>
  <c r="AL2168" i="1"/>
  <c r="AM2168" i="1"/>
  <c r="AU2168" i="1"/>
  <c r="AV2168" i="1"/>
  <c r="AW2168" i="1" a="1"/>
  <c r="AW2168" i="1" s="1"/>
  <c r="AX2168" i="1" a="1"/>
  <c r="AX2168" i="1" s="1"/>
  <c r="AY2168" i="1" a="1"/>
  <c r="AY2168" i="1" s="1"/>
  <c r="AZ2168" i="1" a="1"/>
  <c r="AZ2168" i="1" s="1"/>
  <c r="AI2169" i="1"/>
  <c r="AL2169" i="1"/>
  <c r="AM2169" i="1"/>
  <c r="AU2169" i="1"/>
  <c r="AV2169" i="1"/>
  <c r="AW2169" i="1" a="1"/>
  <c r="AW2169" i="1" s="1"/>
  <c r="AX2169" i="1" a="1"/>
  <c r="AX2169" i="1" s="1"/>
  <c r="AY2169" i="1" a="1"/>
  <c r="AY2169" i="1" s="1"/>
  <c r="AZ2169" i="1" a="1"/>
  <c r="AZ2169" i="1" s="1"/>
  <c r="AI2170" i="1"/>
  <c r="AM2170" i="1"/>
  <c r="AO2170" i="1"/>
  <c r="AN2170" i="1" s="1"/>
  <c r="AR2170" i="1" s="1"/>
  <c r="AU2170" i="1"/>
  <c r="AV2170" i="1"/>
  <c r="AW2170" i="1" a="1"/>
  <c r="AW2170" i="1" s="1"/>
  <c r="AX2170" i="1" a="1"/>
  <c r="AX2170" i="1" s="1"/>
  <c r="AY2170" i="1" a="1"/>
  <c r="AY2170" i="1" s="1"/>
  <c r="AZ2170" i="1" a="1"/>
  <c r="AZ2170" i="1" s="1"/>
  <c r="AI2171" i="1"/>
  <c r="AT2171" i="1" s="1"/>
  <c r="AL2171" i="1"/>
  <c r="AM2171" i="1"/>
  <c r="AU2171" i="1"/>
  <c r="AV2171" i="1"/>
  <c r="AW2171" i="1" a="1"/>
  <c r="AW2171" i="1" s="1"/>
  <c r="AX2171" i="1" a="1"/>
  <c r="AX2171" i="1" s="1"/>
  <c r="AY2171" i="1" a="1"/>
  <c r="AY2171" i="1" s="1"/>
  <c r="AZ2171" i="1" a="1"/>
  <c r="AZ2171" i="1" s="1"/>
  <c r="AI2172" i="1"/>
  <c r="AM2172" i="1"/>
  <c r="AO2172" i="1"/>
  <c r="AS2172" i="1" s="1"/>
  <c r="AU2172" i="1"/>
  <c r="AV2172" i="1"/>
  <c r="AW2172" i="1" a="1"/>
  <c r="AW2172" i="1" s="1"/>
  <c r="AX2172" i="1" a="1"/>
  <c r="AX2172" i="1" s="1"/>
  <c r="AY2172" i="1" a="1"/>
  <c r="AY2172" i="1" s="1"/>
  <c r="AZ2172" i="1" a="1"/>
  <c r="AZ2172" i="1" s="1"/>
  <c r="AI2173" i="1"/>
  <c r="AT2173" i="1" s="1"/>
  <c r="AL2173" i="1"/>
  <c r="AM2173" i="1"/>
  <c r="AU2173" i="1"/>
  <c r="AV2173" i="1"/>
  <c r="AW2173" i="1" a="1"/>
  <c r="AW2173" i="1" s="1"/>
  <c r="AX2173" i="1" a="1"/>
  <c r="AX2173" i="1" s="1"/>
  <c r="AY2173" i="1" a="1"/>
  <c r="AY2173" i="1" s="1"/>
  <c r="AZ2173" i="1" a="1"/>
  <c r="AZ2173" i="1" s="1"/>
  <c r="AI2174" i="1"/>
  <c r="AL2174" i="1"/>
  <c r="AM2174" i="1"/>
  <c r="AU2174" i="1"/>
  <c r="AV2174" i="1"/>
  <c r="AW2174" i="1" a="1"/>
  <c r="AW2174" i="1" s="1"/>
  <c r="AX2174" i="1" a="1"/>
  <c r="AX2174" i="1" s="1"/>
  <c r="AY2174" i="1" a="1"/>
  <c r="AY2174" i="1" s="1"/>
  <c r="AZ2174" i="1" a="1"/>
  <c r="AZ2174" i="1" s="1"/>
  <c r="AI2175" i="1"/>
  <c r="AM2175" i="1"/>
  <c r="AO2175" i="1"/>
  <c r="AN2175" i="1" s="1"/>
  <c r="AR2175" i="1" s="1"/>
  <c r="AU2175" i="1"/>
  <c r="AV2175" i="1"/>
  <c r="AW2175" i="1" a="1"/>
  <c r="AW2175" i="1" s="1"/>
  <c r="AX2175" i="1" a="1"/>
  <c r="AX2175" i="1" s="1"/>
  <c r="AY2175" i="1" a="1"/>
  <c r="AY2175" i="1" s="1"/>
  <c r="AZ2175" i="1" a="1"/>
  <c r="AZ2175" i="1" s="1"/>
  <c r="AI2176" i="1"/>
  <c r="AT2176" i="1" s="1"/>
  <c r="AM2176" i="1"/>
  <c r="AO2176" i="1"/>
  <c r="AU2176" i="1"/>
  <c r="AV2176" i="1"/>
  <c r="AW2176" i="1" a="1"/>
  <c r="AW2176" i="1" s="1"/>
  <c r="AX2176" i="1" a="1"/>
  <c r="AX2176" i="1" s="1"/>
  <c r="AY2176" i="1" a="1"/>
  <c r="AY2176" i="1" s="1"/>
  <c r="AZ2176" i="1" a="1"/>
  <c r="AZ2176" i="1" s="1"/>
  <c r="AI2177" i="1"/>
  <c r="AT2177" i="1" s="1"/>
  <c r="AM2177" i="1"/>
  <c r="AO2177" i="1"/>
  <c r="AS2177" i="1" s="1"/>
  <c r="AU2177" i="1"/>
  <c r="AV2177" i="1"/>
  <c r="AW2177" i="1" a="1"/>
  <c r="AW2177" i="1" s="1"/>
  <c r="AX2177" i="1" a="1"/>
  <c r="AX2177" i="1" s="1"/>
  <c r="AY2177" i="1" a="1"/>
  <c r="AY2177" i="1" s="1"/>
  <c r="AZ2177" i="1" a="1"/>
  <c r="AZ2177" i="1" s="1"/>
  <c r="AI2178" i="1"/>
  <c r="AT2178" i="1" s="1"/>
  <c r="AL2178" i="1"/>
  <c r="AM2178" i="1"/>
  <c r="AU2178" i="1"/>
  <c r="AV2178" i="1"/>
  <c r="AW2178" i="1" a="1"/>
  <c r="AW2178" i="1" s="1"/>
  <c r="AX2178" i="1" a="1"/>
  <c r="AX2178" i="1" s="1"/>
  <c r="AY2178" i="1" a="1"/>
  <c r="AY2178" i="1" s="1"/>
  <c r="AZ2178" i="1" a="1"/>
  <c r="AZ2178" i="1" s="1"/>
  <c r="AI2179" i="1"/>
  <c r="AT2179" i="1" s="1"/>
  <c r="AL2179" i="1"/>
  <c r="AM2179" i="1"/>
  <c r="AU2179" i="1"/>
  <c r="AV2179" i="1"/>
  <c r="AW2179" i="1" a="1"/>
  <c r="AW2179" i="1" s="1"/>
  <c r="AX2179" i="1" a="1"/>
  <c r="AX2179" i="1" s="1"/>
  <c r="AY2179" i="1" a="1"/>
  <c r="AY2179" i="1" s="1"/>
  <c r="AZ2179" i="1" a="1"/>
  <c r="AZ2179" i="1" s="1"/>
  <c r="AI2180" i="1"/>
  <c r="AL2180" i="1"/>
  <c r="AM2180" i="1"/>
  <c r="AU2180" i="1"/>
  <c r="AV2180" i="1"/>
  <c r="AW2180" i="1" a="1"/>
  <c r="AW2180" i="1" s="1"/>
  <c r="AX2180" i="1" a="1"/>
  <c r="AX2180" i="1" s="1"/>
  <c r="AY2180" i="1" a="1"/>
  <c r="AY2180" i="1" s="1"/>
  <c r="AZ2180" i="1" a="1"/>
  <c r="AZ2180" i="1" s="1"/>
  <c r="AI2181" i="1"/>
  <c r="AM2181" i="1"/>
  <c r="AO2181" i="1"/>
  <c r="AU2181" i="1"/>
  <c r="AV2181" i="1"/>
  <c r="AW2181" i="1" a="1"/>
  <c r="AW2181" i="1" s="1"/>
  <c r="AX2181" i="1" a="1"/>
  <c r="AX2181" i="1" s="1"/>
  <c r="AY2181" i="1" a="1"/>
  <c r="AY2181" i="1" s="1"/>
  <c r="AZ2181" i="1" a="1"/>
  <c r="AZ2181" i="1" s="1"/>
  <c r="AI2182" i="1"/>
  <c r="AL2182" i="1"/>
  <c r="AM2182" i="1"/>
  <c r="AT2182" i="1"/>
  <c r="AU2182" i="1"/>
  <c r="AV2182" i="1"/>
  <c r="AW2182" i="1" a="1"/>
  <c r="AW2182" i="1" s="1"/>
  <c r="AX2182" i="1" a="1"/>
  <c r="AX2182" i="1" s="1"/>
  <c r="AY2182" i="1" a="1"/>
  <c r="AY2182" i="1" s="1"/>
  <c r="AZ2182" i="1" a="1"/>
  <c r="AZ2182" i="1" s="1"/>
  <c r="AI2183" i="1"/>
  <c r="AT2183" i="1" s="1"/>
  <c r="AL2183" i="1"/>
  <c r="AM2183" i="1"/>
  <c r="AU2183" i="1"/>
  <c r="AV2183" i="1"/>
  <c r="AW2183" i="1" a="1"/>
  <c r="AW2183" i="1" s="1"/>
  <c r="AX2183" i="1" a="1"/>
  <c r="AX2183" i="1" s="1"/>
  <c r="AY2183" i="1" a="1"/>
  <c r="AY2183" i="1" s="1"/>
  <c r="AZ2183" i="1" a="1"/>
  <c r="AZ2183" i="1" s="1"/>
  <c r="AI2184" i="1"/>
  <c r="AT2184" i="1" s="1"/>
  <c r="AM2184" i="1"/>
  <c r="AO2184" i="1"/>
  <c r="AS2184" i="1" s="1"/>
  <c r="AU2184" i="1"/>
  <c r="AV2184" i="1"/>
  <c r="AZ2184" i="1" a="1"/>
  <c r="AZ2184" i="1" s="1"/>
  <c r="AI2185" i="1"/>
  <c r="AL2185" i="1"/>
  <c r="AM2185" i="1"/>
  <c r="AU2185" i="1"/>
  <c r="AV2185" i="1"/>
  <c r="AI2186" i="1"/>
  <c r="AL2186" i="1"/>
  <c r="AM2186" i="1"/>
  <c r="AT2186" i="1"/>
  <c r="AU2186" i="1"/>
  <c r="AV2186" i="1"/>
  <c r="AW2186" i="1" a="1"/>
  <c r="AW2186" i="1" s="1"/>
  <c r="AZ2186" i="1" a="1"/>
  <c r="AZ2186" i="1" s="1"/>
  <c r="AI2187" i="1"/>
  <c r="AM2187" i="1"/>
  <c r="AO2187" i="1"/>
  <c r="AU2187" i="1"/>
  <c r="AV2187" i="1"/>
  <c r="AI2188" i="1"/>
  <c r="AL2188" i="1"/>
  <c r="AM2188" i="1"/>
  <c r="AU2188" i="1"/>
  <c r="AV2188" i="1"/>
  <c r="AW2188" i="1" a="1"/>
  <c r="AW2188" i="1" s="1"/>
  <c r="AZ2188" i="1" a="1"/>
  <c r="AZ2188" i="1" s="1"/>
  <c r="AI2189" i="1"/>
  <c r="AT2189" i="1" s="1"/>
  <c r="AL2189" i="1"/>
  <c r="AM2189" i="1"/>
  <c r="AU2189" i="1"/>
  <c r="AV2189" i="1"/>
  <c r="AZ2189" i="1" a="1"/>
  <c r="AZ2189" i="1" s="1"/>
  <c r="AI2190" i="1"/>
  <c r="AT2190" i="1" s="1"/>
  <c r="AM2190" i="1"/>
  <c r="AO2190" i="1"/>
  <c r="AN2190" i="1" s="1"/>
  <c r="AR2190" i="1" s="1"/>
  <c r="AU2190" i="1"/>
  <c r="AV2190" i="1"/>
  <c r="AI2191" i="1"/>
  <c r="AT2191" i="1" s="1"/>
  <c r="AL2191" i="1"/>
  <c r="AM2191" i="1"/>
  <c r="AU2191" i="1"/>
  <c r="AV2191" i="1"/>
  <c r="AW2191" i="1" a="1"/>
  <c r="AW2191" i="1" s="1"/>
  <c r="AX2191" i="1" a="1"/>
  <c r="AX2191" i="1" s="1"/>
  <c r="AY2191" i="1" a="1"/>
  <c r="AY2191" i="1" s="1"/>
  <c r="AZ2191" i="1" a="1"/>
  <c r="AZ2191" i="1" s="1"/>
  <c r="AI2192" i="1"/>
  <c r="AL2192" i="1"/>
  <c r="AM2192" i="1"/>
  <c r="AU2192" i="1"/>
  <c r="AV2192" i="1"/>
  <c r="AW2192" i="1" a="1"/>
  <c r="AW2192" i="1" s="1"/>
  <c r="AX2192" i="1" a="1"/>
  <c r="AX2192" i="1" s="1"/>
  <c r="AY2192" i="1" a="1"/>
  <c r="AY2192" i="1" s="1"/>
  <c r="AZ2192" i="1" a="1"/>
  <c r="AZ2192" i="1" s="1"/>
  <c r="AI2193" i="1"/>
  <c r="AT2193" i="1" s="1"/>
  <c r="AM2193" i="1"/>
  <c r="AO2193" i="1"/>
  <c r="AN2193" i="1" s="1"/>
  <c r="AR2193" i="1" s="1"/>
  <c r="AU2193" i="1"/>
  <c r="AV2193" i="1"/>
  <c r="AW2193" i="1" a="1"/>
  <c r="AW2193" i="1" s="1"/>
  <c r="AX2193" i="1" a="1"/>
  <c r="AX2193" i="1" s="1"/>
  <c r="AY2193" i="1" a="1"/>
  <c r="AY2193" i="1" s="1"/>
  <c r="AZ2193" i="1" a="1"/>
  <c r="AZ2193" i="1" s="1"/>
  <c r="AI2194" i="1"/>
  <c r="AL2194" i="1"/>
  <c r="AM2194" i="1"/>
  <c r="AU2194" i="1"/>
  <c r="AV2194" i="1"/>
  <c r="AW2194" i="1" a="1"/>
  <c r="AW2194" i="1" s="1"/>
  <c r="AX2194" i="1" a="1"/>
  <c r="AX2194" i="1" s="1"/>
  <c r="AY2194" i="1" a="1"/>
  <c r="AY2194" i="1" s="1"/>
  <c r="AZ2194" i="1" a="1"/>
  <c r="AZ2194" i="1" s="1"/>
  <c r="AI2195" i="1"/>
  <c r="AM2195" i="1"/>
  <c r="AO2195" i="1"/>
  <c r="AN2195" i="1" s="1"/>
  <c r="AR2195" i="1" s="1"/>
  <c r="AU2195" i="1"/>
  <c r="AV2195" i="1"/>
  <c r="AW2195" i="1" a="1"/>
  <c r="AW2195" i="1" s="1"/>
  <c r="AX2195" i="1" a="1"/>
  <c r="AX2195" i="1" s="1"/>
  <c r="AY2195" i="1" a="1"/>
  <c r="AY2195" i="1" s="1"/>
  <c r="AZ2195" i="1" a="1"/>
  <c r="AZ2195" i="1" s="1"/>
  <c r="AI2196" i="1"/>
  <c r="AL2196" i="1"/>
  <c r="AM2196" i="1"/>
  <c r="AU2196" i="1"/>
  <c r="AV2196" i="1"/>
  <c r="AW2196" i="1" a="1"/>
  <c r="AW2196" i="1" s="1"/>
  <c r="AX2196" i="1" a="1"/>
  <c r="AX2196" i="1" s="1"/>
  <c r="AY2196" i="1" a="1"/>
  <c r="AY2196" i="1" s="1"/>
  <c r="AZ2196" i="1" a="1"/>
  <c r="AZ2196" i="1" s="1"/>
  <c r="AI2197" i="1"/>
  <c r="AT2197" i="1" s="1"/>
  <c r="AM2197" i="1"/>
  <c r="AO2197" i="1"/>
  <c r="AS2197" i="1" s="1"/>
  <c r="AU2197" i="1"/>
  <c r="AV2197" i="1"/>
  <c r="AW2197" i="1" a="1"/>
  <c r="AW2197" i="1" s="1"/>
  <c r="AX2197" i="1" a="1"/>
  <c r="AX2197" i="1" s="1"/>
  <c r="AY2197" i="1" a="1"/>
  <c r="AY2197" i="1" s="1"/>
  <c r="AZ2197" i="1" a="1"/>
  <c r="AZ2197" i="1" s="1"/>
  <c r="AI2198" i="1"/>
  <c r="AL2198" i="1"/>
  <c r="AM2198" i="1"/>
  <c r="AU2198" i="1"/>
  <c r="AV2198" i="1"/>
  <c r="AW2198" i="1" a="1"/>
  <c r="AW2198" i="1" s="1"/>
  <c r="AX2198" i="1" a="1"/>
  <c r="AX2198" i="1" s="1"/>
  <c r="AY2198" i="1" a="1"/>
  <c r="AY2198" i="1" s="1"/>
  <c r="AZ2198" i="1" a="1"/>
  <c r="AZ2198" i="1" s="1"/>
  <c r="AI2199" i="1"/>
  <c r="AT2199" i="1" s="1"/>
  <c r="AM2199" i="1"/>
  <c r="AO2199" i="1"/>
  <c r="AU2199" i="1"/>
  <c r="AV2199" i="1"/>
  <c r="AW2199" i="1" a="1"/>
  <c r="AW2199" i="1" s="1"/>
  <c r="AX2199" i="1" a="1"/>
  <c r="AX2199" i="1" s="1"/>
  <c r="AY2199" i="1" a="1"/>
  <c r="AY2199" i="1" s="1"/>
  <c r="AZ2199" i="1" a="1"/>
  <c r="AZ2199" i="1" s="1"/>
  <c r="AI2200" i="1"/>
  <c r="AL2200" i="1"/>
  <c r="AM2200" i="1"/>
  <c r="AU2200" i="1"/>
  <c r="AV2200" i="1"/>
  <c r="AW2200" i="1" a="1"/>
  <c r="AW2200" i="1" s="1"/>
  <c r="AX2200" i="1" a="1"/>
  <c r="AX2200" i="1" s="1"/>
  <c r="AY2200" i="1" a="1"/>
  <c r="AY2200" i="1" s="1"/>
  <c r="AZ2200" i="1" a="1"/>
  <c r="AZ2200" i="1" s="1"/>
  <c r="AI2201" i="1"/>
  <c r="AT2201" i="1" s="1"/>
  <c r="AL2201" i="1"/>
  <c r="AM2201" i="1"/>
  <c r="AU2201" i="1"/>
  <c r="AV2201" i="1"/>
  <c r="AW2201" i="1" a="1"/>
  <c r="AW2201" i="1" s="1"/>
  <c r="AX2201" i="1" a="1"/>
  <c r="AX2201" i="1" s="1"/>
  <c r="AY2201" i="1" a="1"/>
  <c r="AY2201" i="1" s="1"/>
  <c r="AZ2201" i="1" a="1"/>
  <c r="AZ2201" i="1" s="1"/>
  <c r="AI2202" i="1"/>
  <c r="AT2202" i="1" s="1"/>
  <c r="AM2202" i="1"/>
  <c r="AO2202" i="1"/>
  <c r="AN2202" i="1" s="1"/>
  <c r="AR2202" i="1" s="1"/>
  <c r="AU2202" i="1"/>
  <c r="AV2202" i="1"/>
  <c r="AW2202" i="1" a="1"/>
  <c r="AW2202" i="1" s="1"/>
  <c r="AX2202" i="1" a="1"/>
  <c r="AX2202" i="1" s="1"/>
  <c r="AY2202" i="1" a="1"/>
  <c r="AY2202" i="1" s="1"/>
  <c r="AZ2202" i="1" a="1"/>
  <c r="AZ2202" i="1" s="1"/>
  <c r="AI2203" i="1"/>
  <c r="AT2203" i="1" s="1"/>
  <c r="AM2203" i="1"/>
  <c r="AO2203" i="1"/>
  <c r="AS2203" i="1" s="1"/>
  <c r="AU2203" i="1"/>
  <c r="AV2203" i="1"/>
  <c r="AW2203" i="1" a="1"/>
  <c r="AW2203" i="1" s="1"/>
  <c r="AX2203" i="1" a="1"/>
  <c r="AX2203" i="1" s="1"/>
  <c r="AY2203" i="1" a="1"/>
  <c r="AY2203" i="1" s="1"/>
  <c r="AZ2203" i="1" a="1"/>
  <c r="AZ2203" i="1" s="1"/>
  <c r="AI2204" i="1"/>
  <c r="AL2204" i="1"/>
  <c r="AM2204" i="1"/>
  <c r="AU2204" i="1"/>
  <c r="AV2204" i="1"/>
  <c r="AW2204" i="1" a="1"/>
  <c r="AW2204" i="1" s="1"/>
  <c r="AX2204" i="1" a="1"/>
  <c r="AX2204" i="1" s="1"/>
  <c r="AY2204" i="1" a="1"/>
  <c r="AY2204" i="1" s="1"/>
  <c r="AZ2204" i="1" a="1"/>
  <c r="AZ2204" i="1" s="1"/>
  <c r="AI2205" i="1"/>
  <c r="AT2205" i="1" s="1"/>
  <c r="AL2205" i="1"/>
  <c r="AM2205" i="1"/>
  <c r="AU2205" i="1"/>
  <c r="AV2205" i="1"/>
  <c r="AW2205" i="1" a="1"/>
  <c r="AW2205" i="1" s="1"/>
  <c r="AX2205" i="1" a="1"/>
  <c r="AX2205" i="1" s="1"/>
  <c r="AY2205" i="1" a="1"/>
  <c r="AY2205" i="1" s="1"/>
  <c r="AZ2205" i="1" a="1"/>
  <c r="AZ2205" i="1" s="1"/>
  <c r="AI2206" i="1"/>
  <c r="AT2206" i="1" s="1"/>
  <c r="AM2206" i="1"/>
  <c r="AO2206" i="1"/>
  <c r="AN2206" i="1" s="1"/>
  <c r="AR2206" i="1" s="1"/>
  <c r="AU2206" i="1"/>
  <c r="AV2206" i="1"/>
  <c r="AW2206" i="1" a="1"/>
  <c r="AW2206" i="1" s="1"/>
  <c r="AX2206" i="1" a="1"/>
  <c r="AX2206" i="1" s="1"/>
  <c r="AY2206" i="1" a="1"/>
  <c r="AY2206" i="1" s="1"/>
  <c r="AZ2206" i="1" a="1"/>
  <c r="AZ2206" i="1" s="1"/>
  <c r="AI2207" i="1"/>
  <c r="AM2207" i="1"/>
  <c r="AO2207" i="1"/>
  <c r="AN2207" i="1" s="1"/>
  <c r="AR2207" i="1" s="1"/>
  <c r="AU2207" i="1"/>
  <c r="AV2207" i="1"/>
  <c r="AW2207" i="1" a="1"/>
  <c r="AW2207" i="1" s="1"/>
  <c r="AX2207" i="1" a="1"/>
  <c r="AX2207" i="1" s="1"/>
  <c r="AY2207" i="1" a="1"/>
  <c r="AY2207" i="1" s="1"/>
  <c r="AZ2207" i="1" a="1"/>
  <c r="AZ2207" i="1" s="1"/>
  <c r="AI2208" i="1"/>
  <c r="AT2208" i="1" s="1"/>
  <c r="AL2208" i="1"/>
  <c r="AM2208" i="1"/>
  <c r="AU2208" i="1"/>
  <c r="AV2208" i="1"/>
  <c r="AW2208" i="1" a="1"/>
  <c r="AW2208" i="1" s="1"/>
  <c r="AX2208" i="1" a="1"/>
  <c r="AX2208" i="1" s="1"/>
  <c r="AY2208" i="1" a="1"/>
  <c r="AY2208" i="1" s="1"/>
  <c r="AZ2208" i="1" a="1"/>
  <c r="AZ2208" i="1" s="1"/>
  <c r="AI2209" i="1"/>
  <c r="AL2209" i="1"/>
  <c r="AM2209" i="1"/>
  <c r="AU2209" i="1"/>
  <c r="AV2209" i="1"/>
  <c r="AW2209" i="1" a="1"/>
  <c r="AW2209" i="1" s="1"/>
  <c r="AX2209" i="1" a="1"/>
  <c r="AX2209" i="1" s="1"/>
  <c r="AY2209" i="1" a="1"/>
  <c r="AY2209" i="1" s="1"/>
  <c r="AZ2209" i="1" a="1"/>
  <c r="AZ2209" i="1" s="1"/>
  <c r="AI2210" i="1"/>
  <c r="AT2210" i="1" s="1"/>
  <c r="AL2210" i="1"/>
  <c r="AM2210" i="1"/>
  <c r="AU2210" i="1"/>
  <c r="AV2210" i="1"/>
  <c r="AW2210" i="1" a="1"/>
  <c r="AW2210" i="1" s="1"/>
  <c r="AX2210" i="1" a="1"/>
  <c r="AX2210" i="1" s="1"/>
  <c r="AY2210" i="1" a="1"/>
  <c r="AY2210" i="1" s="1"/>
  <c r="AZ2210" i="1" a="1"/>
  <c r="AZ2210" i="1" s="1"/>
  <c r="AI2211" i="1"/>
  <c r="AM2211" i="1"/>
  <c r="AO2211" i="1"/>
  <c r="AU2211" i="1"/>
  <c r="AV2211" i="1"/>
  <c r="AW2211" i="1" a="1"/>
  <c r="AW2211" i="1" s="1"/>
  <c r="AX2211" i="1" a="1"/>
  <c r="AX2211" i="1" s="1"/>
  <c r="AY2211" i="1" a="1"/>
  <c r="AY2211" i="1" s="1"/>
  <c r="AZ2211" i="1" a="1"/>
  <c r="AZ2211" i="1" s="1"/>
  <c r="AI2212" i="1"/>
  <c r="AM2212" i="1"/>
  <c r="AO2212" i="1"/>
  <c r="AS2212" i="1" s="1"/>
  <c r="AU2212" i="1"/>
  <c r="AV2212" i="1"/>
  <c r="AW2212" i="1" a="1"/>
  <c r="AW2212" i="1" s="1"/>
  <c r="AX2212" i="1" a="1"/>
  <c r="AX2212" i="1" s="1"/>
  <c r="AY2212" i="1" a="1"/>
  <c r="AY2212" i="1" s="1"/>
  <c r="AZ2212" i="1" a="1"/>
  <c r="AZ2212" i="1" s="1"/>
  <c r="AI2213" i="1"/>
  <c r="AT2213" i="1" s="1"/>
  <c r="AM2213" i="1"/>
  <c r="AO2213" i="1"/>
  <c r="AN2213" i="1" s="1"/>
  <c r="AR2213" i="1" s="1"/>
  <c r="AU2213" i="1"/>
  <c r="AV2213" i="1"/>
  <c r="AW2213" i="1" a="1"/>
  <c r="AW2213" i="1" s="1"/>
  <c r="AY2213" i="1" a="1"/>
  <c r="AY2213" i="1" s="1"/>
  <c r="AI2214" i="1"/>
  <c r="AT2214" i="1" s="1"/>
  <c r="AM2214" i="1"/>
  <c r="AO2214" i="1"/>
  <c r="AS2214" i="1" s="1"/>
  <c r="AU2214" i="1"/>
  <c r="AV2214" i="1"/>
  <c r="AW2214" i="1" a="1"/>
  <c r="AW2214" i="1" s="1"/>
  <c r="AI2215" i="1"/>
  <c r="AM2215" i="1"/>
  <c r="AO2215" i="1"/>
  <c r="AN2215" i="1" s="1"/>
  <c r="AR2215" i="1" s="1"/>
  <c r="AU2215" i="1"/>
  <c r="AV2215" i="1"/>
  <c r="AW2215" i="1" a="1"/>
  <c r="AW2215" i="1" s="1"/>
  <c r="AX2215" i="1" a="1"/>
  <c r="AX2215" i="1" s="1"/>
  <c r="AY2215" i="1" a="1"/>
  <c r="AY2215" i="1" s="1"/>
  <c r="AZ2215" i="1" a="1"/>
  <c r="AZ2215" i="1" s="1"/>
  <c r="AI2216" i="1"/>
  <c r="AM2216" i="1"/>
  <c r="AO2216" i="1"/>
  <c r="AN2216" i="1" s="1"/>
  <c r="AR2216" i="1" s="1"/>
  <c r="AU2216" i="1"/>
  <c r="AV2216" i="1"/>
  <c r="AW2216" i="1" a="1"/>
  <c r="AW2216" i="1" s="1"/>
  <c r="AX2216" i="1" a="1"/>
  <c r="AX2216" i="1" s="1"/>
  <c r="AY2216" i="1" a="1"/>
  <c r="AY2216" i="1" s="1"/>
  <c r="AZ2216" i="1" a="1"/>
  <c r="AZ2216" i="1" s="1"/>
  <c r="AI2217" i="1"/>
  <c r="AT2217" i="1" s="1"/>
  <c r="AM2217" i="1"/>
  <c r="AO2217" i="1"/>
  <c r="AN2217" i="1" s="1"/>
  <c r="AR2217" i="1" s="1"/>
  <c r="AU2217" i="1"/>
  <c r="AV2217" i="1"/>
  <c r="AW2217" i="1" a="1"/>
  <c r="AW2217" i="1" s="1"/>
  <c r="AX2217" i="1" a="1"/>
  <c r="AX2217" i="1" s="1"/>
  <c r="AY2217" i="1" a="1"/>
  <c r="AY2217" i="1" s="1"/>
  <c r="AZ2217" i="1" a="1"/>
  <c r="AZ2217" i="1" s="1"/>
  <c r="AI2218" i="1"/>
  <c r="AL2218" i="1"/>
  <c r="AM2218" i="1"/>
  <c r="AU2218" i="1"/>
  <c r="AV2218" i="1"/>
  <c r="AW2218" i="1" a="1"/>
  <c r="AW2218" i="1" s="1"/>
  <c r="AX2218" i="1" a="1"/>
  <c r="AX2218" i="1" s="1"/>
  <c r="AY2218" i="1" a="1"/>
  <c r="AY2218" i="1" s="1"/>
  <c r="AZ2218" i="1" a="1"/>
  <c r="AZ2218" i="1" s="1"/>
  <c r="AI2219" i="1"/>
  <c r="AT2219" i="1" s="1"/>
  <c r="AM2219" i="1"/>
  <c r="AO2219" i="1"/>
  <c r="AN2219" i="1" s="1"/>
  <c r="AR2219" i="1" s="1"/>
  <c r="AU2219" i="1"/>
  <c r="AV2219" i="1"/>
  <c r="AW2219" i="1" a="1"/>
  <c r="AW2219" i="1" s="1"/>
  <c r="AX2219" i="1" a="1"/>
  <c r="AX2219" i="1" s="1"/>
  <c r="AY2219" i="1" a="1"/>
  <c r="AY2219" i="1" s="1"/>
  <c r="AZ2219" i="1" a="1"/>
  <c r="AZ2219" i="1" s="1"/>
  <c r="AI2220" i="1"/>
  <c r="AM2220" i="1"/>
  <c r="AO2220" i="1"/>
  <c r="AS2220" i="1" s="1"/>
  <c r="AU2220" i="1"/>
  <c r="AV2220" i="1"/>
  <c r="AW2220" i="1" a="1"/>
  <c r="AW2220" i="1" s="1"/>
  <c r="AX2220" i="1" a="1"/>
  <c r="AX2220" i="1" s="1"/>
  <c r="AY2220" i="1" a="1"/>
  <c r="AY2220" i="1" s="1"/>
  <c r="AZ2220" i="1" a="1"/>
  <c r="AZ2220" i="1" s="1"/>
  <c r="AI2221" i="1"/>
  <c r="AL2221" i="1"/>
  <c r="AM2221" i="1"/>
  <c r="AU2221" i="1"/>
  <c r="AV2221" i="1"/>
  <c r="AW2221" i="1" a="1"/>
  <c r="AW2221" i="1" s="1"/>
  <c r="AX2221" i="1" a="1"/>
  <c r="AX2221" i="1" s="1"/>
  <c r="AY2221" i="1" a="1"/>
  <c r="AY2221" i="1" s="1"/>
  <c r="AZ2221" i="1" a="1"/>
  <c r="AZ2221" i="1" s="1"/>
  <c r="AI2222" i="1"/>
  <c r="AT2222" i="1" s="1"/>
  <c r="AL2222" i="1"/>
  <c r="AM2222" i="1"/>
  <c r="AU2222" i="1"/>
  <c r="AV2222" i="1"/>
  <c r="AW2222" i="1" a="1"/>
  <c r="AW2222" i="1" s="1"/>
  <c r="AX2222" i="1" a="1"/>
  <c r="AX2222" i="1" s="1"/>
  <c r="AY2222" i="1" a="1"/>
  <c r="AY2222" i="1" s="1"/>
  <c r="AZ2222" i="1" a="1"/>
  <c r="AZ2222" i="1" s="1"/>
  <c r="AI2223" i="1"/>
  <c r="AT2223" i="1" s="1"/>
  <c r="AL2223" i="1"/>
  <c r="AM2223" i="1"/>
  <c r="AU2223" i="1"/>
  <c r="AV2223" i="1"/>
  <c r="AW2223" i="1" a="1"/>
  <c r="AW2223" i="1" s="1"/>
  <c r="AX2223" i="1" a="1"/>
  <c r="AX2223" i="1" s="1"/>
  <c r="AY2223" i="1" a="1"/>
  <c r="AY2223" i="1" s="1"/>
  <c r="AZ2223" i="1" a="1"/>
  <c r="AZ2223" i="1" s="1"/>
  <c r="AI2224" i="1"/>
  <c r="AM2224" i="1"/>
  <c r="AO2224" i="1"/>
  <c r="AN2224" i="1" s="1"/>
  <c r="AR2224" i="1" s="1"/>
  <c r="AU2224" i="1"/>
  <c r="AV2224" i="1"/>
  <c r="AW2224" i="1" a="1"/>
  <c r="AW2224" i="1" s="1"/>
  <c r="AX2224" i="1" a="1"/>
  <c r="AX2224" i="1" s="1"/>
  <c r="AY2224" i="1" a="1"/>
  <c r="AY2224" i="1" s="1"/>
  <c r="AZ2224" i="1" a="1"/>
  <c r="AZ2224" i="1" s="1"/>
  <c r="AI2225" i="1"/>
  <c r="AT2225" i="1" s="1"/>
  <c r="AL2225" i="1"/>
  <c r="AM2225" i="1"/>
  <c r="AU2225" i="1"/>
  <c r="AV2225" i="1"/>
  <c r="AW2225" i="1" a="1"/>
  <c r="AW2225" i="1" s="1"/>
  <c r="AX2225" i="1" a="1"/>
  <c r="AX2225" i="1" s="1"/>
  <c r="AY2225" i="1" a="1"/>
  <c r="AY2225" i="1" s="1"/>
  <c r="AZ2225" i="1" a="1"/>
  <c r="AZ2225" i="1" s="1"/>
  <c r="AI2226" i="1"/>
  <c r="AT2226" i="1" s="1"/>
  <c r="AM2226" i="1"/>
  <c r="AO2226" i="1"/>
  <c r="AS2226" i="1" s="1"/>
  <c r="AU2226" i="1"/>
  <c r="AV2226" i="1"/>
  <c r="AW2226" i="1" a="1"/>
  <c r="AW2226" i="1" s="1"/>
  <c r="AX2226" i="1" a="1"/>
  <c r="AX2226" i="1" s="1"/>
  <c r="AY2226" i="1" a="1"/>
  <c r="AY2226" i="1" s="1"/>
  <c r="AZ2226" i="1" a="1"/>
  <c r="AZ2226" i="1" s="1"/>
  <c r="AI2227" i="1"/>
  <c r="AL2227" i="1"/>
  <c r="AM2227" i="1"/>
  <c r="AU2227" i="1"/>
  <c r="AV2227" i="1"/>
  <c r="AW2227" i="1" a="1"/>
  <c r="AW2227" i="1" s="1"/>
  <c r="AX2227" i="1" a="1"/>
  <c r="AX2227" i="1" s="1"/>
  <c r="AY2227" i="1" a="1"/>
  <c r="AY2227" i="1" s="1"/>
  <c r="AZ2227" i="1" a="1"/>
  <c r="AZ2227" i="1" s="1"/>
  <c r="AI2228" i="1"/>
  <c r="AL2228" i="1"/>
  <c r="AM2228" i="1"/>
  <c r="AU2228" i="1"/>
  <c r="AV2228" i="1"/>
  <c r="AW2228" i="1" a="1"/>
  <c r="AW2228" i="1" s="1"/>
  <c r="AX2228" i="1" a="1"/>
  <c r="AX2228" i="1" s="1"/>
  <c r="AY2228" i="1" a="1"/>
  <c r="AY2228" i="1" s="1"/>
  <c r="AZ2228" i="1" a="1"/>
  <c r="AZ2228" i="1" s="1"/>
  <c r="AI2229" i="1"/>
  <c r="AT2229" i="1" s="1"/>
  <c r="AM2229" i="1"/>
  <c r="AO2229" i="1"/>
  <c r="AU2229" i="1"/>
  <c r="AV2229" i="1"/>
  <c r="AW2229" i="1" a="1"/>
  <c r="AW2229" i="1" s="1"/>
  <c r="AX2229" i="1" a="1"/>
  <c r="AX2229" i="1" s="1"/>
  <c r="AY2229" i="1" a="1"/>
  <c r="AY2229" i="1" s="1"/>
  <c r="AZ2229" i="1" a="1"/>
  <c r="AZ2229" i="1" s="1"/>
  <c r="AI2230" i="1"/>
  <c r="AT2230" i="1" s="1"/>
  <c r="AL2230" i="1"/>
  <c r="AM2230" i="1"/>
  <c r="AU2230" i="1"/>
  <c r="AV2230" i="1"/>
  <c r="AW2230" i="1" a="1"/>
  <c r="AW2230" i="1" s="1"/>
  <c r="AX2230" i="1" a="1"/>
  <c r="AX2230" i="1" s="1"/>
  <c r="AY2230" i="1" a="1"/>
  <c r="AY2230" i="1" s="1"/>
  <c r="AZ2230" i="1" a="1"/>
  <c r="AZ2230" i="1" s="1"/>
  <c r="AI2231" i="1"/>
  <c r="AT2231" i="1" s="1"/>
  <c r="AM2231" i="1"/>
  <c r="AO2231" i="1"/>
  <c r="AS2231" i="1" s="1"/>
  <c r="AU2231" i="1"/>
  <c r="AV2231" i="1"/>
  <c r="AW2231" i="1" a="1"/>
  <c r="AW2231" i="1" s="1"/>
  <c r="AX2231" i="1" a="1"/>
  <c r="AX2231" i="1" s="1"/>
  <c r="AY2231" i="1" a="1"/>
  <c r="AY2231" i="1" s="1"/>
  <c r="AZ2231" i="1" a="1"/>
  <c r="AZ2231" i="1" s="1"/>
  <c r="AI2232" i="1"/>
  <c r="AT2232" i="1" s="1"/>
  <c r="AL2232" i="1"/>
  <c r="AM2232" i="1"/>
  <c r="AU2232" i="1"/>
  <c r="AV2232" i="1"/>
  <c r="AW2232" i="1" a="1"/>
  <c r="AW2232" i="1" s="1"/>
  <c r="AX2232" i="1" a="1"/>
  <c r="AX2232" i="1" s="1"/>
  <c r="AY2232" i="1" a="1"/>
  <c r="AY2232" i="1" s="1"/>
  <c r="AZ2232" i="1" a="1"/>
  <c r="AZ2232" i="1" s="1"/>
  <c r="AI2233" i="1"/>
  <c r="AM2233" i="1"/>
  <c r="AO2233" i="1"/>
  <c r="AU2233" i="1"/>
  <c r="AV2233" i="1"/>
  <c r="AW2233" i="1" a="1"/>
  <c r="AW2233" i="1" s="1"/>
  <c r="AX2233" i="1" a="1"/>
  <c r="AX2233" i="1" s="1"/>
  <c r="AY2233" i="1" a="1"/>
  <c r="AY2233" i="1" s="1"/>
  <c r="AZ2233" i="1" a="1"/>
  <c r="AZ2233" i="1" s="1"/>
  <c r="AI2234" i="1"/>
  <c r="AT2234" i="1" s="1"/>
  <c r="AM2234" i="1"/>
  <c r="AO2234" i="1"/>
  <c r="AN2234" i="1" s="1"/>
  <c r="AR2234" i="1" s="1"/>
  <c r="AU2234" i="1"/>
  <c r="AV2234" i="1"/>
  <c r="AW2234" i="1" a="1"/>
  <c r="AW2234" i="1" s="1"/>
  <c r="AX2234" i="1" a="1"/>
  <c r="AX2234" i="1" s="1"/>
  <c r="AY2234" i="1" a="1"/>
  <c r="AY2234" i="1" s="1"/>
  <c r="AZ2234" i="1" a="1"/>
  <c r="AZ2234" i="1" s="1"/>
  <c r="AI2235" i="1"/>
  <c r="AT2235" i="1" s="1"/>
  <c r="AL2235" i="1"/>
  <c r="AM2235" i="1"/>
  <c r="AU2235" i="1"/>
  <c r="AV2235" i="1"/>
  <c r="AW2235" i="1" a="1"/>
  <c r="AW2235" i="1" s="1"/>
  <c r="AX2235" i="1" a="1"/>
  <c r="AX2235" i="1" s="1"/>
  <c r="AY2235" i="1" a="1"/>
  <c r="AY2235" i="1" s="1"/>
  <c r="AZ2235" i="1" a="1"/>
  <c r="AZ2235" i="1" s="1"/>
  <c r="AI2236" i="1"/>
  <c r="AM2236" i="1"/>
  <c r="AO2236" i="1"/>
  <c r="AS2236" i="1" s="1"/>
  <c r="AU2236" i="1"/>
  <c r="AV2236" i="1"/>
  <c r="AW2236" i="1" a="1"/>
  <c r="AW2236" i="1" s="1"/>
  <c r="AX2236" i="1" a="1"/>
  <c r="AX2236" i="1" s="1"/>
  <c r="AY2236" i="1" a="1"/>
  <c r="AY2236" i="1" s="1"/>
  <c r="AZ2236" i="1" a="1"/>
  <c r="AZ2236" i="1" s="1"/>
  <c r="AI2237" i="1"/>
  <c r="AL2237" i="1"/>
  <c r="AM2237" i="1"/>
  <c r="AU2237" i="1"/>
  <c r="AV2237" i="1"/>
  <c r="AW2237" i="1" a="1"/>
  <c r="AW2237" i="1" s="1"/>
  <c r="AX2237" i="1" a="1"/>
  <c r="AX2237" i="1" s="1"/>
  <c r="AY2237" i="1" a="1"/>
  <c r="AY2237" i="1" s="1"/>
  <c r="AZ2237" i="1" a="1"/>
  <c r="AZ2237" i="1" s="1"/>
  <c r="AI2238" i="1"/>
  <c r="AM2238" i="1"/>
  <c r="AO2238" i="1"/>
  <c r="AN2238" i="1" s="1"/>
  <c r="AR2238" i="1" s="1"/>
  <c r="AU2238" i="1"/>
  <c r="AV2238" i="1"/>
  <c r="AW2238" i="1" a="1"/>
  <c r="AW2238" i="1" s="1"/>
  <c r="AX2238" i="1" a="1"/>
  <c r="AX2238" i="1" s="1"/>
  <c r="AY2238" i="1" a="1"/>
  <c r="AY2238" i="1" s="1"/>
  <c r="AZ2238" i="1" a="1"/>
  <c r="AZ2238" i="1" s="1"/>
  <c r="AI2239" i="1"/>
  <c r="AT2239" i="1" s="1"/>
  <c r="AM2239" i="1"/>
  <c r="AO2239" i="1"/>
  <c r="AS2239" i="1" s="1"/>
  <c r="AU2239" i="1"/>
  <c r="AV2239" i="1"/>
  <c r="AW2239" i="1" a="1"/>
  <c r="AW2239" i="1" s="1"/>
  <c r="AX2239" i="1" a="1"/>
  <c r="AX2239" i="1" s="1"/>
  <c r="AY2239" i="1" a="1"/>
  <c r="AY2239" i="1" s="1"/>
  <c r="AZ2239" i="1" a="1"/>
  <c r="AZ2239" i="1" s="1"/>
  <c r="AI2240" i="1"/>
  <c r="AT2240" i="1" s="1"/>
  <c r="AL2240" i="1"/>
  <c r="AM2240" i="1"/>
  <c r="AU2240" i="1"/>
  <c r="AV2240" i="1"/>
  <c r="AW2240" i="1" a="1"/>
  <c r="AW2240" i="1" s="1"/>
  <c r="AX2240" i="1" a="1"/>
  <c r="AX2240" i="1" s="1"/>
  <c r="AY2240" i="1" a="1"/>
  <c r="AY2240" i="1" s="1"/>
  <c r="AZ2240" i="1" a="1"/>
  <c r="AZ2240" i="1" s="1"/>
  <c r="AI2241" i="1"/>
  <c r="AT2241" i="1" s="1"/>
  <c r="AM2241" i="1"/>
  <c r="AO2241" i="1"/>
  <c r="AN2241" i="1" s="1"/>
  <c r="AR2241" i="1" s="1"/>
  <c r="AU2241" i="1"/>
  <c r="AV2241" i="1"/>
  <c r="AW2241" i="1" a="1"/>
  <c r="AW2241" i="1" s="1"/>
  <c r="AX2241" i="1" a="1"/>
  <c r="AX2241" i="1" s="1"/>
  <c r="AY2241" i="1" a="1"/>
  <c r="AY2241" i="1" s="1"/>
  <c r="AZ2241" i="1" a="1"/>
  <c r="AZ2241" i="1" s="1"/>
  <c r="AI2242" i="1"/>
  <c r="AT2242" i="1" s="1"/>
  <c r="AL2242" i="1"/>
  <c r="AM2242" i="1"/>
  <c r="AU2242" i="1"/>
  <c r="AV2242" i="1"/>
  <c r="AW2242" i="1" a="1"/>
  <c r="AW2242" i="1" s="1"/>
  <c r="AX2242" i="1" a="1"/>
  <c r="AX2242" i="1" s="1"/>
  <c r="AY2242" i="1" a="1"/>
  <c r="AY2242" i="1" s="1"/>
  <c r="AZ2242" i="1" a="1"/>
  <c r="AZ2242" i="1" s="1"/>
  <c r="AI2243" i="1"/>
  <c r="AT2243" i="1" s="1"/>
  <c r="AM2243" i="1"/>
  <c r="AO2243" i="1"/>
  <c r="AU2243" i="1"/>
  <c r="AV2243" i="1"/>
  <c r="AW2243" i="1" a="1"/>
  <c r="AW2243" i="1" s="1"/>
  <c r="AX2243" i="1" a="1"/>
  <c r="AX2243" i="1" s="1"/>
  <c r="AY2243" i="1" a="1"/>
  <c r="AY2243" i="1" s="1"/>
  <c r="AZ2243" i="1" a="1"/>
  <c r="AZ2243" i="1" s="1"/>
  <c r="AI2244" i="1"/>
  <c r="AL2244" i="1"/>
  <c r="AM2244" i="1"/>
  <c r="AU2244" i="1"/>
  <c r="AV2244" i="1"/>
  <c r="AW2244" i="1" a="1"/>
  <c r="AW2244" i="1" s="1"/>
  <c r="AX2244" i="1" a="1"/>
  <c r="AX2244" i="1" s="1"/>
  <c r="AY2244" i="1" a="1"/>
  <c r="AY2244" i="1" s="1"/>
  <c r="AZ2244" i="1" a="1"/>
  <c r="AZ2244" i="1" s="1"/>
  <c r="AI2245" i="1"/>
  <c r="AT2245" i="1" s="1"/>
  <c r="AM2245" i="1"/>
  <c r="AO2245" i="1"/>
  <c r="AN2245" i="1" s="1"/>
  <c r="AR2245" i="1" s="1"/>
  <c r="AU2245" i="1"/>
  <c r="AV2245" i="1"/>
  <c r="AW2245" i="1" a="1"/>
  <c r="AW2245" i="1" s="1"/>
  <c r="AX2245" i="1" a="1"/>
  <c r="AX2245" i="1" s="1"/>
  <c r="AY2245" i="1" a="1"/>
  <c r="AY2245" i="1" s="1"/>
  <c r="AZ2245" i="1" a="1"/>
  <c r="AZ2245" i="1" s="1"/>
  <c r="AI2246" i="1"/>
  <c r="AT2246" i="1" s="1"/>
  <c r="AM2246" i="1"/>
  <c r="AO2246" i="1"/>
  <c r="AS2246" i="1" s="1"/>
  <c r="AU2246" i="1"/>
  <c r="AV2246" i="1"/>
  <c r="AW2246" i="1" a="1"/>
  <c r="AW2246" i="1" s="1"/>
  <c r="AX2246" i="1" a="1"/>
  <c r="AX2246" i="1" s="1"/>
  <c r="AY2246" i="1" a="1"/>
  <c r="AY2246" i="1" s="1"/>
  <c r="AZ2246" i="1" a="1"/>
  <c r="AZ2246" i="1" s="1"/>
  <c r="AI2247" i="1"/>
  <c r="AL2247" i="1"/>
  <c r="AM2247" i="1"/>
  <c r="AU2247" i="1"/>
  <c r="AV2247" i="1"/>
  <c r="AW2247" i="1" a="1"/>
  <c r="AW2247" i="1" s="1"/>
  <c r="AX2247" i="1" a="1"/>
  <c r="AX2247" i="1" s="1"/>
  <c r="AY2247" i="1" a="1"/>
  <c r="AY2247" i="1" s="1"/>
  <c r="AZ2247" i="1" a="1"/>
  <c r="AZ2247" i="1" s="1"/>
  <c r="AI2248" i="1"/>
  <c r="AM2248" i="1"/>
  <c r="AO2248" i="1"/>
  <c r="AU2248" i="1"/>
  <c r="AV2248" i="1"/>
  <c r="AW2248" i="1" a="1"/>
  <c r="AW2248" i="1" s="1"/>
  <c r="AX2248" i="1" a="1"/>
  <c r="AX2248" i="1" s="1"/>
  <c r="AY2248" i="1" a="1"/>
  <c r="AY2248" i="1" s="1"/>
  <c r="AZ2248" i="1" a="1"/>
  <c r="AZ2248" i="1" s="1"/>
  <c r="AI2249" i="1"/>
  <c r="AL2249" i="1"/>
  <c r="AM2249" i="1"/>
  <c r="AU2249" i="1"/>
  <c r="AV2249" i="1"/>
  <c r="AW2249" i="1" a="1"/>
  <c r="AW2249" i="1" s="1"/>
  <c r="AX2249" i="1" a="1"/>
  <c r="AX2249" i="1" s="1"/>
  <c r="AY2249" i="1" a="1"/>
  <c r="AY2249" i="1" s="1"/>
  <c r="AZ2249" i="1" a="1"/>
  <c r="AZ2249" i="1" s="1"/>
  <c r="AI2250" i="1"/>
  <c r="AT2250" i="1" s="1"/>
  <c r="AM2250" i="1"/>
  <c r="AO2250" i="1"/>
  <c r="AS2250" i="1" s="1"/>
  <c r="AU2250" i="1"/>
  <c r="AV2250" i="1"/>
  <c r="AW2250" i="1" a="1"/>
  <c r="AW2250" i="1" s="1"/>
  <c r="AX2250" i="1" a="1"/>
  <c r="AX2250" i="1" s="1"/>
  <c r="AY2250" i="1" a="1"/>
  <c r="AY2250" i="1" s="1"/>
  <c r="AZ2250" i="1" a="1"/>
  <c r="AZ2250" i="1" s="1"/>
  <c r="AI2251" i="1"/>
  <c r="AT2251" i="1" s="1"/>
  <c r="AL2251" i="1"/>
  <c r="AM2251" i="1"/>
  <c r="AU2251" i="1"/>
  <c r="AV2251" i="1"/>
  <c r="AW2251" i="1" a="1"/>
  <c r="AW2251" i="1" s="1"/>
  <c r="AX2251" i="1" a="1"/>
  <c r="AX2251" i="1" s="1"/>
  <c r="AY2251" i="1" a="1"/>
  <c r="AY2251" i="1" s="1"/>
  <c r="AZ2251" i="1" a="1"/>
  <c r="AZ2251" i="1" s="1"/>
  <c r="AI2252" i="1"/>
  <c r="AM2252" i="1"/>
  <c r="AO2252" i="1"/>
  <c r="AN2252" i="1" s="1"/>
  <c r="AR2252" i="1" s="1"/>
  <c r="AU2252" i="1"/>
  <c r="AV2252" i="1"/>
  <c r="AW2252" i="1" a="1"/>
  <c r="AW2252" i="1" s="1"/>
  <c r="AX2252" i="1" a="1"/>
  <c r="AX2252" i="1" s="1"/>
  <c r="AY2252" i="1" a="1"/>
  <c r="AY2252" i="1" s="1"/>
  <c r="AZ2252" i="1" a="1"/>
  <c r="AZ2252" i="1" s="1"/>
  <c r="AI2253" i="1"/>
  <c r="AT2253" i="1" s="1"/>
  <c r="AL2253" i="1"/>
  <c r="AM2253" i="1"/>
  <c r="AU2253" i="1"/>
  <c r="AV2253" i="1"/>
  <c r="AW2253" i="1" a="1"/>
  <c r="AW2253" i="1" s="1"/>
  <c r="AX2253" i="1" a="1"/>
  <c r="AX2253" i="1" s="1"/>
  <c r="AY2253" i="1" a="1"/>
  <c r="AY2253" i="1" s="1"/>
  <c r="AZ2253" i="1" a="1"/>
  <c r="AZ2253" i="1" s="1"/>
  <c r="AI2254" i="1"/>
  <c r="AM2254" i="1"/>
  <c r="AO2254" i="1"/>
  <c r="AN2254" i="1" s="1"/>
  <c r="AR2254" i="1" s="1"/>
  <c r="AU2254" i="1"/>
  <c r="AV2254" i="1"/>
  <c r="AW2254" i="1" a="1"/>
  <c r="AW2254" i="1" s="1"/>
  <c r="AX2254" i="1" a="1"/>
  <c r="AX2254" i="1" s="1"/>
  <c r="AY2254" i="1" a="1"/>
  <c r="AY2254" i="1" s="1"/>
  <c r="AZ2254" i="1" a="1"/>
  <c r="AZ2254" i="1" s="1"/>
  <c r="AI2255" i="1"/>
  <c r="AT2255" i="1" s="1"/>
  <c r="AL2255" i="1"/>
  <c r="AM2255" i="1"/>
  <c r="AU2255" i="1"/>
  <c r="AV2255" i="1"/>
  <c r="AW2255" i="1" a="1"/>
  <c r="AW2255" i="1" s="1"/>
  <c r="AX2255" i="1" a="1"/>
  <c r="AX2255" i="1" s="1"/>
  <c r="AY2255" i="1" a="1"/>
  <c r="AY2255" i="1" s="1"/>
  <c r="AZ2255" i="1" a="1"/>
  <c r="AZ2255" i="1" s="1"/>
  <c r="AI2256" i="1"/>
  <c r="AM2256" i="1"/>
  <c r="AO2256" i="1"/>
  <c r="AS2256" i="1" s="1"/>
  <c r="AU2256" i="1"/>
  <c r="AV2256" i="1"/>
  <c r="AW2256" i="1" a="1"/>
  <c r="AW2256" i="1" s="1"/>
  <c r="AY2256" i="1" a="1"/>
  <c r="AY2256" i="1" s="1"/>
  <c r="AZ2256" i="1" a="1"/>
  <c r="AZ2256" i="1" s="1"/>
  <c r="AI2257" i="1"/>
  <c r="AL2257" i="1"/>
  <c r="AM2257" i="1"/>
  <c r="AU2257" i="1"/>
  <c r="AV2257" i="1"/>
  <c r="AI2258" i="1"/>
  <c r="AT2258" i="1" s="1"/>
  <c r="AL2258" i="1"/>
  <c r="AM2258" i="1"/>
  <c r="AU2258" i="1"/>
  <c r="AV2258" i="1"/>
  <c r="AZ2258" i="1" a="1"/>
  <c r="AZ2258" i="1" s="1"/>
  <c r="AI2259" i="1"/>
  <c r="AM2259" i="1"/>
  <c r="AO2259" i="1"/>
  <c r="AN2259" i="1" s="1"/>
  <c r="AR2259" i="1" s="1"/>
  <c r="AU2259" i="1"/>
  <c r="AV2259" i="1"/>
  <c r="AW2259" i="1" a="1"/>
  <c r="AW2259" i="1" s="1"/>
  <c r="AY2259" i="1" a="1"/>
  <c r="AY2259" i="1" s="1"/>
  <c r="AZ2259" i="1" a="1"/>
  <c r="AZ2259" i="1" s="1"/>
  <c r="AI2260" i="1"/>
  <c r="AL2260" i="1"/>
  <c r="AM2260" i="1"/>
  <c r="AU2260" i="1"/>
  <c r="AV2260" i="1"/>
  <c r="AI2261" i="1"/>
  <c r="AT2261" i="1" s="1"/>
  <c r="AL2261" i="1"/>
  <c r="AM2261" i="1"/>
  <c r="AU2261" i="1"/>
  <c r="AV2261" i="1"/>
  <c r="AZ2261" i="1" a="1"/>
  <c r="AZ2261" i="1" s="1"/>
  <c r="AI2262" i="1"/>
  <c r="AT2262" i="1" s="1"/>
  <c r="AM2262" i="1"/>
  <c r="AO2262" i="1"/>
  <c r="AS2262" i="1" s="1"/>
  <c r="AU2262" i="1"/>
  <c r="AV2262" i="1"/>
  <c r="AW2262" i="1" a="1"/>
  <c r="AW2262" i="1" s="1"/>
  <c r="AX2262" i="1" a="1"/>
  <c r="AX2262" i="1" s="1"/>
  <c r="AY2262" i="1" a="1"/>
  <c r="AY2262" i="1" s="1"/>
  <c r="AZ2262" i="1" a="1"/>
  <c r="AZ2262" i="1" s="1"/>
  <c r="AI2263" i="1"/>
  <c r="AT2263" i="1" s="1"/>
  <c r="AM2263" i="1"/>
  <c r="AO2263" i="1"/>
  <c r="AS2263" i="1" s="1"/>
  <c r="AU2263" i="1"/>
  <c r="AV2263" i="1"/>
  <c r="AW2263" i="1" a="1"/>
  <c r="AW2263" i="1" s="1"/>
  <c r="AX2263" i="1" a="1"/>
  <c r="AX2263" i="1" s="1"/>
  <c r="AY2263" i="1" a="1"/>
  <c r="AY2263" i="1" s="1"/>
  <c r="AZ2263" i="1" a="1"/>
  <c r="AZ2263" i="1" s="1"/>
  <c r="AI2264" i="1"/>
  <c r="AL2264" i="1"/>
  <c r="AM2264" i="1"/>
  <c r="AU2264" i="1"/>
  <c r="AV2264" i="1"/>
  <c r="AW2264" i="1" a="1"/>
  <c r="AW2264" i="1" s="1"/>
  <c r="AX2264" i="1" a="1"/>
  <c r="AX2264" i="1" s="1"/>
  <c r="AY2264" i="1" a="1"/>
  <c r="AY2264" i="1" s="1"/>
  <c r="AZ2264" i="1" a="1"/>
  <c r="AZ2264" i="1" s="1"/>
  <c r="AI2265" i="1"/>
  <c r="AT2265" i="1" s="1"/>
  <c r="AL2265" i="1"/>
  <c r="AM2265" i="1"/>
  <c r="AU2265" i="1"/>
  <c r="AV2265" i="1"/>
  <c r="AW2265" i="1" a="1"/>
  <c r="AW2265" i="1" s="1"/>
  <c r="AX2265" i="1" a="1"/>
  <c r="AX2265" i="1" s="1"/>
  <c r="AY2265" i="1" a="1"/>
  <c r="AY2265" i="1" s="1"/>
  <c r="AZ2265" i="1" a="1"/>
  <c r="AZ2265" i="1" s="1"/>
  <c r="AI2266" i="1"/>
  <c r="AT2266" i="1" s="1"/>
  <c r="AM2266" i="1"/>
  <c r="AO2266" i="1"/>
  <c r="AU2266" i="1"/>
  <c r="AV2266" i="1"/>
  <c r="AW2266" i="1" a="1"/>
  <c r="AW2266" i="1" s="1"/>
  <c r="AX2266" i="1" a="1"/>
  <c r="AX2266" i="1" s="1"/>
  <c r="AY2266" i="1" a="1"/>
  <c r="AY2266" i="1" s="1"/>
  <c r="AZ2266" i="1" a="1"/>
  <c r="AZ2266" i="1" s="1"/>
  <c r="AI2267" i="1"/>
  <c r="AT2267" i="1" s="1"/>
  <c r="AL2267" i="1"/>
  <c r="AM2267" i="1"/>
  <c r="AU2267" i="1"/>
  <c r="AV2267" i="1"/>
  <c r="AW2267" i="1" a="1"/>
  <c r="AW2267" i="1" s="1"/>
  <c r="AX2267" i="1" a="1"/>
  <c r="AX2267" i="1" s="1"/>
  <c r="AY2267" i="1" a="1"/>
  <c r="AY2267" i="1" s="1"/>
  <c r="AZ2267" i="1" a="1"/>
  <c r="AZ2267" i="1" s="1"/>
  <c r="AI2268" i="1"/>
  <c r="AM2268" i="1"/>
  <c r="AO2268" i="1"/>
  <c r="AS2268" i="1" s="1"/>
  <c r="AU2268" i="1"/>
  <c r="AV2268" i="1"/>
  <c r="AW2268" i="1" a="1"/>
  <c r="AW2268" i="1" s="1"/>
  <c r="AX2268" i="1" a="1"/>
  <c r="AX2268" i="1" s="1"/>
  <c r="AY2268" i="1" a="1"/>
  <c r="AY2268" i="1" s="1"/>
  <c r="AZ2268" i="1" a="1"/>
  <c r="AZ2268" i="1" s="1"/>
  <c r="AI2269" i="1"/>
  <c r="AT2269" i="1" s="1"/>
  <c r="AL2269" i="1"/>
  <c r="AM2269" i="1"/>
  <c r="AU2269" i="1"/>
  <c r="AV2269" i="1"/>
  <c r="AW2269" i="1" a="1"/>
  <c r="AW2269" i="1" s="1"/>
  <c r="AX2269" i="1" a="1"/>
  <c r="AX2269" i="1" s="1"/>
  <c r="AY2269" i="1" a="1"/>
  <c r="AY2269" i="1" s="1"/>
  <c r="AZ2269" i="1" a="1"/>
  <c r="AZ2269" i="1" s="1"/>
  <c r="AI2270" i="1"/>
  <c r="AT2270" i="1" s="1"/>
  <c r="AL2270" i="1"/>
  <c r="AM2270" i="1"/>
  <c r="AU2270" i="1"/>
  <c r="AV2270" i="1"/>
  <c r="AW2270" i="1" a="1"/>
  <c r="AW2270" i="1" s="1"/>
  <c r="AX2270" i="1" a="1"/>
  <c r="AX2270" i="1" s="1"/>
  <c r="AY2270" i="1" a="1"/>
  <c r="AY2270" i="1" s="1"/>
  <c r="AZ2270" i="1" a="1"/>
  <c r="AZ2270" i="1" s="1"/>
  <c r="AI2271" i="1"/>
  <c r="AM2271" i="1"/>
  <c r="AO2271" i="1"/>
  <c r="AS2271" i="1" s="1"/>
  <c r="AU2271" i="1"/>
  <c r="AV2271" i="1"/>
  <c r="AZ2271" i="1" a="1"/>
  <c r="AZ2271" i="1" s="1"/>
  <c r="AI2272" i="1"/>
  <c r="AT2272" i="1" s="1"/>
  <c r="AL2272" i="1"/>
  <c r="AM2272" i="1"/>
  <c r="AU2272" i="1"/>
  <c r="AV2272" i="1"/>
  <c r="AW2272" i="1" a="1"/>
  <c r="AW2272" i="1" s="1"/>
  <c r="AY2272" i="1" a="1"/>
  <c r="AY2272" i="1" s="1"/>
  <c r="AI2273" i="1"/>
  <c r="AL2273" i="1"/>
  <c r="AM2273" i="1"/>
  <c r="AU2273" i="1"/>
  <c r="AV2273" i="1"/>
  <c r="AW2273" i="1" a="1"/>
  <c r="AW2273" i="1" s="1"/>
  <c r="AZ2273" i="1" a="1"/>
  <c r="AZ2273" i="1" s="1"/>
  <c r="AI2274" i="1"/>
  <c r="AT2274" i="1" s="1"/>
  <c r="AL2274" i="1"/>
  <c r="AM2274" i="1"/>
  <c r="AU2274" i="1"/>
  <c r="AV2274" i="1"/>
  <c r="AW2274" i="1" a="1"/>
  <c r="AW2274" i="1" s="1"/>
  <c r="AZ2274" i="1" a="1"/>
  <c r="AZ2274" i="1" s="1"/>
  <c r="AI2275" i="1"/>
  <c r="AT2275" i="1" s="1"/>
  <c r="AM2275" i="1"/>
  <c r="AO2275" i="1"/>
  <c r="AN2275" i="1" s="1"/>
  <c r="AR2275" i="1" s="1"/>
  <c r="AU2275" i="1"/>
  <c r="AV2275" i="1"/>
  <c r="AI2276" i="1"/>
  <c r="AL2276" i="1"/>
  <c r="AM2276" i="1"/>
  <c r="AU2276" i="1"/>
  <c r="AV2276" i="1"/>
  <c r="AW2276" i="1" a="1"/>
  <c r="AW2276" i="1" s="1"/>
  <c r="AY2276" i="1" a="1"/>
  <c r="AY2276" i="1" s="1"/>
  <c r="AI2277" i="1"/>
  <c r="AT2277" i="1" s="1"/>
  <c r="AM2277" i="1"/>
  <c r="AO2277" i="1"/>
  <c r="AS2277" i="1" s="1"/>
  <c r="AU2277" i="1"/>
  <c r="AV2277" i="1"/>
  <c r="AW2277" i="1" a="1"/>
  <c r="AW2277" i="1" s="1"/>
  <c r="AX2277" i="1" a="1"/>
  <c r="AX2277" i="1" s="1"/>
  <c r="AY2277" i="1" a="1"/>
  <c r="AY2277" i="1" s="1"/>
  <c r="AZ2277" i="1" a="1"/>
  <c r="AZ2277" i="1" s="1"/>
  <c r="AI2278" i="1"/>
  <c r="AM2278" i="1"/>
  <c r="AO2278" i="1"/>
  <c r="AS2278" i="1" s="1"/>
  <c r="AU2278" i="1"/>
  <c r="AV2278" i="1"/>
  <c r="AW2278" i="1" a="1"/>
  <c r="AW2278" i="1" s="1"/>
  <c r="AX2278" i="1" a="1"/>
  <c r="AX2278" i="1" s="1"/>
  <c r="AY2278" i="1" a="1"/>
  <c r="AY2278" i="1" s="1"/>
  <c r="AZ2278" i="1" a="1"/>
  <c r="AZ2278" i="1" s="1"/>
  <c r="AI2279" i="1"/>
  <c r="AT2279" i="1" s="1"/>
  <c r="AM2279" i="1"/>
  <c r="AO2279" i="1"/>
  <c r="AN2279" i="1" s="1"/>
  <c r="AR2279" i="1" s="1"/>
  <c r="AU2279" i="1"/>
  <c r="AV2279" i="1"/>
  <c r="AW2279" i="1" a="1"/>
  <c r="AW2279" i="1" s="1"/>
  <c r="AX2279" i="1" a="1"/>
  <c r="AX2279" i="1" s="1"/>
  <c r="AY2279" i="1" a="1"/>
  <c r="AY2279" i="1" s="1"/>
  <c r="AZ2279" i="1" a="1"/>
  <c r="AZ2279" i="1" s="1"/>
  <c r="AI2280" i="1"/>
  <c r="AM2280" i="1"/>
  <c r="AO2280" i="1"/>
  <c r="AN2280" i="1" s="1"/>
  <c r="AR2280" i="1" s="1"/>
  <c r="AU2280" i="1"/>
  <c r="AV2280" i="1"/>
  <c r="AW2280" i="1" a="1"/>
  <c r="AW2280" i="1" s="1"/>
  <c r="AX2280" i="1" a="1"/>
  <c r="AX2280" i="1" s="1"/>
  <c r="AY2280" i="1" a="1"/>
  <c r="AY2280" i="1" s="1"/>
  <c r="AZ2280" i="1" a="1"/>
  <c r="AZ2280" i="1" s="1"/>
  <c r="AI2281" i="1"/>
  <c r="AT2281" i="1" s="1"/>
  <c r="AM2281" i="1"/>
  <c r="AO2281" i="1"/>
  <c r="AN2281" i="1" s="1"/>
  <c r="AR2281" i="1" s="1"/>
  <c r="AU2281" i="1"/>
  <c r="AV2281" i="1"/>
  <c r="AW2281" i="1" a="1"/>
  <c r="AW2281" i="1" s="1"/>
  <c r="AY2281" i="1" a="1"/>
  <c r="AY2281" i="1" s="1"/>
  <c r="AI2282" i="1"/>
  <c r="AT2282" i="1" s="1"/>
  <c r="AM2282" i="1"/>
  <c r="AO2282" i="1"/>
  <c r="AS2282" i="1" s="1"/>
  <c r="AU2282" i="1"/>
  <c r="AV2282" i="1"/>
  <c r="AW2282" i="1" a="1"/>
  <c r="AW2282" i="1" s="1"/>
  <c r="AY2282" i="1" a="1"/>
  <c r="AY2282" i="1" s="1"/>
  <c r="AI2283" i="1"/>
  <c r="AM2283" i="1"/>
  <c r="AO2283" i="1"/>
  <c r="AN2283" i="1" s="1"/>
  <c r="AR2283" i="1" s="1"/>
  <c r="AU2283" i="1"/>
  <c r="AV2283" i="1"/>
  <c r="AW2283" i="1" a="1"/>
  <c r="AW2283" i="1" s="1"/>
  <c r="AX2283" i="1" a="1"/>
  <c r="AX2283" i="1" s="1"/>
  <c r="AY2283" i="1" a="1"/>
  <c r="AY2283" i="1" s="1"/>
  <c r="AZ2283" i="1" a="1"/>
  <c r="AZ2283" i="1" s="1"/>
  <c r="AI2284" i="1"/>
  <c r="AM2284" i="1"/>
  <c r="AO2284" i="1"/>
  <c r="AS2284" i="1" s="1"/>
  <c r="AU2284" i="1"/>
  <c r="AV2284" i="1"/>
  <c r="AW2284" i="1" a="1"/>
  <c r="AW2284" i="1" s="1"/>
  <c r="AX2284" i="1" a="1"/>
  <c r="AX2284" i="1" s="1"/>
  <c r="AY2284" i="1" a="1"/>
  <c r="AY2284" i="1" s="1"/>
  <c r="AI2285" i="1"/>
  <c r="AL2285" i="1"/>
  <c r="AM2285" i="1"/>
  <c r="AU2285" i="1"/>
  <c r="AV2285" i="1"/>
  <c r="AI2286" i="1"/>
  <c r="AT2286" i="1" s="1"/>
  <c r="AM2286" i="1"/>
  <c r="AO2286" i="1"/>
  <c r="AN2286" i="1" s="1"/>
  <c r="AR2286" i="1" s="1"/>
  <c r="AU2286" i="1"/>
  <c r="AV2286" i="1"/>
  <c r="AW2286" i="1" a="1"/>
  <c r="AW2286" i="1" s="1"/>
  <c r="AX2286" i="1" a="1"/>
  <c r="AX2286" i="1" s="1"/>
  <c r="AY2286" i="1" a="1"/>
  <c r="AY2286" i="1" s="1"/>
  <c r="AI2287" i="1"/>
  <c r="AT2287" i="1" s="1"/>
  <c r="AL2287" i="1"/>
  <c r="AM2287" i="1"/>
  <c r="AU2287" i="1"/>
  <c r="AV2287" i="1"/>
  <c r="AI2288" i="1"/>
  <c r="AT2288" i="1" s="1"/>
  <c r="AM2288" i="1"/>
  <c r="AO2288" i="1"/>
  <c r="AS2288" i="1" s="1"/>
  <c r="AU2288" i="1"/>
  <c r="AV2288" i="1"/>
  <c r="AW2288" i="1" a="1"/>
  <c r="AW2288" i="1" s="1"/>
  <c r="AX2288" i="1" a="1"/>
  <c r="AX2288" i="1" s="1"/>
  <c r="AY2288" i="1" a="1"/>
  <c r="AY2288" i="1" s="1"/>
  <c r="AZ2288" i="1" a="1"/>
  <c r="AZ2288" i="1" s="1"/>
  <c r="AI2289" i="1"/>
  <c r="AT2289" i="1" s="1"/>
  <c r="AM2289" i="1"/>
  <c r="AO2289" i="1"/>
  <c r="AN2289" i="1" s="1"/>
  <c r="AR2289" i="1" s="1"/>
  <c r="AU2289" i="1"/>
  <c r="AV2289" i="1"/>
  <c r="AW2289" i="1" a="1"/>
  <c r="AW2289" i="1" s="1"/>
  <c r="AX2289" i="1" a="1"/>
  <c r="AX2289" i="1" s="1"/>
  <c r="AY2289" i="1" a="1"/>
  <c r="AY2289" i="1" s="1"/>
  <c r="AZ2289" i="1" a="1"/>
  <c r="AZ2289" i="1" s="1"/>
  <c r="AI2290" i="1"/>
  <c r="AT2290" i="1" s="1"/>
  <c r="AL2290" i="1"/>
  <c r="AM2290" i="1"/>
  <c r="AU2290" i="1"/>
  <c r="AV2290" i="1"/>
  <c r="AW2290" i="1" a="1"/>
  <c r="AW2290" i="1" s="1"/>
  <c r="AX2290" i="1" a="1"/>
  <c r="AX2290" i="1" s="1"/>
  <c r="AY2290" i="1" a="1"/>
  <c r="AY2290" i="1" s="1"/>
  <c r="AZ2290" i="1" a="1"/>
  <c r="AZ2290" i="1" s="1"/>
  <c r="AI2291" i="1"/>
  <c r="AL2291" i="1"/>
  <c r="AM2291" i="1"/>
  <c r="AU2291" i="1"/>
  <c r="AV2291" i="1"/>
  <c r="AW2291" i="1" a="1"/>
  <c r="AW2291" i="1" s="1"/>
  <c r="AX2291" i="1" a="1"/>
  <c r="AX2291" i="1" s="1"/>
  <c r="AY2291" i="1" a="1"/>
  <c r="AY2291" i="1" s="1"/>
  <c r="AZ2291" i="1" a="1"/>
  <c r="AZ2291" i="1" s="1"/>
  <c r="AI2292" i="1"/>
  <c r="AL2292" i="1"/>
  <c r="AM2292" i="1"/>
  <c r="AU2292" i="1"/>
  <c r="AV2292" i="1"/>
  <c r="AW2292" i="1" a="1"/>
  <c r="AW2292" i="1" s="1"/>
  <c r="AX2292" i="1" a="1"/>
  <c r="AX2292" i="1" s="1"/>
  <c r="AY2292" i="1" a="1"/>
  <c r="AY2292" i="1" s="1"/>
  <c r="AZ2292" i="1" a="1"/>
  <c r="AZ2292" i="1" s="1"/>
  <c r="AI2293" i="1"/>
  <c r="AL2293" i="1"/>
  <c r="AM2293" i="1"/>
  <c r="AU2293" i="1"/>
  <c r="AV2293" i="1"/>
  <c r="AW2293" i="1" a="1"/>
  <c r="AW2293" i="1" s="1"/>
  <c r="AX2293" i="1" a="1"/>
  <c r="AX2293" i="1" s="1"/>
  <c r="AY2293" i="1" a="1"/>
  <c r="AY2293" i="1" s="1"/>
  <c r="AZ2293" i="1" a="1"/>
  <c r="AZ2293" i="1" s="1"/>
  <c r="AI2294" i="1"/>
  <c r="AT2294" i="1" s="1"/>
  <c r="AL2294" i="1"/>
  <c r="AM2294" i="1"/>
  <c r="AU2294" i="1"/>
  <c r="AV2294" i="1"/>
  <c r="AW2294" i="1" a="1"/>
  <c r="AW2294" i="1" s="1"/>
  <c r="AX2294" i="1" a="1"/>
  <c r="AX2294" i="1" s="1"/>
  <c r="AY2294" i="1" a="1"/>
  <c r="AY2294" i="1" s="1"/>
  <c r="AZ2294" i="1" a="1"/>
  <c r="AZ2294" i="1" s="1"/>
  <c r="AI2295" i="1"/>
  <c r="AT2295" i="1" s="1"/>
  <c r="AM2295" i="1"/>
  <c r="AO2295" i="1"/>
  <c r="AN2295" i="1" s="1"/>
  <c r="AR2295" i="1" s="1"/>
  <c r="AU2295" i="1"/>
  <c r="AV2295" i="1"/>
  <c r="AZ2295" i="1" a="1"/>
  <c r="AZ2295" i="1" s="1"/>
  <c r="AI2296" i="1"/>
  <c r="AT2296" i="1" s="1"/>
  <c r="AL2296" i="1"/>
  <c r="AM2296" i="1"/>
  <c r="AU2296" i="1"/>
  <c r="AV2296" i="1"/>
  <c r="AW2296" i="1" a="1"/>
  <c r="AW2296" i="1" s="1"/>
  <c r="AY2296" i="1" a="1"/>
  <c r="AY2296" i="1" s="1"/>
  <c r="AI2297" i="1"/>
  <c r="AT2297" i="1" s="1"/>
  <c r="AM2297" i="1"/>
  <c r="AO2297" i="1"/>
  <c r="AN2297" i="1" s="1"/>
  <c r="AR2297" i="1" s="1"/>
  <c r="AU2297" i="1"/>
  <c r="AV2297" i="1"/>
  <c r="AI2298" i="1"/>
  <c r="AM2298" i="1"/>
  <c r="AO2298" i="1"/>
  <c r="AS2298" i="1" s="1"/>
  <c r="AU2298" i="1"/>
  <c r="AV2298" i="1"/>
  <c r="AI2299" i="1"/>
  <c r="AT2299" i="1" s="1"/>
  <c r="AM2299" i="1"/>
  <c r="AO2299" i="1"/>
  <c r="AN2299" i="1" s="1"/>
  <c r="AR2299" i="1" s="1"/>
  <c r="AU2299" i="1"/>
  <c r="AV2299" i="1"/>
  <c r="AW2299" i="1" a="1"/>
  <c r="AW2299" i="1" s="1"/>
  <c r="AX2299" i="1" a="1"/>
  <c r="AX2299" i="1" s="1"/>
  <c r="AY2299" i="1" a="1"/>
  <c r="AY2299" i="1" s="1"/>
  <c r="AZ2299" i="1" a="1"/>
  <c r="AZ2299" i="1" s="1"/>
  <c r="AI2300" i="1"/>
  <c r="AL2300" i="1"/>
  <c r="AM2300" i="1"/>
  <c r="AU2300" i="1"/>
  <c r="AV2300" i="1"/>
  <c r="AW2300" i="1" a="1"/>
  <c r="AW2300" i="1" s="1"/>
  <c r="AX2300" i="1" a="1"/>
  <c r="AX2300" i="1" s="1"/>
  <c r="AY2300" i="1" a="1"/>
  <c r="AY2300" i="1" s="1"/>
  <c r="AZ2300" i="1" a="1"/>
  <c r="AZ2300" i="1" s="1"/>
  <c r="AI2301" i="1"/>
  <c r="AT2301" i="1" s="1"/>
  <c r="AM2301" i="1"/>
  <c r="AO2301" i="1"/>
  <c r="AU2301" i="1"/>
  <c r="AV2301" i="1"/>
  <c r="AW2301" i="1" a="1"/>
  <c r="AW2301" i="1" s="1"/>
  <c r="AX2301" i="1" a="1"/>
  <c r="AX2301" i="1" s="1"/>
  <c r="AY2301" i="1" a="1"/>
  <c r="AY2301" i="1" s="1"/>
  <c r="AZ2301" i="1" a="1"/>
  <c r="AZ2301" i="1" s="1"/>
  <c r="AI2302" i="1"/>
  <c r="AM2302" i="1"/>
  <c r="AO2302" i="1"/>
  <c r="AN2302" i="1" s="1"/>
  <c r="AR2302" i="1" s="1"/>
  <c r="AU2302" i="1"/>
  <c r="AV2302" i="1"/>
  <c r="AW2302" i="1" a="1"/>
  <c r="AW2302" i="1" s="1"/>
  <c r="AX2302" i="1" a="1"/>
  <c r="AX2302" i="1" s="1"/>
  <c r="AY2302" i="1" a="1"/>
  <c r="AY2302" i="1" s="1"/>
  <c r="AZ2302" i="1" a="1"/>
  <c r="AZ2302" i="1" s="1"/>
  <c r="AI2303" i="1"/>
  <c r="AT2303" i="1" s="1"/>
  <c r="AM2303" i="1"/>
  <c r="AO2303" i="1"/>
  <c r="AS2303" i="1" s="1"/>
  <c r="AU2303" i="1"/>
  <c r="AV2303" i="1"/>
  <c r="AW2303" i="1" a="1"/>
  <c r="AW2303" i="1" s="1"/>
  <c r="AX2303" i="1" a="1"/>
  <c r="AX2303" i="1" s="1"/>
  <c r="AY2303" i="1" a="1"/>
  <c r="AY2303" i="1" s="1"/>
  <c r="AZ2303" i="1" a="1"/>
  <c r="AZ2303" i="1" s="1"/>
  <c r="AI2304" i="1"/>
  <c r="AL2304" i="1"/>
  <c r="AM2304" i="1"/>
  <c r="AU2304" i="1"/>
  <c r="AV2304" i="1"/>
  <c r="AW2304" i="1" a="1"/>
  <c r="AW2304" i="1" s="1"/>
  <c r="AX2304" i="1" a="1"/>
  <c r="AX2304" i="1" s="1"/>
  <c r="AY2304" i="1" a="1"/>
  <c r="AY2304" i="1" s="1"/>
  <c r="AZ2304" i="1" a="1"/>
  <c r="AZ2304" i="1" s="1"/>
  <c r="AI2305" i="1"/>
  <c r="AT2305" i="1" s="1"/>
  <c r="AM2305" i="1"/>
  <c r="AO2305" i="1"/>
  <c r="AN2305" i="1" s="1"/>
  <c r="AR2305" i="1" s="1"/>
  <c r="AU2305" i="1"/>
  <c r="AV2305" i="1"/>
  <c r="AW2305" i="1" a="1"/>
  <c r="AW2305" i="1" s="1"/>
  <c r="AX2305" i="1" a="1"/>
  <c r="AX2305" i="1" s="1"/>
  <c r="AY2305" i="1" a="1"/>
  <c r="AY2305" i="1" s="1"/>
  <c r="AZ2305" i="1" a="1"/>
  <c r="AZ2305" i="1" s="1"/>
  <c r="AI2306" i="1"/>
  <c r="AL2306" i="1"/>
  <c r="AM2306" i="1"/>
  <c r="AU2306" i="1"/>
  <c r="AV2306" i="1"/>
  <c r="AW2306" i="1" a="1"/>
  <c r="AW2306" i="1" s="1"/>
  <c r="AX2306" i="1" a="1"/>
  <c r="AX2306" i="1" s="1"/>
  <c r="AY2306" i="1" a="1"/>
  <c r="AY2306" i="1" s="1"/>
  <c r="AZ2306" i="1" a="1"/>
  <c r="AZ2306" i="1" s="1"/>
  <c r="AI2307" i="1"/>
  <c r="AT2307" i="1" s="1"/>
  <c r="AL2307" i="1"/>
  <c r="AM2307" i="1"/>
  <c r="AU2307" i="1"/>
  <c r="AV2307" i="1"/>
  <c r="AW2307" i="1" a="1"/>
  <c r="AW2307" i="1" s="1"/>
  <c r="AX2307" i="1" a="1"/>
  <c r="AX2307" i="1" s="1"/>
  <c r="AY2307" i="1" a="1"/>
  <c r="AY2307" i="1" s="1"/>
  <c r="AZ2307" i="1" a="1"/>
  <c r="AZ2307" i="1" s="1"/>
  <c r="AI2308" i="1"/>
  <c r="AM2308" i="1"/>
  <c r="AO2308" i="1"/>
  <c r="AS2308" i="1" s="1"/>
  <c r="AU2308" i="1"/>
  <c r="AV2308" i="1"/>
  <c r="AW2308" i="1" a="1"/>
  <c r="AW2308" i="1" s="1"/>
  <c r="AX2308" i="1" a="1"/>
  <c r="AX2308" i="1" s="1"/>
  <c r="AY2308" i="1" a="1"/>
  <c r="AY2308" i="1" s="1"/>
  <c r="AZ2308" i="1" a="1"/>
  <c r="AZ2308" i="1" s="1"/>
  <c r="AI2309" i="1"/>
  <c r="AT2309" i="1" s="1"/>
  <c r="AL2309" i="1"/>
  <c r="AM2309" i="1"/>
  <c r="AU2309" i="1"/>
  <c r="AV2309" i="1"/>
  <c r="AW2309" i="1" a="1"/>
  <c r="AW2309" i="1" s="1"/>
  <c r="AX2309" i="1" a="1"/>
  <c r="AX2309" i="1" s="1"/>
  <c r="AY2309" i="1" a="1"/>
  <c r="AY2309" i="1" s="1"/>
  <c r="AZ2309" i="1" a="1"/>
  <c r="AZ2309" i="1" s="1"/>
  <c r="AI2310" i="1"/>
  <c r="AT2310" i="1" s="1"/>
  <c r="AM2310" i="1"/>
  <c r="AO2310" i="1"/>
  <c r="AN2310" i="1" s="1"/>
  <c r="AR2310" i="1" s="1"/>
  <c r="AU2310" i="1"/>
  <c r="AV2310" i="1"/>
  <c r="AW2310" i="1" a="1"/>
  <c r="AW2310" i="1" s="1"/>
  <c r="AX2310" i="1" a="1"/>
  <c r="AX2310" i="1" s="1"/>
  <c r="AY2310" i="1" a="1"/>
  <c r="AY2310" i="1" s="1"/>
  <c r="AZ2310" i="1" a="1"/>
  <c r="AZ2310" i="1" s="1"/>
  <c r="AI2311" i="1"/>
  <c r="AM2311" i="1"/>
  <c r="AO2311" i="1"/>
  <c r="AN2311" i="1" s="1"/>
  <c r="AR2311" i="1" s="1"/>
  <c r="AU2311" i="1"/>
  <c r="AV2311" i="1"/>
  <c r="AW2311" i="1" a="1"/>
  <c r="AW2311" i="1" s="1"/>
  <c r="AY2311" i="1" a="1"/>
  <c r="AY2311" i="1" s="1"/>
  <c r="AI2312" i="1"/>
  <c r="AL2312" i="1"/>
  <c r="AM2312" i="1"/>
  <c r="AU2312" i="1"/>
  <c r="AV2312" i="1"/>
  <c r="AI2313" i="1"/>
  <c r="AT2313" i="1" s="1"/>
  <c r="AM2313" i="1"/>
  <c r="AO2313" i="1"/>
  <c r="AU2313" i="1"/>
  <c r="AV2313" i="1"/>
  <c r="AW2313" i="1" a="1"/>
  <c r="AW2313" i="1" s="1"/>
  <c r="AY2313" i="1" a="1"/>
  <c r="AY2313" i="1" s="1"/>
  <c r="AI2314" i="1"/>
  <c r="AT2314" i="1" s="1"/>
  <c r="AL2314" i="1"/>
  <c r="AM2314" i="1"/>
  <c r="AU2314" i="1"/>
  <c r="AV2314" i="1"/>
  <c r="AI2315" i="1"/>
  <c r="AT2315" i="1" s="1"/>
  <c r="AM2315" i="1"/>
  <c r="AO2315" i="1"/>
  <c r="AN2315" i="1" s="1"/>
  <c r="AR2315" i="1" s="1"/>
  <c r="AU2315" i="1"/>
  <c r="AV2315" i="1"/>
  <c r="AW2315" i="1" a="1"/>
  <c r="AW2315" i="1" s="1"/>
  <c r="AX2315" i="1" a="1"/>
  <c r="AX2315" i="1" s="1"/>
  <c r="AY2315" i="1" a="1"/>
  <c r="AY2315" i="1" s="1"/>
  <c r="AZ2315" i="1" a="1"/>
  <c r="AZ2315" i="1" s="1"/>
  <c r="AI2316" i="1"/>
  <c r="AL2316" i="1"/>
  <c r="AM2316" i="1"/>
  <c r="AU2316" i="1"/>
  <c r="AV2316" i="1"/>
  <c r="AW2316" i="1" a="1"/>
  <c r="AW2316" i="1" s="1"/>
  <c r="AX2316" i="1" a="1"/>
  <c r="AX2316" i="1" s="1"/>
  <c r="AY2316" i="1" a="1"/>
  <c r="AY2316" i="1" s="1"/>
  <c r="AZ2316" i="1" a="1"/>
  <c r="AZ2316" i="1" s="1"/>
  <c r="AI2317" i="1"/>
  <c r="AT2317" i="1" s="1"/>
  <c r="AM2317" i="1"/>
  <c r="AO2317" i="1"/>
  <c r="AN2317" i="1" s="1"/>
  <c r="AR2317" i="1" s="1"/>
  <c r="AU2317" i="1"/>
  <c r="AV2317" i="1"/>
  <c r="AW2317" i="1" a="1"/>
  <c r="AW2317" i="1" s="1"/>
  <c r="AX2317" i="1" a="1"/>
  <c r="AX2317" i="1" s="1"/>
  <c r="AY2317" i="1" a="1"/>
  <c r="AY2317" i="1" s="1"/>
  <c r="AZ2317" i="1" a="1"/>
  <c r="AZ2317" i="1" s="1"/>
  <c r="AI2318" i="1"/>
  <c r="AM2318" i="1"/>
  <c r="AO2318" i="1"/>
  <c r="AS2318" i="1" s="1"/>
  <c r="AU2318" i="1"/>
  <c r="AV2318" i="1"/>
  <c r="AW2318" i="1" a="1"/>
  <c r="AW2318" i="1" s="1"/>
  <c r="AX2318" i="1" a="1"/>
  <c r="AX2318" i="1" s="1"/>
  <c r="AY2318" i="1" a="1"/>
  <c r="AY2318" i="1" s="1"/>
  <c r="AZ2318" i="1" a="1"/>
  <c r="AZ2318" i="1" s="1"/>
  <c r="AI2319" i="1"/>
  <c r="AT2319" i="1" s="1"/>
  <c r="AM2319" i="1"/>
  <c r="AO2319" i="1"/>
  <c r="AN2319" i="1" s="1"/>
  <c r="AR2319" i="1" s="1"/>
  <c r="AU2319" i="1"/>
  <c r="AV2319" i="1"/>
  <c r="AW2319" i="1" a="1"/>
  <c r="AW2319" i="1" s="1"/>
  <c r="AX2319" i="1" a="1"/>
  <c r="AX2319" i="1" s="1"/>
  <c r="AY2319" i="1" a="1"/>
  <c r="AY2319" i="1" s="1"/>
  <c r="AZ2319" i="1" a="1"/>
  <c r="AZ2319" i="1" s="1"/>
  <c r="AI2320" i="1"/>
  <c r="AM2320" i="1"/>
  <c r="AO2320" i="1"/>
  <c r="AN2320" i="1" s="1"/>
  <c r="AR2320" i="1" s="1"/>
  <c r="AU2320" i="1"/>
  <c r="AV2320" i="1"/>
  <c r="AW2320" i="1" a="1"/>
  <c r="AW2320" i="1" s="1"/>
  <c r="AX2320" i="1" a="1"/>
  <c r="AX2320" i="1" s="1"/>
  <c r="AY2320" i="1" a="1"/>
  <c r="AY2320" i="1" s="1"/>
  <c r="AZ2320" i="1" a="1"/>
  <c r="AZ2320" i="1" s="1"/>
  <c r="AI2321" i="1"/>
  <c r="AT2321" i="1" s="1"/>
  <c r="AL2321" i="1"/>
  <c r="AM2321" i="1"/>
  <c r="AU2321" i="1"/>
  <c r="AV2321" i="1"/>
  <c r="AW2321" i="1" a="1"/>
  <c r="AW2321" i="1" s="1"/>
  <c r="AX2321" i="1" a="1"/>
  <c r="AX2321" i="1" s="1"/>
  <c r="AY2321" i="1" a="1"/>
  <c r="AY2321" i="1" s="1"/>
  <c r="AZ2321" i="1" a="1"/>
  <c r="AZ2321" i="1" s="1"/>
  <c r="AI2322" i="1"/>
  <c r="AM2322" i="1"/>
  <c r="AO2322" i="1"/>
  <c r="AS2322" i="1" s="1"/>
  <c r="AU2322" i="1"/>
  <c r="AV2322" i="1"/>
  <c r="AI2323" i="1"/>
  <c r="AT2323" i="1" s="1"/>
  <c r="AL2323" i="1"/>
  <c r="AM2323" i="1"/>
  <c r="AU2323" i="1"/>
  <c r="AV2323" i="1"/>
  <c r="AI2324" i="1"/>
  <c r="AM2324" i="1"/>
  <c r="AO2324" i="1"/>
  <c r="AS2324" i="1" s="1"/>
  <c r="AU2324" i="1"/>
  <c r="AV2324" i="1"/>
  <c r="AI2325" i="1"/>
  <c r="AL2325" i="1"/>
  <c r="AM2325" i="1"/>
  <c r="AU2325" i="1"/>
  <c r="AV2325" i="1"/>
  <c r="AI2326" i="1"/>
  <c r="AT2326" i="1" s="1"/>
  <c r="AM2326" i="1"/>
  <c r="AO2326" i="1"/>
  <c r="AS2326" i="1" s="1"/>
  <c r="AU2326" i="1"/>
  <c r="AV2326" i="1"/>
  <c r="AI2327" i="1"/>
  <c r="AM2327" i="1"/>
  <c r="AO2327" i="1"/>
  <c r="AN2327" i="1" s="1"/>
  <c r="AR2327" i="1" s="1"/>
  <c r="AU2327" i="1"/>
  <c r="AV2327" i="1"/>
  <c r="AI2328" i="1"/>
  <c r="AT2328" i="1" s="1"/>
  <c r="AM2328" i="1"/>
  <c r="AO2328" i="1"/>
  <c r="AS2328" i="1" s="1"/>
  <c r="AU2328" i="1"/>
  <c r="AV2328" i="1"/>
  <c r="AW2328" i="1" a="1"/>
  <c r="AW2328" i="1" s="1"/>
  <c r="AX2328" i="1" a="1"/>
  <c r="AX2328" i="1" s="1"/>
  <c r="AY2328" i="1" a="1"/>
  <c r="AY2328" i="1" s="1"/>
  <c r="AZ2328" i="1" a="1"/>
  <c r="AZ2328" i="1" s="1"/>
  <c r="AI2329" i="1"/>
  <c r="AT2329" i="1" s="1"/>
  <c r="AL2329" i="1"/>
  <c r="AM2329" i="1"/>
  <c r="AU2329" i="1"/>
  <c r="AV2329" i="1"/>
  <c r="AW2329" i="1" a="1"/>
  <c r="AW2329" i="1" s="1"/>
  <c r="AX2329" i="1" a="1"/>
  <c r="AX2329" i="1" s="1"/>
  <c r="AY2329" i="1" a="1"/>
  <c r="AY2329" i="1" s="1"/>
  <c r="AZ2329" i="1" a="1"/>
  <c r="AZ2329" i="1" s="1"/>
  <c r="AI2330" i="1"/>
  <c r="AT2330" i="1" s="1"/>
  <c r="AL2330" i="1"/>
  <c r="AM2330" i="1"/>
  <c r="AU2330" i="1"/>
  <c r="AV2330" i="1"/>
  <c r="AW2330" i="1" a="1"/>
  <c r="AW2330" i="1" s="1"/>
  <c r="AX2330" i="1" a="1"/>
  <c r="AX2330" i="1" s="1"/>
  <c r="AY2330" i="1" a="1"/>
  <c r="AY2330" i="1" s="1"/>
  <c r="AZ2330" i="1" a="1"/>
  <c r="AZ2330" i="1" s="1"/>
  <c r="AI2331" i="1"/>
  <c r="AM2331" i="1"/>
  <c r="AO2331" i="1"/>
  <c r="AN2331" i="1" s="1"/>
  <c r="AR2331" i="1" s="1"/>
  <c r="AU2331" i="1"/>
  <c r="AV2331" i="1"/>
  <c r="AW2331" i="1" a="1"/>
  <c r="AW2331" i="1" s="1"/>
  <c r="AX2331" i="1" a="1"/>
  <c r="AX2331" i="1" s="1"/>
  <c r="AY2331" i="1" a="1"/>
  <c r="AY2331" i="1" s="1"/>
  <c r="AZ2331" i="1" a="1"/>
  <c r="AZ2331" i="1" s="1"/>
  <c r="AI2332" i="1"/>
  <c r="AM2332" i="1"/>
  <c r="AO2332" i="1"/>
  <c r="AN2332" i="1" s="1"/>
  <c r="AR2332" i="1" s="1"/>
  <c r="AU2332" i="1"/>
  <c r="AV2332" i="1"/>
  <c r="AW2332" i="1" a="1"/>
  <c r="AW2332" i="1" s="1"/>
  <c r="AX2332" i="1" a="1"/>
  <c r="AX2332" i="1" s="1"/>
  <c r="AY2332" i="1" a="1"/>
  <c r="AY2332" i="1" s="1"/>
  <c r="AZ2332" i="1" a="1"/>
  <c r="AZ2332" i="1" s="1"/>
  <c r="AI2333" i="1"/>
  <c r="AT2333" i="1" s="1"/>
  <c r="AM2333" i="1"/>
  <c r="AO2333" i="1"/>
  <c r="AN2333" i="1" s="1"/>
  <c r="AR2333" i="1" s="1"/>
  <c r="AU2333" i="1"/>
  <c r="AV2333" i="1"/>
  <c r="AW2333" i="1" a="1"/>
  <c r="AW2333" i="1" s="1"/>
  <c r="AX2333" i="1" a="1"/>
  <c r="AX2333" i="1" s="1"/>
  <c r="AY2333" i="1" a="1"/>
  <c r="AY2333" i="1" s="1"/>
  <c r="AZ2333" i="1" a="1"/>
  <c r="AZ2333" i="1" s="1"/>
  <c r="AI2334" i="1"/>
  <c r="AT2334" i="1" s="1"/>
  <c r="AM2334" i="1"/>
  <c r="AO2334" i="1"/>
  <c r="AN2334" i="1" s="1"/>
  <c r="AR2334" i="1" s="1"/>
  <c r="AU2334" i="1"/>
  <c r="AV2334" i="1"/>
  <c r="AW2334" i="1" a="1"/>
  <c r="AW2334" i="1" s="1"/>
  <c r="AX2334" i="1" a="1"/>
  <c r="AX2334" i="1" s="1"/>
  <c r="AY2334" i="1" a="1"/>
  <c r="AY2334" i="1" s="1"/>
  <c r="AZ2334" i="1" a="1"/>
  <c r="AZ2334" i="1" s="1"/>
  <c r="AI2335" i="1"/>
  <c r="AT2335" i="1" s="1"/>
  <c r="AL2335" i="1"/>
  <c r="AM2335" i="1"/>
  <c r="AU2335" i="1"/>
  <c r="AV2335" i="1"/>
  <c r="AW2335" i="1" a="1"/>
  <c r="AW2335" i="1" s="1"/>
  <c r="AX2335" i="1" a="1"/>
  <c r="AX2335" i="1" s="1"/>
  <c r="AY2335" i="1" a="1"/>
  <c r="AY2335" i="1" s="1"/>
  <c r="AZ2335" i="1" a="1"/>
  <c r="AZ2335" i="1" s="1"/>
  <c r="AI2336" i="1"/>
  <c r="AT2336" i="1" s="1"/>
  <c r="AM2336" i="1"/>
  <c r="AO2336" i="1"/>
  <c r="AU2336" i="1"/>
  <c r="AV2336" i="1"/>
  <c r="AW2336" i="1" a="1"/>
  <c r="AW2336" i="1" s="1"/>
  <c r="AX2336" i="1" a="1"/>
  <c r="AX2336" i="1" s="1"/>
  <c r="AY2336" i="1" a="1"/>
  <c r="AY2336" i="1" s="1"/>
  <c r="AZ2336" i="1" a="1"/>
  <c r="AZ2336" i="1" s="1"/>
  <c r="AI2337" i="1"/>
  <c r="AL2337" i="1"/>
  <c r="AM2337" i="1"/>
  <c r="AU2337" i="1"/>
  <c r="AV2337" i="1"/>
  <c r="AW2337" i="1" a="1"/>
  <c r="AW2337" i="1" s="1"/>
  <c r="AX2337" i="1" a="1"/>
  <c r="AX2337" i="1" s="1"/>
  <c r="AY2337" i="1" a="1"/>
  <c r="AY2337" i="1" s="1"/>
  <c r="AZ2337" i="1" a="1"/>
  <c r="AZ2337" i="1" s="1"/>
  <c r="AI2338" i="1"/>
  <c r="AT2338" i="1" s="1"/>
  <c r="AL2338" i="1"/>
  <c r="AM2338" i="1"/>
  <c r="AU2338" i="1"/>
  <c r="AV2338" i="1"/>
  <c r="AW2338" i="1" a="1"/>
  <c r="AW2338" i="1" s="1"/>
  <c r="AX2338" i="1" a="1"/>
  <c r="AX2338" i="1" s="1"/>
  <c r="AY2338" i="1" a="1"/>
  <c r="AY2338" i="1" s="1"/>
  <c r="AZ2338" i="1" a="1"/>
  <c r="AZ2338" i="1" s="1"/>
  <c r="AI2339" i="1"/>
  <c r="AT2339" i="1" s="1"/>
  <c r="AM2339" i="1"/>
  <c r="AO2339" i="1"/>
  <c r="AU2339" i="1"/>
  <c r="AV2339" i="1"/>
  <c r="AI2340" i="1"/>
  <c r="AM2340" i="1"/>
  <c r="AO2340" i="1"/>
  <c r="AN2340" i="1" s="1"/>
  <c r="AR2340" i="1" s="1"/>
  <c r="AU2340" i="1"/>
  <c r="AV2340" i="1"/>
  <c r="AI2341" i="1"/>
  <c r="AM2341" i="1"/>
  <c r="AO2341" i="1"/>
  <c r="AN2341" i="1" s="1"/>
  <c r="AR2341" i="1" s="1"/>
  <c r="AU2341" i="1"/>
  <c r="AV2341" i="1"/>
  <c r="AW2341" i="1" a="1"/>
  <c r="AW2341" i="1" s="1"/>
  <c r="AX2341" i="1" a="1"/>
  <c r="AX2341" i="1" s="1"/>
  <c r="AY2341" i="1" a="1"/>
  <c r="AY2341" i="1" s="1"/>
  <c r="AZ2341" i="1" a="1"/>
  <c r="AZ2341" i="1" s="1"/>
  <c r="AI2342" i="1"/>
  <c r="AM2342" i="1"/>
  <c r="AO2342" i="1"/>
  <c r="AN2342" i="1" s="1"/>
  <c r="AR2342" i="1" s="1"/>
  <c r="AU2342" i="1"/>
  <c r="AV2342" i="1"/>
  <c r="AW2342" i="1" a="1"/>
  <c r="AW2342" i="1" s="1"/>
  <c r="AX2342" i="1" a="1"/>
  <c r="AX2342" i="1" s="1"/>
  <c r="AY2342" i="1" a="1"/>
  <c r="AY2342" i="1" s="1"/>
  <c r="AZ2342" i="1" a="1"/>
  <c r="AZ2342" i="1" s="1"/>
  <c r="AI2343" i="1"/>
  <c r="AT2343" i="1" s="1"/>
  <c r="AM2343" i="1"/>
  <c r="AO2343" i="1"/>
  <c r="AN2343" i="1" s="1"/>
  <c r="AR2343" i="1" s="1"/>
  <c r="AU2343" i="1"/>
  <c r="AV2343" i="1"/>
  <c r="AW2343" i="1" a="1"/>
  <c r="AW2343" i="1" s="1"/>
  <c r="AX2343" i="1" a="1"/>
  <c r="AX2343" i="1" s="1"/>
  <c r="AY2343" i="1" a="1"/>
  <c r="AY2343" i="1" s="1"/>
  <c r="AZ2343" i="1" a="1"/>
  <c r="AZ2343" i="1" s="1"/>
  <c r="AI2344" i="1"/>
  <c r="AM2344" i="1"/>
  <c r="AO2344" i="1"/>
  <c r="AU2344" i="1"/>
  <c r="AV2344" i="1"/>
  <c r="AW2344" i="1" a="1"/>
  <c r="AW2344" i="1" s="1"/>
  <c r="AX2344" i="1" a="1"/>
  <c r="AX2344" i="1" s="1"/>
  <c r="AY2344" i="1" a="1"/>
  <c r="AY2344" i="1" s="1"/>
  <c r="AZ2344" i="1" a="1"/>
  <c r="AZ2344" i="1" s="1"/>
  <c r="AI2345" i="1"/>
  <c r="AT2345" i="1" s="1"/>
  <c r="AL2345" i="1"/>
  <c r="AM2345" i="1"/>
  <c r="AU2345" i="1"/>
  <c r="AV2345" i="1"/>
  <c r="AW2345" i="1" a="1"/>
  <c r="AW2345" i="1" s="1"/>
  <c r="AX2345" i="1" a="1"/>
  <c r="AX2345" i="1" s="1"/>
  <c r="AY2345" i="1" a="1"/>
  <c r="AY2345" i="1" s="1"/>
  <c r="AZ2345" i="1" a="1"/>
  <c r="AZ2345" i="1" s="1"/>
  <c r="AI2346" i="1"/>
  <c r="AM2346" i="1"/>
  <c r="AO2346" i="1"/>
  <c r="AN2346" i="1" s="1"/>
  <c r="AR2346" i="1" s="1"/>
  <c r="AU2346" i="1"/>
  <c r="AV2346" i="1"/>
  <c r="AW2346" i="1" a="1"/>
  <c r="AW2346" i="1" s="1"/>
  <c r="AX2346" i="1" a="1"/>
  <c r="AX2346" i="1" s="1"/>
  <c r="AY2346" i="1" a="1"/>
  <c r="AY2346" i="1" s="1"/>
  <c r="AZ2346" i="1" a="1"/>
  <c r="AZ2346" i="1" s="1"/>
  <c r="AI2347" i="1"/>
  <c r="AT2347" i="1" s="1"/>
  <c r="AL2347" i="1"/>
  <c r="AM2347" i="1"/>
  <c r="AU2347" i="1"/>
  <c r="AV2347" i="1"/>
  <c r="AW2347" i="1" a="1"/>
  <c r="AW2347" i="1" s="1"/>
  <c r="AX2347" i="1" a="1"/>
  <c r="AX2347" i="1" s="1"/>
  <c r="AY2347" i="1" a="1"/>
  <c r="AY2347" i="1" s="1"/>
  <c r="AZ2347" i="1" a="1"/>
  <c r="AZ2347" i="1" s="1"/>
  <c r="AI2348" i="1"/>
  <c r="AM2348" i="1"/>
  <c r="AO2348" i="1"/>
  <c r="AU2348" i="1"/>
  <c r="AV2348" i="1"/>
  <c r="AW2348" i="1" a="1"/>
  <c r="AW2348" i="1" s="1"/>
  <c r="AX2348" i="1" a="1"/>
  <c r="AX2348" i="1" s="1"/>
  <c r="AY2348" i="1" a="1"/>
  <c r="AY2348" i="1" s="1"/>
  <c r="AZ2348" i="1" a="1"/>
  <c r="AZ2348" i="1" s="1"/>
  <c r="AI2349" i="1"/>
  <c r="AT2349" i="1" s="1"/>
  <c r="AM2349" i="1"/>
  <c r="AO2349" i="1"/>
  <c r="AN2349" i="1" s="1"/>
  <c r="AR2349" i="1" s="1"/>
  <c r="AU2349" i="1"/>
  <c r="AV2349" i="1"/>
  <c r="AW2349" i="1" a="1"/>
  <c r="AW2349" i="1" s="1"/>
  <c r="AX2349" i="1" a="1"/>
  <c r="AX2349" i="1" s="1"/>
  <c r="AY2349" i="1" a="1"/>
  <c r="AY2349" i="1" s="1"/>
  <c r="AZ2349" i="1" a="1"/>
  <c r="AZ2349" i="1" s="1"/>
  <c r="AI2350" i="1"/>
  <c r="AL2350" i="1"/>
  <c r="AM2350" i="1"/>
  <c r="AU2350" i="1"/>
  <c r="AV2350" i="1"/>
  <c r="AW2350" i="1" a="1"/>
  <c r="AW2350" i="1" s="1"/>
  <c r="AX2350" i="1" a="1"/>
  <c r="AX2350" i="1" s="1"/>
  <c r="AY2350" i="1" a="1"/>
  <c r="AY2350" i="1" s="1"/>
  <c r="AZ2350" i="1" a="1"/>
  <c r="AZ2350" i="1" s="1"/>
  <c r="AI2351" i="1"/>
  <c r="AT2351" i="1" s="1"/>
  <c r="AM2351" i="1"/>
  <c r="AO2351" i="1"/>
  <c r="AU2351" i="1"/>
  <c r="AV2351" i="1"/>
  <c r="AI2352" i="1"/>
  <c r="AL2352" i="1"/>
  <c r="AM2352" i="1"/>
  <c r="AU2352" i="1"/>
  <c r="AV2352" i="1"/>
  <c r="AI2353" i="1"/>
  <c r="AM2353" i="1"/>
  <c r="AO2353" i="1"/>
  <c r="AU2353" i="1"/>
  <c r="AV2353" i="1"/>
  <c r="AI2354" i="1"/>
  <c r="AT2354" i="1" s="1"/>
  <c r="AL2354" i="1"/>
  <c r="AM2354" i="1"/>
  <c r="AU2354" i="1"/>
  <c r="AV2354" i="1"/>
  <c r="AI2355" i="1"/>
  <c r="AT2355" i="1" s="1"/>
  <c r="AM2355" i="1"/>
  <c r="AO2355" i="1"/>
  <c r="AN2355" i="1" s="1"/>
  <c r="AR2355" i="1" s="1"/>
  <c r="AU2355" i="1"/>
  <c r="AV2355" i="1"/>
  <c r="AI2356" i="1"/>
  <c r="AM2356" i="1"/>
  <c r="AO2356" i="1"/>
  <c r="AN2356" i="1" s="1"/>
  <c r="AR2356" i="1" s="1"/>
  <c r="AU2356" i="1"/>
  <c r="AV2356" i="1"/>
  <c r="AW2356" i="1" a="1"/>
  <c r="AW2356" i="1" s="1"/>
  <c r="AX2356" i="1" a="1"/>
  <c r="AX2356" i="1" s="1"/>
  <c r="AY2356" i="1" a="1"/>
  <c r="AY2356" i="1" s="1"/>
  <c r="AZ2356" i="1" a="1"/>
  <c r="AZ2356" i="1" s="1"/>
  <c r="AI2357" i="1"/>
  <c r="AL2357" i="1"/>
  <c r="AM2357" i="1"/>
  <c r="AU2357" i="1"/>
  <c r="AV2357" i="1"/>
  <c r="AW2357" i="1" a="1"/>
  <c r="AW2357" i="1" s="1"/>
  <c r="AX2357" i="1" a="1"/>
  <c r="AX2357" i="1" s="1"/>
  <c r="AY2357" i="1" a="1"/>
  <c r="AY2357" i="1" s="1"/>
  <c r="AZ2357" i="1" a="1"/>
  <c r="AZ2357" i="1" s="1"/>
  <c r="AI2358" i="1"/>
  <c r="AT2358" i="1" s="1"/>
  <c r="AM2358" i="1"/>
  <c r="AO2358" i="1"/>
  <c r="AU2358" i="1"/>
  <c r="AV2358" i="1"/>
  <c r="AW2358" i="1" a="1"/>
  <c r="AW2358" i="1" s="1"/>
  <c r="AX2358" i="1" a="1"/>
  <c r="AX2358" i="1" s="1"/>
  <c r="AY2358" i="1" a="1"/>
  <c r="AY2358" i="1" s="1"/>
  <c r="AZ2358" i="1" a="1"/>
  <c r="AZ2358" i="1" s="1"/>
  <c r="AI2359" i="1"/>
  <c r="AT2359" i="1" s="1"/>
  <c r="AL2359" i="1"/>
  <c r="AM2359" i="1"/>
  <c r="AU2359" i="1"/>
  <c r="AV2359" i="1"/>
  <c r="AW2359" i="1" a="1"/>
  <c r="AW2359" i="1" s="1"/>
  <c r="AX2359" i="1" a="1"/>
  <c r="AX2359" i="1" s="1"/>
  <c r="AY2359" i="1" a="1"/>
  <c r="AY2359" i="1" s="1"/>
  <c r="AZ2359" i="1" a="1"/>
  <c r="AZ2359" i="1" s="1"/>
  <c r="AI2360" i="1"/>
  <c r="AT2360" i="1" s="1"/>
  <c r="AM2360" i="1"/>
  <c r="AO2360" i="1"/>
  <c r="AU2360" i="1"/>
  <c r="AV2360" i="1"/>
  <c r="AW2360" i="1" a="1"/>
  <c r="AW2360" i="1" s="1"/>
  <c r="AX2360" i="1" a="1"/>
  <c r="AX2360" i="1" s="1"/>
  <c r="AY2360" i="1" a="1"/>
  <c r="AY2360" i="1" s="1"/>
  <c r="AZ2360" i="1" a="1"/>
  <c r="AZ2360" i="1" s="1"/>
  <c r="AI2361" i="1"/>
  <c r="AT2361" i="1" s="1"/>
  <c r="AL2361" i="1"/>
  <c r="AM2361" i="1"/>
  <c r="AU2361" i="1"/>
  <c r="AV2361" i="1"/>
  <c r="AW2361" i="1" a="1"/>
  <c r="AW2361" i="1" s="1"/>
  <c r="AX2361" i="1" a="1"/>
  <c r="AX2361" i="1" s="1"/>
  <c r="AY2361" i="1" a="1"/>
  <c r="AY2361" i="1" s="1"/>
  <c r="AZ2361" i="1" a="1"/>
  <c r="AZ2361" i="1" s="1"/>
  <c r="AI2362" i="1"/>
  <c r="AT2362" i="1" s="1"/>
  <c r="AL2362" i="1"/>
  <c r="AM2362" i="1"/>
  <c r="AU2362" i="1"/>
  <c r="AV2362" i="1"/>
  <c r="AW2362" i="1" a="1"/>
  <c r="AW2362" i="1" s="1"/>
  <c r="AX2362" i="1" a="1"/>
  <c r="AX2362" i="1" s="1"/>
  <c r="AY2362" i="1" a="1"/>
  <c r="AY2362" i="1" s="1"/>
  <c r="AZ2362" i="1" a="1"/>
  <c r="AZ2362" i="1" s="1"/>
  <c r="AI2363" i="1"/>
  <c r="AT2363" i="1" s="1"/>
  <c r="AM2363" i="1"/>
  <c r="AO2363" i="1"/>
  <c r="AN2363" i="1" s="1"/>
  <c r="AR2363" i="1" s="1"/>
  <c r="AU2363" i="1"/>
  <c r="AV2363" i="1"/>
  <c r="AW2363" i="1" a="1"/>
  <c r="AW2363" i="1" s="1"/>
  <c r="AX2363" i="1" a="1"/>
  <c r="AX2363" i="1" s="1"/>
  <c r="AY2363" i="1" a="1"/>
  <c r="AY2363" i="1" s="1"/>
  <c r="AZ2363" i="1" a="1"/>
  <c r="AZ2363" i="1" s="1"/>
  <c r="AI2364" i="1"/>
  <c r="AM2364" i="1"/>
  <c r="AO2364" i="1"/>
  <c r="AN2364" i="1" s="1"/>
  <c r="AR2364" i="1" s="1"/>
  <c r="AU2364" i="1"/>
  <c r="AV2364" i="1"/>
  <c r="AW2364" i="1" a="1"/>
  <c r="AW2364" i="1" s="1"/>
  <c r="AX2364" i="1" a="1"/>
  <c r="AX2364" i="1" s="1"/>
  <c r="AY2364" i="1" a="1"/>
  <c r="AY2364" i="1" s="1"/>
  <c r="AZ2364" i="1" a="1"/>
  <c r="AZ2364" i="1" s="1"/>
  <c r="AI2365" i="1"/>
  <c r="AM2365" i="1"/>
  <c r="AO2365" i="1"/>
  <c r="AS2365" i="1" s="1"/>
  <c r="AU2365" i="1"/>
  <c r="AV2365" i="1"/>
  <c r="AW2365" i="1" a="1"/>
  <c r="AW2365" i="1" s="1"/>
  <c r="AX2365" i="1" a="1"/>
  <c r="AX2365" i="1" s="1"/>
  <c r="AY2365" i="1" a="1"/>
  <c r="AY2365" i="1" s="1"/>
  <c r="AZ2365" i="1" a="1"/>
  <c r="AZ2365" i="1" s="1"/>
  <c r="AI2366" i="1"/>
  <c r="AT2366" i="1" s="1"/>
  <c r="AL2366" i="1"/>
  <c r="AM2366" i="1"/>
  <c r="AU2366" i="1"/>
  <c r="AV2366" i="1"/>
  <c r="AW2366" i="1" a="1"/>
  <c r="AW2366" i="1" s="1"/>
  <c r="AX2366" i="1" a="1"/>
  <c r="AX2366" i="1" s="1"/>
  <c r="AY2366" i="1" a="1"/>
  <c r="AY2366" i="1" s="1"/>
  <c r="AZ2366" i="1" a="1"/>
  <c r="AZ2366" i="1" s="1"/>
  <c r="AI2367" i="1"/>
  <c r="AM2367" i="1"/>
  <c r="AO2367" i="1"/>
  <c r="AN2367" i="1" s="1"/>
  <c r="AR2367" i="1" s="1"/>
  <c r="AU2367" i="1"/>
  <c r="AV2367" i="1"/>
  <c r="AW2367" i="1" a="1"/>
  <c r="AW2367" i="1" s="1"/>
  <c r="AX2367" i="1" a="1"/>
  <c r="AX2367" i="1" s="1"/>
  <c r="AY2367" i="1" a="1"/>
  <c r="AY2367" i="1" s="1"/>
  <c r="AZ2367" i="1" a="1"/>
  <c r="AZ2367" i="1" s="1"/>
  <c r="AI2368" i="1"/>
  <c r="AL2368" i="1"/>
  <c r="AM2368" i="1"/>
  <c r="AU2368" i="1"/>
  <c r="AV2368" i="1"/>
  <c r="AW2368" i="1" a="1"/>
  <c r="AW2368" i="1" s="1"/>
  <c r="AX2368" i="1" a="1"/>
  <c r="AX2368" i="1" s="1"/>
  <c r="AY2368" i="1" a="1"/>
  <c r="AY2368" i="1" s="1"/>
  <c r="AZ2368" i="1" a="1"/>
  <c r="AZ2368" i="1" s="1"/>
  <c r="AI2369" i="1"/>
  <c r="AT2369" i="1" s="1"/>
  <c r="AM2369" i="1"/>
  <c r="AO2369" i="1"/>
  <c r="AN2369" i="1" s="1"/>
  <c r="AR2369" i="1" s="1"/>
  <c r="AU2369" i="1"/>
  <c r="AV2369" i="1"/>
  <c r="AZ2369" i="1" a="1"/>
  <c r="AZ2369" i="1" s="1"/>
  <c r="AI2370" i="1"/>
  <c r="AT2370" i="1" s="1"/>
  <c r="AL2370" i="1"/>
  <c r="AM2370" i="1"/>
  <c r="AU2370" i="1"/>
  <c r="AV2370" i="1"/>
  <c r="AW2370" i="1" a="1"/>
  <c r="AW2370" i="1" s="1"/>
  <c r="AZ2370" i="1" a="1"/>
  <c r="AZ2370" i="1" s="1"/>
  <c r="AI2371" i="1"/>
  <c r="AT2371" i="1" s="1"/>
  <c r="AM2371" i="1"/>
  <c r="AO2371" i="1"/>
  <c r="AN2371" i="1" s="1"/>
  <c r="AR2371" i="1" s="1"/>
  <c r="AU2371" i="1"/>
  <c r="AV2371" i="1"/>
  <c r="AZ2371" i="1" a="1"/>
  <c r="AZ2371" i="1" s="1"/>
  <c r="AI2372" i="1"/>
  <c r="AL2372" i="1"/>
  <c r="AM2372" i="1"/>
  <c r="AU2372" i="1"/>
  <c r="AV2372" i="1"/>
  <c r="AW2372" i="1" a="1"/>
  <c r="AW2372" i="1" s="1"/>
  <c r="AZ2372" i="1" a="1"/>
  <c r="AZ2372" i="1" s="1"/>
  <c r="AI2373" i="1"/>
  <c r="AT2373" i="1" s="1"/>
  <c r="AM2373" i="1"/>
  <c r="AO2373" i="1"/>
  <c r="AN2373" i="1" s="1"/>
  <c r="AR2373" i="1" s="1"/>
  <c r="AU2373" i="1"/>
  <c r="AV2373" i="1"/>
  <c r="AW2373" i="1" a="1"/>
  <c r="AW2373" i="1" s="1"/>
  <c r="AX2373" i="1" a="1"/>
  <c r="AX2373" i="1" s="1"/>
  <c r="AY2373" i="1" a="1"/>
  <c r="AY2373" i="1" s="1"/>
  <c r="AZ2373" i="1" a="1"/>
  <c r="AZ2373" i="1" s="1"/>
  <c r="AI2374" i="1"/>
  <c r="AT2374" i="1" s="1"/>
  <c r="AM2374" i="1"/>
  <c r="AO2374" i="1"/>
  <c r="AN2374" i="1" s="1"/>
  <c r="AR2374" i="1" s="1"/>
  <c r="AU2374" i="1"/>
  <c r="AV2374" i="1"/>
  <c r="AW2374" i="1" a="1"/>
  <c r="AW2374" i="1" s="1"/>
  <c r="AY2374" i="1" a="1"/>
  <c r="AY2374" i="1" s="1"/>
  <c r="AI2375" i="1"/>
  <c r="AT2375" i="1" s="1"/>
  <c r="AM2375" i="1"/>
  <c r="AO2375" i="1"/>
  <c r="AN2375" i="1" s="1"/>
  <c r="AR2375" i="1" s="1"/>
  <c r="AU2375" i="1"/>
  <c r="AV2375" i="1"/>
  <c r="AW2375" i="1" a="1"/>
  <c r="AW2375" i="1" s="1"/>
  <c r="AY2375" i="1" a="1"/>
  <c r="AY2375" i="1" s="1"/>
  <c r="AI2376" i="1"/>
  <c r="AM2376" i="1"/>
  <c r="AO2376" i="1"/>
  <c r="AS2376" i="1" s="1"/>
  <c r="AU2376" i="1"/>
  <c r="AV2376" i="1"/>
  <c r="AW2376" i="1" a="1"/>
  <c r="AW2376" i="1" s="1"/>
  <c r="AX2376" i="1" a="1"/>
  <c r="AX2376" i="1" s="1"/>
  <c r="AY2376" i="1" a="1"/>
  <c r="AY2376" i="1" s="1"/>
  <c r="AZ2376" i="1" a="1"/>
  <c r="AZ2376" i="1" s="1"/>
  <c r="AI2377" i="1"/>
  <c r="AT2377" i="1" s="1"/>
  <c r="AL2377" i="1"/>
  <c r="AM2377" i="1"/>
  <c r="AU2377" i="1"/>
  <c r="AV2377" i="1"/>
  <c r="AW2377" i="1" a="1"/>
  <c r="AW2377" i="1" s="1"/>
  <c r="AX2377" i="1" a="1"/>
  <c r="AX2377" i="1" s="1"/>
  <c r="AY2377" i="1" a="1"/>
  <c r="AY2377" i="1" s="1"/>
  <c r="AZ2377" i="1" a="1"/>
  <c r="AZ2377" i="1" s="1"/>
  <c r="AI2378" i="1"/>
  <c r="AM2378" i="1"/>
  <c r="AO2378" i="1"/>
  <c r="AN2378" i="1" s="1"/>
  <c r="AR2378" i="1" s="1"/>
  <c r="AU2378" i="1"/>
  <c r="AV2378" i="1"/>
  <c r="AW2378" i="1" a="1"/>
  <c r="AW2378" i="1" s="1"/>
  <c r="AX2378" i="1" a="1"/>
  <c r="AX2378" i="1" s="1"/>
  <c r="AY2378" i="1" a="1"/>
  <c r="AY2378" i="1" s="1"/>
  <c r="AZ2378" i="1" a="1"/>
  <c r="AZ2378" i="1" s="1"/>
  <c r="AI2379" i="1"/>
  <c r="AM2379" i="1"/>
  <c r="AO2379" i="1"/>
  <c r="AN2379" i="1" s="1"/>
  <c r="AR2379" i="1" s="1"/>
  <c r="AU2379" i="1"/>
  <c r="AV2379" i="1"/>
  <c r="AW2379" i="1" a="1"/>
  <c r="AW2379" i="1" s="1"/>
  <c r="AX2379" i="1" a="1"/>
  <c r="AX2379" i="1" s="1"/>
  <c r="AY2379" i="1" a="1"/>
  <c r="AY2379" i="1" s="1"/>
  <c r="AZ2379" i="1" a="1"/>
  <c r="AZ2379" i="1" s="1"/>
  <c r="AI2380" i="1"/>
  <c r="AL2380" i="1"/>
  <c r="AM2380" i="1"/>
  <c r="AU2380" i="1"/>
  <c r="AV2380" i="1"/>
  <c r="AW2380" i="1" a="1"/>
  <c r="AW2380" i="1" s="1"/>
  <c r="AX2380" i="1" a="1"/>
  <c r="AX2380" i="1" s="1"/>
  <c r="AY2380" i="1" a="1"/>
  <c r="AY2380" i="1" s="1"/>
  <c r="AZ2380" i="1" a="1"/>
  <c r="AZ2380" i="1" s="1"/>
  <c r="AI2381" i="1"/>
  <c r="AM2381" i="1"/>
  <c r="AO2381" i="1"/>
  <c r="AS2381" i="1" s="1"/>
  <c r="AU2381" i="1"/>
  <c r="AV2381" i="1"/>
  <c r="AW2381" i="1" a="1"/>
  <c r="AW2381" i="1" s="1"/>
  <c r="AX2381" i="1" a="1"/>
  <c r="AX2381" i="1" s="1"/>
  <c r="AY2381" i="1" a="1"/>
  <c r="AY2381" i="1" s="1"/>
  <c r="AZ2381" i="1" a="1"/>
  <c r="AZ2381" i="1" s="1"/>
  <c r="AI2382" i="1"/>
  <c r="AT2382" i="1" s="1"/>
  <c r="AL2382" i="1"/>
  <c r="AM2382" i="1"/>
  <c r="AU2382" i="1"/>
  <c r="AV2382" i="1"/>
  <c r="AW2382" i="1" a="1"/>
  <c r="AW2382" i="1" s="1"/>
  <c r="AX2382" i="1" a="1"/>
  <c r="AX2382" i="1" s="1"/>
  <c r="AY2382" i="1" a="1"/>
  <c r="AY2382" i="1" s="1"/>
  <c r="AZ2382" i="1" a="1"/>
  <c r="AZ2382" i="1" s="1"/>
  <c r="AI2383" i="1"/>
  <c r="AT2383" i="1" s="1"/>
  <c r="AM2383" i="1"/>
  <c r="AO2383" i="1"/>
  <c r="AS2383" i="1" s="1"/>
  <c r="AU2383" i="1"/>
  <c r="AV2383" i="1"/>
  <c r="AW2383" i="1" a="1"/>
  <c r="AW2383" i="1" s="1"/>
  <c r="AX2383" i="1" a="1"/>
  <c r="AX2383" i="1" s="1"/>
  <c r="AY2383" i="1" a="1"/>
  <c r="AY2383" i="1" s="1"/>
  <c r="AZ2383" i="1" a="1"/>
  <c r="AZ2383" i="1" s="1"/>
  <c r="AI2384" i="1"/>
  <c r="AT2384" i="1" s="1"/>
  <c r="AM2384" i="1"/>
  <c r="AO2384" i="1"/>
  <c r="AU2384" i="1"/>
  <c r="AV2384" i="1"/>
  <c r="AW2384" i="1" a="1"/>
  <c r="AW2384" i="1" s="1"/>
  <c r="AX2384" i="1" a="1"/>
  <c r="AX2384" i="1" s="1"/>
  <c r="AY2384" i="1" a="1"/>
  <c r="AY2384" i="1" s="1"/>
  <c r="AZ2384" i="1" a="1"/>
  <c r="AZ2384" i="1" s="1"/>
  <c r="AI2385" i="1"/>
  <c r="AT2385" i="1" s="1"/>
  <c r="AL2385" i="1"/>
  <c r="AM2385" i="1"/>
  <c r="AU2385" i="1"/>
  <c r="AV2385" i="1"/>
  <c r="AW2385" i="1" a="1"/>
  <c r="AW2385" i="1" s="1"/>
  <c r="AX2385" i="1" a="1"/>
  <c r="AX2385" i="1" s="1"/>
  <c r="AY2385" i="1" a="1"/>
  <c r="AY2385" i="1" s="1"/>
  <c r="AZ2385" i="1" a="1"/>
  <c r="AZ2385" i="1" s="1"/>
  <c r="AI2386" i="1"/>
  <c r="AT2386" i="1" s="1"/>
  <c r="AL2386" i="1"/>
  <c r="AM2386" i="1"/>
  <c r="AU2386" i="1"/>
  <c r="AV2386" i="1"/>
  <c r="AW2386" i="1" a="1"/>
  <c r="AW2386" i="1" s="1"/>
  <c r="AX2386" i="1" a="1"/>
  <c r="AX2386" i="1" s="1"/>
  <c r="AY2386" i="1" a="1"/>
  <c r="AY2386" i="1" s="1"/>
  <c r="AZ2386" i="1" a="1"/>
  <c r="AZ2386" i="1" s="1"/>
  <c r="AI2387" i="1"/>
  <c r="AT2387" i="1" s="1"/>
  <c r="AM2387" i="1"/>
  <c r="AO2387" i="1"/>
  <c r="AU2387" i="1"/>
  <c r="AV2387" i="1"/>
  <c r="AW2387" i="1" a="1"/>
  <c r="AW2387" i="1" s="1"/>
  <c r="AX2387" i="1" a="1"/>
  <c r="AX2387" i="1" s="1"/>
  <c r="AY2387" i="1" a="1"/>
  <c r="AY2387" i="1" s="1"/>
  <c r="AZ2387" i="1" a="1"/>
  <c r="AZ2387" i="1" s="1"/>
  <c r="AI2388" i="1"/>
  <c r="AL2388" i="1"/>
  <c r="AM2388" i="1"/>
  <c r="AU2388" i="1"/>
  <c r="AV2388" i="1"/>
  <c r="AW2388" i="1" a="1"/>
  <c r="AW2388" i="1" s="1"/>
  <c r="AX2388" i="1" a="1"/>
  <c r="AX2388" i="1" s="1"/>
  <c r="AY2388" i="1" a="1"/>
  <c r="AY2388" i="1" s="1"/>
  <c r="AZ2388" i="1" a="1"/>
  <c r="AZ2388" i="1" s="1"/>
  <c r="AI2389" i="1"/>
  <c r="AL2389" i="1"/>
  <c r="AM2389" i="1"/>
  <c r="AU2389" i="1"/>
  <c r="AV2389" i="1"/>
  <c r="AW2389" i="1" a="1"/>
  <c r="AW2389" i="1" s="1"/>
  <c r="AX2389" i="1" a="1"/>
  <c r="AX2389" i="1" s="1"/>
  <c r="AY2389" i="1" a="1"/>
  <c r="AY2389" i="1" s="1"/>
  <c r="AZ2389" i="1" a="1"/>
  <c r="AZ2389" i="1" s="1"/>
  <c r="AI2390" i="1"/>
  <c r="AT2390" i="1" s="1"/>
  <c r="AL2390" i="1"/>
  <c r="AM2390" i="1"/>
  <c r="AU2390" i="1"/>
  <c r="AV2390" i="1"/>
  <c r="AW2390" i="1" a="1"/>
  <c r="AW2390" i="1" s="1"/>
  <c r="AX2390" i="1" a="1"/>
  <c r="AX2390" i="1" s="1"/>
  <c r="AY2390" i="1" a="1"/>
  <c r="AY2390" i="1" s="1"/>
  <c r="AZ2390" i="1" a="1"/>
  <c r="AZ2390" i="1" s="1"/>
  <c r="AI2391" i="1"/>
  <c r="AL2391" i="1"/>
  <c r="AM2391" i="1"/>
  <c r="AU2391" i="1"/>
  <c r="AV2391" i="1"/>
  <c r="AW2391" i="1" a="1"/>
  <c r="AW2391" i="1" s="1"/>
  <c r="AX2391" i="1" a="1"/>
  <c r="AX2391" i="1" s="1"/>
  <c r="AY2391" i="1" a="1"/>
  <c r="AY2391" i="1" s="1"/>
  <c r="AZ2391" i="1" a="1"/>
  <c r="AZ2391" i="1" s="1"/>
  <c r="AI2392" i="1"/>
  <c r="AM2392" i="1"/>
  <c r="AO2392" i="1"/>
  <c r="AS2392" i="1" s="1"/>
  <c r="AU2392" i="1"/>
  <c r="AV2392" i="1"/>
  <c r="AW2392" i="1" a="1"/>
  <c r="AW2392" i="1" s="1"/>
  <c r="AX2392" i="1" a="1"/>
  <c r="AX2392" i="1" s="1"/>
  <c r="AY2392" i="1" a="1"/>
  <c r="AY2392" i="1" s="1"/>
  <c r="AZ2392" i="1" a="1"/>
  <c r="AZ2392" i="1" s="1"/>
  <c r="AI2393" i="1"/>
  <c r="AL2393" i="1"/>
  <c r="AM2393" i="1"/>
  <c r="AU2393" i="1"/>
  <c r="AV2393" i="1"/>
  <c r="AW2393" i="1" a="1"/>
  <c r="AW2393" i="1" s="1"/>
  <c r="AX2393" i="1" a="1"/>
  <c r="AX2393" i="1" s="1"/>
  <c r="AY2393" i="1" a="1"/>
  <c r="AY2393" i="1" s="1"/>
  <c r="AZ2393" i="1" a="1"/>
  <c r="AZ2393" i="1" s="1"/>
  <c r="AI2394" i="1"/>
  <c r="AT2394" i="1" s="1"/>
  <c r="AM2394" i="1"/>
  <c r="AO2394" i="1"/>
  <c r="AS2394" i="1" s="1"/>
  <c r="AU2394" i="1"/>
  <c r="AV2394" i="1"/>
  <c r="AW2394" i="1" a="1"/>
  <c r="AW2394" i="1" s="1"/>
  <c r="AX2394" i="1" a="1"/>
  <c r="AX2394" i="1" s="1"/>
  <c r="AY2394" i="1" a="1"/>
  <c r="AY2394" i="1" s="1"/>
  <c r="AZ2394" i="1" a="1"/>
  <c r="AZ2394" i="1" s="1"/>
  <c r="AI2395" i="1"/>
  <c r="AM2395" i="1"/>
  <c r="AO2395" i="1"/>
  <c r="AN2395" i="1" s="1"/>
  <c r="AR2395" i="1" s="1"/>
  <c r="AU2395" i="1"/>
  <c r="AV2395" i="1"/>
  <c r="AW2395" i="1" a="1"/>
  <c r="AW2395" i="1" s="1"/>
  <c r="AY2395" i="1" a="1"/>
  <c r="AY2395" i="1" s="1"/>
  <c r="AI2396" i="1"/>
  <c r="AL2396" i="1"/>
  <c r="AM2396" i="1"/>
  <c r="AU2396" i="1"/>
  <c r="AV2396" i="1"/>
  <c r="AZ2396" i="1" a="1"/>
  <c r="AZ2396" i="1" s="1"/>
  <c r="AI2397" i="1"/>
  <c r="AT2397" i="1" s="1"/>
  <c r="AL2397" i="1"/>
  <c r="AM2397" i="1"/>
  <c r="AU2397" i="1"/>
  <c r="AV2397" i="1"/>
  <c r="AW2397" i="1" a="1"/>
  <c r="AW2397" i="1" s="1"/>
  <c r="AY2397" i="1" a="1"/>
  <c r="AY2397" i="1" s="1"/>
  <c r="AZ2397" i="1" a="1"/>
  <c r="AZ2397" i="1" s="1"/>
  <c r="AI2398" i="1"/>
  <c r="AT2398" i="1" s="1"/>
  <c r="AM2398" i="1"/>
  <c r="AO2398" i="1"/>
  <c r="AU2398" i="1"/>
  <c r="AV2398" i="1"/>
  <c r="AW2398" i="1" a="1"/>
  <c r="AW2398" i="1" s="1"/>
  <c r="AY2398" i="1" a="1"/>
  <c r="AY2398" i="1" s="1"/>
  <c r="AI2399" i="1"/>
  <c r="AT2399" i="1" s="1"/>
  <c r="AL2399" i="1"/>
  <c r="AM2399" i="1"/>
  <c r="AU2399" i="1"/>
  <c r="AV2399" i="1"/>
  <c r="AZ2399" i="1" a="1"/>
  <c r="AZ2399" i="1" s="1"/>
  <c r="AI2400" i="1"/>
  <c r="AT2400" i="1" s="1"/>
  <c r="AL2400" i="1"/>
  <c r="AM2400" i="1"/>
  <c r="AU2400" i="1"/>
  <c r="AV2400" i="1"/>
  <c r="AW2400" i="1" a="1"/>
  <c r="AW2400" i="1" s="1"/>
  <c r="AY2400" i="1" a="1"/>
  <c r="AY2400" i="1" s="1"/>
  <c r="AZ2400" i="1" a="1"/>
  <c r="AZ2400" i="1" s="1"/>
  <c r="AI2401" i="1"/>
  <c r="AT2401" i="1" s="1"/>
  <c r="AM2401" i="1"/>
  <c r="AO2401" i="1"/>
  <c r="AN2401" i="1" s="1"/>
  <c r="AR2401" i="1" s="1"/>
  <c r="AU2401" i="1"/>
  <c r="AV2401" i="1"/>
  <c r="AW2401" i="1" a="1"/>
  <c r="AW2401" i="1" s="1"/>
  <c r="AY2401" i="1" a="1"/>
  <c r="AY2401" i="1" s="1"/>
  <c r="AI2402" i="1"/>
  <c r="AL2402" i="1"/>
  <c r="AM2402" i="1"/>
  <c r="AU2402" i="1"/>
  <c r="AV2402" i="1"/>
  <c r="AZ2402" i="1" a="1"/>
  <c r="AZ2402" i="1" s="1"/>
  <c r="AI2403" i="1"/>
  <c r="AT2403" i="1" s="1"/>
  <c r="AL2403" i="1"/>
  <c r="AM2403" i="1"/>
  <c r="AU2403" i="1"/>
  <c r="AV2403" i="1"/>
  <c r="AW2403" i="1" a="1"/>
  <c r="AW2403" i="1" s="1"/>
  <c r="AY2403" i="1" a="1"/>
  <c r="AY2403" i="1" s="1"/>
  <c r="AZ2403" i="1" a="1"/>
  <c r="AZ2403" i="1" s="1"/>
  <c r="AI2404" i="1"/>
  <c r="AM2404" i="1"/>
  <c r="AO2404" i="1"/>
  <c r="AS2404" i="1" s="1"/>
  <c r="AU2404" i="1"/>
  <c r="AV2404" i="1"/>
  <c r="AW2404" i="1" a="1"/>
  <c r="AW2404" i="1" s="1"/>
  <c r="AX2404" i="1" a="1"/>
  <c r="AX2404" i="1" s="1"/>
  <c r="AY2404" i="1" a="1"/>
  <c r="AY2404" i="1" s="1"/>
  <c r="AZ2404" i="1" a="1"/>
  <c r="AZ2404" i="1" s="1"/>
  <c r="AI2405" i="1"/>
  <c r="AT2405" i="1" s="1"/>
  <c r="AL2405" i="1"/>
  <c r="AM2405" i="1"/>
  <c r="AU2405" i="1"/>
  <c r="AV2405" i="1"/>
  <c r="AW2405" i="1" a="1"/>
  <c r="AW2405" i="1" s="1"/>
  <c r="AX2405" i="1" a="1"/>
  <c r="AX2405" i="1" s="1"/>
  <c r="AY2405" i="1" a="1"/>
  <c r="AY2405" i="1" s="1"/>
  <c r="AZ2405" i="1" a="1"/>
  <c r="AZ2405" i="1" s="1"/>
  <c r="AI2406" i="1"/>
  <c r="AL2406" i="1"/>
  <c r="AM2406" i="1"/>
  <c r="AU2406" i="1"/>
  <c r="AV2406" i="1"/>
  <c r="AW2406" i="1" a="1"/>
  <c r="AW2406" i="1" s="1"/>
  <c r="AX2406" i="1" a="1"/>
  <c r="AX2406" i="1" s="1"/>
  <c r="AY2406" i="1" a="1"/>
  <c r="AY2406" i="1" s="1"/>
  <c r="AZ2406" i="1" a="1"/>
  <c r="AZ2406" i="1" s="1"/>
  <c r="AI2407" i="1"/>
  <c r="AM2407" i="1"/>
  <c r="AO2407" i="1"/>
  <c r="AN2407" i="1" s="1"/>
  <c r="AR2407" i="1" s="1"/>
  <c r="AU2407" i="1"/>
  <c r="AV2407" i="1"/>
  <c r="AW2407" i="1" a="1"/>
  <c r="AW2407" i="1" s="1"/>
  <c r="AX2407" i="1" a="1"/>
  <c r="AX2407" i="1" s="1"/>
  <c r="AY2407" i="1" a="1"/>
  <c r="AY2407" i="1" s="1"/>
  <c r="AZ2407" i="1" a="1"/>
  <c r="AZ2407" i="1" s="1"/>
  <c r="AI2408" i="1"/>
  <c r="AM2408" i="1"/>
  <c r="AO2408" i="1"/>
  <c r="AS2408" i="1" s="1"/>
  <c r="AU2408" i="1"/>
  <c r="AV2408" i="1"/>
  <c r="AW2408" i="1" a="1"/>
  <c r="AW2408" i="1" s="1"/>
  <c r="AX2408" i="1" a="1"/>
  <c r="AX2408" i="1" s="1"/>
  <c r="AY2408" i="1" a="1"/>
  <c r="AY2408" i="1" s="1"/>
  <c r="AZ2408" i="1" a="1"/>
  <c r="AZ2408" i="1" s="1"/>
  <c r="AI2409" i="1"/>
  <c r="AL2409" i="1"/>
  <c r="AM2409" i="1"/>
  <c r="AU2409" i="1"/>
  <c r="AV2409" i="1"/>
  <c r="AW2409" i="1" a="1"/>
  <c r="AW2409" i="1" s="1"/>
  <c r="AX2409" i="1" a="1"/>
  <c r="AX2409" i="1" s="1"/>
  <c r="AY2409" i="1" a="1"/>
  <c r="AY2409" i="1" s="1"/>
  <c r="AZ2409" i="1" a="1"/>
  <c r="AZ2409" i="1" s="1"/>
  <c r="AI2410" i="1"/>
  <c r="AM2410" i="1"/>
  <c r="AO2410" i="1"/>
  <c r="AN2410" i="1" s="1"/>
  <c r="AR2410" i="1" s="1"/>
  <c r="AU2410" i="1"/>
  <c r="AV2410" i="1"/>
  <c r="AW2410" i="1" a="1"/>
  <c r="AW2410" i="1" s="1"/>
  <c r="AX2410" i="1" a="1"/>
  <c r="AX2410" i="1" s="1"/>
  <c r="AY2410" i="1" a="1"/>
  <c r="AY2410" i="1" s="1"/>
  <c r="AZ2410" i="1" a="1"/>
  <c r="AZ2410" i="1" s="1"/>
  <c r="AI2411" i="1"/>
  <c r="AL2411" i="1"/>
  <c r="AM2411" i="1"/>
  <c r="AT2411" i="1"/>
  <c r="AU2411" i="1"/>
  <c r="AV2411" i="1"/>
  <c r="AW2411" i="1" a="1"/>
  <c r="AW2411" i="1" s="1"/>
  <c r="AX2411" i="1" a="1"/>
  <c r="AX2411" i="1" s="1"/>
  <c r="AY2411" i="1" a="1"/>
  <c r="AY2411" i="1" s="1"/>
  <c r="AZ2411" i="1" a="1"/>
  <c r="AZ2411" i="1" s="1"/>
  <c r="AI2412" i="1"/>
  <c r="AM2412" i="1"/>
  <c r="AO2412" i="1"/>
  <c r="AS2412" i="1" s="1"/>
  <c r="AU2412" i="1"/>
  <c r="AV2412" i="1"/>
  <c r="AW2412" i="1" a="1"/>
  <c r="AW2412" i="1" s="1"/>
  <c r="AX2412" i="1" a="1"/>
  <c r="AX2412" i="1" s="1"/>
  <c r="AY2412" i="1" a="1"/>
  <c r="AY2412" i="1" s="1"/>
  <c r="AZ2412" i="1" a="1"/>
  <c r="AZ2412" i="1" s="1"/>
  <c r="AI2413" i="1"/>
  <c r="AM2413" i="1"/>
  <c r="AO2413" i="1"/>
  <c r="AS2413" i="1" s="1"/>
  <c r="AU2413" i="1"/>
  <c r="AV2413" i="1"/>
  <c r="AW2413" i="1" a="1"/>
  <c r="AW2413" i="1" s="1"/>
  <c r="AX2413" i="1" a="1"/>
  <c r="AX2413" i="1" s="1"/>
  <c r="AY2413" i="1" a="1"/>
  <c r="AY2413" i="1" s="1"/>
  <c r="AZ2413" i="1" a="1"/>
  <c r="AZ2413" i="1" s="1"/>
  <c r="AI2414" i="1"/>
  <c r="AT2414" i="1" s="1"/>
  <c r="AM2414" i="1"/>
  <c r="AO2414" i="1"/>
  <c r="AN2414" i="1" s="1"/>
  <c r="AR2414" i="1" s="1"/>
  <c r="AU2414" i="1"/>
  <c r="AV2414" i="1"/>
  <c r="AW2414" i="1" a="1"/>
  <c r="AW2414" i="1" s="1"/>
  <c r="AX2414" i="1" a="1"/>
  <c r="AX2414" i="1" s="1"/>
  <c r="AY2414" i="1" a="1"/>
  <c r="AY2414" i="1" s="1"/>
  <c r="AZ2414" i="1" a="1"/>
  <c r="AZ2414" i="1" s="1"/>
  <c r="AI2415" i="1"/>
  <c r="AT2415" i="1" s="1"/>
  <c r="AM2415" i="1"/>
  <c r="AO2415" i="1"/>
  <c r="AN2415" i="1" s="1"/>
  <c r="AR2415" i="1" s="1"/>
  <c r="AU2415" i="1"/>
  <c r="AV2415" i="1"/>
  <c r="AW2415" i="1" a="1"/>
  <c r="AW2415" i="1" s="1"/>
  <c r="AX2415" i="1" a="1"/>
  <c r="AX2415" i="1" s="1"/>
  <c r="AY2415" i="1" a="1"/>
  <c r="AY2415" i="1" s="1"/>
  <c r="AZ2415" i="1" a="1"/>
  <c r="AZ2415" i="1" s="1"/>
  <c r="AI2416" i="1"/>
  <c r="AT2416" i="1" s="1"/>
  <c r="AL2416" i="1"/>
  <c r="AM2416" i="1"/>
  <c r="AU2416" i="1"/>
  <c r="AV2416" i="1"/>
  <c r="AW2416" i="1" a="1"/>
  <c r="AW2416" i="1" s="1"/>
  <c r="AX2416" i="1" a="1"/>
  <c r="AX2416" i="1" s="1"/>
  <c r="AY2416" i="1" a="1"/>
  <c r="AY2416" i="1" s="1"/>
  <c r="AZ2416" i="1" a="1"/>
  <c r="AZ2416" i="1" s="1"/>
  <c r="AI2417" i="1"/>
  <c r="AM2417" i="1"/>
  <c r="AO2417" i="1"/>
  <c r="AS2417" i="1" s="1"/>
  <c r="AU2417" i="1"/>
  <c r="AV2417" i="1"/>
  <c r="AW2417" i="1" a="1"/>
  <c r="AW2417" i="1" s="1"/>
  <c r="AX2417" i="1" a="1"/>
  <c r="AX2417" i="1" s="1"/>
  <c r="AY2417" i="1" a="1"/>
  <c r="AY2417" i="1" s="1"/>
  <c r="AZ2417" i="1" a="1"/>
  <c r="AZ2417" i="1" s="1"/>
  <c r="AI2418" i="1"/>
  <c r="AM2418" i="1"/>
  <c r="AO2418" i="1"/>
  <c r="AS2418" i="1" s="1"/>
  <c r="AU2418" i="1"/>
  <c r="AV2418" i="1"/>
  <c r="AW2418" i="1" a="1"/>
  <c r="AW2418" i="1" s="1"/>
  <c r="AX2418" i="1" a="1"/>
  <c r="AX2418" i="1" s="1"/>
  <c r="AY2418" i="1" a="1"/>
  <c r="AY2418" i="1" s="1"/>
  <c r="AZ2418" i="1" a="1"/>
  <c r="AZ2418" i="1" s="1"/>
  <c r="AI2419" i="1"/>
  <c r="AL2419" i="1"/>
  <c r="AM2419" i="1"/>
  <c r="AU2419" i="1"/>
  <c r="AV2419" i="1"/>
  <c r="AW2419" i="1" a="1"/>
  <c r="AW2419" i="1" s="1"/>
  <c r="AX2419" i="1" a="1"/>
  <c r="AX2419" i="1" s="1"/>
  <c r="AY2419" i="1" a="1"/>
  <c r="AY2419" i="1" s="1"/>
  <c r="AZ2419" i="1" a="1"/>
  <c r="AZ2419" i="1" s="1"/>
  <c r="AI2420" i="1"/>
  <c r="AM2420" i="1"/>
  <c r="AO2420" i="1"/>
  <c r="AS2420" i="1" s="1"/>
  <c r="AU2420" i="1"/>
  <c r="AV2420" i="1"/>
  <c r="AW2420" i="1" a="1"/>
  <c r="AW2420" i="1" s="1"/>
  <c r="AX2420" i="1" a="1"/>
  <c r="AX2420" i="1" s="1"/>
  <c r="AY2420" i="1" a="1"/>
  <c r="AY2420" i="1" s="1"/>
  <c r="AZ2420" i="1" a="1"/>
  <c r="AZ2420" i="1" s="1"/>
  <c r="AI2421" i="1"/>
  <c r="AL2421" i="1"/>
  <c r="AM2421" i="1"/>
  <c r="AU2421" i="1"/>
  <c r="AV2421" i="1"/>
  <c r="AW2421" i="1" a="1"/>
  <c r="AW2421" i="1" s="1"/>
  <c r="AX2421" i="1" a="1"/>
  <c r="AX2421" i="1" s="1"/>
  <c r="AY2421" i="1" a="1"/>
  <c r="AY2421" i="1" s="1"/>
  <c r="AZ2421" i="1" a="1"/>
  <c r="AZ2421" i="1" s="1"/>
  <c r="AI2422" i="1"/>
  <c r="AM2422" i="1"/>
  <c r="AO2422" i="1"/>
  <c r="AS2422" i="1" s="1"/>
  <c r="AU2422" i="1"/>
  <c r="AV2422" i="1"/>
  <c r="AW2422" i="1" a="1"/>
  <c r="AW2422" i="1" s="1"/>
  <c r="AX2422" i="1" a="1"/>
  <c r="AX2422" i="1" s="1"/>
  <c r="AY2422" i="1" a="1"/>
  <c r="AY2422" i="1" s="1"/>
  <c r="AZ2422" i="1" a="1"/>
  <c r="AZ2422" i="1" s="1"/>
  <c r="AI2423" i="1"/>
  <c r="AL2423" i="1"/>
  <c r="AM2423" i="1"/>
  <c r="AU2423" i="1"/>
  <c r="AV2423" i="1"/>
  <c r="AW2423" i="1" a="1"/>
  <c r="AW2423" i="1" s="1"/>
  <c r="AX2423" i="1" a="1"/>
  <c r="AX2423" i="1" s="1"/>
  <c r="AY2423" i="1" a="1"/>
  <c r="AY2423" i="1" s="1"/>
  <c r="AZ2423" i="1" a="1"/>
  <c r="AZ2423" i="1" s="1"/>
  <c r="AI2424" i="1"/>
  <c r="AM2424" i="1"/>
  <c r="AO2424" i="1"/>
  <c r="AS2424" i="1" s="1"/>
  <c r="AU2424" i="1"/>
  <c r="AV2424" i="1"/>
  <c r="AW2424" i="1" a="1"/>
  <c r="AW2424" i="1" s="1"/>
  <c r="AX2424" i="1" a="1"/>
  <c r="AX2424" i="1" s="1"/>
  <c r="AY2424" i="1" a="1"/>
  <c r="AY2424" i="1" s="1"/>
  <c r="AZ2424" i="1" a="1"/>
  <c r="AZ2424" i="1" s="1"/>
  <c r="AI2425" i="1"/>
  <c r="AT2425" i="1" s="1"/>
  <c r="AL2425" i="1"/>
  <c r="AM2425" i="1"/>
  <c r="AU2425" i="1"/>
  <c r="AV2425" i="1"/>
  <c r="AW2425" i="1" a="1"/>
  <c r="AW2425" i="1" s="1"/>
  <c r="AX2425" i="1" a="1"/>
  <c r="AX2425" i="1" s="1"/>
  <c r="AY2425" i="1" a="1"/>
  <c r="AY2425" i="1" s="1"/>
  <c r="AZ2425" i="1" a="1"/>
  <c r="AZ2425" i="1" s="1"/>
  <c r="AI2426" i="1"/>
  <c r="AM2426" i="1"/>
  <c r="AO2426" i="1"/>
  <c r="AS2426" i="1" s="1"/>
  <c r="AU2426" i="1"/>
  <c r="AV2426" i="1"/>
  <c r="AW2426" i="1" a="1"/>
  <c r="AW2426" i="1" s="1"/>
  <c r="AX2426" i="1" a="1"/>
  <c r="AX2426" i="1" s="1"/>
  <c r="AY2426" i="1" a="1"/>
  <c r="AY2426" i="1" s="1"/>
  <c r="AZ2426" i="1" a="1"/>
  <c r="AZ2426" i="1" s="1"/>
  <c r="AI2427" i="1"/>
  <c r="AT2427" i="1" s="1"/>
  <c r="AL2427" i="1"/>
  <c r="AM2427" i="1"/>
  <c r="AU2427" i="1"/>
  <c r="AV2427" i="1"/>
  <c r="AW2427" i="1" a="1"/>
  <c r="AW2427" i="1" s="1"/>
  <c r="AX2427" i="1" a="1"/>
  <c r="AX2427" i="1" s="1"/>
  <c r="AY2427" i="1" a="1"/>
  <c r="AY2427" i="1" s="1"/>
  <c r="AZ2427" i="1" a="1"/>
  <c r="AZ2427" i="1" s="1"/>
  <c r="AI2428" i="1"/>
  <c r="AL2428" i="1"/>
  <c r="AM2428" i="1"/>
  <c r="AU2428" i="1"/>
  <c r="AV2428" i="1"/>
  <c r="AW2428" i="1" a="1"/>
  <c r="AW2428" i="1" s="1"/>
  <c r="AX2428" i="1" a="1"/>
  <c r="AX2428" i="1" s="1"/>
  <c r="AY2428" i="1" a="1"/>
  <c r="AY2428" i="1" s="1"/>
  <c r="AZ2428" i="1" a="1"/>
  <c r="AZ2428" i="1" s="1"/>
  <c r="AI2429" i="1"/>
  <c r="AT2429" i="1" s="1"/>
  <c r="AM2429" i="1"/>
  <c r="AO2429" i="1"/>
  <c r="AS2429" i="1" s="1"/>
  <c r="AU2429" i="1"/>
  <c r="AV2429" i="1"/>
  <c r="AW2429" i="1" a="1"/>
  <c r="AW2429" i="1" s="1"/>
  <c r="AX2429" i="1" a="1"/>
  <c r="AX2429" i="1" s="1"/>
  <c r="AY2429" i="1" a="1"/>
  <c r="AY2429" i="1" s="1"/>
  <c r="AZ2429" i="1" a="1"/>
  <c r="AZ2429" i="1" s="1"/>
  <c r="AI2430" i="1"/>
  <c r="AL2430" i="1"/>
  <c r="AM2430" i="1"/>
  <c r="AU2430" i="1"/>
  <c r="AV2430" i="1"/>
  <c r="AW2430" i="1" a="1"/>
  <c r="AW2430" i="1" s="1"/>
  <c r="AX2430" i="1" a="1"/>
  <c r="AX2430" i="1" s="1"/>
  <c r="AY2430" i="1" a="1"/>
  <c r="AY2430" i="1" s="1"/>
  <c r="AZ2430" i="1" a="1"/>
  <c r="AZ2430" i="1" s="1"/>
  <c r="AI2431" i="1"/>
  <c r="AT2431" i="1" s="1"/>
  <c r="AM2431" i="1"/>
  <c r="AO2431" i="1"/>
  <c r="AU2431" i="1"/>
  <c r="AV2431" i="1"/>
  <c r="AW2431" i="1" a="1"/>
  <c r="AW2431" i="1" s="1"/>
  <c r="AX2431" i="1" a="1"/>
  <c r="AX2431" i="1" s="1"/>
  <c r="AY2431" i="1" a="1"/>
  <c r="AY2431" i="1" s="1"/>
  <c r="AZ2431" i="1" a="1"/>
  <c r="AZ2431" i="1" s="1"/>
  <c r="AI2432" i="1"/>
  <c r="AT2432" i="1" s="1"/>
  <c r="AL2432" i="1"/>
  <c r="AM2432" i="1"/>
  <c r="AU2432" i="1"/>
  <c r="AV2432" i="1"/>
  <c r="AW2432" i="1" a="1"/>
  <c r="AW2432" i="1" s="1"/>
  <c r="AX2432" i="1" a="1"/>
  <c r="AX2432" i="1" s="1"/>
  <c r="AY2432" i="1" a="1"/>
  <c r="AY2432" i="1" s="1"/>
  <c r="AZ2432" i="1" a="1"/>
  <c r="AZ2432" i="1" s="1"/>
  <c r="AI2433" i="1"/>
  <c r="AM2433" i="1"/>
  <c r="AO2433" i="1"/>
  <c r="AS2433" i="1" s="1"/>
  <c r="AU2433" i="1"/>
  <c r="AV2433" i="1"/>
  <c r="AW2433" i="1" a="1"/>
  <c r="AW2433" i="1" s="1"/>
  <c r="AX2433" i="1" a="1"/>
  <c r="AX2433" i="1" s="1"/>
  <c r="AY2433" i="1" a="1"/>
  <c r="AY2433" i="1" s="1"/>
  <c r="AZ2433" i="1" a="1"/>
  <c r="AZ2433" i="1" s="1"/>
  <c r="AI2434" i="1"/>
  <c r="AL2434" i="1"/>
  <c r="AM2434" i="1"/>
  <c r="AU2434" i="1"/>
  <c r="AV2434" i="1"/>
  <c r="AW2434" i="1" a="1"/>
  <c r="AW2434" i="1" s="1"/>
  <c r="AX2434" i="1" a="1"/>
  <c r="AX2434" i="1" s="1"/>
  <c r="AY2434" i="1" a="1"/>
  <c r="AY2434" i="1" s="1"/>
  <c r="AZ2434" i="1" a="1"/>
  <c r="AZ2434" i="1" s="1"/>
  <c r="AI2435" i="1"/>
  <c r="AT2435" i="1" s="1"/>
  <c r="AM2435" i="1"/>
  <c r="AO2435" i="1"/>
  <c r="AN2435" i="1" s="1"/>
  <c r="AR2435" i="1" s="1"/>
  <c r="AU2435" i="1"/>
  <c r="AV2435" i="1"/>
  <c r="AW2435" i="1" a="1"/>
  <c r="AW2435" i="1" s="1"/>
  <c r="AX2435" i="1" a="1"/>
  <c r="AX2435" i="1" s="1"/>
  <c r="AY2435" i="1" a="1"/>
  <c r="AY2435" i="1" s="1"/>
  <c r="AZ2435" i="1" a="1"/>
  <c r="AZ2435" i="1" s="1"/>
  <c r="AI2436" i="1"/>
  <c r="AM2436" i="1"/>
  <c r="AO2436" i="1"/>
  <c r="AS2436" i="1" s="1"/>
  <c r="AU2436" i="1"/>
  <c r="AV2436" i="1"/>
  <c r="AW2436" i="1" a="1"/>
  <c r="AW2436" i="1" s="1"/>
  <c r="AX2436" i="1" a="1"/>
  <c r="AX2436" i="1" s="1"/>
  <c r="AY2436" i="1" a="1"/>
  <c r="AY2436" i="1" s="1"/>
  <c r="AZ2436" i="1" a="1"/>
  <c r="AZ2436" i="1" s="1"/>
  <c r="AI2437" i="1"/>
  <c r="AL2437" i="1"/>
  <c r="AM2437" i="1"/>
  <c r="AU2437" i="1"/>
  <c r="AV2437" i="1"/>
  <c r="AW2437" i="1" a="1"/>
  <c r="AW2437" i="1" s="1"/>
  <c r="AX2437" i="1" a="1"/>
  <c r="AX2437" i="1" s="1"/>
  <c r="AY2437" i="1" a="1"/>
  <c r="AY2437" i="1" s="1"/>
  <c r="AZ2437" i="1" a="1"/>
  <c r="AZ2437" i="1" s="1"/>
  <c r="AI2438" i="1"/>
  <c r="AT2438" i="1" s="1"/>
  <c r="AL2438" i="1"/>
  <c r="AM2438" i="1"/>
  <c r="AU2438" i="1"/>
  <c r="AV2438" i="1"/>
  <c r="AW2438" i="1" a="1"/>
  <c r="AW2438" i="1" s="1"/>
  <c r="AX2438" i="1" a="1"/>
  <c r="AX2438" i="1" s="1"/>
  <c r="AY2438" i="1" a="1"/>
  <c r="AY2438" i="1" s="1"/>
  <c r="AZ2438" i="1" a="1"/>
  <c r="AZ2438" i="1" s="1"/>
  <c r="AI2439" i="1"/>
  <c r="AM2439" i="1"/>
  <c r="AO2439" i="1"/>
  <c r="AS2439" i="1" s="1"/>
  <c r="AU2439" i="1"/>
  <c r="AV2439" i="1"/>
  <c r="AW2439" i="1" a="1"/>
  <c r="AW2439" i="1" s="1"/>
  <c r="AX2439" i="1" a="1"/>
  <c r="AX2439" i="1" s="1"/>
  <c r="AY2439" i="1" a="1"/>
  <c r="AY2439" i="1" s="1"/>
  <c r="AZ2439" i="1" a="1"/>
  <c r="AZ2439" i="1" s="1"/>
  <c r="AI2440" i="1"/>
  <c r="AT2440" i="1" s="1"/>
  <c r="AM2440" i="1"/>
  <c r="AO2440" i="1"/>
  <c r="AN2440" i="1" s="1"/>
  <c r="AR2440" i="1" s="1"/>
  <c r="AU2440" i="1"/>
  <c r="AV2440" i="1"/>
  <c r="AW2440" i="1" a="1"/>
  <c r="AW2440" i="1" s="1"/>
  <c r="AX2440" i="1" a="1"/>
  <c r="AX2440" i="1" s="1"/>
  <c r="AY2440" i="1" a="1"/>
  <c r="AY2440" i="1" s="1"/>
  <c r="AZ2440" i="1" a="1"/>
  <c r="AZ2440" i="1" s="1"/>
  <c r="AI2441" i="1"/>
  <c r="AT2441" i="1" s="1"/>
  <c r="AL2441" i="1"/>
  <c r="AM2441" i="1"/>
  <c r="AU2441" i="1"/>
  <c r="AV2441" i="1"/>
  <c r="AW2441" i="1" a="1"/>
  <c r="AW2441" i="1" s="1"/>
  <c r="AX2441" i="1" a="1"/>
  <c r="AX2441" i="1" s="1"/>
  <c r="AY2441" i="1" a="1"/>
  <c r="AY2441" i="1" s="1"/>
  <c r="AZ2441" i="1" a="1"/>
  <c r="AZ2441" i="1" s="1"/>
  <c r="AI2442" i="1"/>
  <c r="AT2442" i="1" s="1"/>
  <c r="AL2442" i="1"/>
  <c r="AM2442" i="1"/>
  <c r="AU2442" i="1"/>
  <c r="AV2442" i="1"/>
  <c r="AW2442" i="1" a="1"/>
  <c r="AW2442" i="1" s="1"/>
  <c r="AX2442" i="1" a="1"/>
  <c r="AX2442" i="1" s="1"/>
  <c r="AY2442" i="1" a="1"/>
  <c r="AY2442" i="1" s="1"/>
  <c r="AZ2442" i="1" a="1"/>
  <c r="AZ2442" i="1" s="1"/>
  <c r="AI2443" i="1"/>
  <c r="AM2443" i="1"/>
  <c r="AO2443" i="1"/>
  <c r="AN2443" i="1" s="1"/>
  <c r="AR2443" i="1" s="1"/>
  <c r="AU2443" i="1"/>
  <c r="AV2443" i="1"/>
  <c r="AZ2443" i="1" a="1"/>
  <c r="AZ2443" i="1" s="1"/>
  <c r="AI2444" i="1"/>
  <c r="AL2444" i="1"/>
  <c r="AM2444" i="1"/>
  <c r="AU2444" i="1"/>
  <c r="AV2444" i="1"/>
  <c r="AW2444" i="1" a="1"/>
  <c r="AW2444" i="1" s="1"/>
  <c r="AX2444" i="1" a="1"/>
  <c r="AX2444" i="1" s="1"/>
  <c r="AI2445" i="1"/>
  <c r="AL2445" i="1"/>
  <c r="AM2445" i="1"/>
  <c r="AU2445" i="1"/>
  <c r="AV2445" i="1"/>
  <c r="AI2446" i="1"/>
  <c r="AT2446" i="1" s="1"/>
  <c r="AL2446" i="1"/>
  <c r="AM2446" i="1"/>
  <c r="AU2446" i="1"/>
  <c r="AV2446" i="1"/>
  <c r="AZ2446" i="1" a="1"/>
  <c r="AZ2446" i="1" s="1"/>
  <c r="AI2447" i="1"/>
  <c r="AM2447" i="1"/>
  <c r="AO2447" i="1"/>
  <c r="AN2447" i="1" s="1"/>
  <c r="AR2447" i="1" s="1"/>
  <c r="AU2447" i="1"/>
  <c r="AV2447" i="1"/>
  <c r="AI2448" i="1"/>
  <c r="AL2448" i="1"/>
  <c r="AM2448" i="1"/>
  <c r="AU2448" i="1"/>
  <c r="AV2448" i="1"/>
  <c r="AZ2448" i="1" a="1"/>
  <c r="AZ2448" i="1" s="1"/>
  <c r="AI2449" i="1"/>
  <c r="AT2449" i="1" s="1"/>
  <c r="AL2449" i="1"/>
  <c r="AM2449" i="1"/>
  <c r="AU2449" i="1"/>
  <c r="AV2449" i="1"/>
  <c r="AZ2449" i="1" a="1"/>
  <c r="AZ2449" i="1" s="1"/>
  <c r="AI2450" i="1"/>
  <c r="AT2450" i="1" s="1"/>
  <c r="AL2450" i="1"/>
  <c r="AM2450" i="1"/>
  <c r="AU2450" i="1"/>
  <c r="AV2450" i="1"/>
  <c r="AW2450" i="1" a="1"/>
  <c r="AW2450" i="1" s="1"/>
  <c r="AX2450" i="1" a="1"/>
  <c r="AX2450" i="1" s="1"/>
  <c r="AI2451" i="1"/>
  <c r="AT2451" i="1" s="1"/>
  <c r="AM2451" i="1"/>
  <c r="AO2451" i="1"/>
  <c r="AN2451" i="1" s="1"/>
  <c r="AR2451" i="1" s="1"/>
  <c r="AU2451" i="1"/>
  <c r="AV2451" i="1"/>
  <c r="AI2452" i="1"/>
  <c r="AM2452" i="1"/>
  <c r="AO2452" i="1"/>
  <c r="AS2452" i="1" s="1"/>
  <c r="AU2452" i="1"/>
  <c r="AV2452" i="1"/>
  <c r="AI2453" i="1"/>
  <c r="AT2453" i="1" s="1"/>
  <c r="AM2453" i="1"/>
  <c r="AO2453" i="1"/>
  <c r="AN2453" i="1" s="1"/>
  <c r="AR2453" i="1" s="1"/>
  <c r="AU2453" i="1"/>
  <c r="AV2453" i="1"/>
  <c r="AW2453" i="1" a="1"/>
  <c r="AW2453" i="1" s="1"/>
  <c r="AX2453" i="1" a="1"/>
  <c r="AX2453" i="1" s="1"/>
  <c r="AY2453" i="1" a="1"/>
  <c r="AY2453" i="1" s="1"/>
  <c r="AZ2453" i="1" a="1"/>
  <c r="AZ2453" i="1" s="1"/>
  <c r="AI2454" i="1"/>
  <c r="AL2454" i="1"/>
  <c r="AM2454" i="1"/>
  <c r="AU2454" i="1"/>
  <c r="AV2454" i="1"/>
  <c r="AW2454" i="1" a="1"/>
  <c r="AW2454" i="1" s="1"/>
  <c r="AX2454" i="1" a="1"/>
  <c r="AX2454" i="1" s="1"/>
  <c r="AY2454" i="1" a="1"/>
  <c r="AY2454" i="1" s="1"/>
  <c r="AZ2454" i="1" a="1"/>
  <c r="AZ2454" i="1" s="1"/>
  <c r="AI2455" i="1"/>
  <c r="AT2455" i="1" s="1"/>
  <c r="AM2455" i="1"/>
  <c r="AO2455" i="1"/>
  <c r="AN2455" i="1" s="1"/>
  <c r="AR2455" i="1" s="1"/>
  <c r="AU2455" i="1"/>
  <c r="AV2455" i="1"/>
  <c r="AW2455" i="1" a="1"/>
  <c r="AW2455" i="1" s="1"/>
  <c r="AX2455" i="1" a="1"/>
  <c r="AX2455" i="1" s="1"/>
  <c r="AY2455" i="1" a="1"/>
  <c r="AY2455" i="1" s="1"/>
  <c r="AZ2455" i="1" a="1"/>
  <c r="AZ2455" i="1" s="1"/>
  <c r="AI2456" i="1"/>
  <c r="AM2456" i="1"/>
  <c r="AO2456" i="1"/>
  <c r="AS2456" i="1" s="1"/>
  <c r="AU2456" i="1"/>
  <c r="AV2456" i="1"/>
  <c r="AW2456" i="1" a="1"/>
  <c r="AW2456" i="1" s="1"/>
  <c r="AX2456" i="1" a="1"/>
  <c r="AX2456" i="1" s="1"/>
  <c r="AY2456" i="1" a="1"/>
  <c r="AY2456" i="1" s="1"/>
  <c r="AZ2456" i="1" a="1"/>
  <c r="AZ2456" i="1" s="1"/>
  <c r="AI2457" i="1"/>
  <c r="AT2457" i="1" s="1"/>
  <c r="AM2457" i="1"/>
  <c r="AO2457" i="1"/>
  <c r="AU2457" i="1"/>
  <c r="AV2457" i="1"/>
  <c r="AW2457" i="1" a="1"/>
  <c r="AW2457" i="1" s="1"/>
  <c r="AX2457" i="1" a="1"/>
  <c r="AX2457" i="1" s="1"/>
  <c r="AY2457" i="1" a="1"/>
  <c r="AY2457" i="1" s="1"/>
  <c r="AZ2457" i="1" a="1"/>
  <c r="AZ2457" i="1" s="1"/>
  <c r="AI2458" i="1"/>
  <c r="AL2458" i="1"/>
  <c r="AM2458" i="1"/>
  <c r="AU2458" i="1"/>
  <c r="AV2458" i="1"/>
  <c r="AW2458" i="1" a="1"/>
  <c r="AW2458" i="1" s="1"/>
  <c r="AX2458" i="1" a="1"/>
  <c r="AX2458" i="1" s="1"/>
  <c r="AY2458" i="1" a="1"/>
  <c r="AY2458" i="1" s="1"/>
  <c r="AZ2458" i="1" a="1"/>
  <c r="AZ2458" i="1" s="1"/>
  <c r="AI2459" i="1"/>
  <c r="AM2459" i="1"/>
  <c r="AO2459" i="1"/>
  <c r="AN2459" i="1" s="1"/>
  <c r="AR2459" i="1" s="1"/>
  <c r="AU2459" i="1"/>
  <c r="AV2459" i="1"/>
  <c r="AW2459" i="1" a="1"/>
  <c r="AW2459" i="1" s="1"/>
  <c r="AX2459" i="1" a="1"/>
  <c r="AX2459" i="1" s="1"/>
  <c r="AY2459" i="1" a="1"/>
  <c r="AY2459" i="1" s="1"/>
  <c r="AZ2459" i="1" a="1"/>
  <c r="AZ2459" i="1" s="1"/>
  <c r="AI2460" i="1"/>
  <c r="AL2460" i="1"/>
  <c r="AM2460" i="1"/>
  <c r="AU2460" i="1"/>
  <c r="AV2460" i="1"/>
  <c r="AW2460" i="1" a="1"/>
  <c r="AW2460" i="1" s="1"/>
  <c r="AX2460" i="1" a="1"/>
  <c r="AX2460" i="1" s="1"/>
  <c r="AY2460" i="1" a="1"/>
  <c r="AY2460" i="1" s="1"/>
  <c r="AZ2460" i="1" a="1"/>
  <c r="AZ2460" i="1" s="1"/>
  <c r="AI2461" i="1"/>
  <c r="AT2461" i="1" s="1"/>
  <c r="AM2461" i="1"/>
  <c r="AO2461" i="1"/>
  <c r="AS2461" i="1" s="1"/>
  <c r="AU2461" i="1"/>
  <c r="AV2461" i="1"/>
  <c r="AW2461" i="1" a="1"/>
  <c r="AW2461" i="1" s="1"/>
  <c r="AX2461" i="1" a="1"/>
  <c r="AX2461" i="1" s="1"/>
  <c r="AY2461" i="1" a="1"/>
  <c r="AY2461" i="1" s="1"/>
  <c r="AZ2461" i="1" a="1"/>
  <c r="AZ2461" i="1" s="1"/>
  <c r="AI2462" i="1"/>
  <c r="AT2462" i="1" s="1"/>
  <c r="AL2462" i="1"/>
  <c r="AM2462" i="1"/>
  <c r="AU2462" i="1"/>
  <c r="AV2462" i="1"/>
  <c r="AW2462" i="1" a="1"/>
  <c r="AW2462" i="1" s="1"/>
  <c r="AX2462" i="1" a="1"/>
  <c r="AX2462" i="1" s="1"/>
  <c r="AY2462" i="1" a="1"/>
  <c r="AY2462" i="1" s="1"/>
  <c r="AZ2462" i="1" a="1"/>
  <c r="AZ2462" i="1" s="1"/>
  <c r="AI2463" i="1"/>
  <c r="AT2463" i="1" s="1"/>
  <c r="AL2463" i="1"/>
  <c r="AM2463" i="1"/>
  <c r="AU2463" i="1"/>
  <c r="AV2463" i="1"/>
  <c r="AW2463" i="1" a="1"/>
  <c r="AW2463" i="1" s="1"/>
  <c r="AX2463" i="1" a="1"/>
  <c r="AX2463" i="1" s="1"/>
  <c r="AY2463" i="1" a="1"/>
  <c r="AY2463" i="1" s="1"/>
  <c r="AZ2463" i="1" a="1"/>
  <c r="AZ2463" i="1" s="1"/>
  <c r="AI2464" i="1"/>
  <c r="AT2464" i="1" s="1"/>
  <c r="AM2464" i="1"/>
  <c r="AO2464" i="1"/>
  <c r="AU2464" i="1"/>
  <c r="AV2464" i="1"/>
  <c r="AW2464" i="1" a="1"/>
  <c r="AW2464" i="1" s="1"/>
  <c r="AX2464" i="1" a="1"/>
  <c r="AX2464" i="1" s="1"/>
  <c r="AY2464" i="1" a="1"/>
  <c r="AY2464" i="1" s="1"/>
  <c r="AZ2464" i="1" a="1"/>
  <c r="AZ2464" i="1" s="1"/>
  <c r="AI2465" i="1"/>
  <c r="AL2465" i="1"/>
  <c r="AM2465" i="1"/>
  <c r="AU2465" i="1"/>
  <c r="AV2465" i="1"/>
  <c r="AW2465" i="1" a="1"/>
  <c r="AW2465" i="1" s="1"/>
  <c r="AX2465" i="1" a="1"/>
  <c r="AX2465" i="1" s="1"/>
  <c r="AY2465" i="1" a="1"/>
  <c r="AY2465" i="1" s="1"/>
  <c r="AZ2465" i="1" a="1"/>
  <c r="AZ2465" i="1" s="1"/>
  <c r="AI2466" i="1"/>
  <c r="AT2466" i="1" s="1"/>
  <c r="AL2466" i="1"/>
  <c r="AM2466" i="1"/>
  <c r="AU2466" i="1"/>
  <c r="AV2466" i="1"/>
  <c r="AW2466" i="1" a="1"/>
  <c r="AW2466" i="1" s="1"/>
  <c r="AX2466" i="1" a="1"/>
  <c r="AX2466" i="1" s="1"/>
  <c r="AY2466" i="1" a="1"/>
  <c r="AY2466" i="1" s="1"/>
  <c r="AZ2466" i="1" a="1"/>
  <c r="AZ2466" i="1" s="1"/>
  <c r="AI2467" i="1"/>
  <c r="AM2467" i="1"/>
  <c r="AO2467" i="1"/>
  <c r="AN2467" i="1" s="1"/>
  <c r="AR2467" i="1" s="1"/>
  <c r="AU2467" i="1"/>
  <c r="AV2467" i="1"/>
  <c r="AW2467" i="1" a="1"/>
  <c r="AW2467" i="1" s="1"/>
  <c r="AX2467" i="1" a="1"/>
  <c r="AX2467" i="1" s="1"/>
  <c r="AY2467" i="1" a="1"/>
  <c r="AY2467" i="1" s="1"/>
  <c r="AZ2467" i="1" a="1"/>
  <c r="AZ2467" i="1" s="1"/>
  <c r="AI2468" i="1"/>
  <c r="AL2468" i="1"/>
  <c r="AM2468" i="1"/>
  <c r="AU2468" i="1"/>
  <c r="AV2468" i="1"/>
  <c r="AW2468" i="1" a="1"/>
  <c r="AW2468" i="1" s="1"/>
  <c r="AX2468" i="1" a="1"/>
  <c r="AX2468" i="1" s="1"/>
  <c r="AY2468" i="1" a="1"/>
  <c r="AY2468" i="1" s="1"/>
  <c r="AZ2468" i="1" a="1"/>
  <c r="AZ2468" i="1" s="1"/>
  <c r="AI2469" i="1"/>
  <c r="AM2469" i="1"/>
  <c r="AO2469" i="1"/>
  <c r="AS2469" i="1" s="1"/>
  <c r="AU2469" i="1"/>
  <c r="AV2469" i="1"/>
  <c r="AW2469" i="1" a="1"/>
  <c r="AW2469" i="1" s="1"/>
  <c r="AX2469" i="1" a="1"/>
  <c r="AX2469" i="1" s="1"/>
  <c r="AY2469" i="1" a="1"/>
  <c r="AY2469" i="1" s="1"/>
  <c r="AZ2469" i="1" a="1"/>
  <c r="AZ2469" i="1" s="1"/>
  <c r="AI2470" i="1"/>
  <c r="AL2470" i="1"/>
  <c r="AM2470" i="1"/>
  <c r="AT2470" i="1"/>
  <c r="AU2470" i="1"/>
  <c r="AV2470" i="1"/>
  <c r="AW2470" i="1" a="1"/>
  <c r="AW2470" i="1" s="1"/>
  <c r="AX2470" i="1" a="1"/>
  <c r="AX2470" i="1" s="1"/>
  <c r="AY2470" i="1" a="1"/>
  <c r="AY2470" i="1" s="1"/>
  <c r="AZ2470" i="1" a="1"/>
  <c r="AZ2470" i="1" s="1"/>
  <c r="AI2471" i="1"/>
  <c r="AM2471" i="1"/>
  <c r="AO2471" i="1"/>
  <c r="AS2471" i="1" s="1"/>
  <c r="AU2471" i="1"/>
  <c r="AV2471" i="1"/>
  <c r="AW2471" i="1" a="1"/>
  <c r="AW2471" i="1" s="1"/>
  <c r="AX2471" i="1" a="1"/>
  <c r="AX2471" i="1" s="1"/>
  <c r="AY2471" i="1" a="1"/>
  <c r="AY2471" i="1" s="1"/>
  <c r="AZ2471" i="1" a="1"/>
  <c r="AZ2471" i="1" s="1"/>
  <c r="AI2472" i="1"/>
  <c r="AT2472" i="1" s="1"/>
  <c r="AL2472" i="1"/>
  <c r="AM2472" i="1"/>
  <c r="AU2472" i="1"/>
  <c r="AV2472" i="1"/>
  <c r="AW2472" i="1" a="1"/>
  <c r="AW2472" i="1" s="1"/>
  <c r="AX2472" i="1" a="1"/>
  <c r="AX2472" i="1" s="1"/>
  <c r="AY2472" i="1" a="1"/>
  <c r="AY2472" i="1" s="1"/>
  <c r="AZ2472" i="1" a="1"/>
  <c r="AZ2472" i="1" s="1"/>
  <c r="AI2473" i="1"/>
  <c r="AT2473" i="1" s="1"/>
  <c r="AM2473" i="1"/>
  <c r="AO2473" i="1"/>
  <c r="AN2473" i="1" s="1"/>
  <c r="AR2473" i="1" s="1"/>
  <c r="AU2473" i="1"/>
  <c r="AV2473" i="1"/>
  <c r="AW2473" i="1" a="1"/>
  <c r="AW2473" i="1" s="1"/>
  <c r="AX2473" i="1" a="1"/>
  <c r="AX2473" i="1" s="1"/>
  <c r="AY2473" i="1" a="1"/>
  <c r="AY2473" i="1" s="1"/>
  <c r="AZ2473" i="1" a="1"/>
  <c r="AZ2473" i="1" s="1"/>
  <c r="AI2474" i="1"/>
  <c r="AT2474" i="1" s="1"/>
  <c r="AL2474" i="1"/>
  <c r="AM2474" i="1"/>
  <c r="AU2474" i="1"/>
  <c r="AV2474" i="1"/>
  <c r="AW2474" i="1" a="1"/>
  <c r="AW2474" i="1" s="1"/>
  <c r="AX2474" i="1" a="1"/>
  <c r="AX2474" i="1" s="1"/>
  <c r="AY2474" i="1" a="1"/>
  <c r="AY2474" i="1" s="1"/>
  <c r="AZ2474" i="1" a="1"/>
  <c r="AZ2474" i="1" s="1"/>
  <c r="AI2475" i="1"/>
  <c r="AT2475" i="1" s="1"/>
  <c r="AL2475" i="1"/>
  <c r="AM2475" i="1"/>
  <c r="AU2475" i="1"/>
  <c r="AV2475" i="1"/>
  <c r="AW2475" i="1" a="1"/>
  <c r="AW2475" i="1" s="1"/>
  <c r="AX2475" i="1" a="1"/>
  <c r="AX2475" i="1" s="1"/>
  <c r="AY2475" i="1" a="1"/>
  <c r="AY2475" i="1" s="1"/>
  <c r="AZ2475" i="1" a="1"/>
  <c r="AZ2475" i="1" s="1"/>
  <c r="AI2476" i="1"/>
  <c r="AM2476" i="1"/>
  <c r="AO2476" i="1"/>
  <c r="AS2476" i="1" s="1"/>
  <c r="AU2476" i="1"/>
  <c r="AV2476" i="1"/>
  <c r="AW2476" i="1" a="1"/>
  <c r="AW2476" i="1" s="1"/>
  <c r="AX2476" i="1" a="1"/>
  <c r="AX2476" i="1" s="1"/>
  <c r="AY2476" i="1" a="1"/>
  <c r="AY2476" i="1" s="1"/>
  <c r="AZ2476" i="1" a="1"/>
  <c r="AZ2476" i="1" s="1"/>
  <c r="AI2477" i="1"/>
  <c r="AT2477" i="1" s="1"/>
  <c r="AL2477" i="1"/>
  <c r="AM2477" i="1"/>
  <c r="AU2477" i="1"/>
  <c r="AV2477" i="1"/>
  <c r="AW2477" i="1" a="1"/>
  <c r="AW2477" i="1" s="1"/>
  <c r="AX2477" i="1" a="1"/>
  <c r="AX2477" i="1" s="1"/>
  <c r="AY2477" i="1" a="1"/>
  <c r="AY2477" i="1" s="1"/>
  <c r="AZ2477" i="1" a="1"/>
  <c r="AZ2477" i="1" s="1"/>
  <c r="AI2478" i="1"/>
  <c r="AL2478" i="1"/>
  <c r="AM2478" i="1"/>
  <c r="AU2478" i="1"/>
  <c r="AV2478" i="1"/>
  <c r="AW2478" i="1" a="1"/>
  <c r="AW2478" i="1" s="1"/>
  <c r="AX2478" i="1" a="1"/>
  <c r="AX2478" i="1" s="1"/>
  <c r="AY2478" i="1" a="1"/>
  <c r="AY2478" i="1" s="1"/>
  <c r="AZ2478" i="1" a="1"/>
  <c r="AZ2478" i="1" s="1"/>
  <c r="AI2479" i="1"/>
  <c r="AT2479" i="1" s="1"/>
  <c r="AM2479" i="1"/>
  <c r="AO2479" i="1"/>
  <c r="AN2479" i="1" s="1"/>
  <c r="AR2479" i="1" s="1"/>
  <c r="AU2479" i="1"/>
  <c r="AV2479" i="1"/>
  <c r="AZ2479" i="1" a="1"/>
  <c r="AZ2479" i="1" s="1"/>
  <c r="AI2480" i="1"/>
  <c r="AL2480" i="1"/>
  <c r="AM2480" i="1"/>
  <c r="AU2480" i="1"/>
  <c r="AV2480" i="1"/>
  <c r="AI2481" i="1"/>
  <c r="AT2481" i="1" s="1"/>
  <c r="AL2481" i="1"/>
  <c r="AM2481" i="1"/>
  <c r="AU2481" i="1"/>
  <c r="AV2481" i="1"/>
  <c r="AW2481" i="1" a="1"/>
  <c r="AW2481" i="1" s="1"/>
  <c r="AZ2481" i="1" a="1"/>
  <c r="AZ2481" i="1" s="1"/>
  <c r="AI2482" i="1"/>
  <c r="AL2482" i="1"/>
  <c r="AM2482" i="1"/>
  <c r="AU2482" i="1"/>
  <c r="AV2482" i="1"/>
  <c r="AW2482" i="1" a="1"/>
  <c r="AW2482" i="1" s="1"/>
  <c r="AZ2482" i="1" a="1"/>
  <c r="AZ2482" i="1" s="1"/>
  <c r="AI2483" i="1"/>
  <c r="AM2483" i="1"/>
  <c r="AO2483" i="1"/>
  <c r="AN2483" i="1" s="1"/>
  <c r="AR2483" i="1" s="1"/>
  <c r="AU2483" i="1"/>
  <c r="AV2483" i="1"/>
  <c r="AI2484" i="1"/>
  <c r="AL2484" i="1"/>
  <c r="AM2484" i="1"/>
  <c r="AU2484" i="1"/>
  <c r="AV2484" i="1"/>
  <c r="AW2484" i="1" a="1"/>
  <c r="AW2484" i="1" s="1"/>
  <c r="AZ2484" i="1" a="1"/>
  <c r="AZ2484" i="1" s="1"/>
  <c r="AI2485" i="1"/>
  <c r="AT2485" i="1" s="1"/>
  <c r="AL2485" i="1"/>
  <c r="AM2485" i="1"/>
  <c r="AU2485" i="1"/>
  <c r="AV2485" i="1"/>
  <c r="AW2485" i="1" a="1"/>
  <c r="AW2485" i="1" s="1"/>
  <c r="AZ2485" i="1" a="1"/>
  <c r="AZ2485" i="1" s="1"/>
  <c r="AI2486" i="1"/>
  <c r="AL2486" i="1"/>
  <c r="AM2486" i="1"/>
  <c r="AU2486" i="1"/>
  <c r="AV2486" i="1"/>
  <c r="AZ2486" i="1" a="1"/>
  <c r="AZ2486" i="1" s="1"/>
  <c r="AI2487" i="1"/>
  <c r="AM2487" i="1"/>
  <c r="AO2487" i="1"/>
  <c r="AS2487" i="1" s="1"/>
  <c r="AU2487" i="1"/>
  <c r="AV2487" i="1"/>
  <c r="AI2488" i="1"/>
  <c r="AT2488" i="1" s="1"/>
  <c r="AM2488" i="1"/>
  <c r="AO2488" i="1"/>
  <c r="AS2488" i="1" s="1"/>
  <c r="AU2488" i="1"/>
  <c r="AV2488" i="1"/>
  <c r="AI2489" i="1"/>
  <c r="AM2489" i="1"/>
  <c r="AO2489" i="1"/>
  <c r="AS2489" i="1" s="1"/>
  <c r="AU2489" i="1"/>
  <c r="AV2489" i="1"/>
  <c r="AW2489" i="1" a="1"/>
  <c r="AW2489" i="1" s="1"/>
  <c r="AX2489" i="1" a="1"/>
  <c r="AX2489" i="1" s="1"/>
  <c r="AY2489" i="1" a="1"/>
  <c r="AY2489" i="1" s="1"/>
  <c r="AZ2489" i="1" a="1"/>
  <c r="AZ2489" i="1" s="1"/>
  <c r="AI2490" i="1"/>
  <c r="AT2490" i="1" s="1"/>
  <c r="AL2490" i="1"/>
  <c r="AM2490" i="1"/>
  <c r="AU2490" i="1"/>
  <c r="AV2490" i="1"/>
  <c r="AW2490" i="1" a="1"/>
  <c r="AW2490" i="1" s="1"/>
  <c r="AX2490" i="1" a="1"/>
  <c r="AX2490" i="1" s="1"/>
  <c r="AY2490" i="1" a="1"/>
  <c r="AY2490" i="1" s="1"/>
  <c r="AZ2490" i="1" a="1"/>
  <c r="AZ2490" i="1" s="1"/>
  <c r="AI2491" i="1"/>
  <c r="AT2491" i="1" s="1"/>
  <c r="AL2491" i="1"/>
  <c r="AM2491" i="1"/>
  <c r="AU2491" i="1"/>
  <c r="AV2491" i="1"/>
  <c r="AW2491" i="1" a="1"/>
  <c r="AW2491" i="1" s="1"/>
  <c r="AX2491" i="1" a="1"/>
  <c r="AX2491" i="1" s="1"/>
  <c r="AY2491" i="1" a="1"/>
  <c r="AY2491" i="1" s="1"/>
  <c r="AZ2491" i="1" a="1"/>
  <c r="AZ2491" i="1" s="1"/>
  <c r="AI2492" i="1"/>
  <c r="AM2492" i="1"/>
  <c r="AO2492" i="1"/>
  <c r="AN2492" i="1" s="1"/>
  <c r="AR2492" i="1" s="1"/>
  <c r="AU2492" i="1"/>
  <c r="AV2492" i="1"/>
  <c r="AW2492" i="1" a="1"/>
  <c r="AW2492" i="1" s="1"/>
  <c r="AX2492" i="1" a="1"/>
  <c r="AX2492" i="1" s="1"/>
  <c r="AY2492" i="1" a="1"/>
  <c r="AY2492" i="1" s="1"/>
  <c r="AZ2492" i="1" a="1"/>
  <c r="AZ2492" i="1" s="1"/>
  <c r="AI2493" i="1"/>
  <c r="AT2493" i="1" s="1"/>
  <c r="AL2493" i="1"/>
  <c r="AM2493" i="1"/>
  <c r="AU2493" i="1"/>
  <c r="AV2493" i="1"/>
  <c r="AW2493" i="1" a="1"/>
  <c r="AW2493" i="1" s="1"/>
  <c r="AX2493" i="1" a="1"/>
  <c r="AX2493" i="1" s="1"/>
  <c r="AY2493" i="1" a="1"/>
  <c r="AY2493" i="1" s="1"/>
  <c r="AZ2493" i="1" a="1"/>
  <c r="AZ2493" i="1" s="1"/>
  <c r="AI2494" i="1"/>
  <c r="AT2494" i="1" s="1"/>
  <c r="AM2494" i="1"/>
  <c r="AO2494" i="1"/>
  <c r="AN2494" i="1" s="1"/>
  <c r="AR2494" i="1" s="1"/>
  <c r="AU2494" i="1"/>
  <c r="AV2494" i="1"/>
  <c r="AI2495" i="1"/>
  <c r="AM2495" i="1"/>
  <c r="AO2495" i="1"/>
  <c r="AN2495" i="1" s="1"/>
  <c r="AR2495" i="1" s="1"/>
  <c r="AU2495" i="1"/>
  <c r="AV2495" i="1"/>
  <c r="AW2495" i="1" a="1"/>
  <c r="AW2495" i="1" s="1"/>
  <c r="AY2495" i="1" a="1"/>
  <c r="AY2495" i="1" s="1"/>
  <c r="AI2496" i="1"/>
  <c r="AT2496" i="1" s="1"/>
  <c r="AM2496" i="1"/>
  <c r="AO2496" i="1"/>
  <c r="AN2496" i="1" s="1"/>
  <c r="AR2496" i="1" s="1"/>
  <c r="AU2496" i="1"/>
  <c r="AV2496" i="1"/>
  <c r="AI2497" i="1"/>
  <c r="AL2497" i="1"/>
  <c r="AM2497" i="1"/>
  <c r="AU2497" i="1"/>
  <c r="AV2497" i="1"/>
  <c r="AI2498" i="1"/>
  <c r="AM2498" i="1"/>
  <c r="AO2498" i="1"/>
  <c r="AS2498" i="1" s="1"/>
  <c r="AU2498" i="1"/>
  <c r="AV2498" i="1"/>
  <c r="AI2499" i="1"/>
  <c r="AL2499" i="1"/>
  <c r="AM2499" i="1"/>
  <c r="AU2499" i="1"/>
  <c r="AV2499" i="1"/>
  <c r="AI2500" i="1"/>
  <c r="AM2500" i="1"/>
  <c r="AO2500" i="1"/>
  <c r="AS2500" i="1" s="1"/>
  <c r="AU2500" i="1"/>
  <c r="AV2500" i="1"/>
  <c r="AI2501" i="1"/>
  <c r="AM2501" i="1"/>
  <c r="AO2501" i="1"/>
  <c r="AN2501" i="1" s="1"/>
  <c r="AR2501" i="1" s="1"/>
  <c r="AU2501" i="1"/>
  <c r="AV2501" i="1"/>
  <c r="AI2502" i="1"/>
  <c r="AM2502" i="1"/>
  <c r="AO2502" i="1"/>
  <c r="AS2502" i="1" s="1"/>
  <c r="AU2502" i="1"/>
  <c r="AV2502" i="1"/>
  <c r="AW2502" i="1" a="1"/>
  <c r="AW2502" i="1" s="1"/>
  <c r="AX2502" i="1" a="1"/>
  <c r="AX2502" i="1" s="1"/>
  <c r="AY2502" i="1" a="1"/>
  <c r="AY2502" i="1" s="1"/>
  <c r="AZ2502" i="1" a="1"/>
  <c r="AZ2502" i="1" s="1"/>
  <c r="AI2503" i="1"/>
  <c r="AL2503" i="1"/>
  <c r="AM2503" i="1"/>
  <c r="AU2503" i="1"/>
  <c r="AV2503" i="1"/>
  <c r="AW2503" i="1" a="1"/>
  <c r="AW2503" i="1" s="1"/>
  <c r="AX2503" i="1" a="1"/>
  <c r="AX2503" i="1" s="1"/>
  <c r="AY2503" i="1" a="1"/>
  <c r="AY2503" i="1" s="1"/>
  <c r="AZ2503" i="1" a="1"/>
  <c r="AZ2503" i="1" s="1"/>
  <c r="AI2504" i="1"/>
  <c r="AL2504" i="1"/>
  <c r="AM2504" i="1"/>
  <c r="AU2504" i="1"/>
  <c r="AV2504" i="1"/>
  <c r="AW2504" i="1" a="1"/>
  <c r="AW2504" i="1" s="1"/>
  <c r="AX2504" i="1" a="1"/>
  <c r="AX2504" i="1" s="1"/>
  <c r="AY2504" i="1" a="1"/>
  <c r="AY2504" i="1" s="1"/>
  <c r="AZ2504" i="1" a="1"/>
  <c r="AZ2504" i="1" s="1"/>
  <c r="AI2505" i="1"/>
  <c r="AT2505" i="1" s="1"/>
  <c r="AM2505" i="1"/>
  <c r="AO2505" i="1"/>
  <c r="AS2505" i="1" s="1"/>
  <c r="AU2505" i="1"/>
  <c r="AV2505" i="1"/>
  <c r="AI2506" i="1"/>
  <c r="AT2506" i="1" s="1"/>
  <c r="AL2506" i="1"/>
  <c r="AM2506" i="1"/>
  <c r="AU2506" i="1"/>
  <c r="AV2506" i="1"/>
  <c r="AI2507" i="1"/>
  <c r="AT2507" i="1" s="1"/>
  <c r="AL2507" i="1"/>
  <c r="AM2507" i="1"/>
  <c r="AU2507" i="1"/>
  <c r="AV2507" i="1"/>
  <c r="AW2507" i="1" a="1"/>
  <c r="AW2507" i="1" s="1"/>
  <c r="AI2508" i="1"/>
  <c r="AM2508" i="1"/>
  <c r="AO2508" i="1"/>
  <c r="AN2508" i="1" s="1"/>
  <c r="AR2508" i="1" s="1"/>
  <c r="AU2508" i="1"/>
  <c r="AV2508" i="1"/>
  <c r="AI2509" i="1"/>
  <c r="AT2509" i="1" s="1"/>
  <c r="AL2509" i="1"/>
  <c r="AM2509" i="1"/>
  <c r="AU2509" i="1"/>
  <c r="AV2509" i="1"/>
  <c r="AI2510" i="1"/>
  <c r="AL2510" i="1"/>
  <c r="AM2510" i="1"/>
  <c r="AU2510" i="1"/>
  <c r="AV2510" i="1"/>
  <c r="AI2511" i="1"/>
  <c r="AT2511" i="1" s="1"/>
  <c r="AM2511" i="1"/>
  <c r="AO2511" i="1"/>
  <c r="AN2511" i="1" s="1"/>
  <c r="AR2511" i="1" s="1"/>
  <c r="AU2511" i="1"/>
  <c r="AV2511" i="1"/>
  <c r="AI2512" i="1"/>
  <c r="AM2512" i="1"/>
  <c r="AO2512" i="1"/>
  <c r="AS2512" i="1" s="1"/>
  <c r="AU2512" i="1"/>
  <c r="AV2512" i="1"/>
  <c r="AW2512" i="1" a="1"/>
  <c r="AW2512" i="1" s="1"/>
  <c r="AX2512" i="1" a="1"/>
  <c r="AX2512" i="1" s="1"/>
  <c r="AY2512" i="1" a="1"/>
  <c r="AY2512" i="1" s="1"/>
  <c r="AZ2512" i="1" a="1"/>
  <c r="AZ2512" i="1" s="1"/>
  <c r="AI2513" i="1"/>
  <c r="AM2513" i="1"/>
  <c r="AO2513" i="1"/>
  <c r="AN2513" i="1" s="1"/>
  <c r="AR2513" i="1" s="1"/>
  <c r="AU2513" i="1"/>
  <c r="AV2513" i="1"/>
  <c r="AW2513" i="1" a="1"/>
  <c r="AW2513" i="1" s="1"/>
  <c r="AY2513" i="1" a="1"/>
  <c r="AY2513" i="1" s="1"/>
  <c r="AI2514" i="1"/>
  <c r="AT2514" i="1" s="1"/>
  <c r="AM2514" i="1"/>
  <c r="AO2514" i="1"/>
  <c r="AS2514" i="1" s="1"/>
  <c r="AU2514" i="1"/>
  <c r="AV2514" i="1"/>
  <c r="AI2515" i="1"/>
  <c r="AT2515" i="1" s="1"/>
  <c r="AM2515" i="1"/>
  <c r="AO2515" i="1"/>
  <c r="AN2515" i="1" s="1"/>
  <c r="AR2515" i="1" s="1"/>
  <c r="AU2515" i="1"/>
  <c r="AV2515" i="1"/>
  <c r="AI2516" i="1"/>
  <c r="AM2516" i="1"/>
  <c r="AO2516" i="1"/>
  <c r="AN2516" i="1" s="1"/>
  <c r="AR2516" i="1" s="1"/>
  <c r="AU2516" i="1"/>
  <c r="AV2516" i="1"/>
  <c r="AW2516" i="1" a="1"/>
  <c r="AW2516" i="1" s="1"/>
  <c r="AX2516" i="1" a="1"/>
  <c r="AX2516" i="1" s="1"/>
  <c r="AY2516" i="1" a="1"/>
  <c r="AY2516" i="1" s="1"/>
  <c r="AZ2516" i="1" a="1"/>
  <c r="AZ2516" i="1" s="1"/>
  <c r="AI2517" i="1"/>
  <c r="AT2517" i="1" s="1"/>
  <c r="AM2517" i="1"/>
  <c r="AO2517" i="1"/>
  <c r="AN2517" i="1" s="1"/>
  <c r="AR2517" i="1" s="1"/>
  <c r="AU2517" i="1"/>
  <c r="AV2517" i="1"/>
  <c r="AI2518" i="1"/>
  <c r="AT2518" i="1" s="1"/>
  <c r="AL2518" i="1"/>
  <c r="AM2518" i="1"/>
  <c r="AU2518" i="1"/>
  <c r="AV2518" i="1"/>
  <c r="AI2519" i="1"/>
  <c r="AM2519" i="1"/>
  <c r="AO2519" i="1"/>
  <c r="AU2519" i="1"/>
  <c r="AV2519" i="1"/>
  <c r="AI2520" i="1"/>
  <c r="AT2520" i="1" s="1"/>
  <c r="AM2520" i="1"/>
  <c r="AO2520" i="1"/>
  <c r="AS2520" i="1" s="1"/>
  <c r="AU2520" i="1"/>
  <c r="AV2520" i="1"/>
  <c r="AW2520" i="1" a="1"/>
  <c r="AW2520" i="1" s="1"/>
  <c r="AX2520" i="1" a="1"/>
  <c r="AX2520" i="1" s="1"/>
  <c r="AY2520" i="1" a="1"/>
  <c r="AY2520" i="1" s="1"/>
  <c r="AZ2520" i="1" a="1"/>
  <c r="AZ2520" i="1" s="1"/>
  <c r="AI2521" i="1"/>
  <c r="AM2521" i="1"/>
  <c r="AO2521" i="1"/>
  <c r="AN2521" i="1" s="1"/>
  <c r="AR2521" i="1" s="1"/>
  <c r="AU2521" i="1"/>
  <c r="AV2521" i="1"/>
  <c r="AW2521" i="1" a="1"/>
  <c r="AW2521" i="1" s="1"/>
  <c r="AX2521" i="1" a="1"/>
  <c r="AX2521" i="1" s="1"/>
  <c r="AY2521" i="1" a="1"/>
  <c r="AY2521" i="1" s="1"/>
  <c r="AZ2521" i="1" a="1"/>
  <c r="AZ2521" i="1" s="1"/>
  <c r="AI2522" i="1"/>
  <c r="AT2522" i="1" s="1"/>
  <c r="AL2522" i="1"/>
  <c r="AM2522" i="1"/>
  <c r="AU2522" i="1"/>
  <c r="AV2522" i="1"/>
  <c r="AW2522" i="1" a="1"/>
  <c r="AW2522" i="1" s="1"/>
  <c r="AX2522" i="1" a="1"/>
  <c r="AX2522" i="1" s="1"/>
  <c r="AY2522" i="1" a="1"/>
  <c r="AY2522" i="1" s="1"/>
  <c r="AZ2522" i="1" a="1"/>
  <c r="AZ2522" i="1" s="1"/>
  <c r="AI2523" i="1"/>
  <c r="AL2523" i="1"/>
  <c r="AM2523" i="1"/>
  <c r="AU2523" i="1"/>
  <c r="AV2523" i="1"/>
  <c r="AW2523" i="1" a="1"/>
  <c r="AW2523" i="1" s="1"/>
  <c r="AX2523" i="1" a="1"/>
  <c r="AX2523" i="1" s="1"/>
  <c r="AY2523" i="1" a="1"/>
  <c r="AY2523" i="1" s="1"/>
  <c r="AZ2523" i="1" a="1"/>
  <c r="AZ2523" i="1" s="1"/>
  <c r="AI2524" i="1"/>
  <c r="AM2524" i="1"/>
  <c r="AO2524" i="1"/>
  <c r="AN2524" i="1" s="1"/>
  <c r="AR2524" i="1" s="1"/>
  <c r="AU2524" i="1"/>
  <c r="AV2524" i="1"/>
  <c r="AW2524" i="1" a="1"/>
  <c r="AW2524" i="1" s="1"/>
  <c r="AX2524" i="1" a="1"/>
  <c r="AX2524" i="1" s="1"/>
  <c r="AY2524" i="1" a="1"/>
  <c r="AY2524" i="1" s="1"/>
  <c r="AZ2524" i="1" a="1"/>
  <c r="AZ2524" i="1" s="1"/>
  <c r="AI2525" i="1"/>
  <c r="AM2525" i="1"/>
  <c r="AO2525" i="1"/>
  <c r="AN2525" i="1" s="1"/>
  <c r="AR2525" i="1" s="1"/>
  <c r="AU2525" i="1"/>
  <c r="AV2525" i="1"/>
  <c r="AW2525" i="1" a="1"/>
  <c r="AW2525" i="1" s="1"/>
  <c r="AX2525" i="1" a="1"/>
  <c r="AX2525" i="1" s="1"/>
  <c r="AY2525" i="1" a="1"/>
  <c r="AY2525" i="1" s="1"/>
  <c r="AZ2525" i="1" a="1"/>
  <c r="AZ2525" i="1" s="1"/>
  <c r="AI2526" i="1"/>
  <c r="AL2526" i="1"/>
  <c r="AM2526" i="1"/>
  <c r="AU2526" i="1"/>
  <c r="AV2526" i="1"/>
  <c r="AW2526" i="1" a="1"/>
  <c r="AW2526" i="1" s="1"/>
  <c r="AX2526" i="1" a="1"/>
  <c r="AX2526" i="1" s="1"/>
  <c r="AY2526" i="1" a="1"/>
  <c r="AY2526" i="1" s="1"/>
  <c r="AZ2526" i="1" a="1"/>
  <c r="AZ2526" i="1" s="1"/>
  <c r="AI2527" i="1"/>
  <c r="AT2527" i="1" s="1"/>
  <c r="AM2527" i="1"/>
  <c r="AO2527" i="1"/>
  <c r="AN2527" i="1" s="1"/>
  <c r="AR2527" i="1" s="1"/>
  <c r="AU2527" i="1"/>
  <c r="AV2527" i="1"/>
  <c r="AW2527" i="1" a="1"/>
  <c r="AW2527" i="1" s="1"/>
  <c r="AX2527" i="1" a="1"/>
  <c r="AX2527" i="1" s="1"/>
  <c r="AY2527" i="1" a="1"/>
  <c r="AY2527" i="1" s="1"/>
  <c r="AI2528" i="1"/>
  <c r="AT2528" i="1" s="1"/>
  <c r="AL2528" i="1"/>
  <c r="AM2528" i="1"/>
  <c r="AU2528" i="1"/>
  <c r="AV2528" i="1"/>
  <c r="AI2529" i="1"/>
  <c r="AT2529" i="1" s="1"/>
  <c r="AM2529" i="1"/>
  <c r="AO2529" i="1"/>
  <c r="AN2529" i="1" s="1"/>
  <c r="AR2529" i="1" s="1"/>
  <c r="AU2529" i="1"/>
  <c r="AV2529" i="1"/>
  <c r="AW2529" i="1" a="1"/>
  <c r="AW2529" i="1" s="1"/>
  <c r="AX2529" i="1" a="1"/>
  <c r="AX2529" i="1" s="1"/>
  <c r="AY2529" i="1" a="1"/>
  <c r="AY2529" i="1" s="1"/>
  <c r="AI2530" i="1"/>
  <c r="AL2530" i="1"/>
  <c r="AM2530" i="1"/>
  <c r="AU2530" i="1"/>
  <c r="AV2530" i="1"/>
  <c r="AI2531" i="1"/>
  <c r="AT2531" i="1" s="1"/>
  <c r="AM2531" i="1"/>
  <c r="AO2531" i="1"/>
  <c r="AU2531" i="1"/>
  <c r="AV2531" i="1"/>
  <c r="AW2531" i="1" a="1"/>
  <c r="AW2531" i="1" s="1"/>
  <c r="AX2531" i="1" a="1"/>
  <c r="AX2531" i="1" s="1"/>
  <c r="AY2531" i="1" a="1"/>
  <c r="AY2531" i="1" s="1"/>
  <c r="AI2532" i="1"/>
  <c r="AL2532" i="1"/>
  <c r="AM2532" i="1"/>
  <c r="AU2532" i="1"/>
  <c r="AV2532" i="1"/>
  <c r="AI2533" i="1"/>
  <c r="AT2533" i="1" s="1"/>
  <c r="AM2533" i="1"/>
  <c r="AO2533" i="1"/>
  <c r="AN2533" i="1" s="1"/>
  <c r="AR2533" i="1" s="1"/>
  <c r="AU2533" i="1"/>
  <c r="AV2533" i="1"/>
  <c r="AW2533" i="1" a="1"/>
  <c r="AW2533" i="1" s="1"/>
  <c r="AX2533" i="1" a="1"/>
  <c r="AX2533" i="1" s="1"/>
  <c r="AY2533" i="1" a="1"/>
  <c r="AY2533" i="1" s="1"/>
  <c r="AI2534" i="1"/>
  <c r="AL2534" i="1"/>
  <c r="AM2534" i="1"/>
  <c r="AU2534" i="1"/>
  <c r="AV2534" i="1"/>
  <c r="AI2535" i="1"/>
  <c r="AT2535" i="1" s="1"/>
  <c r="AM2535" i="1"/>
  <c r="AO2535" i="1"/>
  <c r="AN2535" i="1" s="1"/>
  <c r="AR2535" i="1" s="1"/>
  <c r="AU2535" i="1"/>
  <c r="AV2535" i="1"/>
  <c r="AW2535" i="1" a="1"/>
  <c r="AW2535" i="1" s="1"/>
  <c r="AX2535" i="1" a="1"/>
  <c r="AX2535" i="1" s="1"/>
  <c r="AY2535" i="1" a="1"/>
  <c r="AY2535" i="1" s="1"/>
  <c r="AZ2535" i="1" a="1"/>
  <c r="AZ2535" i="1" s="1"/>
  <c r="AI2536" i="1"/>
  <c r="AM2536" i="1"/>
  <c r="AO2536" i="1"/>
  <c r="AN2536" i="1" s="1"/>
  <c r="AR2536" i="1" s="1"/>
  <c r="AU2536" i="1"/>
  <c r="AV2536" i="1"/>
  <c r="AW2536" i="1" a="1"/>
  <c r="AW2536" i="1" s="1"/>
  <c r="AX2536" i="1" a="1"/>
  <c r="AX2536" i="1" s="1"/>
  <c r="AY2536" i="1" a="1"/>
  <c r="AY2536" i="1" s="1"/>
  <c r="AZ2536" i="1" a="1"/>
  <c r="AZ2536" i="1" s="1"/>
  <c r="AI2537" i="1"/>
  <c r="AT2537" i="1" s="1"/>
  <c r="AL2537" i="1"/>
  <c r="AM2537" i="1"/>
  <c r="AU2537" i="1"/>
  <c r="AV2537" i="1"/>
  <c r="AW2537" i="1" a="1"/>
  <c r="AW2537" i="1" s="1"/>
  <c r="AX2537" i="1" a="1"/>
  <c r="AX2537" i="1" s="1"/>
  <c r="AY2537" i="1" a="1"/>
  <c r="AY2537" i="1" s="1"/>
  <c r="AZ2537" i="1" a="1"/>
  <c r="AZ2537" i="1" s="1"/>
  <c r="AI2538" i="1"/>
  <c r="AM2538" i="1"/>
  <c r="AO2538" i="1"/>
  <c r="AN2538" i="1" s="1"/>
  <c r="AR2538" i="1" s="1"/>
  <c r="AU2538" i="1"/>
  <c r="AV2538" i="1"/>
  <c r="AW2538" i="1" a="1"/>
  <c r="AW2538" i="1" s="1"/>
  <c r="AX2538" i="1" a="1"/>
  <c r="AX2538" i="1" s="1"/>
  <c r="AY2538" i="1" a="1"/>
  <c r="AY2538" i="1" s="1"/>
  <c r="AZ2538" i="1" a="1"/>
  <c r="AZ2538" i="1" s="1"/>
  <c r="AI2539" i="1"/>
  <c r="AM2539" i="1"/>
  <c r="AO2539" i="1"/>
  <c r="AN2539" i="1" s="1"/>
  <c r="AR2539" i="1" s="1"/>
  <c r="AU2539" i="1"/>
  <c r="AV2539" i="1"/>
  <c r="AW2539" i="1" a="1"/>
  <c r="AW2539" i="1" s="1"/>
  <c r="AX2539" i="1" a="1"/>
  <c r="AX2539" i="1" s="1"/>
  <c r="AY2539" i="1" a="1"/>
  <c r="AY2539" i="1" s="1"/>
  <c r="AZ2539" i="1" a="1"/>
  <c r="AZ2539" i="1" s="1"/>
  <c r="AI2540" i="1"/>
  <c r="AL2540" i="1"/>
  <c r="AM2540" i="1"/>
  <c r="AU2540" i="1"/>
  <c r="AV2540" i="1"/>
  <c r="AW2540" i="1" a="1"/>
  <c r="AW2540" i="1" s="1"/>
  <c r="AX2540" i="1" a="1"/>
  <c r="AX2540" i="1" s="1"/>
  <c r="AY2540" i="1" a="1"/>
  <c r="AY2540" i="1" s="1"/>
  <c r="AZ2540" i="1" a="1"/>
  <c r="AZ2540" i="1" s="1"/>
  <c r="AI2541" i="1"/>
  <c r="AL2541" i="1"/>
  <c r="AM2541" i="1"/>
  <c r="AU2541" i="1"/>
  <c r="AV2541" i="1"/>
  <c r="AW2541" i="1" a="1"/>
  <c r="AW2541" i="1" s="1"/>
  <c r="AX2541" i="1" a="1"/>
  <c r="AX2541" i="1" s="1"/>
  <c r="AY2541" i="1" a="1"/>
  <c r="AY2541" i="1" s="1"/>
  <c r="AZ2541" i="1" a="1"/>
  <c r="AZ2541" i="1" s="1"/>
  <c r="AI2542" i="1"/>
  <c r="AT2542" i="1" s="1"/>
  <c r="AM2542" i="1"/>
  <c r="AO2542" i="1"/>
  <c r="AN2542" i="1" s="1"/>
  <c r="AR2542" i="1" s="1"/>
  <c r="AU2542" i="1"/>
  <c r="AV2542" i="1"/>
  <c r="AW2542" i="1" a="1"/>
  <c r="AW2542" i="1" s="1"/>
  <c r="AX2542" i="1" a="1"/>
  <c r="AX2542" i="1" s="1"/>
  <c r="AY2542" i="1" a="1"/>
  <c r="AY2542" i="1" s="1"/>
  <c r="AZ2542" i="1" a="1"/>
  <c r="AZ2542" i="1" s="1"/>
  <c r="AI2543" i="1"/>
  <c r="AM2543" i="1"/>
  <c r="AO2543" i="1"/>
  <c r="AS2543" i="1" s="1"/>
  <c r="AU2543" i="1"/>
  <c r="AV2543" i="1"/>
  <c r="AW2543" i="1" a="1"/>
  <c r="AW2543" i="1" s="1"/>
  <c r="AX2543" i="1" a="1"/>
  <c r="AX2543" i="1" s="1"/>
  <c r="AY2543" i="1" a="1"/>
  <c r="AY2543" i="1" s="1"/>
  <c r="AZ2543" i="1" a="1"/>
  <c r="AZ2543" i="1" s="1"/>
  <c r="AI2544" i="1"/>
  <c r="AT2544" i="1" s="1"/>
  <c r="AM2544" i="1"/>
  <c r="AO2544" i="1"/>
  <c r="AS2544" i="1" s="1"/>
  <c r="AU2544" i="1"/>
  <c r="AV2544" i="1"/>
  <c r="AW2544" i="1" a="1"/>
  <c r="AW2544" i="1" s="1"/>
  <c r="AX2544" i="1" a="1"/>
  <c r="AX2544" i="1" s="1"/>
  <c r="AY2544" i="1" a="1"/>
  <c r="AY2544" i="1" s="1"/>
  <c r="AZ2544" i="1" a="1"/>
  <c r="AZ2544" i="1" s="1"/>
  <c r="AI2545" i="1"/>
  <c r="AM2545" i="1"/>
  <c r="AO2545" i="1"/>
  <c r="AU2545" i="1"/>
  <c r="AV2545" i="1"/>
  <c r="AW2545" i="1" a="1"/>
  <c r="AW2545" i="1" s="1"/>
  <c r="AX2545" i="1" a="1"/>
  <c r="AX2545" i="1" s="1"/>
  <c r="AY2545" i="1" a="1"/>
  <c r="AY2545" i="1" s="1"/>
  <c r="AZ2545" i="1" a="1"/>
  <c r="AZ2545" i="1" s="1"/>
  <c r="AI2546" i="1"/>
  <c r="AT2546" i="1" s="1"/>
  <c r="AL2546" i="1"/>
  <c r="AM2546" i="1"/>
  <c r="AU2546" i="1"/>
  <c r="AV2546" i="1"/>
  <c r="AW2546" i="1" a="1"/>
  <c r="AW2546" i="1" s="1"/>
  <c r="AX2546" i="1" a="1"/>
  <c r="AX2546" i="1" s="1"/>
  <c r="AY2546" i="1" a="1"/>
  <c r="AY2546" i="1" s="1"/>
  <c r="AZ2546" i="1" a="1"/>
  <c r="AZ2546" i="1" s="1"/>
  <c r="AI2547" i="1"/>
  <c r="AT2547" i="1" s="1"/>
  <c r="AM2547" i="1"/>
  <c r="AO2547" i="1"/>
  <c r="AU2547" i="1"/>
  <c r="AV2547" i="1"/>
  <c r="AW2547" i="1" a="1"/>
  <c r="AW2547" i="1" s="1"/>
  <c r="AX2547" i="1" a="1"/>
  <c r="AX2547" i="1" s="1"/>
  <c r="AY2547" i="1" a="1"/>
  <c r="AY2547" i="1" s="1"/>
  <c r="AZ2547" i="1" a="1"/>
  <c r="AZ2547" i="1" s="1"/>
  <c r="AI2548" i="1"/>
  <c r="AM2548" i="1"/>
  <c r="AO2548" i="1"/>
  <c r="AN2548" i="1" s="1"/>
  <c r="AR2548" i="1" s="1"/>
  <c r="AU2548" i="1"/>
  <c r="AV2548" i="1"/>
  <c r="AW2548" i="1" a="1"/>
  <c r="AW2548" i="1" s="1"/>
  <c r="AX2548" i="1" a="1"/>
  <c r="AX2548" i="1" s="1"/>
  <c r="AY2548" i="1" a="1"/>
  <c r="AY2548" i="1" s="1"/>
  <c r="AZ2548" i="1" a="1"/>
  <c r="AZ2548" i="1" s="1"/>
  <c r="AI2549" i="1"/>
  <c r="AM2549" i="1"/>
  <c r="AO2549" i="1"/>
  <c r="AN2549" i="1" s="1"/>
  <c r="AR2549" i="1" s="1"/>
  <c r="AU2549" i="1"/>
  <c r="AV2549" i="1"/>
  <c r="AW2549" i="1" a="1"/>
  <c r="AW2549" i="1" s="1"/>
  <c r="AX2549" i="1" a="1"/>
  <c r="AX2549" i="1" s="1"/>
  <c r="AY2549" i="1" a="1"/>
  <c r="AY2549" i="1" s="1"/>
  <c r="AZ2549" i="1" a="1"/>
  <c r="AZ2549" i="1" s="1"/>
  <c r="AI2550" i="1"/>
  <c r="AT2550" i="1" s="1"/>
  <c r="AL2550" i="1"/>
  <c r="AM2550" i="1"/>
  <c r="AU2550" i="1"/>
  <c r="AV2550" i="1"/>
  <c r="AW2550" i="1" a="1"/>
  <c r="AW2550" i="1" s="1"/>
  <c r="AX2550" i="1" a="1"/>
  <c r="AX2550" i="1" s="1"/>
  <c r="AY2550" i="1" a="1"/>
  <c r="AY2550" i="1" s="1"/>
  <c r="AZ2550" i="1" a="1"/>
  <c r="AZ2550" i="1" s="1"/>
  <c r="AI2551" i="1"/>
  <c r="AL2551" i="1"/>
  <c r="AM2551" i="1"/>
  <c r="AU2551" i="1"/>
  <c r="AV2551" i="1"/>
  <c r="AW2551" i="1" a="1"/>
  <c r="AW2551" i="1" s="1"/>
  <c r="AX2551" i="1" a="1"/>
  <c r="AX2551" i="1" s="1"/>
  <c r="AY2551" i="1" a="1"/>
  <c r="AY2551" i="1" s="1"/>
  <c r="AZ2551" i="1" a="1"/>
  <c r="AZ2551" i="1" s="1"/>
  <c r="AI2552" i="1"/>
  <c r="AL2552" i="1"/>
  <c r="AM2552" i="1"/>
  <c r="AU2552" i="1"/>
  <c r="AV2552" i="1"/>
  <c r="AW2552" i="1" a="1"/>
  <c r="AW2552" i="1" s="1"/>
  <c r="AX2552" i="1" a="1"/>
  <c r="AX2552" i="1" s="1"/>
  <c r="AY2552" i="1" a="1"/>
  <c r="AY2552" i="1" s="1"/>
  <c r="AZ2552" i="1" a="1"/>
  <c r="AZ2552" i="1" s="1"/>
  <c r="AI2553" i="1"/>
  <c r="AT2553" i="1" s="1"/>
  <c r="AL2553" i="1"/>
  <c r="AM2553" i="1"/>
  <c r="AU2553" i="1"/>
  <c r="AV2553" i="1"/>
  <c r="AW2553" i="1" a="1"/>
  <c r="AW2553" i="1" s="1"/>
  <c r="AX2553" i="1" a="1"/>
  <c r="AX2553" i="1" s="1"/>
  <c r="AY2553" i="1" a="1"/>
  <c r="AY2553" i="1" s="1"/>
  <c r="AZ2553" i="1" a="1"/>
  <c r="AZ2553" i="1" s="1"/>
  <c r="AI2554" i="1"/>
  <c r="AL2554" i="1"/>
  <c r="AM2554" i="1"/>
  <c r="AU2554" i="1"/>
  <c r="AV2554" i="1"/>
  <c r="AW2554" i="1" a="1"/>
  <c r="AW2554" i="1" s="1"/>
  <c r="AX2554" i="1" a="1"/>
  <c r="AX2554" i="1" s="1"/>
  <c r="AY2554" i="1" a="1"/>
  <c r="AY2554" i="1" s="1"/>
  <c r="AZ2554" i="1" a="1"/>
  <c r="AZ2554" i="1" s="1"/>
  <c r="AI2555" i="1"/>
  <c r="AT2555" i="1" s="1"/>
  <c r="AM2555" i="1"/>
  <c r="AO2555" i="1"/>
  <c r="AN2555" i="1" s="1"/>
  <c r="AR2555" i="1" s="1"/>
  <c r="AU2555" i="1"/>
  <c r="AV2555" i="1"/>
  <c r="AW2555" i="1" a="1"/>
  <c r="AW2555" i="1" s="1"/>
  <c r="AX2555" i="1" a="1"/>
  <c r="AX2555" i="1" s="1"/>
  <c r="AY2555" i="1" a="1"/>
  <c r="AY2555" i="1" s="1"/>
  <c r="AZ2555" i="1" a="1"/>
  <c r="AZ2555" i="1" s="1"/>
  <c r="AI2556" i="1"/>
  <c r="AL2556" i="1"/>
  <c r="AM2556" i="1"/>
  <c r="AU2556" i="1"/>
  <c r="AV2556" i="1"/>
  <c r="AW2556" i="1" a="1"/>
  <c r="AW2556" i="1" s="1"/>
  <c r="AX2556" i="1" a="1"/>
  <c r="AX2556" i="1" s="1"/>
  <c r="AY2556" i="1" a="1"/>
  <c r="AY2556" i="1" s="1"/>
  <c r="AZ2556" i="1" a="1"/>
  <c r="AZ2556" i="1" s="1"/>
  <c r="AI2557" i="1"/>
  <c r="AT2557" i="1" s="1"/>
  <c r="AL2557" i="1"/>
  <c r="AM2557" i="1"/>
  <c r="AU2557" i="1"/>
  <c r="AV2557" i="1"/>
  <c r="AW2557" i="1" a="1"/>
  <c r="AW2557" i="1" s="1"/>
  <c r="AX2557" i="1" a="1"/>
  <c r="AX2557" i="1" s="1"/>
  <c r="AY2557" i="1" a="1"/>
  <c r="AY2557" i="1" s="1"/>
  <c r="AZ2557" i="1" a="1"/>
  <c r="AZ2557" i="1" s="1"/>
  <c r="AI2558" i="1"/>
  <c r="AM2558" i="1"/>
  <c r="AO2558" i="1"/>
  <c r="AU2558" i="1"/>
  <c r="AV2558" i="1"/>
  <c r="AW2558" i="1" a="1"/>
  <c r="AW2558" i="1" s="1"/>
  <c r="AY2558" i="1" a="1"/>
  <c r="AY2558" i="1" s="1"/>
  <c r="AZ2558" i="1" a="1"/>
  <c r="AZ2558" i="1" s="1"/>
  <c r="AI2559" i="1"/>
  <c r="AT2559" i="1" s="1"/>
  <c r="AL2559" i="1"/>
  <c r="AM2559" i="1"/>
  <c r="AU2559" i="1"/>
  <c r="AV2559" i="1"/>
  <c r="AW2559" i="1" a="1"/>
  <c r="AW2559" i="1" s="1"/>
  <c r="AY2559" i="1" a="1"/>
  <c r="AY2559" i="1" s="1"/>
  <c r="AZ2559" i="1" a="1"/>
  <c r="AZ2559" i="1" s="1"/>
  <c r="AI2560" i="1"/>
  <c r="AM2560" i="1"/>
  <c r="AO2560" i="1"/>
  <c r="AS2560" i="1" s="1"/>
  <c r="AU2560" i="1"/>
  <c r="AV2560" i="1"/>
  <c r="AZ2560" i="1" a="1"/>
  <c r="AZ2560" i="1" s="1"/>
  <c r="AI2561" i="1"/>
  <c r="AT2561" i="1" s="1"/>
  <c r="AL2561" i="1"/>
  <c r="AM2561" i="1"/>
  <c r="AU2561" i="1"/>
  <c r="AV2561" i="1"/>
  <c r="AZ2561" i="1" a="1"/>
  <c r="AZ2561" i="1" s="1"/>
  <c r="AI2562" i="1"/>
  <c r="AM2562" i="1"/>
  <c r="AO2562" i="1"/>
  <c r="AN2562" i="1" s="1"/>
  <c r="AR2562" i="1" s="1"/>
  <c r="AU2562" i="1"/>
  <c r="AV2562" i="1"/>
  <c r="AI2563" i="1"/>
  <c r="AT2563" i="1" s="1"/>
  <c r="AM2563" i="1"/>
  <c r="AO2563" i="1"/>
  <c r="AU2563" i="1"/>
  <c r="AV2563" i="1"/>
  <c r="AI2564" i="1"/>
  <c r="AM2564" i="1"/>
  <c r="AO2564" i="1"/>
  <c r="AN2564" i="1" s="1"/>
  <c r="AR2564" i="1" s="1"/>
  <c r="AU2564" i="1"/>
  <c r="AV2564" i="1"/>
  <c r="AW2564" i="1" a="1"/>
  <c r="AW2564" i="1" s="1"/>
  <c r="AX2564" i="1" a="1"/>
  <c r="AX2564" i="1" s="1"/>
  <c r="AY2564" i="1" a="1"/>
  <c r="AY2564" i="1" s="1"/>
  <c r="AZ2564" i="1" a="1"/>
  <c r="AZ2564" i="1" s="1"/>
  <c r="AI2565" i="1"/>
  <c r="AT2565" i="1" s="1"/>
  <c r="AL2565" i="1"/>
  <c r="AM2565" i="1"/>
  <c r="AU2565" i="1"/>
  <c r="AV2565" i="1"/>
  <c r="AW2565" i="1" a="1"/>
  <c r="AW2565" i="1" s="1"/>
  <c r="AX2565" i="1" a="1"/>
  <c r="AX2565" i="1" s="1"/>
  <c r="AY2565" i="1" a="1"/>
  <c r="AY2565" i="1" s="1"/>
  <c r="AZ2565" i="1" a="1"/>
  <c r="AZ2565" i="1" s="1"/>
  <c r="AI2566" i="1"/>
  <c r="AL2566" i="1"/>
  <c r="AM2566" i="1"/>
  <c r="AU2566" i="1"/>
  <c r="AV2566" i="1"/>
  <c r="AW2566" i="1" a="1"/>
  <c r="AW2566" i="1" s="1"/>
  <c r="AX2566" i="1" a="1"/>
  <c r="AX2566" i="1" s="1"/>
  <c r="AY2566" i="1" a="1"/>
  <c r="AY2566" i="1" s="1"/>
  <c r="AZ2566" i="1" a="1"/>
  <c r="AZ2566" i="1" s="1"/>
  <c r="AI2567" i="1"/>
  <c r="AM2567" i="1"/>
  <c r="AO2567" i="1"/>
  <c r="AN2567" i="1" s="1"/>
  <c r="AR2567" i="1" s="1"/>
  <c r="AU2567" i="1"/>
  <c r="AV2567" i="1"/>
  <c r="AW2567" i="1" a="1"/>
  <c r="AW2567" i="1" s="1"/>
  <c r="AX2567" i="1" a="1"/>
  <c r="AX2567" i="1" s="1"/>
  <c r="AY2567" i="1" a="1"/>
  <c r="AY2567" i="1" s="1"/>
  <c r="AZ2567" i="1" a="1"/>
  <c r="AZ2567" i="1" s="1"/>
  <c r="AI2568" i="1"/>
  <c r="AM2568" i="1"/>
  <c r="AO2568" i="1"/>
  <c r="AN2568" i="1" s="1"/>
  <c r="AR2568" i="1" s="1"/>
  <c r="AU2568" i="1"/>
  <c r="AV2568" i="1"/>
  <c r="AW2568" i="1" a="1"/>
  <c r="AW2568" i="1" s="1"/>
  <c r="AY2568" i="1" a="1"/>
  <c r="AY2568" i="1" s="1"/>
  <c r="AI2569" i="1"/>
  <c r="AM2569" i="1"/>
  <c r="AO2569" i="1"/>
  <c r="AS2569" i="1" s="1"/>
  <c r="AU2569" i="1"/>
  <c r="AV2569" i="1"/>
  <c r="AI2570" i="1"/>
  <c r="AM2570" i="1"/>
  <c r="AO2570" i="1"/>
  <c r="AN2570" i="1" s="1"/>
  <c r="AR2570" i="1" s="1"/>
  <c r="AU2570" i="1"/>
  <c r="AV2570" i="1"/>
  <c r="AW2570" i="1" a="1"/>
  <c r="AW2570" i="1" s="1"/>
  <c r="AX2570" i="1" a="1"/>
  <c r="AX2570" i="1" s="1"/>
  <c r="AY2570" i="1" a="1"/>
  <c r="AY2570" i="1" s="1"/>
  <c r="AZ2570" i="1" a="1"/>
  <c r="AZ2570" i="1" s="1"/>
  <c r="AI2571" i="1"/>
  <c r="AT2571" i="1" s="1"/>
  <c r="AM2571" i="1"/>
  <c r="AO2571" i="1"/>
  <c r="AU2571" i="1"/>
  <c r="AV2571" i="1"/>
  <c r="AW2571" i="1" a="1"/>
  <c r="AW2571" i="1" s="1"/>
  <c r="AX2571" i="1" a="1"/>
  <c r="AX2571" i="1" s="1"/>
  <c r="AY2571" i="1" a="1"/>
  <c r="AY2571" i="1" s="1"/>
  <c r="AZ2571" i="1" a="1"/>
  <c r="AZ2571" i="1" s="1"/>
  <c r="AI2572" i="1"/>
  <c r="AL2572" i="1"/>
  <c r="AM2572" i="1"/>
  <c r="AU2572" i="1"/>
  <c r="AV2572" i="1"/>
  <c r="AW2572" i="1" a="1"/>
  <c r="AW2572" i="1" s="1"/>
  <c r="AX2572" i="1" a="1"/>
  <c r="AX2572" i="1" s="1"/>
  <c r="AY2572" i="1" a="1"/>
  <c r="AY2572" i="1" s="1"/>
  <c r="AZ2572" i="1" a="1"/>
  <c r="AZ2572" i="1" s="1"/>
  <c r="AI2573" i="1"/>
  <c r="AM2573" i="1"/>
  <c r="AO2573" i="1"/>
  <c r="AU2573" i="1"/>
  <c r="AV2573" i="1"/>
  <c r="AW2573" i="1" a="1"/>
  <c r="AW2573" i="1" s="1"/>
  <c r="AX2573" i="1" a="1"/>
  <c r="AX2573" i="1" s="1"/>
  <c r="AY2573" i="1" a="1"/>
  <c r="AY2573" i="1" s="1"/>
  <c r="AZ2573" i="1" a="1"/>
  <c r="AZ2573" i="1" s="1"/>
  <c r="AI2574" i="1"/>
  <c r="AT2574" i="1" s="1"/>
  <c r="AM2574" i="1"/>
  <c r="AO2574" i="1"/>
  <c r="AS2574" i="1" s="1"/>
  <c r="AU2574" i="1"/>
  <c r="AV2574" i="1"/>
  <c r="AW2574" i="1" a="1"/>
  <c r="AW2574" i="1" s="1"/>
  <c r="AX2574" i="1" a="1"/>
  <c r="AX2574" i="1" s="1"/>
  <c r="AY2574" i="1" a="1"/>
  <c r="AY2574" i="1" s="1"/>
  <c r="AZ2574" i="1" a="1"/>
  <c r="AZ2574" i="1" s="1"/>
  <c r="AI2575" i="1"/>
  <c r="AT2575" i="1" s="1"/>
  <c r="AL2575" i="1"/>
  <c r="AM2575" i="1"/>
  <c r="AU2575" i="1"/>
  <c r="AV2575" i="1"/>
  <c r="AW2575" i="1" a="1"/>
  <c r="AW2575" i="1" s="1"/>
  <c r="AX2575" i="1" a="1"/>
  <c r="AX2575" i="1" s="1"/>
  <c r="AY2575" i="1" a="1"/>
  <c r="AY2575" i="1" s="1"/>
  <c r="AZ2575" i="1" a="1"/>
  <c r="AZ2575" i="1" s="1"/>
  <c r="AI2576" i="1"/>
  <c r="AT2576" i="1" s="1"/>
  <c r="AM2576" i="1"/>
  <c r="AO2576" i="1"/>
  <c r="AS2576" i="1" s="1"/>
  <c r="AU2576" i="1"/>
  <c r="AV2576" i="1"/>
  <c r="AI2577" i="1"/>
  <c r="AL2577" i="1"/>
  <c r="AM2577" i="1"/>
  <c r="AU2577" i="1"/>
  <c r="AV2577" i="1"/>
  <c r="AI2578" i="1"/>
  <c r="AT2578" i="1" s="1"/>
  <c r="AM2578" i="1"/>
  <c r="AO2578" i="1"/>
  <c r="AN2578" i="1" s="1"/>
  <c r="AR2578" i="1" s="1"/>
  <c r="AU2578" i="1"/>
  <c r="AV2578" i="1"/>
  <c r="AI2579" i="1"/>
  <c r="AL2579" i="1"/>
  <c r="AM2579" i="1"/>
  <c r="AU2579" i="1"/>
  <c r="AV2579" i="1"/>
  <c r="AI2580" i="1"/>
  <c r="AM2580" i="1"/>
  <c r="AO2580" i="1"/>
  <c r="AN2580" i="1" s="1"/>
  <c r="AR2580" i="1" s="1"/>
  <c r="AU2580" i="1"/>
  <c r="AV2580" i="1"/>
  <c r="AI2581" i="1"/>
  <c r="AT2581" i="1" s="1"/>
  <c r="AM2581" i="1"/>
  <c r="AO2581" i="1"/>
  <c r="AU2581" i="1"/>
  <c r="AV2581" i="1"/>
  <c r="AW2581" i="1" a="1"/>
  <c r="AW2581" i="1" s="1"/>
  <c r="AX2581" i="1" a="1"/>
  <c r="AX2581" i="1" s="1"/>
  <c r="AY2581" i="1" a="1"/>
  <c r="AY2581" i="1" s="1"/>
  <c r="AZ2581" i="1" a="1"/>
  <c r="AZ2581" i="1" s="1"/>
  <c r="AI2582" i="1"/>
  <c r="AL2582" i="1"/>
  <c r="AM2582" i="1"/>
  <c r="AU2582" i="1"/>
  <c r="AV2582" i="1"/>
  <c r="AW2582" i="1" a="1"/>
  <c r="AW2582" i="1" s="1"/>
  <c r="AX2582" i="1" a="1"/>
  <c r="AX2582" i="1" s="1"/>
  <c r="AY2582" i="1" a="1"/>
  <c r="AY2582" i="1" s="1"/>
  <c r="AZ2582" i="1" a="1"/>
  <c r="AZ2582" i="1" s="1"/>
  <c r="AI2583" i="1"/>
  <c r="AM2583" i="1"/>
  <c r="AO2583" i="1"/>
  <c r="AU2583" i="1"/>
  <c r="AV2583" i="1"/>
  <c r="AW2583" i="1" a="1"/>
  <c r="AW2583" i="1" s="1"/>
  <c r="AX2583" i="1" a="1"/>
  <c r="AX2583" i="1" s="1"/>
  <c r="AY2583" i="1" a="1"/>
  <c r="AY2583" i="1" s="1"/>
  <c r="AZ2583" i="1" a="1"/>
  <c r="AZ2583" i="1" s="1"/>
  <c r="AI2584" i="1"/>
  <c r="AT2584" i="1" s="1"/>
  <c r="AL2584" i="1"/>
  <c r="AM2584" i="1"/>
  <c r="AU2584" i="1"/>
  <c r="AV2584" i="1"/>
  <c r="AW2584" i="1" a="1"/>
  <c r="AW2584" i="1" s="1"/>
  <c r="AX2584" i="1" a="1"/>
  <c r="AX2584" i="1" s="1"/>
  <c r="AY2584" i="1" a="1"/>
  <c r="AY2584" i="1" s="1"/>
  <c r="AZ2584" i="1" a="1"/>
  <c r="AZ2584" i="1" s="1"/>
  <c r="AI2585" i="1"/>
  <c r="AT2585" i="1" s="1"/>
  <c r="AM2585" i="1"/>
  <c r="AO2585" i="1"/>
  <c r="AN2585" i="1" s="1"/>
  <c r="AR2585" i="1" s="1"/>
  <c r="AU2585" i="1"/>
  <c r="AV2585" i="1"/>
  <c r="AW2585" i="1" a="1"/>
  <c r="AW2585" i="1" s="1"/>
  <c r="AX2585" i="1" a="1"/>
  <c r="AX2585" i="1" s="1"/>
  <c r="AY2585" i="1" a="1"/>
  <c r="AY2585" i="1" s="1"/>
  <c r="AZ2585" i="1" a="1"/>
  <c r="AZ2585" i="1" s="1"/>
  <c r="AI2586" i="1"/>
  <c r="AT2586" i="1" s="1"/>
  <c r="AL2586" i="1"/>
  <c r="AM2586" i="1"/>
  <c r="AU2586" i="1"/>
  <c r="AV2586" i="1"/>
  <c r="AW2586" i="1" a="1"/>
  <c r="AW2586" i="1" s="1"/>
  <c r="AX2586" i="1" a="1"/>
  <c r="AX2586" i="1" s="1"/>
  <c r="AY2586" i="1" a="1"/>
  <c r="AY2586" i="1" s="1"/>
  <c r="AZ2586" i="1" a="1"/>
  <c r="AZ2586" i="1" s="1"/>
  <c r="AI2587" i="1"/>
  <c r="AT2587" i="1" s="1"/>
  <c r="AM2587" i="1"/>
  <c r="AO2587" i="1"/>
  <c r="AN2587" i="1" s="1"/>
  <c r="AR2587" i="1" s="1"/>
  <c r="AU2587" i="1"/>
  <c r="AV2587" i="1"/>
  <c r="AW2587" i="1" a="1"/>
  <c r="AW2587" i="1" s="1"/>
  <c r="AX2587" i="1" a="1"/>
  <c r="AX2587" i="1" s="1"/>
  <c r="AY2587" i="1" a="1"/>
  <c r="AY2587" i="1" s="1"/>
  <c r="AZ2587" i="1" a="1"/>
  <c r="AZ2587" i="1" s="1"/>
  <c r="AI2588" i="1"/>
  <c r="AL2588" i="1"/>
  <c r="AM2588" i="1"/>
  <c r="AU2588" i="1"/>
  <c r="AV2588" i="1"/>
  <c r="AW2588" i="1" a="1"/>
  <c r="AW2588" i="1" s="1"/>
  <c r="AX2588" i="1" a="1"/>
  <c r="AX2588" i="1" s="1"/>
  <c r="AY2588" i="1" a="1"/>
  <c r="AY2588" i="1" s="1"/>
  <c r="AZ2588" i="1" a="1"/>
  <c r="AZ2588" i="1" s="1"/>
  <c r="AI2589" i="1"/>
  <c r="AM2589" i="1"/>
  <c r="AO2589" i="1"/>
  <c r="AN2589" i="1" s="1"/>
  <c r="AR2589" i="1" s="1"/>
  <c r="AT2589" i="1"/>
  <c r="AU2589" i="1"/>
  <c r="AV2589" i="1"/>
  <c r="AW2589" i="1" a="1"/>
  <c r="AW2589" i="1" s="1"/>
  <c r="AX2589" i="1" a="1"/>
  <c r="AX2589" i="1" s="1"/>
  <c r="AY2589" i="1" a="1"/>
  <c r="AY2589" i="1" s="1"/>
  <c r="AZ2589" i="1" a="1"/>
  <c r="AZ2589" i="1" s="1"/>
  <c r="AI2590" i="1"/>
  <c r="AT2590" i="1" s="1"/>
  <c r="AL2590" i="1"/>
  <c r="AM2590" i="1"/>
  <c r="AU2590" i="1"/>
  <c r="AV2590" i="1"/>
  <c r="AW2590" i="1" a="1"/>
  <c r="AW2590" i="1" s="1"/>
  <c r="AX2590" i="1" a="1"/>
  <c r="AX2590" i="1" s="1"/>
  <c r="AY2590" i="1" a="1"/>
  <c r="AY2590" i="1" s="1"/>
  <c r="AZ2590" i="1" a="1"/>
  <c r="AZ2590" i="1" s="1"/>
  <c r="AI2591" i="1"/>
  <c r="AM2591" i="1"/>
  <c r="AO2591" i="1"/>
  <c r="AN2591" i="1" s="1"/>
  <c r="AR2591" i="1" s="1"/>
  <c r="AU2591" i="1"/>
  <c r="AV2591" i="1"/>
  <c r="AW2591" i="1" a="1"/>
  <c r="AW2591" i="1" s="1"/>
  <c r="AX2591" i="1" a="1"/>
  <c r="AX2591" i="1" s="1"/>
  <c r="AY2591" i="1" a="1"/>
  <c r="AY2591" i="1" s="1"/>
  <c r="AZ2591" i="1" a="1"/>
  <c r="AZ2591" i="1" s="1"/>
  <c r="AI2592" i="1"/>
  <c r="AL2592" i="1"/>
  <c r="AM2592" i="1"/>
  <c r="AU2592" i="1"/>
  <c r="AV2592" i="1"/>
  <c r="AW2592" i="1" a="1"/>
  <c r="AW2592" i="1" s="1"/>
  <c r="AX2592" i="1" a="1"/>
  <c r="AX2592" i="1" s="1"/>
  <c r="AY2592" i="1" a="1"/>
  <c r="AY2592" i="1" s="1"/>
  <c r="AZ2592" i="1" a="1"/>
  <c r="AZ2592" i="1" s="1"/>
  <c r="AI2593" i="1"/>
  <c r="AT2593" i="1" s="1"/>
  <c r="AM2593" i="1"/>
  <c r="AO2593" i="1"/>
  <c r="AU2593" i="1"/>
  <c r="AV2593" i="1"/>
  <c r="AW2593" i="1" a="1"/>
  <c r="AW2593" i="1" s="1"/>
  <c r="AX2593" i="1" a="1"/>
  <c r="AX2593" i="1" s="1"/>
  <c r="AY2593" i="1" a="1"/>
  <c r="AY2593" i="1" s="1"/>
  <c r="AZ2593" i="1" a="1"/>
  <c r="AZ2593" i="1" s="1"/>
  <c r="AI2594" i="1"/>
  <c r="AT2594" i="1" s="1"/>
  <c r="AL2594" i="1"/>
  <c r="AM2594" i="1"/>
  <c r="AU2594" i="1"/>
  <c r="AV2594" i="1"/>
  <c r="AW2594" i="1" a="1"/>
  <c r="AW2594" i="1" s="1"/>
  <c r="AX2594" i="1" a="1"/>
  <c r="AX2594" i="1" s="1"/>
  <c r="AY2594" i="1" a="1"/>
  <c r="AY2594" i="1" s="1"/>
  <c r="AZ2594" i="1" a="1"/>
  <c r="AZ2594" i="1" s="1"/>
  <c r="AI2595" i="1"/>
  <c r="AM2595" i="1"/>
  <c r="AO2595" i="1"/>
  <c r="AN2595" i="1" s="1"/>
  <c r="AR2595" i="1" s="1"/>
  <c r="AU2595" i="1"/>
  <c r="AV2595" i="1"/>
  <c r="AW2595" i="1" a="1"/>
  <c r="AW2595" i="1" s="1"/>
  <c r="AX2595" i="1" a="1"/>
  <c r="AX2595" i="1" s="1"/>
  <c r="AY2595" i="1" a="1"/>
  <c r="AY2595" i="1" s="1"/>
  <c r="AZ2595" i="1" a="1"/>
  <c r="AZ2595" i="1" s="1"/>
  <c r="AI2596" i="1"/>
  <c r="AL2596" i="1"/>
  <c r="AM2596" i="1"/>
  <c r="AU2596" i="1"/>
  <c r="AV2596" i="1"/>
  <c r="AW2596" i="1" a="1"/>
  <c r="AW2596" i="1" s="1"/>
  <c r="AX2596" i="1" a="1"/>
  <c r="AX2596" i="1" s="1"/>
  <c r="AY2596" i="1" a="1"/>
  <c r="AY2596" i="1" s="1"/>
  <c r="AZ2596" i="1" a="1"/>
  <c r="AZ2596" i="1" s="1"/>
  <c r="AI2597" i="1"/>
  <c r="AT2597" i="1" s="1"/>
  <c r="AL2597" i="1"/>
  <c r="AM2597" i="1"/>
  <c r="AU2597" i="1"/>
  <c r="AV2597" i="1"/>
  <c r="AW2597" i="1" a="1"/>
  <c r="AW2597" i="1" s="1"/>
  <c r="AX2597" i="1" a="1"/>
  <c r="AX2597" i="1" s="1"/>
  <c r="AY2597" i="1" a="1"/>
  <c r="AY2597" i="1" s="1"/>
  <c r="AZ2597" i="1" a="1"/>
  <c r="AZ2597" i="1" s="1"/>
  <c r="AI2598" i="1"/>
  <c r="AM2598" i="1"/>
  <c r="AO2598" i="1"/>
  <c r="AU2598" i="1"/>
  <c r="AV2598" i="1"/>
  <c r="AW2598" i="1" a="1"/>
  <c r="AW2598" i="1" s="1"/>
  <c r="AX2598" i="1" a="1"/>
  <c r="AX2598" i="1" s="1"/>
  <c r="AY2598" i="1" a="1"/>
  <c r="AY2598" i="1" s="1"/>
  <c r="AZ2598" i="1" a="1"/>
  <c r="AZ2598" i="1" s="1"/>
  <c r="AI2599" i="1"/>
  <c r="AT2599" i="1" s="1"/>
  <c r="AL2599" i="1"/>
  <c r="AM2599" i="1"/>
  <c r="AU2599" i="1"/>
  <c r="AV2599" i="1"/>
  <c r="AW2599" i="1" a="1"/>
  <c r="AW2599" i="1" s="1"/>
  <c r="AX2599" i="1" a="1"/>
  <c r="AX2599" i="1" s="1"/>
  <c r="AY2599" i="1" a="1"/>
  <c r="AY2599" i="1" s="1"/>
  <c r="AZ2599" i="1" a="1"/>
  <c r="AZ2599" i="1" s="1"/>
  <c r="AI2600" i="1"/>
  <c r="AM2600" i="1"/>
  <c r="AO2600" i="1"/>
  <c r="AN2600" i="1" s="1"/>
  <c r="AR2600" i="1" s="1"/>
  <c r="AU2600" i="1"/>
  <c r="AV2600" i="1"/>
  <c r="AW2600" i="1" a="1"/>
  <c r="AW2600" i="1" s="1"/>
  <c r="AX2600" i="1" a="1"/>
  <c r="AX2600" i="1" s="1"/>
  <c r="AY2600" i="1" a="1"/>
  <c r="AY2600" i="1" s="1"/>
  <c r="AZ2600" i="1" a="1"/>
  <c r="AZ2600" i="1" s="1"/>
  <c r="AI2601" i="1"/>
  <c r="AT2601" i="1" s="1"/>
  <c r="AL2601" i="1"/>
  <c r="AM2601" i="1"/>
  <c r="AU2601" i="1"/>
  <c r="AV2601" i="1"/>
  <c r="AW2601" i="1" a="1"/>
  <c r="AW2601" i="1" s="1"/>
  <c r="AX2601" i="1" a="1"/>
  <c r="AX2601" i="1" s="1"/>
  <c r="AY2601" i="1" a="1"/>
  <c r="AY2601" i="1" s="1"/>
  <c r="AZ2601" i="1" a="1"/>
  <c r="AZ2601" i="1" s="1"/>
  <c r="AI2602" i="1"/>
  <c r="AM2602" i="1"/>
  <c r="AO2602" i="1"/>
  <c r="AN2602" i="1" s="1"/>
  <c r="AR2602" i="1" s="1"/>
  <c r="AU2602" i="1"/>
  <c r="AV2602" i="1"/>
  <c r="AW2602" i="1" a="1"/>
  <c r="AW2602" i="1" s="1"/>
  <c r="AY2602" i="1" a="1"/>
  <c r="AY2602" i="1" s="1"/>
  <c r="AZ2602" i="1" a="1"/>
  <c r="AZ2602" i="1" s="1"/>
  <c r="AI2603" i="1"/>
  <c r="AL2603" i="1"/>
  <c r="AM2603" i="1"/>
  <c r="AU2603" i="1"/>
  <c r="AV2603" i="1"/>
  <c r="AW2603" i="1" a="1"/>
  <c r="AW2603" i="1" s="1"/>
  <c r="AY2603" i="1" a="1"/>
  <c r="AY2603" i="1" s="1"/>
  <c r="AI2604" i="1"/>
  <c r="AL2604" i="1"/>
  <c r="AM2604" i="1"/>
  <c r="AU2604" i="1"/>
  <c r="AV2604" i="1"/>
  <c r="AW2604" i="1" a="1"/>
  <c r="AW2604" i="1" s="1"/>
  <c r="AY2604" i="1" a="1"/>
  <c r="AY2604" i="1" s="1"/>
  <c r="AZ2604" i="1" a="1"/>
  <c r="AZ2604" i="1" s="1"/>
  <c r="AI2605" i="1"/>
  <c r="AM2605" i="1"/>
  <c r="AO2605" i="1"/>
  <c r="AN2605" i="1" s="1"/>
  <c r="AR2605" i="1" s="1"/>
  <c r="AU2605" i="1"/>
  <c r="AV2605" i="1"/>
  <c r="AW2605" i="1" a="1"/>
  <c r="AW2605" i="1" s="1"/>
  <c r="AY2605" i="1" a="1"/>
  <c r="AY2605" i="1" s="1"/>
  <c r="AZ2605" i="1" a="1"/>
  <c r="AZ2605" i="1" s="1"/>
  <c r="AI2606" i="1"/>
  <c r="AL2606" i="1"/>
  <c r="AM2606" i="1"/>
  <c r="AU2606" i="1"/>
  <c r="AV2606" i="1"/>
  <c r="AW2606" i="1" a="1"/>
  <c r="AW2606" i="1" s="1"/>
  <c r="AY2606" i="1" a="1"/>
  <c r="AY2606" i="1" s="1"/>
  <c r="AI2607" i="1"/>
  <c r="AT2607" i="1" s="1"/>
  <c r="AL2607" i="1"/>
  <c r="AM2607" i="1"/>
  <c r="AU2607" i="1"/>
  <c r="AV2607" i="1"/>
  <c r="AW2607" i="1" a="1"/>
  <c r="AW2607" i="1" s="1"/>
  <c r="AY2607" i="1" a="1"/>
  <c r="AY2607" i="1" s="1"/>
  <c r="AZ2607" i="1" a="1"/>
  <c r="AZ2607" i="1" s="1"/>
  <c r="AI2608" i="1"/>
  <c r="AT2608" i="1" s="1"/>
  <c r="AM2608" i="1"/>
  <c r="AO2608" i="1"/>
  <c r="AS2608" i="1" s="1"/>
  <c r="AU2608" i="1"/>
  <c r="AV2608" i="1"/>
  <c r="AW2608" i="1" a="1"/>
  <c r="AW2608" i="1" s="1"/>
  <c r="AX2608" i="1" a="1"/>
  <c r="AX2608" i="1" s="1"/>
  <c r="AY2608" i="1" a="1"/>
  <c r="AY2608" i="1" s="1"/>
  <c r="AZ2608" i="1" a="1"/>
  <c r="AZ2608" i="1" s="1"/>
  <c r="AI2609" i="1"/>
  <c r="AT2609" i="1" s="1"/>
  <c r="AM2609" i="1"/>
  <c r="AO2609" i="1"/>
  <c r="AN2609" i="1" s="1"/>
  <c r="AR2609" i="1" s="1"/>
  <c r="AU2609" i="1"/>
  <c r="AV2609" i="1"/>
  <c r="AI2610" i="1"/>
  <c r="AT2610" i="1" s="1"/>
  <c r="AM2610" i="1"/>
  <c r="AO2610" i="1"/>
  <c r="AN2610" i="1" s="1"/>
  <c r="AR2610" i="1" s="1"/>
  <c r="AU2610" i="1"/>
  <c r="AV2610" i="1"/>
  <c r="AI2611" i="1"/>
  <c r="AT2611" i="1" s="1"/>
  <c r="AM2611" i="1"/>
  <c r="AO2611" i="1"/>
  <c r="AU2611" i="1"/>
  <c r="AV2611" i="1"/>
  <c r="AW2611" i="1" a="1"/>
  <c r="AW2611" i="1" s="1"/>
  <c r="AX2611" i="1" a="1"/>
  <c r="AX2611" i="1" s="1"/>
  <c r="AY2611" i="1" a="1"/>
  <c r="AY2611" i="1" s="1"/>
  <c r="AZ2611" i="1" a="1"/>
  <c r="AZ2611" i="1" s="1"/>
  <c r="AI2612" i="1"/>
  <c r="AM2612" i="1"/>
  <c r="AO2612" i="1"/>
  <c r="AU2612" i="1"/>
  <c r="AV2612" i="1"/>
  <c r="AW2612" i="1" a="1"/>
  <c r="AW2612" i="1" s="1"/>
  <c r="AX2612" i="1" a="1"/>
  <c r="AX2612" i="1" s="1"/>
  <c r="AY2612" i="1" a="1"/>
  <c r="AY2612" i="1" s="1"/>
  <c r="AZ2612" i="1" a="1"/>
  <c r="AZ2612" i="1" s="1"/>
  <c r="AI2613" i="1"/>
  <c r="AM2613" i="1"/>
  <c r="AO2613" i="1"/>
  <c r="AS2613" i="1" s="1"/>
  <c r="AU2613" i="1"/>
  <c r="AV2613" i="1"/>
  <c r="AW2613" i="1" a="1"/>
  <c r="AW2613" i="1" s="1"/>
  <c r="AX2613" i="1" a="1"/>
  <c r="AX2613" i="1" s="1"/>
  <c r="AY2613" i="1" a="1"/>
  <c r="AY2613" i="1" s="1"/>
  <c r="AZ2613" i="1" a="1"/>
  <c r="AZ2613" i="1" s="1"/>
  <c r="AI2614" i="1"/>
  <c r="AT2614" i="1" s="1"/>
  <c r="AL2614" i="1"/>
  <c r="AM2614" i="1"/>
  <c r="AU2614" i="1"/>
  <c r="AV2614" i="1"/>
  <c r="AW2614" i="1" a="1"/>
  <c r="AW2614" i="1" s="1"/>
  <c r="AX2614" i="1" a="1"/>
  <c r="AX2614" i="1" s="1"/>
  <c r="AY2614" i="1" a="1"/>
  <c r="AY2614" i="1" s="1"/>
  <c r="AZ2614" i="1" a="1"/>
  <c r="AZ2614" i="1" s="1"/>
  <c r="AI2615" i="1"/>
  <c r="AT2615" i="1" s="1"/>
  <c r="AM2615" i="1"/>
  <c r="AO2615" i="1"/>
  <c r="AU2615" i="1"/>
  <c r="AV2615" i="1"/>
  <c r="AW2615" i="1" a="1"/>
  <c r="AW2615" i="1" s="1"/>
  <c r="AX2615" i="1" a="1"/>
  <c r="AX2615" i="1" s="1"/>
  <c r="AY2615" i="1" a="1"/>
  <c r="AY2615" i="1" s="1"/>
  <c r="AZ2615" i="1" a="1"/>
  <c r="AZ2615" i="1" s="1"/>
  <c r="AI2616" i="1"/>
  <c r="AL2616" i="1"/>
  <c r="AM2616" i="1"/>
  <c r="AU2616" i="1"/>
  <c r="AV2616" i="1"/>
  <c r="AW2616" i="1" a="1"/>
  <c r="AW2616" i="1" s="1"/>
  <c r="AX2616" i="1" a="1"/>
  <c r="AX2616" i="1" s="1"/>
  <c r="AY2616" i="1" a="1"/>
  <c r="AY2616" i="1" s="1"/>
  <c r="AZ2616" i="1" a="1"/>
  <c r="AZ2616" i="1" s="1"/>
  <c r="AI2617" i="1"/>
  <c r="AM2617" i="1"/>
  <c r="AO2617" i="1"/>
  <c r="AS2617" i="1" s="1"/>
  <c r="AU2617" i="1"/>
  <c r="AV2617" i="1"/>
  <c r="AI2618" i="1"/>
  <c r="AT2618" i="1" s="1"/>
  <c r="AM2618" i="1"/>
  <c r="AO2618" i="1"/>
  <c r="AU2618" i="1"/>
  <c r="AV2618" i="1"/>
  <c r="AI2619" i="1"/>
  <c r="AT2619" i="1" s="1"/>
  <c r="AM2619" i="1"/>
  <c r="AO2619" i="1"/>
  <c r="AU2619" i="1"/>
  <c r="AV2619" i="1"/>
  <c r="AW2619" i="1" a="1"/>
  <c r="AW2619" i="1" s="1"/>
  <c r="AX2619" i="1" a="1"/>
  <c r="AX2619" i="1" s="1"/>
  <c r="AY2619" i="1" a="1"/>
  <c r="AY2619" i="1" s="1"/>
  <c r="AZ2619" i="1" a="1"/>
  <c r="AZ2619" i="1" s="1"/>
  <c r="AI2620" i="1"/>
  <c r="AL2620" i="1"/>
  <c r="AM2620" i="1"/>
  <c r="AU2620" i="1"/>
  <c r="AV2620" i="1"/>
  <c r="AW2620" i="1" a="1"/>
  <c r="AW2620" i="1" s="1"/>
  <c r="AX2620" i="1" a="1"/>
  <c r="AX2620" i="1" s="1"/>
  <c r="AY2620" i="1" a="1"/>
  <c r="AY2620" i="1" s="1"/>
  <c r="AZ2620" i="1" a="1"/>
  <c r="AZ2620" i="1" s="1"/>
  <c r="AI2621" i="1"/>
  <c r="AT2621" i="1" s="1"/>
  <c r="AM2621" i="1"/>
  <c r="AO2621" i="1"/>
  <c r="AN2621" i="1" s="1"/>
  <c r="AR2621" i="1" s="1"/>
  <c r="AU2621" i="1"/>
  <c r="AV2621" i="1"/>
  <c r="AW2621" i="1" a="1"/>
  <c r="AW2621" i="1" s="1"/>
  <c r="AX2621" i="1" a="1"/>
  <c r="AX2621" i="1" s="1"/>
  <c r="AY2621" i="1" a="1"/>
  <c r="AY2621" i="1" s="1"/>
  <c r="AZ2621" i="1" a="1"/>
  <c r="AZ2621" i="1" s="1"/>
  <c r="AI2622" i="1"/>
  <c r="AT2622" i="1" s="1"/>
  <c r="AL2622" i="1"/>
  <c r="AM2622" i="1"/>
  <c r="AU2622" i="1"/>
  <c r="AV2622" i="1"/>
  <c r="AW2622" i="1" a="1"/>
  <c r="AW2622" i="1" s="1"/>
  <c r="AX2622" i="1" a="1"/>
  <c r="AX2622" i="1" s="1"/>
  <c r="AY2622" i="1" a="1"/>
  <c r="AY2622" i="1" s="1"/>
  <c r="AZ2622" i="1" a="1"/>
  <c r="AZ2622" i="1" s="1"/>
  <c r="AI2623" i="1"/>
  <c r="AM2623" i="1"/>
  <c r="AO2623" i="1"/>
  <c r="AU2623" i="1"/>
  <c r="AV2623" i="1"/>
  <c r="AW2623" i="1" a="1"/>
  <c r="AW2623" i="1" s="1"/>
  <c r="AX2623" i="1" a="1"/>
  <c r="AX2623" i="1" s="1"/>
  <c r="AY2623" i="1" a="1"/>
  <c r="AY2623" i="1" s="1"/>
  <c r="AZ2623" i="1" a="1"/>
  <c r="AZ2623" i="1" s="1"/>
  <c r="AI2624" i="1"/>
  <c r="AT2624" i="1" s="1"/>
  <c r="AL2624" i="1"/>
  <c r="AM2624" i="1"/>
  <c r="AU2624" i="1"/>
  <c r="AV2624" i="1"/>
  <c r="AW2624" i="1" a="1"/>
  <c r="AW2624" i="1" s="1"/>
  <c r="AX2624" i="1" a="1"/>
  <c r="AX2624" i="1" s="1"/>
  <c r="AY2624" i="1" a="1"/>
  <c r="AY2624" i="1" s="1"/>
  <c r="AZ2624" i="1" a="1"/>
  <c r="AZ2624" i="1" s="1"/>
  <c r="AI2625" i="1"/>
  <c r="AT2625" i="1" s="1"/>
  <c r="AL2625" i="1"/>
  <c r="AM2625" i="1"/>
  <c r="AU2625" i="1"/>
  <c r="AV2625" i="1"/>
  <c r="AW2625" i="1" a="1"/>
  <c r="AW2625" i="1" s="1"/>
  <c r="AX2625" i="1" a="1"/>
  <c r="AX2625" i="1" s="1"/>
  <c r="AY2625" i="1" a="1"/>
  <c r="AY2625" i="1" s="1"/>
  <c r="AZ2625" i="1" a="1"/>
  <c r="AZ2625" i="1" s="1"/>
  <c r="AI2626" i="1"/>
  <c r="AL2626" i="1"/>
  <c r="AM2626" i="1"/>
  <c r="AU2626" i="1"/>
  <c r="AV2626" i="1"/>
  <c r="AW2626" i="1" a="1"/>
  <c r="AW2626" i="1" s="1"/>
  <c r="AX2626" i="1" a="1"/>
  <c r="AX2626" i="1" s="1"/>
  <c r="AY2626" i="1" a="1"/>
  <c r="AY2626" i="1" s="1"/>
  <c r="AZ2626" i="1" a="1"/>
  <c r="AZ2626" i="1" s="1"/>
  <c r="AI2627" i="1"/>
  <c r="AM2627" i="1"/>
  <c r="AO2627" i="1"/>
  <c r="AN2627" i="1" s="1"/>
  <c r="AR2627" i="1" s="1"/>
  <c r="AU2627" i="1"/>
  <c r="AV2627" i="1"/>
  <c r="AW2627" i="1" a="1"/>
  <c r="AW2627" i="1" s="1"/>
  <c r="AX2627" i="1" a="1"/>
  <c r="AX2627" i="1" s="1"/>
  <c r="AY2627" i="1" a="1"/>
  <c r="AY2627" i="1" s="1"/>
  <c r="AZ2627" i="1" a="1"/>
  <c r="AZ2627" i="1" s="1"/>
  <c r="AI2628" i="1"/>
  <c r="AL2628" i="1"/>
  <c r="AM2628" i="1"/>
  <c r="AU2628" i="1"/>
  <c r="AV2628" i="1"/>
  <c r="AW2628" i="1" a="1"/>
  <c r="AW2628" i="1" s="1"/>
  <c r="AX2628" i="1" a="1"/>
  <c r="AX2628" i="1" s="1"/>
  <c r="AY2628" i="1" a="1"/>
  <c r="AY2628" i="1" s="1"/>
  <c r="AZ2628" i="1" a="1"/>
  <c r="AZ2628" i="1" s="1"/>
  <c r="AI2629" i="1"/>
  <c r="AL2629" i="1"/>
  <c r="AM2629" i="1"/>
  <c r="AU2629" i="1"/>
  <c r="AV2629" i="1"/>
  <c r="AW2629" i="1" a="1"/>
  <c r="AW2629" i="1" s="1"/>
  <c r="AX2629" i="1" a="1"/>
  <c r="AX2629" i="1" s="1"/>
  <c r="AY2629" i="1" a="1"/>
  <c r="AY2629" i="1" s="1"/>
  <c r="AZ2629" i="1" a="1"/>
  <c r="AZ2629" i="1" s="1"/>
  <c r="AI2630" i="1"/>
  <c r="AM2630" i="1"/>
  <c r="AO2630" i="1"/>
  <c r="AN2630" i="1" s="1"/>
  <c r="AR2630" i="1" s="1"/>
  <c r="AU2630" i="1"/>
  <c r="AV2630" i="1"/>
  <c r="AW2630" i="1" a="1"/>
  <c r="AW2630" i="1" s="1"/>
  <c r="AX2630" i="1" a="1"/>
  <c r="AX2630" i="1" s="1"/>
  <c r="AY2630" i="1" a="1"/>
  <c r="AY2630" i="1" s="1"/>
  <c r="AZ2630" i="1" a="1"/>
  <c r="AZ2630" i="1" s="1"/>
  <c r="AI2631" i="1"/>
  <c r="AT2631" i="1" s="1"/>
  <c r="AM2631" i="1"/>
  <c r="AO2631" i="1"/>
  <c r="AU2631" i="1"/>
  <c r="AV2631" i="1"/>
  <c r="AW2631" i="1" a="1"/>
  <c r="AW2631" i="1" s="1"/>
  <c r="AX2631" i="1" a="1"/>
  <c r="AX2631" i="1" s="1"/>
  <c r="AY2631" i="1" a="1"/>
  <c r="AY2631" i="1" s="1"/>
  <c r="AZ2631" i="1" a="1"/>
  <c r="AZ2631" i="1" s="1"/>
  <c r="AI2632" i="1"/>
  <c r="AT2632" i="1" s="1"/>
  <c r="AM2632" i="1"/>
  <c r="AO2632" i="1"/>
  <c r="AN2632" i="1" s="1"/>
  <c r="AR2632" i="1" s="1"/>
  <c r="AU2632" i="1"/>
  <c r="AV2632" i="1"/>
  <c r="AW2632" i="1" a="1"/>
  <c r="AW2632" i="1" s="1"/>
  <c r="AX2632" i="1" a="1"/>
  <c r="AX2632" i="1" s="1"/>
  <c r="AY2632" i="1" a="1"/>
  <c r="AY2632" i="1" s="1"/>
  <c r="AZ2632" i="1" a="1"/>
  <c r="AZ2632" i="1" s="1"/>
  <c r="AI2633" i="1"/>
  <c r="AT2633" i="1" s="1"/>
  <c r="AM2633" i="1"/>
  <c r="AO2633" i="1"/>
  <c r="AU2633" i="1"/>
  <c r="AV2633" i="1"/>
  <c r="AI2634" i="1"/>
  <c r="AT2634" i="1" s="1"/>
  <c r="AL2634" i="1"/>
  <c r="AM2634" i="1"/>
  <c r="AU2634" i="1"/>
  <c r="AV2634" i="1"/>
  <c r="AI2635" i="1"/>
  <c r="AT2635" i="1" s="1"/>
  <c r="AL2635" i="1"/>
  <c r="AM2635" i="1"/>
  <c r="AU2635" i="1"/>
  <c r="AV2635" i="1"/>
  <c r="AW2635" i="1" a="1"/>
  <c r="AW2635" i="1" s="1"/>
  <c r="AI2636" i="1"/>
  <c r="AM2636" i="1"/>
  <c r="AO2636" i="1"/>
  <c r="AN2636" i="1" s="1"/>
  <c r="AR2636" i="1" s="1"/>
  <c r="AU2636" i="1"/>
  <c r="AV2636" i="1"/>
  <c r="AI2637" i="1"/>
  <c r="AT2637" i="1" s="1"/>
  <c r="AL2637" i="1"/>
  <c r="AM2637" i="1"/>
  <c r="AU2637" i="1"/>
  <c r="AV2637" i="1"/>
  <c r="AI2638" i="1"/>
  <c r="AT2638" i="1" s="1"/>
  <c r="AL2638" i="1"/>
  <c r="AM2638" i="1"/>
  <c r="AU2638" i="1"/>
  <c r="AV2638" i="1"/>
  <c r="AW2638" i="1" a="1"/>
  <c r="AW2638" i="1" s="1"/>
  <c r="AI2639" i="1"/>
  <c r="AM2639" i="1"/>
  <c r="AO2639" i="1"/>
  <c r="AS2639" i="1" s="1"/>
  <c r="AU2639" i="1"/>
  <c r="AV2639" i="1"/>
  <c r="AW2639" i="1" a="1"/>
  <c r="AW2639" i="1" s="1"/>
  <c r="AX2639" i="1" a="1"/>
  <c r="AX2639" i="1" s="1"/>
  <c r="AY2639" i="1" a="1"/>
  <c r="AY2639" i="1" s="1"/>
  <c r="AZ2639" i="1" a="1"/>
  <c r="AZ2639" i="1" s="1"/>
  <c r="AI2640" i="1"/>
  <c r="AT2640" i="1" s="1"/>
  <c r="AL2640" i="1"/>
  <c r="AM2640" i="1"/>
  <c r="AU2640" i="1"/>
  <c r="AV2640" i="1"/>
  <c r="AW2640" i="1" a="1"/>
  <c r="AW2640" i="1" s="1"/>
  <c r="AX2640" i="1" a="1"/>
  <c r="AX2640" i="1" s="1"/>
  <c r="AY2640" i="1" a="1"/>
  <c r="AY2640" i="1" s="1"/>
  <c r="AZ2640" i="1" a="1"/>
  <c r="AZ2640" i="1" s="1"/>
  <c r="AI2641" i="1"/>
  <c r="AT2641" i="1" s="1"/>
  <c r="AM2641" i="1"/>
  <c r="AO2641" i="1"/>
  <c r="AU2641" i="1"/>
  <c r="AV2641" i="1"/>
  <c r="AW2641" i="1" a="1"/>
  <c r="AW2641" i="1" s="1"/>
  <c r="AX2641" i="1" a="1"/>
  <c r="AX2641" i="1" s="1"/>
  <c r="AY2641" i="1" a="1"/>
  <c r="AY2641" i="1" s="1"/>
  <c r="AZ2641" i="1" a="1"/>
  <c r="AZ2641" i="1" s="1"/>
  <c r="AI2642" i="1"/>
  <c r="AL2642" i="1"/>
  <c r="AM2642" i="1"/>
  <c r="AU2642" i="1"/>
  <c r="AV2642" i="1"/>
  <c r="AW2642" i="1" a="1"/>
  <c r="AW2642" i="1" s="1"/>
  <c r="AX2642" i="1" a="1"/>
  <c r="AX2642" i="1" s="1"/>
  <c r="AY2642" i="1" a="1"/>
  <c r="AY2642" i="1" s="1"/>
  <c r="AZ2642" i="1" a="1"/>
  <c r="AZ2642" i="1" s="1"/>
  <c r="AI2643" i="1"/>
  <c r="AL2643" i="1"/>
  <c r="AM2643" i="1"/>
  <c r="AU2643" i="1"/>
  <c r="AV2643" i="1"/>
  <c r="AW2643" i="1" a="1"/>
  <c r="AW2643" i="1" s="1"/>
  <c r="AX2643" i="1" a="1"/>
  <c r="AX2643" i="1" s="1"/>
  <c r="AY2643" i="1" a="1"/>
  <c r="AY2643" i="1" s="1"/>
  <c r="AZ2643" i="1" a="1"/>
  <c r="AZ2643" i="1" s="1"/>
  <c r="AI2644" i="1"/>
  <c r="AM2644" i="1"/>
  <c r="AO2644" i="1"/>
  <c r="AS2644" i="1" s="1"/>
  <c r="AU2644" i="1"/>
  <c r="AV2644" i="1"/>
  <c r="AI2645" i="1"/>
  <c r="AT2645" i="1" s="1"/>
  <c r="AL2645" i="1"/>
  <c r="AM2645" i="1"/>
  <c r="AU2645" i="1"/>
  <c r="AV2645" i="1"/>
  <c r="AI2646" i="1"/>
  <c r="AT2646" i="1" s="1"/>
  <c r="AM2646" i="1"/>
  <c r="AO2646" i="1"/>
  <c r="AS2646" i="1" s="1"/>
  <c r="AU2646" i="1"/>
  <c r="AV2646" i="1"/>
  <c r="AI2647" i="1"/>
  <c r="AL2647" i="1"/>
  <c r="AM2647" i="1"/>
  <c r="AU2647" i="1"/>
  <c r="AV2647" i="1"/>
  <c r="AI2648" i="1"/>
  <c r="AM2648" i="1"/>
  <c r="AO2648" i="1"/>
  <c r="AS2648" i="1" s="1"/>
  <c r="AU2648" i="1"/>
  <c r="AV2648" i="1"/>
  <c r="AI2649" i="1"/>
  <c r="AT2649" i="1" s="1"/>
  <c r="AM2649" i="1"/>
  <c r="AO2649" i="1"/>
  <c r="AS2649" i="1" s="1"/>
  <c r="AU2649" i="1"/>
  <c r="AV2649" i="1"/>
  <c r="AI2650" i="1"/>
  <c r="AT2650" i="1" s="1"/>
  <c r="AM2650" i="1"/>
  <c r="AO2650" i="1"/>
  <c r="AS2650" i="1" s="1"/>
  <c r="AU2650" i="1"/>
  <c r="AV2650" i="1"/>
  <c r="AW2650" i="1" a="1"/>
  <c r="AW2650" i="1" s="1"/>
  <c r="AX2650" i="1" a="1"/>
  <c r="AX2650" i="1" s="1"/>
  <c r="AY2650" i="1" a="1"/>
  <c r="AY2650" i="1" s="1"/>
  <c r="AZ2650" i="1" a="1"/>
  <c r="AZ2650" i="1" s="1"/>
  <c r="AI2651" i="1"/>
  <c r="AT2651" i="1" s="1"/>
  <c r="AL2651" i="1"/>
  <c r="AM2651" i="1"/>
  <c r="AU2651" i="1"/>
  <c r="AV2651" i="1"/>
  <c r="AW2651" i="1" a="1"/>
  <c r="AW2651" i="1" s="1"/>
  <c r="AX2651" i="1" a="1"/>
  <c r="AX2651" i="1" s="1"/>
  <c r="AY2651" i="1" a="1"/>
  <c r="AY2651" i="1" s="1"/>
  <c r="AZ2651" i="1" a="1"/>
  <c r="AZ2651" i="1" s="1"/>
  <c r="AI2652" i="1"/>
  <c r="AL2652" i="1"/>
  <c r="AM2652" i="1"/>
  <c r="AU2652" i="1"/>
  <c r="AV2652" i="1"/>
  <c r="AW2652" i="1" a="1"/>
  <c r="AW2652" i="1" s="1"/>
  <c r="AX2652" i="1" a="1"/>
  <c r="AX2652" i="1" s="1"/>
  <c r="AY2652" i="1" a="1"/>
  <c r="AY2652" i="1" s="1"/>
  <c r="AZ2652" i="1" a="1"/>
  <c r="AZ2652" i="1" s="1"/>
  <c r="AI2653" i="1"/>
  <c r="AM2653" i="1"/>
  <c r="AO2653" i="1"/>
  <c r="AN2653" i="1" s="1"/>
  <c r="AR2653" i="1" s="1"/>
  <c r="AU2653" i="1"/>
  <c r="AV2653" i="1"/>
  <c r="AW2653" i="1" a="1"/>
  <c r="AW2653" i="1" s="1"/>
  <c r="AX2653" i="1" a="1"/>
  <c r="AX2653" i="1" s="1"/>
  <c r="AY2653" i="1" a="1"/>
  <c r="AY2653" i="1" s="1"/>
  <c r="AZ2653" i="1" a="1"/>
  <c r="AZ2653" i="1" s="1"/>
  <c r="AI2654" i="1"/>
  <c r="AT2654" i="1" s="1"/>
  <c r="AM2654" i="1"/>
  <c r="AO2654" i="1"/>
  <c r="AU2654" i="1"/>
  <c r="AV2654" i="1"/>
  <c r="AI2655" i="1"/>
  <c r="AT2655" i="1" s="1"/>
  <c r="AM2655" i="1"/>
  <c r="AO2655" i="1"/>
  <c r="AU2655" i="1"/>
  <c r="AV2655" i="1"/>
  <c r="AW2655" i="1" a="1"/>
  <c r="AW2655" i="1" s="1"/>
  <c r="AI2656" i="1"/>
  <c r="AM2656" i="1"/>
  <c r="AO2656" i="1"/>
  <c r="AN2656" i="1" s="1"/>
  <c r="AR2656" i="1" s="1"/>
  <c r="AU2656" i="1"/>
  <c r="AV2656" i="1"/>
  <c r="AW2656" i="1" a="1"/>
  <c r="AW2656" i="1" s="1"/>
  <c r="AX2656" i="1" a="1"/>
  <c r="AX2656" i="1" s="1"/>
  <c r="AY2656" i="1" a="1"/>
  <c r="AY2656" i="1" s="1"/>
  <c r="AZ2656" i="1" a="1"/>
  <c r="AZ2656" i="1" s="1"/>
  <c r="AI2657" i="1"/>
  <c r="AT2657" i="1" s="1"/>
  <c r="AL2657" i="1"/>
  <c r="AM2657" i="1"/>
  <c r="AU2657" i="1"/>
  <c r="AV2657" i="1"/>
  <c r="AW2657" i="1" a="1"/>
  <c r="AW2657" i="1" s="1"/>
  <c r="AX2657" i="1" a="1"/>
  <c r="AX2657" i="1" s="1"/>
  <c r="AY2657" i="1" a="1"/>
  <c r="AY2657" i="1" s="1"/>
  <c r="AZ2657" i="1" a="1"/>
  <c r="AZ2657" i="1" s="1"/>
  <c r="AI2658" i="1"/>
  <c r="AM2658" i="1"/>
  <c r="AO2658" i="1"/>
  <c r="AS2658" i="1" s="1"/>
  <c r="AU2658" i="1"/>
  <c r="AV2658" i="1"/>
  <c r="AW2658" i="1" a="1"/>
  <c r="AW2658" i="1" s="1"/>
  <c r="AX2658" i="1" a="1"/>
  <c r="AX2658" i="1" s="1"/>
  <c r="AY2658" i="1" a="1"/>
  <c r="AY2658" i="1" s="1"/>
  <c r="AZ2658" i="1" a="1"/>
  <c r="AZ2658" i="1" s="1"/>
  <c r="AI2659" i="1"/>
  <c r="AL2659" i="1"/>
  <c r="AM2659" i="1"/>
  <c r="AU2659" i="1"/>
  <c r="AV2659" i="1"/>
  <c r="AW2659" i="1" a="1"/>
  <c r="AW2659" i="1" s="1"/>
  <c r="AX2659" i="1" a="1"/>
  <c r="AX2659" i="1" s="1"/>
  <c r="AY2659" i="1" a="1"/>
  <c r="AY2659" i="1" s="1"/>
  <c r="AZ2659" i="1" a="1"/>
  <c r="AZ2659" i="1" s="1"/>
  <c r="AI2660" i="1"/>
  <c r="AL2660" i="1"/>
  <c r="AM2660" i="1"/>
  <c r="AU2660" i="1"/>
  <c r="AV2660" i="1"/>
  <c r="AW2660" i="1" a="1"/>
  <c r="AW2660" i="1" s="1"/>
  <c r="AX2660" i="1" a="1"/>
  <c r="AX2660" i="1" s="1"/>
  <c r="AY2660" i="1" a="1"/>
  <c r="AY2660" i="1" s="1"/>
  <c r="AZ2660" i="1" a="1"/>
  <c r="AZ2660" i="1" s="1"/>
  <c r="AI2661" i="1"/>
  <c r="AT2661" i="1" s="1"/>
  <c r="AM2661" i="1"/>
  <c r="AO2661" i="1"/>
  <c r="AS2661" i="1" s="1"/>
  <c r="AU2661" i="1"/>
  <c r="AV2661" i="1"/>
  <c r="AW2661" i="1" a="1"/>
  <c r="AW2661" i="1" s="1"/>
  <c r="AX2661" i="1" a="1"/>
  <c r="AX2661" i="1" s="1"/>
  <c r="AY2661" i="1" a="1"/>
  <c r="AY2661" i="1" s="1"/>
  <c r="AZ2661" i="1" a="1"/>
  <c r="AZ2661" i="1" s="1"/>
  <c r="AI2662" i="1"/>
  <c r="AT2662" i="1" s="1"/>
  <c r="AL2662" i="1"/>
  <c r="AM2662" i="1"/>
  <c r="AU2662" i="1"/>
  <c r="AV2662" i="1"/>
  <c r="AW2662" i="1" a="1"/>
  <c r="AW2662" i="1" s="1"/>
  <c r="AX2662" i="1" a="1"/>
  <c r="AX2662" i="1" s="1"/>
  <c r="AY2662" i="1" a="1"/>
  <c r="AY2662" i="1" s="1"/>
  <c r="AZ2662" i="1" a="1"/>
  <c r="AZ2662" i="1" s="1"/>
  <c r="AI2663" i="1"/>
  <c r="AL2663" i="1"/>
  <c r="AM2663" i="1"/>
  <c r="AU2663" i="1"/>
  <c r="AV2663" i="1"/>
  <c r="AW2663" i="1" a="1"/>
  <c r="AW2663" i="1" s="1"/>
  <c r="AX2663" i="1" a="1"/>
  <c r="AX2663" i="1" s="1"/>
  <c r="AY2663" i="1" a="1"/>
  <c r="AY2663" i="1" s="1"/>
  <c r="AZ2663" i="1" a="1"/>
  <c r="AZ2663" i="1" s="1"/>
  <c r="AI2664" i="1"/>
  <c r="AT2664" i="1" s="1"/>
  <c r="AM2664" i="1"/>
  <c r="AO2664" i="1"/>
  <c r="AN2664" i="1" s="1"/>
  <c r="AR2664" i="1" s="1"/>
  <c r="AU2664" i="1"/>
  <c r="AV2664" i="1"/>
  <c r="AW2664" i="1" a="1"/>
  <c r="AW2664" i="1" s="1"/>
  <c r="AI2665" i="1"/>
  <c r="AT2665" i="1" s="1"/>
  <c r="AL2665" i="1"/>
  <c r="AM2665" i="1"/>
  <c r="AU2665" i="1"/>
  <c r="AV2665" i="1"/>
  <c r="AI2666" i="1"/>
  <c r="AM2666" i="1"/>
  <c r="AO2666" i="1"/>
  <c r="AS2666" i="1" s="1"/>
  <c r="AU2666" i="1"/>
  <c r="AV2666" i="1"/>
  <c r="AI2667" i="1"/>
  <c r="AT2667" i="1" s="1"/>
  <c r="AL2667" i="1"/>
  <c r="AM2667" i="1"/>
  <c r="AU2667" i="1"/>
  <c r="AV2667" i="1"/>
  <c r="AI2668" i="1"/>
  <c r="AM2668" i="1"/>
  <c r="AO2668" i="1"/>
  <c r="AN2668" i="1" s="1"/>
  <c r="AR2668" i="1" s="1"/>
  <c r="AU2668" i="1"/>
  <c r="AV2668" i="1"/>
  <c r="AI2669" i="1"/>
  <c r="AM2669" i="1"/>
  <c r="AO2669" i="1"/>
  <c r="AN2669" i="1" s="1"/>
  <c r="AR2669" i="1" s="1"/>
  <c r="AU2669" i="1"/>
  <c r="AV2669" i="1"/>
  <c r="AW2669" i="1" a="1"/>
  <c r="AW2669" i="1" s="1"/>
  <c r="AX2669" i="1" a="1"/>
  <c r="AX2669" i="1" s="1"/>
  <c r="AY2669" i="1" a="1"/>
  <c r="AY2669" i="1" s="1"/>
  <c r="AZ2669" i="1" a="1"/>
  <c r="AZ2669" i="1" s="1"/>
  <c r="AI2670" i="1"/>
  <c r="AT2670" i="1" s="1"/>
  <c r="AM2670" i="1"/>
  <c r="AO2670" i="1"/>
  <c r="AS2670" i="1" s="1"/>
  <c r="AU2670" i="1"/>
  <c r="AV2670" i="1"/>
  <c r="AW2670" i="1" a="1"/>
  <c r="AW2670" i="1" s="1"/>
  <c r="AX2670" i="1" a="1"/>
  <c r="AX2670" i="1" s="1"/>
  <c r="AY2670" i="1" a="1"/>
  <c r="AY2670" i="1" s="1"/>
  <c r="AZ2670" i="1" a="1"/>
  <c r="AZ2670" i="1" s="1"/>
  <c r="AI2671" i="1"/>
  <c r="AL2671" i="1"/>
  <c r="AM2671" i="1"/>
  <c r="AU2671" i="1"/>
  <c r="AV2671" i="1"/>
  <c r="AW2671" i="1" a="1"/>
  <c r="AW2671" i="1" s="1"/>
  <c r="AX2671" i="1" a="1"/>
  <c r="AX2671" i="1" s="1"/>
  <c r="AY2671" i="1" a="1"/>
  <c r="AY2671" i="1" s="1"/>
  <c r="AZ2671" i="1" a="1"/>
  <c r="AZ2671" i="1" s="1"/>
  <c r="AI2672" i="1"/>
  <c r="AT2672" i="1" s="1"/>
  <c r="AM2672" i="1"/>
  <c r="AO2672" i="1"/>
  <c r="AN2672" i="1" s="1"/>
  <c r="AR2672" i="1" s="1"/>
  <c r="AU2672" i="1"/>
  <c r="AV2672" i="1"/>
  <c r="AW2672" i="1" a="1"/>
  <c r="AW2672" i="1" s="1"/>
  <c r="AY2672" i="1" a="1"/>
  <c r="AY2672" i="1" s="1"/>
  <c r="AI2673" i="1"/>
  <c r="AT2673" i="1" s="1"/>
  <c r="AL2673" i="1"/>
  <c r="AM2673" i="1"/>
  <c r="AU2673" i="1"/>
  <c r="AV2673" i="1"/>
  <c r="AW2673" i="1" a="1"/>
  <c r="AW2673" i="1" s="1"/>
  <c r="AI2674" i="1"/>
  <c r="AT2674" i="1" s="1"/>
  <c r="AM2674" i="1"/>
  <c r="AO2674" i="1"/>
  <c r="AN2674" i="1" s="1"/>
  <c r="AR2674" i="1" s="1"/>
  <c r="AU2674" i="1"/>
  <c r="AV2674" i="1"/>
  <c r="AW2674" i="1" a="1"/>
  <c r="AW2674" i="1" s="1"/>
  <c r="AY2674" i="1" a="1"/>
  <c r="AY2674" i="1" s="1"/>
  <c r="AI2675" i="1"/>
  <c r="AM2675" i="1"/>
  <c r="AO2675" i="1"/>
  <c r="AN2675" i="1" s="1"/>
  <c r="AR2675" i="1" s="1"/>
  <c r="AU2675" i="1"/>
  <c r="AV2675" i="1"/>
  <c r="AI2676" i="1"/>
  <c r="AM2676" i="1"/>
  <c r="AO2676" i="1"/>
  <c r="AN2676" i="1" s="1"/>
  <c r="AR2676" i="1" s="1"/>
  <c r="AU2676" i="1"/>
  <c r="AV2676" i="1"/>
  <c r="AI2677" i="1"/>
  <c r="AM2677" i="1"/>
  <c r="AO2677" i="1"/>
  <c r="AN2677" i="1" s="1"/>
  <c r="AR2677" i="1" s="1"/>
  <c r="AU2677" i="1"/>
  <c r="AV2677" i="1"/>
  <c r="AW2677" i="1" a="1"/>
  <c r="AW2677" i="1" s="1"/>
  <c r="AX2677" i="1" a="1"/>
  <c r="AX2677" i="1" s="1"/>
  <c r="AY2677" i="1" a="1"/>
  <c r="AY2677" i="1" s="1"/>
  <c r="AZ2677" i="1" a="1"/>
  <c r="AZ2677" i="1" s="1"/>
  <c r="AI2678" i="1"/>
  <c r="AL2678" i="1"/>
  <c r="AM2678" i="1"/>
  <c r="AU2678" i="1"/>
  <c r="AV2678" i="1"/>
  <c r="AW2678" i="1" a="1"/>
  <c r="AW2678" i="1" s="1"/>
  <c r="AX2678" i="1" a="1"/>
  <c r="AX2678" i="1" s="1"/>
  <c r="AY2678" i="1" a="1"/>
  <c r="AY2678" i="1" s="1"/>
  <c r="AZ2678" i="1" a="1"/>
  <c r="AZ2678" i="1" s="1"/>
  <c r="AI2679" i="1"/>
  <c r="AM2679" i="1"/>
  <c r="AO2679" i="1"/>
  <c r="AN2679" i="1" s="1"/>
  <c r="AR2679" i="1" s="1"/>
  <c r="AU2679" i="1"/>
  <c r="AV2679" i="1"/>
  <c r="AW2679" i="1" a="1"/>
  <c r="AW2679" i="1" s="1"/>
  <c r="AX2679" i="1" a="1"/>
  <c r="AX2679" i="1" s="1"/>
  <c r="AY2679" i="1" a="1"/>
  <c r="AY2679" i="1" s="1"/>
  <c r="AZ2679" i="1" a="1"/>
  <c r="AZ2679" i="1" s="1"/>
  <c r="AI2680" i="1"/>
  <c r="AL2680" i="1"/>
  <c r="AM2680" i="1"/>
  <c r="AU2680" i="1"/>
  <c r="AV2680" i="1"/>
  <c r="AW2680" i="1" a="1"/>
  <c r="AW2680" i="1" s="1"/>
  <c r="AX2680" i="1" a="1"/>
  <c r="AX2680" i="1" s="1"/>
  <c r="AY2680" i="1" a="1"/>
  <c r="AY2680" i="1" s="1"/>
  <c r="AZ2680" i="1" a="1"/>
  <c r="AZ2680" i="1" s="1"/>
  <c r="AI2681" i="1"/>
  <c r="AT2681" i="1" s="1"/>
  <c r="AM2681" i="1"/>
  <c r="AO2681" i="1"/>
  <c r="AN2681" i="1" s="1"/>
  <c r="AR2681" i="1" s="1"/>
  <c r="AU2681" i="1"/>
  <c r="AV2681" i="1"/>
  <c r="AZ2681" i="1" a="1"/>
  <c r="AZ2681" i="1" s="1"/>
  <c r="AI2682" i="1"/>
  <c r="AL2682" i="1"/>
  <c r="AM2682" i="1"/>
  <c r="AU2682" i="1"/>
  <c r="AV2682" i="1"/>
  <c r="AW2682" i="1" a="1"/>
  <c r="AW2682" i="1" s="1"/>
  <c r="AZ2682" i="1" a="1"/>
  <c r="AZ2682" i="1" s="1"/>
  <c r="AI2683" i="1"/>
  <c r="AM2683" i="1"/>
  <c r="AO2683" i="1"/>
  <c r="AN2683" i="1" s="1"/>
  <c r="AR2683" i="1" s="1"/>
  <c r="AU2683" i="1"/>
  <c r="AV2683" i="1"/>
  <c r="AZ2683" i="1" a="1"/>
  <c r="AZ2683" i="1" s="1"/>
  <c r="AI2684" i="1"/>
  <c r="AL2684" i="1"/>
  <c r="AM2684" i="1"/>
  <c r="AU2684" i="1"/>
  <c r="AV2684" i="1"/>
  <c r="AW2684" i="1" a="1"/>
  <c r="AW2684" i="1" s="1"/>
  <c r="AZ2684" i="1" a="1"/>
  <c r="AZ2684" i="1" s="1"/>
  <c r="AI2685" i="1"/>
  <c r="AT2685" i="1" s="1"/>
  <c r="AM2685" i="1"/>
  <c r="AO2685" i="1"/>
  <c r="AN2685" i="1" s="1"/>
  <c r="AR2685" i="1" s="1"/>
  <c r="AU2685" i="1"/>
  <c r="AV2685" i="1"/>
  <c r="AW2685" i="1" a="1"/>
  <c r="AW2685" i="1" s="1"/>
  <c r="AX2685" i="1" a="1"/>
  <c r="AX2685" i="1" s="1"/>
  <c r="AY2685" i="1" a="1"/>
  <c r="AY2685" i="1" s="1"/>
  <c r="AZ2685" i="1" a="1"/>
  <c r="AZ2685" i="1" s="1"/>
  <c r="AI2686" i="1"/>
  <c r="AM2686" i="1"/>
  <c r="AO2686" i="1"/>
  <c r="AU2686" i="1"/>
  <c r="AV2686" i="1"/>
  <c r="AW2686" i="1" a="1"/>
  <c r="AW2686" i="1" s="1"/>
  <c r="AY2686" i="1" a="1"/>
  <c r="AY2686" i="1" s="1"/>
  <c r="AI2687" i="1"/>
  <c r="AT2687" i="1" s="1"/>
  <c r="AL2687" i="1"/>
  <c r="AM2687" i="1"/>
  <c r="AU2687" i="1"/>
  <c r="AV2687" i="1"/>
  <c r="AI2688" i="1"/>
  <c r="AM2688" i="1"/>
  <c r="AO2688" i="1"/>
  <c r="AU2688" i="1"/>
  <c r="AV2688" i="1"/>
  <c r="AW2688" i="1" a="1"/>
  <c r="AW2688" i="1" s="1"/>
  <c r="AY2688" i="1" a="1"/>
  <c r="AY2688" i="1" s="1"/>
  <c r="AI2689" i="1"/>
  <c r="AL2689" i="1"/>
  <c r="AM2689" i="1"/>
  <c r="AU2689" i="1"/>
  <c r="AV2689" i="1"/>
  <c r="AI2690" i="1"/>
  <c r="AM2690" i="1"/>
  <c r="AO2690" i="1"/>
  <c r="AS2690" i="1" s="1"/>
  <c r="AU2690" i="1"/>
  <c r="AV2690" i="1"/>
  <c r="AW2690" i="1" a="1"/>
  <c r="AW2690" i="1" s="1"/>
  <c r="AX2690" i="1" a="1"/>
  <c r="AX2690" i="1" s="1"/>
  <c r="AY2690" i="1" a="1"/>
  <c r="AY2690" i="1" s="1"/>
  <c r="AZ2690" i="1" a="1"/>
  <c r="AZ2690" i="1" s="1"/>
  <c r="AI2691" i="1"/>
  <c r="AT2691" i="1" s="1"/>
  <c r="AL2691" i="1"/>
  <c r="AM2691" i="1"/>
  <c r="AU2691" i="1"/>
  <c r="AV2691" i="1"/>
  <c r="AW2691" i="1" a="1"/>
  <c r="AW2691" i="1" s="1"/>
  <c r="AX2691" i="1" a="1"/>
  <c r="AX2691" i="1" s="1"/>
  <c r="AY2691" i="1" a="1"/>
  <c r="AY2691" i="1" s="1"/>
  <c r="AZ2691" i="1" a="1"/>
  <c r="AZ2691" i="1" s="1"/>
  <c r="AI2692" i="1"/>
  <c r="AL2692" i="1"/>
  <c r="AM2692" i="1"/>
  <c r="AU2692" i="1"/>
  <c r="AV2692" i="1"/>
  <c r="AW2692" i="1" a="1"/>
  <c r="AW2692" i="1" s="1"/>
  <c r="AX2692" i="1" a="1"/>
  <c r="AX2692" i="1" s="1"/>
  <c r="AY2692" i="1" a="1"/>
  <c r="AY2692" i="1" s="1"/>
  <c r="AZ2692" i="1" a="1"/>
  <c r="AZ2692" i="1" s="1"/>
  <c r="AI2693" i="1"/>
  <c r="AM2693" i="1"/>
  <c r="AO2693" i="1"/>
  <c r="AS2693" i="1" s="1"/>
  <c r="AU2693" i="1"/>
  <c r="AV2693" i="1"/>
  <c r="AW2693" i="1" a="1"/>
  <c r="AW2693" i="1" s="1"/>
  <c r="AX2693" i="1" a="1"/>
  <c r="AX2693" i="1" s="1"/>
  <c r="AY2693" i="1" a="1"/>
  <c r="AY2693" i="1" s="1"/>
  <c r="AZ2693" i="1" a="1"/>
  <c r="AZ2693" i="1" s="1"/>
  <c r="AI2694" i="1"/>
  <c r="AT2694" i="1" s="1"/>
  <c r="AL2694" i="1"/>
  <c r="AM2694" i="1"/>
  <c r="AU2694" i="1"/>
  <c r="AV2694" i="1"/>
  <c r="AW2694" i="1" a="1"/>
  <c r="AW2694" i="1" s="1"/>
  <c r="AX2694" i="1" a="1"/>
  <c r="AX2694" i="1" s="1"/>
  <c r="AY2694" i="1" a="1"/>
  <c r="AY2694" i="1" s="1"/>
  <c r="AZ2694" i="1" a="1"/>
  <c r="AZ2694" i="1" s="1"/>
  <c r="AI2695" i="1"/>
  <c r="AM2695" i="1"/>
  <c r="AO2695" i="1"/>
  <c r="AN2695" i="1" s="1"/>
  <c r="AR2695" i="1" s="1"/>
  <c r="AU2695" i="1"/>
  <c r="AV2695" i="1"/>
  <c r="AI2696" i="1"/>
  <c r="AT2696" i="1" s="1"/>
  <c r="AM2696" i="1"/>
  <c r="AO2696" i="1"/>
  <c r="AN2696" i="1" s="1"/>
  <c r="AR2696" i="1" s="1"/>
  <c r="AU2696" i="1"/>
  <c r="AV2696" i="1"/>
  <c r="AI2697" i="1"/>
  <c r="AT2697" i="1" s="1"/>
  <c r="AM2697" i="1"/>
  <c r="AO2697" i="1"/>
  <c r="AN2697" i="1" s="1"/>
  <c r="AR2697" i="1" s="1"/>
  <c r="AU2697" i="1"/>
  <c r="AV2697" i="1"/>
  <c r="AW2697" i="1" a="1"/>
  <c r="AW2697" i="1" s="1"/>
  <c r="AX2697" i="1" a="1"/>
  <c r="AX2697" i="1" s="1"/>
  <c r="AY2697" i="1" a="1"/>
  <c r="AY2697" i="1" s="1"/>
  <c r="AZ2697" i="1" a="1"/>
  <c r="AZ2697" i="1" s="1"/>
  <c r="AI2698" i="1"/>
  <c r="AM2698" i="1"/>
  <c r="AO2698" i="1"/>
  <c r="AN2698" i="1" s="1"/>
  <c r="AR2698" i="1" s="1"/>
  <c r="AT2698" i="1"/>
  <c r="AU2698" i="1"/>
  <c r="AV2698" i="1"/>
  <c r="AW2698" i="1" a="1"/>
  <c r="AW2698" i="1" s="1"/>
  <c r="AY2698" i="1" a="1"/>
  <c r="AY2698" i="1" s="1"/>
  <c r="AI2699" i="1"/>
  <c r="AL2699" i="1"/>
  <c r="AM2699" i="1"/>
  <c r="AU2699" i="1"/>
  <c r="AV2699" i="1"/>
  <c r="AI2700" i="1"/>
  <c r="AM2700" i="1"/>
  <c r="AO2700" i="1"/>
  <c r="AN2700" i="1" s="1"/>
  <c r="AR2700" i="1" s="1"/>
  <c r="AU2700" i="1"/>
  <c r="AV2700" i="1"/>
  <c r="AW2700" i="1" a="1"/>
  <c r="AW2700" i="1" s="1"/>
  <c r="AY2700" i="1" a="1"/>
  <c r="AY2700" i="1" s="1"/>
  <c r="AI2701" i="1"/>
  <c r="AL2701" i="1"/>
  <c r="AM2701" i="1"/>
  <c r="AU2701" i="1"/>
  <c r="AV2701" i="1"/>
  <c r="AI2702" i="1"/>
  <c r="AM2702" i="1"/>
  <c r="AO2702" i="1"/>
  <c r="AS2702" i="1" s="1"/>
  <c r="AU2702" i="1"/>
  <c r="AV2702" i="1"/>
  <c r="AW2702" i="1" a="1"/>
  <c r="AW2702" i="1" s="1"/>
  <c r="AX2702" i="1" a="1"/>
  <c r="AX2702" i="1" s="1"/>
  <c r="AY2702" i="1" a="1"/>
  <c r="AY2702" i="1" s="1"/>
  <c r="AZ2702" i="1" a="1"/>
  <c r="AZ2702" i="1" s="1"/>
  <c r="AI2703" i="1"/>
  <c r="AL2703" i="1"/>
  <c r="AM2703" i="1"/>
  <c r="AU2703" i="1"/>
  <c r="AV2703" i="1"/>
  <c r="AW2703" i="1" a="1"/>
  <c r="AW2703" i="1" s="1"/>
  <c r="AX2703" i="1" a="1"/>
  <c r="AX2703" i="1" s="1"/>
  <c r="AY2703" i="1" a="1"/>
  <c r="AY2703" i="1" s="1"/>
  <c r="AZ2703" i="1" a="1"/>
  <c r="AZ2703" i="1" s="1"/>
  <c r="AI2704" i="1"/>
  <c r="AT2704" i="1" s="1"/>
  <c r="AM2704" i="1"/>
  <c r="AO2704" i="1"/>
  <c r="AU2704" i="1"/>
  <c r="AV2704" i="1"/>
  <c r="AW2704" i="1" a="1"/>
  <c r="AW2704" i="1" s="1"/>
  <c r="AX2704" i="1" a="1"/>
  <c r="AX2704" i="1" s="1"/>
  <c r="AY2704" i="1" a="1"/>
  <c r="AY2704" i="1" s="1"/>
  <c r="AZ2704" i="1" a="1"/>
  <c r="AZ2704" i="1" s="1"/>
  <c r="AI2705" i="1"/>
  <c r="AT2705" i="1" s="1"/>
  <c r="AM2705" i="1"/>
  <c r="AO2705" i="1"/>
  <c r="AN2705" i="1" s="1"/>
  <c r="AR2705" i="1" s="1"/>
  <c r="AU2705" i="1"/>
  <c r="AV2705" i="1"/>
  <c r="AW2705" i="1" a="1"/>
  <c r="AW2705" i="1" s="1"/>
  <c r="AX2705" i="1" a="1"/>
  <c r="AX2705" i="1" s="1"/>
  <c r="AY2705" i="1" a="1"/>
  <c r="AY2705" i="1" s="1"/>
  <c r="AZ2705" i="1" a="1"/>
  <c r="AZ2705" i="1" s="1"/>
  <c r="AI2706" i="1"/>
  <c r="AT2706" i="1" s="1"/>
  <c r="AL2706" i="1"/>
  <c r="AM2706" i="1"/>
  <c r="AU2706" i="1"/>
  <c r="AV2706" i="1"/>
  <c r="AW2706" i="1" a="1"/>
  <c r="AW2706" i="1" s="1"/>
  <c r="AX2706" i="1" a="1"/>
  <c r="AX2706" i="1" s="1"/>
  <c r="AY2706" i="1" a="1"/>
  <c r="AY2706" i="1" s="1"/>
  <c r="AZ2706" i="1" a="1"/>
  <c r="AZ2706" i="1" s="1"/>
  <c r="AI2707" i="1"/>
  <c r="AT2707" i="1" s="1"/>
  <c r="AL2707" i="1"/>
  <c r="AM2707" i="1"/>
  <c r="AU2707" i="1"/>
  <c r="AV2707" i="1"/>
  <c r="AW2707" i="1" a="1"/>
  <c r="AW2707" i="1" s="1"/>
  <c r="AX2707" i="1" a="1"/>
  <c r="AX2707" i="1" s="1"/>
  <c r="AY2707" i="1" a="1"/>
  <c r="AY2707" i="1" s="1"/>
  <c r="AZ2707" i="1" a="1"/>
  <c r="AZ2707" i="1" s="1"/>
  <c r="AI2708" i="1"/>
  <c r="AM2708" i="1"/>
  <c r="AO2708" i="1"/>
  <c r="AN2708" i="1" s="1"/>
  <c r="AR2708" i="1" s="1"/>
  <c r="AU2708" i="1"/>
  <c r="AV2708" i="1"/>
  <c r="AW2708" i="1" a="1"/>
  <c r="AW2708" i="1" s="1"/>
  <c r="AX2708" i="1" a="1"/>
  <c r="AX2708" i="1" s="1"/>
  <c r="AY2708" i="1" a="1"/>
  <c r="AY2708" i="1" s="1"/>
  <c r="AZ2708" i="1" a="1"/>
  <c r="AZ2708" i="1" s="1"/>
  <c r="AI2709" i="1"/>
  <c r="AT2709" i="1" s="1"/>
  <c r="AL2709" i="1"/>
  <c r="AM2709" i="1"/>
  <c r="AU2709" i="1"/>
  <c r="AV2709" i="1"/>
  <c r="AW2709" i="1" a="1"/>
  <c r="AW2709" i="1" s="1"/>
  <c r="AX2709" i="1" a="1"/>
  <c r="AX2709" i="1" s="1"/>
  <c r="AY2709" i="1" a="1"/>
  <c r="AY2709" i="1" s="1"/>
  <c r="AZ2709" i="1" a="1"/>
  <c r="AZ2709" i="1" s="1"/>
  <c r="AI2710" i="1"/>
  <c r="AM2710" i="1"/>
  <c r="AO2710" i="1"/>
  <c r="AS2710" i="1" s="1"/>
  <c r="AU2710" i="1"/>
  <c r="AV2710" i="1"/>
  <c r="AW2710" i="1" a="1"/>
  <c r="AW2710" i="1" s="1"/>
  <c r="AX2710" i="1" a="1"/>
  <c r="AX2710" i="1" s="1"/>
  <c r="AY2710" i="1" a="1"/>
  <c r="AY2710" i="1" s="1"/>
  <c r="AZ2710" i="1" a="1"/>
  <c r="AZ2710" i="1" s="1"/>
  <c r="AI2711" i="1"/>
  <c r="AT2711" i="1" s="1"/>
  <c r="AL2711" i="1"/>
  <c r="AM2711" i="1"/>
  <c r="AU2711" i="1"/>
  <c r="AV2711" i="1"/>
  <c r="AW2711" i="1" a="1"/>
  <c r="AW2711" i="1" s="1"/>
  <c r="AX2711" i="1" a="1"/>
  <c r="AX2711" i="1" s="1"/>
  <c r="AY2711" i="1" a="1"/>
  <c r="AY2711" i="1" s="1"/>
  <c r="AZ2711" i="1" a="1"/>
  <c r="AZ2711" i="1" s="1"/>
  <c r="AI2712" i="1"/>
  <c r="AT2712" i="1" s="1"/>
  <c r="AM2712" i="1"/>
  <c r="AO2712" i="1"/>
  <c r="AN2712" i="1" s="1"/>
  <c r="AR2712" i="1" s="1"/>
  <c r="AU2712" i="1"/>
  <c r="AV2712" i="1"/>
  <c r="AW2712" i="1" a="1"/>
  <c r="AW2712" i="1" s="1"/>
  <c r="AX2712" i="1" a="1"/>
  <c r="AX2712" i="1" s="1"/>
  <c r="AY2712" i="1" a="1"/>
  <c r="AY2712" i="1" s="1"/>
  <c r="AZ2712" i="1" a="1"/>
  <c r="AZ2712" i="1" s="1"/>
  <c r="AI2713" i="1"/>
  <c r="AT2713" i="1" s="1"/>
  <c r="AM2713" i="1"/>
  <c r="AO2713" i="1"/>
  <c r="AN2713" i="1" s="1"/>
  <c r="AR2713" i="1" s="1"/>
  <c r="AU2713" i="1"/>
  <c r="AV2713" i="1"/>
  <c r="AZ2713" i="1" a="1"/>
  <c r="AZ2713" i="1" s="1"/>
  <c r="AI2714" i="1"/>
  <c r="AT2714" i="1" s="1"/>
  <c r="AL2714" i="1"/>
  <c r="AM2714" i="1"/>
  <c r="AU2714" i="1"/>
  <c r="AV2714" i="1"/>
  <c r="AI2715" i="1"/>
  <c r="AT2715" i="1" s="1"/>
  <c r="AL2715" i="1"/>
  <c r="AM2715" i="1"/>
  <c r="AU2715" i="1"/>
  <c r="AV2715" i="1"/>
  <c r="AW2715" i="1" a="1"/>
  <c r="AW2715" i="1" s="1"/>
  <c r="AZ2715" i="1" a="1"/>
  <c r="AZ2715" i="1" s="1"/>
  <c r="AI2716" i="1"/>
  <c r="AM2716" i="1"/>
  <c r="AO2716" i="1"/>
  <c r="AU2716" i="1"/>
  <c r="AV2716" i="1"/>
  <c r="AI2717" i="1"/>
  <c r="AL2717" i="1"/>
  <c r="AM2717" i="1"/>
  <c r="AU2717" i="1"/>
  <c r="AV2717" i="1"/>
  <c r="AW2717" i="1" a="1"/>
  <c r="AW2717" i="1" s="1"/>
  <c r="AZ2717" i="1" a="1"/>
  <c r="AZ2717" i="1" s="1"/>
  <c r="AI2718" i="1"/>
  <c r="AL2718" i="1"/>
  <c r="AM2718" i="1"/>
  <c r="AU2718" i="1"/>
  <c r="AV2718" i="1"/>
  <c r="AZ2718" i="1" a="1"/>
  <c r="AZ2718" i="1" s="1"/>
  <c r="AI2719" i="1"/>
  <c r="AM2719" i="1"/>
  <c r="AO2719" i="1"/>
  <c r="AS2719" i="1" s="1"/>
  <c r="AU2719" i="1"/>
  <c r="AV2719" i="1"/>
  <c r="AI2720" i="1"/>
  <c r="AT2720" i="1" s="1"/>
  <c r="AM2720" i="1"/>
  <c r="AO2720" i="1"/>
  <c r="AN2720" i="1" s="1"/>
  <c r="AR2720" i="1" s="1"/>
  <c r="AU2720" i="1"/>
  <c r="AV2720" i="1"/>
  <c r="AI2721" i="1"/>
  <c r="AT2721" i="1" s="1"/>
  <c r="AM2721" i="1"/>
  <c r="AO2721" i="1"/>
  <c r="AU2721" i="1"/>
  <c r="AV2721" i="1"/>
  <c r="AW2721" i="1" a="1"/>
  <c r="AW2721" i="1" s="1"/>
  <c r="AX2721" i="1" a="1"/>
  <c r="AX2721" i="1" s="1"/>
  <c r="AY2721" i="1" a="1"/>
  <c r="AY2721" i="1" s="1"/>
  <c r="AZ2721" i="1" a="1"/>
  <c r="AZ2721" i="1" s="1"/>
  <c r="AI2722" i="1"/>
  <c r="AT2722" i="1" s="1"/>
  <c r="AL2722" i="1"/>
  <c r="AM2722" i="1"/>
  <c r="AU2722" i="1"/>
  <c r="AV2722" i="1"/>
  <c r="AW2722" i="1" a="1"/>
  <c r="AW2722" i="1" s="1"/>
  <c r="AX2722" i="1" a="1"/>
  <c r="AX2722" i="1" s="1"/>
  <c r="AY2722" i="1" a="1"/>
  <c r="AY2722" i="1" s="1"/>
  <c r="AZ2722" i="1" a="1"/>
  <c r="AZ2722" i="1" s="1"/>
  <c r="AI2723" i="1"/>
  <c r="AT2723" i="1" s="1"/>
  <c r="AM2723" i="1"/>
  <c r="AO2723" i="1"/>
  <c r="AN2723" i="1" s="1"/>
  <c r="AR2723" i="1" s="1"/>
  <c r="AU2723" i="1"/>
  <c r="AV2723" i="1"/>
  <c r="AW2723" i="1" a="1"/>
  <c r="AW2723" i="1" s="1"/>
  <c r="AX2723" i="1" a="1"/>
  <c r="AX2723" i="1" s="1"/>
  <c r="AY2723" i="1" a="1"/>
  <c r="AY2723" i="1" s="1"/>
  <c r="AZ2723" i="1" a="1"/>
  <c r="AZ2723" i="1" s="1"/>
  <c r="AI2724" i="1"/>
  <c r="AL2724" i="1"/>
  <c r="AM2724" i="1"/>
  <c r="AU2724" i="1"/>
  <c r="AV2724" i="1"/>
  <c r="AW2724" i="1" a="1"/>
  <c r="AW2724" i="1" s="1"/>
  <c r="AX2724" i="1" a="1"/>
  <c r="AX2724" i="1" s="1"/>
  <c r="AY2724" i="1" a="1"/>
  <c r="AY2724" i="1" s="1"/>
  <c r="AZ2724" i="1" a="1"/>
  <c r="AZ2724" i="1" s="1"/>
  <c r="AI2725" i="1"/>
  <c r="AM2725" i="1"/>
  <c r="AO2725" i="1"/>
  <c r="AN2725" i="1" s="1"/>
  <c r="AR2725" i="1" s="1"/>
  <c r="AU2725" i="1"/>
  <c r="AV2725" i="1"/>
  <c r="AW2725" i="1" a="1"/>
  <c r="AW2725" i="1" s="1"/>
  <c r="AX2725" i="1" a="1"/>
  <c r="AX2725" i="1" s="1"/>
  <c r="AY2725" i="1" a="1"/>
  <c r="AY2725" i="1" s="1"/>
  <c r="AZ2725" i="1" a="1"/>
  <c r="AZ2725" i="1" s="1"/>
  <c r="AI2726" i="1"/>
  <c r="AM2726" i="1"/>
  <c r="AO2726" i="1"/>
  <c r="AS2726" i="1" s="1"/>
  <c r="AU2726" i="1"/>
  <c r="AV2726" i="1"/>
  <c r="AW2726" i="1" a="1"/>
  <c r="AW2726" i="1" s="1"/>
  <c r="AX2726" i="1" a="1"/>
  <c r="AX2726" i="1" s="1"/>
  <c r="AY2726" i="1" a="1"/>
  <c r="AY2726" i="1" s="1"/>
  <c r="AZ2726" i="1" a="1"/>
  <c r="AZ2726" i="1" s="1"/>
  <c r="AI2727" i="1"/>
  <c r="AL2727" i="1"/>
  <c r="AM2727" i="1"/>
  <c r="AU2727" i="1"/>
  <c r="AV2727" i="1"/>
  <c r="AW2727" i="1" a="1"/>
  <c r="AW2727" i="1" s="1"/>
  <c r="AX2727" i="1" a="1"/>
  <c r="AX2727" i="1" s="1"/>
  <c r="AY2727" i="1" a="1"/>
  <c r="AY2727" i="1" s="1"/>
  <c r="AZ2727" i="1" a="1"/>
  <c r="AZ2727" i="1" s="1"/>
  <c r="AI2728" i="1"/>
  <c r="AL2728" i="1"/>
  <c r="AM2728" i="1"/>
  <c r="AU2728" i="1"/>
  <c r="AV2728" i="1"/>
  <c r="AW2728" i="1" a="1"/>
  <c r="AW2728" i="1" s="1"/>
  <c r="AX2728" i="1" a="1"/>
  <c r="AX2728" i="1" s="1"/>
  <c r="AY2728" i="1" a="1"/>
  <c r="AY2728" i="1" s="1"/>
  <c r="AZ2728" i="1" a="1"/>
  <c r="AZ2728" i="1" s="1"/>
  <c r="AI2729" i="1"/>
  <c r="AM2729" i="1"/>
  <c r="AO2729" i="1"/>
  <c r="AU2729" i="1"/>
  <c r="AV2729" i="1"/>
  <c r="AW2729" i="1" a="1"/>
  <c r="AW2729" i="1" s="1"/>
  <c r="AX2729" i="1" a="1"/>
  <c r="AX2729" i="1" s="1"/>
  <c r="AY2729" i="1" a="1"/>
  <c r="AY2729" i="1" s="1"/>
  <c r="AZ2729" i="1" a="1"/>
  <c r="AZ2729" i="1" s="1"/>
  <c r="AI2730" i="1"/>
  <c r="AL2730" i="1"/>
  <c r="AM2730" i="1"/>
  <c r="AU2730" i="1"/>
  <c r="AV2730" i="1"/>
  <c r="AW2730" i="1" a="1"/>
  <c r="AW2730" i="1" s="1"/>
  <c r="AX2730" i="1" a="1"/>
  <c r="AX2730" i="1" s="1"/>
  <c r="AY2730" i="1" a="1"/>
  <c r="AY2730" i="1" s="1"/>
  <c r="AZ2730" i="1" a="1"/>
  <c r="AZ2730" i="1" s="1"/>
  <c r="AI2731" i="1"/>
  <c r="AM2731" i="1"/>
  <c r="AO2731" i="1"/>
  <c r="AN2731" i="1" s="1"/>
  <c r="AR2731" i="1" s="1"/>
  <c r="AU2731" i="1"/>
  <c r="AV2731" i="1"/>
  <c r="AW2731" i="1" a="1"/>
  <c r="AW2731" i="1" s="1"/>
  <c r="AX2731" i="1" a="1"/>
  <c r="AX2731" i="1" s="1"/>
  <c r="AY2731" i="1" a="1"/>
  <c r="AY2731" i="1" s="1"/>
  <c r="AZ2731" i="1" a="1"/>
  <c r="AZ2731" i="1" s="1"/>
  <c r="AI2732" i="1"/>
  <c r="AL2732" i="1"/>
  <c r="AM2732" i="1"/>
  <c r="AU2732" i="1"/>
  <c r="AV2732" i="1"/>
  <c r="AW2732" i="1" a="1"/>
  <c r="AW2732" i="1" s="1"/>
  <c r="AX2732" i="1" a="1"/>
  <c r="AX2732" i="1" s="1"/>
  <c r="AY2732" i="1" a="1"/>
  <c r="AY2732" i="1" s="1"/>
  <c r="AZ2732" i="1" a="1"/>
  <c r="AZ2732" i="1" s="1"/>
  <c r="AI2733" i="1"/>
  <c r="AT2733" i="1" s="1"/>
  <c r="AM2733" i="1"/>
  <c r="AO2733" i="1"/>
  <c r="AN2733" i="1" s="1"/>
  <c r="AR2733" i="1" s="1"/>
  <c r="AU2733" i="1"/>
  <c r="AV2733" i="1"/>
  <c r="AW2733" i="1" a="1"/>
  <c r="AW2733" i="1" s="1"/>
  <c r="AX2733" i="1" a="1"/>
  <c r="AX2733" i="1" s="1"/>
  <c r="AY2733" i="1" a="1"/>
  <c r="AY2733" i="1" s="1"/>
  <c r="AZ2733" i="1" a="1"/>
  <c r="AZ2733" i="1" s="1"/>
  <c r="AI2734" i="1"/>
  <c r="AT2734" i="1" s="1"/>
  <c r="AL2734" i="1"/>
  <c r="AM2734" i="1"/>
  <c r="AU2734" i="1"/>
  <c r="AV2734" i="1"/>
  <c r="AZ2734" i="1" a="1"/>
  <c r="AZ2734" i="1" s="1"/>
  <c r="AI2735" i="1"/>
  <c r="AT2735" i="1" s="1"/>
  <c r="AL2735" i="1"/>
  <c r="AM2735" i="1"/>
  <c r="AU2735" i="1"/>
  <c r="AV2735" i="1"/>
  <c r="AZ2735" i="1" a="1"/>
  <c r="AZ2735" i="1" s="1"/>
  <c r="AI2736" i="1"/>
  <c r="AT2736" i="1" s="1"/>
  <c r="AL2736" i="1"/>
  <c r="AM2736" i="1"/>
  <c r="AU2736" i="1"/>
  <c r="AV2736" i="1"/>
  <c r="AZ2736" i="1" a="1"/>
  <c r="AZ2736" i="1" s="1"/>
  <c r="AI2737" i="1"/>
  <c r="AT2737" i="1" s="1"/>
  <c r="AM2737" i="1"/>
  <c r="AO2737" i="1"/>
  <c r="AS2737" i="1" s="1"/>
  <c r="AU2737" i="1"/>
  <c r="AV2737" i="1"/>
  <c r="AW2737" i="1" a="1"/>
  <c r="AW2737" i="1" s="1"/>
  <c r="AX2737" i="1" a="1"/>
  <c r="AX2737" i="1" s="1"/>
  <c r="AY2737" i="1" a="1"/>
  <c r="AY2737" i="1" s="1"/>
  <c r="AZ2737" i="1" a="1"/>
  <c r="AZ2737" i="1" s="1"/>
  <c r="AI2738" i="1"/>
  <c r="AT2738" i="1" s="1"/>
  <c r="AL2738" i="1"/>
  <c r="AM2738" i="1"/>
  <c r="AU2738" i="1"/>
  <c r="AV2738" i="1"/>
  <c r="AZ2738" i="1" a="1"/>
  <c r="AZ2738" i="1" s="1"/>
  <c r="AI2739" i="1"/>
  <c r="AT2739" i="1" s="1"/>
  <c r="AL2739" i="1"/>
  <c r="AM2739" i="1"/>
  <c r="AU2739" i="1"/>
  <c r="AV2739" i="1"/>
  <c r="AZ2739" i="1" a="1"/>
  <c r="AZ2739" i="1" s="1"/>
  <c r="AI2740" i="1"/>
  <c r="AL2740" i="1"/>
  <c r="AM2740" i="1"/>
  <c r="AU2740" i="1"/>
  <c r="AV2740" i="1"/>
  <c r="AZ2740" i="1" a="1"/>
  <c r="AZ2740" i="1" s="1"/>
  <c r="AI2741" i="1"/>
  <c r="AM2741" i="1"/>
  <c r="AO2741" i="1"/>
  <c r="AS2741" i="1" s="1"/>
  <c r="AU2741" i="1"/>
  <c r="AV2741" i="1"/>
  <c r="AW2741" i="1" a="1"/>
  <c r="AW2741" i="1" s="1"/>
  <c r="AY2741" i="1" a="1"/>
  <c r="AY2741" i="1" s="1"/>
  <c r="AZ2741" i="1" a="1"/>
  <c r="AZ2741" i="1" s="1"/>
  <c r="AI2742" i="1"/>
  <c r="AL2742" i="1"/>
  <c r="AM2742" i="1"/>
  <c r="AU2742" i="1"/>
  <c r="AV2742" i="1"/>
  <c r="AW2742" i="1" a="1"/>
  <c r="AW2742" i="1" s="1"/>
  <c r="AY2742" i="1" a="1"/>
  <c r="AY2742" i="1" s="1"/>
  <c r="AZ2742" i="1" a="1"/>
  <c r="AZ2742" i="1" s="1"/>
  <c r="AI2743" i="1"/>
  <c r="AT2743" i="1" s="1"/>
  <c r="AM2743" i="1"/>
  <c r="AO2743" i="1"/>
  <c r="AU2743" i="1"/>
  <c r="AV2743" i="1"/>
  <c r="AZ2743" i="1" a="1"/>
  <c r="AZ2743" i="1" s="1"/>
  <c r="AI2744" i="1"/>
  <c r="AT2744" i="1" s="1"/>
  <c r="AL2744" i="1"/>
  <c r="AM2744" i="1"/>
  <c r="AU2744" i="1"/>
  <c r="AV2744" i="1"/>
  <c r="AZ2744" i="1" a="1"/>
  <c r="AZ2744" i="1" s="1"/>
  <c r="AI2745" i="1"/>
  <c r="AM2745" i="1"/>
  <c r="AO2745" i="1"/>
  <c r="AN2745" i="1" s="1"/>
  <c r="AR2745" i="1" s="1"/>
  <c r="AU2745" i="1"/>
  <c r="AV2745" i="1"/>
  <c r="AW2745" i="1" a="1"/>
  <c r="AW2745" i="1" s="1"/>
  <c r="AX2745" i="1" a="1"/>
  <c r="AX2745" i="1" s="1"/>
  <c r="AY2745" i="1" a="1"/>
  <c r="AY2745" i="1" s="1"/>
  <c r="AZ2745" i="1" a="1"/>
  <c r="AZ2745" i="1" s="1"/>
  <c r="AI2746" i="1"/>
  <c r="AT2746" i="1" s="1"/>
  <c r="AL2746" i="1"/>
  <c r="AM2746" i="1"/>
  <c r="AU2746" i="1"/>
  <c r="AV2746" i="1"/>
  <c r="AW2746" i="1" a="1"/>
  <c r="AW2746" i="1" s="1"/>
  <c r="AX2746" i="1" a="1"/>
  <c r="AX2746" i="1" s="1"/>
  <c r="AY2746" i="1" a="1"/>
  <c r="AY2746" i="1" s="1"/>
  <c r="AZ2746" i="1" a="1"/>
  <c r="AZ2746" i="1" s="1"/>
  <c r="AI2747" i="1"/>
  <c r="AM2747" i="1"/>
  <c r="AO2747" i="1"/>
  <c r="AN2747" i="1" s="1"/>
  <c r="AR2747" i="1" s="1"/>
  <c r="AU2747" i="1"/>
  <c r="AV2747" i="1"/>
  <c r="AZ2747" i="1" a="1"/>
  <c r="AZ2747" i="1" s="1"/>
  <c r="AI2748" i="1"/>
  <c r="AL2748" i="1"/>
  <c r="AM2748" i="1"/>
  <c r="AU2748" i="1"/>
  <c r="AV2748" i="1"/>
  <c r="AI2749" i="1"/>
  <c r="AT2749" i="1" s="1"/>
  <c r="AL2749" i="1"/>
  <c r="AM2749" i="1"/>
  <c r="AU2749" i="1"/>
  <c r="AV2749" i="1"/>
  <c r="AW2749" i="1" a="1"/>
  <c r="AW2749" i="1" s="1"/>
  <c r="AZ2749" i="1" a="1"/>
  <c r="AZ2749" i="1" s="1"/>
  <c r="AI2750" i="1"/>
  <c r="AT2750" i="1" s="1"/>
  <c r="AM2750" i="1"/>
  <c r="AO2750" i="1"/>
  <c r="AS2750" i="1" s="1"/>
  <c r="AU2750" i="1"/>
  <c r="AV2750" i="1"/>
  <c r="AI2751" i="1"/>
  <c r="AT2751" i="1" s="1"/>
  <c r="AL2751" i="1"/>
  <c r="AM2751" i="1"/>
  <c r="AU2751" i="1"/>
  <c r="AV2751" i="1"/>
  <c r="AW2751" i="1" a="1"/>
  <c r="AW2751" i="1" s="1"/>
  <c r="AZ2751" i="1" a="1"/>
  <c r="AZ2751" i="1" s="1"/>
  <c r="AI2752" i="1"/>
  <c r="AL2752" i="1"/>
  <c r="AM2752" i="1"/>
  <c r="AU2752" i="1"/>
  <c r="AV2752" i="1"/>
  <c r="AZ2752" i="1" a="1"/>
  <c r="AZ2752" i="1" s="1"/>
  <c r="AI2753" i="1"/>
  <c r="AM2753" i="1"/>
  <c r="AO2753" i="1"/>
  <c r="AN2753" i="1" s="1"/>
  <c r="AR2753" i="1" s="1"/>
  <c r="AU2753" i="1"/>
  <c r="AV2753" i="1"/>
  <c r="AI2754" i="1"/>
  <c r="AT2754" i="1" s="1"/>
  <c r="AM2754" i="1"/>
  <c r="AO2754" i="1"/>
  <c r="AU2754" i="1"/>
  <c r="AV2754" i="1"/>
  <c r="AI2755" i="1"/>
  <c r="AT2755" i="1" s="1"/>
  <c r="AM2755" i="1"/>
  <c r="AO2755" i="1"/>
  <c r="AU2755" i="1"/>
  <c r="AV2755" i="1"/>
  <c r="AW2755" i="1" a="1"/>
  <c r="AW2755" i="1" s="1"/>
  <c r="AX2755" i="1" a="1"/>
  <c r="AX2755" i="1" s="1"/>
  <c r="AY2755" i="1" a="1"/>
  <c r="AY2755" i="1" s="1"/>
  <c r="AZ2755" i="1" a="1"/>
  <c r="AZ2755" i="1" s="1"/>
  <c r="AI2756" i="1"/>
  <c r="AL2756" i="1"/>
  <c r="AM2756" i="1"/>
  <c r="AU2756" i="1"/>
  <c r="AV2756" i="1"/>
  <c r="AW2756" i="1" a="1"/>
  <c r="AW2756" i="1" s="1"/>
  <c r="AX2756" i="1" a="1"/>
  <c r="AX2756" i="1" s="1"/>
  <c r="AY2756" i="1" a="1"/>
  <c r="AY2756" i="1" s="1"/>
  <c r="AZ2756" i="1" a="1"/>
  <c r="AZ2756" i="1" s="1"/>
  <c r="AI2757" i="1"/>
  <c r="AT2757" i="1" s="1"/>
  <c r="AL2757" i="1"/>
  <c r="AM2757" i="1"/>
  <c r="AU2757" i="1"/>
  <c r="AV2757" i="1"/>
  <c r="AW2757" i="1" a="1"/>
  <c r="AW2757" i="1" s="1"/>
  <c r="AX2757" i="1" a="1"/>
  <c r="AX2757" i="1" s="1"/>
  <c r="AY2757" i="1" a="1"/>
  <c r="AY2757" i="1" s="1"/>
  <c r="AZ2757" i="1" a="1"/>
  <c r="AZ2757" i="1" s="1"/>
  <c r="AI2758" i="1"/>
  <c r="AT2758" i="1" s="1"/>
  <c r="AM2758" i="1"/>
  <c r="AO2758" i="1"/>
  <c r="AS2758" i="1" s="1"/>
  <c r="AU2758" i="1"/>
  <c r="AV2758" i="1"/>
  <c r="AW2758" i="1" a="1"/>
  <c r="AW2758" i="1" s="1"/>
  <c r="AX2758" i="1" a="1"/>
  <c r="AX2758" i="1" s="1"/>
  <c r="AY2758" i="1" a="1"/>
  <c r="AY2758" i="1" s="1"/>
  <c r="AZ2758" i="1" a="1"/>
  <c r="AZ2758" i="1" s="1"/>
  <c r="AI2759" i="1"/>
  <c r="AT2759" i="1" s="1"/>
  <c r="AM2759" i="1"/>
  <c r="AO2759" i="1"/>
  <c r="AU2759" i="1"/>
  <c r="AV2759" i="1"/>
  <c r="AW2759" i="1" a="1"/>
  <c r="AW2759" i="1" s="1"/>
  <c r="AI2760" i="1"/>
  <c r="AL2760" i="1"/>
  <c r="AM2760" i="1"/>
  <c r="AU2760" i="1"/>
  <c r="AV2760" i="1"/>
  <c r="AW2760" i="1" a="1"/>
  <c r="AW2760" i="1" s="1"/>
  <c r="AX2760" i="1" a="1"/>
  <c r="AX2760" i="1" s="1"/>
  <c r="AI2761" i="1"/>
  <c r="AT2761" i="1" s="1"/>
  <c r="AM2761" i="1"/>
  <c r="AO2761" i="1"/>
  <c r="AS2761" i="1" s="1"/>
  <c r="AU2761" i="1"/>
  <c r="AV2761" i="1"/>
  <c r="AW2761" i="1" a="1"/>
  <c r="AW2761" i="1" s="1"/>
  <c r="AI2762" i="1"/>
  <c r="AL2762" i="1"/>
  <c r="AM2762" i="1"/>
  <c r="AU2762" i="1"/>
  <c r="AV2762" i="1"/>
  <c r="AW2762" i="1" a="1"/>
  <c r="AW2762" i="1" s="1"/>
  <c r="AX2762" i="1" a="1"/>
  <c r="AX2762" i="1" s="1"/>
  <c r="AI2763" i="1"/>
  <c r="AT2763" i="1" s="1"/>
  <c r="AM2763" i="1"/>
  <c r="AO2763" i="1"/>
  <c r="AN2763" i="1" s="1"/>
  <c r="AR2763" i="1" s="1"/>
  <c r="AU2763" i="1"/>
  <c r="AV2763" i="1"/>
  <c r="AI2764" i="1"/>
  <c r="AM2764" i="1"/>
  <c r="AO2764" i="1"/>
  <c r="AU2764" i="1"/>
  <c r="AV2764" i="1"/>
  <c r="AW2764" i="1" a="1"/>
  <c r="AW2764" i="1" s="1"/>
  <c r="AY2764" i="1" a="1"/>
  <c r="AY2764" i="1" s="1"/>
  <c r="AI2765" i="1"/>
  <c r="AM2765" i="1"/>
  <c r="AO2765" i="1"/>
  <c r="AS2765" i="1" s="1"/>
  <c r="AU2765" i="1"/>
  <c r="AV2765" i="1"/>
  <c r="AW2765" i="1" a="1"/>
  <c r="AW2765" i="1" s="1"/>
  <c r="AX2765" i="1" a="1"/>
  <c r="AX2765" i="1" s="1"/>
  <c r="AY2765" i="1" a="1"/>
  <c r="AY2765" i="1" s="1"/>
  <c r="AZ2765" i="1" a="1"/>
  <c r="AZ2765" i="1" s="1"/>
  <c r="AI2766" i="1"/>
  <c r="AL2766" i="1"/>
  <c r="AM2766" i="1"/>
  <c r="AU2766" i="1"/>
  <c r="AV2766" i="1"/>
  <c r="AW2766" i="1" a="1"/>
  <c r="AW2766" i="1" s="1"/>
  <c r="AX2766" i="1" a="1"/>
  <c r="AX2766" i="1" s="1"/>
  <c r="AY2766" i="1" a="1"/>
  <c r="AY2766" i="1" s="1"/>
  <c r="AZ2766" i="1" a="1"/>
  <c r="AZ2766" i="1" s="1"/>
  <c r="AI2767" i="1"/>
  <c r="AT2767" i="1" s="1"/>
  <c r="AL2767" i="1"/>
  <c r="AM2767" i="1"/>
  <c r="AU2767" i="1"/>
  <c r="AV2767" i="1"/>
  <c r="AW2767" i="1" a="1"/>
  <c r="AW2767" i="1" s="1"/>
  <c r="AX2767" i="1" a="1"/>
  <c r="AX2767" i="1" s="1"/>
  <c r="AY2767" i="1" a="1"/>
  <c r="AY2767" i="1" s="1"/>
  <c r="AZ2767" i="1" a="1"/>
  <c r="AZ2767" i="1" s="1"/>
  <c r="AI2768" i="1"/>
  <c r="AT2768" i="1" s="1"/>
  <c r="AM2768" i="1"/>
  <c r="AO2768" i="1"/>
  <c r="AN2768" i="1" s="1"/>
  <c r="AR2768" i="1" s="1"/>
  <c r="AU2768" i="1"/>
  <c r="AV2768" i="1"/>
  <c r="AW2768" i="1" a="1"/>
  <c r="AW2768" i="1" s="1"/>
  <c r="AX2768" i="1" a="1"/>
  <c r="AX2768" i="1" s="1"/>
  <c r="AY2768" i="1" a="1"/>
  <c r="AY2768" i="1" s="1"/>
  <c r="AZ2768" i="1" a="1"/>
  <c r="AZ2768" i="1" s="1"/>
  <c r="AI2769" i="1"/>
  <c r="AT2769" i="1" s="1"/>
  <c r="AL2769" i="1"/>
  <c r="AM2769" i="1"/>
  <c r="AU2769" i="1"/>
  <c r="AV2769" i="1"/>
  <c r="AW2769" i="1" a="1"/>
  <c r="AW2769" i="1" s="1"/>
  <c r="AX2769" i="1" a="1"/>
  <c r="AX2769" i="1" s="1"/>
  <c r="AY2769" i="1" a="1"/>
  <c r="AY2769" i="1" s="1"/>
  <c r="AZ2769" i="1" a="1"/>
  <c r="AZ2769" i="1" s="1"/>
  <c r="AI2770" i="1"/>
  <c r="AT2770" i="1" s="1"/>
  <c r="AM2770" i="1"/>
  <c r="AO2770" i="1"/>
  <c r="AN2770" i="1" s="1"/>
  <c r="AR2770" i="1" s="1"/>
  <c r="AU2770" i="1"/>
  <c r="AV2770" i="1"/>
  <c r="AW2770" i="1" a="1"/>
  <c r="AW2770" i="1" s="1"/>
  <c r="AX2770" i="1" a="1"/>
  <c r="AX2770" i="1" s="1"/>
  <c r="AY2770" i="1" a="1"/>
  <c r="AY2770" i="1" s="1"/>
  <c r="AZ2770" i="1" a="1"/>
  <c r="AZ2770" i="1" s="1"/>
  <c r="AI2771" i="1"/>
  <c r="AL2771" i="1"/>
  <c r="AM2771" i="1"/>
  <c r="AU2771" i="1"/>
  <c r="AV2771" i="1"/>
  <c r="AW2771" i="1" a="1"/>
  <c r="AW2771" i="1" s="1"/>
  <c r="AX2771" i="1" a="1"/>
  <c r="AX2771" i="1" s="1"/>
  <c r="AY2771" i="1" a="1"/>
  <c r="AY2771" i="1" s="1"/>
  <c r="AZ2771" i="1" a="1"/>
  <c r="AZ2771" i="1" s="1"/>
  <c r="AI2772" i="1"/>
  <c r="AL2772" i="1"/>
  <c r="AM2772" i="1"/>
  <c r="AU2772" i="1"/>
  <c r="AV2772" i="1"/>
  <c r="AW2772" i="1" a="1"/>
  <c r="AW2772" i="1" s="1"/>
  <c r="AX2772" i="1" a="1"/>
  <c r="AX2772" i="1" s="1"/>
  <c r="AY2772" i="1" a="1"/>
  <c r="AY2772" i="1" s="1"/>
  <c r="AZ2772" i="1" a="1"/>
  <c r="AZ2772" i="1" s="1"/>
  <c r="AI2773" i="1"/>
  <c r="AM2773" i="1"/>
  <c r="AO2773" i="1"/>
  <c r="AN2773" i="1" s="1"/>
  <c r="AR2773" i="1" s="1"/>
  <c r="AU2773" i="1"/>
  <c r="AV2773" i="1"/>
  <c r="AW2773" i="1" a="1"/>
  <c r="AW2773" i="1" s="1"/>
  <c r="AX2773" i="1" a="1"/>
  <c r="AX2773" i="1" s="1"/>
  <c r="AY2773" i="1" a="1"/>
  <c r="AY2773" i="1" s="1"/>
  <c r="AZ2773" i="1" a="1"/>
  <c r="AZ2773" i="1" s="1"/>
  <c r="AI2774" i="1"/>
  <c r="AT2774" i="1" s="1"/>
  <c r="AL2774" i="1"/>
  <c r="AM2774" i="1"/>
  <c r="AU2774" i="1"/>
  <c r="AV2774" i="1"/>
  <c r="AW2774" i="1" a="1"/>
  <c r="AW2774" i="1" s="1"/>
  <c r="AX2774" i="1" a="1"/>
  <c r="AX2774" i="1" s="1"/>
  <c r="AY2774" i="1" a="1"/>
  <c r="AY2774" i="1" s="1"/>
  <c r="AZ2774" i="1" a="1"/>
  <c r="AZ2774" i="1" s="1"/>
  <c r="AI2775" i="1"/>
  <c r="AM2775" i="1"/>
  <c r="AO2775" i="1"/>
  <c r="AN2775" i="1" s="1"/>
  <c r="AU2775" i="1"/>
  <c r="AV2775" i="1"/>
  <c r="AW2775" i="1" a="1"/>
  <c r="AW2775" i="1" s="1"/>
  <c r="AX2775" i="1" a="1"/>
  <c r="AX2775" i="1" s="1"/>
  <c r="AY2775" i="1" a="1"/>
  <c r="AY2775" i="1" s="1"/>
  <c r="AZ2775" i="1" a="1"/>
  <c r="AZ2775" i="1" s="1"/>
  <c r="AI2776" i="1"/>
  <c r="AL2776" i="1"/>
  <c r="AM2776" i="1"/>
  <c r="AU2776" i="1"/>
  <c r="AV2776" i="1"/>
  <c r="AW2776" i="1" a="1"/>
  <c r="AW2776" i="1" s="1"/>
  <c r="AX2776" i="1" a="1"/>
  <c r="AX2776" i="1" s="1"/>
  <c r="AY2776" i="1" a="1"/>
  <c r="AY2776" i="1" s="1"/>
  <c r="AZ2776" i="1" a="1"/>
  <c r="AZ2776" i="1" s="1"/>
  <c r="AI2777" i="1"/>
  <c r="AL2777" i="1"/>
  <c r="AM2777" i="1"/>
  <c r="AU2777" i="1"/>
  <c r="AV2777" i="1"/>
  <c r="AW2777" i="1" a="1"/>
  <c r="AW2777" i="1" s="1"/>
  <c r="AX2777" i="1" a="1"/>
  <c r="AX2777" i="1" s="1"/>
  <c r="AY2777" i="1" a="1"/>
  <c r="AY2777" i="1" s="1"/>
  <c r="AZ2777" i="1" a="1"/>
  <c r="AZ2777" i="1" s="1"/>
  <c r="AI2778" i="1"/>
  <c r="AT2778" i="1" s="1"/>
  <c r="AM2778" i="1"/>
  <c r="AO2778" i="1"/>
  <c r="AU2778" i="1"/>
  <c r="AV2778" i="1"/>
  <c r="AI2779" i="1"/>
  <c r="AT2779" i="1" s="1"/>
  <c r="AL2779" i="1"/>
  <c r="AM2779" i="1"/>
  <c r="AU2779" i="1"/>
  <c r="AV2779" i="1"/>
  <c r="AI2780" i="1"/>
  <c r="AM2780" i="1"/>
  <c r="AO2780" i="1"/>
  <c r="AS2780" i="1" s="1"/>
  <c r="AU2780" i="1"/>
  <c r="AV2780" i="1"/>
  <c r="AI2781" i="1"/>
  <c r="AT2781" i="1" s="1"/>
  <c r="AL2781" i="1"/>
  <c r="AM2781" i="1"/>
  <c r="AU2781" i="1"/>
  <c r="AV2781" i="1"/>
  <c r="AI2782" i="1"/>
  <c r="AT2782" i="1" s="1"/>
  <c r="AM2782" i="1"/>
  <c r="AO2782" i="1"/>
  <c r="AS2782" i="1" s="1"/>
  <c r="AU2782" i="1"/>
  <c r="AV2782" i="1"/>
  <c r="AZ2782" i="1" a="1"/>
  <c r="AZ2782" i="1" s="1"/>
  <c r="AI2783" i="1"/>
  <c r="AT2783" i="1" s="1"/>
  <c r="AM2783" i="1"/>
  <c r="AO2783" i="1"/>
  <c r="AS2783" i="1" s="1"/>
  <c r="AU2783" i="1"/>
  <c r="AV2783" i="1"/>
  <c r="AZ2783" i="1" a="1"/>
  <c r="AZ2783" i="1" s="1"/>
  <c r="AI2784" i="1"/>
  <c r="AM2784" i="1"/>
  <c r="AO2784" i="1"/>
  <c r="AS2784" i="1" s="1"/>
  <c r="AU2784" i="1"/>
  <c r="AV2784" i="1"/>
  <c r="AW2784" i="1" a="1"/>
  <c r="AW2784" i="1" s="1"/>
  <c r="AX2784" i="1" a="1"/>
  <c r="AX2784" i="1" s="1"/>
  <c r="AY2784" i="1" a="1"/>
  <c r="AY2784" i="1" s="1"/>
  <c r="AZ2784" i="1" a="1"/>
  <c r="AZ2784" i="1" s="1"/>
  <c r="AI2785" i="1"/>
  <c r="AT2785" i="1" s="1"/>
  <c r="AL2785" i="1"/>
  <c r="AM2785" i="1"/>
  <c r="AU2785" i="1"/>
  <c r="AV2785" i="1"/>
  <c r="AW2785" i="1" a="1"/>
  <c r="AW2785" i="1" s="1"/>
  <c r="AX2785" i="1" a="1"/>
  <c r="AX2785" i="1" s="1"/>
  <c r="AY2785" i="1" a="1"/>
  <c r="AY2785" i="1" s="1"/>
  <c r="AZ2785" i="1" a="1"/>
  <c r="AZ2785" i="1" s="1"/>
  <c r="AI2786" i="1"/>
  <c r="AT2786" i="1" s="1"/>
  <c r="AM2786" i="1"/>
  <c r="AO2786" i="1"/>
  <c r="AN2786" i="1" s="1"/>
  <c r="AR2786" i="1" s="1"/>
  <c r="AU2786" i="1"/>
  <c r="AV2786" i="1"/>
  <c r="AW2786" i="1" a="1"/>
  <c r="AW2786" i="1" s="1"/>
  <c r="AX2786" i="1" a="1"/>
  <c r="AX2786" i="1" s="1"/>
  <c r="AY2786" i="1" a="1"/>
  <c r="AY2786" i="1" s="1"/>
  <c r="AZ2786" i="1" a="1"/>
  <c r="AZ2786" i="1" s="1"/>
  <c r="AI2787" i="1"/>
  <c r="AM2787" i="1"/>
  <c r="AO2787" i="1"/>
  <c r="AN2787" i="1" s="1"/>
  <c r="AR2787" i="1" s="1"/>
  <c r="AU2787" i="1"/>
  <c r="AV2787" i="1"/>
  <c r="AW2787" i="1" a="1"/>
  <c r="AW2787" i="1" s="1"/>
  <c r="AX2787" i="1" a="1"/>
  <c r="AX2787" i="1" s="1"/>
  <c r="AY2787" i="1" a="1"/>
  <c r="AY2787" i="1" s="1"/>
  <c r="AZ2787" i="1" a="1"/>
  <c r="AZ2787" i="1" s="1"/>
  <c r="AI2788" i="1"/>
  <c r="AT2788" i="1" s="1"/>
  <c r="AM2788" i="1"/>
  <c r="AO2788" i="1"/>
  <c r="AN2788" i="1" s="1"/>
  <c r="AR2788" i="1" s="1"/>
  <c r="AU2788" i="1"/>
  <c r="AV2788" i="1"/>
  <c r="AW2788" i="1" a="1"/>
  <c r="AW2788" i="1" s="1"/>
  <c r="AX2788" i="1" a="1"/>
  <c r="AX2788" i="1" s="1"/>
  <c r="AY2788" i="1" a="1"/>
  <c r="AY2788" i="1" s="1"/>
  <c r="AZ2788" i="1" a="1"/>
  <c r="AZ2788" i="1" s="1"/>
  <c r="AI2789" i="1"/>
  <c r="AL2789" i="1"/>
  <c r="AM2789" i="1"/>
  <c r="AU2789" i="1"/>
  <c r="AV2789" i="1"/>
  <c r="AW2789" i="1" a="1"/>
  <c r="AW2789" i="1" s="1"/>
  <c r="AX2789" i="1" a="1"/>
  <c r="AX2789" i="1" s="1"/>
  <c r="AY2789" i="1" a="1"/>
  <c r="AY2789" i="1" s="1"/>
  <c r="AZ2789" i="1" a="1"/>
  <c r="AZ2789" i="1" s="1"/>
  <c r="AI2790" i="1"/>
  <c r="AM2790" i="1"/>
  <c r="AO2790" i="1"/>
  <c r="AN2790" i="1" s="1"/>
  <c r="AR2790" i="1" s="1"/>
  <c r="AU2790" i="1"/>
  <c r="AV2790" i="1"/>
  <c r="AW2790" i="1" a="1"/>
  <c r="AW2790" i="1" s="1"/>
  <c r="AX2790" i="1" a="1"/>
  <c r="AX2790" i="1" s="1"/>
  <c r="AY2790" i="1" a="1"/>
  <c r="AY2790" i="1" s="1"/>
  <c r="AZ2790" i="1" a="1"/>
  <c r="AZ2790" i="1" s="1"/>
  <c r="AI2791" i="1"/>
  <c r="AT2791" i="1" s="1"/>
  <c r="AM2791" i="1"/>
  <c r="AO2791" i="1"/>
  <c r="AU2791" i="1"/>
  <c r="AV2791" i="1"/>
  <c r="AW2791" i="1" a="1"/>
  <c r="AW2791" i="1" s="1"/>
  <c r="AX2791" i="1" a="1"/>
  <c r="AX2791" i="1" s="1"/>
  <c r="AY2791" i="1" a="1"/>
  <c r="AY2791" i="1" s="1"/>
  <c r="AZ2791" i="1" a="1"/>
  <c r="AZ2791" i="1" s="1"/>
  <c r="AI2792" i="1"/>
  <c r="AL2792" i="1"/>
  <c r="AM2792" i="1"/>
  <c r="AU2792" i="1"/>
  <c r="AV2792" i="1"/>
  <c r="AW2792" i="1" a="1"/>
  <c r="AW2792" i="1" s="1"/>
  <c r="AX2792" i="1" a="1"/>
  <c r="AX2792" i="1" s="1"/>
  <c r="AY2792" i="1" a="1"/>
  <c r="AY2792" i="1" s="1"/>
  <c r="AZ2792" i="1" a="1"/>
  <c r="AZ2792" i="1" s="1"/>
  <c r="AI2793" i="1"/>
  <c r="AT2793" i="1" s="1"/>
  <c r="AM2793" i="1"/>
  <c r="AO2793" i="1"/>
  <c r="AN2793" i="1" s="1"/>
  <c r="AR2793" i="1" s="1"/>
  <c r="AU2793" i="1"/>
  <c r="AV2793" i="1"/>
  <c r="AW2793" i="1" a="1"/>
  <c r="AW2793" i="1" s="1"/>
  <c r="AX2793" i="1" a="1"/>
  <c r="AX2793" i="1" s="1"/>
  <c r="AY2793" i="1" a="1"/>
  <c r="AY2793" i="1" s="1"/>
  <c r="AZ2793" i="1" a="1"/>
  <c r="AZ2793" i="1" s="1"/>
  <c r="AI2794" i="1"/>
  <c r="AM2794" i="1"/>
  <c r="AO2794" i="1"/>
  <c r="AN2794" i="1" s="1"/>
  <c r="AR2794" i="1" s="1"/>
  <c r="AU2794" i="1"/>
  <c r="AV2794" i="1"/>
  <c r="AW2794" i="1" a="1"/>
  <c r="AW2794" i="1" s="1"/>
  <c r="AX2794" i="1" a="1"/>
  <c r="AX2794" i="1" s="1"/>
  <c r="AY2794" i="1" a="1"/>
  <c r="AY2794" i="1" s="1"/>
  <c r="AZ2794" i="1" a="1"/>
  <c r="AZ2794" i="1" s="1"/>
  <c r="AI2795" i="1"/>
  <c r="AM2795" i="1"/>
  <c r="AO2795" i="1"/>
  <c r="AS2795" i="1" s="1"/>
  <c r="AU2795" i="1"/>
  <c r="AV2795" i="1"/>
  <c r="AW2795" i="1" a="1"/>
  <c r="AW2795" i="1" s="1"/>
  <c r="AX2795" i="1" a="1"/>
  <c r="AX2795" i="1" s="1"/>
  <c r="AY2795" i="1" a="1"/>
  <c r="AY2795" i="1" s="1"/>
  <c r="AZ2795" i="1" a="1"/>
  <c r="AZ2795" i="1" s="1"/>
  <c r="AI2796" i="1"/>
  <c r="AT2796" i="1" s="1"/>
  <c r="AM2796" i="1"/>
  <c r="AO2796" i="1"/>
  <c r="AN2796" i="1" s="1"/>
  <c r="AR2796" i="1" s="1"/>
  <c r="AU2796" i="1"/>
  <c r="AV2796" i="1"/>
  <c r="AW2796" i="1" a="1"/>
  <c r="AW2796" i="1" s="1"/>
  <c r="AX2796" i="1" a="1"/>
  <c r="AX2796" i="1" s="1"/>
  <c r="AY2796" i="1" a="1"/>
  <c r="AY2796" i="1" s="1"/>
  <c r="AZ2796" i="1" a="1"/>
  <c r="AZ2796" i="1" s="1"/>
  <c r="AI2797" i="1"/>
  <c r="AL2797" i="1"/>
  <c r="AM2797" i="1"/>
  <c r="AU2797" i="1"/>
  <c r="AV2797" i="1"/>
  <c r="AW2797" i="1" a="1"/>
  <c r="AW2797" i="1" s="1"/>
  <c r="AX2797" i="1" a="1"/>
  <c r="AX2797" i="1" s="1"/>
  <c r="AY2797" i="1" a="1"/>
  <c r="AY2797" i="1" s="1"/>
  <c r="AZ2797" i="1" a="1"/>
  <c r="AZ2797" i="1" s="1"/>
  <c r="AI2798" i="1"/>
  <c r="AM2798" i="1"/>
  <c r="AO2798" i="1"/>
  <c r="AN2798" i="1" s="1"/>
  <c r="AR2798" i="1" s="1"/>
  <c r="AU2798" i="1"/>
  <c r="AV2798" i="1"/>
  <c r="AW2798" i="1" a="1"/>
  <c r="AW2798" i="1" s="1"/>
  <c r="AX2798" i="1" a="1"/>
  <c r="AX2798" i="1" s="1"/>
  <c r="AY2798" i="1" a="1"/>
  <c r="AY2798" i="1" s="1"/>
  <c r="AZ2798" i="1" a="1"/>
  <c r="AZ2798" i="1" s="1"/>
  <c r="AI2799" i="1"/>
  <c r="AT2799" i="1" s="1"/>
  <c r="AL2799" i="1"/>
  <c r="AM2799" i="1"/>
  <c r="AU2799" i="1"/>
  <c r="AV2799" i="1"/>
  <c r="AW2799" i="1" a="1"/>
  <c r="AW2799" i="1" s="1"/>
  <c r="AX2799" i="1" a="1"/>
  <c r="AX2799" i="1" s="1"/>
  <c r="AY2799" i="1" a="1"/>
  <c r="AY2799" i="1" s="1"/>
  <c r="AZ2799" i="1" a="1"/>
  <c r="AZ2799" i="1" s="1"/>
  <c r="AI2800" i="1"/>
  <c r="AL2800" i="1"/>
  <c r="AM2800" i="1"/>
  <c r="AU2800" i="1"/>
  <c r="AV2800" i="1"/>
  <c r="AW2800" i="1" a="1"/>
  <c r="AW2800" i="1" s="1"/>
  <c r="AX2800" i="1" a="1"/>
  <c r="AX2800" i="1" s="1"/>
  <c r="AY2800" i="1" a="1"/>
  <c r="AY2800" i="1" s="1"/>
  <c r="AZ2800" i="1" a="1"/>
  <c r="AZ2800" i="1" s="1"/>
  <c r="AI2801" i="1"/>
  <c r="AT2801" i="1" s="1"/>
  <c r="AM2801" i="1"/>
  <c r="AO2801" i="1"/>
  <c r="AS2801" i="1" s="1"/>
  <c r="AU2801" i="1"/>
  <c r="AV2801" i="1"/>
  <c r="AW2801" i="1" a="1"/>
  <c r="AW2801" i="1" s="1"/>
  <c r="AX2801" i="1" a="1"/>
  <c r="AX2801" i="1" s="1"/>
  <c r="AY2801" i="1" a="1"/>
  <c r="AY2801" i="1" s="1"/>
  <c r="AZ2801" i="1" a="1"/>
  <c r="AZ2801" i="1" s="1"/>
  <c r="AI2802" i="1"/>
  <c r="AL2802" i="1"/>
  <c r="AM2802" i="1"/>
  <c r="AU2802" i="1"/>
  <c r="AV2802" i="1"/>
  <c r="AW2802" i="1" a="1"/>
  <c r="AW2802" i="1" s="1"/>
  <c r="AX2802" i="1" a="1"/>
  <c r="AX2802" i="1" s="1"/>
  <c r="AY2802" i="1" a="1"/>
  <c r="AY2802" i="1" s="1"/>
  <c r="AZ2802" i="1" a="1"/>
  <c r="AZ2802" i="1" s="1"/>
  <c r="AI2803" i="1"/>
  <c r="AL2803" i="1"/>
  <c r="AM2803" i="1"/>
  <c r="AU2803" i="1"/>
  <c r="AV2803" i="1"/>
  <c r="AW2803" i="1" a="1"/>
  <c r="AW2803" i="1" s="1"/>
  <c r="AX2803" i="1" a="1"/>
  <c r="AX2803" i="1" s="1"/>
  <c r="AY2803" i="1" a="1"/>
  <c r="AY2803" i="1" s="1"/>
  <c r="AZ2803" i="1" a="1"/>
  <c r="AZ2803" i="1" s="1"/>
  <c r="AI2804" i="1"/>
  <c r="AT2804" i="1" s="1"/>
  <c r="AM2804" i="1"/>
  <c r="AO2804" i="1"/>
  <c r="AN2804" i="1" s="1"/>
  <c r="AR2804" i="1" s="1"/>
  <c r="AU2804" i="1"/>
  <c r="AV2804" i="1"/>
  <c r="AW2804" i="1" a="1"/>
  <c r="AW2804" i="1" s="1"/>
  <c r="AX2804" i="1" a="1"/>
  <c r="AX2804" i="1" s="1"/>
  <c r="AY2804" i="1" a="1"/>
  <c r="AY2804" i="1" s="1"/>
  <c r="AZ2804" i="1" a="1"/>
  <c r="AZ2804" i="1" s="1"/>
  <c r="AI2805" i="1"/>
  <c r="AM2805" i="1"/>
  <c r="AO2805" i="1"/>
  <c r="AN2805" i="1" s="1"/>
  <c r="AR2805" i="1" s="1"/>
  <c r="AU2805" i="1"/>
  <c r="AV2805" i="1"/>
  <c r="AW2805" i="1" a="1"/>
  <c r="AW2805" i="1" s="1"/>
  <c r="AX2805" i="1" a="1"/>
  <c r="AX2805" i="1" s="1"/>
  <c r="AY2805" i="1" a="1"/>
  <c r="AY2805" i="1" s="1"/>
  <c r="AZ2805" i="1" a="1"/>
  <c r="AZ2805" i="1" s="1"/>
  <c r="AI2806" i="1"/>
  <c r="AT2806" i="1" s="1"/>
  <c r="AL2806" i="1"/>
  <c r="AM2806" i="1"/>
  <c r="AU2806" i="1"/>
  <c r="AV2806" i="1"/>
  <c r="AW2806" i="1" a="1"/>
  <c r="AW2806" i="1" s="1"/>
  <c r="AX2806" i="1" a="1"/>
  <c r="AX2806" i="1" s="1"/>
  <c r="AY2806" i="1" a="1"/>
  <c r="AY2806" i="1" s="1"/>
  <c r="AZ2806" i="1" a="1"/>
  <c r="AZ2806" i="1" s="1"/>
  <c r="AI2807" i="1"/>
  <c r="AM2807" i="1"/>
  <c r="AO2807" i="1"/>
  <c r="AU2807" i="1"/>
  <c r="AV2807" i="1"/>
  <c r="AI2808" i="1"/>
  <c r="AL2808" i="1"/>
  <c r="AM2808" i="1"/>
  <c r="AU2808" i="1"/>
  <c r="AV2808" i="1"/>
  <c r="AI2809" i="1"/>
  <c r="AT2809" i="1" s="1"/>
  <c r="AM2809" i="1"/>
  <c r="AO2809" i="1"/>
  <c r="AS2809" i="1" s="1"/>
  <c r="AU2809" i="1"/>
  <c r="AV2809" i="1"/>
  <c r="AI2810" i="1"/>
  <c r="AT2810" i="1" s="1"/>
  <c r="AL2810" i="1"/>
  <c r="AM2810" i="1"/>
  <c r="AU2810" i="1"/>
  <c r="AV2810" i="1"/>
  <c r="AI2811" i="1"/>
  <c r="AM2811" i="1"/>
  <c r="AO2811" i="1"/>
  <c r="AN2811" i="1" s="1"/>
  <c r="AR2811" i="1" s="1"/>
  <c r="AU2811" i="1"/>
  <c r="AV2811" i="1"/>
  <c r="AI2812" i="1"/>
  <c r="AT2812" i="1" s="1"/>
  <c r="AM2812" i="1"/>
  <c r="AO2812" i="1"/>
  <c r="AN2812" i="1" s="1"/>
  <c r="AR2812" i="1" s="1"/>
  <c r="AU2812" i="1"/>
  <c r="AV2812" i="1"/>
  <c r="AI2813" i="1"/>
  <c r="AM2813" i="1"/>
  <c r="AO2813" i="1"/>
  <c r="AN2813" i="1" s="1"/>
  <c r="AR2813" i="1" s="1"/>
  <c r="AU2813" i="1"/>
  <c r="AV2813" i="1"/>
  <c r="AW2813" i="1" a="1"/>
  <c r="AW2813" i="1" s="1"/>
  <c r="AX2813" i="1" a="1"/>
  <c r="AX2813" i="1" s="1"/>
  <c r="AY2813" i="1" a="1"/>
  <c r="AY2813" i="1" s="1"/>
  <c r="AZ2813" i="1" a="1"/>
  <c r="AZ2813" i="1" s="1"/>
  <c r="AI2814" i="1"/>
  <c r="AL2814" i="1"/>
  <c r="AM2814" i="1"/>
  <c r="AU2814" i="1"/>
  <c r="AV2814" i="1"/>
  <c r="AW2814" i="1" a="1"/>
  <c r="AW2814" i="1" s="1"/>
  <c r="AX2814" i="1" a="1"/>
  <c r="AX2814" i="1" s="1"/>
  <c r="AY2814" i="1" a="1"/>
  <c r="AY2814" i="1" s="1"/>
  <c r="AZ2814" i="1" a="1"/>
  <c r="AZ2814" i="1" s="1"/>
  <c r="AI2815" i="1"/>
  <c r="AT2815" i="1" s="1"/>
  <c r="AL2815" i="1"/>
  <c r="AM2815" i="1"/>
  <c r="AU2815" i="1"/>
  <c r="AV2815" i="1"/>
  <c r="AW2815" i="1" a="1"/>
  <c r="AW2815" i="1" s="1"/>
  <c r="AX2815" i="1" a="1"/>
  <c r="AX2815" i="1" s="1"/>
  <c r="AY2815" i="1" a="1"/>
  <c r="AY2815" i="1" s="1"/>
  <c r="AZ2815" i="1" a="1"/>
  <c r="AZ2815" i="1" s="1"/>
  <c r="AI2816" i="1"/>
  <c r="AM2816" i="1"/>
  <c r="AO2816" i="1"/>
  <c r="AU2816" i="1"/>
  <c r="AV2816" i="1"/>
  <c r="AW2816" i="1" a="1"/>
  <c r="AW2816" i="1" s="1"/>
  <c r="AX2816" i="1" a="1"/>
  <c r="AX2816" i="1" s="1"/>
  <c r="AY2816" i="1" a="1"/>
  <c r="AY2816" i="1" s="1"/>
  <c r="AZ2816" i="1" a="1"/>
  <c r="AZ2816" i="1" s="1"/>
  <c r="AI2817" i="1"/>
  <c r="AT2817" i="1" s="1"/>
  <c r="AL2817" i="1"/>
  <c r="AM2817" i="1"/>
  <c r="AU2817" i="1"/>
  <c r="AV2817" i="1"/>
  <c r="AW2817" i="1" a="1"/>
  <c r="AW2817" i="1" s="1"/>
  <c r="AX2817" i="1" a="1"/>
  <c r="AX2817" i="1" s="1"/>
  <c r="AY2817" i="1" a="1"/>
  <c r="AY2817" i="1" s="1"/>
  <c r="AZ2817" i="1" a="1"/>
  <c r="AZ2817" i="1" s="1"/>
  <c r="AI2818" i="1"/>
  <c r="AM2818" i="1"/>
  <c r="AO2818" i="1"/>
  <c r="AN2818" i="1" s="1"/>
  <c r="AR2818" i="1" s="1"/>
  <c r="AU2818" i="1"/>
  <c r="AV2818" i="1"/>
  <c r="AW2818" i="1" a="1"/>
  <c r="AW2818" i="1" s="1"/>
  <c r="AX2818" i="1" a="1"/>
  <c r="AX2818" i="1" s="1"/>
  <c r="AY2818" i="1" a="1"/>
  <c r="AY2818" i="1" s="1"/>
  <c r="AZ2818" i="1" a="1"/>
  <c r="AZ2818" i="1" s="1"/>
  <c r="AI2819" i="1"/>
  <c r="AL2819" i="1"/>
  <c r="AM2819" i="1"/>
  <c r="AU2819" i="1"/>
  <c r="AV2819" i="1"/>
  <c r="AW2819" i="1" a="1"/>
  <c r="AW2819" i="1" s="1"/>
  <c r="AX2819" i="1" a="1"/>
  <c r="AX2819" i="1" s="1"/>
  <c r="AY2819" i="1" a="1"/>
  <c r="AY2819" i="1" s="1"/>
  <c r="AZ2819" i="1" a="1"/>
  <c r="AZ2819" i="1" s="1"/>
  <c r="AI2820" i="1"/>
  <c r="AT2820" i="1" s="1"/>
  <c r="AM2820" i="1"/>
  <c r="AO2820" i="1"/>
  <c r="AN2820" i="1" s="1"/>
  <c r="AR2820" i="1" s="1"/>
  <c r="AU2820" i="1"/>
  <c r="AV2820" i="1"/>
  <c r="AZ2820" i="1" a="1"/>
  <c r="AZ2820" i="1" s="1"/>
  <c r="AI2821" i="1"/>
  <c r="AL2821" i="1"/>
  <c r="AM2821" i="1"/>
  <c r="AU2821" i="1"/>
  <c r="AV2821" i="1"/>
  <c r="AW2821" i="1" a="1"/>
  <c r="AW2821" i="1" s="1"/>
  <c r="AI2822" i="1"/>
  <c r="AT2822" i="1" s="1"/>
  <c r="AL2822" i="1"/>
  <c r="AM2822" i="1"/>
  <c r="AU2822" i="1"/>
  <c r="AV2822" i="1"/>
  <c r="AI2823" i="1"/>
  <c r="AT2823" i="1" s="1"/>
  <c r="AL2823" i="1"/>
  <c r="AM2823" i="1"/>
  <c r="AU2823" i="1"/>
  <c r="AV2823" i="1"/>
  <c r="AW2823" i="1" a="1"/>
  <c r="AW2823" i="1" s="1"/>
  <c r="AZ2823" i="1" a="1"/>
  <c r="AZ2823" i="1" s="1"/>
  <c r="AI2824" i="1"/>
  <c r="AM2824" i="1"/>
  <c r="AO2824" i="1"/>
  <c r="AN2824" i="1" s="1"/>
  <c r="AR2824" i="1" s="1"/>
  <c r="AU2824" i="1"/>
  <c r="AV2824" i="1"/>
  <c r="AI2825" i="1"/>
  <c r="AL2825" i="1"/>
  <c r="AM2825" i="1"/>
  <c r="AU2825" i="1"/>
  <c r="AV2825" i="1"/>
  <c r="AW2825" i="1" a="1"/>
  <c r="AW2825" i="1" s="1"/>
  <c r="AZ2825" i="1" a="1"/>
  <c r="AZ2825" i="1" s="1"/>
  <c r="AI2826" i="1"/>
  <c r="AT2826" i="1" s="1"/>
  <c r="AL2826" i="1"/>
  <c r="AM2826" i="1"/>
  <c r="AU2826" i="1"/>
  <c r="AV2826" i="1"/>
  <c r="AZ2826" i="1" a="1"/>
  <c r="AZ2826" i="1" s="1"/>
  <c r="AI2827" i="1"/>
  <c r="AL2827" i="1"/>
  <c r="AM2827" i="1"/>
  <c r="AU2827" i="1"/>
  <c r="AV2827" i="1"/>
  <c r="AW2827" i="1" a="1"/>
  <c r="AW2827" i="1" s="1"/>
  <c r="AI2828" i="1"/>
  <c r="AM2828" i="1"/>
  <c r="AO2828" i="1"/>
  <c r="AN2828" i="1" s="1"/>
  <c r="AR2828" i="1" s="1"/>
  <c r="AU2828" i="1"/>
  <c r="AV2828" i="1"/>
  <c r="AI2829" i="1"/>
  <c r="AM2829" i="1"/>
  <c r="AO2829" i="1"/>
  <c r="AN2829" i="1" s="1"/>
  <c r="AR2829" i="1" s="1"/>
  <c r="AU2829" i="1"/>
  <c r="AV2829" i="1"/>
  <c r="AI2830" i="1"/>
  <c r="AT2830" i="1" s="1"/>
  <c r="AM2830" i="1"/>
  <c r="AO2830" i="1"/>
  <c r="AN2830" i="1" s="1"/>
  <c r="AR2830" i="1" s="1"/>
  <c r="AU2830" i="1"/>
  <c r="AV2830" i="1"/>
  <c r="AW2830" i="1" a="1"/>
  <c r="AW2830" i="1" s="1"/>
  <c r="AX2830" i="1" a="1"/>
  <c r="AX2830" i="1" s="1"/>
  <c r="AY2830" i="1" a="1"/>
  <c r="AY2830" i="1" s="1"/>
  <c r="AZ2830" i="1" a="1"/>
  <c r="AZ2830" i="1" s="1"/>
  <c r="AI2831" i="1"/>
  <c r="AT2831" i="1" s="1"/>
  <c r="AL2831" i="1"/>
  <c r="AM2831" i="1"/>
  <c r="AU2831" i="1"/>
  <c r="AV2831" i="1"/>
  <c r="AW2831" i="1" a="1"/>
  <c r="AW2831" i="1" s="1"/>
  <c r="AX2831" i="1" a="1"/>
  <c r="AX2831" i="1" s="1"/>
  <c r="AY2831" i="1" a="1"/>
  <c r="AY2831" i="1" s="1"/>
  <c r="AZ2831" i="1" a="1"/>
  <c r="AZ2831" i="1" s="1"/>
  <c r="AI2832" i="1"/>
  <c r="AL2832" i="1"/>
  <c r="AM2832" i="1"/>
  <c r="AU2832" i="1"/>
  <c r="AV2832" i="1"/>
  <c r="AW2832" i="1" a="1"/>
  <c r="AW2832" i="1" s="1"/>
  <c r="AX2832" i="1" a="1"/>
  <c r="AX2832" i="1" s="1"/>
  <c r="AY2832" i="1" a="1"/>
  <c r="AY2832" i="1" s="1"/>
  <c r="AZ2832" i="1" a="1"/>
  <c r="AZ2832" i="1" s="1"/>
  <c r="AI2833" i="1"/>
  <c r="AM2833" i="1"/>
  <c r="AO2833" i="1"/>
  <c r="AN2833" i="1" s="1"/>
  <c r="AR2833" i="1" s="1"/>
  <c r="AU2833" i="1"/>
  <c r="AV2833" i="1"/>
  <c r="AW2833" i="1" a="1"/>
  <c r="AW2833" i="1" s="1"/>
  <c r="AX2833" i="1" a="1"/>
  <c r="AX2833" i="1" s="1"/>
  <c r="AY2833" i="1" a="1"/>
  <c r="AY2833" i="1" s="1"/>
  <c r="AZ2833" i="1" a="1"/>
  <c r="AZ2833" i="1" s="1"/>
  <c r="AI2834" i="1"/>
  <c r="AT2834" i="1" s="1"/>
  <c r="AM2834" i="1"/>
  <c r="AO2834" i="1"/>
  <c r="AN2834" i="1" s="1"/>
  <c r="AR2834" i="1" s="1"/>
  <c r="AU2834" i="1"/>
  <c r="AV2834" i="1"/>
  <c r="AI2835" i="1"/>
  <c r="AM2835" i="1"/>
  <c r="AO2835" i="1"/>
  <c r="AS2835" i="1" s="1"/>
  <c r="AU2835" i="1"/>
  <c r="AV2835" i="1"/>
  <c r="AW2835" i="1" a="1"/>
  <c r="AW2835" i="1" s="1"/>
  <c r="AY2835" i="1" a="1"/>
  <c r="AY2835" i="1" s="1"/>
  <c r="AI2836" i="1"/>
  <c r="AT2836" i="1" s="1"/>
  <c r="AM2836" i="1"/>
  <c r="AO2836" i="1"/>
  <c r="AN2836" i="1" s="1"/>
  <c r="AR2836" i="1" s="1"/>
  <c r="AU2836" i="1"/>
  <c r="AV2836" i="1"/>
  <c r="AW2836" i="1" a="1"/>
  <c r="AW2836" i="1" s="1"/>
  <c r="AX2836" i="1" a="1"/>
  <c r="AX2836" i="1" s="1"/>
  <c r="AY2836" i="1" a="1"/>
  <c r="AY2836" i="1" s="1"/>
  <c r="AZ2836" i="1" a="1"/>
  <c r="AZ2836" i="1" s="1"/>
  <c r="AI2837" i="1"/>
  <c r="AM2837" i="1"/>
  <c r="AO2837" i="1"/>
  <c r="AN2837" i="1" s="1"/>
  <c r="AR2837" i="1" s="1"/>
  <c r="AU2837" i="1"/>
  <c r="AV2837" i="1"/>
  <c r="AW2837" i="1" a="1"/>
  <c r="AW2837" i="1" s="1"/>
  <c r="AX2837" i="1" a="1"/>
  <c r="AX2837" i="1" s="1"/>
  <c r="AY2837" i="1" a="1"/>
  <c r="AY2837" i="1" s="1"/>
  <c r="AZ2837" i="1" a="1"/>
  <c r="AZ2837" i="1" s="1"/>
  <c r="AI2838" i="1"/>
  <c r="AM2838" i="1"/>
  <c r="AO2838" i="1"/>
  <c r="AS2838" i="1" s="1"/>
  <c r="AU2838" i="1"/>
  <c r="AV2838" i="1"/>
  <c r="AW2838" i="1" a="1"/>
  <c r="AW2838" i="1" s="1"/>
  <c r="AX2838" i="1" a="1"/>
  <c r="AX2838" i="1" s="1"/>
  <c r="AY2838" i="1" a="1"/>
  <c r="AY2838" i="1" s="1"/>
  <c r="AZ2838" i="1" a="1"/>
  <c r="AZ2838" i="1" s="1"/>
  <c r="AI2839" i="1"/>
  <c r="AT2839" i="1" s="1"/>
  <c r="AM2839" i="1"/>
  <c r="AO2839" i="1"/>
  <c r="AN2839" i="1" s="1"/>
  <c r="AR2839" i="1" s="1"/>
  <c r="AU2839" i="1"/>
  <c r="AV2839" i="1"/>
  <c r="AW2839" i="1" a="1"/>
  <c r="AW2839" i="1" s="1"/>
  <c r="AX2839" i="1" a="1"/>
  <c r="AX2839" i="1" s="1"/>
  <c r="AY2839" i="1" a="1"/>
  <c r="AY2839" i="1" s="1"/>
  <c r="AZ2839" i="1" a="1"/>
  <c r="AZ2839" i="1" s="1"/>
  <c r="AI2840" i="1"/>
  <c r="AM2840" i="1"/>
  <c r="AO2840" i="1"/>
  <c r="AN2840" i="1" s="1"/>
  <c r="AR2840" i="1" s="1"/>
  <c r="AU2840" i="1"/>
  <c r="AV2840" i="1"/>
  <c r="AW2840" i="1" a="1"/>
  <c r="AW2840" i="1" s="1"/>
  <c r="AX2840" i="1" a="1"/>
  <c r="AX2840" i="1" s="1"/>
  <c r="AY2840" i="1" a="1"/>
  <c r="AY2840" i="1" s="1"/>
  <c r="AZ2840" i="1" a="1"/>
  <c r="AZ2840" i="1" s="1"/>
  <c r="AI2841" i="1"/>
  <c r="AM2841" i="1"/>
  <c r="AO2841" i="1"/>
  <c r="AS2841" i="1" s="1"/>
  <c r="AU2841" i="1"/>
  <c r="AV2841" i="1"/>
  <c r="AW2841" i="1" a="1"/>
  <c r="AW2841" i="1" s="1"/>
  <c r="AX2841" i="1" a="1"/>
  <c r="AX2841" i="1" s="1"/>
  <c r="AY2841" i="1" a="1"/>
  <c r="AY2841" i="1" s="1"/>
  <c r="AZ2841" i="1" a="1"/>
  <c r="AZ2841" i="1" s="1"/>
  <c r="AI2842" i="1"/>
  <c r="AM2842" i="1"/>
  <c r="AO2842" i="1"/>
  <c r="AN2842" i="1" s="1"/>
  <c r="AR2842" i="1" s="1"/>
  <c r="AU2842" i="1"/>
  <c r="AV2842" i="1"/>
  <c r="AW2842" i="1" a="1"/>
  <c r="AW2842" i="1" s="1"/>
  <c r="AX2842" i="1" a="1"/>
  <c r="AX2842" i="1" s="1"/>
  <c r="AY2842" i="1" a="1"/>
  <c r="AY2842" i="1" s="1"/>
  <c r="AZ2842" i="1" a="1"/>
  <c r="AZ2842" i="1" s="1"/>
  <c r="AI2843" i="1"/>
  <c r="AL2843" i="1"/>
  <c r="AM2843" i="1"/>
  <c r="AU2843" i="1"/>
  <c r="AV2843" i="1"/>
  <c r="AW2843" i="1" a="1"/>
  <c r="AW2843" i="1" s="1"/>
  <c r="AX2843" i="1" a="1"/>
  <c r="AX2843" i="1" s="1"/>
  <c r="AY2843" i="1" a="1"/>
  <c r="AY2843" i="1" s="1"/>
  <c r="AZ2843" i="1" a="1"/>
  <c r="AZ2843" i="1" s="1"/>
  <c r="AI2844" i="1"/>
  <c r="AT2844" i="1" s="1"/>
  <c r="AL2844" i="1"/>
  <c r="AM2844" i="1"/>
  <c r="AU2844" i="1"/>
  <c r="AV2844" i="1"/>
  <c r="AW2844" i="1" a="1"/>
  <c r="AW2844" i="1" s="1"/>
  <c r="AX2844" i="1" a="1"/>
  <c r="AX2844" i="1" s="1"/>
  <c r="AY2844" i="1" a="1"/>
  <c r="AY2844" i="1" s="1"/>
  <c r="AZ2844" i="1" a="1"/>
  <c r="AZ2844" i="1" s="1"/>
  <c r="AI2845" i="1"/>
  <c r="AM2845" i="1"/>
  <c r="AO2845" i="1"/>
  <c r="AS2845" i="1" s="1"/>
  <c r="AU2845" i="1"/>
  <c r="AV2845" i="1"/>
  <c r="AW2845" i="1" a="1"/>
  <c r="AW2845" i="1" s="1"/>
  <c r="AX2845" i="1" a="1"/>
  <c r="AX2845" i="1" s="1"/>
  <c r="AY2845" i="1" a="1"/>
  <c r="AY2845" i="1" s="1"/>
  <c r="AZ2845" i="1" a="1"/>
  <c r="AZ2845" i="1" s="1"/>
  <c r="AI2846" i="1"/>
  <c r="AL2846" i="1"/>
  <c r="AM2846" i="1"/>
  <c r="AU2846" i="1"/>
  <c r="AV2846" i="1"/>
  <c r="AW2846" i="1" a="1"/>
  <c r="AW2846" i="1" s="1"/>
  <c r="AX2846" i="1" a="1"/>
  <c r="AX2846" i="1" s="1"/>
  <c r="AY2846" i="1" a="1"/>
  <c r="AY2846" i="1" s="1"/>
  <c r="AZ2846" i="1" a="1"/>
  <c r="AZ2846" i="1" s="1"/>
  <c r="AI2847" i="1"/>
  <c r="AT2847" i="1" s="1"/>
  <c r="AL2847" i="1"/>
  <c r="AM2847" i="1"/>
  <c r="AU2847" i="1"/>
  <c r="AV2847" i="1"/>
  <c r="AW2847" i="1" a="1"/>
  <c r="AW2847" i="1" s="1"/>
  <c r="AX2847" i="1" a="1"/>
  <c r="AX2847" i="1" s="1"/>
  <c r="AY2847" i="1" a="1"/>
  <c r="AY2847" i="1" s="1"/>
  <c r="AZ2847" i="1" a="1"/>
  <c r="AZ2847" i="1" s="1"/>
  <c r="AI2848" i="1"/>
  <c r="AM2848" i="1"/>
  <c r="AO2848" i="1"/>
  <c r="AN2848" i="1" s="1"/>
  <c r="AR2848" i="1" s="1"/>
  <c r="AU2848" i="1"/>
  <c r="AV2848" i="1"/>
  <c r="AW2848" i="1" a="1"/>
  <c r="AW2848" i="1" s="1"/>
  <c r="AX2848" i="1" a="1"/>
  <c r="AX2848" i="1" s="1"/>
  <c r="AY2848" i="1" a="1"/>
  <c r="AY2848" i="1" s="1"/>
  <c r="AZ2848" i="1" a="1"/>
  <c r="AZ2848" i="1" s="1"/>
  <c r="AI2849" i="1"/>
  <c r="AM2849" i="1"/>
  <c r="AO2849" i="1"/>
  <c r="AS2849" i="1" s="1"/>
  <c r="AU2849" i="1"/>
  <c r="AV2849" i="1"/>
  <c r="AW2849" i="1" a="1"/>
  <c r="AW2849" i="1" s="1"/>
  <c r="AX2849" i="1" a="1"/>
  <c r="AX2849" i="1" s="1"/>
  <c r="AY2849" i="1" a="1"/>
  <c r="AY2849" i="1" s="1"/>
  <c r="AZ2849" i="1" a="1"/>
  <c r="AZ2849" i="1" s="1"/>
  <c r="AI2850" i="1"/>
  <c r="AL2850" i="1"/>
  <c r="AM2850" i="1"/>
  <c r="AU2850" i="1"/>
  <c r="AV2850" i="1"/>
  <c r="AW2850" i="1" a="1"/>
  <c r="AW2850" i="1" s="1"/>
  <c r="AX2850" i="1" a="1"/>
  <c r="AX2850" i="1" s="1"/>
  <c r="AY2850" i="1" a="1"/>
  <c r="AY2850" i="1" s="1"/>
  <c r="AZ2850" i="1" a="1"/>
  <c r="AZ2850" i="1" s="1"/>
  <c r="AI2851" i="1"/>
  <c r="AM2851" i="1"/>
  <c r="AO2851" i="1"/>
  <c r="AN2851" i="1" s="1"/>
  <c r="AR2851" i="1" s="1"/>
  <c r="AU2851" i="1"/>
  <c r="AV2851" i="1"/>
  <c r="AW2851" i="1" a="1"/>
  <c r="AW2851" i="1" s="1"/>
  <c r="AX2851" i="1" a="1"/>
  <c r="AX2851" i="1" s="1"/>
  <c r="AY2851" i="1" a="1"/>
  <c r="AY2851" i="1" s="1"/>
  <c r="AZ2851" i="1" a="1"/>
  <c r="AZ2851" i="1" s="1"/>
  <c r="AI2852" i="1"/>
  <c r="AT2852" i="1" s="1"/>
  <c r="AL2852" i="1"/>
  <c r="AM2852" i="1"/>
  <c r="AU2852" i="1"/>
  <c r="AV2852" i="1"/>
  <c r="AW2852" i="1" a="1"/>
  <c r="AW2852" i="1" s="1"/>
  <c r="AX2852" i="1" a="1"/>
  <c r="AX2852" i="1" s="1"/>
  <c r="AY2852" i="1" a="1"/>
  <c r="AY2852" i="1" s="1"/>
  <c r="AZ2852" i="1" a="1"/>
  <c r="AZ2852" i="1" s="1"/>
  <c r="AI2853" i="1"/>
  <c r="AM2853" i="1"/>
  <c r="AO2853" i="1"/>
  <c r="AS2853" i="1" s="1"/>
  <c r="AU2853" i="1"/>
  <c r="AV2853" i="1"/>
  <c r="AW2853" i="1" a="1"/>
  <c r="AW2853" i="1" s="1"/>
  <c r="AX2853" i="1" a="1"/>
  <c r="AX2853" i="1" s="1"/>
  <c r="AY2853" i="1" a="1"/>
  <c r="AY2853" i="1" s="1"/>
  <c r="AZ2853" i="1" a="1"/>
  <c r="AZ2853" i="1" s="1"/>
  <c r="AI2854" i="1"/>
  <c r="AT2854" i="1" s="1"/>
  <c r="AL2854" i="1"/>
  <c r="AM2854" i="1"/>
  <c r="AU2854" i="1"/>
  <c r="AV2854" i="1"/>
  <c r="AW2854" i="1" a="1"/>
  <c r="AW2854" i="1" s="1"/>
  <c r="AX2854" i="1" a="1"/>
  <c r="AX2854" i="1" s="1"/>
  <c r="AY2854" i="1" a="1"/>
  <c r="AY2854" i="1" s="1"/>
  <c r="AZ2854" i="1" a="1"/>
  <c r="AZ2854" i="1" s="1"/>
  <c r="AI2855" i="1"/>
  <c r="AT2855" i="1" s="1"/>
  <c r="AL2855" i="1"/>
  <c r="AM2855" i="1"/>
  <c r="AU2855" i="1"/>
  <c r="AV2855" i="1"/>
  <c r="AW2855" i="1" a="1"/>
  <c r="AW2855" i="1" s="1"/>
  <c r="AX2855" i="1" a="1"/>
  <c r="AX2855" i="1" s="1"/>
  <c r="AY2855" i="1" a="1"/>
  <c r="AY2855" i="1" s="1"/>
  <c r="AZ2855" i="1" a="1"/>
  <c r="AZ2855" i="1" s="1"/>
  <c r="AI2856" i="1"/>
  <c r="AM2856" i="1"/>
  <c r="AO2856" i="1"/>
  <c r="AN2856" i="1" s="1"/>
  <c r="AR2856" i="1" s="1"/>
  <c r="AU2856" i="1"/>
  <c r="AV2856" i="1"/>
  <c r="AI2857" i="1"/>
  <c r="AL2857" i="1"/>
  <c r="AM2857" i="1"/>
  <c r="AU2857" i="1"/>
  <c r="AV2857" i="1"/>
  <c r="AI2858" i="1"/>
  <c r="AT2858" i="1" s="1"/>
  <c r="AM2858" i="1"/>
  <c r="AO2858" i="1"/>
  <c r="AN2858" i="1" s="1"/>
  <c r="AR2858" i="1" s="1"/>
  <c r="AU2858" i="1"/>
  <c r="AV2858" i="1"/>
  <c r="AI2859" i="1"/>
  <c r="AL2859" i="1"/>
  <c r="AM2859" i="1"/>
  <c r="AU2859" i="1"/>
  <c r="AV2859" i="1"/>
  <c r="AI2860" i="1"/>
  <c r="AM2860" i="1"/>
  <c r="AO2860" i="1"/>
  <c r="AN2860" i="1" s="1"/>
  <c r="AR2860" i="1" s="1"/>
  <c r="AU2860" i="1"/>
  <c r="AV2860" i="1"/>
  <c r="AI2861" i="1"/>
  <c r="AM2861" i="1"/>
  <c r="AO2861" i="1"/>
  <c r="AN2861" i="1" s="1"/>
  <c r="AR2861" i="1" s="1"/>
  <c r="AU2861" i="1"/>
  <c r="AV2861" i="1"/>
  <c r="AI2862" i="1"/>
  <c r="AT2862" i="1" s="1"/>
  <c r="AM2862" i="1"/>
  <c r="AO2862" i="1"/>
  <c r="AN2862" i="1" s="1"/>
  <c r="AR2862" i="1" s="1"/>
  <c r="AU2862" i="1"/>
  <c r="AV2862" i="1"/>
  <c r="AW2862" i="1" a="1"/>
  <c r="AW2862" i="1" s="1"/>
  <c r="AX2862" i="1" a="1"/>
  <c r="AX2862" i="1" s="1"/>
  <c r="AY2862" i="1" a="1"/>
  <c r="AY2862" i="1" s="1"/>
  <c r="AZ2862" i="1" a="1"/>
  <c r="AZ2862" i="1" s="1"/>
  <c r="AI2863" i="1"/>
  <c r="AT2863" i="1" s="1"/>
  <c r="AL2863" i="1"/>
  <c r="AM2863" i="1"/>
  <c r="AU2863" i="1"/>
  <c r="AV2863" i="1"/>
  <c r="AW2863" i="1" a="1"/>
  <c r="AW2863" i="1" s="1"/>
  <c r="AX2863" i="1" a="1"/>
  <c r="AX2863" i="1" s="1"/>
  <c r="AY2863" i="1" a="1"/>
  <c r="AY2863" i="1" s="1"/>
  <c r="AZ2863" i="1" a="1"/>
  <c r="AZ2863" i="1" s="1"/>
  <c r="AI2864" i="1"/>
  <c r="AM2864" i="1"/>
  <c r="AO2864" i="1"/>
  <c r="AN2864" i="1" s="1"/>
  <c r="AR2864" i="1" s="1"/>
  <c r="AU2864" i="1"/>
  <c r="AV2864" i="1"/>
  <c r="AW2864" i="1" a="1"/>
  <c r="AW2864" i="1" s="1"/>
  <c r="AX2864" i="1" a="1"/>
  <c r="AX2864" i="1" s="1"/>
  <c r="AY2864" i="1" a="1"/>
  <c r="AY2864" i="1" s="1"/>
  <c r="AZ2864" i="1" a="1"/>
  <c r="AZ2864" i="1" s="1"/>
  <c r="AI2865" i="1"/>
  <c r="AL2865" i="1"/>
  <c r="AM2865" i="1"/>
  <c r="AU2865" i="1"/>
  <c r="AV2865" i="1"/>
  <c r="AW2865" i="1" a="1"/>
  <c r="AW2865" i="1" s="1"/>
  <c r="AX2865" i="1" a="1"/>
  <c r="AX2865" i="1" s="1"/>
  <c r="AY2865" i="1" a="1"/>
  <c r="AY2865" i="1" s="1"/>
  <c r="AZ2865" i="1" a="1"/>
  <c r="AZ2865" i="1" s="1"/>
  <c r="AI2866" i="1"/>
  <c r="AT2866" i="1" s="1"/>
  <c r="AM2866" i="1"/>
  <c r="AO2866" i="1"/>
  <c r="AN2866" i="1" s="1"/>
  <c r="AR2866" i="1" s="1"/>
  <c r="AU2866" i="1"/>
  <c r="AV2866" i="1"/>
  <c r="AW2866" i="1" a="1"/>
  <c r="AW2866" i="1" s="1"/>
  <c r="AX2866" i="1" a="1"/>
  <c r="AX2866" i="1" s="1"/>
  <c r="AY2866" i="1" a="1"/>
  <c r="AY2866" i="1" s="1"/>
  <c r="AZ2866" i="1" a="1"/>
  <c r="AZ2866" i="1" s="1"/>
  <c r="AI2867" i="1"/>
  <c r="AL2867" i="1"/>
  <c r="AM2867" i="1"/>
  <c r="AU2867" i="1"/>
  <c r="AV2867" i="1"/>
  <c r="AW2867" i="1" a="1"/>
  <c r="AW2867" i="1" s="1"/>
  <c r="AX2867" i="1" a="1"/>
  <c r="AX2867" i="1" s="1"/>
  <c r="AY2867" i="1" a="1"/>
  <c r="AY2867" i="1" s="1"/>
  <c r="AZ2867" i="1" a="1"/>
  <c r="AZ2867" i="1" s="1"/>
  <c r="AI2868" i="1"/>
  <c r="AL2868" i="1"/>
  <c r="AM2868" i="1"/>
  <c r="AU2868" i="1"/>
  <c r="AV2868" i="1"/>
  <c r="AW2868" i="1" a="1"/>
  <c r="AW2868" i="1" s="1"/>
  <c r="AX2868" i="1" a="1"/>
  <c r="AX2868" i="1" s="1"/>
  <c r="AY2868" i="1" a="1"/>
  <c r="AY2868" i="1" s="1"/>
  <c r="AZ2868" i="1" a="1"/>
  <c r="AZ2868" i="1" s="1"/>
  <c r="AI2869" i="1"/>
  <c r="AM2869" i="1"/>
  <c r="AO2869" i="1"/>
  <c r="AN2869" i="1" s="1"/>
  <c r="AR2869" i="1" s="1"/>
  <c r="AU2869" i="1"/>
  <c r="AV2869" i="1"/>
  <c r="AW2869" i="1" a="1"/>
  <c r="AW2869" i="1" s="1"/>
  <c r="AY2869" i="1" a="1"/>
  <c r="AY2869" i="1" s="1"/>
  <c r="AI2870" i="1"/>
  <c r="AT2870" i="1" s="1"/>
  <c r="AL2870" i="1"/>
  <c r="AM2870" i="1"/>
  <c r="AU2870" i="1"/>
  <c r="AV2870" i="1"/>
  <c r="AZ2870" i="1" a="1"/>
  <c r="AZ2870" i="1" s="1"/>
  <c r="AI2871" i="1"/>
  <c r="AL2871" i="1"/>
  <c r="AM2871" i="1"/>
  <c r="AU2871" i="1"/>
  <c r="AV2871" i="1"/>
  <c r="AW2871" i="1" a="1"/>
  <c r="AW2871" i="1" s="1"/>
  <c r="AY2871" i="1" a="1"/>
  <c r="AY2871" i="1" s="1"/>
  <c r="AZ2871" i="1" a="1"/>
  <c r="AZ2871" i="1" s="1"/>
  <c r="AI2872" i="1"/>
  <c r="AM2872" i="1"/>
  <c r="AO2872" i="1"/>
  <c r="AN2872" i="1" s="1"/>
  <c r="AR2872" i="1" s="1"/>
  <c r="AU2872" i="1"/>
  <c r="AV2872" i="1"/>
  <c r="AW2872" i="1" a="1"/>
  <c r="AW2872" i="1" s="1"/>
  <c r="AY2872" i="1" a="1"/>
  <c r="AY2872" i="1" s="1"/>
  <c r="AI2873" i="1"/>
  <c r="AL2873" i="1"/>
  <c r="AM2873" i="1"/>
  <c r="AU2873" i="1"/>
  <c r="AV2873" i="1"/>
  <c r="AZ2873" i="1" a="1"/>
  <c r="AZ2873" i="1" s="1"/>
  <c r="AI2874" i="1"/>
  <c r="AL2874" i="1"/>
  <c r="AM2874" i="1"/>
  <c r="AU2874" i="1"/>
  <c r="AV2874" i="1"/>
  <c r="AW2874" i="1" a="1"/>
  <c r="AW2874" i="1" s="1"/>
  <c r="AY2874" i="1" a="1"/>
  <c r="AY2874" i="1" s="1"/>
  <c r="AZ2874" i="1" a="1"/>
  <c r="AZ2874" i="1" s="1"/>
  <c r="AI2875" i="1"/>
  <c r="AM2875" i="1"/>
  <c r="AO2875" i="1"/>
  <c r="AS2875" i="1" s="1"/>
  <c r="AU2875" i="1"/>
  <c r="AV2875" i="1"/>
  <c r="AW2875" i="1" a="1"/>
  <c r="AW2875" i="1" s="1"/>
  <c r="AX2875" i="1" a="1"/>
  <c r="AX2875" i="1" s="1"/>
  <c r="AY2875" i="1" a="1"/>
  <c r="AY2875" i="1" s="1"/>
  <c r="AZ2875" i="1" a="1"/>
  <c r="AZ2875" i="1" s="1"/>
  <c r="AI2876" i="1"/>
  <c r="AT2876" i="1" s="1"/>
  <c r="AL2876" i="1"/>
  <c r="AM2876" i="1"/>
  <c r="AU2876" i="1"/>
  <c r="AV2876" i="1"/>
  <c r="AW2876" i="1" a="1"/>
  <c r="AW2876" i="1" s="1"/>
  <c r="AX2876" i="1" a="1"/>
  <c r="AX2876" i="1" s="1"/>
  <c r="AY2876" i="1" a="1"/>
  <c r="AY2876" i="1" s="1"/>
  <c r="AZ2876" i="1" a="1"/>
  <c r="AZ2876" i="1" s="1"/>
  <c r="AI2877" i="1"/>
  <c r="AM2877" i="1"/>
  <c r="AO2877" i="1"/>
  <c r="AN2877" i="1" s="1"/>
  <c r="AR2877" i="1" s="1"/>
  <c r="AU2877" i="1"/>
  <c r="AV2877" i="1"/>
  <c r="AW2877" i="1" a="1"/>
  <c r="AW2877" i="1" s="1"/>
  <c r="AX2877" i="1" a="1"/>
  <c r="AX2877" i="1" s="1"/>
  <c r="AY2877" i="1" a="1"/>
  <c r="AY2877" i="1" s="1"/>
  <c r="AZ2877" i="1" a="1"/>
  <c r="AZ2877" i="1" s="1"/>
  <c r="AI2878" i="1"/>
  <c r="AL2878" i="1"/>
  <c r="AM2878" i="1"/>
  <c r="AU2878" i="1"/>
  <c r="AV2878" i="1"/>
  <c r="AW2878" i="1" a="1"/>
  <c r="AW2878" i="1" s="1"/>
  <c r="AX2878" i="1" a="1"/>
  <c r="AX2878" i="1" s="1"/>
  <c r="AY2878" i="1" a="1"/>
  <c r="AY2878" i="1" s="1"/>
  <c r="AZ2878" i="1" a="1"/>
  <c r="AZ2878" i="1" s="1"/>
  <c r="AI2879" i="1"/>
  <c r="AM2879" i="1"/>
  <c r="AO2879" i="1"/>
  <c r="AN2879" i="1" s="1"/>
  <c r="AR2879" i="1" s="1"/>
  <c r="AU2879" i="1"/>
  <c r="AV2879" i="1"/>
  <c r="AW2879" i="1" a="1"/>
  <c r="AW2879" i="1" s="1"/>
  <c r="AY2879" i="1" a="1"/>
  <c r="AY2879" i="1" s="1"/>
  <c r="AZ2879" i="1" a="1"/>
  <c r="AZ2879" i="1" s="1"/>
  <c r="AI2880" i="1"/>
  <c r="AL2880" i="1"/>
  <c r="AM2880" i="1"/>
  <c r="AU2880" i="1"/>
  <c r="AV2880" i="1"/>
  <c r="AI2881" i="1"/>
  <c r="AL2881" i="1"/>
  <c r="AM2881" i="1"/>
  <c r="AU2881" i="1"/>
  <c r="AV2881" i="1"/>
  <c r="AW2881" i="1" a="1"/>
  <c r="AW2881" i="1" s="1"/>
  <c r="AZ2881" i="1" a="1"/>
  <c r="AZ2881" i="1" s="1"/>
  <c r="AI2882" i="1"/>
  <c r="AM2882" i="1"/>
  <c r="AO2882" i="1"/>
  <c r="AN2882" i="1" s="1"/>
  <c r="AR2882" i="1" s="1"/>
  <c r="AU2882" i="1"/>
  <c r="AV2882" i="1"/>
  <c r="AW2882" i="1" a="1"/>
  <c r="AW2882" i="1" s="1"/>
  <c r="AX2882" i="1" a="1"/>
  <c r="AX2882" i="1" s="1"/>
  <c r="AY2882" i="1" a="1"/>
  <c r="AY2882" i="1" s="1"/>
  <c r="AZ2882" i="1" a="1"/>
  <c r="AZ2882" i="1" s="1"/>
  <c r="AI2883" i="1"/>
  <c r="AL2883" i="1"/>
  <c r="AM2883" i="1"/>
  <c r="AU2883" i="1"/>
  <c r="AV2883" i="1"/>
  <c r="AW2883" i="1" a="1"/>
  <c r="AW2883" i="1" s="1"/>
  <c r="AX2883" i="1" a="1"/>
  <c r="AX2883" i="1" s="1"/>
  <c r="AY2883" i="1" a="1"/>
  <c r="AY2883" i="1" s="1"/>
  <c r="AZ2883" i="1" a="1"/>
  <c r="AZ2883" i="1" s="1"/>
  <c r="AI2884" i="1"/>
  <c r="AT2884" i="1" s="1"/>
  <c r="AM2884" i="1"/>
  <c r="AO2884" i="1"/>
  <c r="AN2884" i="1" s="1"/>
  <c r="AR2884" i="1" s="1"/>
  <c r="AU2884" i="1"/>
  <c r="AV2884" i="1"/>
  <c r="AW2884" i="1" a="1"/>
  <c r="AW2884" i="1" s="1"/>
  <c r="AY2884" i="1" a="1"/>
  <c r="AY2884" i="1" s="1"/>
  <c r="AZ2884" i="1" a="1"/>
  <c r="AZ2884" i="1" s="1"/>
  <c r="AI2885" i="1"/>
  <c r="AL2885" i="1"/>
  <c r="AM2885" i="1"/>
  <c r="AU2885" i="1"/>
  <c r="AV2885" i="1"/>
  <c r="AI2886" i="1"/>
  <c r="AT2886" i="1" s="1"/>
  <c r="AM2886" i="1"/>
  <c r="AO2886" i="1"/>
  <c r="AN2886" i="1" s="1"/>
  <c r="AR2886" i="1" s="1"/>
  <c r="AU2886" i="1"/>
  <c r="AV2886" i="1"/>
  <c r="AW2886" i="1" a="1"/>
  <c r="AW2886" i="1" s="1"/>
  <c r="AX2886" i="1" a="1"/>
  <c r="AX2886" i="1" s="1"/>
  <c r="AY2886" i="1" a="1"/>
  <c r="AY2886" i="1" s="1"/>
  <c r="AZ2886" i="1" a="1"/>
  <c r="AZ2886" i="1" s="1"/>
  <c r="AI2887" i="1"/>
  <c r="AT2887" i="1" s="1"/>
  <c r="AL2887" i="1"/>
  <c r="AM2887" i="1"/>
  <c r="AU2887" i="1"/>
  <c r="AV2887" i="1"/>
  <c r="AI2888" i="1"/>
  <c r="AL2888" i="1"/>
  <c r="AM2888" i="1"/>
  <c r="AU2888" i="1"/>
  <c r="AV2888" i="1"/>
  <c r="AZ2888" i="1" a="1"/>
  <c r="AZ2888" i="1" s="1"/>
  <c r="AI2889" i="1"/>
  <c r="AM2889" i="1"/>
  <c r="AO2889" i="1"/>
  <c r="AN2889" i="1" s="1"/>
  <c r="AR2889" i="1" s="1"/>
  <c r="AU2889" i="1"/>
  <c r="AV2889" i="1"/>
  <c r="AW2889" i="1" a="1"/>
  <c r="AW2889" i="1" s="1"/>
  <c r="AX2889" i="1" a="1"/>
  <c r="AX2889" i="1" s="1"/>
  <c r="AY2889" i="1" a="1"/>
  <c r="AY2889" i="1" s="1"/>
  <c r="AZ2889" i="1" a="1"/>
  <c r="AZ2889" i="1" s="1"/>
  <c r="AI2890" i="1"/>
  <c r="AT2890" i="1" s="1"/>
  <c r="AL2890" i="1"/>
  <c r="AM2890" i="1"/>
  <c r="AU2890" i="1"/>
  <c r="AV2890" i="1"/>
  <c r="AI2891" i="1"/>
  <c r="AL2891" i="1"/>
  <c r="AM2891" i="1"/>
  <c r="AU2891" i="1"/>
  <c r="AV2891" i="1"/>
  <c r="AZ2891" i="1" a="1"/>
  <c r="AZ2891" i="1" s="1"/>
  <c r="AI2892" i="1"/>
  <c r="AM2892" i="1"/>
  <c r="AO2892" i="1"/>
  <c r="AN2892" i="1" s="1"/>
  <c r="AR2892" i="1" s="1"/>
  <c r="AU2892" i="1"/>
  <c r="AV2892" i="1"/>
  <c r="AW2892" i="1" a="1"/>
  <c r="AW2892" i="1" s="1"/>
  <c r="AX2892" i="1" a="1"/>
  <c r="AX2892" i="1" s="1"/>
  <c r="AY2892" i="1" a="1"/>
  <c r="AY2892" i="1" s="1"/>
  <c r="AZ2892" i="1" a="1"/>
  <c r="AZ2892" i="1" s="1"/>
  <c r="AI2893" i="1"/>
  <c r="AL2893" i="1"/>
  <c r="AM2893" i="1"/>
  <c r="AU2893" i="1"/>
  <c r="AV2893" i="1"/>
  <c r="AI2894" i="1"/>
  <c r="AT2894" i="1" s="1"/>
  <c r="AL2894" i="1"/>
  <c r="AM2894" i="1"/>
  <c r="AU2894" i="1"/>
  <c r="AV2894" i="1"/>
  <c r="AZ2894" i="1" a="1"/>
  <c r="AZ2894" i="1" s="1"/>
  <c r="AI2895" i="1"/>
  <c r="AT2895" i="1" s="1"/>
  <c r="AM2895" i="1"/>
  <c r="AO2895" i="1"/>
  <c r="AN2895" i="1" s="1"/>
  <c r="AR2895" i="1" s="1"/>
  <c r="AU2895" i="1"/>
  <c r="AV2895" i="1"/>
  <c r="AW2895" i="1" a="1"/>
  <c r="AW2895" i="1" s="1"/>
  <c r="AX2895" i="1" a="1"/>
  <c r="AX2895" i="1" s="1"/>
  <c r="AY2895" i="1" a="1"/>
  <c r="AY2895" i="1" s="1"/>
  <c r="AZ2895" i="1" a="1"/>
  <c r="AZ2895" i="1" s="1"/>
  <c r="AI2896" i="1"/>
  <c r="AL2896" i="1"/>
  <c r="AM2896" i="1"/>
  <c r="AU2896" i="1"/>
  <c r="AV2896" i="1"/>
  <c r="AI2897" i="1"/>
  <c r="AL2897" i="1"/>
  <c r="AM2897" i="1"/>
  <c r="AU2897" i="1"/>
  <c r="AV2897" i="1"/>
  <c r="AZ2897" i="1" a="1"/>
  <c r="AZ2897" i="1" s="1"/>
  <c r="AI2898" i="1"/>
  <c r="AM2898" i="1"/>
  <c r="AO2898" i="1"/>
  <c r="AN2898" i="1" s="1"/>
  <c r="AR2898" i="1" s="1"/>
  <c r="AT2898" i="1"/>
  <c r="AU2898" i="1"/>
  <c r="AV2898" i="1"/>
  <c r="AW2898" i="1" a="1"/>
  <c r="AW2898" i="1" s="1"/>
  <c r="AX2898" i="1" a="1"/>
  <c r="AX2898" i="1" s="1"/>
  <c r="AY2898" i="1" a="1"/>
  <c r="AY2898" i="1" s="1"/>
  <c r="AZ2898" i="1" a="1"/>
  <c r="AZ2898" i="1" s="1"/>
  <c r="AI2899" i="1"/>
  <c r="AL2899" i="1"/>
  <c r="AM2899" i="1"/>
  <c r="AU2899" i="1"/>
  <c r="AV2899" i="1"/>
  <c r="AW2899" i="1" a="1"/>
  <c r="AW2899" i="1" s="1"/>
  <c r="AY2899" i="1" a="1"/>
  <c r="AY2899" i="1" s="1"/>
  <c r="AI2900" i="1"/>
  <c r="AT2900" i="1" s="1"/>
  <c r="AL2900" i="1"/>
  <c r="AM2900" i="1"/>
  <c r="AU2900" i="1"/>
  <c r="AV2900" i="1"/>
  <c r="AZ2900" i="1" a="1"/>
  <c r="AZ2900" i="1" s="1"/>
  <c r="AI2901" i="1"/>
  <c r="AL2901" i="1"/>
  <c r="AM2901" i="1"/>
  <c r="AU2901" i="1"/>
  <c r="AV2901" i="1"/>
  <c r="AZ2901" i="1" a="1"/>
  <c r="AZ2901" i="1" s="1"/>
  <c r="AI2902" i="1"/>
  <c r="AT2902" i="1" s="1"/>
  <c r="AM2902" i="1"/>
  <c r="AO2902" i="1"/>
  <c r="AN2902" i="1" s="1"/>
  <c r="AR2902" i="1" s="1"/>
  <c r="AU2902" i="1"/>
  <c r="AV2902" i="1"/>
  <c r="AW2902" i="1" a="1"/>
  <c r="AW2902" i="1" s="1"/>
  <c r="AY2902" i="1" a="1"/>
  <c r="AY2902" i="1" s="1"/>
  <c r="AI2903" i="1"/>
  <c r="AL2903" i="1"/>
  <c r="AM2903" i="1"/>
  <c r="AU2903" i="1"/>
  <c r="AV2903" i="1"/>
  <c r="AZ2903" i="1" a="1"/>
  <c r="AZ2903" i="1" s="1"/>
  <c r="AI2904" i="1"/>
  <c r="AL2904" i="1"/>
  <c r="AM2904" i="1"/>
  <c r="AU2904" i="1"/>
  <c r="AV2904" i="1"/>
  <c r="AZ2904" i="1" a="1"/>
  <c r="AZ2904" i="1" s="1"/>
  <c r="AI2905" i="1"/>
  <c r="AM2905" i="1"/>
  <c r="AO2905" i="1"/>
  <c r="AN2905" i="1" s="1"/>
  <c r="AR2905" i="1" s="1"/>
  <c r="AU2905" i="1"/>
  <c r="AV2905" i="1"/>
  <c r="AW2905" i="1" a="1"/>
  <c r="AW2905" i="1" s="1"/>
  <c r="AY2905" i="1" a="1"/>
  <c r="AY2905" i="1" s="1"/>
  <c r="AZ2905" i="1" a="1"/>
  <c r="AZ2905" i="1" s="1"/>
  <c r="AI2906" i="1"/>
  <c r="AL2906" i="1"/>
  <c r="AM2906" i="1"/>
  <c r="AU2906" i="1"/>
  <c r="AV2906" i="1"/>
  <c r="AZ2906" i="1" a="1"/>
  <c r="AZ2906" i="1" s="1"/>
  <c r="AI2907" i="1"/>
  <c r="AM2907" i="1"/>
  <c r="AO2907" i="1"/>
  <c r="AS2907" i="1" s="1"/>
  <c r="AU2907" i="1"/>
  <c r="AV2907" i="1"/>
  <c r="AW2907" i="1" a="1"/>
  <c r="AW2907" i="1" s="1"/>
  <c r="AY2907" i="1" a="1"/>
  <c r="AY2907" i="1" s="1"/>
  <c r="AZ2907" i="1" a="1"/>
  <c r="AZ2907" i="1" s="1"/>
  <c r="AI2908" i="1"/>
  <c r="AT2908" i="1" s="1"/>
  <c r="AL2908" i="1"/>
  <c r="AM2908" i="1"/>
  <c r="AU2908" i="1"/>
  <c r="AV2908" i="1"/>
  <c r="AZ2908" i="1" a="1"/>
  <c r="AZ2908" i="1" s="1"/>
  <c r="AI2909" i="1"/>
  <c r="AM2909" i="1"/>
  <c r="AO2909" i="1"/>
  <c r="AN2909" i="1" s="1"/>
  <c r="AR2909" i="1" s="1"/>
  <c r="AU2909" i="1"/>
  <c r="AV2909" i="1"/>
  <c r="AW2909" i="1" a="1"/>
  <c r="AW2909" i="1" s="1"/>
  <c r="AX2909" i="1" a="1"/>
  <c r="AX2909" i="1" s="1"/>
  <c r="AY2909" i="1" a="1"/>
  <c r="AY2909" i="1" s="1"/>
  <c r="AZ2909" i="1" a="1"/>
  <c r="AZ2909" i="1" s="1"/>
  <c r="AI2910" i="1"/>
  <c r="AM2910" i="1"/>
  <c r="AO2910" i="1"/>
  <c r="AS2910" i="1" s="1"/>
  <c r="AU2910" i="1"/>
  <c r="AV2910" i="1"/>
  <c r="AW2910" i="1" a="1"/>
  <c r="AW2910" i="1" s="1"/>
  <c r="AX2910" i="1" a="1"/>
  <c r="AX2910" i="1" s="1"/>
  <c r="AY2910" i="1" a="1"/>
  <c r="AY2910" i="1" s="1"/>
  <c r="AZ2910" i="1" a="1"/>
  <c r="AZ2910" i="1" s="1"/>
  <c r="AI2911" i="1"/>
  <c r="AT2911" i="1" s="1"/>
  <c r="AM2911" i="1"/>
  <c r="AO2911" i="1"/>
  <c r="AN2911" i="1" s="1"/>
  <c r="AR2911" i="1" s="1"/>
  <c r="AU2911" i="1"/>
  <c r="AV2911" i="1"/>
  <c r="AI2912" i="1"/>
  <c r="AM2912" i="1"/>
  <c r="AO2912" i="1"/>
  <c r="AN2912" i="1" s="1"/>
  <c r="AR2912" i="1" s="1"/>
  <c r="AU2912" i="1"/>
  <c r="AV2912" i="1"/>
  <c r="AW2912" i="1" a="1"/>
  <c r="AW2912" i="1" s="1"/>
  <c r="AY2912" i="1" a="1"/>
  <c r="AY2912" i="1" s="1"/>
  <c r="AI2913" i="1"/>
  <c r="AM2913" i="1"/>
  <c r="AO2913" i="1"/>
  <c r="AS2913" i="1" s="1"/>
  <c r="AU2913" i="1"/>
  <c r="AV2913" i="1"/>
  <c r="AI2914" i="1"/>
  <c r="AL2914" i="1"/>
  <c r="AM2914" i="1"/>
  <c r="AU2914" i="1"/>
  <c r="AV2914" i="1"/>
  <c r="AI2915" i="1"/>
  <c r="AM2915" i="1"/>
  <c r="AO2915" i="1"/>
  <c r="AN2915" i="1" s="1"/>
  <c r="AR2915" i="1" s="1"/>
  <c r="AU2915" i="1"/>
  <c r="AV2915" i="1"/>
  <c r="AI2916" i="1"/>
  <c r="AT2916" i="1" s="1"/>
  <c r="AL2916" i="1"/>
  <c r="AM2916" i="1"/>
  <c r="AU2916" i="1"/>
  <c r="AV2916" i="1"/>
  <c r="AI2917" i="1"/>
  <c r="AM2917" i="1"/>
  <c r="AO2917" i="1"/>
  <c r="AS2917" i="1" s="1"/>
  <c r="AU2917" i="1"/>
  <c r="AV2917" i="1"/>
  <c r="AI2918" i="1"/>
  <c r="AT2918" i="1" s="1"/>
  <c r="AM2918" i="1"/>
  <c r="AO2918" i="1"/>
  <c r="AN2918" i="1" s="1"/>
  <c r="AR2918" i="1" s="1"/>
  <c r="AU2918" i="1"/>
  <c r="AV2918" i="1"/>
  <c r="AW2918" i="1" a="1"/>
  <c r="AW2918" i="1" s="1"/>
  <c r="AX2918" i="1" a="1"/>
  <c r="AX2918" i="1" s="1"/>
  <c r="AY2918" i="1" a="1"/>
  <c r="AY2918" i="1" s="1"/>
  <c r="AZ2918" i="1" a="1"/>
  <c r="AZ2918" i="1" s="1"/>
  <c r="AI2919" i="1"/>
  <c r="AT2919" i="1" s="1"/>
  <c r="AL2919" i="1"/>
  <c r="AM2919" i="1"/>
  <c r="AU2919" i="1"/>
  <c r="AV2919" i="1"/>
  <c r="AW2919" i="1" a="1"/>
  <c r="AW2919" i="1" s="1"/>
  <c r="AX2919" i="1" a="1"/>
  <c r="AX2919" i="1" s="1"/>
  <c r="AY2919" i="1" a="1"/>
  <c r="AY2919" i="1" s="1"/>
  <c r="AZ2919" i="1" a="1"/>
  <c r="AZ2919" i="1" s="1"/>
  <c r="AI2920" i="1"/>
  <c r="AM2920" i="1"/>
  <c r="AO2920" i="1"/>
  <c r="AN2920" i="1" s="1"/>
  <c r="AR2920" i="1" s="1"/>
  <c r="AU2920" i="1"/>
  <c r="AV2920" i="1"/>
  <c r="AW2920" i="1" a="1"/>
  <c r="AW2920" i="1" s="1"/>
  <c r="AX2920" i="1" a="1"/>
  <c r="AX2920" i="1" s="1"/>
  <c r="AY2920" i="1" a="1"/>
  <c r="AY2920" i="1" s="1"/>
  <c r="AZ2920" i="1" a="1"/>
  <c r="AZ2920" i="1" s="1"/>
  <c r="AI2921" i="1"/>
  <c r="AL2921" i="1"/>
  <c r="AM2921" i="1"/>
  <c r="AU2921" i="1"/>
  <c r="AV2921" i="1"/>
  <c r="AW2921" i="1" a="1"/>
  <c r="AW2921" i="1" s="1"/>
  <c r="AX2921" i="1" a="1"/>
  <c r="AX2921" i="1" s="1"/>
  <c r="AY2921" i="1" a="1"/>
  <c r="AY2921" i="1" s="1"/>
  <c r="AZ2921" i="1" a="1"/>
  <c r="AZ2921" i="1" s="1"/>
  <c r="AI2922" i="1"/>
  <c r="AT2922" i="1" s="1"/>
  <c r="AM2922" i="1"/>
  <c r="AO2922" i="1"/>
  <c r="AN2922" i="1" s="1"/>
  <c r="AR2922" i="1" s="1"/>
  <c r="AU2922" i="1"/>
  <c r="AV2922" i="1"/>
  <c r="AW2922" i="1" a="1"/>
  <c r="AW2922" i="1" s="1"/>
  <c r="AX2922" i="1" a="1"/>
  <c r="AX2922" i="1" s="1"/>
  <c r="AY2922" i="1" a="1"/>
  <c r="AY2922" i="1" s="1"/>
  <c r="AZ2922" i="1" a="1"/>
  <c r="AZ2922" i="1" s="1"/>
  <c r="AI2923" i="1"/>
  <c r="AM2923" i="1"/>
  <c r="AO2923" i="1"/>
  <c r="AS2923" i="1" s="1"/>
  <c r="AU2923" i="1"/>
  <c r="AV2923" i="1"/>
  <c r="AW2923" i="1" a="1"/>
  <c r="AW2923" i="1" s="1"/>
  <c r="AY2923" i="1" a="1"/>
  <c r="AY2923" i="1" s="1"/>
  <c r="AI2924" i="1"/>
  <c r="AL2924" i="1"/>
  <c r="AM2924" i="1"/>
  <c r="AU2924" i="1"/>
  <c r="AV2924" i="1"/>
  <c r="AZ2924" i="1" a="1"/>
  <c r="AZ2924" i="1" s="1"/>
  <c r="AI2925" i="1"/>
  <c r="AL2925" i="1"/>
  <c r="AM2925" i="1"/>
  <c r="AU2925" i="1"/>
  <c r="AV2925" i="1"/>
  <c r="AW2925" i="1" a="1"/>
  <c r="AW2925" i="1" s="1"/>
  <c r="AY2925" i="1" a="1"/>
  <c r="AY2925" i="1" s="1"/>
  <c r="AZ2925" i="1" a="1"/>
  <c r="AZ2925" i="1" s="1"/>
  <c r="AI2926" i="1"/>
  <c r="AM2926" i="1"/>
  <c r="AO2926" i="1"/>
  <c r="AS2926" i="1" s="1"/>
  <c r="AU2926" i="1"/>
  <c r="AV2926" i="1"/>
  <c r="AW2926" i="1" a="1"/>
  <c r="AW2926" i="1" s="1"/>
  <c r="AY2926" i="1" a="1"/>
  <c r="AY2926" i="1" s="1"/>
  <c r="AI2927" i="1"/>
  <c r="AT2927" i="1" s="1"/>
  <c r="AL2927" i="1"/>
  <c r="AM2927" i="1"/>
  <c r="AU2927" i="1"/>
  <c r="AV2927" i="1"/>
  <c r="AZ2927" i="1" a="1"/>
  <c r="AZ2927" i="1" s="1"/>
  <c r="AI2928" i="1"/>
  <c r="AL2928" i="1"/>
  <c r="AM2928" i="1"/>
  <c r="AU2928" i="1"/>
  <c r="AV2928" i="1"/>
  <c r="AW2928" i="1" a="1"/>
  <c r="AW2928" i="1" s="1"/>
  <c r="AY2928" i="1" a="1"/>
  <c r="AY2928" i="1" s="1"/>
  <c r="AZ2928" i="1" a="1"/>
  <c r="AZ2928" i="1" s="1"/>
  <c r="AI2929" i="1"/>
  <c r="AM2929" i="1"/>
  <c r="AO2929" i="1"/>
  <c r="AN2929" i="1" s="1"/>
  <c r="AR2929" i="1" s="1"/>
  <c r="AU2929" i="1"/>
  <c r="AV2929" i="1"/>
  <c r="AW2929" i="1" a="1"/>
  <c r="AW2929" i="1" s="1"/>
  <c r="AY2929" i="1" a="1"/>
  <c r="AY2929" i="1" s="1"/>
  <c r="AI2930" i="1"/>
  <c r="AT2930" i="1" s="1"/>
  <c r="AL2930" i="1"/>
  <c r="AM2930" i="1"/>
  <c r="AU2930" i="1"/>
  <c r="AV2930" i="1"/>
  <c r="AZ2930" i="1" a="1"/>
  <c r="AZ2930" i="1" s="1"/>
  <c r="AI2931" i="1"/>
  <c r="AL2931" i="1"/>
  <c r="AM2931" i="1"/>
  <c r="AU2931" i="1"/>
  <c r="AV2931" i="1"/>
  <c r="AW2931" i="1" a="1"/>
  <c r="AW2931" i="1" s="1"/>
  <c r="AY2931" i="1" a="1"/>
  <c r="AY2931" i="1" s="1"/>
  <c r="AZ2931" i="1" a="1"/>
  <c r="AZ2931" i="1" s="1"/>
  <c r="AI2932" i="1"/>
  <c r="AM2932" i="1"/>
  <c r="AO2932" i="1"/>
  <c r="AN2932" i="1" s="1"/>
  <c r="AR2932" i="1" s="1"/>
  <c r="AU2932" i="1"/>
  <c r="AV2932" i="1"/>
  <c r="AW2932" i="1" a="1"/>
  <c r="AW2932" i="1" s="1"/>
  <c r="AX2932" i="1" a="1"/>
  <c r="AX2932" i="1" s="1"/>
  <c r="AY2932" i="1" a="1"/>
  <c r="AY2932" i="1" s="1"/>
  <c r="AZ2932" i="1" a="1"/>
  <c r="AZ2932" i="1" s="1"/>
  <c r="AI2933" i="1"/>
  <c r="AM2933" i="1"/>
  <c r="AO2933" i="1"/>
  <c r="AN2933" i="1" s="1"/>
  <c r="AR2933" i="1" s="1"/>
  <c r="AU2933" i="1"/>
  <c r="AV2933" i="1"/>
  <c r="AI2934" i="1"/>
  <c r="AM2934" i="1"/>
  <c r="AO2934" i="1"/>
  <c r="AS2934" i="1" s="1"/>
  <c r="AU2934" i="1"/>
  <c r="AV2934" i="1"/>
  <c r="AI2935" i="1"/>
  <c r="AM2935" i="1"/>
  <c r="AO2935" i="1"/>
  <c r="AN2935" i="1" s="1"/>
  <c r="AR2935" i="1" s="1"/>
  <c r="AU2935" i="1"/>
  <c r="AV2935" i="1"/>
  <c r="AW2935" i="1" a="1"/>
  <c r="AW2935" i="1" s="1"/>
  <c r="AY2935" i="1" a="1"/>
  <c r="AY2935" i="1" s="1"/>
  <c r="AI2936" i="1"/>
  <c r="AM2936" i="1"/>
  <c r="AO2936" i="1"/>
  <c r="AN2936" i="1" s="1"/>
  <c r="AR2936" i="1" s="1"/>
  <c r="AU2936" i="1"/>
  <c r="AV2936" i="1"/>
  <c r="AW2936" i="1" a="1"/>
  <c r="AW2936" i="1" s="1"/>
  <c r="AY2936" i="1" a="1"/>
  <c r="AY2936" i="1" s="1"/>
  <c r="AI2937" i="1"/>
  <c r="AM2937" i="1"/>
  <c r="AO2937" i="1"/>
  <c r="AS2937" i="1" s="1"/>
  <c r="AU2937" i="1"/>
  <c r="AV2937" i="1"/>
  <c r="AI2938" i="1"/>
  <c r="AM2938" i="1"/>
  <c r="AO2938" i="1"/>
  <c r="AN2938" i="1" s="1"/>
  <c r="AR2938" i="1" s="1"/>
  <c r="AU2938" i="1"/>
  <c r="AV2938" i="1"/>
  <c r="AW2938" i="1" a="1"/>
  <c r="AW2938" i="1" s="1"/>
  <c r="AX2938" i="1" a="1"/>
  <c r="AX2938" i="1" s="1"/>
  <c r="AY2938" i="1" a="1"/>
  <c r="AY2938" i="1" s="1"/>
  <c r="AZ2938" i="1" a="1"/>
  <c r="AZ2938" i="1" s="1"/>
  <c r="AI2939" i="1"/>
  <c r="AM2939" i="1"/>
  <c r="AO2939" i="1"/>
  <c r="AN2939" i="1" s="1"/>
  <c r="AR2939" i="1" s="1"/>
  <c r="AU2939" i="1"/>
  <c r="AV2939" i="1"/>
  <c r="AW2939" i="1" a="1"/>
  <c r="AW2939" i="1" s="1"/>
  <c r="AX2939" i="1" a="1"/>
  <c r="AX2939" i="1" s="1"/>
  <c r="AY2939" i="1" a="1"/>
  <c r="AY2939" i="1" s="1"/>
  <c r="AZ2939" i="1" a="1"/>
  <c r="AZ2939" i="1" s="1"/>
  <c r="AI2940" i="1"/>
  <c r="AL2940" i="1"/>
  <c r="AM2940" i="1"/>
  <c r="AU2940" i="1"/>
  <c r="AV2940" i="1"/>
  <c r="AW2940" i="1" a="1"/>
  <c r="AW2940" i="1" s="1"/>
  <c r="AX2940" i="1" a="1"/>
  <c r="AX2940" i="1" s="1"/>
  <c r="AY2940" i="1" a="1"/>
  <c r="AY2940" i="1" s="1"/>
  <c r="AZ2940" i="1" a="1"/>
  <c r="AZ2940" i="1" s="1"/>
  <c r="AI2941" i="1"/>
  <c r="AM2941" i="1"/>
  <c r="AO2941" i="1"/>
  <c r="AN2941" i="1" s="1"/>
  <c r="AR2941" i="1" s="1"/>
  <c r="AU2941" i="1"/>
  <c r="AV2941" i="1"/>
  <c r="AI2942" i="1"/>
  <c r="AT2942" i="1" s="1"/>
  <c r="AM2942" i="1"/>
  <c r="AO2942" i="1"/>
  <c r="AN2942" i="1" s="1"/>
  <c r="AR2942" i="1" s="1"/>
  <c r="AU2942" i="1"/>
  <c r="AV2942" i="1"/>
  <c r="AI2943" i="1"/>
  <c r="AM2943" i="1"/>
  <c r="AO2943" i="1"/>
  <c r="AN2943" i="1" s="1"/>
  <c r="AR2943" i="1" s="1"/>
  <c r="AU2943" i="1"/>
  <c r="AV2943" i="1"/>
  <c r="AW2943" i="1" a="1"/>
  <c r="AW2943" i="1" s="1"/>
  <c r="AX2943" i="1" a="1"/>
  <c r="AX2943" i="1" s="1"/>
  <c r="AY2943" i="1" a="1"/>
  <c r="AY2943" i="1" s="1"/>
  <c r="AZ2943" i="1" a="1"/>
  <c r="AZ2943" i="1" s="1"/>
  <c r="AI2944" i="1"/>
  <c r="AM2944" i="1"/>
  <c r="AO2944" i="1"/>
  <c r="AN2944" i="1" s="1"/>
  <c r="AR2944" i="1" s="1"/>
  <c r="AU2944" i="1"/>
  <c r="AV2944" i="1"/>
  <c r="AW2944" i="1" a="1"/>
  <c r="AW2944" i="1" s="1"/>
  <c r="AX2944" i="1" a="1"/>
  <c r="AX2944" i="1" s="1"/>
  <c r="AY2944" i="1" a="1"/>
  <c r="AY2944" i="1" s="1"/>
  <c r="AZ2944" i="1" a="1"/>
  <c r="AZ2944" i="1" s="1"/>
  <c r="AI2945" i="1"/>
  <c r="AT2945" i="1" s="1"/>
  <c r="AL2945" i="1"/>
  <c r="AM2945" i="1"/>
  <c r="AU2945" i="1"/>
  <c r="AV2945" i="1"/>
  <c r="AW2945" i="1" a="1"/>
  <c r="AW2945" i="1" s="1"/>
  <c r="AX2945" i="1" a="1"/>
  <c r="AX2945" i="1" s="1"/>
  <c r="AY2945" i="1" a="1"/>
  <c r="AY2945" i="1" s="1"/>
  <c r="AZ2945" i="1" a="1"/>
  <c r="AZ2945" i="1" s="1"/>
  <c r="AI2946" i="1"/>
  <c r="AM2946" i="1"/>
  <c r="AO2946" i="1"/>
  <c r="AN2946" i="1" s="1"/>
  <c r="AR2946" i="1" s="1"/>
  <c r="AU2946" i="1"/>
  <c r="AV2946" i="1"/>
  <c r="AW2946" i="1" a="1"/>
  <c r="AW2946" i="1" s="1"/>
  <c r="AX2946" i="1" a="1"/>
  <c r="AX2946" i="1" s="1"/>
  <c r="AY2946" i="1" a="1"/>
  <c r="AY2946" i="1" s="1"/>
  <c r="AZ2946" i="1" a="1"/>
  <c r="AZ2946" i="1" s="1"/>
  <c r="AI2947" i="1"/>
  <c r="AL2947" i="1"/>
  <c r="AM2947" i="1"/>
  <c r="AU2947" i="1"/>
  <c r="AV2947" i="1"/>
  <c r="AW2947" i="1" a="1"/>
  <c r="AW2947" i="1" s="1"/>
  <c r="AX2947" i="1" a="1"/>
  <c r="AX2947" i="1" s="1"/>
  <c r="AY2947" i="1" a="1"/>
  <c r="AY2947" i="1" s="1"/>
  <c r="AZ2947" i="1" a="1"/>
  <c r="AZ2947" i="1" s="1"/>
  <c r="AI2948" i="1"/>
  <c r="AM2948" i="1"/>
  <c r="AO2948" i="1"/>
  <c r="AN2948" i="1" s="1"/>
  <c r="AR2948" i="1" s="1"/>
  <c r="AU2948" i="1"/>
  <c r="AV2948" i="1"/>
  <c r="AW2948" i="1" a="1"/>
  <c r="AW2948" i="1" s="1"/>
  <c r="AX2948" i="1" a="1"/>
  <c r="AX2948" i="1" s="1"/>
  <c r="AY2948" i="1" a="1"/>
  <c r="AY2948" i="1" s="1"/>
  <c r="AZ2948" i="1" a="1"/>
  <c r="AZ2948" i="1" s="1"/>
  <c r="AI2949" i="1"/>
  <c r="AL2949" i="1"/>
  <c r="AM2949" i="1"/>
  <c r="AU2949" i="1"/>
  <c r="AV2949" i="1"/>
  <c r="AW2949" i="1" a="1"/>
  <c r="AW2949" i="1" s="1"/>
  <c r="AX2949" i="1" a="1"/>
  <c r="AX2949" i="1" s="1"/>
  <c r="AY2949" i="1" a="1"/>
  <c r="AY2949" i="1" s="1"/>
  <c r="AZ2949" i="1" a="1"/>
  <c r="AZ2949" i="1" s="1"/>
  <c r="AI2950" i="1"/>
  <c r="AT2950" i="1" s="1"/>
  <c r="AL2950" i="1"/>
  <c r="AM2950" i="1"/>
  <c r="AU2950" i="1"/>
  <c r="AV2950" i="1"/>
  <c r="AW2950" i="1" a="1"/>
  <c r="AW2950" i="1" s="1"/>
  <c r="AX2950" i="1" a="1"/>
  <c r="AX2950" i="1" s="1"/>
  <c r="AY2950" i="1" a="1"/>
  <c r="AY2950" i="1" s="1"/>
  <c r="AZ2950" i="1" a="1"/>
  <c r="AZ2950" i="1" s="1"/>
  <c r="AI2951" i="1"/>
  <c r="AM2951" i="1"/>
  <c r="AO2951" i="1"/>
  <c r="AN2951" i="1" s="1"/>
  <c r="AR2951" i="1" s="1"/>
  <c r="AU2951" i="1"/>
  <c r="AV2951" i="1"/>
  <c r="AW2951" i="1" a="1"/>
  <c r="AW2951" i="1" s="1"/>
  <c r="AX2951" i="1" a="1"/>
  <c r="AX2951" i="1" s="1"/>
  <c r="AY2951" i="1" a="1"/>
  <c r="AY2951" i="1" s="1"/>
  <c r="AZ2951" i="1" a="1"/>
  <c r="AZ2951" i="1" s="1"/>
  <c r="AI2952" i="1"/>
  <c r="AL2952" i="1"/>
  <c r="AM2952" i="1"/>
  <c r="AU2952" i="1"/>
  <c r="AV2952" i="1"/>
  <c r="AW2952" i="1" a="1"/>
  <c r="AW2952" i="1" s="1"/>
  <c r="AX2952" i="1" a="1"/>
  <c r="AX2952" i="1" s="1"/>
  <c r="AY2952" i="1" a="1"/>
  <c r="AY2952" i="1" s="1"/>
  <c r="AZ2952" i="1" a="1"/>
  <c r="AZ2952" i="1" s="1"/>
  <c r="AI2953" i="1"/>
  <c r="AM2953" i="1"/>
  <c r="AO2953" i="1"/>
  <c r="AU2953" i="1"/>
  <c r="AV2953" i="1"/>
  <c r="AW2953" i="1" a="1"/>
  <c r="AW2953" i="1" s="1"/>
  <c r="AX2953" i="1" a="1"/>
  <c r="AX2953" i="1" s="1"/>
  <c r="AY2953" i="1" a="1"/>
  <c r="AY2953" i="1" s="1"/>
  <c r="AZ2953" i="1" a="1"/>
  <c r="AZ2953" i="1" s="1"/>
  <c r="AI2954" i="1"/>
  <c r="AL2954" i="1"/>
  <c r="AM2954" i="1"/>
  <c r="AU2954" i="1"/>
  <c r="AV2954" i="1"/>
  <c r="AW2954" i="1" a="1"/>
  <c r="AW2954" i="1" s="1"/>
  <c r="AX2954" i="1" a="1"/>
  <c r="AX2954" i="1" s="1"/>
  <c r="AY2954" i="1" a="1"/>
  <c r="AY2954" i="1" s="1"/>
  <c r="AZ2954" i="1" a="1"/>
  <c r="AZ2954" i="1" s="1"/>
  <c r="AI2955" i="1"/>
  <c r="AL2955" i="1"/>
  <c r="AM2955" i="1"/>
  <c r="AU2955" i="1"/>
  <c r="AV2955" i="1"/>
  <c r="AW2955" i="1" a="1"/>
  <c r="AW2955" i="1" s="1"/>
  <c r="AX2955" i="1" a="1"/>
  <c r="AX2955" i="1" s="1"/>
  <c r="AY2955" i="1" a="1"/>
  <c r="AY2955" i="1" s="1"/>
  <c r="AZ2955" i="1" a="1"/>
  <c r="AZ2955" i="1" s="1"/>
  <c r="AI2956" i="1"/>
  <c r="AM2956" i="1"/>
  <c r="AO2956" i="1"/>
  <c r="AN2956" i="1" s="1"/>
  <c r="AR2956" i="1" s="1"/>
  <c r="AU2956" i="1"/>
  <c r="AV2956" i="1"/>
  <c r="AW2956" i="1" a="1"/>
  <c r="AW2956" i="1" s="1"/>
  <c r="AX2956" i="1" a="1"/>
  <c r="AX2956" i="1" s="1"/>
  <c r="AY2956" i="1" a="1"/>
  <c r="AY2956" i="1" s="1"/>
  <c r="AZ2956" i="1" a="1"/>
  <c r="AZ2956" i="1" s="1"/>
  <c r="AI2957" i="1"/>
  <c r="AL2957" i="1"/>
  <c r="AM2957" i="1"/>
  <c r="AU2957" i="1"/>
  <c r="AV2957" i="1"/>
  <c r="AW2957" i="1" a="1"/>
  <c r="AW2957" i="1" s="1"/>
  <c r="AX2957" i="1" a="1"/>
  <c r="AX2957" i="1" s="1"/>
  <c r="AY2957" i="1" a="1"/>
  <c r="AY2957" i="1" s="1"/>
  <c r="AZ2957" i="1" a="1"/>
  <c r="AZ2957" i="1" s="1"/>
  <c r="AI2958" i="1"/>
  <c r="AT2958" i="1" s="1"/>
  <c r="AL2958" i="1"/>
  <c r="AM2958" i="1"/>
  <c r="AU2958" i="1"/>
  <c r="AV2958" i="1"/>
  <c r="AW2958" i="1" a="1"/>
  <c r="AW2958" i="1" s="1"/>
  <c r="AX2958" i="1" a="1"/>
  <c r="AX2958" i="1" s="1"/>
  <c r="AY2958" i="1" a="1"/>
  <c r="AY2958" i="1" s="1"/>
  <c r="AZ2958" i="1" a="1"/>
  <c r="AZ2958" i="1" s="1"/>
  <c r="AI2959" i="1"/>
  <c r="AM2959" i="1"/>
  <c r="AO2959" i="1"/>
  <c r="AN2959" i="1" s="1"/>
  <c r="AR2959" i="1" s="1"/>
  <c r="AU2959" i="1"/>
  <c r="AV2959" i="1"/>
  <c r="AW2959" i="1" a="1"/>
  <c r="AW2959" i="1" s="1"/>
  <c r="AX2959" i="1" a="1"/>
  <c r="AX2959" i="1" s="1"/>
  <c r="AY2959" i="1" a="1"/>
  <c r="AY2959" i="1" s="1"/>
  <c r="AZ2959" i="1" a="1"/>
  <c r="AZ2959" i="1" s="1"/>
  <c r="AI2960" i="1"/>
  <c r="AL2960" i="1"/>
  <c r="AM2960" i="1"/>
  <c r="AU2960" i="1"/>
  <c r="AV2960" i="1"/>
  <c r="AW2960" i="1" a="1"/>
  <c r="AW2960" i="1" s="1"/>
  <c r="AX2960" i="1" a="1"/>
  <c r="AX2960" i="1" s="1"/>
  <c r="AY2960" i="1" a="1"/>
  <c r="AY2960" i="1" s="1"/>
  <c r="AZ2960" i="1" a="1"/>
  <c r="AZ2960" i="1" s="1"/>
  <c r="AI2961" i="1"/>
  <c r="AT2961" i="1" s="1"/>
  <c r="AM2961" i="1"/>
  <c r="AO2961" i="1"/>
  <c r="AU2961" i="1"/>
  <c r="AV2961" i="1"/>
  <c r="AW2961" i="1" a="1"/>
  <c r="AW2961" i="1" s="1"/>
  <c r="AX2961" i="1" a="1"/>
  <c r="AX2961" i="1" s="1"/>
  <c r="AY2961" i="1" a="1"/>
  <c r="AY2961" i="1" s="1"/>
  <c r="AZ2961" i="1" a="1"/>
  <c r="AZ2961" i="1" s="1"/>
  <c r="AI2962" i="1"/>
  <c r="AL2962" i="1"/>
  <c r="AM2962" i="1"/>
  <c r="AU2962" i="1"/>
  <c r="AV2962" i="1"/>
  <c r="AW2962" i="1" a="1"/>
  <c r="AW2962" i="1" s="1"/>
  <c r="AX2962" i="1" a="1"/>
  <c r="AX2962" i="1" s="1"/>
  <c r="AY2962" i="1" a="1"/>
  <c r="AY2962" i="1" s="1"/>
  <c r="AZ2962" i="1" a="1"/>
  <c r="AZ2962" i="1" s="1"/>
  <c r="AI2963" i="1"/>
  <c r="AM2963" i="1"/>
  <c r="AO2963" i="1"/>
  <c r="AN2963" i="1" s="1"/>
  <c r="AR2963" i="1" s="1"/>
  <c r="AU2963" i="1"/>
  <c r="AV2963" i="1"/>
  <c r="AW2963" i="1" a="1"/>
  <c r="AW2963" i="1" s="1"/>
  <c r="AX2963" i="1" a="1"/>
  <c r="AX2963" i="1" s="1"/>
  <c r="AY2963" i="1" a="1"/>
  <c r="AY2963" i="1" s="1"/>
  <c r="AZ2963" i="1" a="1"/>
  <c r="AZ2963" i="1" s="1"/>
  <c r="AI2964" i="1"/>
  <c r="AT2964" i="1" s="1"/>
  <c r="AL2964" i="1"/>
  <c r="AM2964" i="1"/>
  <c r="AU2964" i="1"/>
  <c r="AV2964" i="1"/>
  <c r="AW2964" i="1" a="1"/>
  <c r="AW2964" i="1" s="1"/>
  <c r="AX2964" i="1" a="1"/>
  <c r="AX2964" i="1" s="1"/>
  <c r="AY2964" i="1" a="1"/>
  <c r="AY2964" i="1" s="1"/>
  <c r="AZ2964" i="1" a="1"/>
  <c r="AZ2964" i="1" s="1"/>
  <c r="AI2965" i="1"/>
  <c r="AL2965" i="1"/>
  <c r="AM2965" i="1"/>
  <c r="AU2965" i="1"/>
  <c r="AV2965" i="1"/>
  <c r="AW2965" i="1" a="1"/>
  <c r="AW2965" i="1" s="1"/>
  <c r="AX2965" i="1" a="1"/>
  <c r="AX2965" i="1" s="1"/>
  <c r="AY2965" i="1" a="1"/>
  <c r="AY2965" i="1" s="1"/>
  <c r="AZ2965" i="1" a="1"/>
  <c r="AZ2965" i="1" s="1"/>
  <c r="AI2966" i="1"/>
  <c r="AT2966" i="1" s="1"/>
  <c r="AM2966" i="1"/>
  <c r="AO2966" i="1"/>
  <c r="AN2966" i="1" s="1"/>
  <c r="AR2966" i="1" s="1"/>
  <c r="AU2966" i="1"/>
  <c r="AV2966" i="1"/>
  <c r="AW2966" i="1" a="1"/>
  <c r="AW2966" i="1" s="1"/>
  <c r="AX2966" i="1" a="1"/>
  <c r="AX2966" i="1" s="1"/>
  <c r="AY2966" i="1" a="1"/>
  <c r="AY2966" i="1" s="1"/>
  <c r="AZ2966" i="1" a="1"/>
  <c r="AZ2966" i="1" s="1"/>
  <c r="AI2967" i="1"/>
  <c r="AL2967" i="1"/>
  <c r="AM2967" i="1"/>
  <c r="AU2967" i="1"/>
  <c r="AV2967" i="1"/>
  <c r="AW2967" i="1" a="1"/>
  <c r="AW2967" i="1" s="1"/>
  <c r="AX2967" i="1" a="1"/>
  <c r="AX2967" i="1" s="1"/>
  <c r="AY2967" i="1" a="1"/>
  <c r="AY2967" i="1" s="1"/>
  <c r="AZ2967" i="1" a="1"/>
  <c r="AZ2967" i="1" s="1"/>
  <c r="AI2968" i="1"/>
  <c r="AL2968" i="1"/>
  <c r="AM2968" i="1"/>
  <c r="AU2968" i="1"/>
  <c r="AV2968" i="1"/>
  <c r="AW2968" i="1" a="1"/>
  <c r="AW2968" i="1" s="1"/>
  <c r="AX2968" i="1" a="1"/>
  <c r="AX2968" i="1" s="1"/>
  <c r="AY2968" i="1" a="1"/>
  <c r="AY2968" i="1" s="1"/>
  <c r="AZ2968" i="1" a="1"/>
  <c r="AZ2968" i="1" s="1"/>
  <c r="AI2969" i="1"/>
  <c r="AT2969" i="1" s="1"/>
  <c r="AM2969" i="1"/>
  <c r="AO2969" i="1"/>
  <c r="AU2969" i="1"/>
  <c r="AV2969" i="1"/>
  <c r="AW2969" i="1" a="1"/>
  <c r="AW2969" i="1" s="1"/>
  <c r="AX2969" i="1" a="1"/>
  <c r="AX2969" i="1" s="1"/>
  <c r="AY2969" i="1" a="1"/>
  <c r="AY2969" i="1" s="1"/>
  <c r="AZ2969" i="1" a="1"/>
  <c r="AZ2969" i="1" s="1"/>
  <c r="AI2970" i="1"/>
  <c r="AL2970" i="1"/>
  <c r="AM2970" i="1"/>
  <c r="AU2970" i="1"/>
  <c r="AV2970" i="1"/>
  <c r="AW2970" i="1" a="1"/>
  <c r="AW2970" i="1" s="1"/>
  <c r="AX2970" i="1" a="1"/>
  <c r="AX2970" i="1" s="1"/>
  <c r="AY2970" i="1" a="1"/>
  <c r="AY2970" i="1" s="1"/>
  <c r="AZ2970" i="1" a="1"/>
  <c r="AZ2970" i="1" s="1"/>
  <c r="AI2971" i="1"/>
  <c r="AM2971" i="1"/>
  <c r="AO2971" i="1"/>
  <c r="AN2971" i="1" s="1"/>
  <c r="AR2971" i="1" s="1"/>
  <c r="AU2971" i="1"/>
  <c r="AV2971" i="1"/>
  <c r="AW2971" i="1" a="1"/>
  <c r="AW2971" i="1" s="1"/>
  <c r="AX2971" i="1" a="1"/>
  <c r="AX2971" i="1" s="1"/>
  <c r="AY2971" i="1" a="1"/>
  <c r="AY2971" i="1" s="1"/>
  <c r="AZ2971" i="1" a="1"/>
  <c r="AZ2971" i="1" s="1"/>
  <c r="AI2972" i="1"/>
  <c r="AT2972" i="1" s="1"/>
  <c r="AL2972" i="1"/>
  <c r="AM2972" i="1"/>
  <c r="AU2972" i="1"/>
  <c r="AV2972" i="1"/>
  <c r="AW2972" i="1" a="1"/>
  <c r="AW2972" i="1" s="1"/>
  <c r="AX2972" i="1" a="1"/>
  <c r="AX2972" i="1" s="1"/>
  <c r="AY2972" i="1" a="1"/>
  <c r="AY2972" i="1" s="1"/>
  <c r="AZ2972" i="1" a="1"/>
  <c r="AZ2972" i="1" s="1"/>
  <c r="AI2973" i="1"/>
  <c r="AM2973" i="1"/>
  <c r="AO2973" i="1"/>
  <c r="AN2973" i="1" s="1"/>
  <c r="AR2973" i="1" s="1"/>
  <c r="AU2973" i="1"/>
  <c r="AV2973" i="1"/>
  <c r="AW2973" i="1" a="1"/>
  <c r="AW2973" i="1" s="1"/>
  <c r="AX2973" i="1" a="1"/>
  <c r="AX2973" i="1" s="1"/>
  <c r="AY2973" i="1" a="1"/>
  <c r="AY2973" i="1" s="1"/>
  <c r="AZ2973" i="1" a="1"/>
  <c r="AZ2973" i="1" s="1"/>
  <c r="AI2974" i="1"/>
  <c r="AT2974" i="1" s="1"/>
  <c r="AM2974" i="1"/>
  <c r="AO2974" i="1"/>
  <c r="AS2974" i="1" s="1"/>
  <c r="AU2974" i="1"/>
  <c r="AV2974" i="1"/>
  <c r="AW2974" i="1" a="1"/>
  <c r="AW2974" i="1" s="1"/>
  <c r="AX2974" i="1" a="1"/>
  <c r="AX2974" i="1" s="1"/>
  <c r="AY2974" i="1" a="1"/>
  <c r="AY2974" i="1" s="1"/>
  <c r="AZ2974" i="1" a="1"/>
  <c r="AZ2974" i="1" s="1"/>
  <c r="AI2975" i="1"/>
  <c r="AL2975" i="1"/>
  <c r="AM2975" i="1"/>
  <c r="AU2975" i="1"/>
  <c r="AV2975" i="1"/>
  <c r="AW2975" i="1" a="1"/>
  <c r="AW2975" i="1" s="1"/>
  <c r="AX2975" i="1" a="1"/>
  <c r="AX2975" i="1" s="1"/>
  <c r="AY2975" i="1" a="1"/>
  <c r="AY2975" i="1" s="1"/>
  <c r="AZ2975" i="1" a="1"/>
  <c r="AZ2975" i="1" s="1"/>
  <c r="AI2976" i="1"/>
  <c r="AM2976" i="1"/>
  <c r="AO2976" i="1"/>
  <c r="AN2976" i="1" s="1"/>
  <c r="AR2976" i="1" s="1"/>
  <c r="AU2976" i="1"/>
  <c r="AV2976" i="1"/>
  <c r="AI2977" i="1"/>
  <c r="AT2977" i="1" s="1"/>
  <c r="AM2977" i="1"/>
  <c r="AO2977" i="1"/>
  <c r="AN2977" i="1" s="1"/>
  <c r="AR2977" i="1" s="1"/>
  <c r="AU2977" i="1"/>
  <c r="AV2977" i="1"/>
  <c r="AI2978" i="1"/>
  <c r="AM2978" i="1"/>
  <c r="AO2978" i="1"/>
  <c r="AN2978" i="1" s="1"/>
  <c r="AR2978" i="1" s="1"/>
  <c r="AU2978" i="1"/>
  <c r="AV2978" i="1"/>
  <c r="AW2978" i="1" a="1"/>
  <c r="AW2978" i="1" s="1"/>
  <c r="AX2978" i="1" a="1"/>
  <c r="AX2978" i="1" s="1"/>
  <c r="AY2978" i="1" a="1"/>
  <c r="AY2978" i="1" s="1"/>
  <c r="AZ2978" i="1" a="1"/>
  <c r="AZ2978" i="1" s="1"/>
  <c r="AI2979" i="1"/>
  <c r="AM2979" i="1"/>
  <c r="AO2979" i="1"/>
  <c r="AN2979" i="1" s="1"/>
  <c r="AR2979" i="1" s="1"/>
  <c r="AU2979" i="1"/>
  <c r="AV2979" i="1"/>
  <c r="AW2979" i="1" a="1"/>
  <c r="AW2979" i="1" s="1"/>
  <c r="AX2979" i="1" a="1"/>
  <c r="AX2979" i="1" s="1"/>
  <c r="AY2979" i="1" a="1"/>
  <c r="AY2979" i="1" s="1"/>
  <c r="AZ2979" i="1" a="1"/>
  <c r="AZ2979" i="1" s="1"/>
  <c r="AI2980" i="1"/>
  <c r="AT2980" i="1" s="1"/>
  <c r="AL2980" i="1"/>
  <c r="AM2980" i="1"/>
  <c r="AU2980" i="1"/>
  <c r="AV2980" i="1"/>
  <c r="AW2980" i="1" a="1"/>
  <c r="AW2980" i="1" s="1"/>
  <c r="AX2980" i="1" a="1"/>
  <c r="AX2980" i="1" s="1"/>
  <c r="AY2980" i="1" a="1"/>
  <c r="AY2980" i="1" s="1"/>
  <c r="AZ2980" i="1" a="1"/>
  <c r="AZ2980" i="1" s="1"/>
  <c r="AI2981" i="1"/>
  <c r="AM2981" i="1"/>
  <c r="AO2981" i="1"/>
  <c r="AN2981" i="1" s="1"/>
  <c r="AR2981" i="1" s="1"/>
  <c r="AU2981" i="1"/>
  <c r="AV2981" i="1"/>
  <c r="AW2981" i="1" a="1"/>
  <c r="AW2981" i="1" s="1"/>
  <c r="AX2981" i="1" a="1"/>
  <c r="AX2981" i="1" s="1"/>
  <c r="AY2981" i="1" a="1"/>
  <c r="AY2981" i="1" s="1"/>
  <c r="AZ2981" i="1" a="1"/>
  <c r="AZ2981" i="1" s="1"/>
  <c r="AI2982" i="1"/>
  <c r="AT2982" i="1" s="1"/>
  <c r="AM2982" i="1"/>
  <c r="AO2982" i="1"/>
  <c r="AN2982" i="1" s="1"/>
  <c r="AR2982" i="1" s="1"/>
  <c r="AU2982" i="1"/>
  <c r="AV2982" i="1"/>
  <c r="AW2982" i="1" a="1"/>
  <c r="AW2982" i="1" s="1"/>
  <c r="AX2982" i="1" a="1"/>
  <c r="AX2982" i="1" s="1"/>
  <c r="AY2982" i="1" a="1"/>
  <c r="AY2982" i="1" s="1"/>
  <c r="AZ2982" i="1" a="1"/>
  <c r="AZ2982" i="1" s="1"/>
  <c r="AI2983" i="1"/>
  <c r="AT2983" i="1" s="1"/>
  <c r="AL2983" i="1"/>
  <c r="AM2983" i="1"/>
  <c r="AU2983" i="1"/>
  <c r="AV2983" i="1"/>
  <c r="AW2983" i="1" a="1"/>
  <c r="AW2983" i="1" s="1"/>
  <c r="AX2983" i="1" a="1"/>
  <c r="AX2983" i="1" s="1"/>
  <c r="AY2983" i="1" a="1"/>
  <c r="AY2983" i="1" s="1"/>
  <c r="AZ2983" i="1" a="1"/>
  <c r="AZ2983" i="1" s="1"/>
  <c r="AI2984" i="1"/>
  <c r="AL2984" i="1"/>
  <c r="AM2984" i="1"/>
  <c r="AU2984" i="1"/>
  <c r="AV2984" i="1"/>
  <c r="AW2984" i="1" a="1"/>
  <c r="AW2984" i="1" s="1"/>
  <c r="AX2984" i="1" a="1"/>
  <c r="AX2984" i="1" s="1"/>
  <c r="AY2984" i="1" a="1"/>
  <c r="AY2984" i="1" s="1"/>
  <c r="AZ2984" i="1" a="1"/>
  <c r="AZ2984" i="1" s="1"/>
  <c r="AI2985" i="1"/>
  <c r="AT2985" i="1" s="1"/>
  <c r="AM2985" i="1"/>
  <c r="AO2985" i="1"/>
  <c r="AN2985" i="1" s="1"/>
  <c r="AR2985" i="1" s="1"/>
  <c r="AU2985" i="1"/>
  <c r="AV2985" i="1"/>
  <c r="AW2985" i="1" a="1"/>
  <c r="AW2985" i="1" s="1"/>
  <c r="AX2985" i="1" a="1"/>
  <c r="AX2985" i="1" s="1"/>
  <c r="AY2985" i="1" a="1"/>
  <c r="AY2985" i="1" s="1"/>
  <c r="AZ2985" i="1" a="1"/>
  <c r="AZ2985" i="1" s="1"/>
  <c r="AI2986" i="1"/>
  <c r="AL2986" i="1"/>
  <c r="AM2986" i="1"/>
  <c r="AU2986" i="1"/>
  <c r="AV2986" i="1"/>
  <c r="AW2986" i="1" a="1"/>
  <c r="AW2986" i="1" s="1"/>
  <c r="AX2986" i="1" a="1"/>
  <c r="AX2986" i="1" s="1"/>
  <c r="AY2986" i="1" a="1"/>
  <c r="AY2986" i="1" s="1"/>
  <c r="AZ2986" i="1" a="1"/>
  <c r="AZ2986" i="1" s="1"/>
  <c r="AI2987" i="1"/>
  <c r="AL2987" i="1"/>
  <c r="AM2987" i="1"/>
  <c r="AU2987" i="1"/>
  <c r="AV2987" i="1"/>
  <c r="AW2987" i="1" a="1"/>
  <c r="AW2987" i="1" s="1"/>
  <c r="AX2987" i="1" a="1"/>
  <c r="AX2987" i="1" s="1"/>
  <c r="AY2987" i="1" a="1"/>
  <c r="AY2987" i="1" s="1"/>
  <c r="AZ2987" i="1" a="1"/>
  <c r="AZ2987" i="1" s="1"/>
  <c r="AI2988" i="1"/>
  <c r="AT2988" i="1" s="1"/>
  <c r="AL2988" i="1"/>
  <c r="AM2988" i="1"/>
  <c r="AU2988" i="1"/>
  <c r="AV2988" i="1"/>
  <c r="AW2988" i="1" a="1"/>
  <c r="AW2988" i="1" s="1"/>
  <c r="AX2988" i="1" a="1"/>
  <c r="AX2988" i="1" s="1"/>
  <c r="AY2988" i="1" a="1"/>
  <c r="AY2988" i="1" s="1"/>
  <c r="AZ2988" i="1" a="1"/>
  <c r="AZ2988" i="1" s="1"/>
  <c r="AI2989" i="1"/>
  <c r="AM2989" i="1"/>
  <c r="AO2989" i="1"/>
  <c r="AN2989" i="1" s="1"/>
  <c r="AR2989" i="1" s="1"/>
  <c r="AU2989" i="1"/>
  <c r="AV2989" i="1"/>
  <c r="AW2989" i="1" a="1"/>
  <c r="AW2989" i="1" s="1"/>
  <c r="AX2989" i="1" a="1"/>
  <c r="AX2989" i="1" s="1"/>
  <c r="AY2989" i="1" a="1"/>
  <c r="AY2989" i="1" s="1"/>
  <c r="AZ2989" i="1" a="1"/>
  <c r="AZ2989" i="1" s="1"/>
  <c r="AI2990" i="1"/>
  <c r="AT2990" i="1" s="1"/>
  <c r="AL2990" i="1"/>
  <c r="AM2990" i="1"/>
  <c r="AU2990" i="1"/>
  <c r="AV2990" i="1"/>
  <c r="AW2990" i="1" a="1"/>
  <c r="AW2990" i="1" s="1"/>
  <c r="AX2990" i="1" a="1"/>
  <c r="AX2990" i="1" s="1"/>
  <c r="AY2990" i="1" a="1"/>
  <c r="AY2990" i="1" s="1"/>
  <c r="AZ2990" i="1" a="1"/>
  <c r="AZ2990" i="1" s="1"/>
  <c r="AI2991" i="1"/>
  <c r="AT2991" i="1" s="1"/>
  <c r="AL2991" i="1"/>
  <c r="AM2991" i="1"/>
  <c r="AU2991" i="1"/>
  <c r="AV2991" i="1"/>
  <c r="AW2991" i="1" a="1"/>
  <c r="AW2991" i="1" s="1"/>
  <c r="AX2991" i="1" a="1"/>
  <c r="AX2991" i="1" s="1"/>
  <c r="AY2991" i="1" a="1"/>
  <c r="AY2991" i="1" s="1"/>
  <c r="AZ2991" i="1" a="1"/>
  <c r="AZ2991" i="1" s="1"/>
  <c r="AI2992" i="1"/>
  <c r="AM2992" i="1"/>
  <c r="AO2992" i="1"/>
  <c r="AN2992" i="1" s="1"/>
  <c r="AR2992" i="1" s="1"/>
  <c r="AU2992" i="1"/>
  <c r="AV2992" i="1"/>
  <c r="AW2992" i="1" a="1"/>
  <c r="AW2992" i="1" s="1"/>
  <c r="AX2992" i="1" a="1"/>
  <c r="AX2992" i="1" s="1"/>
  <c r="AY2992" i="1" a="1"/>
  <c r="AY2992" i="1" s="1"/>
  <c r="AZ2992" i="1" a="1"/>
  <c r="AZ2992" i="1" s="1"/>
  <c r="AI2993" i="1"/>
  <c r="AT2993" i="1" s="1"/>
  <c r="AL2993" i="1"/>
  <c r="AM2993" i="1"/>
  <c r="AU2993" i="1"/>
  <c r="AV2993" i="1"/>
  <c r="AW2993" i="1" a="1"/>
  <c r="AW2993" i="1" s="1"/>
  <c r="AX2993" i="1" a="1"/>
  <c r="AX2993" i="1" s="1"/>
  <c r="AY2993" i="1" a="1"/>
  <c r="AY2993" i="1" s="1"/>
  <c r="AZ2993" i="1" a="1"/>
  <c r="AZ2993" i="1" s="1"/>
  <c r="AI2994" i="1"/>
  <c r="AM2994" i="1"/>
  <c r="AO2994" i="1"/>
  <c r="AN2994" i="1" s="1"/>
  <c r="AR2994" i="1" s="1"/>
  <c r="AU2994" i="1"/>
  <c r="AV2994" i="1"/>
  <c r="AI2995" i="1"/>
  <c r="AL2995" i="1"/>
  <c r="AM2995" i="1"/>
  <c r="AU2995" i="1"/>
  <c r="AV2995" i="1"/>
  <c r="AI2996" i="1"/>
  <c r="AT2996" i="1" s="1"/>
  <c r="AM2996" i="1"/>
  <c r="AO2996" i="1"/>
  <c r="AN2996" i="1" s="1"/>
  <c r="AR2996" i="1" s="1"/>
  <c r="AU2996" i="1"/>
  <c r="AV2996" i="1"/>
  <c r="AI2997" i="1"/>
  <c r="AL2997" i="1"/>
  <c r="AM2997" i="1"/>
  <c r="AU2997" i="1"/>
  <c r="AV2997" i="1"/>
  <c r="AI2998" i="1"/>
  <c r="AM2998" i="1"/>
  <c r="AO2998" i="1"/>
  <c r="AN2998" i="1" s="1"/>
  <c r="AR2998" i="1" s="1"/>
  <c r="AU2998" i="1"/>
  <c r="AV2998" i="1"/>
  <c r="AI2999" i="1"/>
  <c r="AT2999" i="1" s="1"/>
  <c r="AL2999" i="1"/>
  <c r="AM2999" i="1"/>
  <c r="AU2999" i="1"/>
  <c r="AV2999" i="1"/>
  <c r="AI3000" i="1"/>
  <c r="AM3000" i="1"/>
  <c r="AO3000" i="1"/>
  <c r="AS3000" i="1" s="1"/>
  <c r="AU3000" i="1"/>
  <c r="AV3000" i="1"/>
  <c r="AI3001" i="1"/>
  <c r="AT3001" i="1" s="1"/>
  <c r="AM3001" i="1"/>
  <c r="AO3001" i="1"/>
  <c r="AN3001" i="1" s="1"/>
  <c r="AR3001" i="1" s="1"/>
  <c r="AU3001" i="1"/>
  <c r="AV3001" i="1"/>
  <c r="AI3002" i="1"/>
  <c r="AT3002" i="1" s="1"/>
  <c r="AM3002" i="1"/>
  <c r="AO3002" i="1"/>
  <c r="AN3002" i="1" s="1"/>
  <c r="AR3002" i="1" s="1"/>
  <c r="AU3002" i="1"/>
  <c r="AV3002" i="1"/>
  <c r="AW3002" i="1" a="1"/>
  <c r="AW3002" i="1" s="1"/>
  <c r="AX3002" i="1" a="1"/>
  <c r="AX3002" i="1" s="1"/>
  <c r="AY3002" i="1" a="1"/>
  <c r="AY3002" i="1" s="1"/>
  <c r="AZ3002" i="1" a="1"/>
  <c r="AZ3002" i="1" s="1"/>
  <c r="AI3003" i="1"/>
  <c r="AL3003" i="1"/>
  <c r="AM3003" i="1"/>
  <c r="AU3003" i="1"/>
  <c r="AV3003" i="1"/>
  <c r="AW3003" i="1" a="1"/>
  <c r="AW3003" i="1" s="1"/>
  <c r="AX3003" i="1" a="1"/>
  <c r="AX3003" i="1" s="1"/>
  <c r="AY3003" i="1" a="1"/>
  <c r="AY3003" i="1" s="1"/>
  <c r="AZ3003" i="1" a="1"/>
  <c r="AZ3003" i="1" s="1"/>
  <c r="AI3004" i="1"/>
  <c r="AT3004" i="1" s="1"/>
  <c r="AL3004" i="1"/>
  <c r="AM3004" i="1"/>
  <c r="AU3004" i="1"/>
  <c r="AV3004" i="1"/>
  <c r="AW3004" i="1" a="1"/>
  <c r="AW3004" i="1" s="1"/>
  <c r="AX3004" i="1" a="1"/>
  <c r="AX3004" i="1" s="1"/>
  <c r="AY3004" i="1" a="1"/>
  <c r="AY3004" i="1" s="1"/>
  <c r="AZ3004" i="1" a="1"/>
  <c r="AZ3004" i="1" s="1"/>
  <c r="AI3005" i="1"/>
  <c r="AM3005" i="1"/>
  <c r="AO3005" i="1"/>
  <c r="AU3005" i="1"/>
  <c r="AV3005" i="1"/>
  <c r="AW3005" i="1" a="1"/>
  <c r="AW3005" i="1" s="1"/>
  <c r="AX3005" i="1" a="1"/>
  <c r="AX3005" i="1" s="1"/>
  <c r="AY3005" i="1" a="1"/>
  <c r="AY3005" i="1" s="1"/>
  <c r="AZ3005" i="1" a="1"/>
  <c r="AZ3005" i="1" s="1"/>
  <c r="AI3006" i="1"/>
  <c r="AT3006" i="1" s="1"/>
  <c r="AL3006" i="1"/>
  <c r="AM3006" i="1"/>
  <c r="AU3006" i="1"/>
  <c r="AV3006" i="1"/>
  <c r="AW3006" i="1" a="1"/>
  <c r="AW3006" i="1" s="1"/>
  <c r="AX3006" i="1" a="1"/>
  <c r="AX3006" i="1" s="1"/>
  <c r="AY3006" i="1" a="1"/>
  <c r="AY3006" i="1" s="1"/>
  <c r="AZ3006" i="1" a="1"/>
  <c r="AZ3006" i="1" s="1"/>
  <c r="AI3007" i="1"/>
  <c r="AT3007" i="1" s="1"/>
  <c r="AM3007" i="1"/>
  <c r="AO3007" i="1"/>
  <c r="AN3007" i="1" s="1"/>
  <c r="AR3007" i="1" s="1"/>
  <c r="AU3007" i="1"/>
  <c r="AV3007" i="1"/>
  <c r="AW3007" i="1" a="1"/>
  <c r="AW3007" i="1" s="1"/>
  <c r="AX3007" i="1" a="1"/>
  <c r="AX3007" i="1" s="1"/>
  <c r="AY3007" i="1" a="1"/>
  <c r="AY3007" i="1" s="1"/>
  <c r="AZ3007" i="1" a="1"/>
  <c r="AZ3007" i="1" s="1"/>
  <c r="AI3008" i="1"/>
  <c r="AM3008" i="1"/>
  <c r="AO3008" i="1"/>
  <c r="AS3008" i="1" s="1"/>
  <c r="AU3008" i="1"/>
  <c r="AV3008" i="1"/>
  <c r="AI3009" i="1"/>
  <c r="AL3009" i="1"/>
  <c r="AM3009" i="1"/>
  <c r="AU3009" i="1"/>
  <c r="AV3009" i="1"/>
  <c r="AW3009" i="1" a="1"/>
  <c r="AW3009" i="1" s="1"/>
  <c r="AY3009" i="1" a="1"/>
  <c r="AY3009" i="1" s="1"/>
  <c r="AI3010" i="1"/>
  <c r="AT3010" i="1" s="1"/>
  <c r="AM3010" i="1"/>
  <c r="AO3010" i="1"/>
  <c r="AN3010" i="1" s="1"/>
  <c r="AR3010" i="1" s="1"/>
  <c r="AU3010" i="1"/>
  <c r="AV3010" i="1"/>
  <c r="AI3011" i="1"/>
  <c r="AL3011" i="1"/>
  <c r="AM3011" i="1"/>
  <c r="AU3011" i="1"/>
  <c r="AV3011" i="1"/>
  <c r="AW3011" i="1" a="1"/>
  <c r="AW3011" i="1" s="1"/>
  <c r="AY3011" i="1" a="1"/>
  <c r="AY3011" i="1" s="1"/>
  <c r="AI3012" i="1"/>
  <c r="AT3012" i="1" s="1"/>
  <c r="AM3012" i="1"/>
  <c r="AO3012" i="1"/>
  <c r="AN3012" i="1" s="1"/>
  <c r="AR3012" i="1" s="1"/>
  <c r="AU3012" i="1"/>
  <c r="AV3012" i="1"/>
  <c r="AW3012" i="1" a="1"/>
  <c r="AW3012" i="1" s="1"/>
  <c r="AX3012" i="1" a="1"/>
  <c r="AX3012" i="1" s="1"/>
  <c r="AY3012" i="1" a="1"/>
  <c r="AY3012" i="1" s="1"/>
  <c r="AZ3012" i="1" a="1"/>
  <c r="AZ3012" i="1" s="1"/>
  <c r="AI3013" i="1"/>
  <c r="AM3013" i="1"/>
  <c r="AO3013" i="1"/>
  <c r="AN3013" i="1" s="1"/>
  <c r="AR3013" i="1" s="1"/>
  <c r="AU3013" i="1"/>
  <c r="AV3013" i="1"/>
  <c r="AW3013" i="1" a="1"/>
  <c r="AW3013" i="1" s="1"/>
  <c r="AX3013" i="1" a="1"/>
  <c r="AX3013" i="1" s="1"/>
  <c r="AY3013" i="1" a="1"/>
  <c r="AY3013" i="1" s="1"/>
  <c r="AZ3013" i="1" a="1"/>
  <c r="AZ3013" i="1" s="1"/>
  <c r="AI3014" i="1"/>
  <c r="AT3014" i="1" s="1"/>
  <c r="AM3014" i="1"/>
  <c r="AO3014" i="1"/>
  <c r="AN3014" i="1" s="1"/>
  <c r="AR3014" i="1" s="1"/>
  <c r="AU3014" i="1"/>
  <c r="AV3014" i="1"/>
  <c r="AW3014" i="1" a="1"/>
  <c r="AW3014" i="1" s="1"/>
  <c r="AY3014" i="1" a="1"/>
  <c r="AY3014" i="1" s="1"/>
  <c r="AI3015" i="1"/>
  <c r="AT3015" i="1" s="1"/>
  <c r="AM3015" i="1"/>
  <c r="AO3015" i="1"/>
  <c r="AN3015" i="1" s="1"/>
  <c r="AR3015" i="1" s="1"/>
  <c r="AU3015" i="1"/>
  <c r="AV3015" i="1"/>
  <c r="AW3015" i="1" a="1"/>
  <c r="AW3015" i="1" s="1"/>
  <c r="AY3015" i="1" a="1"/>
  <c r="AY3015" i="1" s="1"/>
  <c r="AI3016" i="1"/>
  <c r="AM3016" i="1"/>
  <c r="AO3016" i="1"/>
  <c r="AS3016" i="1" s="1"/>
  <c r="AU3016" i="1"/>
  <c r="AV3016" i="1"/>
  <c r="AW3016" i="1" a="1"/>
  <c r="AW3016" i="1" s="1"/>
  <c r="AY3016" i="1" a="1"/>
  <c r="AY3016" i="1" s="1"/>
  <c r="AI3017" i="1"/>
  <c r="AM3017" i="1"/>
  <c r="AO3017" i="1"/>
  <c r="AN3017" i="1" s="1"/>
  <c r="AR3017" i="1" s="1"/>
  <c r="AU3017" i="1"/>
  <c r="AV3017" i="1"/>
  <c r="AW3017" i="1" a="1"/>
  <c r="AW3017" i="1" s="1"/>
  <c r="AX3017" i="1" a="1"/>
  <c r="AX3017" i="1" s="1"/>
  <c r="AY3017" i="1" a="1"/>
  <c r="AY3017" i="1" s="1"/>
  <c r="AZ3017" i="1" a="1"/>
  <c r="AZ3017" i="1" s="1"/>
  <c r="AI3018" i="1"/>
  <c r="AT3018" i="1" s="1"/>
  <c r="AM3018" i="1"/>
  <c r="AO3018" i="1"/>
  <c r="AN3018" i="1" s="1"/>
  <c r="AR3018" i="1" s="1"/>
  <c r="AU3018" i="1"/>
  <c r="AV3018" i="1"/>
  <c r="AW3018" i="1" a="1"/>
  <c r="AW3018" i="1" s="1"/>
  <c r="AY3018" i="1" a="1"/>
  <c r="AY3018" i="1" s="1"/>
  <c r="AI3019" i="1"/>
  <c r="AL3019" i="1"/>
  <c r="AM3019" i="1"/>
  <c r="AU3019" i="1"/>
  <c r="AV3019" i="1"/>
  <c r="AI3020" i="1"/>
  <c r="AT3020" i="1" s="1"/>
  <c r="AM3020" i="1"/>
  <c r="AO3020" i="1"/>
  <c r="AN3020" i="1" s="1"/>
  <c r="AR3020" i="1" s="1"/>
  <c r="AU3020" i="1"/>
  <c r="AV3020" i="1"/>
  <c r="AW3020" i="1" a="1"/>
  <c r="AW3020" i="1" s="1"/>
  <c r="AY3020" i="1" a="1"/>
  <c r="AY3020" i="1" s="1"/>
  <c r="AI3021" i="1"/>
  <c r="AL3021" i="1"/>
  <c r="AM3021" i="1"/>
  <c r="AU3021" i="1"/>
  <c r="AV3021" i="1"/>
  <c r="AI3022" i="1"/>
  <c r="AT3022" i="1" s="1"/>
  <c r="AM3022" i="1"/>
  <c r="AO3022" i="1"/>
  <c r="AS3022" i="1" s="1"/>
  <c r="AU3022" i="1"/>
  <c r="AV3022" i="1"/>
  <c r="AW3022" i="1" a="1"/>
  <c r="AW3022" i="1" s="1"/>
  <c r="AX3022" i="1" a="1"/>
  <c r="AX3022" i="1" s="1"/>
  <c r="AY3022" i="1" a="1"/>
  <c r="AY3022" i="1" s="1"/>
  <c r="AZ3022" i="1" a="1"/>
  <c r="AZ3022" i="1" s="1"/>
  <c r="AI3023" i="1"/>
  <c r="AT3023" i="1" s="1"/>
  <c r="AL3023" i="1"/>
  <c r="AM3023" i="1"/>
  <c r="AU3023" i="1"/>
  <c r="AV3023" i="1"/>
  <c r="AW3023" i="1" a="1"/>
  <c r="AW3023" i="1" s="1"/>
  <c r="AX3023" i="1" a="1"/>
  <c r="AX3023" i="1" s="1"/>
  <c r="AY3023" i="1" a="1"/>
  <c r="AY3023" i="1" s="1"/>
  <c r="AZ3023" i="1" a="1"/>
  <c r="AZ3023" i="1" s="1"/>
  <c r="AI3024" i="1"/>
  <c r="AM3024" i="1"/>
  <c r="AO3024" i="1"/>
  <c r="AU3024" i="1"/>
  <c r="AV3024" i="1"/>
  <c r="AW3024" i="1" a="1"/>
  <c r="AW3024" i="1" s="1"/>
  <c r="AX3024" i="1" a="1"/>
  <c r="AX3024" i="1" s="1"/>
  <c r="AY3024" i="1" a="1"/>
  <c r="AY3024" i="1" s="1"/>
  <c r="AZ3024" i="1" a="1"/>
  <c r="AZ3024" i="1" s="1"/>
  <c r="AI3025" i="1"/>
  <c r="AL3025" i="1"/>
  <c r="AM3025" i="1"/>
  <c r="AU3025" i="1"/>
  <c r="AV3025" i="1"/>
  <c r="AW3025" i="1" a="1"/>
  <c r="AW3025" i="1" s="1"/>
  <c r="AX3025" i="1" a="1"/>
  <c r="AX3025" i="1" s="1"/>
  <c r="AY3025" i="1" a="1"/>
  <c r="AY3025" i="1" s="1"/>
  <c r="AZ3025" i="1" a="1"/>
  <c r="AZ3025" i="1" s="1"/>
  <c r="AI3026" i="1"/>
  <c r="AT3026" i="1" s="1"/>
  <c r="AM3026" i="1"/>
  <c r="AO3026" i="1"/>
  <c r="AN3026" i="1" s="1"/>
  <c r="AR3026" i="1" s="1"/>
  <c r="AU3026" i="1"/>
  <c r="AV3026" i="1"/>
  <c r="AW3026" i="1" a="1"/>
  <c r="AW3026" i="1" s="1"/>
  <c r="AX3026" i="1" a="1"/>
  <c r="AX3026" i="1" s="1"/>
  <c r="AY3026" i="1" a="1"/>
  <c r="AY3026" i="1" s="1"/>
  <c r="AZ3026" i="1" a="1"/>
  <c r="AZ3026" i="1" s="1"/>
  <c r="AI3027" i="1"/>
  <c r="AL3027" i="1"/>
  <c r="AM3027" i="1"/>
  <c r="AU3027" i="1"/>
  <c r="AV3027" i="1"/>
  <c r="AW3027" i="1" a="1"/>
  <c r="AW3027" i="1" s="1"/>
  <c r="AX3027" i="1" a="1"/>
  <c r="AX3027" i="1" s="1"/>
  <c r="AY3027" i="1" a="1"/>
  <c r="AY3027" i="1" s="1"/>
  <c r="AZ3027" i="1" a="1"/>
  <c r="AZ3027" i="1" s="1"/>
  <c r="AI3028" i="1"/>
  <c r="AL3028" i="1"/>
  <c r="AM3028" i="1"/>
  <c r="AU3028" i="1"/>
  <c r="AV3028" i="1"/>
  <c r="AW3028" i="1" a="1"/>
  <c r="AW3028" i="1" s="1"/>
  <c r="AX3028" i="1" a="1"/>
  <c r="AX3028" i="1" s="1"/>
  <c r="AY3028" i="1" a="1"/>
  <c r="AY3028" i="1" s="1"/>
  <c r="AZ3028" i="1" a="1"/>
  <c r="AZ3028" i="1" s="1"/>
  <c r="AI3029" i="1"/>
  <c r="AL3029" i="1"/>
  <c r="AM3029" i="1"/>
  <c r="AU3029" i="1"/>
  <c r="AV3029" i="1"/>
  <c r="AW3029" i="1" a="1"/>
  <c r="AW3029" i="1" s="1"/>
  <c r="AX3029" i="1" a="1"/>
  <c r="AX3029" i="1" s="1"/>
  <c r="AY3029" i="1" a="1"/>
  <c r="AY3029" i="1" s="1"/>
  <c r="AZ3029" i="1" a="1"/>
  <c r="AZ3029" i="1" s="1"/>
  <c r="AI3030" i="1"/>
  <c r="AL3030" i="1"/>
  <c r="AM3030" i="1"/>
  <c r="AU3030" i="1"/>
  <c r="AV3030" i="1"/>
  <c r="AW3030" i="1" a="1"/>
  <c r="AW3030" i="1" s="1"/>
  <c r="AX3030" i="1" a="1"/>
  <c r="AX3030" i="1" s="1"/>
  <c r="AY3030" i="1" a="1"/>
  <c r="AY3030" i="1" s="1"/>
  <c r="AZ3030" i="1" a="1"/>
  <c r="AZ3030" i="1" s="1"/>
  <c r="AI3031" i="1"/>
  <c r="AT3031" i="1" s="1"/>
  <c r="AM3031" i="1"/>
  <c r="AO3031" i="1"/>
  <c r="AN3031" i="1" s="1"/>
  <c r="AR3031" i="1" s="1"/>
  <c r="AU3031" i="1"/>
  <c r="AV3031" i="1"/>
  <c r="AW3031" i="1" a="1"/>
  <c r="AW3031" i="1" s="1"/>
  <c r="AX3031" i="1" a="1"/>
  <c r="AX3031" i="1" s="1"/>
  <c r="AY3031" i="1" a="1"/>
  <c r="AY3031" i="1" s="1"/>
  <c r="AZ3031" i="1" a="1"/>
  <c r="AZ3031" i="1" s="1"/>
  <c r="AI3032" i="1"/>
  <c r="AL3032" i="1"/>
  <c r="AM3032" i="1"/>
  <c r="AU3032" i="1"/>
  <c r="AV3032" i="1"/>
  <c r="AW3032" i="1" a="1"/>
  <c r="AW3032" i="1" s="1"/>
  <c r="AX3032" i="1" a="1"/>
  <c r="AX3032" i="1" s="1"/>
  <c r="AY3032" i="1" a="1"/>
  <c r="AY3032" i="1" s="1"/>
  <c r="AZ3032" i="1" a="1"/>
  <c r="AZ3032" i="1" s="1"/>
  <c r="AI3033" i="1"/>
  <c r="AT3033" i="1" s="1"/>
  <c r="AL3033" i="1"/>
  <c r="AM3033" i="1"/>
  <c r="AU3033" i="1"/>
  <c r="AV3033" i="1"/>
  <c r="AW3033" i="1" a="1"/>
  <c r="AW3033" i="1" s="1"/>
  <c r="AX3033" i="1" a="1"/>
  <c r="AX3033" i="1" s="1"/>
  <c r="AY3033" i="1" a="1"/>
  <c r="AY3033" i="1" s="1"/>
  <c r="AZ3033" i="1" a="1"/>
  <c r="AZ3033" i="1" s="1"/>
  <c r="AI3034" i="1"/>
  <c r="AT3034" i="1" s="1"/>
  <c r="AM3034" i="1"/>
  <c r="AO3034" i="1"/>
  <c r="AN3034" i="1" s="1"/>
  <c r="AR3034" i="1" s="1"/>
  <c r="AU3034" i="1"/>
  <c r="AV3034" i="1"/>
  <c r="AI3035" i="1"/>
  <c r="AL3035" i="1"/>
  <c r="AM3035" i="1"/>
  <c r="AU3035" i="1"/>
  <c r="AV3035" i="1"/>
  <c r="AI3036" i="1"/>
  <c r="AM3036" i="1"/>
  <c r="AO3036" i="1"/>
  <c r="AN3036" i="1" s="1"/>
  <c r="AR3036" i="1" s="1"/>
  <c r="AU3036" i="1"/>
  <c r="AV3036" i="1"/>
  <c r="AI3037" i="1"/>
  <c r="AL3037" i="1"/>
  <c r="AM3037" i="1"/>
  <c r="AU3037" i="1"/>
  <c r="AV3037" i="1"/>
  <c r="AI3038" i="1"/>
  <c r="AM3038" i="1"/>
  <c r="AO3038" i="1"/>
  <c r="AN3038" i="1" s="1"/>
  <c r="AR3038" i="1" s="1"/>
  <c r="AU3038" i="1"/>
  <c r="AV3038" i="1"/>
  <c r="AI3039" i="1"/>
  <c r="AM3039" i="1"/>
  <c r="AO3039" i="1"/>
  <c r="AN3039" i="1" s="1"/>
  <c r="AR3039" i="1" s="1"/>
  <c r="AU3039" i="1"/>
  <c r="AV3039" i="1"/>
  <c r="AW3039" i="1" a="1"/>
  <c r="AW3039" i="1" s="1"/>
  <c r="AX3039" i="1" a="1"/>
  <c r="AX3039" i="1" s="1"/>
  <c r="AY3039" i="1" a="1"/>
  <c r="AY3039" i="1" s="1"/>
  <c r="AZ3039" i="1" a="1"/>
  <c r="AZ3039" i="1" s="1"/>
  <c r="AI3040" i="1"/>
  <c r="AL3040" i="1"/>
  <c r="AM3040" i="1"/>
  <c r="AU3040" i="1"/>
  <c r="AV3040" i="1"/>
  <c r="AW3040" i="1" a="1"/>
  <c r="AW3040" i="1" s="1"/>
  <c r="AX3040" i="1" a="1"/>
  <c r="AX3040" i="1" s="1"/>
  <c r="AY3040" i="1" a="1"/>
  <c r="AY3040" i="1" s="1"/>
  <c r="AZ3040" i="1" a="1"/>
  <c r="AZ3040" i="1" s="1"/>
  <c r="AI3041" i="1"/>
  <c r="AL3041" i="1"/>
  <c r="AM3041" i="1"/>
  <c r="AU3041" i="1"/>
  <c r="AV3041" i="1"/>
  <c r="AW3041" i="1" a="1"/>
  <c r="AW3041" i="1" s="1"/>
  <c r="AX3041" i="1" a="1"/>
  <c r="AX3041" i="1" s="1"/>
  <c r="AY3041" i="1" a="1"/>
  <c r="AY3041" i="1" s="1"/>
  <c r="AZ3041" i="1" a="1"/>
  <c r="AZ3041" i="1" s="1"/>
  <c r="AI3042" i="1"/>
  <c r="AT3042" i="1" s="1"/>
  <c r="AM3042" i="1"/>
  <c r="AO3042" i="1"/>
  <c r="AN3042" i="1" s="1"/>
  <c r="AR3042" i="1" s="1"/>
  <c r="AU3042" i="1"/>
  <c r="AV3042" i="1"/>
  <c r="AW3042" i="1" a="1"/>
  <c r="AW3042" i="1" s="1"/>
  <c r="AX3042" i="1" a="1"/>
  <c r="AX3042" i="1" s="1"/>
  <c r="AY3042" i="1" a="1"/>
  <c r="AY3042" i="1" s="1"/>
  <c r="AZ3042" i="1" a="1"/>
  <c r="AZ3042" i="1" s="1"/>
  <c r="AI3043" i="1"/>
  <c r="AL3043" i="1"/>
  <c r="AM3043" i="1"/>
  <c r="AU3043" i="1"/>
  <c r="AV3043" i="1"/>
  <c r="AW3043" i="1" a="1"/>
  <c r="AW3043" i="1" s="1"/>
  <c r="AX3043" i="1" a="1"/>
  <c r="AX3043" i="1" s="1"/>
  <c r="AY3043" i="1" a="1"/>
  <c r="AY3043" i="1" s="1"/>
  <c r="AZ3043" i="1" a="1"/>
  <c r="AZ3043" i="1" s="1"/>
  <c r="AI3044" i="1"/>
  <c r="AM3044" i="1"/>
  <c r="AO3044" i="1"/>
  <c r="AN3044" i="1" s="1"/>
  <c r="AR3044" i="1" s="1"/>
  <c r="AU3044" i="1"/>
  <c r="AV3044" i="1"/>
  <c r="AW3044" i="1" a="1"/>
  <c r="AW3044" i="1" s="1"/>
  <c r="AX3044" i="1" a="1"/>
  <c r="AX3044" i="1" s="1"/>
  <c r="AY3044" i="1" a="1"/>
  <c r="AY3044" i="1" s="1"/>
  <c r="AZ3044" i="1" a="1"/>
  <c r="AZ3044" i="1" s="1"/>
  <c r="AI3045" i="1"/>
  <c r="AL3045" i="1"/>
  <c r="AM3045" i="1"/>
  <c r="AU3045" i="1"/>
  <c r="AV3045" i="1"/>
  <c r="AW3045" i="1" a="1"/>
  <c r="AW3045" i="1" s="1"/>
  <c r="AX3045" i="1" a="1"/>
  <c r="AX3045" i="1" s="1"/>
  <c r="AY3045" i="1" a="1"/>
  <c r="AY3045" i="1" s="1"/>
  <c r="AZ3045" i="1" a="1"/>
  <c r="AZ3045" i="1" s="1"/>
  <c r="AI3046" i="1"/>
  <c r="AT3046" i="1" s="1"/>
  <c r="AL3046" i="1"/>
  <c r="AM3046" i="1"/>
  <c r="AU3046" i="1"/>
  <c r="AV3046" i="1"/>
  <c r="AW3046" i="1" a="1"/>
  <c r="AW3046" i="1" s="1"/>
  <c r="AX3046" i="1" a="1"/>
  <c r="AX3046" i="1" s="1"/>
  <c r="AY3046" i="1" a="1"/>
  <c r="AY3046" i="1" s="1"/>
  <c r="AZ3046" i="1" a="1"/>
  <c r="AZ3046" i="1" s="1"/>
  <c r="AI3047" i="1"/>
  <c r="AT3047" i="1" s="1"/>
  <c r="AM3047" i="1"/>
  <c r="AO3047" i="1"/>
  <c r="AN3047" i="1" s="1"/>
  <c r="AR3047" i="1" s="1"/>
  <c r="AU3047" i="1"/>
  <c r="AV3047" i="1"/>
  <c r="AW3047" i="1" a="1"/>
  <c r="AW3047" i="1" s="1"/>
  <c r="AX3047" i="1" a="1"/>
  <c r="AX3047" i="1" s="1"/>
  <c r="AY3047" i="1" a="1"/>
  <c r="AY3047" i="1" s="1"/>
  <c r="AZ3047" i="1" a="1"/>
  <c r="AZ3047" i="1" s="1"/>
  <c r="AI3048" i="1"/>
  <c r="AL3048" i="1"/>
  <c r="AM3048" i="1"/>
  <c r="AU3048" i="1"/>
  <c r="AV3048" i="1"/>
  <c r="AW3048" i="1" a="1"/>
  <c r="AW3048" i="1" s="1"/>
  <c r="AX3048" i="1" a="1"/>
  <c r="AX3048" i="1" s="1"/>
  <c r="AY3048" i="1" a="1"/>
  <c r="AY3048" i="1" s="1"/>
  <c r="AZ3048" i="1" a="1"/>
  <c r="AZ3048" i="1" s="1"/>
  <c r="AI3049" i="1"/>
  <c r="AT3049" i="1" s="1"/>
  <c r="AM3049" i="1"/>
  <c r="AO3049" i="1"/>
  <c r="AS3049" i="1" s="1"/>
  <c r="AU3049" i="1"/>
  <c r="AV3049" i="1"/>
  <c r="AI3050" i="1"/>
  <c r="AL3050" i="1"/>
  <c r="AM3050" i="1"/>
  <c r="AU3050" i="1"/>
  <c r="AV3050" i="1"/>
  <c r="AW3050" i="1" a="1"/>
  <c r="AW3050" i="1" s="1"/>
  <c r="AI3051" i="1"/>
  <c r="AL3051" i="1"/>
  <c r="AM3051" i="1"/>
  <c r="AU3051" i="1"/>
  <c r="AV3051" i="1"/>
  <c r="AI3052" i="1"/>
  <c r="AT3052" i="1" s="1"/>
  <c r="AM3052" i="1"/>
  <c r="AO3052" i="1"/>
  <c r="AN3052" i="1" s="1"/>
  <c r="AR3052" i="1" s="1"/>
  <c r="AU3052" i="1"/>
  <c r="AV3052" i="1"/>
  <c r="AI3053" i="1"/>
  <c r="AL3053" i="1"/>
  <c r="AM3053" i="1"/>
  <c r="AU3053" i="1"/>
  <c r="AV3053" i="1"/>
  <c r="AI3054" i="1"/>
  <c r="AT3054" i="1" s="1"/>
  <c r="AL3054" i="1"/>
  <c r="AM3054" i="1"/>
  <c r="AU3054" i="1"/>
  <c r="AV3054" i="1"/>
  <c r="AW3054" i="1" a="1"/>
  <c r="AW3054" i="1" s="1"/>
  <c r="AI3055" i="1"/>
  <c r="AT3055" i="1" s="1"/>
  <c r="AM3055" i="1"/>
  <c r="AO3055" i="1"/>
  <c r="AN3055" i="1" s="1"/>
  <c r="AR3055" i="1" s="1"/>
  <c r="AU3055" i="1"/>
  <c r="AV3055" i="1"/>
  <c r="AI3056" i="1"/>
  <c r="AM3056" i="1"/>
  <c r="AO3056" i="1"/>
  <c r="AN3056" i="1" s="1"/>
  <c r="AR3056" i="1" s="1"/>
  <c r="AU3056" i="1"/>
  <c r="AV3056" i="1"/>
  <c r="AW3056" i="1" a="1"/>
  <c r="AW3056" i="1" s="1"/>
  <c r="AX3056" i="1" a="1"/>
  <c r="AX3056" i="1" s="1"/>
  <c r="AY3056" i="1" a="1"/>
  <c r="AY3056" i="1" s="1"/>
  <c r="AZ3056" i="1" a="1"/>
  <c r="AZ3056" i="1" s="1"/>
  <c r="AI3057" i="1"/>
  <c r="AT3057" i="1" s="1"/>
  <c r="AM3057" i="1"/>
  <c r="AO3057" i="1"/>
  <c r="AN3057" i="1" s="1"/>
  <c r="AR3057" i="1" s="1"/>
  <c r="AU3057" i="1"/>
  <c r="AV3057" i="1"/>
  <c r="AW3057" i="1" a="1"/>
  <c r="AW3057" i="1" s="1"/>
  <c r="AX3057" i="1" a="1"/>
  <c r="AX3057" i="1" s="1"/>
  <c r="AY3057" i="1" a="1"/>
  <c r="AY3057" i="1" s="1"/>
  <c r="AZ3057" i="1" a="1"/>
  <c r="AZ3057" i="1" s="1"/>
  <c r="AI3058" i="1"/>
  <c r="AM3058" i="1"/>
  <c r="AO3058" i="1"/>
  <c r="AN3058" i="1" s="1"/>
  <c r="AR3058" i="1" s="1"/>
  <c r="AU3058" i="1"/>
  <c r="AV3058" i="1"/>
  <c r="AI3059" i="1"/>
  <c r="AM3059" i="1"/>
  <c r="AO3059" i="1"/>
  <c r="AN3059" i="1" s="1"/>
  <c r="AR3059" i="1" s="1"/>
  <c r="AU3059" i="1"/>
  <c r="AV3059" i="1"/>
  <c r="AW3059" i="1" a="1"/>
  <c r="AW3059" i="1" s="1"/>
  <c r="AY3059" i="1" a="1"/>
  <c r="AY3059" i="1" s="1"/>
  <c r="AI3060" i="1"/>
  <c r="AM3060" i="1"/>
  <c r="AO3060" i="1"/>
  <c r="AN3060" i="1" s="1"/>
  <c r="AR3060" i="1" s="1"/>
  <c r="AU3060" i="1"/>
  <c r="AV3060" i="1"/>
  <c r="AW3060" i="1" a="1"/>
  <c r="AW3060" i="1" s="1"/>
  <c r="AX3060" i="1" a="1"/>
  <c r="AX3060" i="1" s="1"/>
  <c r="AY3060" i="1" a="1"/>
  <c r="AY3060" i="1" s="1"/>
  <c r="AZ3060" i="1" a="1"/>
  <c r="AZ3060" i="1" s="1"/>
  <c r="AI3061" i="1"/>
  <c r="AL3061" i="1"/>
  <c r="AM3061" i="1"/>
  <c r="AU3061" i="1"/>
  <c r="AV3061" i="1"/>
  <c r="AW3061" i="1" a="1"/>
  <c r="AW3061" i="1" s="1"/>
  <c r="AX3061" i="1" a="1"/>
  <c r="AX3061" i="1" s="1"/>
  <c r="AY3061" i="1" a="1"/>
  <c r="AY3061" i="1" s="1"/>
  <c r="AZ3061" i="1" a="1"/>
  <c r="AZ3061" i="1" s="1"/>
  <c r="AI3062" i="1"/>
  <c r="AT3062" i="1" s="1"/>
  <c r="AM3062" i="1"/>
  <c r="AO3062" i="1"/>
  <c r="AS3062" i="1" s="1"/>
  <c r="AU3062" i="1"/>
  <c r="AV3062" i="1"/>
  <c r="AI3063" i="1"/>
  <c r="AL3063" i="1"/>
  <c r="AM3063" i="1"/>
  <c r="AU3063" i="1"/>
  <c r="AV3063" i="1"/>
  <c r="AW3063" i="1" a="1"/>
  <c r="AW3063" i="1" s="1"/>
  <c r="AI3064" i="1"/>
  <c r="AL3064" i="1"/>
  <c r="AM3064" i="1"/>
  <c r="AU3064" i="1"/>
  <c r="AV3064" i="1"/>
  <c r="AI3065" i="1"/>
  <c r="AT3065" i="1" s="1"/>
  <c r="AM3065" i="1"/>
  <c r="AO3065" i="1"/>
  <c r="AN3065" i="1" s="1"/>
  <c r="AR3065" i="1" s="1"/>
  <c r="AU3065" i="1"/>
  <c r="AV3065" i="1"/>
  <c r="AI3066" i="1"/>
  <c r="AL3066" i="1"/>
  <c r="AM3066" i="1"/>
  <c r="AU3066" i="1"/>
  <c r="AV3066" i="1"/>
  <c r="AI3067" i="1"/>
  <c r="AL3067" i="1"/>
  <c r="AM3067" i="1"/>
  <c r="AU3067" i="1"/>
  <c r="AV3067" i="1"/>
  <c r="AW3067" i="1" a="1"/>
  <c r="AW3067" i="1" s="1"/>
  <c r="AI3068" i="1"/>
  <c r="AT3068" i="1" s="1"/>
  <c r="AM3068" i="1"/>
  <c r="AO3068" i="1"/>
  <c r="AN3068" i="1" s="1"/>
  <c r="AR3068" i="1" s="1"/>
  <c r="AU3068" i="1"/>
  <c r="AV3068" i="1"/>
  <c r="AI3069" i="1"/>
  <c r="AM3069" i="1"/>
  <c r="AO3069" i="1"/>
  <c r="AS3069" i="1" s="1"/>
  <c r="AU3069" i="1"/>
  <c r="AV3069" i="1"/>
  <c r="AW3069" i="1" a="1"/>
  <c r="AW3069" i="1" s="1"/>
  <c r="AX3069" i="1" a="1"/>
  <c r="AX3069" i="1" s="1"/>
  <c r="AY3069" i="1" a="1"/>
  <c r="AY3069" i="1" s="1"/>
  <c r="AZ3069" i="1" a="1"/>
  <c r="AZ3069" i="1" s="1"/>
  <c r="AI3070" i="1"/>
  <c r="AT3070" i="1" s="1"/>
  <c r="AM3070" i="1"/>
  <c r="AO3070" i="1"/>
  <c r="AN3070" i="1" s="1"/>
  <c r="AR3070" i="1" s="1"/>
  <c r="AU3070" i="1"/>
  <c r="AV3070" i="1"/>
  <c r="AW3070" i="1" a="1"/>
  <c r="AW3070" i="1" s="1"/>
  <c r="AX3070" i="1" a="1"/>
  <c r="AX3070" i="1" s="1"/>
  <c r="AY3070" i="1" a="1"/>
  <c r="AY3070" i="1" s="1"/>
  <c r="AZ3070" i="1" a="1"/>
  <c r="AZ3070" i="1" s="1"/>
  <c r="AI3071" i="1"/>
  <c r="AT3071" i="1" s="1"/>
  <c r="AL3071" i="1"/>
  <c r="AM3071" i="1"/>
  <c r="AU3071" i="1"/>
  <c r="AV3071" i="1"/>
  <c r="AW3071" i="1" a="1"/>
  <c r="AW3071" i="1" s="1"/>
  <c r="AX3071" i="1" a="1"/>
  <c r="AX3071" i="1" s="1"/>
  <c r="AY3071" i="1" a="1"/>
  <c r="AY3071" i="1" s="1"/>
  <c r="AZ3071" i="1" a="1"/>
  <c r="AZ3071" i="1" s="1"/>
  <c r="AI3072" i="1"/>
  <c r="AL3072" i="1"/>
  <c r="AM3072" i="1"/>
  <c r="AU3072" i="1"/>
  <c r="AV3072" i="1"/>
  <c r="AW3072" i="1" a="1"/>
  <c r="AW3072" i="1" s="1"/>
  <c r="AX3072" i="1" a="1"/>
  <c r="AX3072" i="1" s="1"/>
  <c r="AY3072" i="1" a="1"/>
  <c r="AY3072" i="1" s="1"/>
  <c r="AZ3072" i="1" a="1"/>
  <c r="AZ3072" i="1" s="1"/>
  <c r="AI3073" i="1"/>
  <c r="AT3073" i="1" s="1"/>
  <c r="AM3073" i="1"/>
  <c r="AO3073" i="1"/>
  <c r="AN3073" i="1" s="1"/>
  <c r="AR3073" i="1" s="1"/>
  <c r="AU3073" i="1"/>
  <c r="AV3073" i="1"/>
  <c r="AW3073" i="1" a="1"/>
  <c r="AW3073" i="1" s="1"/>
  <c r="AX3073" i="1" a="1"/>
  <c r="AX3073" i="1" s="1"/>
  <c r="AY3073" i="1" a="1"/>
  <c r="AY3073" i="1" s="1"/>
  <c r="AZ3073" i="1" a="1"/>
  <c r="AZ3073" i="1" s="1"/>
  <c r="AI3074" i="1"/>
  <c r="AT3074" i="1" s="1"/>
  <c r="AM3074" i="1"/>
  <c r="AO3074" i="1"/>
  <c r="AN3074" i="1" s="1"/>
  <c r="AR3074" i="1" s="1"/>
  <c r="AU3074" i="1"/>
  <c r="AV3074" i="1"/>
  <c r="AW3074" i="1" a="1"/>
  <c r="AW3074" i="1" s="1"/>
  <c r="AX3074" i="1" a="1"/>
  <c r="AX3074" i="1" s="1"/>
  <c r="AY3074" i="1" a="1"/>
  <c r="AY3074" i="1" s="1"/>
  <c r="AZ3074" i="1" a="1"/>
  <c r="AZ3074" i="1" s="1"/>
  <c r="AI3075" i="1"/>
  <c r="AM3075" i="1"/>
  <c r="AO3075" i="1"/>
  <c r="AN3075" i="1" s="1"/>
  <c r="AR3075" i="1" s="1"/>
  <c r="AU3075" i="1"/>
  <c r="AV3075" i="1"/>
  <c r="AW3075" i="1" a="1"/>
  <c r="AW3075" i="1" s="1"/>
  <c r="AX3075" i="1" a="1"/>
  <c r="AX3075" i="1" s="1"/>
  <c r="AY3075" i="1" a="1"/>
  <c r="AY3075" i="1" s="1"/>
  <c r="AZ3075" i="1" a="1"/>
  <c r="AZ3075" i="1" s="1"/>
  <c r="AI3076" i="1"/>
  <c r="AT3076" i="1" s="1"/>
  <c r="AL3076" i="1"/>
  <c r="AM3076" i="1"/>
  <c r="AU3076" i="1"/>
  <c r="AV3076" i="1"/>
  <c r="AW3076" i="1" a="1"/>
  <c r="AW3076" i="1" s="1"/>
  <c r="AX3076" i="1" a="1"/>
  <c r="AX3076" i="1" s="1"/>
  <c r="AY3076" i="1" a="1"/>
  <c r="AY3076" i="1" s="1"/>
  <c r="AZ3076" i="1" a="1"/>
  <c r="AZ3076" i="1" s="1"/>
  <c r="AI3077" i="1"/>
  <c r="AM3077" i="1"/>
  <c r="AO3077" i="1"/>
  <c r="AS3077" i="1" s="1"/>
  <c r="AU3077" i="1"/>
  <c r="AV3077" i="1"/>
  <c r="AW3077" i="1" a="1"/>
  <c r="AW3077" i="1" s="1"/>
  <c r="AX3077" i="1" a="1"/>
  <c r="AX3077" i="1" s="1"/>
  <c r="AY3077" i="1" a="1"/>
  <c r="AY3077" i="1" s="1"/>
  <c r="AZ3077" i="1" a="1"/>
  <c r="AZ3077" i="1" s="1"/>
  <c r="AI3078" i="1"/>
  <c r="AL3078" i="1"/>
  <c r="AM3078" i="1"/>
  <c r="AU3078" i="1"/>
  <c r="AV3078" i="1"/>
  <c r="AW3078" i="1" a="1"/>
  <c r="AW3078" i="1" s="1"/>
  <c r="AX3078" i="1" a="1"/>
  <c r="AX3078" i="1" s="1"/>
  <c r="AY3078" i="1" a="1"/>
  <c r="AY3078" i="1" s="1"/>
  <c r="AZ3078" i="1" a="1"/>
  <c r="AZ3078" i="1" s="1"/>
  <c r="AI3079" i="1"/>
  <c r="AT3079" i="1" s="1"/>
  <c r="AM3079" i="1"/>
  <c r="AO3079" i="1"/>
  <c r="AN3079" i="1" s="1"/>
  <c r="AR3079" i="1" s="1"/>
  <c r="AU3079" i="1"/>
  <c r="AV3079" i="1"/>
  <c r="AW3079" i="1" a="1"/>
  <c r="AW3079" i="1" s="1"/>
  <c r="AX3079" i="1" a="1"/>
  <c r="AX3079" i="1" s="1"/>
  <c r="AY3079" i="1" a="1"/>
  <c r="AY3079" i="1" s="1"/>
  <c r="AZ3079" i="1" a="1"/>
  <c r="AZ3079" i="1" s="1"/>
  <c r="AI3080" i="1"/>
  <c r="AL3080" i="1"/>
  <c r="AM3080" i="1"/>
  <c r="AU3080" i="1"/>
  <c r="AV3080" i="1"/>
  <c r="AW3080" i="1" a="1"/>
  <c r="AW3080" i="1" s="1"/>
  <c r="AX3080" i="1" a="1"/>
  <c r="AX3080" i="1" s="1"/>
  <c r="AY3080" i="1" a="1"/>
  <c r="AY3080" i="1" s="1"/>
  <c r="AZ3080" i="1" a="1"/>
  <c r="AZ3080" i="1" s="1"/>
  <c r="AI3081" i="1"/>
  <c r="AT3081" i="1" s="1"/>
  <c r="AL3081" i="1"/>
  <c r="AM3081" i="1"/>
  <c r="AU3081" i="1"/>
  <c r="AV3081" i="1"/>
  <c r="AW3081" i="1" a="1"/>
  <c r="AW3081" i="1" s="1"/>
  <c r="AX3081" i="1" a="1"/>
  <c r="AX3081" i="1" s="1"/>
  <c r="AY3081" i="1" a="1"/>
  <c r="AY3081" i="1" s="1"/>
  <c r="AZ3081" i="1" a="1"/>
  <c r="AZ3081" i="1" s="1"/>
  <c r="AI3082" i="1"/>
  <c r="AT3082" i="1" s="1"/>
  <c r="AM3082" i="1"/>
  <c r="AO3082" i="1"/>
  <c r="AN3082" i="1" s="1"/>
  <c r="AR3082" i="1" s="1"/>
  <c r="AU3082" i="1"/>
  <c r="AV3082" i="1"/>
  <c r="AI3083" i="1"/>
  <c r="AM3083" i="1"/>
  <c r="AO3083" i="1"/>
  <c r="AN3083" i="1" s="1"/>
  <c r="AR3083" i="1" s="1"/>
  <c r="AU3083" i="1"/>
  <c r="AV3083" i="1"/>
  <c r="AL3084" i="1"/>
  <c r="AM3084" i="1"/>
  <c r="AU3084" i="1"/>
  <c r="AV3084" i="1"/>
  <c r="AI4" i="1"/>
  <c r="AT4" i="1" s="1"/>
  <c r="AL4" i="1"/>
  <c r="AM4" i="1"/>
  <c r="AN709" i="1" l="1"/>
  <c r="AR709" i="1" s="1"/>
  <c r="BQ3055" i="1"/>
  <c r="BQ3050" i="1"/>
  <c r="BQ3041" i="1"/>
  <c r="BQ2935" i="1"/>
  <c r="BQ2856" i="1"/>
  <c r="BM2820" i="1"/>
  <c r="BN2820" i="1" s="1"/>
  <c r="BO2820" i="1" s="1"/>
  <c r="BP2820" i="1" s="1"/>
  <c r="BM2799" i="1"/>
  <c r="BN2799" i="1" s="1"/>
  <c r="BO2799" i="1" s="1"/>
  <c r="BP2799" i="1" s="1"/>
  <c r="BM2795" i="1"/>
  <c r="BN2795" i="1" s="1"/>
  <c r="BO2795" i="1" s="1"/>
  <c r="BP2795" i="1" s="1"/>
  <c r="BQ2795" i="1" s="1"/>
  <c r="BM2791" i="1"/>
  <c r="BN2791" i="1" s="1"/>
  <c r="BO2791" i="1" s="1"/>
  <c r="BP2791" i="1" s="1"/>
  <c r="BQ2791" i="1" s="1"/>
  <c r="BM2761" i="1"/>
  <c r="BN2761" i="1" s="1"/>
  <c r="BO2761" i="1" s="1"/>
  <c r="BP2761" i="1" s="1"/>
  <c r="BM2756" i="1"/>
  <c r="BN2756" i="1" s="1"/>
  <c r="BO2756" i="1" s="1"/>
  <c r="BP2756" i="1" s="1"/>
  <c r="BQ2756" i="1" s="1"/>
  <c r="BM2681" i="1"/>
  <c r="BN2681" i="1" s="1"/>
  <c r="BO2681" i="1" s="1"/>
  <c r="BP2681" i="1" s="1"/>
  <c r="BM2653" i="1"/>
  <c r="BN2653" i="1" s="1"/>
  <c r="BO2653" i="1" s="1"/>
  <c r="BP2653" i="1" s="1"/>
  <c r="BM2642" i="1"/>
  <c r="BN2642" i="1" s="1"/>
  <c r="BO2642" i="1" s="1"/>
  <c r="BP2642" i="1" s="1"/>
  <c r="BM2617" i="1"/>
  <c r="BN2617" i="1" s="1"/>
  <c r="BO2617" i="1" s="1"/>
  <c r="BP2617" i="1" s="1"/>
  <c r="BM2566" i="1"/>
  <c r="BN2566" i="1" s="1"/>
  <c r="BO2566" i="1" s="1"/>
  <c r="BP2566" i="1" s="1"/>
  <c r="BM2554" i="1"/>
  <c r="BN2554" i="1" s="1"/>
  <c r="BO2554" i="1" s="1"/>
  <c r="BP2554" i="1" s="1"/>
  <c r="BM2522" i="1"/>
  <c r="BN2522" i="1" s="1"/>
  <c r="BO2522" i="1" s="1"/>
  <c r="BP2522" i="1" s="1"/>
  <c r="BM2516" i="1"/>
  <c r="BN2516" i="1" s="1"/>
  <c r="BO2516" i="1" s="1"/>
  <c r="BP2516" i="1" s="1"/>
  <c r="BM2469" i="1"/>
  <c r="BN2469" i="1" s="1"/>
  <c r="BO2469" i="1" s="1"/>
  <c r="BP2469" i="1" s="1"/>
  <c r="BQ2469" i="1" s="1"/>
  <c r="BM2453" i="1"/>
  <c r="BN2453" i="1" s="1"/>
  <c r="BO2453" i="1" s="1"/>
  <c r="BP2453" i="1" s="1"/>
  <c r="BM2382" i="1"/>
  <c r="BN2382" i="1" s="1"/>
  <c r="BO2382" i="1" s="1"/>
  <c r="BP2382" i="1" s="1"/>
  <c r="BM2338" i="1"/>
  <c r="BN2338" i="1" s="1"/>
  <c r="BO2338" i="1" s="1"/>
  <c r="BP2338" i="1" s="1"/>
  <c r="BM2331" i="1"/>
  <c r="BN2331" i="1" s="1"/>
  <c r="BO2331" i="1" s="1"/>
  <c r="BP2331" i="1" s="1"/>
  <c r="BQ2331" i="1" s="1"/>
  <c r="BM2266" i="1"/>
  <c r="BN2266" i="1" s="1"/>
  <c r="BO2266" i="1" s="1"/>
  <c r="BP2266" i="1" s="1"/>
  <c r="BM2261" i="1"/>
  <c r="BN2261" i="1" s="1"/>
  <c r="BO2261" i="1" s="1"/>
  <c r="BP2261" i="1" s="1"/>
  <c r="BQ2914" i="1"/>
  <c r="BQ2893" i="1"/>
  <c r="BM2877" i="1"/>
  <c r="BN2877" i="1" s="1"/>
  <c r="BO2877" i="1" s="1"/>
  <c r="BP2877" i="1" s="1"/>
  <c r="BM2866" i="1"/>
  <c r="BN2866" i="1" s="1"/>
  <c r="BO2866" i="1" s="1"/>
  <c r="BP2866" i="1" s="1"/>
  <c r="BM2830" i="1"/>
  <c r="BN2830" i="1" s="1"/>
  <c r="BO2830" i="1" s="1"/>
  <c r="BP2830" i="1" s="1"/>
  <c r="BM2808" i="1"/>
  <c r="BN2808" i="1" s="1"/>
  <c r="BO2808" i="1" s="1"/>
  <c r="BP2808" i="1" s="1"/>
  <c r="BM2745" i="1"/>
  <c r="BN2745" i="1" s="1"/>
  <c r="BO2745" i="1" s="1"/>
  <c r="BP2745" i="1" s="1"/>
  <c r="BQ2745" i="1" s="1"/>
  <c r="BM2740" i="1"/>
  <c r="BN2740" i="1" s="1"/>
  <c r="BO2740" i="1" s="1"/>
  <c r="BP2740" i="1" s="1"/>
  <c r="BM2723" i="1"/>
  <c r="BN2723" i="1" s="1"/>
  <c r="BO2723" i="1" s="1"/>
  <c r="BP2723" i="1" s="1"/>
  <c r="BM2718" i="1"/>
  <c r="BN2718" i="1" s="1"/>
  <c r="BO2718" i="1" s="1"/>
  <c r="BP2718" i="1" s="1"/>
  <c r="BM2702" i="1"/>
  <c r="BN2702" i="1" s="1"/>
  <c r="BO2702" i="1" s="1"/>
  <c r="BP2702" i="1" s="1"/>
  <c r="BM2658" i="1"/>
  <c r="BN2658" i="1" s="1"/>
  <c r="BO2658" i="1" s="1"/>
  <c r="BP2658" i="1" s="1"/>
  <c r="BM2631" i="1"/>
  <c r="BN2631" i="1" s="1"/>
  <c r="BO2631" i="1" s="1"/>
  <c r="BP2631" i="1" s="1"/>
  <c r="BM2600" i="1"/>
  <c r="BN2600" i="1" s="1"/>
  <c r="BO2600" i="1" s="1"/>
  <c r="BP2600" i="1" s="1"/>
  <c r="BM2594" i="1"/>
  <c r="BN2594" i="1" s="1"/>
  <c r="BO2594" i="1" s="1"/>
  <c r="BP2594" i="1" s="1"/>
  <c r="BM2577" i="1"/>
  <c r="BN2577" i="1" s="1"/>
  <c r="BO2577" i="1" s="1"/>
  <c r="BP2577" i="1" s="1"/>
  <c r="BM2560" i="1"/>
  <c r="BN2560" i="1" s="1"/>
  <c r="BO2560" i="1" s="1"/>
  <c r="BP2560" i="1" s="1"/>
  <c r="BQ2560" i="1" s="1"/>
  <c r="BM2433" i="1"/>
  <c r="BN2433" i="1" s="1"/>
  <c r="BO2433" i="1" s="1"/>
  <c r="BP2433" i="1" s="1"/>
  <c r="BM2398" i="1"/>
  <c r="BN2398" i="1" s="1"/>
  <c r="BO2398" i="1" s="1"/>
  <c r="BP2398" i="1" s="1"/>
  <c r="BM2392" i="1"/>
  <c r="BN2392" i="1" s="1"/>
  <c r="BO2392" i="1" s="1"/>
  <c r="BP2392" i="1" s="1"/>
  <c r="BM2387" i="1"/>
  <c r="BN2387" i="1" s="1"/>
  <c r="BO2387" i="1" s="1"/>
  <c r="BP2387" i="1" s="1"/>
  <c r="AS2086" i="1"/>
  <c r="AS2079" i="1"/>
  <c r="AS145" i="1"/>
  <c r="BM2750" i="1"/>
  <c r="BN2750" i="1" s="1"/>
  <c r="BO2750" i="1" s="1"/>
  <c r="BP2750" i="1" s="1"/>
  <c r="BM2728" i="1"/>
  <c r="BN2728" i="1" s="1"/>
  <c r="BO2728" i="1" s="1"/>
  <c r="BP2728" i="1" s="1"/>
  <c r="BM2691" i="1"/>
  <c r="BN2691" i="1" s="1"/>
  <c r="BO2691" i="1" s="1"/>
  <c r="BP2691" i="1" s="1"/>
  <c r="BM2675" i="1"/>
  <c r="BN2675" i="1" s="1"/>
  <c r="BO2675" i="1" s="1"/>
  <c r="BP2675" i="1" s="1"/>
  <c r="BM2625" i="1"/>
  <c r="BN2625" i="1" s="1"/>
  <c r="BO2625" i="1" s="1"/>
  <c r="BP2625" i="1" s="1"/>
  <c r="BM2621" i="1"/>
  <c r="BN2621" i="1" s="1"/>
  <c r="BO2621" i="1" s="1"/>
  <c r="BP2621" i="1" s="1"/>
  <c r="BM2571" i="1"/>
  <c r="BN2571" i="1" s="1"/>
  <c r="BO2571" i="1" s="1"/>
  <c r="BP2571" i="1" s="1"/>
  <c r="BM2545" i="1"/>
  <c r="BN2545" i="1" s="1"/>
  <c r="BO2545" i="1" s="1"/>
  <c r="BP2545" i="1" s="1"/>
  <c r="BM2479" i="1"/>
  <c r="BN2479" i="1" s="1"/>
  <c r="BO2479" i="1" s="1"/>
  <c r="BP2479" i="1" s="1"/>
  <c r="BM2415" i="1"/>
  <c r="BN2415" i="1" s="1"/>
  <c r="BO2415" i="1" s="1"/>
  <c r="BP2415" i="1" s="1"/>
  <c r="BM2409" i="1"/>
  <c r="BN2409" i="1" s="1"/>
  <c r="BO2409" i="1" s="1"/>
  <c r="BP2409" i="1" s="1"/>
  <c r="BM2272" i="1"/>
  <c r="BN2272" i="1" s="1"/>
  <c r="BO2272" i="1" s="1"/>
  <c r="BP2272" i="1" s="1"/>
  <c r="BM2497" i="1"/>
  <c r="BN2497" i="1" s="1"/>
  <c r="BO2497" i="1" s="1"/>
  <c r="BP2497" i="1" s="1"/>
  <c r="BM2445" i="1"/>
  <c r="BN2445" i="1" s="1"/>
  <c r="BO2445" i="1" s="1"/>
  <c r="BP2445" i="1" s="1"/>
  <c r="BM2309" i="1"/>
  <c r="BN2309" i="1" s="1"/>
  <c r="BO2309" i="1" s="1"/>
  <c r="BP2309" i="1" s="1"/>
  <c r="BQ2182" i="1"/>
  <c r="BQ2161" i="1"/>
  <c r="AN927" i="1"/>
  <c r="AR927" i="1" s="1"/>
  <c r="AS394" i="1"/>
  <c r="AS203" i="1"/>
  <c r="AS152" i="1"/>
  <c r="AT147" i="1"/>
  <c r="AS31" i="1"/>
  <c r="BQ2943" i="1"/>
  <c r="BQ2913" i="1"/>
  <c r="BM2892" i="1"/>
  <c r="BN2892" i="1" s="1"/>
  <c r="BO2892" i="1" s="1"/>
  <c r="BP2892" i="1" s="1"/>
  <c r="BM2865" i="1"/>
  <c r="BN2865" i="1" s="1"/>
  <c r="BO2865" i="1" s="1"/>
  <c r="BP2865" i="1" s="1"/>
  <c r="BQ2865" i="1" s="1"/>
  <c r="BM2860" i="1"/>
  <c r="BN2860" i="1" s="1"/>
  <c r="BO2860" i="1" s="1"/>
  <c r="BP2860" i="1" s="1"/>
  <c r="BM2807" i="1"/>
  <c r="BN2807" i="1" s="1"/>
  <c r="BO2807" i="1" s="1"/>
  <c r="BP2807" i="1" s="1"/>
  <c r="BM2798" i="1"/>
  <c r="BN2798" i="1" s="1"/>
  <c r="BO2798" i="1" s="1"/>
  <c r="BP2798" i="1" s="1"/>
  <c r="BM2794" i="1"/>
  <c r="BN2794" i="1" s="1"/>
  <c r="BO2794" i="1" s="1"/>
  <c r="BP2794" i="1" s="1"/>
  <c r="BM2790" i="1"/>
  <c r="BN2790" i="1" s="1"/>
  <c r="BO2790" i="1" s="1"/>
  <c r="BP2790" i="1" s="1"/>
  <c r="BM2739" i="1"/>
  <c r="BN2739" i="1" s="1"/>
  <c r="BO2739" i="1" s="1"/>
  <c r="BP2739" i="1" s="1"/>
  <c r="BM2722" i="1"/>
  <c r="BN2722" i="1" s="1"/>
  <c r="BO2722" i="1" s="1"/>
  <c r="BP2722" i="1" s="1"/>
  <c r="BQ2722" i="1" s="1"/>
  <c r="BM2717" i="1"/>
  <c r="BN2717" i="1" s="1"/>
  <c r="BO2717" i="1" s="1"/>
  <c r="BP2717" i="1" s="1"/>
  <c r="BM2701" i="1"/>
  <c r="BN2701" i="1" s="1"/>
  <c r="BO2701" i="1" s="1"/>
  <c r="BP2701" i="1" s="1"/>
  <c r="BM2646" i="1"/>
  <c r="BN2646" i="1" s="1"/>
  <c r="BO2646" i="1" s="1"/>
  <c r="BP2646" i="1" s="1"/>
  <c r="BM2576" i="1"/>
  <c r="BN2576" i="1" s="1"/>
  <c r="BO2576" i="1" s="1"/>
  <c r="BP2576" i="1" s="1"/>
  <c r="BQ2576" i="1" s="1"/>
  <c r="BM2553" i="1"/>
  <c r="BN2553" i="1" s="1"/>
  <c r="BO2553" i="1" s="1"/>
  <c r="BP2553" i="1" s="1"/>
  <c r="BM2526" i="1"/>
  <c r="BN2526" i="1" s="1"/>
  <c r="BO2526" i="1" s="1"/>
  <c r="BP2526" i="1" s="1"/>
  <c r="BM2515" i="1"/>
  <c r="BN2515" i="1" s="1"/>
  <c r="BO2515" i="1" s="1"/>
  <c r="BP2515" i="1" s="1"/>
  <c r="BM2509" i="1"/>
  <c r="BN2509" i="1" s="1"/>
  <c r="BO2509" i="1" s="1"/>
  <c r="BP2509" i="1" s="1"/>
  <c r="BM2462" i="1"/>
  <c r="BN2462" i="1" s="1"/>
  <c r="BO2462" i="1" s="1"/>
  <c r="BP2462" i="1" s="1"/>
  <c r="BM2397" i="1"/>
  <c r="BN2397" i="1" s="1"/>
  <c r="BO2397" i="1" s="1"/>
  <c r="BP2397" i="1" s="1"/>
  <c r="BM2391" i="1"/>
  <c r="BN2391" i="1" s="1"/>
  <c r="BO2391" i="1" s="1"/>
  <c r="BP2391" i="1" s="1"/>
  <c r="BM2303" i="1"/>
  <c r="BN2303" i="1" s="1"/>
  <c r="BO2303" i="1" s="1"/>
  <c r="BP2303" i="1" s="1"/>
  <c r="BQ2303" i="1" s="1"/>
  <c r="AS2959" i="1"/>
  <c r="BM2812" i="1"/>
  <c r="BN2812" i="1" s="1"/>
  <c r="BO2812" i="1" s="1"/>
  <c r="BP2812" i="1" s="1"/>
  <c r="BM2784" i="1"/>
  <c r="BN2784" i="1" s="1"/>
  <c r="BO2784" i="1" s="1"/>
  <c r="BP2784" i="1" s="1"/>
  <c r="BM2779" i="1"/>
  <c r="BN2779" i="1" s="1"/>
  <c r="BO2779" i="1" s="1"/>
  <c r="BP2779" i="1" s="1"/>
  <c r="BM2744" i="1"/>
  <c r="BN2744" i="1" s="1"/>
  <c r="BO2744" i="1" s="1"/>
  <c r="BP2744" i="1" s="1"/>
  <c r="BM2727" i="1"/>
  <c r="BN2727" i="1" s="1"/>
  <c r="BO2727" i="1" s="1"/>
  <c r="BP2727" i="1" s="1"/>
  <c r="BQ2727" i="1" s="1"/>
  <c r="BM2674" i="1"/>
  <c r="BN2674" i="1" s="1"/>
  <c r="BO2674" i="1" s="1"/>
  <c r="BP2674" i="1" s="1"/>
  <c r="BM2615" i="1"/>
  <c r="BN2615" i="1" s="1"/>
  <c r="BO2615" i="1" s="1"/>
  <c r="BP2615" i="1" s="1"/>
  <c r="BM2593" i="1"/>
  <c r="BN2593" i="1" s="1"/>
  <c r="BO2593" i="1" s="1"/>
  <c r="BP2593" i="1" s="1"/>
  <c r="BM2570" i="1"/>
  <c r="BN2570" i="1" s="1"/>
  <c r="BO2570" i="1" s="1"/>
  <c r="BP2570" i="1" s="1"/>
  <c r="BM2564" i="1"/>
  <c r="BN2564" i="1" s="1"/>
  <c r="BO2564" i="1" s="1"/>
  <c r="BP2564" i="1" s="1"/>
  <c r="BM2520" i="1"/>
  <c r="BN2520" i="1" s="1"/>
  <c r="BO2520" i="1" s="1"/>
  <c r="BP2520" i="1" s="1"/>
  <c r="BM2490" i="1"/>
  <c r="BN2490" i="1" s="1"/>
  <c r="BO2490" i="1" s="1"/>
  <c r="BP2490" i="1" s="1"/>
  <c r="BQ2490" i="1" s="1"/>
  <c r="BM2478" i="1"/>
  <c r="BN2478" i="1" s="1"/>
  <c r="BO2478" i="1" s="1"/>
  <c r="BP2478" i="1" s="1"/>
  <c r="BQ2478" i="1" s="1"/>
  <c r="BM2426" i="1"/>
  <c r="BN2426" i="1" s="1"/>
  <c r="BO2426" i="1" s="1"/>
  <c r="BP2426" i="1" s="1"/>
  <c r="BM2249" i="1"/>
  <c r="BN2249" i="1" s="1"/>
  <c r="BO2249" i="1" s="1"/>
  <c r="BP2249" i="1" s="1"/>
  <c r="BM2197" i="1"/>
  <c r="BN2197" i="1" s="1"/>
  <c r="BO2197" i="1" s="1"/>
  <c r="BP2197" i="1" s="1"/>
  <c r="BQ2197" i="1" s="1"/>
  <c r="BM2305" i="1"/>
  <c r="BN2305" i="1" s="1"/>
  <c r="BO2305" i="1" s="1"/>
  <c r="BP2305" i="1" s="1"/>
  <c r="BM2441" i="1"/>
  <c r="BN2441" i="1" s="1"/>
  <c r="BO2441" i="1" s="1"/>
  <c r="BP2441" i="1" s="1"/>
  <c r="BM2447" i="1"/>
  <c r="BN2447" i="1" s="1"/>
  <c r="BO2447" i="1" s="1"/>
  <c r="BP2447" i="1" s="1"/>
  <c r="BM2463" i="1"/>
  <c r="BN2463" i="1" s="1"/>
  <c r="BO2463" i="1" s="1"/>
  <c r="BP2463" i="1" s="1"/>
  <c r="BQ2463" i="1" s="1"/>
  <c r="BM2474" i="1"/>
  <c r="BN2474" i="1" s="1"/>
  <c r="BO2474" i="1" s="1"/>
  <c r="BP2474" i="1" s="1"/>
  <c r="BM2485" i="1"/>
  <c r="BN2485" i="1" s="1"/>
  <c r="BO2485" i="1" s="1"/>
  <c r="BP2485" i="1" s="1"/>
  <c r="BM2502" i="1"/>
  <c r="BN2502" i="1" s="1"/>
  <c r="BO2502" i="1" s="1"/>
  <c r="BP2502" i="1" s="1"/>
  <c r="BM2525" i="1"/>
  <c r="BN2525" i="1" s="1"/>
  <c r="BO2525" i="1" s="1"/>
  <c r="BP2525" i="1" s="1"/>
  <c r="BM2531" i="1"/>
  <c r="BN2531" i="1" s="1"/>
  <c r="BO2531" i="1" s="1"/>
  <c r="BP2531" i="1" s="1"/>
  <c r="BM2568" i="1"/>
  <c r="BN2568" i="1" s="1"/>
  <c r="BO2568" i="1" s="1"/>
  <c r="BP2568" i="1" s="1"/>
  <c r="BM2584" i="1"/>
  <c r="BN2584" i="1" s="1"/>
  <c r="BO2584" i="1" s="1"/>
  <c r="BP2584" i="1" s="1"/>
  <c r="BM2589" i="1"/>
  <c r="BN2589" i="1" s="1"/>
  <c r="BO2589" i="1" s="1"/>
  <c r="BP2589" i="1" s="1"/>
  <c r="BM2599" i="1"/>
  <c r="BN2599" i="1" s="1"/>
  <c r="BO2599" i="1" s="1"/>
  <c r="BP2599" i="1" s="1"/>
  <c r="BM2610" i="1"/>
  <c r="BN2610" i="1" s="1"/>
  <c r="BO2610" i="1" s="1"/>
  <c r="BP2610" i="1" s="1"/>
  <c r="BM2634" i="1"/>
  <c r="BN2634" i="1" s="1"/>
  <c r="BO2634" i="1" s="1"/>
  <c r="BP2634" i="1" s="1"/>
  <c r="BM2655" i="1"/>
  <c r="BN2655" i="1" s="1"/>
  <c r="BO2655" i="1" s="1"/>
  <c r="BP2655" i="1" s="1"/>
  <c r="BQ2655" i="1" s="1"/>
  <c r="BM2670" i="1"/>
  <c r="BN2670" i="1" s="1"/>
  <c r="BO2670" i="1" s="1"/>
  <c r="BP2670" i="1" s="1"/>
  <c r="BM2680" i="1"/>
  <c r="BN2680" i="1" s="1"/>
  <c r="BO2680" i="1" s="1"/>
  <c r="BP2680" i="1" s="1"/>
  <c r="BQ2680" i="1" s="1"/>
  <c r="BM2685" i="1"/>
  <c r="BN2685" i="1" s="1"/>
  <c r="BO2685" i="1" s="1"/>
  <c r="BP2685" i="1" s="1"/>
  <c r="BM2695" i="1"/>
  <c r="BN2695" i="1" s="1"/>
  <c r="BO2695" i="1" s="1"/>
  <c r="BP2695" i="1" s="1"/>
  <c r="BM2700" i="1"/>
  <c r="BN2700" i="1" s="1"/>
  <c r="BO2700" i="1" s="1"/>
  <c r="BP2700" i="1" s="1"/>
  <c r="BM2715" i="1"/>
  <c r="BN2715" i="1" s="1"/>
  <c r="BO2715" i="1" s="1"/>
  <c r="BP2715" i="1" s="1"/>
  <c r="BM2725" i="1"/>
  <c r="BN2725" i="1" s="1"/>
  <c r="BO2725" i="1" s="1"/>
  <c r="BP2725" i="1" s="1"/>
  <c r="BM2736" i="1"/>
  <c r="BN2736" i="1" s="1"/>
  <c r="BO2736" i="1" s="1"/>
  <c r="BP2736" i="1" s="1"/>
  <c r="BM2766" i="1"/>
  <c r="BN2766" i="1" s="1"/>
  <c r="BO2766" i="1" s="1"/>
  <c r="BP2766" i="1" s="1"/>
  <c r="BM2775" i="1"/>
  <c r="BN2775" i="1" s="1"/>
  <c r="BO2775" i="1" s="1"/>
  <c r="BP2775" i="1" s="1"/>
  <c r="BM2813" i="1"/>
  <c r="BN2813" i="1" s="1"/>
  <c r="BO2813" i="1" s="1"/>
  <c r="BP2813" i="1" s="1"/>
  <c r="BM2824" i="1"/>
  <c r="BN2824" i="1" s="1"/>
  <c r="BO2824" i="1" s="1"/>
  <c r="BP2824" i="1" s="1"/>
  <c r="BM2834" i="1"/>
  <c r="BN2834" i="1" s="1"/>
  <c r="BO2834" i="1" s="1"/>
  <c r="BP2834" i="1" s="1"/>
  <c r="BM2839" i="1"/>
  <c r="BN2839" i="1" s="1"/>
  <c r="BO2839" i="1" s="1"/>
  <c r="BP2839" i="1" s="1"/>
  <c r="BM2843" i="1"/>
  <c r="BN2843" i="1" s="1"/>
  <c r="BO2843" i="1" s="1"/>
  <c r="BP2843" i="1" s="1"/>
  <c r="BM2853" i="1"/>
  <c r="BN2853" i="1" s="1"/>
  <c r="BO2853" i="1" s="1"/>
  <c r="BP2853" i="1" s="1"/>
  <c r="BM2218" i="1"/>
  <c r="BN2218" i="1" s="1"/>
  <c r="BO2218" i="1" s="1"/>
  <c r="BP2218" i="1" s="1"/>
  <c r="BM2345" i="1"/>
  <c r="BN2345" i="1" s="1"/>
  <c r="BO2345" i="1" s="1"/>
  <c r="BP2345" i="1" s="1"/>
  <c r="BM2213" i="1"/>
  <c r="BN2213" i="1" s="1"/>
  <c r="BO2213" i="1" s="1"/>
  <c r="BP2213" i="1" s="1"/>
  <c r="BQ2213" i="1" s="1"/>
  <c r="BM2269" i="1"/>
  <c r="BN2269" i="1" s="1"/>
  <c r="BO2269" i="1" s="1"/>
  <c r="BP2269" i="1" s="1"/>
  <c r="BM2306" i="1"/>
  <c r="BN2306" i="1" s="1"/>
  <c r="BO2306" i="1" s="1"/>
  <c r="BP2306" i="1" s="1"/>
  <c r="BM2369" i="1"/>
  <c r="BN2369" i="1" s="1"/>
  <c r="BO2369" i="1" s="1"/>
  <c r="BP2369" i="1" s="1"/>
  <c r="BM2375" i="1"/>
  <c r="BN2375" i="1" s="1"/>
  <c r="BO2375" i="1" s="1"/>
  <c r="BP2375" i="1" s="1"/>
  <c r="BM2414" i="1"/>
  <c r="BN2414" i="1" s="1"/>
  <c r="BO2414" i="1" s="1"/>
  <c r="BP2414" i="1" s="1"/>
  <c r="BQ2414" i="1" s="1"/>
  <c r="BM2475" i="1"/>
  <c r="BN2475" i="1" s="1"/>
  <c r="BO2475" i="1" s="1"/>
  <c r="BP2475" i="1" s="1"/>
  <c r="BM2498" i="1"/>
  <c r="BN2498" i="1" s="1"/>
  <c r="BO2498" i="1" s="1"/>
  <c r="BP2498" i="1" s="1"/>
  <c r="BM2558" i="1"/>
  <c r="BN2558" i="1" s="1"/>
  <c r="BO2558" i="1" s="1"/>
  <c r="BP2558" i="1" s="1"/>
  <c r="BM2574" i="1"/>
  <c r="BN2574" i="1" s="1"/>
  <c r="BO2574" i="1" s="1"/>
  <c r="BP2574" i="1" s="1"/>
  <c r="BM2585" i="1"/>
  <c r="BN2585" i="1" s="1"/>
  <c r="BO2585" i="1" s="1"/>
  <c r="BP2585" i="1" s="1"/>
  <c r="BM2595" i="1"/>
  <c r="BN2595" i="1" s="1"/>
  <c r="BO2595" i="1" s="1"/>
  <c r="BP2595" i="1" s="1"/>
  <c r="BM2606" i="1"/>
  <c r="BN2606" i="1" s="1"/>
  <c r="BO2606" i="1" s="1"/>
  <c r="BP2606" i="1" s="1"/>
  <c r="BM2616" i="1"/>
  <c r="BN2616" i="1" s="1"/>
  <c r="BO2616" i="1" s="1"/>
  <c r="BP2616" i="1" s="1"/>
  <c r="BM2630" i="1"/>
  <c r="BN2630" i="1" s="1"/>
  <c r="BO2630" i="1" s="1"/>
  <c r="BP2630" i="1" s="1"/>
  <c r="BM2651" i="1"/>
  <c r="BN2651" i="1" s="1"/>
  <c r="BO2651" i="1" s="1"/>
  <c r="BP2651" i="1" s="1"/>
  <c r="BM2656" i="1"/>
  <c r="BN2656" i="1" s="1"/>
  <c r="BO2656" i="1" s="1"/>
  <c r="BP2656" i="1" s="1"/>
  <c r="BM2666" i="1"/>
  <c r="BN2666" i="1" s="1"/>
  <c r="BO2666" i="1" s="1"/>
  <c r="BP2666" i="1" s="1"/>
  <c r="BM2307" i="1"/>
  <c r="BN2307" i="1" s="1"/>
  <c r="BO2307" i="1" s="1"/>
  <c r="BP2307" i="1" s="1"/>
  <c r="BQ2307" i="1" s="1"/>
  <c r="BM2383" i="1"/>
  <c r="BN2383" i="1" s="1"/>
  <c r="BO2383" i="1" s="1"/>
  <c r="BP2383" i="1" s="1"/>
  <c r="BQ2383" i="1" s="1"/>
  <c r="BM2393" i="1"/>
  <c r="BN2393" i="1" s="1"/>
  <c r="BO2393" i="1" s="1"/>
  <c r="BP2393" i="1" s="1"/>
  <c r="BM2405" i="1"/>
  <c r="BN2405" i="1" s="1"/>
  <c r="BO2405" i="1" s="1"/>
  <c r="BP2405" i="1" s="1"/>
  <c r="BM2427" i="1"/>
  <c r="BN2427" i="1" s="1"/>
  <c r="BO2427" i="1" s="1"/>
  <c r="BP2427" i="1" s="1"/>
  <c r="BM2432" i="1"/>
  <c r="BN2432" i="1" s="1"/>
  <c r="BO2432" i="1" s="1"/>
  <c r="BP2432" i="1" s="1"/>
  <c r="BM2438" i="1"/>
  <c r="BN2438" i="1" s="1"/>
  <c r="BO2438" i="1" s="1"/>
  <c r="BP2438" i="1" s="1"/>
  <c r="BM2461" i="1"/>
  <c r="BN2461" i="1" s="1"/>
  <c r="BO2461" i="1" s="1"/>
  <c r="BP2461" i="1" s="1"/>
  <c r="BM2540" i="1"/>
  <c r="BN2540" i="1" s="1"/>
  <c r="BO2540" i="1" s="1"/>
  <c r="BP2540" i="1" s="1"/>
  <c r="BM2565" i="1"/>
  <c r="BN2565" i="1" s="1"/>
  <c r="BO2565" i="1" s="1"/>
  <c r="BP2565" i="1" s="1"/>
  <c r="BM2581" i="1"/>
  <c r="BN2581" i="1" s="1"/>
  <c r="BO2581" i="1" s="1"/>
  <c r="BP2581" i="1" s="1"/>
  <c r="BM2586" i="1"/>
  <c r="BN2586" i="1" s="1"/>
  <c r="BO2586" i="1" s="1"/>
  <c r="BP2586" i="1" s="1"/>
  <c r="BM2657" i="1"/>
  <c r="BN2657" i="1" s="1"/>
  <c r="BO2657" i="1" s="1"/>
  <c r="BP2657" i="1" s="1"/>
  <c r="BM2662" i="1"/>
  <c r="BN2662" i="1" s="1"/>
  <c r="BO2662" i="1" s="1"/>
  <c r="BP2662" i="1" s="1"/>
  <c r="BM2678" i="1"/>
  <c r="BN2678" i="1" s="1"/>
  <c r="BO2678" i="1" s="1"/>
  <c r="BP2678" i="1" s="1"/>
  <c r="BM2688" i="1"/>
  <c r="BN2688" i="1" s="1"/>
  <c r="BO2688" i="1" s="1"/>
  <c r="BP2688" i="1" s="1"/>
  <c r="BM2707" i="1"/>
  <c r="BN2707" i="1" s="1"/>
  <c r="BO2707" i="1" s="1"/>
  <c r="BP2707" i="1" s="1"/>
  <c r="BM2712" i="1"/>
  <c r="BN2712" i="1" s="1"/>
  <c r="BO2712" i="1" s="1"/>
  <c r="BP2712" i="1" s="1"/>
  <c r="BM2733" i="1"/>
  <c r="BN2733" i="1" s="1"/>
  <c r="BO2733" i="1" s="1"/>
  <c r="BP2733" i="1" s="1"/>
  <c r="BM2788" i="1"/>
  <c r="BN2788" i="1" s="1"/>
  <c r="BO2788" i="1" s="1"/>
  <c r="BP2788" i="1" s="1"/>
  <c r="BM2816" i="1"/>
  <c r="BN2816" i="1" s="1"/>
  <c r="BO2816" i="1" s="1"/>
  <c r="BP2816" i="1" s="1"/>
  <c r="BM2841" i="1"/>
  <c r="BN2841" i="1" s="1"/>
  <c r="BO2841" i="1" s="1"/>
  <c r="BP2841" i="1" s="1"/>
  <c r="BQ2841" i="1" s="1"/>
  <c r="BM2855" i="1"/>
  <c r="BN2855" i="1" s="1"/>
  <c r="BO2855" i="1" s="1"/>
  <c r="BP2855" i="1" s="1"/>
  <c r="BM2876" i="1"/>
  <c r="BN2876" i="1" s="1"/>
  <c r="BO2876" i="1" s="1"/>
  <c r="BP2876" i="1" s="1"/>
  <c r="BM2255" i="1"/>
  <c r="BN2255" i="1" s="1"/>
  <c r="BO2255" i="1" s="1"/>
  <c r="BP2255" i="1" s="1"/>
  <c r="BM2323" i="1"/>
  <c r="BN2323" i="1" s="1"/>
  <c r="BO2323" i="1" s="1"/>
  <c r="BP2323" i="1" s="1"/>
  <c r="BQ2323" i="1" s="1"/>
  <c r="BM2330" i="1"/>
  <c r="BN2330" i="1" s="1"/>
  <c r="BO2330" i="1" s="1"/>
  <c r="BP2330" i="1" s="1"/>
  <c r="BQ2330" i="1" s="1"/>
  <c r="BM2424" i="1"/>
  <c r="BN2424" i="1" s="1"/>
  <c r="BO2424" i="1" s="1"/>
  <c r="BP2424" i="1" s="1"/>
  <c r="BQ2424" i="1" s="1"/>
  <c r="AN486" i="1"/>
  <c r="AR486" i="1" s="1"/>
  <c r="AS805" i="1"/>
  <c r="AS552" i="1"/>
  <c r="AS295" i="1"/>
  <c r="AS215" i="1"/>
  <c r="BQ2922" i="1"/>
  <c r="BQ2917" i="1"/>
  <c r="BQ2896" i="1"/>
  <c r="BQ2880" i="1"/>
  <c r="BQ2793" i="1"/>
  <c r="BM2783" i="1"/>
  <c r="BN2783" i="1" s="1"/>
  <c r="BO2783" i="1" s="1"/>
  <c r="BP2783" i="1" s="1"/>
  <c r="BM2778" i="1"/>
  <c r="BN2778" i="1" s="1"/>
  <c r="BO2778" i="1" s="1"/>
  <c r="BP2778" i="1" s="1"/>
  <c r="BM2743" i="1"/>
  <c r="BN2743" i="1" s="1"/>
  <c r="BO2743" i="1" s="1"/>
  <c r="BP2743" i="1" s="1"/>
  <c r="BM2726" i="1"/>
  <c r="BN2726" i="1" s="1"/>
  <c r="BO2726" i="1" s="1"/>
  <c r="BP2726" i="1" s="1"/>
  <c r="BQ2726" i="1" s="1"/>
  <c r="BM2694" i="1"/>
  <c r="BN2694" i="1" s="1"/>
  <c r="BO2694" i="1" s="1"/>
  <c r="BP2694" i="1" s="1"/>
  <c r="BM2673" i="1"/>
  <c r="BN2673" i="1" s="1"/>
  <c r="BO2673" i="1" s="1"/>
  <c r="BP2673" i="1" s="1"/>
  <c r="BM2661" i="1"/>
  <c r="BN2661" i="1" s="1"/>
  <c r="BO2661" i="1" s="1"/>
  <c r="BP2661" i="1" s="1"/>
  <c r="BM2650" i="1"/>
  <c r="BN2650" i="1" s="1"/>
  <c r="BO2650" i="1" s="1"/>
  <c r="BP2650" i="1" s="1"/>
  <c r="BM2614" i="1"/>
  <c r="BN2614" i="1" s="1"/>
  <c r="BO2614" i="1" s="1"/>
  <c r="BP2614" i="1" s="1"/>
  <c r="BM2609" i="1"/>
  <c r="BN2609" i="1" s="1"/>
  <c r="BO2609" i="1" s="1"/>
  <c r="BP2609" i="1" s="1"/>
  <c r="BM2580" i="1"/>
  <c r="BN2580" i="1" s="1"/>
  <c r="BO2580" i="1" s="1"/>
  <c r="BP2580" i="1" s="1"/>
  <c r="BM2557" i="1"/>
  <c r="BN2557" i="1" s="1"/>
  <c r="BO2557" i="1" s="1"/>
  <c r="BP2557" i="1" s="1"/>
  <c r="BM2552" i="1"/>
  <c r="BN2552" i="1" s="1"/>
  <c r="BO2552" i="1" s="1"/>
  <c r="BP2552" i="1" s="1"/>
  <c r="BM2489" i="1"/>
  <c r="BN2489" i="1" s="1"/>
  <c r="BO2489" i="1" s="1"/>
  <c r="BP2489" i="1" s="1"/>
  <c r="BQ2489" i="1" s="1"/>
  <c r="BM2466" i="1"/>
  <c r="BN2466" i="1" s="1"/>
  <c r="BO2466" i="1" s="1"/>
  <c r="BP2466" i="1" s="1"/>
  <c r="BQ2466" i="1" s="1"/>
  <c r="BM2450" i="1"/>
  <c r="BN2450" i="1" s="1"/>
  <c r="BO2450" i="1" s="1"/>
  <c r="BP2450" i="1" s="1"/>
  <c r="BM2443" i="1"/>
  <c r="BN2443" i="1" s="1"/>
  <c r="BO2443" i="1" s="1"/>
  <c r="BP2443" i="1" s="1"/>
  <c r="BM2425" i="1"/>
  <c r="BN2425" i="1" s="1"/>
  <c r="BO2425" i="1" s="1"/>
  <c r="BP2425" i="1" s="1"/>
  <c r="BQ2425" i="1" s="1"/>
  <c r="BM2341" i="1"/>
  <c r="BN2341" i="1" s="1"/>
  <c r="BO2341" i="1" s="1"/>
  <c r="BP2341" i="1" s="1"/>
  <c r="AS56" i="1"/>
  <c r="BQ3072" i="1"/>
  <c r="BQ3057" i="1"/>
  <c r="BQ2978" i="1"/>
  <c r="BQ2969" i="1"/>
  <c r="BQ2927" i="1"/>
  <c r="BM2801" i="1"/>
  <c r="BN2801" i="1" s="1"/>
  <c r="BO2801" i="1" s="1"/>
  <c r="BP2801" i="1" s="1"/>
  <c r="BM2758" i="1"/>
  <c r="BN2758" i="1" s="1"/>
  <c r="BO2758" i="1" s="1"/>
  <c r="BP2758" i="1" s="1"/>
  <c r="BM2753" i="1"/>
  <c r="BN2753" i="1" s="1"/>
  <c r="BO2753" i="1" s="1"/>
  <c r="BP2753" i="1" s="1"/>
  <c r="BM2731" i="1"/>
  <c r="BN2731" i="1" s="1"/>
  <c r="BO2731" i="1" s="1"/>
  <c r="BP2731" i="1" s="1"/>
  <c r="BM2699" i="1"/>
  <c r="BN2699" i="1" s="1"/>
  <c r="BO2699" i="1" s="1"/>
  <c r="BP2699" i="1" s="1"/>
  <c r="BQ2699" i="1" s="1"/>
  <c r="BM2667" i="1"/>
  <c r="BN2667" i="1" s="1"/>
  <c r="BO2667" i="1" s="1"/>
  <c r="BP2667" i="1" s="1"/>
  <c r="BM2628" i="1"/>
  <c r="BN2628" i="1" s="1"/>
  <c r="BO2628" i="1" s="1"/>
  <c r="BP2628" i="1" s="1"/>
  <c r="BM2619" i="1"/>
  <c r="BN2619" i="1" s="1"/>
  <c r="BO2619" i="1" s="1"/>
  <c r="BP2619" i="1" s="1"/>
  <c r="BM2603" i="1"/>
  <c r="BN2603" i="1" s="1"/>
  <c r="BO2603" i="1" s="1"/>
  <c r="BP2603" i="1" s="1"/>
  <c r="BQ2603" i="1" s="1"/>
  <c r="BM2597" i="1"/>
  <c r="BN2597" i="1" s="1"/>
  <c r="BO2597" i="1" s="1"/>
  <c r="BP2597" i="1" s="1"/>
  <c r="BM2592" i="1"/>
  <c r="BN2592" i="1" s="1"/>
  <c r="BO2592" i="1" s="1"/>
  <c r="BP2592" i="1" s="1"/>
  <c r="BM2569" i="1"/>
  <c r="BN2569" i="1" s="1"/>
  <c r="BO2569" i="1" s="1"/>
  <c r="BP2569" i="1" s="1"/>
  <c r="BQ2569" i="1" s="1"/>
  <c r="BM2524" i="1"/>
  <c r="BN2524" i="1" s="1"/>
  <c r="BO2524" i="1" s="1"/>
  <c r="BP2524" i="1" s="1"/>
  <c r="BM2501" i="1"/>
  <c r="BN2501" i="1" s="1"/>
  <c r="BO2501" i="1" s="1"/>
  <c r="BP2501" i="1" s="1"/>
  <c r="BQ2501" i="1" s="1"/>
  <c r="BM2430" i="1"/>
  <c r="BN2430" i="1" s="1"/>
  <c r="BO2430" i="1" s="1"/>
  <c r="BP2430" i="1" s="1"/>
  <c r="BM2366" i="1"/>
  <c r="BN2366" i="1" s="1"/>
  <c r="BO2366" i="1" s="1"/>
  <c r="BP2366" i="1" s="1"/>
  <c r="BQ2366" i="1" s="1"/>
  <c r="BM2361" i="1"/>
  <c r="BN2361" i="1" s="1"/>
  <c r="BO2361" i="1" s="1"/>
  <c r="BP2361" i="1" s="1"/>
  <c r="BM2230" i="1"/>
  <c r="BN2230" i="1" s="1"/>
  <c r="BO2230" i="1" s="1"/>
  <c r="BP2230" i="1" s="1"/>
  <c r="BQ2964" i="1"/>
  <c r="BQ2950" i="1"/>
  <c r="BQ2946" i="1"/>
  <c r="BM2623" i="1"/>
  <c r="BN2623" i="1" s="1"/>
  <c r="BO2623" i="1" s="1"/>
  <c r="BP2623" i="1" s="1"/>
  <c r="BM2547" i="1"/>
  <c r="BN2547" i="1" s="1"/>
  <c r="BO2547" i="1" s="1"/>
  <c r="BP2547" i="1" s="1"/>
  <c r="BQ2547" i="1" s="1"/>
  <c r="BM2537" i="1"/>
  <c r="BN2537" i="1" s="1"/>
  <c r="BO2537" i="1" s="1"/>
  <c r="BP2537" i="1" s="1"/>
  <c r="BM2530" i="1"/>
  <c r="BN2530" i="1" s="1"/>
  <c r="BO2530" i="1" s="1"/>
  <c r="BP2530" i="1" s="1"/>
  <c r="BM2513" i="1"/>
  <c r="BN2513" i="1" s="1"/>
  <c r="BO2513" i="1" s="1"/>
  <c r="BP2513" i="1" s="1"/>
  <c r="BM2482" i="1"/>
  <c r="BN2482" i="1" s="1"/>
  <c r="BO2482" i="1" s="1"/>
  <c r="BP2482" i="1" s="1"/>
  <c r="BQ2482" i="1" s="1"/>
  <c r="BM2455" i="1"/>
  <c r="BN2455" i="1" s="1"/>
  <c r="BO2455" i="1" s="1"/>
  <c r="BP2455" i="1" s="1"/>
  <c r="BQ2455" i="1" s="1"/>
  <c r="AT271" i="1"/>
  <c r="AS2037" i="1"/>
  <c r="AS1842" i="1"/>
  <c r="AS721" i="1"/>
  <c r="AS365" i="1"/>
  <c r="BQ3056" i="1"/>
  <c r="BQ2847" i="1"/>
  <c r="BQ2842" i="1"/>
  <c r="BM2730" i="1"/>
  <c r="BN2730" i="1" s="1"/>
  <c r="BO2730" i="1" s="1"/>
  <c r="BP2730" i="1" s="1"/>
  <c r="BM2708" i="1"/>
  <c r="BN2708" i="1" s="1"/>
  <c r="BO2708" i="1" s="1"/>
  <c r="BP2708" i="1" s="1"/>
  <c r="BQ2708" i="1" s="1"/>
  <c r="BM2698" i="1"/>
  <c r="BN2698" i="1" s="1"/>
  <c r="BO2698" i="1" s="1"/>
  <c r="BP2698" i="1" s="1"/>
  <c r="BQ2698" i="1" s="1"/>
  <c r="BM2677" i="1"/>
  <c r="BN2677" i="1" s="1"/>
  <c r="BO2677" i="1" s="1"/>
  <c r="BP2677" i="1" s="1"/>
  <c r="BM2618" i="1"/>
  <c r="BN2618" i="1" s="1"/>
  <c r="BO2618" i="1" s="1"/>
  <c r="BP2618" i="1" s="1"/>
  <c r="BM2613" i="1"/>
  <c r="BN2613" i="1" s="1"/>
  <c r="BO2613" i="1" s="1"/>
  <c r="BP2613" i="1" s="1"/>
  <c r="BM2596" i="1"/>
  <c r="BN2596" i="1" s="1"/>
  <c r="BO2596" i="1" s="1"/>
  <c r="BP2596" i="1" s="1"/>
  <c r="BM2591" i="1"/>
  <c r="BN2591" i="1" s="1"/>
  <c r="BO2591" i="1" s="1"/>
  <c r="BP2591" i="1" s="1"/>
  <c r="BM2506" i="1"/>
  <c r="BN2506" i="1" s="1"/>
  <c r="BO2506" i="1" s="1"/>
  <c r="BP2506" i="1" s="1"/>
  <c r="BM2470" i="1"/>
  <c r="BN2470" i="1" s="1"/>
  <c r="BO2470" i="1" s="1"/>
  <c r="BP2470" i="1" s="1"/>
  <c r="BQ2470" i="1" s="1"/>
  <c r="BM2411" i="1"/>
  <c r="BN2411" i="1" s="1"/>
  <c r="BO2411" i="1" s="1"/>
  <c r="BP2411" i="1" s="1"/>
  <c r="BM2406" i="1"/>
  <c r="BN2406" i="1" s="1"/>
  <c r="BO2406" i="1" s="1"/>
  <c r="BP2406" i="1" s="1"/>
  <c r="BQ2406" i="1" s="1"/>
  <c r="BM2400" i="1"/>
  <c r="BN2400" i="1" s="1"/>
  <c r="BO2400" i="1" s="1"/>
  <c r="BP2400" i="1" s="1"/>
  <c r="BQ2400" i="1" s="1"/>
  <c r="BM2377" i="1"/>
  <c r="BN2377" i="1" s="1"/>
  <c r="BO2377" i="1" s="1"/>
  <c r="BP2377" i="1" s="1"/>
  <c r="BM2360" i="1"/>
  <c r="BN2360" i="1" s="1"/>
  <c r="BO2360" i="1" s="1"/>
  <c r="BP2360" i="1" s="1"/>
  <c r="BQ2968" i="1"/>
  <c r="BQ2862" i="1"/>
  <c r="BQ2682" i="1"/>
  <c r="BQ2517" i="1"/>
  <c r="BQ2512" i="1"/>
  <c r="BM2346" i="1"/>
  <c r="BN2346" i="1" s="1"/>
  <c r="BO2346" i="1" s="1"/>
  <c r="BP2346" i="1" s="1"/>
  <c r="BM2607" i="1"/>
  <c r="BN2607" i="1" s="1"/>
  <c r="BO2607" i="1" s="1"/>
  <c r="BP2607" i="1" s="1"/>
  <c r="BM2601" i="1"/>
  <c r="BN2601" i="1" s="1"/>
  <c r="BO2601" i="1" s="1"/>
  <c r="BP2601" i="1" s="1"/>
  <c r="BQ2601" i="1" s="1"/>
  <c r="BM2578" i="1"/>
  <c r="BN2578" i="1" s="1"/>
  <c r="BO2578" i="1" s="1"/>
  <c r="BP2578" i="1" s="1"/>
  <c r="BQ2578" i="1" s="1"/>
  <c r="BM2561" i="1"/>
  <c r="BN2561" i="1" s="1"/>
  <c r="BO2561" i="1" s="1"/>
  <c r="BP2561" i="1" s="1"/>
  <c r="BQ2561" i="1" s="1"/>
  <c r="BM2546" i="1"/>
  <c r="BN2546" i="1" s="1"/>
  <c r="BO2546" i="1" s="1"/>
  <c r="BP2546" i="1" s="1"/>
  <c r="BQ2546" i="1" s="1"/>
  <c r="BM2541" i="1"/>
  <c r="BN2541" i="1" s="1"/>
  <c r="BO2541" i="1" s="1"/>
  <c r="BP2541" i="1" s="1"/>
  <c r="BM2493" i="1"/>
  <c r="BN2493" i="1" s="1"/>
  <c r="BO2493" i="1" s="1"/>
  <c r="BP2493" i="1" s="1"/>
  <c r="BQ2493" i="1" s="1"/>
  <c r="BM2464" i="1"/>
  <c r="BN2464" i="1" s="1"/>
  <c r="BO2464" i="1" s="1"/>
  <c r="BP2464" i="1" s="1"/>
  <c r="BM2459" i="1"/>
  <c r="BN2459" i="1" s="1"/>
  <c r="BO2459" i="1" s="1"/>
  <c r="BP2459" i="1" s="1"/>
  <c r="BQ2459" i="1" s="1"/>
  <c r="BM2434" i="1"/>
  <c r="BN2434" i="1" s="1"/>
  <c r="BO2434" i="1" s="1"/>
  <c r="BP2434" i="1" s="1"/>
  <c r="BQ2434" i="1" s="1"/>
  <c r="BM2248" i="1"/>
  <c r="BN2248" i="1" s="1"/>
  <c r="BO2248" i="1" s="1"/>
  <c r="BP2248" i="1" s="1"/>
  <c r="BQ2248" i="1" s="1"/>
  <c r="BQ2154" i="1"/>
  <c r="BQ1890" i="1"/>
  <c r="BM1725" i="1"/>
  <c r="BN1725" i="1" s="1"/>
  <c r="BO1725" i="1" s="1"/>
  <c r="BP1725" i="1" s="1"/>
  <c r="BM1692" i="1"/>
  <c r="BN1692" i="1" s="1"/>
  <c r="BO1692" i="1" s="1"/>
  <c r="BP1692" i="1" s="1"/>
  <c r="BM1656" i="1"/>
  <c r="BN1656" i="1" s="1"/>
  <c r="BO1656" i="1" s="1"/>
  <c r="BP1656" i="1" s="1"/>
  <c r="BM1647" i="1"/>
  <c r="BN1647" i="1" s="1"/>
  <c r="BO1647" i="1" s="1"/>
  <c r="BP1647" i="1" s="1"/>
  <c r="BQ1647" i="1" s="1"/>
  <c r="BM1634" i="1"/>
  <c r="BN1634" i="1" s="1"/>
  <c r="BO1634" i="1" s="1"/>
  <c r="BP1634" i="1" s="1"/>
  <c r="BM1629" i="1"/>
  <c r="BN1629" i="1" s="1"/>
  <c r="BO1629" i="1" s="1"/>
  <c r="BP1629" i="1" s="1"/>
  <c r="BQ1629" i="1" s="1"/>
  <c r="BM1624" i="1"/>
  <c r="BN1624" i="1" s="1"/>
  <c r="BO1624" i="1" s="1"/>
  <c r="BP1624" i="1" s="1"/>
  <c r="BM1620" i="1"/>
  <c r="BN1620" i="1" s="1"/>
  <c r="BO1620" i="1" s="1"/>
  <c r="BP1620" i="1" s="1"/>
  <c r="BQ1620" i="1" s="1"/>
  <c r="BM1606" i="1"/>
  <c r="BN1606" i="1" s="1"/>
  <c r="BO1606" i="1" s="1"/>
  <c r="BP1606" i="1" s="1"/>
  <c r="BM1577" i="1"/>
  <c r="BN1577" i="1" s="1"/>
  <c r="BO1577" i="1" s="1"/>
  <c r="BP1577" i="1" s="1"/>
  <c r="BQ1577" i="1" s="1"/>
  <c r="BM1567" i="1"/>
  <c r="BN1567" i="1" s="1"/>
  <c r="BO1567" i="1" s="1"/>
  <c r="BP1567" i="1" s="1"/>
  <c r="BQ1567" i="1" s="1"/>
  <c r="BM1562" i="1"/>
  <c r="BN1562" i="1" s="1"/>
  <c r="BO1562" i="1" s="1"/>
  <c r="BP1562" i="1" s="1"/>
  <c r="BM1547" i="1"/>
  <c r="BN1547" i="1" s="1"/>
  <c r="BO1547" i="1" s="1"/>
  <c r="BP1547" i="1" s="1"/>
  <c r="BM1511" i="1"/>
  <c r="BN1511" i="1" s="1"/>
  <c r="BO1511" i="1" s="1"/>
  <c r="BP1511" i="1" s="1"/>
  <c r="BM1459" i="1"/>
  <c r="BN1459" i="1" s="1"/>
  <c r="BO1459" i="1" s="1"/>
  <c r="BP1459" i="1" s="1"/>
  <c r="BM1454" i="1"/>
  <c r="BN1454" i="1" s="1"/>
  <c r="BO1454" i="1" s="1"/>
  <c r="BP1454" i="1" s="1"/>
  <c r="BM1450" i="1"/>
  <c r="BN1450" i="1" s="1"/>
  <c r="BO1450" i="1" s="1"/>
  <c r="BP1450" i="1" s="1"/>
  <c r="BM1439" i="1"/>
  <c r="BN1439" i="1" s="1"/>
  <c r="BO1439" i="1" s="1"/>
  <c r="BP1439" i="1" s="1"/>
  <c r="BM1434" i="1"/>
  <c r="BN1434" i="1" s="1"/>
  <c r="BO1434" i="1" s="1"/>
  <c r="BP1434" i="1" s="1"/>
  <c r="BQ1434" i="1" s="1"/>
  <c r="BM1338" i="1"/>
  <c r="BN1338" i="1" s="1"/>
  <c r="BO1338" i="1" s="1"/>
  <c r="BP1338" i="1" s="1"/>
  <c r="BM1295" i="1"/>
  <c r="BN1295" i="1" s="1"/>
  <c r="BO1295" i="1" s="1"/>
  <c r="BP1295" i="1" s="1"/>
  <c r="BM1265" i="1"/>
  <c r="BN1265" i="1" s="1"/>
  <c r="BO1265" i="1" s="1"/>
  <c r="BP1265" i="1" s="1"/>
  <c r="BM1259" i="1"/>
  <c r="BN1259" i="1" s="1"/>
  <c r="BO1259" i="1" s="1"/>
  <c r="BP1259" i="1" s="1"/>
  <c r="BM1211" i="1"/>
  <c r="BN1211" i="1" s="1"/>
  <c r="BO1211" i="1" s="1"/>
  <c r="BP1211" i="1" s="1"/>
  <c r="BM1182" i="1"/>
  <c r="BN1182" i="1" s="1"/>
  <c r="BO1182" i="1" s="1"/>
  <c r="BP1182" i="1" s="1"/>
  <c r="BM1157" i="1"/>
  <c r="BN1157" i="1" s="1"/>
  <c r="BO1157" i="1" s="1"/>
  <c r="BP1157" i="1" s="1"/>
  <c r="BM1130" i="1"/>
  <c r="BN1130" i="1" s="1"/>
  <c r="BO1130" i="1" s="1"/>
  <c r="BP1130" i="1" s="1"/>
  <c r="BQ812" i="1"/>
  <c r="BQ639" i="1"/>
  <c r="BQ521" i="1"/>
  <c r="BQ488" i="1"/>
  <c r="BQ467" i="1"/>
  <c r="BQ277" i="1"/>
  <c r="BQ242" i="1"/>
  <c r="BQ34" i="1"/>
  <c r="BQ1908" i="1"/>
  <c r="BQ1342" i="1"/>
  <c r="BQ1333" i="1"/>
  <c r="BQ1317" i="1"/>
  <c r="BQ1912" i="1"/>
  <c r="BQ1903" i="1"/>
  <c r="BQ1702" i="1"/>
  <c r="BQ1681" i="1"/>
  <c r="BQ1601" i="1"/>
  <c r="BQ2110" i="1"/>
  <c r="BQ1716" i="1"/>
  <c r="BQ1031" i="1"/>
  <c r="BQ1012" i="1"/>
  <c r="BQ827" i="1"/>
  <c r="BQ823" i="1"/>
  <c r="BQ557" i="1"/>
  <c r="BQ447" i="1"/>
  <c r="BQ443" i="1"/>
  <c r="BQ1438" i="1"/>
  <c r="BQ1971" i="1"/>
  <c r="BQ1961" i="1"/>
  <c r="BQ1907" i="1"/>
  <c r="BQ1902" i="1"/>
  <c r="BQ1739" i="1"/>
  <c r="BQ1641" i="1"/>
  <c r="BQ1590" i="1"/>
  <c r="BQ1550" i="1"/>
  <c r="BQ630" i="1"/>
  <c r="BQ346" i="1"/>
  <c r="BQ182" i="1"/>
  <c r="BQ175" i="1"/>
  <c r="BQ142" i="1"/>
  <c r="BQ87" i="1"/>
  <c r="BQ64" i="1"/>
  <c r="BQ43" i="1"/>
  <c r="BQ2157" i="1"/>
  <c r="BQ2128" i="1"/>
  <c r="BQ1728" i="1"/>
  <c r="BQ1580" i="1"/>
  <c r="BQ1570" i="1"/>
  <c r="BM1535" i="1"/>
  <c r="BN1535" i="1" s="1"/>
  <c r="BO1535" i="1" s="1"/>
  <c r="BP1535" i="1" s="1"/>
  <c r="BM1503" i="1"/>
  <c r="BN1503" i="1" s="1"/>
  <c r="BO1503" i="1" s="1"/>
  <c r="BP1503" i="1" s="1"/>
  <c r="BM1488" i="1"/>
  <c r="BN1488" i="1" s="1"/>
  <c r="BO1488" i="1" s="1"/>
  <c r="BP1488" i="1" s="1"/>
  <c r="BM1473" i="1"/>
  <c r="BN1473" i="1" s="1"/>
  <c r="BO1473" i="1" s="1"/>
  <c r="BP1473" i="1" s="1"/>
  <c r="BM1448" i="1"/>
  <c r="BN1448" i="1" s="1"/>
  <c r="BO1448" i="1" s="1"/>
  <c r="BP1448" i="1" s="1"/>
  <c r="BM1437" i="1"/>
  <c r="BN1437" i="1" s="1"/>
  <c r="BO1437" i="1" s="1"/>
  <c r="BP1437" i="1" s="1"/>
  <c r="BM1415" i="1"/>
  <c r="BN1415" i="1" s="1"/>
  <c r="BO1415" i="1" s="1"/>
  <c r="BP1415" i="1" s="1"/>
  <c r="BM1395" i="1"/>
  <c r="BN1395" i="1" s="1"/>
  <c r="BO1395" i="1" s="1"/>
  <c r="BP1395" i="1" s="1"/>
  <c r="BM1379" i="1"/>
  <c r="BN1379" i="1" s="1"/>
  <c r="BO1379" i="1" s="1"/>
  <c r="BP1379" i="1" s="1"/>
  <c r="BQ1379" i="1" s="1"/>
  <c r="BM1315" i="1"/>
  <c r="BN1315" i="1" s="1"/>
  <c r="BO1315" i="1" s="1"/>
  <c r="BP1315" i="1" s="1"/>
  <c r="BM1309" i="1"/>
  <c r="BN1309" i="1" s="1"/>
  <c r="BO1309" i="1" s="1"/>
  <c r="BP1309" i="1" s="1"/>
  <c r="BM1257" i="1"/>
  <c r="BN1257" i="1" s="1"/>
  <c r="BO1257" i="1" s="1"/>
  <c r="BP1257" i="1" s="1"/>
  <c r="BM1252" i="1"/>
  <c r="BN1252" i="1" s="1"/>
  <c r="BO1252" i="1" s="1"/>
  <c r="BP1252" i="1" s="1"/>
  <c r="BQ1252" i="1" s="1"/>
  <c r="BM1246" i="1"/>
  <c r="BN1246" i="1" s="1"/>
  <c r="BO1246" i="1" s="1"/>
  <c r="BP1246" i="1" s="1"/>
  <c r="BQ1246" i="1" s="1"/>
  <c r="BQ858" i="1"/>
  <c r="BQ807" i="1"/>
  <c r="BQ563" i="1"/>
  <c r="BQ527" i="1"/>
  <c r="BQ258" i="1"/>
  <c r="BQ114" i="1"/>
  <c r="BQ77" i="1"/>
  <c r="BQ1802" i="1"/>
  <c r="BQ1792" i="1"/>
  <c r="BQ1618" i="1"/>
  <c r="BQ1613" i="1"/>
  <c r="BQ1604" i="1"/>
  <c r="BQ1363" i="1"/>
  <c r="BQ1179" i="1"/>
  <c r="BQ580" i="1"/>
  <c r="BQ465" i="1"/>
  <c r="BQ289" i="1"/>
  <c r="BQ199" i="1"/>
  <c r="BQ159" i="1"/>
  <c r="BQ1705" i="1"/>
  <c r="BQ1689" i="1"/>
  <c r="BQ1559" i="1"/>
  <c r="BM1425" i="1"/>
  <c r="BN1425" i="1" s="1"/>
  <c r="BO1425" i="1" s="1"/>
  <c r="BP1425" i="1" s="1"/>
  <c r="BQ1425" i="1" s="1"/>
  <c r="BM1420" i="1"/>
  <c r="BN1420" i="1" s="1"/>
  <c r="BO1420" i="1" s="1"/>
  <c r="BP1420" i="1" s="1"/>
  <c r="BM1410" i="1"/>
  <c r="BN1410" i="1" s="1"/>
  <c r="BO1410" i="1" s="1"/>
  <c r="BP1410" i="1" s="1"/>
  <c r="BM1373" i="1"/>
  <c r="BN1373" i="1" s="1"/>
  <c r="BO1373" i="1" s="1"/>
  <c r="BP1373" i="1" s="1"/>
  <c r="BQ1373" i="1" s="1"/>
  <c r="BM1357" i="1"/>
  <c r="BN1357" i="1" s="1"/>
  <c r="BO1357" i="1" s="1"/>
  <c r="BP1357" i="1" s="1"/>
  <c r="BM1340" i="1"/>
  <c r="BN1340" i="1" s="1"/>
  <c r="BO1340" i="1" s="1"/>
  <c r="BP1340" i="1" s="1"/>
  <c r="BQ1340" i="1" s="1"/>
  <c r="BM1335" i="1"/>
  <c r="BN1335" i="1" s="1"/>
  <c r="BO1335" i="1" s="1"/>
  <c r="BP1335" i="1" s="1"/>
  <c r="BQ1335" i="1" s="1"/>
  <c r="BM1285" i="1"/>
  <c r="BN1285" i="1" s="1"/>
  <c r="BO1285" i="1" s="1"/>
  <c r="BP1285" i="1" s="1"/>
  <c r="BM1261" i="1"/>
  <c r="BN1261" i="1" s="1"/>
  <c r="BO1261" i="1" s="1"/>
  <c r="BP1261" i="1" s="1"/>
  <c r="BQ1261" i="1" s="1"/>
  <c r="BM1226" i="1"/>
  <c r="BN1226" i="1" s="1"/>
  <c r="BO1226" i="1" s="1"/>
  <c r="BP1226" i="1" s="1"/>
  <c r="BQ1226" i="1" s="1"/>
  <c r="BM1220" i="1"/>
  <c r="BN1220" i="1" s="1"/>
  <c r="BO1220" i="1" s="1"/>
  <c r="BP1220" i="1" s="1"/>
  <c r="BQ693" i="1"/>
  <c r="BQ644" i="1"/>
  <c r="BQ865" i="1"/>
  <c r="BQ854" i="1"/>
  <c r="BQ591" i="1"/>
  <c r="BQ1878" i="1"/>
  <c r="BQ1786" i="1"/>
  <c r="BQ1767" i="1"/>
  <c r="BQ1732" i="1"/>
  <c r="BQ1673" i="1"/>
  <c r="BQ1430" i="1"/>
  <c r="BQ1350" i="1"/>
  <c r="BM1324" i="1"/>
  <c r="BN1324" i="1" s="1"/>
  <c r="BO1324" i="1" s="1"/>
  <c r="BP1324" i="1" s="1"/>
  <c r="BM1319" i="1"/>
  <c r="BN1319" i="1" s="1"/>
  <c r="BO1319" i="1" s="1"/>
  <c r="BP1319" i="1" s="1"/>
  <c r="BM1308" i="1"/>
  <c r="BN1308" i="1" s="1"/>
  <c r="BO1308" i="1" s="1"/>
  <c r="BP1308" i="1" s="1"/>
  <c r="BM1297" i="1"/>
  <c r="BN1297" i="1" s="1"/>
  <c r="BO1297" i="1" s="1"/>
  <c r="BP1297" i="1" s="1"/>
  <c r="BM1278" i="1"/>
  <c r="BN1278" i="1" s="1"/>
  <c r="BO1278" i="1" s="1"/>
  <c r="BP1278" i="1" s="1"/>
  <c r="BM1194" i="1"/>
  <c r="BN1194" i="1" s="1"/>
  <c r="BO1194" i="1" s="1"/>
  <c r="BP1194" i="1" s="1"/>
  <c r="BM1132" i="1"/>
  <c r="BN1132" i="1" s="1"/>
  <c r="BO1132" i="1" s="1"/>
  <c r="BP1132" i="1" s="1"/>
  <c r="BQ921" i="1"/>
  <c r="BQ821" i="1"/>
  <c r="BQ541" i="1"/>
  <c r="BQ441" i="1"/>
  <c r="BQ394" i="1"/>
  <c r="BQ188" i="1"/>
  <c r="BQ49" i="1"/>
  <c r="BQ2078" i="1"/>
  <c r="BQ2059" i="1"/>
  <c r="BQ2044" i="1"/>
  <c r="BQ2034" i="1"/>
  <c r="BQ2024" i="1"/>
  <c r="BQ1796" i="1"/>
  <c r="BQ1772" i="1"/>
  <c r="BQ1757" i="1"/>
  <c r="BQ1742" i="1"/>
  <c r="BM1683" i="1"/>
  <c r="BN1683" i="1" s="1"/>
  <c r="BO1683" i="1" s="1"/>
  <c r="BP1683" i="1" s="1"/>
  <c r="BM1678" i="1"/>
  <c r="BN1678" i="1" s="1"/>
  <c r="BO1678" i="1" s="1"/>
  <c r="BP1678" i="1" s="1"/>
  <c r="BM1648" i="1"/>
  <c r="BN1648" i="1" s="1"/>
  <c r="BO1648" i="1" s="1"/>
  <c r="BP1648" i="1" s="1"/>
  <c r="BM1621" i="1"/>
  <c r="BN1621" i="1" s="1"/>
  <c r="BO1621" i="1" s="1"/>
  <c r="BP1621" i="1" s="1"/>
  <c r="BM1607" i="1"/>
  <c r="BN1607" i="1" s="1"/>
  <c r="BO1607" i="1" s="1"/>
  <c r="BP1607" i="1" s="1"/>
  <c r="BM1588" i="1"/>
  <c r="BN1588" i="1" s="1"/>
  <c r="BO1588" i="1" s="1"/>
  <c r="BP1588" i="1" s="1"/>
  <c r="BM1573" i="1"/>
  <c r="BN1573" i="1" s="1"/>
  <c r="BO1573" i="1" s="1"/>
  <c r="BP1573" i="1" s="1"/>
  <c r="BM1558" i="1"/>
  <c r="BN1558" i="1" s="1"/>
  <c r="BO1558" i="1" s="1"/>
  <c r="BP1558" i="1" s="1"/>
  <c r="BQ1558" i="1" s="1"/>
  <c r="BM1533" i="1"/>
  <c r="BN1533" i="1" s="1"/>
  <c r="BO1533" i="1" s="1"/>
  <c r="BP1533" i="1" s="1"/>
  <c r="BM1512" i="1"/>
  <c r="BN1512" i="1" s="1"/>
  <c r="BO1512" i="1" s="1"/>
  <c r="BP1512" i="1" s="1"/>
  <c r="BM1507" i="1"/>
  <c r="BN1507" i="1" s="1"/>
  <c r="BO1507" i="1" s="1"/>
  <c r="BP1507" i="1" s="1"/>
  <c r="BQ1507" i="1" s="1"/>
  <c r="BM1496" i="1"/>
  <c r="BN1496" i="1" s="1"/>
  <c r="BO1496" i="1" s="1"/>
  <c r="BP1496" i="1" s="1"/>
  <c r="BQ1496" i="1" s="1"/>
  <c r="BM1477" i="1"/>
  <c r="BN1477" i="1" s="1"/>
  <c r="BO1477" i="1" s="1"/>
  <c r="BP1477" i="1" s="1"/>
  <c r="BM1455" i="1"/>
  <c r="BN1455" i="1" s="1"/>
  <c r="BO1455" i="1" s="1"/>
  <c r="BP1455" i="1" s="1"/>
  <c r="BM1451" i="1"/>
  <c r="BN1451" i="1" s="1"/>
  <c r="BO1451" i="1" s="1"/>
  <c r="BP1451" i="1" s="1"/>
  <c r="BQ1451" i="1" s="1"/>
  <c r="BM1446" i="1"/>
  <c r="BN1446" i="1" s="1"/>
  <c r="BO1446" i="1" s="1"/>
  <c r="BP1446" i="1" s="1"/>
  <c r="BQ1446" i="1" s="1"/>
  <c r="BM1424" i="1"/>
  <c r="BN1424" i="1" s="1"/>
  <c r="BO1424" i="1" s="1"/>
  <c r="BP1424" i="1" s="1"/>
  <c r="BM1419" i="1"/>
  <c r="BN1419" i="1" s="1"/>
  <c r="BO1419" i="1" s="1"/>
  <c r="BP1419" i="1" s="1"/>
  <c r="BM1388" i="1"/>
  <c r="BN1388" i="1" s="1"/>
  <c r="BO1388" i="1" s="1"/>
  <c r="BP1388" i="1" s="1"/>
  <c r="BM1383" i="1"/>
  <c r="BN1383" i="1" s="1"/>
  <c r="BO1383" i="1" s="1"/>
  <c r="BP1383" i="1" s="1"/>
  <c r="BM1356" i="1"/>
  <c r="BN1356" i="1" s="1"/>
  <c r="BO1356" i="1" s="1"/>
  <c r="BP1356" i="1" s="1"/>
  <c r="BM1339" i="1"/>
  <c r="BN1339" i="1" s="1"/>
  <c r="BO1339" i="1" s="1"/>
  <c r="BP1339" i="1" s="1"/>
  <c r="BQ1339" i="1" s="1"/>
  <c r="BM1284" i="1"/>
  <c r="BN1284" i="1" s="1"/>
  <c r="BO1284" i="1" s="1"/>
  <c r="BP1284" i="1" s="1"/>
  <c r="BM1250" i="1"/>
  <c r="BN1250" i="1" s="1"/>
  <c r="BO1250" i="1" s="1"/>
  <c r="BP1250" i="1" s="1"/>
  <c r="BQ1250" i="1" s="1"/>
  <c r="BM1237" i="1"/>
  <c r="BN1237" i="1" s="1"/>
  <c r="BO1237" i="1" s="1"/>
  <c r="BP1237" i="1" s="1"/>
  <c r="BQ1002" i="1"/>
  <c r="BQ839" i="1"/>
  <c r="BQ740" i="1"/>
  <c r="BQ704" i="1"/>
  <c r="BQ427" i="1"/>
  <c r="BQ127" i="1"/>
  <c r="BQ123" i="1"/>
  <c r="BQ66" i="1"/>
  <c r="BQ565" i="1"/>
  <c r="BQ437" i="1"/>
  <c r="BQ430" i="1"/>
  <c r="BQ886" i="1"/>
  <c r="BQ879" i="1"/>
  <c r="BQ872" i="1"/>
  <c r="BQ864" i="1"/>
  <c r="BQ628" i="1"/>
  <c r="BQ594" i="1"/>
  <c r="BQ590" i="1"/>
  <c r="BQ568" i="1"/>
  <c r="BQ478" i="1"/>
  <c r="BQ274" i="1"/>
  <c r="BQ173" i="1"/>
  <c r="BQ41" i="1"/>
  <c r="BQ2048" i="1"/>
  <c r="BQ2023" i="1"/>
  <c r="BQ2008" i="1"/>
  <c r="BM1751" i="1"/>
  <c r="BN1751" i="1" s="1"/>
  <c r="BO1751" i="1" s="1"/>
  <c r="BP1751" i="1" s="1"/>
  <c r="BM1746" i="1"/>
  <c r="BN1746" i="1" s="1"/>
  <c r="BO1746" i="1" s="1"/>
  <c r="BP1746" i="1" s="1"/>
  <c r="BM1741" i="1"/>
  <c r="BN1741" i="1" s="1"/>
  <c r="BO1741" i="1" s="1"/>
  <c r="BP1741" i="1" s="1"/>
  <c r="BM1736" i="1"/>
  <c r="BN1736" i="1" s="1"/>
  <c r="BO1736" i="1" s="1"/>
  <c r="BP1736" i="1" s="1"/>
  <c r="BM1721" i="1"/>
  <c r="BN1721" i="1" s="1"/>
  <c r="BO1721" i="1" s="1"/>
  <c r="BP1721" i="1" s="1"/>
  <c r="BQ1721" i="1" s="1"/>
  <c r="BM1717" i="1"/>
  <c r="BN1717" i="1" s="1"/>
  <c r="BO1717" i="1" s="1"/>
  <c r="BP1717" i="1" s="1"/>
  <c r="BM1708" i="1"/>
  <c r="BN1708" i="1" s="1"/>
  <c r="BO1708" i="1" s="1"/>
  <c r="BP1708" i="1" s="1"/>
  <c r="BQ1708" i="1" s="1"/>
  <c r="BM1703" i="1"/>
  <c r="BN1703" i="1" s="1"/>
  <c r="BO1703" i="1" s="1"/>
  <c r="BP1703" i="1" s="1"/>
  <c r="BM1687" i="1"/>
  <c r="BN1687" i="1" s="1"/>
  <c r="BO1687" i="1" s="1"/>
  <c r="BP1687" i="1" s="1"/>
  <c r="BM1682" i="1"/>
  <c r="BN1682" i="1" s="1"/>
  <c r="BO1682" i="1" s="1"/>
  <c r="BP1682" i="1" s="1"/>
  <c r="BM1677" i="1"/>
  <c r="BN1677" i="1" s="1"/>
  <c r="BO1677" i="1" s="1"/>
  <c r="BP1677" i="1" s="1"/>
  <c r="BM1602" i="1"/>
  <c r="BN1602" i="1" s="1"/>
  <c r="BO1602" i="1" s="1"/>
  <c r="BP1602" i="1" s="1"/>
  <c r="BM1587" i="1"/>
  <c r="BN1587" i="1" s="1"/>
  <c r="BO1587" i="1" s="1"/>
  <c r="BP1587" i="1" s="1"/>
  <c r="BM1572" i="1"/>
  <c r="BN1572" i="1" s="1"/>
  <c r="BO1572" i="1" s="1"/>
  <c r="BP1572" i="1" s="1"/>
  <c r="BM1557" i="1"/>
  <c r="BN1557" i="1" s="1"/>
  <c r="BO1557" i="1" s="1"/>
  <c r="BP1557" i="1" s="1"/>
  <c r="BM1532" i="1"/>
  <c r="BN1532" i="1" s="1"/>
  <c r="BO1532" i="1" s="1"/>
  <c r="BP1532" i="1" s="1"/>
  <c r="BM1506" i="1"/>
  <c r="BN1506" i="1" s="1"/>
  <c r="BO1506" i="1" s="1"/>
  <c r="BP1506" i="1" s="1"/>
  <c r="BM1495" i="1"/>
  <c r="BN1495" i="1" s="1"/>
  <c r="BO1495" i="1" s="1"/>
  <c r="BP1495" i="1" s="1"/>
  <c r="BQ1495" i="1" s="1"/>
  <c r="BM1470" i="1"/>
  <c r="BN1470" i="1" s="1"/>
  <c r="BO1470" i="1" s="1"/>
  <c r="BP1470" i="1" s="1"/>
  <c r="BM1465" i="1"/>
  <c r="BN1465" i="1" s="1"/>
  <c r="BO1465" i="1" s="1"/>
  <c r="BP1465" i="1" s="1"/>
  <c r="BM1445" i="1"/>
  <c r="BN1445" i="1" s="1"/>
  <c r="BO1445" i="1" s="1"/>
  <c r="BP1445" i="1" s="1"/>
  <c r="BQ1445" i="1" s="1"/>
  <c r="BM1423" i="1"/>
  <c r="BN1423" i="1" s="1"/>
  <c r="BO1423" i="1" s="1"/>
  <c r="BP1423" i="1" s="1"/>
  <c r="BM1418" i="1"/>
  <c r="BN1418" i="1" s="1"/>
  <c r="BO1418" i="1" s="1"/>
  <c r="BP1418" i="1" s="1"/>
  <c r="BM1323" i="1"/>
  <c r="BN1323" i="1" s="1"/>
  <c r="BO1323" i="1" s="1"/>
  <c r="BP1323" i="1" s="1"/>
  <c r="BQ1323" i="1" s="1"/>
  <c r="BM1289" i="1"/>
  <c r="BN1289" i="1" s="1"/>
  <c r="BO1289" i="1" s="1"/>
  <c r="BP1289" i="1" s="1"/>
  <c r="BM1283" i="1"/>
  <c r="BN1283" i="1" s="1"/>
  <c r="BO1283" i="1" s="1"/>
  <c r="BP1283" i="1" s="1"/>
  <c r="BQ1283" i="1" s="1"/>
  <c r="BM1271" i="1"/>
  <c r="BN1271" i="1" s="1"/>
  <c r="BO1271" i="1" s="1"/>
  <c r="BP1271" i="1" s="1"/>
  <c r="BM1218" i="1"/>
  <c r="BN1218" i="1" s="1"/>
  <c r="BO1218" i="1" s="1"/>
  <c r="BP1218" i="1" s="1"/>
  <c r="BM1206" i="1"/>
  <c r="BN1206" i="1" s="1"/>
  <c r="BO1206" i="1" s="1"/>
  <c r="BP1206" i="1" s="1"/>
  <c r="BM1169" i="1"/>
  <c r="BN1169" i="1" s="1"/>
  <c r="BO1169" i="1" s="1"/>
  <c r="BP1169" i="1" s="1"/>
  <c r="BQ758" i="1"/>
  <c r="BQ661" i="1"/>
  <c r="BQ361" i="1"/>
  <c r="BQ291" i="1"/>
  <c r="BQ235" i="1"/>
  <c r="BQ221" i="1"/>
  <c r="BQ187" i="1"/>
  <c r="BQ91" i="1"/>
  <c r="AI104" i="8"/>
  <c r="AI105" i="8"/>
  <c r="AI100" i="8"/>
  <c r="AI58" i="8"/>
  <c r="AI44" i="8"/>
  <c r="BQ3075" i="1"/>
  <c r="BQ2884" i="1"/>
  <c r="BQ2777" i="1"/>
  <c r="AS3010" i="1"/>
  <c r="AS1991" i="1"/>
  <c r="AS1243" i="1"/>
  <c r="AS628" i="1"/>
  <c r="AN585" i="1"/>
  <c r="AR585" i="1" s="1"/>
  <c r="AN526" i="1"/>
  <c r="AR526" i="1" s="1"/>
  <c r="AS333" i="1"/>
  <c r="AS255" i="1"/>
  <c r="BQ2873" i="1"/>
  <c r="BM2848" i="1"/>
  <c r="BN2848" i="1" s="1"/>
  <c r="BO2848" i="1" s="1"/>
  <c r="BP2848" i="1" s="1"/>
  <c r="BM2829" i="1"/>
  <c r="BN2829" i="1" s="1"/>
  <c r="BO2829" i="1" s="1"/>
  <c r="BP2829" i="1" s="1"/>
  <c r="BM2814" i="1"/>
  <c r="BN2814" i="1" s="1"/>
  <c r="BO2814" i="1" s="1"/>
  <c r="BP2814" i="1" s="1"/>
  <c r="BM2809" i="1"/>
  <c r="BN2809" i="1" s="1"/>
  <c r="BO2809" i="1" s="1"/>
  <c r="BP2809" i="1" s="1"/>
  <c r="BM2772" i="1"/>
  <c r="BN2772" i="1" s="1"/>
  <c r="BO2772" i="1" s="1"/>
  <c r="BP2772" i="1" s="1"/>
  <c r="BM2768" i="1"/>
  <c r="BN2768" i="1" s="1"/>
  <c r="BO2768" i="1" s="1"/>
  <c r="BP2768" i="1" s="1"/>
  <c r="BM2754" i="1"/>
  <c r="BN2754" i="1" s="1"/>
  <c r="BO2754" i="1" s="1"/>
  <c r="BP2754" i="1" s="1"/>
  <c r="BM2749" i="1"/>
  <c r="BN2749" i="1" s="1"/>
  <c r="BO2749" i="1" s="1"/>
  <c r="BP2749" i="1" s="1"/>
  <c r="BQ2749" i="1" s="1"/>
  <c r="BM2734" i="1"/>
  <c r="BN2734" i="1" s="1"/>
  <c r="BO2734" i="1" s="1"/>
  <c r="BP2734" i="1" s="1"/>
  <c r="BQ2734" i="1" s="1"/>
  <c r="BM2719" i="1"/>
  <c r="BN2719" i="1" s="1"/>
  <c r="BO2719" i="1" s="1"/>
  <c r="BP2719" i="1" s="1"/>
  <c r="BM2714" i="1"/>
  <c r="BN2714" i="1" s="1"/>
  <c r="BO2714" i="1" s="1"/>
  <c r="BP2714" i="1" s="1"/>
  <c r="BM2709" i="1"/>
  <c r="BN2709" i="1" s="1"/>
  <c r="BO2709" i="1" s="1"/>
  <c r="BP2709" i="1" s="1"/>
  <c r="BQ2709" i="1" s="1"/>
  <c r="BM2705" i="1"/>
  <c r="BN2705" i="1" s="1"/>
  <c r="BO2705" i="1" s="1"/>
  <c r="BP2705" i="1" s="1"/>
  <c r="BM2686" i="1"/>
  <c r="BN2686" i="1" s="1"/>
  <c r="BO2686" i="1" s="1"/>
  <c r="BP2686" i="1" s="1"/>
  <c r="BM2647" i="1"/>
  <c r="BN2647" i="1" s="1"/>
  <c r="BO2647" i="1" s="1"/>
  <c r="BP2647" i="1" s="1"/>
  <c r="BQ2647" i="1" s="1"/>
  <c r="BM2637" i="1"/>
  <c r="BN2637" i="1" s="1"/>
  <c r="BO2637" i="1" s="1"/>
  <c r="BP2637" i="1" s="1"/>
  <c r="BM2632" i="1"/>
  <c r="BN2632" i="1" s="1"/>
  <c r="BO2632" i="1" s="1"/>
  <c r="BP2632" i="1" s="1"/>
  <c r="BM2627" i="1"/>
  <c r="BN2627" i="1" s="1"/>
  <c r="BO2627" i="1" s="1"/>
  <c r="BP2627" i="1" s="1"/>
  <c r="BM2583" i="1"/>
  <c r="BN2583" i="1" s="1"/>
  <c r="BO2583" i="1" s="1"/>
  <c r="BP2583" i="1" s="1"/>
  <c r="BQ2583" i="1" s="1"/>
  <c r="BM2556" i="1"/>
  <c r="BN2556" i="1" s="1"/>
  <c r="BO2556" i="1" s="1"/>
  <c r="BP2556" i="1" s="1"/>
  <c r="BQ2556" i="1" s="1"/>
  <c r="BM2532" i="1"/>
  <c r="BN2532" i="1" s="1"/>
  <c r="BO2532" i="1" s="1"/>
  <c r="BP2532" i="1" s="1"/>
  <c r="BM2510" i="1"/>
  <c r="BN2510" i="1" s="1"/>
  <c r="BO2510" i="1" s="1"/>
  <c r="BP2510" i="1" s="1"/>
  <c r="BQ2510" i="1" s="1"/>
  <c r="BM2499" i="1"/>
  <c r="BN2499" i="1" s="1"/>
  <c r="BO2499" i="1" s="1"/>
  <c r="BP2499" i="1" s="1"/>
  <c r="BM2472" i="1"/>
  <c r="BN2472" i="1" s="1"/>
  <c r="BO2472" i="1" s="1"/>
  <c r="BP2472" i="1" s="1"/>
  <c r="BQ2472" i="1" s="1"/>
  <c r="BM2439" i="1"/>
  <c r="BN2439" i="1" s="1"/>
  <c r="BO2439" i="1" s="1"/>
  <c r="BP2439" i="1" s="1"/>
  <c r="BM2379" i="1"/>
  <c r="BN2379" i="1" s="1"/>
  <c r="BO2379" i="1" s="1"/>
  <c r="BP2379" i="1" s="1"/>
  <c r="BQ2379" i="1" s="1"/>
  <c r="BM2350" i="1"/>
  <c r="BN2350" i="1" s="1"/>
  <c r="BO2350" i="1" s="1"/>
  <c r="BP2350" i="1" s="1"/>
  <c r="BQ2350" i="1" s="1"/>
  <c r="BQ2017" i="1"/>
  <c r="BQ1932" i="1"/>
  <c r="BQ1866" i="1"/>
  <c r="BQ1770" i="1"/>
  <c r="BQ1611" i="1"/>
  <c r="BQ1523" i="1"/>
  <c r="BQ1472" i="1"/>
  <c r="BQ1431" i="1"/>
  <c r="BQ1415" i="1"/>
  <c r="BQ1235" i="1"/>
  <c r="BQ1126" i="1"/>
  <c r="BQ1122" i="1"/>
  <c r="BQ1118" i="1"/>
  <c r="BQ1107" i="1"/>
  <c r="BQ1070" i="1"/>
  <c r="BQ1059" i="1"/>
  <c r="BQ1055" i="1"/>
  <c r="BQ946" i="1"/>
  <c r="BQ942" i="1"/>
  <c r="BQ770" i="1"/>
  <c r="BQ2099" i="1"/>
  <c r="BQ2021" i="1"/>
  <c r="BQ1436" i="1"/>
  <c r="BQ1130" i="1"/>
  <c r="AS1907" i="1"/>
  <c r="AS1590" i="1"/>
  <c r="AS1265" i="1"/>
  <c r="AS228" i="1"/>
  <c r="BQ2971" i="1"/>
  <c r="BQ2962" i="1"/>
  <c r="BQ2903" i="1"/>
  <c r="BQ2748" i="1"/>
  <c r="BQ2690" i="1"/>
  <c r="BQ2646" i="1"/>
  <c r="BQ2626" i="1"/>
  <c r="BQ2566" i="1"/>
  <c r="BQ2509" i="1"/>
  <c r="BQ2422" i="1"/>
  <c r="BQ2305" i="1"/>
  <c r="BQ2118" i="1"/>
  <c r="BQ2016" i="1"/>
  <c r="BQ1996" i="1"/>
  <c r="BQ1931" i="1"/>
  <c r="BQ1274" i="1"/>
  <c r="BQ2571" i="1"/>
  <c r="BQ2438" i="1"/>
  <c r="BQ2103" i="1"/>
  <c r="BQ2055" i="1"/>
  <c r="BQ2030" i="1"/>
  <c r="BQ1965" i="1"/>
  <c r="BQ1870" i="1"/>
  <c r="BQ1749" i="1"/>
  <c r="BQ1734" i="1"/>
  <c r="BQ1696" i="1"/>
  <c r="BQ1532" i="1"/>
  <c r="BQ1054" i="1"/>
  <c r="BQ1032" i="1"/>
  <c r="AN34" i="1"/>
  <c r="AR34" i="1" s="1"/>
  <c r="BQ3063" i="1"/>
  <c r="BQ3026" i="1"/>
  <c r="BQ1842" i="1"/>
  <c r="BQ1591" i="1"/>
  <c r="BQ1117" i="1"/>
  <c r="BQ1113" i="1"/>
  <c r="BQ1106" i="1"/>
  <c r="BQ975" i="1"/>
  <c r="BQ894" i="1"/>
  <c r="AN700" i="1"/>
  <c r="AR700" i="1" s="1"/>
  <c r="AN667" i="1"/>
  <c r="AR667" i="1" s="1"/>
  <c r="AT100" i="1"/>
  <c r="BQ3078" i="1"/>
  <c r="BQ2961" i="1"/>
  <c r="BQ2887" i="1"/>
  <c r="BQ2794" i="1"/>
  <c r="BQ2757" i="1"/>
  <c r="BQ2747" i="1"/>
  <c r="BQ2732" i="1"/>
  <c r="BQ2541" i="1"/>
  <c r="BQ2536" i="1"/>
  <c r="BQ2309" i="1"/>
  <c r="BQ2230" i="1"/>
  <c r="BQ2142" i="1"/>
  <c r="BQ1995" i="1"/>
  <c r="BQ1990" i="1"/>
  <c r="BQ1109" i="1"/>
  <c r="BQ1080" i="1"/>
  <c r="AN592" i="1"/>
  <c r="AR592" i="1" s="1"/>
  <c r="AS2798" i="1"/>
  <c r="AS1004" i="1"/>
  <c r="AS795" i="1"/>
  <c r="AS764" i="1"/>
  <c r="AS297" i="1"/>
  <c r="AN6" i="1"/>
  <c r="AR6" i="1" s="1"/>
  <c r="BQ2965" i="1"/>
  <c r="BQ2928" i="1"/>
  <c r="BQ2897" i="1"/>
  <c r="BQ2876" i="1"/>
  <c r="BQ2851" i="1"/>
  <c r="BQ2570" i="1"/>
  <c r="BQ2249" i="1"/>
  <c r="BQ2102" i="1"/>
  <c r="BQ2054" i="1"/>
  <c r="BQ2029" i="1"/>
  <c r="BQ1914" i="1"/>
  <c r="BQ1748" i="1"/>
  <c r="BQ1423" i="1"/>
  <c r="BQ1413" i="1"/>
  <c r="BQ1398" i="1"/>
  <c r="BQ1349" i="1"/>
  <c r="BQ1035" i="1"/>
  <c r="BQ783" i="1"/>
  <c r="BQ2721" i="1"/>
  <c r="BQ1954" i="1"/>
  <c r="BQ1949" i="1"/>
  <c r="BQ1821" i="1"/>
  <c r="BQ1600" i="1"/>
  <c r="BQ1546" i="1"/>
  <c r="BQ1155" i="1"/>
  <c r="AS1219" i="1"/>
  <c r="AN1064" i="1"/>
  <c r="AR1064" i="1" s="1"/>
  <c r="AS929" i="1"/>
  <c r="AS913" i="1"/>
  <c r="AN655" i="1"/>
  <c r="AR655" i="1" s="1"/>
  <c r="AN224" i="1"/>
  <c r="AR224" i="1" s="1"/>
  <c r="AS174" i="1"/>
  <c r="BQ2870" i="1"/>
  <c r="BQ2779" i="1"/>
  <c r="BQ2731" i="1"/>
  <c r="BQ2600" i="1"/>
  <c r="BQ2580" i="1"/>
  <c r="BQ2564" i="1"/>
  <c r="BQ2141" i="1"/>
  <c r="BQ1663" i="1"/>
  <c r="BQ1015" i="1"/>
  <c r="AN296" i="1"/>
  <c r="AR296" i="1" s="1"/>
  <c r="AN248" i="1"/>
  <c r="AR248" i="1" s="1"/>
  <c r="AS1202" i="1"/>
  <c r="AS1036" i="1"/>
  <c r="AN899" i="1"/>
  <c r="AR899" i="1" s="1"/>
  <c r="AS617" i="1"/>
  <c r="BQ2720" i="1"/>
  <c r="BQ2706" i="1"/>
  <c r="BQ2599" i="1"/>
  <c r="BQ2579" i="1"/>
  <c r="BM2528" i="1"/>
  <c r="BN2528" i="1" s="1"/>
  <c r="BO2528" i="1" s="1"/>
  <c r="BP2528" i="1" s="1"/>
  <c r="BQ2528" i="1" s="1"/>
  <c r="BM2473" i="1"/>
  <c r="BN2473" i="1" s="1"/>
  <c r="BO2473" i="1" s="1"/>
  <c r="BP2473" i="1" s="1"/>
  <c r="BM2386" i="1"/>
  <c r="BN2386" i="1" s="1"/>
  <c r="BO2386" i="1" s="1"/>
  <c r="BP2386" i="1" s="1"/>
  <c r="BQ2386" i="1" s="1"/>
  <c r="BM2333" i="1"/>
  <c r="BN2333" i="1" s="1"/>
  <c r="BO2333" i="1" s="1"/>
  <c r="BP2333" i="1" s="1"/>
  <c r="BQ2333" i="1" s="1"/>
  <c r="BM2241" i="1"/>
  <c r="BN2241" i="1" s="1"/>
  <c r="BO2241" i="1" s="1"/>
  <c r="BP2241" i="1" s="1"/>
  <c r="BM2202" i="1"/>
  <c r="BN2202" i="1" s="1"/>
  <c r="BO2202" i="1" s="1"/>
  <c r="BP2202" i="1" s="1"/>
  <c r="BQ2202" i="1" s="1"/>
  <c r="BQ2067" i="1"/>
  <c r="BQ2063" i="1"/>
  <c r="BQ1958" i="1"/>
  <c r="BQ1815" i="1"/>
  <c r="BQ1795" i="1"/>
  <c r="BQ1540" i="1"/>
  <c r="BQ1535" i="1"/>
  <c r="BQ1498" i="1"/>
  <c r="BQ1337" i="1"/>
  <c r="BQ1139" i="1"/>
  <c r="BQ1067" i="1"/>
  <c r="BQ1034" i="1"/>
  <c r="BQ977" i="1"/>
  <c r="BQ966" i="1"/>
  <c r="BQ616" i="1"/>
  <c r="AS1117" i="1"/>
  <c r="AS983" i="1"/>
  <c r="AS973" i="1"/>
  <c r="AS660" i="1"/>
  <c r="AS657" i="1"/>
  <c r="BQ2755" i="1"/>
  <c r="BQ2710" i="1"/>
  <c r="BQ2687" i="1"/>
  <c r="BQ2648" i="1"/>
  <c r="BQ2638" i="1"/>
  <c r="BM2548" i="1"/>
  <c r="BN2548" i="1" s="1"/>
  <c r="BO2548" i="1" s="1"/>
  <c r="BP2548" i="1" s="1"/>
  <c r="BQ2548" i="1" s="1"/>
  <c r="BM2544" i="1"/>
  <c r="BN2544" i="1" s="1"/>
  <c r="BO2544" i="1" s="1"/>
  <c r="BP2544" i="1" s="1"/>
  <c r="BM2533" i="1"/>
  <c r="BN2533" i="1" s="1"/>
  <c r="BO2533" i="1" s="1"/>
  <c r="BP2533" i="1" s="1"/>
  <c r="BQ2533" i="1" s="1"/>
  <c r="BM2500" i="1"/>
  <c r="BN2500" i="1" s="1"/>
  <c r="BO2500" i="1" s="1"/>
  <c r="BP2500" i="1" s="1"/>
  <c r="BQ2500" i="1" s="1"/>
  <c r="BM2477" i="1"/>
  <c r="BN2477" i="1" s="1"/>
  <c r="BO2477" i="1" s="1"/>
  <c r="BP2477" i="1" s="1"/>
  <c r="BM2440" i="1"/>
  <c r="BN2440" i="1" s="1"/>
  <c r="BO2440" i="1" s="1"/>
  <c r="BP2440" i="1" s="1"/>
  <c r="BQ2440" i="1" s="1"/>
  <c r="BM2351" i="1"/>
  <c r="BN2351" i="1" s="1"/>
  <c r="BO2351" i="1" s="1"/>
  <c r="BP2351" i="1" s="1"/>
  <c r="BM2247" i="1"/>
  <c r="BN2247" i="1" s="1"/>
  <c r="BO2247" i="1" s="1"/>
  <c r="BP2247" i="1" s="1"/>
  <c r="BQ2247" i="1" s="1"/>
  <c r="BQ2071" i="1"/>
  <c r="BQ1867" i="1"/>
  <c r="BQ1771" i="1"/>
  <c r="BQ1713" i="1"/>
  <c r="BQ1693" i="1"/>
  <c r="BQ1554" i="1"/>
  <c r="BQ1503" i="1"/>
  <c r="BQ1448" i="1"/>
  <c r="BQ1265" i="1"/>
  <c r="BQ1243" i="1"/>
  <c r="BQ1132" i="1"/>
  <c r="BQ1026" i="1"/>
  <c r="BQ1018" i="1"/>
  <c r="BQ1011" i="1"/>
  <c r="BQ764" i="1"/>
  <c r="BQ2800" i="1"/>
  <c r="BQ2796" i="1"/>
  <c r="BQ2792" i="1"/>
  <c r="BQ2657" i="1"/>
  <c r="BQ2516" i="1"/>
  <c r="BQ2462" i="1"/>
  <c r="BQ2052" i="1"/>
  <c r="BQ2027" i="1"/>
  <c r="BQ1760" i="1"/>
  <c r="BQ1746" i="1"/>
  <c r="BQ1717" i="1"/>
  <c r="BQ1639" i="1"/>
  <c r="BQ1621" i="1"/>
  <c r="BQ1544" i="1"/>
  <c r="BQ1411" i="1"/>
  <c r="BQ1406" i="1"/>
  <c r="BQ1390" i="1"/>
  <c r="BQ1316" i="1"/>
  <c r="BQ1310" i="1"/>
  <c r="BQ1294" i="1"/>
  <c r="BQ1187" i="1"/>
  <c r="BQ1101" i="1"/>
  <c r="BQ1052" i="1"/>
  <c r="BQ874" i="1"/>
  <c r="AN154" i="1"/>
  <c r="AR154" i="1" s="1"/>
  <c r="AN81" i="1"/>
  <c r="AR81" i="1" s="1"/>
  <c r="BQ2963" i="1"/>
  <c r="BQ2729" i="1"/>
  <c r="BQ2691" i="1"/>
  <c r="BQ2667" i="1"/>
  <c r="BQ2623" i="1"/>
  <c r="BQ2598" i="1"/>
  <c r="BQ2445" i="1"/>
  <c r="BQ2338" i="1"/>
  <c r="BQ2306" i="1"/>
  <c r="BQ2119" i="1"/>
  <c r="BQ2115" i="1"/>
  <c r="BQ2062" i="1"/>
  <c r="BQ2002" i="1"/>
  <c r="BQ1992" i="1"/>
  <c r="BQ1987" i="1"/>
  <c r="BQ1982" i="1"/>
  <c r="BQ1927" i="1"/>
  <c r="BQ1881" i="1"/>
  <c r="BQ1861" i="1"/>
  <c r="BQ1857" i="1"/>
  <c r="BQ1829" i="1"/>
  <c r="BQ1765" i="1"/>
  <c r="BQ1630" i="1"/>
  <c r="BQ1564" i="1"/>
  <c r="BQ1508" i="1"/>
  <c r="BQ1437" i="1"/>
  <c r="BQ1374" i="1"/>
  <c r="BQ1218" i="1"/>
  <c r="BQ1104" i="1"/>
  <c r="BQ1037" i="1"/>
  <c r="BQ903" i="1"/>
  <c r="BQ645" i="1"/>
  <c r="AS2866" i="1"/>
  <c r="AS2753" i="1"/>
  <c r="AS2679" i="1"/>
  <c r="AS1198" i="1"/>
  <c r="AS1098" i="1"/>
  <c r="AS619" i="1"/>
  <c r="AS564" i="1"/>
  <c r="AT200" i="1"/>
  <c r="BQ3040" i="1"/>
  <c r="BQ2909" i="1"/>
  <c r="AS1121" i="1"/>
  <c r="AS336" i="1"/>
  <c r="AN226" i="1"/>
  <c r="AR226" i="1" s="1"/>
  <c r="AN165" i="1"/>
  <c r="AR165" i="1" s="1"/>
  <c r="AS165" i="1"/>
  <c r="AS62" i="1"/>
  <c r="AS51" i="1"/>
  <c r="BQ2857" i="1"/>
  <c r="AS971" i="1"/>
  <c r="AN971" i="1"/>
  <c r="AR971" i="1" s="1"/>
  <c r="AN754" i="1"/>
  <c r="AR754" i="1" s="1"/>
  <c r="AN658" i="1"/>
  <c r="AR658" i="1" s="1"/>
  <c r="AN622" i="1"/>
  <c r="AR622" i="1" s="1"/>
  <c r="BQ2924" i="1"/>
  <c r="AN477" i="1"/>
  <c r="AR477" i="1" s="1"/>
  <c r="AN202" i="1"/>
  <c r="AR202" i="1" s="1"/>
  <c r="AS202" i="1"/>
  <c r="AS123" i="1"/>
  <c r="BQ3039" i="1"/>
  <c r="AN537" i="1"/>
  <c r="AR537" i="1" s="1"/>
  <c r="AS1735" i="1"/>
  <c r="AN1140" i="1"/>
  <c r="AR1140" i="1" s="1"/>
  <c r="AN847" i="1"/>
  <c r="AR847" i="1" s="1"/>
  <c r="AS811" i="1"/>
  <c r="AS785" i="1"/>
  <c r="AN362" i="1"/>
  <c r="AR362" i="1" s="1"/>
  <c r="AS342" i="1"/>
  <c r="AS257" i="1"/>
  <c r="BS241" i="1"/>
  <c r="BR241" i="1" s="1"/>
  <c r="BQ3025" i="1"/>
  <c r="BQ2991" i="1"/>
  <c r="AN1171" i="1"/>
  <c r="AR1171" i="1" s="1"/>
  <c r="AN1085" i="1"/>
  <c r="AR1085" i="1" s="1"/>
  <c r="AS1085" i="1"/>
  <c r="AS556" i="1"/>
  <c r="AN556" i="1"/>
  <c r="AR556" i="1" s="1"/>
  <c r="AS273" i="1"/>
  <c r="BQ3020" i="1"/>
  <c r="AS2349" i="1"/>
  <c r="AN1928" i="1"/>
  <c r="AR1928" i="1" s="1"/>
  <c r="AS1253" i="1"/>
  <c r="AN791" i="1"/>
  <c r="AR791" i="1" s="1"/>
  <c r="AN762" i="1"/>
  <c r="AR762" i="1" s="1"/>
  <c r="AS705" i="1"/>
  <c r="AS691" i="1"/>
  <c r="AS481" i="1"/>
  <c r="AN199" i="1"/>
  <c r="AR199" i="1" s="1"/>
  <c r="AT99" i="1"/>
  <c r="AS45" i="1"/>
  <c r="AS1204" i="1"/>
  <c r="AN1204" i="1"/>
  <c r="AR1204" i="1" s="1"/>
  <c r="AN733" i="1"/>
  <c r="AR733" i="1" s="1"/>
  <c r="AN593" i="1"/>
  <c r="AR593" i="1" s="1"/>
  <c r="AT198" i="1"/>
  <c r="BQ3051" i="1"/>
  <c r="BQ2982" i="1"/>
  <c r="AN748" i="1"/>
  <c r="AR748" i="1" s="1"/>
  <c r="AN565" i="1"/>
  <c r="AR565" i="1" s="1"/>
  <c r="AS894" i="1"/>
  <c r="AN878" i="1"/>
  <c r="AR878" i="1" s="1"/>
  <c r="AS778" i="1"/>
  <c r="AS198" i="1"/>
  <c r="AS1676" i="1"/>
  <c r="AS1663" i="1"/>
  <c r="AS1283" i="1"/>
  <c r="AS1206" i="1"/>
  <c r="AS989" i="1"/>
  <c r="AN766" i="1"/>
  <c r="AR766" i="1" s="1"/>
  <c r="AS766" i="1"/>
  <c r="AS546" i="1"/>
  <c r="AS281" i="1"/>
  <c r="AS243" i="1"/>
  <c r="AT215" i="1"/>
  <c r="AS155" i="1"/>
  <c r="AS77" i="1"/>
  <c r="BQ2921" i="1"/>
  <c r="AS103" i="1"/>
  <c r="AN103" i="1"/>
  <c r="AR103" i="1" s="1"/>
  <c r="AN1160" i="1"/>
  <c r="AR1160" i="1" s="1"/>
  <c r="AN960" i="1"/>
  <c r="AR960" i="1" s="1"/>
  <c r="AN783" i="1"/>
  <c r="AR783" i="1" s="1"/>
  <c r="AS783" i="1"/>
  <c r="AN522" i="1"/>
  <c r="AR522" i="1" s="1"/>
  <c r="AN185" i="1"/>
  <c r="AR185" i="1" s="1"/>
  <c r="BQ3069" i="1"/>
  <c r="BQ3027" i="1"/>
  <c r="BQ3023" i="1"/>
  <c r="BQ2985" i="1"/>
  <c r="BQ2972" i="1"/>
  <c r="AS2252" i="1"/>
  <c r="AS1415" i="1"/>
  <c r="AS955" i="1"/>
  <c r="AT142" i="1"/>
  <c r="AN105" i="1"/>
  <c r="AR105" i="1" s="1"/>
  <c r="AS105" i="1"/>
  <c r="AN95" i="1"/>
  <c r="AR95" i="1" s="1"/>
  <c r="AS83" i="1"/>
  <c r="AT76" i="1"/>
  <c r="AS15" i="1"/>
  <c r="BQ3008" i="1"/>
  <c r="BQ3003" i="1"/>
  <c r="BQ2998" i="1"/>
  <c r="BQ2967" i="1"/>
  <c r="BQ2953" i="1"/>
  <c r="BQ2866" i="1"/>
  <c r="BQ1484" i="1"/>
  <c r="BQ1468" i="1"/>
  <c r="BQ1412" i="1"/>
  <c r="BQ1365" i="1"/>
  <c r="BQ1313" i="1"/>
  <c r="BQ2954" i="1"/>
  <c r="BQ2886" i="1"/>
  <c r="BQ2812" i="1"/>
  <c r="BQ2807" i="1"/>
  <c r="BQ2771" i="1"/>
  <c r="BQ2767" i="1"/>
  <c r="BQ2700" i="1"/>
  <c r="BQ2695" i="1"/>
  <c r="BQ2619" i="1"/>
  <c r="BQ2614" i="1"/>
  <c r="BQ2542" i="1"/>
  <c r="BQ2537" i="1"/>
  <c r="BQ2441" i="1"/>
  <c r="BQ2398" i="1"/>
  <c r="BQ2377" i="1"/>
  <c r="BQ2190" i="1"/>
  <c r="BQ2168" i="1"/>
  <c r="BQ2097" i="1"/>
  <c r="BQ2005" i="1"/>
  <c r="BQ2000" i="1"/>
  <c r="BQ1941" i="1"/>
  <c r="BQ1885" i="1"/>
  <c r="BQ1826" i="1"/>
  <c r="BQ1811" i="1"/>
  <c r="BQ1768" i="1"/>
  <c r="BQ1763" i="1"/>
  <c r="BQ1711" i="1"/>
  <c r="BQ1691" i="1"/>
  <c r="BQ1676" i="1"/>
  <c r="BQ1671" i="1"/>
  <c r="BQ1519" i="1"/>
  <c r="BQ1488" i="1"/>
  <c r="BQ1473" i="1"/>
  <c r="BQ1221" i="1"/>
  <c r="BQ1215" i="1"/>
  <c r="BQ1209" i="1"/>
  <c r="BQ2846" i="1"/>
  <c r="BQ2817" i="1"/>
  <c r="BQ2790" i="1"/>
  <c r="BQ2775" i="1"/>
  <c r="BQ2738" i="1"/>
  <c r="BQ2718" i="1"/>
  <c r="BQ2671" i="1"/>
  <c r="BQ2371" i="1"/>
  <c r="BQ2159" i="1"/>
  <c r="BQ2125" i="1"/>
  <c r="BQ2015" i="1"/>
  <c r="BQ1921" i="1"/>
  <c r="BQ1894" i="1"/>
  <c r="BQ1806" i="1"/>
  <c r="BQ1777" i="1"/>
  <c r="BQ1421" i="1"/>
  <c r="BQ1359" i="1"/>
  <c r="BQ1069" i="1"/>
  <c r="BQ1058" i="1"/>
  <c r="BQ2704" i="1"/>
  <c r="BQ2656" i="1"/>
  <c r="BQ2651" i="1"/>
  <c r="BQ2520" i="1"/>
  <c r="BQ2184" i="1"/>
  <c r="BQ2176" i="1"/>
  <c r="BQ2900" i="1"/>
  <c r="BQ2382" i="1"/>
  <c r="BQ2134" i="1"/>
  <c r="BQ1835" i="1"/>
  <c r="BQ1762" i="1"/>
  <c r="BQ1723" i="1"/>
  <c r="BQ1715" i="1"/>
  <c r="BQ3011" i="1"/>
  <c r="BQ3006" i="1"/>
  <c r="BQ2944" i="1"/>
  <c r="BQ2925" i="1"/>
  <c r="BQ2920" i="1"/>
  <c r="BQ2895" i="1"/>
  <c r="BQ2890" i="1"/>
  <c r="BQ2850" i="1"/>
  <c r="BQ2816" i="1"/>
  <c r="BQ2811" i="1"/>
  <c r="BQ2761" i="1"/>
  <c r="BQ2717" i="1"/>
  <c r="BQ2675" i="1"/>
  <c r="BQ2670" i="1"/>
  <c r="BQ2574" i="1"/>
  <c r="BQ2514" i="1"/>
  <c r="BM2457" i="1"/>
  <c r="BN2457" i="1" s="1"/>
  <c r="BO2457" i="1" s="1"/>
  <c r="BP2457" i="1" s="1"/>
  <c r="BM2418" i="1"/>
  <c r="BN2418" i="1" s="1"/>
  <c r="BO2418" i="1" s="1"/>
  <c r="BP2418" i="1" s="1"/>
  <c r="BQ2418" i="1" s="1"/>
  <c r="BM2370" i="1"/>
  <c r="BN2370" i="1" s="1"/>
  <c r="BO2370" i="1" s="1"/>
  <c r="BP2370" i="1" s="1"/>
  <c r="BM2214" i="1"/>
  <c r="BN2214" i="1" s="1"/>
  <c r="BO2214" i="1" s="1"/>
  <c r="BP2214" i="1" s="1"/>
  <c r="BQ2214" i="1" s="1"/>
  <c r="BM2208" i="1"/>
  <c r="BN2208" i="1" s="1"/>
  <c r="BO2208" i="1" s="1"/>
  <c r="BP2208" i="1" s="1"/>
  <c r="BQ2208" i="1" s="1"/>
  <c r="BQ2167" i="1"/>
  <c r="BQ2144" i="1"/>
  <c r="BQ2124" i="1"/>
  <c r="BQ2105" i="1"/>
  <c r="BQ2096" i="1"/>
  <c r="BQ2091" i="1"/>
  <c r="BQ1915" i="1"/>
  <c r="BQ1884" i="1"/>
  <c r="BQ1848" i="1"/>
  <c r="BQ1810" i="1"/>
  <c r="BQ1805" i="1"/>
  <c r="BQ1776" i="1"/>
  <c r="BQ2864" i="1"/>
  <c r="BQ2859" i="1"/>
  <c r="BQ2335" i="1"/>
  <c r="BQ2019" i="1"/>
  <c r="BQ1964" i="1"/>
  <c r="BQ1925" i="1"/>
  <c r="BQ1906" i="1"/>
  <c r="BQ1300" i="1"/>
  <c r="BQ1165" i="1"/>
  <c r="BQ1087" i="1"/>
  <c r="BQ1001" i="1"/>
  <c r="BQ2939" i="1"/>
  <c r="BQ2707" i="1"/>
  <c r="BQ2684" i="1"/>
  <c r="BQ2593" i="1"/>
  <c r="BQ2524" i="1"/>
  <c r="BQ2439" i="1"/>
  <c r="BQ2429" i="1"/>
  <c r="BQ1679" i="1"/>
  <c r="BQ1619" i="1"/>
  <c r="BQ1609" i="1"/>
  <c r="BQ1605" i="1"/>
  <c r="BQ1547" i="1"/>
  <c r="BQ1410" i="1"/>
  <c r="BQ2849" i="1"/>
  <c r="BQ2840" i="1"/>
  <c r="BQ2830" i="1"/>
  <c r="BQ2815" i="1"/>
  <c r="BQ2810" i="1"/>
  <c r="BQ2760" i="1"/>
  <c r="BQ2736" i="1"/>
  <c r="BQ2679" i="1"/>
  <c r="BQ2674" i="1"/>
  <c r="BQ2669" i="1"/>
  <c r="BQ2659" i="1"/>
  <c r="BQ2617" i="1"/>
  <c r="BQ2553" i="1"/>
  <c r="BQ2497" i="1"/>
  <c r="BQ1847" i="1"/>
  <c r="BQ1843" i="1"/>
  <c r="BQ1839" i="1"/>
  <c r="BQ1809" i="1"/>
  <c r="BQ1780" i="1"/>
  <c r="BQ1775" i="1"/>
  <c r="BQ1714" i="1"/>
  <c r="BQ1645" i="1"/>
  <c r="BQ1614" i="1"/>
  <c r="BQ1571" i="1"/>
  <c r="BQ1556" i="1"/>
  <c r="BQ1517" i="1"/>
  <c r="BQ1501" i="1"/>
  <c r="BQ1486" i="1"/>
  <c r="BQ1440" i="1"/>
  <c r="BQ1414" i="1"/>
  <c r="BQ1394" i="1"/>
  <c r="BQ1083" i="1"/>
  <c r="W107" i="8"/>
  <c r="BQ3070" i="1"/>
  <c r="BQ3060" i="1"/>
  <c r="BQ3046" i="1"/>
  <c r="BQ3014" i="1"/>
  <c r="BQ2894" i="1"/>
  <c r="BQ2868" i="1"/>
  <c r="BQ2863" i="1"/>
  <c r="BQ2858" i="1"/>
  <c r="BQ2820" i="1"/>
  <c r="BQ2711" i="1"/>
  <c r="BM2664" i="1"/>
  <c r="BN2664" i="1" s="1"/>
  <c r="BO2664" i="1" s="1"/>
  <c r="BP2664" i="1" s="1"/>
  <c r="BQ2664" i="1" s="1"/>
  <c r="BM2612" i="1"/>
  <c r="BN2612" i="1" s="1"/>
  <c r="BO2612" i="1" s="1"/>
  <c r="BP2612" i="1" s="1"/>
  <c r="BQ2612" i="1" s="1"/>
  <c r="BM2602" i="1"/>
  <c r="BN2602" i="1" s="1"/>
  <c r="BO2602" i="1" s="1"/>
  <c r="BP2602" i="1" s="1"/>
  <c r="BQ2602" i="1" s="1"/>
  <c r="BM2588" i="1"/>
  <c r="BN2588" i="1" s="1"/>
  <c r="BO2588" i="1" s="1"/>
  <c r="BP2588" i="1" s="1"/>
  <c r="BQ2588" i="1" s="1"/>
  <c r="BM2563" i="1"/>
  <c r="BN2563" i="1" s="1"/>
  <c r="BO2563" i="1" s="1"/>
  <c r="BP2563" i="1" s="1"/>
  <c r="BM2534" i="1"/>
  <c r="BN2534" i="1" s="1"/>
  <c r="BO2534" i="1" s="1"/>
  <c r="BP2534" i="1" s="1"/>
  <c r="BQ2534" i="1" s="1"/>
  <c r="BM2507" i="1"/>
  <c r="BN2507" i="1" s="1"/>
  <c r="BO2507" i="1" s="1"/>
  <c r="BP2507" i="1" s="1"/>
  <c r="BM2491" i="1"/>
  <c r="BN2491" i="1" s="1"/>
  <c r="BO2491" i="1" s="1"/>
  <c r="BP2491" i="1" s="1"/>
  <c r="BQ2491" i="1" s="1"/>
  <c r="BM2486" i="1"/>
  <c r="BN2486" i="1" s="1"/>
  <c r="BO2486" i="1" s="1"/>
  <c r="BP2486" i="1" s="1"/>
  <c r="BM2480" i="1"/>
  <c r="BN2480" i="1" s="1"/>
  <c r="BO2480" i="1" s="1"/>
  <c r="BP2480" i="1" s="1"/>
  <c r="BM2401" i="1"/>
  <c r="BN2401" i="1" s="1"/>
  <c r="BO2401" i="1" s="1"/>
  <c r="BP2401" i="1" s="1"/>
  <c r="BQ2401" i="1" s="1"/>
  <c r="BM2243" i="1"/>
  <c r="BN2243" i="1" s="1"/>
  <c r="BO2243" i="1" s="1"/>
  <c r="BP2243" i="1" s="1"/>
  <c r="BQ2243" i="1" s="1"/>
  <c r="BQ2166" i="1"/>
  <c r="BQ2109" i="1"/>
  <c r="BQ1988" i="1"/>
  <c r="BQ1978" i="1"/>
  <c r="BQ1973" i="1"/>
  <c r="BQ1968" i="1"/>
  <c r="BQ1905" i="1"/>
  <c r="BQ1883" i="1"/>
  <c r="BQ1789" i="1"/>
  <c r="BQ1784" i="1"/>
  <c r="BQ1756" i="1"/>
  <c r="BQ1699" i="1"/>
  <c r="BQ1664" i="1"/>
  <c r="BQ1659" i="1"/>
  <c r="BQ1654" i="1"/>
  <c r="BQ1595" i="1"/>
  <c r="BQ1581" i="1"/>
  <c r="BQ1566" i="1"/>
  <c r="BQ1561" i="1"/>
  <c r="BQ1542" i="1"/>
  <c r="BQ1404" i="1"/>
  <c r="BQ2649" i="1"/>
  <c r="BQ2634" i="1"/>
  <c r="BQ2625" i="1"/>
  <c r="BQ2597" i="1"/>
  <c r="BQ2539" i="1"/>
  <c r="BQ2465" i="1"/>
  <c r="BQ2450" i="1"/>
  <c r="BQ2433" i="1"/>
  <c r="BQ2411" i="1"/>
  <c r="BQ2114" i="1"/>
  <c r="BQ2047" i="1"/>
  <c r="BQ2042" i="1"/>
  <c r="BQ2037" i="1"/>
  <c r="BQ2032" i="1"/>
  <c r="BQ1953" i="1"/>
  <c r="BQ1929" i="1"/>
  <c r="BQ1833" i="1"/>
  <c r="BQ1751" i="1"/>
  <c r="BQ1731" i="1"/>
  <c r="BQ1704" i="1"/>
  <c r="BQ1521" i="1"/>
  <c r="BQ1459" i="1"/>
  <c r="BQ2080" i="1"/>
  <c r="BQ2066" i="1"/>
  <c r="BQ1918" i="1"/>
  <c r="BQ1115" i="1"/>
  <c r="BQ1111" i="1"/>
  <c r="BQ1086" i="1"/>
  <c r="BQ2839" i="1"/>
  <c r="BQ2819" i="1"/>
  <c r="BQ1485" i="1"/>
  <c r="BQ1324" i="1"/>
  <c r="BQ1163" i="1"/>
  <c r="BQ3013" i="1"/>
  <c r="BQ2872" i="1"/>
  <c r="BQ2867" i="1"/>
  <c r="BQ2724" i="1"/>
  <c r="BQ2587" i="1"/>
  <c r="BQ2562" i="1"/>
  <c r="BQ2410" i="1"/>
  <c r="BQ2345" i="1"/>
  <c r="BQ2186" i="1"/>
  <c r="BQ2056" i="1"/>
  <c r="BQ2046" i="1"/>
  <c r="BQ2041" i="1"/>
  <c r="BQ2031" i="1"/>
  <c r="BQ2006" i="1"/>
  <c r="BQ1952" i="1"/>
  <c r="BQ1947" i="1"/>
  <c r="BQ1933" i="1"/>
  <c r="BQ1904" i="1"/>
  <c r="BQ1822" i="1"/>
  <c r="BQ1817" i="1"/>
  <c r="BQ1793" i="1"/>
  <c r="BQ1755" i="1"/>
  <c r="BQ1740" i="1"/>
  <c r="BQ1730" i="1"/>
  <c r="BQ1631" i="1"/>
  <c r="BQ1594" i="1"/>
  <c r="BQ1499" i="1"/>
  <c r="BQ1480" i="1"/>
  <c r="BQ1458" i="1"/>
  <c r="BQ1303" i="1"/>
  <c r="BQ1169" i="1"/>
  <c r="BQ2633" i="1"/>
  <c r="BQ2155" i="1"/>
  <c r="BQ2098" i="1"/>
  <c r="BQ2051" i="1"/>
  <c r="BQ2026" i="1"/>
  <c r="BQ1957" i="1"/>
  <c r="BQ1937" i="1"/>
  <c r="BQ1886" i="1"/>
  <c r="BQ1877" i="1"/>
  <c r="BQ1863" i="1"/>
  <c r="BQ1812" i="1"/>
  <c r="BQ1764" i="1"/>
  <c r="BQ1759" i="1"/>
  <c r="BQ1745" i="1"/>
  <c r="BQ1692" i="1"/>
  <c r="BQ1672" i="1"/>
  <c r="BQ1667" i="1"/>
  <c r="BQ1617" i="1"/>
  <c r="BQ1612" i="1"/>
  <c r="BQ1584" i="1"/>
  <c r="BQ1574" i="1"/>
  <c r="BQ1545" i="1"/>
  <c r="BQ1474" i="1"/>
  <c r="BQ1453" i="1"/>
  <c r="BQ1449" i="1"/>
  <c r="BQ1422" i="1"/>
  <c r="BQ1343" i="1"/>
  <c r="BQ1308" i="1"/>
  <c r="BQ1110" i="1"/>
  <c r="BQ1257" i="1"/>
  <c r="BQ1145" i="1"/>
  <c r="BQ1099" i="1"/>
  <c r="BQ1076" i="1"/>
  <c r="BQ1028" i="1"/>
  <c r="BQ845" i="1"/>
  <c r="BQ730" i="1"/>
  <c r="BQ601" i="1"/>
  <c r="BQ597" i="1"/>
  <c r="BQ476" i="1"/>
  <c r="BQ78" i="1"/>
  <c r="W105" i="8"/>
  <c r="W73" i="8"/>
  <c r="W40" i="8"/>
  <c r="BQ884" i="1"/>
  <c r="BQ801" i="1"/>
  <c r="BQ479" i="1"/>
  <c r="BQ422" i="1"/>
  <c r="BQ357" i="1"/>
  <c r="BQ185" i="1"/>
  <c r="BQ178" i="1"/>
  <c r="BQ150" i="1"/>
  <c r="BQ134" i="1"/>
  <c r="BQ106" i="1"/>
  <c r="BQ12" i="1"/>
  <c r="W104" i="8"/>
  <c r="W72" i="8"/>
  <c r="W39" i="8"/>
  <c r="BQ1116" i="1"/>
  <c r="BQ1112" i="1"/>
  <c r="BQ1102" i="1"/>
  <c r="BQ1072" i="1"/>
  <c r="BQ1068" i="1"/>
  <c r="BQ1046" i="1"/>
  <c r="BQ979" i="1"/>
  <c r="BQ972" i="1"/>
  <c r="BQ917" i="1"/>
  <c r="BQ891" i="1"/>
  <c r="BQ877" i="1"/>
  <c r="BQ815" i="1"/>
  <c r="BQ790" i="1"/>
  <c r="BQ633" i="1"/>
  <c r="BQ571" i="1"/>
  <c r="BQ558" i="1"/>
  <c r="BQ493" i="1"/>
  <c r="BQ486" i="1"/>
  <c r="BQ435" i="1"/>
  <c r="BQ334" i="1"/>
  <c r="BQ272" i="1"/>
  <c r="BQ254" i="1"/>
  <c r="BQ251" i="1"/>
  <c r="BQ238" i="1"/>
  <c r="BQ224" i="1"/>
  <c r="BQ96" i="1"/>
  <c r="BQ59" i="1"/>
  <c r="BQ18" i="1"/>
  <c r="W103" i="8"/>
  <c r="W71" i="8"/>
  <c r="W38" i="8"/>
  <c r="BQ489" i="1"/>
  <c r="BQ482" i="1"/>
  <c r="BQ453" i="1"/>
  <c r="BQ428" i="1"/>
  <c r="BQ374" i="1"/>
  <c r="BQ360" i="1"/>
  <c r="BQ324" i="1"/>
  <c r="BQ317" i="1"/>
  <c r="BQ299" i="1"/>
  <c r="BQ275" i="1"/>
  <c r="BQ198" i="1"/>
  <c r="BQ140" i="1"/>
  <c r="BQ84" i="1"/>
  <c r="BQ52" i="1"/>
  <c r="BQ46" i="1"/>
  <c r="BQ39" i="1"/>
  <c r="BQ33" i="1"/>
  <c r="W102" i="8"/>
  <c r="W70" i="8"/>
  <c r="W37" i="8"/>
  <c r="BM1299" i="1"/>
  <c r="BN1299" i="1" s="1"/>
  <c r="BO1299" i="1" s="1"/>
  <c r="BP1299" i="1" s="1"/>
  <c r="BQ1299" i="1" s="1"/>
  <c r="BM1287" i="1"/>
  <c r="BN1287" i="1" s="1"/>
  <c r="BO1287" i="1" s="1"/>
  <c r="BP1287" i="1" s="1"/>
  <c r="BQ1287" i="1" s="1"/>
  <c r="BM1245" i="1"/>
  <c r="BN1245" i="1" s="1"/>
  <c r="BO1245" i="1" s="1"/>
  <c r="BP1245" i="1" s="1"/>
  <c r="BM1239" i="1"/>
  <c r="BN1239" i="1" s="1"/>
  <c r="BO1239" i="1" s="1"/>
  <c r="BP1239" i="1" s="1"/>
  <c r="BQ1239" i="1" s="1"/>
  <c r="BM1198" i="1"/>
  <c r="BN1198" i="1" s="1"/>
  <c r="BO1198" i="1" s="1"/>
  <c r="BP1198" i="1" s="1"/>
  <c r="BQ1198" i="1" s="1"/>
  <c r="BM1158" i="1"/>
  <c r="BN1158" i="1" s="1"/>
  <c r="BO1158" i="1" s="1"/>
  <c r="BP1158" i="1" s="1"/>
  <c r="BQ1094" i="1"/>
  <c r="BQ1075" i="1"/>
  <c r="BQ1042" i="1"/>
  <c r="BQ1027" i="1"/>
  <c r="BQ1023" i="1"/>
  <c r="BQ956" i="1"/>
  <c r="BQ924" i="1"/>
  <c r="BQ793" i="1"/>
  <c r="BQ761" i="1"/>
  <c r="BQ743" i="1"/>
  <c r="BQ736" i="1"/>
  <c r="BQ729" i="1"/>
  <c r="BQ707" i="1"/>
  <c r="BQ680" i="1"/>
  <c r="BQ658" i="1"/>
  <c r="BQ651" i="1"/>
  <c r="BQ622" i="1"/>
  <c r="BQ611" i="1"/>
  <c r="BQ596" i="1"/>
  <c r="BQ533" i="1"/>
  <c r="BQ431" i="1"/>
  <c r="BQ395" i="1"/>
  <c r="BQ285" i="1"/>
  <c r="BQ282" i="1"/>
  <c r="BQ231" i="1"/>
  <c r="BQ204" i="1"/>
  <c r="BQ167" i="1"/>
  <c r="BQ143" i="1"/>
  <c r="BQ112" i="1"/>
  <c r="BQ65" i="1"/>
  <c r="BQ30" i="1"/>
  <c r="BQ27" i="1"/>
  <c r="W33" i="8"/>
  <c r="W101" i="8"/>
  <c r="W69" i="8"/>
  <c r="W36" i="8"/>
  <c r="BQ920" i="1"/>
  <c r="BQ909" i="1"/>
  <c r="BQ887" i="1"/>
  <c r="BQ840" i="1"/>
  <c r="BQ757" i="1"/>
  <c r="BQ703" i="1"/>
  <c r="BQ647" i="1"/>
  <c r="BQ629" i="1"/>
  <c r="BQ544" i="1"/>
  <c r="BQ540" i="1"/>
  <c r="BQ508" i="1"/>
  <c r="BQ449" i="1"/>
  <c r="BQ391" i="1"/>
  <c r="BQ330" i="1"/>
  <c r="BQ278" i="1"/>
  <c r="BQ257" i="1"/>
  <c r="BQ213" i="1"/>
  <c r="BQ55" i="1"/>
  <c r="W100" i="8"/>
  <c r="W68" i="8"/>
  <c r="W35" i="8"/>
  <c r="BQ746" i="1"/>
  <c r="BQ614" i="1"/>
  <c r="BQ607" i="1"/>
  <c r="BQ515" i="1"/>
  <c r="BQ500" i="1"/>
  <c r="BQ434" i="1"/>
  <c r="BQ363" i="1"/>
  <c r="BQ356" i="1"/>
  <c r="BQ302" i="1"/>
  <c r="BQ264" i="1"/>
  <c r="BQ247" i="1"/>
  <c r="BQ227" i="1"/>
  <c r="BQ194" i="1"/>
  <c r="BQ71" i="1"/>
  <c r="W99" i="8"/>
  <c r="W67" i="8"/>
  <c r="W34" i="8"/>
  <c r="BQ989" i="1"/>
  <c r="BQ959" i="1"/>
  <c r="BQ890" i="1"/>
  <c r="BQ814" i="1"/>
  <c r="BQ796" i="1"/>
  <c r="BQ687" i="1"/>
  <c r="BQ683" i="1"/>
  <c r="BQ632" i="1"/>
  <c r="BQ625" i="1"/>
  <c r="W98" i="8"/>
  <c r="W66" i="8"/>
  <c r="W31" i="8"/>
  <c r="W97" i="8"/>
  <c r="W65" i="8"/>
  <c r="W30" i="8"/>
  <c r="BQ209" i="1"/>
  <c r="BQ206" i="1"/>
  <c r="BQ203" i="1"/>
  <c r="BQ67" i="1"/>
  <c r="W96" i="8"/>
  <c r="W64" i="8"/>
  <c r="W29" i="8"/>
  <c r="BQ947" i="1"/>
  <c r="BQ915" i="1"/>
  <c r="BQ763" i="1"/>
  <c r="BQ653" i="1"/>
  <c r="BQ606" i="1"/>
  <c r="BQ352" i="1"/>
  <c r="BQ236" i="1"/>
  <c r="W95" i="8"/>
  <c r="W79" i="8"/>
  <c r="W63" i="8"/>
  <c r="W28" i="8"/>
  <c r="BQ1085" i="1"/>
  <c r="BQ999" i="1"/>
  <c r="BQ988" i="1"/>
  <c r="BQ962" i="1"/>
  <c r="BQ943" i="1"/>
  <c r="BQ882" i="1"/>
  <c r="BQ813" i="1"/>
  <c r="BQ766" i="1"/>
  <c r="BQ690" i="1"/>
  <c r="BQ682" i="1"/>
  <c r="BQ675" i="1"/>
  <c r="BQ587" i="1"/>
  <c r="BQ566" i="1"/>
  <c r="BQ524" i="1"/>
  <c r="BQ484" i="1"/>
  <c r="BQ455" i="1"/>
  <c r="BQ319" i="1"/>
  <c r="BQ297" i="1"/>
  <c r="BQ270" i="1"/>
  <c r="BQ263" i="1"/>
  <c r="BQ193" i="1"/>
  <c r="BQ176" i="1"/>
  <c r="BQ169" i="1"/>
  <c r="BQ155" i="1"/>
  <c r="BQ128" i="1"/>
  <c r="BQ79" i="1"/>
  <c r="W32" i="8"/>
  <c r="W94" i="8"/>
  <c r="W78" i="8"/>
  <c r="W62" i="8"/>
  <c r="BQ1606" i="1"/>
  <c r="BM1553" i="1"/>
  <c r="BN1553" i="1" s="1"/>
  <c r="BO1553" i="1" s="1"/>
  <c r="BP1553" i="1" s="1"/>
  <c r="BQ1553" i="1" s="1"/>
  <c r="BM1515" i="1"/>
  <c r="BN1515" i="1" s="1"/>
  <c r="BO1515" i="1" s="1"/>
  <c r="BP1515" i="1" s="1"/>
  <c r="BM1505" i="1"/>
  <c r="BN1505" i="1" s="1"/>
  <c r="BO1505" i="1" s="1"/>
  <c r="BP1505" i="1" s="1"/>
  <c r="BQ1505" i="1" s="1"/>
  <c r="BM1500" i="1"/>
  <c r="BN1500" i="1" s="1"/>
  <c r="BO1500" i="1" s="1"/>
  <c r="BP1500" i="1" s="1"/>
  <c r="BQ1500" i="1" s="1"/>
  <c r="BM1471" i="1"/>
  <c r="BN1471" i="1" s="1"/>
  <c r="BO1471" i="1" s="1"/>
  <c r="BP1471" i="1" s="1"/>
  <c r="BQ1471" i="1" s="1"/>
  <c r="BM1466" i="1"/>
  <c r="BN1466" i="1" s="1"/>
  <c r="BO1466" i="1" s="1"/>
  <c r="BP1466" i="1" s="1"/>
  <c r="BQ1466" i="1" s="1"/>
  <c r="BM1461" i="1"/>
  <c r="BN1461" i="1" s="1"/>
  <c r="BO1461" i="1" s="1"/>
  <c r="BP1461" i="1" s="1"/>
  <c r="BM1456" i="1"/>
  <c r="BN1456" i="1" s="1"/>
  <c r="BO1456" i="1" s="1"/>
  <c r="BP1456" i="1" s="1"/>
  <c r="BM1427" i="1"/>
  <c r="BN1427" i="1" s="1"/>
  <c r="BO1427" i="1" s="1"/>
  <c r="BP1427" i="1" s="1"/>
  <c r="BM1417" i="1"/>
  <c r="BN1417" i="1" s="1"/>
  <c r="BO1417" i="1" s="1"/>
  <c r="BP1417" i="1" s="1"/>
  <c r="BM1377" i="1"/>
  <c r="BN1377" i="1" s="1"/>
  <c r="BO1377" i="1" s="1"/>
  <c r="BP1377" i="1" s="1"/>
  <c r="BM1362" i="1"/>
  <c r="BN1362" i="1" s="1"/>
  <c r="BO1362" i="1" s="1"/>
  <c r="BP1362" i="1" s="1"/>
  <c r="BQ1362" i="1" s="1"/>
  <c r="BM1351" i="1"/>
  <c r="BN1351" i="1" s="1"/>
  <c r="BO1351" i="1" s="1"/>
  <c r="BP1351" i="1" s="1"/>
  <c r="BQ1351" i="1" s="1"/>
  <c r="BM1311" i="1"/>
  <c r="BN1311" i="1" s="1"/>
  <c r="BO1311" i="1" s="1"/>
  <c r="BP1311" i="1" s="1"/>
  <c r="BM1306" i="1"/>
  <c r="BN1306" i="1" s="1"/>
  <c r="BO1306" i="1" s="1"/>
  <c r="BP1306" i="1" s="1"/>
  <c r="BM1290" i="1"/>
  <c r="BN1290" i="1" s="1"/>
  <c r="BO1290" i="1" s="1"/>
  <c r="BP1290" i="1" s="1"/>
  <c r="BQ1290" i="1" s="1"/>
  <c r="BM1268" i="1"/>
  <c r="BN1268" i="1" s="1"/>
  <c r="BO1268" i="1" s="1"/>
  <c r="BP1268" i="1" s="1"/>
  <c r="BQ1268" i="1" s="1"/>
  <c r="BM1263" i="1"/>
  <c r="BN1263" i="1" s="1"/>
  <c r="BO1263" i="1" s="1"/>
  <c r="BP1263" i="1" s="1"/>
  <c r="BQ1263" i="1" s="1"/>
  <c r="BM1258" i="1"/>
  <c r="BN1258" i="1" s="1"/>
  <c r="BO1258" i="1" s="1"/>
  <c r="BP1258" i="1" s="1"/>
  <c r="BQ1021" i="1"/>
  <c r="BQ936" i="1"/>
  <c r="BQ769" i="1"/>
  <c r="BQ752" i="1"/>
  <c r="BQ727" i="1"/>
  <c r="BQ660" i="1"/>
  <c r="BQ620" i="1"/>
  <c r="BQ602" i="1"/>
  <c r="BQ546" i="1"/>
  <c r="BQ535" i="1"/>
  <c r="BQ531" i="1"/>
  <c r="BQ477" i="1"/>
  <c r="BQ416" i="1"/>
  <c r="BQ397" i="1"/>
  <c r="BQ315" i="1"/>
  <c r="BQ308" i="1"/>
  <c r="BQ57" i="1"/>
  <c r="W93" i="8"/>
  <c r="W77" i="8"/>
  <c r="W61" i="8"/>
  <c r="BQ1675" i="1"/>
  <c r="BQ1587" i="1"/>
  <c r="BM1539" i="1"/>
  <c r="BN1539" i="1" s="1"/>
  <c r="BO1539" i="1" s="1"/>
  <c r="BP1539" i="1" s="1"/>
  <c r="BQ1539" i="1" s="1"/>
  <c r="BM1534" i="1"/>
  <c r="BN1534" i="1" s="1"/>
  <c r="BO1534" i="1" s="1"/>
  <c r="BP1534" i="1" s="1"/>
  <c r="BM1529" i="1"/>
  <c r="BN1529" i="1" s="1"/>
  <c r="BO1529" i="1" s="1"/>
  <c r="BP1529" i="1" s="1"/>
  <c r="BQ1529" i="1" s="1"/>
  <c r="BM1524" i="1"/>
  <c r="BN1524" i="1" s="1"/>
  <c r="BO1524" i="1" s="1"/>
  <c r="BP1524" i="1" s="1"/>
  <c r="BM1510" i="1"/>
  <c r="BN1510" i="1" s="1"/>
  <c r="BO1510" i="1" s="1"/>
  <c r="BP1510" i="1" s="1"/>
  <c r="BQ1510" i="1" s="1"/>
  <c r="BM1490" i="1"/>
  <c r="BN1490" i="1" s="1"/>
  <c r="BO1490" i="1" s="1"/>
  <c r="BP1490" i="1" s="1"/>
  <c r="BM1481" i="1"/>
  <c r="BN1481" i="1" s="1"/>
  <c r="BO1481" i="1" s="1"/>
  <c r="BP1481" i="1" s="1"/>
  <c r="BQ1481" i="1" s="1"/>
  <c r="BM1476" i="1"/>
  <c r="BN1476" i="1" s="1"/>
  <c r="BO1476" i="1" s="1"/>
  <c r="BP1476" i="1" s="1"/>
  <c r="BM1447" i="1"/>
  <c r="BN1447" i="1" s="1"/>
  <c r="BO1447" i="1" s="1"/>
  <c r="BP1447" i="1" s="1"/>
  <c r="BQ1447" i="1" s="1"/>
  <c r="BM1442" i="1"/>
  <c r="BN1442" i="1" s="1"/>
  <c r="BO1442" i="1" s="1"/>
  <c r="BP1442" i="1" s="1"/>
  <c r="BQ1442" i="1" s="1"/>
  <c r="BM1432" i="1"/>
  <c r="BN1432" i="1" s="1"/>
  <c r="BO1432" i="1" s="1"/>
  <c r="BP1432" i="1" s="1"/>
  <c r="BQ1432" i="1" s="1"/>
  <c r="BM1402" i="1"/>
  <c r="BN1402" i="1" s="1"/>
  <c r="BO1402" i="1" s="1"/>
  <c r="BP1402" i="1" s="1"/>
  <c r="BQ1402" i="1" s="1"/>
  <c r="BM1387" i="1"/>
  <c r="BN1387" i="1" s="1"/>
  <c r="BO1387" i="1" s="1"/>
  <c r="BP1387" i="1" s="1"/>
  <c r="BQ1387" i="1" s="1"/>
  <c r="BM1382" i="1"/>
  <c r="BN1382" i="1" s="1"/>
  <c r="BO1382" i="1" s="1"/>
  <c r="BP1382" i="1" s="1"/>
  <c r="BQ1382" i="1" s="1"/>
  <c r="BM1345" i="1"/>
  <c r="BN1345" i="1" s="1"/>
  <c r="BO1345" i="1" s="1"/>
  <c r="BP1345" i="1" s="1"/>
  <c r="BM1326" i="1"/>
  <c r="BN1326" i="1" s="1"/>
  <c r="BO1326" i="1" s="1"/>
  <c r="BP1326" i="1" s="1"/>
  <c r="BQ1326" i="1" s="1"/>
  <c r="BM1301" i="1"/>
  <c r="BN1301" i="1" s="1"/>
  <c r="BO1301" i="1" s="1"/>
  <c r="BP1301" i="1" s="1"/>
  <c r="BQ1301" i="1" s="1"/>
  <c r="BM1213" i="1"/>
  <c r="BN1213" i="1" s="1"/>
  <c r="BO1213" i="1" s="1"/>
  <c r="BP1213" i="1" s="1"/>
  <c r="BM1195" i="1"/>
  <c r="BN1195" i="1" s="1"/>
  <c r="BO1195" i="1" s="1"/>
  <c r="BP1195" i="1" s="1"/>
  <c r="BQ1195" i="1" s="1"/>
  <c r="BQ1125" i="1"/>
  <c r="BQ1121" i="1"/>
  <c r="BQ1103" i="1"/>
  <c r="BQ1073" i="1"/>
  <c r="BQ1047" i="1"/>
  <c r="BQ1010" i="1"/>
  <c r="BQ1006" i="1"/>
  <c r="BQ950" i="1"/>
  <c r="BQ911" i="1"/>
  <c r="BQ907" i="1"/>
  <c r="BQ885" i="1"/>
  <c r="BQ842" i="1"/>
  <c r="BQ824" i="1"/>
  <c r="BQ755" i="1"/>
  <c r="BQ701" i="1"/>
  <c r="BQ667" i="1"/>
  <c r="BQ642" i="1"/>
  <c r="BQ627" i="1"/>
  <c r="BQ572" i="1"/>
  <c r="BQ542" i="1"/>
  <c r="BQ510" i="1"/>
  <c r="BQ412" i="1"/>
  <c r="BQ408" i="1"/>
  <c r="BQ404" i="1"/>
  <c r="BQ386" i="1"/>
  <c r="BQ365" i="1"/>
  <c r="BQ322" i="1"/>
  <c r="BQ222" i="1"/>
  <c r="BQ215" i="1"/>
  <c r="BQ179" i="1"/>
  <c r="BQ161" i="1"/>
  <c r="BQ151" i="1"/>
  <c r="BQ138" i="1"/>
  <c r="BQ100" i="1"/>
  <c r="BQ73" i="1"/>
  <c r="BQ60" i="1"/>
  <c r="BQ32" i="1"/>
  <c r="W76" i="8"/>
  <c r="W60" i="8"/>
  <c r="W75" i="8"/>
  <c r="W43" i="8"/>
  <c r="BQ852" i="1"/>
  <c r="BQ831" i="1"/>
  <c r="BQ794" i="1"/>
  <c r="BQ652" i="1"/>
  <c r="BQ623" i="1"/>
  <c r="BQ552" i="1"/>
  <c r="W106" i="8"/>
  <c r="W74" i="8"/>
  <c r="W42" i="8"/>
  <c r="AI33" i="8"/>
  <c r="BC33" i="8" s="1"/>
  <c r="AV10" i="8"/>
  <c r="AY10" i="8" s="1"/>
  <c r="BC41" i="8"/>
  <c r="W41" i="8"/>
  <c r="BQ543" i="1"/>
  <c r="AS3012" i="1"/>
  <c r="AS3036" i="1"/>
  <c r="AS2946" i="1"/>
  <c r="AS2793" i="1"/>
  <c r="AS3073" i="1"/>
  <c r="AS2932" i="1"/>
  <c r="BQ1593" i="1"/>
  <c r="BQ1331" i="1"/>
  <c r="BQ1329" i="1"/>
  <c r="AS2813" i="1"/>
  <c r="AS2681" i="1"/>
  <c r="AS3056" i="1"/>
  <c r="AS2605" i="1"/>
  <c r="AS2517" i="1"/>
  <c r="AS1875" i="1"/>
  <c r="AS2479" i="1"/>
  <c r="AN2029" i="1"/>
  <c r="AR2029" i="1" s="1"/>
  <c r="AS3047" i="1"/>
  <c r="AS2811" i="1"/>
  <c r="AS2963" i="1"/>
  <c r="AS2804" i="1"/>
  <c r="AS2567" i="1"/>
  <c r="AS2602" i="1"/>
  <c r="AN2383" i="1"/>
  <c r="AR2383" i="1" s="1"/>
  <c r="AS2302" i="1"/>
  <c r="AN2021" i="1"/>
  <c r="AR2021" i="1" s="1"/>
  <c r="AS1836" i="1"/>
  <c r="AS1727" i="1"/>
  <c r="AS1585" i="1"/>
  <c r="AS1576" i="1"/>
  <c r="AS1255" i="1"/>
  <c r="AN2288" i="1"/>
  <c r="AR2288" i="1" s="1"/>
  <c r="AN1986" i="1"/>
  <c r="AR1986" i="1" s="1"/>
  <c r="AN1830" i="1"/>
  <c r="AR1830" i="1" s="1"/>
  <c r="AN2795" i="1"/>
  <c r="AR2795" i="1" s="1"/>
  <c r="AS2533" i="1"/>
  <c r="AN2143" i="1"/>
  <c r="AR2143" i="1" s="1"/>
  <c r="AN2783" i="1"/>
  <c r="AR2783" i="1" s="1"/>
  <c r="AN1826" i="1"/>
  <c r="AR1826" i="1" s="1"/>
  <c r="AS2929" i="1"/>
  <c r="AS2580" i="1"/>
  <c r="AS2508" i="1"/>
  <c r="AS2447" i="1"/>
  <c r="AS1723" i="1"/>
  <c r="AN2512" i="1"/>
  <c r="AR2512" i="1" s="1"/>
  <c r="AN1360" i="1"/>
  <c r="AR1360" i="1" s="1"/>
  <c r="AN1703" i="1"/>
  <c r="AR1703" i="1" s="1"/>
  <c r="AN1660" i="1"/>
  <c r="AR1660" i="1" s="1"/>
  <c r="AS1467" i="1"/>
  <c r="AS2858" i="1"/>
  <c r="AS2217" i="1"/>
  <c r="AS2140" i="1"/>
  <c r="AS1987" i="1"/>
  <c r="AS1637" i="1"/>
  <c r="AS1491" i="1"/>
  <c r="AN2784" i="1"/>
  <c r="AR2784" i="1" s="1"/>
  <c r="AS2459" i="1"/>
  <c r="AS2121" i="1"/>
  <c r="AS1858" i="1"/>
  <c r="AS2627" i="1"/>
  <c r="AN2469" i="1"/>
  <c r="AR2469" i="1" s="1"/>
  <c r="AN2184" i="1"/>
  <c r="AR2184" i="1" s="1"/>
  <c r="AN2151" i="1"/>
  <c r="AR2151" i="1" s="1"/>
  <c r="AN2034" i="1"/>
  <c r="AR2034" i="1" s="1"/>
  <c r="AN1989" i="1"/>
  <c r="AR1989" i="1" s="1"/>
  <c r="AN1284" i="1"/>
  <c r="AR1284" i="1" s="1"/>
  <c r="AS2513" i="1"/>
  <c r="AS2369" i="1"/>
  <c r="AS2327" i="1"/>
  <c r="AS2193" i="1"/>
  <c r="AN2177" i="1"/>
  <c r="AR2177" i="1" s="1"/>
  <c r="AN2114" i="1"/>
  <c r="AR2114" i="1" s="1"/>
  <c r="AN1740" i="1"/>
  <c r="AR1740" i="1" s="1"/>
  <c r="AS1277" i="1"/>
  <c r="AN1494" i="1"/>
  <c r="AR1494" i="1" s="1"/>
  <c r="AN1316" i="1"/>
  <c r="AR1316" i="1" s="1"/>
  <c r="AN2284" i="1"/>
  <c r="AR2284" i="1" s="1"/>
  <c r="AN2282" i="1"/>
  <c r="AR2282" i="1" s="1"/>
  <c r="AN2231" i="1"/>
  <c r="AR2231" i="1" s="1"/>
  <c r="AS2935" i="1"/>
  <c r="AS1812" i="1"/>
  <c r="AN2719" i="1"/>
  <c r="AR2719" i="1" s="1"/>
  <c r="AN2236" i="1"/>
  <c r="AR2236" i="1" s="1"/>
  <c r="AN1894" i="1"/>
  <c r="AR1894" i="1" s="1"/>
  <c r="AS2763" i="1"/>
  <c r="AS2672" i="1"/>
  <c r="AS2609" i="1"/>
  <c r="AS2525" i="1"/>
  <c r="AS2483" i="1"/>
  <c r="AS2241" i="1"/>
  <c r="AS2213" i="1"/>
  <c r="AS2206" i="1"/>
  <c r="AN1648" i="1"/>
  <c r="AR1648" i="1" s="1"/>
  <c r="AS1532" i="1"/>
  <c r="AS1511" i="1"/>
  <c r="AS2656" i="1"/>
  <c r="AS2555" i="1"/>
  <c r="AS2548" i="1"/>
  <c r="AS2473" i="1"/>
  <c r="AS2190" i="1"/>
  <c r="AS1943" i="1"/>
  <c r="AS1940" i="1"/>
  <c r="AS1685" i="1"/>
  <c r="AS2451" i="1"/>
  <c r="AN2129" i="1"/>
  <c r="AR2129" i="1" s="1"/>
  <c r="AS1833" i="1"/>
  <c r="AS1481" i="1"/>
  <c r="AN1466" i="1"/>
  <c r="AR1466" i="1" s="1"/>
  <c r="AS1441" i="1"/>
  <c r="AN1399" i="1"/>
  <c r="AR1399" i="1" s="1"/>
  <c r="AN2875" i="1"/>
  <c r="AR2875" i="1" s="1"/>
  <c r="AN3069" i="1"/>
  <c r="AR3069" i="1" s="1"/>
  <c r="AN2765" i="1"/>
  <c r="AR2765" i="1" s="1"/>
  <c r="AN2841" i="1"/>
  <c r="AR2841" i="1" s="1"/>
  <c r="AS2796" i="1"/>
  <c r="AN2758" i="1"/>
  <c r="AR2758" i="1" s="1"/>
  <c r="AN2702" i="1"/>
  <c r="AR2702" i="1" s="1"/>
  <c r="AS2320" i="1"/>
  <c r="AS2195" i="1"/>
  <c r="AN2036" i="1"/>
  <c r="AR2036" i="1" s="1"/>
  <c r="AS1761" i="1"/>
  <c r="AS3057" i="1"/>
  <c r="AS2889" i="1"/>
  <c r="AS2786" i="1"/>
  <c r="AS2289" i="1"/>
  <c r="AS1839" i="1"/>
  <c r="AS1439" i="1"/>
  <c r="BQ906" i="1"/>
  <c r="BQ646" i="1"/>
  <c r="BQ1007" i="1"/>
  <c r="BQ2801" i="1"/>
  <c r="BQ256" i="1"/>
  <c r="BQ753" i="1"/>
  <c r="BQ144" i="1"/>
  <c r="BQ862" i="1"/>
  <c r="BQ1025" i="1"/>
  <c r="BQ2758" i="1"/>
  <c r="BQ265" i="1"/>
  <c r="BQ196" i="1"/>
  <c r="BQ1997" i="1"/>
  <c r="BQ786" i="1"/>
  <c r="BQ370" i="1"/>
  <c r="BQ765" i="1"/>
  <c r="BQ217" i="1"/>
  <c r="BQ192" i="1"/>
  <c r="BQ174" i="1"/>
  <c r="BQ92" i="1"/>
  <c r="BQ728" i="1"/>
  <c r="BQ130" i="1"/>
  <c r="BQ785" i="1"/>
  <c r="BQ741" i="1"/>
  <c r="BQ451" i="1"/>
  <c r="BQ2742" i="1"/>
  <c r="BQ110" i="1"/>
  <c r="BQ2549" i="1"/>
  <c r="BQ805" i="1"/>
  <c r="BQ409" i="1"/>
  <c r="BQ468" i="1"/>
  <c r="BQ402" i="1"/>
  <c r="AN457" i="1"/>
  <c r="AR457" i="1" s="1"/>
  <c r="AS457" i="1"/>
  <c r="AN217" i="1"/>
  <c r="AR217" i="1" s="1"/>
  <c r="AS217" i="1"/>
  <c r="AS96" i="1"/>
  <c r="AN96" i="1"/>
  <c r="AR96" i="1" s="1"/>
  <c r="AN1737" i="1"/>
  <c r="AR1737" i="1" s="1"/>
  <c r="AN1386" i="1"/>
  <c r="AR1386" i="1" s="1"/>
  <c r="AN643" i="1"/>
  <c r="AR643" i="1" s="1"/>
  <c r="AN372" i="1"/>
  <c r="AR372" i="1" s="1"/>
  <c r="AS372" i="1"/>
  <c r="AN345" i="1"/>
  <c r="AR345" i="1" s="1"/>
  <c r="AS345" i="1"/>
  <c r="BS234" i="1"/>
  <c r="BR234" i="1" s="1"/>
  <c r="AT234" i="1"/>
  <c r="AS221" i="1"/>
  <c r="AN221" i="1"/>
  <c r="AR221" i="1" s="1"/>
  <c r="AN1597" i="1"/>
  <c r="AR1597" i="1" s="1"/>
  <c r="AN1141" i="1"/>
  <c r="AR1141" i="1" s="1"/>
  <c r="AN1029" i="1"/>
  <c r="AR1029" i="1" s="1"/>
  <c r="AN951" i="1"/>
  <c r="AR951" i="1" s="1"/>
  <c r="AS128" i="1"/>
  <c r="AN128" i="1"/>
  <c r="AR128" i="1" s="1"/>
  <c r="AN2845" i="1"/>
  <c r="AR2845" i="1" s="1"/>
  <c r="AN2220" i="1"/>
  <c r="AR2220" i="1" s="1"/>
  <c r="AN2404" i="1"/>
  <c r="AR2404" i="1" s="1"/>
  <c r="AN2069" i="1"/>
  <c r="AR2069" i="1" s="1"/>
  <c r="AN1767" i="1"/>
  <c r="AR1767" i="1" s="1"/>
  <c r="AS1767" i="1"/>
  <c r="AN1671" i="1"/>
  <c r="AR1671" i="1" s="1"/>
  <c r="AN1458" i="1"/>
  <c r="AR1458" i="1" s="1"/>
  <c r="AN1230" i="1"/>
  <c r="AR1230" i="1" s="1"/>
  <c r="AS1183" i="1"/>
  <c r="AN1183" i="1"/>
  <c r="AR1183" i="1" s="1"/>
  <c r="AS1011" i="1"/>
  <c r="AN1011" i="1"/>
  <c r="AR1011" i="1" s="1"/>
  <c r="AN908" i="1"/>
  <c r="AR908" i="1" s="1"/>
  <c r="AN836" i="1"/>
  <c r="AR836" i="1" s="1"/>
  <c r="AS539" i="1"/>
  <c r="AN539" i="1"/>
  <c r="AR539" i="1" s="1"/>
  <c r="AN374" i="1"/>
  <c r="AR374" i="1" s="1"/>
  <c r="AS374" i="1"/>
  <c r="AN367" i="1"/>
  <c r="AR367" i="1" s="1"/>
  <c r="AN210" i="1"/>
  <c r="AR210" i="1" s="1"/>
  <c r="AS210" i="1"/>
  <c r="AN2471" i="1"/>
  <c r="AR2471" i="1" s="1"/>
  <c r="AN2298" i="1"/>
  <c r="AR2298" i="1" s="1"/>
  <c r="AN3016" i="1"/>
  <c r="AR3016" i="1" s="1"/>
  <c r="AN2365" i="1"/>
  <c r="AR2365" i="1" s="1"/>
  <c r="AN2262" i="1"/>
  <c r="AR2262" i="1" s="1"/>
  <c r="AS1914" i="1"/>
  <c r="AS1888" i="1"/>
  <c r="AN1792" i="1"/>
  <c r="AR1792" i="1" s="1"/>
  <c r="AS1674" i="1"/>
  <c r="AS1437" i="1"/>
  <c r="AN1380" i="1"/>
  <c r="AR1380" i="1" s="1"/>
  <c r="AS1376" i="1"/>
  <c r="AS1282" i="1"/>
  <c r="AS1100" i="1"/>
  <c r="AS953" i="1"/>
  <c r="AN712" i="1"/>
  <c r="AR712" i="1" s="1"/>
  <c r="AS712" i="1"/>
  <c r="AN697" i="1"/>
  <c r="AR697" i="1" s="1"/>
  <c r="AS595" i="1"/>
  <c r="AS3038" i="1"/>
  <c r="AN2934" i="1"/>
  <c r="AR2934" i="1" s="1"/>
  <c r="AS2770" i="1"/>
  <c r="AN2690" i="1"/>
  <c r="AR2690" i="1" s="1"/>
  <c r="AS2675" i="1"/>
  <c r="AS2591" i="1"/>
  <c r="AS2578" i="1"/>
  <c r="AS2331" i="1"/>
  <c r="AS2130" i="1"/>
  <c r="AS2089" i="1"/>
  <c r="AS1883" i="1"/>
  <c r="AS1351" i="1"/>
  <c r="AS1303" i="1"/>
  <c r="AS1221" i="1"/>
  <c r="AS944" i="1"/>
  <c r="AS465" i="1"/>
  <c r="AS388" i="1"/>
  <c r="AS294" i="1"/>
  <c r="AN294" i="1"/>
  <c r="AR294" i="1" s="1"/>
  <c r="AS252" i="1"/>
  <c r="AN2907" i="1"/>
  <c r="AR2907" i="1" s="1"/>
  <c r="AN289" i="1"/>
  <c r="AR289" i="1" s="1"/>
  <c r="AS289" i="1"/>
  <c r="AN2974" i="1"/>
  <c r="AR2974" i="1" s="1"/>
  <c r="AS3065" i="1"/>
  <c r="AN2853" i="1"/>
  <c r="AR2853" i="1" s="1"/>
  <c r="AS2775" i="1"/>
  <c r="AN2644" i="1"/>
  <c r="AR2644" i="1" s="1"/>
  <c r="AN2514" i="1"/>
  <c r="AR2514" i="1" s="1"/>
  <c r="AS2455" i="1"/>
  <c r="AS2297" i="1"/>
  <c r="AS2099" i="1"/>
  <c r="AN1903" i="1"/>
  <c r="AR1903" i="1" s="1"/>
  <c r="AN1878" i="1"/>
  <c r="AR1878" i="1" s="1"/>
  <c r="AN1577" i="1"/>
  <c r="AR1577" i="1" s="1"/>
  <c r="AS1313" i="1"/>
  <c r="AS1226" i="1"/>
  <c r="AS1216" i="1"/>
  <c r="AS994" i="1"/>
  <c r="AS984" i="1"/>
  <c r="AN930" i="1"/>
  <c r="AR930" i="1" s="1"/>
  <c r="AN840" i="1"/>
  <c r="AR840" i="1" s="1"/>
  <c r="AS840" i="1"/>
  <c r="AS787" i="1"/>
  <c r="AS456" i="1"/>
  <c r="AS414" i="1"/>
  <c r="BS156" i="1"/>
  <c r="BR156" i="1" s="1"/>
  <c r="AT156" i="1"/>
  <c r="BS7" i="1"/>
  <c r="BR7" i="1" s="1"/>
  <c r="AT7" i="1"/>
  <c r="AN2913" i="1"/>
  <c r="AR2913" i="1" s="1"/>
  <c r="AN2520" i="1"/>
  <c r="AR2520" i="1" s="1"/>
  <c r="AN2505" i="1"/>
  <c r="AR2505" i="1" s="1"/>
  <c r="AS2467" i="1"/>
  <c r="AS2001" i="1"/>
  <c r="AS1995" i="1"/>
  <c r="AS1886" i="1"/>
  <c r="AN1610" i="1"/>
  <c r="AR1610" i="1" s="1"/>
  <c r="AS1610" i="1"/>
  <c r="AS1601" i="1"/>
  <c r="AS1522" i="1"/>
  <c r="AS1503" i="1"/>
  <c r="AS1457" i="1"/>
  <c r="AS1356" i="1"/>
  <c r="AN1356" i="1"/>
  <c r="AR1356" i="1" s="1"/>
  <c r="AN1341" i="1"/>
  <c r="AR1341" i="1" s="1"/>
  <c r="AS1341" i="1"/>
  <c r="AS1200" i="1"/>
  <c r="AS1016" i="1"/>
  <c r="AS1005" i="1"/>
  <c r="AS962" i="1"/>
  <c r="AS868" i="1"/>
  <c r="AN868" i="1"/>
  <c r="AR868" i="1" s="1"/>
  <c r="AS635" i="1"/>
  <c r="AS462" i="1"/>
  <c r="AN106" i="1"/>
  <c r="AR106" i="1" s="1"/>
  <c r="AS106" i="1"/>
  <c r="AN3062" i="1"/>
  <c r="AR3062" i="1" s="1"/>
  <c r="AS2973" i="1"/>
  <c r="AN2710" i="1"/>
  <c r="AR2710" i="1" s="1"/>
  <c r="AS2677" i="1"/>
  <c r="AS2669" i="1"/>
  <c r="AN2617" i="1"/>
  <c r="AR2617" i="1" s="1"/>
  <c r="AN2608" i="1"/>
  <c r="AR2608" i="1" s="1"/>
  <c r="AS2496" i="1"/>
  <c r="AS2453" i="1"/>
  <c r="AN2436" i="1"/>
  <c r="AR2436" i="1" s="1"/>
  <c r="AS2415" i="1"/>
  <c r="AS2401" i="1"/>
  <c r="AN2239" i="1"/>
  <c r="AR2239" i="1" s="1"/>
  <c r="AS2234" i="1"/>
  <c r="AS2224" i="1"/>
  <c r="AN2214" i="1"/>
  <c r="AR2214" i="1" s="1"/>
  <c r="AS1981" i="1"/>
  <c r="AN1960" i="1"/>
  <c r="AR1960" i="1" s="1"/>
  <c r="AS1779" i="1"/>
  <c r="AS1750" i="1"/>
  <c r="AS1696" i="1"/>
  <c r="AS1627" i="1"/>
  <c r="AN1615" i="1"/>
  <c r="AR1615" i="1" s="1"/>
  <c r="AS1545" i="1"/>
  <c r="AN1529" i="1"/>
  <c r="AR1529" i="1" s="1"/>
  <c r="AS1304" i="1"/>
  <c r="AN1268" i="1"/>
  <c r="AR1268" i="1" s="1"/>
  <c r="AS1072" i="1"/>
  <c r="AN992" i="1"/>
  <c r="AR992" i="1" s="1"/>
  <c r="AS992" i="1"/>
  <c r="AS921" i="1"/>
  <c r="AN904" i="1"/>
  <c r="AR904" i="1" s="1"/>
  <c r="AN893" i="1"/>
  <c r="AR893" i="1" s="1"/>
  <c r="AN854" i="1"/>
  <c r="AR854" i="1" s="1"/>
  <c r="AN784" i="1"/>
  <c r="AR784" i="1" s="1"/>
  <c r="AS223" i="1"/>
  <c r="BQ3074" i="1"/>
  <c r="AN594" i="1"/>
  <c r="AR594" i="1" s="1"/>
  <c r="AS594" i="1"/>
  <c r="AN346" i="1"/>
  <c r="AR346" i="1" s="1"/>
  <c r="AS346" i="1"/>
  <c r="BS235" i="1"/>
  <c r="BR235" i="1" s="1"/>
  <c r="AT235" i="1"/>
  <c r="AN115" i="1"/>
  <c r="AR115" i="1" s="1"/>
  <c r="AS115" i="1"/>
  <c r="AN2560" i="1"/>
  <c r="AR2560" i="1" s="1"/>
  <c r="AS2966" i="1"/>
  <c r="AS2829" i="1"/>
  <c r="AS2713" i="1"/>
  <c r="AS2708" i="1"/>
  <c r="AS2311" i="1"/>
  <c r="AS2254" i="1"/>
  <c r="AS2100" i="1"/>
  <c r="AS2018" i="1"/>
  <c r="AS1945" i="1"/>
  <c r="AS1927" i="1"/>
  <c r="AS1910" i="1"/>
  <c r="AS1739" i="1"/>
  <c r="AS1520" i="1"/>
  <c r="AN1372" i="1"/>
  <c r="AR1372" i="1" s="1"/>
  <c r="AS1069" i="1"/>
  <c r="AN885" i="1"/>
  <c r="AR885" i="1" s="1"/>
  <c r="AS789" i="1"/>
  <c r="AS710" i="1"/>
  <c r="AN678" i="1"/>
  <c r="AR678" i="1" s="1"/>
  <c r="AS609" i="1"/>
  <c r="AT187" i="1"/>
  <c r="AS109" i="1"/>
  <c r="AN80" i="1"/>
  <c r="AR80" i="1" s="1"/>
  <c r="AS80" i="1"/>
  <c r="AN907" i="1"/>
  <c r="AR907" i="1" s="1"/>
  <c r="AS907" i="1"/>
  <c r="AN830" i="1"/>
  <c r="AR830" i="1" s="1"/>
  <c r="AS830" i="1"/>
  <c r="BS237" i="1"/>
  <c r="BR237" i="1" s="1"/>
  <c r="AT237" i="1"/>
  <c r="AS158" i="1"/>
  <c r="AN158" i="1"/>
  <c r="AR158" i="1" s="1"/>
  <c r="BS150" i="1"/>
  <c r="BR150" i="1" s="1"/>
  <c r="AT150" i="1"/>
  <c r="BQ3064" i="1"/>
  <c r="AN2456" i="1"/>
  <c r="AR2456" i="1" s="1"/>
  <c r="AN2408" i="1"/>
  <c r="AR2408" i="1" s="1"/>
  <c r="AN2278" i="1"/>
  <c r="AR2278" i="1" s="1"/>
  <c r="AN1656" i="1"/>
  <c r="AR1656" i="1" s="1"/>
  <c r="AN1393" i="1"/>
  <c r="AR1393" i="1" s="1"/>
  <c r="AN1012" i="1"/>
  <c r="AR1012" i="1" s="1"/>
  <c r="AS977" i="1"/>
  <c r="AN977" i="1"/>
  <c r="AR977" i="1" s="1"/>
  <c r="AN948" i="1"/>
  <c r="AR948" i="1" s="1"/>
  <c r="AN873" i="1"/>
  <c r="AR873" i="1" s="1"/>
  <c r="AN870" i="1"/>
  <c r="AR870" i="1" s="1"/>
  <c r="AN793" i="1"/>
  <c r="AR793" i="1" s="1"/>
  <c r="AN638" i="1"/>
  <c r="AR638" i="1" s="1"/>
  <c r="AN550" i="1"/>
  <c r="AR550" i="1" s="1"/>
  <c r="AN353" i="1"/>
  <c r="AR353" i="1" s="1"/>
  <c r="AS353" i="1"/>
  <c r="BS246" i="1"/>
  <c r="BR246" i="1" s="1"/>
  <c r="AT246" i="1"/>
  <c r="AN218" i="1"/>
  <c r="AR218" i="1" s="1"/>
  <c r="AS2840" i="1"/>
  <c r="AS2600" i="1"/>
  <c r="AS2375" i="1"/>
  <c r="AS2317" i="1"/>
  <c r="AN2014" i="1"/>
  <c r="AR2014" i="1" s="1"/>
  <c r="AS1967" i="1"/>
  <c r="AS1959" i="1"/>
  <c r="AS1897" i="1"/>
  <c r="AS1784" i="1"/>
  <c r="AS1666" i="1"/>
  <c r="AN1561" i="1"/>
  <c r="AR1561" i="1" s="1"/>
  <c r="AN1416" i="1"/>
  <c r="AR1416" i="1" s="1"/>
  <c r="AS1369" i="1"/>
  <c r="AN1270" i="1"/>
  <c r="AR1270" i="1" s="1"/>
  <c r="AS1250" i="1"/>
  <c r="AS1180" i="1"/>
  <c r="AN1158" i="1"/>
  <c r="AR1158" i="1" s="1"/>
  <c r="AS1138" i="1"/>
  <c r="AS1133" i="1"/>
  <c r="AN1101" i="1"/>
  <c r="AR1101" i="1" s="1"/>
  <c r="AN1006" i="1"/>
  <c r="AR1006" i="1" s="1"/>
  <c r="AN677" i="1"/>
  <c r="AR677" i="1" s="1"/>
  <c r="AN650" i="1"/>
  <c r="AR650" i="1" s="1"/>
  <c r="AS433" i="1"/>
  <c r="AN385" i="1"/>
  <c r="AR385" i="1" s="1"/>
  <c r="AN134" i="1"/>
  <c r="AR134" i="1" s="1"/>
  <c r="AS134" i="1"/>
  <c r="AN49" i="1"/>
  <c r="AR49" i="1" s="1"/>
  <c r="AS49" i="1"/>
  <c r="BQ3019" i="1"/>
  <c r="BQ3007" i="1"/>
  <c r="BQ2975" i="1"/>
  <c r="BQ2956" i="1"/>
  <c r="BQ2836" i="1"/>
  <c r="BQ2827" i="1"/>
  <c r="BQ2785" i="1"/>
  <c r="BQ2672" i="1"/>
  <c r="BQ2628" i="1"/>
  <c r="BQ2554" i="1"/>
  <c r="BQ2550" i="1"/>
  <c r="BQ2487" i="1"/>
  <c r="BQ3024" i="1"/>
  <c r="BQ3015" i="1"/>
  <c r="BQ3002" i="1"/>
  <c r="BQ2979" i="1"/>
  <c r="BQ2923" i="1"/>
  <c r="BQ2919" i="1"/>
  <c r="BQ2789" i="1"/>
  <c r="BQ2663" i="1"/>
  <c r="BQ2582" i="1"/>
  <c r="BQ2577" i="1"/>
  <c r="BQ2447" i="1"/>
  <c r="BQ3035" i="1"/>
  <c r="BQ2947" i="1"/>
  <c r="BQ2902" i="1"/>
  <c r="BQ2889" i="1"/>
  <c r="BQ2740" i="1"/>
  <c r="BQ2910" i="1"/>
  <c r="BQ2906" i="1"/>
  <c r="BQ2835" i="1"/>
  <c r="BQ2826" i="1"/>
  <c r="BQ2788" i="1"/>
  <c r="BQ2784" i="1"/>
  <c r="BQ2764" i="1"/>
  <c r="BQ2752" i="1"/>
  <c r="BQ2730" i="1"/>
  <c r="BQ2713" i="1"/>
  <c r="BQ2701" i="1"/>
  <c r="BQ2662" i="1"/>
  <c r="BQ2526" i="1"/>
  <c r="BQ2821" i="1"/>
  <c r="BQ2725" i="1"/>
  <c r="BQ2705" i="1"/>
  <c r="BQ2696" i="1"/>
  <c r="BQ2653" i="1"/>
  <c r="BQ2644" i="1"/>
  <c r="BQ2611" i="1"/>
  <c r="BQ2606" i="1"/>
  <c r="BQ2563" i="1"/>
  <c r="AS581" i="1"/>
  <c r="AN753" i="1"/>
  <c r="AR753" i="1" s="1"/>
  <c r="AN725" i="1"/>
  <c r="AR725" i="1" s="1"/>
  <c r="AN647" i="1"/>
  <c r="AR647" i="1" s="1"/>
  <c r="BS225" i="1"/>
  <c r="BR225" i="1" s="1"/>
  <c r="BQ3077" i="1"/>
  <c r="BQ3005" i="1"/>
  <c r="BQ2934" i="1"/>
  <c r="BQ2743" i="1"/>
  <c r="BQ2661" i="1"/>
  <c r="BQ2557" i="1"/>
  <c r="BQ2829" i="1"/>
  <c r="BQ2768" i="1"/>
  <c r="BQ2652" i="1"/>
  <c r="BQ2643" i="1"/>
  <c r="BQ2988" i="1"/>
  <c r="BQ2981" i="1"/>
  <c r="BQ2973" i="1"/>
  <c r="BQ2774" i="1"/>
  <c r="AS1771" i="1"/>
  <c r="BS140" i="1"/>
  <c r="BR140" i="1" s="1"/>
  <c r="BQ3076" i="1"/>
  <c r="BQ3067" i="1"/>
  <c r="BQ3017" i="1"/>
  <c r="BQ3009" i="1"/>
  <c r="BQ2949" i="1"/>
  <c r="BQ2805" i="1"/>
  <c r="BQ2618" i="1"/>
  <c r="BQ2474" i="1"/>
  <c r="AN1605" i="1"/>
  <c r="AR1605" i="1" s="1"/>
  <c r="AN1407" i="1"/>
  <c r="AR1407" i="1" s="1"/>
  <c r="AN1336" i="1"/>
  <c r="AR1336" i="1" s="1"/>
  <c r="AS945" i="1"/>
  <c r="AN828" i="1"/>
  <c r="AR828" i="1" s="1"/>
  <c r="AN659" i="1"/>
  <c r="AR659" i="1" s="1"/>
  <c r="AS642" i="1"/>
  <c r="AS268" i="1"/>
  <c r="BQ3054" i="1"/>
  <c r="BQ3049" i="1"/>
  <c r="BQ3045" i="1"/>
  <c r="BQ3021" i="1"/>
  <c r="BQ2995" i="1"/>
  <c r="BQ2782" i="1"/>
  <c r="BQ2778" i="1"/>
  <c r="BQ2754" i="1"/>
  <c r="BQ2728" i="1"/>
  <c r="BQ2678" i="1"/>
  <c r="BQ2660" i="1"/>
  <c r="BQ2584" i="1"/>
  <c r="BQ3071" i="1"/>
  <c r="BQ3058" i="1"/>
  <c r="BQ2999" i="1"/>
  <c r="BQ2899" i="1"/>
  <c r="BQ2874" i="1"/>
  <c r="BQ2853" i="1"/>
  <c r="BQ2845" i="1"/>
  <c r="BQ2828" i="1"/>
  <c r="BQ2737" i="1"/>
  <c r="BQ2723" i="1"/>
  <c r="BQ2715" i="1"/>
  <c r="BQ2694" i="1"/>
  <c r="BQ2673" i="1"/>
  <c r="BQ2629" i="1"/>
  <c r="BQ2613" i="1"/>
  <c r="BQ2529" i="1"/>
  <c r="BQ2488" i="1"/>
  <c r="BQ2837" i="1"/>
  <c r="BQ2809" i="1"/>
  <c r="BQ2766" i="1"/>
  <c r="BQ2703" i="1"/>
  <c r="BQ2685" i="1"/>
  <c r="BQ2621" i="1"/>
  <c r="BQ2555" i="1"/>
  <c r="BQ3053" i="1"/>
  <c r="BQ3016" i="1"/>
  <c r="BQ2987" i="1"/>
  <c r="BQ2980" i="1"/>
  <c r="BQ2948" i="1"/>
  <c r="BQ2932" i="1"/>
  <c r="BQ2915" i="1"/>
  <c r="BQ2882" i="1"/>
  <c r="BQ2773" i="1"/>
  <c r="BQ2741" i="1"/>
  <c r="BQ2719" i="1"/>
  <c r="BQ2689" i="1"/>
  <c r="BQ2668" i="1"/>
  <c r="BQ2769" i="1"/>
  <c r="BQ2370" i="1"/>
  <c r="BM2280" i="1"/>
  <c r="BN2280" i="1" s="1"/>
  <c r="BO2280" i="1" s="1"/>
  <c r="BP2280" i="1" s="1"/>
  <c r="BQ2280" i="1" s="1"/>
  <c r="BM2219" i="1"/>
  <c r="BN2219" i="1" s="1"/>
  <c r="BO2219" i="1" s="1"/>
  <c r="BP2219" i="1" s="1"/>
  <c r="BQ2219" i="1" s="1"/>
  <c r="BQ2025" i="1"/>
  <c r="BQ1998" i="1"/>
  <c r="BQ1895" i="1"/>
  <c r="BQ1859" i="1"/>
  <c r="BQ1853" i="1"/>
  <c r="BQ1832" i="1"/>
  <c r="BQ1824" i="1"/>
  <c r="BQ1816" i="1"/>
  <c r="BQ1798" i="1"/>
  <c r="BQ1790" i="1"/>
  <c r="BQ1769" i="1"/>
  <c r="BQ1744" i="1"/>
  <c r="BQ1703" i="1"/>
  <c r="BQ1646" i="1"/>
  <c r="BQ1084" i="1"/>
  <c r="BQ986" i="1"/>
  <c r="BQ944" i="1"/>
  <c r="BQ1530" i="1"/>
  <c r="BQ1464" i="1"/>
  <c r="BQ1237" i="1"/>
  <c r="BQ816" i="1"/>
  <c r="BQ2496" i="1"/>
  <c r="BQ2360" i="1"/>
  <c r="BM2325" i="1"/>
  <c r="BN2325" i="1" s="1"/>
  <c r="BO2325" i="1" s="1"/>
  <c r="BP2325" i="1" s="1"/>
  <c r="BQ2325" i="1" s="1"/>
  <c r="BM2315" i="1"/>
  <c r="BN2315" i="1" s="1"/>
  <c r="BO2315" i="1" s="1"/>
  <c r="BP2315" i="1" s="1"/>
  <c r="BQ2315" i="1" s="1"/>
  <c r="BM2290" i="1"/>
  <c r="BN2290" i="1" s="1"/>
  <c r="BO2290" i="1" s="1"/>
  <c r="BP2290" i="1" s="1"/>
  <c r="BQ2290" i="1" s="1"/>
  <c r="BM2274" i="1"/>
  <c r="BN2274" i="1" s="1"/>
  <c r="BO2274" i="1" s="1"/>
  <c r="BP2274" i="1" s="1"/>
  <c r="BQ2274" i="1" s="1"/>
  <c r="BQ2093" i="1"/>
  <c r="BQ2058" i="1"/>
  <c r="BQ2012" i="1"/>
  <c r="BQ1977" i="1"/>
  <c r="BQ1844" i="1"/>
  <c r="BQ1858" i="1"/>
  <c r="BQ1836" i="1"/>
  <c r="BQ1819" i="1"/>
  <c r="BQ1797" i="1"/>
  <c r="BQ1752" i="1"/>
  <c r="BQ1578" i="1"/>
  <c r="BQ1511" i="1"/>
  <c r="BQ1476" i="1"/>
  <c r="BQ1093" i="1"/>
  <c r="BQ2654" i="1"/>
  <c r="BQ2645" i="1"/>
  <c r="BQ2592" i="1"/>
  <c r="BM2518" i="1"/>
  <c r="BN2518" i="1" s="1"/>
  <c r="BO2518" i="1" s="1"/>
  <c r="BP2518" i="1" s="1"/>
  <c r="BQ2518" i="1" s="1"/>
  <c r="BM2504" i="1"/>
  <c r="BN2504" i="1" s="1"/>
  <c r="BO2504" i="1" s="1"/>
  <c r="BP2504" i="1" s="1"/>
  <c r="BQ2504" i="1" s="1"/>
  <c r="BM2451" i="1"/>
  <c r="BN2451" i="1" s="1"/>
  <c r="BO2451" i="1" s="1"/>
  <c r="BP2451" i="1" s="1"/>
  <c r="BQ2451" i="1" s="1"/>
  <c r="BM2446" i="1"/>
  <c r="BN2446" i="1" s="1"/>
  <c r="BO2446" i="1" s="1"/>
  <c r="BP2446" i="1" s="1"/>
  <c r="BQ2446" i="1" s="1"/>
  <c r="BM2395" i="1"/>
  <c r="BN2395" i="1" s="1"/>
  <c r="BO2395" i="1" s="1"/>
  <c r="BP2395" i="1" s="1"/>
  <c r="BQ2395" i="1" s="1"/>
  <c r="BM2354" i="1"/>
  <c r="BN2354" i="1" s="1"/>
  <c r="BO2354" i="1" s="1"/>
  <c r="BP2354" i="1" s="1"/>
  <c r="BQ2354" i="1" s="1"/>
  <c r="BM2329" i="1"/>
  <c r="BN2329" i="1" s="1"/>
  <c r="BO2329" i="1" s="1"/>
  <c r="BP2329" i="1" s="1"/>
  <c r="BQ2329" i="1" s="1"/>
  <c r="BM2251" i="1"/>
  <c r="BN2251" i="1" s="1"/>
  <c r="BO2251" i="1" s="1"/>
  <c r="BP2251" i="1" s="1"/>
  <c r="BQ2251" i="1" s="1"/>
  <c r="BQ2135" i="1"/>
  <c r="BQ2087" i="1"/>
  <c r="BQ2057" i="1"/>
  <c r="BQ2049" i="1"/>
  <c r="BQ2045" i="1"/>
  <c r="BQ2020" i="1"/>
  <c r="BQ2011" i="1"/>
  <c r="BQ1993" i="1"/>
  <c r="BQ1976" i="1"/>
  <c r="BQ1917" i="1"/>
  <c r="BQ1913" i="1"/>
  <c r="BQ1874" i="1"/>
  <c r="BQ1862" i="1"/>
  <c r="BQ1840" i="1"/>
  <c r="BQ1827" i="1"/>
  <c r="BQ1747" i="1"/>
  <c r="BQ1738" i="1"/>
  <c r="BQ1729" i="1"/>
  <c r="BQ1697" i="1"/>
  <c r="BQ1666" i="1"/>
  <c r="BQ1603" i="1"/>
  <c r="BQ1569" i="1"/>
  <c r="BQ1520" i="1"/>
  <c r="BQ1497" i="1"/>
  <c r="BQ2545" i="1"/>
  <c r="BQ2513" i="1"/>
  <c r="BQ2508" i="1"/>
  <c r="BQ2464" i="1"/>
  <c r="BQ2437" i="1"/>
  <c r="BM2413" i="1"/>
  <c r="BN2413" i="1" s="1"/>
  <c r="BO2413" i="1" s="1"/>
  <c r="BP2413" i="1" s="1"/>
  <c r="BQ2413" i="1" s="1"/>
  <c r="BM2399" i="1"/>
  <c r="BN2399" i="1" s="1"/>
  <c r="BO2399" i="1" s="1"/>
  <c r="BP2399" i="1" s="1"/>
  <c r="BQ2399" i="1" s="1"/>
  <c r="BM2373" i="1"/>
  <c r="BN2373" i="1" s="1"/>
  <c r="BO2373" i="1" s="1"/>
  <c r="BP2373" i="1" s="1"/>
  <c r="BQ2373" i="1" s="1"/>
  <c r="BM2344" i="1"/>
  <c r="BN2344" i="1" s="1"/>
  <c r="BO2344" i="1" s="1"/>
  <c r="BP2344" i="1" s="1"/>
  <c r="BQ2344" i="1" s="1"/>
  <c r="BM2319" i="1"/>
  <c r="BN2319" i="1" s="1"/>
  <c r="BO2319" i="1" s="1"/>
  <c r="BP2319" i="1" s="1"/>
  <c r="BQ2319" i="1" s="1"/>
  <c r="BM2222" i="1"/>
  <c r="BN2222" i="1" s="1"/>
  <c r="BO2222" i="1" s="1"/>
  <c r="BP2222" i="1" s="1"/>
  <c r="BQ2222" i="1" s="1"/>
  <c r="BM2206" i="1"/>
  <c r="BN2206" i="1" s="1"/>
  <c r="BO2206" i="1" s="1"/>
  <c r="BP2206" i="1" s="1"/>
  <c r="BQ2206" i="1" s="1"/>
  <c r="BQ2181" i="1"/>
  <c r="BQ2177" i="1"/>
  <c r="BQ2158" i="1"/>
  <c r="BQ2153" i="1"/>
  <c r="BQ2149" i="1"/>
  <c r="BQ2140" i="1"/>
  <c r="BQ2100" i="1"/>
  <c r="BQ2074" i="1"/>
  <c r="BQ2036" i="1"/>
  <c r="BQ1801" i="1"/>
  <c r="BQ1788" i="1"/>
  <c r="BQ1733" i="1"/>
  <c r="BQ1633" i="1"/>
  <c r="BQ1573" i="1"/>
  <c r="BQ1100" i="1"/>
  <c r="BQ1079" i="1"/>
  <c r="BQ2565" i="1"/>
  <c r="BQ2532" i="1"/>
  <c r="BQ2499" i="1"/>
  <c r="BQ2473" i="1"/>
  <c r="BM2363" i="1"/>
  <c r="BN2363" i="1" s="1"/>
  <c r="BO2363" i="1" s="1"/>
  <c r="BP2363" i="1" s="1"/>
  <c r="BQ2363" i="1" s="1"/>
  <c r="BM2358" i="1"/>
  <c r="BN2358" i="1" s="1"/>
  <c r="BO2358" i="1" s="1"/>
  <c r="BP2358" i="1" s="1"/>
  <c r="BQ2358" i="1" s="1"/>
  <c r="BM2283" i="1"/>
  <c r="BN2283" i="1" s="1"/>
  <c r="BO2283" i="1" s="1"/>
  <c r="BP2283" i="1" s="1"/>
  <c r="BQ2283" i="1" s="1"/>
  <c r="BQ2117" i="1"/>
  <c r="BQ2113" i="1"/>
  <c r="BQ2108" i="1"/>
  <c r="BQ2069" i="1"/>
  <c r="BQ2061" i="1"/>
  <c r="BQ2040" i="1"/>
  <c r="BQ1898" i="1"/>
  <c r="BQ1854" i="1"/>
  <c r="BQ1818" i="1"/>
  <c r="BQ1616" i="1"/>
  <c r="BM2277" i="1"/>
  <c r="BN2277" i="1" s="1"/>
  <c r="BO2277" i="1" s="1"/>
  <c r="BP2277" i="1" s="1"/>
  <c r="BQ2277" i="1" s="1"/>
  <c r="BQ2086" i="1"/>
  <c r="BQ1669" i="1"/>
  <c r="BQ1661" i="1"/>
  <c r="BQ1648" i="1"/>
  <c r="BQ1602" i="1"/>
  <c r="BQ1572" i="1"/>
  <c r="BQ1357" i="1"/>
  <c r="BQ1127" i="1"/>
  <c r="BQ1123" i="1"/>
  <c r="BQ1036" i="1"/>
  <c r="BQ2502" i="1"/>
  <c r="BQ2318" i="1"/>
  <c r="BM2288" i="1"/>
  <c r="BN2288" i="1" s="1"/>
  <c r="BO2288" i="1" s="1"/>
  <c r="BP2288" i="1" s="1"/>
  <c r="BQ2288" i="1" s="1"/>
  <c r="BM2239" i="1"/>
  <c r="BN2239" i="1" s="1"/>
  <c r="BO2239" i="1" s="1"/>
  <c r="BP2239" i="1" s="1"/>
  <c r="BQ2239" i="1" s="1"/>
  <c r="BQ2152" i="1"/>
  <c r="BQ2148" i="1"/>
  <c r="BQ2120" i="1"/>
  <c r="BQ2112" i="1"/>
  <c r="BQ2107" i="1"/>
  <c r="BQ2060" i="1"/>
  <c r="BQ2039" i="1"/>
  <c r="BQ1779" i="1"/>
  <c r="BQ1470" i="1"/>
  <c r="BQ1385" i="1"/>
  <c r="BQ1173" i="1"/>
  <c r="BQ1162" i="1"/>
  <c r="BQ1043" i="1"/>
  <c r="BQ843" i="1"/>
  <c r="BQ2416" i="1"/>
  <c r="BM2389" i="1"/>
  <c r="BN2389" i="1" s="1"/>
  <c r="BO2389" i="1" s="1"/>
  <c r="BP2389" i="1" s="1"/>
  <c r="BQ2389" i="1" s="1"/>
  <c r="BM2385" i="1"/>
  <c r="BN2385" i="1" s="1"/>
  <c r="BO2385" i="1" s="1"/>
  <c r="BP2385" i="1" s="1"/>
  <c r="BQ2385" i="1" s="1"/>
  <c r="BM2352" i="1"/>
  <c r="BN2352" i="1" s="1"/>
  <c r="BO2352" i="1" s="1"/>
  <c r="BP2352" i="1" s="1"/>
  <c r="BQ2352" i="1" s="1"/>
  <c r="BM2347" i="1"/>
  <c r="BN2347" i="1" s="1"/>
  <c r="BO2347" i="1" s="1"/>
  <c r="BP2347" i="1" s="1"/>
  <c r="BQ2347" i="1" s="1"/>
  <c r="BM2327" i="1"/>
  <c r="BN2327" i="1" s="1"/>
  <c r="BO2327" i="1" s="1"/>
  <c r="BP2327" i="1" s="1"/>
  <c r="BQ2327" i="1" s="1"/>
  <c r="BM2312" i="1"/>
  <c r="BN2312" i="1" s="1"/>
  <c r="BO2312" i="1" s="1"/>
  <c r="BP2312" i="1" s="1"/>
  <c r="BQ2312" i="1" s="1"/>
  <c r="BM2297" i="1"/>
  <c r="BN2297" i="1" s="1"/>
  <c r="BO2297" i="1" s="1"/>
  <c r="BP2297" i="1" s="1"/>
  <c r="BQ2297" i="1" s="1"/>
  <c r="BM2282" i="1"/>
  <c r="BN2282" i="1" s="1"/>
  <c r="BO2282" i="1" s="1"/>
  <c r="BP2282" i="1" s="1"/>
  <c r="BQ2282" i="1" s="1"/>
  <c r="BQ2188" i="1"/>
  <c r="BQ2165" i="1"/>
  <c r="BQ2133" i="1"/>
  <c r="BQ2090" i="1"/>
  <c r="BQ2064" i="1"/>
  <c r="BQ2014" i="1"/>
  <c r="BQ2009" i="1"/>
  <c r="BQ1979" i="1"/>
  <c r="BQ1963" i="1"/>
  <c r="BQ1892" i="1"/>
  <c r="BQ1869" i="1"/>
  <c r="BQ1865" i="1"/>
  <c r="BQ1677" i="1"/>
  <c r="BQ1632" i="1"/>
  <c r="BQ1623" i="1"/>
  <c r="BQ1563" i="1"/>
  <c r="BQ1509" i="1"/>
  <c r="BQ1435" i="1"/>
  <c r="BQ1417" i="1"/>
  <c r="BQ1399" i="1"/>
  <c r="BQ1346" i="1"/>
  <c r="BQ1309" i="1"/>
  <c r="BQ1289" i="1"/>
  <c r="BQ987" i="1"/>
  <c r="BQ2615" i="1"/>
  <c r="BQ2594" i="1"/>
  <c r="BQ2573" i="1"/>
  <c r="BM2521" i="1"/>
  <c r="BN2521" i="1" s="1"/>
  <c r="BO2521" i="1" s="1"/>
  <c r="BP2521" i="1" s="1"/>
  <c r="BQ2521" i="1" s="1"/>
  <c r="BM2471" i="1"/>
  <c r="BN2471" i="1" s="1"/>
  <c r="BO2471" i="1" s="1"/>
  <c r="BP2471" i="1" s="1"/>
  <c r="BQ2471" i="1" s="1"/>
  <c r="BM2467" i="1"/>
  <c r="BN2467" i="1" s="1"/>
  <c r="BO2467" i="1" s="1"/>
  <c r="BP2467" i="1" s="1"/>
  <c r="BQ2467" i="1" s="1"/>
  <c r="BM2458" i="1"/>
  <c r="BN2458" i="1" s="1"/>
  <c r="BO2458" i="1" s="1"/>
  <c r="BP2458" i="1" s="1"/>
  <c r="BQ2458" i="1" s="1"/>
  <c r="BM2449" i="1"/>
  <c r="BN2449" i="1" s="1"/>
  <c r="BO2449" i="1" s="1"/>
  <c r="BP2449" i="1" s="1"/>
  <c r="BQ2449" i="1" s="1"/>
  <c r="BM2435" i="1"/>
  <c r="BN2435" i="1" s="1"/>
  <c r="BO2435" i="1" s="1"/>
  <c r="BP2435" i="1" s="1"/>
  <c r="BQ2435" i="1" s="1"/>
  <c r="BM2421" i="1"/>
  <c r="BN2421" i="1" s="1"/>
  <c r="BO2421" i="1" s="1"/>
  <c r="BP2421" i="1" s="1"/>
  <c r="BQ2421" i="1" s="1"/>
  <c r="BM2407" i="1"/>
  <c r="BN2407" i="1" s="1"/>
  <c r="BO2407" i="1" s="1"/>
  <c r="BP2407" i="1" s="1"/>
  <c r="BQ2407" i="1" s="1"/>
  <c r="BM2402" i="1"/>
  <c r="BN2402" i="1" s="1"/>
  <c r="BO2402" i="1" s="1"/>
  <c r="BP2402" i="1" s="1"/>
  <c r="BQ2402" i="1" s="1"/>
  <c r="BM2381" i="1"/>
  <c r="BN2381" i="1" s="1"/>
  <c r="BO2381" i="1" s="1"/>
  <c r="BP2381" i="1" s="1"/>
  <c r="BQ2381" i="1" s="1"/>
  <c r="BM2376" i="1"/>
  <c r="BN2376" i="1" s="1"/>
  <c r="BO2376" i="1" s="1"/>
  <c r="BP2376" i="1" s="1"/>
  <c r="BQ2376" i="1" s="1"/>
  <c r="BM2357" i="1"/>
  <c r="BN2357" i="1" s="1"/>
  <c r="BO2357" i="1" s="1"/>
  <c r="BP2357" i="1" s="1"/>
  <c r="BQ2357" i="1" s="1"/>
  <c r="BM2342" i="1"/>
  <c r="BN2342" i="1" s="1"/>
  <c r="BO2342" i="1" s="1"/>
  <c r="BP2342" i="1" s="1"/>
  <c r="BQ2342" i="1" s="1"/>
  <c r="BM2254" i="1"/>
  <c r="BN2254" i="1" s="1"/>
  <c r="BO2254" i="1" s="1"/>
  <c r="BP2254" i="1" s="1"/>
  <c r="BQ2254" i="1" s="1"/>
  <c r="BM2204" i="1"/>
  <c r="BN2204" i="1" s="1"/>
  <c r="BO2204" i="1" s="1"/>
  <c r="BP2204" i="1" s="1"/>
  <c r="BQ2204" i="1" s="1"/>
  <c r="BQ2081" i="1"/>
  <c r="BQ2004" i="1"/>
  <c r="BQ1999" i="1"/>
  <c r="BQ1928" i="1"/>
  <c r="BQ1924" i="1"/>
  <c r="BQ1911" i="1"/>
  <c r="BQ1896" i="1"/>
  <c r="BQ1876" i="1"/>
  <c r="BQ1860" i="1"/>
  <c r="BQ1838" i="1"/>
  <c r="BQ1804" i="1"/>
  <c r="BQ1791" i="1"/>
  <c r="BQ1700" i="1"/>
  <c r="BQ1589" i="1"/>
  <c r="BQ1549" i="1"/>
  <c r="BQ1513" i="1"/>
  <c r="BQ1456" i="1"/>
  <c r="BQ1150" i="1"/>
  <c r="BQ846" i="1"/>
  <c r="BQ2453" i="1"/>
  <c r="BQ2393" i="1"/>
  <c r="BQ2172" i="1"/>
  <c r="BQ1825" i="1"/>
  <c r="BQ1808" i="1"/>
  <c r="BQ1522" i="1"/>
  <c r="BQ1465" i="1"/>
  <c r="BQ1370" i="1"/>
  <c r="BQ1356" i="1"/>
  <c r="BQ1074" i="1"/>
  <c r="BQ2568" i="1"/>
  <c r="BQ2530" i="1"/>
  <c r="BQ2525" i="1"/>
  <c r="BQ2506" i="1"/>
  <c r="BQ2430" i="1"/>
  <c r="BQ2415" i="1"/>
  <c r="BM2336" i="1"/>
  <c r="BN2336" i="1" s="1"/>
  <c r="BO2336" i="1" s="1"/>
  <c r="BP2336" i="1" s="1"/>
  <c r="BQ2336" i="1" s="1"/>
  <c r="BM2321" i="1"/>
  <c r="BN2321" i="1" s="1"/>
  <c r="BO2321" i="1" s="1"/>
  <c r="BP2321" i="1" s="1"/>
  <c r="BQ2321" i="1" s="1"/>
  <c r="BM2259" i="1"/>
  <c r="BN2259" i="1" s="1"/>
  <c r="BO2259" i="1" s="1"/>
  <c r="BP2259" i="1" s="1"/>
  <c r="BQ2259" i="1" s="1"/>
  <c r="BQ2179" i="1"/>
  <c r="BQ2151" i="1"/>
  <c r="BQ2147" i="1"/>
  <c r="BQ2111" i="1"/>
  <c r="BQ2106" i="1"/>
  <c r="BQ1935" i="1"/>
  <c r="BQ1596" i="1"/>
  <c r="BQ1562" i="1"/>
  <c r="BQ1526" i="1"/>
  <c r="BQ1469" i="1"/>
  <c r="BQ1452" i="1"/>
  <c r="BQ1345" i="1"/>
  <c r="BQ980" i="1"/>
  <c r="BQ970" i="1"/>
  <c r="BQ955" i="1"/>
  <c r="BQ2351" i="1"/>
  <c r="BQ2269" i="1"/>
  <c r="BQ2164" i="1"/>
  <c r="BQ2137" i="1"/>
  <c r="BQ2076" i="1"/>
  <c r="BQ2003" i="1"/>
  <c r="BQ1939" i="1"/>
  <c r="BQ1879" i="1"/>
  <c r="BQ1872" i="1"/>
  <c r="BQ1868" i="1"/>
  <c r="BQ1845" i="1"/>
  <c r="BQ1837" i="1"/>
  <c r="BQ1803" i="1"/>
  <c r="BQ1753" i="1"/>
  <c r="BQ1726" i="1"/>
  <c r="BQ1719" i="1"/>
  <c r="BQ1622" i="1"/>
  <c r="BQ1443" i="1"/>
  <c r="BQ1327" i="1"/>
  <c r="BQ1119" i="1"/>
  <c r="BQ1090" i="1"/>
  <c r="BQ1060" i="1"/>
  <c r="BQ1013" i="1"/>
  <c r="BQ960" i="1"/>
  <c r="BQ832" i="1"/>
  <c r="BQ829" i="1"/>
  <c r="BQ771" i="1"/>
  <c r="BQ635" i="1"/>
  <c r="BQ442" i="1"/>
  <c r="BQ364" i="1"/>
  <c r="BQ223" i="1"/>
  <c r="BQ654" i="1"/>
  <c r="BQ573" i="1"/>
  <c r="BQ567" i="1"/>
  <c r="BQ561" i="1"/>
  <c r="BQ520" i="1"/>
  <c r="BQ517" i="1"/>
  <c r="BQ514" i="1"/>
  <c r="BQ503" i="1"/>
  <c r="BQ499" i="1"/>
  <c r="BQ485" i="1"/>
  <c r="BQ466" i="1"/>
  <c r="BQ448" i="1"/>
  <c r="BQ377" i="1"/>
  <c r="BQ367" i="1"/>
  <c r="BQ342" i="1"/>
  <c r="BQ1741" i="1"/>
  <c r="BQ1720" i="1"/>
  <c r="BQ1683" i="1"/>
  <c r="BQ1650" i="1"/>
  <c r="BQ1592" i="1"/>
  <c r="BQ1588" i="1"/>
  <c r="BQ1516" i="1"/>
  <c r="BQ1491" i="1"/>
  <c r="BQ1462" i="1"/>
  <c r="BQ1454" i="1"/>
  <c r="BQ1424" i="1"/>
  <c r="BQ1364" i="1"/>
  <c r="BQ1332" i="1"/>
  <c r="BQ1197" i="1"/>
  <c r="BQ1182" i="1"/>
  <c r="BQ904" i="1"/>
  <c r="BQ881" i="1"/>
  <c r="BQ781" i="1"/>
  <c r="BQ726" i="1"/>
  <c r="BQ713" i="1"/>
  <c r="BQ710" i="1"/>
  <c r="BQ684" i="1"/>
  <c r="BQ648" i="1"/>
  <c r="BQ641" i="1"/>
  <c r="BQ617" i="1"/>
  <c r="BQ600" i="1"/>
  <c r="BQ548" i="1"/>
  <c r="BQ534" i="1"/>
  <c r="BQ424" i="1"/>
  <c r="BQ345" i="1"/>
  <c r="BQ336" i="1"/>
  <c r="BQ327" i="1"/>
  <c r="BQ279" i="1"/>
  <c r="BQ244" i="1"/>
  <c r="BQ226" i="1"/>
  <c r="BQ163" i="1"/>
  <c r="BQ99" i="1"/>
  <c r="BQ15" i="1"/>
  <c r="BQ1736" i="1"/>
  <c r="BQ1727" i="1"/>
  <c r="BQ1674" i="1"/>
  <c r="BQ1658" i="1"/>
  <c r="BQ1638" i="1"/>
  <c r="BQ1579" i="1"/>
  <c r="BQ1533" i="1"/>
  <c r="BQ1479" i="1"/>
  <c r="BQ1441" i="1"/>
  <c r="BQ1429" i="1"/>
  <c r="BQ1389" i="1"/>
  <c r="BQ1380" i="1"/>
  <c r="BQ1065" i="1"/>
  <c r="BQ1062" i="1"/>
  <c r="BQ998" i="1"/>
  <c r="BQ930" i="1"/>
  <c r="BQ914" i="1"/>
  <c r="BQ780" i="1"/>
  <c r="BQ670" i="1"/>
  <c r="BQ579" i="1"/>
  <c r="BQ554" i="1"/>
  <c r="BQ410" i="1"/>
  <c r="BQ393" i="1"/>
  <c r="BQ383" i="1"/>
  <c r="BQ314" i="1"/>
  <c r="BQ311" i="1"/>
  <c r="BQ288" i="1"/>
  <c r="BQ172" i="1"/>
  <c r="BQ108" i="1"/>
  <c r="BQ105" i="1"/>
  <c r="BQ93" i="1"/>
  <c r="BQ54" i="1"/>
  <c r="BQ48" i="1"/>
  <c r="BQ1259" i="1"/>
  <c r="BQ1202" i="1"/>
  <c r="BQ1186" i="1"/>
  <c r="BQ1089" i="1"/>
  <c r="BQ1022" i="1"/>
  <c r="BQ719" i="1"/>
  <c r="BQ677" i="1"/>
  <c r="BQ593" i="1"/>
  <c r="BQ576" i="1"/>
  <c r="BQ530" i="1"/>
  <c r="BQ458" i="1"/>
  <c r="BQ433" i="1"/>
  <c r="BQ348" i="1"/>
  <c r="BQ1245" i="1"/>
  <c r="BQ1213" i="1"/>
  <c r="BQ1196" i="1"/>
  <c r="BQ1045" i="1"/>
  <c r="BQ1515" i="1"/>
  <c r="BQ1461" i="1"/>
  <c r="BQ1428" i="1"/>
  <c r="BQ1353" i="1"/>
  <c r="BQ1348" i="1"/>
  <c r="BQ1278" i="1"/>
  <c r="BQ547" i="1"/>
  <c r="BQ366" i="1"/>
  <c r="BQ338" i="1"/>
  <c r="BQ101" i="1"/>
  <c r="BQ86" i="1"/>
  <c r="BQ17" i="1"/>
  <c r="BQ958" i="1"/>
  <c r="BQ889" i="1"/>
  <c r="BQ883" i="1"/>
  <c r="BQ870" i="1"/>
  <c r="BQ833" i="1"/>
  <c r="BQ830" i="1"/>
  <c r="BQ756" i="1"/>
  <c r="BQ750" i="1"/>
  <c r="BQ722" i="1"/>
  <c r="BQ643" i="1"/>
  <c r="BQ619" i="1"/>
  <c r="BQ609" i="1"/>
  <c r="BQ569" i="1"/>
  <c r="BQ490" i="1"/>
  <c r="BQ487" i="1"/>
  <c r="BQ461" i="1"/>
  <c r="BQ426" i="1"/>
  <c r="BQ420" i="1"/>
  <c r="BQ379" i="1"/>
  <c r="BQ329" i="1"/>
  <c r="BQ307" i="1"/>
  <c r="BQ268" i="1"/>
  <c r="BQ259" i="1"/>
  <c r="BQ201" i="1"/>
  <c r="BQ156" i="1"/>
  <c r="BQ153" i="1"/>
  <c r="BQ147" i="1"/>
  <c r="BQ89" i="1"/>
  <c r="BQ72" i="1"/>
  <c r="BQ50" i="1"/>
  <c r="BQ44" i="1"/>
  <c r="BQ29" i="1"/>
  <c r="BQ20" i="1"/>
  <c r="BQ8" i="1"/>
  <c r="BQ5" i="1"/>
  <c r="BQ1267" i="1"/>
  <c r="BQ1258" i="1"/>
  <c r="BQ1078" i="1"/>
  <c r="BQ1064" i="1"/>
  <c r="BQ1061" i="1"/>
  <c r="BQ1040" i="1"/>
  <c r="BQ1024" i="1"/>
  <c r="BQ997" i="1"/>
  <c r="BQ948" i="1"/>
  <c r="BQ929" i="1"/>
  <c r="BQ863" i="1"/>
  <c r="BQ759" i="1"/>
  <c r="BQ747" i="1"/>
  <c r="BQ725" i="1"/>
  <c r="BQ712" i="1"/>
  <c r="BQ676" i="1"/>
  <c r="BQ669" i="1"/>
  <c r="BQ656" i="1"/>
  <c r="BQ612" i="1"/>
  <c r="BQ592" i="1"/>
  <c r="BQ575" i="1"/>
  <c r="BQ529" i="1"/>
  <c r="BQ469" i="1"/>
  <c r="BQ457" i="1"/>
  <c r="BQ432" i="1"/>
  <c r="BQ423" i="1"/>
  <c r="BQ392" i="1"/>
  <c r="BQ369" i="1"/>
  <c r="BQ347" i="1"/>
  <c r="BQ335" i="1"/>
  <c r="BQ313" i="1"/>
  <c r="BQ310" i="1"/>
  <c r="BQ287" i="1"/>
  <c r="BQ195" i="1"/>
  <c r="BQ180" i="1"/>
  <c r="BQ171" i="1"/>
  <c r="BQ165" i="1"/>
  <c r="BQ129" i="1"/>
  <c r="BQ116" i="1"/>
  <c r="BQ107" i="1"/>
  <c r="BQ98" i="1"/>
  <c r="BQ83" i="1"/>
  <c r="BQ53" i="1"/>
  <c r="BQ47" i="1"/>
  <c r="BQ23" i="1"/>
  <c r="BQ1644" i="1"/>
  <c r="BQ1624" i="1"/>
  <c r="BQ1607" i="1"/>
  <c r="BQ1548" i="1"/>
  <c r="BQ1527" i="1"/>
  <c r="BQ1514" i="1"/>
  <c r="BQ1502" i="1"/>
  <c r="BQ1427" i="1"/>
  <c r="BQ1383" i="1"/>
  <c r="BQ1325" i="1"/>
  <c r="BQ1302" i="1"/>
  <c r="BQ1277" i="1"/>
  <c r="BQ1254" i="1"/>
  <c r="BQ1120" i="1"/>
  <c r="BQ1081" i="1"/>
  <c r="BQ990" i="1"/>
  <c r="BQ961" i="1"/>
  <c r="BQ935" i="1"/>
  <c r="BQ932" i="1"/>
  <c r="BQ899" i="1"/>
  <c r="BQ876" i="1"/>
  <c r="BQ873" i="1"/>
  <c r="BQ853" i="1"/>
  <c r="BQ836" i="1"/>
  <c r="BQ819" i="1"/>
  <c r="BQ789" i="1"/>
  <c r="BQ772" i="1"/>
  <c r="BQ744" i="1"/>
  <c r="BQ699" i="1"/>
  <c r="BQ686" i="1"/>
  <c r="BQ672" i="1"/>
  <c r="BQ659" i="1"/>
  <c r="BQ649" i="1"/>
  <c r="BQ636" i="1"/>
  <c r="BQ588" i="1"/>
  <c r="BQ581" i="1"/>
  <c r="BQ464" i="1"/>
  <c r="BQ350" i="1"/>
  <c r="BQ332" i="1"/>
  <c r="BQ303" i="1"/>
  <c r="BQ281" i="1"/>
  <c r="BQ252" i="1"/>
  <c r="BQ246" i="1"/>
  <c r="BQ212" i="1"/>
  <c r="BQ186" i="1"/>
  <c r="BQ168" i="1"/>
  <c r="BQ132" i="1"/>
  <c r="BQ1586" i="1"/>
  <c r="BQ1565" i="1"/>
  <c r="BQ1536" i="1"/>
  <c r="BQ1531" i="1"/>
  <c r="BQ1489" i="1"/>
  <c r="BQ1444" i="1"/>
  <c r="BQ1401" i="1"/>
  <c r="BQ1366" i="1"/>
  <c r="BQ1286" i="1"/>
  <c r="BQ1211" i="1"/>
  <c r="BQ1206" i="1"/>
  <c r="BQ1157" i="1"/>
  <c r="BQ1071" i="1"/>
  <c r="BQ1020" i="1"/>
  <c r="BQ938" i="1"/>
  <c r="BQ856" i="1"/>
  <c r="BQ850" i="1"/>
  <c r="BQ802" i="1"/>
  <c r="BQ792" i="1"/>
  <c r="BQ782" i="1"/>
  <c r="BQ640" i="1"/>
  <c r="BQ595" i="1"/>
  <c r="BQ362" i="1"/>
  <c r="BQ359" i="1"/>
  <c r="BQ353" i="1"/>
  <c r="BQ296" i="1"/>
  <c r="BQ262" i="1"/>
  <c r="BQ237" i="1"/>
  <c r="BQ228" i="1"/>
  <c r="BQ56" i="1"/>
  <c r="AN2655" i="1"/>
  <c r="AR2655" i="1" s="1"/>
  <c r="AS2655" i="1"/>
  <c r="AN2248" i="1"/>
  <c r="AR2248" i="1" s="1"/>
  <c r="AS2248" i="1"/>
  <c r="AN2067" i="1"/>
  <c r="AR2067" i="1" s="1"/>
  <c r="AS2067" i="1"/>
  <c r="AN2243" i="1"/>
  <c r="AR2243" i="1" s="1"/>
  <c r="AS2243" i="1"/>
  <c r="AN2613" i="1"/>
  <c r="AR2613" i="1" s="1"/>
  <c r="AN2412" i="1"/>
  <c r="AR2412" i="1" s="1"/>
  <c r="AS2398" i="1"/>
  <c r="AS2971" i="1"/>
  <c r="AS2938" i="1"/>
  <c r="AN2910" i="1"/>
  <c r="AR2910" i="1" s="1"/>
  <c r="AS2834" i="1"/>
  <c r="AS2805" i="1"/>
  <c r="AN2780" i="1"/>
  <c r="AR2780" i="1" s="1"/>
  <c r="AN2759" i="1"/>
  <c r="AR2759" i="1" s="1"/>
  <c r="AS2747" i="1"/>
  <c r="AS2720" i="1"/>
  <c r="AN2649" i="1"/>
  <c r="AR2649" i="1" s="1"/>
  <c r="AN2639" i="1"/>
  <c r="AR2639" i="1" s="1"/>
  <c r="AS2621" i="1"/>
  <c r="AS2610" i="1"/>
  <c r="AN2531" i="1"/>
  <c r="AR2531" i="1" s="1"/>
  <c r="AS2531" i="1"/>
  <c r="AS2524" i="1"/>
  <c r="AN2398" i="1"/>
  <c r="AR2398" i="1" s="1"/>
  <c r="AS2005" i="1"/>
  <c r="AS2936" i="1"/>
  <c r="AS2862" i="1"/>
  <c r="AN2431" i="1"/>
  <c r="AR2431" i="1" s="1"/>
  <c r="AS2431" i="1"/>
  <c r="AS2181" i="1"/>
  <c r="AN2181" i="1"/>
  <c r="AR2181" i="1" s="1"/>
  <c r="AN1974" i="1"/>
  <c r="AR1974" i="1" s="1"/>
  <c r="AS3060" i="1"/>
  <c r="AS3026" i="1"/>
  <c r="AS2886" i="1"/>
  <c r="AS2872" i="1"/>
  <c r="AN2838" i="1"/>
  <c r="AR2838" i="1" s="1"/>
  <c r="AS2812" i="1"/>
  <c r="AS2788" i="1"/>
  <c r="AN2755" i="1"/>
  <c r="AR2755" i="1" s="1"/>
  <c r="AS2755" i="1"/>
  <c r="AN2741" i="1"/>
  <c r="AR2741" i="1" s="1"/>
  <c r="AS2696" i="1"/>
  <c r="AS2664" i="1"/>
  <c r="AN2593" i="1"/>
  <c r="AR2593" i="1" s="1"/>
  <c r="AS2593" i="1"/>
  <c r="AS2589" i="1"/>
  <c r="AS2407" i="1"/>
  <c r="AS2161" i="1"/>
  <c r="AN2161" i="1"/>
  <c r="AR2161" i="1" s="1"/>
  <c r="AN2119" i="1"/>
  <c r="AR2119" i="1" s="1"/>
  <c r="AS2025" i="1"/>
  <c r="AN2025" i="1"/>
  <c r="AR2025" i="1" s="1"/>
  <c r="AS3001" i="1"/>
  <c r="AS2830" i="1"/>
  <c r="AS2585" i="1"/>
  <c r="AS2996" i="1"/>
  <c r="AS2351" i="1"/>
  <c r="AN2351" i="1"/>
  <c r="AR2351" i="1" s="1"/>
  <c r="AS2229" i="1"/>
  <c r="AN2229" i="1"/>
  <c r="AR2229" i="1" s="1"/>
  <c r="AN3005" i="1"/>
  <c r="AR3005" i="1" s="1"/>
  <c r="AN2926" i="1"/>
  <c r="AR2926" i="1" s="1"/>
  <c r="AS2851" i="1"/>
  <c r="AS2712" i="1"/>
  <c r="AS2685" i="1"/>
  <c r="AN2670" i="1"/>
  <c r="AR2670" i="1" s="1"/>
  <c r="AN2666" i="1"/>
  <c r="AR2666" i="1" s="1"/>
  <c r="AN2654" i="1"/>
  <c r="AR2654" i="1" s="1"/>
  <c r="AS2654" i="1"/>
  <c r="AS2636" i="1"/>
  <c r="AS2570" i="1"/>
  <c r="AS2378" i="1"/>
  <c r="AS2358" i="1"/>
  <c r="AN2358" i="1"/>
  <c r="AR2358" i="1" s="1"/>
  <c r="AN2348" i="1"/>
  <c r="AR2348" i="1" s="1"/>
  <c r="AS2348" i="1"/>
  <c r="AN2303" i="1"/>
  <c r="AR2303" i="1" s="1"/>
  <c r="AS2176" i="1"/>
  <c r="AN2176" i="1"/>
  <c r="AR2176" i="1" s="1"/>
  <c r="AS2146" i="1"/>
  <c r="AN2146" i="1"/>
  <c r="AR2146" i="1" s="1"/>
  <c r="AN2136" i="1"/>
  <c r="AR2136" i="1" s="1"/>
  <c r="AN1918" i="1"/>
  <c r="AR1918" i="1" s="1"/>
  <c r="AS2729" i="1"/>
  <c r="AS2725" i="1"/>
  <c r="AS2598" i="1"/>
  <c r="AN2598" i="1"/>
  <c r="AR2598" i="1" s="1"/>
  <c r="AN2563" i="1"/>
  <c r="AR2563" i="1" s="1"/>
  <c r="AS2563" i="1"/>
  <c r="AS1985" i="1"/>
  <c r="AN1985" i="1"/>
  <c r="AR1985" i="1" s="1"/>
  <c r="AS3042" i="1"/>
  <c r="AN2917" i="1"/>
  <c r="AR2917" i="1" s="1"/>
  <c r="AS2864" i="1"/>
  <c r="AN2729" i="1"/>
  <c r="AR2729" i="1" s="1"/>
  <c r="AS2721" i="1"/>
  <c r="AN2721" i="1"/>
  <c r="AR2721" i="1" s="1"/>
  <c r="AS2674" i="1"/>
  <c r="AS2266" i="1"/>
  <c r="AS1956" i="1"/>
  <c r="AN1956" i="1"/>
  <c r="AR1956" i="1" s="1"/>
  <c r="AN3008" i="1"/>
  <c r="AR3008" i="1" s="1"/>
  <c r="AS3018" i="1"/>
  <c r="AS3015" i="1"/>
  <c r="AS3002" i="1"/>
  <c r="AS2992" i="1"/>
  <c r="AS2922" i="1"/>
  <c r="AS2879" i="1"/>
  <c r="AS2688" i="1"/>
  <c r="AN2688" i="1"/>
  <c r="AR2688" i="1" s="1"/>
  <c r="AS2353" i="1"/>
  <c r="AN2937" i="1"/>
  <c r="AR2937" i="1" s="1"/>
  <c r="AS2912" i="1"/>
  <c r="AN2801" i="1"/>
  <c r="AR2801" i="1" s="1"/>
  <c r="AS2698" i="1"/>
  <c r="AS2695" i="1"/>
  <c r="AS2683" i="1"/>
  <c r="AS2379" i="1"/>
  <c r="AN2159" i="1"/>
  <c r="AR2159" i="1" s="1"/>
  <c r="AS2038" i="1"/>
  <c r="AN2038" i="1"/>
  <c r="AR2038" i="1" s="1"/>
  <c r="AN2148" i="1"/>
  <c r="AR2148" i="1" s="1"/>
  <c r="AS2148" i="1"/>
  <c r="AN3077" i="1"/>
  <c r="AR3077" i="1" s="1"/>
  <c r="AN2726" i="1"/>
  <c r="AR2726" i="1" s="1"/>
  <c r="AS3007" i="1"/>
  <c r="AN3000" i="1"/>
  <c r="AR3000" i="1" s="1"/>
  <c r="AN2953" i="1"/>
  <c r="AR2953" i="1" s="1"/>
  <c r="AN2923" i="1"/>
  <c r="AR2923" i="1" s="1"/>
  <c r="AS2818" i="1"/>
  <c r="AS2773" i="1"/>
  <c r="AS2768" i="1"/>
  <c r="AS2759" i="1"/>
  <c r="AS2745" i="1"/>
  <c r="AS2587" i="1"/>
  <c r="AS2562" i="1"/>
  <c r="AN2301" i="1"/>
  <c r="AR2301" i="1" s="1"/>
  <c r="AS2301" i="1"/>
  <c r="AS2009" i="1"/>
  <c r="AN2009" i="1"/>
  <c r="AR2009" i="1" s="1"/>
  <c r="AN2583" i="1"/>
  <c r="AR2583" i="1" s="1"/>
  <c r="AS2583" i="1"/>
  <c r="AN2387" i="1"/>
  <c r="AR2387" i="1" s="1"/>
  <c r="AS2387" i="1"/>
  <c r="AS3068" i="1"/>
  <c r="AS2978" i="1"/>
  <c r="AS2861" i="1"/>
  <c r="AS2833" i="1"/>
  <c r="AS2794" i="1"/>
  <c r="AS2633" i="1"/>
  <c r="AS2549" i="1"/>
  <c r="AS2344" i="1"/>
  <c r="AN2344" i="1"/>
  <c r="AR2344" i="1" s="1"/>
  <c r="AS2060" i="1"/>
  <c r="AN2060" i="1"/>
  <c r="AR2060" i="1" s="1"/>
  <c r="AS1728" i="1"/>
  <c r="AN1728" i="1"/>
  <c r="AR1728" i="1" s="1"/>
  <c r="AS1687" i="1"/>
  <c r="AN1565" i="1"/>
  <c r="AR1565" i="1" s="1"/>
  <c r="AN1490" i="1"/>
  <c r="AR1490" i="1" s="1"/>
  <c r="AS2516" i="1"/>
  <c r="AS2414" i="1"/>
  <c r="AS2295" i="1"/>
  <c r="AN1993" i="1"/>
  <c r="AR1993" i="1" s="1"/>
  <c r="AS1993" i="1"/>
  <c r="AS1990" i="1"/>
  <c r="AN1990" i="1"/>
  <c r="AR1990" i="1" s="1"/>
  <c r="AS1977" i="1"/>
  <c r="AN1977" i="1"/>
  <c r="AR1977" i="1" s="1"/>
  <c r="AN1840" i="1"/>
  <c r="AR1840" i="1" s="1"/>
  <c r="AN1810" i="1"/>
  <c r="AR1810" i="1" s="1"/>
  <c r="AS1581" i="1"/>
  <c r="AN1581" i="1"/>
  <c r="AR1581" i="1" s="1"/>
  <c r="AS2363" i="1"/>
  <c r="AS2340" i="1"/>
  <c r="AS2332" i="1"/>
  <c r="AS2279" i="1"/>
  <c r="AS2219" i="1"/>
  <c r="AN1822" i="1"/>
  <c r="AR1822" i="1" s="1"/>
  <c r="AS2535" i="1"/>
  <c r="AS2364" i="1"/>
  <c r="AS2346" i="1"/>
  <c r="AS2333" i="1"/>
  <c r="AS2052" i="1"/>
  <c r="AS1854" i="1"/>
  <c r="AN1592" i="1"/>
  <c r="AR1592" i="1" s="1"/>
  <c r="AS1592" i="1"/>
  <c r="AS2595" i="1"/>
  <c r="AN2424" i="1"/>
  <c r="AR2424" i="1" s="1"/>
  <c r="AN2250" i="1"/>
  <c r="AR2250" i="1" s="1"/>
  <c r="AN2197" i="1"/>
  <c r="AR2197" i="1" s="1"/>
  <c r="AS2167" i="1"/>
  <c r="AS1997" i="1"/>
  <c r="AN1997" i="1"/>
  <c r="AR1997" i="1" s="1"/>
  <c r="AS1958" i="1"/>
  <c r="AS1909" i="1"/>
  <c r="AN1909" i="1"/>
  <c r="AR1909" i="1" s="1"/>
  <c r="AS1797" i="1"/>
  <c r="AS1689" i="1"/>
  <c r="AN1689" i="1"/>
  <c r="AR1689" i="1" s="1"/>
  <c r="AS1509" i="1"/>
  <c r="AS1621" i="1"/>
  <c r="AS2440" i="1"/>
  <c r="AN2417" i="1"/>
  <c r="AR2417" i="1" s="1"/>
  <c r="AN2308" i="1"/>
  <c r="AR2308" i="1" s="1"/>
  <c r="AS2170" i="1"/>
  <c r="AS2157" i="1"/>
  <c r="AS2097" i="1"/>
  <c r="AN1950" i="1"/>
  <c r="AR1950" i="1" s="1"/>
  <c r="AN1896" i="1"/>
  <c r="AR1896" i="1" s="1"/>
  <c r="AS1782" i="1"/>
  <c r="AN1711" i="1"/>
  <c r="AR1711" i="1" s="1"/>
  <c r="AN1621" i="1"/>
  <c r="AR1621" i="1" s="1"/>
  <c r="AS2539" i="1"/>
  <c r="AS2538" i="1"/>
  <c r="AS2511" i="1"/>
  <c r="AS2492" i="1"/>
  <c r="AN2488" i="1"/>
  <c r="AR2488" i="1" s="1"/>
  <c r="AS2410" i="1"/>
  <c r="AS2104" i="1"/>
  <c r="AS1954" i="1"/>
  <c r="AN1587" i="1"/>
  <c r="AR1587" i="1" s="1"/>
  <c r="AS1587" i="1"/>
  <c r="AN2574" i="1"/>
  <c r="AR2574" i="1" s="1"/>
  <c r="AS2367" i="1"/>
  <c r="AS2341" i="1"/>
  <c r="AS2299" i="1"/>
  <c r="AS2281" i="1"/>
  <c r="AN2271" i="1"/>
  <c r="AR2271" i="1" s="1"/>
  <c r="AS2142" i="1"/>
  <c r="AN2116" i="1"/>
  <c r="AR2116" i="1" s="1"/>
  <c r="AS2110" i="1"/>
  <c r="AS2091" i="1"/>
  <c r="AN2057" i="1"/>
  <c r="AR2057" i="1" s="1"/>
  <c r="AN1954" i="1"/>
  <c r="AR1954" i="1" s="1"/>
  <c r="AS1718" i="1"/>
  <c r="AN1718" i="1"/>
  <c r="AR1718" i="1" s="1"/>
  <c r="AN1684" i="1"/>
  <c r="AR1684" i="1" s="1"/>
  <c r="AS2049" i="1"/>
  <c r="AN2544" i="1"/>
  <c r="AR2544" i="1" s="1"/>
  <c r="AN2376" i="1"/>
  <c r="AR2376" i="1" s="1"/>
  <c r="AS2373" i="1"/>
  <c r="AS1645" i="1"/>
  <c r="AN1579" i="1"/>
  <c r="AR1579" i="1" s="1"/>
  <c r="AS1579" i="1"/>
  <c r="AN1827" i="1"/>
  <c r="AR1827" i="1" s="1"/>
  <c r="AS1827" i="1"/>
  <c r="AS1651" i="1"/>
  <c r="AN1765" i="1"/>
  <c r="AR1765" i="1" s="1"/>
  <c r="AN1547" i="1"/>
  <c r="AR1547" i="1" s="1"/>
  <c r="AS1547" i="1"/>
  <c r="AS1371" i="1"/>
  <c r="AN1371" i="1"/>
  <c r="AR1371" i="1" s="1"/>
  <c r="AN1118" i="1"/>
  <c r="AR1118" i="1" s="1"/>
  <c r="AS1118" i="1"/>
  <c r="AN1059" i="1"/>
  <c r="AR1059" i="1" s="1"/>
  <c r="AS1059" i="1"/>
  <c r="AN1306" i="1"/>
  <c r="AR1306" i="1" s="1"/>
  <c r="AS1306" i="1"/>
  <c r="AN1269" i="1"/>
  <c r="AR1269" i="1" s="1"/>
  <c r="AS1269" i="1"/>
  <c r="AS1433" i="1"/>
  <c r="AN1433" i="1"/>
  <c r="AR1433" i="1" s="1"/>
  <c r="AS1905" i="1"/>
  <c r="AS1851" i="1"/>
  <c r="AN1664" i="1"/>
  <c r="AR1664" i="1" s="1"/>
  <c r="AN1569" i="1"/>
  <c r="AR1569" i="1" s="1"/>
  <c r="AN1123" i="1"/>
  <c r="AR1123" i="1" s="1"/>
  <c r="AS1123" i="1"/>
  <c r="AN1799" i="1"/>
  <c r="AR1799" i="1" s="1"/>
  <c r="AS1794" i="1"/>
  <c r="AN1538" i="1"/>
  <c r="AR1538" i="1" s="1"/>
  <c r="AN1451" i="1"/>
  <c r="AR1451" i="1" s="1"/>
  <c r="AS1451" i="1"/>
  <c r="AS1344" i="1"/>
  <c r="AN1344" i="1"/>
  <c r="AR1344" i="1" s="1"/>
  <c r="AS1247" i="1"/>
  <c r="AN1247" i="1"/>
  <c r="AR1247" i="1" s="1"/>
  <c r="AS2044" i="1"/>
  <c r="AS1829" i="1"/>
  <c r="AN1807" i="1"/>
  <c r="AR1807" i="1" s="1"/>
  <c r="AN1753" i="1"/>
  <c r="AR1753" i="1" s="1"/>
  <c r="AN1642" i="1"/>
  <c r="AR1642" i="1" s="1"/>
  <c r="AS1374" i="1"/>
  <c r="AN1374" i="1"/>
  <c r="AR1374" i="1" s="1"/>
  <c r="AS1352" i="1"/>
  <c r="AN1352" i="1"/>
  <c r="AR1352" i="1" s="1"/>
  <c r="AS1811" i="1"/>
  <c r="AS1746" i="1"/>
  <c r="AN1539" i="1"/>
  <c r="AR1539" i="1" s="1"/>
  <c r="AS1539" i="1"/>
  <c r="AN1163" i="1"/>
  <c r="AR1163" i="1" s="1"/>
  <c r="AS1163" i="1"/>
  <c r="AS2027" i="1"/>
  <c r="AS1944" i="1"/>
  <c r="AS1872" i="1"/>
  <c r="AS1862" i="1"/>
  <c r="AN1758" i="1"/>
  <c r="AR1758" i="1" s="1"/>
  <c r="AN1693" i="1"/>
  <c r="AR1693" i="1" s="1"/>
  <c r="AS1681" i="1"/>
  <c r="AN1634" i="1"/>
  <c r="AR1634" i="1" s="1"/>
  <c r="AN1566" i="1"/>
  <c r="AR1566" i="1" s="1"/>
  <c r="AN1564" i="1"/>
  <c r="AR1564" i="1" s="1"/>
  <c r="AN1558" i="1"/>
  <c r="AR1558" i="1" s="1"/>
  <c r="AN1544" i="1"/>
  <c r="AR1544" i="1" s="1"/>
  <c r="AN871" i="1"/>
  <c r="AR871" i="1" s="1"/>
  <c r="AS871" i="1"/>
  <c r="AS1803" i="1"/>
  <c r="AS1190" i="1"/>
  <c r="AN1530" i="1"/>
  <c r="AR1530" i="1" s="1"/>
  <c r="AN1488" i="1"/>
  <c r="AR1488" i="1" s="1"/>
  <c r="AS1275" i="1"/>
  <c r="AN1275" i="1"/>
  <c r="AR1275" i="1" s="1"/>
  <c r="AN1970" i="1"/>
  <c r="AR1970" i="1" s="1"/>
  <c r="AN1776" i="1"/>
  <c r="AR1776" i="1" s="1"/>
  <c r="AS1599" i="1"/>
  <c r="AS1455" i="1"/>
  <c r="AN1455" i="1"/>
  <c r="AR1455" i="1" s="1"/>
  <c r="AN1423" i="1"/>
  <c r="AR1423" i="1" s="1"/>
  <c r="AS1423" i="1"/>
  <c r="AS1319" i="1"/>
  <c r="AS1239" i="1"/>
  <c r="AN1555" i="1"/>
  <c r="AR1555" i="1" s="1"/>
  <c r="AS1555" i="1"/>
  <c r="AN1251" i="1"/>
  <c r="AR1251" i="1" s="1"/>
  <c r="AS1251" i="1"/>
  <c r="AN838" i="1"/>
  <c r="AR838" i="1" s="1"/>
  <c r="AS838" i="1"/>
  <c r="AN1801" i="1"/>
  <c r="AR1801" i="1" s="1"/>
  <c r="AN1704" i="1"/>
  <c r="AR1704" i="1" s="1"/>
  <c r="AN1628" i="1"/>
  <c r="AR1628" i="1" s="1"/>
  <c r="AN1620" i="1"/>
  <c r="AR1620" i="1" s="1"/>
  <c r="AS1526" i="1"/>
  <c r="AN1964" i="1"/>
  <c r="AR1964" i="1" s="1"/>
  <c r="AN1778" i="1"/>
  <c r="AR1778" i="1" s="1"/>
  <c r="AN1725" i="1"/>
  <c r="AR1725" i="1" s="1"/>
  <c r="AS1434" i="1"/>
  <c r="AN1434" i="1"/>
  <c r="AR1434" i="1" s="1"/>
  <c r="AS1426" i="1"/>
  <c r="AN1426" i="1"/>
  <c r="AR1426" i="1" s="1"/>
  <c r="AN738" i="1"/>
  <c r="AR738" i="1" s="1"/>
  <c r="AS738" i="1"/>
  <c r="AS1078" i="1"/>
  <c r="AN1053" i="1"/>
  <c r="AR1053" i="1" s="1"/>
  <c r="AN770" i="1"/>
  <c r="AR770" i="1" s="1"/>
  <c r="AS1146" i="1"/>
  <c r="AN1145" i="1"/>
  <c r="AR1145" i="1" s="1"/>
  <c r="AS1137" i="1"/>
  <c r="AS1096" i="1"/>
  <c r="AS1081" i="1"/>
  <c r="AS1055" i="1"/>
  <c r="AN802" i="1"/>
  <c r="AR802" i="1" s="1"/>
  <c r="AN792" i="1"/>
  <c r="AR792" i="1" s="1"/>
  <c r="AS792" i="1"/>
  <c r="AS844" i="1"/>
  <c r="AN844" i="1"/>
  <c r="AR844" i="1" s="1"/>
  <c r="AN1103" i="1"/>
  <c r="AR1103" i="1" s="1"/>
  <c r="AN1095" i="1"/>
  <c r="AR1095" i="1" s="1"/>
  <c r="AN825" i="1"/>
  <c r="AR825" i="1" s="1"/>
  <c r="AS825" i="1"/>
  <c r="AN1422" i="1"/>
  <c r="AR1422" i="1" s="1"/>
  <c r="AN1367" i="1"/>
  <c r="AR1367" i="1" s="1"/>
  <c r="AS1281" i="1"/>
  <c r="AS1227" i="1"/>
  <c r="AS1162" i="1"/>
  <c r="AS998" i="1"/>
  <c r="AN964" i="1"/>
  <c r="AR964" i="1" s="1"/>
  <c r="AS964" i="1"/>
  <c r="AN689" i="1"/>
  <c r="AR689" i="1" s="1"/>
  <c r="AS1390" i="1"/>
  <c r="AS1339" i="1"/>
  <c r="AS1320" i="1"/>
  <c r="AS1235" i="1"/>
  <c r="AS1093" i="1"/>
  <c r="AS1018" i="1"/>
  <c r="AS1354" i="1"/>
  <c r="AS1309" i="1"/>
  <c r="AN685" i="1"/>
  <c r="AR685" i="1" s="1"/>
  <c r="AS685" i="1"/>
  <c r="AS1413" i="1"/>
  <c r="AN1347" i="1"/>
  <c r="AR1347" i="1" s="1"/>
  <c r="AS1305" i="1"/>
  <c r="AS1292" i="1"/>
  <c r="AS1106" i="1"/>
  <c r="AN996" i="1"/>
  <c r="AR996" i="1" s="1"/>
  <c r="AS996" i="1"/>
  <c r="AS981" i="1"/>
  <c r="AN981" i="1"/>
  <c r="AR981" i="1" s="1"/>
  <c r="AN864" i="1"/>
  <c r="AR864" i="1" s="1"/>
  <c r="AS864" i="1"/>
  <c r="AS858" i="1"/>
  <c r="AN858" i="1"/>
  <c r="AR858" i="1" s="1"/>
  <c r="AS1232" i="1"/>
  <c r="AN1207" i="1"/>
  <c r="AR1207" i="1" s="1"/>
  <c r="AS1111" i="1"/>
  <c r="AS1050" i="1"/>
  <c r="AS979" i="1"/>
  <c r="AN979" i="1"/>
  <c r="AR979" i="1" s="1"/>
  <c r="AN761" i="1"/>
  <c r="AR761" i="1" s="1"/>
  <c r="AS761" i="1"/>
  <c r="AS1278" i="1"/>
  <c r="AS1220" i="1"/>
  <c r="AS1215" i="1"/>
  <c r="AS1107" i="1"/>
  <c r="AS1056" i="1"/>
  <c r="AN950" i="1"/>
  <c r="AR950" i="1" s="1"/>
  <c r="AS950" i="1"/>
  <c r="AS813" i="1"/>
  <c r="AN1310" i="1"/>
  <c r="AR1310" i="1" s="1"/>
  <c r="AS1237" i="1"/>
  <c r="AS1033" i="1"/>
  <c r="AS1002" i="1"/>
  <c r="AN1000" i="1"/>
  <c r="AR1000" i="1" s="1"/>
  <c r="AS969" i="1"/>
  <c r="AN969" i="1"/>
  <c r="AR969" i="1" s="1"/>
  <c r="AN912" i="1"/>
  <c r="AR912" i="1" s="1"/>
  <c r="AS912" i="1"/>
  <c r="AS889" i="1"/>
  <c r="AN816" i="1"/>
  <c r="AR816" i="1" s="1"/>
  <c r="AS816" i="1"/>
  <c r="AN813" i="1"/>
  <c r="AR813" i="1" s="1"/>
  <c r="AS690" i="1"/>
  <c r="AN690" i="1"/>
  <c r="AR690" i="1" s="1"/>
  <c r="AS1279" i="1"/>
  <c r="AN1244" i="1"/>
  <c r="AR1244" i="1" s="1"/>
  <c r="AN935" i="1"/>
  <c r="AR935" i="1" s="1"/>
  <c r="AS935" i="1"/>
  <c r="AS800" i="1"/>
  <c r="AS679" i="1"/>
  <c r="AN679" i="1"/>
  <c r="AR679" i="1" s="1"/>
  <c r="AS1359" i="1"/>
  <c r="AS1102" i="1"/>
  <c r="AS1040" i="1"/>
  <c r="AS874" i="1"/>
  <c r="AS856" i="1"/>
  <c r="AS802" i="1"/>
  <c r="AS770" i="1"/>
  <c r="AS602" i="1"/>
  <c r="AN602" i="1"/>
  <c r="AR602" i="1" s="1"/>
  <c r="AS639" i="1"/>
  <c r="AN639" i="1"/>
  <c r="AR639" i="1" s="1"/>
  <c r="BS63" i="1"/>
  <c r="BR63" i="1" s="1"/>
  <c r="AT63" i="1"/>
  <c r="AS956" i="1"/>
  <c r="AN809" i="1"/>
  <c r="AR809" i="1" s="1"/>
  <c r="AS607" i="1"/>
  <c r="AN607" i="1"/>
  <c r="AR607" i="1" s="1"/>
  <c r="AN459" i="1"/>
  <c r="AR459" i="1" s="1"/>
  <c r="AS459" i="1"/>
  <c r="AS746" i="1"/>
  <c r="AN746" i="1"/>
  <c r="AR746" i="1" s="1"/>
  <c r="AS610" i="1"/>
  <c r="AN610" i="1"/>
  <c r="AR610" i="1" s="1"/>
  <c r="AN576" i="1"/>
  <c r="AR576" i="1" s="1"/>
  <c r="AN527" i="1"/>
  <c r="AR527" i="1" s="1"/>
  <c r="AS449" i="1"/>
  <c r="AS369" i="1"/>
  <c r="AN366" i="1"/>
  <c r="AR366" i="1" s="1"/>
  <c r="AS760" i="1"/>
  <c r="AS588" i="1"/>
  <c r="AN512" i="1"/>
  <c r="AR512" i="1" s="1"/>
  <c r="AS396" i="1"/>
  <c r="AN474" i="1"/>
  <c r="AR474" i="1" s="1"/>
  <c r="BS242" i="1"/>
  <c r="BR242" i="1" s="1"/>
  <c r="AT242" i="1"/>
  <c r="AN579" i="1"/>
  <c r="AR579" i="1" s="1"/>
  <c r="AN578" i="1"/>
  <c r="AR578" i="1" s="1"/>
  <c r="AN589" i="1"/>
  <c r="AR589" i="1" s="1"/>
  <c r="AS582" i="1"/>
  <c r="AN454" i="1"/>
  <c r="AR454" i="1" s="1"/>
  <c r="AS454" i="1"/>
  <c r="AN349" i="1"/>
  <c r="AR349" i="1" s="1"/>
  <c r="AS349" i="1"/>
  <c r="AS706" i="1"/>
  <c r="AS704" i="1"/>
  <c r="AS666" i="1"/>
  <c r="AS525" i="1"/>
  <c r="AS491" i="1"/>
  <c r="AN694" i="1"/>
  <c r="AR694" i="1" s="1"/>
  <c r="AN626" i="1"/>
  <c r="AR626" i="1" s="1"/>
  <c r="AS516" i="1"/>
  <c r="AS505" i="1"/>
  <c r="AN499" i="1"/>
  <c r="AR499" i="1" s="1"/>
  <c r="AN443" i="1"/>
  <c r="AR443" i="1" s="1"/>
  <c r="AN440" i="1"/>
  <c r="AR440" i="1" s="1"/>
  <c r="AS419" i="1"/>
  <c r="AS402" i="1"/>
  <c r="AN392" i="1"/>
  <c r="AR392" i="1" s="1"/>
  <c r="AS732" i="1"/>
  <c r="AS329" i="1"/>
  <c r="AN329" i="1"/>
  <c r="AR329" i="1" s="1"/>
  <c r="AN632" i="1"/>
  <c r="AR632" i="1" s="1"/>
  <c r="AS621" i="1"/>
  <c r="AN543" i="1"/>
  <c r="AR543" i="1" s="1"/>
  <c r="AN503" i="1"/>
  <c r="AR503" i="1" s="1"/>
  <c r="AS470" i="1"/>
  <c r="AN450" i="1"/>
  <c r="AR450" i="1" s="1"/>
  <c r="AN423" i="1"/>
  <c r="AR423" i="1" s="1"/>
  <c r="AS409" i="1"/>
  <c r="AS517" i="1"/>
  <c r="AS512" i="1"/>
  <c r="AN331" i="1"/>
  <c r="AR331" i="1" s="1"/>
  <c r="AS331" i="1"/>
  <c r="AN715" i="1"/>
  <c r="AR715" i="1" s="1"/>
  <c r="AN674" i="1"/>
  <c r="AR674" i="1" s="1"/>
  <c r="AN591" i="1"/>
  <c r="AR591" i="1" s="1"/>
  <c r="AS576" i="1"/>
  <c r="AN412" i="1"/>
  <c r="AR412" i="1" s="1"/>
  <c r="AS406" i="1"/>
  <c r="AN460" i="1"/>
  <c r="AR460" i="1" s="1"/>
  <c r="AS424" i="1"/>
  <c r="AN334" i="1"/>
  <c r="AR334" i="1" s="1"/>
  <c r="AS322" i="1"/>
  <c r="AN322" i="1"/>
  <c r="AR322" i="1" s="1"/>
  <c r="AS298" i="1"/>
  <c r="AN272" i="1"/>
  <c r="AR272" i="1" s="1"/>
  <c r="AS272" i="1"/>
  <c r="AN265" i="1"/>
  <c r="AR265" i="1" s="1"/>
  <c r="BS120" i="1"/>
  <c r="BR120" i="1" s="1"/>
  <c r="AT120" i="1"/>
  <c r="AT60" i="1"/>
  <c r="BS60" i="1"/>
  <c r="BR60" i="1" s="1"/>
  <c r="BS42" i="1"/>
  <c r="BR42" i="1" s="1"/>
  <c r="BS209" i="1"/>
  <c r="BR209" i="1" s="1"/>
  <c r="AT209" i="1"/>
  <c r="AT241" i="1"/>
  <c r="AS323" i="1"/>
  <c r="AN323" i="1"/>
  <c r="AR323" i="1" s="1"/>
  <c r="BS295" i="1"/>
  <c r="BR295" i="1" s="1"/>
  <c r="AT295" i="1"/>
  <c r="AS234" i="1"/>
  <c r="AT91" i="1"/>
  <c r="BS91" i="1"/>
  <c r="BR91" i="1" s="1"/>
  <c r="AS321" i="1"/>
  <c r="AN259" i="1"/>
  <c r="AR259" i="1" s="1"/>
  <c r="AS259" i="1"/>
  <c r="AN160" i="1"/>
  <c r="AR160" i="1" s="1"/>
  <c r="AS160" i="1"/>
  <c r="AN250" i="1"/>
  <c r="AR250" i="1" s="1"/>
  <c r="AS250" i="1"/>
  <c r="AN194" i="1"/>
  <c r="AR194" i="1" s="1"/>
  <c r="AS194" i="1"/>
  <c r="BS59" i="1"/>
  <c r="BR59" i="1" s="1"/>
  <c r="AT59" i="1"/>
  <c r="AN247" i="1"/>
  <c r="AR247" i="1" s="1"/>
  <c r="AS247" i="1"/>
  <c r="AN212" i="1"/>
  <c r="AR212" i="1" s="1"/>
  <c r="AS212" i="1"/>
  <c r="AT62" i="1"/>
  <c r="BS62" i="1"/>
  <c r="BR62" i="1" s="1"/>
  <c r="AS493" i="1"/>
  <c r="BS227" i="1"/>
  <c r="BR227" i="1" s="1"/>
  <c r="AT227" i="1"/>
  <c r="BS212" i="1"/>
  <c r="BR212" i="1" s="1"/>
  <c r="AT212" i="1"/>
  <c r="AT36" i="1"/>
  <c r="BS36" i="1"/>
  <c r="BR36" i="1" s="1"/>
  <c r="BS24" i="1"/>
  <c r="BR24" i="1" s="1"/>
  <c r="AT24" i="1"/>
  <c r="BS159" i="1"/>
  <c r="BR159" i="1" s="1"/>
  <c r="AT159" i="1"/>
  <c r="AN116" i="1"/>
  <c r="AR116" i="1" s="1"/>
  <c r="AS116" i="1"/>
  <c r="BS51" i="1"/>
  <c r="BR51" i="1" s="1"/>
  <c r="AT51" i="1"/>
  <c r="AS12" i="1"/>
  <c r="AN12" i="1"/>
  <c r="AR12" i="1" s="1"/>
  <c r="AN278" i="1"/>
  <c r="AR278" i="1" s="1"/>
  <c r="AS278" i="1"/>
  <c r="AT89" i="1"/>
  <c r="BS89" i="1"/>
  <c r="BR89" i="1" s="1"/>
  <c r="AT12" i="1"/>
  <c r="BS12" i="1"/>
  <c r="BR12" i="1" s="1"/>
  <c r="AN483" i="1"/>
  <c r="AR483" i="1" s="1"/>
  <c r="AN463" i="1"/>
  <c r="AR463" i="1" s="1"/>
  <c r="AN464" i="1"/>
  <c r="AR464" i="1" s="1"/>
  <c r="AN308" i="1"/>
  <c r="AR308" i="1" s="1"/>
  <c r="AS308" i="1"/>
  <c r="BS204" i="1"/>
  <c r="BR204" i="1" s="1"/>
  <c r="AT204" i="1"/>
  <c r="BS236" i="1"/>
  <c r="BR236" i="1" s="1"/>
  <c r="AT236" i="1"/>
  <c r="BS230" i="1"/>
  <c r="BR230" i="1" s="1"/>
  <c r="AT230" i="1"/>
  <c r="BS228" i="1"/>
  <c r="BR228" i="1" s="1"/>
  <c r="AT228" i="1"/>
  <c r="BS226" i="1"/>
  <c r="BR226" i="1" s="1"/>
  <c r="BS223" i="1"/>
  <c r="BR223" i="1" s="1"/>
  <c r="BS170" i="1"/>
  <c r="BR170" i="1" s="1"/>
  <c r="AT170" i="1"/>
  <c r="BS167" i="1"/>
  <c r="BR167" i="1" s="1"/>
  <c r="AT167" i="1"/>
  <c r="AT161" i="1"/>
  <c r="BS161" i="1"/>
  <c r="BR161" i="1" s="1"/>
  <c r="AT134" i="1"/>
  <c r="BS134" i="1"/>
  <c r="BR134" i="1" s="1"/>
  <c r="BS128" i="1"/>
  <c r="BR128" i="1" s="1"/>
  <c r="AT128" i="1"/>
  <c r="AN111" i="1"/>
  <c r="AR111" i="1" s="1"/>
  <c r="AS111" i="1"/>
  <c r="AT240" i="1"/>
  <c r="BS240" i="1"/>
  <c r="BR240" i="1" s="1"/>
  <c r="AT177" i="1"/>
  <c r="BS177" i="1"/>
  <c r="BR177" i="1" s="1"/>
  <c r="AN118" i="1"/>
  <c r="AR118" i="1" s="1"/>
  <c r="AS118" i="1"/>
  <c r="AN76" i="1"/>
  <c r="AR76" i="1" s="1"/>
  <c r="AS76" i="1"/>
  <c r="AT49" i="1"/>
  <c r="BS49" i="1"/>
  <c r="BR49" i="1" s="1"/>
  <c r="BS43" i="1"/>
  <c r="BR43" i="1" s="1"/>
  <c r="AT43" i="1"/>
  <c r="AT28" i="1"/>
  <c r="BS28" i="1"/>
  <c r="BR28" i="1" s="1"/>
  <c r="AN245" i="1"/>
  <c r="AR245" i="1" s="1"/>
  <c r="AS245" i="1"/>
  <c r="AT216" i="1"/>
  <c r="BS216" i="1"/>
  <c r="BR216" i="1" s="1"/>
  <c r="BS214" i="1"/>
  <c r="BR214" i="1" s="1"/>
  <c r="AT214" i="1"/>
  <c r="BS196" i="1"/>
  <c r="BR196" i="1" s="1"/>
  <c r="AT196" i="1"/>
  <c r="AT169" i="1"/>
  <c r="BS169" i="1"/>
  <c r="BR169" i="1" s="1"/>
  <c r="BS157" i="1"/>
  <c r="BR157" i="1" s="1"/>
  <c r="AT157" i="1"/>
  <c r="BS86" i="1"/>
  <c r="BR86" i="1" s="1"/>
  <c r="AT86" i="1"/>
  <c r="BS220" i="1"/>
  <c r="BR220" i="1" s="1"/>
  <c r="AN190" i="1"/>
  <c r="AR190" i="1" s="1"/>
  <c r="AS190" i="1"/>
  <c r="BS152" i="1"/>
  <c r="BR152" i="1" s="1"/>
  <c r="AT110" i="1"/>
  <c r="BS110" i="1"/>
  <c r="BR110" i="1" s="1"/>
  <c r="AT96" i="1"/>
  <c r="BS96" i="1"/>
  <c r="BR96" i="1" s="1"/>
  <c r="AT6" i="1"/>
  <c r="BS6" i="1"/>
  <c r="BR6" i="1" s="1"/>
  <c r="AS193" i="1"/>
  <c r="AN193" i="1"/>
  <c r="AR193" i="1" s="1"/>
  <c r="AT190" i="1"/>
  <c r="BS190" i="1"/>
  <c r="BR190" i="1" s="1"/>
  <c r="BS180" i="1"/>
  <c r="BR180" i="1" s="1"/>
  <c r="AT180" i="1"/>
  <c r="AT172" i="1"/>
  <c r="BS172" i="1"/>
  <c r="BR172" i="1" s="1"/>
  <c r="BS78" i="1"/>
  <c r="BR78" i="1" s="1"/>
  <c r="AT8" i="1"/>
  <c r="BS8" i="1"/>
  <c r="BR8" i="1" s="1"/>
  <c r="AS293" i="1"/>
  <c r="BS247" i="1"/>
  <c r="BR247" i="1" s="1"/>
  <c r="BR239" i="1"/>
  <c r="BS239" i="1"/>
  <c r="BS229" i="1"/>
  <c r="BR229" i="1" s="1"/>
  <c r="AT229" i="1"/>
  <c r="BS222" i="1"/>
  <c r="BR222" i="1" s="1"/>
  <c r="AT222" i="1"/>
  <c r="BS218" i="1"/>
  <c r="BR218" i="1" s="1"/>
  <c r="AT218" i="1"/>
  <c r="AN213" i="1"/>
  <c r="AR213" i="1" s="1"/>
  <c r="AN195" i="1"/>
  <c r="AR195" i="1" s="1"/>
  <c r="BS166" i="1"/>
  <c r="BR166" i="1" s="1"/>
  <c r="AT166" i="1"/>
  <c r="AT132" i="1"/>
  <c r="BS132" i="1"/>
  <c r="BR132" i="1" s="1"/>
  <c r="AT54" i="1"/>
  <c r="BS54" i="1"/>
  <c r="BR54" i="1" s="1"/>
  <c r="BS45" i="1"/>
  <c r="BR45" i="1" s="1"/>
  <c r="AT45" i="1"/>
  <c r="AN263" i="1"/>
  <c r="AR263" i="1" s="1"/>
  <c r="AS263" i="1"/>
  <c r="AS219" i="1"/>
  <c r="AN219" i="1"/>
  <c r="AR219" i="1" s="1"/>
  <c r="BS210" i="1"/>
  <c r="BR210" i="1" s="1"/>
  <c r="AT210" i="1"/>
  <c r="AT123" i="1"/>
  <c r="BS123" i="1"/>
  <c r="BR123" i="1" s="1"/>
  <c r="AT119" i="1"/>
  <c r="BS119" i="1"/>
  <c r="BR119" i="1" s="1"/>
  <c r="AT109" i="1"/>
  <c r="BS109" i="1"/>
  <c r="BR109" i="1" s="1"/>
  <c r="BS101" i="1"/>
  <c r="BR101" i="1" s="1"/>
  <c r="AT101" i="1"/>
  <c r="BS95" i="1"/>
  <c r="BR95" i="1" s="1"/>
  <c r="AT95" i="1"/>
  <c r="BS75" i="1"/>
  <c r="BR75" i="1" s="1"/>
  <c r="BS73" i="1"/>
  <c r="BR73" i="1" s="1"/>
  <c r="AT73" i="1"/>
  <c r="AN352" i="1"/>
  <c r="AR352" i="1" s="1"/>
  <c r="BS178" i="1"/>
  <c r="BR178" i="1" s="1"/>
  <c r="AN150" i="1"/>
  <c r="AR150" i="1" s="1"/>
  <c r="AS150" i="1"/>
  <c r="BS53" i="1"/>
  <c r="BR53" i="1" s="1"/>
  <c r="AT53" i="1"/>
  <c r="BS40" i="1"/>
  <c r="BR40" i="1" s="1"/>
  <c r="AT40" i="1"/>
  <c r="BS263" i="1"/>
  <c r="BR263" i="1" s="1"/>
  <c r="AN240" i="1"/>
  <c r="AR240" i="1" s="1"/>
  <c r="AS240" i="1"/>
  <c r="BS238" i="1"/>
  <c r="BR238" i="1" s="1"/>
  <c r="AT238" i="1"/>
  <c r="BS158" i="1"/>
  <c r="BR158" i="1" s="1"/>
  <c r="AT158" i="1"/>
  <c r="AT153" i="1"/>
  <c r="BS153" i="1"/>
  <c r="BR153" i="1" s="1"/>
  <c r="AT122" i="1"/>
  <c r="BS122" i="1"/>
  <c r="BR122" i="1" s="1"/>
  <c r="BS115" i="1"/>
  <c r="BR115" i="1" s="1"/>
  <c r="AT115" i="1"/>
  <c r="AT97" i="1"/>
  <c r="BS97" i="1"/>
  <c r="BR97" i="1" s="1"/>
  <c r="AT94" i="1"/>
  <c r="BS94" i="1"/>
  <c r="BR94" i="1" s="1"/>
  <c r="AT35" i="1"/>
  <c r="BS35" i="1"/>
  <c r="BR35" i="1" s="1"/>
  <c r="AN26" i="1"/>
  <c r="AR26" i="1" s="1"/>
  <c r="AS26" i="1"/>
  <c r="BS250" i="1"/>
  <c r="BR250" i="1" s="1"/>
  <c r="AT250" i="1"/>
  <c r="BS244" i="1"/>
  <c r="BR244" i="1" s="1"/>
  <c r="AT244" i="1"/>
  <c r="BS221" i="1"/>
  <c r="BR221" i="1" s="1"/>
  <c r="AT221" i="1"/>
  <c r="BS217" i="1"/>
  <c r="BR217" i="1" s="1"/>
  <c r="AT217" i="1"/>
  <c r="BS126" i="1"/>
  <c r="BR126" i="1" s="1"/>
  <c r="AT126" i="1"/>
  <c r="AT149" i="1"/>
  <c r="BS149" i="1"/>
  <c r="BR149" i="1" s="1"/>
  <c r="BS83" i="1"/>
  <c r="BR83" i="1" s="1"/>
  <c r="AT80" i="1"/>
  <c r="BS80" i="1"/>
  <c r="BR80" i="1" s="1"/>
  <c r="AN35" i="1"/>
  <c r="AR35" i="1" s="1"/>
  <c r="AS35" i="1"/>
  <c r="BS194" i="1"/>
  <c r="BR194" i="1" s="1"/>
  <c r="BS184" i="1"/>
  <c r="BR184" i="1" s="1"/>
  <c r="AT184" i="1"/>
  <c r="BS176" i="1"/>
  <c r="BR176" i="1" s="1"/>
  <c r="AT174" i="1"/>
  <c r="BS174" i="1"/>
  <c r="BR174" i="1" s="1"/>
  <c r="AT171" i="1"/>
  <c r="BS171" i="1"/>
  <c r="BR171" i="1" s="1"/>
  <c r="AT168" i="1"/>
  <c r="BS168" i="1"/>
  <c r="BR168" i="1" s="1"/>
  <c r="BS162" i="1"/>
  <c r="BR162" i="1" s="1"/>
  <c r="AT162" i="1"/>
  <c r="AT136" i="1"/>
  <c r="BS136" i="1"/>
  <c r="BR136" i="1" s="1"/>
  <c r="BS84" i="1"/>
  <c r="BR84" i="1" s="1"/>
  <c r="AT84" i="1"/>
  <c r="BS66" i="1"/>
  <c r="BR66" i="1" s="1"/>
  <c r="AN42" i="1"/>
  <c r="AR42" i="1" s="1"/>
  <c r="AS42" i="1"/>
  <c r="BS213" i="1"/>
  <c r="BR213" i="1" s="1"/>
  <c r="AT213" i="1"/>
  <c r="BS208" i="1"/>
  <c r="BR208" i="1" s="1"/>
  <c r="AS200" i="1"/>
  <c r="BS146" i="1"/>
  <c r="BR146" i="1" s="1"/>
  <c r="AT146" i="1"/>
  <c r="BS107" i="1"/>
  <c r="BR107" i="1" s="1"/>
  <c r="AT107" i="1"/>
  <c r="AT81" i="1"/>
  <c r="BS81" i="1"/>
  <c r="BR81" i="1" s="1"/>
  <c r="AN79" i="1"/>
  <c r="AR79" i="1" s="1"/>
  <c r="AS79" i="1"/>
  <c r="BS72" i="1"/>
  <c r="BR72" i="1" s="1"/>
  <c r="BS56" i="1"/>
  <c r="BR56" i="1" s="1"/>
  <c r="BS15" i="1"/>
  <c r="BR15" i="1" s="1"/>
  <c r="AT15" i="1"/>
  <c r="BS197" i="1"/>
  <c r="BR197" i="1" s="1"/>
  <c r="BS148" i="1"/>
  <c r="BR148" i="1" s="1"/>
  <c r="AT148" i="1"/>
  <c r="AT131" i="1"/>
  <c r="BS131" i="1"/>
  <c r="BR131" i="1" s="1"/>
  <c r="BR113" i="1"/>
  <c r="BS113" i="1"/>
  <c r="AT113" i="1"/>
  <c r="BS87" i="1"/>
  <c r="BR87" i="1" s="1"/>
  <c r="BS69" i="1"/>
  <c r="BR69" i="1" s="1"/>
  <c r="AT44" i="1"/>
  <c r="BS44" i="1"/>
  <c r="BR44" i="1" s="1"/>
  <c r="AN24" i="1"/>
  <c r="AR24" i="1" s="1"/>
  <c r="AS24" i="1"/>
  <c r="AT17" i="1"/>
  <c r="BS17" i="1"/>
  <c r="BR17" i="1" s="1"/>
  <c r="BQ3073" i="1"/>
  <c r="AS258" i="1"/>
  <c r="AT182" i="1"/>
  <c r="BS182" i="1"/>
  <c r="BR182" i="1" s="1"/>
  <c r="AT173" i="1"/>
  <c r="BS173" i="1"/>
  <c r="BR173" i="1" s="1"/>
  <c r="AT125" i="1"/>
  <c r="BS125" i="1"/>
  <c r="BR125" i="1" s="1"/>
  <c r="AT102" i="1"/>
  <c r="BS102" i="1"/>
  <c r="BR102" i="1" s="1"/>
  <c r="AT14" i="1"/>
  <c r="BS14" i="1"/>
  <c r="BR14" i="1" s="1"/>
  <c r="BS260" i="1"/>
  <c r="BR260" i="1" s="1"/>
  <c r="AN244" i="1"/>
  <c r="AR244" i="1" s="1"/>
  <c r="AN177" i="1"/>
  <c r="AR177" i="1" s="1"/>
  <c r="BS175" i="1"/>
  <c r="BR175" i="1" s="1"/>
  <c r="AT175" i="1"/>
  <c r="AT164" i="1"/>
  <c r="BS164" i="1"/>
  <c r="BR164" i="1" s="1"/>
  <c r="AT143" i="1"/>
  <c r="BS143" i="1"/>
  <c r="BR143" i="1" s="1"/>
  <c r="AS97" i="1"/>
  <c r="AN97" i="1"/>
  <c r="AR97" i="1" s="1"/>
  <c r="BS67" i="1"/>
  <c r="BR67" i="1" s="1"/>
  <c r="AT67" i="1"/>
  <c r="BS21" i="1"/>
  <c r="BR21" i="1" s="1"/>
  <c r="AT21" i="1"/>
  <c r="AN18" i="1"/>
  <c r="AR18" i="1" s="1"/>
  <c r="BS193" i="1"/>
  <c r="BR193" i="1" s="1"/>
  <c r="AT185" i="1"/>
  <c r="BS185" i="1"/>
  <c r="BR185" i="1" s="1"/>
  <c r="BS179" i="1"/>
  <c r="BR179" i="1" s="1"/>
  <c r="BS141" i="1"/>
  <c r="BR141" i="1" s="1"/>
  <c r="AN129" i="1"/>
  <c r="AR129" i="1" s="1"/>
  <c r="AT106" i="1"/>
  <c r="BS106" i="1"/>
  <c r="BR106" i="1" s="1"/>
  <c r="BS93" i="1"/>
  <c r="BR93" i="1" s="1"/>
  <c r="AT57" i="1"/>
  <c r="BS57" i="1"/>
  <c r="BR57" i="1" s="1"/>
  <c r="BS55" i="1"/>
  <c r="BR55" i="1" s="1"/>
  <c r="AT46" i="1"/>
  <c r="BS46" i="1"/>
  <c r="BR46" i="1" s="1"/>
  <c r="AT30" i="1"/>
  <c r="BS30" i="1"/>
  <c r="BR30" i="1" s="1"/>
  <c r="BS258" i="1"/>
  <c r="BR258" i="1" s="1"/>
  <c r="AS231" i="1"/>
  <c r="BS211" i="1"/>
  <c r="BR211" i="1" s="1"/>
  <c r="AT208" i="1"/>
  <c r="BS108" i="1"/>
  <c r="BR108" i="1" s="1"/>
  <c r="AS89" i="1"/>
  <c r="AT56" i="1"/>
  <c r="BS13" i="1"/>
  <c r="BR13" i="1" s="1"/>
  <c r="AT13" i="1"/>
  <c r="BQ3052" i="1"/>
  <c r="BS231" i="1"/>
  <c r="BR231" i="1" s="1"/>
  <c r="BS207" i="1"/>
  <c r="BR207" i="1" s="1"/>
  <c r="BS205" i="1"/>
  <c r="BR205" i="1" s="1"/>
  <c r="BS188" i="1"/>
  <c r="BR188" i="1" s="1"/>
  <c r="AT154" i="1"/>
  <c r="BS154" i="1"/>
  <c r="BR154" i="1" s="1"/>
  <c r="AT98" i="1"/>
  <c r="BS98" i="1"/>
  <c r="BR98" i="1" s="1"/>
  <c r="BS90" i="1"/>
  <c r="BR90" i="1" s="1"/>
  <c r="AT224" i="1"/>
  <c r="BS224" i="1"/>
  <c r="BR224" i="1" s="1"/>
  <c r="BS219" i="1"/>
  <c r="BR219" i="1" s="1"/>
  <c r="AT219" i="1"/>
  <c r="BS206" i="1"/>
  <c r="BR206" i="1" s="1"/>
  <c r="AT183" i="1"/>
  <c r="BS183" i="1"/>
  <c r="BR183" i="1" s="1"/>
  <c r="BS31" i="1"/>
  <c r="BR31" i="1" s="1"/>
  <c r="AT20" i="1"/>
  <c r="BS20" i="1"/>
  <c r="BR20" i="1" s="1"/>
  <c r="AT18" i="1"/>
  <c r="BS18" i="1"/>
  <c r="BR18" i="1" s="1"/>
  <c r="AN171" i="1"/>
  <c r="AR171" i="1" s="1"/>
  <c r="AS171" i="1"/>
  <c r="AT151" i="1"/>
  <c r="BS151" i="1"/>
  <c r="BR151" i="1" s="1"/>
  <c r="AT127" i="1"/>
  <c r="BS127" i="1"/>
  <c r="BR127" i="1" s="1"/>
  <c r="BS79" i="1"/>
  <c r="BR79" i="1" s="1"/>
  <c r="BS70" i="1"/>
  <c r="BR70" i="1" s="1"/>
  <c r="AT47" i="1"/>
  <c r="BS47" i="1"/>
  <c r="BR47" i="1" s="1"/>
  <c r="BS27" i="1"/>
  <c r="BR27" i="1" s="1"/>
  <c r="AT27" i="1"/>
  <c r="AT22" i="1"/>
  <c r="BS22" i="1"/>
  <c r="BR22" i="1" s="1"/>
  <c r="BS61" i="1"/>
  <c r="BR61" i="1" s="1"/>
  <c r="AT38" i="1"/>
  <c r="BR38" i="1"/>
  <c r="BS38" i="1"/>
  <c r="BS29" i="1"/>
  <c r="BR29" i="1" s="1"/>
  <c r="AT16" i="1"/>
  <c r="BS16" i="1"/>
  <c r="BR16" i="1" s="1"/>
  <c r="AT9" i="1"/>
  <c r="BS9" i="1"/>
  <c r="BR9" i="1" s="1"/>
  <c r="BQ3036" i="1"/>
  <c r="BS199" i="1"/>
  <c r="BR199" i="1" s="1"/>
  <c r="BS144" i="1"/>
  <c r="BR144" i="1" s="1"/>
  <c r="AT138" i="1"/>
  <c r="BS138" i="1"/>
  <c r="BR138" i="1" s="1"/>
  <c r="AT124" i="1"/>
  <c r="BS124" i="1"/>
  <c r="BR124" i="1" s="1"/>
  <c r="BS116" i="1"/>
  <c r="BR116" i="1" s="1"/>
  <c r="BS104" i="1"/>
  <c r="BR104" i="1" s="1"/>
  <c r="AT104" i="1"/>
  <c r="BS103" i="1"/>
  <c r="BR103" i="1" s="1"/>
  <c r="BS88" i="1"/>
  <c r="BR88" i="1" s="1"/>
  <c r="AT64" i="1"/>
  <c r="BS64" i="1"/>
  <c r="BR64" i="1" s="1"/>
  <c r="AT41" i="1"/>
  <c r="BS41" i="1"/>
  <c r="BR41" i="1" s="1"/>
  <c r="BS34" i="1"/>
  <c r="BR34" i="1" s="1"/>
  <c r="AT5" i="1"/>
  <c r="BQ3031" i="1"/>
  <c r="BQ3042" i="1"/>
  <c r="AT199" i="1"/>
  <c r="AT191" i="1"/>
  <c r="BS191" i="1"/>
  <c r="BR191" i="1" s="1"/>
  <c r="BS189" i="1"/>
  <c r="BR189" i="1" s="1"/>
  <c r="AN180" i="1"/>
  <c r="AR180" i="1" s="1"/>
  <c r="AT165" i="1"/>
  <c r="BS165" i="1"/>
  <c r="BR165" i="1" s="1"/>
  <c r="BS129" i="1"/>
  <c r="BR129" i="1" s="1"/>
  <c r="AN119" i="1"/>
  <c r="AR119" i="1" s="1"/>
  <c r="BS114" i="1"/>
  <c r="BR114" i="1" s="1"/>
  <c r="AT111" i="1"/>
  <c r="BS82" i="1"/>
  <c r="BR82" i="1" s="1"/>
  <c r="AT33" i="1"/>
  <c r="BS33" i="1"/>
  <c r="BR33" i="1" s="1"/>
  <c r="BQ3000" i="1"/>
  <c r="BQ2996" i="1"/>
  <c r="AT203" i="1"/>
  <c r="BS203" i="1"/>
  <c r="BR203" i="1" s="1"/>
  <c r="BS202" i="1"/>
  <c r="BR202" i="1" s="1"/>
  <c r="BS201" i="1"/>
  <c r="BR201" i="1" s="1"/>
  <c r="BS192" i="1"/>
  <c r="BR192" i="1" s="1"/>
  <c r="BS160" i="1"/>
  <c r="BR160" i="1" s="1"/>
  <c r="BS155" i="1"/>
  <c r="BR155" i="1" s="1"/>
  <c r="AT155" i="1"/>
  <c r="AT137" i="1"/>
  <c r="BR137" i="1"/>
  <c r="BS137" i="1"/>
  <c r="BS130" i="1"/>
  <c r="BR130" i="1" s="1"/>
  <c r="AT118" i="1"/>
  <c r="BS118" i="1"/>
  <c r="BR118" i="1" s="1"/>
  <c r="BS74" i="1"/>
  <c r="BR74" i="1" s="1"/>
  <c r="BS68" i="1"/>
  <c r="BR68" i="1" s="1"/>
  <c r="BS11" i="1"/>
  <c r="BR11" i="1" s="1"/>
  <c r="BQ3065" i="1"/>
  <c r="BQ3061" i="1"/>
  <c r="BQ3034" i="1"/>
  <c r="BQ3018" i="1"/>
  <c r="BQ3037" i="1"/>
  <c r="BQ3022" i="1"/>
  <c r="BQ2885" i="1"/>
  <c r="BQ2881" i="1"/>
  <c r="BQ2977" i="1"/>
  <c r="AT195" i="1"/>
  <c r="BS195" i="1"/>
  <c r="BR195" i="1" s="1"/>
  <c r="BS186" i="1"/>
  <c r="BR186" i="1" s="1"/>
  <c r="BS181" i="1"/>
  <c r="BR181" i="1" s="1"/>
  <c r="AT163" i="1"/>
  <c r="BS163" i="1"/>
  <c r="BR163" i="1" s="1"/>
  <c r="AT135" i="1"/>
  <c r="BS135" i="1"/>
  <c r="BR135" i="1" s="1"/>
  <c r="BS133" i="1"/>
  <c r="BR133" i="1" s="1"/>
  <c r="BS121" i="1"/>
  <c r="BR121" i="1" s="1"/>
  <c r="AT112" i="1"/>
  <c r="BS112" i="1"/>
  <c r="BR112" i="1" s="1"/>
  <c r="AT92" i="1"/>
  <c r="BS92" i="1"/>
  <c r="BR92" i="1" s="1"/>
  <c r="AT85" i="1"/>
  <c r="BS85" i="1"/>
  <c r="BR85" i="1" s="1"/>
  <c r="BS77" i="1"/>
  <c r="BR77" i="1" s="1"/>
  <c r="AT65" i="1"/>
  <c r="BS65" i="1"/>
  <c r="BR65" i="1" s="1"/>
  <c r="AT52" i="1"/>
  <c r="BS52" i="1"/>
  <c r="BR52" i="1" s="1"/>
  <c r="BS50" i="1"/>
  <c r="BR50" i="1" s="1"/>
  <c r="BS48" i="1"/>
  <c r="BR48" i="1" s="1"/>
  <c r="AT39" i="1"/>
  <c r="BS39" i="1"/>
  <c r="BR39" i="1" s="1"/>
  <c r="AT26" i="1"/>
  <c r="BS26" i="1"/>
  <c r="BR26" i="1" s="1"/>
  <c r="BR23" i="1"/>
  <c r="BS23" i="1"/>
  <c r="AT19" i="1"/>
  <c r="BS19" i="1"/>
  <c r="BR19" i="1" s="1"/>
  <c r="BQ3066" i="1"/>
  <c r="BQ3001" i="1"/>
  <c r="BQ2942" i="1"/>
  <c r="BQ2959" i="1"/>
  <c r="BQ3033" i="1"/>
  <c r="BQ2990" i="1"/>
  <c r="BQ2976" i="1"/>
  <c r="BQ2904" i="1"/>
  <c r="BS10" i="1"/>
  <c r="BR10" i="1" s="1"/>
  <c r="BQ3047" i="1"/>
  <c r="BQ3029" i="1"/>
  <c r="BQ2993" i="1"/>
  <c r="BQ2883" i="1"/>
  <c r="BQ2879" i="1"/>
  <c r="BQ2986" i="1"/>
  <c r="BQ2907" i="1"/>
  <c r="BQ3032" i="1"/>
  <c r="BQ2958" i="1"/>
  <c r="BQ2938" i="1"/>
  <c r="BQ2989" i="1"/>
  <c r="BQ2926" i="1"/>
  <c r="BQ2586" i="1"/>
  <c r="BQ2540" i="1"/>
  <c r="BQ2507" i="1"/>
  <c r="BQ2813" i="1"/>
  <c r="BQ2797" i="1"/>
  <c r="BQ2681" i="1"/>
  <c r="BQ2635" i="1"/>
  <c r="BQ2558" i="1"/>
  <c r="BQ3004" i="1"/>
  <c r="BQ2970" i="1"/>
  <c r="BQ2834" i="1"/>
  <c r="BQ2744" i="1"/>
  <c r="BQ2515" i="1"/>
  <c r="BQ2498" i="1"/>
  <c r="BQ2658" i="1"/>
  <c r="BQ2479" i="1"/>
  <c r="BQ2888" i="1"/>
  <c r="BQ2622" i="1"/>
  <c r="BQ2960" i="1"/>
  <c r="BQ2918" i="1"/>
  <c r="BQ2833" i="1"/>
  <c r="BQ2294" i="1"/>
  <c r="BQ2905" i="1"/>
  <c r="BQ2945" i="1"/>
  <c r="BQ2930" i="1"/>
  <c r="BQ2855" i="1"/>
  <c r="BQ2802" i="1"/>
  <c r="BQ2799" i="1"/>
  <c r="BQ2781" i="1"/>
  <c r="BQ2753" i="1"/>
  <c r="BQ2746" i="1"/>
  <c r="BQ2702" i="1"/>
  <c r="BQ2692" i="1"/>
  <c r="BQ2637" i="1"/>
  <c r="BQ2630" i="1"/>
  <c r="BQ2610" i="1"/>
  <c r="BQ2595" i="1"/>
  <c r="BQ2581" i="1"/>
  <c r="BQ2538" i="1"/>
  <c r="BQ2871" i="1"/>
  <c r="BQ2848" i="1"/>
  <c r="BQ2808" i="1"/>
  <c r="BQ2787" i="1"/>
  <c r="BQ2762" i="1"/>
  <c r="BQ2716" i="1"/>
  <c r="BQ2572" i="1"/>
  <c r="BQ2552" i="1"/>
  <c r="AT145" i="1"/>
  <c r="BS145" i="1"/>
  <c r="BR145" i="1" s="1"/>
  <c r="BS139" i="1"/>
  <c r="BR139" i="1" s="1"/>
  <c r="AT117" i="1"/>
  <c r="BS117" i="1"/>
  <c r="BR117" i="1" s="1"/>
  <c r="BR105" i="1"/>
  <c r="BS105" i="1"/>
  <c r="BS71" i="1"/>
  <c r="BR71" i="1" s="1"/>
  <c r="AT58" i="1"/>
  <c r="BS58" i="1"/>
  <c r="BR58" i="1" s="1"/>
  <c r="BS37" i="1"/>
  <c r="BR37" i="1" s="1"/>
  <c r="AT32" i="1"/>
  <c r="BS32" i="1"/>
  <c r="BR32" i="1" s="1"/>
  <c r="AT25" i="1"/>
  <c r="BS25" i="1"/>
  <c r="BR25" i="1" s="1"/>
  <c r="BQ3028" i="1"/>
  <c r="BQ2852" i="1"/>
  <c r="BQ2832" i="1"/>
  <c r="BQ2712" i="1"/>
  <c r="BQ2676" i="1"/>
  <c r="BQ2804" i="1"/>
  <c r="BQ2992" i="1"/>
  <c r="BQ2974" i="1"/>
  <c r="BQ2831" i="1"/>
  <c r="BQ2798" i="1"/>
  <c r="BQ2650" i="1"/>
  <c r="BQ2983" i="1"/>
  <c r="BQ2936" i="1"/>
  <c r="BQ2901" i="1"/>
  <c r="BQ2844" i="1"/>
  <c r="BQ2824" i="1"/>
  <c r="BQ2814" i="1"/>
  <c r="BQ2783" i="1"/>
  <c r="BQ2770" i="1"/>
  <c r="BQ2714" i="1"/>
  <c r="BQ2639" i="1"/>
  <c r="BQ2620" i="1"/>
  <c r="BQ2616" i="1"/>
  <c r="BQ2426" i="1"/>
  <c r="BQ2916" i="1"/>
  <c r="BQ2735" i="1"/>
  <c r="BQ2688" i="1"/>
  <c r="BQ2665" i="1"/>
  <c r="BQ2632" i="1"/>
  <c r="BQ2590" i="1"/>
  <c r="BQ2544" i="1"/>
  <c r="BQ2461" i="1"/>
  <c r="BQ2409" i="1"/>
  <c r="BQ2405" i="1"/>
  <c r="BQ2089" i="1"/>
  <c r="BQ2486" i="1"/>
  <c r="BQ2272" i="1"/>
  <c r="BQ2085" i="1"/>
  <c r="BQ2050" i="1"/>
  <c r="BQ1920" i="1"/>
  <c r="BQ2457" i="1"/>
  <c r="BQ2180" i="1"/>
  <c r="BQ2170" i="1"/>
  <c r="BQ2138" i="1"/>
  <c r="BQ1946" i="1"/>
  <c r="BQ2129" i="1"/>
  <c r="BQ1938" i="1"/>
  <c r="BQ2531" i="1"/>
  <c r="BQ2443" i="1"/>
  <c r="BQ2408" i="1"/>
  <c r="BQ2361" i="1"/>
  <c r="BQ1934" i="1"/>
  <c r="BQ1919" i="1"/>
  <c r="BQ2604" i="1"/>
  <c r="BQ2589" i="1"/>
  <c r="BQ2150" i="1"/>
  <c r="BQ2070" i="1"/>
  <c r="BQ1828" i="1"/>
  <c r="BQ2640" i="1"/>
  <c r="BQ2596" i="1"/>
  <c r="BQ2523" i="1"/>
  <c r="BQ2480" i="1"/>
  <c r="BQ2456" i="1"/>
  <c r="BQ2369" i="1"/>
  <c r="BM2317" i="1"/>
  <c r="BN2317" i="1" s="1"/>
  <c r="BO2317" i="1" s="1"/>
  <c r="BP2317" i="1" s="1"/>
  <c r="BQ2317" i="1" s="1"/>
  <c r="BM2313" i="1"/>
  <c r="BN2313" i="1" s="1"/>
  <c r="BO2313" i="1" s="1"/>
  <c r="BP2313" i="1" s="1"/>
  <c r="BQ2313" i="1" s="1"/>
  <c r="BM2271" i="1"/>
  <c r="BN2271" i="1" s="1"/>
  <c r="BO2271" i="1" s="1"/>
  <c r="BP2271" i="1" s="1"/>
  <c r="BQ2271" i="1" s="1"/>
  <c r="BM2224" i="1"/>
  <c r="BN2224" i="1" s="1"/>
  <c r="BO2224" i="1" s="1"/>
  <c r="BP2224" i="1" s="1"/>
  <c r="BQ2224" i="1" s="1"/>
  <c r="BM2199" i="1"/>
  <c r="BN2199" i="1" s="1"/>
  <c r="BO2199" i="1" s="1"/>
  <c r="BP2199" i="1" s="1"/>
  <c r="BQ2199" i="1" s="1"/>
  <c r="BQ2189" i="1"/>
  <c r="BQ2104" i="1"/>
  <c r="BQ2092" i="1"/>
  <c r="BQ2028" i="1"/>
  <c r="BQ2266" i="1"/>
  <c r="BQ2261" i="1"/>
  <c r="BQ2255" i="1"/>
  <c r="BQ2245" i="1"/>
  <c r="BQ2241" i="1"/>
  <c r="BQ2143" i="1"/>
  <c r="BQ2022" i="1"/>
  <c r="BQ1831" i="1"/>
  <c r="BQ1888" i="1"/>
  <c r="BQ2522" i="1"/>
  <c r="BQ2163" i="1"/>
  <c r="BQ2146" i="1"/>
  <c r="BQ1991" i="1"/>
  <c r="BQ1922" i="1"/>
  <c r="BQ2387" i="1"/>
  <c r="BQ2175" i="1"/>
  <c r="BQ2095" i="1"/>
  <c r="BQ2001" i="1"/>
  <c r="BQ1948" i="1"/>
  <c r="BQ2346" i="1"/>
  <c r="BQ2218" i="1"/>
  <c r="BQ2178" i="1"/>
  <c r="BQ2156" i="1"/>
  <c r="BQ2131" i="1"/>
  <c r="BQ2094" i="1"/>
  <c r="BQ2073" i="1"/>
  <c r="BQ2018" i="1"/>
  <c r="BQ1980" i="1"/>
  <c r="BQ1983" i="1"/>
  <c r="BQ1970" i="1"/>
  <c r="BQ1846" i="1"/>
  <c r="BQ2375" i="1"/>
  <c r="BQ2293" i="1"/>
  <c r="BQ2174" i="1"/>
  <c r="BQ2130" i="1"/>
  <c r="BQ2082" i="1"/>
  <c r="BQ2033" i="1"/>
  <c r="BQ2010" i="1"/>
  <c r="BQ1967" i="1"/>
  <c r="BQ1849" i="1"/>
  <c r="BQ1887" i="1"/>
  <c r="BQ1850" i="1"/>
  <c r="BQ1814" i="1"/>
  <c r="BQ1807" i="1"/>
  <c r="BQ1794" i="1"/>
  <c r="BQ1695" i="1"/>
  <c r="BQ1688" i="1"/>
  <c r="BQ1557" i="1"/>
  <c r="BQ1537" i="1"/>
  <c r="BQ1494" i="1"/>
  <c r="BQ1463" i="1"/>
  <c r="BQ1426" i="1"/>
  <c r="BQ1420" i="1"/>
  <c r="BQ1395" i="1"/>
  <c r="BQ1341" i="1"/>
  <c r="BQ1275" i="1"/>
  <c r="BQ1959" i="1"/>
  <c r="BQ1942" i="1"/>
  <c r="BQ1893" i="1"/>
  <c r="BQ1834" i="1"/>
  <c r="BQ1643" i="1"/>
  <c r="BQ1560" i="1"/>
  <c r="BQ1718" i="1"/>
  <c r="BQ1450" i="1"/>
  <c r="BQ1856" i="1"/>
  <c r="BQ1724" i="1"/>
  <c r="BQ1694" i="1"/>
  <c r="BQ1506" i="1"/>
  <c r="BQ1455" i="1"/>
  <c r="BQ1820" i="1"/>
  <c r="BQ1754" i="1"/>
  <c r="BQ1687" i="1"/>
  <c r="BQ1599" i="1"/>
  <c r="BQ1493" i="1"/>
  <c r="BQ1419" i="1"/>
  <c r="BQ1951" i="1"/>
  <c r="BQ1813" i="1"/>
  <c r="BQ1737" i="1"/>
  <c r="BQ1680" i="1"/>
  <c r="BQ1642" i="1"/>
  <c r="BQ1478" i="1"/>
  <c r="BQ1416" i="1"/>
  <c r="BQ1405" i="1"/>
  <c r="BQ1889" i="1"/>
  <c r="BQ1800" i="1"/>
  <c r="BQ1625" i="1"/>
  <c r="BQ1512" i="1"/>
  <c r="BQ1487" i="1"/>
  <c r="BQ1190" i="1"/>
  <c r="BQ1923" i="1"/>
  <c r="BQ1916" i="1"/>
  <c r="BQ1882" i="1"/>
  <c r="BQ1830" i="1"/>
  <c r="BQ1707" i="1"/>
  <c r="BQ1528" i="1"/>
  <c r="BQ1518" i="1"/>
  <c r="BQ1467" i="1"/>
  <c r="BQ1371" i="1"/>
  <c r="BQ1253" i="1"/>
  <c r="BQ1910" i="1"/>
  <c r="BQ1855" i="1"/>
  <c r="BQ1852" i="1"/>
  <c r="BQ1823" i="1"/>
  <c r="BQ1799" i="1"/>
  <c r="BQ1686" i="1"/>
  <c r="BQ1552" i="1"/>
  <c r="BQ1477" i="1"/>
  <c r="BQ1418" i="1"/>
  <c r="BQ1319" i="1"/>
  <c r="BQ1460" i="1"/>
  <c r="BO1129" i="1"/>
  <c r="BP1129" i="1" s="1"/>
  <c r="BQ1129" i="1" s="1"/>
  <c r="BP1128" i="1"/>
  <c r="BQ1128" i="1" s="1"/>
  <c r="BQ1875" i="1"/>
  <c r="BQ1851" i="1"/>
  <c r="BQ1551" i="1"/>
  <c r="BQ1538" i="1"/>
  <c r="BQ1483" i="1"/>
  <c r="BQ1778" i="1"/>
  <c r="BQ1735" i="1"/>
  <c r="BQ1678" i="1"/>
  <c r="BQ1524" i="1"/>
  <c r="BQ1396" i="1"/>
  <c r="BQ1377" i="1"/>
  <c r="BQ1709" i="1"/>
  <c r="BQ1403" i="1"/>
  <c r="BQ1334" i="1"/>
  <c r="BQ1322" i="1"/>
  <c r="BQ1318" i="1"/>
  <c r="BQ1722" i="1"/>
  <c r="BQ1685" i="1"/>
  <c r="BQ1656" i="1"/>
  <c r="BQ1637" i="1"/>
  <c r="BQ1627" i="1"/>
  <c r="BQ1338" i="1"/>
  <c r="BQ1285" i="1"/>
  <c r="BQ1271" i="1"/>
  <c r="BQ1281" i="1"/>
  <c r="BM1273" i="1"/>
  <c r="BN1273" i="1" s="1"/>
  <c r="BO1273" i="1" s="1"/>
  <c r="BP1273" i="1" s="1"/>
  <c r="BQ1273" i="1" s="1"/>
  <c r="BM1262" i="1"/>
  <c r="BN1262" i="1" s="1"/>
  <c r="BO1262" i="1" s="1"/>
  <c r="BP1262" i="1" s="1"/>
  <c r="BQ1262" i="1" s="1"/>
  <c r="BM1238" i="1"/>
  <c r="BN1238" i="1" s="1"/>
  <c r="BO1238" i="1" s="1"/>
  <c r="BP1238" i="1" s="1"/>
  <c r="BQ1238" i="1" s="1"/>
  <c r="BM1234" i="1"/>
  <c r="BN1234" i="1" s="1"/>
  <c r="BO1234" i="1" s="1"/>
  <c r="BP1234" i="1" s="1"/>
  <c r="BQ1234" i="1" s="1"/>
  <c r="BM1229" i="1"/>
  <c r="BN1229" i="1" s="1"/>
  <c r="BO1229" i="1" s="1"/>
  <c r="BP1229" i="1" s="1"/>
  <c r="BQ1229" i="1" s="1"/>
  <c r="BM1225" i="1"/>
  <c r="BN1225" i="1" s="1"/>
  <c r="BO1225" i="1" s="1"/>
  <c r="BP1225" i="1" s="1"/>
  <c r="BQ1225" i="1" s="1"/>
  <c r="BM1217" i="1"/>
  <c r="BN1217" i="1" s="1"/>
  <c r="BO1217" i="1" s="1"/>
  <c r="BP1217" i="1" s="1"/>
  <c r="BQ1217" i="1" s="1"/>
  <c r="BM1205" i="1"/>
  <c r="BN1205" i="1" s="1"/>
  <c r="BO1205" i="1" s="1"/>
  <c r="BP1205" i="1" s="1"/>
  <c r="BQ1205" i="1" s="1"/>
  <c r="BM1164" i="1"/>
  <c r="BN1164" i="1" s="1"/>
  <c r="BO1164" i="1" s="1"/>
  <c r="BP1164" i="1" s="1"/>
  <c r="BQ1164" i="1" s="1"/>
  <c r="BM1161" i="1"/>
  <c r="BN1161" i="1" s="1"/>
  <c r="BO1161" i="1" s="1"/>
  <c r="BP1161" i="1" s="1"/>
  <c r="BQ1161" i="1" s="1"/>
  <c r="BM1135" i="1"/>
  <c r="BN1135" i="1" s="1"/>
  <c r="BO1135" i="1" s="1"/>
  <c r="BP1135" i="1" s="1"/>
  <c r="BQ1135" i="1" s="1"/>
  <c r="BQ1096" i="1"/>
  <c r="BQ1049" i="1"/>
  <c r="BQ983" i="1"/>
  <c r="BQ967" i="1"/>
  <c r="BQ952" i="1"/>
  <c r="BQ949" i="1"/>
  <c r="BQ926" i="1"/>
  <c r="BQ866" i="1"/>
  <c r="BQ799" i="1"/>
  <c r="BQ787" i="1"/>
  <c r="BQ714" i="1"/>
  <c r="BQ892" i="1"/>
  <c r="BM1153" i="1"/>
  <c r="BN1153" i="1" s="1"/>
  <c r="BO1153" i="1" s="1"/>
  <c r="BP1153" i="1" s="1"/>
  <c r="BQ1153" i="1" s="1"/>
  <c r="BM1149" i="1"/>
  <c r="BN1149" i="1" s="1"/>
  <c r="BO1149" i="1" s="1"/>
  <c r="BP1149" i="1" s="1"/>
  <c r="BQ1149" i="1" s="1"/>
  <c r="BQ1009" i="1"/>
  <c r="BQ969" i="1"/>
  <c r="BQ808" i="1"/>
  <c r="BQ711" i="1"/>
  <c r="BQ1003" i="1"/>
  <c r="BQ898" i="1"/>
  <c r="BQ774" i="1"/>
  <c r="BQ564" i="1"/>
  <c r="BQ1284" i="1"/>
  <c r="BM1249" i="1"/>
  <c r="BN1249" i="1" s="1"/>
  <c r="BO1249" i="1" s="1"/>
  <c r="BP1249" i="1" s="1"/>
  <c r="BM1241" i="1"/>
  <c r="BN1241" i="1" s="1"/>
  <c r="BO1241" i="1" s="1"/>
  <c r="BP1241" i="1" s="1"/>
  <c r="BQ1241" i="1" s="1"/>
  <c r="BM1212" i="1"/>
  <c r="BN1212" i="1" s="1"/>
  <c r="BO1212" i="1" s="1"/>
  <c r="BP1212" i="1" s="1"/>
  <c r="BQ1212" i="1" s="1"/>
  <c r="BM1204" i="1"/>
  <c r="BN1204" i="1" s="1"/>
  <c r="BO1204" i="1" s="1"/>
  <c r="BP1204" i="1" s="1"/>
  <c r="BQ1204" i="1" s="1"/>
  <c r="BM1201" i="1"/>
  <c r="BN1201" i="1" s="1"/>
  <c r="BO1201" i="1" s="1"/>
  <c r="BP1201" i="1" s="1"/>
  <c r="BQ1201" i="1" s="1"/>
  <c r="BM1193" i="1"/>
  <c r="BN1193" i="1" s="1"/>
  <c r="BO1193" i="1" s="1"/>
  <c r="BP1193" i="1" s="1"/>
  <c r="BQ1193" i="1" s="1"/>
  <c r="BM1189" i="1"/>
  <c r="BN1189" i="1" s="1"/>
  <c r="BO1189" i="1" s="1"/>
  <c r="BP1189" i="1" s="1"/>
  <c r="BQ1189" i="1" s="1"/>
  <c r="BQ1048" i="1"/>
  <c r="BQ957" i="1"/>
  <c r="BQ931" i="1"/>
  <c r="BQ913" i="1"/>
  <c r="BQ820" i="1"/>
  <c r="BQ738" i="1"/>
  <c r="BQ1220" i="1"/>
  <c r="BM1181" i="1"/>
  <c r="BN1181" i="1" s="1"/>
  <c r="BO1181" i="1" s="1"/>
  <c r="BP1181" i="1" s="1"/>
  <c r="BQ1181" i="1" s="1"/>
  <c r="BM1177" i="1"/>
  <c r="BN1177" i="1" s="1"/>
  <c r="BO1177" i="1" s="1"/>
  <c r="BP1177" i="1" s="1"/>
  <c r="BQ1177" i="1" s="1"/>
  <c r="BQ1066" i="1"/>
  <c r="BQ994" i="1"/>
  <c r="BQ954" i="1"/>
  <c r="BQ939" i="1"/>
  <c r="BQ934" i="1"/>
  <c r="BQ925" i="1"/>
  <c r="BQ916" i="1"/>
  <c r="BQ716" i="1"/>
  <c r="BQ1098" i="1"/>
  <c r="BQ1092" i="1"/>
  <c r="BQ1063" i="1"/>
  <c r="BQ1057" i="1"/>
  <c r="BQ1051" i="1"/>
  <c r="BQ1039" i="1"/>
  <c r="BQ1014" i="1"/>
  <c r="BQ968" i="1"/>
  <c r="BQ868" i="1"/>
  <c r="BQ859" i="1"/>
  <c r="BQ851" i="1"/>
  <c r="BQ826" i="1"/>
  <c r="BQ804" i="1"/>
  <c r="BQ749" i="1"/>
  <c r="BQ723" i="1"/>
  <c r="BQ662" i="1"/>
  <c r="BM1407" i="1"/>
  <c r="BN1407" i="1" s="1"/>
  <c r="BO1407" i="1" s="1"/>
  <c r="BP1407" i="1" s="1"/>
  <c r="BQ1407" i="1" s="1"/>
  <c r="BM1375" i="1"/>
  <c r="BN1375" i="1" s="1"/>
  <c r="BO1375" i="1" s="1"/>
  <c r="BP1375" i="1" s="1"/>
  <c r="BQ1375" i="1" s="1"/>
  <c r="BM1372" i="1"/>
  <c r="BN1372" i="1" s="1"/>
  <c r="BO1372" i="1" s="1"/>
  <c r="BP1372" i="1" s="1"/>
  <c r="BQ1372" i="1" s="1"/>
  <c r="BM1358" i="1"/>
  <c r="BN1358" i="1" s="1"/>
  <c r="BO1358" i="1" s="1"/>
  <c r="BP1358" i="1" s="1"/>
  <c r="BQ1358" i="1" s="1"/>
  <c r="BM1355" i="1"/>
  <c r="BN1355" i="1" s="1"/>
  <c r="BO1355" i="1" s="1"/>
  <c r="BP1355" i="1" s="1"/>
  <c r="BQ1355" i="1" s="1"/>
  <c r="BM1347" i="1"/>
  <c r="BN1347" i="1" s="1"/>
  <c r="BO1347" i="1" s="1"/>
  <c r="BP1347" i="1" s="1"/>
  <c r="BQ1347" i="1" s="1"/>
  <c r="BM1291" i="1"/>
  <c r="BN1291" i="1" s="1"/>
  <c r="BO1291" i="1" s="1"/>
  <c r="BP1291" i="1" s="1"/>
  <c r="BQ1291" i="1" s="1"/>
  <c r="BM1279" i="1"/>
  <c r="BN1279" i="1" s="1"/>
  <c r="BO1279" i="1" s="1"/>
  <c r="BP1279" i="1" s="1"/>
  <c r="BQ1255" i="1"/>
  <c r="BM1244" i="1"/>
  <c r="BN1244" i="1" s="1"/>
  <c r="BO1244" i="1" s="1"/>
  <c r="BP1244" i="1" s="1"/>
  <c r="BQ1244" i="1" s="1"/>
  <c r="BM1227" i="1"/>
  <c r="BN1227" i="1" s="1"/>
  <c r="BO1227" i="1" s="1"/>
  <c r="BP1227" i="1" s="1"/>
  <c r="BQ1227" i="1" s="1"/>
  <c r="BM1223" i="1"/>
  <c r="BN1223" i="1" s="1"/>
  <c r="BO1223" i="1" s="1"/>
  <c r="BP1223" i="1" s="1"/>
  <c r="BQ1223" i="1" s="1"/>
  <c r="BM1138" i="1"/>
  <c r="BN1138" i="1" s="1"/>
  <c r="BO1138" i="1" s="1"/>
  <c r="BP1138" i="1" s="1"/>
  <c r="BM1133" i="1"/>
  <c r="BN1133" i="1" s="1"/>
  <c r="BO1133" i="1" s="1"/>
  <c r="BP1133" i="1" s="1"/>
  <c r="BQ1133" i="1" s="1"/>
  <c r="BQ1008" i="1"/>
  <c r="BQ1005" i="1"/>
  <c r="BQ971" i="1"/>
  <c r="BQ965" i="1"/>
  <c r="BQ900" i="1"/>
  <c r="BQ888" i="1"/>
  <c r="BQ835" i="1"/>
  <c r="BQ679" i="1"/>
  <c r="BQ599" i="1"/>
  <c r="BQ589" i="1"/>
  <c r="BQ795" i="1"/>
  <c r="BQ698" i="1"/>
  <c r="BQ1388" i="1"/>
  <c r="BQ1381" i="1"/>
  <c r="BQ1306" i="1"/>
  <c r="BQ1298" i="1"/>
  <c r="BM1260" i="1"/>
  <c r="BN1260" i="1" s="1"/>
  <c r="BO1260" i="1" s="1"/>
  <c r="BP1260" i="1" s="1"/>
  <c r="BQ1260" i="1" s="1"/>
  <c r="BM1251" i="1"/>
  <c r="BN1251" i="1" s="1"/>
  <c r="BO1251" i="1" s="1"/>
  <c r="BP1251" i="1" s="1"/>
  <c r="BQ1251" i="1" s="1"/>
  <c r="BM1231" i="1"/>
  <c r="BN1231" i="1" s="1"/>
  <c r="BO1231" i="1" s="1"/>
  <c r="BP1231" i="1" s="1"/>
  <c r="BQ1231" i="1" s="1"/>
  <c r="BM1180" i="1"/>
  <c r="BN1180" i="1" s="1"/>
  <c r="BO1180" i="1" s="1"/>
  <c r="BP1180" i="1" s="1"/>
  <c r="BQ1180" i="1" s="1"/>
  <c r="BM1159" i="1"/>
  <c r="BN1159" i="1" s="1"/>
  <c r="BO1159" i="1" s="1"/>
  <c r="BP1159" i="1" s="1"/>
  <c r="BQ1159" i="1" s="1"/>
  <c r="BM1129" i="1"/>
  <c r="BQ1095" i="1"/>
  <c r="BQ1017" i="1"/>
  <c r="BM1203" i="1"/>
  <c r="BN1203" i="1" s="1"/>
  <c r="BO1203" i="1" s="1"/>
  <c r="BP1203" i="1" s="1"/>
  <c r="BQ1203" i="1" s="1"/>
  <c r="BM1199" i="1"/>
  <c r="BN1199" i="1" s="1"/>
  <c r="BO1199" i="1" s="1"/>
  <c r="BP1199" i="1" s="1"/>
  <c r="BQ1199" i="1" s="1"/>
  <c r="BM1191" i="1"/>
  <c r="BN1191" i="1" s="1"/>
  <c r="BO1191" i="1" s="1"/>
  <c r="BP1191" i="1" s="1"/>
  <c r="BQ1191" i="1" s="1"/>
  <c r="BQ1108" i="1"/>
  <c r="BQ1077" i="1"/>
  <c r="BQ1033" i="1"/>
  <c r="BQ1019" i="1"/>
  <c r="BQ1016" i="1"/>
  <c r="BQ984" i="1"/>
  <c r="BQ927" i="1"/>
  <c r="BQ918" i="1"/>
  <c r="BQ791" i="1"/>
  <c r="BQ788" i="1"/>
  <c r="BQ715" i="1"/>
  <c r="BQ706" i="1"/>
  <c r="BQ618" i="1"/>
  <c r="BQ1105" i="1"/>
  <c r="BQ953" i="1"/>
  <c r="BQ867" i="1"/>
  <c r="BQ847" i="1"/>
  <c r="BQ797" i="1"/>
  <c r="BQ709" i="1"/>
  <c r="BQ578" i="1"/>
  <c r="BQ553" i="1"/>
  <c r="BQ1088" i="1"/>
  <c r="BQ1044" i="1"/>
  <c r="BQ1038" i="1"/>
  <c r="BQ981" i="1"/>
  <c r="BQ964" i="1"/>
  <c r="BQ778" i="1"/>
  <c r="BQ748" i="1"/>
  <c r="BQ718" i="1"/>
  <c r="BQ700" i="1"/>
  <c r="BQ694" i="1"/>
  <c r="BQ1297" i="1"/>
  <c r="BM1293" i="1"/>
  <c r="BN1293" i="1" s="1"/>
  <c r="BO1293" i="1" s="1"/>
  <c r="BP1293" i="1" s="1"/>
  <c r="BQ1293" i="1" s="1"/>
  <c r="BM1222" i="1"/>
  <c r="BN1222" i="1" s="1"/>
  <c r="BO1222" i="1" s="1"/>
  <c r="BP1222" i="1" s="1"/>
  <c r="BQ1222" i="1" s="1"/>
  <c r="BM1210" i="1"/>
  <c r="BN1210" i="1" s="1"/>
  <c r="BO1210" i="1" s="1"/>
  <c r="BP1210" i="1" s="1"/>
  <c r="BQ1210" i="1" s="1"/>
  <c r="BQ1053" i="1"/>
  <c r="BQ1041" i="1"/>
  <c r="BQ1030" i="1"/>
  <c r="BQ973" i="1"/>
  <c r="BQ902" i="1"/>
  <c r="BQ896" i="1"/>
  <c r="BQ818" i="1"/>
  <c r="BQ773" i="1"/>
  <c r="BQ751" i="1"/>
  <c r="BQ733" i="1"/>
  <c r="BQ724" i="1"/>
  <c r="BQ697" i="1"/>
  <c r="BQ681" i="1"/>
  <c r="BQ621" i="1"/>
  <c r="BQ1194" i="1"/>
  <c r="BQ878" i="1"/>
  <c r="BQ875" i="1"/>
  <c r="BQ809" i="1"/>
  <c r="BQ775" i="1"/>
  <c r="BQ745" i="1"/>
  <c r="BQ559" i="1"/>
  <c r="BQ513" i="1"/>
  <c r="BQ497" i="1"/>
  <c r="BQ462" i="1"/>
  <c r="BQ331" i="1"/>
  <c r="BQ255" i="1"/>
  <c r="BQ585" i="1"/>
  <c r="BQ162" i="1"/>
  <c r="BQ696" i="1"/>
  <c r="BQ626" i="1"/>
  <c r="BQ608" i="1"/>
  <c r="BQ560" i="1"/>
  <c r="BQ582" i="1"/>
  <c r="BQ536" i="1"/>
  <c r="BQ760" i="1"/>
  <c r="BQ655" i="1"/>
  <c r="BQ495" i="1"/>
  <c r="BQ436" i="1"/>
  <c r="BQ344" i="1"/>
  <c r="BQ341" i="1"/>
  <c r="BQ248" i="1"/>
  <c r="BQ475" i="1"/>
  <c r="BQ472" i="1"/>
  <c r="BQ454" i="1"/>
  <c r="BQ439" i="1"/>
  <c r="BQ400" i="1"/>
  <c r="BQ368" i="1"/>
  <c r="BQ260" i="1"/>
  <c r="BQ183" i="1"/>
  <c r="BQ598" i="1"/>
  <c r="BQ551" i="1"/>
  <c r="BQ505" i="1"/>
  <c r="BQ406" i="1"/>
  <c r="BQ243" i="1"/>
  <c r="BQ85" i="1"/>
  <c r="BQ26" i="1"/>
  <c r="BQ9" i="1"/>
  <c r="BQ7" i="1"/>
  <c r="BQ562" i="1"/>
  <c r="BQ189" i="1"/>
  <c r="BQ11" i="1"/>
  <c r="BQ928" i="1"/>
  <c r="BQ895" i="1"/>
  <c r="BQ800" i="1"/>
  <c r="BQ737" i="1"/>
  <c r="BQ734" i="1"/>
  <c r="BQ731" i="1"/>
  <c r="BQ674" i="1"/>
  <c r="BQ637" i="1"/>
  <c r="BQ634" i="1"/>
  <c r="BQ523" i="1"/>
  <c r="BQ446" i="1"/>
  <c r="BQ355" i="1"/>
  <c r="BQ326" i="1"/>
  <c r="BQ295" i="1"/>
  <c r="BQ292" i="1"/>
  <c r="BQ286" i="1"/>
  <c r="BQ250" i="1"/>
  <c r="BQ229" i="1"/>
  <c r="BQ145" i="1"/>
  <c r="BQ848" i="1"/>
  <c r="BQ844" i="1"/>
  <c r="BQ779" i="1"/>
  <c r="BQ768" i="1"/>
  <c r="BQ720" i="1"/>
  <c r="BQ665" i="1"/>
  <c r="BQ615" i="1"/>
  <c r="BQ586" i="1"/>
  <c r="BQ522" i="1"/>
  <c r="BQ501" i="1"/>
  <c r="BQ483" i="1"/>
  <c r="BQ445" i="1"/>
  <c r="BQ429" i="1"/>
  <c r="BQ418" i="1"/>
  <c r="BQ390" i="1"/>
  <c r="BQ387" i="1"/>
  <c r="BQ384" i="1"/>
  <c r="BQ375" i="1"/>
  <c r="BQ372" i="1"/>
  <c r="BQ537" i="1"/>
  <c r="BQ519" i="1"/>
  <c r="BQ471" i="1"/>
  <c r="BQ438" i="1"/>
  <c r="BQ399" i="1"/>
  <c r="BQ340" i="1"/>
  <c r="BQ320" i="1"/>
  <c r="BQ239" i="1"/>
  <c r="BQ149" i="1"/>
  <c r="BQ3085" i="1"/>
  <c r="BQ691" i="1"/>
  <c r="BQ556" i="1"/>
  <c r="BQ550" i="1"/>
  <c r="BQ525" i="1"/>
  <c r="BQ504" i="1"/>
  <c r="BQ337" i="1"/>
  <c r="BQ301" i="1"/>
  <c r="BQ154" i="1"/>
  <c r="BQ104" i="1"/>
  <c r="BQ94" i="1"/>
  <c r="BQ210" i="1"/>
  <c r="BQ234" i="1"/>
  <c r="BQ181" i="1"/>
  <c r="BQ166" i="1"/>
  <c r="BQ148" i="1"/>
  <c r="BQ122" i="1"/>
  <c r="BQ31" i="1"/>
  <c r="BQ506" i="1"/>
  <c r="BQ388" i="1"/>
  <c r="BQ385" i="1"/>
  <c r="BQ382" i="1"/>
  <c r="BQ371" i="1"/>
  <c r="BQ358" i="1"/>
  <c r="BQ298" i="1"/>
  <c r="BQ293" i="1"/>
  <c r="BQ290" i="1"/>
  <c r="BQ75" i="1"/>
  <c r="BQ414" i="1"/>
  <c r="BQ373" i="1"/>
  <c r="BQ354" i="1"/>
  <c r="BQ343" i="1"/>
  <c r="BQ318" i="1"/>
  <c r="BQ261" i="1"/>
  <c r="BQ253" i="1"/>
  <c r="BQ219" i="1"/>
  <c r="BQ207" i="1"/>
  <c r="BQ160" i="1"/>
  <c r="BQ158" i="1"/>
  <c r="BQ152" i="1"/>
  <c r="BQ115" i="1"/>
  <c r="BQ111" i="1"/>
  <c r="BQ109" i="1"/>
  <c r="BQ68" i="1"/>
  <c r="BQ36" i="1"/>
  <c r="BQ511" i="1"/>
  <c r="BQ496" i="1"/>
  <c r="BQ411" i="1"/>
  <c r="BQ396" i="1"/>
  <c r="BQ321" i="1"/>
  <c r="BQ312" i="1"/>
  <c r="BQ139" i="1"/>
  <c r="BQ135" i="1"/>
  <c r="BQ126" i="1"/>
  <c r="BQ119" i="1"/>
  <c r="BQ90" i="1"/>
  <c r="BQ88" i="1"/>
  <c r="BQ22" i="1"/>
  <c r="BQ10" i="1"/>
  <c r="BQ306" i="1"/>
  <c r="BQ276" i="1"/>
  <c r="BQ273" i="1"/>
  <c r="BQ241" i="1"/>
  <c r="BQ232" i="1"/>
  <c r="BQ230" i="1"/>
  <c r="BQ184" i="1"/>
  <c r="BQ146" i="1"/>
  <c r="BQ137" i="1"/>
  <c r="BQ113" i="1"/>
  <c r="BQ40" i="1"/>
  <c r="BQ24" i="1"/>
  <c r="BQ378" i="1"/>
  <c r="BQ300" i="1"/>
  <c r="BQ208" i="1"/>
  <c r="BQ141" i="1"/>
  <c r="BQ28" i="1"/>
  <c r="BC7" i="8"/>
  <c r="AQ96" i="8"/>
  <c r="AV96" i="8"/>
  <c r="AY96" i="8" s="1"/>
  <c r="AN94" i="8"/>
  <c r="AP94" i="8" s="1"/>
  <c r="AX94" i="8" s="1"/>
  <c r="AW94" i="8" s="1"/>
  <c r="AV98" i="8"/>
  <c r="AY98" i="8" s="1"/>
  <c r="AQ98" i="8"/>
  <c r="AN12" i="8"/>
  <c r="AP12" i="8" s="1"/>
  <c r="AX12" i="8" s="1"/>
  <c r="AW12" i="8" s="1"/>
  <c r="AR12" i="8"/>
  <c r="AS12" i="8"/>
  <c r="AN89" i="8"/>
  <c r="AP89" i="8" s="1"/>
  <c r="AX89" i="8" s="1"/>
  <c r="AW89" i="8" s="1"/>
  <c r="AO89" i="8"/>
  <c r="AS89" i="8"/>
  <c r="AQ105" i="8"/>
  <c r="AV105" i="8"/>
  <c r="AY105" i="8" s="1"/>
  <c r="AS83" i="8"/>
  <c r="AO83" i="8"/>
  <c r="AR83" i="8"/>
  <c r="AV58" i="8"/>
  <c r="AY58" i="8" s="1"/>
  <c r="AQ58" i="8"/>
  <c r="AS43" i="8"/>
  <c r="AV63" i="8"/>
  <c r="AY63" i="8" s="1"/>
  <c r="AQ63" i="8"/>
  <c r="AR95" i="8"/>
  <c r="AQ92" i="8"/>
  <c r="AV92" i="8"/>
  <c r="AY92" i="8" s="1"/>
  <c r="AQ75" i="8"/>
  <c r="AV75" i="8"/>
  <c r="AY75" i="8" s="1"/>
  <c r="AN58" i="8"/>
  <c r="AP58" i="8" s="1"/>
  <c r="AX58" i="8" s="1"/>
  <c r="AW58" i="8" s="1"/>
  <c r="AR58" i="8"/>
  <c r="AN105" i="8"/>
  <c r="AP105" i="8" s="1"/>
  <c r="AX105" i="8" s="1"/>
  <c r="AW105" i="8" s="1"/>
  <c r="AR102" i="8"/>
  <c r="AS102" i="8"/>
  <c r="AS64" i="8"/>
  <c r="AO64" i="8"/>
  <c r="AO87" i="8"/>
  <c r="AS87" i="8"/>
  <c r="AN78" i="8"/>
  <c r="AP78" i="8" s="1"/>
  <c r="AX78" i="8" s="1"/>
  <c r="AW78" i="8" s="1"/>
  <c r="AO78" i="8"/>
  <c r="AS78" i="8"/>
  <c r="AQ69" i="8"/>
  <c r="AV69" i="8"/>
  <c r="AY69" i="8" s="1"/>
  <c r="AQ67" i="8"/>
  <c r="AV67" i="8"/>
  <c r="AY67" i="8" s="1"/>
  <c r="AN37" i="8"/>
  <c r="AP37" i="8" s="1"/>
  <c r="AX37" i="8" s="1"/>
  <c r="AW37" i="8" s="1"/>
  <c r="AO37" i="8"/>
  <c r="AR37" i="8"/>
  <c r="AS96" i="8"/>
  <c r="AQ72" i="8"/>
  <c r="AV72" i="8"/>
  <c r="AY72" i="8" s="1"/>
  <c r="AV97" i="8"/>
  <c r="AY97" i="8" s="1"/>
  <c r="AN96" i="8"/>
  <c r="AP96" i="8" s="1"/>
  <c r="AX96" i="8" s="1"/>
  <c r="AW96" i="8" s="1"/>
  <c r="AR96" i="8"/>
  <c r="AR87" i="8"/>
  <c r="AR78" i="8"/>
  <c r="BB42" i="8"/>
  <c r="BC42" i="8" s="1"/>
  <c r="AN100" i="8"/>
  <c r="AP100" i="8" s="1"/>
  <c r="AX100" i="8" s="1"/>
  <c r="AW100" i="8" s="1"/>
  <c r="AO100" i="8"/>
  <c r="AS100" i="8"/>
  <c r="AQ94" i="8"/>
  <c r="AQ81" i="8"/>
  <c r="AV81" i="8"/>
  <c r="AY81" i="8" s="1"/>
  <c r="AN76" i="8"/>
  <c r="AP76" i="8" s="1"/>
  <c r="AX76" i="8" s="1"/>
  <c r="AW76" i="8" s="1"/>
  <c r="AO76" i="8"/>
  <c r="AS76" i="8"/>
  <c r="AN107" i="8"/>
  <c r="AP107" i="8" s="1"/>
  <c r="AX107" i="8" s="1"/>
  <c r="AW107" i="8" s="1"/>
  <c r="AS42" i="8"/>
  <c r="AO42" i="8"/>
  <c r="AR42" i="8"/>
  <c r="AR107" i="8"/>
  <c r="AS107" i="8"/>
  <c r="AV91" i="8"/>
  <c r="AY91" i="8" s="1"/>
  <c r="AQ91" i="8"/>
  <c r="AN73" i="8"/>
  <c r="AP73" i="8" s="1"/>
  <c r="AX73" i="8" s="1"/>
  <c r="AW73" i="8" s="1"/>
  <c r="AO73" i="8"/>
  <c r="AS73" i="8"/>
  <c r="AO70" i="8"/>
  <c r="AR70" i="8"/>
  <c r="AS70" i="8"/>
  <c r="AN85" i="8"/>
  <c r="AP85" i="8" s="1"/>
  <c r="AX85" i="8" s="1"/>
  <c r="AW85" i="8" s="1"/>
  <c r="AR85" i="8"/>
  <c r="AR59" i="8"/>
  <c r="AN59" i="8"/>
  <c r="AP59" i="8" s="1"/>
  <c r="AX59" i="8" s="1"/>
  <c r="AW59" i="8" s="1"/>
  <c r="AO59" i="8"/>
  <c r="AS59" i="8"/>
  <c r="BC31" i="8"/>
  <c r="AQ103" i="8"/>
  <c r="AV103" i="8"/>
  <c r="AY103" i="8" s="1"/>
  <c r="AR94" i="8"/>
  <c r="AS94" i="8"/>
  <c r="AR92" i="8"/>
  <c r="AN91" i="8"/>
  <c r="AP91" i="8" s="1"/>
  <c r="AX91" i="8" s="1"/>
  <c r="AW91" i="8" s="1"/>
  <c r="AO21" i="8"/>
  <c r="AS21" i="8"/>
  <c r="AN21" i="8"/>
  <c r="AP21" i="8" s="1"/>
  <c r="AX21" i="8" s="1"/>
  <c r="AW21" i="8" s="1"/>
  <c r="AS99" i="8"/>
  <c r="AN51" i="8"/>
  <c r="AP51" i="8" s="1"/>
  <c r="AX51" i="8" s="1"/>
  <c r="AW51" i="8" s="1"/>
  <c r="AR51" i="8"/>
  <c r="BC38" i="8"/>
  <c r="AR29" i="8"/>
  <c r="AO104" i="8"/>
  <c r="AS98" i="8"/>
  <c r="AN95" i="8"/>
  <c r="AP95" i="8" s="1"/>
  <c r="AX95" i="8" s="1"/>
  <c r="AW95" i="8" s="1"/>
  <c r="AI92" i="8"/>
  <c r="AN84" i="8"/>
  <c r="AP84" i="8" s="1"/>
  <c r="AX84" i="8" s="1"/>
  <c r="AW84" i="8" s="1"/>
  <c r="AO82" i="8"/>
  <c r="AR68" i="8"/>
  <c r="AR66" i="8"/>
  <c r="AQ52" i="8"/>
  <c r="AV52" i="8"/>
  <c r="AY52" i="8" s="1"/>
  <c r="AO33" i="8"/>
  <c r="AN33" i="8"/>
  <c r="AP33" i="8" s="1"/>
  <c r="AX33" i="8" s="1"/>
  <c r="AW33" i="8" s="1"/>
  <c r="AQ26" i="8"/>
  <c r="AV26" i="8"/>
  <c r="AY26" i="8" s="1"/>
  <c r="AV22" i="8"/>
  <c r="AY22" i="8" s="1"/>
  <c r="AR16" i="8"/>
  <c r="AN104" i="8"/>
  <c r="AP104" i="8" s="1"/>
  <c r="AX104" i="8" s="1"/>
  <c r="AW104" i="8" s="1"/>
  <c r="AN82" i="8"/>
  <c r="AP82" i="8" s="1"/>
  <c r="AX82" i="8" s="1"/>
  <c r="AW82" i="8" s="1"/>
  <c r="AO74" i="8"/>
  <c r="AO68" i="8"/>
  <c r="AS34" i="8"/>
  <c r="AO34" i="8"/>
  <c r="BC14" i="8"/>
  <c r="AO107" i="8"/>
  <c r="AO102" i="8"/>
  <c r="AO80" i="8"/>
  <c r="AS61" i="8"/>
  <c r="AO61" i="8"/>
  <c r="AN61" i="8"/>
  <c r="AP61" i="8" s="1"/>
  <c r="AX61" i="8" s="1"/>
  <c r="AW61" i="8" s="1"/>
  <c r="AO53" i="8"/>
  <c r="AS53" i="8"/>
  <c r="AR52" i="8"/>
  <c r="AR35" i="8"/>
  <c r="AS35" i="8"/>
  <c r="AS20" i="8"/>
  <c r="AN17" i="8"/>
  <c r="AP17" i="8" s="1"/>
  <c r="AX17" i="8" s="1"/>
  <c r="AW17" i="8" s="1"/>
  <c r="AR17" i="8"/>
  <c r="AS17" i="8"/>
  <c r="AO93" i="8"/>
  <c r="AN60" i="8"/>
  <c r="AP60" i="8" s="1"/>
  <c r="AX60" i="8" s="1"/>
  <c r="AW60" i="8" s="1"/>
  <c r="AO36" i="8"/>
  <c r="AN36" i="8"/>
  <c r="AP36" i="8" s="1"/>
  <c r="AX36" i="8" s="1"/>
  <c r="AW36" i="8" s="1"/>
  <c r="AS91" i="8"/>
  <c r="AS71" i="8"/>
  <c r="AO71" i="8"/>
  <c r="AS58" i="8"/>
  <c r="AS54" i="8"/>
  <c r="AN54" i="8"/>
  <c r="AP54" i="8" s="1"/>
  <c r="AX54" i="8" s="1"/>
  <c r="AW54" i="8" s="1"/>
  <c r="AO54" i="8"/>
  <c r="AR53" i="8"/>
  <c r="AV27" i="8"/>
  <c r="AY27" i="8" s="1"/>
  <c r="AQ27" i="8"/>
  <c r="AN18" i="8"/>
  <c r="AP18" i="8" s="1"/>
  <c r="AX18" i="8" s="1"/>
  <c r="AW18" i="8" s="1"/>
  <c r="AS5" i="8"/>
  <c r="AS103" i="8"/>
  <c r="AS92" i="8"/>
  <c r="AS81" i="8"/>
  <c r="AO38" i="8"/>
  <c r="AS38" i="8"/>
  <c r="AR36" i="8"/>
  <c r="AS14" i="8"/>
  <c r="AO14" i="8"/>
  <c r="AS79" i="8"/>
  <c r="AS39" i="8"/>
  <c r="AN39" i="8"/>
  <c r="AP39" i="8" s="1"/>
  <c r="AX39" i="8" s="1"/>
  <c r="AW39" i="8" s="1"/>
  <c r="AO39" i="8"/>
  <c r="AR38" i="8"/>
  <c r="AI26" i="8"/>
  <c r="BC26" i="8" s="1"/>
  <c r="AR14" i="8"/>
  <c r="AS97" i="8"/>
  <c r="AS88" i="8"/>
  <c r="AO85" i="8"/>
  <c r="AS72" i="8"/>
  <c r="AN70" i="8"/>
  <c r="AP70" i="8" s="1"/>
  <c r="AX70" i="8" s="1"/>
  <c r="AW70" i="8" s="1"/>
  <c r="AS67" i="8"/>
  <c r="AI55" i="8"/>
  <c r="AR50" i="8"/>
  <c r="AQ48" i="8"/>
  <c r="AN43" i="8"/>
  <c r="AP43" i="8" s="1"/>
  <c r="AX43" i="8" s="1"/>
  <c r="AW43" i="8" s="1"/>
  <c r="AR39" i="8"/>
  <c r="AI38" i="8"/>
  <c r="BC25" i="8"/>
  <c r="AS23" i="8"/>
  <c r="AO23" i="8"/>
  <c r="AS15" i="8"/>
  <c r="AN15" i="8"/>
  <c r="AP15" i="8" s="1"/>
  <c r="AX15" i="8" s="1"/>
  <c r="AW15" i="8" s="1"/>
  <c r="AO15" i="8"/>
  <c r="AN28" i="8"/>
  <c r="AP28" i="8" s="1"/>
  <c r="AX28" i="8" s="1"/>
  <c r="AW28" i="8" s="1"/>
  <c r="AI27" i="8"/>
  <c r="BC27" i="8" s="1"/>
  <c r="AO99" i="8"/>
  <c r="AO79" i="8"/>
  <c r="AO77" i="8"/>
  <c r="AR67" i="8"/>
  <c r="AO66" i="8"/>
  <c r="AS51" i="8"/>
  <c r="AO45" i="8"/>
  <c r="AS45" i="8"/>
  <c r="BC36" i="8"/>
  <c r="AR28" i="8"/>
  <c r="AS28" i="8"/>
  <c r="AR15" i="8"/>
  <c r="BC10" i="8"/>
  <c r="AO106" i="8"/>
  <c r="AN99" i="8"/>
  <c r="AP99" i="8" s="1"/>
  <c r="AX99" i="8" s="1"/>
  <c r="AW99" i="8" s="1"/>
  <c r="AO88" i="8"/>
  <c r="AS82" i="8"/>
  <c r="AN75" i="8"/>
  <c r="AP75" i="8" s="1"/>
  <c r="AX75" i="8" s="1"/>
  <c r="AW75" i="8" s="1"/>
  <c r="AN66" i="8"/>
  <c r="AP66" i="8" s="1"/>
  <c r="AX66" i="8" s="1"/>
  <c r="AW66" i="8" s="1"/>
  <c r="AI64" i="8"/>
  <c r="AS63" i="8"/>
  <c r="AQ62" i="8"/>
  <c r="AS52" i="8"/>
  <c r="AS46" i="8"/>
  <c r="AO46" i="8"/>
  <c r="AN46" i="8"/>
  <c r="AP46" i="8" s="1"/>
  <c r="AX46" i="8" s="1"/>
  <c r="AW46" i="8" s="1"/>
  <c r="AN44" i="8"/>
  <c r="AP44" i="8" s="1"/>
  <c r="AX44" i="8" s="1"/>
  <c r="AW44" i="8" s="1"/>
  <c r="AS33" i="8"/>
  <c r="AO16" i="8"/>
  <c r="AR64" i="8"/>
  <c r="AR40" i="8"/>
  <c r="AN40" i="8"/>
  <c r="AP40" i="8" s="1"/>
  <c r="AX40" i="8" s="1"/>
  <c r="AW40" i="8" s="1"/>
  <c r="AO40" i="8"/>
  <c r="AO101" i="8"/>
  <c r="AO51" i="8"/>
  <c r="AS50" i="8"/>
  <c r="AO50" i="8"/>
  <c r="AN49" i="8"/>
  <c r="AP49" i="8" s="1"/>
  <c r="AX49" i="8" s="1"/>
  <c r="AW49" i="8" s="1"/>
  <c r="AN47" i="8"/>
  <c r="AP47" i="8" s="1"/>
  <c r="AX47" i="8" s="1"/>
  <c r="AW47" i="8" s="1"/>
  <c r="AR45" i="8"/>
  <c r="AI40" i="8"/>
  <c r="BC40" i="8" s="1"/>
  <c r="BC37" i="8"/>
  <c r="AR33" i="8"/>
  <c r="AS29" i="8"/>
  <c r="AO29" i="8"/>
  <c r="AN29" i="8"/>
  <c r="AP29" i="8" s="1"/>
  <c r="AX29" i="8" s="1"/>
  <c r="AW29" i="8" s="1"/>
  <c r="AS16" i="8"/>
  <c r="AN13" i="8"/>
  <c r="AP13" i="8" s="1"/>
  <c r="AX13" i="8" s="1"/>
  <c r="AW13" i="8" s="1"/>
  <c r="AO13" i="8"/>
  <c r="AS13" i="8"/>
  <c r="AS37" i="8"/>
  <c r="BC30" i="8"/>
  <c r="AR27" i="8"/>
  <c r="AN27" i="8"/>
  <c r="AP27" i="8" s="1"/>
  <c r="AX27" i="8" s="1"/>
  <c r="AW27" i="8" s="1"/>
  <c r="AR22" i="8"/>
  <c r="AO5" i="8"/>
  <c r="AR5" i="8"/>
  <c r="AR23" i="8"/>
  <c r="AO8" i="8"/>
  <c r="AS8" i="8"/>
  <c r="AN48" i="8"/>
  <c r="AP48" i="8" s="1"/>
  <c r="AX48" i="8" s="1"/>
  <c r="AW48" i="8" s="1"/>
  <c r="AI43" i="8"/>
  <c r="AI23" i="8"/>
  <c r="BC23" i="8" s="1"/>
  <c r="AO20" i="8"/>
  <c r="AN19" i="8"/>
  <c r="AP19" i="8" s="1"/>
  <c r="AX19" i="8" s="1"/>
  <c r="AW19" i="8" s="1"/>
  <c r="AR19" i="8"/>
  <c r="AR21" i="8"/>
  <c r="AQ11" i="8"/>
  <c r="AV11" i="8"/>
  <c r="AY11" i="8" s="1"/>
  <c r="AS10" i="8"/>
  <c r="AN10" i="8"/>
  <c r="AP10" i="8" s="1"/>
  <c r="AX10" i="8" s="1"/>
  <c r="AW10" i="8" s="1"/>
  <c r="AR56" i="8"/>
  <c r="AS55" i="8"/>
  <c r="AO55" i="8"/>
  <c r="AS47" i="8"/>
  <c r="AO47" i="8"/>
  <c r="AS31" i="8"/>
  <c r="AO31" i="8"/>
  <c r="AR20" i="8"/>
  <c r="AS68" i="8"/>
  <c r="AN32" i="8"/>
  <c r="AP32" i="8" s="1"/>
  <c r="AX32" i="8" s="1"/>
  <c r="AW32" i="8" s="1"/>
  <c r="AO32" i="8"/>
  <c r="AN30" i="8"/>
  <c r="AP30" i="8" s="1"/>
  <c r="AX30" i="8" s="1"/>
  <c r="AW30" i="8" s="1"/>
  <c r="AO30" i="8"/>
  <c r="AS18" i="8"/>
  <c r="AO18" i="8"/>
  <c r="AI6" i="8"/>
  <c r="BC6" i="8" s="1"/>
  <c r="AO65" i="8"/>
  <c r="AO57" i="8"/>
  <c r="AI32" i="8"/>
  <c r="BC32" i="8" s="1"/>
  <c r="AO25" i="8"/>
  <c r="AN9" i="8"/>
  <c r="AP9" i="8" s="1"/>
  <c r="AX9" i="8" s="1"/>
  <c r="AW9" i="8" s="1"/>
  <c r="AO9" i="8"/>
  <c r="AI51" i="8"/>
  <c r="AO44" i="8"/>
  <c r="AI19" i="8"/>
  <c r="BC19" i="8" s="1"/>
  <c r="AO12" i="8"/>
  <c r="AN5" i="8"/>
  <c r="AP5" i="8" s="1"/>
  <c r="AX5" i="8" s="1"/>
  <c r="AW5" i="8" s="1"/>
  <c r="AI48" i="8"/>
  <c r="AO41" i="8"/>
  <c r="AI16" i="8"/>
  <c r="BC16" i="8" s="1"/>
  <c r="AR8" i="8"/>
  <c r="AS26" i="8"/>
  <c r="AO60" i="8"/>
  <c r="AI35" i="8"/>
  <c r="BC35" i="8" s="1"/>
  <c r="AO28" i="8"/>
  <c r="AI56" i="8"/>
  <c r="AO49" i="8"/>
  <c r="AI24" i="8"/>
  <c r="BC24" i="8" s="1"/>
  <c r="AO17" i="8"/>
  <c r="AS9" i="8"/>
  <c r="BS3078" i="1"/>
  <c r="BR3078" i="1" s="1"/>
  <c r="BS3070" i="1"/>
  <c r="BR3070" i="1" s="1"/>
  <c r="BS3028" i="1"/>
  <c r="BR3028" i="1" s="1"/>
  <c r="AS3024" i="1"/>
  <c r="AS3005" i="1"/>
  <c r="BS2971" i="1"/>
  <c r="BR2971" i="1" s="1"/>
  <c r="AT2971" i="1"/>
  <c r="BS2963" i="1"/>
  <c r="BR2963" i="1" s="1"/>
  <c r="AT2963" i="1"/>
  <c r="AS2953" i="1"/>
  <c r="BS2952" i="1"/>
  <c r="BR2952" i="1" s="1"/>
  <c r="AT2952" i="1"/>
  <c r="BS2949" i="1"/>
  <c r="BR2949" i="1" s="1"/>
  <c r="AT2949" i="1"/>
  <c r="BS2938" i="1"/>
  <c r="BR2938" i="1" s="1"/>
  <c r="BS2935" i="1"/>
  <c r="BR2935" i="1" s="1"/>
  <c r="BS2924" i="1"/>
  <c r="BR2924" i="1" s="1"/>
  <c r="BS2904" i="1"/>
  <c r="BR2904" i="1" s="1"/>
  <c r="AT2904" i="1"/>
  <c r="BS2897" i="1"/>
  <c r="BR2897" i="1" s="1"/>
  <c r="AT2897" i="1"/>
  <c r="BS2886" i="1"/>
  <c r="BR2886" i="1" s="1"/>
  <c r="BS2883" i="1"/>
  <c r="BR2883" i="1" s="1"/>
  <c r="AT2883" i="1"/>
  <c r="BS2879" i="1"/>
  <c r="BR2879" i="1" s="1"/>
  <c r="BS2868" i="1"/>
  <c r="BR2868" i="1" s="1"/>
  <c r="BS2861" i="1"/>
  <c r="BR2861" i="1" s="1"/>
  <c r="AT2861" i="1"/>
  <c r="BS2850" i="1"/>
  <c r="BR2850" i="1" s="1"/>
  <c r="BS2836" i="1"/>
  <c r="BR2836" i="1" s="1"/>
  <c r="BS2829" i="1"/>
  <c r="BR2829" i="1" s="1"/>
  <c r="AT2829" i="1"/>
  <c r="BS2818" i="1"/>
  <c r="BR2818" i="1" s="1"/>
  <c r="BS2802" i="1"/>
  <c r="BR2802" i="1" s="1"/>
  <c r="BS2760" i="1"/>
  <c r="BR2760" i="1" s="1"/>
  <c r="BS2748" i="1"/>
  <c r="BR2748" i="1" s="1"/>
  <c r="AT2748" i="1"/>
  <c r="BS2726" i="1"/>
  <c r="BR2726" i="1" s="1"/>
  <c r="BS3080" i="1"/>
  <c r="BR3080" i="1" s="1"/>
  <c r="AT3080" i="1"/>
  <c r="BS3077" i="1"/>
  <c r="BR3077" i="1" s="1"/>
  <c r="AT3077" i="1"/>
  <c r="BS3069" i="1"/>
  <c r="BR3069" i="1" s="1"/>
  <c r="AT3069" i="1"/>
  <c r="BS3066" i="1"/>
  <c r="BR3066" i="1" s="1"/>
  <c r="AS3082" i="1"/>
  <c r="BS3067" i="1"/>
  <c r="BR3067" i="1" s="1"/>
  <c r="AT3067" i="1"/>
  <c r="BS3064" i="1"/>
  <c r="BR3064" i="1" s="1"/>
  <c r="AT3064" i="1"/>
  <c r="BS3059" i="1"/>
  <c r="BR3059" i="1" s="1"/>
  <c r="AT3059" i="1"/>
  <c r="BS3042" i="1"/>
  <c r="BR3042" i="1" s="1"/>
  <c r="AN3022" i="1"/>
  <c r="AR3022" i="1" s="1"/>
  <c r="BS3017" i="1"/>
  <c r="BR3017" i="1" s="1"/>
  <c r="AS3013" i="1"/>
  <c r="BS3009" i="1"/>
  <c r="BR3009" i="1" s="1"/>
  <c r="BS2998" i="1"/>
  <c r="BR2998" i="1" s="1"/>
  <c r="BS2987" i="1"/>
  <c r="BR2987" i="1" s="1"/>
  <c r="AT2987" i="1"/>
  <c r="BS2979" i="1"/>
  <c r="BR2979" i="1" s="1"/>
  <c r="AT2979" i="1"/>
  <c r="BS2976" i="1"/>
  <c r="BR2976" i="1" s="1"/>
  <c r="AT2976" i="1"/>
  <c r="AS2969" i="1"/>
  <c r="BS2968" i="1"/>
  <c r="BR2968" i="1" s="1"/>
  <c r="AT2968" i="1"/>
  <c r="AS2961" i="1"/>
  <c r="BS2960" i="1"/>
  <c r="BR2960" i="1" s="1"/>
  <c r="AT2960" i="1"/>
  <c r="BS2957" i="1"/>
  <c r="BR2957" i="1" s="1"/>
  <c r="AT2957" i="1"/>
  <c r="AS2942" i="1"/>
  <c r="BS2918" i="1"/>
  <c r="BR2918" i="1" s="1"/>
  <c r="AS2909" i="1"/>
  <c r="AS2902" i="1"/>
  <c r="AS2895" i="1"/>
  <c r="BS2893" i="1"/>
  <c r="BR2893" i="1" s="1"/>
  <c r="AT2893" i="1"/>
  <c r="BS2889" i="1"/>
  <c r="BR2889" i="1" s="1"/>
  <c r="AT2889" i="1"/>
  <c r="AS2884" i="1"/>
  <c r="AS2877" i="1"/>
  <c r="BS2857" i="1"/>
  <c r="BR2857" i="1" s="1"/>
  <c r="AT2857" i="1"/>
  <c r="AN2849" i="1"/>
  <c r="AR2849" i="1" s="1"/>
  <c r="BS2843" i="1"/>
  <c r="BR2843" i="1" s="1"/>
  <c r="AT2843" i="1"/>
  <c r="BS2839" i="1"/>
  <c r="BR2839" i="1" s="1"/>
  <c r="AN2835" i="1"/>
  <c r="AR2835" i="1" s="1"/>
  <c r="BS2825" i="1"/>
  <c r="BR2825" i="1" s="1"/>
  <c r="AT2825" i="1"/>
  <c r="BS2807" i="1"/>
  <c r="BR2807" i="1" s="1"/>
  <c r="BS2794" i="1"/>
  <c r="BR2794" i="1" s="1"/>
  <c r="AN2686" i="1"/>
  <c r="AR2686" i="1" s="1"/>
  <c r="AS2686" i="1"/>
  <c r="AS3079" i="1"/>
  <c r="BS3075" i="1"/>
  <c r="BR3075" i="1" s="1"/>
  <c r="AT3075" i="1"/>
  <c r="BS3056" i="1"/>
  <c r="BR3056" i="1" s="1"/>
  <c r="AT3056" i="1"/>
  <c r="BS3053" i="1"/>
  <c r="BR3053" i="1" s="1"/>
  <c r="AT3053" i="1"/>
  <c r="BS3050" i="1"/>
  <c r="BR3050" i="1" s="1"/>
  <c r="BS3039" i="1"/>
  <c r="BR3039" i="1" s="1"/>
  <c r="BS3036" i="1"/>
  <c r="BR3036" i="1" s="1"/>
  <c r="BS3025" i="1"/>
  <c r="BR3025" i="1" s="1"/>
  <c r="BS2995" i="1"/>
  <c r="BR2995" i="1" s="1"/>
  <c r="AT2995" i="1"/>
  <c r="AS2985" i="1"/>
  <c r="BS2984" i="1"/>
  <c r="BR2984" i="1" s="1"/>
  <c r="AT2984" i="1"/>
  <c r="AS2977" i="1"/>
  <c r="BS2946" i="1"/>
  <c r="BR2946" i="1" s="1"/>
  <c r="AS2939" i="1"/>
  <c r="BS2932" i="1"/>
  <c r="BR2932" i="1" s="1"/>
  <c r="BS2921" i="1"/>
  <c r="BR2921" i="1" s="1"/>
  <c r="BS2914" i="1"/>
  <c r="BR2914" i="1" s="1"/>
  <c r="AS2905" i="1"/>
  <c r="BS2900" i="1"/>
  <c r="BR2900" i="1" s="1"/>
  <c r="BS2853" i="1"/>
  <c r="BR2853" i="1" s="1"/>
  <c r="AT2853" i="1"/>
  <c r="AS2848" i="1"/>
  <c r="BS2786" i="1"/>
  <c r="BR2786" i="1" s="1"/>
  <c r="BS2764" i="1"/>
  <c r="BR2764" i="1" s="1"/>
  <c r="AT2764" i="1"/>
  <c r="BS3006" i="1"/>
  <c r="BR3006" i="1" s="1"/>
  <c r="BS2992" i="1"/>
  <c r="BR2992" i="1" s="1"/>
  <c r="AT2992" i="1"/>
  <c r="BS2973" i="1"/>
  <c r="BR2973" i="1" s="1"/>
  <c r="AT2973" i="1"/>
  <c r="BS2965" i="1"/>
  <c r="BR2965" i="1" s="1"/>
  <c r="AT2965" i="1"/>
  <c r="BS2954" i="1"/>
  <c r="BR2954" i="1" s="1"/>
  <c r="BS2943" i="1"/>
  <c r="BR2943" i="1" s="1"/>
  <c r="BS2929" i="1"/>
  <c r="BR2929" i="1" s="1"/>
  <c r="BS2907" i="1"/>
  <c r="BR2907" i="1" s="1"/>
  <c r="AT2907" i="1"/>
  <c r="BS2882" i="1"/>
  <c r="BR2882" i="1" s="1"/>
  <c r="BS2875" i="1"/>
  <c r="BR2875" i="1" s="1"/>
  <c r="AT2875" i="1"/>
  <c r="BS2871" i="1"/>
  <c r="BR2871" i="1" s="1"/>
  <c r="BS2864" i="1"/>
  <c r="BR2864" i="1" s="1"/>
  <c r="AT2864" i="1"/>
  <c r="BS2846" i="1"/>
  <c r="BR2846" i="1" s="1"/>
  <c r="AS2837" i="1"/>
  <c r="BS2832" i="1"/>
  <c r="BR2832" i="1" s="1"/>
  <c r="AT2832" i="1"/>
  <c r="BS2821" i="1"/>
  <c r="BR2821" i="1" s="1"/>
  <c r="AT2821" i="1"/>
  <c r="BS2814" i="1"/>
  <c r="BR2814" i="1" s="1"/>
  <c r="BS2798" i="1"/>
  <c r="BR2798" i="1" s="1"/>
  <c r="BS2752" i="1"/>
  <c r="BR2752" i="1" s="1"/>
  <c r="AT2752" i="1"/>
  <c r="BS3061" i="1"/>
  <c r="BR3061" i="1" s="1"/>
  <c r="AT3061" i="1"/>
  <c r="BS3083" i="1"/>
  <c r="BR3083" i="1" s="1"/>
  <c r="AT3083" i="1"/>
  <c r="AN3049" i="1"/>
  <c r="AR3049" i="1" s="1"/>
  <c r="BS3033" i="1"/>
  <c r="BR3033" i="1" s="1"/>
  <c r="AN3024" i="1"/>
  <c r="AR3024" i="1" s="1"/>
  <c r="BS3014" i="1"/>
  <c r="BR3014" i="1" s="1"/>
  <c r="BS2989" i="1"/>
  <c r="BR2989" i="1" s="1"/>
  <c r="AT2989" i="1"/>
  <c r="BS2981" i="1"/>
  <c r="BR2981" i="1" s="1"/>
  <c r="AT2981" i="1"/>
  <c r="BS2970" i="1"/>
  <c r="BR2970" i="1" s="1"/>
  <c r="BS2962" i="1"/>
  <c r="BR2962" i="1" s="1"/>
  <c r="BS2951" i="1"/>
  <c r="BR2951" i="1" s="1"/>
  <c r="BS2940" i="1"/>
  <c r="BR2940" i="1" s="1"/>
  <c r="AS2933" i="1"/>
  <c r="BS2917" i="1"/>
  <c r="BR2917" i="1" s="1"/>
  <c r="AT2917" i="1"/>
  <c r="BS2903" i="1"/>
  <c r="BR2903" i="1" s="1"/>
  <c r="AS2898" i="1"/>
  <c r="BS2885" i="1"/>
  <c r="BR2885" i="1" s="1"/>
  <c r="AT2885" i="1"/>
  <c r="AS2869" i="1"/>
  <c r="BS2860" i="1"/>
  <c r="BR2860" i="1" s="1"/>
  <c r="BS2842" i="1"/>
  <c r="BR2842" i="1" s="1"/>
  <c r="BS2828" i="1"/>
  <c r="BR2828" i="1" s="1"/>
  <c r="BS2813" i="1"/>
  <c r="BR2813" i="1" s="1"/>
  <c r="AT2813" i="1"/>
  <c r="BS2790" i="1"/>
  <c r="BR2790" i="1" s="1"/>
  <c r="BS2765" i="1"/>
  <c r="BR2765" i="1" s="1"/>
  <c r="AT2765" i="1"/>
  <c r="AS2754" i="1"/>
  <c r="AN2754" i="1"/>
  <c r="AR2754" i="1" s="1"/>
  <c r="BS2753" i="1"/>
  <c r="BR2753" i="1" s="1"/>
  <c r="AT2753" i="1"/>
  <c r="BS3044" i="1"/>
  <c r="BR3044" i="1" s="1"/>
  <c r="BS3000" i="1"/>
  <c r="BR3000" i="1" s="1"/>
  <c r="AT3000" i="1"/>
  <c r="BS2959" i="1"/>
  <c r="BR2959" i="1" s="1"/>
  <c r="BS2937" i="1"/>
  <c r="BR2937" i="1" s="1"/>
  <c r="BS2910" i="1"/>
  <c r="BR2910" i="1" s="1"/>
  <c r="BS2896" i="1"/>
  <c r="BR2896" i="1" s="1"/>
  <c r="AT2896" i="1"/>
  <c r="BS2892" i="1"/>
  <c r="BR2892" i="1" s="1"/>
  <c r="BS2878" i="1"/>
  <c r="BR2878" i="1" s="1"/>
  <c r="BS2874" i="1"/>
  <c r="BR2874" i="1" s="1"/>
  <c r="BS2849" i="1"/>
  <c r="BR2849" i="1" s="1"/>
  <c r="AT2849" i="1"/>
  <c r="AS2816" i="1"/>
  <c r="AN2816" i="1"/>
  <c r="AR2816" i="1" s="1"/>
  <c r="BS2797" i="1"/>
  <c r="BR2797" i="1" s="1"/>
  <c r="AT2797" i="1"/>
  <c r="AT3078" i="1"/>
  <c r="BS3074" i="1"/>
  <c r="BR3074" i="1" s="1"/>
  <c r="AS3070" i="1"/>
  <c r="BS2997" i="1"/>
  <c r="BR2997" i="1" s="1"/>
  <c r="AT2997" i="1"/>
  <c r="BS2994" i="1"/>
  <c r="BR2994" i="1" s="1"/>
  <c r="BS2975" i="1"/>
  <c r="BR2975" i="1" s="1"/>
  <c r="AN2969" i="1"/>
  <c r="AR2969" i="1" s="1"/>
  <c r="BS2967" i="1"/>
  <c r="BR2967" i="1" s="1"/>
  <c r="AN2961" i="1"/>
  <c r="AR2961" i="1" s="1"/>
  <c r="BS2948" i="1"/>
  <c r="BR2948" i="1" s="1"/>
  <c r="AS2944" i="1"/>
  <c r="BS2926" i="1"/>
  <c r="BR2926" i="1" s="1"/>
  <c r="AS2915" i="1"/>
  <c r="BS2906" i="1"/>
  <c r="BR2906" i="1" s="1"/>
  <c r="BS2888" i="1"/>
  <c r="BR2888" i="1" s="1"/>
  <c r="AT2888" i="1"/>
  <c r="BS2867" i="1"/>
  <c r="BR2867" i="1" s="1"/>
  <c r="AT2867" i="1"/>
  <c r="BS2856" i="1"/>
  <c r="BR2856" i="1" s="1"/>
  <c r="AT2856" i="1"/>
  <c r="BS2845" i="1"/>
  <c r="BR2845" i="1" s="1"/>
  <c r="AT2845" i="1"/>
  <c r="BS2835" i="1"/>
  <c r="BR2835" i="1" s="1"/>
  <c r="AT2835" i="1"/>
  <c r="BS2824" i="1"/>
  <c r="BR2824" i="1" s="1"/>
  <c r="AT2824" i="1"/>
  <c r="BS2812" i="1"/>
  <c r="BR2812" i="1" s="1"/>
  <c r="BS2806" i="1"/>
  <c r="BR2806" i="1" s="1"/>
  <c r="BR2789" i="1"/>
  <c r="BS2789" i="1"/>
  <c r="AT2789" i="1"/>
  <c r="BS2785" i="1"/>
  <c r="BR2785" i="1" s="1"/>
  <c r="AS2778" i="1"/>
  <c r="AN2778" i="1"/>
  <c r="AR2778" i="1" s="1"/>
  <c r="BS2771" i="1"/>
  <c r="BR2771" i="1" s="1"/>
  <c r="AT2771" i="1"/>
  <c r="AS2743" i="1"/>
  <c r="AN2743" i="1"/>
  <c r="AR2743" i="1" s="1"/>
  <c r="BS2740" i="1"/>
  <c r="BR2740" i="1" s="1"/>
  <c r="AT2740" i="1"/>
  <c r="AT2726" i="1"/>
  <c r="BS2986" i="1"/>
  <c r="BR2986" i="1" s="1"/>
  <c r="AS2982" i="1"/>
  <c r="BS2978" i="1"/>
  <c r="BR2978" i="1" s="1"/>
  <c r="BS3063" i="1"/>
  <c r="BR3063" i="1" s="1"/>
  <c r="BS3041" i="1"/>
  <c r="BR3041" i="1" s="1"/>
  <c r="AS3034" i="1"/>
  <c r="AT3028" i="1"/>
  <c r="BS3019" i="1"/>
  <c r="BR3019" i="1" s="1"/>
  <c r="AT3019" i="1"/>
  <c r="AT3017" i="1"/>
  <c r="BS3011" i="1"/>
  <c r="BR3011" i="1" s="1"/>
  <c r="AT3011" i="1"/>
  <c r="AT3009" i="1"/>
  <c r="AT2998" i="1"/>
  <c r="BS2983" i="1"/>
  <c r="BR2983" i="1" s="1"/>
  <c r="AS2979" i="1"/>
  <c r="BS2956" i="1"/>
  <c r="BR2956" i="1" s="1"/>
  <c r="AS2941" i="1"/>
  <c r="BS2934" i="1"/>
  <c r="BR2934" i="1" s="1"/>
  <c r="AT2924" i="1"/>
  <c r="BS2920" i="1"/>
  <c r="BR2920" i="1" s="1"/>
  <c r="AT2920" i="1"/>
  <c r="BS2913" i="1"/>
  <c r="BR2913" i="1" s="1"/>
  <c r="AT2913" i="1"/>
  <c r="AT2868" i="1"/>
  <c r="BS2863" i="1"/>
  <c r="BR2863" i="1" s="1"/>
  <c r="BS2852" i="1"/>
  <c r="BR2852" i="1" s="1"/>
  <c r="BS2838" i="1"/>
  <c r="BR2838" i="1" s="1"/>
  <c r="AS2836" i="1"/>
  <c r="BS2831" i="1"/>
  <c r="BR2831" i="1" s="1"/>
  <c r="BS2805" i="1"/>
  <c r="BR2805" i="1" s="1"/>
  <c r="AT2805" i="1"/>
  <c r="AS2787" i="1"/>
  <c r="BS2773" i="1"/>
  <c r="BR2773" i="1" s="1"/>
  <c r="AN2716" i="1"/>
  <c r="AR2716" i="1" s="1"/>
  <c r="AS2716" i="1"/>
  <c r="BS3003" i="1"/>
  <c r="BR3003" i="1" s="1"/>
  <c r="AT3003" i="1"/>
  <c r="BS3055" i="1"/>
  <c r="BR3055" i="1" s="1"/>
  <c r="BS3052" i="1"/>
  <c r="BR3052" i="1" s="1"/>
  <c r="BS3030" i="1"/>
  <c r="BR3030" i="1" s="1"/>
  <c r="BS3022" i="1"/>
  <c r="BR3022" i="1" s="1"/>
  <c r="AS3059" i="1"/>
  <c r="BS3082" i="1"/>
  <c r="BR3082" i="1" s="1"/>
  <c r="AS3075" i="1"/>
  <c r="BS3071" i="1"/>
  <c r="BR3071" i="1" s="1"/>
  <c r="BS3049" i="1"/>
  <c r="BR3049" i="1" s="1"/>
  <c r="AS3031" i="1"/>
  <c r="BS3027" i="1"/>
  <c r="BR3027" i="1" s="1"/>
  <c r="AT3027" i="1"/>
  <c r="AT3025" i="1"/>
  <c r="AS3020" i="1"/>
  <c r="AS3017" i="1"/>
  <c r="BS3016" i="1"/>
  <c r="BR3016" i="1" s="1"/>
  <c r="AT3016" i="1"/>
  <c r="BS3008" i="1"/>
  <c r="BR3008" i="1" s="1"/>
  <c r="AT3008" i="1"/>
  <c r="BS3005" i="1"/>
  <c r="BR3005" i="1" s="1"/>
  <c r="AT3005" i="1"/>
  <c r="AS2998" i="1"/>
  <c r="BS2991" i="1"/>
  <c r="BR2991" i="1" s="1"/>
  <c r="AS2976" i="1"/>
  <c r="BS2972" i="1"/>
  <c r="BR2972" i="1" s="1"/>
  <c r="BS2964" i="1"/>
  <c r="BR2964" i="1" s="1"/>
  <c r="BS2945" i="1"/>
  <c r="BR2945" i="1" s="1"/>
  <c r="AT2938" i="1"/>
  <c r="AT2935" i="1"/>
  <c r="AT2932" i="1"/>
  <c r="BS2923" i="1"/>
  <c r="BR2923" i="1" s="1"/>
  <c r="AT2923" i="1"/>
  <c r="AT2921" i="1"/>
  <c r="AS2918" i="1"/>
  <c r="AS2911" i="1"/>
  <c r="BR2909" i="1"/>
  <c r="BS2909" i="1"/>
  <c r="AT2909" i="1"/>
  <c r="BS2899" i="1"/>
  <c r="BR2899" i="1" s="1"/>
  <c r="AT2899" i="1"/>
  <c r="BS2895" i="1"/>
  <c r="BR2895" i="1" s="1"/>
  <c r="BS2881" i="1"/>
  <c r="BR2881" i="1" s="1"/>
  <c r="AT2881" i="1"/>
  <c r="AT2879" i="1"/>
  <c r="BS2877" i="1"/>
  <c r="BR2877" i="1" s="1"/>
  <c r="AT2877" i="1"/>
  <c r="BS2870" i="1"/>
  <c r="BR2870" i="1" s="1"/>
  <c r="AT2850" i="1"/>
  <c r="BS2820" i="1"/>
  <c r="BR2820" i="1" s="1"/>
  <c r="AT2818" i="1"/>
  <c r="BS2784" i="1"/>
  <c r="BR2784" i="1" s="1"/>
  <c r="AT2784" i="1"/>
  <c r="AS2704" i="1"/>
  <c r="AN2704" i="1"/>
  <c r="AR2704" i="1" s="1"/>
  <c r="BS2988" i="1"/>
  <c r="BR2988" i="1" s="1"/>
  <c r="BS2980" i="1"/>
  <c r="BR2980" i="1" s="1"/>
  <c r="BS2953" i="1"/>
  <c r="BR2953" i="1" s="1"/>
  <c r="BS2916" i="1"/>
  <c r="BR2916" i="1" s="1"/>
  <c r="BS2902" i="1"/>
  <c r="BR2902" i="1" s="1"/>
  <c r="BS2866" i="1"/>
  <c r="BR2866" i="1" s="1"/>
  <c r="BS2841" i="1"/>
  <c r="BR2841" i="1" s="1"/>
  <c r="AT2841" i="1"/>
  <c r="BS2834" i="1"/>
  <c r="BR2834" i="1" s="1"/>
  <c r="AT2798" i="1"/>
  <c r="BS2796" i="1"/>
  <c r="BR2796" i="1" s="1"/>
  <c r="AT2794" i="1"/>
  <c r="AN2791" i="1"/>
  <c r="AR2791" i="1" s="1"/>
  <c r="AS2791" i="1"/>
  <c r="AN2782" i="1"/>
  <c r="AR2782" i="1" s="1"/>
  <c r="BS2716" i="1"/>
  <c r="BR2716" i="1" s="1"/>
  <c r="AT2716" i="1"/>
  <c r="BS3013" i="1"/>
  <c r="BR3013" i="1" s="1"/>
  <c r="AT3013" i="1"/>
  <c r="AT3036" i="1"/>
  <c r="BS3035" i="1"/>
  <c r="BR3035" i="1" s="1"/>
  <c r="AT3035" i="1"/>
  <c r="AS3014" i="1"/>
  <c r="BS2999" i="1"/>
  <c r="BR2999" i="1" s="1"/>
  <c r="BS2996" i="1"/>
  <c r="BR2996" i="1" s="1"/>
  <c r="BS2977" i="1"/>
  <c r="BR2977" i="1" s="1"/>
  <c r="BR2969" i="1"/>
  <c r="BS2969" i="1"/>
  <c r="BS2961" i="1"/>
  <c r="BR2961" i="1" s="1"/>
  <c r="AT2946" i="1"/>
  <c r="BS2942" i="1"/>
  <c r="BR2942" i="1" s="1"/>
  <c r="BS2931" i="1"/>
  <c r="BR2931" i="1" s="1"/>
  <c r="AT2931" i="1"/>
  <c r="AT2929" i="1"/>
  <c r="BS2928" i="1"/>
  <c r="BR2928" i="1" s="1"/>
  <c r="AT2928" i="1"/>
  <c r="AT2914" i="1"/>
  <c r="BS2887" i="1"/>
  <c r="BR2887" i="1" s="1"/>
  <c r="BS2884" i="1"/>
  <c r="BR2884" i="1" s="1"/>
  <c r="BS2873" i="1"/>
  <c r="BR2873" i="1" s="1"/>
  <c r="AT2873" i="1"/>
  <c r="AT2871" i="1"/>
  <c r="BS2859" i="1"/>
  <c r="BR2859" i="1" s="1"/>
  <c r="AT2859" i="1"/>
  <c r="BS2855" i="1"/>
  <c r="BR2855" i="1" s="1"/>
  <c r="BS2848" i="1"/>
  <c r="BR2848" i="1" s="1"/>
  <c r="AT2848" i="1"/>
  <c r="AT2846" i="1"/>
  <c r="AS2839" i="1"/>
  <c r="BS2837" i="1"/>
  <c r="BR2837" i="1" s="1"/>
  <c r="AT2837" i="1"/>
  <c r="BS2827" i="1"/>
  <c r="BR2827" i="1" s="1"/>
  <c r="AT2827" i="1"/>
  <c r="BS2823" i="1"/>
  <c r="BR2823" i="1" s="1"/>
  <c r="BS2816" i="1"/>
  <c r="BR2816" i="1" s="1"/>
  <c r="AT2816" i="1"/>
  <c r="AT2814" i="1"/>
  <c r="AT2807" i="1"/>
  <c r="AT2802" i="1"/>
  <c r="AT2790" i="1"/>
  <c r="BS2788" i="1"/>
  <c r="BR2788" i="1" s="1"/>
  <c r="BS2777" i="1"/>
  <c r="BR2777" i="1" s="1"/>
  <c r="AT2777" i="1"/>
  <c r="AT2760" i="1"/>
  <c r="BS2741" i="1"/>
  <c r="BR2741" i="1" s="1"/>
  <c r="AT2741" i="1"/>
  <c r="AS3083" i="1"/>
  <c r="BS3076" i="1"/>
  <c r="BR3076" i="1" s="1"/>
  <c r="BS3046" i="1"/>
  <c r="BR3046" i="1" s="1"/>
  <c r="AT3039" i="1"/>
  <c r="BS3057" i="1"/>
  <c r="BR3057" i="1" s="1"/>
  <c r="AT3044" i="1"/>
  <c r="AS3039" i="1"/>
  <c r="BS2985" i="1"/>
  <c r="BR2985" i="1" s="1"/>
  <c r="AT2954" i="1"/>
  <c r="BS2950" i="1"/>
  <c r="BR2950" i="1" s="1"/>
  <c r="AT2943" i="1"/>
  <c r="AT2940" i="1"/>
  <c r="BS2925" i="1"/>
  <c r="BR2925" i="1" s="1"/>
  <c r="AT2925" i="1"/>
  <c r="BS2919" i="1"/>
  <c r="BR2919" i="1" s="1"/>
  <c r="AT2910" i="1"/>
  <c r="BS2905" i="1"/>
  <c r="BR2905" i="1" s="1"/>
  <c r="AT2905" i="1"/>
  <c r="AT2903" i="1"/>
  <c r="BS2898" i="1"/>
  <c r="BR2898" i="1" s="1"/>
  <c r="BS2891" i="1"/>
  <c r="BR2891" i="1" s="1"/>
  <c r="AT2891" i="1"/>
  <c r="AT2882" i="1"/>
  <c r="BS2869" i="1"/>
  <c r="BR2869" i="1" s="1"/>
  <c r="AT2869" i="1"/>
  <c r="BS2844" i="1"/>
  <c r="BR2844" i="1" s="1"/>
  <c r="BS2804" i="1"/>
  <c r="BR2804" i="1" s="1"/>
  <c r="AS2790" i="1"/>
  <c r="BS3058" i="1"/>
  <c r="BR3058" i="1" s="1"/>
  <c r="AT3050" i="1"/>
  <c r="AS3044" i="1"/>
  <c r="BS3015" i="1"/>
  <c r="BR3015" i="1" s="1"/>
  <c r="BS3007" i="1"/>
  <c r="BR3007" i="1" s="1"/>
  <c r="BS2993" i="1"/>
  <c r="BR2993" i="1" s="1"/>
  <c r="AS2989" i="1"/>
  <c r="AS2981" i="1"/>
  <c r="AT2970" i="1"/>
  <c r="AT2962" i="1"/>
  <c r="BS2958" i="1"/>
  <c r="BR2958" i="1" s="1"/>
  <c r="AT2951" i="1"/>
  <c r="AT2948" i="1"/>
  <c r="AS2943" i="1"/>
  <c r="BS2939" i="1"/>
  <c r="BR2939" i="1" s="1"/>
  <c r="AT2939" i="1"/>
  <c r="AT2937" i="1"/>
  <c r="BS2936" i="1"/>
  <c r="BR2936" i="1" s="1"/>
  <c r="AT2936" i="1"/>
  <c r="BS2933" i="1"/>
  <c r="BR2933" i="1" s="1"/>
  <c r="AT2933" i="1"/>
  <c r="AT2926" i="1"/>
  <c r="BS2922" i="1"/>
  <c r="BR2922" i="1" s="1"/>
  <c r="BS2912" i="1"/>
  <c r="BR2912" i="1" s="1"/>
  <c r="AT2912" i="1"/>
  <c r="AS2882" i="1"/>
  <c r="AT2878" i="1"/>
  <c r="AT2860" i="1"/>
  <c r="BS2858" i="1"/>
  <c r="BR2858" i="1" s="1"/>
  <c r="AT2842" i="1"/>
  <c r="AT2828" i="1"/>
  <c r="BS2826" i="1"/>
  <c r="BR2826" i="1" s="1"/>
  <c r="BS2811" i="1"/>
  <c r="BR2811" i="1" s="1"/>
  <c r="AT2811" i="1"/>
  <c r="BS2810" i="1"/>
  <c r="BR2810" i="1" s="1"/>
  <c r="AN2809" i="1"/>
  <c r="AR2809" i="1" s="1"/>
  <c r="BS2799" i="1"/>
  <c r="BR2799" i="1" s="1"/>
  <c r="BS2780" i="1"/>
  <c r="BR2780" i="1" s="1"/>
  <c r="AT2780" i="1"/>
  <c r="BS2776" i="1"/>
  <c r="BR2776" i="1" s="1"/>
  <c r="AT2776" i="1"/>
  <c r="BS3002" i="1"/>
  <c r="BR3002" i="1" s="1"/>
  <c r="BS3065" i="1"/>
  <c r="BR3065" i="1" s="1"/>
  <c r="BS3032" i="1"/>
  <c r="BR3032" i="1" s="1"/>
  <c r="AT3032" i="1"/>
  <c r="BS3029" i="1"/>
  <c r="BR3029" i="1" s="1"/>
  <c r="AT3029" i="1"/>
  <c r="BS3021" i="1"/>
  <c r="BR3021" i="1" s="1"/>
  <c r="AT3021" i="1"/>
  <c r="BS3018" i="1"/>
  <c r="BR3018" i="1" s="1"/>
  <c r="BS3010" i="1"/>
  <c r="BR3010" i="1" s="1"/>
  <c r="BS3073" i="1"/>
  <c r="BR3073" i="1" s="1"/>
  <c r="AT3030" i="1"/>
  <c r="BS3026" i="1"/>
  <c r="BR3026" i="1" s="1"/>
  <c r="AT3066" i="1"/>
  <c r="AT3063" i="1"/>
  <c r="AT3058" i="1"/>
  <c r="BS3054" i="1"/>
  <c r="BR3054" i="1" s="1"/>
  <c r="BS3043" i="1"/>
  <c r="BR3043" i="1" s="1"/>
  <c r="AT3043" i="1"/>
  <c r="AT3041" i="1"/>
  <c r="BS3004" i="1"/>
  <c r="BR3004" i="1" s="1"/>
  <c r="AT2986" i="1"/>
  <c r="AT2978" i="1"/>
  <c r="AT2975" i="1"/>
  <c r="AT2967" i="1"/>
  <c r="AT2959" i="1"/>
  <c r="AT2956" i="1"/>
  <c r="AS2951" i="1"/>
  <c r="AS2948" i="1"/>
  <c r="AT2934" i="1"/>
  <c r="BS2908" i="1"/>
  <c r="BR2908" i="1" s="1"/>
  <c r="BS2901" i="1"/>
  <c r="BR2901" i="1" s="1"/>
  <c r="AT2901" i="1"/>
  <c r="BS2894" i="1"/>
  <c r="BR2894" i="1" s="1"/>
  <c r="AT2892" i="1"/>
  <c r="BS2890" i="1"/>
  <c r="BR2890" i="1" s="1"/>
  <c r="BS2880" i="1"/>
  <c r="BR2880" i="1" s="1"/>
  <c r="AT2880" i="1"/>
  <c r="BS2876" i="1"/>
  <c r="BR2876" i="1" s="1"/>
  <c r="BS2862" i="1"/>
  <c r="BR2862" i="1" s="1"/>
  <c r="AS2860" i="1"/>
  <c r="BS2851" i="1"/>
  <c r="BR2851" i="1" s="1"/>
  <c r="AT2851" i="1"/>
  <c r="AS2842" i="1"/>
  <c r="AT2838" i="1"/>
  <c r="BS2830" i="1"/>
  <c r="BR2830" i="1" s="1"/>
  <c r="AS2828" i="1"/>
  <c r="AN2807" i="1"/>
  <c r="AR2807" i="1" s="1"/>
  <c r="AS2807" i="1"/>
  <c r="BS2791" i="1"/>
  <c r="BR2791" i="1" s="1"/>
  <c r="BS2782" i="1"/>
  <c r="BR2782" i="1" s="1"/>
  <c r="AN2761" i="1"/>
  <c r="AR2761" i="1" s="1"/>
  <c r="BS2736" i="1"/>
  <c r="BR2736" i="1" s="1"/>
  <c r="BS2727" i="1"/>
  <c r="BR2727" i="1" s="1"/>
  <c r="AT2727" i="1"/>
  <c r="BS2683" i="1"/>
  <c r="BR2683" i="1" s="1"/>
  <c r="AT2683" i="1"/>
  <c r="BS3072" i="1"/>
  <c r="BR3072" i="1" s="1"/>
  <c r="AT3072" i="1"/>
  <c r="BS3079" i="1"/>
  <c r="BR3079" i="1" s="1"/>
  <c r="BS3068" i="1"/>
  <c r="BR3068" i="1" s="1"/>
  <c r="BS3060" i="1"/>
  <c r="BR3060" i="1" s="1"/>
  <c r="BS3081" i="1"/>
  <c r="BR3081" i="1" s="1"/>
  <c r="BS3001" i="1"/>
  <c r="BR3001" i="1" s="1"/>
  <c r="AT2994" i="1"/>
  <c r="BS2974" i="1"/>
  <c r="BR2974" i="1" s="1"/>
  <c r="BS2966" i="1"/>
  <c r="BR2966" i="1" s="1"/>
  <c r="AS2956" i="1"/>
  <c r="BS2947" i="1"/>
  <c r="BR2947" i="1" s="1"/>
  <c r="AT2947" i="1"/>
  <c r="BS2930" i="1"/>
  <c r="BR2930" i="1" s="1"/>
  <c r="AT2906" i="1"/>
  <c r="AS2892" i="1"/>
  <c r="AT2874" i="1"/>
  <c r="BS2865" i="1"/>
  <c r="BR2865" i="1" s="1"/>
  <c r="AT2865" i="1"/>
  <c r="AS2856" i="1"/>
  <c r="BS2847" i="1"/>
  <c r="BR2847" i="1" s="1"/>
  <c r="BS2840" i="1"/>
  <c r="BR2840" i="1" s="1"/>
  <c r="AT2840" i="1"/>
  <c r="BS2833" i="1"/>
  <c r="BR2833" i="1" s="1"/>
  <c r="AT2833" i="1"/>
  <c r="AS2824" i="1"/>
  <c r="BS2819" i="1"/>
  <c r="BR2819" i="1" s="1"/>
  <c r="AT2819" i="1"/>
  <c r="BS2815" i="1"/>
  <c r="BR2815" i="1" s="1"/>
  <c r="AN2764" i="1"/>
  <c r="AR2764" i="1" s="1"/>
  <c r="AS2764" i="1"/>
  <c r="BS2747" i="1"/>
  <c r="BR2747" i="1" s="1"/>
  <c r="AT2747" i="1"/>
  <c r="BS3047" i="1"/>
  <c r="BR3047" i="1" s="1"/>
  <c r="BS3038" i="1"/>
  <c r="BR3038" i="1" s="1"/>
  <c r="BS3024" i="1"/>
  <c r="BR3024" i="1" s="1"/>
  <c r="AT3024" i="1"/>
  <c r="BS3062" i="1"/>
  <c r="BR3062" i="1" s="1"/>
  <c r="AS3058" i="1"/>
  <c r="BS3051" i="1"/>
  <c r="BR3051" i="1" s="1"/>
  <c r="AT3051" i="1"/>
  <c r="BS3040" i="1"/>
  <c r="BR3040" i="1" s="1"/>
  <c r="AT3040" i="1"/>
  <c r="BS3037" i="1"/>
  <c r="BR3037" i="1" s="1"/>
  <c r="AT3037" i="1"/>
  <c r="BS3034" i="1"/>
  <c r="BR3034" i="1" s="1"/>
  <c r="BS3023" i="1"/>
  <c r="BR3023" i="1" s="1"/>
  <c r="AS3074" i="1"/>
  <c r="AT3060" i="1"/>
  <c r="AS3055" i="1"/>
  <c r="AS3052" i="1"/>
  <c r="BS3048" i="1"/>
  <c r="BR3048" i="1" s="1"/>
  <c r="AT3048" i="1"/>
  <c r="BS3045" i="1"/>
  <c r="BR3045" i="1" s="1"/>
  <c r="AT3045" i="1"/>
  <c r="AT3038" i="1"/>
  <c r="BS3031" i="1"/>
  <c r="BR3031" i="1" s="1"/>
  <c r="BS3020" i="1"/>
  <c r="BR3020" i="1" s="1"/>
  <c r="BS3012" i="1"/>
  <c r="BR3012" i="1" s="1"/>
  <c r="AS2994" i="1"/>
  <c r="BS2990" i="1"/>
  <c r="BR2990" i="1" s="1"/>
  <c r="BS2982" i="1"/>
  <c r="BR2982" i="1" s="1"/>
  <c r="BS2955" i="1"/>
  <c r="BR2955" i="1" s="1"/>
  <c r="AT2955" i="1"/>
  <c r="AT2953" i="1"/>
  <c r="BS2944" i="1"/>
  <c r="BR2944" i="1" s="1"/>
  <c r="AT2944" i="1"/>
  <c r="BS2941" i="1"/>
  <c r="BR2941" i="1" s="1"/>
  <c r="AT2941" i="1"/>
  <c r="BS2927" i="1"/>
  <c r="BR2927" i="1" s="1"/>
  <c r="AS2920" i="1"/>
  <c r="BS2915" i="1"/>
  <c r="BR2915" i="1" s="1"/>
  <c r="AT2915" i="1"/>
  <c r="BS2911" i="1"/>
  <c r="BR2911" i="1" s="1"/>
  <c r="BS2872" i="1"/>
  <c r="BR2872" i="1" s="1"/>
  <c r="AT2872" i="1"/>
  <c r="BS2854" i="1"/>
  <c r="BR2854" i="1" s="1"/>
  <c r="BS2822" i="1"/>
  <c r="BR2822" i="1" s="1"/>
  <c r="AS2820" i="1"/>
  <c r="AT2773" i="1"/>
  <c r="BS2766" i="1"/>
  <c r="BR2766" i="1" s="1"/>
  <c r="AT2766" i="1"/>
  <c r="AN2750" i="1"/>
  <c r="AR2750" i="1" s="1"/>
  <c r="BS2742" i="1"/>
  <c r="BR2742" i="1" s="1"/>
  <c r="BS2731" i="1"/>
  <c r="BR2731" i="1" s="1"/>
  <c r="AS2700" i="1"/>
  <c r="BS2690" i="1"/>
  <c r="BR2690" i="1" s="1"/>
  <c r="BS2688" i="1"/>
  <c r="BR2688" i="1" s="1"/>
  <c r="BS2679" i="1"/>
  <c r="BR2679" i="1" s="1"/>
  <c r="AS2676" i="1"/>
  <c r="BS2666" i="1"/>
  <c r="BR2666" i="1" s="1"/>
  <c r="AS2653" i="1"/>
  <c r="AS2632" i="1"/>
  <c r="BS2623" i="1"/>
  <c r="BR2623" i="1" s="1"/>
  <c r="AN2615" i="1"/>
  <c r="AR2615" i="1" s="1"/>
  <c r="BS2613" i="1"/>
  <c r="BR2613" i="1" s="1"/>
  <c r="BS2564" i="1"/>
  <c r="BR2564" i="1" s="1"/>
  <c r="AT2564" i="1"/>
  <c r="AN2547" i="1"/>
  <c r="AR2547" i="1" s="1"/>
  <c r="AS2547" i="1"/>
  <c r="AS2545" i="1"/>
  <c r="AN2545" i="1"/>
  <c r="AR2545" i="1" s="1"/>
  <c r="BS2729" i="1"/>
  <c r="BR2729" i="1" s="1"/>
  <c r="BS2718" i="1"/>
  <c r="BR2718" i="1" s="1"/>
  <c r="BS2703" i="1"/>
  <c r="BR2703" i="1" s="1"/>
  <c r="BS2701" i="1"/>
  <c r="BR2701" i="1" s="1"/>
  <c r="AN2693" i="1"/>
  <c r="AR2693" i="1" s="1"/>
  <c r="BS2677" i="1"/>
  <c r="BR2677" i="1" s="1"/>
  <c r="BS2659" i="1"/>
  <c r="BR2659" i="1" s="1"/>
  <c r="BS2639" i="1"/>
  <c r="BR2639" i="1" s="1"/>
  <c r="BS2627" i="1"/>
  <c r="BR2627" i="1" s="1"/>
  <c r="BS2577" i="1"/>
  <c r="BR2577" i="1" s="1"/>
  <c r="AT2577" i="1"/>
  <c r="BS2525" i="1"/>
  <c r="BR2525" i="1" s="1"/>
  <c r="AT2525" i="1"/>
  <c r="BS2699" i="1"/>
  <c r="BR2699" i="1" s="1"/>
  <c r="BS2686" i="1"/>
  <c r="BR2686" i="1" s="1"/>
  <c r="BS2675" i="1"/>
  <c r="BR2675" i="1" s="1"/>
  <c r="BS2630" i="1"/>
  <c r="BR2630" i="1" s="1"/>
  <c r="AT2630" i="1"/>
  <c r="BS2604" i="1"/>
  <c r="BR2604" i="1" s="1"/>
  <c r="AT2604" i="1"/>
  <c r="BS2592" i="1"/>
  <c r="BR2592" i="1" s="1"/>
  <c r="AT2592" i="1"/>
  <c r="BS2583" i="1"/>
  <c r="BR2583" i="1" s="1"/>
  <c r="AT2583" i="1"/>
  <c r="BS2503" i="1"/>
  <c r="BR2503" i="1" s="1"/>
  <c r="AT2503" i="1"/>
  <c r="BS2775" i="1"/>
  <c r="BR2775" i="1" s="1"/>
  <c r="BS2762" i="1"/>
  <c r="BR2762" i="1" s="1"/>
  <c r="BS2751" i="1"/>
  <c r="BR2751" i="1" s="1"/>
  <c r="BS2749" i="1"/>
  <c r="BR2749" i="1" s="1"/>
  <c r="BS2738" i="1"/>
  <c r="BR2738" i="1" s="1"/>
  <c r="BS2714" i="1"/>
  <c r="BR2714" i="1" s="1"/>
  <c r="BS2712" i="1"/>
  <c r="BR2712" i="1" s="1"/>
  <c r="BS2697" i="1"/>
  <c r="BR2697" i="1" s="1"/>
  <c r="BS2673" i="1"/>
  <c r="BR2673" i="1" s="1"/>
  <c r="AN2658" i="1"/>
  <c r="AR2658" i="1" s="1"/>
  <c r="BS2656" i="1"/>
  <c r="BR2656" i="1" s="1"/>
  <c r="AT2656" i="1"/>
  <c r="BS2654" i="1"/>
  <c r="BR2654" i="1" s="1"/>
  <c r="BS2648" i="1"/>
  <c r="BR2648" i="1" s="1"/>
  <c r="BS2641" i="1"/>
  <c r="BR2641" i="1" s="1"/>
  <c r="AN2618" i="1"/>
  <c r="AR2618" i="1" s="1"/>
  <c r="AS2618" i="1"/>
  <c r="AN2611" i="1"/>
  <c r="AR2611" i="1" s="1"/>
  <c r="AS2611" i="1"/>
  <c r="BS2598" i="1"/>
  <c r="BR2598" i="1" s="1"/>
  <c r="AN2569" i="1"/>
  <c r="AR2569" i="1" s="1"/>
  <c r="BS2566" i="1"/>
  <c r="BR2566" i="1" s="1"/>
  <c r="AT2566" i="1"/>
  <c r="BS2551" i="1"/>
  <c r="BR2551" i="1" s="1"/>
  <c r="AT2551" i="1"/>
  <c r="BS2684" i="1"/>
  <c r="BR2684" i="1" s="1"/>
  <c r="AT2684" i="1"/>
  <c r="BS2663" i="1"/>
  <c r="BR2663" i="1" s="1"/>
  <c r="BS2622" i="1"/>
  <c r="BR2622" i="1" s="1"/>
  <c r="BS2619" i="1"/>
  <c r="BR2619" i="1" s="1"/>
  <c r="BS2612" i="1"/>
  <c r="BR2612" i="1" s="1"/>
  <c r="AT2612" i="1"/>
  <c r="BS2591" i="1"/>
  <c r="BR2591" i="1" s="1"/>
  <c r="AT2591" i="1"/>
  <c r="BS2568" i="1"/>
  <c r="BR2568" i="1" s="1"/>
  <c r="AS2558" i="1"/>
  <c r="AN2558" i="1"/>
  <c r="AR2558" i="1" s="1"/>
  <c r="AN2543" i="1"/>
  <c r="AR2543" i="1" s="1"/>
  <c r="BS2745" i="1"/>
  <c r="BR2745" i="1" s="1"/>
  <c r="AS2733" i="1"/>
  <c r="BS2725" i="1"/>
  <c r="BR2725" i="1" s="1"/>
  <c r="BS2710" i="1"/>
  <c r="BR2710" i="1" s="1"/>
  <c r="BS2695" i="1"/>
  <c r="BR2695" i="1" s="1"/>
  <c r="AT2690" i="1"/>
  <c r="BS2682" i="1"/>
  <c r="BR2682" i="1" s="1"/>
  <c r="AT2679" i="1"/>
  <c r="BS2671" i="1"/>
  <c r="BR2671" i="1" s="1"/>
  <c r="AS2668" i="1"/>
  <c r="AT2666" i="1"/>
  <c r="BS2603" i="1"/>
  <c r="BR2603" i="1" s="1"/>
  <c r="BS2553" i="1"/>
  <c r="BR2553" i="1" s="1"/>
  <c r="BS2545" i="1"/>
  <c r="BR2545" i="1" s="1"/>
  <c r="AT2545" i="1"/>
  <c r="BS2516" i="1"/>
  <c r="BR2516" i="1" s="1"/>
  <c r="AT2516" i="1"/>
  <c r="BS2769" i="1"/>
  <c r="BR2769" i="1" s="1"/>
  <c r="BS2758" i="1"/>
  <c r="BR2758" i="1" s="1"/>
  <c r="AT2742" i="1"/>
  <c r="AN2737" i="1"/>
  <c r="AR2737" i="1" s="1"/>
  <c r="BS2734" i="1"/>
  <c r="BR2734" i="1" s="1"/>
  <c r="AT2731" i="1"/>
  <c r="BS2723" i="1"/>
  <c r="BR2723" i="1" s="1"/>
  <c r="BS2708" i="1"/>
  <c r="BR2708" i="1" s="1"/>
  <c r="AT2708" i="1"/>
  <c r="AS2705" i="1"/>
  <c r="AT2703" i="1"/>
  <c r="BS2693" i="1"/>
  <c r="BR2693" i="1" s="1"/>
  <c r="AT2688" i="1"/>
  <c r="BS2680" i="1"/>
  <c r="BR2680" i="1" s="1"/>
  <c r="AT2677" i="1"/>
  <c r="BS2669" i="1"/>
  <c r="BR2669" i="1" s="1"/>
  <c r="BS2626" i="1"/>
  <c r="BR2626" i="1" s="1"/>
  <c r="AT2613" i="1"/>
  <c r="BS2582" i="1"/>
  <c r="BR2582" i="1" s="1"/>
  <c r="AT2582" i="1"/>
  <c r="AN2581" i="1"/>
  <c r="AR2581" i="1" s="1"/>
  <c r="AS2581" i="1"/>
  <c r="BS2579" i="1"/>
  <c r="BR2579" i="1" s="1"/>
  <c r="AS2519" i="1"/>
  <c r="AN2519" i="1"/>
  <c r="AR2519" i="1" s="1"/>
  <c r="BS2756" i="1"/>
  <c r="BR2756" i="1" s="1"/>
  <c r="AT2756" i="1"/>
  <c r="AS2731" i="1"/>
  <c r="AT2729" i="1"/>
  <c r="BS2721" i="1"/>
  <c r="BR2721" i="1" s="1"/>
  <c r="AT2718" i="1"/>
  <c r="BS2706" i="1"/>
  <c r="BR2706" i="1" s="1"/>
  <c r="BS2704" i="1"/>
  <c r="BR2704" i="1" s="1"/>
  <c r="AT2701" i="1"/>
  <c r="BS2691" i="1"/>
  <c r="BR2691" i="1" s="1"/>
  <c r="BS2667" i="1"/>
  <c r="BR2667" i="1" s="1"/>
  <c r="BS2665" i="1"/>
  <c r="BR2665" i="1" s="1"/>
  <c r="AN2650" i="1"/>
  <c r="AR2650" i="1" s="1"/>
  <c r="AT2639" i="1"/>
  <c r="AN2576" i="1"/>
  <c r="AR2576" i="1" s="1"/>
  <c r="AN2571" i="1"/>
  <c r="AR2571" i="1" s="1"/>
  <c r="AS2571" i="1"/>
  <c r="BS2530" i="1"/>
  <c r="BR2530" i="1" s="1"/>
  <c r="AT2530" i="1"/>
  <c r="BS2808" i="1"/>
  <c r="BR2808" i="1" s="1"/>
  <c r="BS2800" i="1"/>
  <c r="BR2800" i="1" s="1"/>
  <c r="BS2792" i="1"/>
  <c r="BR2792" i="1" s="1"/>
  <c r="BS2778" i="1"/>
  <c r="BR2778" i="1" s="1"/>
  <c r="AT2775" i="1"/>
  <c r="BS2767" i="1"/>
  <c r="BR2767" i="1" s="1"/>
  <c r="AT2762" i="1"/>
  <c r="BS2754" i="1"/>
  <c r="BR2754" i="1" s="1"/>
  <c r="BS2743" i="1"/>
  <c r="BR2743" i="1" s="1"/>
  <c r="BS2732" i="1"/>
  <c r="BR2732" i="1" s="1"/>
  <c r="AT2732" i="1"/>
  <c r="AT2699" i="1"/>
  <c r="BS2689" i="1"/>
  <c r="BR2689" i="1" s="1"/>
  <c r="AT2686" i="1"/>
  <c r="BS2678" i="1"/>
  <c r="BR2678" i="1" s="1"/>
  <c r="AT2675" i="1"/>
  <c r="AT2659" i="1"/>
  <c r="BS2658" i="1"/>
  <c r="BR2658" i="1" s="1"/>
  <c r="BS2647" i="1"/>
  <c r="BR2647" i="1" s="1"/>
  <c r="AN2646" i="1"/>
  <c r="AR2646" i="1" s="1"/>
  <c r="BS2643" i="1"/>
  <c r="BR2643" i="1" s="1"/>
  <c r="AT2643" i="1"/>
  <c r="BS2637" i="1"/>
  <c r="BR2637" i="1" s="1"/>
  <c r="BS2625" i="1"/>
  <c r="BR2625" i="1" s="1"/>
  <c r="AT2623" i="1"/>
  <c r="BS2611" i="1"/>
  <c r="BR2611" i="1" s="1"/>
  <c r="BS2606" i="1"/>
  <c r="BR2606" i="1" s="1"/>
  <c r="AT2606" i="1"/>
  <c r="BS2538" i="1"/>
  <c r="BR2538" i="1" s="1"/>
  <c r="AT2538" i="1"/>
  <c r="BS2536" i="1"/>
  <c r="BR2536" i="1" s="1"/>
  <c r="AT2536" i="1"/>
  <c r="BS2730" i="1"/>
  <c r="BR2730" i="1" s="1"/>
  <c r="BS2719" i="1"/>
  <c r="BR2719" i="1" s="1"/>
  <c r="BS2717" i="1"/>
  <c r="BR2717" i="1" s="1"/>
  <c r="BS2702" i="1"/>
  <c r="BR2702" i="1" s="1"/>
  <c r="BS2653" i="1"/>
  <c r="BR2653" i="1" s="1"/>
  <c r="AN2631" i="1"/>
  <c r="AR2631" i="1" s="1"/>
  <c r="AS2631" i="1"/>
  <c r="AT2627" i="1"/>
  <c r="BS2602" i="1"/>
  <c r="BR2602" i="1" s="1"/>
  <c r="BS2601" i="1"/>
  <c r="BR2601" i="1" s="1"/>
  <c r="BS2595" i="1"/>
  <c r="BR2595" i="1" s="1"/>
  <c r="AT2595" i="1"/>
  <c r="BS2580" i="1"/>
  <c r="BR2580" i="1" s="1"/>
  <c r="AT2580" i="1"/>
  <c r="AS2573" i="1"/>
  <c r="AN2573" i="1"/>
  <c r="AR2573" i="1" s="1"/>
  <c r="BS2558" i="1"/>
  <c r="BR2558" i="1" s="1"/>
  <c r="AT2558" i="1"/>
  <c r="BS2519" i="1"/>
  <c r="BR2519" i="1" s="1"/>
  <c r="AT2519" i="1"/>
  <c r="BS2763" i="1"/>
  <c r="BR2763" i="1" s="1"/>
  <c r="BS2739" i="1"/>
  <c r="BR2739" i="1" s="1"/>
  <c r="BS2728" i="1"/>
  <c r="BR2728" i="1" s="1"/>
  <c r="AT2725" i="1"/>
  <c r="BS2715" i="1"/>
  <c r="BR2715" i="1" s="1"/>
  <c r="BS2700" i="1"/>
  <c r="BR2700" i="1" s="1"/>
  <c r="AT2700" i="1"/>
  <c r="AS2697" i="1"/>
  <c r="AT2695" i="1"/>
  <c r="BS2687" i="1"/>
  <c r="BR2687" i="1" s="1"/>
  <c r="AT2682" i="1"/>
  <c r="BS2676" i="1"/>
  <c r="BR2676" i="1" s="1"/>
  <c r="AT2676" i="1"/>
  <c r="AT2671" i="1"/>
  <c r="AT2663" i="1"/>
  <c r="BS2662" i="1"/>
  <c r="BR2662" i="1" s="1"/>
  <c r="BS2660" i="1"/>
  <c r="BR2660" i="1" s="1"/>
  <c r="AT2660" i="1"/>
  <c r="BS2640" i="1"/>
  <c r="BR2640" i="1" s="1"/>
  <c r="BS2636" i="1"/>
  <c r="BR2636" i="1" s="1"/>
  <c r="AT2636" i="1"/>
  <c r="AS2630" i="1"/>
  <c r="BS2614" i="1"/>
  <c r="BR2614" i="1" s="1"/>
  <c r="BS2600" i="1"/>
  <c r="BR2600" i="1" s="1"/>
  <c r="AT2600" i="1"/>
  <c r="AT2598" i="1"/>
  <c r="BS2590" i="1"/>
  <c r="BR2590" i="1" s="1"/>
  <c r="BS2542" i="1"/>
  <c r="BR2542" i="1" s="1"/>
  <c r="BS2501" i="1"/>
  <c r="BR2501" i="1" s="1"/>
  <c r="AT2501" i="1"/>
  <c r="BS2803" i="1"/>
  <c r="BR2803" i="1" s="1"/>
  <c r="BS2795" i="1"/>
  <c r="BR2795" i="1" s="1"/>
  <c r="BR2787" i="1"/>
  <c r="BS2787" i="1"/>
  <c r="BS2774" i="1"/>
  <c r="BR2774" i="1" s="1"/>
  <c r="BS2761" i="1"/>
  <c r="BR2761" i="1" s="1"/>
  <c r="BS2750" i="1"/>
  <c r="BR2750" i="1" s="1"/>
  <c r="AT2745" i="1"/>
  <c r="BS2737" i="1"/>
  <c r="BR2737" i="1" s="1"/>
  <c r="BS2713" i="1"/>
  <c r="BR2713" i="1" s="1"/>
  <c r="AT2710" i="1"/>
  <c r="BS2698" i="1"/>
  <c r="BR2698" i="1" s="1"/>
  <c r="BS2696" i="1"/>
  <c r="BR2696" i="1" s="1"/>
  <c r="AT2693" i="1"/>
  <c r="BS2685" i="1"/>
  <c r="BR2685" i="1" s="1"/>
  <c r="AT2680" i="1"/>
  <c r="BS2674" i="1"/>
  <c r="BR2674" i="1" s="1"/>
  <c r="BS2672" i="1"/>
  <c r="BR2672" i="1" s="1"/>
  <c r="AT2669" i="1"/>
  <c r="AT2648" i="1"/>
  <c r="AS2623" i="1"/>
  <c r="AN2623" i="1"/>
  <c r="AR2623" i="1" s="1"/>
  <c r="BS2617" i="1"/>
  <c r="BR2617" i="1" s="1"/>
  <c r="AT2617" i="1"/>
  <c r="BS2570" i="1"/>
  <c r="BR2570" i="1" s="1"/>
  <c r="AT2570" i="1"/>
  <c r="BS2655" i="1"/>
  <c r="BR2655" i="1" s="1"/>
  <c r="BS2650" i="1"/>
  <c r="BR2650" i="1" s="1"/>
  <c r="BS2646" i="1"/>
  <c r="BR2646" i="1" s="1"/>
  <c r="BS2628" i="1"/>
  <c r="BR2628" i="1" s="1"/>
  <c r="AT2628" i="1"/>
  <c r="AT2808" i="1"/>
  <c r="AT2800" i="1"/>
  <c r="AT2792" i="1"/>
  <c r="BS2772" i="1"/>
  <c r="BR2772" i="1" s="1"/>
  <c r="AT2772" i="1"/>
  <c r="BS2746" i="1"/>
  <c r="BR2746" i="1" s="1"/>
  <c r="AS2723" i="1"/>
  <c r="BS2711" i="1"/>
  <c r="BR2711" i="1" s="1"/>
  <c r="BS2709" i="1"/>
  <c r="BR2709" i="1" s="1"/>
  <c r="BS2694" i="1"/>
  <c r="BR2694" i="1" s="1"/>
  <c r="BS2681" i="1"/>
  <c r="BR2681" i="1" s="1"/>
  <c r="BS2670" i="1"/>
  <c r="BR2670" i="1" s="1"/>
  <c r="BS2664" i="1"/>
  <c r="BR2664" i="1" s="1"/>
  <c r="AN2661" i="1"/>
  <c r="AR2661" i="1" s="1"/>
  <c r="AT2626" i="1"/>
  <c r="AS2615" i="1"/>
  <c r="AT2603" i="1"/>
  <c r="BS2585" i="1"/>
  <c r="BR2585" i="1" s="1"/>
  <c r="BS2584" i="1"/>
  <c r="BR2584" i="1" s="1"/>
  <c r="BS2809" i="1"/>
  <c r="BR2809" i="1" s="1"/>
  <c r="BS2783" i="1"/>
  <c r="BR2783" i="1" s="1"/>
  <c r="BS2759" i="1"/>
  <c r="BR2759" i="1" s="1"/>
  <c r="BS2757" i="1"/>
  <c r="BR2757" i="1" s="1"/>
  <c r="BS2744" i="1"/>
  <c r="BR2744" i="1" s="1"/>
  <c r="BS2735" i="1"/>
  <c r="BR2735" i="1" s="1"/>
  <c r="AT2730" i="1"/>
  <c r="BS2724" i="1"/>
  <c r="BR2724" i="1" s="1"/>
  <c r="AT2724" i="1"/>
  <c r="AT2719" i="1"/>
  <c r="BS2707" i="1"/>
  <c r="BR2707" i="1" s="1"/>
  <c r="AT2689" i="1"/>
  <c r="AT2678" i="1"/>
  <c r="AT2658" i="1"/>
  <c r="BS2657" i="1"/>
  <c r="BR2657" i="1" s="1"/>
  <c r="BS2635" i="1"/>
  <c r="BR2635" i="1" s="1"/>
  <c r="BS2589" i="1"/>
  <c r="BR2589" i="1" s="1"/>
  <c r="BS2573" i="1"/>
  <c r="BR2573" i="1" s="1"/>
  <c r="AT2573" i="1"/>
  <c r="AT2568" i="1"/>
  <c r="BS2817" i="1"/>
  <c r="BR2817" i="1" s="1"/>
  <c r="BS2801" i="1"/>
  <c r="BR2801" i="1" s="1"/>
  <c r="BS2793" i="1"/>
  <c r="BR2793" i="1" s="1"/>
  <c r="BS2781" i="1"/>
  <c r="BR2781" i="1" s="1"/>
  <c r="BS2770" i="1"/>
  <c r="BR2770" i="1" s="1"/>
  <c r="BS2768" i="1"/>
  <c r="BR2768" i="1" s="1"/>
  <c r="AT2803" i="1"/>
  <c r="AT2795" i="1"/>
  <c r="AT2787" i="1"/>
  <c r="BS2779" i="1"/>
  <c r="BR2779" i="1" s="1"/>
  <c r="BS2755" i="1"/>
  <c r="BR2755" i="1" s="1"/>
  <c r="BS2733" i="1"/>
  <c r="BR2733" i="1" s="1"/>
  <c r="AT2728" i="1"/>
  <c r="BS2722" i="1"/>
  <c r="BR2722" i="1" s="1"/>
  <c r="BS2720" i="1"/>
  <c r="BR2720" i="1" s="1"/>
  <c r="AT2717" i="1"/>
  <c r="BS2705" i="1"/>
  <c r="BR2705" i="1" s="1"/>
  <c r="AT2702" i="1"/>
  <c r="BS2692" i="1"/>
  <c r="BR2692" i="1" s="1"/>
  <c r="AT2692" i="1"/>
  <c r="BS2668" i="1"/>
  <c r="BR2668" i="1" s="1"/>
  <c r="AT2668" i="1"/>
  <c r="AT2653" i="1"/>
  <c r="BS2652" i="1"/>
  <c r="BR2652" i="1" s="1"/>
  <c r="AT2652" i="1"/>
  <c r="BS2649" i="1"/>
  <c r="BR2649" i="1" s="1"/>
  <c r="AN2648" i="1"/>
  <c r="AR2648" i="1" s="1"/>
  <c r="AT2647" i="1"/>
  <c r="BS2645" i="1"/>
  <c r="BR2645" i="1" s="1"/>
  <c r="BS2642" i="1"/>
  <c r="BR2642" i="1" s="1"/>
  <c r="AT2642" i="1"/>
  <c r="AN2641" i="1"/>
  <c r="AR2641" i="1" s="1"/>
  <c r="AS2641" i="1"/>
  <c r="AN2633" i="1"/>
  <c r="AR2633" i="1" s="1"/>
  <c r="BS2620" i="1"/>
  <c r="BR2620" i="1" s="1"/>
  <c r="AT2620" i="1"/>
  <c r="AN2619" i="1"/>
  <c r="AR2619" i="1" s="1"/>
  <c r="AS2619" i="1"/>
  <c r="BS2616" i="1"/>
  <c r="BR2616" i="1" s="1"/>
  <c r="AT2616" i="1"/>
  <c r="AS2612" i="1"/>
  <c r="AN2612" i="1"/>
  <c r="AR2612" i="1" s="1"/>
  <c r="AT2602" i="1"/>
  <c r="AT2579" i="1"/>
  <c r="BS2486" i="1"/>
  <c r="BR2486" i="1" s="1"/>
  <c r="BS2434" i="1"/>
  <c r="BR2434" i="1" s="1"/>
  <c r="BS2423" i="1"/>
  <c r="BR2423" i="1" s="1"/>
  <c r="BS2421" i="1"/>
  <c r="BR2421" i="1" s="1"/>
  <c r="BS2410" i="1"/>
  <c r="BR2410" i="1" s="1"/>
  <c r="BS2408" i="1"/>
  <c r="BR2408" i="1" s="1"/>
  <c r="BS2395" i="1"/>
  <c r="BR2395" i="1" s="1"/>
  <c r="BS2356" i="1"/>
  <c r="BR2356" i="1" s="1"/>
  <c r="AT2356" i="1"/>
  <c r="BS2340" i="1"/>
  <c r="BR2340" i="1" s="1"/>
  <c r="AT2340" i="1"/>
  <c r="BS2325" i="1"/>
  <c r="BR2325" i="1" s="1"/>
  <c r="BS2293" i="1"/>
  <c r="BR2293" i="1" s="1"/>
  <c r="BS2276" i="1"/>
  <c r="BR2276" i="1" s="1"/>
  <c r="AT2276" i="1"/>
  <c r="BS2264" i="1"/>
  <c r="BR2264" i="1" s="1"/>
  <c r="BS2257" i="1"/>
  <c r="BR2257" i="1" s="1"/>
  <c r="BS2216" i="1"/>
  <c r="BR2216" i="1" s="1"/>
  <c r="AS2202" i="1"/>
  <c r="BS2200" i="1"/>
  <c r="BR2200" i="1" s="1"/>
  <c r="BS2195" i="1"/>
  <c r="BR2195" i="1" s="1"/>
  <c r="BS2166" i="1"/>
  <c r="BR2166" i="1" s="1"/>
  <c r="BS2144" i="1"/>
  <c r="BR2144" i="1" s="1"/>
  <c r="AT2144" i="1"/>
  <c r="BS2135" i="1"/>
  <c r="BR2135" i="1" s="1"/>
  <c r="AT2135" i="1"/>
  <c r="BS2122" i="1"/>
  <c r="BR2122" i="1" s="1"/>
  <c r="AT2122" i="1"/>
  <c r="BS2118" i="1"/>
  <c r="BR2118" i="1" s="1"/>
  <c r="AT2118" i="1"/>
  <c r="AS2066" i="1"/>
  <c r="AN2054" i="1"/>
  <c r="AR2054" i="1" s="1"/>
  <c r="AS2054" i="1"/>
  <c r="BS2644" i="1"/>
  <c r="BR2644" i="1" s="1"/>
  <c r="AT2644" i="1"/>
  <c r="BS2631" i="1"/>
  <c r="BR2631" i="1" s="1"/>
  <c r="BS2629" i="1"/>
  <c r="BR2629" i="1" s="1"/>
  <c r="BS2618" i="1"/>
  <c r="BR2618" i="1" s="1"/>
  <c r="BS2607" i="1"/>
  <c r="BR2607" i="1" s="1"/>
  <c r="BS2605" i="1"/>
  <c r="BR2605" i="1" s="1"/>
  <c r="BS2581" i="1"/>
  <c r="BR2581" i="1" s="1"/>
  <c r="BS2540" i="1"/>
  <c r="BR2540" i="1" s="1"/>
  <c r="AT2540" i="1"/>
  <c r="BS2527" i="1"/>
  <c r="BR2527" i="1" s="1"/>
  <c r="BS2514" i="1"/>
  <c r="BR2514" i="1" s="1"/>
  <c r="BS2512" i="1"/>
  <c r="BR2512" i="1" s="1"/>
  <c r="BS2499" i="1"/>
  <c r="BR2499" i="1" s="1"/>
  <c r="AN2489" i="1"/>
  <c r="AR2489" i="1" s="1"/>
  <c r="BS2484" i="1"/>
  <c r="BR2484" i="1" s="1"/>
  <c r="AT2484" i="1"/>
  <c r="AN2476" i="1"/>
  <c r="AR2476" i="1" s="1"/>
  <c r="BS2460" i="1"/>
  <c r="BR2460" i="1" s="1"/>
  <c r="AT2460" i="1"/>
  <c r="AS2457" i="1"/>
  <c r="AN2452" i="1"/>
  <c r="AR2452" i="1" s="1"/>
  <c r="AN2439" i="1"/>
  <c r="AR2439" i="1" s="1"/>
  <c r="BS2432" i="1"/>
  <c r="BR2432" i="1" s="1"/>
  <c r="AN2426" i="1"/>
  <c r="AR2426" i="1" s="1"/>
  <c r="BS2419" i="1"/>
  <c r="BR2419" i="1" s="1"/>
  <c r="AN2413" i="1"/>
  <c r="AR2413" i="1" s="1"/>
  <c r="BS2393" i="1"/>
  <c r="BR2393" i="1" s="1"/>
  <c r="BS2380" i="1"/>
  <c r="BR2380" i="1" s="1"/>
  <c r="AT2380" i="1"/>
  <c r="BS2354" i="1"/>
  <c r="BR2354" i="1" s="1"/>
  <c r="AS2343" i="1"/>
  <c r="AN2322" i="1"/>
  <c r="AR2322" i="1" s="1"/>
  <c r="AN2318" i="1"/>
  <c r="AR2318" i="1" s="1"/>
  <c r="AS2305" i="1"/>
  <c r="BS2304" i="1"/>
  <c r="BR2304" i="1" s="1"/>
  <c r="BS2298" i="1"/>
  <c r="BR2298" i="1" s="1"/>
  <c r="AT2298" i="1"/>
  <c r="BS2283" i="1"/>
  <c r="BR2283" i="1" s="1"/>
  <c r="AN2268" i="1"/>
  <c r="AR2268" i="1" s="1"/>
  <c r="AN2256" i="1"/>
  <c r="AR2256" i="1" s="1"/>
  <c r="BS2238" i="1"/>
  <c r="BR2238" i="1" s="1"/>
  <c r="BS2233" i="1"/>
  <c r="BR2233" i="1" s="1"/>
  <c r="AN2212" i="1"/>
  <c r="AR2212" i="1" s="1"/>
  <c r="BS2207" i="1"/>
  <c r="BR2207" i="1" s="1"/>
  <c r="AT2207" i="1"/>
  <c r="BS2192" i="1"/>
  <c r="BR2192" i="1" s="1"/>
  <c r="BS2188" i="1"/>
  <c r="BR2188" i="1" s="1"/>
  <c r="AT2188" i="1"/>
  <c r="BS2172" i="1"/>
  <c r="BR2172" i="1" s="1"/>
  <c r="AT2172" i="1"/>
  <c r="AS2125" i="1"/>
  <c r="BS2110" i="1"/>
  <c r="BR2110" i="1" s="1"/>
  <c r="AT2110" i="1"/>
  <c r="BS2053" i="1"/>
  <c r="BR2053" i="1" s="1"/>
  <c r="AT2053" i="1"/>
  <c r="BS2049" i="1"/>
  <c r="BR2049" i="1" s="1"/>
  <c r="AT2049" i="1"/>
  <c r="BS2497" i="1"/>
  <c r="BR2497" i="1" s="1"/>
  <c r="BS2482" i="1"/>
  <c r="BR2482" i="1" s="1"/>
  <c r="BS2471" i="1"/>
  <c r="BR2471" i="1" s="1"/>
  <c r="BS2458" i="1"/>
  <c r="BR2458" i="1" s="1"/>
  <c r="BS2456" i="1"/>
  <c r="BR2456" i="1" s="1"/>
  <c r="BS2447" i="1"/>
  <c r="BR2447" i="1" s="1"/>
  <c r="BS2445" i="1"/>
  <c r="BR2445" i="1"/>
  <c r="BS2417" i="1"/>
  <c r="BR2417" i="1" s="1"/>
  <c r="BS2406" i="1"/>
  <c r="BR2406" i="1" s="1"/>
  <c r="BS2378" i="1"/>
  <c r="BR2378" i="1" s="1"/>
  <c r="BS2376" i="1"/>
  <c r="BR2376" i="1" s="1"/>
  <c r="BS2367" i="1"/>
  <c r="BR2367" i="1" s="1"/>
  <c r="BS2352" i="1"/>
  <c r="BR2352" i="1" s="1"/>
  <c r="BS2350" i="1"/>
  <c r="BR2350" i="1" s="1"/>
  <c r="AT2350" i="1"/>
  <c r="BS2344" i="1"/>
  <c r="BR2344" i="1" s="1"/>
  <c r="BS2342" i="1"/>
  <c r="BR2342" i="1" s="1"/>
  <c r="AN2339" i="1"/>
  <c r="AR2339" i="1" s="1"/>
  <c r="AS2339" i="1"/>
  <c r="BS2306" i="1"/>
  <c r="BR2306" i="1"/>
  <c r="BS2302" i="1"/>
  <c r="BR2302" i="1" s="1"/>
  <c r="BS2280" i="1"/>
  <c r="BR2280" i="1" s="1"/>
  <c r="BS2278" i="1"/>
  <c r="BR2278" i="1" s="1"/>
  <c r="BS2273" i="1"/>
  <c r="BR2273" i="1" s="1"/>
  <c r="BS2271" i="1"/>
  <c r="BR2271" i="1" s="1"/>
  <c r="BS2259" i="1"/>
  <c r="BR2259" i="1" s="1"/>
  <c r="AT2259" i="1"/>
  <c r="BS2247" i="1"/>
  <c r="BR2247" i="1" s="1"/>
  <c r="BS2224" i="1"/>
  <c r="BR2224" i="1" s="1"/>
  <c r="AT2224" i="1"/>
  <c r="BS2157" i="1"/>
  <c r="BR2157" i="1" s="1"/>
  <c r="AT2157" i="1"/>
  <c r="BS2117" i="1"/>
  <c r="BR2117" i="1" s="1"/>
  <c r="AN2112" i="1"/>
  <c r="AR2112" i="1" s="1"/>
  <c r="AS2112" i="1"/>
  <c r="AN2095" i="1"/>
  <c r="AR2095" i="1" s="1"/>
  <c r="AS2095" i="1"/>
  <c r="BS2078" i="1"/>
  <c r="BR2078" i="1" s="1"/>
  <c r="AT2078" i="1"/>
  <c r="AS2063" i="1"/>
  <c r="AN2063" i="1"/>
  <c r="AR2063" i="1" s="1"/>
  <c r="BS2058" i="1"/>
  <c r="BR2058" i="1" s="1"/>
  <c r="AT2058" i="1"/>
  <c r="BS2523" i="1"/>
  <c r="BR2523" i="1" s="1"/>
  <c r="BS2510" i="1"/>
  <c r="BR2510" i="1" s="1"/>
  <c r="AN2502" i="1"/>
  <c r="AR2502" i="1" s="1"/>
  <c r="AS2494" i="1"/>
  <c r="AN2487" i="1"/>
  <c r="AR2487" i="1" s="1"/>
  <c r="BS2480" i="1"/>
  <c r="BR2480" i="1" s="1"/>
  <c r="BS2469" i="1"/>
  <c r="BR2469" i="1" s="1"/>
  <c r="AN2461" i="1"/>
  <c r="AR2461" i="1" s="1"/>
  <c r="BS2443" i="1"/>
  <c r="BR2443" i="1" s="1"/>
  <c r="AN2433" i="1"/>
  <c r="AR2433" i="1" s="1"/>
  <c r="BS2430" i="1"/>
  <c r="BR2430" i="1" s="1"/>
  <c r="AN2422" i="1"/>
  <c r="AR2422" i="1" s="1"/>
  <c r="BS2404" i="1"/>
  <c r="BR2404" i="1" s="1"/>
  <c r="AT2404" i="1"/>
  <c r="BS2391" i="1"/>
  <c r="BR2391" i="1" s="1"/>
  <c r="BS2389" i="1"/>
  <c r="BR2389" i="1" s="1"/>
  <c r="AN2381" i="1"/>
  <c r="AR2381" i="1" s="1"/>
  <c r="BS2365" i="1"/>
  <c r="BR2365" i="1" s="1"/>
  <c r="BS2327" i="1"/>
  <c r="BR2327" i="1" s="1"/>
  <c r="AN2324" i="1"/>
  <c r="AR2324" i="1" s="1"/>
  <c r="BS2312" i="1"/>
  <c r="BR2312" i="1" s="1"/>
  <c r="BS2310" i="1"/>
  <c r="BR2310" i="1" s="1"/>
  <c r="BR2308" i="1"/>
  <c r="BS2308" i="1"/>
  <c r="AT2308" i="1"/>
  <c r="BS2300" i="1"/>
  <c r="BR2300" i="1" s="1"/>
  <c r="AT2300" i="1"/>
  <c r="AN2263" i="1"/>
  <c r="AR2263" i="1" s="1"/>
  <c r="BS2252" i="1"/>
  <c r="BR2252" i="1" s="1"/>
  <c r="AT2252" i="1"/>
  <c r="BS2227" i="1"/>
  <c r="BR2227" i="1" s="1"/>
  <c r="AT2227" i="1"/>
  <c r="BS2221" i="1"/>
  <c r="BR2221" i="1" s="1"/>
  <c r="BS2187" i="1"/>
  <c r="BR2187" i="1" s="1"/>
  <c r="AT2187" i="1"/>
  <c r="BS2165" i="1"/>
  <c r="BR2165" i="1" s="1"/>
  <c r="BS2152" i="1"/>
  <c r="BR2152" i="1" s="1"/>
  <c r="BS2133" i="1"/>
  <c r="BR2133" i="1" s="1"/>
  <c r="AT2133" i="1"/>
  <c r="BS2077" i="1"/>
  <c r="BR2077" i="1" s="1"/>
  <c r="BS2076" i="1"/>
  <c r="BR2076" i="1" s="1"/>
  <c r="AT2076" i="1"/>
  <c r="BS2069" i="1"/>
  <c r="BR2069" i="1" s="1"/>
  <c r="AT2069" i="1"/>
  <c r="BS2047" i="1"/>
  <c r="BR2047" i="1" s="1"/>
  <c r="AT2047" i="1"/>
  <c r="BS2588" i="1"/>
  <c r="BR2588" i="1" s="1"/>
  <c r="AT2588" i="1"/>
  <c r="BS2562" i="1"/>
  <c r="BR2562" i="1" s="1"/>
  <c r="BS2560" i="1"/>
  <c r="BR2560" i="1" s="1"/>
  <c r="BS2549" i="1"/>
  <c r="BR2549" i="1" s="1"/>
  <c r="BS2534" i="1"/>
  <c r="BR2534" i="1" s="1"/>
  <c r="BS2521" i="1"/>
  <c r="BR2521" i="1" s="1"/>
  <c r="BS2508" i="1"/>
  <c r="BR2508" i="1" s="1"/>
  <c r="AT2508" i="1"/>
  <c r="AN2500" i="1"/>
  <c r="AR2500" i="1" s="1"/>
  <c r="BS2495" i="1"/>
  <c r="BR2495" i="1" s="1"/>
  <c r="BS2493" i="1"/>
  <c r="BR2493" i="1" s="1"/>
  <c r="BS2467" i="1"/>
  <c r="BR2467" i="1" s="1"/>
  <c r="AS2464" i="1"/>
  <c r="BS2454" i="1"/>
  <c r="BR2454" i="1" s="1"/>
  <c r="BS2441" i="1"/>
  <c r="BR2441" i="1" s="1"/>
  <c r="AN2420" i="1"/>
  <c r="AR2420" i="1" s="1"/>
  <c r="BS2402" i="1"/>
  <c r="BR2402" i="1" s="1"/>
  <c r="AN2394" i="1"/>
  <c r="AR2394" i="1" s="1"/>
  <c r="BS2387" i="1"/>
  <c r="BR2387" i="1" s="1"/>
  <c r="AS2384" i="1"/>
  <c r="BS2374" i="1"/>
  <c r="BR2374" i="1" s="1"/>
  <c r="BS2363" i="1"/>
  <c r="BR2363" i="1" s="1"/>
  <c r="AS2360" i="1"/>
  <c r="AN2353" i="1"/>
  <c r="AR2353" i="1" s="1"/>
  <c r="BS2348" i="1"/>
  <c r="BR2348" i="1" s="1"/>
  <c r="AT2348" i="1"/>
  <c r="BS2346" i="1"/>
  <c r="BR2346" i="1" s="1"/>
  <c r="AS2336" i="1"/>
  <c r="AS2313" i="1"/>
  <c r="BS2285" i="1"/>
  <c r="BR2285" i="1" s="1"/>
  <c r="AT2285" i="1"/>
  <c r="AN2277" i="1"/>
  <c r="AR2277" i="1" s="1"/>
  <c r="BS2266" i="1"/>
  <c r="BR2266" i="1" s="1"/>
  <c r="BS2254" i="1"/>
  <c r="BR2254" i="1" s="1"/>
  <c r="AN2246" i="1"/>
  <c r="AR2246" i="1" s="1"/>
  <c r="BS2235" i="1"/>
  <c r="BR2235" i="1" s="1"/>
  <c r="AN2226" i="1"/>
  <c r="AR2226" i="1" s="1"/>
  <c r="BS2209" i="1"/>
  <c r="BR2209" i="1" s="1"/>
  <c r="AT2209" i="1"/>
  <c r="BS2203" i="1"/>
  <c r="BR2203" i="1" s="1"/>
  <c r="AN2199" i="1"/>
  <c r="AR2199" i="1" s="1"/>
  <c r="BS2175" i="1"/>
  <c r="BR2175" i="1" s="1"/>
  <c r="AT2175" i="1"/>
  <c r="AN2163" i="1"/>
  <c r="AR2163" i="1" s="1"/>
  <c r="AS2163" i="1"/>
  <c r="BS2112" i="1"/>
  <c r="BR2112" i="1" s="1"/>
  <c r="BS2651" i="1"/>
  <c r="BR2651" i="1" s="1"/>
  <c r="BS2638" i="1"/>
  <c r="BR2638" i="1" s="1"/>
  <c r="BS2599" i="1"/>
  <c r="BR2599" i="1" s="1"/>
  <c r="BS2597" i="1"/>
  <c r="BR2597" i="1" s="1"/>
  <c r="BS2586" i="1"/>
  <c r="BR2586" i="1" s="1"/>
  <c r="BS2575" i="1"/>
  <c r="BR2575" i="1" s="1"/>
  <c r="BS2547" i="1"/>
  <c r="BR2547" i="1" s="1"/>
  <c r="BS2532" i="1"/>
  <c r="BR2532" i="1" s="1"/>
  <c r="AT2532" i="1"/>
  <c r="AS2529" i="1"/>
  <c r="BS2506" i="1"/>
  <c r="BR2506" i="1" s="1"/>
  <c r="AN2498" i="1"/>
  <c r="AR2498" i="1" s="1"/>
  <c r="BS2491" i="1"/>
  <c r="BR2491" i="1" s="1"/>
  <c r="BS2478" i="1"/>
  <c r="BR2478" i="1" s="1"/>
  <c r="BS2465" i="1"/>
  <c r="BR2465" i="1" s="1"/>
  <c r="AN2457" i="1"/>
  <c r="AR2457" i="1" s="1"/>
  <c r="AT2434" i="1"/>
  <c r="BS2428" i="1"/>
  <c r="BR2428" i="1" s="1"/>
  <c r="AT2428" i="1"/>
  <c r="AT2423" i="1"/>
  <c r="AN2418" i="1"/>
  <c r="AR2418" i="1" s="1"/>
  <c r="BS2415" i="1"/>
  <c r="BR2415" i="1" s="1"/>
  <c r="AT2410" i="1"/>
  <c r="BS2400" i="1"/>
  <c r="BR2400" i="1" s="1"/>
  <c r="AN2392" i="1"/>
  <c r="AR2392" i="1" s="1"/>
  <c r="BS2385" i="1"/>
  <c r="BR2385" i="1" s="1"/>
  <c r="AS2371" i="1"/>
  <c r="BS2361" i="1"/>
  <c r="BR2361" i="1" s="1"/>
  <c r="BS2337" i="1"/>
  <c r="BR2337" i="1" s="1"/>
  <c r="AT2337" i="1"/>
  <c r="AS2334" i="1"/>
  <c r="BS2329" i="1"/>
  <c r="BR2329" i="1" s="1"/>
  <c r="AN2326" i="1"/>
  <c r="AR2326" i="1" s="1"/>
  <c r="AS2319" i="1"/>
  <c r="AS2315" i="1"/>
  <c r="BS2295" i="1"/>
  <c r="BR2295" i="1" s="1"/>
  <c r="BS2256" i="1"/>
  <c r="BR2256" i="1" s="1"/>
  <c r="BS2249" i="1"/>
  <c r="BR2249" i="1" s="1"/>
  <c r="BS2242" i="1"/>
  <c r="BR2242" i="1" s="1"/>
  <c r="BS2218" i="1"/>
  <c r="BR2218" i="1" s="1"/>
  <c r="AT2218" i="1"/>
  <c r="BS2215" i="1"/>
  <c r="BR2215" i="1" s="1"/>
  <c r="AN2211" i="1"/>
  <c r="AR2211" i="1" s="1"/>
  <c r="AS2211" i="1"/>
  <c r="BS2197" i="1"/>
  <c r="BR2197" i="1" s="1"/>
  <c r="BS2179" i="1"/>
  <c r="BR2179" i="1" s="1"/>
  <c r="BS2168" i="1"/>
  <c r="BR2168" i="1" s="1"/>
  <c r="BS2121" i="1"/>
  <c r="BR2121" i="1" s="1"/>
  <c r="AT2121" i="1"/>
  <c r="BS2504" i="1"/>
  <c r="BR2504" i="1" s="1"/>
  <c r="BS2489" i="1"/>
  <c r="BR2489" i="1" s="1"/>
  <c r="AT2486" i="1"/>
  <c r="BS2476" i="1"/>
  <c r="BR2476" i="1" s="1"/>
  <c r="AT2476" i="1"/>
  <c r="BS2452" i="1"/>
  <c r="BR2452" i="1" s="1"/>
  <c r="AT2452" i="1"/>
  <c r="BS2439" i="1"/>
  <c r="BR2439" i="1" s="1"/>
  <c r="BS2437" i="1"/>
  <c r="BR2437" i="1" s="1"/>
  <c r="BS2426" i="1"/>
  <c r="BR2426" i="1" s="1"/>
  <c r="BS2424" i="1"/>
  <c r="BR2424" i="1" s="1"/>
  <c r="AT2421" i="1"/>
  <c r="BS2413" i="1"/>
  <c r="BR2413" i="1" s="1"/>
  <c r="AT2408" i="1"/>
  <c r="AT2395" i="1"/>
  <c r="BS2372" i="1"/>
  <c r="BR2372" i="1" s="1"/>
  <c r="AT2372" i="1"/>
  <c r="AS2356" i="1"/>
  <c r="BS2331" i="1"/>
  <c r="BR2331" i="1" s="1"/>
  <c r="BS2322" i="1"/>
  <c r="BR2322" i="1" s="1"/>
  <c r="AT2322" i="1"/>
  <c r="BS2320" i="1"/>
  <c r="BR2320" i="1" s="1"/>
  <c r="BS2318" i="1"/>
  <c r="BR2318" i="1" s="1"/>
  <c r="BS2297" i="1"/>
  <c r="BR2297" i="1" s="1"/>
  <c r="AT2264" i="1"/>
  <c r="BS2261" i="1"/>
  <c r="BR2261" i="1" s="1"/>
  <c r="AT2257" i="1"/>
  <c r="AS2245" i="1"/>
  <c r="BS2237" i="1"/>
  <c r="BR2237" i="1" s="1"/>
  <c r="AT2237" i="1"/>
  <c r="BS2212" i="1"/>
  <c r="BR2212" i="1" s="1"/>
  <c r="AT2212" i="1"/>
  <c r="BS2206" i="1"/>
  <c r="BR2206" i="1" s="1"/>
  <c r="AT2195" i="1"/>
  <c r="BS2194" i="1"/>
  <c r="BR2194" i="1" s="1"/>
  <c r="AT2194" i="1"/>
  <c r="BS2191" i="1"/>
  <c r="BR2191" i="1" s="1"/>
  <c r="AS2136" i="1"/>
  <c r="BS2115" i="1"/>
  <c r="BR2115" i="1" s="1"/>
  <c r="BS2097" i="1"/>
  <c r="BR2097" i="1" s="1"/>
  <c r="BS2068" i="1"/>
  <c r="BR2068" i="1" s="1"/>
  <c r="AT2068" i="1"/>
  <c r="BS2634" i="1"/>
  <c r="BR2634" i="1" s="1"/>
  <c r="BS2632" i="1"/>
  <c r="BR2632" i="1" s="1"/>
  <c r="AT2629" i="1"/>
  <c r="BS2621" i="1"/>
  <c r="BR2621" i="1" s="1"/>
  <c r="BS2610" i="1"/>
  <c r="BR2610" i="1" s="1"/>
  <c r="BS2608" i="1"/>
  <c r="BR2608" i="1" s="1"/>
  <c r="AT2605" i="1"/>
  <c r="BS2593" i="1"/>
  <c r="BR2593" i="1" s="1"/>
  <c r="BS2571" i="1"/>
  <c r="BR2571" i="1" s="1"/>
  <c r="AS2568" i="1"/>
  <c r="BR2556" i="1"/>
  <c r="BS2556" i="1"/>
  <c r="AT2556" i="1"/>
  <c r="AS2542" i="1"/>
  <c r="BS2528" i="1"/>
  <c r="BR2528" i="1" s="1"/>
  <c r="AS2527" i="1"/>
  <c r="BS2517" i="1"/>
  <c r="BR2517" i="1" s="1"/>
  <c r="AT2512" i="1"/>
  <c r="AS2501" i="1"/>
  <c r="AT2499" i="1"/>
  <c r="AT2482" i="1"/>
  <c r="BS2474" i="1"/>
  <c r="BR2474" i="1" s="1"/>
  <c r="AT2471" i="1"/>
  <c r="BS2463" i="1"/>
  <c r="BR2463" i="1" s="1"/>
  <c r="AT2458" i="1"/>
  <c r="BS2450" i="1"/>
  <c r="BR2450" i="1" s="1"/>
  <c r="AT2447" i="1"/>
  <c r="BS2435" i="1"/>
  <c r="BR2435" i="1" s="1"/>
  <c r="AN2429" i="1"/>
  <c r="AR2429" i="1" s="1"/>
  <c r="AT2419" i="1"/>
  <c r="BS2411" i="1"/>
  <c r="BR2411" i="1" s="1"/>
  <c r="BS2398" i="1"/>
  <c r="BR2398" i="1" s="1"/>
  <c r="AS2395" i="1"/>
  <c r="AT2393" i="1"/>
  <c r="BS2383" i="1"/>
  <c r="BR2383" i="1" s="1"/>
  <c r="AT2378" i="1"/>
  <c r="BS2370" i="1"/>
  <c r="BR2370" i="1" s="1"/>
  <c r="AT2367" i="1"/>
  <c r="BS2359" i="1"/>
  <c r="BR2359" i="1" s="1"/>
  <c r="BS2357" i="1"/>
  <c r="BR2357" i="1" s="1"/>
  <c r="AT2352" i="1"/>
  <c r="BS2339" i="1"/>
  <c r="BR2339" i="1" s="1"/>
  <c r="BS2335" i="1"/>
  <c r="BR2335" i="1" s="1"/>
  <c r="BS2333" i="1"/>
  <c r="BR2333" i="1" s="1"/>
  <c r="AN2328" i="1"/>
  <c r="AR2328" i="1" s="1"/>
  <c r="AT2325" i="1"/>
  <c r="BS2316" i="1"/>
  <c r="BR2316" i="1" s="1"/>
  <c r="AT2316" i="1"/>
  <c r="AN2313" i="1"/>
  <c r="AR2313" i="1" s="1"/>
  <c r="AT2304" i="1"/>
  <c r="BS2292" i="1"/>
  <c r="BR2292" i="1" s="1"/>
  <c r="AT2292" i="1"/>
  <c r="AS2286" i="1"/>
  <c r="AT2283" i="1"/>
  <c r="BS2282" i="1"/>
  <c r="BR2282" i="1" s="1"/>
  <c r="BS2244" i="1"/>
  <c r="BR2244" i="1" s="1"/>
  <c r="AT2244" i="1"/>
  <c r="AT2238" i="1"/>
  <c r="BS2232" i="1"/>
  <c r="BR2232" i="1" s="1"/>
  <c r="AT2216" i="1"/>
  <c r="BS2202" i="1"/>
  <c r="BR2202" i="1" s="1"/>
  <c r="AT2192" i="1"/>
  <c r="BS2183" i="1"/>
  <c r="BR2183" i="1" s="1"/>
  <c r="BS2178" i="1"/>
  <c r="BR2178" i="1" s="1"/>
  <c r="AN2154" i="1"/>
  <c r="AR2154" i="1" s="1"/>
  <c r="BS2126" i="1"/>
  <c r="BR2126" i="1" s="1"/>
  <c r="AS2083" i="1"/>
  <c r="BS2065" i="1"/>
  <c r="BR2065" i="1" s="1"/>
  <c r="AT2065" i="1"/>
  <c r="BS2063" i="1"/>
  <c r="BR2063" i="1" s="1"/>
  <c r="BS2055" i="1"/>
  <c r="BR2055" i="1" s="1"/>
  <c r="AN2043" i="1"/>
  <c r="AR2043" i="1" s="1"/>
  <c r="AS2043" i="1"/>
  <c r="BS2569" i="1"/>
  <c r="BR2569" i="1" s="1"/>
  <c r="BS2554" i="1"/>
  <c r="BR2554" i="1" s="1"/>
  <c r="BS2543" i="1"/>
  <c r="BR2543" i="1" s="1"/>
  <c r="BS2541" i="1"/>
  <c r="BR2541" i="1" s="1"/>
  <c r="BS2515" i="1"/>
  <c r="BR2515" i="1" s="1"/>
  <c r="BS2502" i="1"/>
  <c r="BR2502" i="1" s="1"/>
  <c r="AT2497" i="1"/>
  <c r="BS2487" i="1"/>
  <c r="BR2487" i="1" s="1"/>
  <c r="BS2485" i="1"/>
  <c r="BR2485" i="1" s="1"/>
  <c r="AT2480" i="1"/>
  <c r="BS2472" i="1"/>
  <c r="BR2472" i="1" s="1"/>
  <c r="AT2469" i="1"/>
  <c r="BS2461" i="1"/>
  <c r="BR2461" i="1" s="1"/>
  <c r="AT2456" i="1"/>
  <c r="BS2448" i="1"/>
  <c r="BR2448" i="1" s="1"/>
  <c r="AT2445" i="1"/>
  <c r="BS2433" i="1"/>
  <c r="BR2433" i="1" s="1"/>
  <c r="BS2422" i="1"/>
  <c r="BR2422" i="1" s="1"/>
  <c r="AT2417" i="1"/>
  <c r="BR2409" i="1"/>
  <c r="BS2409" i="1"/>
  <c r="AT2406" i="1"/>
  <c r="BS2396" i="1"/>
  <c r="BR2396" i="1" s="1"/>
  <c r="AT2396" i="1"/>
  <c r="AT2391" i="1"/>
  <c r="BS2381" i="1"/>
  <c r="BR2381" i="1" s="1"/>
  <c r="AT2376" i="1"/>
  <c r="BS2368" i="1"/>
  <c r="BR2368" i="1" s="1"/>
  <c r="AT2365" i="1"/>
  <c r="BS2355" i="1"/>
  <c r="BR2355" i="1" s="1"/>
  <c r="AT2344" i="1"/>
  <c r="AT2342" i="1"/>
  <c r="BS2324" i="1"/>
  <c r="BR2324" i="1" s="1"/>
  <c r="AT2324" i="1"/>
  <c r="AT2306" i="1"/>
  <c r="AT2293" i="1"/>
  <c r="AS2283" i="1"/>
  <c r="AT2278" i="1"/>
  <c r="AT2271" i="1"/>
  <c r="BS2263" i="1"/>
  <c r="BR2263" i="1" s="1"/>
  <c r="AT2247" i="1"/>
  <c r="AS2238" i="1"/>
  <c r="BS2226" i="1"/>
  <c r="BR2226" i="1" s="1"/>
  <c r="AS2216" i="1"/>
  <c r="AS2207" i="1"/>
  <c r="AT2166" i="1"/>
  <c r="BS2148" i="1"/>
  <c r="BR2148" i="1" s="1"/>
  <c r="AT2148" i="1"/>
  <c r="AS2144" i="1"/>
  <c r="AS2138" i="1"/>
  <c r="BS2131" i="1"/>
  <c r="BR2131" i="1" s="1"/>
  <c r="AT2131" i="1"/>
  <c r="BS2120" i="1"/>
  <c r="BR2120" i="1" s="1"/>
  <c r="BS2114" i="1"/>
  <c r="BR2114" i="1" s="1"/>
  <c r="AT2114" i="1"/>
  <c r="AN2105" i="1"/>
  <c r="AR2105" i="1" s="1"/>
  <c r="AS2105" i="1"/>
  <c r="BS2094" i="1"/>
  <c r="BR2094" i="1"/>
  <c r="AT2094" i="1"/>
  <c r="AS2087" i="1"/>
  <c r="AN2087" i="1"/>
  <c r="AR2087" i="1" s="1"/>
  <c r="AS2564" i="1"/>
  <c r="AT2562" i="1"/>
  <c r="BS2552" i="1"/>
  <c r="BR2552" i="1" s="1"/>
  <c r="AT2549" i="1"/>
  <c r="BS2539" i="1"/>
  <c r="BR2539" i="1" s="1"/>
  <c r="AS2536" i="1"/>
  <c r="BS2526" i="1"/>
  <c r="BR2526" i="1" s="1"/>
  <c r="AT2523" i="1"/>
  <c r="BS2513" i="1"/>
  <c r="BR2513" i="1" s="1"/>
  <c r="AT2510" i="1"/>
  <c r="BS2500" i="1"/>
  <c r="BR2500" i="1" s="1"/>
  <c r="AT2500" i="1"/>
  <c r="AT2495" i="1"/>
  <c r="BS2483" i="1"/>
  <c r="BR2483" i="1" s="1"/>
  <c r="AN2464" i="1"/>
  <c r="AR2464" i="1" s="1"/>
  <c r="BS2459" i="1"/>
  <c r="BR2459" i="1" s="1"/>
  <c r="AT2443" i="1"/>
  <c r="AT2430" i="1"/>
  <c r="BS2420" i="1"/>
  <c r="BR2420" i="1" s="1"/>
  <c r="AT2420" i="1"/>
  <c r="AT2402" i="1"/>
  <c r="BS2394" i="1"/>
  <c r="BR2394" i="1" s="1"/>
  <c r="BS2392" i="1"/>
  <c r="BR2392" i="1" s="1"/>
  <c r="AT2389" i="1"/>
  <c r="AN2384" i="1"/>
  <c r="AR2384" i="1" s="1"/>
  <c r="BS2379" i="1"/>
  <c r="BR2379" i="1" s="1"/>
  <c r="AN2360" i="1"/>
  <c r="AR2360" i="1" s="1"/>
  <c r="BS2353" i="1"/>
  <c r="BR2353" i="1" s="1"/>
  <c r="AT2346" i="1"/>
  <c r="AS2342" i="1"/>
  <c r="BS2341" i="1"/>
  <c r="BR2341" i="1" s="1"/>
  <c r="AN2336" i="1"/>
  <c r="AR2336" i="1" s="1"/>
  <c r="AT2327" i="1"/>
  <c r="AT2312" i="1"/>
  <c r="AT2302" i="1"/>
  <c r="BS2277" i="1"/>
  <c r="BR2277" i="1" s="1"/>
  <c r="AT2273" i="1"/>
  <c r="BS2265" i="1"/>
  <c r="BR2265" i="1" s="1"/>
  <c r="AS2259" i="1"/>
  <c r="BS2258" i="1"/>
  <c r="BR2258" i="1" s="1"/>
  <c r="BS2251" i="1"/>
  <c r="BR2251" i="1" s="1"/>
  <c r="BS2246" i="1"/>
  <c r="BR2246" i="1" s="1"/>
  <c r="AT2233" i="1"/>
  <c r="BS2211" i="1"/>
  <c r="BR2211" i="1" s="1"/>
  <c r="AT2211" i="1"/>
  <c r="AT2200" i="1"/>
  <c r="BS2182" i="1"/>
  <c r="BR2182" i="1" s="1"/>
  <c r="BS2170" i="1"/>
  <c r="BR2170" i="1" s="1"/>
  <c r="AT2170" i="1"/>
  <c r="BS2163" i="1"/>
  <c r="BR2163" i="1" s="1"/>
  <c r="BS2155" i="1"/>
  <c r="BR2155" i="1" s="1"/>
  <c r="BS2142" i="1"/>
  <c r="BR2142" i="1" s="1"/>
  <c r="AN2108" i="1"/>
  <c r="AR2108" i="1" s="1"/>
  <c r="AS2108" i="1"/>
  <c r="BS2091" i="1"/>
  <c r="BR2091" i="1" s="1"/>
  <c r="AT2091" i="1"/>
  <c r="BS2567" i="1"/>
  <c r="BR2567" i="1" s="1"/>
  <c r="BS2565" i="1"/>
  <c r="BR2565" i="1" s="1"/>
  <c r="AT2560" i="1"/>
  <c r="BS2537" i="1"/>
  <c r="BR2537" i="1" s="1"/>
  <c r="AT2534" i="1"/>
  <c r="AT2521" i="1"/>
  <c r="BS2498" i="1"/>
  <c r="BR2498" i="1" s="1"/>
  <c r="BS2496" i="1"/>
  <c r="BR2496" i="1" s="1"/>
  <c r="AS2495" i="1"/>
  <c r="BS2481" i="1"/>
  <c r="BR2481" i="1" s="1"/>
  <c r="BS2470" i="1"/>
  <c r="BR2470" i="1" s="1"/>
  <c r="AT2467" i="1"/>
  <c r="BS2457" i="1"/>
  <c r="BR2457" i="1" s="1"/>
  <c r="AT2454" i="1"/>
  <c r="BS2446" i="1"/>
  <c r="BR2446" i="1" s="1"/>
  <c r="AS2443" i="1"/>
  <c r="BS2418" i="1"/>
  <c r="BR2418" i="1" s="1"/>
  <c r="BS2407" i="1"/>
  <c r="BR2407" i="1" s="1"/>
  <c r="BS2405" i="1"/>
  <c r="BR2405" i="1" s="1"/>
  <c r="BS2377" i="1"/>
  <c r="BR2377" i="1" s="1"/>
  <c r="BS2366" i="1"/>
  <c r="BR2366" i="1" s="1"/>
  <c r="BS2345" i="1"/>
  <c r="BR2345" i="1" s="1"/>
  <c r="BS2343" i="1"/>
  <c r="BR2343" i="1" s="1"/>
  <c r="BS2326" i="1"/>
  <c r="BR2326" i="1" s="1"/>
  <c r="BS2305" i="1"/>
  <c r="BR2305" i="1" s="1"/>
  <c r="BS2299" i="1"/>
  <c r="BR2299" i="1" s="1"/>
  <c r="BS2287" i="1"/>
  <c r="BR2287" i="1" s="1"/>
  <c r="BS2284" i="1"/>
  <c r="BR2284" i="1" s="1"/>
  <c r="AT2284" i="1"/>
  <c r="AT2280" i="1"/>
  <c r="BS2272" i="1"/>
  <c r="BR2272" i="1" s="1"/>
  <c r="BS2270" i="1"/>
  <c r="BR2270" i="1" s="1"/>
  <c r="BS2248" i="1"/>
  <c r="BR2248" i="1" s="1"/>
  <c r="AT2248" i="1"/>
  <c r="BS2241" i="1"/>
  <c r="BR2241" i="1" s="1"/>
  <c r="BS2239" i="1"/>
  <c r="BR2239" i="1" s="1"/>
  <c r="BS2223" i="1"/>
  <c r="BR2223" i="1" s="1"/>
  <c r="BS2220" i="1"/>
  <c r="BR2220" i="1" s="1"/>
  <c r="AT2220" i="1"/>
  <c r="BS2208" i="1"/>
  <c r="BR2208" i="1" s="1"/>
  <c r="BS2147" i="1"/>
  <c r="BR2147" i="1" s="1"/>
  <c r="AT2147" i="1"/>
  <c r="BS2139" i="1"/>
  <c r="BR2139" i="1" s="1"/>
  <c r="AT2139" i="1"/>
  <c r="BS2125" i="1"/>
  <c r="BR2125" i="1" s="1"/>
  <c r="AT2125" i="1"/>
  <c r="AN2102" i="1"/>
  <c r="AR2102" i="1" s="1"/>
  <c r="BS2090" i="1"/>
  <c r="BR2090" i="1" s="1"/>
  <c r="AN2080" i="1"/>
  <c r="AR2080" i="1" s="1"/>
  <c r="AS2080" i="1"/>
  <c r="BS2578" i="1"/>
  <c r="BR2578" i="1" s="1"/>
  <c r="BS2576" i="1"/>
  <c r="BR2576" i="1" s="1"/>
  <c r="BS2563" i="1"/>
  <c r="BR2563" i="1" s="1"/>
  <c r="BS2550" i="1"/>
  <c r="BR2550" i="1" s="1"/>
  <c r="BS2524" i="1"/>
  <c r="BR2524" i="1" s="1"/>
  <c r="AT2524" i="1"/>
  <c r="AS2521" i="1"/>
  <c r="BS2511" i="1"/>
  <c r="BR2511" i="1" s="1"/>
  <c r="BS2509" i="1"/>
  <c r="BR2509" i="1" s="1"/>
  <c r="AT2504" i="1"/>
  <c r="AT2478" i="1"/>
  <c r="AT2465" i="1"/>
  <c r="BS2444" i="1"/>
  <c r="BR2444" i="1" s="1"/>
  <c r="AT2444" i="1"/>
  <c r="AT2439" i="1"/>
  <c r="BS2431" i="1"/>
  <c r="BR2431" i="1" s="1"/>
  <c r="AT2426" i="1"/>
  <c r="BS2416" i="1"/>
  <c r="BR2416" i="1" s="1"/>
  <c r="AT2413" i="1"/>
  <c r="BS2403" i="1"/>
  <c r="BR2403" i="1" s="1"/>
  <c r="BS2390" i="1"/>
  <c r="BR2390" i="1" s="1"/>
  <c r="AS2374" i="1"/>
  <c r="BS2351" i="1"/>
  <c r="BR2351" i="1" s="1"/>
  <c r="BS2349" i="1"/>
  <c r="BR2349" i="1" s="1"/>
  <c r="BS2347" i="1"/>
  <c r="BR2347" i="1" s="1"/>
  <c r="BS2328" i="1"/>
  <c r="BR2328" i="1" s="1"/>
  <c r="AS2310" i="1"/>
  <c r="BS2309" i="1"/>
  <c r="BR2309" i="1" s="1"/>
  <c r="BS2307" i="1"/>
  <c r="BR2307" i="1" s="1"/>
  <c r="BS2301" i="1"/>
  <c r="BR2301" i="1" s="1"/>
  <c r="BS2294" i="1"/>
  <c r="BR2294" i="1" s="1"/>
  <c r="BS2289" i="1"/>
  <c r="BR2289" i="1" s="1"/>
  <c r="AS2280" i="1"/>
  <c r="BS2279" i="1"/>
  <c r="BR2279" i="1" s="1"/>
  <c r="BS2267" i="1"/>
  <c r="BR2267" i="1" s="1"/>
  <c r="BS2260" i="1"/>
  <c r="BR2260" i="1" s="1"/>
  <c r="AT2260" i="1"/>
  <c r="AT2221" i="1"/>
  <c r="BS2217" i="1"/>
  <c r="BR2217" i="1" s="1"/>
  <c r="BS2205" i="1"/>
  <c r="BR2205" i="1" s="1"/>
  <c r="BS2193" i="1"/>
  <c r="BR2193" i="1" s="1"/>
  <c r="AS2175" i="1"/>
  <c r="AT2168" i="1"/>
  <c r="AT2165" i="1"/>
  <c r="BS2159" i="1"/>
  <c r="BR2159" i="1" s="1"/>
  <c r="AT2152" i="1"/>
  <c r="AT2117" i="1"/>
  <c r="AN2071" i="1"/>
  <c r="AR2071" i="1" s="1"/>
  <c r="AS2071" i="1"/>
  <c r="BS2624" i="1"/>
  <c r="BR2624" i="1" s="1"/>
  <c r="BS2615" i="1"/>
  <c r="BR2615" i="1" s="1"/>
  <c r="BS2587" i="1"/>
  <c r="BR2587" i="1" s="1"/>
  <c r="BS2561" i="1"/>
  <c r="BR2561" i="1" s="1"/>
  <c r="BS2535" i="1"/>
  <c r="BR2535" i="1" s="1"/>
  <c r="BS2533" i="1"/>
  <c r="BR2533" i="1" s="1"/>
  <c r="BS2522" i="1"/>
  <c r="BR2522" i="1" s="1"/>
  <c r="BS2520" i="1"/>
  <c r="BR2520" i="1" s="1"/>
  <c r="BS2507" i="1"/>
  <c r="BR2507" i="1" s="1"/>
  <c r="BS2494" i="1"/>
  <c r="BR2494" i="1" s="1"/>
  <c r="AT2489" i="1"/>
  <c r="BS2468" i="1"/>
  <c r="BR2468" i="1" s="1"/>
  <c r="AT2468" i="1"/>
  <c r="BS2455" i="1"/>
  <c r="BR2455" i="1" s="1"/>
  <c r="BS2442" i="1"/>
  <c r="BR2442" i="1" s="1"/>
  <c r="BS2440" i="1"/>
  <c r="BR2440" i="1" s="1"/>
  <c r="AT2437" i="1"/>
  <c r="BS2429" i="1"/>
  <c r="BR2429" i="1" s="1"/>
  <c r="AT2424" i="1"/>
  <c r="BS2401" i="1"/>
  <c r="BR2401" i="1" s="1"/>
  <c r="BS2388" i="1"/>
  <c r="BR2388" i="1" s="1"/>
  <c r="AT2388" i="1"/>
  <c r="BS2375" i="1"/>
  <c r="BR2375" i="1" s="1"/>
  <c r="BS2364" i="1"/>
  <c r="BR2364" i="1" s="1"/>
  <c r="AT2364" i="1"/>
  <c r="AT2331" i="1"/>
  <c r="AT2320" i="1"/>
  <c r="AT2318" i="1"/>
  <c r="BS2313" i="1"/>
  <c r="BR2313" i="1" s="1"/>
  <c r="BS2311" i="1"/>
  <c r="BR2311" i="1" s="1"/>
  <c r="AT2311" i="1"/>
  <c r="BS2291" i="1"/>
  <c r="BR2291" i="1" s="1"/>
  <c r="AT2291" i="1"/>
  <c r="AT2256" i="1"/>
  <c r="AT2254" i="1"/>
  <c r="AT2249" i="1"/>
  <c r="BS2243" i="1"/>
  <c r="BR2243" i="1" s="1"/>
  <c r="BR2234" i="1"/>
  <c r="BS2234" i="1"/>
  <c r="AN2233" i="1"/>
  <c r="AR2233" i="1" s="1"/>
  <c r="AS2233" i="1"/>
  <c r="AT2215" i="1"/>
  <c r="BS2196" i="1"/>
  <c r="BR2196" i="1" s="1"/>
  <c r="AT2196" i="1"/>
  <c r="BS2185" i="1"/>
  <c r="BR2185" i="1" s="1"/>
  <c r="AT2185" i="1"/>
  <c r="BS2173" i="1"/>
  <c r="BR2173" i="1" s="1"/>
  <c r="AN2172" i="1"/>
  <c r="AR2172" i="1" s="1"/>
  <c r="AS2165" i="1"/>
  <c r="BS2162" i="1"/>
  <c r="BR2162" i="1" s="1"/>
  <c r="AT2162" i="1"/>
  <c r="BS2154" i="1"/>
  <c r="BR2154" i="1" s="1"/>
  <c r="BS2137" i="1"/>
  <c r="BR2137" i="1" s="1"/>
  <c r="AS2133" i="1"/>
  <c r="AS2132" i="1"/>
  <c r="BS2130" i="1"/>
  <c r="BR2130" i="1" s="1"/>
  <c r="BS2574" i="1"/>
  <c r="BR2574" i="1" s="1"/>
  <c r="AT2554" i="1"/>
  <c r="BS2548" i="1"/>
  <c r="BR2548" i="1" s="1"/>
  <c r="AT2548" i="1"/>
  <c r="AT2543" i="1"/>
  <c r="BS2531" i="1"/>
  <c r="BR2531" i="1" s="1"/>
  <c r="BS2505" i="1"/>
  <c r="BR2505" i="1" s="1"/>
  <c r="BS2492" i="1"/>
  <c r="BR2492" i="1" s="1"/>
  <c r="AT2492" i="1"/>
  <c r="AT2487" i="1"/>
  <c r="BS2479" i="1"/>
  <c r="BR2479" i="1" s="1"/>
  <c r="BR2477" i="1"/>
  <c r="BS2477" i="1"/>
  <c r="BS2466" i="1"/>
  <c r="BR2466" i="1" s="1"/>
  <c r="BS2464" i="1"/>
  <c r="BR2464" i="1" s="1"/>
  <c r="BS2453" i="1"/>
  <c r="BR2453" i="1" s="1"/>
  <c r="AT2448" i="1"/>
  <c r="BS2427" i="1"/>
  <c r="BR2427" i="1" s="1"/>
  <c r="BS2414" i="1"/>
  <c r="BR2414" i="1" s="1"/>
  <c r="BS2386" i="1"/>
  <c r="BR2386" i="1" s="1"/>
  <c r="BS2384" i="1"/>
  <c r="BR2384" i="1" s="1"/>
  <c r="AT2381" i="1"/>
  <c r="BS2373" i="1"/>
  <c r="BR2373" i="1" s="1"/>
  <c r="AT2368" i="1"/>
  <c r="BS2362" i="1"/>
  <c r="BR2362" i="1" s="1"/>
  <c r="BS2360" i="1"/>
  <c r="BR2360" i="1" s="1"/>
  <c r="AT2357" i="1"/>
  <c r="BS2336" i="1"/>
  <c r="BR2336" i="1" s="1"/>
  <c r="BS2330" i="1"/>
  <c r="BR2330" i="1" s="1"/>
  <c r="BS2315" i="1"/>
  <c r="BR2315" i="1" s="1"/>
  <c r="AS2275" i="1"/>
  <c r="BS2274" i="1"/>
  <c r="BR2274" i="1" s="1"/>
  <c r="AS2215" i="1"/>
  <c r="BS2198" i="1"/>
  <c r="BR2198" i="1" s="1"/>
  <c r="AT2198" i="1"/>
  <c r="BS2189" i="1"/>
  <c r="BR2189" i="1" s="1"/>
  <c r="BS2158" i="1"/>
  <c r="BR2158" i="1" s="1"/>
  <c r="BS2150" i="1"/>
  <c r="BR2150" i="1" s="1"/>
  <c r="AT2150" i="1"/>
  <c r="AN2134" i="1"/>
  <c r="AR2134" i="1" s="1"/>
  <c r="AS2134" i="1"/>
  <c r="BS2124" i="1"/>
  <c r="BR2124" i="1" s="1"/>
  <c r="AT2124" i="1"/>
  <c r="AS2117" i="1"/>
  <c r="AN2117" i="1"/>
  <c r="AR2117" i="1" s="1"/>
  <c r="AS2072" i="1"/>
  <c r="AN2072" i="1"/>
  <c r="AR2072" i="1" s="1"/>
  <c r="BS2061" i="1"/>
  <c r="BR2061" i="1" s="1"/>
  <c r="AT2061" i="1"/>
  <c r="BS2596" i="1"/>
  <c r="BR2596" i="1" s="1"/>
  <c r="AT2596" i="1"/>
  <c r="AT2569" i="1"/>
  <c r="BS2559" i="1"/>
  <c r="BR2559" i="1" s="1"/>
  <c r="BS2557" i="1"/>
  <c r="BR2557" i="1" s="1"/>
  <c r="AT2552" i="1"/>
  <c r="BS2546" i="1"/>
  <c r="BR2546" i="1" s="1"/>
  <c r="BS2544" i="1"/>
  <c r="BR2544" i="1" s="1"/>
  <c r="AT2541" i="1"/>
  <c r="BS2529" i="1"/>
  <c r="BR2529" i="1" s="1"/>
  <c r="BS2518" i="1"/>
  <c r="BR2518" i="1" s="1"/>
  <c r="AT2502" i="1"/>
  <c r="BS2490" i="1"/>
  <c r="BR2490" i="1" s="1"/>
  <c r="BS2488" i="1"/>
  <c r="BR2488" i="1" s="1"/>
  <c r="BS2475" i="1"/>
  <c r="BR2475" i="1" s="1"/>
  <c r="BS2451" i="1"/>
  <c r="BR2451" i="1" s="1"/>
  <c r="BS2438" i="1"/>
  <c r="BR2438" i="1" s="1"/>
  <c r="AS2435" i="1"/>
  <c r="AT2433" i="1"/>
  <c r="BS2425" i="1"/>
  <c r="BR2425" i="1" s="1"/>
  <c r="AT2422" i="1"/>
  <c r="AT2409" i="1"/>
  <c r="BS2371" i="1"/>
  <c r="BR2371" i="1" s="1"/>
  <c r="BS2338" i="1"/>
  <c r="BR2338" i="1" s="1"/>
  <c r="BS2334" i="1"/>
  <c r="BR2334" i="1" s="1"/>
  <c r="BS2323" i="1"/>
  <c r="BR2323" i="1" s="1"/>
  <c r="BS2321" i="1"/>
  <c r="BR2321" i="1" s="1"/>
  <c r="BS2319" i="1"/>
  <c r="BR2319" i="1" s="1"/>
  <c r="BS2317" i="1"/>
  <c r="BR2317" i="1" s="1"/>
  <c r="BS2296" i="1"/>
  <c r="BR2296" i="1" s="1"/>
  <c r="BS2286" i="1"/>
  <c r="BR2286" i="1" s="1"/>
  <c r="BS2281" i="1"/>
  <c r="BR2281" i="1" s="1"/>
  <c r="BS2269" i="1"/>
  <c r="BR2269" i="1" s="1"/>
  <c r="BS2231" i="1"/>
  <c r="BR2231" i="1" s="1"/>
  <c r="BS2228" i="1"/>
  <c r="BR2228" i="1" s="1"/>
  <c r="AT2228" i="1"/>
  <c r="BS2225" i="1"/>
  <c r="BR2225" i="1" s="1"/>
  <c r="BS2213" i="1"/>
  <c r="BR2213" i="1" s="1"/>
  <c r="BS2181" i="1"/>
  <c r="BR2181" i="1" s="1"/>
  <c r="AT2181" i="1"/>
  <c r="BS2169" i="1"/>
  <c r="BR2169" i="1" s="1"/>
  <c r="AT2169" i="1"/>
  <c r="BS2146" i="1"/>
  <c r="BR2146" i="1" s="1"/>
  <c r="BS2145" i="1"/>
  <c r="BR2145" i="1" s="1"/>
  <c r="BS2107" i="1"/>
  <c r="BR2107" i="1" s="1"/>
  <c r="AT2107" i="1"/>
  <c r="BS2106" i="1"/>
  <c r="BR2106" i="1" s="1"/>
  <c r="AT2106" i="1"/>
  <c r="BS2104" i="1"/>
  <c r="BR2104" i="1" s="1"/>
  <c r="AT2104" i="1"/>
  <c r="BS2082" i="1"/>
  <c r="BR2082" i="1" s="1"/>
  <c r="AT2082" i="1"/>
  <c r="BS2080" i="1"/>
  <c r="BR2080" i="1" s="1"/>
  <c r="AT2080" i="1"/>
  <c r="BS2661" i="1"/>
  <c r="BR2661" i="1" s="1"/>
  <c r="BS2633" i="1"/>
  <c r="BR2633" i="1" s="1"/>
  <c r="BS2609" i="1"/>
  <c r="BR2609" i="1" s="1"/>
  <c r="BS2594" i="1"/>
  <c r="BR2594" i="1" s="1"/>
  <c r="BS2572" i="1"/>
  <c r="BR2572" i="1" s="1"/>
  <c r="AT2572" i="1"/>
  <c r="AT2567" i="1"/>
  <c r="BS2555" i="1"/>
  <c r="BR2555" i="1" s="1"/>
  <c r="AT2539" i="1"/>
  <c r="AT2526" i="1"/>
  <c r="AS2515" i="1"/>
  <c r="AT2513" i="1"/>
  <c r="AT2498" i="1"/>
  <c r="AT2483" i="1"/>
  <c r="BS2473" i="1"/>
  <c r="BR2473" i="1" s="1"/>
  <c r="BS2462" i="1"/>
  <c r="BR2462" i="1" s="1"/>
  <c r="AT2459" i="1"/>
  <c r="BS2449" i="1"/>
  <c r="BR2449" i="1" s="1"/>
  <c r="BS2436" i="1"/>
  <c r="BR2436" i="1" s="1"/>
  <c r="AT2436" i="1"/>
  <c r="AT2418" i="1"/>
  <c r="BS2412" i="1"/>
  <c r="BR2412" i="1" s="1"/>
  <c r="AT2412" i="1"/>
  <c r="AT2407" i="1"/>
  <c r="BS2399" i="1"/>
  <c r="BR2399" i="1" s="1"/>
  <c r="BS2397" i="1"/>
  <c r="BR2397" i="1" s="1"/>
  <c r="AT2392" i="1"/>
  <c r="BS2382" i="1"/>
  <c r="BR2382" i="1" s="1"/>
  <c r="AT2379" i="1"/>
  <c r="BS2369" i="1"/>
  <c r="BR2369" i="1" s="1"/>
  <c r="BS2358" i="1"/>
  <c r="BR2358" i="1" s="1"/>
  <c r="AS2355" i="1"/>
  <c r="AT2353" i="1"/>
  <c r="AT2341" i="1"/>
  <c r="BS2332" i="1"/>
  <c r="BR2332" i="1" s="1"/>
  <c r="AT2332" i="1"/>
  <c r="AN2266" i="1"/>
  <c r="AR2266" i="1" s="1"/>
  <c r="BS2262" i="1"/>
  <c r="BR2262" i="1" s="1"/>
  <c r="BS2250" i="1"/>
  <c r="BR2250" i="1" s="1"/>
  <c r="BS2245" i="1"/>
  <c r="BR2245" i="1" s="1"/>
  <c r="BS2222" i="1"/>
  <c r="BR2222" i="1" s="1"/>
  <c r="BS2219" i="1"/>
  <c r="BR2219" i="1" s="1"/>
  <c r="AN2203" i="1"/>
  <c r="AR2203" i="1" s="1"/>
  <c r="AS2199" i="1"/>
  <c r="AN2187" i="1"/>
  <c r="AR2187" i="1" s="1"/>
  <c r="AS2187" i="1"/>
  <c r="BS2176" i="1"/>
  <c r="BR2176" i="1" s="1"/>
  <c r="AS2127" i="1"/>
  <c r="BS2102" i="1"/>
  <c r="BR2102" i="1" s="1"/>
  <c r="AT2102" i="1"/>
  <c r="BS2086" i="1"/>
  <c r="BR2086" i="1" s="1"/>
  <c r="BS2034" i="1"/>
  <c r="BR2034" i="1" s="1"/>
  <c r="BS2010" i="1"/>
  <c r="BR2010" i="1" s="1"/>
  <c r="BS1977" i="1"/>
  <c r="BR1977" i="1" s="1"/>
  <c r="BS1964" i="1"/>
  <c r="BR1964" i="1" s="1"/>
  <c r="AT1964" i="1"/>
  <c r="BS1951" i="1"/>
  <c r="BR1951" i="1" s="1"/>
  <c r="BS1949" i="1"/>
  <c r="BR1949" i="1" s="1"/>
  <c r="BS1920" i="1"/>
  <c r="BR1920" i="1" s="1"/>
  <c r="AS1898" i="1"/>
  <c r="BS1870" i="1"/>
  <c r="BR1870" i="1" s="1"/>
  <c r="AS1869" i="1"/>
  <c r="BS1862" i="1"/>
  <c r="BR1862" i="1" s="1"/>
  <c r="AT1862" i="1"/>
  <c r="BS1823" i="1"/>
  <c r="BR1823" i="1" s="1"/>
  <c r="AT1823" i="1"/>
  <c r="AN1817" i="1"/>
  <c r="AR1817" i="1" s="1"/>
  <c r="AS1817" i="1"/>
  <c r="BS2314" i="1"/>
  <c r="BR2314" i="1" s="1"/>
  <c r="BS2303" i="1"/>
  <c r="BR2303" i="1" s="1"/>
  <c r="BS2290" i="1"/>
  <c r="BR2290" i="1" s="1"/>
  <c r="BS2288" i="1"/>
  <c r="BR2288" i="1" s="1"/>
  <c r="BS2275" i="1"/>
  <c r="BR2275" i="1" s="1"/>
  <c r="BS2236" i="1"/>
  <c r="BR2236" i="1" s="1"/>
  <c r="AT2236" i="1"/>
  <c r="BR2210" i="1"/>
  <c r="BS2210" i="1"/>
  <c r="BS2199" i="1"/>
  <c r="BR2199" i="1" s="1"/>
  <c r="BS2186" i="1"/>
  <c r="BR2186" i="1" s="1"/>
  <c r="BS2184" i="1"/>
  <c r="BR2184" i="1" s="1"/>
  <c r="BS2171" i="1"/>
  <c r="BR2171" i="1" s="1"/>
  <c r="BS2160" i="1"/>
  <c r="BR2160" i="1" s="1"/>
  <c r="BS2151" i="1"/>
  <c r="BR2151" i="1" s="1"/>
  <c r="BS2149" i="1"/>
  <c r="BR2149" i="1" s="1"/>
  <c r="BS2134" i="1"/>
  <c r="BR2134" i="1" s="1"/>
  <c r="BS2123" i="1"/>
  <c r="BR2123" i="1" s="1"/>
  <c r="BS2084" i="1"/>
  <c r="BR2084" i="1" s="1"/>
  <c r="AT2084" i="1"/>
  <c r="BS2071" i="1"/>
  <c r="BR2071" i="1" s="1"/>
  <c r="BS2056" i="1"/>
  <c r="BR2056" i="1" s="1"/>
  <c r="BS2045" i="1"/>
  <c r="BR2045" i="1" s="1"/>
  <c r="AN2039" i="1"/>
  <c r="AR2039" i="1" s="1"/>
  <c r="BS2032" i="1"/>
  <c r="BR2032" i="1" s="1"/>
  <c r="AS2031" i="1"/>
  <c r="BS2023" i="1"/>
  <c r="BR2023" i="1" s="1"/>
  <c r="AS2020" i="1"/>
  <c r="BS2008" i="1"/>
  <c r="BR2008" i="1" s="1"/>
  <c r="AS2007" i="1"/>
  <c r="BS1999" i="1"/>
  <c r="BR1999" i="1" s="1"/>
  <c r="BS1988" i="1"/>
  <c r="BR1988" i="1" s="1"/>
  <c r="AT1988" i="1"/>
  <c r="AS1974" i="1"/>
  <c r="AS1972" i="1"/>
  <c r="BS1962" i="1"/>
  <c r="BR1962" i="1" s="1"/>
  <c r="BS1960" i="1"/>
  <c r="BR1960" i="1" s="1"/>
  <c r="BS1947" i="1"/>
  <c r="BR1947" i="1" s="1"/>
  <c r="AN1937" i="1"/>
  <c r="AR1937" i="1" s="1"/>
  <c r="BS1934" i="1"/>
  <c r="BR1934" i="1" s="1"/>
  <c r="AS1921" i="1"/>
  <c r="AN1898" i="1"/>
  <c r="AR1898" i="1" s="1"/>
  <c r="BS1883" i="1"/>
  <c r="BR1883" i="1" s="1"/>
  <c r="AN1882" i="1"/>
  <c r="AR1882" i="1" s="1"/>
  <c r="AN1869" i="1"/>
  <c r="AR1869" i="1" s="1"/>
  <c r="AN1848" i="1"/>
  <c r="AR1848" i="1" s="1"/>
  <c r="AN1819" i="1"/>
  <c r="AR1819" i="1" s="1"/>
  <c r="AS1819" i="1"/>
  <c r="BS2043" i="1"/>
  <c r="BR2043" i="1" s="1"/>
  <c r="BS2021" i="1"/>
  <c r="BR2021" i="1" s="1"/>
  <c r="BS1997" i="1"/>
  <c r="BR1997" i="1" s="1"/>
  <c r="BS1986" i="1"/>
  <c r="BR1986" i="1" s="1"/>
  <c r="BS1975" i="1"/>
  <c r="BR1975" i="1" s="1"/>
  <c r="BS1973" i="1"/>
  <c r="BR1973" i="1" s="1"/>
  <c r="BS1945" i="1"/>
  <c r="BR1945" i="1" s="1"/>
  <c r="BS1932" i="1"/>
  <c r="BR1932" i="1" s="1"/>
  <c r="AT1932" i="1"/>
  <c r="BS1913" i="1"/>
  <c r="BR1913" i="1" s="1"/>
  <c r="BS1874" i="1"/>
  <c r="BR1874" i="1" s="1"/>
  <c r="AN1856" i="1"/>
  <c r="AR1856" i="1" s="1"/>
  <c r="BS1843" i="1"/>
  <c r="BR1843" i="1" s="1"/>
  <c r="AT1843" i="1"/>
  <c r="BS1825" i="1"/>
  <c r="BR1825" i="1" s="1"/>
  <c r="BS2132" i="1"/>
  <c r="BR2132" i="1" s="1"/>
  <c r="AT2132" i="1"/>
  <c r="BS2108" i="1"/>
  <c r="BR2108" i="1" s="1"/>
  <c r="AT2108" i="1"/>
  <c r="BS2095" i="1"/>
  <c r="BR2095" i="1" s="1"/>
  <c r="BS2093" i="1"/>
  <c r="BR2093" i="1" s="1"/>
  <c r="AS2077" i="1"/>
  <c r="BS2067" i="1"/>
  <c r="BR2067" i="1" s="1"/>
  <c r="AS2064" i="1"/>
  <c r="BS2054" i="1"/>
  <c r="BR2054" i="1" s="1"/>
  <c r="AN2046" i="1"/>
  <c r="AR2046" i="1" s="1"/>
  <c r="BS2041" i="1"/>
  <c r="BR2041" i="1" s="1"/>
  <c r="BS2030" i="1"/>
  <c r="BR2030" i="1" s="1"/>
  <c r="BS2019" i="1"/>
  <c r="BR2019" i="1" s="1"/>
  <c r="BS2006" i="1"/>
  <c r="BR2006" i="1" s="1"/>
  <c r="BS1995" i="1"/>
  <c r="BR1995" i="1" s="1"/>
  <c r="BS1984" i="1"/>
  <c r="BR1984" i="1" s="1"/>
  <c r="AS1983" i="1"/>
  <c r="BS1971" i="1"/>
  <c r="BR1971" i="1" s="1"/>
  <c r="BS1958" i="1"/>
  <c r="BR1958" i="1" s="1"/>
  <c r="BS1930" i="1"/>
  <c r="BR1930" i="1" s="1"/>
  <c r="BS1928" i="1"/>
  <c r="BR1928" i="1" s="1"/>
  <c r="BS1922" i="1"/>
  <c r="BR1922" i="1" s="1"/>
  <c r="BS1907" i="1"/>
  <c r="BR1907" i="1" s="1"/>
  <c r="BS1864" i="1"/>
  <c r="BR1864" i="1" s="1"/>
  <c r="AT1864" i="1"/>
  <c r="AN1816" i="1"/>
  <c r="AR1816" i="1" s="1"/>
  <c r="AS1816" i="1"/>
  <c r="BS2052" i="1"/>
  <c r="BR2052" i="1" s="1"/>
  <c r="AT2052" i="1"/>
  <c r="BS2017" i="1"/>
  <c r="BR2017" i="1" s="1"/>
  <c r="AS2003" i="1"/>
  <c r="BS1993" i="1"/>
  <c r="BR1993" i="1" s="1"/>
  <c r="AN1976" i="1"/>
  <c r="AR1976" i="1" s="1"/>
  <c r="BS1969" i="1"/>
  <c r="BR1969" i="1" s="1"/>
  <c r="BS1956" i="1"/>
  <c r="BR1956" i="1" s="1"/>
  <c r="AT1956" i="1"/>
  <c r="AN1948" i="1"/>
  <c r="AR1948" i="1" s="1"/>
  <c r="BS1943" i="1"/>
  <c r="BR1943" i="1" s="1"/>
  <c r="BS1941" i="1"/>
  <c r="BR1941" i="1" s="1"/>
  <c r="AN1935" i="1"/>
  <c r="AR1935" i="1" s="1"/>
  <c r="BS1924" i="1"/>
  <c r="BR1924" i="1" s="1"/>
  <c r="AT1924" i="1"/>
  <c r="AN1921" i="1"/>
  <c r="AR1921" i="1" s="1"/>
  <c r="BS1911" i="1"/>
  <c r="BR1911" i="1" s="1"/>
  <c r="BS1878" i="1"/>
  <c r="BR1878" i="1" s="1"/>
  <c r="BS1858" i="1"/>
  <c r="BR1858" i="1" s="1"/>
  <c r="BS1838" i="1"/>
  <c r="BR1838" i="1" s="1"/>
  <c r="BS2230" i="1"/>
  <c r="BR2230" i="1" s="1"/>
  <c r="BS2204" i="1"/>
  <c r="BR2204" i="1" s="1"/>
  <c r="AT2204" i="1"/>
  <c r="BS2180" i="1"/>
  <c r="BR2180" i="1" s="1"/>
  <c r="AT2180" i="1"/>
  <c r="BS2167" i="1"/>
  <c r="BR2167" i="1" s="1"/>
  <c r="BS2156" i="1"/>
  <c r="BR2156" i="1" s="1"/>
  <c r="AT2156" i="1"/>
  <c r="BS2143" i="1"/>
  <c r="BR2143" i="1" s="1"/>
  <c r="BS2141" i="1"/>
  <c r="BR2141" i="1" s="1"/>
  <c r="BS2128" i="1"/>
  <c r="BR2128" i="1" s="1"/>
  <c r="BS2119" i="1"/>
  <c r="BR2119" i="1" s="1"/>
  <c r="BS2089" i="1"/>
  <c r="BR2089" i="1" s="1"/>
  <c r="AS2075" i="1"/>
  <c r="BS2050" i="1"/>
  <c r="BR2050" i="1" s="1"/>
  <c r="AT2034" i="1"/>
  <c r="BS2028" i="1"/>
  <c r="BR2028" i="1" s="1"/>
  <c r="AT2028" i="1"/>
  <c r="AT2010" i="1"/>
  <c r="BS2004" i="1"/>
  <c r="BR2004" i="1" s="1"/>
  <c r="AT2004" i="1"/>
  <c r="BS1982" i="1"/>
  <c r="BR1982" i="1" s="1"/>
  <c r="BS1954" i="1"/>
  <c r="BR1954" i="1" s="1"/>
  <c r="AT1951" i="1"/>
  <c r="BS1939" i="1"/>
  <c r="BR1939" i="1" s="1"/>
  <c r="BS1926" i="1"/>
  <c r="BR1926" i="1" s="1"/>
  <c r="AN1893" i="1"/>
  <c r="AR1893" i="1" s="1"/>
  <c r="BS1891" i="1"/>
  <c r="BR1891" i="1" s="1"/>
  <c r="BS1877" i="1"/>
  <c r="BR1877" i="1" s="1"/>
  <c r="AT1877" i="1"/>
  <c r="BS1873" i="1"/>
  <c r="BR1873" i="1" s="1"/>
  <c r="BS1842" i="1"/>
  <c r="BR1842" i="1" s="1"/>
  <c r="AN1841" i="1"/>
  <c r="AR1841" i="1" s="1"/>
  <c r="BS2048" i="1"/>
  <c r="BR2048" i="1" s="1"/>
  <c r="BS2039" i="1"/>
  <c r="BR2039" i="1" s="1"/>
  <c r="BS2037" i="1"/>
  <c r="BR2037" i="1" s="1"/>
  <c r="BS2026" i="1"/>
  <c r="BR2026" i="1" s="1"/>
  <c r="BS2015" i="1"/>
  <c r="BR2015" i="1" s="1"/>
  <c r="BS2013" i="1"/>
  <c r="BR2013" i="1" s="1"/>
  <c r="BS2002" i="1"/>
  <c r="BR2002" i="1" s="1"/>
  <c r="AS1979" i="1"/>
  <c r="AT1977" i="1"/>
  <c r="BS1952" i="1"/>
  <c r="BR1952" i="1" s="1"/>
  <c r="AT1949" i="1"/>
  <c r="BS1937" i="1"/>
  <c r="BR1937" i="1" s="1"/>
  <c r="AT1920" i="1"/>
  <c r="BS1915" i="1"/>
  <c r="BR1915" i="1" s="1"/>
  <c r="BS1856" i="1"/>
  <c r="BR1856" i="1" s="1"/>
  <c r="AT1856" i="1"/>
  <c r="BS2100" i="1"/>
  <c r="BR2100" i="1" s="1"/>
  <c r="AT2100" i="1"/>
  <c r="BS2074" i="1"/>
  <c r="BR2074" i="1" s="1"/>
  <c r="BS2072" i="1"/>
  <c r="BR2072" i="1" s="1"/>
  <c r="BS2059" i="1"/>
  <c r="BR2059" i="1" s="1"/>
  <c r="AS2045" i="1"/>
  <c r="BS2035" i="1"/>
  <c r="BR2035" i="1" s="1"/>
  <c r="BS2024" i="1"/>
  <c r="BR2024" i="1" s="1"/>
  <c r="AS2023" i="1"/>
  <c r="AT2021" i="1"/>
  <c r="BS2011" i="1"/>
  <c r="BR2011" i="1" s="1"/>
  <c r="BS2000" i="1"/>
  <c r="BR2000" i="1" s="1"/>
  <c r="AS1999" i="1"/>
  <c r="AT1997" i="1"/>
  <c r="BS1991" i="1"/>
  <c r="BR1991" i="1" s="1"/>
  <c r="AS1988" i="1"/>
  <c r="BS1980" i="1"/>
  <c r="BR1980" i="1" s="1"/>
  <c r="AT1980" i="1"/>
  <c r="BS1967" i="1"/>
  <c r="BR1967" i="1" s="1"/>
  <c r="BS1965" i="1"/>
  <c r="BR1965" i="1" s="1"/>
  <c r="AT1934" i="1"/>
  <c r="AN1912" i="1"/>
  <c r="AR1912" i="1" s="1"/>
  <c r="BS1890" i="1"/>
  <c r="BR1890" i="1" s="1"/>
  <c r="AT1890" i="1"/>
  <c r="BS1868" i="1"/>
  <c r="BR1868" i="1" s="1"/>
  <c r="AT1868" i="1"/>
  <c r="BS1836" i="1"/>
  <c r="BR1836" i="1" s="1"/>
  <c r="AT1836" i="1"/>
  <c r="BS1808" i="1"/>
  <c r="BR1808" i="1" s="1"/>
  <c r="AT1808" i="1"/>
  <c r="BS2174" i="1"/>
  <c r="BR2174" i="1" s="1"/>
  <c r="BS2161" i="1"/>
  <c r="BR2161" i="1" s="1"/>
  <c r="AS2123" i="1"/>
  <c r="BS2113" i="1"/>
  <c r="BR2113" i="1" s="1"/>
  <c r="BS2098" i="1"/>
  <c r="BR2098" i="1" s="1"/>
  <c r="AT2095" i="1"/>
  <c r="BS2087" i="1"/>
  <c r="BR2087" i="1" s="1"/>
  <c r="BS2085" i="1"/>
  <c r="BR2085" i="1" s="1"/>
  <c r="AN2077" i="1"/>
  <c r="AR2077" i="1" s="1"/>
  <c r="AN2064" i="1"/>
  <c r="AR2064" i="1" s="1"/>
  <c r="BS2057" i="1"/>
  <c r="BR2057" i="1" s="1"/>
  <c r="AN2049" i="1"/>
  <c r="AR2049" i="1" s="1"/>
  <c r="BS2046" i="1"/>
  <c r="BR2046" i="1" s="1"/>
  <c r="AT2043" i="1"/>
  <c r="BS2033" i="1"/>
  <c r="BR2033" i="1" s="1"/>
  <c r="AN2016" i="1"/>
  <c r="AR2016" i="1" s="1"/>
  <c r="BS2009" i="1"/>
  <c r="BR2009" i="1" s="1"/>
  <c r="BS1989" i="1"/>
  <c r="BR1989" i="1" s="1"/>
  <c r="AT1984" i="1"/>
  <c r="BS1978" i="1"/>
  <c r="BR1978" i="1" s="1"/>
  <c r="BS1976" i="1"/>
  <c r="BR1976" i="1" s="1"/>
  <c r="AT1973" i="1"/>
  <c r="BS1963" i="1"/>
  <c r="BR1963" i="1" s="1"/>
  <c r="BS1950" i="1"/>
  <c r="BR1950" i="1" s="1"/>
  <c r="AT1945" i="1"/>
  <c r="AS1934" i="1"/>
  <c r="AS1932" i="1"/>
  <c r="AT1930" i="1"/>
  <c r="AT1922" i="1"/>
  <c r="BS1886" i="1"/>
  <c r="BR1886" i="1" s="1"/>
  <c r="AT1886" i="1"/>
  <c r="AN1879" i="1"/>
  <c r="AR1879" i="1" s="1"/>
  <c r="AS1879" i="1"/>
  <c r="AN1854" i="1"/>
  <c r="AR1854" i="1" s="1"/>
  <c r="AS1845" i="1"/>
  <c r="BS2096" i="1"/>
  <c r="BR2096" i="1" s="1"/>
  <c r="AT2093" i="1"/>
  <c r="BS2083" i="1"/>
  <c r="BR2083" i="1" s="1"/>
  <c r="BS2070" i="1"/>
  <c r="BR2070" i="1" s="1"/>
  <c r="AT2067" i="1"/>
  <c r="AT2054" i="1"/>
  <c r="AT2041" i="1"/>
  <c r="AT2030" i="1"/>
  <c r="BS2022" i="1"/>
  <c r="BR2022" i="1" s="1"/>
  <c r="AT2019" i="1"/>
  <c r="AT2006" i="1"/>
  <c r="BS1998" i="1"/>
  <c r="BR1998" i="1" s="1"/>
  <c r="AT1995" i="1"/>
  <c r="BS1987" i="1"/>
  <c r="BR1987" i="1" s="1"/>
  <c r="BS1961" i="1"/>
  <c r="BR1961" i="1" s="1"/>
  <c r="BS1948" i="1"/>
  <c r="BR1948" i="1" s="1"/>
  <c r="AT1948" i="1"/>
  <c r="BS1935" i="1"/>
  <c r="BR1935" i="1" s="1"/>
  <c r="BS1933" i="1"/>
  <c r="BR1933" i="1" s="1"/>
  <c r="AS1930" i="1"/>
  <c r="AT1928" i="1"/>
  <c r="BS1921" i="1"/>
  <c r="BR1921" i="1" s="1"/>
  <c r="AT1911" i="1"/>
  <c r="AT1907" i="1"/>
  <c r="BS1900" i="1"/>
  <c r="BR1900" i="1" s="1"/>
  <c r="AT1900" i="1"/>
  <c r="AT1874" i="1"/>
  <c r="AT1870" i="1"/>
  <c r="AN1867" i="1"/>
  <c r="AR1867" i="1" s="1"/>
  <c r="AS1867" i="1"/>
  <c r="BS1860" i="1"/>
  <c r="BR1860" i="1" s="1"/>
  <c r="AT1860" i="1"/>
  <c r="BS1847" i="1"/>
  <c r="BR1847" i="1" s="1"/>
  <c r="AT1847" i="1"/>
  <c r="AS1828" i="1"/>
  <c r="AN1828" i="1"/>
  <c r="AR1828" i="1" s="1"/>
  <c r="BS1812" i="1"/>
  <c r="BR1812" i="1" s="1"/>
  <c r="AT1812" i="1"/>
  <c r="BS2111" i="1"/>
  <c r="BR2111" i="1" s="1"/>
  <c r="BS2109" i="1"/>
  <c r="BR2109" i="1" s="1"/>
  <c r="BS2081" i="1"/>
  <c r="BR2081" i="1" s="1"/>
  <c r="BS2044" i="1"/>
  <c r="BR2044" i="1" s="1"/>
  <c r="AT2044" i="1"/>
  <c r="AS2041" i="1"/>
  <c r="BS1985" i="1"/>
  <c r="BR1985" i="1" s="1"/>
  <c r="BS1974" i="1"/>
  <c r="BR1974" i="1" s="1"/>
  <c r="BS1946" i="1"/>
  <c r="BR1946" i="1" s="1"/>
  <c r="BS1944" i="1"/>
  <c r="BR1944" i="1" s="1"/>
  <c r="BS1931" i="1"/>
  <c r="BR1931" i="1" s="1"/>
  <c r="BS1919" i="1"/>
  <c r="BR1919" i="1" s="1"/>
  <c r="BS1908" i="1"/>
  <c r="BR1908" i="1" s="1"/>
  <c r="AT1908" i="1"/>
  <c r="BS1872" i="1"/>
  <c r="BR1872" i="1" s="1"/>
  <c r="BS1841" i="1"/>
  <c r="BR1841" i="1" s="1"/>
  <c r="BS1830" i="1"/>
  <c r="BR1830" i="1" s="1"/>
  <c r="AT1830" i="1"/>
  <c r="AN1814" i="1"/>
  <c r="AR1814" i="1" s="1"/>
  <c r="BS2042" i="1"/>
  <c r="BR2042" i="1" s="1"/>
  <c r="BS2031" i="1"/>
  <c r="BR2031" i="1" s="1"/>
  <c r="BS2020" i="1"/>
  <c r="BR2020" i="1" s="1"/>
  <c r="AT2020" i="1"/>
  <c r="BS2007" i="1"/>
  <c r="BR2007" i="1" s="1"/>
  <c r="BS1996" i="1"/>
  <c r="BR1996" i="1" s="1"/>
  <c r="AT1996" i="1"/>
  <c r="BS1972" i="1"/>
  <c r="BR1972" i="1" s="1"/>
  <c r="AT1972" i="1"/>
  <c r="BS1959" i="1"/>
  <c r="BR1959" i="1" s="1"/>
  <c r="BS1957" i="1"/>
  <c r="BR1957" i="1" s="1"/>
  <c r="BS1929" i="1"/>
  <c r="BR1929" i="1" s="1"/>
  <c r="BS1923" i="1"/>
  <c r="BR1923" i="1" s="1"/>
  <c r="BS1906" i="1"/>
  <c r="BR1906" i="1" s="1"/>
  <c r="BS1903" i="1"/>
  <c r="BR1903" i="1" s="1"/>
  <c r="BS1897" i="1"/>
  <c r="BR1897" i="1" s="1"/>
  <c r="BS1895" i="1"/>
  <c r="BR1895" i="1" s="1"/>
  <c r="BS1851" i="1"/>
  <c r="BR1851" i="1" s="1"/>
  <c r="BS1821" i="1"/>
  <c r="BR1821" i="1" s="1"/>
  <c r="AT1821" i="1"/>
  <c r="BS2129" i="1"/>
  <c r="BR2129" i="1" s="1"/>
  <c r="BS2105" i="1"/>
  <c r="BR2105" i="1" s="1"/>
  <c r="BS2092" i="1"/>
  <c r="BR2092" i="1" s="1"/>
  <c r="AT2092" i="1"/>
  <c r="BS2079" i="1"/>
  <c r="BR2079" i="1" s="1"/>
  <c r="AT2074" i="1"/>
  <c r="BS2066" i="1"/>
  <c r="BR2066" i="1" s="1"/>
  <c r="BS2064" i="1"/>
  <c r="BR2064" i="1" s="1"/>
  <c r="BS2051" i="1"/>
  <c r="BR2051" i="1" s="1"/>
  <c r="BS2040" i="1"/>
  <c r="BR2040" i="1" s="1"/>
  <c r="BS2029" i="1"/>
  <c r="BR2029" i="1" s="1"/>
  <c r="AT2024" i="1"/>
  <c r="BS2018" i="1"/>
  <c r="BR2018" i="1" s="1"/>
  <c r="BS2016" i="1"/>
  <c r="BR2016" i="1" s="1"/>
  <c r="BS2005" i="1"/>
  <c r="BR2005" i="1" s="1"/>
  <c r="AT2000" i="1"/>
  <c r="BS1994" i="1"/>
  <c r="BR1994" i="1" s="1"/>
  <c r="AT1991" i="1"/>
  <c r="BS1970" i="1"/>
  <c r="BR1970" i="1" s="1"/>
  <c r="AT1967" i="1"/>
  <c r="BS1955" i="1"/>
  <c r="BR1955" i="1" s="1"/>
  <c r="BS1942" i="1"/>
  <c r="BR1942" i="1" s="1"/>
  <c r="AS1891" i="1"/>
  <c r="BS1888" i="1"/>
  <c r="BR1888" i="1" s="1"/>
  <c r="AT1888" i="1"/>
  <c r="BS1879" i="1"/>
  <c r="BR1879" i="1" s="1"/>
  <c r="AT1879" i="1"/>
  <c r="BS1875" i="1"/>
  <c r="BR1875" i="1" s="1"/>
  <c r="AT1875" i="1"/>
  <c r="AS1848" i="1"/>
  <c r="BS1791" i="1"/>
  <c r="BR1791" i="1" s="1"/>
  <c r="AT1791" i="1"/>
  <c r="BS2027" i="1"/>
  <c r="BR2027" i="1" s="1"/>
  <c r="BS2003" i="1"/>
  <c r="BR2003" i="1" s="1"/>
  <c r="BS1992" i="1"/>
  <c r="BR1992" i="1" s="1"/>
  <c r="BR1983" i="1"/>
  <c r="BS1983" i="1"/>
  <c r="BS1968" i="1"/>
  <c r="BR1968" i="1" s="1"/>
  <c r="BS1953" i="1"/>
  <c r="BR1953" i="1" s="1"/>
  <c r="BS1940" i="1"/>
  <c r="BR1940" i="1" s="1"/>
  <c r="AT1940" i="1"/>
  <c r="BS1927" i="1"/>
  <c r="BR1927" i="1" s="1"/>
  <c r="BS1916" i="1"/>
  <c r="BR1916" i="1" s="1"/>
  <c r="AT1916" i="1"/>
  <c r="AS1915" i="1"/>
  <c r="BS1905" i="1"/>
  <c r="BR1905" i="1" s="1"/>
  <c r="BS1892" i="1"/>
  <c r="BR1892" i="1" s="1"/>
  <c r="AT1892" i="1"/>
  <c r="AT1842" i="1"/>
  <c r="BS2268" i="1"/>
  <c r="BR2268" i="1" s="1"/>
  <c r="AT2268" i="1"/>
  <c r="BS2255" i="1"/>
  <c r="BR2255" i="1" s="1"/>
  <c r="BS2253" i="1"/>
  <c r="BR2253" i="1" s="1"/>
  <c r="BS2240" i="1"/>
  <c r="BR2240" i="1" s="1"/>
  <c r="BS2229" i="1"/>
  <c r="BR2229" i="1" s="1"/>
  <c r="BS2214" i="1"/>
  <c r="BR2214" i="1" s="1"/>
  <c r="BS2201" i="1"/>
  <c r="BR2201" i="1" s="1"/>
  <c r="BS2177" i="1"/>
  <c r="BR2177" i="1" s="1"/>
  <c r="AT2174" i="1"/>
  <c r="AT2161" i="1"/>
  <c r="BS2153" i="1"/>
  <c r="BR2153" i="1" s="1"/>
  <c r="BS2140" i="1"/>
  <c r="BR2140" i="1" s="1"/>
  <c r="AT2140" i="1"/>
  <c r="AT2113" i="1"/>
  <c r="BS2103" i="1"/>
  <c r="BR2103" i="1" s="1"/>
  <c r="BS2101" i="1"/>
  <c r="BR2101" i="1" s="1"/>
  <c r="AT2096" i="1"/>
  <c r="BS2088" i="1"/>
  <c r="BR2088" i="1" s="1"/>
  <c r="BS2075" i="1"/>
  <c r="BR2075" i="1" s="1"/>
  <c r="BS2062" i="1"/>
  <c r="BR2062" i="1" s="1"/>
  <c r="AT2046" i="1"/>
  <c r="BS2038" i="1"/>
  <c r="BR2038" i="1" s="1"/>
  <c r="AS2035" i="1"/>
  <c r="AT2033" i="1"/>
  <c r="BS2025" i="1"/>
  <c r="BR2025" i="1" s="1"/>
  <c r="BS2014" i="1"/>
  <c r="BR2014" i="1" s="1"/>
  <c r="AS2011" i="1"/>
  <c r="AT2009" i="1"/>
  <c r="BS2001" i="1"/>
  <c r="BR2001" i="1" s="1"/>
  <c r="BS1981" i="1"/>
  <c r="BR1981" i="1" s="1"/>
  <c r="AT1976" i="1"/>
  <c r="AT1963" i="1"/>
  <c r="AT1950" i="1"/>
  <c r="BS1938" i="1"/>
  <c r="BR1938" i="1" s="1"/>
  <c r="AT1935" i="1"/>
  <c r="BS1914" i="1"/>
  <c r="BR1914" i="1" s="1"/>
  <c r="BS1871" i="1"/>
  <c r="BR1871" i="1" s="1"/>
  <c r="AT1871" i="1"/>
  <c r="BS1866" i="1"/>
  <c r="BR1866" i="1" s="1"/>
  <c r="BS1859" i="1"/>
  <c r="BR1859" i="1" s="1"/>
  <c r="BS1840" i="1"/>
  <c r="BR1840" i="1" s="1"/>
  <c r="BS1829" i="1"/>
  <c r="BR1829" i="1" s="1"/>
  <c r="AT1825" i="1"/>
  <c r="BS2190" i="1"/>
  <c r="BR2190" i="1" s="1"/>
  <c r="BS2164" i="1"/>
  <c r="BR2164" i="1"/>
  <c r="AT2164" i="1"/>
  <c r="BS2138" i="1"/>
  <c r="BR2138" i="1" s="1"/>
  <c r="BS2136" i="1"/>
  <c r="BR2136" i="1" s="1"/>
  <c r="BS2127" i="1"/>
  <c r="BR2127" i="1" s="1"/>
  <c r="BS2116" i="1"/>
  <c r="BR2116" i="1" s="1"/>
  <c r="AT2116" i="1"/>
  <c r="AT2111" i="1"/>
  <c r="BS2099" i="1"/>
  <c r="BR2099" i="1" s="1"/>
  <c r="AT2083" i="1"/>
  <c r="BS2073" i="1"/>
  <c r="BR2073" i="1" s="1"/>
  <c r="AT2070" i="1"/>
  <c r="BS2060" i="1"/>
  <c r="BR2060" i="1" s="1"/>
  <c r="AT2060" i="1"/>
  <c r="BS2036" i="1"/>
  <c r="BR2036" i="1" s="1"/>
  <c r="AT2036" i="1"/>
  <c r="AT2022" i="1"/>
  <c r="BS2012" i="1"/>
  <c r="BR2012" i="1" s="1"/>
  <c r="AT2012" i="1"/>
  <c r="AT1998" i="1"/>
  <c r="BS1990" i="1"/>
  <c r="BR1990" i="1" s="1"/>
  <c r="AT1987" i="1"/>
  <c r="BS1979" i="1"/>
  <c r="BR1979" i="1" s="1"/>
  <c r="BS1966" i="1"/>
  <c r="BR1966" i="1" s="1"/>
  <c r="AS1963" i="1"/>
  <c r="AT1961" i="1"/>
  <c r="AT1946" i="1"/>
  <c r="BS1936" i="1"/>
  <c r="BR1936" i="1" s="1"/>
  <c r="AN1924" i="1"/>
  <c r="AR1924" i="1" s="1"/>
  <c r="AT1919" i="1"/>
  <c r="BS1884" i="1"/>
  <c r="BR1884" i="1" s="1"/>
  <c r="AT1884" i="1"/>
  <c r="AN1864" i="1"/>
  <c r="AR1864" i="1" s="1"/>
  <c r="AS1864" i="1"/>
  <c r="AS1856" i="1"/>
  <c r="BS1849" i="1"/>
  <c r="BR1849" i="1" s="1"/>
  <c r="AT1849" i="1"/>
  <c r="BS1845" i="1"/>
  <c r="BR1845" i="1" s="1"/>
  <c r="AT1845" i="1"/>
  <c r="BS1833" i="1"/>
  <c r="BR1833" i="1" s="1"/>
  <c r="BS1832" i="1"/>
  <c r="BR1832" i="1" s="1"/>
  <c r="AT1832" i="1"/>
  <c r="AN1825" i="1"/>
  <c r="AR1825" i="1" s="1"/>
  <c r="AS1825" i="1"/>
  <c r="BS1802" i="1"/>
  <c r="BR1802" i="1" s="1"/>
  <c r="AT1802" i="1"/>
  <c r="BS1794" i="1"/>
  <c r="BR1794" i="1" s="1"/>
  <c r="AT1794" i="1"/>
  <c r="BS1789" i="1"/>
  <c r="BR1789" i="1" s="1"/>
  <c r="BS1782" i="1"/>
  <c r="BR1782" i="1" s="1"/>
  <c r="BS1779" i="1"/>
  <c r="BR1779" i="1" s="1"/>
  <c r="AT1779" i="1"/>
  <c r="BS1761" i="1"/>
  <c r="BR1761" i="1" s="1"/>
  <c r="AN1734" i="1"/>
  <c r="AR1734" i="1" s="1"/>
  <c r="BS1918" i="1"/>
  <c r="BR1918" i="1" s="1"/>
  <c r="BS1910" i="1"/>
  <c r="BR1910" i="1" s="1"/>
  <c r="BS1902" i="1"/>
  <c r="BR1902" i="1" s="1"/>
  <c r="BS1894" i="1"/>
  <c r="BR1894" i="1" s="1"/>
  <c r="BS1881" i="1"/>
  <c r="BR1881" i="1"/>
  <c r="BS1855" i="1"/>
  <c r="BR1855" i="1" s="1"/>
  <c r="BS1853" i="1"/>
  <c r="BR1853" i="1" s="1"/>
  <c r="BS1827" i="1"/>
  <c r="BR1827" i="1" s="1"/>
  <c r="AS1801" i="1"/>
  <c r="BS1800" i="1"/>
  <c r="BR1800" i="1" s="1"/>
  <c r="BS1798" i="1"/>
  <c r="BR1798" i="1" s="1"/>
  <c r="AN1773" i="1"/>
  <c r="AR1773" i="1" s="1"/>
  <c r="BS1771" i="1"/>
  <c r="BR1771" i="1" s="1"/>
  <c r="BS1753" i="1"/>
  <c r="BR1753" i="1" s="1"/>
  <c r="AT1753" i="1"/>
  <c r="BS1728" i="1"/>
  <c r="BR1728" i="1" s="1"/>
  <c r="AN1705" i="1"/>
  <c r="AR1705" i="1" s="1"/>
  <c r="AS1705" i="1"/>
  <c r="BS1704" i="1"/>
  <c r="BR1704" i="1" s="1"/>
  <c r="BS1819" i="1"/>
  <c r="BR1819" i="1" s="1"/>
  <c r="BS1817" i="1"/>
  <c r="BR1817" i="1" s="1"/>
  <c r="BS1815" i="1"/>
  <c r="BR1815" i="1" s="1"/>
  <c r="BS1796" i="1"/>
  <c r="BR1796" i="1" s="1"/>
  <c r="AT1796" i="1"/>
  <c r="BS1784" i="1"/>
  <c r="BR1784" i="1" s="1"/>
  <c r="AS1780" i="1"/>
  <c r="AS1769" i="1"/>
  <c r="BS1767" i="1"/>
  <c r="BR1767" i="1" s="1"/>
  <c r="AN1747" i="1"/>
  <c r="AR1747" i="1" s="1"/>
  <c r="BS1743" i="1"/>
  <c r="BR1743" i="1" s="1"/>
  <c r="AT1743" i="1"/>
  <c r="AS1741" i="1"/>
  <c r="BS1740" i="1"/>
  <c r="BR1740" i="1" s="1"/>
  <c r="AT1740" i="1"/>
  <c r="BS1736" i="1"/>
  <c r="BR1736" i="1" s="1"/>
  <c r="AT1736" i="1"/>
  <c r="BS1733" i="1"/>
  <c r="BR1733" i="1" s="1"/>
  <c r="AN1707" i="1"/>
  <c r="AR1707" i="1" s="1"/>
  <c r="AS1707" i="1"/>
  <c r="BS1764" i="1"/>
  <c r="BR1764" i="1" s="1"/>
  <c r="AT1764" i="1"/>
  <c r="AN1755" i="1"/>
  <c r="AR1755" i="1" s="1"/>
  <c r="AS1755" i="1"/>
  <c r="BS1749" i="1"/>
  <c r="BR1749" i="1" s="1"/>
  <c r="AT1749" i="1"/>
  <c r="BS1735" i="1"/>
  <c r="BR1735" i="1" s="1"/>
  <c r="BS1834" i="1"/>
  <c r="BR1834" i="1" s="1"/>
  <c r="BS1806" i="1"/>
  <c r="BR1806" i="1" s="1"/>
  <c r="BS1804" i="1"/>
  <c r="BR1804" i="1" s="1"/>
  <c r="AT1804" i="1"/>
  <c r="BS1776" i="1"/>
  <c r="BR1776" i="1" s="1"/>
  <c r="BS1770" i="1"/>
  <c r="BR1770" i="1" s="1"/>
  <c r="BS1723" i="1"/>
  <c r="BR1723" i="1" s="1"/>
  <c r="BS1720" i="1"/>
  <c r="BR1720" i="1" s="1"/>
  <c r="BS1719" i="1"/>
  <c r="BR1719" i="1" s="1"/>
  <c r="AT1719" i="1"/>
  <c r="BS1688" i="1"/>
  <c r="BR1688" i="1" s="1"/>
  <c r="AT1688" i="1"/>
  <c r="BS1793" i="1"/>
  <c r="BR1793" i="1" s="1"/>
  <c r="BS1781" i="1"/>
  <c r="BR1781" i="1" s="1"/>
  <c r="BS1760" i="1"/>
  <c r="BR1760" i="1" s="1"/>
  <c r="AT1760" i="1"/>
  <c r="BS1742" i="1"/>
  <c r="BR1742" i="1" s="1"/>
  <c r="AT1742" i="1"/>
  <c r="BS1727" i="1"/>
  <c r="BR1727" i="1" s="1"/>
  <c r="AT1727" i="1"/>
  <c r="BS1706" i="1"/>
  <c r="BR1706" i="1" s="1"/>
  <c r="AT1706" i="1"/>
  <c r="BS1786" i="1"/>
  <c r="BR1786" i="1" s="1"/>
  <c r="BS1773" i="1"/>
  <c r="BR1773" i="1" s="1"/>
  <c r="BS1766" i="1"/>
  <c r="BR1766" i="1" s="1"/>
  <c r="AT1766" i="1"/>
  <c r="BS1763" i="1"/>
  <c r="BR1763" i="1" s="1"/>
  <c r="AT1761" i="1"/>
  <c r="BS1759" i="1"/>
  <c r="BR1759" i="1" s="1"/>
  <c r="AT1789" i="1"/>
  <c r="BS1778" i="1"/>
  <c r="BR1778" i="1" s="1"/>
  <c r="BR1755" i="1"/>
  <c r="BS1755" i="1"/>
  <c r="AT1755" i="1"/>
  <c r="BS1747" i="1"/>
  <c r="BR1747" i="1" s="1"/>
  <c r="AN1741" i="1"/>
  <c r="AR1741" i="1" s="1"/>
  <c r="BS1739" i="1"/>
  <c r="BR1739" i="1" s="1"/>
  <c r="AN1716" i="1"/>
  <c r="AR1716" i="1" s="1"/>
  <c r="AS1716" i="1"/>
  <c r="AN1709" i="1"/>
  <c r="AR1709" i="1" s="1"/>
  <c r="AT1817" i="1"/>
  <c r="AT1815" i="1"/>
  <c r="BS1795" i="1"/>
  <c r="BR1795" i="1" s="1"/>
  <c r="BS1788" i="1"/>
  <c r="BR1788" i="1" s="1"/>
  <c r="AT1788" i="1"/>
  <c r="BS1783" i="1"/>
  <c r="BR1783" i="1" s="1"/>
  <c r="BS1898" i="1"/>
  <c r="BR1898" i="1" s="1"/>
  <c r="BS1882" i="1"/>
  <c r="BR1882" i="1" s="1"/>
  <c r="BS1869" i="1"/>
  <c r="BR1869" i="1" s="1"/>
  <c r="BS1854" i="1"/>
  <c r="BR1854" i="1" s="1"/>
  <c r="AT1834" i="1"/>
  <c r="BS1828" i="1"/>
  <c r="BR1828" i="1" s="1"/>
  <c r="AT1828" i="1"/>
  <c r="AT1819" i="1"/>
  <c r="BS1814" i="1"/>
  <c r="BR1814" i="1" s="1"/>
  <c r="AS1743" i="1"/>
  <c r="AT1728" i="1"/>
  <c r="BS1726" i="1"/>
  <c r="BR1726" i="1" s="1"/>
  <c r="AT1726" i="1"/>
  <c r="BS1717" i="1"/>
  <c r="BR1717" i="1" s="1"/>
  <c r="AN1702" i="1"/>
  <c r="AR1702" i="1" s="1"/>
  <c r="AS1702" i="1"/>
  <c r="BS1697" i="1"/>
  <c r="BR1697" i="1" s="1"/>
  <c r="BS1694" i="1"/>
  <c r="BR1694" i="1" s="1"/>
  <c r="AT1694" i="1"/>
  <c r="BS1679" i="1"/>
  <c r="BR1679" i="1" s="1"/>
  <c r="AT1679" i="1"/>
  <c r="BS1880" i="1"/>
  <c r="BR1880" i="1" s="1"/>
  <c r="BS1867" i="1"/>
  <c r="BR1867" i="1" s="1"/>
  <c r="BS1852" i="1"/>
  <c r="BR1852" i="1" s="1"/>
  <c r="AT1852" i="1"/>
  <c r="BS1839" i="1"/>
  <c r="BR1839" i="1" s="1"/>
  <c r="BS1837" i="1"/>
  <c r="BR1837" i="1" s="1"/>
  <c r="BS1826" i="1"/>
  <c r="BR1826" i="1" s="1"/>
  <c r="BS1822" i="1"/>
  <c r="BR1822" i="1" s="1"/>
  <c r="AT1822" i="1"/>
  <c r="BS1816" i="1"/>
  <c r="BR1816" i="1" s="1"/>
  <c r="AT1806" i="1"/>
  <c r="AS1804" i="1"/>
  <c r="BS1801" i="1"/>
  <c r="BR1801" i="1" s="1"/>
  <c r="BS1797" i="1"/>
  <c r="BR1797" i="1" s="1"/>
  <c r="BR1785" i="1"/>
  <c r="BS1785" i="1"/>
  <c r="AT1776" i="1"/>
  <c r="AN1713" i="1"/>
  <c r="AR1713" i="1" s="1"/>
  <c r="AS1713" i="1"/>
  <c r="BS1701" i="1"/>
  <c r="BR1701" i="1" s="1"/>
  <c r="BS1677" i="1"/>
  <c r="BR1677" i="1" s="1"/>
  <c r="AT1677" i="1"/>
  <c r="BS1925" i="1"/>
  <c r="BR1925" i="1" s="1"/>
  <c r="BS1917" i="1"/>
  <c r="BR1917" i="1" s="1"/>
  <c r="BS1909" i="1"/>
  <c r="BR1909" i="1" s="1"/>
  <c r="BS1901" i="1"/>
  <c r="BR1901" i="1" s="1"/>
  <c r="BS1893" i="1"/>
  <c r="BR1893" i="1" s="1"/>
  <c r="BS1865" i="1"/>
  <c r="BR1865" i="1" s="1"/>
  <c r="BS1850" i="1"/>
  <c r="BR1850" i="1" s="1"/>
  <c r="BS1848" i="1"/>
  <c r="BR1848" i="1" s="1"/>
  <c r="BS1835" i="1"/>
  <c r="BR1835" i="1" s="1"/>
  <c r="BS1824" i="1"/>
  <c r="BR1824" i="1" s="1"/>
  <c r="BS1820" i="1"/>
  <c r="BR1820" i="1" s="1"/>
  <c r="AT1820" i="1"/>
  <c r="BS1818" i="1"/>
  <c r="BR1818" i="1" s="1"/>
  <c r="BS1790" i="1"/>
  <c r="BR1790" i="1" s="1"/>
  <c r="AT1786" i="1"/>
  <c r="BS1775" i="1"/>
  <c r="BR1775" i="1" s="1"/>
  <c r="AT1775" i="1"/>
  <c r="AN1774" i="1"/>
  <c r="AR1774" i="1" s="1"/>
  <c r="BS1768" i="1"/>
  <c r="BR1768" i="1" s="1"/>
  <c r="AS1756" i="1"/>
  <c r="AT1723" i="1"/>
  <c r="AN1715" i="1"/>
  <c r="AR1715" i="1" s="1"/>
  <c r="AS1715" i="1"/>
  <c r="BS1809" i="1"/>
  <c r="BR1809" i="1" s="1"/>
  <c r="BS1807" i="1"/>
  <c r="BR1807" i="1" s="1"/>
  <c r="AT1807" i="1"/>
  <c r="BS1805" i="1"/>
  <c r="BR1805" i="1" s="1"/>
  <c r="BS1803" i="1"/>
  <c r="BR1803" i="1" s="1"/>
  <c r="AT1793" i="1"/>
  <c r="BS1792" i="1"/>
  <c r="BR1792" i="1" s="1"/>
  <c r="AT1773" i="1"/>
  <c r="AT1770" i="1"/>
  <c r="BS1762" i="1"/>
  <c r="BR1762" i="1" s="1"/>
  <c r="BS1738" i="1"/>
  <c r="BR1738" i="1" s="1"/>
  <c r="AT1735" i="1"/>
  <c r="AN1731" i="1"/>
  <c r="AR1731" i="1" s="1"/>
  <c r="AS1731" i="1"/>
  <c r="BS1716" i="1"/>
  <c r="BR1716" i="1" s="1"/>
  <c r="AT1716" i="1"/>
  <c r="BS1709" i="1"/>
  <c r="BR1709" i="1" s="1"/>
  <c r="AT1709" i="1"/>
  <c r="AT1704" i="1"/>
  <c r="BS1912" i="1"/>
  <c r="BR1912" i="1" s="1"/>
  <c r="BS1904" i="1"/>
  <c r="BR1904" i="1" s="1"/>
  <c r="BS1896" i="1"/>
  <c r="BR1896" i="1" s="1"/>
  <c r="BS1889" i="1"/>
  <c r="BR1889" i="1" s="1"/>
  <c r="BS1876" i="1"/>
  <c r="BR1876" i="1" s="1"/>
  <c r="AT1876" i="1"/>
  <c r="BS1863" i="1"/>
  <c r="BR1863" i="1" s="1"/>
  <c r="BS1861" i="1"/>
  <c r="BR1861" i="1" s="1"/>
  <c r="BS1846" i="1"/>
  <c r="BR1846" i="1" s="1"/>
  <c r="BS1811" i="1"/>
  <c r="BR1811" i="1" s="1"/>
  <c r="AN1796" i="1"/>
  <c r="AR1796" i="1" s="1"/>
  <c r="BS1787" i="1"/>
  <c r="BR1787" i="1" s="1"/>
  <c r="AT1781" i="1"/>
  <c r="AT1778" i="1"/>
  <c r="BS1777" i="1"/>
  <c r="BR1777" i="1" s="1"/>
  <c r="BS1751" i="1"/>
  <c r="BR1751" i="1" s="1"/>
  <c r="BS1744" i="1"/>
  <c r="BR1744" i="1" s="1"/>
  <c r="AT1733" i="1"/>
  <c r="BS1713" i="1"/>
  <c r="BR1713" i="1" s="1"/>
  <c r="AT1713" i="1"/>
  <c r="BS1702" i="1"/>
  <c r="BR1702" i="1" s="1"/>
  <c r="AT1702" i="1"/>
  <c r="AN1699" i="1"/>
  <c r="AR1699" i="1" s="1"/>
  <c r="AS1788" i="1"/>
  <c r="AT1763" i="1"/>
  <c r="BS1754" i="1"/>
  <c r="BR1754" i="1" s="1"/>
  <c r="BS1730" i="1"/>
  <c r="BR1730" i="1" s="1"/>
  <c r="AT1730" i="1"/>
  <c r="BS1725" i="1"/>
  <c r="BR1725" i="1" s="1"/>
  <c r="BS1714" i="1"/>
  <c r="BR1714" i="1" s="1"/>
  <c r="AT1714" i="1"/>
  <c r="BS1899" i="1"/>
  <c r="BR1899" i="1" s="1"/>
  <c r="BS1887" i="1"/>
  <c r="BR1887" i="1" s="1"/>
  <c r="BS1885" i="1"/>
  <c r="BR1885" i="1" s="1"/>
  <c r="AT1880" i="1"/>
  <c r="BS1857" i="1"/>
  <c r="BR1857" i="1" s="1"/>
  <c r="AT1854" i="1"/>
  <c r="BS1844" i="1"/>
  <c r="BR1844" i="1" s="1"/>
  <c r="AT1844" i="1"/>
  <c r="AT1839" i="1"/>
  <c r="BS1831" i="1"/>
  <c r="BR1831" i="1" s="1"/>
  <c r="AT1814" i="1"/>
  <c r="BS1813" i="1"/>
  <c r="BR1813" i="1" s="1"/>
  <c r="AT1795" i="1"/>
  <c r="AT1783" i="1"/>
  <c r="BS1774" i="1"/>
  <c r="BR1774" i="1" s="1"/>
  <c r="BS1757" i="1"/>
  <c r="BR1757" i="1" s="1"/>
  <c r="BS1750" i="1"/>
  <c r="BR1750" i="1" s="1"/>
  <c r="BS1737" i="1"/>
  <c r="BR1737" i="1" s="1"/>
  <c r="AT1720" i="1"/>
  <c r="BS1703" i="1"/>
  <c r="BR1703" i="1" s="1"/>
  <c r="AT1703" i="1"/>
  <c r="BS1780" i="1"/>
  <c r="BR1780" i="1" s="1"/>
  <c r="AT1780" i="1"/>
  <c r="BS1756" i="1"/>
  <c r="BR1756" i="1" s="1"/>
  <c r="AT1756" i="1"/>
  <c r="BS1732" i="1"/>
  <c r="BR1732" i="1" s="1"/>
  <c r="AT1732" i="1"/>
  <c r="BS1708" i="1"/>
  <c r="BR1708" i="1" s="1"/>
  <c r="AT1708" i="1"/>
  <c r="BS1693" i="1"/>
  <c r="BR1693" i="1" s="1"/>
  <c r="AN1687" i="1"/>
  <c r="AR1687" i="1" s="1"/>
  <c r="BS1682" i="1"/>
  <c r="BR1682" i="1" s="1"/>
  <c r="BS1671" i="1"/>
  <c r="BR1671" i="1" s="1"/>
  <c r="AS1668" i="1"/>
  <c r="BS1641" i="1"/>
  <c r="BR1641" i="1" s="1"/>
  <c r="BS1619" i="1"/>
  <c r="BR1619" i="1" s="1"/>
  <c r="BS1597" i="1"/>
  <c r="BR1597" i="1" s="1"/>
  <c r="BS1569" i="1"/>
  <c r="BR1569" i="1" s="1"/>
  <c r="BS1558" i="1"/>
  <c r="BR1558" i="1" s="1"/>
  <c r="BS1530" i="1"/>
  <c r="BR1530" i="1" s="1"/>
  <c r="BS1517" i="1"/>
  <c r="BR1517" i="1" s="1"/>
  <c r="BS1506" i="1"/>
  <c r="BR1506" i="1" s="1"/>
  <c r="BS1504" i="1"/>
  <c r="BR1504" i="1" s="1"/>
  <c r="BS1496" i="1"/>
  <c r="BR1496" i="1" s="1"/>
  <c r="BS1494" i="1"/>
  <c r="BR1494" i="1" s="1"/>
  <c r="BS1490" i="1"/>
  <c r="BR1490" i="1" s="1"/>
  <c r="BS1453" i="1"/>
  <c r="BR1453" i="1" s="1"/>
  <c r="AS1384" i="1"/>
  <c r="BS1341" i="1"/>
  <c r="BR1341" i="1" s="1"/>
  <c r="AT1341" i="1"/>
  <c r="BS1691" i="1"/>
  <c r="BR1691" i="1" s="1"/>
  <c r="BS1680" i="1"/>
  <c r="BR1680" i="1" s="1"/>
  <c r="BS1669" i="1"/>
  <c r="BR1669" i="1" s="1"/>
  <c r="BS1654" i="1"/>
  <c r="BR1654" i="1" s="1"/>
  <c r="BS1630" i="1"/>
  <c r="BR1630" i="1" s="1"/>
  <c r="BS1617" i="1"/>
  <c r="BR1617" i="1" s="1"/>
  <c r="BS1606" i="1"/>
  <c r="BR1606" i="1" s="1"/>
  <c r="BS1595" i="1"/>
  <c r="BR1595" i="1" s="1"/>
  <c r="BS1582" i="1"/>
  <c r="BR1582" i="1" s="1"/>
  <c r="BS1556" i="1"/>
  <c r="BR1556" i="1" s="1"/>
  <c r="AT1556" i="1"/>
  <c r="BS1543" i="1"/>
  <c r="BR1543" i="1" s="1"/>
  <c r="BS1528" i="1"/>
  <c r="BR1528" i="1" s="1"/>
  <c r="BS1515" i="1"/>
  <c r="BR1515" i="1" s="1"/>
  <c r="AS1479" i="1"/>
  <c r="BS1461" i="1"/>
  <c r="BR1461" i="1" s="1"/>
  <c r="AT1461" i="1"/>
  <c r="AS1450" i="1"/>
  <c r="BS1431" i="1"/>
  <c r="BR1431" i="1" s="1"/>
  <c r="AT1431" i="1"/>
  <c r="BS1418" i="1"/>
  <c r="BR1418" i="1" s="1"/>
  <c r="AT1418" i="1"/>
  <c r="AN1410" i="1"/>
  <c r="AR1410" i="1" s="1"/>
  <c r="AS1408" i="1"/>
  <c r="AN1384" i="1"/>
  <c r="AR1384" i="1" s="1"/>
  <c r="AS1382" i="1"/>
  <c r="AN1382" i="1"/>
  <c r="AR1382" i="1" s="1"/>
  <c r="BS1765" i="1"/>
  <c r="BR1765" i="1" s="1"/>
  <c r="BS1752" i="1"/>
  <c r="BR1752" i="1" s="1"/>
  <c r="BS1741" i="1"/>
  <c r="BR1741" i="1" s="1"/>
  <c r="BS1715" i="1"/>
  <c r="BR1715" i="1" s="1"/>
  <c r="BS1689" i="1"/>
  <c r="BR1689" i="1" s="1"/>
  <c r="BS1667" i="1"/>
  <c r="BR1667" i="1" s="1"/>
  <c r="AN1657" i="1"/>
  <c r="AR1657" i="1" s="1"/>
  <c r="BS1652" i="1"/>
  <c r="BR1652" i="1" s="1"/>
  <c r="AT1652" i="1"/>
  <c r="BS1628" i="1"/>
  <c r="BR1628" i="1" s="1"/>
  <c r="AT1628" i="1"/>
  <c r="AS1625" i="1"/>
  <c r="AS1603" i="1"/>
  <c r="BS1593" i="1"/>
  <c r="BR1593" i="1" s="1"/>
  <c r="BS1580" i="1"/>
  <c r="BR1580" i="1" s="1"/>
  <c r="AT1580" i="1"/>
  <c r="BS1554" i="1"/>
  <c r="BR1554" i="1" s="1"/>
  <c r="BS1552" i="1"/>
  <c r="BR1552" i="1" s="1"/>
  <c r="BS1541" i="1"/>
  <c r="BR1541" i="1" s="1"/>
  <c r="AN1518" i="1"/>
  <c r="AR1518" i="1" s="1"/>
  <c r="BS1513" i="1"/>
  <c r="BR1513" i="1" s="1"/>
  <c r="BS1502" i="1"/>
  <c r="BR1502" i="1" s="1"/>
  <c r="AS1463" i="1"/>
  <c r="AN1446" i="1"/>
  <c r="AR1446" i="1" s="1"/>
  <c r="AN1442" i="1"/>
  <c r="AR1442" i="1" s="1"/>
  <c r="AS1442" i="1"/>
  <c r="BS1430" i="1"/>
  <c r="BR1430" i="1" s="1"/>
  <c r="AT1430" i="1"/>
  <c r="BS1428" i="1"/>
  <c r="BR1428" i="1" s="1"/>
  <c r="AT1428" i="1"/>
  <c r="BS1373" i="1"/>
  <c r="BR1373" i="1" s="1"/>
  <c r="AT1373" i="1"/>
  <c r="BS1678" i="1"/>
  <c r="BR1678" i="1" s="1"/>
  <c r="BS1665" i="1"/>
  <c r="BR1665" i="1" s="1"/>
  <c r="BS1650" i="1"/>
  <c r="BR1650" i="1" s="1"/>
  <c r="BS1648" i="1"/>
  <c r="BR1648" i="1" s="1"/>
  <c r="BS1639" i="1"/>
  <c r="BR1639" i="1" s="1"/>
  <c r="AS1636" i="1"/>
  <c r="BS1626" i="1"/>
  <c r="BR1626" i="1" s="1"/>
  <c r="AS1612" i="1"/>
  <c r="BS1604" i="1"/>
  <c r="BR1604" i="1" s="1"/>
  <c r="AT1604" i="1"/>
  <c r="AS1588" i="1"/>
  <c r="BS1578" i="1"/>
  <c r="BR1578" i="1" s="1"/>
  <c r="BS1576" i="1"/>
  <c r="BR1576" i="1" s="1"/>
  <c r="BS1567" i="1"/>
  <c r="BR1567" i="1" s="1"/>
  <c r="BS1565" i="1"/>
  <c r="BR1565" i="1" s="1"/>
  <c r="AS1549" i="1"/>
  <c r="BS1539" i="1"/>
  <c r="BR1539" i="1" s="1"/>
  <c r="AS1536" i="1"/>
  <c r="BS1526" i="1"/>
  <c r="BR1526" i="1" s="1"/>
  <c r="AS1523" i="1"/>
  <c r="BS1500" i="1"/>
  <c r="BR1500" i="1" s="1"/>
  <c r="AT1500" i="1"/>
  <c r="BS1498" i="1"/>
  <c r="BR1498" i="1" s="1"/>
  <c r="BS1481" i="1"/>
  <c r="BR1481" i="1" s="1"/>
  <c r="AS1473" i="1"/>
  <c r="BS1472" i="1"/>
  <c r="BR1472" i="1" s="1"/>
  <c r="BS1445" i="1"/>
  <c r="BR1445" i="1" s="1"/>
  <c r="AT1445" i="1"/>
  <c r="BS1700" i="1"/>
  <c r="BR1700" i="1" s="1"/>
  <c r="AT1700" i="1"/>
  <c r="BS1676" i="1"/>
  <c r="BR1676" i="1" s="1"/>
  <c r="AT1676" i="1"/>
  <c r="AS1662" i="1"/>
  <c r="BS1637" i="1"/>
  <c r="BR1637" i="1" s="1"/>
  <c r="AN1631" i="1"/>
  <c r="AR1631" i="1" s="1"/>
  <c r="BS1624" i="1"/>
  <c r="BR1624" i="1" s="1"/>
  <c r="BS1615" i="1"/>
  <c r="BR1615" i="1" s="1"/>
  <c r="BS1613" i="1"/>
  <c r="BR1613" i="1" s="1"/>
  <c r="AN1607" i="1"/>
  <c r="AR1607" i="1" s="1"/>
  <c r="BS1602" i="1"/>
  <c r="BR1602" i="1" s="1"/>
  <c r="AN1596" i="1"/>
  <c r="AR1596" i="1" s="1"/>
  <c r="BS1591" i="1"/>
  <c r="BR1591" i="1" s="1"/>
  <c r="BS1589" i="1"/>
  <c r="BR1589" i="1" s="1"/>
  <c r="AN1583" i="1"/>
  <c r="AR1583" i="1" s="1"/>
  <c r="BS1563" i="1"/>
  <c r="BR1563" i="1" s="1"/>
  <c r="BS1550" i="1"/>
  <c r="BR1550" i="1" s="1"/>
  <c r="BS1537" i="1"/>
  <c r="BR1537" i="1" s="1"/>
  <c r="BS1524" i="1"/>
  <c r="BR1524" i="1" s="1"/>
  <c r="AT1524" i="1"/>
  <c r="AS1521" i="1"/>
  <c r="AS1482" i="1"/>
  <c r="AN1479" i="1"/>
  <c r="AR1479" i="1" s="1"/>
  <c r="AS1470" i="1"/>
  <c r="BS1468" i="1"/>
  <c r="BR1468" i="1" s="1"/>
  <c r="BS1457" i="1"/>
  <c r="BR1457" i="1" s="1"/>
  <c r="BS1405" i="1"/>
  <c r="BR1405" i="1" s="1"/>
  <c r="AT1405" i="1"/>
  <c r="BS1772" i="1"/>
  <c r="BR1772" i="1" s="1"/>
  <c r="AT1772" i="1"/>
  <c r="BS1748" i="1"/>
  <c r="BR1748" i="1" s="1"/>
  <c r="AT1748" i="1"/>
  <c r="BS1724" i="1"/>
  <c r="BR1724" i="1" s="1"/>
  <c r="AT1724" i="1"/>
  <c r="AS1721" i="1"/>
  <c r="BS1698" i="1"/>
  <c r="BR1698" i="1" s="1"/>
  <c r="BS1696" i="1"/>
  <c r="BR1696" i="1" s="1"/>
  <c r="BS1687" i="1"/>
  <c r="BR1687" i="1" s="1"/>
  <c r="BS1674" i="1"/>
  <c r="BR1674" i="1" s="1"/>
  <c r="BS1663" i="1"/>
  <c r="BR1663" i="1" s="1"/>
  <c r="BS1661" i="1"/>
  <c r="BR1661" i="1" s="1"/>
  <c r="BS1646" i="1"/>
  <c r="BR1646" i="1" s="1"/>
  <c r="BS1635" i="1"/>
  <c r="BR1635" i="1" s="1"/>
  <c r="BS1611" i="1"/>
  <c r="BR1611" i="1" s="1"/>
  <c r="BS1600" i="1"/>
  <c r="BR1600" i="1" s="1"/>
  <c r="BS1587" i="1"/>
  <c r="BR1587" i="1" s="1"/>
  <c r="BS1574" i="1"/>
  <c r="BR1574" i="1" s="1"/>
  <c r="BS1561" i="1"/>
  <c r="BR1561" i="1" s="1"/>
  <c r="AS1534" i="1"/>
  <c r="AT1530" i="1"/>
  <c r="BS1522" i="1"/>
  <c r="BR1522" i="1" s="1"/>
  <c r="BS1520" i="1"/>
  <c r="BR1520" i="1" s="1"/>
  <c r="AT1517" i="1"/>
  <c r="BS1511" i="1"/>
  <c r="BR1511" i="1" s="1"/>
  <c r="AT1506" i="1"/>
  <c r="AT1490" i="1"/>
  <c r="BS1474" i="1"/>
  <c r="BR1474" i="1" s="1"/>
  <c r="BS1429" i="1"/>
  <c r="BR1429" i="1" s="1"/>
  <c r="AT1429" i="1"/>
  <c r="BS1426" i="1"/>
  <c r="BR1426" i="1" s="1"/>
  <c r="AN1396" i="1"/>
  <c r="AR1396" i="1" s="1"/>
  <c r="AS1396" i="1"/>
  <c r="BS1353" i="1"/>
  <c r="BR1353" i="1" s="1"/>
  <c r="AT1353" i="1"/>
  <c r="BS1746" i="1"/>
  <c r="BR1746" i="1" s="1"/>
  <c r="BS1722" i="1"/>
  <c r="BR1722" i="1" s="1"/>
  <c r="BS1711" i="1"/>
  <c r="BR1711" i="1" s="1"/>
  <c r="BS1685" i="1"/>
  <c r="BR1685" i="1" s="1"/>
  <c r="AT1680" i="1"/>
  <c r="BS1672" i="1"/>
  <c r="BR1672" i="1" s="1"/>
  <c r="AT1669" i="1"/>
  <c r="BS1659" i="1"/>
  <c r="BR1659" i="1" s="1"/>
  <c r="BS1633" i="1"/>
  <c r="BR1633" i="1" s="1"/>
  <c r="BS1622" i="1"/>
  <c r="BR1622" i="1" s="1"/>
  <c r="BS1609" i="1"/>
  <c r="BR1609" i="1" s="1"/>
  <c r="BS1585" i="1"/>
  <c r="BR1585" i="1" s="1"/>
  <c r="AS1571" i="1"/>
  <c r="AT1558" i="1"/>
  <c r="BS1548" i="1"/>
  <c r="BR1548" i="1" s="1"/>
  <c r="AT1548" i="1"/>
  <c r="AT1543" i="1"/>
  <c r="BS1535" i="1"/>
  <c r="BR1535" i="1" s="1"/>
  <c r="BS1533" i="1"/>
  <c r="BR1533" i="1" s="1"/>
  <c r="AT1528" i="1"/>
  <c r="BS1509" i="1"/>
  <c r="BR1509" i="1" s="1"/>
  <c r="AS1506" i="1"/>
  <c r="AT1504" i="1"/>
  <c r="AT1496" i="1"/>
  <c r="AT1494" i="1"/>
  <c r="BR1483" i="1"/>
  <c r="BS1483" i="1"/>
  <c r="BS1480" i="1"/>
  <c r="BR1480" i="1" s="1"/>
  <c r="AS1477" i="1"/>
  <c r="BS1460" i="1"/>
  <c r="BR1460" i="1" s="1"/>
  <c r="AT1460" i="1"/>
  <c r="BS1444" i="1"/>
  <c r="BR1444" i="1" s="1"/>
  <c r="AT1444" i="1"/>
  <c r="BS1442" i="1"/>
  <c r="BR1442" i="1" s="1"/>
  <c r="AT1442" i="1"/>
  <c r="BS1683" i="1"/>
  <c r="BR1683" i="1" s="1"/>
  <c r="AS1669" i="1"/>
  <c r="BS1657" i="1"/>
  <c r="BR1657" i="1" s="1"/>
  <c r="BS1644" i="1"/>
  <c r="BR1644" i="1" s="1"/>
  <c r="AT1644" i="1"/>
  <c r="AS1619" i="1"/>
  <c r="BS1598" i="1"/>
  <c r="BR1598" i="1" s="1"/>
  <c r="BS1572" i="1"/>
  <c r="BR1572" i="1" s="1"/>
  <c r="AT1572" i="1"/>
  <c r="BS1546" i="1"/>
  <c r="BR1546" i="1" s="1"/>
  <c r="BS1544" i="1"/>
  <c r="BR1544" i="1" s="1"/>
  <c r="BS1531" i="1"/>
  <c r="BR1531" i="1" s="1"/>
  <c r="BS1518" i="1"/>
  <c r="BR1518" i="1" s="1"/>
  <c r="BS1507" i="1"/>
  <c r="BR1507" i="1" s="1"/>
  <c r="AS1504" i="1"/>
  <c r="BS1491" i="1"/>
  <c r="BR1491" i="1" s="1"/>
  <c r="BS1456" i="1"/>
  <c r="BR1456" i="1" s="1"/>
  <c r="BS1406" i="1"/>
  <c r="BR1406" i="1" s="1"/>
  <c r="AT1406" i="1"/>
  <c r="AN1397" i="1"/>
  <c r="AR1397" i="1" s="1"/>
  <c r="AS1397" i="1"/>
  <c r="BS1731" i="1"/>
  <c r="BR1731" i="1" s="1"/>
  <c r="BS1707" i="1"/>
  <c r="BR1707" i="1" s="1"/>
  <c r="AS1691" i="1"/>
  <c r="BS1681" i="1"/>
  <c r="BR1681" i="1" s="1"/>
  <c r="BS1670" i="1"/>
  <c r="BR1670" i="1" s="1"/>
  <c r="AS1654" i="1"/>
  <c r="AT1650" i="1"/>
  <c r="BS1642" i="1"/>
  <c r="BR1642" i="1" s="1"/>
  <c r="AT1639" i="1"/>
  <c r="AT1626" i="1"/>
  <c r="BS1620" i="1"/>
  <c r="BR1620" i="1" s="1"/>
  <c r="AT1620" i="1"/>
  <c r="AN1612" i="1"/>
  <c r="AR1612" i="1" s="1"/>
  <c r="AN1588" i="1"/>
  <c r="AR1588" i="1" s="1"/>
  <c r="AS1582" i="1"/>
  <c r="AT1578" i="1"/>
  <c r="BS1570" i="1"/>
  <c r="BR1570" i="1" s="1"/>
  <c r="AT1567" i="1"/>
  <c r="BS1559" i="1"/>
  <c r="BR1559" i="1" s="1"/>
  <c r="BS1557" i="1"/>
  <c r="BR1557" i="1" s="1"/>
  <c r="AS1554" i="1"/>
  <c r="AN1549" i="1"/>
  <c r="AR1549" i="1" s="1"/>
  <c r="AS1541" i="1"/>
  <c r="AN1536" i="1"/>
  <c r="AR1536" i="1" s="1"/>
  <c r="BS1529" i="1"/>
  <c r="BR1529" i="1" s="1"/>
  <c r="BS1505" i="1"/>
  <c r="BR1505" i="1" s="1"/>
  <c r="AT1502" i="1"/>
  <c r="AT1498" i="1"/>
  <c r="BS1487" i="1"/>
  <c r="BR1487" i="1" s="1"/>
  <c r="AN1484" i="1"/>
  <c r="AR1484" i="1" s="1"/>
  <c r="BS1479" i="1"/>
  <c r="BR1479" i="1" s="1"/>
  <c r="AN1473" i="1"/>
  <c r="AR1473" i="1" s="1"/>
  <c r="BS1448" i="1"/>
  <c r="BR1448" i="1" s="1"/>
  <c r="AT1448" i="1"/>
  <c r="BS1363" i="1"/>
  <c r="BR1363" i="1" s="1"/>
  <c r="AT1363" i="1"/>
  <c r="BS1729" i="1"/>
  <c r="BR1729" i="1"/>
  <c r="BS1718" i="1"/>
  <c r="BR1718" i="1" s="1"/>
  <c r="BS1705" i="1"/>
  <c r="BR1705" i="1" s="1"/>
  <c r="BS1692" i="1"/>
  <c r="BR1692" i="1" s="1"/>
  <c r="AT1692" i="1"/>
  <c r="AT1678" i="1"/>
  <c r="AS1667" i="1"/>
  <c r="AT1665" i="1"/>
  <c r="BS1655" i="1"/>
  <c r="BR1655" i="1" s="1"/>
  <c r="BS1653" i="1"/>
  <c r="BR1653" i="1" s="1"/>
  <c r="AT1648" i="1"/>
  <c r="BS1640" i="1"/>
  <c r="BR1640" i="1" s="1"/>
  <c r="BS1631" i="1"/>
  <c r="BR1631" i="1" s="1"/>
  <c r="BS1629" i="1"/>
  <c r="BR1629" i="1" s="1"/>
  <c r="AT1624" i="1"/>
  <c r="BS1618" i="1"/>
  <c r="BR1618" i="1" s="1"/>
  <c r="AT1615" i="1"/>
  <c r="BS1607" i="1"/>
  <c r="BR1607" i="1" s="1"/>
  <c r="AT1602" i="1"/>
  <c r="BS1596" i="1"/>
  <c r="BR1596" i="1" s="1"/>
  <c r="AT1596" i="1"/>
  <c r="AT1591" i="1"/>
  <c r="BS1583" i="1"/>
  <c r="BR1583" i="1" s="1"/>
  <c r="BS1581" i="1"/>
  <c r="BR1581" i="1" s="1"/>
  <c r="AT1576" i="1"/>
  <c r="AN1573" i="1"/>
  <c r="AR1573" i="1" s="1"/>
  <c r="BS1568" i="1"/>
  <c r="BR1568" i="1" s="1"/>
  <c r="AT1565" i="1"/>
  <c r="BS1555" i="1"/>
  <c r="BR1555" i="1" s="1"/>
  <c r="AS1552" i="1"/>
  <c r="BS1542" i="1"/>
  <c r="BR1542" i="1" s="1"/>
  <c r="AT1539" i="1"/>
  <c r="AT1526" i="1"/>
  <c r="BS1516" i="1"/>
  <c r="BR1516" i="1" s="1"/>
  <c r="AT1516" i="1"/>
  <c r="AS1513" i="1"/>
  <c r="AS1502" i="1"/>
  <c r="AS1498" i="1"/>
  <c r="BS1497" i="1"/>
  <c r="BR1497" i="1" s="1"/>
  <c r="AT1481" i="1"/>
  <c r="AS1476" i="1"/>
  <c r="BS1467" i="1"/>
  <c r="BR1467" i="1" s="1"/>
  <c r="BS1459" i="1"/>
  <c r="BR1459" i="1" s="1"/>
  <c r="AT1459" i="1"/>
  <c r="AT1453" i="1"/>
  <c r="BS1449" i="1"/>
  <c r="BR1449" i="1" s="1"/>
  <c r="BS1407" i="1"/>
  <c r="BR1407" i="1" s="1"/>
  <c r="AT1407" i="1"/>
  <c r="BS1690" i="1"/>
  <c r="BR1690" i="1" s="1"/>
  <c r="AS1678" i="1"/>
  <c r="BS1668" i="1"/>
  <c r="BR1668" i="1" s="1"/>
  <c r="AT1668" i="1"/>
  <c r="AS1665" i="1"/>
  <c r="BS1651" i="1"/>
  <c r="BR1651" i="1" s="1"/>
  <c r="BS1627" i="1"/>
  <c r="BR1627" i="1" s="1"/>
  <c r="BS1616" i="1"/>
  <c r="BR1616" i="1" s="1"/>
  <c r="BS1605" i="1"/>
  <c r="BR1605" i="1" s="1"/>
  <c r="BS1594" i="1"/>
  <c r="BR1594" i="1" s="1"/>
  <c r="BS1592" i="1"/>
  <c r="BR1592" i="1" s="1"/>
  <c r="BS1579" i="1"/>
  <c r="BR1579" i="1" s="1"/>
  <c r="BS1553" i="1"/>
  <c r="BR1553" i="1" s="1"/>
  <c r="BS1514" i="1"/>
  <c r="BR1514" i="1" s="1"/>
  <c r="BS1503" i="1"/>
  <c r="BR1503" i="1" s="1"/>
  <c r="BS1501" i="1"/>
  <c r="BR1501" i="1" s="1"/>
  <c r="BS1495" i="1"/>
  <c r="BR1495" i="1" s="1"/>
  <c r="AT1472" i="1"/>
  <c r="BS1441" i="1"/>
  <c r="BR1441" i="1" s="1"/>
  <c r="AT1441" i="1"/>
  <c r="BS1394" i="1"/>
  <c r="BR1394" i="1" s="1"/>
  <c r="AT1394" i="1"/>
  <c r="BS1666" i="1"/>
  <c r="BR1666" i="1" s="1"/>
  <c r="BS1664" i="1"/>
  <c r="BR1664" i="1" s="1"/>
  <c r="BS1649" i="1"/>
  <c r="BR1649" i="1" s="1"/>
  <c r="BS1638" i="1"/>
  <c r="BR1638" i="1" s="1"/>
  <c r="BS1625" i="1"/>
  <c r="BR1625" i="1" s="1"/>
  <c r="BS1603" i="1"/>
  <c r="BR1603" i="1" s="1"/>
  <c r="BS1577" i="1"/>
  <c r="BR1577" i="1" s="1"/>
  <c r="BS1566" i="1"/>
  <c r="BR1566" i="1" s="1"/>
  <c r="BS1540" i="1"/>
  <c r="BR1540" i="1" s="1"/>
  <c r="AT1540" i="1"/>
  <c r="BS1527" i="1"/>
  <c r="BR1527" i="1" s="1"/>
  <c r="BS1525" i="1"/>
  <c r="BR1525" i="1" s="1"/>
  <c r="BS1512" i="1"/>
  <c r="BR1512" i="1" s="1"/>
  <c r="BS1499" i="1"/>
  <c r="BR1499" i="1" s="1"/>
  <c r="BS1422" i="1"/>
  <c r="BR1422" i="1" s="1"/>
  <c r="AT1422" i="1"/>
  <c r="BS1379" i="1"/>
  <c r="BR1379" i="1" s="1"/>
  <c r="AT1379" i="1"/>
  <c r="BS1712" i="1"/>
  <c r="BR1712" i="1" s="1"/>
  <c r="BS1699" i="1"/>
  <c r="BR1699" i="1" s="1"/>
  <c r="BS1675" i="1"/>
  <c r="BR1675" i="1" s="1"/>
  <c r="BS1614" i="1"/>
  <c r="BR1614" i="1" s="1"/>
  <c r="BS1601" i="1"/>
  <c r="BR1601" i="1" s="1"/>
  <c r="BS1590" i="1"/>
  <c r="BR1590" i="1" s="1"/>
  <c r="BS1564" i="1"/>
  <c r="BR1564" i="1" s="1"/>
  <c r="AT1564" i="1"/>
  <c r="BS1551" i="1"/>
  <c r="BR1551" i="1" s="1"/>
  <c r="AT1546" i="1"/>
  <c r="BS1538" i="1"/>
  <c r="BR1538" i="1" s="1"/>
  <c r="BS1536" i="1"/>
  <c r="BR1536" i="1" s="1"/>
  <c r="BS1523" i="1"/>
  <c r="BR1523" i="1" s="1"/>
  <c r="BS1482" i="1"/>
  <c r="BR1482" i="1" s="1"/>
  <c r="BS1470" i="1"/>
  <c r="BR1470" i="1" s="1"/>
  <c r="AT1470" i="1"/>
  <c r="BS1466" i="1"/>
  <c r="BR1466" i="1" s="1"/>
  <c r="AT1466" i="1"/>
  <c r="AN1461" i="1"/>
  <c r="AR1461" i="1" s="1"/>
  <c r="AS1461" i="1"/>
  <c r="AN1431" i="1"/>
  <c r="AR1431" i="1" s="1"/>
  <c r="BS1686" i="1"/>
  <c r="BR1686" i="1" s="1"/>
  <c r="AT1683" i="1"/>
  <c r="BS1673" i="1"/>
  <c r="BR1673" i="1" s="1"/>
  <c r="BS1662" i="1"/>
  <c r="BR1662" i="1" s="1"/>
  <c r="AT1657" i="1"/>
  <c r="BS1647" i="1"/>
  <c r="BR1647" i="1" s="1"/>
  <c r="BS1636" i="1"/>
  <c r="BR1636" i="1" s="1"/>
  <c r="AT1636" i="1"/>
  <c r="BS1612" i="1"/>
  <c r="BR1612" i="1" s="1"/>
  <c r="AT1612" i="1"/>
  <c r="AT1598" i="1"/>
  <c r="BS1588" i="1"/>
  <c r="BR1588" i="1" s="1"/>
  <c r="AT1588" i="1"/>
  <c r="BS1575" i="1"/>
  <c r="BR1575" i="1" s="1"/>
  <c r="BS1562" i="1"/>
  <c r="BR1562" i="1" s="1"/>
  <c r="BS1549" i="1"/>
  <c r="BR1549" i="1" s="1"/>
  <c r="AT1544" i="1"/>
  <c r="AT1531" i="1"/>
  <c r="BS1521" i="1"/>
  <c r="BR1521" i="1" s="1"/>
  <c r="AT1518" i="1"/>
  <c r="BS1510" i="1"/>
  <c r="BR1510" i="1" s="1"/>
  <c r="AT1507" i="1"/>
  <c r="AT1491" i="1"/>
  <c r="BS1484" i="1"/>
  <c r="BR1484" i="1" s="1"/>
  <c r="AT1484" i="1"/>
  <c r="BS1462" i="1"/>
  <c r="BR1462" i="1" s="1"/>
  <c r="AT1462" i="1"/>
  <c r="AS1419" i="1"/>
  <c r="BS1810" i="1"/>
  <c r="BR1810" i="1" s="1"/>
  <c r="BS1799" i="1"/>
  <c r="BR1799" i="1" s="1"/>
  <c r="BS1769" i="1"/>
  <c r="BR1769" i="1" s="1"/>
  <c r="BS1745" i="1"/>
  <c r="BR1745" i="1" s="1"/>
  <c r="AT1731" i="1"/>
  <c r="BS1721" i="1"/>
  <c r="BR1721" i="1" s="1"/>
  <c r="BS1710" i="1"/>
  <c r="BR1710" i="1" s="1"/>
  <c r="AT1707" i="1"/>
  <c r="AT1681" i="1"/>
  <c r="AT1670" i="1"/>
  <c r="BS1660" i="1"/>
  <c r="BR1660" i="1" s="1"/>
  <c r="AT1660" i="1"/>
  <c r="AT1655" i="1"/>
  <c r="BS1645" i="1"/>
  <c r="BR1645" i="1" s="1"/>
  <c r="AT1640" i="1"/>
  <c r="BS1634" i="1"/>
  <c r="BR1634" i="1" s="1"/>
  <c r="AT1631" i="1"/>
  <c r="BS1623" i="1"/>
  <c r="BR1623" i="1" s="1"/>
  <c r="AT1618" i="1"/>
  <c r="BS1610" i="1"/>
  <c r="BR1610" i="1" s="1"/>
  <c r="AT1607" i="1"/>
  <c r="BS1586" i="1"/>
  <c r="BR1586" i="1" s="1"/>
  <c r="AT1583" i="1"/>
  <c r="BS1573" i="1"/>
  <c r="BR1573" i="1" s="1"/>
  <c r="AT1568" i="1"/>
  <c r="BS1560" i="1"/>
  <c r="BR1560" i="1" s="1"/>
  <c r="AT1557" i="1"/>
  <c r="BS1547" i="1"/>
  <c r="BR1547" i="1" s="1"/>
  <c r="BS1534" i="1"/>
  <c r="BR1534" i="1" s="1"/>
  <c r="AS1531" i="1"/>
  <c r="AT1529" i="1"/>
  <c r="AS1507" i="1"/>
  <c r="AT1505" i="1"/>
  <c r="BS1492" i="1"/>
  <c r="BR1492" i="1" s="1"/>
  <c r="AT1492" i="1"/>
  <c r="BS1488" i="1"/>
  <c r="BR1488" i="1" s="1"/>
  <c r="BS1486" i="1"/>
  <c r="BR1486" i="1" s="1"/>
  <c r="AT1456" i="1"/>
  <c r="BS1454" i="1"/>
  <c r="BR1454" i="1" s="1"/>
  <c r="AT1454" i="1"/>
  <c r="BR1758" i="1"/>
  <c r="BS1758" i="1"/>
  <c r="BS1734" i="1"/>
  <c r="BR1734" i="1" s="1"/>
  <c r="AT1718" i="1"/>
  <c r="AT1705" i="1"/>
  <c r="BS1695" i="1"/>
  <c r="BR1695" i="1" s="1"/>
  <c r="AT1690" i="1"/>
  <c r="BS1684" i="1"/>
  <c r="BR1684" i="1" s="1"/>
  <c r="AT1684" i="1"/>
  <c r="BS1658" i="1"/>
  <c r="BR1658" i="1" s="1"/>
  <c r="BS1656" i="1"/>
  <c r="BR1656" i="1" s="1"/>
  <c r="BS1643" i="1"/>
  <c r="BR1643" i="1" s="1"/>
  <c r="BS1632" i="1"/>
  <c r="BR1632" i="1" s="1"/>
  <c r="BS1621" i="1"/>
  <c r="BR1621" i="1" s="1"/>
  <c r="AT1616" i="1"/>
  <c r="BS1608" i="1"/>
  <c r="BR1608" i="1" s="1"/>
  <c r="AT1605" i="1"/>
  <c r="BS1599" i="1"/>
  <c r="BR1599" i="1" s="1"/>
  <c r="AT1594" i="1"/>
  <c r="BS1584" i="1"/>
  <c r="BR1584" i="1" s="1"/>
  <c r="BS1571" i="1"/>
  <c r="BR1571" i="1" s="1"/>
  <c r="BS1545" i="1"/>
  <c r="BR1545" i="1" s="1"/>
  <c r="BS1532" i="1"/>
  <c r="BR1532" i="1" s="1"/>
  <c r="AT1532" i="1"/>
  <c r="BS1519" i="1"/>
  <c r="BR1519" i="1" s="1"/>
  <c r="AT1514" i="1"/>
  <c r="BS1508" i="1"/>
  <c r="BR1508" i="1" s="1"/>
  <c r="AT1508" i="1"/>
  <c r="AT1503" i="1"/>
  <c r="AT1495" i="1"/>
  <c r="AT1474" i="1"/>
  <c r="BS1469" i="1"/>
  <c r="BR1469" i="1" s="1"/>
  <c r="AT1467" i="1"/>
  <c r="BS1458" i="1"/>
  <c r="BR1458" i="1" s="1"/>
  <c r="AT1458" i="1"/>
  <c r="AS1456" i="1"/>
  <c r="BS1439" i="1"/>
  <c r="BR1439" i="1" s="1"/>
  <c r="BS1415" i="1"/>
  <c r="BR1415" i="1" s="1"/>
  <c r="BS1371" i="1"/>
  <c r="BR1371" i="1" s="1"/>
  <c r="AT1371" i="1"/>
  <c r="BS1338" i="1"/>
  <c r="BR1338" i="1" s="1"/>
  <c r="AT1338" i="1"/>
  <c r="AS1331" i="1"/>
  <c r="BS1324" i="1"/>
  <c r="BR1324" i="1" s="1"/>
  <c r="AT1324" i="1"/>
  <c r="AS1289" i="1"/>
  <c r="BS1455" i="1"/>
  <c r="BR1455" i="1" s="1"/>
  <c r="BS1440" i="1"/>
  <c r="BR1440" i="1" s="1"/>
  <c r="BS1427" i="1"/>
  <c r="BR1427" i="1" s="1"/>
  <c r="BS1416" i="1"/>
  <c r="BR1416" i="1" s="1"/>
  <c r="BS1403" i="1"/>
  <c r="BR1403" i="1" s="1"/>
  <c r="BS1392" i="1"/>
  <c r="BR1392" i="1" s="1"/>
  <c r="BS1377" i="1"/>
  <c r="BR1377" i="1" s="1"/>
  <c r="BS1375" i="1"/>
  <c r="BR1375" i="1" s="1"/>
  <c r="BS1368" i="1"/>
  <c r="BR1368" i="1" s="1"/>
  <c r="BS1348" i="1"/>
  <c r="BR1348" i="1" s="1"/>
  <c r="BS1335" i="1"/>
  <c r="BR1335" i="1" s="1"/>
  <c r="AN1321" i="1"/>
  <c r="AR1321" i="1" s="1"/>
  <c r="BS1310" i="1"/>
  <c r="BR1310" i="1" s="1"/>
  <c r="AT1310" i="1"/>
  <c r="BS1284" i="1"/>
  <c r="BR1284" i="1" s="1"/>
  <c r="AT1284" i="1"/>
  <c r="BS1390" i="1"/>
  <c r="BR1390" i="1" s="1"/>
  <c r="AT1390" i="1"/>
  <c r="BS1358" i="1"/>
  <c r="BR1358" i="1" s="1"/>
  <c r="BS1322" i="1"/>
  <c r="BR1322" i="1" s="1"/>
  <c r="AT1322" i="1"/>
  <c r="BS1308" i="1"/>
  <c r="BR1308" i="1" s="1"/>
  <c r="AT1308" i="1"/>
  <c r="BS1477" i="1"/>
  <c r="BR1477" i="1" s="1"/>
  <c r="BS1464" i="1"/>
  <c r="BR1464" i="1" s="1"/>
  <c r="BS1451" i="1"/>
  <c r="BR1451" i="1" s="1"/>
  <c r="BS1438" i="1"/>
  <c r="BR1438" i="1" s="1"/>
  <c r="AT1438" i="1"/>
  <c r="AS1435" i="1"/>
  <c r="BS1425" i="1"/>
  <c r="BR1425" i="1" s="1"/>
  <c r="BS1414" i="1"/>
  <c r="BR1414" i="1" s="1"/>
  <c r="AT1414" i="1"/>
  <c r="AS1411" i="1"/>
  <c r="AN1406" i="1"/>
  <c r="AR1406" i="1" s="1"/>
  <c r="BS1401" i="1"/>
  <c r="BR1401" i="1" s="1"/>
  <c r="BS1388" i="1"/>
  <c r="BR1388" i="1" s="1"/>
  <c r="BS1386" i="1"/>
  <c r="BR1386" i="1" s="1"/>
  <c r="AN1378" i="1"/>
  <c r="AR1378" i="1" s="1"/>
  <c r="BS1365" i="1"/>
  <c r="BR1365" i="1" s="1"/>
  <c r="BS1350" i="1"/>
  <c r="BR1350" i="1" s="1"/>
  <c r="BS1343" i="1"/>
  <c r="BR1343" i="1" s="1"/>
  <c r="BS1332" i="1"/>
  <c r="BR1332" i="1" s="1"/>
  <c r="BS1323" i="1"/>
  <c r="BR1323" i="1" s="1"/>
  <c r="AT1323" i="1"/>
  <c r="BS1318" i="1"/>
  <c r="BR1318" i="1" s="1"/>
  <c r="BS1307" i="1"/>
  <c r="BR1307" i="1" s="1"/>
  <c r="AT1307" i="1"/>
  <c r="BS1489" i="1"/>
  <c r="BR1489" i="1" s="1"/>
  <c r="BS1475" i="1"/>
  <c r="BR1475" i="1" s="1"/>
  <c r="BS1436" i="1"/>
  <c r="BR1436" i="1" s="1"/>
  <c r="BS1434" i="1"/>
  <c r="BR1434" i="1" s="1"/>
  <c r="BS1423" i="1"/>
  <c r="BR1423" i="1" s="1"/>
  <c r="BS1412" i="1"/>
  <c r="BR1412" i="1" s="1"/>
  <c r="BS1410" i="1"/>
  <c r="BR1410" i="1" s="1"/>
  <c r="BR1399" i="1"/>
  <c r="BS1399" i="1"/>
  <c r="AS1361" i="1"/>
  <c r="BS1360" i="1"/>
  <c r="BR1360" i="1" s="1"/>
  <c r="BS1355" i="1"/>
  <c r="BR1355" i="1" s="1"/>
  <c r="AT1355" i="1"/>
  <c r="BS1340" i="1"/>
  <c r="BR1340" i="1" s="1"/>
  <c r="BS1447" i="1"/>
  <c r="BR1447" i="1" s="1"/>
  <c r="BS1421" i="1"/>
  <c r="BR1421" i="1" s="1"/>
  <c r="AN1402" i="1"/>
  <c r="AR1402" i="1" s="1"/>
  <c r="BS1397" i="1"/>
  <c r="BR1397" i="1" s="1"/>
  <c r="BS1384" i="1"/>
  <c r="BR1384" i="1" s="1"/>
  <c r="BS1370" i="1"/>
  <c r="BR1370" i="1" s="1"/>
  <c r="AN1349" i="1"/>
  <c r="AR1349" i="1" s="1"/>
  <c r="BS1337" i="1"/>
  <c r="BR1337" i="1" s="1"/>
  <c r="AN1334" i="1"/>
  <c r="AR1334" i="1" s="1"/>
  <c r="BS1321" i="1"/>
  <c r="BR1321" i="1" s="1"/>
  <c r="AT1321" i="1"/>
  <c r="BS1286" i="1"/>
  <c r="BR1286" i="1" s="1"/>
  <c r="AT1286" i="1"/>
  <c r="BS1285" i="1"/>
  <c r="BR1285" i="1" s="1"/>
  <c r="AT1285" i="1"/>
  <c r="BS1432" i="1"/>
  <c r="BR1432" i="1" s="1"/>
  <c r="BS1419" i="1"/>
  <c r="BR1419" i="1" s="1"/>
  <c r="BS1408" i="1"/>
  <c r="BR1408" i="1" s="1"/>
  <c r="BS1395" i="1"/>
  <c r="BR1395" i="1" s="1"/>
  <c r="BS1382" i="1"/>
  <c r="BR1382" i="1" s="1"/>
  <c r="AT1382" i="1"/>
  <c r="AS1346" i="1"/>
  <c r="BS1345" i="1"/>
  <c r="BR1345" i="1" s="1"/>
  <c r="BS1473" i="1"/>
  <c r="BR1473" i="1" s="1"/>
  <c r="BS1471" i="1"/>
  <c r="BR1471" i="1" s="1"/>
  <c r="BS1443" i="1"/>
  <c r="BR1443" i="1" s="1"/>
  <c r="AT1440" i="1"/>
  <c r="AN1435" i="1"/>
  <c r="AR1435" i="1" s="1"/>
  <c r="AS1429" i="1"/>
  <c r="AT1427" i="1"/>
  <c r="AT1416" i="1"/>
  <c r="AN1411" i="1"/>
  <c r="AR1411" i="1" s="1"/>
  <c r="AS1405" i="1"/>
  <c r="AT1403" i="1"/>
  <c r="AT1392" i="1"/>
  <c r="BS1380" i="1"/>
  <c r="BR1380" i="1" s="1"/>
  <c r="BS1378" i="1"/>
  <c r="BR1378" i="1" s="1"/>
  <c r="AT1375" i="1"/>
  <c r="BS1362" i="1"/>
  <c r="BR1362" i="1" s="1"/>
  <c r="AS1338" i="1"/>
  <c r="BS1331" i="1"/>
  <c r="BR1331" i="1" s="1"/>
  <c r="AT1331" i="1"/>
  <c r="BS1320" i="1"/>
  <c r="BR1320" i="1" s="1"/>
  <c r="BS1319" i="1"/>
  <c r="BR1319" i="1" s="1"/>
  <c r="BS1306" i="1"/>
  <c r="BR1306" i="1" s="1"/>
  <c r="BS1297" i="1"/>
  <c r="BR1297" i="1" s="1"/>
  <c r="AT1297" i="1"/>
  <c r="BS1372" i="1"/>
  <c r="BR1372" i="1" s="1"/>
  <c r="BS1364" i="1"/>
  <c r="BR1364" i="1" s="1"/>
  <c r="AT1364" i="1"/>
  <c r="AT1358" i="1"/>
  <c r="BS1357" i="1"/>
  <c r="BR1357" i="1" s="1"/>
  <c r="AT1348" i="1"/>
  <c r="AS1328" i="1"/>
  <c r="AN1328" i="1"/>
  <c r="AR1328" i="1" s="1"/>
  <c r="BS1296" i="1"/>
  <c r="BR1296" i="1" s="1"/>
  <c r="AT1296" i="1"/>
  <c r="BS1417" i="1"/>
  <c r="BR1417" i="1" s="1"/>
  <c r="BS1404" i="1"/>
  <c r="BR1404" i="1" s="1"/>
  <c r="BS1402" i="1"/>
  <c r="BR1402" i="1" s="1"/>
  <c r="BS1393" i="1"/>
  <c r="BR1393" i="1" s="1"/>
  <c r="BS1391" i="1"/>
  <c r="BR1391" i="1" s="1"/>
  <c r="AS1388" i="1"/>
  <c r="BS1376" i="1"/>
  <c r="BR1376" i="1" s="1"/>
  <c r="BS1374" i="1"/>
  <c r="BR1374" i="1" s="1"/>
  <c r="AT1374" i="1"/>
  <c r="AS1358" i="1"/>
  <c r="BS1354" i="1"/>
  <c r="BR1354" i="1" s="1"/>
  <c r="BS1347" i="1"/>
  <c r="BR1347" i="1" s="1"/>
  <c r="AT1347" i="1"/>
  <c r="BS1342" i="1"/>
  <c r="BR1342" i="1" s="1"/>
  <c r="BS1334" i="1"/>
  <c r="BR1334" i="1" s="1"/>
  <c r="AT1332" i="1"/>
  <c r="AN1325" i="1"/>
  <c r="AR1325" i="1" s="1"/>
  <c r="BS1389" i="1"/>
  <c r="BR1389" i="1" s="1"/>
  <c r="BS1359" i="1"/>
  <c r="BR1359" i="1" s="1"/>
  <c r="BS1349" i="1"/>
  <c r="BR1349" i="1" s="1"/>
  <c r="AT1349" i="1"/>
  <c r="BS1478" i="1"/>
  <c r="BR1478" i="1" s="1"/>
  <c r="AT1478" i="1"/>
  <c r="BS1465" i="1"/>
  <c r="BR1465" i="1" s="1"/>
  <c r="BS1452" i="1"/>
  <c r="BR1452" i="1" s="1"/>
  <c r="BS1450" i="1"/>
  <c r="BR1450" i="1" s="1"/>
  <c r="AT1447" i="1"/>
  <c r="BS1437" i="1"/>
  <c r="BR1437" i="1" s="1"/>
  <c r="BS1424" i="1"/>
  <c r="BR1424" i="1" s="1"/>
  <c r="AT1421" i="1"/>
  <c r="BS1413" i="1"/>
  <c r="BR1413" i="1" s="1"/>
  <c r="BS1400" i="1"/>
  <c r="BR1400" i="1" s="1"/>
  <c r="BS1387" i="1"/>
  <c r="BR1387" i="1" s="1"/>
  <c r="AS1324" i="1"/>
  <c r="AN1324" i="1"/>
  <c r="AR1324" i="1" s="1"/>
  <c r="BS1292" i="1"/>
  <c r="BR1292" i="1" s="1"/>
  <c r="AT1292" i="1"/>
  <c r="BS1493" i="1"/>
  <c r="BR1493" i="1" s="1"/>
  <c r="BS1485" i="1"/>
  <c r="BR1485" i="1" s="1"/>
  <c r="BS1476" i="1"/>
  <c r="BR1476" i="1" s="1"/>
  <c r="BS1463" i="1"/>
  <c r="BR1463" i="1" s="1"/>
  <c r="BS1435" i="1"/>
  <c r="BR1435" i="1" s="1"/>
  <c r="AT1432" i="1"/>
  <c r="AT1419" i="1"/>
  <c r="BS1411" i="1"/>
  <c r="BR1411" i="1" s="1"/>
  <c r="AT1408" i="1"/>
  <c r="AT1395" i="1"/>
  <c r="AT1370" i="1"/>
  <c r="BS1351" i="1"/>
  <c r="BR1351" i="1" s="1"/>
  <c r="BS1344" i="1"/>
  <c r="BR1344" i="1" s="1"/>
  <c r="AT1340" i="1"/>
  <c r="AT1337" i="1"/>
  <c r="BS1316" i="1"/>
  <c r="BR1316" i="1" s="1"/>
  <c r="BS1398" i="1"/>
  <c r="BR1398" i="1" s="1"/>
  <c r="AT1398" i="1"/>
  <c r="BS1385" i="1"/>
  <c r="BR1385" i="1" s="1"/>
  <c r="BS1383" i="1"/>
  <c r="BR1383" i="1" s="1"/>
  <c r="AT1372" i="1"/>
  <c r="BS1366" i="1"/>
  <c r="BR1366" i="1" s="1"/>
  <c r="BS1333" i="1"/>
  <c r="BR1333" i="1" s="1"/>
  <c r="BS1330" i="1"/>
  <c r="BR1330" i="1" s="1"/>
  <c r="BS1329" i="1"/>
  <c r="BR1329" i="1" s="1"/>
  <c r="AS1300" i="1"/>
  <c r="BS1446" i="1"/>
  <c r="BR1446" i="1" s="1"/>
  <c r="AT1446" i="1"/>
  <c r="BS1433" i="1"/>
  <c r="BR1433" i="1" s="1"/>
  <c r="BS1420" i="1"/>
  <c r="BR1420" i="1" s="1"/>
  <c r="AT1417" i="1"/>
  <c r="BR1409" i="1"/>
  <c r="BS1409" i="1"/>
  <c r="BS1396" i="1"/>
  <c r="BR1396" i="1" s="1"/>
  <c r="BS1381" i="1"/>
  <c r="BR1381" i="1" s="1"/>
  <c r="AN1365" i="1"/>
  <c r="AR1365" i="1" s="1"/>
  <c r="AS1362" i="1"/>
  <c r="BS1361" i="1"/>
  <c r="BR1361" i="1" s="1"/>
  <c r="AT1361" i="1"/>
  <c r="AT1357" i="1"/>
  <c r="BS1356" i="1"/>
  <c r="BR1356" i="1" s="1"/>
  <c r="BS1346" i="1"/>
  <c r="BR1346" i="1" s="1"/>
  <c r="AT1346" i="1"/>
  <c r="BS1336" i="1"/>
  <c r="BR1336" i="1" s="1"/>
  <c r="BS1325" i="1"/>
  <c r="BR1325" i="1" s="1"/>
  <c r="BS1299" i="1"/>
  <c r="BR1299" i="1" s="1"/>
  <c r="AT1299" i="1"/>
  <c r="AS1296" i="1"/>
  <c r="AS1285" i="1"/>
  <c r="BS1271" i="1"/>
  <c r="BR1271" i="1" s="1"/>
  <c r="BS1258" i="1"/>
  <c r="BR1258" i="1" s="1"/>
  <c r="BS1224" i="1"/>
  <c r="BR1224" i="1" s="1"/>
  <c r="BS1198" i="1"/>
  <c r="BR1198" i="1" s="1"/>
  <c r="AT1198" i="1"/>
  <c r="BS1189" i="1"/>
  <c r="BR1189" i="1" s="1"/>
  <c r="BS1178" i="1"/>
  <c r="BR1178" i="1" s="1"/>
  <c r="BS1169" i="1"/>
  <c r="BR1169" i="1" s="1"/>
  <c r="BS1143" i="1"/>
  <c r="BR1143" i="1" s="1"/>
  <c r="BS1120" i="1"/>
  <c r="BR1120" i="1" s="1"/>
  <c r="AT1120" i="1"/>
  <c r="BS1109" i="1"/>
  <c r="BR1109" i="1" s="1"/>
  <c r="AT1109" i="1"/>
  <c r="BS1256" i="1"/>
  <c r="BR1256" i="1" s="1"/>
  <c r="BS1229" i="1"/>
  <c r="BR1229" i="1" s="1"/>
  <c r="BS1226" i="1"/>
  <c r="BR1226" i="1" s="1"/>
  <c r="AT1226" i="1"/>
  <c r="BS1295" i="1"/>
  <c r="BR1295" i="1" s="1"/>
  <c r="BS1282" i="1"/>
  <c r="BR1282" i="1" s="1"/>
  <c r="BS1269" i="1"/>
  <c r="BR1269" i="1" s="1"/>
  <c r="AN1246" i="1"/>
  <c r="AR1246" i="1" s="1"/>
  <c r="BS1236" i="1"/>
  <c r="BR1236" i="1" s="1"/>
  <c r="BS1221" i="1"/>
  <c r="BR1221" i="1" s="1"/>
  <c r="AN1208" i="1"/>
  <c r="AR1208" i="1" s="1"/>
  <c r="BS1206" i="1"/>
  <c r="BR1206" i="1" s="1"/>
  <c r="AN1205" i="1"/>
  <c r="AR1205" i="1" s="1"/>
  <c r="AN1153" i="1"/>
  <c r="AR1153" i="1" s="1"/>
  <c r="AS1135" i="1"/>
  <c r="AN1135" i="1"/>
  <c r="AR1135" i="1" s="1"/>
  <c r="BS1102" i="1"/>
  <c r="BR1102" i="1" s="1"/>
  <c r="AT1102" i="1"/>
  <c r="AN1287" i="1"/>
  <c r="AR1287" i="1" s="1"/>
  <c r="BS1280" i="1"/>
  <c r="BR1280" i="1" s="1"/>
  <c r="BS1267" i="1"/>
  <c r="BR1267" i="1" s="1"/>
  <c r="AT1267" i="1"/>
  <c r="AN1259" i="1"/>
  <c r="AR1259" i="1" s="1"/>
  <c r="BS1254" i="1"/>
  <c r="BR1254" i="1" s="1"/>
  <c r="BS1252" i="1"/>
  <c r="BR1252" i="1"/>
  <c r="AS1241" i="1"/>
  <c r="BS1238" i="1"/>
  <c r="BR1238" i="1" s="1"/>
  <c r="BS1234" i="1"/>
  <c r="BR1234" i="1" s="1"/>
  <c r="BS1218" i="1"/>
  <c r="BR1218" i="1" s="1"/>
  <c r="AN1213" i="1"/>
  <c r="AR1213" i="1" s="1"/>
  <c r="BS1211" i="1"/>
  <c r="BR1211" i="1" s="1"/>
  <c r="AT1211" i="1"/>
  <c r="BS1202" i="1"/>
  <c r="BR1202" i="1" s="1"/>
  <c r="AS1185" i="1"/>
  <c r="AN1185" i="1"/>
  <c r="AR1185" i="1" s="1"/>
  <c r="BS1176" i="1"/>
  <c r="BR1176" i="1" s="1"/>
  <c r="AT1176" i="1"/>
  <c r="BS1171" i="1"/>
  <c r="BR1171" i="1" s="1"/>
  <c r="AT1171" i="1"/>
  <c r="BS1159" i="1"/>
  <c r="BR1159" i="1" s="1"/>
  <c r="AT1159" i="1"/>
  <c r="AS1073" i="1"/>
  <c r="AN1073" i="1"/>
  <c r="AR1073" i="1" s="1"/>
  <c r="BS1059" i="1"/>
  <c r="BR1059" i="1" s="1"/>
  <c r="AT1059" i="1"/>
  <c r="BS1304" i="1"/>
  <c r="BR1304" i="1" s="1"/>
  <c r="BS1293" i="1"/>
  <c r="BR1293" i="1" s="1"/>
  <c r="BS1265" i="1"/>
  <c r="BR1265" i="1" s="1"/>
  <c r="BS1250" i="1"/>
  <c r="BR1250" i="1" s="1"/>
  <c r="BS1214" i="1"/>
  <c r="BR1214" i="1" s="1"/>
  <c r="BS1194" i="1"/>
  <c r="BR1194" i="1" s="1"/>
  <c r="AT1194" i="1"/>
  <c r="BS1187" i="1"/>
  <c r="BR1187" i="1" s="1"/>
  <c r="AT1187" i="1"/>
  <c r="BS1181" i="1"/>
  <c r="BR1181" i="1" s="1"/>
  <c r="AT1181" i="1"/>
  <c r="BS1163" i="1"/>
  <c r="BR1163" i="1" s="1"/>
  <c r="AT1163" i="1"/>
  <c r="AN1161" i="1"/>
  <c r="AR1161" i="1" s="1"/>
  <c r="BS1328" i="1"/>
  <c r="BR1328" i="1" s="1"/>
  <c r="BS1317" i="1"/>
  <c r="BR1317" i="1" s="1"/>
  <c r="BS1278" i="1"/>
  <c r="BR1278" i="1" s="1"/>
  <c r="BS1276" i="1"/>
  <c r="BR1276" i="1" s="1"/>
  <c r="AS1273" i="1"/>
  <c r="AT1271" i="1"/>
  <c r="BS1263" i="1"/>
  <c r="BR1263" i="1" s="1"/>
  <c r="AS1262" i="1"/>
  <c r="BS1248" i="1"/>
  <c r="BR1248" i="1" s="1"/>
  <c r="BS1242" i="1"/>
  <c r="BR1242" i="1" s="1"/>
  <c r="BS1228" i="1"/>
  <c r="BR1228" i="1" s="1"/>
  <c r="AT1228" i="1"/>
  <c r="BS1223" i="1"/>
  <c r="BR1223" i="1" s="1"/>
  <c r="BS1197" i="1"/>
  <c r="BR1197" i="1" s="1"/>
  <c r="BS1195" i="1"/>
  <c r="BR1195" i="1" s="1"/>
  <c r="AT1195" i="1"/>
  <c r="BS1186" i="1"/>
  <c r="BR1186" i="1" s="1"/>
  <c r="AS1174" i="1"/>
  <c r="AN1174" i="1"/>
  <c r="AR1174" i="1" s="1"/>
  <c r="BS1160" i="1"/>
  <c r="BR1160" i="1" s="1"/>
  <c r="BS1158" i="1"/>
  <c r="BR1158" i="1" s="1"/>
  <c r="AT1158" i="1"/>
  <c r="BS1315" i="1"/>
  <c r="BR1315" i="1" s="1"/>
  <c r="AT1315" i="1"/>
  <c r="BS1302" i="1"/>
  <c r="BR1302" i="1" s="1"/>
  <c r="BS1291" i="1"/>
  <c r="BR1291" i="1" s="1"/>
  <c r="AT1291" i="1"/>
  <c r="BS1274" i="1"/>
  <c r="BR1274" i="1" s="1"/>
  <c r="AT1258" i="1"/>
  <c r="BS1244" i="1"/>
  <c r="BR1244" i="1" s="1"/>
  <c r="BS1217" i="1"/>
  <c r="BR1217" i="1" s="1"/>
  <c r="BS1208" i="1"/>
  <c r="BR1208" i="1" s="1"/>
  <c r="BS1205" i="1"/>
  <c r="BR1205" i="1" s="1"/>
  <c r="AS1179" i="1"/>
  <c r="AS1148" i="1"/>
  <c r="AN1148" i="1"/>
  <c r="AR1148" i="1" s="1"/>
  <c r="BS1139" i="1"/>
  <c r="BR1139" i="1" s="1"/>
  <c r="AT1139" i="1"/>
  <c r="BS1369" i="1"/>
  <c r="BR1369" i="1" s="1"/>
  <c r="BS1367" i="1"/>
  <c r="BR1367" i="1" s="1"/>
  <c r="BS1352" i="1"/>
  <c r="BR1352" i="1" s="1"/>
  <c r="BS1339" i="1"/>
  <c r="BR1339" i="1" s="1"/>
  <c r="AT1339" i="1"/>
  <c r="BS1313" i="1"/>
  <c r="BR1313" i="1" s="1"/>
  <c r="BS1300" i="1"/>
  <c r="BR1300" i="1" s="1"/>
  <c r="AT1295" i="1"/>
  <c r="BS1289" i="1"/>
  <c r="BR1289" i="1" s="1"/>
  <c r="BS1287" i="1"/>
  <c r="BR1287" i="1" s="1"/>
  <c r="BS1272" i="1"/>
  <c r="BR1272" i="1" s="1"/>
  <c r="BS1261" i="1"/>
  <c r="BR1261" i="1" s="1"/>
  <c r="AT1256" i="1"/>
  <c r="BS1246" i="1"/>
  <c r="BR1246" i="1" s="1"/>
  <c r="AT1224" i="1"/>
  <c r="AN1165" i="1"/>
  <c r="AR1165" i="1" s="1"/>
  <c r="AS1165" i="1"/>
  <c r="BS1326" i="1"/>
  <c r="BR1326" i="1" s="1"/>
  <c r="BS1311" i="1"/>
  <c r="BR1311" i="1" s="1"/>
  <c r="BS1298" i="1"/>
  <c r="BR1298" i="1" s="1"/>
  <c r="AT1282" i="1"/>
  <c r="AT1269" i="1"/>
  <c r="BS1259" i="1"/>
  <c r="BR1259" i="1" s="1"/>
  <c r="AT1259" i="1"/>
  <c r="AS1256" i="1"/>
  <c r="AT1236" i="1"/>
  <c r="BS1220" i="1"/>
  <c r="BR1220" i="1" s="1"/>
  <c r="BS1213" i="1"/>
  <c r="BR1213" i="1" s="1"/>
  <c r="AT1213" i="1"/>
  <c r="AS1168" i="1"/>
  <c r="BS1099" i="1"/>
  <c r="BR1099" i="1"/>
  <c r="AT1099" i="1"/>
  <c r="AS1086" i="1"/>
  <c r="AN1086" i="1"/>
  <c r="AR1086" i="1" s="1"/>
  <c r="BS1081" i="1"/>
  <c r="BR1081" i="1" s="1"/>
  <c r="AT1081" i="1"/>
  <c r="BS1257" i="1"/>
  <c r="BR1257" i="1" s="1"/>
  <c r="BS1255" i="1"/>
  <c r="BR1255" i="1" s="1"/>
  <c r="AT1229" i="1"/>
  <c r="BS1225" i="1"/>
  <c r="BR1225" i="1" s="1"/>
  <c r="BS1200" i="1"/>
  <c r="BR1200" i="1" s="1"/>
  <c r="BS1191" i="1"/>
  <c r="BR1191" i="1" s="1"/>
  <c r="AT1191" i="1"/>
  <c r="BS1161" i="1"/>
  <c r="BR1161" i="1" s="1"/>
  <c r="AT1161" i="1"/>
  <c r="AT1143" i="1"/>
  <c r="BR1117" i="1"/>
  <c r="BS1117" i="1"/>
  <c r="AT1117" i="1"/>
  <c r="BS1309" i="1"/>
  <c r="BR1309" i="1" s="1"/>
  <c r="BS1283" i="1"/>
  <c r="BR1283" i="1" s="1"/>
  <c r="AT1283" i="1"/>
  <c r="AS1280" i="1"/>
  <c r="BS1270" i="1"/>
  <c r="BR1270" i="1" s="1"/>
  <c r="BS1268" i="1"/>
  <c r="BR1268" i="1" s="1"/>
  <c r="AN1262" i="1"/>
  <c r="AR1262" i="1" s="1"/>
  <c r="BS1239" i="1"/>
  <c r="BR1239" i="1" s="1"/>
  <c r="BS1237" i="1"/>
  <c r="BR1237" i="1" s="1"/>
  <c r="AT1237" i="1"/>
  <c r="BS1233" i="1"/>
  <c r="BR1233" i="1" s="1"/>
  <c r="AT1202" i="1"/>
  <c r="AT1178" i="1"/>
  <c r="AN1122" i="1"/>
  <c r="AR1122" i="1" s="1"/>
  <c r="AS1122" i="1"/>
  <c r="AN1114" i="1"/>
  <c r="AR1114" i="1" s="1"/>
  <c r="BS1281" i="1"/>
  <c r="BR1281" i="1" s="1"/>
  <c r="BS1279" i="1"/>
  <c r="BR1279" i="1" s="1"/>
  <c r="BS1266" i="1"/>
  <c r="BR1266" i="1" s="1"/>
  <c r="BS1253" i="1"/>
  <c r="BR1253" i="1" s="1"/>
  <c r="BS1235" i="1"/>
  <c r="BR1235" i="1" s="1"/>
  <c r="AT1235" i="1"/>
  <c r="BS1230" i="1"/>
  <c r="BR1230" i="1" s="1"/>
  <c r="BS1204" i="1"/>
  <c r="BR1204" i="1" s="1"/>
  <c r="BS1199" i="1"/>
  <c r="BR1199" i="1" s="1"/>
  <c r="AT1169" i="1"/>
  <c r="AN1168" i="1"/>
  <c r="AR1168" i="1" s="1"/>
  <c r="BS1148" i="1"/>
  <c r="BR1148" i="1"/>
  <c r="AT1148" i="1"/>
  <c r="BS1305" i="1"/>
  <c r="BR1305" i="1" s="1"/>
  <c r="BS1303" i="1"/>
  <c r="BR1303" i="1" s="1"/>
  <c r="BS1294" i="1"/>
  <c r="BR1294" i="1" s="1"/>
  <c r="AT1274" i="1"/>
  <c r="BS1264" i="1"/>
  <c r="BR1264" i="1" s="1"/>
  <c r="BS1251" i="1"/>
  <c r="BR1251" i="1" s="1"/>
  <c r="AT1251" i="1"/>
  <c r="BS1241" i="1"/>
  <c r="BR1241" i="1" s="1"/>
  <c r="AT1197" i="1"/>
  <c r="AS1181" i="1"/>
  <c r="BS1165" i="1"/>
  <c r="BR1165" i="1" s="1"/>
  <c r="AT1165" i="1"/>
  <c r="BS1130" i="1"/>
  <c r="BR1130" i="1" s="1"/>
  <c r="BS1124" i="1"/>
  <c r="BR1124" i="1" s="1"/>
  <c r="AT1124" i="1"/>
  <c r="BS1114" i="1"/>
  <c r="BR1114" i="1" s="1"/>
  <c r="AT1114" i="1"/>
  <c r="BS1277" i="1"/>
  <c r="BR1277" i="1" s="1"/>
  <c r="BS1249" i="1"/>
  <c r="BR1249" i="1" s="1"/>
  <c r="BS1247" i="1"/>
  <c r="BR1247" i="1" s="1"/>
  <c r="BS1245" i="1"/>
  <c r="BR1245" i="1" s="1"/>
  <c r="BS1243" i="1"/>
  <c r="BR1243" i="1" s="1"/>
  <c r="AT1243" i="1"/>
  <c r="AS1223" i="1"/>
  <c r="BS1219" i="1"/>
  <c r="BR1219" i="1" s="1"/>
  <c r="AT1219" i="1"/>
  <c r="BS1212" i="1"/>
  <c r="BR1212" i="1" s="1"/>
  <c r="BS1207" i="1"/>
  <c r="BR1207" i="1" s="1"/>
  <c r="BS1155" i="1"/>
  <c r="BR1155" i="1" s="1"/>
  <c r="AT1155" i="1"/>
  <c r="BS1145" i="1"/>
  <c r="BR1145" i="1" s="1"/>
  <c r="AT1145" i="1"/>
  <c r="BS1126" i="1"/>
  <c r="BR1126" i="1" s="1"/>
  <c r="AS1105" i="1"/>
  <c r="AN1105" i="1"/>
  <c r="AR1105" i="1" s="1"/>
  <c r="BS1327" i="1"/>
  <c r="BR1327" i="1" s="1"/>
  <c r="BR1314" i="1"/>
  <c r="BS1314" i="1"/>
  <c r="BS1301" i="1"/>
  <c r="BR1301" i="1" s="1"/>
  <c r="BS1290" i="1"/>
  <c r="BR1290" i="1" s="1"/>
  <c r="BS1275" i="1"/>
  <c r="BR1275" i="1" s="1"/>
  <c r="AT1275" i="1"/>
  <c r="AT1257" i="1"/>
  <c r="BS1232" i="1"/>
  <c r="BR1232" i="1" s="1"/>
  <c r="BS1222" i="1"/>
  <c r="BR1222" i="1" s="1"/>
  <c r="AT1222" i="1"/>
  <c r="AN1211" i="1"/>
  <c r="AR1211" i="1" s="1"/>
  <c r="AS1194" i="1"/>
  <c r="AS1187" i="1"/>
  <c r="BS1168" i="1"/>
  <c r="BR1168" i="1" s="1"/>
  <c r="AT1168" i="1"/>
  <c r="BS1156" i="1"/>
  <c r="BR1156" i="1" s="1"/>
  <c r="BS1129" i="1"/>
  <c r="BR1129" i="1" s="1"/>
  <c r="AT1129" i="1"/>
  <c r="AN1119" i="1"/>
  <c r="AR1119" i="1" s="1"/>
  <c r="AS1119" i="1"/>
  <c r="AS1062" i="1"/>
  <c r="AN1062" i="1"/>
  <c r="AR1062" i="1" s="1"/>
  <c r="BS1312" i="1"/>
  <c r="BR1312" i="1" s="1"/>
  <c r="AS1298" i="1"/>
  <c r="BR1288" i="1"/>
  <c r="BS1288" i="1"/>
  <c r="BS1273" i="1"/>
  <c r="BR1273" i="1" s="1"/>
  <c r="AT1270" i="1"/>
  <c r="BS1262" i="1"/>
  <c r="BR1262" i="1" s="1"/>
  <c r="BS1260" i="1"/>
  <c r="BR1260" i="1" s="1"/>
  <c r="AT1255" i="1"/>
  <c r="AT1233" i="1"/>
  <c r="AT1225" i="1"/>
  <c r="AS1217" i="1"/>
  <c r="BS1215" i="1"/>
  <c r="BR1215" i="1" s="1"/>
  <c r="BS1209" i="1"/>
  <c r="BR1209" i="1" s="1"/>
  <c r="AT1209" i="1"/>
  <c r="AN1187" i="1"/>
  <c r="AR1187" i="1" s="1"/>
  <c r="AT1186" i="1"/>
  <c r="BS1182" i="1"/>
  <c r="BR1182" i="1" s="1"/>
  <c r="BS1179" i="1"/>
  <c r="BR1179" i="1" s="1"/>
  <c r="AT1179" i="1"/>
  <c r="AT1160" i="1"/>
  <c r="BS1100" i="1"/>
  <c r="BR1100" i="1" s="1"/>
  <c r="AS1084" i="1"/>
  <c r="BS1074" i="1"/>
  <c r="BR1074" i="1" s="1"/>
  <c r="AS1060" i="1"/>
  <c r="BS1048" i="1"/>
  <c r="BR1048" i="1" s="1"/>
  <c r="AS1010" i="1"/>
  <c r="BS1000" i="1"/>
  <c r="BR1000" i="1" s="1"/>
  <c r="BS989" i="1"/>
  <c r="BR989" i="1" s="1"/>
  <c r="AS986" i="1"/>
  <c r="BS974" i="1"/>
  <c r="BR974" i="1" s="1"/>
  <c r="AS947" i="1"/>
  <c r="AS933" i="1"/>
  <c r="AS915" i="1"/>
  <c r="BS910" i="1"/>
  <c r="BR910" i="1" s="1"/>
  <c r="BS889" i="1"/>
  <c r="BR889" i="1" s="1"/>
  <c r="AT889" i="1"/>
  <c r="AS882" i="1"/>
  <c r="AN850" i="1"/>
  <c r="AR850" i="1" s="1"/>
  <c r="AS850" i="1"/>
  <c r="BS1154" i="1"/>
  <c r="BR1154" i="1" s="1"/>
  <c r="BS1128" i="1"/>
  <c r="BR1128" i="1" s="1"/>
  <c r="BS1115" i="1"/>
  <c r="BR1115" i="1" s="1"/>
  <c r="AT1115" i="1"/>
  <c r="BS1098" i="1"/>
  <c r="BR1098" i="1" s="1"/>
  <c r="AN1088" i="1"/>
  <c r="AR1088" i="1" s="1"/>
  <c r="BS1085" i="1"/>
  <c r="BR1085" i="1" s="1"/>
  <c r="BS1072" i="1"/>
  <c r="BR1072" i="1" s="1"/>
  <c r="BS1061" i="1"/>
  <c r="BR1061" i="1" s="1"/>
  <c r="AS1045" i="1"/>
  <c r="BS1035" i="1"/>
  <c r="BR1035" i="1" s="1"/>
  <c r="AT1035" i="1"/>
  <c r="AS1032" i="1"/>
  <c r="BS1011" i="1"/>
  <c r="BR1011" i="1" s="1"/>
  <c r="AT1011" i="1"/>
  <c r="BS987" i="1"/>
  <c r="BR987" i="1" s="1"/>
  <c r="AT987" i="1"/>
  <c r="BS953" i="1"/>
  <c r="BR953" i="1" s="1"/>
  <c r="BS934" i="1"/>
  <c r="BR934" i="1" s="1"/>
  <c r="AT934" i="1"/>
  <c r="BS919" i="1"/>
  <c r="BR919" i="1" s="1"/>
  <c r="AT919" i="1"/>
  <c r="BS873" i="1"/>
  <c r="BR873" i="1" s="1"/>
  <c r="AT873" i="1"/>
  <c r="BS1193" i="1"/>
  <c r="BR1193" i="1" s="1"/>
  <c r="BS1180" i="1"/>
  <c r="BR1180" i="1" s="1"/>
  <c r="BS1167" i="1"/>
  <c r="BR1167" i="1" s="1"/>
  <c r="AN1159" i="1"/>
  <c r="AR1159" i="1" s="1"/>
  <c r="BS1152" i="1"/>
  <c r="BR1152" i="1" s="1"/>
  <c r="BS1141" i="1"/>
  <c r="BR1141" i="1" s="1"/>
  <c r="BS1113" i="1"/>
  <c r="BR1113" i="1" s="1"/>
  <c r="BS1111" i="1"/>
  <c r="BR1111" i="1" s="1"/>
  <c r="BS1096" i="1"/>
  <c r="BR1096" i="1" s="1"/>
  <c r="BS1083" i="1"/>
  <c r="BR1083" i="1" s="1"/>
  <c r="AT1083" i="1"/>
  <c r="AS1058" i="1"/>
  <c r="BS1046" i="1"/>
  <c r="BR1046" i="1" s="1"/>
  <c r="BS1044" i="1"/>
  <c r="BR1044" i="1" s="1"/>
  <c r="AS1041" i="1"/>
  <c r="AN1038" i="1"/>
  <c r="AR1038" i="1" s="1"/>
  <c r="BS1033" i="1"/>
  <c r="BR1033" i="1" s="1"/>
  <c r="BS1022" i="1"/>
  <c r="BR1022" i="1" s="1"/>
  <c r="BS1020" i="1"/>
  <c r="BR1020" i="1" s="1"/>
  <c r="AN1014" i="1"/>
  <c r="AR1014" i="1" s="1"/>
  <c r="BS1009" i="1"/>
  <c r="BR1009" i="1" s="1"/>
  <c r="BS985" i="1"/>
  <c r="BR985" i="1" s="1"/>
  <c r="BS983" i="1"/>
  <c r="BR983" i="1" s="1"/>
  <c r="AN975" i="1"/>
  <c r="AR975" i="1" s="1"/>
  <c r="BS946" i="1"/>
  <c r="BR946" i="1" s="1"/>
  <c r="AS942" i="1"/>
  <c r="BS941" i="1"/>
  <c r="BR941" i="1" s="1"/>
  <c r="AN931" i="1"/>
  <c r="AR931" i="1" s="1"/>
  <c r="BS921" i="1"/>
  <c r="BR921" i="1" s="1"/>
  <c r="AT921" i="1"/>
  <c r="BS916" i="1"/>
  <c r="BR916" i="1" s="1"/>
  <c r="BS904" i="1"/>
  <c r="BR904" i="1" s="1"/>
  <c r="BS894" i="1"/>
  <c r="BR894" i="1" s="1"/>
  <c r="BR846" i="1"/>
  <c r="BS846" i="1"/>
  <c r="AT846" i="1"/>
  <c r="BS1042" i="1"/>
  <c r="BR1042" i="1" s="1"/>
  <c r="BS1031" i="1"/>
  <c r="BR1031" i="1" s="1"/>
  <c r="BS1018" i="1"/>
  <c r="BR1018" i="1" s="1"/>
  <c r="BS1007" i="1"/>
  <c r="BR1007" i="1" s="1"/>
  <c r="BS998" i="1"/>
  <c r="BR998" i="1" s="1"/>
  <c r="BS996" i="1"/>
  <c r="BR996" i="1" s="1"/>
  <c r="BS948" i="1"/>
  <c r="BR948" i="1" s="1"/>
  <c r="BS936" i="1"/>
  <c r="BR936" i="1" s="1"/>
  <c r="BS923" i="1"/>
  <c r="BR923" i="1" s="1"/>
  <c r="BS897" i="1"/>
  <c r="BR897" i="1" s="1"/>
  <c r="BS858" i="1"/>
  <c r="BR858" i="1" s="1"/>
  <c r="AT858" i="1"/>
  <c r="BS1094" i="1"/>
  <c r="BR1094" i="1" s="1"/>
  <c r="BS1092" i="1"/>
  <c r="BR1092" i="1" s="1"/>
  <c r="BS1079" i="1"/>
  <c r="BR1079" i="1" s="1"/>
  <c r="BS1070" i="1"/>
  <c r="BR1070" i="1" s="1"/>
  <c r="BS1068" i="1"/>
  <c r="BR1068" i="1" s="1"/>
  <c r="BS1057" i="1"/>
  <c r="BR1057" i="1" s="1"/>
  <c r="BS1055" i="1"/>
  <c r="BR1055" i="1" s="1"/>
  <c r="AN1047" i="1"/>
  <c r="AR1047" i="1" s="1"/>
  <c r="BR1040" i="1"/>
  <c r="BS1040" i="1"/>
  <c r="BS1016" i="1"/>
  <c r="BR1016" i="1" s="1"/>
  <c r="BS994" i="1"/>
  <c r="BR994" i="1" s="1"/>
  <c r="BS981" i="1"/>
  <c r="BR981" i="1" s="1"/>
  <c r="AS958" i="1"/>
  <c r="AS937" i="1"/>
  <c r="BS929" i="1"/>
  <c r="BR929" i="1" s="1"/>
  <c r="AN915" i="1"/>
  <c r="AR915" i="1" s="1"/>
  <c r="BS913" i="1"/>
  <c r="BR913" i="1" s="1"/>
  <c r="BS909" i="1"/>
  <c r="BR909" i="1" s="1"/>
  <c r="AT909" i="1"/>
  <c r="BS906" i="1"/>
  <c r="BR906" i="1" s="1"/>
  <c r="AT906" i="1"/>
  <c r="BS900" i="1"/>
  <c r="BR900" i="1" s="1"/>
  <c r="BS881" i="1"/>
  <c r="BR881" i="1" s="1"/>
  <c r="AT881" i="1"/>
  <c r="AN880" i="1"/>
  <c r="AR880" i="1" s="1"/>
  <c r="AS880" i="1"/>
  <c r="BS1150" i="1"/>
  <c r="BR1150" i="1" s="1"/>
  <c r="BS1137" i="1"/>
  <c r="BR1137" i="1" s="1"/>
  <c r="BS1135" i="1"/>
  <c r="BR1135" i="1" s="1"/>
  <c r="BS1122" i="1"/>
  <c r="BR1122" i="1" s="1"/>
  <c r="BS1107" i="1"/>
  <c r="BR1107" i="1" s="1"/>
  <c r="AT1107" i="1"/>
  <c r="BS1090" i="1"/>
  <c r="BR1090" i="1" s="1"/>
  <c r="AS1076" i="1"/>
  <c r="BS1066" i="1"/>
  <c r="BR1066" i="1" s="1"/>
  <c r="AN1060" i="1"/>
  <c r="AR1060" i="1" s="1"/>
  <c r="AN1045" i="1"/>
  <c r="AR1045" i="1" s="1"/>
  <c r="BS1029" i="1"/>
  <c r="BR1029" i="1" s="1"/>
  <c r="AS1026" i="1"/>
  <c r="AN1008" i="1"/>
  <c r="AR1008" i="1" s="1"/>
  <c r="BS1005" i="1"/>
  <c r="BR1005" i="1" s="1"/>
  <c r="BS992" i="1"/>
  <c r="BR992" i="1" s="1"/>
  <c r="BS979" i="1"/>
  <c r="BR979" i="1" s="1"/>
  <c r="AT979" i="1"/>
  <c r="BR971" i="1"/>
  <c r="BS971" i="1"/>
  <c r="AS966" i="1"/>
  <c r="BS963" i="1"/>
  <c r="BR963" i="1" s="1"/>
  <c r="AT963" i="1"/>
  <c r="BS961" i="1"/>
  <c r="BR961" i="1" s="1"/>
  <c r="BS950" i="1"/>
  <c r="BR950" i="1" s="1"/>
  <c r="BS943" i="1"/>
  <c r="BR943" i="1" s="1"/>
  <c r="AT943" i="1"/>
  <c r="BS938" i="1"/>
  <c r="BR938" i="1" s="1"/>
  <c r="AN933" i="1"/>
  <c r="AR933" i="1" s="1"/>
  <c r="BS1105" i="1"/>
  <c r="BR1105" i="1" s="1"/>
  <c r="BS1103" i="1"/>
  <c r="BR1103" i="1" s="1"/>
  <c r="AT1100" i="1"/>
  <c r="BS1088" i="1"/>
  <c r="BR1088" i="1" s="1"/>
  <c r="BS1077" i="1"/>
  <c r="BR1077" i="1" s="1"/>
  <c r="BS1064" i="1"/>
  <c r="BR1064" i="1" s="1"/>
  <c r="BS1053" i="1"/>
  <c r="BR1053" i="1" s="1"/>
  <c r="BS1027" i="1"/>
  <c r="BR1027" i="1" s="1"/>
  <c r="AT1027" i="1"/>
  <c r="BS977" i="1"/>
  <c r="BR977" i="1" s="1"/>
  <c r="BS975" i="1"/>
  <c r="BR975" i="1" s="1"/>
  <c r="BS969" i="1"/>
  <c r="BR969" i="1" s="1"/>
  <c r="BS967" i="1"/>
  <c r="BR967" i="1" s="1"/>
  <c r="AT967" i="1"/>
  <c r="BS965" i="1"/>
  <c r="BR965" i="1" s="1"/>
  <c r="BS959" i="1"/>
  <c r="BR959" i="1" s="1"/>
  <c r="AT959" i="1"/>
  <c r="BS931" i="1"/>
  <c r="BR931" i="1" s="1"/>
  <c r="BS926" i="1"/>
  <c r="BR926" i="1" s="1"/>
  <c r="BS893" i="1"/>
  <c r="BR893" i="1" s="1"/>
  <c r="AT893" i="1"/>
  <c r="BS851" i="1"/>
  <c r="BR851" i="1" s="1"/>
  <c r="AT851" i="1"/>
  <c r="BS1185" i="1"/>
  <c r="BR1185" i="1" s="1"/>
  <c r="BS1183" i="1"/>
  <c r="BR1183" i="1" s="1"/>
  <c r="BS1174" i="1"/>
  <c r="BR1174" i="1" s="1"/>
  <c r="BS1172" i="1"/>
  <c r="BR1172" i="1" s="1"/>
  <c r="AT1154" i="1"/>
  <c r="BS1146" i="1"/>
  <c r="BR1146" i="1" s="1"/>
  <c r="AS1143" i="1"/>
  <c r="BS1133" i="1"/>
  <c r="BR1133" i="1" s="1"/>
  <c r="AS1130" i="1"/>
  <c r="AT1128" i="1"/>
  <c r="AT1113" i="1"/>
  <c r="AT1098" i="1"/>
  <c r="AT1085" i="1"/>
  <c r="AS1074" i="1"/>
  <c r="AT1072" i="1"/>
  <c r="AT1061" i="1"/>
  <c r="BS1051" i="1"/>
  <c r="BR1051" i="1" s="1"/>
  <c r="AT1051" i="1"/>
  <c r="AT1046" i="1"/>
  <c r="BS1038" i="1"/>
  <c r="BR1038" i="1" s="1"/>
  <c r="AS1035" i="1"/>
  <c r="AT1033" i="1"/>
  <c r="BS1025" i="1"/>
  <c r="BR1025" i="1" s="1"/>
  <c r="AT1022" i="1"/>
  <c r="BS1014" i="1"/>
  <c r="BR1014" i="1" s="1"/>
  <c r="AT1009" i="1"/>
  <c r="BS1003" i="1"/>
  <c r="BR1003" i="1" s="1"/>
  <c r="AT1003" i="1"/>
  <c r="AT985" i="1"/>
  <c r="AN949" i="1"/>
  <c r="AR949" i="1" s="1"/>
  <c r="BS940" i="1"/>
  <c r="BR940" i="1" s="1"/>
  <c r="BS918" i="1"/>
  <c r="BR918" i="1" s="1"/>
  <c r="BS908" i="1"/>
  <c r="BR908" i="1" s="1"/>
  <c r="AT908" i="1"/>
  <c r="AN902" i="1"/>
  <c r="AR902" i="1" s="1"/>
  <c r="BS1196" i="1"/>
  <c r="BR1196" i="1" s="1"/>
  <c r="AN1190" i="1"/>
  <c r="AR1190" i="1" s="1"/>
  <c r="BS1170" i="1"/>
  <c r="BR1170" i="1" s="1"/>
  <c r="BS1157" i="1"/>
  <c r="BR1157" i="1" s="1"/>
  <c r="AT1152" i="1"/>
  <c r="BS1144" i="1"/>
  <c r="BR1144" i="1" s="1"/>
  <c r="AT1141" i="1"/>
  <c r="BS1131" i="1"/>
  <c r="BR1131" i="1" s="1"/>
  <c r="AT1131" i="1"/>
  <c r="BS1118" i="1"/>
  <c r="BR1118" i="1" s="1"/>
  <c r="BS1116" i="1"/>
  <c r="BR1116" i="1" s="1"/>
  <c r="AT1111" i="1"/>
  <c r="BS1101" i="1"/>
  <c r="BR1101" i="1" s="1"/>
  <c r="AT1096" i="1"/>
  <c r="AN1091" i="1"/>
  <c r="AR1091" i="1" s="1"/>
  <c r="BS1075" i="1"/>
  <c r="BR1075" i="1" s="1"/>
  <c r="AT1075" i="1"/>
  <c r="BS1049" i="1"/>
  <c r="BR1049" i="1" s="1"/>
  <c r="BS1047" i="1"/>
  <c r="BR1047" i="1" s="1"/>
  <c r="BS1036" i="1"/>
  <c r="BR1036" i="1" s="1"/>
  <c r="AT1031" i="1"/>
  <c r="BS1023" i="1"/>
  <c r="BR1023" i="1" s="1"/>
  <c r="AS1022" i="1"/>
  <c r="BS1012" i="1"/>
  <c r="BR1012" i="1" s="1"/>
  <c r="AT1007" i="1"/>
  <c r="BS1001" i="1"/>
  <c r="BR1001" i="1" s="1"/>
  <c r="AT998" i="1"/>
  <c r="BS990" i="1"/>
  <c r="BR990" i="1" s="1"/>
  <c r="BS988" i="1"/>
  <c r="BR988" i="1" s="1"/>
  <c r="BS973" i="1"/>
  <c r="BR973" i="1" s="1"/>
  <c r="AT953" i="1"/>
  <c r="BS947" i="1"/>
  <c r="BR947" i="1" s="1"/>
  <c r="AT947" i="1"/>
  <c r="AN937" i="1"/>
  <c r="AR937" i="1" s="1"/>
  <c r="AS919" i="1"/>
  <c r="BS915" i="1"/>
  <c r="BR915" i="1" s="1"/>
  <c r="AT1094" i="1"/>
  <c r="BS1086" i="1"/>
  <c r="BR1086" i="1" s="1"/>
  <c r="BS1084" i="1"/>
  <c r="BR1084" i="1" s="1"/>
  <c r="AT1079" i="1"/>
  <c r="BS1073" i="1"/>
  <c r="BR1073" i="1" s="1"/>
  <c r="AT1070" i="1"/>
  <c r="BS1062" i="1"/>
  <c r="BR1062" i="1" s="1"/>
  <c r="AT1057" i="1"/>
  <c r="AT1042" i="1"/>
  <c r="BS1034" i="1"/>
  <c r="BR1034" i="1" s="1"/>
  <c r="AT1018" i="1"/>
  <c r="BS1010" i="1"/>
  <c r="BR1010" i="1" s="1"/>
  <c r="BS999" i="1"/>
  <c r="BR999" i="1" s="1"/>
  <c r="AT996" i="1"/>
  <c r="BS986" i="1"/>
  <c r="BR986" i="1" s="1"/>
  <c r="AT948" i="1"/>
  <c r="BS945" i="1"/>
  <c r="BR945" i="1" s="1"/>
  <c r="BS933" i="1"/>
  <c r="BR933" i="1" s="1"/>
  <c r="BS912" i="1"/>
  <c r="BR912" i="1" s="1"/>
  <c r="BS1192" i="1"/>
  <c r="BR1192" i="1" s="1"/>
  <c r="BS1153" i="1"/>
  <c r="BR1153" i="1" s="1"/>
  <c r="AT1150" i="1"/>
  <c r="BS1142" i="1"/>
  <c r="BR1142" i="1" s="1"/>
  <c r="BS1127" i="1"/>
  <c r="BR1127" i="1" s="1"/>
  <c r="AS1126" i="1"/>
  <c r="BS1112" i="1"/>
  <c r="BR1112" i="1" s="1"/>
  <c r="BS1097" i="1"/>
  <c r="BR1097" i="1" s="1"/>
  <c r="BS1095" i="1"/>
  <c r="BR1095" i="1" s="1"/>
  <c r="AS1094" i="1"/>
  <c r="AT1092" i="1"/>
  <c r="BS1082" i="1"/>
  <c r="BR1082" i="1" s="1"/>
  <c r="BS1071" i="1"/>
  <c r="BR1071" i="1" s="1"/>
  <c r="AT1068" i="1"/>
  <c r="BS1060" i="1"/>
  <c r="BR1060" i="1" s="1"/>
  <c r="AS1057" i="1"/>
  <c r="AT1055" i="1"/>
  <c r="BS1045" i="1"/>
  <c r="BR1045" i="1" s="1"/>
  <c r="AS1042" i="1"/>
  <c r="AT1040" i="1"/>
  <c r="BS1032" i="1"/>
  <c r="BR1032" i="1" s="1"/>
  <c r="BS1021" i="1"/>
  <c r="BR1021" i="1" s="1"/>
  <c r="AT1016" i="1"/>
  <c r="BS1008" i="1"/>
  <c r="BR1008" i="1" s="1"/>
  <c r="AT994" i="1"/>
  <c r="BS984" i="1"/>
  <c r="BR984" i="1" s="1"/>
  <c r="AT981" i="1"/>
  <c r="AS957" i="1"/>
  <c r="AN939" i="1"/>
  <c r="AR939" i="1" s="1"/>
  <c r="AT936" i="1"/>
  <c r="BS928" i="1"/>
  <c r="BR928" i="1" s="1"/>
  <c r="BS925" i="1"/>
  <c r="BR925" i="1" s="1"/>
  <c r="AN924" i="1"/>
  <c r="AR924" i="1" s="1"/>
  <c r="BS920" i="1"/>
  <c r="BR920" i="1" s="1"/>
  <c r="AN876" i="1"/>
  <c r="AR876" i="1" s="1"/>
  <c r="BS1151" i="1"/>
  <c r="BR1151" i="1" s="1"/>
  <c r="BS1140" i="1"/>
  <c r="BR1140" i="1" s="1"/>
  <c r="AT1105" i="1"/>
  <c r="BS1080" i="1"/>
  <c r="BR1080" i="1" s="1"/>
  <c r="BR1058" i="1"/>
  <c r="BS1058" i="1"/>
  <c r="BS1043" i="1"/>
  <c r="BR1043" i="1" s="1"/>
  <c r="AT1043" i="1"/>
  <c r="AT1029" i="1"/>
  <c r="BS1019" i="1"/>
  <c r="BR1019" i="1" s="1"/>
  <c r="AT1019" i="1"/>
  <c r="AT1005" i="1"/>
  <c r="BS997" i="1"/>
  <c r="BR997" i="1" s="1"/>
  <c r="AT992" i="1"/>
  <c r="AT977" i="1"/>
  <c r="AT961" i="1"/>
  <c r="BS956" i="1"/>
  <c r="BR956" i="1" s="1"/>
  <c r="BS954" i="1"/>
  <c r="BR954" i="1" s="1"/>
  <c r="AT950" i="1"/>
  <c r="AT938" i="1"/>
  <c r="BS935" i="1"/>
  <c r="BR935" i="1" s="1"/>
  <c r="AT935" i="1"/>
  <c r="AT929" i="1"/>
  <c r="AT923" i="1"/>
  <c r="AT913" i="1"/>
  <c r="AN895" i="1"/>
  <c r="AR895" i="1" s="1"/>
  <c r="BS892" i="1"/>
  <c r="BR892" i="1" s="1"/>
  <c r="BS1231" i="1"/>
  <c r="BR1231" i="1" s="1"/>
  <c r="BS1216" i="1"/>
  <c r="BR1216" i="1" s="1"/>
  <c r="BS1203" i="1"/>
  <c r="BR1203" i="1" s="1"/>
  <c r="AT1203" i="1"/>
  <c r="AT1185" i="1"/>
  <c r="BS1177" i="1"/>
  <c r="BR1177" i="1" s="1"/>
  <c r="AT1174" i="1"/>
  <c r="BS1166" i="1"/>
  <c r="BR1166" i="1" s="1"/>
  <c r="BS1164" i="1"/>
  <c r="BR1164" i="1" s="1"/>
  <c r="BS1138" i="1"/>
  <c r="BR1138" i="1" s="1"/>
  <c r="BS1125" i="1"/>
  <c r="BR1125" i="1" s="1"/>
  <c r="BS1110" i="1"/>
  <c r="BR1110" i="1" s="1"/>
  <c r="BS1108" i="1"/>
  <c r="BR1108" i="1" s="1"/>
  <c r="AT1103" i="1"/>
  <c r="BS1093" i="1"/>
  <c r="BR1093" i="1" s="1"/>
  <c r="AT1088" i="1"/>
  <c r="AT1077" i="1"/>
  <c r="BS1069" i="1"/>
  <c r="BR1069" i="1" s="1"/>
  <c r="AS1066" i="1"/>
  <c r="AT1064" i="1"/>
  <c r="BS1056" i="1"/>
  <c r="BR1056" i="1" s="1"/>
  <c r="AT1053" i="1"/>
  <c r="BR1041" i="1"/>
  <c r="BS1041" i="1"/>
  <c r="BS1017" i="1"/>
  <c r="BR1017" i="1" s="1"/>
  <c r="BS995" i="1"/>
  <c r="BR995" i="1" s="1"/>
  <c r="AT995" i="1"/>
  <c r="BS982" i="1"/>
  <c r="BR982" i="1" s="1"/>
  <c r="BS980" i="1"/>
  <c r="BR980" i="1" s="1"/>
  <c r="AT975" i="1"/>
  <c r="AT971" i="1"/>
  <c r="AT965" i="1"/>
  <c r="BS958" i="1"/>
  <c r="BR958" i="1" s="1"/>
  <c r="BS949" i="1"/>
  <c r="BR949" i="1" s="1"/>
  <c r="AT931" i="1"/>
  <c r="BS922" i="1"/>
  <c r="BR922" i="1" s="1"/>
  <c r="BS905" i="1"/>
  <c r="BR905" i="1" s="1"/>
  <c r="BS902" i="1"/>
  <c r="BR902" i="1" s="1"/>
  <c r="AT897" i="1"/>
  <c r="BS1201" i="1"/>
  <c r="BR1201" i="1" s="1"/>
  <c r="BS1190" i="1"/>
  <c r="BR1190" i="1" s="1"/>
  <c r="BS1188" i="1"/>
  <c r="BR1188" i="1" s="1"/>
  <c r="AT1183" i="1"/>
  <c r="BS1175" i="1"/>
  <c r="BR1175" i="1" s="1"/>
  <c r="AT1172" i="1"/>
  <c r="BS1162" i="1"/>
  <c r="BR1162" i="1" s="1"/>
  <c r="BS1149" i="1"/>
  <c r="BR1149" i="1" s="1"/>
  <c r="AT1146" i="1"/>
  <c r="BS1136" i="1"/>
  <c r="BR1136" i="1" s="1"/>
  <c r="AT1133" i="1"/>
  <c r="BS1123" i="1"/>
  <c r="BR1123" i="1" s="1"/>
  <c r="AT1123" i="1"/>
  <c r="AT1118" i="1"/>
  <c r="BS1106" i="1"/>
  <c r="BR1106" i="1" s="1"/>
  <c r="BS1091" i="1"/>
  <c r="BR1091" i="1" s="1"/>
  <c r="AT1091" i="1"/>
  <c r="BS1067" i="1"/>
  <c r="BR1067" i="1" s="1"/>
  <c r="AT1067" i="1"/>
  <c r="AT1049" i="1"/>
  <c r="BS1039" i="1"/>
  <c r="BR1039" i="1" s="1"/>
  <c r="AT1036" i="1"/>
  <c r="BS1030" i="1"/>
  <c r="BR1030" i="1" s="1"/>
  <c r="BS1028" i="1"/>
  <c r="BR1028" i="1" s="1"/>
  <c r="AT1023" i="1"/>
  <c r="BS1015" i="1"/>
  <c r="BR1015" i="1" s="1"/>
  <c r="AT1012" i="1"/>
  <c r="BS1006" i="1"/>
  <c r="BR1006" i="1" s="1"/>
  <c r="AT1001" i="1"/>
  <c r="BS993" i="1"/>
  <c r="BR993" i="1" s="1"/>
  <c r="AT990" i="1"/>
  <c r="BS978" i="1"/>
  <c r="BR978" i="1" s="1"/>
  <c r="AT973" i="1"/>
  <c r="AT969" i="1"/>
  <c r="BS964" i="1"/>
  <c r="BR964" i="1" s="1"/>
  <c r="BS962" i="1"/>
  <c r="BR962" i="1" s="1"/>
  <c r="BS960" i="1"/>
  <c r="BR960" i="1" s="1"/>
  <c r="BS951" i="1"/>
  <c r="BR951" i="1" s="1"/>
  <c r="AT951" i="1"/>
  <c r="BS937" i="1"/>
  <c r="BR937" i="1" s="1"/>
  <c r="AT926" i="1"/>
  <c r="AN910" i="1"/>
  <c r="AR910" i="1" s="1"/>
  <c r="AS910" i="1"/>
  <c r="BS891" i="1"/>
  <c r="BR891" i="1" s="1"/>
  <c r="AT891" i="1"/>
  <c r="BS1121" i="1"/>
  <c r="BR1121" i="1" s="1"/>
  <c r="BS1119" i="1"/>
  <c r="BR1119" i="1" s="1"/>
  <c r="BS1104" i="1"/>
  <c r="BR1104" i="1" s="1"/>
  <c r="BS1089" i="1"/>
  <c r="BR1089" i="1" s="1"/>
  <c r="BS1078" i="1"/>
  <c r="BR1078" i="1" s="1"/>
  <c r="BS1065" i="1"/>
  <c r="BR1065" i="1" s="1"/>
  <c r="AT1062" i="1"/>
  <c r="BS1054" i="1"/>
  <c r="BR1054" i="1" s="1"/>
  <c r="BS1052" i="1"/>
  <c r="BR1052" i="1" s="1"/>
  <c r="AT1047" i="1"/>
  <c r="BS1026" i="1"/>
  <c r="BR1026" i="1" s="1"/>
  <c r="BS1004" i="1"/>
  <c r="BR1004" i="1" s="1"/>
  <c r="AT999" i="1"/>
  <c r="BS991" i="1"/>
  <c r="BR991" i="1" s="1"/>
  <c r="AT988" i="1"/>
  <c r="BS976" i="1"/>
  <c r="BR976" i="1" s="1"/>
  <c r="BS966" i="1"/>
  <c r="BR966" i="1" s="1"/>
  <c r="BS939" i="1"/>
  <c r="BR939" i="1" s="1"/>
  <c r="BS930" i="1"/>
  <c r="BR930" i="1" s="1"/>
  <c r="AT918" i="1"/>
  <c r="BS917" i="1"/>
  <c r="BR917" i="1" s="1"/>
  <c r="BS872" i="1"/>
  <c r="BR872" i="1" s="1"/>
  <c r="AT872" i="1"/>
  <c r="BS1240" i="1"/>
  <c r="BR1240" i="1" s="1"/>
  <c r="BS1227" i="1"/>
  <c r="BR1227" i="1" s="1"/>
  <c r="AT1227" i="1"/>
  <c r="BS1210" i="1"/>
  <c r="BR1210" i="1" s="1"/>
  <c r="BS1184" i="1"/>
  <c r="BR1184" i="1" s="1"/>
  <c r="BS1173" i="1"/>
  <c r="BR1173" i="1" s="1"/>
  <c r="AT1153" i="1"/>
  <c r="BS1147" i="1"/>
  <c r="BR1147" i="1" s="1"/>
  <c r="AT1147" i="1"/>
  <c r="AT1142" i="1"/>
  <c r="BS1134" i="1"/>
  <c r="BR1134" i="1" s="1"/>
  <c r="BS1132" i="1"/>
  <c r="BR1132" i="1" s="1"/>
  <c r="AT1127" i="1"/>
  <c r="AT1097" i="1"/>
  <c r="BS1087" i="1"/>
  <c r="BR1087" i="1" s="1"/>
  <c r="AT1084" i="1"/>
  <c r="BS1076" i="1"/>
  <c r="BR1076" i="1" s="1"/>
  <c r="BS1063" i="1"/>
  <c r="BR1063" i="1" s="1"/>
  <c r="BS1050" i="1"/>
  <c r="BR1050" i="1" s="1"/>
  <c r="BS1037" i="1"/>
  <c r="BR1037" i="1" s="1"/>
  <c r="AT1034" i="1"/>
  <c r="BS1024" i="1"/>
  <c r="BR1024" i="1" s="1"/>
  <c r="BS1013" i="1"/>
  <c r="BR1013" i="1" s="1"/>
  <c r="AT1010" i="1"/>
  <c r="BS1002" i="1"/>
  <c r="BR1002" i="1" s="1"/>
  <c r="AT986" i="1"/>
  <c r="BS972" i="1"/>
  <c r="BR972" i="1" s="1"/>
  <c r="AT945" i="1"/>
  <c r="BS944" i="1"/>
  <c r="BR944" i="1" s="1"/>
  <c r="AT940" i="1"/>
  <c r="AT933" i="1"/>
  <c r="BS932" i="1"/>
  <c r="BR932" i="1" s="1"/>
  <c r="AS918" i="1"/>
  <c r="AT915" i="1"/>
  <c r="BS907" i="1"/>
  <c r="BR907" i="1" s="1"/>
  <c r="AN897" i="1"/>
  <c r="AR897" i="1" s="1"/>
  <c r="BS895" i="1"/>
  <c r="BR895" i="1" s="1"/>
  <c r="AT895" i="1"/>
  <c r="BS885" i="1"/>
  <c r="BR885" i="1" s="1"/>
  <c r="AT885" i="1"/>
  <c r="AN884" i="1"/>
  <c r="AR884" i="1" s="1"/>
  <c r="BS869" i="1"/>
  <c r="BR869" i="1" s="1"/>
  <c r="AT869" i="1"/>
  <c r="BS845" i="1"/>
  <c r="BR845" i="1" s="1"/>
  <c r="AT845" i="1"/>
  <c r="BS842" i="1"/>
  <c r="BR842" i="1" s="1"/>
  <c r="BS834" i="1"/>
  <c r="BR834" i="1" s="1"/>
  <c r="AT834" i="1"/>
  <c r="BS828" i="1"/>
  <c r="BR828" i="1" s="1"/>
  <c r="AT828" i="1"/>
  <c r="AS806" i="1"/>
  <c r="AN806" i="1"/>
  <c r="AR806" i="1" s="1"/>
  <c r="BS836" i="1"/>
  <c r="BR836" i="1" s="1"/>
  <c r="BS835" i="1"/>
  <c r="BR835" i="1" s="1"/>
  <c r="AS831" i="1"/>
  <c r="BS827" i="1"/>
  <c r="BR827" i="1" s="1"/>
  <c r="AS822" i="1"/>
  <c r="AN822" i="1"/>
  <c r="AR822" i="1" s="1"/>
  <c r="AS839" i="1"/>
  <c r="BS826" i="1"/>
  <c r="BR826" i="1" s="1"/>
  <c r="AT826" i="1"/>
  <c r="BS863" i="1"/>
  <c r="BR863" i="1" s="1"/>
  <c r="AT863" i="1"/>
  <c r="BS924" i="1"/>
  <c r="BR924" i="1" s="1"/>
  <c r="AS875" i="1"/>
  <c r="BS874" i="1"/>
  <c r="BR874" i="1" s="1"/>
  <c r="BS868" i="1"/>
  <c r="BR868" i="1" s="1"/>
  <c r="AS852" i="1"/>
  <c r="AN831" i="1"/>
  <c r="AR831" i="1" s="1"/>
  <c r="AN807" i="1"/>
  <c r="AR807" i="1" s="1"/>
  <c r="AS807" i="1"/>
  <c r="BS952" i="1"/>
  <c r="BR952" i="1" s="1"/>
  <c r="BS911" i="1"/>
  <c r="BR911" i="1" s="1"/>
  <c r="AT911" i="1"/>
  <c r="BS898" i="1"/>
  <c r="BR898" i="1" s="1"/>
  <c r="BS896" i="1"/>
  <c r="BR896" i="1" s="1"/>
  <c r="BS878" i="1"/>
  <c r="BR878" i="1" s="1"/>
  <c r="BS876" i="1"/>
  <c r="BR876" i="1" s="1"/>
  <c r="BS841" i="1"/>
  <c r="BR841" i="1" s="1"/>
  <c r="AT841" i="1"/>
  <c r="BS820" i="1"/>
  <c r="BR820" i="1" s="1"/>
  <c r="BS880" i="1"/>
  <c r="BR880" i="1" s="1"/>
  <c r="AS866" i="1"/>
  <c r="BS854" i="1"/>
  <c r="BR854" i="1" s="1"/>
  <c r="BS886" i="1"/>
  <c r="BR886" i="1" s="1"/>
  <c r="BS884" i="1"/>
  <c r="BR884" i="1" s="1"/>
  <c r="BS867" i="1"/>
  <c r="BR867" i="1" s="1"/>
  <c r="BS853" i="1"/>
  <c r="BR853" i="1" s="1"/>
  <c r="BS849" i="1"/>
  <c r="BR849" i="1" s="1"/>
  <c r="AT849" i="1"/>
  <c r="AN848" i="1"/>
  <c r="AR848" i="1" s="1"/>
  <c r="BS814" i="1"/>
  <c r="BR814" i="1" s="1"/>
  <c r="AT814" i="1"/>
  <c r="BS890" i="1"/>
  <c r="BR890" i="1" s="1"/>
  <c r="BS888" i="1"/>
  <c r="BR888" i="1" s="1"/>
  <c r="BS810" i="1"/>
  <c r="BR810" i="1" s="1"/>
  <c r="AT810" i="1"/>
  <c r="AN879" i="1"/>
  <c r="AR879" i="1" s="1"/>
  <c r="BS861" i="1"/>
  <c r="BR861" i="1" s="1"/>
  <c r="AT861" i="1"/>
  <c r="BS903" i="1"/>
  <c r="BR903" i="1" s="1"/>
  <c r="AT903" i="1"/>
  <c r="BS871" i="1"/>
  <c r="BR871" i="1" s="1"/>
  <c r="BS866" i="1"/>
  <c r="BR866" i="1"/>
  <c r="BS860" i="1"/>
  <c r="BR860" i="1" s="1"/>
  <c r="BS970" i="1"/>
  <c r="BR970" i="1" s="1"/>
  <c r="BS968" i="1"/>
  <c r="BR968" i="1" s="1"/>
  <c r="BS957" i="1"/>
  <c r="BR957" i="1" s="1"/>
  <c r="BS955" i="1"/>
  <c r="BR955" i="1" s="1"/>
  <c r="AT952" i="1"/>
  <c r="BS942" i="1"/>
  <c r="BR942" i="1" s="1"/>
  <c r="BS927" i="1"/>
  <c r="BR927" i="1" s="1"/>
  <c r="AT927" i="1"/>
  <c r="BS914" i="1"/>
  <c r="BR914" i="1" s="1"/>
  <c r="BS901" i="1"/>
  <c r="BR901" i="1" s="1"/>
  <c r="BS899" i="1"/>
  <c r="BR899" i="1" s="1"/>
  <c r="AT896" i="1"/>
  <c r="AN842" i="1"/>
  <c r="AR842" i="1" s="1"/>
  <c r="AS842" i="1"/>
  <c r="BS839" i="1"/>
  <c r="BR839" i="1" s="1"/>
  <c r="AT839" i="1"/>
  <c r="BS838" i="1"/>
  <c r="BR838" i="1" s="1"/>
  <c r="BS843" i="1"/>
  <c r="BR843" i="1" s="1"/>
  <c r="BS829" i="1"/>
  <c r="BR829" i="1" s="1"/>
  <c r="BS818" i="1"/>
  <c r="BR818" i="1" s="1"/>
  <c r="AT818" i="1"/>
  <c r="AT886" i="1"/>
  <c r="BS883" i="1"/>
  <c r="BR883" i="1" s="1"/>
  <c r="BS877" i="1"/>
  <c r="BR877" i="1" s="1"/>
  <c r="AT877" i="1"/>
  <c r="BS875" i="1"/>
  <c r="BR875" i="1" s="1"/>
  <c r="BS870" i="1"/>
  <c r="BR870" i="1" s="1"/>
  <c r="AN869" i="1"/>
  <c r="AR869" i="1" s="1"/>
  <c r="BS865" i="1"/>
  <c r="BR865" i="1" s="1"/>
  <c r="AT865" i="1"/>
  <c r="AT854" i="1"/>
  <c r="BS852" i="1"/>
  <c r="BR852" i="1" s="1"/>
  <c r="AT852" i="1"/>
  <c r="AS845" i="1"/>
  <c r="AN845" i="1"/>
  <c r="AR845" i="1" s="1"/>
  <c r="BS879" i="1"/>
  <c r="BR879" i="1" s="1"/>
  <c r="BS887" i="1"/>
  <c r="BR887" i="1" s="1"/>
  <c r="AT871" i="1"/>
  <c r="BS864" i="1"/>
  <c r="BR864" i="1" s="1"/>
  <c r="AT864" i="1"/>
  <c r="AN863" i="1"/>
  <c r="AR863" i="1" s="1"/>
  <c r="BS847" i="1"/>
  <c r="BR847" i="1" s="1"/>
  <c r="BS855" i="1"/>
  <c r="BR855" i="1" s="1"/>
  <c r="BS844" i="1"/>
  <c r="BR844" i="1" s="1"/>
  <c r="BS831" i="1"/>
  <c r="BR831" i="1" s="1"/>
  <c r="BS821" i="1"/>
  <c r="BR821" i="1" s="1"/>
  <c r="BS812" i="1"/>
  <c r="BR812" i="1" s="1"/>
  <c r="BS802" i="1"/>
  <c r="BR802" i="1" s="1"/>
  <c r="AN799" i="1"/>
  <c r="AR799" i="1" s="1"/>
  <c r="BS779" i="1"/>
  <c r="BR779" i="1" s="1"/>
  <c r="BS764" i="1"/>
  <c r="BR764" i="1" s="1"/>
  <c r="AS755" i="1"/>
  <c r="AS671" i="1"/>
  <c r="BS638" i="1"/>
  <c r="BR638" i="1" s="1"/>
  <c r="AT638" i="1"/>
  <c r="AN580" i="1"/>
  <c r="AR580" i="1" s="1"/>
  <c r="BS323" i="1"/>
  <c r="BR323" i="1" s="1"/>
  <c r="AT323" i="1"/>
  <c r="BS722" i="1"/>
  <c r="BR722" i="1" s="1"/>
  <c r="BS721" i="1"/>
  <c r="BR721" i="1" s="1"/>
  <c r="BS693" i="1"/>
  <c r="BR693" i="1" s="1"/>
  <c r="BS687" i="1"/>
  <c r="BR687" i="1" s="1"/>
  <c r="AT687" i="1"/>
  <c r="BS685" i="1"/>
  <c r="BR685" i="1" s="1"/>
  <c r="AN669" i="1"/>
  <c r="AR669" i="1" s="1"/>
  <c r="AS669" i="1"/>
  <c r="BS655" i="1"/>
  <c r="BR655" i="1" s="1"/>
  <c r="AT655" i="1"/>
  <c r="AN653" i="1"/>
  <c r="AR653" i="1" s="1"/>
  <c r="AS653" i="1"/>
  <c r="AN620" i="1"/>
  <c r="AR620" i="1" s="1"/>
  <c r="AS620" i="1"/>
  <c r="AS573" i="1"/>
  <c r="BS350" i="1"/>
  <c r="BR350" i="1" s="1"/>
  <c r="AT350" i="1"/>
  <c r="BS862" i="1"/>
  <c r="BR862" i="1" s="1"/>
  <c r="BS840" i="1"/>
  <c r="BR840" i="1" s="1"/>
  <c r="BS825" i="1"/>
  <c r="BR825" i="1" s="1"/>
  <c r="AT825" i="1"/>
  <c r="AS815" i="1"/>
  <c r="BS785" i="1"/>
  <c r="BR785" i="1" s="1"/>
  <c r="AT785" i="1"/>
  <c r="AN772" i="1"/>
  <c r="AR772" i="1" s="1"/>
  <c r="BS753" i="1"/>
  <c r="BR753" i="1" s="1"/>
  <c r="AT753" i="1"/>
  <c r="AN751" i="1"/>
  <c r="AR751" i="1" s="1"/>
  <c r="BS729" i="1"/>
  <c r="BR729" i="1" s="1"/>
  <c r="BS726" i="1"/>
  <c r="BR726" i="1" s="1"/>
  <c r="AN702" i="1"/>
  <c r="AR702" i="1" s="1"/>
  <c r="BS686" i="1"/>
  <c r="BR686" i="1" s="1"/>
  <c r="AT686" i="1"/>
  <c r="BS639" i="1"/>
  <c r="BR639" i="1" s="1"/>
  <c r="AT639" i="1"/>
  <c r="AN573" i="1"/>
  <c r="AR573" i="1" s="1"/>
  <c r="AS536" i="1"/>
  <c r="AN536" i="1"/>
  <c r="AR536" i="1" s="1"/>
  <c r="BS816" i="1"/>
  <c r="BR816" i="1" s="1"/>
  <c r="BS809" i="1"/>
  <c r="BR809" i="1" s="1"/>
  <c r="AT809" i="1"/>
  <c r="AN801" i="1"/>
  <c r="AR801" i="1" s="1"/>
  <c r="BR794" i="1"/>
  <c r="BS794" i="1"/>
  <c r="AS780" i="1"/>
  <c r="AS758" i="1"/>
  <c r="AN755" i="1"/>
  <c r="AR755" i="1" s="1"/>
  <c r="BS747" i="1"/>
  <c r="BR747" i="1" s="1"/>
  <c r="AN743" i="1"/>
  <c r="AR743" i="1" s="1"/>
  <c r="BS741" i="1"/>
  <c r="BR741" i="1" s="1"/>
  <c r="AT741" i="1"/>
  <c r="AN701" i="1"/>
  <c r="AR701" i="1" s="1"/>
  <c r="BS692" i="1"/>
  <c r="BR692" i="1" s="1"/>
  <c r="AT692" i="1"/>
  <c r="AS670" i="1"/>
  <c r="AN670" i="1"/>
  <c r="AR670" i="1" s="1"/>
  <c r="BS579" i="1"/>
  <c r="BR579" i="1" s="1"/>
  <c r="AT579" i="1"/>
  <c r="BS571" i="1"/>
  <c r="BR571" i="1" s="1"/>
  <c r="AT571" i="1"/>
  <c r="BS550" i="1"/>
  <c r="BR550" i="1" s="1"/>
  <c r="BS549" i="1"/>
  <c r="BR549" i="1" s="1"/>
  <c r="AT549" i="1"/>
  <c r="BS526" i="1"/>
  <c r="BR526" i="1" s="1"/>
  <c r="BS430" i="1"/>
  <c r="BR430" i="1" s="1"/>
  <c r="AT430" i="1"/>
  <c r="AS378" i="1"/>
  <c r="BS366" i="1"/>
  <c r="BR366" i="1" s="1"/>
  <c r="AT366" i="1"/>
  <c r="BS804" i="1"/>
  <c r="BR804" i="1" s="1"/>
  <c r="AS790" i="1"/>
  <c r="AN790" i="1"/>
  <c r="AR790" i="1" s="1"/>
  <c r="BS781" i="1"/>
  <c r="BR781" i="1" s="1"/>
  <c r="BS756" i="1"/>
  <c r="BR756" i="1" s="1"/>
  <c r="BS708" i="1"/>
  <c r="BR708" i="1" s="1"/>
  <c r="BS622" i="1"/>
  <c r="BR622" i="1" s="1"/>
  <c r="AT622" i="1"/>
  <c r="BS621" i="1"/>
  <c r="BR621" i="1" s="1"/>
  <c r="AT621" i="1"/>
  <c r="BS596" i="1"/>
  <c r="BR596" i="1" s="1"/>
  <c r="BS540" i="1"/>
  <c r="BR540" i="1" s="1"/>
  <c r="AT540" i="1"/>
  <c r="AN378" i="1"/>
  <c r="AR378" i="1" s="1"/>
  <c r="BS769" i="1"/>
  <c r="BR769" i="1" s="1"/>
  <c r="BR733" i="1"/>
  <c r="BS733" i="1"/>
  <c r="BS691" i="1"/>
  <c r="BR691" i="1" s="1"/>
  <c r="BS673" i="1"/>
  <c r="BR673" i="1" s="1"/>
  <c r="AN630" i="1"/>
  <c r="AR630" i="1" s="1"/>
  <c r="AS630" i="1"/>
  <c r="BS405" i="1"/>
  <c r="BR405" i="1" s="1"/>
  <c r="AT405" i="1"/>
  <c r="AN357" i="1"/>
  <c r="AR357" i="1" s="1"/>
  <c r="AS357" i="1"/>
  <c r="BS811" i="1"/>
  <c r="BR811" i="1" s="1"/>
  <c r="BS788" i="1"/>
  <c r="BR788" i="1" s="1"/>
  <c r="BS778" i="1"/>
  <c r="BR778" i="1" s="1"/>
  <c r="AN777" i="1"/>
  <c r="AR777" i="1" s="1"/>
  <c r="BS766" i="1"/>
  <c r="BR766" i="1" s="1"/>
  <c r="BS759" i="1"/>
  <c r="BR759" i="1" s="1"/>
  <c r="AT759" i="1"/>
  <c r="BS699" i="1"/>
  <c r="BR699" i="1" s="1"/>
  <c r="AT699" i="1"/>
  <c r="BS698" i="1"/>
  <c r="BR698" i="1" s="1"/>
  <c r="AN651" i="1"/>
  <c r="AR651" i="1" s="1"/>
  <c r="AS651" i="1"/>
  <c r="AN615" i="1"/>
  <c r="AR615" i="1" s="1"/>
  <c r="BS595" i="1"/>
  <c r="BR595" i="1" s="1"/>
  <c r="AT595" i="1"/>
  <c r="AN558" i="1"/>
  <c r="AR558" i="1" s="1"/>
  <c r="AS558" i="1"/>
  <c r="AN532" i="1"/>
  <c r="AR532" i="1" s="1"/>
  <c r="BS514" i="1"/>
  <c r="BR514" i="1" s="1"/>
  <c r="AT514" i="1"/>
  <c r="BS513" i="1"/>
  <c r="BR513" i="1" s="1"/>
  <c r="AT513" i="1"/>
  <c r="BS510" i="1"/>
  <c r="BR510" i="1" s="1"/>
  <c r="AT510" i="1"/>
  <c r="BS882" i="1"/>
  <c r="BR882" i="1" s="1"/>
  <c r="BS856" i="1"/>
  <c r="BR856" i="1" s="1"/>
  <c r="BS832" i="1"/>
  <c r="BR832" i="1" s="1"/>
  <c r="BS822" i="1"/>
  <c r="BR822" i="1" s="1"/>
  <c r="BS806" i="1"/>
  <c r="BR806" i="1" s="1"/>
  <c r="AN780" i="1"/>
  <c r="AR780" i="1" s="1"/>
  <c r="BS755" i="1"/>
  <c r="BR755" i="1" s="1"/>
  <c r="AN749" i="1"/>
  <c r="AR749" i="1" s="1"/>
  <c r="AT726" i="1"/>
  <c r="BS702" i="1"/>
  <c r="BR702" i="1" s="1"/>
  <c r="BS700" i="1"/>
  <c r="BR700" i="1" s="1"/>
  <c r="BS697" i="1"/>
  <c r="BR697" i="1" s="1"/>
  <c r="AT697" i="1"/>
  <c r="BS631" i="1"/>
  <c r="BR631" i="1" s="1"/>
  <c r="AT631" i="1"/>
  <c r="AS611" i="1"/>
  <c r="AN611" i="1"/>
  <c r="AR611" i="1" s="1"/>
  <c r="AS495" i="1"/>
  <c r="AN495" i="1"/>
  <c r="AR495" i="1" s="1"/>
  <c r="BS466" i="1"/>
  <c r="BR466" i="1" s="1"/>
  <c r="AT466" i="1"/>
  <c r="AN420" i="1"/>
  <c r="AR420" i="1" s="1"/>
  <c r="BS830" i="1"/>
  <c r="BR830" i="1" s="1"/>
  <c r="BS824" i="1"/>
  <c r="BR824" i="1" s="1"/>
  <c r="BS813" i="1"/>
  <c r="BR813" i="1" s="1"/>
  <c r="BS808" i="1"/>
  <c r="BR808" i="1" s="1"/>
  <c r="BS801" i="1"/>
  <c r="BR801" i="1" s="1"/>
  <c r="AT801" i="1"/>
  <c r="AS797" i="1"/>
  <c r="BS787" i="1"/>
  <c r="BR787" i="1" s="1"/>
  <c r="AS773" i="1"/>
  <c r="BS762" i="1"/>
  <c r="BR762" i="1" s="1"/>
  <c r="BS750" i="1"/>
  <c r="BR750" i="1" s="1"/>
  <c r="BS743" i="1"/>
  <c r="BR743" i="1" s="1"/>
  <c r="AN711" i="1"/>
  <c r="AR711" i="1" s="1"/>
  <c r="AS563" i="1"/>
  <c r="AN563" i="1"/>
  <c r="AR563" i="1" s="1"/>
  <c r="BS559" i="1"/>
  <c r="BR559" i="1" s="1"/>
  <c r="AT559" i="1"/>
  <c r="BS498" i="1"/>
  <c r="BR498" i="1" s="1"/>
  <c r="BS321" i="1"/>
  <c r="BR321" i="1" s="1"/>
  <c r="AT321" i="1"/>
  <c r="AS301" i="1"/>
  <c r="BS803" i="1"/>
  <c r="BR803" i="1" s="1"/>
  <c r="AT803" i="1"/>
  <c r="BS790" i="1"/>
  <c r="BR790" i="1" s="1"/>
  <c r="BS746" i="1"/>
  <c r="BR746" i="1" s="1"/>
  <c r="AT746" i="1"/>
  <c r="BS727" i="1"/>
  <c r="BR727" i="1" s="1"/>
  <c r="AT727" i="1"/>
  <c r="BS725" i="1"/>
  <c r="BR725" i="1" s="1"/>
  <c r="BS706" i="1"/>
  <c r="BR706" i="1" s="1"/>
  <c r="AT706" i="1"/>
  <c r="BS614" i="1"/>
  <c r="BR614" i="1" s="1"/>
  <c r="AT614" i="1"/>
  <c r="BS567" i="1"/>
  <c r="BR567" i="1" s="1"/>
  <c r="AT567" i="1"/>
  <c r="BS566" i="1"/>
  <c r="BR566" i="1" s="1"/>
  <c r="AT566" i="1"/>
  <c r="BR541" i="1"/>
  <c r="BS541" i="1"/>
  <c r="BS516" i="1"/>
  <c r="BR516" i="1" s="1"/>
  <c r="AT516" i="1"/>
  <c r="AS276" i="1"/>
  <c r="AN276" i="1"/>
  <c r="AR276" i="1" s="1"/>
  <c r="AT804" i="1"/>
  <c r="BS798" i="1"/>
  <c r="BR798" i="1" s="1"/>
  <c r="AS782" i="1"/>
  <c r="AN782" i="1"/>
  <c r="AR782" i="1" s="1"/>
  <c r="BS771" i="1"/>
  <c r="BR771" i="1" s="1"/>
  <c r="BS735" i="1"/>
  <c r="BR735" i="1" s="1"/>
  <c r="BS732" i="1"/>
  <c r="BR732" i="1" s="1"/>
  <c r="BS724" i="1"/>
  <c r="BR724" i="1" s="1"/>
  <c r="AT722" i="1"/>
  <c r="AT685" i="1"/>
  <c r="AN662" i="1"/>
  <c r="AR662" i="1" s="1"/>
  <c r="AS662" i="1"/>
  <c r="AN624" i="1"/>
  <c r="AR624" i="1" s="1"/>
  <c r="AS624" i="1"/>
  <c r="AT550" i="1"/>
  <c r="BS433" i="1"/>
  <c r="BR433" i="1" s="1"/>
  <c r="AT433" i="1"/>
  <c r="BS412" i="1"/>
  <c r="BR412" i="1" s="1"/>
  <c r="AT412" i="1"/>
  <c r="AN347" i="1"/>
  <c r="AR347" i="1" s="1"/>
  <c r="AS347" i="1"/>
  <c r="AS325" i="1"/>
  <c r="AS310" i="1"/>
  <c r="AS246" i="1"/>
  <c r="AN246" i="1"/>
  <c r="AR246" i="1" s="1"/>
  <c r="BS793" i="1"/>
  <c r="BR793" i="1" s="1"/>
  <c r="AT793" i="1"/>
  <c r="AT733" i="1"/>
  <c r="AN723" i="1"/>
  <c r="AR723" i="1" s="1"/>
  <c r="AS723" i="1"/>
  <c r="AT721" i="1"/>
  <c r="BR714" i="1"/>
  <c r="BS714" i="1"/>
  <c r="AT693" i="1"/>
  <c r="AS664" i="1"/>
  <c r="BS646" i="1"/>
  <c r="BR646" i="1" s="1"/>
  <c r="BS585" i="1"/>
  <c r="BR585" i="1" s="1"/>
  <c r="AT585" i="1"/>
  <c r="BS562" i="1"/>
  <c r="BR562" i="1" s="1"/>
  <c r="AT562" i="1"/>
  <c r="BS531" i="1"/>
  <c r="BR531" i="1" s="1"/>
  <c r="AT531" i="1"/>
  <c r="AT526" i="1"/>
  <c r="AN325" i="1"/>
  <c r="AR325" i="1" s="1"/>
  <c r="AN310" i="1"/>
  <c r="AR310" i="1" s="1"/>
  <c r="BS274" i="1"/>
  <c r="BR274" i="1" s="1"/>
  <c r="AT274" i="1"/>
  <c r="BS850" i="1"/>
  <c r="BR850" i="1" s="1"/>
  <c r="BS837" i="1"/>
  <c r="BR837" i="1" s="1"/>
  <c r="BS817" i="1"/>
  <c r="BR817" i="1" s="1"/>
  <c r="AT817" i="1"/>
  <c r="AT788" i="1"/>
  <c r="AT778" i="1"/>
  <c r="AT766" i="1"/>
  <c r="BS765" i="1"/>
  <c r="BR765" i="1" s="1"/>
  <c r="AT756" i="1"/>
  <c r="AT747" i="1"/>
  <c r="BS739" i="1"/>
  <c r="BR739" i="1" s="1"/>
  <c r="AT739" i="1"/>
  <c r="AN730" i="1"/>
  <c r="AR730" i="1" s="1"/>
  <c r="AT729" i="1"/>
  <c r="AS728" i="1"/>
  <c r="BS718" i="1"/>
  <c r="BR718" i="1" s="1"/>
  <c r="AT708" i="1"/>
  <c r="AN664" i="1"/>
  <c r="AR664" i="1" s="1"/>
  <c r="BS609" i="1"/>
  <c r="BR609" i="1" s="1"/>
  <c r="BS564" i="1"/>
  <c r="BR564" i="1" s="1"/>
  <c r="AN437" i="1"/>
  <c r="AR437" i="1" s="1"/>
  <c r="AS437" i="1"/>
  <c r="BS428" i="1"/>
  <c r="BR428" i="1" s="1"/>
  <c r="AT428" i="1"/>
  <c r="AN382" i="1"/>
  <c r="AR382" i="1" s="1"/>
  <c r="AS382" i="1"/>
  <c r="BS332" i="1"/>
  <c r="BR332" i="1" s="1"/>
  <c r="AT332" i="1"/>
  <c r="BS859" i="1"/>
  <c r="BR859" i="1" s="1"/>
  <c r="BS848" i="1"/>
  <c r="BR848" i="1" s="1"/>
  <c r="AT811" i="1"/>
  <c r="BS805" i="1"/>
  <c r="BR805" i="1" s="1"/>
  <c r="BS795" i="1"/>
  <c r="BR795" i="1" s="1"/>
  <c r="BS786" i="1"/>
  <c r="BR786" i="1" s="1"/>
  <c r="BS761" i="1"/>
  <c r="BR761" i="1" s="1"/>
  <c r="AT761" i="1"/>
  <c r="BS754" i="1"/>
  <c r="BR754" i="1" s="1"/>
  <c r="BS711" i="1"/>
  <c r="BR711" i="1" s="1"/>
  <c r="AT711" i="1"/>
  <c r="AT691" i="1"/>
  <c r="BS679" i="1"/>
  <c r="BR679" i="1" s="1"/>
  <c r="BS676" i="1"/>
  <c r="BR676" i="1" s="1"/>
  <c r="AT676" i="1"/>
  <c r="BS650" i="1"/>
  <c r="BR650" i="1" s="1"/>
  <c r="AT650" i="1"/>
  <c r="BS642" i="1"/>
  <c r="BR642" i="1" s="1"/>
  <c r="AS623" i="1"/>
  <c r="AN623" i="1"/>
  <c r="AR623" i="1" s="1"/>
  <c r="BS607" i="1"/>
  <c r="BR607" i="1" s="1"/>
  <c r="AT607" i="1"/>
  <c r="BS545" i="1"/>
  <c r="BR545" i="1" s="1"/>
  <c r="BS523" i="1"/>
  <c r="BR523" i="1" s="1"/>
  <c r="AT523" i="1"/>
  <c r="BS467" i="1"/>
  <c r="BR467" i="1" s="1"/>
  <c r="AT467" i="1"/>
  <c r="BS380" i="1"/>
  <c r="BR380" i="1" s="1"/>
  <c r="AT380" i="1"/>
  <c r="BS800" i="1"/>
  <c r="BR800" i="1" s="1"/>
  <c r="AS775" i="1"/>
  <c r="AT769" i="1"/>
  <c r="AN741" i="1"/>
  <c r="AR741" i="1" s="1"/>
  <c r="BS717" i="1"/>
  <c r="BR717" i="1" s="1"/>
  <c r="AT698" i="1"/>
  <c r="AS688" i="1"/>
  <c r="AN688" i="1"/>
  <c r="AR688" i="1" s="1"/>
  <c r="BS629" i="1"/>
  <c r="BR629" i="1" s="1"/>
  <c r="AT629" i="1"/>
  <c r="BS626" i="1"/>
  <c r="BR626" i="1" s="1"/>
  <c r="AS548" i="1"/>
  <c r="AS508" i="1"/>
  <c r="AN508" i="1"/>
  <c r="AR508" i="1" s="1"/>
  <c r="BS492" i="1"/>
  <c r="BR492" i="1" s="1"/>
  <c r="AT492" i="1"/>
  <c r="AN376" i="1"/>
  <c r="AR376" i="1" s="1"/>
  <c r="AS376" i="1"/>
  <c r="BS857" i="1"/>
  <c r="BR857" i="1" s="1"/>
  <c r="AT857" i="1"/>
  <c r="BS833" i="1"/>
  <c r="BR833" i="1" s="1"/>
  <c r="AT833" i="1"/>
  <c r="BS819" i="1"/>
  <c r="BR819" i="1" s="1"/>
  <c r="BS797" i="1"/>
  <c r="BR797" i="1" s="1"/>
  <c r="BS789" i="1"/>
  <c r="BR789" i="1" s="1"/>
  <c r="BS782" i="1"/>
  <c r="BR782" i="1" s="1"/>
  <c r="BS773" i="1"/>
  <c r="BR773" i="1" s="1"/>
  <c r="BS767" i="1"/>
  <c r="BR767" i="1" s="1"/>
  <c r="AT755" i="1"/>
  <c r="BS748" i="1"/>
  <c r="BR748" i="1" s="1"/>
  <c r="BS745" i="1"/>
  <c r="BR745" i="1" s="1"/>
  <c r="AT745" i="1"/>
  <c r="BS734" i="1"/>
  <c r="BR734" i="1" s="1"/>
  <c r="AT734" i="1"/>
  <c r="AT725" i="1"/>
  <c r="BS713" i="1"/>
  <c r="BR713" i="1" s="1"/>
  <c r="AT713" i="1"/>
  <c r="BS710" i="1"/>
  <c r="BR710" i="1" s="1"/>
  <c r="AN707" i="1"/>
  <c r="AR707" i="1" s="1"/>
  <c r="AS707" i="1"/>
  <c r="AT702" i="1"/>
  <c r="BS684" i="1"/>
  <c r="BR684" i="1" s="1"/>
  <c r="AT684" i="1"/>
  <c r="BS678" i="1"/>
  <c r="BR678" i="1" s="1"/>
  <c r="BS668" i="1"/>
  <c r="BR668" i="1" s="1"/>
  <c r="AT668" i="1"/>
  <c r="AN571" i="1"/>
  <c r="AR571" i="1" s="1"/>
  <c r="AN548" i="1"/>
  <c r="AR548" i="1" s="1"/>
  <c r="BS500" i="1"/>
  <c r="BR500" i="1" s="1"/>
  <c r="AT500" i="1"/>
  <c r="BS311" i="1"/>
  <c r="BR311" i="1" s="1"/>
  <c r="AT311" i="1"/>
  <c r="AN306" i="1"/>
  <c r="AR306" i="1" s="1"/>
  <c r="BS278" i="1"/>
  <c r="BR278" i="1" s="1"/>
  <c r="AT278" i="1"/>
  <c r="BS529" i="1"/>
  <c r="BR529" i="1" s="1"/>
  <c r="BS442" i="1"/>
  <c r="BR442" i="1" s="1"/>
  <c r="BR434" i="1"/>
  <c r="BS434" i="1"/>
  <c r="AT434" i="1"/>
  <c r="BQ3080" i="1"/>
  <c r="BS477" i="1"/>
  <c r="BR477" i="1" s="1"/>
  <c r="AT477" i="1"/>
  <c r="BS445" i="1"/>
  <c r="BR445" i="1" s="1"/>
  <c r="BS444" i="1"/>
  <c r="BR444" i="1" s="1"/>
  <c r="AT444" i="1"/>
  <c r="BS363" i="1"/>
  <c r="BR363" i="1" s="1"/>
  <c r="AT363" i="1"/>
  <c r="BS353" i="1"/>
  <c r="BR353" i="1" s="1"/>
  <c r="AT353" i="1"/>
  <c r="BS345" i="1"/>
  <c r="BR345" i="1" s="1"/>
  <c r="AT345" i="1"/>
  <c r="BS316" i="1"/>
  <c r="BR316" i="1" s="1"/>
  <c r="BS293" i="1"/>
  <c r="BR293" i="1" s="1"/>
  <c r="AT293" i="1"/>
  <c r="BS285" i="1"/>
  <c r="BR285" i="1" s="1"/>
  <c r="BS666" i="1"/>
  <c r="BR666" i="1" s="1"/>
  <c r="BS659" i="1"/>
  <c r="BR659" i="1" s="1"/>
  <c r="BS657" i="1"/>
  <c r="BR657" i="1" s="1"/>
  <c r="AT657" i="1"/>
  <c r="BS644" i="1"/>
  <c r="BR644" i="1" s="1"/>
  <c r="BS617" i="1"/>
  <c r="BR617" i="1" s="1"/>
  <c r="AT617" i="1"/>
  <c r="BS604" i="1"/>
  <c r="BR604" i="1" s="1"/>
  <c r="BS601" i="1"/>
  <c r="BR601" i="1" s="1"/>
  <c r="BS547" i="1"/>
  <c r="BR547" i="1" s="1"/>
  <c r="BS469" i="1"/>
  <c r="BR469" i="1" s="1"/>
  <c r="AT469" i="1"/>
  <c r="BS452" i="1"/>
  <c r="BR452" i="1" s="1"/>
  <c r="BS447" i="1"/>
  <c r="BR447" i="1" s="1"/>
  <c r="BS417" i="1"/>
  <c r="BR417" i="1" s="1"/>
  <c r="AN390" i="1"/>
  <c r="AR390" i="1" s="1"/>
  <c r="AS390" i="1"/>
  <c r="BS777" i="1"/>
  <c r="BR777" i="1" s="1"/>
  <c r="AT777" i="1"/>
  <c r="BS758" i="1"/>
  <c r="BR758" i="1" s="1"/>
  <c r="BS751" i="1"/>
  <c r="BR751" i="1" s="1"/>
  <c r="BS731" i="1"/>
  <c r="BR731" i="1" s="1"/>
  <c r="BS682" i="1"/>
  <c r="BR682" i="1" s="1"/>
  <c r="BS675" i="1"/>
  <c r="BR675" i="1" s="1"/>
  <c r="BS455" i="1"/>
  <c r="BR455" i="1" s="1"/>
  <c r="AT455" i="1"/>
  <c r="AN421" i="1"/>
  <c r="AR421" i="1" s="1"/>
  <c r="AN380" i="1"/>
  <c r="AR380" i="1" s="1"/>
  <c r="AS380" i="1"/>
  <c r="BS362" i="1"/>
  <c r="BR362" i="1" s="1"/>
  <c r="AT362" i="1"/>
  <c r="BS319" i="1"/>
  <c r="BR319" i="1" s="1"/>
  <c r="AT319" i="1"/>
  <c r="BQ3079" i="1"/>
  <c r="BS742" i="1"/>
  <c r="BR742" i="1" s="1"/>
  <c r="BS740" i="1"/>
  <c r="BR740" i="1" s="1"/>
  <c r="BR738" i="1"/>
  <c r="BS738" i="1"/>
  <c r="AS719" i="1"/>
  <c r="AN719" i="1"/>
  <c r="AR719" i="1" s="1"/>
  <c r="BS715" i="1"/>
  <c r="BR715" i="1" s="1"/>
  <c r="BS663" i="1"/>
  <c r="BR663" i="1" s="1"/>
  <c r="BS661" i="1"/>
  <c r="BR661" i="1" s="1"/>
  <c r="BS652" i="1"/>
  <c r="BR652" i="1" s="1"/>
  <c r="AT652" i="1"/>
  <c r="BS637" i="1"/>
  <c r="BR637" i="1" s="1"/>
  <c r="BS619" i="1"/>
  <c r="BR619" i="1" s="1"/>
  <c r="BS606" i="1"/>
  <c r="BR606" i="1" s="1"/>
  <c r="BS586" i="1"/>
  <c r="BR586" i="1" s="1"/>
  <c r="BS537" i="1"/>
  <c r="BR537" i="1" s="1"/>
  <c r="BS524" i="1"/>
  <c r="BR524" i="1" s="1"/>
  <c r="AT524" i="1"/>
  <c r="AS479" i="1"/>
  <c r="BS454" i="1"/>
  <c r="BR454" i="1" s="1"/>
  <c r="AN406" i="1"/>
  <c r="AR406" i="1" s="1"/>
  <c r="BS403" i="1"/>
  <c r="BR403" i="1" s="1"/>
  <c r="AT403" i="1"/>
  <c r="BS348" i="1"/>
  <c r="BR348" i="1" s="1"/>
  <c r="BS329" i="1"/>
  <c r="BR329" i="1" s="1"/>
  <c r="BS279" i="1"/>
  <c r="BR279" i="1" s="1"/>
  <c r="AT279" i="1"/>
  <c r="BS670" i="1"/>
  <c r="BR670" i="1" s="1"/>
  <c r="BS654" i="1"/>
  <c r="BR654" i="1" s="1"/>
  <c r="BS611" i="1"/>
  <c r="BR611" i="1" s="1"/>
  <c r="BS574" i="1"/>
  <c r="BR574" i="1" s="1"/>
  <c r="BS546" i="1"/>
  <c r="BR546" i="1" s="1"/>
  <c r="AS534" i="1"/>
  <c r="AN534" i="1"/>
  <c r="AR534" i="1" s="1"/>
  <c r="AT529" i="1"/>
  <c r="BS508" i="1"/>
  <c r="BR508" i="1" s="1"/>
  <c r="BS506" i="1"/>
  <c r="BR506" i="1" s="1"/>
  <c r="BS493" i="1"/>
  <c r="BR493" i="1" s="1"/>
  <c r="AT493" i="1"/>
  <c r="AN479" i="1"/>
  <c r="AR479" i="1" s="1"/>
  <c r="BS474" i="1"/>
  <c r="BR474" i="1" s="1"/>
  <c r="AT474" i="1"/>
  <c r="BS431" i="1"/>
  <c r="BR431" i="1" s="1"/>
  <c r="BS342" i="1"/>
  <c r="BR342" i="1" s="1"/>
  <c r="AT342" i="1"/>
  <c r="BS277" i="1"/>
  <c r="BR277" i="1" s="1"/>
  <c r="AT277" i="1"/>
  <c r="BS792" i="1"/>
  <c r="BR792" i="1" s="1"/>
  <c r="BS784" i="1"/>
  <c r="BR784" i="1" s="1"/>
  <c r="BS776" i="1"/>
  <c r="BR776" i="1" s="1"/>
  <c r="BS774" i="1"/>
  <c r="BR774" i="1" s="1"/>
  <c r="BS757" i="1"/>
  <c r="BR757" i="1" s="1"/>
  <c r="AT751" i="1"/>
  <c r="AS736" i="1"/>
  <c r="BS719" i="1"/>
  <c r="BR719" i="1" s="1"/>
  <c r="BS694" i="1"/>
  <c r="BR694" i="1" s="1"/>
  <c r="BS690" i="1"/>
  <c r="BR690" i="1" s="1"/>
  <c r="BS677" i="1"/>
  <c r="BR677" i="1" s="1"/>
  <c r="BS658" i="1"/>
  <c r="BR658" i="1" s="1"/>
  <c r="AS640" i="1"/>
  <c r="BS636" i="1"/>
  <c r="BR636" i="1" s="1"/>
  <c r="BS613" i="1"/>
  <c r="BR613" i="1" s="1"/>
  <c r="BS603" i="1"/>
  <c r="BR603" i="1" s="1"/>
  <c r="AT601" i="1"/>
  <c r="BS570" i="1"/>
  <c r="BR570" i="1" s="1"/>
  <c r="AS560" i="1"/>
  <c r="AT547" i="1"/>
  <c r="AS540" i="1"/>
  <c r="BS539" i="1"/>
  <c r="BR539" i="1" s="1"/>
  <c r="AT539" i="1"/>
  <c r="BS534" i="1"/>
  <c r="BR534" i="1" s="1"/>
  <c r="AT452" i="1"/>
  <c r="AT442" i="1"/>
  <c r="BS427" i="1"/>
  <c r="BR427" i="1" s="1"/>
  <c r="AT427" i="1"/>
  <c r="BS407" i="1"/>
  <c r="BR407" i="1" s="1"/>
  <c r="AT407" i="1"/>
  <c r="BS398" i="1"/>
  <c r="BR398" i="1" s="1"/>
  <c r="BS387" i="1"/>
  <c r="BR387" i="1" s="1"/>
  <c r="AT387" i="1"/>
  <c r="BS386" i="1"/>
  <c r="BR386" i="1" s="1"/>
  <c r="AT386" i="1"/>
  <c r="BS381" i="1"/>
  <c r="BR381" i="1" s="1"/>
  <c r="BS365" i="1"/>
  <c r="BR365" i="1" s="1"/>
  <c r="AT365" i="1"/>
  <c r="BS333" i="1"/>
  <c r="BR333" i="1" s="1"/>
  <c r="AT333" i="1"/>
  <c r="AT285" i="1"/>
  <c r="BS273" i="1"/>
  <c r="BR273" i="1" s="1"/>
  <c r="AT273" i="1"/>
  <c r="BS647" i="1"/>
  <c r="BR647" i="1" s="1"/>
  <c r="BS643" i="1"/>
  <c r="BR643" i="1" s="1"/>
  <c r="BS628" i="1"/>
  <c r="BR628" i="1" s="1"/>
  <c r="BS618" i="1"/>
  <c r="BR618" i="1" s="1"/>
  <c r="BS590" i="1"/>
  <c r="BR590" i="1" s="1"/>
  <c r="BS533" i="1"/>
  <c r="BR533" i="1"/>
  <c r="AT533" i="1"/>
  <c r="AS511" i="1"/>
  <c r="AN511" i="1"/>
  <c r="AR511" i="1" s="1"/>
  <c r="BS491" i="1"/>
  <c r="BR491" i="1" s="1"/>
  <c r="AS469" i="1"/>
  <c r="BS402" i="1"/>
  <c r="BR402" i="1" s="1"/>
  <c r="AT402" i="1"/>
  <c r="BS397" i="1"/>
  <c r="BR397" i="1" s="1"/>
  <c r="BS370" i="1"/>
  <c r="BR370" i="1" s="1"/>
  <c r="AT370" i="1"/>
  <c r="AS363" i="1"/>
  <c r="BS359" i="1"/>
  <c r="BR359" i="1" s="1"/>
  <c r="AT359" i="1"/>
  <c r="AT316" i="1"/>
  <c r="AN315" i="1"/>
  <c r="AR315" i="1" s="1"/>
  <c r="AS284" i="1"/>
  <c r="BS796" i="1"/>
  <c r="BR796" i="1" s="1"/>
  <c r="BS780" i="1"/>
  <c r="BR780" i="1" s="1"/>
  <c r="BS772" i="1"/>
  <c r="BR772" i="1" s="1"/>
  <c r="AT742" i="1"/>
  <c r="BS737" i="1"/>
  <c r="BR737" i="1" s="1"/>
  <c r="AT715" i="1"/>
  <c r="AS682" i="1"/>
  <c r="AS680" i="1"/>
  <c r="AT670" i="1"/>
  <c r="AS668" i="1"/>
  <c r="BS667" i="1"/>
  <c r="BR667" i="1" s="1"/>
  <c r="AT663" i="1"/>
  <c r="AT661" i="1"/>
  <c r="BS660" i="1"/>
  <c r="BR660" i="1" s="1"/>
  <c r="BS649" i="1"/>
  <c r="BR649" i="1" s="1"/>
  <c r="AT637" i="1"/>
  <c r="BS623" i="1"/>
  <c r="BR623" i="1" s="1"/>
  <c r="AT619" i="1"/>
  <c r="AT611" i="1"/>
  <c r="BS605" i="1"/>
  <c r="BR605" i="1" s="1"/>
  <c r="AT605" i="1"/>
  <c r="BS598" i="1"/>
  <c r="BR598" i="1" s="1"/>
  <c r="BS569" i="1"/>
  <c r="BR569" i="1" s="1"/>
  <c r="BS565" i="1"/>
  <c r="BR565" i="1" s="1"/>
  <c r="BS561" i="1"/>
  <c r="BR561" i="1" s="1"/>
  <c r="AT561" i="1"/>
  <c r="AT537" i="1"/>
  <c r="AS531" i="1"/>
  <c r="BS530" i="1"/>
  <c r="BR530" i="1" s="1"/>
  <c r="BS527" i="1"/>
  <c r="BR527" i="1" s="1"/>
  <c r="AT527" i="1"/>
  <c r="BS461" i="1"/>
  <c r="BR461" i="1" s="1"/>
  <c r="AT461" i="1"/>
  <c r="AT454" i="1"/>
  <c r="AT447" i="1"/>
  <c r="AT445" i="1"/>
  <c r="BS436" i="1"/>
  <c r="BR436" i="1" s="1"/>
  <c r="AT436" i="1"/>
  <c r="AT417" i="1"/>
  <c r="AS416" i="1"/>
  <c r="BS396" i="1"/>
  <c r="BR396" i="1" s="1"/>
  <c r="AS392" i="1"/>
  <c r="BS355" i="1"/>
  <c r="BR355" i="1" s="1"/>
  <c r="AT355" i="1"/>
  <c r="BS301" i="1"/>
  <c r="BR301" i="1" s="1"/>
  <c r="AT301" i="1"/>
  <c r="BS291" i="1"/>
  <c r="BR291" i="1" s="1"/>
  <c r="AT291" i="1"/>
  <c r="AN286" i="1"/>
  <c r="AR286" i="1" s="1"/>
  <c r="BS266" i="1"/>
  <c r="BR266" i="1" s="1"/>
  <c r="AT266" i="1"/>
  <c r="AT248" i="1"/>
  <c r="BS248" i="1"/>
  <c r="BR248" i="1" s="1"/>
  <c r="BS703" i="1"/>
  <c r="BR703" i="1" s="1"/>
  <c r="BS701" i="1"/>
  <c r="BR701" i="1" s="1"/>
  <c r="AT701" i="1"/>
  <c r="BS645" i="1"/>
  <c r="BR645" i="1" s="1"/>
  <c r="BS548" i="1"/>
  <c r="BR548" i="1" s="1"/>
  <c r="AT548" i="1"/>
  <c r="BS532" i="1"/>
  <c r="BR532" i="1" s="1"/>
  <c r="AT532" i="1"/>
  <c r="BS487" i="1"/>
  <c r="BR487" i="1" s="1"/>
  <c r="AT487" i="1"/>
  <c r="BS486" i="1"/>
  <c r="BR486" i="1" s="1"/>
  <c r="BR457" i="1"/>
  <c r="BS457" i="1"/>
  <c r="AT457" i="1"/>
  <c r="BS409" i="1"/>
  <c r="BR409" i="1" s="1"/>
  <c r="BS395" i="1"/>
  <c r="BR395" i="1" s="1"/>
  <c r="BS331" i="1"/>
  <c r="BR331" i="1" s="1"/>
  <c r="AT331" i="1"/>
  <c r="BS292" i="1"/>
  <c r="BR292" i="1" s="1"/>
  <c r="AT292" i="1"/>
  <c r="BS290" i="1"/>
  <c r="BR290" i="1" s="1"/>
  <c r="AT290" i="1"/>
  <c r="AN260" i="1"/>
  <c r="AR260" i="1" s="1"/>
  <c r="BS257" i="1"/>
  <c r="BR257" i="1" s="1"/>
  <c r="AT256" i="1"/>
  <c r="BS256" i="1"/>
  <c r="BR256" i="1" s="1"/>
  <c r="BS255" i="1"/>
  <c r="BR255" i="1" s="1"/>
  <c r="AT255" i="1"/>
  <c r="BS683" i="1"/>
  <c r="BR683" i="1" s="1"/>
  <c r="BS671" i="1"/>
  <c r="BR671" i="1" s="1"/>
  <c r="AT671" i="1"/>
  <c r="BS651" i="1"/>
  <c r="BR651" i="1" s="1"/>
  <c r="BS635" i="1"/>
  <c r="BR635" i="1" s="1"/>
  <c r="BS630" i="1"/>
  <c r="BR630" i="1" s="1"/>
  <c r="BS625" i="1"/>
  <c r="BR625" i="1" s="1"/>
  <c r="BS615" i="1"/>
  <c r="BR615" i="1" s="1"/>
  <c r="BS612" i="1"/>
  <c r="BR612" i="1" s="1"/>
  <c r="AT612" i="1"/>
  <c r="BS610" i="1"/>
  <c r="BR610" i="1" s="1"/>
  <c r="BS583" i="1"/>
  <c r="BR583" i="1" s="1"/>
  <c r="AT583" i="1"/>
  <c r="BS495" i="1"/>
  <c r="BR495" i="1" s="1"/>
  <c r="AT495" i="1"/>
  <c r="BS490" i="1"/>
  <c r="BR490" i="1" s="1"/>
  <c r="AN446" i="1"/>
  <c r="AR446" i="1" s="1"/>
  <c r="AS368" i="1"/>
  <c r="AN368" i="1"/>
  <c r="AR368" i="1" s="1"/>
  <c r="BS298" i="1"/>
  <c r="BR298" i="1" s="1"/>
  <c r="AT298" i="1"/>
  <c r="AT232" i="1"/>
  <c r="BS232" i="1"/>
  <c r="BR232" i="1" s="1"/>
  <c r="BS233" i="1"/>
  <c r="BR233" i="1" s="1"/>
  <c r="BS707" i="1"/>
  <c r="BR707" i="1" s="1"/>
  <c r="BS705" i="1"/>
  <c r="BR705" i="1" s="1"/>
  <c r="BS689" i="1"/>
  <c r="BR689" i="1" s="1"/>
  <c r="BS669" i="1"/>
  <c r="BR669" i="1" s="1"/>
  <c r="BS662" i="1"/>
  <c r="BR662" i="1" s="1"/>
  <c r="BS653" i="1"/>
  <c r="BR653" i="1" s="1"/>
  <c r="BS602" i="1"/>
  <c r="BR602" i="1" s="1"/>
  <c r="AS575" i="1"/>
  <c r="AN575" i="1"/>
  <c r="AR575" i="1" s="1"/>
  <c r="AN560" i="1"/>
  <c r="AR560" i="1" s="1"/>
  <c r="BS557" i="1"/>
  <c r="BR557" i="1" s="1"/>
  <c r="AS524" i="1"/>
  <c r="BS511" i="1"/>
  <c r="BR511" i="1" s="1"/>
  <c r="AT511" i="1"/>
  <c r="BS503" i="1"/>
  <c r="BR503" i="1" s="1"/>
  <c r="AT503" i="1"/>
  <c r="AN467" i="1"/>
  <c r="AR467" i="1" s="1"/>
  <c r="AS467" i="1"/>
  <c r="BS435" i="1"/>
  <c r="BR435" i="1" s="1"/>
  <c r="AT435" i="1"/>
  <c r="BS410" i="1"/>
  <c r="BR410" i="1" s="1"/>
  <c r="AT410" i="1"/>
  <c r="BS394" i="1"/>
  <c r="BR394" i="1" s="1"/>
  <c r="BS393" i="1"/>
  <c r="BR393" i="1" s="1"/>
  <c r="AT393" i="1"/>
  <c r="AN350" i="1"/>
  <c r="AR350" i="1" s="1"/>
  <c r="AS350" i="1"/>
  <c r="AS271" i="1"/>
  <c r="BS459" i="1"/>
  <c r="BR459" i="1" s="1"/>
  <c r="BS453" i="1"/>
  <c r="BR453" i="1" s="1"/>
  <c r="BS446" i="1"/>
  <c r="BR446" i="1" s="1"/>
  <c r="BS429" i="1"/>
  <c r="BR429" i="1" s="1"/>
  <c r="AT429" i="1"/>
  <c r="BS385" i="1"/>
  <c r="BR385" i="1" s="1"/>
  <c r="BS369" i="1"/>
  <c r="BR369" i="1" s="1"/>
  <c r="AT369" i="1"/>
  <c r="BS338" i="1"/>
  <c r="BR338" i="1" s="1"/>
  <c r="BS315" i="1"/>
  <c r="BR315" i="1" s="1"/>
  <c r="BS310" i="1"/>
  <c r="BR310" i="1" s="1"/>
  <c r="AT296" i="1"/>
  <c r="BS296" i="1"/>
  <c r="BR296" i="1" s="1"/>
  <c r="BS354" i="1"/>
  <c r="BR354" i="1" s="1"/>
  <c r="AT354" i="1"/>
  <c r="BS330" i="1"/>
  <c r="BR330" i="1" s="1"/>
  <c r="BS322" i="1"/>
  <c r="BR322" i="1" s="1"/>
  <c r="AT322" i="1"/>
  <c r="BS276" i="1"/>
  <c r="BR276" i="1" s="1"/>
  <c r="BS468" i="1"/>
  <c r="BR468" i="1" s="1"/>
  <c r="BS449" i="1"/>
  <c r="BR449" i="1" s="1"/>
  <c r="BS425" i="1"/>
  <c r="BR425" i="1" s="1"/>
  <c r="BS351" i="1"/>
  <c r="BR351" i="1" s="1"/>
  <c r="AT351" i="1"/>
  <c r="BS349" i="1"/>
  <c r="BR349" i="1" s="1"/>
  <c r="BS327" i="1"/>
  <c r="BR327" i="1" s="1"/>
  <c r="AN318" i="1"/>
  <c r="AR318" i="1" s="1"/>
  <c r="AT288" i="1"/>
  <c r="BS288" i="1"/>
  <c r="BR288" i="1" s="1"/>
  <c r="BS283" i="1"/>
  <c r="BR283" i="1" s="1"/>
  <c r="BS270" i="1"/>
  <c r="BR270" i="1" s="1"/>
  <c r="AT270" i="1"/>
  <c r="BL3078" i="1"/>
  <c r="BS282" i="1"/>
  <c r="BR282" i="1" s="1"/>
  <c r="AT282" i="1"/>
  <c r="BS275" i="1"/>
  <c r="BR275" i="1"/>
  <c r="AT275" i="1"/>
  <c r="BR269" i="1"/>
  <c r="BS269" i="1"/>
  <c r="AT264" i="1"/>
  <c r="BS264" i="1"/>
  <c r="BR264" i="1" s="1"/>
  <c r="BS633" i="1"/>
  <c r="BR633" i="1" s="1"/>
  <c r="BS597" i="1"/>
  <c r="BR597" i="1" s="1"/>
  <c r="BS582" i="1"/>
  <c r="BR582" i="1" s="1"/>
  <c r="BS575" i="1"/>
  <c r="BR575" i="1" s="1"/>
  <c r="BS558" i="1"/>
  <c r="BR558" i="1" s="1"/>
  <c r="BS551" i="1"/>
  <c r="BR551" i="1" s="1"/>
  <c r="BS538" i="1"/>
  <c r="BR538" i="1" s="1"/>
  <c r="BS525" i="1"/>
  <c r="BR525" i="1" s="1"/>
  <c r="BS478" i="1"/>
  <c r="BR478" i="1" s="1"/>
  <c r="AT478" i="1"/>
  <c r="BS470" i="1"/>
  <c r="BR470" i="1" s="1"/>
  <c r="AT470" i="1"/>
  <c r="BS462" i="1"/>
  <c r="BR462" i="1" s="1"/>
  <c r="AN403" i="1"/>
  <c r="AR403" i="1" s="1"/>
  <c r="BS401" i="1"/>
  <c r="BR401" i="1" s="1"/>
  <c r="BS391" i="1"/>
  <c r="BR391" i="1" s="1"/>
  <c r="BS377" i="1"/>
  <c r="BR377" i="1" s="1"/>
  <c r="BS340" i="1"/>
  <c r="BR340" i="1" s="1"/>
  <c r="AT340" i="1"/>
  <c r="AT304" i="1"/>
  <c r="BS304" i="1"/>
  <c r="BR304" i="1" s="1"/>
  <c r="BS299" i="1"/>
  <c r="BR299" i="1" s="1"/>
  <c r="BL3080" i="1"/>
  <c r="BL3073" i="1"/>
  <c r="BS577" i="1"/>
  <c r="BR577" i="1" s="1"/>
  <c r="BS572" i="1"/>
  <c r="BR572" i="1" s="1"/>
  <c r="AT572" i="1"/>
  <c r="BS555" i="1"/>
  <c r="BR555" i="1" s="1"/>
  <c r="AT555" i="1"/>
  <c r="BS553" i="1"/>
  <c r="BR553" i="1" s="1"/>
  <c r="BS519" i="1"/>
  <c r="BR519" i="1" s="1"/>
  <c r="BS517" i="1"/>
  <c r="BR517" i="1" s="1"/>
  <c r="BS483" i="1"/>
  <c r="BR483" i="1" s="1"/>
  <c r="BS438" i="1"/>
  <c r="BR438" i="1" s="1"/>
  <c r="BS404" i="1"/>
  <c r="BR404" i="1" s="1"/>
  <c r="AT385" i="1"/>
  <c r="BS346" i="1"/>
  <c r="BR346" i="1" s="1"/>
  <c r="BS343" i="1"/>
  <c r="BR343" i="1" s="1"/>
  <c r="BS334" i="1"/>
  <c r="BR334" i="1" s="1"/>
  <c r="AT315" i="1"/>
  <c r="BS314" i="1"/>
  <c r="BR314" i="1" s="1"/>
  <c r="AT314" i="1"/>
  <c r="BS287" i="1"/>
  <c r="BR287" i="1" s="1"/>
  <c r="AT287" i="1"/>
  <c r="AN237" i="1"/>
  <c r="AR237" i="1" s="1"/>
  <c r="AS237" i="1"/>
  <c r="BL3023" i="1"/>
  <c r="BL3060" i="1"/>
  <c r="BL3057" i="1"/>
  <c r="BL3062" i="1"/>
  <c r="BS494" i="1"/>
  <c r="BR494" i="1" s="1"/>
  <c r="AT494" i="1"/>
  <c r="BS489" i="1"/>
  <c r="BR489" i="1" s="1"/>
  <c r="BS471" i="1"/>
  <c r="BR471" i="1" s="1"/>
  <c r="BS463" i="1"/>
  <c r="BR463" i="1" s="1"/>
  <c r="BS460" i="1"/>
  <c r="BR460" i="1" s="1"/>
  <c r="AN452" i="1"/>
  <c r="AR452" i="1" s="1"/>
  <c r="BS450" i="1"/>
  <c r="BR450" i="1" s="1"/>
  <c r="BS423" i="1"/>
  <c r="BR423" i="1" s="1"/>
  <c r="BS399" i="1"/>
  <c r="BR399" i="1" s="1"/>
  <c r="BS382" i="1"/>
  <c r="BR382" i="1" s="1"/>
  <c r="BS375" i="1"/>
  <c r="BR375" i="1" s="1"/>
  <c r="AS360" i="1"/>
  <c r="BS347" i="1"/>
  <c r="BR347" i="1" s="1"/>
  <c r="BS325" i="1"/>
  <c r="BR325" i="1" s="1"/>
  <c r="AS303" i="1"/>
  <c r="BQ3059" i="1"/>
  <c r="AS599" i="1"/>
  <c r="BS593" i="1"/>
  <c r="BR593" i="1" s="1"/>
  <c r="BS591" i="1"/>
  <c r="BR591" i="1" s="1"/>
  <c r="BS578" i="1"/>
  <c r="BR578" i="1" s="1"/>
  <c r="BS573" i="1"/>
  <c r="BR573" i="1" s="1"/>
  <c r="AT573" i="1"/>
  <c r="BS554" i="1"/>
  <c r="BR554" i="1" s="1"/>
  <c r="BS518" i="1"/>
  <c r="BR518" i="1" s="1"/>
  <c r="BS501" i="1"/>
  <c r="BR501" i="1" s="1"/>
  <c r="BS479" i="1"/>
  <c r="BR479" i="1" s="1"/>
  <c r="AT479" i="1"/>
  <c r="AN478" i="1"/>
  <c r="AR478" i="1" s="1"/>
  <c r="BS476" i="1"/>
  <c r="BR476" i="1" s="1"/>
  <c r="AT476" i="1"/>
  <c r="BS426" i="1"/>
  <c r="BR426" i="1" s="1"/>
  <c r="BS364" i="1"/>
  <c r="BR364" i="1" s="1"/>
  <c r="BS361" i="1"/>
  <c r="BR361" i="1" s="1"/>
  <c r="AT361" i="1"/>
  <c r="AN360" i="1"/>
  <c r="AR360" i="1" s="1"/>
  <c r="BS357" i="1"/>
  <c r="BR357" i="1" s="1"/>
  <c r="AT357" i="1"/>
  <c r="BS306" i="1"/>
  <c r="BR306" i="1" s="1"/>
  <c r="BS588" i="1"/>
  <c r="BR588" i="1" s="1"/>
  <c r="BS581" i="1"/>
  <c r="BR581" i="1" s="1"/>
  <c r="BS543" i="1"/>
  <c r="BR543" i="1" s="1"/>
  <c r="BS522" i="1"/>
  <c r="BR522" i="1" s="1"/>
  <c r="BS515" i="1"/>
  <c r="BR515" i="1" s="1"/>
  <c r="BS482" i="1"/>
  <c r="BR482" i="1" s="1"/>
  <c r="BS421" i="1"/>
  <c r="BR421" i="1" s="1"/>
  <c r="BS419" i="1"/>
  <c r="BR419" i="1" s="1"/>
  <c r="BS415" i="1"/>
  <c r="BR415" i="1" s="1"/>
  <c r="BS389" i="1"/>
  <c r="BR389" i="1" s="1"/>
  <c r="BS383" i="1"/>
  <c r="BR383" i="1" s="1"/>
  <c r="BS373" i="1"/>
  <c r="BR373" i="1" s="1"/>
  <c r="BS371" i="1"/>
  <c r="BR371" i="1" s="1"/>
  <c r="AT371" i="1"/>
  <c r="BS308" i="1"/>
  <c r="BR308" i="1" s="1"/>
  <c r="AT308" i="1"/>
  <c r="BS284" i="1"/>
  <c r="BR284" i="1" s="1"/>
  <c r="BS268" i="1"/>
  <c r="BR268" i="1" s="1"/>
  <c r="BS265" i="1"/>
  <c r="BR265" i="1" s="1"/>
  <c r="AT265" i="1"/>
  <c r="BL3065" i="1"/>
  <c r="BS823" i="1"/>
  <c r="BR823" i="1" s="1"/>
  <c r="BS815" i="1"/>
  <c r="BR815" i="1" s="1"/>
  <c r="BS807" i="1"/>
  <c r="BR807" i="1" s="1"/>
  <c r="BS799" i="1"/>
  <c r="BR799" i="1" s="1"/>
  <c r="BS791" i="1"/>
  <c r="BR791" i="1" s="1"/>
  <c r="BS783" i="1"/>
  <c r="BR783" i="1" s="1"/>
  <c r="BS775" i="1"/>
  <c r="BR775" i="1" s="1"/>
  <c r="BS763" i="1"/>
  <c r="BR763" i="1" s="1"/>
  <c r="BS730" i="1"/>
  <c r="BR730" i="1" s="1"/>
  <c r="BS723" i="1"/>
  <c r="BR723" i="1" s="1"/>
  <c r="BS695" i="1"/>
  <c r="BR695" i="1" s="1"/>
  <c r="BS681" i="1"/>
  <c r="BR681" i="1" s="1"/>
  <c r="BS674" i="1"/>
  <c r="BR674" i="1" s="1"/>
  <c r="BS627" i="1"/>
  <c r="BR627" i="1" s="1"/>
  <c r="BS620" i="1"/>
  <c r="BR620" i="1" s="1"/>
  <c r="BS599" i="1"/>
  <c r="BR599" i="1" s="1"/>
  <c r="BS594" i="1"/>
  <c r="BR594" i="1" s="1"/>
  <c r="BS589" i="1"/>
  <c r="BR589" i="1" s="1"/>
  <c r="BS587" i="1"/>
  <c r="BR587" i="1" s="1"/>
  <c r="BS580" i="1"/>
  <c r="BR580" i="1" s="1"/>
  <c r="BS563" i="1"/>
  <c r="BR563" i="1" s="1"/>
  <c r="BS521" i="1"/>
  <c r="BR521" i="1" s="1"/>
  <c r="BS505" i="1"/>
  <c r="BR505" i="1" s="1"/>
  <c r="BS499" i="1"/>
  <c r="BR499" i="1" s="1"/>
  <c r="BS485" i="1"/>
  <c r="BR485" i="1" s="1"/>
  <c r="BS441" i="1"/>
  <c r="BR441" i="1" s="1"/>
  <c r="BS422" i="1"/>
  <c r="BR422" i="1" s="1"/>
  <c r="AT422" i="1"/>
  <c r="BS420" i="1"/>
  <c r="BR420" i="1" s="1"/>
  <c r="BS418" i="1"/>
  <c r="BR418" i="1" s="1"/>
  <c r="BS406" i="1"/>
  <c r="BR406" i="1" s="1"/>
  <c r="BS390" i="1"/>
  <c r="BR390" i="1" s="1"/>
  <c r="BS388" i="1"/>
  <c r="BR388" i="1" s="1"/>
  <c r="BS378" i="1"/>
  <c r="BR378" i="1" s="1"/>
  <c r="BS374" i="1"/>
  <c r="BR374" i="1" s="1"/>
  <c r="BS372" i="1"/>
  <c r="BR372" i="1" s="1"/>
  <c r="BS341" i="1"/>
  <c r="BR341" i="1" s="1"/>
  <c r="BS339" i="1"/>
  <c r="BR339" i="1" s="1"/>
  <c r="BS337" i="1"/>
  <c r="BR337" i="1" s="1"/>
  <c r="BS335" i="1"/>
  <c r="BR335" i="1" s="1"/>
  <c r="BS318" i="1"/>
  <c r="BR318" i="1" s="1"/>
  <c r="BS300" i="1"/>
  <c r="BR300" i="1" s="1"/>
  <c r="AT300" i="1"/>
  <c r="BS297" i="1"/>
  <c r="BR297" i="1" s="1"/>
  <c r="BS289" i="1"/>
  <c r="BR289" i="1" s="1"/>
  <c r="BS286" i="1"/>
  <c r="BR286" i="1" s="1"/>
  <c r="BS249" i="1"/>
  <c r="BR249" i="1" s="1"/>
  <c r="AT249" i="1"/>
  <c r="BS243" i="1"/>
  <c r="BR243" i="1" s="1"/>
  <c r="BQ3048" i="1"/>
  <c r="BS770" i="1"/>
  <c r="BR770" i="1" s="1"/>
  <c r="BS749" i="1"/>
  <c r="BR749" i="1" s="1"/>
  <c r="BS716" i="1"/>
  <c r="BR716" i="1" s="1"/>
  <c r="BS709" i="1"/>
  <c r="BR709" i="1" s="1"/>
  <c r="BS665" i="1"/>
  <c r="BR665" i="1" s="1"/>
  <c r="BS641" i="1"/>
  <c r="BR641" i="1" s="1"/>
  <c r="BS634" i="1"/>
  <c r="BR634" i="1" s="1"/>
  <c r="BS556" i="1"/>
  <c r="BR556" i="1" s="1"/>
  <c r="BS542" i="1"/>
  <c r="BR542" i="1" s="1"/>
  <c r="BS535" i="1"/>
  <c r="BR535" i="1" s="1"/>
  <c r="BS509" i="1"/>
  <c r="BR509" i="1" s="1"/>
  <c r="BS497" i="1"/>
  <c r="BR497" i="1" s="1"/>
  <c r="BS481" i="1"/>
  <c r="BR481" i="1" s="1"/>
  <c r="BS475" i="1"/>
  <c r="BR475" i="1" s="1"/>
  <c r="BS473" i="1"/>
  <c r="BR473" i="1" s="1"/>
  <c r="BS443" i="1"/>
  <c r="BR443" i="1" s="1"/>
  <c r="BS439" i="1"/>
  <c r="BR439" i="1" s="1"/>
  <c r="BS414" i="1"/>
  <c r="BR414" i="1" s="1"/>
  <c r="BS358" i="1"/>
  <c r="BR358" i="1" s="1"/>
  <c r="BS356" i="1"/>
  <c r="BR356" i="1" s="1"/>
  <c r="BS326" i="1"/>
  <c r="BR326" i="1" s="1"/>
  <c r="BS303" i="1"/>
  <c r="BR303" i="1" s="1"/>
  <c r="BS253" i="1"/>
  <c r="BR253" i="1" s="1"/>
  <c r="AT253" i="1"/>
  <c r="BQ3068" i="1"/>
  <c r="BQ3062" i="1"/>
  <c r="BQ3038" i="1"/>
  <c r="BS309" i="1"/>
  <c r="BR309" i="1" s="1"/>
  <c r="AT309" i="1"/>
  <c r="BS251" i="1"/>
  <c r="BR251" i="1" s="1"/>
  <c r="BQ3030" i="1"/>
  <c r="BL3061" i="1"/>
  <c r="BL3052" i="1"/>
  <c r="BL2968" i="1"/>
  <c r="BQ2997" i="1"/>
  <c r="BQ2929" i="1"/>
  <c r="BQ3044" i="1"/>
  <c r="BL3035" i="1"/>
  <c r="BQ2941" i="1"/>
  <c r="BL2944" i="1"/>
  <c r="BL2902" i="1"/>
  <c r="BQ2984" i="1"/>
  <c r="BQ2952" i="1"/>
  <c r="BL2916" i="1"/>
  <c r="BQ2994" i="1"/>
  <c r="BS507" i="1"/>
  <c r="BR507" i="1" s="1"/>
  <c r="BS502" i="1"/>
  <c r="BR502" i="1" s="1"/>
  <c r="BS484" i="1"/>
  <c r="BR484" i="1" s="1"/>
  <c r="BS465" i="1"/>
  <c r="BR465" i="1" s="1"/>
  <c r="BS458" i="1"/>
  <c r="BR458" i="1" s="1"/>
  <c r="BS451" i="1"/>
  <c r="BR451" i="1" s="1"/>
  <c r="BS437" i="1"/>
  <c r="BR437" i="1" s="1"/>
  <c r="BS413" i="1"/>
  <c r="BR413" i="1" s="1"/>
  <c r="BS411" i="1"/>
  <c r="BR411" i="1" s="1"/>
  <c r="BS379" i="1"/>
  <c r="BR379" i="1" s="1"/>
  <c r="BS367" i="1"/>
  <c r="BR367" i="1" s="1"/>
  <c r="BS324" i="1"/>
  <c r="BR324" i="1" s="1"/>
  <c r="BS313" i="1"/>
  <c r="BR313" i="1" s="1"/>
  <c r="BQ3010" i="1"/>
  <c r="BL3019" i="1"/>
  <c r="BL2919" i="1"/>
  <c r="BQ2912" i="1"/>
  <c r="BS317" i="1"/>
  <c r="BR317" i="1" s="1"/>
  <c r="BS302" i="1"/>
  <c r="BR302" i="1" s="1"/>
  <c r="BS281" i="1"/>
  <c r="BR281" i="1" s="1"/>
  <c r="BS245" i="1"/>
  <c r="BR245" i="1" s="1"/>
  <c r="BQ2957" i="1"/>
  <c r="BQ2911" i="1"/>
  <c r="BQ2931" i="1"/>
  <c r="BL2935" i="1"/>
  <c r="BQ2940" i="1"/>
  <c r="BL2929" i="1"/>
  <c r="BL2879" i="1"/>
  <c r="BQ2892" i="1"/>
  <c r="BL2953" i="1"/>
  <c r="BL2908" i="1"/>
  <c r="BQ2878" i="1"/>
  <c r="BL2849" i="1"/>
  <c r="BQ2843" i="1"/>
  <c r="BQ2838" i="1"/>
  <c r="BL2976" i="1"/>
  <c r="BL2881" i="1"/>
  <c r="BL2876" i="1"/>
  <c r="BL2960" i="1"/>
  <c r="BL2885" i="1"/>
  <c r="BL2823" i="1"/>
  <c r="BQ2898" i="1"/>
  <c r="BL2887" i="1"/>
  <c r="BL2923" i="1"/>
  <c r="BL2831" i="1"/>
  <c r="BQ2825" i="1"/>
  <c r="BL2845" i="1"/>
  <c r="BL2817" i="1"/>
  <c r="BQ2806" i="1"/>
  <c r="BQ2666" i="1"/>
  <c r="BL2648" i="1"/>
  <c r="BQ2933" i="1"/>
  <c r="BQ2869" i="1"/>
  <c r="BQ2780" i="1"/>
  <c r="BL2653" i="1"/>
  <c r="BQ2642" i="1"/>
  <c r="BQ2818" i="1"/>
  <c r="BL2677" i="1"/>
  <c r="BL2669" i="1"/>
  <c r="BQ2860" i="1"/>
  <c r="BL2761" i="1"/>
  <c r="BQ2759" i="1"/>
  <c r="BQ2739" i="1"/>
  <c r="BQ2636" i="1"/>
  <c r="BL2732" i="1"/>
  <c r="BL2711" i="1"/>
  <c r="BQ2686" i="1"/>
  <c r="BL2652" i="1"/>
  <c r="BS768" i="1"/>
  <c r="BR768" i="1" s="1"/>
  <c r="BS760" i="1"/>
  <c r="BR760" i="1" s="1"/>
  <c r="BS752" i="1"/>
  <c r="BR752" i="1" s="1"/>
  <c r="BS744" i="1"/>
  <c r="BR744" i="1" s="1"/>
  <c r="BS736" i="1"/>
  <c r="BR736" i="1" s="1"/>
  <c r="BS728" i="1"/>
  <c r="BR728" i="1" s="1"/>
  <c r="BS720" i="1"/>
  <c r="BR720" i="1" s="1"/>
  <c r="BS712" i="1"/>
  <c r="BR712" i="1" s="1"/>
  <c r="BS704" i="1"/>
  <c r="BR704" i="1" s="1"/>
  <c r="BS696" i="1"/>
  <c r="BR696" i="1" s="1"/>
  <c r="BS688" i="1"/>
  <c r="BR688" i="1" s="1"/>
  <c r="BS680" i="1"/>
  <c r="BR680" i="1" s="1"/>
  <c r="BS672" i="1"/>
  <c r="BR672" i="1" s="1"/>
  <c r="BS664" i="1"/>
  <c r="BR664" i="1" s="1"/>
  <c r="BS656" i="1"/>
  <c r="BR656" i="1" s="1"/>
  <c r="BS648" i="1"/>
  <c r="BR648" i="1" s="1"/>
  <c r="BS640" i="1"/>
  <c r="BR640" i="1" s="1"/>
  <c r="BS632" i="1"/>
  <c r="BR632" i="1" s="1"/>
  <c r="BR624" i="1"/>
  <c r="BS624" i="1"/>
  <c r="BS616" i="1"/>
  <c r="BR616" i="1" s="1"/>
  <c r="BS608" i="1"/>
  <c r="BR608" i="1" s="1"/>
  <c r="BS600" i="1"/>
  <c r="BR600" i="1" s="1"/>
  <c r="BS592" i="1"/>
  <c r="BR592" i="1" s="1"/>
  <c r="BS584" i="1"/>
  <c r="BR584" i="1" s="1"/>
  <c r="BS576" i="1"/>
  <c r="BR576" i="1" s="1"/>
  <c r="BS568" i="1"/>
  <c r="BR568" i="1" s="1"/>
  <c r="BS560" i="1"/>
  <c r="BR560" i="1" s="1"/>
  <c r="BS552" i="1"/>
  <c r="BR552" i="1" s="1"/>
  <c r="BS544" i="1"/>
  <c r="BR544" i="1" s="1"/>
  <c r="BS536" i="1"/>
  <c r="BR536" i="1" s="1"/>
  <c r="BS528" i="1"/>
  <c r="BR528" i="1" s="1"/>
  <c r="BS520" i="1"/>
  <c r="BR520" i="1" s="1"/>
  <c r="BS512" i="1"/>
  <c r="BR512" i="1" s="1"/>
  <c r="BS504" i="1"/>
  <c r="BR504" i="1" s="1"/>
  <c r="BS496" i="1"/>
  <c r="BR496" i="1" s="1"/>
  <c r="BS488" i="1"/>
  <c r="BR488" i="1" s="1"/>
  <c r="BS480" i="1"/>
  <c r="BR480" i="1" s="1"/>
  <c r="BS472" i="1"/>
  <c r="BR472" i="1" s="1"/>
  <c r="BS464" i="1"/>
  <c r="BR464" i="1" s="1"/>
  <c r="BS456" i="1"/>
  <c r="BR456" i="1" s="1"/>
  <c r="BS448" i="1"/>
  <c r="BR448" i="1" s="1"/>
  <c r="BS440" i="1"/>
  <c r="BR440" i="1" s="1"/>
  <c r="BS432" i="1"/>
  <c r="BR432" i="1" s="1"/>
  <c r="BS424" i="1"/>
  <c r="BR424" i="1" s="1"/>
  <c r="BS416" i="1"/>
  <c r="BR416" i="1" s="1"/>
  <c r="BS408" i="1"/>
  <c r="BR408" i="1" s="1"/>
  <c r="BS400" i="1"/>
  <c r="BR400" i="1" s="1"/>
  <c r="BS392" i="1"/>
  <c r="BR392" i="1" s="1"/>
  <c r="BS384" i="1"/>
  <c r="BR384" i="1"/>
  <c r="BS376" i="1"/>
  <c r="BR376" i="1" s="1"/>
  <c r="BS368" i="1"/>
  <c r="BR368" i="1" s="1"/>
  <c r="BS360" i="1"/>
  <c r="BR360" i="1" s="1"/>
  <c r="BS352" i="1"/>
  <c r="BR352" i="1" s="1"/>
  <c r="BS344" i="1"/>
  <c r="BR344" i="1" s="1"/>
  <c r="BS336" i="1"/>
  <c r="BR336" i="1" s="1"/>
  <c r="BS328" i="1"/>
  <c r="BR328" i="1" s="1"/>
  <c r="BS320" i="1"/>
  <c r="BR320" i="1" s="1"/>
  <c r="BS312" i="1"/>
  <c r="BR312" i="1" s="1"/>
  <c r="BS307" i="1"/>
  <c r="BR307" i="1" s="1"/>
  <c r="BS305" i="1"/>
  <c r="BR305" i="1" s="1"/>
  <c r="BS294" i="1"/>
  <c r="BR294" i="1" s="1"/>
  <c r="BS261" i="1"/>
  <c r="BR261" i="1" s="1"/>
  <c r="BS262" i="1"/>
  <c r="BR262" i="1" s="1"/>
  <c r="BS259" i="1"/>
  <c r="BR259" i="1" s="1"/>
  <c r="BL2816" i="1"/>
  <c r="BL2753" i="1"/>
  <c r="BL2727" i="1"/>
  <c r="BL2718" i="1"/>
  <c r="BQ2877" i="1"/>
  <c r="BQ2772" i="1"/>
  <c r="BQ2765" i="1"/>
  <c r="BL2889" i="1"/>
  <c r="BL2683" i="1"/>
  <c r="BL2784" i="1"/>
  <c r="BQ2750" i="1"/>
  <c r="BQ2733" i="1"/>
  <c r="BQ2631" i="1"/>
  <c r="BL2787" i="1"/>
  <c r="BL2693" i="1"/>
  <c r="BL2617" i="1"/>
  <c r="BL2596" i="1"/>
  <c r="BL2667" i="1"/>
  <c r="BL2675" i="1"/>
  <c r="BL2672" i="1"/>
  <c r="BL2654" i="1"/>
  <c r="BL2662" i="1"/>
  <c r="BL2636" i="1"/>
  <c r="BL2644" i="1"/>
  <c r="BQ2591" i="1"/>
  <c r="BQ2585" i="1"/>
  <c r="BQ2627" i="1"/>
  <c r="BQ2677" i="1"/>
  <c r="BQ2609" i="1"/>
  <c r="BL2533" i="1"/>
  <c r="AT280" i="1"/>
  <c r="BS280" i="1"/>
  <c r="BR280" i="1" s="1"/>
  <c r="BS267" i="1"/>
  <c r="BR267" i="1" s="1"/>
  <c r="BS254" i="1"/>
  <c r="BR254" i="1" s="1"/>
  <c r="BS252" i="1"/>
  <c r="BR252" i="1" s="1"/>
  <c r="BQ2607" i="1"/>
  <c r="BL2717" i="1"/>
  <c r="BL2601" i="1"/>
  <c r="BL2572" i="1"/>
  <c r="BL2484" i="1"/>
  <c r="BL2431" i="1"/>
  <c r="BL2486" i="1"/>
  <c r="BL2480" i="1"/>
  <c r="BL2421" i="1"/>
  <c r="BL2322" i="1"/>
  <c r="BL2506" i="1"/>
  <c r="BL2413" i="1"/>
  <c r="BL2607" i="1"/>
  <c r="BL2595" i="1"/>
  <c r="BL2589" i="1"/>
  <c r="BL2579" i="1"/>
  <c r="BL2568" i="1"/>
  <c r="BL2310" i="1"/>
  <c r="BL2444" i="1"/>
  <c r="BL2528" i="1"/>
  <c r="BQ2485" i="1"/>
  <c r="BQ2477" i="1"/>
  <c r="BQ2475" i="1"/>
  <c r="BQ2432" i="1"/>
  <c r="BQ2427" i="1"/>
  <c r="BL2487" i="1"/>
  <c r="BL2471" i="1"/>
  <c r="BL2453" i="1"/>
  <c r="BL2535" i="1"/>
  <c r="BL2523" i="1"/>
  <c r="BL2397" i="1"/>
  <c r="BL2532" i="1"/>
  <c r="BL2529" i="1"/>
  <c r="BL2481" i="1"/>
  <c r="BL2400" i="1"/>
  <c r="BL2448" i="1"/>
  <c r="BQ2391" i="1"/>
  <c r="BL2457" i="1"/>
  <c r="BL2351" i="1"/>
  <c r="BL2328" i="1"/>
  <c r="BL2407" i="1"/>
  <c r="BL2401" i="1"/>
  <c r="BQ2392" i="1"/>
  <c r="BL2343" i="1"/>
  <c r="BL2382" i="1"/>
  <c r="BL2348" i="1"/>
  <c r="BL2353" i="1"/>
  <c r="BL2496" i="1"/>
  <c r="BL2485" i="1"/>
  <c r="BL2433" i="1"/>
  <c r="BL2426" i="1"/>
  <c r="BL2345" i="1"/>
  <c r="BL2337" i="1"/>
  <c r="BL2342" i="1"/>
  <c r="BL2334" i="1"/>
  <c r="BL2317" i="1"/>
  <c r="BL2297" i="1"/>
  <c r="BQ2397" i="1"/>
  <c r="BL2500" i="1"/>
  <c r="BL2425" i="1"/>
  <c r="BL2423" i="1"/>
  <c r="BQ2341" i="1"/>
  <c r="BL2359" i="1"/>
  <c r="BL2242" i="1"/>
  <c r="BL2209" i="1"/>
  <c r="BL2145" i="1"/>
  <c r="BQ2136" i="1"/>
  <c r="BQ2139" i="1"/>
  <c r="BM2286" i="1"/>
  <c r="BN2286" i="1" s="1"/>
  <c r="BO2286" i="1" s="1"/>
  <c r="BP2286" i="1" s="1"/>
  <c r="BQ2286" i="1" s="1"/>
  <c r="BM2278" i="1"/>
  <c r="BN2278" i="1" s="1"/>
  <c r="BO2278" i="1" s="1"/>
  <c r="BP2278" i="1" s="1"/>
  <c r="BQ2278" i="1" s="1"/>
  <c r="BL2127" i="1"/>
  <c r="BL2083" i="1"/>
  <c r="BL2324" i="1"/>
  <c r="BL2312" i="1"/>
  <c r="BL2281" i="1"/>
  <c r="BL2273" i="1"/>
  <c r="BM2193" i="1"/>
  <c r="BN2193" i="1" s="1"/>
  <c r="BO2193" i="1" s="1"/>
  <c r="BP2193" i="1" s="1"/>
  <c r="BQ2193" i="1" s="1"/>
  <c r="BM2201" i="1"/>
  <c r="BN2201" i="1" s="1"/>
  <c r="BO2201" i="1" s="1"/>
  <c r="BP2201" i="1" s="1"/>
  <c r="BQ2201" i="1" s="1"/>
  <c r="BM2209" i="1"/>
  <c r="BN2209" i="1" s="1"/>
  <c r="BO2209" i="1" s="1"/>
  <c r="BP2209" i="1" s="1"/>
  <c r="BQ2209" i="1" s="1"/>
  <c r="BM2220" i="1"/>
  <c r="BN2220" i="1" s="1"/>
  <c r="BO2220" i="1" s="1"/>
  <c r="BP2220" i="1" s="1"/>
  <c r="BQ2220" i="1" s="1"/>
  <c r="BM2228" i="1"/>
  <c r="BN2228" i="1" s="1"/>
  <c r="BO2228" i="1" s="1"/>
  <c r="BP2228" i="1" s="1"/>
  <c r="BQ2228" i="1" s="1"/>
  <c r="BM2236" i="1"/>
  <c r="BN2236" i="1" s="1"/>
  <c r="BO2236" i="1" s="1"/>
  <c r="BP2236" i="1" s="1"/>
  <c r="BQ2236" i="1" s="1"/>
  <c r="BM2244" i="1"/>
  <c r="BN2244" i="1" s="1"/>
  <c r="BO2244" i="1" s="1"/>
  <c r="BP2244" i="1" s="1"/>
  <c r="BQ2244" i="1" s="1"/>
  <c r="BM2252" i="1"/>
  <c r="BN2252" i="1" s="1"/>
  <c r="BO2252" i="1" s="1"/>
  <c r="BP2252" i="1" s="1"/>
  <c r="BQ2252" i="1" s="1"/>
  <c r="BM2260" i="1"/>
  <c r="BN2260" i="1" s="1"/>
  <c r="BO2260" i="1" s="1"/>
  <c r="BP2260" i="1" s="1"/>
  <c r="BQ2260" i="1" s="1"/>
  <c r="BM2268" i="1"/>
  <c r="BN2268" i="1" s="1"/>
  <c r="BO2268" i="1" s="1"/>
  <c r="BP2268" i="1" s="1"/>
  <c r="BQ2268" i="1" s="1"/>
  <c r="BM2276" i="1"/>
  <c r="BN2276" i="1" s="1"/>
  <c r="BO2276" i="1" s="1"/>
  <c r="BP2276" i="1" s="1"/>
  <c r="BQ2276" i="1" s="1"/>
  <c r="BM2284" i="1"/>
  <c r="BN2284" i="1" s="1"/>
  <c r="BO2284" i="1" s="1"/>
  <c r="BP2284" i="1" s="1"/>
  <c r="BQ2284" i="1" s="1"/>
  <c r="BM2292" i="1"/>
  <c r="BN2292" i="1" s="1"/>
  <c r="BO2292" i="1" s="1"/>
  <c r="BP2292" i="1" s="1"/>
  <c r="BQ2292" i="1" s="1"/>
  <c r="BM2300" i="1"/>
  <c r="BN2300" i="1" s="1"/>
  <c r="BO2300" i="1" s="1"/>
  <c r="BP2300" i="1" s="1"/>
  <c r="BQ2300" i="1" s="1"/>
  <c r="BM2308" i="1"/>
  <c r="BN2308" i="1" s="1"/>
  <c r="BO2308" i="1" s="1"/>
  <c r="BP2308" i="1" s="1"/>
  <c r="BQ2308" i="1" s="1"/>
  <c r="BM2316" i="1"/>
  <c r="BN2316" i="1" s="1"/>
  <c r="BO2316" i="1" s="1"/>
  <c r="BP2316" i="1" s="1"/>
  <c r="BQ2316" i="1" s="1"/>
  <c r="BM2324" i="1"/>
  <c r="BN2324" i="1" s="1"/>
  <c r="BO2324" i="1" s="1"/>
  <c r="BP2324" i="1" s="1"/>
  <c r="BQ2324" i="1" s="1"/>
  <c r="BM2332" i="1"/>
  <c r="BN2332" i="1" s="1"/>
  <c r="BO2332" i="1" s="1"/>
  <c r="BP2332" i="1" s="1"/>
  <c r="BQ2332" i="1" s="1"/>
  <c r="BM2340" i="1"/>
  <c r="BN2340" i="1" s="1"/>
  <c r="BO2340" i="1" s="1"/>
  <c r="BP2340" i="1" s="1"/>
  <c r="BQ2340" i="1" s="1"/>
  <c r="BM2348" i="1"/>
  <c r="BN2348" i="1" s="1"/>
  <c r="BO2348" i="1" s="1"/>
  <c r="BP2348" i="1" s="1"/>
  <c r="BQ2348" i="1" s="1"/>
  <c r="BM2356" i="1"/>
  <c r="BN2356" i="1" s="1"/>
  <c r="BO2356" i="1" s="1"/>
  <c r="BP2356" i="1" s="1"/>
  <c r="BQ2356" i="1" s="1"/>
  <c r="BM2364" i="1"/>
  <c r="BN2364" i="1" s="1"/>
  <c r="BO2364" i="1" s="1"/>
  <c r="BP2364" i="1" s="1"/>
  <c r="BQ2364" i="1" s="1"/>
  <c r="BM2372" i="1"/>
  <c r="BN2372" i="1" s="1"/>
  <c r="BO2372" i="1" s="1"/>
  <c r="BP2372" i="1" s="1"/>
  <c r="BQ2372" i="1" s="1"/>
  <c r="BM2380" i="1"/>
  <c r="BN2380" i="1" s="1"/>
  <c r="BO2380" i="1" s="1"/>
  <c r="BP2380" i="1" s="1"/>
  <c r="BQ2380" i="1" s="1"/>
  <c r="BM2388" i="1"/>
  <c r="BN2388" i="1" s="1"/>
  <c r="BO2388" i="1" s="1"/>
  <c r="BP2388" i="1" s="1"/>
  <c r="BQ2388" i="1" s="1"/>
  <c r="BM2396" i="1"/>
  <c r="BN2396" i="1" s="1"/>
  <c r="BO2396" i="1" s="1"/>
  <c r="BP2396" i="1" s="1"/>
  <c r="BQ2396" i="1" s="1"/>
  <c r="BM2404" i="1"/>
  <c r="BN2404" i="1" s="1"/>
  <c r="BO2404" i="1" s="1"/>
  <c r="BP2404" i="1" s="1"/>
  <c r="BQ2404" i="1" s="1"/>
  <c r="BM2412" i="1"/>
  <c r="BN2412" i="1" s="1"/>
  <c r="BO2412" i="1" s="1"/>
  <c r="BP2412" i="1" s="1"/>
  <c r="BQ2412" i="1" s="1"/>
  <c r="BM2420" i="1"/>
  <c r="BN2420" i="1" s="1"/>
  <c r="BO2420" i="1" s="1"/>
  <c r="BP2420" i="1" s="1"/>
  <c r="BQ2420" i="1" s="1"/>
  <c r="BM2428" i="1"/>
  <c r="BN2428" i="1" s="1"/>
  <c r="BO2428" i="1" s="1"/>
  <c r="BP2428" i="1" s="1"/>
  <c r="BQ2428" i="1" s="1"/>
  <c r="BM2436" i="1"/>
  <c r="BN2436" i="1" s="1"/>
  <c r="BO2436" i="1" s="1"/>
  <c r="BP2436" i="1" s="1"/>
  <c r="BQ2436" i="1" s="1"/>
  <c r="BM2444" i="1"/>
  <c r="BN2444" i="1" s="1"/>
  <c r="BO2444" i="1" s="1"/>
  <c r="BP2444" i="1" s="1"/>
  <c r="BQ2444" i="1" s="1"/>
  <c r="BM2452" i="1"/>
  <c r="BN2452" i="1" s="1"/>
  <c r="BO2452" i="1" s="1"/>
  <c r="BP2452" i="1" s="1"/>
  <c r="BQ2452" i="1" s="1"/>
  <c r="BM2460" i="1"/>
  <c r="BN2460" i="1" s="1"/>
  <c r="BO2460" i="1" s="1"/>
  <c r="BP2460" i="1" s="1"/>
  <c r="BQ2460" i="1" s="1"/>
  <c r="BM2468" i="1"/>
  <c r="BN2468" i="1" s="1"/>
  <c r="BO2468" i="1" s="1"/>
  <c r="BP2468" i="1" s="1"/>
  <c r="BQ2468" i="1" s="1"/>
  <c r="BM2476" i="1"/>
  <c r="BN2476" i="1" s="1"/>
  <c r="BO2476" i="1" s="1"/>
  <c r="BP2476" i="1" s="1"/>
  <c r="BQ2476" i="1" s="1"/>
  <c r="BM2484" i="1"/>
  <c r="BN2484" i="1" s="1"/>
  <c r="BO2484" i="1" s="1"/>
  <c r="BP2484" i="1" s="1"/>
  <c r="BQ2484" i="1" s="1"/>
  <c r="BM2492" i="1"/>
  <c r="BN2492" i="1" s="1"/>
  <c r="BO2492" i="1" s="1"/>
  <c r="BP2492" i="1" s="1"/>
  <c r="BQ2492" i="1" s="1"/>
  <c r="BM2198" i="1"/>
  <c r="BN2198" i="1" s="1"/>
  <c r="BO2198" i="1" s="1"/>
  <c r="BP2198" i="1" s="1"/>
  <c r="BQ2198" i="1" s="1"/>
  <c r="BM2203" i="1"/>
  <c r="BN2203" i="1" s="1"/>
  <c r="BO2203" i="1" s="1"/>
  <c r="BP2203" i="1" s="1"/>
  <c r="BQ2203" i="1" s="1"/>
  <c r="BM2235" i="1"/>
  <c r="BN2235" i="1" s="1"/>
  <c r="BO2235" i="1" s="1"/>
  <c r="BP2235" i="1" s="1"/>
  <c r="BQ2235" i="1" s="1"/>
  <c r="BM2258" i="1"/>
  <c r="BN2258" i="1" s="1"/>
  <c r="BO2258" i="1" s="1"/>
  <c r="BP2258" i="1" s="1"/>
  <c r="BQ2258" i="1" s="1"/>
  <c r="BM2264" i="1"/>
  <c r="BN2264" i="1" s="1"/>
  <c r="BO2264" i="1" s="1"/>
  <c r="BP2264" i="1" s="1"/>
  <c r="BQ2264" i="1" s="1"/>
  <c r="BM2270" i="1"/>
  <c r="BN2270" i="1" s="1"/>
  <c r="BO2270" i="1" s="1"/>
  <c r="BP2270" i="1" s="1"/>
  <c r="BQ2270" i="1" s="1"/>
  <c r="BM2212" i="1"/>
  <c r="BN2212" i="1" s="1"/>
  <c r="BO2212" i="1" s="1"/>
  <c r="BP2212" i="1" s="1"/>
  <c r="BQ2212" i="1" s="1"/>
  <c r="BM2217" i="1"/>
  <c r="BN2217" i="1" s="1"/>
  <c r="BO2217" i="1" s="1"/>
  <c r="BP2217" i="1" s="1"/>
  <c r="BQ2217" i="1" s="1"/>
  <c r="BM2223" i="1"/>
  <c r="BN2223" i="1" s="1"/>
  <c r="BO2223" i="1" s="1"/>
  <c r="BP2223" i="1" s="1"/>
  <c r="BQ2223" i="1" s="1"/>
  <c r="BM2229" i="1"/>
  <c r="BN2229" i="1" s="1"/>
  <c r="BO2229" i="1" s="1"/>
  <c r="BP2229" i="1" s="1"/>
  <c r="BQ2229" i="1" s="1"/>
  <c r="BM2281" i="1"/>
  <c r="BN2281" i="1" s="1"/>
  <c r="BO2281" i="1" s="1"/>
  <c r="BP2281" i="1" s="1"/>
  <c r="BQ2281" i="1" s="1"/>
  <c r="BM2287" i="1"/>
  <c r="BN2287" i="1" s="1"/>
  <c r="BO2287" i="1" s="1"/>
  <c r="BP2287" i="1" s="1"/>
  <c r="BQ2287" i="1" s="1"/>
  <c r="BM2207" i="1"/>
  <c r="BN2207" i="1" s="1"/>
  <c r="BO2207" i="1" s="1"/>
  <c r="BP2207" i="1" s="1"/>
  <c r="BQ2207" i="1" s="1"/>
  <c r="BM2234" i="1"/>
  <c r="BN2234" i="1" s="1"/>
  <c r="BO2234" i="1" s="1"/>
  <c r="BP2234" i="1" s="1"/>
  <c r="BQ2234" i="1" s="1"/>
  <c r="BM2240" i="1"/>
  <c r="BN2240" i="1" s="1"/>
  <c r="BO2240" i="1" s="1"/>
  <c r="BP2240" i="1" s="1"/>
  <c r="BQ2240" i="1" s="1"/>
  <c r="BM2246" i="1"/>
  <c r="BN2246" i="1" s="1"/>
  <c r="BO2246" i="1" s="1"/>
  <c r="BP2246" i="1" s="1"/>
  <c r="BQ2246" i="1" s="1"/>
  <c r="BM2275" i="1"/>
  <c r="BN2275" i="1" s="1"/>
  <c r="BO2275" i="1" s="1"/>
  <c r="BP2275" i="1" s="1"/>
  <c r="BQ2275" i="1" s="1"/>
  <c r="BM2298" i="1"/>
  <c r="BN2298" i="1" s="1"/>
  <c r="BO2298" i="1" s="1"/>
  <c r="BP2298" i="1" s="1"/>
  <c r="BQ2298" i="1" s="1"/>
  <c r="BM2304" i="1"/>
  <c r="BN2304" i="1" s="1"/>
  <c r="BO2304" i="1" s="1"/>
  <c r="BP2304" i="1" s="1"/>
  <c r="BQ2304" i="1" s="1"/>
  <c r="BM2310" i="1"/>
  <c r="BN2310" i="1" s="1"/>
  <c r="BO2310" i="1" s="1"/>
  <c r="BP2310" i="1" s="1"/>
  <c r="BQ2310" i="1" s="1"/>
  <c r="BM2339" i="1"/>
  <c r="BN2339" i="1" s="1"/>
  <c r="BO2339" i="1" s="1"/>
  <c r="BP2339" i="1" s="1"/>
  <c r="BQ2339" i="1" s="1"/>
  <c r="BM2362" i="1"/>
  <c r="BN2362" i="1" s="1"/>
  <c r="BO2362" i="1" s="1"/>
  <c r="BP2362" i="1" s="1"/>
  <c r="BQ2362" i="1" s="1"/>
  <c r="BM2368" i="1"/>
  <c r="BN2368" i="1" s="1"/>
  <c r="BO2368" i="1" s="1"/>
  <c r="BP2368" i="1" s="1"/>
  <c r="BQ2368" i="1" s="1"/>
  <c r="BM2374" i="1"/>
  <c r="BN2374" i="1" s="1"/>
  <c r="BO2374" i="1" s="1"/>
  <c r="BP2374" i="1" s="1"/>
  <c r="BQ2374" i="1" s="1"/>
  <c r="BM2403" i="1"/>
  <c r="BN2403" i="1" s="1"/>
  <c r="BO2403" i="1" s="1"/>
  <c r="BP2403" i="1" s="1"/>
  <c r="BQ2403" i="1" s="1"/>
  <c r="BM2192" i="1"/>
  <c r="BM2227" i="1"/>
  <c r="BN2227" i="1" s="1"/>
  <c r="BO2227" i="1" s="1"/>
  <c r="BP2227" i="1" s="1"/>
  <c r="BQ2227" i="1" s="1"/>
  <c r="BM2250" i="1"/>
  <c r="BN2250" i="1" s="1"/>
  <c r="BO2250" i="1" s="1"/>
  <c r="BP2250" i="1" s="1"/>
  <c r="BQ2250" i="1" s="1"/>
  <c r="BM2256" i="1"/>
  <c r="BN2256" i="1" s="1"/>
  <c r="BO2256" i="1" s="1"/>
  <c r="BP2256" i="1" s="1"/>
  <c r="BQ2256" i="1" s="1"/>
  <c r="BM2262" i="1"/>
  <c r="BN2262" i="1" s="1"/>
  <c r="BO2262" i="1" s="1"/>
  <c r="BP2262" i="1" s="1"/>
  <c r="BQ2262" i="1" s="1"/>
  <c r="BM2291" i="1"/>
  <c r="BN2291" i="1" s="1"/>
  <c r="BO2291" i="1" s="1"/>
  <c r="BP2291" i="1" s="1"/>
  <c r="BQ2291" i="1" s="1"/>
  <c r="BM2314" i="1"/>
  <c r="BN2314" i="1" s="1"/>
  <c r="BO2314" i="1" s="1"/>
  <c r="BP2314" i="1" s="1"/>
  <c r="BQ2314" i="1" s="1"/>
  <c r="BM2320" i="1"/>
  <c r="BN2320" i="1" s="1"/>
  <c r="BO2320" i="1" s="1"/>
  <c r="BP2320" i="1" s="1"/>
  <c r="BQ2320" i="1" s="1"/>
  <c r="BM2326" i="1"/>
  <c r="BN2326" i="1" s="1"/>
  <c r="BO2326" i="1" s="1"/>
  <c r="BP2326" i="1" s="1"/>
  <c r="BQ2326" i="1" s="1"/>
  <c r="BM2355" i="1"/>
  <c r="BN2355" i="1" s="1"/>
  <c r="BO2355" i="1" s="1"/>
  <c r="BP2355" i="1" s="1"/>
  <c r="BQ2355" i="1" s="1"/>
  <c r="BM2378" i="1"/>
  <c r="BN2378" i="1" s="1"/>
  <c r="BO2378" i="1" s="1"/>
  <c r="BP2378" i="1" s="1"/>
  <c r="BQ2378" i="1" s="1"/>
  <c r="BM2384" i="1"/>
  <c r="BN2384" i="1" s="1"/>
  <c r="BO2384" i="1" s="1"/>
  <c r="BP2384" i="1" s="1"/>
  <c r="BQ2384" i="1" s="1"/>
  <c r="BM2390" i="1"/>
  <c r="BN2390" i="1" s="1"/>
  <c r="BO2390" i="1" s="1"/>
  <c r="BP2390" i="1" s="1"/>
  <c r="BQ2390" i="1" s="1"/>
  <c r="BM2419" i="1"/>
  <c r="BN2419" i="1" s="1"/>
  <c r="BO2419" i="1" s="1"/>
  <c r="BP2419" i="1" s="1"/>
  <c r="BQ2419" i="1" s="1"/>
  <c r="BM2442" i="1"/>
  <c r="BN2442" i="1" s="1"/>
  <c r="BO2442" i="1" s="1"/>
  <c r="BP2442" i="1" s="1"/>
  <c r="BQ2442" i="1" s="1"/>
  <c r="BM2448" i="1"/>
  <c r="BN2448" i="1" s="1"/>
  <c r="BO2448" i="1" s="1"/>
  <c r="BP2448" i="1" s="1"/>
  <c r="BQ2448" i="1" s="1"/>
  <c r="BM2454" i="1"/>
  <c r="BN2454" i="1" s="1"/>
  <c r="BO2454" i="1" s="1"/>
  <c r="BP2454" i="1" s="1"/>
  <c r="BQ2454" i="1" s="1"/>
  <c r="BM2483" i="1"/>
  <c r="BN2483" i="1" s="1"/>
  <c r="BO2483" i="1" s="1"/>
  <c r="BP2483" i="1" s="1"/>
  <c r="BQ2483" i="1" s="1"/>
  <c r="BM2495" i="1"/>
  <c r="BN2495" i="1" s="1"/>
  <c r="BO2495" i="1" s="1"/>
  <c r="BP2495" i="1" s="1"/>
  <c r="BQ2495" i="1" s="1"/>
  <c r="BM2503" i="1"/>
  <c r="BN2503" i="1" s="1"/>
  <c r="BO2503" i="1" s="1"/>
  <c r="BP2503" i="1" s="1"/>
  <c r="BQ2503" i="1" s="1"/>
  <c r="BM2511" i="1"/>
  <c r="BN2511" i="1" s="1"/>
  <c r="BO2511" i="1" s="1"/>
  <c r="BP2511" i="1" s="1"/>
  <c r="BQ2511" i="1" s="1"/>
  <c r="BM2519" i="1"/>
  <c r="BN2519" i="1" s="1"/>
  <c r="BO2519" i="1" s="1"/>
  <c r="BP2519" i="1" s="1"/>
  <c r="BQ2519" i="1" s="1"/>
  <c r="BM2527" i="1"/>
  <c r="BN2527" i="1" s="1"/>
  <c r="BO2527" i="1" s="1"/>
  <c r="BP2527" i="1" s="1"/>
  <c r="BQ2527" i="1" s="1"/>
  <c r="BM2535" i="1"/>
  <c r="BN2535" i="1" s="1"/>
  <c r="BO2535" i="1" s="1"/>
  <c r="BP2535" i="1" s="1"/>
  <c r="BQ2535" i="1" s="1"/>
  <c r="BM2543" i="1"/>
  <c r="BN2543" i="1" s="1"/>
  <c r="BO2543" i="1" s="1"/>
  <c r="BP2543" i="1" s="1"/>
  <c r="BQ2543" i="1" s="1"/>
  <c r="BM2551" i="1"/>
  <c r="BN2551" i="1" s="1"/>
  <c r="BO2551" i="1" s="1"/>
  <c r="BP2551" i="1" s="1"/>
  <c r="BQ2551" i="1" s="1"/>
  <c r="BM2559" i="1"/>
  <c r="BN2559" i="1" s="1"/>
  <c r="BO2559" i="1" s="1"/>
  <c r="BP2559" i="1" s="1"/>
  <c r="BQ2559" i="1" s="1"/>
  <c r="BM2567" i="1"/>
  <c r="BN2567" i="1" s="1"/>
  <c r="BO2567" i="1" s="1"/>
  <c r="BP2567" i="1" s="1"/>
  <c r="BQ2567" i="1" s="1"/>
  <c r="BM2575" i="1"/>
  <c r="BN2575" i="1" s="1"/>
  <c r="BO2575" i="1" s="1"/>
  <c r="BP2575" i="1" s="1"/>
  <c r="BQ2575" i="1" s="1"/>
  <c r="BM2215" i="1"/>
  <c r="BN2215" i="1" s="1"/>
  <c r="BO2215" i="1" s="1"/>
  <c r="BP2215" i="1" s="1"/>
  <c r="BQ2215" i="1" s="1"/>
  <c r="BM2221" i="1"/>
  <c r="BN2221" i="1" s="1"/>
  <c r="BO2221" i="1" s="1"/>
  <c r="BP2221" i="1" s="1"/>
  <c r="BQ2221" i="1" s="1"/>
  <c r="BM2273" i="1"/>
  <c r="BN2273" i="1" s="1"/>
  <c r="BO2273" i="1" s="1"/>
  <c r="BP2273" i="1" s="1"/>
  <c r="BQ2273" i="1" s="1"/>
  <c r="BM2279" i="1"/>
  <c r="BN2279" i="1" s="1"/>
  <c r="BO2279" i="1" s="1"/>
  <c r="BP2279" i="1" s="1"/>
  <c r="BQ2279" i="1" s="1"/>
  <c r="BM2285" i="1"/>
  <c r="BN2285" i="1" s="1"/>
  <c r="BO2285" i="1" s="1"/>
  <c r="BP2285" i="1" s="1"/>
  <c r="BQ2285" i="1" s="1"/>
  <c r="BM2337" i="1"/>
  <c r="BN2337" i="1" s="1"/>
  <c r="BO2337" i="1" s="1"/>
  <c r="BP2337" i="1" s="1"/>
  <c r="BQ2337" i="1" s="1"/>
  <c r="BM2343" i="1"/>
  <c r="BN2343" i="1" s="1"/>
  <c r="BO2343" i="1" s="1"/>
  <c r="BP2343" i="1" s="1"/>
  <c r="BQ2343" i="1" s="1"/>
  <c r="BM2349" i="1"/>
  <c r="BN2349" i="1" s="1"/>
  <c r="BO2349" i="1" s="1"/>
  <c r="BP2349" i="1" s="1"/>
  <c r="BQ2349" i="1" s="1"/>
  <c r="BM2196" i="1"/>
  <c r="BN2196" i="1" s="1"/>
  <c r="BO2196" i="1" s="1"/>
  <c r="BP2196" i="1" s="1"/>
  <c r="BQ2196" i="1" s="1"/>
  <c r="BM2205" i="1"/>
  <c r="BN2205" i="1" s="1"/>
  <c r="BO2205" i="1" s="1"/>
  <c r="BP2205" i="1" s="1"/>
  <c r="BQ2205" i="1" s="1"/>
  <c r="BM2210" i="1"/>
  <c r="BN2210" i="1" s="1"/>
  <c r="BO2210" i="1" s="1"/>
  <c r="BP2210" i="1" s="1"/>
  <c r="BQ2210" i="1" s="1"/>
  <c r="BM2226" i="1"/>
  <c r="BN2226" i="1" s="1"/>
  <c r="BO2226" i="1" s="1"/>
  <c r="BP2226" i="1" s="1"/>
  <c r="BQ2226" i="1" s="1"/>
  <c r="BM2232" i="1"/>
  <c r="BN2232" i="1" s="1"/>
  <c r="BO2232" i="1" s="1"/>
  <c r="BP2232" i="1" s="1"/>
  <c r="BQ2232" i="1" s="1"/>
  <c r="BM2238" i="1"/>
  <c r="BN2238" i="1" s="1"/>
  <c r="BO2238" i="1" s="1"/>
  <c r="BP2238" i="1" s="1"/>
  <c r="BQ2238" i="1" s="1"/>
  <c r="BM2267" i="1"/>
  <c r="BN2267" i="1" s="1"/>
  <c r="BO2267" i="1" s="1"/>
  <c r="BP2267" i="1" s="1"/>
  <c r="BQ2267" i="1" s="1"/>
  <c r="BM2200" i="1"/>
  <c r="BN2200" i="1" s="1"/>
  <c r="BO2200" i="1" s="1"/>
  <c r="BP2200" i="1" s="1"/>
  <c r="BQ2200" i="1" s="1"/>
  <c r="BM2195" i="1"/>
  <c r="BN2195" i="1" s="1"/>
  <c r="BO2195" i="1" s="1"/>
  <c r="BP2195" i="1" s="1"/>
  <c r="BQ2195" i="1" s="1"/>
  <c r="BM2225" i="1"/>
  <c r="BN2225" i="1" s="1"/>
  <c r="BO2225" i="1" s="1"/>
  <c r="BP2225" i="1" s="1"/>
  <c r="BQ2225" i="1" s="1"/>
  <c r="BM2231" i="1"/>
  <c r="BN2231" i="1" s="1"/>
  <c r="BO2231" i="1" s="1"/>
  <c r="BP2231" i="1" s="1"/>
  <c r="BQ2231" i="1" s="1"/>
  <c r="BM2237" i="1"/>
  <c r="BN2237" i="1" s="1"/>
  <c r="BO2237" i="1" s="1"/>
  <c r="BP2237" i="1" s="1"/>
  <c r="BQ2237" i="1" s="1"/>
  <c r="BM2289" i="1"/>
  <c r="BN2289" i="1" s="1"/>
  <c r="BO2289" i="1" s="1"/>
  <c r="BP2289" i="1" s="1"/>
  <c r="BQ2289" i="1" s="1"/>
  <c r="BM2295" i="1"/>
  <c r="BN2295" i="1" s="1"/>
  <c r="BO2295" i="1" s="1"/>
  <c r="BP2295" i="1" s="1"/>
  <c r="BQ2295" i="1" s="1"/>
  <c r="BM2301" i="1"/>
  <c r="BN2301" i="1" s="1"/>
  <c r="BO2301" i="1" s="1"/>
  <c r="BP2301" i="1" s="1"/>
  <c r="BQ2301" i="1" s="1"/>
  <c r="BM2353" i="1"/>
  <c r="BN2353" i="1" s="1"/>
  <c r="BO2353" i="1" s="1"/>
  <c r="BP2353" i="1" s="1"/>
  <c r="BQ2353" i="1" s="1"/>
  <c r="BM2359" i="1"/>
  <c r="BN2359" i="1" s="1"/>
  <c r="BO2359" i="1" s="1"/>
  <c r="BP2359" i="1" s="1"/>
  <c r="BQ2359" i="1" s="1"/>
  <c r="BM2365" i="1"/>
  <c r="BN2365" i="1" s="1"/>
  <c r="BO2365" i="1" s="1"/>
  <c r="BP2365" i="1" s="1"/>
  <c r="BQ2365" i="1" s="1"/>
  <c r="BM2417" i="1"/>
  <c r="BN2417" i="1" s="1"/>
  <c r="BO2417" i="1" s="1"/>
  <c r="BP2417" i="1" s="1"/>
  <c r="BQ2417" i="1" s="1"/>
  <c r="BM2423" i="1"/>
  <c r="BN2423" i="1" s="1"/>
  <c r="BO2423" i="1" s="1"/>
  <c r="BP2423" i="1" s="1"/>
  <c r="BQ2423" i="1" s="1"/>
  <c r="BQ2132" i="1"/>
  <c r="BL2260" i="1"/>
  <c r="BL2241" i="1"/>
  <c r="BM2194" i="1"/>
  <c r="BN2194" i="1" s="1"/>
  <c r="BO2194" i="1" s="1"/>
  <c r="BP2194" i="1" s="1"/>
  <c r="BQ2194" i="1" s="1"/>
  <c r="BL2129" i="1"/>
  <c r="BL2113" i="1"/>
  <c r="BL2284" i="1"/>
  <c r="BM2216" i="1"/>
  <c r="BN2216" i="1" s="1"/>
  <c r="BO2216" i="1" s="1"/>
  <c r="BP2216" i="1" s="1"/>
  <c r="BQ2216" i="1" s="1"/>
  <c r="BQ2169" i="1"/>
  <c r="BL2138" i="1"/>
  <c r="BL2472" i="1"/>
  <c r="BL2454" i="1"/>
  <c r="BL2449" i="1"/>
  <c r="BL2422" i="1"/>
  <c r="BM2334" i="1"/>
  <c r="BN2334" i="1" s="1"/>
  <c r="BO2334" i="1" s="1"/>
  <c r="BP2334" i="1" s="1"/>
  <c r="BQ2334" i="1" s="1"/>
  <c r="BM2328" i="1"/>
  <c r="BN2328" i="1" s="1"/>
  <c r="BO2328" i="1" s="1"/>
  <c r="BP2328" i="1" s="1"/>
  <c r="BQ2328" i="1" s="1"/>
  <c r="BM2322" i="1"/>
  <c r="BN2322" i="1" s="1"/>
  <c r="BO2322" i="1" s="1"/>
  <c r="BP2322" i="1" s="1"/>
  <c r="BQ2322" i="1" s="1"/>
  <c r="BL2287" i="1"/>
  <c r="BM2265" i="1"/>
  <c r="BN2265" i="1" s="1"/>
  <c r="BO2265" i="1" s="1"/>
  <c r="BP2265" i="1" s="1"/>
  <c r="BQ2265" i="1" s="1"/>
  <c r="BM2263" i="1"/>
  <c r="BN2263" i="1" s="1"/>
  <c r="BO2263" i="1" s="1"/>
  <c r="BP2263" i="1" s="1"/>
  <c r="BQ2263" i="1" s="1"/>
  <c r="BM2233" i="1"/>
  <c r="BN2233" i="1" s="1"/>
  <c r="BO2233" i="1" s="1"/>
  <c r="BP2233" i="1" s="1"/>
  <c r="BQ2233" i="1" s="1"/>
  <c r="BP2191" i="1"/>
  <c r="BQ2191" i="1" s="1"/>
  <c r="BQ2187" i="1"/>
  <c r="BQ2185" i="1"/>
  <c r="BL2103" i="1"/>
  <c r="BL2279" i="1"/>
  <c r="BQ2192" i="1"/>
  <c r="BM2311" i="1"/>
  <c r="BN2311" i="1" s="1"/>
  <c r="BO2311" i="1" s="1"/>
  <c r="BP2311" i="1" s="1"/>
  <c r="BQ2311" i="1" s="1"/>
  <c r="BM2302" i="1"/>
  <c r="BN2302" i="1" s="1"/>
  <c r="BO2302" i="1" s="1"/>
  <c r="BP2302" i="1" s="1"/>
  <c r="BQ2302" i="1" s="1"/>
  <c r="BM2299" i="1"/>
  <c r="BN2299" i="1" s="1"/>
  <c r="BO2299" i="1" s="1"/>
  <c r="BP2299" i="1" s="1"/>
  <c r="BQ2299" i="1" s="1"/>
  <c r="BM2296" i="1"/>
  <c r="BN2296" i="1" s="1"/>
  <c r="BO2296" i="1" s="1"/>
  <c r="BP2296" i="1" s="1"/>
  <c r="BQ2296" i="1" s="1"/>
  <c r="BM2257" i="1"/>
  <c r="BN2257" i="1" s="1"/>
  <c r="BO2257" i="1" s="1"/>
  <c r="BP2257" i="1" s="1"/>
  <c r="BQ2257" i="1" s="1"/>
  <c r="BQ2145" i="1"/>
  <c r="BL2285" i="1"/>
  <c r="BQ2160" i="1"/>
  <c r="BL2125" i="1"/>
  <c r="BL2376" i="1"/>
  <c r="BM2253" i="1"/>
  <c r="BN2253" i="1" s="1"/>
  <c r="BO2253" i="1" s="1"/>
  <c r="BP2253" i="1" s="1"/>
  <c r="BQ2253" i="1" s="1"/>
  <c r="BM2242" i="1"/>
  <c r="BN2242" i="1" s="1"/>
  <c r="BO2242" i="1" s="1"/>
  <c r="BP2242" i="1" s="1"/>
  <c r="BQ2242" i="1" s="1"/>
  <c r="BM2211" i="1"/>
  <c r="BN2211" i="1" s="1"/>
  <c r="BO2211" i="1" s="1"/>
  <c r="BP2211" i="1" s="1"/>
  <c r="BQ2211" i="1" s="1"/>
  <c r="BQ2116" i="1"/>
  <c r="BL2054" i="1"/>
  <c r="BL1989" i="1"/>
  <c r="BL2073" i="1"/>
  <c r="BL2204" i="1"/>
  <c r="BL2199" i="1"/>
  <c r="BL2186" i="1"/>
  <c r="BL2140" i="1"/>
  <c r="BL2137" i="1"/>
  <c r="BL2105" i="1"/>
  <c r="BL2154" i="1"/>
  <c r="BL2133" i="1"/>
  <c r="BL2081" i="1"/>
  <c r="BL2093" i="1"/>
  <c r="BQ2077" i="1"/>
  <c r="BQ2053" i="1"/>
  <c r="BQ2083" i="1"/>
  <c r="BQ2072" i="1"/>
  <c r="BQ2013" i="1"/>
  <c r="BQ2007" i="1"/>
  <c r="BQ2075" i="1"/>
  <c r="BQ2065" i="1"/>
  <c r="BL2077" i="1"/>
  <c r="BL2013" i="1"/>
  <c r="BL2001" i="1"/>
  <c r="BQ2101" i="1"/>
  <c r="BQ2084" i="1"/>
  <c r="BQ2068" i="1"/>
  <c r="BQ2043" i="1"/>
  <c r="BQ2038" i="1"/>
  <c r="BL2135" i="1"/>
  <c r="BL2121" i="1"/>
  <c r="BL2089" i="1"/>
  <c r="BL2012" i="1"/>
  <c r="BL2029" i="1"/>
  <c r="BL1941" i="1"/>
  <c r="BL1966" i="1"/>
  <c r="BQ1962" i="1"/>
  <c r="BQ1985" i="1"/>
  <c r="BQ1955" i="1"/>
  <c r="BQ1940" i="1"/>
  <c r="BQ1969" i="1"/>
  <c r="BL1964" i="1"/>
  <c r="BL1953" i="1"/>
  <c r="BQ1900" i="1"/>
  <c r="BL1913" i="1"/>
  <c r="BQ1974" i="1"/>
  <c r="BL1974" i="1"/>
  <c r="BL1937" i="1"/>
  <c r="BL1946" i="1"/>
  <c r="BQ1936" i="1"/>
  <c r="BL1952" i="1"/>
  <c r="BL1942" i="1"/>
  <c r="BL1940" i="1"/>
  <c r="BL1881" i="1"/>
  <c r="BQ1943" i="1"/>
  <c r="BQ1899" i="1"/>
  <c r="BL1867" i="1"/>
  <c r="BL1939" i="1"/>
  <c r="BL1924" i="1"/>
  <c r="BL1920" i="1"/>
  <c r="BL1916" i="1"/>
  <c r="BQ1864" i="1"/>
  <c r="BL1904" i="1"/>
  <c r="BL1886" i="1"/>
  <c r="BL1848" i="1"/>
  <c r="BL2019" i="1"/>
  <c r="BL1929" i="1"/>
  <c r="BL1919" i="1"/>
  <c r="BL1834" i="1"/>
  <c r="BL1865" i="1"/>
  <c r="BL1812" i="1"/>
  <c r="BQ1787" i="1"/>
  <c r="BL1785" i="1"/>
  <c r="BL1776" i="1"/>
  <c r="BQ1880" i="1"/>
  <c r="BL1822" i="1"/>
  <c r="BL1880" i="1"/>
  <c r="BL1789" i="1"/>
  <c r="BL1800" i="1"/>
  <c r="BL1813" i="1"/>
  <c r="BQ1761" i="1"/>
  <c r="BL1786" i="1"/>
  <c r="BL1788" i="1"/>
  <c r="BL1698" i="1"/>
  <c r="BL1674" i="1"/>
  <c r="BL1690" i="1"/>
  <c r="BQ1670" i="1"/>
  <c r="BQ1766" i="1"/>
  <c r="BL1697" i="1"/>
  <c r="BL1686" i="1"/>
  <c r="BQ1706" i="1"/>
  <c r="BL1704" i="1"/>
  <c r="W55" i="8" s="1"/>
  <c r="BL1772" i="1"/>
  <c r="BL1701" i="1"/>
  <c r="BL1685" i="1"/>
  <c r="BQ1785" i="1"/>
  <c r="BQ1750" i="1"/>
  <c r="BQ1743" i="1"/>
  <c r="BQ1712" i="1"/>
  <c r="BL1693" i="1"/>
  <c r="BQ1682" i="1"/>
  <c r="BL1729" i="1"/>
  <c r="BL1727" i="1"/>
  <c r="BL1712" i="1"/>
  <c r="BL1703" i="1"/>
  <c r="BQ1690" i="1"/>
  <c r="BL1664" i="1"/>
  <c r="BQ1662" i="1"/>
  <c r="BL1630" i="1"/>
  <c r="BQ1634" i="1"/>
  <c r="BL1625" i="1"/>
  <c r="BQ1615" i="1"/>
  <c r="BL1689" i="1"/>
  <c r="BL1653" i="1"/>
  <c r="BL1618" i="1"/>
  <c r="BL1695" i="1"/>
  <c r="BL1589" i="1"/>
  <c r="BL1670" i="1"/>
  <c r="BQ1652" i="1"/>
  <c r="BQ1626" i="1"/>
  <c r="BL1740" i="1"/>
  <c r="BQ1725" i="1"/>
  <c r="BQ1710" i="1"/>
  <c r="BL1600" i="1"/>
  <c r="BL1581" i="1"/>
  <c r="BQ1598" i="1"/>
  <c r="BQ1576" i="1"/>
  <c r="BL1536" i="1"/>
  <c r="BQ1640" i="1"/>
  <c r="BQ1582" i="1"/>
  <c r="BL1535" i="1"/>
  <c r="BL1631" i="1"/>
  <c r="BQ1555" i="1"/>
  <c r="BL1553" i="1"/>
  <c r="BQ1534" i="1"/>
  <c r="BL1592" i="1"/>
  <c r="BQ1610" i="1"/>
  <c r="BQ1635" i="1"/>
  <c r="BL1586" i="1"/>
  <c r="BL1566" i="1"/>
  <c r="BL1552" i="1"/>
  <c r="BL1527" i="1"/>
  <c r="BL1534" i="1"/>
  <c r="BL1529" i="1"/>
  <c r="BL1501" i="1"/>
  <c r="BL1463" i="1"/>
  <c r="BL1509" i="1"/>
  <c r="BL1513" i="1"/>
  <c r="BL1498" i="1"/>
  <c r="BL1489" i="1"/>
  <c r="BL1468" i="1"/>
  <c r="BQ1504" i="1"/>
  <c r="BQ1490" i="1"/>
  <c r="BQ1475" i="1"/>
  <c r="BL1472" i="1"/>
  <c r="BQ1541" i="1"/>
  <c r="BL1519" i="1"/>
  <c r="BL1427" i="1"/>
  <c r="BQ1457" i="1"/>
  <c r="BL1408" i="1"/>
  <c r="BQ1378" i="1"/>
  <c r="BL1363" i="1"/>
  <c r="BQ1439" i="1"/>
  <c r="BL1443" i="1"/>
  <c r="BL1352" i="1"/>
  <c r="BQ1386" i="1"/>
  <c r="BL1356" i="1"/>
  <c r="BQ1397" i="1"/>
  <c r="BQ1391" i="1"/>
  <c r="BL1402" i="1"/>
  <c r="BL1461" i="1"/>
  <c r="BL1444" i="1"/>
  <c r="BL1431" i="1"/>
  <c r="BL1345" i="1"/>
  <c r="BQ1315" i="1"/>
  <c r="BQ1361" i="1"/>
  <c r="BQ1354" i="1"/>
  <c r="BL1338" i="1"/>
  <c r="BL1315" i="1"/>
  <c r="BL1312" i="1"/>
  <c r="BL1302" i="1"/>
  <c r="BL1299" i="1"/>
  <c r="BL1382" i="1"/>
  <c r="BL1282" i="1"/>
  <c r="BL1350" i="1"/>
  <c r="BL1348" i="1"/>
  <c r="BQ1330" i="1"/>
  <c r="BL1293" i="1"/>
  <c r="BQ1307" i="1"/>
  <c r="BQ1321" i="1"/>
  <c r="BQ1314" i="1"/>
  <c r="BQ1311" i="1"/>
  <c r="BL1307" i="1"/>
  <c r="BL1281" i="1"/>
  <c r="BL1301" i="1"/>
  <c r="BL1386" i="1"/>
  <c r="BQ1292" i="1"/>
  <c r="BL1353" i="1"/>
  <c r="BL1321" i="1"/>
  <c r="BL1323" i="1"/>
  <c r="BL1306" i="1"/>
  <c r="BQ1305" i="1"/>
  <c r="BL1313" i="1"/>
  <c r="BQ1279" i="1"/>
  <c r="BL1232" i="1"/>
  <c r="BL1278" i="1"/>
  <c r="BL1234" i="1"/>
  <c r="BL1205" i="1"/>
  <c r="BQ1249" i="1"/>
  <c r="BL1297" i="1"/>
  <c r="BL1253" i="1"/>
  <c r="BL1249" i="1"/>
  <c r="BL1198" i="1"/>
  <c r="BQ1295" i="1"/>
  <c r="BQ1185" i="1"/>
  <c r="BL1146" i="1"/>
  <c r="BL1200" i="1"/>
  <c r="BL1145" i="1"/>
  <c r="BL1219" i="1"/>
  <c r="BQ1056" i="1"/>
  <c r="BL1072" i="1"/>
  <c r="BL1059" i="1"/>
  <c r="BQ1158" i="1"/>
  <c r="BL1150" i="1"/>
  <c r="BL1117" i="1"/>
  <c r="BQ1091" i="1"/>
  <c r="BQ1114" i="1"/>
  <c r="BL1078" i="1"/>
  <c r="BL1155" i="1"/>
  <c r="BQ1138" i="1"/>
  <c r="BL1112" i="1"/>
  <c r="BQ1082" i="1"/>
  <c r="BL1173" i="1"/>
  <c r="BL1138" i="1"/>
  <c r="BL1114" i="1"/>
  <c r="BL1080" i="1"/>
  <c r="BL1097" i="1"/>
  <c r="BL1084" i="1"/>
  <c r="BQ993" i="1"/>
  <c r="BL1022" i="1"/>
  <c r="BL1013" i="1"/>
  <c r="BM3083" i="1"/>
  <c r="BN3083" i="1" s="1"/>
  <c r="BO3083" i="1" s="1"/>
  <c r="BP3083" i="1" s="1"/>
  <c r="BQ3083" i="1" s="1"/>
  <c r="BM3082" i="1"/>
  <c r="BN3082" i="1" s="1"/>
  <c r="BO3082" i="1" s="1"/>
  <c r="BP3082" i="1" s="1"/>
  <c r="BQ3082" i="1" s="1"/>
  <c r="BM3081" i="1"/>
  <c r="BN3081" i="1" s="1"/>
  <c r="BO3081" i="1" s="1"/>
  <c r="BP3081" i="1" s="1"/>
  <c r="BQ3081" i="1" s="1"/>
  <c r="BM3085" i="1"/>
  <c r="BM3084" i="1"/>
  <c r="BN3084" i="1" s="1"/>
  <c r="BO3084" i="1" s="1"/>
  <c r="BP3084" i="1" s="1"/>
  <c r="BQ3084" i="1" s="1"/>
  <c r="BM1136" i="1"/>
  <c r="BN1136" i="1" s="1"/>
  <c r="BO1136" i="1" s="1"/>
  <c r="BP1136" i="1" s="1"/>
  <c r="BQ1136" i="1" s="1"/>
  <c r="BM1144" i="1"/>
  <c r="BN1144" i="1" s="1"/>
  <c r="BO1144" i="1" s="1"/>
  <c r="BP1144" i="1" s="1"/>
  <c r="BQ1144" i="1" s="1"/>
  <c r="BM1152" i="1"/>
  <c r="BN1152" i="1" s="1"/>
  <c r="BO1152" i="1" s="1"/>
  <c r="BP1152" i="1" s="1"/>
  <c r="BQ1152" i="1" s="1"/>
  <c r="BM1160" i="1"/>
  <c r="BN1160" i="1" s="1"/>
  <c r="BO1160" i="1" s="1"/>
  <c r="BP1160" i="1" s="1"/>
  <c r="BQ1160" i="1" s="1"/>
  <c r="BM1168" i="1"/>
  <c r="BN1168" i="1" s="1"/>
  <c r="BO1168" i="1" s="1"/>
  <c r="BP1168" i="1" s="1"/>
  <c r="BQ1168" i="1" s="1"/>
  <c r="BM1176" i="1"/>
  <c r="BN1176" i="1" s="1"/>
  <c r="BO1176" i="1" s="1"/>
  <c r="BP1176" i="1" s="1"/>
  <c r="BQ1176" i="1" s="1"/>
  <c r="BM1184" i="1"/>
  <c r="BN1184" i="1" s="1"/>
  <c r="BO1184" i="1" s="1"/>
  <c r="BP1184" i="1" s="1"/>
  <c r="BQ1184" i="1" s="1"/>
  <c r="BM1192" i="1"/>
  <c r="BN1192" i="1" s="1"/>
  <c r="BO1192" i="1" s="1"/>
  <c r="BP1192" i="1" s="1"/>
  <c r="BQ1192" i="1" s="1"/>
  <c r="BM1200" i="1"/>
  <c r="BN1200" i="1" s="1"/>
  <c r="BO1200" i="1" s="1"/>
  <c r="BP1200" i="1" s="1"/>
  <c r="BQ1200" i="1" s="1"/>
  <c r="BM1208" i="1"/>
  <c r="BN1208" i="1" s="1"/>
  <c r="BO1208" i="1" s="1"/>
  <c r="BP1208" i="1" s="1"/>
  <c r="BQ1208" i="1" s="1"/>
  <c r="BM1216" i="1"/>
  <c r="BN1216" i="1" s="1"/>
  <c r="BO1216" i="1" s="1"/>
  <c r="BP1216" i="1" s="1"/>
  <c r="BQ1216" i="1" s="1"/>
  <c r="BM1224" i="1"/>
  <c r="BN1224" i="1" s="1"/>
  <c r="BO1224" i="1" s="1"/>
  <c r="BP1224" i="1" s="1"/>
  <c r="BQ1224" i="1" s="1"/>
  <c r="BM1232" i="1"/>
  <c r="BN1232" i="1" s="1"/>
  <c r="BO1232" i="1" s="1"/>
  <c r="BP1232" i="1" s="1"/>
  <c r="BQ1232" i="1" s="1"/>
  <c r="BM1240" i="1"/>
  <c r="BN1240" i="1" s="1"/>
  <c r="BO1240" i="1" s="1"/>
  <c r="BP1240" i="1" s="1"/>
  <c r="BQ1240" i="1" s="1"/>
  <c r="BM1248" i="1"/>
  <c r="BN1248" i="1" s="1"/>
  <c r="BO1248" i="1" s="1"/>
  <c r="BP1248" i="1" s="1"/>
  <c r="BQ1248" i="1" s="1"/>
  <c r="BM1256" i="1"/>
  <c r="BN1256" i="1" s="1"/>
  <c r="BO1256" i="1" s="1"/>
  <c r="BP1256" i="1" s="1"/>
  <c r="BQ1256" i="1" s="1"/>
  <c r="BM1264" i="1"/>
  <c r="BN1264" i="1" s="1"/>
  <c r="BO1264" i="1" s="1"/>
  <c r="BP1264" i="1" s="1"/>
  <c r="BQ1264" i="1" s="1"/>
  <c r="BM1272" i="1"/>
  <c r="BN1272" i="1" s="1"/>
  <c r="BO1272" i="1" s="1"/>
  <c r="BP1272" i="1" s="1"/>
  <c r="BQ1272" i="1" s="1"/>
  <c r="BM1280" i="1"/>
  <c r="BN1280" i="1" s="1"/>
  <c r="BO1280" i="1" s="1"/>
  <c r="BP1280" i="1" s="1"/>
  <c r="BQ1280" i="1" s="1"/>
  <c r="BM1288" i="1"/>
  <c r="BN1288" i="1" s="1"/>
  <c r="BO1288" i="1" s="1"/>
  <c r="BP1288" i="1" s="1"/>
  <c r="BQ1288" i="1" s="1"/>
  <c r="BM1296" i="1"/>
  <c r="BN1296" i="1" s="1"/>
  <c r="BO1296" i="1" s="1"/>
  <c r="BP1296" i="1" s="1"/>
  <c r="BQ1296" i="1" s="1"/>
  <c r="BM1304" i="1"/>
  <c r="BN1304" i="1" s="1"/>
  <c r="BO1304" i="1" s="1"/>
  <c r="BP1304" i="1" s="1"/>
  <c r="BQ1304" i="1" s="1"/>
  <c r="BM1312" i="1"/>
  <c r="BN1312" i="1" s="1"/>
  <c r="BO1312" i="1" s="1"/>
  <c r="BP1312" i="1" s="1"/>
  <c r="BQ1312" i="1" s="1"/>
  <c r="BM1320" i="1"/>
  <c r="BN1320" i="1" s="1"/>
  <c r="BO1320" i="1" s="1"/>
  <c r="BP1320" i="1" s="1"/>
  <c r="BQ1320" i="1" s="1"/>
  <c r="BM1328" i="1"/>
  <c r="BN1328" i="1" s="1"/>
  <c r="BO1328" i="1" s="1"/>
  <c r="BP1328" i="1" s="1"/>
  <c r="BQ1328" i="1" s="1"/>
  <c r="BM1336" i="1"/>
  <c r="BN1336" i="1" s="1"/>
  <c r="BO1336" i="1" s="1"/>
  <c r="BP1336" i="1" s="1"/>
  <c r="BQ1336" i="1" s="1"/>
  <c r="BM1344" i="1"/>
  <c r="BN1344" i="1" s="1"/>
  <c r="BO1344" i="1" s="1"/>
  <c r="BP1344" i="1" s="1"/>
  <c r="BQ1344" i="1" s="1"/>
  <c r="BM1352" i="1"/>
  <c r="BN1352" i="1" s="1"/>
  <c r="BO1352" i="1" s="1"/>
  <c r="BP1352" i="1" s="1"/>
  <c r="BQ1352" i="1" s="1"/>
  <c r="BM1360" i="1"/>
  <c r="BN1360" i="1" s="1"/>
  <c r="BO1360" i="1" s="1"/>
  <c r="BP1360" i="1" s="1"/>
  <c r="BQ1360" i="1" s="1"/>
  <c r="BM1368" i="1"/>
  <c r="BN1368" i="1" s="1"/>
  <c r="BO1368" i="1" s="1"/>
  <c r="BP1368" i="1" s="1"/>
  <c r="BQ1368" i="1" s="1"/>
  <c r="BM1376" i="1"/>
  <c r="BN1376" i="1" s="1"/>
  <c r="BO1376" i="1" s="1"/>
  <c r="BP1376" i="1" s="1"/>
  <c r="BQ1376" i="1" s="1"/>
  <c r="BM1384" i="1"/>
  <c r="BN1384" i="1" s="1"/>
  <c r="BO1384" i="1" s="1"/>
  <c r="BP1384" i="1" s="1"/>
  <c r="BQ1384" i="1" s="1"/>
  <c r="BM1392" i="1"/>
  <c r="BN1392" i="1" s="1"/>
  <c r="BO1392" i="1" s="1"/>
  <c r="BP1392" i="1" s="1"/>
  <c r="BQ1392" i="1" s="1"/>
  <c r="BM1400" i="1"/>
  <c r="BN1400" i="1" s="1"/>
  <c r="BO1400" i="1" s="1"/>
  <c r="BP1400" i="1" s="1"/>
  <c r="BQ1400" i="1" s="1"/>
  <c r="BM1408" i="1"/>
  <c r="BN1408" i="1" s="1"/>
  <c r="BO1408" i="1" s="1"/>
  <c r="BP1408" i="1" s="1"/>
  <c r="BQ1408" i="1" s="1"/>
  <c r="BM1143" i="1"/>
  <c r="BN1143" i="1" s="1"/>
  <c r="BO1143" i="1" s="1"/>
  <c r="BP1143" i="1" s="1"/>
  <c r="BQ1143" i="1" s="1"/>
  <c r="BM1166" i="1"/>
  <c r="BN1166" i="1" s="1"/>
  <c r="BO1166" i="1" s="1"/>
  <c r="BP1166" i="1" s="1"/>
  <c r="BQ1166" i="1" s="1"/>
  <c r="BM1172" i="1"/>
  <c r="BN1172" i="1" s="1"/>
  <c r="BO1172" i="1" s="1"/>
  <c r="BP1172" i="1" s="1"/>
  <c r="BQ1172" i="1" s="1"/>
  <c r="BM1178" i="1"/>
  <c r="BN1178" i="1" s="1"/>
  <c r="BO1178" i="1" s="1"/>
  <c r="BP1178" i="1" s="1"/>
  <c r="BQ1178" i="1" s="1"/>
  <c r="BM1207" i="1"/>
  <c r="BN1207" i="1" s="1"/>
  <c r="BO1207" i="1" s="1"/>
  <c r="BP1207" i="1" s="1"/>
  <c r="BQ1207" i="1" s="1"/>
  <c r="BM1230" i="1"/>
  <c r="BN1230" i="1" s="1"/>
  <c r="BO1230" i="1" s="1"/>
  <c r="BP1230" i="1" s="1"/>
  <c r="BQ1230" i="1" s="1"/>
  <c r="BM1236" i="1"/>
  <c r="BN1236" i="1" s="1"/>
  <c r="BO1236" i="1" s="1"/>
  <c r="BP1236" i="1" s="1"/>
  <c r="BQ1236" i="1" s="1"/>
  <c r="BM1242" i="1"/>
  <c r="BN1242" i="1" s="1"/>
  <c r="BO1242" i="1" s="1"/>
  <c r="BP1242" i="1" s="1"/>
  <c r="BQ1242" i="1" s="1"/>
  <c r="BM1142" i="1"/>
  <c r="BN1142" i="1" s="1"/>
  <c r="BO1142" i="1" s="1"/>
  <c r="BP1142" i="1" s="1"/>
  <c r="BQ1142" i="1" s="1"/>
  <c r="BM1148" i="1"/>
  <c r="BN1148" i="1" s="1"/>
  <c r="BO1148" i="1" s="1"/>
  <c r="BP1148" i="1" s="1"/>
  <c r="BQ1148" i="1" s="1"/>
  <c r="BM1154" i="1"/>
  <c r="BN1154" i="1" s="1"/>
  <c r="BO1154" i="1" s="1"/>
  <c r="BP1154" i="1" s="1"/>
  <c r="BQ1154" i="1" s="1"/>
  <c r="BM1183" i="1"/>
  <c r="BN1183" i="1" s="1"/>
  <c r="BO1183" i="1" s="1"/>
  <c r="BP1183" i="1" s="1"/>
  <c r="BQ1183" i="1" s="1"/>
  <c r="BM1134" i="1"/>
  <c r="BN1134" i="1" s="1"/>
  <c r="BO1134" i="1" s="1"/>
  <c r="BP1134" i="1" s="1"/>
  <c r="BQ1134" i="1" s="1"/>
  <c r="BM1140" i="1"/>
  <c r="BN1140" i="1" s="1"/>
  <c r="BO1140" i="1" s="1"/>
  <c r="BP1140" i="1" s="1"/>
  <c r="BQ1140" i="1" s="1"/>
  <c r="BM1146" i="1"/>
  <c r="BN1146" i="1" s="1"/>
  <c r="BO1146" i="1" s="1"/>
  <c r="BP1146" i="1" s="1"/>
  <c r="BQ1146" i="1" s="1"/>
  <c r="BM1175" i="1"/>
  <c r="BN1175" i="1" s="1"/>
  <c r="BO1175" i="1" s="1"/>
  <c r="BP1175" i="1" s="1"/>
  <c r="BQ1175" i="1" s="1"/>
  <c r="BL1040" i="1"/>
  <c r="BL1020" i="1"/>
  <c r="BL1018" i="1"/>
  <c r="BQ992" i="1"/>
  <c r="BQ1029" i="1"/>
  <c r="BM1282" i="1"/>
  <c r="BN1282" i="1" s="1"/>
  <c r="BO1282" i="1" s="1"/>
  <c r="BP1282" i="1" s="1"/>
  <c r="BQ1282" i="1" s="1"/>
  <c r="BM1276" i="1"/>
  <c r="BN1276" i="1" s="1"/>
  <c r="BO1276" i="1" s="1"/>
  <c r="BP1276" i="1" s="1"/>
  <c r="BQ1276" i="1" s="1"/>
  <c r="BM1270" i="1"/>
  <c r="BN1270" i="1" s="1"/>
  <c r="BO1270" i="1" s="1"/>
  <c r="BP1270" i="1" s="1"/>
  <c r="BQ1270" i="1" s="1"/>
  <c r="BM1247" i="1"/>
  <c r="BN1247" i="1" s="1"/>
  <c r="BO1247" i="1" s="1"/>
  <c r="BP1247" i="1" s="1"/>
  <c r="BQ1247" i="1" s="1"/>
  <c r="BM1233" i="1"/>
  <c r="BN1233" i="1" s="1"/>
  <c r="BO1233" i="1" s="1"/>
  <c r="BP1233" i="1" s="1"/>
  <c r="BQ1233" i="1" s="1"/>
  <c r="BM1228" i="1"/>
  <c r="BN1228" i="1" s="1"/>
  <c r="BO1228" i="1" s="1"/>
  <c r="BP1228" i="1" s="1"/>
  <c r="BQ1228" i="1" s="1"/>
  <c r="BM1219" i="1"/>
  <c r="BN1219" i="1" s="1"/>
  <c r="BO1219" i="1" s="1"/>
  <c r="BP1219" i="1" s="1"/>
  <c r="BQ1219" i="1" s="1"/>
  <c r="BM1214" i="1"/>
  <c r="BN1214" i="1" s="1"/>
  <c r="BO1214" i="1" s="1"/>
  <c r="BP1214" i="1" s="1"/>
  <c r="BQ1214" i="1" s="1"/>
  <c r="BM1170" i="1"/>
  <c r="BN1170" i="1" s="1"/>
  <c r="BO1170" i="1" s="1"/>
  <c r="BP1170" i="1" s="1"/>
  <c r="BQ1170" i="1" s="1"/>
  <c r="BM1167" i="1"/>
  <c r="BN1167" i="1" s="1"/>
  <c r="BO1167" i="1" s="1"/>
  <c r="BP1167" i="1" s="1"/>
  <c r="BQ1167" i="1" s="1"/>
  <c r="BM1147" i="1"/>
  <c r="BN1147" i="1" s="1"/>
  <c r="BO1147" i="1" s="1"/>
  <c r="BP1147" i="1" s="1"/>
  <c r="BQ1147" i="1" s="1"/>
  <c r="BM1137" i="1"/>
  <c r="BN1137" i="1" s="1"/>
  <c r="BO1137" i="1" s="1"/>
  <c r="BP1137" i="1" s="1"/>
  <c r="BQ1137" i="1" s="1"/>
  <c r="BL1116" i="1"/>
  <c r="BL1052" i="1"/>
  <c r="BL1049" i="1"/>
  <c r="BL1070" i="1"/>
  <c r="BL1067" i="1"/>
  <c r="BM1151" i="1"/>
  <c r="BN1151" i="1" s="1"/>
  <c r="BO1151" i="1" s="1"/>
  <c r="BP1151" i="1" s="1"/>
  <c r="BQ1151" i="1" s="1"/>
  <c r="BM1131" i="1"/>
  <c r="BN1131" i="1" s="1"/>
  <c r="BO1131" i="1" s="1"/>
  <c r="BP1131" i="1" s="1"/>
  <c r="BQ1131" i="1" s="1"/>
  <c r="BL1061" i="1"/>
  <c r="BQ1050" i="1"/>
  <c r="BL1012" i="1"/>
  <c r="BL1001" i="1"/>
  <c r="BQ991" i="1"/>
  <c r="BM1174" i="1"/>
  <c r="BN1174" i="1" s="1"/>
  <c r="BO1174" i="1" s="1"/>
  <c r="BP1174" i="1" s="1"/>
  <c r="BQ1174" i="1" s="1"/>
  <c r="BM1141" i="1"/>
  <c r="BN1141" i="1" s="1"/>
  <c r="BO1141" i="1" s="1"/>
  <c r="BP1141" i="1" s="1"/>
  <c r="BQ1141" i="1" s="1"/>
  <c r="BL1044" i="1"/>
  <c r="BL986" i="1"/>
  <c r="BL996" i="1"/>
  <c r="BL961" i="1"/>
  <c r="BQ982" i="1"/>
  <c r="BQ941" i="1"/>
  <c r="BQ996" i="1"/>
  <c r="BL911" i="1"/>
  <c r="BQ905" i="1"/>
  <c r="BL960" i="1"/>
  <c r="BL943" i="1"/>
  <c r="BQ922" i="1"/>
  <c r="BQ1000" i="1"/>
  <c r="BQ995" i="1"/>
  <c r="BQ976" i="1"/>
  <c r="BL969" i="1"/>
  <c r="BL927" i="1"/>
  <c r="BQ919" i="1"/>
  <c r="BL953" i="1"/>
  <c r="BQ933" i="1"/>
  <c r="BL925" i="1"/>
  <c r="BL874" i="1"/>
  <c r="BL864" i="1"/>
  <c r="BL841" i="1"/>
  <c r="BL887" i="1"/>
  <c r="BQ974" i="1"/>
  <c r="BL909" i="1"/>
  <c r="BQ940" i="1"/>
  <c r="BQ910" i="1"/>
  <c r="BQ880" i="1"/>
  <c r="BQ869" i="1"/>
  <c r="BL845" i="1"/>
  <c r="BL897" i="1"/>
  <c r="BQ825" i="1"/>
  <c r="BQ817" i="1"/>
  <c r="BL770" i="1"/>
  <c r="BL859" i="1"/>
  <c r="BQ860" i="1"/>
  <c r="BL804" i="1"/>
  <c r="BQ855" i="1"/>
  <c r="BQ806" i="1"/>
  <c r="BL782" i="1"/>
  <c r="BQ828" i="1"/>
  <c r="BL828" i="1"/>
  <c r="BQ822" i="1"/>
  <c r="BQ798" i="1"/>
  <c r="BL796" i="1"/>
  <c r="BL746" i="1"/>
  <c r="BL732" i="1"/>
  <c r="BL718" i="1"/>
  <c r="BQ754" i="1"/>
  <c r="BQ841" i="1"/>
  <c r="BL761" i="1"/>
  <c r="BL694" i="1"/>
  <c r="BL689" i="1"/>
  <c r="BQ776" i="1"/>
  <c r="BQ762" i="1"/>
  <c r="BL757" i="1"/>
  <c r="BL724" i="1"/>
  <c r="BL696" i="1"/>
  <c r="BQ708" i="1"/>
  <c r="BQ688" i="1"/>
  <c r="BL684" i="1"/>
  <c r="BL677" i="1"/>
  <c r="BL708" i="1"/>
  <c r="BL688" i="1"/>
  <c r="BL648" i="1"/>
  <c r="BL711" i="1"/>
  <c r="BQ689" i="1"/>
  <c r="BL667" i="1"/>
  <c r="BL647" i="1"/>
  <c r="BQ702" i="1"/>
  <c r="BQ692" i="1"/>
  <c r="BL659" i="1"/>
  <c r="BL720" i="1"/>
  <c r="BQ705" i="1"/>
  <c r="BL607" i="1"/>
  <c r="BL594" i="1"/>
  <c r="BQ668" i="1"/>
  <c r="BQ663" i="1"/>
  <c r="BQ671" i="1"/>
  <c r="BQ631" i="1"/>
  <c r="BL674" i="1"/>
  <c r="BQ657" i="1"/>
  <c r="BQ650" i="1"/>
  <c r="BQ605" i="1"/>
  <c r="BL639" i="1"/>
  <c r="BQ624" i="1"/>
  <c r="BL620" i="1"/>
  <c r="BL576" i="1"/>
  <c r="BQ545" i="1"/>
  <c r="BQ538" i="1"/>
  <c r="BQ532" i="1"/>
  <c r="BL495" i="1"/>
  <c r="BQ516" i="1"/>
  <c r="BL498" i="1"/>
  <c r="BL514" i="1"/>
  <c r="BQ613" i="1"/>
  <c r="BQ604" i="1"/>
  <c r="BL587" i="1"/>
  <c r="BQ583" i="1"/>
  <c r="BL616" i="1"/>
  <c r="BL541" i="1"/>
  <c r="BL529" i="1"/>
  <c r="BL480" i="1"/>
  <c r="BQ584" i="1"/>
  <c r="BQ574" i="1"/>
  <c r="BQ518" i="1"/>
  <c r="BQ512" i="1"/>
  <c r="BQ474" i="1"/>
  <c r="BQ492" i="1"/>
  <c r="BL492" i="1"/>
  <c r="BQ470" i="1"/>
  <c r="BL443" i="1"/>
  <c r="BQ481" i="1"/>
  <c r="BQ473" i="1"/>
  <c r="BQ459" i="1"/>
  <c r="BL435" i="1"/>
  <c r="BL496" i="1"/>
  <c r="BQ480" i="1"/>
  <c r="BQ450" i="1"/>
  <c r="BL452" i="1"/>
  <c r="BL381" i="1"/>
  <c r="BQ403" i="1"/>
  <c r="BQ444" i="1"/>
  <c r="BQ440" i="1"/>
  <c r="BL444" i="1"/>
  <c r="BL442" i="1"/>
  <c r="BQ417" i="1"/>
  <c r="BQ421" i="1"/>
  <c r="BL503" i="1"/>
  <c r="BL358" i="1"/>
  <c r="BQ425" i="1"/>
  <c r="BL411" i="1"/>
  <c r="BL360" i="1"/>
  <c r="BL342" i="1"/>
  <c r="BL348" i="1"/>
  <c r="BQ381" i="1"/>
  <c r="BL363" i="1"/>
  <c r="BQ351" i="1"/>
  <c r="BQ376" i="1"/>
  <c r="BL319" i="1"/>
  <c r="BL300" i="1"/>
  <c r="BQ339" i="1"/>
  <c r="BL322" i="1"/>
  <c r="BQ304" i="1"/>
  <c r="BL282" i="1"/>
  <c r="BL268" i="1"/>
  <c r="BL270" i="1"/>
  <c r="BL293" i="1"/>
  <c r="BQ271" i="1"/>
  <c r="BQ280" i="1"/>
  <c r="BQ266" i="1"/>
  <c r="BL228" i="1"/>
  <c r="BL255" i="1"/>
  <c r="BL215" i="1"/>
  <c r="BL248" i="1"/>
  <c r="BL239" i="1"/>
  <c r="BQ249" i="1"/>
  <c r="BL260" i="1"/>
  <c r="BL246" i="1"/>
  <c r="BQ191" i="1"/>
  <c r="BQ284" i="1"/>
  <c r="AT272" i="1"/>
  <c r="BR272" i="1"/>
  <c r="BL187" i="1"/>
  <c r="BL167" i="1"/>
  <c r="BL147" i="1"/>
  <c r="BL139" i="1"/>
  <c r="BL130" i="1"/>
  <c r="BL123" i="1"/>
  <c r="BQ102" i="1"/>
  <c r="BQ95" i="1"/>
  <c r="BQ125" i="1"/>
  <c r="BQ133" i="1"/>
  <c r="BL116" i="1"/>
  <c r="BQ177" i="1"/>
  <c r="BQ124" i="1"/>
  <c r="BQ117" i="1"/>
  <c r="BL160" i="1"/>
  <c r="BL154" i="1"/>
  <c r="BQ157" i="1"/>
  <c r="BQ76" i="1"/>
  <c r="BL95" i="1"/>
  <c r="BL56" i="1"/>
  <c r="BQ74" i="1"/>
  <c r="BL103" i="1"/>
  <c r="BQ97" i="1"/>
  <c r="BQ63" i="1"/>
  <c r="BQ38" i="1"/>
  <c r="BL7" i="1"/>
  <c r="BQ13" i="1"/>
  <c r="BQ69" i="1"/>
  <c r="BQ61" i="1"/>
  <c r="BL48" i="1"/>
  <c r="BQ70" i="1"/>
  <c r="BQ62" i="1"/>
  <c r="BQ45" i="1"/>
  <c r="AS187" i="1"/>
  <c r="AS182" i="1"/>
  <c r="AN162" i="1"/>
  <c r="AR162" i="1" s="1"/>
  <c r="AS162" i="1"/>
  <c r="AN176" i="1"/>
  <c r="AR176" i="1" s="1"/>
  <c r="AS176" i="1"/>
  <c r="AN168" i="1"/>
  <c r="AR168" i="1" s="1"/>
  <c r="AN175" i="1"/>
  <c r="AR175" i="1" s="1"/>
  <c r="AN167" i="1"/>
  <c r="AR167" i="1" s="1"/>
  <c r="AS167" i="1"/>
  <c r="AN142" i="1"/>
  <c r="AR142" i="1" s="1"/>
  <c r="AN132" i="1"/>
  <c r="AR132" i="1" s="1"/>
  <c r="AS147" i="1"/>
  <c r="AN139" i="1"/>
  <c r="AR139" i="1" s="1"/>
  <c r="AS139" i="1"/>
  <c r="AS125" i="1"/>
  <c r="AS163" i="1"/>
  <c r="AN149" i="1"/>
  <c r="AR149" i="1" s="1"/>
  <c r="AS148" i="1"/>
  <c r="AS132" i="1"/>
  <c r="AN121" i="1"/>
  <c r="AR121" i="1" s="1"/>
  <c r="AN108" i="1"/>
  <c r="AR108" i="1" s="1"/>
  <c r="AS108" i="1"/>
  <c r="AN99" i="1"/>
  <c r="AR99" i="1" s="1"/>
  <c r="AS99" i="1"/>
  <c r="AS136" i="1"/>
  <c r="AS113" i="1"/>
  <c r="AS137" i="1"/>
  <c r="AN92" i="1"/>
  <c r="AR92" i="1" s="1"/>
  <c r="AS92" i="1"/>
  <c r="AS75" i="1"/>
  <c r="AN78" i="1"/>
  <c r="AR78" i="1" s="1"/>
  <c r="AS78" i="1"/>
  <c r="AS100" i="1"/>
  <c r="AS72" i="1"/>
  <c r="AN72" i="1"/>
  <c r="AR72" i="1" s="1"/>
  <c r="AS63" i="1"/>
  <c r="AN63" i="1"/>
  <c r="AR63" i="1" s="1"/>
  <c r="AS60" i="1"/>
  <c r="AS52" i="1"/>
  <c r="AN52" i="1"/>
  <c r="AR52" i="1" s="1"/>
  <c r="AN50" i="1"/>
  <c r="AR50" i="1" s="1"/>
  <c r="AS50" i="1"/>
  <c r="AN47" i="1"/>
  <c r="AR47" i="1" s="1"/>
  <c r="AS47" i="1"/>
  <c r="AN43" i="1"/>
  <c r="AR43" i="1" s="1"/>
  <c r="AS43" i="1"/>
  <c r="AS38" i="1"/>
  <c r="AN38" i="1"/>
  <c r="AR38" i="1" s="1"/>
  <c r="AN44" i="1"/>
  <c r="AR44" i="1" s="1"/>
  <c r="AS21" i="1"/>
  <c r="AS16" i="1"/>
  <c r="AS10" i="1"/>
  <c r="AS36" i="1"/>
  <c r="AS33" i="1"/>
  <c r="AS7" i="1"/>
  <c r="W59" i="8" l="1"/>
  <c r="W12" i="8"/>
  <c r="W8" i="8"/>
  <c r="W21" i="8"/>
  <c r="W17" i="8"/>
  <c r="W11" i="8"/>
  <c r="W85" i="8"/>
  <c r="W18" i="8"/>
  <c r="W19" i="8"/>
  <c r="W5" i="8"/>
  <c r="W25" i="8"/>
  <c r="W20" i="8"/>
  <c r="W4" i="8"/>
  <c r="W23" i="8"/>
  <c r="W87" i="8"/>
  <c r="W22" i="8"/>
  <c r="W13" i="8"/>
  <c r="W88" i="8"/>
  <c r="W89" i="8"/>
  <c r="W90" i="8"/>
  <c r="W92" i="8"/>
  <c r="W83" i="8"/>
  <c r="W14" i="8"/>
  <c r="W27" i="8"/>
  <c r="W10" i="8"/>
  <c r="W82" i="8"/>
  <c r="W26" i="8"/>
  <c r="W84" i="8"/>
  <c r="W16" i="8"/>
  <c r="W80" i="8"/>
  <c r="W91" i="8"/>
  <c r="W6" i="8"/>
  <c r="W9" i="8"/>
  <c r="W24" i="8"/>
  <c r="W86" i="8"/>
  <c r="W15" i="8"/>
  <c r="W7" i="8"/>
  <c r="W3" i="8"/>
  <c r="W81" i="8"/>
  <c r="W48" i="8"/>
  <c r="W56" i="8"/>
  <c r="W57" i="8"/>
  <c r="W46" i="8"/>
  <c r="W52" i="8"/>
  <c r="W47" i="8"/>
  <c r="W58" i="8"/>
  <c r="W44" i="8"/>
  <c r="W45" i="8"/>
  <c r="W54" i="8"/>
  <c r="W53" i="8"/>
  <c r="W49" i="8"/>
  <c r="W50" i="8"/>
  <c r="W51" i="8"/>
  <c r="BN2192" i="1"/>
  <c r="BC83" i="8"/>
  <c r="BC99" i="8"/>
  <c r="BC84" i="8"/>
  <c r="BC100" i="8"/>
  <c r="BC85" i="8"/>
  <c r="BC101" i="8"/>
  <c r="BC86" i="8"/>
  <c r="BC102" i="8"/>
  <c r="BC87" i="8"/>
  <c r="BC103" i="8"/>
  <c r="BC88" i="8"/>
  <c r="BC104" i="8"/>
  <c r="BC89" i="8"/>
  <c r="BC105" i="8"/>
  <c r="BC90" i="8"/>
  <c r="BC106" i="8"/>
  <c r="BC92" i="8"/>
  <c r="BC93" i="8"/>
  <c r="BC94" i="8"/>
  <c r="BC80" i="8"/>
  <c r="BC81" i="8"/>
  <c r="BC82" i="8"/>
  <c r="BC91" i="8"/>
  <c r="BC95" i="8"/>
  <c r="BC96" i="8"/>
  <c r="BC97" i="8"/>
  <c r="BC98" i="8"/>
  <c r="BC107" i="8"/>
  <c r="BN1129" i="1"/>
  <c r="BC51" i="8"/>
  <c r="BC67" i="8"/>
  <c r="BC52" i="8"/>
  <c r="BC68" i="8"/>
  <c r="BC53" i="8"/>
  <c r="BC69" i="8"/>
  <c r="BC54" i="8"/>
  <c r="BC70" i="8"/>
  <c r="BC55" i="8"/>
  <c r="BC71" i="8"/>
  <c r="BC56" i="8"/>
  <c r="BC72" i="8"/>
  <c r="BC57" i="8"/>
  <c r="BC73" i="8"/>
  <c r="BC58" i="8"/>
  <c r="BC74" i="8"/>
  <c r="BC44" i="8"/>
  <c r="BC60" i="8"/>
  <c r="BC76" i="8"/>
  <c r="BC45" i="8"/>
  <c r="BC61" i="8"/>
  <c r="BC77" i="8"/>
  <c r="BC46" i="8"/>
  <c r="BC62" i="8"/>
  <c r="BC65" i="8"/>
  <c r="BC66" i="8"/>
  <c r="BC75" i="8"/>
  <c r="BC47" i="8"/>
  <c r="BC48" i="8"/>
  <c r="BC49" i="8"/>
  <c r="BC50" i="8"/>
  <c r="BC59" i="8"/>
  <c r="BC63" i="8"/>
  <c r="BC64" i="8"/>
  <c r="AQ44" i="8"/>
  <c r="AV44" i="8"/>
  <c r="AY44" i="8" s="1"/>
  <c r="AV13" i="8"/>
  <c r="AY13" i="8" s="1"/>
  <c r="AQ13" i="8"/>
  <c r="AQ40" i="8"/>
  <c r="AV40" i="8"/>
  <c r="AY40" i="8" s="1"/>
  <c r="AQ77" i="8"/>
  <c r="AV77" i="8"/>
  <c r="AY77" i="8" s="1"/>
  <c r="AQ101" i="8"/>
  <c r="AV101" i="8"/>
  <c r="AY101" i="8" s="1"/>
  <c r="AV14" i="8"/>
  <c r="AY14" i="8" s="1"/>
  <c r="AQ14" i="8"/>
  <c r="AQ17" i="8"/>
  <c r="AV17" i="8"/>
  <c r="AY17" i="8" s="1"/>
  <c r="AQ31" i="8"/>
  <c r="AV31" i="8"/>
  <c r="AY31" i="8" s="1"/>
  <c r="AQ79" i="8"/>
  <c r="AV79" i="8"/>
  <c r="AY79" i="8" s="1"/>
  <c r="AV71" i="8"/>
  <c r="AY71" i="8" s="1"/>
  <c r="AQ71" i="8"/>
  <c r="AV59" i="8"/>
  <c r="AY59" i="8" s="1"/>
  <c r="AQ59" i="8"/>
  <c r="AV100" i="8"/>
  <c r="AY100" i="8" s="1"/>
  <c r="AQ100" i="8"/>
  <c r="AV9" i="8"/>
  <c r="AY9" i="8" s="1"/>
  <c r="AQ9" i="8"/>
  <c r="AQ88" i="8"/>
  <c r="AV88" i="8"/>
  <c r="AY88" i="8" s="1"/>
  <c r="AQ99" i="8"/>
  <c r="AV99" i="8"/>
  <c r="AY99" i="8" s="1"/>
  <c r="AQ53" i="8"/>
  <c r="AV53" i="8"/>
  <c r="AY53" i="8" s="1"/>
  <c r="AQ42" i="8"/>
  <c r="AV42" i="8"/>
  <c r="AY42" i="8" s="1"/>
  <c r="AQ87" i="8"/>
  <c r="AV87" i="8"/>
  <c r="AY87" i="8" s="1"/>
  <c r="AQ49" i="8"/>
  <c r="AV49" i="8"/>
  <c r="AY49" i="8" s="1"/>
  <c r="AQ47" i="8"/>
  <c r="AV47" i="8"/>
  <c r="AY47" i="8" s="1"/>
  <c r="AQ38" i="8"/>
  <c r="AV38" i="8"/>
  <c r="AY38" i="8" s="1"/>
  <c r="AQ25" i="8"/>
  <c r="AV25" i="8"/>
  <c r="AY25" i="8" s="1"/>
  <c r="AV29" i="8"/>
  <c r="AY29" i="8" s="1"/>
  <c r="AQ29" i="8"/>
  <c r="AV16" i="8"/>
  <c r="AY16" i="8" s="1"/>
  <c r="AQ16" i="8"/>
  <c r="AV106" i="8"/>
  <c r="AY106" i="8" s="1"/>
  <c r="AQ106" i="8"/>
  <c r="AV61" i="8"/>
  <c r="AY61" i="8" s="1"/>
  <c r="AQ61" i="8"/>
  <c r="AQ28" i="8"/>
  <c r="AV28" i="8"/>
  <c r="AY28" i="8" s="1"/>
  <c r="AQ55" i="8"/>
  <c r="AV55" i="8"/>
  <c r="AY55" i="8" s="1"/>
  <c r="AQ8" i="8"/>
  <c r="AV8" i="8"/>
  <c r="AY8" i="8" s="1"/>
  <c r="AQ15" i="8"/>
  <c r="AV15" i="8"/>
  <c r="AY15" i="8" s="1"/>
  <c r="AQ85" i="8"/>
  <c r="AV85" i="8"/>
  <c r="AY85" i="8" s="1"/>
  <c r="AQ36" i="8"/>
  <c r="AV36" i="8"/>
  <c r="AY36" i="8" s="1"/>
  <c r="AQ33" i="8"/>
  <c r="AV33" i="8"/>
  <c r="AY33" i="8" s="1"/>
  <c r="AQ64" i="8"/>
  <c r="AV64" i="8"/>
  <c r="AY64" i="8" s="1"/>
  <c r="AV89" i="8"/>
  <c r="AY89" i="8" s="1"/>
  <c r="AQ89" i="8"/>
  <c r="AQ57" i="8"/>
  <c r="AV57" i="8"/>
  <c r="AY57" i="8" s="1"/>
  <c r="AQ80" i="8"/>
  <c r="AV80" i="8"/>
  <c r="AY80" i="8" s="1"/>
  <c r="AQ60" i="8"/>
  <c r="AV60" i="8"/>
  <c r="AY60" i="8" s="1"/>
  <c r="AV65" i="8"/>
  <c r="AY65" i="8" s="1"/>
  <c r="AQ65" i="8"/>
  <c r="AQ93" i="8"/>
  <c r="AV93" i="8"/>
  <c r="AY93" i="8" s="1"/>
  <c r="AV102" i="8"/>
  <c r="AY102" i="8" s="1"/>
  <c r="AQ102" i="8"/>
  <c r="AQ21" i="8"/>
  <c r="AV21" i="8"/>
  <c r="AY21" i="8" s="1"/>
  <c r="AQ20" i="8"/>
  <c r="AV20" i="8"/>
  <c r="AY20" i="8" s="1"/>
  <c r="AV5" i="8"/>
  <c r="AY5" i="8" s="1"/>
  <c r="AQ5" i="8"/>
  <c r="AQ23" i="8"/>
  <c r="AV23" i="8"/>
  <c r="AY23" i="8" s="1"/>
  <c r="AV107" i="8"/>
  <c r="AY107" i="8" s="1"/>
  <c r="AQ107" i="8"/>
  <c r="AR91" i="8"/>
  <c r="BC43" i="8"/>
  <c r="AQ37" i="8"/>
  <c r="AV37" i="8"/>
  <c r="AY37" i="8" s="1"/>
  <c r="AR43" i="8"/>
  <c r="AQ18" i="8"/>
  <c r="AV18" i="8"/>
  <c r="AY18" i="8" s="1"/>
  <c r="AQ46" i="8"/>
  <c r="AV46" i="8"/>
  <c r="AY46" i="8" s="1"/>
  <c r="AQ70" i="8"/>
  <c r="AV70" i="8"/>
  <c r="AY70" i="8" s="1"/>
  <c r="AQ34" i="8"/>
  <c r="AV34" i="8"/>
  <c r="AY34" i="8" s="1"/>
  <c r="AV82" i="8"/>
  <c r="AY82" i="8" s="1"/>
  <c r="AQ82" i="8"/>
  <c r="AV76" i="8"/>
  <c r="AY76" i="8" s="1"/>
  <c r="AQ76" i="8"/>
  <c r="AQ41" i="8"/>
  <c r="AV41" i="8"/>
  <c r="AY41" i="8" s="1"/>
  <c r="AQ30" i="8"/>
  <c r="AV30" i="8"/>
  <c r="AY30" i="8" s="1"/>
  <c r="AV45" i="8"/>
  <c r="AY45" i="8" s="1"/>
  <c r="AQ45" i="8"/>
  <c r="AQ39" i="8"/>
  <c r="AV39" i="8"/>
  <c r="AY39" i="8" s="1"/>
  <c r="AQ73" i="8"/>
  <c r="AV73" i="8"/>
  <c r="AY73" i="8" s="1"/>
  <c r="AQ78" i="8"/>
  <c r="AV78" i="8"/>
  <c r="AY78" i="8" s="1"/>
  <c r="AQ50" i="8"/>
  <c r="AV50" i="8"/>
  <c r="AY50" i="8" s="1"/>
  <c r="AQ54" i="8"/>
  <c r="AV54" i="8"/>
  <c r="AY54" i="8" s="1"/>
  <c r="AQ68" i="8"/>
  <c r="AV68" i="8"/>
  <c r="AY68" i="8" s="1"/>
  <c r="AR79" i="8"/>
  <c r="AV32" i="8"/>
  <c r="AY32" i="8" s="1"/>
  <c r="AQ32" i="8"/>
  <c r="AV74" i="8"/>
  <c r="AY74" i="8" s="1"/>
  <c r="AQ74" i="8"/>
  <c r="AQ83" i="8"/>
  <c r="AV83" i="8"/>
  <c r="AY83" i="8" s="1"/>
  <c r="AV104" i="8"/>
  <c r="AY104" i="8" s="1"/>
  <c r="AQ104" i="8"/>
  <c r="AQ12" i="8"/>
  <c r="AV12" i="8"/>
  <c r="AY12" i="8" s="1"/>
  <c r="AV51" i="8"/>
  <c r="AY51" i="8" s="1"/>
  <c r="AQ51" i="8"/>
  <c r="AQ66" i="8"/>
  <c r="AV66" i="8"/>
  <c r="AY66" i="8" s="1"/>
  <c r="BC79" i="8" l="1"/>
  <c r="BC78" i="8"/>
  <c r="X3084" i="1" l="1" a="1"/>
  <c r="X3084" i="1" s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4" i="1"/>
  <c r="BM4" i="1"/>
  <c r="AA861" i="1"/>
  <c r="AB861" i="1"/>
  <c r="AC861" i="1" s="1"/>
  <c r="AA862" i="1"/>
  <c r="AB862" i="1"/>
  <c r="AC862" i="1" s="1"/>
  <c r="AA863" i="1"/>
  <c r="AB863" i="1"/>
  <c r="AC863" i="1" s="1"/>
  <c r="AA864" i="1"/>
  <c r="AB864" i="1"/>
  <c r="AC864" i="1" s="1"/>
  <c r="AA865" i="1"/>
  <c r="AB865" i="1"/>
  <c r="AC865" i="1" s="1"/>
  <c r="AA866" i="1"/>
  <c r="AB866" i="1"/>
  <c r="AC866" i="1" s="1"/>
  <c r="AA867" i="1"/>
  <c r="AB867" i="1"/>
  <c r="AC867" i="1" s="1"/>
  <c r="AA868" i="1"/>
  <c r="AB868" i="1"/>
  <c r="AC868" i="1" s="1"/>
  <c r="AA869" i="1"/>
  <c r="AB869" i="1"/>
  <c r="AC869" i="1" s="1"/>
  <c r="AA870" i="1"/>
  <c r="AB870" i="1"/>
  <c r="AC870" i="1" s="1"/>
  <c r="AA871" i="1"/>
  <c r="AB871" i="1"/>
  <c r="AC871" i="1" s="1"/>
  <c r="AA872" i="1"/>
  <c r="AB872" i="1"/>
  <c r="AC872" i="1" s="1"/>
  <c r="AA873" i="1"/>
  <c r="AB873" i="1"/>
  <c r="AC873" i="1" s="1"/>
  <c r="AA874" i="1"/>
  <c r="AB874" i="1"/>
  <c r="AC874" i="1" s="1"/>
  <c r="AA875" i="1"/>
  <c r="AB875" i="1"/>
  <c r="AC875" i="1" s="1"/>
  <c r="AA876" i="1"/>
  <c r="AB876" i="1"/>
  <c r="AC876" i="1" s="1"/>
  <c r="AA877" i="1"/>
  <c r="AB877" i="1"/>
  <c r="AC877" i="1" s="1"/>
  <c r="AA878" i="1"/>
  <c r="AB878" i="1"/>
  <c r="AC878" i="1" s="1"/>
  <c r="AA879" i="1"/>
  <c r="AB879" i="1"/>
  <c r="AC879" i="1" s="1"/>
  <c r="AA880" i="1"/>
  <c r="AB880" i="1"/>
  <c r="AC880" i="1" s="1"/>
  <c r="AA881" i="1"/>
  <c r="AB881" i="1"/>
  <c r="AC881" i="1" s="1"/>
  <c r="AA882" i="1"/>
  <c r="AB882" i="1"/>
  <c r="AC882" i="1" s="1"/>
  <c r="AA883" i="1"/>
  <c r="AB883" i="1"/>
  <c r="AC883" i="1" s="1"/>
  <c r="AA884" i="1"/>
  <c r="AB884" i="1"/>
  <c r="AC884" i="1" s="1"/>
  <c r="AA885" i="1"/>
  <c r="AB885" i="1"/>
  <c r="AC885" i="1" s="1"/>
  <c r="AA886" i="1"/>
  <c r="AB886" i="1"/>
  <c r="AC886" i="1" s="1"/>
  <c r="AA887" i="1"/>
  <c r="AB887" i="1"/>
  <c r="AC887" i="1" s="1"/>
  <c r="AA888" i="1"/>
  <c r="AB888" i="1"/>
  <c r="AC888" i="1" s="1"/>
  <c r="AA889" i="1"/>
  <c r="AB889" i="1"/>
  <c r="AC889" i="1" s="1"/>
  <c r="AA890" i="1"/>
  <c r="AB890" i="1"/>
  <c r="AC890" i="1" s="1"/>
  <c r="AA891" i="1"/>
  <c r="AB891" i="1"/>
  <c r="AC891" i="1" s="1"/>
  <c r="AA892" i="1"/>
  <c r="AB892" i="1"/>
  <c r="AC892" i="1" s="1"/>
  <c r="AA893" i="1"/>
  <c r="AB893" i="1"/>
  <c r="AC893" i="1" s="1"/>
  <c r="AA894" i="1"/>
  <c r="AB894" i="1"/>
  <c r="AC894" i="1" s="1"/>
  <c r="AA895" i="1"/>
  <c r="AB895" i="1"/>
  <c r="AC895" i="1" s="1"/>
  <c r="AA896" i="1"/>
  <c r="AB896" i="1"/>
  <c r="AC896" i="1" s="1"/>
  <c r="AA897" i="1"/>
  <c r="AB897" i="1"/>
  <c r="AC897" i="1" s="1"/>
  <c r="AA898" i="1"/>
  <c r="AB898" i="1"/>
  <c r="AC898" i="1" s="1"/>
  <c r="AA899" i="1"/>
  <c r="AB899" i="1"/>
  <c r="AC899" i="1" s="1"/>
  <c r="AA900" i="1"/>
  <c r="AB900" i="1"/>
  <c r="AC900" i="1" s="1"/>
  <c r="AA901" i="1"/>
  <c r="AB901" i="1"/>
  <c r="AC901" i="1" s="1"/>
  <c r="AA902" i="1"/>
  <c r="AB902" i="1"/>
  <c r="AC902" i="1" s="1"/>
  <c r="AA903" i="1"/>
  <c r="AB903" i="1"/>
  <c r="AC903" i="1" s="1"/>
  <c r="AA904" i="1"/>
  <c r="AB904" i="1"/>
  <c r="AC904" i="1" s="1"/>
  <c r="AA905" i="1"/>
  <c r="AB905" i="1"/>
  <c r="AC905" i="1" s="1"/>
  <c r="AA906" i="1"/>
  <c r="AB906" i="1"/>
  <c r="AC906" i="1" s="1"/>
  <c r="AA907" i="1"/>
  <c r="AB907" i="1"/>
  <c r="AC907" i="1" s="1"/>
  <c r="AA908" i="1"/>
  <c r="AB908" i="1"/>
  <c r="AC908" i="1" s="1"/>
  <c r="AA909" i="1"/>
  <c r="AB909" i="1"/>
  <c r="AC909" i="1" s="1"/>
  <c r="AA910" i="1"/>
  <c r="AB910" i="1"/>
  <c r="AC910" i="1" s="1"/>
  <c r="AA911" i="1"/>
  <c r="AB911" i="1"/>
  <c r="AC911" i="1" s="1"/>
  <c r="AA912" i="1"/>
  <c r="AB912" i="1"/>
  <c r="AC912" i="1" s="1"/>
  <c r="AA913" i="1"/>
  <c r="AB913" i="1"/>
  <c r="AC913" i="1" s="1"/>
  <c r="AA914" i="1"/>
  <c r="AB914" i="1"/>
  <c r="AC914" i="1" s="1"/>
  <c r="AA915" i="1"/>
  <c r="AB915" i="1"/>
  <c r="AC915" i="1" s="1"/>
  <c r="AA916" i="1"/>
  <c r="AB916" i="1"/>
  <c r="AC916" i="1" s="1"/>
  <c r="AA917" i="1"/>
  <c r="AB917" i="1"/>
  <c r="AC917" i="1"/>
  <c r="AA918" i="1"/>
  <c r="AB918" i="1"/>
  <c r="AC918" i="1" s="1"/>
  <c r="AA919" i="1"/>
  <c r="AB919" i="1"/>
  <c r="AC919" i="1" s="1"/>
  <c r="AA920" i="1"/>
  <c r="AB920" i="1"/>
  <c r="AC920" i="1" s="1"/>
  <c r="AA921" i="1"/>
  <c r="AB921" i="1"/>
  <c r="AC921" i="1" s="1"/>
  <c r="AA922" i="1"/>
  <c r="AB922" i="1"/>
  <c r="AC922" i="1" s="1"/>
  <c r="AA923" i="1"/>
  <c r="AB923" i="1"/>
  <c r="AC923" i="1" s="1"/>
  <c r="AA924" i="1"/>
  <c r="AB924" i="1"/>
  <c r="AC924" i="1" s="1"/>
  <c r="AA925" i="1"/>
  <c r="AB925" i="1"/>
  <c r="AC925" i="1" s="1"/>
  <c r="AA926" i="1"/>
  <c r="AB926" i="1"/>
  <c r="AC926" i="1" s="1"/>
  <c r="AA927" i="1"/>
  <c r="AB927" i="1"/>
  <c r="AC927" i="1" s="1"/>
  <c r="AA928" i="1"/>
  <c r="AB928" i="1"/>
  <c r="AC928" i="1" s="1"/>
  <c r="AA929" i="1"/>
  <c r="AB929" i="1"/>
  <c r="AC929" i="1" s="1"/>
  <c r="AA930" i="1"/>
  <c r="AB930" i="1"/>
  <c r="AC930" i="1" s="1"/>
  <c r="AA931" i="1"/>
  <c r="AB931" i="1"/>
  <c r="AC931" i="1" s="1"/>
  <c r="AA932" i="1"/>
  <c r="AB932" i="1"/>
  <c r="AC932" i="1" s="1"/>
  <c r="AA933" i="1"/>
  <c r="AB933" i="1"/>
  <c r="AC933" i="1" s="1"/>
  <c r="AA934" i="1"/>
  <c r="AB934" i="1"/>
  <c r="AC934" i="1" s="1"/>
  <c r="AA935" i="1"/>
  <c r="AB935" i="1"/>
  <c r="AC935" i="1" s="1"/>
  <c r="AA936" i="1"/>
  <c r="AB936" i="1"/>
  <c r="AC936" i="1" s="1"/>
  <c r="AA937" i="1"/>
  <c r="AB937" i="1"/>
  <c r="AC937" i="1" s="1"/>
  <c r="AA938" i="1"/>
  <c r="AB938" i="1"/>
  <c r="AC938" i="1" s="1"/>
  <c r="AA939" i="1"/>
  <c r="AB939" i="1"/>
  <c r="AC939" i="1" s="1"/>
  <c r="AA940" i="1"/>
  <c r="AB940" i="1"/>
  <c r="AC940" i="1" s="1"/>
  <c r="AA941" i="1"/>
  <c r="AB941" i="1"/>
  <c r="AC941" i="1" s="1"/>
  <c r="AA942" i="1"/>
  <c r="AB942" i="1"/>
  <c r="AC942" i="1" s="1"/>
  <c r="AA943" i="1"/>
  <c r="AB943" i="1"/>
  <c r="AC943" i="1" s="1"/>
  <c r="AA944" i="1"/>
  <c r="AB944" i="1"/>
  <c r="AC944" i="1" s="1"/>
  <c r="AA945" i="1"/>
  <c r="AB945" i="1"/>
  <c r="AC945" i="1" s="1"/>
  <c r="AA946" i="1"/>
  <c r="AB946" i="1"/>
  <c r="AC946" i="1" s="1"/>
  <c r="AA947" i="1"/>
  <c r="AB947" i="1"/>
  <c r="AC947" i="1" s="1"/>
  <c r="AA948" i="1"/>
  <c r="AB948" i="1"/>
  <c r="AC948" i="1" s="1"/>
  <c r="AA949" i="1"/>
  <c r="AB949" i="1"/>
  <c r="AC949" i="1" s="1"/>
  <c r="AA950" i="1"/>
  <c r="AB950" i="1"/>
  <c r="AC950" i="1" s="1"/>
  <c r="AA951" i="1"/>
  <c r="AB951" i="1"/>
  <c r="AC951" i="1" s="1"/>
  <c r="AA952" i="1"/>
  <c r="AB952" i="1"/>
  <c r="AC952" i="1" s="1"/>
  <c r="AA953" i="1"/>
  <c r="AB953" i="1"/>
  <c r="AC953" i="1"/>
  <c r="AA954" i="1"/>
  <c r="AB954" i="1"/>
  <c r="AC954" i="1" s="1"/>
  <c r="AA955" i="1"/>
  <c r="AB955" i="1"/>
  <c r="AC955" i="1" s="1"/>
  <c r="AA956" i="1"/>
  <c r="AB956" i="1"/>
  <c r="AC956" i="1" s="1"/>
  <c r="AA957" i="1"/>
  <c r="AB957" i="1"/>
  <c r="AC957" i="1" s="1"/>
  <c r="AA958" i="1"/>
  <c r="AB958" i="1"/>
  <c r="AC958" i="1" s="1"/>
  <c r="AA959" i="1"/>
  <c r="AB959" i="1"/>
  <c r="AC959" i="1" s="1"/>
  <c r="AA960" i="1"/>
  <c r="AB960" i="1"/>
  <c r="AC960" i="1" s="1"/>
  <c r="AA961" i="1"/>
  <c r="AB961" i="1"/>
  <c r="AC961" i="1" s="1"/>
  <c r="AA962" i="1"/>
  <c r="AB962" i="1"/>
  <c r="AC962" i="1" s="1"/>
  <c r="AA963" i="1"/>
  <c r="AB963" i="1"/>
  <c r="AC963" i="1" s="1"/>
  <c r="AA964" i="1"/>
  <c r="AB964" i="1"/>
  <c r="AC964" i="1" s="1"/>
  <c r="AA965" i="1"/>
  <c r="AB965" i="1"/>
  <c r="AC965" i="1" s="1"/>
  <c r="AA966" i="1"/>
  <c r="AB966" i="1"/>
  <c r="AC966" i="1" s="1"/>
  <c r="AA967" i="1"/>
  <c r="AB967" i="1"/>
  <c r="AC967" i="1" s="1"/>
  <c r="AA968" i="1"/>
  <c r="AB968" i="1"/>
  <c r="AC968" i="1"/>
  <c r="AA969" i="1"/>
  <c r="AB969" i="1"/>
  <c r="AC969" i="1" s="1"/>
  <c r="AA970" i="1"/>
  <c r="AB970" i="1"/>
  <c r="AC970" i="1" s="1"/>
  <c r="AA971" i="1"/>
  <c r="AB971" i="1"/>
  <c r="AC971" i="1" s="1"/>
  <c r="AA972" i="1"/>
  <c r="AB972" i="1"/>
  <c r="AC972" i="1" s="1"/>
  <c r="AA973" i="1"/>
  <c r="AB973" i="1"/>
  <c r="AC973" i="1" s="1"/>
  <c r="AA974" i="1"/>
  <c r="AB974" i="1"/>
  <c r="AC974" i="1" s="1"/>
  <c r="AA975" i="1"/>
  <c r="AB975" i="1"/>
  <c r="AC975" i="1" s="1"/>
  <c r="AA976" i="1"/>
  <c r="AB976" i="1"/>
  <c r="AC976" i="1" s="1"/>
  <c r="AA977" i="1"/>
  <c r="AB977" i="1"/>
  <c r="AC977" i="1" s="1"/>
  <c r="AA978" i="1"/>
  <c r="AB978" i="1"/>
  <c r="AC978" i="1" s="1"/>
  <c r="AA979" i="1"/>
  <c r="AB979" i="1"/>
  <c r="AC979" i="1" s="1"/>
  <c r="AA980" i="1"/>
  <c r="AB980" i="1"/>
  <c r="AC980" i="1" s="1"/>
  <c r="AA981" i="1"/>
  <c r="AB981" i="1"/>
  <c r="AC981" i="1" s="1"/>
  <c r="AA982" i="1"/>
  <c r="AB982" i="1"/>
  <c r="AC982" i="1" s="1"/>
  <c r="AO982" i="1" s="1"/>
  <c r="AA983" i="1"/>
  <c r="AB983" i="1"/>
  <c r="AC983" i="1" s="1"/>
  <c r="AA984" i="1"/>
  <c r="AB984" i="1"/>
  <c r="AC984" i="1" s="1"/>
  <c r="AA985" i="1"/>
  <c r="AB985" i="1"/>
  <c r="AC985" i="1"/>
  <c r="AA986" i="1"/>
  <c r="AB986" i="1"/>
  <c r="AC986" i="1" s="1"/>
  <c r="AA987" i="1"/>
  <c r="AB987" i="1"/>
  <c r="AC987" i="1" s="1"/>
  <c r="AA988" i="1"/>
  <c r="AB988" i="1"/>
  <c r="AC988" i="1" s="1"/>
  <c r="AA989" i="1"/>
  <c r="AB989" i="1"/>
  <c r="AC989" i="1" s="1"/>
  <c r="AA990" i="1"/>
  <c r="AB990" i="1"/>
  <c r="AC990" i="1" s="1"/>
  <c r="AA991" i="1"/>
  <c r="AB991" i="1"/>
  <c r="AC991" i="1" s="1"/>
  <c r="AA992" i="1"/>
  <c r="AB992" i="1"/>
  <c r="AC992" i="1" s="1"/>
  <c r="AA993" i="1"/>
  <c r="AB993" i="1"/>
  <c r="AC993" i="1" s="1"/>
  <c r="AA994" i="1"/>
  <c r="AB994" i="1"/>
  <c r="AC994" i="1" s="1"/>
  <c r="AA995" i="1"/>
  <c r="AB995" i="1"/>
  <c r="AC995" i="1" s="1"/>
  <c r="AA996" i="1"/>
  <c r="AB996" i="1"/>
  <c r="AC996" i="1" s="1"/>
  <c r="AA997" i="1"/>
  <c r="AB997" i="1"/>
  <c r="AC997" i="1" s="1"/>
  <c r="AA998" i="1"/>
  <c r="AB998" i="1"/>
  <c r="AC998" i="1" s="1"/>
  <c r="AA999" i="1"/>
  <c r="AB999" i="1"/>
  <c r="AC999" i="1" s="1"/>
  <c r="AA1000" i="1"/>
  <c r="AB1000" i="1"/>
  <c r="AC1000" i="1" s="1"/>
  <c r="AA1001" i="1"/>
  <c r="AB1001" i="1"/>
  <c r="AC1001" i="1" s="1"/>
  <c r="AA1002" i="1"/>
  <c r="AB1002" i="1"/>
  <c r="AC1002" i="1" s="1"/>
  <c r="AA1003" i="1"/>
  <c r="AB1003" i="1"/>
  <c r="AC1003" i="1" s="1"/>
  <c r="AA1004" i="1"/>
  <c r="AB1004" i="1"/>
  <c r="AC1004" i="1" s="1"/>
  <c r="AA1005" i="1"/>
  <c r="AB1005" i="1"/>
  <c r="AC1005" i="1" s="1"/>
  <c r="AA1006" i="1"/>
  <c r="AB1006" i="1"/>
  <c r="AC1006" i="1" s="1"/>
  <c r="AA1007" i="1"/>
  <c r="AB1007" i="1"/>
  <c r="AC1007" i="1" s="1"/>
  <c r="AA1008" i="1"/>
  <c r="AB1008" i="1"/>
  <c r="AC1008" i="1" s="1"/>
  <c r="AA1009" i="1"/>
  <c r="AB1009" i="1"/>
  <c r="AC1009" i="1" s="1"/>
  <c r="AA1010" i="1"/>
  <c r="AB1010" i="1"/>
  <c r="AC1010" i="1" s="1"/>
  <c r="AA1011" i="1"/>
  <c r="AB1011" i="1"/>
  <c r="AC1011" i="1" s="1"/>
  <c r="AA1012" i="1"/>
  <c r="AB1012" i="1"/>
  <c r="AC1012" i="1" s="1"/>
  <c r="AA1013" i="1"/>
  <c r="AB1013" i="1"/>
  <c r="AC1013" i="1" s="1"/>
  <c r="AA1014" i="1"/>
  <c r="AB1014" i="1"/>
  <c r="AC1014" i="1" s="1"/>
  <c r="AA1015" i="1"/>
  <c r="AB1015" i="1"/>
  <c r="AC1015" i="1" s="1"/>
  <c r="AA1016" i="1"/>
  <c r="AB1016" i="1"/>
  <c r="AC1016" i="1"/>
  <c r="AA1017" i="1"/>
  <c r="AB1017" i="1"/>
  <c r="AC1017" i="1" s="1"/>
  <c r="AA1018" i="1"/>
  <c r="AB1018" i="1"/>
  <c r="AC1018" i="1" s="1"/>
  <c r="AA1019" i="1"/>
  <c r="AB1019" i="1"/>
  <c r="AC1019" i="1" s="1"/>
  <c r="AA1020" i="1"/>
  <c r="AB1020" i="1"/>
  <c r="AC1020" i="1" s="1"/>
  <c r="AA1021" i="1"/>
  <c r="AB1021" i="1"/>
  <c r="AC1021" i="1" s="1"/>
  <c r="AA1022" i="1"/>
  <c r="AB1022" i="1"/>
  <c r="AC1022" i="1" s="1"/>
  <c r="AA1023" i="1"/>
  <c r="AB1023" i="1"/>
  <c r="AC1023" i="1" s="1"/>
  <c r="AA1024" i="1"/>
  <c r="AB1024" i="1"/>
  <c r="AC1024" i="1" s="1"/>
  <c r="AA1025" i="1"/>
  <c r="AB1025" i="1"/>
  <c r="AC1025" i="1" s="1"/>
  <c r="AA1026" i="1"/>
  <c r="AB1026" i="1"/>
  <c r="AC1026" i="1" s="1"/>
  <c r="AA1027" i="1"/>
  <c r="AB1027" i="1"/>
  <c r="AC1027" i="1" s="1"/>
  <c r="AA1028" i="1"/>
  <c r="AB1028" i="1"/>
  <c r="AC1028" i="1" s="1"/>
  <c r="AA1029" i="1"/>
  <c r="AB1029" i="1"/>
  <c r="AC1029" i="1" s="1"/>
  <c r="AA1030" i="1"/>
  <c r="AB1030" i="1"/>
  <c r="AC1030" i="1" s="1"/>
  <c r="AA1031" i="1"/>
  <c r="AB1031" i="1"/>
  <c r="AC1031" i="1" s="1"/>
  <c r="AA1032" i="1"/>
  <c r="AB1032" i="1"/>
  <c r="AC1032" i="1" s="1"/>
  <c r="AA1033" i="1"/>
  <c r="AB1033" i="1"/>
  <c r="AC1033" i="1" s="1"/>
  <c r="AA1034" i="1"/>
  <c r="AB1034" i="1"/>
  <c r="AC1034" i="1" s="1"/>
  <c r="AA1035" i="1"/>
  <c r="AB1035" i="1"/>
  <c r="AC1035" i="1" s="1"/>
  <c r="AA1036" i="1"/>
  <c r="AB1036" i="1"/>
  <c r="AC1036" i="1" s="1"/>
  <c r="AA1037" i="1"/>
  <c r="AB1037" i="1"/>
  <c r="AC1037" i="1" s="1"/>
  <c r="AA1038" i="1"/>
  <c r="AB1038" i="1"/>
  <c r="AC1038" i="1" s="1"/>
  <c r="AA1039" i="1"/>
  <c r="AB1039" i="1"/>
  <c r="AC1039" i="1" s="1"/>
  <c r="AA1040" i="1"/>
  <c r="AB1040" i="1"/>
  <c r="AC1040" i="1" s="1"/>
  <c r="AA1041" i="1"/>
  <c r="AB1041" i="1"/>
  <c r="AC1041" i="1" s="1"/>
  <c r="AA1042" i="1"/>
  <c r="AB1042" i="1"/>
  <c r="AC1042" i="1" s="1"/>
  <c r="AA1043" i="1"/>
  <c r="AB1043" i="1"/>
  <c r="AC1043" i="1" s="1"/>
  <c r="AA1044" i="1"/>
  <c r="AB1044" i="1"/>
  <c r="AC1044" i="1" s="1"/>
  <c r="AA1045" i="1"/>
  <c r="AB1045" i="1"/>
  <c r="AC1045" i="1" s="1"/>
  <c r="AA1046" i="1"/>
  <c r="AB1046" i="1"/>
  <c r="AC1046" i="1" s="1"/>
  <c r="AA1047" i="1"/>
  <c r="AB1047" i="1"/>
  <c r="AC1047" i="1" s="1"/>
  <c r="AA1048" i="1"/>
  <c r="AB1048" i="1"/>
  <c r="AC1048" i="1" s="1"/>
  <c r="AA1049" i="1"/>
  <c r="AB1049" i="1"/>
  <c r="AC1049" i="1" s="1"/>
  <c r="AA1050" i="1"/>
  <c r="AB1050" i="1"/>
  <c r="AC1050" i="1" s="1"/>
  <c r="AA1051" i="1"/>
  <c r="AB1051" i="1"/>
  <c r="AC1051" i="1" s="1"/>
  <c r="AA1052" i="1"/>
  <c r="AB1052" i="1"/>
  <c r="AC1052" i="1" s="1"/>
  <c r="AA1053" i="1"/>
  <c r="AB1053" i="1"/>
  <c r="AC1053" i="1" s="1"/>
  <c r="AA1054" i="1"/>
  <c r="AB1054" i="1"/>
  <c r="AC1054" i="1" s="1"/>
  <c r="AA1055" i="1"/>
  <c r="AB1055" i="1"/>
  <c r="AC1055" i="1" s="1"/>
  <c r="AA1056" i="1"/>
  <c r="AB1056" i="1"/>
  <c r="AC1056" i="1" s="1"/>
  <c r="AA1057" i="1"/>
  <c r="AB1057" i="1"/>
  <c r="AC1057" i="1" s="1"/>
  <c r="AA1058" i="1"/>
  <c r="AB1058" i="1"/>
  <c r="AC1058" i="1" s="1"/>
  <c r="AA1059" i="1"/>
  <c r="AB1059" i="1"/>
  <c r="AC1059" i="1" s="1"/>
  <c r="AA1060" i="1"/>
  <c r="AB1060" i="1"/>
  <c r="AC1060" i="1" s="1"/>
  <c r="AA1061" i="1"/>
  <c r="AB1061" i="1"/>
  <c r="AC1061" i="1" s="1"/>
  <c r="AA1062" i="1"/>
  <c r="AB1062" i="1"/>
  <c r="AC1062" i="1" s="1"/>
  <c r="AA1063" i="1"/>
  <c r="AB1063" i="1"/>
  <c r="AC1063" i="1" s="1"/>
  <c r="AA1064" i="1"/>
  <c r="AB1064" i="1"/>
  <c r="AC1064" i="1" s="1"/>
  <c r="AA1065" i="1"/>
  <c r="AB1065" i="1"/>
  <c r="AC1065" i="1" s="1"/>
  <c r="AA1066" i="1"/>
  <c r="AB1066" i="1"/>
  <c r="AC1066" i="1" s="1"/>
  <c r="AA1067" i="1"/>
  <c r="AB1067" i="1"/>
  <c r="AC1067" i="1" s="1"/>
  <c r="AA1068" i="1"/>
  <c r="AB1068" i="1"/>
  <c r="AC1068" i="1" s="1"/>
  <c r="AA1069" i="1"/>
  <c r="AB1069" i="1"/>
  <c r="AC1069" i="1" s="1"/>
  <c r="AA1070" i="1"/>
  <c r="AB1070" i="1"/>
  <c r="AC1070" i="1" s="1"/>
  <c r="AA1071" i="1"/>
  <c r="AB1071" i="1"/>
  <c r="AC1071" i="1" s="1"/>
  <c r="AA1072" i="1"/>
  <c r="AB1072" i="1"/>
  <c r="AC1072" i="1" s="1"/>
  <c r="AA1073" i="1"/>
  <c r="AB1073" i="1"/>
  <c r="AC1073" i="1" s="1"/>
  <c r="AA1074" i="1"/>
  <c r="AB1074" i="1"/>
  <c r="AC1074" i="1" s="1"/>
  <c r="AA1075" i="1"/>
  <c r="AB1075" i="1"/>
  <c r="AC1075" i="1" s="1"/>
  <c r="AA1076" i="1"/>
  <c r="AB1076" i="1"/>
  <c r="AC1076" i="1" s="1"/>
  <c r="AA1077" i="1"/>
  <c r="AB1077" i="1"/>
  <c r="AC1077" i="1" s="1"/>
  <c r="AA1078" i="1"/>
  <c r="AB1078" i="1"/>
  <c r="AC1078" i="1" s="1"/>
  <c r="AA1079" i="1"/>
  <c r="AB1079" i="1"/>
  <c r="AC1079" i="1" s="1"/>
  <c r="AA1080" i="1"/>
  <c r="AB1080" i="1"/>
  <c r="AC1080" i="1" s="1"/>
  <c r="AA1081" i="1"/>
  <c r="AB1081" i="1"/>
  <c r="AC1081" i="1" s="1"/>
  <c r="AA1082" i="1"/>
  <c r="AB1082" i="1"/>
  <c r="AC1082" i="1" s="1"/>
  <c r="AA1083" i="1"/>
  <c r="AB1083" i="1"/>
  <c r="AC1083" i="1" s="1"/>
  <c r="AA1084" i="1"/>
  <c r="AB1084" i="1"/>
  <c r="AC1084" i="1" s="1"/>
  <c r="AA1085" i="1"/>
  <c r="AB1085" i="1"/>
  <c r="AC1085" i="1" s="1"/>
  <c r="AA1086" i="1"/>
  <c r="AB1086" i="1"/>
  <c r="AC1086" i="1" s="1"/>
  <c r="AA1087" i="1"/>
  <c r="AB1087" i="1"/>
  <c r="AC1087" i="1" s="1"/>
  <c r="AA1088" i="1"/>
  <c r="AB1088" i="1"/>
  <c r="AC1088" i="1" s="1"/>
  <c r="AA1089" i="1"/>
  <c r="AB1089" i="1"/>
  <c r="AC1089" i="1" s="1"/>
  <c r="AA1090" i="1"/>
  <c r="AB1090" i="1"/>
  <c r="AC1090" i="1" s="1"/>
  <c r="AA1091" i="1"/>
  <c r="AB1091" i="1"/>
  <c r="AC1091" i="1" s="1"/>
  <c r="AA1092" i="1"/>
  <c r="AB1092" i="1"/>
  <c r="AC1092" i="1" s="1"/>
  <c r="AA1093" i="1"/>
  <c r="AB1093" i="1"/>
  <c r="AC1093" i="1" s="1"/>
  <c r="AA1094" i="1"/>
  <c r="AB1094" i="1"/>
  <c r="AC1094" i="1" s="1"/>
  <c r="AA1095" i="1"/>
  <c r="AB1095" i="1"/>
  <c r="AC1095" i="1" s="1"/>
  <c r="AA1096" i="1"/>
  <c r="AB1096" i="1"/>
  <c r="AC1096" i="1" s="1"/>
  <c r="AA1097" i="1"/>
  <c r="AB1097" i="1"/>
  <c r="AC1097" i="1" s="1"/>
  <c r="AA1098" i="1"/>
  <c r="AB1098" i="1"/>
  <c r="AC1098" i="1" s="1"/>
  <c r="AA1099" i="1"/>
  <c r="AB1099" i="1"/>
  <c r="AC1099" i="1" s="1"/>
  <c r="AA1100" i="1"/>
  <c r="AB1100" i="1"/>
  <c r="AC1100" i="1" s="1"/>
  <c r="AA1101" i="1"/>
  <c r="AB1101" i="1"/>
  <c r="AC1101" i="1" s="1"/>
  <c r="AA1102" i="1"/>
  <c r="AB1102" i="1"/>
  <c r="AC1102" i="1" s="1"/>
  <c r="AA1103" i="1"/>
  <c r="AB1103" i="1"/>
  <c r="AC1103" i="1" s="1"/>
  <c r="AA1104" i="1"/>
  <c r="AB1104" i="1"/>
  <c r="AC1104" i="1" s="1"/>
  <c r="AA1105" i="1"/>
  <c r="AB1105" i="1"/>
  <c r="AC1105" i="1" s="1"/>
  <c r="AA1106" i="1"/>
  <c r="AB1106" i="1"/>
  <c r="AC1106" i="1" s="1"/>
  <c r="AA1107" i="1"/>
  <c r="AB1107" i="1"/>
  <c r="AC1107" i="1" s="1"/>
  <c r="AA1108" i="1"/>
  <c r="AB1108" i="1"/>
  <c r="AC1108" i="1" s="1"/>
  <c r="AA1109" i="1"/>
  <c r="AB1109" i="1"/>
  <c r="AC1109" i="1" s="1"/>
  <c r="AA1110" i="1"/>
  <c r="AB1110" i="1"/>
  <c r="AC1110" i="1" s="1"/>
  <c r="AA1111" i="1"/>
  <c r="AB1111" i="1"/>
  <c r="AC1111" i="1" s="1"/>
  <c r="AA1112" i="1"/>
  <c r="AB1112" i="1"/>
  <c r="AC1112" i="1" s="1"/>
  <c r="AA1113" i="1"/>
  <c r="AB1113" i="1"/>
  <c r="AC1113" i="1" s="1"/>
  <c r="AA1114" i="1"/>
  <c r="AB1114" i="1"/>
  <c r="AC1114" i="1" s="1"/>
  <c r="AA1115" i="1"/>
  <c r="AB1115" i="1"/>
  <c r="AC1115" i="1" s="1"/>
  <c r="AA1116" i="1"/>
  <c r="AB1116" i="1"/>
  <c r="AC1116" i="1" s="1"/>
  <c r="AA1117" i="1"/>
  <c r="AB1117" i="1"/>
  <c r="AC1117" i="1" s="1"/>
  <c r="AA1118" i="1"/>
  <c r="AB1118" i="1"/>
  <c r="AC1118" i="1" s="1"/>
  <c r="AA1119" i="1"/>
  <c r="AB1119" i="1"/>
  <c r="AC1119" i="1" s="1"/>
  <c r="AA1120" i="1"/>
  <c r="AB1120" i="1"/>
  <c r="AC1120" i="1" s="1"/>
  <c r="AA1121" i="1"/>
  <c r="AB1121" i="1"/>
  <c r="AC1121" i="1" s="1"/>
  <c r="AA1122" i="1"/>
  <c r="AB1122" i="1"/>
  <c r="AC1122" i="1" s="1"/>
  <c r="AA1123" i="1"/>
  <c r="AB1123" i="1"/>
  <c r="AC1123" i="1" s="1"/>
  <c r="AA1124" i="1"/>
  <c r="AB1124" i="1"/>
  <c r="AC1124" i="1" s="1"/>
  <c r="AA1125" i="1"/>
  <c r="AB1125" i="1"/>
  <c r="AC1125" i="1" s="1"/>
  <c r="AA1126" i="1"/>
  <c r="AB1126" i="1"/>
  <c r="AC1126" i="1" s="1"/>
  <c r="AA1127" i="1"/>
  <c r="AB1127" i="1"/>
  <c r="AC1127" i="1" s="1"/>
  <c r="AA1128" i="1"/>
  <c r="AB1128" i="1"/>
  <c r="AC1128" i="1" s="1"/>
  <c r="AA1129" i="1"/>
  <c r="AB1129" i="1"/>
  <c r="AC1129" i="1" s="1"/>
  <c r="AA1130" i="1"/>
  <c r="AB1130" i="1"/>
  <c r="AC1130" i="1" s="1"/>
  <c r="AA1131" i="1"/>
  <c r="AB1131" i="1"/>
  <c r="AC1131" i="1" s="1"/>
  <c r="AA1132" i="1"/>
  <c r="AB1132" i="1"/>
  <c r="AC1132" i="1"/>
  <c r="AA1133" i="1"/>
  <c r="AB1133" i="1"/>
  <c r="AC1133" i="1" s="1"/>
  <c r="AA1134" i="1"/>
  <c r="AB1134" i="1"/>
  <c r="AC1134" i="1" s="1"/>
  <c r="AA1135" i="1"/>
  <c r="AB1135" i="1"/>
  <c r="AC1135" i="1" s="1"/>
  <c r="AA1136" i="1"/>
  <c r="AB1136" i="1"/>
  <c r="AC1136" i="1" s="1"/>
  <c r="AA1137" i="1"/>
  <c r="AB1137" i="1"/>
  <c r="AC1137" i="1" s="1"/>
  <c r="AA1138" i="1"/>
  <c r="AB1138" i="1"/>
  <c r="AC1138" i="1" s="1"/>
  <c r="AA1139" i="1"/>
  <c r="AB1139" i="1"/>
  <c r="AC1139" i="1" s="1"/>
  <c r="AA1140" i="1"/>
  <c r="AB1140" i="1"/>
  <c r="AC1140" i="1" s="1"/>
  <c r="AA1141" i="1"/>
  <c r="AB1141" i="1"/>
  <c r="AC1141" i="1" s="1"/>
  <c r="AA1142" i="1"/>
  <c r="AB1142" i="1"/>
  <c r="AC1142" i="1" s="1"/>
  <c r="AA1143" i="1"/>
  <c r="AB1143" i="1"/>
  <c r="AC1143" i="1" s="1"/>
  <c r="AA1144" i="1"/>
  <c r="AB1144" i="1"/>
  <c r="AC1144" i="1" s="1"/>
  <c r="AA1145" i="1"/>
  <c r="AB1145" i="1"/>
  <c r="AC1145" i="1" s="1"/>
  <c r="AA1146" i="1"/>
  <c r="AB1146" i="1"/>
  <c r="AC1146" i="1" s="1"/>
  <c r="AA1147" i="1"/>
  <c r="AB1147" i="1"/>
  <c r="AC1147" i="1" s="1"/>
  <c r="AA1148" i="1"/>
  <c r="AB1148" i="1"/>
  <c r="AC1148" i="1" s="1"/>
  <c r="AA1149" i="1"/>
  <c r="AB1149" i="1"/>
  <c r="AC1149" i="1" s="1"/>
  <c r="AA1150" i="1"/>
  <c r="AB1150" i="1"/>
  <c r="AC1150" i="1" s="1"/>
  <c r="AA1151" i="1"/>
  <c r="AB1151" i="1"/>
  <c r="AC1151" i="1" s="1"/>
  <c r="AA1152" i="1"/>
  <c r="AB1152" i="1"/>
  <c r="AC1152" i="1" s="1"/>
  <c r="AA1153" i="1"/>
  <c r="AB1153" i="1"/>
  <c r="AC1153" i="1" s="1"/>
  <c r="AA1154" i="1"/>
  <c r="AB1154" i="1"/>
  <c r="AC1154" i="1" s="1"/>
  <c r="AA1155" i="1"/>
  <c r="AB1155" i="1"/>
  <c r="AC1155" i="1" s="1"/>
  <c r="AA1156" i="1"/>
  <c r="AB1156" i="1"/>
  <c r="AC1156" i="1" s="1"/>
  <c r="AA1157" i="1"/>
  <c r="AB1157" i="1"/>
  <c r="AC1157" i="1" s="1"/>
  <c r="AA1158" i="1"/>
  <c r="AB1158" i="1"/>
  <c r="AC1158" i="1" s="1"/>
  <c r="AA1159" i="1"/>
  <c r="AB1159" i="1"/>
  <c r="AC1159" i="1" s="1"/>
  <c r="AA1160" i="1"/>
  <c r="AB1160" i="1"/>
  <c r="AC1160" i="1" s="1"/>
  <c r="AA1161" i="1"/>
  <c r="AB1161" i="1"/>
  <c r="AC1161" i="1" s="1"/>
  <c r="AA1162" i="1"/>
  <c r="AB1162" i="1"/>
  <c r="AC1162" i="1" s="1"/>
  <c r="AA1163" i="1"/>
  <c r="AB1163" i="1"/>
  <c r="AC1163" i="1" s="1"/>
  <c r="AA1164" i="1"/>
  <c r="AB1164" i="1"/>
  <c r="AC1164" i="1" s="1"/>
  <c r="AA1165" i="1"/>
  <c r="AB1165" i="1"/>
  <c r="AC1165" i="1" s="1"/>
  <c r="AA1166" i="1"/>
  <c r="AB1166" i="1"/>
  <c r="AC1166" i="1" s="1"/>
  <c r="AA1167" i="1"/>
  <c r="AB1167" i="1"/>
  <c r="AC1167" i="1" s="1"/>
  <c r="AA1168" i="1"/>
  <c r="AB1168" i="1"/>
  <c r="AC1168" i="1" s="1"/>
  <c r="AA1169" i="1"/>
  <c r="AB1169" i="1"/>
  <c r="AC1169" i="1" s="1"/>
  <c r="AA1170" i="1"/>
  <c r="AB1170" i="1"/>
  <c r="AC1170" i="1" s="1"/>
  <c r="AA1171" i="1"/>
  <c r="AB1171" i="1"/>
  <c r="AC1171" i="1" s="1"/>
  <c r="AA1172" i="1"/>
  <c r="AB1172" i="1"/>
  <c r="AC1172" i="1" s="1"/>
  <c r="AA1173" i="1"/>
  <c r="AB1173" i="1"/>
  <c r="AC1173" i="1" s="1"/>
  <c r="AA1174" i="1"/>
  <c r="AB1174" i="1"/>
  <c r="AC1174" i="1" s="1"/>
  <c r="AA1175" i="1"/>
  <c r="AB1175" i="1"/>
  <c r="AC1175" i="1" s="1"/>
  <c r="AA1176" i="1"/>
  <c r="AB1176" i="1"/>
  <c r="AC1176" i="1" s="1"/>
  <c r="AA1177" i="1"/>
  <c r="AB1177" i="1"/>
  <c r="AC1177" i="1" s="1"/>
  <c r="AA1178" i="1"/>
  <c r="AB1178" i="1"/>
  <c r="AC1178" i="1" s="1"/>
  <c r="AA1179" i="1"/>
  <c r="AB1179" i="1"/>
  <c r="AC1179" i="1" s="1"/>
  <c r="AA1180" i="1"/>
  <c r="AB1180" i="1"/>
  <c r="AC1180" i="1" s="1"/>
  <c r="AA1181" i="1"/>
  <c r="AB1181" i="1"/>
  <c r="AC1181" i="1" s="1"/>
  <c r="AA1182" i="1"/>
  <c r="AB1182" i="1"/>
  <c r="AC1182" i="1" s="1"/>
  <c r="AA1183" i="1"/>
  <c r="AB1183" i="1"/>
  <c r="AC1183" i="1" s="1"/>
  <c r="AA1184" i="1"/>
  <c r="AB1184" i="1"/>
  <c r="AC1184" i="1" s="1"/>
  <c r="AA1185" i="1"/>
  <c r="AB1185" i="1"/>
  <c r="AC1185" i="1" s="1"/>
  <c r="AA1186" i="1"/>
  <c r="AB1186" i="1"/>
  <c r="AC1186" i="1" s="1"/>
  <c r="AA1187" i="1"/>
  <c r="AB1187" i="1"/>
  <c r="AC1187" i="1" s="1"/>
  <c r="AA1188" i="1"/>
  <c r="AB1188" i="1"/>
  <c r="AC1188" i="1" s="1"/>
  <c r="AA1189" i="1"/>
  <c r="AB1189" i="1"/>
  <c r="AC1189" i="1" s="1"/>
  <c r="AA1190" i="1"/>
  <c r="AB1190" i="1"/>
  <c r="AC1190" i="1" s="1"/>
  <c r="AA1191" i="1"/>
  <c r="AB1191" i="1"/>
  <c r="AC1191" i="1" s="1"/>
  <c r="AA1192" i="1"/>
  <c r="AB1192" i="1"/>
  <c r="AC1192" i="1" s="1"/>
  <c r="AA1193" i="1"/>
  <c r="AB1193" i="1"/>
  <c r="AC1193" i="1" s="1"/>
  <c r="AA1194" i="1"/>
  <c r="AB1194" i="1"/>
  <c r="AC1194" i="1" s="1"/>
  <c r="AA1195" i="1"/>
  <c r="AB1195" i="1"/>
  <c r="AC1195" i="1" s="1"/>
  <c r="AA1196" i="1"/>
  <c r="AB1196" i="1"/>
  <c r="AC1196" i="1" s="1"/>
  <c r="AA1197" i="1"/>
  <c r="AB1197" i="1"/>
  <c r="AC1197" i="1" s="1"/>
  <c r="AA1198" i="1"/>
  <c r="AB1198" i="1"/>
  <c r="AC1198" i="1" s="1"/>
  <c r="AA1199" i="1"/>
  <c r="AB1199" i="1"/>
  <c r="AC1199" i="1" s="1"/>
  <c r="AA1200" i="1"/>
  <c r="AB1200" i="1"/>
  <c r="AC1200" i="1" s="1"/>
  <c r="AA1201" i="1"/>
  <c r="AB1201" i="1"/>
  <c r="AC1201" i="1" s="1"/>
  <c r="AA1202" i="1"/>
  <c r="AB1202" i="1"/>
  <c r="AC1202" i="1" s="1"/>
  <c r="AA1203" i="1"/>
  <c r="AB1203" i="1"/>
  <c r="AC1203" i="1" s="1"/>
  <c r="AA1204" i="1"/>
  <c r="AB1204" i="1"/>
  <c r="AC1204" i="1" s="1"/>
  <c r="AA1205" i="1"/>
  <c r="AB1205" i="1"/>
  <c r="AC1205" i="1" s="1"/>
  <c r="AA1206" i="1"/>
  <c r="AB1206" i="1"/>
  <c r="AC1206" i="1" s="1"/>
  <c r="AA1207" i="1"/>
  <c r="AB1207" i="1"/>
  <c r="AC1207" i="1" s="1"/>
  <c r="AA1208" i="1"/>
  <c r="AB1208" i="1"/>
  <c r="AC1208" i="1" s="1"/>
  <c r="AA1209" i="1"/>
  <c r="AB1209" i="1"/>
  <c r="AC1209" i="1" s="1"/>
  <c r="AA1210" i="1"/>
  <c r="AB1210" i="1"/>
  <c r="AC1210" i="1" s="1"/>
  <c r="AA1211" i="1"/>
  <c r="AB1211" i="1"/>
  <c r="AC1211" i="1" s="1"/>
  <c r="AA1212" i="1"/>
  <c r="AB1212" i="1"/>
  <c r="AC1212" i="1" s="1"/>
  <c r="AA1213" i="1"/>
  <c r="AB1213" i="1"/>
  <c r="AC1213" i="1" s="1"/>
  <c r="AA1214" i="1"/>
  <c r="AB1214" i="1"/>
  <c r="AC1214" i="1" s="1"/>
  <c r="AA1215" i="1"/>
  <c r="AB1215" i="1"/>
  <c r="AC1215" i="1" s="1"/>
  <c r="AA1216" i="1"/>
  <c r="AB1216" i="1"/>
  <c r="AC1216" i="1" s="1"/>
  <c r="AA1217" i="1"/>
  <c r="AB1217" i="1"/>
  <c r="AC1217" i="1" s="1"/>
  <c r="AA1218" i="1"/>
  <c r="AB1218" i="1"/>
  <c r="AC1218" i="1" s="1"/>
  <c r="AA1219" i="1"/>
  <c r="AB1219" i="1"/>
  <c r="AC1219" i="1" s="1"/>
  <c r="AA1220" i="1"/>
  <c r="AB1220" i="1"/>
  <c r="AC1220" i="1" s="1"/>
  <c r="AA1221" i="1"/>
  <c r="AB1221" i="1"/>
  <c r="AC1221" i="1" s="1"/>
  <c r="AA1222" i="1"/>
  <c r="AB1222" i="1"/>
  <c r="AC1222" i="1" s="1"/>
  <c r="AA1223" i="1"/>
  <c r="AB1223" i="1"/>
  <c r="AC1223" i="1" s="1"/>
  <c r="AA1224" i="1"/>
  <c r="AB1224" i="1"/>
  <c r="AC1224" i="1" s="1"/>
  <c r="AA1225" i="1"/>
  <c r="AB1225" i="1"/>
  <c r="AC1225" i="1" s="1"/>
  <c r="AA1226" i="1"/>
  <c r="AB1226" i="1"/>
  <c r="AC1226" i="1" s="1"/>
  <c r="AA1227" i="1"/>
  <c r="AB1227" i="1"/>
  <c r="AC1227" i="1" s="1"/>
  <c r="AA1228" i="1"/>
  <c r="AB1228" i="1"/>
  <c r="AC1228" i="1" s="1"/>
  <c r="AA1229" i="1"/>
  <c r="AB1229" i="1"/>
  <c r="AC1229" i="1" s="1"/>
  <c r="AA1230" i="1"/>
  <c r="AB1230" i="1"/>
  <c r="AC1230" i="1" s="1"/>
  <c r="AA1231" i="1"/>
  <c r="AB1231" i="1"/>
  <c r="AC1231" i="1" s="1"/>
  <c r="AA1232" i="1"/>
  <c r="AB1232" i="1"/>
  <c r="AC1232" i="1" s="1"/>
  <c r="AA1233" i="1"/>
  <c r="AB1233" i="1"/>
  <c r="AC1233" i="1" s="1"/>
  <c r="AA1234" i="1"/>
  <c r="AB1234" i="1"/>
  <c r="AC1234" i="1" s="1"/>
  <c r="AA1235" i="1"/>
  <c r="AB1235" i="1"/>
  <c r="AC1235" i="1" s="1"/>
  <c r="AA1236" i="1"/>
  <c r="AB1236" i="1"/>
  <c r="AC1236" i="1" s="1"/>
  <c r="AA1237" i="1"/>
  <c r="AB1237" i="1"/>
  <c r="AC1237" i="1" s="1"/>
  <c r="AA1238" i="1"/>
  <c r="AB1238" i="1"/>
  <c r="AC1238" i="1" s="1"/>
  <c r="AA1239" i="1"/>
  <c r="AB1239" i="1"/>
  <c r="AC1239" i="1" s="1"/>
  <c r="AA1240" i="1"/>
  <c r="AB1240" i="1"/>
  <c r="AC1240" i="1" s="1"/>
  <c r="AA1241" i="1"/>
  <c r="AB1241" i="1"/>
  <c r="AC1241" i="1" s="1"/>
  <c r="AA1242" i="1"/>
  <c r="AB1242" i="1"/>
  <c r="AC1242" i="1" s="1"/>
  <c r="AA1243" i="1"/>
  <c r="AB1243" i="1"/>
  <c r="AC1243" i="1" s="1"/>
  <c r="AA1244" i="1"/>
  <c r="AB1244" i="1"/>
  <c r="AC1244" i="1" s="1"/>
  <c r="AA1245" i="1"/>
  <c r="AB1245" i="1"/>
  <c r="AC1245" i="1" s="1"/>
  <c r="AA1246" i="1"/>
  <c r="AB1246" i="1"/>
  <c r="AC1246" i="1" s="1"/>
  <c r="AA1247" i="1"/>
  <c r="AB1247" i="1"/>
  <c r="AC1247" i="1" s="1"/>
  <c r="AA1248" i="1"/>
  <c r="AB1248" i="1"/>
  <c r="AC1248" i="1" s="1"/>
  <c r="AA1249" i="1"/>
  <c r="AB1249" i="1"/>
  <c r="AC1249" i="1" s="1"/>
  <c r="AA1250" i="1"/>
  <c r="AB1250" i="1"/>
  <c r="AC1250" i="1" s="1"/>
  <c r="AA1251" i="1"/>
  <c r="AB1251" i="1"/>
  <c r="AC1251" i="1" s="1"/>
  <c r="AA1252" i="1"/>
  <c r="AB1252" i="1"/>
  <c r="AC1252" i="1" s="1"/>
  <c r="AA1253" i="1"/>
  <c r="AB1253" i="1"/>
  <c r="AC1253" i="1" s="1"/>
  <c r="AA1254" i="1"/>
  <c r="AB1254" i="1"/>
  <c r="AC1254" i="1" s="1"/>
  <c r="AA1255" i="1"/>
  <c r="AB1255" i="1"/>
  <c r="AC1255" i="1" s="1"/>
  <c r="AA1256" i="1"/>
  <c r="AB1256" i="1"/>
  <c r="AC1256" i="1" s="1"/>
  <c r="AA1257" i="1"/>
  <c r="AB1257" i="1"/>
  <c r="AC1257" i="1" s="1"/>
  <c r="AA1258" i="1"/>
  <c r="AB1258" i="1"/>
  <c r="AC1258" i="1" s="1"/>
  <c r="AA1259" i="1"/>
  <c r="AB1259" i="1"/>
  <c r="AC1259" i="1" s="1"/>
  <c r="AA1260" i="1"/>
  <c r="AB1260" i="1"/>
  <c r="AC1260" i="1" s="1"/>
  <c r="AA1261" i="1"/>
  <c r="AB1261" i="1"/>
  <c r="AC1261" i="1" s="1"/>
  <c r="AA1262" i="1"/>
  <c r="AB1262" i="1"/>
  <c r="AC1262" i="1" s="1"/>
  <c r="AA1263" i="1"/>
  <c r="AB1263" i="1"/>
  <c r="AC1263" i="1" s="1"/>
  <c r="AA1264" i="1"/>
  <c r="AB1264" i="1"/>
  <c r="AC1264" i="1" s="1"/>
  <c r="AA1265" i="1"/>
  <c r="AB1265" i="1"/>
  <c r="AC1265" i="1" s="1"/>
  <c r="AA1266" i="1"/>
  <c r="AB1266" i="1"/>
  <c r="AC1266" i="1" s="1"/>
  <c r="AA1267" i="1"/>
  <c r="AB1267" i="1"/>
  <c r="AC1267" i="1" s="1"/>
  <c r="AA1268" i="1"/>
  <c r="AB1268" i="1"/>
  <c r="AC1268" i="1" s="1"/>
  <c r="AA1269" i="1"/>
  <c r="AB1269" i="1"/>
  <c r="AC1269" i="1" s="1"/>
  <c r="AA1270" i="1"/>
  <c r="AB1270" i="1"/>
  <c r="AC1270" i="1" s="1"/>
  <c r="AA1271" i="1"/>
  <c r="AB1271" i="1"/>
  <c r="AC1271" i="1" s="1"/>
  <c r="AA1272" i="1"/>
  <c r="AB1272" i="1"/>
  <c r="AC1272" i="1" s="1"/>
  <c r="AA1273" i="1"/>
  <c r="AB1273" i="1"/>
  <c r="AC1273" i="1" s="1"/>
  <c r="AA1274" i="1"/>
  <c r="AB1274" i="1"/>
  <c r="AC1274" i="1" s="1"/>
  <c r="AA1275" i="1"/>
  <c r="AB1275" i="1"/>
  <c r="AC1275" i="1" s="1"/>
  <c r="AA1276" i="1"/>
  <c r="AB1276" i="1"/>
  <c r="AC1276" i="1" s="1"/>
  <c r="AA1277" i="1"/>
  <c r="AB1277" i="1"/>
  <c r="AC1277" i="1" s="1"/>
  <c r="AA1278" i="1"/>
  <c r="AB1278" i="1"/>
  <c r="AC1278" i="1" s="1"/>
  <c r="AA1279" i="1"/>
  <c r="AB1279" i="1"/>
  <c r="AC1279" i="1" s="1"/>
  <c r="AA1280" i="1"/>
  <c r="AB1280" i="1"/>
  <c r="AC1280" i="1" s="1"/>
  <c r="AA1281" i="1"/>
  <c r="AB1281" i="1"/>
  <c r="AC1281" i="1" s="1"/>
  <c r="AA1282" i="1"/>
  <c r="AB1282" i="1"/>
  <c r="AC1282" i="1" s="1"/>
  <c r="AA1283" i="1"/>
  <c r="AB1283" i="1"/>
  <c r="AC1283" i="1" s="1"/>
  <c r="AA1284" i="1"/>
  <c r="AB1284" i="1"/>
  <c r="AC1284" i="1" s="1"/>
  <c r="AA1285" i="1"/>
  <c r="AB1285" i="1"/>
  <c r="AC1285" i="1" s="1"/>
  <c r="AA1286" i="1"/>
  <c r="AB1286" i="1"/>
  <c r="AC1286" i="1" s="1"/>
  <c r="AA1287" i="1"/>
  <c r="AB1287" i="1"/>
  <c r="AC1287" i="1" s="1"/>
  <c r="AA1288" i="1"/>
  <c r="AB1288" i="1"/>
  <c r="AC1288" i="1" s="1"/>
  <c r="AA1289" i="1"/>
  <c r="AB1289" i="1"/>
  <c r="AC1289" i="1" s="1"/>
  <c r="AA1290" i="1"/>
  <c r="AB1290" i="1"/>
  <c r="AC1290" i="1" s="1"/>
  <c r="AA1291" i="1"/>
  <c r="AB1291" i="1"/>
  <c r="AC1291" i="1" s="1"/>
  <c r="AA1292" i="1"/>
  <c r="AB1292" i="1"/>
  <c r="AC1292" i="1" s="1"/>
  <c r="AA1293" i="1"/>
  <c r="AB1293" i="1"/>
  <c r="AC1293" i="1" s="1"/>
  <c r="AA1294" i="1"/>
  <c r="AB1294" i="1"/>
  <c r="AC1294" i="1" s="1"/>
  <c r="AA1295" i="1"/>
  <c r="AB1295" i="1"/>
  <c r="AC1295" i="1" s="1"/>
  <c r="AA1296" i="1"/>
  <c r="AB1296" i="1"/>
  <c r="AC1296" i="1" s="1"/>
  <c r="AA1297" i="1"/>
  <c r="AB1297" i="1"/>
  <c r="AC1297" i="1" s="1"/>
  <c r="AA1298" i="1"/>
  <c r="AB1298" i="1"/>
  <c r="AC1298" i="1" s="1"/>
  <c r="AA1299" i="1"/>
  <c r="AB1299" i="1"/>
  <c r="AC1299" i="1" s="1"/>
  <c r="AA1300" i="1"/>
  <c r="AB1300" i="1"/>
  <c r="AC1300" i="1" s="1"/>
  <c r="AA1301" i="1"/>
  <c r="AB1301" i="1"/>
  <c r="AC1301" i="1" s="1"/>
  <c r="AA1302" i="1"/>
  <c r="AB1302" i="1"/>
  <c r="AC1302" i="1" s="1"/>
  <c r="AA1303" i="1"/>
  <c r="AB1303" i="1"/>
  <c r="AC1303" i="1" s="1"/>
  <c r="AA1304" i="1"/>
  <c r="AB1304" i="1"/>
  <c r="AC1304" i="1" s="1"/>
  <c r="AA1305" i="1"/>
  <c r="AB1305" i="1"/>
  <c r="AC1305" i="1" s="1"/>
  <c r="AA1306" i="1"/>
  <c r="AB1306" i="1"/>
  <c r="AC1306" i="1" s="1"/>
  <c r="AA1307" i="1"/>
  <c r="AB1307" i="1"/>
  <c r="AC1307" i="1" s="1"/>
  <c r="AA1308" i="1"/>
  <c r="AB1308" i="1"/>
  <c r="AC1308" i="1" s="1"/>
  <c r="AA1309" i="1"/>
  <c r="AB1309" i="1"/>
  <c r="AC1309" i="1" s="1"/>
  <c r="AA1310" i="1"/>
  <c r="AB1310" i="1"/>
  <c r="AC1310" i="1" s="1"/>
  <c r="AA1311" i="1"/>
  <c r="AB1311" i="1"/>
  <c r="AC1311" i="1" s="1"/>
  <c r="AA1312" i="1"/>
  <c r="AB1312" i="1"/>
  <c r="AC1312" i="1" s="1"/>
  <c r="AA1313" i="1"/>
  <c r="AB1313" i="1"/>
  <c r="AC1313" i="1" s="1"/>
  <c r="AA1314" i="1"/>
  <c r="AB1314" i="1"/>
  <c r="AC1314" i="1" s="1"/>
  <c r="AA1315" i="1"/>
  <c r="AB1315" i="1"/>
  <c r="AC1315" i="1" s="1"/>
  <c r="AA1316" i="1"/>
  <c r="AB1316" i="1"/>
  <c r="AC1316" i="1" s="1"/>
  <c r="AA1317" i="1"/>
  <c r="AB1317" i="1"/>
  <c r="AC1317" i="1" s="1"/>
  <c r="AA1318" i="1"/>
  <c r="AB1318" i="1"/>
  <c r="AC1318" i="1" s="1"/>
  <c r="AA1319" i="1"/>
  <c r="AB1319" i="1"/>
  <c r="AC1319" i="1" s="1"/>
  <c r="AA1320" i="1"/>
  <c r="AB1320" i="1"/>
  <c r="AC1320" i="1" s="1"/>
  <c r="AA1321" i="1"/>
  <c r="AB1321" i="1"/>
  <c r="AC1321" i="1" s="1"/>
  <c r="AA1322" i="1"/>
  <c r="AB1322" i="1"/>
  <c r="AC1322" i="1" s="1"/>
  <c r="AA1323" i="1"/>
  <c r="AB1323" i="1"/>
  <c r="AC1323" i="1" s="1"/>
  <c r="AA1324" i="1"/>
  <c r="AB1324" i="1"/>
  <c r="AC1324" i="1" s="1"/>
  <c r="AA1325" i="1"/>
  <c r="AB1325" i="1"/>
  <c r="AC1325" i="1" s="1"/>
  <c r="AA1326" i="1"/>
  <c r="AB1326" i="1"/>
  <c r="AC1326" i="1" s="1"/>
  <c r="AA1327" i="1"/>
  <c r="AB1327" i="1"/>
  <c r="AC1327" i="1" s="1"/>
  <c r="AA1328" i="1"/>
  <c r="AB1328" i="1"/>
  <c r="AC1328" i="1" s="1"/>
  <c r="AA1329" i="1"/>
  <c r="AB1329" i="1"/>
  <c r="AC1329" i="1" s="1"/>
  <c r="AA1330" i="1"/>
  <c r="AB1330" i="1"/>
  <c r="AC1330" i="1" s="1"/>
  <c r="AA1331" i="1"/>
  <c r="AB1331" i="1"/>
  <c r="AC1331" i="1" s="1"/>
  <c r="AA1332" i="1"/>
  <c r="AB1332" i="1"/>
  <c r="AC1332" i="1" s="1"/>
  <c r="AA1333" i="1"/>
  <c r="AB1333" i="1"/>
  <c r="AC1333" i="1" s="1"/>
  <c r="AA1334" i="1"/>
  <c r="AB1334" i="1"/>
  <c r="AC1334" i="1" s="1"/>
  <c r="AA1335" i="1"/>
  <c r="AB1335" i="1"/>
  <c r="AC1335" i="1" s="1"/>
  <c r="AA1336" i="1"/>
  <c r="AB1336" i="1"/>
  <c r="AC1336" i="1" s="1"/>
  <c r="AA1337" i="1"/>
  <c r="AB1337" i="1"/>
  <c r="AC1337" i="1" s="1"/>
  <c r="AA1338" i="1"/>
  <c r="AB1338" i="1"/>
  <c r="AC1338" i="1" s="1"/>
  <c r="AA1339" i="1"/>
  <c r="AB1339" i="1"/>
  <c r="AC1339" i="1" s="1"/>
  <c r="AA1340" i="1"/>
  <c r="AB1340" i="1"/>
  <c r="AC1340" i="1" s="1"/>
  <c r="AA1341" i="1"/>
  <c r="AB1341" i="1"/>
  <c r="AC1341" i="1" s="1"/>
  <c r="AA1342" i="1"/>
  <c r="AB1342" i="1"/>
  <c r="AC1342" i="1" s="1"/>
  <c r="AA1343" i="1"/>
  <c r="AB1343" i="1"/>
  <c r="AC1343" i="1" s="1"/>
  <c r="AA1344" i="1"/>
  <c r="AB1344" i="1"/>
  <c r="AC1344" i="1" s="1"/>
  <c r="AA1345" i="1"/>
  <c r="AB1345" i="1"/>
  <c r="AC1345" i="1" s="1"/>
  <c r="AA1346" i="1"/>
  <c r="AB1346" i="1"/>
  <c r="AC1346" i="1" s="1"/>
  <c r="AA1347" i="1"/>
  <c r="AB1347" i="1"/>
  <c r="AC1347" i="1" s="1"/>
  <c r="AA1348" i="1"/>
  <c r="AB1348" i="1"/>
  <c r="AC1348" i="1" s="1"/>
  <c r="AA1349" i="1"/>
  <c r="AB1349" i="1"/>
  <c r="AC1349" i="1" s="1"/>
  <c r="AA1350" i="1"/>
  <c r="AB1350" i="1"/>
  <c r="AC1350" i="1" s="1"/>
  <c r="AA1351" i="1"/>
  <c r="AB1351" i="1"/>
  <c r="AC1351" i="1" s="1"/>
  <c r="AA1352" i="1"/>
  <c r="AB1352" i="1"/>
  <c r="AC1352" i="1" s="1"/>
  <c r="AA1353" i="1"/>
  <c r="AB1353" i="1"/>
  <c r="AC1353" i="1" s="1"/>
  <c r="AA1354" i="1"/>
  <c r="AB1354" i="1"/>
  <c r="AC1354" i="1" s="1"/>
  <c r="AA1355" i="1"/>
  <c r="AB1355" i="1"/>
  <c r="AC1355" i="1" s="1"/>
  <c r="AA1356" i="1"/>
  <c r="AB1356" i="1"/>
  <c r="AC1356" i="1" s="1"/>
  <c r="AA1357" i="1"/>
  <c r="AB1357" i="1"/>
  <c r="AC1357" i="1" s="1"/>
  <c r="AA1358" i="1"/>
  <c r="AB1358" i="1"/>
  <c r="AC1358" i="1" s="1"/>
  <c r="AA1359" i="1"/>
  <c r="AB1359" i="1"/>
  <c r="AC1359" i="1" s="1"/>
  <c r="AA1360" i="1"/>
  <c r="AB1360" i="1"/>
  <c r="AC1360" i="1" s="1"/>
  <c r="AA1361" i="1"/>
  <c r="AB1361" i="1"/>
  <c r="AC1361" i="1" s="1"/>
  <c r="AA1362" i="1"/>
  <c r="AB1362" i="1"/>
  <c r="AC1362" i="1" s="1"/>
  <c r="AA1363" i="1"/>
  <c r="AB1363" i="1"/>
  <c r="AC1363" i="1" s="1"/>
  <c r="AA1364" i="1"/>
  <c r="AB1364" i="1"/>
  <c r="AC1364" i="1" s="1"/>
  <c r="AA1365" i="1"/>
  <c r="AB1365" i="1"/>
  <c r="AC1365" i="1" s="1"/>
  <c r="AA1366" i="1"/>
  <c r="AB1366" i="1"/>
  <c r="AC1366" i="1" s="1"/>
  <c r="AA1367" i="1"/>
  <c r="AB1367" i="1"/>
  <c r="AC1367" i="1" s="1"/>
  <c r="AA1368" i="1"/>
  <c r="AB1368" i="1"/>
  <c r="AC1368" i="1" s="1"/>
  <c r="AA1369" i="1"/>
  <c r="AB1369" i="1"/>
  <c r="AC1369" i="1" s="1"/>
  <c r="AA1370" i="1"/>
  <c r="AB1370" i="1"/>
  <c r="AC1370" i="1" s="1"/>
  <c r="AA1371" i="1"/>
  <c r="AB1371" i="1"/>
  <c r="AC1371" i="1" s="1"/>
  <c r="AA1372" i="1"/>
  <c r="AB1372" i="1"/>
  <c r="AC1372" i="1" s="1"/>
  <c r="AA1373" i="1"/>
  <c r="AB1373" i="1"/>
  <c r="AC1373" i="1" s="1"/>
  <c r="AA1374" i="1"/>
  <c r="AB1374" i="1"/>
  <c r="AC1374" i="1" s="1"/>
  <c r="AA1375" i="1"/>
  <c r="AB1375" i="1"/>
  <c r="AC1375" i="1" s="1"/>
  <c r="AA1376" i="1"/>
  <c r="AB1376" i="1"/>
  <c r="AC1376" i="1" s="1"/>
  <c r="AA1377" i="1"/>
  <c r="AB1377" i="1"/>
  <c r="AC1377" i="1" s="1"/>
  <c r="AA1378" i="1"/>
  <c r="AB1378" i="1"/>
  <c r="AC1378" i="1" s="1"/>
  <c r="AA1379" i="1"/>
  <c r="AB1379" i="1"/>
  <c r="AC1379" i="1" s="1"/>
  <c r="AA1380" i="1"/>
  <c r="AB1380" i="1"/>
  <c r="AC1380" i="1" s="1"/>
  <c r="AA1381" i="1"/>
  <c r="AB1381" i="1"/>
  <c r="AC1381" i="1" s="1"/>
  <c r="AA1382" i="1"/>
  <c r="AB1382" i="1"/>
  <c r="AC1382" i="1" s="1"/>
  <c r="AA1383" i="1"/>
  <c r="AB1383" i="1"/>
  <c r="AC1383" i="1" s="1"/>
  <c r="AA1384" i="1"/>
  <c r="AB1384" i="1"/>
  <c r="AC1384" i="1" s="1"/>
  <c r="AA1385" i="1"/>
  <c r="AB1385" i="1"/>
  <c r="AC1385" i="1" s="1"/>
  <c r="AA1386" i="1"/>
  <c r="AB1386" i="1"/>
  <c r="AC1386" i="1" s="1"/>
  <c r="AA1387" i="1"/>
  <c r="AB1387" i="1"/>
  <c r="AC1387" i="1" s="1"/>
  <c r="AA1388" i="1"/>
  <c r="AB1388" i="1"/>
  <c r="AC1388" i="1" s="1"/>
  <c r="AA1389" i="1"/>
  <c r="AB1389" i="1"/>
  <c r="AC1389" i="1" s="1"/>
  <c r="AA1390" i="1"/>
  <c r="AB1390" i="1"/>
  <c r="AC1390" i="1" s="1"/>
  <c r="AA1391" i="1"/>
  <c r="AB1391" i="1"/>
  <c r="AC1391" i="1" s="1"/>
  <c r="AA1392" i="1"/>
  <c r="AB1392" i="1"/>
  <c r="AC1392" i="1" s="1"/>
  <c r="AA1393" i="1"/>
  <c r="AB1393" i="1"/>
  <c r="AC1393" i="1" s="1"/>
  <c r="AA1394" i="1"/>
  <c r="AB1394" i="1"/>
  <c r="AC1394" i="1" s="1"/>
  <c r="AA1395" i="1"/>
  <c r="AB1395" i="1"/>
  <c r="AC1395" i="1" s="1"/>
  <c r="AA1396" i="1"/>
  <c r="AB1396" i="1"/>
  <c r="AC1396" i="1" s="1"/>
  <c r="AA1397" i="1"/>
  <c r="AB1397" i="1"/>
  <c r="AC1397" i="1" s="1"/>
  <c r="AA1398" i="1"/>
  <c r="AB1398" i="1"/>
  <c r="AC1398" i="1" s="1"/>
  <c r="AA1399" i="1"/>
  <c r="AB1399" i="1"/>
  <c r="AC1399" i="1" s="1"/>
  <c r="AA1400" i="1"/>
  <c r="AB1400" i="1"/>
  <c r="AC1400" i="1" s="1"/>
  <c r="AA1401" i="1"/>
  <c r="AB1401" i="1"/>
  <c r="AC1401" i="1" s="1"/>
  <c r="AA1402" i="1"/>
  <c r="AB1402" i="1"/>
  <c r="AC1402" i="1" s="1"/>
  <c r="AA1403" i="1"/>
  <c r="AB1403" i="1"/>
  <c r="AC1403" i="1" s="1"/>
  <c r="AA1404" i="1"/>
  <c r="AB1404" i="1"/>
  <c r="AC1404" i="1" s="1"/>
  <c r="AA1405" i="1"/>
  <c r="AB1405" i="1"/>
  <c r="AC1405" i="1" s="1"/>
  <c r="AA1406" i="1"/>
  <c r="AB1406" i="1"/>
  <c r="AC1406" i="1" s="1"/>
  <c r="AA1407" i="1"/>
  <c r="AB1407" i="1"/>
  <c r="AC1407" i="1" s="1"/>
  <c r="AA1408" i="1"/>
  <c r="AB1408" i="1"/>
  <c r="AC1408" i="1" s="1"/>
  <c r="AA1409" i="1"/>
  <c r="AB1409" i="1"/>
  <c r="AC1409" i="1" s="1"/>
  <c r="AA1410" i="1"/>
  <c r="AB1410" i="1"/>
  <c r="AC1410" i="1" s="1"/>
  <c r="AA1411" i="1"/>
  <c r="AB1411" i="1"/>
  <c r="AC1411" i="1" s="1"/>
  <c r="AA1412" i="1"/>
  <c r="AB1412" i="1"/>
  <c r="AC1412" i="1" s="1"/>
  <c r="AA1413" i="1"/>
  <c r="AB1413" i="1"/>
  <c r="AC1413" i="1" s="1"/>
  <c r="AA1414" i="1"/>
  <c r="AB1414" i="1"/>
  <c r="AC1414" i="1" s="1"/>
  <c r="AA1415" i="1"/>
  <c r="AB1415" i="1"/>
  <c r="AC1415" i="1" s="1"/>
  <c r="AA1416" i="1"/>
  <c r="AB1416" i="1"/>
  <c r="AC1416" i="1" s="1"/>
  <c r="AA1417" i="1"/>
  <c r="AB1417" i="1"/>
  <c r="AC1417" i="1" s="1"/>
  <c r="AA1418" i="1"/>
  <c r="AB1418" i="1"/>
  <c r="AC1418" i="1" s="1"/>
  <c r="AA1419" i="1"/>
  <c r="AB1419" i="1"/>
  <c r="AC1419" i="1" s="1"/>
  <c r="AA1420" i="1"/>
  <c r="AB1420" i="1"/>
  <c r="AC1420" i="1" s="1"/>
  <c r="AA1421" i="1"/>
  <c r="AB1421" i="1"/>
  <c r="AC1421" i="1" s="1"/>
  <c r="AA1422" i="1"/>
  <c r="AB1422" i="1"/>
  <c r="AC1422" i="1" s="1"/>
  <c r="AA1423" i="1"/>
  <c r="AB1423" i="1"/>
  <c r="AC1423" i="1" s="1"/>
  <c r="AA1424" i="1"/>
  <c r="AB1424" i="1"/>
  <c r="AC1424" i="1" s="1"/>
  <c r="AA1425" i="1"/>
  <c r="AB1425" i="1"/>
  <c r="AC1425" i="1" s="1"/>
  <c r="AA1426" i="1"/>
  <c r="AB1426" i="1"/>
  <c r="AC1426" i="1" s="1"/>
  <c r="AA1427" i="1"/>
  <c r="AB1427" i="1"/>
  <c r="AC1427" i="1" s="1"/>
  <c r="AA1428" i="1"/>
  <c r="AB1428" i="1"/>
  <c r="AC1428" i="1" s="1"/>
  <c r="AA1429" i="1"/>
  <c r="AB1429" i="1"/>
  <c r="AC1429" i="1" s="1"/>
  <c r="AA1430" i="1"/>
  <c r="AB1430" i="1"/>
  <c r="AC1430" i="1" s="1"/>
  <c r="AA1431" i="1"/>
  <c r="AB1431" i="1"/>
  <c r="AC1431" i="1" s="1"/>
  <c r="AA1432" i="1"/>
  <c r="AB1432" i="1"/>
  <c r="AC1432" i="1" s="1"/>
  <c r="AA1433" i="1"/>
  <c r="AB1433" i="1"/>
  <c r="AC1433" i="1" s="1"/>
  <c r="AA1434" i="1"/>
  <c r="AB1434" i="1"/>
  <c r="AC1434" i="1" s="1"/>
  <c r="AA1435" i="1"/>
  <c r="AB1435" i="1"/>
  <c r="AC1435" i="1" s="1"/>
  <c r="AA1436" i="1"/>
  <c r="AB1436" i="1"/>
  <c r="AC1436" i="1" s="1"/>
  <c r="AA1437" i="1"/>
  <c r="AB1437" i="1"/>
  <c r="AC1437" i="1" s="1"/>
  <c r="AA1438" i="1"/>
  <c r="AB1438" i="1"/>
  <c r="AC1438" i="1" s="1"/>
  <c r="AA1439" i="1"/>
  <c r="AB1439" i="1"/>
  <c r="AC1439" i="1" s="1"/>
  <c r="AA1440" i="1"/>
  <c r="AB1440" i="1"/>
  <c r="AC1440" i="1" s="1"/>
  <c r="AA1441" i="1"/>
  <c r="AB1441" i="1"/>
  <c r="AC1441" i="1" s="1"/>
  <c r="AA1442" i="1"/>
  <c r="AB1442" i="1"/>
  <c r="AC1442" i="1" s="1"/>
  <c r="AA1443" i="1"/>
  <c r="AB1443" i="1"/>
  <c r="AC1443" i="1" s="1"/>
  <c r="AA1444" i="1"/>
  <c r="AB1444" i="1"/>
  <c r="AC1444" i="1" s="1"/>
  <c r="AA1445" i="1"/>
  <c r="AB1445" i="1"/>
  <c r="AC1445" i="1" s="1"/>
  <c r="AA1446" i="1"/>
  <c r="AB1446" i="1"/>
  <c r="AC1446" i="1" s="1"/>
  <c r="AA1447" i="1"/>
  <c r="AB1447" i="1"/>
  <c r="AC1447" i="1" s="1"/>
  <c r="AA1448" i="1"/>
  <c r="AB1448" i="1"/>
  <c r="AC1448" i="1" s="1"/>
  <c r="AA1449" i="1"/>
  <c r="AB1449" i="1"/>
  <c r="AC1449" i="1" s="1"/>
  <c r="AA1450" i="1"/>
  <c r="AB1450" i="1"/>
  <c r="AC1450" i="1" s="1"/>
  <c r="AA1451" i="1"/>
  <c r="AB1451" i="1"/>
  <c r="AC1451" i="1" s="1"/>
  <c r="AA1452" i="1"/>
  <c r="AB1452" i="1"/>
  <c r="AC1452" i="1" s="1"/>
  <c r="AA1453" i="1"/>
  <c r="AB1453" i="1"/>
  <c r="AC1453" i="1" s="1"/>
  <c r="AA1454" i="1"/>
  <c r="AB1454" i="1"/>
  <c r="AC1454" i="1" s="1"/>
  <c r="AA1455" i="1"/>
  <c r="AB1455" i="1"/>
  <c r="AC1455" i="1" s="1"/>
  <c r="AA1456" i="1"/>
  <c r="AB1456" i="1"/>
  <c r="AC1456" i="1" s="1"/>
  <c r="AA1457" i="1"/>
  <c r="AB1457" i="1"/>
  <c r="AC1457" i="1" s="1"/>
  <c r="AA1458" i="1"/>
  <c r="AB1458" i="1"/>
  <c r="AC1458" i="1" s="1"/>
  <c r="AA1459" i="1"/>
  <c r="AB1459" i="1"/>
  <c r="AC1459" i="1" s="1"/>
  <c r="AA1460" i="1"/>
  <c r="AB1460" i="1"/>
  <c r="AC1460" i="1" s="1"/>
  <c r="AA1461" i="1"/>
  <c r="AB1461" i="1"/>
  <c r="AC1461" i="1" s="1"/>
  <c r="AA1462" i="1"/>
  <c r="AB1462" i="1"/>
  <c r="AC1462" i="1" s="1"/>
  <c r="AA1463" i="1"/>
  <c r="AB1463" i="1"/>
  <c r="AC1463" i="1" s="1"/>
  <c r="AA1464" i="1"/>
  <c r="AB1464" i="1"/>
  <c r="AC1464" i="1" s="1"/>
  <c r="AA1465" i="1"/>
  <c r="AB1465" i="1"/>
  <c r="AC1465" i="1" s="1"/>
  <c r="AA1466" i="1"/>
  <c r="AB1466" i="1"/>
  <c r="AC1466" i="1" s="1"/>
  <c r="AA1467" i="1"/>
  <c r="AB1467" i="1"/>
  <c r="AC1467" i="1" s="1"/>
  <c r="AA1468" i="1"/>
  <c r="AB1468" i="1"/>
  <c r="AC1468" i="1" s="1"/>
  <c r="AA1469" i="1"/>
  <c r="AB1469" i="1"/>
  <c r="AC1469" i="1" s="1"/>
  <c r="AA1470" i="1"/>
  <c r="AB1470" i="1"/>
  <c r="AC1470" i="1" s="1"/>
  <c r="AA1471" i="1"/>
  <c r="AB1471" i="1"/>
  <c r="AC1471" i="1" s="1"/>
  <c r="AA1472" i="1"/>
  <c r="AB1472" i="1"/>
  <c r="AC1472" i="1" s="1"/>
  <c r="AA1473" i="1"/>
  <c r="AB1473" i="1"/>
  <c r="AC1473" i="1" s="1"/>
  <c r="AA1474" i="1"/>
  <c r="AB1474" i="1"/>
  <c r="AC1474" i="1" s="1"/>
  <c r="AA1475" i="1"/>
  <c r="AB1475" i="1"/>
  <c r="AC1475" i="1" s="1"/>
  <c r="AA1476" i="1"/>
  <c r="AB1476" i="1"/>
  <c r="AC1476" i="1" s="1"/>
  <c r="AA1477" i="1"/>
  <c r="AB1477" i="1"/>
  <c r="AC1477" i="1" s="1"/>
  <c r="AA1478" i="1"/>
  <c r="AB1478" i="1"/>
  <c r="AC1478" i="1" s="1"/>
  <c r="AA1479" i="1"/>
  <c r="AB1479" i="1"/>
  <c r="AC1479" i="1" s="1"/>
  <c r="AA1480" i="1"/>
  <c r="AB1480" i="1"/>
  <c r="AC1480" i="1" s="1"/>
  <c r="AA1481" i="1"/>
  <c r="AB1481" i="1"/>
  <c r="AC1481" i="1" s="1"/>
  <c r="AA1482" i="1"/>
  <c r="AB1482" i="1"/>
  <c r="AC1482" i="1" s="1"/>
  <c r="AA1483" i="1"/>
  <c r="AB1483" i="1"/>
  <c r="AC1483" i="1" s="1"/>
  <c r="AA1484" i="1"/>
  <c r="AB1484" i="1"/>
  <c r="AC1484" i="1" s="1"/>
  <c r="AA1485" i="1"/>
  <c r="AB1485" i="1"/>
  <c r="AC1485" i="1" s="1"/>
  <c r="AA1486" i="1"/>
  <c r="AB1486" i="1"/>
  <c r="AC1486" i="1" s="1"/>
  <c r="AA1487" i="1"/>
  <c r="AB1487" i="1"/>
  <c r="AC1487" i="1" s="1"/>
  <c r="AA1488" i="1"/>
  <c r="AB1488" i="1"/>
  <c r="AC1488" i="1" s="1"/>
  <c r="AA1489" i="1"/>
  <c r="AB1489" i="1"/>
  <c r="AC1489" i="1" s="1"/>
  <c r="AA1490" i="1"/>
  <c r="AB1490" i="1"/>
  <c r="AC1490" i="1" s="1"/>
  <c r="AA1491" i="1"/>
  <c r="AB1491" i="1"/>
  <c r="AC1491" i="1" s="1"/>
  <c r="AA1492" i="1"/>
  <c r="AB1492" i="1"/>
  <c r="AC1492" i="1" s="1"/>
  <c r="AA1493" i="1"/>
  <c r="AB1493" i="1"/>
  <c r="AC1493" i="1" s="1"/>
  <c r="AA1494" i="1"/>
  <c r="AB1494" i="1"/>
  <c r="AC1494" i="1" s="1"/>
  <c r="AA1495" i="1"/>
  <c r="AB1495" i="1"/>
  <c r="AC1495" i="1" s="1"/>
  <c r="AA1496" i="1"/>
  <c r="AB1496" i="1"/>
  <c r="AC1496" i="1" s="1"/>
  <c r="AA1497" i="1"/>
  <c r="AB1497" i="1"/>
  <c r="AC1497" i="1" s="1"/>
  <c r="AA1498" i="1"/>
  <c r="AB1498" i="1"/>
  <c r="AC1498" i="1" s="1"/>
  <c r="AA1499" i="1"/>
  <c r="AB1499" i="1"/>
  <c r="AC1499" i="1" s="1"/>
  <c r="AA1500" i="1"/>
  <c r="AB1500" i="1"/>
  <c r="AC1500" i="1" s="1"/>
  <c r="AA1501" i="1"/>
  <c r="AB1501" i="1"/>
  <c r="AC1501" i="1" s="1"/>
  <c r="AA1502" i="1"/>
  <c r="AB1502" i="1"/>
  <c r="AC1502" i="1" s="1"/>
  <c r="AA1503" i="1"/>
  <c r="AB1503" i="1"/>
  <c r="AC1503" i="1" s="1"/>
  <c r="AA1504" i="1"/>
  <c r="AB1504" i="1"/>
  <c r="AC1504" i="1" s="1"/>
  <c r="AA1505" i="1"/>
  <c r="AB1505" i="1"/>
  <c r="AC1505" i="1" s="1"/>
  <c r="AA1506" i="1"/>
  <c r="AB1506" i="1"/>
  <c r="AC1506" i="1" s="1"/>
  <c r="AA1507" i="1"/>
  <c r="AB1507" i="1"/>
  <c r="AC1507" i="1" s="1"/>
  <c r="AA1508" i="1"/>
  <c r="AB1508" i="1"/>
  <c r="AC1508" i="1" s="1"/>
  <c r="AA1509" i="1"/>
  <c r="AB1509" i="1"/>
  <c r="AC1509" i="1" s="1"/>
  <c r="AA1510" i="1"/>
  <c r="AB1510" i="1"/>
  <c r="AC1510" i="1" s="1"/>
  <c r="AA1511" i="1"/>
  <c r="AB1511" i="1"/>
  <c r="AC1511" i="1" s="1"/>
  <c r="AA1512" i="1"/>
  <c r="AB1512" i="1"/>
  <c r="AC1512" i="1" s="1"/>
  <c r="AA1513" i="1"/>
  <c r="AB1513" i="1"/>
  <c r="AC1513" i="1" s="1"/>
  <c r="AA1514" i="1"/>
  <c r="AB1514" i="1"/>
  <c r="AC1514" i="1" s="1"/>
  <c r="AA1515" i="1"/>
  <c r="AB1515" i="1"/>
  <c r="AC1515" i="1" s="1"/>
  <c r="AA1516" i="1"/>
  <c r="AB1516" i="1"/>
  <c r="AC1516" i="1" s="1"/>
  <c r="AA1517" i="1"/>
  <c r="AB1517" i="1"/>
  <c r="AC1517" i="1"/>
  <c r="AA1518" i="1"/>
  <c r="AB1518" i="1"/>
  <c r="AC1518" i="1" s="1"/>
  <c r="AA1519" i="1"/>
  <c r="AB1519" i="1"/>
  <c r="AC1519" i="1" s="1"/>
  <c r="AA1520" i="1"/>
  <c r="AB1520" i="1"/>
  <c r="AC1520" i="1" s="1"/>
  <c r="AA1521" i="1"/>
  <c r="AB1521" i="1"/>
  <c r="AC1521" i="1" s="1"/>
  <c r="AA1522" i="1"/>
  <c r="AB1522" i="1"/>
  <c r="AC1522" i="1" s="1"/>
  <c r="AA1523" i="1"/>
  <c r="AB1523" i="1"/>
  <c r="AC1523" i="1" s="1"/>
  <c r="AA1524" i="1"/>
  <c r="AB1524" i="1"/>
  <c r="AC1524" i="1" s="1"/>
  <c r="AA1525" i="1"/>
  <c r="AB1525" i="1"/>
  <c r="AC1525" i="1" s="1"/>
  <c r="AA1526" i="1"/>
  <c r="AB1526" i="1"/>
  <c r="AC1526" i="1" s="1"/>
  <c r="AA1527" i="1"/>
  <c r="AB1527" i="1"/>
  <c r="AC1527" i="1" s="1"/>
  <c r="AA1528" i="1"/>
  <c r="AB1528" i="1"/>
  <c r="AC1528" i="1" s="1"/>
  <c r="AA1529" i="1"/>
  <c r="AB1529" i="1"/>
  <c r="AC1529" i="1" s="1"/>
  <c r="AA1530" i="1"/>
  <c r="AB1530" i="1"/>
  <c r="AC1530" i="1" s="1"/>
  <c r="AA1531" i="1"/>
  <c r="AB1531" i="1"/>
  <c r="AC1531" i="1" s="1"/>
  <c r="AA1532" i="1"/>
  <c r="AB1532" i="1"/>
  <c r="AC1532" i="1" s="1"/>
  <c r="AA1533" i="1"/>
  <c r="AB1533" i="1"/>
  <c r="AC1533" i="1" s="1"/>
  <c r="AA1534" i="1"/>
  <c r="AB1534" i="1"/>
  <c r="AC1534" i="1" s="1"/>
  <c r="AA1535" i="1"/>
  <c r="AB1535" i="1"/>
  <c r="AC1535" i="1" s="1"/>
  <c r="AA1536" i="1"/>
  <c r="AB1536" i="1"/>
  <c r="AC1536" i="1" s="1"/>
  <c r="AA1537" i="1"/>
  <c r="AB1537" i="1"/>
  <c r="AC1537" i="1" s="1"/>
  <c r="AA1538" i="1"/>
  <c r="AB1538" i="1"/>
  <c r="AC1538" i="1" s="1"/>
  <c r="AA1539" i="1"/>
  <c r="AB1539" i="1"/>
  <c r="AC1539" i="1" s="1"/>
  <c r="AA1540" i="1"/>
  <c r="AB1540" i="1"/>
  <c r="AC1540" i="1" s="1"/>
  <c r="AA1541" i="1"/>
  <c r="AB1541" i="1"/>
  <c r="AC1541" i="1" s="1"/>
  <c r="AA1542" i="1"/>
  <c r="AB1542" i="1"/>
  <c r="AC1542" i="1" s="1"/>
  <c r="AA1543" i="1"/>
  <c r="AB1543" i="1"/>
  <c r="AC1543" i="1" s="1"/>
  <c r="AA1544" i="1"/>
  <c r="AB1544" i="1"/>
  <c r="AC1544" i="1" s="1"/>
  <c r="AA1545" i="1"/>
  <c r="AB1545" i="1"/>
  <c r="AC1545" i="1" s="1"/>
  <c r="AA1546" i="1"/>
  <c r="AB1546" i="1"/>
  <c r="AC1546" i="1" s="1"/>
  <c r="AA1547" i="1"/>
  <c r="AB1547" i="1"/>
  <c r="AC1547" i="1" s="1"/>
  <c r="AA1548" i="1"/>
  <c r="AB1548" i="1"/>
  <c r="AC1548" i="1" s="1"/>
  <c r="AA1549" i="1"/>
  <c r="AB1549" i="1"/>
  <c r="AC1549" i="1" s="1"/>
  <c r="AA1550" i="1"/>
  <c r="AB1550" i="1"/>
  <c r="AC1550" i="1" s="1"/>
  <c r="AA1551" i="1"/>
  <c r="AB1551" i="1"/>
  <c r="AC1551" i="1" s="1"/>
  <c r="AA1552" i="1"/>
  <c r="AB1552" i="1"/>
  <c r="AC1552" i="1" s="1"/>
  <c r="AA1553" i="1"/>
  <c r="AB1553" i="1"/>
  <c r="AC1553" i="1" s="1"/>
  <c r="AA1554" i="1"/>
  <c r="AB1554" i="1"/>
  <c r="AC1554" i="1" s="1"/>
  <c r="AA1555" i="1"/>
  <c r="AB1555" i="1"/>
  <c r="AC1555" i="1" s="1"/>
  <c r="AA1556" i="1"/>
  <c r="AB1556" i="1"/>
  <c r="AC1556" i="1" s="1"/>
  <c r="AA1557" i="1"/>
  <c r="AB1557" i="1"/>
  <c r="AC1557" i="1" s="1"/>
  <c r="AA1558" i="1"/>
  <c r="AB1558" i="1"/>
  <c r="AC1558" i="1" s="1"/>
  <c r="AA1559" i="1"/>
  <c r="AB1559" i="1"/>
  <c r="AC1559" i="1" s="1"/>
  <c r="AA1560" i="1"/>
  <c r="AB1560" i="1"/>
  <c r="AC1560" i="1" s="1"/>
  <c r="AA1561" i="1"/>
  <c r="AB1561" i="1"/>
  <c r="AC1561" i="1" s="1"/>
  <c r="AA1562" i="1"/>
  <c r="AB1562" i="1"/>
  <c r="AC1562" i="1" s="1"/>
  <c r="AA1563" i="1"/>
  <c r="AB1563" i="1"/>
  <c r="AC1563" i="1" s="1"/>
  <c r="AA1564" i="1"/>
  <c r="AB1564" i="1"/>
  <c r="AC1564" i="1" s="1"/>
  <c r="AA1565" i="1"/>
  <c r="AB1565" i="1"/>
  <c r="AC1565" i="1" s="1"/>
  <c r="AA1566" i="1"/>
  <c r="AB1566" i="1"/>
  <c r="AC1566" i="1" s="1"/>
  <c r="AA1567" i="1"/>
  <c r="AB1567" i="1"/>
  <c r="AC1567" i="1" s="1"/>
  <c r="AA1568" i="1"/>
  <c r="AB1568" i="1"/>
  <c r="AC1568" i="1" s="1"/>
  <c r="AA1569" i="1"/>
  <c r="AB1569" i="1"/>
  <c r="AC1569" i="1" s="1"/>
  <c r="AA1570" i="1"/>
  <c r="AB1570" i="1"/>
  <c r="AC1570" i="1" s="1"/>
  <c r="AA1571" i="1"/>
  <c r="AB1571" i="1"/>
  <c r="AC1571" i="1" s="1"/>
  <c r="AA1572" i="1"/>
  <c r="AB1572" i="1"/>
  <c r="AC1572" i="1" s="1"/>
  <c r="AA1573" i="1"/>
  <c r="AB1573" i="1"/>
  <c r="AC1573" i="1" s="1"/>
  <c r="AA1574" i="1"/>
  <c r="AB1574" i="1"/>
  <c r="AC1574" i="1" s="1"/>
  <c r="AA1575" i="1"/>
  <c r="AB1575" i="1"/>
  <c r="AC1575" i="1" s="1"/>
  <c r="AA1576" i="1"/>
  <c r="AB1576" i="1"/>
  <c r="AC1576" i="1" s="1"/>
  <c r="AA1577" i="1"/>
  <c r="AB1577" i="1"/>
  <c r="AC1577" i="1" s="1"/>
  <c r="AA1578" i="1"/>
  <c r="AB1578" i="1"/>
  <c r="AC1578" i="1" s="1"/>
  <c r="AA1579" i="1"/>
  <c r="AB1579" i="1"/>
  <c r="AC1579" i="1" s="1"/>
  <c r="AA1580" i="1"/>
  <c r="AB1580" i="1"/>
  <c r="AC1580" i="1" s="1"/>
  <c r="AA1581" i="1"/>
  <c r="AB1581" i="1"/>
  <c r="AC1581" i="1" s="1"/>
  <c r="AA1582" i="1"/>
  <c r="AB1582" i="1"/>
  <c r="AC1582" i="1" s="1"/>
  <c r="AA1583" i="1"/>
  <c r="AB1583" i="1"/>
  <c r="AC1583" i="1" s="1"/>
  <c r="AA1584" i="1"/>
  <c r="AB1584" i="1"/>
  <c r="AC1584" i="1" s="1"/>
  <c r="AA1585" i="1"/>
  <c r="AB1585" i="1"/>
  <c r="AC1585" i="1" s="1"/>
  <c r="AA1586" i="1"/>
  <c r="AB1586" i="1"/>
  <c r="AC1586" i="1" s="1"/>
  <c r="AA1587" i="1"/>
  <c r="AB1587" i="1"/>
  <c r="AC1587" i="1" s="1"/>
  <c r="AA1588" i="1"/>
  <c r="AB1588" i="1"/>
  <c r="AC1588" i="1" s="1"/>
  <c r="AA1589" i="1"/>
  <c r="AB1589" i="1"/>
  <c r="AC1589" i="1" s="1"/>
  <c r="AA1590" i="1"/>
  <c r="AB1590" i="1"/>
  <c r="AC1590" i="1" s="1"/>
  <c r="AA1591" i="1"/>
  <c r="AB1591" i="1"/>
  <c r="AC1591" i="1" s="1"/>
  <c r="AA1592" i="1"/>
  <c r="AB1592" i="1"/>
  <c r="AC1592" i="1" s="1"/>
  <c r="AA1593" i="1"/>
  <c r="AB1593" i="1"/>
  <c r="AC1593" i="1" s="1"/>
  <c r="AA1594" i="1"/>
  <c r="AB1594" i="1"/>
  <c r="AC1594" i="1" s="1"/>
  <c r="AA1595" i="1"/>
  <c r="AB1595" i="1"/>
  <c r="AC1595" i="1" s="1"/>
  <c r="AA1596" i="1"/>
  <c r="AB1596" i="1"/>
  <c r="AC1596" i="1" s="1"/>
  <c r="AA1597" i="1"/>
  <c r="AB1597" i="1"/>
  <c r="AC1597" i="1" s="1"/>
  <c r="AA1598" i="1"/>
  <c r="AB1598" i="1"/>
  <c r="AC1598" i="1" s="1"/>
  <c r="AA1599" i="1"/>
  <c r="AB1599" i="1"/>
  <c r="AC1599" i="1" s="1"/>
  <c r="AA1600" i="1"/>
  <c r="AB1600" i="1"/>
  <c r="AC1600" i="1" s="1"/>
  <c r="AA1601" i="1"/>
  <c r="AB1601" i="1"/>
  <c r="AC1601" i="1" s="1"/>
  <c r="AA1602" i="1"/>
  <c r="AB1602" i="1"/>
  <c r="AC1602" i="1" s="1"/>
  <c r="AA1603" i="1"/>
  <c r="AB1603" i="1"/>
  <c r="AC1603" i="1" s="1"/>
  <c r="AA1604" i="1"/>
  <c r="AB1604" i="1"/>
  <c r="AC1604" i="1" s="1"/>
  <c r="AA1605" i="1"/>
  <c r="AB1605" i="1"/>
  <c r="AC1605" i="1" s="1"/>
  <c r="AA1606" i="1"/>
  <c r="AB1606" i="1"/>
  <c r="AC1606" i="1" s="1"/>
  <c r="AA1607" i="1"/>
  <c r="AB1607" i="1"/>
  <c r="AC1607" i="1" s="1"/>
  <c r="AA1608" i="1"/>
  <c r="AB1608" i="1"/>
  <c r="AC1608" i="1" s="1"/>
  <c r="AA1609" i="1"/>
  <c r="AB1609" i="1"/>
  <c r="AC1609" i="1" s="1"/>
  <c r="AA1610" i="1"/>
  <c r="AB1610" i="1"/>
  <c r="AC1610" i="1" s="1"/>
  <c r="AA1611" i="1"/>
  <c r="AB1611" i="1"/>
  <c r="AC1611" i="1" s="1"/>
  <c r="AA1612" i="1"/>
  <c r="AB1612" i="1"/>
  <c r="AC1612" i="1" s="1"/>
  <c r="AA1613" i="1"/>
  <c r="AB1613" i="1"/>
  <c r="AC1613" i="1" s="1"/>
  <c r="AA1614" i="1"/>
  <c r="AB1614" i="1"/>
  <c r="AC1614" i="1" s="1"/>
  <c r="AA1615" i="1"/>
  <c r="AB1615" i="1"/>
  <c r="AC1615" i="1" s="1"/>
  <c r="AA1616" i="1"/>
  <c r="AB1616" i="1"/>
  <c r="AC1616" i="1" s="1"/>
  <c r="AA1617" i="1"/>
  <c r="AB1617" i="1"/>
  <c r="AC1617" i="1" s="1"/>
  <c r="AA1618" i="1"/>
  <c r="AB1618" i="1"/>
  <c r="AC1618" i="1" s="1"/>
  <c r="AA1619" i="1"/>
  <c r="AB1619" i="1"/>
  <c r="AC1619" i="1" s="1"/>
  <c r="AA1620" i="1"/>
  <c r="AB1620" i="1"/>
  <c r="AC1620" i="1" s="1"/>
  <c r="AA1621" i="1"/>
  <c r="AB1621" i="1"/>
  <c r="AC1621" i="1" s="1"/>
  <c r="AA1622" i="1"/>
  <c r="AB1622" i="1"/>
  <c r="AC1622" i="1" s="1"/>
  <c r="AA1623" i="1"/>
  <c r="AB1623" i="1"/>
  <c r="AC1623" i="1" s="1"/>
  <c r="AA1624" i="1"/>
  <c r="AB1624" i="1"/>
  <c r="AC1624" i="1" s="1"/>
  <c r="AA1625" i="1"/>
  <c r="AB1625" i="1"/>
  <c r="AC1625" i="1" s="1"/>
  <c r="AA1626" i="1"/>
  <c r="AB1626" i="1"/>
  <c r="AC1626" i="1" s="1"/>
  <c r="AA1627" i="1"/>
  <c r="AB1627" i="1"/>
  <c r="AC1627" i="1" s="1"/>
  <c r="AA1628" i="1"/>
  <c r="AB1628" i="1"/>
  <c r="AC1628" i="1" s="1"/>
  <c r="AA1629" i="1"/>
  <c r="AB1629" i="1"/>
  <c r="AC1629" i="1" s="1"/>
  <c r="AA1630" i="1"/>
  <c r="AB1630" i="1"/>
  <c r="AC1630" i="1" s="1"/>
  <c r="AA1631" i="1"/>
  <c r="AB1631" i="1"/>
  <c r="AC1631" i="1" s="1"/>
  <c r="AA1632" i="1"/>
  <c r="AB1632" i="1"/>
  <c r="AC1632" i="1" s="1"/>
  <c r="AA1633" i="1"/>
  <c r="AB1633" i="1"/>
  <c r="AC1633" i="1" s="1"/>
  <c r="AA1634" i="1"/>
  <c r="AB1634" i="1"/>
  <c r="AC1634" i="1" s="1"/>
  <c r="AA1635" i="1"/>
  <c r="AB1635" i="1"/>
  <c r="AC1635" i="1" s="1"/>
  <c r="AA1636" i="1"/>
  <c r="AB1636" i="1"/>
  <c r="AC1636" i="1" s="1"/>
  <c r="AA1637" i="1"/>
  <c r="AB1637" i="1"/>
  <c r="AC1637" i="1" s="1"/>
  <c r="AA1638" i="1"/>
  <c r="AB1638" i="1"/>
  <c r="AC1638" i="1" s="1"/>
  <c r="AA1639" i="1"/>
  <c r="AB1639" i="1"/>
  <c r="AC1639" i="1" s="1"/>
  <c r="AA1640" i="1"/>
  <c r="AB1640" i="1"/>
  <c r="AC1640" i="1" s="1"/>
  <c r="AA1641" i="1"/>
  <c r="AB1641" i="1"/>
  <c r="AC1641" i="1" s="1"/>
  <c r="AA1642" i="1"/>
  <c r="AB1642" i="1"/>
  <c r="AC1642" i="1" s="1"/>
  <c r="AA1643" i="1"/>
  <c r="AB1643" i="1"/>
  <c r="AC1643" i="1" s="1"/>
  <c r="AA1644" i="1"/>
  <c r="AB1644" i="1"/>
  <c r="AC1644" i="1" s="1"/>
  <c r="AA1645" i="1"/>
  <c r="AB1645" i="1"/>
  <c r="AC1645" i="1" s="1"/>
  <c r="AA1646" i="1"/>
  <c r="AB1646" i="1"/>
  <c r="AC1646" i="1" s="1"/>
  <c r="AA1647" i="1"/>
  <c r="AB1647" i="1"/>
  <c r="AC1647" i="1" s="1"/>
  <c r="AA1648" i="1"/>
  <c r="AB1648" i="1"/>
  <c r="AC1648" i="1" s="1"/>
  <c r="AA1649" i="1"/>
  <c r="AB1649" i="1"/>
  <c r="AC1649" i="1" s="1"/>
  <c r="AA1650" i="1"/>
  <c r="AB1650" i="1"/>
  <c r="AC1650" i="1" s="1"/>
  <c r="AA1651" i="1"/>
  <c r="AB1651" i="1"/>
  <c r="AC1651" i="1" s="1"/>
  <c r="AA1652" i="1"/>
  <c r="AB1652" i="1"/>
  <c r="AC1652" i="1" s="1"/>
  <c r="AA1653" i="1"/>
  <c r="AB1653" i="1"/>
  <c r="AC1653" i="1" s="1"/>
  <c r="AA1654" i="1"/>
  <c r="AB1654" i="1"/>
  <c r="AC1654" i="1" s="1"/>
  <c r="AA1655" i="1"/>
  <c r="AB1655" i="1"/>
  <c r="AC1655" i="1" s="1"/>
  <c r="AA1656" i="1"/>
  <c r="AB1656" i="1"/>
  <c r="AC1656" i="1" s="1"/>
  <c r="AA1657" i="1"/>
  <c r="AB1657" i="1"/>
  <c r="AC1657" i="1" s="1"/>
  <c r="AA1658" i="1"/>
  <c r="AB1658" i="1"/>
  <c r="AC1658" i="1" s="1"/>
  <c r="AA1659" i="1"/>
  <c r="AB1659" i="1"/>
  <c r="AC1659" i="1" s="1"/>
  <c r="AA1660" i="1"/>
  <c r="AB1660" i="1"/>
  <c r="AC1660" i="1" s="1"/>
  <c r="AA1661" i="1"/>
  <c r="AB1661" i="1"/>
  <c r="AC1661" i="1" s="1"/>
  <c r="AA1662" i="1"/>
  <c r="AB1662" i="1"/>
  <c r="AC1662" i="1" s="1"/>
  <c r="AA1663" i="1"/>
  <c r="AB1663" i="1"/>
  <c r="AC1663" i="1" s="1"/>
  <c r="AA1664" i="1"/>
  <c r="AB1664" i="1"/>
  <c r="AC1664" i="1" s="1"/>
  <c r="AA1665" i="1"/>
  <c r="AB1665" i="1"/>
  <c r="AC1665" i="1" s="1"/>
  <c r="AA1666" i="1"/>
  <c r="AB1666" i="1"/>
  <c r="AC1666" i="1" s="1"/>
  <c r="AA1667" i="1"/>
  <c r="AB1667" i="1"/>
  <c r="AC1667" i="1" s="1"/>
  <c r="AA1668" i="1"/>
  <c r="AB1668" i="1"/>
  <c r="AC1668" i="1" s="1"/>
  <c r="AA1669" i="1"/>
  <c r="AB1669" i="1"/>
  <c r="AC1669" i="1" s="1"/>
  <c r="AA1670" i="1"/>
  <c r="AB1670" i="1"/>
  <c r="AC1670" i="1" s="1"/>
  <c r="AA1671" i="1"/>
  <c r="AB1671" i="1"/>
  <c r="AC1671" i="1" s="1"/>
  <c r="AA1672" i="1"/>
  <c r="AB1672" i="1"/>
  <c r="AC1672" i="1" s="1"/>
  <c r="AA1673" i="1"/>
  <c r="AB1673" i="1"/>
  <c r="AC1673" i="1" s="1"/>
  <c r="AA1674" i="1"/>
  <c r="AB1674" i="1"/>
  <c r="AC1674" i="1" s="1"/>
  <c r="AA1675" i="1"/>
  <c r="AB1675" i="1"/>
  <c r="AC1675" i="1" s="1"/>
  <c r="AA1676" i="1"/>
  <c r="AB1676" i="1"/>
  <c r="AC1676" i="1" s="1"/>
  <c r="AA1677" i="1"/>
  <c r="AB1677" i="1"/>
  <c r="AC1677" i="1" s="1"/>
  <c r="AA1678" i="1"/>
  <c r="AB1678" i="1"/>
  <c r="AC1678" i="1" s="1"/>
  <c r="AA1679" i="1"/>
  <c r="AB1679" i="1"/>
  <c r="AC1679" i="1" s="1"/>
  <c r="AA1680" i="1"/>
  <c r="AB1680" i="1"/>
  <c r="AC1680" i="1" s="1"/>
  <c r="AA1681" i="1"/>
  <c r="AB1681" i="1"/>
  <c r="AC1681" i="1" s="1"/>
  <c r="AA1682" i="1"/>
  <c r="AB1682" i="1"/>
  <c r="AC1682" i="1" s="1"/>
  <c r="AA1683" i="1"/>
  <c r="AB1683" i="1"/>
  <c r="AC1683" i="1" s="1"/>
  <c r="AA1684" i="1"/>
  <c r="AB1684" i="1"/>
  <c r="AC1684" i="1" s="1"/>
  <c r="AA1685" i="1"/>
  <c r="AB1685" i="1"/>
  <c r="AC1685" i="1" s="1"/>
  <c r="AA1686" i="1"/>
  <c r="AB1686" i="1"/>
  <c r="AC1686" i="1" s="1"/>
  <c r="AA1687" i="1"/>
  <c r="AB1687" i="1"/>
  <c r="AC1687" i="1" s="1"/>
  <c r="AA1688" i="1"/>
  <c r="AB1688" i="1"/>
  <c r="AC1688" i="1" s="1"/>
  <c r="AA1689" i="1"/>
  <c r="AB1689" i="1"/>
  <c r="AC1689" i="1" s="1"/>
  <c r="AA1690" i="1"/>
  <c r="AB1690" i="1"/>
  <c r="AC1690" i="1" s="1"/>
  <c r="AA1691" i="1"/>
  <c r="AB1691" i="1"/>
  <c r="AC1691" i="1" s="1"/>
  <c r="AA1692" i="1"/>
  <c r="AB1692" i="1"/>
  <c r="AC1692" i="1" s="1"/>
  <c r="AA1693" i="1"/>
  <c r="AB1693" i="1"/>
  <c r="AC1693" i="1" s="1"/>
  <c r="AA1694" i="1"/>
  <c r="AB1694" i="1"/>
  <c r="AC1694" i="1" s="1"/>
  <c r="AA1695" i="1"/>
  <c r="AB1695" i="1"/>
  <c r="AC1695" i="1" s="1"/>
  <c r="AA1696" i="1"/>
  <c r="AB1696" i="1"/>
  <c r="AC1696" i="1" s="1"/>
  <c r="AA1697" i="1"/>
  <c r="AB1697" i="1"/>
  <c r="AC1697" i="1" s="1"/>
  <c r="AA1698" i="1"/>
  <c r="AB1698" i="1"/>
  <c r="AC1698" i="1" s="1"/>
  <c r="AA1699" i="1"/>
  <c r="AB1699" i="1"/>
  <c r="AC1699" i="1" s="1"/>
  <c r="AA1700" i="1"/>
  <c r="AB1700" i="1"/>
  <c r="AC1700" i="1" s="1"/>
  <c r="AA1701" i="1"/>
  <c r="AB1701" i="1"/>
  <c r="AC1701" i="1" s="1"/>
  <c r="AA1702" i="1"/>
  <c r="AB1702" i="1"/>
  <c r="AC1702" i="1" s="1"/>
  <c r="AA1703" i="1"/>
  <c r="AB1703" i="1"/>
  <c r="AC1703" i="1" s="1"/>
  <c r="AA1704" i="1"/>
  <c r="AB1704" i="1"/>
  <c r="AC1704" i="1" s="1"/>
  <c r="AA1705" i="1"/>
  <c r="AB1705" i="1"/>
  <c r="AC1705" i="1" s="1"/>
  <c r="AA1706" i="1"/>
  <c r="AB1706" i="1"/>
  <c r="AC1706" i="1" s="1"/>
  <c r="AA1707" i="1"/>
  <c r="AB1707" i="1"/>
  <c r="AC1707" i="1" s="1"/>
  <c r="AA1708" i="1"/>
  <c r="AB1708" i="1"/>
  <c r="AC1708" i="1" s="1"/>
  <c r="AA1709" i="1"/>
  <c r="AB1709" i="1"/>
  <c r="AC1709" i="1" s="1"/>
  <c r="AA1710" i="1"/>
  <c r="AB1710" i="1"/>
  <c r="AC1710" i="1" s="1"/>
  <c r="AA1711" i="1"/>
  <c r="AB1711" i="1"/>
  <c r="AC1711" i="1" s="1"/>
  <c r="AA1712" i="1"/>
  <c r="AB1712" i="1"/>
  <c r="AC1712" i="1" s="1"/>
  <c r="AA1713" i="1"/>
  <c r="AB1713" i="1"/>
  <c r="AC1713" i="1" s="1"/>
  <c r="AA1714" i="1"/>
  <c r="AB1714" i="1"/>
  <c r="AC1714" i="1" s="1"/>
  <c r="AA1715" i="1"/>
  <c r="AB1715" i="1"/>
  <c r="AC1715" i="1" s="1"/>
  <c r="AA1716" i="1"/>
  <c r="AB1716" i="1"/>
  <c r="AC1716" i="1" s="1"/>
  <c r="AA1717" i="1"/>
  <c r="AB1717" i="1"/>
  <c r="AC1717" i="1" s="1"/>
  <c r="AA1718" i="1"/>
  <c r="AB1718" i="1"/>
  <c r="AC1718" i="1" s="1"/>
  <c r="AA1719" i="1"/>
  <c r="AB1719" i="1"/>
  <c r="AC1719" i="1" s="1"/>
  <c r="AA1720" i="1"/>
  <c r="AB1720" i="1"/>
  <c r="AC1720" i="1" s="1"/>
  <c r="AA1721" i="1"/>
  <c r="AB1721" i="1"/>
  <c r="AC1721" i="1" s="1"/>
  <c r="AA1722" i="1"/>
  <c r="AB1722" i="1"/>
  <c r="AC1722" i="1" s="1"/>
  <c r="AA1723" i="1"/>
  <c r="AB1723" i="1"/>
  <c r="AC1723" i="1" s="1"/>
  <c r="AA1724" i="1"/>
  <c r="AB1724" i="1"/>
  <c r="AC1724" i="1" s="1"/>
  <c r="AA1725" i="1"/>
  <c r="AB1725" i="1"/>
  <c r="AC1725" i="1" s="1"/>
  <c r="AA1726" i="1"/>
  <c r="AB1726" i="1"/>
  <c r="AC1726" i="1" s="1"/>
  <c r="AA1727" i="1"/>
  <c r="AB1727" i="1"/>
  <c r="AC1727" i="1" s="1"/>
  <c r="AA1728" i="1"/>
  <c r="AB1728" i="1"/>
  <c r="AC1728" i="1" s="1"/>
  <c r="AA1729" i="1"/>
  <c r="AB1729" i="1"/>
  <c r="AC1729" i="1" s="1"/>
  <c r="AA1730" i="1"/>
  <c r="AB1730" i="1"/>
  <c r="AC1730" i="1" s="1"/>
  <c r="AA1731" i="1"/>
  <c r="AB1731" i="1"/>
  <c r="AC1731" i="1" s="1"/>
  <c r="AA1732" i="1"/>
  <c r="AB1732" i="1"/>
  <c r="AC1732" i="1" s="1"/>
  <c r="AA1733" i="1"/>
  <c r="AB1733" i="1"/>
  <c r="AC1733" i="1" s="1"/>
  <c r="AA1734" i="1"/>
  <c r="AB1734" i="1"/>
  <c r="AC1734" i="1" s="1"/>
  <c r="AA1735" i="1"/>
  <c r="AB1735" i="1"/>
  <c r="AC1735" i="1" s="1"/>
  <c r="AA1736" i="1"/>
  <c r="AB1736" i="1"/>
  <c r="AC1736" i="1" s="1"/>
  <c r="AA1737" i="1"/>
  <c r="AB1737" i="1"/>
  <c r="AC1737" i="1" s="1"/>
  <c r="AA1738" i="1"/>
  <c r="AB1738" i="1"/>
  <c r="AC1738" i="1" s="1"/>
  <c r="AA1739" i="1"/>
  <c r="AB1739" i="1"/>
  <c r="AC1739" i="1" s="1"/>
  <c r="AA1740" i="1"/>
  <c r="AB1740" i="1"/>
  <c r="AC1740" i="1" s="1"/>
  <c r="AA1741" i="1"/>
  <c r="AB1741" i="1"/>
  <c r="AC1741" i="1" s="1"/>
  <c r="AA1742" i="1"/>
  <c r="AB1742" i="1"/>
  <c r="AC1742" i="1" s="1"/>
  <c r="AA1743" i="1"/>
  <c r="AB1743" i="1"/>
  <c r="AC1743" i="1" s="1"/>
  <c r="AA1744" i="1"/>
  <c r="AB1744" i="1"/>
  <c r="AC1744" i="1" s="1"/>
  <c r="AA1745" i="1"/>
  <c r="AB1745" i="1"/>
  <c r="AC1745" i="1" s="1"/>
  <c r="AA1746" i="1"/>
  <c r="AB1746" i="1"/>
  <c r="AC1746" i="1" s="1"/>
  <c r="AA1747" i="1"/>
  <c r="AB1747" i="1"/>
  <c r="AC1747" i="1" s="1"/>
  <c r="AA1748" i="1"/>
  <c r="AB1748" i="1"/>
  <c r="AC1748" i="1" s="1"/>
  <c r="AA1749" i="1"/>
  <c r="AB1749" i="1"/>
  <c r="AC1749" i="1" s="1"/>
  <c r="AA1750" i="1"/>
  <c r="AB1750" i="1"/>
  <c r="AC1750" i="1" s="1"/>
  <c r="AA1751" i="1"/>
  <c r="AB1751" i="1"/>
  <c r="AC1751" i="1" s="1"/>
  <c r="AA1752" i="1"/>
  <c r="AB1752" i="1"/>
  <c r="AC1752" i="1" s="1"/>
  <c r="AA1753" i="1"/>
  <c r="AB1753" i="1"/>
  <c r="AC1753" i="1" s="1"/>
  <c r="AA1754" i="1"/>
  <c r="AB1754" i="1"/>
  <c r="AC1754" i="1" s="1"/>
  <c r="AA1755" i="1"/>
  <c r="AB1755" i="1"/>
  <c r="AC1755" i="1" s="1"/>
  <c r="AA1756" i="1"/>
  <c r="AB1756" i="1"/>
  <c r="AC1756" i="1" s="1"/>
  <c r="AA1757" i="1"/>
  <c r="AB1757" i="1"/>
  <c r="AC1757" i="1" s="1"/>
  <c r="AA1758" i="1"/>
  <c r="AB1758" i="1"/>
  <c r="AC1758" i="1" s="1"/>
  <c r="AA1759" i="1"/>
  <c r="AB1759" i="1"/>
  <c r="AC1759" i="1" s="1"/>
  <c r="AA1760" i="1"/>
  <c r="AB1760" i="1"/>
  <c r="AC1760" i="1" s="1"/>
  <c r="AA1761" i="1"/>
  <c r="AB1761" i="1"/>
  <c r="AC1761" i="1" s="1"/>
  <c r="AA1762" i="1"/>
  <c r="AB1762" i="1"/>
  <c r="AC1762" i="1" s="1"/>
  <c r="AA1763" i="1"/>
  <c r="AB1763" i="1"/>
  <c r="AC1763" i="1" s="1"/>
  <c r="AA1764" i="1"/>
  <c r="AB1764" i="1"/>
  <c r="AC1764" i="1" s="1"/>
  <c r="AA1765" i="1"/>
  <c r="AB1765" i="1"/>
  <c r="AC1765" i="1" s="1"/>
  <c r="AA1766" i="1"/>
  <c r="AB1766" i="1"/>
  <c r="AC1766" i="1" s="1"/>
  <c r="AA1767" i="1"/>
  <c r="AB1767" i="1"/>
  <c r="AC1767" i="1" s="1"/>
  <c r="AA1768" i="1"/>
  <c r="AB1768" i="1"/>
  <c r="AC1768" i="1" s="1"/>
  <c r="AA1769" i="1"/>
  <c r="AB1769" i="1"/>
  <c r="AC1769" i="1" s="1"/>
  <c r="AA1770" i="1"/>
  <c r="AB1770" i="1"/>
  <c r="AC1770" i="1" s="1"/>
  <c r="AA1771" i="1"/>
  <c r="AB1771" i="1"/>
  <c r="AC1771" i="1" s="1"/>
  <c r="AA1772" i="1"/>
  <c r="AB1772" i="1"/>
  <c r="AC1772" i="1" s="1"/>
  <c r="AA1773" i="1"/>
  <c r="AB1773" i="1"/>
  <c r="AC1773" i="1" s="1"/>
  <c r="AA1774" i="1"/>
  <c r="AB1774" i="1"/>
  <c r="AC1774" i="1" s="1"/>
  <c r="AA1775" i="1"/>
  <c r="AB1775" i="1"/>
  <c r="AC1775" i="1" s="1"/>
  <c r="AA1776" i="1"/>
  <c r="AB1776" i="1"/>
  <c r="AC1776" i="1" s="1"/>
  <c r="AA1777" i="1"/>
  <c r="AB1777" i="1"/>
  <c r="AC1777" i="1" s="1"/>
  <c r="AA1778" i="1"/>
  <c r="AB1778" i="1"/>
  <c r="AC1778" i="1" s="1"/>
  <c r="AA1779" i="1"/>
  <c r="AB1779" i="1"/>
  <c r="AC1779" i="1" s="1"/>
  <c r="AA1780" i="1"/>
  <c r="AB1780" i="1"/>
  <c r="AC1780" i="1" s="1"/>
  <c r="AA1781" i="1"/>
  <c r="AB1781" i="1"/>
  <c r="AC1781" i="1" s="1"/>
  <c r="AA1782" i="1"/>
  <c r="AB1782" i="1"/>
  <c r="AC1782" i="1" s="1"/>
  <c r="AA1783" i="1"/>
  <c r="AB1783" i="1"/>
  <c r="AC1783" i="1" s="1"/>
  <c r="AA1784" i="1"/>
  <c r="AB1784" i="1"/>
  <c r="AC1784" i="1" s="1"/>
  <c r="AA1785" i="1"/>
  <c r="AB1785" i="1"/>
  <c r="AC1785" i="1" s="1"/>
  <c r="AA1786" i="1"/>
  <c r="AB1786" i="1"/>
  <c r="AC1786" i="1" s="1"/>
  <c r="AA1787" i="1"/>
  <c r="AB1787" i="1"/>
  <c r="AC1787" i="1" s="1"/>
  <c r="AA1788" i="1"/>
  <c r="AB1788" i="1"/>
  <c r="AC1788" i="1" s="1"/>
  <c r="AA1789" i="1"/>
  <c r="AB1789" i="1"/>
  <c r="AC1789" i="1" s="1"/>
  <c r="AA1790" i="1"/>
  <c r="AB1790" i="1"/>
  <c r="AC1790" i="1" s="1"/>
  <c r="AA1791" i="1"/>
  <c r="AB1791" i="1"/>
  <c r="AC1791" i="1" s="1"/>
  <c r="AA1792" i="1"/>
  <c r="AB1792" i="1"/>
  <c r="AC1792" i="1" s="1"/>
  <c r="AA1793" i="1"/>
  <c r="AB1793" i="1"/>
  <c r="AC1793" i="1" s="1"/>
  <c r="AA1794" i="1"/>
  <c r="AB1794" i="1"/>
  <c r="AC1794" i="1" s="1"/>
  <c r="AA1795" i="1"/>
  <c r="AB1795" i="1"/>
  <c r="AC1795" i="1" s="1"/>
  <c r="AA1796" i="1"/>
  <c r="AB1796" i="1"/>
  <c r="AC1796" i="1" s="1"/>
  <c r="AA1797" i="1"/>
  <c r="AB1797" i="1"/>
  <c r="AC1797" i="1" s="1"/>
  <c r="AA1798" i="1"/>
  <c r="AB1798" i="1"/>
  <c r="AC1798" i="1" s="1"/>
  <c r="AA1799" i="1"/>
  <c r="AB1799" i="1"/>
  <c r="AC1799" i="1" s="1"/>
  <c r="AA1800" i="1"/>
  <c r="AB1800" i="1"/>
  <c r="AC1800" i="1" s="1"/>
  <c r="AA1801" i="1"/>
  <c r="AB1801" i="1"/>
  <c r="AC1801" i="1" s="1"/>
  <c r="AA1802" i="1"/>
  <c r="AB1802" i="1"/>
  <c r="AC1802" i="1" s="1"/>
  <c r="AA1803" i="1"/>
  <c r="AB1803" i="1"/>
  <c r="AC1803" i="1" s="1"/>
  <c r="AA1804" i="1"/>
  <c r="AB1804" i="1"/>
  <c r="AC1804" i="1" s="1"/>
  <c r="AA1805" i="1"/>
  <c r="AB1805" i="1"/>
  <c r="AC1805" i="1" s="1"/>
  <c r="AA1806" i="1"/>
  <c r="AB1806" i="1"/>
  <c r="AC1806" i="1" s="1"/>
  <c r="AA1807" i="1"/>
  <c r="AB1807" i="1"/>
  <c r="AC1807" i="1" s="1"/>
  <c r="AA1808" i="1"/>
  <c r="AB1808" i="1"/>
  <c r="AC1808" i="1" s="1"/>
  <c r="AA1809" i="1"/>
  <c r="AB1809" i="1"/>
  <c r="AC1809" i="1" s="1"/>
  <c r="AA1810" i="1"/>
  <c r="AB1810" i="1"/>
  <c r="AC1810" i="1" s="1"/>
  <c r="AA1811" i="1"/>
  <c r="AB1811" i="1"/>
  <c r="AC1811" i="1" s="1"/>
  <c r="AA1812" i="1"/>
  <c r="AB1812" i="1"/>
  <c r="AC1812" i="1" s="1"/>
  <c r="AA1813" i="1"/>
  <c r="AB1813" i="1"/>
  <c r="AC1813" i="1" s="1"/>
  <c r="AA1814" i="1"/>
  <c r="AB1814" i="1"/>
  <c r="AC1814" i="1" s="1"/>
  <c r="AA1815" i="1"/>
  <c r="AB1815" i="1"/>
  <c r="AC1815" i="1" s="1"/>
  <c r="AO1815" i="1" s="1"/>
  <c r="AA1816" i="1"/>
  <c r="AB1816" i="1"/>
  <c r="AC1816" i="1" s="1"/>
  <c r="AA1817" i="1"/>
  <c r="AB1817" i="1"/>
  <c r="AC1817" i="1" s="1"/>
  <c r="AA1818" i="1"/>
  <c r="AB1818" i="1"/>
  <c r="AC1818" i="1" s="1"/>
  <c r="AA1819" i="1"/>
  <c r="AB1819" i="1"/>
  <c r="AC1819" i="1" s="1"/>
  <c r="AA1820" i="1"/>
  <c r="AB1820" i="1"/>
  <c r="AC1820" i="1" s="1"/>
  <c r="AA1821" i="1"/>
  <c r="AB1821" i="1"/>
  <c r="AC1821" i="1" s="1"/>
  <c r="AA1822" i="1"/>
  <c r="AB1822" i="1"/>
  <c r="AC1822" i="1" s="1"/>
  <c r="AA1823" i="1"/>
  <c r="AB1823" i="1"/>
  <c r="AC1823" i="1" s="1"/>
  <c r="AA1824" i="1"/>
  <c r="AB1824" i="1"/>
  <c r="AC1824" i="1" s="1"/>
  <c r="AA1825" i="1"/>
  <c r="AB1825" i="1"/>
  <c r="AC1825" i="1" s="1"/>
  <c r="AA1826" i="1"/>
  <c r="AB1826" i="1"/>
  <c r="AC1826" i="1" s="1"/>
  <c r="AA1827" i="1"/>
  <c r="AB1827" i="1"/>
  <c r="AC1827" i="1" s="1"/>
  <c r="AA1828" i="1"/>
  <c r="AB1828" i="1"/>
  <c r="AC1828" i="1" s="1"/>
  <c r="AA1829" i="1"/>
  <c r="AB1829" i="1"/>
  <c r="AC1829" i="1" s="1"/>
  <c r="AA1830" i="1"/>
  <c r="AB1830" i="1"/>
  <c r="AC1830" i="1" s="1"/>
  <c r="AA1831" i="1"/>
  <c r="AB1831" i="1"/>
  <c r="AC1831" i="1" s="1"/>
  <c r="AA1832" i="1"/>
  <c r="AB1832" i="1"/>
  <c r="AC1832" i="1" s="1"/>
  <c r="AA1833" i="1"/>
  <c r="AB1833" i="1"/>
  <c r="AC1833" i="1" s="1"/>
  <c r="AA1834" i="1"/>
  <c r="AB1834" i="1"/>
  <c r="AC1834" i="1" s="1"/>
  <c r="AA1835" i="1"/>
  <c r="AB1835" i="1"/>
  <c r="AC1835" i="1" s="1"/>
  <c r="AA1836" i="1"/>
  <c r="AB1836" i="1"/>
  <c r="AC1836" i="1" s="1"/>
  <c r="AA1837" i="1"/>
  <c r="AB1837" i="1"/>
  <c r="AC1837" i="1" s="1"/>
  <c r="AO1837" i="1" s="1"/>
  <c r="AA1838" i="1"/>
  <c r="AB1838" i="1"/>
  <c r="AC1838" i="1" s="1"/>
  <c r="AA1839" i="1"/>
  <c r="AB1839" i="1"/>
  <c r="AC1839" i="1" s="1"/>
  <c r="AA1840" i="1"/>
  <c r="AB1840" i="1"/>
  <c r="AC1840" i="1" s="1"/>
  <c r="AA1841" i="1"/>
  <c r="AB1841" i="1"/>
  <c r="AC1841" i="1" s="1"/>
  <c r="AA1842" i="1"/>
  <c r="AB1842" i="1"/>
  <c r="AC1842" i="1" s="1"/>
  <c r="AA1843" i="1"/>
  <c r="AB1843" i="1"/>
  <c r="AC1843" i="1" s="1"/>
  <c r="AA1844" i="1"/>
  <c r="AB1844" i="1"/>
  <c r="AC1844" i="1" s="1"/>
  <c r="AA1845" i="1"/>
  <c r="AB1845" i="1"/>
  <c r="AC1845" i="1" s="1"/>
  <c r="AA1846" i="1"/>
  <c r="AB1846" i="1"/>
  <c r="AC1846" i="1" s="1"/>
  <c r="AA1847" i="1"/>
  <c r="AB1847" i="1"/>
  <c r="AC1847" i="1" s="1"/>
  <c r="AA1848" i="1"/>
  <c r="AB1848" i="1"/>
  <c r="AC1848" i="1" s="1"/>
  <c r="AA1849" i="1"/>
  <c r="AB1849" i="1"/>
  <c r="AC1849" i="1" s="1"/>
  <c r="AA1850" i="1"/>
  <c r="AB1850" i="1"/>
  <c r="AC1850" i="1" s="1"/>
  <c r="AA1851" i="1"/>
  <c r="AB1851" i="1"/>
  <c r="AC1851" i="1" s="1"/>
  <c r="AA1852" i="1"/>
  <c r="AB1852" i="1"/>
  <c r="AC1852" i="1" s="1"/>
  <c r="AA1853" i="1"/>
  <c r="AB1853" i="1"/>
  <c r="AC1853" i="1" s="1"/>
  <c r="AA1854" i="1"/>
  <c r="AB1854" i="1"/>
  <c r="AC1854" i="1" s="1"/>
  <c r="AA1855" i="1"/>
  <c r="AB1855" i="1"/>
  <c r="AC1855" i="1" s="1"/>
  <c r="AA1856" i="1"/>
  <c r="AB1856" i="1"/>
  <c r="AC1856" i="1" s="1"/>
  <c r="AA1857" i="1"/>
  <c r="AB1857" i="1"/>
  <c r="AC1857" i="1" s="1"/>
  <c r="AA1858" i="1"/>
  <c r="AB1858" i="1"/>
  <c r="AC1858" i="1" s="1"/>
  <c r="AA1859" i="1"/>
  <c r="AB1859" i="1"/>
  <c r="AC1859" i="1" s="1"/>
  <c r="AA1860" i="1"/>
  <c r="AB1860" i="1"/>
  <c r="AC1860" i="1" s="1"/>
  <c r="AA1861" i="1"/>
  <c r="AB1861" i="1"/>
  <c r="AC1861" i="1" s="1"/>
  <c r="AA1862" i="1"/>
  <c r="AB1862" i="1"/>
  <c r="AC1862" i="1" s="1"/>
  <c r="AA1863" i="1"/>
  <c r="AB1863" i="1"/>
  <c r="AC1863" i="1" s="1"/>
  <c r="AA1864" i="1"/>
  <c r="AB1864" i="1"/>
  <c r="AC1864" i="1" s="1"/>
  <c r="AA1865" i="1"/>
  <c r="AB1865" i="1"/>
  <c r="AC1865" i="1" s="1"/>
  <c r="AA1866" i="1"/>
  <c r="AB1866" i="1"/>
  <c r="AC1866" i="1" s="1"/>
  <c r="AA1867" i="1"/>
  <c r="AB1867" i="1"/>
  <c r="AC1867" i="1" s="1"/>
  <c r="AA1868" i="1"/>
  <c r="AB1868" i="1"/>
  <c r="AC1868" i="1" s="1"/>
  <c r="AA1869" i="1"/>
  <c r="AB1869" i="1"/>
  <c r="AC1869" i="1" s="1"/>
  <c r="AA1870" i="1"/>
  <c r="AB1870" i="1"/>
  <c r="AC1870" i="1" s="1"/>
  <c r="AA1871" i="1"/>
  <c r="AB1871" i="1"/>
  <c r="AC1871" i="1" s="1"/>
  <c r="AA1872" i="1"/>
  <c r="AB1872" i="1"/>
  <c r="AC1872" i="1" s="1"/>
  <c r="AA1873" i="1"/>
  <c r="AB1873" i="1"/>
  <c r="AC1873" i="1" s="1"/>
  <c r="AA1874" i="1"/>
  <c r="AB1874" i="1"/>
  <c r="AC1874" i="1" s="1"/>
  <c r="AA1875" i="1"/>
  <c r="AB1875" i="1"/>
  <c r="AC1875" i="1" s="1"/>
  <c r="AA1876" i="1"/>
  <c r="AB1876" i="1"/>
  <c r="AC1876" i="1" s="1"/>
  <c r="AA1877" i="1"/>
  <c r="AB1877" i="1"/>
  <c r="AC1877" i="1" s="1"/>
  <c r="AA1878" i="1"/>
  <c r="AB1878" i="1"/>
  <c r="AC1878" i="1" s="1"/>
  <c r="AA1879" i="1"/>
  <c r="AB1879" i="1"/>
  <c r="AC1879" i="1" s="1"/>
  <c r="AA1880" i="1"/>
  <c r="AB1880" i="1"/>
  <c r="AC1880" i="1" s="1"/>
  <c r="AA1881" i="1"/>
  <c r="AB1881" i="1"/>
  <c r="AC1881" i="1" s="1"/>
  <c r="AA1882" i="1"/>
  <c r="AB1882" i="1"/>
  <c r="AC1882" i="1" s="1"/>
  <c r="AA1883" i="1"/>
  <c r="AB1883" i="1"/>
  <c r="AC1883" i="1" s="1"/>
  <c r="AA1884" i="1"/>
  <c r="AB1884" i="1"/>
  <c r="AC1884" i="1" s="1"/>
  <c r="AA1885" i="1"/>
  <c r="AB1885" i="1"/>
  <c r="AC1885" i="1" s="1"/>
  <c r="AA1886" i="1"/>
  <c r="AB1886" i="1"/>
  <c r="AC1886" i="1" s="1"/>
  <c r="AA1887" i="1"/>
  <c r="AB1887" i="1"/>
  <c r="AC1887" i="1" s="1"/>
  <c r="AA1888" i="1"/>
  <c r="AB1888" i="1"/>
  <c r="AC1888" i="1" s="1"/>
  <c r="AA1889" i="1"/>
  <c r="AB1889" i="1"/>
  <c r="AC1889" i="1" s="1"/>
  <c r="AA1890" i="1"/>
  <c r="AB1890" i="1"/>
  <c r="AC1890" i="1" s="1"/>
  <c r="AA1891" i="1"/>
  <c r="AB1891" i="1"/>
  <c r="AC1891" i="1" s="1"/>
  <c r="AA1892" i="1"/>
  <c r="AB1892" i="1"/>
  <c r="AC1892" i="1" s="1"/>
  <c r="AA1893" i="1"/>
  <c r="AB1893" i="1"/>
  <c r="AC1893" i="1" s="1"/>
  <c r="AA1894" i="1"/>
  <c r="AB1894" i="1"/>
  <c r="AC1894" i="1" s="1"/>
  <c r="AA1895" i="1"/>
  <c r="AB1895" i="1"/>
  <c r="AC1895" i="1" s="1"/>
  <c r="AA1896" i="1"/>
  <c r="AB1896" i="1"/>
  <c r="AC1896" i="1" s="1"/>
  <c r="AA1897" i="1"/>
  <c r="AB1897" i="1"/>
  <c r="AC1897" i="1" s="1"/>
  <c r="AA1898" i="1"/>
  <c r="AB1898" i="1"/>
  <c r="AC1898" i="1" s="1"/>
  <c r="AA1899" i="1"/>
  <c r="AB1899" i="1"/>
  <c r="AC1899" i="1" s="1"/>
  <c r="AA1900" i="1"/>
  <c r="AB1900" i="1"/>
  <c r="AC1900" i="1" s="1"/>
  <c r="AA1901" i="1"/>
  <c r="AB1901" i="1"/>
  <c r="AC1901" i="1" s="1"/>
  <c r="AA1902" i="1"/>
  <c r="AB1902" i="1"/>
  <c r="AC1902" i="1" s="1"/>
  <c r="AA1903" i="1"/>
  <c r="AB1903" i="1"/>
  <c r="AC1903" i="1" s="1"/>
  <c r="AA1904" i="1"/>
  <c r="AB1904" i="1"/>
  <c r="AC1904" i="1" s="1"/>
  <c r="AA1905" i="1"/>
  <c r="AB1905" i="1"/>
  <c r="AC1905" i="1" s="1"/>
  <c r="AA1906" i="1"/>
  <c r="AB1906" i="1"/>
  <c r="AC1906" i="1" s="1"/>
  <c r="AA1907" i="1"/>
  <c r="AB1907" i="1"/>
  <c r="AC1907" i="1" s="1"/>
  <c r="AA1908" i="1"/>
  <c r="AB1908" i="1"/>
  <c r="AC1908" i="1" s="1"/>
  <c r="AA1909" i="1"/>
  <c r="AB1909" i="1"/>
  <c r="AC1909" i="1" s="1"/>
  <c r="AA1910" i="1"/>
  <c r="AB1910" i="1"/>
  <c r="AC1910" i="1" s="1"/>
  <c r="AA1911" i="1"/>
  <c r="AB1911" i="1"/>
  <c r="AC1911" i="1" s="1"/>
  <c r="AA1912" i="1"/>
  <c r="AB1912" i="1"/>
  <c r="AC1912" i="1" s="1"/>
  <c r="AA1913" i="1"/>
  <c r="AB1913" i="1"/>
  <c r="AC1913" i="1" s="1"/>
  <c r="AA1914" i="1"/>
  <c r="AB1914" i="1"/>
  <c r="AC1914" i="1" s="1"/>
  <c r="AA1915" i="1"/>
  <c r="AB1915" i="1"/>
  <c r="AC1915" i="1" s="1"/>
  <c r="AA1916" i="1"/>
  <c r="AB1916" i="1"/>
  <c r="AC1916" i="1" s="1"/>
  <c r="AA1917" i="1"/>
  <c r="AB1917" i="1"/>
  <c r="AC1917" i="1" s="1"/>
  <c r="AA1918" i="1"/>
  <c r="AB1918" i="1"/>
  <c r="AC1918" i="1" s="1"/>
  <c r="AA1919" i="1"/>
  <c r="AB1919" i="1"/>
  <c r="AC1919" i="1" s="1"/>
  <c r="AA1920" i="1"/>
  <c r="AB1920" i="1"/>
  <c r="AC1920" i="1" s="1"/>
  <c r="AA1921" i="1"/>
  <c r="AB1921" i="1"/>
  <c r="AC1921" i="1" s="1"/>
  <c r="AA1922" i="1"/>
  <c r="AB1922" i="1"/>
  <c r="AC1922" i="1"/>
  <c r="AA1923" i="1"/>
  <c r="AB1923" i="1"/>
  <c r="AC1923" i="1" s="1"/>
  <c r="AA1924" i="1"/>
  <c r="AB1924" i="1"/>
  <c r="AC1924" i="1" s="1"/>
  <c r="AA1925" i="1"/>
  <c r="AB1925" i="1"/>
  <c r="AC1925" i="1" s="1"/>
  <c r="AA1926" i="1"/>
  <c r="AB1926" i="1"/>
  <c r="AC1926" i="1" s="1"/>
  <c r="AA1927" i="1"/>
  <c r="AB1927" i="1"/>
  <c r="AC1927" i="1" s="1"/>
  <c r="AA1928" i="1"/>
  <c r="AB1928" i="1"/>
  <c r="AC1928" i="1" s="1"/>
  <c r="AA1929" i="1"/>
  <c r="AB1929" i="1"/>
  <c r="AC1929" i="1" s="1"/>
  <c r="AA1930" i="1"/>
  <c r="AB1930" i="1"/>
  <c r="AC1930" i="1" s="1"/>
  <c r="AA1931" i="1"/>
  <c r="AB1931" i="1"/>
  <c r="AC1931" i="1" s="1"/>
  <c r="AO1931" i="1" s="1"/>
  <c r="AA1932" i="1"/>
  <c r="AB1932" i="1"/>
  <c r="AC1932" i="1" s="1"/>
  <c r="AA1933" i="1"/>
  <c r="AB1933" i="1"/>
  <c r="AC1933" i="1" s="1"/>
  <c r="AA1934" i="1"/>
  <c r="AB1934" i="1"/>
  <c r="AC1934" i="1" s="1"/>
  <c r="AA1935" i="1"/>
  <c r="AB1935" i="1"/>
  <c r="AC1935" i="1" s="1"/>
  <c r="AA1936" i="1"/>
  <c r="AB1936" i="1"/>
  <c r="AC1936" i="1" s="1"/>
  <c r="AA1937" i="1"/>
  <c r="AB1937" i="1"/>
  <c r="AC1937" i="1" s="1"/>
  <c r="AA1938" i="1"/>
  <c r="AB1938" i="1"/>
  <c r="AC1938" i="1" s="1"/>
  <c r="AA1939" i="1"/>
  <c r="AB1939" i="1"/>
  <c r="AC1939" i="1" s="1"/>
  <c r="AA1940" i="1"/>
  <c r="AB1940" i="1"/>
  <c r="AC1940" i="1" s="1"/>
  <c r="AA1941" i="1"/>
  <c r="AB1941" i="1"/>
  <c r="AC1941" i="1" s="1"/>
  <c r="AA1942" i="1"/>
  <c r="AB1942" i="1"/>
  <c r="AC1942" i="1" s="1"/>
  <c r="AA1943" i="1"/>
  <c r="AB1943" i="1"/>
  <c r="AC1943" i="1" s="1"/>
  <c r="AA1944" i="1"/>
  <c r="AB1944" i="1"/>
  <c r="AC1944" i="1" s="1"/>
  <c r="AA1945" i="1"/>
  <c r="AB1945" i="1"/>
  <c r="AC1945" i="1" s="1"/>
  <c r="AA1946" i="1"/>
  <c r="AB1946" i="1"/>
  <c r="AC1946" i="1" s="1"/>
  <c r="AA1947" i="1"/>
  <c r="AB1947" i="1"/>
  <c r="AC1947" i="1" s="1"/>
  <c r="AA1948" i="1"/>
  <c r="AB1948" i="1"/>
  <c r="AC1948" i="1" s="1"/>
  <c r="AA1949" i="1"/>
  <c r="AB1949" i="1"/>
  <c r="AC1949" i="1" s="1"/>
  <c r="AA1950" i="1"/>
  <c r="AB1950" i="1"/>
  <c r="AC1950" i="1" s="1"/>
  <c r="AA1951" i="1"/>
  <c r="AB1951" i="1"/>
  <c r="AC1951" i="1" s="1"/>
  <c r="AA1952" i="1"/>
  <c r="AB1952" i="1"/>
  <c r="AC1952" i="1" s="1"/>
  <c r="AA1953" i="1"/>
  <c r="AB1953" i="1"/>
  <c r="AC1953" i="1" s="1"/>
  <c r="AA1954" i="1"/>
  <c r="AB1954" i="1"/>
  <c r="AC1954" i="1" s="1"/>
  <c r="AA1955" i="1"/>
  <c r="AB1955" i="1"/>
  <c r="AC1955" i="1" s="1"/>
  <c r="AA1956" i="1"/>
  <c r="AB1956" i="1"/>
  <c r="AC1956" i="1" s="1"/>
  <c r="AA1957" i="1"/>
  <c r="AB1957" i="1"/>
  <c r="AC1957" i="1" s="1"/>
  <c r="AA1958" i="1"/>
  <c r="AB1958" i="1"/>
  <c r="AC1958" i="1" s="1"/>
  <c r="AA1959" i="1"/>
  <c r="AB1959" i="1"/>
  <c r="AC1959" i="1" s="1"/>
  <c r="AA1960" i="1"/>
  <c r="AB1960" i="1"/>
  <c r="AC1960" i="1" s="1"/>
  <c r="AA1961" i="1"/>
  <c r="AB1961" i="1"/>
  <c r="AC1961" i="1" s="1"/>
  <c r="AA1962" i="1"/>
  <c r="AB1962" i="1"/>
  <c r="AC1962" i="1" s="1"/>
  <c r="AA1963" i="1"/>
  <c r="AB1963" i="1"/>
  <c r="AC1963" i="1" s="1"/>
  <c r="AA1964" i="1"/>
  <c r="AB1964" i="1"/>
  <c r="AC1964" i="1" s="1"/>
  <c r="AA1965" i="1"/>
  <c r="AB1965" i="1"/>
  <c r="AC1965" i="1" s="1"/>
  <c r="AA1966" i="1"/>
  <c r="AB1966" i="1"/>
  <c r="AC1966" i="1" s="1"/>
  <c r="AA1967" i="1"/>
  <c r="AB1967" i="1"/>
  <c r="AC1967" i="1" s="1"/>
  <c r="AA1968" i="1"/>
  <c r="AB1968" i="1"/>
  <c r="AC1968" i="1" s="1"/>
  <c r="AA1969" i="1"/>
  <c r="AB1969" i="1"/>
  <c r="AC1969" i="1" s="1"/>
  <c r="AA1970" i="1"/>
  <c r="AB1970" i="1"/>
  <c r="AC1970" i="1" s="1"/>
  <c r="AA1971" i="1"/>
  <c r="AB1971" i="1"/>
  <c r="AC1971" i="1" s="1"/>
  <c r="AA1972" i="1"/>
  <c r="AB1972" i="1"/>
  <c r="AC1972" i="1" s="1"/>
  <c r="AA1973" i="1"/>
  <c r="AB1973" i="1"/>
  <c r="AC1973" i="1" s="1"/>
  <c r="AA1974" i="1"/>
  <c r="AB1974" i="1"/>
  <c r="AC1974" i="1" s="1"/>
  <c r="AA1975" i="1"/>
  <c r="AB1975" i="1"/>
  <c r="AC1975" i="1" s="1"/>
  <c r="AA1976" i="1"/>
  <c r="AB1976" i="1"/>
  <c r="AC1976" i="1" s="1"/>
  <c r="AA1977" i="1"/>
  <c r="AB1977" i="1"/>
  <c r="AC1977" i="1" s="1"/>
  <c r="AA1978" i="1"/>
  <c r="AB1978" i="1"/>
  <c r="AC1978" i="1" s="1"/>
  <c r="AA1979" i="1"/>
  <c r="AB1979" i="1"/>
  <c r="AC1979" i="1" s="1"/>
  <c r="AA1980" i="1"/>
  <c r="AB1980" i="1"/>
  <c r="AC1980" i="1" s="1"/>
  <c r="AA1981" i="1"/>
  <c r="AB1981" i="1"/>
  <c r="AC1981" i="1" s="1"/>
  <c r="AA1982" i="1"/>
  <c r="AB1982" i="1"/>
  <c r="AC1982" i="1" s="1"/>
  <c r="AA1983" i="1"/>
  <c r="AB1983" i="1"/>
  <c r="AC1983" i="1" s="1"/>
  <c r="AA1984" i="1"/>
  <c r="AB1984" i="1"/>
  <c r="AC1984" i="1" s="1"/>
  <c r="AA1985" i="1"/>
  <c r="AB1985" i="1"/>
  <c r="AC1985" i="1" s="1"/>
  <c r="AA1986" i="1"/>
  <c r="AB1986" i="1"/>
  <c r="AC1986" i="1" s="1"/>
  <c r="AA1987" i="1"/>
  <c r="AB1987" i="1"/>
  <c r="AC1987" i="1" s="1"/>
  <c r="AA1988" i="1"/>
  <c r="AB1988" i="1"/>
  <c r="AC1988" i="1" s="1"/>
  <c r="AA1989" i="1"/>
  <c r="AB1989" i="1"/>
  <c r="AC1989" i="1" s="1"/>
  <c r="AA1990" i="1"/>
  <c r="AB1990" i="1"/>
  <c r="AC1990" i="1" s="1"/>
  <c r="AA1991" i="1"/>
  <c r="AB1991" i="1"/>
  <c r="AC1991" i="1" s="1"/>
  <c r="AA1992" i="1"/>
  <c r="AB1992" i="1"/>
  <c r="AC1992" i="1" s="1"/>
  <c r="AA1993" i="1"/>
  <c r="AB1993" i="1"/>
  <c r="AC1993" i="1" s="1"/>
  <c r="AA1994" i="1"/>
  <c r="AB1994" i="1"/>
  <c r="AC1994" i="1" s="1"/>
  <c r="AA1995" i="1"/>
  <c r="AB1995" i="1"/>
  <c r="AC1995" i="1" s="1"/>
  <c r="AA1996" i="1"/>
  <c r="AB1996" i="1"/>
  <c r="AC1996" i="1" s="1"/>
  <c r="AA1997" i="1"/>
  <c r="AB1997" i="1"/>
  <c r="AC1997" i="1" s="1"/>
  <c r="AA1998" i="1"/>
  <c r="AB1998" i="1"/>
  <c r="AC1998" i="1" s="1"/>
  <c r="AA1999" i="1"/>
  <c r="AB1999" i="1"/>
  <c r="AC1999" i="1" s="1"/>
  <c r="AA2000" i="1"/>
  <c r="AB2000" i="1"/>
  <c r="AC2000" i="1" s="1"/>
  <c r="AA2001" i="1"/>
  <c r="AB2001" i="1"/>
  <c r="AC2001" i="1" s="1"/>
  <c r="AA2002" i="1"/>
  <c r="AB2002" i="1"/>
  <c r="AC2002" i="1" s="1"/>
  <c r="AA2003" i="1"/>
  <c r="AB2003" i="1"/>
  <c r="AC2003" i="1" s="1"/>
  <c r="AA2004" i="1"/>
  <c r="AB2004" i="1"/>
  <c r="AC2004" i="1" s="1"/>
  <c r="AA2005" i="1"/>
  <c r="AB2005" i="1"/>
  <c r="AC2005" i="1" s="1"/>
  <c r="AA2006" i="1"/>
  <c r="AB2006" i="1"/>
  <c r="AC2006" i="1" s="1"/>
  <c r="AA2007" i="1"/>
  <c r="AB2007" i="1"/>
  <c r="AC2007" i="1" s="1"/>
  <c r="AA2008" i="1"/>
  <c r="AB2008" i="1"/>
  <c r="AC2008" i="1" s="1"/>
  <c r="AA2009" i="1"/>
  <c r="AB2009" i="1"/>
  <c r="AC2009" i="1" s="1"/>
  <c r="AA2010" i="1"/>
  <c r="AB2010" i="1"/>
  <c r="AC2010" i="1" s="1"/>
  <c r="AA2011" i="1"/>
  <c r="AB2011" i="1"/>
  <c r="AC2011" i="1" s="1"/>
  <c r="AA2012" i="1"/>
  <c r="AB2012" i="1"/>
  <c r="AC2012" i="1" s="1"/>
  <c r="AA2013" i="1"/>
  <c r="AB2013" i="1"/>
  <c r="AC2013" i="1" s="1"/>
  <c r="AA2014" i="1"/>
  <c r="AB2014" i="1"/>
  <c r="AC2014" i="1" s="1"/>
  <c r="AA2015" i="1"/>
  <c r="AB2015" i="1"/>
  <c r="AC2015" i="1" s="1"/>
  <c r="AA2016" i="1"/>
  <c r="AB2016" i="1"/>
  <c r="AC2016" i="1" s="1"/>
  <c r="AA2017" i="1"/>
  <c r="AB2017" i="1"/>
  <c r="AC2017" i="1" s="1"/>
  <c r="AA2018" i="1"/>
  <c r="AB2018" i="1"/>
  <c r="AC2018" i="1" s="1"/>
  <c r="AA2019" i="1"/>
  <c r="AB2019" i="1"/>
  <c r="AC2019" i="1" s="1"/>
  <c r="AA2020" i="1"/>
  <c r="AB2020" i="1"/>
  <c r="AC2020" i="1" s="1"/>
  <c r="AA2021" i="1"/>
  <c r="AB2021" i="1"/>
  <c r="AC2021" i="1" s="1"/>
  <c r="AA2022" i="1"/>
  <c r="AB2022" i="1"/>
  <c r="AC2022" i="1" s="1"/>
  <c r="AA2023" i="1"/>
  <c r="AB2023" i="1"/>
  <c r="AC2023" i="1" s="1"/>
  <c r="AA2024" i="1"/>
  <c r="AB2024" i="1"/>
  <c r="AC2024" i="1" s="1"/>
  <c r="AA2025" i="1"/>
  <c r="AB2025" i="1"/>
  <c r="AC2025" i="1" s="1"/>
  <c r="AA2026" i="1"/>
  <c r="AB2026" i="1"/>
  <c r="AC2026" i="1" s="1"/>
  <c r="AA2027" i="1"/>
  <c r="AB2027" i="1"/>
  <c r="AC2027" i="1" s="1"/>
  <c r="AA2028" i="1"/>
  <c r="AB2028" i="1"/>
  <c r="AC2028" i="1" s="1"/>
  <c r="AA2029" i="1"/>
  <c r="AB2029" i="1"/>
  <c r="AC2029" i="1" s="1"/>
  <c r="AA2030" i="1"/>
  <c r="AB2030" i="1"/>
  <c r="AC2030" i="1" s="1"/>
  <c r="AA2031" i="1"/>
  <c r="AB2031" i="1"/>
  <c r="AC2031" i="1" s="1"/>
  <c r="AA2032" i="1"/>
  <c r="AB2032" i="1"/>
  <c r="AC2032" i="1" s="1"/>
  <c r="AA2033" i="1"/>
  <c r="AB2033" i="1"/>
  <c r="AC2033" i="1" s="1"/>
  <c r="AA2034" i="1"/>
  <c r="AB2034" i="1"/>
  <c r="AC2034" i="1" s="1"/>
  <c r="AA2035" i="1"/>
  <c r="AB2035" i="1"/>
  <c r="AC2035" i="1" s="1"/>
  <c r="AA2036" i="1"/>
  <c r="AB2036" i="1"/>
  <c r="AC2036" i="1" s="1"/>
  <c r="AA2037" i="1"/>
  <c r="AB2037" i="1"/>
  <c r="AC2037" i="1" s="1"/>
  <c r="AA2038" i="1"/>
  <c r="AB2038" i="1"/>
  <c r="AC2038" i="1" s="1"/>
  <c r="AA2039" i="1"/>
  <c r="AB2039" i="1"/>
  <c r="AC2039" i="1" s="1"/>
  <c r="AA2040" i="1"/>
  <c r="AB2040" i="1"/>
  <c r="AC2040" i="1" s="1"/>
  <c r="AA2041" i="1"/>
  <c r="AB2041" i="1"/>
  <c r="AC2041" i="1" s="1"/>
  <c r="AA2042" i="1"/>
  <c r="AB2042" i="1"/>
  <c r="AC2042" i="1" s="1"/>
  <c r="AA2043" i="1"/>
  <c r="AB2043" i="1"/>
  <c r="AC2043" i="1" s="1"/>
  <c r="AA2044" i="1"/>
  <c r="AB2044" i="1"/>
  <c r="AC2044" i="1" s="1"/>
  <c r="AA2045" i="1"/>
  <c r="AB2045" i="1"/>
  <c r="AC2045" i="1" s="1"/>
  <c r="AA2046" i="1"/>
  <c r="AB2046" i="1"/>
  <c r="AC2046" i="1" s="1"/>
  <c r="AA2047" i="1"/>
  <c r="AB2047" i="1"/>
  <c r="AC2047" i="1" s="1"/>
  <c r="AA2048" i="1"/>
  <c r="AB2048" i="1"/>
  <c r="AC2048" i="1" s="1"/>
  <c r="AA2049" i="1"/>
  <c r="AB2049" i="1"/>
  <c r="AC2049" i="1" s="1"/>
  <c r="AA2050" i="1"/>
  <c r="AB2050" i="1"/>
  <c r="AC2050" i="1" s="1"/>
  <c r="AA2051" i="1"/>
  <c r="AB2051" i="1"/>
  <c r="AC2051" i="1" s="1"/>
  <c r="AA2052" i="1"/>
  <c r="AB2052" i="1"/>
  <c r="AC2052" i="1" s="1"/>
  <c r="AA2053" i="1"/>
  <c r="AB2053" i="1"/>
  <c r="AC2053" i="1" s="1"/>
  <c r="AA2054" i="1"/>
  <c r="AB2054" i="1"/>
  <c r="AC2054" i="1" s="1"/>
  <c r="AA2055" i="1"/>
  <c r="AB2055" i="1"/>
  <c r="AC2055" i="1" s="1"/>
  <c r="AA2056" i="1"/>
  <c r="AB2056" i="1"/>
  <c r="AC2056" i="1" s="1"/>
  <c r="AA2057" i="1"/>
  <c r="AB2057" i="1"/>
  <c r="AC2057" i="1" s="1"/>
  <c r="AA2058" i="1"/>
  <c r="AB2058" i="1"/>
  <c r="AC2058" i="1" s="1"/>
  <c r="AA2059" i="1"/>
  <c r="AB2059" i="1"/>
  <c r="AC2059" i="1" s="1"/>
  <c r="AA2060" i="1"/>
  <c r="AB2060" i="1"/>
  <c r="AC2060" i="1" s="1"/>
  <c r="AA2061" i="1"/>
  <c r="AB2061" i="1"/>
  <c r="AC2061" i="1" s="1"/>
  <c r="AA2062" i="1"/>
  <c r="AB2062" i="1"/>
  <c r="AC2062" i="1" s="1"/>
  <c r="AA2063" i="1"/>
  <c r="AB2063" i="1"/>
  <c r="AC2063" i="1" s="1"/>
  <c r="AA2064" i="1"/>
  <c r="AB2064" i="1"/>
  <c r="AC2064" i="1" s="1"/>
  <c r="AA2065" i="1"/>
  <c r="AB2065" i="1"/>
  <c r="AC2065" i="1" s="1"/>
  <c r="AA2066" i="1"/>
  <c r="AB2066" i="1"/>
  <c r="AC2066" i="1" s="1"/>
  <c r="AA2067" i="1"/>
  <c r="AB2067" i="1"/>
  <c r="AC2067" i="1" s="1"/>
  <c r="AA2068" i="1"/>
  <c r="AB2068" i="1"/>
  <c r="AC2068" i="1" s="1"/>
  <c r="AA2069" i="1"/>
  <c r="AB2069" i="1"/>
  <c r="AC2069" i="1" s="1"/>
  <c r="AA2070" i="1"/>
  <c r="AB2070" i="1"/>
  <c r="AC2070" i="1" s="1"/>
  <c r="AA2071" i="1"/>
  <c r="AB2071" i="1"/>
  <c r="AC2071" i="1" s="1"/>
  <c r="AA2072" i="1"/>
  <c r="AB2072" i="1"/>
  <c r="AC2072" i="1" s="1"/>
  <c r="AA2073" i="1"/>
  <c r="AB2073" i="1"/>
  <c r="AC2073" i="1" s="1"/>
  <c r="AA2074" i="1"/>
  <c r="AB2074" i="1"/>
  <c r="AC2074" i="1" s="1"/>
  <c r="AA2075" i="1"/>
  <c r="AB2075" i="1"/>
  <c r="AC2075" i="1" s="1"/>
  <c r="AA2076" i="1"/>
  <c r="AB2076" i="1"/>
  <c r="AC2076" i="1"/>
  <c r="AA2077" i="1"/>
  <c r="AB2077" i="1"/>
  <c r="AC2077" i="1" s="1"/>
  <c r="AA2078" i="1"/>
  <c r="AB2078" i="1"/>
  <c r="AC2078" i="1" s="1"/>
  <c r="AA2079" i="1"/>
  <c r="AB2079" i="1"/>
  <c r="AC2079" i="1" s="1"/>
  <c r="AA2080" i="1"/>
  <c r="AB2080" i="1"/>
  <c r="AC2080" i="1" s="1"/>
  <c r="AA2081" i="1"/>
  <c r="AB2081" i="1"/>
  <c r="AC2081" i="1" s="1"/>
  <c r="AA2082" i="1"/>
  <c r="AB2082" i="1"/>
  <c r="AC2082" i="1" s="1"/>
  <c r="AA2083" i="1"/>
  <c r="AB2083" i="1"/>
  <c r="AC2083" i="1" s="1"/>
  <c r="AA2084" i="1"/>
  <c r="AB2084" i="1"/>
  <c r="AC2084" i="1" s="1"/>
  <c r="AA2085" i="1"/>
  <c r="AB2085" i="1"/>
  <c r="AC2085" i="1" s="1"/>
  <c r="AA2086" i="1"/>
  <c r="AB2086" i="1"/>
  <c r="AC2086" i="1" s="1"/>
  <c r="AA2087" i="1"/>
  <c r="AB2087" i="1"/>
  <c r="AC2087" i="1" s="1"/>
  <c r="AA2088" i="1"/>
  <c r="AB2088" i="1"/>
  <c r="AC2088" i="1" s="1"/>
  <c r="AA2089" i="1"/>
  <c r="AB2089" i="1"/>
  <c r="AC2089" i="1" s="1"/>
  <c r="AA2090" i="1"/>
  <c r="AB2090" i="1"/>
  <c r="AC2090" i="1" s="1"/>
  <c r="AA2091" i="1"/>
  <c r="AB2091" i="1"/>
  <c r="AC2091" i="1" s="1"/>
  <c r="AA2092" i="1"/>
  <c r="AB2092" i="1"/>
  <c r="AC2092" i="1" s="1"/>
  <c r="AA2093" i="1"/>
  <c r="AB2093" i="1"/>
  <c r="AC2093" i="1" s="1"/>
  <c r="AA2094" i="1"/>
  <c r="AB2094" i="1"/>
  <c r="AC2094" i="1" s="1"/>
  <c r="AA2095" i="1"/>
  <c r="AB2095" i="1"/>
  <c r="AC2095" i="1" s="1"/>
  <c r="AA2096" i="1"/>
  <c r="AB2096" i="1"/>
  <c r="AC2096" i="1" s="1"/>
  <c r="AA2097" i="1"/>
  <c r="AB2097" i="1"/>
  <c r="AC2097" i="1" s="1"/>
  <c r="AA2098" i="1"/>
  <c r="AB2098" i="1"/>
  <c r="AC2098" i="1" s="1"/>
  <c r="AA2099" i="1"/>
  <c r="AB2099" i="1"/>
  <c r="AC2099" i="1" s="1"/>
  <c r="AA2100" i="1"/>
  <c r="AB2100" i="1"/>
  <c r="AC2100" i="1" s="1"/>
  <c r="AA2101" i="1"/>
  <c r="AB2101" i="1"/>
  <c r="AC2101" i="1" s="1"/>
  <c r="AA2102" i="1"/>
  <c r="AB2102" i="1"/>
  <c r="AC2102" i="1" s="1"/>
  <c r="AA2103" i="1"/>
  <c r="AB2103" i="1"/>
  <c r="AC2103" i="1" s="1"/>
  <c r="AA2104" i="1"/>
  <c r="AB2104" i="1"/>
  <c r="AC2104" i="1" s="1"/>
  <c r="AA2105" i="1"/>
  <c r="AB2105" i="1"/>
  <c r="AC2105" i="1" s="1"/>
  <c r="AA2106" i="1"/>
  <c r="AB2106" i="1"/>
  <c r="AC2106" i="1" s="1"/>
  <c r="AA2107" i="1"/>
  <c r="AB2107" i="1"/>
  <c r="AC2107" i="1" s="1"/>
  <c r="AA2108" i="1"/>
  <c r="AB2108" i="1"/>
  <c r="AC2108" i="1" s="1"/>
  <c r="AA2109" i="1"/>
  <c r="AB2109" i="1"/>
  <c r="AC2109" i="1" s="1"/>
  <c r="AA2110" i="1"/>
  <c r="AB2110" i="1"/>
  <c r="AC2110" i="1" s="1"/>
  <c r="AA2111" i="1"/>
  <c r="AB2111" i="1"/>
  <c r="AC2111" i="1" s="1"/>
  <c r="AA2112" i="1"/>
  <c r="AB2112" i="1"/>
  <c r="AC2112" i="1" s="1"/>
  <c r="AA2113" i="1"/>
  <c r="AB2113" i="1"/>
  <c r="AC2113" i="1" s="1"/>
  <c r="AA2114" i="1"/>
  <c r="AB2114" i="1"/>
  <c r="AC2114" i="1" s="1"/>
  <c r="AA2115" i="1"/>
  <c r="AB2115" i="1"/>
  <c r="AC2115" i="1" s="1"/>
  <c r="AA2116" i="1"/>
  <c r="AB2116" i="1"/>
  <c r="AC2116" i="1" s="1"/>
  <c r="AA2117" i="1"/>
  <c r="AB2117" i="1"/>
  <c r="AC2117" i="1" s="1"/>
  <c r="AA2118" i="1"/>
  <c r="AB2118" i="1"/>
  <c r="AC2118" i="1" s="1"/>
  <c r="AA2119" i="1"/>
  <c r="AB2119" i="1"/>
  <c r="AC2119" i="1" s="1"/>
  <c r="AA2120" i="1"/>
  <c r="AB2120" i="1"/>
  <c r="AC2120" i="1" s="1"/>
  <c r="AA2121" i="1"/>
  <c r="AB2121" i="1"/>
  <c r="AC2121" i="1" s="1"/>
  <c r="AA2122" i="1"/>
  <c r="AB2122" i="1"/>
  <c r="AC2122" i="1" s="1"/>
  <c r="AA2123" i="1"/>
  <c r="AB2123" i="1"/>
  <c r="AC2123" i="1" s="1"/>
  <c r="AA2124" i="1"/>
  <c r="AB2124" i="1"/>
  <c r="AC2124" i="1" s="1"/>
  <c r="AA2125" i="1"/>
  <c r="AB2125" i="1"/>
  <c r="AC2125" i="1" s="1"/>
  <c r="AA2126" i="1"/>
  <c r="AB2126" i="1"/>
  <c r="AC2126" i="1" s="1"/>
  <c r="AA2127" i="1"/>
  <c r="AB2127" i="1"/>
  <c r="AC2127" i="1" s="1"/>
  <c r="AA2128" i="1"/>
  <c r="AB2128" i="1"/>
  <c r="AC2128" i="1" s="1"/>
  <c r="AA2129" i="1"/>
  <c r="AB2129" i="1"/>
  <c r="AC2129" i="1" s="1"/>
  <c r="AA2130" i="1"/>
  <c r="AB2130" i="1"/>
  <c r="AC2130" i="1" s="1"/>
  <c r="AA2131" i="1"/>
  <c r="AB2131" i="1"/>
  <c r="AC2131" i="1" s="1"/>
  <c r="AA2132" i="1"/>
  <c r="AB2132" i="1"/>
  <c r="AC2132" i="1" s="1"/>
  <c r="AA2133" i="1"/>
  <c r="AB2133" i="1"/>
  <c r="AC2133" i="1" s="1"/>
  <c r="AA2134" i="1"/>
  <c r="AB2134" i="1"/>
  <c r="AC2134" i="1" s="1"/>
  <c r="AA2135" i="1"/>
  <c r="AB2135" i="1"/>
  <c r="AC2135" i="1" s="1"/>
  <c r="AA2136" i="1"/>
  <c r="AB2136" i="1"/>
  <c r="AC2136" i="1" s="1"/>
  <c r="AA2137" i="1"/>
  <c r="AB2137" i="1"/>
  <c r="AC2137" i="1" s="1"/>
  <c r="AA2138" i="1"/>
  <c r="AB2138" i="1"/>
  <c r="AC2138" i="1" s="1"/>
  <c r="AA2139" i="1"/>
  <c r="AB2139" i="1"/>
  <c r="AC2139" i="1" s="1"/>
  <c r="AA2140" i="1"/>
  <c r="AB2140" i="1"/>
  <c r="AC2140" i="1" s="1"/>
  <c r="AA2141" i="1"/>
  <c r="AB2141" i="1"/>
  <c r="AC2141" i="1" s="1"/>
  <c r="AA2142" i="1"/>
  <c r="AB2142" i="1"/>
  <c r="AC2142" i="1" s="1"/>
  <c r="AA2143" i="1"/>
  <c r="AB2143" i="1"/>
  <c r="AC2143" i="1" s="1"/>
  <c r="AA2144" i="1"/>
  <c r="AB2144" i="1"/>
  <c r="AC2144" i="1" s="1"/>
  <c r="AA2145" i="1"/>
  <c r="AB2145" i="1"/>
  <c r="AC2145" i="1" s="1"/>
  <c r="AA2146" i="1"/>
  <c r="AB2146" i="1"/>
  <c r="AC2146" i="1" s="1"/>
  <c r="AA2147" i="1"/>
  <c r="AB2147" i="1"/>
  <c r="AC2147" i="1" s="1"/>
  <c r="AA2148" i="1"/>
  <c r="AB2148" i="1"/>
  <c r="AC2148" i="1" s="1"/>
  <c r="AA2149" i="1"/>
  <c r="AB2149" i="1"/>
  <c r="AC2149" i="1" s="1"/>
  <c r="AA2150" i="1"/>
  <c r="AB2150" i="1"/>
  <c r="AC2150" i="1" s="1"/>
  <c r="AA2151" i="1"/>
  <c r="AB2151" i="1"/>
  <c r="AC2151" i="1" s="1"/>
  <c r="AA2152" i="1"/>
  <c r="AB2152" i="1"/>
  <c r="AC2152" i="1" s="1"/>
  <c r="AA2153" i="1"/>
  <c r="AB2153" i="1"/>
  <c r="AC2153" i="1" s="1"/>
  <c r="AA2154" i="1"/>
  <c r="AB2154" i="1"/>
  <c r="AC2154" i="1" s="1"/>
  <c r="AA2155" i="1"/>
  <c r="AB2155" i="1"/>
  <c r="AC2155" i="1" s="1"/>
  <c r="AA2156" i="1"/>
  <c r="AB2156" i="1"/>
  <c r="AC2156" i="1" s="1"/>
  <c r="AA2157" i="1"/>
  <c r="AB2157" i="1"/>
  <c r="AC2157" i="1" s="1"/>
  <c r="AA2158" i="1"/>
  <c r="AB2158" i="1"/>
  <c r="AC2158" i="1" s="1"/>
  <c r="AA2159" i="1"/>
  <c r="AB2159" i="1"/>
  <c r="AC2159" i="1" s="1"/>
  <c r="AA2160" i="1"/>
  <c r="AB2160" i="1"/>
  <c r="AC2160" i="1" s="1"/>
  <c r="AA2161" i="1"/>
  <c r="AB2161" i="1"/>
  <c r="AC2161" i="1" s="1"/>
  <c r="AA2162" i="1"/>
  <c r="AB2162" i="1"/>
  <c r="AC2162" i="1" s="1"/>
  <c r="AA2163" i="1"/>
  <c r="AB2163" i="1"/>
  <c r="AC2163" i="1" s="1"/>
  <c r="AA2164" i="1"/>
  <c r="AB2164" i="1"/>
  <c r="AC2164" i="1" s="1"/>
  <c r="AA2165" i="1"/>
  <c r="AB2165" i="1"/>
  <c r="AC2165" i="1" s="1"/>
  <c r="AA2166" i="1"/>
  <c r="AB2166" i="1"/>
  <c r="AC2166" i="1" s="1"/>
  <c r="AA2167" i="1"/>
  <c r="AB2167" i="1"/>
  <c r="AC2167" i="1" s="1"/>
  <c r="AA2168" i="1"/>
  <c r="AB2168" i="1"/>
  <c r="AC2168" i="1" s="1"/>
  <c r="AA2169" i="1"/>
  <c r="AB2169" i="1"/>
  <c r="AC2169" i="1" s="1"/>
  <c r="AA2170" i="1"/>
  <c r="AB2170" i="1"/>
  <c r="AC2170" i="1" s="1"/>
  <c r="AA2171" i="1"/>
  <c r="AB2171" i="1"/>
  <c r="AC2171" i="1" s="1"/>
  <c r="AA2172" i="1"/>
  <c r="AB2172" i="1"/>
  <c r="AC2172" i="1" s="1"/>
  <c r="AA2173" i="1"/>
  <c r="AB2173" i="1"/>
  <c r="AC2173" i="1" s="1"/>
  <c r="AA2174" i="1"/>
  <c r="AB2174" i="1"/>
  <c r="AC2174" i="1" s="1"/>
  <c r="AA2175" i="1"/>
  <c r="AB2175" i="1"/>
  <c r="AC2175" i="1" s="1"/>
  <c r="AA2176" i="1"/>
  <c r="AB2176" i="1"/>
  <c r="AC2176" i="1" s="1"/>
  <c r="AA2177" i="1"/>
  <c r="AB2177" i="1"/>
  <c r="AC2177" i="1" s="1"/>
  <c r="AA2178" i="1"/>
  <c r="AB2178" i="1"/>
  <c r="AC2178" i="1" s="1"/>
  <c r="AA2179" i="1"/>
  <c r="AB2179" i="1"/>
  <c r="AC2179" i="1" s="1"/>
  <c r="AA2180" i="1"/>
  <c r="AB2180" i="1"/>
  <c r="AC2180" i="1" s="1"/>
  <c r="AA2181" i="1"/>
  <c r="AB2181" i="1"/>
  <c r="AC2181" i="1" s="1"/>
  <c r="AA2182" i="1"/>
  <c r="AB2182" i="1"/>
  <c r="AC2182" i="1" s="1"/>
  <c r="AA2183" i="1"/>
  <c r="AB2183" i="1"/>
  <c r="AC2183" i="1" s="1"/>
  <c r="AA2184" i="1"/>
  <c r="AB2184" i="1"/>
  <c r="AC2184" i="1" s="1"/>
  <c r="AA2185" i="1"/>
  <c r="AB2185" i="1"/>
  <c r="AC2185" i="1" s="1"/>
  <c r="AA2186" i="1"/>
  <c r="AB2186" i="1"/>
  <c r="AC2186" i="1" s="1"/>
  <c r="AA2187" i="1"/>
  <c r="AB2187" i="1"/>
  <c r="AC2187" i="1" s="1"/>
  <c r="AA2188" i="1"/>
  <c r="AB2188" i="1"/>
  <c r="AC2188" i="1" s="1"/>
  <c r="AA2189" i="1"/>
  <c r="AB2189" i="1"/>
  <c r="AC2189" i="1" s="1"/>
  <c r="AA2190" i="1"/>
  <c r="AB2190" i="1"/>
  <c r="AC2190" i="1" s="1"/>
  <c r="AA2191" i="1"/>
  <c r="AB2191" i="1"/>
  <c r="AC2191" i="1" s="1"/>
  <c r="AA2192" i="1"/>
  <c r="AB2192" i="1"/>
  <c r="AC2192" i="1" s="1"/>
  <c r="AA2193" i="1"/>
  <c r="AB2193" i="1"/>
  <c r="AC2193" i="1" s="1"/>
  <c r="AA2194" i="1"/>
  <c r="AB2194" i="1"/>
  <c r="AC2194" i="1" s="1"/>
  <c r="AA2195" i="1"/>
  <c r="AB2195" i="1"/>
  <c r="AC2195" i="1" s="1"/>
  <c r="AA2196" i="1"/>
  <c r="AB2196" i="1"/>
  <c r="AC2196" i="1" s="1"/>
  <c r="AA2197" i="1"/>
  <c r="AB2197" i="1"/>
  <c r="AC2197" i="1" s="1"/>
  <c r="AA2198" i="1"/>
  <c r="AB2198" i="1"/>
  <c r="AC2198" i="1" s="1"/>
  <c r="AA2199" i="1"/>
  <c r="AB2199" i="1"/>
  <c r="AC2199" i="1" s="1"/>
  <c r="AA2200" i="1"/>
  <c r="AB2200" i="1"/>
  <c r="AC2200" i="1" s="1"/>
  <c r="AA2201" i="1"/>
  <c r="AB2201" i="1"/>
  <c r="AC2201" i="1" s="1"/>
  <c r="AA2202" i="1"/>
  <c r="AB2202" i="1"/>
  <c r="AC2202" i="1" s="1"/>
  <c r="AA2203" i="1"/>
  <c r="AB2203" i="1"/>
  <c r="AC2203" i="1" s="1"/>
  <c r="AA2204" i="1"/>
  <c r="AB2204" i="1"/>
  <c r="AC2204" i="1" s="1"/>
  <c r="AA2205" i="1"/>
  <c r="AB2205" i="1"/>
  <c r="AC2205" i="1" s="1"/>
  <c r="AA2206" i="1"/>
  <c r="AB2206" i="1"/>
  <c r="AC2206" i="1" s="1"/>
  <c r="AA2207" i="1"/>
  <c r="AB2207" i="1"/>
  <c r="AC2207" i="1" s="1"/>
  <c r="AA2208" i="1"/>
  <c r="AB2208" i="1"/>
  <c r="AC2208" i="1" s="1"/>
  <c r="AA2209" i="1"/>
  <c r="AB2209" i="1"/>
  <c r="AC2209" i="1" s="1"/>
  <c r="AA2210" i="1"/>
  <c r="AB2210" i="1"/>
  <c r="AC2210" i="1" s="1"/>
  <c r="AA2211" i="1"/>
  <c r="AB2211" i="1"/>
  <c r="AC2211" i="1" s="1"/>
  <c r="AA2212" i="1"/>
  <c r="AB2212" i="1"/>
  <c r="AC2212" i="1" s="1"/>
  <c r="AA2213" i="1"/>
  <c r="AB2213" i="1"/>
  <c r="AC2213" i="1" s="1"/>
  <c r="AA2214" i="1"/>
  <c r="AB2214" i="1"/>
  <c r="AC2214" i="1" s="1"/>
  <c r="AA2215" i="1"/>
  <c r="AB2215" i="1"/>
  <c r="AC2215" i="1" s="1"/>
  <c r="AA2216" i="1"/>
  <c r="AB2216" i="1"/>
  <c r="AC2216" i="1" s="1"/>
  <c r="AA2217" i="1"/>
  <c r="AB2217" i="1"/>
  <c r="AC2217" i="1" s="1"/>
  <c r="AA2218" i="1"/>
  <c r="AB2218" i="1"/>
  <c r="AC2218" i="1" s="1"/>
  <c r="AA2219" i="1"/>
  <c r="AB2219" i="1"/>
  <c r="AC2219" i="1" s="1"/>
  <c r="AA2220" i="1"/>
  <c r="AB2220" i="1"/>
  <c r="AC2220" i="1" s="1"/>
  <c r="AA2221" i="1"/>
  <c r="AB2221" i="1"/>
  <c r="AC2221" i="1" s="1"/>
  <c r="AA2222" i="1"/>
  <c r="AB2222" i="1"/>
  <c r="AC2222" i="1" s="1"/>
  <c r="AA2223" i="1"/>
  <c r="AB2223" i="1"/>
  <c r="AC2223" i="1" s="1"/>
  <c r="AA2224" i="1"/>
  <c r="AB2224" i="1"/>
  <c r="AC2224" i="1" s="1"/>
  <c r="AA2225" i="1"/>
  <c r="AB2225" i="1"/>
  <c r="AC2225" i="1" s="1"/>
  <c r="AA2226" i="1"/>
  <c r="AB2226" i="1"/>
  <c r="AC2226" i="1" s="1"/>
  <c r="AA2227" i="1"/>
  <c r="AB2227" i="1"/>
  <c r="AC2227" i="1" s="1"/>
  <c r="AA2228" i="1"/>
  <c r="AB2228" i="1"/>
  <c r="AC2228" i="1" s="1"/>
  <c r="AA2229" i="1"/>
  <c r="AB2229" i="1"/>
  <c r="AC2229" i="1" s="1"/>
  <c r="AA2230" i="1"/>
  <c r="AB2230" i="1"/>
  <c r="AC2230" i="1" s="1"/>
  <c r="AA2231" i="1"/>
  <c r="AB2231" i="1"/>
  <c r="AC2231" i="1" s="1"/>
  <c r="AA2232" i="1"/>
  <c r="AB2232" i="1"/>
  <c r="AC2232" i="1" s="1"/>
  <c r="AA2233" i="1"/>
  <c r="AB2233" i="1"/>
  <c r="AC2233" i="1" s="1"/>
  <c r="AA2234" i="1"/>
  <c r="AB2234" i="1"/>
  <c r="AC2234" i="1" s="1"/>
  <c r="AA2235" i="1"/>
  <c r="AB2235" i="1"/>
  <c r="AC2235" i="1" s="1"/>
  <c r="AA2236" i="1"/>
  <c r="AB2236" i="1"/>
  <c r="AC2236" i="1" s="1"/>
  <c r="AA2237" i="1"/>
  <c r="AB2237" i="1"/>
  <c r="AC2237" i="1" s="1"/>
  <c r="AA2238" i="1"/>
  <c r="AB2238" i="1"/>
  <c r="AC2238" i="1" s="1"/>
  <c r="AA2239" i="1"/>
  <c r="AB2239" i="1"/>
  <c r="AC2239" i="1" s="1"/>
  <c r="AA2240" i="1"/>
  <c r="AB2240" i="1"/>
  <c r="AC2240" i="1" s="1"/>
  <c r="AA2241" i="1"/>
  <c r="AB2241" i="1"/>
  <c r="AC2241" i="1" s="1"/>
  <c r="AA2242" i="1"/>
  <c r="AB2242" i="1"/>
  <c r="AC2242" i="1" s="1"/>
  <c r="AA2243" i="1"/>
  <c r="AB2243" i="1"/>
  <c r="AC2243" i="1" s="1"/>
  <c r="AA2244" i="1"/>
  <c r="AB2244" i="1"/>
  <c r="AC2244" i="1" s="1"/>
  <c r="AA2245" i="1"/>
  <c r="AB2245" i="1"/>
  <c r="AC2245" i="1" s="1"/>
  <c r="AA2246" i="1"/>
  <c r="AB2246" i="1"/>
  <c r="AC2246" i="1" s="1"/>
  <c r="AA2247" i="1"/>
  <c r="AB2247" i="1"/>
  <c r="AC2247" i="1" s="1"/>
  <c r="AA2248" i="1"/>
  <c r="AB2248" i="1"/>
  <c r="AC2248" i="1" s="1"/>
  <c r="AA2249" i="1"/>
  <c r="AB2249" i="1"/>
  <c r="AC2249" i="1" s="1"/>
  <c r="AA2250" i="1"/>
  <c r="AB2250" i="1"/>
  <c r="AC2250" i="1" s="1"/>
  <c r="AA2251" i="1"/>
  <c r="AB2251" i="1"/>
  <c r="AC2251" i="1" s="1"/>
  <c r="AA2252" i="1"/>
  <c r="AB2252" i="1"/>
  <c r="AC2252" i="1" s="1"/>
  <c r="AA2253" i="1"/>
  <c r="AB2253" i="1"/>
  <c r="AC2253" i="1" s="1"/>
  <c r="AA2254" i="1"/>
  <c r="AB2254" i="1"/>
  <c r="AC2254" i="1" s="1"/>
  <c r="AA2255" i="1"/>
  <c r="AB2255" i="1"/>
  <c r="AC2255" i="1" s="1"/>
  <c r="AA2256" i="1"/>
  <c r="AB2256" i="1"/>
  <c r="AC2256" i="1" s="1"/>
  <c r="AA2257" i="1"/>
  <c r="AB2257" i="1"/>
  <c r="AC2257" i="1" s="1"/>
  <c r="AA2258" i="1"/>
  <c r="AB2258" i="1"/>
  <c r="AC2258" i="1" s="1"/>
  <c r="AA2259" i="1"/>
  <c r="AB2259" i="1"/>
  <c r="AC2259" i="1" s="1"/>
  <c r="AA2260" i="1"/>
  <c r="AB2260" i="1"/>
  <c r="AC2260" i="1" s="1"/>
  <c r="AA2261" i="1"/>
  <c r="AB2261" i="1"/>
  <c r="AC2261" i="1" s="1"/>
  <c r="AA2262" i="1"/>
  <c r="AB2262" i="1"/>
  <c r="AC2262" i="1" s="1"/>
  <c r="AA2263" i="1"/>
  <c r="AB2263" i="1"/>
  <c r="AC2263" i="1" s="1"/>
  <c r="AA2264" i="1"/>
  <c r="AB2264" i="1"/>
  <c r="AC2264" i="1" s="1"/>
  <c r="AA2265" i="1"/>
  <c r="AB2265" i="1"/>
  <c r="AC2265" i="1" s="1"/>
  <c r="AA2266" i="1"/>
  <c r="AB2266" i="1"/>
  <c r="AC2266" i="1" s="1"/>
  <c r="AA2267" i="1"/>
  <c r="AB2267" i="1"/>
  <c r="AC2267" i="1" s="1"/>
  <c r="AA2268" i="1"/>
  <c r="AB2268" i="1"/>
  <c r="AC2268" i="1" s="1"/>
  <c r="AA2269" i="1"/>
  <c r="AB2269" i="1"/>
  <c r="AC2269" i="1" s="1"/>
  <c r="AA2270" i="1"/>
  <c r="AB2270" i="1"/>
  <c r="AC2270" i="1" s="1"/>
  <c r="AA2271" i="1"/>
  <c r="AB2271" i="1"/>
  <c r="AC2271" i="1" s="1"/>
  <c r="AA2272" i="1"/>
  <c r="AB2272" i="1"/>
  <c r="AC2272" i="1" s="1"/>
  <c r="AA2273" i="1"/>
  <c r="AB2273" i="1"/>
  <c r="AC2273" i="1" s="1"/>
  <c r="AA2274" i="1"/>
  <c r="AB2274" i="1"/>
  <c r="AC2274" i="1" s="1"/>
  <c r="AA2275" i="1"/>
  <c r="AB2275" i="1"/>
  <c r="AC2275" i="1" s="1"/>
  <c r="AA2276" i="1"/>
  <c r="AB2276" i="1"/>
  <c r="AC2276" i="1" s="1"/>
  <c r="AA2277" i="1"/>
  <c r="AB2277" i="1"/>
  <c r="AC2277" i="1" s="1"/>
  <c r="AA2278" i="1"/>
  <c r="AB2278" i="1"/>
  <c r="AC2278" i="1" s="1"/>
  <c r="AA2279" i="1"/>
  <c r="AB2279" i="1"/>
  <c r="AC2279" i="1" s="1"/>
  <c r="AA2280" i="1"/>
  <c r="AB2280" i="1"/>
  <c r="AC2280" i="1" s="1"/>
  <c r="AA2281" i="1"/>
  <c r="AB2281" i="1"/>
  <c r="AC2281" i="1" s="1"/>
  <c r="AA2282" i="1"/>
  <c r="AB2282" i="1"/>
  <c r="AC2282" i="1" s="1"/>
  <c r="AA2283" i="1"/>
  <c r="AB2283" i="1"/>
  <c r="AC2283" i="1" s="1"/>
  <c r="AA2284" i="1"/>
  <c r="AB2284" i="1"/>
  <c r="AC2284" i="1" s="1"/>
  <c r="AA2285" i="1"/>
  <c r="AB2285" i="1"/>
  <c r="AC2285" i="1" s="1"/>
  <c r="AA2286" i="1"/>
  <c r="AB2286" i="1"/>
  <c r="AC2286" i="1" s="1"/>
  <c r="AA2287" i="1"/>
  <c r="AB2287" i="1"/>
  <c r="AC2287" i="1" s="1"/>
  <c r="AA2288" i="1"/>
  <c r="AB2288" i="1"/>
  <c r="AC2288" i="1" s="1"/>
  <c r="AA2289" i="1"/>
  <c r="AB2289" i="1"/>
  <c r="AC2289" i="1" s="1"/>
  <c r="AA2290" i="1"/>
  <c r="AB2290" i="1"/>
  <c r="AC2290" i="1" s="1"/>
  <c r="AA2291" i="1"/>
  <c r="AB2291" i="1"/>
  <c r="AC2291" i="1" s="1"/>
  <c r="AA2292" i="1"/>
  <c r="AB2292" i="1"/>
  <c r="AC2292" i="1" s="1"/>
  <c r="AA2293" i="1"/>
  <c r="AB2293" i="1"/>
  <c r="AC2293" i="1" s="1"/>
  <c r="AA2294" i="1"/>
  <c r="AB2294" i="1"/>
  <c r="AC2294" i="1" s="1"/>
  <c r="AA2295" i="1"/>
  <c r="AB2295" i="1"/>
  <c r="AC2295" i="1" s="1"/>
  <c r="AA2296" i="1"/>
  <c r="AB2296" i="1"/>
  <c r="AC2296" i="1" s="1"/>
  <c r="AA2297" i="1"/>
  <c r="AB2297" i="1"/>
  <c r="AC2297" i="1" s="1"/>
  <c r="AA2298" i="1"/>
  <c r="AB2298" i="1"/>
  <c r="AC2298" i="1" s="1"/>
  <c r="AA2299" i="1"/>
  <c r="AB2299" i="1"/>
  <c r="AC2299" i="1" s="1"/>
  <c r="AA2300" i="1"/>
  <c r="AB2300" i="1"/>
  <c r="AC2300" i="1" s="1"/>
  <c r="AA2301" i="1"/>
  <c r="AB2301" i="1"/>
  <c r="AC2301" i="1" s="1"/>
  <c r="AA2302" i="1"/>
  <c r="AB2302" i="1"/>
  <c r="AC2302" i="1" s="1"/>
  <c r="AA2303" i="1"/>
  <c r="AB2303" i="1"/>
  <c r="AC2303" i="1" s="1"/>
  <c r="AA2304" i="1"/>
  <c r="AB2304" i="1"/>
  <c r="AC2304" i="1" s="1"/>
  <c r="AA2305" i="1"/>
  <c r="AB2305" i="1"/>
  <c r="AC2305" i="1" s="1"/>
  <c r="AA2306" i="1"/>
  <c r="AB2306" i="1"/>
  <c r="AC2306" i="1" s="1"/>
  <c r="AA2307" i="1"/>
  <c r="AB2307" i="1"/>
  <c r="AC2307" i="1" s="1"/>
  <c r="AA2308" i="1"/>
  <c r="AB2308" i="1"/>
  <c r="AC2308" i="1" s="1"/>
  <c r="AA2309" i="1"/>
  <c r="AB2309" i="1"/>
  <c r="AC2309" i="1" s="1"/>
  <c r="AA2310" i="1"/>
  <c r="AB2310" i="1"/>
  <c r="AC2310" i="1" s="1"/>
  <c r="AA2311" i="1"/>
  <c r="AB2311" i="1"/>
  <c r="AC2311" i="1" s="1"/>
  <c r="AA2312" i="1"/>
  <c r="AB2312" i="1"/>
  <c r="AC2312" i="1" s="1"/>
  <c r="AA2313" i="1"/>
  <c r="AB2313" i="1"/>
  <c r="AC2313" i="1" s="1"/>
  <c r="AA2314" i="1"/>
  <c r="AB2314" i="1"/>
  <c r="AC2314" i="1" s="1"/>
  <c r="AA2315" i="1"/>
  <c r="AB2315" i="1"/>
  <c r="AC2315" i="1" s="1"/>
  <c r="AA2316" i="1"/>
  <c r="AB2316" i="1"/>
  <c r="AC2316" i="1" s="1"/>
  <c r="AA2317" i="1"/>
  <c r="AB2317" i="1"/>
  <c r="AC2317" i="1" s="1"/>
  <c r="AA2318" i="1"/>
  <c r="AB2318" i="1"/>
  <c r="AC2318" i="1" s="1"/>
  <c r="AA2319" i="1"/>
  <c r="AB2319" i="1"/>
  <c r="AC2319" i="1" s="1"/>
  <c r="AA2320" i="1"/>
  <c r="AB2320" i="1"/>
  <c r="AC2320" i="1" s="1"/>
  <c r="AA2321" i="1"/>
  <c r="AB2321" i="1"/>
  <c r="AC2321" i="1" s="1"/>
  <c r="AA2322" i="1"/>
  <c r="AB2322" i="1"/>
  <c r="AC2322" i="1" s="1"/>
  <c r="AA2323" i="1"/>
  <c r="AB2323" i="1"/>
  <c r="AC2323" i="1" s="1"/>
  <c r="AA2324" i="1"/>
  <c r="AB2324" i="1"/>
  <c r="AC2324" i="1" s="1"/>
  <c r="AA2325" i="1"/>
  <c r="AB2325" i="1"/>
  <c r="AC2325" i="1" s="1"/>
  <c r="AA2326" i="1"/>
  <c r="AB2326" i="1"/>
  <c r="AC2326" i="1" s="1"/>
  <c r="AA2327" i="1"/>
  <c r="AB2327" i="1"/>
  <c r="AC2327" i="1" s="1"/>
  <c r="AA2328" i="1"/>
  <c r="AB2328" i="1"/>
  <c r="AC2328" i="1" s="1"/>
  <c r="AA2329" i="1"/>
  <c r="AB2329" i="1"/>
  <c r="AC2329" i="1" s="1"/>
  <c r="AA2330" i="1"/>
  <c r="AB2330" i="1"/>
  <c r="AC2330" i="1" s="1"/>
  <c r="AA2331" i="1"/>
  <c r="AB2331" i="1"/>
  <c r="AC2331" i="1" s="1"/>
  <c r="AA2332" i="1"/>
  <c r="AB2332" i="1"/>
  <c r="AC2332" i="1" s="1"/>
  <c r="AA2333" i="1"/>
  <c r="AB2333" i="1"/>
  <c r="AC2333" i="1" s="1"/>
  <c r="AA2334" i="1"/>
  <c r="AB2334" i="1"/>
  <c r="AC2334" i="1" s="1"/>
  <c r="AA2335" i="1"/>
  <c r="AB2335" i="1"/>
  <c r="AC2335" i="1" s="1"/>
  <c r="AA2336" i="1"/>
  <c r="AB2336" i="1"/>
  <c r="AC2336" i="1" s="1"/>
  <c r="AA2337" i="1"/>
  <c r="AB2337" i="1"/>
  <c r="AC2337" i="1" s="1"/>
  <c r="AA2338" i="1"/>
  <c r="AB2338" i="1"/>
  <c r="AC2338" i="1" s="1"/>
  <c r="AA2339" i="1"/>
  <c r="AB2339" i="1"/>
  <c r="AC2339" i="1" s="1"/>
  <c r="AA2340" i="1"/>
  <c r="AB2340" i="1"/>
  <c r="AC2340" i="1" s="1"/>
  <c r="AA2341" i="1"/>
  <c r="AB2341" i="1"/>
  <c r="AC2341" i="1" s="1"/>
  <c r="AA2342" i="1"/>
  <c r="AB2342" i="1"/>
  <c r="AC2342" i="1" s="1"/>
  <c r="AA2343" i="1"/>
  <c r="AB2343" i="1"/>
  <c r="AC2343" i="1" s="1"/>
  <c r="AA2344" i="1"/>
  <c r="AB2344" i="1"/>
  <c r="AC2344" i="1" s="1"/>
  <c r="AA2345" i="1"/>
  <c r="AB2345" i="1"/>
  <c r="AC2345" i="1" s="1"/>
  <c r="AA2346" i="1"/>
  <c r="AB2346" i="1"/>
  <c r="AC2346" i="1" s="1"/>
  <c r="AA2347" i="1"/>
  <c r="AB2347" i="1"/>
  <c r="AC2347" i="1" s="1"/>
  <c r="AO2347" i="1" s="1"/>
  <c r="AA2348" i="1"/>
  <c r="AB2348" i="1"/>
  <c r="AC2348" i="1" s="1"/>
  <c r="AA2349" i="1"/>
  <c r="AB2349" i="1"/>
  <c r="AC2349" i="1" s="1"/>
  <c r="AA2350" i="1"/>
  <c r="AB2350" i="1"/>
  <c r="AC2350" i="1" s="1"/>
  <c r="AA2351" i="1"/>
  <c r="AB2351" i="1"/>
  <c r="AC2351" i="1" s="1"/>
  <c r="AA2352" i="1"/>
  <c r="AB2352" i="1"/>
  <c r="AC2352" i="1" s="1"/>
  <c r="AA2353" i="1"/>
  <c r="AB2353" i="1"/>
  <c r="AC2353" i="1" s="1"/>
  <c r="AA2354" i="1"/>
  <c r="AB2354" i="1"/>
  <c r="AC2354" i="1" s="1"/>
  <c r="AA2355" i="1"/>
  <c r="AB2355" i="1"/>
  <c r="AC2355" i="1" s="1"/>
  <c r="AA2356" i="1"/>
  <c r="AB2356" i="1"/>
  <c r="AC2356" i="1" s="1"/>
  <c r="AA2357" i="1"/>
  <c r="AB2357" i="1"/>
  <c r="AC2357" i="1" s="1"/>
  <c r="AA2358" i="1"/>
  <c r="AB2358" i="1"/>
  <c r="AC2358" i="1" s="1"/>
  <c r="AA2359" i="1"/>
  <c r="AB2359" i="1"/>
  <c r="AC2359" i="1" s="1"/>
  <c r="AA2360" i="1"/>
  <c r="AB2360" i="1"/>
  <c r="AC2360" i="1" s="1"/>
  <c r="AA2361" i="1"/>
  <c r="AB2361" i="1"/>
  <c r="AC2361" i="1" s="1"/>
  <c r="AA2362" i="1"/>
  <c r="AB2362" i="1"/>
  <c r="AC2362" i="1" s="1"/>
  <c r="AA2363" i="1"/>
  <c r="AB2363" i="1"/>
  <c r="AC2363" i="1" s="1"/>
  <c r="AA2364" i="1"/>
  <c r="AB2364" i="1"/>
  <c r="AC2364" i="1" s="1"/>
  <c r="AA2365" i="1"/>
  <c r="AB2365" i="1"/>
  <c r="AC2365" i="1" s="1"/>
  <c r="AA2366" i="1"/>
  <c r="AB2366" i="1"/>
  <c r="AC2366" i="1" s="1"/>
  <c r="AA2367" i="1"/>
  <c r="AB2367" i="1"/>
  <c r="AC2367" i="1" s="1"/>
  <c r="AA2368" i="1"/>
  <c r="AB2368" i="1"/>
  <c r="AC2368" i="1" s="1"/>
  <c r="AA2369" i="1"/>
  <c r="AB2369" i="1"/>
  <c r="AC2369" i="1" s="1"/>
  <c r="AA2370" i="1"/>
  <c r="AB2370" i="1"/>
  <c r="AC2370" i="1" s="1"/>
  <c r="AA2371" i="1"/>
  <c r="AB2371" i="1"/>
  <c r="AC2371" i="1" s="1"/>
  <c r="AA2372" i="1"/>
  <c r="AB2372" i="1"/>
  <c r="AC2372" i="1" s="1"/>
  <c r="AA2373" i="1"/>
  <c r="AB2373" i="1"/>
  <c r="AC2373" i="1" s="1"/>
  <c r="AA2374" i="1"/>
  <c r="AB2374" i="1"/>
  <c r="AC2374" i="1" s="1"/>
  <c r="AA2375" i="1"/>
  <c r="AB2375" i="1"/>
  <c r="AC2375" i="1" s="1"/>
  <c r="AA2376" i="1"/>
  <c r="AB2376" i="1"/>
  <c r="AC2376" i="1" s="1"/>
  <c r="AA2377" i="1"/>
  <c r="AB2377" i="1"/>
  <c r="AC2377" i="1" s="1"/>
  <c r="AA2378" i="1"/>
  <c r="AB2378" i="1"/>
  <c r="AC2378" i="1" s="1"/>
  <c r="AA2379" i="1"/>
  <c r="AB2379" i="1"/>
  <c r="AC2379" i="1"/>
  <c r="AA2380" i="1"/>
  <c r="AB2380" i="1"/>
  <c r="AC2380" i="1" s="1"/>
  <c r="AA2381" i="1"/>
  <c r="AB2381" i="1"/>
  <c r="AC2381" i="1" s="1"/>
  <c r="AA2382" i="1"/>
  <c r="AB2382" i="1"/>
  <c r="AC2382" i="1" s="1"/>
  <c r="AA2383" i="1"/>
  <c r="AB2383" i="1"/>
  <c r="AC2383" i="1" s="1"/>
  <c r="AA2384" i="1"/>
  <c r="AB2384" i="1"/>
  <c r="AC2384" i="1" s="1"/>
  <c r="AA2385" i="1"/>
  <c r="AB2385" i="1"/>
  <c r="AC2385" i="1" s="1"/>
  <c r="AA2386" i="1"/>
  <c r="AB2386" i="1"/>
  <c r="AC2386" i="1" s="1"/>
  <c r="AA2387" i="1"/>
  <c r="AB2387" i="1"/>
  <c r="AC2387" i="1" s="1"/>
  <c r="AA2388" i="1"/>
  <c r="AB2388" i="1"/>
  <c r="AC2388" i="1" s="1"/>
  <c r="AA2389" i="1"/>
  <c r="AB2389" i="1"/>
  <c r="AC2389" i="1" s="1"/>
  <c r="AA2390" i="1"/>
  <c r="AB2390" i="1"/>
  <c r="AC2390" i="1" s="1"/>
  <c r="AA2391" i="1"/>
  <c r="AB2391" i="1"/>
  <c r="AC2391" i="1" s="1"/>
  <c r="AA2392" i="1"/>
  <c r="AB2392" i="1"/>
  <c r="AC2392" i="1" s="1"/>
  <c r="AA2393" i="1"/>
  <c r="AB2393" i="1"/>
  <c r="AC2393" i="1" s="1"/>
  <c r="AA2394" i="1"/>
  <c r="AB2394" i="1"/>
  <c r="AC2394" i="1" s="1"/>
  <c r="AA2395" i="1"/>
  <c r="AB2395" i="1"/>
  <c r="AC2395" i="1" s="1"/>
  <c r="AA2396" i="1"/>
  <c r="AB2396" i="1"/>
  <c r="AC2396" i="1" s="1"/>
  <c r="AA2397" i="1"/>
  <c r="AB2397" i="1"/>
  <c r="AC2397" i="1" s="1"/>
  <c r="AA2398" i="1"/>
  <c r="AB2398" i="1"/>
  <c r="AC2398" i="1" s="1"/>
  <c r="AA2399" i="1"/>
  <c r="AB2399" i="1"/>
  <c r="AC2399" i="1" s="1"/>
  <c r="AA2400" i="1"/>
  <c r="AB2400" i="1"/>
  <c r="AC2400" i="1" s="1"/>
  <c r="AA2401" i="1"/>
  <c r="AB2401" i="1"/>
  <c r="AC2401" i="1" s="1"/>
  <c r="AA2402" i="1"/>
  <c r="AB2402" i="1"/>
  <c r="AC2402" i="1" s="1"/>
  <c r="AA2403" i="1"/>
  <c r="AB2403" i="1"/>
  <c r="AC2403" i="1" s="1"/>
  <c r="AA2404" i="1"/>
  <c r="AB2404" i="1"/>
  <c r="AC2404" i="1" s="1"/>
  <c r="AA2405" i="1"/>
  <c r="AB2405" i="1"/>
  <c r="AC2405" i="1" s="1"/>
  <c r="AA2406" i="1"/>
  <c r="AB2406" i="1"/>
  <c r="AC2406" i="1" s="1"/>
  <c r="AA2407" i="1"/>
  <c r="AB2407" i="1"/>
  <c r="AC2407" i="1" s="1"/>
  <c r="AA2408" i="1"/>
  <c r="AB2408" i="1"/>
  <c r="AC2408" i="1" s="1"/>
  <c r="AA2409" i="1"/>
  <c r="AB2409" i="1"/>
  <c r="AC2409" i="1" s="1"/>
  <c r="AA2410" i="1"/>
  <c r="AB2410" i="1"/>
  <c r="AC2410" i="1" s="1"/>
  <c r="AA2411" i="1"/>
  <c r="AB2411" i="1"/>
  <c r="AC2411" i="1" s="1"/>
  <c r="AA2412" i="1"/>
  <c r="AB2412" i="1"/>
  <c r="AC2412" i="1" s="1"/>
  <c r="AA2413" i="1"/>
  <c r="AB2413" i="1"/>
  <c r="AC2413" i="1" s="1"/>
  <c r="AA2414" i="1"/>
  <c r="AB2414" i="1"/>
  <c r="AC2414" i="1" s="1"/>
  <c r="AA2415" i="1"/>
  <c r="AB2415" i="1"/>
  <c r="AC2415" i="1" s="1"/>
  <c r="AA2416" i="1"/>
  <c r="AB2416" i="1"/>
  <c r="AC2416" i="1" s="1"/>
  <c r="AA2417" i="1"/>
  <c r="AB2417" i="1"/>
  <c r="AC2417" i="1" s="1"/>
  <c r="AA2418" i="1"/>
  <c r="AB2418" i="1"/>
  <c r="AC2418" i="1" s="1"/>
  <c r="AA2419" i="1"/>
  <c r="AB2419" i="1"/>
  <c r="AC2419" i="1" s="1"/>
  <c r="AA2420" i="1"/>
  <c r="AB2420" i="1"/>
  <c r="AC2420" i="1" s="1"/>
  <c r="AA2421" i="1"/>
  <c r="AB2421" i="1"/>
  <c r="AC2421" i="1" s="1"/>
  <c r="AA2422" i="1"/>
  <c r="AB2422" i="1"/>
  <c r="AC2422" i="1" s="1"/>
  <c r="AA2423" i="1"/>
  <c r="AB2423" i="1"/>
  <c r="AC2423" i="1" s="1"/>
  <c r="AA2424" i="1"/>
  <c r="AB2424" i="1"/>
  <c r="AC2424" i="1" s="1"/>
  <c r="AA2425" i="1"/>
  <c r="AB2425" i="1"/>
  <c r="AC2425" i="1" s="1"/>
  <c r="AA2426" i="1"/>
  <c r="AB2426" i="1"/>
  <c r="AC2426" i="1" s="1"/>
  <c r="AA2427" i="1"/>
  <c r="AB2427" i="1"/>
  <c r="AC2427" i="1" s="1"/>
  <c r="AA2428" i="1"/>
  <c r="AB2428" i="1"/>
  <c r="AC2428" i="1" s="1"/>
  <c r="AA2429" i="1"/>
  <c r="AB2429" i="1"/>
  <c r="AC2429" i="1" s="1"/>
  <c r="AA2430" i="1"/>
  <c r="AB2430" i="1"/>
  <c r="AC2430" i="1" s="1"/>
  <c r="AA2431" i="1"/>
  <c r="AB2431" i="1"/>
  <c r="AC2431" i="1" s="1"/>
  <c r="AA2432" i="1"/>
  <c r="AB2432" i="1"/>
  <c r="AC2432" i="1" s="1"/>
  <c r="AA2433" i="1"/>
  <c r="AB2433" i="1"/>
  <c r="AC2433" i="1" s="1"/>
  <c r="AA2434" i="1"/>
  <c r="AB2434" i="1"/>
  <c r="AC2434" i="1" s="1"/>
  <c r="AA2435" i="1"/>
  <c r="AB2435" i="1"/>
  <c r="AC2435" i="1" s="1"/>
  <c r="AA2436" i="1"/>
  <c r="AB2436" i="1"/>
  <c r="AC2436" i="1" s="1"/>
  <c r="AA2437" i="1"/>
  <c r="AB2437" i="1"/>
  <c r="AC2437" i="1" s="1"/>
  <c r="AA2438" i="1"/>
  <c r="AB2438" i="1"/>
  <c r="AC2438" i="1" s="1"/>
  <c r="AA2439" i="1"/>
  <c r="AB2439" i="1"/>
  <c r="AC2439" i="1" s="1"/>
  <c r="AA2440" i="1"/>
  <c r="AB2440" i="1"/>
  <c r="AC2440" i="1" s="1"/>
  <c r="AA2441" i="1"/>
  <c r="AB2441" i="1"/>
  <c r="AC2441" i="1" s="1"/>
  <c r="AA2442" i="1"/>
  <c r="AB2442" i="1"/>
  <c r="AC2442" i="1" s="1"/>
  <c r="AA2443" i="1"/>
  <c r="AB2443" i="1"/>
  <c r="AC2443" i="1" s="1"/>
  <c r="AA2444" i="1"/>
  <c r="AB2444" i="1"/>
  <c r="AC2444" i="1" s="1"/>
  <c r="AA2445" i="1"/>
  <c r="AB2445" i="1"/>
  <c r="AC2445" i="1" s="1"/>
  <c r="AA2446" i="1"/>
  <c r="AB2446" i="1"/>
  <c r="AC2446" i="1" s="1"/>
  <c r="AA2447" i="1"/>
  <c r="AB2447" i="1"/>
  <c r="AC2447" i="1" s="1"/>
  <c r="AA2448" i="1"/>
  <c r="AB2448" i="1"/>
  <c r="AC2448" i="1" s="1"/>
  <c r="AA2449" i="1"/>
  <c r="AB2449" i="1"/>
  <c r="AC2449" i="1" s="1"/>
  <c r="AA2450" i="1"/>
  <c r="AB2450" i="1"/>
  <c r="AC2450" i="1" s="1"/>
  <c r="AA2451" i="1"/>
  <c r="AB2451" i="1"/>
  <c r="AC2451" i="1" s="1"/>
  <c r="AA2452" i="1"/>
  <c r="AB2452" i="1"/>
  <c r="AC2452" i="1" s="1"/>
  <c r="AA2453" i="1"/>
  <c r="AB2453" i="1"/>
  <c r="AC2453" i="1" s="1"/>
  <c r="AA2454" i="1"/>
  <c r="AB2454" i="1"/>
  <c r="AC2454" i="1" s="1"/>
  <c r="AA2455" i="1"/>
  <c r="AB2455" i="1"/>
  <c r="AC2455" i="1" s="1"/>
  <c r="AA2456" i="1"/>
  <c r="AB2456" i="1"/>
  <c r="AC2456" i="1" s="1"/>
  <c r="AA2457" i="1"/>
  <c r="AB2457" i="1"/>
  <c r="AC2457" i="1" s="1"/>
  <c r="AA2458" i="1"/>
  <c r="AB2458" i="1"/>
  <c r="AC2458" i="1" s="1"/>
  <c r="AA2459" i="1"/>
  <c r="AB2459" i="1"/>
  <c r="AC2459" i="1" s="1"/>
  <c r="AA2460" i="1"/>
  <c r="AB2460" i="1"/>
  <c r="AC2460" i="1" s="1"/>
  <c r="AA2461" i="1"/>
  <c r="AB2461" i="1"/>
  <c r="AC2461" i="1" s="1"/>
  <c r="AA2462" i="1"/>
  <c r="AB2462" i="1"/>
  <c r="AC2462" i="1" s="1"/>
  <c r="AA2463" i="1"/>
  <c r="AB2463" i="1"/>
  <c r="AC2463" i="1" s="1"/>
  <c r="AA2464" i="1"/>
  <c r="AB2464" i="1"/>
  <c r="AC2464" i="1" s="1"/>
  <c r="AA2465" i="1"/>
  <c r="AB2465" i="1"/>
  <c r="AC2465" i="1" s="1"/>
  <c r="AA2466" i="1"/>
  <c r="AB2466" i="1"/>
  <c r="AC2466" i="1" s="1"/>
  <c r="AA2467" i="1"/>
  <c r="AB2467" i="1"/>
  <c r="AC2467" i="1" s="1"/>
  <c r="AA2468" i="1"/>
  <c r="AB2468" i="1"/>
  <c r="AC2468" i="1" s="1"/>
  <c r="AA2469" i="1"/>
  <c r="AB2469" i="1"/>
  <c r="AC2469" i="1" s="1"/>
  <c r="AA2470" i="1"/>
  <c r="AB2470" i="1"/>
  <c r="AC2470" i="1" s="1"/>
  <c r="AA2471" i="1"/>
  <c r="AB2471" i="1"/>
  <c r="AC2471" i="1" s="1"/>
  <c r="AA2472" i="1"/>
  <c r="AB2472" i="1"/>
  <c r="AC2472" i="1" s="1"/>
  <c r="AA2473" i="1"/>
  <c r="AB2473" i="1"/>
  <c r="AC2473" i="1" s="1"/>
  <c r="AA2474" i="1"/>
  <c r="AB2474" i="1"/>
  <c r="AC2474" i="1" s="1"/>
  <c r="AA2475" i="1"/>
  <c r="AB2475" i="1"/>
  <c r="AC2475" i="1" s="1"/>
  <c r="AA2476" i="1"/>
  <c r="AB2476" i="1"/>
  <c r="AC2476" i="1" s="1"/>
  <c r="AA2477" i="1"/>
  <c r="AB2477" i="1"/>
  <c r="AC2477" i="1" s="1"/>
  <c r="AA2478" i="1"/>
  <c r="AB2478" i="1"/>
  <c r="AC2478" i="1" s="1"/>
  <c r="AA2479" i="1"/>
  <c r="AB2479" i="1"/>
  <c r="AC2479" i="1" s="1"/>
  <c r="AA2480" i="1"/>
  <c r="AB2480" i="1"/>
  <c r="AC2480" i="1" s="1"/>
  <c r="AA2481" i="1"/>
  <c r="AB2481" i="1"/>
  <c r="AC2481" i="1" s="1"/>
  <c r="AA2482" i="1"/>
  <c r="AB2482" i="1"/>
  <c r="AC2482" i="1" s="1"/>
  <c r="AA2483" i="1"/>
  <c r="AB2483" i="1"/>
  <c r="AC2483" i="1" s="1"/>
  <c r="AA2484" i="1"/>
  <c r="AB2484" i="1"/>
  <c r="AC2484" i="1" s="1"/>
  <c r="AA2485" i="1"/>
  <c r="AB2485" i="1"/>
  <c r="AC2485" i="1" s="1"/>
  <c r="AA2486" i="1"/>
  <c r="AB2486" i="1"/>
  <c r="AC2486" i="1" s="1"/>
  <c r="AA2487" i="1"/>
  <c r="AB2487" i="1"/>
  <c r="AC2487" i="1" s="1"/>
  <c r="AA2488" i="1"/>
  <c r="AB2488" i="1"/>
  <c r="AC2488" i="1" s="1"/>
  <c r="AA2489" i="1"/>
  <c r="AB2489" i="1"/>
  <c r="AC2489" i="1" s="1"/>
  <c r="AA2490" i="1"/>
  <c r="AB2490" i="1"/>
  <c r="AC2490" i="1" s="1"/>
  <c r="AA2491" i="1"/>
  <c r="AB2491" i="1"/>
  <c r="AC2491" i="1" s="1"/>
  <c r="AA2492" i="1"/>
  <c r="AB2492" i="1"/>
  <c r="AC2492" i="1" s="1"/>
  <c r="AA2493" i="1"/>
  <c r="AB2493" i="1"/>
  <c r="AC2493" i="1" s="1"/>
  <c r="AA2494" i="1"/>
  <c r="AB2494" i="1"/>
  <c r="AC2494" i="1" s="1"/>
  <c r="AA2495" i="1"/>
  <c r="AB2495" i="1"/>
  <c r="AC2495" i="1" s="1"/>
  <c r="AA2496" i="1"/>
  <c r="AB2496" i="1"/>
  <c r="AC2496" i="1" s="1"/>
  <c r="AA2497" i="1"/>
  <c r="AB2497" i="1"/>
  <c r="AC2497" i="1" s="1"/>
  <c r="AA2498" i="1"/>
  <c r="AB2498" i="1"/>
  <c r="AC2498" i="1" s="1"/>
  <c r="AA2499" i="1"/>
  <c r="AB2499" i="1"/>
  <c r="AC2499" i="1" s="1"/>
  <c r="AA2500" i="1"/>
  <c r="AB2500" i="1"/>
  <c r="AC2500" i="1" s="1"/>
  <c r="AA2501" i="1"/>
  <c r="AB2501" i="1"/>
  <c r="AC2501" i="1" s="1"/>
  <c r="AA2502" i="1"/>
  <c r="AB2502" i="1"/>
  <c r="AC2502" i="1" s="1"/>
  <c r="AA2503" i="1"/>
  <c r="AB2503" i="1"/>
  <c r="AC2503" i="1" s="1"/>
  <c r="AA2504" i="1"/>
  <c r="AB2504" i="1"/>
  <c r="AC2504" i="1" s="1"/>
  <c r="AA2505" i="1"/>
  <c r="AB2505" i="1"/>
  <c r="AC2505" i="1" s="1"/>
  <c r="AA2506" i="1"/>
  <c r="AB2506" i="1"/>
  <c r="AC2506" i="1" s="1"/>
  <c r="AA2507" i="1"/>
  <c r="AB2507" i="1"/>
  <c r="AC2507" i="1" s="1"/>
  <c r="AA2508" i="1"/>
  <c r="AB2508" i="1"/>
  <c r="AC2508" i="1" s="1"/>
  <c r="AA2509" i="1"/>
  <c r="AB2509" i="1"/>
  <c r="AC2509" i="1" s="1"/>
  <c r="AA2510" i="1"/>
  <c r="AB2510" i="1"/>
  <c r="AC2510" i="1" s="1"/>
  <c r="AA2511" i="1"/>
  <c r="AB2511" i="1"/>
  <c r="AC2511" i="1" s="1"/>
  <c r="AA2512" i="1"/>
  <c r="AB2512" i="1"/>
  <c r="AC2512" i="1" s="1"/>
  <c r="AA2513" i="1"/>
  <c r="AB2513" i="1"/>
  <c r="AC2513" i="1" s="1"/>
  <c r="AA2514" i="1"/>
  <c r="AB2514" i="1"/>
  <c r="AC2514" i="1" s="1"/>
  <c r="AA2515" i="1"/>
  <c r="AB2515" i="1"/>
  <c r="AC2515" i="1" s="1"/>
  <c r="AA2516" i="1"/>
  <c r="AB2516" i="1"/>
  <c r="AC2516" i="1" s="1"/>
  <c r="AA2517" i="1"/>
  <c r="AB2517" i="1"/>
  <c r="AC2517" i="1" s="1"/>
  <c r="AA2518" i="1"/>
  <c r="AB2518" i="1"/>
  <c r="AC2518" i="1" s="1"/>
  <c r="AA2519" i="1"/>
  <c r="AB2519" i="1"/>
  <c r="AC2519" i="1" s="1"/>
  <c r="AA2520" i="1"/>
  <c r="AB2520" i="1"/>
  <c r="AC2520" i="1" s="1"/>
  <c r="AA2521" i="1"/>
  <c r="AB2521" i="1"/>
  <c r="AC2521" i="1" s="1"/>
  <c r="AA2522" i="1"/>
  <c r="AB2522" i="1"/>
  <c r="AC2522" i="1" s="1"/>
  <c r="AA2523" i="1"/>
  <c r="AB2523" i="1"/>
  <c r="AC2523" i="1" s="1"/>
  <c r="AA2524" i="1"/>
  <c r="AB2524" i="1"/>
  <c r="AC2524" i="1" s="1"/>
  <c r="AA2525" i="1"/>
  <c r="AB2525" i="1"/>
  <c r="AC2525" i="1" s="1"/>
  <c r="AA2526" i="1"/>
  <c r="AB2526" i="1"/>
  <c r="AC2526" i="1" s="1"/>
  <c r="AA2527" i="1"/>
  <c r="AB2527" i="1"/>
  <c r="AC2527" i="1" s="1"/>
  <c r="AA2528" i="1"/>
  <c r="AB2528" i="1"/>
  <c r="AC2528" i="1" s="1"/>
  <c r="AA2529" i="1"/>
  <c r="AB2529" i="1"/>
  <c r="AC2529" i="1" s="1"/>
  <c r="AA2530" i="1"/>
  <c r="AB2530" i="1"/>
  <c r="AC2530" i="1" s="1"/>
  <c r="AA2531" i="1"/>
  <c r="AB2531" i="1"/>
  <c r="AC2531" i="1" s="1"/>
  <c r="AA2532" i="1"/>
  <c r="AB2532" i="1"/>
  <c r="AC2532" i="1" s="1"/>
  <c r="AA2533" i="1"/>
  <c r="AB2533" i="1"/>
  <c r="AC2533" i="1" s="1"/>
  <c r="AA2534" i="1"/>
  <c r="AB2534" i="1"/>
  <c r="AC2534" i="1" s="1"/>
  <c r="AA2535" i="1"/>
  <c r="AB2535" i="1"/>
  <c r="AC2535" i="1" s="1"/>
  <c r="AA2536" i="1"/>
  <c r="AB2536" i="1"/>
  <c r="AC2536" i="1" s="1"/>
  <c r="AA2537" i="1"/>
  <c r="AB2537" i="1"/>
  <c r="AC2537" i="1" s="1"/>
  <c r="AA2538" i="1"/>
  <c r="AB2538" i="1"/>
  <c r="AC2538" i="1" s="1"/>
  <c r="AA2539" i="1"/>
  <c r="AB2539" i="1"/>
  <c r="AC2539" i="1" s="1"/>
  <c r="AA2540" i="1"/>
  <c r="AB2540" i="1"/>
  <c r="AC2540" i="1" s="1"/>
  <c r="AA2541" i="1"/>
  <c r="AB2541" i="1"/>
  <c r="AC2541" i="1" s="1"/>
  <c r="AA2542" i="1"/>
  <c r="AB2542" i="1"/>
  <c r="AC2542" i="1" s="1"/>
  <c r="AA2543" i="1"/>
  <c r="AB2543" i="1"/>
  <c r="AC2543" i="1" s="1"/>
  <c r="AA2544" i="1"/>
  <c r="AB2544" i="1"/>
  <c r="AC2544" i="1" s="1"/>
  <c r="AA2545" i="1"/>
  <c r="AB2545" i="1"/>
  <c r="AC2545" i="1" s="1"/>
  <c r="AA2546" i="1"/>
  <c r="AB2546" i="1"/>
  <c r="AC2546" i="1" s="1"/>
  <c r="AA2547" i="1"/>
  <c r="AB2547" i="1"/>
  <c r="AC2547" i="1" s="1"/>
  <c r="AA2548" i="1"/>
  <c r="AB2548" i="1"/>
  <c r="AC2548" i="1" s="1"/>
  <c r="AA2549" i="1"/>
  <c r="AB2549" i="1"/>
  <c r="AC2549" i="1" s="1"/>
  <c r="AA2550" i="1"/>
  <c r="AB2550" i="1"/>
  <c r="AC2550" i="1" s="1"/>
  <c r="AA2551" i="1"/>
  <c r="AB2551" i="1"/>
  <c r="AC2551" i="1" s="1"/>
  <c r="AA2552" i="1"/>
  <c r="AB2552" i="1"/>
  <c r="AC2552" i="1" s="1"/>
  <c r="AA2553" i="1"/>
  <c r="AB2553" i="1"/>
  <c r="AC2553" i="1" s="1"/>
  <c r="AA2554" i="1"/>
  <c r="AB2554" i="1"/>
  <c r="AC2554" i="1" s="1"/>
  <c r="AA2555" i="1"/>
  <c r="AB2555" i="1"/>
  <c r="AC2555" i="1" s="1"/>
  <c r="AA2556" i="1"/>
  <c r="AB2556" i="1"/>
  <c r="AC2556" i="1" s="1"/>
  <c r="AA2557" i="1"/>
  <c r="AB2557" i="1"/>
  <c r="AC2557" i="1" s="1"/>
  <c r="AA2558" i="1"/>
  <c r="AB2558" i="1"/>
  <c r="AC2558" i="1" s="1"/>
  <c r="AA2559" i="1"/>
  <c r="AB2559" i="1"/>
  <c r="AC2559" i="1" s="1"/>
  <c r="AA2560" i="1"/>
  <c r="AB2560" i="1"/>
  <c r="AC2560" i="1" s="1"/>
  <c r="AA2561" i="1"/>
  <c r="AB2561" i="1"/>
  <c r="AC2561" i="1" s="1"/>
  <c r="AA2562" i="1"/>
  <c r="AB2562" i="1"/>
  <c r="AC2562" i="1" s="1"/>
  <c r="AA2563" i="1"/>
  <c r="AB2563" i="1"/>
  <c r="AC2563" i="1" s="1"/>
  <c r="AA2564" i="1"/>
  <c r="AB2564" i="1"/>
  <c r="AC2564" i="1" s="1"/>
  <c r="AA2565" i="1"/>
  <c r="AB2565" i="1"/>
  <c r="AC2565" i="1" s="1"/>
  <c r="AA2566" i="1"/>
  <c r="AB2566" i="1"/>
  <c r="AC2566" i="1" s="1"/>
  <c r="AA2567" i="1"/>
  <c r="AB2567" i="1"/>
  <c r="AC2567" i="1" s="1"/>
  <c r="AA2568" i="1"/>
  <c r="AB2568" i="1"/>
  <c r="AC2568" i="1" s="1"/>
  <c r="AA2569" i="1"/>
  <c r="AB2569" i="1"/>
  <c r="AC2569" i="1" s="1"/>
  <c r="AA2570" i="1"/>
  <c r="AB2570" i="1"/>
  <c r="AC2570" i="1" s="1"/>
  <c r="AA2571" i="1"/>
  <c r="AB2571" i="1"/>
  <c r="AC2571" i="1" s="1"/>
  <c r="AA2572" i="1"/>
  <c r="AB2572" i="1"/>
  <c r="AC2572" i="1" s="1"/>
  <c r="AA2573" i="1"/>
  <c r="AB2573" i="1"/>
  <c r="AC2573" i="1" s="1"/>
  <c r="AA2574" i="1"/>
  <c r="AB2574" i="1"/>
  <c r="AC2574" i="1" s="1"/>
  <c r="AA2575" i="1"/>
  <c r="AB2575" i="1"/>
  <c r="AC2575" i="1" s="1"/>
  <c r="AA2576" i="1"/>
  <c r="AB2576" i="1"/>
  <c r="AC2576" i="1" s="1"/>
  <c r="AA2577" i="1"/>
  <c r="AB2577" i="1"/>
  <c r="AC2577" i="1" s="1"/>
  <c r="AA2578" i="1"/>
  <c r="AB2578" i="1"/>
  <c r="AC2578" i="1" s="1"/>
  <c r="AA2579" i="1"/>
  <c r="AB2579" i="1"/>
  <c r="AC2579" i="1" s="1"/>
  <c r="AA2580" i="1"/>
  <c r="AB2580" i="1"/>
  <c r="AC2580" i="1" s="1"/>
  <c r="AA2581" i="1"/>
  <c r="AB2581" i="1"/>
  <c r="AC2581" i="1" s="1"/>
  <c r="AA2582" i="1"/>
  <c r="AB2582" i="1"/>
  <c r="AC2582" i="1" s="1"/>
  <c r="AA2583" i="1"/>
  <c r="AB2583" i="1"/>
  <c r="AC2583" i="1" s="1"/>
  <c r="AA2584" i="1"/>
  <c r="AB2584" i="1"/>
  <c r="AC2584" i="1" s="1"/>
  <c r="AA2585" i="1"/>
  <c r="AB2585" i="1"/>
  <c r="AC2585" i="1" s="1"/>
  <c r="AA2586" i="1"/>
  <c r="AB2586" i="1"/>
  <c r="AC2586" i="1" s="1"/>
  <c r="AA2587" i="1"/>
  <c r="AB2587" i="1"/>
  <c r="AC2587" i="1" s="1"/>
  <c r="AA2588" i="1"/>
  <c r="AB2588" i="1"/>
  <c r="AC2588" i="1" s="1"/>
  <c r="AA2589" i="1"/>
  <c r="AB2589" i="1"/>
  <c r="AC2589" i="1" s="1"/>
  <c r="AA2590" i="1"/>
  <c r="AB2590" i="1"/>
  <c r="AC2590" i="1" s="1"/>
  <c r="AA2591" i="1"/>
  <c r="AB2591" i="1"/>
  <c r="AC2591" i="1" s="1"/>
  <c r="AA2592" i="1"/>
  <c r="AB2592" i="1"/>
  <c r="AC2592" i="1" s="1"/>
  <c r="AA2593" i="1"/>
  <c r="AB2593" i="1"/>
  <c r="AC2593" i="1" s="1"/>
  <c r="AA2594" i="1"/>
  <c r="AB2594" i="1"/>
  <c r="AC2594" i="1" s="1"/>
  <c r="AA2595" i="1"/>
  <c r="AB2595" i="1"/>
  <c r="AC2595" i="1" s="1"/>
  <c r="AA2596" i="1"/>
  <c r="AB2596" i="1"/>
  <c r="AC2596" i="1" s="1"/>
  <c r="AA2597" i="1"/>
  <c r="AB2597" i="1"/>
  <c r="AC2597" i="1" s="1"/>
  <c r="AA2598" i="1"/>
  <c r="AB2598" i="1"/>
  <c r="AC2598" i="1" s="1"/>
  <c r="AA2599" i="1"/>
  <c r="AB2599" i="1"/>
  <c r="AC2599" i="1" s="1"/>
  <c r="AA2600" i="1"/>
  <c r="AB2600" i="1"/>
  <c r="AC2600" i="1" s="1"/>
  <c r="AA2601" i="1"/>
  <c r="AB2601" i="1"/>
  <c r="AC2601" i="1" s="1"/>
  <c r="AA2602" i="1"/>
  <c r="AB2602" i="1"/>
  <c r="AC2602" i="1" s="1"/>
  <c r="AA2603" i="1"/>
  <c r="AB2603" i="1"/>
  <c r="AC2603" i="1" s="1"/>
  <c r="AA2604" i="1"/>
  <c r="AB2604" i="1"/>
  <c r="AC2604" i="1" s="1"/>
  <c r="AA2605" i="1"/>
  <c r="AB2605" i="1"/>
  <c r="AC2605" i="1" s="1"/>
  <c r="AA2606" i="1"/>
  <c r="AB2606" i="1"/>
  <c r="AC2606" i="1" s="1"/>
  <c r="AA2607" i="1"/>
  <c r="AB2607" i="1"/>
  <c r="AC2607" i="1" s="1"/>
  <c r="AA2608" i="1"/>
  <c r="AB2608" i="1"/>
  <c r="AC2608" i="1"/>
  <c r="AA2609" i="1"/>
  <c r="AB2609" i="1"/>
  <c r="AC2609" i="1" s="1"/>
  <c r="AA2610" i="1"/>
  <c r="AB2610" i="1"/>
  <c r="AC2610" i="1" s="1"/>
  <c r="AA2611" i="1"/>
  <c r="AB2611" i="1"/>
  <c r="AC2611" i="1" s="1"/>
  <c r="AA2612" i="1"/>
  <c r="AB2612" i="1"/>
  <c r="AC2612" i="1" s="1"/>
  <c r="AA2613" i="1"/>
  <c r="AB2613" i="1"/>
  <c r="AC2613" i="1" s="1"/>
  <c r="AA2614" i="1"/>
  <c r="AB2614" i="1"/>
  <c r="AC2614" i="1" s="1"/>
  <c r="AA2615" i="1"/>
  <c r="AB2615" i="1"/>
  <c r="AC2615" i="1" s="1"/>
  <c r="AA2616" i="1"/>
  <c r="AB2616" i="1"/>
  <c r="AC2616" i="1" s="1"/>
  <c r="AO2616" i="1" s="1"/>
  <c r="AA2617" i="1"/>
  <c r="AB2617" i="1"/>
  <c r="AC2617" i="1" s="1"/>
  <c r="AA2618" i="1"/>
  <c r="AB2618" i="1"/>
  <c r="AC2618" i="1" s="1"/>
  <c r="AA2619" i="1"/>
  <c r="AB2619" i="1"/>
  <c r="AC2619" i="1" s="1"/>
  <c r="AA2620" i="1"/>
  <c r="AB2620" i="1"/>
  <c r="AC2620" i="1" s="1"/>
  <c r="AA2621" i="1"/>
  <c r="AB2621" i="1"/>
  <c r="AC2621" i="1" s="1"/>
  <c r="AA2622" i="1"/>
  <c r="AB2622" i="1"/>
  <c r="AC2622" i="1" s="1"/>
  <c r="AA2623" i="1"/>
  <c r="AB2623" i="1"/>
  <c r="AC2623" i="1" s="1"/>
  <c r="AA2624" i="1"/>
  <c r="AB2624" i="1"/>
  <c r="AC2624" i="1" s="1"/>
  <c r="AA2625" i="1"/>
  <c r="AB2625" i="1"/>
  <c r="AC2625" i="1" s="1"/>
  <c r="AA2626" i="1"/>
  <c r="AB2626" i="1"/>
  <c r="AC2626" i="1" s="1"/>
  <c r="AA2627" i="1"/>
  <c r="AB2627" i="1"/>
  <c r="AC2627" i="1" s="1"/>
  <c r="AA2628" i="1"/>
  <c r="AB2628" i="1"/>
  <c r="AC2628" i="1" s="1"/>
  <c r="AA2629" i="1"/>
  <c r="AB2629" i="1"/>
  <c r="AC2629" i="1" s="1"/>
  <c r="AA2630" i="1"/>
  <c r="AB2630" i="1"/>
  <c r="AC2630" i="1" s="1"/>
  <c r="AA2631" i="1"/>
  <c r="AB2631" i="1"/>
  <c r="AC2631" i="1" s="1"/>
  <c r="AA2632" i="1"/>
  <c r="AB2632" i="1"/>
  <c r="AC2632" i="1" s="1"/>
  <c r="AA2633" i="1"/>
  <c r="AB2633" i="1"/>
  <c r="AC2633" i="1" s="1"/>
  <c r="AA2634" i="1"/>
  <c r="AB2634" i="1"/>
  <c r="AC2634" i="1" s="1"/>
  <c r="AA2635" i="1"/>
  <c r="AB2635" i="1"/>
  <c r="AC2635" i="1" s="1"/>
  <c r="AA2636" i="1"/>
  <c r="AB2636" i="1"/>
  <c r="AC2636" i="1" s="1"/>
  <c r="AA2637" i="1"/>
  <c r="AB2637" i="1"/>
  <c r="AC2637" i="1" s="1"/>
  <c r="AA2638" i="1"/>
  <c r="AB2638" i="1"/>
  <c r="AC2638" i="1" s="1"/>
  <c r="AA2639" i="1"/>
  <c r="AB2639" i="1"/>
  <c r="AC2639" i="1" s="1"/>
  <c r="AA2640" i="1"/>
  <c r="AB2640" i="1"/>
  <c r="AC2640" i="1" s="1"/>
  <c r="AA2641" i="1"/>
  <c r="AB2641" i="1"/>
  <c r="AC2641" i="1" s="1"/>
  <c r="AA2642" i="1"/>
  <c r="AB2642" i="1"/>
  <c r="AC2642" i="1" s="1"/>
  <c r="AA2643" i="1"/>
  <c r="AB2643" i="1"/>
  <c r="AC2643" i="1" s="1"/>
  <c r="AA2644" i="1"/>
  <c r="AB2644" i="1"/>
  <c r="AC2644" i="1"/>
  <c r="AA2645" i="1"/>
  <c r="AB2645" i="1"/>
  <c r="AC2645" i="1" s="1"/>
  <c r="AA2646" i="1"/>
  <c r="AB2646" i="1"/>
  <c r="AC2646" i="1" s="1"/>
  <c r="AA2647" i="1"/>
  <c r="AB2647" i="1"/>
  <c r="AC2647" i="1" s="1"/>
  <c r="AA2648" i="1"/>
  <c r="AB2648" i="1"/>
  <c r="AC2648" i="1" s="1"/>
  <c r="AA2649" i="1"/>
  <c r="AB2649" i="1"/>
  <c r="AC2649" i="1" s="1"/>
  <c r="AA2650" i="1"/>
  <c r="AB2650" i="1"/>
  <c r="AC2650" i="1" s="1"/>
  <c r="AA2651" i="1"/>
  <c r="AB2651" i="1"/>
  <c r="AC2651" i="1" s="1"/>
  <c r="AA2652" i="1"/>
  <c r="AB2652" i="1"/>
  <c r="AC2652" i="1" s="1"/>
  <c r="AA2653" i="1"/>
  <c r="AB2653" i="1"/>
  <c r="AC2653" i="1" s="1"/>
  <c r="AA2654" i="1"/>
  <c r="AB2654" i="1"/>
  <c r="AC2654" i="1"/>
  <c r="AA2655" i="1"/>
  <c r="AB2655" i="1"/>
  <c r="AC2655" i="1" s="1"/>
  <c r="AA2656" i="1"/>
  <c r="AB2656" i="1"/>
  <c r="AC2656" i="1" s="1"/>
  <c r="AA2657" i="1"/>
  <c r="AB2657" i="1"/>
  <c r="AC2657" i="1" s="1"/>
  <c r="AA2658" i="1"/>
  <c r="AB2658" i="1"/>
  <c r="AC2658" i="1" s="1"/>
  <c r="AA2659" i="1"/>
  <c r="AB2659" i="1"/>
  <c r="AC2659" i="1"/>
  <c r="AA2660" i="1"/>
  <c r="AB2660" i="1"/>
  <c r="AC2660" i="1" s="1"/>
  <c r="AA2661" i="1"/>
  <c r="AB2661" i="1"/>
  <c r="AC2661" i="1"/>
  <c r="AA2662" i="1"/>
  <c r="AB2662" i="1"/>
  <c r="AC2662" i="1" s="1"/>
  <c r="AA2663" i="1"/>
  <c r="AB2663" i="1"/>
  <c r="AC2663" i="1" s="1"/>
  <c r="AA2664" i="1"/>
  <c r="AB2664" i="1"/>
  <c r="AC2664" i="1" s="1"/>
  <c r="AA2665" i="1"/>
  <c r="AB2665" i="1"/>
  <c r="AC2665" i="1" s="1"/>
  <c r="AA2666" i="1"/>
  <c r="AB2666" i="1"/>
  <c r="AC2666" i="1" s="1"/>
  <c r="AA2667" i="1"/>
  <c r="AB2667" i="1"/>
  <c r="AC2667" i="1" s="1"/>
  <c r="AA2668" i="1"/>
  <c r="AB2668" i="1"/>
  <c r="AC2668" i="1" s="1"/>
  <c r="AA2669" i="1"/>
  <c r="AB2669" i="1"/>
  <c r="AC2669" i="1" s="1"/>
  <c r="AA2670" i="1"/>
  <c r="AB2670" i="1"/>
  <c r="AC2670" i="1" s="1"/>
  <c r="AA2671" i="1"/>
  <c r="AB2671" i="1"/>
  <c r="AC2671" i="1" s="1"/>
  <c r="AA2672" i="1"/>
  <c r="AB2672" i="1"/>
  <c r="AC2672" i="1" s="1"/>
  <c r="AA2673" i="1"/>
  <c r="AB2673" i="1"/>
  <c r="AC2673" i="1" s="1"/>
  <c r="AA2674" i="1"/>
  <c r="AB2674" i="1"/>
  <c r="AC2674" i="1" s="1"/>
  <c r="AA2675" i="1"/>
  <c r="AB2675" i="1"/>
  <c r="AC2675" i="1" s="1"/>
  <c r="AA2676" i="1"/>
  <c r="AB2676" i="1"/>
  <c r="AC2676" i="1" s="1"/>
  <c r="AA2677" i="1"/>
  <c r="AB2677" i="1"/>
  <c r="AC2677" i="1" s="1"/>
  <c r="AA2678" i="1"/>
  <c r="AB2678" i="1"/>
  <c r="AC2678" i="1" s="1"/>
  <c r="AA2679" i="1"/>
  <c r="AB2679" i="1"/>
  <c r="AC2679" i="1" s="1"/>
  <c r="AA2680" i="1"/>
  <c r="AB2680" i="1"/>
  <c r="AC2680" i="1" s="1"/>
  <c r="AA2681" i="1"/>
  <c r="AB2681" i="1"/>
  <c r="AC2681" i="1" s="1"/>
  <c r="AA2682" i="1"/>
  <c r="AB2682" i="1"/>
  <c r="AC2682" i="1" s="1"/>
  <c r="AA2683" i="1"/>
  <c r="AB2683" i="1"/>
  <c r="AC2683" i="1" s="1"/>
  <c r="AA2684" i="1"/>
  <c r="AB2684" i="1"/>
  <c r="AC2684" i="1"/>
  <c r="AA2685" i="1"/>
  <c r="AB2685" i="1"/>
  <c r="AC2685" i="1" s="1"/>
  <c r="AA2686" i="1"/>
  <c r="AB2686" i="1"/>
  <c r="AC2686" i="1" s="1"/>
  <c r="AA2687" i="1"/>
  <c r="AB2687" i="1"/>
  <c r="AC2687" i="1" s="1"/>
  <c r="AA2688" i="1"/>
  <c r="AB2688" i="1"/>
  <c r="AC2688" i="1" s="1"/>
  <c r="AA2689" i="1"/>
  <c r="AB2689" i="1"/>
  <c r="AC2689" i="1" s="1"/>
  <c r="AA2690" i="1"/>
  <c r="AB2690" i="1"/>
  <c r="AC2690" i="1" s="1"/>
  <c r="AA2691" i="1"/>
  <c r="AB2691" i="1"/>
  <c r="AC2691" i="1" s="1"/>
  <c r="AA2692" i="1"/>
  <c r="AB2692" i="1"/>
  <c r="AC2692" i="1" s="1"/>
  <c r="AA2693" i="1"/>
  <c r="AB2693" i="1"/>
  <c r="AC2693" i="1" s="1"/>
  <c r="AA2694" i="1"/>
  <c r="AB2694" i="1"/>
  <c r="AC2694" i="1" s="1"/>
  <c r="AA2695" i="1"/>
  <c r="AB2695" i="1"/>
  <c r="AC2695" i="1" s="1"/>
  <c r="AA2696" i="1"/>
  <c r="AB2696" i="1"/>
  <c r="AC2696" i="1" s="1"/>
  <c r="AA2697" i="1"/>
  <c r="AB2697" i="1"/>
  <c r="AC2697" i="1" s="1"/>
  <c r="AA2698" i="1"/>
  <c r="AB2698" i="1"/>
  <c r="AC2698" i="1" s="1"/>
  <c r="AA2699" i="1"/>
  <c r="AB2699" i="1"/>
  <c r="AC2699" i="1" s="1"/>
  <c r="AA2700" i="1"/>
  <c r="AB2700" i="1"/>
  <c r="AC2700" i="1" s="1"/>
  <c r="AA2701" i="1"/>
  <c r="AB2701" i="1"/>
  <c r="AC2701" i="1" s="1"/>
  <c r="AA2702" i="1"/>
  <c r="AB2702" i="1"/>
  <c r="AC2702" i="1" s="1"/>
  <c r="AA2703" i="1"/>
  <c r="AB2703" i="1"/>
  <c r="AC2703" i="1" s="1"/>
  <c r="AA2704" i="1"/>
  <c r="AB2704" i="1"/>
  <c r="AC2704" i="1" s="1"/>
  <c r="AA2705" i="1"/>
  <c r="AB2705" i="1"/>
  <c r="AC2705" i="1" s="1"/>
  <c r="AA2706" i="1"/>
  <c r="AB2706" i="1"/>
  <c r="AC2706" i="1" s="1"/>
  <c r="AA2707" i="1"/>
  <c r="AB2707" i="1"/>
  <c r="AC2707" i="1" s="1"/>
  <c r="AA2708" i="1"/>
  <c r="AB2708" i="1"/>
  <c r="AC2708" i="1" s="1"/>
  <c r="AA2709" i="1"/>
  <c r="AB2709" i="1"/>
  <c r="AC2709" i="1" s="1"/>
  <c r="AA2710" i="1"/>
  <c r="AB2710" i="1"/>
  <c r="AC2710" i="1" s="1"/>
  <c r="AA2711" i="1"/>
  <c r="AB2711" i="1"/>
  <c r="AC2711" i="1" s="1"/>
  <c r="AA2712" i="1"/>
  <c r="AB2712" i="1"/>
  <c r="AC2712" i="1" s="1"/>
  <c r="AA2713" i="1"/>
  <c r="AB2713" i="1"/>
  <c r="AC2713" i="1" s="1"/>
  <c r="AA2714" i="1"/>
  <c r="AB2714" i="1"/>
  <c r="AC2714" i="1" s="1"/>
  <c r="AA2715" i="1"/>
  <c r="AB2715" i="1"/>
  <c r="AC2715" i="1" s="1"/>
  <c r="AA2716" i="1"/>
  <c r="AB2716" i="1"/>
  <c r="AC2716" i="1" s="1"/>
  <c r="AA2717" i="1"/>
  <c r="AB2717" i="1"/>
  <c r="AC2717" i="1" s="1"/>
  <c r="AA2718" i="1"/>
  <c r="AB2718" i="1"/>
  <c r="AC2718" i="1" s="1"/>
  <c r="AA2719" i="1"/>
  <c r="AB2719" i="1"/>
  <c r="AC2719" i="1" s="1"/>
  <c r="AA2720" i="1"/>
  <c r="AB2720" i="1"/>
  <c r="AC2720" i="1" s="1"/>
  <c r="AA2721" i="1"/>
  <c r="AB2721" i="1"/>
  <c r="AC2721" i="1" s="1"/>
  <c r="AA2722" i="1"/>
  <c r="AB2722" i="1"/>
  <c r="AC2722" i="1" s="1"/>
  <c r="AA2723" i="1"/>
  <c r="AB2723" i="1"/>
  <c r="AC2723" i="1" s="1"/>
  <c r="AA2724" i="1"/>
  <c r="AB2724" i="1"/>
  <c r="AC2724" i="1" s="1"/>
  <c r="AA2725" i="1"/>
  <c r="AB2725" i="1"/>
  <c r="AC2725" i="1" s="1"/>
  <c r="AA2726" i="1"/>
  <c r="AB2726" i="1"/>
  <c r="AC2726" i="1" s="1"/>
  <c r="AA2727" i="1"/>
  <c r="AB2727" i="1"/>
  <c r="AC2727" i="1" s="1"/>
  <c r="AA2728" i="1"/>
  <c r="AB2728" i="1"/>
  <c r="AC2728" i="1" s="1"/>
  <c r="AA2729" i="1"/>
  <c r="AB2729" i="1"/>
  <c r="AC2729" i="1" s="1"/>
  <c r="AA2730" i="1"/>
  <c r="AB2730" i="1"/>
  <c r="AC2730" i="1" s="1"/>
  <c r="AA2731" i="1"/>
  <c r="AB2731" i="1"/>
  <c r="AC2731" i="1" s="1"/>
  <c r="AA2732" i="1"/>
  <c r="AB2732" i="1"/>
  <c r="AC2732" i="1" s="1"/>
  <c r="AA2733" i="1"/>
  <c r="AB2733" i="1"/>
  <c r="AC2733" i="1" s="1"/>
  <c r="AA2734" i="1"/>
  <c r="AB2734" i="1"/>
  <c r="AC2734" i="1" s="1"/>
  <c r="AA2735" i="1"/>
  <c r="AB2735" i="1"/>
  <c r="AC2735" i="1" s="1"/>
  <c r="AA2736" i="1"/>
  <c r="AB2736" i="1"/>
  <c r="AC2736" i="1" s="1"/>
  <c r="AA2737" i="1"/>
  <c r="AB2737" i="1"/>
  <c r="AC2737" i="1" s="1"/>
  <c r="AA2738" i="1"/>
  <c r="AB2738" i="1"/>
  <c r="AC2738" i="1" s="1"/>
  <c r="AA2739" i="1"/>
  <c r="AB2739" i="1"/>
  <c r="AC2739" i="1" s="1"/>
  <c r="AA2740" i="1"/>
  <c r="AB2740" i="1"/>
  <c r="AC2740" i="1" s="1"/>
  <c r="AA2741" i="1"/>
  <c r="AB2741" i="1"/>
  <c r="AC2741" i="1" s="1"/>
  <c r="AA2742" i="1"/>
  <c r="AB2742" i="1"/>
  <c r="AC2742" i="1" s="1"/>
  <c r="AA2743" i="1"/>
  <c r="AB2743" i="1"/>
  <c r="AC2743" i="1" s="1"/>
  <c r="AA2744" i="1"/>
  <c r="AB2744" i="1"/>
  <c r="AC2744" i="1" s="1"/>
  <c r="AA2745" i="1"/>
  <c r="AB2745" i="1"/>
  <c r="AC2745" i="1" s="1"/>
  <c r="AA2746" i="1"/>
  <c r="AB2746" i="1"/>
  <c r="AC2746" i="1" s="1"/>
  <c r="AA2747" i="1"/>
  <c r="AB2747" i="1"/>
  <c r="AC2747" i="1" s="1"/>
  <c r="AA2748" i="1"/>
  <c r="AB2748" i="1"/>
  <c r="AC2748" i="1" s="1"/>
  <c r="AA2749" i="1"/>
  <c r="AB2749" i="1"/>
  <c r="AC2749" i="1" s="1"/>
  <c r="AA2750" i="1"/>
  <c r="AB2750" i="1"/>
  <c r="AC2750" i="1" s="1"/>
  <c r="AA2751" i="1"/>
  <c r="AB2751" i="1"/>
  <c r="AC2751" i="1" s="1"/>
  <c r="AA2752" i="1"/>
  <c r="AB2752" i="1"/>
  <c r="AC2752" i="1" s="1"/>
  <c r="AA2753" i="1"/>
  <c r="AB2753" i="1"/>
  <c r="AC2753" i="1" s="1"/>
  <c r="AA2754" i="1"/>
  <c r="AB2754" i="1"/>
  <c r="AC2754" i="1" s="1"/>
  <c r="AA2755" i="1"/>
  <c r="AB2755" i="1"/>
  <c r="AC2755" i="1" s="1"/>
  <c r="AA2756" i="1"/>
  <c r="AB2756" i="1"/>
  <c r="AC2756" i="1" s="1"/>
  <c r="AA2757" i="1"/>
  <c r="AB2757" i="1"/>
  <c r="AC2757" i="1" s="1"/>
  <c r="AA2758" i="1"/>
  <c r="AB2758" i="1"/>
  <c r="AC2758" i="1" s="1"/>
  <c r="AA2759" i="1"/>
  <c r="AB2759" i="1"/>
  <c r="AC2759" i="1" s="1"/>
  <c r="AA2760" i="1"/>
  <c r="AB2760" i="1"/>
  <c r="AC2760" i="1" s="1"/>
  <c r="AA2761" i="1"/>
  <c r="AB2761" i="1"/>
  <c r="AC2761" i="1" s="1"/>
  <c r="AA2762" i="1"/>
  <c r="AB2762" i="1"/>
  <c r="AC2762" i="1" s="1"/>
  <c r="AA2763" i="1"/>
  <c r="AB2763" i="1"/>
  <c r="AC2763" i="1" s="1"/>
  <c r="AA2764" i="1"/>
  <c r="AB2764" i="1"/>
  <c r="AC2764" i="1" s="1"/>
  <c r="AA2765" i="1"/>
  <c r="AB2765" i="1"/>
  <c r="AC2765" i="1" s="1"/>
  <c r="AA2766" i="1"/>
  <c r="AB2766" i="1"/>
  <c r="AC2766" i="1" s="1"/>
  <c r="AA2767" i="1"/>
  <c r="AB2767" i="1"/>
  <c r="AC2767" i="1" s="1"/>
  <c r="AA2768" i="1"/>
  <c r="AB2768" i="1"/>
  <c r="AC2768" i="1" s="1"/>
  <c r="AA2769" i="1"/>
  <c r="AB2769" i="1"/>
  <c r="AC2769" i="1" s="1"/>
  <c r="AA2770" i="1"/>
  <c r="AB2770" i="1"/>
  <c r="AC2770" i="1" s="1"/>
  <c r="AA2771" i="1"/>
  <c r="AB2771" i="1"/>
  <c r="AC2771" i="1" s="1"/>
  <c r="AA2772" i="1"/>
  <c r="AB2772" i="1"/>
  <c r="AC2772" i="1" s="1"/>
  <c r="AA2773" i="1"/>
  <c r="AB2773" i="1"/>
  <c r="AC2773" i="1" s="1"/>
  <c r="AA2774" i="1"/>
  <c r="AB2774" i="1"/>
  <c r="AC2774" i="1" s="1"/>
  <c r="AA2775" i="1"/>
  <c r="AB2775" i="1"/>
  <c r="AC2775" i="1" s="1"/>
  <c r="AA2776" i="1"/>
  <c r="AB2776" i="1"/>
  <c r="AC2776" i="1" s="1"/>
  <c r="AA2777" i="1"/>
  <c r="AB2777" i="1"/>
  <c r="AC2777" i="1" s="1"/>
  <c r="AA2778" i="1"/>
  <c r="AB2778" i="1"/>
  <c r="AC2778" i="1" s="1"/>
  <c r="AA2779" i="1"/>
  <c r="AB2779" i="1"/>
  <c r="AC2779" i="1" s="1"/>
  <c r="AA2780" i="1"/>
  <c r="AB2780" i="1"/>
  <c r="AC2780" i="1" s="1"/>
  <c r="AA2781" i="1"/>
  <c r="AB2781" i="1"/>
  <c r="AC2781" i="1" s="1"/>
  <c r="AA2782" i="1"/>
  <c r="AB2782" i="1"/>
  <c r="AC2782" i="1" s="1"/>
  <c r="AA2783" i="1"/>
  <c r="AB2783" i="1"/>
  <c r="AC2783" i="1" s="1"/>
  <c r="AA2784" i="1"/>
  <c r="AB2784" i="1"/>
  <c r="AC2784" i="1" s="1"/>
  <c r="AA2785" i="1"/>
  <c r="AB2785" i="1"/>
  <c r="AC2785" i="1" s="1"/>
  <c r="AA2786" i="1"/>
  <c r="AB2786" i="1"/>
  <c r="AC2786" i="1" s="1"/>
  <c r="AA2787" i="1"/>
  <c r="AB2787" i="1"/>
  <c r="AC2787" i="1" s="1"/>
  <c r="AA2788" i="1"/>
  <c r="AB2788" i="1"/>
  <c r="AC2788" i="1" s="1"/>
  <c r="AA2789" i="1"/>
  <c r="AB2789" i="1"/>
  <c r="AC2789" i="1" s="1"/>
  <c r="AA2790" i="1"/>
  <c r="AB2790" i="1"/>
  <c r="AC2790" i="1" s="1"/>
  <c r="AA2791" i="1"/>
  <c r="AB2791" i="1"/>
  <c r="AC2791" i="1" s="1"/>
  <c r="AA2792" i="1"/>
  <c r="AB2792" i="1"/>
  <c r="AC2792" i="1" s="1"/>
  <c r="AA2793" i="1"/>
  <c r="AB2793" i="1"/>
  <c r="AC2793" i="1" s="1"/>
  <c r="AA2794" i="1"/>
  <c r="AB2794" i="1"/>
  <c r="AC2794" i="1" s="1"/>
  <c r="AA2795" i="1"/>
  <c r="AB2795" i="1"/>
  <c r="AC2795" i="1" s="1"/>
  <c r="AA2796" i="1"/>
  <c r="AB2796" i="1"/>
  <c r="AC2796" i="1" s="1"/>
  <c r="AA2797" i="1"/>
  <c r="AB2797" i="1"/>
  <c r="AC2797" i="1" s="1"/>
  <c r="AA2798" i="1"/>
  <c r="AB2798" i="1"/>
  <c r="AC2798" i="1" s="1"/>
  <c r="AA2799" i="1"/>
  <c r="AB2799" i="1"/>
  <c r="AC2799" i="1" s="1"/>
  <c r="AA2800" i="1"/>
  <c r="AB2800" i="1"/>
  <c r="AC2800" i="1" s="1"/>
  <c r="AA2801" i="1"/>
  <c r="AB2801" i="1"/>
  <c r="AC2801" i="1" s="1"/>
  <c r="AA2802" i="1"/>
  <c r="AB2802" i="1"/>
  <c r="AC2802" i="1" s="1"/>
  <c r="AA2803" i="1"/>
  <c r="AB2803" i="1"/>
  <c r="AC2803" i="1" s="1"/>
  <c r="AA2804" i="1"/>
  <c r="AB2804" i="1"/>
  <c r="AC2804" i="1" s="1"/>
  <c r="AA2805" i="1"/>
  <c r="AB2805" i="1"/>
  <c r="AC2805" i="1" s="1"/>
  <c r="AA2806" i="1"/>
  <c r="AB2806" i="1"/>
  <c r="AC2806" i="1" s="1"/>
  <c r="AA2807" i="1"/>
  <c r="AB2807" i="1"/>
  <c r="AC2807" i="1" s="1"/>
  <c r="AA2808" i="1"/>
  <c r="AB2808" i="1"/>
  <c r="AC2808" i="1" s="1"/>
  <c r="AA2809" i="1"/>
  <c r="AB2809" i="1"/>
  <c r="AC2809" i="1" s="1"/>
  <c r="AA2810" i="1"/>
  <c r="AB2810" i="1"/>
  <c r="AC2810" i="1" s="1"/>
  <c r="AA2811" i="1"/>
  <c r="AB2811" i="1"/>
  <c r="AC2811" i="1" s="1"/>
  <c r="AA2812" i="1"/>
  <c r="AB2812" i="1"/>
  <c r="AC2812" i="1" s="1"/>
  <c r="AA2813" i="1"/>
  <c r="AB2813" i="1"/>
  <c r="AC2813" i="1" s="1"/>
  <c r="AA2814" i="1"/>
  <c r="AB2814" i="1"/>
  <c r="AC2814" i="1" s="1"/>
  <c r="AA2815" i="1"/>
  <c r="AB2815" i="1"/>
  <c r="AC2815" i="1" s="1"/>
  <c r="AA2816" i="1"/>
  <c r="AB2816" i="1"/>
  <c r="AC2816" i="1" s="1"/>
  <c r="AA2817" i="1"/>
  <c r="AB2817" i="1"/>
  <c r="AC2817" i="1" s="1"/>
  <c r="AA2818" i="1"/>
  <c r="AB2818" i="1"/>
  <c r="AC2818" i="1" s="1"/>
  <c r="AA2819" i="1"/>
  <c r="AB2819" i="1"/>
  <c r="AC2819" i="1" s="1"/>
  <c r="AA2820" i="1"/>
  <c r="AB2820" i="1"/>
  <c r="AC2820" i="1" s="1"/>
  <c r="AA2821" i="1"/>
  <c r="AB2821" i="1"/>
  <c r="AC2821" i="1" s="1"/>
  <c r="AA2822" i="1"/>
  <c r="AB2822" i="1"/>
  <c r="AC2822" i="1" s="1"/>
  <c r="AA2823" i="1"/>
  <c r="AB2823" i="1"/>
  <c r="AC2823" i="1" s="1"/>
  <c r="AA2824" i="1"/>
  <c r="AB2824" i="1"/>
  <c r="AC2824" i="1" s="1"/>
  <c r="AA2825" i="1"/>
  <c r="AB2825" i="1"/>
  <c r="AC2825" i="1" s="1"/>
  <c r="AA2826" i="1"/>
  <c r="AB2826" i="1"/>
  <c r="AC2826" i="1" s="1"/>
  <c r="AA2827" i="1"/>
  <c r="AB2827" i="1"/>
  <c r="AC2827" i="1" s="1"/>
  <c r="AA2828" i="1"/>
  <c r="AB2828" i="1"/>
  <c r="AC2828" i="1" s="1"/>
  <c r="AA2829" i="1"/>
  <c r="AB2829" i="1"/>
  <c r="AC2829" i="1" s="1"/>
  <c r="AA2830" i="1"/>
  <c r="AB2830" i="1"/>
  <c r="AC2830" i="1" s="1"/>
  <c r="AA2831" i="1"/>
  <c r="AB2831" i="1"/>
  <c r="AC2831" i="1" s="1"/>
  <c r="AA2832" i="1"/>
  <c r="AB2832" i="1"/>
  <c r="AC2832" i="1" s="1"/>
  <c r="AA2833" i="1"/>
  <c r="AB2833" i="1"/>
  <c r="AC2833" i="1" s="1"/>
  <c r="AA2834" i="1"/>
  <c r="AB2834" i="1"/>
  <c r="AC2834" i="1" s="1"/>
  <c r="AA2835" i="1"/>
  <c r="AB2835" i="1"/>
  <c r="AC2835" i="1" s="1"/>
  <c r="AA2836" i="1"/>
  <c r="AB2836" i="1"/>
  <c r="AC2836" i="1" s="1"/>
  <c r="AA2837" i="1"/>
  <c r="AB2837" i="1"/>
  <c r="AC2837" i="1" s="1"/>
  <c r="AA2838" i="1"/>
  <c r="AB2838" i="1"/>
  <c r="AC2838" i="1" s="1"/>
  <c r="AA2839" i="1"/>
  <c r="AB2839" i="1"/>
  <c r="AC2839" i="1" s="1"/>
  <c r="AA2840" i="1"/>
  <c r="AB2840" i="1"/>
  <c r="AC2840" i="1" s="1"/>
  <c r="AA2841" i="1"/>
  <c r="AB2841" i="1"/>
  <c r="AC2841" i="1" s="1"/>
  <c r="AA2842" i="1"/>
  <c r="AB2842" i="1"/>
  <c r="AC2842" i="1" s="1"/>
  <c r="AA2843" i="1"/>
  <c r="AB2843" i="1"/>
  <c r="AC2843" i="1" s="1"/>
  <c r="AA2844" i="1"/>
  <c r="AB2844" i="1"/>
  <c r="AC2844" i="1" s="1"/>
  <c r="AA2845" i="1"/>
  <c r="AB2845" i="1"/>
  <c r="AC2845" i="1" s="1"/>
  <c r="AA2846" i="1"/>
  <c r="AB2846" i="1"/>
  <c r="AC2846" i="1" s="1"/>
  <c r="AA2847" i="1"/>
  <c r="AB2847" i="1"/>
  <c r="AC2847" i="1" s="1"/>
  <c r="AA2848" i="1"/>
  <c r="AB2848" i="1"/>
  <c r="AC2848" i="1" s="1"/>
  <c r="AA2849" i="1"/>
  <c r="AB2849" i="1"/>
  <c r="AC2849" i="1" s="1"/>
  <c r="AA2850" i="1"/>
  <c r="AB2850" i="1"/>
  <c r="AC2850" i="1" s="1"/>
  <c r="AA2851" i="1"/>
  <c r="AB2851" i="1"/>
  <c r="AC2851" i="1" s="1"/>
  <c r="AA2852" i="1"/>
  <c r="AB2852" i="1"/>
  <c r="AC2852" i="1" s="1"/>
  <c r="AA2853" i="1"/>
  <c r="AB2853" i="1"/>
  <c r="AC2853" i="1" s="1"/>
  <c r="AA2854" i="1"/>
  <c r="AB2854" i="1"/>
  <c r="AC2854" i="1" s="1"/>
  <c r="AA2855" i="1"/>
  <c r="AB2855" i="1"/>
  <c r="AC2855" i="1" s="1"/>
  <c r="AA2856" i="1"/>
  <c r="AB2856" i="1"/>
  <c r="AC2856" i="1" s="1"/>
  <c r="AA2857" i="1"/>
  <c r="AB2857" i="1"/>
  <c r="AC2857" i="1" s="1"/>
  <c r="AA2858" i="1"/>
  <c r="AB2858" i="1"/>
  <c r="AC2858" i="1" s="1"/>
  <c r="AA2859" i="1"/>
  <c r="AB2859" i="1"/>
  <c r="AC2859" i="1" s="1"/>
  <c r="AA2860" i="1"/>
  <c r="AB2860" i="1"/>
  <c r="AC2860" i="1" s="1"/>
  <c r="AA2861" i="1"/>
  <c r="AB2861" i="1"/>
  <c r="AC2861" i="1" s="1"/>
  <c r="AA2862" i="1"/>
  <c r="AB2862" i="1"/>
  <c r="AC2862" i="1" s="1"/>
  <c r="AA2863" i="1"/>
  <c r="AB2863" i="1"/>
  <c r="AC2863" i="1" s="1"/>
  <c r="AA2864" i="1"/>
  <c r="AB2864" i="1"/>
  <c r="AC2864" i="1" s="1"/>
  <c r="AA2865" i="1"/>
  <c r="AB2865" i="1"/>
  <c r="AC2865" i="1" s="1"/>
  <c r="AA2866" i="1"/>
  <c r="AB2866" i="1"/>
  <c r="AC2866" i="1" s="1"/>
  <c r="AA2867" i="1"/>
  <c r="AB2867" i="1"/>
  <c r="AC2867" i="1" s="1"/>
  <c r="AA2868" i="1"/>
  <c r="AB2868" i="1"/>
  <c r="AC2868" i="1" s="1"/>
  <c r="AA2869" i="1"/>
  <c r="AB2869" i="1"/>
  <c r="AC2869" i="1" s="1"/>
  <c r="AA2870" i="1"/>
  <c r="AB2870" i="1"/>
  <c r="AC2870" i="1" s="1"/>
  <c r="AA2871" i="1"/>
  <c r="AB2871" i="1"/>
  <c r="AC2871" i="1" s="1"/>
  <c r="AA2872" i="1"/>
  <c r="AB2872" i="1"/>
  <c r="AC2872" i="1" s="1"/>
  <c r="AA2873" i="1"/>
  <c r="AB2873" i="1"/>
  <c r="AC2873" i="1" s="1"/>
  <c r="AA2874" i="1"/>
  <c r="AB2874" i="1"/>
  <c r="AC2874" i="1" s="1"/>
  <c r="AA2875" i="1"/>
  <c r="AB2875" i="1"/>
  <c r="AC2875" i="1" s="1"/>
  <c r="AA2876" i="1"/>
  <c r="AB2876" i="1"/>
  <c r="AC2876" i="1" s="1"/>
  <c r="AA2877" i="1"/>
  <c r="AB2877" i="1"/>
  <c r="AC2877" i="1" s="1"/>
  <c r="AA2878" i="1"/>
  <c r="AB2878" i="1"/>
  <c r="AC2878" i="1" s="1"/>
  <c r="AA2879" i="1"/>
  <c r="AB2879" i="1"/>
  <c r="AC2879" i="1" s="1"/>
  <c r="AA2880" i="1"/>
  <c r="AB2880" i="1"/>
  <c r="AC2880" i="1" s="1"/>
  <c r="AA2881" i="1"/>
  <c r="AB2881" i="1"/>
  <c r="AC2881" i="1" s="1"/>
  <c r="AA2882" i="1"/>
  <c r="AB2882" i="1"/>
  <c r="AC2882" i="1" s="1"/>
  <c r="AA2883" i="1"/>
  <c r="AB2883" i="1"/>
  <c r="AC2883" i="1" s="1"/>
  <c r="AA2884" i="1"/>
  <c r="AB2884" i="1"/>
  <c r="AC2884" i="1" s="1"/>
  <c r="AA2885" i="1"/>
  <c r="AB2885" i="1"/>
  <c r="AC2885" i="1" s="1"/>
  <c r="AA2886" i="1"/>
  <c r="AB2886" i="1"/>
  <c r="AC2886" i="1" s="1"/>
  <c r="AA2887" i="1"/>
  <c r="AB2887" i="1"/>
  <c r="AC2887" i="1" s="1"/>
  <c r="AA2888" i="1"/>
  <c r="AB2888" i="1"/>
  <c r="AC2888" i="1" s="1"/>
  <c r="AA2889" i="1"/>
  <c r="AB2889" i="1"/>
  <c r="AC2889" i="1" s="1"/>
  <c r="AA2890" i="1"/>
  <c r="AB2890" i="1"/>
  <c r="AC2890" i="1" s="1"/>
  <c r="AA2891" i="1"/>
  <c r="AB2891" i="1"/>
  <c r="AC2891" i="1"/>
  <c r="AA2892" i="1"/>
  <c r="AB2892" i="1"/>
  <c r="AC2892" i="1" s="1"/>
  <c r="AA2893" i="1"/>
  <c r="AB2893" i="1"/>
  <c r="AC2893" i="1" s="1"/>
  <c r="AA2894" i="1"/>
  <c r="AB2894" i="1"/>
  <c r="AC2894" i="1" s="1"/>
  <c r="AA2895" i="1"/>
  <c r="AB2895" i="1"/>
  <c r="AC2895" i="1" s="1"/>
  <c r="AA2896" i="1"/>
  <c r="AB2896" i="1"/>
  <c r="AC2896" i="1" s="1"/>
  <c r="AA2897" i="1"/>
  <c r="AB2897" i="1"/>
  <c r="AC2897" i="1" s="1"/>
  <c r="AA2898" i="1"/>
  <c r="AB2898" i="1"/>
  <c r="AC2898" i="1" s="1"/>
  <c r="AA2899" i="1"/>
  <c r="AB2899" i="1"/>
  <c r="AC2899" i="1" s="1"/>
  <c r="AA2900" i="1"/>
  <c r="AB2900" i="1"/>
  <c r="AC2900" i="1" s="1"/>
  <c r="AA2901" i="1"/>
  <c r="AB2901" i="1"/>
  <c r="AC2901" i="1" s="1"/>
  <c r="AA2902" i="1"/>
  <c r="AB2902" i="1"/>
  <c r="AC2902" i="1" s="1"/>
  <c r="AA2903" i="1"/>
  <c r="AB2903" i="1"/>
  <c r="AC2903" i="1" s="1"/>
  <c r="AA2904" i="1"/>
  <c r="AB2904" i="1"/>
  <c r="AC2904" i="1" s="1"/>
  <c r="AA2905" i="1"/>
  <c r="AB2905" i="1"/>
  <c r="AC2905" i="1" s="1"/>
  <c r="AA2906" i="1"/>
  <c r="AB2906" i="1"/>
  <c r="AC2906" i="1" s="1"/>
  <c r="AA2907" i="1"/>
  <c r="AB2907" i="1"/>
  <c r="AC2907" i="1" s="1"/>
  <c r="AA2908" i="1"/>
  <c r="AB2908" i="1"/>
  <c r="AC2908" i="1" s="1"/>
  <c r="AA2909" i="1"/>
  <c r="AB2909" i="1"/>
  <c r="AC2909" i="1" s="1"/>
  <c r="AA2910" i="1"/>
  <c r="AB2910" i="1"/>
  <c r="AC2910" i="1" s="1"/>
  <c r="AA2911" i="1"/>
  <c r="AB2911" i="1"/>
  <c r="AC2911" i="1" s="1"/>
  <c r="AA2912" i="1"/>
  <c r="AB2912" i="1"/>
  <c r="AC2912" i="1" s="1"/>
  <c r="AA2913" i="1"/>
  <c r="AB2913" i="1"/>
  <c r="AC2913" i="1" s="1"/>
  <c r="AA2914" i="1"/>
  <c r="AB2914" i="1"/>
  <c r="AC2914" i="1" s="1"/>
  <c r="AA2915" i="1"/>
  <c r="AB2915" i="1"/>
  <c r="AC2915" i="1" s="1"/>
  <c r="AA2916" i="1"/>
  <c r="AB2916" i="1"/>
  <c r="AC2916" i="1" s="1"/>
  <c r="AA2917" i="1"/>
  <c r="AB2917" i="1"/>
  <c r="AC2917" i="1" s="1"/>
  <c r="AA2918" i="1"/>
  <c r="AB2918" i="1"/>
  <c r="AC2918" i="1" s="1"/>
  <c r="AA2919" i="1"/>
  <c r="AB2919" i="1"/>
  <c r="AC2919" i="1" s="1"/>
  <c r="AA2920" i="1"/>
  <c r="AB2920" i="1"/>
  <c r="AC2920" i="1" s="1"/>
  <c r="AA2921" i="1"/>
  <c r="AB2921" i="1"/>
  <c r="AC2921" i="1" s="1"/>
  <c r="AO2921" i="1" s="1"/>
  <c r="AA2922" i="1"/>
  <c r="AB2922" i="1"/>
  <c r="AC2922" i="1" s="1"/>
  <c r="AA2923" i="1"/>
  <c r="AB2923" i="1"/>
  <c r="AC2923" i="1" s="1"/>
  <c r="AA2924" i="1"/>
  <c r="AB2924" i="1"/>
  <c r="AC2924" i="1" s="1"/>
  <c r="AA2925" i="1"/>
  <c r="AB2925" i="1"/>
  <c r="AC2925" i="1" s="1"/>
  <c r="AA2926" i="1"/>
  <c r="AB2926" i="1"/>
  <c r="AC2926" i="1" s="1"/>
  <c r="AA2927" i="1"/>
  <c r="AB2927" i="1"/>
  <c r="AC2927" i="1" s="1"/>
  <c r="AA2928" i="1"/>
  <c r="AB2928" i="1"/>
  <c r="AC2928" i="1" s="1"/>
  <c r="AA2929" i="1"/>
  <c r="AB2929" i="1"/>
  <c r="AC2929" i="1" s="1"/>
  <c r="AA2930" i="1"/>
  <c r="AB2930" i="1"/>
  <c r="AC2930" i="1" s="1"/>
  <c r="AA2931" i="1"/>
  <c r="AB2931" i="1"/>
  <c r="AC2931" i="1" s="1"/>
  <c r="AA2932" i="1"/>
  <c r="AB2932" i="1"/>
  <c r="AC2932" i="1" s="1"/>
  <c r="AA2933" i="1"/>
  <c r="AB2933" i="1"/>
  <c r="AC2933" i="1" s="1"/>
  <c r="AA2934" i="1"/>
  <c r="AB2934" i="1"/>
  <c r="AC2934" i="1" s="1"/>
  <c r="AA2935" i="1"/>
  <c r="AB2935" i="1"/>
  <c r="AC2935" i="1" s="1"/>
  <c r="AA2936" i="1"/>
  <c r="AB2936" i="1"/>
  <c r="AC2936" i="1" s="1"/>
  <c r="AA2937" i="1"/>
  <c r="AB2937" i="1"/>
  <c r="AC2937" i="1" s="1"/>
  <c r="AA2938" i="1"/>
  <c r="AB2938" i="1"/>
  <c r="AC2938" i="1" s="1"/>
  <c r="AA2939" i="1"/>
  <c r="AB2939" i="1"/>
  <c r="AC2939" i="1" s="1"/>
  <c r="AA2940" i="1"/>
  <c r="AB2940" i="1"/>
  <c r="AC2940" i="1" s="1"/>
  <c r="AA2941" i="1"/>
  <c r="AB2941" i="1"/>
  <c r="AC2941" i="1" s="1"/>
  <c r="AA2942" i="1"/>
  <c r="AB2942" i="1"/>
  <c r="AC2942" i="1" s="1"/>
  <c r="AA2943" i="1"/>
  <c r="AB2943" i="1"/>
  <c r="AC2943" i="1" s="1"/>
  <c r="AA2944" i="1"/>
  <c r="AB2944" i="1"/>
  <c r="AC2944" i="1" s="1"/>
  <c r="AA2945" i="1"/>
  <c r="AB2945" i="1"/>
  <c r="AC2945" i="1" s="1"/>
  <c r="AA2946" i="1"/>
  <c r="AB2946" i="1"/>
  <c r="AC2946" i="1" s="1"/>
  <c r="AA2947" i="1"/>
  <c r="AB2947" i="1"/>
  <c r="AC2947" i="1" s="1"/>
  <c r="AA2948" i="1"/>
  <c r="AB2948" i="1"/>
  <c r="AC2948" i="1" s="1"/>
  <c r="AA2949" i="1"/>
  <c r="AB2949" i="1"/>
  <c r="AC2949" i="1" s="1"/>
  <c r="AA2950" i="1"/>
  <c r="AB2950" i="1"/>
  <c r="AC2950" i="1" s="1"/>
  <c r="AA2951" i="1"/>
  <c r="AB2951" i="1"/>
  <c r="AC2951" i="1" s="1"/>
  <c r="AA2952" i="1"/>
  <c r="AB2952" i="1"/>
  <c r="AC2952" i="1" s="1"/>
  <c r="AA2953" i="1"/>
  <c r="AB2953" i="1"/>
  <c r="AC2953" i="1" s="1"/>
  <c r="AA2954" i="1"/>
  <c r="AB2954" i="1"/>
  <c r="AC2954" i="1" s="1"/>
  <c r="AA2955" i="1"/>
  <c r="AB2955" i="1"/>
  <c r="AC2955" i="1" s="1"/>
  <c r="AA2956" i="1"/>
  <c r="AB2956" i="1"/>
  <c r="AC2956" i="1" s="1"/>
  <c r="AA2957" i="1"/>
  <c r="AB2957" i="1"/>
  <c r="AC2957" i="1" s="1"/>
  <c r="AA2958" i="1"/>
  <c r="AB2958" i="1"/>
  <c r="AC2958" i="1" s="1"/>
  <c r="AA2959" i="1"/>
  <c r="AB2959" i="1"/>
  <c r="AC2959" i="1" s="1"/>
  <c r="AA2960" i="1"/>
  <c r="AB2960" i="1"/>
  <c r="AC2960" i="1" s="1"/>
  <c r="AA2961" i="1"/>
  <c r="AB2961" i="1"/>
  <c r="AC2961" i="1" s="1"/>
  <c r="AA2962" i="1"/>
  <c r="AB2962" i="1"/>
  <c r="AC2962" i="1" s="1"/>
  <c r="AA2963" i="1"/>
  <c r="AB2963" i="1"/>
  <c r="AC2963" i="1" s="1"/>
  <c r="AA2964" i="1"/>
  <c r="AB2964" i="1"/>
  <c r="AC2964" i="1" s="1"/>
  <c r="AA2965" i="1"/>
  <c r="AB2965" i="1"/>
  <c r="AC2965" i="1" s="1"/>
  <c r="AA2966" i="1"/>
  <c r="AB2966" i="1"/>
  <c r="AC2966" i="1" s="1"/>
  <c r="AA2967" i="1"/>
  <c r="AB2967" i="1"/>
  <c r="AC2967" i="1" s="1"/>
  <c r="AA2968" i="1"/>
  <c r="AB2968" i="1"/>
  <c r="AC2968" i="1" s="1"/>
  <c r="AA2969" i="1"/>
  <c r="AB2969" i="1"/>
  <c r="AC2969" i="1" s="1"/>
  <c r="AA2970" i="1"/>
  <c r="AB2970" i="1"/>
  <c r="AC2970" i="1" s="1"/>
  <c r="AA2971" i="1"/>
  <c r="AB2971" i="1"/>
  <c r="AC2971" i="1" s="1"/>
  <c r="AA2972" i="1"/>
  <c r="AB2972" i="1"/>
  <c r="AC2972" i="1" s="1"/>
  <c r="AA2973" i="1"/>
  <c r="AB2973" i="1"/>
  <c r="AC2973" i="1" s="1"/>
  <c r="AA2974" i="1"/>
  <c r="AB2974" i="1"/>
  <c r="AC2974" i="1" s="1"/>
  <c r="AA2975" i="1"/>
  <c r="AB2975" i="1"/>
  <c r="AC2975" i="1" s="1"/>
  <c r="AA2976" i="1"/>
  <c r="AB2976" i="1"/>
  <c r="AC2976" i="1" s="1"/>
  <c r="AA2977" i="1"/>
  <c r="AB2977" i="1"/>
  <c r="AC2977" i="1" s="1"/>
  <c r="AA2978" i="1"/>
  <c r="AB2978" i="1"/>
  <c r="AC2978" i="1" s="1"/>
  <c r="AA2979" i="1"/>
  <c r="AB2979" i="1"/>
  <c r="AC2979" i="1" s="1"/>
  <c r="AA2980" i="1"/>
  <c r="AB2980" i="1"/>
  <c r="AC2980" i="1" s="1"/>
  <c r="AA2981" i="1"/>
  <c r="AB2981" i="1"/>
  <c r="AC2981" i="1" s="1"/>
  <c r="AA2982" i="1"/>
  <c r="AB2982" i="1"/>
  <c r="AC2982" i="1" s="1"/>
  <c r="AA2983" i="1"/>
  <c r="AB2983" i="1"/>
  <c r="AC2983" i="1" s="1"/>
  <c r="AA2984" i="1"/>
  <c r="AB2984" i="1"/>
  <c r="AC2984" i="1" s="1"/>
  <c r="AA2985" i="1"/>
  <c r="AB2985" i="1"/>
  <c r="AC2985" i="1" s="1"/>
  <c r="AA2986" i="1"/>
  <c r="AB2986" i="1"/>
  <c r="AC2986" i="1" s="1"/>
  <c r="AA2987" i="1"/>
  <c r="AB2987" i="1"/>
  <c r="AC2987" i="1" s="1"/>
  <c r="AA2988" i="1"/>
  <c r="AB2988" i="1"/>
  <c r="AC2988" i="1" s="1"/>
  <c r="AA2989" i="1"/>
  <c r="AB2989" i="1"/>
  <c r="AC2989" i="1" s="1"/>
  <c r="AA2990" i="1"/>
  <c r="AB2990" i="1"/>
  <c r="AC2990" i="1" s="1"/>
  <c r="AA2991" i="1"/>
  <c r="AB2991" i="1"/>
  <c r="AC2991" i="1" s="1"/>
  <c r="AA2992" i="1"/>
  <c r="AB2992" i="1"/>
  <c r="AC2992" i="1" s="1"/>
  <c r="AA2993" i="1"/>
  <c r="AB2993" i="1"/>
  <c r="AC2993" i="1" s="1"/>
  <c r="AA2994" i="1"/>
  <c r="AB2994" i="1"/>
  <c r="AC2994" i="1" s="1"/>
  <c r="AA2995" i="1"/>
  <c r="AB2995" i="1"/>
  <c r="AC2995" i="1" s="1"/>
  <c r="AA2996" i="1"/>
  <c r="AB2996" i="1"/>
  <c r="AC2996" i="1" s="1"/>
  <c r="AA2997" i="1"/>
  <c r="AB2997" i="1"/>
  <c r="AC2997" i="1" s="1"/>
  <c r="AA2998" i="1"/>
  <c r="AB2998" i="1"/>
  <c r="AC2998" i="1" s="1"/>
  <c r="AA2999" i="1"/>
  <c r="AB2999" i="1"/>
  <c r="AC2999" i="1" s="1"/>
  <c r="AA3000" i="1"/>
  <c r="AB3000" i="1"/>
  <c r="AC3000" i="1" s="1"/>
  <c r="AA3001" i="1"/>
  <c r="AB3001" i="1"/>
  <c r="AC3001" i="1" s="1"/>
  <c r="AA3002" i="1"/>
  <c r="AB3002" i="1"/>
  <c r="AC3002" i="1" s="1"/>
  <c r="AA3003" i="1"/>
  <c r="AB3003" i="1"/>
  <c r="AC3003" i="1" s="1"/>
  <c r="AA3004" i="1"/>
  <c r="AB3004" i="1"/>
  <c r="AC3004" i="1" s="1"/>
  <c r="AA3005" i="1"/>
  <c r="AB3005" i="1"/>
  <c r="AC3005" i="1" s="1"/>
  <c r="AA3006" i="1"/>
  <c r="AB3006" i="1"/>
  <c r="AC3006" i="1" s="1"/>
  <c r="AA3007" i="1"/>
  <c r="AB3007" i="1"/>
  <c r="AC3007" i="1" s="1"/>
  <c r="AA3008" i="1"/>
  <c r="AB3008" i="1"/>
  <c r="AC3008" i="1" s="1"/>
  <c r="AA3009" i="1"/>
  <c r="AB3009" i="1"/>
  <c r="AC3009" i="1" s="1"/>
  <c r="AA3010" i="1"/>
  <c r="AB3010" i="1"/>
  <c r="AC3010" i="1" s="1"/>
  <c r="AA3011" i="1"/>
  <c r="AB3011" i="1"/>
  <c r="AC3011" i="1" s="1"/>
  <c r="AA3012" i="1"/>
  <c r="AB3012" i="1"/>
  <c r="AC3012" i="1" s="1"/>
  <c r="AA3013" i="1"/>
  <c r="AB3013" i="1"/>
  <c r="AC3013" i="1" s="1"/>
  <c r="AA3014" i="1"/>
  <c r="AB3014" i="1"/>
  <c r="AC3014" i="1" s="1"/>
  <c r="AA3015" i="1"/>
  <c r="AB3015" i="1"/>
  <c r="AC3015" i="1" s="1"/>
  <c r="AA3016" i="1"/>
  <c r="AB3016" i="1"/>
  <c r="AC3016" i="1" s="1"/>
  <c r="AA3017" i="1"/>
  <c r="AB3017" i="1"/>
  <c r="AC3017" i="1" s="1"/>
  <c r="AA3018" i="1"/>
  <c r="AB3018" i="1"/>
  <c r="AC3018" i="1" s="1"/>
  <c r="AA3019" i="1"/>
  <c r="AB3019" i="1"/>
  <c r="AC3019" i="1" s="1"/>
  <c r="AA3020" i="1"/>
  <c r="AB3020" i="1"/>
  <c r="AC3020" i="1" s="1"/>
  <c r="AA3021" i="1"/>
  <c r="AB3021" i="1"/>
  <c r="AC3021" i="1" s="1"/>
  <c r="AA3022" i="1"/>
  <c r="AB3022" i="1"/>
  <c r="AC3022" i="1" s="1"/>
  <c r="AA3023" i="1"/>
  <c r="AB3023" i="1"/>
  <c r="AC3023" i="1" s="1"/>
  <c r="AA3024" i="1"/>
  <c r="AB3024" i="1"/>
  <c r="AC3024" i="1" s="1"/>
  <c r="AA3025" i="1"/>
  <c r="AB3025" i="1"/>
  <c r="AC3025" i="1" s="1"/>
  <c r="AA3026" i="1"/>
  <c r="AB3026" i="1"/>
  <c r="AC3026" i="1" s="1"/>
  <c r="AA3027" i="1"/>
  <c r="AB3027" i="1"/>
  <c r="AC3027" i="1" s="1"/>
  <c r="AA3028" i="1"/>
  <c r="AB3028" i="1"/>
  <c r="AC3028" i="1" s="1"/>
  <c r="AA3029" i="1"/>
  <c r="AB3029" i="1"/>
  <c r="AC3029" i="1" s="1"/>
  <c r="AA3030" i="1"/>
  <c r="AB3030" i="1"/>
  <c r="AC3030" i="1" s="1"/>
  <c r="AA3031" i="1"/>
  <c r="AB3031" i="1"/>
  <c r="AC3031" i="1" s="1"/>
  <c r="AA3032" i="1"/>
  <c r="AB3032" i="1"/>
  <c r="AC3032" i="1" s="1"/>
  <c r="AA3033" i="1"/>
  <c r="AB3033" i="1"/>
  <c r="AC3033" i="1" s="1"/>
  <c r="AA3034" i="1"/>
  <c r="AB3034" i="1"/>
  <c r="AC3034" i="1" s="1"/>
  <c r="AA3035" i="1"/>
  <c r="AB3035" i="1"/>
  <c r="AC3035" i="1" s="1"/>
  <c r="AA3036" i="1"/>
  <c r="AB3036" i="1"/>
  <c r="AC3036" i="1" s="1"/>
  <c r="AA3037" i="1"/>
  <c r="AB3037" i="1"/>
  <c r="AC3037" i="1" s="1"/>
  <c r="AA3038" i="1"/>
  <c r="AB3038" i="1"/>
  <c r="AC3038" i="1" s="1"/>
  <c r="AA3039" i="1"/>
  <c r="AB3039" i="1"/>
  <c r="AC3039" i="1" s="1"/>
  <c r="AA3040" i="1"/>
  <c r="AB3040" i="1"/>
  <c r="AC3040" i="1" s="1"/>
  <c r="AA3041" i="1"/>
  <c r="AB3041" i="1"/>
  <c r="AC3041" i="1" s="1"/>
  <c r="AA3042" i="1"/>
  <c r="AB3042" i="1"/>
  <c r="AC3042" i="1" s="1"/>
  <c r="AA3043" i="1"/>
  <c r="AB3043" i="1"/>
  <c r="AC3043" i="1" s="1"/>
  <c r="AA3044" i="1"/>
  <c r="AB3044" i="1"/>
  <c r="AC3044" i="1" s="1"/>
  <c r="AA3045" i="1"/>
  <c r="AB3045" i="1"/>
  <c r="AC3045" i="1" s="1"/>
  <c r="AA3046" i="1"/>
  <c r="AB3046" i="1"/>
  <c r="AC3046" i="1" s="1"/>
  <c r="AA3047" i="1"/>
  <c r="AB3047" i="1"/>
  <c r="AC3047" i="1" s="1"/>
  <c r="AA3048" i="1"/>
  <c r="AB3048" i="1"/>
  <c r="AC3048" i="1" s="1"/>
  <c r="AA3049" i="1"/>
  <c r="AB3049" i="1"/>
  <c r="AC3049" i="1" s="1"/>
  <c r="AA3050" i="1"/>
  <c r="AB3050" i="1"/>
  <c r="AC3050" i="1" s="1"/>
  <c r="AA3051" i="1"/>
  <c r="AB3051" i="1"/>
  <c r="AC3051" i="1" s="1"/>
  <c r="AA3052" i="1"/>
  <c r="AB3052" i="1"/>
  <c r="AC3052" i="1" s="1"/>
  <c r="AA3053" i="1"/>
  <c r="AB3053" i="1"/>
  <c r="AC3053" i="1" s="1"/>
  <c r="AA3054" i="1"/>
  <c r="AB3054" i="1"/>
  <c r="AC3054" i="1" s="1"/>
  <c r="AA3055" i="1"/>
  <c r="AB3055" i="1"/>
  <c r="AC3055" i="1" s="1"/>
  <c r="AA3056" i="1"/>
  <c r="AB3056" i="1"/>
  <c r="AC3056" i="1" s="1"/>
  <c r="AA3057" i="1"/>
  <c r="AB3057" i="1"/>
  <c r="AC3057" i="1" s="1"/>
  <c r="AA3058" i="1"/>
  <c r="AB3058" i="1"/>
  <c r="AC3058" i="1" s="1"/>
  <c r="AA3059" i="1"/>
  <c r="AB3059" i="1"/>
  <c r="AC3059" i="1" s="1"/>
  <c r="AA3060" i="1"/>
  <c r="AB3060" i="1"/>
  <c r="AC3060" i="1" s="1"/>
  <c r="AA3061" i="1"/>
  <c r="AB3061" i="1"/>
  <c r="AC3061" i="1" s="1"/>
  <c r="AA3062" i="1"/>
  <c r="AB3062" i="1"/>
  <c r="AC3062" i="1" s="1"/>
  <c r="AA3063" i="1"/>
  <c r="AB3063" i="1"/>
  <c r="AC3063" i="1" s="1"/>
  <c r="AA3064" i="1"/>
  <c r="AB3064" i="1"/>
  <c r="AC3064" i="1" s="1"/>
  <c r="AA3065" i="1"/>
  <c r="AB3065" i="1"/>
  <c r="AC3065" i="1" s="1"/>
  <c r="AA3066" i="1"/>
  <c r="AB3066" i="1"/>
  <c r="AC3066" i="1" s="1"/>
  <c r="AA3067" i="1"/>
  <c r="AB3067" i="1"/>
  <c r="AC3067" i="1" s="1"/>
  <c r="AA3068" i="1"/>
  <c r="AB3068" i="1"/>
  <c r="AC3068" i="1" s="1"/>
  <c r="AA3069" i="1"/>
  <c r="AB3069" i="1"/>
  <c r="AC3069" i="1" s="1"/>
  <c r="AA3070" i="1"/>
  <c r="AB3070" i="1"/>
  <c r="AC3070" i="1" s="1"/>
  <c r="AA3071" i="1"/>
  <c r="AB3071" i="1"/>
  <c r="AC3071" i="1" s="1"/>
  <c r="AA3072" i="1"/>
  <c r="AB3072" i="1"/>
  <c r="AC3072" i="1" s="1"/>
  <c r="AA3073" i="1"/>
  <c r="AB3073" i="1"/>
  <c r="AC3073" i="1" s="1"/>
  <c r="AA3074" i="1"/>
  <c r="AB3074" i="1"/>
  <c r="AC3074" i="1" s="1"/>
  <c r="AA3075" i="1"/>
  <c r="AB3075" i="1"/>
  <c r="AC3075" i="1" s="1"/>
  <c r="AA3076" i="1"/>
  <c r="AB3076" i="1"/>
  <c r="AC3076" i="1" s="1"/>
  <c r="AO3076" i="1" s="1"/>
  <c r="AA3077" i="1"/>
  <c r="AB3077" i="1"/>
  <c r="AC3077" i="1" s="1"/>
  <c r="AA3078" i="1"/>
  <c r="AB3078" i="1"/>
  <c r="AC3078" i="1" s="1"/>
  <c r="AA3079" i="1"/>
  <c r="AB3079" i="1"/>
  <c r="AC3079" i="1" s="1"/>
  <c r="AA3080" i="1"/>
  <c r="AB3080" i="1"/>
  <c r="AC3080" i="1" s="1"/>
  <c r="AA3081" i="1"/>
  <c r="AB3081" i="1"/>
  <c r="AC3081" i="1" s="1"/>
  <c r="AA3082" i="1"/>
  <c r="AB3082" i="1"/>
  <c r="AC3082" i="1" s="1"/>
  <c r="AA3083" i="1"/>
  <c r="AB3083" i="1"/>
  <c r="AC3083" i="1" s="1"/>
  <c r="AA3084" i="1"/>
  <c r="AB3084" i="1"/>
  <c r="AC3084" i="1" s="1"/>
  <c r="AO2825" i="1" l="1"/>
  <c r="AO2924" i="1"/>
  <c r="AO2647" i="1"/>
  <c r="AO1199" i="1"/>
  <c r="AO1030" i="1"/>
  <c r="AO1859" i="1"/>
  <c r="AO2251" i="1"/>
  <c r="AO2990" i="1"/>
  <c r="AO1089" i="1"/>
  <c r="AO2724" i="1"/>
  <c r="AN2724" i="1" s="1"/>
  <c r="AR2724" i="1" s="1"/>
  <c r="AO978" i="1"/>
  <c r="AN978" i="1" s="1"/>
  <c r="AR978" i="1" s="1"/>
  <c r="AO2701" i="1"/>
  <c r="AN2701" i="1" s="1"/>
  <c r="AR2701" i="1" s="1"/>
  <c r="AO2980" i="1"/>
  <c r="AO2522" i="1"/>
  <c r="AS2522" i="1" s="1"/>
  <c r="AO2221" i="1"/>
  <c r="AN2221" i="1" s="1"/>
  <c r="AR2221" i="1" s="1"/>
  <c r="AK2845" i="1"/>
  <c r="AJ2845" i="1"/>
  <c r="AL2845" i="1" s="1"/>
  <c r="AP2845" i="1" s="1"/>
  <c r="AP2846" i="1" s="1"/>
  <c r="AP2847" i="1" s="1"/>
  <c r="AQ2845" i="1"/>
  <c r="AQ2846" i="1" s="1"/>
  <c r="AQ2847" i="1" s="1"/>
  <c r="AJ2520" i="1"/>
  <c r="AL2520" i="1" s="1"/>
  <c r="AP2520" i="1" s="1"/>
  <c r="AK2520" i="1"/>
  <c r="AQ2520" i="1"/>
  <c r="AJ2407" i="1"/>
  <c r="AL2407" i="1" s="1"/>
  <c r="AP2407" i="1" s="1"/>
  <c r="AK2407" i="1"/>
  <c r="AQ2407" i="1"/>
  <c r="AN2251" i="1"/>
  <c r="AR2251" i="1" s="1"/>
  <c r="AS2251" i="1"/>
  <c r="AJ2184" i="1"/>
  <c r="AL2184" i="1" s="1"/>
  <c r="AP2184" i="1" s="1"/>
  <c r="AP2185" i="1" s="1"/>
  <c r="AP2186" i="1" s="1"/>
  <c r="AK2184" i="1"/>
  <c r="AK2185" i="1" s="1"/>
  <c r="AK2186" i="1" s="1"/>
  <c r="AK2187" i="1" s="1"/>
  <c r="AK2188" i="1" s="1"/>
  <c r="AK2189" i="1" s="1"/>
  <c r="AK2190" i="1" s="1"/>
  <c r="AQ2184" i="1"/>
  <c r="AJ2176" i="1"/>
  <c r="AL2176" i="1" s="1"/>
  <c r="AP2176" i="1" s="1"/>
  <c r="AK2176" i="1"/>
  <c r="AQ2176" i="1"/>
  <c r="AJ1964" i="1"/>
  <c r="AK1964" i="1"/>
  <c r="AQ1964" i="1"/>
  <c r="AQ1965" i="1" s="1"/>
  <c r="AJ1910" i="1"/>
  <c r="AL1910" i="1" s="1"/>
  <c r="AP1910" i="1" s="1"/>
  <c r="AP1911" i="1" s="1"/>
  <c r="AK1910" i="1"/>
  <c r="AQ1910" i="1"/>
  <c r="AQ1911" i="1" s="1"/>
  <c r="AO1104" i="1"/>
  <c r="AJ994" i="1"/>
  <c r="AK994" i="1"/>
  <c r="AK995" i="1" s="1"/>
  <c r="AK996" i="1" s="1"/>
  <c r="AK997" i="1" s="1"/>
  <c r="AQ994" i="1"/>
  <c r="AQ995" i="1" s="1"/>
  <c r="AQ996" i="1" s="1"/>
  <c r="AQ997" i="1" s="1"/>
  <c r="AO954" i="1"/>
  <c r="AJ947" i="1"/>
  <c r="AL947" i="1" s="1"/>
  <c r="AP947" i="1" s="1"/>
  <c r="AK947" i="1"/>
  <c r="AQ947" i="1"/>
  <c r="AO940" i="1"/>
  <c r="AO934" i="1"/>
  <c r="AO914" i="1"/>
  <c r="AJ895" i="1"/>
  <c r="AL895" i="1" s="1"/>
  <c r="AP895" i="1" s="1"/>
  <c r="AP896" i="1" s="1"/>
  <c r="AK895" i="1"/>
  <c r="AK896" i="1" s="1"/>
  <c r="AQ895" i="1"/>
  <c r="AK863" i="1"/>
  <c r="AJ863" i="1"/>
  <c r="AL863" i="1" s="1"/>
  <c r="AP863" i="1" s="1"/>
  <c r="AQ863" i="1"/>
  <c r="AO2867" i="1"/>
  <c r="AO2645" i="1"/>
  <c r="AO2594" i="1"/>
  <c r="AJ2587" i="1"/>
  <c r="AL2587" i="1" s="1"/>
  <c r="AP2587" i="1" s="1"/>
  <c r="AP2588" i="1" s="1"/>
  <c r="AK2587" i="1"/>
  <c r="AK2588" i="1" s="1"/>
  <c r="AQ2587" i="1"/>
  <c r="AJ2496" i="1"/>
  <c r="AL2496" i="1" s="1"/>
  <c r="AP2496" i="1" s="1"/>
  <c r="AP2497" i="1" s="1"/>
  <c r="AK2496" i="1"/>
  <c r="AQ2496" i="1"/>
  <c r="AO2370" i="1"/>
  <c r="AJ2332" i="1"/>
  <c r="AL2332" i="1" s="1"/>
  <c r="AP2332" i="1" s="1"/>
  <c r="AK2332" i="1"/>
  <c r="AQ2332" i="1"/>
  <c r="AO1714" i="1"/>
  <c r="AJ1691" i="1"/>
  <c r="AL1691" i="1" s="1"/>
  <c r="AP1691" i="1" s="1"/>
  <c r="AP1692" i="1" s="1"/>
  <c r="AK1691" i="1"/>
  <c r="AQ1691" i="1"/>
  <c r="AQ1692" i="1" s="1"/>
  <c r="AJ1384" i="1"/>
  <c r="AK1384" i="1"/>
  <c r="AK1385" i="1" s="1"/>
  <c r="AQ1384" i="1"/>
  <c r="AO1240" i="1"/>
  <c r="AK1232" i="1"/>
  <c r="AQ1232" i="1"/>
  <c r="AQ1233" i="1" s="1"/>
  <c r="AQ1234" i="1" s="1"/>
  <c r="AJ1232" i="1"/>
  <c r="AL1232" i="1" s="1"/>
  <c r="AP1232" i="1" s="1"/>
  <c r="AP1233" i="1" s="1"/>
  <c r="AP1234" i="1" s="1"/>
  <c r="AO1067" i="1"/>
  <c r="AO1001" i="1"/>
  <c r="AJ973" i="1"/>
  <c r="AK973" i="1"/>
  <c r="AK974" i="1" s="1"/>
  <c r="AQ973" i="1"/>
  <c r="AJ927" i="1"/>
  <c r="AK927" i="1"/>
  <c r="AK928" i="1" s="1"/>
  <c r="AQ927" i="1"/>
  <c r="AO1485" i="1"/>
  <c r="AO1486" i="1" s="1"/>
  <c r="AO1487" i="1" s="1"/>
  <c r="AK2339" i="1"/>
  <c r="AK2340" i="1" s="1"/>
  <c r="AJ2339" i="1"/>
  <c r="AQ2339" i="1"/>
  <c r="AJ2331" i="1"/>
  <c r="AL2331" i="1" s="1"/>
  <c r="AP2331" i="1" s="1"/>
  <c r="AK2331" i="1"/>
  <c r="AQ2331" i="1"/>
  <c r="AO2010" i="1"/>
  <c r="AO1994" i="1"/>
  <c r="AJ1721" i="1"/>
  <c r="AK1721" i="1"/>
  <c r="AQ1721" i="1"/>
  <c r="AJ1615" i="1"/>
  <c r="AK1615" i="1"/>
  <c r="AK1616" i="1" s="1"/>
  <c r="AK1617" i="1" s="1"/>
  <c r="AK1618" i="1" s="1"/>
  <c r="AQ1615" i="1"/>
  <c r="AQ1616" i="1" s="1"/>
  <c r="AQ1617" i="1" s="1"/>
  <c r="AQ1618" i="1" s="1"/>
  <c r="AO1368" i="1"/>
  <c r="AO1082" i="1"/>
  <c r="AJ1074" i="1"/>
  <c r="AL1074" i="1" s="1"/>
  <c r="AP1074" i="1" s="1"/>
  <c r="AP1075" i="1" s="1"/>
  <c r="AK1074" i="1"/>
  <c r="AK1075" i="1" s="1"/>
  <c r="AQ1074" i="1"/>
  <c r="AJ986" i="1"/>
  <c r="AK986" i="1"/>
  <c r="AK987" i="1" s="1"/>
  <c r="AK988" i="1" s="1"/>
  <c r="AK989" i="1" s="1"/>
  <c r="AK990" i="1" s="1"/>
  <c r="AK991" i="1" s="1"/>
  <c r="AQ986" i="1"/>
  <c r="AQ987" i="1" s="1"/>
  <c r="AQ988" i="1" s="1"/>
  <c r="AQ989" i="1" s="1"/>
  <c r="AQ990" i="1" s="1"/>
  <c r="AQ991" i="1" s="1"/>
  <c r="AJ979" i="1"/>
  <c r="AK979" i="1"/>
  <c r="AK980" i="1" s="1"/>
  <c r="AK981" i="1" s="1"/>
  <c r="AK982" i="1" s="1"/>
  <c r="AQ979" i="1"/>
  <c r="AQ980" i="1" s="1"/>
  <c r="AQ981" i="1" s="1"/>
  <c r="AQ982" i="1" s="1"/>
  <c r="AO972" i="1"/>
  <c r="AJ966" i="1"/>
  <c r="AL966" i="1" s="1"/>
  <c r="AP966" i="1" s="1"/>
  <c r="AK966" i="1"/>
  <c r="AQ966" i="1"/>
  <c r="AQ967" i="1" s="1"/>
  <c r="AQ968" i="1" s="1"/>
  <c r="AO2550" i="1"/>
  <c r="AK2422" i="1"/>
  <c r="AK2423" i="1" s="1"/>
  <c r="AJ2422" i="1"/>
  <c r="AQ2422" i="1"/>
  <c r="AK2851" i="1"/>
  <c r="AJ2851" i="1"/>
  <c r="AQ2851" i="1"/>
  <c r="AQ2852" i="1" s="1"/>
  <c r="AO2703" i="1"/>
  <c r="AJ2564" i="1"/>
  <c r="AK2564" i="1"/>
  <c r="AK2565" i="1" s="1"/>
  <c r="AQ2564" i="1"/>
  <c r="AO2361" i="1"/>
  <c r="AO2362" i="1" s="1"/>
  <c r="AJ2226" i="1"/>
  <c r="AL2226" i="1" s="1"/>
  <c r="AP2226" i="1" s="1"/>
  <c r="AP2227" i="1" s="1"/>
  <c r="AP2228" i="1" s="1"/>
  <c r="AK2226" i="1"/>
  <c r="AQ2226" i="1"/>
  <c r="AQ2227" i="1" s="1"/>
  <c r="AQ2228" i="1" s="1"/>
  <c r="AK1986" i="1"/>
  <c r="AK1987" i="1" s="1"/>
  <c r="AK1988" i="1" s="1"/>
  <c r="AJ1986" i="1"/>
  <c r="AQ1986" i="1"/>
  <c r="AQ1987" i="1" s="1"/>
  <c r="AJ1970" i="1"/>
  <c r="AL1970" i="1" s="1"/>
  <c r="AP1970" i="1" s="1"/>
  <c r="AK1970" i="1"/>
  <c r="AK1971" i="1" s="1"/>
  <c r="AK1972" i="1" s="1"/>
  <c r="AK1973" i="1" s="1"/>
  <c r="AQ1970" i="1"/>
  <c r="AQ1971" i="1" s="1"/>
  <c r="AQ1972" i="1" s="1"/>
  <c r="AQ1973" i="1" s="1"/>
  <c r="AJ1954" i="1"/>
  <c r="AL1954" i="1" s="1"/>
  <c r="AP1954" i="1" s="1"/>
  <c r="AK1954" i="1"/>
  <c r="AQ1954" i="1"/>
  <c r="AO1946" i="1"/>
  <c r="AO1947" i="1" s="1"/>
  <c r="AO1938" i="1"/>
  <c r="AO1939" i="1" s="1"/>
  <c r="AJ1886" i="1"/>
  <c r="AL1886" i="1" s="1"/>
  <c r="AP1886" i="1" s="1"/>
  <c r="AK1886" i="1"/>
  <c r="AK1887" i="1" s="1"/>
  <c r="AQ1886" i="1"/>
  <c r="AQ1887" i="1" s="1"/>
  <c r="AJ1668" i="1"/>
  <c r="AL1668" i="1" s="1"/>
  <c r="AP1668" i="1" s="1"/>
  <c r="AK1668" i="1"/>
  <c r="AQ1668" i="1"/>
  <c r="AJ1522" i="1"/>
  <c r="AL1522" i="1" s="1"/>
  <c r="AP1522" i="1" s="1"/>
  <c r="AK1522" i="1"/>
  <c r="AQ1522" i="1"/>
  <c r="AO1436" i="1"/>
  <c r="AJ1140" i="1"/>
  <c r="AL1140" i="1" s="1"/>
  <c r="AP1140" i="1" s="1"/>
  <c r="AK1140" i="1"/>
  <c r="AQ1140" i="1"/>
  <c r="AN1089" i="1"/>
  <c r="AR1089" i="1" s="1"/>
  <c r="AS1089" i="1"/>
  <c r="AO1051" i="1"/>
  <c r="AO900" i="1"/>
  <c r="AJ2219" i="1"/>
  <c r="AL2219" i="1" s="1"/>
  <c r="AP2219" i="1" s="1"/>
  <c r="AK2219" i="1"/>
  <c r="AQ2219" i="1"/>
  <c r="AJ1963" i="1"/>
  <c r="AL1963" i="1" s="1"/>
  <c r="AP1963" i="1" s="1"/>
  <c r="AK1963" i="1"/>
  <c r="AQ1963" i="1"/>
  <c r="AO946" i="1"/>
  <c r="AK2571" i="1"/>
  <c r="AJ2571" i="1"/>
  <c r="AL2571" i="1" s="1"/>
  <c r="AP2571" i="1" s="1"/>
  <c r="AP2572" i="1" s="1"/>
  <c r="AQ2571" i="1"/>
  <c r="AQ2572" i="1" s="1"/>
  <c r="AO2556" i="1"/>
  <c r="AO2557" i="1" s="1"/>
  <c r="AO2368" i="1"/>
  <c r="AO1598" i="1"/>
  <c r="AJ1506" i="1"/>
  <c r="AL1506" i="1" s="1"/>
  <c r="AP1506" i="1" s="1"/>
  <c r="AK1506" i="1"/>
  <c r="AQ1506" i="1"/>
  <c r="AO1412" i="1"/>
  <c r="AJ1073" i="1"/>
  <c r="AL1073" i="1" s="1"/>
  <c r="AP1073" i="1" s="1"/>
  <c r="AQ1073" i="1"/>
  <c r="AK1073" i="1"/>
  <c r="AK992" i="1"/>
  <c r="AK993" i="1" s="1"/>
  <c r="AJ992" i="1"/>
  <c r="AQ992" i="1"/>
  <c r="AO965" i="1"/>
  <c r="AO959" i="1"/>
  <c r="AO952" i="1"/>
  <c r="AO932" i="1"/>
  <c r="AO925" i="1"/>
  <c r="AJ912" i="1"/>
  <c r="AL912" i="1" s="1"/>
  <c r="AP912" i="1" s="1"/>
  <c r="AK912" i="1"/>
  <c r="AQ912" i="1"/>
  <c r="AO2204" i="1"/>
  <c r="AJ1354" i="1"/>
  <c r="AL1354" i="1" s="1"/>
  <c r="AP1354" i="1" s="1"/>
  <c r="AP1355" i="1" s="1"/>
  <c r="AK1354" i="1"/>
  <c r="AK1355" i="1" s="1"/>
  <c r="AK1356" i="1" s="1"/>
  <c r="AK1357" i="1" s="1"/>
  <c r="AQ1354" i="1"/>
  <c r="AQ1355" i="1" s="1"/>
  <c r="AQ1356" i="1" s="1"/>
  <c r="AQ1357" i="1" s="1"/>
  <c r="AJ2420" i="1"/>
  <c r="AK2420" i="1"/>
  <c r="AK2421" i="1" s="1"/>
  <c r="AQ2420" i="1"/>
  <c r="AO2352" i="1"/>
  <c r="AJ1945" i="1"/>
  <c r="AL1945" i="1" s="1"/>
  <c r="AP1945" i="1" s="1"/>
  <c r="AP1946" i="1" s="1"/>
  <c r="AP1947" i="1" s="1"/>
  <c r="AK1945" i="1"/>
  <c r="AK1946" i="1" s="1"/>
  <c r="AK1947" i="1" s="1"/>
  <c r="AQ1945" i="1"/>
  <c r="AQ1946" i="1" s="1"/>
  <c r="AQ1947" i="1" s="1"/>
  <c r="AK1780" i="1"/>
  <c r="AK1781" i="1" s="1"/>
  <c r="AJ1780" i="1"/>
  <c r="AQ1780" i="1"/>
  <c r="AO1591" i="1"/>
  <c r="AJ1545" i="1"/>
  <c r="AL1545" i="1" s="1"/>
  <c r="AP1545" i="1" s="1"/>
  <c r="AP1546" i="1" s="1"/>
  <c r="AK1545" i="1"/>
  <c r="AK1546" i="1" s="1"/>
  <c r="AQ1545" i="1"/>
  <c r="AQ1546" i="1" s="1"/>
  <c r="AK1451" i="1"/>
  <c r="AK1452" i="1" s="1"/>
  <c r="AK1453" i="1" s="1"/>
  <c r="AK1454" i="1" s="1"/>
  <c r="AJ1451" i="1"/>
  <c r="AL1451" i="1" s="1"/>
  <c r="AP1451" i="1" s="1"/>
  <c r="AP1452" i="1" s="1"/>
  <c r="AP1453" i="1" s="1"/>
  <c r="AP1454" i="1" s="1"/>
  <c r="AQ1451" i="1"/>
  <c r="AQ1452" i="1" s="1"/>
  <c r="AQ1453" i="1" s="1"/>
  <c r="AQ1454" i="1" s="1"/>
  <c r="AO1443" i="1"/>
  <c r="AO1345" i="1"/>
  <c r="AO1276" i="1"/>
  <c r="AO1154" i="1"/>
  <c r="AO1155" i="1" s="1"/>
  <c r="AO1147" i="1"/>
  <c r="AO1065" i="1"/>
  <c r="AJ899" i="1"/>
  <c r="AL899" i="1" s="1"/>
  <c r="AP899" i="1" s="1"/>
  <c r="AP900" i="1" s="1"/>
  <c r="AP901" i="1" s="1"/>
  <c r="AK899" i="1"/>
  <c r="AK900" i="1" s="1"/>
  <c r="AK901" i="1" s="1"/>
  <c r="AQ899" i="1"/>
  <c r="AQ900" i="1" s="1"/>
  <c r="AQ901" i="1" s="1"/>
  <c r="AK880" i="1"/>
  <c r="AK881" i="1" s="1"/>
  <c r="AJ880" i="1"/>
  <c r="AL880" i="1" s="1"/>
  <c r="AP880" i="1" s="1"/>
  <c r="AP881" i="1" s="1"/>
  <c r="AQ880" i="1"/>
  <c r="AQ881" i="1" s="1"/>
  <c r="AO867" i="1"/>
  <c r="AO3021" i="1"/>
  <c r="AJ2075" i="1"/>
  <c r="AK2075" i="1"/>
  <c r="AQ2075" i="1"/>
  <c r="AJ2023" i="1"/>
  <c r="AL2023" i="1" s="1"/>
  <c r="AP2023" i="1" s="1"/>
  <c r="AP2024" i="1" s="1"/>
  <c r="AK2023" i="1"/>
  <c r="AQ2023" i="1"/>
  <c r="AJ1928" i="1"/>
  <c r="AL1928" i="1" s="1"/>
  <c r="AP1928" i="1" s="1"/>
  <c r="AP1929" i="1" s="1"/>
  <c r="AK1928" i="1"/>
  <c r="AK1929" i="1" s="1"/>
  <c r="AQ1928" i="1"/>
  <c r="AQ1929" i="1" s="1"/>
  <c r="AO1802" i="1"/>
  <c r="AJ1590" i="1"/>
  <c r="AL1590" i="1" s="1"/>
  <c r="AP1590" i="1" s="1"/>
  <c r="AP1591" i="1" s="1"/>
  <c r="AK1590" i="1"/>
  <c r="AK1591" i="1" s="1"/>
  <c r="AQ1590" i="1"/>
  <c r="AQ1591" i="1" s="1"/>
  <c r="AK1283" i="1"/>
  <c r="AK1284" i="1" s="1"/>
  <c r="AQ1283" i="1"/>
  <c r="AQ1284" i="1" s="1"/>
  <c r="AJ1283" i="1"/>
  <c r="AL1283" i="1" s="1"/>
  <c r="AP1283" i="1" s="1"/>
  <c r="AJ1146" i="1"/>
  <c r="AK1146" i="1"/>
  <c r="AK1147" i="1" s="1"/>
  <c r="AQ1146" i="1"/>
  <c r="AQ1147" i="1" s="1"/>
  <c r="AO1131" i="1"/>
  <c r="AJ1064" i="1"/>
  <c r="AK1064" i="1"/>
  <c r="AK1065" i="1" s="1"/>
  <c r="AQ1064" i="1"/>
  <c r="AQ1065" i="1" s="1"/>
  <c r="AK984" i="1"/>
  <c r="AK985" i="1" s="1"/>
  <c r="AJ984" i="1"/>
  <c r="AL984" i="1" s="1"/>
  <c r="AP984" i="1" s="1"/>
  <c r="AP985" i="1" s="1"/>
  <c r="AQ984" i="1"/>
  <c r="AQ985" i="1" s="1"/>
  <c r="AJ2136" i="1"/>
  <c r="AL2136" i="1" s="1"/>
  <c r="AP2136" i="1" s="1"/>
  <c r="AP2137" i="1" s="1"/>
  <c r="AK2136" i="1"/>
  <c r="AK2137" i="1" s="1"/>
  <c r="AQ2136" i="1"/>
  <c r="AQ2137" i="1" s="1"/>
  <c r="AQ2138" i="1" s="1"/>
  <c r="AQ2139" i="1" s="1"/>
  <c r="AQ2140" i="1" s="1"/>
  <c r="AQ2141" i="1" s="1"/>
  <c r="AJ2745" i="1"/>
  <c r="AL2745" i="1" s="1"/>
  <c r="AP2745" i="1" s="1"/>
  <c r="AP2746" i="1" s="1"/>
  <c r="AK2745" i="1"/>
  <c r="AQ2745" i="1"/>
  <c r="AQ2746" i="1" s="1"/>
  <c r="AJ2524" i="1"/>
  <c r="AL2524" i="1" s="1"/>
  <c r="AP2524" i="1" s="1"/>
  <c r="AK2524" i="1"/>
  <c r="AQ2524" i="1"/>
  <c r="AJ2440" i="1"/>
  <c r="AL2440" i="1" s="1"/>
  <c r="AP2440" i="1" s="1"/>
  <c r="AK2440" i="1"/>
  <c r="AQ2440" i="1"/>
  <c r="AO2419" i="1"/>
  <c r="AO2359" i="1"/>
  <c r="AJ2351" i="1"/>
  <c r="AL2351" i="1" s="1"/>
  <c r="AP2351" i="1" s="1"/>
  <c r="AP2352" i="1" s="1"/>
  <c r="AK2351" i="1"/>
  <c r="AK2352" i="1" s="1"/>
  <c r="AK2353" i="1" s="1"/>
  <c r="AK2354" i="1" s="1"/>
  <c r="AK2355" i="1" s="1"/>
  <c r="AQ2351" i="1"/>
  <c r="AQ2352" i="1" s="1"/>
  <c r="AQ2353" i="1" s="1"/>
  <c r="AQ2354" i="1" s="1"/>
  <c r="AQ2355" i="1" s="1"/>
  <c r="AO3061" i="1"/>
  <c r="AQ2974" i="1"/>
  <c r="AQ2975" i="1" s="1"/>
  <c r="AJ2974" i="1"/>
  <c r="AL2974" i="1" s="1"/>
  <c r="AP2974" i="1" s="1"/>
  <c r="AP2975" i="1" s="1"/>
  <c r="AK2974" i="1"/>
  <c r="AK2975" i="1" s="1"/>
  <c r="AO2620" i="1"/>
  <c r="AK2547" i="1"/>
  <c r="AJ2547" i="1"/>
  <c r="AL2547" i="1" s="1"/>
  <c r="AP2547" i="1" s="1"/>
  <c r="AQ2547" i="1"/>
  <c r="AO2477" i="1"/>
  <c r="AJ2097" i="1"/>
  <c r="AL2097" i="1" s="1"/>
  <c r="AP2097" i="1" s="1"/>
  <c r="AP2098" i="1" s="1"/>
  <c r="AK2097" i="1"/>
  <c r="AK2098" i="1" s="1"/>
  <c r="AQ2097" i="1"/>
  <c r="AQ2098" i="1" s="1"/>
  <c r="AK1999" i="1"/>
  <c r="AJ1999" i="1"/>
  <c r="AL1999" i="1" s="1"/>
  <c r="AP1999" i="1" s="1"/>
  <c r="AP2000" i="1" s="1"/>
  <c r="AQ1999" i="1"/>
  <c r="AQ2000" i="1" s="1"/>
  <c r="AJ1771" i="1"/>
  <c r="AL1771" i="1" s="1"/>
  <c r="AP1771" i="1" s="1"/>
  <c r="AP1772" i="1" s="1"/>
  <c r="AK1771" i="1"/>
  <c r="AQ1771" i="1"/>
  <c r="AQ1772" i="1" s="1"/>
  <c r="AJ1718" i="1"/>
  <c r="AK1718" i="1"/>
  <c r="AK1719" i="1" s="1"/>
  <c r="AK1720" i="1" s="1"/>
  <c r="AQ1718" i="1"/>
  <c r="AQ1719" i="1" s="1"/>
  <c r="AQ1720" i="1" s="1"/>
  <c r="AO1512" i="1"/>
  <c r="AJ1298" i="1"/>
  <c r="AL1298" i="1" s="1"/>
  <c r="AP1298" i="1" s="1"/>
  <c r="AP1299" i="1" s="1"/>
  <c r="AK1298" i="1"/>
  <c r="AQ1298" i="1"/>
  <c r="AJ1138" i="1"/>
  <c r="AL1138" i="1" s="1"/>
  <c r="AP1138" i="1" s="1"/>
  <c r="AP1139" i="1" s="1"/>
  <c r="AK1138" i="1"/>
  <c r="AK1139" i="1" s="1"/>
  <c r="AQ1138" i="1"/>
  <c r="AQ1139" i="1" s="1"/>
  <c r="AO1115" i="1"/>
  <c r="AO1116" i="1" s="1"/>
  <c r="AK950" i="1"/>
  <c r="AJ950" i="1"/>
  <c r="AL950" i="1" s="1"/>
  <c r="AP950" i="1" s="1"/>
  <c r="AQ950" i="1"/>
  <c r="AO943" i="1"/>
  <c r="AJ904" i="1"/>
  <c r="AL904" i="1" s="1"/>
  <c r="AP904" i="1" s="1"/>
  <c r="AK904" i="1"/>
  <c r="AQ904" i="1"/>
  <c r="AQ905" i="1" s="1"/>
  <c r="AQ906" i="1" s="1"/>
  <c r="AO2999" i="1"/>
  <c r="AK2836" i="1"/>
  <c r="AJ2836" i="1"/>
  <c r="AL2836" i="1" s="1"/>
  <c r="AP2836" i="1" s="1"/>
  <c r="AQ2836" i="1"/>
  <c r="AQ1817" i="1"/>
  <c r="AQ1818" i="1" s="1"/>
  <c r="AJ1817" i="1"/>
  <c r="AK1817" i="1"/>
  <c r="AK1818" i="1" s="1"/>
  <c r="AJ1756" i="1"/>
  <c r="AK1756" i="1"/>
  <c r="AQ1756" i="1"/>
  <c r="AQ1757" i="1" s="1"/>
  <c r="AO1694" i="1"/>
  <c r="AO1643" i="1"/>
  <c r="AK1441" i="1"/>
  <c r="AJ1441" i="1"/>
  <c r="AL1441" i="1" s="1"/>
  <c r="AP1441" i="1" s="1"/>
  <c r="AQ1441" i="1"/>
  <c r="AK1372" i="1"/>
  <c r="AK1373" i="1" s="1"/>
  <c r="AK1374" i="1" s="1"/>
  <c r="AJ1372" i="1"/>
  <c r="AL1372" i="1" s="1"/>
  <c r="AP1372" i="1" s="1"/>
  <c r="AP1373" i="1" s="1"/>
  <c r="AQ1372" i="1"/>
  <c r="AQ1373" i="1" s="1"/>
  <c r="AQ1374" i="1" s="1"/>
  <c r="AQ1375" i="1" s="1"/>
  <c r="AJ1321" i="1"/>
  <c r="AL1321" i="1" s="1"/>
  <c r="AP1321" i="1" s="1"/>
  <c r="AP1322" i="1" s="1"/>
  <c r="AP1323" i="1" s="1"/>
  <c r="AK1321" i="1"/>
  <c r="AK1322" i="1" s="1"/>
  <c r="AK1323" i="1" s="1"/>
  <c r="AQ1321" i="1"/>
  <c r="AQ1322" i="1" s="1"/>
  <c r="AQ1323" i="1" s="1"/>
  <c r="AO1290" i="1"/>
  <c r="AJ1259" i="1"/>
  <c r="AK1259" i="1"/>
  <c r="AK1260" i="1" s="1"/>
  <c r="AK1261" i="1" s="1"/>
  <c r="AQ1259" i="1"/>
  <c r="AQ1260" i="1" s="1"/>
  <c r="AQ1261" i="1" s="1"/>
  <c r="AO1212" i="1"/>
  <c r="AJ1145" i="1"/>
  <c r="AL1145" i="1" s="1"/>
  <c r="AP1145" i="1" s="1"/>
  <c r="AK1145" i="1"/>
  <c r="AQ1145" i="1"/>
  <c r="AK930" i="1"/>
  <c r="AJ930" i="1"/>
  <c r="AL930" i="1" s="1"/>
  <c r="AP930" i="1" s="1"/>
  <c r="AQ930" i="1"/>
  <c r="AJ2938" i="1"/>
  <c r="AL2938" i="1" s="1"/>
  <c r="AP2938" i="1" s="1"/>
  <c r="AK2938" i="1"/>
  <c r="AQ2938" i="1"/>
  <c r="AO2509" i="1"/>
  <c r="AO2098" i="1"/>
  <c r="AJ1396" i="1"/>
  <c r="AL1396" i="1" s="1"/>
  <c r="AP1396" i="1" s="1"/>
  <c r="AK1396" i="1"/>
  <c r="AQ1396" i="1"/>
  <c r="AJ944" i="1"/>
  <c r="AL944" i="1" s="1"/>
  <c r="AP944" i="1" s="1"/>
  <c r="AK944" i="1"/>
  <c r="AQ944" i="1"/>
  <c r="AK2387" i="1"/>
  <c r="AK2388" i="1" s="1"/>
  <c r="AK2389" i="1" s="1"/>
  <c r="AK2390" i="1" s="1"/>
  <c r="AK2391" i="1" s="1"/>
  <c r="AJ2387" i="1"/>
  <c r="AQ2387" i="1"/>
  <c r="AQ2388" i="1" s="1"/>
  <c r="AQ2389" i="1" s="1"/>
  <c r="AQ2390" i="1" s="1"/>
  <c r="AQ2391" i="1" s="1"/>
  <c r="AK2029" i="1"/>
  <c r="AK2030" i="1" s="1"/>
  <c r="AQ2029" i="1"/>
  <c r="AQ2030" i="1" s="1"/>
  <c r="AJ2029" i="1"/>
  <c r="AL2029" i="1" s="1"/>
  <c r="AP2029" i="1" s="1"/>
  <c r="AP2030" i="1" s="1"/>
  <c r="AO1831" i="1"/>
  <c r="AO1770" i="1"/>
  <c r="AO1417" i="1"/>
  <c r="AO1379" i="1"/>
  <c r="AO1297" i="1"/>
  <c r="AO1266" i="1"/>
  <c r="AO1267" i="1" s="1"/>
  <c r="AO936" i="1"/>
  <c r="AJ2598" i="1"/>
  <c r="AL2598" i="1" s="1"/>
  <c r="AP2598" i="1" s="1"/>
  <c r="AK2598" i="1"/>
  <c r="AK2599" i="1" s="1"/>
  <c r="AQ2598" i="1"/>
  <c r="AQ2599" i="1" s="1"/>
  <c r="AJ1583" i="1"/>
  <c r="AK1583" i="1"/>
  <c r="AK1584" i="1" s="1"/>
  <c r="AK1585" i="1" s="1"/>
  <c r="AK1586" i="1" s="1"/>
  <c r="AQ1583" i="1"/>
  <c r="AQ1584" i="1" s="1"/>
  <c r="AQ1585" i="1" s="1"/>
  <c r="AQ1586" i="1" s="1"/>
  <c r="AO1027" i="1"/>
  <c r="AJ998" i="1"/>
  <c r="AL998" i="1" s="1"/>
  <c r="AP998" i="1" s="1"/>
  <c r="AP999" i="1" s="1"/>
  <c r="AK998" i="1"/>
  <c r="AK999" i="1" s="1"/>
  <c r="AQ998" i="1"/>
  <c r="AJ918" i="1"/>
  <c r="AL918" i="1" s="1"/>
  <c r="AP918" i="1" s="1"/>
  <c r="AK918" i="1"/>
  <c r="AQ918" i="1"/>
  <c r="AO2779" i="1"/>
  <c r="AO2468" i="1"/>
  <c r="AO2409" i="1"/>
  <c r="AJ2319" i="1"/>
  <c r="AL2319" i="1" s="1"/>
  <c r="AP2319" i="1" s="1"/>
  <c r="AK2319" i="1"/>
  <c r="AQ2319" i="1"/>
  <c r="AJ2207" i="1"/>
  <c r="AK2207" i="1"/>
  <c r="AK2208" i="1" s="1"/>
  <c r="AK2209" i="1" s="1"/>
  <c r="AK2210" i="1" s="1"/>
  <c r="AQ2207" i="1"/>
  <c r="AQ2208" i="1" s="1"/>
  <c r="AQ2209" i="1" s="1"/>
  <c r="AQ2210" i="1" s="1"/>
  <c r="AO2178" i="1"/>
  <c r="AO2179" i="1" s="1"/>
  <c r="AO2180" i="1" s="1"/>
  <c r="AJ1974" i="1"/>
  <c r="AL1974" i="1" s="1"/>
  <c r="AP1974" i="1" s="1"/>
  <c r="AP1975" i="1" s="1"/>
  <c r="AK1974" i="1"/>
  <c r="AK1975" i="1" s="1"/>
  <c r="AQ1974" i="1"/>
  <c r="AQ1975" i="1" s="1"/>
  <c r="AK1816" i="1"/>
  <c r="AJ1816" i="1"/>
  <c r="AL1816" i="1" s="1"/>
  <c r="AP1816" i="1" s="1"/>
  <c r="AQ1816" i="1"/>
  <c r="AO1732" i="1"/>
  <c r="AO1672" i="1"/>
  <c r="AO1673" i="1" s="1"/>
  <c r="AJ1642" i="1"/>
  <c r="AK1642" i="1"/>
  <c r="AK1643" i="1" s="1"/>
  <c r="AK1644" i="1" s="1"/>
  <c r="AQ1642" i="1"/>
  <c r="AQ1643" i="1" s="1"/>
  <c r="AQ1644" i="1" s="1"/>
  <c r="AJ1634" i="1"/>
  <c r="AK1634" i="1"/>
  <c r="AK1635" i="1" s="1"/>
  <c r="AQ1634" i="1"/>
  <c r="AJ1320" i="1"/>
  <c r="AL1320" i="1" s="1"/>
  <c r="AP1320" i="1" s="1"/>
  <c r="AK1320" i="1"/>
  <c r="AQ1320" i="1"/>
  <c r="AK1106" i="1"/>
  <c r="AJ1106" i="1"/>
  <c r="AL1106" i="1" s="1"/>
  <c r="AP1106" i="1" s="1"/>
  <c r="AQ1106" i="1"/>
  <c r="AO916" i="1"/>
  <c r="AO917" i="1" s="1"/>
  <c r="AO909" i="1"/>
  <c r="AK884" i="1"/>
  <c r="AJ884" i="1"/>
  <c r="AL884" i="1" s="1"/>
  <c r="AP884" i="1" s="1"/>
  <c r="AQ884" i="1"/>
  <c r="AO2975" i="1"/>
  <c r="AO1108" i="1"/>
  <c r="AO911" i="1"/>
  <c r="AO886" i="1"/>
  <c r="AJ3069" i="1"/>
  <c r="AL3069" i="1" s="1"/>
  <c r="AP3069" i="1" s="1"/>
  <c r="AK3069" i="1"/>
  <c r="AQ3069" i="1"/>
  <c r="AJ2358" i="1"/>
  <c r="AL2358" i="1" s="1"/>
  <c r="AP2358" i="1" s="1"/>
  <c r="AP2359" i="1" s="1"/>
  <c r="AK2358" i="1"/>
  <c r="AK2359" i="1" s="1"/>
  <c r="AQ2358" i="1"/>
  <c r="AQ2359" i="1" s="1"/>
  <c r="AJ2127" i="1"/>
  <c r="AL2127" i="1" s="1"/>
  <c r="AP2127" i="1" s="1"/>
  <c r="AP2128" i="1" s="1"/>
  <c r="AK2127" i="1"/>
  <c r="AK2128" i="1" s="1"/>
  <c r="AQ2127" i="1"/>
  <c r="AQ2128" i="1" s="1"/>
  <c r="AO1975" i="1"/>
  <c r="AJ2973" i="1"/>
  <c r="AL2973" i="1" s="1"/>
  <c r="AP2973" i="1" s="1"/>
  <c r="AK2973" i="1"/>
  <c r="AQ2973" i="1"/>
  <c r="AO3023" i="1"/>
  <c r="AN2980" i="1"/>
  <c r="AR2980" i="1" s="1"/>
  <c r="AS2980" i="1"/>
  <c r="AO3037" i="1"/>
  <c r="AJ2794" i="1"/>
  <c r="AL2794" i="1" s="1"/>
  <c r="AP2794" i="1" s="1"/>
  <c r="AK2794" i="1"/>
  <c r="AQ2794" i="1"/>
  <c r="AJ2721" i="1"/>
  <c r="AK2721" i="1"/>
  <c r="AK2722" i="1" s="1"/>
  <c r="AQ2721" i="1"/>
  <c r="AQ2722" i="1" s="1"/>
  <c r="AJ2669" i="1"/>
  <c r="AL2669" i="1" s="1"/>
  <c r="AP2669" i="1" s="1"/>
  <c r="AK2669" i="1"/>
  <c r="AQ2669" i="1"/>
  <c r="AN2647" i="1"/>
  <c r="AR2647" i="1" s="1"/>
  <c r="AS2647" i="1"/>
  <c r="AO2603" i="1"/>
  <c r="AO2604" i="1" s="1"/>
  <c r="AS1837" i="1"/>
  <c r="AN1837" i="1"/>
  <c r="AR1837" i="1" s="1"/>
  <c r="AJ1792" i="1"/>
  <c r="AL1792" i="1" s="1"/>
  <c r="AP1792" i="1" s="1"/>
  <c r="AP1793" i="1" s="1"/>
  <c r="AK1792" i="1"/>
  <c r="AK1793" i="1" s="1"/>
  <c r="AK1794" i="1" s="1"/>
  <c r="AK1795" i="1" s="1"/>
  <c r="AK1796" i="1" s="1"/>
  <c r="AQ1792" i="1"/>
  <c r="AQ1793" i="1" s="1"/>
  <c r="AQ1794" i="1" s="1"/>
  <c r="AQ1795" i="1" s="1"/>
  <c r="AQ1796" i="1" s="1"/>
  <c r="AJ1664" i="1"/>
  <c r="AL1664" i="1" s="1"/>
  <c r="AP1664" i="1" s="1"/>
  <c r="AK1664" i="1"/>
  <c r="AQ1664" i="1"/>
  <c r="AO1424" i="1"/>
  <c r="AO1425" i="1" s="1"/>
  <c r="AJ1304" i="1"/>
  <c r="AL1304" i="1" s="1"/>
  <c r="AP1304" i="1" s="1"/>
  <c r="AK1304" i="1"/>
  <c r="AK1305" i="1" s="1"/>
  <c r="AQ1304" i="1"/>
  <c r="AQ1305" i="1" s="1"/>
  <c r="AK1226" i="1"/>
  <c r="AJ1226" i="1"/>
  <c r="AL1226" i="1" s="1"/>
  <c r="AP1226" i="1" s="1"/>
  <c r="AQ1226" i="1"/>
  <c r="AO877" i="1"/>
  <c r="AJ1552" i="1"/>
  <c r="AL1552" i="1" s="1"/>
  <c r="AP1552" i="1" s="1"/>
  <c r="AP1553" i="1" s="1"/>
  <c r="AK1552" i="1"/>
  <c r="AK1553" i="1" s="1"/>
  <c r="AQ1552" i="1"/>
  <c r="AQ1553" i="1" s="1"/>
  <c r="AJ951" i="1"/>
  <c r="AL951" i="1" s="1"/>
  <c r="AP951" i="1" s="1"/>
  <c r="AP952" i="1" s="1"/>
  <c r="AK951" i="1"/>
  <c r="AK952" i="1" s="1"/>
  <c r="AK953" i="1" s="1"/>
  <c r="AK954" i="1" s="1"/>
  <c r="AK955" i="1" s="1"/>
  <c r="AK956" i="1" s="1"/>
  <c r="AK957" i="1" s="1"/>
  <c r="AQ951" i="1"/>
  <c r="AQ952" i="1" s="1"/>
  <c r="AQ953" i="1" s="1"/>
  <c r="AQ954" i="1" s="1"/>
  <c r="AQ955" i="1" s="1"/>
  <c r="AQ956" i="1" s="1"/>
  <c r="AQ957" i="1" s="1"/>
  <c r="AK2846" i="1"/>
  <c r="AK2847" i="1" s="1"/>
  <c r="AO2846" i="1"/>
  <c r="AJ2846" i="1"/>
  <c r="AJ2847" i="1" s="1"/>
  <c r="AJ2574" i="1"/>
  <c r="AL2574" i="1" s="1"/>
  <c r="AP2574" i="1" s="1"/>
  <c r="AP2575" i="1" s="1"/>
  <c r="AQ2574" i="1"/>
  <c r="AQ2575" i="1" s="1"/>
  <c r="AK2574" i="1"/>
  <c r="AJ2467" i="1"/>
  <c r="AK2467" i="1"/>
  <c r="AK2468" i="1" s="1"/>
  <c r="AQ2467" i="1"/>
  <c r="AQ2468" i="1" s="1"/>
  <c r="AO2460" i="1"/>
  <c r="AK2348" i="1"/>
  <c r="AJ2348" i="1"/>
  <c r="AL2348" i="1" s="1"/>
  <c r="AP2348" i="1" s="1"/>
  <c r="AQ2348" i="1"/>
  <c r="AJ2289" i="1"/>
  <c r="AL2289" i="1" s="1"/>
  <c r="AP2289" i="1" s="1"/>
  <c r="AP2290" i="1" s="1"/>
  <c r="AP2291" i="1" s="1"/>
  <c r="AP2292" i="1" s="1"/>
  <c r="AP2293" i="1" s="1"/>
  <c r="AP2294" i="1" s="1"/>
  <c r="AK2289" i="1"/>
  <c r="AK2290" i="1" s="1"/>
  <c r="AK2291" i="1" s="1"/>
  <c r="AK2292" i="1" s="1"/>
  <c r="AK2293" i="1" s="1"/>
  <c r="AK2294" i="1" s="1"/>
  <c r="AQ2289" i="1"/>
  <c r="AO2185" i="1"/>
  <c r="AQ2185" i="1"/>
  <c r="AQ2186" i="1" s="1"/>
  <c r="AQ2187" i="1" s="1"/>
  <c r="AQ2188" i="1" s="1"/>
  <c r="AQ2189" i="1" s="1"/>
  <c r="AQ2190" i="1" s="1"/>
  <c r="AJ2177" i="1"/>
  <c r="AK2177" i="1"/>
  <c r="AK2178" i="1" s="1"/>
  <c r="AK2179" i="1" s="1"/>
  <c r="AK2180" i="1" s="1"/>
  <c r="AQ2177" i="1"/>
  <c r="AQ2178" i="1" s="1"/>
  <c r="AQ2179" i="1" s="1"/>
  <c r="AQ2180" i="1" s="1"/>
  <c r="AJ1746" i="1"/>
  <c r="AL1746" i="1" s="1"/>
  <c r="AP1746" i="1" s="1"/>
  <c r="AK1746" i="1"/>
  <c r="AQ1746" i="1"/>
  <c r="AJ1633" i="1"/>
  <c r="AK1633" i="1"/>
  <c r="AO1633" i="1"/>
  <c r="AQ1633" i="1"/>
  <c r="AP1633" i="1"/>
  <c r="AO1533" i="1"/>
  <c r="AJ1105" i="1"/>
  <c r="AL1105" i="1" s="1"/>
  <c r="AP1105" i="1" s="1"/>
  <c r="AK1105" i="1"/>
  <c r="AQ1105" i="1"/>
  <c r="AO1009" i="1"/>
  <c r="AJ915" i="1"/>
  <c r="AL915" i="1" s="1"/>
  <c r="AP915" i="1" s="1"/>
  <c r="AP916" i="1" s="1"/>
  <c r="AP917" i="1" s="1"/>
  <c r="AK915" i="1"/>
  <c r="AK916" i="1" s="1"/>
  <c r="AK917" i="1" s="1"/>
  <c r="AQ915" i="1"/>
  <c r="AQ916" i="1" s="1"/>
  <c r="AQ917" i="1" s="1"/>
  <c r="AJ908" i="1"/>
  <c r="AL908" i="1" s="1"/>
  <c r="AP908" i="1" s="1"/>
  <c r="AP909" i="1" s="1"/>
  <c r="AK908" i="1"/>
  <c r="AK909" i="1" s="1"/>
  <c r="AK910" i="1" s="1"/>
  <c r="AK911" i="1" s="1"/>
  <c r="AQ908" i="1"/>
  <c r="AQ909" i="1" s="1"/>
  <c r="AQ910" i="1" s="1"/>
  <c r="AQ911" i="1" s="1"/>
  <c r="AO896" i="1"/>
  <c r="AQ896" i="1"/>
  <c r="AO883" i="1"/>
  <c r="AJ864" i="1"/>
  <c r="AL864" i="1" s="1"/>
  <c r="AP864" i="1" s="1"/>
  <c r="AP865" i="1" s="1"/>
  <c r="AK864" i="1"/>
  <c r="AK865" i="1" s="1"/>
  <c r="AK866" i="1" s="1"/>
  <c r="AK867" i="1" s="1"/>
  <c r="AK868" i="1" s="1"/>
  <c r="AQ864" i="1"/>
  <c r="AQ865" i="1" s="1"/>
  <c r="AQ866" i="1" s="1"/>
  <c r="AQ867" i="1" s="1"/>
  <c r="AQ868" i="1" s="1"/>
  <c r="AJ1513" i="1"/>
  <c r="AL1513" i="1" s="1"/>
  <c r="AP1513" i="1" s="1"/>
  <c r="AK1513" i="1"/>
  <c r="AK1514" i="1" s="1"/>
  <c r="AK1515" i="1" s="1"/>
  <c r="AK1516" i="1" s="1"/>
  <c r="AQ1513" i="1"/>
  <c r="AQ1514" i="1" s="1"/>
  <c r="AQ1515" i="1" s="1"/>
  <c r="AQ1516" i="1" s="1"/>
  <c r="AK958" i="1"/>
  <c r="AK959" i="1" s="1"/>
  <c r="AJ958" i="1"/>
  <c r="AL958" i="1" s="1"/>
  <c r="AP958" i="1" s="1"/>
  <c r="AP959" i="1" s="1"/>
  <c r="AQ958" i="1"/>
  <c r="AQ959" i="1" s="1"/>
  <c r="AJ3074" i="1"/>
  <c r="AL3074" i="1" s="1"/>
  <c r="AP3074" i="1" s="1"/>
  <c r="AK3074" i="1"/>
  <c r="AQ3074" i="1"/>
  <c r="AJ3014" i="1"/>
  <c r="AL3014" i="1" s="1"/>
  <c r="AP3014" i="1" s="1"/>
  <c r="AK3014" i="1"/>
  <c r="AK3015" i="1" s="1"/>
  <c r="AK3016" i="1" s="1"/>
  <c r="AQ3014" i="1"/>
  <c r="AO2727" i="1"/>
  <c r="AO2728" i="1" s="1"/>
  <c r="AJ2363" i="1"/>
  <c r="AL2363" i="1" s="1"/>
  <c r="AP2363" i="1" s="1"/>
  <c r="AK2363" i="1"/>
  <c r="AQ2363" i="1"/>
  <c r="AQ2303" i="1"/>
  <c r="AJ2303" i="1"/>
  <c r="AL2303" i="1" s="1"/>
  <c r="AP2303" i="1" s="1"/>
  <c r="AP2304" i="1" s="1"/>
  <c r="AK2303" i="1"/>
  <c r="AK2304" i="1" s="1"/>
  <c r="AJ2102" i="1"/>
  <c r="AL2102" i="1" s="1"/>
  <c r="AP2102" i="1" s="1"/>
  <c r="AK2102" i="1"/>
  <c r="AK2103" i="1" s="1"/>
  <c r="AQ2102" i="1"/>
  <c r="AQ2103" i="1" s="1"/>
  <c r="AJ2027" i="1"/>
  <c r="AL2027" i="1" s="1"/>
  <c r="AP2027" i="1" s="1"/>
  <c r="AP2028" i="1" s="1"/>
  <c r="AK2027" i="1"/>
  <c r="AK2028" i="1" s="1"/>
  <c r="AQ2027" i="1"/>
  <c r="AQ2028" i="1" s="1"/>
  <c r="AO1925" i="1"/>
  <c r="AO1926" i="1" s="1"/>
  <c r="AO1768" i="1"/>
  <c r="AO1738" i="1"/>
  <c r="AJ1663" i="1"/>
  <c r="AL1663" i="1" s="1"/>
  <c r="AP1663" i="1" s="1"/>
  <c r="AK1663" i="1"/>
  <c r="AQ1663" i="1"/>
  <c r="AQ1385" i="1"/>
  <c r="AO1385" i="1"/>
  <c r="AJ1233" i="1"/>
  <c r="AJ1234" i="1" s="1"/>
  <c r="AK1233" i="1"/>
  <c r="AO1233" i="1"/>
  <c r="AO1234" i="1" s="1"/>
  <c r="AO928" i="1"/>
  <c r="AQ928" i="1"/>
  <c r="AJ876" i="1"/>
  <c r="AL876" i="1" s="1"/>
  <c r="AP876" i="1" s="1"/>
  <c r="AP877" i="1" s="1"/>
  <c r="AK876" i="1"/>
  <c r="AK877" i="1" s="1"/>
  <c r="AQ876" i="1"/>
  <c r="AQ877" i="1" s="1"/>
  <c r="AJ1935" i="1"/>
  <c r="AQ1935" i="1"/>
  <c r="AK1935" i="1"/>
  <c r="AK1936" i="1" s="1"/>
  <c r="AJ1674" i="1"/>
  <c r="AL1674" i="1" s="1"/>
  <c r="AP1674" i="1" s="1"/>
  <c r="AP1675" i="1" s="1"/>
  <c r="AK1674" i="1"/>
  <c r="AQ1674" i="1"/>
  <c r="AQ1675" i="1" s="1"/>
  <c r="AQ1676" i="1" s="1"/>
  <c r="AQ1677" i="1" s="1"/>
  <c r="AK1627" i="1"/>
  <c r="AJ1627" i="1"/>
  <c r="AL1627" i="1" s="1"/>
  <c r="AP1627" i="1" s="1"/>
  <c r="AQ1627" i="1"/>
  <c r="AO1584" i="1"/>
  <c r="AO1540" i="1"/>
  <c r="AJ1511" i="1"/>
  <c r="AL1511" i="1" s="1"/>
  <c r="AP1511" i="1" s="1"/>
  <c r="AP1512" i="1" s="1"/>
  <c r="AK1511" i="1"/>
  <c r="AK1512" i="1" s="1"/>
  <c r="AQ1511" i="1"/>
  <c r="AQ1512" i="1" s="1"/>
  <c r="AO1409" i="1"/>
  <c r="AO1381" i="1"/>
  <c r="AO1340" i="1"/>
  <c r="AJ1247" i="1"/>
  <c r="AL1247" i="1" s="1"/>
  <c r="AP1247" i="1" s="1"/>
  <c r="AK1247" i="1"/>
  <c r="AQ1247" i="1"/>
  <c r="AO1218" i="1"/>
  <c r="AJ1179" i="1"/>
  <c r="AL1179" i="1" s="1"/>
  <c r="AP1179" i="1" s="1"/>
  <c r="AK1179" i="1"/>
  <c r="AQ1179" i="1"/>
  <c r="AO1172" i="1"/>
  <c r="AJ1119" i="1"/>
  <c r="AL1119" i="1" s="1"/>
  <c r="AP1119" i="1" s="1"/>
  <c r="AK1119" i="1"/>
  <c r="AQ1119" i="1"/>
  <c r="AQ1120" i="1" s="1"/>
  <c r="AJ1093" i="1"/>
  <c r="AL1093" i="1" s="1"/>
  <c r="AP1093" i="1" s="1"/>
  <c r="AK1093" i="1"/>
  <c r="AQ1093" i="1"/>
  <c r="AQ1094" i="1" s="1"/>
  <c r="AO1087" i="1"/>
  <c r="AO1061" i="1"/>
  <c r="AO1054" i="1"/>
  <c r="AJ1032" i="1"/>
  <c r="AL1032" i="1" s="1"/>
  <c r="AP1032" i="1" s="1"/>
  <c r="AK1032" i="1"/>
  <c r="AQ1032" i="1"/>
  <c r="AO980" i="1"/>
  <c r="AO974" i="1"/>
  <c r="AQ974" i="1"/>
  <c r="AO898" i="1"/>
  <c r="AJ882" i="1"/>
  <c r="AL882" i="1" s="1"/>
  <c r="AP882" i="1" s="1"/>
  <c r="AP883" i="1" s="1"/>
  <c r="AK882" i="1"/>
  <c r="AK883" i="1" s="1"/>
  <c r="AQ882" i="1"/>
  <c r="AQ883" i="1" s="1"/>
  <c r="AO903" i="1"/>
  <c r="AK871" i="1"/>
  <c r="AJ871" i="1"/>
  <c r="AL871" i="1" s="1"/>
  <c r="AP871" i="1" s="1"/>
  <c r="AP872" i="1" s="1"/>
  <c r="AQ871" i="1"/>
  <c r="AQ2555" i="1"/>
  <c r="AQ2556" i="1" s="1"/>
  <c r="AQ2557" i="1" s="1"/>
  <c r="AJ2555" i="1"/>
  <c r="AL2555" i="1" s="1"/>
  <c r="AP2555" i="1" s="1"/>
  <c r="AP2556" i="1" s="1"/>
  <c r="AP2557" i="1" s="1"/>
  <c r="AK2555" i="1"/>
  <c r="AK2556" i="1" s="1"/>
  <c r="AK2557" i="1" s="1"/>
  <c r="AO2534" i="1"/>
  <c r="AO2526" i="1"/>
  <c r="AJ2505" i="1"/>
  <c r="AL2505" i="1" s="1"/>
  <c r="AP2505" i="1" s="1"/>
  <c r="AK2505" i="1"/>
  <c r="AQ2505" i="1"/>
  <c r="AQ2506" i="1" s="1"/>
  <c r="AQ2507" i="1" s="1"/>
  <c r="AQ2508" i="1" s="1"/>
  <c r="AQ2509" i="1" s="1"/>
  <c r="AQ2510" i="1" s="1"/>
  <c r="AQ2511" i="1" s="1"/>
  <c r="AO2497" i="1"/>
  <c r="AK2497" i="1"/>
  <c r="AK2498" i="1" s="1"/>
  <c r="AK2499" i="1" s="1"/>
  <c r="AK2500" i="1" s="1"/>
  <c r="AK2501" i="1" s="1"/>
  <c r="AQ2497" i="1"/>
  <c r="AQ2498" i="1" s="1"/>
  <c r="AQ2499" i="1" s="1"/>
  <c r="AQ2500" i="1" s="1"/>
  <c r="AQ2501" i="1" s="1"/>
  <c r="AO2462" i="1"/>
  <c r="AO2463" i="1" s="1"/>
  <c r="AJ2413" i="1"/>
  <c r="AL2413" i="1" s="1"/>
  <c r="AP2413" i="1" s="1"/>
  <c r="AK2413" i="1"/>
  <c r="AQ2413" i="1"/>
  <c r="AO2399" i="1"/>
  <c r="AO2400" i="1" s="1"/>
  <c r="AO2385" i="1"/>
  <c r="AO2386" i="1" s="1"/>
  <c r="AJ2364" i="1"/>
  <c r="AL2364" i="1" s="1"/>
  <c r="AP2364" i="1" s="1"/>
  <c r="AK2364" i="1"/>
  <c r="AQ2364" i="1"/>
  <c r="AJ2317" i="1"/>
  <c r="AL2317" i="1" s="1"/>
  <c r="AP2317" i="1" s="1"/>
  <c r="AK2317" i="1"/>
  <c r="AQ2317" i="1"/>
  <c r="AO2290" i="1"/>
  <c r="AQ2290" i="1"/>
  <c r="AQ2291" i="1" s="1"/>
  <c r="AQ2292" i="1" s="1"/>
  <c r="AQ2293" i="1" s="1"/>
  <c r="AQ2294" i="1" s="1"/>
  <c r="AK2262" i="1"/>
  <c r="AQ2262" i="1"/>
  <c r="AJ2262" i="1"/>
  <c r="AL2262" i="1" s="1"/>
  <c r="AP2262" i="1" s="1"/>
  <c r="AO2247" i="1"/>
  <c r="AO2232" i="1"/>
  <c r="AO2225" i="1"/>
  <c r="AJ2211" i="1"/>
  <c r="AL2211" i="1" s="1"/>
  <c r="AP2211" i="1" s="1"/>
  <c r="AK2211" i="1"/>
  <c r="AQ2211" i="1"/>
  <c r="AO2149" i="1"/>
  <c r="AO2150" i="1" s="1"/>
  <c r="AO2113" i="1"/>
  <c r="AO2084" i="1"/>
  <c r="AJ2071" i="1"/>
  <c r="AL2071" i="1" s="1"/>
  <c r="AP2071" i="1" s="1"/>
  <c r="AK2071" i="1"/>
  <c r="AK2072" i="1" s="1"/>
  <c r="AQ2071" i="1"/>
  <c r="AQ2072" i="1" s="1"/>
  <c r="AQ2073" i="1" s="1"/>
  <c r="AQ2074" i="1" s="1"/>
  <c r="AK2063" i="1"/>
  <c r="AJ2063" i="1"/>
  <c r="AL2063" i="1" s="1"/>
  <c r="AP2063" i="1" s="1"/>
  <c r="AQ2063" i="1"/>
  <c r="AK2035" i="1"/>
  <c r="AJ2035" i="1"/>
  <c r="AL2035" i="1" s="1"/>
  <c r="AP2035" i="1" s="1"/>
  <c r="AQ2035" i="1"/>
  <c r="AO2028" i="1"/>
  <c r="AJ1985" i="1"/>
  <c r="AL1985" i="1" s="1"/>
  <c r="AP1985" i="1" s="1"/>
  <c r="AK1985" i="1"/>
  <c r="AQ1985" i="1"/>
  <c r="AJ1977" i="1"/>
  <c r="AL1977" i="1" s="1"/>
  <c r="AP1977" i="1" s="1"/>
  <c r="AP1978" i="1" s="1"/>
  <c r="AK1977" i="1"/>
  <c r="AK1978" i="1" s="1"/>
  <c r="AQ1977" i="1"/>
  <c r="AQ1978" i="1" s="1"/>
  <c r="AJ1948" i="1"/>
  <c r="AK1948" i="1"/>
  <c r="AQ1948" i="1"/>
  <c r="AQ1949" i="1" s="1"/>
  <c r="AO1941" i="1"/>
  <c r="AJ1934" i="1"/>
  <c r="AL1934" i="1" s="1"/>
  <c r="AP1934" i="1" s="1"/>
  <c r="AK1934" i="1"/>
  <c r="AQ1934" i="1"/>
  <c r="AO1906" i="1"/>
  <c r="AO1892" i="1"/>
  <c r="AO1863" i="1"/>
  <c r="AJ1841" i="1"/>
  <c r="AL1841" i="1" s="1"/>
  <c r="AP1841" i="1" s="1"/>
  <c r="AK1841" i="1"/>
  <c r="AQ1841" i="1"/>
  <c r="AJ1765" i="1"/>
  <c r="AL1765" i="1" s="1"/>
  <c r="AP1765" i="1" s="1"/>
  <c r="AK1765" i="1"/>
  <c r="AQ1765" i="1"/>
  <c r="AQ1766" i="1" s="1"/>
  <c r="AO1751" i="1"/>
  <c r="AJ1723" i="1"/>
  <c r="AK1723" i="1"/>
  <c r="AQ1723" i="1"/>
  <c r="AK1716" i="1"/>
  <c r="AK1717" i="1" s="1"/>
  <c r="AJ1716" i="1"/>
  <c r="AQ1716" i="1"/>
  <c r="AQ1717" i="1" s="1"/>
  <c r="AJ1667" i="1"/>
  <c r="AL1667" i="1" s="1"/>
  <c r="AP1667" i="1" s="1"/>
  <c r="AK1667" i="1"/>
  <c r="AQ1667" i="1"/>
  <c r="AO1626" i="1"/>
  <c r="AJ1539" i="1"/>
  <c r="AL1539" i="1" s="1"/>
  <c r="AP1539" i="1" s="1"/>
  <c r="AP1540" i="1" s="1"/>
  <c r="AK1539" i="1"/>
  <c r="AK1540" i="1" s="1"/>
  <c r="AQ1539" i="1"/>
  <c r="AQ1540" i="1" s="1"/>
  <c r="AJ1532" i="1"/>
  <c r="AK1532" i="1"/>
  <c r="AK1533" i="1" s="1"/>
  <c r="AK1534" i="1" s="1"/>
  <c r="AK1535" i="1" s="1"/>
  <c r="AK1536" i="1" s="1"/>
  <c r="AK1537" i="1" s="1"/>
  <c r="AQ1532" i="1"/>
  <c r="AQ1533" i="1" s="1"/>
  <c r="AQ1534" i="1" s="1"/>
  <c r="AQ1535" i="1" s="1"/>
  <c r="AQ1536" i="1" s="1"/>
  <c r="AQ1537" i="1" s="1"/>
  <c r="AO1524" i="1"/>
  <c r="AO1510" i="1"/>
  <c r="AO1474" i="1"/>
  <c r="AO1475" i="1" s="1"/>
  <c r="AO1459" i="1"/>
  <c r="AO1444" i="1"/>
  <c r="AO1445" i="1" s="1"/>
  <c r="AJ1437" i="1"/>
  <c r="AL1437" i="1" s="1"/>
  <c r="AP1437" i="1" s="1"/>
  <c r="AP1438" i="1" s="1"/>
  <c r="AK1437" i="1"/>
  <c r="AK1438" i="1" s="1"/>
  <c r="AQ1437" i="1"/>
  <c r="AQ1438" i="1" s="1"/>
  <c r="AJ1408" i="1"/>
  <c r="AL1408" i="1" s="1"/>
  <c r="AP1408" i="1" s="1"/>
  <c r="AP1409" i="1" s="1"/>
  <c r="AQ1408" i="1"/>
  <c r="AQ1409" i="1" s="1"/>
  <c r="AK1408" i="1"/>
  <c r="AK1409" i="1" s="1"/>
  <c r="AJ1373" i="1"/>
  <c r="AJ1374" i="1" s="1"/>
  <c r="AL1374" i="1" s="1"/>
  <c r="AO1373" i="1"/>
  <c r="AO1353" i="1"/>
  <c r="AJ1339" i="1"/>
  <c r="AK1339" i="1"/>
  <c r="AK1340" i="1" s="1"/>
  <c r="AQ1339" i="1"/>
  <c r="AQ1340" i="1" s="1"/>
  <c r="AJ1275" i="1"/>
  <c r="AK1275" i="1"/>
  <c r="AK1276" i="1" s="1"/>
  <c r="AQ1275" i="1"/>
  <c r="AQ1276" i="1" s="1"/>
  <c r="AJ1246" i="1"/>
  <c r="AL1246" i="1" s="1"/>
  <c r="AP1246" i="1" s="1"/>
  <c r="AQ1246" i="1"/>
  <c r="AK1246" i="1"/>
  <c r="AJ1217" i="1"/>
  <c r="AL1217" i="1" s="1"/>
  <c r="AP1217" i="1" s="1"/>
  <c r="AP1218" i="1" s="1"/>
  <c r="AK1217" i="1"/>
  <c r="AK1218" i="1" s="1"/>
  <c r="AK1219" i="1" s="1"/>
  <c r="AK1220" i="1" s="1"/>
  <c r="AQ1217" i="1"/>
  <c r="AQ1218" i="1" s="1"/>
  <c r="AQ1219" i="1" s="1"/>
  <c r="AQ1220" i="1" s="1"/>
  <c r="AJ1171" i="1"/>
  <c r="AK1171" i="1"/>
  <c r="AK1172" i="1" s="1"/>
  <c r="AK1173" i="1" s="1"/>
  <c r="AQ1171" i="1"/>
  <c r="AQ1172" i="1" s="1"/>
  <c r="AQ1173" i="1" s="1"/>
  <c r="AO1092" i="1"/>
  <c r="AJ1086" i="1"/>
  <c r="AL1086" i="1" s="1"/>
  <c r="AP1086" i="1" s="1"/>
  <c r="AP1087" i="1" s="1"/>
  <c r="AK1086" i="1"/>
  <c r="AK1087" i="1" s="1"/>
  <c r="AQ1086" i="1"/>
  <c r="AQ1087" i="1" s="1"/>
  <c r="AJ1060" i="1"/>
  <c r="AL1060" i="1" s="1"/>
  <c r="AP1060" i="1" s="1"/>
  <c r="AP1061" i="1" s="1"/>
  <c r="AK1060" i="1"/>
  <c r="AK1061" i="1" s="1"/>
  <c r="AQ1060" i="1"/>
  <c r="AQ1061" i="1" s="1"/>
  <c r="AJ1053" i="1"/>
  <c r="AK1053" i="1"/>
  <c r="AK1054" i="1" s="1"/>
  <c r="AQ1053" i="1"/>
  <c r="AQ1054" i="1" s="1"/>
  <c r="AO1031" i="1"/>
  <c r="AO2957" i="1"/>
  <c r="AO2878" i="1"/>
  <c r="AJ1603" i="1"/>
  <c r="AL1603" i="1" s="1"/>
  <c r="AP1603" i="1" s="1"/>
  <c r="AK1603" i="1"/>
  <c r="AQ1603" i="1"/>
  <c r="AQ1596" i="1"/>
  <c r="AJ1596" i="1"/>
  <c r="AL1596" i="1" s="1"/>
  <c r="AP1596" i="1" s="1"/>
  <c r="AK1596" i="1"/>
  <c r="AO1567" i="1"/>
  <c r="AO1568" i="1" s="1"/>
  <c r="AJ1488" i="1"/>
  <c r="AL1488" i="1" s="1"/>
  <c r="AP1488" i="1" s="1"/>
  <c r="AP1489" i="1" s="1"/>
  <c r="AK1488" i="1"/>
  <c r="AK1489" i="1" s="1"/>
  <c r="AQ1488" i="1"/>
  <c r="AQ1489" i="1" s="1"/>
  <c r="AJ1481" i="1"/>
  <c r="AL1481" i="1" s="1"/>
  <c r="AP1481" i="1" s="1"/>
  <c r="AK1481" i="1"/>
  <c r="AQ1481" i="1"/>
  <c r="AJ1466" i="1"/>
  <c r="AL1466" i="1" s="1"/>
  <c r="AP1466" i="1" s="1"/>
  <c r="AK1466" i="1"/>
  <c r="AQ1466" i="1"/>
  <c r="AJ1429" i="1"/>
  <c r="AK1429" i="1"/>
  <c r="AK1430" i="1" s="1"/>
  <c r="AQ1429" i="1"/>
  <c r="AQ1430" i="1" s="1"/>
  <c r="AJ1422" i="1"/>
  <c r="AL1422" i="1" s="1"/>
  <c r="AP1422" i="1" s="1"/>
  <c r="AK1422" i="1"/>
  <c r="AQ1422" i="1"/>
  <c r="AJ1415" i="1"/>
  <c r="AL1415" i="1" s="1"/>
  <c r="AP1415" i="1" s="1"/>
  <c r="AK1415" i="1"/>
  <c r="AQ1415" i="1"/>
  <c r="AO1400" i="1"/>
  <c r="AO1401" i="1" s="1"/>
  <c r="AQ1393" i="1"/>
  <c r="AQ1394" i="1" s="1"/>
  <c r="AQ1395" i="1" s="1"/>
  <c r="AJ1393" i="1"/>
  <c r="AL1393" i="1" s="1"/>
  <c r="AP1393" i="1" s="1"/>
  <c r="AP1394" i="1" s="1"/>
  <c r="AP1395" i="1" s="1"/>
  <c r="AK1393" i="1"/>
  <c r="AK1394" i="1" s="1"/>
  <c r="AK1395" i="1" s="1"/>
  <c r="AJ1386" i="1"/>
  <c r="AL1386" i="1" s="1"/>
  <c r="AP1386" i="1" s="1"/>
  <c r="AP1387" i="1" s="1"/>
  <c r="AK1386" i="1"/>
  <c r="AK1387" i="1" s="1"/>
  <c r="AQ1386" i="1"/>
  <c r="AQ1387" i="1" s="1"/>
  <c r="AO1366" i="1"/>
  <c r="AJ1359" i="1"/>
  <c r="AL1359" i="1" s="1"/>
  <c r="AP1359" i="1" s="1"/>
  <c r="AK1359" i="1"/>
  <c r="AQ1359" i="1"/>
  <c r="AJ1324" i="1"/>
  <c r="AL1324" i="1" s="1"/>
  <c r="AP1324" i="1" s="1"/>
  <c r="AK1324" i="1"/>
  <c r="AQ1324" i="1"/>
  <c r="AK1310" i="1"/>
  <c r="AQ1310" i="1"/>
  <c r="AQ1311" i="1" s="1"/>
  <c r="AJ1310" i="1"/>
  <c r="AL1310" i="1" s="1"/>
  <c r="AP1310" i="1" s="1"/>
  <c r="AP1311" i="1" s="1"/>
  <c r="AP1312" i="1" s="1"/>
  <c r="AJ1303" i="1"/>
  <c r="AL1303" i="1" s="1"/>
  <c r="AP1303" i="1" s="1"/>
  <c r="AK1303" i="1"/>
  <c r="AQ1303" i="1"/>
  <c r="AJ1296" i="1"/>
  <c r="AL1296" i="1" s="1"/>
  <c r="AP1296" i="1" s="1"/>
  <c r="AP1297" i="1" s="1"/>
  <c r="AK1296" i="1"/>
  <c r="AK1297" i="1" s="1"/>
  <c r="AQ1296" i="1"/>
  <c r="AQ1297" i="1" s="1"/>
  <c r="AK1289" i="1"/>
  <c r="AK1290" i="1" s="1"/>
  <c r="AK1291" i="1" s="1"/>
  <c r="AQ1289" i="1"/>
  <c r="AQ1290" i="1" s="1"/>
  <c r="AQ1291" i="1" s="1"/>
  <c r="AJ1289" i="1"/>
  <c r="AL1289" i="1" s="1"/>
  <c r="AP1289" i="1" s="1"/>
  <c r="AP1290" i="1" s="1"/>
  <c r="AP1291" i="1" s="1"/>
  <c r="AO1260" i="1"/>
  <c r="AO1261" i="1" s="1"/>
  <c r="AJ1253" i="1"/>
  <c r="AL1253" i="1" s="1"/>
  <c r="AP1253" i="1" s="1"/>
  <c r="AP1254" i="1" s="1"/>
  <c r="AK1253" i="1"/>
  <c r="AK1254" i="1" s="1"/>
  <c r="AQ1253" i="1"/>
  <c r="AQ1254" i="1" s="1"/>
  <c r="AO1238" i="1"/>
  <c r="AO1231" i="1"/>
  <c r="AO1224" i="1"/>
  <c r="AO1225" i="1" s="1"/>
  <c r="AO1209" i="1"/>
  <c r="AO1201" i="1"/>
  <c r="AJ1185" i="1"/>
  <c r="AK1185" i="1"/>
  <c r="AK1186" i="1" s="1"/>
  <c r="AQ1185" i="1"/>
  <c r="AQ1186" i="1" s="1"/>
  <c r="AO1164" i="1"/>
  <c r="AJ1158" i="1"/>
  <c r="AL1158" i="1" s="1"/>
  <c r="AP1158" i="1" s="1"/>
  <c r="AK1158" i="1"/>
  <c r="AQ1158" i="1"/>
  <c r="AO1139" i="1"/>
  <c r="AK1111" i="1"/>
  <c r="AK1112" i="1" s="1"/>
  <c r="AQ1111" i="1"/>
  <c r="AJ1111" i="1"/>
  <c r="AL1111" i="1" s="1"/>
  <c r="AP1111" i="1" s="1"/>
  <c r="AP1112" i="1" s="1"/>
  <c r="AP1113" i="1" s="1"/>
  <c r="AJ1066" i="1"/>
  <c r="AK1066" i="1"/>
  <c r="AK1067" i="1" s="1"/>
  <c r="AQ1066" i="1"/>
  <c r="AQ1067" i="1" s="1"/>
  <c r="AQ1068" i="1" s="1"/>
  <c r="AQ1069" i="1" s="1"/>
  <c r="AQ1070" i="1" s="1"/>
  <c r="AQ1071" i="1" s="1"/>
  <c r="AQ1072" i="1" s="1"/>
  <c r="AJ1045" i="1"/>
  <c r="AL1045" i="1" s="1"/>
  <c r="AP1045" i="1" s="1"/>
  <c r="AP1046" i="1" s="1"/>
  <c r="AK1045" i="1"/>
  <c r="AK1046" i="1" s="1"/>
  <c r="AQ1045" i="1"/>
  <c r="AQ1046" i="1" s="1"/>
  <c r="AJ1038" i="1"/>
  <c r="AK1038" i="1"/>
  <c r="AK1039" i="1" s="1"/>
  <c r="AK1040" i="1" s="1"/>
  <c r="AK1041" i="1" s="1"/>
  <c r="AQ1038" i="1"/>
  <c r="AO1023" i="1"/>
  <c r="AJ1016" i="1"/>
  <c r="AQ1016" i="1"/>
  <c r="AQ1017" i="1" s="1"/>
  <c r="AK1016" i="1"/>
  <c r="AK1017" i="1" s="1"/>
  <c r="AO1003" i="1"/>
  <c r="AO997" i="1"/>
  <c r="AO985" i="1"/>
  <c r="AK945" i="1"/>
  <c r="AK946" i="1" s="1"/>
  <c r="AJ945" i="1"/>
  <c r="AL945" i="1" s="1"/>
  <c r="AP945" i="1" s="1"/>
  <c r="AP946" i="1" s="1"/>
  <c r="AQ945" i="1"/>
  <c r="AQ946" i="1" s="1"/>
  <c r="AK929" i="1"/>
  <c r="AJ929" i="1"/>
  <c r="AL929" i="1" s="1"/>
  <c r="AP929" i="1" s="1"/>
  <c r="AQ929" i="1"/>
  <c r="AK913" i="1"/>
  <c r="AK914" i="1" s="1"/>
  <c r="AJ913" i="1"/>
  <c r="AQ913" i="1"/>
  <c r="AQ914" i="1" s="1"/>
  <c r="AK897" i="1"/>
  <c r="AK898" i="1" s="1"/>
  <c r="AJ897" i="1"/>
  <c r="AL897" i="1" s="1"/>
  <c r="AP897" i="1" s="1"/>
  <c r="AP898" i="1" s="1"/>
  <c r="AQ897" i="1"/>
  <c r="AQ898" i="1" s="1"/>
  <c r="AO881" i="1"/>
  <c r="AO865" i="1"/>
  <c r="AO3025" i="1"/>
  <c r="AO2857" i="1"/>
  <c r="AJ2414" i="1"/>
  <c r="AL2414" i="1" s="1"/>
  <c r="AP2414" i="1" s="1"/>
  <c r="AK2414" i="1"/>
  <c r="AQ2414" i="1"/>
  <c r="AJ2263" i="1"/>
  <c r="AL2263" i="1" s="1"/>
  <c r="AP2263" i="1" s="1"/>
  <c r="AP2264" i="1" s="1"/>
  <c r="AP2265" i="1" s="1"/>
  <c r="AK2263" i="1"/>
  <c r="AK2264" i="1" s="1"/>
  <c r="AQ2263" i="1"/>
  <c r="AQ2264" i="1" s="1"/>
  <c r="AQ2265" i="1" s="1"/>
  <c r="AJ2212" i="1"/>
  <c r="AL2212" i="1" s="1"/>
  <c r="AP2212" i="1" s="1"/>
  <c r="AK2212" i="1"/>
  <c r="AQ2212" i="1"/>
  <c r="AK2036" i="1"/>
  <c r="AK2037" i="1" s="1"/>
  <c r="AJ2036" i="1"/>
  <c r="AQ2036" i="1"/>
  <c r="AK2000" i="1"/>
  <c r="AO2000" i="1"/>
  <c r="AJ1907" i="1"/>
  <c r="AK1907" i="1"/>
  <c r="AQ1907" i="1"/>
  <c r="AQ1908" i="1" s="1"/>
  <c r="AK1864" i="1"/>
  <c r="AJ1864" i="1"/>
  <c r="AL1864" i="1" s="1"/>
  <c r="AP1864" i="1" s="1"/>
  <c r="AP1865" i="1" s="1"/>
  <c r="AP1866" i="1" s="1"/>
  <c r="AQ1864" i="1"/>
  <c r="AK1772" i="1"/>
  <c r="AO1772" i="1"/>
  <c r="AK3018" i="1"/>
  <c r="AK3019" i="1" s="1"/>
  <c r="AK3020" i="1" s="1"/>
  <c r="AK3021" i="1" s="1"/>
  <c r="AQ3018" i="1"/>
  <c r="AJ3018" i="1"/>
  <c r="AL3018" i="1" s="1"/>
  <c r="AP3018" i="1" s="1"/>
  <c r="AO2785" i="1"/>
  <c r="AK2695" i="1"/>
  <c r="AK2696" i="1" s="1"/>
  <c r="AJ2695" i="1"/>
  <c r="AQ2695" i="1"/>
  <c r="AQ2696" i="1" s="1"/>
  <c r="AK2609" i="1"/>
  <c r="AK2610" i="1" s="1"/>
  <c r="AJ2609" i="1"/>
  <c r="AL2609" i="1" s="1"/>
  <c r="AP2609" i="1" s="1"/>
  <c r="AQ2609" i="1"/>
  <c r="AQ2610" i="1" s="1"/>
  <c r="AO2582" i="1"/>
  <c r="AO2218" i="1"/>
  <c r="AO2106" i="1"/>
  <c r="AO2022" i="1"/>
  <c r="AJ1737" i="1"/>
  <c r="AL1737" i="1" s="1"/>
  <c r="AP1737" i="1" s="1"/>
  <c r="AP1738" i="1" s="1"/>
  <c r="AK1737" i="1"/>
  <c r="AK1738" i="1" s="1"/>
  <c r="AQ1737" i="1"/>
  <c r="AQ1738" i="1" s="1"/>
  <c r="AJ1654" i="1"/>
  <c r="AL1654" i="1" s="1"/>
  <c r="AP1654" i="1" s="1"/>
  <c r="AK1654" i="1"/>
  <c r="AQ1654" i="1"/>
  <c r="AQ1655" i="1" s="1"/>
  <c r="AJ1612" i="1"/>
  <c r="AK1612" i="1"/>
  <c r="AK1613" i="1" s="1"/>
  <c r="AK1614" i="1" s="1"/>
  <c r="AQ1612" i="1"/>
  <c r="AQ1613" i="1" s="1"/>
  <c r="AQ1614" i="1" s="1"/>
  <c r="AJ1423" i="1"/>
  <c r="AL1423" i="1" s="1"/>
  <c r="AP1423" i="1" s="1"/>
  <c r="AP1424" i="1" s="1"/>
  <c r="AP1425" i="1" s="1"/>
  <c r="AK1423" i="1"/>
  <c r="AK1424" i="1" s="1"/>
  <c r="AK1425" i="1" s="1"/>
  <c r="AQ1423" i="1"/>
  <c r="AQ1424" i="1" s="1"/>
  <c r="AO1394" i="1"/>
  <c r="AO1254" i="1"/>
  <c r="AJ1159" i="1"/>
  <c r="AL1159" i="1" s="1"/>
  <c r="AP1159" i="1" s="1"/>
  <c r="AK1159" i="1"/>
  <c r="AK1160" i="1" s="1"/>
  <c r="AK1161" i="1" s="1"/>
  <c r="AQ1159" i="1"/>
  <c r="AQ1160" i="1" s="1"/>
  <c r="AQ1161" i="1" s="1"/>
  <c r="AO3045" i="1"/>
  <c r="AJ2963" i="1"/>
  <c r="AK2963" i="1"/>
  <c r="AK2964" i="1" s="1"/>
  <c r="AK2965" i="1" s="1"/>
  <c r="AQ2963" i="1"/>
  <c r="AQ2964" i="1" s="1"/>
  <c r="AQ2965" i="1" s="1"/>
  <c r="AO2806" i="1"/>
  <c r="AO2722" i="1"/>
  <c r="AJ2630" i="1"/>
  <c r="AL2630" i="1" s="1"/>
  <c r="AP2630" i="1" s="1"/>
  <c r="AK2630" i="1"/>
  <c r="AQ2630" i="1"/>
  <c r="AO2296" i="1"/>
  <c r="AJ2254" i="1"/>
  <c r="AK2254" i="1"/>
  <c r="AK2255" i="1" s="1"/>
  <c r="AQ2254" i="1"/>
  <c r="AQ2255" i="1" s="1"/>
  <c r="AJ2105" i="1"/>
  <c r="AL2105" i="1" s="1"/>
  <c r="AP2105" i="1" s="1"/>
  <c r="AP2106" i="1" s="1"/>
  <c r="AP2107" i="1" s="1"/>
  <c r="AK2105" i="1"/>
  <c r="AK2106" i="1" s="1"/>
  <c r="AK2107" i="1" s="1"/>
  <c r="AQ2105" i="1"/>
  <c r="AQ2106" i="1" s="1"/>
  <c r="AQ2107" i="1" s="1"/>
  <c r="AJ2021" i="1"/>
  <c r="AL2021" i="1" s="1"/>
  <c r="AP2021" i="1" s="1"/>
  <c r="AP2022" i="1" s="1"/>
  <c r="AK2021" i="1"/>
  <c r="AK2022" i="1" s="1"/>
  <c r="AQ2021" i="1"/>
  <c r="AQ2022" i="1" s="1"/>
  <c r="AK1848" i="1"/>
  <c r="AK1849" i="1" s="1"/>
  <c r="AK1850" i="1" s="1"/>
  <c r="AJ1848" i="1"/>
  <c r="AL1848" i="1" s="1"/>
  <c r="AP1848" i="1" s="1"/>
  <c r="AQ1848" i="1"/>
  <c r="AQ1849" i="1" s="1"/>
  <c r="AQ1850" i="1" s="1"/>
  <c r="AO1546" i="1"/>
  <c r="AJ1546" i="1"/>
  <c r="AJ3079" i="1"/>
  <c r="AL3079" i="1" s="1"/>
  <c r="AP3079" i="1" s="1"/>
  <c r="AP3080" i="1" s="1"/>
  <c r="AP3081" i="1" s="1"/>
  <c r="AK3079" i="1"/>
  <c r="AK3080" i="1" s="1"/>
  <c r="AK3081" i="1" s="1"/>
  <c r="AQ3079" i="1"/>
  <c r="AQ3080" i="1" s="1"/>
  <c r="AQ3081" i="1" s="1"/>
  <c r="AO3003" i="1"/>
  <c r="AO3004" i="1" s="1"/>
  <c r="AK2989" i="1"/>
  <c r="AK2990" i="1" s="1"/>
  <c r="AK2991" i="1" s="1"/>
  <c r="AJ2989" i="1"/>
  <c r="AQ2989" i="1"/>
  <c r="AQ2990" i="1" s="1"/>
  <c r="AQ2991" i="1" s="1"/>
  <c r="AJ2982" i="1"/>
  <c r="AL2982" i="1" s="1"/>
  <c r="AP2982" i="1" s="1"/>
  <c r="AP2983" i="1" s="1"/>
  <c r="AP2984" i="1" s="1"/>
  <c r="AK2982" i="1"/>
  <c r="AK2983" i="1" s="1"/>
  <c r="AK2984" i="1" s="1"/>
  <c r="AQ2982" i="1"/>
  <c r="AK2941" i="1"/>
  <c r="AK2942" i="1" s="1"/>
  <c r="AJ2941" i="1"/>
  <c r="AQ2941" i="1"/>
  <c r="AQ2942" i="1" s="1"/>
  <c r="AJ2920" i="1"/>
  <c r="AK2920" i="1"/>
  <c r="AK2921" i="1" s="1"/>
  <c r="AQ2920" i="1"/>
  <c r="AQ2921" i="1" s="1"/>
  <c r="AJ2913" i="1"/>
  <c r="AL2913" i="1" s="1"/>
  <c r="AP2913" i="1" s="1"/>
  <c r="AP2914" i="1" s="1"/>
  <c r="AK2913" i="1"/>
  <c r="AK2914" i="1" s="1"/>
  <c r="AK2915" i="1" s="1"/>
  <c r="AK2916" i="1" s="1"/>
  <c r="AK2917" i="1" s="1"/>
  <c r="AQ2913" i="1"/>
  <c r="AQ2914" i="1" s="1"/>
  <c r="AQ2915" i="1" s="1"/>
  <c r="AQ2916" i="1" s="1"/>
  <c r="AQ2917" i="1" s="1"/>
  <c r="AO2906" i="1"/>
  <c r="AQ2898" i="1"/>
  <c r="AJ2898" i="1"/>
  <c r="AL2898" i="1" s="1"/>
  <c r="AP2898" i="1" s="1"/>
  <c r="AK2898" i="1"/>
  <c r="AK2884" i="1"/>
  <c r="AJ2884" i="1"/>
  <c r="AL2884" i="1" s="1"/>
  <c r="AP2884" i="1" s="1"/>
  <c r="AP2885" i="1" s="1"/>
  <c r="AQ2884" i="1"/>
  <c r="AO2870" i="1"/>
  <c r="AJ2834" i="1"/>
  <c r="AL2834" i="1" s="1"/>
  <c r="AP2834" i="1" s="1"/>
  <c r="AK2834" i="1"/>
  <c r="AQ2834" i="1"/>
  <c r="AQ2835" i="1" s="1"/>
  <c r="AJ2820" i="1"/>
  <c r="AL2820" i="1" s="1"/>
  <c r="AP2820" i="1" s="1"/>
  <c r="AP2821" i="1" s="1"/>
  <c r="AP2822" i="1" s="1"/>
  <c r="AP2823" i="1" s="1"/>
  <c r="AK2820" i="1"/>
  <c r="AQ2820" i="1"/>
  <c r="AQ2821" i="1" s="1"/>
  <c r="AQ2822" i="1" s="1"/>
  <c r="AQ2823" i="1" s="1"/>
  <c r="AQ2824" i="1" s="1"/>
  <c r="AQ2825" i="1" s="1"/>
  <c r="AQ2826" i="1" s="1"/>
  <c r="AQ2827" i="1" s="1"/>
  <c r="AQ2828" i="1" s="1"/>
  <c r="AQ2829" i="1" s="1"/>
  <c r="AK2813" i="1"/>
  <c r="AJ2813" i="1"/>
  <c r="AL2813" i="1" s="1"/>
  <c r="AP2813" i="1" s="1"/>
  <c r="AP2814" i="1" s="1"/>
  <c r="AP2815" i="1" s="1"/>
  <c r="AQ2813" i="1"/>
  <c r="AQ2814" i="1" s="1"/>
  <c r="AQ2815" i="1" s="1"/>
  <c r="AO2799" i="1"/>
  <c r="AO2800" i="1" s="1"/>
  <c r="AJ2784" i="1"/>
  <c r="AL2784" i="1" s="1"/>
  <c r="AP2784" i="1" s="1"/>
  <c r="AP2785" i="1" s="1"/>
  <c r="AK2784" i="1"/>
  <c r="AK2785" i="1" s="1"/>
  <c r="AQ2784" i="1"/>
  <c r="AQ2785" i="1" s="1"/>
  <c r="AJ2755" i="1"/>
  <c r="AL2755" i="1" s="1"/>
  <c r="AP2755" i="1" s="1"/>
  <c r="AP2756" i="1" s="1"/>
  <c r="AP2757" i="1" s="1"/>
  <c r="AK2755" i="1"/>
  <c r="AQ2755" i="1"/>
  <c r="AQ2756" i="1" s="1"/>
  <c r="AQ2757" i="1" s="1"/>
  <c r="AJ2650" i="1"/>
  <c r="AL2650" i="1" s="1"/>
  <c r="AP2650" i="1" s="1"/>
  <c r="AP2651" i="1" s="1"/>
  <c r="AP2652" i="1" s="1"/>
  <c r="AK2650" i="1"/>
  <c r="AQ2650" i="1"/>
  <c r="AJ2615" i="1"/>
  <c r="AK2615" i="1"/>
  <c r="AK2616" i="1" s="1"/>
  <c r="AQ2615" i="1"/>
  <c r="AQ2616" i="1" s="1"/>
  <c r="AO2601" i="1"/>
  <c r="AJ2581" i="1"/>
  <c r="AL2581" i="1" s="1"/>
  <c r="AP2581" i="1" s="1"/>
  <c r="AP2582" i="1" s="1"/>
  <c r="AK2581" i="1"/>
  <c r="AK2582" i="1" s="1"/>
  <c r="AQ2581" i="1"/>
  <c r="AQ2582" i="1" s="1"/>
  <c r="AJ2525" i="1"/>
  <c r="AL2525" i="1" s="1"/>
  <c r="AP2525" i="1" s="1"/>
  <c r="AP2526" i="1" s="1"/>
  <c r="AK2525" i="1"/>
  <c r="AK2526" i="1" s="1"/>
  <c r="AQ2525" i="1"/>
  <c r="AQ2526" i="1" s="1"/>
  <c r="AO2518" i="1"/>
  <c r="AQ2461" i="1"/>
  <c r="AQ2462" i="1" s="1"/>
  <c r="AQ2463" i="1" s="1"/>
  <c r="AJ2461" i="1"/>
  <c r="AL2461" i="1" s="1"/>
  <c r="AP2461" i="1" s="1"/>
  <c r="AP2462" i="1" s="1"/>
  <c r="AP2463" i="1" s="1"/>
  <c r="AK2461" i="1"/>
  <c r="AK2462" i="1" s="1"/>
  <c r="AK2463" i="1" s="1"/>
  <c r="AJ2426" i="1"/>
  <c r="AL2426" i="1" s="1"/>
  <c r="AP2426" i="1" s="1"/>
  <c r="AP2427" i="1" s="1"/>
  <c r="AP2428" i="1" s="1"/>
  <c r="AK2426" i="1"/>
  <c r="AK2427" i="1" s="1"/>
  <c r="AK2428" i="1" s="1"/>
  <c r="AQ2426" i="1"/>
  <c r="AQ2427" i="1" s="1"/>
  <c r="AJ2412" i="1"/>
  <c r="AL2412" i="1" s="1"/>
  <c r="AP2412" i="1" s="1"/>
  <c r="AK2412" i="1"/>
  <c r="AQ2412" i="1"/>
  <c r="AO2405" i="1"/>
  <c r="AJ2384" i="1"/>
  <c r="AL2384" i="1" s="1"/>
  <c r="AP2384" i="1" s="1"/>
  <c r="AP2385" i="1" s="1"/>
  <c r="AP2386" i="1" s="1"/>
  <c r="AK2384" i="1"/>
  <c r="AK2385" i="1" s="1"/>
  <c r="AK2386" i="1" s="1"/>
  <c r="AQ2384" i="1"/>
  <c r="AQ2385" i="1" s="1"/>
  <c r="AQ2386" i="1" s="1"/>
  <c r="AJ2378" i="1"/>
  <c r="AL2378" i="1" s="1"/>
  <c r="AP2378" i="1" s="1"/>
  <c r="AK2378" i="1"/>
  <c r="AQ2378" i="1"/>
  <c r="AJ2344" i="1"/>
  <c r="AL2344" i="1" s="1"/>
  <c r="AP2344" i="1" s="1"/>
  <c r="AP2345" i="1" s="1"/>
  <c r="AK2344" i="1"/>
  <c r="AK2345" i="1" s="1"/>
  <c r="AQ2344" i="1"/>
  <c r="AQ2345" i="1" s="1"/>
  <c r="AO2323" i="1"/>
  <c r="AO2316" i="1"/>
  <c r="AJ2246" i="1"/>
  <c r="AK2246" i="1"/>
  <c r="AK2247" i="1" s="1"/>
  <c r="AQ2246" i="1"/>
  <c r="AQ2247" i="1" s="1"/>
  <c r="AJ2231" i="1"/>
  <c r="AL2231" i="1" s="1"/>
  <c r="AP2231" i="1" s="1"/>
  <c r="AP2232" i="1" s="1"/>
  <c r="AK2231" i="1"/>
  <c r="AK2232" i="1" s="1"/>
  <c r="AQ2231" i="1"/>
  <c r="AQ2232" i="1" s="1"/>
  <c r="AJ2224" i="1"/>
  <c r="AL2224" i="1" s="1"/>
  <c r="AP2224" i="1" s="1"/>
  <c r="AP2225" i="1" s="1"/>
  <c r="AK2224" i="1"/>
  <c r="AK2225" i="1" s="1"/>
  <c r="AQ2224" i="1"/>
  <c r="AQ2225" i="1" s="1"/>
  <c r="AQ2148" i="1"/>
  <c r="AQ2149" i="1" s="1"/>
  <c r="AQ2150" i="1" s="1"/>
  <c r="AJ2148" i="1"/>
  <c r="AK2148" i="1"/>
  <c r="AK2149" i="1" s="1"/>
  <c r="AK2150" i="1" s="1"/>
  <c r="AK2083" i="1"/>
  <c r="AK2084" i="1" s="1"/>
  <c r="AK2085" i="1" s="1"/>
  <c r="AQ2083" i="1"/>
  <c r="AQ2084" i="1" s="1"/>
  <c r="AQ2085" i="1" s="1"/>
  <c r="AJ2083" i="1"/>
  <c r="AL2083" i="1" s="1"/>
  <c r="AP2083" i="1" s="1"/>
  <c r="AP2084" i="1" s="1"/>
  <c r="AP2085" i="1" s="1"/>
  <c r="AO2070" i="1"/>
  <c r="AJ2034" i="1"/>
  <c r="AL2034" i="1" s="1"/>
  <c r="AP2034" i="1" s="1"/>
  <c r="AK2034" i="1"/>
  <c r="AQ2034" i="1"/>
  <c r="AO1984" i="1"/>
  <c r="AJ1976" i="1"/>
  <c r="AL1976" i="1" s="1"/>
  <c r="AP1976" i="1" s="1"/>
  <c r="AK1976" i="1"/>
  <c r="AQ1976" i="1"/>
  <c r="AO1933" i="1"/>
  <c r="AJ1891" i="1"/>
  <c r="AL1891" i="1" s="1"/>
  <c r="AP1891" i="1" s="1"/>
  <c r="AP1892" i="1" s="1"/>
  <c r="AK1891" i="1"/>
  <c r="AK1892" i="1" s="1"/>
  <c r="AQ1891" i="1"/>
  <c r="AQ1892" i="1" s="1"/>
  <c r="AJ1862" i="1"/>
  <c r="AL1862" i="1" s="1"/>
  <c r="AP1862" i="1" s="1"/>
  <c r="AP1863" i="1" s="1"/>
  <c r="AK1862" i="1"/>
  <c r="AK1863" i="1" s="1"/>
  <c r="AQ1862" i="1"/>
  <c r="AQ1863" i="1" s="1"/>
  <c r="AJ1840" i="1"/>
  <c r="AL1840" i="1" s="1"/>
  <c r="AP1840" i="1" s="1"/>
  <c r="AK1840" i="1"/>
  <c r="AQ1840" i="1"/>
  <c r="AJ1819" i="1"/>
  <c r="AL1819" i="1" s="1"/>
  <c r="AP1819" i="1" s="1"/>
  <c r="AP1820" i="1" s="1"/>
  <c r="AP1821" i="1" s="1"/>
  <c r="AK1819" i="1"/>
  <c r="AK1820" i="1" s="1"/>
  <c r="AK1821" i="1" s="1"/>
  <c r="AK1822" i="1" s="1"/>
  <c r="AK1823" i="1" s="1"/>
  <c r="AK1824" i="1" s="1"/>
  <c r="AQ1819" i="1"/>
  <c r="AQ1820" i="1" s="1"/>
  <c r="AQ1821" i="1" s="1"/>
  <c r="AQ1822" i="1" s="1"/>
  <c r="AQ1823" i="1" s="1"/>
  <c r="AQ1824" i="1" s="1"/>
  <c r="AQ1825" i="1" s="1"/>
  <c r="AO1813" i="1"/>
  <c r="AO1805" i="1"/>
  <c r="AO1806" i="1" s="1"/>
  <c r="AO1785" i="1"/>
  <c r="AK1757" i="1"/>
  <c r="AO1757" i="1"/>
  <c r="AO1736" i="1"/>
  <c r="AK1722" i="1"/>
  <c r="AQ1722" i="1"/>
  <c r="AO1722" i="1"/>
  <c r="AJ1715" i="1"/>
  <c r="AL1715" i="1" s="1"/>
  <c r="AP1715" i="1" s="1"/>
  <c r="AK1715" i="1"/>
  <c r="AQ1715" i="1"/>
  <c r="AO1708" i="1"/>
  <c r="AJ1625" i="1"/>
  <c r="AL1625" i="1" s="1"/>
  <c r="AP1625" i="1" s="1"/>
  <c r="AP1626" i="1" s="1"/>
  <c r="AK1625" i="1"/>
  <c r="AK1626" i="1" s="1"/>
  <c r="AQ1625" i="1"/>
  <c r="AQ1626" i="1" s="1"/>
  <c r="AJ1538" i="1"/>
  <c r="AL1538" i="1" s="1"/>
  <c r="AP1538" i="1" s="1"/>
  <c r="AK1538" i="1"/>
  <c r="AQ1538" i="1"/>
  <c r="AJ1531" i="1"/>
  <c r="AL1531" i="1" s="1"/>
  <c r="AP1531" i="1" s="1"/>
  <c r="AK1531" i="1"/>
  <c r="AQ1531" i="1"/>
  <c r="AJ1523" i="1"/>
  <c r="AL1523" i="1" s="1"/>
  <c r="AP1523" i="1" s="1"/>
  <c r="AP1524" i="1" s="1"/>
  <c r="AP1525" i="1" s="1"/>
  <c r="AK1523" i="1"/>
  <c r="AK1524" i="1" s="1"/>
  <c r="AK1525" i="1" s="1"/>
  <c r="AK1526" i="1" s="1"/>
  <c r="AK1527" i="1" s="1"/>
  <c r="AK1528" i="1" s="1"/>
  <c r="AQ1523" i="1"/>
  <c r="AQ1524" i="1" s="1"/>
  <c r="AQ1525" i="1" s="1"/>
  <c r="AQ1526" i="1" s="1"/>
  <c r="AQ1527" i="1" s="1"/>
  <c r="AQ1528" i="1" s="1"/>
  <c r="AJ1509" i="1"/>
  <c r="AL1509" i="1" s="1"/>
  <c r="AP1509" i="1" s="1"/>
  <c r="AP1510" i="1" s="1"/>
  <c r="AK1509" i="1"/>
  <c r="AK1510" i="1" s="1"/>
  <c r="AQ1509" i="1"/>
  <c r="AQ1510" i="1" s="1"/>
  <c r="AJ1458" i="1"/>
  <c r="AL1458" i="1" s="1"/>
  <c r="AP1458" i="1" s="1"/>
  <c r="AP1459" i="1" s="1"/>
  <c r="AP1460" i="1" s="1"/>
  <c r="AK1458" i="1"/>
  <c r="AK1459" i="1" s="1"/>
  <c r="AK1460" i="1" s="1"/>
  <c r="AQ1458" i="1"/>
  <c r="AQ1459" i="1" s="1"/>
  <c r="AQ1460" i="1" s="1"/>
  <c r="AK1407" i="1"/>
  <c r="AJ1407" i="1"/>
  <c r="AL1407" i="1" s="1"/>
  <c r="AP1407" i="1" s="1"/>
  <c r="AQ1407" i="1"/>
  <c r="AJ1352" i="1"/>
  <c r="AL1352" i="1" s="1"/>
  <c r="AP1352" i="1" s="1"/>
  <c r="AP1353" i="1" s="1"/>
  <c r="AK1352" i="1"/>
  <c r="AK1353" i="1" s="1"/>
  <c r="AQ1352" i="1"/>
  <c r="AQ1353" i="1" s="1"/>
  <c r="AJ1338" i="1"/>
  <c r="AL1338" i="1" s="1"/>
  <c r="AP1338" i="1" s="1"/>
  <c r="AK1338" i="1"/>
  <c r="AQ1338" i="1"/>
  <c r="AO1317" i="1"/>
  <c r="AO1274" i="1"/>
  <c r="AO1245" i="1"/>
  <c r="AJ1059" i="1"/>
  <c r="AL1059" i="1" s="1"/>
  <c r="AP1059" i="1" s="1"/>
  <c r="AK1059" i="1"/>
  <c r="AQ1059" i="1"/>
  <c r="AO1052" i="1"/>
  <c r="AN1030" i="1"/>
  <c r="AR1030" i="1" s="1"/>
  <c r="AS1030" i="1"/>
  <c r="AJ967" i="1"/>
  <c r="AJ968" i="1" s="1"/>
  <c r="AK967" i="1"/>
  <c r="AK968" i="1" s="1"/>
  <c r="AP967" i="1"/>
  <c r="AP968" i="1" s="1"/>
  <c r="AO967" i="1"/>
  <c r="AO968" i="1" s="1"/>
  <c r="AO961" i="1"/>
  <c r="AJ902" i="1"/>
  <c r="AL902" i="1" s="1"/>
  <c r="AP902" i="1" s="1"/>
  <c r="AP903" i="1" s="1"/>
  <c r="AK902" i="1"/>
  <c r="AK903" i="1" s="1"/>
  <c r="AQ902" i="1"/>
  <c r="AQ903" i="1" s="1"/>
  <c r="AO3032" i="1"/>
  <c r="AQ2922" i="1"/>
  <c r="AJ2922" i="1"/>
  <c r="AL2922" i="1" s="1"/>
  <c r="AP2922" i="1" s="1"/>
  <c r="AK2922" i="1"/>
  <c r="AK2723" i="1"/>
  <c r="AK2724" i="1" s="1"/>
  <c r="AJ2723" i="1"/>
  <c r="AQ2723" i="1"/>
  <c r="AQ2724" i="1" s="1"/>
  <c r="AO2673" i="1"/>
  <c r="AQ2617" i="1"/>
  <c r="AQ2618" i="1" s="1"/>
  <c r="AJ2617" i="1"/>
  <c r="AL2617" i="1" s="1"/>
  <c r="AP2617" i="1" s="1"/>
  <c r="AK2617" i="1"/>
  <c r="AK2618" i="1" s="1"/>
  <c r="AJ2570" i="1"/>
  <c r="AL2570" i="1" s="1"/>
  <c r="AP2570" i="1" s="1"/>
  <c r="AK2570" i="1"/>
  <c r="AQ2570" i="1"/>
  <c r="AO2372" i="1"/>
  <c r="AJ2318" i="1"/>
  <c r="AL2318" i="1" s="1"/>
  <c r="AP2318" i="1" s="1"/>
  <c r="AK2318" i="1"/>
  <c r="AQ2318" i="1"/>
  <c r="AK2064" i="1"/>
  <c r="AJ2064" i="1"/>
  <c r="AL2064" i="1" s="1"/>
  <c r="AP2064" i="1" s="1"/>
  <c r="AP2065" i="1" s="1"/>
  <c r="AQ2064" i="1"/>
  <c r="AJ2043" i="1"/>
  <c r="AL2043" i="1" s="1"/>
  <c r="AP2043" i="1" s="1"/>
  <c r="AK2043" i="1"/>
  <c r="AQ2043" i="1"/>
  <c r="AO1978" i="1"/>
  <c r="AJ1893" i="1"/>
  <c r="AL1893" i="1" s="1"/>
  <c r="AP1893" i="1" s="1"/>
  <c r="AK1893" i="1"/>
  <c r="AQ1893" i="1"/>
  <c r="AJ1856" i="1"/>
  <c r="AL1856" i="1" s="1"/>
  <c r="AP1856" i="1" s="1"/>
  <c r="AP1857" i="1" s="1"/>
  <c r="AK1856" i="1"/>
  <c r="AK1857" i="1" s="1"/>
  <c r="AQ1856" i="1"/>
  <c r="AQ1857" i="1" s="1"/>
  <c r="AO1793" i="1"/>
  <c r="AO1717" i="1"/>
  <c r="AO1452" i="1"/>
  <c r="AJ1452" i="1"/>
  <c r="AJ1453" i="1" s="1"/>
  <c r="AJ1454" i="1" s="1"/>
  <c r="AJ2864" i="1"/>
  <c r="AK2864" i="1"/>
  <c r="AK2865" i="1" s="1"/>
  <c r="AQ2864" i="1"/>
  <c r="AJ2821" i="1"/>
  <c r="AJ2822" i="1" s="1"/>
  <c r="AK2821" i="1"/>
  <c r="AK2822" i="1" s="1"/>
  <c r="AK2823" i="1" s="1"/>
  <c r="AK2824" i="1" s="1"/>
  <c r="AK2825" i="1" s="1"/>
  <c r="AK2826" i="1" s="1"/>
  <c r="AK2827" i="1" s="1"/>
  <c r="AK2828" i="1" s="1"/>
  <c r="AK2829" i="1" s="1"/>
  <c r="AO2821" i="1"/>
  <c r="AJ2778" i="1"/>
  <c r="AK2778" i="1"/>
  <c r="AK2779" i="1" s="1"/>
  <c r="AK2780" i="1" s="1"/>
  <c r="AK2781" i="1" s="1"/>
  <c r="AK2782" i="1" s="1"/>
  <c r="AK2783" i="1" s="1"/>
  <c r="AQ2778" i="1"/>
  <c r="AQ2779" i="1" s="1"/>
  <c r="AQ2780" i="1" s="1"/>
  <c r="AQ2781" i="1" s="1"/>
  <c r="AQ2782" i="1" s="1"/>
  <c r="AQ2783" i="1" s="1"/>
  <c r="AJ2729" i="1"/>
  <c r="AL2729" i="1" s="1"/>
  <c r="AP2729" i="1" s="1"/>
  <c r="AP2730" i="1" s="1"/>
  <c r="AK2729" i="1"/>
  <c r="AQ2729" i="1"/>
  <c r="AQ2730" i="1" s="1"/>
  <c r="AK2702" i="1"/>
  <c r="AK2703" i="1" s="1"/>
  <c r="AJ2702" i="1"/>
  <c r="AL2702" i="1" s="1"/>
  <c r="AP2702" i="1" s="1"/>
  <c r="AP2703" i="1" s="1"/>
  <c r="AQ2702" i="1"/>
  <c r="AQ2703" i="1" s="1"/>
  <c r="AO2680" i="1"/>
  <c r="AK2455" i="1"/>
  <c r="AJ2455" i="1"/>
  <c r="AL2455" i="1" s="1"/>
  <c r="AP2455" i="1" s="1"/>
  <c r="AQ2455" i="1"/>
  <c r="AO2427" i="1"/>
  <c r="AO2428" i="1" s="1"/>
  <c r="AK2157" i="1"/>
  <c r="AK2158" i="1" s="1"/>
  <c r="AJ2157" i="1"/>
  <c r="AL2157" i="1" s="1"/>
  <c r="AP2157" i="1" s="1"/>
  <c r="AP2158" i="1" s="1"/>
  <c r="AQ2157" i="1"/>
  <c r="AQ2158" i="1" s="1"/>
  <c r="AJ1956" i="1"/>
  <c r="AK1956" i="1"/>
  <c r="AQ1956" i="1"/>
  <c r="AQ1957" i="1" s="1"/>
  <c r="AO1820" i="1"/>
  <c r="AO1744" i="1"/>
  <c r="AJ1702" i="1"/>
  <c r="AL1702" i="1" s="1"/>
  <c r="AP1702" i="1" s="1"/>
  <c r="AK1702" i="1"/>
  <c r="AK1703" i="1" s="1"/>
  <c r="AK1704" i="1" s="1"/>
  <c r="AQ1702" i="1"/>
  <c r="AQ1703" i="1" s="1"/>
  <c r="AQ1704" i="1" s="1"/>
  <c r="AJ1619" i="1"/>
  <c r="AL1619" i="1" s="1"/>
  <c r="AP1619" i="1" s="1"/>
  <c r="AK1619" i="1"/>
  <c r="AQ1619" i="1"/>
  <c r="AO1489" i="1"/>
  <c r="AO1430" i="1"/>
  <c r="AJ1325" i="1"/>
  <c r="AK1325" i="1"/>
  <c r="AK1326" i="1" s="1"/>
  <c r="AK1327" i="1" s="1"/>
  <c r="AK1328" i="1" s="1"/>
  <c r="AK1329" i="1" s="1"/>
  <c r="AK1330" i="1" s="1"/>
  <c r="AK1331" i="1" s="1"/>
  <c r="AK1332" i="1" s="1"/>
  <c r="AK1333" i="1" s="1"/>
  <c r="AQ1325" i="1"/>
  <c r="AQ1326" i="1" s="1"/>
  <c r="AQ1327" i="1" s="1"/>
  <c r="AQ1328" i="1" s="1"/>
  <c r="AQ1329" i="1" s="1"/>
  <c r="AQ1330" i="1" s="1"/>
  <c r="AQ1331" i="1" s="1"/>
  <c r="AQ1332" i="1" s="1"/>
  <c r="AQ1333" i="1" s="1"/>
  <c r="AK1239" i="1"/>
  <c r="AK1240" i="1" s="1"/>
  <c r="AQ1239" i="1"/>
  <c r="AQ1240" i="1" s="1"/>
  <c r="AJ1239" i="1"/>
  <c r="AL1239" i="1" s="1"/>
  <c r="AP1239" i="1" s="1"/>
  <c r="AP1240" i="1" s="1"/>
  <c r="AO1186" i="1"/>
  <c r="AK1133" i="1"/>
  <c r="AK1134" i="1" s="1"/>
  <c r="AQ1133" i="1"/>
  <c r="AJ1133" i="1"/>
  <c r="AO1046" i="1"/>
  <c r="AO1017" i="1"/>
  <c r="AO2997" i="1"/>
  <c r="AO2970" i="1"/>
  <c r="AO2863" i="1"/>
  <c r="AJ2770" i="1"/>
  <c r="AL2770" i="1" s="1"/>
  <c r="AP2770" i="1" s="1"/>
  <c r="AP2771" i="1" s="1"/>
  <c r="AP2772" i="1" s="1"/>
  <c r="AK2770" i="1"/>
  <c r="AK2771" i="1" s="1"/>
  <c r="AK2772" i="1" s="1"/>
  <c r="AQ2770" i="1"/>
  <c r="AQ2771" i="1" s="1"/>
  <c r="AQ2772" i="1" s="1"/>
  <c r="AO2694" i="1"/>
  <c r="AQ2658" i="1"/>
  <c r="AQ2659" i="1" s="1"/>
  <c r="AQ2660" i="1" s="1"/>
  <c r="AJ2658" i="1"/>
  <c r="AK2658" i="1"/>
  <c r="AJ2283" i="1"/>
  <c r="AL2283" i="1" s="1"/>
  <c r="AP2283" i="1" s="1"/>
  <c r="AK2283" i="1"/>
  <c r="AQ2283" i="1"/>
  <c r="AJ2163" i="1"/>
  <c r="AK2163" i="1"/>
  <c r="AQ2163" i="1"/>
  <c r="AQ2164" i="1" s="1"/>
  <c r="AK2076" i="1"/>
  <c r="AO2076" i="1"/>
  <c r="AQ2076" i="1"/>
  <c r="AK1955" i="1"/>
  <c r="AQ1955" i="1"/>
  <c r="AO1955" i="1"/>
  <c r="AP1955" i="1"/>
  <c r="AO1834" i="1"/>
  <c r="AJ1660" i="1"/>
  <c r="AK1660" i="1"/>
  <c r="AK1661" i="1" s="1"/>
  <c r="AQ1660" i="1"/>
  <c r="AO1553" i="1"/>
  <c r="AJ3058" i="1"/>
  <c r="AL3058" i="1" s="1"/>
  <c r="AP3058" i="1" s="1"/>
  <c r="AK3058" i="1"/>
  <c r="AK3059" i="1" s="1"/>
  <c r="AQ3058" i="1"/>
  <c r="AQ3059" i="1" s="1"/>
  <c r="AO2927" i="1"/>
  <c r="AO2876" i="1"/>
  <c r="AJ2862" i="1"/>
  <c r="AL2862" i="1" s="1"/>
  <c r="AP2862" i="1" s="1"/>
  <c r="AP2863" i="1" s="1"/>
  <c r="AK2862" i="1"/>
  <c r="AK2863" i="1" s="1"/>
  <c r="AQ2862" i="1"/>
  <c r="AQ2863" i="1" s="1"/>
  <c r="AJ2848" i="1"/>
  <c r="AL2848" i="1" s="1"/>
  <c r="AP2848" i="1" s="1"/>
  <c r="AK2848" i="1"/>
  <c r="AQ2848" i="1"/>
  <c r="AK2841" i="1"/>
  <c r="AJ2841" i="1"/>
  <c r="AL2841" i="1" s="1"/>
  <c r="AP2841" i="1" s="1"/>
  <c r="AQ2841" i="1"/>
  <c r="AK2791" i="1"/>
  <c r="AK2792" i="1" s="1"/>
  <c r="AJ2791" i="1"/>
  <c r="AL2791" i="1" s="1"/>
  <c r="AP2791" i="1" s="1"/>
  <c r="AP2792" i="1" s="1"/>
  <c r="AQ2791" i="1"/>
  <c r="AQ2792" i="1" s="1"/>
  <c r="AO2776" i="1"/>
  <c r="AO2762" i="1"/>
  <c r="AO2742" i="1"/>
  <c r="AJ2693" i="1"/>
  <c r="AL2693" i="1" s="1"/>
  <c r="AP2693" i="1" s="1"/>
  <c r="AP2694" i="1" s="1"/>
  <c r="AK2693" i="1"/>
  <c r="AK2694" i="1" s="1"/>
  <c r="AQ2693" i="1"/>
  <c r="AQ2694" i="1" s="1"/>
  <c r="AK2685" i="1"/>
  <c r="AJ2685" i="1"/>
  <c r="AL2685" i="1" s="1"/>
  <c r="AP2685" i="1" s="1"/>
  <c r="AQ2685" i="1"/>
  <c r="AO2678" i="1"/>
  <c r="AO2671" i="1"/>
  <c r="AJ2664" i="1"/>
  <c r="AL2664" i="1" s="1"/>
  <c r="AP2664" i="1" s="1"/>
  <c r="AK2664" i="1"/>
  <c r="AK2665" i="1" s="1"/>
  <c r="AK2666" i="1" s="1"/>
  <c r="AK2667" i="1" s="1"/>
  <c r="AK2668" i="1" s="1"/>
  <c r="AQ2664" i="1"/>
  <c r="AQ2665" i="1" s="1"/>
  <c r="AQ2666" i="1" s="1"/>
  <c r="AQ2667" i="1" s="1"/>
  <c r="AQ2668" i="1" s="1"/>
  <c r="AO2657" i="1"/>
  <c r="AO2622" i="1"/>
  <c r="AK2568" i="1"/>
  <c r="AK2569" i="1" s="1"/>
  <c r="AJ2568" i="1"/>
  <c r="AL2568" i="1" s="1"/>
  <c r="AP2568" i="1" s="1"/>
  <c r="AQ2568" i="1"/>
  <c r="AQ2569" i="1" s="1"/>
  <c r="AO2561" i="1"/>
  <c r="AO2474" i="1"/>
  <c r="AJ2439" i="1"/>
  <c r="AL2439" i="1" s="1"/>
  <c r="AP2439" i="1" s="1"/>
  <c r="AK2439" i="1"/>
  <c r="AQ2439" i="1"/>
  <c r="AO2432" i="1"/>
  <c r="AO2357" i="1"/>
  <c r="AO2350" i="1"/>
  <c r="AO2337" i="1"/>
  <c r="AO2338" i="1" s="1"/>
  <c r="AO2309" i="1"/>
  <c r="AJ2302" i="1"/>
  <c r="AL2302" i="1" s="1"/>
  <c r="AP2302" i="1" s="1"/>
  <c r="AK2302" i="1"/>
  <c r="AQ2302" i="1"/>
  <c r="AJ2268" i="1"/>
  <c r="AK2268" i="1"/>
  <c r="AQ2268" i="1"/>
  <c r="AQ2269" i="1" s="1"/>
  <c r="AQ2270" i="1" s="1"/>
  <c r="AO2253" i="1"/>
  <c r="AJ2238" i="1"/>
  <c r="AL2238" i="1" s="1"/>
  <c r="AP2238" i="1" s="1"/>
  <c r="AK2238" i="1"/>
  <c r="AQ2238" i="1"/>
  <c r="AJ2216" i="1"/>
  <c r="AL2216" i="1" s="1"/>
  <c r="AP2216" i="1" s="1"/>
  <c r="AK2216" i="1"/>
  <c r="AQ2216" i="1"/>
  <c r="AJ2203" i="1"/>
  <c r="AK2203" i="1"/>
  <c r="AK2204" i="1" s="1"/>
  <c r="AK2205" i="1" s="1"/>
  <c r="AQ2203" i="1"/>
  <c r="AQ2204" i="1" s="1"/>
  <c r="AQ2205" i="1" s="1"/>
  <c r="AJ2197" i="1"/>
  <c r="AL2197" i="1" s="1"/>
  <c r="AP2197" i="1" s="1"/>
  <c r="AK2197" i="1"/>
  <c r="AK2198" i="1" s="1"/>
  <c r="AQ2197" i="1"/>
  <c r="AQ2198" i="1" s="1"/>
  <c r="AO2155" i="1"/>
  <c r="AJ2133" i="1"/>
  <c r="AL2133" i="1" s="1"/>
  <c r="AP2133" i="1" s="1"/>
  <c r="AK2133" i="1"/>
  <c r="AQ2133" i="1"/>
  <c r="AO2126" i="1"/>
  <c r="AJ2119" i="1"/>
  <c r="AL2119" i="1" s="1"/>
  <c r="AP2119" i="1" s="1"/>
  <c r="AP2120" i="1" s="1"/>
  <c r="AK2119" i="1"/>
  <c r="AK2120" i="1" s="1"/>
  <c r="AQ2119" i="1"/>
  <c r="AJ2104" i="1"/>
  <c r="AL2104" i="1" s="1"/>
  <c r="AP2104" i="1" s="1"/>
  <c r="AK2104" i="1"/>
  <c r="AQ2104" i="1"/>
  <c r="AO2090" i="1"/>
  <c r="AO2055" i="1"/>
  <c r="AO2056" i="1" s="1"/>
  <c r="AJ2020" i="1"/>
  <c r="AL2020" i="1" s="1"/>
  <c r="AP2020" i="1" s="1"/>
  <c r="AK2020" i="1"/>
  <c r="AQ2020" i="1"/>
  <c r="AO2012" i="1"/>
  <c r="AO2013" i="1" s="1"/>
  <c r="AJ2005" i="1"/>
  <c r="AL2005" i="1" s="1"/>
  <c r="AP2005" i="1" s="1"/>
  <c r="AP2006" i="1" s="1"/>
  <c r="AK2005" i="1"/>
  <c r="AK2006" i="1" s="1"/>
  <c r="AQ2005" i="1"/>
  <c r="AQ2006" i="1" s="1"/>
  <c r="AO1998" i="1"/>
  <c r="AJ1991" i="1"/>
  <c r="AL1991" i="1" s="1"/>
  <c r="AP1991" i="1" s="1"/>
  <c r="AP1992" i="1" s="1"/>
  <c r="AK1991" i="1"/>
  <c r="AK1992" i="1" s="1"/>
  <c r="AK1993" i="1" s="1"/>
  <c r="AK1994" i="1" s="1"/>
  <c r="AK1995" i="1" s="1"/>
  <c r="AK1996" i="1" s="1"/>
  <c r="AQ1991" i="1"/>
  <c r="AJ1912" i="1"/>
  <c r="AL1912" i="1" s="1"/>
  <c r="AP1912" i="1" s="1"/>
  <c r="AP1913" i="1" s="1"/>
  <c r="AK1912" i="1"/>
  <c r="AK1913" i="1" s="1"/>
  <c r="AQ1912" i="1"/>
  <c r="AQ1913" i="1" s="1"/>
  <c r="AJ1883" i="1"/>
  <c r="AL1883" i="1" s="1"/>
  <c r="AP1883" i="1" s="1"/>
  <c r="AK1883" i="1"/>
  <c r="AK1884" i="1" s="1"/>
  <c r="AK1885" i="1" s="1"/>
  <c r="AQ1883" i="1"/>
  <c r="AQ1884" i="1" s="1"/>
  <c r="AQ1885" i="1" s="1"/>
  <c r="AO1876" i="1"/>
  <c r="AJ1869" i="1"/>
  <c r="AL1869" i="1" s="1"/>
  <c r="AP1869" i="1" s="1"/>
  <c r="AP1870" i="1" s="1"/>
  <c r="AP1871" i="1" s="1"/>
  <c r="AK1869" i="1"/>
  <c r="AK1870" i="1" s="1"/>
  <c r="AK1871" i="1" s="1"/>
  <c r="AQ1869" i="1"/>
  <c r="AQ1870" i="1" s="1"/>
  <c r="AQ1871" i="1" s="1"/>
  <c r="AJ1854" i="1"/>
  <c r="AK1854" i="1"/>
  <c r="AK1855" i="1" s="1"/>
  <c r="AQ1854" i="1"/>
  <c r="AQ1855" i="1" s="1"/>
  <c r="AJ1826" i="1"/>
  <c r="AL1826" i="1" s="1"/>
  <c r="AP1826" i="1" s="1"/>
  <c r="AK1826" i="1"/>
  <c r="AQ1826" i="1"/>
  <c r="AO1798" i="1"/>
  <c r="AO1742" i="1"/>
  <c r="AO1729" i="1"/>
  <c r="AO1700" i="1"/>
  <c r="AJ1693" i="1"/>
  <c r="AL1693" i="1" s="1"/>
  <c r="AP1693" i="1" s="1"/>
  <c r="AP1694" i="1" s="1"/>
  <c r="AP1695" i="1" s="1"/>
  <c r="AK1693" i="1"/>
  <c r="AK1694" i="1" s="1"/>
  <c r="AK1695" i="1" s="1"/>
  <c r="AK1696" i="1" s="1"/>
  <c r="AK1697" i="1" s="1"/>
  <c r="AK1698" i="1" s="1"/>
  <c r="AK1699" i="1" s="1"/>
  <c r="AK1700" i="1" s="1"/>
  <c r="AK1701" i="1" s="1"/>
  <c r="AQ1693" i="1"/>
  <c r="AQ1694" i="1" s="1"/>
  <c r="AQ1695" i="1" s="1"/>
  <c r="AQ1696" i="1" s="1"/>
  <c r="AQ1697" i="1" s="1"/>
  <c r="AQ1698" i="1" s="1"/>
  <c r="AQ1699" i="1" s="1"/>
  <c r="AQ1700" i="1" s="1"/>
  <c r="AQ1701" i="1" s="1"/>
  <c r="AO1652" i="1"/>
  <c r="AJ1645" i="1"/>
  <c r="AL1645" i="1" s="1"/>
  <c r="AP1645" i="1" s="1"/>
  <c r="AP1646" i="1" s="1"/>
  <c r="AP1647" i="1" s="1"/>
  <c r="AK1645" i="1"/>
  <c r="AK1646" i="1" s="1"/>
  <c r="AK1647" i="1" s="1"/>
  <c r="AQ1645" i="1"/>
  <c r="AQ1646" i="1" s="1"/>
  <c r="AQ1647" i="1" s="1"/>
  <c r="AO1632" i="1"/>
  <c r="AJ1610" i="1"/>
  <c r="AK1610" i="1"/>
  <c r="AK1611" i="1" s="1"/>
  <c r="AQ1610" i="1"/>
  <c r="AQ1611" i="1" s="1"/>
  <c r="AJ1602" i="1"/>
  <c r="AK1602" i="1"/>
  <c r="AO1602" i="1"/>
  <c r="AP1602" i="1"/>
  <c r="AQ1602" i="1"/>
  <c r="AO1589" i="1"/>
  <c r="AJ1582" i="1"/>
  <c r="AL1582" i="1" s="1"/>
  <c r="AP1582" i="1" s="1"/>
  <c r="AK1582" i="1"/>
  <c r="AQ1582" i="1"/>
  <c r="AO1574" i="1"/>
  <c r="AO1575" i="1" s="1"/>
  <c r="AJ1566" i="1"/>
  <c r="AL1566" i="1" s="1"/>
  <c r="AP1566" i="1" s="1"/>
  <c r="AP1567" i="1" s="1"/>
  <c r="AP1568" i="1" s="1"/>
  <c r="AK1566" i="1"/>
  <c r="AK1567" i="1" s="1"/>
  <c r="AK1568" i="1" s="1"/>
  <c r="AQ1566" i="1"/>
  <c r="AQ1567" i="1" s="1"/>
  <c r="AQ1568" i="1" s="1"/>
  <c r="AO1559" i="1"/>
  <c r="AO1560" i="1" s="1"/>
  <c r="AO1495" i="1"/>
  <c r="AO1480" i="1"/>
  <c r="AK1450" i="1"/>
  <c r="AJ1450" i="1"/>
  <c r="AL1450" i="1" s="1"/>
  <c r="AP1450" i="1" s="1"/>
  <c r="AQ1450" i="1"/>
  <c r="AO1414" i="1"/>
  <c r="AJ1365" i="1"/>
  <c r="AK1365" i="1"/>
  <c r="AK1366" i="1" s="1"/>
  <c r="AQ1365" i="1"/>
  <c r="AQ1366" i="1" s="1"/>
  <c r="AJ1358" i="1"/>
  <c r="AL1358" i="1" s="1"/>
  <c r="AP1358" i="1" s="1"/>
  <c r="AK1358" i="1"/>
  <c r="AQ1358" i="1"/>
  <c r="AJ1309" i="1"/>
  <c r="AL1309" i="1" s="1"/>
  <c r="AP1309" i="1" s="1"/>
  <c r="AK1309" i="1"/>
  <c r="AQ1309" i="1"/>
  <c r="AO1295" i="1"/>
  <c r="AO1288" i="1"/>
  <c r="AJ1281" i="1"/>
  <c r="AL1281" i="1" s="1"/>
  <c r="AP1281" i="1" s="1"/>
  <c r="AK1281" i="1"/>
  <c r="AK1282" i="1" s="1"/>
  <c r="AQ1281" i="1"/>
  <c r="AQ1282" i="1" s="1"/>
  <c r="AO1252" i="1"/>
  <c r="AJ1237" i="1"/>
  <c r="AL1237" i="1" s="1"/>
  <c r="AP1237" i="1" s="1"/>
  <c r="AP1238" i="1" s="1"/>
  <c r="AK1237" i="1"/>
  <c r="AK1238" i="1" s="1"/>
  <c r="AQ1237" i="1"/>
  <c r="AQ1238" i="1" s="1"/>
  <c r="AJ1230" i="1"/>
  <c r="AL1230" i="1" s="1"/>
  <c r="AP1230" i="1" s="1"/>
  <c r="AP1231" i="1" s="1"/>
  <c r="AK1230" i="1"/>
  <c r="AK1231" i="1" s="1"/>
  <c r="AQ1230" i="1"/>
  <c r="AQ1231" i="1" s="1"/>
  <c r="AJ1223" i="1"/>
  <c r="AL1223" i="1" s="1"/>
  <c r="AP1223" i="1" s="1"/>
  <c r="AP1224" i="1" s="1"/>
  <c r="AP1225" i="1" s="1"/>
  <c r="AK1223" i="1"/>
  <c r="AK1224" i="1" s="1"/>
  <c r="AK1225" i="1" s="1"/>
  <c r="AQ1223" i="1"/>
  <c r="AQ1224" i="1" s="1"/>
  <c r="AQ1225" i="1" s="1"/>
  <c r="AJ1208" i="1"/>
  <c r="AL1208" i="1" s="1"/>
  <c r="AP1208" i="1" s="1"/>
  <c r="AP1209" i="1" s="1"/>
  <c r="AP1210" i="1" s="1"/>
  <c r="AK1208" i="1"/>
  <c r="AK1209" i="1" s="1"/>
  <c r="AK1210" i="1" s="1"/>
  <c r="AQ1208" i="1"/>
  <c r="AQ1209" i="1" s="1"/>
  <c r="AQ1210" i="1" s="1"/>
  <c r="AJ1200" i="1"/>
  <c r="AL1200" i="1" s="1"/>
  <c r="AP1200" i="1" s="1"/>
  <c r="AP1201" i="1" s="1"/>
  <c r="AK1200" i="1"/>
  <c r="AK1201" i="1" s="1"/>
  <c r="AK1202" i="1" s="1"/>
  <c r="AK1203" i="1" s="1"/>
  <c r="AQ1200" i="1"/>
  <c r="AQ1201" i="1" s="1"/>
  <c r="AQ1202" i="1" s="1"/>
  <c r="AQ1203" i="1" s="1"/>
  <c r="AO1184" i="1"/>
  <c r="AJ1163" i="1"/>
  <c r="AL1163" i="1" s="1"/>
  <c r="AP1163" i="1" s="1"/>
  <c r="AP1164" i="1" s="1"/>
  <c r="AK1163" i="1"/>
  <c r="AK1164" i="1" s="1"/>
  <c r="AQ1163" i="1"/>
  <c r="AQ1164" i="1" s="1"/>
  <c r="AO1124" i="1"/>
  <c r="AO1079" i="1"/>
  <c r="AO1080" i="1" s="1"/>
  <c r="AO1037" i="1"/>
  <c r="AO990" i="1"/>
  <c r="AO991" i="1" s="1"/>
  <c r="AK939" i="1"/>
  <c r="AK940" i="1" s="1"/>
  <c r="AK941" i="1" s="1"/>
  <c r="AQ939" i="1"/>
  <c r="AQ940" i="1" s="1"/>
  <c r="AQ941" i="1" s="1"/>
  <c r="AJ939" i="1"/>
  <c r="AL939" i="1" s="1"/>
  <c r="AP939" i="1" s="1"/>
  <c r="AP940" i="1" s="1"/>
  <c r="AP941" i="1" s="1"/>
  <c r="AK907" i="1"/>
  <c r="AJ907" i="1"/>
  <c r="AL907" i="1" s="1"/>
  <c r="AP907" i="1" s="1"/>
  <c r="AQ907" i="1"/>
  <c r="AJ3039" i="1"/>
  <c r="AL3039" i="1" s="1"/>
  <c r="AP3039" i="1" s="1"/>
  <c r="AK3039" i="1"/>
  <c r="AK3040" i="1" s="1"/>
  <c r="AK3041" i="1" s="1"/>
  <c r="AQ3039" i="1"/>
  <c r="AQ3040" i="1" s="1"/>
  <c r="AQ3041" i="1" s="1"/>
  <c r="AO2991" i="1"/>
  <c r="AO2624" i="1"/>
  <c r="AK2576" i="1"/>
  <c r="AK2577" i="1" s="1"/>
  <c r="AK2578" i="1" s="1"/>
  <c r="AK2579" i="1" s="1"/>
  <c r="AK2580" i="1" s="1"/>
  <c r="AJ2576" i="1"/>
  <c r="AL2576" i="1" s="1"/>
  <c r="AP2576" i="1" s="1"/>
  <c r="AP2577" i="1" s="1"/>
  <c r="AQ2576" i="1"/>
  <c r="AQ2577" i="1" s="1"/>
  <c r="AQ2578" i="1" s="1"/>
  <c r="AQ2579" i="1" s="1"/>
  <c r="AQ2580" i="1" s="1"/>
  <c r="AJ2284" i="1"/>
  <c r="AL2284" i="1" s="1"/>
  <c r="AP2284" i="1" s="1"/>
  <c r="AP2285" i="1" s="1"/>
  <c r="AK2284" i="1"/>
  <c r="AK2285" i="1" s="1"/>
  <c r="AK2286" i="1" s="1"/>
  <c r="AK2287" i="1" s="1"/>
  <c r="AQ2284" i="1"/>
  <c r="AQ2285" i="1" s="1"/>
  <c r="AQ2286" i="1" s="1"/>
  <c r="AQ2287" i="1" s="1"/>
  <c r="AK2248" i="1"/>
  <c r="AK2249" i="1" s="1"/>
  <c r="AJ2248" i="1"/>
  <c r="AL2248" i="1" s="1"/>
  <c r="AP2248" i="1" s="1"/>
  <c r="AP2249" i="1" s="1"/>
  <c r="AQ2248" i="1"/>
  <c r="AQ2249" i="1" s="1"/>
  <c r="AK2142" i="1"/>
  <c r="AJ2142" i="1"/>
  <c r="AL2142" i="1" s="1"/>
  <c r="AP2142" i="1" s="1"/>
  <c r="AQ2142" i="1"/>
  <c r="AO2050" i="1"/>
  <c r="AO2051" i="1" s="1"/>
  <c r="AO1949" i="1"/>
  <c r="AK1949" i="1"/>
  <c r="AJ1914" i="1"/>
  <c r="AL1914" i="1" s="1"/>
  <c r="AP1914" i="1" s="1"/>
  <c r="AK1914" i="1"/>
  <c r="AQ1914" i="1"/>
  <c r="AJ1842" i="1"/>
  <c r="AL1842" i="1" s="1"/>
  <c r="AP1842" i="1" s="1"/>
  <c r="AP1843" i="1" s="1"/>
  <c r="AP1844" i="1" s="1"/>
  <c r="AK1842" i="1"/>
  <c r="AK1843" i="1" s="1"/>
  <c r="AK1844" i="1" s="1"/>
  <c r="AQ1842" i="1"/>
  <c r="AN1815" i="1"/>
  <c r="AR1815" i="1" s="1"/>
  <c r="AS1815" i="1"/>
  <c r="AJ1438" i="1"/>
  <c r="AO1438" i="1"/>
  <c r="AO3046" i="1"/>
  <c r="AO2964" i="1"/>
  <c r="AO2843" i="1"/>
  <c r="AO2771" i="1"/>
  <c r="AO2772" i="1" s="1"/>
  <c r="AO2744" i="1"/>
  <c r="AJ2631" i="1"/>
  <c r="AL2631" i="1" s="1"/>
  <c r="AP2631" i="1" s="1"/>
  <c r="AK2631" i="1"/>
  <c r="AQ2631" i="1"/>
  <c r="AK2549" i="1"/>
  <c r="AK2550" i="1" s="1"/>
  <c r="AK2551" i="1" s="1"/>
  <c r="AK2552" i="1" s="1"/>
  <c r="AK2553" i="1" s="1"/>
  <c r="AK2554" i="1" s="1"/>
  <c r="AJ2549" i="1"/>
  <c r="AL2549" i="1" s="1"/>
  <c r="AP2549" i="1" s="1"/>
  <c r="AP2550" i="1" s="1"/>
  <c r="AP2551" i="1" s="1"/>
  <c r="AP2552" i="1" s="1"/>
  <c r="AP2553" i="1" s="1"/>
  <c r="AP2554" i="1" s="1"/>
  <c r="AQ2549" i="1"/>
  <c r="AQ2550" i="1" s="1"/>
  <c r="AQ2551" i="1" s="1"/>
  <c r="AQ2552" i="1" s="1"/>
  <c r="AQ2553" i="1" s="1"/>
  <c r="AQ2554" i="1" s="1"/>
  <c r="AJ2512" i="1"/>
  <c r="AL2512" i="1" s="1"/>
  <c r="AP2512" i="1" s="1"/>
  <c r="AK2512" i="1"/>
  <c r="AQ2512" i="1"/>
  <c r="AO2448" i="1"/>
  <c r="AJ2379" i="1"/>
  <c r="AL2379" i="1" s="1"/>
  <c r="AP2379" i="1" s="1"/>
  <c r="AP2380" i="1" s="1"/>
  <c r="AK2379" i="1"/>
  <c r="AK2380" i="1" s="1"/>
  <c r="AQ2379" i="1"/>
  <c r="AQ2380" i="1" s="1"/>
  <c r="AO2255" i="1"/>
  <c r="AJ2007" i="1"/>
  <c r="AL2007" i="1" s="1"/>
  <c r="AP2007" i="1" s="1"/>
  <c r="AP2008" i="1" s="1"/>
  <c r="AK2007" i="1"/>
  <c r="AK2008" i="1" s="1"/>
  <c r="AQ2007" i="1"/>
  <c r="AQ2008" i="1" s="1"/>
  <c r="AJ1878" i="1"/>
  <c r="AL1878" i="1" s="1"/>
  <c r="AP1878" i="1" s="1"/>
  <c r="AK1878" i="1"/>
  <c r="AQ1878" i="1"/>
  <c r="AJ1758" i="1"/>
  <c r="AL1758" i="1" s="1"/>
  <c r="AP1758" i="1" s="1"/>
  <c r="AP1759" i="1" s="1"/>
  <c r="AP1760" i="1" s="1"/>
  <c r="AK1758" i="1"/>
  <c r="AK1759" i="1" s="1"/>
  <c r="AK1760" i="1" s="1"/>
  <c r="AQ1758" i="1"/>
  <c r="AJ1709" i="1"/>
  <c r="AL1709" i="1" s="1"/>
  <c r="AP1709" i="1" s="1"/>
  <c r="AP1710" i="1" s="1"/>
  <c r="AK1709" i="1"/>
  <c r="AQ1709" i="1"/>
  <c r="AQ1710" i="1" s="1"/>
  <c r="AK1576" i="1"/>
  <c r="AQ1576" i="1"/>
  <c r="AJ1576" i="1"/>
  <c r="AL1576" i="1" s="1"/>
  <c r="AP1576" i="1" s="1"/>
  <c r="AK1467" i="1"/>
  <c r="AJ1467" i="1"/>
  <c r="AL1467" i="1" s="1"/>
  <c r="AP1467" i="1" s="1"/>
  <c r="AP1468" i="1" s="1"/>
  <c r="AP1469" i="1" s="1"/>
  <c r="AQ1467" i="1"/>
  <c r="AJ1416" i="1"/>
  <c r="AL1416" i="1" s="1"/>
  <c r="AP1416" i="1" s="1"/>
  <c r="AP1417" i="1" s="1"/>
  <c r="AP1418" i="1" s="1"/>
  <c r="AK1416" i="1"/>
  <c r="AK1417" i="1" s="1"/>
  <c r="AK1418" i="1" s="1"/>
  <c r="AK1419" i="1" s="1"/>
  <c r="AK1420" i="1" s="1"/>
  <c r="AK1421" i="1" s="1"/>
  <c r="AQ1416" i="1"/>
  <c r="AQ1417" i="1" s="1"/>
  <c r="AQ1418" i="1" s="1"/>
  <c r="AQ1419" i="1" s="1"/>
  <c r="AQ1420" i="1" s="1"/>
  <c r="AQ1421" i="1" s="1"/>
  <c r="AO1387" i="1"/>
  <c r="AK1311" i="1"/>
  <c r="AO1311" i="1"/>
  <c r="AO1312" i="1" s="1"/>
  <c r="AK1165" i="1"/>
  <c r="AK1166" i="1" s="1"/>
  <c r="AK1167" i="1" s="1"/>
  <c r="AK1168" i="1" s="1"/>
  <c r="AK1169" i="1" s="1"/>
  <c r="AK1170" i="1" s="1"/>
  <c r="AJ1165" i="1"/>
  <c r="AQ1165" i="1"/>
  <c r="AQ1166" i="1" s="1"/>
  <c r="AQ1167" i="1" s="1"/>
  <c r="AQ1168" i="1" s="1"/>
  <c r="AQ1169" i="1" s="1"/>
  <c r="AQ1170" i="1" s="1"/>
  <c r="AO1039" i="1"/>
  <c r="AQ1039" i="1"/>
  <c r="AQ1004" i="1"/>
  <c r="AJ1004" i="1"/>
  <c r="AL1004" i="1" s="1"/>
  <c r="AP1004" i="1" s="1"/>
  <c r="AK1004" i="1"/>
  <c r="AJ2914" i="1"/>
  <c r="AJ2915" i="1" s="1"/>
  <c r="AO2914" i="1"/>
  <c r="AK2575" i="1"/>
  <c r="AJ2575" i="1"/>
  <c r="AO2575" i="1"/>
  <c r="AJ3017" i="1"/>
  <c r="AL3017" i="1" s="1"/>
  <c r="AP3017" i="1" s="1"/>
  <c r="AK3017" i="1"/>
  <c r="AQ3017" i="1"/>
  <c r="AJ2935" i="1"/>
  <c r="AL2935" i="1" s="1"/>
  <c r="AP2935" i="1" s="1"/>
  <c r="AK2935" i="1"/>
  <c r="AK2936" i="1" s="1"/>
  <c r="AK2937" i="1" s="1"/>
  <c r="AQ2935" i="1"/>
  <c r="AQ2936" i="1" s="1"/>
  <c r="AQ2937" i="1" s="1"/>
  <c r="AK2877" i="1"/>
  <c r="AK2878" i="1" s="1"/>
  <c r="AJ2877" i="1"/>
  <c r="AL2877" i="1" s="1"/>
  <c r="AP2877" i="1" s="1"/>
  <c r="AP2878" i="1" s="1"/>
  <c r="AQ2877" i="1"/>
  <c r="AQ2878" i="1" s="1"/>
  <c r="AJ2849" i="1"/>
  <c r="AL2849" i="1" s="1"/>
  <c r="AP2849" i="1" s="1"/>
  <c r="AP2850" i="1" s="1"/>
  <c r="AK2849" i="1"/>
  <c r="AK2850" i="1" s="1"/>
  <c r="AQ2849" i="1"/>
  <c r="AQ2850" i="1" s="1"/>
  <c r="AO2792" i="1"/>
  <c r="AJ2679" i="1"/>
  <c r="AL2679" i="1" s="1"/>
  <c r="AP2679" i="1" s="1"/>
  <c r="AP2680" i="1" s="1"/>
  <c r="AK2679" i="1"/>
  <c r="AK2680" i="1" s="1"/>
  <c r="AQ2679" i="1"/>
  <c r="AQ2680" i="1" s="1"/>
  <c r="AJ2608" i="1"/>
  <c r="AL2608" i="1" s="1"/>
  <c r="AP2608" i="1" s="1"/>
  <c r="AK2608" i="1"/>
  <c r="AQ2608" i="1"/>
  <c r="AO2454" i="1"/>
  <c r="AJ2392" i="1"/>
  <c r="AL2392" i="1" s="1"/>
  <c r="AP2392" i="1" s="1"/>
  <c r="AP2393" i="1" s="1"/>
  <c r="AK2392" i="1"/>
  <c r="AK2393" i="1" s="1"/>
  <c r="AQ2392" i="1"/>
  <c r="AQ2393" i="1" s="1"/>
  <c r="AO2141" i="1"/>
  <c r="AO2042" i="1"/>
  <c r="AO2006" i="1"/>
  <c r="AO1884" i="1"/>
  <c r="AJ1884" i="1"/>
  <c r="AJ1885" i="1" s="1"/>
  <c r="AP1884" i="1"/>
  <c r="AP1885" i="1" s="1"/>
  <c r="AJ1827" i="1"/>
  <c r="AL1827" i="1" s="1"/>
  <c r="AP1827" i="1" s="1"/>
  <c r="AK1827" i="1"/>
  <c r="AK1828" i="1" s="1"/>
  <c r="AQ1827" i="1"/>
  <c r="AQ1828" i="1" s="1"/>
  <c r="AJ1743" i="1"/>
  <c r="AL1743" i="1" s="1"/>
  <c r="AP1743" i="1" s="1"/>
  <c r="AP1744" i="1" s="1"/>
  <c r="AP1745" i="1" s="1"/>
  <c r="AK1743" i="1"/>
  <c r="AK1744" i="1" s="1"/>
  <c r="AK1745" i="1" s="1"/>
  <c r="AQ1743" i="1"/>
  <c r="AQ1744" i="1" s="1"/>
  <c r="AQ1745" i="1" s="1"/>
  <c r="AO1688" i="1"/>
  <c r="AO1646" i="1"/>
  <c r="AO1647" i="1" s="1"/>
  <c r="AO1611" i="1"/>
  <c r="AO3078" i="1"/>
  <c r="AO3071" i="1"/>
  <c r="AQ3044" i="1"/>
  <c r="AQ3045" i="1" s="1"/>
  <c r="AQ3046" i="1" s="1"/>
  <c r="AJ3044" i="1"/>
  <c r="AL3044" i="1" s="1"/>
  <c r="AP3044" i="1" s="1"/>
  <c r="AP3045" i="1" s="1"/>
  <c r="AP3046" i="1" s="1"/>
  <c r="AK3044" i="1"/>
  <c r="AK3045" i="1" s="1"/>
  <c r="AK3046" i="1" s="1"/>
  <c r="AK2969" i="1"/>
  <c r="AK2970" i="1" s="1"/>
  <c r="AJ2969" i="1"/>
  <c r="AL2969" i="1" s="1"/>
  <c r="AP2969" i="1" s="1"/>
  <c r="AP2970" i="1" s="1"/>
  <c r="AQ2969" i="1"/>
  <c r="AQ2970" i="1" s="1"/>
  <c r="AO2962" i="1"/>
  <c r="AJ2948" i="1"/>
  <c r="AL2948" i="1" s="1"/>
  <c r="AP2948" i="1" s="1"/>
  <c r="AP2949" i="1" s="1"/>
  <c r="AP2950" i="1" s="1"/>
  <c r="AK2948" i="1"/>
  <c r="AK2949" i="1" s="1"/>
  <c r="AK2950" i="1" s="1"/>
  <c r="AQ2948" i="1"/>
  <c r="AQ2949" i="1" s="1"/>
  <c r="AQ2950" i="1" s="1"/>
  <c r="AO2940" i="1"/>
  <c r="AO2919" i="1"/>
  <c r="AJ2905" i="1"/>
  <c r="AL2905" i="1" s="1"/>
  <c r="AP2905" i="1" s="1"/>
  <c r="AP2906" i="1" s="1"/>
  <c r="AK2905" i="1"/>
  <c r="AK2906" i="1" s="1"/>
  <c r="AK2907" i="1" s="1"/>
  <c r="AK2908" i="1" s="1"/>
  <c r="AQ2905" i="1"/>
  <c r="AQ2906" i="1" s="1"/>
  <c r="AQ2907" i="1" s="1"/>
  <c r="AQ2908" i="1" s="1"/>
  <c r="AO2890" i="1"/>
  <c r="AO2891" i="1" s="1"/>
  <c r="AO2883" i="1"/>
  <c r="AQ2869" i="1"/>
  <c r="AQ2870" i="1" s="1"/>
  <c r="AQ2871" i="1" s="1"/>
  <c r="AQ2872" i="1" s="1"/>
  <c r="AQ2873" i="1" s="1"/>
  <c r="AQ2874" i="1" s="1"/>
  <c r="AJ2869" i="1"/>
  <c r="AL2869" i="1" s="1"/>
  <c r="AP2869" i="1" s="1"/>
  <c r="AP2870" i="1" s="1"/>
  <c r="AP2871" i="1" s="1"/>
  <c r="AK2869" i="1"/>
  <c r="AK2870" i="1" s="1"/>
  <c r="AK2871" i="1" s="1"/>
  <c r="AK2872" i="1" s="1"/>
  <c r="AK2873" i="1" s="1"/>
  <c r="AK2874" i="1" s="1"/>
  <c r="AO2854" i="1"/>
  <c r="AO2855" i="1" s="1"/>
  <c r="AJ2833" i="1"/>
  <c r="AL2833" i="1" s="1"/>
  <c r="AP2833" i="1" s="1"/>
  <c r="AK2833" i="1"/>
  <c r="AQ2833" i="1"/>
  <c r="AO2826" i="1"/>
  <c r="AO2827" i="1" s="1"/>
  <c r="AO2819" i="1"/>
  <c r="AJ2805" i="1"/>
  <c r="AL2805" i="1" s="1"/>
  <c r="AP2805" i="1" s="1"/>
  <c r="AP2806" i="1" s="1"/>
  <c r="AK2805" i="1"/>
  <c r="AK2806" i="1" s="1"/>
  <c r="AQ2805" i="1"/>
  <c r="AQ2806" i="1" s="1"/>
  <c r="AJ2798" i="1"/>
  <c r="AL2798" i="1" s="1"/>
  <c r="AP2798" i="1" s="1"/>
  <c r="AP2799" i="1" s="1"/>
  <c r="AP2800" i="1" s="1"/>
  <c r="AK2798" i="1"/>
  <c r="AK2799" i="1" s="1"/>
  <c r="AK2800" i="1" s="1"/>
  <c r="AQ2798" i="1"/>
  <c r="AQ2799" i="1" s="1"/>
  <c r="AQ2800" i="1" s="1"/>
  <c r="AO2769" i="1"/>
  <c r="AO2734" i="1"/>
  <c r="AO2735" i="1" s="1"/>
  <c r="AO2714" i="1"/>
  <c r="AO2715" i="1" s="1"/>
  <c r="AO2614" i="1"/>
  <c r="AJ2600" i="1"/>
  <c r="AL2600" i="1" s="1"/>
  <c r="AP2600" i="1" s="1"/>
  <c r="AP2601" i="1" s="1"/>
  <c r="AK2600" i="1"/>
  <c r="AK2601" i="1" s="1"/>
  <c r="AQ2600" i="1"/>
  <c r="AQ2601" i="1" s="1"/>
  <c r="AO2540" i="1"/>
  <c r="AO2541" i="1" s="1"/>
  <c r="AO2532" i="1"/>
  <c r="AJ2517" i="1"/>
  <c r="AL2517" i="1" s="1"/>
  <c r="AP2517" i="1" s="1"/>
  <c r="AP2518" i="1" s="1"/>
  <c r="AK2517" i="1"/>
  <c r="AK2518" i="1" s="1"/>
  <c r="AK2519" i="1" s="1"/>
  <c r="AQ2517" i="1"/>
  <c r="AQ2518" i="1" s="1"/>
  <c r="AQ2519" i="1" s="1"/>
  <c r="AO2503" i="1"/>
  <c r="AO2504" i="1" s="1"/>
  <c r="AJ2453" i="1"/>
  <c r="AL2453" i="1" s="1"/>
  <c r="AP2453" i="1" s="1"/>
  <c r="AP2454" i="1" s="1"/>
  <c r="AK2453" i="1"/>
  <c r="AK2454" i="1" s="1"/>
  <c r="AQ2453" i="1"/>
  <c r="AQ2454" i="1" s="1"/>
  <c r="AO2411" i="1"/>
  <c r="AJ2404" i="1"/>
  <c r="AK2404" i="1"/>
  <c r="AK2405" i="1" s="1"/>
  <c r="AK2406" i="1" s="1"/>
  <c r="AQ2404" i="1"/>
  <c r="AQ2405" i="1" s="1"/>
  <c r="AQ2406" i="1" s="1"/>
  <c r="AJ2383" i="1"/>
  <c r="AL2383" i="1" s="1"/>
  <c r="AP2383" i="1" s="1"/>
  <c r="AK2383" i="1"/>
  <c r="AQ2383" i="1"/>
  <c r="AO2377" i="1"/>
  <c r="AJ2343" i="1"/>
  <c r="AL2343" i="1" s="1"/>
  <c r="AP2343" i="1" s="1"/>
  <c r="AK2343" i="1"/>
  <c r="AQ2343" i="1"/>
  <c r="AJ2322" i="1"/>
  <c r="AL2322" i="1" s="1"/>
  <c r="AP2322" i="1" s="1"/>
  <c r="AP2323" i="1" s="1"/>
  <c r="AK2322" i="1"/>
  <c r="AK2323" i="1" s="1"/>
  <c r="AK2324" i="1" s="1"/>
  <c r="AK2325" i="1" s="1"/>
  <c r="AK2326" i="1" s="1"/>
  <c r="AK2327" i="1" s="1"/>
  <c r="AQ2322" i="1"/>
  <c r="AQ2323" i="1" s="1"/>
  <c r="AQ2324" i="1" s="1"/>
  <c r="AQ2325" i="1" s="1"/>
  <c r="AQ2326" i="1" s="1"/>
  <c r="AQ2327" i="1" s="1"/>
  <c r="AK2315" i="1"/>
  <c r="AK2316" i="1" s="1"/>
  <c r="AJ2315" i="1"/>
  <c r="AL2315" i="1" s="1"/>
  <c r="AP2315" i="1" s="1"/>
  <c r="AP2316" i="1" s="1"/>
  <c r="AQ2315" i="1"/>
  <c r="AQ2316" i="1" s="1"/>
  <c r="AJ2295" i="1"/>
  <c r="AL2295" i="1" s="1"/>
  <c r="AP2295" i="1" s="1"/>
  <c r="AP2296" i="1" s="1"/>
  <c r="AK2295" i="1"/>
  <c r="AK2296" i="1" s="1"/>
  <c r="AK2297" i="1" s="1"/>
  <c r="AK2298" i="1" s="1"/>
  <c r="AQ2295" i="1"/>
  <c r="AQ2296" i="1" s="1"/>
  <c r="AQ2297" i="1" s="1"/>
  <c r="AQ2298" i="1" s="1"/>
  <c r="AJ2245" i="1"/>
  <c r="AL2245" i="1" s="1"/>
  <c r="AP2245" i="1" s="1"/>
  <c r="AK2245" i="1"/>
  <c r="AQ2245" i="1"/>
  <c r="AO2230" i="1"/>
  <c r="AO2162" i="1"/>
  <c r="AO2147" i="1"/>
  <c r="AQ2069" i="1"/>
  <c r="AQ2070" i="1" s="1"/>
  <c r="AJ2069" i="1"/>
  <c r="AL2069" i="1" s="1"/>
  <c r="AP2069" i="1" s="1"/>
  <c r="AP2070" i="1" s="1"/>
  <c r="AK2069" i="1"/>
  <c r="AK2070" i="1" s="1"/>
  <c r="AO2061" i="1"/>
  <c r="AO1919" i="1"/>
  <c r="AO1920" i="1" s="1"/>
  <c r="AO1904" i="1"/>
  <c r="AJ1897" i="1"/>
  <c r="AL1897" i="1" s="1"/>
  <c r="AP1897" i="1" s="1"/>
  <c r="AK1897" i="1"/>
  <c r="AQ1897" i="1"/>
  <c r="AK1839" i="1"/>
  <c r="AJ1839" i="1"/>
  <c r="AL1839" i="1" s="1"/>
  <c r="AP1839" i="1" s="1"/>
  <c r="AQ1839" i="1"/>
  <c r="AJ1833" i="1"/>
  <c r="AL1833" i="1" s="1"/>
  <c r="AP1833" i="1" s="1"/>
  <c r="AP1834" i="1" s="1"/>
  <c r="AP1835" i="1" s="1"/>
  <c r="AK1833" i="1"/>
  <c r="AK1834" i="1" s="1"/>
  <c r="AK1835" i="1" s="1"/>
  <c r="AK1836" i="1" s="1"/>
  <c r="AK1837" i="1" s="1"/>
  <c r="AK1838" i="1" s="1"/>
  <c r="AQ1833" i="1"/>
  <c r="AQ1834" i="1" s="1"/>
  <c r="AQ1835" i="1" s="1"/>
  <c r="AQ1836" i="1" s="1"/>
  <c r="AQ1837" i="1" s="1"/>
  <c r="AQ1838" i="1" s="1"/>
  <c r="AJ1812" i="1"/>
  <c r="AK1812" i="1"/>
  <c r="AK1813" i="1" s="1"/>
  <c r="AK1814" i="1" s="1"/>
  <c r="AK1815" i="1" s="1"/>
  <c r="AQ1812" i="1"/>
  <c r="AQ1813" i="1" s="1"/>
  <c r="AQ1814" i="1" s="1"/>
  <c r="AQ1815" i="1" s="1"/>
  <c r="AQ1804" i="1"/>
  <c r="AQ1805" i="1" s="1"/>
  <c r="AQ1806" i="1" s="1"/>
  <c r="AQ1807" i="1" s="1"/>
  <c r="AQ1808" i="1" s="1"/>
  <c r="AQ1809" i="1" s="1"/>
  <c r="AQ1810" i="1" s="1"/>
  <c r="AJ1804" i="1"/>
  <c r="AL1804" i="1" s="1"/>
  <c r="AP1804" i="1" s="1"/>
  <c r="AP1805" i="1" s="1"/>
  <c r="AP1806" i="1" s="1"/>
  <c r="AK1804" i="1"/>
  <c r="AK1805" i="1" s="1"/>
  <c r="AK1806" i="1" s="1"/>
  <c r="AK1807" i="1" s="1"/>
  <c r="AK1808" i="1" s="1"/>
  <c r="AK1809" i="1" s="1"/>
  <c r="AK1810" i="1" s="1"/>
  <c r="AJ1784" i="1"/>
  <c r="AL1784" i="1" s="1"/>
  <c r="AP1784" i="1" s="1"/>
  <c r="AP1785" i="1" s="1"/>
  <c r="AP1786" i="1" s="1"/>
  <c r="AP1787" i="1" s="1"/>
  <c r="AK1784" i="1"/>
  <c r="AK1785" i="1" s="1"/>
  <c r="AK1786" i="1" s="1"/>
  <c r="AK1787" i="1" s="1"/>
  <c r="AQ1784" i="1"/>
  <c r="AQ1785" i="1" s="1"/>
  <c r="AQ1786" i="1" s="1"/>
  <c r="AQ1787" i="1" s="1"/>
  <c r="AO1777" i="1"/>
  <c r="AJ1735" i="1"/>
  <c r="AL1735" i="1" s="1"/>
  <c r="AP1735" i="1" s="1"/>
  <c r="AP1736" i="1" s="1"/>
  <c r="AK1735" i="1"/>
  <c r="AK1736" i="1" s="1"/>
  <c r="AQ1735" i="1"/>
  <c r="AQ1736" i="1" s="1"/>
  <c r="AJ1707" i="1"/>
  <c r="AL1707" i="1" s="1"/>
  <c r="AP1707" i="1" s="1"/>
  <c r="AP1708" i="1" s="1"/>
  <c r="AK1707" i="1"/>
  <c r="AK1708" i="1" s="1"/>
  <c r="AQ1707" i="1"/>
  <c r="AQ1708" i="1" s="1"/>
  <c r="AO1679" i="1"/>
  <c r="AO1537" i="1"/>
  <c r="AJ1530" i="1"/>
  <c r="AL1530" i="1" s="1"/>
  <c r="AP1530" i="1" s="1"/>
  <c r="AK1530" i="1"/>
  <c r="AQ1530" i="1"/>
  <c r="AO1508" i="1"/>
  <c r="AJ1399" i="1"/>
  <c r="AL1399" i="1" s="1"/>
  <c r="AP1399" i="1" s="1"/>
  <c r="AP1400" i="1" s="1"/>
  <c r="AP1401" i="1" s="1"/>
  <c r="AK1399" i="1"/>
  <c r="AK1400" i="1" s="1"/>
  <c r="AK1401" i="1" s="1"/>
  <c r="AQ1399" i="1"/>
  <c r="AQ1400" i="1" s="1"/>
  <c r="AQ1401" i="1" s="1"/>
  <c r="AO1337" i="1"/>
  <c r="AJ1273" i="1"/>
  <c r="AL1273" i="1" s="1"/>
  <c r="AP1273" i="1" s="1"/>
  <c r="AP1274" i="1" s="1"/>
  <c r="AK1273" i="1"/>
  <c r="AK1274" i="1" s="1"/>
  <c r="AQ1273" i="1"/>
  <c r="AQ1274" i="1" s="1"/>
  <c r="AJ1244" i="1"/>
  <c r="AL1244" i="1" s="1"/>
  <c r="AP1244" i="1" s="1"/>
  <c r="AP1245" i="1" s="1"/>
  <c r="AK1244" i="1"/>
  <c r="AK1245" i="1" s="1"/>
  <c r="AQ1244" i="1"/>
  <c r="AQ1245" i="1" s="1"/>
  <c r="AJ1215" i="1"/>
  <c r="AL1215" i="1" s="1"/>
  <c r="AP1215" i="1" s="1"/>
  <c r="AK1215" i="1"/>
  <c r="AK1216" i="1" s="1"/>
  <c r="AQ1215" i="1"/>
  <c r="AQ1216" i="1" s="1"/>
  <c r="AJ1058" i="1"/>
  <c r="AL1058" i="1" s="1"/>
  <c r="AP1058" i="1" s="1"/>
  <c r="AK1058" i="1"/>
  <c r="AQ1058" i="1"/>
  <c r="AO1015" i="1"/>
  <c r="AO2506" i="1"/>
  <c r="AK2506" i="1"/>
  <c r="AK2507" i="1" s="1"/>
  <c r="AK2508" i="1" s="1"/>
  <c r="AK2509" i="1" s="1"/>
  <c r="AK2510" i="1" s="1"/>
  <c r="AK2511" i="1" s="1"/>
  <c r="AJ2506" i="1"/>
  <c r="AJ2507" i="1" s="1"/>
  <c r="AJ2508" i="1" s="1"/>
  <c r="AL2508" i="1" s="1"/>
  <c r="AP2506" i="1"/>
  <c r="AP2507" i="1" s="1"/>
  <c r="AJ2807" i="1"/>
  <c r="AL2807" i="1" s="1"/>
  <c r="AP2807" i="1" s="1"/>
  <c r="AP2808" i="1" s="1"/>
  <c r="AK2807" i="1"/>
  <c r="AK2808" i="1" s="1"/>
  <c r="AK2809" i="1" s="1"/>
  <c r="AK2810" i="1" s="1"/>
  <c r="AK2811" i="1" s="1"/>
  <c r="AK2812" i="1" s="1"/>
  <c r="AQ2807" i="1"/>
  <c r="AQ2808" i="1" s="1"/>
  <c r="AQ2809" i="1" s="1"/>
  <c r="AQ2810" i="1" s="1"/>
  <c r="AQ2811" i="1" s="1"/>
  <c r="AQ2812" i="1" s="1"/>
  <c r="AO2393" i="1"/>
  <c r="AJ1554" i="1"/>
  <c r="AL1554" i="1" s="1"/>
  <c r="AP1554" i="1" s="1"/>
  <c r="AK1554" i="1"/>
  <c r="AQ1554" i="1"/>
  <c r="AO1332" i="1"/>
  <c r="AO1099" i="1"/>
  <c r="AN2990" i="1"/>
  <c r="AR2990" i="1" s="1"/>
  <c r="AS2990" i="1"/>
  <c r="AK2756" i="1"/>
  <c r="AK2757" i="1" s="1"/>
  <c r="AO2756" i="1"/>
  <c r="AO2757" i="1" s="1"/>
  <c r="AS2616" i="1"/>
  <c r="AN2616" i="1"/>
  <c r="AR2616" i="1" s="1"/>
  <c r="AK2686" i="1"/>
  <c r="AK2687" i="1" s="1"/>
  <c r="AK2688" i="1" s="1"/>
  <c r="AK2689" i="1" s="1"/>
  <c r="AJ2686" i="1"/>
  <c r="AL2686" i="1" s="1"/>
  <c r="AP2686" i="1" s="1"/>
  <c r="AP2687" i="1" s="1"/>
  <c r="AQ2686" i="1"/>
  <c r="AQ2687" i="1" s="1"/>
  <c r="AQ2688" i="1" s="1"/>
  <c r="AQ2689" i="1" s="1"/>
  <c r="AJ2433" i="1"/>
  <c r="AK2433" i="1"/>
  <c r="AK2434" i="1" s="1"/>
  <c r="AQ2433" i="1"/>
  <c r="AQ2434" i="1" s="1"/>
  <c r="AJ2170" i="1"/>
  <c r="AL2170" i="1" s="1"/>
  <c r="AP2170" i="1" s="1"/>
  <c r="AP2171" i="1" s="1"/>
  <c r="AK2170" i="1"/>
  <c r="AK2171" i="1" s="1"/>
  <c r="AQ2170" i="1"/>
  <c r="AQ2171" i="1" s="1"/>
  <c r="AJ2091" i="1"/>
  <c r="AL2091" i="1" s="1"/>
  <c r="AP2091" i="1" s="1"/>
  <c r="AP2092" i="1" s="1"/>
  <c r="AP2093" i="1" s="1"/>
  <c r="AP2094" i="1" s="1"/>
  <c r="AK2091" i="1"/>
  <c r="AK2092" i="1" s="1"/>
  <c r="AK2093" i="1" s="1"/>
  <c r="AK2094" i="1" s="1"/>
  <c r="AQ2091" i="1"/>
  <c r="AQ2092" i="1" s="1"/>
  <c r="AQ2093" i="1" s="1"/>
  <c r="AQ2094" i="1" s="1"/>
  <c r="AJ1870" i="1"/>
  <c r="AO1870" i="1"/>
  <c r="AJ3057" i="1"/>
  <c r="AL3057" i="1" s="1"/>
  <c r="AP3057" i="1" s="1"/>
  <c r="AK3057" i="1"/>
  <c r="AQ3057" i="1"/>
  <c r="AJ3022" i="1"/>
  <c r="AL3022" i="1" s="1"/>
  <c r="AP3022" i="1" s="1"/>
  <c r="AP3023" i="1" s="1"/>
  <c r="AK3022" i="1"/>
  <c r="AK3023" i="1" s="1"/>
  <c r="AQ3022" i="1"/>
  <c r="AQ3023" i="1" s="1"/>
  <c r="AO2995" i="1"/>
  <c r="AO2847" i="1"/>
  <c r="AJ2741" i="1"/>
  <c r="AL2741" i="1" s="1"/>
  <c r="AP2741" i="1" s="1"/>
  <c r="AP2742" i="1" s="1"/>
  <c r="AK2741" i="1"/>
  <c r="AK2742" i="1" s="1"/>
  <c r="AK2743" i="1" s="1"/>
  <c r="AK2744" i="1" s="1"/>
  <c r="AQ2741" i="1"/>
  <c r="AQ2742" i="1" s="1"/>
  <c r="AQ2743" i="1" s="1"/>
  <c r="AQ2744" i="1" s="1"/>
  <c r="AO2706" i="1"/>
  <c r="AO2425" i="1"/>
  <c r="AJ2349" i="1"/>
  <c r="AL2349" i="1" s="1"/>
  <c r="AP2349" i="1" s="1"/>
  <c r="AP2350" i="1" s="1"/>
  <c r="AK2349" i="1"/>
  <c r="AK2350" i="1" s="1"/>
  <c r="AQ2349" i="1"/>
  <c r="AQ2350" i="1" s="1"/>
  <c r="AO2329" i="1"/>
  <c r="AJ2308" i="1"/>
  <c r="AK2308" i="1"/>
  <c r="AK2309" i="1" s="1"/>
  <c r="AQ2308" i="1"/>
  <c r="AQ2309" i="1" s="1"/>
  <c r="AJ2288" i="1"/>
  <c r="AL2288" i="1" s="1"/>
  <c r="AP2288" i="1" s="1"/>
  <c r="AK2288" i="1"/>
  <c r="AQ2288" i="1"/>
  <c r="AK2252" i="1"/>
  <c r="AK2253" i="1" s="1"/>
  <c r="AJ2252" i="1"/>
  <c r="AQ2252" i="1"/>
  <c r="AQ2253" i="1" s="1"/>
  <c r="AO2237" i="1"/>
  <c r="AJ2215" i="1"/>
  <c r="AL2215" i="1" s="1"/>
  <c r="AP2215" i="1" s="1"/>
  <c r="AK2215" i="1"/>
  <c r="AQ2215" i="1"/>
  <c r="AO2188" i="1"/>
  <c r="AO2189" i="1" s="1"/>
  <c r="AJ2154" i="1"/>
  <c r="AL2154" i="1" s="1"/>
  <c r="AP2154" i="1" s="1"/>
  <c r="AP2155" i="1" s="1"/>
  <c r="AP2156" i="1" s="1"/>
  <c r="AK2154" i="1"/>
  <c r="AK2155" i="1" s="1"/>
  <c r="AK2156" i="1" s="1"/>
  <c r="AQ2154" i="1"/>
  <c r="AQ2155" i="1" s="1"/>
  <c r="AQ2156" i="1" s="1"/>
  <c r="AJ2132" i="1"/>
  <c r="AL2132" i="1" s="1"/>
  <c r="AP2132" i="1" s="1"/>
  <c r="AK2132" i="1"/>
  <c r="AQ2132" i="1"/>
  <c r="AO2118" i="1"/>
  <c r="AJ2103" i="1"/>
  <c r="AP2103" i="1"/>
  <c r="AO2103" i="1"/>
  <c r="AJ2089" i="1"/>
  <c r="AK2089" i="1"/>
  <c r="AK2090" i="1" s="1"/>
  <c r="AQ2089" i="1"/>
  <c r="AQ2090" i="1" s="1"/>
  <c r="AQ2054" i="1"/>
  <c r="AQ2055" i="1" s="1"/>
  <c r="AQ2056" i="1" s="1"/>
  <c r="AQ2057" i="1" s="1"/>
  <c r="AQ2058" i="1" s="1"/>
  <c r="AQ2059" i="1" s="1"/>
  <c r="AQ2060" i="1" s="1"/>
  <c r="AQ2061" i="1" s="1"/>
  <c r="AQ2062" i="1" s="1"/>
  <c r="AK2054" i="1"/>
  <c r="AK2055" i="1" s="1"/>
  <c r="AK2056" i="1" s="1"/>
  <c r="AK2057" i="1" s="1"/>
  <c r="AK2058" i="1" s="1"/>
  <c r="AK2059" i="1" s="1"/>
  <c r="AK2060" i="1" s="1"/>
  <c r="AK2061" i="1" s="1"/>
  <c r="AK2062" i="1" s="1"/>
  <c r="AJ2054" i="1"/>
  <c r="AO2026" i="1"/>
  <c r="AO2019" i="1"/>
  <c r="AK1997" i="1"/>
  <c r="AK1998" i="1" s="1"/>
  <c r="AJ1997" i="1"/>
  <c r="AL1997" i="1" s="1"/>
  <c r="AP1997" i="1" s="1"/>
  <c r="AP1998" i="1" s="1"/>
  <c r="AQ1997" i="1"/>
  <c r="AQ1998" i="1" s="1"/>
  <c r="AO1968" i="1"/>
  <c r="AO1961" i="1"/>
  <c r="AO1962" i="1" s="1"/>
  <c r="AJ1911" i="1"/>
  <c r="AK1911" i="1"/>
  <c r="AO1911" i="1"/>
  <c r="AJ1882" i="1"/>
  <c r="AL1882" i="1" s="1"/>
  <c r="AP1882" i="1" s="1"/>
  <c r="AK1882" i="1"/>
  <c r="AQ1882" i="1"/>
  <c r="AJ1875" i="1"/>
  <c r="AL1875" i="1" s="1"/>
  <c r="AP1875" i="1" s="1"/>
  <c r="AP1876" i="1" s="1"/>
  <c r="AP1877" i="1" s="1"/>
  <c r="AK1875" i="1"/>
  <c r="AK1876" i="1" s="1"/>
  <c r="AK1877" i="1" s="1"/>
  <c r="AQ1875" i="1"/>
  <c r="AQ1876" i="1" s="1"/>
  <c r="AQ1877" i="1" s="1"/>
  <c r="AO1868" i="1"/>
  <c r="AO1846" i="1"/>
  <c r="AO1847" i="1" s="1"/>
  <c r="AK1825" i="1"/>
  <c r="AO1818" i="1"/>
  <c r="AJ1797" i="1"/>
  <c r="AL1797" i="1" s="1"/>
  <c r="AP1797" i="1" s="1"/>
  <c r="AP1798" i="1" s="1"/>
  <c r="AK1797" i="1"/>
  <c r="AK1798" i="1" s="1"/>
  <c r="AQ1797" i="1"/>
  <c r="AQ1798" i="1" s="1"/>
  <c r="AJ1741" i="1"/>
  <c r="AL1741" i="1" s="1"/>
  <c r="AP1741" i="1" s="1"/>
  <c r="AP1742" i="1" s="1"/>
  <c r="AK1741" i="1"/>
  <c r="AK1742" i="1" s="1"/>
  <c r="AQ1741" i="1"/>
  <c r="AQ1742" i="1" s="1"/>
  <c r="AJ1728" i="1"/>
  <c r="AL1728" i="1" s="1"/>
  <c r="AP1728" i="1" s="1"/>
  <c r="AP1729" i="1" s="1"/>
  <c r="AP1730" i="1" s="1"/>
  <c r="AK1728" i="1"/>
  <c r="AK1729" i="1" s="1"/>
  <c r="AK1730" i="1" s="1"/>
  <c r="AK1731" i="1" s="1"/>
  <c r="AK1732" i="1" s="1"/>
  <c r="AK1733" i="1" s="1"/>
  <c r="AK1734" i="1" s="1"/>
  <c r="AQ1728" i="1"/>
  <c r="AQ1729" i="1" s="1"/>
  <c r="AQ1730" i="1" s="1"/>
  <c r="AQ1731" i="1" s="1"/>
  <c r="AQ1732" i="1" s="1"/>
  <c r="AQ1733" i="1" s="1"/>
  <c r="AQ1734" i="1" s="1"/>
  <c r="AJ1692" i="1"/>
  <c r="AK1692" i="1"/>
  <c r="AO1692" i="1"/>
  <c r="AJ1665" i="1"/>
  <c r="AL1665" i="1" s="1"/>
  <c r="AP1665" i="1" s="1"/>
  <c r="AK1665" i="1"/>
  <c r="AK1666" i="1" s="1"/>
  <c r="AQ1665" i="1"/>
  <c r="AQ1666" i="1" s="1"/>
  <c r="AO1644" i="1"/>
  <c r="AO1638" i="1"/>
  <c r="AO1639" i="1" s="1"/>
  <c r="AJ1573" i="1"/>
  <c r="AL1573" i="1" s="1"/>
  <c r="AP1573" i="1" s="1"/>
  <c r="AP1574" i="1" s="1"/>
  <c r="AP1575" i="1" s="1"/>
  <c r="AK1573" i="1"/>
  <c r="AK1574" i="1" s="1"/>
  <c r="AK1575" i="1" s="1"/>
  <c r="AQ1573" i="1"/>
  <c r="AQ1574" i="1" s="1"/>
  <c r="AQ1575" i="1" s="1"/>
  <c r="AJ1558" i="1"/>
  <c r="AL1558" i="1" s="1"/>
  <c r="AP1558" i="1" s="1"/>
  <c r="AP1559" i="1" s="1"/>
  <c r="AP1560" i="1" s="1"/>
  <c r="AK1558" i="1"/>
  <c r="AK1559" i="1" s="1"/>
  <c r="AK1560" i="1" s="1"/>
  <c r="AK1561" i="1" s="1"/>
  <c r="AK1562" i="1" s="1"/>
  <c r="AK1563" i="1" s="1"/>
  <c r="AK1564" i="1" s="1"/>
  <c r="AK1565" i="1" s="1"/>
  <c r="AQ1558" i="1"/>
  <c r="AQ1559" i="1" s="1"/>
  <c r="AQ1560" i="1" s="1"/>
  <c r="AQ1561" i="1" s="1"/>
  <c r="AQ1562" i="1" s="1"/>
  <c r="AQ1563" i="1" s="1"/>
  <c r="AQ1564" i="1" s="1"/>
  <c r="AQ1565" i="1" s="1"/>
  <c r="AJ1494" i="1"/>
  <c r="AL1494" i="1" s="1"/>
  <c r="AP1494" i="1" s="1"/>
  <c r="AP1495" i="1" s="1"/>
  <c r="AP1496" i="1" s="1"/>
  <c r="AP1497" i="1" s="1"/>
  <c r="AK1494" i="1"/>
  <c r="AK1495" i="1" s="1"/>
  <c r="AK1496" i="1" s="1"/>
  <c r="AK1497" i="1" s="1"/>
  <c r="AK1498" i="1" s="1"/>
  <c r="AK1499" i="1" s="1"/>
  <c r="AK1500" i="1" s="1"/>
  <c r="AK1501" i="1" s="1"/>
  <c r="AK1502" i="1" s="1"/>
  <c r="AK1503" i="1" s="1"/>
  <c r="AQ1494" i="1"/>
  <c r="AQ1495" i="1" s="1"/>
  <c r="AQ1496" i="1" s="1"/>
  <c r="AQ1497" i="1" s="1"/>
  <c r="AQ1498" i="1" s="1"/>
  <c r="AQ1499" i="1" s="1"/>
  <c r="AQ1500" i="1" s="1"/>
  <c r="AQ1501" i="1" s="1"/>
  <c r="AQ1502" i="1" s="1"/>
  <c r="AQ1503" i="1" s="1"/>
  <c r="AK1442" i="1"/>
  <c r="AK1443" i="1" s="1"/>
  <c r="AK1444" i="1" s="1"/>
  <c r="AK1445" i="1" s="1"/>
  <c r="AK1446" i="1" s="1"/>
  <c r="AK1447" i="1" s="1"/>
  <c r="AK1448" i="1" s="1"/>
  <c r="AK1449" i="1" s="1"/>
  <c r="AJ1442" i="1"/>
  <c r="AL1442" i="1" s="1"/>
  <c r="AP1442" i="1" s="1"/>
  <c r="AP1443" i="1" s="1"/>
  <c r="AP1444" i="1" s="1"/>
  <c r="AP1445" i="1" s="1"/>
  <c r="AQ1442" i="1"/>
  <c r="AQ1443" i="1" s="1"/>
  <c r="AQ1444" i="1" s="1"/>
  <c r="AQ1445" i="1" s="1"/>
  <c r="AQ1446" i="1" s="1"/>
  <c r="AQ1447" i="1" s="1"/>
  <c r="AQ1448" i="1" s="1"/>
  <c r="AQ1449" i="1" s="1"/>
  <c r="AJ1435" i="1"/>
  <c r="AK1435" i="1"/>
  <c r="AK1436" i="1" s="1"/>
  <c r="AQ1435" i="1"/>
  <c r="AQ1436" i="1" s="1"/>
  <c r="AO1420" i="1"/>
  <c r="AJ1378" i="1"/>
  <c r="AL1378" i="1" s="1"/>
  <c r="AP1378" i="1" s="1"/>
  <c r="AP1379" i="1" s="1"/>
  <c r="AK1378" i="1"/>
  <c r="AK1379" i="1" s="1"/>
  <c r="AK1380" i="1" s="1"/>
  <c r="AK1381" i="1" s="1"/>
  <c r="AQ1378" i="1"/>
  <c r="AQ1379" i="1" s="1"/>
  <c r="AQ1380" i="1" s="1"/>
  <c r="AQ1381" i="1" s="1"/>
  <c r="AJ1371" i="1"/>
  <c r="AL1371" i="1" s="1"/>
  <c r="AP1371" i="1" s="1"/>
  <c r="AK1371" i="1"/>
  <c r="AQ1371" i="1"/>
  <c r="AO1357" i="1"/>
  <c r="AJ1344" i="1"/>
  <c r="AL1344" i="1" s="1"/>
  <c r="AP1344" i="1" s="1"/>
  <c r="AP1345" i="1" s="1"/>
  <c r="AK1344" i="1"/>
  <c r="AK1345" i="1" s="1"/>
  <c r="AK1346" i="1" s="1"/>
  <c r="AQ1344" i="1"/>
  <c r="AQ1345" i="1" s="1"/>
  <c r="AQ1346" i="1" s="1"/>
  <c r="AO1329" i="1"/>
  <c r="AJ1322" i="1"/>
  <c r="AJ1323" i="1" s="1"/>
  <c r="AO1322" i="1"/>
  <c r="AO1301" i="1"/>
  <c r="AO1302" i="1" s="1"/>
  <c r="AJ1287" i="1"/>
  <c r="AL1287" i="1" s="1"/>
  <c r="AP1287" i="1" s="1"/>
  <c r="AP1288" i="1" s="1"/>
  <c r="AK1287" i="1"/>
  <c r="AK1288" i="1" s="1"/>
  <c r="AQ1287" i="1"/>
  <c r="AQ1288" i="1" s="1"/>
  <c r="AJ1280" i="1"/>
  <c r="AL1280" i="1" s="1"/>
  <c r="AP1280" i="1" s="1"/>
  <c r="AK1280" i="1"/>
  <c r="AQ1280" i="1"/>
  <c r="AO1236" i="1"/>
  <c r="AO1222" i="1"/>
  <c r="AN1199" i="1"/>
  <c r="AR1199" i="1" s="1"/>
  <c r="AS1199" i="1"/>
  <c r="AO1191" i="1"/>
  <c r="AO1169" i="1"/>
  <c r="AO1170" i="1" s="1"/>
  <c r="AO1097" i="1"/>
  <c r="AO1090" i="1"/>
  <c r="AJ1078" i="1"/>
  <c r="AL1078" i="1" s="1"/>
  <c r="AP1078" i="1" s="1"/>
  <c r="AP1079" i="1" s="1"/>
  <c r="AP1080" i="1" s="1"/>
  <c r="AQ1078" i="1"/>
  <c r="AQ1079" i="1" s="1"/>
  <c r="AQ1080" i="1" s="1"/>
  <c r="AQ1081" i="1" s="1"/>
  <c r="AQ1082" i="1" s="1"/>
  <c r="AQ1083" i="1" s="1"/>
  <c r="AQ1084" i="1" s="1"/>
  <c r="AQ1085" i="1" s="1"/>
  <c r="AK1078" i="1"/>
  <c r="AK1079" i="1" s="1"/>
  <c r="AK1080" i="1" s="1"/>
  <c r="AK1081" i="1" s="1"/>
  <c r="AK1082" i="1" s="1"/>
  <c r="AK1083" i="1" s="1"/>
  <c r="AK1084" i="1" s="1"/>
  <c r="AK1085" i="1" s="1"/>
  <c r="AJ1036" i="1"/>
  <c r="AL1036" i="1" s="1"/>
  <c r="AP1036" i="1" s="1"/>
  <c r="AP1037" i="1" s="1"/>
  <c r="AK1036" i="1"/>
  <c r="AK1037" i="1" s="1"/>
  <c r="AQ1036" i="1"/>
  <c r="AQ1037" i="1" s="1"/>
  <c r="AO995" i="1"/>
  <c r="AJ960" i="1"/>
  <c r="AL960" i="1" s="1"/>
  <c r="AP960" i="1" s="1"/>
  <c r="AP961" i="1" s="1"/>
  <c r="AK960" i="1"/>
  <c r="AK961" i="1" s="1"/>
  <c r="AK962" i="1" s="1"/>
  <c r="AK963" i="1" s="1"/>
  <c r="AQ960" i="1"/>
  <c r="AQ961" i="1" s="1"/>
  <c r="AQ962" i="1" s="1"/>
  <c r="AQ963" i="1" s="1"/>
  <c r="AJ933" i="1"/>
  <c r="AL933" i="1" s="1"/>
  <c r="AP933" i="1" s="1"/>
  <c r="AP934" i="1" s="1"/>
  <c r="AK933" i="1"/>
  <c r="AK934" i="1" s="1"/>
  <c r="AQ933" i="1"/>
  <c r="AQ934" i="1" s="1"/>
  <c r="AO901" i="1"/>
  <c r="AK885" i="1"/>
  <c r="AK886" i="1" s="1"/>
  <c r="AK887" i="1" s="1"/>
  <c r="AK888" i="1" s="1"/>
  <c r="AK889" i="1" s="1"/>
  <c r="AK890" i="1" s="1"/>
  <c r="AK891" i="1" s="1"/>
  <c r="AK892" i="1" s="1"/>
  <c r="AK893" i="1" s="1"/>
  <c r="AK894" i="1" s="1"/>
  <c r="AQ885" i="1"/>
  <c r="AQ886" i="1" s="1"/>
  <c r="AQ887" i="1" s="1"/>
  <c r="AQ888" i="1" s="1"/>
  <c r="AQ889" i="1" s="1"/>
  <c r="AQ890" i="1" s="1"/>
  <c r="AQ891" i="1" s="1"/>
  <c r="AQ892" i="1" s="1"/>
  <c r="AQ893" i="1" s="1"/>
  <c r="AQ894" i="1" s="1"/>
  <c r="AJ885" i="1"/>
  <c r="AL885" i="1" s="1"/>
  <c r="AP885" i="1" s="1"/>
  <c r="AP886" i="1" s="1"/>
  <c r="AP887" i="1" s="1"/>
  <c r="AP888" i="1" s="1"/>
  <c r="AK869" i="1"/>
  <c r="AK870" i="1" s="1"/>
  <c r="AJ869" i="1"/>
  <c r="AL869" i="1" s="1"/>
  <c r="AP869" i="1" s="1"/>
  <c r="AQ869" i="1"/>
  <c r="AQ870" i="1" s="1"/>
  <c r="AJ3060" i="1"/>
  <c r="AL3060" i="1" s="1"/>
  <c r="AP3060" i="1" s="1"/>
  <c r="AP3061" i="1" s="1"/>
  <c r="AK3060" i="1"/>
  <c r="AK3061" i="1" s="1"/>
  <c r="AQ3060" i="1"/>
  <c r="AQ3061" i="1" s="1"/>
  <c r="AO2596" i="1"/>
  <c r="AJ2469" i="1"/>
  <c r="AL2469" i="1" s="1"/>
  <c r="AP2469" i="1" s="1"/>
  <c r="AP2470" i="1" s="1"/>
  <c r="AK2469" i="1"/>
  <c r="AK2470" i="1" s="1"/>
  <c r="AQ2469" i="1"/>
  <c r="AQ2421" i="1"/>
  <c r="AO2421" i="1"/>
  <c r="AK2365" i="1"/>
  <c r="AK2366" i="1" s="1"/>
  <c r="AQ2365" i="1"/>
  <c r="AQ2366" i="1" s="1"/>
  <c r="AJ2365" i="1"/>
  <c r="AL2365" i="1" s="1"/>
  <c r="AP2365" i="1" s="1"/>
  <c r="AP2366" i="1" s="1"/>
  <c r="AJ2304" i="1"/>
  <c r="AO2304" i="1"/>
  <c r="AQ2304" i="1"/>
  <c r="AJ3070" i="1"/>
  <c r="AL3070" i="1" s="1"/>
  <c r="AP3070" i="1" s="1"/>
  <c r="AP3071" i="1" s="1"/>
  <c r="AP3072" i="1" s="1"/>
  <c r="AK3070" i="1"/>
  <c r="AK3071" i="1" s="1"/>
  <c r="AK3072" i="1" s="1"/>
  <c r="AQ3070" i="1"/>
  <c r="AQ3071" i="1" s="1"/>
  <c r="AQ3072" i="1" s="1"/>
  <c r="AO3063" i="1"/>
  <c r="AO3043" i="1"/>
  <c r="AJ3015" i="1"/>
  <c r="AL3015" i="1" s="1"/>
  <c r="AQ3015" i="1"/>
  <c r="AQ3016" i="1" s="1"/>
  <c r="AO3009" i="1"/>
  <c r="AK2961" i="1"/>
  <c r="AK2962" i="1" s="1"/>
  <c r="AJ2961" i="1"/>
  <c r="AL2961" i="1" s="1"/>
  <c r="AP2961" i="1" s="1"/>
  <c r="AP2962" i="1" s="1"/>
  <c r="AQ2961" i="1"/>
  <c r="AQ2962" i="1" s="1"/>
  <c r="AO2954" i="1"/>
  <c r="AO2955" i="1" s="1"/>
  <c r="AO2947" i="1"/>
  <c r="AJ2939" i="1"/>
  <c r="AK2939" i="1"/>
  <c r="AK2940" i="1" s="1"/>
  <c r="AQ2939" i="1"/>
  <c r="AQ2940" i="1" s="1"/>
  <c r="AJ2933" i="1"/>
  <c r="AK2933" i="1"/>
  <c r="AK2934" i="1" s="1"/>
  <c r="AQ2933" i="1"/>
  <c r="AQ2934" i="1" s="1"/>
  <c r="AQ2918" i="1"/>
  <c r="AQ2919" i="1" s="1"/>
  <c r="AJ2918" i="1"/>
  <c r="AL2918" i="1" s="1"/>
  <c r="AP2918" i="1" s="1"/>
  <c r="AP2919" i="1" s="1"/>
  <c r="AK2918" i="1"/>
  <c r="AK2919" i="1" s="1"/>
  <c r="AO2896" i="1"/>
  <c r="AO2897" i="1" s="1"/>
  <c r="AJ2882" i="1"/>
  <c r="AL2882" i="1" s="1"/>
  <c r="AP2882" i="1" s="1"/>
  <c r="AP2883" i="1" s="1"/>
  <c r="AK2882" i="1"/>
  <c r="AK2883" i="1" s="1"/>
  <c r="AQ2882" i="1"/>
  <c r="AQ2883" i="1" s="1"/>
  <c r="AO2868" i="1"/>
  <c r="AJ2853" i="1"/>
  <c r="AL2853" i="1" s="1"/>
  <c r="AP2853" i="1" s="1"/>
  <c r="AP2854" i="1" s="1"/>
  <c r="AP2855" i="1" s="1"/>
  <c r="AK2853" i="1"/>
  <c r="AK2854" i="1" s="1"/>
  <c r="AK2855" i="1" s="1"/>
  <c r="AQ2853" i="1"/>
  <c r="AQ2854" i="1" s="1"/>
  <c r="AQ2855" i="1" s="1"/>
  <c r="AN2825" i="1"/>
  <c r="AR2825" i="1" s="1"/>
  <c r="AS2825" i="1"/>
  <c r="AK2818" i="1"/>
  <c r="AK2819" i="1" s="1"/>
  <c r="AJ2818" i="1"/>
  <c r="AL2818" i="1" s="1"/>
  <c r="AP2818" i="1" s="1"/>
  <c r="AP2819" i="1" s="1"/>
  <c r="AQ2818" i="1"/>
  <c r="AQ2819" i="1" s="1"/>
  <c r="AJ2804" i="1"/>
  <c r="AL2804" i="1" s="1"/>
  <c r="AP2804" i="1" s="1"/>
  <c r="AK2804" i="1"/>
  <c r="AQ2804" i="1"/>
  <c r="AO2797" i="1"/>
  <c r="AJ2775" i="1"/>
  <c r="AK2775" i="1"/>
  <c r="AK2776" i="1" s="1"/>
  <c r="AK2777" i="1" s="1"/>
  <c r="AR2775" i="1"/>
  <c r="AQ2775" i="1"/>
  <c r="AQ2776" i="1" s="1"/>
  <c r="AQ2777" i="1" s="1"/>
  <c r="AJ2768" i="1"/>
  <c r="AL2768" i="1" s="1"/>
  <c r="AP2768" i="1" s="1"/>
  <c r="AP2769" i="1" s="1"/>
  <c r="AK2768" i="1"/>
  <c r="AK2769" i="1" s="1"/>
  <c r="AQ2768" i="1"/>
  <c r="AQ2769" i="1" s="1"/>
  <c r="AK2733" i="1"/>
  <c r="AK2734" i="1" s="1"/>
  <c r="AK2735" i="1" s="1"/>
  <c r="AK2736" i="1" s="1"/>
  <c r="AK2737" i="1" s="1"/>
  <c r="AK2738" i="1" s="1"/>
  <c r="AK2739" i="1" s="1"/>
  <c r="AK2740" i="1" s="1"/>
  <c r="AJ2733" i="1"/>
  <c r="AL2733" i="1" s="1"/>
  <c r="AP2733" i="1" s="1"/>
  <c r="AP2734" i="1" s="1"/>
  <c r="AP2735" i="1" s="1"/>
  <c r="AP2736" i="1" s="1"/>
  <c r="AQ2733" i="1"/>
  <c r="AQ2734" i="1" s="1"/>
  <c r="AQ2735" i="1" s="1"/>
  <c r="AQ2736" i="1" s="1"/>
  <c r="AQ2737" i="1" s="1"/>
  <c r="AQ2738" i="1" s="1"/>
  <c r="AQ2739" i="1" s="1"/>
  <c r="AQ2740" i="1" s="1"/>
  <c r="AJ2713" i="1"/>
  <c r="AL2713" i="1" s="1"/>
  <c r="AP2713" i="1" s="1"/>
  <c r="AP2714" i="1" s="1"/>
  <c r="AP2715" i="1" s="1"/>
  <c r="AK2713" i="1"/>
  <c r="AK2714" i="1" s="1"/>
  <c r="AK2715" i="1" s="1"/>
  <c r="AK2716" i="1" s="1"/>
  <c r="AK2717" i="1" s="1"/>
  <c r="AK2718" i="1" s="1"/>
  <c r="AK2719" i="1" s="1"/>
  <c r="AK2720" i="1" s="1"/>
  <c r="AQ2713" i="1"/>
  <c r="AQ2714" i="1" s="1"/>
  <c r="AQ2715" i="1" s="1"/>
  <c r="AQ2716" i="1" s="1"/>
  <c r="AQ2717" i="1" s="1"/>
  <c r="AQ2718" i="1" s="1"/>
  <c r="AQ2719" i="1" s="1"/>
  <c r="AQ2720" i="1" s="1"/>
  <c r="AO2699" i="1"/>
  <c r="AO2642" i="1"/>
  <c r="AK2613" i="1"/>
  <c r="AK2614" i="1" s="1"/>
  <c r="AJ2613" i="1"/>
  <c r="AL2613" i="1" s="1"/>
  <c r="AP2613" i="1" s="1"/>
  <c r="AP2614" i="1" s="1"/>
  <c r="AQ2613" i="1"/>
  <c r="AQ2614" i="1" s="1"/>
  <c r="AO2606" i="1"/>
  <c r="AO2607" i="1" s="1"/>
  <c r="AJ2599" i="1"/>
  <c r="AO2599" i="1"/>
  <c r="AP2599" i="1"/>
  <c r="AJ2593" i="1"/>
  <c r="AL2593" i="1" s="1"/>
  <c r="AP2593" i="1" s="1"/>
  <c r="AP2594" i="1" s="1"/>
  <c r="AK2593" i="1"/>
  <c r="AK2594" i="1" s="1"/>
  <c r="AQ2593" i="1"/>
  <c r="AQ2594" i="1" s="1"/>
  <c r="AO2579" i="1"/>
  <c r="AK2573" i="1"/>
  <c r="AJ2573" i="1"/>
  <c r="AL2573" i="1" s="1"/>
  <c r="AP2573" i="1" s="1"/>
  <c r="AQ2573" i="1"/>
  <c r="AK2539" i="1"/>
  <c r="AK2540" i="1" s="1"/>
  <c r="AK2541" i="1" s="1"/>
  <c r="AJ2539" i="1"/>
  <c r="AL2539" i="1" s="1"/>
  <c r="AP2539" i="1" s="1"/>
  <c r="AP2540" i="1" s="1"/>
  <c r="AP2541" i="1" s="1"/>
  <c r="AQ2539" i="1"/>
  <c r="AQ2540" i="1" s="1"/>
  <c r="AQ2541" i="1" s="1"/>
  <c r="AJ2516" i="1"/>
  <c r="AL2516" i="1" s="1"/>
  <c r="AP2516" i="1" s="1"/>
  <c r="AK2516" i="1"/>
  <c r="AQ2516" i="1"/>
  <c r="AK2502" i="1"/>
  <c r="AK2503" i="1" s="1"/>
  <c r="AK2504" i="1" s="1"/>
  <c r="AJ2502" i="1"/>
  <c r="AL2502" i="1" s="1"/>
  <c r="AP2502" i="1" s="1"/>
  <c r="AP2503" i="1" s="1"/>
  <c r="AP2504" i="1" s="1"/>
  <c r="AQ2502" i="1"/>
  <c r="AQ2503" i="1" s="1"/>
  <c r="AQ2504" i="1" s="1"/>
  <c r="AJ2418" i="1"/>
  <c r="AL2418" i="1" s="1"/>
  <c r="AP2418" i="1" s="1"/>
  <c r="AP2419" i="1" s="1"/>
  <c r="AK2418" i="1"/>
  <c r="AK2419" i="1" s="1"/>
  <c r="AQ2418" i="1"/>
  <c r="AQ2419" i="1" s="1"/>
  <c r="AJ2410" i="1"/>
  <c r="AL2410" i="1" s="1"/>
  <c r="AP2410" i="1" s="1"/>
  <c r="AP2411" i="1" s="1"/>
  <c r="AK2410" i="1"/>
  <c r="AK2411" i="1" s="1"/>
  <c r="AQ2410" i="1"/>
  <c r="AQ2411" i="1" s="1"/>
  <c r="AO2382" i="1"/>
  <c r="AJ2376" i="1"/>
  <c r="AL2376" i="1" s="1"/>
  <c r="AP2376" i="1" s="1"/>
  <c r="AP2377" i="1" s="1"/>
  <c r="AK2376" i="1"/>
  <c r="AK2377" i="1" s="1"/>
  <c r="AQ2376" i="1"/>
  <c r="AQ2377" i="1" s="1"/>
  <c r="AJ2342" i="1"/>
  <c r="AL2342" i="1" s="1"/>
  <c r="AP2342" i="1" s="1"/>
  <c r="AK2342" i="1"/>
  <c r="AQ2342" i="1"/>
  <c r="AO2321" i="1"/>
  <c r="AO2314" i="1"/>
  <c r="AO2244" i="1"/>
  <c r="AJ2229" i="1"/>
  <c r="AL2229" i="1" s="1"/>
  <c r="AP2229" i="1" s="1"/>
  <c r="AP2230" i="1" s="1"/>
  <c r="AK2229" i="1"/>
  <c r="AK2230" i="1" s="1"/>
  <c r="AQ2229" i="1"/>
  <c r="AQ2230" i="1" s="1"/>
  <c r="AO2208" i="1"/>
  <c r="AJ2202" i="1"/>
  <c r="AL2202" i="1" s="1"/>
  <c r="AP2202" i="1" s="1"/>
  <c r="AK2202" i="1"/>
  <c r="AQ2202" i="1"/>
  <c r="AJ2175" i="1"/>
  <c r="AL2175" i="1" s="1"/>
  <c r="AP2175" i="1" s="1"/>
  <c r="AK2175" i="1"/>
  <c r="AQ2175" i="1"/>
  <c r="AJ2161" i="1"/>
  <c r="AL2161" i="1" s="1"/>
  <c r="AP2161" i="1" s="1"/>
  <c r="AP2162" i="1" s="1"/>
  <c r="AK2161" i="1"/>
  <c r="AK2162" i="1" s="1"/>
  <c r="AQ2161" i="1"/>
  <c r="AQ2162" i="1" s="1"/>
  <c r="AO2139" i="1"/>
  <c r="AO2096" i="1"/>
  <c r="AO2068" i="1"/>
  <c r="AO2047" i="1"/>
  <c r="AO2048" i="1" s="1"/>
  <c r="AJ2011" i="1"/>
  <c r="AK2011" i="1"/>
  <c r="AK2012" i="1" s="1"/>
  <c r="AK2013" i="1" s="1"/>
  <c r="AQ2011" i="1"/>
  <c r="AQ2012" i="1" s="1"/>
  <c r="AQ2013" i="1" s="1"/>
  <c r="AO1982" i="1"/>
  <c r="AN1931" i="1"/>
  <c r="AR1931" i="1" s="1"/>
  <c r="AS1931" i="1"/>
  <c r="AJ1918" i="1"/>
  <c r="AK1918" i="1"/>
  <c r="AK1919" i="1" s="1"/>
  <c r="AK1920" i="1" s="1"/>
  <c r="AK1921" i="1" s="1"/>
  <c r="AK1922" i="1" s="1"/>
  <c r="AK1923" i="1" s="1"/>
  <c r="AK1924" i="1" s="1"/>
  <c r="AK1925" i="1" s="1"/>
  <c r="AK1926" i="1" s="1"/>
  <c r="AK1927" i="1" s="1"/>
  <c r="AQ1918" i="1"/>
  <c r="AQ1919" i="1" s="1"/>
  <c r="AQ1920" i="1" s="1"/>
  <c r="AQ1921" i="1" s="1"/>
  <c r="AQ1922" i="1" s="1"/>
  <c r="AQ1923" i="1" s="1"/>
  <c r="AQ1924" i="1" s="1"/>
  <c r="AQ1925" i="1" s="1"/>
  <c r="AQ1926" i="1" s="1"/>
  <c r="AQ1927" i="1" s="1"/>
  <c r="AJ1903" i="1"/>
  <c r="AL1903" i="1" s="1"/>
  <c r="AP1903" i="1" s="1"/>
  <c r="AP1904" i="1" s="1"/>
  <c r="AK1903" i="1"/>
  <c r="AK1904" i="1" s="1"/>
  <c r="AK1905" i="1" s="1"/>
  <c r="AK1906" i="1" s="1"/>
  <c r="AQ1903" i="1"/>
  <c r="AQ1904" i="1" s="1"/>
  <c r="AQ1905" i="1" s="1"/>
  <c r="AQ1906" i="1" s="1"/>
  <c r="AJ1896" i="1"/>
  <c r="AL1896" i="1" s="1"/>
  <c r="AP1896" i="1" s="1"/>
  <c r="AK1896" i="1"/>
  <c r="AQ1896" i="1"/>
  <c r="AO1889" i="1"/>
  <c r="AO1860" i="1"/>
  <c r="AO1861" i="1" s="1"/>
  <c r="AO1838" i="1"/>
  <c r="AJ1811" i="1"/>
  <c r="AL1811" i="1" s="1"/>
  <c r="AP1811" i="1" s="1"/>
  <c r="AK1811" i="1"/>
  <c r="AQ1811" i="1"/>
  <c r="AJ1803" i="1"/>
  <c r="AL1803" i="1" s="1"/>
  <c r="AP1803" i="1" s="1"/>
  <c r="AK1803" i="1"/>
  <c r="AQ1803" i="1"/>
  <c r="AO1783" i="1"/>
  <c r="AJ1776" i="1"/>
  <c r="AL1776" i="1" s="1"/>
  <c r="AP1776" i="1" s="1"/>
  <c r="AP1777" i="1" s="1"/>
  <c r="AK1776" i="1"/>
  <c r="AK1777" i="1" s="1"/>
  <c r="AQ1776" i="1"/>
  <c r="AQ1777" i="1" s="1"/>
  <c r="AO1762" i="1"/>
  <c r="AO1748" i="1"/>
  <c r="AO1706" i="1"/>
  <c r="AO1686" i="1"/>
  <c r="AJ1678" i="1"/>
  <c r="AL1678" i="1" s="1"/>
  <c r="AP1678" i="1" s="1"/>
  <c r="AP1679" i="1" s="1"/>
  <c r="AP1680" i="1" s="1"/>
  <c r="AK1678" i="1"/>
  <c r="AK1679" i="1" s="1"/>
  <c r="AK1680" i="1" s="1"/>
  <c r="AK1681" i="1" s="1"/>
  <c r="AK1682" i="1" s="1"/>
  <c r="AK1683" i="1" s="1"/>
  <c r="AQ1678" i="1"/>
  <c r="AQ1679" i="1" s="1"/>
  <c r="AQ1680" i="1" s="1"/>
  <c r="AQ1681" i="1" s="1"/>
  <c r="AQ1682" i="1" s="1"/>
  <c r="AQ1683" i="1" s="1"/>
  <c r="AO1658" i="1"/>
  <c r="AJ1651" i="1"/>
  <c r="AL1651" i="1" s="1"/>
  <c r="AP1651" i="1" s="1"/>
  <c r="AP1652" i="1" s="1"/>
  <c r="AP1653" i="1" s="1"/>
  <c r="AK1651" i="1"/>
  <c r="AK1652" i="1" s="1"/>
  <c r="AK1653" i="1" s="1"/>
  <c r="AQ1651" i="1"/>
  <c r="AQ1652" i="1" s="1"/>
  <c r="AQ1653" i="1" s="1"/>
  <c r="AJ1588" i="1"/>
  <c r="AK1588" i="1"/>
  <c r="AK1589" i="1" s="1"/>
  <c r="AQ1588" i="1"/>
  <c r="AQ1589" i="1" s="1"/>
  <c r="AJ1544" i="1"/>
  <c r="AL1544" i="1" s="1"/>
  <c r="AP1544" i="1" s="1"/>
  <c r="AK1544" i="1"/>
  <c r="AQ1544" i="1"/>
  <c r="AJ1529" i="1"/>
  <c r="AL1529" i="1" s="1"/>
  <c r="AP1529" i="1" s="1"/>
  <c r="AK1529" i="1"/>
  <c r="AQ1529" i="1"/>
  <c r="AP1514" i="1"/>
  <c r="AP1515" i="1" s="1"/>
  <c r="AP1516" i="1" s="1"/>
  <c r="AJ1514" i="1"/>
  <c r="AJ1515" i="1" s="1"/>
  <c r="AJ1516" i="1" s="1"/>
  <c r="AO1514" i="1"/>
  <c r="AJ1507" i="1"/>
  <c r="AK1507" i="1"/>
  <c r="AK1508" i="1" s="1"/>
  <c r="AQ1507" i="1"/>
  <c r="AQ1508" i="1" s="1"/>
  <c r="AO1464" i="1"/>
  <c r="AO1465" i="1" s="1"/>
  <c r="AO1427" i="1"/>
  <c r="AJ1405" i="1"/>
  <c r="AL1405" i="1" s="1"/>
  <c r="AP1405" i="1" s="1"/>
  <c r="AK1405" i="1"/>
  <c r="AK1406" i="1" s="1"/>
  <c r="AQ1405" i="1"/>
  <c r="AQ1406" i="1" s="1"/>
  <c r="AO1398" i="1"/>
  <c r="AJ1336" i="1"/>
  <c r="AK1336" i="1"/>
  <c r="AK1337" i="1" s="1"/>
  <c r="AQ1336" i="1"/>
  <c r="AQ1337" i="1" s="1"/>
  <c r="AK1251" i="1"/>
  <c r="AK1252" i="1" s="1"/>
  <c r="AJ1251" i="1"/>
  <c r="AQ1251" i="1"/>
  <c r="AQ1252" i="1" s="1"/>
  <c r="AK1243" i="1"/>
  <c r="AJ1243" i="1"/>
  <c r="AL1243" i="1" s="1"/>
  <c r="AP1243" i="1" s="1"/>
  <c r="AQ1243" i="1"/>
  <c r="AO1214" i="1"/>
  <c r="AJ1183" i="1"/>
  <c r="AL1183" i="1" s="1"/>
  <c r="AP1183" i="1" s="1"/>
  <c r="AP1184" i="1" s="1"/>
  <c r="AK1183" i="1"/>
  <c r="AK1184" i="1" s="1"/>
  <c r="AQ1183" i="1"/>
  <c r="AQ1184" i="1" s="1"/>
  <c r="AJ1162" i="1"/>
  <c r="AL1162" i="1" s="1"/>
  <c r="AP1162" i="1" s="1"/>
  <c r="AK1162" i="1"/>
  <c r="AQ1162" i="1"/>
  <c r="AO1144" i="1"/>
  <c r="AJ1123" i="1"/>
  <c r="AK1123" i="1"/>
  <c r="AK1124" i="1" s="1"/>
  <c r="AK1125" i="1" s="1"/>
  <c r="AQ1123" i="1"/>
  <c r="AQ1124" i="1" s="1"/>
  <c r="AQ1125" i="1" s="1"/>
  <c r="AK1103" i="1"/>
  <c r="AK1104" i="1" s="1"/>
  <c r="AJ1103" i="1"/>
  <c r="AL1103" i="1" s="1"/>
  <c r="AP1103" i="1" s="1"/>
  <c r="AP1104" i="1" s="1"/>
  <c r="AQ1103" i="1"/>
  <c r="AQ1104" i="1" s="1"/>
  <c r="AJ1057" i="1"/>
  <c r="AL1057" i="1" s="1"/>
  <c r="AP1057" i="1" s="1"/>
  <c r="AK1057" i="1"/>
  <c r="AQ1057" i="1"/>
  <c r="AO1043" i="1"/>
  <c r="AO1028" i="1"/>
  <c r="AJ1014" i="1"/>
  <c r="AK1014" i="1"/>
  <c r="AK1015" i="1" s="1"/>
  <c r="AQ1014" i="1"/>
  <c r="AQ1015" i="1" s="1"/>
  <c r="AJ977" i="1"/>
  <c r="AK977" i="1"/>
  <c r="AK978" i="1" s="1"/>
  <c r="AQ977" i="1"/>
  <c r="AQ978" i="1" s="1"/>
  <c r="AJ971" i="1"/>
  <c r="AL971" i="1" s="1"/>
  <c r="AP971" i="1" s="1"/>
  <c r="AP972" i="1" s="1"/>
  <c r="AK971" i="1"/>
  <c r="AK972" i="1" s="1"/>
  <c r="AQ971" i="1"/>
  <c r="AQ972" i="1" s="1"/>
  <c r="AQ949" i="1"/>
  <c r="AJ949" i="1"/>
  <c r="AL949" i="1" s="1"/>
  <c r="AP949" i="1" s="1"/>
  <c r="AK949" i="1"/>
  <c r="AO938" i="1"/>
  <c r="AO922" i="1"/>
  <c r="AO890" i="1"/>
  <c r="AJ2527" i="1"/>
  <c r="AL2527" i="1" s="1"/>
  <c r="AP2527" i="1" s="1"/>
  <c r="AP2528" i="1" s="1"/>
  <c r="AK2527" i="1"/>
  <c r="AK2528" i="1" s="1"/>
  <c r="AK2529" i="1" s="1"/>
  <c r="AK2530" i="1" s="1"/>
  <c r="AK2531" i="1" s="1"/>
  <c r="AK2532" i="1" s="1"/>
  <c r="AK2533" i="1" s="1"/>
  <c r="AK2534" i="1" s="1"/>
  <c r="AQ2527" i="1"/>
  <c r="AQ2528" i="1" s="1"/>
  <c r="AQ2529" i="1" s="1"/>
  <c r="AQ2530" i="1" s="1"/>
  <c r="AQ2531" i="1" s="1"/>
  <c r="AQ2532" i="1" s="1"/>
  <c r="AQ2533" i="1" s="1"/>
  <c r="AQ2534" i="1" s="1"/>
  <c r="AO2434" i="1"/>
  <c r="AO2092" i="1"/>
  <c r="AO1112" i="1"/>
  <c r="AO1113" i="1" s="1"/>
  <c r="AQ1112" i="1"/>
  <c r="AQ1113" i="1" s="1"/>
  <c r="AQ1114" i="1" s="1"/>
  <c r="AQ1115" i="1" s="1"/>
  <c r="AQ1116" i="1" s="1"/>
  <c r="AQ1117" i="1" s="1"/>
  <c r="AQ1118" i="1" s="1"/>
  <c r="AJ3080" i="1"/>
  <c r="AJ3081" i="1" s="1"/>
  <c r="AO3080" i="1"/>
  <c r="AO3081" i="1" s="1"/>
  <c r="AN2921" i="1"/>
  <c r="AR2921" i="1" s="1"/>
  <c r="AS2921" i="1"/>
  <c r="AK2856" i="1"/>
  <c r="AK2857" i="1" s="1"/>
  <c r="AK2858" i="1" s="1"/>
  <c r="AK2859" i="1" s="1"/>
  <c r="AK2860" i="1" s="1"/>
  <c r="AK2861" i="1" s="1"/>
  <c r="AJ2856" i="1"/>
  <c r="AQ2856" i="1"/>
  <c r="AQ2857" i="1" s="1"/>
  <c r="AQ2858" i="1" s="1"/>
  <c r="AQ2859" i="1" s="1"/>
  <c r="AQ2860" i="1" s="1"/>
  <c r="AQ2861" i="1" s="1"/>
  <c r="AJ2651" i="1"/>
  <c r="AJ2652" i="1" s="1"/>
  <c r="AK2651" i="1"/>
  <c r="AK2652" i="1" s="1"/>
  <c r="AO2651" i="1"/>
  <c r="AO2652" i="1" s="1"/>
  <c r="AQ2651" i="1"/>
  <c r="AQ2652" i="1" s="1"/>
  <c r="AJ2602" i="1"/>
  <c r="AK2602" i="1"/>
  <c r="AK2603" i="1" s="1"/>
  <c r="AK2604" i="1" s="1"/>
  <c r="AK2605" i="1" s="1"/>
  <c r="AK2606" i="1" s="1"/>
  <c r="AK2607" i="1" s="1"/>
  <c r="AQ2602" i="1"/>
  <c r="AQ2603" i="1" s="1"/>
  <c r="AQ2604" i="1" s="1"/>
  <c r="AQ2605" i="1" s="1"/>
  <c r="AQ2606" i="1" s="1"/>
  <c r="AQ2607" i="1" s="1"/>
  <c r="AO2949" i="1"/>
  <c r="AJ2548" i="1"/>
  <c r="AL2548" i="1" s="1"/>
  <c r="AP2548" i="1" s="1"/>
  <c r="AK2548" i="1"/>
  <c r="AQ2548" i="1"/>
  <c r="AK2269" i="1"/>
  <c r="AK2270" i="1" s="1"/>
  <c r="AO2269" i="1"/>
  <c r="AO2270" i="1" s="1"/>
  <c r="AJ1898" i="1"/>
  <c r="AL1898" i="1" s="1"/>
  <c r="AP1898" i="1" s="1"/>
  <c r="AP1899" i="1" s="1"/>
  <c r="AP1900" i="1" s="1"/>
  <c r="AP1901" i="1" s="1"/>
  <c r="AP1902" i="1" s="1"/>
  <c r="AK1898" i="1"/>
  <c r="AK1899" i="1" s="1"/>
  <c r="AK1900" i="1" s="1"/>
  <c r="AK1901" i="1" s="1"/>
  <c r="AK1902" i="1" s="1"/>
  <c r="AQ1898" i="1"/>
  <c r="AK3002" i="1"/>
  <c r="AK3003" i="1" s="1"/>
  <c r="AK3004" i="1" s="1"/>
  <c r="AQ3002" i="1"/>
  <c r="AQ3003" i="1" s="1"/>
  <c r="AQ3004" i="1" s="1"/>
  <c r="AJ3002" i="1"/>
  <c r="AL3002" i="1" s="1"/>
  <c r="AP3002" i="1" s="1"/>
  <c r="AP3003" i="1" s="1"/>
  <c r="AP3004" i="1" s="1"/>
  <c r="AO2684" i="1"/>
  <c r="AO2628" i="1"/>
  <c r="AQ2431" i="1"/>
  <c r="AQ2432" i="1" s="1"/>
  <c r="AJ2431" i="1"/>
  <c r="AL2431" i="1" s="1"/>
  <c r="AP2431" i="1" s="1"/>
  <c r="AP2432" i="1" s="1"/>
  <c r="AK2431" i="1"/>
  <c r="AK2432" i="1" s="1"/>
  <c r="AQ2301" i="1"/>
  <c r="AJ2301" i="1"/>
  <c r="AL2301" i="1" s="1"/>
  <c r="AP2301" i="1" s="1"/>
  <c r="AK2301" i="1"/>
  <c r="AO2260" i="1"/>
  <c r="AO2261" i="1" s="1"/>
  <c r="AO2196" i="1"/>
  <c r="AJ2125" i="1"/>
  <c r="AL2125" i="1" s="1"/>
  <c r="AP2125" i="1" s="1"/>
  <c r="AP2126" i="1" s="1"/>
  <c r="AK2125" i="1"/>
  <c r="AK2126" i="1" s="1"/>
  <c r="AQ2125" i="1"/>
  <c r="AQ2126" i="1" s="1"/>
  <c r="AO2111" i="1"/>
  <c r="AO2040" i="1"/>
  <c r="AJ1351" i="1"/>
  <c r="AL1351" i="1" s="1"/>
  <c r="AP1351" i="1" s="1"/>
  <c r="AK1351" i="1"/>
  <c r="AQ1351" i="1"/>
  <c r="AJ3077" i="1"/>
  <c r="AK3077" i="1"/>
  <c r="AK3078" i="1" s="1"/>
  <c r="AQ3077" i="1"/>
  <c r="AQ3078" i="1" s="1"/>
  <c r="AO3084" i="1"/>
  <c r="AJ3056" i="1"/>
  <c r="AL3056" i="1" s="1"/>
  <c r="AP3056" i="1" s="1"/>
  <c r="AK3056" i="1"/>
  <c r="AQ3056" i="1"/>
  <c r="AO3050" i="1"/>
  <c r="AO3051" i="1" s="1"/>
  <c r="AO3035" i="1"/>
  <c r="AO2925" i="1"/>
  <c r="AJ2911" i="1"/>
  <c r="AL2911" i="1" s="1"/>
  <c r="AP2911" i="1" s="1"/>
  <c r="AK2911" i="1"/>
  <c r="AK2912" i="1" s="1"/>
  <c r="AQ2911" i="1"/>
  <c r="AQ2912" i="1" s="1"/>
  <c r="AJ2839" i="1"/>
  <c r="AL2839" i="1" s="1"/>
  <c r="AP2839" i="1" s="1"/>
  <c r="AK2839" i="1"/>
  <c r="AQ2839" i="1"/>
  <c r="AO2789" i="1"/>
  <c r="AO2760" i="1"/>
  <c r="AK2726" i="1"/>
  <c r="AK2727" i="1" s="1"/>
  <c r="AK2728" i="1" s="1"/>
  <c r="AJ2726" i="1"/>
  <c r="AQ2726" i="1"/>
  <c r="AQ2727" i="1" s="1"/>
  <c r="AQ2728" i="1" s="1"/>
  <c r="AO2691" i="1"/>
  <c r="AO2662" i="1"/>
  <c r="AK2627" i="1"/>
  <c r="AK2628" i="1" s="1"/>
  <c r="AK2629" i="1" s="1"/>
  <c r="AJ2627" i="1"/>
  <c r="AL2627" i="1" s="1"/>
  <c r="AP2627" i="1" s="1"/>
  <c r="AP2628" i="1" s="1"/>
  <c r="AP2629" i="1" s="1"/>
  <c r="AQ2627" i="1"/>
  <c r="AQ2628" i="1" s="1"/>
  <c r="AQ2629" i="1" s="1"/>
  <c r="AO2586" i="1"/>
  <c r="AK2566" i="1"/>
  <c r="AO2559" i="1"/>
  <c r="AO2546" i="1"/>
  <c r="AJ2494" i="1"/>
  <c r="AL2494" i="1" s="1"/>
  <c r="AP2494" i="1" s="1"/>
  <c r="AK2494" i="1"/>
  <c r="AK2495" i="1" s="1"/>
  <c r="AQ2494" i="1"/>
  <c r="AQ2495" i="1" s="1"/>
  <c r="AK2479" i="1"/>
  <c r="AK2480" i="1" s="1"/>
  <c r="AK2481" i="1" s="1"/>
  <c r="AK2482" i="1" s="1"/>
  <c r="AK2483" i="1" s="1"/>
  <c r="AK2484" i="1" s="1"/>
  <c r="AK2485" i="1" s="1"/>
  <c r="AK2486" i="1" s="1"/>
  <c r="AK2487" i="1" s="1"/>
  <c r="AK2488" i="1" s="1"/>
  <c r="AJ2479" i="1"/>
  <c r="AL2479" i="1" s="1"/>
  <c r="AP2479" i="1" s="1"/>
  <c r="AP2480" i="1" s="1"/>
  <c r="AP2481" i="1" s="1"/>
  <c r="AP2482" i="1" s="1"/>
  <c r="AQ2479" i="1"/>
  <c r="AQ2480" i="1" s="1"/>
  <c r="AQ2481" i="1" s="1"/>
  <c r="AQ2482" i="1" s="1"/>
  <c r="AQ2483" i="1" s="1"/>
  <c r="AQ2484" i="1" s="1"/>
  <c r="AQ2485" i="1" s="1"/>
  <c r="AQ2486" i="1" s="1"/>
  <c r="AQ2487" i="1" s="1"/>
  <c r="AQ2488" i="1" s="1"/>
  <c r="AO2472" i="1"/>
  <c r="AJ2459" i="1"/>
  <c r="AL2459" i="1" s="1"/>
  <c r="AP2459" i="1" s="1"/>
  <c r="AP2460" i="1" s="1"/>
  <c r="AK2459" i="1"/>
  <c r="AK2460" i="1" s="1"/>
  <c r="AQ2459" i="1"/>
  <c r="AQ2460" i="1" s="1"/>
  <c r="AO2437" i="1"/>
  <c r="AO2438" i="1" s="1"/>
  <c r="AO2430" i="1"/>
  <c r="AJ2424" i="1"/>
  <c r="AL2424" i="1" s="1"/>
  <c r="AP2424" i="1" s="1"/>
  <c r="AP2425" i="1" s="1"/>
  <c r="AK2424" i="1"/>
  <c r="AK2425" i="1" s="1"/>
  <c r="AQ2424" i="1"/>
  <c r="AQ2425" i="1" s="1"/>
  <c r="AO2335" i="1"/>
  <c r="AJ2328" i="1"/>
  <c r="AL2328" i="1" s="1"/>
  <c r="AP2328" i="1" s="1"/>
  <c r="AP2329" i="1" s="1"/>
  <c r="AP2330" i="1" s="1"/>
  <c r="AK2328" i="1"/>
  <c r="AK2329" i="1" s="1"/>
  <c r="AK2330" i="1" s="1"/>
  <c r="AQ2328" i="1"/>
  <c r="AQ2329" i="1" s="1"/>
  <c r="AQ2330" i="1" s="1"/>
  <c r="AO2300" i="1"/>
  <c r="AO2287" i="1"/>
  <c r="AJ2281" i="1"/>
  <c r="AL2281" i="1" s="1"/>
  <c r="AP2281" i="1" s="1"/>
  <c r="AK2281" i="1"/>
  <c r="AK2282" i="1" s="1"/>
  <c r="AQ2281" i="1"/>
  <c r="AQ2282" i="1" s="1"/>
  <c r="AJ2266" i="1"/>
  <c r="AL2266" i="1" s="1"/>
  <c r="AP2266" i="1" s="1"/>
  <c r="AP2267" i="1" s="1"/>
  <c r="AK2266" i="1"/>
  <c r="AK2267" i="1" s="1"/>
  <c r="AQ2266" i="1"/>
  <c r="AQ2267" i="1" s="1"/>
  <c r="AJ2195" i="1"/>
  <c r="AK2195" i="1"/>
  <c r="AK2196" i="1" s="1"/>
  <c r="AQ2195" i="1"/>
  <c r="AQ2196" i="1" s="1"/>
  <c r="AJ2181" i="1"/>
  <c r="AL2181" i="1" s="1"/>
  <c r="AP2181" i="1" s="1"/>
  <c r="AP2182" i="1" s="1"/>
  <c r="AP2183" i="1" s="1"/>
  <c r="AK2181" i="1"/>
  <c r="AK2182" i="1" s="1"/>
  <c r="AK2183" i="1" s="1"/>
  <c r="AQ2181" i="1"/>
  <c r="AQ2182" i="1" s="1"/>
  <c r="AQ2183" i="1" s="1"/>
  <c r="AO2168" i="1"/>
  <c r="AO2169" i="1" s="1"/>
  <c r="AO2131" i="1"/>
  <c r="AO2124" i="1"/>
  <c r="AK2117" i="1"/>
  <c r="AK2118" i="1" s="1"/>
  <c r="AJ2117" i="1"/>
  <c r="AL2117" i="1" s="1"/>
  <c r="AP2117" i="1" s="1"/>
  <c r="AP2118" i="1" s="1"/>
  <c r="AQ2117" i="1"/>
  <c r="AQ2118" i="1" s="1"/>
  <c r="AO2088" i="1"/>
  <c r="AO2081" i="1"/>
  <c r="AO2082" i="1" s="1"/>
  <c r="AO2053" i="1"/>
  <c r="AJ2039" i="1"/>
  <c r="AL2039" i="1" s="1"/>
  <c r="AP2039" i="1" s="1"/>
  <c r="AP2040" i="1" s="1"/>
  <c r="AK2039" i="1"/>
  <c r="AK2040" i="1" s="1"/>
  <c r="AK2041" i="1" s="1"/>
  <c r="AK2042" i="1" s="1"/>
  <c r="AQ2039" i="1"/>
  <c r="AQ2040" i="1" s="1"/>
  <c r="AQ2041" i="1" s="1"/>
  <c r="AQ2042" i="1" s="1"/>
  <c r="AO2032" i="1"/>
  <c r="AO2033" i="1" s="1"/>
  <c r="AO1996" i="1"/>
  <c r="AQ1989" i="1"/>
  <c r="AK1989" i="1"/>
  <c r="AJ1989" i="1"/>
  <c r="AL1989" i="1" s="1"/>
  <c r="AP1989" i="1" s="1"/>
  <c r="AJ1960" i="1"/>
  <c r="AL1960" i="1" s="1"/>
  <c r="AP1960" i="1" s="1"/>
  <c r="AP1961" i="1" s="1"/>
  <c r="AP1962" i="1" s="1"/>
  <c r="AK1960" i="1"/>
  <c r="AK1961" i="1" s="1"/>
  <c r="AK1962" i="1" s="1"/>
  <c r="AQ1960" i="1"/>
  <c r="AQ1961" i="1" s="1"/>
  <c r="AQ1962" i="1" s="1"/>
  <c r="AO1852" i="1"/>
  <c r="AQ1755" i="1"/>
  <c r="AJ1755" i="1"/>
  <c r="AL1755" i="1" s="1"/>
  <c r="AP1755" i="1" s="1"/>
  <c r="AK1755" i="1"/>
  <c r="AJ1740" i="1"/>
  <c r="AL1740" i="1" s="1"/>
  <c r="AP1740" i="1" s="1"/>
  <c r="AK1740" i="1"/>
  <c r="AQ1740" i="1"/>
  <c r="AJ1671" i="1"/>
  <c r="AK1671" i="1"/>
  <c r="AK1672" i="1" s="1"/>
  <c r="AK1673" i="1" s="1"/>
  <c r="AQ1671" i="1"/>
  <c r="AQ1672" i="1" s="1"/>
  <c r="AQ1673" i="1" s="1"/>
  <c r="AJ1637" i="1"/>
  <c r="AL1637" i="1" s="1"/>
  <c r="AP1637" i="1" s="1"/>
  <c r="AP1638" i="1" s="1"/>
  <c r="AP1639" i="1" s="1"/>
  <c r="AP1640" i="1" s="1"/>
  <c r="AP1641" i="1" s="1"/>
  <c r="AK1637" i="1"/>
  <c r="AK1638" i="1" s="1"/>
  <c r="AK1639" i="1" s="1"/>
  <c r="AK1640" i="1" s="1"/>
  <c r="AK1641" i="1" s="1"/>
  <c r="AQ1637" i="1"/>
  <c r="AQ1638" i="1" s="1"/>
  <c r="AQ1639" i="1" s="1"/>
  <c r="AQ1640" i="1" s="1"/>
  <c r="AQ1641" i="1" s="1"/>
  <c r="AO1608" i="1"/>
  <c r="AO1600" i="1"/>
  <c r="AO1580" i="1"/>
  <c r="AO1572" i="1"/>
  <c r="AQ1521" i="1"/>
  <c r="AJ1521" i="1"/>
  <c r="AL1521" i="1" s="1"/>
  <c r="AP1521" i="1" s="1"/>
  <c r="AK1521" i="1"/>
  <c r="AO1478" i="1"/>
  <c r="AO1471" i="1"/>
  <c r="AO1472" i="1" s="1"/>
  <c r="AO1391" i="1"/>
  <c r="AO1377" i="1"/>
  <c r="AO1370" i="1"/>
  <c r="AO1350" i="1"/>
  <c r="AO1307" i="1"/>
  <c r="AJ1300" i="1"/>
  <c r="AL1300" i="1" s="1"/>
  <c r="AP1300" i="1" s="1"/>
  <c r="AP1301" i="1" s="1"/>
  <c r="AP1302" i="1" s="1"/>
  <c r="AK1300" i="1"/>
  <c r="AK1301" i="1" s="1"/>
  <c r="AK1302" i="1" s="1"/>
  <c r="AQ1300" i="1"/>
  <c r="AQ1301" i="1" s="1"/>
  <c r="AQ1302" i="1" s="1"/>
  <c r="AO1293" i="1"/>
  <c r="AO1286" i="1"/>
  <c r="AJ1235" i="1"/>
  <c r="AK1235" i="1"/>
  <c r="AK1236" i="1" s="1"/>
  <c r="AQ1235" i="1"/>
  <c r="AQ1236" i="1" s="1"/>
  <c r="AO1228" i="1"/>
  <c r="AJ1221" i="1"/>
  <c r="AL1221" i="1" s="1"/>
  <c r="AP1221" i="1" s="1"/>
  <c r="AP1222" i="1" s="1"/>
  <c r="AK1221" i="1"/>
  <c r="AK1222" i="1" s="1"/>
  <c r="AQ1221" i="1"/>
  <c r="AQ1222" i="1" s="1"/>
  <c r="AK1206" i="1"/>
  <c r="AK1207" i="1" s="1"/>
  <c r="AJ1206" i="1"/>
  <c r="AL1206" i="1" s="1"/>
  <c r="AP1206" i="1" s="1"/>
  <c r="AQ1206" i="1"/>
  <c r="AQ1207" i="1" s="1"/>
  <c r="AJ1198" i="1"/>
  <c r="AK1198" i="1"/>
  <c r="AK1199" i="1" s="1"/>
  <c r="AQ1198" i="1"/>
  <c r="AQ1199" i="1" s="1"/>
  <c r="AJ1190" i="1"/>
  <c r="AL1190" i="1" s="1"/>
  <c r="AP1190" i="1" s="1"/>
  <c r="AP1191" i="1" s="1"/>
  <c r="AP1192" i="1" s="1"/>
  <c r="AP1193" i="1" s="1"/>
  <c r="AK1190" i="1"/>
  <c r="AK1191" i="1" s="1"/>
  <c r="AK1192" i="1" s="1"/>
  <c r="AK1193" i="1" s="1"/>
  <c r="AK1194" i="1" s="1"/>
  <c r="AK1195" i="1" s="1"/>
  <c r="AK1196" i="1" s="1"/>
  <c r="AQ1190" i="1"/>
  <c r="AQ1191" i="1" s="1"/>
  <c r="AQ1192" i="1" s="1"/>
  <c r="AQ1193" i="1" s="1"/>
  <c r="AQ1194" i="1" s="1"/>
  <c r="AQ1195" i="1" s="1"/>
  <c r="AQ1196" i="1" s="1"/>
  <c r="AK1137" i="1"/>
  <c r="AJ1137" i="1"/>
  <c r="AL1137" i="1" s="1"/>
  <c r="AP1137" i="1" s="1"/>
  <c r="AQ1137" i="1"/>
  <c r="AK1130" i="1"/>
  <c r="AK1131" i="1" s="1"/>
  <c r="AK1132" i="1" s="1"/>
  <c r="AJ1130" i="1"/>
  <c r="AL1130" i="1" s="1"/>
  <c r="AP1130" i="1" s="1"/>
  <c r="AP1131" i="1" s="1"/>
  <c r="AP1132" i="1" s="1"/>
  <c r="AQ1130" i="1"/>
  <c r="AQ1131" i="1" s="1"/>
  <c r="AQ1132" i="1" s="1"/>
  <c r="AO1077" i="1"/>
  <c r="AJ1035" i="1"/>
  <c r="AL1035" i="1" s="1"/>
  <c r="AP1035" i="1" s="1"/>
  <c r="AK1035" i="1"/>
  <c r="AQ1035" i="1"/>
  <c r="AK983" i="1"/>
  <c r="AJ983" i="1"/>
  <c r="AL983" i="1" s="1"/>
  <c r="AP983" i="1" s="1"/>
  <c r="AQ983" i="1"/>
  <c r="AJ3005" i="1"/>
  <c r="AK3005" i="1"/>
  <c r="AK3006" i="1" s="1"/>
  <c r="AQ3005" i="1"/>
  <c r="AQ3006" i="1" s="1"/>
  <c r="AO2709" i="1"/>
  <c r="AJ2535" i="1"/>
  <c r="AL2535" i="1" s="1"/>
  <c r="AP2535" i="1" s="1"/>
  <c r="AK2535" i="1"/>
  <c r="AQ2535" i="1"/>
  <c r="AJ2441" i="1"/>
  <c r="AJ2442" i="1" s="1"/>
  <c r="AO2441" i="1"/>
  <c r="AK2441" i="1"/>
  <c r="AK2442" i="1" s="1"/>
  <c r="AP2441" i="1"/>
  <c r="AP2442" i="1" s="1"/>
  <c r="AQ2441" i="1"/>
  <c r="AO2325" i="1"/>
  <c r="AJ2233" i="1"/>
  <c r="AL2233" i="1" s="1"/>
  <c r="AP2233" i="1" s="1"/>
  <c r="AK2233" i="1"/>
  <c r="AQ2233" i="1"/>
  <c r="AJ2099" i="1"/>
  <c r="AL2099" i="1" s="1"/>
  <c r="AP2099" i="1" s="1"/>
  <c r="AK2099" i="1"/>
  <c r="AQ2099" i="1"/>
  <c r="AO2345" i="1"/>
  <c r="AK3042" i="1"/>
  <c r="AK3043" i="1" s="1"/>
  <c r="AJ3042" i="1"/>
  <c r="AL3042" i="1" s="1"/>
  <c r="AP3042" i="1" s="1"/>
  <c r="AP3043" i="1" s="1"/>
  <c r="AQ3042" i="1"/>
  <c r="AQ3043" i="1" s="1"/>
  <c r="AJ3008" i="1"/>
  <c r="AK3008" i="1"/>
  <c r="AK3009" i="1" s="1"/>
  <c r="AK3010" i="1" s="1"/>
  <c r="AK3011" i="1" s="1"/>
  <c r="AQ3008" i="1"/>
  <c r="AQ3009" i="1" s="1"/>
  <c r="AQ3010" i="1" s="1"/>
  <c r="AQ3011" i="1" s="1"/>
  <c r="AJ2994" i="1"/>
  <c r="AL2994" i="1" s="1"/>
  <c r="AP2994" i="1" s="1"/>
  <c r="AP2995" i="1" s="1"/>
  <c r="AK2994" i="1"/>
  <c r="AK2995" i="1" s="1"/>
  <c r="AK2996" i="1" s="1"/>
  <c r="AK2997" i="1" s="1"/>
  <c r="AK2998" i="1" s="1"/>
  <c r="AK2999" i="1" s="1"/>
  <c r="AK3000" i="1" s="1"/>
  <c r="AK3001" i="1" s="1"/>
  <c r="AQ2994" i="1"/>
  <c r="AQ2995" i="1" s="1"/>
  <c r="AQ2996" i="1" s="1"/>
  <c r="AQ2997" i="1" s="1"/>
  <c r="AQ2998" i="1" s="1"/>
  <c r="AQ2999" i="1" s="1"/>
  <c r="AQ3000" i="1" s="1"/>
  <c r="AQ3001" i="1" s="1"/>
  <c r="AO2960" i="1"/>
  <c r="AK2953" i="1"/>
  <c r="AK2954" i="1" s="1"/>
  <c r="AK2955" i="1" s="1"/>
  <c r="AJ2953" i="1"/>
  <c r="AL2953" i="1" s="1"/>
  <c r="AP2953" i="1" s="1"/>
  <c r="AP2954" i="1" s="1"/>
  <c r="AP2955" i="1" s="1"/>
  <c r="AQ2953" i="1"/>
  <c r="AQ2954" i="1" s="1"/>
  <c r="AQ2955" i="1" s="1"/>
  <c r="AJ2946" i="1"/>
  <c r="AL2946" i="1" s="1"/>
  <c r="AP2946" i="1" s="1"/>
  <c r="AP2947" i="1" s="1"/>
  <c r="AK2946" i="1"/>
  <c r="AK2947" i="1" s="1"/>
  <c r="AQ2946" i="1"/>
  <c r="AQ2947" i="1" s="1"/>
  <c r="AJ2932" i="1"/>
  <c r="AL2932" i="1" s="1"/>
  <c r="AP2932" i="1" s="1"/>
  <c r="AK2932" i="1"/>
  <c r="AQ2932" i="1"/>
  <c r="AO2903" i="1"/>
  <c r="AO2831" i="1"/>
  <c r="AJ2796" i="1"/>
  <c r="AL2796" i="1" s="1"/>
  <c r="AP2796" i="1" s="1"/>
  <c r="AP2797" i="1" s="1"/>
  <c r="AK2796" i="1"/>
  <c r="AK2797" i="1" s="1"/>
  <c r="AQ2796" i="1"/>
  <c r="AQ2797" i="1" s="1"/>
  <c r="AO2781" i="1"/>
  <c r="AJ2747" i="1"/>
  <c r="AL2747" i="1" s="1"/>
  <c r="AP2747" i="1" s="1"/>
  <c r="AP2748" i="1" s="1"/>
  <c r="AP2749" i="1" s="1"/>
  <c r="AK2747" i="1"/>
  <c r="AK2748" i="1" s="1"/>
  <c r="AK2749" i="1" s="1"/>
  <c r="AK2750" i="1" s="1"/>
  <c r="AK2751" i="1" s="1"/>
  <c r="AK2752" i="1" s="1"/>
  <c r="AK2753" i="1" s="1"/>
  <c r="AK2754" i="1" s="1"/>
  <c r="AQ2747" i="1"/>
  <c r="AQ2748" i="1" s="1"/>
  <c r="AQ2749" i="1" s="1"/>
  <c r="AQ2750" i="1" s="1"/>
  <c r="AQ2751" i="1" s="1"/>
  <c r="AQ2752" i="1" s="1"/>
  <c r="AQ2753" i="1" s="1"/>
  <c r="AQ2754" i="1" s="1"/>
  <c r="AJ2712" i="1"/>
  <c r="AL2712" i="1" s="1"/>
  <c r="AP2712" i="1" s="1"/>
  <c r="AK2712" i="1"/>
  <c r="AQ2712" i="1"/>
  <c r="AJ2705" i="1"/>
  <c r="AL2705" i="1" s="1"/>
  <c r="AP2705" i="1" s="1"/>
  <c r="AP2706" i="1" s="1"/>
  <c r="AP2707" i="1" s="1"/>
  <c r="AK2705" i="1"/>
  <c r="AK2706" i="1" s="1"/>
  <c r="AK2707" i="1" s="1"/>
  <c r="AQ2705" i="1"/>
  <c r="AQ2706" i="1" s="1"/>
  <c r="AQ2707" i="1" s="1"/>
  <c r="AQ2698" i="1"/>
  <c r="AQ2699" i="1" s="1"/>
  <c r="AQ2700" i="1" s="1"/>
  <c r="AQ2701" i="1" s="1"/>
  <c r="AJ2698" i="1"/>
  <c r="AL2698" i="1" s="1"/>
  <c r="AP2698" i="1" s="1"/>
  <c r="AP2699" i="1" s="1"/>
  <c r="AK2698" i="1"/>
  <c r="AK2699" i="1" s="1"/>
  <c r="AK2700" i="1" s="1"/>
  <c r="AK2701" i="1" s="1"/>
  <c r="AJ2641" i="1"/>
  <c r="AL2641" i="1" s="1"/>
  <c r="AP2641" i="1" s="1"/>
  <c r="AP2642" i="1" s="1"/>
  <c r="AP2643" i="1" s="1"/>
  <c r="AK2641" i="1"/>
  <c r="AK2642" i="1" s="1"/>
  <c r="AK2643" i="1" s="1"/>
  <c r="AQ2641" i="1"/>
  <c r="AQ2642" i="1" s="1"/>
  <c r="AQ2643" i="1" s="1"/>
  <c r="AJ2538" i="1"/>
  <c r="AL2538" i="1" s="1"/>
  <c r="AP2538" i="1" s="1"/>
  <c r="AK2538" i="1"/>
  <c r="AQ2538" i="1"/>
  <c r="AO2530" i="1"/>
  <c r="AO2444" i="1"/>
  <c r="AJ2417" i="1"/>
  <c r="AL2417" i="1" s="1"/>
  <c r="AP2417" i="1" s="1"/>
  <c r="AK2417" i="1"/>
  <c r="AQ2417" i="1"/>
  <c r="AO2396" i="1"/>
  <c r="AO2397" i="1" s="1"/>
  <c r="AK2243" i="1"/>
  <c r="AK2244" i="1" s="1"/>
  <c r="AJ2243" i="1"/>
  <c r="AL2243" i="1" s="1"/>
  <c r="AP2243" i="1" s="1"/>
  <c r="AP2244" i="1" s="1"/>
  <c r="AQ2243" i="1"/>
  <c r="AQ2244" i="1" s="1"/>
  <c r="AJ2236" i="1"/>
  <c r="AL2236" i="1" s="1"/>
  <c r="AP2236" i="1" s="1"/>
  <c r="AP2237" i="1" s="1"/>
  <c r="AK2236" i="1"/>
  <c r="AK2237" i="1" s="1"/>
  <c r="AQ2236" i="1"/>
  <c r="AQ2237" i="1" s="1"/>
  <c r="AO2160" i="1"/>
  <c r="AO2145" i="1"/>
  <c r="AK2138" i="1"/>
  <c r="AK2139" i="1" s="1"/>
  <c r="AK2140" i="1" s="1"/>
  <c r="AK2141" i="1" s="1"/>
  <c r="AK2095" i="1"/>
  <c r="AK2096" i="1" s="1"/>
  <c r="AJ2095" i="1"/>
  <c r="AQ2095" i="1"/>
  <c r="AQ2096" i="1" s="1"/>
  <c r="AK2067" i="1"/>
  <c r="AK2068" i="1" s="1"/>
  <c r="AQ2067" i="1"/>
  <c r="AQ2068" i="1" s="1"/>
  <c r="AJ2067" i="1"/>
  <c r="AJ2046" i="1"/>
  <c r="AK2046" i="1"/>
  <c r="AK2047" i="1" s="1"/>
  <c r="AK2048" i="1" s="1"/>
  <c r="AK2049" i="1" s="1"/>
  <c r="AK2050" i="1" s="1"/>
  <c r="AK2051" i="1" s="1"/>
  <c r="AQ2046" i="1"/>
  <c r="AQ2047" i="1" s="1"/>
  <c r="AQ2048" i="1" s="1"/>
  <c r="AQ2049" i="1" s="1"/>
  <c r="AQ2050" i="1" s="1"/>
  <c r="AQ2051" i="1" s="1"/>
  <c r="AJ1981" i="1"/>
  <c r="AL1981" i="1" s="1"/>
  <c r="AP1981" i="1" s="1"/>
  <c r="AP1982" i="1" s="1"/>
  <c r="AK1981" i="1"/>
  <c r="AK1982" i="1" s="1"/>
  <c r="AK1983" i="1" s="1"/>
  <c r="AK1984" i="1" s="1"/>
  <c r="AQ1981" i="1"/>
  <c r="AQ1982" i="1" s="1"/>
  <c r="AQ1983" i="1" s="1"/>
  <c r="AQ1984" i="1" s="1"/>
  <c r="AJ1930" i="1"/>
  <c r="AK1930" i="1"/>
  <c r="AK1931" i="1" s="1"/>
  <c r="AK1932" i="1" s="1"/>
  <c r="AK1933" i="1" s="1"/>
  <c r="AQ1930" i="1"/>
  <c r="AQ1931" i="1" s="1"/>
  <c r="AQ1932" i="1" s="1"/>
  <c r="AQ1933" i="1" s="1"/>
  <c r="AJ1888" i="1"/>
  <c r="AL1888" i="1" s="1"/>
  <c r="AP1888" i="1" s="1"/>
  <c r="AP1889" i="1" s="1"/>
  <c r="AP1890" i="1" s="1"/>
  <c r="AK1888" i="1"/>
  <c r="AK1889" i="1" s="1"/>
  <c r="AK1890" i="1" s="1"/>
  <c r="AQ1888" i="1"/>
  <c r="AQ1889" i="1" s="1"/>
  <c r="AQ1890" i="1" s="1"/>
  <c r="AJ1881" i="1"/>
  <c r="AL1881" i="1" s="1"/>
  <c r="AP1881" i="1" s="1"/>
  <c r="AK1881" i="1"/>
  <c r="AQ1881" i="1"/>
  <c r="AK1867" i="1"/>
  <c r="AK1868" i="1" s="1"/>
  <c r="AJ1867" i="1"/>
  <c r="AQ1867" i="1"/>
  <c r="AQ1868" i="1" s="1"/>
  <c r="AN1859" i="1"/>
  <c r="AR1859" i="1" s="1"/>
  <c r="AS1859" i="1"/>
  <c r="AJ1845" i="1"/>
  <c r="AL1845" i="1" s="1"/>
  <c r="AP1845" i="1" s="1"/>
  <c r="AP1846" i="1" s="1"/>
  <c r="AP1847" i="1" s="1"/>
  <c r="AK1845" i="1"/>
  <c r="AK1846" i="1" s="1"/>
  <c r="AK1847" i="1" s="1"/>
  <c r="AQ1845" i="1"/>
  <c r="AQ1846" i="1" s="1"/>
  <c r="AQ1847" i="1" s="1"/>
  <c r="AO1789" i="1"/>
  <c r="AO1790" i="1" s="1"/>
  <c r="AJ1782" i="1"/>
  <c r="AL1782" i="1" s="1"/>
  <c r="AP1782" i="1" s="1"/>
  <c r="AP1783" i="1" s="1"/>
  <c r="AK1782" i="1"/>
  <c r="AK1783" i="1" s="1"/>
  <c r="AQ1782" i="1"/>
  <c r="AQ1783" i="1" s="1"/>
  <c r="AO1775" i="1"/>
  <c r="AJ1747" i="1"/>
  <c r="AL1747" i="1" s="1"/>
  <c r="AP1747" i="1" s="1"/>
  <c r="AP1748" i="1" s="1"/>
  <c r="AP1749" i="1" s="1"/>
  <c r="AK1747" i="1"/>
  <c r="AK1748" i="1" s="1"/>
  <c r="AK1749" i="1" s="1"/>
  <c r="AK1750" i="1" s="1"/>
  <c r="AK1751" i="1" s="1"/>
  <c r="AK1752" i="1" s="1"/>
  <c r="AQ1747" i="1"/>
  <c r="AQ1748" i="1" s="1"/>
  <c r="AQ1749" i="1" s="1"/>
  <c r="AQ1750" i="1" s="1"/>
  <c r="AQ1751" i="1" s="1"/>
  <c r="AQ1752" i="1" s="1"/>
  <c r="AO1733" i="1"/>
  <c r="AJ1727" i="1"/>
  <c r="AL1727" i="1" s="1"/>
  <c r="AP1727" i="1" s="1"/>
  <c r="AK1727" i="1"/>
  <c r="AQ1727" i="1"/>
  <c r="AJ1705" i="1"/>
  <c r="AL1705" i="1" s="1"/>
  <c r="AP1705" i="1" s="1"/>
  <c r="AP1706" i="1" s="1"/>
  <c r="AK1705" i="1"/>
  <c r="AK1706" i="1" s="1"/>
  <c r="AQ1705" i="1"/>
  <c r="AQ1706" i="1" s="1"/>
  <c r="AJ1685" i="1"/>
  <c r="AL1685" i="1" s="1"/>
  <c r="AP1685" i="1" s="1"/>
  <c r="AP1686" i="1" s="1"/>
  <c r="AK1685" i="1"/>
  <c r="AK1686" i="1" s="1"/>
  <c r="AK1687" i="1" s="1"/>
  <c r="AK1688" i="1" s="1"/>
  <c r="AK1689" i="1" s="1"/>
  <c r="AK1690" i="1" s="1"/>
  <c r="AQ1685" i="1"/>
  <c r="AQ1686" i="1" s="1"/>
  <c r="AQ1687" i="1" s="1"/>
  <c r="AQ1688" i="1" s="1"/>
  <c r="AQ1689" i="1" s="1"/>
  <c r="AQ1690" i="1" s="1"/>
  <c r="AO1677" i="1"/>
  <c r="AJ1593" i="1"/>
  <c r="AJ1594" i="1" s="1"/>
  <c r="AJ1595" i="1" s="1"/>
  <c r="AK1593" i="1"/>
  <c r="AK1594" i="1" s="1"/>
  <c r="AK1595" i="1" s="1"/>
  <c r="AO1593" i="1"/>
  <c r="AQ1593" i="1"/>
  <c r="AQ1594" i="1" s="1"/>
  <c r="AQ1595" i="1" s="1"/>
  <c r="AP1593" i="1"/>
  <c r="AP1594" i="1" s="1"/>
  <c r="AP1595" i="1" s="1"/>
  <c r="AJ1587" i="1"/>
  <c r="AL1587" i="1" s="1"/>
  <c r="AP1587" i="1" s="1"/>
  <c r="AK1587" i="1"/>
  <c r="AQ1587" i="1"/>
  <c r="AO1535" i="1"/>
  <c r="AK1463" i="1"/>
  <c r="AK1464" i="1" s="1"/>
  <c r="AK1465" i="1" s="1"/>
  <c r="AJ1463" i="1"/>
  <c r="AL1463" i="1" s="1"/>
  <c r="AP1463" i="1" s="1"/>
  <c r="AP1464" i="1" s="1"/>
  <c r="AP1465" i="1" s="1"/>
  <c r="AQ1463" i="1"/>
  <c r="AQ1464" i="1" s="1"/>
  <c r="AQ1465" i="1" s="1"/>
  <c r="AQ1455" i="1"/>
  <c r="AQ1456" i="1" s="1"/>
  <c r="AQ1457" i="1" s="1"/>
  <c r="AJ1455" i="1"/>
  <c r="AL1455" i="1" s="1"/>
  <c r="AP1455" i="1" s="1"/>
  <c r="AK1455" i="1"/>
  <c r="AK1456" i="1" s="1"/>
  <c r="AK1457" i="1" s="1"/>
  <c r="AJ1426" i="1"/>
  <c r="AL1426" i="1" s="1"/>
  <c r="AP1426" i="1" s="1"/>
  <c r="AP1427" i="1" s="1"/>
  <c r="AP1428" i="1" s="1"/>
  <c r="AK1426" i="1"/>
  <c r="AK1427" i="1" s="1"/>
  <c r="AK1428" i="1" s="1"/>
  <c r="AQ1426" i="1"/>
  <c r="AQ1427" i="1" s="1"/>
  <c r="AQ1428" i="1" s="1"/>
  <c r="AJ1397" i="1"/>
  <c r="AK1397" i="1"/>
  <c r="AK1398" i="1" s="1"/>
  <c r="AQ1397" i="1"/>
  <c r="AQ1398" i="1" s="1"/>
  <c r="AO1363" i="1"/>
  <c r="AO1314" i="1"/>
  <c r="AO1271" i="1"/>
  <c r="AO1272" i="1" s="1"/>
  <c r="AJ1250" i="1"/>
  <c r="AL1250" i="1" s="1"/>
  <c r="AP1250" i="1" s="1"/>
  <c r="AK1250" i="1"/>
  <c r="AQ1250" i="1"/>
  <c r="AO1242" i="1"/>
  <c r="AO1182" i="1"/>
  <c r="AO1175" i="1"/>
  <c r="AO1176" i="1" s="1"/>
  <c r="AO1149" i="1"/>
  <c r="AO1150" i="1" s="1"/>
  <c r="AO1151" i="1" s="1"/>
  <c r="AJ1143" i="1"/>
  <c r="AL1143" i="1" s="1"/>
  <c r="AP1143" i="1" s="1"/>
  <c r="AP1144" i="1" s="1"/>
  <c r="AK1143" i="1"/>
  <c r="AK1144" i="1" s="1"/>
  <c r="AQ1143" i="1"/>
  <c r="AQ1144" i="1" s="1"/>
  <c r="AJ1122" i="1"/>
  <c r="AL1122" i="1" s="1"/>
  <c r="AP1122" i="1" s="1"/>
  <c r="AK1122" i="1"/>
  <c r="AQ1122" i="1"/>
  <c r="AJ1102" i="1"/>
  <c r="AL1102" i="1" s="1"/>
  <c r="AP1102" i="1" s="1"/>
  <c r="AK1102" i="1"/>
  <c r="AQ1102" i="1"/>
  <c r="AK1096" i="1"/>
  <c r="AK1097" i="1" s="1"/>
  <c r="AK1098" i="1" s="1"/>
  <c r="AK1099" i="1" s="1"/>
  <c r="AK1100" i="1" s="1"/>
  <c r="AJ1096" i="1"/>
  <c r="AL1096" i="1" s="1"/>
  <c r="AP1096" i="1" s="1"/>
  <c r="AP1097" i="1" s="1"/>
  <c r="AQ1096" i="1"/>
  <c r="AQ1097" i="1" s="1"/>
  <c r="AQ1098" i="1" s="1"/>
  <c r="AQ1099" i="1" s="1"/>
  <c r="AQ1100" i="1" s="1"/>
  <c r="AO1070" i="1"/>
  <c r="AO1071" i="1" s="1"/>
  <c r="AJ1042" i="1"/>
  <c r="AL1042" i="1" s="1"/>
  <c r="AP1042" i="1" s="1"/>
  <c r="AP1043" i="1" s="1"/>
  <c r="AP1044" i="1" s="1"/>
  <c r="AK1042" i="1"/>
  <c r="AK1043" i="1" s="1"/>
  <c r="AK1044" i="1" s="1"/>
  <c r="AQ1042" i="1"/>
  <c r="AQ1043" i="1" s="1"/>
  <c r="AQ1044" i="1" s="1"/>
  <c r="AO1013" i="1"/>
  <c r="AO1007" i="1"/>
  <c r="AJ1597" i="1"/>
  <c r="AL1597" i="1" s="1"/>
  <c r="AP1597" i="1" s="1"/>
  <c r="AP1598" i="1" s="1"/>
  <c r="AK1597" i="1"/>
  <c r="AK1598" i="1" s="1"/>
  <c r="AK1599" i="1" s="1"/>
  <c r="AK1600" i="1" s="1"/>
  <c r="AK1601" i="1" s="1"/>
  <c r="AQ1597" i="1"/>
  <c r="AQ1598" i="1" s="1"/>
  <c r="AQ1599" i="1" s="1"/>
  <c r="AQ1600" i="1" s="1"/>
  <c r="AQ1601" i="1" s="1"/>
  <c r="AJ2191" i="1"/>
  <c r="AK2191" i="1"/>
  <c r="AO2191" i="1"/>
  <c r="AQ2191" i="1"/>
  <c r="AP2191" i="1"/>
  <c r="AJ1604" i="1"/>
  <c r="AK1604" i="1"/>
  <c r="AO1604" i="1"/>
  <c r="AQ1604" i="1"/>
  <c r="AP1604" i="1"/>
  <c r="AJ919" i="1"/>
  <c r="AK919" i="1"/>
  <c r="AK920" i="1" s="1"/>
  <c r="AQ919" i="1"/>
  <c r="AQ920" i="1" s="1"/>
  <c r="AJ3073" i="1"/>
  <c r="AL3073" i="1" s="1"/>
  <c r="AP3073" i="1" s="1"/>
  <c r="AK3073" i="1"/>
  <c r="AQ3073" i="1"/>
  <c r="AJ3024" i="1"/>
  <c r="AK3024" i="1"/>
  <c r="AK3025" i="1" s="1"/>
  <c r="AQ3024" i="1"/>
  <c r="AQ3025" i="1" s="1"/>
  <c r="AO2814" i="1"/>
  <c r="AO2815" i="1" s="1"/>
  <c r="AK2814" i="1"/>
  <c r="AK2815" i="1" s="1"/>
  <c r="AJ2814" i="1"/>
  <c r="AJ2815" i="1" s="1"/>
  <c r="AO2665" i="1"/>
  <c r="AJ2665" i="1"/>
  <c r="AJ2666" i="1" s="1"/>
  <c r="AL2666" i="1" s="1"/>
  <c r="AP2665" i="1"/>
  <c r="AO3011" i="1"/>
  <c r="AJ2588" i="1"/>
  <c r="AO2588" i="1"/>
  <c r="AQ2588" i="1"/>
  <c r="AK2310" i="1"/>
  <c r="AJ2310" i="1"/>
  <c r="AL2310" i="1" s="1"/>
  <c r="AP2310" i="1" s="1"/>
  <c r="AQ2310" i="1"/>
  <c r="AJ2239" i="1"/>
  <c r="AL2239" i="1" s="1"/>
  <c r="AP2239" i="1" s="1"/>
  <c r="AP2240" i="1" s="1"/>
  <c r="AK2239" i="1"/>
  <c r="AK2240" i="1" s="1"/>
  <c r="AQ2239" i="1"/>
  <c r="AQ2240" i="1" s="1"/>
  <c r="AO2120" i="1"/>
  <c r="AQ2120" i="1"/>
  <c r="AJ2981" i="1"/>
  <c r="AL2981" i="1" s="1"/>
  <c r="AP2981" i="1" s="1"/>
  <c r="AK2981" i="1"/>
  <c r="AQ2981" i="1"/>
  <c r="AJ2790" i="1"/>
  <c r="AL2790" i="1" s="1"/>
  <c r="AP2790" i="1" s="1"/>
  <c r="AK2790" i="1"/>
  <c r="AQ2790" i="1"/>
  <c r="AJ2670" i="1"/>
  <c r="AL2670" i="1" s="1"/>
  <c r="AP2670" i="1" s="1"/>
  <c r="AP2671" i="1" s="1"/>
  <c r="AK2670" i="1"/>
  <c r="AK2671" i="1" s="1"/>
  <c r="AQ2670" i="1"/>
  <c r="AQ2671" i="1" s="1"/>
  <c r="AJ2621" i="1"/>
  <c r="AL2621" i="1" s="1"/>
  <c r="AP2621" i="1" s="1"/>
  <c r="AP2622" i="1" s="1"/>
  <c r="AK2621" i="1"/>
  <c r="AK2622" i="1" s="1"/>
  <c r="AQ2621" i="1"/>
  <c r="AQ2622" i="1" s="1"/>
  <c r="AJ2473" i="1"/>
  <c r="AL2473" i="1" s="1"/>
  <c r="AP2473" i="1" s="1"/>
  <c r="AP2474" i="1" s="1"/>
  <c r="AP2475" i="1" s="1"/>
  <c r="AK2473" i="1"/>
  <c r="AK2474" i="1" s="1"/>
  <c r="AK2475" i="1" s="1"/>
  <c r="AQ2473" i="1"/>
  <c r="AQ2474" i="1" s="1"/>
  <c r="AQ2475" i="1" s="1"/>
  <c r="AJ2369" i="1"/>
  <c r="AL2369" i="1" s="1"/>
  <c r="AP2369" i="1" s="1"/>
  <c r="AP2370" i="1" s="1"/>
  <c r="AK2369" i="1"/>
  <c r="AK2370" i="1" s="1"/>
  <c r="AK2371" i="1" s="1"/>
  <c r="AK2372" i="1" s="1"/>
  <c r="AQ2369" i="1"/>
  <c r="AQ2370" i="1" s="1"/>
  <c r="AQ2371" i="1" s="1"/>
  <c r="AQ2372" i="1" s="1"/>
  <c r="AJ3062" i="1"/>
  <c r="AL3062" i="1" s="1"/>
  <c r="AP3062" i="1" s="1"/>
  <c r="AP3063" i="1" s="1"/>
  <c r="AP3064" i="1" s="1"/>
  <c r="AK3062" i="1"/>
  <c r="AK3063" i="1" s="1"/>
  <c r="AK3064" i="1" s="1"/>
  <c r="AK3065" i="1" s="1"/>
  <c r="AK3066" i="1" s="1"/>
  <c r="AK3067" i="1" s="1"/>
  <c r="AK3068" i="1" s="1"/>
  <c r="AQ3062" i="1"/>
  <c r="AQ3063" i="1" s="1"/>
  <c r="AQ3064" i="1" s="1"/>
  <c r="AQ3065" i="1" s="1"/>
  <c r="AQ3066" i="1" s="1"/>
  <c r="AQ3067" i="1" s="1"/>
  <c r="AQ3068" i="1" s="1"/>
  <c r="AO2859" i="1"/>
  <c r="AO2852" i="1"/>
  <c r="AK2852" i="1"/>
  <c r="AJ2838" i="1"/>
  <c r="AL2838" i="1" s="1"/>
  <c r="AP2838" i="1" s="1"/>
  <c r="AK2838" i="1"/>
  <c r="AQ2838" i="1"/>
  <c r="AO2817" i="1"/>
  <c r="AJ2788" i="1"/>
  <c r="AL2788" i="1" s="1"/>
  <c r="AP2788" i="1" s="1"/>
  <c r="AP2789" i="1" s="1"/>
  <c r="AK2788" i="1"/>
  <c r="AK2789" i="1" s="1"/>
  <c r="AQ2788" i="1"/>
  <c r="AQ2789" i="1" s="1"/>
  <c r="AO2774" i="1"/>
  <c r="AK2759" i="1"/>
  <c r="AK2760" i="1" s="1"/>
  <c r="AK2761" i="1" s="1"/>
  <c r="AK2762" i="1" s="1"/>
  <c r="AQ2759" i="1"/>
  <c r="AQ2760" i="1" s="1"/>
  <c r="AQ2761" i="1" s="1"/>
  <c r="AQ2762" i="1" s="1"/>
  <c r="AJ2759" i="1"/>
  <c r="AL2759" i="1" s="1"/>
  <c r="AP2759" i="1" s="1"/>
  <c r="AP2760" i="1" s="1"/>
  <c r="AO2732" i="1"/>
  <c r="AK2725" i="1"/>
  <c r="AJ2725" i="1"/>
  <c r="AL2725" i="1" s="1"/>
  <c r="AP2725" i="1" s="1"/>
  <c r="AQ2725" i="1"/>
  <c r="AJ2690" i="1"/>
  <c r="AL2690" i="1" s="1"/>
  <c r="AP2690" i="1" s="1"/>
  <c r="AP2691" i="1" s="1"/>
  <c r="AP2692" i="1" s="1"/>
  <c r="AK2690" i="1"/>
  <c r="AK2691" i="1" s="1"/>
  <c r="AK2692" i="1" s="1"/>
  <c r="AQ2690" i="1"/>
  <c r="AQ2691" i="1" s="1"/>
  <c r="AQ2692" i="1" s="1"/>
  <c r="AO2634" i="1"/>
  <c r="AJ2612" i="1"/>
  <c r="AL2612" i="1" s="1"/>
  <c r="AP2612" i="1" s="1"/>
  <c r="AK2612" i="1"/>
  <c r="AQ2612" i="1"/>
  <c r="AO2592" i="1"/>
  <c r="AK2585" i="1"/>
  <c r="AK2586" i="1" s="1"/>
  <c r="AJ2585" i="1"/>
  <c r="AL2585" i="1" s="1"/>
  <c r="AP2585" i="1" s="1"/>
  <c r="AP2586" i="1" s="1"/>
  <c r="AQ2585" i="1"/>
  <c r="AQ2586" i="1" s="1"/>
  <c r="AK2572" i="1"/>
  <c r="AO2572" i="1"/>
  <c r="AQ2565" i="1"/>
  <c r="AQ2566" i="1" s="1"/>
  <c r="AO2565" i="1"/>
  <c r="AO2566" i="1" s="1"/>
  <c r="AJ2558" i="1"/>
  <c r="AL2558" i="1" s="1"/>
  <c r="AP2558" i="1" s="1"/>
  <c r="AP2559" i="1" s="1"/>
  <c r="AK2558" i="1"/>
  <c r="AK2559" i="1" s="1"/>
  <c r="AK2560" i="1" s="1"/>
  <c r="AK2561" i="1" s="1"/>
  <c r="AK2562" i="1" s="1"/>
  <c r="AK2563" i="1" s="1"/>
  <c r="AQ2558" i="1"/>
  <c r="AQ2559" i="1" s="1"/>
  <c r="AQ2560" i="1" s="1"/>
  <c r="AQ2561" i="1" s="1"/>
  <c r="AQ2562" i="1" s="1"/>
  <c r="AQ2563" i="1" s="1"/>
  <c r="AJ2545" i="1"/>
  <c r="AL2545" i="1" s="1"/>
  <c r="AP2545" i="1" s="1"/>
  <c r="AP2546" i="1" s="1"/>
  <c r="AK2545" i="1"/>
  <c r="AK2546" i="1" s="1"/>
  <c r="AQ2545" i="1"/>
  <c r="AQ2546" i="1" s="1"/>
  <c r="AO2493" i="1"/>
  <c r="AO2478" i="1"/>
  <c r="AJ2471" i="1"/>
  <c r="AL2471" i="1" s="1"/>
  <c r="AP2471" i="1" s="1"/>
  <c r="AP2472" i="1" s="1"/>
  <c r="AK2471" i="1"/>
  <c r="AK2472" i="1" s="1"/>
  <c r="AQ2471" i="1"/>
  <c r="AQ2472" i="1" s="1"/>
  <c r="AO2465" i="1"/>
  <c r="AO2458" i="1"/>
  <c r="AK2436" i="1"/>
  <c r="AK2437" i="1" s="1"/>
  <c r="AK2438" i="1" s="1"/>
  <c r="AJ2436" i="1"/>
  <c r="AQ2436" i="1"/>
  <c r="AQ2437" i="1" s="1"/>
  <c r="AQ2438" i="1" s="1"/>
  <c r="AK2429" i="1"/>
  <c r="AK2430" i="1" s="1"/>
  <c r="AJ2429" i="1"/>
  <c r="AL2429" i="1" s="1"/>
  <c r="AP2429" i="1" s="1"/>
  <c r="AP2430" i="1" s="1"/>
  <c r="AQ2429" i="1"/>
  <c r="AQ2430" i="1" s="1"/>
  <c r="AQ2423" i="1"/>
  <c r="AO2423" i="1"/>
  <c r="AO2402" i="1"/>
  <c r="AO2403" i="1" s="1"/>
  <c r="AO2388" i="1"/>
  <c r="AK2381" i="1"/>
  <c r="AK2382" i="1" s="1"/>
  <c r="AQ2381" i="1"/>
  <c r="AQ2382" i="1" s="1"/>
  <c r="AJ2381" i="1"/>
  <c r="AL2381" i="1" s="1"/>
  <c r="AP2381" i="1" s="1"/>
  <c r="AP2382" i="1" s="1"/>
  <c r="AO2354" i="1"/>
  <c r="AK2341" i="1"/>
  <c r="AJ2341" i="1"/>
  <c r="AL2341" i="1" s="1"/>
  <c r="AP2341" i="1" s="1"/>
  <c r="AQ2341" i="1"/>
  <c r="AJ2334" i="1"/>
  <c r="AL2334" i="1" s="1"/>
  <c r="AP2334" i="1" s="1"/>
  <c r="AP2335" i="1" s="1"/>
  <c r="AK2334" i="1"/>
  <c r="AK2335" i="1" s="1"/>
  <c r="AQ2334" i="1"/>
  <c r="AQ2335" i="1" s="1"/>
  <c r="AJ2320" i="1"/>
  <c r="AL2320" i="1" s="1"/>
  <c r="AP2320" i="1" s="1"/>
  <c r="AP2321" i="1" s="1"/>
  <c r="AK2320" i="1"/>
  <c r="AK2321" i="1" s="1"/>
  <c r="AQ2320" i="1"/>
  <c r="AQ2321" i="1" s="1"/>
  <c r="AQ2299" i="1"/>
  <c r="AQ2300" i="1" s="1"/>
  <c r="AJ2299" i="1"/>
  <c r="AL2299" i="1" s="1"/>
  <c r="AP2299" i="1" s="1"/>
  <c r="AP2300" i="1" s="1"/>
  <c r="AK2299" i="1"/>
  <c r="AK2300" i="1" s="1"/>
  <c r="AJ2280" i="1"/>
  <c r="AL2280" i="1" s="1"/>
  <c r="AP2280" i="1" s="1"/>
  <c r="AK2280" i="1"/>
  <c r="AQ2280" i="1"/>
  <c r="AK2265" i="1"/>
  <c r="AO2194" i="1"/>
  <c r="AJ2167" i="1"/>
  <c r="AL2167" i="1" s="1"/>
  <c r="AP2167" i="1" s="1"/>
  <c r="AP2168" i="1" s="1"/>
  <c r="AP2169" i="1" s="1"/>
  <c r="AK2167" i="1"/>
  <c r="AK2168" i="1" s="1"/>
  <c r="AK2169" i="1" s="1"/>
  <c r="AQ2167" i="1"/>
  <c r="AQ2168" i="1" s="1"/>
  <c r="AQ2169" i="1" s="1"/>
  <c r="AJ2130" i="1"/>
  <c r="AL2130" i="1" s="1"/>
  <c r="AP2130" i="1" s="1"/>
  <c r="AP2131" i="1" s="1"/>
  <c r="AK2130" i="1"/>
  <c r="AK2131" i="1" s="1"/>
  <c r="AQ2130" i="1"/>
  <c r="AQ2131" i="1" s="1"/>
  <c r="AJ2123" i="1"/>
  <c r="AL2123" i="1" s="1"/>
  <c r="AP2123" i="1" s="1"/>
  <c r="AP2124" i="1" s="1"/>
  <c r="AK2123" i="1"/>
  <c r="AK2124" i="1" s="1"/>
  <c r="AQ2123" i="1"/>
  <c r="AQ2124" i="1" s="1"/>
  <c r="AJ2116" i="1"/>
  <c r="AL2116" i="1" s="1"/>
  <c r="AP2116" i="1" s="1"/>
  <c r="AK2116" i="1"/>
  <c r="AQ2116" i="1"/>
  <c r="AO2109" i="1"/>
  <c r="AJ2087" i="1"/>
  <c r="AL2087" i="1" s="1"/>
  <c r="AP2087" i="1" s="1"/>
  <c r="AP2088" i="1" s="1"/>
  <c r="AK2087" i="1"/>
  <c r="AK2088" i="1" s="1"/>
  <c r="AQ2087" i="1"/>
  <c r="AQ2088" i="1" s="1"/>
  <c r="AJ2080" i="1"/>
  <c r="AL2080" i="1" s="1"/>
  <c r="AP2080" i="1" s="1"/>
  <c r="AP2081" i="1" s="1"/>
  <c r="AP2082" i="1" s="1"/>
  <c r="AK2080" i="1"/>
  <c r="AK2081" i="1" s="1"/>
  <c r="AK2082" i="1" s="1"/>
  <c r="AQ2080" i="1"/>
  <c r="AQ2081" i="1" s="1"/>
  <c r="AQ2082" i="1" s="1"/>
  <c r="AJ2052" i="1"/>
  <c r="AK2052" i="1"/>
  <c r="AK2053" i="1" s="1"/>
  <c r="AQ2052" i="1"/>
  <c r="AQ2053" i="1" s="1"/>
  <c r="AJ2038" i="1"/>
  <c r="AL2038" i="1" s="1"/>
  <c r="AP2038" i="1" s="1"/>
  <c r="AK2038" i="1"/>
  <c r="AQ2038" i="1"/>
  <c r="AK2031" i="1"/>
  <c r="AK2032" i="1" s="1"/>
  <c r="AK2033" i="1" s="1"/>
  <c r="AQ2031" i="1"/>
  <c r="AQ2032" i="1" s="1"/>
  <c r="AQ2033" i="1" s="1"/>
  <c r="AJ2031" i="1"/>
  <c r="AL2031" i="1" s="1"/>
  <c r="AP2031" i="1" s="1"/>
  <c r="AP2032" i="1" s="1"/>
  <c r="AP2033" i="1" s="1"/>
  <c r="AO2017" i="1"/>
  <c r="AQ1988" i="1"/>
  <c r="AQ1966" i="1"/>
  <c r="AQ1967" i="1" s="1"/>
  <c r="AQ1968" i="1" s="1"/>
  <c r="AQ1969" i="1" s="1"/>
  <c r="AO1895" i="1"/>
  <c r="AJ1851" i="1"/>
  <c r="AL1851" i="1" s="1"/>
  <c r="AP1851" i="1" s="1"/>
  <c r="AP1852" i="1" s="1"/>
  <c r="AP1853" i="1" s="1"/>
  <c r="AK1851" i="1"/>
  <c r="AK1852" i="1" s="1"/>
  <c r="AK1853" i="1" s="1"/>
  <c r="AQ1851" i="1"/>
  <c r="AQ1852" i="1" s="1"/>
  <c r="AQ1853" i="1" s="1"/>
  <c r="AO1823" i="1"/>
  <c r="AO1824" i="1" s="1"/>
  <c r="AJ1761" i="1"/>
  <c r="AK1761" i="1"/>
  <c r="AK1762" i="1" s="1"/>
  <c r="AK1763" i="1" s="1"/>
  <c r="AK1764" i="1" s="1"/>
  <c r="AQ1761" i="1"/>
  <c r="AQ1762" i="1" s="1"/>
  <c r="AQ1763" i="1" s="1"/>
  <c r="AQ1764" i="1" s="1"/>
  <c r="AO1754" i="1"/>
  <c r="AJ1739" i="1"/>
  <c r="AL1739" i="1" s="1"/>
  <c r="AP1739" i="1" s="1"/>
  <c r="AK1739" i="1"/>
  <c r="AQ1739" i="1"/>
  <c r="AO1719" i="1"/>
  <c r="AO1720" i="1" s="1"/>
  <c r="AO1712" i="1"/>
  <c r="AO1670" i="1"/>
  <c r="AJ1657" i="1"/>
  <c r="AK1657" i="1"/>
  <c r="AK1658" i="1" s="1"/>
  <c r="AK1659" i="1" s="1"/>
  <c r="AQ1657" i="1"/>
  <c r="AQ1658" i="1" s="1"/>
  <c r="AQ1659" i="1" s="1"/>
  <c r="AJ1636" i="1"/>
  <c r="AL1636" i="1" s="1"/>
  <c r="AP1636" i="1" s="1"/>
  <c r="AK1636" i="1"/>
  <c r="AQ1636" i="1"/>
  <c r="AO1629" i="1"/>
  <c r="AO1622" i="1"/>
  <c r="AO1623" i="1" s="1"/>
  <c r="AO1624" i="1" s="1"/>
  <c r="AJ1607" i="1"/>
  <c r="AK1607" i="1"/>
  <c r="AK1608" i="1" s="1"/>
  <c r="AK1609" i="1" s="1"/>
  <c r="AQ1607" i="1"/>
  <c r="AQ1608" i="1" s="1"/>
  <c r="AQ1609" i="1" s="1"/>
  <c r="AJ1571" i="1"/>
  <c r="AL1571" i="1" s="1"/>
  <c r="AP1571" i="1" s="1"/>
  <c r="AP1572" i="1" s="1"/>
  <c r="AK1571" i="1"/>
  <c r="AK1572" i="1" s="1"/>
  <c r="AQ1571" i="1"/>
  <c r="AQ1572" i="1" s="1"/>
  <c r="AO1550" i="1"/>
  <c r="AJ1520" i="1"/>
  <c r="AL1520" i="1" s="1"/>
  <c r="AP1520" i="1" s="1"/>
  <c r="AK1520" i="1"/>
  <c r="AQ1520" i="1"/>
  <c r="AO1492" i="1"/>
  <c r="AO1493" i="1" s="1"/>
  <c r="AJ1477" i="1"/>
  <c r="AL1477" i="1" s="1"/>
  <c r="AP1477" i="1" s="1"/>
  <c r="AP1478" i="1" s="1"/>
  <c r="AK1477" i="1"/>
  <c r="AK1478" i="1" s="1"/>
  <c r="AK1479" i="1" s="1"/>
  <c r="AK1480" i="1" s="1"/>
  <c r="AQ1477" i="1"/>
  <c r="AQ1478" i="1" s="1"/>
  <c r="AQ1479" i="1" s="1"/>
  <c r="AQ1480" i="1" s="1"/>
  <c r="AJ1433" i="1"/>
  <c r="AL1433" i="1" s="1"/>
  <c r="AP1433" i="1" s="1"/>
  <c r="AK1433" i="1"/>
  <c r="AK1434" i="1" s="1"/>
  <c r="AQ1433" i="1"/>
  <c r="AQ1434" i="1" s="1"/>
  <c r="AJ1390" i="1"/>
  <c r="AK1390" i="1"/>
  <c r="AK1391" i="1" s="1"/>
  <c r="AK1392" i="1" s="1"/>
  <c r="AQ1390" i="1"/>
  <c r="AQ1391" i="1" s="1"/>
  <c r="AQ1392" i="1" s="1"/>
  <c r="AJ1376" i="1"/>
  <c r="AL1376" i="1" s="1"/>
  <c r="AP1376" i="1" s="1"/>
  <c r="AP1377" i="1" s="1"/>
  <c r="AK1376" i="1"/>
  <c r="AK1377" i="1" s="1"/>
  <c r="AQ1376" i="1"/>
  <c r="AQ1377" i="1" s="1"/>
  <c r="AJ1349" i="1"/>
  <c r="AL1349" i="1" s="1"/>
  <c r="AP1349" i="1" s="1"/>
  <c r="AP1350" i="1" s="1"/>
  <c r="AK1349" i="1"/>
  <c r="AK1350" i="1" s="1"/>
  <c r="AQ1349" i="1"/>
  <c r="AQ1350" i="1" s="1"/>
  <c r="AO1335" i="1"/>
  <c r="AJ1306" i="1"/>
  <c r="AL1306" i="1" s="1"/>
  <c r="AP1306" i="1" s="1"/>
  <c r="AP1307" i="1" s="1"/>
  <c r="AP1308" i="1" s="1"/>
  <c r="AK1306" i="1"/>
  <c r="AK1307" i="1" s="1"/>
  <c r="AK1308" i="1" s="1"/>
  <c r="AQ1306" i="1"/>
  <c r="AQ1307" i="1" s="1"/>
  <c r="AQ1308" i="1" s="1"/>
  <c r="AJ1299" i="1"/>
  <c r="AK1299" i="1"/>
  <c r="AO1299" i="1"/>
  <c r="AQ1299" i="1"/>
  <c r="AJ1292" i="1"/>
  <c r="AL1292" i="1" s="1"/>
  <c r="AP1292" i="1" s="1"/>
  <c r="AP1293" i="1" s="1"/>
  <c r="AK1292" i="1"/>
  <c r="AK1293" i="1" s="1"/>
  <c r="AK1294" i="1" s="1"/>
  <c r="AK1295" i="1" s="1"/>
  <c r="AQ1292" i="1"/>
  <c r="AQ1293" i="1" s="1"/>
  <c r="AQ1294" i="1" s="1"/>
  <c r="AQ1295" i="1" s="1"/>
  <c r="AK1285" i="1"/>
  <c r="AK1286" i="1" s="1"/>
  <c r="AJ1285" i="1"/>
  <c r="AQ1285" i="1"/>
  <c r="AQ1286" i="1" s="1"/>
  <c r="AK1278" i="1"/>
  <c r="AK1279" i="1" s="1"/>
  <c r="AJ1278" i="1"/>
  <c r="AL1278" i="1" s="1"/>
  <c r="AP1278" i="1" s="1"/>
  <c r="AQ1278" i="1"/>
  <c r="AQ1279" i="1" s="1"/>
  <c r="AO1257" i="1"/>
  <c r="AK1234" i="1"/>
  <c r="AJ1227" i="1"/>
  <c r="AL1227" i="1" s="1"/>
  <c r="AP1227" i="1" s="1"/>
  <c r="AP1228" i="1" s="1"/>
  <c r="AP1229" i="1" s="1"/>
  <c r="AK1227" i="1"/>
  <c r="AK1228" i="1" s="1"/>
  <c r="AK1229" i="1" s="1"/>
  <c r="AQ1227" i="1"/>
  <c r="AQ1228" i="1" s="1"/>
  <c r="AQ1229" i="1" s="1"/>
  <c r="AJ1197" i="1"/>
  <c r="AK1197" i="1"/>
  <c r="AO1197" i="1"/>
  <c r="AQ1197" i="1"/>
  <c r="AP1197" i="1"/>
  <c r="AO1136" i="1"/>
  <c r="AJ1129" i="1"/>
  <c r="AK1129" i="1"/>
  <c r="AO1129" i="1"/>
  <c r="AQ1129" i="1"/>
  <c r="AP1129" i="1"/>
  <c r="AJ1076" i="1"/>
  <c r="AL1076" i="1" s="1"/>
  <c r="AP1076" i="1" s="1"/>
  <c r="AP1077" i="1" s="1"/>
  <c r="AK1076" i="1"/>
  <c r="AK1077" i="1" s="1"/>
  <c r="AQ1076" i="1"/>
  <c r="AQ1077" i="1" s="1"/>
  <c r="AO1034" i="1"/>
  <c r="AN982" i="1"/>
  <c r="AR982" i="1" s="1"/>
  <c r="AS982" i="1"/>
  <c r="AO976" i="1"/>
  <c r="AO970" i="1"/>
  <c r="AK948" i="1"/>
  <c r="AJ948" i="1"/>
  <c r="AL948" i="1" s="1"/>
  <c r="AP948" i="1" s="1"/>
  <c r="AQ948" i="1"/>
  <c r="AK937" i="1"/>
  <c r="AK938" i="1" s="1"/>
  <c r="AJ937" i="1"/>
  <c r="AL937" i="1" s="1"/>
  <c r="AP937" i="1" s="1"/>
  <c r="AP938" i="1" s="1"/>
  <c r="AQ937" i="1"/>
  <c r="AQ938" i="1" s="1"/>
  <c r="AK921" i="1"/>
  <c r="AK922" i="1" s="1"/>
  <c r="AK923" i="1" s="1"/>
  <c r="AK924" i="1" s="1"/>
  <c r="AK925" i="1" s="1"/>
  <c r="AK926" i="1" s="1"/>
  <c r="AQ921" i="1"/>
  <c r="AQ922" i="1" s="1"/>
  <c r="AQ923" i="1" s="1"/>
  <c r="AQ924" i="1" s="1"/>
  <c r="AQ925" i="1" s="1"/>
  <c r="AQ926" i="1" s="1"/>
  <c r="AJ921" i="1"/>
  <c r="AL921" i="1" s="1"/>
  <c r="AP921" i="1" s="1"/>
  <c r="AP922" i="1" s="1"/>
  <c r="AP923" i="1" s="1"/>
  <c r="AO905" i="1"/>
  <c r="AJ905" i="1"/>
  <c r="AJ906" i="1" s="1"/>
  <c r="AK905" i="1"/>
  <c r="AK906" i="1" s="1"/>
  <c r="AP905" i="1"/>
  <c r="AP906" i="1" s="1"/>
  <c r="AJ1482" i="1"/>
  <c r="AL1482" i="1" s="1"/>
  <c r="AP1482" i="1" s="1"/>
  <c r="AP1483" i="1" s="1"/>
  <c r="AK1482" i="1"/>
  <c r="AK1483" i="1" s="1"/>
  <c r="AQ1482" i="1"/>
  <c r="AQ1483" i="1" s="1"/>
  <c r="AQ935" i="1"/>
  <c r="AQ936" i="1" s="1"/>
  <c r="AJ935" i="1"/>
  <c r="AK935" i="1"/>
  <c r="AK936" i="1" s="1"/>
  <c r="AO3066" i="1"/>
  <c r="AJ2763" i="1"/>
  <c r="AL2763" i="1" s="1"/>
  <c r="AP2763" i="1" s="1"/>
  <c r="AK2763" i="1"/>
  <c r="AK2764" i="1" s="1"/>
  <c r="AQ2763" i="1"/>
  <c r="AQ2764" i="1" s="1"/>
  <c r="AK2708" i="1"/>
  <c r="AK2709" i="1" s="1"/>
  <c r="AJ2708" i="1"/>
  <c r="AQ2708" i="1"/>
  <c r="AQ2709" i="1" s="1"/>
  <c r="AK2489" i="1"/>
  <c r="AK2490" i="1" s="1"/>
  <c r="AK2491" i="1" s="1"/>
  <c r="AJ2489" i="1"/>
  <c r="AL2489" i="1" s="1"/>
  <c r="AP2489" i="1" s="1"/>
  <c r="AP2490" i="1" s="1"/>
  <c r="AP2491" i="1" s="1"/>
  <c r="AQ2489" i="1"/>
  <c r="AQ2490" i="1" s="1"/>
  <c r="AQ2491" i="1" s="1"/>
  <c r="AJ2217" i="1"/>
  <c r="AL2217" i="1" s="1"/>
  <c r="AP2217" i="1" s="1"/>
  <c r="AP2218" i="1" s="1"/>
  <c r="AK2217" i="1"/>
  <c r="AK2218" i="1" s="1"/>
  <c r="AQ2217" i="1"/>
  <c r="AQ2218" i="1" s="1"/>
  <c r="AK1778" i="1"/>
  <c r="AK1779" i="1" s="1"/>
  <c r="AJ1778" i="1"/>
  <c r="AL1778" i="1" s="1"/>
  <c r="AP1778" i="1" s="1"/>
  <c r="AQ1778" i="1"/>
  <c r="AQ1779" i="1" s="1"/>
  <c r="AK2875" i="1"/>
  <c r="AK2876" i="1" s="1"/>
  <c r="AJ2875" i="1"/>
  <c r="AQ2875" i="1"/>
  <c r="AQ2876" i="1" s="1"/>
  <c r="AJ2840" i="1"/>
  <c r="AL2840" i="1" s="1"/>
  <c r="AP2840" i="1" s="1"/>
  <c r="AK2840" i="1"/>
  <c r="AQ2840" i="1"/>
  <c r="AJ2656" i="1"/>
  <c r="AL2656" i="1" s="1"/>
  <c r="AP2656" i="1" s="1"/>
  <c r="AP2657" i="1" s="1"/>
  <c r="AK2656" i="1"/>
  <c r="AK2657" i="1" s="1"/>
  <c r="AQ2656" i="1"/>
  <c r="AQ2657" i="1" s="1"/>
  <c r="AJ2567" i="1"/>
  <c r="AL2567" i="1" s="1"/>
  <c r="AP2567" i="1" s="1"/>
  <c r="AK2567" i="1"/>
  <c r="AQ2567" i="1"/>
  <c r="AO2480" i="1"/>
  <c r="AO2481" i="1" s="1"/>
  <c r="AJ2356" i="1"/>
  <c r="AK2356" i="1"/>
  <c r="AK2357" i="1" s="1"/>
  <c r="AQ2356" i="1"/>
  <c r="AQ2357" i="1" s="1"/>
  <c r="AO2182" i="1"/>
  <c r="AO2004" i="1"/>
  <c r="AJ2654" i="1"/>
  <c r="AK2654" i="1"/>
  <c r="AK2655" i="1" s="1"/>
  <c r="AQ2654" i="1"/>
  <c r="AQ2655" i="1" s="1"/>
  <c r="AO3027" i="1"/>
  <c r="AJ3007" i="1"/>
  <c r="AL3007" i="1" s="1"/>
  <c r="AP3007" i="1" s="1"/>
  <c r="AK3007" i="1"/>
  <c r="AQ3007" i="1"/>
  <c r="AO2993" i="1"/>
  <c r="AJ2959" i="1"/>
  <c r="AL2959" i="1" s="1"/>
  <c r="AP2959" i="1" s="1"/>
  <c r="AP2960" i="1" s="1"/>
  <c r="AK2959" i="1"/>
  <c r="AK2960" i="1" s="1"/>
  <c r="AQ2959" i="1"/>
  <c r="AQ2960" i="1" s="1"/>
  <c r="AO2952" i="1"/>
  <c r="AO2945" i="1"/>
  <c r="AO2873" i="1"/>
  <c r="AO2874" i="1" s="1"/>
  <c r="AJ2830" i="1"/>
  <c r="AL2830" i="1" s="1"/>
  <c r="AP2830" i="1" s="1"/>
  <c r="AP2831" i="1" s="1"/>
  <c r="AP2832" i="1" s="1"/>
  <c r="AK2830" i="1"/>
  <c r="AK2831" i="1" s="1"/>
  <c r="AK2832" i="1" s="1"/>
  <c r="AQ2830" i="1"/>
  <c r="AQ2831" i="1" s="1"/>
  <c r="AQ2832" i="1" s="1"/>
  <c r="AJ2823" i="1"/>
  <c r="AJ2824" i="1" s="1"/>
  <c r="AJ2795" i="1"/>
  <c r="AL2795" i="1" s="1"/>
  <c r="AP2795" i="1" s="1"/>
  <c r="AK2795" i="1"/>
  <c r="AQ2795" i="1"/>
  <c r="AO2766" i="1"/>
  <c r="AO2767" i="1" s="1"/>
  <c r="AJ2746" i="1"/>
  <c r="AK2746" i="1"/>
  <c r="AO2746" i="1"/>
  <c r="AO2711" i="1"/>
  <c r="AK2704" i="1"/>
  <c r="AJ2704" i="1"/>
  <c r="AL2704" i="1" s="1"/>
  <c r="AP2704" i="1" s="1"/>
  <c r="AQ2704" i="1"/>
  <c r="AK2697" i="1"/>
  <c r="AJ2697" i="1"/>
  <c r="AL2697" i="1" s="1"/>
  <c r="AP2697" i="1" s="1"/>
  <c r="AQ2697" i="1"/>
  <c r="AO2682" i="1"/>
  <c r="AO2640" i="1"/>
  <c r="AJ2619" i="1"/>
  <c r="AK2619" i="1"/>
  <c r="AK2620" i="1" s="1"/>
  <c r="AQ2619" i="1"/>
  <c r="AQ2620" i="1" s="1"/>
  <c r="AO2551" i="1"/>
  <c r="AO2537" i="1"/>
  <c r="AK2443" i="1"/>
  <c r="AK2444" i="1" s="1"/>
  <c r="AK2445" i="1" s="1"/>
  <c r="AK2446" i="1" s="1"/>
  <c r="AK2447" i="1" s="1"/>
  <c r="AK2448" i="1" s="1"/>
  <c r="AK2449" i="1" s="1"/>
  <c r="AK2450" i="1" s="1"/>
  <c r="AK2451" i="1" s="1"/>
  <c r="AK2452" i="1" s="1"/>
  <c r="AJ2443" i="1"/>
  <c r="AQ2443" i="1"/>
  <c r="AQ2444" i="1" s="1"/>
  <c r="AQ2445" i="1" s="1"/>
  <c r="AQ2446" i="1" s="1"/>
  <c r="AQ2447" i="1" s="1"/>
  <c r="AQ2448" i="1" s="1"/>
  <c r="AQ2449" i="1" s="1"/>
  <c r="AQ2450" i="1" s="1"/>
  <c r="AQ2451" i="1" s="1"/>
  <c r="AQ2452" i="1" s="1"/>
  <c r="AO2416" i="1"/>
  <c r="AJ2395" i="1"/>
  <c r="AL2395" i="1" s="1"/>
  <c r="AP2395" i="1" s="1"/>
  <c r="AP2396" i="1" s="1"/>
  <c r="AP2397" i="1" s="1"/>
  <c r="AK2395" i="1"/>
  <c r="AK2396" i="1" s="1"/>
  <c r="AK2397" i="1" s="1"/>
  <c r="AK2398" i="1" s="1"/>
  <c r="AK2399" i="1" s="1"/>
  <c r="AK2400" i="1" s="1"/>
  <c r="AK2401" i="1" s="1"/>
  <c r="AK2402" i="1" s="1"/>
  <c r="AK2403" i="1" s="1"/>
  <c r="AQ2395" i="1"/>
  <c r="AQ2396" i="1" s="1"/>
  <c r="AQ2397" i="1" s="1"/>
  <c r="AQ2398" i="1" s="1"/>
  <c r="AQ2399" i="1" s="1"/>
  <c r="AQ2400" i="1" s="1"/>
  <c r="AQ2401" i="1" s="1"/>
  <c r="AQ2402" i="1" s="1"/>
  <c r="AQ2403" i="1" s="1"/>
  <c r="AJ2374" i="1"/>
  <c r="AK2374" i="1"/>
  <c r="AK2375" i="1" s="1"/>
  <c r="AQ2374" i="1"/>
  <c r="AQ2375" i="1" s="1"/>
  <c r="AJ2367" i="1"/>
  <c r="AL2367" i="1" s="1"/>
  <c r="AP2367" i="1" s="1"/>
  <c r="AP2368" i="1" s="1"/>
  <c r="AK2367" i="1"/>
  <c r="AK2368" i="1" s="1"/>
  <c r="AQ2367" i="1"/>
  <c r="AQ2368" i="1" s="1"/>
  <c r="AN2347" i="1"/>
  <c r="AR2347" i="1" s="1"/>
  <c r="AS2347" i="1"/>
  <c r="AO2306" i="1"/>
  <c r="AO2307" i="1" s="1"/>
  <c r="AO2272" i="1"/>
  <c r="AJ2250" i="1"/>
  <c r="AK2250" i="1"/>
  <c r="AK2251" i="1" s="1"/>
  <c r="AQ2250" i="1"/>
  <c r="AQ2251" i="1" s="1"/>
  <c r="AO2242" i="1"/>
  <c r="AO2235" i="1"/>
  <c r="AJ2220" i="1"/>
  <c r="AK2220" i="1"/>
  <c r="AK2221" i="1" s="1"/>
  <c r="AK2222" i="1" s="1"/>
  <c r="AK2223" i="1" s="1"/>
  <c r="AQ2220" i="1"/>
  <c r="AQ2221" i="1" s="1"/>
  <c r="AQ2222" i="1" s="1"/>
  <c r="AQ2223" i="1" s="1"/>
  <c r="AO2186" i="1"/>
  <c r="AO2173" i="1"/>
  <c r="AO2174" i="1" s="1"/>
  <c r="AQ2159" i="1"/>
  <c r="AQ2160" i="1" s="1"/>
  <c r="AJ2159" i="1"/>
  <c r="AL2159" i="1" s="1"/>
  <c r="AP2159" i="1" s="1"/>
  <c r="AP2160" i="1" s="1"/>
  <c r="AK2159" i="1"/>
  <c r="AK2160" i="1" s="1"/>
  <c r="AO2152" i="1"/>
  <c r="AJ2144" i="1"/>
  <c r="AL2144" i="1" s="1"/>
  <c r="AP2144" i="1" s="1"/>
  <c r="AP2145" i="1" s="1"/>
  <c r="AK2144" i="1"/>
  <c r="AK2145" i="1" s="1"/>
  <c r="AK2146" i="1" s="1"/>
  <c r="AK2147" i="1" s="1"/>
  <c r="AQ2144" i="1"/>
  <c r="AQ2145" i="1" s="1"/>
  <c r="AQ2146" i="1" s="1"/>
  <c r="AQ2147" i="1" s="1"/>
  <c r="AO2137" i="1"/>
  <c r="AO2101" i="1"/>
  <c r="AK2073" i="1"/>
  <c r="AK2074" i="1" s="1"/>
  <c r="AO2073" i="1"/>
  <c r="AO2074" i="1" s="1"/>
  <c r="AJ2066" i="1"/>
  <c r="AL2066" i="1" s="1"/>
  <c r="AP2066" i="1" s="1"/>
  <c r="AK2066" i="1"/>
  <c r="AQ2066" i="1"/>
  <c r="AO2058" i="1"/>
  <c r="AJ2045" i="1"/>
  <c r="AL2045" i="1" s="1"/>
  <c r="AP2045" i="1" s="1"/>
  <c r="AK2045" i="1"/>
  <c r="AQ2045" i="1"/>
  <c r="AK2024" i="1"/>
  <c r="AK2025" i="1" s="1"/>
  <c r="AK2026" i="1" s="1"/>
  <c r="AQ2024" i="1"/>
  <c r="AQ2025" i="1" s="1"/>
  <c r="AQ2026" i="1" s="1"/>
  <c r="AJ2024" i="1"/>
  <c r="AJ2025" i="1" s="1"/>
  <c r="AL2025" i="1" s="1"/>
  <c r="AP2025" i="1" s="1"/>
  <c r="AP2026" i="1" s="1"/>
  <c r="AO2024" i="1"/>
  <c r="AO2002" i="1"/>
  <c r="AO1980" i="1"/>
  <c r="AO1973" i="1"/>
  <c r="AO1951" i="1"/>
  <c r="AO1952" i="1" s="1"/>
  <c r="AJ1937" i="1"/>
  <c r="AL1937" i="1" s="1"/>
  <c r="AP1937" i="1" s="1"/>
  <c r="AP1938" i="1" s="1"/>
  <c r="AP1939" i="1" s="1"/>
  <c r="AK1937" i="1"/>
  <c r="AK1938" i="1" s="1"/>
  <c r="AK1939" i="1" s="1"/>
  <c r="AK1940" i="1" s="1"/>
  <c r="AK1941" i="1" s="1"/>
  <c r="AK1942" i="1" s="1"/>
  <c r="AK1943" i="1" s="1"/>
  <c r="AK1944" i="1" s="1"/>
  <c r="AQ1937" i="1"/>
  <c r="AQ1938" i="1" s="1"/>
  <c r="AQ1939" i="1" s="1"/>
  <c r="AQ1940" i="1" s="1"/>
  <c r="AQ1941" i="1" s="1"/>
  <c r="AQ1942" i="1" s="1"/>
  <c r="AQ1943" i="1" s="1"/>
  <c r="AQ1944" i="1" s="1"/>
  <c r="AJ1929" i="1"/>
  <c r="AO1929" i="1"/>
  <c r="AO1916" i="1"/>
  <c r="AJ1909" i="1"/>
  <c r="AL1909" i="1" s="1"/>
  <c r="AP1909" i="1" s="1"/>
  <c r="AK1909" i="1"/>
  <c r="AQ1909" i="1"/>
  <c r="AJ1887" i="1"/>
  <c r="AO1887" i="1"/>
  <c r="AP1887" i="1"/>
  <c r="AO1880" i="1"/>
  <c r="AO1873" i="1"/>
  <c r="AJ1858" i="1"/>
  <c r="AK1858" i="1"/>
  <c r="AK1859" i="1" s="1"/>
  <c r="AK1860" i="1" s="1"/>
  <c r="AK1861" i="1" s="1"/>
  <c r="AQ1858" i="1"/>
  <c r="AQ1859" i="1" s="1"/>
  <c r="AQ1860" i="1" s="1"/>
  <c r="AQ1861" i="1" s="1"/>
  <c r="AO1795" i="1"/>
  <c r="AJ1788" i="1"/>
  <c r="AK1788" i="1"/>
  <c r="AK1789" i="1" s="1"/>
  <c r="AK1790" i="1" s="1"/>
  <c r="AK1791" i="1" s="1"/>
  <c r="AQ1788" i="1"/>
  <c r="AQ1789" i="1" s="1"/>
  <c r="AQ1790" i="1" s="1"/>
  <c r="AQ1791" i="1" s="1"/>
  <c r="AQ1781" i="1"/>
  <c r="AO1781" i="1"/>
  <c r="AJ1774" i="1"/>
  <c r="AL1774" i="1" s="1"/>
  <c r="AP1774" i="1" s="1"/>
  <c r="AP1775" i="1" s="1"/>
  <c r="AK1774" i="1"/>
  <c r="AK1775" i="1" s="1"/>
  <c r="AQ1774" i="1"/>
  <c r="AQ1775" i="1" s="1"/>
  <c r="AO1726" i="1"/>
  <c r="AO1697" i="1"/>
  <c r="AO1698" i="1" s="1"/>
  <c r="AJ1684" i="1"/>
  <c r="AL1684" i="1" s="1"/>
  <c r="AP1684" i="1" s="1"/>
  <c r="AK1684" i="1"/>
  <c r="AQ1684" i="1"/>
  <c r="AJ1592" i="1"/>
  <c r="AL1592" i="1" s="1"/>
  <c r="AP1592" i="1" s="1"/>
  <c r="AK1592" i="1"/>
  <c r="AQ1592" i="1"/>
  <c r="AO1586" i="1"/>
  <c r="AO1542" i="1"/>
  <c r="AO1543" i="1" s="1"/>
  <c r="AO1527" i="1"/>
  <c r="AO1528" i="1" s="1"/>
  <c r="AO1499" i="1"/>
  <c r="AO1462" i="1"/>
  <c r="AO1447" i="1"/>
  <c r="AO1448" i="1" s="1"/>
  <c r="AO1440" i="1"/>
  <c r="AQ1425" i="1"/>
  <c r="AO1418" i="1"/>
  <c r="AJ1411" i="1"/>
  <c r="AK1411" i="1"/>
  <c r="AK1412" i="1" s="1"/>
  <c r="AK1413" i="1" s="1"/>
  <c r="AK1414" i="1" s="1"/>
  <c r="AQ1411" i="1"/>
  <c r="AQ1412" i="1" s="1"/>
  <c r="AQ1413" i="1" s="1"/>
  <c r="AQ1414" i="1" s="1"/>
  <c r="AO1403" i="1"/>
  <c r="AO1404" i="1" s="1"/>
  <c r="AO1383" i="1"/>
  <c r="AJ1362" i="1"/>
  <c r="AL1362" i="1" s="1"/>
  <c r="AP1362" i="1" s="1"/>
  <c r="AP1363" i="1" s="1"/>
  <c r="AP1364" i="1" s="1"/>
  <c r="AQ1362" i="1"/>
  <c r="AQ1363" i="1" s="1"/>
  <c r="AQ1364" i="1" s="1"/>
  <c r="AK1362" i="1"/>
  <c r="AK1363" i="1" s="1"/>
  <c r="AK1364" i="1" s="1"/>
  <c r="AO1355" i="1"/>
  <c r="AJ1355" i="1"/>
  <c r="AJ1356" i="1" s="1"/>
  <c r="AL1356" i="1" s="1"/>
  <c r="AO1342" i="1"/>
  <c r="AO1343" i="1" s="1"/>
  <c r="AJ1270" i="1"/>
  <c r="AK1270" i="1"/>
  <c r="AK1271" i="1" s="1"/>
  <c r="AK1272" i="1" s="1"/>
  <c r="AQ1270" i="1"/>
  <c r="AQ1271" i="1" s="1"/>
  <c r="AQ1272" i="1" s="1"/>
  <c r="AJ1241" i="1"/>
  <c r="AK1241" i="1"/>
  <c r="AK1242" i="1" s="1"/>
  <c r="AQ1241" i="1"/>
  <c r="AQ1242" i="1" s="1"/>
  <c r="AJ1181" i="1"/>
  <c r="AL1181" i="1" s="1"/>
  <c r="AP1181" i="1" s="1"/>
  <c r="AP1182" i="1" s="1"/>
  <c r="AK1181" i="1"/>
  <c r="AK1182" i="1" s="1"/>
  <c r="AQ1181" i="1"/>
  <c r="AQ1182" i="1" s="1"/>
  <c r="AJ1174" i="1"/>
  <c r="AK1174" i="1"/>
  <c r="AK1175" i="1" s="1"/>
  <c r="AK1176" i="1" s="1"/>
  <c r="AK1177" i="1" s="1"/>
  <c r="AK1178" i="1" s="1"/>
  <c r="AQ1174" i="1"/>
  <c r="AQ1175" i="1" s="1"/>
  <c r="AQ1176" i="1" s="1"/>
  <c r="AQ1177" i="1" s="1"/>
  <c r="AQ1178" i="1" s="1"/>
  <c r="AJ1148" i="1"/>
  <c r="AL1148" i="1" s="1"/>
  <c r="AP1148" i="1" s="1"/>
  <c r="AP1149" i="1" s="1"/>
  <c r="AP1150" i="1" s="1"/>
  <c r="AP1151" i="1" s="1"/>
  <c r="AP1152" i="1" s="1"/>
  <c r="AK1148" i="1"/>
  <c r="AK1149" i="1" s="1"/>
  <c r="AK1150" i="1" s="1"/>
  <c r="AK1151" i="1" s="1"/>
  <c r="AK1152" i="1" s="1"/>
  <c r="AK1153" i="1" s="1"/>
  <c r="AK1154" i="1" s="1"/>
  <c r="AK1155" i="1" s="1"/>
  <c r="AK1156" i="1" s="1"/>
  <c r="AK1157" i="1" s="1"/>
  <c r="AQ1148" i="1"/>
  <c r="AQ1149" i="1" s="1"/>
  <c r="AQ1150" i="1" s="1"/>
  <c r="AQ1151" i="1" s="1"/>
  <c r="AQ1152" i="1" s="1"/>
  <c r="AQ1153" i="1" s="1"/>
  <c r="AQ1154" i="1" s="1"/>
  <c r="AQ1155" i="1" s="1"/>
  <c r="AQ1156" i="1" s="1"/>
  <c r="AQ1157" i="1" s="1"/>
  <c r="AO1142" i="1"/>
  <c r="AJ1121" i="1"/>
  <c r="AL1121" i="1" s="1"/>
  <c r="AP1121" i="1" s="1"/>
  <c r="AK1121" i="1"/>
  <c r="AQ1121" i="1"/>
  <c r="AK1107" i="1"/>
  <c r="AK1108" i="1" s="1"/>
  <c r="AK1109" i="1" s="1"/>
  <c r="AK1110" i="1" s="1"/>
  <c r="AJ1107" i="1"/>
  <c r="AL1107" i="1" s="1"/>
  <c r="AP1107" i="1" s="1"/>
  <c r="AP1108" i="1" s="1"/>
  <c r="AP1109" i="1" s="1"/>
  <c r="AP1110" i="1" s="1"/>
  <c r="AQ1107" i="1"/>
  <c r="AQ1108" i="1" s="1"/>
  <c r="AQ1109" i="1" s="1"/>
  <c r="AQ1110" i="1" s="1"/>
  <c r="AJ1101" i="1"/>
  <c r="AL1101" i="1" s="1"/>
  <c r="AP1101" i="1" s="1"/>
  <c r="AK1101" i="1"/>
  <c r="AQ1101" i="1"/>
  <c r="AK1095" i="1"/>
  <c r="AQ1095" i="1"/>
  <c r="AJ1095" i="1"/>
  <c r="AL1095" i="1" s="1"/>
  <c r="AP1095" i="1" s="1"/>
  <c r="AO1063" i="1"/>
  <c r="AO1019" i="1"/>
  <c r="AJ1012" i="1"/>
  <c r="AL1012" i="1" s="1"/>
  <c r="AP1012" i="1" s="1"/>
  <c r="AP1013" i="1" s="1"/>
  <c r="AK1012" i="1"/>
  <c r="AK1013" i="1" s="1"/>
  <c r="AQ1012" i="1"/>
  <c r="AQ1013" i="1" s="1"/>
  <c r="AJ1006" i="1"/>
  <c r="AK1006" i="1"/>
  <c r="AK1007" i="1" s="1"/>
  <c r="AK1008" i="1" s="1"/>
  <c r="AK1009" i="1" s="1"/>
  <c r="AK1010" i="1" s="1"/>
  <c r="AK1011" i="1" s="1"/>
  <c r="AQ1006" i="1"/>
  <c r="AQ1007" i="1" s="1"/>
  <c r="AQ1008" i="1" s="1"/>
  <c r="AQ1009" i="1" s="1"/>
  <c r="AQ1010" i="1" s="1"/>
  <c r="AQ1011" i="1" s="1"/>
  <c r="AK1000" i="1"/>
  <c r="AK1001" i="1" s="1"/>
  <c r="AK1002" i="1" s="1"/>
  <c r="AK1003" i="1" s="1"/>
  <c r="AJ1000" i="1"/>
  <c r="AL1000" i="1" s="1"/>
  <c r="AP1000" i="1" s="1"/>
  <c r="AP1001" i="1" s="1"/>
  <c r="AQ1000" i="1"/>
  <c r="AQ1001" i="1" s="1"/>
  <c r="AQ1002" i="1" s="1"/>
  <c r="AQ1003" i="1" s="1"/>
  <c r="AJ964" i="1"/>
  <c r="AL964" i="1" s="1"/>
  <c r="AP964" i="1" s="1"/>
  <c r="AP965" i="1" s="1"/>
  <c r="AK964" i="1"/>
  <c r="AK965" i="1" s="1"/>
  <c r="AQ964" i="1"/>
  <c r="AQ965" i="1" s="1"/>
  <c r="AJ942" i="1"/>
  <c r="AL942" i="1" s="1"/>
  <c r="AP942" i="1" s="1"/>
  <c r="AP943" i="1" s="1"/>
  <c r="AK942" i="1"/>
  <c r="AK943" i="1" s="1"/>
  <c r="AQ942" i="1"/>
  <c r="AQ943" i="1" s="1"/>
  <c r="AJ878" i="1"/>
  <c r="AK878" i="1"/>
  <c r="AK879" i="1" s="1"/>
  <c r="AQ878" i="1"/>
  <c r="AQ879" i="1" s="1"/>
  <c r="AJ3075" i="1"/>
  <c r="AK3075" i="1"/>
  <c r="AK3076" i="1" s="1"/>
  <c r="AQ3075" i="1"/>
  <c r="AQ3076" i="1" s="1"/>
  <c r="AO3048" i="1"/>
  <c r="AJ3013" i="1"/>
  <c r="AL3013" i="1" s="1"/>
  <c r="AP3013" i="1" s="1"/>
  <c r="AK3013" i="1"/>
  <c r="AQ3013" i="1"/>
  <c r="AJ2985" i="1"/>
  <c r="AL2985" i="1" s="1"/>
  <c r="AP2985" i="1" s="1"/>
  <c r="AP2986" i="1" s="1"/>
  <c r="AP2987" i="1" s="1"/>
  <c r="AP2988" i="1" s="1"/>
  <c r="AK2985" i="1"/>
  <c r="AK2986" i="1" s="1"/>
  <c r="AK2987" i="1" s="1"/>
  <c r="AK2988" i="1" s="1"/>
  <c r="AQ2985" i="1"/>
  <c r="AQ2986" i="1" s="1"/>
  <c r="AQ2987" i="1" s="1"/>
  <c r="AQ2988" i="1" s="1"/>
  <c r="AJ2979" i="1"/>
  <c r="AQ2979" i="1"/>
  <c r="AQ2980" i="1" s="1"/>
  <c r="AK2979" i="1"/>
  <c r="AK2980" i="1" s="1"/>
  <c r="AJ2966" i="1"/>
  <c r="AL2966" i="1" s="1"/>
  <c r="AP2966" i="1" s="1"/>
  <c r="AP2967" i="1" s="1"/>
  <c r="AP2968" i="1" s="1"/>
  <c r="AK2966" i="1"/>
  <c r="AK2967" i="1" s="1"/>
  <c r="AK2968" i="1" s="1"/>
  <c r="AQ2966" i="1"/>
  <c r="AQ2967" i="1" s="1"/>
  <c r="AQ2968" i="1" s="1"/>
  <c r="AO2916" i="1"/>
  <c r="AK2909" i="1"/>
  <c r="AJ2909" i="1"/>
  <c r="AL2909" i="1" s="1"/>
  <c r="AP2909" i="1" s="1"/>
  <c r="AQ2909" i="1"/>
  <c r="AO2887" i="1"/>
  <c r="AO2880" i="1"/>
  <c r="AO2881" i="1" s="1"/>
  <c r="AJ2866" i="1"/>
  <c r="AL2866" i="1" s="1"/>
  <c r="AP2866" i="1" s="1"/>
  <c r="AP2867" i="1" s="1"/>
  <c r="AP2868" i="1" s="1"/>
  <c r="AK2866" i="1"/>
  <c r="AK2867" i="1" s="1"/>
  <c r="AK2868" i="1" s="1"/>
  <c r="AQ2866" i="1"/>
  <c r="AQ2867" i="1" s="1"/>
  <c r="AQ2868" i="1" s="1"/>
  <c r="AQ2837" i="1"/>
  <c r="AJ2837" i="1"/>
  <c r="AL2837" i="1" s="1"/>
  <c r="AP2837" i="1" s="1"/>
  <c r="AK2837" i="1"/>
  <c r="AJ2816" i="1"/>
  <c r="AK2816" i="1"/>
  <c r="AK2817" i="1" s="1"/>
  <c r="AQ2816" i="1"/>
  <c r="AQ2817" i="1" s="1"/>
  <c r="AO2802" i="1"/>
  <c r="AO2803" i="1" s="1"/>
  <c r="AJ2787" i="1"/>
  <c r="AL2787" i="1" s="1"/>
  <c r="AP2787" i="1" s="1"/>
  <c r="AK2787" i="1"/>
  <c r="AQ2787" i="1"/>
  <c r="AJ2773" i="1"/>
  <c r="AL2773" i="1" s="1"/>
  <c r="AP2773" i="1" s="1"/>
  <c r="AP2774" i="1" s="1"/>
  <c r="AK2773" i="1"/>
  <c r="AK2774" i="1" s="1"/>
  <c r="AQ2773" i="1"/>
  <c r="AQ2774" i="1" s="1"/>
  <c r="AJ2758" i="1"/>
  <c r="AL2758" i="1" s="1"/>
  <c r="AP2758" i="1" s="1"/>
  <c r="AK2758" i="1"/>
  <c r="AQ2758" i="1"/>
  <c r="AJ2731" i="1"/>
  <c r="AL2731" i="1" s="1"/>
  <c r="AP2731" i="1" s="1"/>
  <c r="AP2732" i="1" s="1"/>
  <c r="AK2731" i="1"/>
  <c r="AK2732" i="1" s="1"/>
  <c r="AQ2731" i="1"/>
  <c r="AQ2732" i="1" s="1"/>
  <c r="AO2689" i="1"/>
  <c r="AJ2633" i="1"/>
  <c r="AL2633" i="1" s="1"/>
  <c r="AP2633" i="1" s="1"/>
  <c r="AP2634" i="1" s="1"/>
  <c r="AP2635" i="1" s="1"/>
  <c r="AK2633" i="1"/>
  <c r="AK2634" i="1" s="1"/>
  <c r="AK2635" i="1" s="1"/>
  <c r="AK2636" i="1" s="1"/>
  <c r="AK2637" i="1" s="1"/>
  <c r="AK2638" i="1" s="1"/>
  <c r="AQ2633" i="1"/>
  <c r="AQ2634" i="1" s="1"/>
  <c r="AQ2635" i="1" s="1"/>
  <c r="AQ2636" i="1" s="1"/>
  <c r="AQ2637" i="1" s="1"/>
  <c r="AQ2638" i="1" s="1"/>
  <c r="AK2611" i="1"/>
  <c r="AJ2611" i="1"/>
  <c r="AL2611" i="1" s="1"/>
  <c r="AP2611" i="1" s="1"/>
  <c r="AQ2611" i="1"/>
  <c r="AJ2591" i="1"/>
  <c r="AL2591" i="1" s="1"/>
  <c r="AP2591" i="1" s="1"/>
  <c r="AP2592" i="1" s="1"/>
  <c r="AK2591" i="1"/>
  <c r="AK2592" i="1" s="1"/>
  <c r="AQ2591" i="1"/>
  <c r="AQ2592" i="1" s="1"/>
  <c r="AO2584" i="1"/>
  <c r="AJ2577" i="1"/>
  <c r="AJ2578" i="1" s="1"/>
  <c r="AL2578" i="1" s="1"/>
  <c r="AO2577" i="1"/>
  <c r="AJ2544" i="1"/>
  <c r="AL2544" i="1" s="1"/>
  <c r="AP2544" i="1" s="1"/>
  <c r="AK2544" i="1"/>
  <c r="AQ2544" i="1"/>
  <c r="AJ2521" i="1"/>
  <c r="AK2521" i="1"/>
  <c r="AK2522" i="1" s="1"/>
  <c r="AK2523" i="1" s="1"/>
  <c r="AQ2521" i="1"/>
  <c r="AQ2522" i="1" s="1"/>
  <c r="AQ2523" i="1" s="1"/>
  <c r="AK2492" i="1"/>
  <c r="AK2493" i="1" s="1"/>
  <c r="AJ2492" i="1"/>
  <c r="AQ2492" i="1"/>
  <c r="AQ2493" i="1" s="1"/>
  <c r="AJ2457" i="1"/>
  <c r="AL2457" i="1" s="1"/>
  <c r="AP2457" i="1" s="1"/>
  <c r="AP2458" i="1" s="1"/>
  <c r="AK2457" i="1"/>
  <c r="AK2458" i="1" s="1"/>
  <c r="AQ2457" i="1"/>
  <c r="AQ2458" i="1" s="1"/>
  <c r="AJ2408" i="1"/>
  <c r="AL2408" i="1" s="1"/>
  <c r="AP2408" i="1" s="1"/>
  <c r="AP2409" i="1" s="1"/>
  <c r="AK2408" i="1"/>
  <c r="AK2409" i="1" s="1"/>
  <c r="AQ2408" i="1"/>
  <c r="AQ2409" i="1" s="1"/>
  <c r="AJ2360" i="1"/>
  <c r="AL2360" i="1" s="1"/>
  <c r="AP2360" i="1" s="1"/>
  <c r="AP2361" i="1" s="1"/>
  <c r="AP2362" i="1" s="1"/>
  <c r="AK2360" i="1"/>
  <c r="AK2361" i="1" s="1"/>
  <c r="AK2362" i="1" s="1"/>
  <c r="AQ2360" i="1"/>
  <c r="AQ2361" i="1" s="1"/>
  <c r="AQ2362" i="1" s="1"/>
  <c r="AQ2340" i="1"/>
  <c r="AJ2333" i="1"/>
  <c r="AL2333" i="1" s="1"/>
  <c r="AP2333" i="1" s="1"/>
  <c r="AK2333" i="1"/>
  <c r="AQ2333" i="1"/>
  <c r="AO2285" i="1"/>
  <c r="AJ2285" i="1"/>
  <c r="AJ2286" i="1" s="1"/>
  <c r="AL2286" i="1" s="1"/>
  <c r="AJ2279" i="1"/>
  <c r="AL2279" i="1" s="1"/>
  <c r="AP2279" i="1" s="1"/>
  <c r="AK2279" i="1"/>
  <c r="AQ2279" i="1"/>
  <c r="AO2257" i="1"/>
  <c r="AO2258" i="1" s="1"/>
  <c r="AK2227" i="1"/>
  <c r="AK2228" i="1" s="1"/>
  <c r="AO2227" i="1"/>
  <c r="AJ2227" i="1"/>
  <c r="AJ2228" i="1" s="1"/>
  <c r="AJ2213" i="1"/>
  <c r="AL2213" i="1" s="1"/>
  <c r="AP2213" i="1" s="1"/>
  <c r="AK2213" i="1"/>
  <c r="AK2214" i="1" s="1"/>
  <c r="AQ2213" i="1"/>
  <c r="AQ2214" i="1" s="1"/>
  <c r="AJ2206" i="1"/>
  <c r="AL2206" i="1" s="1"/>
  <c r="AP2206" i="1" s="1"/>
  <c r="AK2206" i="1"/>
  <c r="AQ2206" i="1"/>
  <c r="AJ2193" i="1"/>
  <c r="AL2193" i="1" s="1"/>
  <c r="AP2193" i="1" s="1"/>
  <c r="AP2194" i="1" s="1"/>
  <c r="AK2193" i="1"/>
  <c r="AK2194" i="1" s="1"/>
  <c r="AQ2193" i="1"/>
  <c r="AQ2194" i="1" s="1"/>
  <c r="AO2166" i="1"/>
  <c r="AJ2108" i="1"/>
  <c r="AK2108" i="1"/>
  <c r="AK2109" i="1" s="1"/>
  <c r="AK2110" i="1" s="1"/>
  <c r="AK2111" i="1" s="1"/>
  <c r="AK2112" i="1" s="1"/>
  <c r="AK2113" i="1" s="1"/>
  <c r="AK2114" i="1" s="1"/>
  <c r="AK2115" i="1" s="1"/>
  <c r="AQ2108" i="1"/>
  <c r="AQ2109" i="1" s="1"/>
  <c r="AQ2110" i="1" s="1"/>
  <c r="AQ2111" i="1" s="1"/>
  <c r="AQ2112" i="1" s="1"/>
  <c r="AQ2113" i="1" s="1"/>
  <c r="AQ2114" i="1" s="1"/>
  <c r="AQ2115" i="1" s="1"/>
  <c r="AJ2079" i="1"/>
  <c r="AL2079" i="1" s="1"/>
  <c r="AP2079" i="1" s="1"/>
  <c r="AK2079" i="1"/>
  <c r="AQ2079" i="1"/>
  <c r="AJ2030" i="1"/>
  <c r="AO2030" i="1"/>
  <c r="AJ2016" i="1"/>
  <c r="AL2016" i="1" s="1"/>
  <c r="AP2016" i="1" s="1"/>
  <c r="AP2017" i="1" s="1"/>
  <c r="AK2016" i="1"/>
  <c r="AK2017" i="1" s="1"/>
  <c r="AK2018" i="1" s="1"/>
  <c r="AK2019" i="1" s="1"/>
  <c r="AQ2016" i="1"/>
  <c r="AQ2017" i="1" s="1"/>
  <c r="AQ2018" i="1" s="1"/>
  <c r="AQ2019" i="1" s="1"/>
  <c r="AJ2009" i="1"/>
  <c r="AK2009" i="1"/>
  <c r="AK2010" i="1" s="1"/>
  <c r="AQ2009" i="1"/>
  <c r="AQ2010" i="1" s="1"/>
  <c r="AK1965" i="1"/>
  <c r="AK1966" i="1" s="1"/>
  <c r="AK1967" i="1" s="1"/>
  <c r="AK1968" i="1" s="1"/>
  <c r="AK1969" i="1" s="1"/>
  <c r="AO1965" i="1"/>
  <c r="AO1966" i="1" s="1"/>
  <c r="AJ1958" i="1"/>
  <c r="AL1958" i="1" s="1"/>
  <c r="AP1958" i="1" s="1"/>
  <c r="AK1958" i="1"/>
  <c r="AK1959" i="1" s="1"/>
  <c r="AQ1958" i="1"/>
  <c r="AQ1959" i="1" s="1"/>
  <c r="AJ1830" i="1"/>
  <c r="AL1830" i="1" s="1"/>
  <c r="AP1830" i="1" s="1"/>
  <c r="AP1831" i="1" s="1"/>
  <c r="AP1832" i="1" s="1"/>
  <c r="AK1830" i="1"/>
  <c r="AK1831" i="1" s="1"/>
  <c r="AK1832" i="1" s="1"/>
  <c r="AQ1830" i="1"/>
  <c r="AQ1831" i="1" s="1"/>
  <c r="AQ1832" i="1" s="1"/>
  <c r="AJ1767" i="1"/>
  <c r="AL1767" i="1" s="1"/>
  <c r="AP1767" i="1" s="1"/>
  <c r="AP1768" i="1" s="1"/>
  <c r="AK1767" i="1"/>
  <c r="AK1768" i="1" s="1"/>
  <c r="AK1769" i="1" s="1"/>
  <c r="AK1770" i="1" s="1"/>
  <c r="AQ1767" i="1"/>
  <c r="AQ1768" i="1" s="1"/>
  <c r="AQ1769" i="1" s="1"/>
  <c r="AQ1770" i="1" s="1"/>
  <c r="AJ1753" i="1"/>
  <c r="AK1753" i="1"/>
  <c r="AK1754" i="1" s="1"/>
  <c r="AQ1753" i="1"/>
  <c r="AQ1754" i="1" s="1"/>
  <c r="AJ1711" i="1"/>
  <c r="AL1711" i="1" s="1"/>
  <c r="AP1711" i="1" s="1"/>
  <c r="AP1712" i="1" s="1"/>
  <c r="AK1711" i="1"/>
  <c r="AK1712" i="1" s="1"/>
  <c r="AK1713" i="1" s="1"/>
  <c r="AK1714" i="1" s="1"/>
  <c r="AQ1711" i="1"/>
  <c r="AQ1712" i="1" s="1"/>
  <c r="AQ1713" i="1" s="1"/>
  <c r="AQ1714" i="1" s="1"/>
  <c r="AO1690" i="1"/>
  <c r="AJ1669" i="1"/>
  <c r="AL1669" i="1" s="1"/>
  <c r="AP1669" i="1" s="1"/>
  <c r="AP1670" i="1" s="1"/>
  <c r="AK1669" i="1"/>
  <c r="AK1670" i="1" s="1"/>
  <c r="AQ1669" i="1"/>
  <c r="AQ1670" i="1" s="1"/>
  <c r="AJ1656" i="1"/>
  <c r="AL1656" i="1" s="1"/>
  <c r="AP1656" i="1" s="1"/>
  <c r="AK1656" i="1"/>
  <c r="AQ1656" i="1"/>
  <c r="AO1649" i="1"/>
  <c r="AO1650" i="1" s="1"/>
  <c r="AQ1635" i="1"/>
  <c r="AO1635" i="1"/>
  <c r="AJ1628" i="1"/>
  <c r="AK1628" i="1"/>
  <c r="AK1629" i="1" s="1"/>
  <c r="AK1630" i="1" s="1"/>
  <c r="AK1631" i="1" s="1"/>
  <c r="AK1632" i="1" s="1"/>
  <c r="AQ1628" i="1"/>
  <c r="AQ1629" i="1" s="1"/>
  <c r="AQ1630" i="1" s="1"/>
  <c r="AQ1631" i="1" s="1"/>
  <c r="AQ1632" i="1" s="1"/>
  <c r="AJ1621" i="1"/>
  <c r="AL1621" i="1" s="1"/>
  <c r="AP1621" i="1" s="1"/>
  <c r="AP1622" i="1" s="1"/>
  <c r="AP1623" i="1" s="1"/>
  <c r="AP1624" i="1" s="1"/>
  <c r="AK1621" i="1"/>
  <c r="AK1622" i="1" s="1"/>
  <c r="AK1623" i="1" s="1"/>
  <c r="AK1624" i="1" s="1"/>
  <c r="AQ1621" i="1"/>
  <c r="AQ1622" i="1" s="1"/>
  <c r="AQ1623" i="1" s="1"/>
  <c r="AQ1624" i="1" s="1"/>
  <c r="AO1606" i="1"/>
  <c r="AO1578" i="1"/>
  <c r="AO1570" i="1"/>
  <c r="AO1556" i="1"/>
  <c r="AJ1549" i="1"/>
  <c r="AL1549" i="1" s="1"/>
  <c r="AP1549" i="1" s="1"/>
  <c r="AP1550" i="1" s="1"/>
  <c r="AP1551" i="1" s="1"/>
  <c r="AK1549" i="1"/>
  <c r="AK1550" i="1" s="1"/>
  <c r="AK1551" i="1" s="1"/>
  <c r="AQ1549" i="1"/>
  <c r="AQ1550" i="1" s="1"/>
  <c r="AQ1551" i="1" s="1"/>
  <c r="AO1519" i="1"/>
  <c r="AO1505" i="1"/>
  <c r="AK1491" i="1"/>
  <c r="AK1492" i="1" s="1"/>
  <c r="AK1493" i="1" s="1"/>
  <c r="AJ1491" i="1"/>
  <c r="AL1491" i="1" s="1"/>
  <c r="AP1491" i="1" s="1"/>
  <c r="AP1492" i="1" s="1"/>
  <c r="AP1493" i="1" s="1"/>
  <c r="AQ1491" i="1"/>
  <c r="AQ1492" i="1" s="1"/>
  <c r="AQ1493" i="1" s="1"/>
  <c r="AJ1484" i="1"/>
  <c r="AK1484" i="1"/>
  <c r="AK1485" i="1" s="1"/>
  <c r="AK1486" i="1" s="1"/>
  <c r="AK1487" i="1" s="1"/>
  <c r="AQ1484" i="1"/>
  <c r="AQ1485" i="1" s="1"/>
  <c r="AQ1486" i="1" s="1"/>
  <c r="AQ1487" i="1" s="1"/>
  <c r="AJ1476" i="1"/>
  <c r="AL1476" i="1" s="1"/>
  <c r="AP1476" i="1" s="1"/>
  <c r="AK1476" i="1"/>
  <c r="AQ1476" i="1"/>
  <c r="AO1432" i="1"/>
  <c r="AO1389" i="1"/>
  <c r="AO1348" i="1"/>
  <c r="AJ1334" i="1"/>
  <c r="AL1334" i="1" s="1"/>
  <c r="AP1334" i="1" s="1"/>
  <c r="AP1335" i="1" s="1"/>
  <c r="AK1334" i="1"/>
  <c r="AK1335" i="1" s="1"/>
  <c r="AQ1334" i="1"/>
  <c r="AQ1335" i="1" s="1"/>
  <c r="AO1291" i="1"/>
  <c r="AJ1277" i="1"/>
  <c r="AL1277" i="1" s="1"/>
  <c r="AP1277" i="1" s="1"/>
  <c r="AK1277" i="1"/>
  <c r="AQ1277" i="1"/>
  <c r="AO1263" i="1"/>
  <c r="AO1264" i="1" s="1"/>
  <c r="AK1256" i="1"/>
  <c r="AK1257" i="1" s="1"/>
  <c r="AK1258" i="1" s="1"/>
  <c r="AJ1256" i="1"/>
  <c r="AQ1256" i="1"/>
  <c r="AQ1257" i="1" s="1"/>
  <c r="AQ1258" i="1" s="1"/>
  <c r="AJ1204" i="1"/>
  <c r="AL1204" i="1" s="1"/>
  <c r="AP1204" i="1" s="1"/>
  <c r="AK1204" i="1"/>
  <c r="AK1205" i="1" s="1"/>
  <c r="AQ1204" i="1"/>
  <c r="AQ1205" i="1" s="1"/>
  <c r="AO1188" i="1"/>
  <c r="AJ1135" i="1"/>
  <c r="AL1135" i="1" s="1"/>
  <c r="AP1135" i="1" s="1"/>
  <c r="AP1136" i="1" s="1"/>
  <c r="AK1135" i="1"/>
  <c r="AK1136" i="1" s="1"/>
  <c r="AQ1135" i="1"/>
  <c r="AQ1136" i="1" s="1"/>
  <c r="AJ1128" i="1"/>
  <c r="AK1128" i="1"/>
  <c r="AO1128" i="1"/>
  <c r="AQ1128" i="1"/>
  <c r="AP1128" i="1"/>
  <c r="AJ1088" i="1"/>
  <c r="AK1088" i="1"/>
  <c r="AK1089" i="1" s="1"/>
  <c r="AK1090" i="1" s="1"/>
  <c r="AK1091" i="1" s="1"/>
  <c r="AK1092" i="1" s="1"/>
  <c r="AQ1088" i="1"/>
  <c r="AQ1089" i="1" s="1"/>
  <c r="AQ1090" i="1" s="1"/>
  <c r="AQ1091" i="1" s="1"/>
  <c r="AQ1092" i="1" s="1"/>
  <c r="AQ1075" i="1"/>
  <c r="AJ1075" i="1"/>
  <c r="AO1075" i="1"/>
  <c r="AO1048" i="1"/>
  <c r="AO1049" i="1" s="1"/>
  <c r="AJ1026" i="1"/>
  <c r="AL1026" i="1" s="1"/>
  <c r="AP1026" i="1" s="1"/>
  <c r="AP1027" i="1" s="1"/>
  <c r="AP1028" i="1" s="1"/>
  <c r="AK1026" i="1"/>
  <c r="AK1027" i="1" s="1"/>
  <c r="AK1028" i="1" s="1"/>
  <c r="AK1029" i="1" s="1"/>
  <c r="AK1030" i="1" s="1"/>
  <c r="AK1031" i="1" s="1"/>
  <c r="AQ1026" i="1"/>
  <c r="AQ1027" i="1" s="1"/>
  <c r="AQ1028" i="1" s="1"/>
  <c r="AQ1029" i="1" s="1"/>
  <c r="AQ1030" i="1" s="1"/>
  <c r="AQ1031" i="1" s="1"/>
  <c r="AO993" i="1"/>
  <c r="AQ993" i="1"/>
  <c r="AO987" i="1"/>
  <c r="AO988" i="1" s="1"/>
  <c r="AJ931" i="1"/>
  <c r="AL931" i="1" s="1"/>
  <c r="AP931" i="1" s="1"/>
  <c r="AP932" i="1" s="1"/>
  <c r="AK931" i="1"/>
  <c r="AK932" i="1" s="1"/>
  <c r="AQ931" i="1"/>
  <c r="AQ932" i="1" s="1"/>
  <c r="AO2490" i="1"/>
  <c r="AO2491" i="1" s="1"/>
  <c r="AO2135" i="1"/>
  <c r="AK1360" i="1"/>
  <c r="AQ1360" i="1"/>
  <c r="AJ1126" i="1"/>
  <c r="AL1126" i="1" s="1"/>
  <c r="AP1126" i="1" s="1"/>
  <c r="AP1127" i="1" s="1"/>
  <c r="AK1126" i="1"/>
  <c r="AK1127" i="1" s="1"/>
  <c r="AQ1126" i="1"/>
  <c r="AQ1127" i="1" s="1"/>
  <c r="AJ3059" i="1"/>
  <c r="AL3059" i="1" s="1"/>
  <c r="AJ3031" i="1"/>
  <c r="AL3031" i="1" s="1"/>
  <c r="AP3031" i="1" s="1"/>
  <c r="AP3032" i="1" s="1"/>
  <c r="AP3033" i="1" s="1"/>
  <c r="AK3031" i="1"/>
  <c r="AK3032" i="1" s="1"/>
  <c r="AK3033" i="1" s="1"/>
  <c r="AQ3031" i="1"/>
  <c r="AQ3032" i="1" s="1"/>
  <c r="AQ3033" i="1" s="1"/>
  <c r="AJ2983" i="1"/>
  <c r="AJ2984" i="1" s="1"/>
  <c r="AO2983" i="1"/>
  <c r="AQ2983" i="1"/>
  <c r="AQ2984" i="1" s="1"/>
  <c r="AK2956" i="1"/>
  <c r="AK2957" i="1" s="1"/>
  <c r="AK2958" i="1" s="1"/>
  <c r="AJ2956" i="1"/>
  <c r="AL2956" i="1" s="1"/>
  <c r="AP2956" i="1" s="1"/>
  <c r="AP2957" i="1" s="1"/>
  <c r="AP2958" i="1" s="1"/>
  <c r="AQ2956" i="1"/>
  <c r="AQ2957" i="1" s="1"/>
  <c r="AQ2958" i="1" s="1"/>
  <c r="AO2899" i="1"/>
  <c r="AO2900" i="1" s="1"/>
  <c r="AJ2899" i="1"/>
  <c r="AJ2900" i="1" s="1"/>
  <c r="AJ2901" i="1" s="1"/>
  <c r="AJ2902" i="1" s="1"/>
  <c r="AL2902" i="1" s="1"/>
  <c r="AK2899" i="1"/>
  <c r="AK2900" i="1" s="1"/>
  <c r="AK2901" i="1" s="1"/>
  <c r="AK2902" i="1" s="1"/>
  <c r="AK2903" i="1" s="1"/>
  <c r="AK2904" i="1" s="1"/>
  <c r="AQ2899" i="1"/>
  <c r="AQ2900" i="1" s="1"/>
  <c r="AQ2901" i="1" s="1"/>
  <c r="AQ2902" i="1" s="1"/>
  <c r="AQ2903" i="1" s="1"/>
  <c r="AQ2904" i="1" s="1"/>
  <c r="AP2899" i="1"/>
  <c r="AP2900" i="1" s="1"/>
  <c r="AP2901" i="1" s="1"/>
  <c r="AK2835" i="1"/>
  <c r="AJ2835" i="1"/>
  <c r="AL2835" i="1" s="1"/>
  <c r="AP2835" i="1" s="1"/>
  <c r="AQ2672" i="1"/>
  <c r="AQ2673" i="1" s="1"/>
  <c r="AQ2674" i="1" s="1"/>
  <c r="AQ2675" i="1" s="1"/>
  <c r="AQ2676" i="1" s="1"/>
  <c r="AK2672" i="1"/>
  <c r="AK2673" i="1" s="1"/>
  <c r="AK2674" i="1" s="1"/>
  <c r="AK2675" i="1" s="1"/>
  <c r="AK2676" i="1" s="1"/>
  <c r="AJ2672" i="1"/>
  <c r="AL2672" i="1" s="1"/>
  <c r="AP2672" i="1" s="1"/>
  <c r="AP2673" i="1" s="1"/>
  <c r="AK2644" i="1"/>
  <c r="AK2645" i="1" s="1"/>
  <c r="AK2646" i="1" s="1"/>
  <c r="AK2647" i="1" s="1"/>
  <c r="AK2648" i="1" s="1"/>
  <c r="AK2649" i="1" s="1"/>
  <c r="AJ2644" i="1"/>
  <c r="AQ2644" i="1"/>
  <c r="AQ2645" i="1" s="1"/>
  <c r="AQ2646" i="1" s="1"/>
  <c r="AQ2647" i="1" s="1"/>
  <c r="AQ2648" i="1" s="1"/>
  <c r="AQ2649" i="1" s="1"/>
  <c r="AK2623" i="1"/>
  <c r="AK2624" i="1" s="1"/>
  <c r="AK2625" i="1" s="1"/>
  <c r="AK2626" i="1" s="1"/>
  <c r="AJ2623" i="1"/>
  <c r="AL2623" i="1" s="1"/>
  <c r="AP2623" i="1" s="1"/>
  <c r="AP2624" i="1" s="1"/>
  <c r="AP2625" i="1" s="1"/>
  <c r="AP2626" i="1" s="1"/>
  <c r="AQ2623" i="1"/>
  <c r="AQ2624" i="1" s="1"/>
  <c r="AQ2625" i="1" s="1"/>
  <c r="AQ2626" i="1" s="1"/>
  <c r="AJ2595" i="1"/>
  <c r="AL2595" i="1" s="1"/>
  <c r="AP2595" i="1" s="1"/>
  <c r="AP2596" i="1" s="1"/>
  <c r="AP2597" i="1" s="1"/>
  <c r="AK2595" i="1"/>
  <c r="AK2596" i="1" s="1"/>
  <c r="AK2597" i="1" s="1"/>
  <c r="AQ2595" i="1"/>
  <c r="AQ2596" i="1" s="1"/>
  <c r="AQ2597" i="1" s="1"/>
  <c r="AJ2976" i="1"/>
  <c r="AK2976" i="1"/>
  <c r="AK2977" i="1" s="1"/>
  <c r="AQ2976" i="1"/>
  <c r="AQ2977" i="1" s="1"/>
  <c r="AK2842" i="1"/>
  <c r="AK2843" i="1" s="1"/>
  <c r="AK2844" i="1" s="1"/>
  <c r="AJ2842" i="1"/>
  <c r="AL2842" i="1" s="1"/>
  <c r="AP2842" i="1" s="1"/>
  <c r="AP2843" i="1" s="1"/>
  <c r="AP2844" i="1" s="1"/>
  <c r="AQ2842" i="1"/>
  <c r="AQ2843" i="1" s="1"/>
  <c r="AQ2844" i="1" s="1"/>
  <c r="AO2637" i="1"/>
  <c r="AO2276" i="1"/>
  <c r="AJ2198" i="1"/>
  <c r="AO2198" i="1"/>
  <c r="AP2198" i="1"/>
  <c r="AJ2134" i="1"/>
  <c r="AL2134" i="1" s="1"/>
  <c r="AP2134" i="1" s="1"/>
  <c r="AP2135" i="1" s="1"/>
  <c r="AK2134" i="1"/>
  <c r="AK2135" i="1" s="1"/>
  <c r="AQ2134" i="1"/>
  <c r="AQ2135" i="1" s="1"/>
  <c r="AO1992" i="1"/>
  <c r="AJ1992" i="1"/>
  <c r="AJ1993" i="1" s="1"/>
  <c r="AL1993" i="1" s="1"/>
  <c r="AP1993" i="1" s="1"/>
  <c r="AP1994" i="1" s="1"/>
  <c r="AQ1992" i="1"/>
  <c r="AQ1993" i="1" s="1"/>
  <c r="AQ1994" i="1" s="1"/>
  <c r="AQ1995" i="1" s="1"/>
  <c r="AQ1996" i="1" s="1"/>
  <c r="AO1913" i="1"/>
  <c r="AO1855" i="1"/>
  <c r="AJ1799" i="1"/>
  <c r="AL1799" i="1" s="1"/>
  <c r="AP1799" i="1" s="1"/>
  <c r="AP1800" i="1" s="1"/>
  <c r="AK1799" i="1"/>
  <c r="AK1800" i="1" s="1"/>
  <c r="AK1801" i="1" s="1"/>
  <c r="AK1802" i="1" s="1"/>
  <c r="AQ1799" i="1"/>
  <c r="AQ1800" i="1" s="1"/>
  <c r="AQ1801" i="1" s="1"/>
  <c r="AQ1802" i="1" s="1"/>
  <c r="AO2748" i="1"/>
  <c r="AJ2677" i="1"/>
  <c r="AL2677" i="1" s="1"/>
  <c r="AP2677" i="1" s="1"/>
  <c r="AP2678" i="1" s="1"/>
  <c r="AK2677" i="1"/>
  <c r="AK2678" i="1" s="1"/>
  <c r="AQ2677" i="1"/>
  <c r="AQ2678" i="1" s="1"/>
  <c r="AK2336" i="1"/>
  <c r="AK2337" i="1" s="1"/>
  <c r="AK2338" i="1" s="1"/>
  <c r="AJ2336" i="1"/>
  <c r="AL2336" i="1" s="1"/>
  <c r="AP2336" i="1" s="1"/>
  <c r="AP2337" i="1" s="1"/>
  <c r="AP2338" i="1" s="1"/>
  <c r="AQ2336" i="1"/>
  <c r="AQ2337" i="1" s="1"/>
  <c r="AQ2338" i="1" s="1"/>
  <c r="AJ2267" i="1"/>
  <c r="AO2267" i="1"/>
  <c r="AJ1990" i="1"/>
  <c r="AL1990" i="1" s="1"/>
  <c r="AP1990" i="1" s="1"/>
  <c r="AK1990" i="1"/>
  <c r="AQ1990" i="1"/>
  <c r="AO1616" i="1"/>
  <c r="AO1617" i="1" s="1"/>
  <c r="AJ2661" i="1"/>
  <c r="AL2661" i="1" s="1"/>
  <c r="AP2661" i="1" s="1"/>
  <c r="AP2662" i="1" s="1"/>
  <c r="AP2663" i="1" s="1"/>
  <c r="AK2661" i="1"/>
  <c r="AK2662" i="1" s="1"/>
  <c r="AK2663" i="1" s="1"/>
  <c r="AQ2661" i="1"/>
  <c r="AQ2662" i="1" s="1"/>
  <c r="AQ2663" i="1" s="1"/>
  <c r="AQ3082" i="1"/>
  <c r="AQ3083" i="1" s="1"/>
  <c r="AQ3084" i="1" s="1"/>
  <c r="AJ3082" i="1"/>
  <c r="AL3082" i="1" s="1"/>
  <c r="AP3082" i="1" s="1"/>
  <c r="AK3082" i="1"/>
  <c r="AK3083" i="1" s="1"/>
  <c r="AK3084" i="1" s="1"/>
  <c r="AP3040" i="1"/>
  <c r="AP3041" i="1" s="1"/>
  <c r="AO3040" i="1"/>
  <c r="AO3041" i="1" s="1"/>
  <c r="AJ3026" i="1"/>
  <c r="AK3026" i="1"/>
  <c r="AK3027" i="1" s="1"/>
  <c r="AK3028" i="1" s="1"/>
  <c r="AK3029" i="1" s="1"/>
  <c r="AK3030" i="1" s="1"/>
  <c r="AQ3026" i="1"/>
  <c r="AQ3027" i="1" s="1"/>
  <c r="AQ3028" i="1" s="1"/>
  <c r="AQ3029" i="1" s="1"/>
  <c r="AQ3030" i="1" s="1"/>
  <c r="AO3006" i="1"/>
  <c r="AJ2992" i="1"/>
  <c r="AK2992" i="1"/>
  <c r="AK2993" i="1" s="1"/>
  <c r="AQ2992" i="1"/>
  <c r="AQ2993" i="1" s="1"/>
  <c r="AO2958" i="1"/>
  <c r="AJ2951" i="1"/>
  <c r="AL2951" i="1" s="1"/>
  <c r="AP2951" i="1" s="1"/>
  <c r="AP2952" i="1" s="1"/>
  <c r="AK2951" i="1"/>
  <c r="AK2952" i="1" s="1"/>
  <c r="AQ2951" i="1"/>
  <c r="AQ2952" i="1" s="1"/>
  <c r="AJ2944" i="1"/>
  <c r="AK2944" i="1"/>
  <c r="AK2945" i="1" s="1"/>
  <c r="AQ2944" i="1"/>
  <c r="AQ2945" i="1" s="1"/>
  <c r="AK2923" i="1"/>
  <c r="AK2924" i="1" s="1"/>
  <c r="AK2925" i="1" s="1"/>
  <c r="AK2926" i="1" s="1"/>
  <c r="AK2927" i="1" s="1"/>
  <c r="AK2928" i="1" s="1"/>
  <c r="AK2929" i="1" s="1"/>
  <c r="AK2930" i="1" s="1"/>
  <c r="AK2931" i="1" s="1"/>
  <c r="AJ2923" i="1"/>
  <c r="AQ2923" i="1"/>
  <c r="AQ2924" i="1" s="1"/>
  <c r="AQ2925" i="1" s="1"/>
  <c r="AQ2926" i="1" s="1"/>
  <c r="AQ2927" i="1" s="1"/>
  <c r="AQ2928" i="1" s="1"/>
  <c r="AQ2929" i="1" s="1"/>
  <c r="AQ2930" i="1" s="1"/>
  <c r="AQ2931" i="1" s="1"/>
  <c r="AJ2765" i="1"/>
  <c r="AL2765" i="1" s="1"/>
  <c r="AP2765" i="1" s="1"/>
  <c r="AP2766" i="1" s="1"/>
  <c r="AP2767" i="1" s="1"/>
  <c r="AK2765" i="1"/>
  <c r="AK2766" i="1" s="1"/>
  <c r="AK2767" i="1" s="1"/>
  <c r="AQ2765" i="1"/>
  <c r="AQ2766" i="1" s="1"/>
  <c r="AQ2767" i="1" s="1"/>
  <c r="AO2738" i="1"/>
  <c r="AJ2710" i="1"/>
  <c r="AK2710" i="1"/>
  <c r="AK2711" i="1" s="1"/>
  <c r="AQ2710" i="1"/>
  <c r="AQ2711" i="1" s="1"/>
  <c r="AO2667" i="1"/>
  <c r="AJ2653" i="1"/>
  <c r="AL2653" i="1" s="1"/>
  <c r="AP2653" i="1" s="1"/>
  <c r="AK2653" i="1"/>
  <c r="AQ2653" i="1"/>
  <c r="AK2639" i="1"/>
  <c r="AK2640" i="1" s="1"/>
  <c r="AJ2639" i="1"/>
  <c r="AL2639" i="1" s="1"/>
  <c r="AP2639" i="1" s="1"/>
  <c r="AP2640" i="1" s="1"/>
  <c r="AQ2639" i="1"/>
  <c r="AQ2640" i="1" s="1"/>
  <c r="AJ2618" i="1"/>
  <c r="AL2618" i="1" s="1"/>
  <c r="AJ2536" i="1"/>
  <c r="AL2536" i="1" s="1"/>
  <c r="AP2536" i="1" s="1"/>
  <c r="AP2537" i="1" s="1"/>
  <c r="AK2536" i="1"/>
  <c r="AK2537" i="1" s="1"/>
  <c r="AQ2536" i="1"/>
  <c r="AQ2537" i="1" s="1"/>
  <c r="AO2528" i="1"/>
  <c r="AO2499" i="1"/>
  <c r="AO2484" i="1"/>
  <c r="AQ2470" i="1"/>
  <c r="AO2470" i="1"/>
  <c r="AJ2464" i="1"/>
  <c r="AL2464" i="1" s="1"/>
  <c r="AP2464" i="1" s="1"/>
  <c r="AP2465" i="1" s="1"/>
  <c r="AP2466" i="1" s="1"/>
  <c r="AK2464" i="1"/>
  <c r="AK2465" i="1" s="1"/>
  <c r="AK2466" i="1" s="1"/>
  <c r="AQ2464" i="1"/>
  <c r="AQ2465" i="1" s="1"/>
  <c r="AQ2466" i="1" s="1"/>
  <c r="AO2442" i="1"/>
  <c r="AQ2442" i="1"/>
  <c r="AK2435" i="1"/>
  <c r="AJ2435" i="1"/>
  <c r="AL2435" i="1" s="1"/>
  <c r="AP2435" i="1" s="1"/>
  <c r="AQ2435" i="1"/>
  <c r="AQ2428" i="1"/>
  <c r="AJ2415" i="1"/>
  <c r="AL2415" i="1" s="1"/>
  <c r="AP2415" i="1" s="1"/>
  <c r="AP2416" i="1" s="1"/>
  <c r="AK2415" i="1"/>
  <c r="AK2416" i="1" s="1"/>
  <c r="AQ2415" i="1"/>
  <c r="AQ2416" i="1" s="1"/>
  <c r="AQ2394" i="1"/>
  <c r="AJ2394" i="1"/>
  <c r="AL2394" i="1" s="1"/>
  <c r="AP2394" i="1" s="1"/>
  <c r="AK2394" i="1"/>
  <c r="AO2380" i="1"/>
  <c r="AK2373" i="1"/>
  <c r="AJ2373" i="1"/>
  <c r="AL2373" i="1" s="1"/>
  <c r="AP2373" i="1" s="1"/>
  <c r="AQ2373" i="1"/>
  <c r="AJ2366" i="1"/>
  <c r="AO2366" i="1"/>
  <c r="AO2312" i="1"/>
  <c r="AQ2305" i="1"/>
  <c r="AQ2306" i="1" s="1"/>
  <c r="AQ2307" i="1" s="1"/>
  <c r="AJ2305" i="1"/>
  <c r="AL2305" i="1" s="1"/>
  <c r="AP2305" i="1" s="1"/>
  <c r="AP2306" i="1" s="1"/>
  <c r="AP2307" i="1" s="1"/>
  <c r="AK2305" i="1"/>
  <c r="AK2306" i="1" s="1"/>
  <c r="AK2307" i="1" s="1"/>
  <c r="AK2271" i="1"/>
  <c r="AK2272" i="1" s="1"/>
  <c r="AK2273" i="1" s="1"/>
  <c r="AK2274" i="1" s="1"/>
  <c r="AK2275" i="1" s="1"/>
  <c r="AK2276" i="1" s="1"/>
  <c r="AJ2271" i="1"/>
  <c r="AL2271" i="1" s="1"/>
  <c r="AP2271" i="1" s="1"/>
  <c r="AP2272" i="1" s="1"/>
  <c r="AP2273" i="1" s="1"/>
  <c r="AP2274" i="1" s="1"/>
  <c r="AQ2271" i="1"/>
  <c r="AQ2272" i="1" s="1"/>
  <c r="AQ2273" i="1" s="1"/>
  <c r="AQ2274" i="1" s="1"/>
  <c r="AQ2275" i="1" s="1"/>
  <c r="AQ2276" i="1" s="1"/>
  <c r="AO2264" i="1"/>
  <c r="AO2265" i="1" s="1"/>
  <c r="AO2249" i="1"/>
  <c r="AK2234" i="1"/>
  <c r="AK2235" i="1" s="1"/>
  <c r="AJ2234" i="1"/>
  <c r="AL2234" i="1" s="1"/>
  <c r="AP2234" i="1" s="1"/>
  <c r="AP2235" i="1" s="1"/>
  <c r="AQ2234" i="1"/>
  <c r="AQ2235" i="1" s="1"/>
  <c r="AO2200" i="1"/>
  <c r="AO2201" i="1" s="1"/>
  <c r="AK2172" i="1"/>
  <c r="AK2173" i="1" s="1"/>
  <c r="AK2174" i="1" s="1"/>
  <c r="AJ2172" i="1"/>
  <c r="AQ2172" i="1"/>
  <c r="AQ2173" i="1" s="1"/>
  <c r="AQ2174" i="1" s="1"/>
  <c r="AO2158" i="1"/>
  <c r="AK2151" i="1"/>
  <c r="AK2152" i="1" s="1"/>
  <c r="AK2153" i="1" s="1"/>
  <c r="AJ2151" i="1"/>
  <c r="AL2151" i="1" s="1"/>
  <c r="AP2151" i="1" s="1"/>
  <c r="AP2152" i="1" s="1"/>
  <c r="AP2153" i="1" s="1"/>
  <c r="AQ2151" i="1"/>
  <c r="AQ2152" i="1" s="1"/>
  <c r="AQ2153" i="1" s="1"/>
  <c r="AQ2143" i="1"/>
  <c r="AJ2143" i="1"/>
  <c r="AL2143" i="1" s="1"/>
  <c r="AP2143" i="1" s="1"/>
  <c r="AK2143" i="1"/>
  <c r="AK2129" i="1"/>
  <c r="AQ2129" i="1"/>
  <c r="AJ2129" i="1"/>
  <c r="AL2129" i="1" s="1"/>
  <c r="AP2129" i="1" s="1"/>
  <c r="AO2122" i="1"/>
  <c r="AO2115" i="1"/>
  <c r="AJ2100" i="1"/>
  <c r="AK2100" i="1"/>
  <c r="AK2101" i="1" s="1"/>
  <c r="AQ2100" i="1"/>
  <c r="AQ2101" i="1" s="1"/>
  <c r="AO2093" i="1"/>
  <c r="AO2094" i="1" s="1"/>
  <c r="AJ2086" i="1"/>
  <c r="AL2086" i="1" s="1"/>
  <c r="AP2086" i="1" s="1"/>
  <c r="AK2086" i="1"/>
  <c r="AQ2086" i="1"/>
  <c r="AK2065" i="1"/>
  <c r="AO2065" i="1"/>
  <c r="AQ2065" i="1"/>
  <c r="AJ2065" i="1"/>
  <c r="AK2044" i="1"/>
  <c r="AJ2044" i="1"/>
  <c r="AL2044" i="1" s="1"/>
  <c r="AP2044" i="1" s="1"/>
  <c r="AQ2044" i="1"/>
  <c r="AQ2037" i="1"/>
  <c r="AJ2001" i="1"/>
  <c r="AK2001" i="1"/>
  <c r="AK2002" i="1" s="1"/>
  <c r="AK2003" i="1" s="1"/>
  <c r="AK2004" i="1" s="1"/>
  <c r="AQ2001" i="1"/>
  <c r="AQ2002" i="1" s="1"/>
  <c r="AQ2003" i="1" s="1"/>
  <c r="AQ2004" i="1" s="1"/>
  <c r="AJ1979" i="1"/>
  <c r="AL1979" i="1" s="1"/>
  <c r="AP1979" i="1" s="1"/>
  <c r="AP1980" i="1" s="1"/>
  <c r="AK1979" i="1"/>
  <c r="AK1980" i="1" s="1"/>
  <c r="AQ1979" i="1"/>
  <c r="AQ1980" i="1" s="1"/>
  <c r="AJ1950" i="1"/>
  <c r="AL1950" i="1" s="1"/>
  <c r="AP1950" i="1" s="1"/>
  <c r="AP1951" i="1" s="1"/>
  <c r="AP1952" i="1" s="1"/>
  <c r="AP1953" i="1" s="1"/>
  <c r="AK1950" i="1"/>
  <c r="AK1951" i="1" s="1"/>
  <c r="AK1952" i="1" s="1"/>
  <c r="AK1953" i="1" s="1"/>
  <c r="AQ1950" i="1"/>
  <c r="AQ1951" i="1" s="1"/>
  <c r="AQ1952" i="1" s="1"/>
  <c r="AQ1953" i="1" s="1"/>
  <c r="AQ1936" i="1"/>
  <c r="AO1936" i="1"/>
  <c r="AO1922" i="1"/>
  <c r="AJ1915" i="1"/>
  <c r="AL1915" i="1" s="1"/>
  <c r="AP1915" i="1" s="1"/>
  <c r="AP1916" i="1" s="1"/>
  <c r="AP1917" i="1" s="1"/>
  <c r="AK1915" i="1"/>
  <c r="AK1916" i="1" s="1"/>
  <c r="AK1917" i="1" s="1"/>
  <c r="AQ1915" i="1"/>
  <c r="AQ1916" i="1" s="1"/>
  <c r="AQ1917" i="1" s="1"/>
  <c r="AK1908" i="1"/>
  <c r="AO1908" i="1"/>
  <c r="AJ1894" i="1"/>
  <c r="AL1894" i="1" s="1"/>
  <c r="AP1894" i="1" s="1"/>
  <c r="AP1895" i="1" s="1"/>
  <c r="AK1894" i="1"/>
  <c r="AK1895" i="1" s="1"/>
  <c r="AQ1894" i="1"/>
  <c r="AQ1895" i="1" s="1"/>
  <c r="AQ1872" i="1"/>
  <c r="AQ1873" i="1" s="1"/>
  <c r="AQ1874" i="1" s="1"/>
  <c r="AK1872" i="1"/>
  <c r="AK1873" i="1" s="1"/>
  <c r="AK1874" i="1" s="1"/>
  <c r="AJ1872" i="1"/>
  <c r="AL1872" i="1" s="1"/>
  <c r="AP1872" i="1" s="1"/>
  <c r="AP1873" i="1" s="1"/>
  <c r="AP1874" i="1" s="1"/>
  <c r="AK1865" i="1"/>
  <c r="AK1866" i="1" s="1"/>
  <c r="AO1865" i="1"/>
  <c r="AQ1865" i="1"/>
  <c r="AQ1866" i="1" s="1"/>
  <c r="AJ1857" i="1"/>
  <c r="AO1857" i="1"/>
  <c r="AO1843" i="1"/>
  <c r="AO1844" i="1" s="1"/>
  <c r="AQ1843" i="1"/>
  <c r="AQ1844" i="1" s="1"/>
  <c r="AO1808" i="1"/>
  <c r="AJ1773" i="1"/>
  <c r="AL1773" i="1" s="1"/>
  <c r="AP1773" i="1" s="1"/>
  <c r="AK1773" i="1"/>
  <c r="AQ1773" i="1"/>
  <c r="AJ1725" i="1"/>
  <c r="AL1725" i="1" s="1"/>
  <c r="AP1725" i="1" s="1"/>
  <c r="AP1726" i="1" s="1"/>
  <c r="AK1725" i="1"/>
  <c r="AK1726" i="1" s="1"/>
  <c r="AQ1725" i="1"/>
  <c r="AQ1726" i="1" s="1"/>
  <c r="AK1675" i="1"/>
  <c r="AK1676" i="1" s="1"/>
  <c r="AK1677" i="1" s="1"/>
  <c r="AO1675" i="1"/>
  <c r="AK1541" i="1"/>
  <c r="AK1542" i="1" s="1"/>
  <c r="AK1543" i="1" s="1"/>
  <c r="AQ1541" i="1"/>
  <c r="AQ1542" i="1" s="1"/>
  <c r="AQ1543" i="1" s="1"/>
  <c r="AJ1541" i="1"/>
  <c r="AL1541" i="1" s="1"/>
  <c r="AP1541" i="1" s="1"/>
  <c r="AP1542" i="1" s="1"/>
  <c r="AP1543" i="1" s="1"/>
  <c r="AJ1461" i="1"/>
  <c r="AL1461" i="1" s="1"/>
  <c r="AP1461" i="1" s="1"/>
  <c r="AP1462" i="1" s="1"/>
  <c r="AK1461" i="1"/>
  <c r="AK1462" i="1" s="1"/>
  <c r="AQ1461" i="1"/>
  <c r="AQ1462" i="1" s="1"/>
  <c r="AO1453" i="1"/>
  <c r="AK1439" i="1"/>
  <c r="AK1440" i="1" s="1"/>
  <c r="AJ1439" i="1"/>
  <c r="AL1439" i="1" s="1"/>
  <c r="AP1439" i="1" s="1"/>
  <c r="AP1440" i="1" s="1"/>
  <c r="AQ1439" i="1"/>
  <c r="AQ1440" i="1" s="1"/>
  <c r="AK1410" i="1"/>
  <c r="AQ1410" i="1"/>
  <c r="AJ1410" i="1"/>
  <c r="AL1410" i="1" s="1"/>
  <c r="AP1410" i="1" s="1"/>
  <c r="AK1382" i="1"/>
  <c r="AK1383" i="1" s="1"/>
  <c r="AJ1382" i="1"/>
  <c r="AQ1382" i="1"/>
  <c r="AQ1383" i="1" s="1"/>
  <c r="AK1375" i="1"/>
  <c r="AO1375" i="1"/>
  <c r="AQ1341" i="1"/>
  <c r="AQ1342" i="1" s="1"/>
  <c r="AQ1343" i="1" s="1"/>
  <c r="AJ1341" i="1"/>
  <c r="AL1341" i="1" s="1"/>
  <c r="AP1341" i="1" s="1"/>
  <c r="AP1342" i="1" s="1"/>
  <c r="AP1343" i="1" s="1"/>
  <c r="AK1341" i="1"/>
  <c r="AK1342" i="1" s="1"/>
  <c r="AK1343" i="1" s="1"/>
  <c r="AK1312" i="1"/>
  <c r="AK1313" i="1" s="1"/>
  <c r="AK1314" i="1" s="1"/>
  <c r="AK1315" i="1" s="1"/>
  <c r="AK1316" i="1" s="1"/>
  <c r="AK1317" i="1" s="1"/>
  <c r="AK1318" i="1" s="1"/>
  <c r="AK1319" i="1" s="1"/>
  <c r="AQ1312" i="1"/>
  <c r="AQ1313" i="1" s="1"/>
  <c r="AQ1314" i="1" s="1"/>
  <c r="AQ1315" i="1" s="1"/>
  <c r="AQ1316" i="1" s="1"/>
  <c r="AQ1317" i="1" s="1"/>
  <c r="AQ1318" i="1" s="1"/>
  <c r="AQ1319" i="1" s="1"/>
  <c r="AJ1248" i="1"/>
  <c r="AK1248" i="1"/>
  <c r="AK1249" i="1" s="1"/>
  <c r="AO1248" i="1"/>
  <c r="AO1249" i="1" s="1"/>
  <c r="AQ1248" i="1"/>
  <c r="AQ1249" i="1" s="1"/>
  <c r="AJ1180" i="1"/>
  <c r="AL1180" i="1" s="1"/>
  <c r="AP1180" i="1" s="1"/>
  <c r="AK1180" i="1"/>
  <c r="AQ1180" i="1"/>
  <c r="AO1173" i="1"/>
  <c r="AJ1160" i="1"/>
  <c r="AL1160" i="1" s="1"/>
  <c r="AP1160" i="1" s="1"/>
  <c r="AJ1141" i="1"/>
  <c r="AL1141" i="1" s="1"/>
  <c r="AP1141" i="1" s="1"/>
  <c r="AP1142" i="1" s="1"/>
  <c r="AK1141" i="1"/>
  <c r="AK1142" i="1" s="1"/>
  <c r="AQ1141" i="1"/>
  <c r="AQ1142" i="1" s="1"/>
  <c r="AJ1120" i="1"/>
  <c r="AK1120" i="1"/>
  <c r="AO1120" i="1"/>
  <c r="AP1120" i="1"/>
  <c r="AJ1094" i="1"/>
  <c r="AL1094" i="1" s="1"/>
  <c r="AP1094" i="1" s="1"/>
  <c r="AK1094" i="1"/>
  <c r="AK1068" i="1"/>
  <c r="AK1069" i="1" s="1"/>
  <c r="AK1070" i="1" s="1"/>
  <c r="AK1071" i="1" s="1"/>
  <c r="AK1072" i="1" s="1"/>
  <c r="AO1068" i="1"/>
  <c r="AJ1062" i="1"/>
  <c r="AL1062" i="1" s="1"/>
  <c r="AP1062" i="1" s="1"/>
  <c r="AP1063" i="1" s="1"/>
  <c r="AK1062" i="1"/>
  <c r="AK1063" i="1" s="1"/>
  <c r="AQ1062" i="1"/>
  <c r="AQ1063" i="1" s="1"/>
  <c r="AJ1055" i="1"/>
  <c r="AL1055" i="1" s="1"/>
  <c r="AP1055" i="1" s="1"/>
  <c r="AK1055" i="1"/>
  <c r="AK1056" i="1" s="1"/>
  <c r="AQ1055" i="1"/>
  <c r="AQ1056" i="1" s="1"/>
  <c r="AQ1040" i="1"/>
  <c r="AQ1041" i="1" s="1"/>
  <c r="AJ1033" i="1"/>
  <c r="AL1033" i="1" s="1"/>
  <c r="AP1033" i="1" s="1"/>
  <c r="AP1034" i="1" s="1"/>
  <c r="AK1033" i="1"/>
  <c r="AK1034" i="1" s="1"/>
  <c r="AQ1033" i="1"/>
  <c r="AQ1034" i="1" s="1"/>
  <c r="AJ1005" i="1"/>
  <c r="AL1005" i="1" s="1"/>
  <c r="AP1005" i="1" s="1"/>
  <c r="AK1005" i="1"/>
  <c r="AQ1005" i="1"/>
  <c r="AJ999" i="1"/>
  <c r="AO999" i="1"/>
  <c r="AQ999" i="1"/>
  <c r="AJ975" i="1"/>
  <c r="AL975" i="1" s="1"/>
  <c r="AP975" i="1" s="1"/>
  <c r="AP976" i="1" s="1"/>
  <c r="AK975" i="1"/>
  <c r="AK976" i="1" s="1"/>
  <c r="AQ975" i="1"/>
  <c r="AQ976" i="1" s="1"/>
  <c r="AK969" i="1"/>
  <c r="AK970" i="1" s="1"/>
  <c r="AJ969" i="1"/>
  <c r="AQ969" i="1"/>
  <c r="AQ970" i="1" s="1"/>
  <c r="AO963" i="1"/>
  <c r="AO920" i="1"/>
  <c r="AK872" i="1"/>
  <c r="AK873" i="1" s="1"/>
  <c r="AK874" i="1" s="1"/>
  <c r="AK875" i="1" s="1"/>
  <c r="AO872" i="1"/>
  <c r="AQ872" i="1"/>
  <c r="AQ873" i="1" s="1"/>
  <c r="AQ874" i="1" s="1"/>
  <c r="AQ875" i="1" s="1"/>
  <c r="AJ3012" i="1"/>
  <c r="AL3012" i="1" s="1"/>
  <c r="AP3012" i="1" s="1"/>
  <c r="AK3012" i="1"/>
  <c r="AQ3012" i="1"/>
  <c r="AK2943" i="1"/>
  <c r="AQ2943" i="1"/>
  <c r="AJ2943" i="1"/>
  <c r="AL2943" i="1" s="1"/>
  <c r="AP2943" i="1" s="1"/>
  <c r="AO2751" i="1"/>
  <c r="AK2659" i="1"/>
  <c r="AK2660" i="1" s="1"/>
  <c r="AO2659" i="1"/>
  <c r="AO2660" i="1" s="1"/>
  <c r="AJ2476" i="1"/>
  <c r="AK2476" i="1"/>
  <c r="AK2477" i="1" s="1"/>
  <c r="AK2478" i="1" s="1"/>
  <c r="AQ2476" i="1"/>
  <c r="AQ2477" i="1" s="1"/>
  <c r="AQ2478" i="1" s="1"/>
  <c r="AJ2199" i="1"/>
  <c r="AL2199" i="1" s="1"/>
  <c r="AP2199" i="1" s="1"/>
  <c r="AP2200" i="1" s="1"/>
  <c r="AP2201" i="1" s="1"/>
  <c r="AK2199" i="1"/>
  <c r="AK2200" i="1" s="1"/>
  <c r="AK2201" i="1" s="1"/>
  <c r="AQ2199" i="1"/>
  <c r="AQ2200" i="1" s="1"/>
  <c r="AQ2201" i="1" s="1"/>
  <c r="AJ2171" i="1"/>
  <c r="AO2171" i="1"/>
  <c r="AJ2128" i="1"/>
  <c r="AO2128" i="1"/>
  <c r="AO1971" i="1"/>
  <c r="AP1971" i="1"/>
  <c r="AJ1971" i="1"/>
  <c r="AJ1972" i="1" s="1"/>
  <c r="AL1972" i="1" s="1"/>
  <c r="AQ1899" i="1"/>
  <c r="AQ1900" i="1" s="1"/>
  <c r="AQ1901" i="1" s="1"/>
  <c r="AQ1902" i="1" s="1"/>
  <c r="AO1899" i="1"/>
  <c r="AJ1871" i="1"/>
  <c r="AO1871" i="1"/>
  <c r="AJ1849" i="1"/>
  <c r="AJ1850" i="1" s="1"/>
  <c r="AP1849" i="1"/>
  <c r="AP1850" i="1" s="1"/>
  <c r="AO1849" i="1"/>
  <c r="AO1800" i="1"/>
  <c r="AJ1766" i="1"/>
  <c r="AK1766" i="1"/>
  <c r="AO1766" i="1"/>
  <c r="AP1766" i="1"/>
  <c r="AK1724" i="1"/>
  <c r="AQ1724" i="1"/>
  <c r="AO1724" i="1"/>
  <c r="AO1682" i="1"/>
  <c r="AO3053" i="1"/>
  <c r="AO3054" i="1" s="1"/>
  <c r="AJ2971" i="1"/>
  <c r="AQ2971" i="1"/>
  <c r="AQ2972" i="1" s="1"/>
  <c r="AK2971" i="1"/>
  <c r="AK2972" i="1" s="1"/>
  <c r="AJ2885" i="1"/>
  <c r="AK2885" i="1"/>
  <c r="AQ2885" i="1"/>
  <c r="AO2885" i="1"/>
  <c r="AO2850" i="1"/>
  <c r="AJ2793" i="1"/>
  <c r="AL2793" i="1" s="1"/>
  <c r="AP2793" i="1" s="1"/>
  <c r="AK2793" i="1"/>
  <c r="AQ2793" i="1"/>
  <c r="AO2687" i="1"/>
  <c r="AJ2589" i="1"/>
  <c r="AL2589" i="1" s="1"/>
  <c r="AP2589" i="1" s="1"/>
  <c r="AP2590" i="1" s="1"/>
  <c r="AK2589" i="1"/>
  <c r="AK2590" i="1" s="1"/>
  <c r="AQ2589" i="1"/>
  <c r="AQ2590" i="1" s="1"/>
  <c r="AJ2542" i="1"/>
  <c r="AL2542" i="1" s="1"/>
  <c r="AP2542" i="1" s="1"/>
  <c r="AK2542" i="1"/>
  <c r="AQ2542" i="1"/>
  <c r="AJ2311" i="1"/>
  <c r="AK2311" i="1"/>
  <c r="AK2312" i="1" s="1"/>
  <c r="AK2313" i="1" s="1"/>
  <c r="AK2314" i="1" s="1"/>
  <c r="AQ2311" i="1"/>
  <c r="AQ2312" i="1" s="1"/>
  <c r="AQ2313" i="1" s="1"/>
  <c r="AQ2314" i="1" s="1"/>
  <c r="AJ2277" i="1"/>
  <c r="AL2277" i="1" s="1"/>
  <c r="AP2277" i="1" s="1"/>
  <c r="AK2277" i="1"/>
  <c r="AQ2277" i="1"/>
  <c r="AO2240" i="1"/>
  <c r="AK2164" i="1"/>
  <c r="AO2164" i="1"/>
  <c r="AJ2121" i="1"/>
  <c r="AL2121" i="1" s="1"/>
  <c r="AP2121" i="1" s="1"/>
  <c r="AP2122" i="1" s="1"/>
  <c r="AK2121" i="1"/>
  <c r="AK2122" i="1" s="1"/>
  <c r="AQ2121" i="1"/>
  <c r="AQ2122" i="1" s="1"/>
  <c r="AJ2077" i="1"/>
  <c r="AL2077" i="1" s="1"/>
  <c r="AP2077" i="1" s="1"/>
  <c r="AP2078" i="1" s="1"/>
  <c r="AK2077" i="1"/>
  <c r="AK2078" i="1" s="1"/>
  <c r="AQ2077" i="1"/>
  <c r="AQ2078" i="1" s="1"/>
  <c r="AK2014" i="1"/>
  <c r="AK2015" i="1" s="1"/>
  <c r="AJ2014" i="1"/>
  <c r="AQ2014" i="1"/>
  <c r="AQ2015" i="1" s="1"/>
  <c r="AO1661" i="1"/>
  <c r="AQ1661" i="1"/>
  <c r="AJ1547" i="1"/>
  <c r="AK1547" i="1"/>
  <c r="AK1548" i="1" s="1"/>
  <c r="AQ1547" i="1"/>
  <c r="AQ1548" i="1" s="1"/>
  <c r="AO1517" i="1"/>
  <c r="AJ1517" i="1"/>
  <c r="AK1517" i="1"/>
  <c r="AP1517" i="1"/>
  <c r="AQ1517" i="1"/>
  <c r="AJ1367" i="1"/>
  <c r="AL1367" i="1" s="1"/>
  <c r="AP1367" i="1" s="1"/>
  <c r="AP1368" i="1" s="1"/>
  <c r="AK1367" i="1"/>
  <c r="AK1368" i="1" s="1"/>
  <c r="AK1369" i="1" s="1"/>
  <c r="AK1370" i="1" s="1"/>
  <c r="AQ1367" i="1"/>
  <c r="AQ1368" i="1" s="1"/>
  <c r="AQ1369" i="1" s="1"/>
  <c r="AQ1370" i="1" s="1"/>
  <c r="AO1210" i="1"/>
  <c r="AN3076" i="1"/>
  <c r="AR3076" i="1" s="1"/>
  <c r="AS3076" i="1"/>
  <c r="AJ3049" i="1"/>
  <c r="AL3049" i="1" s="1"/>
  <c r="AP3049" i="1" s="1"/>
  <c r="AP3050" i="1" s="1"/>
  <c r="AP3051" i="1" s="1"/>
  <c r="AK3049" i="1"/>
  <c r="AK3050" i="1" s="1"/>
  <c r="AK3051" i="1" s="1"/>
  <c r="AK3052" i="1" s="1"/>
  <c r="AK3053" i="1" s="1"/>
  <c r="AK3054" i="1" s="1"/>
  <c r="AK3055" i="1" s="1"/>
  <c r="AQ3049" i="1"/>
  <c r="AQ3050" i="1" s="1"/>
  <c r="AQ3051" i="1" s="1"/>
  <c r="AQ3052" i="1" s="1"/>
  <c r="AQ3053" i="1" s="1"/>
  <c r="AQ3054" i="1" s="1"/>
  <c r="AQ3055" i="1" s="1"/>
  <c r="AJ3034" i="1"/>
  <c r="AL3034" i="1" s="1"/>
  <c r="AP3034" i="1" s="1"/>
  <c r="AP3035" i="1" s="1"/>
  <c r="AK3034" i="1"/>
  <c r="AK3035" i="1" s="1"/>
  <c r="AK3036" i="1" s="1"/>
  <c r="AK3037" i="1" s="1"/>
  <c r="AK3038" i="1" s="1"/>
  <c r="AQ3034" i="1"/>
  <c r="AQ3035" i="1" s="1"/>
  <c r="AQ3036" i="1" s="1"/>
  <c r="AQ3037" i="1" s="1"/>
  <c r="AQ3038" i="1" s="1"/>
  <c r="AO2986" i="1"/>
  <c r="AO2967" i="1"/>
  <c r="AO2968" i="1" s="1"/>
  <c r="AN2924" i="1"/>
  <c r="AR2924" i="1" s="1"/>
  <c r="AS2924" i="1"/>
  <c r="AJ2910" i="1"/>
  <c r="AL2910" i="1" s="1"/>
  <c r="AP2910" i="1" s="1"/>
  <c r="AK2910" i="1"/>
  <c r="AQ2910" i="1"/>
  <c r="AO2810" i="1"/>
  <c r="AJ3047" i="1"/>
  <c r="AL3047" i="1" s="1"/>
  <c r="AP3047" i="1" s="1"/>
  <c r="AP3048" i="1" s="1"/>
  <c r="AK3047" i="1"/>
  <c r="AK3048" i="1" s="1"/>
  <c r="AQ3047" i="1"/>
  <c r="AQ3048" i="1" s="1"/>
  <c r="AJ3019" i="1"/>
  <c r="AJ3020" i="1" s="1"/>
  <c r="AL3020" i="1" s="1"/>
  <c r="AQ3019" i="1"/>
  <c r="AQ3020" i="1" s="1"/>
  <c r="AQ3021" i="1" s="1"/>
  <c r="AO3019" i="1"/>
  <c r="AP3019" i="1"/>
  <c r="AJ2978" i="1"/>
  <c r="AL2978" i="1" s="1"/>
  <c r="AP2978" i="1" s="1"/>
  <c r="AK2978" i="1"/>
  <c r="AQ2978" i="1"/>
  <c r="AO2972" i="1"/>
  <c r="AO2965" i="1"/>
  <c r="AO2930" i="1"/>
  <c r="AO2908" i="1"/>
  <c r="AO2893" i="1"/>
  <c r="AO2894" i="1" s="1"/>
  <c r="AJ2886" i="1"/>
  <c r="AL2886" i="1" s="1"/>
  <c r="AP2886" i="1" s="1"/>
  <c r="AP2887" i="1" s="1"/>
  <c r="AP2888" i="1" s="1"/>
  <c r="AK2886" i="1"/>
  <c r="AK2887" i="1" s="1"/>
  <c r="AK2888" i="1" s="1"/>
  <c r="AK2889" i="1" s="1"/>
  <c r="AK2890" i="1" s="1"/>
  <c r="AK2891" i="1" s="1"/>
  <c r="AK2892" i="1" s="1"/>
  <c r="AK2893" i="1" s="1"/>
  <c r="AK2894" i="1" s="1"/>
  <c r="AK2895" i="1" s="1"/>
  <c r="AK2896" i="1" s="1"/>
  <c r="AK2897" i="1" s="1"/>
  <c r="AQ2886" i="1"/>
  <c r="AQ2887" i="1" s="1"/>
  <c r="AQ2888" i="1" s="1"/>
  <c r="AQ2889" i="1" s="1"/>
  <c r="AQ2890" i="1" s="1"/>
  <c r="AQ2891" i="1" s="1"/>
  <c r="AQ2892" i="1" s="1"/>
  <c r="AQ2893" i="1" s="1"/>
  <c r="AQ2894" i="1" s="1"/>
  <c r="AQ2895" i="1" s="1"/>
  <c r="AQ2896" i="1" s="1"/>
  <c r="AQ2897" i="1" s="1"/>
  <c r="AK2879" i="1"/>
  <c r="AK2880" i="1" s="1"/>
  <c r="AK2881" i="1" s="1"/>
  <c r="AQ2879" i="1"/>
  <c r="AQ2880" i="1" s="1"/>
  <c r="AQ2881" i="1" s="1"/>
  <c r="AJ2879" i="1"/>
  <c r="AL2879" i="1" s="1"/>
  <c r="AP2879" i="1" s="1"/>
  <c r="AP2880" i="1" s="1"/>
  <c r="AP2881" i="1" s="1"/>
  <c r="AO2865" i="1"/>
  <c r="AQ2865" i="1"/>
  <c r="AO2844" i="1"/>
  <c r="AO2808" i="1"/>
  <c r="AJ2801" i="1"/>
  <c r="AL2801" i="1" s="1"/>
  <c r="AP2801" i="1" s="1"/>
  <c r="AP2802" i="1" s="1"/>
  <c r="AP2803" i="1" s="1"/>
  <c r="AK2801" i="1"/>
  <c r="AK2802" i="1" s="1"/>
  <c r="AK2803" i="1" s="1"/>
  <c r="AQ2801" i="1"/>
  <c r="AQ2802" i="1" s="1"/>
  <c r="AQ2803" i="1" s="1"/>
  <c r="AJ2786" i="1"/>
  <c r="AL2786" i="1" s="1"/>
  <c r="AP2786" i="1" s="1"/>
  <c r="AK2786" i="1"/>
  <c r="AQ2786" i="1"/>
  <c r="AK2730" i="1"/>
  <c r="AO2730" i="1"/>
  <c r="AO2717" i="1"/>
  <c r="AO2718" i="1" s="1"/>
  <c r="AJ2681" i="1"/>
  <c r="AL2681" i="1" s="1"/>
  <c r="AP2681" i="1" s="1"/>
  <c r="AP2682" i="1" s="1"/>
  <c r="AK2681" i="1"/>
  <c r="AK2682" i="1" s="1"/>
  <c r="AK2683" i="1" s="1"/>
  <c r="AK2684" i="1" s="1"/>
  <c r="AQ2681" i="1"/>
  <c r="AQ2682" i="1" s="1"/>
  <c r="AQ2683" i="1" s="1"/>
  <c r="AQ2684" i="1" s="1"/>
  <c r="AJ2632" i="1"/>
  <c r="AL2632" i="1" s="1"/>
  <c r="AP2632" i="1" s="1"/>
  <c r="AK2632" i="1"/>
  <c r="AQ2632" i="1"/>
  <c r="AJ2610" i="1"/>
  <c r="AL2610" i="1" s="1"/>
  <c r="AP2610" i="1" s="1"/>
  <c r="AO2590" i="1"/>
  <c r="AK2583" i="1"/>
  <c r="AK2584" i="1" s="1"/>
  <c r="AJ2583" i="1"/>
  <c r="AL2583" i="1" s="1"/>
  <c r="AP2583" i="1" s="1"/>
  <c r="AP2584" i="1" s="1"/>
  <c r="AQ2583" i="1"/>
  <c r="AQ2584" i="1" s="1"/>
  <c r="AK2543" i="1"/>
  <c r="AQ2543" i="1"/>
  <c r="AJ2543" i="1"/>
  <c r="AL2543" i="1" s="1"/>
  <c r="AP2543" i="1" s="1"/>
  <c r="AJ2513" i="1"/>
  <c r="AL2513" i="1" s="1"/>
  <c r="AP2513" i="1" s="1"/>
  <c r="AK2513" i="1"/>
  <c r="AK2514" i="1" s="1"/>
  <c r="AK2515" i="1" s="1"/>
  <c r="AQ2513" i="1"/>
  <c r="AQ2514" i="1" s="1"/>
  <c r="AQ2515" i="1" s="1"/>
  <c r="AK2456" i="1"/>
  <c r="AQ2456" i="1"/>
  <c r="AJ2456" i="1"/>
  <c r="AL2456" i="1" s="1"/>
  <c r="AP2456" i="1" s="1"/>
  <c r="AO2449" i="1"/>
  <c r="AO2450" i="1" s="1"/>
  <c r="AJ2346" i="1"/>
  <c r="AK2346" i="1"/>
  <c r="AK2347" i="1" s="1"/>
  <c r="AQ2346" i="1"/>
  <c r="AQ2347" i="1" s="1"/>
  <c r="AJ2278" i="1"/>
  <c r="AL2278" i="1" s="1"/>
  <c r="AP2278" i="1" s="1"/>
  <c r="AK2278" i="1"/>
  <c r="AQ2278" i="1"/>
  <c r="AJ2256" i="1"/>
  <c r="AL2256" i="1" s="1"/>
  <c r="AP2256" i="1" s="1"/>
  <c r="AP2257" i="1" s="1"/>
  <c r="AP2258" i="1" s="1"/>
  <c r="AK2256" i="1"/>
  <c r="AK2257" i="1" s="1"/>
  <c r="AK2258" i="1" s="1"/>
  <c r="AK2259" i="1" s="1"/>
  <c r="AK2260" i="1" s="1"/>
  <c r="AK2261" i="1" s="1"/>
  <c r="AQ2256" i="1"/>
  <c r="AQ2257" i="1" s="1"/>
  <c r="AQ2258" i="1" s="1"/>
  <c r="AQ2259" i="1" s="1"/>
  <c r="AQ2260" i="1" s="1"/>
  <c r="AQ2261" i="1" s="1"/>
  <c r="AK2241" i="1"/>
  <c r="AK2242" i="1" s="1"/>
  <c r="AJ2241" i="1"/>
  <c r="AL2241" i="1" s="1"/>
  <c r="AP2241" i="1" s="1"/>
  <c r="AP2242" i="1" s="1"/>
  <c r="AQ2241" i="1"/>
  <c r="AQ2242" i="1" s="1"/>
  <c r="AJ2192" i="1"/>
  <c r="AK2192" i="1"/>
  <c r="AO2192" i="1"/>
  <c r="AQ2192" i="1"/>
  <c r="AP2192" i="1"/>
  <c r="AJ2165" i="1"/>
  <c r="AL2165" i="1" s="1"/>
  <c r="AP2165" i="1" s="1"/>
  <c r="AP2166" i="1" s="1"/>
  <c r="AK2165" i="1"/>
  <c r="AK2166" i="1" s="1"/>
  <c r="AQ2165" i="1"/>
  <c r="AQ2166" i="1" s="1"/>
  <c r="AO2078" i="1"/>
  <c r="AO2015" i="1"/>
  <c r="AO2008" i="1"/>
  <c r="AK1957" i="1"/>
  <c r="AO1957" i="1"/>
  <c r="AJ1879" i="1"/>
  <c r="AL1879" i="1" s="1"/>
  <c r="AP1879" i="1" s="1"/>
  <c r="AP1880" i="1" s="1"/>
  <c r="AK1879" i="1"/>
  <c r="AK1880" i="1" s="1"/>
  <c r="AQ1879" i="1"/>
  <c r="AQ1880" i="1" s="1"/>
  <c r="AJ1829" i="1"/>
  <c r="AL1829" i="1" s="1"/>
  <c r="AP1829" i="1" s="1"/>
  <c r="AK1829" i="1"/>
  <c r="AQ1829" i="1"/>
  <c r="AO1821" i="1"/>
  <c r="AO1759" i="1"/>
  <c r="AQ1759" i="1"/>
  <c r="AQ1760" i="1" s="1"/>
  <c r="AO1745" i="1"/>
  <c r="AK1710" i="1"/>
  <c r="AO1710" i="1"/>
  <c r="AJ1662" i="1"/>
  <c r="AL1662" i="1" s="1"/>
  <c r="AP1662" i="1" s="1"/>
  <c r="AK1662" i="1"/>
  <c r="AQ1662" i="1"/>
  <c r="AK1655" i="1"/>
  <c r="AP1655" i="1"/>
  <c r="AO1655" i="1"/>
  <c r="AJ1648" i="1"/>
  <c r="AL1648" i="1" s="1"/>
  <c r="AP1648" i="1" s="1"/>
  <c r="AP1649" i="1" s="1"/>
  <c r="AP1650" i="1" s="1"/>
  <c r="AK1648" i="1"/>
  <c r="AK1649" i="1" s="1"/>
  <c r="AK1650" i="1" s="1"/>
  <c r="AQ1648" i="1"/>
  <c r="AQ1649" i="1" s="1"/>
  <c r="AQ1650" i="1" s="1"/>
  <c r="AJ1620" i="1"/>
  <c r="AL1620" i="1" s="1"/>
  <c r="AP1620" i="1" s="1"/>
  <c r="AK1620" i="1"/>
  <c r="AQ1620" i="1"/>
  <c r="AO1613" i="1"/>
  <c r="AO1614" i="1" s="1"/>
  <c r="AJ1605" i="1"/>
  <c r="AL1605" i="1" s="1"/>
  <c r="AP1605" i="1" s="1"/>
  <c r="AP1606" i="1" s="1"/>
  <c r="AK1605" i="1"/>
  <c r="AK1606" i="1" s="1"/>
  <c r="AQ1605" i="1"/>
  <c r="AQ1606" i="1" s="1"/>
  <c r="AK1577" i="1"/>
  <c r="AK1578" i="1" s="1"/>
  <c r="AK1579" i="1" s="1"/>
  <c r="AK1580" i="1" s="1"/>
  <c r="AK1581" i="1" s="1"/>
  <c r="AJ1577" i="1"/>
  <c r="AL1577" i="1" s="1"/>
  <c r="AP1577" i="1" s="1"/>
  <c r="AP1578" i="1" s="1"/>
  <c r="AQ1577" i="1"/>
  <c r="AQ1578" i="1" s="1"/>
  <c r="AQ1579" i="1" s="1"/>
  <c r="AQ1580" i="1" s="1"/>
  <c r="AQ1581" i="1" s="1"/>
  <c r="AJ1569" i="1"/>
  <c r="AL1569" i="1" s="1"/>
  <c r="AP1569" i="1" s="1"/>
  <c r="AP1570" i="1" s="1"/>
  <c r="AK1569" i="1"/>
  <c r="AK1570" i="1" s="1"/>
  <c r="AQ1569" i="1"/>
  <c r="AQ1570" i="1" s="1"/>
  <c r="AO1562" i="1"/>
  <c r="AK1555" i="1"/>
  <c r="AK1556" i="1" s="1"/>
  <c r="AK1557" i="1" s="1"/>
  <c r="AQ1555" i="1"/>
  <c r="AQ1556" i="1" s="1"/>
  <c r="AQ1557" i="1" s="1"/>
  <c r="AJ1555" i="1"/>
  <c r="AL1555" i="1" s="1"/>
  <c r="AP1555" i="1" s="1"/>
  <c r="AP1556" i="1" s="1"/>
  <c r="AP1557" i="1" s="1"/>
  <c r="AO1548" i="1"/>
  <c r="AJ1518" i="1"/>
  <c r="AK1518" i="1"/>
  <c r="AK1519" i="1" s="1"/>
  <c r="AQ1518" i="1"/>
  <c r="AQ1519" i="1" s="1"/>
  <c r="AJ1504" i="1"/>
  <c r="AL1504" i="1" s="1"/>
  <c r="AP1504" i="1" s="1"/>
  <c r="AP1505" i="1" s="1"/>
  <c r="AK1504" i="1"/>
  <c r="AK1505" i="1" s="1"/>
  <c r="AQ1504" i="1"/>
  <c r="AQ1505" i="1" s="1"/>
  <c r="AK1490" i="1"/>
  <c r="AJ1490" i="1"/>
  <c r="AL1490" i="1" s="1"/>
  <c r="AP1490" i="1" s="1"/>
  <c r="AQ1490" i="1"/>
  <c r="AO1483" i="1"/>
  <c r="AK1468" i="1"/>
  <c r="AK1469" i="1" s="1"/>
  <c r="AK1470" i="1" s="1"/>
  <c r="AK1471" i="1" s="1"/>
  <c r="AK1472" i="1" s="1"/>
  <c r="AK1473" i="1" s="1"/>
  <c r="AK1474" i="1" s="1"/>
  <c r="AK1475" i="1" s="1"/>
  <c r="AO1468" i="1"/>
  <c r="AO1469" i="1" s="1"/>
  <c r="AQ1468" i="1"/>
  <c r="AQ1469" i="1" s="1"/>
  <c r="AQ1470" i="1" s="1"/>
  <c r="AQ1471" i="1" s="1"/>
  <c r="AQ1472" i="1" s="1"/>
  <c r="AQ1473" i="1" s="1"/>
  <c r="AQ1474" i="1" s="1"/>
  <c r="AQ1475" i="1" s="1"/>
  <c r="AJ1431" i="1"/>
  <c r="AL1431" i="1" s="1"/>
  <c r="AP1431" i="1" s="1"/>
  <c r="AP1432" i="1" s="1"/>
  <c r="AK1431" i="1"/>
  <c r="AK1432" i="1" s="1"/>
  <c r="AQ1431" i="1"/>
  <c r="AQ1432" i="1" s="1"/>
  <c r="AJ1402" i="1"/>
  <c r="AL1402" i="1" s="1"/>
  <c r="AP1402" i="1" s="1"/>
  <c r="AP1403" i="1" s="1"/>
  <c r="AP1404" i="1" s="1"/>
  <c r="AK1402" i="1"/>
  <c r="AK1403" i="1" s="1"/>
  <c r="AK1404" i="1" s="1"/>
  <c r="AQ1402" i="1"/>
  <c r="AQ1403" i="1" s="1"/>
  <c r="AQ1404" i="1" s="1"/>
  <c r="AO1395" i="1"/>
  <c r="AJ1388" i="1"/>
  <c r="AK1388" i="1"/>
  <c r="AK1389" i="1" s="1"/>
  <c r="AQ1388" i="1"/>
  <c r="AQ1389" i="1" s="1"/>
  <c r="AK1361" i="1"/>
  <c r="AQ1361" i="1"/>
  <c r="AJ1361" i="1"/>
  <c r="AL1361" i="1" s="1"/>
  <c r="AP1361" i="1" s="1"/>
  <c r="AJ1347" i="1"/>
  <c r="AK1347" i="1"/>
  <c r="AK1348" i="1" s="1"/>
  <c r="AQ1347" i="1"/>
  <c r="AQ1348" i="1" s="1"/>
  <c r="AO1333" i="1"/>
  <c r="AO1326" i="1"/>
  <c r="AO1327" i="1" s="1"/>
  <c r="AJ1262" i="1"/>
  <c r="AL1262" i="1" s="1"/>
  <c r="AP1262" i="1" s="1"/>
  <c r="AP1263" i="1" s="1"/>
  <c r="AP1264" i="1" s="1"/>
  <c r="AK1262" i="1"/>
  <c r="AK1263" i="1" s="1"/>
  <c r="AK1264" i="1" s="1"/>
  <c r="AK1265" i="1" s="1"/>
  <c r="AK1266" i="1" s="1"/>
  <c r="AK1267" i="1" s="1"/>
  <c r="AK1268" i="1" s="1"/>
  <c r="AK1269" i="1" s="1"/>
  <c r="AQ1262" i="1"/>
  <c r="AQ1263" i="1" s="1"/>
  <c r="AQ1264" i="1" s="1"/>
  <c r="AQ1265" i="1" s="1"/>
  <c r="AQ1266" i="1" s="1"/>
  <c r="AQ1267" i="1" s="1"/>
  <c r="AQ1268" i="1" s="1"/>
  <c r="AQ1269" i="1" s="1"/>
  <c r="AK1255" i="1"/>
  <c r="AQ1255" i="1"/>
  <c r="AJ1255" i="1"/>
  <c r="AL1255" i="1" s="1"/>
  <c r="AP1255" i="1" s="1"/>
  <c r="AK1211" i="1"/>
  <c r="AK1212" i="1" s="1"/>
  <c r="AK1213" i="1" s="1"/>
  <c r="AK1214" i="1" s="1"/>
  <c r="AJ1211" i="1"/>
  <c r="AQ1211" i="1"/>
  <c r="AQ1212" i="1" s="1"/>
  <c r="AQ1213" i="1" s="1"/>
  <c r="AQ1214" i="1" s="1"/>
  <c r="AO1203" i="1"/>
  <c r="AO1195" i="1"/>
  <c r="AO1196" i="1" s="1"/>
  <c r="AJ1187" i="1"/>
  <c r="AK1187" i="1"/>
  <c r="AK1188" i="1" s="1"/>
  <c r="AK1189" i="1" s="1"/>
  <c r="AQ1187" i="1"/>
  <c r="AQ1188" i="1" s="1"/>
  <c r="AQ1189" i="1" s="1"/>
  <c r="AO1166" i="1"/>
  <c r="AO1134" i="1"/>
  <c r="AQ1134" i="1"/>
  <c r="AJ1127" i="1"/>
  <c r="AO1127" i="1"/>
  <c r="AK1113" i="1"/>
  <c r="AK1114" i="1" s="1"/>
  <c r="AK1115" i="1" s="1"/>
  <c r="AK1116" i="1" s="1"/>
  <c r="AK1117" i="1" s="1"/>
  <c r="AK1118" i="1" s="1"/>
  <c r="AJ1047" i="1"/>
  <c r="AL1047" i="1" s="1"/>
  <c r="AP1047" i="1" s="1"/>
  <c r="AP1048" i="1" s="1"/>
  <c r="AP1049" i="1" s="1"/>
  <c r="AK1047" i="1"/>
  <c r="AK1048" i="1" s="1"/>
  <c r="AK1049" i="1" s="1"/>
  <c r="AK1050" i="1" s="1"/>
  <c r="AK1051" i="1" s="1"/>
  <c r="AK1052" i="1" s="1"/>
  <c r="AQ1047" i="1"/>
  <c r="AQ1048" i="1" s="1"/>
  <c r="AQ1049" i="1" s="1"/>
  <c r="AQ1050" i="1" s="1"/>
  <c r="AQ1051" i="1" s="1"/>
  <c r="AQ1052" i="1" s="1"/>
  <c r="AJ1018" i="1"/>
  <c r="AL1018" i="1" s="1"/>
  <c r="AP1018" i="1" s="1"/>
  <c r="AP1019" i="1" s="1"/>
  <c r="AP1020" i="1" s="1"/>
  <c r="AP1021" i="1" s="1"/>
  <c r="AK1018" i="1"/>
  <c r="AK1019" i="1" s="1"/>
  <c r="AK1020" i="1" s="1"/>
  <c r="AK1021" i="1" s="1"/>
  <c r="AK1022" i="1" s="1"/>
  <c r="AK1023" i="1" s="1"/>
  <c r="AK1024" i="1" s="1"/>
  <c r="AK1025" i="1" s="1"/>
  <c r="AQ1018" i="1"/>
  <c r="AQ1019" i="1" s="1"/>
  <c r="AQ1020" i="1" s="1"/>
  <c r="AQ1021" i="1" s="1"/>
  <c r="AQ1022" i="1" s="1"/>
  <c r="AQ1023" i="1" s="1"/>
  <c r="AQ1024" i="1" s="1"/>
  <c r="AQ1025" i="1" s="1"/>
  <c r="J5" i="1"/>
  <c r="AJ1375" i="1" l="1"/>
  <c r="AJ1865" i="1"/>
  <c r="AJ1866" i="1" s="1"/>
  <c r="AJ2380" i="1"/>
  <c r="AO2523" i="1"/>
  <c r="AJ1468" i="1"/>
  <c r="AJ1469" i="1" s="1"/>
  <c r="AJ1470" i="1" s="1"/>
  <c r="AJ2572" i="1"/>
  <c r="AJ2098" i="1"/>
  <c r="AJ2967" i="1"/>
  <c r="AJ2968" i="1" s="1"/>
  <c r="AJ2850" i="1"/>
  <c r="AJ2000" i="1"/>
  <c r="AJ2497" i="1"/>
  <c r="AJ2498" i="1" s="1"/>
  <c r="AJ2158" i="1"/>
  <c r="AJ1387" i="1"/>
  <c r="AJ2137" i="1"/>
  <c r="AJ2138" i="1" s="1"/>
  <c r="AL2138" i="1" s="1"/>
  <c r="AP2138" i="1" s="1"/>
  <c r="AP2139" i="1" s="1"/>
  <c r="AN2522" i="1"/>
  <c r="AR2522" i="1" s="1"/>
  <c r="AS2701" i="1"/>
  <c r="AJ872" i="1"/>
  <c r="AJ873" i="1" s="1"/>
  <c r="AL873" i="1" s="1"/>
  <c r="AJ2240" i="1"/>
  <c r="AJ1556" i="1"/>
  <c r="AJ1557" i="1" s="1"/>
  <c r="AJ2949" i="1"/>
  <c r="AJ2950" i="1" s="1"/>
  <c r="AJ1553" i="1"/>
  <c r="AJ1046" i="1"/>
  <c r="AJ2006" i="1"/>
  <c r="AJ2465" i="1"/>
  <c r="AJ2466" i="1" s="1"/>
  <c r="AJ2883" i="1"/>
  <c r="AJ2425" i="1"/>
  <c r="AJ2072" i="1"/>
  <c r="AL2072" i="1" s="1"/>
  <c r="AP2072" i="1" s="1"/>
  <c r="AP2073" i="1" s="1"/>
  <c r="AP2074" i="1" s="1"/>
  <c r="AJ2732" i="1"/>
  <c r="AJ2480" i="1"/>
  <c r="AJ2481" i="1" s="1"/>
  <c r="AJ2482" i="1" s="1"/>
  <c r="AJ2483" i="1" s="1"/>
  <c r="AJ2687" i="1"/>
  <c r="AJ2688" i="1" s="1"/>
  <c r="AL2688" i="1" s="1"/>
  <c r="AP2688" i="1" s="1"/>
  <c r="AP2689" i="1" s="1"/>
  <c r="AJ1462" i="1"/>
  <c r="AJ2748" i="1"/>
  <c r="AJ2749" i="1" s="1"/>
  <c r="AJ2750" i="1" s="1"/>
  <c r="AL2750" i="1" s="1"/>
  <c r="AJ2088" i="1"/>
  <c r="AJ1775" i="1"/>
  <c r="AJ2503" i="1"/>
  <c r="AJ2504" i="1" s="1"/>
  <c r="AJ909" i="1"/>
  <c r="AJ910" i="1" s="1"/>
  <c r="AL910" i="1" s="1"/>
  <c r="AP910" i="1" s="1"/>
  <c r="AP911" i="1" s="1"/>
  <c r="AJ2306" i="1"/>
  <c r="AJ2307" i="1" s="1"/>
  <c r="AJ3083" i="1"/>
  <c r="AJ2947" i="1"/>
  <c r="AJ916" i="1"/>
  <c r="AJ917" i="1" s="1"/>
  <c r="AJ1779" i="1"/>
  <c r="AL1779" i="1" s="1"/>
  <c r="AP1779" i="1" s="1"/>
  <c r="AJ2249" i="1"/>
  <c r="AJ2162" i="1"/>
  <c r="AJ2106" i="1"/>
  <c r="AJ2107" i="1" s="1"/>
  <c r="AJ1144" i="1"/>
  <c r="AJ1638" i="1"/>
  <c r="AJ1639" i="1" s="1"/>
  <c r="AJ1640" i="1" s="1"/>
  <c r="AJ1641" i="1" s="1"/>
  <c r="AJ2235" i="1"/>
  <c r="AJ2590" i="1"/>
  <c r="AJ2490" i="1"/>
  <c r="AJ2491" i="1" s="1"/>
  <c r="AJ2887" i="1"/>
  <c r="AJ2888" i="1" s="1"/>
  <c r="AJ2889" i="1" s="1"/>
  <c r="AJ1759" i="1"/>
  <c r="AJ1760" i="1" s="1"/>
  <c r="AJ2962" i="1"/>
  <c r="AJ1311" i="1"/>
  <c r="AJ1312" i="1" s="1"/>
  <c r="AJ1313" i="1" s="1"/>
  <c r="AJ1892" i="1"/>
  <c r="AJ1249" i="1"/>
  <c r="AL1248" i="1"/>
  <c r="AP1248" i="1" s="1"/>
  <c r="AP1249" i="1" s="1"/>
  <c r="AJ2345" i="1"/>
  <c r="AJ1834" i="1"/>
  <c r="AJ1835" i="1" s="1"/>
  <c r="AJ1836" i="1" s="1"/>
  <c r="AJ1837" i="1" s="1"/>
  <c r="AJ1838" i="1" s="1"/>
  <c r="AJ896" i="1"/>
  <c r="AP3059" i="1"/>
  <c r="AP3015" i="1"/>
  <c r="AP2286" i="1"/>
  <c r="AP2287" i="1" s="1"/>
  <c r="AP2618" i="1"/>
  <c r="AP2508" i="1"/>
  <c r="AP2509" i="1" s="1"/>
  <c r="AP2510" i="1" s="1"/>
  <c r="AJ2526" i="1"/>
  <c r="AJ2680" i="1"/>
  <c r="AJ2419" i="1"/>
  <c r="AJ1675" i="1"/>
  <c r="AJ1676" i="1" s="1"/>
  <c r="AJ1432" i="1"/>
  <c r="AJ2257" i="1"/>
  <c r="AJ2258" i="1" s="1"/>
  <c r="AJ2259" i="1" s="1"/>
  <c r="AL2259" i="1" s="1"/>
  <c r="AP2578" i="1"/>
  <c r="AP2579" i="1" s="1"/>
  <c r="AJ2272" i="1"/>
  <c r="AJ2273" i="1" s="1"/>
  <c r="AJ2274" i="1" s="1"/>
  <c r="AJ2275" i="1" s="1"/>
  <c r="AL2275" i="1" s="1"/>
  <c r="AP2275" i="1" s="1"/>
  <c r="AP2276" i="1" s="1"/>
  <c r="AJ2662" i="1"/>
  <c r="AJ2663" i="1" s="1"/>
  <c r="AJ938" i="1"/>
  <c r="AJ1043" i="1"/>
  <c r="AJ1044" i="1" s="1"/>
  <c r="AJ2699" i="1"/>
  <c r="AJ2700" i="1" s="1"/>
  <c r="AJ2701" i="1" s="1"/>
  <c r="AJ2596" i="1"/>
  <c r="AJ2597" i="1" s="1"/>
  <c r="AJ2706" i="1"/>
  <c r="AJ2707" i="1" s="1"/>
  <c r="AJ1679" i="1"/>
  <c r="AJ1680" i="1" s="1"/>
  <c r="AJ1681" i="1" s="1"/>
  <c r="AJ1574" i="1"/>
  <c r="AJ1575" i="1" s="1"/>
  <c r="AJ1655" i="1"/>
  <c r="AJ2122" i="1"/>
  <c r="AJ1056" i="1"/>
  <c r="AL1056" i="1" s="1"/>
  <c r="AP1056" i="1" s="1"/>
  <c r="AO2222" i="1"/>
  <c r="AO2223" i="1" s="1"/>
  <c r="AJ1184" i="1"/>
  <c r="AJ1350" i="1"/>
  <c r="AJ1980" i="1"/>
  <c r="AJ2831" i="1"/>
  <c r="AJ2832" i="1" s="1"/>
  <c r="AJ2335" i="1"/>
  <c r="AJ2040" i="1"/>
  <c r="AJ2041" i="1" s="1"/>
  <c r="AL2041" i="1" s="1"/>
  <c r="AP2041" i="1" s="1"/>
  <c r="AP2042" i="1" s="1"/>
  <c r="AJ2797" i="1"/>
  <c r="AJ1207" i="1"/>
  <c r="AL1207" i="1" s="1"/>
  <c r="AP1207" i="1" s="1"/>
  <c r="AJ1489" i="1"/>
  <c r="AJ1772" i="1"/>
  <c r="AJ1019" i="1"/>
  <c r="AJ1020" i="1" s="1"/>
  <c r="AJ1021" i="1" s="1"/>
  <c r="AJ1022" i="1" s="1"/>
  <c r="AL1022" i="1" s="1"/>
  <c r="AP1022" i="1" s="1"/>
  <c r="AP1023" i="1" s="1"/>
  <c r="AP1024" i="1" s="1"/>
  <c r="AP1025" i="1" s="1"/>
  <c r="AJ1377" i="1"/>
  <c r="AJ3035" i="1"/>
  <c r="AJ3036" i="1" s="1"/>
  <c r="AL3036" i="1" s="1"/>
  <c r="AP3036" i="1" s="1"/>
  <c r="AP3037" i="1" s="1"/>
  <c r="AJ2454" i="1"/>
  <c r="AJ1231" i="1"/>
  <c r="AJ1284" i="1"/>
  <c r="AL1284" i="1" s="1"/>
  <c r="AP1284" i="1" s="1"/>
  <c r="AJ1357" i="1"/>
  <c r="AJ2316" i="1"/>
  <c r="AJ1353" i="1"/>
  <c r="AJ1345" i="1"/>
  <c r="AJ1346" i="1" s="1"/>
  <c r="AL1346" i="1" s="1"/>
  <c r="AP1346" i="1" s="1"/>
  <c r="AJ2470" i="1"/>
  <c r="AJ1142" i="1"/>
  <c r="AJ2537" i="1"/>
  <c r="AJ2194" i="1"/>
  <c r="AJ2131" i="1"/>
  <c r="AJ2995" i="1"/>
  <c r="AJ2996" i="1" s="1"/>
  <c r="AL2996" i="1" s="1"/>
  <c r="AP2996" i="1" s="1"/>
  <c r="AP2997" i="1" s="1"/>
  <c r="AJ2350" i="1"/>
  <c r="AJ2878" i="1"/>
  <c r="AJ3021" i="1"/>
  <c r="AJ1342" i="1"/>
  <c r="AJ1343" i="1" s="1"/>
  <c r="AJ2160" i="1"/>
  <c r="AJ1293" i="1"/>
  <c r="AJ1294" i="1" s="1"/>
  <c r="AJ1427" i="1"/>
  <c r="AJ1428" i="1" s="1"/>
  <c r="AJ1686" i="1"/>
  <c r="AJ1687" i="1" s="1"/>
  <c r="AL1687" i="1" s="1"/>
  <c r="AJ2657" i="1"/>
  <c r="AJ3003" i="1"/>
  <c r="AJ3004" i="1" s="1"/>
  <c r="AJ903" i="1"/>
  <c r="AJ2214" i="1"/>
  <c r="AL2214" i="1" s="1"/>
  <c r="AP2214" i="1" s="1"/>
  <c r="AJ911" i="1"/>
  <c r="AS978" i="1"/>
  <c r="AJ900" i="1"/>
  <c r="AJ901" i="1" s="1"/>
  <c r="AJ2808" i="1"/>
  <c r="AJ2809" i="1" s="1"/>
  <c r="AL2809" i="1" s="1"/>
  <c r="AP2809" i="1" s="1"/>
  <c r="AP2810" i="1" s="1"/>
  <c r="AJ3040" i="1"/>
  <c r="AJ3041" i="1" s="1"/>
  <c r="AJ2952" i="1"/>
  <c r="AJ2592" i="1"/>
  <c r="AJ1077" i="1"/>
  <c r="AJ2559" i="1"/>
  <c r="AJ2560" i="1" s="1"/>
  <c r="AL2560" i="1" s="1"/>
  <c r="AP2560" i="1" s="1"/>
  <c r="AP2561" i="1" s="1"/>
  <c r="AJ2427" i="1"/>
  <c r="AJ2428" i="1" s="1"/>
  <c r="AJ1087" i="1"/>
  <c r="AJ2556" i="1"/>
  <c r="AJ2557" i="1" s="1"/>
  <c r="AJ2734" i="1"/>
  <c r="AJ2735" i="1" s="1"/>
  <c r="AJ2736" i="1" s="1"/>
  <c r="AJ2737" i="1" s="1"/>
  <c r="AL2737" i="1" s="1"/>
  <c r="AP2737" i="1" s="1"/>
  <c r="AP2738" i="1" s="1"/>
  <c r="AP2739" i="1" s="1"/>
  <c r="AP2740" i="1" s="1"/>
  <c r="AJ2766" i="1"/>
  <c r="AJ2767" i="1" s="1"/>
  <c r="AJ976" i="1"/>
  <c r="AP2666" i="1"/>
  <c r="AP2667" i="1" s="1"/>
  <c r="AJ2300" i="1"/>
  <c r="AJ2936" i="1"/>
  <c r="AJ2937" i="1" s="1"/>
  <c r="AL2937" i="1" s="1"/>
  <c r="AJ2078" i="1"/>
  <c r="AJ1149" i="1"/>
  <c r="AJ1150" i="1" s="1"/>
  <c r="AJ1151" i="1" s="1"/>
  <c r="AJ1152" i="1" s="1"/>
  <c r="AJ1153" i="1" s="1"/>
  <c r="AJ1154" i="1" s="1"/>
  <c r="AJ1155" i="1" s="1"/>
  <c r="AJ1156" i="1" s="1"/>
  <c r="AJ1157" i="1" s="1"/>
  <c r="AS2221" i="1"/>
  <c r="AJ2168" i="1"/>
  <c r="AJ2169" i="1" s="1"/>
  <c r="AJ1456" i="1"/>
  <c r="AL1456" i="1" s="1"/>
  <c r="AP1456" i="1" s="1"/>
  <c r="AJ3043" i="1"/>
  <c r="AJ1729" i="1"/>
  <c r="AJ1730" i="1" s="1"/>
  <c r="AJ1731" i="1" s="1"/>
  <c r="AL1731" i="1" s="1"/>
  <c r="AP1731" i="1" s="1"/>
  <c r="AP1732" i="1" s="1"/>
  <c r="AP1733" i="1" s="1"/>
  <c r="AJ2730" i="1"/>
  <c r="AP3020" i="1"/>
  <c r="AP3021" i="1" s="1"/>
  <c r="AJ1899" i="1"/>
  <c r="AJ1900" i="1" s="1"/>
  <c r="AJ1901" i="1" s="1"/>
  <c r="AJ1902" i="1" s="1"/>
  <c r="AJ2264" i="1"/>
  <c r="AJ2265" i="1" s="1"/>
  <c r="AJ2802" i="1"/>
  <c r="AJ2803" i="1" s="1"/>
  <c r="AJ1880" i="1"/>
  <c r="AJ2182" i="1"/>
  <c r="AJ2183" i="1" s="1"/>
  <c r="AJ2393" i="1"/>
  <c r="AJ1904" i="1"/>
  <c r="AJ1905" i="1" s="1"/>
  <c r="AL1905" i="1" s="1"/>
  <c r="AP1905" i="1" s="1"/>
  <c r="AP1906" i="1" s="1"/>
  <c r="AJ2185" i="1"/>
  <c r="AJ2186" i="1" s="1"/>
  <c r="AJ2187" i="1" s="1"/>
  <c r="AJ2975" i="1"/>
  <c r="AS2724" i="1"/>
  <c r="AJ1946" i="1"/>
  <c r="AJ1947" i="1" s="1"/>
  <c r="AJ1973" i="1"/>
  <c r="AJ1161" i="1"/>
  <c r="AL1161" i="1" s="1"/>
  <c r="AP1161" i="1" s="1"/>
  <c r="AJ1228" i="1"/>
  <c r="AJ1229" i="1" s="1"/>
  <c r="AJ2472" i="1"/>
  <c r="AJ1889" i="1"/>
  <c r="AJ1890" i="1" s="1"/>
  <c r="AJ2671" i="1"/>
  <c r="AJ1820" i="1"/>
  <c r="AJ1821" i="1" s="1"/>
  <c r="AJ1822" i="1" s="1"/>
  <c r="AL1822" i="1" s="1"/>
  <c r="AJ1274" i="1"/>
  <c r="AJ2870" i="1"/>
  <c r="AJ2871" i="1" s="1"/>
  <c r="AJ2872" i="1" s="1"/>
  <c r="AL2872" i="1" s="1"/>
  <c r="AP2872" i="1" s="1"/>
  <c r="AP2873" i="1" s="1"/>
  <c r="AP2874" i="1" s="1"/>
  <c r="AJ1254" i="1"/>
  <c r="AJ1831" i="1"/>
  <c r="AJ1832" i="1" s="1"/>
  <c r="AN1614" i="1"/>
  <c r="AR1614" i="1" s="1"/>
  <c r="AS1614" i="1"/>
  <c r="AN1720" i="1"/>
  <c r="AR1720" i="1" s="1"/>
  <c r="AS1720" i="1"/>
  <c r="AS1472" i="1"/>
  <c r="AN1472" i="1"/>
  <c r="AR1472" i="1" s="1"/>
  <c r="AN2094" i="1"/>
  <c r="AR2094" i="1" s="1"/>
  <c r="AS2094" i="1"/>
  <c r="AL1294" i="1"/>
  <c r="AP1294" i="1" s="1"/>
  <c r="AP1295" i="1" s="1"/>
  <c r="AJ1295" i="1"/>
  <c r="AS2504" i="1"/>
  <c r="AN2504" i="1"/>
  <c r="AR2504" i="1" s="1"/>
  <c r="AN2715" i="1"/>
  <c r="AR2715" i="1" s="1"/>
  <c r="AS2715" i="1"/>
  <c r="AS2169" i="1"/>
  <c r="AN2169" i="1"/>
  <c r="AR2169" i="1" s="1"/>
  <c r="AS2261" i="1"/>
  <c r="AN2261" i="1"/>
  <c r="AR2261" i="1" s="1"/>
  <c r="AN2362" i="1"/>
  <c r="AR2362" i="1" s="1"/>
  <c r="AS2362" i="1"/>
  <c r="AN1647" i="1"/>
  <c r="AR1647" i="1" s="1"/>
  <c r="AS1647" i="1"/>
  <c r="AJ1732" i="1"/>
  <c r="AJ1733" i="1" s="1"/>
  <c r="AJ1734" i="1" s="1"/>
  <c r="AL1734" i="1" s="1"/>
  <c r="AS988" i="1"/>
  <c r="AN988" i="1"/>
  <c r="AR988" i="1" s="1"/>
  <c r="AN1844" i="1"/>
  <c r="AR1844" i="1" s="1"/>
  <c r="AS1844" i="1"/>
  <c r="AN2803" i="1"/>
  <c r="AR2803" i="1" s="1"/>
  <c r="AS2803" i="1"/>
  <c r="AS1448" i="1"/>
  <c r="AN1448" i="1"/>
  <c r="AR1448" i="1" s="1"/>
  <c r="AO1449" i="1"/>
  <c r="AS1966" i="1"/>
  <c r="AN1966" i="1"/>
  <c r="AR1966" i="1" s="1"/>
  <c r="AN1176" i="1"/>
  <c r="AR1176" i="1" s="1"/>
  <c r="AS1176" i="1"/>
  <c r="AO1177" i="1"/>
  <c r="AN1465" i="1"/>
  <c r="AR1465" i="1" s="1"/>
  <c r="AS1465" i="1"/>
  <c r="AN1170" i="1"/>
  <c r="AR1170" i="1" s="1"/>
  <c r="AS1170" i="1"/>
  <c r="AS1302" i="1"/>
  <c r="AN1302" i="1"/>
  <c r="AR1302" i="1" s="1"/>
  <c r="AN1639" i="1"/>
  <c r="AR1639" i="1" s="1"/>
  <c r="AS1639" i="1"/>
  <c r="AO1640" i="1"/>
  <c r="AN3054" i="1"/>
  <c r="AR3054" i="1" s="1"/>
  <c r="AS3054" i="1"/>
  <c r="AN2735" i="1"/>
  <c r="AR2735" i="1" s="1"/>
  <c r="AS2735" i="1"/>
  <c r="AO2736" i="1"/>
  <c r="AL2889" i="1"/>
  <c r="AP2889" i="1" s="1"/>
  <c r="AP2890" i="1" s="1"/>
  <c r="AP2891" i="1" s="1"/>
  <c r="AJ2890" i="1"/>
  <c r="AJ2891" i="1" s="1"/>
  <c r="AJ2892" i="1" s="1"/>
  <c r="AN1698" i="1"/>
  <c r="AR1698" i="1" s="1"/>
  <c r="AS1698" i="1"/>
  <c r="AS1493" i="1"/>
  <c r="AN1493" i="1"/>
  <c r="AR1493" i="1" s="1"/>
  <c r="AS2082" i="1"/>
  <c r="AN2082" i="1"/>
  <c r="AR2082" i="1" s="1"/>
  <c r="AN2180" i="1"/>
  <c r="AR2180" i="1" s="1"/>
  <c r="AS2180" i="1"/>
  <c r="AJ2916" i="1"/>
  <c r="AJ2917" i="1" s="1"/>
  <c r="AL2917" i="1" s="1"/>
  <c r="AL2915" i="1"/>
  <c r="AP2915" i="1" s="1"/>
  <c r="AP2916" i="1" s="1"/>
  <c r="AP2917" i="1" s="1"/>
  <c r="AN1425" i="1"/>
  <c r="AR1425" i="1" s="1"/>
  <c r="AS1425" i="1"/>
  <c r="AS2541" i="1"/>
  <c r="AN2541" i="1"/>
  <c r="AR2541" i="1" s="1"/>
  <c r="AN2386" i="1"/>
  <c r="AR2386" i="1" s="1"/>
  <c r="AS2386" i="1"/>
  <c r="AS2718" i="1"/>
  <c r="AN2718" i="1"/>
  <c r="AR2718" i="1" s="1"/>
  <c r="AS2265" i="1"/>
  <c r="AN2265" i="1"/>
  <c r="AR2265" i="1" s="1"/>
  <c r="AN1249" i="1"/>
  <c r="AN2900" i="1"/>
  <c r="AO2901" i="1"/>
  <c r="AS2815" i="1"/>
  <c r="AN2815" i="1"/>
  <c r="AR2815" i="1" s="1"/>
  <c r="AS2450" i="1"/>
  <c r="AN2450" i="1"/>
  <c r="AR2450" i="1" s="1"/>
  <c r="AN2660" i="1"/>
  <c r="AR2660" i="1" s="1"/>
  <c r="AS2660" i="1"/>
  <c r="AN1528" i="1"/>
  <c r="AR1528" i="1" s="1"/>
  <c r="AS1528" i="1"/>
  <c r="AN2074" i="1"/>
  <c r="AR2074" i="1" s="1"/>
  <c r="AS2074" i="1"/>
  <c r="AJ2825" i="1"/>
  <c r="AJ2826" i="1" s="1"/>
  <c r="AJ2827" i="1" s="1"/>
  <c r="AJ2828" i="1" s="1"/>
  <c r="AL2824" i="1"/>
  <c r="AP2824" i="1" s="1"/>
  <c r="AP2825" i="1" s="1"/>
  <c r="AP2826" i="1" s="1"/>
  <c r="AP2827" i="1" s="1"/>
  <c r="AN3081" i="1"/>
  <c r="AR3081" i="1" s="1"/>
  <c r="AS3081" i="1"/>
  <c r="AS2048" i="1"/>
  <c r="AN2048" i="1"/>
  <c r="AR2048" i="1" s="1"/>
  <c r="AS1920" i="1"/>
  <c r="AN1920" i="1"/>
  <c r="AR1920" i="1" s="1"/>
  <c r="AN2491" i="1"/>
  <c r="AR2491" i="1" s="1"/>
  <c r="AS2491" i="1"/>
  <c r="AN2403" i="1"/>
  <c r="AR2403" i="1" s="1"/>
  <c r="AS2403" i="1"/>
  <c r="AN1343" i="1"/>
  <c r="AR1343" i="1" s="1"/>
  <c r="AS1343" i="1"/>
  <c r="AN1155" i="1"/>
  <c r="AR1155" i="1" s="1"/>
  <c r="AS1155" i="1"/>
  <c r="AO1156" i="1"/>
  <c r="AN2897" i="1"/>
  <c r="AR2897" i="1" s="1"/>
  <c r="AS2897" i="1"/>
  <c r="AJ2561" i="1"/>
  <c r="AJ2562" i="1" s="1"/>
  <c r="AN2201" i="1"/>
  <c r="AR2201" i="1" s="1"/>
  <c r="AS2201" i="1"/>
  <c r="AN1543" i="1"/>
  <c r="AR1543" i="1" s="1"/>
  <c r="AS1543" i="1"/>
  <c r="AS2174" i="1"/>
  <c r="AN2174" i="1"/>
  <c r="AR2174" i="1" s="1"/>
  <c r="AN2757" i="1"/>
  <c r="AR2757" i="1" s="1"/>
  <c r="AS2757" i="1"/>
  <c r="AN1327" i="1"/>
  <c r="AR1327" i="1" s="1"/>
  <c r="AS1327" i="1"/>
  <c r="AN1617" i="1"/>
  <c r="AR1617" i="1" s="1"/>
  <c r="AS1617" i="1"/>
  <c r="AO1618" i="1"/>
  <c r="AN1650" i="1"/>
  <c r="AR1650" i="1" s="1"/>
  <c r="AS1650" i="1"/>
  <c r="AS2338" i="1"/>
  <c r="AN2338" i="1"/>
  <c r="AR2338" i="1" s="1"/>
  <c r="AN917" i="1"/>
  <c r="AR917" i="1" s="1"/>
  <c r="AS917" i="1"/>
  <c r="AN1580" i="1"/>
  <c r="AR1580" i="1" s="1"/>
  <c r="AS1580" i="1"/>
  <c r="AJ1672" i="1"/>
  <c r="AJ1673" i="1" s="1"/>
  <c r="AL1671" i="1"/>
  <c r="AP1671" i="1" s="1"/>
  <c r="AP1672" i="1" s="1"/>
  <c r="AP1673" i="1" s="1"/>
  <c r="AN2053" i="1"/>
  <c r="AR2053" i="1" s="1"/>
  <c r="AS2053" i="1"/>
  <c r="AN2434" i="1"/>
  <c r="AR2434" i="1" s="1"/>
  <c r="AS2434" i="1"/>
  <c r="AS938" i="1"/>
  <c r="AN938" i="1"/>
  <c r="AR938" i="1" s="1"/>
  <c r="AN1028" i="1"/>
  <c r="AR1028" i="1" s="1"/>
  <c r="AS1028" i="1"/>
  <c r="AS1214" i="1"/>
  <c r="AN1214" i="1"/>
  <c r="AR1214" i="1" s="1"/>
  <c r="AN1514" i="1"/>
  <c r="AR1514" i="1" s="1"/>
  <c r="AS1514" i="1"/>
  <c r="AN2699" i="1"/>
  <c r="AR2699" i="1" s="1"/>
  <c r="AS2699" i="1"/>
  <c r="AN1322" i="1"/>
  <c r="AR1322" i="1" s="1"/>
  <c r="AS1322" i="1"/>
  <c r="AN1868" i="1"/>
  <c r="AR1868" i="1" s="1"/>
  <c r="AS1868" i="1"/>
  <c r="AO1969" i="1"/>
  <c r="AS1968" i="1"/>
  <c r="AN1968" i="1"/>
  <c r="AR1968" i="1" s="1"/>
  <c r="AS2329" i="1"/>
  <c r="AN2329" i="1"/>
  <c r="AR2329" i="1" s="1"/>
  <c r="AS2706" i="1"/>
  <c r="AN2706" i="1"/>
  <c r="AR2706" i="1" s="1"/>
  <c r="AN2393" i="1"/>
  <c r="AR2393" i="1" s="1"/>
  <c r="AS2393" i="1"/>
  <c r="AN2940" i="1"/>
  <c r="AR2940" i="1" s="1"/>
  <c r="AS2940" i="1"/>
  <c r="AS2141" i="1"/>
  <c r="AN2141" i="1"/>
  <c r="AR2141" i="1" s="1"/>
  <c r="AS2575" i="1"/>
  <c r="AN2575" i="1"/>
  <c r="AR2575" i="1" s="1"/>
  <c r="AS1261" i="1"/>
  <c r="AN1261" i="1"/>
  <c r="AR1261" i="1" s="1"/>
  <c r="AO1323" i="1"/>
  <c r="AS1574" i="1"/>
  <c r="AN1574" i="1"/>
  <c r="AR1574" i="1" s="1"/>
  <c r="AS2189" i="1"/>
  <c r="AN2189" i="1"/>
  <c r="AR2189" i="1" s="1"/>
  <c r="AJ2269" i="1"/>
  <c r="AJ2270" i="1" s="1"/>
  <c r="AL2268" i="1"/>
  <c r="AP2268" i="1" s="1"/>
  <c r="AP2269" i="1" s="1"/>
  <c r="AP2270" i="1" s="1"/>
  <c r="AN2481" i="1"/>
  <c r="AR2481" i="1" s="1"/>
  <c r="AS2481" i="1"/>
  <c r="AN2762" i="1"/>
  <c r="AR2762" i="1" s="1"/>
  <c r="AS2762" i="1"/>
  <c r="AN1046" i="1"/>
  <c r="AR1046" i="1" s="1"/>
  <c r="AS1046" i="1"/>
  <c r="AN2821" i="1"/>
  <c r="AR2821" i="1" s="1"/>
  <c r="AS2821" i="1"/>
  <c r="AN2601" i="1"/>
  <c r="AR2601" i="1" s="1"/>
  <c r="AS2601" i="1"/>
  <c r="AS2652" i="1"/>
  <c r="AN2652" i="1"/>
  <c r="AR2652" i="1" s="1"/>
  <c r="AJ985" i="1"/>
  <c r="AJ1039" i="1"/>
  <c r="AJ1040" i="1" s="1"/>
  <c r="AL1038" i="1"/>
  <c r="AP1038" i="1" s="1"/>
  <c r="AP1039" i="1" s="1"/>
  <c r="AJ1054" i="1"/>
  <c r="AL1053" i="1"/>
  <c r="AP1053" i="1" s="1"/>
  <c r="AP1054" i="1" s="1"/>
  <c r="AN1459" i="1"/>
  <c r="AR1459" i="1" s="1"/>
  <c r="AS1459" i="1"/>
  <c r="AS1892" i="1"/>
  <c r="AN1892" i="1"/>
  <c r="AR1892" i="1" s="1"/>
  <c r="AN1540" i="1"/>
  <c r="AR1540" i="1" s="1"/>
  <c r="AS1540" i="1"/>
  <c r="AN2468" i="1"/>
  <c r="AR2468" i="1" s="1"/>
  <c r="AS2468" i="1"/>
  <c r="AJ1027" i="1"/>
  <c r="AJ1028" i="1" s="1"/>
  <c r="AJ1029" i="1" s="1"/>
  <c r="AS1694" i="1"/>
  <c r="AN1694" i="1"/>
  <c r="AR1694" i="1" s="1"/>
  <c r="AN2419" i="1"/>
  <c r="AR2419" i="1" s="1"/>
  <c r="AS2419" i="1"/>
  <c r="AJ2076" i="1"/>
  <c r="AL2075" i="1"/>
  <c r="AP2075" i="1" s="1"/>
  <c r="AP2076" i="1" s="1"/>
  <c r="AN1147" i="1"/>
  <c r="AR1147" i="1" s="1"/>
  <c r="AS1147" i="1"/>
  <c r="AS1475" i="1"/>
  <c r="AN1475" i="1"/>
  <c r="AR1475" i="1" s="1"/>
  <c r="AS925" i="1"/>
  <c r="AN925" i="1"/>
  <c r="AR925" i="1" s="1"/>
  <c r="AS965" i="1"/>
  <c r="AN965" i="1"/>
  <c r="AR965" i="1" s="1"/>
  <c r="AS1598" i="1"/>
  <c r="AN1598" i="1"/>
  <c r="AR1598" i="1" s="1"/>
  <c r="AS2594" i="1"/>
  <c r="AN2594" i="1"/>
  <c r="AR2594" i="1" s="1"/>
  <c r="AN914" i="1"/>
  <c r="AR914" i="1" s="1"/>
  <c r="AS914" i="1"/>
  <c r="AS2244" i="1"/>
  <c r="AN2244" i="1"/>
  <c r="AR2244" i="1" s="1"/>
  <c r="AN2382" i="1"/>
  <c r="AR2382" i="1" s="1"/>
  <c r="AS2382" i="1"/>
  <c r="AJ2934" i="1"/>
  <c r="AL2934" i="1" s="1"/>
  <c r="AL2933" i="1"/>
  <c r="AP2933" i="1" s="1"/>
  <c r="AN1236" i="1"/>
  <c r="AR1236" i="1" s="1"/>
  <c r="AS1236" i="1"/>
  <c r="AS1151" i="1"/>
  <c r="AN1151" i="1"/>
  <c r="AR1151" i="1" s="1"/>
  <c r="AN1679" i="1"/>
  <c r="AR1679" i="1" s="1"/>
  <c r="AS1679" i="1"/>
  <c r="AS1777" i="1"/>
  <c r="AN1777" i="1"/>
  <c r="AR1777" i="1" s="1"/>
  <c r="AN1861" i="1"/>
  <c r="AR1861" i="1" s="1"/>
  <c r="AS1861" i="1"/>
  <c r="AN2377" i="1"/>
  <c r="AR2377" i="1" s="1"/>
  <c r="AS2377" i="1"/>
  <c r="AN2503" i="1"/>
  <c r="AR2503" i="1" s="1"/>
  <c r="AS2503" i="1"/>
  <c r="AN2607" i="1"/>
  <c r="AR2607" i="1" s="1"/>
  <c r="AS2607" i="1"/>
  <c r="AN3071" i="1"/>
  <c r="AR3071" i="1" s="1"/>
  <c r="AS3071" i="1"/>
  <c r="AS2792" i="1"/>
  <c r="AN2792" i="1"/>
  <c r="AR2792" i="1" s="1"/>
  <c r="AN2744" i="1"/>
  <c r="AR2744" i="1" s="1"/>
  <c r="AS2744" i="1"/>
  <c r="AN1438" i="1"/>
  <c r="AR1438" i="1" s="1"/>
  <c r="AS1438" i="1"/>
  <c r="AS1124" i="1"/>
  <c r="AN1124" i="1"/>
  <c r="AR1124" i="1" s="1"/>
  <c r="AN1700" i="1"/>
  <c r="AR1700" i="1" s="1"/>
  <c r="AS1700" i="1"/>
  <c r="AN2876" i="1"/>
  <c r="AR2876" i="1" s="1"/>
  <c r="AS2876" i="1"/>
  <c r="AN1834" i="1"/>
  <c r="AR1834" i="1" s="1"/>
  <c r="AS1834" i="1"/>
  <c r="AN2827" i="1"/>
  <c r="AR2827" i="1" s="1"/>
  <c r="AS2827" i="1"/>
  <c r="AS1793" i="1"/>
  <c r="AN1793" i="1"/>
  <c r="AR1793" i="1" s="1"/>
  <c r="AN1736" i="1"/>
  <c r="AR1736" i="1" s="1"/>
  <c r="AS1736" i="1"/>
  <c r="AS1805" i="1"/>
  <c r="AN1805" i="1"/>
  <c r="AR1805" i="1" s="1"/>
  <c r="AN2855" i="1"/>
  <c r="AR2855" i="1" s="1"/>
  <c r="AS2855" i="1"/>
  <c r="AN2806" i="1"/>
  <c r="AR2806" i="1" s="1"/>
  <c r="AS2806" i="1"/>
  <c r="AN2106" i="1"/>
  <c r="AR2106" i="1" s="1"/>
  <c r="AS2106" i="1"/>
  <c r="AN991" i="1"/>
  <c r="AR991" i="1" s="1"/>
  <c r="AS991" i="1"/>
  <c r="AN1139" i="1"/>
  <c r="AR1139" i="1" s="1"/>
  <c r="AS1139" i="1"/>
  <c r="AN1560" i="1"/>
  <c r="AR1560" i="1" s="1"/>
  <c r="AS1560" i="1"/>
  <c r="AJ1459" i="1"/>
  <c r="AJ1460" i="1" s="1"/>
  <c r="AJ1626" i="1"/>
  <c r="AJ2232" i="1"/>
  <c r="AN2526" i="1"/>
  <c r="AR2526" i="1" s="1"/>
  <c r="AS2526" i="1"/>
  <c r="AN1409" i="1"/>
  <c r="AR1409" i="1" s="1"/>
  <c r="AS1409" i="1"/>
  <c r="AJ1540" i="1"/>
  <c r="AS911" i="1"/>
  <c r="AN911" i="1"/>
  <c r="AR911" i="1" s="1"/>
  <c r="AJ1635" i="1"/>
  <c r="AL1634" i="1"/>
  <c r="AP1634" i="1" s="1"/>
  <c r="AP1635" i="1" s="1"/>
  <c r="AS1116" i="1"/>
  <c r="AN1116" i="1"/>
  <c r="AR1116" i="1" s="1"/>
  <c r="AN1297" i="1"/>
  <c r="AR1297" i="1" s="1"/>
  <c r="AS1297" i="1"/>
  <c r="AJ1938" i="1"/>
  <c r="AJ1939" i="1" s="1"/>
  <c r="AJ1940" i="1" s="1"/>
  <c r="AJ2423" i="1"/>
  <c r="AL2422" i="1"/>
  <c r="AP2422" i="1" s="1"/>
  <c r="AP2423" i="1" s="1"/>
  <c r="AJ1722" i="1"/>
  <c r="AL1721" i="1"/>
  <c r="AP1721" i="1" s="1"/>
  <c r="AP1722" i="1" s="1"/>
  <c r="AJ1965" i="1"/>
  <c r="AJ1966" i="1" s="1"/>
  <c r="AJ1967" i="1" s="1"/>
  <c r="AL1964" i="1"/>
  <c r="AP1964" i="1" s="1"/>
  <c r="AP1965" i="1" s="1"/>
  <c r="AP1966" i="1" s="1"/>
  <c r="AS1075" i="1"/>
  <c r="AN1075" i="1"/>
  <c r="AR1075" i="1" s="1"/>
  <c r="AO1563" i="1"/>
  <c r="AS1562" i="1"/>
  <c r="AN1562" i="1"/>
  <c r="AR1562" i="1" s="1"/>
  <c r="AN2930" i="1"/>
  <c r="AR2930" i="1" s="1"/>
  <c r="AS2930" i="1"/>
  <c r="AS2164" i="1"/>
  <c r="AN2164" i="1"/>
  <c r="AR2164" i="1" s="1"/>
  <c r="AJ2251" i="1"/>
  <c r="AL2250" i="1"/>
  <c r="AP2250" i="1" s="1"/>
  <c r="AP2251" i="1" s="1"/>
  <c r="AS1314" i="1"/>
  <c r="AN1314" i="1"/>
  <c r="AR1314" i="1" s="1"/>
  <c r="AN968" i="1"/>
  <c r="AR968" i="1" s="1"/>
  <c r="AS968" i="1"/>
  <c r="AN2965" i="1"/>
  <c r="AR2965" i="1" s="1"/>
  <c r="AS2965" i="1"/>
  <c r="AN1173" i="1"/>
  <c r="AR1173" i="1" s="1"/>
  <c r="AS1173" i="1"/>
  <c r="AS1616" i="1"/>
  <c r="AN1616" i="1"/>
  <c r="AR1616" i="1" s="1"/>
  <c r="AN1606" i="1"/>
  <c r="AR1606" i="1" s="1"/>
  <c r="AS1606" i="1"/>
  <c r="AP2259" i="1"/>
  <c r="AP2260" i="1" s="1"/>
  <c r="AP2261" i="1" s="1"/>
  <c r="AS1980" i="1"/>
  <c r="AN1980" i="1"/>
  <c r="AR1980" i="1" s="1"/>
  <c r="AN2551" i="1"/>
  <c r="AR2551" i="1" s="1"/>
  <c r="AS2551" i="1"/>
  <c r="AS1257" i="1"/>
  <c r="AN1257" i="1"/>
  <c r="AR1257" i="1" s="1"/>
  <c r="AN1550" i="1"/>
  <c r="AR1550" i="1" s="1"/>
  <c r="AS1550" i="1"/>
  <c r="AN2709" i="1"/>
  <c r="AR2709" i="1" s="1"/>
  <c r="AS2709" i="1"/>
  <c r="AS2472" i="1"/>
  <c r="AN2472" i="1"/>
  <c r="AR2472" i="1" s="1"/>
  <c r="AS2789" i="1"/>
  <c r="AN2789" i="1"/>
  <c r="AR2789" i="1" s="1"/>
  <c r="AN1329" i="1"/>
  <c r="AR1329" i="1" s="1"/>
  <c r="AS1329" i="1"/>
  <c r="AS1644" i="1"/>
  <c r="AN1644" i="1"/>
  <c r="AR1644" i="1" s="1"/>
  <c r="AJ1406" i="1"/>
  <c r="AL1406" i="1" s="1"/>
  <c r="AP1406" i="1" s="1"/>
  <c r="AJ3071" i="1"/>
  <c r="AJ3072" i="1" s="1"/>
  <c r="AP1822" i="1"/>
  <c r="AP1823" i="1" s="1"/>
  <c r="AP1824" i="1" s="1"/>
  <c r="AN2673" i="1"/>
  <c r="AR2673" i="1" s="1"/>
  <c r="AS2673" i="1"/>
  <c r="AN2070" i="1"/>
  <c r="AR2070" i="1" s="1"/>
  <c r="AS2070" i="1"/>
  <c r="AJ2696" i="1"/>
  <c r="AL2696" i="1" s="1"/>
  <c r="AL2695" i="1"/>
  <c r="AP2695" i="1" s="1"/>
  <c r="AN1626" i="1"/>
  <c r="AR1626" i="1" s="1"/>
  <c r="AS1626" i="1"/>
  <c r="AN2232" i="1"/>
  <c r="AR2232" i="1" s="1"/>
  <c r="AS2232" i="1"/>
  <c r="AN1584" i="1"/>
  <c r="AR1584" i="1" s="1"/>
  <c r="AS1584" i="1"/>
  <c r="AN1080" i="1"/>
  <c r="AR1080" i="1" s="1"/>
  <c r="AS1080" i="1"/>
  <c r="AS2645" i="1"/>
  <c r="AN2645" i="1"/>
  <c r="AR2645" i="1" s="1"/>
  <c r="AN1134" i="1"/>
  <c r="AR1134" i="1" s="1"/>
  <c r="AS1134" i="1"/>
  <c r="AN1395" i="1"/>
  <c r="AR1395" i="1" s="1"/>
  <c r="AS1395" i="1"/>
  <c r="AN2192" i="1"/>
  <c r="AR2192" i="1" s="1"/>
  <c r="AS2192" i="1"/>
  <c r="AP1972" i="1"/>
  <c r="AP1973" i="1" s="1"/>
  <c r="AS999" i="1"/>
  <c r="AN999" i="1"/>
  <c r="AR999" i="1" s="1"/>
  <c r="AN1922" i="1"/>
  <c r="AR1922" i="1" s="1"/>
  <c r="AS1922" i="1"/>
  <c r="AN2158" i="1"/>
  <c r="AR2158" i="1" s="1"/>
  <c r="AS2158" i="1"/>
  <c r="AS2428" i="1"/>
  <c r="AN2428" i="1"/>
  <c r="AR2428" i="1" s="1"/>
  <c r="AJ2945" i="1"/>
  <c r="AL2944" i="1"/>
  <c r="AP2944" i="1" s="1"/>
  <c r="AP2945" i="1" s="1"/>
  <c r="AJ3027" i="1"/>
  <c r="AJ3028" i="1" s="1"/>
  <c r="AJ3029" i="1" s="1"/>
  <c r="AJ3030" i="1" s="1"/>
  <c r="AL3026" i="1"/>
  <c r="AP3026" i="1" s="1"/>
  <c r="AP3027" i="1" s="1"/>
  <c r="AP3028" i="1" s="1"/>
  <c r="AP3029" i="1" s="1"/>
  <c r="AP3030" i="1" s="1"/>
  <c r="AN3051" i="1"/>
  <c r="AR3051" i="1" s="1"/>
  <c r="AS3051" i="1"/>
  <c r="AN2894" i="1"/>
  <c r="AR2894" i="1" s="1"/>
  <c r="AS2894" i="1"/>
  <c r="AO1020" i="1"/>
  <c r="AN1019" i="1"/>
  <c r="AR1019" i="1" s="1"/>
  <c r="AS1019" i="1"/>
  <c r="AP1356" i="1"/>
  <c r="AP1357" i="1" s="1"/>
  <c r="AS1499" i="1"/>
  <c r="AN1499" i="1"/>
  <c r="AR1499" i="1" s="1"/>
  <c r="AJ1873" i="1"/>
  <c r="AJ1874" i="1" s="1"/>
  <c r="AS2137" i="1"/>
  <c r="AN2137" i="1"/>
  <c r="AR2137" i="1" s="1"/>
  <c r="AN2272" i="1"/>
  <c r="AR2272" i="1" s="1"/>
  <c r="AS2272" i="1"/>
  <c r="AN2952" i="1"/>
  <c r="AR2952" i="1" s="1"/>
  <c r="AS2952" i="1"/>
  <c r="AN2438" i="1"/>
  <c r="AR2438" i="1" s="1"/>
  <c r="AS2438" i="1"/>
  <c r="AS2194" i="1"/>
  <c r="AN2194" i="1"/>
  <c r="AR2194" i="1" s="1"/>
  <c r="AN1775" i="1"/>
  <c r="AR1775" i="1" s="1"/>
  <c r="AS1775" i="1"/>
  <c r="AO2552" i="1"/>
  <c r="AN2874" i="1"/>
  <c r="AR2874" i="1" s="1"/>
  <c r="AS2874" i="1"/>
  <c r="AJ1478" i="1"/>
  <c r="AJ1479" i="1" s="1"/>
  <c r="AN1608" i="1"/>
  <c r="AR1608" i="1" s="1"/>
  <c r="AS1608" i="1"/>
  <c r="AN2131" i="1"/>
  <c r="AR2131" i="1" s="1"/>
  <c r="AS2131" i="1"/>
  <c r="AS3050" i="1"/>
  <c r="AN3050" i="1"/>
  <c r="AR3050" i="1" s="1"/>
  <c r="AN2949" i="1"/>
  <c r="AR2949" i="1" s="1"/>
  <c r="AS2949" i="1"/>
  <c r="AO1044" i="1"/>
  <c r="AN1043" i="1"/>
  <c r="AR1043" i="1" s="1"/>
  <c r="AS1043" i="1"/>
  <c r="AJ1706" i="1"/>
  <c r="AN1783" i="1"/>
  <c r="AR1783" i="1" s="1"/>
  <c r="AS1783" i="1"/>
  <c r="AS2068" i="1"/>
  <c r="AN2068" i="1"/>
  <c r="AR2068" i="1" s="1"/>
  <c r="AJ2382" i="1"/>
  <c r="AS2599" i="1"/>
  <c r="AN2599" i="1"/>
  <c r="AR2599" i="1" s="1"/>
  <c r="AN2797" i="1"/>
  <c r="AR2797" i="1" s="1"/>
  <c r="AS2797" i="1"/>
  <c r="AS2118" i="1"/>
  <c r="AN2118" i="1"/>
  <c r="AR2118" i="1" s="1"/>
  <c r="AJ2237" i="1"/>
  <c r="AS2756" i="1"/>
  <c r="AN2756" i="1"/>
  <c r="AR2756" i="1" s="1"/>
  <c r="AN2147" i="1"/>
  <c r="AR2147" i="1" s="1"/>
  <c r="AS2147" i="1"/>
  <c r="AS2819" i="1"/>
  <c r="AN2819" i="1"/>
  <c r="AR2819" i="1" s="1"/>
  <c r="AJ1288" i="1"/>
  <c r="AN1487" i="1"/>
  <c r="AR1487" i="1" s="1"/>
  <c r="AS1487" i="1"/>
  <c r="AN1962" i="1"/>
  <c r="AR1962" i="1" s="1"/>
  <c r="AS1962" i="1"/>
  <c r="AS2126" i="1"/>
  <c r="AN2126" i="1"/>
  <c r="AR2126" i="1" s="1"/>
  <c r="AN2350" i="1"/>
  <c r="AR2350" i="1" s="1"/>
  <c r="AS2350" i="1"/>
  <c r="AN2657" i="1"/>
  <c r="AR2657" i="1" s="1"/>
  <c r="AS2657" i="1"/>
  <c r="AN2927" i="1"/>
  <c r="AR2927" i="1" s="1"/>
  <c r="AS2927" i="1"/>
  <c r="AN2863" i="1"/>
  <c r="AR2863" i="1" s="1"/>
  <c r="AS2863" i="1"/>
  <c r="AJ1134" i="1"/>
  <c r="AL1133" i="1"/>
  <c r="AP1133" i="1" s="1"/>
  <c r="AP1134" i="1" s="1"/>
  <c r="AS1820" i="1"/>
  <c r="AN1820" i="1"/>
  <c r="AR1820" i="1" s="1"/>
  <c r="AN2680" i="1"/>
  <c r="AR2680" i="1" s="1"/>
  <c r="AS2680" i="1"/>
  <c r="AJ2673" i="1"/>
  <c r="AJ2674" i="1" s="1"/>
  <c r="AN1274" i="1"/>
  <c r="AR1274" i="1" s="1"/>
  <c r="AS1274" i="1"/>
  <c r="AN1933" i="1"/>
  <c r="AR1933" i="1" s="1"/>
  <c r="AS1933" i="1"/>
  <c r="AJ2070" i="1"/>
  <c r="AJ2616" i="1"/>
  <c r="AL2615" i="1"/>
  <c r="AP2615" i="1" s="1"/>
  <c r="AP2616" i="1" s="1"/>
  <c r="AO3072" i="1"/>
  <c r="AO1701" i="1"/>
  <c r="AJ2255" i="1"/>
  <c r="AL2254" i="1"/>
  <c r="AP2254" i="1" s="1"/>
  <c r="AP2255" i="1" s="1"/>
  <c r="AO2928" i="1"/>
  <c r="AJ2037" i="1"/>
  <c r="AL2037" i="1" s="1"/>
  <c r="AL2036" i="1"/>
  <c r="AP2036" i="1" s="1"/>
  <c r="AJ2764" i="1"/>
  <c r="AL2764" i="1" s="1"/>
  <c r="AP2764" i="1" s="1"/>
  <c r="AJ1139" i="1"/>
  <c r="AJ1201" i="1"/>
  <c r="AJ1202" i="1" s="1"/>
  <c r="AJ1238" i="1"/>
  <c r="AN1373" i="1"/>
  <c r="AR1373" i="1" s="1"/>
  <c r="AS1373" i="1"/>
  <c r="AN2247" i="1"/>
  <c r="AR2247" i="1" s="1"/>
  <c r="AS2247" i="1"/>
  <c r="AN1218" i="1"/>
  <c r="AR1218" i="1" s="1"/>
  <c r="AS1218" i="1"/>
  <c r="AJ1409" i="1"/>
  <c r="AJ1738" i="1"/>
  <c r="AJ2722" i="1"/>
  <c r="AL2721" i="1"/>
  <c r="AP2721" i="1" s="1"/>
  <c r="AP2722" i="1" s="1"/>
  <c r="AJ3016" i="1"/>
  <c r="AL3016" i="1" s="1"/>
  <c r="AN2779" i="1"/>
  <c r="AR2779" i="1" s="1"/>
  <c r="AS2779" i="1"/>
  <c r="AS2098" i="1"/>
  <c r="AN2098" i="1"/>
  <c r="AR2098" i="1" s="1"/>
  <c r="AJ943" i="1"/>
  <c r="AN3021" i="1"/>
  <c r="AR3021" i="1" s="1"/>
  <c r="AS3021" i="1"/>
  <c r="AJ2421" i="1"/>
  <c r="AL2420" i="1"/>
  <c r="AP2420" i="1" s="1"/>
  <c r="AP2421" i="1" s="1"/>
  <c r="AJ932" i="1"/>
  <c r="AN1436" i="1"/>
  <c r="AR1436" i="1" s="1"/>
  <c r="AS1436" i="1"/>
  <c r="AN1946" i="1"/>
  <c r="AR1946" i="1" s="1"/>
  <c r="AS1946" i="1"/>
  <c r="AN2550" i="1"/>
  <c r="AR2550" i="1" s="1"/>
  <c r="AS2550" i="1"/>
  <c r="AJ1994" i="1"/>
  <c r="AJ1995" i="1" s="1"/>
  <c r="AN1240" i="1"/>
  <c r="AR1240" i="1" s="1"/>
  <c r="AS1240" i="1"/>
  <c r="AJ934" i="1"/>
  <c r="AS1104" i="1"/>
  <c r="AN1104" i="1"/>
  <c r="AR1104" i="1" s="1"/>
  <c r="AS2056" i="1"/>
  <c r="AN2056" i="1"/>
  <c r="AR2056" i="1" s="1"/>
  <c r="AS1166" i="1"/>
  <c r="AN1166" i="1"/>
  <c r="AR1166" i="1" s="1"/>
  <c r="AS1655" i="1"/>
  <c r="AN1655" i="1"/>
  <c r="AR1655" i="1" s="1"/>
  <c r="AN1759" i="1"/>
  <c r="AR1759" i="1" s="1"/>
  <c r="AS1759" i="1"/>
  <c r="AJ2008" i="1"/>
  <c r="AN2590" i="1"/>
  <c r="AR2590" i="1" s="1"/>
  <c r="AS2590" i="1"/>
  <c r="AS2730" i="1"/>
  <c r="AN2730" i="1"/>
  <c r="AR2730" i="1" s="1"/>
  <c r="AN2844" i="1"/>
  <c r="AR2844" i="1" s="1"/>
  <c r="AS2844" i="1"/>
  <c r="AN2687" i="1"/>
  <c r="AR2687" i="1" s="1"/>
  <c r="AS2687" i="1"/>
  <c r="AN1800" i="1"/>
  <c r="AR1800" i="1" s="1"/>
  <c r="AS1800" i="1"/>
  <c r="AN920" i="1"/>
  <c r="AR920" i="1" s="1"/>
  <c r="AS920" i="1"/>
  <c r="AN1375" i="1"/>
  <c r="AR1375" i="1" s="1"/>
  <c r="AS1375" i="1"/>
  <c r="AN1865" i="1"/>
  <c r="AR1865" i="1" s="1"/>
  <c r="AS1865" i="1"/>
  <c r="AN1936" i="1"/>
  <c r="AR1936" i="1" s="1"/>
  <c r="AS1936" i="1"/>
  <c r="AN2115" i="1"/>
  <c r="AR2115" i="1" s="1"/>
  <c r="AS2115" i="1"/>
  <c r="AN2366" i="1"/>
  <c r="AR2366" i="1" s="1"/>
  <c r="AS2366" i="1"/>
  <c r="AJ2711" i="1"/>
  <c r="AL2710" i="1"/>
  <c r="AP2710" i="1" s="1"/>
  <c r="AP2711" i="1" s="1"/>
  <c r="AS1196" i="1"/>
  <c r="AN1196" i="1"/>
  <c r="AR1196" i="1" s="1"/>
  <c r="AJ1606" i="1"/>
  <c r="AN2577" i="1"/>
  <c r="AR2577" i="1" s="1"/>
  <c r="AS2577" i="1"/>
  <c r="AJ3048" i="1"/>
  <c r="AJ1242" i="1"/>
  <c r="AL1241" i="1"/>
  <c r="AP1241" i="1" s="1"/>
  <c r="AP1242" i="1" s="1"/>
  <c r="AS1355" i="1"/>
  <c r="AN1355" i="1"/>
  <c r="AR1355" i="1" s="1"/>
  <c r="AS1418" i="1"/>
  <c r="AN1418" i="1"/>
  <c r="AR1418" i="1" s="1"/>
  <c r="AS1873" i="1"/>
  <c r="AN1873" i="1"/>
  <c r="AR1873" i="1" s="1"/>
  <c r="AJ1916" i="1"/>
  <c r="AJ1917" i="1" s="1"/>
  <c r="AJ2221" i="1"/>
  <c r="AJ2222" i="1" s="1"/>
  <c r="AJ2223" i="1" s="1"/>
  <c r="AL2220" i="1"/>
  <c r="AP2220" i="1" s="1"/>
  <c r="AP2221" i="1" s="1"/>
  <c r="AP2222" i="1" s="1"/>
  <c r="AP2223" i="1" s="1"/>
  <c r="AN2416" i="1"/>
  <c r="AR2416" i="1" s="1"/>
  <c r="AS2416" i="1"/>
  <c r="AJ3084" i="1"/>
  <c r="AL3083" i="1"/>
  <c r="AP3083" i="1" s="1"/>
  <c r="AP3084" i="1" s="1"/>
  <c r="AS2480" i="1"/>
  <c r="AN2480" i="1"/>
  <c r="AR2480" i="1" s="1"/>
  <c r="AJ936" i="1"/>
  <c r="AL935" i="1"/>
  <c r="AP935" i="1" s="1"/>
  <c r="AP936" i="1" s="1"/>
  <c r="AN1264" i="1"/>
  <c r="AR1264" i="1" s="1"/>
  <c r="AS1264" i="1"/>
  <c r="AJ1550" i="1"/>
  <c r="AJ1551" i="1" s="1"/>
  <c r="AJ1959" i="1"/>
  <c r="AL1959" i="1" s="1"/>
  <c r="AP1959" i="1" s="1"/>
  <c r="AJ2458" i="1"/>
  <c r="AN1182" i="1"/>
  <c r="AR1182" i="1" s="1"/>
  <c r="AS1182" i="1"/>
  <c r="AS1363" i="1"/>
  <c r="AN1363" i="1"/>
  <c r="AR1363" i="1" s="1"/>
  <c r="AO1500" i="1"/>
  <c r="AS1677" i="1"/>
  <c r="AN1677" i="1"/>
  <c r="AR1677" i="1" s="1"/>
  <c r="AJ1868" i="1"/>
  <c r="AL1867" i="1"/>
  <c r="AP1867" i="1" s="1"/>
  <c r="AP1868" i="1" s="1"/>
  <c r="AS1952" i="1"/>
  <c r="AN1952" i="1"/>
  <c r="AR1952" i="1" s="1"/>
  <c r="AN2444" i="1"/>
  <c r="AR2444" i="1" s="1"/>
  <c r="AS2444" i="1"/>
  <c r="AJ2903" i="1"/>
  <c r="AJ2904" i="1" s="1"/>
  <c r="AJ2081" i="1"/>
  <c r="AJ2082" i="1" s="1"/>
  <c r="AJ2789" i="1"/>
  <c r="AS1427" i="1"/>
  <c r="AN1427" i="1"/>
  <c r="AR1427" i="1" s="1"/>
  <c r="AO1953" i="1"/>
  <c r="AN2096" i="1"/>
  <c r="AR2096" i="1" s="1"/>
  <c r="AS2096" i="1"/>
  <c r="AS2868" i="1"/>
  <c r="AN2868" i="1"/>
  <c r="AR2868" i="1" s="1"/>
  <c r="AJ2940" i="1"/>
  <c r="AL2939" i="1"/>
  <c r="AP2939" i="1" s="1"/>
  <c r="AP2940" i="1" s="1"/>
  <c r="AS2304" i="1"/>
  <c r="AN2304" i="1"/>
  <c r="AR2304" i="1" s="1"/>
  <c r="AN1818" i="1"/>
  <c r="AR1818" i="1" s="1"/>
  <c r="AS1818" i="1"/>
  <c r="AN2237" i="1"/>
  <c r="AR2237" i="1" s="1"/>
  <c r="AS2237" i="1"/>
  <c r="AN2614" i="1"/>
  <c r="AR2614" i="1" s="1"/>
  <c r="AS2614" i="1"/>
  <c r="AS2769" i="1"/>
  <c r="AN2769" i="1"/>
  <c r="AR2769" i="1" s="1"/>
  <c r="AJ2819" i="1"/>
  <c r="AN3078" i="1"/>
  <c r="AR3078" i="1" s="1"/>
  <c r="AS3078" i="1"/>
  <c r="AS2914" i="1"/>
  <c r="AN2914" i="1"/>
  <c r="AR2914" i="1" s="1"/>
  <c r="AS1311" i="1"/>
  <c r="AN1311" i="1"/>
  <c r="AR1311" i="1" s="1"/>
  <c r="AJ2624" i="1"/>
  <c r="AJ2625" i="1" s="1"/>
  <c r="AJ2626" i="1" s="1"/>
  <c r="AS1729" i="1"/>
  <c r="AN1729" i="1"/>
  <c r="AR1729" i="1" s="1"/>
  <c r="AN2561" i="1"/>
  <c r="AR2561" i="1" s="1"/>
  <c r="AS2561" i="1"/>
  <c r="AS2776" i="1"/>
  <c r="AN2776" i="1"/>
  <c r="AR2776" i="1" s="1"/>
  <c r="AO1835" i="1"/>
  <c r="AJ1666" i="1"/>
  <c r="AL1666" i="1" s="1"/>
  <c r="AP1666" i="1" s="1"/>
  <c r="AJ1736" i="1"/>
  <c r="AN1813" i="1"/>
  <c r="AR1813" i="1" s="1"/>
  <c r="AS1813" i="1"/>
  <c r="AJ2247" i="1"/>
  <c r="AL2246" i="1"/>
  <c r="AP2246" i="1" s="1"/>
  <c r="AP2247" i="1" s="1"/>
  <c r="AS2518" i="1"/>
  <c r="AN2518" i="1"/>
  <c r="AR2518" i="1" s="1"/>
  <c r="AN2799" i="1"/>
  <c r="AR2799" i="1" s="1"/>
  <c r="AS2799" i="1"/>
  <c r="AO2871" i="1"/>
  <c r="AN2870" i="1"/>
  <c r="AR2870" i="1" s="1"/>
  <c r="AS2870" i="1"/>
  <c r="AJ2921" i="1"/>
  <c r="AL2920" i="1"/>
  <c r="AP2920" i="1" s="1"/>
  <c r="AP2921" i="1" s="1"/>
  <c r="AJ2785" i="1"/>
  <c r="AJ914" i="1"/>
  <c r="AL913" i="1"/>
  <c r="AP913" i="1" s="1"/>
  <c r="AP914" i="1" s="1"/>
  <c r="AS997" i="1"/>
  <c r="AN997" i="1"/>
  <c r="AR997" i="1" s="1"/>
  <c r="AO1152" i="1"/>
  <c r="AS1366" i="1"/>
  <c r="AN1366" i="1"/>
  <c r="AR1366" i="1" s="1"/>
  <c r="AJ1567" i="1"/>
  <c r="AJ1568" i="1" s="1"/>
  <c r="AP1374" i="1"/>
  <c r="AP1375" i="1" s="1"/>
  <c r="AS1474" i="1"/>
  <c r="AN1474" i="1"/>
  <c r="AR1474" i="1" s="1"/>
  <c r="AJ2084" i="1"/>
  <c r="AJ2085" i="1" s="1"/>
  <c r="AN2462" i="1"/>
  <c r="AR2462" i="1" s="1"/>
  <c r="AS2462" i="1"/>
  <c r="AN2534" i="1"/>
  <c r="AR2534" i="1" s="1"/>
  <c r="AS2534" i="1"/>
  <c r="AN1061" i="1"/>
  <c r="AR1061" i="1" s="1"/>
  <c r="AS1061" i="1"/>
  <c r="AN1445" i="1"/>
  <c r="AR1445" i="1" s="1"/>
  <c r="AS1445" i="1"/>
  <c r="AN883" i="1"/>
  <c r="AR883" i="1" s="1"/>
  <c r="AS883" i="1"/>
  <c r="AN2846" i="1"/>
  <c r="AR2846" i="1" s="1"/>
  <c r="AS2846" i="1"/>
  <c r="AJ1643" i="1"/>
  <c r="AJ1644" i="1" s="1"/>
  <c r="AL1642" i="1"/>
  <c r="AP1642" i="1" s="1"/>
  <c r="AP1643" i="1" s="1"/>
  <c r="AP1644" i="1" s="1"/>
  <c r="AS2178" i="1"/>
  <c r="AN2178" i="1"/>
  <c r="AR2178" i="1" s="1"/>
  <c r="AJ1305" i="1"/>
  <c r="AL1305" i="1" s="1"/>
  <c r="AP1305" i="1" s="1"/>
  <c r="AO1832" i="1"/>
  <c r="AS1831" i="1"/>
  <c r="AN1831" i="1"/>
  <c r="AR1831" i="1" s="1"/>
  <c r="AJ1757" i="1"/>
  <c r="AL1756" i="1"/>
  <c r="AP1756" i="1" s="1"/>
  <c r="AP1757" i="1" s="1"/>
  <c r="AN943" i="1"/>
  <c r="AR943" i="1" s="1"/>
  <c r="AS943" i="1"/>
  <c r="AN867" i="1"/>
  <c r="AR867" i="1" s="1"/>
  <c r="AS867" i="1"/>
  <c r="AN1276" i="1"/>
  <c r="AR1276" i="1" s="1"/>
  <c r="AS1276" i="1"/>
  <c r="AJ1598" i="1"/>
  <c r="AJ1599" i="1" s="1"/>
  <c r="AJ2361" i="1"/>
  <c r="AJ2362" i="1" s="1"/>
  <c r="AS1994" i="1"/>
  <c r="AN1994" i="1"/>
  <c r="AR1994" i="1" s="1"/>
  <c r="AS1001" i="1"/>
  <c r="AN1001" i="1"/>
  <c r="AR1001" i="1" s="1"/>
  <c r="AN934" i="1"/>
  <c r="AR934" i="1" s="1"/>
  <c r="AS934" i="1"/>
  <c r="AJ1104" i="1"/>
  <c r="AS3027" i="1"/>
  <c r="AN3027" i="1"/>
  <c r="AR3027" i="1" s="1"/>
  <c r="AS1629" i="1"/>
  <c r="AN1629" i="1"/>
  <c r="AR1629" i="1" s="1"/>
  <c r="AS2249" i="1"/>
  <c r="AN2249" i="1"/>
  <c r="AR2249" i="1" s="1"/>
  <c r="AN1188" i="1"/>
  <c r="AR1188" i="1" s="1"/>
  <c r="AS1188" i="1"/>
  <c r="AN1973" i="1"/>
  <c r="AR1973" i="1" s="1"/>
  <c r="AS1973" i="1"/>
  <c r="AN2186" i="1"/>
  <c r="AR2186" i="1" s="1"/>
  <c r="AS2186" i="1"/>
  <c r="AS1049" i="1"/>
  <c r="AN1049" i="1"/>
  <c r="AR1049" i="1" s="1"/>
  <c r="AJ1391" i="1"/>
  <c r="AJ1392" i="1" s="1"/>
  <c r="AL1390" i="1"/>
  <c r="AP1390" i="1" s="1"/>
  <c r="AP1391" i="1" s="1"/>
  <c r="AP1392" i="1" s="1"/>
  <c r="AP1687" i="1"/>
  <c r="AP1688" i="1" s="1"/>
  <c r="AN2604" i="1"/>
  <c r="AR2604" i="1" s="1"/>
  <c r="AS2604" i="1"/>
  <c r="AJ1412" i="1"/>
  <c r="AJ1413" i="1" s="1"/>
  <c r="AL1411" i="1"/>
  <c r="AP1411" i="1" s="1"/>
  <c r="AP1412" i="1" s="1"/>
  <c r="AN2058" i="1"/>
  <c r="AR2058" i="1" s="1"/>
  <c r="AS2058" i="1"/>
  <c r="AN3066" i="1"/>
  <c r="AR3066" i="1" s="1"/>
  <c r="AS3066" i="1"/>
  <c r="AN2458" i="1"/>
  <c r="AR2458" i="1" s="1"/>
  <c r="AS2458" i="1"/>
  <c r="AN1478" i="1"/>
  <c r="AR1478" i="1" s="1"/>
  <c r="AS1478" i="1"/>
  <c r="AN2081" i="1"/>
  <c r="AR2081" i="1" s="1"/>
  <c r="AS2081" i="1"/>
  <c r="AO2663" i="1"/>
  <c r="AS2662" i="1"/>
  <c r="AN2662" i="1"/>
  <c r="AR2662" i="1" s="1"/>
  <c r="AN2040" i="1"/>
  <c r="AR2040" i="1" s="1"/>
  <c r="AS2040" i="1"/>
  <c r="AS2596" i="1"/>
  <c r="AN2596" i="1"/>
  <c r="AR2596" i="1" s="1"/>
  <c r="AN1191" i="1"/>
  <c r="AR1191" i="1" s="1"/>
  <c r="AS1191" i="1"/>
  <c r="AS1420" i="1"/>
  <c r="AN1420" i="1"/>
  <c r="AR1420" i="1" s="1"/>
  <c r="AN2624" i="1"/>
  <c r="AR2624" i="1" s="1"/>
  <c r="AS2624" i="1"/>
  <c r="AS1480" i="1"/>
  <c r="AN1480" i="1"/>
  <c r="AR1480" i="1" s="1"/>
  <c r="AN1632" i="1"/>
  <c r="AR1632" i="1" s="1"/>
  <c r="AS1632" i="1"/>
  <c r="AJ2164" i="1"/>
  <c r="AL2163" i="1"/>
  <c r="AP2163" i="1" s="1"/>
  <c r="AP2164" i="1" s="1"/>
  <c r="AS1052" i="1"/>
  <c r="AN1052" i="1"/>
  <c r="AR1052" i="1" s="1"/>
  <c r="AN2891" i="1"/>
  <c r="AR2891" i="1" s="1"/>
  <c r="AS2891" i="1"/>
  <c r="AS1568" i="1"/>
  <c r="AN1568" i="1"/>
  <c r="AR1568" i="1" s="1"/>
  <c r="AS2800" i="1"/>
  <c r="AN2800" i="1"/>
  <c r="AR2800" i="1" s="1"/>
  <c r="AN2185" i="1"/>
  <c r="AR2185" i="1" s="1"/>
  <c r="AS2185" i="1"/>
  <c r="AS916" i="1"/>
  <c r="AN916" i="1"/>
  <c r="AR916" i="1" s="1"/>
  <c r="AN3061" i="1"/>
  <c r="AR3061" i="1" s="1"/>
  <c r="AS3061" i="1"/>
  <c r="AN1154" i="1"/>
  <c r="AR1154" i="1" s="1"/>
  <c r="AS1154" i="1"/>
  <c r="AN932" i="1"/>
  <c r="AR932" i="1" s="1"/>
  <c r="AS932" i="1"/>
  <c r="AS2361" i="1"/>
  <c r="AN2361" i="1"/>
  <c r="AR2361" i="1" s="1"/>
  <c r="AJ987" i="1"/>
  <c r="AJ988" i="1" s="1"/>
  <c r="AJ989" i="1" s="1"/>
  <c r="AL986" i="1"/>
  <c r="AP986" i="1" s="1"/>
  <c r="AP987" i="1" s="1"/>
  <c r="AP988" i="1" s="1"/>
  <c r="AN2955" i="1"/>
  <c r="AR2955" i="1" s="1"/>
  <c r="AS2955" i="1"/>
  <c r="AN2008" i="1"/>
  <c r="AR2008" i="1" s="1"/>
  <c r="AS2008" i="1"/>
  <c r="AJ2810" i="1"/>
  <c r="AJ2811" i="1" s="1"/>
  <c r="AS2240" i="1"/>
  <c r="AN2240" i="1"/>
  <c r="AR2240" i="1" s="1"/>
  <c r="AN1971" i="1"/>
  <c r="AR1971" i="1" s="1"/>
  <c r="AS1971" i="1"/>
  <c r="AN2270" i="1"/>
  <c r="AR2270" i="1" s="1"/>
  <c r="AS2270" i="1"/>
  <c r="AN2051" i="1"/>
  <c r="AR2051" i="1" s="1"/>
  <c r="AS2051" i="1"/>
  <c r="AO2625" i="1"/>
  <c r="AS2738" i="1"/>
  <c r="AN2738" i="1"/>
  <c r="AR2738" i="1" s="1"/>
  <c r="AJ1089" i="1"/>
  <c r="AJ1090" i="1" s="1"/>
  <c r="AJ1091" i="1" s="1"/>
  <c r="AL1088" i="1"/>
  <c r="AP1088" i="1" s="1"/>
  <c r="AP1089" i="1" s="1"/>
  <c r="AP1090" i="1" s="1"/>
  <c r="AJ2817" i="1"/>
  <c r="AL2816" i="1"/>
  <c r="AP2816" i="1" s="1"/>
  <c r="AP2817" i="1" s="1"/>
  <c r="AN1063" i="1"/>
  <c r="AR1063" i="1" s="1"/>
  <c r="AS1063" i="1"/>
  <c r="AJ1789" i="1"/>
  <c r="AJ1790" i="1" s="1"/>
  <c r="AJ1791" i="1" s="1"/>
  <c r="AL1788" i="1"/>
  <c r="AP1788" i="1" s="1"/>
  <c r="AP1789" i="1" s="1"/>
  <c r="AP1790" i="1" s="1"/>
  <c r="AP1791" i="1" s="1"/>
  <c r="AO1923" i="1"/>
  <c r="AJ2416" i="1"/>
  <c r="AJ2876" i="1"/>
  <c r="AL2875" i="1"/>
  <c r="AP2875" i="1" s="1"/>
  <c r="AP2876" i="1" s="1"/>
  <c r="AN1754" i="1"/>
  <c r="AR1754" i="1" s="1"/>
  <c r="AS1754" i="1"/>
  <c r="AN2388" i="1"/>
  <c r="AR2388" i="1" s="1"/>
  <c r="AS2388" i="1"/>
  <c r="AS2592" i="1"/>
  <c r="AN2592" i="1"/>
  <c r="AR2592" i="1" s="1"/>
  <c r="AS2732" i="1"/>
  <c r="AN2732" i="1"/>
  <c r="AR2732" i="1" s="1"/>
  <c r="AS2120" i="1"/>
  <c r="AN2120" i="1"/>
  <c r="AR2120" i="1" s="1"/>
  <c r="AN3011" i="1"/>
  <c r="AR3011" i="1" s="1"/>
  <c r="AS3011" i="1"/>
  <c r="AJ1182" i="1"/>
  <c r="AJ2145" i="1"/>
  <c r="AJ2146" i="1" s="1"/>
  <c r="AN2903" i="1"/>
  <c r="AR2903" i="1" s="1"/>
  <c r="AS2903" i="1"/>
  <c r="AS1228" i="1"/>
  <c r="AN1228" i="1"/>
  <c r="AR1228" i="1" s="1"/>
  <c r="AN1370" i="1"/>
  <c r="AR1370" i="1" s="1"/>
  <c r="AS1370" i="1"/>
  <c r="AN2088" i="1"/>
  <c r="AR2088" i="1" s="1"/>
  <c r="AS2088" i="1"/>
  <c r="AO2389" i="1"/>
  <c r="AS2586" i="1"/>
  <c r="AN2586" i="1"/>
  <c r="AR2586" i="1" s="1"/>
  <c r="AJ2691" i="1"/>
  <c r="AJ2692" i="1" s="1"/>
  <c r="AJ874" i="1"/>
  <c r="AS1150" i="1"/>
  <c r="AN1150" i="1"/>
  <c r="AR1150" i="1" s="1"/>
  <c r="AJ1252" i="1"/>
  <c r="AL1251" i="1"/>
  <c r="AP1251" i="1" s="1"/>
  <c r="AP1252" i="1" s="1"/>
  <c r="AJ1783" i="1"/>
  <c r="AN1860" i="1"/>
  <c r="AR1860" i="1" s="1"/>
  <c r="AS1860" i="1"/>
  <c r="AS2208" i="1"/>
  <c r="AN2208" i="1"/>
  <c r="AR2208" i="1" s="1"/>
  <c r="AS2314" i="1"/>
  <c r="AN2314" i="1"/>
  <c r="AR2314" i="1" s="1"/>
  <c r="AS1090" i="1"/>
  <c r="AN1090" i="1"/>
  <c r="AR1090" i="1" s="1"/>
  <c r="AJ1191" i="1"/>
  <c r="AJ1192" i="1" s="1"/>
  <c r="AJ1193" i="1" s="1"/>
  <c r="AJ1194" i="1" s="1"/>
  <c r="AJ1436" i="1"/>
  <c r="AL1435" i="1"/>
  <c r="AP1435" i="1" s="1"/>
  <c r="AP1436" i="1" s="1"/>
  <c r="AN2019" i="1"/>
  <c r="AR2019" i="1" s="1"/>
  <c r="AS2019" i="1"/>
  <c r="AN2847" i="1"/>
  <c r="AR2847" i="1" s="1"/>
  <c r="AS2847" i="1"/>
  <c r="AJ2756" i="1"/>
  <c r="AJ2757" i="1" s="1"/>
  <c r="AJ1457" i="1"/>
  <c r="AL1457" i="1" s="1"/>
  <c r="AP1457" i="1" s="1"/>
  <c r="AN2826" i="1"/>
  <c r="AR2826" i="1" s="1"/>
  <c r="AS2826" i="1"/>
  <c r="AN2890" i="1"/>
  <c r="AR2890" i="1" s="1"/>
  <c r="AS2890" i="1"/>
  <c r="AN1611" i="1"/>
  <c r="AR1611" i="1" s="1"/>
  <c r="AS1611" i="1"/>
  <c r="AS2771" i="1"/>
  <c r="AN2771" i="1"/>
  <c r="AR2771" i="1" s="1"/>
  <c r="AS990" i="1"/>
  <c r="AN990" i="1"/>
  <c r="AR990" i="1" s="1"/>
  <c r="AJ2126" i="1"/>
  <c r="AS2357" i="1"/>
  <c r="AN2357" i="1"/>
  <c r="AR2357" i="1" s="1"/>
  <c r="AJ2863" i="1"/>
  <c r="AS1489" i="1"/>
  <c r="AN1489" i="1"/>
  <c r="AR1489" i="1" s="1"/>
  <c r="AO1318" i="1"/>
  <c r="AS1317" i="1"/>
  <c r="AN1317" i="1"/>
  <c r="AR1317" i="1" s="1"/>
  <c r="AO1680" i="1"/>
  <c r="AN1947" i="1"/>
  <c r="AR1947" i="1" s="1"/>
  <c r="AS1947" i="1"/>
  <c r="AS2316" i="1"/>
  <c r="AN2316" i="1"/>
  <c r="AR2316" i="1" s="1"/>
  <c r="AN2405" i="1"/>
  <c r="AR2405" i="1" s="1"/>
  <c r="AS2405" i="1"/>
  <c r="AN2296" i="1"/>
  <c r="AR2296" i="1" s="1"/>
  <c r="AS2296" i="1"/>
  <c r="AJ2218" i="1"/>
  <c r="AN1772" i="1"/>
  <c r="AR1772" i="1" s="1"/>
  <c r="AS1772" i="1"/>
  <c r="AN2150" i="1"/>
  <c r="AR2150" i="1" s="1"/>
  <c r="AS2150" i="1"/>
  <c r="AN2857" i="1"/>
  <c r="AR2857" i="1" s="1"/>
  <c r="AS2857" i="1"/>
  <c r="AN1567" i="1"/>
  <c r="AR1567" i="1" s="1"/>
  <c r="AS1567" i="1"/>
  <c r="AS2878" i="1"/>
  <c r="AN2878" i="1"/>
  <c r="AR2878" i="1" s="1"/>
  <c r="AJ2462" i="1"/>
  <c r="AJ2463" i="1" s="1"/>
  <c r="AJ898" i="1"/>
  <c r="AJ1061" i="1"/>
  <c r="AJ1218" i="1"/>
  <c r="AJ1219" i="1" s="1"/>
  <c r="AS928" i="1"/>
  <c r="AN928" i="1"/>
  <c r="AR928" i="1" s="1"/>
  <c r="AJ883" i="1"/>
  <c r="AN1009" i="1"/>
  <c r="AR1009" i="1" s="1"/>
  <c r="AS1009" i="1"/>
  <c r="AJ1975" i="1"/>
  <c r="AJ1108" i="1"/>
  <c r="AJ1109" i="1" s="1"/>
  <c r="AJ1110" i="1" s="1"/>
  <c r="AJ1584" i="1"/>
  <c r="AJ1585" i="1" s="1"/>
  <c r="AL1583" i="1"/>
  <c r="AP1583" i="1" s="1"/>
  <c r="AP1584" i="1" s="1"/>
  <c r="AN1512" i="1"/>
  <c r="AR1512" i="1" s="1"/>
  <c r="AS1512" i="1"/>
  <c r="AN2477" i="1"/>
  <c r="AR2477" i="1" s="1"/>
  <c r="AS2477" i="1"/>
  <c r="AS952" i="1"/>
  <c r="AN952" i="1"/>
  <c r="AR952" i="1" s="1"/>
  <c r="AJ993" i="1"/>
  <c r="AL992" i="1"/>
  <c r="AP992" i="1" s="1"/>
  <c r="AP993" i="1" s="1"/>
  <c r="AJ2550" i="1"/>
  <c r="AJ2551" i="1" s="1"/>
  <c r="AJ2552" i="1" s="1"/>
  <c r="AJ2553" i="1" s="1"/>
  <c r="AJ2554" i="1" s="1"/>
  <c r="AN1485" i="1"/>
  <c r="AR1485" i="1" s="1"/>
  <c r="AS1485" i="1"/>
  <c r="AJ1001" i="1"/>
  <c r="AJ1002" i="1" s="1"/>
  <c r="AJ2370" i="1"/>
  <c r="AJ2371" i="1" s="1"/>
  <c r="AJ1548" i="1"/>
  <c r="AL1547" i="1"/>
  <c r="AP1547" i="1" s="1"/>
  <c r="AP1548" i="1" s="1"/>
  <c r="AN2667" i="1"/>
  <c r="AR2667" i="1" s="1"/>
  <c r="AS2667" i="1"/>
  <c r="AO2749" i="1"/>
  <c r="AN2748" i="1"/>
  <c r="AR2748" i="1" s="1"/>
  <c r="AS2748" i="1"/>
  <c r="AS2983" i="1"/>
  <c r="AN2983" i="1"/>
  <c r="AR2983" i="1" s="1"/>
  <c r="AN2802" i="1"/>
  <c r="AR2802" i="1" s="1"/>
  <c r="AS2802" i="1"/>
  <c r="AJ2357" i="1"/>
  <c r="AL2356" i="1"/>
  <c r="AP2356" i="1" s="1"/>
  <c r="AP2357" i="1" s="1"/>
  <c r="AJ2347" i="1"/>
  <c r="AL2346" i="1"/>
  <c r="AP2346" i="1" s="1"/>
  <c r="AP2347" i="1" s="1"/>
  <c r="AN2751" i="1"/>
  <c r="AR2751" i="1" s="1"/>
  <c r="AS2751" i="1"/>
  <c r="AS1453" i="1"/>
  <c r="AN1453" i="1"/>
  <c r="AR1453" i="1" s="1"/>
  <c r="AJ1919" i="1"/>
  <c r="AJ1920" i="1" s="1"/>
  <c r="AJ1921" i="1" s="1"/>
  <c r="AL1918" i="1"/>
  <c r="AP1918" i="1" s="1"/>
  <c r="AP1919" i="1" s="1"/>
  <c r="AP1920" i="1" s="1"/>
  <c r="AN2968" i="1"/>
  <c r="AR2968" i="1" s="1"/>
  <c r="AS2968" i="1"/>
  <c r="AN1469" i="1"/>
  <c r="AR1469" i="1" s="1"/>
  <c r="AS1469" i="1"/>
  <c r="AN2030" i="1"/>
  <c r="AR2030" i="1" s="1"/>
  <c r="AS2030" i="1"/>
  <c r="AN2557" i="1"/>
  <c r="AR2557" i="1" s="1"/>
  <c r="AS2557" i="1"/>
  <c r="AO1189" i="1"/>
  <c r="AN2817" i="1"/>
  <c r="AR2817" i="1" s="1"/>
  <c r="AS2817" i="1"/>
  <c r="AJ1931" i="1"/>
  <c r="AJ1932" i="1" s="1"/>
  <c r="AL1930" i="1"/>
  <c r="AP1930" i="1" s="1"/>
  <c r="AP1931" i="1" s="1"/>
  <c r="AN1600" i="1"/>
  <c r="AR1600" i="1" s="1"/>
  <c r="AS1600" i="1"/>
  <c r="AS3080" i="1"/>
  <c r="AN3080" i="1"/>
  <c r="AR3080" i="1" s="1"/>
  <c r="AS1144" i="1"/>
  <c r="AN1144" i="1"/>
  <c r="AR1144" i="1" s="1"/>
  <c r="AS1706" i="1"/>
  <c r="AN1706" i="1"/>
  <c r="AR1706" i="1" s="1"/>
  <c r="AS1838" i="1"/>
  <c r="AN1838" i="1"/>
  <c r="AR1838" i="1" s="1"/>
  <c r="AN3009" i="1"/>
  <c r="AR3009" i="1" s="1"/>
  <c r="AS3009" i="1"/>
  <c r="AN2255" i="1"/>
  <c r="AR2255" i="1" s="1"/>
  <c r="AS2255" i="1"/>
  <c r="AO1330" i="1"/>
  <c r="AS1847" i="1"/>
  <c r="AN1847" i="1"/>
  <c r="AR1847" i="1" s="1"/>
  <c r="AN1231" i="1"/>
  <c r="AR1231" i="1" s="1"/>
  <c r="AS1231" i="1"/>
  <c r="AS1751" i="1"/>
  <c r="AN1751" i="1"/>
  <c r="AR1751" i="1" s="1"/>
  <c r="AN2084" i="1"/>
  <c r="AR2084" i="1" s="1"/>
  <c r="AS2084" i="1"/>
  <c r="AN1054" i="1"/>
  <c r="AR1054" i="1" s="1"/>
  <c r="AS1054" i="1"/>
  <c r="AJ974" i="1"/>
  <c r="AL973" i="1"/>
  <c r="AP973" i="1" s="1"/>
  <c r="AP974" i="1" s="1"/>
  <c r="AJ995" i="1"/>
  <c r="AJ996" i="1" s="1"/>
  <c r="AL994" i="1"/>
  <c r="AP994" i="1" s="1"/>
  <c r="AP995" i="1" s="1"/>
  <c r="AN2772" i="1"/>
  <c r="AR2772" i="1" s="1"/>
  <c r="AS2772" i="1"/>
  <c r="AN2865" i="1"/>
  <c r="AR2865" i="1" s="1"/>
  <c r="AS2865" i="1"/>
  <c r="AN2972" i="1"/>
  <c r="AR2972" i="1" s="1"/>
  <c r="AS2972" i="1"/>
  <c r="AN2810" i="1"/>
  <c r="AR2810" i="1" s="1"/>
  <c r="AS2810" i="1"/>
  <c r="AN2986" i="1"/>
  <c r="AR2986" i="1" s="1"/>
  <c r="AS2986" i="1"/>
  <c r="AJ2972" i="1"/>
  <c r="AL2971" i="1"/>
  <c r="AP2971" i="1" s="1"/>
  <c r="AP2972" i="1" s="1"/>
  <c r="AJ1800" i="1"/>
  <c r="AJ1801" i="1" s="1"/>
  <c r="AJ2173" i="1"/>
  <c r="AJ2174" i="1" s="1"/>
  <c r="AL2172" i="1"/>
  <c r="AP2172" i="1" s="1"/>
  <c r="AP2173" i="1" s="1"/>
  <c r="AP2174" i="1" s="1"/>
  <c r="AN2484" i="1"/>
  <c r="AR2484" i="1" s="1"/>
  <c r="AS2484" i="1"/>
  <c r="AN2267" i="1"/>
  <c r="AR2267" i="1" s="1"/>
  <c r="AS2267" i="1"/>
  <c r="AN2198" i="1"/>
  <c r="AR2198" i="1" s="1"/>
  <c r="AS2198" i="1"/>
  <c r="AN1929" i="1"/>
  <c r="AR1929" i="1" s="1"/>
  <c r="AS1929" i="1"/>
  <c r="AJ2073" i="1"/>
  <c r="AJ2074" i="1" s="1"/>
  <c r="AN2306" i="1"/>
  <c r="AR2306" i="1" s="1"/>
  <c r="AS2306" i="1"/>
  <c r="AS1197" i="1"/>
  <c r="AN1197" i="1"/>
  <c r="AR1197" i="1" s="1"/>
  <c r="AJ1471" i="1"/>
  <c r="AJ1472" i="1" s="1"/>
  <c r="AJ1473" i="1" s="1"/>
  <c r="AL1470" i="1"/>
  <c r="AP1470" i="1" s="1"/>
  <c r="AP1471" i="1" s="1"/>
  <c r="AP1472" i="1" s="1"/>
  <c r="AS2465" i="1"/>
  <c r="AN2465" i="1"/>
  <c r="AR2465" i="1" s="1"/>
  <c r="AN1007" i="1"/>
  <c r="AR1007" i="1" s="1"/>
  <c r="AS1007" i="1"/>
  <c r="AJ1363" i="1"/>
  <c r="AJ1364" i="1" s="1"/>
  <c r="AS2767" i="1"/>
  <c r="AN2767" i="1"/>
  <c r="AR2767" i="1" s="1"/>
  <c r="AJ3006" i="1"/>
  <c r="AL3005" i="1"/>
  <c r="AP3005" i="1" s="1"/>
  <c r="AP3006" i="1" s="1"/>
  <c r="AN1623" i="1"/>
  <c r="AR1623" i="1" s="1"/>
  <c r="AS1623" i="1"/>
  <c r="AS2168" i="1"/>
  <c r="AN2168" i="1"/>
  <c r="AR2168" i="1" s="1"/>
  <c r="AJ2287" i="1"/>
  <c r="AJ3050" i="1"/>
  <c r="AJ3051" i="1" s="1"/>
  <c r="AJ3052" i="1" s="1"/>
  <c r="AN2397" i="1"/>
  <c r="AR2397" i="1" s="1"/>
  <c r="AS2397" i="1"/>
  <c r="AN1658" i="1"/>
  <c r="AR1658" i="1" s="1"/>
  <c r="AS1658" i="1"/>
  <c r="AN1748" i="1"/>
  <c r="AR1748" i="1" s="1"/>
  <c r="AS1748" i="1"/>
  <c r="AN2606" i="1"/>
  <c r="AR2606" i="1" s="1"/>
  <c r="AS2606" i="1"/>
  <c r="AO2950" i="1"/>
  <c r="AJ2026" i="1"/>
  <c r="AJ2118" i="1"/>
  <c r="AJ2253" i="1"/>
  <c r="AL2252" i="1"/>
  <c r="AP2252" i="1" s="1"/>
  <c r="AP2253" i="1" s="1"/>
  <c r="AN2425" i="1"/>
  <c r="AR2425" i="1" s="1"/>
  <c r="AS2425" i="1"/>
  <c r="AN2995" i="1"/>
  <c r="AR2995" i="1" s="1"/>
  <c r="AS2995" i="1"/>
  <c r="AN1508" i="1"/>
  <c r="AR1508" i="1" s="1"/>
  <c r="AS1508" i="1"/>
  <c r="AN2162" i="1"/>
  <c r="AR2162" i="1" s="1"/>
  <c r="AS2162" i="1"/>
  <c r="AJ2614" i="1"/>
  <c r="AJ2769" i="1"/>
  <c r="AN2962" i="1"/>
  <c r="AR2962" i="1" s="1"/>
  <c r="AS2962" i="1"/>
  <c r="AN2454" i="1"/>
  <c r="AR2454" i="1" s="1"/>
  <c r="AS2454" i="1"/>
  <c r="AJ2771" i="1"/>
  <c r="AJ2772" i="1" s="1"/>
  <c r="AN1288" i="1"/>
  <c r="AR1288" i="1" s="1"/>
  <c r="AS1288" i="1"/>
  <c r="AJ1495" i="1"/>
  <c r="AJ1496" i="1" s="1"/>
  <c r="AJ1497" i="1" s="1"/>
  <c r="AJ1498" i="1" s="1"/>
  <c r="AS1589" i="1"/>
  <c r="AN1589" i="1"/>
  <c r="AR1589" i="1" s="1"/>
  <c r="AJ1855" i="1"/>
  <c r="AL1854" i="1"/>
  <c r="AP1854" i="1" s="1"/>
  <c r="AP1855" i="1" s="1"/>
  <c r="AS2055" i="1"/>
  <c r="AN2055" i="1"/>
  <c r="AR2055" i="1" s="1"/>
  <c r="AJ2204" i="1"/>
  <c r="AJ2205" i="1" s="1"/>
  <c r="AL2203" i="1"/>
  <c r="AP2203" i="1" s="1"/>
  <c r="AP2204" i="1" s="1"/>
  <c r="AP2205" i="1" s="1"/>
  <c r="AN2970" i="1"/>
  <c r="AR2970" i="1" s="1"/>
  <c r="AS2970" i="1"/>
  <c r="AJ2865" i="1"/>
  <c r="AL2864" i="1"/>
  <c r="AP2864" i="1" s="1"/>
  <c r="AP2865" i="1" s="1"/>
  <c r="AJ2724" i="1"/>
  <c r="AL2723" i="1"/>
  <c r="AP2723" i="1" s="1"/>
  <c r="AP2724" i="1" s="1"/>
  <c r="AS1757" i="1"/>
  <c r="AN1757" i="1"/>
  <c r="AR1757" i="1" s="1"/>
  <c r="AJ2518" i="1"/>
  <c r="AJ2519" i="1" s="1"/>
  <c r="AL2519" i="1" s="1"/>
  <c r="AP2519" i="1" s="1"/>
  <c r="AJ2799" i="1"/>
  <c r="AJ2800" i="1" s="1"/>
  <c r="AJ2942" i="1"/>
  <c r="AL2942" i="1" s="1"/>
  <c r="AL2941" i="1"/>
  <c r="AP2941" i="1" s="1"/>
  <c r="AJ2296" i="1"/>
  <c r="AJ2297" i="1" s="1"/>
  <c r="AJ1613" i="1"/>
  <c r="AJ1614" i="1" s="1"/>
  <c r="AL1612" i="1"/>
  <c r="AP1612" i="1" s="1"/>
  <c r="AP1613" i="1" s="1"/>
  <c r="AP1614" i="1" s="1"/>
  <c r="AS2785" i="1"/>
  <c r="AN2785" i="1"/>
  <c r="AR2785" i="1" s="1"/>
  <c r="AJ1067" i="1"/>
  <c r="AJ1068" i="1" s="1"/>
  <c r="AJ1069" i="1" s="1"/>
  <c r="AL1066" i="1"/>
  <c r="AP1066" i="1" s="1"/>
  <c r="AP1067" i="1" s="1"/>
  <c r="AP1068" i="1" s="1"/>
  <c r="AN1201" i="1"/>
  <c r="AR1201" i="1" s="1"/>
  <c r="AS1201" i="1"/>
  <c r="AN1238" i="1"/>
  <c r="AR1238" i="1" s="1"/>
  <c r="AS1238" i="1"/>
  <c r="AN1510" i="1"/>
  <c r="AR1510" i="1" s="1"/>
  <c r="AS1510" i="1"/>
  <c r="AN1906" i="1"/>
  <c r="AR1906" i="1" s="1"/>
  <c r="AS1906" i="1"/>
  <c r="AS2113" i="1"/>
  <c r="AN2113" i="1"/>
  <c r="AR2113" i="1" s="1"/>
  <c r="AN1087" i="1"/>
  <c r="AR1087" i="1" s="1"/>
  <c r="AS1087" i="1"/>
  <c r="AS1738" i="1"/>
  <c r="AN1738" i="1"/>
  <c r="AR1738" i="1" s="1"/>
  <c r="AJ2282" i="1"/>
  <c r="AL2282" i="1" s="1"/>
  <c r="AP2282" i="1" s="1"/>
  <c r="AN1975" i="1"/>
  <c r="AR1975" i="1" s="1"/>
  <c r="AS1975" i="1"/>
  <c r="AS1672" i="1"/>
  <c r="AN1672" i="1"/>
  <c r="AR1672" i="1" s="1"/>
  <c r="AJ1379" i="1"/>
  <c r="AJ1380" i="1" s="1"/>
  <c r="AN1212" i="1"/>
  <c r="AR1212" i="1" s="1"/>
  <c r="AS1212" i="1"/>
  <c r="AJ1818" i="1"/>
  <c r="AL1817" i="1"/>
  <c r="AP1817" i="1" s="1"/>
  <c r="AP1818" i="1" s="1"/>
  <c r="AJ1512" i="1"/>
  <c r="AJ3061" i="1"/>
  <c r="AJ1065" i="1"/>
  <c r="AL1064" i="1"/>
  <c r="AP1064" i="1" s="1"/>
  <c r="AP1065" i="1" s="1"/>
  <c r="AJ1591" i="1"/>
  <c r="AJ952" i="1"/>
  <c r="AJ953" i="1" s="1"/>
  <c r="AO926" i="1"/>
  <c r="AS2010" i="1"/>
  <c r="AN2010" i="1"/>
  <c r="AR2010" i="1" s="1"/>
  <c r="AJ1385" i="1"/>
  <c r="AL1384" i="1"/>
  <c r="AP1384" i="1" s="1"/>
  <c r="AP1385" i="1" s="1"/>
  <c r="AS2370" i="1"/>
  <c r="AN2370" i="1"/>
  <c r="AR2370" i="1" s="1"/>
  <c r="AS2867" i="1"/>
  <c r="AN2867" i="1"/>
  <c r="AR2867" i="1" s="1"/>
  <c r="AJ940" i="1"/>
  <c r="AJ941" i="1" s="1"/>
  <c r="AJ2002" i="1"/>
  <c r="AJ2003" i="1" s="1"/>
  <c r="AL2001" i="1"/>
  <c r="AP2001" i="1" s="1"/>
  <c r="AP2002" i="1" s="1"/>
  <c r="AN1495" i="1"/>
  <c r="AR1495" i="1" s="1"/>
  <c r="AS1495" i="1"/>
  <c r="AS2218" i="1"/>
  <c r="AN2218" i="1"/>
  <c r="AR2218" i="1" s="1"/>
  <c r="AN1899" i="1"/>
  <c r="AR1899" i="1" s="1"/>
  <c r="AS1899" i="1"/>
  <c r="AN1992" i="1"/>
  <c r="AR1992" i="1" s="1"/>
  <c r="AS1992" i="1"/>
  <c r="AJ2375" i="1"/>
  <c r="AL2375" i="1" s="1"/>
  <c r="AL2374" i="1"/>
  <c r="AP2374" i="1" s="1"/>
  <c r="AN1234" i="1"/>
  <c r="AR1234" i="1" s="1"/>
  <c r="AS1234" i="1"/>
  <c r="AN2354" i="1"/>
  <c r="AR2354" i="1" s="1"/>
  <c r="AS2354" i="1"/>
  <c r="AN2493" i="1"/>
  <c r="AR2493" i="1" s="1"/>
  <c r="AS2493" i="1"/>
  <c r="AN2191" i="1"/>
  <c r="AR2191" i="1" s="1"/>
  <c r="AS2191" i="1"/>
  <c r="AN2831" i="1"/>
  <c r="AR2831" i="1" s="1"/>
  <c r="AS2831" i="1"/>
  <c r="AN2887" i="1"/>
  <c r="AR2887" i="1" s="1"/>
  <c r="AS2887" i="1"/>
  <c r="AS1916" i="1"/>
  <c r="AN1916" i="1"/>
  <c r="AR1916" i="1" s="1"/>
  <c r="AS3041" i="1"/>
  <c r="AN3041" i="1"/>
  <c r="AR3041" i="1" s="1"/>
  <c r="AN1299" i="1"/>
  <c r="AR1299" i="1" s="1"/>
  <c r="AS1299" i="1"/>
  <c r="AN1895" i="1"/>
  <c r="AR1895" i="1" s="1"/>
  <c r="AS1895" i="1"/>
  <c r="AN1175" i="1"/>
  <c r="AR1175" i="1" s="1"/>
  <c r="AS1175" i="1"/>
  <c r="AN2566" i="1"/>
  <c r="AR2566" i="1" s="1"/>
  <c r="AS2566" i="1"/>
  <c r="AS1661" i="1"/>
  <c r="AN1661" i="1"/>
  <c r="AR1661" i="1" s="1"/>
  <c r="AJ2751" i="1"/>
  <c r="AJ2752" i="1" s="1"/>
  <c r="AJ2753" i="1" s="1"/>
  <c r="AJ2101" i="1"/>
  <c r="AL2100" i="1"/>
  <c r="AP2100" i="1" s="1"/>
  <c r="AP2101" i="1" s="1"/>
  <c r="AS1821" i="1"/>
  <c r="AN1821" i="1"/>
  <c r="AR1821" i="1" s="1"/>
  <c r="AS2881" i="1"/>
  <c r="AN2881" i="1"/>
  <c r="AR2881" i="1" s="1"/>
  <c r="AN2958" i="1"/>
  <c r="AR2958" i="1" s="1"/>
  <c r="AS2958" i="1"/>
  <c r="AN987" i="1"/>
  <c r="AR987" i="1" s="1"/>
  <c r="AS987" i="1"/>
  <c r="AN1142" i="1"/>
  <c r="AR1142" i="1" s="1"/>
  <c r="AS1142" i="1"/>
  <c r="AN1527" i="1"/>
  <c r="AR1527" i="1" s="1"/>
  <c r="AS1527" i="1"/>
  <c r="AN1335" i="1"/>
  <c r="AR1335" i="1" s="1"/>
  <c r="AS1335" i="1"/>
  <c r="AN1535" i="1"/>
  <c r="AR1535" i="1" s="1"/>
  <c r="AS1535" i="1"/>
  <c r="AN2691" i="1"/>
  <c r="AR2691" i="1" s="1"/>
  <c r="AS2691" i="1"/>
  <c r="AJ2603" i="1"/>
  <c r="AJ2604" i="1" s="1"/>
  <c r="AJ2605" i="1" s="1"/>
  <c r="AL2602" i="1"/>
  <c r="AP2602" i="1" s="1"/>
  <c r="AP2603" i="1" s="1"/>
  <c r="AP2604" i="1" s="1"/>
  <c r="AS1904" i="1"/>
  <c r="AN1904" i="1"/>
  <c r="AR1904" i="1" s="1"/>
  <c r="AO1885" i="1"/>
  <c r="AN1884" i="1"/>
  <c r="AR1884" i="1" s="1"/>
  <c r="AS1884" i="1"/>
  <c r="AS2015" i="1"/>
  <c r="AN2015" i="1"/>
  <c r="AR2015" i="1" s="1"/>
  <c r="AJ2986" i="1"/>
  <c r="AJ2987" i="1" s="1"/>
  <c r="AJ2988" i="1" s="1"/>
  <c r="AN1401" i="1"/>
  <c r="AR1401" i="1" s="1"/>
  <c r="AS1401" i="1"/>
  <c r="AJ2015" i="1"/>
  <c r="AL2014" i="1"/>
  <c r="AP2014" i="1" s="1"/>
  <c r="AP2015" i="1" s="1"/>
  <c r="AN3053" i="1"/>
  <c r="AR3053" i="1" s="1"/>
  <c r="AS3053" i="1"/>
  <c r="AS1849" i="1"/>
  <c r="AN1849" i="1"/>
  <c r="AR1849" i="1" s="1"/>
  <c r="AS963" i="1"/>
  <c r="AN963" i="1"/>
  <c r="AR963" i="1" s="1"/>
  <c r="AN2065" i="1"/>
  <c r="AR2065" i="1" s="1"/>
  <c r="AS2065" i="1"/>
  <c r="AN1128" i="1"/>
  <c r="AR1128" i="1" s="1"/>
  <c r="BU1128" i="1" s="1"/>
  <c r="AS1128" i="1"/>
  <c r="AN1556" i="1"/>
  <c r="AR1556" i="1" s="1"/>
  <c r="AS1556" i="1"/>
  <c r="AS2584" i="1"/>
  <c r="AN2584" i="1"/>
  <c r="AR2584" i="1" s="1"/>
  <c r="AN1795" i="1"/>
  <c r="AR1795" i="1" s="1"/>
  <c r="AS1795" i="1"/>
  <c r="AN1880" i="1"/>
  <c r="AR1880" i="1" s="1"/>
  <c r="AS1880" i="1"/>
  <c r="AS2002" i="1"/>
  <c r="AN2002" i="1"/>
  <c r="AR2002" i="1" s="1"/>
  <c r="AJ2640" i="1"/>
  <c r="AN2711" i="1"/>
  <c r="AR2711" i="1" s="1"/>
  <c r="AS2711" i="1"/>
  <c r="AJ2709" i="1"/>
  <c r="AL2708" i="1"/>
  <c r="AP2708" i="1" s="1"/>
  <c r="AP2709" i="1" s="1"/>
  <c r="AJ1335" i="1"/>
  <c r="AJ1658" i="1"/>
  <c r="AJ1659" i="1" s="1"/>
  <c r="AL1657" i="1"/>
  <c r="AP1657" i="1" s="1"/>
  <c r="AP1658" i="1" s="1"/>
  <c r="AP1659" i="1" s="1"/>
  <c r="AN2423" i="1"/>
  <c r="AR2423" i="1" s="1"/>
  <c r="AS2423" i="1"/>
  <c r="AJ2120" i="1"/>
  <c r="AO3028" i="1"/>
  <c r="AN2325" i="1"/>
  <c r="AR2325" i="1" s="1"/>
  <c r="AS2325" i="1"/>
  <c r="AO1630" i="1"/>
  <c r="AN1996" i="1"/>
  <c r="AR1996" i="1" s="1"/>
  <c r="AS1996" i="1"/>
  <c r="AN2111" i="1"/>
  <c r="AR2111" i="1" s="1"/>
  <c r="AS2111" i="1"/>
  <c r="AN1112" i="1"/>
  <c r="AR1112" i="1" s="1"/>
  <c r="AS1112" i="1"/>
  <c r="AO1315" i="1"/>
  <c r="AJ1748" i="1"/>
  <c r="AJ1749" i="1" s="1"/>
  <c r="AJ1750" i="1" s="1"/>
  <c r="AO1791" i="1"/>
  <c r="AN1790" i="1"/>
  <c r="AR1790" i="1" s="1"/>
  <c r="AS1790" i="1"/>
  <c r="AO1890" i="1"/>
  <c r="AN1889" i="1"/>
  <c r="AR1889" i="1" s="1"/>
  <c r="AS1889" i="1"/>
  <c r="AN2321" i="1"/>
  <c r="AR2321" i="1" s="1"/>
  <c r="AS2321" i="1"/>
  <c r="AS3043" i="1"/>
  <c r="AN3043" i="1"/>
  <c r="AR3043" i="1" s="1"/>
  <c r="AN1357" i="1"/>
  <c r="AR1357" i="1" s="1"/>
  <c r="AS1357" i="1"/>
  <c r="AS1846" i="1"/>
  <c r="AN1846" i="1"/>
  <c r="AR1846" i="1" s="1"/>
  <c r="AO2209" i="1"/>
  <c r="AN2843" i="1"/>
  <c r="AR2843" i="1" s="1"/>
  <c r="AS2843" i="1"/>
  <c r="AS2991" i="1"/>
  <c r="AN2991" i="1"/>
  <c r="AR2991" i="1" s="1"/>
  <c r="AN1037" i="1"/>
  <c r="AR1037" i="1" s="1"/>
  <c r="AS1037" i="1"/>
  <c r="AS1295" i="1"/>
  <c r="AN1295" i="1"/>
  <c r="AR1295" i="1" s="1"/>
  <c r="AJ1366" i="1"/>
  <c r="AL1365" i="1"/>
  <c r="AP1365" i="1" s="1"/>
  <c r="AP1366" i="1" s="1"/>
  <c r="AS1559" i="1"/>
  <c r="AN1559" i="1"/>
  <c r="AR1559" i="1" s="1"/>
  <c r="AN1742" i="1"/>
  <c r="AR1742" i="1" s="1"/>
  <c r="AS1742" i="1"/>
  <c r="AN1998" i="1"/>
  <c r="AR1998" i="1" s="1"/>
  <c r="AS1998" i="1"/>
  <c r="AN2432" i="1"/>
  <c r="AR2432" i="1" s="1"/>
  <c r="AS2432" i="1"/>
  <c r="AS2671" i="1"/>
  <c r="AN2671" i="1"/>
  <c r="AR2671" i="1" s="1"/>
  <c r="AN1955" i="1"/>
  <c r="AR1955" i="1" s="1"/>
  <c r="AS1955" i="1"/>
  <c r="AJ2659" i="1"/>
  <c r="AJ2660" i="1" s="1"/>
  <c r="AL2658" i="1"/>
  <c r="AP2658" i="1" s="1"/>
  <c r="AP2659" i="1" s="1"/>
  <c r="AP2660" i="1" s="1"/>
  <c r="AJ1957" i="1"/>
  <c r="AL1956" i="1"/>
  <c r="AP1956" i="1" s="1"/>
  <c r="AP1957" i="1" s="1"/>
  <c r="AJ961" i="1"/>
  <c r="AJ962" i="1" s="1"/>
  <c r="AJ1708" i="1"/>
  <c r="AJ2149" i="1"/>
  <c r="AJ2150" i="1" s="1"/>
  <c r="AL2148" i="1"/>
  <c r="AP2148" i="1" s="1"/>
  <c r="AP2149" i="1" s="1"/>
  <c r="AP2150" i="1" s="1"/>
  <c r="AN2323" i="1"/>
  <c r="AR2323" i="1" s="1"/>
  <c r="AS2323" i="1"/>
  <c r="AN1254" i="1"/>
  <c r="AR1254" i="1" s="1"/>
  <c r="AS1254" i="1"/>
  <c r="AJ1510" i="1"/>
  <c r="AJ2028" i="1"/>
  <c r="AS2149" i="1"/>
  <c r="AN2149" i="1"/>
  <c r="AR2149" i="1" s="1"/>
  <c r="AN2497" i="1"/>
  <c r="AR2497" i="1" s="1"/>
  <c r="AS2497" i="1"/>
  <c r="AN896" i="1"/>
  <c r="AR896" i="1" s="1"/>
  <c r="AS896" i="1"/>
  <c r="AJ3037" i="1"/>
  <c r="AJ3038" i="1" s="1"/>
  <c r="AL3038" i="1" s="1"/>
  <c r="AP3038" i="1" s="1"/>
  <c r="AO2752" i="1"/>
  <c r="AJ1703" i="1"/>
  <c r="AS959" i="1"/>
  <c r="AN959" i="1"/>
  <c r="AR959" i="1" s="1"/>
  <c r="AN1368" i="1"/>
  <c r="AR1368" i="1" s="1"/>
  <c r="AS1368" i="1"/>
  <c r="AJ2867" i="1"/>
  <c r="AJ2868" i="1" s="1"/>
  <c r="AN2028" i="1"/>
  <c r="AR2028" i="1" s="1"/>
  <c r="AS2028" i="1"/>
  <c r="AS898" i="1"/>
  <c r="AN898" i="1"/>
  <c r="AR898" i="1" s="1"/>
  <c r="AJ2208" i="1"/>
  <c r="AJ2209" i="1" s="1"/>
  <c r="AJ2210" i="1" s="1"/>
  <c r="AL2207" i="1"/>
  <c r="AP2207" i="1" s="1"/>
  <c r="AP2208" i="1" s="1"/>
  <c r="AP2209" i="1" s="1"/>
  <c r="AP2210" i="1" s="1"/>
  <c r="AN2307" i="1"/>
  <c r="AR2307" i="1" s="1"/>
  <c r="AS2307" i="1"/>
  <c r="AN1591" i="1"/>
  <c r="AR1591" i="1" s="1"/>
  <c r="AS1591" i="1"/>
  <c r="AN1082" i="1"/>
  <c r="AR1082" i="1" s="1"/>
  <c r="AS1082" i="1"/>
  <c r="AN1067" i="1"/>
  <c r="AR1067" i="1" s="1"/>
  <c r="AS1067" i="1"/>
  <c r="AS993" i="1"/>
  <c r="AN993" i="1"/>
  <c r="AR993" i="1" s="1"/>
  <c r="AJ2109" i="1"/>
  <c r="AJ2110" i="1" s="1"/>
  <c r="AL2108" i="1"/>
  <c r="AP2108" i="1" s="1"/>
  <c r="AP2109" i="1" s="1"/>
  <c r="AN1542" i="1"/>
  <c r="AR1542" i="1" s="1"/>
  <c r="AS1542" i="1"/>
  <c r="AS2024" i="1"/>
  <c r="AN2024" i="1"/>
  <c r="AR2024" i="1" s="1"/>
  <c r="AN2235" i="1"/>
  <c r="AR2235" i="1" s="1"/>
  <c r="AS2235" i="1"/>
  <c r="AO2485" i="1"/>
  <c r="AO2739" i="1"/>
  <c r="AS2004" i="1"/>
  <c r="AN2004" i="1"/>
  <c r="AR2004" i="1" s="1"/>
  <c r="AN970" i="1"/>
  <c r="AR970" i="1" s="1"/>
  <c r="AS970" i="1"/>
  <c r="AJ1762" i="1"/>
  <c r="AJ1763" i="1" s="1"/>
  <c r="AJ1764" i="1" s="1"/>
  <c r="AL1761" i="1"/>
  <c r="AP1761" i="1" s="1"/>
  <c r="AP1762" i="1" s="1"/>
  <c r="AP1763" i="1" s="1"/>
  <c r="AP1764" i="1" s="1"/>
  <c r="AS2665" i="1"/>
  <c r="AN2665" i="1"/>
  <c r="AR2665" i="1" s="1"/>
  <c r="AN1013" i="1"/>
  <c r="AR1013" i="1" s="1"/>
  <c r="AS1013" i="1"/>
  <c r="AN1242" i="1"/>
  <c r="AR1242" i="1" s="1"/>
  <c r="AS1242" i="1"/>
  <c r="AJ1398" i="1"/>
  <c r="AL1397" i="1"/>
  <c r="AP1397" i="1" s="1"/>
  <c r="AP1398" i="1" s="1"/>
  <c r="AO2273" i="1"/>
  <c r="AN2781" i="1"/>
  <c r="AR2781" i="1" s="1"/>
  <c r="AS2781" i="1"/>
  <c r="AN1377" i="1"/>
  <c r="AR1377" i="1" s="1"/>
  <c r="AS1377" i="1"/>
  <c r="AN2430" i="1"/>
  <c r="AR2430" i="1" s="1"/>
  <c r="AS2430" i="1"/>
  <c r="AN2523" i="1"/>
  <c r="AR2523" i="1" s="1"/>
  <c r="AS2523" i="1"/>
  <c r="AJ1112" i="1"/>
  <c r="AJ1113" i="1" s="1"/>
  <c r="AJ1114" i="1" s="1"/>
  <c r="AS890" i="1"/>
  <c r="AN890" i="1"/>
  <c r="AR890" i="1" s="1"/>
  <c r="AN1071" i="1"/>
  <c r="AR1071" i="1" s="1"/>
  <c r="AS1071" i="1"/>
  <c r="AS1464" i="1"/>
  <c r="AN1464" i="1"/>
  <c r="AR1464" i="1" s="1"/>
  <c r="AO1551" i="1"/>
  <c r="AJ1982" i="1"/>
  <c r="AJ1983" i="1" s="1"/>
  <c r="AN2421" i="1"/>
  <c r="AR2421" i="1" s="1"/>
  <c r="AS2421" i="1"/>
  <c r="AN1097" i="1"/>
  <c r="AR1097" i="1" s="1"/>
  <c r="AS1097" i="1"/>
  <c r="AO1364" i="1"/>
  <c r="AN1911" i="1"/>
  <c r="AR1911" i="1" s="1"/>
  <c r="AS1911" i="1"/>
  <c r="AJ2055" i="1"/>
  <c r="AJ2056" i="1" s="1"/>
  <c r="AJ2057" i="1" s="1"/>
  <c r="AL2054" i="1"/>
  <c r="AP2054" i="1" s="1"/>
  <c r="AP2055" i="1" s="1"/>
  <c r="AP2056" i="1" s="1"/>
  <c r="AS1099" i="1"/>
  <c r="AN1099" i="1"/>
  <c r="AR1099" i="1" s="1"/>
  <c r="AO2507" i="1"/>
  <c r="AN2506" i="1"/>
  <c r="AR2506" i="1" s="1"/>
  <c r="AS2506" i="1"/>
  <c r="AO1515" i="1"/>
  <c r="AJ2411" i="1"/>
  <c r="AS2532" i="1"/>
  <c r="AN2532" i="1"/>
  <c r="AR2532" i="1" s="1"/>
  <c r="AN1646" i="1"/>
  <c r="AR1646" i="1" s="1"/>
  <c r="AS1646" i="1"/>
  <c r="AS2400" i="1"/>
  <c r="AN2400" i="1"/>
  <c r="AR2400" i="1" s="1"/>
  <c r="AJ1037" i="1"/>
  <c r="AN1184" i="1"/>
  <c r="AR1184" i="1" s="1"/>
  <c r="AS1184" i="1"/>
  <c r="AS1602" i="1"/>
  <c r="AN1602" i="1"/>
  <c r="AR1602" i="1" s="1"/>
  <c r="AS1652" i="1"/>
  <c r="AN1652" i="1"/>
  <c r="AR1652" i="1" s="1"/>
  <c r="AJ1998" i="1"/>
  <c r="AN2155" i="1"/>
  <c r="AR2155" i="1" s="1"/>
  <c r="AS2155" i="1"/>
  <c r="AO2330" i="1"/>
  <c r="AJ2432" i="1"/>
  <c r="AN2742" i="1"/>
  <c r="AR2742" i="1" s="1"/>
  <c r="AS2742" i="1"/>
  <c r="AJ2970" i="1"/>
  <c r="AS961" i="1"/>
  <c r="AN961" i="1"/>
  <c r="AR961" i="1" s="1"/>
  <c r="AJ1216" i="1"/>
  <c r="AL1216" i="1" s="1"/>
  <c r="AP1216" i="1" s="1"/>
  <c r="AS1092" i="1"/>
  <c r="AN1092" i="1"/>
  <c r="AR1092" i="1" s="1"/>
  <c r="AJ1276" i="1"/>
  <c r="AL1275" i="1"/>
  <c r="AP1275" i="1" s="1"/>
  <c r="AP1276" i="1" s="1"/>
  <c r="AN1524" i="1"/>
  <c r="AR1524" i="1" s="1"/>
  <c r="AS1524" i="1"/>
  <c r="AJ2385" i="1"/>
  <c r="AJ2386" i="1" s="1"/>
  <c r="AS1233" i="1"/>
  <c r="AN1233" i="1"/>
  <c r="AR1233" i="1" s="1"/>
  <c r="AN1768" i="1"/>
  <c r="AR1768" i="1" s="1"/>
  <c r="AS1768" i="1"/>
  <c r="AO1874" i="1"/>
  <c r="AS2460" i="1"/>
  <c r="AN2460" i="1"/>
  <c r="AR2460" i="1" s="1"/>
  <c r="AN3037" i="1"/>
  <c r="AR3037" i="1" s="1"/>
  <c r="AS3037" i="1"/>
  <c r="AJ2388" i="1"/>
  <c r="AJ2389" i="1" s="1"/>
  <c r="AJ2390" i="1" s="1"/>
  <c r="AJ2391" i="1" s="1"/>
  <c r="AL2387" i="1"/>
  <c r="AP2387" i="1" s="1"/>
  <c r="AP2388" i="1" s="1"/>
  <c r="AP2389" i="1" s="1"/>
  <c r="AP2390" i="1" s="1"/>
  <c r="AP2391" i="1" s="1"/>
  <c r="AJ2509" i="1"/>
  <c r="AJ2510" i="1" s="1"/>
  <c r="AJ2511" i="1" s="1"/>
  <c r="AL2511" i="1" s="1"/>
  <c r="AP2511" i="1" s="1"/>
  <c r="AJ1260" i="1"/>
  <c r="AJ1261" i="1" s="1"/>
  <c r="AL1259" i="1"/>
  <c r="AP1259" i="1" s="1"/>
  <c r="AP1260" i="1" s="1"/>
  <c r="AP1261" i="1" s="1"/>
  <c r="AJ1719" i="1"/>
  <c r="AJ1720" i="1" s="1"/>
  <c r="AL1718" i="1"/>
  <c r="AP1718" i="1" s="1"/>
  <c r="AP1719" i="1" s="1"/>
  <c r="AP1720" i="1" s="1"/>
  <c r="AS1345" i="1"/>
  <c r="AN1345" i="1"/>
  <c r="AR1345" i="1" s="1"/>
  <c r="AJ1781" i="1"/>
  <c r="AL1780" i="1"/>
  <c r="AP1780" i="1" s="1"/>
  <c r="AP1781" i="1" s="1"/>
  <c r="AN2204" i="1"/>
  <c r="AR2204" i="1" s="1"/>
  <c r="AS2204" i="1"/>
  <c r="AS2703" i="1"/>
  <c r="AN2703" i="1"/>
  <c r="AR2703" i="1" s="1"/>
  <c r="AN1939" i="1"/>
  <c r="AR1939" i="1" s="1"/>
  <c r="AS1939" i="1"/>
  <c r="AO1083" i="1"/>
  <c r="AO1730" i="1"/>
  <c r="AO2822" i="1"/>
  <c r="AN1034" i="1"/>
  <c r="AR1034" i="1" s="1"/>
  <c r="AS1034" i="1"/>
  <c r="AN2588" i="1"/>
  <c r="AR2588" i="1" s="1"/>
  <c r="AS2588" i="1"/>
  <c r="AN1593" i="1"/>
  <c r="AR1593" i="1" s="1"/>
  <c r="AS1593" i="1"/>
  <c r="AN1957" i="1"/>
  <c r="AR1957" i="1" s="1"/>
  <c r="AS1957" i="1"/>
  <c r="AP2750" i="1"/>
  <c r="AP2751" i="1" s="1"/>
  <c r="AP2752" i="1" s="1"/>
  <c r="AN2490" i="1"/>
  <c r="AR2490" i="1" s="1"/>
  <c r="AS2490" i="1"/>
  <c r="AN1719" i="1"/>
  <c r="AR1719" i="1" s="1"/>
  <c r="AS1719" i="1"/>
  <c r="AS1350" i="1"/>
  <c r="AN1350" i="1"/>
  <c r="AR1350" i="1" s="1"/>
  <c r="AN2684" i="1"/>
  <c r="AR2684" i="1" s="1"/>
  <c r="AS2684" i="1"/>
  <c r="AN2449" i="1"/>
  <c r="AR2449" i="1" s="1"/>
  <c r="AS2449" i="1"/>
  <c r="AN1210" i="1"/>
  <c r="AR1210" i="1" s="1"/>
  <c r="AS1210" i="1"/>
  <c r="AS2264" i="1"/>
  <c r="AN2264" i="1"/>
  <c r="AR2264" i="1" s="1"/>
  <c r="AN1326" i="1"/>
  <c r="AR1326" i="1" s="1"/>
  <c r="AS1326" i="1"/>
  <c r="AJ1383" i="1"/>
  <c r="AL1382" i="1"/>
  <c r="AP1382" i="1" s="1"/>
  <c r="AP1383" i="1" s="1"/>
  <c r="AN2122" i="1"/>
  <c r="AR2122" i="1" s="1"/>
  <c r="AS2122" i="1"/>
  <c r="AJ2977" i="1"/>
  <c r="AL2977" i="1" s="1"/>
  <c r="AL2976" i="1"/>
  <c r="AP2976" i="1" s="1"/>
  <c r="AP2977" i="1" s="1"/>
  <c r="AN3048" i="1"/>
  <c r="AR3048" i="1" s="1"/>
  <c r="AS3048" i="1"/>
  <c r="AJ1063" i="1"/>
  <c r="AN1697" i="1"/>
  <c r="AR1697" i="1" s="1"/>
  <c r="AS1697" i="1"/>
  <c r="AN2073" i="1"/>
  <c r="AR2073" i="1" s="1"/>
  <c r="AS2073" i="1"/>
  <c r="AJ2444" i="1"/>
  <c r="AJ2445" i="1" s="1"/>
  <c r="AJ2446" i="1" s="1"/>
  <c r="AJ2447" i="1" s="1"/>
  <c r="AL2443" i="1"/>
  <c r="AP2443" i="1" s="1"/>
  <c r="AP2444" i="1" s="1"/>
  <c r="AP2445" i="1" s="1"/>
  <c r="AP2446" i="1" s="1"/>
  <c r="AJ2053" i="1"/>
  <c r="AL2052" i="1"/>
  <c r="AP2052" i="1" s="1"/>
  <c r="AP2053" i="1" s="1"/>
  <c r="AN2258" i="1"/>
  <c r="AR2258" i="1" s="1"/>
  <c r="AS2258" i="1"/>
  <c r="AN2402" i="1"/>
  <c r="AR2402" i="1" s="1"/>
  <c r="AS2402" i="1"/>
  <c r="AJ920" i="1"/>
  <c r="AL919" i="1"/>
  <c r="AP919" i="1" s="1"/>
  <c r="AP920" i="1" s="1"/>
  <c r="AS2287" i="1"/>
  <c r="AN2287" i="1"/>
  <c r="AR2287" i="1" s="1"/>
  <c r="AN2139" i="1"/>
  <c r="AR2139" i="1" s="1"/>
  <c r="AS2139" i="1"/>
  <c r="AS2947" i="1"/>
  <c r="AN2947" i="1"/>
  <c r="AR2947" i="1" s="1"/>
  <c r="AS1003" i="1"/>
  <c r="AN1003" i="1"/>
  <c r="AR1003" i="1" s="1"/>
  <c r="AS1333" i="1"/>
  <c r="AN1333" i="1"/>
  <c r="AR1333" i="1" s="1"/>
  <c r="AJ1188" i="1"/>
  <c r="AJ1189" i="1" s="1"/>
  <c r="AL1187" i="1"/>
  <c r="AP1187" i="1" s="1"/>
  <c r="AP1188" i="1" s="1"/>
  <c r="AP1189" i="1" s="1"/>
  <c r="AN1726" i="1"/>
  <c r="AR1726" i="1" s="1"/>
  <c r="AS1726" i="1"/>
  <c r="AJ2242" i="1"/>
  <c r="AN2640" i="1"/>
  <c r="AR2640" i="1" s="1"/>
  <c r="AS2640" i="1"/>
  <c r="AN2993" i="1"/>
  <c r="AR2993" i="1" s="1"/>
  <c r="AS2993" i="1"/>
  <c r="AJ1205" i="1"/>
  <c r="AL1205" i="1" s="1"/>
  <c r="AP1205" i="1" s="1"/>
  <c r="AJ1286" i="1"/>
  <c r="AL1285" i="1"/>
  <c r="AP1285" i="1" s="1"/>
  <c r="AP1286" i="1" s="1"/>
  <c r="AS1492" i="1"/>
  <c r="AN1492" i="1"/>
  <c r="AR1492" i="1" s="1"/>
  <c r="AS1670" i="1"/>
  <c r="AN1670" i="1"/>
  <c r="AR1670" i="1" s="1"/>
  <c r="AJ1823" i="1"/>
  <c r="AJ1824" i="1" s="1"/>
  <c r="AJ1825" i="1" s="1"/>
  <c r="AL1825" i="1" s="1"/>
  <c r="AN2852" i="1"/>
  <c r="AR2852" i="1" s="1"/>
  <c r="AS2852" i="1"/>
  <c r="AN1604" i="1"/>
  <c r="AR1604" i="1" s="1"/>
  <c r="AS1604" i="1"/>
  <c r="AJ1013" i="1"/>
  <c r="AN1404" i="1"/>
  <c r="AR1404" i="1" s="1"/>
  <c r="AS1404" i="1"/>
  <c r="AJ1236" i="1"/>
  <c r="AL1235" i="1"/>
  <c r="AP1235" i="1" s="1"/>
  <c r="AP1236" i="1" s="1"/>
  <c r="AO1392" i="1"/>
  <c r="AS1391" i="1"/>
  <c r="AN1391" i="1"/>
  <c r="AR1391" i="1" s="1"/>
  <c r="AN1824" i="1"/>
  <c r="AR1824" i="1" s="1"/>
  <c r="AS1824" i="1"/>
  <c r="AN2032" i="1"/>
  <c r="AR2032" i="1" s="1"/>
  <c r="AS2032" i="1"/>
  <c r="AS2546" i="1"/>
  <c r="AN2546" i="1"/>
  <c r="AR2546" i="1" s="1"/>
  <c r="AJ2727" i="1"/>
  <c r="AJ2728" i="1" s="1"/>
  <c r="AL2726" i="1"/>
  <c r="AP2726" i="1" s="1"/>
  <c r="AP2727" i="1" s="1"/>
  <c r="AP2728" i="1" s="1"/>
  <c r="AN3084" i="1"/>
  <c r="AS3084" i="1"/>
  <c r="AN2651" i="1"/>
  <c r="AR2651" i="1" s="1"/>
  <c r="AS2651" i="1"/>
  <c r="AS1982" i="1"/>
  <c r="AN1982" i="1"/>
  <c r="AR1982" i="1" s="1"/>
  <c r="AJ2321" i="1"/>
  <c r="AJ2642" i="1"/>
  <c r="AJ2643" i="1" s="1"/>
  <c r="AN2896" i="1"/>
  <c r="AR2896" i="1" s="1"/>
  <c r="AS2896" i="1"/>
  <c r="AN2954" i="1"/>
  <c r="AR2954" i="1" s="1"/>
  <c r="AS2954" i="1"/>
  <c r="AN995" i="1"/>
  <c r="AR995" i="1" s="1"/>
  <c r="AS995" i="1"/>
  <c r="AJ1097" i="1"/>
  <c r="AJ1098" i="1" s="1"/>
  <c r="AJ1222" i="1"/>
  <c r="AO1609" i="1"/>
  <c r="AJ1846" i="1"/>
  <c r="AJ1847" i="1" s="1"/>
  <c r="AJ2495" i="1"/>
  <c r="AL2495" i="1" s="1"/>
  <c r="AP2495" i="1" s="1"/>
  <c r="AN1015" i="1"/>
  <c r="AR1015" i="1" s="1"/>
  <c r="AS1015" i="1"/>
  <c r="AO1749" i="1"/>
  <c r="AJ1813" i="1"/>
  <c r="AJ1814" i="1" s="1"/>
  <c r="AL1812" i="1"/>
  <c r="AP1812" i="1" s="1"/>
  <c r="AP1813" i="1" s="1"/>
  <c r="AN1919" i="1"/>
  <c r="AR1919" i="1" s="1"/>
  <c r="AS1919" i="1"/>
  <c r="AN2411" i="1"/>
  <c r="AR2411" i="1" s="1"/>
  <c r="AS2411" i="1"/>
  <c r="AN2540" i="1"/>
  <c r="AR2540" i="1" s="1"/>
  <c r="AS2540" i="1"/>
  <c r="AJ2854" i="1"/>
  <c r="AJ2855" i="1" s="1"/>
  <c r="AJ1646" i="1"/>
  <c r="AJ1647" i="1" s="1"/>
  <c r="AJ2843" i="1"/>
  <c r="AJ2844" i="1" s="1"/>
  <c r="AS1414" i="1"/>
  <c r="AN1414" i="1"/>
  <c r="AR1414" i="1" s="1"/>
  <c r="AJ1559" i="1"/>
  <c r="AJ1560" i="1" s="1"/>
  <c r="AJ1561" i="1" s="1"/>
  <c r="AJ1652" i="1"/>
  <c r="AJ1653" i="1" s="1"/>
  <c r="AJ1742" i="1"/>
  <c r="AJ1876" i="1"/>
  <c r="AJ1877" i="1" s="1"/>
  <c r="AN2090" i="1"/>
  <c r="AR2090" i="1" s="1"/>
  <c r="AS2090" i="1"/>
  <c r="AS2622" i="1"/>
  <c r="AN2622" i="1"/>
  <c r="AR2622" i="1" s="1"/>
  <c r="AN1553" i="1"/>
  <c r="AR1553" i="1" s="1"/>
  <c r="AS1553" i="1"/>
  <c r="AJ1955" i="1"/>
  <c r="AJ2997" i="1"/>
  <c r="AJ2998" i="1" s="1"/>
  <c r="AS2372" i="1"/>
  <c r="AN2372" i="1"/>
  <c r="AR2372" i="1" s="1"/>
  <c r="AS1708" i="1"/>
  <c r="AN1708" i="1"/>
  <c r="AR1708" i="1" s="1"/>
  <c r="AJ2323" i="1"/>
  <c r="AJ2324" i="1" s="1"/>
  <c r="AN3045" i="1"/>
  <c r="AR3045" i="1" s="1"/>
  <c r="AS3045" i="1"/>
  <c r="AJ1017" i="1"/>
  <c r="AL1016" i="1"/>
  <c r="AP1016" i="1" s="1"/>
  <c r="AP1017" i="1" s="1"/>
  <c r="AJ1164" i="1"/>
  <c r="AN1260" i="1"/>
  <c r="AR1260" i="1" s="1"/>
  <c r="AS1260" i="1"/>
  <c r="AJ2957" i="1"/>
  <c r="AJ2958" i="1" s="1"/>
  <c r="AJ1524" i="1"/>
  <c r="AJ1525" i="1" s="1"/>
  <c r="AJ1526" i="1" s="1"/>
  <c r="AN2399" i="1"/>
  <c r="AR2399" i="1" s="1"/>
  <c r="AS2399" i="1"/>
  <c r="AN974" i="1"/>
  <c r="AR974" i="1" s="1"/>
  <c r="AS974" i="1"/>
  <c r="AJ1768" i="1"/>
  <c r="AJ1769" i="1" s="1"/>
  <c r="AS1533" i="1"/>
  <c r="AN1533" i="1"/>
  <c r="AR1533" i="1" s="1"/>
  <c r="AJ1424" i="1"/>
  <c r="AJ1425" i="1" s="1"/>
  <c r="AN2603" i="1"/>
  <c r="AR2603" i="1" s="1"/>
  <c r="AS2603" i="1"/>
  <c r="AO2510" i="1"/>
  <c r="AS2509" i="1"/>
  <c r="AN2509" i="1"/>
  <c r="AR2509" i="1" s="1"/>
  <c r="AN1290" i="1"/>
  <c r="AR1290" i="1" s="1"/>
  <c r="AS1290" i="1"/>
  <c r="AJ1131" i="1"/>
  <c r="AJ1132" i="1" s="1"/>
  <c r="AS1443" i="1"/>
  <c r="AN1443" i="1"/>
  <c r="AR1443" i="1" s="1"/>
  <c r="AN946" i="1"/>
  <c r="AR946" i="1" s="1"/>
  <c r="AS946" i="1"/>
  <c r="AJ2703" i="1"/>
  <c r="AJ972" i="1"/>
  <c r="AS1745" i="1"/>
  <c r="AN1745" i="1"/>
  <c r="AR1745" i="1" s="1"/>
  <c r="AJ1430" i="1"/>
  <c r="AL1429" i="1"/>
  <c r="AP1429" i="1" s="1"/>
  <c r="AP1430" i="1" s="1"/>
  <c r="AN1108" i="1"/>
  <c r="AR1108" i="1" s="1"/>
  <c r="AS1108" i="1"/>
  <c r="AS900" i="1"/>
  <c r="AN900" i="1"/>
  <c r="AR900" i="1" s="1"/>
  <c r="AS1808" i="1"/>
  <c r="AN1808" i="1"/>
  <c r="AR1808" i="1" s="1"/>
  <c r="AO2153" i="1"/>
  <c r="AN2152" i="1"/>
  <c r="AR2152" i="1" s="1"/>
  <c r="AS2152" i="1"/>
  <c r="AN2078" i="1"/>
  <c r="AR2078" i="1" s="1"/>
  <c r="AS2078" i="1"/>
  <c r="AJ1913" i="1"/>
  <c r="AS1570" i="1"/>
  <c r="AN1570" i="1"/>
  <c r="AR1570" i="1" s="1"/>
  <c r="AJ2493" i="1"/>
  <c r="AL2492" i="1"/>
  <c r="AP2492" i="1" s="1"/>
  <c r="AP2493" i="1" s="1"/>
  <c r="AJ3076" i="1"/>
  <c r="AL3075" i="1"/>
  <c r="AP3075" i="1" s="1"/>
  <c r="AP3076" i="1" s="1"/>
  <c r="AN1710" i="1"/>
  <c r="AR1710" i="1" s="1"/>
  <c r="AS1710" i="1"/>
  <c r="AN2850" i="1"/>
  <c r="AR2850" i="1" s="1"/>
  <c r="AS2850" i="1"/>
  <c r="AS1871" i="1"/>
  <c r="AN1871" i="1"/>
  <c r="AR1871" i="1" s="1"/>
  <c r="AO3067" i="1"/>
  <c r="AJ970" i="1"/>
  <c r="AL969" i="1"/>
  <c r="AP969" i="1" s="1"/>
  <c r="AP970" i="1" s="1"/>
  <c r="AN1675" i="1"/>
  <c r="AR1675" i="1" s="1"/>
  <c r="AS1675" i="1"/>
  <c r="AN2442" i="1"/>
  <c r="AR2442" i="1" s="1"/>
  <c r="AS2442" i="1"/>
  <c r="AN2499" i="1"/>
  <c r="AR2499" i="1" s="1"/>
  <c r="AS2499" i="1"/>
  <c r="AN1913" i="1"/>
  <c r="AR1913" i="1" s="1"/>
  <c r="AS1913" i="1"/>
  <c r="AO2482" i="1"/>
  <c r="AS2899" i="1"/>
  <c r="AS2900" i="1" s="1"/>
  <c r="AN2899" i="1"/>
  <c r="AR2899" i="1" s="1"/>
  <c r="AJ1263" i="1"/>
  <c r="AJ1264" i="1" s="1"/>
  <c r="AJ1265" i="1" s="1"/>
  <c r="AN1389" i="1"/>
  <c r="AR1389" i="1" s="1"/>
  <c r="AS1389" i="1"/>
  <c r="AN1635" i="1"/>
  <c r="AR1635" i="1" s="1"/>
  <c r="AS1635" i="1"/>
  <c r="AN1383" i="1"/>
  <c r="AR1383" i="1" s="1"/>
  <c r="AS1383" i="1"/>
  <c r="AJ1542" i="1"/>
  <c r="AJ1543" i="1" s="1"/>
  <c r="AJ1726" i="1"/>
  <c r="AJ2152" i="1"/>
  <c r="AJ2153" i="1" s="1"/>
  <c r="AS2746" i="1"/>
  <c r="AN2746" i="1"/>
  <c r="AR2746" i="1" s="1"/>
  <c r="AN976" i="1"/>
  <c r="AR976" i="1" s="1"/>
  <c r="AS976" i="1"/>
  <c r="AS1129" i="1"/>
  <c r="AN1129" i="1"/>
  <c r="AR1129" i="1" s="1"/>
  <c r="BU1129" i="1" s="1"/>
  <c r="AJ1670" i="1"/>
  <c r="AS1823" i="1"/>
  <c r="AN1823" i="1"/>
  <c r="AR1823" i="1" s="1"/>
  <c r="AS2565" i="1"/>
  <c r="AN2565" i="1"/>
  <c r="AR2565" i="1" s="1"/>
  <c r="AN1789" i="1"/>
  <c r="AR1789" i="1" s="1"/>
  <c r="AS1789" i="1"/>
  <c r="AJ2047" i="1"/>
  <c r="AJ2048" i="1" s="1"/>
  <c r="AJ2049" i="1" s="1"/>
  <c r="AL2046" i="1"/>
  <c r="AP2046" i="1" s="1"/>
  <c r="AP2047" i="1" s="1"/>
  <c r="AP2048" i="1" s="1"/>
  <c r="AS2160" i="1"/>
  <c r="AN2160" i="1"/>
  <c r="AR2160" i="1" s="1"/>
  <c r="AO1258" i="1"/>
  <c r="AJ1307" i="1"/>
  <c r="AJ1308" i="1" s="1"/>
  <c r="AS1572" i="1"/>
  <c r="AN1572" i="1"/>
  <c r="AR1572" i="1" s="1"/>
  <c r="AJ2124" i="1"/>
  <c r="AS2300" i="1"/>
  <c r="AN2300" i="1"/>
  <c r="AR2300" i="1" s="1"/>
  <c r="AJ2430" i="1"/>
  <c r="AS2925" i="1"/>
  <c r="AN2925" i="1"/>
  <c r="AR2925" i="1" s="1"/>
  <c r="AJ1337" i="1"/>
  <c r="AL1336" i="1"/>
  <c r="AP1336" i="1" s="1"/>
  <c r="AP1337" i="1" s="1"/>
  <c r="AN1762" i="1"/>
  <c r="AR1762" i="1" s="1"/>
  <c r="AS1762" i="1"/>
  <c r="AO2445" i="1"/>
  <c r="AO2904" i="1"/>
  <c r="AJ2954" i="1"/>
  <c r="AJ2955" i="1" s="1"/>
  <c r="AN1332" i="1"/>
  <c r="AR1332" i="1" s="1"/>
  <c r="AS1332" i="1"/>
  <c r="AJ2714" i="1"/>
  <c r="AJ2715" i="1" s="1"/>
  <c r="AJ2716" i="1" s="1"/>
  <c r="AN2854" i="1"/>
  <c r="AR2854" i="1" s="1"/>
  <c r="AS2854" i="1"/>
  <c r="AN2919" i="1"/>
  <c r="AR2919" i="1" s="1"/>
  <c r="AS2919" i="1"/>
  <c r="AJ1688" i="1"/>
  <c r="AJ1689" i="1" s="1"/>
  <c r="AN2006" i="1"/>
  <c r="AR2006" i="1" s="1"/>
  <c r="AS2006" i="1"/>
  <c r="AS2463" i="1"/>
  <c r="AN2463" i="1"/>
  <c r="AR2463" i="1" s="1"/>
  <c r="AO1192" i="1"/>
  <c r="AO1421" i="1"/>
  <c r="AO1659" i="1"/>
  <c r="AJ2155" i="1"/>
  <c r="AJ2156" i="1" s="1"/>
  <c r="AJ2337" i="1"/>
  <c r="AJ2338" i="1" s="1"/>
  <c r="AS1452" i="1"/>
  <c r="AN1452" i="1"/>
  <c r="AR1452" i="1" s="1"/>
  <c r="AS1978" i="1"/>
  <c r="AN1978" i="1"/>
  <c r="AR1978" i="1" s="1"/>
  <c r="AO2984" i="1"/>
  <c r="AN967" i="1"/>
  <c r="AR967" i="1" s="1"/>
  <c r="AS967" i="1"/>
  <c r="AN1245" i="1"/>
  <c r="AR1245" i="1" s="1"/>
  <c r="AS1245" i="1"/>
  <c r="AN1984" i="1"/>
  <c r="AR1984" i="1" s="1"/>
  <c r="AS1984" i="1"/>
  <c r="AN2728" i="1"/>
  <c r="AR2728" i="1" s="1"/>
  <c r="AS2728" i="1"/>
  <c r="AN1546" i="1"/>
  <c r="AR1546" i="1" s="1"/>
  <c r="AS1546" i="1"/>
  <c r="AJ3045" i="1"/>
  <c r="AJ3046" i="1" s="1"/>
  <c r="AS865" i="1"/>
  <c r="AN865" i="1"/>
  <c r="AR865" i="1" s="1"/>
  <c r="AN1023" i="1"/>
  <c r="AR1023" i="1" s="1"/>
  <c r="AS1023" i="1"/>
  <c r="AJ1209" i="1"/>
  <c r="AJ1210" i="1" s="1"/>
  <c r="AN2957" i="1"/>
  <c r="AR2957" i="1" s="1"/>
  <c r="AS2957" i="1"/>
  <c r="AN1444" i="1"/>
  <c r="AR1444" i="1" s="1"/>
  <c r="AS1444" i="1"/>
  <c r="AJ1717" i="1"/>
  <c r="AL1716" i="1"/>
  <c r="AP1716" i="1" s="1"/>
  <c r="AP1717" i="1" s="1"/>
  <c r="AN2290" i="1"/>
  <c r="AR2290" i="1" s="1"/>
  <c r="AS2290" i="1"/>
  <c r="AO1557" i="1"/>
  <c r="AN2975" i="1"/>
  <c r="AR2975" i="1" s="1"/>
  <c r="AS2975" i="1"/>
  <c r="AS1732" i="1"/>
  <c r="AN1732" i="1"/>
  <c r="AR1732" i="1" s="1"/>
  <c r="AS936" i="1"/>
  <c r="AN936" i="1"/>
  <c r="AR936" i="1" s="1"/>
  <c r="AS1417" i="1"/>
  <c r="AN1417" i="1"/>
  <c r="AR1417" i="1" s="1"/>
  <c r="AN1643" i="1"/>
  <c r="AR1643" i="1" s="1"/>
  <c r="AS1643" i="1"/>
  <c r="AO1132" i="1"/>
  <c r="AN1131" i="1"/>
  <c r="AR1131" i="1" s="1"/>
  <c r="AS1131" i="1"/>
  <c r="AJ959" i="1"/>
  <c r="AS1412" i="1"/>
  <c r="AN1412" i="1"/>
  <c r="AR1412" i="1" s="1"/>
  <c r="AJ946" i="1"/>
  <c r="AS1051" i="1"/>
  <c r="AN1051" i="1"/>
  <c r="AR1051" i="1" s="1"/>
  <c r="AJ1368" i="1"/>
  <c r="AJ1369" i="1" s="1"/>
  <c r="AN1714" i="1"/>
  <c r="AR1714" i="1" s="1"/>
  <c r="AS1714" i="1"/>
  <c r="AN1127" i="1"/>
  <c r="AR1127" i="1" s="1"/>
  <c r="AS1127" i="1"/>
  <c r="AN1519" i="1"/>
  <c r="AR1519" i="1" s="1"/>
  <c r="AS1519" i="1"/>
  <c r="AS2385" i="1"/>
  <c r="AN2385" i="1"/>
  <c r="AR2385" i="1" s="1"/>
  <c r="AN1379" i="1"/>
  <c r="AR1379" i="1" s="1"/>
  <c r="AS1379" i="1"/>
  <c r="AO2085" i="1"/>
  <c r="AN1855" i="1"/>
  <c r="AR1855" i="1" s="1"/>
  <c r="AS1855" i="1"/>
  <c r="AJ1257" i="1"/>
  <c r="AJ1258" i="1" s="1"/>
  <c r="AL1256" i="1"/>
  <c r="AP1256" i="1" s="1"/>
  <c r="AP1257" i="1" s="1"/>
  <c r="AP1258" i="1" s="1"/>
  <c r="AN2276" i="1"/>
  <c r="AR2276" i="1" s="1"/>
  <c r="AS2276" i="1"/>
  <c r="AN2166" i="1"/>
  <c r="AR2166" i="1" s="1"/>
  <c r="AS2166" i="1"/>
  <c r="AS1682" i="1"/>
  <c r="AN1682" i="1"/>
  <c r="AR1682" i="1" s="1"/>
  <c r="AN2128" i="1"/>
  <c r="AR2128" i="1" s="1"/>
  <c r="AS2128" i="1"/>
  <c r="AJ2477" i="1"/>
  <c r="AJ2478" i="1" s="1"/>
  <c r="AL2476" i="1"/>
  <c r="AP2476" i="1" s="1"/>
  <c r="AP2477" i="1" s="1"/>
  <c r="AP2478" i="1" s="1"/>
  <c r="AS1843" i="1"/>
  <c r="AN1843" i="1"/>
  <c r="AR1843" i="1" s="1"/>
  <c r="AO1900" i="1"/>
  <c r="AJ2993" i="1"/>
  <c r="AL2992" i="1"/>
  <c r="AP2992" i="1" s="1"/>
  <c r="AP2993" i="1" s="1"/>
  <c r="AJ1360" i="1"/>
  <c r="AL1360" i="1" s="1"/>
  <c r="AP1360" i="1" s="1"/>
  <c r="AJ1570" i="1"/>
  <c r="AN2227" i="1"/>
  <c r="AR2227" i="1" s="1"/>
  <c r="AS2227" i="1"/>
  <c r="AJ2880" i="1"/>
  <c r="AJ2881" i="1" s="1"/>
  <c r="AJ1271" i="1"/>
  <c r="AJ1272" i="1" s="1"/>
  <c r="AL1270" i="1"/>
  <c r="AP1270" i="1" s="1"/>
  <c r="AP1271" i="1" s="1"/>
  <c r="AP1272" i="1" s="1"/>
  <c r="AJ1440" i="1"/>
  <c r="AJ2514" i="1"/>
  <c r="AJ2682" i="1"/>
  <c r="AJ2683" i="1" s="1"/>
  <c r="AJ2873" i="1"/>
  <c r="AJ2874" i="1" s="1"/>
  <c r="AS2182" i="1"/>
  <c r="AN2182" i="1"/>
  <c r="AR2182" i="1" s="1"/>
  <c r="AS1926" i="1"/>
  <c r="AN1926" i="1"/>
  <c r="AR1926" i="1" s="1"/>
  <c r="AJ1608" i="1"/>
  <c r="AJ1609" i="1" s="1"/>
  <c r="AL1607" i="1"/>
  <c r="AP1607" i="1" s="1"/>
  <c r="AP1608" i="1" s="1"/>
  <c r="AP1609" i="1" s="1"/>
  <c r="AJ2017" i="1"/>
  <c r="AJ2018" i="1" s="1"/>
  <c r="AS2478" i="1"/>
  <c r="AN2478" i="1"/>
  <c r="AR2478" i="1" s="1"/>
  <c r="AJ2634" i="1"/>
  <c r="AJ2635" i="1" s="1"/>
  <c r="AJ2636" i="1" s="1"/>
  <c r="AN2774" i="1"/>
  <c r="AR2774" i="1" s="1"/>
  <c r="AS2774" i="1"/>
  <c r="AS2859" i="1"/>
  <c r="AN2859" i="1"/>
  <c r="AR2859" i="1" s="1"/>
  <c r="AO2059" i="1"/>
  <c r="AS1307" i="1"/>
  <c r="AN1307" i="1"/>
  <c r="AR1307" i="1" s="1"/>
  <c r="AJ1434" i="1"/>
  <c r="AL1434" i="1" s="1"/>
  <c r="AP1434" i="1" s="1"/>
  <c r="AJ2032" i="1"/>
  <c r="AJ2033" i="1" s="1"/>
  <c r="AJ2546" i="1"/>
  <c r="AN2760" i="1"/>
  <c r="AR2760" i="1" s="1"/>
  <c r="AS2760" i="1"/>
  <c r="AS2196" i="1"/>
  <c r="AN2196" i="1"/>
  <c r="AR2196" i="1" s="1"/>
  <c r="AN2628" i="1"/>
  <c r="AR2628" i="1" s="1"/>
  <c r="AS2628" i="1"/>
  <c r="AJ1828" i="1"/>
  <c r="AL1828" i="1" s="1"/>
  <c r="AP1828" i="1" s="1"/>
  <c r="AJ922" i="1"/>
  <c r="AJ923" i="1" s="1"/>
  <c r="AJ924" i="1" s="1"/>
  <c r="AJ978" i="1"/>
  <c r="AL977" i="1"/>
  <c r="AP977" i="1" s="1"/>
  <c r="AP978" i="1" s="1"/>
  <c r="AJ1464" i="1"/>
  <c r="AJ1465" i="1" s="1"/>
  <c r="AJ2579" i="1"/>
  <c r="AJ2580" i="1" s="1"/>
  <c r="AL2580" i="1" s="1"/>
  <c r="AN2642" i="1"/>
  <c r="AR2642" i="1" s="1"/>
  <c r="AS2642" i="1"/>
  <c r="AJ3063" i="1"/>
  <c r="AJ3064" i="1" s="1"/>
  <c r="AJ3065" i="1" s="1"/>
  <c r="AO1109" i="1"/>
  <c r="AS1301" i="1"/>
  <c r="AN1301" i="1"/>
  <c r="AR1301" i="1" s="1"/>
  <c r="AN1486" i="1"/>
  <c r="AR1486" i="1" s="1"/>
  <c r="AS1486" i="1"/>
  <c r="AJ1961" i="1"/>
  <c r="AJ1962" i="1" s="1"/>
  <c r="AJ2434" i="1"/>
  <c r="AL2433" i="1"/>
  <c r="AP2433" i="1" s="1"/>
  <c r="AP2434" i="1" s="1"/>
  <c r="AO1763" i="1"/>
  <c r="AN2230" i="1"/>
  <c r="AR2230" i="1" s="1"/>
  <c r="AS2230" i="1"/>
  <c r="AJ2540" i="1"/>
  <c r="AJ2541" i="1" s="1"/>
  <c r="AN2714" i="1"/>
  <c r="AR2714" i="1" s="1"/>
  <c r="AS2714" i="1"/>
  <c r="AN1039" i="1"/>
  <c r="AR1039" i="1" s="1"/>
  <c r="AS1039" i="1"/>
  <c r="AN2964" i="1"/>
  <c r="AR2964" i="1" s="1"/>
  <c r="AS2964" i="1"/>
  <c r="AJ1079" i="1"/>
  <c r="AJ1080" i="1" s="1"/>
  <c r="AJ1081" i="1" s="1"/>
  <c r="AO1428" i="1"/>
  <c r="AO1877" i="1"/>
  <c r="AS1876" i="1"/>
  <c r="AN1876" i="1"/>
  <c r="AR1876" i="1" s="1"/>
  <c r="AO2183" i="1"/>
  <c r="AJ2622" i="1"/>
  <c r="AJ2742" i="1"/>
  <c r="AJ2743" i="1" s="1"/>
  <c r="AN2694" i="1"/>
  <c r="AR2694" i="1" s="1"/>
  <c r="AS2694" i="1"/>
  <c r="AN2997" i="1"/>
  <c r="AR2997" i="1" s="1"/>
  <c r="AS2997" i="1"/>
  <c r="AS2427" i="1"/>
  <c r="AN2427" i="1"/>
  <c r="AR2427" i="1" s="1"/>
  <c r="AN1785" i="1"/>
  <c r="AR1785" i="1" s="1"/>
  <c r="AS1785" i="1"/>
  <c r="AN2906" i="1"/>
  <c r="AR2906" i="1" s="1"/>
  <c r="AS2906" i="1"/>
  <c r="AJ2990" i="1"/>
  <c r="AJ2991" i="1" s="1"/>
  <c r="AL2989" i="1"/>
  <c r="AP2989" i="1" s="1"/>
  <c r="AP2990" i="1" s="1"/>
  <c r="AP2991" i="1" s="1"/>
  <c r="AO1653" i="1"/>
  <c r="AN2722" i="1"/>
  <c r="AR2722" i="1" s="1"/>
  <c r="AS2722" i="1"/>
  <c r="AJ1394" i="1"/>
  <c r="AJ1395" i="1" s="1"/>
  <c r="AS2582" i="1"/>
  <c r="AN2582" i="1"/>
  <c r="AR2582" i="1" s="1"/>
  <c r="AO1460" i="1"/>
  <c r="AJ865" i="1"/>
  <c r="AJ866" i="1" s="1"/>
  <c r="AN1164" i="1"/>
  <c r="AR1164" i="1" s="1"/>
  <c r="AS1164" i="1"/>
  <c r="AS1224" i="1"/>
  <c r="AN1224" i="1"/>
  <c r="AR1224" i="1" s="1"/>
  <c r="AO1942" i="1"/>
  <c r="AN1941" i="1"/>
  <c r="AR1941" i="1" s="1"/>
  <c r="AS1941" i="1"/>
  <c r="AJ2290" i="1"/>
  <c r="AJ2291" i="1" s="1"/>
  <c r="AJ2292" i="1" s="1"/>
  <c r="AJ2293" i="1" s="1"/>
  <c r="AJ2294" i="1" s="1"/>
  <c r="AN980" i="1"/>
  <c r="AR980" i="1" s="1"/>
  <c r="AS980" i="1"/>
  <c r="AS1340" i="1"/>
  <c r="AN1340" i="1"/>
  <c r="AR1340" i="1" s="1"/>
  <c r="AO1525" i="1"/>
  <c r="AJ1936" i="1"/>
  <c r="AL1935" i="1"/>
  <c r="AP1935" i="1" s="1"/>
  <c r="AP1936" i="1" s="1"/>
  <c r="AS1385" i="1"/>
  <c r="AN1385" i="1"/>
  <c r="AR1385" i="1" s="1"/>
  <c r="AJ2460" i="1"/>
  <c r="AS2409" i="1"/>
  <c r="AN2409" i="1"/>
  <c r="AR2409" i="1" s="1"/>
  <c r="AS1027" i="1"/>
  <c r="AN1027" i="1"/>
  <c r="AR1027" i="1" s="1"/>
  <c r="AJ1417" i="1"/>
  <c r="AJ1418" i="1" s="1"/>
  <c r="AJ1419" i="1" s="1"/>
  <c r="AN2999" i="1"/>
  <c r="AR2999" i="1" s="1"/>
  <c r="AS2999" i="1"/>
  <c r="AN1115" i="1"/>
  <c r="AR1115" i="1" s="1"/>
  <c r="AS1115" i="1"/>
  <c r="AS2620" i="1"/>
  <c r="AN2620" i="1"/>
  <c r="AR2620" i="1" s="1"/>
  <c r="AJ1443" i="1"/>
  <c r="AJ1444" i="1" s="1"/>
  <c r="AJ1445" i="1" s="1"/>
  <c r="AJ1446" i="1" s="1"/>
  <c r="AO1752" i="1"/>
  <c r="AJ1987" i="1"/>
  <c r="AL1986" i="1"/>
  <c r="AP1986" i="1" s="1"/>
  <c r="AJ2852" i="1"/>
  <c r="AL2851" i="1"/>
  <c r="AP2851" i="1" s="1"/>
  <c r="AP2852" i="1" s="1"/>
  <c r="AN972" i="1"/>
  <c r="AR972" i="1" s="1"/>
  <c r="AS972" i="1"/>
  <c r="AO2205" i="1"/>
  <c r="AS1272" i="1"/>
  <c r="AN1272" i="1"/>
  <c r="AR1272" i="1" s="1"/>
  <c r="AN2309" i="1"/>
  <c r="AR2309" i="1" s="1"/>
  <c r="AS2309" i="1"/>
  <c r="AN1209" i="1"/>
  <c r="AR1209" i="1" s="1"/>
  <c r="AS1209" i="1"/>
  <c r="AN1806" i="1"/>
  <c r="AR1806" i="1" s="1"/>
  <c r="AS1806" i="1"/>
  <c r="AN1225" i="1"/>
  <c r="AR1225" i="1" s="1"/>
  <c r="AS1225" i="1"/>
  <c r="AN1424" i="1"/>
  <c r="AR1424" i="1" s="1"/>
  <c r="AS1424" i="1"/>
  <c r="AS1802" i="1"/>
  <c r="AN1802" i="1"/>
  <c r="AR1802" i="1" s="1"/>
  <c r="AS1248" i="1"/>
  <c r="AS1249" i="1" s="1"/>
  <c r="AN1248" i="1"/>
  <c r="AR1248" i="1" s="1"/>
  <c r="AS1348" i="1"/>
  <c r="AN1348" i="1"/>
  <c r="AR1348" i="1" s="1"/>
  <c r="AS2285" i="1"/>
  <c r="AN2285" i="1"/>
  <c r="AR2285" i="1" s="1"/>
  <c r="AJ2200" i="1"/>
  <c r="AJ2201" i="1" s="1"/>
  <c r="AP2902" i="1"/>
  <c r="AP2903" i="1" s="1"/>
  <c r="AP2904" i="1" s="1"/>
  <c r="AN1440" i="1"/>
  <c r="AR1440" i="1" s="1"/>
  <c r="AS1440" i="1"/>
  <c r="AN1468" i="1"/>
  <c r="AR1468" i="1" s="1"/>
  <c r="AS1468" i="1"/>
  <c r="AO2107" i="1"/>
  <c r="AN1517" i="1"/>
  <c r="AR1517" i="1" s="1"/>
  <c r="AS1517" i="1"/>
  <c r="AJ2312" i="1"/>
  <c r="AJ2313" i="1" s="1"/>
  <c r="AL2311" i="1"/>
  <c r="AP2311" i="1" s="1"/>
  <c r="AP2312" i="1" s="1"/>
  <c r="AN1724" i="1"/>
  <c r="AR1724" i="1" s="1"/>
  <c r="AS1724" i="1"/>
  <c r="AS1908" i="1"/>
  <c r="AN1908" i="1"/>
  <c r="AR1908" i="1" s="1"/>
  <c r="AS2093" i="1"/>
  <c r="AN2093" i="1"/>
  <c r="AR2093" i="1" s="1"/>
  <c r="AS2135" i="1"/>
  <c r="AN2135" i="1"/>
  <c r="AR2135" i="1" s="1"/>
  <c r="AS1048" i="1"/>
  <c r="AN1048" i="1"/>
  <c r="AR1048" i="1" s="1"/>
  <c r="AS1263" i="1"/>
  <c r="AN1263" i="1"/>
  <c r="AR1263" i="1" s="1"/>
  <c r="AN1505" i="1"/>
  <c r="AR1505" i="1" s="1"/>
  <c r="AS1505" i="1"/>
  <c r="AJ1578" i="1"/>
  <c r="AJ1579" i="1" s="1"/>
  <c r="AJ1754" i="1"/>
  <c r="AL1753" i="1"/>
  <c r="AP1753" i="1" s="1"/>
  <c r="AP1754" i="1" s="1"/>
  <c r="AJ2010" i="1"/>
  <c r="AL2009" i="1"/>
  <c r="AP2009" i="1" s="1"/>
  <c r="AP2010" i="1" s="1"/>
  <c r="AJ2166" i="1"/>
  <c r="AJ2689" i="1"/>
  <c r="AN2880" i="1"/>
  <c r="AR2880" i="1" s="1"/>
  <c r="AS2880" i="1"/>
  <c r="AJ2980" i="1"/>
  <c r="AL2979" i="1"/>
  <c r="AP2979" i="1" s="1"/>
  <c r="AP2980" i="1" s="1"/>
  <c r="AJ879" i="1"/>
  <c r="AL879" i="1" s="1"/>
  <c r="AL878" i="1"/>
  <c r="AP878" i="1" s="1"/>
  <c r="AJ1007" i="1"/>
  <c r="AJ1008" i="1" s="1"/>
  <c r="AL1006" i="1"/>
  <c r="AP1006" i="1" s="1"/>
  <c r="AP1007" i="1" s="1"/>
  <c r="AS1403" i="1"/>
  <c r="AN1403" i="1"/>
  <c r="AR1403" i="1" s="1"/>
  <c r="AS1447" i="1"/>
  <c r="AN1447" i="1"/>
  <c r="AR1447" i="1" s="1"/>
  <c r="AS2242" i="1"/>
  <c r="AN2242" i="1"/>
  <c r="AR2242" i="1" s="1"/>
  <c r="AN2873" i="1"/>
  <c r="AR2873" i="1" s="1"/>
  <c r="AS2873" i="1"/>
  <c r="AO2692" i="1"/>
  <c r="AS2013" i="1"/>
  <c r="AN2013" i="1"/>
  <c r="AR2013" i="1" s="1"/>
  <c r="AJ1492" i="1"/>
  <c r="AJ1493" i="1" s="1"/>
  <c r="AS1712" i="1"/>
  <c r="AN1712" i="1"/>
  <c r="AR1712" i="1" s="1"/>
  <c r="AN2634" i="1"/>
  <c r="AR2634" i="1" s="1"/>
  <c r="AS2634" i="1"/>
  <c r="AJ2774" i="1"/>
  <c r="AJ2068" i="1"/>
  <c r="AL2067" i="1"/>
  <c r="AP2067" i="1" s="1"/>
  <c r="AP2068" i="1" s="1"/>
  <c r="AN2441" i="1"/>
  <c r="AR2441" i="1" s="1"/>
  <c r="AS2441" i="1"/>
  <c r="AJ1199" i="1"/>
  <c r="AL1198" i="1"/>
  <c r="AP1198" i="1" s="1"/>
  <c r="AP1199" i="1" s="1"/>
  <c r="AS1852" i="1"/>
  <c r="AN1852" i="1"/>
  <c r="AR1852" i="1" s="1"/>
  <c r="AS2437" i="1"/>
  <c r="AN2437" i="1"/>
  <c r="AR2437" i="1" s="1"/>
  <c r="AN2559" i="1"/>
  <c r="AR2559" i="1" s="1"/>
  <c r="AS2559" i="1"/>
  <c r="AO2635" i="1"/>
  <c r="AO2987" i="1"/>
  <c r="AN2269" i="1"/>
  <c r="AR2269" i="1" s="1"/>
  <c r="AS2269" i="1"/>
  <c r="AS1398" i="1"/>
  <c r="AN1398" i="1"/>
  <c r="AR1398" i="1" s="1"/>
  <c r="AJ2012" i="1"/>
  <c r="AJ2013" i="1" s="1"/>
  <c r="AL2011" i="1"/>
  <c r="AP2011" i="1" s="1"/>
  <c r="AP2012" i="1" s="1"/>
  <c r="AP2013" i="1" s="1"/>
  <c r="AO2466" i="1"/>
  <c r="AN3063" i="1"/>
  <c r="AR3063" i="1" s="1"/>
  <c r="AS3063" i="1"/>
  <c r="AS1222" i="1"/>
  <c r="AN1222" i="1"/>
  <c r="AR1222" i="1" s="1"/>
  <c r="AO1853" i="1"/>
  <c r="AN1961" i="1"/>
  <c r="AR1961" i="1" s="1"/>
  <c r="AS1961" i="1"/>
  <c r="AJ2309" i="1"/>
  <c r="AL2308" i="1"/>
  <c r="AP2308" i="1" s="1"/>
  <c r="AP2309" i="1" s="1"/>
  <c r="AS1337" i="1"/>
  <c r="AN1337" i="1"/>
  <c r="AR1337" i="1" s="1"/>
  <c r="AN2734" i="1"/>
  <c r="AR2734" i="1" s="1"/>
  <c r="AS2734" i="1"/>
  <c r="AJ2919" i="1"/>
  <c r="AN1688" i="1"/>
  <c r="AR1688" i="1" s="1"/>
  <c r="AS1688" i="1"/>
  <c r="AN2042" i="1"/>
  <c r="AR2042" i="1" s="1"/>
  <c r="AS2042" i="1"/>
  <c r="AN1949" i="1"/>
  <c r="AR1949" i="1" s="1"/>
  <c r="AS1949" i="1"/>
  <c r="AN1079" i="1"/>
  <c r="AR1079" i="1" s="1"/>
  <c r="AS1079" i="1"/>
  <c r="AN1798" i="1"/>
  <c r="AR1798" i="1" s="1"/>
  <c r="AS1798" i="1"/>
  <c r="AN2253" i="1"/>
  <c r="AR2253" i="1" s="1"/>
  <c r="AS2253" i="1"/>
  <c r="AS2337" i="1"/>
  <c r="AN2337" i="1"/>
  <c r="AR2337" i="1" s="1"/>
  <c r="AO2629" i="1"/>
  <c r="AJ2694" i="1"/>
  <c r="AJ1326" i="1"/>
  <c r="AJ1327" i="1" s="1"/>
  <c r="AJ1328" i="1" s="1"/>
  <c r="AL1325" i="1"/>
  <c r="AP1325" i="1" s="1"/>
  <c r="AP1326" i="1" s="1"/>
  <c r="AP1327" i="1" s="1"/>
  <c r="AN1744" i="1"/>
  <c r="AR1744" i="1" s="1"/>
  <c r="AS1744" i="1"/>
  <c r="AS1717" i="1"/>
  <c r="AN1717" i="1"/>
  <c r="AR1717" i="1" s="1"/>
  <c r="AJ3032" i="1"/>
  <c r="AJ3033" i="1" s="1"/>
  <c r="AO2777" i="1"/>
  <c r="AJ2582" i="1"/>
  <c r="AJ1908" i="1"/>
  <c r="AL1907" i="1"/>
  <c r="AP1907" i="1" s="1"/>
  <c r="AP1908" i="1" s="1"/>
  <c r="AN881" i="1"/>
  <c r="AR881" i="1" s="1"/>
  <c r="AS881" i="1"/>
  <c r="AO1125" i="1"/>
  <c r="AS1267" i="1"/>
  <c r="AN1267" i="1"/>
  <c r="AR1267" i="1" s="1"/>
  <c r="AN1400" i="1"/>
  <c r="AR1400" i="1" s="1"/>
  <c r="AS1400" i="1"/>
  <c r="AN1031" i="1"/>
  <c r="AR1031" i="1" s="1"/>
  <c r="AS1031" i="1"/>
  <c r="AJ1340" i="1"/>
  <c r="AL1339" i="1"/>
  <c r="AP1339" i="1" s="1"/>
  <c r="AP1340" i="1" s="1"/>
  <c r="AJ1533" i="1"/>
  <c r="AJ1534" i="1" s="1"/>
  <c r="AL1532" i="1"/>
  <c r="AP1532" i="1" s="1"/>
  <c r="AP1533" i="1" s="1"/>
  <c r="AJ1863" i="1"/>
  <c r="AJ2225" i="1"/>
  <c r="AO2406" i="1"/>
  <c r="AN903" i="1"/>
  <c r="AR903" i="1" s="1"/>
  <c r="AS903" i="1"/>
  <c r="AJ870" i="1"/>
  <c r="AL870" i="1" s="1"/>
  <c r="AP870" i="1" s="1"/>
  <c r="AN1925" i="1"/>
  <c r="AR1925" i="1" s="1"/>
  <c r="AS1925" i="1"/>
  <c r="AN877" i="1"/>
  <c r="AR877" i="1" s="1"/>
  <c r="AS877" i="1"/>
  <c r="AO2291" i="1"/>
  <c r="AJ1290" i="1"/>
  <c r="AJ1291" i="1" s="1"/>
  <c r="AO891" i="1"/>
  <c r="AJ2359" i="1"/>
  <c r="AJ2368" i="1"/>
  <c r="AJ2340" i="1"/>
  <c r="AL2340" i="1" s="1"/>
  <c r="AL2339" i="1"/>
  <c r="AP2339" i="1" s="1"/>
  <c r="AN2717" i="1"/>
  <c r="AR2717" i="1" s="1"/>
  <c r="AS2717" i="1"/>
  <c r="AN1462" i="1"/>
  <c r="AR1462" i="1" s="1"/>
  <c r="AS1462" i="1"/>
  <c r="AN2537" i="1"/>
  <c r="AR2537" i="1" s="1"/>
  <c r="AS2537" i="1"/>
  <c r="AJ1389" i="1"/>
  <c r="AL1388" i="1"/>
  <c r="AP1388" i="1" s="1"/>
  <c r="AP1389" i="1" s="1"/>
  <c r="AS1766" i="1"/>
  <c r="AN1766" i="1"/>
  <c r="AR1766" i="1" s="1"/>
  <c r="AO2638" i="1"/>
  <c r="AS2637" i="1"/>
  <c r="AN2637" i="1"/>
  <c r="AR2637" i="1" s="1"/>
  <c r="AN1291" i="1"/>
  <c r="AR1291" i="1" s="1"/>
  <c r="AS1291" i="1"/>
  <c r="AN1342" i="1"/>
  <c r="AR1342" i="1" s="1"/>
  <c r="AS1342" i="1"/>
  <c r="AJ3025" i="1"/>
  <c r="AL3024" i="1"/>
  <c r="AP3024" i="1" s="1"/>
  <c r="AP3025" i="1" s="1"/>
  <c r="AJ2096" i="1"/>
  <c r="AL2095" i="1"/>
  <c r="AP2095" i="1" s="1"/>
  <c r="AP2096" i="1" s="1"/>
  <c r="AN2960" i="1"/>
  <c r="AR2960" i="1" s="1"/>
  <c r="AS2960" i="1"/>
  <c r="AN1286" i="1"/>
  <c r="AR1286" i="1" s="1"/>
  <c r="AS1286" i="1"/>
  <c r="AN901" i="1"/>
  <c r="AR901" i="1" s="1"/>
  <c r="AS901" i="1"/>
  <c r="AN2967" i="1"/>
  <c r="AR2967" i="1" s="1"/>
  <c r="AS2967" i="1"/>
  <c r="AS1068" i="1"/>
  <c r="AN1068" i="1"/>
  <c r="AR1068" i="1" s="1"/>
  <c r="AN3040" i="1"/>
  <c r="AR3040" i="1" s="1"/>
  <c r="AS3040" i="1"/>
  <c r="AN1690" i="1"/>
  <c r="AR1690" i="1" s="1"/>
  <c r="AS1690" i="1"/>
  <c r="AN2916" i="1"/>
  <c r="AR2916" i="1" s="1"/>
  <c r="AS2916" i="1"/>
  <c r="AJ2620" i="1"/>
  <c r="AL2619" i="1"/>
  <c r="AP2619" i="1" s="1"/>
  <c r="AP2620" i="1" s="1"/>
  <c r="AJ2655" i="1"/>
  <c r="AL2655" i="1" s="1"/>
  <c r="AL2654" i="1"/>
  <c r="AP2654" i="1" s="1"/>
  <c r="AN2145" i="1"/>
  <c r="AR2145" i="1" s="1"/>
  <c r="AS2145" i="1"/>
  <c r="AJ3009" i="1"/>
  <c r="AJ3010" i="1" s="1"/>
  <c r="AL3008" i="1"/>
  <c r="AP3008" i="1" s="1"/>
  <c r="AP3009" i="1" s="1"/>
  <c r="AS1293" i="1"/>
  <c r="AN1293" i="1"/>
  <c r="AR1293" i="1" s="1"/>
  <c r="AJ2586" i="1"/>
  <c r="AS1692" i="1"/>
  <c r="AN1692" i="1"/>
  <c r="AR1692" i="1" s="1"/>
  <c r="AS2026" i="1"/>
  <c r="AN2026" i="1"/>
  <c r="AR2026" i="1" s="1"/>
  <c r="AJ2405" i="1"/>
  <c r="AJ2406" i="1" s="1"/>
  <c r="AL2404" i="1"/>
  <c r="AP2404" i="1" s="1"/>
  <c r="AP2405" i="1" s="1"/>
  <c r="AP2406" i="1" s="1"/>
  <c r="AN1387" i="1"/>
  <c r="AR1387" i="1" s="1"/>
  <c r="AS1387" i="1"/>
  <c r="AS2448" i="1"/>
  <c r="AN2448" i="1"/>
  <c r="AR2448" i="1" s="1"/>
  <c r="AO2707" i="1"/>
  <c r="AN1186" i="1"/>
  <c r="AR1186" i="1" s="1"/>
  <c r="AS1186" i="1"/>
  <c r="AN1575" i="1"/>
  <c r="AR1575" i="1" s="1"/>
  <c r="AS1575" i="1"/>
  <c r="AJ2565" i="1"/>
  <c r="AJ2566" i="1" s="1"/>
  <c r="AL2564" i="1"/>
  <c r="AP2564" i="1" s="1"/>
  <c r="AP2565" i="1" s="1"/>
  <c r="AP2566" i="1" s="1"/>
  <c r="AS2033" i="1"/>
  <c r="AN2033" i="1"/>
  <c r="AR2033" i="1" s="1"/>
  <c r="AN1624" i="1"/>
  <c r="AR1624" i="1" s="1"/>
  <c r="AS1624" i="1"/>
  <c r="AN2200" i="1"/>
  <c r="AR2200" i="1" s="1"/>
  <c r="AS2200" i="1"/>
  <c r="AS1965" i="1"/>
  <c r="AN1965" i="1"/>
  <c r="AR1965" i="1" s="1"/>
  <c r="AN1195" i="1"/>
  <c r="AR1195" i="1" s="1"/>
  <c r="AS1195" i="1"/>
  <c r="AN1887" i="1"/>
  <c r="AR1887" i="1" s="1"/>
  <c r="AS1887" i="1"/>
  <c r="AS3019" i="1"/>
  <c r="AN3019" i="1"/>
  <c r="AR3019" i="1" s="1"/>
  <c r="AN1203" i="1"/>
  <c r="AR1203" i="1" s="1"/>
  <c r="AS1203" i="1"/>
  <c r="AS1548" i="1"/>
  <c r="AN1548" i="1"/>
  <c r="AR1548" i="1" s="1"/>
  <c r="AJ1483" i="1"/>
  <c r="AN2893" i="1"/>
  <c r="AR2893" i="1" s="1"/>
  <c r="AS2893" i="1"/>
  <c r="AN2885" i="1"/>
  <c r="AR2885" i="1" s="1"/>
  <c r="AS2885" i="1"/>
  <c r="AS2659" i="1"/>
  <c r="AN2659" i="1"/>
  <c r="AR2659" i="1" s="1"/>
  <c r="AP873" i="1"/>
  <c r="AS1312" i="1"/>
  <c r="AN1312" i="1"/>
  <c r="AR1312" i="1" s="1"/>
  <c r="AO1683" i="1"/>
  <c r="AJ1843" i="1"/>
  <c r="AJ1844" i="1" s="1"/>
  <c r="AN2528" i="1"/>
  <c r="AR2528" i="1" s="1"/>
  <c r="AS2528" i="1"/>
  <c r="AN3006" i="1"/>
  <c r="AR3006" i="1" s="1"/>
  <c r="AS3006" i="1"/>
  <c r="AJ1048" i="1"/>
  <c r="AJ1049" i="1" s="1"/>
  <c r="AJ1050" i="1" s="1"/>
  <c r="AO1167" i="1"/>
  <c r="AJ1505" i="1"/>
  <c r="AN1578" i="1"/>
  <c r="AR1578" i="1" s="1"/>
  <c r="AS1578" i="1"/>
  <c r="AN1649" i="1"/>
  <c r="AR1649" i="1" s="1"/>
  <c r="AS1649" i="1"/>
  <c r="AO1760" i="1"/>
  <c r="AN2179" i="1"/>
  <c r="AR2179" i="1" s="1"/>
  <c r="AS2179" i="1"/>
  <c r="AJ2522" i="1"/>
  <c r="AJ2523" i="1" s="1"/>
  <c r="AL2521" i="1"/>
  <c r="AP2521" i="1" s="1"/>
  <c r="AP2522" i="1" s="1"/>
  <c r="AP2523" i="1" s="1"/>
  <c r="AJ1175" i="1"/>
  <c r="AJ1176" i="1" s="1"/>
  <c r="AJ1177" i="1" s="1"/>
  <c r="AJ1178" i="1" s="1"/>
  <c r="AL1174" i="1"/>
  <c r="AP1174" i="1" s="1"/>
  <c r="AP1175" i="1" s="1"/>
  <c r="AP1176" i="1" s="1"/>
  <c r="AP1177" i="1" s="1"/>
  <c r="AP1178" i="1" s="1"/>
  <c r="AJ1403" i="1"/>
  <c r="AJ1404" i="1" s="1"/>
  <c r="AN1586" i="1"/>
  <c r="AR1586" i="1" s="1"/>
  <c r="AS1586" i="1"/>
  <c r="AJ1859" i="1"/>
  <c r="AJ1860" i="1" s="1"/>
  <c r="AJ1861" i="1" s="1"/>
  <c r="AL1858" i="1"/>
  <c r="AP1858" i="1" s="1"/>
  <c r="AP1859" i="1" s="1"/>
  <c r="AP1860" i="1" s="1"/>
  <c r="AP1861" i="1" s="1"/>
  <c r="AS1951" i="1"/>
  <c r="AN1951" i="1"/>
  <c r="AR1951" i="1" s="1"/>
  <c r="AO2931" i="1"/>
  <c r="AN3004" i="1"/>
  <c r="AR3004" i="1" s="1"/>
  <c r="AS3004" i="1"/>
  <c r="AO906" i="1"/>
  <c r="AS905" i="1"/>
  <c r="AN905" i="1"/>
  <c r="AR905" i="1" s="1"/>
  <c r="AJ1034" i="1"/>
  <c r="AJ1136" i="1"/>
  <c r="AS1622" i="1"/>
  <c r="AN1622" i="1"/>
  <c r="AR1622" i="1" s="1"/>
  <c r="AJ1712" i="1"/>
  <c r="AJ1713" i="1" s="1"/>
  <c r="AS2017" i="1"/>
  <c r="AN2017" i="1"/>
  <c r="AR2017" i="1" s="1"/>
  <c r="AN2572" i="1"/>
  <c r="AR2572" i="1" s="1"/>
  <c r="AS2572" i="1"/>
  <c r="AN2814" i="1"/>
  <c r="AR2814" i="1" s="1"/>
  <c r="AS2814" i="1"/>
  <c r="AN1149" i="1"/>
  <c r="AR1149" i="1" s="1"/>
  <c r="AS1149" i="1"/>
  <c r="AN1733" i="1"/>
  <c r="AR1733" i="1" s="1"/>
  <c r="AS1733" i="1"/>
  <c r="AO1917" i="1"/>
  <c r="AS2396" i="1"/>
  <c r="AN2396" i="1"/>
  <c r="AR2396" i="1" s="1"/>
  <c r="AN2345" i="1"/>
  <c r="AR2345" i="1" s="1"/>
  <c r="AS2345" i="1"/>
  <c r="AJ1572" i="1"/>
  <c r="AS2124" i="1"/>
  <c r="AN2124" i="1"/>
  <c r="AR2124" i="1" s="1"/>
  <c r="AJ2196" i="1"/>
  <c r="AL2195" i="1"/>
  <c r="AP2195" i="1" s="1"/>
  <c r="AP2196" i="1" s="1"/>
  <c r="AJ3078" i="1"/>
  <c r="AL3077" i="1"/>
  <c r="AP3077" i="1" s="1"/>
  <c r="AP3078" i="1" s="1"/>
  <c r="AJ2260" i="1"/>
  <c r="AJ2261" i="1" s="1"/>
  <c r="AJ2628" i="1"/>
  <c r="AJ2629" i="1" s="1"/>
  <c r="AJ2857" i="1"/>
  <c r="AJ2858" i="1" s="1"/>
  <c r="AL2856" i="1"/>
  <c r="AP2856" i="1" s="1"/>
  <c r="AP2857" i="1" s="1"/>
  <c r="AJ2092" i="1"/>
  <c r="AJ2093" i="1" s="1"/>
  <c r="AJ2094" i="1" s="1"/>
  <c r="AO923" i="1"/>
  <c r="AS922" i="1"/>
  <c r="AN922" i="1"/>
  <c r="AR922" i="1" s="1"/>
  <c r="AJ1589" i="1"/>
  <c r="AL1588" i="1"/>
  <c r="AP1588" i="1" s="1"/>
  <c r="AP1589" i="1" s="1"/>
  <c r="AN2047" i="1"/>
  <c r="AR2047" i="1" s="1"/>
  <c r="AS2047" i="1"/>
  <c r="AJ2244" i="1"/>
  <c r="AN2579" i="1"/>
  <c r="AR2579" i="1" s="1"/>
  <c r="AS2579" i="1"/>
  <c r="AJ2776" i="1"/>
  <c r="AJ2777" i="1" s="1"/>
  <c r="AL2775" i="1"/>
  <c r="AP2775" i="1" s="1"/>
  <c r="AP2776" i="1" s="1"/>
  <c r="AP2777" i="1" s="1"/>
  <c r="AO2832" i="1"/>
  <c r="AJ1301" i="1"/>
  <c r="AJ1302" i="1" s="1"/>
  <c r="AJ2090" i="1"/>
  <c r="AL2089" i="1"/>
  <c r="AP2089" i="1" s="1"/>
  <c r="AP2090" i="1" s="1"/>
  <c r="AS2188" i="1"/>
  <c r="AN2188" i="1"/>
  <c r="AR2188" i="1" s="1"/>
  <c r="AJ2329" i="1"/>
  <c r="AJ2330" i="1" s="1"/>
  <c r="AN1537" i="1"/>
  <c r="AR1537" i="1" s="1"/>
  <c r="AS1537" i="1"/>
  <c r="AS2061" i="1"/>
  <c r="AN2061" i="1"/>
  <c r="AR2061" i="1" s="1"/>
  <c r="AJ2230" i="1"/>
  <c r="AJ2377" i="1"/>
  <c r="AJ1166" i="1"/>
  <c r="AJ1167" i="1" s="1"/>
  <c r="AJ1168" i="1" s="1"/>
  <c r="AL1165" i="1"/>
  <c r="AP1165" i="1" s="1"/>
  <c r="AP1166" i="1" s="1"/>
  <c r="AP1167" i="1" s="1"/>
  <c r="AN3046" i="1"/>
  <c r="AR3046" i="1" s="1"/>
  <c r="AS3046" i="1"/>
  <c r="AN1252" i="1"/>
  <c r="AR1252" i="1" s="1"/>
  <c r="AS1252" i="1"/>
  <c r="AJ1611" i="1"/>
  <c r="AL1610" i="1"/>
  <c r="AP1610" i="1" s="1"/>
  <c r="AP1611" i="1" s="1"/>
  <c r="AJ1798" i="1"/>
  <c r="AN2012" i="1"/>
  <c r="AR2012" i="1" s="1"/>
  <c r="AS2012" i="1"/>
  <c r="AO2475" i="1"/>
  <c r="AN2474" i="1"/>
  <c r="AR2474" i="1" s="1"/>
  <c r="AS2474" i="1"/>
  <c r="AS2678" i="1"/>
  <c r="AN2678" i="1"/>
  <c r="AR2678" i="1" s="1"/>
  <c r="AS2076" i="1"/>
  <c r="AN2076" i="1"/>
  <c r="AR2076" i="1" s="1"/>
  <c r="AN1017" i="1"/>
  <c r="AR1017" i="1" s="1"/>
  <c r="AS1017" i="1"/>
  <c r="AJ1744" i="1"/>
  <c r="AJ1745" i="1" s="1"/>
  <c r="AJ2779" i="1"/>
  <c r="AJ2780" i="1" s="1"/>
  <c r="AL2778" i="1"/>
  <c r="AP2778" i="1" s="1"/>
  <c r="AP2779" i="1" s="1"/>
  <c r="AJ1793" i="1"/>
  <c r="AJ1794" i="1" s="1"/>
  <c r="AJ1978" i="1"/>
  <c r="AJ1245" i="1"/>
  <c r="AS1722" i="1"/>
  <c r="AN1722" i="1"/>
  <c r="AR1722" i="1" s="1"/>
  <c r="AJ1785" i="1"/>
  <c r="AJ1786" i="1" s="1"/>
  <c r="AJ1787" i="1" s="1"/>
  <c r="AJ2601" i="1"/>
  <c r="AJ2906" i="1"/>
  <c r="AJ2907" i="1" s="1"/>
  <c r="AN3003" i="1"/>
  <c r="AR3003" i="1" s="1"/>
  <c r="AS3003" i="1"/>
  <c r="AO2156" i="1"/>
  <c r="AJ2569" i="1"/>
  <c r="AL2569" i="1" s="1"/>
  <c r="AP2569" i="1" s="1"/>
  <c r="AS1394" i="1"/>
  <c r="AN1394" i="1"/>
  <c r="AR1394" i="1" s="1"/>
  <c r="AJ2022" i="1"/>
  <c r="AO1695" i="1"/>
  <c r="AN985" i="1"/>
  <c r="AR985" i="1" s="1"/>
  <c r="AS985" i="1"/>
  <c r="AJ1400" i="1"/>
  <c r="AJ1401" i="1" s="1"/>
  <c r="AN2225" i="1"/>
  <c r="AR2225" i="1" s="1"/>
  <c r="AS2225" i="1"/>
  <c r="AN1633" i="1"/>
  <c r="AR1633" i="1" s="1"/>
  <c r="AS1633" i="1"/>
  <c r="AJ2178" i="1"/>
  <c r="AJ2179" i="1" s="1"/>
  <c r="AJ2180" i="1" s="1"/>
  <c r="AL2177" i="1"/>
  <c r="AP2177" i="1" s="1"/>
  <c r="AP2178" i="1" s="1"/>
  <c r="AP2179" i="1" s="1"/>
  <c r="AP2180" i="1" s="1"/>
  <c r="AN3023" i="1"/>
  <c r="AR3023" i="1" s="1"/>
  <c r="AS3023" i="1"/>
  <c r="AJ886" i="1"/>
  <c r="AJ887" i="1" s="1"/>
  <c r="AJ888" i="1" s="1"/>
  <c r="AJ889" i="1" s="1"/>
  <c r="AJ2409" i="1"/>
  <c r="AS1266" i="1"/>
  <c r="AN1266" i="1"/>
  <c r="AR1266" i="1" s="1"/>
  <c r="AO1496" i="1"/>
  <c r="AJ1147" i="1"/>
  <c r="AL1146" i="1"/>
  <c r="AP1146" i="1" s="1"/>
  <c r="AP1147" i="1" s="1"/>
  <c r="AN1065" i="1"/>
  <c r="AR1065" i="1" s="1"/>
  <c r="AS1065" i="1"/>
  <c r="AJ2352" i="1"/>
  <c r="AJ2353" i="1" s="1"/>
  <c r="AS2368" i="1"/>
  <c r="AN2368" i="1"/>
  <c r="AR2368" i="1" s="1"/>
  <c r="AS1938" i="1"/>
  <c r="AN1938" i="1"/>
  <c r="AR1938" i="1" s="1"/>
  <c r="AJ1616" i="1"/>
  <c r="AJ1617" i="1" s="1"/>
  <c r="AJ1618" i="1" s="1"/>
  <c r="AL1615" i="1"/>
  <c r="AP1615" i="1" s="1"/>
  <c r="AP1616" i="1" s="1"/>
  <c r="AP1617" i="1" s="1"/>
  <c r="AP1618" i="1" s="1"/>
  <c r="AO1850" i="1"/>
  <c r="AS954" i="1"/>
  <c r="AN954" i="1"/>
  <c r="AR954" i="1" s="1"/>
  <c r="AO2228" i="1"/>
  <c r="AJ2912" i="1"/>
  <c r="AL2912" i="1" s="1"/>
  <c r="AP2912" i="1" s="1"/>
  <c r="AJ2964" i="1"/>
  <c r="AJ2965" i="1" s="1"/>
  <c r="AL2963" i="1"/>
  <c r="AP2963" i="1" s="1"/>
  <c r="AP2964" i="1" s="1"/>
  <c r="AP2965" i="1" s="1"/>
  <c r="AN3025" i="1"/>
  <c r="AR3025" i="1" s="1"/>
  <c r="AS3025" i="1"/>
  <c r="AN940" i="1"/>
  <c r="AR940" i="1" s="1"/>
  <c r="AS940" i="1"/>
  <c r="AJ1519" i="1"/>
  <c r="AL1518" i="1"/>
  <c r="AP1518" i="1" s="1"/>
  <c r="AP1519" i="1" s="1"/>
  <c r="AO2888" i="1"/>
  <c r="AN1120" i="1"/>
  <c r="AR1120" i="1" s="1"/>
  <c r="AS1120" i="1"/>
  <c r="AN2380" i="1"/>
  <c r="AR2380" i="1" s="1"/>
  <c r="AS2380" i="1"/>
  <c r="AJ1485" i="1"/>
  <c r="AJ1486" i="1" s="1"/>
  <c r="AJ1487" i="1" s="1"/>
  <c r="AL1484" i="1"/>
  <c r="AP1484" i="1" s="1"/>
  <c r="AP1485" i="1" s="1"/>
  <c r="AP1486" i="1" s="1"/>
  <c r="AP1487" i="1" s="1"/>
  <c r="AJ1629" i="1"/>
  <c r="AJ1630" i="1" s="1"/>
  <c r="AJ1631" i="1" s="1"/>
  <c r="AL1628" i="1"/>
  <c r="AP1628" i="1" s="1"/>
  <c r="AP1629" i="1" s="1"/>
  <c r="AP1630" i="1" s="1"/>
  <c r="AJ2584" i="1"/>
  <c r="AO1809" i="1"/>
  <c r="AJ1348" i="1"/>
  <c r="AL1347" i="1"/>
  <c r="AP1347" i="1" s="1"/>
  <c r="AP1348" i="1" s="1"/>
  <c r="AN1113" i="1"/>
  <c r="AR1113" i="1" s="1"/>
  <c r="AS1113" i="1"/>
  <c r="AS1613" i="1"/>
  <c r="AN1613" i="1"/>
  <c r="AR1613" i="1" s="1"/>
  <c r="AJ1212" i="1"/>
  <c r="AJ1213" i="1" s="1"/>
  <c r="AL1211" i="1"/>
  <c r="AP1211" i="1" s="1"/>
  <c r="AP1212" i="1" s="1"/>
  <c r="AN1483" i="1"/>
  <c r="AR1483" i="1" s="1"/>
  <c r="AS1483" i="1"/>
  <c r="AJ1710" i="1"/>
  <c r="AS2808" i="1"/>
  <c r="AN2808" i="1"/>
  <c r="AR2808" i="1" s="1"/>
  <c r="AN2908" i="1"/>
  <c r="AR2908" i="1" s="1"/>
  <c r="AS2908" i="1"/>
  <c r="AN2171" i="1"/>
  <c r="AR2171" i="1" s="1"/>
  <c r="AS2171" i="1"/>
  <c r="AN872" i="1"/>
  <c r="AR872" i="1" s="1"/>
  <c r="AS872" i="1"/>
  <c r="AN1857" i="1"/>
  <c r="AR1857" i="1" s="1"/>
  <c r="AS1857" i="1"/>
  <c r="AN2312" i="1"/>
  <c r="AR2312" i="1" s="1"/>
  <c r="AS2312" i="1"/>
  <c r="AN2470" i="1"/>
  <c r="AR2470" i="1" s="1"/>
  <c r="AS2470" i="1"/>
  <c r="AJ2528" i="1"/>
  <c r="AJ2529" i="1" s="1"/>
  <c r="AJ2667" i="1"/>
  <c r="AJ2668" i="1" s="1"/>
  <c r="AL2668" i="1" s="1"/>
  <c r="AJ2924" i="1"/>
  <c r="AJ2925" i="1" s="1"/>
  <c r="AJ2926" i="1" s="1"/>
  <c r="AL2923" i="1"/>
  <c r="AP2923" i="1" s="1"/>
  <c r="AP2924" i="1" s="1"/>
  <c r="AP2925" i="1" s="1"/>
  <c r="AJ2645" i="1"/>
  <c r="AJ2646" i="1" s="1"/>
  <c r="AL2644" i="1"/>
  <c r="AP2644" i="1" s="1"/>
  <c r="AP2645" i="1" s="1"/>
  <c r="AJ2135" i="1"/>
  <c r="AN1432" i="1"/>
  <c r="AR1432" i="1" s="1"/>
  <c r="AS1432" i="1"/>
  <c r="AJ1649" i="1"/>
  <c r="AJ1650" i="1" s="1"/>
  <c r="AN2257" i="1"/>
  <c r="AR2257" i="1" s="1"/>
  <c r="AS2257" i="1"/>
  <c r="AO2597" i="1"/>
  <c r="AS2689" i="1"/>
  <c r="AN2689" i="1"/>
  <c r="AR2689" i="1" s="1"/>
  <c r="AO1454" i="1"/>
  <c r="AS1781" i="1"/>
  <c r="AN1781" i="1"/>
  <c r="AR1781" i="1" s="1"/>
  <c r="AO1866" i="1"/>
  <c r="AJ1951" i="1"/>
  <c r="AJ1952" i="1" s="1"/>
  <c r="AJ1953" i="1" s="1"/>
  <c r="AN2101" i="1"/>
  <c r="AR2101" i="1" s="1"/>
  <c r="AS2101" i="1"/>
  <c r="AN2173" i="1"/>
  <c r="AR2173" i="1" s="1"/>
  <c r="AS2173" i="1"/>
  <c r="AS2682" i="1"/>
  <c r="AN2682" i="1"/>
  <c r="AR2682" i="1" s="1"/>
  <c r="AN2766" i="1"/>
  <c r="AR2766" i="1" s="1"/>
  <c r="AS2766" i="1"/>
  <c r="AS2945" i="1"/>
  <c r="AN2945" i="1"/>
  <c r="AR2945" i="1" s="1"/>
  <c r="AN1136" i="1"/>
  <c r="AR1136" i="1" s="1"/>
  <c r="AS1136" i="1"/>
  <c r="AJ1622" i="1"/>
  <c r="AJ1623" i="1" s="1"/>
  <c r="AJ1624" i="1" s="1"/>
  <c r="AJ1895" i="1"/>
  <c r="AS2109" i="1"/>
  <c r="AN2109" i="1"/>
  <c r="AR2109" i="1" s="1"/>
  <c r="AJ2437" i="1"/>
  <c r="AJ2438" i="1" s="1"/>
  <c r="AL2436" i="1"/>
  <c r="AP2436" i="1" s="1"/>
  <c r="AP2437" i="1" s="1"/>
  <c r="AP2438" i="1" s="1"/>
  <c r="AN1070" i="1"/>
  <c r="AR1070" i="1" s="1"/>
  <c r="AS1070" i="1"/>
  <c r="AS1271" i="1"/>
  <c r="AN1271" i="1"/>
  <c r="AR1271" i="1" s="1"/>
  <c r="AJ2396" i="1"/>
  <c r="AJ2397" i="1" s="1"/>
  <c r="AJ2398" i="1" s="1"/>
  <c r="AS2530" i="1"/>
  <c r="AN2530" i="1"/>
  <c r="AR2530" i="1" s="1"/>
  <c r="AJ2960" i="1"/>
  <c r="AS1077" i="1"/>
  <c r="AN1077" i="1"/>
  <c r="AR1077" i="1" s="1"/>
  <c r="AJ1279" i="1"/>
  <c r="AL1279" i="1" s="1"/>
  <c r="AP1279" i="1" s="1"/>
  <c r="AN1471" i="1"/>
  <c r="AR1471" i="1" s="1"/>
  <c r="AS1471" i="1"/>
  <c r="AJ1852" i="1"/>
  <c r="AJ1853" i="1" s="1"/>
  <c r="AS2335" i="1"/>
  <c r="AN2335" i="1"/>
  <c r="AR2335" i="1" s="1"/>
  <c r="AJ2760" i="1"/>
  <c r="AJ2761" i="1" s="1"/>
  <c r="AN3035" i="1"/>
  <c r="AR3035" i="1" s="1"/>
  <c r="AS3035" i="1"/>
  <c r="AN2260" i="1"/>
  <c r="AR2260" i="1" s="1"/>
  <c r="AS2260" i="1"/>
  <c r="AS2092" i="1"/>
  <c r="AN2092" i="1"/>
  <c r="AR2092" i="1" s="1"/>
  <c r="AJ1015" i="1"/>
  <c r="AL1014" i="1"/>
  <c r="AP1014" i="1" s="1"/>
  <c r="AP1015" i="1" s="1"/>
  <c r="AJ1124" i="1"/>
  <c r="AJ1125" i="1" s="1"/>
  <c r="AL1123" i="1"/>
  <c r="AP1123" i="1" s="1"/>
  <c r="AP1124" i="1" s="1"/>
  <c r="AP1125" i="1" s="1"/>
  <c r="AJ1508" i="1"/>
  <c r="AL1507" i="1"/>
  <c r="AP1507" i="1" s="1"/>
  <c r="AP1508" i="1" s="1"/>
  <c r="AO1594" i="1"/>
  <c r="AN1686" i="1"/>
  <c r="AR1686" i="1" s="1"/>
  <c r="AS1686" i="1"/>
  <c r="AN1169" i="1"/>
  <c r="AR1169" i="1" s="1"/>
  <c r="AS1169" i="1"/>
  <c r="AO1229" i="1"/>
  <c r="AO1308" i="1"/>
  <c r="AN1638" i="1"/>
  <c r="AR1638" i="1" s="1"/>
  <c r="AS1638" i="1"/>
  <c r="AN2103" i="1"/>
  <c r="AR2103" i="1" s="1"/>
  <c r="AS2103" i="1"/>
  <c r="AN1870" i="1"/>
  <c r="AR1870" i="1" s="1"/>
  <c r="AS1870" i="1"/>
  <c r="AJ1777" i="1"/>
  <c r="AN2883" i="1"/>
  <c r="AR2883" i="1" s="1"/>
  <c r="AS2883" i="1"/>
  <c r="AO3064" i="1"/>
  <c r="AJ2792" i="1"/>
  <c r="AN2050" i="1"/>
  <c r="AR2050" i="1" s="1"/>
  <c r="AS2050" i="1"/>
  <c r="AJ2474" i="1"/>
  <c r="AJ2475" i="1" s="1"/>
  <c r="AO2643" i="1"/>
  <c r="AJ2678" i="1"/>
  <c r="AJ1661" i="1"/>
  <c r="AL1660" i="1"/>
  <c r="AP1660" i="1" s="1"/>
  <c r="AP1661" i="1" s="1"/>
  <c r="AS1430" i="1"/>
  <c r="AN1430" i="1"/>
  <c r="AR1430" i="1" s="1"/>
  <c r="AO1786" i="1"/>
  <c r="AO3033" i="1"/>
  <c r="AN3032" i="1"/>
  <c r="AR3032" i="1" s="1"/>
  <c r="AS3032" i="1"/>
  <c r="AJ1805" i="1"/>
  <c r="AJ1806" i="1" s="1"/>
  <c r="AJ1807" i="1" s="1"/>
  <c r="AO2062" i="1"/>
  <c r="AN1673" i="1"/>
  <c r="AR1673" i="1" s="1"/>
  <c r="AS1673" i="1"/>
  <c r="AJ2806" i="1"/>
  <c r="AO1024" i="1"/>
  <c r="AN2022" i="1"/>
  <c r="AR2022" i="1" s="1"/>
  <c r="AS2022" i="1"/>
  <c r="AS2000" i="1"/>
  <c r="AN2000" i="1"/>
  <c r="AR2000" i="1" s="1"/>
  <c r="AJ881" i="1"/>
  <c r="AJ1186" i="1"/>
  <c r="AL1185" i="1"/>
  <c r="AP1185" i="1" s="1"/>
  <c r="AP1186" i="1" s="1"/>
  <c r="AJ1224" i="1"/>
  <c r="AJ1225" i="1" s="1"/>
  <c r="AJ1282" i="1"/>
  <c r="AL1282" i="1" s="1"/>
  <c r="AP1282" i="1" s="1"/>
  <c r="AJ1172" i="1"/>
  <c r="AJ1173" i="1" s="1"/>
  <c r="AL1171" i="1"/>
  <c r="AP1171" i="1" s="1"/>
  <c r="AP1172" i="1" s="1"/>
  <c r="AP1173" i="1" s="1"/>
  <c r="AN1353" i="1"/>
  <c r="AR1353" i="1" s="1"/>
  <c r="AS1353" i="1"/>
  <c r="AJ1724" i="1"/>
  <c r="AL1723" i="1"/>
  <c r="AP1723" i="1" s="1"/>
  <c r="AP1724" i="1" s="1"/>
  <c r="AN1863" i="1"/>
  <c r="AR1863" i="1" s="1"/>
  <c r="AS1863" i="1"/>
  <c r="AJ1949" i="1"/>
  <c r="AL1948" i="1"/>
  <c r="AP1948" i="1" s="1"/>
  <c r="AP1949" i="1" s="1"/>
  <c r="AN1172" i="1"/>
  <c r="AR1172" i="1" s="1"/>
  <c r="AS1172" i="1"/>
  <c r="AN1381" i="1"/>
  <c r="AR1381" i="1" s="1"/>
  <c r="AS1381" i="1"/>
  <c r="AN2727" i="1"/>
  <c r="AR2727" i="1" s="1"/>
  <c r="AS2727" i="1"/>
  <c r="AO941" i="1"/>
  <c r="AJ2468" i="1"/>
  <c r="AL2467" i="1"/>
  <c r="AP2467" i="1" s="1"/>
  <c r="AP2468" i="1" s="1"/>
  <c r="AJ877" i="1"/>
  <c r="AJ3023" i="1"/>
  <c r="AO887" i="1"/>
  <c r="AN886" i="1"/>
  <c r="AR886" i="1" s="1"/>
  <c r="AS886" i="1"/>
  <c r="AS909" i="1"/>
  <c r="AN909" i="1"/>
  <c r="AR909" i="1" s="1"/>
  <c r="AJ1297" i="1"/>
  <c r="AS1770" i="1"/>
  <c r="AN1770" i="1"/>
  <c r="AR1770" i="1" s="1"/>
  <c r="AJ1694" i="1"/>
  <c r="AJ1695" i="1" s="1"/>
  <c r="AJ1696" i="1" s="1"/>
  <c r="AS2359" i="1"/>
  <c r="AN2359" i="1"/>
  <c r="AR2359" i="1" s="1"/>
  <c r="AN2352" i="1"/>
  <c r="AR2352" i="1" s="1"/>
  <c r="AS2352" i="1"/>
  <c r="AJ965" i="1"/>
  <c r="AS2556" i="1"/>
  <c r="AN2556" i="1"/>
  <c r="AR2556" i="1" s="1"/>
  <c r="AJ980" i="1"/>
  <c r="AJ981" i="1" s="1"/>
  <c r="AL979" i="1"/>
  <c r="AP979" i="1" s="1"/>
  <c r="AP980" i="1" s="1"/>
  <c r="AJ928" i="1"/>
  <c r="AL927" i="1"/>
  <c r="AP927" i="1" s="1"/>
  <c r="AP928" i="1" s="1"/>
  <c r="AJ1240" i="1"/>
  <c r="AJ2594" i="1"/>
  <c r="J6" i="1"/>
  <c r="J7" i="1"/>
  <c r="J8" i="1"/>
  <c r="J9" i="1"/>
  <c r="J10" i="1"/>
  <c r="AM10" i="1" s="1"/>
  <c r="J11" i="1"/>
  <c r="J12" i="1"/>
  <c r="J13" i="1"/>
  <c r="J14" i="1"/>
  <c r="J15" i="1"/>
  <c r="AM15" i="1" s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AM34" i="1" s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AM50" i="1" s="1"/>
  <c r="J51" i="1"/>
  <c r="J52" i="1"/>
  <c r="J53" i="1"/>
  <c r="J54" i="1"/>
  <c r="J55" i="1"/>
  <c r="J56" i="1"/>
  <c r="J57" i="1"/>
  <c r="J58" i="1"/>
  <c r="J59" i="1"/>
  <c r="J60" i="1"/>
  <c r="J61" i="1"/>
  <c r="J62" i="1"/>
  <c r="AM62" i="1" s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AM171" i="1" s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AM255" i="1" s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AM321" i="1" s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AM360" i="1" s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AM409" i="1" s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AM459" i="1" s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AM499" i="1" s="1"/>
  <c r="J500" i="1"/>
  <c r="J501" i="1"/>
  <c r="J502" i="1"/>
  <c r="J503" i="1"/>
  <c r="J504" i="1"/>
  <c r="J505" i="1"/>
  <c r="J506" i="1"/>
  <c r="J507" i="1"/>
  <c r="J508" i="1"/>
  <c r="AM508" i="1" s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AM638" i="1" s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AM664" i="1" s="1"/>
  <c r="J665" i="1"/>
  <c r="J666" i="1"/>
  <c r="J667" i="1"/>
  <c r="J668" i="1"/>
  <c r="J669" i="1"/>
  <c r="AM669" i="1" s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AM685" i="1" s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AM721" i="1" s="1"/>
  <c r="J722" i="1"/>
  <c r="J723" i="1"/>
  <c r="J724" i="1"/>
  <c r="J725" i="1"/>
  <c r="J726" i="1"/>
  <c r="J727" i="1"/>
  <c r="J728" i="1"/>
  <c r="J729" i="1"/>
  <c r="J730" i="1"/>
  <c r="AM730" i="1" s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AM760" i="1" s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AM800" i="1" s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AI2" i="1"/>
  <c r="AL2" i="1"/>
  <c r="AM2" i="1"/>
  <c r="AK3" i="1"/>
  <c r="AJ3" i="1"/>
  <c r="BM3" i="1"/>
  <c r="AT3" i="8"/>
  <c r="AT4" i="8" s="1"/>
  <c r="AG4" i="8"/>
  <c r="AH4" i="8"/>
  <c r="AL2498" i="1" l="1"/>
  <c r="AP2498" i="1" s="1"/>
  <c r="AP2499" i="1" s="1"/>
  <c r="AJ2499" i="1"/>
  <c r="AJ2500" i="1" s="1"/>
  <c r="AJ2042" i="1"/>
  <c r="AP3016" i="1"/>
  <c r="AJ2139" i="1"/>
  <c r="AJ2140" i="1" s="1"/>
  <c r="AJ2276" i="1"/>
  <c r="AP2668" i="1"/>
  <c r="AP2375" i="1"/>
  <c r="AL2483" i="1"/>
  <c r="AP2483" i="1" s="1"/>
  <c r="AP2484" i="1" s="1"/>
  <c r="AP2485" i="1" s="1"/>
  <c r="AP2486" i="1" s="1"/>
  <c r="AJ2484" i="1"/>
  <c r="AJ2485" i="1" s="1"/>
  <c r="AJ2486" i="1" s="1"/>
  <c r="AJ2487" i="1" s="1"/>
  <c r="AJ1023" i="1"/>
  <c r="AJ1024" i="1" s="1"/>
  <c r="AJ1025" i="1" s="1"/>
  <c r="AP2942" i="1"/>
  <c r="AL1313" i="1"/>
  <c r="AP1313" i="1" s="1"/>
  <c r="AP1314" i="1" s="1"/>
  <c r="AP1315" i="1" s="1"/>
  <c r="AJ1314" i="1"/>
  <c r="AJ1315" i="1" s="1"/>
  <c r="AJ1316" i="1" s="1"/>
  <c r="AL1153" i="1"/>
  <c r="AP1153" i="1" s="1"/>
  <c r="AP1154" i="1" s="1"/>
  <c r="AP1155" i="1" s="1"/>
  <c r="AP1156" i="1" s="1"/>
  <c r="AP1157" i="1" s="1"/>
  <c r="AL2700" i="1"/>
  <c r="AP2700" i="1" s="1"/>
  <c r="AP2701" i="1" s="1"/>
  <c r="AL1836" i="1"/>
  <c r="AP1836" i="1" s="1"/>
  <c r="AP1837" i="1" s="1"/>
  <c r="AP1838" i="1" s="1"/>
  <c r="AJ2738" i="1"/>
  <c r="AJ2739" i="1" s="1"/>
  <c r="AJ2740" i="1" s="1"/>
  <c r="AP2580" i="1"/>
  <c r="AS2222" i="1"/>
  <c r="AN2222" i="1"/>
  <c r="AR2222" i="1" s="1"/>
  <c r="AL1681" i="1"/>
  <c r="AP1681" i="1" s="1"/>
  <c r="AP1682" i="1" s="1"/>
  <c r="AP1683" i="1" s="1"/>
  <c r="AJ1682" i="1"/>
  <c r="AJ1683" i="1" s="1"/>
  <c r="AL2187" i="1"/>
  <c r="AP2187" i="1" s="1"/>
  <c r="AP2188" i="1" s="1"/>
  <c r="AP2189" i="1" s="1"/>
  <c r="AJ2188" i="1"/>
  <c r="AJ2189" i="1" s="1"/>
  <c r="AJ2190" i="1" s="1"/>
  <c r="AL2190" i="1" s="1"/>
  <c r="AP1825" i="1"/>
  <c r="AP2340" i="1"/>
  <c r="AL2936" i="1"/>
  <c r="AP2936" i="1" s="1"/>
  <c r="AP2937" i="1" s="1"/>
  <c r="AJ1906" i="1"/>
  <c r="AP2934" i="1"/>
  <c r="AL1676" i="1"/>
  <c r="AP1676" i="1" s="1"/>
  <c r="AP1677" i="1" s="1"/>
  <c r="AJ1677" i="1"/>
  <c r="AP2037" i="1"/>
  <c r="AM367" i="1"/>
  <c r="AM175" i="1"/>
  <c r="AM111" i="1"/>
  <c r="AK95" i="1"/>
  <c r="AJ95" i="1"/>
  <c r="AL95" i="1" s="1"/>
  <c r="AP95" i="1" s="1"/>
  <c r="AM79" i="1"/>
  <c r="AJ63" i="1"/>
  <c r="AL63" i="1" s="1"/>
  <c r="AP63" i="1" s="1"/>
  <c r="AK63" i="1"/>
  <c r="AJ47" i="1"/>
  <c r="AL47" i="1" s="1"/>
  <c r="AP47" i="1" s="1"/>
  <c r="AK47" i="1"/>
  <c r="AJ31" i="1"/>
  <c r="AL31" i="1" s="1"/>
  <c r="AK31" i="1"/>
  <c r="AN2643" i="1"/>
  <c r="AR2643" i="1" s="1"/>
  <c r="AS2643" i="1"/>
  <c r="AN1308" i="1"/>
  <c r="AR1308" i="1" s="1"/>
  <c r="AS1308" i="1"/>
  <c r="AJ1169" i="1"/>
  <c r="AJ1170" i="1" s="1"/>
  <c r="AL1168" i="1"/>
  <c r="AP1168" i="1" s="1"/>
  <c r="AP1169" i="1" s="1"/>
  <c r="AP1170" i="1" s="1"/>
  <c r="AN2466" i="1"/>
  <c r="AR2466" i="1" s="1"/>
  <c r="AS2466" i="1"/>
  <c r="AN1653" i="1"/>
  <c r="AR1653" i="1" s="1"/>
  <c r="AS1653" i="1"/>
  <c r="AL1689" i="1"/>
  <c r="AP1689" i="1" s="1"/>
  <c r="AP1690" i="1" s="1"/>
  <c r="AJ1690" i="1"/>
  <c r="AL2324" i="1"/>
  <c r="AP2324" i="1" s="1"/>
  <c r="AP2325" i="1" s="1"/>
  <c r="AJ2325" i="1"/>
  <c r="AJ2326" i="1" s="1"/>
  <c r="AL1561" i="1"/>
  <c r="AP1561" i="1" s="1"/>
  <c r="AP1562" i="1" s="1"/>
  <c r="AP1563" i="1" s="1"/>
  <c r="AJ1562" i="1"/>
  <c r="AJ1563" i="1" s="1"/>
  <c r="AJ1564" i="1" s="1"/>
  <c r="AL2140" i="1"/>
  <c r="AP2140" i="1" s="1"/>
  <c r="AP2141" i="1" s="1"/>
  <c r="AJ2141" i="1"/>
  <c r="AJ1704" i="1"/>
  <c r="AL1704" i="1" s="1"/>
  <c r="AL1703" i="1"/>
  <c r="AP1703" i="1" s="1"/>
  <c r="AN1680" i="1"/>
  <c r="AR1680" i="1" s="1"/>
  <c r="AS1680" i="1"/>
  <c r="AL1091" i="1"/>
  <c r="AP1091" i="1" s="1"/>
  <c r="AP1092" i="1" s="1"/>
  <c r="AJ1092" i="1"/>
  <c r="AL2828" i="1"/>
  <c r="AP2828" i="1" s="1"/>
  <c r="AJ2829" i="1"/>
  <c r="AL2829" i="1" s="1"/>
  <c r="AR1249" i="1"/>
  <c r="AK751" i="1"/>
  <c r="AJ751" i="1"/>
  <c r="AJ527" i="1"/>
  <c r="AK527" i="1"/>
  <c r="AM558" i="1"/>
  <c r="AJ318" i="1"/>
  <c r="AK318" i="1"/>
  <c r="AS1024" i="1"/>
  <c r="AN1024" i="1"/>
  <c r="AR1024" i="1" s="1"/>
  <c r="AO1025" i="1"/>
  <c r="AN1229" i="1"/>
  <c r="AR1229" i="1" s="1"/>
  <c r="AS1229" i="1"/>
  <c r="AN2888" i="1"/>
  <c r="AR2888" i="1" s="1"/>
  <c r="AS2888" i="1"/>
  <c r="AL1328" i="1"/>
  <c r="AP1328" i="1" s="1"/>
  <c r="AP1329" i="1" s="1"/>
  <c r="AP1330" i="1" s="1"/>
  <c r="AJ1329" i="1"/>
  <c r="AJ1330" i="1" s="1"/>
  <c r="AJ1331" i="1" s="1"/>
  <c r="AL2636" i="1"/>
  <c r="AP2636" i="1" s="1"/>
  <c r="AP2637" i="1" s="1"/>
  <c r="AP2638" i="1" s="1"/>
  <c r="AJ2637" i="1"/>
  <c r="AJ2638" i="1" s="1"/>
  <c r="AS2984" i="1"/>
  <c r="AN2984" i="1"/>
  <c r="AR2984" i="1" s="1"/>
  <c r="AS3067" i="1"/>
  <c r="AN3067" i="1"/>
  <c r="AR3067" i="1" s="1"/>
  <c r="AN1515" i="1"/>
  <c r="AR1515" i="1" s="1"/>
  <c r="AS1515" i="1"/>
  <c r="AO1516" i="1"/>
  <c r="AL1983" i="1"/>
  <c r="AP1983" i="1" s="1"/>
  <c r="AP1984" i="1" s="1"/>
  <c r="AJ1984" i="1"/>
  <c r="AN2739" i="1"/>
  <c r="AR2739" i="1" s="1"/>
  <c r="AS2739" i="1"/>
  <c r="AO2740" i="1"/>
  <c r="AS2752" i="1"/>
  <c r="AN2752" i="1"/>
  <c r="AR2752" i="1" s="1"/>
  <c r="AL1585" i="1"/>
  <c r="AP1585" i="1" s="1"/>
  <c r="AP1586" i="1" s="1"/>
  <c r="AJ1586" i="1"/>
  <c r="AL1599" i="1"/>
  <c r="AP1599" i="1" s="1"/>
  <c r="AP1600" i="1" s="1"/>
  <c r="AJ1600" i="1"/>
  <c r="AJ1601" i="1" s="1"/>
  <c r="AL1601" i="1" s="1"/>
  <c r="AP2696" i="1"/>
  <c r="AM719" i="1"/>
  <c r="AJ446" i="1"/>
  <c r="AL446" i="1" s="1"/>
  <c r="AK446" i="1"/>
  <c r="AM78" i="1"/>
  <c r="AL2003" i="1"/>
  <c r="AP2003" i="1" s="1"/>
  <c r="AP2004" i="1" s="1"/>
  <c r="AJ2004" i="1"/>
  <c r="AL2371" i="1"/>
  <c r="AP2371" i="1" s="1"/>
  <c r="AP2372" i="1" s="1"/>
  <c r="AJ2372" i="1"/>
  <c r="AN1318" i="1"/>
  <c r="AR1318" i="1" s="1"/>
  <c r="AS1318" i="1"/>
  <c r="AN2625" i="1"/>
  <c r="AR2625" i="1" s="1"/>
  <c r="AS2625" i="1"/>
  <c r="AO2626" i="1"/>
  <c r="AL1995" i="1"/>
  <c r="AP1995" i="1" s="1"/>
  <c r="AP1996" i="1" s="1"/>
  <c r="AJ1996" i="1"/>
  <c r="AL2674" i="1"/>
  <c r="AP2674" i="1" s="1"/>
  <c r="AJ2675" i="1"/>
  <c r="AM655" i="1"/>
  <c r="AM493" i="1"/>
  <c r="AM45" i="1"/>
  <c r="AS2485" i="1"/>
  <c r="AN2485" i="1"/>
  <c r="AR2485" i="1" s="1"/>
  <c r="AO2486" i="1"/>
  <c r="AL1202" i="1"/>
  <c r="AP1202" i="1" s="1"/>
  <c r="AP1203" i="1" s="1"/>
  <c r="AJ1203" i="1"/>
  <c r="AM780" i="1"/>
  <c r="AM588" i="1"/>
  <c r="AM396" i="1"/>
  <c r="AM44" i="1"/>
  <c r="AS2153" i="1"/>
  <c r="AN2153" i="1"/>
  <c r="AR2153" i="1" s="1"/>
  <c r="AM811" i="1"/>
  <c r="AM795" i="1"/>
  <c r="AM715" i="1"/>
  <c r="AM667" i="1"/>
  <c r="AM651" i="1"/>
  <c r="AK635" i="1"/>
  <c r="AJ635" i="1"/>
  <c r="AL635" i="1" s="1"/>
  <c r="AP635" i="1" s="1"/>
  <c r="AJ619" i="1"/>
  <c r="AL619" i="1" s="1"/>
  <c r="AP619" i="1" s="1"/>
  <c r="AK619" i="1"/>
  <c r="AM571" i="1"/>
  <c r="AM539" i="1"/>
  <c r="AJ491" i="1"/>
  <c r="AL491" i="1" s="1"/>
  <c r="AP491" i="1" s="1"/>
  <c r="AK491" i="1"/>
  <c r="AJ443" i="1"/>
  <c r="AL443" i="1" s="1"/>
  <c r="AP443" i="1" s="1"/>
  <c r="AK443" i="1"/>
  <c r="AM443" i="1"/>
  <c r="AQ443" i="1" s="1"/>
  <c r="AM363" i="1"/>
  <c r="AM347" i="1"/>
  <c r="AM331" i="1"/>
  <c r="AM315" i="1"/>
  <c r="AJ219" i="1"/>
  <c r="AL219" i="1" s="1"/>
  <c r="AP219" i="1" s="1"/>
  <c r="AK219" i="1"/>
  <c r="AJ203" i="1"/>
  <c r="AK203" i="1"/>
  <c r="AK187" i="1"/>
  <c r="AJ187" i="1"/>
  <c r="AL187" i="1" s="1"/>
  <c r="AP187" i="1" s="1"/>
  <c r="AM155" i="1"/>
  <c r="AM139" i="1"/>
  <c r="AM123" i="1"/>
  <c r="AM75" i="1"/>
  <c r="AK43" i="1"/>
  <c r="AJ43" i="1"/>
  <c r="AL43" i="1" s="1"/>
  <c r="AP43" i="1" s="1"/>
  <c r="AS1809" i="1"/>
  <c r="AN1809" i="1"/>
  <c r="AR1809" i="1" s="1"/>
  <c r="AL1050" i="1"/>
  <c r="AP1050" i="1" s="1"/>
  <c r="AP1051" i="1" s="1"/>
  <c r="AP1052" i="1" s="1"/>
  <c r="AJ1051" i="1"/>
  <c r="AJ1052" i="1" s="1"/>
  <c r="AN1125" i="1"/>
  <c r="AR1125" i="1" s="1"/>
  <c r="AS1125" i="1"/>
  <c r="AL1579" i="1"/>
  <c r="AP1579" i="1" s="1"/>
  <c r="AP1580" i="1" s="1"/>
  <c r="AJ1580" i="1"/>
  <c r="AJ1581" i="1" s="1"/>
  <c r="AL1581" i="1" s="1"/>
  <c r="AN1942" i="1"/>
  <c r="AR1942" i="1" s="1"/>
  <c r="AS1942" i="1"/>
  <c r="AL1081" i="1"/>
  <c r="AP1081" i="1" s="1"/>
  <c r="AP1082" i="1" s="1"/>
  <c r="AP1083" i="1" s="1"/>
  <c r="AJ1082" i="1"/>
  <c r="AJ1083" i="1" s="1"/>
  <c r="AJ1084" i="1" s="1"/>
  <c r="AL2018" i="1"/>
  <c r="AP2018" i="1" s="1"/>
  <c r="AP2019" i="1" s="1"/>
  <c r="AJ2019" i="1"/>
  <c r="AL1369" i="1"/>
  <c r="AP1369" i="1" s="1"/>
  <c r="AP1370" i="1" s="1"/>
  <c r="AJ1370" i="1"/>
  <c r="AN1609" i="1"/>
  <c r="AR1609" i="1" s="1"/>
  <c r="AS1609" i="1"/>
  <c r="AR3084" i="1"/>
  <c r="Z3084" i="1" a="1"/>
  <c r="Z3084" i="1" s="1"/>
  <c r="AI3084" i="1" s="1"/>
  <c r="AN2822" i="1"/>
  <c r="AR2822" i="1" s="1"/>
  <c r="AS2822" i="1"/>
  <c r="AO2823" i="1"/>
  <c r="AN2507" i="1"/>
  <c r="AR2507" i="1" s="1"/>
  <c r="AS2507" i="1"/>
  <c r="AN1885" i="1"/>
  <c r="AR1885" i="1" s="1"/>
  <c r="AS1885" i="1"/>
  <c r="AL1002" i="1"/>
  <c r="AP1002" i="1" s="1"/>
  <c r="AP1003" i="1" s="1"/>
  <c r="AJ1003" i="1"/>
  <c r="AJ799" i="1"/>
  <c r="AK799" i="1"/>
  <c r="AJ543" i="1"/>
  <c r="AL543" i="1" s="1"/>
  <c r="AP543" i="1" s="1"/>
  <c r="AK543" i="1"/>
  <c r="AJ606" i="1"/>
  <c r="AK606" i="1"/>
  <c r="AM382" i="1"/>
  <c r="AK158" i="1"/>
  <c r="AJ158" i="1"/>
  <c r="AL158" i="1" s="1"/>
  <c r="AJ2908" i="1"/>
  <c r="AL2907" i="1"/>
  <c r="AP2907" i="1" s="1"/>
  <c r="AP2908" i="1" s="1"/>
  <c r="AL1419" i="1"/>
  <c r="AP1419" i="1" s="1"/>
  <c r="AP1420" i="1" s="1"/>
  <c r="AP1421" i="1" s="1"/>
  <c r="AJ1420" i="1"/>
  <c r="AJ1421" i="1" s="1"/>
  <c r="AJ524" i="1"/>
  <c r="AL524" i="1" s="1"/>
  <c r="AK524" i="1"/>
  <c r="AK92" i="1"/>
  <c r="AJ92" i="1"/>
  <c r="AL92" i="1" s="1"/>
  <c r="AN1167" i="1"/>
  <c r="AR1167" i="1" s="1"/>
  <c r="AS1167" i="1"/>
  <c r="AL1265" i="1"/>
  <c r="AP1265" i="1" s="1"/>
  <c r="AP1266" i="1" s="1"/>
  <c r="AP1267" i="1" s="1"/>
  <c r="AJ1266" i="1"/>
  <c r="AJ1267" i="1" s="1"/>
  <c r="AJ1268" i="1" s="1"/>
  <c r="AM858" i="1"/>
  <c r="AM842" i="1"/>
  <c r="AM778" i="1"/>
  <c r="AK762" i="1"/>
  <c r="AJ762" i="1"/>
  <c r="AL762" i="1" s="1"/>
  <c r="AP762" i="1" s="1"/>
  <c r="AM746" i="1"/>
  <c r="AJ682" i="1"/>
  <c r="AK682" i="1"/>
  <c r="AM666" i="1"/>
  <c r="AM650" i="1"/>
  <c r="AJ602" i="1"/>
  <c r="AL602" i="1" s="1"/>
  <c r="AK602" i="1"/>
  <c r="AM522" i="1"/>
  <c r="AM474" i="1"/>
  <c r="AM394" i="1"/>
  <c r="AM378" i="1"/>
  <c r="AM362" i="1"/>
  <c r="AM346" i="1"/>
  <c r="AK298" i="1"/>
  <c r="AJ298" i="1"/>
  <c r="AL298" i="1" s="1"/>
  <c r="AP298" i="1" s="1"/>
  <c r="AM250" i="1"/>
  <c r="AM234" i="1"/>
  <c r="AM218" i="1"/>
  <c r="AM202" i="1"/>
  <c r="AM154" i="1"/>
  <c r="AM106" i="1"/>
  <c r="AM42" i="1"/>
  <c r="AJ26" i="1"/>
  <c r="AL26" i="1" s="1"/>
  <c r="AP26" i="1" s="1"/>
  <c r="AK26" i="1"/>
  <c r="AN2062" i="1"/>
  <c r="AR2062" i="1" s="1"/>
  <c r="AS2062" i="1"/>
  <c r="AN3064" i="1"/>
  <c r="AR3064" i="1" s="1"/>
  <c r="AS3064" i="1"/>
  <c r="AL2353" i="1"/>
  <c r="AP2353" i="1" s="1"/>
  <c r="AP2354" i="1" s="1"/>
  <c r="AJ2354" i="1"/>
  <c r="AJ2355" i="1" s="1"/>
  <c r="AL2355" i="1" s="1"/>
  <c r="AN2475" i="1"/>
  <c r="AR2475" i="1" s="1"/>
  <c r="AS2475" i="1"/>
  <c r="AL1713" i="1"/>
  <c r="AP1713" i="1" s="1"/>
  <c r="AP1714" i="1" s="1"/>
  <c r="AJ1714" i="1"/>
  <c r="AL2313" i="1"/>
  <c r="AP2313" i="1" s="1"/>
  <c r="AP2314" i="1" s="1"/>
  <c r="AJ2314" i="1"/>
  <c r="AL2716" i="1"/>
  <c r="AP2716" i="1" s="1"/>
  <c r="AP2717" i="1" s="1"/>
  <c r="AP2718" i="1" s="1"/>
  <c r="AJ2717" i="1"/>
  <c r="AJ2718" i="1" s="1"/>
  <c r="AJ2719" i="1" s="1"/>
  <c r="AL2998" i="1"/>
  <c r="AP2998" i="1" s="1"/>
  <c r="AP2999" i="1" s="1"/>
  <c r="AJ2999" i="1"/>
  <c r="AJ3000" i="1" s="1"/>
  <c r="AN1730" i="1"/>
  <c r="AR1730" i="1" s="1"/>
  <c r="AS1730" i="1"/>
  <c r="AL996" i="1"/>
  <c r="AP996" i="1" s="1"/>
  <c r="AP997" i="1" s="1"/>
  <c r="AJ997" i="1"/>
  <c r="AS1189" i="1"/>
  <c r="AN1189" i="1"/>
  <c r="AR1189" i="1" s="1"/>
  <c r="AJ1414" i="1"/>
  <c r="AL1413" i="1"/>
  <c r="AP1413" i="1" s="1"/>
  <c r="AP1414" i="1" s="1"/>
  <c r="AN1152" i="1"/>
  <c r="AR1152" i="1" s="1"/>
  <c r="AS1152" i="1"/>
  <c r="AM591" i="1"/>
  <c r="AK271" i="1"/>
  <c r="AJ271" i="1"/>
  <c r="AL271" i="1" s="1"/>
  <c r="AP271" i="1" s="1"/>
  <c r="AM830" i="1"/>
  <c r="AM350" i="1"/>
  <c r="AM573" i="1"/>
  <c r="AJ349" i="1"/>
  <c r="AL349" i="1" s="1"/>
  <c r="AK349" i="1"/>
  <c r="AM125" i="1"/>
  <c r="AM284" i="1"/>
  <c r="AJ76" i="1"/>
  <c r="AL76" i="1" s="1"/>
  <c r="AK76" i="1"/>
  <c r="AS2205" i="1"/>
  <c r="AN2205" i="1"/>
  <c r="AR2205" i="1" s="1"/>
  <c r="AM825" i="1"/>
  <c r="AM809" i="1"/>
  <c r="AM793" i="1"/>
  <c r="AM777" i="1"/>
  <c r="AM761" i="1"/>
  <c r="AM745" i="1"/>
  <c r="AK697" i="1"/>
  <c r="AJ697" i="1"/>
  <c r="AL697" i="1" s="1"/>
  <c r="AP697" i="1" s="1"/>
  <c r="AJ617" i="1"/>
  <c r="AL617" i="1" s="1"/>
  <c r="AP617" i="1" s="1"/>
  <c r="AK617" i="1"/>
  <c r="AJ585" i="1"/>
  <c r="AL585" i="1" s="1"/>
  <c r="AP585" i="1" s="1"/>
  <c r="AK585" i="1"/>
  <c r="AJ537" i="1"/>
  <c r="AL537" i="1" s="1"/>
  <c r="AP537" i="1" s="1"/>
  <c r="AK537" i="1"/>
  <c r="AM505" i="1"/>
  <c r="AJ457" i="1"/>
  <c r="AK457" i="1"/>
  <c r="AM345" i="1"/>
  <c r="AM329" i="1"/>
  <c r="AM313" i="1"/>
  <c r="AM297" i="1"/>
  <c r="AK281" i="1"/>
  <c r="AJ281" i="1"/>
  <c r="AL281" i="1" s="1"/>
  <c r="AP281" i="1" s="1"/>
  <c r="AJ265" i="1"/>
  <c r="AL265" i="1" s="1"/>
  <c r="AP265" i="1" s="1"/>
  <c r="AK265" i="1"/>
  <c r="AJ217" i="1"/>
  <c r="AL217" i="1" s="1"/>
  <c r="AP217" i="1" s="1"/>
  <c r="AK217" i="1"/>
  <c r="AM185" i="1"/>
  <c r="AM137" i="1"/>
  <c r="AJ121" i="1"/>
  <c r="AL121" i="1" s="1"/>
  <c r="AP121" i="1" s="1"/>
  <c r="AK121" i="1"/>
  <c r="AM105" i="1"/>
  <c r="AJ89" i="1"/>
  <c r="AK89" i="1"/>
  <c r="AL1807" i="1"/>
  <c r="AP1807" i="1" s="1"/>
  <c r="AP1808" i="1" s="1"/>
  <c r="AP1809" i="1" s="1"/>
  <c r="AJ1808" i="1"/>
  <c r="AJ1809" i="1" s="1"/>
  <c r="AJ1810" i="1" s="1"/>
  <c r="AL1810" i="1" s="1"/>
  <c r="AN1594" i="1"/>
  <c r="AR1594" i="1" s="1"/>
  <c r="AS1594" i="1"/>
  <c r="AO1595" i="1"/>
  <c r="AJ2647" i="1"/>
  <c r="AJ2648" i="1" s="1"/>
  <c r="AL2646" i="1"/>
  <c r="AP2646" i="1" s="1"/>
  <c r="AP2647" i="1" s="1"/>
  <c r="AN2482" i="1"/>
  <c r="AR2482" i="1" s="1"/>
  <c r="AS2482" i="1"/>
  <c r="AL1098" i="1"/>
  <c r="AP1098" i="1" s="1"/>
  <c r="AP1099" i="1" s="1"/>
  <c r="AJ1099" i="1"/>
  <c r="AJ1100" i="1" s="1"/>
  <c r="AL1100" i="1" s="1"/>
  <c r="AP1100" i="1" s="1"/>
  <c r="AN1083" i="1"/>
  <c r="AR1083" i="1" s="1"/>
  <c r="AS1083" i="1"/>
  <c r="AN1630" i="1"/>
  <c r="AR1630" i="1" s="1"/>
  <c r="AS1630" i="1"/>
  <c r="AL3052" i="1"/>
  <c r="AP3052" i="1" s="1"/>
  <c r="AP3053" i="1" s="1"/>
  <c r="AP3054" i="1" s="1"/>
  <c r="AJ3053" i="1"/>
  <c r="AJ3054" i="1" s="1"/>
  <c r="AJ3055" i="1" s="1"/>
  <c r="AL3055" i="1" s="1"/>
  <c r="AL1473" i="1"/>
  <c r="AP1473" i="1" s="1"/>
  <c r="AP1474" i="1" s="1"/>
  <c r="AP1475" i="1" s="1"/>
  <c r="AJ1474" i="1"/>
  <c r="AJ1475" i="1" s="1"/>
  <c r="AL1967" i="1"/>
  <c r="AP1967" i="1" s="1"/>
  <c r="AP1968" i="1" s="1"/>
  <c r="AP1969" i="1" s="1"/>
  <c r="AJ1968" i="1"/>
  <c r="AJ1969" i="1" s="1"/>
  <c r="AL2562" i="1"/>
  <c r="AP2562" i="1" s="1"/>
  <c r="AJ2563" i="1"/>
  <c r="AL2563" i="1" s="1"/>
  <c r="AL2892" i="1"/>
  <c r="AP2892" i="1" s="1"/>
  <c r="AP2893" i="1" s="1"/>
  <c r="AP2894" i="1" s="1"/>
  <c r="AJ2893" i="1"/>
  <c r="AJ2894" i="1" s="1"/>
  <c r="AJ2895" i="1" s="1"/>
  <c r="AN1177" i="1"/>
  <c r="AR1177" i="1" s="1"/>
  <c r="AS1177" i="1"/>
  <c r="AO1178" i="1"/>
  <c r="AP1734" i="1"/>
  <c r="AM623" i="1"/>
  <c r="AK142" i="1"/>
  <c r="AJ142" i="1"/>
  <c r="AM845" i="1"/>
  <c r="AJ701" i="1"/>
  <c r="AL701" i="1" s="1"/>
  <c r="AP701" i="1" s="1"/>
  <c r="AK701" i="1"/>
  <c r="AJ589" i="1"/>
  <c r="AK589" i="1"/>
  <c r="AM301" i="1"/>
  <c r="AK77" i="1"/>
  <c r="AJ77" i="1"/>
  <c r="AL77" i="1" s="1"/>
  <c r="AP77" i="1" s="1"/>
  <c r="AM828" i="1"/>
  <c r="AN1428" i="1"/>
  <c r="AR1428" i="1" s="1"/>
  <c r="AS1428" i="1"/>
  <c r="AM632" i="1"/>
  <c r="AJ56" i="1"/>
  <c r="AL56" i="1" s="1"/>
  <c r="AP56" i="1" s="1"/>
  <c r="AK56" i="1"/>
  <c r="AM40" i="1"/>
  <c r="AM24" i="1"/>
  <c r="AS941" i="1"/>
  <c r="AN941" i="1"/>
  <c r="AR941" i="1" s="1"/>
  <c r="AS2406" i="1"/>
  <c r="AN2406" i="1"/>
  <c r="AR2406" i="1" s="1"/>
  <c r="AN2987" i="1"/>
  <c r="AR2987" i="1" s="1"/>
  <c r="AS2987" i="1"/>
  <c r="AO2988" i="1"/>
  <c r="AL1008" i="1"/>
  <c r="AP1008" i="1" s="1"/>
  <c r="AP1009" i="1" s="1"/>
  <c r="AJ1009" i="1"/>
  <c r="AJ1010" i="1" s="1"/>
  <c r="AN1109" i="1"/>
  <c r="AR1109" i="1" s="1"/>
  <c r="AS1109" i="1"/>
  <c r="AO1110" i="1"/>
  <c r="AL1526" i="1"/>
  <c r="AP1526" i="1" s="1"/>
  <c r="AP1527" i="1" s="1"/>
  <c r="AP1528" i="1" s="1"/>
  <c r="AJ1527" i="1"/>
  <c r="AJ1528" i="1" s="1"/>
  <c r="AL1498" i="1"/>
  <c r="AP1498" i="1" s="1"/>
  <c r="AP1499" i="1" s="1"/>
  <c r="AP1500" i="1" s="1"/>
  <c r="AP1501" i="1" s="1"/>
  <c r="AJ1499" i="1"/>
  <c r="AJ1500" i="1" s="1"/>
  <c r="AJ1501" i="1" s="1"/>
  <c r="AJ1502" i="1" s="1"/>
  <c r="AL1801" i="1"/>
  <c r="AP1801" i="1" s="1"/>
  <c r="AP1802" i="1" s="1"/>
  <c r="AJ1802" i="1"/>
  <c r="AL2146" i="1"/>
  <c r="AP2146" i="1" s="1"/>
  <c r="AP2147" i="1" s="1"/>
  <c r="AJ2147" i="1"/>
  <c r="AN2928" i="1"/>
  <c r="AR2928" i="1" s="1"/>
  <c r="AS2928" i="1"/>
  <c r="AL1479" i="1"/>
  <c r="AP1479" i="1" s="1"/>
  <c r="AP1480" i="1" s="1"/>
  <c r="AJ1480" i="1"/>
  <c r="AL1040" i="1"/>
  <c r="AP1040" i="1" s="1"/>
  <c r="AJ1041" i="1"/>
  <c r="AL1041" i="1" s="1"/>
  <c r="AK511" i="1"/>
  <c r="AJ511" i="1"/>
  <c r="AL511" i="1" s="1"/>
  <c r="AP511" i="1" s="1"/>
  <c r="AM303" i="1"/>
  <c r="AM670" i="1"/>
  <c r="AM525" i="1"/>
  <c r="AN1551" i="1"/>
  <c r="AR1551" i="1" s="1"/>
  <c r="AS1551" i="1"/>
  <c r="AN1330" i="1"/>
  <c r="AR1330" i="1" s="1"/>
  <c r="AS1330" i="1"/>
  <c r="AS1563" i="1"/>
  <c r="AN1563" i="1"/>
  <c r="AR1563" i="1" s="1"/>
  <c r="AM844" i="1"/>
  <c r="AM412" i="1"/>
  <c r="AM856" i="1"/>
  <c r="AM456" i="1"/>
  <c r="AM392" i="1"/>
  <c r="AM296" i="1"/>
  <c r="AJ168" i="1"/>
  <c r="AL168" i="1" s="1"/>
  <c r="AP168" i="1" s="1"/>
  <c r="AK168" i="1"/>
  <c r="AM743" i="1"/>
  <c r="AJ647" i="1"/>
  <c r="AK647" i="1"/>
  <c r="AM423" i="1"/>
  <c r="AM295" i="1"/>
  <c r="AM263" i="1"/>
  <c r="AM247" i="1"/>
  <c r="AM231" i="1"/>
  <c r="AJ215" i="1"/>
  <c r="AL215" i="1" s="1"/>
  <c r="AP215" i="1" s="1"/>
  <c r="AK215" i="1"/>
  <c r="AM199" i="1"/>
  <c r="AM167" i="1"/>
  <c r="AM119" i="1"/>
  <c r="AM103" i="1"/>
  <c r="AM7" i="1"/>
  <c r="AS1866" i="1"/>
  <c r="AN1866" i="1"/>
  <c r="AR1866" i="1" s="1"/>
  <c r="AL2926" i="1"/>
  <c r="AP2926" i="1" s="1"/>
  <c r="AP2927" i="1" s="1"/>
  <c r="AP2928" i="1" s="1"/>
  <c r="AJ2927" i="1"/>
  <c r="AJ2928" i="1" s="1"/>
  <c r="AJ2929" i="1" s="1"/>
  <c r="AN2635" i="1"/>
  <c r="AR2635" i="1" s="1"/>
  <c r="AS2635" i="1"/>
  <c r="AN2107" i="1"/>
  <c r="AR2107" i="1" s="1"/>
  <c r="AS2107" i="1"/>
  <c r="AL3065" i="1"/>
  <c r="AP3065" i="1" s="1"/>
  <c r="AP3066" i="1" s="1"/>
  <c r="AP3067" i="1" s="1"/>
  <c r="AJ3066" i="1"/>
  <c r="AJ3067" i="1" s="1"/>
  <c r="AJ3068" i="1" s="1"/>
  <c r="AL3068" i="1" s="1"/>
  <c r="AS1900" i="1"/>
  <c r="AN1900" i="1"/>
  <c r="AR1900" i="1" s="1"/>
  <c r="AO1901" i="1"/>
  <c r="AN1557" i="1"/>
  <c r="AR1557" i="1" s="1"/>
  <c r="AS1557" i="1"/>
  <c r="AN1258" i="1"/>
  <c r="AR1258" i="1" s="1"/>
  <c r="AS1258" i="1"/>
  <c r="AL2057" i="1"/>
  <c r="AP2057" i="1" s="1"/>
  <c r="AP2058" i="1" s="1"/>
  <c r="AP2059" i="1" s="1"/>
  <c r="AJ2058" i="1"/>
  <c r="AJ2059" i="1" s="1"/>
  <c r="AJ2060" i="1" s="1"/>
  <c r="AL2605" i="1"/>
  <c r="AP2605" i="1" s="1"/>
  <c r="AP2606" i="1" s="1"/>
  <c r="AP2607" i="1" s="1"/>
  <c r="AJ2606" i="1"/>
  <c r="AJ2607" i="1" s="1"/>
  <c r="AL1380" i="1"/>
  <c r="AP1380" i="1" s="1"/>
  <c r="AP1381" i="1" s="1"/>
  <c r="AJ1381" i="1"/>
  <c r="AS1923" i="1"/>
  <c r="AN1923" i="1"/>
  <c r="AR1923" i="1" s="1"/>
  <c r="AS1500" i="1"/>
  <c r="AN1500" i="1"/>
  <c r="AR1500" i="1" s="1"/>
  <c r="AO1501" i="1"/>
  <c r="AS2736" i="1"/>
  <c r="AN2736" i="1"/>
  <c r="AR2736" i="1" s="1"/>
  <c r="AK831" i="1"/>
  <c r="AJ831" i="1"/>
  <c r="AL831" i="1" s="1"/>
  <c r="AM671" i="1"/>
  <c r="AM479" i="1"/>
  <c r="AM478" i="1"/>
  <c r="AK190" i="1"/>
  <c r="AJ190" i="1"/>
  <c r="AL190" i="1" s="1"/>
  <c r="AP190" i="1" s="1"/>
  <c r="AK797" i="1"/>
  <c r="AJ797" i="1"/>
  <c r="AL797" i="1" s="1"/>
  <c r="AP797" i="1" s="1"/>
  <c r="AJ605" i="1"/>
  <c r="AK605" i="1"/>
  <c r="AJ221" i="1"/>
  <c r="AL221" i="1" s="1"/>
  <c r="AP221" i="1" s="1"/>
  <c r="AK221" i="1"/>
  <c r="AL989" i="1"/>
  <c r="AP989" i="1" s="1"/>
  <c r="AP990" i="1" s="1"/>
  <c r="AP991" i="1" s="1"/>
  <c r="AJ990" i="1"/>
  <c r="AJ991" i="1" s="1"/>
  <c r="AM764" i="1"/>
  <c r="AM556" i="1"/>
  <c r="AM840" i="1"/>
  <c r="AM680" i="1"/>
  <c r="AJ791" i="1"/>
  <c r="AL791" i="1" s="1"/>
  <c r="AP791" i="1" s="1"/>
  <c r="AK791" i="1"/>
  <c r="AJ615" i="1"/>
  <c r="AL615" i="1" s="1"/>
  <c r="AK615" i="1"/>
  <c r="AJ599" i="1"/>
  <c r="AL599" i="1" s="1"/>
  <c r="AK599" i="1"/>
  <c r="AM503" i="1"/>
  <c r="AM854" i="1"/>
  <c r="AM838" i="1"/>
  <c r="AM822" i="1"/>
  <c r="AM806" i="1"/>
  <c r="AJ790" i="1"/>
  <c r="AL790" i="1" s="1"/>
  <c r="AP790" i="1" s="1"/>
  <c r="AK790" i="1"/>
  <c r="AK758" i="1"/>
  <c r="AJ758" i="1"/>
  <c r="AM710" i="1"/>
  <c r="AJ694" i="1"/>
  <c r="AL694" i="1" s="1"/>
  <c r="AP694" i="1" s="1"/>
  <c r="AK694" i="1"/>
  <c r="AM678" i="1"/>
  <c r="AM662" i="1"/>
  <c r="AM630" i="1"/>
  <c r="AM582" i="1"/>
  <c r="AM550" i="1"/>
  <c r="AJ534" i="1"/>
  <c r="AK534" i="1"/>
  <c r="AK486" i="1"/>
  <c r="AJ486" i="1"/>
  <c r="AJ470" i="1"/>
  <c r="AL470" i="1" s="1"/>
  <c r="AP470" i="1" s="1"/>
  <c r="AK470" i="1"/>
  <c r="AM454" i="1"/>
  <c r="AK406" i="1"/>
  <c r="AJ406" i="1"/>
  <c r="AJ390" i="1"/>
  <c r="AL390" i="1" s="1"/>
  <c r="AP390" i="1" s="1"/>
  <c r="AK390" i="1"/>
  <c r="AM374" i="1"/>
  <c r="AM342" i="1"/>
  <c r="AM310" i="1"/>
  <c r="AM294" i="1"/>
  <c r="AM278" i="1"/>
  <c r="AM246" i="1"/>
  <c r="AJ230" i="1"/>
  <c r="AL230" i="1" s="1"/>
  <c r="AK230" i="1"/>
  <c r="AJ198" i="1"/>
  <c r="AL198" i="1" s="1"/>
  <c r="AK198" i="1"/>
  <c r="AM182" i="1"/>
  <c r="AM150" i="1"/>
  <c r="AK134" i="1"/>
  <c r="AJ134" i="1"/>
  <c r="AL134" i="1" s="1"/>
  <c r="AP134" i="1" s="1"/>
  <c r="AM118" i="1"/>
  <c r="AM70" i="1"/>
  <c r="AM38" i="1"/>
  <c r="AJ6" i="1"/>
  <c r="AL6" i="1" s="1"/>
  <c r="AP6" i="1" s="1"/>
  <c r="AK6" i="1"/>
  <c r="AS3033" i="1"/>
  <c r="AN3033" i="1"/>
  <c r="AR3033" i="1" s="1"/>
  <c r="AL1794" i="1"/>
  <c r="AP1794" i="1" s="1"/>
  <c r="AP1795" i="1" s="1"/>
  <c r="AJ1795" i="1"/>
  <c r="AJ1796" i="1" s="1"/>
  <c r="AL1796" i="1" s="1"/>
  <c r="AN923" i="1"/>
  <c r="AR923" i="1" s="1"/>
  <c r="AS923" i="1"/>
  <c r="AP879" i="1"/>
  <c r="AL1987" i="1"/>
  <c r="AP1987" i="1" s="1"/>
  <c r="AJ1988" i="1"/>
  <c r="AL1988" i="1" s="1"/>
  <c r="AJ867" i="1"/>
  <c r="AJ868" i="1" s="1"/>
  <c r="AL868" i="1" s="1"/>
  <c r="AL866" i="1"/>
  <c r="AP866" i="1" s="1"/>
  <c r="AP867" i="1" s="1"/>
  <c r="AS2085" i="1"/>
  <c r="AN2085" i="1"/>
  <c r="AR2085" i="1" s="1"/>
  <c r="AN1659" i="1"/>
  <c r="AR1659" i="1" s="1"/>
  <c r="AS1659" i="1"/>
  <c r="AN2904" i="1"/>
  <c r="AR2904" i="1" s="1"/>
  <c r="AS2904" i="1"/>
  <c r="AL1114" i="1"/>
  <c r="AP1114" i="1" s="1"/>
  <c r="AP1115" i="1" s="1"/>
  <c r="AP1116" i="1" s="1"/>
  <c r="AJ1115" i="1"/>
  <c r="AJ1116" i="1" s="1"/>
  <c r="AJ1117" i="1" s="1"/>
  <c r="AS3028" i="1"/>
  <c r="AN3028" i="1"/>
  <c r="AR3028" i="1" s="1"/>
  <c r="AO3029" i="1"/>
  <c r="AL1219" i="1"/>
  <c r="AP1219" i="1" s="1"/>
  <c r="AJ1220" i="1"/>
  <c r="AL1220" i="1" s="1"/>
  <c r="AN2663" i="1"/>
  <c r="AR2663" i="1" s="1"/>
  <c r="AS2663" i="1"/>
  <c r="AS1618" i="1"/>
  <c r="AN1618" i="1"/>
  <c r="AR1618" i="1" s="1"/>
  <c r="AM639" i="1"/>
  <c r="AJ223" i="1"/>
  <c r="AL223" i="1" s="1"/>
  <c r="AP223" i="1" s="1"/>
  <c r="AK223" i="1"/>
  <c r="AM702" i="1"/>
  <c r="AM526" i="1"/>
  <c r="AJ366" i="1"/>
  <c r="AL366" i="1" s="1"/>
  <c r="AK366" i="1"/>
  <c r="AM237" i="1"/>
  <c r="AJ1770" i="1"/>
  <c r="AL1769" i="1"/>
  <c r="AP1769" i="1" s="1"/>
  <c r="AP1770" i="1" s="1"/>
  <c r="AJ668" i="1"/>
  <c r="AK668" i="1"/>
  <c r="AM460" i="1"/>
  <c r="AM12" i="1"/>
  <c r="AM712" i="1"/>
  <c r="AJ424" i="1"/>
  <c r="AL424" i="1" s="1"/>
  <c r="AP424" i="1" s="1"/>
  <c r="AK424" i="1"/>
  <c r="AM248" i="1"/>
  <c r="AM200" i="1"/>
  <c r="AM152" i="1"/>
  <c r="AK136" i="1"/>
  <c r="AJ136" i="1"/>
  <c r="AL136" i="1" s="1"/>
  <c r="AP136" i="1" s="1"/>
  <c r="AM72" i="1"/>
  <c r="AM677" i="1"/>
  <c r="AM357" i="1"/>
  <c r="AJ325" i="1"/>
  <c r="AK325" i="1"/>
  <c r="AM293" i="1"/>
  <c r="AJ245" i="1"/>
  <c r="AL245" i="1" s="1"/>
  <c r="AP245" i="1" s="1"/>
  <c r="AK245" i="1"/>
  <c r="AK213" i="1"/>
  <c r="AJ213" i="1"/>
  <c r="AL213" i="1" s="1"/>
  <c r="AP213" i="1" s="1"/>
  <c r="AK165" i="1"/>
  <c r="AJ165" i="1"/>
  <c r="AL165" i="1" s="1"/>
  <c r="AP165" i="1" s="1"/>
  <c r="AM149" i="1"/>
  <c r="AJ21" i="1"/>
  <c r="AL21" i="1" s="1"/>
  <c r="AP21" i="1" s="1"/>
  <c r="AK21" i="1"/>
  <c r="AL1696" i="1"/>
  <c r="AP1696" i="1" s="1"/>
  <c r="AP1697" i="1" s="1"/>
  <c r="AP1698" i="1" s="1"/>
  <c r="AJ1697" i="1"/>
  <c r="AJ1698" i="1" s="1"/>
  <c r="AJ1699" i="1" s="1"/>
  <c r="AN1786" i="1"/>
  <c r="AR1786" i="1" s="1"/>
  <c r="AS1786" i="1"/>
  <c r="AO1787" i="1"/>
  <c r="AL2529" i="1"/>
  <c r="AP2529" i="1" s="1"/>
  <c r="AP2530" i="1" s="1"/>
  <c r="AJ2530" i="1"/>
  <c r="AJ2531" i="1" s="1"/>
  <c r="AO1497" i="1"/>
  <c r="AS1496" i="1"/>
  <c r="AN1496" i="1"/>
  <c r="AR1496" i="1" s="1"/>
  <c r="AN1695" i="1"/>
  <c r="AR1695" i="1" s="1"/>
  <c r="AS1695" i="1"/>
  <c r="AS1917" i="1"/>
  <c r="AN1917" i="1"/>
  <c r="AR1917" i="1" s="1"/>
  <c r="AN1683" i="1"/>
  <c r="AR1683" i="1" s="1"/>
  <c r="AS1683" i="1"/>
  <c r="AN2777" i="1"/>
  <c r="AR2777" i="1" s="1"/>
  <c r="AS2777" i="1"/>
  <c r="AS1752" i="1"/>
  <c r="AN1752" i="1"/>
  <c r="AR1752" i="1" s="1"/>
  <c r="AS1460" i="1"/>
  <c r="AN1460" i="1"/>
  <c r="AR1460" i="1" s="1"/>
  <c r="AN1421" i="1"/>
  <c r="AR1421" i="1" s="1"/>
  <c r="AS1421" i="1"/>
  <c r="AN2445" i="1"/>
  <c r="AR2445" i="1" s="1"/>
  <c r="AS2445" i="1"/>
  <c r="AO2446" i="1"/>
  <c r="AN2223" i="1"/>
  <c r="AR2223" i="1" s="1"/>
  <c r="AS2223" i="1"/>
  <c r="AL2110" i="1"/>
  <c r="AP2110" i="1" s="1"/>
  <c r="AP2111" i="1" s="1"/>
  <c r="AJ2111" i="1"/>
  <c r="AJ2112" i="1" s="1"/>
  <c r="AS1890" i="1"/>
  <c r="AN1890" i="1"/>
  <c r="AR1890" i="1" s="1"/>
  <c r="AL874" i="1"/>
  <c r="AP874" i="1" s="1"/>
  <c r="AJ875" i="1"/>
  <c r="AL875" i="1" s="1"/>
  <c r="AN1953" i="1"/>
  <c r="AR1953" i="1" s="1"/>
  <c r="AS1953" i="1"/>
  <c r="AS1701" i="1"/>
  <c r="AN1701" i="1"/>
  <c r="AR1701" i="1" s="1"/>
  <c r="AS2552" i="1"/>
  <c r="AN2552" i="1"/>
  <c r="AR2552" i="1" s="1"/>
  <c r="AO2553" i="1"/>
  <c r="AM847" i="1"/>
  <c r="AM463" i="1"/>
  <c r="AJ399" i="1"/>
  <c r="AK399" i="1"/>
  <c r="AJ733" i="1"/>
  <c r="AK733" i="1"/>
  <c r="AJ982" i="1"/>
  <c r="AL981" i="1"/>
  <c r="AP981" i="1" s="1"/>
  <c r="AP982" i="1" s="1"/>
  <c r="AM748" i="1"/>
  <c r="AM540" i="1"/>
  <c r="AL2761" i="1"/>
  <c r="AP2761" i="1" s="1"/>
  <c r="AP2762" i="1" s="1"/>
  <c r="AJ2762" i="1"/>
  <c r="AJ552" i="1"/>
  <c r="AL552" i="1" s="1"/>
  <c r="AP552" i="1" s="1"/>
  <c r="AK552" i="1"/>
  <c r="AM376" i="1"/>
  <c r="AM711" i="1"/>
  <c r="AM773" i="1"/>
  <c r="AJ565" i="1"/>
  <c r="AL565" i="1" s="1"/>
  <c r="AP565" i="1" s="1"/>
  <c r="AK565" i="1"/>
  <c r="AM565" i="1"/>
  <c r="AQ565" i="1" s="1"/>
  <c r="AM421" i="1"/>
  <c r="AM852" i="1"/>
  <c r="AM836" i="1"/>
  <c r="AK804" i="1"/>
  <c r="AJ804" i="1"/>
  <c r="AL804" i="1" s="1"/>
  <c r="AP804" i="1" s="1"/>
  <c r="AM772" i="1"/>
  <c r="AM660" i="1"/>
  <c r="AM628" i="1"/>
  <c r="AM580" i="1"/>
  <c r="AM564" i="1"/>
  <c r="AM548" i="1"/>
  <c r="AJ532" i="1"/>
  <c r="AK532" i="1"/>
  <c r="AM516" i="1"/>
  <c r="AM452" i="1"/>
  <c r="AM420" i="1"/>
  <c r="AM388" i="1"/>
  <c r="AM372" i="1"/>
  <c r="AM308" i="1"/>
  <c r="AM276" i="1"/>
  <c r="AM260" i="1"/>
  <c r="AM244" i="1"/>
  <c r="AJ228" i="1"/>
  <c r="AL228" i="1" s="1"/>
  <c r="AP228" i="1" s="1"/>
  <c r="AK228" i="1"/>
  <c r="AM212" i="1"/>
  <c r="AM180" i="1"/>
  <c r="AM148" i="1"/>
  <c r="AJ132" i="1"/>
  <c r="AL132" i="1" s="1"/>
  <c r="AK132" i="1"/>
  <c r="AM116" i="1"/>
  <c r="AM100" i="1"/>
  <c r="AM52" i="1"/>
  <c r="AM36" i="1"/>
  <c r="AN1454" i="1"/>
  <c r="AR1454" i="1" s="1"/>
  <c r="AS1454" i="1"/>
  <c r="AS2228" i="1"/>
  <c r="AN2228" i="1"/>
  <c r="AR2228" i="1" s="1"/>
  <c r="AJ2781" i="1"/>
  <c r="AJ2782" i="1" s="1"/>
  <c r="AL2780" i="1"/>
  <c r="AP2780" i="1" s="1"/>
  <c r="AP2781" i="1" s="1"/>
  <c r="AJ1535" i="1"/>
  <c r="AJ1536" i="1" s="1"/>
  <c r="AL1534" i="1"/>
  <c r="AP1534" i="1" s="1"/>
  <c r="AP1535" i="1" s="1"/>
  <c r="AN1853" i="1"/>
  <c r="AR1853" i="1" s="1"/>
  <c r="AS1853" i="1"/>
  <c r="AL1446" i="1"/>
  <c r="AP1446" i="1" s="1"/>
  <c r="AP1447" i="1" s="1"/>
  <c r="AP1448" i="1" s="1"/>
  <c r="AP1449" i="1" s="1"/>
  <c r="AJ1447" i="1"/>
  <c r="AJ1448" i="1" s="1"/>
  <c r="AJ1449" i="1" s="1"/>
  <c r="AO1193" i="1"/>
  <c r="AS1192" i="1"/>
  <c r="AN1192" i="1"/>
  <c r="AR1192" i="1" s="1"/>
  <c r="AN1364" i="1"/>
  <c r="AR1364" i="1" s="1"/>
  <c r="AS1364" i="1"/>
  <c r="AN1835" i="1"/>
  <c r="AR1835" i="1" s="1"/>
  <c r="AS1835" i="1"/>
  <c r="AS3072" i="1"/>
  <c r="AN3072" i="1"/>
  <c r="AR3072" i="1" s="1"/>
  <c r="AL1940" i="1"/>
  <c r="AP1940" i="1" s="1"/>
  <c r="AP1941" i="1" s="1"/>
  <c r="AP1942" i="1" s="1"/>
  <c r="AJ1941" i="1"/>
  <c r="AJ1942" i="1" s="1"/>
  <c r="AJ1943" i="1" s="1"/>
  <c r="AJ1030" i="1"/>
  <c r="AJ1031" i="1" s="1"/>
  <c r="AL1029" i="1"/>
  <c r="AP1029" i="1" s="1"/>
  <c r="AP1030" i="1" s="1"/>
  <c r="AP1031" i="1" s="1"/>
  <c r="AS1323" i="1"/>
  <c r="AN1323" i="1"/>
  <c r="AR1323" i="1" s="1"/>
  <c r="AJ783" i="1"/>
  <c r="AK783" i="1"/>
  <c r="AK622" i="1"/>
  <c r="AJ622" i="1"/>
  <c r="AL622" i="1" s="1"/>
  <c r="AK365" i="1"/>
  <c r="AJ365" i="1"/>
  <c r="AL365" i="1" s="1"/>
  <c r="AP365" i="1" s="1"/>
  <c r="AN2273" i="1"/>
  <c r="AR2273" i="1" s="1"/>
  <c r="AS2273" i="1"/>
  <c r="AO2274" i="1"/>
  <c r="AJ860" i="1"/>
  <c r="AL860" i="1" s="1"/>
  <c r="AK860" i="1"/>
  <c r="AJ700" i="1"/>
  <c r="AL700" i="1" s="1"/>
  <c r="AP700" i="1" s="1"/>
  <c r="AK700" i="1"/>
  <c r="AM440" i="1"/>
  <c r="AM807" i="1"/>
  <c r="AM741" i="1"/>
  <c r="AJ819" i="1"/>
  <c r="AK819" i="1"/>
  <c r="AM787" i="1"/>
  <c r="AM755" i="1"/>
  <c r="AM723" i="1"/>
  <c r="AM707" i="1"/>
  <c r="AM691" i="1"/>
  <c r="AM659" i="1"/>
  <c r="AJ643" i="1"/>
  <c r="AL643" i="1" s="1"/>
  <c r="AP643" i="1" s="1"/>
  <c r="AK643" i="1"/>
  <c r="AM611" i="1"/>
  <c r="AM595" i="1"/>
  <c r="AM579" i="1"/>
  <c r="AJ563" i="1"/>
  <c r="AL563" i="1" s="1"/>
  <c r="AK563" i="1"/>
  <c r="AM531" i="1"/>
  <c r="AM483" i="1"/>
  <c r="AJ467" i="1"/>
  <c r="AL467" i="1" s="1"/>
  <c r="AK467" i="1"/>
  <c r="AJ419" i="1"/>
  <c r="AL419" i="1" s="1"/>
  <c r="AP419" i="1" s="1"/>
  <c r="AK419" i="1"/>
  <c r="AM403" i="1"/>
  <c r="AM323" i="1"/>
  <c r="AM259" i="1"/>
  <c r="AK243" i="1"/>
  <c r="AJ243" i="1"/>
  <c r="AL243" i="1" s="1"/>
  <c r="AP243" i="1" s="1"/>
  <c r="AM195" i="1"/>
  <c r="AM163" i="1"/>
  <c r="AJ147" i="1"/>
  <c r="AL147" i="1" s="1"/>
  <c r="AP147" i="1" s="1"/>
  <c r="AK147" i="1"/>
  <c r="AM115" i="1"/>
  <c r="AM99" i="1"/>
  <c r="AJ83" i="1"/>
  <c r="AL83" i="1" s="1"/>
  <c r="AP83" i="1" s="1"/>
  <c r="AK83" i="1"/>
  <c r="AM51" i="1"/>
  <c r="AM35" i="1"/>
  <c r="AL2858" i="1"/>
  <c r="AP2858" i="1" s="1"/>
  <c r="AP2859" i="1" s="1"/>
  <c r="AJ2859" i="1"/>
  <c r="AJ2860" i="1" s="1"/>
  <c r="AN906" i="1"/>
  <c r="AR906" i="1" s="1"/>
  <c r="AS906" i="1"/>
  <c r="AL3010" i="1"/>
  <c r="AP3010" i="1" s="1"/>
  <c r="AP3011" i="1" s="1"/>
  <c r="AJ3011" i="1"/>
  <c r="AN1525" i="1"/>
  <c r="AR1525" i="1" s="1"/>
  <c r="AS1525" i="1"/>
  <c r="AN2059" i="1"/>
  <c r="AR2059" i="1" s="1"/>
  <c r="AS2059" i="1"/>
  <c r="AL2683" i="1"/>
  <c r="AP2683" i="1" s="1"/>
  <c r="AP2684" i="1" s="1"/>
  <c r="AJ2684" i="1"/>
  <c r="AL2049" i="1"/>
  <c r="AP2049" i="1" s="1"/>
  <c r="AP2050" i="1" s="1"/>
  <c r="AP2051" i="1" s="1"/>
  <c r="AJ2050" i="1"/>
  <c r="AJ2051" i="1" s="1"/>
  <c r="AN2510" i="1"/>
  <c r="AR2510" i="1" s="1"/>
  <c r="AS2510" i="1"/>
  <c r="AN1874" i="1"/>
  <c r="AR1874" i="1" s="1"/>
  <c r="AS1874" i="1"/>
  <c r="AJ1195" i="1"/>
  <c r="AJ1196" i="1" s="1"/>
  <c r="AL1194" i="1"/>
  <c r="AP1194" i="1" s="1"/>
  <c r="AP1195" i="1" s="1"/>
  <c r="AP1196" i="1" s="1"/>
  <c r="AL2811" i="1"/>
  <c r="AP2811" i="1" s="1"/>
  <c r="AJ2812" i="1"/>
  <c r="AL2812" i="1" s="1"/>
  <c r="AS1832" i="1"/>
  <c r="AN1832" i="1"/>
  <c r="AR1832" i="1" s="1"/>
  <c r="AN1969" i="1"/>
  <c r="AR1969" i="1" s="1"/>
  <c r="AS1969" i="1"/>
  <c r="AN2901" i="1"/>
  <c r="AS2901" i="1"/>
  <c r="AM495" i="1"/>
  <c r="AJ782" i="1"/>
  <c r="AL782" i="1" s="1"/>
  <c r="AP782" i="1" s="1"/>
  <c r="AK782" i="1"/>
  <c r="AJ462" i="1"/>
  <c r="AL462" i="1" s="1"/>
  <c r="AP462" i="1" s="1"/>
  <c r="AK462" i="1"/>
  <c r="AM334" i="1"/>
  <c r="AK286" i="1"/>
  <c r="AJ286" i="1"/>
  <c r="AL286" i="1" s="1"/>
  <c r="AP286" i="1" s="1"/>
  <c r="AM621" i="1"/>
  <c r="AM620" i="1"/>
  <c r="AK268" i="1"/>
  <c r="AJ268" i="1"/>
  <c r="AL268" i="1" s="1"/>
  <c r="AP268" i="1" s="1"/>
  <c r="AM108" i="1"/>
  <c r="AS2629" i="1"/>
  <c r="AN2629" i="1"/>
  <c r="AR2629" i="1" s="1"/>
  <c r="AL1631" i="1"/>
  <c r="AP1631" i="1" s="1"/>
  <c r="AP1632" i="1" s="1"/>
  <c r="AJ1632" i="1"/>
  <c r="AM839" i="1"/>
  <c r="AM789" i="1"/>
  <c r="AJ709" i="1"/>
  <c r="AL709" i="1" s="1"/>
  <c r="AK709" i="1"/>
  <c r="AM581" i="1"/>
  <c r="AJ517" i="1"/>
  <c r="AL517" i="1" s="1"/>
  <c r="AP517" i="1" s="1"/>
  <c r="AK517" i="1"/>
  <c r="AM469" i="1"/>
  <c r="AM850" i="1"/>
  <c r="AM802" i="1"/>
  <c r="AM770" i="1"/>
  <c r="AM754" i="1"/>
  <c r="AK738" i="1"/>
  <c r="AJ738" i="1"/>
  <c r="AL738" i="1" s="1"/>
  <c r="AP738" i="1" s="1"/>
  <c r="AM706" i="1"/>
  <c r="AM690" i="1"/>
  <c r="AJ674" i="1"/>
  <c r="AL674" i="1" s="1"/>
  <c r="AP674" i="1" s="1"/>
  <c r="AK674" i="1"/>
  <c r="AM658" i="1"/>
  <c r="AM642" i="1"/>
  <c r="AM626" i="1"/>
  <c r="AM610" i="1"/>
  <c r="AM594" i="1"/>
  <c r="AM578" i="1"/>
  <c r="AM546" i="1"/>
  <c r="AM450" i="1"/>
  <c r="AM402" i="1"/>
  <c r="AM322" i="1"/>
  <c r="AM306" i="1"/>
  <c r="AM258" i="1"/>
  <c r="AJ226" i="1"/>
  <c r="AL226" i="1" s="1"/>
  <c r="AP226" i="1" s="1"/>
  <c r="AK226" i="1"/>
  <c r="AK210" i="1"/>
  <c r="AJ210" i="1"/>
  <c r="AL210" i="1" s="1"/>
  <c r="AP210" i="1" s="1"/>
  <c r="AK194" i="1"/>
  <c r="AJ194" i="1"/>
  <c r="AL194" i="1" s="1"/>
  <c r="AP194" i="1" s="1"/>
  <c r="AM178" i="1"/>
  <c r="AJ162" i="1"/>
  <c r="AL162" i="1" s="1"/>
  <c r="AP162" i="1" s="1"/>
  <c r="AK162" i="1"/>
  <c r="AM18" i="1"/>
  <c r="AL1213" i="1"/>
  <c r="AP1213" i="1" s="1"/>
  <c r="AP1214" i="1" s="1"/>
  <c r="AJ1214" i="1"/>
  <c r="AN2832" i="1"/>
  <c r="AR2832" i="1" s="1"/>
  <c r="AS2832" i="1"/>
  <c r="AS1760" i="1"/>
  <c r="AN1760" i="1"/>
  <c r="AR1760" i="1" s="1"/>
  <c r="AS2707" i="1"/>
  <c r="AN2707" i="1"/>
  <c r="AR2707" i="1" s="1"/>
  <c r="AN2638" i="1"/>
  <c r="AR2638" i="1" s="1"/>
  <c r="AS2638" i="1"/>
  <c r="AN891" i="1"/>
  <c r="AR891" i="1" s="1"/>
  <c r="AS891" i="1"/>
  <c r="AO892" i="1"/>
  <c r="AN2692" i="1"/>
  <c r="AR2692" i="1" s="1"/>
  <c r="AS2692" i="1"/>
  <c r="AL2743" i="1"/>
  <c r="AP2743" i="1" s="1"/>
  <c r="AP2744" i="1" s="1"/>
  <c r="AJ2744" i="1"/>
  <c r="AL2514" i="1"/>
  <c r="AP2514" i="1" s="1"/>
  <c r="AJ2515" i="1"/>
  <c r="AL2515" i="1" s="1"/>
  <c r="AN1132" i="1"/>
  <c r="AR1132" i="1" s="1"/>
  <c r="AS1132" i="1"/>
  <c r="AL2447" i="1"/>
  <c r="AP2447" i="1" s="1"/>
  <c r="AP2448" i="1" s="1"/>
  <c r="AP2449" i="1" s="1"/>
  <c r="AP2450" i="1" s="1"/>
  <c r="AJ2448" i="1"/>
  <c r="AJ2449" i="1" s="1"/>
  <c r="AJ2450" i="1" s="1"/>
  <c r="AJ2451" i="1" s="1"/>
  <c r="AN2209" i="1"/>
  <c r="AR2209" i="1" s="1"/>
  <c r="AS2209" i="1"/>
  <c r="AO2210" i="1"/>
  <c r="AN1791" i="1"/>
  <c r="AR1791" i="1" s="1"/>
  <c r="AS1791" i="1"/>
  <c r="AL2753" i="1"/>
  <c r="AP2753" i="1" s="1"/>
  <c r="AJ2754" i="1"/>
  <c r="AL2754" i="1" s="1"/>
  <c r="AN926" i="1"/>
  <c r="AR926" i="1" s="1"/>
  <c r="AS926" i="1"/>
  <c r="AL1069" i="1"/>
  <c r="AP1069" i="1" s="1"/>
  <c r="AP1070" i="1" s="1"/>
  <c r="AP1071" i="1" s="1"/>
  <c r="AJ1070" i="1"/>
  <c r="AJ1071" i="1" s="1"/>
  <c r="AJ1072" i="1" s="1"/>
  <c r="AL1072" i="1" s="1"/>
  <c r="AN2950" i="1"/>
  <c r="AR2950" i="1" s="1"/>
  <c r="AS2950" i="1"/>
  <c r="AN1020" i="1"/>
  <c r="AR1020" i="1" s="1"/>
  <c r="AS1020" i="1"/>
  <c r="AO1021" i="1"/>
  <c r="AN1156" i="1"/>
  <c r="AR1156" i="1" s="1"/>
  <c r="AS1156" i="1"/>
  <c r="AO1157" i="1"/>
  <c r="AS1640" i="1"/>
  <c r="AN1640" i="1"/>
  <c r="AR1640" i="1" s="1"/>
  <c r="AO1641" i="1"/>
  <c r="AS1449" i="1"/>
  <c r="AN1449" i="1"/>
  <c r="AR1449" i="1" s="1"/>
  <c r="AM815" i="1"/>
  <c r="AM575" i="1"/>
  <c r="AJ766" i="1"/>
  <c r="AK766" i="1"/>
  <c r="AM174" i="1"/>
  <c r="AM813" i="1"/>
  <c r="AM653" i="1"/>
  <c r="AJ477" i="1"/>
  <c r="AL477" i="1" s="1"/>
  <c r="AP477" i="1" s="1"/>
  <c r="AK477" i="1"/>
  <c r="AN887" i="1"/>
  <c r="AR887" i="1" s="1"/>
  <c r="AS887" i="1"/>
  <c r="AO888" i="1"/>
  <c r="AL962" i="1"/>
  <c r="AP962" i="1" s="1"/>
  <c r="AP963" i="1" s="1"/>
  <c r="AJ963" i="1"/>
  <c r="AL1932" i="1"/>
  <c r="AP1932" i="1" s="1"/>
  <c r="AP1933" i="1" s="1"/>
  <c r="AJ1933" i="1"/>
  <c r="AJ252" i="1"/>
  <c r="AL252" i="1" s="1"/>
  <c r="AP252" i="1" s="1"/>
  <c r="AK252" i="1"/>
  <c r="AM60" i="1"/>
  <c r="AM792" i="1"/>
  <c r="AJ536" i="1"/>
  <c r="AL536" i="1" s="1"/>
  <c r="AP536" i="1" s="1"/>
  <c r="AK536" i="1"/>
  <c r="AM775" i="1"/>
  <c r="AM679" i="1"/>
  <c r="AK805" i="1"/>
  <c r="AJ805" i="1"/>
  <c r="AL805" i="1" s="1"/>
  <c r="AM725" i="1"/>
  <c r="AM437" i="1"/>
  <c r="AM801" i="1"/>
  <c r="AM785" i="1"/>
  <c r="AM753" i="1"/>
  <c r="AJ705" i="1"/>
  <c r="AL705" i="1" s="1"/>
  <c r="AK705" i="1"/>
  <c r="AM689" i="1"/>
  <c r="AM657" i="1"/>
  <c r="AJ609" i="1"/>
  <c r="AL609" i="1" s="1"/>
  <c r="AP609" i="1" s="1"/>
  <c r="AK609" i="1"/>
  <c r="AM593" i="1"/>
  <c r="AM529" i="1"/>
  <c r="AM481" i="1"/>
  <c r="AM465" i="1"/>
  <c r="AJ449" i="1"/>
  <c r="AL449" i="1" s="1"/>
  <c r="AP449" i="1" s="1"/>
  <c r="AK449" i="1"/>
  <c r="AM433" i="1"/>
  <c r="AJ385" i="1"/>
  <c r="AK385" i="1"/>
  <c r="AM369" i="1"/>
  <c r="AJ353" i="1"/>
  <c r="AL353" i="1" s="1"/>
  <c r="AP353" i="1" s="1"/>
  <c r="AK353" i="1"/>
  <c r="AM289" i="1"/>
  <c r="AM273" i="1"/>
  <c r="AM257" i="1"/>
  <c r="AJ193" i="1"/>
  <c r="AL193" i="1" s="1"/>
  <c r="AP193" i="1" s="1"/>
  <c r="AK193" i="1"/>
  <c r="AK177" i="1"/>
  <c r="AJ177" i="1"/>
  <c r="AM145" i="1"/>
  <c r="AM129" i="1"/>
  <c r="AJ113" i="1"/>
  <c r="AL113" i="1" s="1"/>
  <c r="AP113" i="1" s="1"/>
  <c r="AK113" i="1"/>
  <c r="AK97" i="1"/>
  <c r="AJ97" i="1"/>
  <c r="AL97" i="1" s="1"/>
  <c r="AP97" i="1" s="1"/>
  <c r="AM81" i="1"/>
  <c r="AM49" i="1"/>
  <c r="AM33" i="1"/>
  <c r="AS2597" i="1"/>
  <c r="AN2597" i="1"/>
  <c r="AR2597" i="1" s="1"/>
  <c r="AS1850" i="1"/>
  <c r="AN1850" i="1"/>
  <c r="AR1850" i="1" s="1"/>
  <c r="AL889" i="1"/>
  <c r="AP889" i="1" s="1"/>
  <c r="AP890" i="1" s="1"/>
  <c r="AP891" i="1" s="1"/>
  <c r="AP892" i="1" s="1"/>
  <c r="AJ890" i="1"/>
  <c r="AJ891" i="1" s="1"/>
  <c r="AJ892" i="1" s="1"/>
  <c r="AJ893" i="1" s="1"/>
  <c r="AJ1815" i="1"/>
  <c r="AL1814" i="1"/>
  <c r="AP1814" i="1" s="1"/>
  <c r="AP1815" i="1" s="1"/>
  <c r="AL1750" i="1"/>
  <c r="AP1750" i="1" s="1"/>
  <c r="AP1751" i="1" s="1"/>
  <c r="AP1752" i="1" s="1"/>
  <c r="AJ1751" i="1"/>
  <c r="AJ1752" i="1" s="1"/>
  <c r="AL953" i="1"/>
  <c r="AP953" i="1" s="1"/>
  <c r="AP954" i="1" s="1"/>
  <c r="AJ954" i="1"/>
  <c r="AJ955" i="1" s="1"/>
  <c r="AS2749" i="1"/>
  <c r="AN2749" i="1"/>
  <c r="AR2749" i="1" s="1"/>
  <c r="AN2389" i="1"/>
  <c r="AR2389" i="1" s="1"/>
  <c r="AS2389" i="1"/>
  <c r="AO2390" i="1"/>
  <c r="AN1044" i="1"/>
  <c r="AR1044" i="1" s="1"/>
  <c r="AS1044" i="1"/>
  <c r="AR2900" i="1"/>
  <c r="AM607" i="1"/>
  <c r="AM414" i="1"/>
  <c r="AM749" i="1"/>
  <c r="AK333" i="1"/>
  <c r="AJ333" i="1"/>
  <c r="AL333" i="1" s="1"/>
  <c r="AP333" i="1" s="1"/>
  <c r="AM109" i="1"/>
  <c r="AS1877" i="1"/>
  <c r="AN1877" i="1"/>
  <c r="AR1877" i="1" s="1"/>
  <c r="AL2297" i="1"/>
  <c r="AP2297" i="1" s="1"/>
  <c r="AJ2298" i="1"/>
  <c r="AL2298" i="1" s="1"/>
  <c r="AM732" i="1"/>
  <c r="AM380" i="1"/>
  <c r="AJ728" i="1"/>
  <c r="AL728" i="1" s="1"/>
  <c r="AK728" i="1"/>
  <c r="AM848" i="1"/>
  <c r="AM816" i="1"/>
  <c r="AM784" i="1"/>
  <c r="AM736" i="1"/>
  <c r="AM704" i="1"/>
  <c r="AM688" i="1"/>
  <c r="AM640" i="1"/>
  <c r="AM624" i="1"/>
  <c r="AM592" i="1"/>
  <c r="AM576" i="1"/>
  <c r="AM560" i="1"/>
  <c r="AM512" i="1"/>
  <c r="AM464" i="1"/>
  <c r="AM416" i="1"/>
  <c r="AM368" i="1"/>
  <c r="AM352" i="1"/>
  <c r="AK336" i="1"/>
  <c r="AJ336" i="1"/>
  <c r="AL336" i="1" s="1"/>
  <c r="AM272" i="1"/>
  <c r="AK240" i="1"/>
  <c r="AJ240" i="1"/>
  <c r="AM224" i="1"/>
  <c r="AJ176" i="1"/>
  <c r="AL176" i="1" s="1"/>
  <c r="AP176" i="1" s="1"/>
  <c r="AK176" i="1"/>
  <c r="AJ160" i="1"/>
  <c r="AL160" i="1" s="1"/>
  <c r="AP160" i="1" s="1"/>
  <c r="AK160" i="1"/>
  <c r="AM128" i="1"/>
  <c r="AM96" i="1"/>
  <c r="AJ80" i="1"/>
  <c r="AL80" i="1" s="1"/>
  <c r="AK80" i="1"/>
  <c r="AM16" i="1"/>
  <c r="AL2398" i="1"/>
  <c r="AP2398" i="1" s="1"/>
  <c r="AP2399" i="1" s="1"/>
  <c r="AP2400" i="1" s="1"/>
  <c r="AJ2399" i="1"/>
  <c r="AJ2400" i="1" s="1"/>
  <c r="AJ2401" i="1" s="1"/>
  <c r="AS2156" i="1"/>
  <c r="AN2156" i="1"/>
  <c r="AR2156" i="1" s="1"/>
  <c r="AN2931" i="1"/>
  <c r="AR2931" i="1" s="1"/>
  <c r="AS2931" i="1"/>
  <c r="AP2655" i="1"/>
  <c r="AN2291" i="1"/>
  <c r="AR2291" i="1" s="1"/>
  <c r="AS2291" i="1"/>
  <c r="AO2292" i="1"/>
  <c r="AS2183" i="1"/>
  <c r="AN2183" i="1"/>
  <c r="AR2183" i="1" s="1"/>
  <c r="AS1763" i="1"/>
  <c r="AN1763" i="1"/>
  <c r="AR1763" i="1" s="1"/>
  <c r="AO1764" i="1"/>
  <c r="AL924" i="1"/>
  <c r="AP924" i="1" s="1"/>
  <c r="AP925" i="1" s="1"/>
  <c r="AP926" i="1" s="1"/>
  <c r="AJ925" i="1"/>
  <c r="AJ926" i="1" s="1"/>
  <c r="AS1749" i="1"/>
  <c r="AN1749" i="1"/>
  <c r="AR1749" i="1" s="1"/>
  <c r="AN1392" i="1"/>
  <c r="AR1392" i="1" s="1"/>
  <c r="AS1392" i="1"/>
  <c r="AS2330" i="1"/>
  <c r="AN2330" i="1"/>
  <c r="AR2330" i="1" s="1"/>
  <c r="AS1315" i="1"/>
  <c r="AN1315" i="1"/>
  <c r="AR1315" i="1" s="1"/>
  <c r="AL1921" i="1"/>
  <c r="AP1921" i="1" s="1"/>
  <c r="AP1922" i="1" s="1"/>
  <c r="AP1923" i="1" s="1"/>
  <c r="AJ1922" i="1"/>
  <c r="AJ1923" i="1" s="1"/>
  <c r="AJ1924" i="1" s="1"/>
  <c r="AN2871" i="1"/>
  <c r="AR2871" i="1" s="1"/>
  <c r="AS2871" i="1"/>
  <c r="AI4" i="8"/>
  <c r="A5" i="1"/>
  <c r="AP875" i="1" l="1"/>
  <c r="AM215" i="1"/>
  <c r="AQ215" i="1" s="1"/>
  <c r="AM268" i="1"/>
  <c r="AQ268" i="1" s="1"/>
  <c r="AM219" i="1"/>
  <c r="AQ219" i="1" s="1"/>
  <c r="AM252" i="1"/>
  <c r="AQ252" i="1" s="1"/>
  <c r="AM790" i="1"/>
  <c r="AQ790" i="1" s="1"/>
  <c r="AL2500" i="1"/>
  <c r="AP2500" i="1" s="1"/>
  <c r="AJ2501" i="1"/>
  <c r="AL2501" i="1" s="1"/>
  <c r="AM194" i="1"/>
  <c r="AQ194" i="1" s="1"/>
  <c r="AM221" i="1"/>
  <c r="AQ221" i="1" s="1"/>
  <c r="AM6" i="1"/>
  <c r="AQ6" i="1" s="1"/>
  <c r="AL2487" i="1"/>
  <c r="AP2487" i="1" s="1"/>
  <c r="AJ2488" i="1"/>
  <c r="AL2488" i="1" s="1"/>
  <c r="AP2488" i="1" s="1"/>
  <c r="AM791" i="1"/>
  <c r="AQ791" i="1" s="1"/>
  <c r="AM190" i="1"/>
  <c r="AQ190" i="1" s="1"/>
  <c r="AM95" i="1"/>
  <c r="AQ95" i="1" s="1"/>
  <c r="AP2563" i="1"/>
  <c r="AL1316" i="1"/>
  <c r="AP1316" i="1" s="1"/>
  <c r="AP1317" i="1" s="1"/>
  <c r="AP1318" i="1" s="1"/>
  <c r="AJ1317" i="1"/>
  <c r="AJ1318" i="1" s="1"/>
  <c r="AJ1319" i="1" s="1"/>
  <c r="AL1319" i="1" s="1"/>
  <c r="AP2829" i="1"/>
  <c r="AP2298" i="1"/>
  <c r="AP2515" i="1"/>
  <c r="AP2355" i="1"/>
  <c r="AP2190" i="1"/>
  <c r="AP1988" i="1"/>
  <c r="AM298" i="1"/>
  <c r="AQ298" i="1" s="1"/>
  <c r="AP1041" i="1"/>
  <c r="AM585" i="1"/>
  <c r="AQ585" i="1" s="1"/>
  <c r="AM424" i="1"/>
  <c r="AQ424" i="1" s="1"/>
  <c r="AP1704" i="1"/>
  <c r="AM333" i="1"/>
  <c r="AQ333" i="1" s="1"/>
  <c r="AM113" i="1"/>
  <c r="AQ113" i="1" s="1"/>
  <c r="AP2754" i="1"/>
  <c r="AM700" i="1"/>
  <c r="AQ700" i="1" s="1"/>
  <c r="AP2812" i="1"/>
  <c r="AM390" i="1"/>
  <c r="AQ390" i="1" s="1"/>
  <c r="AM26" i="1"/>
  <c r="AQ26" i="1" s="1"/>
  <c r="AM643" i="1"/>
  <c r="AQ643" i="1" s="1"/>
  <c r="AP868" i="1"/>
  <c r="AP1601" i="1"/>
  <c r="AM477" i="1"/>
  <c r="AQ477" i="1" s="1"/>
  <c r="AM804" i="1"/>
  <c r="AQ804" i="1" s="1"/>
  <c r="AP1220" i="1"/>
  <c r="AP3055" i="1"/>
  <c r="AP1072" i="1"/>
  <c r="AM226" i="1"/>
  <c r="AQ226" i="1" s="1"/>
  <c r="AP1796" i="1"/>
  <c r="AM83" i="1"/>
  <c r="AQ83" i="1" s="1"/>
  <c r="AM21" i="1"/>
  <c r="AQ21" i="1" s="1"/>
  <c r="AL2060" i="1"/>
  <c r="AP2060" i="1" s="1"/>
  <c r="AP2061" i="1" s="1"/>
  <c r="AP2062" i="1" s="1"/>
  <c r="AJ2061" i="1"/>
  <c r="AJ2062" i="1" s="1"/>
  <c r="AL589" i="1"/>
  <c r="AN1178" i="1"/>
  <c r="AR1178" i="1" s="1"/>
  <c r="AS1178" i="1"/>
  <c r="AP1810" i="1"/>
  <c r="AL2719" i="1"/>
  <c r="AP2719" i="1" s="1"/>
  <c r="AJ2720" i="1"/>
  <c r="AL2720" i="1" s="1"/>
  <c r="AL1268" i="1"/>
  <c r="AP1268" i="1" s="1"/>
  <c r="AJ1269" i="1"/>
  <c r="AL1269" i="1" s="1"/>
  <c r="AL751" i="1"/>
  <c r="AT3084" i="1"/>
  <c r="BS3084" i="1"/>
  <c r="BR3084" i="1" s="1"/>
  <c r="AL203" i="1"/>
  <c r="AL2326" i="1"/>
  <c r="AP2326" i="1" s="1"/>
  <c r="AJ2327" i="1"/>
  <c r="AL2327" i="1" s="1"/>
  <c r="AM602" i="1"/>
  <c r="AQ602" i="1" s="1"/>
  <c r="AP602" i="1"/>
  <c r="AL766" i="1"/>
  <c r="AS2553" i="1"/>
  <c r="AN2553" i="1"/>
  <c r="AR2553" i="1" s="1"/>
  <c r="AO2554" i="1"/>
  <c r="AL758" i="1"/>
  <c r="AM701" i="1"/>
  <c r="AQ701" i="1" s="1"/>
  <c r="AL2895" i="1"/>
  <c r="AP2895" i="1" s="1"/>
  <c r="AP2896" i="1" s="1"/>
  <c r="AP2897" i="1" s="1"/>
  <c r="AJ2896" i="1"/>
  <c r="AJ2897" i="1" s="1"/>
  <c r="AM158" i="1"/>
  <c r="AQ158" i="1" s="1"/>
  <c r="AP158" i="1"/>
  <c r="AL799" i="1"/>
  <c r="AM31" i="1"/>
  <c r="AQ31" i="1" s="1"/>
  <c r="AP31" i="1"/>
  <c r="AM782" i="1"/>
  <c r="AQ782" i="1" s="1"/>
  <c r="AN2210" i="1"/>
  <c r="AR2210" i="1" s="1"/>
  <c r="AS2210" i="1"/>
  <c r="AN892" i="1"/>
  <c r="AR892" i="1" s="1"/>
  <c r="AS892" i="1"/>
  <c r="AL2782" i="1"/>
  <c r="AP2782" i="1" s="1"/>
  <c r="AJ2783" i="1"/>
  <c r="AL2783" i="1" s="1"/>
  <c r="AL406" i="1"/>
  <c r="AL647" i="1"/>
  <c r="AN2988" i="1"/>
  <c r="AR2988" i="1" s="1"/>
  <c r="AS2988" i="1"/>
  <c r="AM281" i="1"/>
  <c r="AQ281" i="1" s="1"/>
  <c r="AM47" i="1"/>
  <c r="AQ47" i="1" s="1"/>
  <c r="AS1157" i="1"/>
  <c r="AN1157" i="1"/>
  <c r="AR1157" i="1" s="1"/>
  <c r="AL2112" i="1"/>
  <c r="AP2112" i="1" s="1"/>
  <c r="AP2113" i="1" s="1"/>
  <c r="AJ2113" i="1"/>
  <c r="AJ2114" i="1" s="1"/>
  <c r="AL1536" i="1"/>
  <c r="AP1536" i="1" s="1"/>
  <c r="AP1537" i="1" s="1"/>
  <c r="AJ1537" i="1"/>
  <c r="AM709" i="1"/>
  <c r="AQ709" i="1" s="1"/>
  <c r="AP709" i="1"/>
  <c r="AL1699" i="1"/>
  <c r="AP1699" i="1" s="1"/>
  <c r="AP1700" i="1" s="1"/>
  <c r="AP1701" i="1" s="1"/>
  <c r="AJ1700" i="1"/>
  <c r="AJ1701" i="1" s="1"/>
  <c r="AM80" i="1"/>
  <c r="AQ80" i="1" s="1"/>
  <c r="AP80" i="1"/>
  <c r="AM728" i="1"/>
  <c r="AQ728" i="1" s="1"/>
  <c r="AP728" i="1"/>
  <c r="AM210" i="1"/>
  <c r="AQ210" i="1" s="1"/>
  <c r="AL733" i="1"/>
  <c r="AM213" i="1"/>
  <c r="AQ213" i="1" s="1"/>
  <c r="AL325" i="1"/>
  <c r="AM136" i="1"/>
  <c r="AQ136" i="1" s="1"/>
  <c r="AL668" i="1"/>
  <c r="AM223" i="1"/>
  <c r="AQ223" i="1" s="1"/>
  <c r="AN3029" i="1"/>
  <c r="AR3029" i="1" s="1"/>
  <c r="AS3029" i="1"/>
  <c r="AO3030" i="1"/>
  <c r="AL2929" i="1"/>
  <c r="AP2929" i="1" s="1"/>
  <c r="AP2930" i="1" s="1"/>
  <c r="AP2931" i="1" s="1"/>
  <c r="AJ2930" i="1"/>
  <c r="AJ2931" i="1" s="1"/>
  <c r="AM762" i="1"/>
  <c r="AQ762" i="1" s="1"/>
  <c r="AM92" i="1"/>
  <c r="AQ92" i="1" s="1"/>
  <c r="AP92" i="1"/>
  <c r="AS2292" i="1"/>
  <c r="AN2292" i="1"/>
  <c r="AR2292" i="1" s="1"/>
  <c r="AO2293" i="1"/>
  <c r="AM622" i="1"/>
  <c r="AQ622" i="1" s="1"/>
  <c r="AP622" i="1"/>
  <c r="AL1010" i="1"/>
  <c r="AP1010" i="1" s="1"/>
  <c r="AJ1011" i="1"/>
  <c r="AL1011" i="1" s="1"/>
  <c r="AM265" i="1"/>
  <c r="AQ265" i="1" s="1"/>
  <c r="AL2675" i="1"/>
  <c r="AP2675" i="1" s="1"/>
  <c r="AJ2676" i="1"/>
  <c r="AL2676" i="1" s="1"/>
  <c r="AL955" i="1"/>
  <c r="AP955" i="1" s="1"/>
  <c r="AJ956" i="1"/>
  <c r="AL385" i="1"/>
  <c r="AN1021" i="1"/>
  <c r="AR1021" i="1" s="1"/>
  <c r="AS1021" i="1"/>
  <c r="AM286" i="1"/>
  <c r="AQ286" i="1" s="1"/>
  <c r="AR2901" i="1"/>
  <c r="AL2860" i="1"/>
  <c r="AP2860" i="1" s="1"/>
  <c r="AJ2861" i="1"/>
  <c r="AL2861" i="1" s="1"/>
  <c r="AS2446" i="1"/>
  <c r="AN2446" i="1"/>
  <c r="AR2446" i="1" s="1"/>
  <c r="AN1501" i="1"/>
  <c r="AR1501" i="1" s="1"/>
  <c r="AS1501" i="1"/>
  <c r="AM56" i="1"/>
  <c r="AQ56" i="1" s="1"/>
  <c r="AM446" i="1"/>
  <c r="AQ446" i="1" s="1"/>
  <c r="AP446" i="1"/>
  <c r="AN2740" i="1"/>
  <c r="AR2740" i="1" s="1"/>
  <c r="AS2740" i="1"/>
  <c r="AL1331" i="1"/>
  <c r="AP1331" i="1" s="1"/>
  <c r="AP1332" i="1" s="1"/>
  <c r="AP1333" i="1" s="1"/>
  <c r="AJ1332" i="1"/>
  <c r="AJ1333" i="1" s="1"/>
  <c r="AL318" i="1"/>
  <c r="AL240" i="1"/>
  <c r="AL783" i="1"/>
  <c r="AM738" i="1"/>
  <c r="AQ738" i="1" s="1"/>
  <c r="AM243" i="1"/>
  <c r="AQ243" i="1" s="1"/>
  <c r="AN2274" i="1"/>
  <c r="AR2274" i="1" s="1"/>
  <c r="AS2274" i="1"/>
  <c r="AM228" i="1"/>
  <c r="AQ228" i="1" s="1"/>
  <c r="AL1117" i="1"/>
  <c r="AP1117" i="1" s="1"/>
  <c r="AJ1118" i="1"/>
  <c r="AL1118" i="1" s="1"/>
  <c r="AM198" i="1"/>
  <c r="AQ198" i="1" s="1"/>
  <c r="AP198" i="1"/>
  <c r="AL1502" i="1"/>
  <c r="AP1502" i="1" s="1"/>
  <c r="AJ1503" i="1"/>
  <c r="AL1503" i="1" s="1"/>
  <c r="AM77" i="1"/>
  <c r="AQ77" i="1" s="1"/>
  <c r="AL142" i="1"/>
  <c r="AM617" i="1"/>
  <c r="AQ617" i="1" s="1"/>
  <c r="AN2486" i="1"/>
  <c r="AR2486" i="1" s="1"/>
  <c r="AS2486" i="1"/>
  <c r="AS2626" i="1"/>
  <c r="AN2626" i="1"/>
  <c r="AR2626" i="1" s="1"/>
  <c r="AM63" i="1"/>
  <c r="AQ63" i="1" s="1"/>
  <c r="AM147" i="1"/>
  <c r="AQ147" i="1" s="1"/>
  <c r="AM419" i="1"/>
  <c r="AQ419" i="1" s="1"/>
  <c r="AM245" i="1"/>
  <c r="AQ245" i="1" s="1"/>
  <c r="AM349" i="1"/>
  <c r="AQ349" i="1" s="1"/>
  <c r="AP349" i="1"/>
  <c r="AL486" i="1"/>
  <c r="AM336" i="1"/>
  <c r="AQ336" i="1" s="1"/>
  <c r="AP336" i="1"/>
  <c r="AM563" i="1"/>
  <c r="AQ563" i="1" s="1"/>
  <c r="AP563" i="1"/>
  <c r="AM860" i="1"/>
  <c r="AQ860" i="1" s="1"/>
  <c r="AP860" i="1"/>
  <c r="AL534" i="1"/>
  <c r="AS1901" i="1"/>
  <c r="AN1901" i="1"/>
  <c r="AR1901" i="1" s="1"/>
  <c r="AO1902" i="1"/>
  <c r="AL2401" i="1"/>
  <c r="AP2401" i="1" s="1"/>
  <c r="AP2402" i="1" s="1"/>
  <c r="AP2403" i="1" s="1"/>
  <c r="AJ2402" i="1"/>
  <c r="AJ2403" i="1" s="1"/>
  <c r="AM705" i="1"/>
  <c r="AQ705" i="1" s="1"/>
  <c r="AP705" i="1"/>
  <c r="AM536" i="1"/>
  <c r="AQ536" i="1" s="1"/>
  <c r="AL2451" i="1"/>
  <c r="AP2451" i="1" s="1"/>
  <c r="AJ2452" i="1"/>
  <c r="AL2452" i="1" s="1"/>
  <c r="AL177" i="1"/>
  <c r="AM517" i="1"/>
  <c r="AQ517" i="1" s="1"/>
  <c r="AP3068" i="1"/>
  <c r="AM168" i="1"/>
  <c r="AQ168" i="1" s="1"/>
  <c r="AM511" i="1"/>
  <c r="AQ511" i="1" s="1"/>
  <c r="AL457" i="1"/>
  <c r="AM271" i="1"/>
  <c r="AQ271" i="1" s="1"/>
  <c r="AM524" i="1"/>
  <c r="AQ524" i="1" s="1"/>
  <c r="AP524" i="1"/>
  <c r="AL1084" i="1"/>
  <c r="AP1084" i="1" s="1"/>
  <c r="AJ1085" i="1"/>
  <c r="AL1085" i="1" s="1"/>
  <c r="AM43" i="1"/>
  <c r="AQ43" i="1" s="1"/>
  <c r="AM619" i="1"/>
  <c r="AQ619" i="1" s="1"/>
  <c r="AN1193" i="1"/>
  <c r="AR1193" i="1" s="1"/>
  <c r="AS1193" i="1"/>
  <c r="AM132" i="1"/>
  <c r="AQ132" i="1" s="1"/>
  <c r="AP132" i="1"/>
  <c r="AS1497" i="1"/>
  <c r="AN1497" i="1"/>
  <c r="AR1497" i="1" s="1"/>
  <c r="AM694" i="1"/>
  <c r="AQ694" i="1" s="1"/>
  <c r="AM599" i="1"/>
  <c r="AQ599" i="1" s="1"/>
  <c r="AP599" i="1"/>
  <c r="AL89" i="1"/>
  <c r="AS1516" i="1"/>
  <c r="AN1516" i="1"/>
  <c r="AR1516" i="1" s="1"/>
  <c r="AN1764" i="1"/>
  <c r="AR1764" i="1" s="1"/>
  <c r="AS1764" i="1"/>
  <c r="AM449" i="1"/>
  <c r="AQ449" i="1" s="1"/>
  <c r="AM462" i="1"/>
  <c r="AQ462" i="1" s="1"/>
  <c r="AM365" i="1"/>
  <c r="AQ365" i="1" s="1"/>
  <c r="AL2531" i="1"/>
  <c r="AP2531" i="1" s="1"/>
  <c r="AP2532" i="1" s="1"/>
  <c r="AJ2532" i="1"/>
  <c r="AJ2533" i="1" s="1"/>
  <c r="AM230" i="1"/>
  <c r="AQ230" i="1" s="1"/>
  <c r="AP230" i="1"/>
  <c r="AL2648" i="1"/>
  <c r="AP2648" i="1" s="1"/>
  <c r="AJ2649" i="1"/>
  <c r="AL2649" i="1" s="1"/>
  <c r="AL682" i="1"/>
  <c r="AM187" i="1"/>
  <c r="AQ187" i="1" s="1"/>
  <c r="AS1025" i="1"/>
  <c r="AN1025" i="1"/>
  <c r="AR1025" i="1" s="1"/>
  <c r="AM97" i="1"/>
  <c r="AQ97" i="1" s="1"/>
  <c r="AM193" i="1"/>
  <c r="AQ193" i="1" s="1"/>
  <c r="AM805" i="1"/>
  <c r="AQ805" i="1" s="1"/>
  <c r="AP805" i="1"/>
  <c r="AN1641" i="1"/>
  <c r="AR1641" i="1" s="1"/>
  <c r="AS1641" i="1"/>
  <c r="AM467" i="1"/>
  <c r="AQ467" i="1" s="1"/>
  <c r="AP467" i="1"/>
  <c r="AL1943" i="1"/>
  <c r="AP1943" i="1" s="1"/>
  <c r="AJ1944" i="1"/>
  <c r="AL1944" i="1" s="1"/>
  <c r="AM165" i="1"/>
  <c r="AQ165" i="1" s="1"/>
  <c r="AM470" i="1"/>
  <c r="AQ470" i="1" s="1"/>
  <c r="AM615" i="1"/>
  <c r="AQ615" i="1" s="1"/>
  <c r="AP615" i="1"/>
  <c r="AS1595" i="1"/>
  <c r="AN1595" i="1"/>
  <c r="AR1595" i="1" s="1"/>
  <c r="AL3000" i="1"/>
  <c r="AP3000" i="1" s="1"/>
  <c r="AJ3001" i="1"/>
  <c r="AL3001" i="1" s="1"/>
  <c r="AM635" i="1"/>
  <c r="AQ635" i="1" s="1"/>
  <c r="AM160" i="1"/>
  <c r="AQ160" i="1" s="1"/>
  <c r="AL893" i="1"/>
  <c r="AP893" i="1" s="1"/>
  <c r="AJ894" i="1"/>
  <c r="AL894" i="1" s="1"/>
  <c r="AM609" i="1"/>
  <c r="AQ609" i="1" s="1"/>
  <c r="AS888" i="1"/>
  <c r="AN888" i="1"/>
  <c r="AR888" i="1" s="1"/>
  <c r="AM162" i="1"/>
  <c r="AQ162" i="1" s="1"/>
  <c r="AM674" i="1"/>
  <c r="AQ674" i="1" s="1"/>
  <c r="AM366" i="1"/>
  <c r="AQ366" i="1" s="1"/>
  <c r="AP366" i="1"/>
  <c r="AM797" i="1"/>
  <c r="AQ797" i="1" s="1"/>
  <c r="AN1110" i="1"/>
  <c r="AR1110" i="1" s="1"/>
  <c r="AS1110" i="1"/>
  <c r="AM217" i="1"/>
  <c r="AQ217" i="1" s="1"/>
  <c r="AM76" i="1"/>
  <c r="AQ76" i="1" s="1"/>
  <c r="AP76" i="1"/>
  <c r="AM543" i="1"/>
  <c r="AQ543" i="1" s="1"/>
  <c r="AN2823" i="1"/>
  <c r="AR2823" i="1" s="1"/>
  <c r="AS2823" i="1"/>
  <c r="AM491" i="1"/>
  <c r="AQ491" i="1" s="1"/>
  <c r="AL527" i="1"/>
  <c r="AL1924" i="1"/>
  <c r="AP1924" i="1" s="1"/>
  <c r="AP1925" i="1" s="1"/>
  <c r="AP1926" i="1" s="1"/>
  <c r="AJ1925" i="1"/>
  <c r="AJ1926" i="1" s="1"/>
  <c r="AJ1927" i="1" s="1"/>
  <c r="AL1927" i="1" s="1"/>
  <c r="AM176" i="1"/>
  <c r="AQ176" i="1" s="1"/>
  <c r="AN2390" i="1"/>
  <c r="AR2390" i="1" s="1"/>
  <c r="AS2390" i="1"/>
  <c r="AO2391" i="1"/>
  <c r="AM353" i="1"/>
  <c r="AQ353" i="1" s="1"/>
  <c r="AL532" i="1"/>
  <c r="AM552" i="1"/>
  <c r="AQ552" i="1" s="1"/>
  <c r="AS1787" i="1"/>
  <c r="AN1787" i="1"/>
  <c r="AR1787" i="1" s="1"/>
  <c r="AM134" i="1"/>
  <c r="AQ134" i="1" s="1"/>
  <c r="AM831" i="1"/>
  <c r="AQ831" i="1" s="1"/>
  <c r="AP831" i="1"/>
  <c r="AM121" i="1"/>
  <c r="AQ121" i="1" s="1"/>
  <c r="AM537" i="1"/>
  <c r="AQ537" i="1" s="1"/>
  <c r="AM697" i="1"/>
  <c r="AQ697" i="1" s="1"/>
  <c r="AP1581" i="1"/>
  <c r="AL1564" i="1"/>
  <c r="AP1564" i="1" s="1"/>
  <c r="AJ1565" i="1"/>
  <c r="AL1565" i="1" s="1"/>
  <c r="AA852" i="1"/>
  <c r="AA853" i="1"/>
  <c r="AA854" i="1"/>
  <c r="AA855" i="1"/>
  <c r="AA856" i="1"/>
  <c r="AA857" i="1"/>
  <c r="AA858" i="1"/>
  <c r="AA859" i="1"/>
  <c r="AA7" i="1"/>
  <c r="AA9" i="1"/>
  <c r="AA12" i="1"/>
  <c r="AA13" i="1"/>
  <c r="AA14" i="1"/>
  <c r="AA15" i="1"/>
  <c r="AA16" i="1"/>
  <c r="AA17" i="1"/>
  <c r="AA18" i="1"/>
  <c r="AA19" i="1"/>
  <c r="AA21" i="1"/>
  <c r="AA23" i="1"/>
  <c r="AA25" i="1"/>
  <c r="AA29" i="1"/>
  <c r="AA30" i="1"/>
  <c r="AA31" i="1"/>
  <c r="AA32" i="1"/>
  <c r="AA33" i="1"/>
  <c r="AA34" i="1"/>
  <c r="AA35" i="1"/>
  <c r="AA37" i="1"/>
  <c r="AA39" i="1"/>
  <c r="AA41" i="1"/>
  <c r="AA45" i="1"/>
  <c r="AA46" i="1"/>
  <c r="AA47" i="1"/>
  <c r="AA48" i="1"/>
  <c r="AA49" i="1"/>
  <c r="AA50" i="1"/>
  <c r="AA51" i="1"/>
  <c r="AA53" i="1"/>
  <c r="AA55" i="1"/>
  <c r="AA57" i="1"/>
  <c r="AA61" i="1"/>
  <c r="AA62" i="1"/>
  <c r="AA63" i="1"/>
  <c r="AA64" i="1"/>
  <c r="AA66" i="1"/>
  <c r="AA67" i="1"/>
  <c r="AA69" i="1"/>
  <c r="AA71" i="1"/>
  <c r="AA73" i="1"/>
  <c r="AA77" i="1"/>
  <c r="AA78" i="1"/>
  <c r="AA79" i="1"/>
  <c r="AA80" i="1"/>
  <c r="AA83" i="1"/>
  <c r="AA85" i="1"/>
  <c r="AA87" i="1"/>
  <c r="AA89" i="1"/>
  <c r="AA93" i="1"/>
  <c r="AA94" i="1"/>
  <c r="AA95" i="1"/>
  <c r="AA96" i="1"/>
  <c r="AA99" i="1"/>
  <c r="AA101" i="1"/>
  <c r="AA103" i="1"/>
  <c r="AA105" i="1"/>
  <c r="AA109" i="1"/>
  <c r="AA110" i="1"/>
  <c r="AA111" i="1"/>
  <c r="AA112" i="1"/>
  <c r="AA115" i="1"/>
  <c r="AA117" i="1"/>
  <c r="AA119" i="1"/>
  <c r="AA121" i="1"/>
  <c r="AA125" i="1"/>
  <c r="AA127" i="1"/>
  <c r="AA128" i="1"/>
  <c r="AA131" i="1"/>
  <c r="AA133" i="1"/>
  <c r="AA135" i="1"/>
  <c r="AA137" i="1"/>
  <c r="AA141" i="1"/>
  <c r="AA142" i="1"/>
  <c r="AA143" i="1"/>
  <c r="AA144" i="1"/>
  <c r="AA147" i="1"/>
  <c r="AA149" i="1"/>
  <c r="AA151" i="1"/>
  <c r="AA153" i="1"/>
  <c r="AA157" i="1"/>
  <c r="AA159" i="1"/>
  <c r="AA160" i="1"/>
  <c r="AA163" i="1"/>
  <c r="AA165" i="1"/>
  <c r="AA167" i="1"/>
  <c r="AA169" i="1"/>
  <c r="AA173" i="1"/>
  <c r="AA175" i="1"/>
  <c r="AA176" i="1"/>
  <c r="AA179" i="1"/>
  <c r="AA181" i="1"/>
  <c r="AA183" i="1"/>
  <c r="AA185" i="1"/>
  <c r="AA189" i="1"/>
  <c r="AA190" i="1"/>
  <c r="AA191" i="1"/>
  <c r="AA192" i="1"/>
  <c r="AA195" i="1"/>
  <c r="AA197" i="1"/>
  <c r="AA199" i="1"/>
  <c r="AA201" i="1"/>
  <c r="AA205" i="1"/>
  <c r="AA206" i="1"/>
  <c r="AA207" i="1"/>
  <c r="AA208" i="1"/>
  <c r="AA211" i="1"/>
  <c r="AA213" i="1"/>
  <c r="AA215" i="1"/>
  <c r="AA217" i="1"/>
  <c r="AA221" i="1"/>
  <c r="AA223" i="1"/>
  <c r="AA224" i="1"/>
  <c r="AA227" i="1"/>
  <c r="AA229" i="1"/>
  <c r="AA231" i="1"/>
  <c r="AA233" i="1"/>
  <c r="AA237" i="1"/>
  <c r="AA239" i="1"/>
  <c r="AA240" i="1"/>
  <c r="AA243" i="1"/>
  <c r="AA245" i="1"/>
  <c r="AA247" i="1"/>
  <c r="AA249" i="1"/>
  <c r="AA253" i="1"/>
  <c r="AA254" i="1"/>
  <c r="AA255" i="1"/>
  <c r="AA256" i="1"/>
  <c r="AA259" i="1"/>
  <c r="AA261" i="1"/>
  <c r="AA263" i="1"/>
  <c r="AA265" i="1"/>
  <c r="AA269" i="1"/>
  <c r="AA270" i="1"/>
  <c r="AA272" i="1"/>
  <c r="AA275" i="1"/>
  <c r="AA277" i="1"/>
  <c r="AA279" i="1"/>
  <c r="AA281" i="1"/>
  <c r="AA285" i="1"/>
  <c r="AA286" i="1"/>
  <c r="AA288" i="1"/>
  <c r="AA291" i="1"/>
  <c r="AA293" i="1"/>
  <c r="AA295" i="1"/>
  <c r="AA297" i="1"/>
  <c r="AA301" i="1"/>
  <c r="AA302" i="1"/>
  <c r="AA304" i="1"/>
  <c r="AA307" i="1"/>
  <c r="AA309" i="1"/>
  <c r="AA311" i="1"/>
  <c r="AA313" i="1"/>
  <c r="AA317" i="1"/>
  <c r="AA318" i="1"/>
  <c r="AA320" i="1"/>
  <c r="AA323" i="1"/>
  <c r="AA325" i="1"/>
  <c r="AA327" i="1"/>
  <c r="AA329" i="1"/>
  <c r="AA333" i="1"/>
  <c r="AA336" i="1"/>
  <c r="AA339" i="1"/>
  <c r="AA341" i="1"/>
  <c r="AA343" i="1"/>
  <c r="AA345" i="1"/>
  <c r="AA349" i="1"/>
  <c r="AA350" i="1"/>
  <c r="AA352" i="1"/>
  <c r="AA355" i="1"/>
  <c r="AA357" i="1"/>
  <c r="AA359" i="1"/>
  <c r="AA361" i="1"/>
  <c r="AA365" i="1"/>
  <c r="AA366" i="1"/>
  <c r="AA368" i="1"/>
  <c r="AA371" i="1"/>
  <c r="AA373" i="1"/>
  <c r="AA375" i="1"/>
  <c r="AA377" i="1"/>
  <c r="AA381" i="1"/>
  <c r="AA382" i="1"/>
  <c r="AA384" i="1"/>
  <c r="AA387" i="1"/>
  <c r="AA389" i="1"/>
  <c r="AA391" i="1"/>
  <c r="AA393" i="1"/>
  <c r="AA397" i="1"/>
  <c r="AA398" i="1"/>
  <c r="AA400" i="1"/>
  <c r="AA403" i="1"/>
  <c r="AA405" i="1"/>
  <c r="AA407" i="1"/>
  <c r="AA409" i="1"/>
  <c r="AA413" i="1"/>
  <c r="AA414" i="1"/>
  <c r="AA416" i="1"/>
  <c r="AA419" i="1"/>
  <c r="AA421" i="1"/>
  <c r="AA423" i="1"/>
  <c r="AA425" i="1"/>
  <c r="AA429" i="1"/>
  <c r="AA430" i="1"/>
  <c r="AA432" i="1"/>
  <c r="AA435" i="1"/>
  <c r="AA437" i="1"/>
  <c r="AA439" i="1"/>
  <c r="AA441" i="1"/>
  <c r="AA445" i="1"/>
  <c r="AA446" i="1"/>
  <c r="AA448" i="1"/>
  <c r="AA451" i="1"/>
  <c r="AA453" i="1"/>
  <c r="AA455" i="1"/>
  <c r="AA457" i="1"/>
  <c r="AA461" i="1"/>
  <c r="AA462" i="1"/>
  <c r="AA464" i="1"/>
  <c r="AA467" i="1"/>
  <c r="AA469" i="1"/>
  <c r="AA471" i="1"/>
  <c r="AA473" i="1"/>
  <c r="AA477" i="1"/>
  <c r="AA478" i="1"/>
  <c r="AA480" i="1"/>
  <c r="AA483" i="1"/>
  <c r="AA485" i="1"/>
  <c r="AA487" i="1"/>
  <c r="AA489" i="1"/>
  <c r="AA493" i="1"/>
  <c r="AA496" i="1"/>
  <c r="AA499" i="1"/>
  <c r="AA501" i="1"/>
  <c r="AA503" i="1"/>
  <c r="AA505" i="1"/>
  <c r="AA509" i="1"/>
  <c r="AA510" i="1"/>
  <c r="AA512" i="1"/>
  <c r="AA515" i="1"/>
  <c r="AA517" i="1"/>
  <c r="AA519" i="1"/>
  <c r="AA521" i="1"/>
  <c r="AA525" i="1"/>
  <c r="AA526" i="1"/>
  <c r="AA528" i="1"/>
  <c r="AA531" i="1"/>
  <c r="AA533" i="1"/>
  <c r="AA535" i="1"/>
  <c r="AA537" i="1"/>
  <c r="AA541" i="1"/>
  <c r="AA542" i="1"/>
  <c r="AA544" i="1"/>
  <c r="AA547" i="1"/>
  <c r="AA549" i="1"/>
  <c r="AA551" i="1"/>
  <c r="AA552" i="1"/>
  <c r="AA553" i="1"/>
  <c r="AA557" i="1"/>
  <c r="AA558" i="1"/>
  <c r="AA560" i="1"/>
  <c r="AA563" i="1"/>
  <c r="AA565" i="1"/>
  <c r="AA567" i="1"/>
  <c r="AA568" i="1"/>
  <c r="AA569" i="1"/>
  <c r="AA573" i="1"/>
  <c r="AA574" i="1"/>
  <c r="AA576" i="1"/>
  <c r="AA579" i="1"/>
  <c r="AA581" i="1"/>
  <c r="AA583" i="1"/>
  <c r="AA584" i="1"/>
  <c r="AA585" i="1"/>
  <c r="AA589" i="1"/>
  <c r="AA590" i="1"/>
  <c r="AA592" i="1"/>
  <c r="AA595" i="1"/>
  <c r="AA597" i="1"/>
  <c r="AA599" i="1"/>
  <c r="AA600" i="1"/>
  <c r="AA601" i="1"/>
  <c r="AA605" i="1"/>
  <c r="AA606" i="1"/>
  <c r="AA608" i="1"/>
  <c r="AA611" i="1"/>
  <c r="AA613" i="1"/>
  <c r="AA615" i="1"/>
  <c r="AA616" i="1"/>
  <c r="AA617" i="1"/>
  <c r="AA621" i="1"/>
  <c r="AA622" i="1"/>
  <c r="AA624" i="1"/>
  <c r="AA627" i="1"/>
  <c r="AA629" i="1"/>
  <c r="AA631" i="1"/>
  <c r="AA632" i="1"/>
  <c r="AA633" i="1"/>
  <c r="AA637" i="1"/>
  <c r="AA638" i="1"/>
  <c r="AA640" i="1"/>
  <c r="AA643" i="1"/>
  <c r="AA645" i="1"/>
  <c r="AA647" i="1"/>
  <c r="AA648" i="1"/>
  <c r="AA649" i="1"/>
  <c r="AA653" i="1"/>
  <c r="AA654" i="1"/>
  <c r="AA656" i="1"/>
  <c r="AA659" i="1"/>
  <c r="AA661" i="1"/>
  <c r="AA663" i="1"/>
  <c r="AA664" i="1"/>
  <c r="AA665" i="1"/>
  <c r="AA669" i="1"/>
  <c r="AA670" i="1"/>
  <c r="AA672" i="1"/>
  <c r="AA675" i="1"/>
  <c r="AA677" i="1"/>
  <c r="AA679" i="1"/>
  <c r="AA680" i="1"/>
  <c r="AA681" i="1"/>
  <c r="AA685" i="1"/>
  <c r="AA686" i="1"/>
  <c r="AA688" i="1"/>
  <c r="AA691" i="1"/>
  <c r="AA693" i="1"/>
  <c r="AA695" i="1"/>
  <c r="AA696" i="1"/>
  <c r="AA697" i="1"/>
  <c r="AA701" i="1"/>
  <c r="AA702" i="1"/>
  <c r="AA704" i="1"/>
  <c r="AA707" i="1"/>
  <c r="AA709" i="1"/>
  <c r="AA711" i="1"/>
  <c r="AA712" i="1"/>
  <c r="AA713" i="1"/>
  <c r="AA717" i="1"/>
  <c r="AA720" i="1"/>
  <c r="AA723" i="1"/>
  <c r="AA725" i="1"/>
  <c r="AA727" i="1"/>
  <c r="AA728" i="1"/>
  <c r="AA729" i="1"/>
  <c r="AA733" i="1"/>
  <c r="AA734" i="1"/>
  <c r="AA736" i="1"/>
  <c r="AA739" i="1"/>
  <c r="AA741" i="1"/>
  <c r="AA743" i="1"/>
  <c r="AA744" i="1"/>
  <c r="AA745" i="1"/>
  <c r="AA749" i="1"/>
  <c r="AA750" i="1"/>
  <c r="AA752" i="1"/>
  <c r="AA755" i="1"/>
  <c r="AA757" i="1"/>
  <c r="AA759" i="1"/>
  <c r="AA760" i="1"/>
  <c r="AA761" i="1"/>
  <c r="AA765" i="1"/>
  <c r="AA766" i="1"/>
  <c r="AA768" i="1"/>
  <c r="AA771" i="1"/>
  <c r="AA773" i="1"/>
  <c r="AA775" i="1"/>
  <c r="AA776" i="1"/>
  <c r="AA777" i="1"/>
  <c r="AA781" i="1"/>
  <c r="AA782" i="1"/>
  <c r="AA784" i="1"/>
  <c r="AA787" i="1"/>
  <c r="AA789" i="1"/>
  <c r="AA791" i="1"/>
  <c r="AA792" i="1"/>
  <c r="AA793" i="1"/>
  <c r="AA797" i="1"/>
  <c r="AA798" i="1"/>
  <c r="AA800" i="1"/>
  <c r="AA803" i="1"/>
  <c r="AA805" i="1"/>
  <c r="AA807" i="1"/>
  <c r="AA808" i="1"/>
  <c r="AA809" i="1"/>
  <c r="AA813" i="1"/>
  <c r="AA814" i="1"/>
  <c r="AA816" i="1"/>
  <c r="AA819" i="1"/>
  <c r="AA821" i="1"/>
  <c r="AA823" i="1"/>
  <c r="AA824" i="1"/>
  <c r="AA825" i="1"/>
  <c r="AA829" i="1"/>
  <c r="AA830" i="1"/>
  <c r="AA832" i="1"/>
  <c r="AA835" i="1"/>
  <c r="AA837" i="1"/>
  <c r="AA839" i="1"/>
  <c r="AA840" i="1"/>
  <c r="AA841" i="1"/>
  <c r="AA845" i="1"/>
  <c r="AA846" i="1"/>
  <c r="AA848" i="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" i="11"/>
  <c r="D44" i="11" a="1"/>
  <c r="D44" i="11" s="1"/>
  <c r="C44" i="11" a="1"/>
  <c r="AV2" i="1"/>
  <c r="AU2" i="1"/>
  <c r="AZ2" i="1" a="1"/>
  <c r="AZ2" i="1" s="1"/>
  <c r="AY2" i="1" a="1"/>
  <c r="AY2" i="1" s="1"/>
  <c r="AX2" i="1" a="1"/>
  <c r="AX2" i="1" s="1"/>
  <c r="AW2" i="1" a="1"/>
  <c r="AW2" i="1" s="1"/>
  <c r="AE2" i="8"/>
  <c r="AE3" i="8" s="1"/>
  <c r="AE4" i="8" s="1"/>
  <c r="AE5" i="8" s="1"/>
  <c r="AE6" i="8" s="1"/>
  <c r="AE7" i="8" s="1"/>
  <c r="AE8" i="8" s="1"/>
  <c r="AE9" i="8" s="1"/>
  <c r="AE10" i="8" s="1"/>
  <c r="AE11" i="8" s="1"/>
  <c r="AE12" i="8" s="1"/>
  <c r="AE13" i="8" s="1"/>
  <c r="AE14" i="8" s="1"/>
  <c r="AE15" i="8" s="1"/>
  <c r="AE16" i="8" s="1"/>
  <c r="AE17" i="8" s="1"/>
  <c r="AE18" i="8" s="1"/>
  <c r="AE19" i="8" s="1"/>
  <c r="AE20" i="8" s="1"/>
  <c r="AE21" i="8" s="1"/>
  <c r="AE22" i="8" s="1"/>
  <c r="AE23" i="8" s="1"/>
  <c r="AE24" i="8" s="1"/>
  <c r="AE25" i="8" s="1"/>
  <c r="AE26" i="8" s="1"/>
  <c r="AE27" i="8" s="1"/>
  <c r="AE28" i="8" s="1"/>
  <c r="AE29" i="8" s="1"/>
  <c r="AE30" i="8" s="1"/>
  <c r="AE31" i="8" s="1"/>
  <c r="AE32" i="8" s="1"/>
  <c r="AE33" i="8" s="1"/>
  <c r="AE34" i="8" s="1"/>
  <c r="AE35" i="8" s="1"/>
  <c r="AE36" i="8" s="1"/>
  <c r="AE37" i="8" s="1"/>
  <c r="AE38" i="8" s="1"/>
  <c r="AE39" i="8" s="1"/>
  <c r="AE40" i="8" s="1"/>
  <c r="AE41" i="8" s="1"/>
  <c r="AE42" i="8" s="1"/>
  <c r="AE43" i="8" s="1"/>
  <c r="AE44" i="8" s="1"/>
  <c r="AE45" i="8" s="1"/>
  <c r="AE46" i="8" s="1"/>
  <c r="AE47" i="8" s="1"/>
  <c r="AE48" i="8" s="1"/>
  <c r="AE49" i="8" s="1"/>
  <c r="AE50" i="8" s="1"/>
  <c r="AE51" i="8" s="1"/>
  <c r="AE52" i="8" s="1"/>
  <c r="AE53" i="8" s="1"/>
  <c r="AE54" i="8" s="1"/>
  <c r="AE55" i="8" s="1"/>
  <c r="AE56" i="8" s="1"/>
  <c r="AE57" i="8" s="1"/>
  <c r="AE58" i="8" s="1"/>
  <c r="AE59" i="8" s="1"/>
  <c r="AE60" i="8" s="1"/>
  <c r="AE61" i="8" s="1"/>
  <c r="AE62" i="8" s="1"/>
  <c r="AE63" i="8" s="1"/>
  <c r="AE64" i="8" s="1"/>
  <c r="AE65" i="8" s="1"/>
  <c r="AE66" i="8" s="1"/>
  <c r="AE67" i="8" s="1"/>
  <c r="AE68" i="8" s="1"/>
  <c r="AE69" i="8" s="1"/>
  <c r="AE70" i="8" s="1"/>
  <c r="AE71" i="8" s="1"/>
  <c r="AE72" i="8" s="1"/>
  <c r="AE73" i="8" s="1"/>
  <c r="AE74" i="8" s="1"/>
  <c r="AE75" i="8" s="1"/>
  <c r="AE76" i="8" s="1"/>
  <c r="AE77" i="8" s="1"/>
  <c r="AE78" i="8" s="1"/>
  <c r="AE79" i="8" s="1"/>
  <c r="AE80" i="8" s="1"/>
  <c r="AE81" i="8" s="1"/>
  <c r="AE82" i="8" s="1"/>
  <c r="AE83" i="8" s="1"/>
  <c r="AE84" i="8" s="1"/>
  <c r="AE85" i="8" s="1"/>
  <c r="AE86" i="8" s="1"/>
  <c r="AE87" i="8" s="1"/>
  <c r="AE88" i="8" s="1"/>
  <c r="AE89" i="8" s="1"/>
  <c r="AE90" i="8" s="1"/>
  <c r="AE91" i="8" s="1"/>
  <c r="AE92" i="8" s="1"/>
  <c r="AE93" i="8" s="1"/>
  <c r="AE94" i="8" s="1"/>
  <c r="AE95" i="8" s="1"/>
  <c r="AE96" i="8" s="1"/>
  <c r="AE97" i="8" s="1"/>
  <c r="AE98" i="8" s="1"/>
  <c r="AE99" i="8" s="1"/>
  <c r="AE100" i="8" s="1"/>
  <c r="AE101" i="8" s="1"/>
  <c r="AE102" i="8" s="1"/>
  <c r="AE103" i="8" s="1"/>
  <c r="AE104" i="8" s="1"/>
  <c r="AE105" i="8" s="1"/>
  <c r="AE106" i="8" s="1"/>
  <c r="AE107" i="8" s="1"/>
  <c r="AF2" i="8"/>
  <c r="AF3" i="8" s="1"/>
  <c r="AF4" i="8" s="1"/>
  <c r="AF5" i="8" s="1"/>
  <c r="AF6" i="8" s="1"/>
  <c r="AF7" i="8" s="1"/>
  <c r="AF8" i="8" s="1"/>
  <c r="AF9" i="8" s="1"/>
  <c r="AF10" i="8" s="1"/>
  <c r="AF11" i="8" s="1"/>
  <c r="AF12" i="8" s="1"/>
  <c r="AF13" i="8" s="1"/>
  <c r="AF14" i="8" s="1"/>
  <c r="AF15" i="8" s="1"/>
  <c r="AF16" i="8" s="1"/>
  <c r="AF17" i="8" s="1"/>
  <c r="AF18" i="8" s="1"/>
  <c r="AF19" i="8" s="1"/>
  <c r="AF20" i="8" s="1"/>
  <c r="AF21" i="8" s="1"/>
  <c r="AF22" i="8" s="1"/>
  <c r="AF23" i="8" s="1"/>
  <c r="AF24" i="8" s="1"/>
  <c r="AF25" i="8" s="1"/>
  <c r="AF26" i="8" s="1"/>
  <c r="AF27" i="8" s="1"/>
  <c r="AF28" i="8" s="1"/>
  <c r="AF29" i="8" s="1"/>
  <c r="AF30" i="8" s="1"/>
  <c r="AF31" i="8" s="1"/>
  <c r="AF32" i="8" s="1"/>
  <c r="AF33" i="8" s="1"/>
  <c r="AF34" i="8" s="1"/>
  <c r="AF35" i="8" s="1"/>
  <c r="AF36" i="8" s="1"/>
  <c r="AF37" i="8" s="1"/>
  <c r="AF38" i="8" s="1"/>
  <c r="AF39" i="8" s="1"/>
  <c r="AF40" i="8" s="1"/>
  <c r="AF41" i="8" s="1"/>
  <c r="AF42" i="8" s="1"/>
  <c r="AF43" i="8" s="1"/>
  <c r="AF44" i="8" s="1"/>
  <c r="AF45" i="8" s="1"/>
  <c r="AF46" i="8" s="1"/>
  <c r="AF47" i="8" s="1"/>
  <c r="AF48" i="8" s="1"/>
  <c r="AF49" i="8" s="1"/>
  <c r="AF50" i="8" s="1"/>
  <c r="AF51" i="8" s="1"/>
  <c r="AF52" i="8" s="1"/>
  <c r="AF53" i="8" s="1"/>
  <c r="AF54" i="8" s="1"/>
  <c r="AF55" i="8" s="1"/>
  <c r="AF56" i="8" s="1"/>
  <c r="AF57" i="8" s="1"/>
  <c r="AF58" i="8" s="1"/>
  <c r="AF59" i="8" s="1"/>
  <c r="AF60" i="8" s="1"/>
  <c r="AF61" i="8" s="1"/>
  <c r="AF62" i="8" s="1"/>
  <c r="AF63" i="8" s="1"/>
  <c r="AF64" i="8" s="1"/>
  <c r="AF65" i="8" s="1"/>
  <c r="AF66" i="8" s="1"/>
  <c r="AF67" i="8" s="1"/>
  <c r="AF68" i="8" s="1"/>
  <c r="AF69" i="8" s="1"/>
  <c r="AF70" i="8" s="1"/>
  <c r="AF71" i="8" s="1"/>
  <c r="AF72" i="8" s="1"/>
  <c r="AF73" i="8" s="1"/>
  <c r="AF74" i="8" s="1"/>
  <c r="AF75" i="8" s="1"/>
  <c r="AF76" i="8" s="1"/>
  <c r="AF77" i="8" s="1"/>
  <c r="AF78" i="8" s="1"/>
  <c r="AF79" i="8" s="1"/>
  <c r="AF80" i="8" s="1"/>
  <c r="AF81" i="8" s="1"/>
  <c r="AF82" i="8" s="1"/>
  <c r="AF83" i="8" s="1"/>
  <c r="AF84" i="8" s="1"/>
  <c r="AF85" i="8" s="1"/>
  <c r="AF86" i="8" s="1"/>
  <c r="AF87" i="8" s="1"/>
  <c r="AF88" i="8" s="1"/>
  <c r="AF89" i="8" s="1"/>
  <c r="AF90" i="8" s="1"/>
  <c r="AF91" i="8" s="1"/>
  <c r="AF92" i="8" s="1"/>
  <c r="AF93" i="8" s="1"/>
  <c r="AF94" i="8" s="1"/>
  <c r="AF95" i="8" s="1"/>
  <c r="AF96" i="8" s="1"/>
  <c r="AF97" i="8" s="1"/>
  <c r="AF98" i="8" s="1"/>
  <c r="AF99" i="8" s="1"/>
  <c r="AF100" i="8" s="1"/>
  <c r="AF101" i="8" s="1"/>
  <c r="AF102" i="8" s="1"/>
  <c r="AF103" i="8" s="1"/>
  <c r="AF104" i="8" s="1"/>
  <c r="AF105" i="8" s="1"/>
  <c r="AF106" i="8" s="1"/>
  <c r="AF107" i="8" s="1"/>
  <c r="AD2" i="8"/>
  <c r="AD3" i="8" s="1"/>
  <c r="AD4" i="8" s="1"/>
  <c r="AD5" i="8" s="1"/>
  <c r="AD6" i="8" s="1"/>
  <c r="AD7" i="8" s="1"/>
  <c r="AD8" i="8" s="1"/>
  <c r="AD9" i="8" s="1"/>
  <c r="AD10" i="8" s="1"/>
  <c r="AD11" i="8" s="1"/>
  <c r="AD12" i="8" s="1"/>
  <c r="AD13" i="8" s="1"/>
  <c r="AD14" i="8" s="1"/>
  <c r="AD15" i="8" s="1"/>
  <c r="AD16" i="8" s="1"/>
  <c r="AD17" i="8" s="1"/>
  <c r="AD18" i="8" s="1"/>
  <c r="AD19" i="8" s="1"/>
  <c r="AD20" i="8" s="1"/>
  <c r="AD21" i="8" s="1"/>
  <c r="AD22" i="8" s="1"/>
  <c r="AD23" i="8" s="1"/>
  <c r="AD24" i="8" s="1"/>
  <c r="AD25" i="8" s="1"/>
  <c r="AD26" i="8" s="1"/>
  <c r="AD27" i="8" s="1"/>
  <c r="AD28" i="8" s="1"/>
  <c r="AD29" i="8" s="1"/>
  <c r="AD30" i="8" s="1"/>
  <c r="AD31" i="8" s="1"/>
  <c r="AD32" i="8" s="1"/>
  <c r="AD33" i="8" s="1"/>
  <c r="AD34" i="8" s="1"/>
  <c r="AD35" i="8" s="1"/>
  <c r="AD36" i="8" s="1"/>
  <c r="AD37" i="8" s="1"/>
  <c r="AD38" i="8" s="1"/>
  <c r="AD39" i="8" s="1"/>
  <c r="AD40" i="8" s="1"/>
  <c r="AD41" i="8" s="1"/>
  <c r="AD42" i="8" s="1"/>
  <c r="AD43" i="8" s="1"/>
  <c r="AD44" i="8" s="1"/>
  <c r="AD45" i="8" s="1"/>
  <c r="AD46" i="8" s="1"/>
  <c r="AD47" i="8" s="1"/>
  <c r="AD48" i="8" s="1"/>
  <c r="AD49" i="8" s="1"/>
  <c r="AD50" i="8" s="1"/>
  <c r="AD51" i="8" s="1"/>
  <c r="AD52" i="8" s="1"/>
  <c r="AD53" i="8" s="1"/>
  <c r="AD54" i="8" s="1"/>
  <c r="AD55" i="8" s="1"/>
  <c r="AD56" i="8" s="1"/>
  <c r="AD57" i="8" s="1"/>
  <c r="AD58" i="8" s="1"/>
  <c r="AD59" i="8" s="1"/>
  <c r="AD60" i="8" s="1"/>
  <c r="AD61" i="8" s="1"/>
  <c r="AD62" i="8" s="1"/>
  <c r="AD63" i="8" s="1"/>
  <c r="AD64" i="8" s="1"/>
  <c r="AD65" i="8" s="1"/>
  <c r="AD66" i="8" s="1"/>
  <c r="AD67" i="8" s="1"/>
  <c r="AD68" i="8" s="1"/>
  <c r="AD69" i="8" s="1"/>
  <c r="AD70" i="8" s="1"/>
  <c r="AD71" i="8" s="1"/>
  <c r="AD72" i="8" s="1"/>
  <c r="AD73" i="8" s="1"/>
  <c r="AD74" i="8" s="1"/>
  <c r="AD75" i="8" s="1"/>
  <c r="AD76" i="8" s="1"/>
  <c r="AD77" i="8" s="1"/>
  <c r="AD78" i="8" s="1"/>
  <c r="AD79" i="8" s="1"/>
  <c r="AD80" i="8" s="1"/>
  <c r="AD81" i="8" s="1"/>
  <c r="AD82" i="8" s="1"/>
  <c r="AD83" i="8" s="1"/>
  <c r="AD84" i="8" s="1"/>
  <c r="AD85" i="8" s="1"/>
  <c r="AD86" i="8" s="1"/>
  <c r="AD87" i="8" s="1"/>
  <c r="AD88" i="8" s="1"/>
  <c r="AD89" i="8" s="1"/>
  <c r="AD90" i="8" s="1"/>
  <c r="AD91" i="8" s="1"/>
  <c r="AD92" i="8" s="1"/>
  <c r="AD93" i="8" s="1"/>
  <c r="AD94" i="8" s="1"/>
  <c r="AD95" i="8" s="1"/>
  <c r="AD96" i="8" s="1"/>
  <c r="AD97" i="8" s="1"/>
  <c r="AD98" i="8" s="1"/>
  <c r="AD99" i="8" s="1"/>
  <c r="AD100" i="8" s="1"/>
  <c r="AD101" i="8" s="1"/>
  <c r="AD102" i="8" s="1"/>
  <c r="AD103" i="8" s="1"/>
  <c r="AD104" i="8" s="1"/>
  <c r="AD105" i="8" s="1"/>
  <c r="AD106" i="8" s="1"/>
  <c r="AD107" i="8" s="1"/>
  <c r="AL3" i="8"/>
  <c r="AH3" i="8"/>
  <c r="AU3" i="8"/>
  <c r="AU4" i="8" s="1"/>
  <c r="BC3" i="1"/>
  <c r="BC4" i="1" s="1"/>
  <c r="BC5" i="1" s="1"/>
  <c r="BC6" i="1" s="1"/>
  <c r="BD3" i="1"/>
  <c r="BD4" i="1" s="1"/>
  <c r="BD5" i="1" s="1"/>
  <c r="BD6" i="1" s="1"/>
  <c r="BD7" i="1" s="1"/>
  <c r="BB3" i="1"/>
  <c r="BB4" i="1" s="1"/>
  <c r="BB5" i="1" s="1"/>
  <c r="BB6" i="1" s="1"/>
  <c r="AP2501" i="1" l="1"/>
  <c r="AP1319" i="1"/>
  <c r="AP2452" i="1"/>
  <c r="AP1269" i="1"/>
  <c r="AP1927" i="1"/>
  <c r="AP1944" i="1"/>
  <c r="AP2783" i="1"/>
  <c r="AP1565" i="1"/>
  <c r="AP2649" i="1"/>
  <c r="AP2720" i="1"/>
  <c r="AP1503" i="1"/>
  <c r="AP894" i="1"/>
  <c r="AP1011" i="1"/>
  <c r="AP2327" i="1"/>
  <c r="AP325" i="1"/>
  <c r="AM325" i="1"/>
  <c r="AQ325" i="1" s="1"/>
  <c r="AM406" i="1"/>
  <c r="AQ406" i="1" s="1"/>
  <c r="AP406" i="1"/>
  <c r="AP799" i="1"/>
  <c r="AM799" i="1"/>
  <c r="AQ799" i="1" s="1"/>
  <c r="AP1085" i="1"/>
  <c r="AP534" i="1"/>
  <c r="AM534" i="1"/>
  <c r="AQ534" i="1" s="1"/>
  <c r="AM486" i="1"/>
  <c r="AQ486" i="1" s="1"/>
  <c r="AP486" i="1"/>
  <c r="AP142" i="1"/>
  <c r="AM142" i="1"/>
  <c r="AQ142" i="1" s="1"/>
  <c r="AP2676" i="1"/>
  <c r="AN2554" i="1"/>
  <c r="AR2554" i="1" s="1"/>
  <c r="AS2554" i="1"/>
  <c r="AP203" i="1"/>
  <c r="AM203" i="1"/>
  <c r="AQ203" i="1" s="1"/>
  <c r="AP89" i="1"/>
  <c r="AM89" i="1"/>
  <c r="AQ89" i="1" s="1"/>
  <c r="AM733" i="1"/>
  <c r="AQ733" i="1" s="1"/>
  <c r="AP733" i="1"/>
  <c r="AP3001" i="1"/>
  <c r="AP318" i="1"/>
  <c r="AM318" i="1"/>
  <c r="AQ318" i="1" s="1"/>
  <c r="AS2293" i="1"/>
  <c r="AN2293" i="1"/>
  <c r="AR2293" i="1" s="1"/>
  <c r="AO2294" i="1"/>
  <c r="BT6" i="1"/>
  <c r="BB7" i="1"/>
  <c r="BB8" i="1" s="1"/>
  <c r="BB9" i="1" s="1"/>
  <c r="BB10" i="1" s="1"/>
  <c r="AM589" i="1"/>
  <c r="AQ589" i="1" s="1"/>
  <c r="AP589" i="1"/>
  <c r="AN2391" i="1"/>
  <c r="AR2391" i="1" s="1"/>
  <c r="AS2391" i="1"/>
  <c r="AM783" i="1"/>
  <c r="AQ783" i="1" s="1"/>
  <c r="AP783" i="1"/>
  <c r="AP385" i="1"/>
  <c r="AM385" i="1"/>
  <c r="AQ385" i="1" s="1"/>
  <c r="AN3030" i="1"/>
  <c r="AR3030" i="1" s="1"/>
  <c r="AS3030" i="1"/>
  <c r="BC7" i="1"/>
  <c r="BC8" i="1" s="1"/>
  <c r="BC9" i="1" s="1"/>
  <c r="BC10" i="1" s="1"/>
  <c r="BU6" i="1"/>
  <c r="AP532" i="1"/>
  <c r="AM532" i="1"/>
  <c r="AQ532" i="1" s="1"/>
  <c r="AM457" i="1"/>
  <c r="AQ457" i="1" s="1"/>
  <c r="AP457" i="1"/>
  <c r="AP766" i="1"/>
  <c r="AM766" i="1"/>
  <c r="AQ766" i="1" s="1"/>
  <c r="AL2533" i="1"/>
  <c r="AP2533" i="1" s="1"/>
  <c r="AP2534" i="1" s="1"/>
  <c r="AJ2534" i="1"/>
  <c r="AP751" i="1"/>
  <c r="AM751" i="1"/>
  <c r="AQ751" i="1" s="1"/>
  <c r="AL2114" i="1"/>
  <c r="AP2114" i="1" s="1"/>
  <c r="AP2115" i="1" s="1"/>
  <c r="AJ2115" i="1"/>
  <c r="AP240" i="1"/>
  <c r="AM240" i="1"/>
  <c r="AQ240" i="1" s="1"/>
  <c r="AP647" i="1"/>
  <c r="AM647" i="1"/>
  <c r="AQ647" i="1" s="1"/>
  <c r="AP527" i="1"/>
  <c r="AM527" i="1"/>
  <c r="AQ527" i="1" s="1"/>
  <c r="AP682" i="1"/>
  <c r="AM682" i="1"/>
  <c r="AQ682" i="1" s="1"/>
  <c r="AL956" i="1"/>
  <c r="AP956" i="1" s="1"/>
  <c r="AJ957" i="1"/>
  <c r="AL957" i="1" s="1"/>
  <c r="AP668" i="1"/>
  <c r="AM668" i="1"/>
  <c r="AQ668" i="1" s="1"/>
  <c r="AP177" i="1"/>
  <c r="AM177" i="1"/>
  <c r="AQ177" i="1" s="1"/>
  <c r="AN1902" i="1"/>
  <c r="AR1902" i="1" s="1"/>
  <c r="AS1902" i="1"/>
  <c r="AP1118" i="1"/>
  <c r="AP2861" i="1"/>
  <c r="AP758" i="1"/>
  <c r="AM758" i="1"/>
  <c r="AQ758" i="1" s="1"/>
  <c r="BD8" i="1"/>
  <c r="BU7" i="1"/>
  <c r="AA842" i="1"/>
  <c r="AA826" i="1"/>
  <c r="AA810" i="1"/>
  <c r="AA794" i="1"/>
  <c r="AA778" i="1"/>
  <c r="AA762" i="1"/>
  <c r="AA746" i="1"/>
  <c r="AA730" i="1"/>
  <c r="AA714" i="1"/>
  <c r="AA698" i="1"/>
  <c r="AA682" i="1"/>
  <c r="AA666" i="1"/>
  <c r="AA650" i="1"/>
  <c r="AA634" i="1"/>
  <c r="AA618" i="1"/>
  <c r="AA602" i="1"/>
  <c r="AA586" i="1"/>
  <c r="AA570" i="1"/>
  <c r="AA554" i="1"/>
  <c r="AA538" i="1"/>
  <c r="AA522" i="1"/>
  <c r="AA506" i="1"/>
  <c r="AA490" i="1"/>
  <c r="AA474" i="1"/>
  <c r="AA458" i="1"/>
  <c r="AA442" i="1"/>
  <c r="AA426" i="1"/>
  <c r="AA410" i="1"/>
  <c r="AA394" i="1"/>
  <c r="AA378" i="1"/>
  <c r="AA362" i="1"/>
  <c r="AA346" i="1"/>
  <c r="AA330" i="1"/>
  <c r="AA314" i="1"/>
  <c r="AA298" i="1"/>
  <c r="AA282" i="1"/>
  <c r="AA266" i="1"/>
  <c r="AA250" i="1"/>
  <c r="AA234" i="1"/>
  <c r="AA218" i="1"/>
  <c r="AA202" i="1"/>
  <c r="AA186" i="1"/>
  <c r="AA170" i="1"/>
  <c r="AA154" i="1"/>
  <c r="AA138" i="1"/>
  <c r="AA122" i="1"/>
  <c r="AA106" i="1"/>
  <c r="AA90" i="1"/>
  <c r="AA74" i="1"/>
  <c r="AA58" i="1"/>
  <c r="AA42" i="1"/>
  <c r="AA26" i="1"/>
  <c r="AA10" i="1"/>
  <c r="AA536" i="1"/>
  <c r="AA520" i="1"/>
  <c r="AA504" i="1"/>
  <c r="AA488" i="1"/>
  <c r="AA472" i="1"/>
  <c r="AA456" i="1"/>
  <c r="AA440" i="1"/>
  <c r="AA424" i="1"/>
  <c r="AA408" i="1"/>
  <c r="AA392" i="1"/>
  <c r="AA376" i="1"/>
  <c r="AA360" i="1"/>
  <c r="AA344" i="1"/>
  <c r="AA328" i="1"/>
  <c r="AA312" i="1"/>
  <c r="AA296" i="1"/>
  <c r="AA280" i="1"/>
  <c r="AA264" i="1"/>
  <c r="AA248" i="1"/>
  <c r="AA232" i="1"/>
  <c r="AA216" i="1"/>
  <c r="AA200" i="1"/>
  <c r="AA184" i="1"/>
  <c r="AA168" i="1"/>
  <c r="AA152" i="1"/>
  <c r="AA136" i="1"/>
  <c r="AA120" i="1"/>
  <c r="AA104" i="1"/>
  <c r="AA88" i="1"/>
  <c r="AA72" i="1"/>
  <c r="AA56" i="1"/>
  <c r="AA40" i="1"/>
  <c r="AA24" i="1"/>
  <c r="AA8" i="1"/>
  <c r="AA38" i="1"/>
  <c r="AA5" i="1"/>
  <c r="AA822" i="1"/>
  <c r="AA758" i="1"/>
  <c r="AA710" i="1"/>
  <c r="AA646" i="1"/>
  <c r="AA598" i="1"/>
  <c r="AA550" i="1"/>
  <c r="AA486" i="1"/>
  <c r="AA406" i="1"/>
  <c r="AA326" i="1"/>
  <c r="AA262" i="1"/>
  <c r="AA214" i="1"/>
  <c r="AA166" i="1"/>
  <c r="AA118" i="1"/>
  <c r="AA86" i="1"/>
  <c r="AA70" i="1"/>
  <c r="AA836" i="1"/>
  <c r="AA820" i="1"/>
  <c r="AA804" i="1"/>
  <c r="AA788" i="1"/>
  <c r="AA772" i="1"/>
  <c r="AA756" i="1"/>
  <c r="AA740" i="1"/>
  <c r="AA724" i="1"/>
  <c r="AA708" i="1"/>
  <c r="AA692" i="1"/>
  <c r="AA676" i="1"/>
  <c r="AA660" i="1"/>
  <c r="AA644" i="1"/>
  <c r="AA628" i="1"/>
  <c r="AA612" i="1"/>
  <c r="AA596" i="1"/>
  <c r="AA580" i="1"/>
  <c r="AA564" i="1"/>
  <c r="AA548" i="1"/>
  <c r="AA532" i="1"/>
  <c r="AA516" i="1"/>
  <c r="AA500" i="1"/>
  <c r="AA484" i="1"/>
  <c r="AA468" i="1"/>
  <c r="AA452" i="1"/>
  <c r="AA436" i="1"/>
  <c r="AA420" i="1"/>
  <c r="AA404" i="1"/>
  <c r="AA388" i="1"/>
  <c r="AA372" i="1"/>
  <c r="AA356" i="1"/>
  <c r="AA340" i="1"/>
  <c r="AA324" i="1"/>
  <c r="AA308" i="1"/>
  <c r="AA292" i="1"/>
  <c r="AA276" i="1"/>
  <c r="AA260" i="1"/>
  <c r="AA244" i="1"/>
  <c r="AA228" i="1"/>
  <c r="AA212" i="1"/>
  <c r="AA196" i="1"/>
  <c r="AA180" i="1"/>
  <c r="AA164" i="1"/>
  <c r="AA148" i="1"/>
  <c r="AA132" i="1"/>
  <c r="AA116" i="1"/>
  <c r="AA100" i="1"/>
  <c r="AA84" i="1"/>
  <c r="AA68" i="1"/>
  <c r="AA52" i="1"/>
  <c r="AA36" i="1"/>
  <c r="AA20" i="1"/>
  <c r="AA860" i="1"/>
  <c r="AA54" i="1"/>
  <c r="AA806" i="1"/>
  <c r="AA774" i="1"/>
  <c r="AA726" i="1"/>
  <c r="AA678" i="1"/>
  <c r="AA630" i="1"/>
  <c r="AA566" i="1"/>
  <c r="AA518" i="1"/>
  <c r="AA454" i="1"/>
  <c r="AA422" i="1"/>
  <c r="AA374" i="1"/>
  <c r="AA342" i="1"/>
  <c r="AA294" i="1"/>
  <c r="AA246" i="1"/>
  <c r="AA198" i="1"/>
  <c r="AA150" i="1"/>
  <c r="AA102" i="1"/>
  <c r="AA22" i="1"/>
  <c r="AA850" i="1"/>
  <c r="AA834" i="1"/>
  <c r="AA818" i="1"/>
  <c r="AA802" i="1"/>
  <c r="AA786" i="1"/>
  <c r="AA770" i="1"/>
  <c r="AA754" i="1"/>
  <c r="AA738" i="1"/>
  <c r="AA722" i="1"/>
  <c r="AA706" i="1"/>
  <c r="AA690" i="1"/>
  <c r="AA674" i="1"/>
  <c r="AA658" i="1"/>
  <c r="AA642" i="1"/>
  <c r="AA626" i="1"/>
  <c r="AA610" i="1"/>
  <c r="AA594" i="1"/>
  <c r="AA578" i="1"/>
  <c r="AA562" i="1"/>
  <c r="AA546" i="1"/>
  <c r="AA530" i="1"/>
  <c r="AA514" i="1"/>
  <c r="AA498" i="1"/>
  <c r="AA482" i="1"/>
  <c r="AA466" i="1"/>
  <c r="AA450" i="1"/>
  <c r="AA434" i="1"/>
  <c r="AA418" i="1"/>
  <c r="AA402" i="1"/>
  <c r="AA386" i="1"/>
  <c r="AA370" i="1"/>
  <c r="AA354" i="1"/>
  <c r="AA338" i="1"/>
  <c r="AA322" i="1"/>
  <c r="AA306" i="1"/>
  <c r="AA290" i="1"/>
  <c r="AA274" i="1"/>
  <c r="AA258" i="1"/>
  <c r="AA242" i="1"/>
  <c r="AA226" i="1"/>
  <c r="AA210" i="1"/>
  <c r="AA194" i="1"/>
  <c r="AA178" i="1"/>
  <c r="AA162" i="1"/>
  <c r="AA146" i="1"/>
  <c r="AA130" i="1"/>
  <c r="AA114" i="1"/>
  <c r="AA98" i="1"/>
  <c r="AA82" i="1"/>
  <c r="AA838" i="1"/>
  <c r="AA790" i="1"/>
  <c r="AA742" i="1"/>
  <c r="AA694" i="1"/>
  <c r="AA662" i="1"/>
  <c r="AA614" i="1"/>
  <c r="AA582" i="1"/>
  <c r="AA534" i="1"/>
  <c r="AA502" i="1"/>
  <c r="AA470" i="1"/>
  <c r="AA438" i="1"/>
  <c r="AA390" i="1"/>
  <c r="AA358" i="1"/>
  <c r="AA310" i="1"/>
  <c r="AA278" i="1"/>
  <c r="AA230" i="1"/>
  <c r="AA182" i="1"/>
  <c r="AA134" i="1"/>
  <c r="AA6" i="1"/>
  <c r="AA849" i="1"/>
  <c r="AA833" i="1"/>
  <c r="AA817" i="1"/>
  <c r="AA801" i="1"/>
  <c r="AA785" i="1"/>
  <c r="AA769" i="1"/>
  <c r="AA753" i="1"/>
  <c r="AA737" i="1"/>
  <c r="AA721" i="1"/>
  <c r="AA705" i="1"/>
  <c r="AA689" i="1"/>
  <c r="AA673" i="1"/>
  <c r="AA657" i="1"/>
  <c r="AA641" i="1"/>
  <c r="AA625" i="1"/>
  <c r="AA609" i="1"/>
  <c r="AA593" i="1"/>
  <c r="AA577" i="1"/>
  <c r="AA561" i="1"/>
  <c r="AA545" i="1"/>
  <c r="AA529" i="1"/>
  <c r="AA513" i="1"/>
  <c r="AA497" i="1"/>
  <c r="AA481" i="1"/>
  <c r="AA465" i="1"/>
  <c r="AA449" i="1"/>
  <c r="AA433" i="1"/>
  <c r="AA417" i="1"/>
  <c r="AA401" i="1"/>
  <c r="AA385" i="1"/>
  <c r="AA369" i="1"/>
  <c r="AA353" i="1"/>
  <c r="AA337" i="1"/>
  <c r="AA321" i="1"/>
  <c r="AA305" i="1"/>
  <c r="AA289" i="1"/>
  <c r="AA273" i="1"/>
  <c r="AA257" i="1"/>
  <c r="AA241" i="1"/>
  <c r="AA225" i="1"/>
  <c r="AA209" i="1"/>
  <c r="AA193" i="1"/>
  <c r="AA177" i="1"/>
  <c r="AA161" i="1"/>
  <c r="AA145" i="1"/>
  <c r="AA129" i="1"/>
  <c r="AA113" i="1"/>
  <c r="AA97" i="1"/>
  <c r="AA81" i="1"/>
  <c r="AA65" i="1"/>
  <c r="AA847" i="1"/>
  <c r="AA831" i="1"/>
  <c r="AA815" i="1"/>
  <c r="AA799" i="1"/>
  <c r="AA783" i="1"/>
  <c r="AA767" i="1"/>
  <c r="AA751" i="1"/>
  <c r="AA735" i="1"/>
  <c r="AA719" i="1"/>
  <c r="AA703" i="1"/>
  <c r="AA687" i="1"/>
  <c r="AA671" i="1"/>
  <c r="AA655" i="1"/>
  <c r="AA639" i="1"/>
  <c r="AA623" i="1"/>
  <c r="AA607" i="1"/>
  <c r="AA591" i="1"/>
  <c r="AA575" i="1"/>
  <c r="AA559" i="1"/>
  <c r="AA543" i="1"/>
  <c r="AA527" i="1"/>
  <c r="AA511" i="1"/>
  <c r="AA495" i="1"/>
  <c r="AA479" i="1"/>
  <c r="AA463" i="1"/>
  <c r="AA447" i="1"/>
  <c r="AA431" i="1"/>
  <c r="AA415" i="1"/>
  <c r="AA399" i="1"/>
  <c r="AA383" i="1"/>
  <c r="AA367" i="1"/>
  <c r="AA351" i="1"/>
  <c r="AA335" i="1"/>
  <c r="AA319" i="1"/>
  <c r="AA303" i="1"/>
  <c r="AA287" i="1"/>
  <c r="AA271" i="1"/>
  <c r="AA718" i="1"/>
  <c r="AA494" i="1"/>
  <c r="AA334" i="1"/>
  <c r="AA238" i="1"/>
  <c r="AA222" i="1"/>
  <c r="AA174" i="1"/>
  <c r="AA158" i="1"/>
  <c r="AA126" i="1"/>
  <c r="AA844" i="1"/>
  <c r="AA828" i="1"/>
  <c r="AA812" i="1"/>
  <c r="AA796" i="1"/>
  <c r="AA780" i="1"/>
  <c r="AA764" i="1"/>
  <c r="AA748" i="1"/>
  <c r="AA732" i="1"/>
  <c r="AA716" i="1"/>
  <c r="AA700" i="1"/>
  <c r="AA684" i="1"/>
  <c r="AA668" i="1"/>
  <c r="AA652" i="1"/>
  <c r="AA636" i="1"/>
  <c r="AA620" i="1"/>
  <c r="AA604" i="1"/>
  <c r="AA588" i="1"/>
  <c r="AA572" i="1"/>
  <c r="AA556" i="1"/>
  <c r="AA540" i="1"/>
  <c r="AA524" i="1"/>
  <c r="AA508" i="1"/>
  <c r="AA492" i="1"/>
  <c r="AA476" i="1"/>
  <c r="AA460" i="1"/>
  <c r="AA444" i="1"/>
  <c r="AA428" i="1"/>
  <c r="AA412" i="1"/>
  <c r="AA396" i="1"/>
  <c r="AA380" i="1"/>
  <c r="AA364" i="1"/>
  <c r="AA348" i="1"/>
  <c r="AA332" i="1"/>
  <c r="AA316" i="1"/>
  <c r="AA300" i="1"/>
  <c r="AA284" i="1"/>
  <c r="AA268" i="1"/>
  <c r="AA252" i="1"/>
  <c r="AA236" i="1"/>
  <c r="AA220" i="1"/>
  <c r="AA204" i="1"/>
  <c r="AA188" i="1"/>
  <c r="AA172" i="1"/>
  <c r="AA156" i="1"/>
  <c r="AA140" i="1"/>
  <c r="AA124" i="1"/>
  <c r="AA108" i="1"/>
  <c r="AA92" i="1"/>
  <c r="AA76" i="1"/>
  <c r="AA60" i="1"/>
  <c r="AA44" i="1"/>
  <c r="AA28" i="1"/>
  <c r="AA843" i="1"/>
  <c r="AA827" i="1"/>
  <c r="AA811" i="1"/>
  <c r="AA795" i="1"/>
  <c r="AA779" i="1"/>
  <c r="AA763" i="1"/>
  <c r="AA747" i="1"/>
  <c r="AA731" i="1"/>
  <c r="AA715" i="1"/>
  <c r="AA699" i="1"/>
  <c r="AA683" i="1"/>
  <c r="AA667" i="1"/>
  <c r="AA651" i="1"/>
  <c r="AA635" i="1"/>
  <c r="AA619" i="1"/>
  <c r="AA603" i="1"/>
  <c r="AA587" i="1"/>
  <c r="AA571" i="1"/>
  <c r="AA555" i="1"/>
  <c r="AA539" i="1"/>
  <c r="AA523" i="1"/>
  <c r="AA507" i="1"/>
  <c r="AA491" i="1"/>
  <c r="AA475" i="1"/>
  <c r="AA459" i="1"/>
  <c r="AA443" i="1"/>
  <c r="AA427" i="1"/>
  <c r="AA411" i="1"/>
  <c r="AA395" i="1"/>
  <c r="AA379" i="1"/>
  <c r="AA363" i="1"/>
  <c r="AA347" i="1"/>
  <c r="AA331" i="1"/>
  <c r="AA315" i="1"/>
  <c r="AA299" i="1"/>
  <c r="AA283" i="1"/>
  <c r="AA267" i="1"/>
  <c r="AA251" i="1"/>
  <c r="AA235" i="1"/>
  <c r="AA219" i="1"/>
  <c r="AA203" i="1"/>
  <c r="AA187" i="1"/>
  <c r="AA171" i="1"/>
  <c r="AA155" i="1"/>
  <c r="AA139" i="1"/>
  <c r="AA123" i="1"/>
  <c r="AA107" i="1"/>
  <c r="AA91" i="1"/>
  <c r="AA75" i="1"/>
  <c r="AA59" i="1"/>
  <c r="AA43" i="1"/>
  <c r="AA27" i="1"/>
  <c r="AA11" i="1"/>
  <c r="AA851" i="1"/>
  <c r="AB841" i="1"/>
  <c r="AC841" i="1" s="1"/>
  <c r="AB825" i="1"/>
  <c r="AC825" i="1" s="1"/>
  <c r="AB809" i="1"/>
  <c r="AC809" i="1" s="1"/>
  <c r="AB777" i="1"/>
  <c r="AC777" i="1" s="1"/>
  <c r="AB761" i="1"/>
  <c r="AC761" i="1" s="1"/>
  <c r="AB713" i="1"/>
  <c r="AC713" i="1" s="1"/>
  <c r="AB697" i="1"/>
  <c r="AC697" i="1" s="1"/>
  <c r="AB681" i="1"/>
  <c r="AC681" i="1" s="1"/>
  <c r="AB665" i="1"/>
  <c r="AC665" i="1" s="1"/>
  <c r="AB649" i="1"/>
  <c r="AC649" i="1" s="1"/>
  <c r="AB585" i="1"/>
  <c r="AC585" i="1" s="1"/>
  <c r="AB569" i="1"/>
  <c r="AC569" i="1" s="1"/>
  <c r="AB553" i="1"/>
  <c r="AC553" i="1" s="1"/>
  <c r="AB537" i="1"/>
  <c r="AC537" i="1" s="1"/>
  <c r="AB521" i="1"/>
  <c r="AC521" i="1" s="1"/>
  <c r="AB489" i="1"/>
  <c r="AC489" i="1" s="1"/>
  <c r="AB457" i="1"/>
  <c r="AC457" i="1" s="1"/>
  <c r="AB441" i="1"/>
  <c r="AC441" i="1" s="1"/>
  <c r="AB425" i="1"/>
  <c r="AC425" i="1" s="1"/>
  <c r="AB409" i="1"/>
  <c r="AC409" i="1" s="1"/>
  <c r="AB393" i="1"/>
  <c r="AC393" i="1" s="1"/>
  <c r="AB377" i="1"/>
  <c r="AC377" i="1" s="1"/>
  <c r="AB329" i="1"/>
  <c r="AC329" i="1" s="1"/>
  <c r="AB313" i="1"/>
  <c r="AC313" i="1" s="1"/>
  <c r="AB297" i="1"/>
  <c r="AC297" i="1" s="1"/>
  <c r="AB281" i="1"/>
  <c r="AC281" i="1" s="1"/>
  <c r="AB265" i="1"/>
  <c r="AC265" i="1" s="1"/>
  <c r="AB233" i="1"/>
  <c r="AC233" i="1" s="1"/>
  <c r="AB217" i="1"/>
  <c r="AC217" i="1" s="1"/>
  <c r="AB201" i="1"/>
  <c r="AC201" i="1" s="1"/>
  <c r="AB185" i="1"/>
  <c r="AC185" i="1" s="1"/>
  <c r="AB169" i="1"/>
  <c r="AC169" i="1" s="1"/>
  <c r="AB153" i="1"/>
  <c r="AC153" i="1" s="1"/>
  <c r="AB137" i="1"/>
  <c r="AC137" i="1" s="1"/>
  <c r="AB73" i="1"/>
  <c r="AC73" i="1" s="1"/>
  <c r="AB57" i="1"/>
  <c r="AC57" i="1" s="1"/>
  <c r="AB41" i="1"/>
  <c r="AC41" i="1" s="1"/>
  <c r="AB25" i="1"/>
  <c r="AC25" i="1" s="1"/>
  <c r="AB9" i="1"/>
  <c r="AC9" i="1" s="1"/>
  <c r="AB792" i="1"/>
  <c r="AC792" i="1" s="1"/>
  <c r="AB776" i="1"/>
  <c r="AC776" i="1" s="1"/>
  <c r="AB760" i="1"/>
  <c r="AC760" i="1" s="1"/>
  <c r="AB744" i="1"/>
  <c r="AC744" i="1" s="1"/>
  <c r="AB728" i="1"/>
  <c r="AC728" i="1" s="1"/>
  <c r="AB664" i="1"/>
  <c r="AC664" i="1" s="1"/>
  <c r="AB648" i="1"/>
  <c r="AC648" i="1" s="1"/>
  <c r="AB632" i="1"/>
  <c r="AC632" i="1" s="1"/>
  <c r="AB616" i="1"/>
  <c r="AC616" i="1" s="1"/>
  <c r="AB600" i="1"/>
  <c r="AC600" i="1" s="1"/>
  <c r="AB791" i="1"/>
  <c r="AC791" i="1" s="1"/>
  <c r="AB711" i="1"/>
  <c r="AC711" i="1" s="1"/>
  <c r="AB647" i="1"/>
  <c r="AC647" i="1" s="1"/>
  <c r="AB583" i="1"/>
  <c r="AC583" i="1" s="1"/>
  <c r="AB519" i="1"/>
  <c r="AC519" i="1" s="1"/>
  <c r="AB837" i="1"/>
  <c r="AC837" i="1" s="1"/>
  <c r="AB821" i="1"/>
  <c r="AC821" i="1" s="1"/>
  <c r="AB805" i="1"/>
  <c r="AC805" i="1" s="1"/>
  <c r="AB789" i="1"/>
  <c r="AC789" i="1" s="1"/>
  <c r="AB773" i="1"/>
  <c r="AC773" i="1" s="1"/>
  <c r="AB757" i="1"/>
  <c r="AC757" i="1" s="1"/>
  <c r="AB741" i="1"/>
  <c r="AC741" i="1" s="1"/>
  <c r="AB725" i="1"/>
  <c r="AC725" i="1" s="1"/>
  <c r="AB709" i="1"/>
  <c r="AC709" i="1" s="1"/>
  <c r="AB693" i="1"/>
  <c r="AC693" i="1" s="1"/>
  <c r="AB677" i="1"/>
  <c r="AC677" i="1" s="1"/>
  <c r="AB661" i="1"/>
  <c r="AC661" i="1" s="1"/>
  <c r="AB645" i="1"/>
  <c r="AC645" i="1" s="1"/>
  <c r="AB629" i="1"/>
  <c r="AC629" i="1" s="1"/>
  <c r="AB613" i="1"/>
  <c r="AC613" i="1" s="1"/>
  <c r="AB597" i="1"/>
  <c r="AC597" i="1" s="1"/>
  <c r="AB581" i="1"/>
  <c r="AC581" i="1" s="1"/>
  <c r="AB565" i="1"/>
  <c r="AC565" i="1" s="1"/>
  <c r="AB549" i="1"/>
  <c r="AC549" i="1" s="1"/>
  <c r="AB533" i="1"/>
  <c r="AC533" i="1" s="1"/>
  <c r="AB517" i="1"/>
  <c r="AC517" i="1" s="1"/>
  <c r="AB501" i="1"/>
  <c r="AC501" i="1" s="1"/>
  <c r="AB469" i="1"/>
  <c r="AC469" i="1" s="1"/>
  <c r="AB453" i="1"/>
  <c r="AC453" i="1" s="1"/>
  <c r="AB437" i="1"/>
  <c r="AC437" i="1" s="1"/>
  <c r="AB421" i="1"/>
  <c r="AC421" i="1" s="1"/>
  <c r="AB405" i="1"/>
  <c r="AC405" i="1" s="1"/>
  <c r="AB389" i="1"/>
  <c r="AC389" i="1" s="1"/>
  <c r="AB373" i="1"/>
  <c r="AC373" i="1" s="1"/>
  <c r="AB357" i="1"/>
  <c r="AC357" i="1" s="1"/>
  <c r="AB341" i="1"/>
  <c r="AC341" i="1" s="1"/>
  <c r="AB325" i="1"/>
  <c r="AC325" i="1" s="1"/>
  <c r="AB309" i="1"/>
  <c r="AC309" i="1" s="1"/>
  <c r="AB293" i="1"/>
  <c r="AC293" i="1" s="1"/>
  <c r="AB277" i="1"/>
  <c r="AC277" i="1" s="1"/>
  <c r="AB261" i="1"/>
  <c r="AC261" i="1" s="1"/>
  <c r="AB245" i="1"/>
  <c r="AC245" i="1" s="1"/>
  <c r="AB213" i="1"/>
  <c r="AC213" i="1" s="1"/>
  <c r="AB197" i="1"/>
  <c r="AC197" i="1" s="1"/>
  <c r="AB181" i="1"/>
  <c r="AC181" i="1" s="1"/>
  <c r="AB165" i="1"/>
  <c r="AC165" i="1" s="1"/>
  <c r="AB149" i="1"/>
  <c r="AC149" i="1" s="1"/>
  <c r="AB133" i="1"/>
  <c r="AC133" i="1" s="1"/>
  <c r="AB117" i="1"/>
  <c r="AC117" i="1" s="1"/>
  <c r="AB101" i="1"/>
  <c r="AC101" i="1" s="1"/>
  <c r="AB85" i="1"/>
  <c r="AC85" i="1" s="1"/>
  <c r="AB69" i="1"/>
  <c r="AC69" i="1" s="1"/>
  <c r="AB53" i="1"/>
  <c r="AC53" i="1" s="1"/>
  <c r="AB37" i="1"/>
  <c r="AC37" i="1" s="1"/>
  <c r="AB21" i="1"/>
  <c r="AC21" i="1" s="1"/>
  <c r="AB759" i="1"/>
  <c r="AC759" i="1" s="1"/>
  <c r="AB679" i="1"/>
  <c r="AC679" i="1" s="1"/>
  <c r="AB487" i="1"/>
  <c r="AC487" i="1" s="1"/>
  <c r="AB407" i="1"/>
  <c r="AC407" i="1" s="1"/>
  <c r="AB359" i="1"/>
  <c r="AC359" i="1" s="1"/>
  <c r="AB295" i="1"/>
  <c r="AC295" i="1" s="1"/>
  <c r="AB247" i="1"/>
  <c r="AC247" i="1" s="1"/>
  <c r="AB167" i="1"/>
  <c r="AC167" i="1" s="1"/>
  <c r="AB23" i="1"/>
  <c r="AC23" i="1" s="1"/>
  <c r="AB99" i="1"/>
  <c r="AC99" i="1" s="1"/>
  <c r="AB83" i="1"/>
  <c r="AC83" i="1" s="1"/>
  <c r="AB67" i="1"/>
  <c r="AC67" i="1" s="1"/>
  <c r="AB51" i="1"/>
  <c r="AC51" i="1" s="1"/>
  <c r="AB35" i="1"/>
  <c r="AC35" i="1" s="1"/>
  <c r="AB19" i="1"/>
  <c r="AC19" i="1" s="1"/>
  <c r="AB87" i="1"/>
  <c r="AC87" i="1" s="1"/>
  <c r="AB771" i="1"/>
  <c r="AC771" i="1" s="1"/>
  <c r="AB723" i="1"/>
  <c r="AC723" i="1" s="1"/>
  <c r="AB659" i="1"/>
  <c r="AC659" i="1" s="1"/>
  <c r="AB579" i="1"/>
  <c r="AC579" i="1" s="1"/>
  <c r="AB50" i="1"/>
  <c r="AC50" i="1" s="1"/>
  <c r="AB34" i="1"/>
  <c r="AC34" i="1" s="1"/>
  <c r="AB18" i="1"/>
  <c r="AC18" i="1" s="1"/>
  <c r="AB858" i="1"/>
  <c r="AC858" i="1" s="1"/>
  <c r="AB807" i="1"/>
  <c r="AC807" i="1" s="1"/>
  <c r="AB743" i="1"/>
  <c r="AC743" i="1" s="1"/>
  <c r="AB599" i="1"/>
  <c r="AC599" i="1" s="1"/>
  <c r="AB535" i="1"/>
  <c r="AC535" i="1" s="1"/>
  <c r="AB471" i="1"/>
  <c r="AC471" i="1" s="1"/>
  <c r="AB423" i="1"/>
  <c r="AC423" i="1" s="1"/>
  <c r="AB375" i="1"/>
  <c r="AC375" i="1" s="1"/>
  <c r="AB263" i="1"/>
  <c r="AC263" i="1" s="1"/>
  <c r="AB183" i="1"/>
  <c r="AC183" i="1" s="1"/>
  <c r="AB135" i="1"/>
  <c r="AC135" i="1" s="1"/>
  <c r="AB103" i="1"/>
  <c r="AC103" i="1" s="1"/>
  <c r="AB7" i="1"/>
  <c r="AC7" i="1" s="1"/>
  <c r="AB835" i="1"/>
  <c r="AC835" i="1" s="1"/>
  <c r="AB707" i="1"/>
  <c r="AC707" i="1" s="1"/>
  <c r="AB595" i="1"/>
  <c r="AC595" i="1" s="1"/>
  <c r="AB531" i="1"/>
  <c r="AC531" i="1" s="1"/>
  <c r="AB499" i="1"/>
  <c r="AC499" i="1" s="1"/>
  <c r="AB451" i="1"/>
  <c r="AC451" i="1" s="1"/>
  <c r="AB387" i="1"/>
  <c r="AC387" i="1" s="1"/>
  <c r="AB339" i="1"/>
  <c r="AC339" i="1" s="1"/>
  <c r="AB195" i="1"/>
  <c r="AC195" i="1" s="1"/>
  <c r="AB163" i="1"/>
  <c r="AC163" i="1" s="1"/>
  <c r="AB49" i="1"/>
  <c r="AC49" i="1" s="1"/>
  <c r="AB17" i="1"/>
  <c r="AC17" i="1" s="1"/>
  <c r="AB631" i="1"/>
  <c r="AC631" i="1" s="1"/>
  <c r="AB567" i="1"/>
  <c r="AC567" i="1" s="1"/>
  <c r="AB503" i="1"/>
  <c r="AC503" i="1" s="1"/>
  <c r="AB455" i="1"/>
  <c r="AC455" i="1" s="1"/>
  <c r="AB391" i="1"/>
  <c r="AC391" i="1" s="1"/>
  <c r="AB231" i="1"/>
  <c r="AC231" i="1" s="1"/>
  <c r="AB199" i="1"/>
  <c r="AC199" i="1" s="1"/>
  <c r="AB151" i="1"/>
  <c r="AC151" i="1" s="1"/>
  <c r="AB119" i="1"/>
  <c r="AC119" i="1" s="1"/>
  <c r="AB819" i="1"/>
  <c r="AC819" i="1" s="1"/>
  <c r="AB755" i="1"/>
  <c r="AC755" i="1" s="1"/>
  <c r="AB547" i="1"/>
  <c r="AC547" i="1" s="1"/>
  <c r="AB483" i="1"/>
  <c r="AC483" i="1" s="1"/>
  <c r="AB419" i="1"/>
  <c r="AC419" i="1" s="1"/>
  <c r="AB307" i="1"/>
  <c r="AC307" i="1" s="1"/>
  <c r="AB243" i="1"/>
  <c r="AC243" i="1" s="1"/>
  <c r="AB131" i="1"/>
  <c r="AC131" i="1" s="1"/>
  <c r="AB848" i="1"/>
  <c r="AC848" i="1" s="1"/>
  <c r="AB832" i="1"/>
  <c r="AC832" i="1" s="1"/>
  <c r="AB816" i="1"/>
  <c r="AC816" i="1" s="1"/>
  <c r="AB800" i="1"/>
  <c r="AC800" i="1" s="1"/>
  <c r="AB784" i="1"/>
  <c r="AC784" i="1" s="1"/>
  <c r="AB768" i="1"/>
  <c r="AC768" i="1" s="1"/>
  <c r="AB752" i="1"/>
  <c r="AC752" i="1" s="1"/>
  <c r="AB736" i="1"/>
  <c r="AC736" i="1" s="1"/>
  <c r="AB720" i="1"/>
  <c r="AC720" i="1" s="1"/>
  <c r="AB704" i="1"/>
  <c r="AC704" i="1" s="1"/>
  <c r="AB672" i="1"/>
  <c r="AC672" i="1" s="1"/>
  <c r="AB640" i="1"/>
  <c r="AC640" i="1" s="1"/>
  <c r="AB624" i="1"/>
  <c r="AC624" i="1" s="1"/>
  <c r="AB608" i="1"/>
  <c r="AC608" i="1" s="1"/>
  <c r="AB592" i="1"/>
  <c r="AC592" i="1" s="1"/>
  <c r="AB576" i="1"/>
  <c r="AC576" i="1" s="1"/>
  <c r="AB560" i="1"/>
  <c r="AC560" i="1" s="1"/>
  <c r="AB544" i="1"/>
  <c r="AC544" i="1" s="1"/>
  <c r="AB512" i="1"/>
  <c r="AC512" i="1" s="1"/>
  <c r="AB480" i="1"/>
  <c r="AC480" i="1" s="1"/>
  <c r="AB464" i="1"/>
  <c r="AC464" i="1" s="1"/>
  <c r="AB448" i="1"/>
  <c r="AC448" i="1" s="1"/>
  <c r="AB416" i="1"/>
  <c r="AC416" i="1" s="1"/>
  <c r="AB400" i="1"/>
  <c r="AC400" i="1" s="1"/>
  <c r="AB384" i="1"/>
  <c r="AC384" i="1" s="1"/>
  <c r="AB368" i="1"/>
  <c r="AC368" i="1" s="1"/>
  <c r="AB352" i="1"/>
  <c r="AC352" i="1" s="1"/>
  <c r="AB336" i="1"/>
  <c r="AC336" i="1" s="1"/>
  <c r="AB320" i="1"/>
  <c r="AC320" i="1" s="1"/>
  <c r="AB304" i="1"/>
  <c r="AC304" i="1" s="1"/>
  <c r="AB288" i="1"/>
  <c r="AC288" i="1" s="1"/>
  <c r="AB224" i="1"/>
  <c r="AC224" i="1" s="1"/>
  <c r="AB208" i="1"/>
  <c r="AC208" i="1" s="1"/>
  <c r="AB192" i="1"/>
  <c r="AC192" i="1" s="1"/>
  <c r="AB160" i="1"/>
  <c r="AC160" i="1" s="1"/>
  <c r="AB96" i="1"/>
  <c r="AC96" i="1" s="1"/>
  <c r="AB80" i="1"/>
  <c r="AC80" i="1" s="1"/>
  <c r="AB64" i="1"/>
  <c r="AC64" i="1" s="1"/>
  <c r="AB32" i="1"/>
  <c r="AC32" i="1" s="1"/>
  <c r="AB71" i="1"/>
  <c r="AC71" i="1" s="1"/>
  <c r="AB803" i="1"/>
  <c r="AC803" i="1" s="1"/>
  <c r="AB739" i="1"/>
  <c r="AC739" i="1" s="1"/>
  <c r="AB675" i="1"/>
  <c r="AC675" i="1" s="1"/>
  <c r="AB611" i="1"/>
  <c r="AC611" i="1" s="1"/>
  <c r="AB563" i="1"/>
  <c r="AC563" i="1" s="1"/>
  <c r="AB515" i="1"/>
  <c r="AC515" i="1" s="1"/>
  <c r="AB467" i="1"/>
  <c r="AC467" i="1" s="1"/>
  <c r="AB403" i="1"/>
  <c r="AC403" i="1" s="1"/>
  <c r="AB371" i="1"/>
  <c r="AC371" i="1" s="1"/>
  <c r="AB323" i="1"/>
  <c r="AC323" i="1" s="1"/>
  <c r="AB259" i="1"/>
  <c r="AC259" i="1" s="1"/>
  <c r="AB147" i="1"/>
  <c r="AC147" i="1" s="1"/>
  <c r="AB255" i="1"/>
  <c r="AC255" i="1" s="1"/>
  <c r="AB239" i="1"/>
  <c r="AC239" i="1" s="1"/>
  <c r="AB207" i="1"/>
  <c r="AC207" i="1" s="1"/>
  <c r="AB191" i="1"/>
  <c r="AC191" i="1" s="1"/>
  <c r="AB175" i="1"/>
  <c r="AC175" i="1" s="1"/>
  <c r="AB143" i="1"/>
  <c r="AC143" i="1" s="1"/>
  <c r="AB127" i="1"/>
  <c r="AC127" i="1" s="1"/>
  <c r="AB79" i="1"/>
  <c r="AC79" i="1" s="1"/>
  <c r="AB63" i="1"/>
  <c r="AC63" i="1" s="1"/>
  <c r="AB47" i="1"/>
  <c r="AC47" i="1" s="1"/>
  <c r="AB15" i="1"/>
  <c r="AC15" i="1" s="1"/>
  <c r="AB814" i="1"/>
  <c r="AC814" i="1" s="1"/>
  <c r="AB798" i="1"/>
  <c r="AC798" i="1" s="1"/>
  <c r="AB782" i="1"/>
  <c r="AC782" i="1" s="1"/>
  <c r="AB750" i="1"/>
  <c r="AC750" i="1" s="1"/>
  <c r="AB670" i="1"/>
  <c r="AC670" i="1" s="1"/>
  <c r="AB654" i="1"/>
  <c r="AC654" i="1" s="1"/>
  <c r="AB638" i="1"/>
  <c r="AC638" i="1" s="1"/>
  <c r="AB606" i="1"/>
  <c r="AC606" i="1" s="1"/>
  <c r="AB542" i="1"/>
  <c r="AC542" i="1" s="1"/>
  <c r="AB526" i="1"/>
  <c r="AC526" i="1" s="1"/>
  <c r="AB510" i="1"/>
  <c r="AC510" i="1" s="1"/>
  <c r="AB478" i="1"/>
  <c r="AC478" i="1" s="1"/>
  <c r="AB462" i="1"/>
  <c r="AC462" i="1" s="1"/>
  <c r="AB398" i="1"/>
  <c r="AC398" i="1" s="1"/>
  <c r="AB382" i="1"/>
  <c r="AC382" i="1" s="1"/>
  <c r="AB366" i="1"/>
  <c r="AC366" i="1" s="1"/>
  <c r="AB350" i="1"/>
  <c r="AC350" i="1" s="1"/>
  <c r="AB318" i="1"/>
  <c r="AC318" i="1" s="1"/>
  <c r="AB302" i="1"/>
  <c r="AC302" i="1" s="1"/>
  <c r="AB286" i="1"/>
  <c r="AC286" i="1" s="1"/>
  <c r="AB254" i="1"/>
  <c r="AC254" i="1" s="1"/>
  <c r="AB206" i="1"/>
  <c r="AC206" i="1" s="1"/>
  <c r="AB190" i="1"/>
  <c r="AC190" i="1" s="1"/>
  <c r="AB110" i="1"/>
  <c r="AC110" i="1" s="1"/>
  <c r="AB46" i="1"/>
  <c r="AC46" i="1" s="1"/>
  <c r="AB30" i="1"/>
  <c r="AC30" i="1" s="1"/>
  <c r="AB14" i="1"/>
  <c r="AC14" i="1" s="1"/>
  <c r="AB854" i="1"/>
  <c r="AC854" i="1" s="1"/>
  <c r="AB845" i="1"/>
  <c r="AC845" i="1" s="1"/>
  <c r="AB781" i="1"/>
  <c r="AC781" i="1" s="1"/>
  <c r="AB765" i="1"/>
  <c r="AC765" i="1" s="1"/>
  <c r="AB749" i="1"/>
  <c r="AC749" i="1" s="1"/>
  <c r="AB717" i="1"/>
  <c r="AC717" i="1" s="1"/>
  <c r="AB653" i="1"/>
  <c r="AC653" i="1" s="1"/>
  <c r="AB637" i="1"/>
  <c r="AC637" i="1" s="1"/>
  <c r="AB621" i="1"/>
  <c r="AC621" i="1" s="1"/>
  <c r="AB605" i="1"/>
  <c r="AC605" i="1" s="1"/>
  <c r="AB589" i="1"/>
  <c r="AC589" i="1" s="1"/>
  <c r="AB525" i="1"/>
  <c r="AC525" i="1" s="1"/>
  <c r="AB509" i="1"/>
  <c r="AC509" i="1" s="1"/>
  <c r="AB493" i="1"/>
  <c r="AC493" i="1" s="1"/>
  <c r="AB477" i="1"/>
  <c r="AC477" i="1" s="1"/>
  <c r="AB461" i="1"/>
  <c r="AC461" i="1" s="1"/>
  <c r="AB445" i="1"/>
  <c r="AC445" i="1" s="1"/>
  <c r="AB397" i="1"/>
  <c r="AC397" i="1" s="1"/>
  <c r="AB381" i="1"/>
  <c r="AC381" i="1" s="1"/>
  <c r="AB365" i="1"/>
  <c r="AC365" i="1" s="1"/>
  <c r="AB349" i="1"/>
  <c r="AC349" i="1" s="1"/>
  <c r="AB333" i="1"/>
  <c r="AC333" i="1" s="1"/>
  <c r="AB269" i="1"/>
  <c r="AC269" i="1" s="1"/>
  <c r="AB253" i="1"/>
  <c r="AC253" i="1" s="1"/>
  <c r="AB237" i="1"/>
  <c r="AC237" i="1" s="1"/>
  <c r="AB221" i="1"/>
  <c r="AC221" i="1" s="1"/>
  <c r="AB205" i="1"/>
  <c r="AC205" i="1" s="1"/>
  <c r="AB173" i="1"/>
  <c r="AC173" i="1" s="1"/>
  <c r="AB141" i="1"/>
  <c r="AC141" i="1" s="1"/>
  <c r="AB125" i="1"/>
  <c r="AC125" i="1" s="1"/>
  <c r="AB109" i="1"/>
  <c r="AC109" i="1" s="1"/>
  <c r="AB93" i="1"/>
  <c r="AC93" i="1" s="1"/>
  <c r="AB77" i="1"/>
  <c r="AC77" i="1" s="1"/>
  <c r="AB13" i="1"/>
  <c r="AC13" i="1" s="1"/>
  <c r="AB853" i="1"/>
  <c r="AC853" i="1" s="1"/>
  <c r="AB12" i="1"/>
  <c r="AC12" i="1" s="1"/>
  <c r="AB852" i="1"/>
  <c r="AC852" i="1" s="1"/>
  <c r="C44" i="11"/>
  <c r="E55" i="11" s="1"/>
  <c r="AB842" i="1"/>
  <c r="AC842" i="1" s="1"/>
  <c r="AB826" i="1"/>
  <c r="AC826" i="1" s="1"/>
  <c r="AB810" i="1"/>
  <c r="AC810" i="1" s="1"/>
  <c r="AB794" i="1"/>
  <c r="AC794" i="1" s="1"/>
  <c r="AB778" i="1"/>
  <c r="AC778" i="1" s="1"/>
  <c r="AB762" i="1"/>
  <c r="AC762" i="1" s="1"/>
  <c r="AB746" i="1"/>
  <c r="AC746" i="1" s="1"/>
  <c r="AB730" i="1"/>
  <c r="AC730" i="1" s="1"/>
  <c r="AB714" i="1"/>
  <c r="AC714" i="1" s="1"/>
  <c r="AB698" i="1"/>
  <c r="AC698" i="1" s="1"/>
  <c r="AB682" i="1"/>
  <c r="AC682" i="1" s="1"/>
  <c r="AB666" i="1"/>
  <c r="AC666" i="1" s="1"/>
  <c r="AB650" i="1"/>
  <c r="AC650" i="1" s="1"/>
  <c r="AB634" i="1"/>
  <c r="AC634" i="1" s="1"/>
  <c r="AB618" i="1"/>
  <c r="AC618" i="1" s="1"/>
  <c r="AB602" i="1"/>
  <c r="AC602" i="1" s="1"/>
  <c r="AB586" i="1"/>
  <c r="AC586" i="1" s="1"/>
  <c r="AB570" i="1"/>
  <c r="AC570" i="1" s="1"/>
  <c r="AB554" i="1"/>
  <c r="AC554" i="1" s="1"/>
  <c r="AB538" i="1"/>
  <c r="AC538" i="1" s="1"/>
  <c r="AB522" i="1"/>
  <c r="AC522" i="1" s="1"/>
  <c r="AB506" i="1"/>
  <c r="AC506" i="1" s="1"/>
  <c r="AB490" i="1"/>
  <c r="AC490" i="1" s="1"/>
  <c r="AB474" i="1"/>
  <c r="AC474" i="1" s="1"/>
  <c r="AB458" i="1"/>
  <c r="AC458" i="1" s="1"/>
  <c r="AB442" i="1"/>
  <c r="AC442" i="1" s="1"/>
  <c r="AB426" i="1"/>
  <c r="AC426" i="1" s="1"/>
  <c r="AB410" i="1"/>
  <c r="AC410" i="1" s="1"/>
  <c r="AB394" i="1"/>
  <c r="AC394" i="1" s="1"/>
  <c r="AB378" i="1"/>
  <c r="AC378" i="1" s="1"/>
  <c r="AB362" i="1"/>
  <c r="AC362" i="1" s="1"/>
  <c r="AB346" i="1"/>
  <c r="AC346" i="1" s="1"/>
  <c r="AB330" i="1"/>
  <c r="AC330" i="1" s="1"/>
  <c r="AB314" i="1"/>
  <c r="AC314" i="1" s="1"/>
  <c r="AB298" i="1"/>
  <c r="AC298" i="1" s="1"/>
  <c r="AB282" i="1"/>
  <c r="AC282" i="1" s="1"/>
  <c r="AB266" i="1"/>
  <c r="AC266" i="1" s="1"/>
  <c r="AQ266" i="1" s="1"/>
  <c r="AB250" i="1"/>
  <c r="AC250" i="1" s="1"/>
  <c r="AB234" i="1"/>
  <c r="AC234" i="1" s="1"/>
  <c r="AB218" i="1"/>
  <c r="AC218" i="1" s="1"/>
  <c r="AB202" i="1"/>
  <c r="AC202" i="1" s="1"/>
  <c r="AB186" i="1"/>
  <c r="AC186" i="1" s="1"/>
  <c r="AB170" i="1"/>
  <c r="AC170" i="1" s="1"/>
  <c r="AB154" i="1"/>
  <c r="AC154" i="1" s="1"/>
  <c r="AB138" i="1"/>
  <c r="AC138" i="1" s="1"/>
  <c r="AB122" i="1"/>
  <c r="AC122" i="1" s="1"/>
  <c r="AB106" i="1"/>
  <c r="AC106" i="1" s="1"/>
  <c r="AB90" i="1"/>
  <c r="AC90" i="1" s="1"/>
  <c r="AB74" i="1"/>
  <c r="AC74" i="1" s="1"/>
  <c r="AB58" i="1"/>
  <c r="AC58" i="1" s="1"/>
  <c r="AB42" i="1"/>
  <c r="AC42" i="1" s="1"/>
  <c r="AB26" i="1"/>
  <c r="AC26" i="1" s="1"/>
  <c r="AB10" i="1"/>
  <c r="AC10" i="1" s="1"/>
  <c r="U744" i="1"/>
  <c r="AU744" i="1" s="1"/>
  <c r="V744" i="1"/>
  <c r="AV744" i="1" s="1"/>
  <c r="U728" i="1"/>
  <c r="AU728" i="1" s="1"/>
  <c r="AB536" i="1"/>
  <c r="AC536" i="1" s="1"/>
  <c r="AB520" i="1"/>
  <c r="AC520" i="1" s="1"/>
  <c r="AB504" i="1"/>
  <c r="AC504" i="1" s="1"/>
  <c r="AB488" i="1"/>
  <c r="AC488" i="1" s="1"/>
  <c r="AB472" i="1"/>
  <c r="AC472" i="1" s="1"/>
  <c r="AB376" i="1"/>
  <c r="AC376" i="1" s="1"/>
  <c r="AB360" i="1"/>
  <c r="AC360" i="1" s="1"/>
  <c r="AB344" i="1"/>
  <c r="AC344" i="1" s="1"/>
  <c r="AB328" i="1"/>
  <c r="AC328" i="1" s="1"/>
  <c r="AB312" i="1"/>
  <c r="AC312" i="1" s="1"/>
  <c r="AB280" i="1"/>
  <c r="AC280" i="1" s="1"/>
  <c r="AB248" i="1"/>
  <c r="AC248" i="1" s="1"/>
  <c r="AB232" i="1"/>
  <c r="AC232" i="1" s="1"/>
  <c r="AB216" i="1"/>
  <c r="AC216" i="1" s="1"/>
  <c r="AB184" i="1"/>
  <c r="AC184" i="1" s="1"/>
  <c r="AB120" i="1"/>
  <c r="AC120" i="1" s="1"/>
  <c r="AB104" i="1"/>
  <c r="AC104" i="1" s="1"/>
  <c r="AB88" i="1"/>
  <c r="AC88" i="1" s="1"/>
  <c r="AB72" i="1"/>
  <c r="AC72" i="1" s="1"/>
  <c r="AB56" i="1"/>
  <c r="AC56" i="1" s="1"/>
  <c r="AB24" i="1"/>
  <c r="AC24" i="1" s="1"/>
  <c r="V377" i="1"/>
  <c r="AV377" i="1" s="1"/>
  <c r="V185" i="1"/>
  <c r="AV185" i="1" s="1"/>
  <c r="V25" i="1"/>
  <c r="AV25" i="1" s="1"/>
  <c r="V599" i="1"/>
  <c r="AV599" i="1" s="1"/>
  <c r="U295" i="1"/>
  <c r="AU295" i="1" s="1"/>
  <c r="AB838" i="1"/>
  <c r="AC838" i="1" s="1"/>
  <c r="AB822" i="1"/>
  <c r="AC822" i="1" s="1"/>
  <c r="AB790" i="1"/>
  <c r="AC790" i="1" s="1"/>
  <c r="AB774" i="1"/>
  <c r="AC774" i="1" s="1"/>
  <c r="AB758" i="1"/>
  <c r="AC758" i="1" s="1"/>
  <c r="AB742" i="1"/>
  <c r="AC742" i="1" s="1"/>
  <c r="AB694" i="1"/>
  <c r="AC694" i="1" s="1"/>
  <c r="AB678" i="1"/>
  <c r="AC678" i="1" s="1"/>
  <c r="AB662" i="1"/>
  <c r="AC662" i="1" s="1"/>
  <c r="AB614" i="1"/>
  <c r="AC614" i="1" s="1"/>
  <c r="AB582" i="1"/>
  <c r="AC582" i="1" s="1"/>
  <c r="AB566" i="1"/>
  <c r="AC566" i="1" s="1"/>
  <c r="AB550" i="1"/>
  <c r="AC550" i="1" s="1"/>
  <c r="AB502" i="1"/>
  <c r="AC502" i="1" s="1"/>
  <c r="AB486" i="1"/>
  <c r="AC486" i="1" s="1"/>
  <c r="AB454" i="1"/>
  <c r="AC454" i="1" s="1"/>
  <c r="AB438" i="1"/>
  <c r="AC438" i="1" s="1"/>
  <c r="AB406" i="1"/>
  <c r="AC406" i="1" s="1"/>
  <c r="AB342" i="1"/>
  <c r="AC342" i="1" s="1"/>
  <c r="AB326" i="1"/>
  <c r="AC326" i="1" s="1"/>
  <c r="AB310" i="1"/>
  <c r="AC310" i="1" s="1"/>
  <c r="AB294" i="1"/>
  <c r="AC294" i="1" s="1"/>
  <c r="AB278" i="1"/>
  <c r="AC278" i="1" s="1"/>
  <c r="AB262" i="1"/>
  <c r="AC262" i="1" s="1"/>
  <c r="AB246" i="1"/>
  <c r="AC246" i="1" s="1"/>
  <c r="AB230" i="1"/>
  <c r="AC230" i="1" s="1"/>
  <c r="AB214" i="1"/>
  <c r="AC214" i="1" s="1"/>
  <c r="AB182" i="1"/>
  <c r="AC182" i="1" s="1"/>
  <c r="AB166" i="1"/>
  <c r="AC166" i="1" s="1"/>
  <c r="AB150" i="1"/>
  <c r="AC150" i="1" s="1"/>
  <c r="AB54" i="1"/>
  <c r="AC54" i="1" s="1"/>
  <c r="AB38" i="1"/>
  <c r="AC38" i="1" s="1"/>
  <c r="AB22" i="1"/>
  <c r="AC22" i="1" s="1"/>
  <c r="U761" i="1"/>
  <c r="AU761" i="1" s="1"/>
  <c r="V761" i="1"/>
  <c r="AV761" i="1" s="1"/>
  <c r="V741" i="1"/>
  <c r="AV741" i="1" s="1"/>
  <c r="AB820" i="1"/>
  <c r="AC820" i="1" s="1"/>
  <c r="AB788" i="1"/>
  <c r="AC788" i="1" s="1"/>
  <c r="AB772" i="1"/>
  <c r="AC772" i="1" s="1"/>
  <c r="AB756" i="1"/>
  <c r="AC756" i="1" s="1"/>
  <c r="AB740" i="1"/>
  <c r="AC740" i="1" s="1"/>
  <c r="AB724" i="1"/>
  <c r="AC724" i="1" s="1"/>
  <c r="AB660" i="1"/>
  <c r="AC660" i="1" s="1"/>
  <c r="AB644" i="1"/>
  <c r="AC644" i="1" s="1"/>
  <c r="AB628" i="1"/>
  <c r="AC628" i="1" s="1"/>
  <c r="AB612" i="1"/>
  <c r="AC612" i="1" s="1"/>
  <c r="AB596" i="1"/>
  <c r="AC596" i="1" s="1"/>
  <c r="V565" i="1"/>
  <c r="AV565" i="1" s="1"/>
  <c r="AB500" i="1"/>
  <c r="AC500" i="1" s="1"/>
  <c r="AB484" i="1"/>
  <c r="AC484" i="1" s="1"/>
  <c r="AB468" i="1"/>
  <c r="AC468" i="1" s="1"/>
  <c r="AB452" i="1"/>
  <c r="AC452" i="1" s="1"/>
  <c r="AB436" i="1"/>
  <c r="AC436" i="1" s="1"/>
  <c r="AB404" i="1"/>
  <c r="AC404" i="1" s="1"/>
  <c r="AB388" i="1"/>
  <c r="AC388" i="1" s="1"/>
  <c r="AB372" i="1"/>
  <c r="AC372" i="1" s="1"/>
  <c r="AB356" i="1"/>
  <c r="AC356" i="1" s="1"/>
  <c r="AB340" i="1"/>
  <c r="AC340" i="1" s="1"/>
  <c r="AB244" i="1"/>
  <c r="AC244" i="1" s="1"/>
  <c r="AB228" i="1"/>
  <c r="AC228" i="1" s="1"/>
  <c r="AB212" i="1"/>
  <c r="AC212" i="1" s="1"/>
  <c r="AB132" i="1"/>
  <c r="AC132" i="1" s="1"/>
  <c r="AB52" i="1"/>
  <c r="AC52" i="1" s="1"/>
  <c r="AB860" i="1"/>
  <c r="AC860" i="1" s="1"/>
  <c r="AP861" i="1" s="1"/>
  <c r="AP862" i="1" s="1"/>
  <c r="U649" i="1"/>
  <c r="AU649" i="1" s="1"/>
  <c r="V649" i="1"/>
  <c r="AV649" i="1" s="1"/>
  <c r="V569" i="1"/>
  <c r="AV569" i="1" s="1"/>
  <c r="U569" i="1"/>
  <c r="AU569" i="1" s="1"/>
  <c r="V563" i="1"/>
  <c r="AV563" i="1" s="1"/>
  <c r="V859" i="1"/>
  <c r="AV859" i="1" s="1"/>
  <c r="AB850" i="1"/>
  <c r="AC850" i="1" s="1"/>
  <c r="AB818" i="1"/>
  <c r="AC818" i="1" s="1"/>
  <c r="AB802" i="1"/>
  <c r="AC802" i="1" s="1"/>
  <c r="AB786" i="1"/>
  <c r="AC786" i="1" s="1"/>
  <c r="AB770" i="1"/>
  <c r="AC770" i="1" s="1"/>
  <c r="AB754" i="1"/>
  <c r="AC754" i="1" s="1"/>
  <c r="AB706" i="1"/>
  <c r="AC706" i="1" s="1"/>
  <c r="AB690" i="1"/>
  <c r="AC690" i="1" s="1"/>
  <c r="AB674" i="1"/>
  <c r="AC674" i="1" s="1"/>
  <c r="AB658" i="1"/>
  <c r="AC658" i="1" s="1"/>
  <c r="AB642" i="1"/>
  <c r="AC642" i="1" s="1"/>
  <c r="AB626" i="1"/>
  <c r="AC626" i="1" s="1"/>
  <c r="AB562" i="1"/>
  <c r="AC562" i="1" s="1"/>
  <c r="AB546" i="1"/>
  <c r="AC546" i="1" s="1"/>
  <c r="AB530" i="1"/>
  <c r="AC530" i="1" s="1"/>
  <c r="AB514" i="1"/>
  <c r="AC514" i="1" s="1"/>
  <c r="AB498" i="1"/>
  <c r="AC498" i="1" s="1"/>
  <c r="AB466" i="1"/>
  <c r="AC466" i="1" s="1"/>
  <c r="AB434" i="1"/>
  <c r="AC434" i="1" s="1"/>
  <c r="AB418" i="1"/>
  <c r="AC418" i="1" s="1"/>
  <c r="AB354" i="1"/>
  <c r="AC354" i="1" s="1"/>
  <c r="AB322" i="1"/>
  <c r="AC322" i="1" s="1"/>
  <c r="AB306" i="1"/>
  <c r="AC306" i="1" s="1"/>
  <c r="AB290" i="1"/>
  <c r="AC290" i="1" s="1"/>
  <c r="AB274" i="1"/>
  <c r="AC274" i="1" s="1"/>
  <c r="AB258" i="1"/>
  <c r="AC258" i="1" s="1"/>
  <c r="AB242" i="1"/>
  <c r="AC242" i="1" s="1"/>
  <c r="AB226" i="1"/>
  <c r="AC226" i="1" s="1"/>
  <c r="AB210" i="1"/>
  <c r="AC210" i="1" s="1"/>
  <c r="AB178" i="1"/>
  <c r="AC178" i="1" s="1"/>
  <c r="AB114" i="1"/>
  <c r="AC114" i="1" s="1"/>
  <c r="AB82" i="1"/>
  <c r="AC82" i="1" s="1"/>
  <c r="U265" i="1"/>
  <c r="AU265" i="1" s="1"/>
  <c r="U659" i="1"/>
  <c r="AU659" i="1" s="1"/>
  <c r="V659" i="1"/>
  <c r="AV659" i="1" s="1"/>
  <c r="U483" i="1"/>
  <c r="AU483" i="1" s="1"/>
  <c r="V100" i="1"/>
  <c r="AV100" i="1" s="1"/>
  <c r="AB849" i="1"/>
  <c r="AC849" i="1" s="1"/>
  <c r="AB833" i="1"/>
  <c r="AC833" i="1" s="1"/>
  <c r="AB817" i="1"/>
  <c r="AC817" i="1" s="1"/>
  <c r="AB801" i="1"/>
  <c r="AC801" i="1" s="1"/>
  <c r="AB785" i="1"/>
  <c r="AC785" i="1" s="1"/>
  <c r="AB769" i="1"/>
  <c r="AC769" i="1" s="1"/>
  <c r="AB753" i="1"/>
  <c r="AC753" i="1" s="1"/>
  <c r="V737" i="1"/>
  <c r="AV737" i="1" s="1"/>
  <c r="AB721" i="1"/>
  <c r="AC721" i="1" s="1"/>
  <c r="AB705" i="1"/>
  <c r="AC705" i="1" s="1"/>
  <c r="AB689" i="1"/>
  <c r="AC689" i="1" s="1"/>
  <c r="AB657" i="1"/>
  <c r="AC657" i="1" s="1"/>
  <c r="AB641" i="1"/>
  <c r="AC641" i="1" s="1"/>
  <c r="AO641" i="1" s="1"/>
  <c r="AB625" i="1"/>
  <c r="AC625" i="1" s="1"/>
  <c r="AB593" i="1"/>
  <c r="AC593" i="1" s="1"/>
  <c r="AB577" i="1"/>
  <c r="AC577" i="1" s="1"/>
  <c r="AB561" i="1"/>
  <c r="AC561" i="1" s="1"/>
  <c r="AB545" i="1"/>
  <c r="AC545" i="1" s="1"/>
  <c r="AB529" i="1"/>
  <c r="AC529" i="1" s="1"/>
  <c r="AB513" i="1"/>
  <c r="AC513" i="1" s="1"/>
  <c r="AB497" i="1"/>
  <c r="AC497" i="1" s="1"/>
  <c r="AB465" i="1"/>
  <c r="AC465" i="1" s="1"/>
  <c r="AB449" i="1"/>
  <c r="AC449" i="1" s="1"/>
  <c r="AB433" i="1"/>
  <c r="AC433" i="1" s="1"/>
  <c r="AB417" i="1"/>
  <c r="AC417" i="1" s="1"/>
  <c r="AB401" i="1"/>
  <c r="AC401" i="1" s="1"/>
  <c r="AB385" i="1"/>
  <c r="AC385" i="1" s="1"/>
  <c r="AB369" i="1"/>
  <c r="AC369" i="1" s="1"/>
  <c r="AB337" i="1"/>
  <c r="AC337" i="1" s="1"/>
  <c r="AB321" i="1"/>
  <c r="AC321" i="1" s="1"/>
  <c r="AB305" i="1"/>
  <c r="AC305" i="1" s="1"/>
  <c r="AB289" i="1"/>
  <c r="AC289" i="1" s="1"/>
  <c r="AB273" i="1"/>
  <c r="AC273" i="1" s="1"/>
  <c r="AB257" i="1"/>
  <c r="AC257" i="1" s="1"/>
  <c r="AB241" i="1"/>
  <c r="AC241" i="1" s="1"/>
  <c r="AB209" i="1"/>
  <c r="AC209" i="1" s="1"/>
  <c r="AB161" i="1"/>
  <c r="AC161" i="1" s="1"/>
  <c r="AB145" i="1"/>
  <c r="AC145" i="1" s="1"/>
  <c r="AB129" i="1"/>
  <c r="AC129" i="1" s="1"/>
  <c r="AB97" i="1"/>
  <c r="AC97" i="1" s="1"/>
  <c r="AB81" i="1"/>
  <c r="AC81" i="1" s="1"/>
  <c r="U560" i="1"/>
  <c r="AU560" i="1" s="1"/>
  <c r="U432" i="1"/>
  <c r="AU432" i="1" s="1"/>
  <c r="U208" i="1"/>
  <c r="AU208" i="1" s="1"/>
  <c r="V208" i="1"/>
  <c r="AV208" i="1" s="1"/>
  <c r="U713" i="1"/>
  <c r="AU713" i="1" s="1"/>
  <c r="V713" i="1"/>
  <c r="AV713" i="1" s="1"/>
  <c r="U329" i="1"/>
  <c r="AU329" i="1" s="1"/>
  <c r="V531" i="1"/>
  <c r="AV531" i="1" s="1"/>
  <c r="AB847" i="1"/>
  <c r="AC847" i="1" s="1"/>
  <c r="AB799" i="1"/>
  <c r="AC799" i="1" s="1"/>
  <c r="AB783" i="1"/>
  <c r="AC783" i="1" s="1"/>
  <c r="AB767" i="1"/>
  <c r="AC767" i="1" s="1"/>
  <c r="AB751" i="1"/>
  <c r="AC751" i="1" s="1"/>
  <c r="AB671" i="1"/>
  <c r="AC671" i="1" s="1"/>
  <c r="AB655" i="1"/>
  <c r="AC655" i="1" s="1"/>
  <c r="AB639" i="1"/>
  <c r="AC639" i="1" s="1"/>
  <c r="AB623" i="1"/>
  <c r="AC623" i="1" s="1"/>
  <c r="AB527" i="1"/>
  <c r="AC527" i="1" s="1"/>
  <c r="AB511" i="1"/>
  <c r="AC511" i="1" s="1"/>
  <c r="AB495" i="1"/>
  <c r="AC495" i="1" s="1"/>
  <c r="AB431" i="1"/>
  <c r="AC431" i="1" s="1"/>
  <c r="AB415" i="1"/>
  <c r="AC415" i="1" s="1"/>
  <c r="AB399" i="1"/>
  <c r="AC399" i="1" s="1"/>
  <c r="AB383" i="1"/>
  <c r="AC383" i="1" s="1"/>
  <c r="AB367" i="1"/>
  <c r="AC367" i="1" s="1"/>
  <c r="AB303" i="1"/>
  <c r="AC303" i="1" s="1"/>
  <c r="AB271" i="1"/>
  <c r="AC271" i="1" s="1"/>
  <c r="V207" i="1"/>
  <c r="AV207" i="1" s="1"/>
  <c r="AB718" i="1"/>
  <c r="AC718" i="1" s="1"/>
  <c r="AB494" i="1"/>
  <c r="AC494" i="1" s="1"/>
  <c r="U478" i="1"/>
  <c r="AU478" i="1" s="1"/>
  <c r="V478" i="1"/>
  <c r="AV478" i="1" s="1"/>
  <c r="U462" i="1"/>
  <c r="AU462" i="1" s="1"/>
  <c r="V462" i="1"/>
  <c r="AV462" i="1" s="1"/>
  <c r="V382" i="1"/>
  <c r="AV382" i="1" s="1"/>
  <c r="U350" i="1"/>
  <c r="AU350" i="1" s="1"/>
  <c r="V350" i="1"/>
  <c r="AV350" i="1" s="1"/>
  <c r="AB334" i="1"/>
  <c r="AC334" i="1" s="1"/>
  <c r="AB238" i="1"/>
  <c r="AC238" i="1" s="1"/>
  <c r="AB222" i="1"/>
  <c r="AC222" i="1" s="1"/>
  <c r="U206" i="1"/>
  <c r="AU206" i="1" s="1"/>
  <c r="V206" i="1"/>
  <c r="AV206" i="1" s="1"/>
  <c r="AB158" i="1"/>
  <c r="AC158" i="1" s="1"/>
  <c r="U854" i="1"/>
  <c r="AU854" i="1" s="1"/>
  <c r="V854" i="1"/>
  <c r="AV854" i="1" s="1"/>
  <c r="U477" i="1"/>
  <c r="AU477" i="1" s="1"/>
  <c r="V853" i="1"/>
  <c r="AV853" i="1" s="1"/>
  <c r="U777" i="1"/>
  <c r="AU777" i="1" s="1"/>
  <c r="V777" i="1"/>
  <c r="AV777" i="1" s="1"/>
  <c r="V537" i="1"/>
  <c r="AV537" i="1" s="1"/>
  <c r="U537" i="1"/>
  <c r="AU537" i="1" s="1"/>
  <c r="V313" i="1"/>
  <c r="AV313" i="1" s="1"/>
  <c r="U313" i="1"/>
  <c r="AU313" i="1" s="1"/>
  <c r="V73" i="1"/>
  <c r="AV73" i="1" s="1"/>
  <c r="AB828" i="1"/>
  <c r="AC828" i="1" s="1"/>
  <c r="AB812" i="1"/>
  <c r="AC812" i="1" s="1"/>
  <c r="AB796" i="1"/>
  <c r="AC796" i="1" s="1"/>
  <c r="AB780" i="1"/>
  <c r="AC780" i="1" s="1"/>
  <c r="AB700" i="1"/>
  <c r="AC700" i="1" s="1"/>
  <c r="AB684" i="1"/>
  <c r="AC684" i="1" s="1"/>
  <c r="AB668" i="1"/>
  <c r="AC668" i="1" s="1"/>
  <c r="AB636" i="1"/>
  <c r="AC636" i="1" s="1"/>
  <c r="AB572" i="1"/>
  <c r="AC572" i="1" s="1"/>
  <c r="AB556" i="1"/>
  <c r="AC556" i="1" s="1"/>
  <c r="AB540" i="1"/>
  <c r="AC540" i="1" s="1"/>
  <c r="AB524" i="1"/>
  <c r="AC524" i="1" s="1"/>
  <c r="AB508" i="1"/>
  <c r="AC508" i="1" s="1"/>
  <c r="AB444" i="1"/>
  <c r="AC444" i="1" s="1"/>
  <c r="AB428" i="1"/>
  <c r="AC428" i="1" s="1"/>
  <c r="AB412" i="1"/>
  <c r="AC412" i="1" s="1"/>
  <c r="AB380" i="1"/>
  <c r="AC380" i="1" s="1"/>
  <c r="AB348" i="1"/>
  <c r="AC348" i="1" s="1"/>
  <c r="AB316" i="1"/>
  <c r="AC316" i="1" s="1"/>
  <c r="AB300" i="1"/>
  <c r="AC300" i="1" s="1"/>
  <c r="AB284" i="1"/>
  <c r="AC284" i="1" s="1"/>
  <c r="AB268" i="1"/>
  <c r="AC268" i="1" s="1"/>
  <c r="AB252" i="1"/>
  <c r="AC252" i="1" s="1"/>
  <c r="AB188" i="1"/>
  <c r="AC188" i="1" s="1"/>
  <c r="AB172" i="1"/>
  <c r="AC172" i="1" s="1"/>
  <c r="AB156" i="1"/>
  <c r="AC156" i="1" s="1"/>
  <c r="AB124" i="1"/>
  <c r="AC124" i="1" s="1"/>
  <c r="AB60" i="1"/>
  <c r="AC60" i="1" s="1"/>
  <c r="AB44" i="1"/>
  <c r="AC44" i="1" s="1"/>
  <c r="AB28" i="1"/>
  <c r="AC28" i="1" s="1"/>
  <c r="AB843" i="1"/>
  <c r="AC843" i="1" s="1"/>
  <c r="AB827" i="1"/>
  <c r="AC827" i="1" s="1"/>
  <c r="AB811" i="1"/>
  <c r="AC811" i="1" s="1"/>
  <c r="AB795" i="1"/>
  <c r="AC795" i="1" s="1"/>
  <c r="AB779" i="1"/>
  <c r="AC779" i="1" s="1"/>
  <c r="AB763" i="1"/>
  <c r="AC763" i="1" s="1"/>
  <c r="AB747" i="1"/>
  <c r="AC747" i="1" s="1"/>
  <c r="AB731" i="1"/>
  <c r="AC731" i="1" s="1"/>
  <c r="AB715" i="1"/>
  <c r="AC715" i="1" s="1"/>
  <c r="AB699" i="1"/>
  <c r="AC699" i="1" s="1"/>
  <c r="AB683" i="1"/>
  <c r="AC683" i="1" s="1"/>
  <c r="AB667" i="1"/>
  <c r="AC667" i="1" s="1"/>
  <c r="AB651" i="1"/>
  <c r="AC651" i="1" s="1"/>
  <c r="AB635" i="1"/>
  <c r="AC635" i="1" s="1"/>
  <c r="AB619" i="1"/>
  <c r="AC619" i="1" s="1"/>
  <c r="AB603" i="1"/>
  <c r="AC603" i="1" s="1"/>
  <c r="AB587" i="1"/>
  <c r="AC587" i="1" s="1"/>
  <c r="AB571" i="1"/>
  <c r="AC571" i="1" s="1"/>
  <c r="AB555" i="1"/>
  <c r="AC555" i="1" s="1"/>
  <c r="AB539" i="1"/>
  <c r="AC539" i="1" s="1"/>
  <c r="AB523" i="1"/>
  <c r="AC523" i="1" s="1"/>
  <c r="AB507" i="1"/>
  <c r="AC507" i="1" s="1"/>
  <c r="AB491" i="1"/>
  <c r="AC491" i="1" s="1"/>
  <c r="AB475" i="1"/>
  <c r="AC475" i="1" s="1"/>
  <c r="AB459" i="1"/>
  <c r="AC459" i="1" s="1"/>
  <c r="AB443" i="1"/>
  <c r="AC443" i="1" s="1"/>
  <c r="AB427" i="1"/>
  <c r="AC427" i="1" s="1"/>
  <c r="AB411" i="1"/>
  <c r="AC411" i="1" s="1"/>
  <c r="AB395" i="1"/>
  <c r="AC395" i="1" s="1"/>
  <c r="AB379" i="1"/>
  <c r="AC379" i="1" s="1"/>
  <c r="AB363" i="1"/>
  <c r="AC363" i="1" s="1"/>
  <c r="AB347" i="1"/>
  <c r="AC347" i="1" s="1"/>
  <c r="AB331" i="1"/>
  <c r="AC331" i="1" s="1"/>
  <c r="AB315" i="1"/>
  <c r="AC315" i="1" s="1"/>
  <c r="AB299" i="1"/>
  <c r="AC299" i="1" s="1"/>
  <c r="AB283" i="1"/>
  <c r="AC283" i="1" s="1"/>
  <c r="AB267" i="1"/>
  <c r="AC267" i="1" s="1"/>
  <c r="AB251" i="1"/>
  <c r="AC251" i="1" s="1"/>
  <c r="AB235" i="1"/>
  <c r="AC235" i="1" s="1"/>
  <c r="AB219" i="1"/>
  <c r="AC219" i="1" s="1"/>
  <c r="AB203" i="1"/>
  <c r="AC203" i="1" s="1"/>
  <c r="AB187" i="1"/>
  <c r="AC187" i="1" s="1"/>
  <c r="AB171" i="1"/>
  <c r="AC171" i="1" s="1"/>
  <c r="AB155" i="1"/>
  <c r="AC155" i="1" s="1"/>
  <c r="AB139" i="1"/>
  <c r="AC139" i="1" s="1"/>
  <c r="AB123" i="1"/>
  <c r="AC123" i="1" s="1"/>
  <c r="AB107" i="1"/>
  <c r="AC107" i="1" s="1"/>
  <c r="AB91" i="1"/>
  <c r="AC91" i="1" s="1"/>
  <c r="AB75" i="1"/>
  <c r="AC75" i="1" s="1"/>
  <c r="AB59" i="1"/>
  <c r="AC59" i="1" s="1"/>
  <c r="AB43" i="1"/>
  <c r="AC43" i="1" s="1"/>
  <c r="AB27" i="1"/>
  <c r="AC27" i="1" s="1"/>
  <c r="AM3" i="8"/>
  <c r="AY3" i="11" a="1"/>
  <c r="AY3" i="11" s="1"/>
  <c r="AW3" i="11" a="1"/>
  <c r="AW3" i="11" s="1"/>
  <c r="AX3" i="11" a="1"/>
  <c r="AX3" i="11" s="1"/>
  <c r="AZ3" i="11" a="1"/>
  <c r="AZ3" i="11" s="1"/>
  <c r="BA3" i="11" a="1"/>
  <c r="BA3" i="11" s="1"/>
  <c r="BB3" i="11" a="1"/>
  <c r="BB3" i="11" s="1"/>
  <c r="AQ244" i="1" l="1"/>
  <c r="AO853" i="1"/>
  <c r="AQ698" i="1"/>
  <c r="AQ267" i="1"/>
  <c r="AQ603" i="1"/>
  <c r="AQ64" i="1"/>
  <c r="AQ188" i="1"/>
  <c r="AP957" i="1"/>
  <c r="AQ699" i="1"/>
  <c r="AP133" i="1"/>
  <c r="AK707" i="1"/>
  <c r="AJ707" i="1"/>
  <c r="AL707" i="1" s="1"/>
  <c r="AP707" i="1" s="1"/>
  <c r="AQ707" i="1"/>
  <c r="AP759" i="1"/>
  <c r="AQ752" i="1"/>
  <c r="AQ753" i="1" s="1"/>
  <c r="BC11" i="1"/>
  <c r="BC12" i="1" s="1"/>
  <c r="AP752" i="1"/>
  <c r="AO648" i="1"/>
  <c r="AP648" i="1"/>
  <c r="AP649" i="1" s="1"/>
  <c r="AQ648" i="1"/>
  <c r="AK648" i="1"/>
  <c r="AK649" i="1" s="1"/>
  <c r="AJ648" i="1"/>
  <c r="AJ649" i="1" s="1"/>
  <c r="AJ822" i="1"/>
  <c r="AK822" i="1"/>
  <c r="AQ822" i="1"/>
  <c r="AJ715" i="1"/>
  <c r="AK715" i="1"/>
  <c r="AQ715" i="1"/>
  <c r="AJ465" i="1"/>
  <c r="AL465" i="1" s="1"/>
  <c r="AP465" i="1" s="1"/>
  <c r="AP466" i="1" s="1"/>
  <c r="AK465" i="1"/>
  <c r="AQ465" i="1"/>
  <c r="AQ466" i="1" s="1"/>
  <c r="AK642" i="1"/>
  <c r="AJ642" i="1"/>
  <c r="AL642" i="1" s="1"/>
  <c r="AP642" i="1" s="1"/>
  <c r="AQ642" i="1"/>
  <c r="AQ22" i="1"/>
  <c r="AQ23" i="1" s="1"/>
  <c r="AP22" i="1"/>
  <c r="AP23" i="1" s="1"/>
  <c r="AO22" i="1"/>
  <c r="AJ22" i="1"/>
  <c r="AJ23" i="1" s="1"/>
  <c r="AK22" i="1"/>
  <c r="AK23" i="1" s="1"/>
  <c r="AJ42" i="1"/>
  <c r="AL42" i="1" s="1"/>
  <c r="AP42" i="1" s="1"/>
  <c r="AK42" i="1"/>
  <c r="AQ42" i="1"/>
  <c r="AO455" i="1"/>
  <c r="AQ407" i="1"/>
  <c r="AO407" i="1"/>
  <c r="AK407" i="1"/>
  <c r="AJ407" i="1"/>
  <c r="BB11" i="1"/>
  <c r="BB12" i="1" s="1"/>
  <c r="BB13" i="1" s="1"/>
  <c r="BB14" i="1" s="1"/>
  <c r="BB15" i="1" s="1"/>
  <c r="BB16" i="1" s="1"/>
  <c r="BB17" i="1" s="1"/>
  <c r="BB18" i="1" s="1"/>
  <c r="BB19" i="1" s="1"/>
  <c r="BB20" i="1" s="1"/>
  <c r="BB21" i="1" s="1"/>
  <c r="BB22" i="1" s="1"/>
  <c r="BB23" i="1" s="1"/>
  <c r="BB24" i="1" s="1"/>
  <c r="BB25" i="1" s="1"/>
  <c r="BB26" i="1" s="1"/>
  <c r="BB27" i="1" s="1"/>
  <c r="BB28" i="1" s="1"/>
  <c r="BB29" i="1" s="1"/>
  <c r="BB30" i="1" s="1"/>
  <c r="BB31" i="1" s="1"/>
  <c r="BB32" i="1" s="1"/>
  <c r="BB33" i="1" s="1"/>
  <c r="BB34" i="1" s="1"/>
  <c r="BB35" i="1" s="1"/>
  <c r="BT10" i="1"/>
  <c r="AK658" i="1"/>
  <c r="AJ658" i="1"/>
  <c r="AL658" i="1" s="1"/>
  <c r="AP658" i="1" s="1"/>
  <c r="AQ658" i="1"/>
  <c r="AO826" i="1"/>
  <c r="AO253" i="1"/>
  <c r="AJ253" i="1"/>
  <c r="AJ254" i="1" s="1"/>
  <c r="AJ255" i="1" s="1"/>
  <c r="AL255" i="1" s="1"/>
  <c r="AP255" i="1" s="1"/>
  <c r="AK253" i="1"/>
  <c r="AK254" i="1" s="1"/>
  <c r="AK255" i="1" s="1"/>
  <c r="AQ253" i="1"/>
  <c r="AQ254" i="1" s="1"/>
  <c r="AQ255" i="1" s="1"/>
  <c r="AP253" i="1"/>
  <c r="AP254" i="1" s="1"/>
  <c r="AJ323" i="1"/>
  <c r="AL323" i="1" s="1"/>
  <c r="AP323" i="1" s="1"/>
  <c r="AK323" i="1"/>
  <c r="AQ323" i="1"/>
  <c r="AK503" i="1"/>
  <c r="AK504" i="1" s="1"/>
  <c r="AJ503" i="1"/>
  <c r="AL503" i="1" s="1"/>
  <c r="AP503" i="1" s="1"/>
  <c r="AP504" i="1" s="1"/>
  <c r="AQ503" i="1"/>
  <c r="AQ504" i="1" s="1"/>
  <c r="AK659" i="1"/>
  <c r="AJ659" i="1"/>
  <c r="AL659" i="1" s="1"/>
  <c r="AP659" i="1" s="1"/>
  <c r="AQ659" i="1"/>
  <c r="AO487" i="1"/>
  <c r="AQ487" i="1"/>
  <c r="AQ488" i="1" s="1"/>
  <c r="AQ489" i="1" s="1"/>
  <c r="AP487" i="1"/>
  <c r="AP488" i="1" s="1"/>
  <c r="AP489" i="1" s="1"/>
  <c r="AP490" i="1" s="1"/>
  <c r="AK487" i="1"/>
  <c r="AK488" i="1" s="1"/>
  <c r="AK489" i="1" s="1"/>
  <c r="AK490" i="1" s="1"/>
  <c r="AJ487" i="1"/>
  <c r="AJ773" i="1"/>
  <c r="AL773" i="1" s="1"/>
  <c r="AP773" i="1" s="1"/>
  <c r="AK773" i="1"/>
  <c r="AQ773" i="1"/>
  <c r="AQ774" i="1" s="1"/>
  <c r="AO744" i="1"/>
  <c r="AJ778" i="1"/>
  <c r="AL778" i="1" s="1"/>
  <c r="AP778" i="1" s="1"/>
  <c r="AP779" i="1" s="1"/>
  <c r="AK778" i="1"/>
  <c r="AK779" i="1" s="1"/>
  <c r="AQ778" i="1"/>
  <c r="AQ779" i="1" s="1"/>
  <c r="AO453" i="1"/>
  <c r="AO636" i="1"/>
  <c r="AP636" i="1"/>
  <c r="AP637" i="1" s="1"/>
  <c r="AJ636" i="1"/>
  <c r="AJ637" i="1" s="1"/>
  <c r="AJ638" i="1" s="1"/>
  <c r="AL638" i="1" s="1"/>
  <c r="AP638" i="1" s="1"/>
  <c r="AK636" i="1"/>
  <c r="AK637" i="1" s="1"/>
  <c r="AK638" i="1" s="1"/>
  <c r="AJ800" i="1"/>
  <c r="AL800" i="1" s="1"/>
  <c r="AP800" i="1" s="1"/>
  <c r="AK800" i="1"/>
  <c r="AK512" i="1"/>
  <c r="AK513" i="1" s="1"/>
  <c r="AK514" i="1" s="1"/>
  <c r="AK515" i="1" s="1"/>
  <c r="AJ512" i="1"/>
  <c r="AL512" i="1" s="1"/>
  <c r="AP512" i="1" s="1"/>
  <c r="AP513" i="1" s="1"/>
  <c r="AP514" i="1" s="1"/>
  <c r="AP515" i="1" s="1"/>
  <c r="AQ512" i="1"/>
  <c r="AQ513" i="1" s="1"/>
  <c r="AQ514" i="1" s="1"/>
  <c r="AQ515" i="1" s="1"/>
  <c r="AO475" i="1"/>
  <c r="AJ785" i="1"/>
  <c r="AL785" i="1" s="1"/>
  <c r="AP785" i="1" s="1"/>
  <c r="AK785" i="1"/>
  <c r="AQ785" i="1"/>
  <c r="AQ861" i="1"/>
  <c r="AQ862" i="1" s="1"/>
  <c r="AK861" i="1"/>
  <c r="AK862" i="1" s="1"/>
  <c r="AO861" i="1"/>
  <c r="AJ861" i="1"/>
  <c r="AJ862" i="1" s="1"/>
  <c r="AO747" i="1"/>
  <c r="AK284" i="1"/>
  <c r="AJ284" i="1"/>
  <c r="AL284" i="1" s="1"/>
  <c r="AP284" i="1" s="1"/>
  <c r="AQ284" i="1"/>
  <c r="AO513" i="1"/>
  <c r="AJ513" i="1"/>
  <c r="AJ514" i="1" s="1"/>
  <c r="AJ515" i="1" s="1"/>
  <c r="AK801" i="1"/>
  <c r="AJ801" i="1"/>
  <c r="AL801" i="1" s="1"/>
  <c r="AP801" i="1" s="1"/>
  <c r="AQ801" i="1"/>
  <c r="AO274" i="1"/>
  <c r="AK52" i="1"/>
  <c r="AK53" i="1" s="1"/>
  <c r="AK54" i="1" s="1"/>
  <c r="AJ52" i="1"/>
  <c r="AQ52" i="1"/>
  <c r="AQ53" i="1" s="1"/>
  <c r="AQ54" i="1" s="1"/>
  <c r="AO596" i="1"/>
  <c r="AO597" i="1" s="1"/>
  <c r="AO330" i="1"/>
  <c r="AO586" i="1"/>
  <c r="AP586" i="1"/>
  <c r="AQ586" i="1"/>
  <c r="AJ586" i="1"/>
  <c r="AJ587" i="1" s="1"/>
  <c r="AK586" i="1"/>
  <c r="AK587" i="1" s="1"/>
  <c r="AJ842" i="1"/>
  <c r="AL842" i="1" s="1"/>
  <c r="AP842" i="1" s="1"/>
  <c r="AP843" i="1" s="1"/>
  <c r="AK842" i="1"/>
  <c r="AK843" i="1" s="1"/>
  <c r="AQ842" i="1"/>
  <c r="AQ843" i="1" s="1"/>
  <c r="AO269" i="1"/>
  <c r="AK269" i="1"/>
  <c r="AJ269" i="1"/>
  <c r="AP269" i="1"/>
  <c r="AQ269" i="1"/>
  <c r="AJ848" i="1"/>
  <c r="AL848" i="1" s="1"/>
  <c r="AP848" i="1" s="1"/>
  <c r="AP849" i="1" s="1"/>
  <c r="AK848" i="1"/>
  <c r="AK849" i="1" s="1"/>
  <c r="AQ848" i="1"/>
  <c r="AJ679" i="1"/>
  <c r="AL679" i="1" s="1"/>
  <c r="AP679" i="1" s="1"/>
  <c r="AK679" i="1"/>
  <c r="AQ679" i="1"/>
  <c r="AJ789" i="1"/>
  <c r="AL789" i="1" s="1"/>
  <c r="AP789" i="1" s="1"/>
  <c r="AK789" i="1"/>
  <c r="AQ789" i="1"/>
  <c r="AQ649" i="1"/>
  <c r="AJ522" i="1"/>
  <c r="AL522" i="1" s="1"/>
  <c r="AP522" i="1" s="1"/>
  <c r="AP523" i="1" s="1"/>
  <c r="AK522" i="1"/>
  <c r="AK523" i="1" s="1"/>
  <c r="AQ522" i="1"/>
  <c r="AQ523" i="1" s="1"/>
  <c r="AJ725" i="1"/>
  <c r="AL725" i="1" s="1"/>
  <c r="AP725" i="1" s="1"/>
  <c r="AK725" i="1"/>
  <c r="AQ725" i="1"/>
  <c r="AK671" i="1"/>
  <c r="AK672" i="1" s="1"/>
  <c r="AJ671" i="1"/>
  <c r="AQ671" i="1"/>
  <c r="AO484" i="1"/>
  <c r="AJ248" i="1"/>
  <c r="AK248" i="1"/>
  <c r="AQ248" i="1"/>
  <c r="AO500" i="1"/>
  <c r="AO501" i="1" s="1"/>
  <c r="AO502" i="1" s="1"/>
  <c r="AO810" i="1"/>
  <c r="AO750" i="1"/>
  <c r="AO314" i="1"/>
  <c r="AO235" i="1"/>
  <c r="AO251" i="1"/>
  <c r="AO763" i="1"/>
  <c r="AP763" i="1"/>
  <c r="AQ763" i="1"/>
  <c r="AJ763" i="1"/>
  <c r="AK763" i="1"/>
  <c r="AK780" i="1"/>
  <c r="AK781" i="1" s="1"/>
  <c r="AJ780" i="1"/>
  <c r="AQ780" i="1"/>
  <c r="AQ781" i="1" s="1"/>
  <c r="AJ303" i="1"/>
  <c r="AL303" i="1" s="1"/>
  <c r="AP303" i="1" s="1"/>
  <c r="AK303" i="1"/>
  <c r="AQ303" i="1"/>
  <c r="AQ304" i="1" s="1"/>
  <c r="AQ305" i="1" s="1"/>
  <c r="AQ306" i="1" s="1"/>
  <c r="AQ307" i="1" s="1"/>
  <c r="AO817" i="1"/>
  <c r="AO290" i="1"/>
  <c r="AJ690" i="1"/>
  <c r="AL690" i="1" s="1"/>
  <c r="AP690" i="1" s="1"/>
  <c r="AK690" i="1"/>
  <c r="AQ690" i="1"/>
  <c r="AO612" i="1"/>
  <c r="AO613" i="1" s="1"/>
  <c r="AO614" i="1" s="1"/>
  <c r="AJ150" i="1"/>
  <c r="AL150" i="1" s="1"/>
  <c r="AP150" i="1" s="1"/>
  <c r="AP151" i="1" s="1"/>
  <c r="AK150" i="1"/>
  <c r="AK151" i="1" s="1"/>
  <c r="AQ150" i="1"/>
  <c r="AQ151" i="1" s="1"/>
  <c r="AK350" i="1"/>
  <c r="AJ350" i="1"/>
  <c r="AL350" i="1" s="1"/>
  <c r="AP350" i="1" s="1"/>
  <c r="AQ350" i="1"/>
  <c r="AO183" i="1"/>
  <c r="AO771" i="1"/>
  <c r="AO759" i="1"/>
  <c r="AK759" i="1"/>
  <c r="AK760" i="1" s="1"/>
  <c r="AJ759" i="1"/>
  <c r="AJ760" i="1" s="1"/>
  <c r="AL760" i="1" s="1"/>
  <c r="AP760" i="1" s="1"/>
  <c r="AO665" i="1"/>
  <c r="AS2294" i="1"/>
  <c r="AN2294" i="1"/>
  <c r="AR2294" i="1" s="1"/>
  <c r="AO438" i="1"/>
  <c r="AO731" i="1"/>
  <c r="AO161" i="1"/>
  <c r="AP161" i="1"/>
  <c r="AQ161" i="1"/>
  <c r="AJ161" i="1"/>
  <c r="AK161" i="1"/>
  <c r="AO523" i="1"/>
  <c r="AO779" i="1"/>
  <c r="AO316" i="1"/>
  <c r="AO796" i="1"/>
  <c r="AJ367" i="1"/>
  <c r="AL367" i="1" s="1"/>
  <c r="AP367" i="1" s="1"/>
  <c r="AK367" i="1"/>
  <c r="AQ367" i="1"/>
  <c r="AJ706" i="1"/>
  <c r="AL706" i="1" s="1"/>
  <c r="AP706" i="1" s="1"/>
  <c r="AK706" i="1"/>
  <c r="AQ706" i="1"/>
  <c r="AO166" i="1"/>
  <c r="AJ166" i="1"/>
  <c r="AK166" i="1"/>
  <c r="AP166" i="1"/>
  <c r="AJ550" i="1"/>
  <c r="AL550" i="1" s="1"/>
  <c r="AP550" i="1" s="1"/>
  <c r="AK550" i="1"/>
  <c r="AQ550" i="1"/>
  <c r="AJ263" i="1"/>
  <c r="AL263" i="1" s="1"/>
  <c r="AP263" i="1" s="1"/>
  <c r="AK263" i="1"/>
  <c r="AQ263" i="1"/>
  <c r="AJ792" i="1"/>
  <c r="AL792" i="1" s="1"/>
  <c r="AP792" i="1" s="1"/>
  <c r="AK792" i="1"/>
  <c r="AQ792" i="1"/>
  <c r="AJ313" i="1"/>
  <c r="AL313" i="1" s="1"/>
  <c r="AP313" i="1" s="1"/>
  <c r="AP314" i="1" s="1"/>
  <c r="AK313" i="1"/>
  <c r="AK314" i="1" s="1"/>
  <c r="AQ313" i="1"/>
  <c r="AQ314" i="1" s="1"/>
  <c r="AQ636" i="1"/>
  <c r="AQ637" i="1" s="1"/>
  <c r="AQ638" i="1" s="1"/>
  <c r="AO538" i="1"/>
  <c r="AP538" i="1"/>
  <c r="AJ538" i="1"/>
  <c r="AK538" i="1"/>
  <c r="AK795" i="1"/>
  <c r="AK796" i="1" s="1"/>
  <c r="AJ795" i="1"/>
  <c r="AL795" i="1" s="1"/>
  <c r="AP795" i="1" s="1"/>
  <c r="AP796" i="1" s="1"/>
  <c r="AQ795" i="1"/>
  <c r="AQ796" i="1" s="1"/>
  <c r="AK322" i="1"/>
  <c r="AJ322" i="1"/>
  <c r="AL322" i="1" s="1"/>
  <c r="AP322" i="1" s="1"/>
  <c r="AQ322" i="1"/>
  <c r="AJ754" i="1"/>
  <c r="AL754" i="1" s="1"/>
  <c r="AP754" i="1" s="1"/>
  <c r="AK754" i="1"/>
  <c r="AQ754" i="1"/>
  <c r="AJ376" i="1"/>
  <c r="AL376" i="1" s="1"/>
  <c r="AP376" i="1" s="1"/>
  <c r="AP377" i="1" s="1"/>
  <c r="AK376" i="1"/>
  <c r="AK377" i="1" s="1"/>
  <c r="AQ376" i="1"/>
  <c r="AQ377" i="1" s="1"/>
  <c r="AO307" i="1"/>
  <c r="AO19" i="1"/>
  <c r="AK329" i="1"/>
  <c r="AK330" i="1" s="1"/>
  <c r="AJ329" i="1"/>
  <c r="AL329" i="1" s="1"/>
  <c r="AP329" i="1" s="1"/>
  <c r="AP330" i="1" s="1"/>
  <c r="AQ329" i="1"/>
  <c r="AQ330" i="1" s="1"/>
  <c r="AO299" i="1"/>
  <c r="AQ299" i="1"/>
  <c r="AQ300" i="1" s="1"/>
  <c r="AK299" i="1"/>
  <c r="AK300" i="1" s="1"/>
  <c r="AJ299" i="1"/>
  <c r="AJ300" i="1" s="1"/>
  <c r="AP299" i="1"/>
  <c r="AP300" i="1" s="1"/>
  <c r="AK811" i="1"/>
  <c r="AK812" i="1" s="1"/>
  <c r="AJ811" i="1"/>
  <c r="AL811" i="1" s="1"/>
  <c r="AP811" i="1" s="1"/>
  <c r="AP812" i="1" s="1"/>
  <c r="AQ811" i="1"/>
  <c r="AQ812" i="1" s="1"/>
  <c r="AJ380" i="1"/>
  <c r="AL380" i="1" s="1"/>
  <c r="AP380" i="1" s="1"/>
  <c r="AP381" i="1" s="1"/>
  <c r="AK380" i="1"/>
  <c r="AK381" i="1" s="1"/>
  <c r="AQ380" i="1"/>
  <c r="AQ381" i="1" s="1"/>
  <c r="AJ828" i="1"/>
  <c r="AL828" i="1" s="1"/>
  <c r="AP828" i="1" s="1"/>
  <c r="AK828" i="1"/>
  <c r="AQ828" i="1"/>
  <c r="AO238" i="1"/>
  <c r="AO239" i="1" s="1"/>
  <c r="AJ289" i="1"/>
  <c r="AL289" i="1" s="1"/>
  <c r="AP289" i="1" s="1"/>
  <c r="AP290" i="1" s="1"/>
  <c r="AK289" i="1"/>
  <c r="AK290" i="1" s="1"/>
  <c r="AQ289" i="1"/>
  <c r="AQ290" i="1" s="1"/>
  <c r="AO577" i="1"/>
  <c r="AJ770" i="1"/>
  <c r="AL770" i="1" s="1"/>
  <c r="AP770" i="1" s="1"/>
  <c r="AP771" i="1" s="1"/>
  <c r="AK770" i="1"/>
  <c r="AK771" i="1" s="1"/>
  <c r="AQ770" i="1"/>
  <c r="AQ771" i="1" s="1"/>
  <c r="AJ244" i="1"/>
  <c r="AL244" i="1" s="1"/>
  <c r="AP244" i="1" s="1"/>
  <c r="AK244" i="1"/>
  <c r="AJ660" i="1"/>
  <c r="AK660" i="1"/>
  <c r="AK661" i="1" s="1"/>
  <c r="AQ660" i="1"/>
  <c r="AQ661" i="1" s="1"/>
  <c r="AP214" i="1"/>
  <c r="AO214" i="1"/>
  <c r="AQ214" i="1"/>
  <c r="AJ214" i="1"/>
  <c r="AK214" i="1"/>
  <c r="AJ582" i="1"/>
  <c r="AL582" i="1" s="1"/>
  <c r="AP582" i="1" s="1"/>
  <c r="AP583" i="1" s="1"/>
  <c r="AK582" i="1"/>
  <c r="AK583" i="1" s="1"/>
  <c r="AQ582" i="1"/>
  <c r="AQ583" i="1" s="1"/>
  <c r="AK24" i="1"/>
  <c r="AK25" i="1" s="1"/>
  <c r="AJ24" i="1"/>
  <c r="AL24" i="1" s="1"/>
  <c r="AP24" i="1" s="1"/>
  <c r="AP25" i="1" s="1"/>
  <c r="AQ24" i="1"/>
  <c r="AQ25" i="1" s="1"/>
  <c r="AO138" i="1"/>
  <c r="AJ394" i="1"/>
  <c r="AL394" i="1" s="1"/>
  <c r="AP394" i="1" s="1"/>
  <c r="AK394" i="1"/>
  <c r="AK395" i="1" s="1"/>
  <c r="AQ394" i="1"/>
  <c r="AJ650" i="1"/>
  <c r="AL650" i="1" s="1"/>
  <c r="AP650" i="1" s="1"/>
  <c r="AK650" i="1"/>
  <c r="AQ650" i="1"/>
  <c r="AN853" i="1"/>
  <c r="AR853" i="1" s="1"/>
  <c r="AS853" i="1"/>
  <c r="AO381" i="1"/>
  <c r="AO781" i="1"/>
  <c r="AJ624" i="1"/>
  <c r="AK624" i="1"/>
  <c r="AK625" i="1" s="1"/>
  <c r="AQ624" i="1"/>
  <c r="AQ625" i="1" s="1"/>
  <c r="AO53" i="1"/>
  <c r="AO25" i="1"/>
  <c r="AO377" i="1"/>
  <c r="AQ166" i="1"/>
  <c r="AK784" i="1"/>
  <c r="AQ784" i="1"/>
  <c r="AJ784" i="1"/>
  <c r="AL784" i="1" s="1"/>
  <c r="AP784" i="1" s="1"/>
  <c r="AO494" i="1"/>
  <c r="AJ182" i="1"/>
  <c r="AL182" i="1" s="1"/>
  <c r="AP182" i="1" s="1"/>
  <c r="AP183" i="1" s="1"/>
  <c r="AP184" i="1" s="1"/>
  <c r="AK182" i="1"/>
  <c r="AK183" i="1" s="1"/>
  <c r="AK184" i="1" s="1"/>
  <c r="AQ182" i="1"/>
  <c r="AQ183" i="1" s="1"/>
  <c r="AQ184" i="1" s="1"/>
  <c r="AK593" i="1"/>
  <c r="AJ593" i="1"/>
  <c r="AL593" i="1" s="1"/>
  <c r="AP593" i="1" s="1"/>
  <c r="AQ593" i="1"/>
  <c r="AJ488" i="1"/>
  <c r="AK154" i="1"/>
  <c r="AK155" i="1" s="1"/>
  <c r="AK156" i="1" s="1"/>
  <c r="AJ154" i="1"/>
  <c r="AL154" i="1" s="1"/>
  <c r="AP154" i="1" s="1"/>
  <c r="AQ154" i="1"/>
  <c r="AQ155" i="1" s="1"/>
  <c r="AQ156" i="1" s="1"/>
  <c r="AO410" i="1"/>
  <c r="AO411" i="1" s="1"/>
  <c r="AJ666" i="1"/>
  <c r="AL666" i="1" s="1"/>
  <c r="AP666" i="1" s="1"/>
  <c r="AK666" i="1"/>
  <c r="AQ666" i="1"/>
  <c r="AO13" i="1"/>
  <c r="AJ640" i="1"/>
  <c r="AK640" i="1"/>
  <c r="AK641" i="1" s="1"/>
  <c r="AQ640" i="1"/>
  <c r="AQ641" i="1" s="1"/>
  <c r="AO583" i="1"/>
  <c r="AJ761" i="1"/>
  <c r="AL761" i="1" s="1"/>
  <c r="AP761" i="1" s="1"/>
  <c r="AK761" i="1"/>
  <c r="AQ761" i="1"/>
  <c r="AP458" i="1"/>
  <c r="AQ800" i="1"/>
  <c r="AO683" i="1"/>
  <c r="AP683" i="1"/>
  <c r="AP684" i="1" s="1"/>
  <c r="AJ683" i="1"/>
  <c r="AJ684" i="1" s="1"/>
  <c r="AK683" i="1"/>
  <c r="AK684" i="1" s="1"/>
  <c r="AO468" i="1"/>
  <c r="AP468" i="1"/>
  <c r="AQ468" i="1"/>
  <c r="AK468" i="1"/>
  <c r="AJ468" i="1"/>
  <c r="AJ295" i="1"/>
  <c r="AL295" i="1" s="1"/>
  <c r="AP295" i="1" s="1"/>
  <c r="AK295" i="1"/>
  <c r="AQ295" i="1"/>
  <c r="AJ626" i="1"/>
  <c r="AL626" i="1" s="1"/>
  <c r="AP626" i="1" s="1"/>
  <c r="AK626" i="1"/>
  <c r="AQ626" i="1"/>
  <c r="AO282" i="1"/>
  <c r="AP282" i="1"/>
  <c r="AP283" i="1" s="1"/>
  <c r="AQ282" i="1"/>
  <c r="AQ283" i="1" s="1"/>
  <c r="AJ282" i="1"/>
  <c r="AJ283" i="1" s="1"/>
  <c r="AK282" i="1"/>
  <c r="AK283" i="1" s="1"/>
  <c r="AO27" i="1"/>
  <c r="AP27" i="1"/>
  <c r="AP28" i="1" s="1"/>
  <c r="AJ27" i="1"/>
  <c r="AJ28" i="1" s="1"/>
  <c r="AQ27" i="1"/>
  <c r="AQ28" i="1" s="1"/>
  <c r="AK27" i="1"/>
  <c r="AK28" i="1" s="1"/>
  <c r="AJ539" i="1"/>
  <c r="AL539" i="1" s="1"/>
  <c r="AP539" i="1" s="1"/>
  <c r="AK539" i="1"/>
  <c r="AQ539" i="1"/>
  <c r="AP222" i="1"/>
  <c r="AO222" i="1"/>
  <c r="AQ222" i="1"/>
  <c r="AJ222" i="1"/>
  <c r="AK222" i="1"/>
  <c r="AQ849" i="1"/>
  <c r="AO849" i="1"/>
  <c r="AO566" i="1"/>
  <c r="AP566" i="1"/>
  <c r="AP567" i="1" s="1"/>
  <c r="AJ566" i="1"/>
  <c r="AJ567" i="1" s="1"/>
  <c r="AK566" i="1"/>
  <c r="AK567" i="1" s="1"/>
  <c r="AQ566" i="1"/>
  <c r="AQ567" i="1" s="1"/>
  <c r="AJ378" i="1"/>
  <c r="AL378" i="1" s="1"/>
  <c r="AP378" i="1" s="1"/>
  <c r="AP379" i="1" s="1"/>
  <c r="AK378" i="1"/>
  <c r="AK379" i="1" s="1"/>
  <c r="AQ378" i="1"/>
  <c r="AQ379" i="1" s="1"/>
  <c r="AJ315" i="1"/>
  <c r="AL315" i="1" s="1"/>
  <c r="AP315" i="1" s="1"/>
  <c r="AP316" i="1" s="1"/>
  <c r="AK315" i="1"/>
  <c r="AK316" i="1" s="1"/>
  <c r="AQ315" i="1"/>
  <c r="AQ316" i="1" s="1"/>
  <c r="AK571" i="1"/>
  <c r="AK572" i="1" s="1"/>
  <c r="AJ571" i="1"/>
  <c r="AL571" i="1" s="1"/>
  <c r="AP571" i="1" s="1"/>
  <c r="AP572" i="1" s="1"/>
  <c r="AQ571" i="1"/>
  <c r="AQ572" i="1" s="1"/>
  <c r="AJ412" i="1"/>
  <c r="AL412" i="1" s="1"/>
  <c r="AP412" i="1" s="1"/>
  <c r="AK412" i="1"/>
  <c r="AQ412" i="1"/>
  <c r="AJ334" i="1"/>
  <c r="AK334" i="1"/>
  <c r="AQ334" i="1"/>
  <c r="AO786" i="1"/>
  <c r="AQ786" i="1"/>
  <c r="AP786" i="1"/>
  <c r="AJ786" i="1"/>
  <c r="AK786" i="1"/>
  <c r="AO724" i="1"/>
  <c r="AK75" i="1"/>
  <c r="AJ75" i="1"/>
  <c r="AL75" i="1" s="1"/>
  <c r="AP75" i="1" s="1"/>
  <c r="AQ75" i="1"/>
  <c r="AK331" i="1"/>
  <c r="AJ331" i="1"/>
  <c r="AQ331" i="1"/>
  <c r="AP587" i="1"/>
  <c r="AQ587" i="1"/>
  <c r="AO587" i="1"/>
  <c r="AO843" i="1"/>
  <c r="AO625" i="1"/>
  <c r="AO434" i="1"/>
  <c r="AK802" i="1"/>
  <c r="AK803" i="1" s="1"/>
  <c r="AJ802" i="1"/>
  <c r="AL802" i="1" s="1"/>
  <c r="AP802" i="1" s="1"/>
  <c r="AP803" i="1" s="1"/>
  <c r="AQ802" i="1"/>
  <c r="AQ803" i="1" s="1"/>
  <c r="AJ246" i="1"/>
  <c r="AL246" i="1" s="1"/>
  <c r="AP246" i="1" s="1"/>
  <c r="AK246" i="1"/>
  <c r="AQ246" i="1"/>
  <c r="AJ662" i="1"/>
  <c r="AL662" i="1" s="1"/>
  <c r="AP662" i="1" s="1"/>
  <c r="AK662" i="1"/>
  <c r="AQ662" i="1"/>
  <c r="AK72" i="1"/>
  <c r="AK73" i="1" s="1"/>
  <c r="AK74" i="1" s="1"/>
  <c r="AJ72" i="1"/>
  <c r="AL72" i="1" s="1"/>
  <c r="AP72" i="1" s="1"/>
  <c r="AP73" i="1" s="1"/>
  <c r="AP74" i="1" s="1"/>
  <c r="AQ72" i="1"/>
  <c r="AQ73" i="1" s="1"/>
  <c r="AQ74" i="1" s="1"/>
  <c r="AO504" i="1"/>
  <c r="AJ854" i="1"/>
  <c r="AL854" i="1" s="1"/>
  <c r="AP854" i="1" s="1"/>
  <c r="AK854" i="1"/>
  <c r="AQ854" i="1"/>
  <c r="AJ478" i="1"/>
  <c r="AL478" i="1" s="1"/>
  <c r="AP478" i="1" s="1"/>
  <c r="AK478" i="1"/>
  <c r="AQ478" i="1"/>
  <c r="AO675" i="1"/>
  <c r="AQ675" i="1"/>
  <c r="AP675" i="1"/>
  <c r="AJ675" i="1"/>
  <c r="AK675" i="1"/>
  <c r="AQ672" i="1"/>
  <c r="AO672" i="1"/>
  <c r="AO547" i="1"/>
  <c r="AK357" i="1"/>
  <c r="AJ357" i="1"/>
  <c r="AQ357" i="1"/>
  <c r="AO629" i="1"/>
  <c r="AO57" i="1"/>
  <c r="AO58" i="1" s="1"/>
  <c r="AP57" i="1"/>
  <c r="AP58" i="1" s="1"/>
  <c r="AP59" i="1" s="1"/>
  <c r="AQ57" i="1"/>
  <c r="AQ58" i="1" s="1"/>
  <c r="AQ59" i="1" s="1"/>
  <c r="AQ60" i="1" s="1"/>
  <c r="AJ57" i="1"/>
  <c r="AJ58" i="1" s="1"/>
  <c r="AJ59" i="1" s="1"/>
  <c r="AJ60" i="1" s="1"/>
  <c r="AK57" i="1"/>
  <c r="AK58" i="1" s="1"/>
  <c r="AK59" i="1" s="1"/>
  <c r="AK60" i="1" s="1"/>
  <c r="AJ777" i="1"/>
  <c r="AL777" i="1" s="1"/>
  <c r="AP777" i="1" s="1"/>
  <c r="AK777" i="1"/>
  <c r="AQ777" i="1"/>
  <c r="AO232" i="1"/>
  <c r="AJ741" i="1"/>
  <c r="AK741" i="1"/>
  <c r="AK742" i="1" s="1"/>
  <c r="AQ741" i="1"/>
  <c r="AQ742" i="1" s="1"/>
  <c r="AO561" i="1"/>
  <c r="AP304" i="1"/>
  <c r="AP305" i="1" s="1"/>
  <c r="AO304" i="1"/>
  <c r="AO305" i="1" s="1"/>
  <c r="AK304" i="1"/>
  <c r="AK305" i="1" s="1"/>
  <c r="AK306" i="1" s="1"/>
  <c r="AK307" i="1" s="1"/>
  <c r="AO603" i="1"/>
  <c r="AP603" i="1"/>
  <c r="AJ603" i="1"/>
  <c r="AK603" i="1"/>
  <c r="AJ495" i="1"/>
  <c r="AL495" i="1" s="1"/>
  <c r="AP495" i="1" s="1"/>
  <c r="AK495" i="1"/>
  <c r="AQ495" i="1"/>
  <c r="AO337" i="1"/>
  <c r="AQ337" i="1"/>
  <c r="AP337" i="1"/>
  <c r="AJ337" i="1"/>
  <c r="AK337" i="1"/>
  <c r="AS641" i="1"/>
  <c r="AN641" i="1"/>
  <c r="AR641" i="1" s="1"/>
  <c r="AO466" i="1"/>
  <c r="AK466" i="1"/>
  <c r="AJ466" i="1"/>
  <c r="AO818" i="1"/>
  <c r="AJ372" i="1"/>
  <c r="AL372" i="1" s="1"/>
  <c r="AP372" i="1" s="1"/>
  <c r="AP373" i="1" s="1"/>
  <c r="AK372" i="1"/>
  <c r="AQ372" i="1"/>
  <c r="AQ373" i="1" s="1"/>
  <c r="AO756" i="1"/>
  <c r="AJ678" i="1"/>
  <c r="AL678" i="1" s="1"/>
  <c r="AP678" i="1" s="1"/>
  <c r="AK678" i="1"/>
  <c r="AQ678" i="1"/>
  <c r="AO186" i="1"/>
  <c r="AO698" i="1"/>
  <c r="AO699" i="1" s="1"/>
  <c r="AK698" i="1"/>
  <c r="AK699" i="1" s="1"/>
  <c r="AJ698" i="1"/>
  <c r="AJ699" i="1" s="1"/>
  <c r="AP698" i="1"/>
  <c r="AP699" i="1" s="1"/>
  <c r="AO14" i="1"/>
  <c r="AJ368" i="1"/>
  <c r="AL368" i="1" s="1"/>
  <c r="AP368" i="1" s="1"/>
  <c r="AK368" i="1"/>
  <c r="AQ368" i="1"/>
  <c r="AJ755" i="1"/>
  <c r="AL755" i="1" s="1"/>
  <c r="AP755" i="1" s="1"/>
  <c r="AP756" i="1" s="1"/>
  <c r="AP757" i="1" s="1"/>
  <c r="AK755" i="1"/>
  <c r="AK756" i="1" s="1"/>
  <c r="AK757" i="1" s="1"/>
  <c r="AQ755" i="1"/>
  <c r="AQ756" i="1" s="1"/>
  <c r="AQ757" i="1" s="1"/>
  <c r="AO373" i="1"/>
  <c r="AK373" i="1"/>
  <c r="AO73" i="1"/>
  <c r="AP407" i="1"/>
  <c r="AO266" i="1"/>
  <c r="AP266" i="1"/>
  <c r="AP267" i="1" s="1"/>
  <c r="AJ266" i="1"/>
  <c r="AJ267" i="1" s="1"/>
  <c r="AK266" i="1"/>
  <c r="AK267" i="1" s="1"/>
  <c r="AJ469" i="1"/>
  <c r="AL469" i="1" s="1"/>
  <c r="AP469" i="1" s="1"/>
  <c r="AK469" i="1"/>
  <c r="AQ469" i="1"/>
  <c r="AO383" i="1"/>
  <c r="AO384" i="1" s="1"/>
  <c r="AJ382" i="1"/>
  <c r="AL382" i="1" s="1"/>
  <c r="AP382" i="1" s="1"/>
  <c r="AP383" i="1" s="1"/>
  <c r="AP384" i="1" s="1"/>
  <c r="AK382" i="1"/>
  <c r="AK383" i="1" s="1"/>
  <c r="AK384" i="1" s="1"/>
  <c r="AQ382" i="1"/>
  <c r="AQ383" i="1" s="1"/>
  <c r="AQ384" i="1" s="1"/>
  <c r="AO107" i="1"/>
  <c r="AJ363" i="1"/>
  <c r="AL363" i="1" s="1"/>
  <c r="AP363" i="1" s="1"/>
  <c r="AK363" i="1"/>
  <c r="AQ363" i="1"/>
  <c r="AJ44" i="1"/>
  <c r="AL44" i="1" s="1"/>
  <c r="AP44" i="1" s="1"/>
  <c r="AK44" i="1"/>
  <c r="AQ44" i="1"/>
  <c r="AJ369" i="1"/>
  <c r="AL369" i="1" s="1"/>
  <c r="AP369" i="1" s="1"/>
  <c r="AK369" i="1"/>
  <c r="AQ369" i="1"/>
  <c r="AK850" i="1"/>
  <c r="AJ850" i="1"/>
  <c r="AL850" i="1" s="1"/>
  <c r="AP850" i="1" s="1"/>
  <c r="AQ850" i="1"/>
  <c r="AK388" i="1"/>
  <c r="AK389" i="1" s="1"/>
  <c r="AJ388" i="1"/>
  <c r="AL388" i="1" s="1"/>
  <c r="AP388" i="1" s="1"/>
  <c r="AP389" i="1" s="1"/>
  <c r="AQ388" i="1"/>
  <c r="AQ389" i="1" s="1"/>
  <c r="AK772" i="1"/>
  <c r="AJ772" i="1"/>
  <c r="AL772" i="1" s="1"/>
  <c r="AP772" i="1" s="1"/>
  <c r="AQ772" i="1"/>
  <c r="AK278" i="1"/>
  <c r="AJ278" i="1"/>
  <c r="AL278" i="1" s="1"/>
  <c r="AP278" i="1" s="1"/>
  <c r="AQ278" i="1"/>
  <c r="AO104" i="1"/>
  <c r="AJ202" i="1"/>
  <c r="AL202" i="1" s="1"/>
  <c r="AP202" i="1" s="1"/>
  <c r="AK202" i="1"/>
  <c r="AQ202" i="1"/>
  <c r="AO458" i="1"/>
  <c r="AQ458" i="1"/>
  <c r="AQ459" i="1" s="1"/>
  <c r="AK458" i="1"/>
  <c r="AK459" i="1" s="1"/>
  <c r="AJ458" i="1"/>
  <c r="AJ459" i="1" s="1"/>
  <c r="AL459" i="1" s="1"/>
  <c r="AP459" i="1" s="1"/>
  <c r="AK526" i="1"/>
  <c r="AJ526" i="1"/>
  <c r="AL526" i="1" s="1"/>
  <c r="AP526" i="1" s="1"/>
  <c r="AQ526" i="1"/>
  <c r="AO803" i="1"/>
  <c r="AJ743" i="1"/>
  <c r="AL743" i="1" s="1"/>
  <c r="AP743" i="1" s="1"/>
  <c r="AP744" i="1" s="1"/>
  <c r="AK743" i="1"/>
  <c r="AK744" i="1" s="1"/>
  <c r="AQ743" i="1"/>
  <c r="AQ744" i="1" s="1"/>
  <c r="AO389" i="1"/>
  <c r="AO661" i="1"/>
  <c r="AO572" i="1"/>
  <c r="AO812" i="1"/>
  <c r="AJ812" i="1"/>
  <c r="AO28" i="1"/>
  <c r="AK123" i="1"/>
  <c r="AK124" i="1" s="1"/>
  <c r="AJ123" i="1"/>
  <c r="AQ123" i="1"/>
  <c r="AQ124" i="1" s="1"/>
  <c r="AO379" i="1"/>
  <c r="AO82" i="1"/>
  <c r="AO514" i="1"/>
  <c r="AO404" i="1"/>
  <c r="AO405" i="1" s="1"/>
  <c r="AJ294" i="1"/>
  <c r="AL294" i="1" s="1"/>
  <c r="AP294" i="1" s="1"/>
  <c r="AK294" i="1"/>
  <c r="AQ294" i="1"/>
  <c r="AO742" i="1"/>
  <c r="AO120" i="1"/>
  <c r="AJ218" i="1"/>
  <c r="AL218" i="1" s="1"/>
  <c r="AP218" i="1" s="1"/>
  <c r="AK218" i="1"/>
  <c r="AQ218" i="1"/>
  <c r="AK125" i="1"/>
  <c r="AJ125" i="1"/>
  <c r="AQ125" i="1"/>
  <c r="AO191" i="1"/>
  <c r="AK191" i="1"/>
  <c r="AK192" i="1" s="1"/>
  <c r="AJ191" i="1"/>
  <c r="AJ192" i="1" s="1"/>
  <c r="AP191" i="1"/>
  <c r="AP192" i="1" s="1"/>
  <c r="AQ191" i="1"/>
  <c r="AQ192" i="1" s="1"/>
  <c r="AJ400" i="1"/>
  <c r="AJ401" i="1" s="1"/>
  <c r="AK400" i="1"/>
  <c r="AK401" i="1" s="1"/>
  <c r="AO23" i="1"/>
  <c r="AO133" i="1"/>
  <c r="AQ133" i="1"/>
  <c r="AJ133" i="1"/>
  <c r="AK133" i="1"/>
  <c r="AQ600" i="1"/>
  <c r="AP600" i="1"/>
  <c r="AO600" i="1"/>
  <c r="AK600" i="1"/>
  <c r="AJ600" i="1"/>
  <c r="BT7" i="1"/>
  <c r="AQ326" i="1"/>
  <c r="AJ231" i="1"/>
  <c r="AL231" i="1" s="1"/>
  <c r="AP231" i="1" s="1"/>
  <c r="AP232" i="1" s="1"/>
  <c r="AP233" i="1" s="1"/>
  <c r="AK231" i="1"/>
  <c r="AK232" i="1" s="1"/>
  <c r="AK233" i="1" s="1"/>
  <c r="AQ231" i="1"/>
  <c r="AQ232" i="1" s="1"/>
  <c r="AQ233" i="1" s="1"/>
  <c r="AO348" i="1"/>
  <c r="AJ139" i="1"/>
  <c r="AL139" i="1" s="1"/>
  <c r="AP139" i="1" s="1"/>
  <c r="AK139" i="1"/>
  <c r="AQ139" i="1"/>
  <c r="AQ395" i="1"/>
  <c r="AO395" i="1"/>
  <c r="AP395" i="1"/>
  <c r="AJ651" i="1"/>
  <c r="AL651" i="1" s="1"/>
  <c r="AP651" i="1" s="1"/>
  <c r="AK651" i="1"/>
  <c r="AQ651" i="1"/>
  <c r="AO124" i="1"/>
  <c r="AJ540" i="1"/>
  <c r="AL540" i="1" s="1"/>
  <c r="AP540" i="1" s="1"/>
  <c r="AK540" i="1"/>
  <c r="AQ540" i="1"/>
  <c r="AO530" i="1"/>
  <c r="AK820" i="1"/>
  <c r="AK821" i="1" s="1"/>
  <c r="AJ820" i="1"/>
  <c r="AJ821" i="1" s="1"/>
  <c r="AJ310" i="1"/>
  <c r="AL310" i="1" s="1"/>
  <c r="AP310" i="1" s="1"/>
  <c r="AK310" i="1"/>
  <c r="AQ310" i="1"/>
  <c r="AJ234" i="1"/>
  <c r="AK234" i="1"/>
  <c r="AK235" i="1" s="1"/>
  <c r="AQ234" i="1"/>
  <c r="AQ235" i="1" s="1"/>
  <c r="AQ490" i="1"/>
  <c r="AO509" i="1"/>
  <c r="AO510" i="1" s="1"/>
  <c r="AP509" i="1"/>
  <c r="AP510" i="1" s="1"/>
  <c r="AQ509" i="1"/>
  <c r="AQ510" i="1" s="1"/>
  <c r="AK509" i="1"/>
  <c r="AK510" i="1" s="1"/>
  <c r="AJ509" i="1"/>
  <c r="AJ510" i="1" s="1"/>
  <c r="AO110" i="1"/>
  <c r="AJ416" i="1"/>
  <c r="AL416" i="1" s="1"/>
  <c r="AP416" i="1" s="1"/>
  <c r="AP417" i="1" s="1"/>
  <c r="AP418" i="1" s="1"/>
  <c r="AK416" i="1"/>
  <c r="AK417" i="1" s="1"/>
  <c r="AK418" i="1" s="1"/>
  <c r="AQ416" i="1"/>
  <c r="AQ417" i="1" s="1"/>
  <c r="AQ418" i="1" s="1"/>
  <c r="AO752" i="1"/>
  <c r="AK752" i="1"/>
  <c r="AK753" i="1" s="1"/>
  <c r="AJ752" i="1"/>
  <c r="AJ753" i="1" s="1"/>
  <c r="AL753" i="1" s="1"/>
  <c r="AP753" i="1" s="1"/>
  <c r="AO151" i="1"/>
  <c r="AJ531" i="1"/>
  <c r="AL531" i="1" s="1"/>
  <c r="AP531" i="1" s="1"/>
  <c r="AK531" i="1"/>
  <c r="AQ531" i="1"/>
  <c r="AK167" i="1"/>
  <c r="AJ167" i="1"/>
  <c r="AL167" i="1" s="1"/>
  <c r="AP167" i="1" s="1"/>
  <c r="AQ167" i="1"/>
  <c r="AJ489" i="1"/>
  <c r="AJ490" i="1" s="1"/>
  <c r="AQ683" i="1"/>
  <c r="AQ684" i="1" s="1"/>
  <c r="AQ538" i="1"/>
  <c r="AP326" i="1"/>
  <c r="AO172" i="1"/>
  <c r="AO173" i="1" s="1"/>
  <c r="AJ342" i="1"/>
  <c r="AL342" i="1" s="1"/>
  <c r="AP342" i="1" s="1"/>
  <c r="AK342" i="1"/>
  <c r="AQ342" i="1"/>
  <c r="AO654" i="1"/>
  <c r="AO188" i="1"/>
  <c r="AK188" i="1"/>
  <c r="AJ188" i="1"/>
  <c r="AP188" i="1"/>
  <c r="AJ347" i="1"/>
  <c r="AL347" i="1" s="1"/>
  <c r="AP347" i="1" s="1"/>
  <c r="AP348" i="1" s="1"/>
  <c r="AK347" i="1"/>
  <c r="AK348" i="1" s="1"/>
  <c r="AQ347" i="1"/>
  <c r="AQ348" i="1" s="1"/>
  <c r="AO444" i="1"/>
  <c r="AQ444" i="1"/>
  <c r="AQ445" i="1" s="1"/>
  <c r="AJ444" i="1"/>
  <c r="AJ445" i="1" s="1"/>
  <c r="AK444" i="1"/>
  <c r="AK445" i="1" s="1"/>
  <c r="AP444" i="1"/>
  <c r="AP445" i="1" s="1"/>
  <c r="AJ667" i="1"/>
  <c r="AL667" i="1" s="1"/>
  <c r="AP667" i="1" s="1"/>
  <c r="AK667" i="1"/>
  <c r="AQ667" i="1"/>
  <c r="AO156" i="1"/>
  <c r="AK556" i="1"/>
  <c r="AJ556" i="1"/>
  <c r="AL556" i="1" s="1"/>
  <c r="AP556" i="1" s="1"/>
  <c r="AQ556" i="1"/>
  <c r="AK639" i="1"/>
  <c r="AJ639" i="1"/>
  <c r="AL639" i="1" s="1"/>
  <c r="AP639" i="1" s="1"/>
  <c r="AQ639" i="1"/>
  <c r="AJ81" i="1"/>
  <c r="AK81" i="1"/>
  <c r="AK82" i="1" s="1"/>
  <c r="AQ81" i="1"/>
  <c r="AQ82" i="1" s="1"/>
  <c r="AO417" i="1"/>
  <c r="AJ546" i="1"/>
  <c r="AL546" i="1" s="1"/>
  <c r="AP546" i="1" s="1"/>
  <c r="AP547" i="1" s="1"/>
  <c r="AK546" i="1"/>
  <c r="AK547" i="1" s="1"/>
  <c r="AQ546" i="1"/>
  <c r="AQ547" i="1" s="1"/>
  <c r="AJ452" i="1"/>
  <c r="AL452" i="1" s="1"/>
  <c r="AP452" i="1" s="1"/>
  <c r="AP453" i="1" s="1"/>
  <c r="AK452" i="1"/>
  <c r="AK453" i="1" s="1"/>
  <c r="AK454" i="1" s="1"/>
  <c r="AK455" i="1" s="1"/>
  <c r="AQ452" i="1"/>
  <c r="AQ453" i="1" s="1"/>
  <c r="AQ454" i="1" s="1"/>
  <c r="AQ455" i="1" s="1"/>
  <c r="AO326" i="1"/>
  <c r="AK326" i="1"/>
  <c r="AJ326" i="1"/>
  <c r="AO774" i="1"/>
  <c r="AP774" i="1"/>
  <c r="AJ774" i="1"/>
  <c r="AK774" i="1"/>
  <c r="AJ525" i="1"/>
  <c r="AL525" i="1" s="1"/>
  <c r="AP525" i="1" s="1"/>
  <c r="AK525" i="1"/>
  <c r="AQ525" i="1"/>
  <c r="AO64" i="1"/>
  <c r="AJ64" i="1"/>
  <c r="AK64" i="1"/>
  <c r="AP64" i="1"/>
  <c r="AK18" i="1"/>
  <c r="AK19" i="1" s="1"/>
  <c r="AJ18" i="1"/>
  <c r="AL18" i="1" s="1"/>
  <c r="AP18" i="1" s="1"/>
  <c r="AP19" i="1" s="1"/>
  <c r="AQ18" i="1"/>
  <c r="AQ19" i="1" s="1"/>
  <c r="AJ247" i="1"/>
  <c r="AL247" i="1" s="1"/>
  <c r="AP247" i="1" s="1"/>
  <c r="AK247" i="1"/>
  <c r="AQ247" i="1"/>
  <c r="AK437" i="1"/>
  <c r="AK438" i="1" s="1"/>
  <c r="AJ437" i="1"/>
  <c r="AL437" i="1" s="1"/>
  <c r="AP437" i="1" s="1"/>
  <c r="AP438" i="1" s="1"/>
  <c r="AQ437" i="1"/>
  <c r="AQ438" i="1" s="1"/>
  <c r="AK632" i="1"/>
  <c r="AJ632" i="1"/>
  <c r="AL632" i="1" s="1"/>
  <c r="AP632" i="1" s="1"/>
  <c r="AQ632" i="1"/>
  <c r="AJ185" i="1"/>
  <c r="AK185" i="1"/>
  <c r="AK186" i="1" s="1"/>
  <c r="AQ185" i="1"/>
  <c r="AQ186" i="1" s="1"/>
  <c r="AQ759" i="1"/>
  <c r="AQ760" i="1" s="1"/>
  <c r="BD9" i="1"/>
  <c r="BD10" i="1" s="1"/>
  <c r="BD11" i="1" s="1"/>
  <c r="BD12" i="1" s="1"/>
  <c r="BD13" i="1" s="1"/>
  <c r="E45" i="11"/>
  <c r="Y3084" i="1"/>
  <c r="AB108" i="1"/>
  <c r="AC108" i="1" s="1"/>
  <c r="U365" i="1"/>
  <c r="AU365" i="1" s="1"/>
  <c r="AB364" i="1"/>
  <c r="AC364" i="1" s="1"/>
  <c r="U621" i="1"/>
  <c r="AU621" i="1" s="1"/>
  <c r="AB620" i="1"/>
  <c r="AC620" i="1" s="1"/>
  <c r="AJ621" i="1" s="1"/>
  <c r="AL621" i="1" s="1"/>
  <c r="AP621" i="1" s="1"/>
  <c r="U73" i="1"/>
  <c r="AU73" i="1" s="1"/>
  <c r="U207" i="1"/>
  <c r="AU207" i="1" s="1"/>
  <c r="V480" i="1"/>
  <c r="AV480" i="1" s="1"/>
  <c r="AB479" i="1"/>
  <c r="AC479" i="1" s="1"/>
  <c r="AO480" i="1" s="1"/>
  <c r="U736" i="1"/>
  <c r="AU736" i="1" s="1"/>
  <c r="AB735" i="1"/>
  <c r="AC735" i="1" s="1"/>
  <c r="AK736" i="1" s="1"/>
  <c r="V225" i="1"/>
  <c r="AV225" i="1" s="1"/>
  <c r="AB673" i="1"/>
  <c r="AC673" i="1" s="1"/>
  <c r="U547" i="1"/>
  <c r="AU547" i="1" s="1"/>
  <c r="U147" i="1"/>
  <c r="AU147" i="1" s="1"/>
  <c r="AB146" i="1"/>
  <c r="AC146" i="1" s="1"/>
  <c r="U403" i="1"/>
  <c r="AU403" i="1" s="1"/>
  <c r="AB402" i="1"/>
  <c r="AC402" i="1" s="1"/>
  <c r="U739" i="1"/>
  <c r="AU739" i="1" s="1"/>
  <c r="U116" i="1"/>
  <c r="AU116" i="1" s="1"/>
  <c r="AB116" i="1"/>
  <c r="AC116" i="1" s="1"/>
  <c r="AO117" i="1" s="1"/>
  <c r="U471" i="1"/>
  <c r="AU471" i="1" s="1"/>
  <c r="AB470" i="1"/>
  <c r="AC470" i="1" s="1"/>
  <c r="AO471" i="1" s="1"/>
  <c r="U726" i="1"/>
  <c r="AU726" i="1" s="1"/>
  <c r="AB726" i="1"/>
  <c r="AC726" i="1" s="1"/>
  <c r="V648" i="1"/>
  <c r="AV648" i="1" s="1"/>
  <c r="U441" i="1"/>
  <c r="AU441" i="1" s="1"/>
  <c r="AB440" i="1"/>
  <c r="AC440" i="1" s="1"/>
  <c r="AO441" i="1" s="1"/>
  <c r="AO442" i="1" s="1"/>
  <c r="AB76" i="1"/>
  <c r="AC76" i="1" s="1"/>
  <c r="AB447" i="1"/>
  <c r="AC447" i="1" s="1"/>
  <c r="U84" i="1"/>
  <c r="AU84" i="1" s="1"/>
  <c r="AB84" i="1"/>
  <c r="AC84" i="1" s="1"/>
  <c r="AB396" i="1"/>
  <c r="AC396" i="1" s="1"/>
  <c r="AO397" i="1" s="1"/>
  <c r="U782" i="1"/>
  <c r="AU782" i="1" s="1"/>
  <c r="U809" i="1"/>
  <c r="AU809" i="1" s="1"/>
  <c r="U723" i="1"/>
  <c r="AU723" i="1" s="1"/>
  <c r="V195" i="1"/>
  <c r="AV195" i="1" s="1"/>
  <c r="AB194" i="1"/>
  <c r="AC194" i="1" s="1"/>
  <c r="AQ195" i="1" s="1"/>
  <c r="V451" i="1"/>
  <c r="AV451" i="1" s="1"/>
  <c r="AB450" i="1"/>
  <c r="AC450" i="1" s="1"/>
  <c r="V165" i="1"/>
  <c r="AV165" i="1" s="1"/>
  <c r="AB164" i="1"/>
  <c r="AC164" i="1" s="1"/>
  <c r="U421" i="1"/>
  <c r="AU421" i="1" s="1"/>
  <c r="AB420" i="1"/>
  <c r="AC420" i="1" s="1"/>
  <c r="AK421" i="1" s="1"/>
  <c r="AB676" i="1"/>
  <c r="AC676" i="1" s="1"/>
  <c r="V437" i="1"/>
  <c r="AV437" i="1" s="1"/>
  <c r="U7" i="1"/>
  <c r="AU7" i="1" s="1"/>
  <c r="AB6" i="1"/>
  <c r="AC6" i="1" s="1"/>
  <c r="AK7" i="1" s="1"/>
  <c r="V519" i="1"/>
  <c r="AV519" i="1" s="1"/>
  <c r="AB518" i="1"/>
  <c r="AC518" i="1" s="1"/>
  <c r="U185" i="1"/>
  <c r="AU185" i="1" s="1"/>
  <c r="V793" i="1"/>
  <c r="AV793" i="1" s="1"/>
  <c r="V845" i="1"/>
  <c r="AV845" i="1" s="1"/>
  <c r="AB844" i="1"/>
  <c r="AC844" i="1" s="1"/>
  <c r="AJ845" i="1" s="1"/>
  <c r="AL845" i="1" s="1"/>
  <c r="AP845" i="1" s="1"/>
  <c r="AB408" i="1"/>
  <c r="AC408" i="1" s="1"/>
  <c r="AB386" i="1"/>
  <c r="AC386" i="1" s="1"/>
  <c r="AP386" i="1" s="1"/>
  <c r="AP387" i="1" s="1"/>
  <c r="U510" i="1"/>
  <c r="AU510" i="1" s="1"/>
  <c r="V782" i="1"/>
  <c r="AV782" i="1" s="1"/>
  <c r="U288" i="1"/>
  <c r="AU288" i="1" s="1"/>
  <c r="AB287" i="1"/>
  <c r="AC287" i="1" s="1"/>
  <c r="AB543" i="1"/>
  <c r="AC543" i="1" s="1"/>
  <c r="AK544" i="1" s="1"/>
  <c r="AK545" i="1" s="1"/>
  <c r="U225" i="1"/>
  <c r="AU225" i="1" s="1"/>
  <c r="AB225" i="1"/>
  <c r="AC225" i="1" s="1"/>
  <c r="U481" i="1"/>
  <c r="AU481" i="1" s="1"/>
  <c r="AB481" i="1"/>
  <c r="AC481" i="1" s="1"/>
  <c r="U737" i="1"/>
  <c r="AU737" i="1" s="1"/>
  <c r="AB737" i="1"/>
  <c r="AC737" i="1" s="1"/>
  <c r="V723" i="1"/>
  <c r="AV723" i="1" s="1"/>
  <c r="AB722" i="1"/>
  <c r="AC722" i="1" s="1"/>
  <c r="AJ723" i="1" s="1"/>
  <c r="AL723" i="1" s="1"/>
  <c r="AP723" i="1" s="1"/>
  <c r="AP724" i="1" s="1"/>
  <c r="V181" i="1"/>
  <c r="AV181" i="1" s="1"/>
  <c r="AB180" i="1"/>
  <c r="AC180" i="1" s="1"/>
  <c r="AO181" i="1" s="1"/>
  <c r="V693" i="1"/>
  <c r="AV693" i="1" s="1"/>
  <c r="AB692" i="1"/>
  <c r="AC692" i="1" s="1"/>
  <c r="AB534" i="1"/>
  <c r="AC534" i="1" s="1"/>
  <c r="AQ535" i="1" s="1"/>
  <c r="V30" i="1"/>
  <c r="AV30" i="1" s="1"/>
  <c r="AB29" i="1"/>
  <c r="AC29" i="1" s="1"/>
  <c r="AB157" i="1"/>
  <c r="AC157" i="1" s="1"/>
  <c r="V286" i="1"/>
  <c r="AV286" i="1" s="1"/>
  <c r="AB285" i="1"/>
  <c r="AC285" i="1" s="1"/>
  <c r="U413" i="1"/>
  <c r="AU413" i="1" s="1"/>
  <c r="AB413" i="1"/>
  <c r="AC413" i="1" s="1"/>
  <c r="AB541" i="1"/>
  <c r="AC541" i="1" s="1"/>
  <c r="V670" i="1"/>
  <c r="AV670" i="1" s="1"/>
  <c r="AB669" i="1"/>
  <c r="AC669" i="1" s="1"/>
  <c r="AB797" i="1"/>
  <c r="AC797" i="1" s="1"/>
  <c r="AO798" i="1" s="1"/>
  <c r="AB62" i="1"/>
  <c r="AC62" i="1" s="1"/>
  <c r="AB270" i="1"/>
  <c r="AC270" i="1" s="1"/>
  <c r="V414" i="1"/>
  <c r="AV414" i="1" s="1"/>
  <c r="AB414" i="1"/>
  <c r="AC414" i="1" s="1"/>
  <c r="U558" i="1"/>
  <c r="AU558" i="1" s="1"/>
  <c r="AB558" i="1"/>
  <c r="AC558" i="1" s="1"/>
  <c r="AB686" i="1"/>
  <c r="AC686" i="1" s="1"/>
  <c r="U830" i="1"/>
  <c r="AU830" i="1" s="1"/>
  <c r="AB830" i="1"/>
  <c r="AC830" i="1" s="1"/>
  <c r="V96" i="1"/>
  <c r="AV96" i="1" s="1"/>
  <c r="AB95" i="1"/>
  <c r="AC95" i="1" s="1"/>
  <c r="AK96" i="1" s="1"/>
  <c r="V224" i="1"/>
  <c r="AV224" i="1" s="1"/>
  <c r="AB223" i="1"/>
  <c r="AC223" i="1" s="1"/>
  <c r="AJ224" i="1" s="1"/>
  <c r="AB839" i="1"/>
  <c r="AC839" i="1" s="1"/>
  <c r="V112" i="1"/>
  <c r="AV112" i="1" s="1"/>
  <c r="AB112" i="1"/>
  <c r="AC112" i="1" s="1"/>
  <c r="AB240" i="1"/>
  <c r="AC240" i="1" s="1"/>
  <c r="AQ241" i="1" s="1"/>
  <c r="AQ242" i="1" s="1"/>
  <c r="AB496" i="1"/>
  <c r="AC496" i="1" s="1"/>
  <c r="V211" i="1"/>
  <c r="AV211" i="1" s="1"/>
  <c r="AB211" i="1"/>
  <c r="AC211" i="1" s="1"/>
  <c r="AJ212" i="1" s="1"/>
  <c r="AL212" i="1" s="1"/>
  <c r="AP212" i="1" s="1"/>
  <c r="U627" i="1"/>
  <c r="AU627" i="1" s="1"/>
  <c r="AB627" i="1"/>
  <c r="AC627" i="1" s="1"/>
  <c r="AB695" i="1"/>
  <c r="AC695" i="1" s="1"/>
  <c r="AB227" i="1"/>
  <c r="AC227" i="1" s="1"/>
  <c r="V643" i="1"/>
  <c r="AV643" i="1" s="1"/>
  <c r="AB643" i="1"/>
  <c r="AC643" i="1" s="1"/>
  <c r="AO644" i="1" s="1"/>
  <c r="AB215" i="1"/>
  <c r="AC215" i="1" s="1"/>
  <c r="AP216" i="1" s="1"/>
  <c r="AB663" i="1"/>
  <c r="AC663" i="1" s="1"/>
  <c r="V67" i="1"/>
  <c r="AV67" i="1" s="1"/>
  <c r="AB66" i="1"/>
  <c r="AC66" i="1" s="1"/>
  <c r="AB823" i="1"/>
  <c r="AC823" i="1" s="1"/>
  <c r="U115" i="1"/>
  <c r="AU115" i="1" s="1"/>
  <c r="AB115" i="1"/>
  <c r="AC115" i="1" s="1"/>
  <c r="V551" i="1"/>
  <c r="AV551" i="1" s="1"/>
  <c r="AB551" i="1"/>
  <c r="AC551" i="1" s="1"/>
  <c r="AB39" i="1"/>
  <c r="AC39" i="1" s="1"/>
  <c r="U553" i="1"/>
  <c r="AU553" i="1" s="1"/>
  <c r="AB552" i="1"/>
  <c r="AC552" i="1" s="1"/>
  <c r="AQ553" i="1" s="1"/>
  <c r="AQ554" i="1" s="1"/>
  <c r="AQ555" i="1" s="1"/>
  <c r="V681" i="1"/>
  <c r="AV681" i="1" s="1"/>
  <c r="AB680" i="1"/>
  <c r="AC680" i="1" s="1"/>
  <c r="V808" i="1"/>
  <c r="AV808" i="1" s="1"/>
  <c r="AB808" i="1"/>
  <c r="AC808" i="1" s="1"/>
  <c r="AQ809" i="1" s="1"/>
  <c r="AQ810" i="1" s="1"/>
  <c r="U89" i="1"/>
  <c r="AU89" i="1" s="1"/>
  <c r="AB89" i="1"/>
  <c r="AC89" i="1" s="1"/>
  <c r="AQ90" i="1" s="1"/>
  <c r="AQ91" i="1" s="1"/>
  <c r="U345" i="1"/>
  <c r="AU345" i="1" s="1"/>
  <c r="AB345" i="1"/>
  <c r="AC345" i="1" s="1"/>
  <c r="AK346" i="1" s="1"/>
  <c r="V473" i="1"/>
  <c r="AV473" i="1" s="1"/>
  <c r="AB473" i="1"/>
  <c r="AC473" i="1" s="1"/>
  <c r="AK474" i="1" s="1"/>
  <c r="AK475" i="1" s="1"/>
  <c r="AB601" i="1"/>
  <c r="AC601" i="1" s="1"/>
  <c r="U729" i="1"/>
  <c r="AU729" i="1" s="1"/>
  <c r="AB729" i="1"/>
  <c r="AC729" i="1" s="1"/>
  <c r="U199" i="1"/>
  <c r="AU199" i="1" s="1"/>
  <c r="AB198" i="1"/>
  <c r="AC198" i="1" s="1"/>
  <c r="AJ199" i="1" s="1"/>
  <c r="AL199" i="1" s="1"/>
  <c r="AP199" i="1" s="1"/>
  <c r="AB148" i="1"/>
  <c r="AC148" i="1" s="1"/>
  <c r="U681" i="1"/>
  <c r="AU681" i="1" s="1"/>
  <c r="V510" i="1"/>
  <c r="AV510" i="1" s="1"/>
  <c r="V560" i="1"/>
  <c r="AV560" i="1" s="1"/>
  <c r="AB559" i="1"/>
  <c r="AC559" i="1" s="1"/>
  <c r="U815" i="1"/>
  <c r="AU815" i="1" s="1"/>
  <c r="AB815" i="1"/>
  <c r="AC815" i="1" s="1"/>
  <c r="AK816" i="1" s="1"/>
  <c r="AK817" i="1" s="1"/>
  <c r="AK818" i="1" s="1"/>
  <c r="V483" i="1"/>
  <c r="AV483" i="1" s="1"/>
  <c r="AB482" i="1"/>
  <c r="AC482" i="1" s="1"/>
  <c r="V739" i="1"/>
  <c r="AV739" i="1" s="1"/>
  <c r="AB738" i="1"/>
  <c r="AC738" i="1" s="1"/>
  <c r="AO739" i="1" s="1"/>
  <c r="AB196" i="1"/>
  <c r="AC196" i="1" s="1"/>
  <c r="AB708" i="1"/>
  <c r="AC708" i="1" s="1"/>
  <c r="V807" i="1"/>
  <c r="AV807" i="1" s="1"/>
  <c r="AB806" i="1"/>
  <c r="AC806" i="1" s="1"/>
  <c r="AQ807" i="1" s="1"/>
  <c r="AB8" i="1"/>
  <c r="AC8" i="1" s="1"/>
  <c r="V265" i="1"/>
  <c r="AV265" i="1" s="1"/>
  <c r="AB264" i="1"/>
  <c r="AC264" i="1" s="1"/>
  <c r="V333" i="1"/>
  <c r="AV333" i="1" s="1"/>
  <c r="AB332" i="1"/>
  <c r="AC332" i="1" s="1"/>
  <c r="AB92" i="1"/>
  <c r="AC92" i="1" s="1"/>
  <c r="AP93" i="1" s="1"/>
  <c r="V464" i="1"/>
  <c r="AV464" i="1" s="1"/>
  <c r="AB463" i="1"/>
  <c r="AC463" i="1" s="1"/>
  <c r="AB716" i="1"/>
  <c r="AC716" i="1" s="1"/>
  <c r="AB319" i="1"/>
  <c r="AC319" i="1" s="1"/>
  <c r="V831" i="1"/>
  <c r="AV831" i="1" s="1"/>
  <c r="AB831" i="1"/>
  <c r="AC831" i="1" s="1"/>
  <c r="AO832" i="1" s="1"/>
  <c r="V64" i="1"/>
  <c r="AV64" i="1" s="1"/>
  <c r="V549" i="1"/>
  <c r="AV549" i="1" s="1"/>
  <c r="AB45" i="1"/>
  <c r="AC45" i="1" s="1"/>
  <c r="AO46" i="1" s="1"/>
  <c r="U301" i="1"/>
  <c r="AU301" i="1" s="1"/>
  <c r="AB301" i="1"/>
  <c r="AC301" i="1" s="1"/>
  <c r="V429" i="1"/>
  <c r="AV429" i="1" s="1"/>
  <c r="AB429" i="1"/>
  <c r="AC429" i="1" s="1"/>
  <c r="V557" i="1"/>
  <c r="AV557" i="1" s="1"/>
  <c r="AB557" i="1"/>
  <c r="AC557" i="1" s="1"/>
  <c r="AB685" i="1"/>
  <c r="AC685" i="1" s="1"/>
  <c r="U814" i="1"/>
  <c r="AU814" i="1" s="1"/>
  <c r="AB813" i="1"/>
  <c r="AC813" i="1" s="1"/>
  <c r="AB78" i="1"/>
  <c r="AC78" i="1" s="1"/>
  <c r="V430" i="1"/>
  <c r="AV430" i="1" s="1"/>
  <c r="AB430" i="1"/>
  <c r="AC430" i="1" s="1"/>
  <c r="V574" i="1"/>
  <c r="AV574" i="1" s="1"/>
  <c r="AB574" i="1"/>
  <c r="AC574" i="1" s="1"/>
  <c r="V702" i="1"/>
  <c r="AV702" i="1" s="1"/>
  <c r="AB702" i="1"/>
  <c r="AC702" i="1" s="1"/>
  <c r="V846" i="1"/>
  <c r="AV846" i="1" s="1"/>
  <c r="AB846" i="1"/>
  <c r="AC846" i="1" s="1"/>
  <c r="AK847" i="1" s="1"/>
  <c r="V111" i="1"/>
  <c r="AV111" i="1" s="1"/>
  <c r="AB111" i="1"/>
  <c r="AC111" i="1" s="1"/>
  <c r="U856" i="1"/>
  <c r="AU856" i="1" s="1"/>
  <c r="AB856" i="1"/>
  <c r="AC856" i="1" s="1"/>
  <c r="V128" i="1"/>
  <c r="AV128" i="1" s="1"/>
  <c r="AB128" i="1"/>
  <c r="AC128" i="1" s="1"/>
  <c r="AQ129" i="1" s="1"/>
  <c r="AB256" i="1"/>
  <c r="AC256" i="1" s="1"/>
  <c r="U691" i="1"/>
  <c r="AU691" i="1" s="1"/>
  <c r="AB691" i="1"/>
  <c r="AC691" i="1" s="1"/>
  <c r="AB279" i="1"/>
  <c r="AC279" i="1" s="1"/>
  <c r="V775" i="1"/>
  <c r="AV775" i="1" s="1"/>
  <c r="AB775" i="1"/>
  <c r="AC775" i="1" s="1"/>
  <c r="V291" i="1"/>
  <c r="AV291" i="1" s="1"/>
  <c r="AB291" i="1"/>
  <c r="AC291" i="1" s="1"/>
  <c r="V728" i="1"/>
  <c r="AV728" i="1" s="1"/>
  <c r="AB727" i="1"/>
  <c r="AC727" i="1" s="1"/>
  <c r="U179" i="1"/>
  <c r="AU179" i="1" s="1"/>
  <c r="AB179" i="1"/>
  <c r="AC179" i="1" s="1"/>
  <c r="U859" i="1"/>
  <c r="AU859" i="1" s="1"/>
  <c r="AB859" i="1"/>
  <c r="AC859" i="1" s="1"/>
  <c r="AB615" i="1"/>
  <c r="AC615" i="1" s="1"/>
  <c r="AP616" i="1" s="1"/>
  <c r="AB229" i="1"/>
  <c r="AC229" i="1" s="1"/>
  <c r="AB485" i="1"/>
  <c r="AC485" i="1" s="1"/>
  <c r="U327" i="1"/>
  <c r="AU327" i="1" s="1"/>
  <c r="AB327" i="1"/>
  <c r="AC327" i="1" s="1"/>
  <c r="V568" i="1"/>
  <c r="AV568" i="1" s="1"/>
  <c r="AB568" i="1"/>
  <c r="AC568" i="1" s="1"/>
  <c r="AB696" i="1"/>
  <c r="AC696" i="1" s="1"/>
  <c r="AB824" i="1"/>
  <c r="AC824" i="1" s="1"/>
  <c r="U105" i="1"/>
  <c r="AU105" i="1" s="1"/>
  <c r="AB105" i="1"/>
  <c r="AC105" i="1" s="1"/>
  <c r="AJ106" i="1" s="1"/>
  <c r="AB361" i="1"/>
  <c r="AC361" i="1" s="1"/>
  <c r="AK362" i="1" s="1"/>
  <c r="AB617" i="1"/>
  <c r="AC617" i="1" s="1"/>
  <c r="AO618" i="1" s="1"/>
  <c r="V745" i="1"/>
  <c r="AV745" i="1" s="1"/>
  <c r="AB745" i="1"/>
  <c r="AC745" i="1" s="1"/>
  <c r="AK746" i="1" s="1"/>
  <c r="AK747" i="1" s="1"/>
  <c r="AB168" i="1"/>
  <c r="AC168" i="1" s="1"/>
  <c r="AJ169" i="1" s="1"/>
  <c r="AJ170" i="1" s="1"/>
  <c r="AJ171" i="1" s="1"/>
  <c r="AA4" i="1"/>
  <c r="U461" i="1"/>
  <c r="AU461" i="1" s="1"/>
  <c r="AB460" i="1"/>
  <c r="AC460" i="1" s="1"/>
  <c r="U526" i="1"/>
  <c r="AU526" i="1" s="1"/>
  <c r="V814" i="1"/>
  <c r="AV814" i="1" s="1"/>
  <c r="U576" i="1"/>
  <c r="AU576" i="1" s="1"/>
  <c r="AB575" i="1"/>
  <c r="AC575" i="1" s="1"/>
  <c r="AK576" i="1" s="1"/>
  <c r="AK577" i="1" s="1"/>
  <c r="AB220" i="1"/>
  <c r="AC220" i="1" s="1"/>
  <c r="V477" i="1"/>
  <c r="AV477" i="1" s="1"/>
  <c r="AB476" i="1"/>
  <c r="AC476" i="1" s="1"/>
  <c r="V733" i="1"/>
  <c r="AV733" i="1" s="1"/>
  <c r="AB732" i="1"/>
  <c r="AC732" i="1" s="1"/>
  <c r="V526" i="1"/>
  <c r="AV526" i="1" s="1"/>
  <c r="V815" i="1"/>
  <c r="AV815" i="1" s="1"/>
  <c r="V336" i="1"/>
  <c r="AV336" i="1" s="1"/>
  <c r="AB335" i="1"/>
  <c r="AC335" i="1" s="1"/>
  <c r="U592" i="1"/>
  <c r="AU592" i="1" s="1"/>
  <c r="AB591" i="1"/>
  <c r="AC591" i="1" s="1"/>
  <c r="AK592" i="1" s="1"/>
  <c r="U64" i="1"/>
  <c r="AU64" i="1" s="1"/>
  <c r="V816" i="1"/>
  <c r="AV816" i="1" s="1"/>
  <c r="U71" i="1"/>
  <c r="AU71" i="1" s="1"/>
  <c r="AB70" i="1"/>
  <c r="AC70" i="1" s="1"/>
  <c r="AO71" i="1" s="1"/>
  <c r="V41" i="1"/>
  <c r="AV41" i="1" s="1"/>
  <c r="AB40" i="1"/>
  <c r="AC40" i="1" s="1"/>
  <c r="AO41" i="1" s="1"/>
  <c r="U297" i="1"/>
  <c r="AU297" i="1" s="1"/>
  <c r="AB296" i="1"/>
  <c r="AC296" i="1" s="1"/>
  <c r="AQ297" i="1" s="1"/>
  <c r="U704" i="1"/>
  <c r="AU704" i="1" s="1"/>
  <c r="AB703" i="1"/>
  <c r="AC703" i="1" s="1"/>
  <c r="AK704" i="1" s="1"/>
  <c r="V84" i="1"/>
  <c r="AV84" i="1" s="1"/>
  <c r="V131" i="1"/>
  <c r="AV131" i="1" s="1"/>
  <c r="AB130" i="1"/>
  <c r="AC130" i="1" s="1"/>
  <c r="U852" i="1"/>
  <c r="AU852" i="1" s="1"/>
  <c r="AB851" i="1"/>
  <c r="AC851" i="1" s="1"/>
  <c r="V12" i="1"/>
  <c r="AV12" i="1" s="1"/>
  <c r="AB11" i="1"/>
  <c r="AC11" i="1" s="1"/>
  <c r="U493" i="1"/>
  <c r="AU493" i="1" s="1"/>
  <c r="AB492" i="1"/>
  <c r="AC492" i="1" s="1"/>
  <c r="V352" i="1"/>
  <c r="AV352" i="1" s="1"/>
  <c r="AB351" i="1"/>
  <c r="AC351" i="1" s="1"/>
  <c r="AQ352" i="1" s="1"/>
  <c r="U608" i="1"/>
  <c r="AU608" i="1" s="1"/>
  <c r="AB607" i="1"/>
  <c r="AC607" i="1" s="1"/>
  <c r="AO608" i="1" s="1"/>
  <c r="V80" i="1"/>
  <c r="AV80" i="1" s="1"/>
  <c r="U18" i="1"/>
  <c r="AU18" i="1" s="1"/>
  <c r="U87" i="1"/>
  <c r="AU87" i="1" s="1"/>
  <c r="AB86" i="1"/>
  <c r="AC86" i="1" s="1"/>
  <c r="U599" i="1"/>
  <c r="AU599" i="1" s="1"/>
  <c r="AB598" i="1"/>
  <c r="AC598" i="1" s="1"/>
  <c r="V183" i="1"/>
  <c r="AV183" i="1" s="1"/>
  <c r="AB61" i="1"/>
  <c r="AC61" i="1" s="1"/>
  <c r="AB189" i="1"/>
  <c r="AC189" i="1" s="1"/>
  <c r="AB317" i="1"/>
  <c r="AC317" i="1" s="1"/>
  <c r="U573" i="1"/>
  <c r="AU573" i="1" s="1"/>
  <c r="AB573" i="1"/>
  <c r="AC573" i="1" s="1"/>
  <c r="AB701" i="1"/>
  <c r="AC701" i="1" s="1"/>
  <c r="V829" i="1"/>
  <c r="AV829" i="1" s="1"/>
  <c r="AB829" i="1"/>
  <c r="AC829" i="1" s="1"/>
  <c r="AB94" i="1"/>
  <c r="AC94" i="1" s="1"/>
  <c r="AB446" i="1"/>
  <c r="AC446" i="1" s="1"/>
  <c r="AB590" i="1"/>
  <c r="AC590" i="1" s="1"/>
  <c r="U734" i="1"/>
  <c r="AU734" i="1" s="1"/>
  <c r="AB734" i="1"/>
  <c r="AC734" i="1" s="1"/>
  <c r="U855" i="1"/>
  <c r="AU855" i="1" s="1"/>
  <c r="AB855" i="1"/>
  <c r="AC855" i="1" s="1"/>
  <c r="V17" i="1"/>
  <c r="AV17" i="1" s="1"/>
  <c r="AB16" i="1"/>
  <c r="AC16" i="1" s="1"/>
  <c r="AB144" i="1"/>
  <c r="AC144" i="1" s="1"/>
  <c r="AJ145" i="1" s="1"/>
  <c r="V272" i="1"/>
  <c r="AV272" i="1" s="1"/>
  <c r="AB272" i="1"/>
  <c r="AC272" i="1" s="1"/>
  <c r="AQ273" i="1" s="1"/>
  <c r="AQ274" i="1" s="1"/>
  <c r="U528" i="1"/>
  <c r="AU528" i="1" s="1"/>
  <c r="AB528" i="1"/>
  <c r="AC528" i="1" s="1"/>
  <c r="AP528" i="1" s="1"/>
  <c r="AB656" i="1"/>
  <c r="AC656" i="1" s="1"/>
  <c r="V275" i="1"/>
  <c r="AV275" i="1" s="1"/>
  <c r="AB275" i="1"/>
  <c r="AC275" i="1" s="1"/>
  <c r="V343" i="1"/>
  <c r="AV343" i="1" s="1"/>
  <c r="AB343" i="1"/>
  <c r="AC343" i="1" s="1"/>
  <c r="U858" i="1"/>
  <c r="AU858" i="1" s="1"/>
  <c r="AB857" i="1"/>
  <c r="AC857" i="1" s="1"/>
  <c r="AJ858" i="1" s="1"/>
  <c r="AL858" i="1" s="1"/>
  <c r="AP858" i="1" s="1"/>
  <c r="U787" i="1"/>
  <c r="AU787" i="1" s="1"/>
  <c r="AB787" i="1"/>
  <c r="AC787" i="1" s="1"/>
  <c r="AO788" i="1" s="1"/>
  <c r="V311" i="1"/>
  <c r="AV311" i="1" s="1"/>
  <c r="AB311" i="1"/>
  <c r="AC311" i="1" s="1"/>
  <c r="V435" i="1"/>
  <c r="AV435" i="1" s="1"/>
  <c r="AB435" i="1"/>
  <c r="AC435" i="1" s="1"/>
  <c r="V439" i="1"/>
  <c r="AV439" i="1" s="1"/>
  <c r="AB439" i="1"/>
  <c r="AC439" i="1" s="1"/>
  <c r="AO439" i="1" s="1"/>
  <c r="AB584" i="1"/>
  <c r="AC584" i="1" s="1"/>
  <c r="U712" i="1"/>
  <c r="AU712" i="1" s="1"/>
  <c r="AB712" i="1"/>
  <c r="AC712" i="1" s="1"/>
  <c r="AO713" i="1" s="1"/>
  <c r="U840" i="1"/>
  <c r="AU840" i="1" s="1"/>
  <c r="AB840" i="1"/>
  <c r="AC840" i="1" s="1"/>
  <c r="AO841" i="1" s="1"/>
  <c r="AB121" i="1"/>
  <c r="AC121" i="1" s="1"/>
  <c r="AQ122" i="1" s="1"/>
  <c r="AB249" i="1"/>
  <c r="AC249" i="1" s="1"/>
  <c r="U505" i="1"/>
  <c r="AU505" i="1" s="1"/>
  <c r="AB505" i="1"/>
  <c r="AC505" i="1" s="1"/>
  <c r="AB633" i="1"/>
  <c r="AC633" i="1" s="1"/>
  <c r="AB152" i="1"/>
  <c r="AC152" i="1" s="1"/>
  <c r="AB719" i="1"/>
  <c r="AC719" i="1" s="1"/>
  <c r="U100" i="1"/>
  <c r="AU100" i="1" s="1"/>
  <c r="AB100" i="1"/>
  <c r="AC100" i="1" s="1"/>
  <c r="U425" i="1"/>
  <c r="AU425" i="1" s="1"/>
  <c r="AB424" i="1"/>
  <c r="AC424" i="1" s="1"/>
  <c r="AO425" i="1" s="1"/>
  <c r="U457" i="1"/>
  <c r="AU457" i="1" s="1"/>
  <c r="AB456" i="1"/>
  <c r="AC456" i="1" s="1"/>
  <c r="V205" i="1"/>
  <c r="AV205" i="1" s="1"/>
  <c r="AB204" i="1"/>
  <c r="AC204" i="1" s="1"/>
  <c r="U237" i="1"/>
  <c r="AU237" i="1" s="1"/>
  <c r="AB236" i="1"/>
  <c r="AC236" i="1" s="1"/>
  <c r="AK237" i="1" s="1"/>
  <c r="AK238" i="1" s="1"/>
  <c r="AK239" i="1" s="1"/>
  <c r="V749" i="1"/>
  <c r="AV749" i="1" s="1"/>
  <c r="AB748" i="1"/>
  <c r="AC748" i="1" s="1"/>
  <c r="AJ749" i="1" s="1"/>
  <c r="V765" i="1"/>
  <c r="AV765" i="1" s="1"/>
  <c r="AB764" i="1"/>
  <c r="AC764" i="1" s="1"/>
  <c r="U853" i="1"/>
  <c r="AU853" i="1" s="1"/>
  <c r="V366" i="1"/>
  <c r="AV366" i="1" s="1"/>
  <c r="U80" i="1"/>
  <c r="AU80" i="1" s="1"/>
  <c r="V18" i="1"/>
  <c r="AV18" i="1" s="1"/>
  <c r="V261" i="1"/>
  <c r="AV261" i="1" s="1"/>
  <c r="AB260" i="1"/>
  <c r="AC260" i="1" s="1"/>
  <c r="V517" i="1"/>
  <c r="AV517" i="1" s="1"/>
  <c r="AB516" i="1"/>
  <c r="AC516" i="1" s="1"/>
  <c r="U773" i="1"/>
  <c r="AU773" i="1" s="1"/>
  <c r="U103" i="1"/>
  <c r="AU103" i="1" s="1"/>
  <c r="AB102" i="1"/>
  <c r="AC102" i="1" s="1"/>
  <c r="AK103" i="1" s="1"/>
  <c r="AK104" i="1" s="1"/>
  <c r="AB358" i="1"/>
  <c r="AC358" i="1" s="1"/>
  <c r="V263" i="1"/>
  <c r="AV263" i="1" s="1"/>
  <c r="AB140" i="1"/>
  <c r="AC140" i="1" s="1"/>
  <c r="U323" i="1"/>
  <c r="AU323" i="1" s="1"/>
  <c r="V66" i="1"/>
  <c r="AV66" i="1" s="1"/>
  <c r="AB65" i="1"/>
  <c r="AC65" i="1" s="1"/>
  <c r="AB20" i="1"/>
  <c r="AC20" i="1" s="1"/>
  <c r="U277" i="1"/>
  <c r="AU277" i="1" s="1"/>
  <c r="AB276" i="1"/>
  <c r="AC276" i="1" s="1"/>
  <c r="AO277" i="1" s="1"/>
  <c r="AB532" i="1"/>
  <c r="AC532" i="1" s="1"/>
  <c r="AO533" i="1" s="1"/>
  <c r="V789" i="1"/>
  <c r="AV789" i="1" s="1"/>
  <c r="V119" i="1"/>
  <c r="AV119" i="1" s="1"/>
  <c r="AB118" i="1"/>
  <c r="AC118" i="1" s="1"/>
  <c r="U375" i="1"/>
  <c r="AU375" i="1" s="1"/>
  <c r="AB374" i="1"/>
  <c r="AC374" i="1" s="1"/>
  <c r="U631" i="1"/>
  <c r="AU631" i="1" s="1"/>
  <c r="AB630" i="1"/>
  <c r="AC630" i="1" s="1"/>
  <c r="AO631" i="1" s="1"/>
  <c r="V632" i="1"/>
  <c r="AV632" i="1" s="1"/>
  <c r="AB174" i="1"/>
  <c r="AC174" i="1" s="1"/>
  <c r="V711" i="1"/>
  <c r="AV711" i="1" s="1"/>
  <c r="AB710" i="1"/>
  <c r="AC710" i="1" s="1"/>
  <c r="AK711" i="1" s="1"/>
  <c r="V177" i="1"/>
  <c r="AV177" i="1" s="1"/>
  <c r="AB177" i="1"/>
  <c r="AC177" i="1" s="1"/>
  <c r="AJ178" i="1" s="1"/>
  <c r="AL178" i="1" s="1"/>
  <c r="AP178" i="1" s="1"/>
  <c r="V421" i="1"/>
  <c r="AV421" i="1" s="1"/>
  <c r="U382" i="1"/>
  <c r="AU382" i="1" s="1"/>
  <c r="U47" i="1"/>
  <c r="AU47" i="1" s="1"/>
  <c r="V419" i="1"/>
  <c r="AV419" i="1" s="1"/>
  <c r="U579" i="1"/>
  <c r="AU579" i="1" s="1"/>
  <c r="AB578" i="1"/>
  <c r="AC578" i="1" s="1"/>
  <c r="AJ579" i="1" s="1"/>
  <c r="AL579" i="1" s="1"/>
  <c r="AP579" i="1" s="1"/>
  <c r="U835" i="1"/>
  <c r="AU835" i="1" s="1"/>
  <c r="AB834" i="1"/>
  <c r="AC834" i="1" s="1"/>
  <c r="AB36" i="1"/>
  <c r="AC36" i="1" s="1"/>
  <c r="U293" i="1"/>
  <c r="AU293" i="1" s="1"/>
  <c r="AB292" i="1"/>
  <c r="AC292" i="1" s="1"/>
  <c r="AJ293" i="1" s="1"/>
  <c r="AL293" i="1" s="1"/>
  <c r="AP293" i="1" s="1"/>
  <c r="U549" i="1"/>
  <c r="AU549" i="1" s="1"/>
  <c r="AB548" i="1"/>
  <c r="AC548" i="1" s="1"/>
  <c r="AB804" i="1"/>
  <c r="AC804" i="1" s="1"/>
  <c r="U789" i="1"/>
  <c r="AU789" i="1" s="1"/>
  <c r="AB134" i="1"/>
  <c r="AC134" i="1" s="1"/>
  <c r="AQ135" i="1" s="1"/>
  <c r="U391" i="1"/>
  <c r="AU391" i="1" s="1"/>
  <c r="AB390" i="1"/>
  <c r="AC390" i="1" s="1"/>
  <c r="AO391" i="1" s="1"/>
  <c r="U647" i="1"/>
  <c r="AU647" i="1" s="1"/>
  <c r="AB646" i="1"/>
  <c r="AC646" i="1" s="1"/>
  <c r="U567" i="1"/>
  <c r="AU567" i="1" s="1"/>
  <c r="U632" i="1"/>
  <c r="V653" i="1"/>
  <c r="AV653" i="1" s="1"/>
  <c r="AB652" i="1"/>
  <c r="AC652" i="1" s="1"/>
  <c r="V47" i="1"/>
  <c r="AV47" i="1" s="1"/>
  <c r="U419" i="1"/>
  <c r="AU419" i="1" s="1"/>
  <c r="U353" i="1"/>
  <c r="AU353" i="1" s="1"/>
  <c r="AB353" i="1"/>
  <c r="AC353" i="1" s="1"/>
  <c r="AO354" i="1" s="1"/>
  <c r="U609" i="1"/>
  <c r="AU609" i="1" s="1"/>
  <c r="AB609" i="1"/>
  <c r="AC609" i="1" s="1"/>
  <c r="U339" i="1"/>
  <c r="AU339" i="1" s="1"/>
  <c r="AB338" i="1"/>
  <c r="AC338" i="1" s="1"/>
  <c r="U595" i="1"/>
  <c r="AU595" i="1" s="1"/>
  <c r="AB594" i="1"/>
  <c r="AC594" i="1" s="1"/>
  <c r="AJ595" i="1" s="1"/>
  <c r="AL595" i="1" s="1"/>
  <c r="AP595" i="1" s="1"/>
  <c r="AP596" i="1" s="1"/>
  <c r="AP597" i="1" s="1"/>
  <c r="AP598" i="1" s="1"/>
  <c r="U309" i="1"/>
  <c r="AU309" i="1" s="1"/>
  <c r="AB308" i="1"/>
  <c r="AC308" i="1" s="1"/>
  <c r="AO309" i="1" s="1"/>
  <c r="U565" i="1"/>
  <c r="AU565" i="1" s="1"/>
  <c r="AB564" i="1"/>
  <c r="AC564" i="1" s="1"/>
  <c r="V567" i="1"/>
  <c r="AV567" i="1" s="1"/>
  <c r="U733" i="1"/>
  <c r="AU733" i="1" s="1"/>
  <c r="AB733" i="1"/>
  <c r="AC733" i="1" s="1"/>
  <c r="AB142" i="1"/>
  <c r="AC142" i="1" s="1"/>
  <c r="AO143" i="1" s="1"/>
  <c r="U622" i="1"/>
  <c r="AU622" i="1" s="1"/>
  <c r="AB622" i="1"/>
  <c r="AC622" i="1" s="1"/>
  <c r="AJ623" i="1" s="1"/>
  <c r="AL623" i="1" s="1"/>
  <c r="AP623" i="1" s="1"/>
  <c r="U766" i="1"/>
  <c r="AU766" i="1" s="1"/>
  <c r="AB766" i="1"/>
  <c r="AC766" i="1" s="1"/>
  <c r="AQ767" i="1" s="1"/>
  <c r="AQ768" i="1" s="1"/>
  <c r="AQ769" i="1" s="1"/>
  <c r="U31" i="1"/>
  <c r="AU31" i="1" s="1"/>
  <c r="AB31" i="1"/>
  <c r="AC31" i="1" s="1"/>
  <c r="AP32" i="1" s="1"/>
  <c r="AB159" i="1"/>
  <c r="AC159" i="1" s="1"/>
  <c r="AB48" i="1"/>
  <c r="AC48" i="1" s="1"/>
  <c r="AB176" i="1"/>
  <c r="AC176" i="1" s="1"/>
  <c r="V432" i="1"/>
  <c r="AV432" i="1" s="1"/>
  <c r="AB432" i="1"/>
  <c r="AC432" i="1" s="1"/>
  <c r="AK433" i="1" s="1"/>
  <c r="AK434" i="1" s="1"/>
  <c r="V688" i="1"/>
  <c r="AV688" i="1" s="1"/>
  <c r="AB688" i="1"/>
  <c r="AC688" i="1" s="1"/>
  <c r="U355" i="1"/>
  <c r="AU355" i="1" s="1"/>
  <c r="AB355" i="1"/>
  <c r="AC355" i="1" s="1"/>
  <c r="AB55" i="1"/>
  <c r="AC55" i="1" s="1"/>
  <c r="AB33" i="1"/>
  <c r="AC33" i="1" s="1"/>
  <c r="U793" i="1"/>
  <c r="AU793" i="1" s="1"/>
  <c r="AB793" i="1"/>
  <c r="AC793" i="1" s="1"/>
  <c r="V589" i="1"/>
  <c r="AV589" i="1" s="1"/>
  <c r="AB588" i="1"/>
  <c r="AC588" i="1" s="1"/>
  <c r="U371" i="1"/>
  <c r="AU371" i="1" s="1"/>
  <c r="AB370" i="1"/>
  <c r="AC370" i="1" s="1"/>
  <c r="AB604" i="1"/>
  <c r="AC604" i="1" s="1"/>
  <c r="U163" i="1"/>
  <c r="AU163" i="1" s="1"/>
  <c r="AB162" i="1"/>
  <c r="AC162" i="1" s="1"/>
  <c r="AK163" i="1" s="1"/>
  <c r="U201" i="1"/>
  <c r="AU201" i="1" s="1"/>
  <c r="AB200" i="1"/>
  <c r="AC200" i="1" s="1"/>
  <c r="AB193" i="1"/>
  <c r="AC193" i="1" s="1"/>
  <c r="V127" i="1"/>
  <c r="AV127" i="1" s="1"/>
  <c r="AB126" i="1"/>
  <c r="AC126" i="1" s="1"/>
  <c r="U366" i="1"/>
  <c r="AU366" i="1" s="1"/>
  <c r="U688" i="1"/>
  <c r="AU688" i="1" s="1"/>
  <c r="AB687" i="1"/>
  <c r="AC687" i="1" s="1"/>
  <c r="V113" i="1"/>
  <c r="AV113" i="1" s="1"/>
  <c r="AB113" i="1"/>
  <c r="AC113" i="1" s="1"/>
  <c r="AO114" i="1" s="1"/>
  <c r="U99" i="1"/>
  <c r="AU99" i="1" s="1"/>
  <c r="AB98" i="1"/>
  <c r="AC98" i="1" s="1"/>
  <c r="AK99" i="1" s="1"/>
  <c r="V611" i="1"/>
  <c r="AV611" i="1" s="1"/>
  <c r="AB610" i="1"/>
  <c r="AC610" i="1" s="1"/>
  <c r="AK611" i="1" s="1"/>
  <c r="AK612" i="1" s="1"/>
  <c r="AK613" i="1" s="1"/>
  <c r="AK614" i="1" s="1"/>
  <c r="U69" i="1"/>
  <c r="AU69" i="1" s="1"/>
  <c r="AB68" i="1"/>
  <c r="AC68" i="1" s="1"/>
  <c r="U325" i="1"/>
  <c r="AU325" i="1" s="1"/>
  <c r="AB324" i="1"/>
  <c r="AC324" i="1" s="1"/>
  <c r="U581" i="1"/>
  <c r="AU581" i="1" s="1"/>
  <c r="AB580" i="1"/>
  <c r="AC580" i="1" s="1"/>
  <c r="AJ581" i="1" s="1"/>
  <c r="AL581" i="1" s="1"/>
  <c r="AP581" i="1" s="1"/>
  <c r="AB836" i="1"/>
  <c r="AC836" i="1" s="1"/>
  <c r="AO837" i="1" s="1"/>
  <c r="V423" i="1"/>
  <c r="AV423" i="1" s="1"/>
  <c r="AB422" i="1"/>
  <c r="AC422" i="1" s="1"/>
  <c r="AK423" i="1" s="1"/>
  <c r="U137" i="1"/>
  <c r="AU137" i="1" s="1"/>
  <c r="AB136" i="1"/>
  <c r="AC136" i="1" s="1"/>
  <c r="AJ137" i="1" s="1"/>
  <c r="U393" i="1"/>
  <c r="AU393" i="1" s="1"/>
  <c r="AB392" i="1"/>
  <c r="AC392" i="1" s="1"/>
  <c r="V371" i="1"/>
  <c r="AV371" i="1" s="1"/>
  <c r="U302" i="1"/>
  <c r="AU302" i="1" s="1"/>
  <c r="V302" i="1"/>
  <c r="AV302" i="1" s="1"/>
  <c r="U480" i="1"/>
  <c r="AU480" i="1" s="1"/>
  <c r="V627" i="1"/>
  <c r="AV627" i="1" s="1"/>
  <c r="U285" i="1"/>
  <c r="AU285" i="1" s="1"/>
  <c r="U557" i="1"/>
  <c r="AU557" i="1" s="1"/>
  <c r="U574" i="1"/>
  <c r="AU574" i="1" s="1"/>
  <c r="U702" i="1"/>
  <c r="AU702" i="1" s="1"/>
  <c r="V830" i="1"/>
  <c r="AV830" i="1" s="1"/>
  <c r="U272" i="1"/>
  <c r="AU272" i="1" s="1"/>
  <c r="V856" i="1"/>
  <c r="AV856" i="1" s="1"/>
  <c r="U224" i="1"/>
  <c r="AU224" i="1" s="1"/>
  <c r="U832" i="1"/>
  <c r="AU832" i="1" s="1"/>
  <c r="U145" i="1"/>
  <c r="AU145" i="1" s="1"/>
  <c r="U67" i="1"/>
  <c r="AU67" i="1" s="1"/>
  <c r="V729" i="1"/>
  <c r="AV729" i="1" s="1"/>
  <c r="U745" i="1"/>
  <c r="AU745" i="1" s="1"/>
  <c r="U517" i="1"/>
  <c r="AU517" i="1" s="1"/>
  <c r="U311" i="1"/>
  <c r="AU311" i="1" s="1"/>
  <c r="V776" i="1"/>
  <c r="AV776" i="1" s="1"/>
  <c r="U63" i="1"/>
  <c r="AU63" i="1" s="1"/>
  <c r="U113" i="1"/>
  <c r="AU113" i="1" s="1"/>
  <c r="V579" i="1"/>
  <c r="AV579" i="1" s="1"/>
  <c r="V137" i="1"/>
  <c r="AV137" i="1" s="1"/>
  <c r="V301" i="1"/>
  <c r="AV301" i="1" s="1"/>
  <c r="U30" i="1"/>
  <c r="AU30" i="1" s="1"/>
  <c r="U128" i="1"/>
  <c r="AU128" i="1" s="1"/>
  <c r="V99" i="1"/>
  <c r="AV99" i="1" s="1"/>
  <c r="V147" i="1"/>
  <c r="AV147" i="1" s="1"/>
  <c r="V835" i="1"/>
  <c r="AV835" i="1" s="1"/>
  <c r="U776" i="1"/>
  <c r="AU776" i="1" s="1"/>
  <c r="U430" i="1"/>
  <c r="AU430" i="1" s="1"/>
  <c r="V558" i="1"/>
  <c r="AV558" i="1" s="1"/>
  <c r="V29" i="1"/>
  <c r="AV29" i="1" s="1"/>
  <c r="V621" i="1"/>
  <c r="AV621" i="1" s="1"/>
  <c r="V16" i="1"/>
  <c r="AV16" i="1" s="1"/>
  <c r="U841" i="1"/>
  <c r="AU841" i="1" s="1"/>
  <c r="V327" i="1"/>
  <c r="AV327" i="1" s="1"/>
  <c r="V415" i="1"/>
  <c r="AV415" i="1" s="1"/>
  <c r="V89" i="1"/>
  <c r="AV89" i="1" s="1"/>
  <c r="V841" i="1"/>
  <c r="AV841" i="1" s="1"/>
  <c r="AB5" i="1"/>
  <c r="AC5" i="1" s="1"/>
  <c r="U286" i="1"/>
  <c r="AU286" i="1" s="1"/>
  <c r="U165" i="1"/>
  <c r="AU165" i="1" s="1"/>
  <c r="V105" i="1"/>
  <c r="AV105" i="1" s="1"/>
  <c r="U846" i="1"/>
  <c r="AU846" i="1" s="1"/>
  <c r="U16" i="1"/>
  <c r="AU16" i="1" s="1"/>
  <c r="U857" i="1"/>
  <c r="AU857" i="1" s="1"/>
  <c r="V691" i="1"/>
  <c r="AV691" i="1" s="1"/>
  <c r="U707" i="1"/>
  <c r="V708" i="1" s="1"/>
  <c r="AV708" i="1" s="1"/>
  <c r="V734" i="1"/>
  <c r="AV734" i="1" s="1"/>
  <c r="U111" i="1"/>
  <c r="AU111" i="1" s="1"/>
  <c r="U847" i="1"/>
  <c r="AU847" i="1" s="1"/>
  <c r="U611" i="1"/>
  <c r="AU611" i="1" s="1"/>
  <c r="V576" i="1"/>
  <c r="AV576" i="1" s="1"/>
  <c r="V857" i="1"/>
  <c r="AV857" i="1" s="1"/>
  <c r="U131" i="1"/>
  <c r="AU131" i="1" s="1"/>
  <c r="V858" i="1"/>
  <c r="AV858" i="1" s="1"/>
  <c r="V179" i="1"/>
  <c r="AV179" i="1" s="1"/>
  <c r="U261" i="1"/>
  <c r="AU261" i="1" s="1"/>
  <c r="U615" i="1"/>
  <c r="U616" i="1" s="1"/>
  <c r="U343" i="1"/>
  <c r="AU343" i="1" s="1"/>
  <c r="V680" i="1"/>
  <c r="AV680" i="1" s="1"/>
  <c r="U414" i="1"/>
  <c r="AU414" i="1" s="1"/>
  <c r="V641" i="1"/>
  <c r="AV641" i="1" s="1"/>
  <c r="U643" i="1"/>
  <c r="AU643" i="1" s="1"/>
  <c r="U831" i="1"/>
  <c r="AU831" i="1" s="1"/>
  <c r="V148" i="1"/>
  <c r="AV148" i="1" s="1"/>
  <c r="V855" i="1"/>
  <c r="AV855" i="1" s="1"/>
  <c r="V201" i="1"/>
  <c r="AV201" i="1" s="1"/>
  <c r="U17" i="1"/>
  <c r="AU17" i="1" s="1"/>
  <c r="V345" i="1"/>
  <c r="AV345" i="1" s="1"/>
  <c r="U807" i="1"/>
  <c r="AU807" i="1" s="1"/>
  <c r="V552" i="1"/>
  <c r="AV552" i="1" s="1"/>
  <c r="U680" i="1"/>
  <c r="AU680" i="1" s="1"/>
  <c r="U808" i="1"/>
  <c r="AU808" i="1" s="1"/>
  <c r="V63" i="1"/>
  <c r="AV63" i="1" s="1"/>
  <c r="V809" i="1"/>
  <c r="AV809" i="1" s="1"/>
  <c r="U12" i="1"/>
  <c r="V622" i="1"/>
  <c r="AV622" i="1" s="1"/>
  <c r="U755" i="1"/>
  <c r="AU755" i="1" s="1"/>
  <c r="V277" i="1"/>
  <c r="AV277" i="1" s="1"/>
  <c r="U552" i="1"/>
  <c r="AU552" i="1" s="1"/>
  <c r="U96" i="1"/>
  <c r="AU96" i="1" s="1"/>
  <c r="U112" i="1"/>
  <c r="AU112" i="1" s="1"/>
  <c r="V365" i="1"/>
  <c r="AV365" i="1" s="1"/>
  <c r="V505" i="1"/>
  <c r="AV505" i="1" s="1"/>
  <c r="V413" i="1"/>
  <c r="AV413" i="1" s="1"/>
  <c r="V766" i="1"/>
  <c r="AV766" i="1" s="1"/>
  <c r="U211" i="1"/>
  <c r="AU211" i="1" s="1"/>
  <c r="V355" i="1"/>
  <c r="AV355" i="1" s="1"/>
  <c r="V297" i="1"/>
  <c r="AV297" i="1" s="1"/>
  <c r="U568" i="1"/>
  <c r="AU568" i="1" s="1"/>
  <c r="U648" i="1"/>
  <c r="AU648" i="1" s="1"/>
  <c r="U670" i="1"/>
  <c r="AU670" i="1" s="1"/>
  <c r="U727" i="1"/>
  <c r="AU727" i="1" s="1"/>
  <c r="V441" i="1"/>
  <c r="AV441" i="1" s="1"/>
  <c r="V704" i="1"/>
  <c r="AV704" i="1" s="1"/>
  <c r="U41" i="1"/>
  <c r="AU41" i="1" s="1"/>
  <c r="V293" i="1"/>
  <c r="AV293" i="1" s="1"/>
  <c r="V553" i="1"/>
  <c r="AV553" i="1" s="1"/>
  <c r="U167" i="1"/>
  <c r="AU167" i="1" s="1"/>
  <c r="U679" i="1"/>
  <c r="AU679" i="1" s="1"/>
  <c r="V71" i="1"/>
  <c r="AV71" i="1" s="1"/>
  <c r="V712" i="1"/>
  <c r="AV712" i="1" s="1"/>
  <c r="U845" i="1"/>
  <c r="AU845" i="1" s="1"/>
  <c r="U429" i="1"/>
  <c r="AU429" i="1" s="1"/>
  <c r="V31" i="1"/>
  <c r="AV31" i="1" s="1"/>
  <c r="U415" i="1"/>
  <c r="AU415" i="1" s="1"/>
  <c r="U275" i="1"/>
  <c r="AU275" i="1" s="1"/>
  <c r="U177" i="1"/>
  <c r="U435" i="1"/>
  <c r="AU435" i="1" s="1"/>
  <c r="U291" i="1"/>
  <c r="AU291" i="1" s="1"/>
  <c r="V393" i="1"/>
  <c r="AV393" i="1" s="1"/>
  <c r="U341" i="1"/>
  <c r="AU341" i="1" s="1"/>
  <c r="U597" i="1"/>
  <c r="AU597" i="1" s="1"/>
  <c r="V309" i="1"/>
  <c r="AV309" i="1" s="1"/>
  <c r="U693" i="1"/>
  <c r="AU693" i="1" s="1"/>
  <c r="V840" i="1"/>
  <c r="AV840" i="1" s="1"/>
  <c r="U512" i="1"/>
  <c r="AU512" i="1" s="1"/>
  <c r="V573" i="1"/>
  <c r="AV573" i="1" s="1"/>
  <c r="V736" i="1"/>
  <c r="AV736" i="1" s="1"/>
  <c r="U357" i="1"/>
  <c r="U613" i="1"/>
  <c r="AU613" i="1" s="1"/>
  <c r="V87" i="1"/>
  <c r="AV87" i="1" s="1"/>
  <c r="AM4" i="8"/>
  <c r="AL4" i="8"/>
  <c r="E54" i="11"/>
  <c r="E49" i="11"/>
  <c r="E52" i="11"/>
  <c r="E56" i="11"/>
  <c r="E53" i="11"/>
  <c r="E48" i="11"/>
  <c r="E51" i="11"/>
  <c r="E47" i="11"/>
  <c r="E50" i="11"/>
  <c r="E46" i="11"/>
  <c r="E60" i="11"/>
  <c r="E61" i="11"/>
  <c r="E62" i="11"/>
  <c r="E63" i="11"/>
  <c r="E57" i="11"/>
  <c r="E59" i="11"/>
  <c r="E44" i="11"/>
  <c r="E58" i="11"/>
  <c r="U372" i="1"/>
  <c r="AU372" i="1" s="1"/>
  <c r="V372" i="1"/>
  <c r="AV372" i="1" s="1"/>
  <c r="U628" i="1"/>
  <c r="AU628" i="1" s="1"/>
  <c r="V628" i="1"/>
  <c r="AV628" i="1" s="1"/>
  <c r="U150" i="1"/>
  <c r="AU150" i="1" s="1"/>
  <c r="V150" i="1"/>
  <c r="AV150" i="1" s="1"/>
  <c r="V662" i="1"/>
  <c r="AV662" i="1" s="1"/>
  <c r="U662" i="1"/>
  <c r="AU662" i="1" s="1"/>
  <c r="U472" i="1"/>
  <c r="AU472" i="1" s="1"/>
  <c r="V472" i="1"/>
  <c r="AV472" i="1" s="1"/>
  <c r="U346" i="1"/>
  <c r="AU346" i="1" s="1"/>
  <c r="V346" i="1"/>
  <c r="AV346" i="1" s="1"/>
  <c r="U427" i="1"/>
  <c r="AU427" i="1" s="1"/>
  <c r="V427" i="1"/>
  <c r="AV427" i="1" s="1"/>
  <c r="U514" i="1"/>
  <c r="AU514" i="1" s="1"/>
  <c r="V514" i="1"/>
  <c r="AV514" i="1" s="1"/>
  <c r="V132" i="1"/>
  <c r="AV132" i="1" s="1"/>
  <c r="U132" i="1"/>
  <c r="V166" i="1"/>
  <c r="AV166" i="1" s="1"/>
  <c r="U166" i="1"/>
  <c r="AU166" i="1" s="1"/>
  <c r="U422" i="1"/>
  <c r="AU422" i="1" s="1"/>
  <c r="V422" i="1"/>
  <c r="AV422" i="1" s="1"/>
  <c r="V678" i="1"/>
  <c r="AV678" i="1" s="1"/>
  <c r="U678" i="1"/>
  <c r="AU678" i="1" s="1"/>
  <c r="V679" i="1"/>
  <c r="AV679" i="1" s="1"/>
  <c r="V232" i="1"/>
  <c r="AV232" i="1" s="1"/>
  <c r="U232" i="1"/>
  <c r="AU232" i="1" s="1"/>
  <c r="V106" i="1"/>
  <c r="AV106" i="1" s="1"/>
  <c r="U106" i="1"/>
  <c r="U107" i="1" s="1"/>
  <c r="U362" i="1"/>
  <c r="AU362" i="1" s="1"/>
  <c r="V362" i="1"/>
  <c r="AV362" i="1" s="1"/>
  <c r="U187" i="1"/>
  <c r="V187" i="1"/>
  <c r="AV187" i="1" s="1"/>
  <c r="V443" i="1"/>
  <c r="AV443" i="1" s="1"/>
  <c r="U443" i="1"/>
  <c r="U28" i="1"/>
  <c r="AU28" i="1" s="1"/>
  <c r="V28" i="1"/>
  <c r="AV28" i="1" s="1"/>
  <c r="U284" i="1"/>
  <c r="AU284" i="1" s="1"/>
  <c r="V284" i="1"/>
  <c r="AV284" i="1" s="1"/>
  <c r="U540" i="1"/>
  <c r="V540" i="1"/>
  <c r="AV540" i="1" s="1"/>
  <c r="V367" i="1"/>
  <c r="AV367" i="1" s="1"/>
  <c r="U367" i="1"/>
  <c r="AU367" i="1" s="1"/>
  <c r="U623" i="1"/>
  <c r="AU623" i="1" s="1"/>
  <c r="V623" i="1"/>
  <c r="AV623" i="1" s="1"/>
  <c r="U336" i="1"/>
  <c r="AU336" i="1" s="1"/>
  <c r="U816" i="1"/>
  <c r="U81" i="1"/>
  <c r="AU81" i="1" s="1"/>
  <c r="V81" i="1"/>
  <c r="AV81" i="1" s="1"/>
  <c r="U337" i="1"/>
  <c r="AU337" i="1" s="1"/>
  <c r="V337" i="1"/>
  <c r="AV337" i="1" s="1"/>
  <c r="U593" i="1"/>
  <c r="AU593" i="1" s="1"/>
  <c r="V593" i="1"/>
  <c r="AV593" i="1" s="1"/>
  <c r="U849" i="1"/>
  <c r="AU849" i="1" s="1"/>
  <c r="V849" i="1"/>
  <c r="AV849" i="1" s="1"/>
  <c r="U274" i="1"/>
  <c r="AU274" i="1" s="1"/>
  <c r="V274" i="1"/>
  <c r="AV274" i="1" s="1"/>
  <c r="U531" i="1"/>
  <c r="AU531" i="1" s="1"/>
  <c r="U530" i="1"/>
  <c r="AU530" i="1" s="1"/>
  <c r="V530" i="1"/>
  <c r="AV530" i="1" s="1"/>
  <c r="U786" i="1"/>
  <c r="AU786" i="1" s="1"/>
  <c r="V786" i="1"/>
  <c r="AV786" i="1" s="1"/>
  <c r="V515" i="1"/>
  <c r="AV515" i="1" s="1"/>
  <c r="V404" i="1"/>
  <c r="AV404" i="1" s="1"/>
  <c r="U660" i="1"/>
  <c r="AU660" i="1" s="1"/>
  <c r="V660" i="1"/>
  <c r="AV660" i="1" s="1"/>
  <c r="V182" i="1"/>
  <c r="AV182" i="1" s="1"/>
  <c r="U182" i="1"/>
  <c r="AU182" i="1" s="1"/>
  <c r="V438" i="1"/>
  <c r="AV438" i="1" s="1"/>
  <c r="U438" i="1"/>
  <c r="AU438" i="1" s="1"/>
  <c r="U694" i="1"/>
  <c r="V695" i="1" s="1"/>
  <c r="AV695" i="1" s="1"/>
  <c r="V694" i="1"/>
  <c r="AV694" i="1" s="1"/>
  <c r="U183" i="1"/>
  <c r="AU183" i="1" s="1"/>
  <c r="U439" i="1"/>
  <c r="AU439" i="1" s="1"/>
  <c r="V248" i="1"/>
  <c r="AV248" i="1" s="1"/>
  <c r="U248" i="1"/>
  <c r="V249" i="1" s="1"/>
  <c r="AV249" i="1" s="1"/>
  <c r="U504" i="1"/>
  <c r="AU504" i="1" s="1"/>
  <c r="V504" i="1"/>
  <c r="AV504" i="1" s="1"/>
  <c r="V378" i="1"/>
  <c r="AV378" i="1" s="1"/>
  <c r="U378" i="1"/>
  <c r="AU378" i="1" s="1"/>
  <c r="U833" i="1"/>
  <c r="AU833" i="1" s="1"/>
  <c r="V833" i="1"/>
  <c r="AV833" i="1" s="1"/>
  <c r="U645" i="1"/>
  <c r="AU645" i="1" s="1"/>
  <c r="U644" i="1"/>
  <c r="AU644" i="1" s="1"/>
  <c r="V644" i="1"/>
  <c r="AV644" i="1" s="1"/>
  <c r="U650" i="1"/>
  <c r="AU650" i="1" s="1"/>
  <c r="V650" i="1"/>
  <c r="AV650" i="1" s="1"/>
  <c r="U219" i="1"/>
  <c r="AU219" i="1" s="1"/>
  <c r="V219" i="1"/>
  <c r="AV219" i="1" s="1"/>
  <c r="V475" i="1"/>
  <c r="AV475" i="1" s="1"/>
  <c r="U475" i="1"/>
  <c r="AU475" i="1" s="1"/>
  <c r="V572" i="1"/>
  <c r="AV572" i="1" s="1"/>
  <c r="U572" i="1"/>
  <c r="AU572" i="1" s="1"/>
  <c r="V828" i="1"/>
  <c r="AV828" i="1" s="1"/>
  <c r="U828" i="1"/>
  <c r="AU828" i="1" s="1"/>
  <c r="U205" i="1"/>
  <c r="AU205" i="1" s="1"/>
  <c r="V461" i="1"/>
  <c r="AV461" i="1" s="1"/>
  <c r="V158" i="1"/>
  <c r="AV158" i="1" s="1"/>
  <c r="U158" i="1"/>
  <c r="U352" i="1"/>
  <c r="AU352" i="1" s="1"/>
  <c r="V592" i="1"/>
  <c r="AV592" i="1" s="1"/>
  <c r="V832" i="1"/>
  <c r="AV832" i="1" s="1"/>
  <c r="U369" i="1"/>
  <c r="AU369" i="1" s="1"/>
  <c r="V369" i="1"/>
  <c r="AV369" i="1" s="1"/>
  <c r="U625" i="1"/>
  <c r="AU625" i="1" s="1"/>
  <c r="V625" i="1"/>
  <c r="AV625" i="1" s="1"/>
  <c r="V339" i="1"/>
  <c r="AV339" i="1" s="1"/>
  <c r="U66" i="1"/>
  <c r="AU66" i="1" s="1"/>
  <c r="U562" i="1"/>
  <c r="AU562" i="1" s="1"/>
  <c r="V562" i="1"/>
  <c r="AV562" i="1" s="1"/>
  <c r="U563" i="1"/>
  <c r="AU563" i="1" s="1"/>
  <c r="V180" i="1"/>
  <c r="AV180" i="1" s="1"/>
  <c r="U180" i="1"/>
  <c r="AU180" i="1" s="1"/>
  <c r="U436" i="1"/>
  <c r="AU436" i="1" s="1"/>
  <c r="V436" i="1"/>
  <c r="AV436" i="1" s="1"/>
  <c r="U692" i="1"/>
  <c r="AU692" i="1" s="1"/>
  <c r="V692" i="1"/>
  <c r="AV692" i="1" s="1"/>
  <c r="U181" i="1"/>
  <c r="AU181" i="1" s="1"/>
  <c r="U437" i="1"/>
  <c r="AU437" i="1" s="1"/>
  <c r="V470" i="1"/>
  <c r="AV470" i="1" s="1"/>
  <c r="U470" i="1"/>
  <c r="AU470" i="1" s="1"/>
  <c r="U711" i="1"/>
  <c r="AU711" i="1" s="1"/>
  <c r="V24" i="1"/>
  <c r="AV24" i="1" s="1"/>
  <c r="U24" i="1"/>
  <c r="AU24" i="1" s="1"/>
  <c r="U154" i="1"/>
  <c r="V154" i="1"/>
  <c r="AV154" i="1" s="1"/>
  <c r="V666" i="1"/>
  <c r="AV666" i="1" s="1"/>
  <c r="U666" i="1"/>
  <c r="AU666" i="1" s="1"/>
  <c r="V667" i="1"/>
  <c r="AV667" i="1" s="1"/>
  <c r="U667" i="1"/>
  <c r="AU667" i="1" s="1"/>
  <c r="U394" i="1"/>
  <c r="AU394" i="1" s="1"/>
  <c r="V394" i="1"/>
  <c r="AV394" i="1" s="1"/>
  <c r="V235" i="1"/>
  <c r="AV235" i="1" s="1"/>
  <c r="U235" i="1"/>
  <c r="AU235" i="1" s="1"/>
  <c r="V491" i="1"/>
  <c r="AV491" i="1" s="1"/>
  <c r="U491" i="1"/>
  <c r="AU491" i="1" s="1"/>
  <c r="V747" i="1"/>
  <c r="AV747" i="1" s="1"/>
  <c r="U747" i="1"/>
  <c r="AU747" i="1" s="1"/>
  <c r="U76" i="1"/>
  <c r="V76" i="1"/>
  <c r="AV76" i="1" s="1"/>
  <c r="U332" i="1"/>
  <c r="AU332" i="1" s="1"/>
  <c r="V332" i="1"/>
  <c r="AV332" i="1" s="1"/>
  <c r="U588" i="1"/>
  <c r="AU588" i="1" s="1"/>
  <c r="V588" i="1"/>
  <c r="AV588" i="1" s="1"/>
  <c r="V844" i="1"/>
  <c r="AV844" i="1" s="1"/>
  <c r="U844" i="1"/>
  <c r="AU844" i="1" s="1"/>
  <c r="U333" i="1"/>
  <c r="AU333" i="1" s="1"/>
  <c r="U589" i="1"/>
  <c r="U749" i="1"/>
  <c r="V174" i="1"/>
  <c r="AV174" i="1" s="1"/>
  <c r="U174" i="1"/>
  <c r="V671" i="1"/>
  <c r="AV671" i="1" s="1"/>
  <c r="U671" i="1"/>
  <c r="V848" i="1"/>
  <c r="AV848" i="1" s="1"/>
  <c r="U129" i="1"/>
  <c r="AU129" i="1" s="1"/>
  <c r="V129" i="1"/>
  <c r="AV129" i="1" s="1"/>
  <c r="U322" i="1"/>
  <c r="AU322" i="1" s="1"/>
  <c r="V322" i="1"/>
  <c r="AV322" i="1" s="1"/>
  <c r="U578" i="1"/>
  <c r="AU578" i="1" s="1"/>
  <c r="V578" i="1"/>
  <c r="AV578" i="1" s="1"/>
  <c r="U834" i="1"/>
  <c r="AU834" i="1" s="1"/>
  <c r="V834" i="1"/>
  <c r="AV834" i="1" s="1"/>
  <c r="U452" i="1"/>
  <c r="V452" i="1"/>
  <c r="AV452" i="1" s="1"/>
  <c r="V69" i="1"/>
  <c r="AV69" i="1" s="1"/>
  <c r="V325" i="1"/>
  <c r="AV325" i="1" s="1"/>
  <c r="V581" i="1"/>
  <c r="AV581" i="1" s="1"/>
  <c r="V742" i="1"/>
  <c r="AV742" i="1" s="1"/>
  <c r="U742" i="1"/>
  <c r="AU742" i="1" s="1"/>
  <c r="V471" i="1"/>
  <c r="AV471" i="1" s="1"/>
  <c r="V40" i="1"/>
  <c r="AV40" i="1" s="1"/>
  <c r="U40" i="1"/>
  <c r="AU40" i="1" s="1"/>
  <c r="U296" i="1"/>
  <c r="AU296" i="1" s="1"/>
  <c r="V296" i="1"/>
  <c r="AV296" i="1" s="1"/>
  <c r="U426" i="1"/>
  <c r="AU426" i="1" s="1"/>
  <c r="V426" i="1"/>
  <c r="AV426" i="1" s="1"/>
  <c r="V682" i="1"/>
  <c r="AV682" i="1" s="1"/>
  <c r="U682" i="1"/>
  <c r="V203" i="1"/>
  <c r="AV203" i="1" s="1"/>
  <c r="U203" i="1"/>
  <c r="AU203" i="1" s="1"/>
  <c r="U812" i="1"/>
  <c r="AU812" i="1" s="1"/>
  <c r="V812" i="1"/>
  <c r="AV812" i="1" s="1"/>
  <c r="U420" i="1"/>
  <c r="AU420" i="1" s="1"/>
  <c r="V420" i="1"/>
  <c r="AV420" i="1" s="1"/>
  <c r="V348" i="1"/>
  <c r="AV348" i="1" s="1"/>
  <c r="U348" i="1"/>
  <c r="AU348" i="1" s="1"/>
  <c r="U431" i="1"/>
  <c r="AU431" i="1" s="1"/>
  <c r="V431" i="1"/>
  <c r="AV431" i="1" s="1"/>
  <c r="V353" i="1"/>
  <c r="AV353" i="1" s="1"/>
  <c r="U848" i="1"/>
  <c r="AU848" i="1" s="1"/>
  <c r="V82" i="1"/>
  <c r="AV82" i="1" s="1"/>
  <c r="U82" i="1"/>
  <c r="AU82" i="1" s="1"/>
  <c r="U338" i="1"/>
  <c r="AU338" i="1" s="1"/>
  <c r="V338" i="1"/>
  <c r="AV338" i="1" s="1"/>
  <c r="V595" i="1"/>
  <c r="AV595" i="1" s="1"/>
  <c r="V594" i="1"/>
  <c r="AV594" i="1" s="1"/>
  <c r="U594" i="1"/>
  <c r="AU594" i="1" s="1"/>
  <c r="U212" i="1"/>
  <c r="AU212" i="1" s="1"/>
  <c r="V212" i="1"/>
  <c r="AV212" i="1" s="1"/>
  <c r="U724" i="1"/>
  <c r="AU724" i="1" s="1"/>
  <c r="V724" i="1"/>
  <c r="AV724" i="1" s="1"/>
  <c r="V725" i="1"/>
  <c r="AV725" i="1" s="1"/>
  <c r="V758" i="1"/>
  <c r="AV758" i="1" s="1"/>
  <c r="U758" i="1"/>
  <c r="AU758" i="1" s="1"/>
  <c r="V312" i="1"/>
  <c r="AV312" i="1" s="1"/>
  <c r="U312" i="1"/>
  <c r="AU312" i="1" s="1"/>
  <c r="U186" i="1"/>
  <c r="AU186" i="1" s="1"/>
  <c r="V186" i="1"/>
  <c r="AV186" i="1" s="1"/>
  <c r="U442" i="1"/>
  <c r="AU442" i="1" s="1"/>
  <c r="V442" i="1"/>
  <c r="AV442" i="1" s="1"/>
  <c r="U515" i="1"/>
  <c r="AU515" i="1" s="1"/>
  <c r="U715" i="1"/>
  <c r="V715" i="1"/>
  <c r="AV715" i="1" s="1"/>
  <c r="V556" i="1"/>
  <c r="AV556" i="1" s="1"/>
  <c r="U556" i="1"/>
  <c r="AU556" i="1" s="1"/>
  <c r="U97" i="1"/>
  <c r="AU97" i="1" s="1"/>
  <c r="V97" i="1"/>
  <c r="AV97" i="1" s="1"/>
  <c r="U546" i="1"/>
  <c r="AU546" i="1" s="1"/>
  <c r="V546" i="1"/>
  <c r="AV546" i="1" s="1"/>
  <c r="V334" i="1"/>
  <c r="AV334" i="1" s="1"/>
  <c r="U334" i="1"/>
  <c r="AU334" i="1" s="1"/>
  <c r="U850" i="1"/>
  <c r="AU850" i="1" s="1"/>
  <c r="V850" i="1"/>
  <c r="AV850" i="1" s="1"/>
  <c r="U523" i="1"/>
  <c r="AU523" i="1" s="1"/>
  <c r="V523" i="1"/>
  <c r="AV523" i="1" s="1"/>
  <c r="U779" i="1"/>
  <c r="AU779" i="1" s="1"/>
  <c r="V779" i="1"/>
  <c r="AV779" i="1" s="1"/>
  <c r="U364" i="1"/>
  <c r="AU364" i="1" s="1"/>
  <c r="V364" i="1"/>
  <c r="AV364" i="1" s="1"/>
  <c r="U620" i="1"/>
  <c r="AU620" i="1" s="1"/>
  <c r="V620" i="1"/>
  <c r="AV620" i="1" s="1"/>
  <c r="U349" i="1"/>
  <c r="AU349" i="1" s="1"/>
  <c r="U703" i="1"/>
  <c r="AU703" i="1" s="1"/>
  <c r="V703" i="1"/>
  <c r="AV703" i="1" s="1"/>
  <c r="V323" i="1"/>
  <c r="AV323" i="1" s="1"/>
  <c r="V368" i="1"/>
  <c r="AV368" i="1" s="1"/>
  <c r="V481" i="1"/>
  <c r="AV481" i="1" s="1"/>
  <c r="V609" i="1"/>
  <c r="AV609" i="1" s="1"/>
  <c r="V417" i="1"/>
  <c r="AV417" i="1" s="1"/>
  <c r="U417" i="1"/>
  <c r="AU417" i="1" s="1"/>
  <c r="U473" i="1"/>
  <c r="AU473" i="1" s="1"/>
  <c r="V98" i="1"/>
  <c r="AV98" i="1" s="1"/>
  <c r="U98" i="1"/>
  <c r="AU98" i="1" s="1"/>
  <c r="V354" i="1"/>
  <c r="AV354" i="1" s="1"/>
  <c r="U354" i="1"/>
  <c r="AU354" i="1" s="1"/>
  <c r="U610" i="1"/>
  <c r="AU610" i="1" s="1"/>
  <c r="V610" i="1"/>
  <c r="AV610" i="1" s="1"/>
  <c r="V484" i="1"/>
  <c r="AV484" i="1" s="1"/>
  <c r="U484" i="1"/>
  <c r="U740" i="1"/>
  <c r="AU740" i="1" s="1"/>
  <c r="V740" i="1"/>
  <c r="AV740" i="1" s="1"/>
  <c r="V85" i="1"/>
  <c r="AV85" i="1" s="1"/>
  <c r="V213" i="1"/>
  <c r="AV213" i="1" s="1"/>
  <c r="V341" i="1"/>
  <c r="AV341" i="1" s="1"/>
  <c r="V469" i="1"/>
  <c r="AV469" i="1" s="1"/>
  <c r="V597" i="1"/>
  <c r="AV597" i="1" s="1"/>
  <c r="U725" i="1"/>
  <c r="AU725" i="1" s="1"/>
  <c r="U262" i="1"/>
  <c r="AU262" i="1" s="1"/>
  <c r="V262" i="1"/>
  <c r="AV262" i="1" s="1"/>
  <c r="U518" i="1"/>
  <c r="AU518" i="1" s="1"/>
  <c r="V518" i="1"/>
  <c r="AV518" i="1" s="1"/>
  <c r="U774" i="1"/>
  <c r="AU774" i="1" s="1"/>
  <c r="V774" i="1"/>
  <c r="AV774" i="1" s="1"/>
  <c r="V231" i="1"/>
  <c r="AV231" i="1" s="1"/>
  <c r="V615" i="1"/>
  <c r="AV615" i="1" s="1"/>
  <c r="V727" i="1"/>
  <c r="AV727" i="1" s="1"/>
  <c r="U25" i="1"/>
  <c r="AU25" i="1" s="1"/>
  <c r="V72" i="1"/>
  <c r="AV72" i="1" s="1"/>
  <c r="U72" i="1"/>
  <c r="AU72" i="1" s="1"/>
  <c r="V329" i="1"/>
  <c r="AV329" i="1" s="1"/>
  <c r="U328" i="1"/>
  <c r="AU328" i="1" s="1"/>
  <c r="V328" i="1"/>
  <c r="AV328" i="1" s="1"/>
  <c r="U202" i="1"/>
  <c r="AU202" i="1" s="1"/>
  <c r="V202" i="1"/>
  <c r="AV202" i="1" s="1"/>
  <c r="U714" i="1"/>
  <c r="AU714" i="1" s="1"/>
  <c r="V714" i="1"/>
  <c r="AV714" i="1" s="1"/>
  <c r="U335" i="1"/>
  <c r="AU335" i="1" s="1"/>
  <c r="V335" i="1"/>
  <c r="AV335" i="1" s="1"/>
  <c r="V781" i="1"/>
  <c r="AV781" i="1" s="1"/>
  <c r="U780" i="1"/>
  <c r="AU780" i="1" s="1"/>
  <c r="V780" i="1"/>
  <c r="AV780" i="1" s="1"/>
  <c r="V608" i="1"/>
  <c r="AV608" i="1" s="1"/>
  <c r="U607" i="1"/>
  <c r="AU607" i="1" s="1"/>
  <c r="V607" i="1"/>
  <c r="AV607" i="1" s="1"/>
  <c r="U851" i="1"/>
  <c r="AU851" i="1" s="1"/>
  <c r="V851" i="1"/>
  <c r="AV851" i="1" s="1"/>
  <c r="V124" i="1"/>
  <c r="AV124" i="1" s="1"/>
  <c r="U124" i="1"/>
  <c r="AU124" i="1" s="1"/>
  <c r="U781" i="1"/>
  <c r="AU781" i="1" s="1"/>
  <c r="U464" i="1"/>
  <c r="AU464" i="1" s="1"/>
  <c r="V463" i="1"/>
  <c r="AV463" i="1" s="1"/>
  <c r="U463" i="1"/>
  <c r="AU463" i="1" s="1"/>
  <c r="V145" i="1"/>
  <c r="AV145" i="1" s="1"/>
  <c r="U368" i="1"/>
  <c r="AU368" i="1" s="1"/>
  <c r="V624" i="1"/>
  <c r="AV624" i="1" s="1"/>
  <c r="V433" i="1"/>
  <c r="AV433" i="1" s="1"/>
  <c r="U433" i="1"/>
  <c r="AU433" i="1" s="1"/>
  <c r="V689" i="1"/>
  <c r="AV689" i="1" s="1"/>
  <c r="U689" i="1"/>
  <c r="AU689" i="1" s="1"/>
  <c r="V755" i="1"/>
  <c r="AV755" i="1" s="1"/>
  <c r="V114" i="1"/>
  <c r="AV114" i="1" s="1"/>
  <c r="U114" i="1"/>
  <c r="AU114" i="1" s="1"/>
  <c r="U370" i="1"/>
  <c r="AU370" i="1" s="1"/>
  <c r="V370" i="1"/>
  <c r="AV370" i="1" s="1"/>
  <c r="U626" i="1"/>
  <c r="AU626" i="1" s="1"/>
  <c r="V626" i="1"/>
  <c r="AV626" i="1" s="1"/>
  <c r="U756" i="1"/>
  <c r="AU756" i="1" s="1"/>
  <c r="V756" i="1"/>
  <c r="AV756" i="1" s="1"/>
  <c r="U85" i="1"/>
  <c r="AU85" i="1" s="1"/>
  <c r="U213" i="1"/>
  <c r="U469" i="1"/>
  <c r="AU469" i="1" s="1"/>
  <c r="V726" i="1"/>
  <c r="AV726" i="1" s="1"/>
  <c r="U278" i="1"/>
  <c r="U279" i="1" s="1"/>
  <c r="V278" i="1"/>
  <c r="AV278" i="1" s="1"/>
  <c r="U790" i="1"/>
  <c r="V790" i="1"/>
  <c r="AV790" i="1" s="1"/>
  <c r="U231" i="1"/>
  <c r="AU231" i="1" s="1"/>
  <c r="V743" i="1"/>
  <c r="AV743" i="1" s="1"/>
  <c r="U88" i="1"/>
  <c r="AU88" i="1" s="1"/>
  <c r="V88" i="1"/>
  <c r="AV88" i="1" s="1"/>
  <c r="U344" i="1"/>
  <c r="AU344" i="1" s="1"/>
  <c r="V344" i="1"/>
  <c r="AV344" i="1" s="1"/>
  <c r="U218" i="1"/>
  <c r="AU218" i="1" s="1"/>
  <c r="V218" i="1"/>
  <c r="AV218" i="1" s="1"/>
  <c r="U474" i="1"/>
  <c r="AU474" i="1" s="1"/>
  <c r="V474" i="1"/>
  <c r="AV474" i="1" s="1"/>
  <c r="U730" i="1"/>
  <c r="V730" i="1"/>
  <c r="AV730" i="1" s="1"/>
  <c r="U300" i="1"/>
  <c r="AU300" i="1" s="1"/>
  <c r="V300" i="1"/>
  <c r="AV300" i="1" s="1"/>
  <c r="V639" i="1"/>
  <c r="AV639" i="1" s="1"/>
  <c r="U639" i="1"/>
  <c r="AU639" i="1" s="1"/>
  <c r="U290" i="1"/>
  <c r="AU290" i="1" s="1"/>
  <c r="V290" i="1"/>
  <c r="AV290" i="1" s="1"/>
  <c r="V199" i="1"/>
  <c r="AV199" i="1" s="1"/>
  <c r="U520" i="1"/>
  <c r="AU520" i="1" s="1"/>
  <c r="V520" i="1"/>
  <c r="AV520" i="1" s="1"/>
  <c r="U763" i="1"/>
  <c r="AU763" i="1" s="1"/>
  <c r="V763" i="1"/>
  <c r="AV763" i="1" s="1"/>
  <c r="U795" i="1"/>
  <c r="V795" i="1"/>
  <c r="AV795" i="1" s="1"/>
  <c r="V237" i="1"/>
  <c r="AV237" i="1" s="1"/>
  <c r="V493" i="1"/>
  <c r="AV493" i="1" s="1"/>
  <c r="V43" i="1"/>
  <c r="AV43" i="1" s="1"/>
  <c r="U43" i="1"/>
  <c r="AU43" i="1" s="1"/>
  <c r="V299" i="1"/>
  <c r="AV299" i="1" s="1"/>
  <c r="U299" i="1"/>
  <c r="AU299" i="1" s="1"/>
  <c r="V555" i="1"/>
  <c r="AV555" i="1" s="1"/>
  <c r="U555" i="1"/>
  <c r="AU555" i="1" s="1"/>
  <c r="U811" i="1"/>
  <c r="AU811" i="1" s="1"/>
  <c r="V811" i="1"/>
  <c r="AV811" i="1" s="1"/>
  <c r="V396" i="1"/>
  <c r="AV396" i="1" s="1"/>
  <c r="U396" i="1"/>
  <c r="U652" i="1"/>
  <c r="AU652" i="1" s="1"/>
  <c r="V652" i="1"/>
  <c r="AV652" i="1" s="1"/>
  <c r="V847" i="1"/>
  <c r="AV847" i="1" s="1"/>
  <c r="V479" i="1"/>
  <c r="AV479" i="1" s="1"/>
  <c r="U479" i="1"/>
  <c r="AU479" i="1" s="1"/>
  <c r="U735" i="1"/>
  <c r="AU735" i="1" s="1"/>
  <c r="V735" i="1"/>
  <c r="AV735" i="1" s="1"/>
  <c r="U624" i="1"/>
  <c r="AU624" i="1" s="1"/>
  <c r="U705" i="1"/>
  <c r="AU705" i="1" s="1"/>
  <c r="V705" i="1"/>
  <c r="AV705" i="1" s="1"/>
  <c r="V130" i="1"/>
  <c r="AV130" i="1" s="1"/>
  <c r="U130" i="1"/>
  <c r="AU130" i="1" s="1"/>
  <c r="U642" i="1"/>
  <c r="AU642" i="1" s="1"/>
  <c r="V642" i="1"/>
  <c r="AV642" i="1" s="1"/>
  <c r="V83" i="1"/>
  <c r="AV83" i="1" s="1"/>
  <c r="V860" i="1"/>
  <c r="AV860" i="1" s="1"/>
  <c r="U860" i="1"/>
  <c r="AU860" i="1" s="1"/>
  <c r="U260" i="1"/>
  <c r="AU260" i="1" s="1"/>
  <c r="V260" i="1"/>
  <c r="AV260" i="1" s="1"/>
  <c r="V516" i="1"/>
  <c r="AV516" i="1" s="1"/>
  <c r="U516" i="1"/>
  <c r="AU516" i="1" s="1"/>
  <c r="U772" i="1"/>
  <c r="AU772" i="1" s="1"/>
  <c r="V772" i="1"/>
  <c r="AV772" i="1" s="1"/>
  <c r="V101" i="1"/>
  <c r="AV101" i="1" s="1"/>
  <c r="V357" i="1"/>
  <c r="AV357" i="1" s="1"/>
  <c r="V613" i="1"/>
  <c r="AV613" i="1" s="1"/>
  <c r="U294" i="1"/>
  <c r="AU294" i="1" s="1"/>
  <c r="V294" i="1"/>
  <c r="AV294" i="1" s="1"/>
  <c r="U550" i="1"/>
  <c r="AU550" i="1" s="1"/>
  <c r="V550" i="1"/>
  <c r="AV550" i="1" s="1"/>
  <c r="U119" i="1"/>
  <c r="AU119" i="1" s="1"/>
  <c r="U247" i="1"/>
  <c r="AU247" i="1" s="1"/>
  <c r="V375" i="1"/>
  <c r="AV375" i="1" s="1"/>
  <c r="V503" i="1"/>
  <c r="AV503" i="1" s="1"/>
  <c r="V631" i="1"/>
  <c r="AV631" i="1" s="1"/>
  <c r="U743" i="1"/>
  <c r="AU743" i="1" s="1"/>
  <c r="U104" i="1"/>
  <c r="AU104" i="1" s="1"/>
  <c r="V104" i="1"/>
  <c r="AV104" i="1" s="1"/>
  <c r="U234" i="1"/>
  <c r="AU234" i="1" s="1"/>
  <c r="V234" i="1"/>
  <c r="AV234" i="1" s="1"/>
  <c r="U746" i="1"/>
  <c r="AU746" i="1" s="1"/>
  <c r="V746" i="1"/>
  <c r="AV746" i="1" s="1"/>
  <c r="V524" i="1"/>
  <c r="AV524" i="1" s="1"/>
  <c r="U524" i="1"/>
  <c r="U770" i="1"/>
  <c r="AU770" i="1" s="1"/>
  <c r="V770" i="1"/>
  <c r="AV770" i="1" s="1"/>
  <c r="U388" i="1"/>
  <c r="AU388" i="1" s="1"/>
  <c r="V388" i="1"/>
  <c r="AV388" i="1" s="1"/>
  <c r="V802" i="1"/>
  <c r="AV802" i="1" s="1"/>
  <c r="U802" i="1"/>
  <c r="AU802" i="1" s="1"/>
  <c r="U164" i="1"/>
  <c r="AU164" i="1" s="1"/>
  <c r="V164" i="1"/>
  <c r="AV164" i="1" s="1"/>
  <c r="U27" i="1"/>
  <c r="AU27" i="1" s="1"/>
  <c r="V27" i="1"/>
  <c r="AV27" i="1" s="1"/>
  <c r="V539" i="1"/>
  <c r="AV539" i="1" s="1"/>
  <c r="U539" i="1"/>
  <c r="AU539" i="1" s="1"/>
  <c r="U380" i="1"/>
  <c r="AU380" i="1" s="1"/>
  <c r="V380" i="1"/>
  <c r="AV380" i="1" s="1"/>
  <c r="V315" i="1"/>
  <c r="AV315" i="1" s="1"/>
  <c r="U315" i="1"/>
  <c r="U316" i="1" s="1"/>
  <c r="V571" i="1"/>
  <c r="AV571" i="1" s="1"/>
  <c r="U571" i="1"/>
  <c r="AU571" i="1" s="1"/>
  <c r="V412" i="1"/>
  <c r="AV412" i="1" s="1"/>
  <c r="U412" i="1"/>
  <c r="AU412" i="1" s="1"/>
  <c r="V668" i="1"/>
  <c r="AV668" i="1" s="1"/>
  <c r="U668" i="1"/>
  <c r="V233" i="1"/>
  <c r="AV233" i="1" s="1"/>
  <c r="V125" i="1"/>
  <c r="AV125" i="1" s="1"/>
  <c r="V381" i="1"/>
  <c r="AV381" i="1" s="1"/>
  <c r="V509" i="1"/>
  <c r="AV509" i="1" s="1"/>
  <c r="V494" i="1"/>
  <c r="AV494" i="1" s="1"/>
  <c r="U494" i="1"/>
  <c r="AU494" i="1" s="1"/>
  <c r="V495" i="1"/>
  <c r="AV495" i="1" s="1"/>
  <c r="U495" i="1"/>
  <c r="V640" i="1"/>
  <c r="AV640" i="1" s="1"/>
  <c r="U209" i="1"/>
  <c r="AU209" i="1" s="1"/>
  <c r="V209" i="1"/>
  <c r="AV209" i="1" s="1"/>
  <c r="U465" i="1"/>
  <c r="V465" i="1"/>
  <c r="AV465" i="1" s="1"/>
  <c r="V787" i="1"/>
  <c r="AV787" i="1" s="1"/>
  <c r="V146" i="1"/>
  <c r="AV146" i="1" s="1"/>
  <c r="U146" i="1"/>
  <c r="AU146" i="1" s="1"/>
  <c r="U402" i="1"/>
  <c r="AU402" i="1" s="1"/>
  <c r="V402" i="1"/>
  <c r="AV402" i="1" s="1"/>
  <c r="V658" i="1"/>
  <c r="AV658" i="1" s="1"/>
  <c r="U658" i="1"/>
  <c r="AU658" i="1" s="1"/>
  <c r="U83" i="1"/>
  <c r="AU83" i="1" s="1"/>
  <c r="V707" i="1"/>
  <c r="AV707" i="1" s="1"/>
  <c r="U276" i="1"/>
  <c r="AU276" i="1" s="1"/>
  <c r="V276" i="1"/>
  <c r="AV276" i="1" s="1"/>
  <c r="U532" i="1"/>
  <c r="V532" i="1"/>
  <c r="AV532" i="1" s="1"/>
  <c r="U788" i="1"/>
  <c r="AU788" i="1" s="1"/>
  <c r="V788" i="1"/>
  <c r="AV788" i="1" s="1"/>
  <c r="U101" i="1"/>
  <c r="AU101" i="1" s="1"/>
  <c r="U741" i="1"/>
  <c r="AU741" i="1" s="1"/>
  <c r="V310" i="1"/>
  <c r="AV310" i="1" s="1"/>
  <c r="U310" i="1"/>
  <c r="AU310" i="1" s="1"/>
  <c r="U566" i="1"/>
  <c r="AU566" i="1" s="1"/>
  <c r="V566" i="1"/>
  <c r="AV566" i="1" s="1"/>
  <c r="U822" i="1"/>
  <c r="V822" i="1"/>
  <c r="AV822" i="1" s="1"/>
  <c r="V247" i="1"/>
  <c r="AV247" i="1" s="1"/>
  <c r="U503" i="1"/>
  <c r="AU503" i="1" s="1"/>
  <c r="U376" i="1"/>
  <c r="AU376" i="1" s="1"/>
  <c r="V376" i="1"/>
  <c r="AV376" i="1" s="1"/>
  <c r="V506" i="1"/>
  <c r="AV506" i="1" s="1"/>
  <c r="U762" i="1"/>
  <c r="AU762" i="1" s="1"/>
  <c r="V762" i="1"/>
  <c r="AV762" i="1" s="1"/>
  <c r="V561" i="1"/>
  <c r="AV561" i="1" s="1"/>
  <c r="U561" i="1"/>
  <c r="AU561" i="1" s="1"/>
  <c r="V126" i="1"/>
  <c r="AV126" i="1" s="1"/>
  <c r="U126" i="1"/>
  <c r="AU126" i="1" s="1"/>
  <c r="U65" i="1"/>
  <c r="AU65" i="1" s="1"/>
  <c r="V65" i="1"/>
  <c r="AV65" i="1" s="1"/>
  <c r="U138" i="1"/>
  <c r="AU138" i="1" s="1"/>
  <c r="V138" i="1"/>
  <c r="AV138" i="1" s="1"/>
  <c r="U843" i="1"/>
  <c r="AU843" i="1" s="1"/>
  <c r="V843" i="1"/>
  <c r="AV843" i="1" s="1"/>
  <c r="U381" i="1"/>
  <c r="AU381" i="1" s="1"/>
  <c r="U509" i="1"/>
  <c r="AU509" i="1" s="1"/>
  <c r="V813" i="1"/>
  <c r="AV813" i="1" s="1"/>
  <c r="U127" i="1"/>
  <c r="AU127" i="1" s="1"/>
  <c r="U511" i="1"/>
  <c r="AU511" i="1" s="1"/>
  <c r="V511" i="1"/>
  <c r="AV511" i="1" s="1"/>
  <c r="U767" i="1"/>
  <c r="AU767" i="1" s="1"/>
  <c r="V767" i="1"/>
  <c r="AV767" i="1" s="1"/>
  <c r="V521" i="1"/>
  <c r="AV521" i="1" s="1"/>
  <c r="V512" i="1"/>
  <c r="AV512" i="1" s="1"/>
  <c r="U640" i="1"/>
  <c r="AU640" i="1" s="1"/>
  <c r="V768" i="1"/>
  <c r="AV768" i="1" s="1"/>
  <c r="V162" i="1"/>
  <c r="AV162" i="1" s="1"/>
  <c r="U162" i="1"/>
  <c r="AU162" i="1" s="1"/>
  <c r="U418" i="1"/>
  <c r="AU418" i="1" s="1"/>
  <c r="V418" i="1"/>
  <c r="AV418" i="1" s="1"/>
  <c r="U36" i="1"/>
  <c r="V36" i="1"/>
  <c r="AV36" i="1" s="1"/>
  <c r="V292" i="1"/>
  <c r="AV292" i="1" s="1"/>
  <c r="U292" i="1"/>
  <c r="AU292" i="1" s="1"/>
  <c r="V548" i="1"/>
  <c r="AV548" i="1" s="1"/>
  <c r="U548" i="1"/>
  <c r="AU548" i="1" s="1"/>
  <c r="V117" i="1"/>
  <c r="AV117" i="1" s="1"/>
  <c r="V245" i="1"/>
  <c r="AV245" i="1" s="1"/>
  <c r="V373" i="1"/>
  <c r="AV373" i="1" s="1"/>
  <c r="V629" i="1"/>
  <c r="AV629" i="1" s="1"/>
  <c r="V757" i="1"/>
  <c r="AV757" i="1" s="1"/>
  <c r="V70" i="1"/>
  <c r="AV70" i="1" s="1"/>
  <c r="U70" i="1"/>
  <c r="AU70" i="1" s="1"/>
  <c r="U326" i="1"/>
  <c r="AU326" i="1" s="1"/>
  <c r="V326" i="1"/>
  <c r="AV326" i="1" s="1"/>
  <c r="U582" i="1"/>
  <c r="V582" i="1"/>
  <c r="AV582" i="1" s="1"/>
  <c r="V391" i="1"/>
  <c r="AV391" i="1" s="1"/>
  <c r="V647" i="1"/>
  <c r="AV647" i="1" s="1"/>
  <c r="V392" i="1"/>
  <c r="AV392" i="1" s="1"/>
  <c r="U392" i="1"/>
  <c r="AU392" i="1" s="1"/>
  <c r="U266" i="1"/>
  <c r="AU266" i="1" s="1"/>
  <c r="V266" i="1"/>
  <c r="AV266" i="1" s="1"/>
  <c r="U522" i="1"/>
  <c r="AU522" i="1" s="1"/>
  <c r="V522" i="1"/>
  <c r="AV522" i="1" s="1"/>
  <c r="U778" i="1"/>
  <c r="AU778" i="1" s="1"/>
  <c r="V778" i="1"/>
  <c r="AV778" i="1" s="1"/>
  <c r="U351" i="1"/>
  <c r="AU351" i="1" s="1"/>
  <c r="V351" i="1"/>
  <c r="AV351" i="1" s="1"/>
  <c r="U577" i="1"/>
  <c r="AU577" i="1" s="1"/>
  <c r="V577" i="1"/>
  <c r="AV577" i="1" s="1"/>
  <c r="U264" i="1"/>
  <c r="AU264" i="1" s="1"/>
  <c r="V264" i="1"/>
  <c r="AV264" i="1" s="1"/>
  <c r="V349" i="1"/>
  <c r="AV349" i="1" s="1"/>
  <c r="V75" i="1"/>
  <c r="AV75" i="1" s="1"/>
  <c r="U75" i="1"/>
  <c r="AU75" i="1" s="1"/>
  <c r="V331" i="1"/>
  <c r="AV331" i="1" s="1"/>
  <c r="U331" i="1"/>
  <c r="AU331" i="1" s="1"/>
  <c r="U428" i="1"/>
  <c r="AU428" i="1" s="1"/>
  <c r="V428" i="1"/>
  <c r="AV428" i="1" s="1"/>
  <c r="U233" i="1"/>
  <c r="AU233" i="1" s="1"/>
  <c r="U125" i="1"/>
  <c r="AU125" i="1" s="1"/>
  <c r="V347" i="1"/>
  <c r="AV347" i="1" s="1"/>
  <c r="U347" i="1"/>
  <c r="AU347" i="1" s="1"/>
  <c r="V188" i="1"/>
  <c r="AV188" i="1" s="1"/>
  <c r="U653" i="1"/>
  <c r="AU653" i="1" s="1"/>
  <c r="U813" i="1"/>
  <c r="AU813" i="1" s="1"/>
  <c r="U527" i="1"/>
  <c r="AU527" i="1" s="1"/>
  <c r="V527" i="1"/>
  <c r="AV527" i="1" s="1"/>
  <c r="U521" i="1"/>
  <c r="AU521" i="1" s="1"/>
  <c r="V528" i="1"/>
  <c r="AV528" i="1" s="1"/>
  <c r="U641" i="1"/>
  <c r="AU641" i="1" s="1"/>
  <c r="U768" i="1"/>
  <c r="AU768" i="1" s="1"/>
  <c r="V163" i="1"/>
  <c r="AV163" i="1" s="1"/>
  <c r="V547" i="1"/>
  <c r="AV547" i="1" s="1"/>
  <c r="U434" i="1"/>
  <c r="AU434" i="1" s="1"/>
  <c r="V434" i="1"/>
  <c r="AV434" i="1" s="1"/>
  <c r="U690" i="1"/>
  <c r="AU690" i="1" s="1"/>
  <c r="V690" i="1"/>
  <c r="AV690" i="1" s="1"/>
  <c r="V115" i="1"/>
  <c r="AV115" i="1" s="1"/>
  <c r="V403" i="1"/>
  <c r="AV403" i="1" s="1"/>
  <c r="U52" i="1"/>
  <c r="AU52" i="1" s="1"/>
  <c r="V52" i="1"/>
  <c r="AV52" i="1" s="1"/>
  <c r="U308" i="1"/>
  <c r="AU308" i="1" s="1"/>
  <c r="V308" i="1"/>
  <c r="AV308" i="1" s="1"/>
  <c r="U564" i="1"/>
  <c r="AU564" i="1" s="1"/>
  <c r="V564" i="1"/>
  <c r="AV564" i="1" s="1"/>
  <c r="U117" i="1"/>
  <c r="AU117" i="1" s="1"/>
  <c r="U245" i="1"/>
  <c r="AU245" i="1" s="1"/>
  <c r="U373" i="1"/>
  <c r="AU373" i="1" s="1"/>
  <c r="U629" i="1"/>
  <c r="AU629" i="1" s="1"/>
  <c r="U757" i="1"/>
  <c r="AU757" i="1" s="1"/>
  <c r="V86" i="1"/>
  <c r="AV86" i="1" s="1"/>
  <c r="U86" i="1"/>
  <c r="AU86" i="1" s="1"/>
  <c r="U342" i="1"/>
  <c r="AU342" i="1" s="1"/>
  <c r="V342" i="1"/>
  <c r="AV342" i="1" s="1"/>
  <c r="U598" i="1"/>
  <c r="AU598" i="1" s="1"/>
  <c r="V598" i="1"/>
  <c r="AV598" i="1" s="1"/>
  <c r="V7" i="1"/>
  <c r="AV7" i="1" s="1"/>
  <c r="U263" i="1"/>
  <c r="AU263" i="1" s="1"/>
  <c r="U519" i="1"/>
  <c r="AU519" i="1" s="1"/>
  <c r="U775" i="1"/>
  <c r="AU775" i="1" s="1"/>
  <c r="U377" i="1"/>
  <c r="AU377" i="1" s="1"/>
  <c r="U26" i="1"/>
  <c r="AU26" i="1" s="1"/>
  <c r="V26" i="1"/>
  <c r="AV26" i="1" s="1"/>
  <c r="V538" i="1"/>
  <c r="AV538" i="1" s="1"/>
  <c r="U538" i="1"/>
  <c r="AU538" i="1" s="1"/>
  <c r="V794" i="1"/>
  <c r="AV794" i="1" s="1"/>
  <c r="U794" i="1"/>
  <c r="AU794" i="1" s="1"/>
  <c r="V358" i="1"/>
  <c r="AV358" i="1" s="1"/>
  <c r="U614" i="1"/>
  <c r="AU614" i="1" s="1"/>
  <c r="V614" i="1"/>
  <c r="AV614" i="1" s="1"/>
  <c r="U168" i="1"/>
  <c r="V168" i="1"/>
  <c r="AV168" i="1" s="1"/>
  <c r="U424" i="1"/>
  <c r="AU424" i="1" s="1"/>
  <c r="V424" i="1"/>
  <c r="AV424" i="1" s="1"/>
  <c r="U42" i="1"/>
  <c r="AU42" i="1" s="1"/>
  <c r="V42" i="1"/>
  <c r="AV42" i="1" s="1"/>
  <c r="U298" i="1"/>
  <c r="AU298" i="1" s="1"/>
  <c r="V298" i="1"/>
  <c r="AV298" i="1" s="1"/>
  <c r="U554" i="1"/>
  <c r="AU554" i="1" s="1"/>
  <c r="V554" i="1"/>
  <c r="AV554" i="1" s="1"/>
  <c r="U810" i="1"/>
  <c r="AU810" i="1" s="1"/>
  <c r="V810" i="1"/>
  <c r="AV810" i="1" s="1"/>
  <c r="U765" i="1"/>
  <c r="AU765" i="1" s="1"/>
  <c r="V764" i="1"/>
  <c r="AV764" i="1" s="1"/>
  <c r="U764" i="1"/>
  <c r="AU764" i="1" s="1"/>
  <c r="V754" i="1"/>
  <c r="AV754" i="1" s="1"/>
  <c r="U754" i="1"/>
  <c r="AU754" i="1" s="1"/>
  <c r="V363" i="1"/>
  <c r="AV363" i="1" s="1"/>
  <c r="U363" i="1"/>
  <c r="AU363" i="1" s="1"/>
  <c r="U460" i="1"/>
  <c r="AU460" i="1" s="1"/>
  <c r="V460" i="1"/>
  <c r="AV460" i="1" s="1"/>
  <c r="U287" i="1"/>
  <c r="AU287" i="1" s="1"/>
  <c r="V287" i="1"/>
  <c r="AV287" i="1" s="1"/>
  <c r="U799" i="1"/>
  <c r="V799" i="1"/>
  <c r="AV799" i="1" s="1"/>
  <c r="U257" i="1"/>
  <c r="AU257" i="1" s="1"/>
  <c r="V257" i="1"/>
  <c r="AV257" i="1" s="1"/>
  <c r="U450" i="1"/>
  <c r="AU450" i="1" s="1"/>
  <c r="V450" i="1"/>
  <c r="AV450" i="1" s="1"/>
  <c r="U68" i="1"/>
  <c r="AU68" i="1" s="1"/>
  <c r="V68" i="1"/>
  <c r="AV68" i="1" s="1"/>
  <c r="U389" i="1"/>
  <c r="AU389" i="1" s="1"/>
  <c r="U123" i="1"/>
  <c r="AU123" i="1" s="1"/>
  <c r="V123" i="1"/>
  <c r="AV123" i="1" s="1"/>
  <c r="V379" i="1"/>
  <c r="AV379" i="1" s="1"/>
  <c r="U379" i="1"/>
  <c r="AU379" i="1" s="1"/>
  <c r="V852" i="1"/>
  <c r="AV852" i="1" s="1"/>
  <c r="V476" i="1"/>
  <c r="AV476" i="1" s="1"/>
  <c r="U476" i="1"/>
  <c r="AU476" i="1" s="1"/>
  <c r="U732" i="1"/>
  <c r="AU732" i="1" s="1"/>
  <c r="V732" i="1"/>
  <c r="AV732" i="1" s="1"/>
  <c r="U29" i="1"/>
  <c r="AU29" i="1" s="1"/>
  <c r="V285" i="1"/>
  <c r="AV285" i="1" s="1"/>
  <c r="U829" i="1"/>
  <c r="AU829" i="1" s="1"/>
  <c r="V159" i="1"/>
  <c r="AV159" i="1" s="1"/>
  <c r="U303" i="1"/>
  <c r="AU303" i="1" s="1"/>
  <c r="V303" i="1"/>
  <c r="AV303" i="1" s="1"/>
  <c r="U559" i="1"/>
  <c r="AU559" i="1" s="1"/>
  <c r="V559" i="1"/>
  <c r="AV559" i="1" s="1"/>
  <c r="U451" i="1"/>
  <c r="AU451" i="1" s="1"/>
  <c r="V416" i="1"/>
  <c r="AV416" i="1" s="1"/>
  <c r="V273" i="1"/>
  <c r="AV273" i="1" s="1"/>
  <c r="U273" i="1"/>
  <c r="AU273" i="1" s="1"/>
  <c r="U529" i="1"/>
  <c r="AU529" i="1" s="1"/>
  <c r="V529" i="1"/>
  <c r="AV529" i="1" s="1"/>
  <c r="U785" i="1"/>
  <c r="AU785" i="1" s="1"/>
  <c r="V785" i="1"/>
  <c r="AV785" i="1" s="1"/>
  <c r="V210" i="1"/>
  <c r="AV210" i="1" s="1"/>
  <c r="U210" i="1"/>
  <c r="AU210" i="1" s="1"/>
  <c r="V116" i="1"/>
  <c r="AV116" i="1" s="1"/>
  <c r="V771" i="1"/>
  <c r="AV771" i="1" s="1"/>
  <c r="V340" i="1"/>
  <c r="AV340" i="1" s="1"/>
  <c r="U340" i="1"/>
  <c r="AU340" i="1" s="1"/>
  <c r="U596" i="1"/>
  <c r="AU596" i="1" s="1"/>
  <c r="V596" i="1"/>
  <c r="AV596" i="1" s="1"/>
  <c r="V389" i="1"/>
  <c r="AV389" i="1" s="1"/>
  <c r="V661" i="1"/>
  <c r="AV661" i="1" s="1"/>
  <c r="V773" i="1"/>
  <c r="AV773" i="1" s="1"/>
  <c r="U118" i="1"/>
  <c r="AU118" i="1" s="1"/>
  <c r="V118" i="1"/>
  <c r="AV118" i="1" s="1"/>
  <c r="V374" i="1"/>
  <c r="AV374" i="1" s="1"/>
  <c r="U374" i="1"/>
  <c r="AU374" i="1" s="1"/>
  <c r="V630" i="1"/>
  <c r="AV630" i="1" s="1"/>
  <c r="U630" i="1"/>
  <c r="AU630" i="1" s="1"/>
  <c r="V184" i="1"/>
  <c r="AV184" i="1" s="1"/>
  <c r="U184" i="1"/>
  <c r="AU184" i="1" s="1"/>
  <c r="U440" i="1"/>
  <c r="AU440" i="1" s="1"/>
  <c r="V440" i="1"/>
  <c r="AV440" i="1" s="1"/>
  <c r="U314" i="1"/>
  <c r="AU314" i="1" s="1"/>
  <c r="V314" i="1"/>
  <c r="AV314" i="1" s="1"/>
  <c r="V570" i="1"/>
  <c r="AV570" i="1" s="1"/>
  <c r="U570" i="1"/>
  <c r="AU570" i="1" s="1"/>
  <c r="U204" i="1"/>
  <c r="AU204" i="1" s="1"/>
  <c r="V204" i="1"/>
  <c r="AV204" i="1" s="1"/>
  <c r="V288" i="1"/>
  <c r="AV288" i="1" s="1"/>
  <c r="U513" i="1"/>
  <c r="AU513" i="1" s="1"/>
  <c r="V513" i="1"/>
  <c r="AV513" i="1" s="1"/>
  <c r="U769" i="1"/>
  <c r="AU769" i="1" s="1"/>
  <c r="V769" i="1"/>
  <c r="AV769" i="1" s="1"/>
  <c r="V194" i="1"/>
  <c r="AV194" i="1" s="1"/>
  <c r="U194" i="1"/>
  <c r="AU194" i="1" s="1"/>
  <c r="V706" i="1"/>
  <c r="AV706" i="1" s="1"/>
  <c r="U706" i="1"/>
  <c r="AU706" i="1" s="1"/>
  <c r="U324" i="1"/>
  <c r="AU324" i="1" s="1"/>
  <c r="V324" i="1"/>
  <c r="AV324" i="1" s="1"/>
  <c r="U580" i="1"/>
  <c r="AU580" i="1" s="1"/>
  <c r="V580" i="1"/>
  <c r="AV580" i="1" s="1"/>
  <c r="U836" i="1"/>
  <c r="V836" i="1"/>
  <c r="AV836" i="1" s="1"/>
  <c r="V645" i="1"/>
  <c r="AV645" i="1" s="1"/>
  <c r="V103" i="1"/>
  <c r="AV103" i="1" s="1"/>
  <c r="U102" i="1"/>
  <c r="AU102" i="1" s="1"/>
  <c r="V102" i="1"/>
  <c r="AV102" i="1" s="1"/>
  <c r="U139" i="1"/>
  <c r="V139" i="1"/>
  <c r="AV139" i="1" s="1"/>
  <c r="U395" i="1"/>
  <c r="AU395" i="1" s="1"/>
  <c r="V395" i="1"/>
  <c r="AV395" i="1" s="1"/>
  <c r="V651" i="1"/>
  <c r="AV651" i="1" s="1"/>
  <c r="U651" i="1"/>
  <c r="AU651" i="1" s="1"/>
  <c r="U236" i="1"/>
  <c r="AU236" i="1" s="1"/>
  <c r="V236" i="1"/>
  <c r="AV236" i="1" s="1"/>
  <c r="U492" i="1"/>
  <c r="AU492" i="1" s="1"/>
  <c r="V492" i="1"/>
  <c r="AV492" i="1" s="1"/>
  <c r="U748" i="1"/>
  <c r="AU748" i="1" s="1"/>
  <c r="V748" i="1"/>
  <c r="AV748" i="1" s="1"/>
  <c r="U575" i="1"/>
  <c r="AU575" i="1" s="1"/>
  <c r="V575" i="1"/>
  <c r="AV575" i="1" s="1"/>
  <c r="U416" i="1"/>
  <c r="AU416" i="1" s="1"/>
  <c r="V289" i="1"/>
  <c r="AV289" i="1" s="1"/>
  <c r="U289" i="1"/>
  <c r="AU289" i="1" s="1"/>
  <c r="U801" i="1"/>
  <c r="AU801" i="1" s="1"/>
  <c r="V801" i="1"/>
  <c r="AV801" i="1" s="1"/>
  <c r="U195" i="1"/>
  <c r="AU195" i="1" s="1"/>
  <c r="V226" i="1"/>
  <c r="AV226" i="1" s="1"/>
  <c r="U226" i="1"/>
  <c r="U227" i="1" s="1"/>
  <c r="V482" i="1"/>
  <c r="AV482" i="1" s="1"/>
  <c r="U482" i="1"/>
  <c r="AU482" i="1" s="1"/>
  <c r="U738" i="1"/>
  <c r="AU738" i="1" s="1"/>
  <c r="V738" i="1"/>
  <c r="AV738" i="1" s="1"/>
  <c r="U771" i="1"/>
  <c r="AU771" i="1" s="1"/>
  <c r="V356" i="1"/>
  <c r="AV356" i="1" s="1"/>
  <c r="U356" i="1"/>
  <c r="AU356" i="1" s="1"/>
  <c r="U612" i="1"/>
  <c r="AU612" i="1" s="1"/>
  <c r="V612" i="1"/>
  <c r="AV612" i="1" s="1"/>
  <c r="U661" i="1"/>
  <c r="AU661" i="1" s="1"/>
  <c r="V425" i="1"/>
  <c r="AV425" i="1" s="1"/>
  <c r="V390" i="1"/>
  <c r="AV390" i="1" s="1"/>
  <c r="U390" i="1"/>
  <c r="AU390" i="1" s="1"/>
  <c r="U646" i="1"/>
  <c r="AU646" i="1" s="1"/>
  <c r="V646" i="1"/>
  <c r="AV646" i="1" s="1"/>
  <c r="V167" i="1"/>
  <c r="AV167" i="1" s="1"/>
  <c r="V295" i="1"/>
  <c r="AV295" i="1" s="1"/>
  <c r="U423" i="1"/>
  <c r="AU423" i="1" s="1"/>
  <c r="U551" i="1"/>
  <c r="AU551" i="1" s="1"/>
  <c r="U663" i="1"/>
  <c r="V664" i="1" s="1"/>
  <c r="AV664" i="1" s="1"/>
  <c r="U200" i="1"/>
  <c r="AU200" i="1" s="1"/>
  <c r="V200" i="1"/>
  <c r="AV200" i="1" s="1"/>
  <c r="V457" i="1"/>
  <c r="AV457" i="1" s="1"/>
  <c r="U456" i="1"/>
  <c r="AU456" i="1" s="1"/>
  <c r="V456" i="1"/>
  <c r="AV456" i="1" s="1"/>
  <c r="U74" i="1"/>
  <c r="AU74" i="1" s="1"/>
  <c r="V74" i="1"/>
  <c r="AV74" i="1" s="1"/>
  <c r="U330" i="1"/>
  <c r="AU330" i="1" s="1"/>
  <c r="V330" i="1"/>
  <c r="AV330" i="1" s="1"/>
  <c r="V842" i="1"/>
  <c r="AV842" i="1" s="1"/>
  <c r="U842" i="1"/>
  <c r="AU842" i="1" s="1"/>
  <c r="AO3" i="1"/>
  <c r="AL3" i="1"/>
  <c r="AP3" i="1" s="1"/>
  <c r="AW3" i="1" a="1"/>
  <c r="AW3" i="1" s="1"/>
  <c r="U3" i="1"/>
  <c r="AU3" i="1" s="1"/>
  <c r="V3" i="1"/>
  <c r="AV3" i="1" s="1"/>
  <c r="AX3" i="1" a="1"/>
  <c r="AX3" i="1" s="1"/>
  <c r="AB4" i="1"/>
  <c r="AC4" i="1" s="1"/>
  <c r="AY3" i="1" a="1"/>
  <c r="AY3" i="1" s="1"/>
  <c r="AZ3" i="1" a="1"/>
  <c r="AZ3" i="1" s="1"/>
  <c r="U404" i="1" l="1"/>
  <c r="U783" i="1"/>
  <c r="U8" i="1"/>
  <c r="V8" i="1"/>
  <c r="AV8" i="1" s="1"/>
  <c r="U44" i="1"/>
  <c r="V783" i="1"/>
  <c r="AV783" i="1" s="1"/>
  <c r="AO435" i="1"/>
  <c r="AJ379" i="1"/>
  <c r="AK435" i="1"/>
  <c r="AK436" i="1" s="1"/>
  <c r="U120" i="1"/>
  <c r="U121" i="1" s="1"/>
  <c r="AU121" i="1" s="1"/>
  <c r="V120" i="1"/>
  <c r="AV120" i="1" s="1"/>
  <c r="AJ195" i="1"/>
  <c r="AJ196" i="1" s="1"/>
  <c r="AJ197" i="1" s="1"/>
  <c r="U90" i="1"/>
  <c r="AK195" i="1"/>
  <c r="AK196" i="1" s="1"/>
  <c r="AK197" i="1" s="1"/>
  <c r="AJ155" i="1"/>
  <c r="AL155" i="1" s="1"/>
  <c r="AP155" i="1" s="1"/>
  <c r="AP156" i="1" s="1"/>
  <c r="AJ381" i="1"/>
  <c r="AP29" i="1"/>
  <c r="AQ621" i="1"/>
  <c r="AK621" i="1"/>
  <c r="V48" i="1"/>
  <c r="AV48" i="1" s="1"/>
  <c r="AJ849" i="1"/>
  <c r="AQ736" i="1"/>
  <c r="AQ737" i="1" s="1"/>
  <c r="AK20" i="1"/>
  <c r="AO598" i="1"/>
  <c r="AK858" i="1"/>
  <c r="U458" i="1"/>
  <c r="U459" i="1" s="1"/>
  <c r="AU459" i="1" s="1"/>
  <c r="U48" i="1"/>
  <c r="V458" i="1"/>
  <c r="AV458" i="1" s="1"/>
  <c r="U600" i="1"/>
  <c r="AQ808" i="1"/>
  <c r="AJ417" i="1"/>
  <c r="AJ418" i="1" s="1"/>
  <c r="AJ151" i="1"/>
  <c r="AJ152" i="1" s="1"/>
  <c r="AL152" i="1" s="1"/>
  <c r="AP152" i="1" s="1"/>
  <c r="AP153" i="1" s="1"/>
  <c r="AJ504" i="1"/>
  <c r="AJ25" i="1"/>
  <c r="AJ843" i="1"/>
  <c r="AJ583" i="1"/>
  <c r="V44" i="1"/>
  <c r="AV44" i="1" s="1"/>
  <c r="AJ711" i="1"/>
  <c r="AL711" i="1" s="1"/>
  <c r="AP711" i="1" s="1"/>
  <c r="AQ746" i="1"/>
  <c r="AQ747" i="1" s="1"/>
  <c r="AP798" i="1"/>
  <c r="AJ746" i="1"/>
  <c r="AL746" i="1" s="1"/>
  <c r="AP746" i="1" s="1"/>
  <c r="AP747" i="1" s="1"/>
  <c r="AQ386" i="1"/>
  <c r="AQ387" i="1" s="1"/>
  <c r="V759" i="1"/>
  <c r="AV759" i="1" s="1"/>
  <c r="AQ685" i="1"/>
  <c r="AQ686" i="1" s="1"/>
  <c r="AQ687" i="1" s="1"/>
  <c r="AP533" i="1"/>
  <c r="AJ736" i="1"/>
  <c r="AL736" i="1" s="1"/>
  <c r="AP736" i="1" s="1"/>
  <c r="AP737" i="1" s="1"/>
  <c r="AQ45" i="1"/>
  <c r="AQ46" i="1" s="1"/>
  <c r="AQ704" i="1"/>
  <c r="AQ581" i="1"/>
  <c r="AQ152" i="1"/>
  <c r="AQ153" i="1" s="1"/>
  <c r="AJ270" i="1"/>
  <c r="V238" i="1"/>
  <c r="AV238" i="1" s="1"/>
  <c r="AK164" i="1"/>
  <c r="AQ439" i="1"/>
  <c r="AQ471" i="1"/>
  <c r="AQ472" i="1" s="1"/>
  <c r="AQ473" i="1" s="1"/>
  <c r="AK685" i="1"/>
  <c r="AK581" i="1"/>
  <c r="AQ798" i="1"/>
  <c r="U238" i="1"/>
  <c r="AK476" i="1"/>
  <c r="AP439" i="1"/>
  <c r="AP169" i="1"/>
  <c r="AP170" i="1" s="1"/>
  <c r="AJ685" i="1"/>
  <c r="AL685" i="1" s="1"/>
  <c r="AP685" i="1" s="1"/>
  <c r="AP686" i="1" s="1"/>
  <c r="AP687" i="1" s="1"/>
  <c r="AJ19" i="1"/>
  <c r="AJ20" i="1" s="1"/>
  <c r="AQ212" i="1"/>
  <c r="AJ523" i="1"/>
  <c r="AO327" i="1"/>
  <c r="AS327" i="1" s="1"/>
  <c r="AK439" i="1"/>
  <c r="AO169" i="1"/>
  <c r="AO170" i="1" s="1"/>
  <c r="AQ425" i="1"/>
  <c r="AQ426" i="1" s="1"/>
  <c r="AQ427" i="1" s="1"/>
  <c r="AQ428" i="1" s="1"/>
  <c r="AJ232" i="1"/>
  <c r="AJ233" i="1" s="1"/>
  <c r="AJ535" i="1"/>
  <c r="AK212" i="1"/>
  <c r="AK533" i="1"/>
  <c r="AO767" i="1"/>
  <c r="AJ433" i="1"/>
  <c r="AL433" i="1" s="1"/>
  <c r="AP433" i="1" s="1"/>
  <c r="AP434" i="1" s="1"/>
  <c r="AP435" i="1" s="1"/>
  <c r="AP436" i="1" s="1"/>
  <c r="AQ275" i="1"/>
  <c r="AP553" i="1"/>
  <c r="AP554" i="1" s="1"/>
  <c r="AP555" i="1" s="1"/>
  <c r="AJ616" i="1"/>
  <c r="AJ425" i="1"/>
  <c r="AJ426" i="1" s="1"/>
  <c r="AJ427" i="1" s="1"/>
  <c r="AJ428" i="1" s="1"/>
  <c r="AJ429" i="1" s="1"/>
  <c r="AJ430" i="1" s="1"/>
  <c r="AJ431" i="1" s="1"/>
  <c r="AJ432" i="1" s="1"/>
  <c r="AK739" i="1"/>
  <c r="AK740" i="1" s="1"/>
  <c r="AQ496" i="1"/>
  <c r="AQ497" i="1" s="1"/>
  <c r="AQ498" i="1" s="1"/>
  <c r="AQ499" i="1" s="1"/>
  <c r="AQ500" i="1" s="1"/>
  <c r="AQ501" i="1" s="1"/>
  <c r="AQ502" i="1" s="1"/>
  <c r="AJ547" i="1"/>
  <c r="AK178" i="1"/>
  <c r="AK425" i="1"/>
  <c r="AK426" i="1" s="1"/>
  <c r="AK427" i="1" s="1"/>
  <c r="AK428" i="1" s="1"/>
  <c r="AK429" i="1" s="1"/>
  <c r="AJ739" i="1"/>
  <c r="AJ740" i="1" s="1"/>
  <c r="AQ579" i="1"/>
  <c r="V663" i="1"/>
  <c r="AV663" i="1" s="1"/>
  <c r="V19" i="1"/>
  <c r="AV19" i="1" s="1"/>
  <c r="AQ216" i="1"/>
  <c r="AP425" i="1"/>
  <c r="AP426" i="1" s="1"/>
  <c r="AP427" i="1" s="1"/>
  <c r="AP428" i="1" s="1"/>
  <c r="AQ739" i="1"/>
  <c r="AQ740" i="1" s="1"/>
  <c r="AP496" i="1"/>
  <c r="AP497" i="1" s="1"/>
  <c r="AP498" i="1" s="1"/>
  <c r="AQ317" i="1"/>
  <c r="V267" i="1"/>
  <c r="AV267" i="1" s="1"/>
  <c r="U19" i="1"/>
  <c r="V20" i="1" s="1"/>
  <c r="AV20" i="1" s="1"/>
  <c r="AP94" i="1"/>
  <c r="AO216" i="1"/>
  <c r="AN216" i="1" s="1"/>
  <c r="AR216" i="1" s="1"/>
  <c r="AK627" i="1"/>
  <c r="AQ723" i="1"/>
  <c r="AQ724" i="1" s="1"/>
  <c r="U267" i="1"/>
  <c r="U258" i="1"/>
  <c r="AQ533" i="1"/>
  <c r="AQ711" i="1"/>
  <c r="AJ604" i="1"/>
  <c r="AP317" i="1"/>
  <c r="AK723" i="1"/>
  <c r="AK724" i="1" s="1"/>
  <c r="AJ592" i="1"/>
  <c r="AL592" i="1" s="1"/>
  <c r="AP592" i="1" s="1"/>
  <c r="AO241" i="1"/>
  <c r="AO242" i="1" s="1"/>
  <c r="AS242" i="1" s="1"/>
  <c r="AJ314" i="1"/>
  <c r="U759" i="1"/>
  <c r="U196" i="1"/>
  <c r="AU196" i="1" s="1"/>
  <c r="AK595" i="1"/>
  <c r="AK596" i="1" s="1"/>
  <c r="AK597" i="1" s="1"/>
  <c r="AK598" i="1" s="1"/>
  <c r="AK114" i="1"/>
  <c r="AQ291" i="1"/>
  <c r="AK122" i="1"/>
  <c r="AQ106" i="1"/>
  <c r="AQ107" i="1" s="1"/>
  <c r="AP241" i="1"/>
  <c r="AP242" i="1" s="1"/>
  <c r="AP734" i="1"/>
  <c r="AP735" i="1" s="1"/>
  <c r="AK343" i="1"/>
  <c r="AK344" i="1" s="1"/>
  <c r="AJ304" i="1"/>
  <c r="AJ305" i="1" s="1"/>
  <c r="AJ306" i="1" s="1"/>
  <c r="AK291" i="1"/>
  <c r="AK292" i="1" s="1"/>
  <c r="AP122" i="1"/>
  <c r="AQ576" i="1"/>
  <c r="AQ577" i="1" s="1"/>
  <c r="AK129" i="1"/>
  <c r="AK130" i="1" s="1"/>
  <c r="AK131" i="1" s="1"/>
  <c r="U148" i="1"/>
  <c r="AQ199" i="1"/>
  <c r="AP343" i="1"/>
  <c r="AP344" i="1" s="1"/>
  <c r="AJ389" i="1"/>
  <c r="AQ61" i="1"/>
  <c r="AQ62" i="1" s="1"/>
  <c r="AP767" i="1"/>
  <c r="AP768" i="1" s="1"/>
  <c r="AP769" i="1" s="1"/>
  <c r="AK551" i="1"/>
  <c r="AS442" i="1"/>
  <c r="AN442" i="1"/>
  <c r="AR442" i="1" s="1"/>
  <c r="AS354" i="1"/>
  <c r="AN354" i="1"/>
  <c r="AR354" i="1" s="1"/>
  <c r="AN384" i="1"/>
  <c r="AR384" i="1" s="1"/>
  <c r="AS384" i="1"/>
  <c r="AL106" i="1"/>
  <c r="AP106" i="1" s="1"/>
  <c r="AP107" i="1" s="1"/>
  <c r="AJ107" i="1"/>
  <c r="AJ108" i="1" s="1"/>
  <c r="AS480" i="1"/>
  <c r="AN480" i="1"/>
  <c r="AR480" i="1" s="1"/>
  <c r="AN58" i="1"/>
  <c r="AR58" i="1" s="1"/>
  <c r="AS58" i="1"/>
  <c r="AO59" i="1"/>
  <c r="AL749" i="1"/>
  <c r="AP749" i="1" s="1"/>
  <c r="AP750" i="1" s="1"/>
  <c r="AJ750" i="1"/>
  <c r="AN713" i="1"/>
  <c r="AR713" i="1" s="1"/>
  <c r="AS713" i="1"/>
  <c r="AO714" i="1"/>
  <c r="AN181" i="1"/>
  <c r="AR181" i="1" s="1"/>
  <c r="AS181" i="1"/>
  <c r="AN471" i="1"/>
  <c r="AR471" i="1" s="1"/>
  <c r="AS471" i="1"/>
  <c r="AO472" i="1"/>
  <c r="AS143" i="1"/>
  <c r="AN143" i="1"/>
  <c r="AR143" i="1" s="1"/>
  <c r="AS841" i="1"/>
  <c r="AN841" i="1"/>
  <c r="AR841" i="1" s="1"/>
  <c r="AS309" i="1"/>
  <c r="AN309" i="1"/>
  <c r="AR309" i="1" s="1"/>
  <c r="AN739" i="1"/>
  <c r="AR739" i="1" s="1"/>
  <c r="AS739" i="1"/>
  <c r="AO740" i="1"/>
  <c r="AN71" i="1"/>
  <c r="AR71" i="1" s="1"/>
  <c r="AS71" i="1"/>
  <c r="AS798" i="1"/>
  <c r="AN798" i="1"/>
  <c r="AR798" i="1" s="1"/>
  <c r="AN837" i="1"/>
  <c r="AR837" i="1" s="1"/>
  <c r="AS837" i="1"/>
  <c r="AN832" i="1"/>
  <c r="AR832" i="1" s="1"/>
  <c r="AS832" i="1"/>
  <c r="AO833" i="1"/>
  <c r="U228" i="1"/>
  <c r="AU228" i="1" s="1"/>
  <c r="AU227" i="1"/>
  <c r="V228" i="1"/>
  <c r="AV228" i="1" s="1"/>
  <c r="U108" i="1"/>
  <c r="AU108" i="1" s="1"/>
  <c r="AU107" i="1"/>
  <c r="AS533" i="1"/>
  <c r="AN533" i="1"/>
  <c r="AR533" i="1" s="1"/>
  <c r="AO426" i="1"/>
  <c r="AS425" i="1"/>
  <c r="AN425" i="1"/>
  <c r="AR425" i="1" s="1"/>
  <c r="AS170" i="1"/>
  <c r="AN170" i="1"/>
  <c r="AR170" i="1" s="1"/>
  <c r="AS391" i="1"/>
  <c r="AN391" i="1"/>
  <c r="AR391" i="1" s="1"/>
  <c r="AS277" i="1"/>
  <c r="AN277" i="1"/>
  <c r="AR277" i="1" s="1"/>
  <c r="AJ225" i="1"/>
  <c r="AL224" i="1"/>
  <c r="AP224" i="1" s="1"/>
  <c r="AJ61" i="1"/>
  <c r="AJ62" i="1" s="1"/>
  <c r="AL62" i="1" s="1"/>
  <c r="AP62" i="1" s="1"/>
  <c r="AL60" i="1"/>
  <c r="AP60" i="1" s="1"/>
  <c r="AP61" i="1" s="1"/>
  <c r="AJ146" i="1"/>
  <c r="AL145" i="1"/>
  <c r="AP145" i="1" s="1"/>
  <c r="AS618" i="1"/>
  <c r="AN618" i="1"/>
  <c r="AR618" i="1" s="1"/>
  <c r="V617" i="1"/>
  <c r="AV617" i="1" s="1"/>
  <c r="AU616" i="1"/>
  <c r="AJ138" i="1"/>
  <c r="AL137" i="1"/>
  <c r="AP137" i="1" s="1"/>
  <c r="AP138" i="1" s="1"/>
  <c r="AS114" i="1"/>
  <c r="AN114" i="1"/>
  <c r="AR114" i="1" s="1"/>
  <c r="AL171" i="1"/>
  <c r="AP171" i="1" s="1"/>
  <c r="AP172" i="1" s="1"/>
  <c r="AP173" i="1" s="1"/>
  <c r="AJ172" i="1"/>
  <c r="AJ173" i="1" s="1"/>
  <c r="AN644" i="1"/>
  <c r="AR644" i="1" s="1"/>
  <c r="AS644" i="1"/>
  <c r="AO645" i="1"/>
  <c r="AO492" i="1"/>
  <c r="AP492" i="1"/>
  <c r="AK492" i="1"/>
  <c r="AJ492" i="1"/>
  <c r="AQ492" i="1"/>
  <c r="AN327" i="1"/>
  <c r="AR327" i="1" s="1"/>
  <c r="AJ691" i="1"/>
  <c r="AL691" i="1" s="1"/>
  <c r="AP691" i="1" s="1"/>
  <c r="AK691" i="1"/>
  <c r="AQ691" i="1"/>
  <c r="AO319" i="1"/>
  <c r="AO320" i="1" s="1"/>
  <c r="AK319" i="1"/>
  <c r="AK320" i="1" s="1"/>
  <c r="AK321" i="1" s="1"/>
  <c r="AJ319" i="1"/>
  <c r="AJ320" i="1" s="1"/>
  <c r="AJ321" i="1" s="1"/>
  <c r="AL321" i="1" s="1"/>
  <c r="AP321" i="1" s="1"/>
  <c r="AO482" i="1"/>
  <c r="AO823" i="1"/>
  <c r="AK823" i="1"/>
  <c r="AJ669" i="1"/>
  <c r="AL669" i="1" s="1"/>
  <c r="AP669" i="1" s="1"/>
  <c r="AK669" i="1"/>
  <c r="AJ32" i="1"/>
  <c r="AJ348" i="1"/>
  <c r="AN191" i="1"/>
  <c r="AR191" i="1" s="1"/>
  <c r="AS191" i="1"/>
  <c r="AN788" i="1"/>
  <c r="AR788" i="1" s="1"/>
  <c r="AS788" i="1"/>
  <c r="AS107" i="1"/>
  <c r="AN107" i="1"/>
  <c r="AR107" i="1" s="1"/>
  <c r="AN73" i="1"/>
  <c r="AR73" i="1" s="1"/>
  <c r="AS73" i="1"/>
  <c r="AP143" i="1"/>
  <c r="AP144" i="1" s="1"/>
  <c r="AJ756" i="1"/>
  <c r="AJ757" i="1" s="1"/>
  <c r="AK338" i="1"/>
  <c r="AK339" i="1" s="1"/>
  <c r="AK340" i="1" s="1"/>
  <c r="AK341" i="1" s="1"/>
  <c r="AN561" i="1"/>
  <c r="AR561" i="1" s="1"/>
  <c r="AS561" i="1"/>
  <c r="AS724" i="1"/>
  <c r="AN724" i="1"/>
  <c r="AR724" i="1" s="1"/>
  <c r="AO283" i="1"/>
  <c r="AN282" i="1"/>
  <c r="AR282" i="1" s="1"/>
  <c r="AS282" i="1"/>
  <c r="AN468" i="1"/>
  <c r="AR468" i="1" s="1"/>
  <c r="AS468" i="1"/>
  <c r="AO54" i="1"/>
  <c r="AN53" i="1"/>
  <c r="AR53" i="1" s="1"/>
  <c r="AS53" i="1"/>
  <c r="AQ292" i="1"/>
  <c r="AN699" i="1"/>
  <c r="AR699" i="1" s="1"/>
  <c r="AS699" i="1"/>
  <c r="AQ592" i="1"/>
  <c r="AJ362" i="1"/>
  <c r="AL362" i="1" s="1"/>
  <c r="AP362" i="1" s="1"/>
  <c r="AJ847" i="1"/>
  <c r="AL847" i="1" s="1"/>
  <c r="AP847" i="1" s="1"/>
  <c r="AO549" i="1"/>
  <c r="AO90" i="1"/>
  <c r="AQ816" i="1"/>
  <c r="AQ817" i="1" s="1"/>
  <c r="AQ818" i="1" s="1"/>
  <c r="AQ819" i="1" s="1"/>
  <c r="AQ820" i="1" s="1"/>
  <c r="AQ821" i="1" s="1"/>
  <c r="AJ249" i="1"/>
  <c r="AL248" i="1"/>
  <c r="AP248" i="1" s="1"/>
  <c r="AP249" i="1" s="1"/>
  <c r="AJ747" i="1"/>
  <c r="AK767" i="1"/>
  <c r="AK768" i="1" s="1"/>
  <c r="AK769" i="1" s="1"/>
  <c r="AN487" i="1"/>
  <c r="AR487" i="1" s="1"/>
  <c r="AS487" i="1"/>
  <c r="AJ544" i="1"/>
  <c r="AJ545" i="1" s="1"/>
  <c r="AN253" i="1"/>
  <c r="AR253" i="1" s="1"/>
  <c r="AS253" i="1"/>
  <c r="AJ823" i="1"/>
  <c r="AJ824" i="1" s="1"/>
  <c r="AJ825" i="1" s="1"/>
  <c r="AL822" i="1"/>
  <c r="AP822" i="1" s="1"/>
  <c r="AP823" i="1" s="1"/>
  <c r="AO364" i="1"/>
  <c r="AP364" i="1"/>
  <c r="AQ364" i="1"/>
  <c r="AJ364" i="1"/>
  <c r="AK364" i="1"/>
  <c r="AN156" i="1"/>
  <c r="AR156" i="1" s="1"/>
  <c r="AS156" i="1"/>
  <c r="AN169" i="1"/>
  <c r="AR169" i="1" s="1"/>
  <c r="AO32" i="1"/>
  <c r="AS379" i="1"/>
  <c r="AN379" i="1"/>
  <c r="AR379" i="1" s="1"/>
  <c r="AN572" i="1"/>
  <c r="AR572" i="1" s="1"/>
  <c r="AS572" i="1"/>
  <c r="AJ338" i="1"/>
  <c r="AJ339" i="1" s="1"/>
  <c r="AJ340" i="1" s="1"/>
  <c r="AJ341" i="1" s="1"/>
  <c r="AJ676" i="1"/>
  <c r="AJ677" i="1" s="1"/>
  <c r="AL677" i="1" s="1"/>
  <c r="AP677" i="1" s="1"/>
  <c r="AN397" i="1"/>
  <c r="AR397" i="1" s="1"/>
  <c r="AS397" i="1"/>
  <c r="AO398" i="1"/>
  <c r="AO814" i="1"/>
  <c r="AN251" i="1"/>
  <c r="AR251" i="1" s="1"/>
  <c r="AS251" i="1"/>
  <c r="AO328" i="1"/>
  <c r="AS274" i="1"/>
  <c r="AN274" i="1"/>
  <c r="AR274" i="1" s="1"/>
  <c r="AN747" i="1"/>
  <c r="AR747" i="1" s="1"/>
  <c r="AS747" i="1"/>
  <c r="AJ767" i="1"/>
  <c r="AJ768" i="1" s="1"/>
  <c r="AJ769" i="1" s="1"/>
  <c r="AQ433" i="1"/>
  <c r="AQ434" i="1" s="1"/>
  <c r="AQ435" i="1" s="1"/>
  <c r="AQ436" i="1" s="1"/>
  <c r="AO544" i="1"/>
  <c r="AS455" i="1"/>
  <c r="AN455" i="1"/>
  <c r="AR455" i="1" s="1"/>
  <c r="AQ528" i="1"/>
  <c r="AJ272" i="1"/>
  <c r="AL272" i="1" s="1"/>
  <c r="AP272" i="1" s="1"/>
  <c r="AK272" i="1"/>
  <c r="AQ272" i="1"/>
  <c r="AK100" i="1"/>
  <c r="AK101" i="1" s="1"/>
  <c r="AK102" i="1" s="1"/>
  <c r="AJ100" i="1"/>
  <c r="AL100" i="1" s="1"/>
  <c r="AP100" i="1" s="1"/>
  <c r="AP101" i="1" s="1"/>
  <c r="AP102" i="1" s="1"/>
  <c r="AQ100" i="1"/>
  <c r="AQ101" i="1" s="1"/>
  <c r="AQ102" i="1" s="1"/>
  <c r="V155" i="1"/>
  <c r="AV155" i="1" s="1"/>
  <c r="AU154" i="1"/>
  <c r="U133" i="1"/>
  <c r="AU133" i="1" s="1"/>
  <c r="AU132" i="1"/>
  <c r="AO11" i="1"/>
  <c r="AO485" i="1"/>
  <c r="AO541" i="1"/>
  <c r="AQ541" i="1"/>
  <c r="AQ542" i="1" s="1"/>
  <c r="AP541" i="1"/>
  <c r="AP542" i="1" s="1"/>
  <c r="AJ541" i="1"/>
  <c r="AJ542" i="1" s="1"/>
  <c r="AK541" i="1"/>
  <c r="AK542" i="1" s="1"/>
  <c r="AJ402" i="1"/>
  <c r="AL402" i="1" s="1"/>
  <c r="AP402" i="1" s="1"/>
  <c r="AK402" i="1"/>
  <c r="AQ402" i="1"/>
  <c r="AS348" i="1"/>
  <c r="AN348" i="1"/>
  <c r="AR348" i="1" s="1"/>
  <c r="AN405" i="1"/>
  <c r="AR405" i="1" s="1"/>
  <c r="AS405" i="1"/>
  <c r="AP338" i="1"/>
  <c r="AP339" i="1" s="1"/>
  <c r="AP340" i="1" s="1"/>
  <c r="AP341" i="1" s="1"/>
  <c r="AS843" i="1"/>
  <c r="AN843" i="1"/>
  <c r="AR843" i="1" s="1"/>
  <c r="AQ483" i="1"/>
  <c r="AQ484" i="1" s="1"/>
  <c r="AQ485" i="1" s="1"/>
  <c r="AN138" i="1"/>
  <c r="AR138" i="1" s="1"/>
  <c r="AS138" i="1"/>
  <c r="AS779" i="1"/>
  <c r="AN779" i="1"/>
  <c r="AR779" i="1" s="1"/>
  <c r="U140" i="1"/>
  <c r="AU140" i="1" s="1"/>
  <c r="AU139" i="1"/>
  <c r="V280" i="1"/>
  <c r="AV280" i="1" s="1"/>
  <c r="AU279" i="1"/>
  <c r="V279" i="1"/>
  <c r="AV279" i="1" s="1"/>
  <c r="AU278" i="1"/>
  <c r="V716" i="1"/>
  <c r="AV716" i="1" s="1"/>
  <c r="AU715" i="1"/>
  <c r="U405" i="1"/>
  <c r="AU404" i="1"/>
  <c r="AQ65" i="1"/>
  <c r="AQ66" i="1" s="1"/>
  <c r="AQ67" i="1" s="1"/>
  <c r="AQ68" i="1" s="1"/>
  <c r="AQ69" i="1" s="1"/>
  <c r="AO65" i="1"/>
  <c r="AO66" i="1" s="1"/>
  <c r="AO67" i="1" s="1"/>
  <c r="AO68" i="1" s="1"/>
  <c r="AK65" i="1"/>
  <c r="AK66" i="1" s="1"/>
  <c r="AK67" i="1" s="1"/>
  <c r="AK68" i="1" s="1"/>
  <c r="AK69" i="1" s="1"/>
  <c r="AO311" i="1"/>
  <c r="AK311" i="1"/>
  <c r="AK312" i="1" s="1"/>
  <c r="AJ311" i="1"/>
  <c r="AJ312" i="1" s="1"/>
  <c r="AJ16" i="1"/>
  <c r="AL16" i="1" s="1"/>
  <c r="AP16" i="1" s="1"/>
  <c r="AK16" i="1"/>
  <c r="AK17" i="1" s="1"/>
  <c r="AQ16" i="1"/>
  <c r="AQ17" i="1" s="1"/>
  <c r="AO61" i="1"/>
  <c r="AK61" i="1"/>
  <c r="AK62" i="1" s="1"/>
  <c r="AO229" i="1"/>
  <c r="AP229" i="1"/>
  <c r="AQ229" i="1"/>
  <c r="AK229" i="1"/>
  <c r="AJ229" i="1"/>
  <c r="AJ128" i="1"/>
  <c r="AL128" i="1" s="1"/>
  <c r="AP128" i="1" s="1"/>
  <c r="AK128" i="1"/>
  <c r="AQ128" i="1"/>
  <c r="AO663" i="1"/>
  <c r="AQ663" i="1"/>
  <c r="AQ664" i="1" s="1"/>
  <c r="AQ665" i="1" s="1"/>
  <c r="AJ663" i="1"/>
  <c r="AJ664" i="1" s="1"/>
  <c r="AO413" i="1"/>
  <c r="AP413" i="1"/>
  <c r="AQ413" i="1"/>
  <c r="AK413" i="1"/>
  <c r="AJ413" i="1"/>
  <c r="AJ481" i="1"/>
  <c r="AL481" i="1" s="1"/>
  <c r="AP481" i="1" s="1"/>
  <c r="AP482" i="1" s="1"/>
  <c r="AK481" i="1"/>
  <c r="AK482" i="1" s="1"/>
  <c r="AQ481" i="1"/>
  <c r="AQ482" i="1" s="1"/>
  <c r="AJ396" i="1"/>
  <c r="AL396" i="1" s="1"/>
  <c r="AP396" i="1" s="1"/>
  <c r="AP397" i="1" s="1"/>
  <c r="AP398" i="1" s="1"/>
  <c r="AP399" i="1" s="1"/>
  <c r="AP400" i="1" s="1"/>
  <c r="AP401" i="1" s="1"/>
  <c r="AK396" i="1"/>
  <c r="AK397" i="1" s="1"/>
  <c r="AK398" i="1" s="1"/>
  <c r="AQ396" i="1"/>
  <c r="AQ397" i="1" s="1"/>
  <c r="AQ398" i="1" s="1"/>
  <c r="AQ399" i="1" s="1"/>
  <c r="AQ400" i="1" s="1"/>
  <c r="AQ401" i="1" s="1"/>
  <c r="AQ108" i="1"/>
  <c r="AQ109" i="1" s="1"/>
  <c r="AQ110" i="1" s="1"/>
  <c r="AK199" i="1"/>
  <c r="AJ273" i="1"/>
  <c r="AK616" i="1"/>
  <c r="AS404" i="1"/>
  <c r="AN404" i="1"/>
  <c r="AR404" i="1" s="1"/>
  <c r="AN389" i="1"/>
  <c r="AR389" i="1" s="1"/>
  <c r="AS389" i="1"/>
  <c r="AS104" i="1"/>
  <c r="AN104" i="1"/>
  <c r="AR104" i="1" s="1"/>
  <c r="AJ704" i="1"/>
  <c r="AL704" i="1" s="1"/>
  <c r="AP704" i="1" s="1"/>
  <c r="AN698" i="1"/>
  <c r="AR698" i="1" s="1"/>
  <c r="AS698" i="1"/>
  <c r="AS756" i="1"/>
  <c r="AN756" i="1"/>
  <c r="AR756" i="1" s="1"/>
  <c r="AK535" i="1"/>
  <c r="AQ676" i="1"/>
  <c r="AQ677" i="1" s="1"/>
  <c r="AJ584" i="1"/>
  <c r="AK483" i="1"/>
  <c r="AK484" i="1" s="1"/>
  <c r="AK485" i="1" s="1"/>
  <c r="AN13" i="1"/>
  <c r="AR13" i="1" s="1"/>
  <c r="AS13" i="1"/>
  <c r="AN781" i="1"/>
  <c r="AR781" i="1" s="1"/>
  <c r="AS781" i="1"/>
  <c r="AS307" i="1"/>
  <c r="AN307" i="1"/>
  <c r="AR307" i="1" s="1"/>
  <c r="AJ122" i="1"/>
  <c r="AO562" i="1"/>
  <c r="AQ293" i="1"/>
  <c r="AK106" i="1"/>
  <c r="AK107" i="1" s="1"/>
  <c r="AK108" i="1" s="1"/>
  <c r="AK109" i="1" s="1"/>
  <c r="AK110" i="1" s="1"/>
  <c r="AJ438" i="1"/>
  <c r="AJ439" i="1" s="1"/>
  <c r="AP90" i="1"/>
  <c r="AP91" i="1" s="1"/>
  <c r="AQ145" i="1"/>
  <c r="AQ146" i="1" s="1"/>
  <c r="AP135" i="1"/>
  <c r="AO192" i="1"/>
  <c r="AJ129" i="1"/>
  <c r="AL129" i="1" s="1"/>
  <c r="AP129" i="1" s="1"/>
  <c r="AP130" i="1" s="1"/>
  <c r="AP131" i="1" s="1"/>
  <c r="AJ276" i="1"/>
  <c r="AL276" i="1" s="1"/>
  <c r="AP276" i="1" s="1"/>
  <c r="AP277" i="1" s="1"/>
  <c r="AK276" i="1"/>
  <c r="AK277" i="1" s="1"/>
  <c r="AQ276" i="1"/>
  <c r="AQ277" i="1" s="1"/>
  <c r="U784" i="1"/>
  <c r="AU784" i="1" s="1"/>
  <c r="AU783" i="1"/>
  <c r="AO436" i="1"/>
  <c r="AS435" i="1"/>
  <c r="AN435" i="1"/>
  <c r="AR435" i="1" s="1"/>
  <c r="AO737" i="1"/>
  <c r="U151" i="1"/>
  <c r="AO189" i="1"/>
  <c r="AK189" i="1"/>
  <c r="AJ813" i="1"/>
  <c r="AL813" i="1" s="1"/>
  <c r="AP813" i="1" s="1"/>
  <c r="AP814" i="1" s="1"/>
  <c r="AK813" i="1"/>
  <c r="AK814" i="1" s="1"/>
  <c r="AQ813" i="1"/>
  <c r="AQ814" i="1" s="1"/>
  <c r="AJ186" i="1"/>
  <c r="AL185" i="1"/>
  <c r="AP185" i="1" s="1"/>
  <c r="AP186" i="1" s="1"/>
  <c r="AK273" i="1"/>
  <c r="AK274" i="1" s="1"/>
  <c r="AK275" i="1" s="1"/>
  <c r="AS266" i="1"/>
  <c r="AN266" i="1"/>
  <c r="AR266" i="1" s="1"/>
  <c r="V151" i="1"/>
  <c r="AV151" i="1" s="1"/>
  <c r="V239" i="1"/>
  <c r="AV239" i="1" s="1"/>
  <c r="AU238" i="1"/>
  <c r="V77" i="1"/>
  <c r="AV77" i="1" s="1"/>
  <c r="AU76" i="1"/>
  <c r="U817" i="1"/>
  <c r="AU817" i="1" s="1"/>
  <c r="AU816" i="1"/>
  <c r="U188" i="1"/>
  <c r="AU188" i="1" s="1"/>
  <c r="AU187" i="1"/>
  <c r="AK793" i="1"/>
  <c r="AK794" i="1" s="1"/>
  <c r="AJ793" i="1"/>
  <c r="AQ793" i="1"/>
  <c r="AQ794" i="1" s="1"/>
  <c r="AJ710" i="1"/>
  <c r="AL710" i="1" s="1"/>
  <c r="AP710" i="1" s="1"/>
  <c r="AK710" i="1"/>
  <c r="AQ710" i="1"/>
  <c r="V600" i="1"/>
  <c r="AV600" i="1" s="1"/>
  <c r="AP851" i="1"/>
  <c r="AQ851" i="1"/>
  <c r="AO851" i="1"/>
  <c r="AJ851" i="1"/>
  <c r="AO559" i="1"/>
  <c r="AO84" i="1"/>
  <c r="AJ84" i="1"/>
  <c r="AJ85" i="1" s="1"/>
  <c r="AJ86" i="1" s="1"/>
  <c r="AJ87" i="1" s="1"/>
  <c r="AJ88" i="1" s="1"/>
  <c r="AK84" i="1"/>
  <c r="AK85" i="1" s="1"/>
  <c r="AK86" i="1" s="1"/>
  <c r="AK87" i="1" s="1"/>
  <c r="AK88" i="1" s="1"/>
  <c r="AP84" i="1"/>
  <c r="AQ84" i="1"/>
  <c r="AQ85" i="1" s="1"/>
  <c r="AQ86" i="1" s="1"/>
  <c r="AQ87" i="1" s="1"/>
  <c r="AQ88" i="1" s="1"/>
  <c r="AP146" i="1"/>
  <c r="AO146" i="1"/>
  <c r="AK553" i="1"/>
  <c r="AK554" i="1" s="1"/>
  <c r="AK555" i="1" s="1"/>
  <c r="AO616" i="1"/>
  <c r="AS530" i="1"/>
  <c r="AN530" i="1"/>
  <c r="AR530" i="1" s="1"/>
  <c r="AO720" i="1"/>
  <c r="AP30" i="1"/>
  <c r="AQ370" i="1"/>
  <c r="AQ371" i="1" s="1"/>
  <c r="AN510" i="1"/>
  <c r="AN337" i="1"/>
  <c r="AR337" i="1" s="1"/>
  <c r="AS337" i="1"/>
  <c r="AJ742" i="1"/>
  <c r="AL741" i="1"/>
  <c r="AP741" i="1" s="1"/>
  <c r="AP742" i="1" s="1"/>
  <c r="AO535" i="1"/>
  <c r="AS675" i="1"/>
  <c r="AN675" i="1"/>
  <c r="AR675" i="1" s="1"/>
  <c r="AN587" i="1"/>
  <c r="AR587" i="1" s="1"/>
  <c r="AS587" i="1"/>
  <c r="AK29" i="1"/>
  <c r="AK30" i="1" s="1"/>
  <c r="AN683" i="1"/>
  <c r="AR683" i="1" s="1"/>
  <c r="AS683" i="1"/>
  <c r="AS583" i="1"/>
  <c r="AN583" i="1"/>
  <c r="AR583" i="1" s="1"/>
  <c r="AJ483" i="1"/>
  <c r="AJ377" i="1"/>
  <c r="AO122" i="1"/>
  <c r="AK293" i="1"/>
  <c r="AQ351" i="1"/>
  <c r="AS235" i="1"/>
  <c r="AN235" i="1"/>
  <c r="AR235" i="1" s="1"/>
  <c r="AJ135" i="1"/>
  <c r="AO312" i="1"/>
  <c r="AJ744" i="1"/>
  <c r="AQ103" i="1"/>
  <c r="AQ104" i="1" s="1"/>
  <c r="AQ237" i="1"/>
  <c r="AQ238" i="1" s="1"/>
  <c r="AQ239" i="1" s="1"/>
  <c r="AO317" i="1"/>
  <c r="AK317" i="1"/>
  <c r="AO20" i="1"/>
  <c r="AO144" i="1"/>
  <c r="AO256" i="1"/>
  <c r="AJ256" i="1"/>
  <c r="AJ815" i="1"/>
  <c r="AL815" i="1" s="1"/>
  <c r="AP815" i="1" s="1"/>
  <c r="AK815" i="1"/>
  <c r="AQ815" i="1"/>
  <c r="AO518" i="1"/>
  <c r="AP518" i="1"/>
  <c r="AP519" i="1" s="1"/>
  <c r="AP520" i="1" s="1"/>
  <c r="AP521" i="1" s="1"/>
  <c r="AJ518" i="1"/>
  <c r="AJ519" i="1" s="1"/>
  <c r="AJ520" i="1" s="1"/>
  <c r="AJ521" i="1" s="1"/>
  <c r="AK518" i="1"/>
  <c r="AK519" i="1" s="1"/>
  <c r="AK520" i="1" s="1"/>
  <c r="AK521" i="1" s="1"/>
  <c r="AQ518" i="1"/>
  <c r="AQ519" i="1" s="1"/>
  <c r="AQ520" i="1" s="1"/>
  <c r="AQ521" i="1" s="1"/>
  <c r="AN124" i="1"/>
  <c r="AR124" i="1" s="1"/>
  <c r="AS124" i="1"/>
  <c r="AK737" i="1"/>
  <c r="AN41" i="1"/>
  <c r="AR41" i="1" s="1"/>
  <c r="AS41" i="1"/>
  <c r="AS631" i="1"/>
  <c r="AN631" i="1"/>
  <c r="AR631" i="1" s="1"/>
  <c r="AJ816" i="1"/>
  <c r="AS767" i="1"/>
  <c r="AN767" i="1"/>
  <c r="AR767" i="1" s="1"/>
  <c r="U304" i="1"/>
  <c r="U45" i="1"/>
  <c r="AU45" i="1" s="1"/>
  <c r="AU44" i="1"/>
  <c r="V37" i="1"/>
  <c r="AV37" i="1" s="1"/>
  <c r="AU36" i="1"/>
  <c r="V731" i="1"/>
  <c r="AV731" i="1" s="1"/>
  <c r="AU730" i="1"/>
  <c r="V485" i="1"/>
  <c r="AV485" i="1" s="1"/>
  <c r="AU484" i="1"/>
  <c r="V672" i="1"/>
  <c r="AV672" i="1" s="1"/>
  <c r="AU671" i="1"/>
  <c r="V317" i="1"/>
  <c r="AV317" i="1" s="1"/>
  <c r="AU316" i="1"/>
  <c r="U249" i="1"/>
  <c r="AU249" i="1" s="1"/>
  <c r="AU248" i="1"/>
  <c r="AO422" i="1"/>
  <c r="AK422" i="1"/>
  <c r="AJ548" i="1"/>
  <c r="AL548" i="1" s="1"/>
  <c r="AP548" i="1" s="1"/>
  <c r="AP549" i="1" s="1"/>
  <c r="AK548" i="1"/>
  <c r="AK549" i="1" s="1"/>
  <c r="AQ548" i="1"/>
  <c r="AQ549" i="1" s="1"/>
  <c r="AJ764" i="1"/>
  <c r="AL764" i="1" s="1"/>
  <c r="AP764" i="1" s="1"/>
  <c r="AK764" i="1"/>
  <c r="AK765" i="1" s="1"/>
  <c r="AQ764" i="1"/>
  <c r="AQ765" i="1" s="1"/>
  <c r="AQ633" i="1"/>
  <c r="AQ634" i="1" s="1"/>
  <c r="AP633" i="1"/>
  <c r="AP634" i="1" s="1"/>
  <c r="AO633" i="1"/>
  <c r="AJ633" i="1"/>
  <c r="AJ634" i="1" s="1"/>
  <c r="AK633" i="1"/>
  <c r="AK634" i="1" s="1"/>
  <c r="AK787" i="1"/>
  <c r="AJ787" i="1"/>
  <c r="AL787" i="1" s="1"/>
  <c r="AP787" i="1" s="1"/>
  <c r="AQ787" i="1"/>
  <c r="AO855" i="1"/>
  <c r="AJ855" i="1"/>
  <c r="AK855" i="1"/>
  <c r="AO335" i="1"/>
  <c r="AQ335" i="1"/>
  <c r="AK335" i="1"/>
  <c r="AP859" i="1"/>
  <c r="AO859" i="1"/>
  <c r="AJ859" i="1"/>
  <c r="AK859" i="1"/>
  <c r="AJ856" i="1"/>
  <c r="AL856" i="1" s="1"/>
  <c r="AP856" i="1" s="1"/>
  <c r="AP857" i="1" s="1"/>
  <c r="AK856" i="1"/>
  <c r="AK857" i="1" s="1"/>
  <c r="AQ856" i="1"/>
  <c r="AP557" i="1"/>
  <c r="AO557" i="1"/>
  <c r="AQ557" i="1"/>
  <c r="AJ557" i="1"/>
  <c r="AO332" i="1"/>
  <c r="AQ332" i="1"/>
  <c r="AK332" i="1"/>
  <c r="AO808" i="1"/>
  <c r="AO285" i="1"/>
  <c r="AJ285" i="1"/>
  <c r="AK285" i="1"/>
  <c r="AP225" i="1"/>
  <c r="AO225" i="1"/>
  <c r="AO768" i="1"/>
  <c r="AS774" i="1"/>
  <c r="AN774" i="1"/>
  <c r="AR774" i="1" s="1"/>
  <c r="AN417" i="1"/>
  <c r="AR417" i="1" s="1"/>
  <c r="AS417" i="1"/>
  <c r="AJ553" i="1"/>
  <c r="AJ554" i="1" s="1"/>
  <c r="AJ555" i="1" s="1"/>
  <c r="AQ616" i="1"/>
  <c r="AP114" i="1"/>
  <c r="AN46" i="1"/>
  <c r="AR46" i="1" s="1"/>
  <c r="AS46" i="1"/>
  <c r="AN120" i="1"/>
  <c r="AR120" i="1" s="1"/>
  <c r="AS120" i="1"/>
  <c r="AJ124" i="1"/>
  <c r="AL123" i="1"/>
  <c r="AP123" i="1" s="1"/>
  <c r="AP124" i="1" s="1"/>
  <c r="AK370" i="1"/>
  <c r="AK371" i="1" s="1"/>
  <c r="AJ383" i="1"/>
  <c r="AJ384" i="1" s="1"/>
  <c r="AK809" i="1"/>
  <c r="AK810" i="1" s="1"/>
  <c r="AS504" i="1"/>
  <c r="AN504" i="1"/>
  <c r="AR504" i="1" s="1"/>
  <c r="AN786" i="1"/>
  <c r="AR786" i="1" s="1"/>
  <c r="AS786" i="1"/>
  <c r="AK568" i="1"/>
  <c r="AK569" i="1" s="1"/>
  <c r="AK570" i="1" s="1"/>
  <c r="AS377" i="1"/>
  <c r="AN377" i="1"/>
  <c r="AR377" i="1" s="1"/>
  <c r="AQ423" i="1"/>
  <c r="AQ749" i="1"/>
  <c r="AQ750" i="1" s="1"/>
  <c r="AJ796" i="1"/>
  <c r="AS161" i="1"/>
  <c r="AN161" i="1"/>
  <c r="AR161" i="1" s="1"/>
  <c r="AS438" i="1"/>
  <c r="AN438" i="1"/>
  <c r="AR438" i="1" s="1"/>
  <c r="AP351" i="1"/>
  <c r="AS290" i="1"/>
  <c r="AN290" i="1"/>
  <c r="AR290" i="1" s="1"/>
  <c r="AN750" i="1"/>
  <c r="AR750" i="1" s="1"/>
  <c r="AS750" i="1"/>
  <c r="AK145" i="1"/>
  <c r="AK146" i="1" s="1"/>
  <c r="AN484" i="1"/>
  <c r="AR484" i="1" s="1"/>
  <c r="AS484" i="1"/>
  <c r="AK135" i="1"/>
  <c r="AN475" i="1"/>
  <c r="AR475" i="1" s="1"/>
  <c r="AS475" i="1"/>
  <c r="AO794" i="1"/>
  <c r="AJ103" i="1"/>
  <c r="AJ237" i="1"/>
  <c r="AO201" i="1"/>
  <c r="U169" i="1"/>
  <c r="AU169" i="1" s="1"/>
  <c r="AU168" i="1"/>
  <c r="AO338" i="1"/>
  <c r="AQ338" i="1"/>
  <c r="AQ339" i="1" s="1"/>
  <c r="AQ340" i="1" s="1"/>
  <c r="AQ341" i="1" s="1"/>
  <c r="AJ588" i="1"/>
  <c r="AL588" i="1" s="1"/>
  <c r="AP588" i="1" s="1"/>
  <c r="AK588" i="1"/>
  <c r="AQ588" i="1"/>
  <c r="AJ460" i="1"/>
  <c r="AL460" i="1" s="1"/>
  <c r="AP460" i="1" s="1"/>
  <c r="AP461" i="1" s="1"/>
  <c r="AK460" i="1"/>
  <c r="AK461" i="1" s="1"/>
  <c r="AQ460" i="1"/>
  <c r="AJ463" i="1"/>
  <c r="AL463" i="1" s="1"/>
  <c r="AP463" i="1" s="1"/>
  <c r="AK463" i="1"/>
  <c r="AQ463" i="1"/>
  <c r="AO542" i="1"/>
  <c r="AP676" i="1"/>
  <c r="AN614" i="1"/>
  <c r="AR614" i="1" s="1"/>
  <c r="AS614" i="1"/>
  <c r="AJ661" i="1"/>
  <c r="AL660" i="1"/>
  <c r="AP660" i="1" s="1"/>
  <c r="AP661" i="1" s="1"/>
  <c r="AJ290" i="1"/>
  <c r="AJ291" i="1" s="1"/>
  <c r="AJ292" i="1" s="1"/>
  <c r="AN242" i="1"/>
  <c r="AR242" i="1" s="1"/>
  <c r="AN269" i="1"/>
  <c r="AR269" i="1" s="1"/>
  <c r="AS269" i="1"/>
  <c r="AP544" i="1"/>
  <c r="AP545" i="1" s="1"/>
  <c r="AO827" i="1"/>
  <c r="AS826" i="1"/>
  <c r="AN826" i="1"/>
  <c r="AR826" i="1" s="1"/>
  <c r="V133" i="1"/>
  <c r="AV133" i="1" s="1"/>
  <c r="U583" i="1"/>
  <c r="AU582" i="1"/>
  <c r="V214" i="1"/>
  <c r="AV214" i="1" s="1"/>
  <c r="AU213" i="1"/>
  <c r="AJ33" i="1"/>
  <c r="AK174" i="1"/>
  <c r="AK175" i="1" s="1"/>
  <c r="AJ174" i="1"/>
  <c r="AL174" i="1" s="1"/>
  <c r="AP174" i="1" s="1"/>
  <c r="AQ174" i="1"/>
  <c r="AQ175" i="1" s="1"/>
  <c r="AO140" i="1"/>
  <c r="AQ140" i="1"/>
  <c r="AQ141" i="1" s="1"/>
  <c r="AJ140" i="1"/>
  <c r="AK140" i="1"/>
  <c r="AK141" i="1" s="1"/>
  <c r="AK505" i="1"/>
  <c r="AK506" i="1" s="1"/>
  <c r="AK507" i="1" s="1"/>
  <c r="AK508" i="1" s="1"/>
  <c r="AJ505" i="1"/>
  <c r="AL505" i="1" s="1"/>
  <c r="AP505" i="1" s="1"/>
  <c r="AP506" i="1" s="1"/>
  <c r="AP507" i="1" s="1"/>
  <c r="AQ505" i="1"/>
  <c r="AS598" i="1"/>
  <c r="AN598" i="1"/>
  <c r="AR598" i="1" s="1"/>
  <c r="AO130" i="1"/>
  <c r="AQ130" i="1"/>
  <c r="AQ131" i="1" s="1"/>
  <c r="AJ745" i="1"/>
  <c r="AL745" i="1" s="1"/>
  <c r="AP745" i="1" s="1"/>
  <c r="AK745" i="1"/>
  <c r="AQ745" i="1"/>
  <c r="AK830" i="1"/>
  <c r="AJ830" i="1"/>
  <c r="AL830" i="1" s="1"/>
  <c r="AP830" i="1" s="1"/>
  <c r="AQ830" i="1"/>
  <c r="AO447" i="1"/>
  <c r="AJ447" i="1"/>
  <c r="AJ448" i="1" s="1"/>
  <c r="AK447" i="1"/>
  <c r="AK448" i="1" s="1"/>
  <c r="AP447" i="1"/>
  <c r="AP448" i="1" s="1"/>
  <c r="AQ447" i="1"/>
  <c r="AQ448" i="1" s="1"/>
  <c r="AJ327" i="1"/>
  <c r="AJ328" i="1" s="1"/>
  <c r="AS411" i="1"/>
  <c r="AN411" i="1"/>
  <c r="AR411" i="1" s="1"/>
  <c r="AO553" i="1"/>
  <c r="AS172" i="1"/>
  <c r="AN172" i="1"/>
  <c r="AR172" i="1" s="1"/>
  <c r="AK152" i="1"/>
  <c r="AK153" i="1" s="1"/>
  <c r="AJ114" i="1"/>
  <c r="AJ395" i="1"/>
  <c r="AQ493" i="1"/>
  <c r="AQ494" i="1" s="1"/>
  <c r="AS117" i="1"/>
  <c r="AN117" i="1"/>
  <c r="AR117" i="1" s="1"/>
  <c r="AP370" i="1"/>
  <c r="AP371" i="1" s="1"/>
  <c r="AJ809" i="1"/>
  <c r="AJ373" i="1"/>
  <c r="AS14" i="1"/>
  <c r="AN14" i="1"/>
  <c r="AR14" i="1" s="1"/>
  <c r="AN186" i="1"/>
  <c r="AR186" i="1" s="1"/>
  <c r="AS186" i="1"/>
  <c r="AO418" i="1"/>
  <c r="AJ568" i="1"/>
  <c r="AJ569" i="1" s="1"/>
  <c r="AJ570" i="1" s="1"/>
  <c r="AJ29" i="1"/>
  <c r="AJ30" i="1" s="1"/>
  <c r="AQ319" i="1"/>
  <c r="AQ320" i="1" s="1"/>
  <c r="AQ321" i="1" s="1"/>
  <c r="AJ423" i="1"/>
  <c r="AL423" i="1" s="1"/>
  <c r="AP423" i="1" s="1"/>
  <c r="AN238" i="1"/>
  <c r="AR238" i="1" s="1"/>
  <c r="AS238" i="1"/>
  <c r="AS299" i="1"/>
  <c r="AN299" i="1"/>
  <c r="AR299" i="1" s="1"/>
  <c r="AK351" i="1"/>
  <c r="AS502" i="1"/>
  <c r="AN502" i="1"/>
  <c r="AR502" i="1" s="1"/>
  <c r="AJ781" i="1"/>
  <c r="AL780" i="1"/>
  <c r="AP780" i="1" s="1"/>
  <c r="AP781" i="1" s="1"/>
  <c r="AJ533" i="1"/>
  <c r="AO135" i="1"/>
  <c r="AP535" i="1"/>
  <c r="AN744" i="1"/>
  <c r="AR744" i="1" s="1"/>
  <c r="AS744" i="1"/>
  <c r="AP324" i="1"/>
  <c r="V823" i="1"/>
  <c r="AV823" i="1" s="1"/>
  <c r="AU822" i="1"/>
  <c r="U664" i="1"/>
  <c r="AU664" i="1" s="1"/>
  <c r="AU663" i="1"/>
  <c r="U506" i="1"/>
  <c r="V796" i="1"/>
  <c r="AV796" i="1" s="1"/>
  <c r="AU795" i="1"/>
  <c r="U9" i="1"/>
  <c r="AU9" i="1" s="1"/>
  <c r="AU8" i="1"/>
  <c r="V258" i="1"/>
  <c r="AV258" i="1" s="1"/>
  <c r="AK580" i="1"/>
  <c r="AJ580" i="1"/>
  <c r="AL580" i="1" s="1"/>
  <c r="AP580" i="1" s="1"/>
  <c r="AQ580" i="1"/>
  <c r="AQ126" i="1"/>
  <c r="AQ127" i="1" s="1"/>
  <c r="AO126" i="1"/>
  <c r="AO355" i="1"/>
  <c r="AJ630" i="1"/>
  <c r="AL630" i="1" s="1"/>
  <c r="AP630" i="1" s="1"/>
  <c r="AP631" i="1" s="1"/>
  <c r="AK630" i="1"/>
  <c r="AK631" i="1" s="1"/>
  <c r="AQ630" i="1"/>
  <c r="AQ631" i="1" s="1"/>
  <c r="AO249" i="1"/>
  <c r="AQ249" i="1"/>
  <c r="AQ250" i="1" s="1"/>
  <c r="AQ251" i="1" s="1"/>
  <c r="AK249" i="1"/>
  <c r="AK250" i="1" s="1"/>
  <c r="AK251" i="1" s="1"/>
  <c r="AK148" i="1"/>
  <c r="AK149" i="1" s="1"/>
  <c r="AJ148" i="1"/>
  <c r="AL148" i="1" s="1"/>
  <c r="AP148" i="1" s="1"/>
  <c r="AQ148" i="1"/>
  <c r="AQ149" i="1" s="1"/>
  <c r="AO695" i="1"/>
  <c r="AO696" i="1" s="1"/>
  <c r="AK695" i="1"/>
  <c r="AK696" i="1" s="1"/>
  <c r="AJ695" i="1"/>
  <c r="AJ696" i="1" s="1"/>
  <c r="AP695" i="1"/>
  <c r="AP696" i="1" s="1"/>
  <c r="AQ695" i="1"/>
  <c r="AQ696" i="1" s="1"/>
  <c r="AO686" i="1"/>
  <c r="AK686" i="1"/>
  <c r="AK687" i="1" s="1"/>
  <c r="AJ686" i="1"/>
  <c r="AJ687" i="1" s="1"/>
  <c r="AO29" i="1"/>
  <c r="AO287" i="1"/>
  <c r="AK287" i="1"/>
  <c r="AK288" i="1" s="1"/>
  <c r="AJ287" i="1"/>
  <c r="AJ288" i="1" s="1"/>
  <c r="AP287" i="1"/>
  <c r="AP288" i="1" s="1"/>
  <c r="AQ287" i="1"/>
  <c r="AQ288" i="1" s="1"/>
  <c r="AK420" i="1"/>
  <c r="AJ420" i="1"/>
  <c r="AL420" i="1" s="1"/>
  <c r="AP420" i="1" s="1"/>
  <c r="AQ420" i="1"/>
  <c r="AJ440" i="1"/>
  <c r="AL440" i="1" s="1"/>
  <c r="AP440" i="1" s="1"/>
  <c r="AP441" i="1" s="1"/>
  <c r="AP442" i="1" s="1"/>
  <c r="AK440" i="1"/>
  <c r="AK441" i="1" s="1"/>
  <c r="AK442" i="1" s="1"/>
  <c r="AQ440" i="1"/>
  <c r="AQ441" i="1" s="1"/>
  <c r="AQ442" i="1" s="1"/>
  <c r="AN326" i="1"/>
  <c r="AR326" i="1" s="1"/>
  <c r="AS326" i="1"/>
  <c r="AJ82" i="1"/>
  <c r="AL81" i="1"/>
  <c r="AP81" i="1" s="1"/>
  <c r="AP82" i="1" s="1"/>
  <c r="AP157" i="1"/>
  <c r="AP189" i="1"/>
  <c r="AQ421" i="1"/>
  <c r="AQ422" i="1" s="1"/>
  <c r="AQ114" i="1"/>
  <c r="AS395" i="1"/>
  <c r="AN395" i="1"/>
  <c r="AR395" i="1" s="1"/>
  <c r="AN23" i="1"/>
  <c r="AR23" i="1" s="1"/>
  <c r="AS23" i="1"/>
  <c r="AJ493" i="1"/>
  <c r="AN742" i="1"/>
  <c r="AR742" i="1" s="1"/>
  <c r="AS742" i="1"/>
  <c r="AQ29" i="1"/>
  <c r="AQ30" i="1" s="1"/>
  <c r="AQ137" i="1"/>
  <c r="AQ138" i="1" s="1"/>
  <c r="AJ332" i="1"/>
  <c r="AL331" i="1"/>
  <c r="AP331" i="1" s="1"/>
  <c r="AP332" i="1" s="1"/>
  <c r="AS305" i="1"/>
  <c r="AN305" i="1"/>
  <c r="AR305" i="1" s="1"/>
  <c r="AS566" i="1"/>
  <c r="AN566" i="1"/>
  <c r="AR566" i="1" s="1"/>
  <c r="AN27" i="1"/>
  <c r="AR27" i="1" s="1"/>
  <c r="AS27" i="1"/>
  <c r="AQ669" i="1"/>
  <c r="AQ611" i="1"/>
  <c r="AQ612" i="1" s="1"/>
  <c r="AQ613" i="1" s="1"/>
  <c r="AQ614" i="1" s="1"/>
  <c r="AQ163" i="1"/>
  <c r="AQ164" i="1" s="1"/>
  <c r="AK354" i="1"/>
  <c r="AK355" i="1" s="1"/>
  <c r="AK356" i="1" s="1"/>
  <c r="AK829" i="1"/>
  <c r="AK644" i="1"/>
  <c r="AK645" i="1" s="1"/>
  <c r="AK646" i="1" s="1"/>
  <c r="AQ852" i="1"/>
  <c r="AQ853" i="1" s="1"/>
  <c r="AO684" i="1"/>
  <c r="AK670" i="1"/>
  <c r="AS665" i="1"/>
  <c r="AN665" i="1"/>
  <c r="AR665" i="1" s="1"/>
  <c r="AJ771" i="1"/>
  <c r="AJ576" i="1"/>
  <c r="AO300" i="1"/>
  <c r="AQ391" i="1"/>
  <c r="AO567" i="1"/>
  <c r="AJ798" i="1"/>
  <c r="AK579" i="1"/>
  <c r="AO649" i="1"/>
  <c r="AN648" i="1"/>
  <c r="AR648" i="1" s="1"/>
  <c r="AS648" i="1"/>
  <c r="AO98" i="1"/>
  <c r="AJ98" i="1"/>
  <c r="AP98" i="1"/>
  <c r="AK98" i="1"/>
  <c r="AQ98" i="1"/>
  <c r="V175" i="1"/>
  <c r="AV175" i="1" s="1"/>
  <c r="AU174" i="1"/>
  <c r="AO179" i="1"/>
  <c r="AQ179" i="1"/>
  <c r="AP179" i="1"/>
  <c r="AJ179" i="1"/>
  <c r="AK179" i="1"/>
  <c r="AQ673" i="1"/>
  <c r="AO673" i="1"/>
  <c r="AK673" i="1"/>
  <c r="AS514" i="1"/>
  <c r="AN514" i="1"/>
  <c r="AR514" i="1" s="1"/>
  <c r="AQ670" i="1"/>
  <c r="AS513" i="1"/>
  <c r="AN513" i="1"/>
  <c r="AR513" i="1" s="1"/>
  <c r="U837" i="1"/>
  <c r="AU837" i="1" s="1"/>
  <c r="AU836" i="1"/>
  <c r="V466" i="1"/>
  <c r="AV466" i="1" s="1"/>
  <c r="AU465" i="1"/>
  <c r="U683" i="1"/>
  <c r="AU683" i="1" s="1"/>
  <c r="AU682" i="1"/>
  <c r="V453" i="1"/>
  <c r="AV453" i="1" s="1"/>
  <c r="AU452" i="1"/>
  <c r="V750" i="1"/>
  <c r="AV750" i="1" s="1"/>
  <c r="AU749" i="1"/>
  <c r="V178" i="1"/>
  <c r="AV178" i="1" s="1"/>
  <c r="AU177" i="1"/>
  <c r="AK36" i="1"/>
  <c r="AK37" i="1" s="1"/>
  <c r="AK38" i="1" s="1"/>
  <c r="AK39" i="1" s="1"/>
  <c r="AJ36" i="1"/>
  <c r="AQ36" i="1"/>
  <c r="AQ37" i="1" s="1"/>
  <c r="AQ38" i="1" s="1"/>
  <c r="AO358" i="1"/>
  <c r="AO359" i="1" s="1"/>
  <c r="AO236" i="1"/>
  <c r="AQ236" i="1"/>
  <c r="AK236" i="1"/>
  <c r="AO343" i="1"/>
  <c r="AQ343" i="1"/>
  <c r="AQ344" i="1" s="1"/>
  <c r="AJ343" i="1"/>
  <c r="AJ344" i="1" s="1"/>
  <c r="AP590" i="1"/>
  <c r="AO590" i="1"/>
  <c r="AK590" i="1"/>
  <c r="AK591" i="1" s="1"/>
  <c r="AJ590" i="1"/>
  <c r="AJ591" i="1" s="1"/>
  <c r="AL591" i="1" s="1"/>
  <c r="AP591" i="1" s="1"/>
  <c r="AO703" i="1"/>
  <c r="AK732" i="1"/>
  <c r="AJ732" i="1"/>
  <c r="AL732" i="1" s="1"/>
  <c r="AP732" i="1" s="1"/>
  <c r="AQ732" i="1"/>
  <c r="AO361" i="1"/>
  <c r="AO846" i="1"/>
  <c r="AP846" i="1"/>
  <c r="AJ846" i="1"/>
  <c r="AJ301" i="1"/>
  <c r="AL301" i="1" s="1"/>
  <c r="AP301" i="1" s="1"/>
  <c r="AP302" i="1" s="1"/>
  <c r="AK301" i="1"/>
  <c r="AK302" i="1" s="1"/>
  <c r="AQ301" i="1"/>
  <c r="AQ302" i="1" s="1"/>
  <c r="AO8" i="1"/>
  <c r="AK8" i="1"/>
  <c r="AK9" i="1" s="1"/>
  <c r="AK10" i="1" s="1"/>
  <c r="AK11" i="1" s="1"/>
  <c r="AO627" i="1"/>
  <c r="AQ627" i="1"/>
  <c r="AP627" i="1"/>
  <c r="AJ627" i="1"/>
  <c r="AJ558" i="1"/>
  <c r="AL558" i="1" s="1"/>
  <c r="AP558" i="1" s="1"/>
  <c r="AP559" i="1" s="1"/>
  <c r="AK558" i="1"/>
  <c r="AK559" i="1" s="1"/>
  <c r="AQ558" i="1"/>
  <c r="AQ559" i="1" s="1"/>
  <c r="AP65" i="1"/>
  <c r="AP66" i="1" s="1"/>
  <c r="AP67" i="1" s="1"/>
  <c r="AP68" i="1" s="1"/>
  <c r="AP69" i="1" s="1"/>
  <c r="AQ506" i="1"/>
  <c r="AQ507" i="1" s="1"/>
  <c r="AQ508" i="1" s="1"/>
  <c r="AJ189" i="1"/>
  <c r="AQ590" i="1"/>
  <c r="AQ591" i="1" s="1"/>
  <c r="AN110" i="1"/>
  <c r="AR110" i="1" s="1"/>
  <c r="AS110" i="1"/>
  <c r="AJ235" i="1"/>
  <c r="AJ236" i="1" s="1"/>
  <c r="AL234" i="1"/>
  <c r="AP234" i="1" s="1"/>
  <c r="AP235" i="1" s="1"/>
  <c r="AP236" i="1" s="1"/>
  <c r="AN82" i="1"/>
  <c r="AR82" i="1" s="1"/>
  <c r="AS82" i="1"/>
  <c r="AK137" i="1"/>
  <c r="AK138" i="1" s="1"/>
  <c r="AJ99" i="1"/>
  <c r="AL99" i="1" s="1"/>
  <c r="AP99" i="1" s="1"/>
  <c r="AJ803" i="1"/>
  <c r="AN373" i="1"/>
  <c r="AR373" i="1" s="1"/>
  <c r="AS373" i="1"/>
  <c r="AQ461" i="1"/>
  <c r="AS818" i="1"/>
  <c r="AN818" i="1"/>
  <c r="AR818" i="1" s="1"/>
  <c r="AS232" i="1"/>
  <c r="AN232" i="1"/>
  <c r="AR232" i="1" s="1"/>
  <c r="AN629" i="1"/>
  <c r="AR629" i="1" s="1"/>
  <c r="AS629" i="1"/>
  <c r="AN547" i="1"/>
  <c r="AR547" i="1" s="1"/>
  <c r="AS547" i="1"/>
  <c r="AQ96" i="1"/>
  <c r="AJ611" i="1"/>
  <c r="AS410" i="1"/>
  <c r="AN410" i="1"/>
  <c r="AR410" i="1" s="1"/>
  <c r="AJ163" i="1"/>
  <c r="AL163" i="1" s="1"/>
  <c r="AP163" i="1" s="1"/>
  <c r="AP164" i="1" s="1"/>
  <c r="AK584" i="1"/>
  <c r="AJ354" i="1"/>
  <c r="AJ355" i="1" s="1"/>
  <c r="AJ356" i="1" s="1"/>
  <c r="AP829" i="1"/>
  <c r="AP20" i="1"/>
  <c r="AO515" i="1"/>
  <c r="AJ644" i="1"/>
  <c r="AJ645" i="1" s="1"/>
  <c r="AJ646" i="1" s="1"/>
  <c r="AJ852" i="1"/>
  <c r="AS796" i="1"/>
  <c r="AN796" i="1"/>
  <c r="AR796" i="1" s="1"/>
  <c r="AO267" i="1"/>
  <c r="AJ670" i="1"/>
  <c r="AL670" i="1" s="1"/>
  <c r="AP670" i="1" s="1"/>
  <c r="AN817" i="1"/>
  <c r="AR817" i="1" s="1"/>
  <c r="AS817" i="1"/>
  <c r="AN810" i="1"/>
  <c r="AR810" i="1" s="1"/>
  <c r="AS810" i="1"/>
  <c r="AK391" i="1"/>
  <c r="AQ726" i="1"/>
  <c r="AQ727" i="1" s="1"/>
  <c r="AK798" i="1"/>
  <c r="AO637" i="1"/>
  <c r="AS636" i="1"/>
  <c r="AN636" i="1"/>
  <c r="AR636" i="1" s="1"/>
  <c r="AO302" i="1"/>
  <c r="BB36" i="1"/>
  <c r="BB37" i="1" s="1"/>
  <c r="BB38" i="1" s="1"/>
  <c r="BB39" i="1" s="1"/>
  <c r="BB40" i="1" s="1"/>
  <c r="AJ392" i="1"/>
  <c r="AK392" i="1"/>
  <c r="AK393" i="1" s="1"/>
  <c r="AQ392" i="1"/>
  <c r="AQ393" i="1" s="1"/>
  <c r="AK748" i="1"/>
  <c r="AJ748" i="1"/>
  <c r="AL748" i="1" s="1"/>
  <c r="AP748" i="1" s="1"/>
  <c r="AQ748" i="1"/>
  <c r="V197" i="1"/>
  <c r="AV197" i="1" s="1"/>
  <c r="V590" i="1"/>
  <c r="AV590" i="1" s="1"/>
  <c r="AU589" i="1"/>
  <c r="U796" i="1"/>
  <c r="V91" i="1"/>
  <c r="AV91" i="1" s="1"/>
  <c r="AU90" i="1"/>
  <c r="U708" i="1"/>
  <c r="AU708" i="1" s="1"/>
  <c r="AU707" i="1"/>
  <c r="U590" i="1"/>
  <c r="AO324" i="1"/>
  <c r="AQ324" i="1"/>
  <c r="AJ324" i="1"/>
  <c r="AK324" i="1"/>
  <c r="AK688" i="1"/>
  <c r="AJ688" i="1"/>
  <c r="AL688" i="1" s="1"/>
  <c r="AP688" i="1" s="1"/>
  <c r="AQ688" i="1"/>
  <c r="AQ652" i="1"/>
  <c r="AP652" i="1"/>
  <c r="AO652" i="1"/>
  <c r="AJ652" i="1"/>
  <c r="AK652" i="1"/>
  <c r="AO834" i="1"/>
  <c r="AO835" i="1" s="1"/>
  <c r="AJ374" i="1"/>
  <c r="AL374" i="1" s="1"/>
  <c r="AP374" i="1" s="1"/>
  <c r="AP375" i="1" s="1"/>
  <c r="AK374" i="1"/>
  <c r="AK375" i="1" s="1"/>
  <c r="AQ374" i="1"/>
  <c r="AQ375" i="1" s="1"/>
  <c r="AJ840" i="1"/>
  <c r="AL840" i="1" s="1"/>
  <c r="AP840" i="1" s="1"/>
  <c r="AP841" i="1" s="1"/>
  <c r="AK840" i="1"/>
  <c r="AK841" i="1" s="1"/>
  <c r="AQ840" i="1"/>
  <c r="AQ841" i="1" s="1"/>
  <c r="AK105" i="1"/>
  <c r="AJ105" i="1"/>
  <c r="AL105" i="1" s="1"/>
  <c r="AP105" i="1" s="1"/>
  <c r="AQ105" i="1"/>
  <c r="AJ806" i="1"/>
  <c r="AL806" i="1" s="1"/>
  <c r="AP806" i="1" s="1"/>
  <c r="AK806" i="1"/>
  <c r="AQ806" i="1"/>
  <c r="AO164" i="1"/>
  <c r="AO506" i="1"/>
  <c r="AJ421" i="1"/>
  <c r="AL421" i="1" s="1"/>
  <c r="AP421" i="1" s="1"/>
  <c r="AP422" i="1" s="1"/>
  <c r="AO153" i="1"/>
  <c r="AJ807" i="1"/>
  <c r="AJ126" i="1"/>
  <c r="AJ127" i="1" s="1"/>
  <c r="AL125" i="1"/>
  <c r="AP125" i="1" s="1"/>
  <c r="AP126" i="1" s="1"/>
  <c r="AP127" i="1" s="1"/>
  <c r="AQ689" i="1"/>
  <c r="AP429" i="1"/>
  <c r="AP430" i="1" s="1"/>
  <c r="AP431" i="1" s="1"/>
  <c r="AP432" i="1" s="1"/>
  <c r="AP604" i="1"/>
  <c r="AP605" i="1" s="1"/>
  <c r="AP606" i="1" s="1"/>
  <c r="AQ358" i="1"/>
  <c r="AQ359" i="1" s="1"/>
  <c r="AQ360" i="1" s="1"/>
  <c r="AQ361" i="1" s="1"/>
  <c r="AQ855" i="1"/>
  <c r="AK663" i="1"/>
  <c r="AK664" i="1" s="1"/>
  <c r="AK665" i="1" s="1"/>
  <c r="AS434" i="1"/>
  <c r="AN434" i="1"/>
  <c r="AR434" i="1" s="1"/>
  <c r="AN849" i="1"/>
  <c r="AR849" i="1" s="1"/>
  <c r="AS849" i="1"/>
  <c r="AJ96" i="1"/>
  <c r="AL96" i="1" s="1"/>
  <c r="AP96" i="1" s="1"/>
  <c r="AS25" i="1"/>
  <c r="AN25" i="1"/>
  <c r="AR25" i="1" s="1"/>
  <c r="AP584" i="1"/>
  <c r="AP354" i="1"/>
  <c r="AP355" i="1" s="1"/>
  <c r="AP356" i="1" s="1"/>
  <c r="AN19" i="1"/>
  <c r="AR19" i="1" s="1"/>
  <c r="AS19" i="1"/>
  <c r="AP644" i="1"/>
  <c r="AP645" i="1" s="1"/>
  <c r="AP646" i="1" s="1"/>
  <c r="AO681" i="1"/>
  <c r="AK852" i="1"/>
  <c r="AK853" i="1" s="1"/>
  <c r="AQ224" i="1"/>
  <c r="AQ225" i="1" s="1"/>
  <c r="AQ529" i="1"/>
  <c r="AQ530" i="1" s="1"/>
  <c r="AJ391" i="1"/>
  <c r="AS586" i="1"/>
  <c r="AN586" i="1"/>
  <c r="AR586" i="1" s="1"/>
  <c r="AS596" i="1"/>
  <c r="AN596" i="1"/>
  <c r="AR596" i="1" s="1"/>
  <c r="AO862" i="1"/>
  <c r="AS861" i="1"/>
  <c r="AN861" i="1"/>
  <c r="AR861" i="1" s="1"/>
  <c r="AJ453" i="1"/>
  <c r="AJ454" i="1" s="1"/>
  <c r="AK832" i="1"/>
  <c r="AK833" i="1" s="1"/>
  <c r="AK834" i="1" s="1"/>
  <c r="AK835" i="1" s="1"/>
  <c r="AO757" i="1"/>
  <c r="U791" i="1"/>
  <c r="AU791" i="1" s="1"/>
  <c r="AU790" i="1"/>
  <c r="AJ78" i="1"/>
  <c r="AL78" i="1" s="1"/>
  <c r="AP78" i="1" s="1"/>
  <c r="AK78" i="1"/>
  <c r="AK79" i="1" s="1"/>
  <c r="AQ78" i="1"/>
  <c r="AQ79" i="1" s="1"/>
  <c r="AQ55" i="1"/>
  <c r="AK55" i="1"/>
  <c r="AO734" i="1"/>
  <c r="AK734" i="1"/>
  <c r="AK735" i="1" s="1"/>
  <c r="AJ734" i="1"/>
  <c r="AJ735" i="1" s="1"/>
  <c r="AN608" i="1"/>
  <c r="AR608" i="1" s="1"/>
  <c r="AS608" i="1"/>
  <c r="AP391" i="1"/>
  <c r="U800" i="1"/>
  <c r="AU800" i="1" s="1"/>
  <c r="AU799" i="1"/>
  <c r="V220" i="1"/>
  <c r="AV220" i="1" s="1"/>
  <c r="V121" i="1"/>
  <c r="AV121" i="1" s="1"/>
  <c r="U533" i="1"/>
  <c r="V534" i="1" s="1"/>
  <c r="AV534" i="1" s="1"/>
  <c r="AU532" i="1"/>
  <c r="U397" i="1"/>
  <c r="AU397" i="1" s="1"/>
  <c r="AU396" i="1"/>
  <c r="V196" i="1"/>
  <c r="AV196" i="1" s="1"/>
  <c r="U695" i="1"/>
  <c r="AU695" i="1" s="1"/>
  <c r="AU694" i="1"/>
  <c r="V90" i="1"/>
  <c r="AV90" i="1" s="1"/>
  <c r="AJ200" i="1"/>
  <c r="AL200" i="1" s="1"/>
  <c r="AP200" i="1" s="1"/>
  <c r="AP201" i="1" s="1"/>
  <c r="AK200" i="1"/>
  <c r="AK201" i="1" s="1"/>
  <c r="AQ200" i="1"/>
  <c r="AQ201" i="1" s="1"/>
  <c r="AJ564" i="1"/>
  <c r="AL564" i="1" s="1"/>
  <c r="AP564" i="1" s="1"/>
  <c r="AK564" i="1"/>
  <c r="AQ564" i="1"/>
  <c r="AP204" i="1"/>
  <c r="AP205" i="1" s="1"/>
  <c r="AP206" i="1" s="1"/>
  <c r="AP207" i="1" s="1"/>
  <c r="AP208" i="1" s="1"/>
  <c r="AP209" i="1" s="1"/>
  <c r="AQ204" i="1"/>
  <c r="AQ205" i="1" s="1"/>
  <c r="AQ206" i="1" s="1"/>
  <c r="AQ207" i="1" s="1"/>
  <c r="AQ208" i="1" s="1"/>
  <c r="AQ209" i="1" s="1"/>
  <c r="AO204" i="1"/>
  <c r="AK204" i="1"/>
  <c r="AK205" i="1" s="1"/>
  <c r="AK206" i="1" s="1"/>
  <c r="AK207" i="1" s="1"/>
  <c r="AK208" i="1" s="1"/>
  <c r="AK209" i="1" s="1"/>
  <c r="AJ204" i="1"/>
  <c r="AJ205" i="1" s="1"/>
  <c r="AJ206" i="1" s="1"/>
  <c r="AJ207" i="1" s="1"/>
  <c r="AJ208" i="1" s="1"/>
  <c r="AJ209" i="1" s="1"/>
  <c r="AO275" i="1"/>
  <c r="AJ296" i="1"/>
  <c r="AL296" i="1" s="1"/>
  <c r="AP296" i="1" s="1"/>
  <c r="AK296" i="1"/>
  <c r="AQ296" i="1"/>
  <c r="AO476" i="1"/>
  <c r="AP291" i="1"/>
  <c r="AP292" i="1" s="1"/>
  <c r="AO291" i="1"/>
  <c r="AO292" i="1" s="1"/>
  <c r="AJ702" i="1"/>
  <c r="AL702" i="1" s="1"/>
  <c r="AP702" i="1" s="1"/>
  <c r="AP703" i="1" s="1"/>
  <c r="AK702" i="1"/>
  <c r="AK703" i="1" s="1"/>
  <c r="AQ702" i="1"/>
  <c r="AQ703" i="1" s="1"/>
  <c r="AK45" i="1"/>
  <c r="AK46" i="1" s="1"/>
  <c r="AJ45" i="1"/>
  <c r="AQ39" i="1"/>
  <c r="AO39" i="1"/>
  <c r="AO211" i="1"/>
  <c r="AQ211" i="1"/>
  <c r="AP211" i="1"/>
  <c r="AJ211" i="1"/>
  <c r="AK211" i="1"/>
  <c r="AK414" i="1"/>
  <c r="AK415" i="1" s="1"/>
  <c r="AJ414" i="1"/>
  <c r="AL414" i="1" s="1"/>
  <c r="AP414" i="1" s="1"/>
  <c r="AP415" i="1" s="1"/>
  <c r="AQ414" i="1"/>
  <c r="AQ415" i="1" s="1"/>
  <c r="AO692" i="1"/>
  <c r="AP692" i="1"/>
  <c r="AP693" i="1" s="1"/>
  <c r="AQ692" i="1"/>
  <c r="AQ693" i="1" s="1"/>
  <c r="AJ692" i="1"/>
  <c r="AJ693" i="1" s="1"/>
  <c r="AK692" i="1"/>
  <c r="AK693" i="1" s="1"/>
  <c r="AO726" i="1"/>
  <c r="AO727" i="1" s="1"/>
  <c r="AJ726" i="1"/>
  <c r="AJ727" i="1" s="1"/>
  <c r="AK726" i="1"/>
  <c r="AK727" i="1" s="1"/>
  <c r="AJ479" i="1"/>
  <c r="AL479" i="1" s="1"/>
  <c r="AP479" i="1" s="1"/>
  <c r="AP480" i="1" s="1"/>
  <c r="AK479" i="1"/>
  <c r="AK480" i="1" s="1"/>
  <c r="AQ479" i="1"/>
  <c r="AQ480" i="1" s="1"/>
  <c r="AJ65" i="1"/>
  <c r="AJ66" i="1" s="1"/>
  <c r="AJ67" i="1" s="1"/>
  <c r="AS188" i="1"/>
  <c r="AN188" i="1"/>
  <c r="AR188" i="1" s="1"/>
  <c r="AN752" i="1"/>
  <c r="AR752" i="1" s="1"/>
  <c r="AS752" i="1"/>
  <c r="AQ311" i="1"/>
  <c r="AQ312" i="1" s="1"/>
  <c r="AQ623" i="1"/>
  <c r="AK807" i="1"/>
  <c r="AK808" i="1" s="1"/>
  <c r="AK126" i="1"/>
  <c r="AK127" i="1" s="1"/>
  <c r="AK689" i="1"/>
  <c r="AN458" i="1"/>
  <c r="AR458" i="1" s="1"/>
  <c r="AS458" i="1"/>
  <c r="AO101" i="1"/>
  <c r="AP739" i="1"/>
  <c r="AP740" i="1" s="1"/>
  <c r="AO461" i="1"/>
  <c r="AO604" i="1"/>
  <c r="AS603" i="1"/>
  <c r="AN603" i="1"/>
  <c r="AR603" i="1" s="1"/>
  <c r="AJ358" i="1"/>
  <c r="AJ359" i="1" s="1"/>
  <c r="AJ360" i="1" s="1"/>
  <c r="AL360" i="1" s="1"/>
  <c r="AL357" i="1"/>
  <c r="AP357" i="1" s="1"/>
  <c r="AP358" i="1" s="1"/>
  <c r="AP359" i="1" s="1"/>
  <c r="AN672" i="1"/>
  <c r="AR672" i="1" s="1"/>
  <c r="AS672" i="1"/>
  <c r="AP663" i="1"/>
  <c r="AP471" i="1"/>
  <c r="AP472" i="1" s="1"/>
  <c r="AP473" i="1" s="1"/>
  <c r="AQ354" i="1"/>
  <c r="AQ355" i="1" s="1"/>
  <c r="AQ356" i="1" s="1"/>
  <c r="AJ765" i="1"/>
  <c r="AQ644" i="1"/>
  <c r="AQ645" i="1" s="1"/>
  <c r="AQ646" i="1" s="1"/>
  <c r="AP264" i="1"/>
  <c r="AP618" i="1"/>
  <c r="AJ316" i="1"/>
  <c r="AJ317" i="1" s="1"/>
  <c r="AS731" i="1"/>
  <c r="AN731" i="1"/>
  <c r="AR731" i="1" s="1"/>
  <c r="AJ297" i="1"/>
  <c r="AL297" i="1" s="1"/>
  <c r="AP297" i="1" s="1"/>
  <c r="AS771" i="1"/>
  <c r="AN771" i="1"/>
  <c r="AR771" i="1" s="1"/>
  <c r="AK224" i="1"/>
  <c r="AK225" i="1" s="1"/>
  <c r="AQ346" i="1"/>
  <c r="AK529" i="1"/>
  <c r="AK530" i="1" s="1"/>
  <c r="AP726" i="1"/>
  <c r="AP727" i="1" s="1"/>
  <c r="AO261" i="1"/>
  <c r="AQ653" i="1"/>
  <c r="AQ654" i="1" s="1"/>
  <c r="AQ655" i="1" s="1"/>
  <c r="AQ656" i="1" s="1"/>
  <c r="AQ657" i="1" s="1"/>
  <c r="AJ330" i="1"/>
  <c r="AN453" i="1"/>
  <c r="AR453" i="1" s="1"/>
  <c r="AS453" i="1"/>
  <c r="AJ832" i="1"/>
  <c r="AJ833" i="1" s="1"/>
  <c r="AJ834" i="1" s="1"/>
  <c r="AJ835" i="1" s="1"/>
  <c r="AJ716" i="1"/>
  <c r="AJ717" i="1" s="1"/>
  <c r="AJ718" i="1" s="1"/>
  <c r="AJ719" i="1" s="1"/>
  <c r="AL715" i="1"/>
  <c r="AP715" i="1" s="1"/>
  <c r="AP716" i="1" s="1"/>
  <c r="AP717" i="1" s="1"/>
  <c r="AP718" i="1" s="1"/>
  <c r="AQ189" i="1"/>
  <c r="AO716" i="1"/>
  <c r="AQ716" i="1"/>
  <c r="AQ717" i="1" s="1"/>
  <c r="AQ718" i="1" s="1"/>
  <c r="AQ719" i="1" s="1"/>
  <c r="AQ720" i="1" s="1"/>
  <c r="AQ721" i="1" s="1"/>
  <c r="AQ722" i="1" s="1"/>
  <c r="AK716" i="1"/>
  <c r="AK717" i="1" s="1"/>
  <c r="AK718" i="1" s="1"/>
  <c r="AK719" i="1" s="1"/>
  <c r="AK720" i="1" s="1"/>
  <c r="AK721" i="1" s="1"/>
  <c r="AK722" i="1" s="1"/>
  <c r="V669" i="1"/>
  <c r="AV669" i="1" s="1"/>
  <c r="AU668" i="1"/>
  <c r="V107" i="1"/>
  <c r="AV107" i="1" s="1"/>
  <c r="AU106" i="1"/>
  <c r="AJ836" i="1"/>
  <c r="AL836" i="1" s="1"/>
  <c r="AP836" i="1" s="1"/>
  <c r="AP837" i="1" s="1"/>
  <c r="AK836" i="1"/>
  <c r="AK837" i="1" s="1"/>
  <c r="AK838" i="1" s="1"/>
  <c r="AK839" i="1" s="1"/>
  <c r="AQ836" i="1"/>
  <c r="AQ837" i="1" s="1"/>
  <c r="AQ838" i="1" s="1"/>
  <c r="AQ839" i="1" s="1"/>
  <c r="U601" i="1"/>
  <c r="AU601" i="1" s="1"/>
  <c r="AU600" i="1"/>
  <c r="AJ111" i="1"/>
  <c r="AL111" i="1" s="1"/>
  <c r="AP111" i="1" s="1"/>
  <c r="AP112" i="1" s="1"/>
  <c r="AK111" i="1"/>
  <c r="AK112" i="1" s="1"/>
  <c r="AQ111" i="1"/>
  <c r="AQ112" i="1" s="1"/>
  <c r="AO227" i="1"/>
  <c r="AP227" i="1"/>
  <c r="AQ227" i="1"/>
  <c r="AJ227" i="1"/>
  <c r="AK227" i="1"/>
  <c r="AO676" i="1"/>
  <c r="AK676" i="1"/>
  <c r="AK677" i="1" s="1"/>
  <c r="AN173" i="1"/>
  <c r="AR173" i="1" s="1"/>
  <c r="AS173" i="1"/>
  <c r="AP327" i="1"/>
  <c r="AP328" i="1" s="1"/>
  <c r="AN28" i="1"/>
  <c r="AR28" i="1" s="1"/>
  <c r="AS28" i="1"/>
  <c r="AK749" i="1"/>
  <c r="AK750" i="1" s="1"/>
  <c r="AN523" i="1"/>
  <c r="AR523" i="1" s="1"/>
  <c r="AS523" i="1"/>
  <c r="AS759" i="1"/>
  <c r="AN759" i="1"/>
  <c r="AR759" i="1" s="1"/>
  <c r="U220" i="1"/>
  <c r="U221" i="1" s="1"/>
  <c r="AU221" i="1" s="1"/>
  <c r="U77" i="1"/>
  <c r="V9" i="1"/>
  <c r="AV9" i="1" s="1"/>
  <c r="U541" i="1"/>
  <c r="AU541" i="1" s="1"/>
  <c r="AU540" i="1"/>
  <c r="U358" i="1"/>
  <c r="AU358" i="1" s="1"/>
  <c r="AU357" i="1"/>
  <c r="V13" i="1"/>
  <c r="AV13" i="1" s="1"/>
  <c r="AU12" i="1"/>
  <c r="V601" i="1"/>
  <c r="AV601" i="1" s="1"/>
  <c r="AJ68" i="1"/>
  <c r="AJ69" i="1" s="1"/>
  <c r="U633" i="1"/>
  <c r="AU633" i="1" s="1"/>
  <c r="AU632" i="1"/>
  <c r="AJ578" i="1"/>
  <c r="AL578" i="1" s="1"/>
  <c r="AP578" i="1" s="1"/>
  <c r="AK578" i="1"/>
  <c r="AQ578" i="1"/>
  <c r="AK118" i="1"/>
  <c r="AJ118" i="1"/>
  <c r="AL118" i="1" s="1"/>
  <c r="AP118" i="1" s="1"/>
  <c r="AQ118" i="1"/>
  <c r="AJ712" i="1"/>
  <c r="AK712" i="1"/>
  <c r="AK713" i="1" s="1"/>
  <c r="AK714" i="1" s="1"/>
  <c r="AQ712" i="1"/>
  <c r="AQ713" i="1" s="1"/>
  <c r="AQ714" i="1" s="1"/>
  <c r="AO829" i="1"/>
  <c r="AQ829" i="1"/>
  <c r="AJ829" i="1"/>
  <c r="AJ607" i="1"/>
  <c r="AK607" i="1"/>
  <c r="AK608" i="1" s="1"/>
  <c r="AQ607" i="1"/>
  <c r="AQ608" i="1" s="1"/>
  <c r="AP824" i="1"/>
  <c r="AK824" i="1"/>
  <c r="AK825" i="1" s="1"/>
  <c r="AK826" i="1" s="1"/>
  <c r="AK827" i="1" s="1"/>
  <c r="AO708" i="1"/>
  <c r="AP708" i="1"/>
  <c r="AQ708" i="1"/>
  <c r="AJ708" i="1"/>
  <c r="AK708" i="1"/>
  <c r="AP729" i="1"/>
  <c r="AO729" i="1"/>
  <c r="AQ729" i="1"/>
  <c r="AQ730" i="1" s="1"/>
  <c r="AQ731" i="1" s="1"/>
  <c r="AK729" i="1"/>
  <c r="AK730" i="1" s="1"/>
  <c r="AK731" i="1" s="1"/>
  <c r="AJ729" i="1"/>
  <c r="AJ730" i="1" s="1"/>
  <c r="AO551" i="1"/>
  <c r="AQ551" i="1"/>
  <c r="AP551" i="1"/>
  <c r="AJ551" i="1"/>
  <c r="AO386" i="1"/>
  <c r="AK386" i="1"/>
  <c r="AK387" i="1" s="1"/>
  <c r="AJ386" i="1"/>
  <c r="AJ387" i="1" s="1"/>
  <c r="AK450" i="1"/>
  <c r="AK451" i="1" s="1"/>
  <c r="AJ450" i="1"/>
  <c r="AQ450" i="1"/>
  <c r="AQ451" i="1" s="1"/>
  <c r="AQ618" i="1"/>
  <c r="AQ20" i="1"/>
  <c r="AS64" i="1"/>
  <c r="AN64" i="1"/>
  <c r="AR64" i="1" s="1"/>
  <c r="AJ250" i="1"/>
  <c r="AK623" i="1"/>
  <c r="AP140" i="1"/>
  <c r="AP141" i="1" s="1"/>
  <c r="AK788" i="1"/>
  <c r="AJ689" i="1"/>
  <c r="AL689" i="1" s="1"/>
  <c r="AP689" i="1" s="1"/>
  <c r="AN803" i="1"/>
  <c r="AR803" i="1" s="1"/>
  <c r="AS803" i="1"/>
  <c r="AQ464" i="1"/>
  <c r="AJ73" i="1"/>
  <c r="AJ74" i="1" s="1"/>
  <c r="AK93" i="1"/>
  <c r="AK94" i="1" s="1"/>
  <c r="AK358" i="1"/>
  <c r="AK359" i="1" s="1"/>
  <c r="AK360" i="1" s="1"/>
  <c r="AK361" i="1" s="1"/>
  <c r="AP855" i="1"/>
  <c r="AN625" i="1"/>
  <c r="AR625" i="1" s="1"/>
  <c r="AS625" i="1"/>
  <c r="AO415" i="1"/>
  <c r="AK471" i="1"/>
  <c r="AK472" i="1" s="1"/>
  <c r="AK473" i="1" s="1"/>
  <c r="AQ845" i="1"/>
  <c r="AQ846" i="1" s="1"/>
  <c r="AK157" i="1"/>
  <c r="AO9" i="1"/>
  <c r="AP765" i="1"/>
  <c r="AJ17" i="1"/>
  <c r="AK618" i="1"/>
  <c r="AN166" i="1"/>
  <c r="AR166" i="1" s="1"/>
  <c r="AS166" i="1"/>
  <c r="AQ257" i="1"/>
  <c r="AQ258" i="1" s="1"/>
  <c r="AQ259" i="1" s="1"/>
  <c r="AK297" i="1"/>
  <c r="AJ183" i="1"/>
  <c r="AJ184" i="1" s="1"/>
  <c r="AJ346" i="1"/>
  <c r="AL346" i="1" s="1"/>
  <c r="AP346" i="1" s="1"/>
  <c r="AJ529" i="1"/>
  <c r="AK653" i="1"/>
  <c r="AK654" i="1" s="1"/>
  <c r="AK655" i="1" s="1"/>
  <c r="AK656" i="1" s="1"/>
  <c r="AK657" i="1" s="1"/>
  <c r="AJ53" i="1"/>
  <c r="AJ54" i="1" s="1"/>
  <c r="AJ55" i="1" s="1"/>
  <c r="AL52" i="1"/>
  <c r="AP52" i="1" s="1"/>
  <c r="AP53" i="1" s="1"/>
  <c r="AP54" i="1" s="1"/>
  <c r="AP55" i="1" s="1"/>
  <c r="AP832" i="1"/>
  <c r="AP833" i="1" s="1"/>
  <c r="AP834" i="1" s="1"/>
  <c r="AP835" i="1" s="1"/>
  <c r="AJ408" i="1"/>
  <c r="AJ409" i="1" s="1"/>
  <c r="AS22" i="1"/>
  <c r="AN22" i="1"/>
  <c r="AR22" i="1" s="1"/>
  <c r="AO159" i="1"/>
  <c r="AJ159" i="1"/>
  <c r="AK159" i="1"/>
  <c r="AP159" i="1"/>
  <c r="AQ159" i="1"/>
  <c r="AO857" i="1"/>
  <c r="AQ857" i="1"/>
  <c r="AO264" i="1"/>
  <c r="AQ264" i="1"/>
  <c r="AK264" i="1"/>
  <c r="AJ264" i="1"/>
  <c r="AQ157" i="1"/>
  <c r="AO157" i="1"/>
  <c r="AK493" i="1"/>
  <c r="AK494" i="1" s="1"/>
  <c r="AQ99" i="1"/>
  <c r="AQ429" i="1"/>
  <c r="AQ430" i="1" s="1"/>
  <c r="AQ431" i="1" s="1"/>
  <c r="AQ432" i="1" s="1"/>
  <c r="AN57" i="1"/>
  <c r="AR57" i="1" s="1"/>
  <c r="AS57" i="1"/>
  <c r="AS613" i="1"/>
  <c r="AN613" i="1"/>
  <c r="AR613" i="1" s="1"/>
  <c r="AQ178" i="1"/>
  <c r="V227" i="1"/>
  <c r="AV227" i="1" s="1"/>
  <c r="AU226" i="1"/>
  <c r="V304" i="1"/>
  <c r="AV304" i="1" s="1"/>
  <c r="V760" i="1"/>
  <c r="AV760" i="1" s="1"/>
  <c r="AU759" i="1"/>
  <c r="V316" i="1"/>
  <c r="AV316" i="1" s="1"/>
  <c r="AU315" i="1"/>
  <c r="V246" i="1"/>
  <c r="AV246" i="1" s="1"/>
  <c r="U159" i="1"/>
  <c r="AU159" i="1" s="1"/>
  <c r="AU158" i="1"/>
  <c r="AK308" i="1"/>
  <c r="AK309" i="1" s="1"/>
  <c r="AJ308" i="1"/>
  <c r="AL308" i="1" s="1"/>
  <c r="AP308" i="1" s="1"/>
  <c r="AP309" i="1" s="1"/>
  <c r="AQ308" i="1"/>
  <c r="AQ309" i="1" s="1"/>
  <c r="AJ516" i="1"/>
  <c r="AL516" i="1" s="1"/>
  <c r="AP516" i="1" s="1"/>
  <c r="AK516" i="1"/>
  <c r="AQ516" i="1"/>
  <c r="AJ456" i="1"/>
  <c r="AL456" i="1" s="1"/>
  <c r="AP456" i="1" s="1"/>
  <c r="AK456" i="1"/>
  <c r="AQ456" i="1"/>
  <c r="AO656" i="1"/>
  <c r="AK40" i="1"/>
  <c r="AK41" i="1" s="1"/>
  <c r="AJ40" i="1"/>
  <c r="AL40" i="1" s="1"/>
  <c r="AP40" i="1" s="1"/>
  <c r="AP41" i="1" s="1"/>
  <c r="AQ40" i="1"/>
  <c r="AQ41" i="1" s="1"/>
  <c r="AO220" i="1"/>
  <c r="AP220" i="1"/>
  <c r="AQ220" i="1"/>
  <c r="AJ220" i="1"/>
  <c r="AK220" i="1"/>
  <c r="AJ775" i="1"/>
  <c r="AK775" i="1"/>
  <c r="AK776" i="1" s="1"/>
  <c r="AQ775" i="1"/>
  <c r="AQ776" i="1" s="1"/>
  <c r="AO574" i="1"/>
  <c r="AO196" i="1"/>
  <c r="AQ196" i="1"/>
  <c r="AQ197" i="1" s="1"/>
  <c r="AO496" i="1"/>
  <c r="AJ496" i="1"/>
  <c r="AJ497" i="1" s="1"/>
  <c r="AJ498" i="1" s="1"/>
  <c r="AJ499" i="1" s="1"/>
  <c r="AK496" i="1"/>
  <c r="AK497" i="1" s="1"/>
  <c r="AK498" i="1" s="1"/>
  <c r="AK499" i="1" s="1"/>
  <c r="AK500" i="1" s="1"/>
  <c r="AK501" i="1" s="1"/>
  <c r="AK502" i="1" s="1"/>
  <c r="AO270" i="1"/>
  <c r="AK270" i="1"/>
  <c r="AJ180" i="1"/>
  <c r="AL180" i="1" s="1"/>
  <c r="AP180" i="1" s="1"/>
  <c r="AP181" i="1" s="1"/>
  <c r="AK180" i="1"/>
  <c r="AK181" i="1" s="1"/>
  <c r="AQ180" i="1"/>
  <c r="AQ181" i="1" s="1"/>
  <c r="AO408" i="1"/>
  <c r="AQ408" i="1"/>
  <c r="AQ409" i="1" s="1"/>
  <c r="AQ410" i="1" s="1"/>
  <c r="AQ411" i="1" s="1"/>
  <c r="AP408" i="1"/>
  <c r="AQ734" i="1"/>
  <c r="AQ735" i="1" s="1"/>
  <c r="AJ216" i="1"/>
  <c r="AN444" i="1"/>
  <c r="AR444" i="1" s="1"/>
  <c r="AS444" i="1"/>
  <c r="AP311" i="1"/>
  <c r="AP312" i="1" s="1"/>
  <c r="AQ12" i="1"/>
  <c r="AQ13" i="1" s="1"/>
  <c r="AQ14" i="1" s="1"/>
  <c r="AQ15" i="1" s="1"/>
  <c r="AQ327" i="1"/>
  <c r="AQ328" i="1" s="1"/>
  <c r="AS600" i="1"/>
  <c r="AN600" i="1"/>
  <c r="AR600" i="1" s="1"/>
  <c r="AQ119" i="1"/>
  <c r="AQ120" i="1" s="1"/>
  <c r="AQ474" i="1"/>
  <c r="AQ475" i="1" s="1"/>
  <c r="AQ476" i="1" s="1"/>
  <c r="AJ788" i="1"/>
  <c r="AS812" i="1"/>
  <c r="AN812" i="1"/>
  <c r="AR812" i="1" s="1"/>
  <c r="AO451" i="1"/>
  <c r="AK464" i="1"/>
  <c r="AK143" i="1"/>
  <c r="AK144" i="1" s="1"/>
  <c r="AJ93" i="1"/>
  <c r="AJ94" i="1" s="1"/>
  <c r="AN466" i="1"/>
  <c r="AR466" i="1" s="1"/>
  <c r="AS466" i="1"/>
  <c r="AP319" i="1"/>
  <c r="AP320" i="1" s="1"/>
  <c r="AO85" i="1"/>
  <c r="AO445" i="1"/>
  <c r="AJ724" i="1"/>
  <c r="AJ471" i="1"/>
  <c r="AJ472" i="1" s="1"/>
  <c r="AJ473" i="1" s="1"/>
  <c r="AS494" i="1"/>
  <c r="AN494" i="1"/>
  <c r="AR494" i="1" s="1"/>
  <c r="AJ625" i="1"/>
  <c r="AL624" i="1"/>
  <c r="AP624" i="1" s="1"/>
  <c r="AP625" i="1" s="1"/>
  <c r="AO375" i="1"/>
  <c r="AO17" i="1"/>
  <c r="AJ618" i="1"/>
  <c r="AQ628" i="1"/>
  <c r="AQ629" i="1" s="1"/>
  <c r="AJ257" i="1"/>
  <c r="AQ7" i="1"/>
  <c r="AQ8" i="1" s="1"/>
  <c r="AQ9" i="1" s="1"/>
  <c r="AQ10" i="1" s="1"/>
  <c r="AQ11" i="1" s="1"/>
  <c r="AO184" i="1"/>
  <c r="AN183" i="1"/>
  <c r="AR183" i="1" s="1"/>
  <c r="AS183" i="1"/>
  <c r="AQ403" i="1"/>
  <c r="AQ404" i="1" s="1"/>
  <c r="AQ405" i="1" s="1"/>
  <c r="AS612" i="1"/>
  <c r="AN612" i="1"/>
  <c r="AR612" i="1" s="1"/>
  <c r="AJ241" i="1"/>
  <c r="AJ242" i="1" s="1"/>
  <c r="AN763" i="1"/>
  <c r="AR763" i="1" s="1"/>
  <c r="AS763" i="1"/>
  <c r="AO233" i="1"/>
  <c r="AS500" i="1"/>
  <c r="AN500" i="1"/>
  <c r="AR500" i="1" s="1"/>
  <c r="AQ560" i="1"/>
  <c r="AQ561" i="1" s="1"/>
  <c r="AQ562" i="1" s="1"/>
  <c r="AJ653" i="1"/>
  <c r="AQ285" i="1"/>
  <c r="AQ832" i="1"/>
  <c r="AQ833" i="1" s="1"/>
  <c r="AQ834" i="1" s="1"/>
  <c r="AQ835" i="1" s="1"/>
  <c r="AQ256" i="1"/>
  <c r="AK408" i="1"/>
  <c r="AK409" i="1" s="1"/>
  <c r="AK410" i="1" s="1"/>
  <c r="AK411" i="1" s="1"/>
  <c r="AO254" i="1"/>
  <c r="AQ169" i="1"/>
  <c r="AQ170" i="1" s="1"/>
  <c r="AQ171" i="1" s="1"/>
  <c r="AQ172" i="1" s="1"/>
  <c r="AQ173" i="1" s="1"/>
  <c r="AO370" i="1"/>
  <c r="AO371" i="1" s="1"/>
  <c r="AJ370" i="1"/>
  <c r="AJ371" i="1" s="1"/>
  <c r="U444" i="1"/>
  <c r="AU444" i="1" s="1"/>
  <c r="AU443" i="1"/>
  <c r="AS133" i="1"/>
  <c r="AN133" i="1"/>
  <c r="AR133" i="1" s="1"/>
  <c r="AS441" i="1"/>
  <c r="AN441" i="1"/>
  <c r="AR441" i="1" s="1"/>
  <c r="AS383" i="1"/>
  <c r="AN383" i="1"/>
  <c r="AR383" i="1" s="1"/>
  <c r="AJ641" i="1"/>
  <c r="AL640" i="1"/>
  <c r="AP640" i="1" s="1"/>
  <c r="AP641" i="1" s="1"/>
  <c r="AN314" i="1"/>
  <c r="AR314" i="1" s="1"/>
  <c r="AS314" i="1"/>
  <c r="AJ596" i="1"/>
  <c r="AJ597" i="1" s="1"/>
  <c r="AJ598" i="1" s="1"/>
  <c r="U20" i="1"/>
  <c r="U21" i="1" s="1"/>
  <c r="AU21" i="1" s="1"/>
  <c r="V496" i="1"/>
  <c r="AV496" i="1" s="1"/>
  <c r="AU495" i="1"/>
  <c r="V525" i="1"/>
  <c r="AV525" i="1" s="1"/>
  <c r="AU524" i="1"/>
  <c r="V383" i="1"/>
  <c r="AV383" i="1" s="1"/>
  <c r="U246" i="1"/>
  <c r="AU246" i="1" s="1"/>
  <c r="U149" i="1"/>
  <c r="AU149" i="1" s="1"/>
  <c r="AK610" i="1"/>
  <c r="AJ610" i="1"/>
  <c r="AL610" i="1" s="1"/>
  <c r="AP610" i="1" s="1"/>
  <c r="AQ610" i="1"/>
  <c r="AO584" i="1"/>
  <c r="AQ584" i="1"/>
  <c r="AO528" i="1"/>
  <c r="AK528" i="1"/>
  <c r="AJ528" i="1"/>
  <c r="AO351" i="1"/>
  <c r="AJ351" i="1"/>
  <c r="AJ575" i="1"/>
  <c r="AL575" i="1" s="1"/>
  <c r="AP575" i="1" s="1"/>
  <c r="AK575" i="1"/>
  <c r="AQ575" i="1"/>
  <c r="AP568" i="1"/>
  <c r="AP569" i="1" s="1"/>
  <c r="AP570" i="1" s="1"/>
  <c r="AQ568" i="1"/>
  <c r="AQ569" i="1" s="1"/>
  <c r="AQ570" i="1" s="1"/>
  <c r="AO568" i="1"/>
  <c r="AO569" i="1" s="1"/>
  <c r="AQ601" i="1"/>
  <c r="AO601" i="1"/>
  <c r="AJ601" i="1"/>
  <c r="AK601" i="1"/>
  <c r="AK115" i="1"/>
  <c r="AJ115" i="1"/>
  <c r="AL115" i="1" s="1"/>
  <c r="AP115" i="1" s="1"/>
  <c r="AQ115" i="1"/>
  <c r="AJ844" i="1"/>
  <c r="AL844" i="1" s="1"/>
  <c r="AP844" i="1" s="1"/>
  <c r="AK844" i="1"/>
  <c r="AQ844" i="1"/>
  <c r="AK216" i="1"/>
  <c r="AK557" i="1"/>
  <c r="AN654" i="1"/>
  <c r="AR654" i="1" s="1"/>
  <c r="AS654" i="1"/>
  <c r="AK169" i="1"/>
  <c r="AK170" i="1" s="1"/>
  <c r="AK171" i="1" s="1"/>
  <c r="AK172" i="1" s="1"/>
  <c r="AK173" i="1" s="1"/>
  <c r="AN509" i="1"/>
  <c r="AR509" i="1" s="1"/>
  <c r="AS509" i="1"/>
  <c r="AS510" i="1" s="1"/>
  <c r="AJ12" i="1"/>
  <c r="AQ143" i="1"/>
  <c r="AQ144" i="1" s="1"/>
  <c r="AP601" i="1"/>
  <c r="AK119" i="1"/>
  <c r="AK120" i="1" s="1"/>
  <c r="AQ788" i="1"/>
  <c r="AN661" i="1"/>
  <c r="AR661" i="1" s="1"/>
  <c r="AS661" i="1"/>
  <c r="AJ464" i="1"/>
  <c r="AL464" i="1" s="1"/>
  <c r="AP464" i="1" s="1"/>
  <c r="AJ143" i="1"/>
  <c r="AJ144" i="1" s="1"/>
  <c r="AO93" i="1"/>
  <c r="AO94" i="1" s="1"/>
  <c r="AN304" i="1"/>
  <c r="AR304" i="1" s="1"/>
  <c r="AS304" i="1"/>
  <c r="AP85" i="1"/>
  <c r="AP86" i="1" s="1"/>
  <c r="AP87" i="1" s="1"/>
  <c r="AP88" i="1" s="1"/>
  <c r="AJ352" i="1"/>
  <c r="AL352" i="1" s="1"/>
  <c r="AP352" i="1" s="1"/>
  <c r="AO393" i="1"/>
  <c r="AK845" i="1"/>
  <c r="AK846" i="1" s="1"/>
  <c r="AN597" i="1"/>
  <c r="AR597" i="1" s="1"/>
  <c r="AS597" i="1"/>
  <c r="AS214" i="1"/>
  <c r="AN214" i="1"/>
  <c r="AR214" i="1" s="1"/>
  <c r="AN577" i="1"/>
  <c r="AR577" i="1" s="1"/>
  <c r="AS577" i="1"/>
  <c r="AO765" i="1"/>
  <c r="AK628" i="1"/>
  <c r="AK629" i="1" s="1"/>
  <c r="AK257" i="1"/>
  <c r="AK258" i="1" s="1"/>
  <c r="AK259" i="1" s="1"/>
  <c r="AS316" i="1"/>
  <c r="AN316" i="1"/>
  <c r="AR316" i="1" s="1"/>
  <c r="AJ7" i="1"/>
  <c r="AL7" i="1" s="1"/>
  <c r="AP7" i="1" s="1"/>
  <c r="AP8" i="1" s="1"/>
  <c r="AP9" i="1" s="1"/>
  <c r="AO776" i="1"/>
  <c r="AK403" i="1"/>
  <c r="AK404" i="1" s="1"/>
  <c r="AK405" i="1" s="1"/>
  <c r="AJ90" i="1"/>
  <c r="AJ91" i="1" s="1"/>
  <c r="AK241" i="1"/>
  <c r="AK242" i="1" s="1"/>
  <c r="AK560" i="1"/>
  <c r="AK561" i="1" s="1"/>
  <c r="AK562" i="1" s="1"/>
  <c r="AQ270" i="1"/>
  <c r="AN330" i="1"/>
  <c r="AR330" i="1" s="1"/>
  <c r="AS330" i="1"/>
  <c r="AP285" i="1"/>
  <c r="AK256" i="1"/>
  <c r="AS407" i="1"/>
  <c r="AN407" i="1"/>
  <c r="AR407" i="1" s="1"/>
  <c r="AQ823" i="1"/>
  <c r="AQ824" i="1" s="1"/>
  <c r="AQ825" i="1" s="1"/>
  <c r="AQ826" i="1" s="1"/>
  <c r="AQ827" i="1" s="1"/>
  <c r="AQ32" i="1"/>
  <c r="AQ33" i="1" s="1"/>
  <c r="AQ34" i="1" s="1"/>
  <c r="AQ35" i="1" s="1"/>
  <c r="AJ345" i="1"/>
  <c r="AL345" i="1" s="1"/>
  <c r="AP345" i="1" s="1"/>
  <c r="AK345" i="1"/>
  <c r="AQ345" i="1"/>
  <c r="U259" i="1"/>
  <c r="AU259" i="1" s="1"/>
  <c r="AU258" i="1"/>
  <c r="AJ680" i="1"/>
  <c r="AL680" i="1" s="1"/>
  <c r="AP680" i="1" s="1"/>
  <c r="AP681" i="1" s="1"/>
  <c r="AK680" i="1"/>
  <c r="AK681" i="1" s="1"/>
  <c r="AQ680" i="1"/>
  <c r="AQ681" i="1" s="1"/>
  <c r="AK327" i="1"/>
  <c r="AK328" i="1" s="1"/>
  <c r="AN151" i="1"/>
  <c r="AR151" i="1" s="1"/>
  <c r="AS151" i="1"/>
  <c r="AN381" i="1"/>
  <c r="AR381" i="1" s="1"/>
  <c r="AS381" i="1"/>
  <c r="AJ672" i="1"/>
  <c r="AJ673" i="1" s="1"/>
  <c r="AL671" i="1"/>
  <c r="AP671" i="1" s="1"/>
  <c r="AP672" i="1" s="1"/>
  <c r="AP673" i="1" s="1"/>
  <c r="U383" i="1"/>
  <c r="U49" i="1"/>
  <c r="AU49" i="1" s="1"/>
  <c r="AU48" i="1"/>
  <c r="V616" i="1"/>
  <c r="AV616" i="1" s="1"/>
  <c r="AU615" i="1"/>
  <c r="AQ604" i="1"/>
  <c r="AQ605" i="1" s="1"/>
  <c r="AQ606" i="1" s="1"/>
  <c r="AK604" i="1"/>
  <c r="AO48" i="1"/>
  <c r="AK48" i="1"/>
  <c r="AK49" i="1" s="1"/>
  <c r="AK50" i="1" s="1"/>
  <c r="AK51" i="1" s="1"/>
  <c r="AJ48" i="1"/>
  <c r="AJ49" i="1" s="1"/>
  <c r="AP48" i="1"/>
  <c r="AQ48" i="1"/>
  <c r="AQ49" i="1" s="1"/>
  <c r="AQ50" i="1" s="1"/>
  <c r="AQ51" i="1" s="1"/>
  <c r="AJ594" i="1"/>
  <c r="AL594" i="1" s="1"/>
  <c r="AP594" i="1" s="1"/>
  <c r="AK594" i="1"/>
  <c r="AQ594" i="1"/>
  <c r="AJ260" i="1"/>
  <c r="AL260" i="1" s="1"/>
  <c r="AP260" i="1" s="1"/>
  <c r="AP261" i="1" s="1"/>
  <c r="AP262" i="1" s="1"/>
  <c r="AK260" i="1"/>
  <c r="AK261" i="1" s="1"/>
  <c r="AK262" i="1" s="1"/>
  <c r="AQ260" i="1"/>
  <c r="AQ261" i="1" s="1"/>
  <c r="AQ262" i="1" s="1"/>
  <c r="AS439" i="1"/>
  <c r="AN439" i="1"/>
  <c r="AR439" i="1" s="1"/>
  <c r="AJ573" i="1"/>
  <c r="AL573" i="1" s="1"/>
  <c r="AP573" i="1" s="1"/>
  <c r="AP574" i="1" s="1"/>
  <c r="AK573" i="1"/>
  <c r="AK574" i="1" s="1"/>
  <c r="AQ573" i="1"/>
  <c r="AQ574" i="1" s="1"/>
  <c r="AK70" i="1"/>
  <c r="AK71" i="1" s="1"/>
  <c r="AJ70" i="1"/>
  <c r="AQ70" i="1"/>
  <c r="AQ71" i="1" s="1"/>
  <c r="AO279" i="1"/>
  <c r="AO280" i="1" s="1"/>
  <c r="AQ279" i="1"/>
  <c r="AQ280" i="1" s="1"/>
  <c r="AP279" i="1"/>
  <c r="AP280" i="1" s="1"/>
  <c r="AJ279" i="1"/>
  <c r="AJ280" i="1" s="1"/>
  <c r="AK279" i="1"/>
  <c r="AK280" i="1" s="1"/>
  <c r="AK430" i="1"/>
  <c r="AK431" i="1" s="1"/>
  <c r="AK432" i="1" s="1"/>
  <c r="AO473" i="1"/>
  <c r="AO112" i="1"/>
  <c r="AO722" i="1"/>
  <c r="AJ116" i="1"/>
  <c r="AK116" i="1"/>
  <c r="AK117" i="1" s="1"/>
  <c r="AQ116" i="1"/>
  <c r="AQ117" i="1" s="1"/>
  <c r="AJ620" i="1"/>
  <c r="AL620" i="1" s="1"/>
  <c r="AP620" i="1" s="1"/>
  <c r="AK620" i="1"/>
  <c r="AQ620" i="1"/>
  <c r="AQ595" i="1"/>
  <c r="AQ596" i="1" s="1"/>
  <c r="AQ597" i="1" s="1"/>
  <c r="AQ598" i="1" s="1"/>
  <c r="AN239" i="1"/>
  <c r="AR239" i="1" s="1"/>
  <c r="AS239" i="1"/>
  <c r="AJ156" i="1"/>
  <c r="AJ157" i="1" s="1"/>
  <c r="AQ858" i="1"/>
  <c r="AQ859" i="1" s="1"/>
  <c r="AK32" i="1"/>
  <c r="AK33" i="1" s="1"/>
  <c r="AK34" i="1" s="1"/>
  <c r="AK35" i="1" s="1"/>
  <c r="AJ141" i="1"/>
  <c r="AK12" i="1"/>
  <c r="AK13" i="1" s="1"/>
  <c r="AK14" i="1" s="1"/>
  <c r="AK15" i="1" s="1"/>
  <c r="AQ544" i="1"/>
  <c r="AQ545" i="1" s="1"/>
  <c r="AJ119" i="1"/>
  <c r="AJ474" i="1"/>
  <c r="AP788" i="1"/>
  <c r="AJ572" i="1"/>
  <c r="AO819" i="1"/>
  <c r="AK851" i="1"/>
  <c r="AQ93" i="1"/>
  <c r="AQ94" i="1" s="1"/>
  <c r="AK352" i="1"/>
  <c r="AJ335" i="1"/>
  <c r="AL334" i="1"/>
  <c r="AP334" i="1" s="1"/>
  <c r="AP335" i="1" s="1"/>
  <c r="AO37" i="1"/>
  <c r="AN222" i="1"/>
  <c r="AR222" i="1" s="1"/>
  <c r="AS222" i="1"/>
  <c r="AJ397" i="1"/>
  <c r="AJ398" i="1" s="1"/>
  <c r="AO488" i="1"/>
  <c r="AN538" i="1"/>
  <c r="AR538" i="1" s="1"/>
  <c r="AS538" i="1"/>
  <c r="AP17" i="1"/>
  <c r="AQ362" i="1"/>
  <c r="AJ628" i="1"/>
  <c r="AQ847" i="1"/>
  <c r="AJ779" i="1"/>
  <c r="AJ403" i="1"/>
  <c r="AK90" i="1"/>
  <c r="AK91" i="1" s="1"/>
  <c r="AN501" i="1"/>
  <c r="AR501" i="1" s="1"/>
  <c r="AS501" i="1"/>
  <c r="AJ560" i="1"/>
  <c r="AP270" i="1"/>
  <c r="AO74" i="1"/>
  <c r="AP256" i="1"/>
  <c r="BC13" i="1"/>
  <c r="BC14" i="1" s="1"/>
  <c r="BC15" i="1" s="1"/>
  <c r="BU12" i="1"/>
  <c r="BT12" i="1" s="1"/>
  <c r="BD14" i="1"/>
  <c r="BU13" i="1"/>
  <c r="BT13" i="1" s="1"/>
  <c r="V684" i="1"/>
  <c r="AV684" i="1" s="1"/>
  <c r="U684" i="1"/>
  <c r="AU684" i="1" s="1"/>
  <c r="V398" i="1"/>
  <c r="AV398" i="1" s="1"/>
  <c r="U398" i="1"/>
  <c r="AU398" i="1" s="1"/>
  <c r="U696" i="1"/>
  <c r="AU696" i="1" s="1"/>
  <c r="V696" i="1"/>
  <c r="AV696" i="1" s="1"/>
  <c r="U10" i="1"/>
  <c r="AU10" i="1" s="1"/>
  <c r="V10" i="1"/>
  <c r="AV10" i="1" s="1"/>
  <c r="U665" i="1"/>
  <c r="AU665" i="1" s="1"/>
  <c r="U134" i="1"/>
  <c r="AU134" i="1" s="1"/>
  <c r="V134" i="1"/>
  <c r="AV134" i="1" s="1"/>
  <c r="V838" i="1"/>
  <c r="AV838" i="1" s="1"/>
  <c r="U838" i="1"/>
  <c r="AU838" i="1" s="1"/>
  <c r="V141" i="1"/>
  <c r="AV141" i="1" s="1"/>
  <c r="U141" i="1"/>
  <c r="AU141" i="1" s="1"/>
  <c r="U818" i="1"/>
  <c r="AU818" i="1" s="1"/>
  <c r="V818" i="1"/>
  <c r="AV818" i="1" s="1"/>
  <c r="U189" i="1"/>
  <c r="AU189" i="1" s="1"/>
  <c r="V189" i="1"/>
  <c r="AV189" i="1" s="1"/>
  <c r="V250" i="1"/>
  <c r="AV250" i="1" s="1"/>
  <c r="U250" i="1"/>
  <c r="AU250" i="1" s="1"/>
  <c r="U229" i="1"/>
  <c r="AU229" i="1" s="1"/>
  <c r="U466" i="1"/>
  <c r="AU466" i="1" s="1"/>
  <c r="V259" i="1"/>
  <c r="AV259" i="1" s="1"/>
  <c r="U155" i="1"/>
  <c r="AU155" i="1" s="1"/>
  <c r="V406" i="1"/>
  <c r="AV406" i="1" s="1"/>
  <c r="V800" i="1"/>
  <c r="AV800" i="1" s="1"/>
  <c r="V541" i="1"/>
  <c r="AV541" i="1" s="1"/>
  <c r="V53" i="1"/>
  <c r="AV53" i="1" s="1"/>
  <c r="U53" i="1"/>
  <c r="AU53" i="1" s="1"/>
  <c r="V397" i="1"/>
  <c r="AV397" i="1" s="1"/>
  <c r="U317" i="1"/>
  <c r="AU317" i="1" s="1"/>
  <c r="V49" i="1"/>
  <c r="AV49" i="1" s="1"/>
  <c r="V45" i="1"/>
  <c r="AV45" i="1" s="1"/>
  <c r="V784" i="1"/>
  <c r="AV784" i="1" s="1"/>
  <c r="V108" i="1"/>
  <c r="AV108" i="1" s="1"/>
  <c r="U672" i="1"/>
  <c r="AU672" i="1" s="1"/>
  <c r="V791" i="1"/>
  <c r="AV791" i="1" s="1"/>
  <c r="U485" i="1"/>
  <c r="AU485" i="1" s="1"/>
  <c r="U239" i="1"/>
  <c r="AU239" i="1" s="1"/>
  <c r="U617" i="1"/>
  <c r="AU617" i="1" s="1"/>
  <c r="U760" i="1"/>
  <c r="AU760" i="1" s="1"/>
  <c r="U13" i="1"/>
  <c r="AU13" i="1" s="1"/>
  <c r="U152" i="1"/>
  <c r="AU152" i="1" s="1"/>
  <c r="V444" i="1"/>
  <c r="AV444" i="1" s="1"/>
  <c r="V817" i="1"/>
  <c r="AV817" i="1" s="1"/>
  <c r="U280" i="1"/>
  <c r="AU280" i="1" s="1"/>
  <c r="U453" i="1"/>
  <c r="AU453" i="1" s="1"/>
  <c r="U178" i="1"/>
  <c r="AU178" i="1" s="1"/>
  <c r="U305" i="1"/>
  <c r="AU305" i="1" s="1"/>
  <c r="V633" i="1"/>
  <c r="AV633" i="1" s="1"/>
  <c r="U37" i="1"/>
  <c r="AU37" i="1" s="1"/>
  <c r="V405" i="1"/>
  <c r="AV405" i="1" s="1"/>
  <c r="U716" i="1"/>
  <c r="AU716" i="1" s="1"/>
  <c r="V837" i="1"/>
  <c r="AV837" i="1" s="1"/>
  <c r="V683" i="1"/>
  <c r="AV683" i="1" s="1"/>
  <c r="U731" i="1"/>
  <c r="AU731" i="1" s="1"/>
  <c r="U496" i="1"/>
  <c r="AU496" i="1" s="1"/>
  <c r="V32" i="1"/>
  <c r="AV32" i="1" s="1"/>
  <c r="U32" i="1"/>
  <c r="AU32" i="1" s="1"/>
  <c r="U750" i="1"/>
  <c r="AU750" i="1" s="1"/>
  <c r="U197" i="1"/>
  <c r="AU197" i="1" s="1"/>
  <c r="V583" i="1"/>
  <c r="AV583" i="1" s="1"/>
  <c r="U525" i="1"/>
  <c r="AU525" i="1" s="1"/>
  <c r="V169" i="1"/>
  <c r="AV169" i="1" s="1"/>
  <c r="U175" i="1"/>
  <c r="AU175" i="1" s="1"/>
  <c r="V533" i="1"/>
  <c r="AV533" i="1" s="1"/>
  <c r="U823" i="1"/>
  <c r="AU823" i="1" s="1"/>
  <c r="V803" i="1"/>
  <c r="AV803" i="1" s="1"/>
  <c r="U803" i="1"/>
  <c r="AU803" i="1" s="1"/>
  <c r="U654" i="1"/>
  <c r="AU654" i="1" s="1"/>
  <c r="V654" i="1"/>
  <c r="AV654" i="1" s="1"/>
  <c r="U91" i="1"/>
  <c r="AU91" i="1" s="1"/>
  <c r="V140" i="1"/>
  <c r="AV140" i="1" s="1"/>
  <c r="U214" i="1"/>
  <c r="AU214" i="1" s="1"/>
  <c r="U669" i="1"/>
  <c r="AU669" i="1" s="1"/>
  <c r="V6" i="1"/>
  <c r="AV6" i="1" s="1"/>
  <c r="U6" i="1"/>
  <c r="AU6" i="1" s="1"/>
  <c r="AZ4" i="1" a="1"/>
  <c r="AZ4" i="1" s="1"/>
  <c r="AX4" i="1" a="1"/>
  <c r="AX4" i="1" s="1"/>
  <c r="AY4" i="1" a="1"/>
  <c r="AY4" i="1" s="1"/>
  <c r="AW4" i="1" a="1"/>
  <c r="AW4" i="1" s="1"/>
  <c r="V5" i="1"/>
  <c r="AV5" i="1" s="1"/>
  <c r="U5" i="1"/>
  <c r="AU5" i="1" s="1"/>
  <c r="AS3" i="1"/>
  <c r="AN3" i="1"/>
  <c r="AM3" i="1"/>
  <c r="AQ3" i="1" s="1"/>
  <c r="U4" i="1"/>
  <c r="AU4" i="1" s="1"/>
  <c r="V4" i="1"/>
  <c r="AV4" i="1" s="1"/>
  <c r="AJ112" i="1" l="1"/>
  <c r="AU120" i="1"/>
  <c r="AJ434" i="1"/>
  <c r="AJ435" i="1" s="1"/>
  <c r="AJ436" i="1" s="1"/>
  <c r="V229" i="1"/>
  <c r="AV229" i="1" s="1"/>
  <c r="AL195" i="1"/>
  <c r="AP195" i="1" s="1"/>
  <c r="AP196" i="1" s="1"/>
  <c r="AP197" i="1" s="1"/>
  <c r="AJ737" i="1"/>
  <c r="V445" i="1"/>
  <c r="AV445" i="1" s="1"/>
  <c r="AJ549" i="1"/>
  <c r="AJ130" i="1"/>
  <c r="AJ131" i="1" s="1"/>
  <c r="AU458" i="1"/>
  <c r="V459" i="1"/>
  <c r="AV459" i="1" s="1"/>
  <c r="AJ79" i="1"/>
  <c r="AL79" i="1" s="1"/>
  <c r="AP79" i="1" s="1"/>
  <c r="U792" i="1"/>
  <c r="AU792" i="1" s="1"/>
  <c r="V792" i="1"/>
  <c r="AV792" i="1" s="1"/>
  <c r="AJ164" i="1"/>
  <c r="AJ482" i="1"/>
  <c r="U634" i="1"/>
  <c r="AU634" i="1" s="1"/>
  <c r="AU19" i="1"/>
  <c r="V602" i="1"/>
  <c r="AV602" i="1" s="1"/>
  <c r="U602" i="1"/>
  <c r="AU602" i="1" s="1"/>
  <c r="V634" i="1"/>
  <c r="AV634" i="1" s="1"/>
  <c r="U445" i="1"/>
  <c r="AU445" i="1" s="1"/>
  <c r="AS169" i="1"/>
  <c r="V542" i="1"/>
  <c r="AV542" i="1" s="1"/>
  <c r="AN241" i="1"/>
  <c r="AR241" i="1" s="1"/>
  <c r="AJ574" i="1"/>
  <c r="AJ375" i="1"/>
  <c r="U170" i="1"/>
  <c r="AU170" i="1" s="1"/>
  <c r="V170" i="1"/>
  <c r="AV170" i="1" s="1"/>
  <c r="AJ506" i="1"/>
  <c r="AJ507" i="1" s="1"/>
  <c r="AJ508" i="1" s="1"/>
  <c r="AL508" i="1" s="1"/>
  <c r="AP508" i="1" s="1"/>
  <c r="U50" i="1"/>
  <c r="AU50" i="1" s="1"/>
  <c r="V50" i="1"/>
  <c r="AV50" i="1" s="1"/>
  <c r="AJ277" i="1"/>
  <c r="AJ837" i="1"/>
  <c r="AJ838" i="1" s="1"/>
  <c r="AL838" i="1" s="1"/>
  <c r="AP838" i="1" s="1"/>
  <c r="AU148" i="1"/>
  <c r="V149" i="1"/>
  <c r="AV149" i="1" s="1"/>
  <c r="AS216" i="1"/>
  <c r="U109" i="1"/>
  <c r="AU109" i="1" s="1"/>
  <c r="V109" i="1"/>
  <c r="AV109" i="1" s="1"/>
  <c r="AJ175" i="1"/>
  <c r="AL175" i="1" s="1"/>
  <c r="AJ101" i="1"/>
  <c r="AJ102" i="1" s="1"/>
  <c r="AS241" i="1"/>
  <c r="AL306" i="1"/>
  <c r="AP306" i="1" s="1"/>
  <c r="AP307" i="1" s="1"/>
  <c r="AJ307" i="1"/>
  <c r="U709" i="1"/>
  <c r="AU709" i="1" s="1"/>
  <c r="AJ149" i="1"/>
  <c r="AL149" i="1" s="1"/>
  <c r="AP149" i="1" s="1"/>
  <c r="AJ361" i="1"/>
  <c r="U46" i="1"/>
  <c r="AU46" i="1" s="1"/>
  <c r="V709" i="1"/>
  <c r="AV709" i="1" s="1"/>
  <c r="V46" i="1"/>
  <c r="AV46" i="1" s="1"/>
  <c r="AJ41" i="1"/>
  <c r="AU267" i="1"/>
  <c r="U268" i="1"/>
  <c r="V268" i="1"/>
  <c r="AV268" i="1" s="1"/>
  <c r="AJ153" i="1"/>
  <c r="AS94" i="1"/>
  <c r="AN94" i="1"/>
  <c r="AR94" i="1" s="1"/>
  <c r="AN569" i="1"/>
  <c r="AR569" i="1" s="1"/>
  <c r="AS569" i="1"/>
  <c r="AO570" i="1"/>
  <c r="AS68" i="1"/>
  <c r="AN68" i="1"/>
  <c r="AR68" i="1" s="1"/>
  <c r="AO69" i="1"/>
  <c r="AL719" i="1"/>
  <c r="AP719" i="1" s="1"/>
  <c r="AP720" i="1" s="1"/>
  <c r="AJ720" i="1"/>
  <c r="AJ721" i="1" s="1"/>
  <c r="AS359" i="1"/>
  <c r="AN359" i="1"/>
  <c r="AR359" i="1" s="1"/>
  <c r="AS727" i="1"/>
  <c r="AN727" i="1"/>
  <c r="AR727" i="1" s="1"/>
  <c r="AJ480" i="1"/>
  <c r="AN29" i="1"/>
  <c r="AR29" i="1" s="1"/>
  <c r="AS29" i="1"/>
  <c r="AN553" i="1"/>
  <c r="AR553" i="1" s="1"/>
  <c r="AS553" i="1"/>
  <c r="AO554" i="1"/>
  <c r="AJ34" i="1"/>
  <c r="AL33" i="1"/>
  <c r="AP33" i="1" s="1"/>
  <c r="AN371" i="1"/>
  <c r="AR371" i="1" s="1"/>
  <c r="AS371" i="1"/>
  <c r="AS225" i="1"/>
  <c r="AN225" i="1"/>
  <c r="AR225" i="1" s="1"/>
  <c r="AS485" i="1"/>
  <c r="AN485" i="1"/>
  <c r="AR485" i="1" s="1"/>
  <c r="AJ109" i="1"/>
  <c r="AL108" i="1"/>
  <c r="AP108" i="1" s="1"/>
  <c r="AS249" i="1"/>
  <c r="AN249" i="1"/>
  <c r="AR249" i="1" s="1"/>
  <c r="AL816" i="1"/>
  <c r="AP816" i="1" s="1"/>
  <c r="AP817" i="1" s="1"/>
  <c r="AP818" i="1" s="1"/>
  <c r="AP819" i="1" s="1"/>
  <c r="AP820" i="1" s="1"/>
  <c r="AP821" i="1" s="1"/>
  <c r="AJ817" i="1"/>
  <c r="AJ818" i="1" s="1"/>
  <c r="AN851" i="1"/>
  <c r="AR851" i="1" s="1"/>
  <c r="AS851" i="1"/>
  <c r="U406" i="1"/>
  <c r="AU405" i="1"/>
  <c r="AJ561" i="1"/>
  <c r="AJ562" i="1" s="1"/>
  <c r="AL560" i="1"/>
  <c r="AP560" i="1" s="1"/>
  <c r="AP561" i="1" s="1"/>
  <c r="AP562" i="1" s="1"/>
  <c r="AN85" i="1"/>
  <c r="AR85" i="1" s="1"/>
  <c r="AS85" i="1"/>
  <c r="AN676" i="1"/>
  <c r="AR676" i="1" s="1"/>
  <c r="AS676" i="1"/>
  <c r="AS211" i="1"/>
  <c r="AN211" i="1"/>
  <c r="AR211" i="1" s="1"/>
  <c r="AN862" i="1"/>
  <c r="AR862" i="1" s="1"/>
  <c r="AS862" i="1"/>
  <c r="V797" i="1"/>
  <c r="AV797" i="1" s="1"/>
  <c r="AU796" i="1"/>
  <c r="U797" i="1"/>
  <c r="AL611" i="1"/>
  <c r="AP611" i="1" s="1"/>
  <c r="AP612" i="1" s="1"/>
  <c r="AP613" i="1" s="1"/>
  <c r="AP614" i="1" s="1"/>
  <c r="AJ612" i="1"/>
  <c r="AJ613" i="1" s="1"/>
  <c r="AJ614" i="1" s="1"/>
  <c r="V665" i="1"/>
  <c r="AV665" i="1" s="1"/>
  <c r="AJ500" i="1"/>
  <c r="AJ501" i="1" s="1"/>
  <c r="AJ502" i="1" s="1"/>
  <c r="AL499" i="1"/>
  <c r="AP499" i="1" s="1"/>
  <c r="AP500" i="1" s="1"/>
  <c r="AP501" i="1" s="1"/>
  <c r="AP502" i="1" s="1"/>
  <c r="AS159" i="1"/>
  <c r="AN159" i="1"/>
  <c r="AR159" i="1" s="1"/>
  <c r="AJ451" i="1"/>
  <c r="AL450" i="1"/>
  <c r="AP450" i="1" s="1"/>
  <c r="AP451" i="1" s="1"/>
  <c r="AS734" i="1"/>
  <c r="AN734" i="1"/>
  <c r="AR734" i="1" s="1"/>
  <c r="AS652" i="1"/>
  <c r="AN652" i="1"/>
  <c r="AR652" i="1" s="1"/>
  <c r="BB41" i="1"/>
  <c r="BB42" i="1" s="1"/>
  <c r="AS343" i="1"/>
  <c r="AN343" i="1"/>
  <c r="AR343" i="1" s="1"/>
  <c r="AO344" i="1"/>
  <c r="AS567" i="1"/>
  <c r="AN567" i="1"/>
  <c r="AR567" i="1" s="1"/>
  <c r="AU506" i="1"/>
  <c r="V507" i="1"/>
  <c r="AV507" i="1" s="1"/>
  <c r="U507" i="1"/>
  <c r="AS130" i="1"/>
  <c r="AN130" i="1"/>
  <c r="AR130" i="1" s="1"/>
  <c r="AS633" i="1"/>
  <c r="AN633" i="1"/>
  <c r="AR633" i="1" s="1"/>
  <c r="AS256" i="1"/>
  <c r="AN256" i="1"/>
  <c r="AR256" i="1" s="1"/>
  <c r="AN616" i="1"/>
  <c r="AR616" i="1" s="1"/>
  <c r="AS616" i="1"/>
  <c r="AS737" i="1"/>
  <c r="AN737" i="1"/>
  <c r="AR737" i="1" s="1"/>
  <c r="AS11" i="1"/>
  <c r="AN11" i="1"/>
  <c r="AR11" i="1" s="1"/>
  <c r="BT11" i="1" s="1"/>
  <c r="AS814" i="1"/>
  <c r="AN814" i="1"/>
  <c r="AR814" i="1" s="1"/>
  <c r="AO824" i="1"/>
  <c r="AN823" i="1"/>
  <c r="AR823" i="1" s="1"/>
  <c r="AS823" i="1"/>
  <c r="AN361" i="1"/>
  <c r="AR361" i="1" s="1"/>
  <c r="AS361" i="1"/>
  <c r="AN686" i="1"/>
  <c r="AR686" i="1" s="1"/>
  <c r="AS686" i="1"/>
  <c r="AN144" i="1"/>
  <c r="AR144" i="1" s="1"/>
  <c r="AS144" i="1"/>
  <c r="AN61" i="1"/>
  <c r="AR61" i="1" s="1"/>
  <c r="AS61" i="1"/>
  <c r="AN398" i="1"/>
  <c r="AR398" i="1" s="1"/>
  <c r="AS398" i="1"/>
  <c r="AO399" i="1"/>
  <c r="AN492" i="1"/>
  <c r="AR492" i="1" s="1"/>
  <c r="AS492" i="1"/>
  <c r="AS714" i="1"/>
  <c r="AN714" i="1"/>
  <c r="AR714" i="1" s="1"/>
  <c r="AN285" i="1"/>
  <c r="AR285" i="1" s="1"/>
  <c r="AS285" i="1"/>
  <c r="AN859" i="1"/>
  <c r="AR859" i="1" s="1"/>
  <c r="AS859" i="1"/>
  <c r="AJ841" i="1"/>
  <c r="AS413" i="1"/>
  <c r="AN413" i="1"/>
  <c r="AR413" i="1" s="1"/>
  <c r="AO646" i="1"/>
  <c r="AS645" i="1"/>
  <c r="AN645" i="1"/>
  <c r="AR645" i="1" s="1"/>
  <c r="AJ302" i="1"/>
  <c r="AN833" i="1"/>
  <c r="AR833" i="1" s="1"/>
  <c r="AS833" i="1"/>
  <c r="AS101" i="1"/>
  <c r="AN101" i="1"/>
  <c r="AR101" i="1" s="1"/>
  <c r="AL474" i="1"/>
  <c r="AP474" i="1" s="1"/>
  <c r="AP475" i="1" s="1"/>
  <c r="AP476" i="1" s="1"/>
  <c r="AJ475" i="1"/>
  <c r="AJ476" i="1" s="1"/>
  <c r="AS220" i="1"/>
  <c r="AN220" i="1"/>
  <c r="AR220" i="1" s="1"/>
  <c r="AS835" i="1"/>
  <c r="AN835" i="1"/>
  <c r="AR835" i="1" s="1"/>
  <c r="AS302" i="1"/>
  <c r="AN302" i="1"/>
  <c r="AR302" i="1" s="1"/>
  <c r="AN275" i="1"/>
  <c r="AR275" i="1" s="1"/>
  <c r="AS275" i="1"/>
  <c r="AS292" i="1"/>
  <c r="AN292" i="1"/>
  <c r="AR292" i="1" s="1"/>
  <c r="AS157" i="1"/>
  <c r="AN157" i="1"/>
  <c r="AR157" i="1" s="1"/>
  <c r="V221" i="1"/>
  <c r="AV221" i="1" s="1"/>
  <c r="AU220" i="1"/>
  <c r="AN716" i="1"/>
  <c r="AR716" i="1" s="1"/>
  <c r="AS716" i="1"/>
  <c r="AJ8" i="1"/>
  <c r="AJ9" i="1" s="1"/>
  <c r="AJ10" i="1" s="1"/>
  <c r="AS236" i="1"/>
  <c r="AN236" i="1"/>
  <c r="AR236" i="1" s="1"/>
  <c r="AS179" i="1"/>
  <c r="AN179" i="1"/>
  <c r="AR179" i="1" s="1"/>
  <c r="AS300" i="1"/>
  <c r="AN300" i="1"/>
  <c r="AR300" i="1" s="1"/>
  <c r="AL493" i="1"/>
  <c r="AP493" i="1" s="1"/>
  <c r="AP494" i="1" s="1"/>
  <c r="AJ494" i="1"/>
  <c r="AJ810" i="1"/>
  <c r="AL809" i="1"/>
  <c r="AP809" i="1" s="1"/>
  <c r="AP810" i="1" s="1"/>
  <c r="AS535" i="1"/>
  <c r="AN535" i="1"/>
  <c r="AR535" i="1" s="1"/>
  <c r="AN146" i="1"/>
  <c r="AR146" i="1" s="1"/>
  <c r="AS146" i="1"/>
  <c r="AN436" i="1"/>
  <c r="AR436" i="1" s="1"/>
  <c r="AS436" i="1"/>
  <c r="AL664" i="1"/>
  <c r="AP664" i="1" s="1"/>
  <c r="AP665" i="1" s="1"/>
  <c r="AJ665" i="1"/>
  <c r="AO55" i="1"/>
  <c r="AN54" i="1"/>
  <c r="AR54" i="1" s="1"/>
  <c r="AS54" i="1"/>
  <c r="AN819" i="1"/>
  <c r="AR819" i="1" s="1"/>
  <c r="AS819" i="1"/>
  <c r="AO820" i="1"/>
  <c r="AJ50" i="1"/>
  <c r="AL49" i="1"/>
  <c r="AP49" i="1" s="1"/>
  <c r="AL116" i="1"/>
  <c r="AP116" i="1" s="1"/>
  <c r="AP117" i="1" s="1"/>
  <c r="AJ117" i="1"/>
  <c r="AN765" i="1"/>
  <c r="AR765" i="1" s="1"/>
  <c r="AS765" i="1"/>
  <c r="AN267" i="1"/>
  <c r="AR267" i="1" s="1"/>
  <c r="AS267" i="1"/>
  <c r="AS708" i="1"/>
  <c r="AN708" i="1"/>
  <c r="AR708" i="1" s="1"/>
  <c r="AL409" i="1"/>
  <c r="AP409" i="1" s="1"/>
  <c r="AP410" i="1" s="1"/>
  <c r="AP411" i="1" s="1"/>
  <c r="AJ410" i="1"/>
  <c r="AJ411" i="1" s="1"/>
  <c r="AO387" i="1"/>
  <c r="AN386" i="1"/>
  <c r="AR386" i="1" s="1"/>
  <c r="AS386" i="1"/>
  <c r="AS227" i="1"/>
  <c r="AN227" i="1"/>
  <c r="AR227" i="1" s="1"/>
  <c r="AL45" i="1"/>
  <c r="AP45" i="1" s="1"/>
  <c r="AP46" i="1" s="1"/>
  <c r="AJ46" i="1"/>
  <c r="AJ261" i="1"/>
  <c r="AJ262" i="1" s="1"/>
  <c r="AN637" i="1"/>
  <c r="AR637" i="1" s="1"/>
  <c r="AS637" i="1"/>
  <c r="AJ853" i="1"/>
  <c r="AL852" i="1"/>
  <c r="AP852" i="1" s="1"/>
  <c r="AP853" i="1" s="1"/>
  <c r="AS358" i="1"/>
  <c r="AN358" i="1"/>
  <c r="AR358" i="1" s="1"/>
  <c r="AS338" i="1"/>
  <c r="AN338" i="1"/>
  <c r="AR338" i="1" s="1"/>
  <c r="AN808" i="1"/>
  <c r="AR808" i="1" s="1"/>
  <c r="AS808" i="1"/>
  <c r="AS20" i="1"/>
  <c r="AN20" i="1"/>
  <c r="AR20" i="1" s="1"/>
  <c r="AN122" i="1"/>
  <c r="AR122" i="1" s="1"/>
  <c r="AS122" i="1"/>
  <c r="AL273" i="1"/>
  <c r="AP273" i="1" s="1"/>
  <c r="AP274" i="1" s="1"/>
  <c r="AP275" i="1" s="1"/>
  <c r="AJ274" i="1"/>
  <c r="AJ275" i="1" s="1"/>
  <c r="AN482" i="1"/>
  <c r="AR482" i="1" s="1"/>
  <c r="AS482" i="1"/>
  <c r="AL403" i="1"/>
  <c r="AP403" i="1" s="1"/>
  <c r="AP404" i="1" s="1"/>
  <c r="AP405" i="1" s="1"/>
  <c r="AJ404" i="1"/>
  <c r="AJ405" i="1" s="1"/>
  <c r="AJ631" i="1"/>
  <c r="AN48" i="1"/>
  <c r="AR48" i="1" s="1"/>
  <c r="AS48" i="1"/>
  <c r="AS375" i="1"/>
  <c r="AN375" i="1"/>
  <c r="AR375" i="1" s="1"/>
  <c r="V359" i="1"/>
  <c r="AV359" i="1" s="1"/>
  <c r="AS196" i="1"/>
  <c r="AN196" i="1"/>
  <c r="AR196" i="1" s="1"/>
  <c r="AO197" i="1"/>
  <c r="AN9" i="1"/>
  <c r="AR9" i="1" s="1"/>
  <c r="BU9" i="1" s="1"/>
  <c r="BT9" i="1" s="1"/>
  <c r="AS9" i="1"/>
  <c r="AJ181" i="1"/>
  <c r="AS204" i="1"/>
  <c r="AN204" i="1"/>
  <c r="AR204" i="1" s="1"/>
  <c r="AO205" i="1"/>
  <c r="U534" i="1"/>
  <c r="AU533" i="1"/>
  <c r="AJ808" i="1"/>
  <c r="AL807" i="1"/>
  <c r="AP807" i="1" s="1"/>
  <c r="AP808" i="1" s="1"/>
  <c r="AO102" i="1"/>
  <c r="AN8" i="1"/>
  <c r="AR8" i="1" s="1"/>
  <c r="BU8" i="1" s="1"/>
  <c r="BT8" i="1" s="1"/>
  <c r="AS8" i="1"/>
  <c r="AL576" i="1"/>
  <c r="AP576" i="1" s="1"/>
  <c r="AP577" i="1" s="1"/>
  <c r="AJ577" i="1"/>
  <c r="AS355" i="1"/>
  <c r="AN355" i="1"/>
  <c r="AR355" i="1" s="1"/>
  <c r="AS663" i="1"/>
  <c r="AN663" i="1"/>
  <c r="AR663" i="1" s="1"/>
  <c r="AN544" i="1"/>
  <c r="AR544" i="1" s="1"/>
  <c r="AS544" i="1"/>
  <c r="AO545" i="1"/>
  <c r="AL653" i="1"/>
  <c r="AP653" i="1" s="1"/>
  <c r="AP654" i="1" s="1"/>
  <c r="AJ654" i="1"/>
  <c r="AJ655" i="1" s="1"/>
  <c r="AN496" i="1"/>
  <c r="AR496" i="1" s="1"/>
  <c r="AS496" i="1"/>
  <c r="AS39" i="1"/>
  <c r="AN39" i="1"/>
  <c r="AR39" i="1" s="1"/>
  <c r="AS153" i="1"/>
  <c r="AN153" i="1"/>
  <c r="AR153" i="1" s="1"/>
  <c r="AJ703" i="1"/>
  <c r="AS695" i="1"/>
  <c r="AN695" i="1"/>
  <c r="AR695" i="1" s="1"/>
  <c r="AS126" i="1"/>
  <c r="AN126" i="1"/>
  <c r="AR126" i="1" s="1"/>
  <c r="AN317" i="1"/>
  <c r="AR317" i="1" s="1"/>
  <c r="AS317" i="1"/>
  <c r="AJ309" i="1"/>
  <c r="AN37" i="1"/>
  <c r="AR37" i="1" s="1"/>
  <c r="AS37" i="1"/>
  <c r="AS351" i="1"/>
  <c r="AN351" i="1"/>
  <c r="AR351" i="1" s="1"/>
  <c r="V21" i="1"/>
  <c r="AV21" i="1" s="1"/>
  <c r="AU20" i="1"/>
  <c r="AN656" i="1"/>
  <c r="AR656" i="1" s="1"/>
  <c r="AS656" i="1"/>
  <c r="U160" i="1"/>
  <c r="AU160" i="1" s="1"/>
  <c r="AS112" i="1"/>
  <c r="AN112" i="1"/>
  <c r="AR112" i="1" s="1"/>
  <c r="AS320" i="1"/>
  <c r="AN320" i="1"/>
  <c r="AR320" i="1" s="1"/>
  <c r="AS370" i="1"/>
  <c r="AN370" i="1"/>
  <c r="AR370" i="1" s="1"/>
  <c r="AS692" i="1"/>
  <c r="AN692" i="1"/>
  <c r="AR692" i="1" s="1"/>
  <c r="AO693" i="1"/>
  <c r="AS515" i="1"/>
  <c r="AN515" i="1"/>
  <c r="AR515" i="1" s="1"/>
  <c r="AJ37" i="1"/>
  <c r="AJ38" i="1" s="1"/>
  <c r="AL36" i="1"/>
  <c r="AP36" i="1" s="1"/>
  <c r="AP37" i="1" s="1"/>
  <c r="AS447" i="1"/>
  <c r="AN447" i="1"/>
  <c r="AR447" i="1" s="1"/>
  <c r="AO448" i="1"/>
  <c r="AS201" i="1"/>
  <c r="AN201" i="1"/>
  <c r="AR201" i="1" s="1"/>
  <c r="AS335" i="1"/>
  <c r="AN335" i="1"/>
  <c r="AR335" i="1" s="1"/>
  <c r="AJ794" i="1"/>
  <c r="AL793" i="1"/>
  <c r="AP793" i="1" s="1"/>
  <c r="AP794" i="1" s="1"/>
  <c r="AS562" i="1"/>
  <c r="AN562" i="1"/>
  <c r="AR562" i="1" s="1"/>
  <c r="AS311" i="1"/>
  <c r="AN311" i="1"/>
  <c r="AR311" i="1" s="1"/>
  <c r="AS364" i="1"/>
  <c r="AN364" i="1"/>
  <c r="AR364" i="1" s="1"/>
  <c r="AS90" i="1"/>
  <c r="AN90" i="1"/>
  <c r="AR90" i="1" s="1"/>
  <c r="AO91" i="1"/>
  <c r="AS319" i="1"/>
  <c r="AN319" i="1"/>
  <c r="AR319" i="1" s="1"/>
  <c r="AN426" i="1"/>
  <c r="AR426" i="1" s="1"/>
  <c r="AS426" i="1"/>
  <c r="AO427" i="1"/>
  <c r="AO356" i="1"/>
  <c r="AN270" i="1"/>
  <c r="AR270" i="1" s="1"/>
  <c r="AS270" i="1"/>
  <c r="AN280" i="1"/>
  <c r="AR280" i="1" s="1"/>
  <c r="AS280" i="1"/>
  <c r="AN568" i="1"/>
  <c r="AR568" i="1" s="1"/>
  <c r="AS568" i="1"/>
  <c r="AS488" i="1"/>
  <c r="AN488" i="1"/>
  <c r="AR488" i="1" s="1"/>
  <c r="AO489" i="1"/>
  <c r="AS279" i="1"/>
  <c r="AN279" i="1"/>
  <c r="AR279" i="1" s="1"/>
  <c r="AS93" i="1"/>
  <c r="AN93" i="1"/>
  <c r="AR93" i="1" s="1"/>
  <c r="AS17" i="1"/>
  <c r="AN17" i="1"/>
  <c r="AR17" i="1" s="1"/>
  <c r="AS726" i="1"/>
  <c r="AN726" i="1"/>
  <c r="AR726" i="1" s="1"/>
  <c r="AS264" i="1"/>
  <c r="AN264" i="1"/>
  <c r="AR264" i="1" s="1"/>
  <c r="AS551" i="1"/>
  <c r="AN551" i="1"/>
  <c r="AR551" i="1" s="1"/>
  <c r="AJ608" i="1"/>
  <c r="AL607" i="1"/>
  <c r="AP607" i="1" s="1"/>
  <c r="AP608" i="1" s="1"/>
  <c r="AP360" i="1"/>
  <c r="AP361" i="1" s="1"/>
  <c r="AS506" i="1"/>
  <c r="AN506" i="1"/>
  <c r="AR506" i="1" s="1"/>
  <c r="AO507" i="1"/>
  <c r="AL237" i="1"/>
  <c r="AP237" i="1" s="1"/>
  <c r="AP238" i="1" s="1"/>
  <c r="AP239" i="1" s="1"/>
  <c r="AJ238" i="1"/>
  <c r="AJ239" i="1" s="1"/>
  <c r="AO127" i="1"/>
  <c r="AN332" i="1"/>
  <c r="AR332" i="1" s="1"/>
  <c r="AS332" i="1"/>
  <c r="AL483" i="1"/>
  <c r="AP483" i="1" s="1"/>
  <c r="AP484" i="1" s="1"/>
  <c r="AP485" i="1" s="1"/>
  <c r="AJ484" i="1"/>
  <c r="AJ485" i="1" s="1"/>
  <c r="AR510" i="1"/>
  <c r="AJ814" i="1"/>
  <c r="AN59" i="1"/>
  <c r="AR59" i="1" s="1"/>
  <c r="AS59" i="1"/>
  <c r="AS722" i="1"/>
  <c r="AN722" i="1"/>
  <c r="AR722" i="1" s="1"/>
  <c r="V160" i="1"/>
  <c r="AV160" i="1" s="1"/>
  <c r="AN451" i="1"/>
  <c r="AR451" i="1" s="1"/>
  <c r="AS451" i="1"/>
  <c r="AS574" i="1"/>
  <c r="AN574" i="1"/>
  <c r="AR574" i="1" s="1"/>
  <c r="U542" i="1"/>
  <c r="AU542" i="1" s="1"/>
  <c r="AL628" i="1"/>
  <c r="AP628" i="1" s="1"/>
  <c r="AP629" i="1" s="1"/>
  <c r="AJ629" i="1"/>
  <c r="AN473" i="1"/>
  <c r="AR473" i="1" s="1"/>
  <c r="AS473" i="1"/>
  <c r="AN776" i="1"/>
  <c r="AR776" i="1" s="1"/>
  <c r="AS776" i="1"/>
  <c r="AS528" i="1"/>
  <c r="AN528" i="1"/>
  <c r="AR528" i="1" s="1"/>
  <c r="AN254" i="1"/>
  <c r="AR254" i="1" s="1"/>
  <c r="AS254" i="1"/>
  <c r="AS408" i="1"/>
  <c r="AN408" i="1"/>
  <c r="AR408" i="1" s="1"/>
  <c r="AJ857" i="1"/>
  <c r="AL730" i="1"/>
  <c r="AP730" i="1" s="1"/>
  <c r="AP731" i="1" s="1"/>
  <c r="AJ731" i="1"/>
  <c r="AN291" i="1"/>
  <c r="AR291" i="1" s="1"/>
  <c r="AS291" i="1"/>
  <c r="AN757" i="1"/>
  <c r="AR757" i="1" s="1"/>
  <c r="AS757" i="1"/>
  <c r="AN324" i="1"/>
  <c r="AR324" i="1" s="1"/>
  <c r="AS324" i="1"/>
  <c r="AS66" i="1"/>
  <c r="AN66" i="1"/>
  <c r="AR66" i="1" s="1"/>
  <c r="AS703" i="1"/>
  <c r="AN703" i="1"/>
  <c r="AR703" i="1" s="1"/>
  <c r="AN542" i="1"/>
  <c r="AR542" i="1" s="1"/>
  <c r="AS542" i="1"/>
  <c r="AL103" i="1"/>
  <c r="AP103" i="1" s="1"/>
  <c r="AP104" i="1" s="1"/>
  <c r="AJ104" i="1"/>
  <c r="AS84" i="1"/>
  <c r="AN84" i="1"/>
  <c r="AR84" i="1" s="1"/>
  <c r="AJ201" i="1"/>
  <c r="AL825" i="1"/>
  <c r="AP825" i="1" s="1"/>
  <c r="AP826" i="1" s="1"/>
  <c r="AP827" i="1" s="1"/>
  <c r="AJ826" i="1"/>
  <c r="AJ827" i="1" s="1"/>
  <c r="AS67" i="1"/>
  <c r="AN67" i="1"/>
  <c r="AR67" i="1" s="1"/>
  <c r="AJ530" i="1"/>
  <c r="AL529" i="1"/>
  <c r="AP529" i="1" s="1"/>
  <c r="AP530" i="1" s="1"/>
  <c r="AS415" i="1"/>
  <c r="AN415" i="1"/>
  <c r="AR415" i="1" s="1"/>
  <c r="AL250" i="1"/>
  <c r="AP250" i="1" s="1"/>
  <c r="AP251" i="1" s="1"/>
  <c r="AJ251" i="1"/>
  <c r="U591" i="1"/>
  <c r="AU591" i="1" s="1"/>
  <c r="AU590" i="1"/>
  <c r="V591" i="1"/>
  <c r="AV591" i="1" s="1"/>
  <c r="AN98" i="1"/>
  <c r="AR98" i="1" s="1"/>
  <c r="AS98" i="1"/>
  <c r="AN684" i="1"/>
  <c r="AR684" i="1" s="1"/>
  <c r="AS684" i="1"/>
  <c r="AO86" i="1"/>
  <c r="AS140" i="1"/>
  <c r="AN140" i="1"/>
  <c r="AR140" i="1" s="1"/>
  <c r="AO141" i="1"/>
  <c r="AS794" i="1"/>
  <c r="AN794" i="1"/>
  <c r="AR794" i="1" s="1"/>
  <c r="AN855" i="1"/>
  <c r="AR855" i="1" s="1"/>
  <c r="AS855" i="1"/>
  <c r="AO687" i="1"/>
  <c r="AJ559" i="1"/>
  <c r="AS65" i="1"/>
  <c r="AN65" i="1"/>
  <c r="AR65" i="1" s="1"/>
  <c r="AN549" i="1"/>
  <c r="AR549" i="1" s="1"/>
  <c r="AS549" i="1"/>
  <c r="AN283" i="1"/>
  <c r="AR283" i="1" s="1"/>
  <c r="AS283" i="1"/>
  <c r="AN445" i="1"/>
  <c r="AR445" i="1" s="1"/>
  <c r="AS445" i="1"/>
  <c r="AJ713" i="1"/>
  <c r="AJ714" i="1" s="1"/>
  <c r="AL712" i="1"/>
  <c r="AP712" i="1" s="1"/>
  <c r="AP713" i="1" s="1"/>
  <c r="AP714" i="1" s="1"/>
  <c r="AL257" i="1"/>
  <c r="AP257" i="1" s="1"/>
  <c r="AJ258" i="1"/>
  <c r="AL119" i="1"/>
  <c r="AP119" i="1" s="1"/>
  <c r="AP120" i="1" s="1"/>
  <c r="AJ120" i="1"/>
  <c r="AN233" i="1"/>
  <c r="AR233" i="1" s="1"/>
  <c r="AS233" i="1"/>
  <c r="V78" i="1"/>
  <c r="AV78" i="1" s="1"/>
  <c r="AU77" i="1"/>
  <c r="AN627" i="1"/>
  <c r="AR627" i="1" s="1"/>
  <c r="AS627" i="1"/>
  <c r="AS584" i="1"/>
  <c r="AN584" i="1"/>
  <c r="AR584" i="1" s="1"/>
  <c r="AS857" i="1"/>
  <c r="AN857" i="1"/>
  <c r="AR857" i="1" s="1"/>
  <c r="AN829" i="1"/>
  <c r="AR829" i="1" s="1"/>
  <c r="AS829" i="1"/>
  <c r="AS604" i="1"/>
  <c r="AN604" i="1"/>
  <c r="AR604" i="1" s="1"/>
  <c r="AN164" i="1"/>
  <c r="AR164" i="1" s="1"/>
  <c r="AS164" i="1"/>
  <c r="AN834" i="1"/>
  <c r="AR834" i="1" s="1"/>
  <c r="AS834" i="1"/>
  <c r="AO497" i="1"/>
  <c r="AO735" i="1"/>
  <c r="AN827" i="1"/>
  <c r="AR827" i="1" s="1"/>
  <c r="AS827" i="1"/>
  <c r="AS768" i="1"/>
  <c r="AN768" i="1"/>
  <c r="AR768" i="1" s="1"/>
  <c r="AO769" i="1"/>
  <c r="AN557" i="1"/>
  <c r="AR557" i="1" s="1"/>
  <c r="AS557" i="1"/>
  <c r="AJ422" i="1"/>
  <c r="AO519" i="1"/>
  <c r="AN518" i="1"/>
  <c r="AR518" i="1" s="1"/>
  <c r="AS518" i="1"/>
  <c r="AS192" i="1"/>
  <c r="AN192" i="1"/>
  <c r="AR192" i="1" s="1"/>
  <c r="AO30" i="1"/>
  <c r="AO131" i="1"/>
  <c r="U584" i="1"/>
  <c r="AU583" i="1"/>
  <c r="V584" i="1"/>
  <c r="AV584" i="1" s="1"/>
  <c r="U78" i="1"/>
  <c r="AU78" i="1" s="1"/>
  <c r="U359" i="1"/>
  <c r="AU359" i="1" s="1"/>
  <c r="BC16" i="1"/>
  <c r="BC17" i="1" s="1"/>
  <c r="BC18" i="1" s="1"/>
  <c r="BC19" i="1" s="1"/>
  <c r="BC20" i="1" s="1"/>
  <c r="BC21" i="1" s="1"/>
  <c r="BC22" i="1" s="1"/>
  <c r="BC23" i="1" s="1"/>
  <c r="BC24" i="1" s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U15" i="1"/>
  <c r="BT15" i="1" s="1"/>
  <c r="AU383" i="1"/>
  <c r="U384" i="1"/>
  <c r="V384" i="1"/>
  <c r="AV384" i="1" s="1"/>
  <c r="AJ776" i="1"/>
  <c r="AL775" i="1"/>
  <c r="AP775" i="1" s="1"/>
  <c r="AP776" i="1" s="1"/>
  <c r="AS696" i="1"/>
  <c r="AN696" i="1"/>
  <c r="AR696" i="1" s="1"/>
  <c r="AN729" i="1"/>
  <c r="AR729" i="1" s="1"/>
  <c r="AS729" i="1"/>
  <c r="AS261" i="1"/>
  <c r="AN261" i="1"/>
  <c r="AR261" i="1" s="1"/>
  <c r="AO262" i="1"/>
  <c r="AN461" i="1"/>
  <c r="AR461" i="1" s="1"/>
  <c r="AS461" i="1"/>
  <c r="AS476" i="1"/>
  <c r="AN476" i="1"/>
  <c r="AR476" i="1" s="1"/>
  <c r="AL454" i="1"/>
  <c r="AP454" i="1" s="1"/>
  <c r="AP455" i="1" s="1"/>
  <c r="AJ455" i="1"/>
  <c r="AN681" i="1"/>
  <c r="AR681" i="1" s="1"/>
  <c r="AS681" i="1"/>
  <c r="AJ393" i="1"/>
  <c r="AL392" i="1"/>
  <c r="AP392" i="1" s="1"/>
  <c r="AP393" i="1" s="1"/>
  <c r="AN846" i="1"/>
  <c r="AR846" i="1" s="1"/>
  <c r="AS846" i="1"/>
  <c r="AN590" i="1"/>
  <c r="AR590" i="1" s="1"/>
  <c r="AS590" i="1"/>
  <c r="AN673" i="1"/>
  <c r="AR673" i="1" s="1"/>
  <c r="AS673" i="1"/>
  <c r="AS135" i="1"/>
  <c r="AN135" i="1"/>
  <c r="AR135" i="1" s="1"/>
  <c r="AS418" i="1"/>
  <c r="AN418" i="1"/>
  <c r="AR418" i="1" s="1"/>
  <c r="AP175" i="1"/>
  <c r="AJ441" i="1"/>
  <c r="AJ442" i="1" s="1"/>
  <c r="V305" i="1"/>
  <c r="AV305" i="1" s="1"/>
  <c r="AU304" i="1"/>
  <c r="AS312" i="1"/>
  <c r="AN312" i="1"/>
  <c r="AR312" i="1" s="1"/>
  <c r="AS720" i="1"/>
  <c r="AN720" i="1"/>
  <c r="AR720" i="1" s="1"/>
  <c r="AS559" i="1"/>
  <c r="AN559" i="1"/>
  <c r="AR559" i="1" s="1"/>
  <c r="AN189" i="1"/>
  <c r="AR189" i="1" s="1"/>
  <c r="AS189" i="1"/>
  <c r="AS541" i="1"/>
  <c r="AN541" i="1"/>
  <c r="AR541" i="1" s="1"/>
  <c r="AN328" i="1"/>
  <c r="AR328" i="1" s="1"/>
  <c r="AS328" i="1"/>
  <c r="AN32" i="1"/>
  <c r="AR32" i="1" s="1"/>
  <c r="AS32" i="1"/>
  <c r="AO605" i="1"/>
  <c r="AS472" i="1"/>
  <c r="AN472" i="1"/>
  <c r="AR472" i="1" s="1"/>
  <c r="AO634" i="1"/>
  <c r="AL70" i="1"/>
  <c r="AP70" i="1" s="1"/>
  <c r="AP71" i="1" s="1"/>
  <c r="AJ71" i="1"/>
  <c r="AN393" i="1"/>
  <c r="AR393" i="1" s="1"/>
  <c r="AS393" i="1"/>
  <c r="AN184" i="1"/>
  <c r="AR184" i="1" s="1"/>
  <c r="AS184" i="1"/>
  <c r="AN74" i="1"/>
  <c r="AR74" i="1" s="1"/>
  <c r="AS74" i="1"/>
  <c r="AJ13" i="1"/>
  <c r="AJ14" i="1" s="1"/>
  <c r="AJ15" i="1" s="1"/>
  <c r="AL15" i="1" s="1"/>
  <c r="AL12" i="1"/>
  <c r="AP12" i="1" s="1"/>
  <c r="AP13" i="1" s="1"/>
  <c r="AP14" i="1" s="1"/>
  <c r="AN601" i="1"/>
  <c r="AR601" i="1" s="1"/>
  <c r="AS601" i="1"/>
  <c r="AN649" i="1"/>
  <c r="AR649" i="1" s="1"/>
  <c r="AS649" i="1"/>
  <c r="AJ681" i="1"/>
  <c r="AJ461" i="1"/>
  <c r="AS287" i="1"/>
  <c r="AN287" i="1"/>
  <c r="AR287" i="1" s="1"/>
  <c r="AO339" i="1"/>
  <c r="AN422" i="1"/>
  <c r="AR422" i="1" s="1"/>
  <c r="AS422" i="1"/>
  <c r="V152" i="1"/>
  <c r="AV152" i="1" s="1"/>
  <c r="AU151" i="1"/>
  <c r="AN229" i="1"/>
  <c r="AR229" i="1" s="1"/>
  <c r="AS229" i="1"/>
  <c r="AO288" i="1"/>
  <c r="AO717" i="1"/>
  <c r="AS740" i="1"/>
  <c r="AN740" i="1"/>
  <c r="AR740" i="1" s="1"/>
  <c r="AJ415" i="1"/>
  <c r="BD15" i="1"/>
  <c r="BD16" i="1" s="1"/>
  <c r="BU14" i="1"/>
  <c r="BT14" i="1" s="1"/>
  <c r="U190" i="1"/>
  <c r="AU190" i="1" s="1"/>
  <c r="V190" i="1"/>
  <c r="AV190" i="1" s="1"/>
  <c r="V486" i="1"/>
  <c r="AV486" i="1" s="1"/>
  <c r="U486" i="1"/>
  <c r="AU486" i="1" s="1"/>
  <c r="V142" i="1"/>
  <c r="AV142" i="1" s="1"/>
  <c r="U142" i="1"/>
  <c r="AU142" i="1" s="1"/>
  <c r="U51" i="1"/>
  <c r="AU51" i="1" s="1"/>
  <c r="V51" i="1"/>
  <c r="AV51" i="1" s="1"/>
  <c r="V710" i="1"/>
  <c r="AV710" i="1" s="1"/>
  <c r="U618" i="1"/>
  <c r="AU618" i="1" s="1"/>
  <c r="V618" i="1"/>
  <c r="AV618" i="1" s="1"/>
  <c r="U38" i="1"/>
  <c r="AU38" i="1" s="1"/>
  <c r="V38" i="1"/>
  <c r="AV38" i="1" s="1"/>
  <c r="U14" i="1"/>
  <c r="AU14" i="1" s="1"/>
  <c r="V14" i="1"/>
  <c r="AV14" i="1" s="1"/>
  <c r="V603" i="1"/>
  <c r="AV603" i="1" s="1"/>
  <c r="U603" i="1"/>
  <c r="AU603" i="1" s="1"/>
  <c r="U198" i="1"/>
  <c r="AU198" i="1" s="1"/>
  <c r="V198" i="1"/>
  <c r="AV198" i="1" s="1"/>
  <c r="U446" i="1"/>
  <c r="AU446" i="1" s="1"/>
  <c r="V446" i="1"/>
  <c r="AV446" i="1" s="1"/>
  <c r="U306" i="1"/>
  <c r="AU306" i="1" s="1"/>
  <c r="V306" i="1"/>
  <c r="AV306" i="1" s="1"/>
  <c r="U751" i="1"/>
  <c r="AU751" i="1" s="1"/>
  <c r="V751" i="1"/>
  <c r="AV751" i="1" s="1"/>
  <c r="U454" i="1"/>
  <c r="AU454" i="1" s="1"/>
  <c r="V454" i="1"/>
  <c r="AV454" i="1" s="1"/>
  <c r="V222" i="1"/>
  <c r="AV222" i="1" s="1"/>
  <c r="U222" i="1"/>
  <c r="AU222" i="1" s="1"/>
  <c r="V697" i="1"/>
  <c r="AV697" i="1" s="1"/>
  <c r="U697" i="1"/>
  <c r="AU697" i="1" s="1"/>
  <c r="V804" i="1"/>
  <c r="AV804" i="1" s="1"/>
  <c r="U804" i="1"/>
  <c r="AU804" i="1" s="1"/>
  <c r="V717" i="1"/>
  <c r="AV717" i="1" s="1"/>
  <c r="U717" i="1"/>
  <c r="AU717" i="1" s="1"/>
  <c r="V824" i="1"/>
  <c r="AV824" i="1" s="1"/>
  <c r="U824" i="1"/>
  <c r="AU824" i="1" s="1"/>
  <c r="V240" i="1"/>
  <c r="AV240" i="1" s="1"/>
  <c r="U240" i="1"/>
  <c r="AU240" i="1" s="1"/>
  <c r="V543" i="1"/>
  <c r="AV543" i="1" s="1"/>
  <c r="U543" i="1"/>
  <c r="AU543" i="1" s="1"/>
  <c r="U467" i="1"/>
  <c r="AU467" i="1" s="1"/>
  <c r="V467" i="1"/>
  <c r="AV467" i="1" s="1"/>
  <c r="U33" i="1"/>
  <c r="AU33" i="1" s="1"/>
  <c r="V33" i="1"/>
  <c r="AV33" i="1" s="1"/>
  <c r="U281" i="1"/>
  <c r="AU281" i="1" s="1"/>
  <c r="V281" i="1"/>
  <c r="AV281" i="1" s="1"/>
  <c r="U22" i="1"/>
  <c r="AU22" i="1" s="1"/>
  <c r="V22" i="1"/>
  <c r="AV22" i="1" s="1"/>
  <c r="V251" i="1"/>
  <c r="AV251" i="1" s="1"/>
  <c r="U251" i="1"/>
  <c r="AU251" i="1" s="1"/>
  <c r="V839" i="1"/>
  <c r="AV839" i="1" s="1"/>
  <c r="U839" i="1"/>
  <c r="AU839" i="1" s="1"/>
  <c r="U399" i="1"/>
  <c r="AU399" i="1" s="1"/>
  <c r="V399" i="1"/>
  <c r="AV399" i="1" s="1"/>
  <c r="U171" i="1"/>
  <c r="AU171" i="1" s="1"/>
  <c r="U819" i="1"/>
  <c r="AU819" i="1" s="1"/>
  <c r="V819" i="1"/>
  <c r="AV819" i="1" s="1"/>
  <c r="V176" i="1"/>
  <c r="AV176" i="1" s="1"/>
  <c r="U176" i="1"/>
  <c r="AU176" i="1" s="1"/>
  <c r="V673" i="1"/>
  <c r="AV673" i="1" s="1"/>
  <c r="U673" i="1"/>
  <c r="AU673" i="1" s="1"/>
  <c r="U497" i="1"/>
  <c r="AU497" i="1" s="1"/>
  <c r="V497" i="1"/>
  <c r="AV497" i="1" s="1"/>
  <c r="U110" i="1"/>
  <c r="AU110" i="1" s="1"/>
  <c r="V110" i="1"/>
  <c r="AV110" i="1" s="1"/>
  <c r="V92" i="1"/>
  <c r="AV92" i="1" s="1"/>
  <c r="U92" i="1"/>
  <c r="AU92" i="1" s="1"/>
  <c r="U153" i="1"/>
  <c r="AU153" i="1" s="1"/>
  <c r="V153" i="1"/>
  <c r="AV153" i="1" s="1"/>
  <c r="V318" i="1"/>
  <c r="AV318" i="1" s="1"/>
  <c r="U318" i="1"/>
  <c r="AU318" i="1" s="1"/>
  <c r="V635" i="1"/>
  <c r="AV635" i="1" s="1"/>
  <c r="U635" i="1"/>
  <c r="AU635" i="1" s="1"/>
  <c r="U685" i="1"/>
  <c r="AU685" i="1" s="1"/>
  <c r="V685" i="1"/>
  <c r="AV685" i="1" s="1"/>
  <c r="U156" i="1"/>
  <c r="AU156" i="1" s="1"/>
  <c r="V156" i="1"/>
  <c r="AV156" i="1" s="1"/>
  <c r="V230" i="1"/>
  <c r="AV230" i="1" s="1"/>
  <c r="U230" i="1"/>
  <c r="AU230" i="1" s="1"/>
  <c r="U215" i="1"/>
  <c r="AU215" i="1" s="1"/>
  <c r="V215" i="1"/>
  <c r="AV215" i="1" s="1"/>
  <c r="V655" i="1"/>
  <c r="AV655" i="1" s="1"/>
  <c r="U655" i="1"/>
  <c r="AU655" i="1" s="1"/>
  <c r="U122" i="1"/>
  <c r="AU122" i="1" s="1"/>
  <c r="V122" i="1"/>
  <c r="AV122" i="1" s="1"/>
  <c r="V54" i="1"/>
  <c r="AV54" i="1" s="1"/>
  <c r="U54" i="1"/>
  <c r="AU54" i="1" s="1"/>
  <c r="U135" i="1"/>
  <c r="AU135" i="1" s="1"/>
  <c r="V135" i="1"/>
  <c r="AV135" i="1" s="1"/>
  <c r="U11" i="1"/>
  <c r="AU11" i="1" s="1"/>
  <c r="V11" i="1"/>
  <c r="AV11" i="1" s="1"/>
  <c r="AR3" i="1"/>
  <c r="AI3" i="1"/>
  <c r="BS5" i="1" s="1"/>
  <c r="BR5" i="1" s="1"/>
  <c r="V171" i="1" l="1"/>
  <c r="AV171" i="1" s="1"/>
  <c r="V79" i="1"/>
  <c r="AV79" i="1" s="1"/>
  <c r="U79" i="1"/>
  <c r="AU79" i="1" s="1"/>
  <c r="BU32" i="1"/>
  <c r="BT32" i="1" s="1"/>
  <c r="BU23" i="1"/>
  <c r="BT23" i="1" s="1"/>
  <c r="AJ839" i="1"/>
  <c r="AL839" i="1" s="1"/>
  <c r="AP839" i="1" s="1"/>
  <c r="U360" i="1"/>
  <c r="AU360" i="1" s="1"/>
  <c r="V360" i="1"/>
  <c r="AV360" i="1" s="1"/>
  <c r="AU268" i="1"/>
  <c r="V269" i="1"/>
  <c r="AV269" i="1" s="1"/>
  <c r="U269" i="1"/>
  <c r="V161" i="1"/>
  <c r="AV161" i="1" s="1"/>
  <c r="U710" i="1"/>
  <c r="AU710" i="1" s="1"/>
  <c r="AP15" i="1"/>
  <c r="U161" i="1"/>
  <c r="AU161" i="1" s="1"/>
  <c r="AN545" i="1"/>
  <c r="AR545" i="1" s="1"/>
  <c r="AS545" i="1"/>
  <c r="AN820" i="1"/>
  <c r="AR820" i="1" s="1"/>
  <c r="AS820" i="1"/>
  <c r="AO821" i="1"/>
  <c r="AL38" i="1"/>
  <c r="AP38" i="1" s="1"/>
  <c r="AP39" i="1" s="1"/>
  <c r="AJ39" i="1"/>
  <c r="AS497" i="1"/>
  <c r="AN497" i="1"/>
  <c r="AR497" i="1" s="1"/>
  <c r="AO498" i="1"/>
  <c r="AS605" i="1"/>
  <c r="AN605" i="1"/>
  <c r="AR605" i="1" s="1"/>
  <c r="AO606" i="1"/>
  <c r="AS30" i="1"/>
  <c r="AN30" i="1"/>
  <c r="AR30" i="1" s="1"/>
  <c r="BU30" i="1" s="1"/>
  <c r="BT30" i="1" s="1"/>
  <c r="AN127" i="1"/>
  <c r="AR127" i="1" s="1"/>
  <c r="AS127" i="1"/>
  <c r="BU17" i="1"/>
  <c r="BT17" i="1" s="1"/>
  <c r="AN205" i="1"/>
  <c r="AR205" i="1" s="1"/>
  <c r="AS205" i="1"/>
  <c r="AO206" i="1"/>
  <c r="AN387" i="1"/>
  <c r="AR387" i="1" s="1"/>
  <c r="AS387" i="1"/>
  <c r="BB43" i="1"/>
  <c r="BB44" i="1" s="1"/>
  <c r="BB45" i="1" s="1"/>
  <c r="BB46" i="1" s="1"/>
  <c r="AS86" i="1"/>
  <c r="AN86" i="1"/>
  <c r="AR86" i="1" s="1"/>
  <c r="AO87" i="1"/>
  <c r="AS356" i="1"/>
  <c r="AN356" i="1"/>
  <c r="AR356" i="1" s="1"/>
  <c r="AU534" i="1"/>
  <c r="V535" i="1"/>
  <c r="AV535" i="1" s="1"/>
  <c r="U535" i="1"/>
  <c r="AS427" i="1"/>
  <c r="AN427" i="1"/>
  <c r="AR427" i="1" s="1"/>
  <c r="AO428" i="1"/>
  <c r="AN693" i="1"/>
  <c r="AR693" i="1" s="1"/>
  <c r="AS693" i="1"/>
  <c r="V798" i="1"/>
  <c r="AV798" i="1" s="1"/>
  <c r="AU797" i="1"/>
  <c r="U798" i="1"/>
  <c r="AU798" i="1" s="1"/>
  <c r="AU406" i="1"/>
  <c r="V407" i="1"/>
  <c r="AV407" i="1" s="1"/>
  <c r="U407" i="1"/>
  <c r="AS735" i="1"/>
  <c r="AN735" i="1"/>
  <c r="AR735" i="1" s="1"/>
  <c r="AN339" i="1"/>
  <c r="AR339" i="1" s="1"/>
  <c r="AS339" i="1"/>
  <c r="AO340" i="1"/>
  <c r="V385" i="1"/>
  <c r="AV385" i="1" s="1"/>
  <c r="AU384" i="1"/>
  <c r="U385" i="1"/>
  <c r="AS507" i="1"/>
  <c r="AN507" i="1"/>
  <c r="AR507" i="1" s="1"/>
  <c r="AL721" i="1"/>
  <c r="AP721" i="1" s="1"/>
  <c r="AP722" i="1" s="1"/>
  <c r="AJ722" i="1"/>
  <c r="AJ259" i="1"/>
  <c r="AL259" i="1" s="1"/>
  <c r="AL258" i="1"/>
  <c r="AP258" i="1" s="1"/>
  <c r="AS687" i="1"/>
  <c r="AN687" i="1"/>
  <c r="AR687" i="1" s="1"/>
  <c r="AN489" i="1"/>
  <c r="AR489" i="1" s="1"/>
  <c r="AS489" i="1"/>
  <c r="AO490" i="1"/>
  <c r="AN91" i="1"/>
  <c r="AR91" i="1" s="1"/>
  <c r="AS91" i="1"/>
  <c r="AN197" i="1"/>
  <c r="AR197" i="1" s="1"/>
  <c r="AS197" i="1"/>
  <c r="AN69" i="1"/>
  <c r="AR69" i="1" s="1"/>
  <c r="AS69" i="1"/>
  <c r="AS448" i="1"/>
  <c r="AN448" i="1"/>
  <c r="AR448" i="1" s="1"/>
  <c r="BU25" i="1"/>
  <c r="BT25" i="1" s="1"/>
  <c r="AS399" i="1"/>
  <c r="AN399" i="1"/>
  <c r="AR399" i="1" s="1"/>
  <c r="AO400" i="1"/>
  <c r="U508" i="1"/>
  <c r="AU508" i="1" s="1"/>
  <c r="AU507" i="1"/>
  <c r="V508" i="1"/>
  <c r="AV508" i="1" s="1"/>
  <c r="AN824" i="1"/>
  <c r="AR824" i="1" s="1"/>
  <c r="AS824" i="1"/>
  <c r="AL34" i="1"/>
  <c r="AP34" i="1" s="1"/>
  <c r="AJ35" i="1"/>
  <c r="AL35" i="1" s="1"/>
  <c r="AP35" i="1" s="1"/>
  <c r="BC35" i="1"/>
  <c r="BU34" i="1"/>
  <c r="BT34" i="1" s="1"/>
  <c r="BU28" i="1"/>
  <c r="BT28" i="1" s="1"/>
  <c r="AN262" i="1"/>
  <c r="AR262" i="1" s="1"/>
  <c r="AS262" i="1"/>
  <c r="AS769" i="1"/>
  <c r="AN769" i="1"/>
  <c r="AR769" i="1" s="1"/>
  <c r="AN646" i="1"/>
  <c r="AR646" i="1" s="1"/>
  <c r="AS646" i="1"/>
  <c r="AN554" i="1"/>
  <c r="AR554" i="1" s="1"/>
  <c r="AS554" i="1"/>
  <c r="AO555" i="1"/>
  <c r="AN570" i="1"/>
  <c r="AR570" i="1" s="1"/>
  <c r="AS570" i="1"/>
  <c r="AS55" i="1"/>
  <c r="AN55" i="1"/>
  <c r="AR55" i="1" s="1"/>
  <c r="AN717" i="1"/>
  <c r="AR717" i="1" s="1"/>
  <c r="AS717" i="1"/>
  <c r="AO718" i="1"/>
  <c r="AL655" i="1"/>
  <c r="AP655" i="1" s="1"/>
  <c r="AP656" i="1" s="1"/>
  <c r="AJ656" i="1"/>
  <c r="AJ657" i="1" s="1"/>
  <c r="AL657" i="1" s="1"/>
  <c r="BU20" i="1"/>
  <c r="BT20" i="1" s="1"/>
  <c r="AN519" i="1"/>
  <c r="AR519" i="1" s="1"/>
  <c r="AS519" i="1"/>
  <c r="AO520" i="1"/>
  <c r="AS102" i="1"/>
  <c r="AN102" i="1"/>
  <c r="AR102" i="1" s="1"/>
  <c r="AU584" i="1"/>
  <c r="U585" i="1"/>
  <c r="V585" i="1"/>
  <c r="AV585" i="1" s="1"/>
  <c r="AS141" i="1"/>
  <c r="AN141" i="1"/>
  <c r="AR141" i="1" s="1"/>
  <c r="AL10" i="1"/>
  <c r="AP10" i="1" s="1"/>
  <c r="AP11" i="1" s="1"/>
  <c r="AJ11" i="1"/>
  <c r="AN344" i="1"/>
  <c r="AR344" i="1" s="1"/>
  <c r="AS344" i="1"/>
  <c r="AS288" i="1"/>
  <c r="AN288" i="1"/>
  <c r="AR288" i="1" s="1"/>
  <c r="AS634" i="1"/>
  <c r="AN634" i="1"/>
  <c r="AR634" i="1" s="1"/>
  <c r="AS131" i="1"/>
  <c r="AN131" i="1"/>
  <c r="AR131" i="1" s="1"/>
  <c r="AL50" i="1"/>
  <c r="AP50" i="1" s="1"/>
  <c r="AJ51" i="1"/>
  <c r="AL51" i="1" s="1"/>
  <c r="AP51" i="1" s="1"/>
  <c r="AL109" i="1"/>
  <c r="AP109" i="1" s="1"/>
  <c r="AP110" i="1" s="1"/>
  <c r="AJ110" i="1"/>
  <c r="BU29" i="1"/>
  <c r="BT29" i="1" s="1"/>
  <c r="BD17" i="1"/>
  <c r="BD18" i="1" s="1"/>
  <c r="BU16" i="1"/>
  <c r="BT16" i="1" s="1"/>
  <c r="U752" i="1"/>
  <c r="AU752" i="1" s="1"/>
  <c r="V752" i="1"/>
  <c r="AV752" i="1" s="1"/>
  <c r="V619" i="1"/>
  <c r="AV619" i="1" s="1"/>
  <c r="U619" i="1"/>
  <c r="AU619" i="1" s="1"/>
  <c r="V15" i="1"/>
  <c r="AV15" i="1" s="1"/>
  <c r="U15" i="1"/>
  <c r="AU15" i="1" s="1"/>
  <c r="U307" i="1"/>
  <c r="AU307" i="1" s="1"/>
  <c r="V307" i="1"/>
  <c r="AV307" i="1" s="1"/>
  <c r="U252" i="1"/>
  <c r="AU252" i="1" s="1"/>
  <c r="V252" i="1"/>
  <c r="AV252" i="1" s="1"/>
  <c r="U55" i="1"/>
  <c r="AU55" i="1" s="1"/>
  <c r="V55" i="1"/>
  <c r="AV55" i="1" s="1"/>
  <c r="U319" i="1"/>
  <c r="AU319" i="1" s="1"/>
  <c r="V319" i="1"/>
  <c r="AV319" i="1" s="1"/>
  <c r="V698" i="1"/>
  <c r="AV698" i="1" s="1"/>
  <c r="U698" i="1"/>
  <c r="AU698" i="1" s="1"/>
  <c r="V143" i="1"/>
  <c r="AV143" i="1" s="1"/>
  <c r="U143" i="1"/>
  <c r="AU143" i="1" s="1"/>
  <c r="U498" i="1"/>
  <c r="AU498" i="1" s="1"/>
  <c r="V498" i="1"/>
  <c r="AV498" i="1" s="1"/>
  <c r="U447" i="1"/>
  <c r="AU447" i="1" s="1"/>
  <c r="V447" i="1"/>
  <c r="AV447" i="1" s="1"/>
  <c r="U636" i="1"/>
  <c r="AU636" i="1" s="1"/>
  <c r="V636" i="1"/>
  <c r="AV636" i="1" s="1"/>
  <c r="V223" i="1"/>
  <c r="AV223" i="1" s="1"/>
  <c r="U223" i="1"/>
  <c r="AU223" i="1" s="1"/>
  <c r="V604" i="1"/>
  <c r="AV604" i="1" s="1"/>
  <c r="U604" i="1"/>
  <c r="AU604" i="1" s="1"/>
  <c r="U487" i="1"/>
  <c r="AU487" i="1" s="1"/>
  <c r="V487" i="1"/>
  <c r="AV487" i="1" s="1"/>
  <c r="U686" i="1"/>
  <c r="AU686" i="1" s="1"/>
  <c r="V686" i="1"/>
  <c r="AV686" i="1" s="1"/>
  <c r="U39" i="1"/>
  <c r="AU39" i="1" s="1"/>
  <c r="V39" i="1"/>
  <c r="AV39" i="1" s="1"/>
  <c r="U825" i="1"/>
  <c r="AU825" i="1" s="1"/>
  <c r="V825" i="1"/>
  <c r="AV825" i="1" s="1"/>
  <c r="U136" i="1"/>
  <c r="AU136" i="1" s="1"/>
  <c r="V136" i="1"/>
  <c r="AV136" i="1" s="1"/>
  <c r="V23" i="1"/>
  <c r="AV23" i="1" s="1"/>
  <c r="U23" i="1"/>
  <c r="AU23" i="1" s="1"/>
  <c r="U674" i="1"/>
  <c r="AU674" i="1" s="1"/>
  <c r="V674" i="1"/>
  <c r="AV674" i="1" s="1"/>
  <c r="U656" i="1"/>
  <c r="AU656" i="1" s="1"/>
  <c r="V656" i="1"/>
  <c r="AV656" i="1" s="1"/>
  <c r="U34" i="1"/>
  <c r="AU34" i="1" s="1"/>
  <c r="V34" i="1"/>
  <c r="AV34" i="1" s="1"/>
  <c r="U216" i="1"/>
  <c r="AU216" i="1" s="1"/>
  <c r="V216" i="1"/>
  <c r="AV216" i="1" s="1"/>
  <c r="U820" i="1"/>
  <c r="AU820" i="1" s="1"/>
  <c r="V820" i="1"/>
  <c r="AV820" i="1" s="1"/>
  <c r="U468" i="1"/>
  <c r="AU468" i="1" s="1"/>
  <c r="V468" i="1"/>
  <c r="AV468" i="1" s="1"/>
  <c r="U241" i="1"/>
  <c r="AU241" i="1" s="1"/>
  <c r="V241" i="1"/>
  <c r="AV241" i="1" s="1"/>
  <c r="V157" i="1"/>
  <c r="AV157" i="1" s="1"/>
  <c r="U157" i="1"/>
  <c r="AU157" i="1" s="1"/>
  <c r="V400" i="1"/>
  <c r="AV400" i="1" s="1"/>
  <c r="U400" i="1"/>
  <c r="AU400" i="1" s="1"/>
  <c r="U718" i="1"/>
  <c r="AU718" i="1" s="1"/>
  <c r="V718" i="1"/>
  <c r="AV718" i="1" s="1"/>
  <c r="V805" i="1"/>
  <c r="AV805" i="1" s="1"/>
  <c r="U805" i="1"/>
  <c r="AU805" i="1" s="1"/>
  <c r="V282" i="1"/>
  <c r="AV282" i="1" s="1"/>
  <c r="U282" i="1"/>
  <c r="AU282" i="1" s="1"/>
  <c r="U93" i="1"/>
  <c r="AU93" i="1" s="1"/>
  <c r="V93" i="1"/>
  <c r="AV93" i="1" s="1"/>
  <c r="U544" i="1"/>
  <c r="AU544" i="1" s="1"/>
  <c r="V544" i="1"/>
  <c r="AV544" i="1" s="1"/>
  <c r="U361" i="1"/>
  <c r="AU361" i="1" s="1"/>
  <c r="V361" i="1"/>
  <c r="AV361" i="1" s="1"/>
  <c r="V172" i="1"/>
  <c r="AV172" i="1" s="1"/>
  <c r="U172" i="1"/>
  <c r="AU172" i="1" s="1"/>
  <c r="U455" i="1"/>
  <c r="AU455" i="1" s="1"/>
  <c r="V455" i="1"/>
  <c r="AV455" i="1" s="1"/>
  <c r="U191" i="1"/>
  <c r="AU191" i="1" s="1"/>
  <c r="V191" i="1"/>
  <c r="AV191" i="1" s="1"/>
  <c r="BU3" i="1"/>
  <c r="BT3" i="1" s="1"/>
  <c r="AG2" i="8"/>
  <c r="BQ2" i="4" a="1"/>
  <c r="BQ2" i="4" s="1"/>
  <c r="AB3" i="1"/>
  <c r="AA3" i="1"/>
  <c r="BA3" i="1"/>
  <c r="BA4" i="1" s="1"/>
  <c r="BA5" i="1" s="1"/>
  <c r="BA6" i="1" s="1"/>
  <c r="BA7" i="1" s="1"/>
  <c r="BA8" i="1" s="1"/>
  <c r="BA9" i="1" s="1"/>
  <c r="BA10" i="1" s="1"/>
  <c r="BA11" i="1" s="1"/>
  <c r="BA12" i="1" s="1"/>
  <c r="BA13" i="1" s="1"/>
  <c r="BA14" i="1" s="1"/>
  <c r="BA15" i="1" s="1"/>
  <c r="BA16" i="1" s="1"/>
  <c r="BA17" i="1" s="1"/>
  <c r="BA18" i="1" s="1"/>
  <c r="BA19" i="1" s="1"/>
  <c r="BA20" i="1" s="1"/>
  <c r="BA21" i="1" s="1"/>
  <c r="BA22" i="1" s="1"/>
  <c r="BA23" i="1" s="1"/>
  <c r="BA24" i="1" s="1"/>
  <c r="BA25" i="1" s="1"/>
  <c r="BA26" i="1" s="1"/>
  <c r="BA27" i="1" s="1"/>
  <c r="BA28" i="1" s="1"/>
  <c r="BA29" i="1" s="1"/>
  <c r="BA30" i="1" s="1"/>
  <c r="BA31" i="1" s="1"/>
  <c r="BA32" i="1" s="1"/>
  <c r="BA33" i="1" s="1"/>
  <c r="BA34" i="1" s="1"/>
  <c r="BA35" i="1" s="1"/>
  <c r="BA36" i="1" s="1"/>
  <c r="BA37" i="1" s="1"/>
  <c r="BA38" i="1" s="1"/>
  <c r="BA39" i="1" s="1"/>
  <c r="BA40" i="1" s="1"/>
  <c r="BA41" i="1" s="1"/>
  <c r="BA42" i="1" s="1"/>
  <c r="BA43" i="1" s="1"/>
  <c r="BA44" i="1" s="1"/>
  <c r="BA45" i="1" s="1"/>
  <c r="BA46" i="1" s="1"/>
  <c r="BA47" i="1" s="1"/>
  <c r="BA48" i="1" s="1"/>
  <c r="BA49" i="1" s="1"/>
  <c r="BA50" i="1" s="1"/>
  <c r="BA51" i="1" s="1"/>
  <c r="BA52" i="1" s="1"/>
  <c r="BA53" i="1" s="1"/>
  <c r="BA54" i="1" s="1"/>
  <c r="BA55" i="1" s="1"/>
  <c r="BA56" i="1" s="1"/>
  <c r="BA57" i="1" s="1"/>
  <c r="BA58" i="1" s="1"/>
  <c r="BA59" i="1" s="1"/>
  <c r="BA60" i="1" s="1"/>
  <c r="BA61" i="1" s="1"/>
  <c r="BA62" i="1" s="1"/>
  <c r="BA63" i="1" s="1"/>
  <c r="BA64" i="1" s="1"/>
  <c r="BA65" i="1" s="1"/>
  <c r="BA66" i="1" s="1"/>
  <c r="BA67" i="1" s="1"/>
  <c r="BA68" i="1" s="1"/>
  <c r="BA69" i="1" s="1"/>
  <c r="BA70" i="1" s="1"/>
  <c r="BA71" i="1" s="1"/>
  <c r="BA72" i="1" s="1"/>
  <c r="BA73" i="1" s="1"/>
  <c r="BA74" i="1" s="1"/>
  <c r="BA75" i="1" s="1"/>
  <c r="BA76" i="1" s="1"/>
  <c r="BA77" i="1" s="1"/>
  <c r="BA78" i="1" s="1"/>
  <c r="BA79" i="1" s="1"/>
  <c r="BA80" i="1" s="1"/>
  <c r="BA81" i="1" s="1"/>
  <c r="BA82" i="1" s="1"/>
  <c r="BA83" i="1" s="1"/>
  <c r="BA84" i="1" s="1"/>
  <c r="BA85" i="1" s="1"/>
  <c r="BA86" i="1" s="1"/>
  <c r="BA87" i="1" s="1"/>
  <c r="BA88" i="1" s="1"/>
  <c r="BA89" i="1" s="1"/>
  <c r="BA90" i="1" s="1"/>
  <c r="BA91" i="1" s="1"/>
  <c r="BA92" i="1" s="1"/>
  <c r="BA93" i="1" s="1"/>
  <c r="BA94" i="1" s="1"/>
  <c r="BA95" i="1" s="1"/>
  <c r="BA96" i="1" s="1"/>
  <c r="BA97" i="1" s="1"/>
  <c r="BA98" i="1" s="1"/>
  <c r="BA99" i="1" s="1"/>
  <c r="BA100" i="1" s="1"/>
  <c r="BA101" i="1" s="1"/>
  <c r="BA102" i="1" s="1"/>
  <c r="BA103" i="1" s="1"/>
  <c r="BA104" i="1" s="1"/>
  <c r="BA105" i="1" s="1"/>
  <c r="BA106" i="1" s="1"/>
  <c r="BA107" i="1" s="1"/>
  <c r="BA108" i="1" s="1"/>
  <c r="BA109" i="1" s="1"/>
  <c r="BA110" i="1" s="1"/>
  <c r="BA111" i="1" s="1"/>
  <c r="BA112" i="1" s="1"/>
  <c r="BA113" i="1" s="1"/>
  <c r="BA114" i="1" s="1"/>
  <c r="BA115" i="1" s="1"/>
  <c r="BA116" i="1" s="1"/>
  <c r="BA117" i="1" s="1"/>
  <c r="BA118" i="1" s="1"/>
  <c r="BA119" i="1" s="1"/>
  <c r="BA120" i="1" s="1"/>
  <c r="BA121" i="1" s="1"/>
  <c r="BA122" i="1" s="1"/>
  <c r="BA123" i="1" s="1"/>
  <c r="BA124" i="1" s="1"/>
  <c r="BA125" i="1" s="1"/>
  <c r="BA126" i="1" s="1"/>
  <c r="BA127" i="1" s="1"/>
  <c r="BA128" i="1" s="1"/>
  <c r="BA129" i="1" s="1"/>
  <c r="BA130" i="1" s="1"/>
  <c r="BA131" i="1" s="1"/>
  <c r="BA132" i="1" s="1"/>
  <c r="BA133" i="1" s="1"/>
  <c r="BA134" i="1" s="1"/>
  <c r="BA135" i="1" s="1"/>
  <c r="BA136" i="1" s="1"/>
  <c r="BA137" i="1" s="1"/>
  <c r="BA138" i="1" s="1"/>
  <c r="BA139" i="1" s="1"/>
  <c r="BA140" i="1" s="1"/>
  <c r="BA141" i="1" s="1"/>
  <c r="BA142" i="1" s="1"/>
  <c r="BA143" i="1" s="1"/>
  <c r="BA144" i="1" s="1"/>
  <c r="BA145" i="1" s="1"/>
  <c r="BA146" i="1" s="1"/>
  <c r="BA147" i="1" s="1"/>
  <c r="BA148" i="1" s="1"/>
  <c r="BA149" i="1" s="1"/>
  <c r="BA150" i="1" s="1"/>
  <c r="BA151" i="1" s="1"/>
  <c r="BA152" i="1" s="1"/>
  <c r="BA153" i="1" s="1"/>
  <c r="BA154" i="1" s="1"/>
  <c r="BA155" i="1" s="1"/>
  <c r="BA156" i="1" s="1"/>
  <c r="BA157" i="1" s="1"/>
  <c r="BA158" i="1" s="1"/>
  <c r="BA159" i="1" s="1"/>
  <c r="BA160" i="1" s="1"/>
  <c r="BA161" i="1" s="1"/>
  <c r="BA162" i="1" s="1"/>
  <c r="BA163" i="1" s="1"/>
  <c r="BA164" i="1" s="1"/>
  <c r="BA165" i="1" s="1"/>
  <c r="BA166" i="1" s="1"/>
  <c r="BA167" i="1" s="1"/>
  <c r="BA168" i="1" s="1"/>
  <c r="BA169" i="1" s="1"/>
  <c r="BA170" i="1" s="1"/>
  <c r="BA171" i="1" s="1"/>
  <c r="BA172" i="1" s="1"/>
  <c r="BA173" i="1" s="1"/>
  <c r="BA174" i="1" s="1"/>
  <c r="BA175" i="1" s="1"/>
  <c r="BA176" i="1" s="1"/>
  <c r="BA177" i="1" s="1"/>
  <c r="BA178" i="1" s="1"/>
  <c r="BA179" i="1" s="1"/>
  <c r="BA180" i="1" s="1"/>
  <c r="BA181" i="1" s="1"/>
  <c r="BA182" i="1" s="1"/>
  <c r="BA183" i="1" s="1"/>
  <c r="BA184" i="1" s="1"/>
  <c r="BA185" i="1" s="1"/>
  <c r="BA186" i="1" s="1"/>
  <c r="BA187" i="1" s="1"/>
  <c r="BA188" i="1" s="1"/>
  <c r="BA189" i="1" s="1"/>
  <c r="BA190" i="1" s="1"/>
  <c r="BA191" i="1" s="1"/>
  <c r="BA192" i="1" s="1"/>
  <c r="BA193" i="1" s="1"/>
  <c r="BA194" i="1" s="1"/>
  <c r="BA195" i="1" s="1"/>
  <c r="BA196" i="1" s="1"/>
  <c r="BA197" i="1" s="1"/>
  <c r="BA198" i="1" s="1"/>
  <c r="BA199" i="1" s="1"/>
  <c r="BA200" i="1" s="1"/>
  <c r="BA201" i="1" s="1"/>
  <c r="BA202" i="1" s="1"/>
  <c r="BA203" i="1" s="1"/>
  <c r="BA204" i="1" s="1"/>
  <c r="BA205" i="1" s="1"/>
  <c r="BA206" i="1" s="1"/>
  <c r="BA207" i="1" s="1"/>
  <c r="BA208" i="1" s="1"/>
  <c r="BA209" i="1" s="1"/>
  <c r="BA210" i="1" s="1"/>
  <c r="BA211" i="1" s="1"/>
  <c r="BA212" i="1" s="1"/>
  <c r="BA213" i="1" s="1"/>
  <c r="BA214" i="1" s="1"/>
  <c r="BA215" i="1" s="1"/>
  <c r="BA216" i="1" s="1"/>
  <c r="BA217" i="1" s="1"/>
  <c r="BA218" i="1" s="1"/>
  <c r="BA219" i="1" s="1"/>
  <c r="BA220" i="1" s="1"/>
  <c r="BA221" i="1" s="1"/>
  <c r="BA222" i="1" s="1"/>
  <c r="BA223" i="1" s="1"/>
  <c r="BA224" i="1" s="1"/>
  <c r="BA225" i="1" s="1"/>
  <c r="BA226" i="1" s="1"/>
  <c r="BA227" i="1" s="1"/>
  <c r="BA228" i="1" s="1"/>
  <c r="BA229" i="1" s="1"/>
  <c r="BA230" i="1" s="1"/>
  <c r="BA231" i="1" s="1"/>
  <c r="BA232" i="1" s="1"/>
  <c r="BA233" i="1" s="1"/>
  <c r="BA234" i="1" s="1"/>
  <c r="BA235" i="1" s="1"/>
  <c r="BA236" i="1" s="1"/>
  <c r="BA237" i="1" s="1"/>
  <c r="BA238" i="1" s="1"/>
  <c r="BA239" i="1" s="1"/>
  <c r="BA240" i="1" s="1"/>
  <c r="BA241" i="1" s="1"/>
  <c r="BA242" i="1" s="1"/>
  <c r="BA243" i="1" s="1"/>
  <c r="BA244" i="1" s="1"/>
  <c r="BA245" i="1" s="1"/>
  <c r="BA246" i="1" s="1"/>
  <c r="BA247" i="1" s="1"/>
  <c r="BA248" i="1" s="1"/>
  <c r="BA249" i="1" s="1"/>
  <c r="BA250" i="1" s="1"/>
  <c r="BA251" i="1" s="1"/>
  <c r="BA252" i="1" s="1"/>
  <c r="BA253" i="1" s="1"/>
  <c r="BA254" i="1" s="1"/>
  <c r="BA255" i="1" s="1"/>
  <c r="BA256" i="1" s="1"/>
  <c r="BA257" i="1" s="1"/>
  <c r="BA258" i="1" s="1"/>
  <c r="BA259" i="1" s="1"/>
  <c r="BA260" i="1" s="1"/>
  <c r="BA261" i="1" s="1"/>
  <c r="BA262" i="1" s="1"/>
  <c r="BA263" i="1" s="1"/>
  <c r="BA264" i="1" s="1"/>
  <c r="BA265" i="1" s="1"/>
  <c r="BA266" i="1" s="1"/>
  <c r="BA267" i="1" s="1"/>
  <c r="BA268" i="1" s="1"/>
  <c r="BA269" i="1" s="1"/>
  <c r="BA270" i="1" s="1"/>
  <c r="BA271" i="1" s="1"/>
  <c r="BA272" i="1" s="1"/>
  <c r="BA273" i="1" s="1"/>
  <c r="BA274" i="1" s="1"/>
  <c r="BA275" i="1" s="1"/>
  <c r="BA276" i="1" s="1"/>
  <c r="BA277" i="1" s="1"/>
  <c r="BA278" i="1" s="1"/>
  <c r="BA279" i="1" s="1"/>
  <c r="BA280" i="1" s="1"/>
  <c r="BA281" i="1" s="1"/>
  <c r="BA282" i="1" s="1"/>
  <c r="BA283" i="1" s="1"/>
  <c r="BA284" i="1" s="1"/>
  <c r="BA285" i="1" s="1"/>
  <c r="BA286" i="1" s="1"/>
  <c r="BA287" i="1" s="1"/>
  <c r="BA288" i="1" s="1"/>
  <c r="BA289" i="1" s="1"/>
  <c r="BA290" i="1" s="1"/>
  <c r="BA291" i="1" s="1"/>
  <c r="BA292" i="1" s="1"/>
  <c r="BA293" i="1" s="1"/>
  <c r="BA294" i="1" s="1"/>
  <c r="BA295" i="1" s="1"/>
  <c r="BA296" i="1" s="1"/>
  <c r="BA297" i="1" s="1"/>
  <c r="BA298" i="1" s="1"/>
  <c r="BA299" i="1" s="1"/>
  <c r="BA300" i="1" s="1"/>
  <c r="BA301" i="1" s="1"/>
  <c r="BA302" i="1" s="1"/>
  <c r="BA303" i="1" s="1"/>
  <c r="BA304" i="1" s="1"/>
  <c r="BA305" i="1" s="1"/>
  <c r="BA306" i="1" s="1"/>
  <c r="BA307" i="1" s="1"/>
  <c r="BA308" i="1" s="1"/>
  <c r="BA309" i="1" s="1"/>
  <c r="BA310" i="1" s="1"/>
  <c r="BA311" i="1" s="1"/>
  <c r="BA312" i="1" s="1"/>
  <c r="BA313" i="1" s="1"/>
  <c r="BA314" i="1" s="1"/>
  <c r="BA315" i="1" s="1"/>
  <c r="BA316" i="1" s="1"/>
  <c r="BA317" i="1" s="1"/>
  <c r="BA318" i="1" s="1"/>
  <c r="BA319" i="1" s="1"/>
  <c r="BA320" i="1" s="1"/>
  <c r="BA321" i="1" s="1"/>
  <c r="BA322" i="1" s="1"/>
  <c r="BA323" i="1" s="1"/>
  <c r="BA324" i="1" s="1"/>
  <c r="BA325" i="1" s="1"/>
  <c r="BA326" i="1" s="1"/>
  <c r="BA327" i="1" s="1"/>
  <c r="BA328" i="1" s="1"/>
  <c r="BA329" i="1" s="1"/>
  <c r="BA330" i="1" s="1"/>
  <c r="BA331" i="1" s="1"/>
  <c r="BA332" i="1" s="1"/>
  <c r="BA333" i="1" s="1"/>
  <c r="BA334" i="1" s="1"/>
  <c r="BA335" i="1" s="1"/>
  <c r="BA336" i="1" s="1"/>
  <c r="BA337" i="1" s="1"/>
  <c r="BA338" i="1" s="1"/>
  <c r="BA339" i="1" s="1"/>
  <c r="BA340" i="1" s="1"/>
  <c r="BA341" i="1" s="1"/>
  <c r="BA342" i="1" s="1"/>
  <c r="BA343" i="1" s="1"/>
  <c r="BA344" i="1" s="1"/>
  <c r="BA345" i="1" s="1"/>
  <c r="BA346" i="1" s="1"/>
  <c r="BA347" i="1" s="1"/>
  <c r="BA348" i="1" s="1"/>
  <c r="BA349" i="1" s="1"/>
  <c r="BA350" i="1" s="1"/>
  <c r="BA351" i="1" s="1"/>
  <c r="BA352" i="1" s="1"/>
  <c r="BA353" i="1" s="1"/>
  <c r="BA354" i="1" s="1"/>
  <c r="BA355" i="1" s="1"/>
  <c r="BA356" i="1" s="1"/>
  <c r="BA357" i="1" s="1"/>
  <c r="BA358" i="1" s="1"/>
  <c r="BA359" i="1" s="1"/>
  <c r="BA360" i="1" s="1"/>
  <c r="BA361" i="1" s="1"/>
  <c r="BA362" i="1" s="1"/>
  <c r="BA363" i="1" s="1"/>
  <c r="BA364" i="1" s="1"/>
  <c r="BA365" i="1" s="1"/>
  <c r="BA366" i="1" s="1"/>
  <c r="BA367" i="1" s="1"/>
  <c r="BA368" i="1" s="1"/>
  <c r="BA369" i="1" s="1"/>
  <c r="BA370" i="1" s="1"/>
  <c r="BA371" i="1" s="1"/>
  <c r="BA372" i="1" s="1"/>
  <c r="BA373" i="1" s="1"/>
  <c r="BA374" i="1" s="1"/>
  <c r="BA375" i="1" s="1"/>
  <c r="BA376" i="1" s="1"/>
  <c r="BA377" i="1" s="1"/>
  <c r="BA378" i="1" s="1"/>
  <c r="BA379" i="1" s="1"/>
  <c r="BA380" i="1" s="1"/>
  <c r="BA381" i="1" s="1"/>
  <c r="BA382" i="1" s="1"/>
  <c r="BA383" i="1" s="1"/>
  <c r="BA384" i="1" s="1"/>
  <c r="BA385" i="1" s="1"/>
  <c r="BA386" i="1" s="1"/>
  <c r="BA387" i="1" s="1"/>
  <c r="BA388" i="1" s="1"/>
  <c r="BA389" i="1" s="1"/>
  <c r="BA390" i="1" s="1"/>
  <c r="BA391" i="1" s="1"/>
  <c r="BA392" i="1" s="1"/>
  <c r="BA393" i="1" s="1"/>
  <c r="BA394" i="1" s="1"/>
  <c r="BA395" i="1" s="1"/>
  <c r="BA396" i="1" s="1"/>
  <c r="BA397" i="1" s="1"/>
  <c r="BA398" i="1" s="1"/>
  <c r="BA399" i="1" s="1"/>
  <c r="BA400" i="1" s="1"/>
  <c r="BA401" i="1" s="1"/>
  <c r="BA402" i="1" s="1"/>
  <c r="BA403" i="1" s="1"/>
  <c r="BA404" i="1" s="1"/>
  <c r="BA405" i="1" s="1"/>
  <c r="BA406" i="1" s="1"/>
  <c r="BA407" i="1" s="1"/>
  <c r="BA408" i="1" s="1"/>
  <c r="BA409" i="1" s="1"/>
  <c r="BA410" i="1" s="1"/>
  <c r="BA411" i="1" s="1"/>
  <c r="BA412" i="1" s="1"/>
  <c r="BA413" i="1" s="1"/>
  <c r="BA414" i="1" s="1"/>
  <c r="BA415" i="1" s="1"/>
  <c r="BA416" i="1" s="1"/>
  <c r="BA417" i="1" s="1"/>
  <c r="BA418" i="1" s="1"/>
  <c r="BA419" i="1" s="1"/>
  <c r="BA420" i="1" s="1"/>
  <c r="BA421" i="1" s="1"/>
  <c r="BA422" i="1" s="1"/>
  <c r="BA423" i="1" s="1"/>
  <c r="BA424" i="1" s="1"/>
  <c r="BA425" i="1" s="1"/>
  <c r="BA426" i="1" s="1"/>
  <c r="BA427" i="1" s="1"/>
  <c r="BA428" i="1" s="1"/>
  <c r="BA429" i="1" s="1"/>
  <c r="BA430" i="1" s="1"/>
  <c r="BA431" i="1" s="1"/>
  <c r="BA432" i="1" s="1"/>
  <c r="BA433" i="1" s="1"/>
  <c r="BA434" i="1" s="1"/>
  <c r="BA435" i="1" s="1"/>
  <c r="BA436" i="1" s="1"/>
  <c r="BA437" i="1" s="1"/>
  <c r="BA438" i="1" s="1"/>
  <c r="BA439" i="1" s="1"/>
  <c r="BA440" i="1" s="1"/>
  <c r="BA441" i="1" s="1"/>
  <c r="BA442" i="1" s="1"/>
  <c r="BA443" i="1" s="1"/>
  <c r="BA444" i="1" s="1"/>
  <c r="BA445" i="1" s="1"/>
  <c r="BA446" i="1" s="1"/>
  <c r="BA447" i="1" s="1"/>
  <c r="BA448" i="1" s="1"/>
  <c r="BA449" i="1" s="1"/>
  <c r="BA450" i="1" s="1"/>
  <c r="BA451" i="1" s="1"/>
  <c r="BA452" i="1" s="1"/>
  <c r="BA453" i="1" s="1"/>
  <c r="BA454" i="1" s="1"/>
  <c r="BA455" i="1" s="1"/>
  <c r="BA456" i="1" s="1"/>
  <c r="BA457" i="1" s="1"/>
  <c r="BA458" i="1" s="1"/>
  <c r="BA459" i="1" s="1"/>
  <c r="BA460" i="1" s="1"/>
  <c r="BA461" i="1" s="1"/>
  <c r="BA462" i="1" s="1"/>
  <c r="BA463" i="1" s="1"/>
  <c r="BA464" i="1" s="1"/>
  <c r="BA465" i="1" s="1"/>
  <c r="BA466" i="1" s="1"/>
  <c r="BA467" i="1" s="1"/>
  <c r="BA468" i="1" s="1"/>
  <c r="BA469" i="1" s="1"/>
  <c r="BA470" i="1" s="1"/>
  <c r="BA471" i="1" s="1"/>
  <c r="BA472" i="1" s="1"/>
  <c r="BA473" i="1" s="1"/>
  <c r="BA474" i="1" s="1"/>
  <c r="BA475" i="1" s="1"/>
  <c r="BA476" i="1" s="1"/>
  <c r="BA477" i="1" s="1"/>
  <c r="BA478" i="1" s="1"/>
  <c r="BA479" i="1" s="1"/>
  <c r="BA480" i="1" s="1"/>
  <c r="BA481" i="1" s="1"/>
  <c r="BA482" i="1" s="1"/>
  <c r="BA483" i="1" s="1"/>
  <c r="BA484" i="1" s="1"/>
  <c r="BA485" i="1" s="1"/>
  <c r="BA486" i="1" s="1"/>
  <c r="BA487" i="1" s="1"/>
  <c r="BA488" i="1" s="1"/>
  <c r="BA489" i="1" s="1"/>
  <c r="BA490" i="1" s="1"/>
  <c r="BA491" i="1" s="1"/>
  <c r="BA492" i="1" s="1"/>
  <c r="BA493" i="1" s="1"/>
  <c r="BA494" i="1" s="1"/>
  <c r="BA495" i="1" s="1"/>
  <c r="BA496" i="1" s="1"/>
  <c r="BA497" i="1" s="1"/>
  <c r="BA498" i="1" s="1"/>
  <c r="BA499" i="1" s="1"/>
  <c r="BA500" i="1" s="1"/>
  <c r="BA501" i="1" s="1"/>
  <c r="BA502" i="1" s="1"/>
  <c r="BA503" i="1" s="1"/>
  <c r="BA504" i="1" s="1"/>
  <c r="BA505" i="1" s="1"/>
  <c r="BA506" i="1" s="1"/>
  <c r="BA507" i="1" s="1"/>
  <c r="BA508" i="1" s="1"/>
  <c r="BA509" i="1" s="1"/>
  <c r="BA510" i="1" s="1"/>
  <c r="BA511" i="1" s="1"/>
  <c r="BA512" i="1" s="1"/>
  <c r="BA513" i="1" s="1"/>
  <c r="BA514" i="1" s="1"/>
  <c r="BA515" i="1" s="1"/>
  <c r="BA516" i="1" s="1"/>
  <c r="BA517" i="1" s="1"/>
  <c r="BA518" i="1" s="1"/>
  <c r="BA519" i="1" s="1"/>
  <c r="BA520" i="1" s="1"/>
  <c r="BA521" i="1" s="1"/>
  <c r="BA522" i="1" s="1"/>
  <c r="BA523" i="1" s="1"/>
  <c r="BA524" i="1" s="1"/>
  <c r="BA525" i="1" s="1"/>
  <c r="BA526" i="1" s="1"/>
  <c r="BA527" i="1" s="1"/>
  <c r="BA528" i="1" s="1"/>
  <c r="BA529" i="1" s="1"/>
  <c r="BA530" i="1" s="1"/>
  <c r="BA531" i="1" s="1"/>
  <c r="BA532" i="1" s="1"/>
  <c r="BA533" i="1" s="1"/>
  <c r="BA534" i="1" s="1"/>
  <c r="BA535" i="1" s="1"/>
  <c r="BA536" i="1" s="1"/>
  <c r="BA537" i="1" s="1"/>
  <c r="BA538" i="1" s="1"/>
  <c r="BA539" i="1" s="1"/>
  <c r="BA540" i="1" s="1"/>
  <c r="BA541" i="1" s="1"/>
  <c r="BA542" i="1" s="1"/>
  <c r="BA543" i="1" s="1"/>
  <c r="BA544" i="1" s="1"/>
  <c r="BA545" i="1" s="1"/>
  <c r="BA546" i="1" s="1"/>
  <c r="BA547" i="1" s="1"/>
  <c r="BA548" i="1" s="1"/>
  <c r="BA549" i="1" s="1"/>
  <c r="BA550" i="1" s="1"/>
  <c r="BA551" i="1" s="1"/>
  <c r="BA552" i="1" s="1"/>
  <c r="BA553" i="1" s="1"/>
  <c r="BA554" i="1" s="1"/>
  <c r="BA555" i="1" s="1"/>
  <c r="BA556" i="1" s="1"/>
  <c r="BA557" i="1" s="1"/>
  <c r="BA558" i="1" s="1"/>
  <c r="BA559" i="1" s="1"/>
  <c r="BA560" i="1" s="1"/>
  <c r="BA561" i="1" s="1"/>
  <c r="BA562" i="1" s="1"/>
  <c r="BA563" i="1" s="1"/>
  <c r="BA564" i="1" s="1"/>
  <c r="BA565" i="1" s="1"/>
  <c r="BA566" i="1" s="1"/>
  <c r="BA567" i="1" s="1"/>
  <c r="BA568" i="1" s="1"/>
  <c r="BA569" i="1" s="1"/>
  <c r="BA570" i="1" s="1"/>
  <c r="BA571" i="1" s="1"/>
  <c r="BA572" i="1" s="1"/>
  <c r="BA573" i="1" s="1"/>
  <c r="BA574" i="1" s="1"/>
  <c r="BA575" i="1" s="1"/>
  <c r="BA576" i="1" s="1"/>
  <c r="BA577" i="1" s="1"/>
  <c r="BA578" i="1" s="1"/>
  <c r="BA579" i="1" s="1"/>
  <c r="BA580" i="1" s="1"/>
  <c r="BA581" i="1" s="1"/>
  <c r="BA582" i="1" s="1"/>
  <c r="BA583" i="1" s="1"/>
  <c r="BA584" i="1" s="1"/>
  <c r="BA585" i="1" s="1"/>
  <c r="BA586" i="1" s="1"/>
  <c r="BA587" i="1" s="1"/>
  <c r="BA588" i="1" s="1"/>
  <c r="BA589" i="1" s="1"/>
  <c r="BA590" i="1" s="1"/>
  <c r="BA591" i="1" s="1"/>
  <c r="BA592" i="1" s="1"/>
  <c r="BA593" i="1" s="1"/>
  <c r="BA594" i="1" s="1"/>
  <c r="BA595" i="1" s="1"/>
  <c r="BA596" i="1" s="1"/>
  <c r="BA597" i="1" s="1"/>
  <c r="BA598" i="1" s="1"/>
  <c r="BA599" i="1" s="1"/>
  <c r="BA600" i="1" s="1"/>
  <c r="BA601" i="1" s="1"/>
  <c r="BA602" i="1" s="1"/>
  <c r="BA603" i="1" s="1"/>
  <c r="BA604" i="1" s="1"/>
  <c r="BA605" i="1" s="1"/>
  <c r="BA606" i="1" s="1"/>
  <c r="BA607" i="1" s="1"/>
  <c r="BA608" i="1" s="1"/>
  <c r="BA609" i="1" s="1"/>
  <c r="BA610" i="1" s="1"/>
  <c r="BA611" i="1" s="1"/>
  <c r="BA612" i="1" s="1"/>
  <c r="BA613" i="1" s="1"/>
  <c r="BA614" i="1" s="1"/>
  <c r="BA615" i="1" s="1"/>
  <c r="BA616" i="1" s="1"/>
  <c r="BA617" i="1" s="1"/>
  <c r="BA618" i="1" s="1"/>
  <c r="BA619" i="1" s="1"/>
  <c r="BA620" i="1" s="1"/>
  <c r="BA621" i="1" s="1"/>
  <c r="BA622" i="1" s="1"/>
  <c r="BA623" i="1" s="1"/>
  <c r="BA624" i="1" s="1"/>
  <c r="BA625" i="1" s="1"/>
  <c r="BA626" i="1" s="1"/>
  <c r="BA627" i="1" s="1"/>
  <c r="BA628" i="1" s="1"/>
  <c r="BA629" i="1" s="1"/>
  <c r="BA630" i="1" s="1"/>
  <c r="BA631" i="1" s="1"/>
  <c r="BA632" i="1" s="1"/>
  <c r="BA633" i="1" s="1"/>
  <c r="BA634" i="1" s="1"/>
  <c r="BA635" i="1" s="1"/>
  <c r="BA636" i="1" s="1"/>
  <c r="BA637" i="1" s="1"/>
  <c r="BA638" i="1" s="1"/>
  <c r="BA639" i="1" s="1"/>
  <c r="BA640" i="1" s="1"/>
  <c r="BA641" i="1" s="1"/>
  <c r="BA642" i="1" s="1"/>
  <c r="BA643" i="1" s="1"/>
  <c r="BA644" i="1" s="1"/>
  <c r="BA645" i="1" s="1"/>
  <c r="BA646" i="1" s="1"/>
  <c r="BA647" i="1" s="1"/>
  <c r="BA648" i="1" s="1"/>
  <c r="BA649" i="1" s="1"/>
  <c r="BA650" i="1" s="1"/>
  <c r="BA651" i="1" s="1"/>
  <c r="BA652" i="1" s="1"/>
  <c r="BA653" i="1" s="1"/>
  <c r="BA654" i="1" s="1"/>
  <c r="BA655" i="1" s="1"/>
  <c r="BA656" i="1" s="1"/>
  <c r="BA657" i="1" s="1"/>
  <c r="BA658" i="1" s="1"/>
  <c r="BA659" i="1" s="1"/>
  <c r="BA660" i="1" s="1"/>
  <c r="BA661" i="1" s="1"/>
  <c r="BA662" i="1" s="1"/>
  <c r="BA663" i="1" s="1"/>
  <c r="BA664" i="1" s="1"/>
  <c r="BA665" i="1" s="1"/>
  <c r="BA666" i="1" s="1"/>
  <c r="BA667" i="1" s="1"/>
  <c r="BA668" i="1" s="1"/>
  <c r="BA669" i="1" s="1"/>
  <c r="BA670" i="1" s="1"/>
  <c r="BA671" i="1" s="1"/>
  <c r="BA672" i="1" s="1"/>
  <c r="BA673" i="1" s="1"/>
  <c r="BA674" i="1" s="1"/>
  <c r="BA675" i="1" s="1"/>
  <c r="BA676" i="1" s="1"/>
  <c r="BA677" i="1" s="1"/>
  <c r="BA678" i="1" s="1"/>
  <c r="BA679" i="1" s="1"/>
  <c r="BA680" i="1" s="1"/>
  <c r="BA681" i="1" s="1"/>
  <c r="BA682" i="1" s="1"/>
  <c r="BA683" i="1" s="1"/>
  <c r="BA684" i="1" s="1"/>
  <c r="BA685" i="1" s="1"/>
  <c r="BA686" i="1" s="1"/>
  <c r="BA687" i="1" s="1"/>
  <c r="BA688" i="1" s="1"/>
  <c r="BA689" i="1" s="1"/>
  <c r="BA690" i="1" s="1"/>
  <c r="BA691" i="1" s="1"/>
  <c r="BA692" i="1" s="1"/>
  <c r="BA693" i="1" s="1"/>
  <c r="BA694" i="1" s="1"/>
  <c r="BA695" i="1" s="1"/>
  <c r="BA696" i="1" s="1"/>
  <c r="BA697" i="1" s="1"/>
  <c r="BA698" i="1" s="1"/>
  <c r="BA699" i="1" s="1"/>
  <c r="BA700" i="1" s="1"/>
  <c r="BA701" i="1" s="1"/>
  <c r="BA702" i="1" s="1"/>
  <c r="BA703" i="1" s="1"/>
  <c r="BA704" i="1" s="1"/>
  <c r="BA705" i="1" s="1"/>
  <c r="BA706" i="1" s="1"/>
  <c r="BA707" i="1" s="1"/>
  <c r="BA708" i="1" s="1"/>
  <c r="BA709" i="1" s="1"/>
  <c r="BA710" i="1" s="1"/>
  <c r="BA711" i="1" s="1"/>
  <c r="BA712" i="1" s="1"/>
  <c r="BA713" i="1" s="1"/>
  <c r="BA714" i="1" s="1"/>
  <c r="BA715" i="1" s="1"/>
  <c r="BA716" i="1" s="1"/>
  <c r="BA717" i="1" s="1"/>
  <c r="BA718" i="1" s="1"/>
  <c r="BA719" i="1" s="1"/>
  <c r="BA720" i="1" s="1"/>
  <c r="BA721" i="1" s="1"/>
  <c r="BA722" i="1" s="1"/>
  <c r="BA723" i="1" s="1"/>
  <c r="BA724" i="1" s="1"/>
  <c r="BA725" i="1" s="1"/>
  <c r="BA726" i="1" s="1"/>
  <c r="BA727" i="1" s="1"/>
  <c r="BA728" i="1" s="1"/>
  <c r="BA729" i="1" s="1"/>
  <c r="BA730" i="1" s="1"/>
  <c r="BA731" i="1" s="1"/>
  <c r="BA732" i="1" s="1"/>
  <c r="BA733" i="1" s="1"/>
  <c r="BA734" i="1" s="1"/>
  <c r="BA735" i="1" s="1"/>
  <c r="BA736" i="1" s="1"/>
  <c r="BA737" i="1" s="1"/>
  <c r="BA738" i="1" s="1"/>
  <c r="BA739" i="1" s="1"/>
  <c r="BA740" i="1" s="1"/>
  <c r="BA741" i="1" s="1"/>
  <c r="BA742" i="1" s="1"/>
  <c r="BA743" i="1" s="1"/>
  <c r="BA744" i="1" s="1"/>
  <c r="BA745" i="1" s="1"/>
  <c r="BA746" i="1" s="1"/>
  <c r="BA747" i="1" s="1"/>
  <c r="BA748" i="1" s="1"/>
  <c r="BA749" i="1" s="1"/>
  <c r="BA750" i="1" s="1"/>
  <c r="BA751" i="1" s="1"/>
  <c r="BA752" i="1" s="1"/>
  <c r="BA753" i="1" s="1"/>
  <c r="BA754" i="1" s="1"/>
  <c r="BA755" i="1" s="1"/>
  <c r="BA756" i="1" s="1"/>
  <c r="BA757" i="1" s="1"/>
  <c r="BA758" i="1" s="1"/>
  <c r="BA759" i="1" s="1"/>
  <c r="BA760" i="1" s="1"/>
  <c r="BA761" i="1" s="1"/>
  <c r="BA762" i="1" s="1"/>
  <c r="BA763" i="1" s="1"/>
  <c r="BA764" i="1" s="1"/>
  <c r="BA765" i="1" s="1"/>
  <c r="BA766" i="1" s="1"/>
  <c r="BA767" i="1" s="1"/>
  <c r="BA768" i="1" s="1"/>
  <c r="BA769" i="1" s="1"/>
  <c r="BA770" i="1" s="1"/>
  <c r="BA771" i="1" s="1"/>
  <c r="BA772" i="1" s="1"/>
  <c r="BA773" i="1" s="1"/>
  <c r="BA774" i="1" s="1"/>
  <c r="BA775" i="1" s="1"/>
  <c r="BA776" i="1" s="1"/>
  <c r="BA777" i="1" s="1"/>
  <c r="BA778" i="1" s="1"/>
  <c r="BA779" i="1" s="1"/>
  <c r="BA780" i="1" s="1"/>
  <c r="BA781" i="1" s="1"/>
  <c r="BA782" i="1" s="1"/>
  <c r="BA783" i="1" s="1"/>
  <c r="BA784" i="1" s="1"/>
  <c r="BA785" i="1" s="1"/>
  <c r="BA786" i="1" s="1"/>
  <c r="BA787" i="1" s="1"/>
  <c r="BA788" i="1" s="1"/>
  <c r="BA789" i="1" s="1"/>
  <c r="BA790" i="1" s="1"/>
  <c r="BA791" i="1" s="1"/>
  <c r="BA792" i="1" s="1"/>
  <c r="BA793" i="1" s="1"/>
  <c r="BA794" i="1" s="1"/>
  <c r="BA795" i="1" s="1"/>
  <c r="BA796" i="1" s="1"/>
  <c r="BA797" i="1" s="1"/>
  <c r="BA798" i="1" s="1"/>
  <c r="BA799" i="1" s="1"/>
  <c r="BA800" i="1" s="1"/>
  <c r="BA801" i="1" s="1"/>
  <c r="BA802" i="1" s="1"/>
  <c r="BA803" i="1" s="1"/>
  <c r="BA804" i="1" s="1"/>
  <c r="BA805" i="1" s="1"/>
  <c r="BA806" i="1" s="1"/>
  <c r="BA807" i="1" s="1"/>
  <c r="BA808" i="1" s="1"/>
  <c r="BA809" i="1" s="1"/>
  <c r="BA810" i="1" s="1"/>
  <c r="BA811" i="1" s="1"/>
  <c r="BA812" i="1" s="1"/>
  <c r="BA813" i="1" s="1"/>
  <c r="BA814" i="1" s="1"/>
  <c r="BA815" i="1" s="1"/>
  <c r="BA816" i="1" s="1"/>
  <c r="BA817" i="1" s="1"/>
  <c r="BA818" i="1" s="1"/>
  <c r="BA819" i="1" s="1"/>
  <c r="BA820" i="1" s="1"/>
  <c r="BA821" i="1" s="1"/>
  <c r="BA822" i="1" s="1"/>
  <c r="BA823" i="1" s="1"/>
  <c r="BA824" i="1" s="1"/>
  <c r="BA825" i="1" s="1"/>
  <c r="BA826" i="1" s="1"/>
  <c r="BA827" i="1" s="1"/>
  <c r="BA828" i="1" s="1"/>
  <c r="BA829" i="1" s="1"/>
  <c r="BA830" i="1" s="1"/>
  <c r="BA831" i="1" s="1"/>
  <c r="BA832" i="1" s="1"/>
  <c r="BA833" i="1" s="1"/>
  <c r="BA834" i="1" s="1"/>
  <c r="BA835" i="1" s="1"/>
  <c r="BA836" i="1" s="1"/>
  <c r="BA837" i="1" s="1"/>
  <c r="BA838" i="1" s="1"/>
  <c r="BA839" i="1" s="1"/>
  <c r="BA840" i="1" s="1"/>
  <c r="BA841" i="1" s="1"/>
  <c r="BA842" i="1" s="1"/>
  <c r="BA843" i="1" s="1"/>
  <c r="BA844" i="1" s="1"/>
  <c r="BA845" i="1" s="1"/>
  <c r="BA846" i="1" s="1"/>
  <c r="BA847" i="1" s="1"/>
  <c r="BA848" i="1" s="1"/>
  <c r="BA849" i="1" s="1"/>
  <c r="BA850" i="1" s="1"/>
  <c r="BA851" i="1" s="1"/>
  <c r="BA852" i="1" s="1"/>
  <c r="BA853" i="1" s="1"/>
  <c r="BA854" i="1" s="1"/>
  <c r="BA855" i="1" s="1"/>
  <c r="BA856" i="1" s="1"/>
  <c r="BA857" i="1" s="1"/>
  <c r="BA858" i="1" s="1"/>
  <c r="BA859" i="1" s="1"/>
  <c r="BA860" i="1" s="1"/>
  <c r="BA861" i="1" s="1"/>
  <c r="BA862" i="1" s="1"/>
  <c r="BA863" i="1" s="1"/>
  <c r="BA864" i="1" s="1"/>
  <c r="BA865" i="1" s="1"/>
  <c r="BA866" i="1" s="1"/>
  <c r="BA867" i="1" s="1"/>
  <c r="BA868" i="1" s="1"/>
  <c r="BA869" i="1" s="1"/>
  <c r="BA870" i="1" s="1"/>
  <c r="BA871" i="1" s="1"/>
  <c r="BA872" i="1" s="1"/>
  <c r="BA873" i="1" s="1"/>
  <c r="BA874" i="1" s="1"/>
  <c r="BA875" i="1" s="1"/>
  <c r="BA876" i="1" s="1"/>
  <c r="BA877" i="1" s="1"/>
  <c r="BA878" i="1" s="1"/>
  <c r="BA879" i="1" s="1"/>
  <c r="BA880" i="1" s="1"/>
  <c r="BA881" i="1" s="1"/>
  <c r="BA882" i="1" s="1"/>
  <c r="BA883" i="1" s="1"/>
  <c r="BA884" i="1" s="1"/>
  <c r="BA885" i="1" s="1"/>
  <c r="BA886" i="1" s="1"/>
  <c r="BA887" i="1" s="1"/>
  <c r="BA888" i="1" s="1"/>
  <c r="BA889" i="1" s="1"/>
  <c r="BA890" i="1" s="1"/>
  <c r="BA891" i="1" s="1"/>
  <c r="BA892" i="1" s="1"/>
  <c r="BA893" i="1" s="1"/>
  <c r="BA894" i="1" s="1"/>
  <c r="BA895" i="1" s="1"/>
  <c r="BA896" i="1" s="1"/>
  <c r="BA897" i="1" s="1"/>
  <c r="BA898" i="1" s="1"/>
  <c r="BA899" i="1" s="1"/>
  <c r="BA900" i="1" s="1"/>
  <c r="BA901" i="1" s="1"/>
  <c r="BA902" i="1" s="1"/>
  <c r="BA903" i="1" s="1"/>
  <c r="BA904" i="1" s="1"/>
  <c r="BA905" i="1" s="1"/>
  <c r="BA906" i="1" s="1"/>
  <c r="BA907" i="1" s="1"/>
  <c r="BA908" i="1" s="1"/>
  <c r="BA909" i="1" s="1"/>
  <c r="BA910" i="1" s="1"/>
  <c r="BA911" i="1" s="1"/>
  <c r="BA912" i="1" s="1"/>
  <c r="BA913" i="1" s="1"/>
  <c r="BA914" i="1" s="1"/>
  <c r="BA915" i="1" s="1"/>
  <c r="BA916" i="1" s="1"/>
  <c r="BA917" i="1" s="1"/>
  <c r="BA918" i="1" s="1"/>
  <c r="BA919" i="1" s="1"/>
  <c r="BA920" i="1" s="1"/>
  <c r="BA921" i="1" s="1"/>
  <c r="BA922" i="1" s="1"/>
  <c r="BA923" i="1" s="1"/>
  <c r="BA924" i="1" s="1"/>
  <c r="BA925" i="1" s="1"/>
  <c r="BA926" i="1" s="1"/>
  <c r="BA927" i="1" s="1"/>
  <c r="BA928" i="1" s="1"/>
  <c r="BA929" i="1" s="1"/>
  <c r="BA930" i="1" s="1"/>
  <c r="BA931" i="1" s="1"/>
  <c r="BA932" i="1" s="1"/>
  <c r="BA933" i="1" s="1"/>
  <c r="BA934" i="1" s="1"/>
  <c r="BA935" i="1" s="1"/>
  <c r="BA936" i="1" s="1"/>
  <c r="BA937" i="1" s="1"/>
  <c r="BA938" i="1" s="1"/>
  <c r="BA939" i="1" s="1"/>
  <c r="BA940" i="1" s="1"/>
  <c r="BA941" i="1" s="1"/>
  <c r="BA942" i="1" s="1"/>
  <c r="BA943" i="1" s="1"/>
  <c r="BA944" i="1" s="1"/>
  <c r="BA945" i="1" s="1"/>
  <c r="BA946" i="1" s="1"/>
  <c r="BA947" i="1" s="1"/>
  <c r="BA948" i="1" s="1"/>
  <c r="BA949" i="1" s="1"/>
  <c r="BA950" i="1" s="1"/>
  <c r="BA951" i="1" s="1"/>
  <c r="BA952" i="1" s="1"/>
  <c r="BA953" i="1" s="1"/>
  <c r="BA954" i="1" s="1"/>
  <c r="BA955" i="1" s="1"/>
  <c r="BA956" i="1" s="1"/>
  <c r="BA957" i="1" s="1"/>
  <c r="BA958" i="1" s="1"/>
  <c r="BA959" i="1" s="1"/>
  <c r="BA960" i="1" s="1"/>
  <c r="BA961" i="1" s="1"/>
  <c r="BA962" i="1" s="1"/>
  <c r="BA963" i="1" s="1"/>
  <c r="BA964" i="1" s="1"/>
  <c r="BA965" i="1" s="1"/>
  <c r="BA966" i="1" s="1"/>
  <c r="BA967" i="1" s="1"/>
  <c r="BA968" i="1" s="1"/>
  <c r="BA969" i="1" s="1"/>
  <c r="BA970" i="1" s="1"/>
  <c r="BA971" i="1" s="1"/>
  <c r="BA972" i="1" s="1"/>
  <c r="BA973" i="1" s="1"/>
  <c r="BA974" i="1" s="1"/>
  <c r="BA975" i="1" s="1"/>
  <c r="BA976" i="1" s="1"/>
  <c r="BA977" i="1" s="1"/>
  <c r="BA978" i="1" s="1"/>
  <c r="BA979" i="1" s="1"/>
  <c r="BA980" i="1" s="1"/>
  <c r="BA981" i="1" s="1"/>
  <c r="BA982" i="1" s="1"/>
  <c r="BA983" i="1" s="1"/>
  <c r="BA984" i="1" s="1"/>
  <c r="BA985" i="1" s="1"/>
  <c r="BA986" i="1" s="1"/>
  <c r="BA987" i="1" s="1"/>
  <c r="BA988" i="1" s="1"/>
  <c r="BA989" i="1" s="1"/>
  <c r="BA990" i="1" s="1"/>
  <c r="BA991" i="1" s="1"/>
  <c r="BA992" i="1" s="1"/>
  <c r="BA993" i="1" s="1"/>
  <c r="BA994" i="1" s="1"/>
  <c r="BA995" i="1" s="1"/>
  <c r="BA996" i="1" s="1"/>
  <c r="BA997" i="1" s="1"/>
  <c r="BA998" i="1" s="1"/>
  <c r="BA999" i="1" s="1"/>
  <c r="BA1000" i="1" s="1"/>
  <c r="BA1001" i="1" s="1"/>
  <c r="BA1002" i="1" s="1"/>
  <c r="BA1003" i="1" s="1"/>
  <c r="BA1004" i="1" s="1"/>
  <c r="BA1005" i="1" s="1"/>
  <c r="BA1006" i="1" s="1"/>
  <c r="BA1007" i="1" s="1"/>
  <c r="BA1008" i="1" s="1"/>
  <c r="BA1009" i="1" s="1"/>
  <c r="BA1010" i="1" s="1"/>
  <c r="BA1011" i="1" s="1"/>
  <c r="BA1012" i="1" s="1"/>
  <c r="BA1013" i="1" s="1"/>
  <c r="BA1014" i="1" s="1"/>
  <c r="BA1015" i="1" s="1"/>
  <c r="BA1016" i="1" s="1"/>
  <c r="BA1017" i="1" s="1"/>
  <c r="BA1018" i="1" s="1"/>
  <c r="BA1019" i="1" s="1"/>
  <c r="BA1020" i="1" s="1"/>
  <c r="BA1021" i="1" s="1"/>
  <c r="BA1022" i="1" s="1"/>
  <c r="BA1023" i="1" s="1"/>
  <c r="BA1024" i="1" s="1"/>
  <c r="BA1025" i="1" s="1"/>
  <c r="BA1026" i="1" s="1"/>
  <c r="BA1027" i="1" s="1"/>
  <c r="BA1028" i="1" s="1"/>
  <c r="BA1029" i="1" s="1"/>
  <c r="BA1030" i="1" s="1"/>
  <c r="BA1031" i="1" s="1"/>
  <c r="BA1032" i="1" s="1"/>
  <c r="BA1033" i="1" s="1"/>
  <c r="BA1034" i="1" s="1"/>
  <c r="BA1035" i="1" s="1"/>
  <c r="BA1036" i="1" s="1"/>
  <c r="BA1037" i="1" s="1"/>
  <c r="BA1038" i="1" s="1"/>
  <c r="BA1039" i="1" s="1"/>
  <c r="BA1040" i="1" s="1"/>
  <c r="BA1041" i="1" s="1"/>
  <c r="BA1042" i="1" s="1"/>
  <c r="BA1043" i="1" s="1"/>
  <c r="BA1044" i="1" s="1"/>
  <c r="BA1045" i="1" s="1"/>
  <c r="BA1046" i="1" s="1"/>
  <c r="BA1047" i="1" s="1"/>
  <c r="BA1048" i="1" s="1"/>
  <c r="BA1049" i="1" s="1"/>
  <c r="BA1050" i="1" s="1"/>
  <c r="BA1051" i="1" s="1"/>
  <c r="BA1052" i="1" s="1"/>
  <c r="BA1053" i="1" s="1"/>
  <c r="BA1054" i="1" s="1"/>
  <c r="BA1055" i="1" s="1"/>
  <c r="BA1056" i="1" s="1"/>
  <c r="BA1057" i="1" s="1"/>
  <c r="BA1058" i="1" s="1"/>
  <c r="BA1059" i="1" s="1"/>
  <c r="BA1060" i="1" s="1"/>
  <c r="BA1061" i="1" s="1"/>
  <c r="BA1062" i="1" s="1"/>
  <c r="BA1063" i="1" s="1"/>
  <c r="BA1064" i="1" s="1"/>
  <c r="BA1065" i="1" s="1"/>
  <c r="BA1066" i="1" s="1"/>
  <c r="BA1067" i="1" s="1"/>
  <c r="BA1068" i="1" s="1"/>
  <c r="BA1069" i="1" s="1"/>
  <c r="BA1070" i="1" s="1"/>
  <c r="BA1071" i="1" s="1"/>
  <c r="BA1072" i="1" s="1"/>
  <c r="BA1073" i="1" s="1"/>
  <c r="BA1074" i="1" s="1"/>
  <c r="BA1075" i="1" s="1"/>
  <c r="BA1076" i="1" s="1"/>
  <c r="BA1077" i="1" s="1"/>
  <c r="BA1078" i="1" s="1"/>
  <c r="BA1079" i="1" s="1"/>
  <c r="BA1080" i="1" s="1"/>
  <c r="BA1081" i="1" s="1"/>
  <c r="BA1082" i="1" s="1"/>
  <c r="BA1083" i="1" s="1"/>
  <c r="BA1084" i="1" s="1"/>
  <c r="BA1085" i="1" s="1"/>
  <c r="BA1086" i="1" s="1"/>
  <c r="BA1087" i="1" s="1"/>
  <c r="BA1088" i="1" s="1"/>
  <c r="BA1089" i="1" s="1"/>
  <c r="BA1090" i="1" s="1"/>
  <c r="BA1091" i="1" s="1"/>
  <c r="BA1092" i="1" s="1"/>
  <c r="BA1093" i="1" s="1"/>
  <c r="BA1094" i="1" s="1"/>
  <c r="BA1095" i="1" s="1"/>
  <c r="BA1096" i="1" s="1"/>
  <c r="BA1097" i="1" s="1"/>
  <c r="BA1098" i="1" s="1"/>
  <c r="BA1099" i="1" s="1"/>
  <c r="BA1100" i="1" s="1"/>
  <c r="BA1101" i="1" s="1"/>
  <c r="BA1102" i="1" s="1"/>
  <c r="BA1103" i="1" s="1"/>
  <c r="BA1104" i="1" s="1"/>
  <c r="BA1105" i="1" s="1"/>
  <c r="BA1106" i="1" s="1"/>
  <c r="BA1107" i="1" s="1"/>
  <c r="BA1108" i="1" s="1"/>
  <c r="BA1109" i="1" s="1"/>
  <c r="BA1110" i="1" s="1"/>
  <c r="BA1111" i="1" s="1"/>
  <c r="BA1112" i="1" s="1"/>
  <c r="BA1113" i="1" s="1"/>
  <c r="BA1114" i="1" s="1"/>
  <c r="BA1115" i="1" s="1"/>
  <c r="BA1116" i="1" s="1"/>
  <c r="BA1117" i="1" s="1"/>
  <c r="BA1118" i="1" s="1"/>
  <c r="BA1119" i="1" s="1"/>
  <c r="BA1120" i="1" s="1"/>
  <c r="BA1121" i="1" s="1"/>
  <c r="BA1122" i="1" s="1"/>
  <c r="BA1123" i="1" s="1"/>
  <c r="BA1124" i="1" s="1"/>
  <c r="BA1125" i="1" s="1"/>
  <c r="BA1126" i="1" s="1"/>
  <c r="BA1127" i="1" s="1"/>
  <c r="BA1128" i="1" s="1"/>
  <c r="BA1129" i="1" s="1"/>
  <c r="BA1130" i="1" s="1"/>
  <c r="BA1131" i="1" s="1"/>
  <c r="BA1132" i="1" s="1"/>
  <c r="BA1133" i="1" s="1"/>
  <c r="BA1134" i="1" s="1"/>
  <c r="BA1135" i="1" s="1"/>
  <c r="BA1136" i="1" s="1"/>
  <c r="BA1137" i="1" s="1"/>
  <c r="BA1138" i="1" s="1"/>
  <c r="BA1139" i="1" s="1"/>
  <c r="BA1140" i="1" s="1"/>
  <c r="BA1141" i="1" s="1"/>
  <c r="BA1142" i="1" s="1"/>
  <c r="BA1143" i="1" s="1"/>
  <c r="BA1144" i="1" s="1"/>
  <c r="BA1145" i="1" s="1"/>
  <c r="BA1146" i="1" s="1"/>
  <c r="BA1147" i="1" s="1"/>
  <c r="BA1148" i="1" s="1"/>
  <c r="BA1149" i="1" s="1"/>
  <c r="BA1150" i="1" s="1"/>
  <c r="BA1151" i="1" s="1"/>
  <c r="BA1152" i="1" s="1"/>
  <c r="BA1153" i="1" s="1"/>
  <c r="BA1154" i="1" s="1"/>
  <c r="BA1155" i="1" s="1"/>
  <c r="BA1156" i="1" s="1"/>
  <c r="BA1157" i="1" s="1"/>
  <c r="BA1158" i="1" s="1"/>
  <c r="BA1159" i="1" s="1"/>
  <c r="BA1160" i="1" s="1"/>
  <c r="BA1161" i="1" s="1"/>
  <c r="BA1162" i="1" s="1"/>
  <c r="BA1163" i="1" s="1"/>
  <c r="BA1164" i="1" s="1"/>
  <c r="BA1165" i="1" s="1"/>
  <c r="BA1166" i="1" s="1"/>
  <c r="BA1167" i="1" s="1"/>
  <c r="BA1168" i="1" s="1"/>
  <c r="BA1169" i="1" s="1"/>
  <c r="BA1170" i="1" s="1"/>
  <c r="BA1171" i="1" s="1"/>
  <c r="BA1172" i="1" s="1"/>
  <c r="BA1173" i="1" s="1"/>
  <c r="BA1174" i="1" s="1"/>
  <c r="BA1175" i="1" s="1"/>
  <c r="BA1176" i="1" s="1"/>
  <c r="BA1177" i="1" s="1"/>
  <c r="BA1178" i="1" s="1"/>
  <c r="BA1179" i="1" s="1"/>
  <c r="BA1180" i="1" s="1"/>
  <c r="BA1181" i="1" s="1"/>
  <c r="BA1182" i="1" s="1"/>
  <c r="BA1183" i="1" s="1"/>
  <c r="BA1184" i="1" s="1"/>
  <c r="BA1185" i="1" s="1"/>
  <c r="BA1186" i="1" s="1"/>
  <c r="BA1187" i="1" s="1"/>
  <c r="BA1188" i="1" s="1"/>
  <c r="BA1189" i="1" s="1"/>
  <c r="BA1190" i="1" s="1"/>
  <c r="BA1191" i="1" s="1"/>
  <c r="BA1192" i="1" s="1"/>
  <c r="BA1193" i="1" s="1"/>
  <c r="BA1194" i="1" s="1"/>
  <c r="BA1195" i="1" s="1"/>
  <c r="BA1196" i="1" s="1"/>
  <c r="BA1197" i="1" s="1"/>
  <c r="BA1198" i="1" s="1"/>
  <c r="BA1199" i="1" s="1"/>
  <c r="BA1200" i="1" s="1"/>
  <c r="BA1201" i="1" s="1"/>
  <c r="BA1202" i="1" s="1"/>
  <c r="BA1203" i="1" s="1"/>
  <c r="BA1204" i="1" s="1"/>
  <c r="BA1205" i="1" s="1"/>
  <c r="BA1206" i="1" s="1"/>
  <c r="BA1207" i="1" s="1"/>
  <c r="BA1208" i="1" s="1"/>
  <c r="BA1209" i="1" s="1"/>
  <c r="BA1210" i="1" s="1"/>
  <c r="BA1211" i="1" s="1"/>
  <c r="BA1212" i="1" s="1"/>
  <c r="BA1213" i="1" s="1"/>
  <c r="BA1214" i="1" s="1"/>
  <c r="BA1215" i="1" s="1"/>
  <c r="BA1216" i="1" s="1"/>
  <c r="BA1217" i="1" s="1"/>
  <c r="BA1218" i="1" s="1"/>
  <c r="BA1219" i="1" s="1"/>
  <c r="BA1220" i="1" s="1"/>
  <c r="BA1221" i="1" s="1"/>
  <c r="BA1222" i="1" s="1"/>
  <c r="BA1223" i="1" s="1"/>
  <c r="BA1224" i="1" s="1"/>
  <c r="BA1225" i="1" s="1"/>
  <c r="BA1226" i="1" s="1"/>
  <c r="BA1227" i="1" s="1"/>
  <c r="BA1228" i="1" s="1"/>
  <c r="BA1229" i="1" s="1"/>
  <c r="BA1230" i="1" s="1"/>
  <c r="BA1231" i="1" s="1"/>
  <c r="BA1232" i="1" s="1"/>
  <c r="BA1233" i="1" s="1"/>
  <c r="BA1234" i="1" s="1"/>
  <c r="BA1235" i="1" s="1"/>
  <c r="BA1236" i="1" s="1"/>
  <c r="BA1237" i="1" s="1"/>
  <c r="BA1238" i="1" s="1"/>
  <c r="BA1239" i="1" s="1"/>
  <c r="BA1240" i="1" s="1"/>
  <c r="BA1241" i="1" s="1"/>
  <c r="BA1242" i="1" s="1"/>
  <c r="BA1243" i="1" s="1"/>
  <c r="BA1244" i="1" s="1"/>
  <c r="BA1245" i="1" s="1"/>
  <c r="BA1246" i="1" s="1"/>
  <c r="BA1247" i="1" s="1"/>
  <c r="BA1248" i="1" s="1"/>
  <c r="BA1249" i="1" s="1"/>
  <c r="BA1250" i="1" s="1"/>
  <c r="BA1251" i="1" s="1"/>
  <c r="BA1252" i="1" s="1"/>
  <c r="BA1253" i="1" s="1"/>
  <c r="BA1254" i="1" s="1"/>
  <c r="BA1255" i="1" s="1"/>
  <c r="BA1256" i="1" s="1"/>
  <c r="BA1257" i="1" s="1"/>
  <c r="BA1258" i="1" s="1"/>
  <c r="BA1259" i="1" s="1"/>
  <c r="BA1260" i="1" s="1"/>
  <c r="BA1261" i="1" s="1"/>
  <c r="BA1262" i="1" s="1"/>
  <c r="BA1263" i="1" s="1"/>
  <c r="BA1264" i="1" s="1"/>
  <c r="BA1265" i="1" s="1"/>
  <c r="BA1266" i="1" s="1"/>
  <c r="BA1267" i="1" s="1"/>
  <c r="BA1268" i="1" s="1"/>
  <c r="BA1269" i="1" s="1"/>
  <c r="BA1270" i="1" s="1"/>
  <c r="BA1271" i="1" s="1"/>
  <c r="BA1272" i="1" s="1"/>
  <c r="BA1273" i="1" s="1"/>
  <c r="BA1274" i="1" s="1"/>
  <c r="BA1275" i="1" s="1"/>
  <c r="BA1276" i="1" s="1"/>
  <c r="BA1277" i="1" s="1"/>
  <c r="BA1278" i="1" s="1"/>
  <c r="BA1279" i="1" s="1"/>
  <c r="BA1280" i="1" s="1"/>
  <c r="BA1281" i="1" s="1"/>
  <c r="BA1282" i="1" s="1"/>
  <c r="BA1283" i="1" s="1"/>
  <c r="BA1284" i="1" s="1"/>
  <c r="BA1285" i="1" s="1"/>
  <c r="BA1286" i="1" s="1"/>
  <c r="BA1287" i="1" s="1"/>
  <c r="BA1288" i="1" s="1"/>
  <c r="BA1289" i="1" s="1"/>
  <c r="BA1290" i="1" s="1"/>
  <c r="BA1291" i="1" s="1"/>
  <c r="BA1292" i="1" s="1"/>
  <c r="BA1293" i="1" s="1"/>
  <c r="BA1294" i="1" s="1"/>
  <c r="BA1295" i="1" s="1"/>
  <c r="BA1296" i="1" s="1"/>
  <c r="BA1297" i="1" s="1"/>
  <c r="BA1298" i="1" s="1"/>
  <c r="BA1299" i="1" s="1"/>
  <c r="BA1300" i="1" s="1"/>
  <c r="BA1301" i="1" s="1"/>
  <c r="BA1302" i="1" s="1"/>
  <c r="BA1303" i="1" s="1"/>
  <c r="BA1304" i="1" s="1"/>
  <c r="BA1305" i="1" s="1"/>
  <c r="BA1306" i="1" s="1"/>
  <c r="BA1307" i="1" s="1"/>
  <c r="BA1308" i="1" s="1"/>
  <c r="BA1309" i="1" s="1"/>
  <c r="BA1310" i="1" s="1"/>
  <c r="BA1311" i="1" s="1"/>
  <c r="BA1312" i="1" s="1"/>
  <c r="BA1313" i="1" s="1"/>
  <c r="BA1314" i="1" s="1"/>
  <c r="BA1315" i="1" s="1"/>
  <c r="BA1316" i="1" s="1"/>
  <c r="BA1317" i="1" s="1"/>
  <c r="BA1318" i="1" s="1"/>
  <c r="BA1319" i="1" s="1"/>
  <c r="BA1320" i="1" s="1"/>
  <c r="BA1321" i="1" s="1"/>
  <c r="BA1322" i="1" s="1"/>
  <c r="BA1323" i="1" s="1"/>
  <c r="BA1324" i="1" s="1"/>
  <c r="BA1325" i="1" s="1"/>
  <c r="BA1326" i="1" s="1"/>
  <c r="BA1327" i="1" s="1"/>
  <c r="BA1328" i="1" s="1"/>
  <c r="BA1329" i="1" s="1"/>
  <c r="BA1330" i="1" s="1"/>
  <c r="BA1331" i="1" s="1"/>
  <c r="BA1332" i="1" s="1"/>
  <c r="BA1333" i="1" s="1"/>
  <c r="BA1334" i="1" s="1"/>
  <c r="BA1335" i="1" s="1"/>
  <c r="BA1336" i="1" s="1"/>
  <c r="BA1337" i="1" s="1"/>
  <c r="BA1338" i="1" s="1"/>
  <c r="BA1339" i="1" s="1"/>
  <c r="BA1340" i="1" s="1"/>
  <c r="BA1341" i="1" s="1"/>
  <c r="BA1342" i="1" s="1"/>
  <c r="BA1343" i="1" s="1"/>
  <c r="BA1344" i="1" s="1"/>
  <c r="BA1345" i="1" s="1"/>
  <c r="BA1346" i="1" s="1"/>
  <c r="BA1347" i="1" s="1"/>
  <c r="BA1348" i="1" s="1"/>
  <c r="BA1349" i="1" s="1"/>
  <c r="BA1350" i="1" s="1"/>
  <c r="BA1351" i="1" s="1"/>
  <c r="BA1352" i="1" s="1"/>
  <c r="BA1353" i="1" s="1"/>
  <c r="BA1354" i="1" s="1"/>
  <c r="BA1355" i="1" s="1"/>
  <c r="BA1356" i="1" s="1"/>
  <c r="BA1357" i="1" s="1"/>
  <c r="BA1358" i="1" s="1"/>
  <c r="BA1359" i="1" s="1"/>
  <c r="BA1360" i="1" s="1"/>
  <c r="BA1361" i="1" s="1"/>
  <c r="BA1362" i="1" s="1"/>
  <c r="BA1363" i="1" s="1"/>
  <c r="BA1364" i="1" s="1"/>
  <c r="BA1365" i="1" s="1"/>
  <c r="BA1366" i="1" s="1"/>
  <c r="BA1367" i="1" s="1"/>
  <c r="BA1368" i="1" s="1"/>
  <c r="BA1369" i="1" s="1"/>
  <c r="BA1370" i="1" s="1"/>
  <c r="BA1371" i="1" s="1"/>
  <c r="BA1372" i="1" s="1"/>
  <c r="BA1373" i="1" s="1"/>
  <c r="BA1374" i="1" s="1"/>
  <c r="BA1375" i="1" s="1"/>
  <c r="BA1376" i="1" s="1"/>
  <c r="BA1377" i="1" s="1"/>
  <c r="BA1378" i="1" s="1"/>
  <c r="BA1379" i="1" s="1"/>
  <c r="BA1380" i="1" s="1"/>
  <c r="BA1381" i="1" s="1"/>
  <c r="BA1382" i="1" s="1"/>
  <c r="BA1383" i="1" s="1"/>
  <c r="BA1384" i="1" s="1"/>
  <c r="BA1385" i="1" s="1"/>
  <c r="BA1386" i="1" s="1"/>
  <c r="BA1387" i="1" s="1"/>
  <c r="BA1388" i="1" s="1"/>
  <c r="BA1389" i="1" s="1"/>
  <c r="BA1390" i="1" s="1"/>
  <c r="BA1391" i="1" s="1"/>
  <c r="BA1392" i="1" s="1"/>
  <c r="BA1393" i="1" s="1"/>
  <c r="BA1394" i="1" s="1"/>
  <c r="BA1395" i="1" s="1"/>
  <c r="BA1396" i="1" s="1"/>
  <c r="BA1397" i="1" s="1"/>
  <c r="BA1398" i="1" s="1"/>
  <c r="BA1399" i="1" s="1"/>
  <c r="BA1400" i="1" s="1"/>
  <c r="BA1401" i="1" s="1"/>
  <c r="BA1402" i="1" s="1"/>
  <c r="BA1403" i="1" s="1"/>
  <c r="BA1404" i="1" s="1"/>
  <c r="BA1405" i="1" s="1"/>
  <c r="BA1406" i="1" s="1"/>
  <c r="BA1407" i="1" s="1"/>
  <c r="BA1408" i="1" s="1"/>
  <c r="BA1409" i="1" s="1"/>
  <c r="BA1410" i="1" s="1"/>
  <c r="BA1411" i="1" s="1"/>
  <c r="BA1412" i="1" s="1"/>
  <c r="BA1413" i="1" s="1"/>
  <c r="BA1414" i="1" s="1"/>
  <c r="BA1415" i="1" s="1"/>
  <c r="BA1416" i="1" s="1"/>
  <c r="BA1417" i="1" s="1"/>
  <c r="BA1418" i="1" s="1"/>
  <c r="BA1419" i="1" s="1"/>
  <c r="BA1420" i="1" s="1"/>
  <c r="BA1421" i="1" s="1"/>
  <c r="BA1422" i="1" s="1"/>
  <c r="BA1423" i="1" s="1"/>
  <c r="BA1424" i="1" s="1"/>
  <c r="BA1425" i="1" s="1"/>
  <c r="BA1426" i="1" s="1"/>
  <c r="BA1427" i="1" s="1"/>
  <c r="BA1428" i="1" s="1"/>
  <c r="BA1429" i="1" s="1"/>
  <c r="BA1430" i="1" s="1"/>
  <c r="BA1431" i="1" s="1"/>
  <c r="BA1432" i="1" s="1"/>
  <c r="BA1433" i="1" s="1"/>
  <c r="BA1434" i="1" s="1"/>
  <c r="BA1435" i="1" s="1"/>
  <c r="BA1436" i="1" s="1"/>
  <c r="BA1437" i="1" s="1"/>
  <c r="BA1438" i="1" s="1"/>
  <c r="BA1439" i="1" s="1"/>
  <c r="BA1440" i="1" s="1"/>
  <c r="BA1441" i="1" s="1"/>
  <c r="BA1442" i="1" s="1"/>
  <c r="BA1443" i="1" s="1"/>
  <c r="BA1444" i="1" s="1"/>
  <c r="BA1445" i="1" s="1"/>
  <c r="BA1446" i="1" s="1"/>
  <c r="BA1447" i="1" s="1"/>
  <c r="BA1448" i="1" s="1"/>
  <c r="BA1449" i="1" s="1"/>
  <c r="BA1450" i="1" s="1"/>
  <c r="BA1451" i="1" s="1"/>
  <c r="BA1452" i="1" s="1"/>
  <c r="BA1453" i="1" s="1"/>
  <c r="BA1454" i="1" s="1"/>
  <c r="BA1455" i="1" s="1"/>
  <c r="BA1456" i="1" s="1"/>
  <c r="BA1457" i="1" s="1"/>
  <c r="BA1458" i="1" s="1"/>
  <c r="BA1459" i="1" s="1"/>
  <c r="BA1460" i="1" s="1"/>
  <c r="BA1461" i="1" s="1"/>
  <c r="BA1462" i="1" s="1"/>
  <c r="BA1463" i="1" s="1"/>
  <c r="BA1464" i="1" s="1"/>
  <c r="BA1465" i="1" s="1"/>
  <c r="BA1466" i="1" s="1"/>
  <c r="BA1467" i="1" s="1"/>
  <c r="BA1468" i="1" s="1"/>
  <c r="BA1469" i="1" s="1"/>
  <c r="BA1470" i="1" s="1"/>
  <c r="BA1471" i="1" s="1"/>
  <c r="BA1472" i="1" s="1"/>
  <c r="BA1473" i="1" s="1"/>
  <c r="BA1474" i="1" s="1"/>
  <c r="BA1475" i="1" s="1"/>
  <c r="BA1476" i="1" s="1"/>
  <c r="BA1477" i="1" s="1"/>
  <c r="BA1478" i="1" s="1"/>
  <c r="BA1479" i="1" s="1"/>
  <c r="BA1480" i="1" s="1"/>
  <c r="BA1481" i="1" s="1"/>
  <c r="BA1482" i="1" s="1"/>
  <c r="BA1483" i="1" s="1"/>
  <c r="BA1484" i="1" s="1"/>
  <c r="BA1485" i="1" s="1"/>
  <c r="BA1486" i="1" s="1"/>
  <c r="BA1487" i="1" s="1"/>
  <c r="BA1488" i="1" s="1"/>
  <c r="BA1489" i="1" s="1"/>
  <c r="BA1490" i="1" s="1"/>
  <c r="BA1491" i="1" s="1"/>
  <c r="BA1492" i="1" s="1"/>
  <c r="BA1493" i="1" s="1"/>
  <c r="BA1494" i="1" s="1"/>
  <c r="BA1495" i="1" s="1"/>
  <c r="BA1496" i="1" s="1"/>
  <c r="BA1497" i="1" s="1"/>
  <c r="BA1498" i="1" s="1"/>
  <c r="BA1499" i="1" s="1"/>
  <c r="BA1500" i="1" s="1"/>
  <c r="BA1501" i="1" s="1"/>
  <c r="BA1502" i="1" s="1"/>
  <c r="BA1503" i="1" s="1"/>
  <c r="BA1504" i="1" s="1"/>
  <c r="BA1505" i="1" s="1"/>
  <c r="BA1506" i="1" s="1"/>
  <c r="BA1507" i="1" s="1"/>
  <c r="BA1508" i="1" s="1"/>
  <c r="BA1509" i="1" s="1"/>
  <c r="BA1510" i="1" s="1"/>
  <c r="BA1511" i="1" s="1"/>
  <c r="BA1512" i="1" s="1"/>
  <c r="BA1513" i="1" s="1"/>
  <c r="BA1514" i="1" s="1"/>
  <c r="BA1515" i="1" s="1"/>
  <c r="BA1516" i="1" s="1"/>
  <c r="BA1517" i="1" s="1"/>
  <c r="BA1518" i="1" s="1"/>
  <c r="BA1519" i="1" s="1"/>
  <c r="BA1520" i="1" s="1"/>
  <c r="BA1521" i="1" s="1"/>
  <c r="BA1522" i="1" s="1"/>
  <c r="BA1523" i="1" s="1"/>
  <c r="BA1524" i="1" s="1"/>
  <c r="BA1525" i="1" s="1"/>
  <c r="BA1526" i="1" s="1"/>
  <c r="BA1527" i="1" s="1"/>
  <c r="BA1528" i="1" s="1"/>
  <c r="BA1529" i="1" s="1"/>
  <c r="BA1530" i="1" s="1"/>
  <c r="BA1531" i="1" s="1"/>
  <c r="BA1532" i="1" s="1"/>
  <c r="BA1533" i="1" s="1"/>
  <c r="BA1534" i="1" s="1"/>
  <c r="BA1535" i="1" s="1"/>
  <c r="BA1536" i="1" s="1"/>
  <c r="BA1537" i="1" s="1"/>
  <c r="BA1538" i="1" s="1"/>
  <c r="BA1539" i="1" s="1"/>
  <c r="BA1540" i="1" s="1"/>
  <c r="BA1541" i="1" s="1"/>
  <c r="BA1542" i="1" s="1"/>
  <c r="BA1543" i="1" s="1"/>
  <c r="BA1544" i="1" s="1"/>
  <c r="BA1545" i="1" s="1"/>
  <c r="BA1546" i="1" s="1"/>
  <c r="BA1547" i="1" s="1"/>
  <c r="BA1548" i="1" s="1"/>
  <c r="BA1549" i="1" s="1"/>
  <c r="BA1550" i="1" s="1"/>
  <c r="BA1551" i="1" s="1"/>
  <c r="BA1552" i="1" s="1"/>
  <c r="BA1553" i="1" s="1"/>
  <c r="BA1554" i="1" s="1"/>
  <c r="BA1555" i="1" s="1"/>
  <c r="BA1556" i="1" s="1"/>
  <c r="BA1557" i="1" s="1"/>
  <c r="BA1558" i="1" s="1"/>
  <c r="BA1559" i="1" s="1"/>
  <c r="BA1560" i="1" s="1"/>
  <c r="BA1561" i="1" s="1"/>
  <c r="BA1562" i="1" s="1"/>
  <c r="BA1563" i="1" s="1"/>
  <c r="BA1564" i="1" s="1"/>
  <c r="BA1565" i="1" s="1"/>
  <c r="BA1566" i="1" s="1"/>
  <c r="BA1567" i="1" s="1"/>
  <c r="BA1568" i="1" s="1"/>
  <c r="BA1569" i="1" s="1"/>
  <c r="BA1570" i="1" s="1"/>
  <c r="BA1571" i="1" s="1"/>
  <c r="BA1572" i="1" s="1"/>
  <c r="BA1573" i="1" s="1"/>
  <c r="BA1574" i="1" s="1"/>
  <c r="BA1575" i="1" s="1"/>
  <c r="BA1576" i="1" s="1"/>
  <c r="BA1577" i="1" s="1"/>
  <c r="BA1578" i="1" s="1"/>
  <c r="BA1579" i="1" s="1"/>
  <c r="BA1580" i="1" s="1"/>
  <c r="BA1581" i="1" s="1"/>
  <c r="BA1582" i="1" s="1"/>
  <c r="BA1583" i="1" s="1"/>
  <c r="BA1584" i="1" s="1"/>
  <c r="BA1585" i="1" s="1"/>
  <c r="BA1586" i="1" s="1"/>
  <c r="BA1587" i="1" s="1"/>
  <c r="BA1588" i="1" s="1"/>
  <c r="BA1589" i="1" s="1"/>
  <c r="BA1590" i="1" s="1"/>
  <c r="BA1591" i="1" s="1"/>
  <c r="BA1592" i="1" s="1"/>
  <c r="BA1593" i="1" s="1"/>
  <c r="BA1594" i="1" s="1"/>
  <c r="BA1595" i="1" s="1"/>
  <c r="BA1596" i="1" s="1"/>
  <c r="BA1597" i="1" s="1"/>
  <c r="BA1598" i="1" s="1"/>
  <c r="BA1599" i="1" s="1"/>
  <c r="BA1600" i="1" s="1"/>
  <c r="BA1601" i="1" s="1"/>
  <c r="BA1602" i="1" s="1"/>
  <c r="BA1603" i="1" s="1"/>
  <c r="BA1604" i="1" s="1"/>
  <c r="BA1605" i="1" s="1"/>
  <c r="BA1606" i="1" s="1"/>
  <c r="BA1607" i="1" s="1"/>
  <c r="BA1608" i="1" s="1"/>
  <c r="BA1609" i="1" s="1"/>
  <c r="BA1610" i="1" s="1"/>
  <c r="BA1611" i="1" s="1"/>
  <c r="BA1612" i="1" s="1"/>
  <c r="BA1613" i="1" s="1"/>
  <c r="BA1614" i="1" s="1"/>
  <c r="BA1615" i="1" s="1"/>
  <c r="BA1616" i="1" s="1"/>
  <c r="BA1617" i="1" s="1"/>
  <c r="BA1618" i="1" s="1"/>
  <c r="BA1619" i="1" s="1"/>
  <c r="BA1620" i="1" s="1"/>
  <c r="BA1621" i="1" s="1"/>
  <c r="BA1622" i="1" s="1"/>
  <c r="BA1623" i="1" s="1"/>
  <c r="BA1624" i="1" s="1"/>
  <c r="BA1625" i="1" s="1"/>
  <c r="BA1626" i="1" s="1"/>
  <c r="BA1627" i="1" s="1"/>
  <c r="BA1628" i="1" s="1"/>
  <c r="BA1629" i="1" s="1"/>
  <c r="BA1630" i="1" s="1"/>
  <c r="BA1631" i="1" s="1"/>
  <c r="BA1632" i="1" s="1"/>
  <c r="BA1633" i="1" s="1"/>
  <c r="BA1634" i="1" s="1"/>
  <c r="BA1635" i="1" s="1"/>
  <c r="BA1636" i="1" s="1"/>
  <c r="BA1637" i="1" s="1"/>
  <c r="BA1638" i="1" s="1"/>
  <c r="BA1639" i="1" s="1"/>
  <c r="BA1640" i="1" s="1"/>
  <c r="BA1641" i="1" s="1"/>
  <c r="BA1642" i="1" s="1"/>
  <c r="BA1643" i="1" s="1"/>
  <c r="BA1644" i="1" s="1"/>
  <c r="BA1645" i="1" s="1"/>
  <c r="BA1646" i="1" s="1"/>
  <c r="BA1647" i="1" s="1"/>
  <c r="BA1648" i="1" s="1"/>
  <c r="BA1649" i="1" s="1"/>
  <c r="BA1650" i="1" s="1"/>
  <c r="BA1651" i="1" s="1"/>
  <c r="BA1652" i="1" s="1"/>
  <c r="BA1653" i="1" s="1"/>
  <c r="BA1654" i="1" s="1"/>
  <c r="BA1655" i="1" s="1"/>
  <c r="BA1656" i="1" s="1"/>
  <c r="BA1657" i="1" s="1"/>
  <c r="BA1658" i="1" s="1"/>
  <c r="BA1659" i="1" s="1"/>
  <c r="BA1660" i="1" s="1"/>
  <c r="BA1661" i="1" s="1"/>
  <c r="BA1662" i="1" s="1"/>
  <c r="BA1663" i="1" s="1"/>
  <c r="BA1664" i="1" s="1"/>
  <c r="BA1665" i="1" s="1"/>
  <c r="BA1666" i="1" s="1"/>
  <c r="BA1667" i="1" s="1"/>
  <c r="BA1668" i="1" s="1"/>
  <c r="BA1669" i="1" s="1"/>
  <c r="BA1670" i="1" s="1"/>
  <c r="BA1671" i="1" s="1"/>
  <c r="BA1672" i="1" s="1"/>
  <c r="BA1673" i="1" s="1"/>
  <c r="BA1674" i="1" s="1"/>
  <c r="BA1675" i="1" s="1"/>
  <c r="BA1676" i="1" s="1"/>
  <c r="BA1677" i="1" s="1"/>
  <c r="BA1678" i="1" s="1"/>
  <c r="BA1679" i="1" s="1"/>
  <c r="BA1680" i="1" s="1"/>
  <c r="BA1681" i="1" s="1"/>
  <c r="BA1682" i="1" s="1"/>
  <c r="BA1683" i="1" s="1"/>
  <c r="BA1684" i="1" s="1"/>
  <c r="BA1685" i="1" s="1"/>
  <c r="BA1686" i="1" s="1"/>
  <c r="BA1687" i="1" s="1"/>
  <c r="BA1688" i="1" s="1"/>
  <c r="BA1689" i="1" s="1"/>
  <c r="BA1690" i="1" s="1"/>
  <c r="BA1691" i="1" s="1"/>
  <c r="BA1692" i="1" s="1"/>
  <c r="BA1693" i="1" s="1"/>
  <c r="BA1694" i="1" s="1"/>
  <c r="BA1695" i="1" s="1"/>
  <c r="BA1696" i="1" s="1"/>
  <c r="BA1697" i="1" s="1"/>
  <c r="BA1698" i="1" s="1"/>
  <c r="BA1699" i="1" s="1"/>
  <c r="BA1700" i="1" s="1"/>
  <c r="BA1701" i="1" s="1"/>
  <c r="BA1702" i="1" s="1"/>
  <c r="BA1703" i="1" s="1"/>
  <c r="BA1704" i="1" s="1"/>
  <c r="BA1705" i="1" s="1"/>
  <c r="BA1706" i="1" s="1"/>
  <c r="BA1707" i="1" s="1"/>
  <c r="BA1708" i="1" s="1"/>
  <c r="BA1709" i="1" s="1"/>
  <c r="BA1710" i="1" s="1"/>
  <c r="BA1711" i="1" s="1"/>
  <c r="BA1712" i="1" s="1"/>
  <c r="BA1713" i="1" s="1"/>
  <c r="BA1714" i="1" s="1"/>
  <c r="BA1715" i="1" s="1"/>
  <c r="BA1716" i="1" s="1"/>
  <c r="BA1717" i="1" s="1"/>
  <c r="BA1718" i="1" s="1"/>
  <c r="BA1719" i="1" s="1"/>
  <c r="BA1720" i="1" s="1"/>
  <c r="BA1721" i="1" s="1"/>
  <c r="BA1722" i="1" s="1"/>
  <c r="BA1723" i="1" s="1"/>
  <c r="BA1724" i="1" s="1"/>
  <c r="BA1725" i="1" s="1"/>
  <c r="BA1726" i="1" s="1"/>
  <c r="BA1727" i="1" s="1"/>
  <c r="BA1728" i="1" s="1"/>
  <c r="BA1729" i="1" s="1"/>
  <c r="BA1730" i="1" s="1"/>
  <c r="BA1731" i="1" s="1"/>
  <c r="BA1732" i="1" s="1"/>
  <c r="BA1733" i="1" s="1"/>
  <c r="BA1734" i="1" s="1"/>
  <c r="BA1735" i="1" s="1"/>
  <c r="BA1736" i="1" s="1"/>
  <c r="BA1737" i="1" s="1"/>
  <c r="BA1738" i="1" s="1"/>
  <c r="BA1739" i="1" s="1"/>
  <c r="BA1740" i="1" s="1"/>
  <c r="BA1741" i="1" s="1"/>
  <c r="BA1742" i="1" s="1"/>
  <c r="BA1743" i="1" s="1"/>
  <c r="BA1744" i="1" s="1"/>
  <c r="BA1745" i="1" s="1"/>
  <c r="BA1746" i="1" s="1"/>
  <c r="BA1747" i="1" s="1"/>
  <c r="BA1748" i="1" s="1"/>
  <c r="BA1749" i="1" s="1"/>
  <c r="BA1750" i="1" s="1"/>
  <c r="BA1751" i="1" s="1"/>
  <c r="BA1752" i="1" s="1"/>
  <c r="BA1753" i="1" s="1"/>
  <c r="BA1754" i="1" s="1"/>
  <c r="BA1755" i="1" s="1"/>
  <c r="BA1756" i="1" s="1"/>
  <c r="BA1757" i="1" s="1"/>
  <c r="BA1758" i="1" s="1"/>
  <c r="BA1759" i="1" s="1"/>
  <c r="BA1760" i="1" s="1"/>
  <c r="BA1761" i="1" s="1"/>
  <c r="BA1762" i="1" s="1"/>
  <c r="BA1763" i="1" s="1"/>
  <c r="BA1764" i="1" s="1"/>
  <c r="BA1765" i="1" s="1"/>
  <c r="BA1766" i="1" s="1"/>
  <c r="BA1767" i="1" s="1"/>
  <c r="BA1768" i="1" s="1"/>
  <c r="BA1769" i="1" s="1"/>
  <c r="BA1770" i="1" s="1"/>
  <c r="BA1771" i="1" s="1"/>
  <c r="BA1772" i="1" s="1"/>
  <c r="BA1773" i="1" s="1"/>
  <c r="BA1774" i="1" s="1"/>
  <c r="BA1775" i="1" s="1"/>
  <c r="BA1776" i="1" s="1"/>
  <c r="BA1777" i="1" s="1"/>
  <c r="BA1778" i="1" s="1"/>
  <c r="BA1779" i="1" s="1"/>
  <c r="BA1780" i="1" s="1"/>
  <c r="BA1781" i="1" s="1"/>
  <c r="BA1782" i="1" s="1"/>
  <c r="BA1783" i="1" s="1"/>
  <c r="BA1784" i="1" s="1"/>
  <c r="BA1785" i="1" s="1"/>
  <c r="BA1786" i="1" s="1"/>
  <c r="BA1787" i="1" s="1"/>
  <c r="BA1788" i="1" s="1"/>
  <c r="BA1789" i="1" s="1"/>
  <c r="BA1790" i="1" s="1"/>
  <c r="BA1791" i="1" s="1"/>
  <c r="BA1792" i="1" s="1"/>
  <c r="BA1793" i="1" s="1"/>
  <c r="BA1794" i="1" s="1"/>
  <c r="BA1795" i="1" s="1"/>
  <c r="BA1796" i="1" s="1"/>
  <c r="BA1797" i="1" s="1"/>
  <c r="BA1798" i="1" s="1"/>
  <c r="BA1799" i="1" s="1"/>
  <c r="BA1800" i="1" s="1"/>
  <c r="BA1801" i="1" s="1"/>
  <c r="BA1802" i="1" s="1"/>
  <c r="BA1803" i="1" s="1"/>
  <c r="BA1804" i="1" s="1"/>
  <c r="BA1805" i="1" s="1"/>
  <c r="BA1806" i="1" s="1"/>
  <c r="BA1807" i="1" s="1"/>
  <c r="BA1808" i="1" s="1"/>
  <c r="BA1809" i="1" s="1"/>
  <c r="BA1810" i="1" s="1"/>
  <c r="BA1811" i="1" s="1"/>
  <c r="BA1812" i="1" s="1"/>
  <c r="BA1813" i="1" s="1"/>
  <c r="BA1814" i="1" s="1"/>
  <c r="BA1815" i="1" s="1"/>
  <c r="BA1816" i="1" s="1"/>
  <c r="BA1817" i="1" s="1"/>
  <c r="BA1818" i="1" s="1"/>
  <c r="BA1819" i="1" s="1"/>
  <c r="BA1820" i="1" s="1"/>
  <c r="BA1821" i="1" s="1"/>
  <c r="BA1822" i="1" s="1"/>
  <c r="BA1823" i="1" s="1"/>
  <c r="BA1824" i="1" s="1"/>
  <c r="BA1825" i="1" s="1"/>
  <c r="BA1826" i="1" s="1"/>
  <c r="BA1827" i="1" s="1"/>
  <c r="BA1828" i="1" s="1"/>
  <c r="BA1829" i="1" s="1"/>
  <c r="BA1830" i="1" s="1"/>
  <c r="BA1831" i="1" s="1"/>
  <c r="BA1832" i="1" s="1"/>
  <c r="BA1833" i="1" s="1"/>
  <c r="BA1834" i="1" s="1"/>
  <c r="BA1835" i="1" s="1"/>
  <c r="BA1836" i="1" s="1"/>
  <c r="BA1837" i="1" s="1"/>
  <c r="BA1838" i="1" s="1"/>
  <c r="BA1839" i="1" s="1"/>
  <c r="BA1840" i="1" s="1"/>
  <c r="BA1841" i="1" s="1"/>
  <c r="BA1842" i="1" s="1"/>
  <c r="BA1843" i="1" s="1"/>
  <c r="BA1844" i="1" s="1"/>
  <c r="BA1845" i="1" s="1"/>
  <c r="BA1846" i="1" s="1"/>
  <c r="BA1847" i="1" s="1"/>
  <c r="BA1848" i="1" s="1"/>
  <c r="BA1849" i="1" s="1"/>
  <c r="BA1850" i="1" s="1"/>
  <c r="BA1851" i="1" s="1"/>
  <c r="BA1852" i="1" s="1"/>
  <c r="BA1853" i="1" s="1"/>
  <c r="BA1854" i="1" s="1"/>
  <c r="BA1855" i="1" s="1"/>
  <c r="BA1856" i="1" s="1"/>
  <c r="BA1857" i="1" s="1"/>
  <c r="BA1858" i="1" s="1"/>
  <c r="BA1859" i="1" s="1"/>
  <c r="BA1860" i="1" s="1"/>
  <c r="BA1861" i="1" s="1"/>
  <c r="BA1862" i="1" s="1"/>
  <c r="BA1863" i="1" s="1"/>
  <c r="BA1864" i="1" s="1"/>
  <c r="BA1865" i="1" s="1"/>
  <c r="BA1866" i="1" s="1"/>
  <c r="BA1867" i="1" s="1"/>
  <c r="BA1868" i="1" s="1"/>
  <c r="BA1869" i="1" s="1"/>
  <c r="BA1870" i="1" s="1"/>
  <c r="BA1871" i="1" s="1"/>
  <c r="BA1872" i="1" s="1"/>
  <c r="BA1873" i="1" s="1"/>
  <c r="BA1874" i="1" s="1"/>
  <c r="BA1875" i="1" s="1"/>
  <c r="BA1876" i="1" s="1"/>
  <c r="BA1877" i="1" s="1"/>
  <c r="BA1878" i="1" s="1"/>
  <c r="BA1879" i="1" s="1"/>
  <c r="BA1880" i="1" s="1"/>
  <c r="BA1881" i="1" s="1"/>
  <c r="BA1882" i="1" s="1"/>
  <c r="BA1883" i="1" s="1"/>
  <c r="BA1884" i="1" s="1"/>
  <c r="BA1885" i="1" s="1"/>
  <c r="BA1886" i="1" s="1"/>
  <c r="BA1887" i="1" s="1"/>
  <c r="BA1888" i="1" s="1"/>
  <c r="BA1889" i="1" s="1"/>
  <c r="BA1890" i="1" s="1"/>
  <c r="BA1891" i="1" s="1"/>
  <c r="BA1892" i="1" s="1"/>
  <c r="BA1893" i="1" s="1"/>
  <c r="BA1894" i="1" s="1"/>
  <c r="BA1895" i="1" s="1"/>
  <c r="BA1896" i="1" s="1"/>
  <c r="BA1897" i="1" s="1"/>
  <c r="BA1898" i="1" s="1"/>
  <c r="BA1899" i="1" s="1"/>
  <c r="BA1900" i="1" s="1"/>
  <c r="BA1901" i="1" s="1"/>
  <c r="BA1902" i="1" s="1"/>
  <c r="BA1903" i="1" s="1"/>
  <c r="BA1904" i="1" s="1"/>
  <c r="BA1905" i="1" s="1"/>
  <c r="BA1906" i="1" s="1"/>
  <c r="BA1907" i="1" s="1"/>
  <c r="BA1908" i="1" s="1"/>
  <c r="BA1909" i="1" s="1"/>
  <c r="BA1910" i="1" s="1"/>
  <c r="BA1911" i="1" s="1"/>
  <c r="BA1912" i="1" s="1"/>
  <c r="BA1913" i="1" s="1"/>
  <c r="BA1914" i="1" s="1"/>
  <c r="BA1915" i="1" s="1"/>
  <c r="BA1916" i="1" s="1"/>
  <c r="BA1917" i="1" s="1"/>
  <c r="BA1918" i="1" s="1"/>
  <c r="BA1919" i="1" s="1"/>
  <c r="BA1920" i="1" s="1"/>
  <c r="BA1921" i="1" s="1"/>
  <c r="BA1922" i="1" s="1"/>
  <c r="BA1923" i="1" s="1"/>
  <c r="BA1924" i="1" s="1"/>
  <c r="BA1925" i="1" s="1"/>
  <c r="BA1926" i="1" s="1"/>
  <c r="BA1927" i="1" s="1"/>
  <c r="BA1928" i="1" s="1"/>
  <c r="BA1929" i="1" s="1"/>
  <c r="BA1930" i="1" s="1"/>
  <c r="BA1931" i="1" s="1"/>
  <c r="BA1932" i="1" s="1"/>
  <c r="BA1933" i="1" s="1"/>
  <c r="BA1934" i="1" s="1"/>
  <c r="BA1935" i="1" s="1"/>
  <c r="BA1936" i="1" s="1"/>
  <c r="BA1937" i="1" s="1"/>
  <c r="BA1938" i="1" s="1"/>
  <c r="BA1939" i="1" s="1"/>
  <c r="BA1940" i="1" s="1"/>
  <c r="BA1941" i="1" s="1"/>
  <c r="BA1942" i="1" s="1"/>
  <c r="BA1943" i="1" s="1"/>
  <c r="BA1944" i="1" s="1"/>
  <c r="BA1945" i="1" s="1"/>
  <c r="BA1946" i="1" s="1"/>
  <c r="BA1947" i="1" s="1"/>
  <c r="BA1948" i="1" s="1"/>
  <c r="BA1949" i="1" s="1"/>
  <c r="BA1950" i="1" s="1"/>
  <c r="BA1951" i="1" s="1"/>
  <c r="BA1952" i="1" s="1"/>
  <c r="BA1953" i="1" s="1"/>
  <c r="BA1954" i="1" s="1"/>
  <c r="BA1955" i="1" s="1"/>
  <c r="BA1956" i="1" s="1"/>
  <c r="BA1957" i="1" s="1"/>
  <c r="BA1958" i="1" s="1"/>
  <c r="BA1959" i="1" s="1"/>
  <c r="BA1960" i="1" s="1"/>
  <c r="BA1961" i="1" s="1"/>
  <c r="BA1962" i="1" s="1"/>
  <c r="BA1963" i="1" s="1"/>
  <c r="BA1964" i="1" s="1"/>
  <c r="BA1965" i="1" s="1"/>
  <c r="BA1966" i="1" s="1"/>
  <c r="BA1967" i="1" s="1"/>
  <c r="BA1968" i="1" s="1"/>
  <c r="BA1969" i="1" s="1"/>
  <c r="BA1970" i="1" s="1"/>
  <c r="BA1971" i="1" s="1"/>
  <c r="BA1972" i="1" s="1"/>
  <c r="BA1973" i="1" s="1"/>
  <c r="BA1974" i="1" s="1"/>
  <c r="BA1975" i="1" s="1"/>
  <c r="BA1976" i="1" s="1"/>
  <c r="BA1977" i="1" s="1"/>
  <c r="BA1978" i="1" s="1"/>
  <c r="BA1979" i="1" s="1"/>
  <c r="BA1980" i="1" s="1"/>
  <c r="BA1981" i="1" s="1"/>
  <c r="BA1982" i="1" s="1"/>
  <c r="BA1983" i="1" s="1"/>
  <c r="BA1984" i="1" s="1"/>
  <c r="BA1985" i="1" s="1"/>
  <c r="BA1986" i="1" s="1"/>
  <c r="BA1987" i="1" s="1"/>
  <c r="BA1988" i="1" s="1"/>
  <c r="BA1989" i="1" s="1"/>
  <c r="BA1990" i="1" s="1"/>
  <c r="BA1991" i="1" s="1"/>
  <c r="BA1992" i="1" s="1"/>
  <c r="BA1993" i="1" s="1"/>
  <c r="BA1994" i="1" s="1"/>
  <c r="BA1995" i="1" s="1"/>
  <c r="BA1996" i="1" s="1"/>
  <c r="BA1997" i="1" s="1"/>
  <c r="BA1998" i="1" s="1"/>
  <c r="BA1999" i="1" s="1"/>
  <c r="BA2000" i="1" s="1"/>
  <c r="BA2001" i="1" s="1"/>
  <c r="BA2002" i="1" s="1"/>
  <c r="BA2003" i="1" s="1"/>
  <c r="BA2004" i="1" s="1"/>
  <c r="BA2005" i="1" s="1"/>
  <c r="BA2006" i="1" s="1"/>
  <c r="BA2007" i="1" s="1"/>
  <c r="BA2008" i="1" s="1"/>
  <c r="BA2009" i="1" s="1"/>
  <c r="BA2010" i="1" s="1"/>
  <c r="BA2011" i="1" s="1"/>
  <c r="BA2012" i="1" s="1"/>
  <c r="BA2013" i="1" s="1"/>
  <c r="BA2014" i="1" s="1"/>
  <c r="BA2015" i="1" s="1"/>
  <c r="BA2016" i="1" s="1"/>
  <c r="BA2017" i="1" s="1"/>
  <c r="BA2018" i="1" s="1"/>
  <c r="BA2019" i="1" s="1"/>
  <c r="BA2020" i="1" s="1"/>
  <c r="BA2021" i="1" s="1"/>
  <c r="BA2022" i="1" s="1"/>
  <c r="BA2023" i="1" s="1"/>
  <c r="BA2024" i="1" s="1"/>
  <c r="BA2025" i="1" s="1"/>
  <c r="BA2026" i="1" s="1"/>
  <c r="BA2027" i="1" s="1"/>
  <c r="BA2028" i="1" s="1"/>
  <c r="BA2029" i="1" s="1"/>
  <c r="BA2030" i="1" s="1"/>
  <c r="BA2031" i="1" s="1"/>
  <c r="BA2032" i="1" s="1"/>
  <c r="BA2033" i="1" s="1"/>
  <c r="BA2034" i="1" s="1"/>
  <c r="BA2035" i="1" s="1"/>
  <c r="BA2036" i="1" s="1"/>
  <c r="BA2037" i="1" s="1"/>
  <c r="BA2038" i="1" s="1"/>
  <c r="BA2039" i="1" s="1"/>
  <c r="BA2040" i="1" s="1"/>
  <c r="BA2041" i="1" s="1"/>
  <c r="BA2042" i="1" s="1"/>
  <c r="BA2043" i="1" s="1"/>
  <c r="BA2044" i="1" s="1"/>
  <c r="BA2045" i="1" s="1"/>
  <c r="BA2046" i="1" s="1"/>
  <c r="BA2047" i="1" s="1"/>
  <c r="BA2048" i="1" s="1"/>
  <c r="BA2049" i="1" s="1"/>
  <c r="BA2050" i="1" s="1"/>
  <c r="BA2051" i="1" s="1"/>
  <c r="BA2052" i="1" s="1"/>
  <c r="BA2053" i="1" s="1"/>
  <c r="BA2054" i="1" s="1"/>
  <c r="BA2055" i="1" s="1"/>
  <c r="BA2056" i="1" s="1"/>
  <c r="BA2057" i="1" s="1"/>
  <c r="BA2058" i="1" s="1"/>
  <c r="BA2059" i="1" s="1"/>
  <c r="BA2060" i="1" s="1"/>
  <c r="BA2061" i="1" s="1"/>
  <c r="BA2062" i="1" s="1"/>
  <c r="BA2063" i="1" s="1"/>
  <c r="BA2064" i="1" s="1"/>
  <c r="BA2065" i="1" s="1"/>
  <c r="BA2066" i="1" s="1"/>
  <c r="BA2067" i="1" s="1"/>
  <c r="BA2068" i="1" s="1"/>
  <c r="BA2069" i="1" s="1"/>
  <c r="BA2070" i="1" s="1"/>
  <c r="BA2071" i="1" s="1"/>
  <c r="BA2072" i="1" s="1"/>
  <c r="BA2073" i="1" s="1"/>
  <c r="BA2074" i="1" s="1"/>
  <c r="BA2075" i="1" s="1"/>
  <c r="BA2076" i="1" s="1"/>
  <c r="BA2077" i="1" s="1"/>
  <c r="BA2078" i="1" s="1"/>
  <c r="BA2079" i="1" s="1"/>
  <c r="BA2080" i="1" s="1"/>
  <c r="BA2081" i="1" s="1"/>
  <c r="BA2082" i="1" s="1"/>
  <c r="BA2083" i="1" s="1"/>
  <c r="BA2084" i="1" s="1"/>
  <c r="BA2085" i="1" s="1"/>
  <c r="BA2086" i="1" s="1"/>
  <c r="BA2087" i="1" s="1"/>
  <c r="BA2088" i="1" s="1"/>
  <c r="BA2089" i="1" s="1"/>
  <c r="BA2090" i="1" s="1"/>
  <c r="BA2091" i="1" s="1"/>
  <c r="BA2092" i="1" s="1"/>
  <c r="BA2093" i="1" s="1"/>
  <c r="BA2094" i="1" s="1"/>
  <c r="BA2095" i="1" s="1"/>
  <c r="BA2096" i="1" s="1"/>
  <c r="BA2097" i="1" s="1"/>
  <c r="BA2098" i="1" s="1"/>
  <c r="BA2099" i="1" s="1"/>
  <c r="BA2100" i="1" s="1"/>
  <c r="BA2101" i="1" s="1"/>
  <c r="BA2102" i="1" s="1"/>
  <c r="BA2103" i="1" s="1"/>
  <c r="BA2104" i="1" s="1"/>
  <c r="BA2105" i="1" s="1"/>
  <c r="BA2106" i="1" s="1"/>
  <c r="BA2107" i="1" s="1"/>
  <c r="BA2108" i="1" s="1"/>
  <c r="BA2109" i="1" s="1"/>
  <c r="BA2110" i="1" s="1"/>
  <c r="BA2111" i="1" s="1"/>
  <c r="BA2112" i="1" s="1"/>
  <c r="BA2113" i="1" s="1"/>
  <c r="BA2114" i="1" s="1"/>
  <c r="BA2115" i="1" s="1"/>
  <c r="BA2116" i="1" s="1"/>
  <c r="BA2117" i="1" s="1"/>
  <c r="BA2118" i="1" s="1"/>
  <c r="BA2119" i="1" s="1"/>
  <c r="BA2120" i="1" s="1"/>
  <c r="BA2121" i="1" s="1"/>
  <c r="BA2122" i="1" s="1"/>
  <c r="BA2123" i="1" s="1"/>
  <c r="BA2124" i="1" s="1"/>
  <c r="BA2125" i="1" s="1"/>
  <c r="BA2126" i="1" s="1"/>
  <c r="BA2127" i="1" s="1"/>
  <c r="BA2128" i="1" s="1"/>
  <c r="BA2129" i="1" s="1"/>
  <c r="BA2130" i="1" s="1"/>
  <c r="BA2131" i="1" s="1"/>
  <c r="BA2132" i="1" s="1"/>
  <c r="BA2133" i="1" s="1"/>
  <c r="BA2134" i="1" s="1"/>
  <c r="BA2135" i="1" s="1"/>
  <c r="BA2136" i="1" s="1"/>
  <c r="BA2137" i="1" s="1"/>
  <c r="BA2138" i="1" s="1"/>
  <c r="BA2139" i="1" s="1"/>
  <c r="BA2140" i="1" s="1"/>
  <c r="BA2141" i="1" s="1"/>
  <c r="BA2142" i="1" s="1"/>
  <c r="BA2143" i="1" s="1"/>
  <c r="BA2144" i="1" s="1"/>
  <c r="BA2145" i="1" s="1"/>
  <c r="BA2146" i="1" s="1"/>
  <c r="BA2147" i="1" s="1"/>
  <c r="BA2148" i="1" s="1"/>
  <c r="BA2149" i="1" s="1"/>
  <c r="BA2150" i="1" s="1"/>
  <c r="BA2151" i="1" s="1"/>
  <c r="BA2152" i="1" s="1"/>
  <c r="BA2153" i="1" s="1"/>
  <c r="BA2154" i="1" s="1"/>
  <c r="BA2155" i="1" s="1"/>
  <c r="BA2156" i="1" s="1"/>
  <c r="BA2157" i="1" s="1"/>
  <c r="BA2158" i="1" s="1"/>
  <c r="BA2159" i="1" s="1"/>
  <c r="BA2160" i="1" s="1"/>
  <c r="BA2161" i="1" s="1"/>
  <c r="BA2162" i="1" s="1"/>
  <c r="BA2163" i="1" s="1"/>
  <c r="BA2164" i="1" s="1"/>
  <c r="BA2165" i="1" s="1"/>
  <c r="BA2166" i="1" s="1"/>
  <c r="BA2167" i="1" s="1"/>
  <c r="BA2168" i="1" s="1"/>
  <c r="BA2169" i="1" s="1"/>
  <c r="BA2170" i="1" s="1"/>
  <c r="BA2171" i="1" s="1"/>
  <c r="BA2172" i="1" s="1"/>
  <c r="BA2173" i="1" s="1"/>
  <c r="BA2174" i="1" s="1"/>
  <c r="BA2175" i="1" s="1"/>
  <c r="BA2176" i="1" s="1"/>
  <c r="BA2177" i="1" s="1"/>
  <c r="BA2178" i="1" s="1"/>
  <c r="BA2179" i="1" s="1"/>
  <c r="BA2180" i="1" s="1"/>
  <c r="BA2181" i="1" s="1"/>
  <c r="BA2182" i="1" s="1"/>
  <c r="BA2183" i="1" s="1"/>
  <c r="BA2184" i="1" s="1"/>
  <c r="BA2185" i="1" s="1"/>
  <c r="BA2186" i="1" s="1"/>
  <c r="BA2187" i="1" s="1"/>
  <c r="BA2188" i="1" s="1"/>
  <c r="BA2189" i="1" s="1"/>
  <c r="BA2190" i="1" s="1"/>
  <c r="BA2191" i="1" s="1"/>
  <c r="BA2192" i="1" s="1"/>
  <c r="BA2193" i="1" s="1"/>
  <c r="BA2194" i="1" s="1"/>
  <c r="BA2195" i="1" s="1"/>
  <c r="BA2196" i="1" s="1"/>
  <c r="BA2197" i="1" s="1"/>
  <c r="BA2198" i="1" s="1"/>
  <c r="BA2199" i="1" s="1"/>
  <c r="BA2200" i="1" s="1"/>
  <c r="BA2201" i="1" s="1"/>
  <c r="BA2202" i="1" s="1"/>
  <c r="BA2203" i="1" s="1"/>
  <c r="BA2204" i="1" s="1"/>
  <c r="BA2205" i="1" s="1"/>
  <c r="BA2206" i="1" s="1"/>
  <c r="BA2207" i="1" s="1"/>
  <c r="BA2208" i="1" s="1"/>
  <c r="BA2209" i="1" s="1"/>
  <c r="BA2210" i="1" s="1"/>
  <c r="BA2211" i="1" s="1"/>
  <c r="BA2212" i="1" s="1"/>
  <c r="BA2213" i="1" s="1"/>
  <c r="BA2214" i="1" s="1"/>
  <c r="BA2215" i="1" s="1"/>
  <c r="BA2216" i="1" s="1"/>
  <c r="BA2217" i="1" s="1"/>
  <c r="BA2218" i="1" s="1"/>
  <c r="BA2219" i="1" s="1"/>
  <c r="BA2220" i="1" s="1"/>
  <c r="BA2221" i="1" s="1"/>
  <c r="BA2222" i="1" s="1"/>
  <c r="BA2223" i="1" s="1"/>
  <c r="BA2224" i="1" s="1"/>
  <c r="BA2225" i="1" s="1"/>
  <c r="BA2226" i="1" s="1"/>
  <c r="BA2227" i="1" s="1"/>
  <c r="BA2228" i="1" s="1"/>
  <c r="BA2229" i="1" s="1"/>
  <c r="BA2230" i="1" s="1"/>
  <c r="BA2231" i="1" s="1"/>
  <c r="BA2232" i="1" s="1"/>
  <c r="BA2233" i="1" s="1"/>
  <c r="BA2234" i="1" s="1"/>
  <c r="BA2235" i="1" s="1"/>
  <c r="BA2236" i="1" s="1"/>
  <c r="BA2237" i="1" s="1"/>
  <c r="BA2238" i="1" s="1"/>
  <c r="BA2239" i="1" s="1"/>
  <c r="BA2240" i="1" s="1"/>
  <c r="BA2241" i="1" s="1"/>
  <c r="BA2242" i="1" s="1"/>
  <c r="BA2243" i="1" s="1"/>
  <c r="BA2244" i="1" s="1"/>
  <c r="BA2245" i="1" s="1"/>
  <c r="BA2246" i="1" s="1"/>
  <c r="BA2247" i="1" s="1"/>
  <c r="BA2248" i="1" s="1"/>
  <c r="BA2249" i="1" s="1"/>
  <c r="BA2250" i="1" s="1"/>
  <c r="BA2251" i="1" s="1"/>
  <c r="BA2252" i="1" s="1"/>
  <c r="BA2253" i="1" s="1"/>
  <c r="BA2254" i="1" s="1"/>
  <c r="BA2255" i="1" s="1"/>
  <c r="BA2256" i="1" s="1"/>
  <c r="BA2257" i="1" s="1"/>
  <c r="BA2258" i="1" s="1"/>
  <c r="BA2259" i="1" s="1"/>
  <c r="BA2260" i="1" s="1"/>
  <c r="BA2261" i="1" s="1"/>
  <c r="BA2262" i="1" s="1"/>
  <c r="BA2263" i="1" s="1"/>
  <c r="BA2264" i="1" s="1"/>
  <c r="BA2265" i="1" s="1"/>
  <c r="BA2266" i="1" s="1"/>
  <c r="BA2267" i="1" s="1"/>
  <c r="BA2268" i="1" s="1"/>
  <c r="BA2269" i="1" s="1"/>
  <c r="BA2270" i="1" s="1"/>
  <c r="BA2271" i="1" s="1"/>
  <c r="BA2272" i="1" s="1"/>
  <c r="BA2273" i="1" s="1"/>
  <c r="BA2274" i="1" s="1"/>
  <c r="BA2275" i="1" s="1"/>
  <c r="BA2276" i="1" s="1"/>
  <c r="BA2277" i="1" s="1"/>
  <c r="BA2278" i="1" s="1"/>
  <c r="BA2279" i="1" s="1"/>
  <c r="BA2280" i="1" s="1"/>
  <c r="BA2281" i="1" s="1"/>
  <c r="BA2282" i="1" s="1"/>
  <c r="BA2283" i="1" s="1"/>
  <c r="BA2284" i="1" s="1"/>
  <c r="BA2285" i="1" s="1"/>
  <c r="BA2286" i="1" s="1"/>
  <c r="BA2287" i="1" s="1"/>
  <c r="BA2288" i="1" s="1"/>
  <c r="BA2289" i="1" s="1"/>
  <c r="BA2290" i="1" s="1"/>
  <c r="BA2291" i="1" s="1"/>
  <c r="BA2292" i="1" s="1"/>
  <c r="BA2293" i="1" s="1"/>
  <c r="BA2294" i="1" s="1"/>
  <c r="BA2295" i="1" s="1"/>
  <c r="BA2296" i="1" s="1"/>
  <c r="BA2297" i="1" s="1"/>
  <c r="BA2298" i="1" s="1"/>
  <c r="BA2299" i="1" s="1"/>
  <c r="BA2300" i="1" s="1"/>
  <c r="BA2301" i="1" s="1"/>
  <c r="BA2302" i="1" s="1"/>
  <c r="BA2303" i="1" s="1"/>
  <c r="BA2304" i="1" s="1"/>
  <c r="BA2305" i="1" s="1"/>
  <c r="BA2306" i="1" s="1"/>
  <c r="BA2307" i="1" s="1"/>
  <c r="BA2308" i="1" s="1"/>
  <c r="BA2309" i="1" s="1"/>
  <c r="BA2310" i="1" s="1"/>
  <c r="BA2311" i="1" s="1"/>
  <c r="BA2312" i="1" s="1"/>
  <c r="BA2313" i="1" s="1"/>
  <c r="BA2314" i="1" s="1"/>
  <c r="BA2315" i="1" s="1"/>
  <c r="BA2316" i="1" s="1"/>
  <c r="BA2317" i="1" s="1"/>
  <c r="BA2318" i="1" s="1"/>
  <c r="BA2319" i="1" s="1"/>
  <c r="BA2320" i="1" s="1"/>
  <c r="BA2321" i="1" s="1"/>
  <c r="BA2322" i="1" s="1"/>
  <c r="BA2323" i="1" s="1"/>
  <c r="BA2324" i="1" s="1"/>
  <c r="BA2325" i="1" s="1"/>
  <c r="BA2326" i="1" s="1"/>
  <c r="BA2327" i="1" s="1"/>
  <c r="BA2328" i="1" s="1"/>
  <c r="BA2329" i="1" s="1"/>
  <c r="BA2330" i="1" s="1"/>
  <c r="BA2331" i="1" s="1"/>
  <c r="BA2332" i="1" s="1"/>
  <c r="BA2333" i="1" s="1"/>
  <c r="BA2334" i="1" s="1"/>
  <c r="BA2335" i="1" s="1"/>
  <c r="BA2336" i="1" s="1"/>
  <c r="BA2337" i="1" s="1"/>
  <c r="BA2338" i="1" s="1"/>
  <c r="BA2339" i="1" s="1"/>
  <c r="BA2340" i="1" s="1"/>
  <c r="BA2341" i="1" s="1"/>
  <c r="BA2342" i="1" s="1"/>
  <c r="BA2343" i="1" s="1"/>
  <c r="BA2344" i="1" s="1"/>
  <c r="BA2345" i="1" s="1"/>
  <c r="BA2346" i="1" s="1"/>
  <c r="BA2347" i="1" s="1"/>
  <c r="BA2348" i="1" s="1"/>
  <c r="BA2349" i="1" s="1"/>
  <c r="BA2350" i="1" s="1"/>
  <c r="BA2351" i="1" s="1"/>
  <c r="BA2352" i="1" s="1"/>
  <c r="BA2353" i="1" s="1"/>
  <c r="BA2354" i="1" s="1"/>
  <c r="BA2355" i="1" s="1"/>
  <c r="BA2356" i="1" s="1"/>
  <c r="BA2357" i="1" s="1"/>
  <c r="BA2358" i="1" s="1"/>
  <c r="BA2359" i="1" s="1"/>
  <c r="BA2360" i="1" s="1"/>
  <c r="BA2361" i="1" s="1"/>
  <c r="BA2362" i="1" s="1"/>
  <c r="BA2363" i="1" s="1"/>
  <c r="BA2364" i="1" s="1"/>
  <c r="BA2365" i="1" s="1"/>
  <c r="BA2366" i="1" s="1"/>
  <c r="BA2367" i="1" s="1"/>
  <c r="BA2368" i="1" s="1"/>
  <c r="BA2369" i="1" s="1"/>
  <c r="BA2370" i="1" s="1"/>
  <c r="BA2371" i="1" s="1"/>
  <c r="BA2372" i="1" s="1"/>
  <c r="BA2373" i="1" s="1"/>
  <c r="BA2374" i="1" s="1"/>
  <c r="BA2375" i="1" s="1"/>
  <c r="BA2376" i="1" s="1"/>
  <c r="BA2377" i="1" s="1"/>
  <c r="BA2378" i="1" s="1"/>
  <c r="BA2379" i="1" s="1"/>
  <c r="BA2380" i="1" s="1"/>
  <c r="BA2381" i="1" s="1"/>
  <c r="BA2382" i="1" s="1"/>
  <c r="BA2383" i="1" s="1"/>
  <c r="BA2384" i="1" s="1"/>
  <c r="BA2385" i="1" s="1"/>
  <c r="BA2386" i="1" s="1"/>
  <c r="BA2387" i="1" s="1"/>
  <c r="BA2388" i="1" s="1"/>
  <c r="BA2389" i="1" s="1"/>
  <c r="BA2390" i="1" s="1"/>
  <c r="BA2391" i="1" s="1"/>
  <c r="BA2392" i="1" s="1"/>
  <c r="BA2393" i="1" s="1"/>
  <c r="BA2394" i="1" s="1"/>
  <c r="BA2395" i="1" s="1"/>
  <c r="BA2396" i="1" s="1"/>
  <c r="BA2397" i="1" s="1"/>
  <c r="BA2398" i="1" s="1"/>
  <c r="BA2399" i="1" s="1"/>
  <c r="BA2400" i="1" s="1"/>
  <c r="BA2401" i="1" s="1"/>
  <c r="BA2402" i="1" s="1"/>
  <c r="BA2403" i="1" s="1"/>
  <c r="BA2404" i="1" s="1"/>
  <c r="BA2405" i="1" s="1"/>
  <c r="BA2406" i="1" s="1"/>
  <c r="BA2407" i="1" s="1"/>
  <c r="BA2408" i="1" s="1"/>
  <c r="BA2409" i="1" s="1"/>
  <c r="BA2410" i="1" s="1"/>
  <c r="BA2411" i="1" s="1"/>
  <c r="BA2412" i="1" s="1"/>
  <c r="BA2413" i="1" s="1"/>
  <c r="BA2414" i="1" s="1"/>
  <c r="BA2415" i="1" s="1"/>
  <c r="BA2416" i="1" s="1"/>
  <c r="BA2417" i="1" s="1"/>
  <c r="BA2418" i="1" s="1"/>
  <c r="BA2419" i="1" s="1"/>
  <c r="BA2420" i="1" s="1"/>
  <c r="BA2421" i="1" s="1"/>
  <c r="BA2422" i="1" s="1"/>
  <c r="BA2423" i="1" s="1"/>
  <c r="BA2424" i="1" s="1"/>
  <c r="BA2425" i="1" s="1"/>
  <c r="BA2426" i="1" s="1"/>
  <c r="BA2427" i="1" s="1"/>
  <c r="BA2428" i="1" s="1"/>
  <c r="BA2429" i="1" s="1"/>
  <c r="BA2430" i="1" s="1"/>
  <c r="BA2431" i="1" s="1"/>
  <c r="BA2432" i="1" s="1"/>
  <c r="BA2433" i="1" s="1"/>
  <c r="BA2434" i="1" s="1"/>
  <c r="BA2435" i="1" s="1"/>
  <c r="BA2436" i="1" s="1"/>
  <c r="BA2437" i="1" s="1"/>
  <c r="BA2438" i="1" s="1"/>
  <c r="BA2439" i="1" s="1"/>
  <c r="BA2440" i="1" s="1"/>
  <c r="BA2441" i="1" s="1"/>
  <c r="BA2442" i="1" s="1"/>
  <c r="BA2443" i="1" s="1"/>
  <c r="BA2444" i="1" s="1"/>
  <c r="BA2445" i="1" s="1"/>
  <c r="BA2446" i="1" s="1"/>
  <c r="BA2447" i="1" s="1"/>
  <c r="BA2448" i="1" s="1"/>
  <c r="BA2449" i="1" s="1"/>
  <c r="BA2450" i="1" s="1"/>
  <c r="BA2451" i="1" s="1"/>
  <c r="BA2452" i="1" s="1"/>
  <c r="BA2453" i="1" s="1"/>
  <c r="BA2454" i="1" s="1"/>
  <c r="BA2455" i="1" s="1"/>
  <c r="BA2456" i="1" s="1"/>
  <c r="BA2457" i="1" s="1"/>
  <c r="BA2458" i="1" s="1"/>
  <c r="BA2459" i="1" s="1"/>
  <c r="BA2460" i="1" s="1"/>
  <c r="BA2461" i="1" s="1"/>
  <c r="BA2462" i="1" s="1"/>
  <c r="BA2463" i="1" s="1"/>
  <c r="BA2464" i="1" s="1"/>
  <c r="BA2465" i="1" s="1"/>
  <c r="BA2466" i="1" s="1"/>
  <c r="BA2467" i="1" s="1"/>
  <c r="BA2468" i="1" s="1"/>
  <c r="BA2469" i="1" s="1"/>
  <c r="BA2470" i="1" s="1"/>
  <c r="BA2471" i="1" s="1"/>
  <c r="BA2472" i="1" s="1"/>
  <c r="BA2473" i="1" s="1"/>
  <c r="BA2474" i="1" s="1"/>
  <c r="BA2475" i="1" s="1"/>
  <c r="BA2476" i="1" s="1"/>
  <c r="BA2477" i="1" s="1"/>
  <c r="BA2478" i="1" s="1"/>
  <c r="BA2479" i="1" s="1"/>
  <c r="BA2480" i="1" s="1"/>
  <c r="BA2481" i="1" s="1"/>
  <c r="BA2482" i="1" s="1"/>
  <c r="BA2483" i="1" s="1"/>
  <c r="BA2484" i="1" s="1"/>
  <c r="BA2485" i="1" s="1"/>
  <c r="BA2486" i="1" s="1"/>
  <c r="BA2487" i="1" s="1"/>
  <c r="BA2488" i="1" s="1"/>
  <c r="BA2489" i="1" s="1"/>
  <c r="BA2490" i="1" s="1"/>
  <c r="BA2491" i="1" s="1"/>
  <c r="BA2492" i="1" s="1"/>
  <c r="BA2493" i="1" s="1"/>
  <c r="BA2494" i="1" s="1"/>
  <c r="BA2495" i="1" s="1"/>
  <c r="BA2496" i="1" s="1"/>
  <c r="BA2497" i="1" s="1"/>
  <c r="BA2498" i="1" s="1"/>
  <c r="BA2499" i="1" s="1"/>
  <c r="BA2500" i="1" s="1"/>
  <c r="BA2501" i="1" s="1"/>
  <c r="BA2502" i="1" s="1"/>
  <c r="BA2503" i="1" s="1"/>
  <c r="BA2504" i="1" s="1"/>
  <c r="BA2505" i="1" s="1"/>
  <c r="BA2506" i="1" s="1"/>
  <c r="BA2507" i="1" s="1"/>
  <c r="BA2508" i="1" s="1"/>
  <c r="BA2509" i="1" s="1"/>
  <c r="BA2510" i="1" s="1"/>
  <c r="BA2511" i="1" s="1"/>
  <c r="BA2512" i="1" s="1"/>
  <c r="BA2513" i="1" s="1"/>
  <c r="BA2514" i="1" s="1"/>
  <c r="BA2515" i="1" s="1"/>
  <c r="BA2516" i="1" s="1"/>
  <c r="BA2517" i="1" s="1"/>
  <c r="BA2518" i="1" s="1"/>
  <c r="BA2519" i="1" s="1"/>
  <c r="BA2520" i="1" s="1"/>
  <c r="BA2521" i="1" s="1"/>
  <c r="BA2522" i="1" s="1"/>
  <c r="BA2523" i="1" s="1"/>
  <c r="BA2524" i="1" s="1"/>
  <c r="BA2525" i="1" s="1"/>
  <c r="BA2526" i="1" s="1"/>
  <c r="BA2527" i="1" s="1"/>
  <c r="BA2528" i="1" s="1"/>
  <c r="BA2529" i="1" s="1"/>
  <c r="BA2530" i="1" s="1"/>
  <c r="BA2531" i="1" s="1"/>
  <c r="BA2532" i="1" s="1"/>
  <c r="BA2533" i="1" s="1"/>
  <c r="BA2534" i="1" s="1"/>
  <c r="BA2535" i="1" s="1"/>
  <c r="BA2536" i="1" s="1"/>
  <c r="BA2537" i="1" s="1"/>
  <c r="BA2538" i="1" s="1"/>
  <c r="BA2539" i="1" s="1"/>
  <c r="BA2540" i="1" s="1"/>
  <c r="BA2541" i="1" s="1"/>
  <c r="BA2542" i="1" s="1"/>
  <c r="BA2543" i="1" s="1"/>
  <c r="BA2544" i="1" s="1"/>
  <c r="BA2545" i="1" s="1"/>
  <c r="BA2546" i="1" s="1"/>
  <c r="BA2547" i="1" s="1"/>
  <c r="BA2548" i="1" s="1"/>
  <c r="BA2549" i="1" s="1"/>
  <c r="BA2550" i="1" s="1"/>
  <c r="BA2551" i="1" s="1"/>
  <c r="BA2552" i="1" s="1"/>
  <c r="BA2553" i="1" s="1"/>
  <c r="BA2554" i="1" s="1"/>
  <c r="BA2555" i="1" s="1"/>
  <c r="BA2556" i="1" s="1"/>
  <c r="BA2557" i="1" s="1"/>
  <c r="BA2558" i="1" s="1"/>
  <c r="BA2559" i="1" s="1"/>
  <c r="BA2560" i="1" s="1"/>
  <c r="BA2561" i="1" s="1"/>
  <c r="BA2562" i="1" s="1"/>
  <c r="BA2563" i="1" s="1"/>
  <c r="BA2564" i="1" s="1"/>
  <c r="BA2565" i="1" s="1"/>
  <c r="BA2566" i="1" s="1"/>
  <c r="BA2567" i="1" s="1"/>
  <c r="BA2568" i="1" s="1"/>
  <c r="BA2569" i="1" s="1"/>
  <c r="BA2570" i="1" s="1"/>
  <c r="BA2571" i="1" s="1"/>
  <c r="BA2572" i="1" s="1"/>
  <c r="BA2573" i="1" s="1"/>
  <c r="BA2574" i="1" s="1"/>
  <c r="BA2575" i="1" s="1"/>
  <c r="BA2576" i="1" s="1"/>
  <c r="BA2577" i="1" s="1"/>
  <c r="BA2578" i="1" s="1"/>
  <c r="BA2579" i="1" s="1"/>
  <c r="BA2580" i="1" s="1"/>
  <c r="BA2581" i="1" s="1"/>
  <c r="BA2582" i="1" s="1"/>
  <c r="BA2583" i="1" s="1"/>
  <c r="BA2584" i="1" s="1"/>
  <c r="BA2585" i="1" s="1"/>
  <c r="BA2586" i="1" s="1"/>
  <c r="BA2587" i="1" s="1"/>
  <c r="BA2588" i="1" s="1"/>
  <c r="BA2589" i="1" s="1"/>
  <c r="BA2590" i="1" s="1"/>
  <c r="BA2591" i="1" s="1"/>
  <c r="BA2592" i="1" s="1"/>
  <c r="BA2593" i="1" s="1"/>
  <c r="BA2594" i="1" s="1"/>
  <c r="BA2595" i="1" s="1"/>
  <c r="BA2596" i="1" s="1"/>
  <c r="BA2597" i="1" s="1"/>
  <c r="BA2598" i="1" s="1"/>
  <c r="BA2599" i="1" s="1"/>
  <c r="BA2600" i="1" s="1"/>
  <c r="BA2601" i="1" s="1"/>
  <c r="BA2602" i="1" s="1"/>
  <c r="BA2603" i="1" s="1"/>
  <c r="BA2604" i="1" s="1"/>
  <c r="BA2605" i="1" s="1"/>
  <c r="BA2606" i="1" s="1"/>
  <c r="BA2607" i="1" s="1"/>
  <c r="BA2608" i="1" s="1"/>
  <c r="BA2609" i="1" s="1"/>
  <c r="BA2610" i="1" s="1"/>
  <c r="BA2611" i="1" s="1"/>
  <c r="BA2612" i="1" s="1"/>
  <c r="BA2613" i="1" s="1"/>
  <c r="BA2614" i="1" s="1"/>
  <c r="BA2615" i="1" s="1"/>
  <c r="BA2616" i="1" s="1"/>
  <c r="BA2617" i="1" s="1"/>
  <c r="BA2618" i="1" s="1"/>
  <c r="BA2619" i="1" s="1"/>
  <c r="BA2620" i="1" s="1"/>
  <c r="BA2621" i="1" s="1"/>
  <c r="BA2622" i="1" s="1"/>
  <c r="BA2623" i="1" s="1"/>
  <c r="BA2624" i="1" s="1"/>
  <c r="BA2625" i="1" s="1"/>
  <c r="BA2626" i="1" s="1"/>
  <c r="BA2627" i="1" s="1"/>
  <c r="BA2628" i="1" s="1"/>
  <c r="BA2629" i="1" s="1"/>
  <c r="BA2630" i="1" s="1"/>
  <c r="BA2631" i="1" s="1"/>
  <c r="BA2632" i="1" s="1"/>
  <c r="BA2633" i="1" s="1"/>
  <c r="BA2634" i="1" s="1"/>
  <c r="BA2635" i="1" s="1"/>
  <c r="BA2636" i="1" s="1"/>
  <c r="BA2637" i="1" s="1"/>
  <c r="BA2638" i="1" s="1"/>
  <c r="BA2639" i="1" s="1"/>
  <c r="BA2640" i="1" s="1"/>
  <c r="BA2641" i="1" s="1"/>
  <c r="BA2642" i="1" s="1"/>
  <c r="BA2643" i="1" s="1"/>
  <c r="BA2644" i="1" s="1"/>
  <c r="BA2645" i="1" s="1"/>
  <c r="BA2646" i="1" s="1"/>
  <c r="BA2647" i="1" s="1"/>
  <c r="BA2648" i="1" s="1"/>
  <c r="BA2649" i="1" s="1"/>
  <c r="BA2650" i="1" s="1"/>
  <c r="BA2651" i="1" s="1"/>
  <c r="BA2652" i="1" s="1"/>
  <c r="BA2653" i="1" s="1"/>
  <c r="BA2654" i="1" s="1"/>
  <c r="BA2655" i="1" s="1"/>
  <c r="BA2656" i="1" s="1"/>
  <c r="BA2657" i="1" s="1"/>
  <c r="BA2658" i="1" s="1"/>
  <c r="BA2659" i="1" s="1"/>
  <c r="BA2660" i="1" s="1"/>
  <c r="BA2661" i="1" s="1"/>
  <c r="BA2662" i="1" s="1"/>
  <c r="BA2663" i="1" s="1"/>
  <c r="BA2664" i="1" s="1"/>
  <c r="BA2665" i="1" s="1"/>
  <c r="BA2666" i="1" s="1"/>
  <c r="BA2667" i="1" s="1"/>
  <c r="BA2668" i="1" s="1"/>
  <c r="BA2669" i="1" s="1"/>
  <c r="BA2670" i="1" s="1"/>
  <c r="BA2671" i="1" s="1"/>
  <c r="BA2672" i="1" s="1"/>
  <c r="BA2673" i="1" s="1"/>
  <c r="BA2674" i="1" s="1"/>
  <c r="BA2675" i="1" s="1"/>
  <c r="BA2676" i="1" s="1"/>
  <c r="BA2677" i="1" s="1"/>
  <c r="BA2678" i="1" s="1"/>
  <c r="BA2679" i="1" s="1"/>
  <c r="BA2680" i="1" s="1"/>
  <c r="BA2681" i="1" s="1"/>
  <c r="BA2682" i="1" s="1"/>
  <c r="BA2683" i="1" s="1"/>
  <c r="BA2684" i="1" s="1"/>
  <c r="BA2685" i="1" s="1"/>
  <c r="BA2686" i="1" s="1"/>
  <c r="BA2687" i="1" s="1"/>
  <c r="BA2688" i="1" s="1"/>
  <c r="BA2689" i="1" s="1"/>
  <c r="BA2690" i="1" s="1"/>
  <c r="BA2691" i="1" s="1"/>
  <c r="BA2692" i="1" s="1"/>
  <c r="BA2693" i="1" s="1"/>
  <c r="BA2694" i="1" s="1"/>
  <c r="BA2695" i="1" s="1"/>
  <c r="BA2696" i="1" s="1"/>
  <c r="BA2697" i="1" s="1"/>
  <c r="BA2698" i="1" s="1"/>
  <c r="BA2699" i="1" s="1"/>
  <c r="BA2700" i="1" s="1"/>
  <c r="BA2701" i="1" s="1"/>
  <c r="BA2702" i="1" s="1"/>
  <c r="BA2703" i="1" s="1"/>
  <c r="BA2704" i="1" s="1"/>
  <c r="BA2705" i="1" s="1"/>
  <c r="BA2706" i="1" s="1"/>
  <c r="BA2707" i="1" s="1"/>
  <c r="BA2708" i="1" s="1"/>
  <c r="BA2709" i="1" s="1"/>
  <c r="BA2710" i="1" s="1"/>
  <c r="BA2711" i="1" s="1"/>
  <c r="BA2712" i="1" s="1"/>
  <c r="BA2713" i="1" s="1"/>
  <c r="BA2714" i="1" s="1"/>
  <c r="BA2715" i="1" s="1"/>
  <c r="BA2716" i="1" s="1"/>
  <c r="BA2717" i="1" s="1"/>
  <c r="BA2718" i="1" s="1"/>
  <c r="BA2719" i="1" s="1"/>
  <c r="BA2720" i="1" s="1"/>
  <c r="BA2721" i="1" s="1"/>
  <c r="BA2722" i="1" s="1"/>
  <c r="BA2723" i="1" s="1"/>
  <c r="BA2724" i="1" s="1"/>
  <c r="BA2725" i="1" s="1"/>
  <c r="BA2726" i="1" s="1"/>
  <c r="BA2727" i="1" s="1"/>
  <c r="BA2728" i="1" s="1"/>
  <c r="BA2729" i="1" s="1"/>
  <c r="BA2730" i="1" s="1"/>
  <c r="BA2731" i="1" s="1"/>
  <c r="BA2732" i="1" s="1"/>
  <c r="BA2733" i="1" s="1"/>
  <c r="BA2734" i="1" s="1"/>
  <c r="BA2735" i="1" s="1"/>
  <c r="BA2736" i="1" s="1"/>
  <c r="BA2737" i="1" s="1"/>
  <c r="BA2738" i="1" s="1"/>
  <c r="BA2739" i="1" s="1"/>
  <c r="BA2740" i="1" s="1"/>
  <c r="BA2741" i="1" s="1"/>
  <c r="BA2742" i="1" s="1"/>
  <c r="BA2743" i="1" s="1"/>
  <c r="BA2744" i="1" s="1"/>
  <c r="BA2745" i="1" s="1"/>
  <c r="BA2746" i="1" s="1"/>
  <c r="BA2747" i="1" s="1"/>
  <c r="BA2748" i="1" s="1"/>
  <c r="BA2749" i="1" s="1"/>
  <c r="BA2750" i="1" s="1"/>
  <c r="BA2751" i="1" s="1"/>
  <c r="BA2752" i="1" s="1"/>
  <c r="BA2753" i="1" s="1"/>
  <c r="BA2754" i="1" s="1"/>
  <c r="BA2755" i="1" s="1"/>
  <c r="BA2756" i="1" s="1"/>
  <c r="BA2757" i="1" s="1"/>
  <c r="BA2758" i="1" s="1"/>
  <c r="BA2759" i="1" s="1"/>
  <c r="BA2760" i="1" s="1"/>
  <c r="BA2761" i="1" s="1"/>
  <c r="BA2762" i="1" s="1"/>
  <c r="BA2763" i="1" s="1"/>
  <c r="BA2764" i="1" s="1"/>
  <c r="BA2765" i="1" s="1"/>
  <c r="BA2766" i="1" s="1"/>
  <c r="BA2767" i="1" s="1"/>
  <c r="BA2768" i="1" s="1"/>
  <c r="BA2769" i="1" s="1"/>
  <c r="BA2770" i="1" s="1"/>
  <c r="BA2771" i="1" s="1"/>
  <c r="BA2772" i="1" s="1"/>
  <c r="BA2773" i="1" s="1"/>
  <c r="BA2774" i="1" s="1"/>
  <c r="BA2775" i="1" s="1"/>
  <c r="BA2776" i="1" s="1"/>
  <c r="BA2777" i="1" s="1"/>
  <c r="BA2778" i="1" s="1"/>
  <c r="BA2779" i="1" s="1"/>
  <c r="BA2780" i="1" s="1"/>
  <c r="BA2781" i="1" s="1"/>
  <c r="BA2782" i="1" s="1"/>
  <c r="BA2783" i="1" s="1"/>
  <c r="BA2784" i="1" s="1"/>
  <c r="BA2785" i="1" s="1"/>
  <c r="BA2786" i="1" s="1"/>
  <c r="BA2787" i="1" s="1"/>
  <c r="BA2788" i="1" s="1"/>
  <c r="BA2789" i="1" s="1"/>
  <c r="BA2790" i="1" s="1"/>
  <c r="BA2791" i="1" s="1"/>
  <c r="BA2792" i="1" s="1"/>
  <c r="BA2793" i="1" s="1"/>
  <c r="BA2794" i="1" s="1"/>
  <c r="BA2795" i="1" s="1"/>
  <c r="BA2796" i="1" s="1"/>
  <c r="BA2797" i="1" s="1"/>
  <c r="BA2798" i="1" s="1"/>
  <c r="BA2799" i="1" s="1"/>
  <c r="BA2800" i="1" s="1"/>
  <c r="BA2801" i="1" s="1"/>
  <c r="BA2802" i="1" s="1"/>
  <c r="BA2803" i="1" s="1"/>
  <c r="BA2804" i="1" s="1"/>
  <c r="BA2805" i="1" s="1"/>
  <c r="BA2806" i="1" s="1"/>
  <c r="BA2807" i="1" s="1"/>
  <c r="BA2808" i="1" s="1"/>
  <c r="BA2809" i="1" s="1"/>
  <c r="BA2810" i="1" s="1"/>
  <c r="BA2811" i="1" s="1"/>
  <c r="BA2812" i="1" s="1"/>
  <c r="BA2813" i="1" s="1"/>
  <c r="BA2814" i="1" s="1"/>
  <c r="BA2815" i="1" s="1"/>
  <c r="BA2816" i="1" s="1"/>
  <c r="BA2817" i="1" s="1"/>
  <c r="BA2818" i="1" s="1"/>
  <c r="BA2819" i="1" s="1"/>
  <c r="BA2820" i="1" s="1"/>
  <c r="BA2821" i="1" s="1"/>
  <c r="BA2822" i="1" s="1"/>
  <c r="BA2823" i="1" s="1"/>
  <c r="BA2824" i="1" s="1"/>
  <c r="BA2825" i="1" s="1"/>
  <c r="BA2826" i="1" s="1"/>
  <c r="BA2827" i="1" s="1"/>
  <c r="BA2828" i="1" s="1"/>
  <c r="BA2829" i="1" s="1"/>
  <c r="BA2830" i="1" s="1"/>
  <c r="BA2831" i="1" s="1"/>
  <c r="BA2832" i="1" s="1"/>
  <c r="BA2833" i="1" s="1"/>
  <c r="BA2834" i="1" s="1"/>
  <c r="BA2835" i="1" s="1"/>
  <c r="BA2836" i="1" s="1"/>
  <c r="BA2837" i="1" s="1"/>
  <c r="BA2838" i="1" s="1"/>
  <c r="BA2839" i="1" s="1"/>
  <c r="BA2840" i="1" s="1"/>
  <c r="BA2841" i="1" s="1"/>
  <c r="BA2842" i="1" s="1"/>
  <c r="BA2843" i="1" s="1"/>
  <c r="BA2844" i="1" s="1"/>
  <c r="BA2845" i="1" s="1"/>
  <c r="BA2846" i="1" s="1"/>
  <c r="BA2847" i="1" s="1"/>
  <c r="BA2848" i="1" s="1"/>
  <c r="BA2849" i="1" s="1"/>
  <c r="BA2850" i="1" s="1"/>
  <c r="BA2851" i="1" s="1"/>
  <c r="BA2852" i="1" s="1"/>
  <c r="BA2853" i="1" s="1"/>
  <c r="BA2854" i="1" s="1"/>
  <c r="BA2855" i="1" s="1"/>
  <c r="BA2856" i="1" s="1"/>
  <c r="BA2857" i="1" s="1"/>
  <c r="BA2858" i="1" s="1"/>
  <c r="BA2859" i="1" s="1"/>
  <c r="BA2860" i="1" s="1"/>
  <c r="BA2861" i="1" s="1"/>
  <c r="BA2862" i="1" s="1"/>
  <c r="BA2863" i="1" s="1"/>
  <c r="BA2864" i="1" s="1"/>
  <c r="BA2865" i="1" s="1"/>
  <c r="BA2866" i="1" s="1"/>
  <c r="BA2867" i="1" s="1"/>
  <c r="BA2868" i="1" s="1"/>
  <c r="BA2869" i="1" s="1"/>
  <c r="BA2870" i="1" s="1"/>
  <c r="BA2871" i="1" s="1"/>
  <c r="BA2872" i="1" s="1"/>
  <c r="BA2873" i="1" s="1"/>
  <c r="BA2874" i="1" s="1"/>
  <c r="BA2875" i="1" s="1"/>
  <c r="BA2876" i="1" s="1"/>
  <c r="BA2877" i="1" s="1"/>
  <c r="BA2878" i="1" s="1"/>
  <c r="BA2879" i="1" s="1"/>
  <c r="BA2880" i="1" s="1"/>
  <c r="BA2881" i="1" s="1"/>
  <c r="BA2882" i="1" s="1"/>
  <c r="BA2883" i="1" s="1"/>
  <c r="BA2884" i="1" s="1"/>
  <c r="BA2885" i="1" s="1"/>
  <c r="BA2886" i="1" s="1"/>
  <c r="BA2887" i="1" s="1"/>
  <c r="BA2888" i="1" s="1"/>
  <c r="BA2889" i="1" s="1"/>
  <c r="BA2890" i="1" s="1"/>
  <c r="BA2891" i="1" s="1"/>
  <c r="BA2892" i="1" s="1"/>
  <c r="BA2893" i="1" s="1"/>
  <c r="BA2894" i="1" s="1"/>
  <c r="BA2895" i="1" s="1"/>
  <c r="BA2896" i="1" s="1"/>
  <c r="BA2897" i="1" s="1"/>
  <c r="BA2898" i="1" s="1"/>
  <c r="BA2899" i="1" s="1"/>
  <c r="BA2900" i="1" s="1"/>
  <c r="BA2901" i="1" s="1"/>
  <c r="BA2902" i="1" s="1"/>
  <c r="BA2903" i="1" s="1"/>
  <c r="BA2904" i="1" s="1"/>
  <c r="BA2905" i="1" s="1"/>
  <c r="BA2906" i="1" s="1"/>
  <c r="BA2907" i="1" s="1"/>
  <c r="BA2908" i="1" s="1"/>
  <c r="BA2909" i="1" s="1"/>
  <c r="BA2910" i="1" s="1"/>
  <c r="BA2911" i="1" s="1"/>
  <c r="BA2912" i="1" s="1"/>
  <c r="BA2913" i="1" s="1"/>
  <c r="BA2914" i="1" s="1"/>
  <c r="BA2915" i="1" s="1"/>
  <c r="BA2916" i="1" s="1"/>
  <c r="BA2917" i="1" s="1"/>
  <c r="BA2918" i="1" s="1"/>
  <c r="BA2919" i="1" s="1"/>
  <c r="BA2920" i="1" s="1"/>
  <c r="BA2921" i="1" s="1"/>
  <c r="BA2922" i="1" s="1"/>
  <c r="BA2923" i="1" s="1"/>
  <c r="BA2924" i="1" s="1"/>
  <c r="BA2925" i="1" s="1"/>
  <c r="BA2926" i="1" s="1"/>
  <c r="BA2927" i="1" s="1"/>
  <c r="BA2928" i="1" s="1"/>
  <c r="BA2929" i="1" s="1"/>
  <c r="BA2930" i="1" s="1"/>
  <c r="BA2931" i="1" s="1"/>
  <c r="BA2932" i="1" s="1"/>
  <c r="BA2933" i="1" s="1"/>
  <c r="BA2934" i="1" s="1"/>
  <c r="BA2935" i="1" s="1"/>
  <c r="BA2936" i="1" s="1"/>
  <c r="BA2937" i="1" s="1"/>
  <c r="BA2938" i="1" s="1"/>
  <c r="BA2939" i="1" s="1"/>
  <c r="BA2940" i="1" s="1"/>
  <c r="BA2941" i="1" s="1"/>
  <c r="BA2942" i="1" s="1"/>
  <c r="BA2943" i="1" s="1"/>
  <c r="BA2944" i="1" s="1"/>
  <c r="BA2945" i="1" s="1"/>
  <c r="BA2946" i="1" s="1"/>
  <c r="BA2947" i="1" s="1"/>
  <c r="BA2948" i="1" s="1"/>
  <c r="BA2949" i="1" s="1"/>
  <c r="BA2950" i="1" s="1"/>
  <c r="BA2951" i="1" s="1"/>
  <c r="BA2952" i="1" s="1"/>
  <c r="BA2953" i="1" s="1"/>
  <c r="BA2954" i="1" s="1"/>
  <c r="BA2955" i="1" s="1"/>
  <c r="BA2956" i="1" s="1"/>
  <c r="BA2957" i="1" s="1"/>
  <c r="BA2958" i="1" s="1"/>
  <c r="BA2959" i="1" s="1"/>
  <c r="BA2960" i="1" s="1"/>
  <c r="BA2961" i="1" s="1"/>
  <c r="BA2962" i="1" s="1"/>
  <c r="BA2963" i="1" s="1"/>
  <c r="BA2964" i="1" s="1"/>
  <c r="BA2965" i="1" s="1"/>
  <c r="BA2966" i="1" s="1"/>
  <c r="BA2967" i="1" s="1"/>
  <c r="BA2968" i="1" s="1"/>
  <c r="BA2969" i="1" s="1"/>
  <c r="BA2970" i="1" s="1"/>
  <c r="BA2971" i="1" s="1"/>
  <c r="BA2972" i="1" s="1"/>
  <c r="BA2973" i="1" s="1"/>
  <c r="BA2974" i="1" s="1"/>
  <c r="BA2975" i="1" s="1"/>
  <c r="BA2976" i="1" s="1"/>
  <c r="BA2977" i="1" s="1"/>
  <c r="BA2978" i="1" s="1"/>
  <c r="BA2979" i="1" s="1"/>
  <c r="BA2980" i="1" s="1"/>
  <c r="BA2981" i="1" s="1"/>
  <c r="BA2982" i="1" s="1"/>
  <c r="BA2983" i="1" s="1"/>
  <c r="BA2984" i="1" s="1"/>
  <c r="BA2985" i="1" s="1"/>
  <c r="BA2986" i="1" s="1"/>
  <c r="BA2987" i="1" s="1"/>
  <c r="BA2988" i="1" s="1"/>
  <c r="BA2989" i="1" s="1"/>
  <c r="BA2990" i="1" s="1"/>
  <c r="BA2991" i="1" s="1"/>
  <c r="BA2992" i="1" s="1"/>
  <c r="BA2993" i="1" s="1"/>
  <c r="BA2994" i="1" s="1"/>
  <c r="BA2995" i="1" s="1"/>
  <c r="BA2996" i="1" s="1"/>
  <c r="BA2997" i="1" s="1"/>
  <c r="BA2998" i="1" s="1"/>
  <c r="BA2999" i="1" s="1"/>
  <c r="BA3000" i="1" s="1"/>
  <c r="BA3001" i="1" s="1"/>
  <c r="BA3002" i="1" s="1"/>
  <c r="BA3003" i="1" s="1"/>
  <c r="BA3004" i="1" s="1"/>
  <c r="BA3005" i="1" s="1"/>
  <c r="BA3006" i="1" s="1"/>
  <c r="BA3007" i="1" s="1"/>
  <c r="BA3008" i="1" s="1"/>
  <c r="BA3009" i="1" s="1"/>
  <c r="BA3010" i="1" s="1"/>
  <c r="BA3011" i="1" s="1"/>
  <c r="BA3012" i="1" s="1"/>
  <c r="BA3013" i="1" s="1"/>
  <c r="BA3014" i="1" s="1"/>
  <c r="BA3015" i="1" s="1"/>
  <c r="BA3016" i="1" s="1"/>
  <c r="BA3017" i="1" s="1"/>
  <c r="BA3018" i="1" s="1"/>
  <c r="BA3019" i="1" s="1"/>
  <c r="BA3020" i="1" s="1"/>
  <c r="BA3021" i="1" s="1"/>
  <c r="BA3022" i="1" s="1"/>
  <c r="BA3023" i="1" s="1"/>
  <c r="BA3024" i="1" s="1"/>
  <c r="BA3025" i="1" s="1"/>
  <c r="BA3026" i="1" s="1"/>
  <c r="BA3027" i="1" s="1"/>
  <c r="BA3028" i="1" s="1"/>
  <c r="BA3029" i="1" s="1"/>
  <c r="BA3030" i="1" s="1"/>
  <c r="BA3031" i="1" s="1"/>
  <c r="BA3032" i="1" s="1"/>
  <c r="BA3033" i="1" s="1"/>
  <c r="BA3034" i="1" s="1"/>
  <c r="BA3035" i="1" s="1"/>
  <c r="BA3036" i="1" s="1"/>
  <c r="BA3037" i="1" s="1"/>
  <c r="BA3038" i="1" s="1"/>
  <c r="BA3039" i="1" s="1"/>
  <c r="BA3040" i="1" s="1"/>
  <c r="BA3041" i="1" s="1"/>
  <c r="BA3042" i="1" s="1"/>
  <c r="BA3043" i="1" s="1"/>
  <c r="BA3044" i="1" s="1"/>
  <c r="BA3045" i="1" s="1"/>
  <c r="BA3046" i="1" s="1"/>
  <c r="BA3047" i="1" s="1"/>
  <c r="BA3048" i="1" s="1"/>
  <c r="BA3049" i="1" s="1"/>
  <c r="BA3050" i="1" s="1"/>
  <c r="BA3051" i="1" s="1"/>
  <c r="BA3052" i="1" s="1"/>
  <c r="BA3053" i="1" s="1"/>
  <c r="BA3054" i="1" s="1"/>
  <c r="BA3055" i="1" s="1"/>
  <c r="BA3056" i="1" s="1"/>
  <c r="BA3057" i="1" s="1"/>
  <c r="BA3058" i="1" s="1"/>
  <c r="BA3059" i="1" s="1"/>
  <c r="BA3060" i="1" s="1"/>
  <c r="BA3061" i="1" s="1"/>
  <c r="BA3062" i="1" s="1"/>
  <c r="BA3063" i="1" s="1"/>
  <c r="BA3064" i="1" s="1"/>
  <c r="BA3065" i="1" s="1"/>
  <c r="BA3066" i="1" s="1"/>
  <c r="BA3067" i="1" s="1"/>
  <c r="BA3068" i="1" s="1"/>
  <c r="BA3069" i="1" s="1"/>
  <c r="BA3070" i="1" s="1"/>
  <c r="BA3071" i="1" s="1"/>
  <c r="BA3072" i="1" s="1"/>
  <c r="BA3073" i="1" s="1"/>
  <c r="BA3074" i="1" s="1"/>
  <c r="BA3075" i="1" s="1"/>
  <c r="BA3076" i="1" s="1"/>
  <c r="BA3077" i="1" s="1"/>
  <c r="BA3078" i="1" s="1"/>
  <c r="BA3079" i="1" s="1"/>
  <c r="BA3080" i="1" s="1"/>
  <c r="BA3081" i="1" s="1"/>
  <c r="BA3082" i="1" s="1"/>
  <c r="BA3083" i="1" s="1"/>
  <c r="BA3084" i="1" s="1"/>
  <c r="AA2" i="1"/>
  <c r="BH3" i="1"/>
  <c r="BH4" i="1" s="1"/>
  <c r="AB2" i="1"/>
  <c r="AC2" i="1" s="1"/>
  <c r="AU269" i="1" l="1"/>
  <c r="V270" i="1"/>
  <c r="AV270" i="1" s="1"/>
  <c r="U270" i="1"/>
  <c r="AN498" i="1"/>
  <c r="AR498" i="1" s="1"/>
  <c r="AS498" i="1"/>
  <c r="AU535" i="1"/>
  <c r="V536" i="1"/>
  <c r="AV536" i="1" s="1"/>
  <c r="U536" i="1"/>
  <c r="AU536" i="1" s="1"/>
  <c r="AS520" i="1"/>
  <c r="AN520" i="1"/>
  <c r="AR520" i="1" s="1"/>
  <c r="AO521" i="1"/>
  <c r="AP259" i="1"/>
  <c r="AN87" i="1"/>
  <c r="AR87" i="1" s="1"/>
  <c r="AS87" i="1"/>
  <c r="AO88" i="1"/>
  <c r="AN821" i="1"/>
  <c r="AR821" i="1" s="1"/>
  <c r="AS821" i="1"/>
  <c r="AP657" i="1"/>
  <c r="AS555" i="1"/>
  <c r="AN555" i="1"/>
  <c r="AR555" i="1" s="1"/>
  <c r="AS206" i="1"/>
  <c r="AN206" i="1"/>
  <c r="AR206" i="1" s="1"/>
  <c r="AO207" i="1"/>
  <c r="AN400" i="1"/>
  <c r="AR400" i="1" s="1"/>
  <c r="AS400" i="1"/>
  <c r="AO401" i="1"/>
  <c r="AS490" i="1"/>
  <c r="AN490" i="1"/>
  <c r="AR490" i="1" s="1"/>
  <c r="AU385" i="1"/>
  <c r="U386" i="1"/>
  <c r="V386" i="1"/>
  <c r="AV386" i="1" s="1"/>
  <c r="AS340" i="1"/>
  <c r="AN340" i="1"/>
  <c r="AR340" i="1" s="1"/>
  <c r="AO341" i="1"/>
  <c r="AN606" i="1"/>
  <c r="AR606" i="1" s="1"/>
  <c r="AS606" i="1"/>
  <c r="AU407" i="1"/>
  <c r="U408" i="1"/>
  <c r="V408" i="1"/>
  <c r="AV408" i="1" s="1"/>
  <c r="BC36" i="1"/>
  <c r="BU35" i="1"/>
  <c r="BT35" i="1" s="1"/>
  <c r="BB47" i="1"/>
  <c r="BB48" i="1" s="1"/>
  <c r="BB49" i="1" s="1"/>
  <c r="BB50" i="1" s="1"/>
  <c r="BB51" i="1" s="1"/>
  <c r="BB52" i="1" s="1"/>
  <c r="BB53" i="1" s="1"/>
  <c r="BB54" i="1" s="1"/>
  <c r="BB55" i="1" s="1"/>
  <c r="BB56" i="1" s="1"/>
  <c r="AU585" i="1"/>
  <c r="U586" i="1"/>
  <c r="V586" i="1"/>
  <c r="AV586" i="1" s="1"/>
  <c r="AN718" i="1"/>
  <c r="AR718" i="1" s="1"/>
  <c r="AS718" i="1"/>
  <c r="AN428" i="1"/>
  <c r="AR428" i="1" s="1"/>
  <c r="AS428" i="1"/>
  <c r="AO429" i="1"/>
  <c r="BD19" i="1"/>
  <c r="BU18" i="1"/>
  <c r="BT18" i="1" s="1"/>
  <c r="V173" i="1"/>
  <c r="AV173" i="1" s="1"/>
  <c r="U173" i="1"/>
  <c r="AU173" i="1" s="1"/>
  <c r="U605" i="1"/>
  <c r="AU605" i="1" s="1"/>
  <c r="V605" i="1"/>
  <c r="AV605" i="1" s="1"/>
  <c r="U56" i="1"/>
  <c r="AU56" i="1" s="1"/>
  <c r="V56" i="1"/>
  <c r="AV56" i="1" s="1"/>
  <c r="U637" i="1"/>
  <c r="AU637" i="1" s="1"/>
  <c r="V637" i="1"/>
  <c r="AV637" i="1" s="1"/>
  <c r="V253" i="1"/>
  <c r="AV253" i="1" s="1"/>
  <c r="U253" i="1"/>
  <c r="AU253" i="1" s="1"/>
  <c r="U448" i="1"/>
  <c r="AU448" i="1" s="1"/>
  <c r="V448" i="1"/>
  <c r="AV448" i="1" s="1"/>
  <c r="U821" i="1"/>
  <c r="AU821" i="1" s="1"/>
  <c r="V821" i="1"/>
  <c r="AV821" i="1" s="1"/>
  <c r="V499" i="1"/>
  <c r="AV499" i="1" s="1"/>
  <c r="U499" i="1"/>
  <c r="AU499" i="1" s="1"/>
  <c r="U320" i="1"/>
  <c r="AU320" i="1" s="1"/>
  <c r="V320" i="1"/>
  <c r="AV320" i="1" s="1"/>
  <c r="V675" i="1"/>
  <c r="AV675" i="1" s="1"/>
  <c r="U675" i="1"/>
  <c r="AU675" i="1" s="1"/>
  <c r="U545" i="1"/>
  <c r="AU545" i="1" s="1"/>
  <c r="V545" i="1"/>
  <c r="AV545" i="1" s="1"/>
  <c r="U826" i="1"/>
  <c r="AU826" i="1" s="1"/>
  <c r="V826" i="1"/>
  <c r="AV826" i="1" s="1"/>
  <c r="V283" i="1"/>
  <c r="AV283" i="1" s="1"/>
  <c r="U283" i="1"/>
  <c r="AU283" i="1" s="1"/>
  <c r="U217" i="1"/>
  <c r="AU217" i="1" s="1"/>
  <c r="V217" i="1"/>
  <c r="AV217" i="1" s="1"/>
  <c r="V806" i="1"/>
  <c r="AV806" i="1" s="1"/>
  <c r="U806" i="1"/>
  <c r="AU806" i="1" s="1"/>
  <c r="V144" i="1"/>
  <c r="AV144" i="1" s="1"/>
  <c r="U144" i="1"/>
  <c r="AU144" i="1" s="1"/>
  <c r="V401" i="1"/>
  <c r="AV401" i="1" s="1"/>
  <c r="U401" i="1"/>
  <c r="AU401" i="1" s="1"/>
  <c r="U657" i="1"/>
  <c r="AU657" i="1" s="1"/>
  <c r="V657" i="1"/>
  <c r="AV657" i="1" s="1"/>
  <c r="V242" i="1"/>
  <c r="AV242" i="1" s="1"/>
  <c r="U242" i="1"/>
  <c r="AU242" i="1" s="1"/>
  <c r="U687" i="1"/>
  <c r="AU687" i="1" s="1"/>
  <c r="V687" i="1"/>
  <c r="AV687" i="1" s="1"/>
  <c r="U699" i="1"/>
  <c r="AU699" i="1" s="1"/>
  <c r="V699" i="1"/>
  <c r="AV699" i="1" s="1"/>
  <c r="V94" i="1"/>
  <c r="AV94" i="1" s="1"/>
  <c r="U94" i="1"/>
  <c r="AU94" i="1" s="1"/>
  <c r="U192" i="1"/>
  <c r="AU192" i="1" s="1"/>
  <c r="V192" i="1"/>
  <c r="AV192" i="1" s="1"/>
  <c r="U719" i="1"/>
  <c r="AU719" i="1" s="1"/>
  <c r="V719" i="1"/>
  <c r="AV719" i="1" s="1"/>
  <c r="U35" i="1"/>
  <c r="AU35" i="1" s="1"/>
  <c r="V35" i="1"/>
  <c r="AV35" i="1" s="1"/>
  <c r="U488" i="1"/>
  <c r="AU488" i="1" s="1"/>
  <c r="V488" i="1"/>
  <c r="AV488" i="1" s="1"/>
  <c r="V753" i="1"/>
  <c r="AV753" i="1" s="1"/>
  <c r="U753" i="1"/>
  <c r="AU753" i="1" s="1"/>
  <c r="AJ2" i="1"/>
  <c r="AK2" i="1"/>
  <c r="AQ2" i="1"/>
  <c r="AO2" i="1"/>
  <c r="AP2" i="1"/>
  <c r="AJ4" i="8"/>
  <c r="AK4" i="8"/>
  <c r="AU270" i="1" l="1"/>
  <c r="U271" i="1"/>
  <c r="AU271" i="1" s="1"/>
  <c r="V271" i="1"/>
  <c r="AV271" i="1" s="1"/>
  <c r="AU586" i="1"/>
  <c r="U587" i="1"/>
  <c r="AU587" i="1" s="1"/>
  <c r="V587" i="1"/>
  <c r="AV587" i="1" s="1"/>
  <c r="AS401" i="1"/>
  <c r="AN401" i="1"/>
  <c r="AR401" i="1" s="1"/>
  <c r="AU386" i="1"/>
  <c r="U387" i="1"/>
  <c r="AU387" i="1" s="1"/>
  <c r="V387" i="1"/>
  <c r="AV387" i="1" s="1"/>
  <c r="BB57" i="1"/>
  <c r="BC37" i="1"/>
  <c r="BC38" i="1" s="1"/>
  <c r="BC39" i="1" s="1"/>
  <c r="BU36" i="1"/>
  <c r="BT36" i="1" s="1"/>
  <c r="AN341" i="1"/>
  <c r="AR341" i="1" s="1"/>
  <c r="AS341" i="1"/>
  <c r="AN521" i="1"/>
  <c r="AR521" i="1" s="1"/>
  <c r="AS521" i="1"/>
  <c r="AN207" i="1"/>
  <c r="AR207" i="1" s="1"/>
  <c r="AS207" i="1"/>
  <c r="AO208" i="1"/>
  <c r="AS429" i="1"/>
  <c r="AN429" i="1"/>
  <c r="AR429" i="1" s="1"/>
  <c r="AO430" i="1"/>
  <c r="AU408" i="1"/>
  <c r="V409" i="1"/>
  <c r="AV409" i="1" s="1"/>
  <c r="U409" i="1"/>
  <c r="AS88" i="1"/>
  <c r="AN88" i="1"/>
  <c r="AR88" i="1" s="1"/>
  <c r="BD20" i="1"/>
  <c r="BD21" i="1" s="1"/>
  <c r="BU19" i="1"/>
  <c r="BT19" i="1" s="1"/>
  <c r="V254" i="1"/>
  <c r="AV254" i="1" s="1"/>
  <c r="U254" i="1"/>
  <c r="AU254" i="1" s="1"/>
  <c r="U827" i="1"/>
  <c r="AU827" i="1" s="1"/>
  <c r="V827" i="1"/>
  <c r="AV827" i="1" s="1"/>
  <c r="U638" i="1"/>
  <c r="AU638" i="1" s="1"/>
  <c r="V638" i="1"/>
  <c r="AV638" i="1" s="1"/>
  <c r="V500" i="1"/>
  <c r="AV500" i="1" s="1"/>
  <c r="U500" i="1"/>
  <c r="AU500" i="1" s="1"/>
  <c r="U193" i="1"/>
  <c r="AU193" i="1" s="1"/>
  <c r="V193" i="1"/>
  <c r="AV193" i="1" s="1"/>
  <c r="V449" i="1"/>
  <c r="AV449" i="1" s="1"/>
  <c r="U449" i="1"/>
  <c r="AU449" i="1" s="1"/>
  <c r="V676" i="1"/>
  <c r="AV676" i="1" s="1"/>
  <c r="U676" i="1"/>
  <c r="AU676" i="1" s="1"/>
  <c r="U606" i="1"/>
  <c r="AU606" i="1" s="1"/>
  <c r="V606" i="1"/>
  <c r="AV606" i="1" s="1"/>
  <c r="U243" i="1"/>
  <c r="AU243" i="1" s="1"/>
  <c r="V243" i="1"/>
  <c r="AV243" i="1" s="1"/>
  <c r="V95" i="1"/>
  <c r="AV95" i="1" s="1"/>
  <c r="U95" i="1"/>
  <c r="AU95" i="1" s="1"/>
  <c r="U700" i="1"/>
  <c r="AU700" i="1" s="1"/>
  <c r="V700" i="1"/>
  <c r="AV700" i="1" s="1"/>
  <c r="U489" i="1"/>
  <c r="AU489" i="1" s="1"/>
  <c r="V489" i="1"/>
  <c r="AV489" i="1" s="1"/>
  <c r="U57" i="1"/>
  <c r="AU57" i="1" s="1"/>
  <c r="V57" i="1"/>
  <c r="AV57" i="1" s="1"/>
  <c r="V720" i="1"/>
  <c r="AV720" i="1" s="1"/>
  <c r="U720" i="1"/>
  <c r="AU720" i="1" s="1"/>
  <c r="U321" i="1"/>
  <c r="AU321" i="1" s="1"/>
  <c r="V321" i="1"/>
  <c r="AV321" i="1" s="1"/>
  <c r="AS4" i="8"/>
  <c r="AO4" i="8"/>
  <c r="AN4" i="8"/>
  <c r="AP4" i="8" s="1"/>
  <c r="AX4" i="8" s="1"/>
  <c r="AW4" i="8" s="1"/>
  <c r="AS2" i="1"/>
  <c r="AN2" i="1"/>
  <c r="AR2" i="1" s="1"/>
  <c r="AU409" i="1" l="1"/>
  <c r="U410" i="1"/>
  <c r="V410" i="1"/>
  <c r="AV410" i="1" s="1"/>
  <c r="BB58" i="1"/>
  <c r="BB59" i="1" s="1"/>
  <c r="BB60" i="1" s="1"/>
  <c r="AS208" i="1"/>
  <c r="AN208" i="1"/>
  <c r="AR208" i="1" s="1"/>
  <c r="AO209" i="1"/>
  <c r="AS430" i="1"/>
  <c r="AN430" i="1"/>
  <c r="AR430" i="1" s="1"/>
  <c r="AO431" i="1"/>
  <c r="BC40" i="1"/>
  <c r="BU39" i="1"/>
  <c r="BT39" i="1" s="1"/>
  <c r="BD22" i="1"/>
  <c r="BU21" i="1"/>
  <c r="BT21" i="1" s="1"/>
  <c r="U721" i="1"/>
  <c r="AU721" i="1" s="1"/>
  <c r="V721" i="1"/>
  <c r="AV721" i="1" s="1"/>
  <c r="U677" i="1"/>
  <c r="AU677" i="1" s="1"/>
  <c r="V677" i="1"/>
  <c r="AV677" i="1" s="1"/>
  <c r="U501" i="1"/>
  <c r="AU501" i="1" s="1"/>
  <c r="V501" i="1"/>
  <c r="AV501" i="1" s="1"/>
  <c r="U244" i="1"/>
  <c r="AU244" i="1" s="1"/>
  <c r="V244" i="1"/>
  <c r="AV244" i="1" s="1"/>
  <c r="V255" i="1"/>
  <c r="AV255" i="1" s="1"/>
  <c r="U255" i="1"/>
  <c r="AU255" i="1" s="1"/>
  <c r="U58" i="1"/>
  <c r="AU58" i="1" s="1"/>
  <c r="V58" i="1"/>
  <c r="AV58" i="1" s="1"/>
  <c r="V490" i="1"/>
  <c r="AV490" i="1" s="1"/>
  <c r="U490" i="1"/>
  <c r="AU490" i="1" s="1"/>
  <c r="U701" i="1"/>
  <c r="AU701" i="1" s="1"/>
  <c r="V701" i="1"/>
  <c r="AV701" i="1" s="1"/>
  <c r="AR4" i="8"/>
  <c r="AV4" i="8"/>
  <c r="AY4" i="8" s="1"/>
  <c r="AQ4" i="8"/>
  <c r="AC3" i="1"/>
  <c r="AO4" i="1" l="1"/>
  <c r="AJ4" i="1"/>
  <c r="AJ5" i="1" s="1"/>
  <c r="AK4" i="1"/>
  <c r="AK5" i="1" s="1"/>
  <c r="AQ4" i="1"/>
  <c r="AQ5" i="1" s="1"/>
  <c r="AP4" i="1"/>
  <c r="AP5" i="1" s="1"/>
  <c r="AS431" i="1"/>
  <c r="AN431" i="1"/>
  <c r="AR431" i="1" s="1"/>
  <c r="AO432" i="1"/>
  <c r="AS209" i="1"/>
  <c r="AN209" i="1"/>
  <c r="AR209" i="1" s="1"/>
  <c r="BC41" i="1"/>
  <c r="BC42" i="1" s="1"/>
  <c r="BU40" i="1"/>
  <c r="BT40" i="1" s="1"/>
  <c r="AU410" i="1"/>
  <c r="U411" i="1"/>
  <c r="AU411" i="1" s="1"/>
  <c r="V411" i="1"/>
  <c r="AV411" i="1" s="1"/>
  <c r="BB61" i="1"/>
  <c r="BB62" i="1" s="1"/>
  <c r="BB63" i="1" s="1"/>
  <c r="BB64" i="1" s="1"/>
  <c r="BB65" i="1" s="1"/>
  <c r="BB66" i="1" s="1"/>
  <c r="BB67" i="1" s="1"/>
  <c r="BB68" i="1" s="1"/>
  <c r="BB69" i="1" s="1"/>
  <c r="BB70" i="1" s="1"/>
  <c r="BB71" i="1" s="1"/>
  <c r="BB72" i="1" s="1"/>
  <c r="BB73" i="1" s="1"/>
  <c r="BB74" i="1" s="1"/>
  <c r="BB75" i="1" s="1"/>
  <c r="BB76" i="1" s="1"/>
  <c r="BB77" i="1" s="1"/>
  <c r="BD23" i="1"/>
  <c r="BD24" i="1" s="1"/>
  <c r="BU22" i="1"/>
  <c r="BT22" i="1" s="1"/>
  <c r="U59" i="1"/>
  <c r="AU59" i="1" s="1"/>
  <c r="V59" i="1"/>
  <c r="AV59" i="1" s="1"/>
  <c r="U256" i="1"/>
  <c r="AU256" i="1" s="1"/>
  <c r="V256" i="1"/>
  <c r="AV256" i="1" s="1"/>
  <c r="U502" i="1"/>
  <c r="AU502" i="1" s="1"/>
  <c r="V502" i="1"/>
  <c r="AV502" i="1" s="1"/>
  <c r="U722" i="1"/>
  <c r="AU722" i="1" s="1"/>
  <c r="V722" i="1"/>
  <c r="AV722" i="1" s="1"/>
  <c r="BU2" i="1"/>
  <c r="BT2" i="1" s="1"/>
  <c r="BC43" i="1" l="1"/>
  <c r="BU42" i="1"/>
  <c r="BT42" i="1" s="1"/>
  <c r="BB78" i="1"/>
  <c r="BB79" i="1" s="1"/>
  <c r="BB80" i="1" s="1"/>
  <c r="BB81" i="1" s="1"/>
  <c r="BB82" i="1" s="1"/>
  <c r="BB83" i="1" s="1"/>
  <c r="BB84" i="1" s="1"/>
  <c r="BB85" i="1" s="1"/>
  <c r="BB86" i="1" s="1"/>
  <c r="BB87" i="1" s="1"/>
  <c r="BB88" i="1" s="1"/>
  <c r="BB89" i="1" s="1"/>
  <c r="BB90" i="1" s="1"/>
  <c r="BB91" i="1" s="1"/>
  <c r="BB92" i="1" s="1"/>
  <c r="BB93" i="1" s="1"/>
  <c r="BB94" i="1" s="1"/>
  <c r="BB95" i="1" s="1"/>
  <c r="BB96" i="1" s="1"/>
  <c r="BB97" i="1" s="1"/>
  <c r="BB98" i="1" s="1"/>
  <c r="AN432" i="1"/>
  <c r="AR432" i="1" s="1"/>
  <c r="AS432" i="1"/>
  <c r="AN4" i="1"/>
  <c r="AR4" i="1" s="1"/>
  <c r="AS4" i="1"/>
  <c r="AO5" i="1"/>
  <c r="BD25" i="1"/>
  <c r="BD26" i="1" s="1"/>
  <c r="BU24" i="1"/>
  <c r="BT24" i="1" s="1"/>
  <c r="V60" i="1"/>
  <c r="AV60" i="1" s="1"/>
  <c r="U60" i="1"/>
  <c r="AU60" i="1" s="1"/>
  <c r="BK4" i="1"/>
  <c r="BL4" i="1" s="1"/>
  <c r="BJ4" i="1"/>
  <c r="AK3" i="8"/>
  <c r="AG3" i="8"/>
  <c r="BB99" i="1" l="1"/>
  <c r="BB100" i="1" s="1"/>
  <c r="BB101" i="1" s="1"/>
  <c r="BB102" i="1" s="1"/>
  <c r="BB103" i="1" s="1"/>
  <c r="BB104" i="1" s="1"/>
  <c r="BB105" i="1" s="1"/>
  <c r="AN5" i="1"/>
  <c r="AR5" i="1" s="1"/>
  <c r="BU5" i="1" s="1"/>
  <c r="BT5" i="1" s="1"/>
  <c r="AS5" i="1"/>
  <c r="BC44" i="1"/>
  <c r="BU43" i="1"/>
  <c r="BT43" i="1" s="1"/>
  <c r="BD27" i="1"/>
  <c r="BU26" i="1"/>
  <c r="BT26" i="1" s="1"/>
  <c r="V61" i="1"/>
  <c r="AV61" i="1" s="1"/>
  <c r="U61" i="1"/>
  <c r="AU61" i="1" s="1"/>
  <c r="AJ3" i="8"/>
  <c r="AO3" i="8" s="1"/>
  <c r="AV3" i="8" s="1"/>
  <c r="AY3" i="8" s="1"/>
  <c r="AI3" i="8"/>
  <c r="AT2" i="1"/>
  <c r="BP2" i="1"/>
  <c r="BQ2" i="1" s="1"/>
  <c r="BC45" i="1" l="1"/>
  <c r="BC46" i="1" s="1"/>
  <c r="BU44" i="1"/>
  <c r="BT44" i="1" s="1"/>
  <c r="BB106" i="1"/>
  <c r="BB107" i="1" s="1"/>
  <c r="BB108" i="1" s="1"/>
  <c r="BB109" i="1" s="1"/>
  <c r="BB110" i="1" s="1"/>
  <c r="BB111" i="1" s="1"/>
  <c r="BB112" i="1" s="1"/>
  <c r="BB113" i="1" s="1"/>
  <c r="BB114" i="1" s="1"/>
  <c r="BB115" i="1" s="1"/>
  <c r="BB116" i="1" s="1"/>
  <c r="BB117" i="1" s="1"/>
  <c r="BB118" i="1" s="1"/>
  <c r="BB119" i="1" s="1"/>
  <c r="BB120" i="1" s="1"/>
  <c r="BB121" i="1" s="1"/>
  <c r="BB122" i="1" s="1"/>
  <c r="BB123" i="1" s="1"/>
  <c r="BB124" i="1" s="1"/>
  <c r="BB125" i="1" s="1"/>
  <c r="BB126" i="1" s="1"/>
  <c r="BB127" i="1" s="1"/>
  <c r="BB128" i="1" s="1"/>
  <c r="BB129" i="1" s="1"/>
  <c r="BB130" i="1" s="1"/>
  <c r="BB131" i="1" s="1"/>
  <c r="BB132" i="1" s="1"/>
  <c r="BB133" i="1" s="1"/>
  <c r="BB134" i="1" s="1"/>
  <c r="BD28" i="1"/>
  <c r="BD29" i="1" s="1"/>
  <c r="BD30" i="1" s="1"/>
  <c r="BD31" i="1" s="1"/>
  <c r="BU27" i="1"/>
  <c r="BT27" i="1" s="1"/>
  <c r="BU4" i="1"/>
  <c r="V62" i="1"/>
  <c r="AV62" i="1" s="1"/>
  <c r="U62" i="1"/>
  <c r="AU62" i="1" s="1"/>
  <c r="BS4" i="1"/>
  <c r="BR4" i="1" s="1"/>
  <c r="BN4" i="1"/>
  <c r="BO4" i="1" s="1"/>
  <c r="BP4" i="1" s="1"/>
  <c r="BQ4" i="1" s="1"/>
  <c r="BA3" i="8"/>
  <c r="BA4" i="8"/>
  <c r="BB4" i="8" s="1"/>
  <c r="BC4" i="8" s="1"/>
  <c r="AS3" i="8"/>
  <c r="AN3" i="8"/>
  <c r="AP3" i="8" s="1"/>
  <c r="AX3" i="8" s="1"/>
  <c r="AW3" i="8" s="1"/>
  <c r="AQ3" i="8"/>
  <c r="BS3" i="1"/>
  <c r="BR3" i="1" s="1"/>
  <c r="BB2" i="8"/>
  <c r="BN3" i="1"/>
  <c r="BB135" i="1" l="1"/>
  <c r="BB136" i="1" s="1"/>
  <c r="BB137" i="1" s="1"/>
  <c r="BC47" i="1"/>
  <c r="BC48" i="1" s="1"/>
  <c r="BU46" i="1"/>
  <c r="BT46" i="1" s="1"/>
  <c r="BD32" i="1"/>
  <c r="BD33" i="1" s="1"/>
  <c r="BU31" i="1"/>
  <c r="BT31" i="1" s="1"/>
  <c r="BT4" i="1"/>
  <c r="BB3" i="8"/>
  <c r="BC3" i="8" s="1"/>
  <c r="AR3" i="8"/>
  <c r="AT3" i="1"/>
  <c r="AK2" i="8"/>
  <c r="AJ2" i="8"/>
  <c r="AM2" i="8"/>
  <c r="AL2" i="8"/>
  <c r="AH2" i="8"/>
  <c r="BJ3" i="1"/>
  <c r="BC49" i="1" l="1"/>
  <c r="BC50" i="1" s="1"/>
  <c r="BU48" i="1"/>
  <c r="BT48" i="1" s="1"/>
  <c r="BB138" i="1"/>
  <c r="BB139" i="1" s="1"/>
  <c r="BB140" i="1" s="1"/>
  <c r="BB141" i="1" s="1"/>
  <c r="BB142" i="1" s="1"/>
  <c r="BB143" i="1" s="1"/>
  <c r="BB144" i="1" s="1"/>
  <c r="BB145" i="1" s="1"/>
  <c r="BD34" i="1"/>
  <c r="BD35" i="1" s="1"/>
  <c r="BD36" i="1" s="1"/>
  <c r="BD37" i="1" s="1"/>
  <c r="BU33" i="1"/>
  <c r="BT33" i="1" s="1"/>
  <c r="AO2" i="8"/>
  <c r="AV2" i="8" s="1"/>
  <c r="AY2" i="8" s="1"/>
  <c r="AN2" i="8"/>
  <c r="AP2" i="8" s="1"/>
  <c r="AX2" i="8" s="1"/>
  <c r="AW2" i="8" s="1"/>
  <c r="AI2" i="8"/>
  <c r="BC2" i="8" s="1"/>
  <c r="AS2" i="8"/>
  <c r="AQ2" i="8"/>
  <c r="BC51" i="1" l="1"/>
  <c r="BU50" i="1"/>
  <c r="BT50" i="1" s="1"/>
  <c r="BB146" i="1"/>
  <c r="BB147" i="1" s="1"/>
  <c r="BB148" i="1" s="1"/>
  <c r="BB149" i="1" s="1"/>
  <c r="BB150" i="1" s="1"/>
  <c r="BB151" i="1" s="1"/>
  <c r="BB152" i="1" s="1"/>
  <c r="BB153" i="1" s="1"/>
  <c r="BB154" i="1" s="1"/>
  <c r="BB155" i="1" s="1"/>
  <c r="BD38" i="1"/>
  <c r="BU37" i="1"/>
  <c r="BT37" i="1" s="1"/>
  <c r="AR2" i="8"/>
  <c r="BB156" i="1" l="1"/>
  <c r="BB157" i="1" s="1"/>
  <c r="BB158" i="1" s="1"/>
  <c r="BC52" i="1"/>
  <c r="BU51" i="1"/>
  <c r="BT51" i="1" s="1"/>
  <c r="BD39" i="1"/>
  <c r="BD40" i="1" s="1"/>
  <c r="BD41" i="1" s="1"/>
  <c r="BU38" i="1"/>
  <c r="BT38" i="1" s="1"/>
  <c r="BK3" i="1"/>
  <c r="BC53" i="1" l="1"/>
  <c r="BU52" i="1"/>
  <c r="BT52" i="1" s="1"/>
  <c r="BB159" i="1"/>
  <c r="BB160" i="1" s="1"/>
  <c r="BB161" i="1" s="1"/>
  <c r="BB162" i="1" s="1"/>
  <c r="BB163" i="1" s="1"/>
  <c r="BB164" i="1" s="1"/>
  <c r="BB165" i="1" s="1"/>
  <c r="BB166" i="1" s="1"/>
  <c r="BB167" i="1" s="1"/>
  <c r="BB168" i="1" s="1"/>
  <c r="BB169" i="1" s="1"/>
  <c r="BB170" i="1" s="1"/>
  <c r="BB171" i="1" s="1"/>
  <c r="BD42" i="1"/>
  <c r="BD43" i="1" s="1"/>
  <c r="BD44" i="1" s="1"/>
  <c r="BD45" i="1" s="1"/>
  <c r="BU41" i="1"/>
  <c r="BT41" i="1" s="1"/>
  <c r="BL3" i="1"/>
  <c r="BI3" i="1" a="1"/>
  <c r="BI3" i="1" s="1"/>
  <c r="BI4" i="1" s="1" a="1"/>
  <c r="BI4" i="1" s="1"/>
  <c r="BI5" i="1" s="1" a="1"/>
  <c r="BI5" i="1" s="1"/>
  <c r="BI6" i="1" s="1" a="1"/>
  <c r="BI6" i="1" s="1"/>
  <c r="BI7" i="1" s="1" a="1"/>
  <c r="BI7" i="1" s="1"/>
  <c r="BI8" i="1" s="1" a="1"/>
  <c r="BI8" i="1" s="1"/>
  <c r="BI9" i="1" s="1" a="1"/>
  <c r="BI9" i="1" s="1"/>
  <c r="BI10" i="1" s="1" a="1"/>
  <c r="BI10" i="1" s="1"/>
  <c r="BI11" i="1" s="1" a="1"/>
  <c r="BI11" i="1" s="1"/>
  <c r="BI12" i="1" s="1" a="1"/>
  <c r="BI12" i="1" s="1"/>
  <c r="BI13" i="1" s="1" a="1"/>
  <c r="BI13" i="1" s="1"/>
  <c r="BI14" i="1" s="1" a="1"/>
  <c r="BI14" i="1" s="1"/>
  <c r="BI15" i="1" s="1" a="1"/>
  <c r="BI15" i="1" s="1"/>
  <c r="BI16" i="1" s="1" a="1"/>
  <c r="BI16" i="1" s="1"/>
  <c r="BI17" i="1" s="1" a="1"/>
  <c r="BI17" i="1" s="1"/>
  <c r="BI18" i="1" s="1" a="1"/>
  <c r="BI18" i="1" s="1"/>
  <c r="BI19" i="1" s="1" a="1"/>
  <c r="BI19" i="1" s="1"/>
  <c r="BI20" i="1" s="1" a="1"/>
  <c r="BI20" i="1" s="1"/>
  <c r="BI21" i="1" s="1" a="1"/>
  <c r="BI21" i="1" s="1"/>
  <c r="BI22" i="1" s="1" a="1"/>
  <c r="BI22" i="1" s="1"/>
  <c r="BI23" i="1" s="1" a="1"/>
  <c r="BI23" i="1" s="1"/>
  <c r="BI24" i="1" s="1" a="1"/>
  <c r="BI24" i="1" s="1"/>
  <c r="BI25" i="1" s="1" a="1"/>
  <c r="BI25" i="1" s="1"/>
  <c r="BI26" i="1" s="1" a="1"/>
  <c r="BI26" i="1" s="1"/>
  <c r="BI27" i="1" s="1" a="1"/>
  <c r="BI27" i="1" s="1"/>
  <c r="BI28" i="1" s="1" a="1"/>
  <c r="BI28" i="1" s="1"/>
  <c r="BI29" i="1" s="1" a="1"/>
  <c r="BI29" i="1" s="1"/>
  <c r="BI30" i="1" s="1" a="1"/>
  <c r="BI30" i="1" s="1"/>
  <c r="BI31" i="1" s="1" a="1"/>
  <c r="BI31" i="1" s="1"/>
  <c r="BI32" i="1" s="1" a="1"/>
  <c r="BI32" i="1" s="1"/>
  <c r="BI33" i="1" s="1" a="1"/>
  <c r="BI33" i="1" s="1"/>
  <c r="BI34" i="1" s="1" a="1"/>
  <c r="BI34" i="1" s="1"/>
  <c r="BI35" i="1" s="1" a="1"/>
  <c r="BI35" i="1" s="1"/>
  <c r="BI36" i="1" s="1" a="1"/>
  <c r="BI36" i="1" s="1"/>
  <c r="BI37" i="1" s="1" a="1"/>
  <c r="BI37" i="1" s="1"/>
  <c r="BI38" i="1" s="1" a="1"/>
  <c r="BI38" i="1" s="1"/>
  <c r="BI39" i="1" s="1" a="1"/>
  <c r="BI39" i="1" s="1"/>
  <c r="BI40" i="1" s="1" a="1"/>
  <c r="BI40" i="1" s="1"/>
  <c r="BI41" i="1" s="1" a="1"/>
  <c r="BI41" i="1" s="1"/>
  <c r="BI42" i="1" s="1" a="1"/>
  <c r="BI42" i="1" s="1"/>
  <c r="BI43" i="1" s="1" a="1"/>
  <c r="BI43" i="1" s="1"/>
  <c r="BI44" i="1" s="1" a="1"/>
  <c r="BI44" i="1" s="1"/>
  <c r="BI45" i="1" s="1" a="1"/>
  <c r="BI45" i="1" s="1"/>
  <c r="BI46" i="1" s="1" a="1"/>
  <c r="BI46" i="1" s="1"/>
  <c r="BI47" i="1" s="1" a="1"/>
  <c r="BI47" i="1" s="1"/>
  <c r="BI48" i="1" s="1" a="1"/>
  <c r="BI48" i="1" s="1"/>
  <c r="BI49" i="1" s="1" a="1"/>
  <c r="BI49" i="1" s="1"/>
  <c r="BI50" i="1" s="1" a="1"/>
  <c r="BI50" i="1" s="1"/>
  <c r="BI51" i="1" s="1" a="1"/>
  <c r="BI51" i="1" s="1"/>
  <c r="BI52" i="1" s="1" a="1"/>
  <c r="BI52" i="1" s="1"/>
  <c r="BI53" i="1" s="1" a="1"/>
  <c r="BI53" i="1" s="1"/>
  <c r="BI54" i="1" s="1" a="1"/>
  <c r="BI54" i="1" s="1"/>
  <c r="BI55" i="1" s="1" a="1"/>
  <c r="BI55" i="1" s="1"/>
  <c r="BI56" i="1" s="1" a="1"/>
  <c r="BI56" i="1" s="1"/>
  <c r="BI57" i="1" s="1" a="1"/>
  <c r="BI57" i="1" s="1"/>
  <c r="BI58" i="1" s="1" a="1"/>
  <c r="BI58" i="1" s="1"/>
  <c r="BI59" i="1" s="1" a="1"/>
  <c r="BI59" i="1" s="1"/>
  <c r="BI60" i="1" s="1" a="1"/>
  <c r="BI60" i="1" s="1"/>
  <c r="BI61" i="1" s="1" a="1"/>
  <c r="BI61" i="1" s="1"/>
  <c r="BI62" i="1" s="1" a="1"/>
  <c r="BI62" i="1" s="1"/>
  <c r="BI63" i="1" s="1" a="1"/>
  <c r="BI63" i="1" s="1"/>
  <c r="BI64" i="1" s="1" a="1"/>
  <c r="BI64" i="1" s="1"/>
  <c r="BI65" i="1" s="1" a="1"/>
  <c r="BI65" i="1" s="1"/>
  <c r="BI66" i="1" s="1" a="1"/>
  <c r="BI66" i="1" s="1"/>
  <c r="BI67" i="1" s="1" a="1"/>
  <c r="BI67" i="1" s="1"/>
  <c r="BI68" i="1" s="1" a="1"/>
  <c r="BI68" i="1" s="1"/>
  <c r="BI69" i="1" s="1" a="1"/>
  <c r="BI69" i="1" s="1"/>
  <c r="BI70" i="1" s="1" a="1"/>
  <c r="BI70" i="1" s="1"/>
  <c r="BI71" i="1" s="1" a="1"/>
  <c r="BI71" i="1" s="1"/>
  <c r="BI72" i="1" s="1" a="1"/>
  <c r="BI72" i="1" s="1"/>
  <c r="BI73" i="1" s="1" a="1"/>
  <c r="BI73" i="1" s="1"/>
  <c r="BI74" i="1" s="1" a="1"/>
  <c r="BI74" i="1" s="1"/>
  <c r="BI75" i="1" s="1" a="1"/>
  <c r="BI75" i="1" s="1"/>
  <c r="BI76" i="1" s="1" a="1"/>
  <c r="BI76" i="1" s="1"/>
  <c r="BI77" i="1" s="1" a="1"/>
  <c r="BI77" i="1" s="1"/>
  <c r="BI78" i="1" s="1" a="1"/>
  <c r="BI78" i="1" s="1"/>
  <c r="BI79" i="1" s="1" a="1"/>
  <c r="BI79" i="1" s="1"/>
  <c r="BI80" i="1" s="1" a="1"/>
  <c r="BI80" i="1" s="1"/>
  <c r="BI81" i="1" s="1" a="1"/>
  <c r="BI81" i="1" s="1"/>
  <c r="BI82" i="1" s="1" a="1"/>
  <c r="BI82" i="1" s="1"/>
  <c r="BI83" i="1" s="1" a="1"/>
  <c r="BI83" i="1" s="1"/>
  <c r="BI84" i="1" s="1" a="1"/>
  <c r="BI84" i="1" s="1"/>
  <c r="BI85" i="1" s="1" a="1"/>
  <c r="BI85" i="1" s="1"/>
  <c r="BI86" i="1" s="1" a="1"/>
  <c r="BI86" i="1" s="1"/>
  <c r="BI87" i="1" s="1" a="1"/>
  <c r="BI87" i="1" s="1"/>
  <c r="BI88" i="1" s="1" a="1"/>
  <c r="BI88" i="1" s="1"/>
  <c r="BI89" i="1" s="1" a="1"/>
  <c r="BI89" i="1" s="1"/>
  <c r="BI90" i="1" s="1" a="1"/>
  <c r="BI90" i="1" s="1"/>
  <c r="BI91" i="1" s="1" a="1"/>
  <c r="BI91" i="1" s="1"/>
  <c r="BI92" i="1" s="1" a="1"/>
  <c r="BI92" i="1" s="1"/>
  <c r="BI93" i="1" s="1" a="1"/>
  <c r="BI93" i="1" s="1"/>
  <c r="BI94" i="1" s="1" a="1"/>
  <c r="BI94" i="1" s="1"/>
  <c r="BI95" i="1" s="1" a="1"/>
  <c r="BI95" i="1" s="1"/>
  <c r="BI96" i="1" s="1" a="1"/>
  <c r="BI96" i="1" s="1"/>
  <c r="BI97" i="1" s="1" a="1"/>
  <c r="BI97" i="1" s="1"/>
  <c r="BI98" i="1" s="1" a="1"/>
  <c r="BI98" i="1" s="1"/>
  <c r="BI99" i="1" s="1" a="1"/>
  <c r="BI99" i="1" s="1"/>
  <c r="BI100" i="1" s="1" a="1"/>
  <c r="BI100" i="1" s="1"/>
  <c r="BI101" i="1" s="1" a="1"/>
  <c r="BI101" i="1" s="1"/>
  <c r="BI102" i="1" s="1" a="1"/>
  <c r="BI102" i="1" s="1"/>
  <c r="BI103" i="1" s="1" a="1"/>
  <c r="BI103" i="1" s="1"/>
  <c r="BI104" i="1" s="1" a="1"/>
  <c r="BI104" i="1" s="1"/>
  <c r="BI105" i="1" s="1" a="1"/>
  <c r="BI105" i="1" s="1"/>
  <c r="BI106" i="1" s="1" a="1"/>
  <c r="BI106" i="1" s="1"/>
  <c r="BI107" i="1" s="1" a="1"/>
  <c r="BI107" i="1" s="1"/>
  <c r="BI108" i="1" s="1" a="1"/>
  <c r="BI108" i="1" s="1"/>
  <c r="BI109" i="1" s="1" a="1"/>
  <c r="BI109" i="1" s="1"/>
  <c r="BI110" i="1" s="1" a="1"/>
  <c r="BI110" i="1" s="1"/>
  <c r="BI111" i="1" s="1" a="1"/>
  <c r="BI111" i="1" s="1"/>
  <c r="BI112" i="1" s="1" a="1"/>
  <c r="BI112" i="1" s="1"/>
  <c r="BI113" i="1" s="1" a="1"/>
  <c r="BI113" i="1" s="1"/>
  <c r="BI114" i="1" s="1" a="1"/>
  <c r="BI114" i="1" s="1"/>
  <c r="BI115" i="1" s="1" a="1"/>
  <c r="BI115" i="1" s="1"/>
  <c r="BI118" i="1" s="1" a="1"/>
  <c r="BI118" i="1" s="1"/>
  <c r="BI119" i="1" s="1" a="1"/>
  <c r="BI119" i="1" s="1"/>
  <c r="BI120" i="1" s="1" a="1"/>
  <c r="BI120" i="1" s="1"/>
  <c r="BI121" i="1" s="1" a="1"/>
  <c r="BI121" i="1" s="1"/>
  <c r="BI122" i="1" s="1" a="1"/>
  <c r="BI122" i="1" s="1"/>
  <c r="BI123" i="1" s="1" a="1"/>
  <c r="BI123" i="1" s="1"/>
  <c r="BI124" i="1" s="1" a="1"/>
  <c r="BI124" i="1" s="1"/>
  <c r="BI125" i="1" s="1" a="1"/>
  <c r="BI125" i="1" s="1"/>
  <c r="BI126" i="1" s="1" a="1"/>
  <c r="BI126" i="1" s="1"/>
  <c r="BI127" i="1" s="1" a="1"/>
  <c r="BI127" i="1" s="1"/>
  <c r="BI132" i="1" s="1" a="1"/>
  <c r="BI132" i="1" s="1"/>
  <c r="BI134" i="1" s="1" a="1"/>
  <c r="BI134" i="1" s="1"/>
  <c r="BI135" i="1" s="1" a="1"/>
  <c r="BI135" i="1" s="1"/>
  <c r="BI136" i="1" s="1" a="1"/>
  <c r="BI136" i="1" s="1"/>
  <c r="BI137" i="1" s="1" a="1"/>
  <c r="BI137" i="1" s="1"/>
  <c r="BI138" i="1" s="1" a="1"/>
  <c r="BI138" i="1" s="1"/>
  <c r="BI139" i="1" s="1" a="1"/>
  <c r="BI139" i="1" s="1"/>
  <c r="BI140" i="1" s="1" a="1"/>
  <c r="BI140" i="1" s="1"/>
  <c r="BI141" i="1" s="1" a="1"/>
  <c r="BI141" i="1" s="1"/>
  <c r="BI142" i="1" s="1" a="1"/>
  <c r="BI142" i="1" s="1"/>
  <c r="BI143" i="1" s="1" a="1"/>
  <c r="BI143" i="1" s="1"/>
  <c r="BI144" i="1" s="1" a="1"/>
  <c r="BI144" i="1" s="1"/>
  <c r="BI145" i="1" s="1" a="1"/>
  <c r="BI145" i="1" s="1"/>
  <c r="BI146" i="1" s="1" a="1"/>
  <c r="BI146" i="1" s="1"/>
  <c r="BI147" i="1" s="1" a="1"/>
  <c r="BI147" i="1" s="1"/>
  <c r="BI148" i="1" s="1" a="1"/>
  <c r="BI148" i="1" s="1"/>
  <c r="BI149" i="1" s="1" a="1"/>
  <c r="BI149" i="1" s="1"/>
  <c r="BI150" i="1" s="1" a="1"/>
  <c r="BI150" i="1" s="1"/>
  <c r="BI151" i="1" s="1" a="1"/>
  <c r="BI151" i="1" s="1"/>
  <c r="BI152" i="1" s="1" a="1"/>
  <c r="BI152" i="1" s="1"/>
  <c r="BI153" i="1" s="1" a="1"/>
  <c r="BI153" i="1" s="1"/>
  <c r="BI154" i="1" s="1" a="1"/>
  <c r="BI154" i="1" s="1"/>
  <c r="BI155" i="1" s="1" a="1"/>
  <c r="BI155" i="1" s="1"/>
  <c r="BI156" i="1" s="1" a="1"/>
  <c r="BI156" i="1" s="1"/>
  <c r="BI157" i="1" s="1" a="1"/>
  <c r="BI157" i="1" s="1"/>
  <c r="BI158" i="1" s="1" a="1"/>
  <c r="BI158" i="1" s="1"/>
  <c r="BI159" i="1" s="1" a="1"/>
  <c r="BI159" i="1" s="1"/>
  <c r="BI160" i="1" s="1" a="1"/>
  <c r="BI160" i="1" s="1"/>
  <c r="BI161" i="1" s="1" a="1"/>
  <c r="BI161" i="1" s="1"/>
  <c r="BI162" i="1" s="1" a="1"/>
  <c r="BI162" i="1" s="1"/>
  <c r="BI163" i="1" s="1" a="1"/>
  <c r="BI163" i="1" s="1"/>
  <c r="BI164" i="1" s="1" a="1"/>
  <c r="BI164" i="1" s="1"/>
  <c r="BI165" i="1" s="1" a="1"/>
  <c r="BI165" i="1" s="1"/>
  <c r="BI166" i="1" s="1" a="1"/>
  <c r="BI166" i="1" s="1"/>
  <c r="BI167" i="1" s="1" a="1"/>
  <c r="BI167" i="1" s="1"/>
  <c r="BI168" i="1" s="1" a="1"/>
  <c r="BI168" i="1" s="1"/>
  <c r="BI169" i="1" s="1" a="1"/>
  <c r="BI169" i="1" s="1"/>
  <c r="BI170" i="1" s="1" a="1"/>
  <c r="BI170" i="1" s="1"/>
  <c r="BI171" i="1" s="1" a="1"/>
  <c r="BI171" i="1" s="1"/>
  <c r="BI172" i="1" s="1" a="1"/>
  <c r="BI172" i="1" s="1"/>
  <c r="BI173" i="1" s="1" a="1"/>
  <c r="BI173" i="1" s="1"/>
  <c r="BI174" i="1" s="1" a="1"/>
  <c r="BI174" i="1" s="1"/>
  <c r="BI175" i="1" s="1" a="1"/>
  <c r="BI175" i="1" s="1"/>
  <c r="BI176" i="1" s="1" a="1"/>
  <c r="BI176" i="1" s="1"/>
  <c r="BI177" i="1" s="1" a="1"/>
  <c r="BI177" i="1" s="1"/>
  <c r="BI178" i="1" s="1" a="1"/>
  <c r="BI178" i="1" s="1"/>
  <c r="BI179" i="1" s="1" a="1"/>
  <c r="BI179" i="1" s="1"/>
  <c r="BI180" i="1" s="1" a="1"/>
  <c r="BI180" i="1" s="1"/>
  <c r="BI181" i="1" s="1" a="1"/>
  <c r="BI181" i="1" s="1"/>
  <c r="BI182" i="1" s="1" a="1"/>
  <c r="BI182" i="1" s="1"/>
  <c r="BI183" i="1" s="1" a="1"/>
  <c r="BI183" i="1" s="1"/>
  <c r="BI184" i="1" s="1" a="1"/>
  <c r="BI184" i="1" s="1"/>
  <c r="BI185" i="1" s="1" a="1"/>
  <c r="BI185" i="1" s="1"/>
  <c r="BI186" i="1" s="1" a="1"/>
  <c r="BI186" i="1" s="1"/>
  <c r="BI187" i="1" s="1" a="1"/>
  <c r="BI187" i="1" s="1"/>
  <c r="BI188" i="1" s="1" a="1"/>
  <c r="BI188" i="1" s="1"/>
  <c r="BI189" i="1" s="1" a="1"/>
  <c r="BI189" i="1" s="1"/>
  <c r="BI190" i="1" s="1" a="1"/>
  <c r="BI190" i="1" s="1"/>
  <c r="BI191" i="1" s="1" a="1"/>
  <c r="BI191" i="1" s="1"/>
  <c r="BI192" i="1" s="1" a="1"/>
  <c r="BI192" i="1" s="1"/>
  <c r="BI193" i="1" s="1" a="1"/>
  <c r="BI193" i="1" s="1"/>
  <c r="BI194" i="1" s="1" a="1"/>
  <c r="BI194" i="1" s="1"/>
  <c r="BI195" i="1" s="1" a="1"/>
  <c r="BI195" i="1" s="1"/>
  <c r="BI196" i="1" s="1" a="1"/>
  <c r="BI196" i="1" s="1"/>
  <c r="BI197" i="1" s="1" a="1"/>
  <c r="BI197" i="1" s="1"/>
  <c r="BI198" i="1" s="1" a="1"/>
  <c r="BI198" i="1" s="1"/>
  <c r="BI199" i="1" s="1" a="1"/>
  <c r="BI199" i="1" s="1"/>
  <c r="BI200" i="1" s="1" a="1"/>
  <c r="BI200" i="1" s="1"/>
  <c r="BI201" i="1" s="1" a="1"/>
  <c r="BI201" i="1" s="1"/>
  <c r="BI202" i="1" s="1" a="1"/>
  <c r="BI202" i="1" s="1"/>
  <c r="BI203" i="1" s="1" a="1"/>
  <c r="BI203" i="1" s="1"/>
  <c r="BI204" i="1" s="1" a="1"/>
  <c r="BI204" i="1" s="1"/>
  <c r="BI205" i="1" s="1" a="1"/>
  <c r="BI205" i="1" s="1"/>
  <c r="BI206" i="1" s="1" a="1"/>
  <c r="BI206" i="1" s="1"/>
  <c r="BI207" i="1" s="1" a="1"/>
  <c r="BI207" i="1" s="1"/>
  <c r="BI208" i="1" s="1" a="1"/>
  <c r="BI208" i="1" s="1"/>
  <c r="BI209" i="1" s="1" a="1"/>
  <c r="BI209" i="1" s="1"/>
  <c r="BI210" i="1" s="1" a="1"/>
  <c r="BI210" i="1" s="1"/>
  <c r="BI211" i="1" s="1" a="1"/>
  <c r="BI211" i="1" s="1"/>
  <c r="BI212" i="1" s="1" a="1"/>
  <c r="BI212" i="1" s="1"/>
  <c r="BI213" i="1" s="1" a="1"/>
  <c r="BI213" i="1" s="1"/>
  <c r="BI214" i="1" s="1" a="1"/>
  <c r="BI214" i="1" s="1"/>
  <c r="BI215" i="1" s="1" a="1"/>
  <c r="BI215" i="1" s="1"/>
  <c r="BI216" i="1" s="1" a="1"/>
  <c r="BI216" i="1" s="1"/>
  <c r="BI217" i="1" s="1" a="1"/>
  <c r="BI217" i="1" s="1"/>
  <c r="BI218" i="1" s="1" a="1"/>
  <c r="BI218" i="1" s="1"/>
  <c r="BI219" i="1" s="1" a="1"/>
  <c r="BI219" i="1" s="1"/>
  <c r="BI220" i="1" s="1" a="1"/>
  <c r="BI220" i="1" s="1"/>
  <c r="BI221" i="1" s="1" a="1"/>
  <c r="BI221" i="1" s="1"/>
  <c r="BI222" i="1" s="1" a="1"/>
  <c r="BI222" i="1" s="1"/>
  <c r="BI223" i="1" s="1" a="1"/>
  <c r="BI223" i="1" s="1"/>
  <c r="BI224" i="1" s="1" a="1"/>
  <c r="BI224" i="1" s="1"/>
  <c r="BI225" i="1" s="1" a="1"/>
  <c r="BI225" i="1" s="1"/>
  <c r="BI226" i="1" s="1" a="1"/>
  <c r="BI226" i="1" s="1"/>
  <c r="BI227" i="1" s="1" a="1"/>
  <c r="BI227" i="1" s="1"/>
  <c r="BI228" i="1" s="1" a="1"/>
  <c r="BI228" i="1" s="1"/>
  <c r="BI229" i="1" s="1" a="1"/>
  <c r="BI229" i="1" s="1"/>
  <c r="BI230" i="1" s="1" a="1"/>
  <c r="BI230" i="1" s="1"/>
  <c r="BI231" i="1" s="1" a="1"/>
  <c r="BI231" i="1" s="1"/>
  <c r="BI232" i="1" s="1" a="1"/>
  <c r="BI232" i="1" s="1"/>
  <c r="BI233" i="1" s="1" a="1"/>
  <c r="BI233" i="1" s="1"/>
  <c r="BI234" i="1" s="1" a="1"/>
  <c r="BI234" i="1" s="1"/>
  <c r="BI235" i="1" s="1" a="1"/>
  <c r="BI235" i="1" s="1"/>
  <c r="BI236" i="1" s="1" a="1"/>
  <c r="BI236" i="1" s="1"/>
  <c r="BI237" i="1" s="1" a="1"/>
  <c r="BI237" i="1" s="1"/>
  <c r="BI238" i="1" s="1" a="1"/>
  <c r="BI238" i="1" s="1"/>
  <c r="BI239" i="1" s="1" a="1"/>
  <c r="BI239" i="1" s="1"/>
  <c r="BI240" i="1" s="1" a="1"/>
  <c r="BI240" i="1" s="1"/>
  <c r="BI241" i="1" s="1" a="1"/>
  <c r="BI241" i="1" s="1"/>
  <c r="BI242" i="1" s="1" a="1"/>
  <c r="BI242" i="1" s="1"/>
  <c r="BI243" i="1" s="1" a="1"/>
  <c r="BI243" i="1" s="1"/>
  <c r="BI244" i="1" s="1" a="1"/>
  <c r="BI244" i="1" s="1"/>
  <c r="BI245" i="1" s="1" a="1"/>
  <c r="BI245" i="1" s="1"/>
  <c r="BI246" i="1" s="1" a="1"/>
  <c r="BI246" i="1" s="1"/>
  <c r="BI247" i="1" s="1" a="1"/>
  <c r="BI247" i="1" s="1"/>
  <c r="BI248" i="1" s="1" a="1"/>
  <c r="BI248" i="1" s="1"/>
  <c r="BI249" i="1" s="1" a="1"/>
  <c r="BI249" i="1" s="1"/>
  <c r="BI250" i="1" s="1" a="1"/>
  <c r="BI250" i="1" s="1"/>
  <c r="BI251" i="1" s="1" a="1"/>
  <c r="BI251" i="1" s="1"/>
  <c r="BI252" i="1" s="1" a="1"/>
  <c r="BI252" i="1" s="1"/>
  <c r="BI253" i="1" s="1" a="1"/>
  <c r="BI253" i="1" s="1"/>
  <c r="BI254" i="1" s="1" a="1"/>
  <c r="BI254" i="1" s="1"/>
  <c r="BI255" i="1" s="1" a="1"/>
  <c r="BI255" i="1" s="1"/>
  <c r="BI256" i="1" s="1" a="1"/>
  <c r="BI256" i="1" s="1"/>
  <c r="BI257" i="1" s="1" a="1"/>
  <c r="BI257" i="1" s="1"/>
  <c r="BI258" i="1" s="1" a="1"/>
  <c r="BI258" i="1" s="1"/>
  <c r="BI259" i="1" s="1" a="1"/>
  <c r="BI259" i="1" s="1"/>
  <c r="BI260" i="1" s="1" a="1"/>
  <c r="BI260" i="1" s="1"/>
  <c r="BI261" i="1" s="1" a="1"/>
  <c r="BI261" i="1" s="1"/>
  <c r="BI262" i="1" s="1" a="1"/>
  <c r="BI262" i="1" s="1"/>
  <c r="BI263" i="1" s="1" a="1"/>
  <c r="BI263" i="1" s="1"/>
  <c r="BI264" i="1" s="1" a="1"/>
  <c r="BI264" i="1" s="1"/>
  <c r="BI265" i="1" s="1" a="1"/>
  <c r="BI265" i="1" s="1"/>
  <c r="BI266" i="1" s="1" a="1"/>
  <c r="BI266" i="1" s="1"/>
  <c r="BI267" i="1" s="1" a="1"/>
  <c r="BI267" i="1" s="1"/>
  <c r="BI268" i="1" s="1" a="1"/>
  <c r="BI268" i="1" s="1"/>
  <c r="BI269" i="1" s="1" a="1"/>
  <c r="BI269" i="1" s="1"/>
  <c r="BI270" i="1" s="1" a="1"/>
  <c r="BI270" i="1" s="1"/>
  <c r="BI271" i="1" s="1" a="1"/>
  <c r="BI271" i="1" s="1"/>
  <c r="BI272" i="1" s="1" a="1"/>
  <c r="BI272" i="1" s="1"/>
  <c r="BI273" i="1" s="1" a="1"/>
  <c r="BI273" i="1" s="1"/>
  <c r="BI274" i="1" s="1" a="1"/>
  <c r="BI274" i="1" s="1"/>
  <c r="BI275" i="1" s="1" a="1"/>
  <c r="BI275" i="1" s="1"/>
  <c r="BI276" i="1" s="1" a="1"/>
  <c r="BI276" i="1" s="1"/>
  <c r="BI277" i="1" s="1" a="1"/>
  <c r="BI277" i="1" s="1"/>
  <c r="BI278" i="1" s="1" a="1"/>
  <c r="BI278" i="1" s="1"/>
  <c r="BI279" i="1" s="1" a="1"/>
  <c r="BI279" i="1" s="1"/>
  <c r="BI280" i="1" s="1" a="1"/>
  <c r="BI280" i="1" s="1"/>
  <c r="BI281" i="1" s="1" a="1"/>
  <c r="BI281" i="1" s="1"/>
  <c r="BI282" i="1" s="1" a="1"/>
  <c r="BI282" i="1" s="1"/>
  <c r="BI283" i="1" s="1" a="1"/>
  <c r="BI283" i="1" s="1"/>
  <c r="BI284" i="1" s="1" a="1"/>
  <c r="BI284" i="1" s="1"/>
  <c r="BI285" i="1" s="1" a="1"/>
  <c r="BI285" i="1" s="1"/>
  <c r="BI286" i="1" s="1" a="1"/>
  <c r="BI286" i="1" s="1"/>
  <c r="BI287" i="1" s="1" a="1"/>
  <c r="BI287" i="1" s="1"/>
  <c r="BI288" i="1" s="1" a="1"/>
  <c r="BI288" i="1" s="1"/>
  <c r="BI289" i="1" s="1" a="1"/>
  <c r="BI289" i="1" s="1"/>
  <c r="BI290" i="1" s="1" a="1"/>
  <c r="BI290" i="1" s="1"/>
  <c r="BI291" i="1" s="1" a="1"/>
  <c r="BI291" i="1" s="1"/>
  <c r="BI292" i="1" s="1" a="1"/>
  <c r="BI292" i="1" s="1"/>
  <c r="BI293" i="1" s="1" a="1"/>
  <c r="BI293" i="1" s="1"/>
  <c r="BI294" i="1" s="1" a="1"/>
  <c r="BI294" i="1" s="1"/>
  <c r="BI295" i="1" s="1" a="1"/>
  <c r="BI295" i="1" s="1"/>
  <c r="BI296" i="1" s="1" a="1"/>
  <c r="BI296" i="1" s="1"/>
  <c r="BI297" i="1" s="1" a="1"/>
  <c r="BI297" i="1" s="1"/>
  <c r="BI298" i="1" s="1" a="1"/>
  <c r="BI298" i="1" s="1"/>
  <c r="BI299" i="1" s="1" a="1"/>
  <c r="BI299" i="1" s="1"/>
  <c r="BI300" i="1" s="1" a="1"/>
  <c r="BI300" i="1" s="1"/>
  <c r="BI301" i="1" s="1" a="1"/>
  <c r="BI301" i="1" s="1"/>
  <c r="BI302" i="1" s="1" a="1"/>
  <c r="BI302" i="1" s="1"/>
  <c r="BI303" i="1" s="1" a="1"/>
  <c r="BI303" i="1" s="1"/>
  <c r="BI304" i="1" s="1" a="1"/>
  <c r="BI304" i="1" s="1"/>
  <c r="BI305" i="1" s="1" a="1"/>
  <c r="BI305" i="1" s="1"/>
  <c r="BI306" i="1" s="1" a="1"/>
  <c r="BI306" i="1" s="1"/>
  <c r="BI307" i="1" s="1" a="1"/>
  <c r="BI307" i="1" s="1"/>
  <c r="BI308" i="1" s="1" a="1"/>
  <c r="BI308" i="1" s="1"/>
  <c r="BI309" i="1" s="1" a="1"/>
  <c r="BI309" i="1" s="1"/>
  <c r="BI310" i="1" s="1" a="1"/>
  <c r="BI310" i="1" s="1"/>
  <c r="BI311" i="1" s="1" a="1"/>
  <c r="BI311" i="1" s="1"/>
  <c r="BI312" i="1" s="1" a="1"/>
  <c r="BI312" i="1" s="1"/>
  <c r="BI313" i="1" s="1" a="1"/>
  <c r="BI313" i="1" s="1"/>
  <c r="BI314" i="1" s="1" a="1"/>
  <c r="BI314" i="1" s="1"/>
  <c r="BI315" i="1" s="1" a="1"/>
  <c r="BI315" i="1" s="1"/>
  <c r="BI316" i="1" s="1" a="1"/>
  <c r="BI316" i="1" s="1"/>
  <c r="BI317" i="1" s="1" a="1"/>
  <c r="BI317" i="1" s="1"/>
  <c r="BI318" i="1" s="1" a="1"/>
  <c r="BI318" i="1" s="1"/>
  <c r="BI319" i="1" s="1" a="1"/>
  <c r="BI319" i="1" s="1"/>
  <c r="BI320" i="1" s="1" a="1"/>
  <c r="BI320" i="1" s="1"/>
  <c r="BI321" i="1" s="1" a="1"/>
  <c r="BI321" i="1" s="1"/>
  <c r="BI323" i="1" s="1" a="1"/>
  <c r="BI323" i="1" s="1"/>
  <c r="BI324" i="1" s="1" a="1"/>
  <c r="BI324" i="1" s="1"/>
  <c r="BI325" i="1" s="1" a="1"/>
  <c r="BI325" i="1" s="1"/>
  <c r="BI326" i="1" s="1" a="1"/>
  <c r="BI326" i="1" s="1"/>
  <c r="BI327" i="1" s="1" a="1"/>
  <c r="BI327" i="1" s="1"/>
  <c r="BI328" i="1" s="1" a="1"/>
  <c r="BI328" i="1" s="1"/>
  <c r="BI329" i="1" s="1" a="1"/>
  <c r="BI329" i="1" s="1"/>
  <c r="BI330" i="1" s="1" a="1"/>
  <c r="BI330" i="1" s="1"/>
  <c r="BI331" i="1" s="1" a="1"/>
  <c r="BI331" i="1" s="1"/>
  <c r="BI332" i="1" s="1" a="1"/>
  <c r="BI332" i="1" s="1"/>
  <c r="BI333" i="1" s="1" a="1"/>
  <c r="BI333" i="1" s="1"/>
  <c r="BI334" i="1" s="1" a="1"/>
  <c r="BI334" i="1" s="1"/>
  <c r="BI335" i="1" s="1" a="1"/>
  <c r="BI335" i="1" s="1"/>
  <c r="BI336" i="1" s="1" a="1"/>
  <c r="BI336" i="1" s="1"/>
  <c r="BI337" i="1" s="1" a="1"/>
  <c r="BI337" i="1" s="1"/>
  <c r="BI338" i="1" s="1" a="1"/>
  <c r="BI338" i="1" s="1"/>
  <c r="BI339" i="1" s="1" a="1"/>
  <c r="BI339" i="1" s="1"/>
  <c r="BI340" i="1" s="1" a="1"/>
  <c r="BI340" i="1" s="1"/>
  <c r="BI341" i="1" s="1" a="1"/>
  <c r="BI341" i="1" s="1"/>
  <c r="BI342" i="1" s="1" a="1"/>
  <c r="BI342" i="1" s="1"/>
  <c r="BI343" i="1" s="1" a="1"/>
  <c r="BI343" i="1" s="1"/>
  <c r="BI344" i="1" s="1" a="1"/>
  <c r="BI344" i="1" s="1"/>
  <c r="BI345" i="1" s="1" a="1"/>
  <c r="BI345" i="1" s="1"/>
  <c r="BI346" i="1" s="1" a="1"/>
  <c r="BI346" i="1" s="1"/>
  <c r="BI347" i="1" s="1" a="1"/>
  <c r="BI347" i="1" s="1"/>
  <c r="BI348" i="1" s="1" a="1"/>
  <c r="BI348" i="1" s="1"/>
  <c r="BI349" i="1" s="1" a="1"/>
  <c r="BI349" i="1" s="1"/>
  <c r="BI350" i="1" s="1" a="1"/>
  <c r="BI350" i="1" s="1"/>
  <c r="BI351" i="1" s="1" a="1"/>
  <c r="BI351" i="1" s="1"/>
  <c r="BI352" i="1" s="1" a="1"/>
  <c r="BI352" i="1" s="1"/>
  <c r="BI353" i="1" s="1" a="1"/>
  <c r="BI353" i="1" s="1"/>
  <c r="BI354" i="1" s="1" a="1"/>
  <c r="BI354" i="1" s="1"/>
  <c r="BI355" i="1" s="1" a="1"/>
  <c r="BI355" i="1" s="1"/>
  <c r="BI356" i="1" s="1" a="1"/>
  <c r="BI356" i="1" s="1"/>
  <c r="BI357" i="1" s="1" a="1"/>
  <c r="BI357" i="1" s="1"/>
  <c r="BI358" i="1" s="1" a="1"/>
  <c r="BI358" i="1" s="1"/>
  <c r="BI359" i="1" s="1" a="1"/>
  <c r="BI359" i="1" s="1"/>
  <c r="BI360" i="1" s="1" a="1"/>
  <c r="BI360" i="1" s="1"/>
  <c r="BI361" i="1" s="1" a="1"/>
  <c r="BI361" i="1" s="1"/>
  <c r="BI362" i="1" s="1" a="1"/>
  <c r="BI362" i="1" s="1"/>
  <c r="BI363" i="1" s="1" a="1"/>
  <c r="BI363" i="1" s="1"/>
  <c r="BI364" i="1" s="1" a="1"/>
  <c r="BI364" i="1" s="1"/>
  <c r="BI365" i="1" s="1" a="1"/>
  <c r="BI365" i="1" s="1"/>
  <c r="BI366" i="1" s="1" a="1"/>
  <c r="BI366" i="1" s="1"/>
  <c r="BI367" i="1" s="1" a="1"/>
  <c r="BI367" i="1" s="1"/>
  <c r="BI368" i="1" s="1" a="1"/>
  <c r="BI368" i="1" s="1"/>
  <c r="BI369" i="1" s="1" a="1"/>
  <c r="BI369" i="1" s="1"/>
  <c r="BI370" i="1" s="1" a="1"/>
  <c r="BI370" i="1" s="1"/>
  <c r="BI371" i="1" s="1" a="1"/>
  <c r="BI371" i="1" s="1"/>
  <c r="BI372" i="1" s="1" a="1"/>
  <c r="BI372" i="1" s="1"/>
  <c r="BI373" i="1" s="1" a="1"/>
  <c r="BI373" i="1" s="1"/>
  <c r="BI374" i="1" s="1" a="1"/>
  <c r="BI374" i="1" s="1"/>
  <c r="BI375" i="1" s="1" a="1"/>
  <c r="BI375" i="1" s="1"/>
  <c r="BI376" i="1" s="1" a="1"/>
  <c r="BI376" i="1" s="1"/>
  <c r="BI377" i="1" s="1" a="1"/>
  <c r="BI377" i="1" s="1"/>
  <c r="BI378" i="1" s="1" a="1"/>
  <c r="BI378" i="1" s="1"/>
  <c r="BI379" i="1" s="1" a="1"/>
  <c r="BI379" i="1" s="1"/>
  <c r="BI380" i="1" s="1" a="1"/>
  <c r="BI380" i="1" s="1"/>
  <c r="BI381" i="1" s="1" a="1"/>
  <c r="BI381" i="1" s="1"/>
  <c r="BI382" i="1" s="1" a="1"/>
  <c r="BI382" i="1" s="1"/>
  <c r="BI383" i="1" s="1" a="1"/>
  <c r="BI383" i="1" s="1"/>
  <c r="BI384" i="1" s="1" a="1"/>
  <c r="BI384" i="1" s="1"/>
  <c r="BI385" i="1" s="1" a="1"/>
  <c r="BI385" i="1" s="1"/>
  <c r="BI386" i="1" s="1" a="1"/>
  <c r="BI386" i="1" s="1"/>
  <c r="BI387" i="1" s="1" a="1"/>
  <c r="BI387" i="1" s="1"/>
  <c r="BI388" i="1" s="1" a="1"/>
  <c r="BI388" i="1" s="1"/>
  <c r="BI389" i="1" s="1" a="1"/>
  <c r="BI389" i="1" s="1"/>
  <c r="BI390" i="1" s="1" a="1"/>
  <c r="BI390" i="1" s="1"/>
  <c r="BI391" i="1" s="1" a="1"/>
  <c r="BI391" i="1" s="1"/>
  <c r="BI392" i="1" s="1" a="1"/>
  <c r="BI392" i="1" s="1"/>
  <c r="BI393" i="1" s="1" a="1"/>
  <c r="BI393" i="1" s="1"/>
  <c r="BI394" i="1" s="1" a="1"/>
  <c r="BI394" i="1" s="1"/>
  <c r="BI395" i="1" s="1" a="1"/>
  <c r="BI395" i="1" s="1"/>
  <c r="BI396" i="1" s="1" a="1"/>
  <c r="BI396" i="1" s="1"/>
  <c r="BI397" i="1" s="1" a="1"/>
  <c r="BI397" i="1" s="1"/>
  <c r="BI398" i="1" s="1" a="1"/>
  <c r="BI398" i="1" s="1"/>
  <c r="BI399" i="1" s="1" a="1"/>
  <c r="BI399" i="1" s="1"/>
  <c r="BI400" i="1" s="1" a="1"/>
  <c r="BI400" i="1" s="1"/>
  <c r="BI401" i="1" s="1" a="1"/>
  <c r="BI401" i="1" s="1"/>
  <c r="BI402" i="1" s="1" a="1"/>
  <c r="BI402" i="1" s="1"/>
  <c r="BI403" i="1" s="1" a="1"/>
  <c r="BI403" i="1" s="1"/>
  <c r="BI404" i="1" s="1" a="1"/>
  <c r="BI404" i="1" s="1"/>
  <c r="BI405" i="1" s="1" a="1"/>
  <c r="BI405" i="1" s="1"/>
  <c r="BI406" i="1" s="1" a="1"/>
  <c r="BI406" i="1" s="1"/>
  <c r="BI407" i="1" s="1" a="1"/>
  <c r="BI407" i="1" s="1"/>
  <c r="BI408" i="1" s="1" a="1"/>
  <c r="BI408" i="1" s="1"/>
  <c r="BI409" i="1" s="1" a="1"/>
  <c r="BI409" i="1" s="1"/>
  <c r="BI410" i="1" s="1" a="1"/>
  <c r="BI410" i="1" s="1"/>
  <c r="BI411" i="1" s="1" a="1"/>
  <c r="BI411" i="1" s="1"/>
  <c r="BI412" i="1" s="1" a="1"/>
  <c r="BI412" i="1" s="1"/>
  <c r="BI413" i="1" s="1" a="1"/>
  <c r="BI413" i="1" s="1"/>
  <c r="BI414" i="1" s="1" a="1"/>
  <c r="BI414" i="1" s="1"/>
  <c r="BI415" i="1" s="1" a="1"/>
  <c r="BI415" i="1" s="1"/>
  <c r="BI416" i="1" s="1" a="1"/>
  <c r="BI416" i="1" s="1"/>
  <c r="BI417" i="1" s="1" a="1"/>
  <c r="BI417" i="1" s="1"/>
  <c r="BI418" i="1" s="1" a="1"/>
  <c r="BI418" i="1" s="1"/>
  <c r="BI419" i="1" s="1" a="1"/>
  <c r="BI419" i="1" s="1"/>
  <c r="BI420" i="1" s="1" a="1"/>
  <c r="BI420" i="1" s="1"/>
  <c r="BI421" i="1" s="1" a="1"/>
  <c r="BI421" i="1" s="1"/>
  <c r="BI422" i="1" s="1" a="1"/>
  <c r="BI422" i="1" s="1"/>
  <c r="BI423" i="1" s="1" a="1"/>
  <c r="BI423" i="1" s="1"/>
  <c r="BI424" i="1" s="1" a="1"/>
  <c r="BI424" i="1" s="1"/>
  <c r="BI425" i="1" s="1" a="1"/>
  <c r="BI425" i="1" s="1"/>
  <c r="BI426" i="1" s="1" a="1"/>
  <c r="BI426" i="1" s="1"/>
  <c r="BI427" i="1" s="1" a="1"/>
  <c r="BI427" i="1" s="1"/>
  <c r="BI428" i="1" s="1" a="1"/>
  <c r="BI428" i="1" s="1"/>
  <c r="BI429" i="1" s="1" a="1"/>
  <c r="BI429" i="1" s="1"/>
  <c r="BI430" i="1" s="1" a="1"/>
  <c r="BI430" i="1" s="1"/>
  <c r="BI431" i="1" s="1" a="1"/>
  <c r="BI431" i="1" s="1"/>
  <c r="BI432" i="1" s="1" a="1"/>
  <c r="BI432" i="1" s="1"/>
  <c r="BI433" i="1" s="1" a="1"/>
  <c r="BI433" i="1" s="1"/>
  <c r="BI434" i="1" s="1" a="1"/>
  <c r="BI434" i="1" s="1"/>
  <c r="BI435" i="1" s="1" a="1"/>
  <c r="BI435" i="1" s="1"/>
  <c r="BI436" i="1" s="1" a="1"/>
  <c r="BI436" i="1" s="1"/>
  <c r="BI437" i="1" s="1" a="1"/>
  <c r="BI437" i="1" s="1"/>
  <c r="BI438" i="1" s="1" a="1"/>
  <c r="BI438" i="1" s="1"/>
  <c r="BI439" i="1" s="1" a="1"/>
  <c r="BI439" i="1" s="1"/>
  <c r="BI440" i="1" s="1" a="1"/>
  <c r="BI440" i="1" s="1"/>
  <c r="BI441" i="1" s="1" a="1"/>
  <c r="BI441" i="1" s="1"/>
  <c r="BI442" i="1" s="1" a="1"/>
  <c r="BI442" i="1" s="1"/>
  <c r="BI443" i="1" s="1" a="1"/>
  <c r="BI443" i="1" s="1"/>
  <c r="BI444" i="1" s="1" a="1"/>
  <c r="BI444" i="1" s="1"/>
  <c r="BI445" i="1" s="1" a="1"/>
  <c r="BI445" i="1" s="1"/>
  <c r="BI446" i="1" s="1" a="1"/>
  <c r="BI446" i="1" s="1"/>
  <c r="BI447" i="1" s="1" a="1"/>
  <c r="BI447" i="1" s="1"/>
  <c r="BI448" i="1" s="1" a="1"/>
  <c r="BI448" i="1" s="1"/>
  <c r="BI449" i="1" s="1" a="1"/>
  <c r="BI449" i="1" s="1"/>
  <c r="BI450" i="1" s="1" a="1"/>
  <c r="BI450" i="1" s="1"/>
  <c r="BI451" i="1" s="1" a="1"/>
  <c r="BI451" i="1" s="1"/>
  <c r="BI452" i="1" s="1" a="1"/>
  <c r="BI452" i="1" s="1"/>
  <c r="BI453" i="1" s="1" a="1"/>
  <c r="BI453" i="1" s="1"/>
  <c r="BI454" i="1" s="1" a="1"/>
  <c r="BI454" i="1" s="1"/>
  <c r="BI455" i="1" s="1" a="1"/>
  <c r="BI455" i="1" s="1"/>
  <c r="BI456" i="1" s="1" a="1"/>
  <c r="BI456" i="1" s="1"/>
  <c r="BI457" i="1" s="1" a="1"/>
  <c r="BI457" i="1" s="1"/>
  <c r="BI458" i="1" s="1" a="1"/>
  <c r="BI458" i="1" s="1"/>
  <c r="BI459" i="1" s="1" a="1"/>
  <c r="BI459" i="1" s="1"/>
  <c r="BI460" i="1" s="1" a="1"/>
  <c r="BI460" i="1" s="1"/>
  <c r="BI461" i="1" s="1" a="1"/>
  <c r="BI461" i="1" s="1"/>
  <c r="BI462" i="1" s="1" a="1"/>
  <c r="BI462" i="1" s="1"/>
  <c r="BI463" i="1" s="1" a="1"/>
  <c r="BI463" i="1" s="1"/>
  <c r="BI464" i="1" s="1" a="1"/>
  <c r="BI464" i="1" s="1"/>
  <c r="BI465" i="1" s="1" a="1"/>
  <c r="BI465" i="1" s="1"/>
  <c r="BI466" i="1" s="1" a="1"/>
  <c r="BI466" i="1" s="1"/>
  <c r="BI467" i="1" s="1" a="1"/>
  <c r="BI467" i="1" s="1"/>
  <c r="BI468" i="1" s="1" a="1"/>
  <c r="BI468" i="1" s="1"/>
  <c r="BI469" i="1" s="1" a="1"/>
  <c r="BI469" i="1" s="1"/>
  <c r="BI470" i="1" s="1" a="1"/>
  <c r="BI470" i="1" s="1"/>
  <c r="BI474" i="1" s="1" a="1"/>
  <c r="BI474" i="1" s="1"/>
  <c r="BI475" i="1" s="1" a="1"/>
  <c r="BI475" i="1" s="1"/>
  <c r="BI476" i="1" s="1" a="1"/>
  <c r="BI476" i="1" s="1"/>
  <c r="BI477" i="1" s="1" a="1"/>
  <c r="BI477" i="1" s="1"/>
  <c r="BI478" i="1" s="1" a="1"/>
  <c r="BI478" i="1" s="1"/>
  <c r="BI479" i="1" s="1" a="1"/>
  <c r="BI479" i="1" s="1"/>
  <c r="BI480" i="1" s="1" a="1"/>
  <c r="BI480" i="1" s="1"/>
  <c r="BI481" i="1" s="1" a="1"/>
  <c r="BI481" i="1" s="1"/>
  <c r="BI482" i="1" s="1" a="1"/>
  <c r="BI482" i="1" s="1"/>
  <c r="BI483" i="1" s="1" a="1"/>
  <c r="BI483" i="1" s="1"/>
  <c r="BI484" i="1" s="1" a="1"/>
  <c r="BI484" i="1" s="1"/>
  <c r="BI485" i="1" s="1" a="1"/>
  <c r="BI485" i="1" s="1"/>
  <c r="BI486" i="1" s="1" a="1"/>
  <c r="BI486" i="1" s="1"/>
  <c r="BI487" i="1" s="1" a="1"/>
  <c r="BI487" i="1" s="1"/>
  <c r="BI488" i="1" s="1" a="1"/>
  <c r="BI488" i="1" s="1"/>
  <c r="BI489" i="1" s="1" a="1"/>
  <c r="BI489" i="1" s="1"/>
  <c r="BI490" i="1" s="1" a="1"/>
  <c r="BI490" i="1" s="1"/>
  <c r="BI491" i="1" s="1" a="1"/>
  <c r="BI491" i="1" s="1"/>
  <c r="BI492" i="1" s="1" a="1"/>
  <c r="BI492" i="1" s="1"/>
  <c r="BI503" i="1" s="1" a="1"/>
  <c r="BI503" i="1" s="1"/>
  <c r="BI504" i="1" s="1" a="1"/>
  <c r="BI504" i="1" s="1"/>
  <c r="BI505" i="1" s="1" a="1"/>
  <c r="BI505" i="1" s="1"/>
  <c r="BI506" i="1" s="1" a="1"/>
  <c r="BI506" i="1" s="1"/>
  <c r="BI507" i="1" s="1" a="1"/>
  <c r="BI507" i="1" s="1"/>
  <c r="BI508" i="1" s="1" a="1"/>
  <c r="BI508" i="1" s="1"/>
  <c r="BI509" i="1" s="1" a="1"/>
  <c r="BI509" i="1" s="1"/>
  <c r="BI510" i="1" s="1" a="1"/>
  <c r="BI510" i="1" s="1"/>
  <c r="BI511" i="1" s="1" a="1"/>
  <c r="BI511" i="1" s="1"/>
  <c r="BI512" i="1" s="1" a="1"/>
  <c r="BI512" i="1" s="1"/>
  <c r="BI513" i="1" s="1" a="1"/>
  <c r="BI513" i="1" s="1"/>
  <c r="BI514" i="1" s="1" a="1"/>
  <c r="BI514" i="1" s="1"/>
  <c r="BI515" i="1" s="1" a="1"/>
  <c r="BI515" i="1" s="1"/>
  <c r="BI516" i="1" s="1" a="1"/>
  <c r="BI516" i="1" s="1"/>
  <c r="BI517" i="1" s="1" a="1"/>
  <c r="BI517" i="1" s="1"/>
  <c r="BI518" i="1" s="1" a="1"/>
  <c r="BI518" i="1" s="1"/>
  <c r="BI519" i="1" s="1" a="1"/>
  <c r="BI519" i="1" s="1"/>
  <c r="BI520" i="1" s="1" a="1"/>
  <c r="BI520" i="1" s="1"/>
  <c r="BI521" i="1" s="1" a="1"/>
  <c r="BI521" i="1" s="1"/>
  <c r="BI524" i="1" s="1" a="1"/>
  <c r="BI524" i="1" s="1"/>
  <c r="BI525" i="1" s="1" a="1"/>
  <c r="BI525" i="1" s="1"/>
  <c r="BI526" i="1" s="1" a="1"/>
  <c r="BI526" i="1" s="1"/>
  <c r="BI527" i="1" s="1" a="1"/>
  <c r="BI527" i="1" s="1"/>
  <c r="BI528" i="1" s="1" a="1"/>
  <c r="BI528" i="1" s="1"/>
  <c r="BI529" i="1" s="1" a="1"/>
  <c r="BI529" i="1" s="1"/>
  <c r="BI530" i="1" s="1" a="1"/>
  <c r="BI530" i="1" s="1"/>
  <c r="BI531" i="1" s="1" a="1"/>
  <c r="BI531" i="1" s="1"/>
  <c r="BI532" i="1" s="1" a="1"/>
  <c r="BI532" i="1" s="1"/>
  <c r="BI533" i="1" s="1" a="1"/>
  <c r="BI533" i="1" s="1"/>
  <c r="BI534" i="1" s="1" a="1"/>
  <c r="BI534" i="1" s="1"/>
  <c r="BI535" i="1" s="1" a="1"/>
  <c r="BI535" i="1" s="1"/>
  <c r="BI536" i="1" s="1" a="1"/>
  <c r="BI536" i="1" s="1"/>
  <c r="BI537" i="1" s="1" a="1"/>
  <c r="BI537" i="1" s="1"/>
  <c r="BI538" i="1" s="1" a="1"/>
  <c r="BI538" i="1" s="1"/>
  <c r="BI539" i="1" s="1" a="1"/>
  <c r="BI539" i="1" s="1"/>
  <c r="BI540" i="1" s="1" a="1"/>
  <c r="BI540" i="1" s="1"/>
  <c r="BI541" i="1" s="1" a="1"/>
  <c r="BI541" i="1" s="1"/>
  <c r="BI542" i="1" s="1" a="1"/>
  <c r="BI542" i="1" s="1"/>
  <c r="BI543" i="1" s="1" a="1"/>
  <c r="BI543" i="1" s="1"/>
  <c r="BI544" i="1" s="1" a="1"/>
  <c r="BI544" i="1" s="1"/>
  <c r="BI545" i="1" s="1" a="1"/>
  <c r="BI545" i="1" s="1"/>
  <c r="BI546" i="1" s="1" a="1"/>
  <c r="BI546" i="1" s="1"/>
  <c r="BI547" i="1" s="1" a="1"/>
  <c r="BI547" i="1" s="1"/>
  <c r="BI548" i="1" s="1" a="1"/>
  <c r="BI548" i="1" s="1"/>
  <c r="BI549" i="1" s="1" a="1"/>
  <c r="BI549" i="1" s="1"/>
  <c r="BI550" i="1" s="1" a="1"/>
  <c r="BI550" i="1" s="1"/>
  <c r="BI551" i="1" s="1" a="1"/>
  <c r="BI551" i="1" s="1"/>
  <c r="BI552" i="1" s="1" a="1"/>
  <c r="BI552" i="1" s="1"/>
  <c r="BI553" i="1" s="1" a="1"/>
  <c r="BI553" i="1" s="1"/>
  <c r="BI554" i="1" s="1" a="1"/>
  <c r="BI554" i="1" s="1"/>
  <c r="BI555" i="1" s="1" a="1"/>
  <c r="BI555" i="1" s="1"/>
  <c r="BI556" i="1" s="1" a="1"/>
  <c r="BI556" i="1" s="1"/>
  <c r="BI557" i="1" s="1" a="1"/>
  <c r="BI557" i="1" s="1"/>
  <c r="BI558" i="1" s="1" a="1"/>
  <c r="BI558" i="1" s="1"/>
  <c r="BI559" i="1" s="1" a="1"/>
  <c r="BI559" i="1" s="1"/>
  <c r="BI560" i="1" s="1" a="1"/>
  <c r="BI560" i="1" s="1"/>
  <c r="BI561" i="1" s="1" a="1"/>
  <c r="BI561" i="1" s="1"/>
  <c r="BI562" i="1" s="1" a="1"/>
  <c r="BI562" i="1" s="1"/>
  <c r="BI563" i="1" s="1" a="1"/>
  <c r="BI563" i="1" s="1"/>
  <c r="BI564" i="1" s="1" a="1"/>
  <c r="BI564" i="1" s="1"/>
  <c r="BI565" i="1" s="1" a="1"/>
  <c r="BI565" i="1" s="1"/>
  <c r="BI566" i="1" s="1" a="1"/>
  <c r="BI566" i="1" s="1"/>
  <c r="BI567" i="1" s="1" a="1"/>
  <c r="BI567" i="1" s="1"/>
  <c r="BI568" i="1" s="1" a="1"/>
  <c r="BI568" i="1" s="1"/>
  <c r="BI569" i="1" s="1" a="1"/>
  <c r="BI569" i="1" s="1"/>
  <c r="BI570" i="1" s="1" a="1"/>
  <c r="BI570" i="1" s="1"/>
  <c r="BI571" i="1" s="1" a="1"/>
  <c r="BI571" i="1" s="1"/>
  <c r="BI572" i="1" s="1" a="1"/>
  <c r="BI572" i="1" s="1"/>
  <c r="BI573" i="1" s="1" a="1"/>
  <c r="BI573" i="1" s="1"/>
  <c r="BI574" i="1" s="1" a="1"/>
  <c r="BI574" i="1" s="1"/>
  <c r="BI575" i="1" s="1" a="1"/>
  <c r="BI575" i="1" s="1"/>
  <c r="BI576" i="1" s="1" a="1"/>
  <c r="BI576" i="1" s="1"/>
  <c r="BI577" i="1" s="1" a="1"/>
  <c r="BI577" i="1" s="1"/>
  <c r="BI578" i="1" s="1" a="1"/>
  <c r="BI578" i="1" s="1"/>
  <c r="BI579" i="1" s="1" a="1"/>
  <c r="BI579" i="1" s="1"/>
  <c r="BI580" i="1" s="1" a="1"/>
  <c r="BI580" i="1" s="1"/>
  <c r="BI581" i="1" s="1" a="1"/>
  <c r="BI581" i="1" s="1"/>
  <c r="BI582" i="1" s="1" a="1"/>
  <c r="BI582" i="1" s="1"/>
  <c r="BI583" i="1" s="1" a="1"/>
  <c r="BI583" i="1" s="1"/>
  <c r="BI584" i="1" s="1" a="1"/>
  <c r="BI584" i="1" s="1"/>
  <c r="BI585" i="1" s="1" a="1"/>
  <c r="BI585" i="1" s="1"/>
  <c r="BI586" i="1" s="1" a="1"/>
  <c r="BI586" i="1" s="1"/>
  <c r="BI587" i="1" s="1" a="1"/>
  <c r="BI587" i="1" s="1"/>
  <c r="BI588" i="1" s="1" a="1"/>
  <c r="BI588" i="1" s="1"/>
  <c r="BI589" i="1" s="1" a="1"/>
  <c r="BI589" i="1" s="1"/>
  <c r="BI590" i="1" s="1" a="1"/>
  <c r="BI590" i="1" s="1"/>
  <c r="BI591" i="1" s="1" a="1"/>
  <c r="BI591" i="1" s="1"/>
  <c r="BI592" i="1" s="1" a="1"/>
  <c r="BI592" i="1" s="1"/>
  <c r="BI593" i="1" s="1" a="1"/>
  <c r="BI593" i="1" s="1"/>
  <c r="BI594" i="1" s="1" a="1"/>
  <c r="BI594" i="1" s="1"/>
  <c r="BI595" i="1" s="1" a="1"/>
  <c r="BI595" i="1" s="1"/>
  <c r="BI596" i="1" s="1" a="1"/>
  <c r="BI596" i="1" s="1"/>
  <c r="BI597" i="1" s="1" a="1"/>
  <c r="BI597" i="1" s="1"/>
  <c r="BI598" i="1" s="1" a="1"/>
  <c r="BI598" i="1" s="1"/>
  <c r="BI599" i="1" s="1" a="1"/>
  <c r="BI599" i="1" s="1"/>
  <c r="BI600" i="1" s="1" a="1"/>
  <c r="BI600" i="1" s="1"/>
  <c r="BI601" i="1" s="1" a="1"/>
  <c r="BI601" i="1" s="1"/>
  <c r="BI602" i="1" s="1" a="1"/>
  <c r="BI602" i="1" s="1"/>
  <c r="BI603" i="1" s="1" a="1"/>
  <c r="BI603" i="1" s="1"/>
  <c r="BI604" i="1" s="1" a="1"/>
  <c r="BI604" i="1" s="1"/>
  <c r="BI605" i="1" s="1" a="1"/>
  <c r="BI605" i="1" s="1"/>
  <c r="BI606" i="1" s="1" a="1"/>
  <c r="BI606" i="1" s="1"/>
  <c r="BI607" i="1" s="1" a="1"/>
  <c r="BI607" i="1" s="1"/>
  <c r="BI608" i="1" s="1" a="1"/>
  <c r="BI608" i="1" s="1"/>
  <c r="BI609" i="1" s="1" a="1"/>
  <c r="BI609" i="1" s="1"/>
  <c r="BI610" i="1" s="1" a="1"/>
  <c r="BI610" i="1" s="1"/>
  <c r="BI611" i="1" s="1" a="1"/>
  <c r="BI611" i="1" s="1"/>
  <c r="BI612" i="1" s="1" a="1"/>
  <c r="BI612" i="1" s="1"/>
  <c r="BI613" i="1" s="1" a="1"/>
  <c r="BI613" i="1" s="1"/>
  <c r="BI614" i="1" s="1" a="1"/>
  <c r="BI614" i="1" s="1"/>
  <c r="BI615" i="1" s="1" a="1"/>
  <c r="BI615" i="1" s="1"/>
  <c r="BI616" i="1" s="1" a="1"/>
  <c r="BI616" i="1" s="1"/>
  <c r="BI617" i="1" s="1" a="1"/>
  <c r="BI617" i="1" s="1"/>
  <c r="BI618" i="1" s="1" a="1"/>
  <c r="BI618" i="1" s="1"/>
  <c r="BI619" i="1" s="1" a="1"/>
  <c r="BI619" i="1" s="1"/>
  <c r="BI620" i="1" s="1" a="1"/>
  <c r="BI620" i="1" s="1"/>
  <c r="BI621" i="1" s="1" a="1"/>
  <c r="BI621" i="1" s="1"/>
  <c r="BI622" i="1" s="1" a="1"/>
  <c r="BI622" i="1" s="1"/>
  <c r="BI623" i="1" s="1" a="1"/>
  <c r="BI623" i="1" s="1"/>
  <c r="BI624" i="1" s="1" a="1"/>
  <c r="BI624" i="1" s="1"/>
  <c r="BI625" i="1" s="1" a="1"/>
  <c r="BI625" i="1" s="1"/>
  <c r="BI626" i="1" s="1" a="1"/>
  <c r="BI626" i="1" s="1"/>
  <c r="BI627" i="1" s="1" a="1"/>
  <c r="BI627" i="1" s="1"/>
  <c r="BI628" i="1" s="1" a="1"/>
  <c r="BI628" i="1" s="1"/>
  <c r="BI629" i="1" s="1" a="1"/>
  <c r="BI629" i="1" s="1"/>
  <c r="BI630" i="1" s="1" a="1"/>
  <c r="BI630" i="1" s="1"/>
  <c r="BI631" i="1" s="1" a="1"/>
  <c r="BI631" i="1" s="1"/>
  <c r="BI632" i="1" s="1" a="1"/>
  <c r="BI632" i="1" s="1"/>
  <c r="BI633" i="1" s="1" a="1"/>
  <c r="BI633" i="1" s="1"/>
  <c r="BI634" i="1" s="1" a="1"/>
  <c r="BI634" i="1" s="1"/>
  <c r="BI635" i="1" s="1" a="1"/>
  <c r="BI635" i="1" s="1"/>
  <c r="BI636" i="1" s="1" a="1"/>
  <c r="BI636" i="1" s="1"/>
  <c r="BI637" i="1" s="1" a="1"/>
  <c r="BI637" i="1" s="1"/>
  <c r="BI638" i="1" s="1" a="1"/>
  <c r="BI638" i="1" s="1"/>
  <c r="BI639" i="1" s="1" a="1"/>
  <c r="BI639" i="1" s="1"/>
  <c r="BI640" i="1" s="1" a="1"/>
  <c r="BI640" i="1" s="1"/>
  <c r="BI641" i="1" s="1" a="1"/>
  <c r="BI641" i="1" s="1"/>
  <c r="BI642" i="1" s="1" a="1"/>
  <c r="BI642" i="1" s="1"/>
  <c r="BI643" i="1" s="1" a="1"/>
  <c r="BI643" i="1" s="1"/>
  <c r="BI644" i="1" s="1" a="1"/>
  <c r="BI644" i="1" s="1"/>
  <c r="BI645" i="1" s="1" a="1"/>
  <c r="BI645" i="1" s="1"/>
  <c r="BI646" i="1" s="1" a="1"/>
  <c r="BI646" i="1" s="1"/>
  <c r="BI647" i="1" s="1" a="1"/>
  <c r="BI647" i="1" s="1"/>
  <c r="BI648" i="1" s="1" a="1"/>
  <c r="BI648" i="1" s="1"/>
  <c r="BI649" i="1" s="1" a="1"/>
  <c r="BI649" i="1" s="1"/>
  <c r="BI650" i="1" s="1" a="1"/>
  <c r="BI650" i="1" s="1"/>
  <c r="BI651" i="1" s="1" a="1"/>
  <c r="BI651" i="1" s="1"/>
  <c r="BI652" i="1" s="1" a="1"/>
  <c r="BI652" i="1" s="1"/>
  <c r="BI653" i="1" s="1" a="1"/>
  <c r="BI653" i="1" s="1"/>
  <c r="BI654" i="1" s="1" a="1"/>
  <c r="BI654" i="1" s="1"/>
  <c r="BI655" i="1" s="1" a="1"/>
  <c r="BI655" i="1" s="1"/>
  <c r="BI656" i="1" s="1" a="1"/>
  <c r="BI656" i="1" s="1"/>
  <c r="BI657" i="1" s="1" a="1"/>
  <c r="BI657" i="1" s="1"/>
  <c r="BI658" i="1" s="1" a="1"/>
  <c r="BI658" i="1" s="1"/>
  <c r="BI659" i="1" s="1" a="1"/>
  <c r="BI659" i="1" s="1"/>
  <c r="BI660" i="1" s="1" a="1"/>
  <c r="BI660" i="1" s="1"/>
  <c r="BI661" i="1" s="1" a="1"/>
  <c r="BI661" i="1" s="1"/>
  <c r="BI662" i="1" s="1" a="1"/>
  <c r="BI662" i="1" s="1"/>
  <c r="BI663" i="1" s="1" a="1"/>
  <c r="BI663" i="1" s="1"/>
  <c r="BI664" i="1" s="1" a="1"/>
  <c r="BI664" i="1" s="1"/>
  <c r="BI665" i="1" s="1" a="1"/>
  <c r="BI665" i="1" s="1"/>
  <c r="BI666" i="1" s="1" a="1"/>
  <c r="BI666" i="1" s="1"/>
  <c r="BI667" i="1" s="1" a="1"/>
  <c r="BI667" i="1" s="1"/>
  <c r="BI668" i="1" s="1" a="1"/>
  <c r="BI668" i="1" s="1"/>
  <c r="BI669" i="1" s="1" a="1"/>
  <c r="BI669" i="1" s="1"/>
  <c r="BI670" i="1" s="1" a="1"/>
  <c r="BI670" i="1" s="1"/>
  <c r="BI671" i="1" s="1" a="1"/>
  <c r="BI671" i="1" s="1"/>
  <c r="BI672" i="1" s="1" a="1"/>
  <c r="BI672" i="1" s="1"/>
  <c r="BI673" i="1" s="1" a="1"/>
  <c r="BI673" i="1" s="1"/>
  <c r="BI674" i="1" s="1" a="1"/>
  <c r="BI674" i="1" s="1"/>
  <c r="BI675" i="1" s="1" a="1"/>
  <c r="BI675" i="1" s="1"/>
  <c r="BI676" i="1" s="1" a="1"/>
  <c r="BI676" i="1" s="1"/>
  <c r="BI677" i="1" s="1" a="1"/>
  <c r="BI677" i="1" s="1"/>
  <c r="BI679" i="1" s="1" a="1"/>
  <c r="BI679" i="1" s="1"/>
  <c r="BI680" i="1" s="1" a="1"/>
  <c r="BI680" i="1" s="1"/>
  <c r="BI681" i="1" s="1" a="1"/>
  <c r="BI681" i="1" s="1"/>
  <c r="BI682" i="1" s="1" a="1"/>
  <c r="BI682" i="1" s="1"/>
  <c r="BI683" i="1" s="1" a="1"/>
  <c r="BI683" i="1" s="1"/>
  <c r="BI684" i="1" s="1" a="1"/>
  <c r="BI684" i="1" s="1"/>
  <c r="BI685" i="1" s="1" a="1"/>
  <c r="BI685" i="1" s="1"/>
  <c r="BI686" i="1" s="1" a="1"/>
  <c r="BI686" i="1" s="1"/>
  <c r="BI687" i="1" s="1" a="1"/>
  <c r="BI687" i="1" s="1"/>
  <c r="BI688" i="1" s="1" a="1"/>
  <c r="BI688" i="1" s="1"/>
  <c r="BI689" i="1" s="1" a="1"/>
  <c r="BI689" i="1" s="1"/>
  <c r="BI690" i="1" s="1" a="1"/>
  <c r="BI690" i="1" s="1"/>
  <c r="BI691" i="1" s="1" a="1"/>
  <c r="BI691" i="1" s="1"/>
  <c r="BI692" i="1" s="1" a="1"/>
  <c r="BI692" i="1" s="1"/>
  <c r="BI693" i="1" s="1" a="1"/>
  <c r="BI693" i="1" s="1"/>
  <c r="BI694" i="1" s="1" a="1"/>
  <c r="BI694" i="1" s="1"/>
  <c r="BI695" i="1" s="1" a="1"/>
  <c r="BI695" i="1" s="1"/>
  <c r="BI696" i="1" s="1" a="1"/>
  <c r="BI696" i="1" s="1"/>
  <c r="BI697" i="1" s="1" a="1"/>
  <c r="BI697" i="1" s="1"/>
  <c r="BI698" i="1" s="1" a="1"/>
  <c r="BI698" i="1" s="1"/>
  <c r="BI699" i="1" s="1" a="1"/>
  <c r="BI699" i="1" s="1"/>
  <c r="BI700" i="1" s="1" a="1"/>
  <c r="BI700" i="1" s="1"/>
  <c r="BI701" i="1" s="1" a="1"/>
  <c r="BI701" i="1" s="1"/>
  <c r="BI702" i="1" s="1" a="1"/>
  <c r="BI702" i="1" s="1"/>
  <c r="BI703" i="1" s="1" a="1"/>
  <c r="BI703" i="1" s="1"/>
  <c r="BI704" i="1" s="1" a="1"/>
  <c r="BI704" i="1" s="1"/>
  <c r="BI705" i="1" s="1" a="1"/>
  <c r="BI705" i="1" s="1"/>
  <c r="BI706" i="1" s="1" a="1"/>
  <c r="BI706" i="1" s="1"/>
  <c r="BI707" i="1" s="1" a="1"/>
  <c r="BI707" i="1" s="1"/>
  <c r="BI708" i="1" s="1" a="1"/>
  <c r="BI708" i="1" s="1"/>
  <c r="BI709" i="1" s="1" a="1"/>
  <c r="BI709" i="1" s="1"/>
  <c r="BI710" i="1" s="1" a="1"/>
  <c r="BI710" i="1" s="1"/>
  <c r="BI711" i="1" s="1" a="1"/>
  <c r="BI711" i="1" s="1"/>
  <c r="BI712" i="1" s="1" a="1"/>
  <c r="BI712" i="1" s="1"/>
  <c r="BI713" i="1" s="1" a="1"/>
  <c r="BI713" i="1" s="1"/>
  <c r="BI714" i="1" s="1" a="1"/>
  <c r="BI714" i="1" s="1"/>
  <c r="BI715" i="1" s="1" a="1"/>
  <c r="BI715" i="1" s="1"/>
  <c r="BI716" i="1" s="1" a="1"/>
  <c r="BI716" i="1" s="1"/>
  <c r="BI717" i="1" s="1" a="1"/>
  <c r="BI717" i="1" s="1"/>
  <c r="BI718" i="1" s="1" a="1"/>
  <c r="BI718" i="1" s="1"/>
  <c r="BI719" i="1" s="1" a="1"/>
  <c r="BI719" i="1" s="1"/>
  <c r="BI720" i="1" s="1" a="1"/>
  <c r="BI720" i="1" s="1"/>
  <c r="BI721" i="1" s="1" a="1"/>
  <c r="BI721" i="1" s="1"/>
  <c r="BI722" i="1" s="1" a="1"/>
  <c r="BI722" i="1" s="1"/>
  <c r="BI723" i="1" s="1" a="1"/>
  <c r="BI723" i="1" s="1"/>
  <c r="BI724" i="1" s="1" a="1"/>
  <c r="BI724" i="1" s="1"/>
  <c r="BI725" i="1" s="1" a="1"/>
  <c r="BI725" i="1" s="1"/>
  <c r="BI726" i="1" s="1" a="1"/>
  <c r="BI726" i="1" s="1"/>
  <c r="BI727" i="1" s="1" a="1"/>
  <c r="BI727" i="1" s="1"/>
  <c r="BI728" i="1" s="1" a="1"/>
  <c r="BI728" i="1" s="1"/>
  <c r="BI729" i="1" s="1" a="1"/>
  <c r="BI729" i="1" s="1"/>
  <c r="BI730" i="1" s="1" a="1"/>
  <c r="BI730" i="1" s="1"/>
  <c r="BI731" i="1" s="1" a="1"/>
  <c r="BI731" i="1" s="1"/>
  <c r="BI732" i="1" s="1" a="1"/>
  <c r="BI732" i="1" s="1"/>
  <c r="BI733" i="1" s="1" a="1"/>
  <c r="BI733" i="1" s="1"/>
  <c r="BI734" i="1" s="1" a="1"/>
  <c r="BI734" i="1" s="1"/>
  <c r="BI735" i="1" s="1" a="1"/>
  <c r="BI735" i="1" s="1"/>
  <c r="BI736" i="1" s="1" a="1"/>
  <c r="BI736" i="1" s="1"/>
  <c r="BI737" i="1" s="1" a="1"/>
  <c r="BI737" i="1" s="1"/>
  <c r="BI738" i="1" s="1" a="1"/>
  <c r="BI738" i="1" s="1"/>
  <c r="BI739" i="1" s="1" a="1"/>
  <c r="BI739" i="1" s="1"/>
  <c r="BI740" i="1" s="1" a="1"/>
  <c r="BI740" i="1" s="1"/>
  <c r="BI741" i="1" s="1" a="1"/>
  <c r="BI741" i="1" s="1"/>
  <c r="BI742" i="1" s="1" a="1"/>
  <c r="BI742" i="1" s="1"/>
  <c r="BI743" i="1" s="1" a="1"/>
  <c r="BI743" i="1" s="1"/>
  <c r="BI744" i="1" s="1" a="1"/>
  <c r="BI744" i="1" s="1"/>
  <c r="BI745" i="1" s="1" a="1"/>
  <c r="BI745" i="1" s="1"/>
  <c r="BI746" i="1" s="1" a="1"/>
  <c r="BI746" i="1" s="1"/>
  <c r="BI747" i="1" s="1" a="1"/>
  <c r="BI747" i="1" s="1"/>
  <c r="BI748" i="1" s="1" a="1"/>
  <c r="BI748" i="1" s="1"/>
  <c r="BI749" i="1" s="1" a="1"/>
  <c r="BI749" i="1" s="1"/>
  <c r="BI750" i="1" s="1" a="1"/>
  <c r="BI750" i="1" s="1"/>
  <c r="BI751" i="1" s="1" a="1"/>
  <c r="BI751" i="1" s="1"/>
  <c r="BI752" i="1" s="1" a="1"/>
  <c r="BI752" i="1" s="1"/>
  <c r="BI753" i="1" s="1" a="1"/>
  <c r="BI753" i="1" s="1"/>
  <c r="BI754" i="1" s="1" a="1"/>
  <c r="BI754" i="1" s="1"/>
  <c r="BI755" i="1" s="1" a="1"/>
  <c r="BI755" i="1" s="1"/>
  <c r="BI756" i="1" s="1" a="1"/>
  <c r="BI756" i="1" s="1"/>
  <c r="BI757" i="1" s="1" a="1"/>
  <c r="BI757" i="1" s="1"/>
  <c r="BI758" i="1" s="1" a="1"/>
  <c r="BI758" i="1" s="1"/>
  <c r="BI759" i="1" s="1" a="1"/>
  <c r="BI759" i="1" s="1"/>
  <c r="BI760" i="1" s="1" a="1"/>
  <c r="BI760" i="1" s="1"/>
  <c r="BI761" i="1" s="1" a="1"/>
  <c r="BI761" i="1" s="1"/>
  <c r="BI762" i="1" s="1" a="1"/>
  <c r="BI762" i="1" s="1"/>
  <c r="BI763" i="1" s="1" a="1"/>
  <c r="BI763" i="1" s="1"/>
  <c r="BI764" i="1" s="1" a="1"/>
  <c r="BI764" i="1" s="1"/>
  <c r="BI765" i="1" s="1" a="1"/>
  <c r="BI765" i="1" s="1"/>
  <c r="BI766" i="1" s="1" a="1"/>
  <c r="BI766" i="1" s="1"/>
  <c r="BI767" i="1" s="1" a="1"/>
  <c r="BI767" i="1" s="1"/>
  <c r="BI768" i="1" s="1" a="1"/>
  <c r="BI768" i="1" s="1"/>
  <c r="BI769" i="1" s="1" a="1"/>
  <c r="BI769" i="1" s="1"/>
  <c r="BI770" i="1" s="1" a="1"/>
  <c r="BI770" i="1" s="1"/>
  <c r="BI771" i="1" s="1" a="1"/>
  <c r="BI771" i="1" s="1"/>
  <c r="BI772" i="1" s="1" a="1"/>
  <c r="BI772" i="1" s="1"/>
  <c r="BI773" i="1" s="1" a="1"/>
  <c r="BI773" i="1" s="1"/>
  <c r="BI774" i="1" s="1" a="1"/>
  <c r="BI774" i="1" s="1"/>
  <c r="BI775" i="1" s="1" a="1"/>
  <c r="BI775" i="1" s="1"/>
  <c r="BI776" i="1" s="1" a="1"/>
  <c r="BI776" i="1" s="1"/>
  <c r="BI777" i="1" s="1" a="1"/>
  <c r="BI777" i="1" s="1"/>
  <c r="BI780" i="1" s="1" a="1"/>
  <c r="BI780" i="1" s="1"/>
  <c r="BI781" i="1" s="1" a="1"/>
  <c r="BI781" i="1" s="1"/>
  <c r="BI782" i="1" s="1" a="1"/>
  <c r="BI782" i="1" s="1"/>
  <c r="BO3" i="1"/>
  <c r="BP3" i="1" s="1"/>
  <c r="BQ3" i="1" s="1"/>
  <c r="BI783" i="1" l="1" a="1"/>
  <c r="BI783" i="1" s="1"/>
  <c r="BI784" i="1" s="1" a="1"/>
  <c r="BI784" i="1" s="1"/>
  <c r="BI785" i="1" s="1" a="1"/>
  <c r="BI785" i="1" s="1"/>
  <c r="BI786" i="1" s="1" a="1"/>
  <c r="BI786" i="1" s="1"/>
  <c r="BI787" i="1" s="1" a="1"/>
  <c r="BI787" i="1" s="1"/>
  <c r="BI788" i="1" s="1" a="1"/>
  <c r="BI788" i="1" s="1"/>
  <c r="BI789" i="1" s="1" a="1"/>
  <c r="BI789" i="1" s="1"/>
  <c r="BI790" i="1" s="1" a="1"/>
  <c r="BI790" i="1" s="1"/>
  <c r="BI791" i="1" s="1" a="1"/>
  <c r="BI791" i="1" s="1"/>
  <c r="BI792" i="1" s="1" a="1"/>
  <c r="BI792" i="1" s="1"/>
  <c r="BI793" i="1" s="1" a="1"/>
  <c r="BI793" i="1" s="1"/>
  <c r="BI794" i="1" s="1" a="1"/>
  <c r="BI794" i="1" s="1"/>
  <c r="BI795" i="1" s="1" a="1"/>
  <c r="BI795" i="1" s="1"/>
  <c r="BI796" i="1" s="1" a="1"/>
  <c r="BI796" i="1" s="1"/>
  <c r="BI797" i="1" s="1" a="1"/>
  <c r="BI797" i="1" s="1"/>
  <c r="BI798" i="1" s="1" a="1"/>
  <c r="BI798" i="1" s="1"/>
  <c r="BI801" i="1" s="1" a="1"/>
  <c r="BI801" i="1" s="1"/>
  <c r="BI802" i="1" s="1" a="1"/>
  <c r="BI802" i="1" s="1"/>
  <c r="BI803" i="1" s="1" a="1"/>
  <c r="BI803" i="1" s="1"/>
  <c r="BI804" i="1" s="1" a="1"/>
  <c r="BI804" i="1" s="1"/>
  <c r="BI805" i="1" s="1" a="1"/>
  <c r="BI805" i="1" s="1"/>
  <c r="BI806" i="1" s="1" a="1"/>
  <c r="BI806" i="1" s="1"/>
  <c r="BI807" i="1" s="1" a="1"/>
  <c r="BI807" i="1" s="1"/>
  <c r="BI808" i="1" s="1" a="1"/>
  <c r="BI808" i="1" s="1"/>
  <c r="BI809" i="1" s="1" a="1"/>
  <c r="BI809" i="1" s="1"/>
  <c r="BI810" i="1" s="1" a="1"/>
  <c r="BI810" i="1" s="1"/>
  <c r="BI811" i="1" s="1" a="1"/>
  <c r="BI811" i="1" s="1"/>
  <c r="BI812" i="1" s="1" a="1"/>
  <c r="BI812" i="1" s="1"/>
  <c r="BI813" i="1" s="1" a="1"/>
  <c r="BI813" i="1" s="1"/>
  <c r="BI814" i="1" s="1" a="1"/>
  <c r="BI814" i="1" s="1"/>
  <c r="BI815" i="1" s="1" a="1"/>
  <c r="BI815" i="1" s="1"/>
  <c r="BI816" i="1" s="1" a="1"/>
  <c r="BI816" i="1" s="1"/>
  <c r="BI817" i="1" s="1" a="1"/>
  <c r="BI817" i="1" s="1"/>
  <c r="BI818" i="1" s="1" a="1"/>
  <c r="BI818" i="1" s="1"/>
  <c r="BI819" i="1" s="1" a="1"/>
  <c r="BI819" i="1" s="1"/>
  <c r="BI820" i="1" s="1" a="1"/>
  <c r="BI820" i="1" s="1"/>
  <c r="BI821" i="1" s="1" a="1"/>
  <c r="BI821" i="1" s="1"/>
  <c r="BI822" i="1" s="1" a="1"/>
  <c r="BI822" i="1" s="1"/>
  <c r="BI823" i="1" s="1" a="1"/>
  <c r="BI823" i="1" s="1"/>
  <c r="BI824" i="1" s="1" a="1"/>
  <c r="BI824" i="1" s="1"/>
  <c r="BI825" i="1" s="1" a="1"/>
  <c r="BI825" i="1" s="1"/>
  <c r="BI826" i="1" s="1" a="1"/>
  <c r="BI826" i="1" s="1"/>
  <c r="BI827" i="1" s="1" a="1"/>
  <c r="BI827" i="1" s="1"/>
  <c r="BI828" i="1" s="1" a="1"/>
  <c r="BI828" i="1" s="1"/>
  <c r="BI829" i="1" s="1" a="1"/>
  <c r="BI829" i="1" s="1"/>
  <c r="BI830" i="1" s="1" a="1"/>
  <c r="BI830" i="1" s="1"/>
  <c r="BI831" i="1" s="1" a="1"/>
  <c r="BI831" i="1" s="1"/>
  <c r="BI832" i="1" s="1" a="1"/>
  <c r="BI832" i="1" s="1"/>
  <c r="BI833" i="1" s="1" a="1"/>
  <c r="BI833" i="1" s="1"/>
  <c r="BI834" i="1" s="1" a="1"/>
  <c r="BI834" i="1" s="1"/>
  <c r="BI835" i="1" s="1" a="1"/>
  <c r="BI835" i="1" s="1"/>
  <c r="BI836" i="1" s="1" a="1"/>
  <c r="BI836" i="1" s="1"/>
  <c r="BI837" i="1" s="1" a="1"/>
  <c r="BI837" i="1" s="1"/>
  <c r="BI838" i="1" s="1" a="1"/>
  <c r="BI838" i="1" s="1"/>
  <c r="BI839" i="1" s="1" a="1"/>
  <c r="BI839" i="1" s="1"/>
  <c r="BI840" i="1" s="1" a="1"/>
  <c r="BI840" i="1" s="1"/>
  <c r="BI841" i="1" s="1" a="1"/>
  <c r="BI841" i="1" s="1"/>
  <c r="BI842" i="1" s="1" a="1"/>
  <c r="BI842" i="1" s="1"/>
  <c r="BI843" i="1" s="1" a="1"/>
  <c r="BI843" i="1" s="1"/>
  <c r="BI844" i="1" s="1" a="1"/>
  <c r="BI844" i="1" s="1"/>
  <c r="BI845" i="1" s="1" a="1"/>
  <c r="BI845" i="1" s="1"/>
  <c r="BI846" i="1" s="1" a="1"/>
  <c r="BI846" i="1" s="1"/>
  <c r="BI847" i="1" s="1" a="1"/>
  <c r="BI847" i="1" s="1"/>
  <c r="BI848" i="1" s="1" a="1"/>
  <c r="BI848" i="1" s="1"/>
  <c r="BI849" i="1" s="1" a="1"/>
  <c r="BI849" i="1" s="1"/>
  <c r="BI850" i="1" s="1" a="1"/>
  <c r="BI850" i="1" s="1"/>
  <c r="BI851" i="1" s="1" a="1"/>
  <c r="BI851" i="1" s="1"/>
  <c r="BI852" i="1" s="1" a="1"/>
  <c r="BI852" i="1" s="1"/>
  <c r="BI853" i="1" s="1" a="1"/>
  <c r="BI853" i="1" s="1"/>
  <c r="BI854" i="1" s="1" a="1"/>
  <c r="BI854" i="1" s="1"/>
  <c r="BI855" i="1" s="1" a="1"/>
  <c r="BI855" i="1" s="1"/>
  <c r="BI856" i="1" s="1" a="1"/>
  <c r="BI856" i="1" s="1"/>
  <c r="BI857" i="1" s="1" a="1"/>
  <c r="BI857" i="1" s="1"/>
  <c r="BI858" i="1" s="1" a="1"/>
  <c r="BI858" i="1" s="1"/>
  <c r="BI859" i="1" s="1" a="1"/>
  <c r="BI859" i="1" s="1"/>
  <c r="BI860" i="1" s="1" a="1"/>
  <c r="BI860" i="1" s="1"/>
  <c r="BI861" i="1" s="1" a="1"/>
  <c r="BI861" i="1" s="1"/>
  <c r="BI862" i="1" s="1" a="1"/>
  <c r="BI862" i="1" s="1"/>
  <c r="BI863" i="1" s="1" a="1"/>
  <c r="BI863" i="1" s="1"/>
  <c r="BI864" i="1" s="1" a="1"/>
  <c r="BI864" i="1" s="1"/>
  <c r="BI865" i="1" s="1" a="1"/>
  <c r="BI865" i="1" s="1"/>
  <c r="BI866" i="1" s="1" a="1"/>
  <c r="BI866" i="1" s="1"/>
  <c r="BI867" i="1" s="1" a="1"/>
  <c r="BI867" i="1" s="1"/>
  <c r="BI868" i="1" s="1" a="1"/>
  <c r="BI868" i="1" s="1"/>
  <c r="BI869" i="1" s="1" a="1"/>
  <c r="BI869" i="1" s="1"/>
  <c r="BI870" i="1" s="1" a="1"/>
  <c r="BI870" i="1" s="1"/>
  <c r="BI871" i="1" s="1" a="1"/>
  <c r="BI871" i="1" s="1"/>
  <c r="BI872" i="1" s="1" a="1"/>
  <c r="BI872" i="1" s="1"/>
  <c r="BI873" i="1" s="1" a="1"/>
  <c r="BI873" i="1" s="1"/>
  <c r="BI874" i="1" s="1" a="1"/>
  <c r="BI874" i="1" s="1"/>
  <c r="BI875" i="1" s="1" a="1"/>
  <c r="BI875" i="1" s="1"/>
  <c r="BI876" i="1" s="1" a="1"/>
  <c r="BI876" i="1" s="1"/>
  <c r="BI877" i="1" s="1" a="1"/>
  <c r="BI877" i="1" s="1"/>
  <c r="BI878" i="1" s="1" a="1"/>
  <c r="BI878" i="1" s="1"/>
  <c r="BI879" i="1" s="1" a="1"/>
  <c r="BI879" i="1" s="1"/>
  <c r="BI880" i="1" s="1" a="1"/>
  <c r="BI880" i="1" s="1"/>
  <c r="BI881" i="1" s="1" a="1"/>
  <c r="BI881" i="1" s="1"/>
  <c r="BI882" i="1" s="1" a="1"/>
  <c r="BI882" i="1" s="1"/>
  <c r="BI883" i="1" s="1" a="1"/>
  <c r="BI883" i="1" s="1"/>
  <c r="BI884" i="1" s="1" a="1"/>
  <c r="BI884" i="1" s="1"/>
  <c r="BI885" i="1" s="1" a="1"/>
  <c r="BI885" i="1" s="1"/>
  <c r="BI886" i="1" s="1" a="1"/>
  <c r="BI886" i="1" s="1"/>
  <c r="BI887" i="1" s="1" a="1"/>
  <c r="BI887" i="1" s="1"/>
  <c r="BI888" i="1" s="1" a="1"/>
  <c r="BI888" i="1" s="1"/>
  <c r="BI889" i="1" s="1" a="1"/>
  <c r="BI889" i="1" s="1"/>
  <c r="BI890" i="1" s="1" a="1"/>
  <c r="BI890" i="1" s="1"/>
  <c r="BI891" i="1" s="1" a="1"/>
  <c r="BI891" i="1" s="1"/>
  <c r="BI892" i="1" s="1" a="1"/>
  <c r="BI892" i="1" s="1"/>
  <c r="BI893" i="1" s="1" a="1"/>
  <c r="BI893" i="1" s="1"/>
  <c r="BI894" i="1" s="1" a="1"/>
  <c r="BI894" i="1" s="1"/>
  <c r="BI895" i="1" s="1" a="1"/>
  <c r="BI895" i="1" s="1"/>
  <c r="BI896" i="1" s="1" a="1"/>
  <c r="BI896" i="1" s="1"/>
  <c r="BI897" i="1" s="1" a="1"/>
  <c r="BI897" i="1" s="1"/>
  <c r="BI898" i="1" s="1" a="1"/>
  <c r="BI898" i="1" s="1"/>
  <c r="BI899" i="1" s="1" a="1"/>
  <c r="BI899" i="1" s="1"/>
  <c r="BI900" i="1" s="1" a="1"/>
  <c r="BI900" i="1" s="1"/>
  <c r="BI901" i="1" s="1" a="1"/>
  <c r="BI901" i="1" s="1"/>
  <c r="BI902" i="1" s="1" a="1"/>
  <c r="BI902" i="1" s="1"/>
  <c r="BI903" i="1" s="1" a="1"/>
  <c r="BI903" i="1" s="1"/>
  <c r="BI904" i="1" s="1" a="1"/>
  <c r="BI904" i="1" s="1"/>
  <c r="BI905" i="1" s="1" a="1"/>
  <c r="BI905" i="1" s="1"/>
  <c r="BI906" i="1" s="1" a="1"/>
  <c r="BI906" i="1" s="1"/>
  <c r="BI907" i="1" s="1" a="1"/>
  <c r="BI907" i="1" s="1"/>
  <c r="BI908" i="1" s="1" a="1"/>
  <c r="BI908" i="1" s="1"/>
  <c r="BI909" i="1" s="1" a="1"/>
  <c r="BI909" i="1" s="1"/>
  <c r="BI910" i="1" s="1" a="1"/>
  <c r="BI910" i="1" s="1"/>
  <c r="BI911" i="1" s="1" a="1"/>
  <c r="BI911" i="1" s="1"/>
  <c r="BI912" i="1" s="1" a="1"/>
  <c r="BI912" i="1" s="1"/>
  <c r="BI913" i="1" s="1" a="1"/>
  <c r="BI913" i="1" s="1"/>
  <c r="BI914" i="1" s="1" a="1"/>
  <c r="BI914" i="1" s="1"/>
  <c r="BI915" i="1" s="1" a="1"/>
  <c r="BI915" i="1" s="1"/>
  <c r="BI916" i="1" s="1" a="1"/>
  <c r="BI916" i="1" s="1"/>
  <c r="BI917" i="1" s="1" a="1"/>
  <c r="BI917" i="1" s="1"/>
  <c r="BI918" i="1" s="1" a="1"/>
  <c r="BI918" i="1" s="1"/>
  <c r="BI919" i="1" s="1" a="1"/>
  <c r="BI919" i="1" s="1"/>
  <c r="BI920" i="1" s="1" a="1"/>
  <c r="BI920" i="1" s="1"/>
  <c r="BI921" i="1" s="1" a="1"/>
  <c r="BI921" i="1" s="1"/>
  <c r="BI922" i="1" s="1" a="1"/>
  <c r="BI922" i="1" s="1"/>
  <c r="BI923" i="1" s="1" a="1"/>
  <c r="BI923" i="1" s="1"/>
  <c r="BI924" i="1" s="1" a="1"/>
  <c r="BI924" i="1" s="1"/>
  <c r="BI925" i="1" s="1" a="1"/>
  <c r="BI925" i="1" s="1"/>
  <c r="BI926" i="1" s="1" a="1"/>
  <c r="BI926" i="1" s="1"/>
  <c r="BI927" i="1" s="1" a="1"/>
  <c r="BI927" i="1" s="1"/>
  <c r="BI928" i="1" s="1" a="1"/>
  <c r="BI928" i="1" s="1"/>
  <c r="BI929" i="1" s="1" a="1"/>
  <c r="BI929" i="1" s="1"/>
  <c r="BI930" i="1" s="1" a="1"/>
  <c r="BI930" i="1" s="1"/>
  <c r="BI931" i="1" s="1" a="1"/>
  <c r="BI931" i="1" s="1"/>
  <c r="BI932" i="1" s="1" a="1"/>
  <c r="BI932" i="1" s="1"/>
  <c r="BI933" i="1" s="1" a="1"/>
  <c r="BI933" i="1" s="1"/>
  <c r="BI934" i="1" s="1" a="1"/>
  <c r="BI934" i="1" s="1"/>
  <c r="BI935" i="1" s="1" a="1"/>
  <c r="BI935" i="1" s="1"/>
  <c r="BI936" i="1" s="1" a="1"/>
  <c r="BI936" i="1" s="1"/>
  <c r="BI937" i="1" s="1" a="1"/>
  <c r="BI937" i="1" s="1"/>
  <c r="BI938" i="1" s="1" a="1"/>
  <c r="BI938" i="1" s="1"/>
  <c r="BI939" i="1" s="1" a="1"/>
  <c r="BI939" i="1" s="1"/>
  <c r="BI940" i="1" s="1" a="1"/>
  <c r="BI940" i="1" s="1"/>
  <c r="BI941" i="1" s="1" a="1"/>
  <c r="BI941" i="1" s="1"/>
  <c r="BI942" i="1" s="1" a="1"/>
  <c r="BI942" i="1" s="1"/>
  <c r="BI943" i="1" s="1" a="1"/>
  <c r="BI943" i="1" s="1"/>
  <c r="BI944" i="1" s="1" a="1"/>
  <c r="BI944" i="1" s="1"/>
  <c r="BI945" i="1" s="1" a="1"/>
  <c r="BI945" i="1" s="1"/>
  <c r="BI946" i="1" s="1" a="1"/>
  <c r="BI946" i="1" s="1"/>
  <c r="BI947" i="1" s="1" a="1"/>
  <c r="BI947" i="1" s="1"/>
  <c r="BI948" i="1" s="1" a="1"/>
  <c r="BI948" i="1" s="1"/>
  <c r="BI949" i="1" s="1" a="1"/>
  <c r="BI949" i="1" s="1"/>
  <c r="BI950" i="1" s="1" a="1"/>
  <c r="BI950" i="1" s="1"/>
  <c r="BI951" i="1" s="1" a="1"/>
  <c r="BI951" i="1" s="1"/>
  <c r="BI952" i="1" s="1" a="1"/>
  <c r="BI952" i="1" s="1"/>
  <c r="BI953" i="1" s="1" a="1"/>
  <c r="BI953" i="1" s="1"/>
  <c r="BI954" i="1" s="1" a="1"/>
  <c r="BI954" i="1" s="1"/>
  <c r="BI955" i="1" s="1" a="1"/>
  <c r="BI955" i="1" s="1"/>
  <c r="BI957" i="1" s="1" a="1"/>
  <c r="BI957" i="1" s="1"/>
  <c r="BI958" i="1" s="1" a="1"/>
  <c r="BI958" i="1" s="1"/>
  <c r="BI959" i="1" s="1" a="1"/>
  <c r="BI959" i="1" s="1"/>
  <c r="BI960" i="1" s="1" a="1"/>
  <c r="BI960" i="1" s="1"/>
  <c r="BI961" i="1" s="1" a="1"/>
  <c r="BI961" i="1" s="1"/>
  <c r="BI962" i="1" s="1" a="1"/>
  <c r="BI962" i="1" s="1"/>
  <c r="BI963" i="1" s="1" a="1"/>
  <c r="BI963" i="1" s="1"/>
  <c r="BI964" i="1" s="1" a="1"/>
  <c r="BI964" i="1" s="1"/>
  <c r="BI965" i="1" s="1" a="1"/>
  <c r="BI965" i="1" s="1"/>
  <c r="BI966" i="1" s="1" a="1"/>
  <c r="BI966" i="1" s="1"/>
  <c r="BI967" i="1" s="1" a="1"/>
  <c r="BI967" i="1" s="1"/>
  <c r="BI968" i="1" s="1" a="1"/>
  <c r="BI968" i="1" s="1"/>
  <c r="BI969" i="1" s="1" a="1"/>
  <c r="BI969" i="1" s="1"/>
  <c r="BI970" i="1" s="1" a="1"/>
  <c r="BI970" i="1" s="1"/>
  <c r="BI971" i="1" s="1" a="1"/>
  <c r="BI971" i="1" s="1"/>
  <c r="BI972" i="1" s="1" a="1"/>
  <c r="BI972" i="1" s="1"/>
  <c r="BI973" i="1" s="1" a="1"/>
  <c r="BI973" i="1" s="1"/>
  <c r="BI974" i="1" s="1" a="1"/>
  <c r="BI974" i="1" s="1"/>
  <c r="BI975" i="1" s="1" a="1"/>
  <c r="BI975" i="1" s="1"/>
  <c r="BI976" i="1" s="1" a="1"/>
  <c r="BI976" i="1" s="1"/>
  <c r="BI977" i="1" s="1" a="1"/>
  <c r="BI977" i="1" s="1"/>
  <c r="BI978" i="1" s="1" a="1"/>
  <c r="BI978" i="1" s="1"/>
  <c r="BI979" i="1" s="1" a="1"/>
  <c r="BI979" i="1" s="1"/>
  <c r="BI980" i="1" s="1" a="1"/>
  <c r="BI980" i="1" s="1"/>
  <c r="BI981" i="1" s="1" a="1"/>
  <c r="BI981" i="1" s="1"/>
  <c r="BI982" i="1" s="1" a="1"/>
  <c r="BI982" i="1" s="1"/>
  <c r="BI983" i="1" s="1" a="1"/>
  <c r="BI983" i="1" s="1"/>
  <c r="BI984" i="1" s="1" a="1"/>
  <c r="BI984" i="1" s="1"/>
  <c r="BI985" i="1" s="1" a="1"/>
  <c r="BI985" i="1" s="1"/>
  <c r="BI986" i="1" s="1" a="1"/>
  <c r="BI986" i="1" s="1"/>
  <c r="BI987" i="1" s="1" a="1"/>
  <c r="BI987" i="1" s="1"/>
  <c r="BI988" i="1" s="1" a="1"/>
  <c r="BI988" i="1" s="1"/>
  <c r="BI989" i="1" s="1" a="1"/>
  <c r="BI989" i="1" s="1"/>
  <c r="BI990" i="1" s="1" a="1"/>
  <c r="BI990" i="1" s="1"/>
  <c r="BI991" i="1" s="1" a="1"/>
  <c r="BI991" i="1" s="1"/>
  <c r="BI992" i="1" s="1" a="1"/>
  <c r="BI992" i="1" s="1"/>
  <c r="BI993" i="1" s="1" a="1"/>
  <c r="BI993" i="1" s="1"/>
  <c r="BI994" i="1" s="1" a="1"/>
  <c r="BI994" i="1" s="1"/>
  <c r="BI995" i="1" s="1" a="1"/>
  <c r="BI995" i="1" s="1"/>
  <c r="BI996" i="1" s="1" a="1"/>
  <c r="BI996" i="1" s="1"/>
  <c r="BI997" i="1" s="1" a="1"/>
  <c r="BI997" i="1" s="1"/>
  <c r="BI998" i="1" s="1" a="1"/>
  <c r="BI998" i="1" s="1"/>
  <c r="BI999" i="1" s="1" a="1"/>
  <c r="BI999" i="1" s="1"/>
  <c r="BI1000" i="1" s="1" a="1"/>
  <c r="BI1000" i="1" s="1"/>
  <c r="BI1001" i="1" s="1" a="1"/>
  <c r="BI1001" i="1" s="1"/>
  <c r="BI1002" i="1" s="1" a="1"/>
  <c r="BI1002" i="1" s="1"/>
  <c r="BI1003" i="1" s="1" a="1"/>
  <c r="BI1003" i="1" s="1"/>
  <c r="BI1004" i="1" s="1" a="1"/>
  <c r="BI1004" i="1" s="1"/>
  <c r="BI1005" i="1" s="1" a="1"/>
  <c r="BI1005" i="1" s="1"/>
  <c r="BI1006" i="1" s="1" a="1"/>
  <c r="BI1006" i="1" s="1"/>
  <c r="BI1007" i="1" s="1" a="1"/>
  <c r="BI1007" i="1" s="1"/>
  <c r="BI1008" i="1" s="1" a="1"/>
  <c r="BI1008" i="1" s="1"/>
  <c r="BI1009" i="1" s="1" a="1"/>
  <c r="BI1009" i="1" s="1"/>
  <c r="BI1010" i="1" s="1" a="1"/>
  <c r="BI1010" i="1" s="1"/>
  <c r="BI1011" i="1" s="1" a="1"/>
  <c r="BI1011" i="1" s="1"/>
  <c r="BI1012" i="1" s="1" a="1"/>
  <c r="BI1012" i="1" s="1"/>
  <c r="BI1013" i="1" s="1" a="1"/>
  <c r="BI1013" i="1" s="1"/>
  <c r="BI1014" i="1" s="1" a="1"/>
  <c r="BI1014" i="1" s="1"/>
  <c r="BI1015" i="1" s="1" a="1"/>
  <c r="BI1015" i="1" s="1"/>
  <c r="BI1016" i="1" s="1" a="1"/>
  <c r="BI1016" i="1" s="1"/>
  <c r="BI1017" i="1" s="1" a="1"/>
  <c r="BI1017" i="1" s="1"/>
  <c r="BI1018" i="1" s="1" a="1"/>
  <c r="BI1018" i="1" s="1"/>
  <c r="BI1019" i="1" s="1" a="1"/>
  <c r="BI1019" i="1" s="1"/>
  <c r="BI1020" i="1" s="1" a="1"/>
  <c r="BI1020" i="1" s="1"/>
  <c r="BI1021" i="1" s="1" a="1"/>
  <c r="BI1021" i="1" s="1"/>
  <c r="BI1022" i="1" s="1" a="1"/>
  <c r="BI1022" i="1" s="1"/>
  <c r="BI1023" i="1" s="1" a="1"/>
  <c r="BI1023" i="1" s="1"/>
  <c r="BI1024" i="1" s="1" a="1"/>
  <c r="BI1024" i="1" s="1"/>
  <c r="BI1025" i="1" s="1" a="1"/>
  <c r="BI1025" i="1" s="1"/>
  <c r="BI1026" i="1" s="1" a="1"/>
  <c r="BI1026" i="1" s="1"/>
  <c r="BI1027" i="1" s="1" a="1"/>
  <c r="BI1027" i="1" s="1"/>
  <c r="BI1028" i="1" s="1" a="1"/>
  <c r="BI1028" i="1" s="1"/>
  <c r="BI1029" i="1" s="1" a="1"/>
  <c r="BI1029" i="1" s="1"/>
  <c r="BI1030" i="1" s="1" a="1"/>
  <c r="BI1030" i="1" s="1"/>
  <c r="BI1031" i="1" s="1" a="1"/>
  <c r="BI1031" i="1" s="1"/>
  <c r="BI1032" i="1" s="1" a="1"/>
  <c r="BI1032" i="1" s="1"/>
  <c r="BI1033" i="1" s="1" a="1"/>
  <c r="BI1033" i="1" s="1"/>
  <c r="BI1034" i="1" s="1" a="1"/>
  <c r="BI1034" i="1" s="1"/>
  <c r="BI1035" i="1" s="1" a="1"/>
  <c r="BI1035" i="1" s="1"/>
  <c r="BI1036" i="1" s="1" a="1"/>
  <c r="BI1036" i="1" s="1"/>
  <c r="BI1037" i="1" s="1" a="1"/>
  <c r="BI1037" i="1" s="1"/>
  <c r="BI1038" i="1" s="1" a="1"/>
  <c r="BI1038" i="1" s="1"/>
  <c r="BI1039" i="1" s="1" a="1"/>
  <c r="BI1039" i="1" s="1"/>
  <c r="BI1040" i="1" s="1" a="1"/>
  <c r="BI1040" i="1" s="1"/>
  <c r="BI1041" i="1" s="1" a="1"/>
  <c r="BI1041" i="1" s="1"/>
  <c r="BI1042" i="1" s="1" a="1"/>
  <c r="BI1042" i="1" s="1"/>
  <c r="BI1043" i="1" s="1" a="1"/>
  <c r="BI1043" i="1" s="1"/>
  <c r="BI1044" i="1" s="1" a="1"/>
  <c r="BI1044" i="1" s="1"/>
  <c r="BI1045" i="1" s="1" a="1"/>
  <c r="BI1045" i="1" s="1"/>
  <c r="BI1046" i="1" s="1" a="1"/>
  <c r="BI1046" i="1" s="1"/>
  <c r="BI1047" i="1" s="1" a="1"/>
  <c r="BI1047" i="1" s="1"/>
  <c r="BI1048" i="1" s="1" a="1"/>
  <c r="BI1048" i="1" s="1"/>
  <c r="BI1049" i="1" s="1" a="1"/>
  <c r="BI1049" i="1" s="1"/>
  <c r="BI1050" i="1" s="1" a="1"/>
  <c r="BI1050" i="1" s="1"/>
  <c r="BI1051" i="1" s="1" a="1"/>
  <c r="BI1051" i="1" s="1"/>
  <c r="BI1052" i="1" s="1" a="1"/>
  <c r="BI1052" i="1" s="1"/>
  <c r="BI1053" i="1" s="1" a="1"/>
  <c r="BI1053" i="1" s="1"/>
  <c r="BI1054" i="1" s="1" a="1"/>
  <c r="BI1054" i="1" s="1"/>
  <c r="BI1055" i="1" s="1" a="1"/>
  <c r="BI1055" i="1" s="1"/>
  <c r="BI1056" i="1" s="1" a="1"/>
  <c r="BI1056" i="1" s="1"/>
  <c r="BI1057" i="1" s="1" a="1"/>
  <c r="BI1057" i="1" s="1"/>
  <c r="BI1058" i="1" s="1" a="1"/>
  <c r="BI1058" i="1" s="1"/>
  <c r="BI1059" i="1" s="1" a="1"/>
  <c r="BI1059" i="1" s="1"/>
  <c r="BI1060" i="1" s="1" a="1"/>
  <c r="BI1060" i="1" s="1"/>
  <c r="BI1061" i="1" s="1" a="1"/>
  <c r="BI1061" i="1" s="1"/>
  <c r="BI1062" i="1" s="1" a="1"/>
  <c r="BI1062" i="1" s="1"/>
  <c r="BI1063" i="1" s="1" a="1"/>
  <c r="BI1063" i="1" s="1"/>
  <c r="BI1064" i="1" s="1" a="1"/>
  <c r="BI1064" i="1" s="1"/>
  <c r="BI1065" i="1" s="1" a="1"/>
  <c r="BI1065" i="1" s="1"/>
  <c r="BI1066" i="1" s="1" a="1"/>
  <c r="BI1066" i="1" s="1"/>
  <c r="BI1067" i="1" s="1" a="1"/>
  <c r="BI1067" i="1" s="1"/>
  <c r="BI1068" i="1" s="1" a="1"/>
  <c r="BI1068" i="1" s="1"/>
  <c r="BI1069" i="1" s="1" a="1"/>
  <c r="BI1069" i="1" s="1"/>
  <c r="BI1070" i="1" s="1" a="1"/>
  <c r="BI1070" i="1" s="1"/>
  <c r="BI1071" i="1" s="1" a="1"/>
  <c r="BI1071" i="1" s="1"/>
  <c r="BI1072" i="1" s="1" a="1"/>
  <c r="BI1072" i="1" s="1"/>
  <c r="BI1073" i="1" s="1" a="1"/>
  <c r="BI1073" i="1" s="1"/>
  <c r="BI1074" i="1" s="1" a="1"/>
  <c r="BI1074" i="1" s="1"/>
  <c r="BI1075" i="1" s="1" a="1"/>
  <c r="BI1075" i="1" s="1"/>
  <c r="BI1076" i="1" s="1" a="1"/>
  <c r="BI1076" i="1" s="1"/>
  <c r="BI1077" i="1" s="1" a="1"/>
  <c r="BI1077" i="1" s="1"/>
  <c r="BI1078" i="1" s="1" a="1"/>
  <c r="BI1078" i="1" s="1"/>
  <c r="BI1079" i="1" s="1" a="1"/>
  <c r="BI1079" i="1" s="1"/>
  <c r="BI1080" i="1" s="1" a="1"/>
  <c r="BI1080" i="1" s="1"/>
  <c r="BI1081" i="1" s="1" a="1"/>
  <c r="BI1081" i="1" s="1"/>
  <c r="BI1082" i="1" s="1" a="1"/>
  <c r="BI1082" i="1" s="1"/>
  <c r="BI1083" i="1" s="1" a="1"/>
  <c r="BI1083" i="1" s="1"/>
  <c r="BI1084" i="1" s="1" a="1"/>
  <c r="BI1084" i="1" s="1"/>
  <c r="BI1085" i="1" s="1" a="1"/>
  <c r="BI1085" i="1" s="1"/>
  <c r="BI1086" i="1" s="1" a="1"/>
  <c r="BI1086" i="1" s="1"/>
  <c r="BI1087" i="1" s="1" a="1"/>
  <c r="BI1087" i="1" s="1"/>
  <c r="BI1088" i="1" s="1" a="1"/>
  <c r="BI1088" i="1" s="1"/>
  <c r="BI1089" i="1" s="1" a="1"/>
  <c r="BI1089" i="1" s="1"/>
  <c r="BI1090" i="1" s="1" a="1"/>
  <c r="BI1090" i="1" s="1"/>
  <c r="BI1091" i="1" s="1" a="1"/>
  <c r="BI1091" i="1" s="1"/>
  <c r="BI1092" i="1" s="1" a="1"/>
  <c r="BI1092" i="1" s="1"/>
  <c r="BI1093" i="1" s="1" a="1"/>
  <c r="BI1093" i="1" s="1"/>
  <c r="BI1094" i="1" s="1" a="1"/>
  <c r="BI1094" i="1" s="1"/>
  <c r="BI1095" i="1" s="1" a="1"/>
  <c r="BI1095" i="1" s="1"/>
  <c r="BI1096" i="1" s="1" a="1"/>
  <c r="BI1096" i="1" s="1"/>
  <c r="BI1097" i="1" s="1" a="1"/>
  <c r="BI1097" i="1" s="1"/>
  <c r="BI1098" i="1" s="1" a="1"/>
  <c r="BI1098" i="1" s="1"/>
  <c r="BI1099" i="1" s="1" a="1"/>
  <c r="BI1099" i="1" s="1"/>
  <c r="BI1100" i="1" s="1" a="1"/>
  <c r="BI1100" i="1" s="1"/>
  <c r="BI1101" i="1" s="1" a="1"/>
  <c r="BI1101" i="1" s="1"/>
  <c r="BI1102" i="1" s="1" a="1"/>
  <c r="BI1102" i="1" s="1"/>
  <c r="BI1103" i="1" s="1" a="1"/>
  <c r="BI1103" i="1" s="1"/>
  <c r="BI1104" i="1" s="1" a="1"/>
  <c r="BI1104" i="1" s="1"/>
  <c r="BI1105" i="1" s="1" a="1"/>
  <c r="BI1105" i="1" s="1"/>
  <c r="BI1106" i="1" s="1" a="1"/>
  <c r="BI1106" i="1" s="1"/>
  <c r="BI1107" i="1" s="1" a="1"/>
  <c r="BI1107" i="1" s="1"/>
  <c r="BI1108" i="1" s="1" a="1"/>
  <c r="BI1108" i="1" s="1"/>
  <c r="BI1109" i="1" s="1" a="1"/>
  <c r="BI1109" i="1" s="1"/>
  <c r="BI1110" i="1" s="1" a="1"/>
  <c r="BI1110" i="1" s="1"/>
  <c r="BI1111" i="1" s="1" a="1"/>
  <c r="BI1111" i="1" s="1"/>
  <c r="BI1112" i="1" s="1" a="1"/>
  <c r="BI1112" i="1" s="1"/>
  <c r="BI1113" i="1" s="1" a="1"/>
  <c r="BI1113" i="1" s="1"/>
  <c r="BI1114" i="1" s="1" a="1"/>
  <c r="BI1114" i="1" s="1"/>
  <c r="BI1115" i="1" s="1" a="1"/>
  <c r="BI1115" i="1" s="1"/>
  <c r="BI1116" i="1" s="1" a="1"/>
  <c r="BI1116" i="1" s="1"/>
  <c r="BI1117" i="1" s="1" a="1"/>
  <c r="BI1117" i="1" s="1"/>
  <c r="BI1118" i="1" s="1" a="1"/>
  <c r="BI1118" i="1" s="1"/>
  <c r="BI1119" i="1" s="1" a="1"/>
  <c r="BI1119" i="1" s="1"/>
  <c r="BI1120" i="1" s="1" a="1"/>
  <c r="BI1120" i="1" s="1"/>
  <c r="BI1121" i="1" s="1" a="1"/>
  <c r="BI1121" i="1" s="1"/>
  <c r="BI1122" i="1" s="1" a="1"/>
  <c r="BI1122" i="1" s="1"/>
  <c r="BI1123" i="1" s="1" a="1"/>
  <c r="BI1123" i="1" s="1"/>
  <c r="BI1124" i="1" s="1" a="1"/>
  <c r="BI1124" i="1" s="1"/>
  <c r="BI1125" i="1" s="1" a="1"/>
  <c r="BI1125" i="1" s="1"/>
  <c r="BI1126" i="1" s="1" a="1"/>
  <c r="BI1126" i="1" s="1"/>
  <c r="BI1127" i="1" s="1" a="1"/>
  <c r="BI1127" i="1" s="1"/>
  <c r="BI1128" i="1" s="1" a="1"/>
  <c r="BI1128" i="1" s="1"/>
  <c r="BI1129" i="1" s="1" a="1"/>
  <c r="BI1129" i="1" s="1"/>
  <c r="BI1130" i="1" s="1" a="1"/>
  <c r="BI1130" i="1" s="1"/>
  <c r="BI1131" i="1" s="1" a="1"/>
  <c r="BI1131" i="1" s="1"/>
  <c r="BI1132" i="1" s="1" a="1"/>
  <c r="BI1132" i="1" s="1"/>
  <c r="BI1133" i="1" s="1" a="1"/>
  <c r="BI1133" i="1" s="1"/>
  <c r="BI1134" i="1" s="1" a="1"/>
  <c r="BI1134" i="1" s="1"/>
  <c r="BI1135" i="1" s="1" a="1"/>
  <c r="BI1135" i="1" s="1"/>
  <c r="BI1136" i="1" s="1" a="1"/>
  <c r="BI1136" i="1" s="1"/>
  <c r="BI1137" i="1" s="1" a="1"/>
  <c r="BI1137" i="1" s="1"/>
  <c r="BI1138" i="1" s="1" a="1"/>
  <c r="BI1138" i="1" s="1"/>
  <c r="BI1139" i="1" s="1" a="1"/>
  <c r="BI1139" i="1" s="1"/>
  <c r="BI1140" i="1" s="1" a="1"/>
  <c r="BI1140" i="1" s="1"/>
  <c r="BI1141" i="1" s="1" a="1"/>
  <c r="BI1141" i="1" s="1"/>
  <c r="BI1142" i="1" s="1" a="1"/>
  <c r="BI1142" i="1" s="1"/>
  <c r="BI1143" i="1" s="1" a="1"/>
  <c r="BI1143" i="1" s="1"/>
  <c r="BI1144" i="1" s="1" a="1"/>
  <c r="BI1144" i="1" s="1"/>
  <c r="BI1145" i="1" s="1" a="1"/>
  <c r="BI1145" i="1" s="1"/>
  <c r="BI1146" i="1" s="1" a="1"/>
  <c r="BI1146" i="1" s="1"/>
  <c r="BI1147" i="1" s="1" a="1"/>
  <c r="BI1147" i="1" s="1"/>
  <c r="BI1148" i="1" s="1" a="1"/>
  <c r="BI1148" i="1" s="1"/>
  <c r="BI1149" i="1" s="1" a="1"/>
  <c r="BI1149" i="1" s="1"/>
  <c r="BI1150" i="1" s="1" a="1"/>
  <c r="BI1150" i="1" s="1"/>
  <c r="BI1151" i="1" s="1" a="1"/>
  <c r="BI1151" i="1" s="1"/>
  <c r="BI1152" i="1" s="1" a="1"/>
  <c r="BI1152" i="1" s="1"/>
  <c r="BI1153" i="1" s="1" a="1"/>
  <c r="BI1153" i="1" s="1"/>
  <c r="BI1154" i="1" s="1" a="1"/>
  <c r="BI1154" i="1" s="1"/>
  <c r="BI1155" i="1" s="1" a="1"/>
  <c r="BI1155" i="1" s="1"/>
  <c r="BI1156" i="1" s="1" a="1"/>
  <c r="BI1156" i="1" s="1"/>
  <c r="BI1157" i="1" s="1" a="1"/>
  <c r="BI1157" i="1" s="1"/>
  <c r="BI1158" i="1" s="1" a="1"/>
  <c r="BI1158" i="1" s="1"/>
  <c r="BI1159" i="1" s="1" a="1"/>
  <c r="BI1159" i="1" s="1"/>
  <c r="BI1160" i="1" s="1" a="1"/>
  <c r="BI1160" i="1" s="1"/>
  <c r="BI1161" i="1" s="1" a="1"/>
  <c r="BI1161" i="1" s="1"/>
  <c r="BI1162" i="1" s="1" a="1"/>
  <c r="BI1162" i="1" s="1"/>
  <c r="BI1163" i="1" s="1" a="1"/>
  <c r="BI1163" i="1" s="1"/>
  <c r="BI1164" i="1" s="1" a="1"/>
  <c r="BI1164" i="1" s="1"/>
  <c r="BI1165" i="1" s="1" a="1"/>
  <c r="BI1165" i="1" s="1"/>
  <c r="BI1166" i="1" s="1" a="1"/>
  <c r="BI1166" i="1" s="1"/>
  <c r="BI1167" i="1" s="1" a="1"/>
  <c r="BI1167" i="1" s="1"/>
  <c r="BI1168" i="1" s="1" a="1"/>
  <c r="BI1168" i="1" s="1"/>
  <c r="BI1169" i="1" s="1" a="1"/>
  <c r="BI1169" i="1" s="1"/>
  <c r="BI1170" i="1" s="1" a="1"/>
  <c r="BI1170" i="1" s="1"/>
  <c r="BI1171" i="1" s="1" a="1"/>
  <c r="BI1171" i="1" s="1"/>
  <c r="BI1172" i="1" s="1" a="1"/>
  <c r="BI1172" i="1" s="1"/>
  <c r="BI1173" i="1" s="1" a="1"/>
  <c r="BI1173" i="1" s="1"/>
  <c r="BI1174" i="1" s="1" a="1"/>
  <c r="BI1174" i="1" s="1"/>
  <c r="BI1175" i="1" s="1" a="1"/>
  <c r="BI1175" i="1" s="1"/>
  <c r="BI1176" i="1" s="1" a="1"/>
  <c r="BI1176" i="1" s="1"/>
  <c r="BI1177" i="1" s="1" a="1"/>
  <c r="BI1177" i="1" s="1"/>
  <c r="BI1178" i="1" s="1" a="1"/>
  <c r="BI1178" i="1" s="1"/>
  <c r="BI1179" i="1" s="1" a="1"/>
  <c r="BI1179" i="1" s="1"/>
  <c r="BI1180" i="1" s="1" a="1"/>
  <c r="BI1180" i="1" s="1"/>
  <c r="BI1181" i="1" s="1" a="1"/>
  <c r="BI1181" i="1" s="1"/>
  <c r="BI1182" i="1" s="1" a="1"/>
  <c r="BI1182" i="1" s="1"/>
  <c r="BI1183" i="1" s="1" a="1"/>
  <c r="BI1183" i="1" s="1"/>
  <c r="BI1184" i="1" s="1" a="1"/>
  <c r="BI1184" i="1" s="1"/>
  <c r="BI1185" i="1" s="1" a="1"/>
  <c r="BI1185" i="1" s="1"/>
  <c r="BI1186" i="1" s="1" a="1"/>
  <c r="BI1186" i="1" s="1"/>
  <c r="BI1187" i="1" s="1" a="1"/>
  <c r="BI1187" i="1" s="1"/>
  <c r="BI1188" i="1" s="1" a="1"/>
  <c r="BI1188" i="1" s="1"/>
  <c r="BI1189" i="1" s="1" a="1"/>
  <c r="BI1189" i="1" s="1"/>
  <c r="BI1190" i="1" s="1" a="1"/>
  <c r="BI1190" i="1" s="1"/>
  <c r="BI1191" i="1" s="1" a="1"/>
  <c r="BI1191" i="1" s="1"/>
  <c r="BI1192" i="1" s="1" a="1"/>
  <c r="BI1192" i="1" s="1"/>
  <c r="BI1193" i="1" s="1" a="1"/>
  <c r="BI1193" i="1" s="1"/>
  <c r="BI1194" i="1" s="1" a="1"/>
  <c r="BI1194" i="1" s="1"/>
  <c r="BI1195" i="1" s="1" a="1"/>
  <c r="BI1195" i="1" s="1"/>
  <c r="BI1196" i="1" s="1" a="1"/>
  <c r="BI1196" i="1" s="1"/>
  <c r="BI1197" i="1" s="1" a="1"/>
  <c r="BI1197" i="1" s="1"/>
  <c r="BI1198" i="1" s="1" a="1"/>
  <c r="BI1198" i="1" s="1"/>
  <c r="BI1199" i="1" s="1" a="1"/>
  <c r="BI1199" i="1" s="1"/>
  <c r="BI1200" i="1" s="1" a="1"/>
  <c r="BI1200" i="1" s="1"/>
  <c r="BI1201" i="1" s="1" a="1"/>
  <c r="BI1201" i="1" s="1"/>
  <c r="BI1202" i="1" s="1" a="1"/>
  <c r="BI1202" i="1" s="1"/>
  <c r="BI1203" i="1" s="1" a="1"/>
  <c r="BI1203" i="1" s="1"/>
  <c r="BI1204" i="1" s="1" a="1"/>
  <c r="BI1204" i="1" s="1"/>
  <c r="BI1205" i="1" s="1" a="1"/>
  <c r="BI1205" i="1" s="1"/>
  <c r="BI1206" i="1" s="1" a="1"/>
  <c r="BI1206" i="1" s="1"/>
  <c r="BI1207" i="1" s="1" a="1"/>
  <c r="BI1207" i="1" s="1"/>
  <c r="BI1208" i="1" s="1" a="1"/>
  <c r="BI1208" i="1" s="1"/>
  <c r="BI1209" i="1" s="1" a="1"/>
  <c r="BI1209" i="1" s="1"/>
  <c r="BI1210" i="1" s="1" a="1"/>
  <c r="BI1210" i="1" s="1"/>
  <c r="BI1211" i="1" s="1" a="1"/>
  <c r="BI1211" i="1" s="1"/>
  <c r="BI1212" i="1" s="1" a="1"/>
  <c r="BI1212" i="1" s="1"/>
  <c r="BI1213" i="1" s="1" a="1"/>
  <c r="BI1213" i="1" s="1"/>
  <c r="BI1214" i="1" s="1" a="1"/>
  <c r="BI1214" i="1" s="1"/>
  <c r="BI1215" i="1" s="1" a="1"/>
  <c r="BI1215" i="1" s="1"/>
  <c r="BI1216" i="1" s="1" a="1"/>
  <c r="BI1216" i="1" s="1"/>
  <c r="BI1217" i="1" s="1" a="1"/>
  <c r="BI1217" i="1" s="1"/>
  <c r="BI1218" i="1" s="1" a="1"/>
  <c r="BI1218" i="1" s="1"/>
  <c r="BI1219" i="1" s="1" a="1"/>
  <c r="BI1219" i="1" s="1"/>
  <c r="BI1220" i="1" s="1" a="1"/>
  <c r="BI1220" i="1" s="1"/>
  <c r="BI1221" i="1" s="1" a="1"/>
  <c r="BI1221" i="1" s="1"/>
  <c r="BI1222" i="1" s="1" a="1"/>
  <c r="BI1222" i="1" s="1"/>
  <c r="BI1223" i="1" s="1" a="1"/>
  <c r="BI1223" i="1" s="1"/>
  <c r="BI1224" i="1" s="1" a="1"/>
  <c r="BI1224" i="1" s="1"/>
  <c r="BI1225" i="1" s="1" a="1"/>
  <c r="BI1225" i="1" s="1"/>
  <c r="BI1226" i="1" s="1" a="1"/>
  <c r="BI1226" i="1" s="1"/>
  <c r="BI1227" i="1" s="1" a="1"/>
  <c r="BI1227" i="1" s="1"/>
  <c r="BI1228" i="1" s="1" a="1"/>
  <c r="BI1228" i="1" s="1"/>
  <c r="BI1229" i="1" s="1" a="1"/>
  <c r="BI1229" i="1" s="1"/>
  <c r="BI1230" i="1" s="1" a="1"/>
  <c r="BI1230" i="1" s="1"/>
  <c r="BI1231" i="1" s="1" a="1"/>
  <c r="BI1231" i="1" s="1"/>
  <c r="BI1232" i="1" s="1" a="1"/>
  <c r="BI1232" i="1" s="1"/>
  <c r="BI1233" i="1" s="1" a="1"/>
  <c r="BI1233" i="1" s="1"/>
  <c r="BI1234" i="1" s="1" a="1"/>
  <c r="BI1234" i="1" s="1"/>
  <c r="BI1235" i="1" s="1" a="1"/>
  <c r="BI1235" i="1" s="1"/>
  <c r="BI1236" i="1" s="1" a="1"/>
  <c r="BI1236" i="1" s="1"/>
  <c r="BI1237" i="1" s="1" a="1"/>
  <c r="BI1237" i="1" s="1"/>
  <c r="BI1238" i="1" s="1" a="1"/>
  <c r="BI1238" i="1" s="1"/>
  <c r="BI1239" i="1" s="1" a="1"/>
  <c r="BI1239" i="1" s="1"/>
  <c r="BI1240" i="1" s="1" a="1"/>
  <c r="BI1240" i="1" s="1"/>
  <c r="BI1241" i="1" s="1" a="1"/>
  <c r="BI1241" i="1" s="1"/>
  <c r="BI1242" i="1" s="1" a="1"/>
  <c r="BI1242" i="1" s="1"/>
  <c r="BI1243" i="1" s="1" a="1"/>
  <c r="BI1243" i="1" s="1"/>
  <c r="BI1244" i="1" s="1" a="1"/>
  <c r="BI1244" i="1" s="1"/>
  <c r="BI1245" i="1" s="1" a="1"/>
  <c r="BI1245" i="1" s="1"/>
  <c r="BI1246" i="1" s="1" a="1"/>
  <c r="BI1246" i="1" s="1"/>
  <c r="BI1247" i="1" s="1" a="1"/>
  <c r="BI1247" i="1" s="1"/>
  <c r="BI1248" i="1" s="1" a="1"/>
  <c r="BI1248" i="1" s="1"/>
  <c r="BI1249" i="1" s="1" a="1"/>
  <c r="BI1249" i="1" s="1"/>
  <c r="BI1250" i="1" s="1" a="1"/>
  <c r="BI1250" i="1" s="1"/>
  <c r="BI1251" i="1" s="1" a="1"/>
  <c r="BI1251" i="1" s="1"/>
  <c r="BI1252" i="1" s="1" a="1"/>
  <c r="BI1252" i="1" s="1"/>
  <c r="BI1253" i="1" s="1" a="1"/>
  <c r="BI1253" i="1" s="1"/>
  <c r="BI1254" i="1" s="1" a="1"/>
  <c r="BI1254" i="1" s="1"/>
  <c r="BI1255" i="1" s="1" a="1"/>
  <c r="BI1255" i="1" s="1"/>
  <c r="BI1256" i="1" s="1" a="1"/>
  <c r="BI1256" i="1" s="1"/>
  <c r="BI1257" i="1" s="1" a="1"/>
  <c r="BI1257" i="1" s="1"/>
  <c r="BI1258" i="1" s="1" a="1"/>
  <c r="BI1258" i="1" s="1"/>
  <c r="BI1259" i="1" s="1" a="1"/>
  <c r="BI1259" i="1" s="1"/>
  <c r="BI1260" i="1" s="1" a="1"/>
  <c r="BI1260" i="1" s="1"/>
  <c r="BI1261" i="1" s="1" a="1"/>
  <c r="BI1261" i="1" s="1"/>
  <c r="BI1269" i="1" s="1" a="1"/>
  <c r="BI1269" i="1" s="1"/>
  <c r="BI1270" i="1" s="1" a="1"/>
  <c r="BI1270" i="1" s="1"/>
  <c r="BI1271" i="1" s="1" a="1"/>
  <c r="BI1271" i="1" s="1"/>
  <c r="BI1272" i="1" s="1" a="1"/>
  <c r="BI1272" i="1" s="1"/>
  <c r="BI1273" i="1" s="1" a="1"/>
  <c r="BI1273" i="1" s="1"/>
  <c r="BI1274" i="1" s="1" a="1"/>
  <c r="BI1274" i="1" s="1"/>
  <c r="BI1275" i="1" s="1" a="1"/>
  <c r="BI1275" i="1" s="1"/>
  <c r="BI1276" i="1" s="1" a="1"/>
  <c r="BI1276" i="1" s="1"/>
  <c r="BI1277" i="1" s="1" a="1"/>
  <c r="BI1277" i="1" s="1"/>
  <c r="BI1278" i="1" s="1" a="1"/>
  <c r="BI1278" i="1" s="1"/>
  <c r="BI1279" i="1" s="1" a="1"/>
  <c r="BI1279" i="1" s="1"/>
  <c r="BI1280" i="1" s="1" a="1"/>
  <c r="BI1280" i="1" s="1"/>
  <c r="BI1281" i="1" s="1" a="1"/>
  <c r="BI1281" i="1" s="1"/>
  <c r="BI1282" i="1" s="1" a="1"/>
  <c r="BI1282" i="1" s="1"/>
  <c r="BI1283" i="1" s="1" a="1"/>
  <c r="BI1283" i="1" s="1"/>
  <c r="BI1284" i="1" s="1" a="1"/>
  <c r="BI1284" i="1" s="1"/>
  <c r="BI1285" i="1" s="1" a="1"/>
  <c r="BI1285" i="1" s="1"/>
  <c r="BI1286" i="1" s="1" a="1"/>
  <c r="BI1286" i="1" s="1"/>
  <c r="BI1287" i="1" s="1" a="1"/>
  <c r="BI1287" i="1" s="1"/>
  <c r="BI1288" i="1" s="1" a="1"/>
  <c r="BI1288" i="1" s="1"/>
  <c r="BI1289" i="1" s="1" a="1"/>
  <c r="BI1289" i="1" s="1"/>
  <c r="BI1290" i="1" s="1" a="1"/>
  <c r="BI1290" i="1" s="1"/>
  <c r="BI1291" i="1" s="1" a="1"/>
  <c r="BI1291" i="1" s="1"/>
  <c r="BI1292" i="1" s="1" a="1"/>
  <c r="BI1292" i="1" s="1"/>
  <c r="BI1293" i="1" s="1" a="1"/>
  <c r="BI1293" i="1" s="1"/>
  <c r="BI1294" i="1" s="1" a="1"/>
  <c r="BI1294" i="1" s="1"/>
  <c r="BI1295" i="1" s="1" a="1"/>
  <c r="BI1295" i="1" s="1"/>
  <c r="BI1296" i="1" s="1" a="1"/>
  <c r="BI1296" i="1" s="1"/>
  <c r="BI1297" i="1" s="1" a="1"/>
  <c r="BI1297" i="1" s="1"/>
  <c r="BI1298" i="1" s="1" a="1"/>
  <c r="BI1298" i="1" s="1"/>
  <c r="BI1299" i="1" s="1" a="1"/>
  <c r="BI1299" i="1" s="1"/>
  <c r="BI1300" i="1" s="1" a="1"/>
  <c r="BI1300" i="1" s="1"/>
  <c r="BI1301" i="1" s="1" a="1"/>
  <c r="BI1301" i="1" s="1"/>
  <c r="BI1302" i="1" s="1" a="1"/>
  <c r="BI1302" i="1" s="1"/>
  <c r="BI1303" i="1" s="1" a="1"/>
  <c r="BI1303" i="1" s="1"/>
  <c r="BI1304" i="1" s="1" a="1"/>
  <c r="BI1304" i="1" s="1"/>
  <c r="BI1305" i="1" s="1" a="1"/>
  <c r="BI1305" i="1" s="1"/>
  <c r="BI1306" i="1" s="1" a="1"/>
  <c r="BI1306" i="1" s="1"/>
  <c r="BI1307" i="1" s="1" a="1"/>
  <c r="BI1307" i="1" s="1"/>
  <c r="BI1308" i="1" s="1" a="1"/>
  <c r="BI1308" i="1" s="1"/>
  <c r="BI1309" i="1" s="1" a="1"/>
  <c r="BI1309" i="1" s="1"/>
  <c r="BI1310" i="1" s="1" a="1"/>
  <c r="BI1310" i="1" s="1"/>
  <c r="BI1311" i="1" s="1" a="1"/>
  <c r="BI1311" i="1" s="1"/>
  <c r="BI1312" i="1" s="1" a="1"/>
  <c r="BI1312" i="1" s="1"/>
  <c r="BI1313" i="1" s="1" a="1"/>
  <c r="BI1313" i="1" s="1"/>
  <c r="BI1314" i="1" s="1" a="1"/>
  <c r="BI1314" i="1" s="1"/>
  <c r="BI1315" i="1" s="1" a="1"/>
  <c r="BI1315" i="1" s="1"/>
  <c r="BI1316" i="1" s="1" a="1"/>
  <c r="BI1316" i="1" s="1"/>
  <c r="BI1317" i="1" s="1" a="1"/>
  <c r="BI1317" i="1" s="1"/>
  <c r="BI1318" i="1" s="1" a="1"/>
  <c r="BI1318" i="1" s="1"/>
  <c r="BI1319" i="1" s="1" a="1"/>
  <c r="BI1319" i="1" s="1"/>
  <c r="BI1320" i="1" s="1" a="1"/>
  <c r="BI1320" i="1" s="1"/>
  <c r="BI1321" i="1" s="1" a="1"/>
  <c r="BI1321" i="1" s="1"/>
  <c r="BI1322" i="1" s="1" a="1"/>
  <c r="BI1322" i="1" s="1"/>
  <c r="BI1323" i="1" s="1" a="1"/>
  <c r="BI1323" i="1" s="1"/>
  <c r="BI1324" i="1" s="1" a="1"/>
  <c r="BI1324" i="1" s="1"/>
  <c r="BI1325" i="1" s="1" a="1"/>
  <c r="BI1325" i="1" s="1"/>
  <c r="BI1326" i="1" s="1" a="1"/>
  <c r="BI1326" i="1" s="1"/>
  <c r="BI1327" i="1" s="1" a="1"/>
  <c r="BI1327" i="1" s="1"/>
  <c r="BI1328" i="1" s="1" a="1"/>
  <c r="BI1328" i="1" s="1"/>
  <c r="BI1329" i="1" s="1" a="1"/>
  <c r="BI1329" i="1" s="1"/>
  <c r="BI1330" i="1" s="1" a="1"/>
  <c r="BI1330" i="1" s="1"/>
  <c r="BI1331" i="1" s="1" a="1"/>
  <c r="BI1331" i="1" s="1"/>
  <c r="BI1332" i="1" s="1" a="1"/>
  <c r="BI1332" i="1" s="1"/>
  <c r="BI1333" i="1" s="1" a="1"/>
  <c r="BI1333" i="1" s="1"/>
  <c r="BI1334" i="1" s="1" a="1"/>
  <c r="BI1334" i="1" s="1"/>
  <c r="BI1335" i="1" s="1" a="1"/>
  <c r="BI1335" i="1" s="1"/>
  <c r="BI1336" i="1" s="1" a="1"/>
  <c r="BI1336" i="1" s="1"/>
  <c r="BI1337" i="1" s="1" a="1"/>
  <c r="BI1337" i="1" s="1"/>
  <c r="BI1338" i="1" s="1" a="1"/>
  <c r="BI1338" i="1" s="1"/>
  <c r="BI1339" i="1" s="1" a="1"/>
  <c r="BI1339" i="1" s="1"/>
  <c r="BI1340" i="1" s="1" a="1"/>
  <c r="BI1340" i="1" s="1"/>
  <c r="BI1341" i="1" s="1" a="1"/>
  <c r="BI1341" i="1" s="1"/>
  <c r="BI1342" i="1" s="1" a="1"/>
  <c r="BI1342" i="1" s="1"/>
  <c r="BI1343" i="1" s="1" a="1"/>
  <c r="BI1343" i="1" s="1"/>
  <c r="BI1344" i="1" s="1" a="1"/>
  <c r="BI1344" i="1" s="1"/>
  <c r="BI1345" i="1" s="1" a="1"/>
  <c r="BI1345" i="1" s="1"/>
  <c r="BI1346" i="1" s="1" a="1"/>
  <c r="BI1346" i="1" s="1"/>
  <c r="BI1347" i="1" s="1" a="1"/>
  <c r="BI1347" i="1" s="1"/>
  <c r="BI1348" i="1" s="1" a="1"/>
  <c r="BI1348" i="1" s="1"/>
  <c r="BI1349" i="1" s="1" a="1"/>
  <c r="BI1349" i="1" s="1"/>
  <c r="BI1350" i="1" s="1" a="1"/>
  <c r="BI1350" i="1" s="1"/>
  <c r="BI1351" i="1" s="1" a="1"/>
  <c r="BI1351" i="1" s="1"/>
  <c r="BI1352" i="1" s="1" a="1"/>
  <c r="BI1352" i="1" s="1"/>
  <c r="BI1353" i="1" s="1" a="1"/>
  <c r="BI1353" i="1" s="1"/>
  <c r="BI1354" i="1" s="1" a="1"/>
  <c r="BI1354" i="1" s="1"/>
  <c r="BI1355" i="1" s="1" a="1"/>
  <c r="BI1355" i="1" s="1"/>
  <c r="BI1356" i="1" s="1" a="1"/>
  <c r="BI1356" i="1" s="1"/>
  <c r="BI1357" i="1" s="1" a="1"/>
  <c r="BI1357" i="1" s="1"/>
  <c r="BI1358" i="1" s="1" a="1"/>
  <c r="BI1358" i="1" s="1"/>
  <c r="BI1359" i="1" s="1" a="1"/>
  <c r="BI1359" i="1" s="1"/>
  <c r="BI1360" i="1" s="1" a="1"/>
  <c r="BI1360" i="1" s="1"/>
  <c r="BI1361" i="1" s="1" a="1"/>
  <c r="BI1361" i="1" s="1"/>
  <c r="BI1362" i="1" s="1" a="1"/>
  <c r="BI1362" i="1" s="1"/>
  <c r="BI1363" i="1" s="1" a="1"/>
  <c r="BI1363" i="1" s="1"/>
  <c r="BI1364" i="1" s="1" a="1"/>
  <c r="BI1364" i="1" s="1"/>
  <c r="BI1365" i="1" s="1" a="1"/>
  <c r="BI1365" i="1" s="1"/>
  <c r="BI1366" i="1" s="1" a="1"/>
  <c r="BI1366" i="1" s="1"/>
  <c r="BI1367" i="1" s="1" a="1"/>
  <c r="BI1367" i="1" s="1"/>
  <c r="BI1368" i="1" s="1" a="1"/>
  <c r="BI1368" i="1" s="1"/>
  <c r="BI1369" i="1" s="1" a="1"/>
  <c r="BI1369" i="1" s="1"/>
  <c r="BI1370" i="1" s="1" a="1"/>
  <c r="BI1370" i="1" s="1"/>
  <c r="BI1371" i="1" s="1" a="1"/>
  <c r="BI1371" i="1" s="1"/>
  <c r="BI1372" i="1" s="1" a="1"/>
  <c r="BI1372" i="1" s="1"/>
  <c r="BI1373" i="1" s="1" a="1"/>
  <c r="BI1373" i="1" s="1"/>
  <c r="BI1374" i="1" s="1" a="1"/>
  <c r="BI1374" i="1" s="1"/>
  <c r="BI1375" i="1" s="1" a="1"/>
  <c r="BI1375" i="1" s="1"/>
  <c r="BI1376" i="1" s="1" a="1"/>
  <c r="BI1376" i="1" s="1"/>
  <c r="BI1377" i="1" s="1" a="1"/>
  <c r="BI1377" i="1" s="1"/>
  <c r="BI1378" i="1" s="1" a="1"/>
  <c r="BI1378" i="1" s="1"/>
  <c r="BI1379" i="1" s="1" a="1"/>
  <c r="BI1379" i="1" s="1"/>
  <c r="BI1380" i="1" s="1" a="1"/>
  <c r="BI1380" i="1" s="1"/>
  <c r="BI1381" i="1" s="1" a="1"/>
  <c r="BI1381" i="1" s="1"/>
  <c r="BI1382" i="1" s="1" a="1"/>
  <c r="BI1382" i="1" s="1"/>
  <c r="BI1383" i="1" s="1" a="1"/>
  <c r="BI1383" i="1" s="1"/>
  <c r="BI1384" i="1" s="1" a="1"/>
  <c r="BI1384" i="1" s="1"/>
  <c r="BI1385" i="1" s="1" a="1"/>
  <c r="BI1385" i="1" s="1"/>
  <c r="BI1386" i="1" s="1" a="1"/>
  <c r="BI1386" i="1" s="1"/>
  <c r="BI1387" i="1" s="1" a="1"/>
  <c r="BI1387" i="1" s="1"/>
  <c r="BI1388" i="1" s="1" a="1"/>
  <c r="BI1388" i="1" s="1"/>
  <c r="BI1389" i="1" s="1" a="1"/>
  <c r="BI1389" i="1" s="1"/>
  <c r="BI1390" i="1" s="1" a="1"/>
  <c r="BI1390" i="1" s="1"/>
  <c r="BI1391" i="1" s="1" a="1"/>
  <c r="BI1391" i="1" s="1"/>
  <c r="BI1392" i="1" s="1" a="1"/>
  <c r="BI1392" i="1" s="1"/>
  <c r="BI1393" i="1" s="1" a="1"/>
  <c r="BI1393" i="1" s="1"/>
  <c r="BI1394" i="1" s="1" a="1"/>
  <c r="BI1394" i="1" s="1"/>
  <c r="BI1395" i="1" s="1" a="1"/>
  <c r="BI1395" i="1" s="1"/>
  <c r="BI1396" i="1" s="1" a="1"/>
  <c r="BI1396" i="1" s="1"/>
  <c r="BI1397" i="1" s="1" a="1"/>
  <c r="BI1397" i="1" s="1"/>
  <c r="BI1398" i="1" s="1" a="1"/>
  <c r="BI1398" i="1" s="1"/>
  <c r="BI1399" i="1" s="1" a="1"/>
  <c r="BI1399" i="1" s="1"/>
  <c r="BI1400" i="1" s="1" a="1"/>
  <c r="BI1400" i="1" s="1"/>
  <c r="BI1401" i="1" s="1" a="1"/>
  <c r="BI1401" i="1" s="1"/>
  <c r="BI1402" i="1" s="1" a="1"/>
  <c r="BI1402" i="1" s="1"/>
  <c r="BI1403" i="1" s="1" a="1"/>
  <c r="BI1403" i="1" s="1"/>
  <c r="BI1404" i="1" s="1" a="1"/>
  <c r="BI1404" i="1" s="1"/>
  <c r="BI1405" i="1" s="1" a="1"/>
  <c r="BI1405" i="1" s="1"/>
  <c r="BI1406" i="1" s="1" a="1"/>
  <c r="BI1406" i="1" s="1"/>
  <c r="BI1407" i="1" s="1" a="1"/>
  <c r="BI1407" i="1" s="1"/>
  <c r="BI1408" i="1" s="1" a="1"/>
  <c r="BI1408" i="1" s="1"/>
  <c r="BI1409" i="1" s="1" a="1"/>
  <c r="BI1409" i="1" s="1"/>
  <c r="BI1410" i="1" s="1" a="1"/>
  <c r="BI1410" i="1" s="1"/>
  <c r="BI1411" i="1" s="1" a="1"/>
  <c r="BI1411" i="1" s="1"/>
  <c r="BI1412" i="1" s="1" a="1"/>
  <c r="BI1412" i="1" s="1"/>
  <c r="BI1413" i="1" s="1" a="1"/>
  <c r="BI1413" i="1" s="1"/>
  <c r="BI1414" i="1" s="1" a="1"/>
  <c r="BI1414" i="1" s="1"/>
  <c r="BI1415" i="1" s="1" a="1"/>
  <c r="BI1415" i="1" s="1"/>
  <c r="BI1416" i="1" s="1" a="1"/>
  <c r="BI1416" i="1" s="1"/>
  <c r="BI1417" i="1" s="1" a="1"/>
  <c r="BI1417" i="1" s="1"/>
  <c r="BI1418" i="1" s="1" a="1"/>
  <c r="BI1418" i="1" s="1"/>
  <c r="BI1419" i="1" s="1" a="1"/>
  <c r="BI1419" i="1" s="1"/>
  <c r="BI1420" i="1" s="1" a="1"/>
  <c r="BI1420" i="1" s="1"/>
  <c r="BI1421" i="1" s="1" a="1"/>
  <c r="BI1421" i="1" s="1"/>
  <c r="BI1422" i="1" s="1" a="1"/>
  <c r="BI1422" i="1" s="1"/>
  <c r="BI1423" i="1" s="1" a="1"/>
  <c r="BI1423" i="1" s="1"/>
  <c r="BI1424" i="1" s="1" a="1"/>
  <c r="BI1424" i="1" s="1"/>
  <c r="BI1425" i="1" s="1" a="1"/>
  <c r="BI1425" i="1" s="1"/>
  <c r="BI1426" i="1" s="1" a="1"/>
  <c r="BI1426" i="1" s="1"/>
  <c r="BI1427" i="1" s="1" a="1"/>
  <c r="BI1427" i="1" s="1"/>
  <c r="BI1428" i="1" s="1" a="1"/>
  <c r="BI1428" i="1" s="1"/>
  <c r="BI1433" i="1" s="1" a="1"/>
  <c r="BI1433" i="1" s="1"/>
  <c r="BI1434" i="1" s="1" a="1"/>
  <c r="BI1434" i="1" s="1"/>
  <c r="BI1435" i="1" s="1" a="1"/>
  <c r="BI1435" i="1" s="1"/>
  <c r="BI1436" i="1" s="1" a="1"/>
  <c r="BI1436" i="1" s="1"/>
  <c r="BI1437" i="1" s="1" a="1"/>
  <c r="BI1437" i="1" s="1"/>
  <c r="BI1438" i="1" s="1" a="1"/>
  <c r="BI1438" i="1" s="1"/>
  <c r="BI1439" i="1" s="1" a="1"/>
  <c r="BI1439" i="1" s="1"/>
  <c r="BI1440" i="1" s="1" a="1"/>
  <c r="BI1440" i="1" s="1"/>
  <c r="BI1441" i="1" s="1" a="1"/>
  <c r="BI1441" i="1" s="1"/>
  <c r="BI1442" i="1" s="1" a="1"/>
  <c r="BI1442" i="1" s="1"/>
  <c r="BI1443" i="1" s="1" a="1"/>
  <c r="BI1443" i="1" s="1"/>
  <c r="BI1444" i="1" s="1" a="1"/>
  <c r="BI1444" i="1" s="1"/>
  <c r="BI1445" i="1" s="1" a="1"/>
  <c r="BI1445" i="1" s="1"/>
  <c r="BI1446" i="1" s="1" a="1"/>
  <c r="BI1446" i="1" s="1"/>
  <c r="BI1447" i="1" s="1" a="1"/>
  <c r="BI1447" i="1" s="1"/>
  <c r="BI1448" i="1" s="1" a="1"/>
  <c r="BI1448" i="1" s="1"/>
  <c r="BI1449" i="1" s="1" a="1"/>
  <c r="BI1449" i="1" s="1"/>
  <c r="BI1450" i="1" s="1" a="1"/>
  <c r="BI1450" i="1" s="1"/>
  <c r="BI1451" i="1" s="1" a="1"/>
  <c r="BI1451" i="1" s="1"/>
  <c r="BI1452" i="1" s="1" a="1"/>
  <c r="BI1452" i="1" s="1"/>
  <c r="BI1453" i="1" s="1" a="1"/>
  <c r="BI1453" i="1" s="1"/>
  <c r="BI1454" i="1" s="1" a="1"/>
  <c r="BI1454" i="1" s="1"/>
  <c r="BI1458" i="1" s="1" a="1"/>
  <c r="BI1458" i="1" s="1"/>
  <c r="BI1459" i="1" s="1" a="1"/>
  <c r="BI1459" i="1" s="1"/>
  <c r="BI1460" i="1" s="1" a="1"/>
  <c r="BI1460" i="1" s="1"/>
  <c r="BI1461" i="1" s="1" a="1"/>
  <c r="BI1461" i="1" s="1"/>
  <c r="BI1462" i="1" s="1" a="1"/>
  <c r="BI1462" i="1" s="1"/>
  <c r="BI1463" i="1" s="1" a="1"/>
  <c r="BI1463" i="1" s="1"/>
  <c r="BI1464" i="1" s="1" a="1"/>
  <c r="BI1464" i="1" s="1"/>
  <c r="BI1465" i="1" s="1" a="1"/>
  <c r="BI1465" i="1" s="1"/>
  <c r="BI1466" i="1" s="1" a="1"/>
  <c r="BI1466" i="1" s="1"/>
  <c r="BI1467" i="1" s="1" a="1"/>
  <c r="BI1467" i="1" s="1"/>
  <c r="BI1468" i="1" s="1" a="1"/>
  <c r="BI1468" i="1" s="1"/>
  <c r="BI1469" i="1" s="1" a="1"/>
  <c r="BI1469" i="1" s="1"/>
  <c r="BI1470" i="1" s="1" a="1"/>
  <c r="BI1470" i="1" s="1"/>
  <c r="BI1471" i="1" s="1" a="1"/>
  <c r="BI1471" i="1" s="1"/>
  <c r="BI1472" i="1" s="1" a="1"/>
  <c r="BI1472" i="1" s="1"/>
  <c r="BI1473" i="1" s="1" a="1"/>
  <c r="BI1473" i="1" s="1"/>
  <c r="BI1474" i="1" s="1" a="1"/>
  <c r="BI1474" i="1" s="1"/>
  <c r="BI1475" i="1" s="1" a="1"/>
  <c r="BI1475" i="1" s="1"/>
  <c r="BI1476" i="1" s="1" a="1"/>
  <c r="BI1476" i="1" s="1"/>
  <c r="BI1477" i="1" s="1" a="1"/>
  <c r="BI1477" i="1" s="1"/>
  <c r="BI1478" i="1" s="1" a="1"/>
  <c r="BI1478" i="1" s="1"/>
  <c r="BI1479" i="1" s="1" a="1"/>
  <c r="BI1479" i="1" s="1"/>
  <c r="BI1480" i="1" s="1" a="1"/>
  <c r="BI1480" i="1" s="1"/>
  <c r="BI1481" i="1" s="1" a="1"/>
  <c r="BI1481" i="1" s="1"/>
  <c r="BI1482" i="1" s="1" a="1"/>
  <c r="BI1482" i="1" s="1"/>
  <c r="BI1483" i="1" s="1" a="1"/>
  <c r="BI1483" i="1" s="1"/>
  <c r="BI1484" i="1" s="1" a="1"/>
  <c r="BI1484" i="1" s="1"/>
  <c r="BI1485" i="1" s="1" a="1"/>
  <c r="BI1485" i="1" s="1"/>
  <c r="BI1486" i="1" s="1" a="1"/>
  <c r="BI1486" i="1" s="1"/>
  <c r="BI1487" i="1" s="1" a="1"/>
  <c r="BI1487" i="1" s="1"/>
  <c r="BI1488" i="1" s="1" a="1"/>
  <c r="BI1488" i="1" s="1"/>
  <c r="BI1489" i="1" s="1" a="1"/>
  <c r="BI1489" i="1" s="1"/>
  <c r="BI1490" i="1" s="1" a="1"/>
  <c r="BI1490" i="1" s="1"/>
  <c r="BI1491" i="1" s="1" a="1"/>
  <c r="BI1491" i="1" s="1"/>
  <c r="BI1492" i="1" s="1" a="1"/>
  <c r="BI1492" i="1" s="1"/>
  <c r="BI1493" i="1" s="1" a="1"/>
  <c r="BI1493" i="1" s="1"/>
  <c r="BI1494" i="1" s="1" a="1"/>
  <c r="BI1494" i="1" s="1"/>
  <c r="BI1495" i="1" s="1" a="1"/>
  <c r="BI1495" i="1" s="1"/>
  <c r="BI1496" i="1" s="1" a="1"/>
  <c r="BI1496" i="1" s="1"/>
  <c r="BI1497" i="1" s="1" a="1"/>
  <c r="BI1497" i="1" s="1"/>
  <c r="BI1498" i="1" s="1" a="1"/>
  <c r="BI1498" i="1" s="1"/>
  <c r="BI1499" i="1" s="1" a="1"/>
  <c r="BI1499" i="1" s="1"/>
  <c r="BI1500" i="1" s="1" a="1"/>
  <c r="BI1500" i="1" s="1"/>
  <c r="BI1501" i="1" s="1" a="1"/>
  <c r="BI1501" i="1" s="1"/>
  <c r="BI1502" i="1" s="1" a="1"/>
  <c r="BI1502" i="1" s="1"/>
  <c r="BI1503" i="1" s="1" a="1"/>
  <c r="BI1503" i="1" s="1"/>
  <c r="BI1504" i="1" s="1" a="1"/>
  <c r="BI1504" i="1" s="1"/>
  <c r="BI1505" i="1" s="1" a="1"/>
  <c r="BI1505" i="1" s="1"/>
  <c r="BI1506" i="1" s="1" a="1"/>
  <c r="BI1506" i="1" s="1"/>
  <c r="BI1507" i="1" s="1" a="1"/>
  <c r="BI1507" i="1" s="1"/>
  <c r="BI1508" i="1" s="1" a="1"/>
  <c r="BI1508" i="1" s="1"/>
  <c r="BI1509" i="1" s="1" a="1"/>
  <c r="BI1509" i="1" s="1"/>
  <c r="BI1510" i="1" s="1" a="1"/>
  <c r="BI1510" i="1" s="1"/>
  <c r="BI1511" i="1" s="1" a="1"/>
  <c r="BI1511" i="1" s="1"/>
  <c r="BI1512" i="1" s="1" a="1"/>
  <c r="BI1512" i="1" s="1"/>
  <c r="BI1513" i="1" s="1" a="1"/>
  <c r="BI1513" i="1" s="1"/>
  <c r="BI1514" i="1" s="1" a="1"/>
  <c r="BI1514" i="1" s="1"/>
  <c r="BI1515" i="1" s="1" a="1"/>
  <c r="BI1515" i="1" s="1"/>
  <c r="BI1516" i="1" s="1" a="1"/>
  <c r="BI1516" i="1" s="1"/>
  <c r="BI1517" i="1" s="1" a="1"/>
  <c r="BI1517" i="1" s="1"/>
  <c r="BI1518" i="1" s="1" a="1"/>
  <c r="BI1518" i="1" s="1"/>
  <c r="BI1519" i="1" s="1" a="1"/>
  <c r="BI1519" i="1" s="1"/>
  <c r="BI1520" i="1" s="1" a="1"/>
  <c r="BI1520" i="1" s="1"/>
  <c r="BI1521" i="1" s="1" a="1"/>
  <c r="BI1521" i="1" s="1"/>
  <c r="BI1522" i="1" s="1" a="1"/>
  <c r="BI1522" i="1" s="1"/>
  <c r="BI1523" i="1" s="1" a="1"/>
  <c r="BI1523" i="1" s="1"/>
  <c r="BI1524" i="1" s="1" a="1"/>
  <c r="BI1524" i="1" s="1"/>
  <c r="BI1525" i="1" s="1" a="1"/>
  <c r="BI1525" i="1" s="1"/>
  <c r="BI1526" i="1" s="1" a="1"/>
  <c r="BI1526" i="1" s="1"/>
  <c r="BI1527" i="1" s="1" a="1"/>
  <c r="BI1527" i="1" s="1"/>
  <c r="BI1528" i="1" s="1" a="1"/>
  <c r="BI1528" i="1" s="1"/>
  <c r="BI1529" i="1" s="1" a="1"/>
  <c r="BI1529" i="1" s="1"/>
  <c r="BI1530" i="1" s="1" a="1"/>
  <c r="BI1530" i="1" s="1"/>
  <c r="BI1531" i="1" s="1" a="1"/>
  <c r="BI1531" i="1" s="1"/>
  <c r="BI1532" i="1" s="1" a="1"/>
  <c r="BI1532" i="1" s="1"/>
  <c r="BI1533" i="1" s="1" a="1"/>
  <c r="BI1533" i="1" s="1"/>
  <c r="BI1534" i="1" s="1" a="1"/>
  <c r="BI1534" i="1" s="1"/>
  <c r="BI1535" i="1" s="1" a="1"/>
  <c r="BI1535" i="1" s="1"/>
  <c r="BI1536" i="1" s="1" a="1"/>
  <c r="BI1536" i="1" s="1"/>
  <c r="BI1537" i="1" s="1" a="1"/>
  <c r="BI1537" i="1" s="1"/>
  <c r="BI1538" i="1" s="1" a="1"/>
  <c r="BI1538" i="1" s="1"/>
  <c r="BI1539" i="1" s="1" a="1"/>
  <c r="BI1539" i="1" s="1"/>
  <c r="BI1540" i="1" s="1" a="1"/>
  <c r="BI1540" i="1" s="1"/>
  <c r="BI1541" i="1" s="1" a="1"/>
  <c r="BI1541" i="1" s="1"/>
  <c r="BI1542" i="1" s="1" a="1"/>
  <c r="BI1542" i="1" s="1"/>
  <c r="BI1543" i="1" s="1" a="1"/>
  <c r="BI1543" i="1" s="1"/>
  <c r="BI1544" i="1" s="1" a="1"/>
  <c r="BI1544" i="1" s="1"/>
  <c r="BI1545" i="1" s="1" a="1"/>
  <c r="BI1545" i="1" s="1"/>
  <c r="BI1546" i="1" s="1" a="1"/>
  <c r="BI1546" i="1" s="1"/>
  <c r="BI1547" i="1" s="1" a="1"/>
  <c r="BI1547" i="1" s="1"/>
  <c r="BI1548" i="1" s="1" a="1"/>
  <c r="BI1548" i="1" s="1"/>
  <c r="BI1549" i="1" s="1" a="1"/>
  <c r="BI1549" i="1" s="1"/>
  <c r="BI1550" i="1" s="1" a="1"/>
  <c r="BI1550" i="1" s="1"/>
  <c r="BI1551" i="1" s="1" a="1"/>
  <c r="BI1551" i="1" s="1"/>
  <c r="BI1552" i="1" s="1" a="1"/>
  <c r="BI1552" i="1" s="1"/>
  <c r="BI1553" i="1" s="1" a="1"/>
  <c r="BI1553" i="1" s="1"/>
  <c r="BI1554" i="1" s="1" a="1"/>
  <c r="BI1554" i="1" s="1"/>
  <c r="BI1555" i="1" s="1" a="1"/>
  <c r="BI1555" i="1" s="1"/>
  <c r="BI1556" i="1" s="1" a="1"/>
  <c r="BI1556" i="1" s="1"/>
  <c r="BI1557" i="1" s="1" a="1"/>
  <c r="BI1557" i="1" s="1"/>
  <c r="BI1558" i="1" s="1" a="1"/>
  <c r="BI1558" i="1" s="1"/>
  <c r="BI1559" i="1" s="1" a="1"/>
  <c r="BI1559" i="1" s="1"/>
  <c r="BI1560" i="1" s="1" a="1"/>
  <c r="BI1560" i="1" s="1"/>
  <c r="BI1561" i="1" s="1" a="1"/>
  <c r="BI1561" i="1" s="1"/>
  <c r="BI1562" i="1" s="1" a="1"/>
  <c r="BI1562" i="1" s="1"/>
  <c r="BI1563" i="1" s="1" a="1"/>
  <c r="BI1563" i="1" s="1"/>
  <c r="BI1564" i="1" s="1" a="1"/>
  <c r="BI1564" i="1" s="1"/>
  <c r="BI1565" i="1" s="1" a="1"/>
  <c r="BI1565" i="1" s="1"/>
  <c r="BI1566" i="1" s="1" a="1"/>
  <c r="BI1566" i="1" s="1"/>
  <c r="BI1567" i="1" s="1" a="1"/>
  <c r="BI1567" i="1" s="1"/>
  <c r="BI1568" i="1" s="1" a="1"/>
  <c r="BI1568" i="1" s="1"/>
  <c r="BI1569" i="1" s="1" a="1"/>
  <c r="BI1569" i="1" s="1"/>
  <c r="BI1570" i="1" s="1" a="1"/>
  <c r="BI1570" i="1" s="1"/>
  <c r="BI1571" i="1" s="1" a="1"/>
  <c r="BI1571" i="1" s="1"/>
  <c r="BI1572" i="1" s="1" a="1"/>
  <c r="BI1572" i="1" s="1"/>
  <c r="BI1573" i="1" s="1" a="1"/>
  <c r="BI1573" i="1" s="1"/>
  <c r="BI1574" i="1" s="1" a="1"/>
  <c r="BI1574" i="1" s="1"/>
  <c r="BI1575" i="1" s="1" a="1"/>
  <c r="BI1575" i="1" s="1"/>
  <c r="BI1576" i="1" s="1" a="1"/>
  <c r="BI1576" i="1" s="1"/>
  <c r="BI1577" i="1" s="1" a="1"/>
  <c r="BI1577" i="1" s="1"/>
  <c r="BI1578" i="1" s="1" a="1"/>
  <c r="BI1578" i="1" s="1"/>
  <c r="BI1579" i="1" s="1" a="1"/>
  <c r="BI1579" i="1" s="1"/>
  <c r="BI1580" i="1" s="1" a="1"/>
  <c r="BI1580" i="1" s="1"/>
  <c r="BI1581" i="1" s="1" a="1"/>
  <c r="BI1581" i="1" s="1"/>
  <c r="BI1582" i="1" s="1" a="1"/>
  <c r="BI1582" i="1" s="1"/>
  <c r="BI1583" i="1" s="1" a="1"/>
  <c r="BI1583" i="1" s="1"/>
  <c r="BI1584" i="1" s="1" a="1"/>
  <c r="BI1584" i="1" s="1"/>
  <c r="BI1585" i="1" s="1" a="1"/>
  <c r="BI1585" i="1" s="1"/>
  <c r="BI1586" i="1" s="1" a="1"/>
  <c r="BI1586" i="1" s="1"/>
  <c r="BI1587" i="1" s="1" a="1"/>
  <c r="BI1587" i="1" s="1"/>
  <c r="BI1588" i="1" s="1" a="1"/>
  <c r="BI1588" i="1" s="1"/>
  <c r="BI1589" i="1" s="1" a="1"/>
  <c r="BI1589" i="1" s="1"/>
  <c r="BI1590" i="1" s="1" a="1"/>
  <c r="BI1590" i="1" s="1"/>
  <c r="BI1591" i="1" s="1" a="1"/>
  <c r="BI1591" i="1" s="1"/>
  <c r="BI1592" i="1" s="1" a="1"/>
  <c r="BI1592" i="1" s="1"/>
  <c r="BI1593" i="1" s="1" a="1"/>
  <c r="BI1593" i="1" s="1"/>
  <c r="BI1594" i="1" s="1" a="1"/>
  <c r="BI1594" i="1" s="1"/>
  <c r="BI1595" i="1" s="1" a="1"/>
  <c r="BI1595" i="1" s="1"/>
  <c r="BI1596" i="1" s="1" a="1"/>
  <c r="BI1596" i="1" s="1"/>
  <c r="BI1597" i="1" s="1" a="1"/>
  <c r="BI1597" i="1" s="1"/>
  <c r="BI1598" i="1" s="1" a="1"/>
  <c r="BI1598" i="1" s="1"/>
  <c r="BI1599" i="1" s="1" a="1"/>
  <c r="BI1599" i="1" s="1"/>
  <c r="BI1600" i="1" s="1" a="1"/>
  <c r="BI1600" i="1" s="1"/>
  <c r="BI1601" i="1" s="1" a="1"/>
  <c r="BI1601" i="1" s="1"/>
  <c r="BI1602" i="1" s="1" a="1"/>
  <c r="BI1602" i="1" s="1"/>
  <c r="BI1603" i="1" s="1" a="1"/>
  <c r="BI1603" i="1" s="1"/>
  <c r="BI1604" i="1" s="1" a="1"/>
  <c r="BI1604" i="1" s="1"/>
  <c r="BI1605" i="1" s="1" a="1"/>
  <c r="BI1605" i="1" s="1"/>
  <c r="BI1606" i="1" s="1" a="1"/>
  <c r="BI1606" i="1" s="1"/>
  <c r="BI1607" i="1" s="1" a="1"/>
  <c r="BI1607" i="1" s="1"/>
  <c r="BI1608" i="1" s="1" a="1"/>
  <c r="BI1608" i="1" s="1"/>
  <c r="BI1609" i="1" s="1" a="1"/>
  <c r="BI1609" i="1" s="1"/>
  <c r="BI1610" i="1" s="1" a="1"/>
  <c r="BI1610" i="1" s="1"/>
  <c r="BI1611" i="1" s="1" a="1"/>
  <c r="BI1611" i="1" s="1"/>
  <c r="BI1612" i="1" s="1" a="1"/>
  <c r="BI1612" i="1" s="1"/>
  <c r="BI1613" i="1" s="1" a="1"/>
  <c r="BI1613" i="1" s="1"/>
  <c r="BI1614" i="1" s="1" a="1"/>
  <c r="BI1614" i="1" s="1"/>
  <c r="BI1615" i="1" s="1" a="1"/>
  <c r="BI1615" i="1" s="1"/>
  <c r="BI1616" i="1" s="1" a="1"/>
  <c r="BI1616" i="1" s="1"/>
  <c r="BI1617" i="1" s="1" a="1"/>
  <c r="BI1617" i="1" s="1"/>
  <c r="BI1618" i="1" s="1" a="1"/>
  <c r="BI1618" i="1" s="1"/>
  <c r="BI1619" i="1" s="1" a="1"/>
  <c r="BI1619" i="1" s="1"/>
  <c r="BI1620" i="1" s="1" a="1"/>
  <c r="BI1620" i="1" s="1"/>
  <c r="BI1621" i="1" s="1" a="1"/>
  <c r="BI1621" i="1" s="1"/>
  <c r="BI1622" i="1" s="1" a="1"/>
  <c r="BI1622" i="1" s="1"/>
  <c r="BI1623" i="1" s="1" a="1"/>
  <c r="BI1623" i="1" s="1"/>
  <c r="BI1624" i="1" s="1" a="1"/>
  <c r="BI1624" i="1" s="1"/>
  <c r="BI1627" i="1" s="1" a="1"/>
  <c r="BI1627" i="1" s="1"/>
  <c r="BI1628" i="1" s="1" a="1"/>
  <c r="BI1628" i="1" s="1"/>
  <c r="BI1629" i="1" s="1" a="1"/>
  <c r="BI1629" i="1" s="1"/>
  <c r="BI1630" i="1" s="1" a="1"/>
  <c r="BI1630" i="1" s="1"/>
  <c r="BI1631" i="1" s="1" a="1"/>
  <c r="BI1631" i="1" s="1"/>
  <c r="BI1632" i="1" s="1" a="1"/>
  <c r="BI1632" i="1" s="1"/>
  <c r="BI1633" i="1" s="1" a="1"/>
  <c r="BI1633" i="1" s="1"/>
  <c r="BI1634" i="1" s="1" a="1"/>
  <c r="BI1634" i="1" s="1"/>
  <c r="BI1635" i="1" s="1" a="1"/>
  <c r="BI1635" i="1" s="1"/>
  <c r="BI1636" i="1" s="1" a="1"/>
  <c r="BI1636" i="1" s="1"/>
  <c r="BI1637" i="1" s="1" a="1"/>
  <c r="BI1637" i="1" s="1"/>
  <c r="BI1638" i="1" s="1" a="1"/>
  <c r="BI1638" i="1" s="1"/>
  <c r="BI1639" i="1" s="1" a="1"/>
  <c r="BI1639" i="1" s="1"/>
  <c r="BI1640" i="1" s="1" a="1"/>
  <c r="BI1640" i="1" s="1"/>
  <c r="BI1641" i="1" s="1" a="1"/>
  <c r="BI1641" i="1" s="1"/>
  <c r="BI1642" i="1" s="1" a="1"/>
  <c r="BI1642" i="1" s="1"/>
  <c r="BI1643" i="1" s="1" a="1"/>
  <c r="BI1643" i="1" s="1"/>
  <c r="BI1644" i="1" s="1" a="1"/>
  <c r="BI1644" i="1" s="1"/>
  <c r="BI1645" i="1" s="1" a="1"/>
  <c r="BI1645" i="1" s="1"/>
  <c r="BI1646" i="1" s="1" a="1"/>
  <c r="BI1646" i="1" s="1"/>
  <c r="BI1647" i="1" s="1" a="1"/>
  <c r="BI1647" i="1" s="1"/>
  <c r="BI1648" i="1" s="1" a="1"/>
  <c r="BI1648" i="1" s="1"/>
  <c r="BI1649" i="1" s="1" a="1"/>
  <c r="BI1649" i="1" s="1"/>
  <c r="BI1650" i="1" s="1" a="1"/>
  <c r="BI1650" i="1" s="1"/>
  <c r="BI1651" i="1" s="1" a="1"/>
  <c r="BI1651" i="1" s="1"/>
  <c r="BI1652" i="1" s="1" a="1"/>
  <c r="BI1652" i="1" s="1"/>
  <c r="BI1653" i="1" s="1" a="1"/>
  <c r="BI1653" i="1" s="1"/>
  <c r="BI1654" i="1" s="1" a="1"/>
  <c r="BI1654" i="1" s="1"/>
  <c r="BI1655" i="1" s="1" a="1"/>
  <c r="BI1655" i="1" s="1"/>
  <c r="BI1656" i="1" s="1" a="1"/>
  <c r="BI1656" i="1" s="1"/>
  <c r="BI1657" i="1" s="1" a="1"/>
  <c r="BI1657" i="1" s="1"/>
  <c r="BI1658" i="1" s="1" a="1"/>
  <c r="BI1658" i="1" s="1"/>
  <c r="BI1659" i="1" s="1" a="1"/>
  <c r="BI1659" i="1" s="1"/>
  <c r="BI1660" i="1" s="1" a="1"/>
  <c r="BI1660" i="1" s="1"/>
  <c r="BI1661" i="1" s="1" a="1"/>
  <c r="BI1661" i="1" s="1"/>
  <c r="BI1662" i="1" s="1" a="1"/>
  <c r="BI1662" i="1" s="1"/>
  <c r="BI1663" i="1" s="1" a="1"/>
  <c r="BI1663" i="1" s="1"/>
  <c r="BI1664" i="1" s="1" a="1"/>
  <c r="BI1664" i="1" s="1"/>
  <c r="BI1665" i="1" s="1" a="1"/>
  <c r="BI1665" i="1" s="1"/>
  <c r="BI1666" i="1" s="1" a="1"/>
  <c r="BI1666" i="1" s="1"/>
  <c r="BI1667" i="1" s="1" a="1"/>
  <c r="BI1667" i="1" s="1"/>
  <c r="BI1668" i="1" s="1" a="1"/>
  <c r="BI1668" i="1" s="1"/>
  <c r="BI1669" i="1" s="1" a="1"/>
  <c r="BI1669" i="1" s="1"/>
  <c r="BI1670" i="1" s="1" a="1"/>
  <c r="BI1670" i="1" s="1"/>
  <c r="BI1671" i="1" s="1" a="1"/>
  <c r="BI1671" i="1" s="1"/>
  <c r="BI1672" i="1" s="1" a="1"/>
  <c r="BI1672" i="1" s="1"/>
  <c r="BI1673" i="1" s="1" a="1"/>
  <c r="BI1673" i="1" s="1"/>
  <c r="BI1674" i="1" s="1" a="1"/>
  <c r="BI1674" i="1" s="1"/>
  <c r="BI1675" i="1" s="1" a="1"/>
  <c r="BI1675" i="1" s="1"/>
  <c r="BI1676" i="1" s="1" a="1"/>
  <c r="BI1676" i="1" s="1"/>
  <c r="BI1677" i="1" s="1" a="1"/>
  <c r="BI1677" i="1" s="1"/>
  <c r="BI1678" i="1" s="1" a="1"/>
  <c r="BI1678" i="1" s="1"/>
  <c r="BI1679" i="1" s="1" a="1"/>
  <c r="BI1679" i="1" s="1"/>
  <c r="BI1680" i="1" s="1" a="1"/>
  <c r="BI1680" i="1" s="1"/>
  <c r="BI1681" i="1" s="1" a="1"/>
  <c r="BI1681" i="1" s="1"/>
  <c r="BI1682" i="1" s="1" a="1"/>
  <c r="BI1682" i="1" s="1"/>
  <c r="BI1683" i="1" s="1" a="1"/>
  <c r="BI1683" i="1" s="1"/>
  <c r="BI1684" i="1" s="1" a="1"/>
  <c r="BI1684" i="1" s="1"/>
  <c r="BI1685" i="1" s="1" a="1"/>
  <c r="BI1685" i="1" s="1"/>
  <c r="BI1686" i="1" s="1" a="1"/>
  <c r="BI1686" i="1" s="1"/>
  <c r="BI1687" i="1" s="1" a="1"/>
  <c r="BI1687" i="1" s="1"/>
  <c r="BI1688" i="1" s="1" a="1"/>
  <c r="BI1688" i="1" s="1"/>
  <c r="BI1689" i="1" s="1" a="1"/>
  <c r="BI1689" i="1" s="1"/>
  <c r="BI1690" i="1" s="1" a="1"/>
  <c r="BI1690" i="1" s="1"/>
  <c r="BI1691" i="1" s="1" a="1"/>
  <c r="BI1691" i="1" s="1"/>
  <c r="BI1692" i="1" s="1" a="1"/>
  <c r="BI1692" i="1" s="1"/>
  <c r="BI1693" i="1" s="1" a="1"/>
  <c r="BI1693" i="1" s="1"/>
  <c r="BI1694" i="1" s="1" a="1"/>
  <c r="BI1694" i="1" s="1"/>
  <c r="BI1695" i="1" s="1" a="1"/>
  <c r="BI1695" i="1" s="1"/>
  <c r="BI1696" i="1" s="1" a="1"/>
  <c r="BI1696" i="1" s="1"/>
  <c r="BI1697" i="1" s="1" a="1"/>
  <c r="BI1697" i="1" s="1"/>
  <c r="BI1698" i="1" s="1" a="1"/>
  <c r="BI1698" i="1" s="1"/>
  <c r="BI1699" i="1" s="1" a="1"/>
  <c r="BI1699" i="1" s="1"/>
  <c r="BI1700" i="1" s="1" a="1"/>
  <c r="BI1700" i="1" s="1"/>
  <c r="BI1701" i="1" s="1" a="1"/>
  <c r="BI1701" i="1" s="1"/>
  <c r="BI1702" i="1" s="1" a="1"/>
  <c r="BI1702" i="1" s="1"/>
  <c r="BI1703" i="1" s="1" a="1"/>
  <c r="BI1703" i="1" s="1"/>
  <c r="BI1704" i="1" s="1" a="1"/>
  <c r="BI1704" i="1" s="1"/>
  <c r="BI1705" i="1" s="1" a="1"/>
  <c r="BI1705" i="1" s="1"/>
  <c r="BI1706" i="1" s="1" a="1"/>
  <c r="BI1706" i="1" s="1"/>
  <c r="BI1707" i="1" s="1" a="1"/>
  <c r="BI1707" i="1" s="1"/>
  <c r="BI1708" i="1" s="1" a="1"/>
  <c r="BI1708" i="1" s="1"/>
  <c r="BI1709" i="1" s="1" a="1"/>
  <c r="BI1709" i="1" s="1"/>
  <c r="BI1710" i="1" s="1" a="1"/>
  <c r="BI1710" i="1" s="1"/>
  <c r="BI1711" i="1" s="1" a="1"/>
  <c r="BI1711" i="1" s="1"/>
  <c r="BI1712" i="1" s="1" a="1"/>
  <c r="BI1712" i="1" s="1"/>
  <c r="BI1713" i="1" s="1" a="1"/>
  <c r="BI1713" i="1" s="1"/>
  <c r="BI1714" i="1" s="1" a="1"/>
  <c r="BI1714" i="1" s="1"/>
  <c r="BI1715" i="1" s="1" a="1"/>
  <c r="BI1715" i="1" s="1"/>
  <c r="BI1716" i="1" s="1" a="1"/>
  <c r="BI1716" i="1" s="1"/>
  <c r="BI1717" i="1" s="1" a="1"/>
  <c r="BI1717" i="1" s="1"/>
  <c r="BI1718" i="1" s="1" a="1"/>
  <c r="BI1718" i="1" s="1"/>
  <c r="BI1719" i="1" s="1" a="1"/>
  <c r="BI1719" i="1" s="1"/>
  <c r="BI1720" i="1" s="1" a="1"/>
  <c r="BI1720" i="1" s="1"/>
  <c r="BI1721" i="1" s="1" a="1"/>
  <c r="BI1721" i="1" s="1"/>
  <c r="BI1722" i="1" s="1" a="1"/>
  <c r="BI1722" i="1" s="1"/>
  <c r="BI1723" i="1" s="1" a="1"/>
  <c r="BI1723" i="1" s="1"/>
  <c r="BI1724" i="1" s="1" a="1"/>
  <c r="BI1724" i="1" s="1"/>
  <c r="BI1725" i="1" s="1" a="1"/>
  <c r="BI1725" i="1" s="1"/>
  <c r="BI1726" i="1" s="1" a="1"/>
  <c r="BI1726" i="1" s="1"/>
  <c r="BI1727" i="1" s="1" a="1"/>
  <c r="BI1727" i="1" s="1"/>
  <c r="BI1728" i="1" s="1" a="1"/>
  <c r="BI1728" i="1" s="1"/>
  <c r="BI1729" i="1" s="1" a="1"/>
  <c r="BI1729" i="1" s="1"/>
  <c r="BI1730" i="1" s="1" a="1"/>
  <c r="BI1730" i="1" s="1"/>
  <c r="BI1731" i="1" s="1" a="1"/>
  <c r="BI1731" i="1" s="1"/>
  <c r="BI1732" i="1" s="1" a="1"/>
  <c r="BI1732" i="1" s="1"/>
  <c r="BI1733" i="1" s="1" a="1"/>
  <c r="BI1733" i="1" s="1"/>
  <c r="BI1734" i="1" s="1" a="1"/>
  <c r="BI1734" i="1" s="1"/>
  <c r="BI1735" i="1" s="1" a="1"/>
  <c r="BI1735" i="1" s="1"/>
  <c r="BI1736" i="1" s="1" a="1"/>
  <c r="BI1736" i="1" s="1"/>
  <c r="BI1737" i="1" s="1" a="1"/>
  <c r="BI1737" i="1" s="1"/>
  <c r="BI1738" i="1" s="1" a="1"/>
  <c r="BI1738" i="1" s="1"/>
  <c r="BI1739" i="1" s="1" a="1"/>
  <c r="BI1739" i="1" s="1"/>
  <c r="BI1740" i="1" s="1" a="1"/>
  <c r="BI1740" i="1" s="1"/>
  <c r="BI1741" i="1" s="1" a="1"/>
  <c r="BI1741" i="1" s="1"/>
  <c r="BI1742" i="1" s="1" a="1"/>
  <c r="BI1742" i="1" s="1"/>
  <c r="BI1743" i="1" s="1" a="1"/>
  <c r="BI1743" i="1" s="1"/>
  <c r="BI1744" i="1" s="1" a="1"/>
  <c r="BI1744" i="1" s="1"/>
  <c r="BI1745" i="1" s="1" a="1"/>
  <c r="BI1745" i="1" s="1"/>
  <c r="BI1746" i="1" s="1" a="1"/>
  <c r="BI1746" i="1" s="1"/>
  <c r="BI1747" i="1" s="1" a="1"/>
  <c r="BI1747" i="1" s="1"/>
  <c r="BI1748" i="1" s="1" a="1"/>
  <c r="BI1748" i="1" s="1"/>
  <c r="BI1749" i="1" s="1" a="1"/>
  <c r="BI1749" i="1" s="1"/>
  <c r="BI1750" i="1" s="1" a="1"/>
  <c r="BI1750" i="1" s="1"/>
  <c r="BI1751" i="1" s="1" a="1"/>
  <c r="BI1751" i="1" s="1"/>
  <c r="BI1752" i="1" s="1" a="1"/>
  <c r="BI1752" i="1" s="1"/>
  <c r="BI1753" i="1" s="1" a="1"/>
  <c r="BI1753" i="1" s="1"/>
  <c r="BI1754" i="1" s="1" a="1"/>
  <c r="BI1754" i="1" s="1"/>
  <c r="BI1755" i="1" s="1" a="1"/>
  <c r="BI1755" i="1" s="1"/>
  <c r="BI1756" i="1" s="1" a="1"/>
  <c r="BI1756" i="1" s="1"/>
  <c r="BI1757" i="1" s="1" a="1"/>
  <c r="BI1757" i="1" s="1"/>
  <c r="BI1758" i="1" s="1" a="1"/>
  <c r="BI1758" i="1" s="1"/>
  <c r="BI1759" i="1" s="1" a="1"/>
  <c r="BI1759" i="1" s="1"/>
  <c r="BI1760" i="1" s="1" a="1"/>
  <c r="BI1760" i="1" s="1"/>
  <c r="BI1761" i="1" s="1" a="1"/>
  <c r="BI1761" i="1" s="1"/>
  <c r="BI1762" i="1" s="1" a="1"/>
  <c r="BI1762" i="1" s="1"/>
  <c r="BI1763" i="1" s="1" a="1"/>
  <c r="BI1763" i="1" s="1"/>
  <c r="BI1764" i="1" s="1" a="1"/>
  <c r="BI1764" i="1" s="1"/>
  <c r="BI1765" i="1" s="1" a="1"/>
  <c r="BI1765" i="1" s="1"/>
  <c r="BI1766" i="1" s="1" a="1"/>
  <c r="BI1766" i="1" s="1"/>
  <c r="BI1767" i="1" s="1" a="1"/>
  <c r="BI1767" i="1" s="1"/>
  <c r="BI1768" i="1" s="1" a="1"/>
  <c r="BI1768" i="1" s="1"/>
  <c r="BI1769" i="1" s="1" a="1"/>
  <c r="BI1769" i="1" s="1"/>
  <c r="BI1770" i="1" s="1" a="1"/>
  <c r="BI1770" i="1" s="1"/>
  <c r="BI1771" i="1" s="1" a="1"/>
  <c r="BI1771" i="1" s="1"/>
  <c r="BI1772" i="1" s="1" a="1"/>
  <c r="BI1772" i="1" s="1"/>
  <c r="BI1773" i="1" s="1" a="1"/>
  <c r="BI1773" i="1" s="1"/>
  <c r="BI1774" i="1" s="1" a="1"/>
  <c r="BI1774" i="1" s="1"/>
  <c r="BI1775" i="1" s="1" a="1"/>
  <c r="BI1775" i="1" s="1"/>
  <c r="BI1776" i="1" s="1" a="1"/>
  <c r="BI1776" i="1" s="1"/>
  <c r="BI1777" i="1" s="1" a="1"/>
  <c r="BI1777" i="1" s="1"/>
  <c r="BI1778" i="1" s="1" a="1"/>
  <c r="BI1778" i="1" s="1"/>
  <c r="BI1779" i="1" s="1" a="1"/>
  <c r="BI1779" i="1" s="1"/>
  <c r="BI1780" i="1" s="1" a="1"/>
  <c r="BI1780" i="1" s="1"/>
  <c r="BI1781" i="1" s="1" a="1"/>
  <c r="BI1781" i="1" s="1"/>
  <c r="BI1782" i="1" s="1" a="1"/>
  <c r="BI1782" i="1" s="1"/>
  <c r="BI1783" i="1" s="1" a="1"/>
  <c r="BI1783" i="1" s="1"/>
  <c r="BI1784" i="1" s="1" a="1"/>
  <c r="BI1784" i="1" s="1"/>
  <c r="BI1785" i="1" s="1" a="1"/>
  <c r="BI1785" i="1" s="1"/>
  <c r="BI1786" i="1" s="1" a="1"/>
  <c r="BI1786" i="1" s="1"/>
  <c r="BI1787" i="1" s="1" a="1"/>
  <c r="BI1787" i="1" s="1"/>
  <c r="BI1788" i="1" s="1" a="1"/>
  <c r="BI1788" i="1" s="1"/>
  <c r="BI1789" i="1" s="1" a="1"/>
  <c r="BI1789" i="1" s="1"/>
  <c r="BI1790" i="1" s="1" a="1"/>
  <c r="BI1790" i="1" s="1"/>
  <c r="BI1791" i="1" s="1" a="1"/>
  <c r="BI1791" i="1" s="1"/>
  <c r="BI1792" i="1" s="1" a="1"/>
  <c r="BI1792" i="1" s="1"/>
  <c r="BI1793" i="1" s="1" a="1"/>
  <c r="BI1793" i="1" s="1"/>
  <c r="BI1794" i="1" s="1" a="1"/>
  <c r="BI1794" i="1" s="1"/>
  <c r="BI1795" i="1" s="1" a="1"/>
  <c r="BI1795" i="1" s="1"/>
  <c r="BI1796" i="1" s="1" a="1"/>
  <c r="BI1796" i="1" s="1"/>
  <c r="BI1797" i="1" s="1" a="1"/>
  <c r="BI1797" i="1" s="1"/>
  <c r="BI1798" i="1" s="1" a="1"/>
  <c r="BI1798" i="1" s="1"/>
  <c r="BI1799" i="1" s="1" a="1"/>
  <c r="BI1799" i="1" s="1"/>
  <c r="BI1800" i="1" s="1" a="1"/>
  <c r="BI1800" i="1" s="1"/>
  <c r="BI1801" i="1" s="1" a="1"/>
  <c r="BI1801" i="1" s="1"/>
  <c r="BI1802" i="1" s="1" a="1"/>
  <c r="BI1802" i="1" s="1"/>
  <c r="BI1803" i="1" s="1" a="1"/>
  <c r="BI1803" i="1" s="1"/>
  <c r="BI1804" i="1" s="1" a="1"/>
  <c r="BI1804" i="1" s="1"/>
  <c r="BI1805" i="1" s="1" a="1"/>
  <c r="BI1805" i="1" s="1"/>
  <c r="BI1806" i="1" s="1" a="1"/>
  <c r="BI1806" i="1" s="1"/>
  <c r="BI1807" i="1" s="1" a="1"/>
  <c r="BI1807" i="1" s="1"/>
  <c r="BI1808" i="1" s="1" a="1"/>
  <c r="BI1808" i="1" s="1"/>
  <c r="BI1809" i="1" s="1" a="1"/>
  <c r="BI1809" i="1" s="1"/>
  <c r="BI1810" i="1" s="1" a="1"/>
  <c r="BI1810" i="1" s="1"/>
  <c r="BI1811" i="1" s="1" a="1"/>
  <c r="BI1811" i="1" s="1"/>
  <c r="BI1812" i="1" s="1" a="1"/>
  <c r="BI1812" i="1" s="1"/>
  <c r="BI1813" i="1" s="1" a="1"/>
  <c r="BI1813" i="1" s="1"/>
  <c r="BI1814" i="1" s="1" a="1"/>
  <c r="BI1814" i="1" s="1"/>
  <c r="BI1815" i="1" s="1" a="1"/>
  <c r="BI1815" i="1" s="1"/>
  <c r="BI1816" i="1" s="1" a="1"/>
  <c r="BI1816" i="1" s="1"/>
  <c r="BI1817" i="1" s="1" a="1"/>
  <c r="BI1817" i="1" s="1"/>
  <c r="BI1818" i="1" s="1" a="1"/>
  <c r="BI1818" i="1" s="1"/>
  <c r="BI1819" i="1" s="1" a="1"/>
  <c r="BI1819" i="1" s="1"/>
  <c r="BI1820" i="1" s="1" a="1"/>
  <c r="BI1820" i="1" s="1"/>
  <c r="BI1821" i="1" s="1" a="1"/>
  <c r="BI1821" i="1" s="1"/>
  <c r="BI1822" i="1" s="1" a="1"/>
  <c r="BI1822" i="1" s="1"/>
  <c r="BI1823" i="1" s="1" a="1"/>
  <c r="BI1823" i="1" s="1"/>
  <c r="BI1824" i="1" s="1" a="1"/>
  <c r="BI1824" i="1" s="1"/>
  <c r="BI1825" i="1" s="1" a="1"/>
  <c r="BI1825" i="1" s="1"/>
  <c r="BI1826" i="1" s="1" a="1"/>
  <c r="BI1826" i="1" s="1"/>
  <c r="BI1827" i="1" s="1" a="1"/>
  <c r="BI1827" i="1" s="1"/>
  <c r="BI1828" i="1" s="1" a="1"/>
  <c r="BI1828" i="1" s="1"/>
  <c r="BI1829" i="1" s="1" a="1"/>
  <c r="BI1829" i="1" s="1"/>
  <c r="BI1830" i="1" s="1" a="1"/>
  <c r="BI1830" i="1" s="1"/>
  <c r="BI1831" i="1" s="1" a="1"/>
  <c r="BI1831" i="1" s="1"/>
  <c r="BI1832" i="1" s="1" a="1"/>
  <c r="BI1832" i="1" s="1"/>
  <c r="BI1839" i="1" s="1" a="1"/>
  <c r="BI1839" i="1" s="1"/>
  <c r="BI1840" i="1" s="1" a="1"/>
  <c r="BI1840" i="1" s="1"/>
  <c r="BI1841" i="1" s="1" a="1"/>
  <c r="BI1841" i="1" s="1"/>
  <c r="BI1842" i="1" s="1" a="1"/>
  <c r="BI1842" i="1" s="1"/>
  <c r="BI1843" i="1" s="1" a="1"/>
  <c r="BI1843" i="1" s="1"/>
  <c r="BI1844" i="1" s="1" a="1"/>
  <c r="BI1844" i="1" s="1"/>
  <c r="BI1845" i="1" s="1" a="1"/>
  <c r="BI1845" i="1" s="1"/>
  <c r="BI1846" i="1" s="1" a="1"/>
  <c r="BI1846" i="1" s="1"/>
  <c r="BI1847" i="1" s="1" a="1"/>
  <c r="BI1847" i="1" s="1"/>
  <c r="BI1848" i="1" s="1" a="1"/>
  <c r="BI1848" i="1" s="1"/>
  <c r="BI1849" i="1" s="1" a="1"/>
  <c r="BI1849" i="1" s="1"/>
  <c r="BI1850" i="1" s="1" a="1"/>
  <c r="BI1850" i="1" s="1"/>
  <c r="BI1851" i="1" s="1" a="1"/>
  <c r="BI1851" i="1" s="1"/>
  <c r="BI1852" i="1" s="1" a="1"/>
  <c r="BI1852" i="1" s="1"/>
  <c r="BI1853" i="1" s="1" a="1"/>
  <c r="BI1853" i="1" s="1"/>
  <c r="BI1854" i="1" s="1" a="1"/>
  <c r="BI1854" i="1" s="1"/>
  <c r="BI1855" i="1" s="1" a="1"/>
  <c r="BI1855" i="1" s="1"/>
  <c r="BI1856" i="1" s="1" a="1"/>
  <c r="BI1856" i="1" s="1"/>
  <c r="BI1857" i="1" s="1" a="1"/>
  <c r="BI1857" i="1" s="1"/>
  <c r="BI1858" i="1" s="1" a="1"/>
  <c r="BI1858" i="1" s="1"/>
  <c r="BI1859" i="1" s="1" a="1"/>
  <c r="BI1859" i="1" s="1"/>
  <c r="BI1860" i="1" s="1" a="1"/>
  <c r="BI1860" i="1" s="1"/>
  <c r="BI1861" i="1" s="1" a="1"/>
  <c r="BI1861" i="1" s="1"/>
  <c r="BI1862" i="1" s="1" a="1"/>
  <c r="BI1862" i="1" s="1"/>
  <c r="BI1863" i="1" s="1" a="1"/>
  <c r="BI1863" i="1" s="1"/>
  <c r="BI1864" i="1" s="1" a="1"/>
  <c r="BI1864" i="1" s="1"/>
  <c r="BI1865" i="1" s="1" a="1"/>
  <c r="BI1865" i="1" s="1"/>
  <c r="BI1866" i="1" s="1" a="1"/>
  <c r="BI1866" i="1" s="1"/>
  <c r="BI1867" i="1" s="1" a="1"/>
  <c r="BI1867" i="1" s="1"/>
  <c r="BI1868" i="1" s="1" a="1"/>
  <c r="BI1868" i="1" s="1"/>
  <c r="BI1869" i="1" s="1" a="1"/>
  <c r="BI1869" i="1" s="1"/>
  <c r="BI1870" i="1" s="1" a="1"/>
  <c r="BI1870" i="1" s="1"/>
  <c r="BI1871" i="1" s="1" a="1"/>
  <c r="BI1871" i="1" s="1"/>
  <c r="BI1872" i="1" s="1" a="1"/>
  <c r="BI1872" i="1" s="1"/>
  <c r="BI1873" i="1" s="1" a="1"/>
  <c r="BI1873" i="1" s="1"/>
  <c r="BI1874" i="1" s="1" a="1"/>
  <c r="BI1874" i="1" s="1"/>
  <c r="BI1875" i="1" s="1" a="1"/>
  <c r="BI1875" i="1" s="1"/>
  <c r="BI1876" i="1" s="1" a="1"/>
  <c r="BI1876" i="1" s="1"/>
  <c r="BI1877" i="1" s="1" a="1"/>
  <c r="BI1877" i="1" s="1"/>
  <c r="BI1878" i="1" s="1" a="1"/>
  <c r="BI1878" i="1" s="1"/>
  <c r="BI1879" i="1" s="1" a="1"/>
  <c r="BI1879" i="1" s="1"/>
  <c r="BI1880" i="1" s="1" a="1"/>
  <c r="BI1880" i="1" s="1"/>
  <c r="BI1881" i="1" s="1" a="1"/>
  <c r="BI1881" i="1" s="1"/>
  <c r="BI1882" i="1" s="1" a="1"/>
  <c r="BI1882" i="1" s="1"/>
  <c r="BI1883" i="1" s="1" a="1"/>
  <c r="BI1883" i="1" s="1"/>
  <c r="BI1884" i="1" s="1" a="1"/>
  <c r="BI1884" i="1" s="1"/>
  <c r="BI1885" i="1" s="1" a="1"/>
  <c r="BI1885" i="1" s="1"/>
  <c r="BI1886" i="1" s="1" a="1"/>
  <c r="BI1886" i="1" s="1"/>
  <c r="BI1887" i="1" s="1" a="1"/>
  <c r="BI1887" i="1" s="1"/>
  <c r="BI1888" i="1" s="1" a="1"/>
  <c r="BI1888" i="1" s="1"/>
  <c r="BI1889" i="1" s="1" a="1"/>
  <c r="BI1889" i="1" s="1"/>
  <c r="BI1890" i="1" s="1" a="1"/>
  <c r="BI1890" i="1" s="1"/>
  <c r="BI1891" i="1" s="1" a="1"/>
  <c r="BI1891" i="1" s="1"/>
  <c r="BI1892" i="1" s="1" a="1"/>
  <c r="BI1892" i="1" s="1"/>
  <c r="BI1893" i="1" s="1" a="1"/>
  <c r="BI1893" i="1" s="1"/>
  <c r="BI1894" i="1" s="1" a="1"/>
  <c r="BI1894" i="1" s="1"/>
  <c r="BI1895" i="1" s="1" a="1"/>
  <c r="BI1895" i="1" s="1"/>
  <c r="BI1896" i="1" s="1" a="1"/>
  <c r="BI1896" i="1" s="1"/>
  <c r="BI1897" i="1" s="1" a="1"/>
  <c r="BI1897" i="1" s="1"/>
  <c r="BI1898" i="1" s="1" a="1"/>
  <c r="BI1898" i="1" s="1"/>
  <c r="BI1899" i="1" s="1" a="1"/>
  <c r="BI1899" i="1" s="1"/>
  <c r="BI1900" i="1" s="1" a="1"/>
  <c r="BI1900" i="1" s="1"/>
  <c r="BI1901" i="1" s="1" a="1"/>
  <c r="BI1901" i="1" s="1"/>
  <c r="BI1902" i="1" s="1" a="1"/>
  <c r="BI1902" i="1" s="1"/>
  <c r="BI1903" i="1" s="1" a="1"/>
  <c r="BI1903" i="1" s="1"/>
  <c r="BI1904" i="1" s="1" a="1"/>
  <c r="BI1904" i="1" s="1"/>
  <c r="BI1905" i="1" s="1" a="1"/>
  <c r="BI1905" i="1" s="1"/>
  <c r="BI1906" i="1" s="1" a="1"/>
  <c r="BI1906" i="1" s="1"/>
  <c r="BI1907" i="1" s="1" a="1"/>
  <c r="BI1907" i="1" s="1"/>
  <c r="BI1908" i="1" s="1" a="1"/>
  <c r="BI1908" i="1" s="1"/>
  <c r="BI1909" i="1" s="1" a="1"/>
  <c r="BI1909" i="1" s="1"/>
  <c r="BI1910" i="1" s="1" a="1"/>
  <c r="BI1910" i="1" s="1"/>
  <c r="BI1911" i="1" s="1" a="1"/>
  <c r="BI1911" i="1" s="1"/>
  <c r="BI1912" i="1" s="1" a="1"/>
  <c r="BI1912" i="1" s="1"/>
  <c r="BI1913" i="1" s="1" a="1"/>
  <c r="BI1913" i="1" s="1"/>
  <c r="BI1914" i="1" s="1" a="1"/>
  <c r="BI1914" i="1" s="1"/>
  <c r="BI1915" i="1" s="1" a="1"/>
  <c r="BI1915" i="1" s="1"/>
  <c r="BI1916" i="1" s="1" a="1"/>
  <c r="BI1916" i="1" s="1"/>
  <c r="BI1917" i="1" s="1" a="1"/>
  <c r="BI1917" i="1" s="1"/>
  <c r="BI1918" i="1" s="1" a="1"/>
  <c r="BI1918" i="1" s="1"/>
  <c r="BI1919" i="1" s="1" a="1"/>
  <c r="BI1919" i="1" s="1"/>
  <c r="BI1920" i="1" s="1" a="1"/>
  <c r="BI1920" i="1" s="1"/>
  <c r="BI1921" i="1" s="1" a="1"/>
  <c r="BI1921" i="1" s="1"/>
  <c r="BI1922" i="1" s="1" a="1"/>
  <c r="BI1922" i="1" s="1"/>
  <c r="BI1923" i="1" s="1" a="1"/>
  <c r="BI1923" i="1" s="1"/>
  <c r="BI1924" i="1" s="1" a="1"/>
  <c r="BI1924" i="1" s="1"/>
  <c r="BI1925" i="1" s="1" a="1"/>
  <c r="BI1925" i="1" s="1"/>
  <c r="BI1926" i="1" s="1" a="1"/>
  <c r="BI1926" i="1" s="1"/>
  <c r="BI1927" i="1" s="1" a="1"/>
  <c r="BI1927" i="1" s="1"/>
  <c r="BI1928" i="1" s="1" a="1"/>
  <c r="BI1928" i="1" s="1"/>
  <c r="BI1929" i="1" s="1" a="1"/>
  <c r="BI1929" i="1" s="1"/>
  <c r="BI1930" i="1" s="1" a="1"/>
  <c r="BI1930" i="1" s="1"/>
  <c r="BI1931" i="1" s="1" a="1"/>
  <c r="BI1931" i="1" s="1"/>
  <c r="BI1932" i="1" s="1" a="1"/>
  <c r="BI1932" i="1" s="1"/>
  <c r="BI1933" i="1" s="1" a="1"/>
  <c r="BI1933" i="1" s="1"/>
  <c r="BI1934" i="1" s="1" a="1"/>
  <c r="BI1934" i="1" s="1"/>
  <c r="BI1935" i="1" s="1" a="1"/>
  <c r="BI1935" i="1" s="1"/>
  <c r="BI1936" i="1" s="1" a="1"/>
  <c r="BI1936" i="1" s="1"/>
  <c r="BI1937" i="1" s="1" a="1"/>
  <c r="BI1937" i="1" s="1"/>
  <c r="BI1938" i="1" s="1" a="1"/>
  <c r="BI1938" i="1" s="1"/>
  <c r="BI1939" i="1" s="1" a="1"/>
  <c r="BI1939" i="1" s="1"/>
  <c r="BI1940" i="1" s="1" a="1"/>
  <c r="BI1940" i="1" s="1"/>
  <c r="BI1941" i="1" s="1" a="1"/>
  <c r="BI1941" i="1" s="1"/>
  <c r="BI1942" i="1" s="1" a="1"/>
  <c r="BI1942" i="1" s="1"/>
  <c r="BI1943" i="1" s="1" a="1"/>
  <c r="BI1943" i="1" s="1"/>
  <c r="BI1944" i="1" s="1" a="1"/>
  <c r="BI1944" i="1" s="1"/>
  <c r="BI1945" i="1" s="1" a="1"/>
  <c r="BI1945" i="1" s="1"/>
  <c r="BI1946" i="1" s="1" a="1"/>
  <c r="BI1946" i="1" s="1"/>
  <c r="BI1947" i="1" s="1" a="1"/>
  <c r="BI1947" i="1" s="1"/>
  <c r="BI1948" i="1" s="1" a="1"/>
  <c r="BI1948" i="1" s="1"/>
  <c r="BI1949" i="1" s="1" a="1"/>
  <c r="BI1949" i="1" s="1"/>
  <c r="BI1950" i="1" s="1" a="1"/>
  <c r="BI1950" i="1" s="1"/>
  <c r="BI1951" i="1" s="1" a="1"/>
  <c r="BI1951" i="1" s="1"/>
  <c r="BI1952" i="1" s="1" a="1"/>
  <c r="BI1952" i="1" s="1"/>
  <c r="BI1953" i="1" s="1" a="1"/>
  <c r="BI1953" i="1" s="1"/>
  <c r="BI1954" i="1" s="1" a="1"/>
  <c r="BI1954" i="1" s="1"/>
  <c r="BI1955" i="1" s="1" a="1"/>
  <c r="BI1955" i="1" s="1"/>
  <c r="BI1956" i="1" s="1" a="1"/>
  <c r="BI1956" i="1" s="1"/>
  <c r="BI1957" i="1" s="1" a="1"/>
  <c r="BI1957" i="1" s="1"/>
  <c r="BI1958" i="1" s="1" a="1"/>
  <c r="BI1958" i="1" s="1"/>
  <c r="BI1959" i="1" s="1" a="1"/>
  <c r="BI1959" i="1" s="1"/>
  <c r="BI1960" i="1" s="1" a="1"/>
  <c r="BI1960" i="1" s="1"/>
  <c r="BI1961" i="1" s="1" a="1"/>
  <c r="BI1961" i="1" s="1"/>
  <c r="BI1962" i="1" s="1" a="1"/>
  <c r="BI1962" i="1" s="1"/>
  <c r="BI1963" i="1" s="1" a="1"/>
  <c r="BI1963" i="1" s="1"/>
  <c r="BI1964" i="1" s="1" a="1"/>
  <c r="BI1964" i="1" s="1"/>
  <c r="BI1965" i="1" s="1" a="1"/>
  <c r="BI1965" i="1" s="1"/>
  <c r="BI1966" i="1" s="1" a="1"/>
  <c r="BI1966" i="1" s="1"/>
  <c r="BI1967" i="1" s="1" a="1"/>
  <c r="BI1967" i="1" s="1"/>
  <c r="BI1968" i="1" s="1" a="1"/>
  <c r="BI1968" i="1" s="1"/>
  <c r="BI1969" i="1" s="1" a="1"/>
  <c r="BI1969" i="1" s="1"/>
  <c r="BI1970" i="1" s="1" a="1"/>
  <c r="BI1970" i="1" s="1"/>
  <c r="BI1971" i="1" s="1" a="1"/>
  <c r="BI1971" i="1" s="1"/>
  <c r="BI1972" i="1" s="1" a="1"/>
  <c r="BI1972" i="1" s="1"/>
  <c r="BI1973" i="1" s="1" a="1"/>
  <c r="BI1973" i="1" s="1"/>
  <c r="BI1974" i="1" s="1" a="1"/>
  <c r="BI1974" i="1" s="1"/>
  <c r="BI1975" i="1" s="1" a="1"/>
  <c r="BI1975" i="1" s="1"/>
  <c r="BI1976" i="1" s="1" a="1"/>
  <c r="BI1976" i="1" s="1"/>
  <c r="BI1977" i="1" s="1" a="1"/>
  <c r="BI1977" i="1" s="1"/>
  <c r="BI1978" i="1" s="1" a="1"/>
  <c r="BI1978" i="1" s="1"/>
  <c r="BI1979" i="1" s="1" a="1"/>
  <c r="BI1979" i="1" s="1"/>
  <c r="BI1980" i="1" s="1" a="1"/>
  <c r="BI1980" i="1" s="1"/>
  <c r="BI1981" i="1" s="1" a="1"/>
  <c r="BI1981" i="1" s="1"/>
  <c r="BI1982" i="1" s="1" a="1"/>
  <c r="BI1982" i="1" s="1"/>
  <c r="BI1983" i="1" s="1" a="1"/>
  <c r="BI1983" i="1" s="1"/>
  <c r="BI1984" i="1" s="1" a="1"/>
  <c r="BI1984" i="1" s="1"/>
  <c r="BI1985" i="1" s="1" a="1"/>
  <c r="BI1985" i="1" s="1"/>
  <c r="BI1986" i="1" s="1" a="1"/>
  <c r="BI1986" i="1" s="1"/>
  <c r="BI1987" i="1" s="1" a="1"/>
  <c r="BI1987" i="1" s="1"/>
  <c r="BI1988" i="1" s="1" a="1"/>
  <c r="BI1988" i="1" s="1"/>
  <c r="BI1989" i="1" s="1" a="1"/>
  <c r="BI1989" i="1" s="1"/>
  <c r="BI1990" i="1" s="1" a="1"/>
  <c r="BI1990" i="1" s="1"/>
  <c r="BI1991" i="1" s="1" a="1"/>
  <c r="BI1991" i="1" s="1"/>
  <c r="BI1992" i="1" s="1" a="1"/>
  <c r="BI1992" i="1" s="1"/>
  <c r="BI1993" i="1" s="1" a="1"/>
  <c r="BI1993" i="1" s="1"/>
  <c r="BI1994" i="1" s="1" a="1"/>
  <c r="BI1994" i="1" s="1"/>
  <c r="BI1995" i="1" s="1" a="1"/>
  <c r="BI1995" i="1" s="1"/>
  <c r="BI1996" i="1" s="1" a="1"/>
  <c r="BI1996" i="1" s="1"/>
  <c r="BI1997" i="1" s="1" a="1"/>
  <c r="BI1997" i="1" s="1"/>
  <c r="BI1998" i="1" s="1" a="1"/>
  <c r="BI1998" i="1" s="1"/>
  <c r="BI1999" i="1" s="1" a="1"/>
  <c r="BI1999" i="1" s="1"/>
  <c r="BI2000" i="1" s="1" a="1"/>
  <c r="BI2000" i="1" s="1"/>
  <c r="BI2001" i="1" s="1" a="1"/>
  <c r="BI2001" i="1" s="1"/>
  <c r="BI2002" i="1" s="1" a="1"/>
  <c r="BI2002" i="1" s="1"/>
  <c r="BI2003" i="1" s="1" a="1"/>
  <c r="BI2003" i="1" s="1"/>
  <c r="BI2004" i="1" s="1" a="1"/>
  <c r="BI2004" i="1" s="1"/>
  <c r="BI2005" i="1" s="1" a="1"/>
  <c r="BI2005" i="1" s="1"/>
  <c r="BI2006" i="1" s="1" a="1"/>
  <c r="BI2006" i="1" s="1"/>
  <c r="BI2007" i="1" s="1" a="1"/>
  <c r="BI2007" i="1" s="1"/>
  <c r="BI2008" i="1" s="1" a="1"/>
  <c r="BI2008" i="1" s="1"/>
  <c r="BI2009" i="1" s="1" a="1"/>
  <c r="BI2009" i="1" s="1"/>
  <c r="BI2010" i="1" s="1" a="1"/>
  <c r="BI2010" i="1" s="1"/>
  <c r="BI2011" i="1" s="1" a="1"/>
  <c r="BI2011" i="1" s="1"/>
  <c r="BI2012" i="1" s="1" a="1"/>
  <c r="BI2012" i="1" s="1"/>
  <c r="BI2013" i="1" s="1" a="1"/>
  <c r="BI2013" i="1" s="1"/>
  <c r="BI2014" i="1" s="1" a="1"/>
  <c r="BI2014" i="1" s="1"/>
  <c r="BI2015" i="1" s="1" a="1"/>
  <c r="BI2015" i="1" s="1"/>
  <c r="BI2016" i="1" s="1" a="1"/>
  <c r="BI2016" i="1" s="1"/>
  <c r="BI2017" i="1" s="1" a="1"/>
  <c r="BI2017" i="1" s="1"/>
  <c r="BI2018" i="1" s="1" a="1"/>
  <c r="BI2018" i="1" s="1"/>
  <c r="BI2019" i="1" s="1" a="1"/>
  <c r="BI2019" i="1" s="1"/>
  <c r="BI2020" i="1" s="1" a="1"/>
  <c r="BI2020" i="1" s="1"/>
  <c r="BI2021" i="1" s="1" a="1"/>
  <c r="BI2021" i="1" s="1"/>
  <c r="BI2022" i="1" s="1" a="1"/>
  <c r="BI2022" i="1" s="1"/>
  <c r="BI2023" i="1" s="1" a="1"/>
  <c r="BI2023" i="1" s="1"/>
  <c r="BI2024" i="1" s="1" a="1"/>
  <c r="BI2024" i="1" s="1"/>
  <c r="BI2025" i="1" s="1" a="1"/>
  <c r="BI2025" i="1" s="1"/>
  <c r="BI2026" i="1" s="1" a="1"/>
  <c r="BI2026" i="1" s="1"/>
  <c r="BI2027" i="1" s="1" a="1"/>
  <c r="BI2027" i="1" s="1"/>
  <c r="BI2028" i="1" s="1" a="1"/>
  <c r="BI2028" i="1" s="1"/>
  <c r="BI2029" i="1" s="1" a="1"/>
  <c r="BI2029" i="1" s="1"/>
  <c r="BI2030" i="1" s="1" a="1"/>
  <c r="BI2030" i="1" s="1"/>
  <c r="BI2031" i="1" s="1" a="1"/>
  <c r="BI2031" i="1" s="1"/>
  <c r="BI2032" i="1" s="1" a="1"/>
  <c r="BI2032" i="1" s="1"/>
  <c r="BI2033" i="1" s="1" a="1"/>
  <c r="BI2033" i="1" s="1"/>
  <c r="BI2034" i="1" s="1" a="1"/>
  <c r="BI2034" i="1" s="1"/>
  <c r="BI2035" i="1" s="1" a="1"/>
  <c r="BI2035" i="1" s="1"/>
  <c r="BI2039" i="1" s="1" a="1"/>
  <c r="BI2039" i="1" s="1"/>
  <c r="BI2040" i="1" s="1" a="1"/>
  <c r="BI2040" i="1" s="1"/>
  <c r="BI2041" i="1" s="1" a="1"/>
  <c r="BI2041" i="1" s="1"/>
  <c r="BI2042" i="1" s="1" a="1"/>
  <c r="BI2042" i="1" s="1"/>
  <c r="BI2043" i="1" s="1" a="1"/>
  <c r="BI2043" i="1" s="1"/>
  <c r="BI2044" i="1" s="1" a="1"/>
  <c r="BI2044" i="1" s="1"/>
  <c r="BI2045" i="1" s="1" a="1"/>
  <c r="BI2045" i="1" s="1"/>
  <c r="BI2046" i="1" s="1" a="1"/>
  <c r="BI2046" i="1" s="1"/>
  <c r="BI2047" i="1" s="1" a="1"/>
  <c r="BI2047" i="1" s="1"/>
  <c r="BI2048" i="1" s="1" a="1"/>
  <c r="BI2048" i="1" s="1"/>
  <c r="BI2049" i="1" s="1" a="1"/>
  <c r="BI2049" i="1" s="1"/>
  <c r="BI2050" i="1" s="1" a="1"/>
  <c r="BI2050" i="1" s="1"/>
  <c r="BI2051" i="1" s="1" a="1"/>
  <c r="BI2051" i="1" s="1"/>
  <c r="BI2052" i="1" s="1" a="1"/>
  <c r="BI2052" i="1" s="1"/>
  <c r="BI2053" i="1" s="1" a="1"/>
  <c r="BI2053" i="1" s="1"/>
  <c r="BI2054" i="1" s="1" a="1"/>
  <c r="BI2054" i="1" s="1"/>
  <c r="BI2055" i="1" s="1" a="1"/>
  <c r="BI2055" i="1" s="1"/>
  <c r="BI2056" i="1" s="1" a="1"/>
  <c r="BI2056" i="1" s="1"/>
  <c r="BI2057" i="1" s="1" a="1"/>
  <c r="BI2057" i="1" s="1"/>
  <c r="BI2058" i="1" s="1" a="1"/>
  <c r="BI2058" i="1" s="1"/>
  <c r="BI2059" i="1" s="1" a="1"/>
  <c r="BI2059" i="1" s="1"/>
  <c r="BI2060" i="1" s="1" a="1"/>
  <c r="BI2060" i="1" s="1"/>
  <c r="BI2061" i="1" s="1" a="1"/>
  <c r="BI2061" i="1" s="1"/>
  <c r="BI2062" i="1" s="1" a="1"/>
  <c r="BI2062" i="1" s="1"/>
  <c r="BI2063" i="1" s="1" a="1"/>
  <c r="BI2063" i="1" s="1"/>
  <c r="BI2064" i="1" s="1" a="1"/>
  <c r="BI2064" i="1" s="1"/>
  <c r="BI2065" i="1" s="1" a="1"/>
  <c r="BI2065" i="1" s="1"/>
  <c r="BI2066" i="1" s="1" a="1"/>
  <c r="BI2066" i="1" s="1"/>
  <c r="BI2067" i="1" s="1" a="1"/>
  <c r="BI2067" i="1" s="1"/>
  <c r="BI2068" i="1" s="1" a="1"/>
  <c r="BI2068" i="1" s="1"/>
  <c r="BI2069" i="1" s="1" a="1"/>
  <c r="BI2069" i="1" s="1"/>
  <c r="BI2070" i="1" s="1" a="1"/>
  <c r="BI2070" i="1" s="1"/>
  <c r="BI2071" i="1" s="1" a="1"/>
  <c r="BI2071" i="1" s="1"/>
  <c r="BI2072" i="1" s="1" a="1"/>
  <c r="BI2072" i="1" s="1"/>
  <c r="BI2073" i="1" s="1" a="1"/>
  <c r="BI2073" i="1" s="1"/>
  <c r="BI2074" i="1" s="1" a="1"/>
  <c r="BI2074" i="1" s="1"/>
  <c r="BI2075" i="1" s="1" a="1"/>
  <c r="BI2075" i="1" s="1"/>
  <c r="BI2076" i="1" s="1" a="1"/>
  <c r="BI2076" i="1" s="1"/>
  <c r="BI2077" i="1" s="1" a="1"/>
  <c r="BI2077" i="1" s="1"/>
  <c r="BI2078" i="1" s="1" a="1"/>
  <c r="BI2078" i="1" s="1"/>
  <c r="BI2079" i="1" s="1" a="1"/>
  <c r="BI2079" i="1" s="1"/>
  <c r="BI2080" i="1" s="1" a="1"/>
  <c r="BI2080" i="1" s="1"/>
  <c r="BI2081" i="1" s="1" a="1"/>
  <c r="BI2081" i="1" s="1"/>
  <c r="BI2082" i="1" s="1" a="1"/>
  <c r="BI2082" i="1" s="1"/>
  <c r="BI2083" i="1" s="1" a="1"/>
  <c r="BI2083" i="1" s="1"/>
  <c r="BI2084" i="1" s="1" a="1"/>
  <c r="BI2084" i="1" s="1"/>
  <c r="BI2085" i="1" s="1" a="1"/>
  <c r="BI2085" i="1" s="1"/>
  <c r="BI2086" i="1" s="1" a="1"/>
  <c r="BI2086" i="1" s="1"/>
  <c r="BI2087" i="1" s="1" a="1"/>
  <c r="BI2087" i="1" s="1"/>
  <c r="BI2088" i="1" s="1" a="1"/>
  <c r="BI2088" i="1" s="1"/>
  <c r="BI2091" i="1" s="1" a="1"/>
  <c r="BI2091" i="1" s="1"/>
  <c r="BI2092" i="1" s="1" a="1"/>
  <c r="BI2092" i="1" s="1"/>
  <c r="BI2093" i="1" s="1" a="1"/>
  <c r="BI2093" i="1" s="1"/>
  <c r="BI2094" i="1" s="1" a="1"/>
  <c r="BI2094" i="1" s="1"/>
  <c r="BI2095" i="1" s="1" a="1"/>
  <c r="BI2095" i="1" s="1"/>
  <c r="BI2096" i="1" s="1" a="1"/>
  <c r="BI2096" i="1" s="1"/>
  <c r="BI2097" i="1" s="1" a="1"/>
  <c r="BI2097" i="1" s="1"/>
  <c r="BI2098" i="1" s="1" a="1"/>
  <c r="BI2098" i="1" s="1"/>
  <c r="BI2099" i="1" s="1" a="1"/>
  <c r="BI2099" i="1" s="1"/>
  <c r="BI2100" i="1" s="1" a="1"/>
  <c r="BI2100" i="1" s="1"/>
  <c r="BI2101" i="1" s="1" a="1"/>
  <c r="BI2101" i="1" s="1"/>
  <c r="BI2102" i="1" s="1" a="1"/>
  <c r="BI2102" i="1" s="1"/>
  <c r="BI2103" i="1" s="1" a="1"/>
  <c r="BI2103" i="1" s="1"/>
  <c r="BI2104" i="1" s="1" a="1"/>
  <c r="BI2104" i="1" s="1"/>
  <c r="BI2105" i="1" s="1" a="1"/>
  <c r="BI2105" i="1" s="1"/>
  <c r="BI2106" i="1" s="1" a="1"/>
  <c r="BI2106" i="1" s="1"/>
  <c r="BI2107" i="1" s="1" a="1"/>
  <c r="BI2107" i="1" s="1"/>
  <c r="BI2108" i="1" s="1" a="1"/>
  <c r="BI2108" i="1" s="1"/>
  <c r="BI2109" i="1" s="1" a="1"/>
  <c r="BI2109" i="1" s="1"/>
  <c r="BI2110" i="1" s="1" a="1"/>
  <c r="BI2110" i="1" s="1"/>
  <c r="BI2111" i="1" s="1" a="1"/>
  <c r="BI2111" i="1" s="1"/>
  <c r="BI2112" i="1" s="1" a="1"/>
  <c r="BI2112" i="1" s="1"/>
  <c r="BI2113" i="1" s="1" a="1"/>
  <c r="BI2113" i="1" s="1"/>
  <c r="BI2114" i="1" s="1" a="1"/>
  <c r="BI2114" i="1" s="1"/>
  <c r="BI2115" i="1" s="1" a="1"/>
  <c r="BI2115" i="1" s="1"/>
  <c r="BI2116" i="1" s="1" a="1"/>
  <c r="BI2116" i="1" s="1"/>
  <c r="BI2117" i="1" s="1" a="1"/>
  <c r="BI2117" i="1" s="1"/>
  <c r="BI2118" i="1" s="1" a="1"/>
  <c r="BI2118" i="1" s="1"/>
  <c r="BI2119" i="1" s="1" a="1"/>
  <c r="BI2119" i="1" s="1"/>
  <c r="BI2120" i="1" s="1" a="1"/>
  <c r="BI2120" i="1" s="1"/>
  <c r="BI2121" i="1" s="1" a="1"/>
  <c r="BI2121" i="1" s="1"/>
  <c r="BI2122" i="1" s="1" a="1"/>
  <c r="BI2122" i="1" s="1"/>
  <c r="BI2123" i="1" s="1" a="1"/>
  <c r="BI2123" i="1" s="1"/>
  <c r="BI2124" i="1" s="1" a="1"/>
  <c r="BI2124" i="1" s="1"/>
  <c r="BI2125" i="1" s="1" a="1"/>
  <c r="BI2125" i="1" s="1"/>
  <c r="BI2126" i="1" s="1" a="1"/>
  <c r="BI2126" i="1" s="1"/>
  <c r="BI2127" i="1" s="1" a="1"/>
  <c r="BI2127" i="1" s="1"/>
  <c r="BI2128" i="1" s="1" a="1"/>
  <c r="BI2128" i="1" s="1"/>
  <c r="BI2129" i="1" s="1" a="1"/>
  <c r="BI2129" i="1" s="1"/>
  <c r="BI2130" i="1" s="1" a="1"/>
  <c r="BI2130" i="1" s="1"/>
  <c r="BI2131" i="1" s="1" a="1"/>
  <c r="BI2131" i="1" s="1"/>
  <c r="BI2132" i="1" s="1" a="1"/>
  <c r="BI2132" i="1" s="1"/>
  <c r="BI2133" i="1" s="1" a="1"/>
  <c r="BI2133" i="1" s="1"/>
  <c r="BI2134" i="1" s="1" a="1"/>
  <c r="BI2134" i="1" s="1"/>
  <c r="BI2135" i="1" s="1" a="1"/>
  <c r="BI2135" i="1" s="1"/>
  <c r="BI2142" i="1" s="1" a="1"/>
  <c r="BI2142" i="1" s="1"/>
  <c r="BI2143" i="1" s="1" a="1"/>
  <c r="BI2143" i="1" s="1"/>
  <c r="BI2144" i="1" s="1" a="1"/>
  <c r="BI2144" i="1" s="1"/>
  <c r="BI2145" i="1" s="1" a="1"/>
  <c r="BI2145" i="1" s="1"/>
  <c r="BI2146" i="1" s="1" a="1"/>
  <c r="BI2146" i="1" s="1"/>
  <c r="BI2147" i="1" s="1" a="1"/>
  <c r="BI2147" i="1" s="1"/>
  <c r="BI2148" i="1" s="1" a="1"/>
  <c r="BI2148" i="1" s="1"/>
  <c r="BI2149" i="1" s="1" a="1"/>
  <c r="BI2149" i="1" s="1"/>
  <c r="BI2150" i="1" s="1" a="1"/>
  <c r="BI2150" i="1" s="1"/>
  <c r="BI2151" i="1" s="1" a="1"/>
  <c r="BI2151" i="1" s="1"/>
  <c r="BI2152" i="1" s="1" a="1"/>
  <c r="BI2152" i="1" s="1"/>
  <c r="BI2153" i="1" s="1" a="1"/>
  <c r="BI2153" i="1" s="1"/>
  <c r="BI2154" i="1" s="1" a="1"/>
  <c r="BI2154" i="1" s="1"/>
  <c r="BI2155" i="1" s="1" a="1"/>
  <c r="BI2155" i="1" s="1"/>
  <c r="BI2156" i="1" s="1" a="1"/>
  <c r="BI2156" i="1" s="1"/>
  <c r="BI2157" i="1" s="1" a="1"/>
  <c r="BI2157" i="1" s="1"/>
  <c r="BI2158" i="1" s="1" a="1"/>
  <c r="BI2158" i="1" s="1"/>
  <c r="BI2159" i="1" s="1" a="1"/>
  <c r="BI2159" i="1" s="1"/>
  <c r="BI2160" i="1" s="1" a="1"/>
  <c r="BI2160" i="1" s="1"/>
  <c r="BI2161" i="1" s="1" a="1"/>
  <c r="BI2161" i="1" s="1"/>
  <c r="BI2162" i="1" s="1" a="1"/>
  <c r="BI2162" i="1" s="1"/>
  <c r="BI2163" i="1" s="1" a="1"/>
  <c r="BI2163" i="1" s="1"/>
  <c r="BI2164" i="1" s="1" a="1"/>
  <c r="BI2164" i="1" s="1"/>
  <c r="BI2165" i="1" s="1" a="1"/>
  <c r="BI2165" i="1" s="1"/>
  <c r="BI2166" i="1" s="1" a="1"/>
  <c r="BI2166" i="1" s="1"/>
  <c r="BI2167" i="1" s="1" a="1"/>
  <c r="BI2167" i="1" s="1"/>
  <c r="BI2168" i="1" s="1" a="1"/>
  <c r="BI2168" i="1" s="1"/>
  <c r="BI2169" i="1" s="1" a="1"/>
  <c r="BI2169" i="1" s="1"/>
  <c r="BI2170" i="1" s="1" a="1"/>
  <c r="BI2170" i="1" s="1"/>
  <c r="BI2171" i="1" s="1" a="1"/>
  <c r="BI2171" i="1" s="1"/>
  <c r="BI2172" i="1" s="1" a="1"/>
  <c r="BI2172" i="1" s="1"/>
  <c r="BI2173" i="1" s="1" a="1"/>
  <c r="BI2173" i="1" s="1"/>
  <c r="BI2174" i="1" s="1" a="1"/>
  <c r="BI2174" i="1" s="1"/>
  <c r="BI2175" i="1" s="1" a="1"/>
  <c r="BI2175" i="1" s="1"/>
  <c r="BI2176" i="1" s="1" a="1"/>
  <c r="BI2176" i="1" s="1"/>
  <c r="BI2177" i="1" s="1" a="1"/>
  <c r="BI2177" i="1" s="1"/>
  <c r="BI2178" i="1" s="1" a="1"/>
  <c r="BI2178" i="1" s="1"/>
  <c r="BI2179" i="1" s="1" a="1"/>
  <c r="BI2179" i="1" s="1"/>
  <c r="BI2180" i="1" s="1" a="1"/>
  <c r="BI2180" i="1" s="1"/>
  <c r="BI2181" i="1" s="1" a="1"/>
  <c r="BI2181" i="1" s="1"/>
  <c r="BI2182" i="1" s="1" a="1"/>
  <c r="BI2182" i="1" s="1"/>
  <c r="BI2183" i="1" s="1" a="1"/>
  <c r="BI2183" i="1" s="1"/>
  <c r="BI2184" i="1" s="1" a="1"/>
  <c r="BI2184" i="1" s="1"/>
  <c r="BI2185" i="1" s="1" a="1"/>
  <c r="BI2185" i="1" s="1"/>
  <c r="BI2186" i="1" s="1" a="1"/>
  <c r="BI2186" i="1" s="1"/>
  <c r="BI2187" i="1" s="1" a="1"/>
  <c r="BI2187" i="1" s="1"/>
  <c r="BI2188" i="1" s="1" a="1"/>
  <c r="BI2188" i="1" s="1"/>
  <c r="BI2189" i="1" s="1" a="1"/>
  <c r="BI2189" i="1" s="1"/>
  <c r="BI2190" i="1" s="1" a="1"/>
  <c r="BI2190" i="1" s="1"/>
  <c r="BI2191" i="1" s="1" a="1"/>
  <c r="BI2191" i="1" s="1"/>
  <c r="BI2192" i="1" s="1" a="1"/>
  <c r="BI2192" i="1" s="1"/>
  <c r="BI2193" i="1" s="1" a="1"/>
  <c r="BI2193" i="1" s="1"/>
  <c r="BI2194" i="1" s="1" a="1"/>
  <c r="BI2194" i="1" s="1"/>
  <c r="BI2195" i="1" s="1" a="1"/>
  <c r="BI2195" i="1" s="1"/>
  <c r="BI2196" i="1" s="1" a="1"/>
  <c r="BI2196" i="1" s="1"/>
  <c r="BI2197" i="1" s="1" a="1"/>
  <c r="BI2197" i="1" s="1"/>
  <c r="BI2198" i="1" s="1" a="1"/>
  <c r="BI2198" i="1" s="1"/>
  <c r="BI2199" i="1" s="1" a="1"/>
  <c r="BI2199" i="1" s="1"/>
  <c r="BI2200" i="1" s="1" a="1"/>
  <c r="BI2200" i="1" s="1"/>
  <c r="BI2201" i="1" s="1" a="1"/>
  <c r="BI2201" i="1" s="1"/>
  <c r="BI2202" i="1" s="1" a="1"/>
  <c r="BI2202" i="1" s="1"/>
  <c r="BI2203" i="1" s="1" a="1"/>
  <c r="BI2203" i="1" s="1"/>
  <c r="BI2204" i="1" s="1" a="1"/>
  <c r="BI2204" i="1" s="1"/>
  <c r="BI2205" i="1" s="1" a="1"/>
  <c r="BI2205" i="1" s="1"/>
  <c r="BI2206" i="1" s="1" a="1"/>
  <c r="BI2206" i="1" s="1"/>
  <c r="BI2207" i="1" s="1" a="1"/>
  <c r="BI2207" i="1" s="1"/>
  <c r="BI2208" i="1" s="1" a="1"/>
  <c r="BI2208" i="1" s="1"/>
  <c r="BI2209" i="1" s="1" a="1"/>
  <c r="BI2209" i="1" s="1"/>
  <c r="BI2210" i="1" s="1" a="1"/>
  <c r="BI2210" i="1" s="1"/>
  <c r="BI2211" i="1" s="1" a="1"/>
  <c r="BI2211" i="1" s="1"/>
  <c r="BI2212" i="1" s="1" a="1"/>
  <c r="BI2212" i="1" s="1"/>
  <c r="BI2213" i="1" s="1" a="1"/>
  <c r="BI2213" i="1" s="1"/>
  <c r="BI2214" i="1" s="1" a="1"/>
  <c r="BI2214" i="1" s="1"/>
  <c r="BI2215" i="1" s="1" a="1"/>
  <c r="BI2215" i="1" s="1"/>
  <c r="BI2216" i="1" s="1" a="1"/>
  <c r="BI2216" i="1" s="1"/>
  <c r="BI2217" i="1" s="1" a="1"/>
  <c r="BI2217" i="1" s="1"/>
  <c r="BI2218" i="1" s="1" a="1"/>
  <c r="BI2218" i="1" s="1"/>
  <c r="BI2219" i="1" s="1" a="1"/>
  <c r="BI2219" i="1" s="1"/>
  <c r="BI2220" i="1" s="1" a="1"/>
  <c r="BI2220" i="1" s="1"/>
  <c r="BI2221" i="1" s="1" a="1"/>
  <c r="BI2221" i="1" s="1"/>
  <c r="BI2222" i="1" s="1" a="1"/>
  <c r="BI2222" i="1" s="1"/>
  <c r="BI2223" i="1" s="1" a="1"/>
  <c r="BI2223" i="1" s="1"/>
  <c r="BI2224" i="1" s="1" a="1"/>
  <c r="BI2224" i="1" s="1"/>
  <c r="BI2225" i="1" s="1" a="1"/>
  <c r="BI2225" i="1" s="1"/>
  <c r="BI2226" i="1" s="1" a="1"/>
  <c r="BI2226" i="1" s="1"/>
  <c r="BI2227" i="1" s="1" a="1"/>
  <c r="BI2227" i="1" s="1"/>
  <c r="BI2228" i="1" s="1" a="1"/>
  <c r="BI2228" i="1" s="1"/>
  <c r="BI2229" i="1" s="1" a="1"/>
  <c r="BI2229" i="1" s="1"/>
  <c r="BI2230" i="1" s="1" a="1"/>
  <c r="BI2230" i="1" s="1"/>
  <c r="BI2231" i="1" s="1" a="1"/>
  <c r="BI2231" i="1" s="1"/>
  <c r="BI2232" i="1" s="1" a="1"/>
  <c r="BI2232" i="1" s="1"/>
  <c r="BI2233" i="1" s="1" a="1"/>
  <c r="BI2233" i="1" s="1"/>
  <c r="BI2234" i="1" s="1" a="1"/>
  <c r="BI2234" i="1" s="1"/>
  <c r="BI2235" i="1" s="1" a="1"/>
  <c r="BI2235" i="1" s="1"/>
  <c r="BI2236" i="1" s="1" a="1"/>
  <c r="BI2236" i="1" s="1"/>
  <c r="BI2237" i="1" s="1" a="1"/>
  <c r="BI2237" i="1" s="1"/>
  <c r="BI2238" i="1" s="1" a="1"/>
  <c r="BI2238" i="1" s="1"/>
  <c r="BI2239" i="1" s="1" a="1"/>
  <c r="BI2239" i="1" s="1"/>
  <c r="BI2240" i="1" s="1" a="1"/>
  <c r="BI2240" i="1" s="1"/>
  <c r="BI2241" i="1" s="1" a="1"/>
  <c r="BI2241" i="1" s="1"/>
  <c r="BI2242" i="1" s="1" a="1"/>
  <c r="BI2242" i="1" s="1"/>
  <c r="BI2243" i="1" s="1" a="1"/>
  <c r="BI2243" i="1" s="1"/>
  <c r="BI2244" i="1" s="1" a="1"/>
  <c r="BI2244" i="1" s="1"/>
  <c r="BI2245" i="1" s="1" a="1"/>
  <c r="BI2245" i="1" s="1"/>
  <c r="BI2246" i="1" s="1" a="1"/>
  <c r="BI2246" i="1" s="1"/>
  <c r="BI2247" i="1" s="1" a="1"/>
  <c r="BI2247" i="1" s="1"/>
  <c r="BI2248" i="1" s="1" a="1"/>
  <c r="BI2248" i="1" s="1"/>
  <c r="BI2249" i="1" s="1" a="1"/>
  <c r="BI2249" i="1" s="1"/>
  <c r="BI2250" i="1" s="1" a="1"/>
  <c r="BI2250" i="1" s="1"/>
  <c r="BI2251" i="1" s="1" a="1"/>
  <c r="BI2251" i="1" s="1"/>
  <c r="BI2252" i="1" s="1" a="1"/>
  <c r="BI2252" i="1" s="1"/>
  <c r="BI2253" i="1" s="1" a="1"/>
  <c r="BI2253" i="1" s="1"/>
  <c r="BI2254" i="1" s="1" a="1"/>
  <c r="BI2254" i="1" s="1"/>
  <c r="BI2255" i="1" s="1" a="1"/>
  <c r="BI2255" i="1" s="1"/>
  <c r="BI2256" i="1" s="1" a="1"/>
  <c r="BI2256" i="1" s="1"/>
  <c r="BI2257" i="1" s="1" a="1"/>
  <c r="BI2257" i="1" s="1"/>
  <c r="BI2258" i="1" s="1" a="1"/>
  <c r="BI2258" i="1" s="1"/>
  <c r="BI2259" i="1" s="1" a="1"/>
  <c r="BI2259" i="1" s="1"/>
  <c r="BI2260" i="1" s="1" a="1"/>
  <c r="BI2260" i="1" s="1"/>
  <c r="BI2261" i="1" s="1" a="1"/>
  <c r="BI2261" i="1" s="1"/>
  <c r="BI2262" i="1" s="1" a="1"/>
  <c r="BI2262" i="1" s="1"/>
  <c r="BI2263" i="1" s="1" a="1"/>
  <c r="BI2263" i="1" s="1"/>
  <c r="BI2264" i="1" s="1" a="1"/>
  <c r="BI2264" i="1" s="1"/>
  <c r="BI2265" i="1" s="1" a="1"/>
  <c r="BI2265" i="1" s="1"/>
  <c r="BI2266" i="1" s="1" a="1"/>
  <c r="BI2266" i="1" s="1"/>
  <c r="BI2267" i="1" s="1" a="1"/>
  <c r="BI2267" i="1" s="1"/>
  <c r="BI2268" i="1" s="1" a="1"/>
  <c r="BI2268" i="1" s="1"/>
  <c r="BI2269" i="1" s="1" a="1"/>
  <c r="BI2269" i="1" s="1"/>
  <c r="BI2270" i="1" s="1" a="1"/>
  <c r="BI2270" i="1" s="1"/>
  <c r="BI2271" i="1" s="1" a="1"/>
  <c r="BI2271" i="1" s="1"/>
  <c r="BI2272" i="1" s="1" a="1"/>
  <c r="BI2272" i="1" s="1"/>
  <c r="BI2273" i="1" s="1" a="1"/>
  <c r="BI2273" i="1" s="1"/>
  <c r="BI2274" i="1" s="1" a="1"/>
  <c r="BI2274" i="1" s="1"/>
  <c r="BI2275" i="1" s="1" a="1"/>
  <c r="BI2275" i="1" s="1"/>
  <c r="BI2276" i="1" s="1" a="1"/>
  <c r="BI2276" i="1" s="1"/>
  <c r="BI2277" i="1" s="1" a="1"/>
  <c r="BI2277" i="1" s="1"/>
  <c r="BI2278" i="1" s="1" a="1"/>
  <c r="BI2278" i="1" s="1"/>
  <c r="BI2279" i="1" s="1" a="1"/>
  <c r="BI2279" i="1" s="1"/>
  <c r="BI2280" i="1" s="1" a="1"/>
  <c r="BI2280" i="1" s="1"/>
  <c r="BI2281" i="1" s="1" a="1"/>
  <c r="BI2281" i="1" s="1"/>
  <c r="BI2282" i="1" s="1" a="1"/>
  <c r="BI2282" i="1" s="1"/>
  <c r="BI2283" i="1" s="1" a="1"/>
  <c r="BI2283" i="1" s="1"/>
  <c r="BI2284" i="1" s="1" a="1"/>
  <c r="BI2284" i="1" s="1"/>
  <c r="BI2285" i="1" s="1" a="1"/>
  <c r="BI2285" i="1" s="1"/>
  <c r="BI2286" i="1" s="1" a="1"/>
  <c r="BI2286" i="1" s="1"/>
  <c r="BI2287" i="1" s="1" a="1"/>
  <c r="BI2287" i="1" s="1"/>
  <c r="BI2288" i="1" s="1" a="1"/>
  <c r="BI2288" i="1" s="1"/>
  <c r="BI2289" i="1" s="1" a="1"/>
  <c r="BI2289" i="1" s="1"/>
  <c r="BI2290" i="1" s="1" a="1"/>
  <c r="BI2290" i="1" s="1"/>
  <c r="BI2291" i="1" s="1" a="1"/>
  <c r="BI2291" i="1" s="1"/>
  <c r="BI2292" i="1" s="1" a="1"/>
  <c r="BI2292" i="1" s="1"/>
  <c r="BI2293" i="1" s="1" a="1"/>
  <c r="BI2293" i="1" s="1"/>
  <c r="BI2294" i="1" s="1" a="1"/>
  <c r="BI2294" i="1" s="1"/>
  <c r="BI2295" i="1" s="1" a="1"/>
  <c r="BI2295" i="1" s="1"/>
  <c r="BI2296" i="1" s="1" a="1"/>
  <c r="BI2296" i="1" s="1"/>
  <c r="BI2297" i="1" s="1" a="1"/>
  <c r="BI2297" i="1" s="1"/>
  <c r="BI2298" i="1" s="1" a="1"/>
  <c r="BI2298" i="1" s="1"/>
  <c r="BI2299" i="1" s="1" a="1"/>
  <c r="BI2299" i="1" s="1"/>
  <c r="BI2300" i="1" s="1" a="1"/>
  <c r="BI2300" i="1" s="1"/>
  <c r="BI2301" i="1" s="1" a="1"/>
  <c r="BI2301" i="1" s="1"/>
  <c r="BI2302" i="1" s="1" a="1"/>
  <c r="BI2302" i="1" s="1"/>
  <c r="BI2303" i="1" s="1" a="1"/>
  <c r="BI2303" i="1" s="1"/>
  <c r="BI2304" i="1" s="1" a="1"/>
  <c r="BI2304" i="1" s="1"/>
  <c r="BI2305" i="1" s="1" a="1"/>
  <c r="BI2305" i="1" s="1"/>
  <c r="BI2306" i="1" s="1" a="1"/>
  <c r="BI2306" i="1" s="1"/>
  <c r="BI2307" i="1" s="1" a="1"/>
  <c r="BI2307" i="1" s="1"/>
  <c r="BI2308" i="1" s="1" a="1"/>
  <c r="BI2308" i="1" s="1"/>
  <c r="BI2309" i="1" s="1" a="1"/>
  <c r="BI2309" i="1" s="1"/>
  <c r="BI2310" i="1" s="1" a="1"/>
  <c r="BI2310" i="1" s="1"/>
  <c r="BI2311" i="1" s="1" a="1"/>
  <c r="BI2311" i="1" s="1"/>
  <c r="BI2312" i="1" s="1" a="1"/>
  <c r="BI2312" i="1" s="1"/>
  <c r="BI2313" i="1" s="1" a="1"/>
  <c r="BI2313" i="1" s="1"/>
  <c r="BI2314" i="1" s="1" a="1"/>
  <c r="BI2314" i="1" s="1"/>
  <c r="BI2315" i="1" s="1" a="1"/>
  <c r="BI2315" i="1" s="1"/>
  <c r="BI2316" i="1" s="1" a="1"/>
  <c r="BI2316" i="1" s="1"/>
  <c r="BI2317" i="1" s="1" a="1"/>
  <c r="BI2317" i="1" s="1"/>
  <c r="BI2318" i="1" s="1" a="1"/>
  <c r="BI2318" i="1" s="1"/>
  <c r="BI2319" i="1" s="1" a="1"/>
  <c r="BI2319" i="1" s="1"/>
  <c r="BI2320" i="1" s="1" a="1"/>
  <c r="BI2320" i="1" s="1"/>
  <c r="BI2321" i="1" s="1" a="1"/>
  <c r="BI2321" i="1" s="1"/>
  <c r="BI2322" i="1" s="1" a="1"/>
  <c r="BI2322" i="1" s="1"/>
  <c r="BI2323" i="1" s="1" a="1"/>
  <c r="BI2323" i="1" s="1"/>
  <c r="BI2324" i="1" s="1" a="1"/>
  <c r="BI2324" i="1" s="1"/>
  <c r="BI2325" i="1" s="1" a="1"/>
  <c r="BI2325" i="1" s="1"/>
  <c r="BI2326" i="1" s="1" a="1"/>
  <c r="BI2326" i="1" s="1"/>
  <c r="BI2327" i="1" s="1" a="1"/>
  <c r="BI2327" i="1" s="1"/>
  <c r="BI2328" i="1" s="1" a="1"/>
  <c r="BI2328" i="1" s="1"/>
  <c r="BI2329" i="1" s="1" a="1"/>
  <c r="BI2329" i="1" s="1"/>
  <c r="BI2330" i="1" s="1" a="1"/>
  <c r="BI2330" i="1" s="1"/>
  <c r="BI2331" i="1" s="1" a="1"/>
  <c r="BI2331" i="1" s="1"/>
  <c r="BI2332" i="1" s="1" a="1"/>
  <c r="BI2332" i="1" s="1"/>
  <c r="BI2333" i="1" s="1" a="1"/>
  <c r="BI2333" i="1" s="1"/>
  <c r="BI2334" i="1" s="1" a="1"/>
  <c r="BI2334" i="1" s="1"/>
  <c r="BI2335" i="1" s="1" a="1"/>
  <c r="BI2335" i="1" s="1"/>
  <c r="BI2336" i="1" s="1" a="1"/>
  <c r="BI2336" i="1" s="1"/>
  <c r="BI2337" i="1" s="1" a="1"/>
  <c r="BI2337" i="1" s="1"/>
  <c r="BI2338" i="1" s="1" a="1"/>
  <c r="BI2338" i="1" s="1"/>
  <c r="BI2339" i="1" s="1" a="1"/>
  <c r="BI2339" i="1" s="1"/>
  <c r="BI2340" i="1" s="1" a="1"/>
  <c r="BI2340" i="1" s="1"/>
  <c r="BI2341" i="1" s="1" a="1"/>
  <c r="BI2341" i="1" s="1"/>
  <c r="BI2342" i="1" s="1" a="1"/>
  <c r="BI2342" i="1" s="1"/>
  <c r="BI2343" i="1" s="1" a="1"/>
  <c r="BI2343" i="1" s="1"/>
  <c r="BI2344" i="1" s="1" a="1"/>
  <c r="BI2344" i="1" s="1"/>
  <c r="BI2345" i="1" s="1" a="1"/>
  <c r="BI2345" i="1" s="1"/>
  <c r="BI2346" i="1" s="1" a="1"/>
  <c r="BI2346" i="1" s="1"/>
  <c r="BI2347" i="1" s="1" a="1"/>
  <c r="BI2347" i="1" s="1"/>
  <c r="BI2348" i="1" s="1" a="1"/>
  <c r="BI2348" i="1" s="1"/>
  <c r="BI2349" i="1" s="1" a="1"/>
  <c r="BI2349" i="1" s="1"/>
  <c r="BI2350" i="1" s="1" a="1"/>
  <c r="BI2350" i="1" s="1"/>
  <c r="BI2351" i="1" s="1" a="1"/>
  <c r="BI2351" i="1" s="1"/>
  <c r="BI2352" i="1" s="1" a="1"/>
  <c r="BI2352" i="1" s="1"/>
  <c r="BI2353" i="1" s="1" a="1"/>
  <c r="BI2353" i="1" s="1"/>
  <c r="BI2354" i="1" s="1" a="1"/>
  <c r="BI2354" i="1" s="1"/>
  <c r="BI2355" i="1" s="1" a="1"/>
  <c r="BI2355" i="1" s="1"/>
  <c r="BI2356" i="1" s="1" a="1"/>
  <c r="BI2356" i="1" s="1"/>
  <c r="BI2357" i="1" s="1" a="1"/>
  <c r="BI2357" i="1" s="1"/>
  <c r="BI2360" i="1" s="1" a="1"/>
  <c r="BI2360" i="1" s="1"/>
  <c r="BI2361" i="1" s="1" a="1"/>
  <c r="BI2361" i="1" s="1"/>
  <c r="BI2362" i="1" s="1" a="1"/>
  <c r="BI2362" i="1" s="1"/>
  <c r="BI2363" i="1" s="1" a="1"/>
  <c r="BI2363" i="1" s="1"/>
  <c r="BI2364" i="1" s="1" a="1"/>
  <c r="BI2364" i="1" s="1"/>
  <c r="BI2365" i="1" s="1" a="1"/>
  <c r="BI2365" i="1" s="1"/>
  <c r="BI2366" i="1" s="1" a="1"/>
  <c r="BI2366" i="1" s="1"/>
  <c r="BI2367" i="1" s="1" a="1"/>
  <c r="BI2367" i="1" s="1"/>
  <c r="BI2368" i="1" s="1" a="1"/>
  <c r="BI2368" i="1" s="1"/>
  <c r="BI2369" i="1" s="1" a="1"/>
  <c r="BI2369" i="1" s="1"/>
  <c r="BI2370" i="1" s="1" a="1"/>
  <c r="BI2370" i="1" s="1"/>
  <c r="BI2371" i="1" s="1" a="1"/>
  <c r="BI2371" i="1" s="1"/>
  <c r="BI2372" i="1" s="1" a="1"/>
  <c r="BI2372" i="1" s="1"/>
  <c r="BI2373" i="1" s="1" a="1"/>
  <c r="BI2373" i="1" s="1"/>
  <c r="BI2374" i="1" s="1" a="1"/>
  <c r="BI2374" i="1" s="1"/>
  <c r="BI2375" i="1" s="1" a="1"/>
  <c r="BI2375" i="1" s="1"/>
  <c r="BI2376" i="1" s="1" a="1"/>
  <c r="BI2376" i="1" s="1"/>
  <c r="BI2377" i="1" s="1" a="1"/>
  <c r="BI2377" i="1" s="1"/>
  <c r="BI2378" i="1" s="1" a="1"/>
  <c r="BI2378" i="1" s="1"/>
  <c r="BI2379" i="1" s="1" a="1"/>
  <c r="BI2379" i="1" s="1"/>
  <c r="BI2380" i="1" s="1" a="1"/>
  <c r="BI2380" i="1" s="1"/>
  <c r="BI2381" i="1" s="1" a="1"/>
  <c r="BI2381" i="1" s="1"/>
  <c r="BI2382" i="1" s="1" a="1"/>
  <c r="BI2382" i="1" s="1"/>
  <c r="BI2383" i="1" s="1" a="1"/>
  <c r="BI2383" i="1" s="1"/>
  <c r="BI2384" i="1" s="1" a="1"/>
  <c r="BI2384" i="1" s="1"/>
  <c r="BI2385" i="1" s="1" a="1"/>
  <c r="BI2385" i="1" s="1"/>
  <c r="BI2386" i="1" s="1" a="1"/>
  <c r="BI2386" i="1" s="1"/>
  <c r="BI2387" i="1" s="1" a="1"/>
  <c r="BI2387" i="1" s="1"/>
  <c r="BI2388" i="1" s="1" a="1"/>
  <c r="BI2388" i="1" s="1"/>
  <c r="BI2389" i="1" s="1" a="1"/>
  <c r="BI2389" i="1" s="1"/>
  <c r="BI2390" i="1" s="1" a="1"/>
  <c r="BI2390" i="1" s="1"/>
  <c r="BI2391" i="1" s="1" a="1"/>
  <c r="BI2391" i="1" s="1"/>
  <c r="BI2392" i="1" s="1" a="1"/>
  <c r="BI2392" i="1" s="1"/>
  <c r="BI2393" i="1" s="1" a="1"/>
  <c r="BI2393" i="1" s="1"/>
  <c r="BI2394" i="1" s="1" a="1"/>
  <c r="BI2394" i="1" s="1"/>
  <c r="BI2395" i="1" s="1" a="1"/>
  <c r="BI2395" i="1" s="1"/>
  <c r="BI2396" i="1" s="1" a="1"/>
  <c r="BI2396" i="1" s="1"/>
  <c r="BI2397" i="1" s="1" a="1"/>
  <c r="BI2397" i="1" s="1"/>
  <c r="BI2398" i="1" s="1" a="1"/>
  <c r="BI2398" i="1" s="1"/>
  <c r="BI2399" i="1" s="1" a="1"/>
  <c r="BI2399" i="1" s="1"/>
  <c r="BI2400" i="1" s="1" a="1"/>
  <c r="BI2400" i="1" s="1"/>
  <c r="BI2401" i="1" s="1" a="1"/>
  <c r="BI2401" i="1" s="1"/>
  <c r="BI2402" i="1" s="1" a="1"/>
  <c r="BI2402" i="1" s="1"/>
  <c r="BI2403" i="1" s="1" a="1"/>
  <c r="BI2403" i="1" s="1"/>
  <c r="BI2404" i="1" s="1" a="1"/>
  <c r="BI2404" i="1" s="1"/>
  <c r="BI2405" i="1" s="1" a="1"/>
  <c r="BI2405" i="1" s="1"/>
  <c r="BI2406" i="1" s="1" a="1"/>
  <c r="BI2406" i="1" s="1"/>
  <c r="BI2407" i="1" s="1" a="1"/>
  <c r="BI2407" i="1" s="1"/>
  <c r="BI2408" i="1" s="1" a="1"/>
  <c r="BI2408" i="1" s="1"/>
  <c r="BI2409" i="1" s="1" a="1"/>
  <c r="BI2409" i="1" s="1"/>
  <c r="BI2410" i="1" s="1" a="1"/>
  <c r="BI2410" i="1" s="1"/>
  <c r="BI2411" i="1" s="1" a="1"/>
  <c r="BI2411" i="1" s="1"/>
  <c r="BI2412" i="1" s="1" a="1"/>
  <c r="BI2412" i="1" s="1"/>
  <c r="BI2413" i="1" s="1" a="1"/>
  <c r="BI2413" i="1" s="1"/>
  <c r="BI2414" i="1" s="1" a="1"/>
  <c r="BI2414" i="1" s="1"/>
  <c r="BI2415" i="1" s="1" a="1"/>
  <c r="BI2415" i="1" s="1"/>
  <c r="BI2416" i="1" s="1" a="1"/>
  <c r="BI2416" i="1" s="1"/>
  <c r="BI2417" i="1" s="1" a="1"/>
  <c r="BI2417" i="1" s="1"/>
  <c r="BI2418" i="1" s="1" a="1"/>
  <c r="BI2418" i="1" s="1"/>
  <c r="BI2419" i="1" s="1" a="1"/>
  <c r="BI2419" i="1" s="1"/>
  <c r="BI2420" i="1" s="1" a="1"/>
  <c r="BI2420" i="1" s="1"/>
  <c r="BI2421" i="1" s="1" a="1"/>
  <c r="BI2421" i="1" s="1"/>
  <c r="BI2422" i="1" s="1" a="1"/>
  <c r="BI2422" i="1" s="1"/>
  <c r="BI2423" i="1" s="1" a="1"/>
  <c r="BI2423" i="1" s="1"/>
  <c r="BI2424" i="1" s="1" a="1"/>
  <c r="BI2424" i="1" s="1"/>
  <c r="BI2425" i="1" s="1" a="1"/>
  <c r="BI2425" i="1" s="1"/>
  <c r="BI2426" i="1" s="1" a="1"/>
  <c r="BI2426" i="1" s="1"/>
  <c r="BI2427" i="1" s="1" a="1"/>
  <c r="BI2427" i="1" s="1"/>
  <c r="BI2428" i="1" s="1" a="1"/>
  <c r="BI2428" i="1" s="1"/>
  <c r="BI2429" i="1" s="1" a="1"/>
  <c r="BI2429" i="1" s="1"/>
  <c r="BI2430" i="1" s="1" a="1"/>
  <c r="BI2430" i="1" s="1"/>
  <c r="BI2431" i="1" s="1" a="1"/>
  <c r="BI2431" i="1" s="1"/>
  <c r="BI2432" i="1" s="1" a="1"/>
  <c r="BI2432" i="1" s="1"/>
  <c r="BI2433" i="1" s="1" a="1"/>
  <c r="BI2433" i="1" s="1"/>
  <c r="BI2434" i="1" s="1" a="1"/>
  <c r="BI2434" i="1" s="1"/>
  <c r="BI2435" i="1" s="1" a="1"/>
  <c r="BI2435" i="1" s="1"/>
  <c r="BI2436" i="1" s="1" a="1"/>
  <c r="BI2436" i="1" s="1"/>
  <c r="BI2437" i="1" s="1" a="1"/>
  <c r="BI2437" i="1" s="1"/>
  <c r="BI2438" i="1" s="1" a="1"/>
  <c r="BI2438" i="1" s="1"/>
  <c r="BI2439" i="1" s="1" a="1"/>
  <c r="BI2439" i="1" s="1"/>
  <c r="BI2440" i="1" s="1" a="1"/>
  <c r="BI2440" i="1" s="1"/>
  <c r="BI2441" i="1" s="1" a="1"/>
  <c r="BI2441" i="1" s="1"/>
  <c r="BI2442" i="1" s="1" a="1"/>
  <c r="BI2442" i="1" s="1"/>
  <c r="BI2443" i="1" s="1" a="1"/>
  <c r="BI2443" i="1" s="1"/>
  <c r="BI2444" i="1" s="1" a="1"/>
  <c r="BI2444" i="1" s="1"/>
  <c r="BI2445" i="1" s="1" a="1"/>
  <c r="BI2445" i="1" s="1"/>
  <c r="BI2446" i="1" s="1" a="1"/>
  <c r="BI2446" i="1" s="1"/>
  <c r="BI2447" i="1" s="1" a="1"/>
  <c r="BI2447" i="1" s="1"/>
  <c r="BI2448" i="1" s="1" a="1"/>
  <c r="BI2448" i="1" s="1"/>
  <c r="BI2449" i="1" s="1" a="1"/>
  <c r="BI2449" i="1" s="1"/>
  <c r="BI2450" i="1" s="1" a="1"/>
  <c r="BI2450" i="1" s="1"/>
  <c r="BI2451" i="1" s="1" a="1"/>
  <c r="BI2451" i="1" s="1"/>
  <c r="BI2452" i="1" s="1" a="1"/>
  <c r="BI2452" i="1" s="1"/>
  <c r="BI2453" i="1" s="1" a="1"/>
  <c r="BI2453" i="1" s="1"/>
  <c r="BI2454" i="1" s="1" a="1"/>
  <c r="BI2454" i="1" s="1"/>
  <c r="BI2455" i="1" s="1" a="1"/>
  <c r="BI2455" i="1" s="1"/>
  <c r="BI2456" i="1" s="1" a="1"/>
  <c r="BI2456" i="1" s="1"/>
  <c r="BI2457" i="1" s="1" a="1"/>
  <c r="BI2457" i="1" s="1"/>
  <c r="BI2458" i="1" s="1" a="1"/>
  <c r="BI2458" i="1" s="1"/>
  <c r="BI2459" i="1" s="1" a="1"/>
  <c r="BI2459" i="1" s="1"/>
  <c r="BI2460" i="1" s="1" a="1"/>
  <c r="BI2460" i="1" s="1"/>
  <c r="BI2461" i="1" s="1" a="1"/>
  <c r="BI2461" i="1" s="1"/>
  <c r="BI2462" i="1" s="1" a="1"/>
  <c r="BI2462" i="1" s="1"/>
  <c r="BI2463" i="1" s="1" a="1"/>
  <c r="BI2463" i="1" s="1"/>
  <c r="BI2464" i="1" s="1" a="1"/>
  <c r="BI2464" i="1" s="1"/>
  <c r="BI2465" i="1" s="1" a="1"/>
  <c r="BI2465" i="1" s="1"/>
  <c r="BI2466" i="1" s="1" a="1"/>
  <c r="BI2466" i="1" s="1"/>
  <c r="BI2467" i="1" s="1" a="1"/>
  <c r="BI2467" i="1" s="1"/>
  <c r="BI2468" i="1" s="1" a="1"/>
  <c r="BI2468" i="1" s="1"/>
  <c r="BI2469" i="1" s="1" a="1"/>
  <c r="BI2469" i="1" s="1"/>
  <c r="BI2470" i="1" s="1" a="1"/>
  <c r="BI2470" i="1" s="1"/>
  <c r="BI2471" i="1" s="1" a="1"/>
  <c r="BI2471" i="1" s="1"/>
  <c r="BI2472" i="1" s="1" a="1"/>
  <c r="BI2472" i="1" s="1"/>
  <c r="BI2473" i="1" s="1" a="1"/>
  <c r="BI2473" i="1" s="1"/>
  <c r="BI2474" i="1" s="1" a="1"/>
  <c r="BI2474" i="1" s="1"/>
  <c r="BI2475" i="1" s="1" a="1"/>
  <c r="BI2475" i="1" s="1"/>
  <c r="BI2476" i="1" s="1" a="1"/>
  <c r="BI2476" i="1" s="1"/>
  <c r="BI2477" i="1" s="1" a="1"/>
  <c r="BI2477" i="1" s="1"/>
  <c r="BI2478" i="1" s="1" a="1"/>
  <c r="BI2478" i="1" s="1"/>
  <c r="BI2479" i="1" s="1" a="1"/>
  <c r="BI2479" i="1" s="1"/>
  <c r="BI2480" i="1" s="1" a="1"/>
  <c r="BI2480" i="1" s="1"/>
  <c r="BI2481" i="1" s="1" a="1"/>
  <c r="BI2481" i="1" s="1"/>
  <c r="BI2482" i="1" s="1" a="1"/>
  <c r="BI2482" i="1" s="1"/>
  <c r="BI2483" i="1" s="1" a="1"/>
  <c r="BI2483" i="1" s="1"/>
  <c r="BI2484" i="1" s="1" a="1"/>
  <c r="BI2484" i="1" s="1"/>
  <c r="BI2485" i="1" s="1" a="1"/>
  <c r="BI2485" i="1" s="1"/>
  <c r="BI2486" i="1" s="1" a="1"/>
  <c r="BI2486" i="1" s="1"/>
  <c r="BI2487" i="1" s="1" a="1"/>
  <c r="BI2487" i="1" s="1"/>
  <c r="BI2488" i="1" s="1" a="1"/>
  <c r="BI2488" i="1" s="1"/>
  <c r="BI2489" i="1" s="1" a="1"/>
  <c r="BI2489" i="1" s="1"/>
  <c r="BI2490" i="1" s="1" a="1"/>
  <c r="BI2490" i="1" s="1"/>
  <c r="BI2491" i="1" s="1" a="1"/>
  <c r="BI2491" i="1" s="1"/>
  <c r="BI2492" i="1" s="1" a="1"/>
  <c r="BI2492" i="1" s="1"/>
  <c r="BI2493" i="1" s="1" a="1"/>
  <c r="BI2493" i="1" s="1"/>
  <c r="BI2494" i="1" s="1" a="1"/>
  <c r="BI2494" i="1" s="1"/>
  <c r="BI2495" i="1" s="1" a="1"/>
  <c r="BI2495" i="1" s="1"/>
  <c r="BI2496" i="1" s="1" a="1"/>
  <c r="BI2496" i="1" s="1"/>
  <c r="BI2497" i="1" s="1" a="1"/>
  <c r="BI2497" i="1" s="1"/>
  <c r="BI2498" i="1" s="1" a="1"/>
  <c r="BI2498" i="1" s="1"/>
  <c r="BI2499" i="1" s="1" a="1"/>
  <c r="BI2499" i="1" s="1"/>
  <c r="BI2500" i="1" s="1" a="1"/>
  <c r="BI2500" i="1" s="1"/>
  <c r="BI2501" i="1" s="1" a="1"/>
  <c r="BI2501" i="1" s="1"/>
  <c r="BI2502" i="1" s="1" a="1"/>
  <c r="BI2502" i="1" s="1"/>
  <c r="BI2503" i="1" s="1" a="1"/>
  <c r="BI2503" i="1" s="1"/>
  <c r="BI2504" i="1" s="1" a="1"/>
  <c r="BI2504" i="1" s="1"/>
  <c r="BI2505" i="1" s="1" a="1"/>
  <c r="BI2505" i="1" s="1"/>
  <c r="BI2506" i="1" s="1" a="1"/>
  <c r="BI2506" i="1" s="1"/>
  <c r="BI2507" i="1" s="1" a="1"/>
  <c r="BI2507" i="1" s="1"/>
  <c r="BI2508" i="1" s="1" a="1"/>
  <c r="BI2508" i="1" s="1"/>
  <c r="BI2509" i="1" s="1" a="1"/>
  <c r="BI2509" i="1" s="1"/>
  <c r="BI2510" i="1" s="1" a="1"/>
  <c r="BI2510" i="1" s="1"/>
  <c r="BI2511" i="1" s="1" a="1"/>
  <c r="BI2511" i="1" s="1"/>
  <c r="BI2512" i="1" s="1" a="1"/>
  <c r="BI2512" i="1" s="1"/>
  <c r="BI2513" i="1" s="1" a="1"/>
  <c r="BI2513" i="1" s="1"/>
  <c r="BI2514" i="1" s="1" a="1"/>
  <c r="BI2514" i="1" s="1"/>
  <c r="BI2515" i="1" s="1" a="1"/>
  <c r="BI2515" i="1" s="1"/>
  <c r="BI2516" i="1" s="1" a="1"/>
  <c r="BI2516" i="1" s="1"/>
  <c r="BI2517" i="1" s="1" a="1"/>
  <c r="BI2517" i="1" s="1"/>
  <c r="BI2518" i="1" s="1" a="1"/>
  <c r="BI2518" i="1" s="1"/>
  <c r="BI2519" i="1" s="1" a="1"/>
  <c r="BI2519" i="1" s="1"/>
  <c r="BI2520" i="1" s="1" a="1"/>
  <c r="BI2520" i="1" s="1"/>
  <c r="BI2524" i="1" s="1" a="1"/>
  <c r="BI2524" i="1" s="1"/>
  <c r="BI2525" i="1" s="1" a="1"/>
  <c r="BI2525" i="1" s="1"/>
  <c r="BI2526" i="1" s="1" a="1"/>
  <c r="BI2526" i="1" s="1"/>
  <c r="BI2527" i="1" s="1" a="1"/>
  <c r="BI2527" i="1" s="1"/>
  <c r="BI2528" i="1" s="1" a="1"/>
  <c r="BI2528" i="1" s="1"/>
  <c r="BI2529" i="1" s="1" a="1"/>
  <c r="BI2529" i="1" s="1"/>
  <c r="BI2530" i="1" s="1" a="1"/>
  <c r="BI2530" i="1" s="1"/>
  <c r="BI2531" i="1" s="1" a="1"/>
  <c r="BI2531" i="1" s="1"/>
  <c r="BI2532" i="1" s="1" a="1"/>
  <c r="BI2532" i="1" s="1"/>
  <c r="BI2533" i="1" s="1" a="1"/>
  <c r="BI2533" i="1" s="1"/>
  <c r="BI2534" i="1" s="1" a="1"/>
  <c r="BI2534" i="1" s="1"/>
  <c r="BI2535" i="1" s="1" a="1"/>
  <c r="BI2535" i="1" s="1"/>
  <c r="BI2536" i="1" s="1" a="1"/>
  <c r="BI2536" i="1" s="1"/>
  <c r="BI2537" i="1" s="1" a="1"/>
  <c r="BI2537" i="1" s="1"/>
  <c r="BI2538" i="1" s="1" a="1"/>
  <c r="BI2538" i="1" s="1"/>
  <c r="BI2539" i="1" s="1" a="1"/>
  <c r="BI2539" i="1" s="1"/>
  <c r="BI2540" i="1" s="1" a="1"/>
  <c r="BI2540" i="1" s="1"/>
  <c r="BI2541" i="1" s="1" a="1"/>
  <c r="BI2541" i="1" s="1"/>
  <c r="BI2542" i="1" s="1" a="1"/>
  <c r="BI2542" i="1" s="1"/>
  <c r="BI2543" i="1" s="1" a="1"/>
  <c r="BI2543" i="1" s="1"/>
  <c r="BI2544" i="1" s="1" a="1"/>
  <c r="BI2544" i="1" s="1"/>
  <c r="BI2545" i="1" s="1" a="1"/>
  <c r="BI2545" i="1" s="1"/>
  <c r="BI2546" i="1" s="1" a="1"/>
  <c r="BI2546" i="1" s="1"/>
  <c r="BI2547" i="1" s="1" a="1"/>
  <c r="BI2547" i="1" s="1"/>
  <c r="BI2548" i="1" s="1" a="1"/>
  <c r="BI2548" i="1" s="1"/>
  <c r="BI2549" i="1" s="1" a="1"/>
  <c r="BI2549" i="1" s="1"/>
  <c r="BI2550" i="1" s="1" a="1"/>
  <c r="BI2550" i="1" s="1"/>
  <c r="BI2551" i="1" s="1" a="1"/>
  <c r="BI2551" i="1" s="1"/>
  <c r="BI2552" i="1" s="1" a="1"/>
  <c r="BI2552" i="1" s="1"/>
  <c r="BI2553" i="1" s="1" a="1"/>
  <c r="BI2553" i="1" s="1"/>
  <c r="BI2554" i="1" s="1" a="1"/>
  <c r="BI2554" i="1" s="1"/>
  <c r="BI2555" i="1" s="1" a="1"/>
  <c r="BI2555" i="1" s="1"/>
  <c r="BI2556" i="1" s="1" a="1"/>
  <c r="BI2556" i="1" s="1"/>
  <c r="BI2557" i="1" s="1" a="1"/>
  <c r="BI2557" i="1" s="1"/>
  <c r="BI2558" i="1" s="1" a="1"/>
  <c r="BI2558" i="1" s="1"/>
  <c r="BI2559" i="1" s="1" a="1"/>
  <c r="BI2559" i="1" s="1"/>
  <c r="BI2560" i="1" s="1" a="1"/>
  <c r="BI2560" i="1" s="1"/>
  <c r="BI2561" i="1" s="1" a="1"/>
  <c r="BI2561" i="1" s="1"/>
  <c r="BI2562" i="1" s="1" a="1"/>
  <c r="BI2562" i="1" s="1"/>
  <c r="BI2563" i="1" s="1" a="1"/>
  <c r="BI2563" i="1" s="1"/>
  <c r="BI2564" i="1" s="1" a="1"/>
  <c r="BI2564" i="1" s="1"/>
  <c r="BI2565" i="1" s="1" a="1"/>
  <c r="BI2565" i="1" s="1"/>
  <c r="BI2566" i="1" s="1" a="1"/>
  <c r="BI2566" i="1" s="1"/>
  <c r="BI2567" i="1" s="1" a="1"/>
  <c r="BI2567" i="1" s="1"/>
  <c r="BI2568" i="1" s="1" a="1"/>
  <c r="BI2568" i="1" s="1"/>
  <c r="BI2569" i="1" s="1" a="1"/>
  <c r="BI2569" i="1" s="1"/>
  <c r="BI2570" i="1" s="1" a="1"/>
  <c r="BI2570" i="1" s="1"/>
  <c r="BI2571" i="1" s="1" a="1"/>
  <c r="BI2571" i="1" s="1"/>
  <c r="BI2572" i="1" s="1" a="1"/>
  <c r="BI2572" i="1" s="1"/>
  <c r="BI2573" i="1" s="1" a="1"/>
  <c r="BI2573" i="1" s="1"/>
  <c r="BI2574" i="1" s="1" a="1"/>
  <c r="BI2574" i="1" s="1"/>
  <c r="BI2575" i="1" s="1" a="1"/>
  <c r="BI2575" i="1" s="1"/>
  <c r="BI2576" i="1" s="1" a="1"/>
  <c r="BI2576" i="1" s="1"/>
  <c r="BI2577" i="1" s="1" a="1"/>
  <c r="BI2577" i="1" s="1"/>
  <c r="BI2578" i="1" s="1" a="1"/>
  <c r="BI2578" i="1" s="1"/>
  <c r="BI2579" i="1" s="1" a="1"/>
  <c r="BI2579" i="1" s="1"/>
  <c r="BI2580" i="1" s="1" a="1"/>
  <c r="BI2580" i="1" s="1"/>
  <c r="BI2581" i="1" s="1" a="1"/>
  <c r="BI2581" i="1" s="1"/>
  <c r="BI2582" i="1" s="1" a="1"/>
  <c r="BI2582" i="1" s="1"/>
  <c r="BI2583" i="1" s="1" a="1"/>
  <c r="BI2583" i="1" s="1"/>
  <c r="BI2584" i="1" s="1" a="1"/>
  <c r="BI2584" i="1" s="1"/>
  <c r="BI2585" i="1" s="1" a="1"/>
  <c r="BI2585" i="1" s="1"/>
  <c r="BI2586" i="1" s="1" a="1"/>
  <c r="BI2586" i="1" s="1"/>
  <c r="BI2587" i="1" s="1" a="1"/>
  <c r="BI2587" i="1" s="1"/>
  <c r="BI2588" i="1" s="1" a="1"/>
  <c r="BI2588" i="1" s="1"/>
  <c r="BI2589" i="1" s="1" a="1"/>
  <c r="BI2589" i="1" s="1"/>
  <c r="BI2590" i="1" s="1" a="1"/>
  <c r="BI2590" i="1" s="1"/>
  <c r="BI2591" i="1" s="1" a="1"/>
  <c r="BI2591" i="1" s="1"/>
  <c r="BI2592" i="1" s="1" a="1"/>
  <c r="BI2592" i="1" s="1"/>
  <c r="BI2593" i="1" s="1" a="1"/>
  <c r="BI2593" i="1" s="1"/>
  <c r="BI2594" i="1" s="1" a="1"/>
  <c r="BI2594" i="1" s="1"/>
  <c r="BI2595" i="1" s="1" a="1"/>
  <c r="BI2595" i="1" s="1"/>
  <c r="BI2596" i="1" s="1" a="1"/>
  <c r="BI2596" i="1" s="1"/>
  <c r="BI2597" i="1" s="1" a="1"/>
  <c r="BI2597" i="1" s="1"/>
  <c r="BI2598" i="1" s="1" a="1"/>
  <c r="BI2598" i="1" s="1"/>
  <c r="BI2599" i="1" s="1" a="1"/>
  <c r="BI2599" i="1" s="1"/>
  <c r="BI2600" i="1" s="1" a="1"/>
  <c r="BI2600" i="1" s="1"/>
  <c r="BI2601" i="1" s="1" a="1"/>
  <c r="BI2601" i="1" s="1"/>
  <c r="BI2602" i="1" s="1" a="1"/>
  <c r="BI2602" i="1" s="1"/>
  <c r="BI2603" i="1" s="1" a="1"/>
  <c r="BI2603" i="1" s="1"/>
  <c r="BI2604" i="1" s="1" a="1"/>
  <c r="BI2604" i="1" s="1"/>
  <c r="BI2605" i="1" s="1" a="1"/>
  <c r="BI2605" i="1" s="1"/>
  <c r="BI2606" i="1" s="1" a="1"/>
  <c r="BI2606" i="1" s="1"/>
  <c r="BI2607" i="1" s="1" a="1"/>
  <c r="BI2607" i="1" s="1"/>
  <c r="BI2608" i="1" s="1" a="1"/>
  <c r="BI2608" i="1" s="1"/>
  <c r="BI2609" i="1" s="1" a="1"/>
  <c r="BI2609" i="1" s="1"/>
  <c r="BI2610" i="1" s="1" a="1"/>
  <c r="BI2610" i="1" s="1"/>
  <c r="BI2611" i="1" s="1" a="1"/>
  <c r="BI2611" i="1" s="1"/>
  <c r="BI2612" i="1" s="1" a="1"/>
  <c r="BI2612" i="1" s="1"/>
  <c r="BI2613" i="1" s="1" a="1"/>
  <c r="BI2613" i="1" s="1"/>
  <c r="BI2614" i="1" s="1" a="1"/>
  <c r="BI2614" i="1" s="1"/>
  <c r="BI2615" i="1" s="1" a="1"/>
  <c r="BI2615" i="1" s="1"/>
  <c r="BI2616" i="1" s="1" a="1"/>
  <c r="BI2616" i="1" s="1"/>
  <c r="BI2617" i="1" s="1" a="1"/>
  <c r="BI2617" i="1" s="1"/>
  <c r="BI2618" i="1" s="1" a="1"/>
  <c r="BI2618" i="1" s="1"/>
  <c r="BI2619" i="1" s="1" a="1"/>
  <c r="BI2619" i="1" s="1"/>
  <c r="BI2620" i="1" s="1" a="1"/>
  <c r="BI2620" i="1" s="1"/>
  <c r="BI2621" i="1" s="1" a="1"/>
  <c r="BI2621" i="1" s="1"/>
  <c r="BI2622" i="1" s="1" a="1"/>
  <c r="BI2622" i="1" s="1"/>
  <c r="BI2623" i="1" s="1" a="1"/>
  <c r="BI2623" i="1" s="1"/>
  <c r="BI2624" i="1" s="1" a="1"/>
  <c r="BI2624" i="1" s="1"/>
  <c r="BI2625" i="1" s="1" a="1"/>
  <c r="BI2625" i="1" s="1"/>
  <c r="BI2626" i="1" s="1" a="1"/>
  <c r="BI2626" i="1" s="1"/>
  <c r="BI2627" i="1" s="1" a="1"/>
  <c r="BI2627" i="1" s="1"/>
  <c r="BI2628" i="1" s="1" a="1"/>
  <c r="BI2628" i="1" s="1"/>
  <c r="BI2629" i="1" s="1" a="1"/>
  <c r="BI2629" i="1" s="1"/>
  <c r="BI2630" i="1" s="1" a="1"/>
  <c r="BI2630" i="1" s="1"/>
  <c r="BI2631" i="1" s="1" a="1"/>
  <c r="BI2631" i="1" s="1"/>
  <c r="BI2632" i="1" s="1" a="1"/>
  <c r="BI2632" i="1" s="1"/>
  <c r="BI2633" i="1" s="1" a="1"/>
  <c r="BI2633" i="1" s="1"/>
  <c r="BI2634" i="1" s="1" a="1"/>
  <c r="BI2634" i="1" s="1"/>
  <c r="BI2635" i="1" s="1" a="1"/>
  <c r="BI2635" i="1" s="1"/>
  <c r="BI2636" i="1" s="1" a="1"/>
  <c r="BI2636" i="1" s="1"/>
  <c r="BI2637" i="1" s="1" a="1"/>
  <c r="BI2637" i="1" s="1"/>
  <c r="BI2638" i="1" s="1" a="1"/>
  <c r="BI2638" i="1" s="1"/>
  <c r="BI2639" i="1" s="1" a="1"/>
  <c r="BI2639" i="1" s="1"/>
  <c r="BI2640" i="1" s="1" a="1"/>
  <c r="BI2640" i="1" s="1"/>
  <c r="BI2641" i="1" s="1" a="1"/>
  <c r="BI2641" i="1" s="1"/>
  <c r="BI2642" i="1" s="1" a="1"/>
  <c r="BI2642" i="1" s="1"/>
  <c r="BI2643" i="1" s="1" a="1"/>
  <c r="BI2643" i="1" s="1"/>
  <c r="BI2644" i="1" s="1" a="1"/>
  <c r="BI2644" i="1" s="1"/>
  <c r="BI2645" i="1" s="1" a="1"/>
  <c r="BI2645" i="1" s="1"/>
  <c r="BI2646" i="1" s="1" a="1"/>
  <c r="BI2646" i="1" s="1"/>
  <c r="BI2647" i="1" s="1" a="1"/>
  <c r="BI2647" i="1" s="1"/>
  <c r="BI2648" i="1" s="1" a="1"/>
  <c r="BI2648" i="1" s="1"/>
  <c r="BI2649" i="1" s="1" a="1"/>
  <c r="BI2649" i="1" s="1"/>
  <c r="BI2650" i="1" s="1" a="1"/>
  <c r="BI2650" i="1" s="1"/>
  <c r="BI2651" i="1" s="1" a="1"/>
  <c r="BI2651" i="1" s="1"/>
  <c r="BI2652" i="1" s="1" a="1"/>
  <c r="BI2652" i="1" s="1"/>
  <c r="BI2653" i="1" s="1" a="1"/>
  <c r="BI2653" i="1" s="1"/>
  <c r="BI2654" i="1" s="1" a="1"/>
  <c r="BI2654" i="1" s="1"/>
  <c r="BI2655" i="1" s="1" a="1"/>
  <c r="BI2655" i="1" s="1"/>
  <c r="BI2656" i="1" s="1" a="1"/>
  <c r="BI2656" i="1" s="1"/>
  <c r="BI2657" i="1" s="1" a="1"/>
  <c r="BI2657" i="1" s="1"/>
  <c r="BI2658" i="1" s="1" a="1"/>
  <c r="BI2658" i="1" s="1"/>
  <c r="BI2659" i="1" s="1" a="1"/>
  <c r="BI2659" i="1" s="1"/>
  <c r="BI2660" i="1" s="1" a="1"/>
  <c r="BI2660" i="1" s="1"/>
  <c r="BI2661" i="1" s="1" a="1"/>
  <c r="BI2661" i="1" s="1"/>
  <c r="BI2662" i="1" s="1" a="1"/>
  <c r="BI2662" i="1" s="1"/>
  <c r="BI2663" i="1" s="1" a="1"/>
  <c r="BI2663" i="1" s="1"/>
  <c r="BI2664" i="1" s="1" a="1"/>
  <c r="BI2664" i="1" s="1"/>
  <c r="BI2665" i="1" s="1" a="1"/>
  <c r="BI2665" i="1" s="1"/>
  <c r="BI2666" i="1" s="1" a="1"/>
  <c r="BI2666" i="1" s="1"/>
  <c r="BI2667" i="1" s="1" a="1"/>
  <c r="BI2667" i="1" s="1"/>
  <c r="BI2668" i="1" s="1" a="1"/>
  <c r="BI2668" i="1" s="1"/>
  <c r="BI2669" i="1" s="1" a="1"/>
  <c r="BI2669" i="1" s="1"/>
  <c r="BI2670" i="1" s="1" a="1"/>
  <c r="BI2670" i="1" s="1"/>
  <c r="BI2671" i="1" s="1" a="1"/>
  <c r="BI2671" i="1" s="1"/>
  <c r="BI2672" i="1" s="1" a="1"/>
  <c r="BI2672" i="1" s="1"/>
  <c r="BI2673" i="1" s="1" a="1"/>
  <c r="BI2673" i="1" s="1"/>
  <c r="BI2674" i="1" s="1" a="1"/>
  <c r="BI2674" i="1" s="1"/>
  <c r="BI2675" i="1" s="1" a="1"/>
  <c r="BI2675" i="1" s="1"/>
  <c r="BI2676" i="1" s="1" a="1"/>
  <c r="BI2676" i="1" s="1"/>
  <c r="BI2677" i="1" s="1" a="1"/>
  <c r="BI2677" i="1" s="1"/>
  <c r="BI2678" i="1" s="1" a="1"/>
  <c r="BI2678" i="1" s="1"/>
  <c r="BI2679" i="1" s="1" a="1"/>
  <c r="BI2679" i="1" s="1"/>
  <c r="BI2680" i="1" s="1" a="1"/>
  <c r="BI2680" i="1" s="1"/>
  <c r="BI2681" i="1" s="1" a="1"/>
  <c r="BI2681" i="1" s="1"/>
  <c r="BI2682" i="1" s="1" a="1"/>
  <c r="BI2682" i="1" s="1"/>
  <c r="BI2683" i="1" s="1" a="1"/>
  <c r="BI2683" i="1" s="1"/>
  <c r="BI2684" i="1" s="1" a="1"/>
  <c r="BI2684" i="1" s="1"/>
  <c r="BI2685" i="1" s="1" a="1"/>
  <c r="BI2685" i="1" s="1"/>
  <c r="BI2686" i="1" s="1" a="1"/>
  <c r="BI2686" i="1" s="1"/>
  <c r="BI2687" i="1" s="1" a="1"/>
  <c r="BI2687" i="1" s="1"/>
  <c r="BI2688" i="1" s="1" a="1"/>
  <c r="BI2688" i="1" s="1"/>
  <c r="BI2689" i="1" s="1" a="1"/>
  <c r="BI2689" i="1" s="1"/>
  <c r="BI2690" i="1" s="1" a="1"/>
  <c r="BI2690" i="1" s="1"/>
  <c r="BI2691" i="1" s="1" a="1"/>
  <c r="BI2691" i="1" s="1"/>
  <c r="BI2692" i="1" s="1" a="1"/>
  <c r="BI2692" i="1" s="1"/>
  <c r="BI2693" i="1" s="1" a="1"/>
  <c r="BI2693" i="1" s="1"/>
  <c r="BI2694" i="1" s="1" a="1"/>
  <c r="BI2694" i="1" s="1"/>
  <c r="BI2695" i="1" s="1" a="1"/>
  <c r="BI2695" i="1" s="1"/>
  <c r="BI2696" i="1" s="1" a="1"/>
  <c r="BI2696" i="1" s="1"/>
  <c r="BI2697" i="1" s="1" a="1"/>
  <c r="BI2697" i="1" s="1"/>
  <c r="BI2698" i="1" s="1" a="1"/>
  <c r="BI2698" i="1" s="1"/>
  <c r="BI2699" i="1" s="1" a="1"/>
  <c r="BI2699" i="1" s="1"/>
  <c r="BI2700" i="1" s="1" a="1"/>
  <c r="BI2700" i="1" s="1"/>
  <c r="BI2701" i="1" s="1" a="1"/>
  <c r="BI2701" i="1" s="1"/>
  <c r="BI2702" i="1" s="1" a="1"/>
  <c r="BI2702" i="1" s="1"/>
  <c r="BI2703" i="1" s="1" a="1"/>
  <c r="BI2703" i="1" s="1"/>
  <c r="BI2704" i="1" s="1" a="1"/>
  <c r="BI2704" i="1" s="1"/>
  <c r="BI2705" i="1" s="1" a="1"/>
  <c r="BI2705" i="1" s="1"/>
  <c r="BI2706" i="1" s="1" a="1"/>
  <c r="BI2706" i="1" s="1"/>
  <c r="BI2707" i="1" s="1" a="1"/>
  <c r="BI2707" i="1" s="1"/>
  <c r="BI2708" i="1" s="1" a="1"/>
  <c r="BI2708" i="1" s="1"/>
  <c r="BI2709" i="1" s="1" a="1"/>
  <c r="BI2709" i="1" s="1"/>
  <c r="BI2710" i="1" s="1" a="1"/>
  <c r="BI2710" i="1" s="1"/>
  <c r="BI2711" i="1" s="1" a="1"/>
  <c r="BI2711" i="1" s="1"/>
  <c r="BI2712" i="1" s="1" a="1"/>
  <c r="BI2712" i="1" s="1"/>
  <c r="BI2713" i="1" s="1" a="1"/>
  <c r="BI2713" i="1" s="1"/>
  <c r="BI2714" i="1" s="1" a="1"/>
  <c r="BI2714" i="1" s="1"/>
  <c r="BI2715" i="1" s="1" a="1"/>
  <c r="BI2715" i="1" s="1"/>
  <c r="BI2716" i="1" s="1" a="1"/>
  <c r="BI2716" i="1" s="1"/>
  <c r="BI2717" i="1" s="1" a="1"/>
  <c r="BI2717" i="1" s="1"/>
  <c r="BI2718" i="1" s="1" a="1"/>
  <c r="BI2718" i="1" s="1"/>
  <c r="BI2719" i="1" s="1" a="1"/>
  <c r="BI2719" i="1" s="1"/>
  <c r="BI2720" i="1" s="1" a="1"/>
  <c r="BI2720" i="1" s="1"/>
  <c r="BI2721" i="1" s="1" a="1"/>
  <c r="BI2721" i="1" s="1"/>
  <c r="BI2722" i="1" s="1" a="1"/>
  <c r="BI2722" i="1" s="1"/>
  <c r="BI2723" i="1" s="1" a="1"/>
  <c r="BI2723" i="1" s="1"/>
  <c r="BI2724" i="1" s="1" a="1"/>
  <c r="BI2724" i="1" s="1"/>
  <c r="BI2725" i="1" s="1" a="1"/>
  <c r="BI2725" i="1" s="1"/>
  <c r="BI2726" i="1" s="1" a="1"/>
  <c r="BI2726" i="1" s="1"/>
  <c r="BI2727" i="1" s="1" a="1"/>
  <c r="BI2727" i="1" s="1"/>
  <c r="BI2728" i="1" s="1" a="1"/>
  <c r="BI2728" i="1" s="1"/>
  <c r="BI2729" i="1" s="1" a="1"/>
  <c r="BI2729" i="1" s="1"/>
  <c r="BI2730" i="1" s="1" a="1"/>
  <c r="BI2730" i="1" s="1"/>
  <c r="BI2731" i="1" s="1" a="1"/>
  <c r="BI2731" i="1" s="1"/>
  <c r="BI2732" i="1" s="1" a="1"/>
  <c r="BI2732" i="1" s="1"/>
  <c r="BI2733" i="1" s="1" a="1"/>
  <c r="BI2733" i="1" s="1"/>
  <c r="BI2734" i="1" s="1" a="1"/>
  <c r="BI2734" i="1" s="1"/>
  <c r="BI2735" i="1" s="1" a="1"/>
  <c r="BI2735" i="1" s="1"/>
  <c r="BI2736" i="1" s="1" a="1"/>
  <c r="BI2736" i="1" s="1"/>
  <c r="BI2737" i="1" s="1" a="1"/>
  <c r="BI2737" i="1" s="1"/>
  <c r="BI2738" i="1" s="1" a="1"/>
  <c r="BI2738" i="1" s="1"/>
  <c r="BI2739" i="1" s="1" a="1"/>
  <c r="BI2739" i="1" s="1"/>
  <c r="BI2740" i="1" s="1" a="1"/>
  <c r="BI2740" i="1" s="1"/>
  <c r="BI2741" i="1" s="1" a="1"/>
  <c r="BI2741" i="1" s="1"/>
  <c r="BI2742" i="1" s="1" a="1"/>
  <c r="BI2742" i="1" s="1"/>
  <c r="BI2743" i="1" s="1" a="1"/>
  <c r="BI2743" i="1" s="1"/>
  <c r="BI2744" i="1" s="1" a="1"/>
  <c r="BI2744" i="1" s="1"/>
  <c r="BI2745" i="1" s="1" a="1"/>
  <c r="BI2745" i="1" s="1"/>
  <c r="BI2746" i="1" s="1" a="1"/>
  <c r="BI2746" i="1" s="1"/>
  <c r="BI2747" i="1" s="1" a="1"/>
  <c r="BI2747" i="1" s="1"/>
  <c r="BI2748" i="1" s="1" a="1"/>
  <c r="BI2748" i="1" s="1"/>
  <c r="BI2749" i="1" s="1" a="1"/>
  <c r="BI2749" i="1" s="1"/>
  <c r="BI2750" i="1" s="1" a="1"/>
  <c r="BI2750" i="1" s="1"/>
  <c r="BI2751" i="1" s="1" a="1"/>
  <c r="BI2751" i="1" s="1"/>
  <c r="BI2752" i="1" s="1" a="1"/>
  <c r="BI2752" i="1" s="1"/>
  <c r="BI2753" i="1" s="1" a="1"/>
  <c r="BI2753" i="1" s="1"/>
  <c r="BI2754" i="1" s="1" a="1"/>
  <c r="BI2754" i="1" s="1"/>
  <c r="BI2755" i="1" s="1" a="1"/>
  <c r="BI2755" i="1" s="1"/>
  <c r="BI2756" i="1" s="1" a="1"/>
  <c r="BI2756" i="1" s="1"/>
  <c r="BI2757" i="1" s="1" a="1"/>
  <c r="BI2757" i="1" s="1"/>
  <c r="BI2758" i="1" s="1" a="1"/>
  <c r="BI2758" i="1" s="1"/>
  <c r="BI2759" i="1" s="1" a="1"/>
  <c r="BI2759" i="1" s="1"/>
  <c r="BI2760" i="1" s="1" a="1"/>
  <c r="BI2760" i="1" s="1"/>
  <c r="BI2761" i="1" s="1" a="1"/>
  <c r="BI2761" i="1" s="1"/>
  <c r="BI2762" i="1" s="1" a="1"/>
  <c r="BI2762" i="1" s="1"/>
  <c r="BI2763" i="1" s="1" a="1"/>
  <c r="BI2763" i="1" s="1"/>
  <c r="BI2764" i="1" s="1" a="1"/>
  <c r="BI2764" i="1" s="1"/>
  <c r="BI2765" i="1" s="1" a="1"/>
  <c r="BI2765" i="1" s="1"/>
  <c r="BI2766" i="1" s="1" a="1"/>
  <c r="BI2766" i="1" s="1"/>
  <c r="BI2767" i="1" s="1" a="1"/>
  <c r="BI2767" i="1" s="1"/>
  <c r="BI2768" i="1" s="1" a="1"/>
  <c r="BI2768" i="1" s="1"/>
  <c r="BI2769" i="1" s="1" a="1"/>
  <c r="BI2769" i="1" s="1"/>
  <c r="BI2770" i="1" s="1" a="1"/>
  <c r="BI2770" i="1" s="1"/>
  <c r="BI2771" i="1" s="1" a="1"/>
  <c r="BI2771" i="1" s="1"/>
  <c r="BI2772" i="1" s="1" a="1"/>
  <c r="BI2772" i="1" s="1"/>
  <c r="BI2773" i="1" s="1" a="1"/>
  <c r="BI2773" i="1" s="1"/>
  <c r="BI2774" i="1" s="1" a="1"/>
  <c r="BI2774" i="1" s="1"/>
  <c r="BI2783" i="1" s="1" a="1"/>
  <c r="BI2783" i="1" s="1"/>
  <c r="BI2784" i="1" s="1" a="1"/>
  <c r="BI2784" i="1" s="1"/>
  <c r="BI2785" i="1" s="1" a="1"/>
  <c r="BI2785" i="1" s="1"/>
  <c r="BI2786" i="1" s="1" a="1"/>
  <c r="BI2786" i="1" s="1"/>
  <c r="BI2787" i="1" s="1" a="1"/>
  <c r="BI2787" i="1" s="1"/>
  <c r="BI2788" i="1" s="1" a="1"/>
  <c r="BI2788" i="1" s="1"/>
  <c r="BI2789" i="1" s="1" a="1"/>
  <c r="BI2789" i="1" s="1"/>
  <c r="BI2790" i="1" s="1" a="1"/>
  <c r="BI2790" i="1" s="1"/>
  <c r="BI2791" i="1" s="1" a="1"/>
  <c r="BI2791" i="1" s="1"/>
  <c r="BI2792" i="1" s="1" a="1"/>
  <c r="BI2792" i="1" s="1"/>
  <c r="BI2793" i="1" s="1" a="1"/>
  <c r="BI2793" i="1" s="1"/>
  <c r="BI2794" i="1" s="1" a="1"/>
  <c r="BI2794" i="1" s="1"/>
  <c r="BI2795" i="1" s="1" a="1"/>
  <c r="BI2795" i="1" s="1"/>
  <c r="BI2796" i="1" s="1" a="1"/>
  <c r="BI2796" i="1" s="1"/>
  <c r="BI2797" i="1" s="1" a="1"/>
  <c r="BI2797" i="1" s="1"/>
  <c r="BI2798" i="1" s="1" a="1"/>
  <c r="BI2798" i="1" s="1"/>
  <c r="BI2799" i="1" s="1" a="1"/>
  <c r="BI2799" i="1" s="1"/>
  <c r="BI2800" i="1" s="1" a="1"/>
  <c r="BI2800" i="1" s="1"/>
  <c r="BI2801" i="1" s="1" a="1"/>
  <c r="BI2801" i="1" s="1"/>
  <c r="BI2802" i="1" s="1" a="1"/>
  <c r="BI2802" i="1" s="1"/>
  <c r="BI2803" i="1" s="1" a="1"/>
  <c r="BI2803" i="1" s="1"/>
  <c r="BI2804" i="1" s="1" a="1"/>
  <c r="BI2804" i="1" s="1"/>
  <c r="BI2805" i="1" s="1" a="1"/>
  <c r="BI2805" i="1" s="1"/>
  <c r="BI2806" i="1" s="1" a="1"/>
  <c r="BI2806" i="1" s="1"/>
  <c r="BI2807" i="1" s="1" a="1"/>
  <c r="BI2807" i="1" s="1"/>
  <c r="BI2808" i="1" s="1" a="1"/>
  <c r="BI2808" i="1" s="1"/>
  <c r="BI2809" i="1" s="1" a="1"/>
  <c r="BI2809" i="1" s="1"/>
  <c r="BI2810" i="1" s="1" a="1"/>
  <c r="BI2810" i="1" s="1"/>
  <c r="BI2811" i="1" s="1" a="1"/>
  <c r="BI2811" i="1" s="1"/>
  <c r="BI2812" i="1" s="1" a="1"/>
  <c r="BI2812" i="1" s="1"/>
  <c r="BI2813" i="1" s="1" a="1"/>
  <c r="BI2813" i="1" s="1"/>
  <c r="BI2814" i="1" s="1" a="1"/>
  <c r="BI2814" i="1" s="1"/>
  <c r="BI2815" i="1" s="1" a="1"/>
  <c r="BI2815" i="1" s="1"/>
  <c r="BI2816" i="1" s="1" a="1"/>
  <c r="BI2816" i="1" s="1"/>
  <c r="BI2817" i="1" s="1" a="1"/>
  <c r="BI2817" i="1" s="1"/>
  <c r="BI2818" i="1" s="1" a="1"/>
  <c r="BI2818" i="1" s="1"/>
  <c r="BI2819" i="1" s="1" a="1"/>
  <c r="BI2819" i="1" s="1"/>
  <c r="BI2820" i="1" s="1" a="1"/>
  <c r="BI2820" i="1" s="1"/>
  <c r="BI2821" i="1" s="1" a="1"/>
  <c r="BI2821" i="1" s="1"/>
  <c r="BI2822" i="1" s="1" a="1"/>
  <c r="BI2822" i="1" s="1"/>
  <c r="BI2823" i="1" s="1" a="1"/>
  <c r="BI2823" i="1" s="1"/>
  <c r="BI2824" i="1" s="1" a="1"/>
  <c r="BI2824" i="1" s="1"/>
  <c r="BI2825" i="1" s="1" a="1"/>
  <c r="BI2825" i="1" s="1"/>
  <c r="BI2826" i="1" s="1" a="1"/>
  <c r="BI2826" i="1" s="1"/>
  <c r="BI2827" i="1" s="1" a="1"/>
  <c r="BI2827" i="1" s="1"/>
  <c r="BI2828" i="1" s="1" a="1"/>
  <c r="BI2828" i="1" s="1"/>
  <c r="BI2829" i="1" s="1" a="1"/>
  <c r="BI2829" i="1" s="1"/>
  <c r="BI2830" i="1" s="1" a="1"/>
  <c r="BI2830" i="1" s="1"/>
  <c r="BI2831" i="1" s="1" a="1"/>
  <c r="BI2831" i="1" s="1"/>
  <c r="BI2832" i="1" s="1" a="1"/>
  <c r="BI2832" i="1" s="1"/>
  <c r="BI2833" i="1" s="1" a="1"/>
  <c r="BI2833" i="1" s="1"/>
  <c r="BI2834" i="1" s="1" a="1"/>
  <c r="BI2834" i="1" s="1"/>
  <c r="BI2835" i="1" s="1" a="1"/>
  <c r="BI2835" i="1" s="1"/>
  <c r="BI2836" i="1" s="1" a="1"/>
  <c r="BI2836" i="1" s="1"/>
  <c r="BI2837" i="1" s="1" a="1"/>
  <c r="BI2837" i="1" s="1"/>
  <c r="BI2838" i="1" s="1" a="1"/>
  <c r="BI2838" i="1" s="1"/>
  <c r="BI2839" i="1" s="1" a="1"/>
  <c r="BI2839" i="1" s="1"/>
  <c r="BI2840" i="1" s="1" a="1"/>
  <c r="BI2840" i="1" s="1"/>
  <c r="BI2841" i="1" s="1" a="1"/>
  <c r="BI2841" i="1" s="1"/>
  <c r="BI2842" i="1" s="1" a="1"/>
  <c r="BI2842" i="1" s="1"/>
  <c r="BI2843" i="1" s="1" a="1"/>
  <c r="BI2843" i="1" s="1"/>
  <c r="BI2844" i="1" s="1" a="1"/>
  <c r="BI2844" i="1" s="1"/>
  <c r="BI2845" i="1" s="1" a="1"/>
  <c r="BI2845" i="1" s="1"/>
  <c r="BI2846" i="1" s="1" a="1"/>
  <c r="BI2846" i="1" s="1"/>
  <c r="BI2847" i="1" s="1" a="1"/>
  <c r="BI2847" i="1" s="1"/>
  <c r="BI2848" i="1" s="1" a="1"/>
  <c r="BI2848" i="1" s="1"/>
  <c r="BI2849" i="1" s="1" a="1"/>
  <c r="BI2849" i="1" s="1"/>
  <c r="BI2850" i="1" s="1" a="1"/>
  <c r="BI2850" i="1" s="1"/>
  <c r="BI2851" i="1" s="1" a="1"/>
  <c r="BI2851" i="1" s="1"/>
  <c r="BI2852" i="1" s="1" a="1"/>
  <c r="BI2852" i="1" s="1"/>
  <c r="BI2853" i="1" s="1" a="1"/>
  <c r="BI2853" i="1" s="1"/>
  <c r="BI2854" i="1" s="1" a="1"/>
  <c r="BI2854" i="1" s="1"/>
  <c r="BI2855" i="1" s="1" a="1"/>
  <c r="BI2855" i="1" s="1"/>
  <c r="BI2856" i="1" s="1" a="1"/>
  <c r="BI2856" i="1" s="1"/>
  <c r="BI2857" i="1" s="1" a="1"/>
  <c r="BI2857" i="1" s="1"/>
  <c r="BI2858" i="1" s="1" a="1"/>
  <c r="BI2858" i="1" s="1"/>
  <c r="BI2859" i="1" s="1" a="1"/>
  <c r="BI2859" i="1" s="1"/>
  <c r="BI2860" i="1" s="1" a="1"/>
  <c r="BI2860" i="1" s="1"/>
  <c r="BI2861" i="1" s="1" a="1"/>
  <c r="BI2861" i="1" s="1"/>
  <c r="BI2862" i="1" s="1" a="1"/>
  <c r="BI2862" i="1" s="1"/>
  <c r="BI2863" i="1" s="1" a="1"/>
  <c r="BI2863" i="1" s="1"/>
  <c r="BI2864" i="1" s="1" a="1"/>
  <c r="BI2864" i="1" s="1"/>
  <c r="BI2865" i="1" s="1" a="1"/>
  <c r="BI2865" i="1" s="1"/>
  <c r="BI2866" i="1" s="1" a="1"/>
  <c r="BI2866" i="1" s="1"/>
  <c r="BI2867" i="1" s="1" a="1"/>
  <c r="BI2867" i="1" s="1"/>
  <c r="BI2868" i="1" s="1" a="1"/>
  <c r="BI2868" i="1" s="1"/>
  <c r="BI2869" i="1" s="1" a="1"/>
  <c r="BI2869" i="1" s="1"/>
  <c r="BI2870" i="1" s="1" a="1"/>
  <c r="BI2870" i="1" s="1"/>
  <c r="BI2871" i="1" s="1" a="1"/>
  <c r="BI2871" i="1" s="1"/>
  <c r="BI2872" i="1" s="1" a="1"/>
  <c r="BI2872" i="1" s="1"/>
  <c r="BI2873" i="1" s="1" a="1"/>
  <c r="BI2873" i="1" s="1"/>
  <c r="BI2874" i="1" s="1" a="1"/>
  <c r="BI2874" i="1" s="1"/>
  <c r="BI2875" i="1" s="1" a="1"/>
  <c r="BI2875" i="1" s="1"/>
  <c r="BI2876" i="1" s="1" a="1"/>
  <c r="BI2876" i="1" s="1"/>
  <c r="BI2877" i="1" s="1" a="1"/>
  <c r="BI2877" i="1" s="1"/>
  <c r="BI2878" i="1" s="1" a="1"/>
  <c r="BI2878" i="1" s="1"/>
  <c r="BI2879" i="1" s="1" a="1"/>
  <c r="BI2879" i="1" s="1"/>
  <c r="BI2880" i="1" s="1" a="1"/>
  <c r="BI2880" i="1" s="1"/>
  <c r="BI2881" i="1" s="1" a="1"/>
  <c r="BI2881" i="1" s="1"/>
  <c r="BI2882" i="1" s="1" a="1"/>
  <c r="BI2882" i="1" s="1"/>
  <c r="BI2883" i="1" s="1" a="1"/>
  <c r="BI2883" i="1" s="1"/>
  <c r="BI2884" i="1" s="1" a="1"/>
  <c r="BI2884" i="1" s="1"/>
  <c r="BI2885" i="1" s="1" a="1"/>
  <c r="BI2885" i="1" s="1"/>
  <c r="BI2886" i="1" s="1" a="1"/>
  <c r="BI2886" i="1" s="1"/>
  <c r="BI2887" i="1" s="1" a="1"/>
  <c r="BI2887" i="1" s="1"/>
  <c r="BI2888" i="1" s="1" a="1"/>
  <c r="BI2888" i="1" s="1"/>
  <c r="BI2889" i="1" s="1" a="1"/>
  <c r="BI2889" i="1" s="1"/>
  <c r="BI2890" i="1" s="1" a="1"/>
  <c r="BI2890" i="1" s="1"/>
  <c r="BI2891" i="1" s="1" a="1"/>
  <c r="BI2891" i="1" s="1"/>
  <c r="BI2892" i="1" s="1" a="1"/>
  <c r="BI2892" i="1" s="1"/>
  <c r="BI2893" i="1" s="1" a="1"/>
  <c r="BI2893" i="1" s="1"/>
  <c r="BI2894" i="1" s="1" a="1"/>
  <c r="BI2894" i="1" s="1"/>
  <c r="BI2895" i="1" s="1" a="1"/>
  <c r="BI2895" i="1" s="1"/>
  <c r="BI2896" i="1" s="1" a="1"/>
  <c r="BI2896" i="1" s="1"/>
  <c r="BI2897" i="1" s="1" a="1"/>
  <c r="BI2897" i="1" s="1"/>
  <c r="BI2898" i="1" s="1" a="1"/>
  <c r="BI2898" i="1" s="1"/>
  <c r="BI2899" i="1" s="1" a="1"/>
  <c r="BI2899" i="1" s="1"/>
  <c r="BI2900" i="1" s="1" a="1"/>
  <c r="BI2900" i="1" s="1"/>
  <c r="BI2901" i="1" s="1" a="1"/>
  <c r="BI2901" i="1" s="1"/>
  <c r="BI2902" i="1" s="1" a="1"/>
  <c r="BI2902" i="1" s="1"/>
  <c r="BI2903" i="1" s="1" a="1"/>
  <c r="BI2903" i="1" s="1"/>
  <c r="BI2904" i="1" s="1" a="1"/>
  <c r="BI2904" i="1" s="1"/>
  <c r="BI2905" i="1" s="1" a="1"/>
  <c r="BI2905" i="1" s="1"/>
  <c r="BI2906" i="1" s="1" a="1"/>
  <c r="BI2906" i="1" s="1"/>
  <c r="BI2907" i="1" s="1" a="1"/>
  <c r="BI2907" i="1" s="1"/>
  <c r="BI2908" i="1" s="1" a="1"/>
  <c r="BI2908" i="1" s="1"/>
  <c r="BI2909" i="1" s="1" a="1"/>
  <c r="BI2909" i="1" s="1"/>
  <c r="BI2910" i="1" s="1" a="1"/>
  <c r="BI2910" i="1" s="1"/>
  <c r="BI2911" i="1" s="1" a="1"/>
  <c r="BI2911" i="1" s="1"/>
  <c r="BI2912" i="1" s="1" a="1"/>
  <c r="BI2912" i="1" s="1"/>
  <c r="BI2913" i="1" s="1" a="1"/>
  <c r="BI2913" i="1" s="1"/>
  <c r="BI2914" i="1" s="1" a="1"/>
  <c r="BI2914" i="1" s="1"/>
  <c r="BI2915" i="1" s="1" a="1"/>
  <c r="BI2915" i="1" s="1"/>
  <c r="BI2916" i="1" s="1" a="1"/>
  <c r="BI2916" i="1" s="1"/>
  <c r="BI2917" i="1" s="1" a="1"/>
  <c r="BI2917" i="1" s="1"/>
  <c r="BI2918" i="1" s="1" a="1"/>
  <c r="BI2918" i="1" s="1"/>
  <c r="BI2919" i="1" s="1" a="1"/>
  <c r="BI2919" i="1" s="1"/>
  <c r="BI2920" i="1" s="1" a="1"/>
  <c r="BI2920" i="1" s="1"/>
  <c r="BI2921" i="1" s="1" a="1"/>
  <c r="BI2921" i="1" s="1"/>
  <c r="BI2922" i="1" s="1" a="1"/>
  <c r="BI2922" i="1" s="1"/>
  <c r="BI2923" i="1" s="1" a="1"/>
  <c r="BI2923" i="1" s="1"/>
  <c r="BI2924" i="1" s="1" a="1"/>
  <c r="BI2924" i="1" s="1"/>
  <c r="BI2925" i="1" s="1" a="1"/>
  <c r="BI2925" i="1" s="1"/>
  <c r="BI2926" i="1" s="1" a="1"/>
  <c r="BI2926" i="1" s="1"/>
  <c r="BI2927" i="1" s="1" a="1"/>
  <c r="BI2927" i="1" s="1"/>
  <c r="BI2928" i="1" s="1" a="1"/>
  <c r="BI2928" i="1" s="1"/>
  <c r="BI2929" i="1" s="1" a="1"/>
  <c r="BI2929" i="1" s="1"/>
  <c r="BI2930" i="1" s="1" a="1"/>
  <c r="BI2930" i="1" s="1"/>
  <c r="BI2931" i="1" s="1" a="1"/>
  <c r="BI2931" i="1" s="1"/>
  <c r="BI2932" i="1" s="1" a="1"/>
  <c r="BI2932" i="1" s="1"/>
  <c r="BI2933" i="1" s="1" a="1"/>
  <c r="BI2933" i="1" s="1"/>
  <c r="BI2934" i="1" s="1" a="1"/>
  <c r="BI2934" i="1" s="1"/>
  <c r="BI2938" i="1" s="1" a="1"/>
  <c r="BI2938" i="1" s="1"/>
  <c r="BI2939" i="1" s="1" a="1"/>
  <c r="BI2939" i="1" s="1"/>
  <c r="BI2940" i="1" s="1" a="1"/>
  <c r="BI2940" i="1" s="1"/>
  <c r="BI2943" i="1" s="1" a="1"/>
  <c r="BI2943" i="1" s="1"/>
  <c r="BI2944" i="1" s="1" a="1"/>
  <c r="BI2944" i="1" s="1"/>
  <c r="BI2945" i="1" s="1" a="1"/>
  <c r="BI2945" i="1" s="1"/>
  <c r="BI2946" i="1" s="1" a="1"/>
  <c r="BI2946" i="1" s="1"/>
  <c r="BI2947" i="1" s="1" a="1"/>
  <c r="BI2947" i="1" s="1"/>
  <c r="BI2948" i="1" s="1" a="1"/>
  <c r="BI2948" i="1" s="1"/>
  <c r="BI2949" i="1" s="1" a="1"/>
  <c r="BI2949" i="1" s="1"/>
  <c r="BI2950" i="1" s="1" a="1"/>
  <c r="BI2950" i="1" s="1"/>
  <c r="BI2951" i="1" s="1" a="1"/>
  <c r="BI2951" i="1" s="1"/>
  <c r="BI2952" i="1" s="1" a="1"/>
  <c r="BI2952" i="1" s="1"/>
  <c r="BI2953" i="1" s="1" a="1"/>
  <c r="BI2953" i="1" s="1"/>
  <c r="BI2954" i="1" s="1" a="1"/>
  <c r="BI2954" i="1" s="1"/>
  <c r="BI2955" i="1" s="1" a="1"/>
  <c r="BI2955" i="1" s="1"/>
  <c r="BI2956" i="1" s="1" a="1"/>
  <c r="BI2956" i="1" s="1"/>
  <c r="BI2957" i="1" s="1" a="1"/>
  <c r="BI2957" i="1" s="1"/>
  <c r="BI2958" i="1" s="1" a="1"/>
  <c r="BI2958" i="1" s="1"/>
  <c r="BI2959" i="1" s="1" a="1"/>
  <c r="BI2959" i="1" s="1"/>
  <c r="BI2960" i="1" s="1" a="1"/>
  <c r="BI2960" i="1" s="1"/>
  <c r="BI2961" i="1" s="1" a="1"/>
  <c r="BI2961" i="1" s="1"/>
  <c r="BI2962" i="1" s="1" a="1"/>
  <c r="BI2962" i="1" s="1"/>
  <c r="BI2963" i="1" s="1" a="1"/>
  <c r="BI2963" i="1" s="1"/>
  <c r="BI2964" i="1" s="1" a="1"/>
  <c r="BI2964" i="1" s="1"/>
  <c r="BI2965" i="1" s="1" a="1"/>
  <c r="BI2965" i="1" s="1"/>
  <c r="BI2966" i="1" s="1" a="1"/>
  <c r="BI2966" i="1" s="1"/>
  <c r="BI2967" i="1" s="1" a="1"/>
  <c r="BI2967" i="1" s="1"/>
  <c r="BI2968" i="1" s="1" a="1"/>
  <c r="BI2968" i="1" s="1"/>
  <c r="BI2969" i="1" s="1" a="1"/>
  <c r="BI2969" i="1" s="1"/>
  <c r="BI2970" i="1" s="1" a="1"/>
  <c r="BI2970" i="1" s="1"/>
  <c r="BI2971" i="1" s="1" a="1"/>
  <c r="BI2971" i="1" s="1"/>
  <c r="BI2972" i="1" s="1" a="1"/>
  <c r="BI2972" i="1" s="1"/>
  <c r="BI2973" i="1" s="1" a="1"/>
  <c r="BI2973" i="1" s="1"/>
  <c r="BI2974" i="1" s="1" a="1"/>
  <c r="BI2974" i="1" s="1"/>
  <c r="BI2975" i="1" s="1" a="1"/>
  <c r="BI2975" i="1" s="1"/>
  <c r="BI2976" i="1" s="1" a="1"/>
  <c r="BI2976" i="1" s="1"/>
  <c r="BI2977" i="1" s="1" a="1"/>
  <c r="BI2977" i="1" s="1"/>
  <c r="BI2978" i="1" s="1" a="1"/>
  <c r="BI2978" i="1" s="1"/>
  <c r="BI2979" i="1" s="1" a="1"/>
  <c r="BI2979" i="1" s="1"/>
  <c r="BI2980" i="1" s="1" a="1"/>
  <c r="BI2980" i="1" s="1"/>
  <c r="BI2981" i="1" s="1" a="1"/>
  <c r="BI2981" i="1" s="1"/>
  <c r="BI2982" i="1" s="1" a="1"/>
  <c r="BI2982" i="1" s="1"/>
  <c r="BI2983" i="1" s="1" a="1"/>
  <c r="BI2983" i="1" s="1"/>
  <c r="BI2984" i="1" s="1" a="1"/>
  <c r="BI2984" i="1" s="1"/>
  <c r="BI2985" i="1" s="1" a="1"/>
  <c r="BI2985" i="1" s="1"/>
  <c r="BI2986" i="1" s="1" a="1"/>
  <c r="BI2986" i="1" s="1"/>
  <c r="BI2987" i="1" s="1" a="1"/>
  <c r="BI2987" i="1" s="1"/>
  <c r="BI2988" i="1" s="1" a="1"/>
  <c r="BI2988" i="1" s="1"/>
  <c r="BI2989" i="1" s="1" a="1"/>
  <c r="BI2989" i="1" s="1"/>
  <c r="BI2990" i="1" s="1" a="1"/>
  <c r="BI2990" i="1" s="1"/>
  <c r="BI2991" i="1" s="1" a="1"/>
  <c r="BI2991" i="1" s="1"/>
  <c r="BI2992" i="1" s="1" a="1"/>
  <c r="BI2992" i="1" s="1"/>
  <c r="BI2993" i="1" s="1" a="1"/>
  <c r="BI2993" i="1" s="1"/>
  <c r="BI2994" i="1" s="1" a="1"/>
  <c r="BI2994" i="1" s="1"/>
  <c r="BI2995" i="1" s="1" a="1"/>
  <c r="BI2995" i="1" s="1"/>
  <c r="BI2996" i="1" s="1" a="1"/>
  <c r="BI2996" i="1" s="1"/>
  <c r="BI2997" i="1" s="1" a="1"/>
  <c r="BI2997" i="1" s="1"/>
  <c r="BI2998" i="1" s="1" a="1"/>
  <c r="BI2998" i="1" s="1"/>
  <c r="BI2999" i="1" s="1" a="1"/>
  <c r="BI2999" i="1" s="1"/>
  <c r="BI3000" i="1" s="1" a="1"/>
  <c r="BI3000" i="1" s="1"/>
  <c r="BI3001" i="1" s="1" a="1"/>
  <c r="BI3001" i="1" s="1"/>
  <c r="BI3002" i="1" s="1" a="1"/>
  <c r="BI3002" i="1" s="1"/>
  <c r="BI3003" i="1" s="1" a="1"/>
  <c r="BI3003" i="1" s="1"/>
  <c r="BI3004" i="1" s="1" a="1"/>
  <c r="BI3004" i="1" s="1"/>
  <c r="BI3005" i="1" s="1" a="1"/>
  <c r="BI3005" i="1" s="1"/>
  <c r="BI3006" i="1" s="1" a="1"/>
  <c r="BI3006" i="1" s="1"/>
  <c r="BI3007" i="1" s="1" a="1"/>
  <c r="BI3007" i="1" s="1"/>
  <c r="BI3008" i="1" s="1" a="1"/>
  <c r="BI3008" i="1" s="1"/>
  <c r="BI3009" i="1" s="1" a="1"/>
  <c r="BI3009" i="1" s="1"/>
  <c r="BI3010" i="1" s="1" a="1"/>
  <c r="BI3010" i="1" s="1"/>
  <c r="BI3011" i="1" s="1" a="1"/>
  <c r="BI3011" i="1" s="1"/>
  <c r="BI3012" i="1" s="1" a="1"/>
  <c r="BI3012" i="1" s="1"/>
  <c r="BI3013" i="1" s="1" a="1"/>
  <c r="BI3013" i="1" s="1"/>
  <c r="BI3014" i="1" s="1" a="1"/>
  <c r="BI3014" i="1" s="1"/>
  <c r="BI3015" i="1" s="1" a="1"/>
  <c r="BI3015" i="1" s="1"/>
  <c r="BI3016" i="1" s="1" a="1"/>
  <c r="BI3016" i="1" s="1"/>
  <c r="BI3017" i="1" s="1" a="1"/>
  <c r="BI3017" i="1" s="1"/>
  <c r="BI3018" i="1" s="1" a="1"/>
  <c r="BI3018" i="1" s="1"/>
  <c r="BI3019" i="1" s="1" a="1"/>
  <c r="BI3019" i="1" s="1"/>
  <c r="BI3020" i="1" s="1" a="1"/>
  <c r="BI3020" i="1" s="1"/>
  <c r="BI3021" i="1" s="1" a="1"/>
  <c r="BI3021" i="1" s="1"/>
  <c r="BI3022" i="1" s="1" a="1"/>
  <c r="BI3022" i="1" s="1"/>
  <c r="BI3023" i="1" s="1" a="1"/>
  <c r="BI3023" i="1" s="1"/>
  <c r="BI3024" i="1" s="1" a="1"/>
  <c r="BI3024" i="1" s="1"/>
  <c r="BI3025" i="1" s="1" a="1"/>
  <c r="BI3025" i="1" s="1"/>
  <c r="BI3026" i="1" s="1" a="1"/>
  <c r="BI3026" i="1" s="1"/>
  <c r="BI3027" i="1" s="1" a="1"/>
  <c r="BI3027" i="1" s="1"/>
  <c r="BI3028" i="1" s="1" a="1"/>
  <c r="BI3028" i="1" s="1"/>
  <c r="BI3029" i="1" s="1" a="1"/>
  <c r="BI3029" i="1" s="1"/>
  <c r="BI3030" i="1" s="1" a="1"/>
  <c r="BI3030" i="1" s="1"/>
  <c r="BI3031" i="1" s="1" a="1"/>
  <c r="BI3031" i="1" s="1"/>
  <c r="BI3032" i="1" s="1" a="1"/>
  <c r="BI3032" i="1" s="1"/>
  <c r="BI3033" i="1" s="1" a="1"/>
  <c r="BI3033" i="1" s="1"/>
  <c r="BI3034" i="1" s="1" a="1"/>
  <c r="BI3034" i="1" s="1"/>
  <c r="BI3035" i="1" s="1" a="1"/>
  <c r="BI3035" i="1" s="1"/>
  <c r="BI3036" i="1" s="1" a="1"/>
  <c r="BI3036" i="1" s="1"/>
  <c r="BI3037" i="1" s="1" a="1"/>
  <c r="BI3037" i="1" s="1"/>
  <c r="BI3038" i="1" s="1" a="1"/>
  <c r="BI3038" i="1" s="1"/>
  <c r="BI3039" i="1" s="1" a="1"/>
  <c r="BI3039" i="1" s="1"/>
  <c r="BI3040" i="1" s="1" a="1"/>
  <c r="BI3040" i="1" s="1"/>
  <c r="BI3041" i="1" s="1" a="1"/>
  <c r="BI3041" i="1" s="1"/>
  <c r="BI3042" i="1" s="1" a="1"/>
  <c r="BI3042" i="1" s="1"/>
  <c r="BI3043" i="1" s="1" a="1"/>
  <c r="BI3043" i="1" s="1"/>
  <c r="BI3044" i="1" s="1" a="1"/>
  <c r="BI3044" i="1" s="1"/>
  <c r="BI3045" i="1" s="1" a="1"/>
  <c r="BI3045" i="1" s="1"/>
  <c r="BI3046" i="1" s="1" a="1"/>
  <c r="BI3046" i="1" s="1"/>
  <c r="BI3047" i="1" s="1" a="1"/>
  <c r="BI3047" i="1" s="1"/>
  <c r="BI3048" i="1" s="1" a="1"/>
  <c r="BI3048" i="1" s="1"/>
  <c r="BI3049" i="1" s="1" a="1"/>
  <c r="BI3049" i="1" s="1"/>
  <c r="BI3050" i="1" s="1" a="1"/>
  <c r="BI3050" i="1" s="1"/>
  <c r="BI3051" i="1" s="1" a="1"/>
  <c r="BI3051" i="1" s="1"/>
  <c r="BI3052" i="1" s="1" a="1"/>
  <c r="BI3052" i="1" s="1"/>
  <c r="BI3053" i="1" s="1" a="1"/>
  <c r="BI3053" i="1" s="1"/>
  <c r="BI3054" i="1" s="1" a="1"/>
  <c r="BI3054" i="1" s="1"/>
  <c r="BI3055" i="1" s="1" a="1"/>
  <c r="BI3055" i="1" s="1"/>
  <c r="BI3056" i="1" s="1" a="1"/>
  <c r="BI3056" i="1" s="1"/>
  <c r="BI3057" i="1" s="1" a="1"/>
  <c r="BI3057" i="1" s="1"/>
  <c r="BI3058" i="1" s="1" a="1"/>
  <c r="BI3058" i="1" s="1"/>
  <c r="BI3059" i="1" s="1" a="1"/>
  <c r="BI3059" i="1" s="1"/>
  <c r="BI3060" i="1" s="1" a="1"/>
  <c r="BI3060" i="1" s="1"/>
  <c r="BI3061" i="1" s="1" a="1"/>
  <c r="BI3061" i="1" s="1"/>
  <c r="BI3062" i="1" s="1" a="1"/>
  <c r="BI3062" i="1" s="1"/>
  <c r="BI3063" i="1" s="1" a="1"/>
  <c r="BI3063" i="1" s="1"/>
  <c r="BI3064" i="1" s="1" a="1"/>
  <c r="BI3064" i="1" s="1"/>
  <c r="BI3065" i="1" s="1" a="1"/>
  <c r="BI3065" i="1" s="1"/>
  <c r="BI3066" i="1" s="1" a="1"/>
  <c r="BI3066" i="1" s="1"/>
  <c r="BI3067" i="1" s="1" a="1"/>
  <c r="BI3067" i="1" s="1"/>
  <c r="BI3068" i="1" s="1" a="1"/>
  <c r="BI3068" i="1" s="1"/>
  <c r="BI3069" i="1" s="1" a="1"/>
  <c r="BI3069" i="1" s="1"/>
  <c r="BI3070" i="1" s="1" a="1"/>
  <c r="BI3070" i="1" s="1"/>
  <c r="BI3071" i="1" s="1" a="1"/>
  <c r="BI3071" i="1" s="1"/>
  <c r="BI3072" i="1" s="1" a="1"/>
  <c r="BI3072" i="1" s="1"/>
  <c r="BI3073" i="1" s="1" a="1"/>
  <c r="BI3073" i="1" s="1"/>
  <c r="BI3074" i="1" s="1" a="1"/>
  <c r="BI3074" i="1" s="1"/>
  <c r="BI3075" i="1" s="1" a="1"/>
  <c r="BI3075" i="1" s="1"/>
  <c r="BI3076" i="1" s="1" a="1"/>
  <c r="BI3076" i="1" s="1"/>
  <c r="BI3077" i="1" s="1" a="1"/>
  <c r="BI3077" i="1" s="1"/>
  <c r="BI3078" i="1" s="1" a="1"/>
  <c r="BI3078" i="1" s="1"/>
  <c r="BI3079" i="1" s="1" a="1"/>
  <c r="BI3079" i="1" s="1"/>
  <c r="BI3080" i="1" s="1" a="1"/>
  <c r="BI3080" i="1" s="1"/>
  <c r="BI3081" i="1" s="1" a="1"/>
  <c r="BI3081" i="1" s="1"/>
  <c r="BI3082" i="1" s="1" a="1"/>
  <c r="BI3082" i="1" s="1"/>
  <c r="BI3083" i="1" s="1" a="1"/>
  <c r="BI3083" i="1" s="1"/>
  <c r="BI3084" i="1" s="1" a="1"/>
  <c r="BI3084" i="1" s="1"/>
  <c r="BI3085" i="1" s="1" a="1"/>
  <c r="BI3085" i="1" s="1"/>
  <c r="BB172" i="1"/>
  <c r="BB173" i="1" s="1"/>
  <c r="BB174" i="1" s="1"/>
  <c r="BB175" i="1" s="1"/>
  <c r="BB176" i="1" s="1"/>
  <c r="BB177" i="1" s="1"/>
  <c r="BB178" i="1" s="1"/>
  <c r="BC54" i="1"/>
  <c r="BC55" i="1" s="1"/>
  <c r="BC56" i="1" s="1"/>
  <c r="BU53" i="1"/>
  <c r="BT53" i="1" s="1"/>
  <c r="BD46" i="1"/>
  <c r="BD47" i="1" s="1"/>
  <c r="BU45" i="1"/>
  <c r="BT45" i="1" s="1"/>
  <c r="AE14" i="11"/>
  <c r="BC57" i="1" l="1"/>
  <c r="BU56" i="1"/>
  <c r="BT56" i="1" s="1"/>
  <c r="BB179" i="1"/>
  <c r="BD48" i="1"/>
  <c r="BD49" i="1" s="1"/>
  <c r="BU47" i="1"/>
  <c r="BT47" i="1" s="1"/>
  <c r="AE10" i="11"/>
  <c r="BB180" i="1" l="1"/>
  <c r="BB181" i="1" s="1"/>
  <c r="BB182" i="1" s="1"/>
  <c r="BB183" i="1" s="1"/>
  <c r="BB184" i="1" s="1"/>
  <c r="BB185" i="1" s="1"/>
  <c r="BB186" i="1" s="1"/>
  <c r="BB187" i="1" s="1"/>
  <c r="BB188" i="1" s="1"/>
  <c r="BT179" i="1"/>
  <c r="BC58" i="1"/>
  <c r="BC59" i="1" s="1"/>
  <c r="BC60" i="1" s="1"/>
  <c r="BU57" i="1"/>
  <c r="BT57" i="1" s="1"/>
  <c r="BU49" i="1"/>
  <c r="BT49" i="1" s="1"/>
  <c r="BD50" i="1"/>
  <c r="BD51" i="1" s="1"/>
  <c r="BD52" i="1" s="1"/>
  <c r="BD53" i="1" s="1"/>
  <c r="BD54" i="1" s="1"/>
  <c r="AF23" i="11"/>
  <c r="BC61" i="1" l="1"/>
  <c r="BC62" i="1" s="1"/>
  <c r="BC63" i="1" s="1"/>
  <c r="BC64" i="1" s="1"/>
  <c r="BC65" i="1" s="1"/>
  <c r="BC66" i="1" s="1"/>
  <c r="BC67" i="1" s="1"/>
  <c r="BU60" i="1"/>
  <c r="BT60" i="1" s="1"/>
  <c r="BB189" i="1"/>
  <c r="BB190" i="1" s="1"/>
  <c r="BB191" i="1" s="1"/>
  <c r="BD55" i="1"/>
  <c r="BU54" i="1"/>
  <c r="BT54" i="1" s="1"/>
  <c r="AF20" i="11"/>
  <c r="BB192" i="1" l="1"/>
  <c r="BB193" i="1" s="1"/>
  <c r="BB194" i="1" s="1"/>
  <c r="BB195" i="1" s="1"/>
  <c r="BB196" i="1" s="1"/>
  <c r="BB197" i="1" s="1"/>
  <c r="BC68" i="1"/>
  <c r="BU67" i="1"/>
  <c r="BT67" i="1" s="1"/>
  <c r="BD56" i="1"/>
  <c r="BD57" i="1" s="1"/>
  <c r="BD58" i="1" s="1"/>
  <c r="BU55" i="1"/>
  <c r="BT55" i="1" s="1"/>
  <c r="AF19" i="11"/>
  <c r="BC69" i="1" l="1"/>
  <c r="BU68" i="1"/>
  <c r="BT68" i="1" s="1"/>
  <c r="BB198" i="1"/>
  <c r="BD59" i="1"/>
  <c r="BU58" i="1"/>
  <c r="BT58" i="1" s="1"/>
  <c r="AF27" i="11"/>
  <c r="BB199" i="1" l="1"/>
  <c r="BB200" i="1" s="1"/>
  <c r="BB201" i="1" s="1"/>
  <c r="BB202" i="1" s="1"/>
  <c r="BB203" i="1" s="1"/>
  <c r="BB204" i="1" s="1"/>
  <c r="BB205" i="1" s="1"/>
  <c r="BB206" i="1" s="1"/>
  <c r="BB207" i="1" s="1"/>
  <c r="BC70" i="1"/>
  <c r="BU69" i="1"/>
  <c r="BT69" i="1" s="1"/>
  <c r="BD60" i="1"/>
  <c r="BD61" i="1" s="1"/>
  <c r="BU59" i="1"/>
  <c r="BT59" i="1" s="1"/>
  <c r="AF22" i="11"/>
  <c r="BC71" i="1" l="1"/>
  <c r="BC72" i="1" s="1"/>
  <c r="BU70" i="1"/>
  <c r="BT70" i="1" s="1"/>
  <c r="BB208" i="1"/>
  <c r="BD62" i="1"/>
  <c r="BU61" i="1"/>
  <c r="BT61" i="1" s="1"/>
  <c r="AF29" i="11"/>
  <c r="BB209" i="1" l="1"/>
  <c r="BC73" i="1"/>
  <c r="BU72" i="1"/>
  <c r="BT72" i="1" s="1"/>
  <c r="BD63" i="1"/>
  <c r="BU62" i="1"/>
  <c r="BT62" i="1" s="1"/>
  <c r="AF17" i="11"/>
  <c r="BC74" i="1" l="1"/>
  <c r="BC75" i="1" s="1"/>
  <c r="BU73" i="1"/>
  <c r="BT73" i="1" s="1"/>
  <c r="BB210" i="1"/>
  <c r="BB211" i="1" s="1"/>
  <c r="BD64" i="1"/>
  <c r="BU63" i="1"/>
  <c r="BT63" i="1" s="1"/>
  <c r="AF11" i="11"/>
  <c r="AC11" i="11"/>
  <c r="AH11" i="11" s="1"/>
  <c r="BB212" i="1" l="1"/>
  <c r="BB213" i="1" s="1"/>
  <c r="BB214" i="1" s="1"/>
  <c r="BC76" i="1"/>
  <c r="BU75" i="1"/>
  <c r="BT75" i="1" s="1"/>
  <c r="BD65" i="1"/>
  <c r="BU64" i="1"/>
  <c r="BT64" i="1" s="1"/>
  <c r="AF15" i="11"/>
  <c r="BC77" i="1" l="1"/>
  <c r="BU76" i="1"/>
  <c r="BT76" i="1" s="1"/>
  <c r="BB215" i="1"/>
  <c r="BD66" i="1"/>
  <c r="BU65" i="1"/>
  <c r="BT65" i="1" s="1"/>
  <c r="AF25" i="11"/>
  <c r="AD25" i="11"/>
  <c r="AI25" i="11" s="1"/>
  <c r="BB216" i="1" l="1"/>
  <c r="BB217" i="1" s="1"/>
  <c r="BC78" i="1"/>
  <c r="BU77" i="1"/>
  <c r="BT77" i="1" s="1"/>
  <c r="BD67" i="1"/>
  <c r="BD68" i="1" s="1"/>
  <c r="BD69" i="1" s="1"/>
  <c r="BD70" i="1" s="1"/>
  <c r="BD71" i="1" s="1"/>
  <c r="BU66" i="1"/>
  <c r="BT66" i="1" s="1"/>
  <c r="AF26" i="11"/>
  <c r="AC26" i="11"/>
  <c r="BC79" i="1" l="1"/>
  <c r="BC80" i="1" s="1"/>
  <c r="BC81" i="1" s="1"/>
  <c r="BC82" i="1" s="1"/>
  <c r="BU78" i="1"/>
  <c r="BT78" i="1" s="1"/>
  <c r="BB218" i="1"/>
  <c r="BB219" i="1" s="1"/>
  <c r="BB220" i="1" s="1"/>
  <c r="BD72" i="1"/>
  <c r="BD73" i="1" s="1"/>
  <c r="BD74" i="1" s="1"/>
  <c r="BU71" i="1"/>
  <c r="BT71" i="1" s="1"/>
  <c r="AH26" i="11"/>
  <c r="BB221" i="1" l="1"/>
  <c r="BC83" i="1"/>
  <c r="BC84" i="1" s="1"/>
  <c r="BC85" i="1" s="1"/>
  <c r="BC86" i="1" s="1"/>
  <c r="BU82" i="1"/>
  <c r="BT82" i="1" s="1"/>
  <c r="BD75" i="1"/>
  <c r="BD76" i="1" s="1"/>
  <c r="BD77" i="1" s="1"/>
  <c r="BD78" i="1" s="1"/>
  <c r="BD79" i="1" s="1"/>
  <c r="BU74" i="1"/>
  <c r="BT74" i="1" s="1"/>
  <c r="AF21" i="11"/>
  <c r="AD21" i="11"/>
  <c r="AI21" i="11" s="1"/>
  <c r="AC21" i="11"/>
  <c r="AH21" i="11" s="1"/>
  <c r="BC87" i="1" l="1"/>
  <c r="BU86" i="1"/>
  <c r="BT86" i="1" s="1"/>
  <c r="BB222" i="1"/>
  <c r="BB223" i="1" s="1"/>
  <c r="BD80" i="1"/>
  <c r="BU79" i="1"/>
  <c r="BT79" i="1" s="1"/>
  <c r="AD13" i="11"/>
  <c r="AI13" i="11" s="1"/>
  <c r="BB224" i="1" l="1"/>
  <c r="BB225" i="1" s="1"/>
  <c r="BC88" i="1"/>
  <c r="BU87" i="1"/>
  <c r="BT87" i="1" s="1"/>
  <c r="BD81" i="1"/>
  <c r="BU80" i="1"/>
  <c r="BT80" i="1" s="1"/>
  <c r="AF24" i="11"/>
  <c r="AD24" i="11"/>
  <c r="AI24" i="11" s="1"/>
  <c r="AC24" i="11"/>
  <c r="AH24" i="11" s="1"/>
  <c r="BC89" i="1" l="1"/>
  <c r="BC90" i="1" s="1"/>
  <c r="BU88" i="1"/>
  <c r="BT88" i="1" s="1"/>
  <c r="BB226" i="1"/>
  <c r="BB227" i="1" s="1"/>
  <c r="BD82" i="1"/>
  <c r="BD83" i="1" s="1"/>
  <c r="BU81" i="1"/>
  <c r="BT81" i="1" s="1"/>
  <c r="AD28" i="11"/>
  <c r="AI28" i="11" s="1"/>
  <c r="AC28" i="11"/>
  <c r="AH28" i="11" s="1"/>
  <c r="BB228" i="1" l="1"/>
  <c r="BC91" i="1"/>
  <c r="BU90" i="1"/>
  <c r="BT90" i="1" s="1"/>
  <c r="BD84" i="1"/>
  <c r="BU83" i="1"/>
  <c r="BT83" i="1" s="1"/>
  <c r="AF16" i="11"/>
  <c r="AD16" i="11"/>
  <c r="AI16" i="11" s="1"/>
  <c r="AC16" i="11"/>
  <c r="AH16" i="11" s="1"/>
  <c r="BC92" i="1" l="1"/>
  <c r="BU91" i="1"/>
  <c r="BT91" i="1" s="1"/>
  <c r="BB229" i="1"/>
  <c r="BB230" i="1" s="1"/>
  <c r="BD85" i="1"/>
  <c r="BU84" i="1"/>
  <c r="BT84" i="1" s="1"/>
  <c r="AC18" i="11"/>
  <c r="BB231" i="1" l="1"/>
  <c r="BC93" i="1"/>
  <c r="BU92" i="1"/>
  <c r="BT92" i="1" s="1"/>
  <c r="BD86" i="1"/>
  <c r="BD87" i="1" s="1"/>
  <c r="BD88" i="1" s="1"/>
  <c r="BD89" i="1" s="1"/>
  <c r="BU85" i="1"/>
  <c r="BT85" i="1" s="1"/>
  <c r="AH18" i="11"/>
  <c r="BC94" i="1" l="1"/>
  <c r="BC95" i="1" s="1"/>
  <c r="BU93" i="1"/>
  <c r="BT93" i="1" s="1"/>
  <c r="BB232" i="1"/>
  <c r="BD90" i="1"/>
  <c r="BD91" i="1" s="1"/>
  <c r="BD92" i="1" s="1"/>
  <c r="BD93" i="1" s="1"/>
  <c r="BD94" i="1" s="1"/>
  <c r="BU89" i="1"/>
  <c r="BT89" i="1" s="1"/>
  <c r="AD18" i="11"/>
  <c r="AI18" i="11" s="1"/>
  <c r="AE6" i="11"/>
  <c r="BB233" i="1" l="1"/>
  <c r="BB234" i="1" s="1"/>
  <c r="BC96" i="1"/>
  <c r="BC97" i="1" s="1"/>
  <c r="BC98" i="1" s="1"/>
  <c r="BU95" i="1"/>
  <c r="BT95" i="1" s="1"/>
  <c r="BD95" i="1"/>
  <c r="BD96" i="1" s="1"/>
  <c r="BU94" i="1"/>
  <c r="BT94" i="1" s="1"/>
  <c r="AF3" i="11"/>
  <c r="AD6" i="11"/>
  <c r="AI6" i="11" s="1"/>
  <c r="AE15" i="11"/>
  <c r="AG15" i="11" s="1"/>
  <c r="AJ15" i="11" s="1"/>
  <c r="AF10" i="11"/>
  <c r="AG10" i="11" s="1"/>
  <c r="AJ10" i="11" s="1"/>
  <c r="AC8" i="11"/>
  <c r="AH8" i="11" s="1"/>
  <c r="AE4" i="11"/>
  <c r="AE27" i="11"/>
  <c r="AG27" i="11" s="1"/>
  <c r="AJ27" i="11" s="1"/>
  <c r="AD5" i="11"/>
  <c r="AI5" i="11" s="1"/>
  <c r="AF13" i="11"/>
  <c r="AC7" i="11"/>
  <c r="AH7" i="11" s="1"/>
  <c r="BC99" i="1" l="1"/>
  <c r="BC100" i="1" s="1"/>
  <c r="BC101" i="1" s="1"/>
  <c r="BC102" i="1" s="1"/>
  <c r="BU98" i="1"/>
  <c r="BT98" i="1" s="1"/>
  <c r="BB235" i="1"/>
  <c r="BB236" i="1" s="1"/>
  <c r="BB237" i="1" s="1"/>
  <c r="BD97" i="1"/>
  <c r="BU96" i="1"/>
  <c r="BT96" i="1" s="1"/>
  <c r="AC10" i="11"/>
  <c r="AH10" i="11" s="1"/>
  <c r="AD19" i="11"/>
  <c r="AI19" i="11" s="1"/>
  <c r="AC22" i="11"/>
  <c r="AH22" i="11" s="1"/>
  <c r="AD4" i="11"/>
  <c r="AI4" i="11" s="1"/>
  <c r="AF7" i="11"/>
  <c r="AE8" i="11"/>
  <c r="AE11" i="11"/>
  <c r="AG11" i="11" s="1"/>
  <c r="AJ11" i="11" s="1"/>
  <c r="AD26" i="11"/>
  <c r="AI26" i="11" s="1"/>
  <c r="AC5" i="11"/>
  <c r="AH5" i="11" s="1"/>
  <c r="AF6" i="11"/>
  <c r="AG6" i="11" s="1"/>
  <c r="AJ6" i="11" s="1"/>
  <c r="AD15" i="11"/>
  <c r="AI15" i="11" s="1"/>
  <c r="AD10" i="11"/>
  <c r="AI10" i="11" s="1"/>
  <c r="AF5" i="11"/>
  <c r="AC3" i="11"/>
  <c r="AH3" i="11" s="1"/>
  <c r="AD11" i="11"/>
  <c r="AI11" i="11" s="1"/>
  <c r="AE7" i="11"/>
  <c r="AC4" i="11"/>
  <c r="AH4" i="11" s="1"/>
  <c r="AF14" i="11"/>
  <c r="AG14" i="11" s="1"/>
  <c r="AJ14" i="11" s="1"/>
  <c r="AF4" i="11"/>
  <c r="AG4" i="11" s="1"/>
  <c r="AJ4" i="11" s="1"/>
  <c r="AE19" i="11"/>
  <c r="AG19" i="11" s="1"/>
  <c r="AJ19" i="11" s="1"/>
  <c r="AD9" i="11"/>
  <c r="AD7" i="11"/>
  <c r="AI7" i="11" s="1"/>
  <c r="AF9" i="11"/>
  <c r="AC6" i="11"/>
  <c r="AH6" i="11" s="1"/>
  <c r="AF8" i="11"/>
  <c r="AE5" i="11"/>
  <c r="AD8" i="11"/>
  <c r="AI8" i="11" s="1"/>
  <c r="AD22" i="11"/>
  <c r="AI22" i="11" s="1"/>
  <c r="AD14" i="11"/>
  <c r="AI14" i="11" s="1"/>
  <c r="AD27" i="11"/>
  <c r="AI27" i="11" s="1"/>
  <c r="AC14" i="11"/>
  <c r="AH14" i="11" s="1"/>
  <c r="BB238" i="1" l="1"/>
  <c r="BC103" i="1"/>
  <c r="BC104" i="1" s="1"/>
  <c r="BU102" i="1"/>
  <c r="BT102" i="1" s="1"/>
  <c r="BD98" i="1"/>
  <c r="BD99" i="1" s="1"/>
  <c r="BU97" i="1"/>
  <c r="BT97" i="1" s="1"/>
  <c r="AG7" i="11"/>
  <c r="AJ7" i="11" s="1"/>
  <c r="AD23" i="11"/>
  <c r="AI23" i="11" s="1"/>
  <c r="AG5" i="11"/>
  <c r="AJ5" i="11" s="1"/>
  <c r="AG8" i="11"/>
  <c r="AJ8" i="11" s="1"/>
  <c r="AE23" i="11"/>
  <c r="AG23" i="11" s="1"/>
  <c r="AJ23" i="11" s="1"/>
  <c r="BC105" i="1" l="1"/>
  <c r="BU104" i="1"/>
  <c r="BT104" i="1" s="1"/>
  <c r="BB239" i="1"/>
  <c r="BB240" i="1" s="1"/>
  <c r="BD100" i="1"/>
  <c r="BU99" i="1"/>
  <c r="BT99" i="1" s="1"/>
  <c r="AF12" i="11"/>
  <c r="AD12" i="11"/>
  <c r="AI12" i="11" s="1"/>
  <c r="AC12" i="11"/>
  <c r="AH12" i="11" s="1"/>
  <c r="BB241" i="1" l="1"/>
  <c r="BC106" i="1"/>
  <c r="BU105" i="1"/>
  <c r="BT105" i="1" s="1"/>
  <c r="BD101" i="1"/>
  <c r="BU100" i="1"/>
  <c r="BT100" i="1" s="1"/>
  <c r="AI9" i="11"/>
  <c r="BC107" i="1" l="1"/>
  <c r="BU106" i="1"/>
  <c r="BT106" i="1" s="1"/>
  <c r="BB242" i="1"/>
  <c r="BB243" i="1" s="1"/>
  <c r="BD102" i="1"/>
  <c r="BD103" i="1" s="1"/>
  <c r="BU101" i="1"/>
  <c r="BT101" i="1" s="1"/>
  <c r="AC27" i="11"/>
  <c r="AH27" i="11" s="1"/>
  <c r="BB244" i="1" l="1"/>
  <c r="BC108" i="1"/>
  <c r="BC109" i="1" s="1"/>
  <c r="BU107" i="1"/>
  <c r="BT107" i="1" s="1"/>
  <c r="BD104" i="1"/>
  <c r="BD105" i="1" s="1"/>
  <c r="BD106" i="1" s="1"/>
  <c r="BD107" i="1" s="1"/>
  <c r="BD108" i="1" s="1"/>
  <c r="BU103" i="1"/>
  <c r="BT103" i="1" s="1"/>
  <c r="AC23" i="11"/>
  <c r="AH23" i="11" s="1"/>
  <c r="BC110" i="1" l="1"/>
  <c r="BC111" i="1" s="1"/>
  <c r="BC112" i="1" s="1"/>
  <c r="BU109" i="1"/>
  <c r="BT109" i="1" s="1"/>
  <c r="BB245" i="1"/>
  <c r="BB246" i="1" s="1"/>
  <c r="BB247" i="1" s="1"/>
  <c r="BD109" i="1"/>
  <c r="BD110" i="1" s="1"/>
  <c r="BU108" i="1"/>
  <c r="BT108" i="1" s="1"/>
  <c r="AE13" i="11"/>
  <c r="AG13" i="11" s="1"/>
  <c r="AJ13" i="11" s="1"/>
  <c r="AC13" i="11"/>
  <c r="AH13" i="11" s="1"/>
  <c r="BB248" i="1" l="1"/>
  <c r="BC113" i="1"/>
  <c r="BU112" i="1"/>
  <c r="BT112" i="1" s="1"/>
  <c r="BD111" i="1"/>
  <c r="BU110" i="1"/>
  <c r="BT110" i="1" s="1"/>
  <c r="AE9" i="11"/>
  <c r="AG9" i="11" s="1"/>
  <c r="AJ9" i="11" s="1"/>
  <c r="AC9" i="11"/>
  <c r="AH9" i="11" s="1"/>
  <c r="BC114" i="1" l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U113" i="1"/>
  <c r="BT113" i="1" s="1"/>
  <c r="BB249" i="1"/>
  <c r="BD112" i="1"/>
  <c r="BD113" i="1" s="1"/>
  <c r="BD114" i="1" s="1"/>
  <c r="BU111" i="1"/>
  <c r="BT111" i="1" s="1"/>
  <c r="AD17" i="11"/>
  <c r="AI17" i="11" s="1"/>
  <c r="BB250" i="1" l="1"/>
  <c r="BC125" i="1"/>
  <c r="BC126" i="1" s="1"/>
  <c r="BC127" i="1" s="1"/>
  <c r="BU124" i="1"/>
  <c r="BT124" i="1" s="1"/>
  <c r="BD115" i="1"/>
  <c r="BU114" i="1"/>
  <c r="BT114" i="1" s="1"/>
  <c r="AE25" i="11"/>
  <c r="AG25" i="11" s="1"/>
  <c r="AJ25" i="11" s="1"/>
  <c r="AC25" i="11"/>
  <c r="AH25" i="11" s="1"/>
  <c r="BC128" i="1" l="1"/>
  <c r="BC129" i="1" s="1"/>
  <c r="BC130" i="1" s="1"/>
  <c r="BU127" i="1"/>
  <c r="BT127" i="1" s="1"/>
  <c r="BB251" i="1"/>
  <c r="BB252" i="1" s="1"/>
  <c r="BD116" i="1"/>
  <c r="BU115" i="1"/>
  <c r="BT115" i="1" s="1"/>
  <c r="AC19" i="11"/>
  <c r="AH19" i="11" s="1"/>
  <c r="BB253" i="1" l="1"/>
  <c r="BC131" i="1"/>
  <c r="BT130" i="1"/>
  <c r="BD117" i="1"/>
  <c r="BU116" i="1"/>
  <c r="BT116" i="1" s="1"/>
  <c r="AE20" i="11"/>
  <c r="AG20" i="11" s="1"/>
  <c r="AJ20" i="11" s="1"/>
  <c r="AC20" i="11"/>
  <c r="AH20" i="11" s="1"/>
  <c r="AD20" i="11"/>
  <c r="AI20" i="11" s="1"/>
  <c r="BC132" i="1" l="1"/>
  <c r="BC133" i="1" s="1"/>
  <c r="BU131" i="1"/>
  <c r="BT131" i="1" s="1"/>
  <c r="BB254" i="1"/>
  <c r="BB255" i="1" s="1"/>
  <c r="BB256" i="1" s="1"/>
  <c r="BD118" i="1"/>
  <c r="BU117" i="1"/>
  <c r="BT117" i="1" s="1"/>
  <c r="AE22" i="11"/>
  <c r="AG22" i="11" s="1"/>
  <c r="AJ22" i="11" s="1"/>
  <c r="BB257" i="1" l="1"/>
  <c r="BB258" i="1" s="1"/>
  <c r="BC134" i="1"/>
  <c r="BU133" i="1"/>
  <c r="BT133" i="1" s="1"/>
  <c r="BD119" i="1"/>
  <c r="BU118" i="1"/>
  <c r="BT118" i="1" s="1"/>
  <c r="AE29" i="11"/>
  <c r="AG29" i="11" s="1"/>
  <c r="AJ29" i="11" s="1"/>
  <c r="AD29" i="11"/>
  <c r="AI29" i="11" s="1"/>
  <c r="AC29" i="11"/>
  <c r="AH29" i="11" s="1"/>
  <c r="BC135" i="1" l="1"/>
  <c r="BC136" i="1" s="1"/>
  <c r="BT134" i="1"/>
  <c r="BB259" i="1"/>
  <c r="BD120" i="1"/>
  <c r="BU119" i="1"/>
  <c r="BT119" i="1" s="1"/>
  <c r="AE26" i="11"/>
  <c r="AG26" i="11" s="1"/>
  <c r="AJ26" i="11" s="1"/>
  <c r="BB260" i="1" l="1"/>
  <c r="BC137" i="1"/>
  <c r="BU136" i="1"/>
  <c r="BT136" i="1" s="1"/>
  <c r="BD121" i="1"/>
  <c r="BU120" i="1"/>
  <c r="BT120" i="1" s="1"/>
  <c r="AE16" i="11"/>
  <c r="AG16" i="11" s="1"/>
  <c r="AJ16" i="11" s="1"/>
  <c r="BC138" i="1" l="1"/>
  <c r="BC139" i="1" s="1"/>
  <c r="BU137" i="1"/>
  <c r="BT137" i="1" s="1"/>
  <c r="BB261" i="1"/>
  <c r="BD122" i="1"/>
  <c r="BU121" i="1"/>
  <c r="BT121" i="1" s="1"/>
  <c r="AE21" i="11"/>
  <c r="AG21" i="11" s="1"/>
  <c r="AJ21" i="11" s="1"/>
  <c r="BB262" i="1" l="1"/>
  <c r="BB263" i="1" s="1"/>
  <c r="BC140" i="1"/>
  <c r="BU139" i="1"/>
  <c r="BT139" i="1" s="1"/>
  <c r="BD123" i="1"/>
  <c r="BU122" i="1"/>
  <c r="BT122" i="1" s="1"/>
  <c r="AE12" i="11"/>
  <c r="AG12" i="11" s="1"/>
  <c r="AJ12" i="11" s="1"/>
  <c r="BC141" i="1" l="1"/>
  <c r="BC142" i="1" s="1"/>
  <c r="BU140" i="1"/>
  <c r="BT140" i="1" s="1"/>
  <c r="BB264" i="1"/>
  <c r="BB265" i="1" s="1"/>
  <c r="BD124" i="1"/>
  <c r="BD125" i="1" s="1"/>
  <c r="BU123" i="1"/>
  <c r="BT123" i="1" s="1"/>
  <c r="AE28" i="11"/>
  <c r="BB266" i="1" l="1"/>
  <c r="BB267" i="1" s="1"/>
  <c r="BB268" i="1" s="1"/>
  <c r="BB269" i="1" s="1"/>
  <c r="BB270" i="1" s="1"/>
  <c r="BC143" i="1"/>
  <c r="BU142" i="1"/>
  <c r="BT142" i="1" s="1"/>
  <c r="BD126" i="1"/>
  <c r="BU125" i="1"/>
  <c r="BT125" i="1" s="1"/>
  <c r="AE24" i="11"/>
  <c r="AG24" i="11" s="1"/>
  <c r="AJ24" i="11" s="1"/>
  <c r="BC144" i="1" l="1"/>
  <c r="BC145" i="1" s="1"/>
  <c r="BU143" i="1"/>
  <c r="BT143" i="1" s="1"/>
  <c r="BB271" i="1"/>
  <c r="BB272" i="1" s="1"/>
  <c r="BB273" i="1" s="1"/>
  <c r="BB274" i="1" s="1"/>
  <c r="BB275" i="1" s="1"/>
  <c r="BD127" i="1"/>
  <c r="BD128" i="1" s="1"/>
  <c r="BU126" i="1"/>
  <c r="BT126" i="1" s="1"/>
  <c r="AC15" i="11"/>
  <c r="AH15" i="11" s="1"/>
  <c r="BB276" i="1" l="1"/>
  <c r="BB277" i="1" s="1"/>
  <c r="BC146" i="1"/>
  <c r="BC147" i="1" s="1"/>
  <c r="BU145" i="1"/>
  <c r="BT145" i="1" s="1"/>
  <c r="BD129" i="1"/>
  <c r="BU128" i="1"/>
  <c r="BT128" i="1" s="1"/>
  <c r="AF28" i="11"/>
  <c r="AG28" i="11" s="1"/>
  <c r="AJ28" i="11" s="1"/>
  <c r="AF18" i="11"/>
  <c r="AC17" i="11"/>
  <c r="AH17" i="11" s="1"/>
  <c r="AE18" i="11"/>
  <c r="AE17" i="11"/>
  <c r="AG17" i="11" s="1"/>
  <c r="AJ17" i="11" s="1"/>
  <c r="AE3" i="11"/>
  <c r="AG3" i="11" s="1"/>
  <c r="AJ3" i="11" s="1"/>
  <c r="AD3" i="11"/>
  <c r="AI3" i="11" s="1"/>
  <c r="BC148" i="1" l="1"/>
  <c r="BU147" i="1"/>
  <c r="BT147" i="1" s="1"/>
  <c r="BB278" i="1"/>
  <c r="BB279" i="1" s="1"/>
  <c r="BB280" i="1" s="1"/>
  <c r="BD130" i="1"/>
  <c r="BD131" i="1" s="1"/>
  <c r="BD132" i="1" s="1"/>
  <c r="BU129" i="1"/>
  <c r="BT129" i="1" s="1"/>
  <c r="AG18" i="11"/>
  <c r="AJ18" i="11" s="1"/>
  <c r="BB281" i="1" l="1"/>
  <c r="BB282" i="1" s="1"/>
  <c r="BB283" i="1" s="1"/>
  <c r="BC149" i="1"/>
  <c r="BC150" i="1" s="1"/>
  <c r="BC151" i="1" s="1"/>
  <c r="BC152" i="1" s="1"/>
  <c r="BC153" i="1" s="1"/>
  <c r="BC154" i="1" s="1"/>
  <c r="BU148" i="1"/>
  <c r="BT148" i="1" s="1"/>
  <c r="BD133" i="1"/>
  <c r="BD134" i="1" s="1"/>
  <c r="BD135" i="1" s="1"/>
  <c r="BU132" i="1"/>
  <c r="BT132" i="1" s="1"/>
  <c r="W2" i="8"/>
  <c r="BC155" i="1" l="1"/>
  <c r="BU154" i="1"/>
  <c r="BT154" i="1" s="1"/>
  <c r="BB284" i="1"/>
  <c r="BB285" i="1" s="1"/>
  <c r="BD136" i="1"/>
  <c r="BD137" i="1" s="1"/>
  <c r="BD138" i="1" s="1"/>
  <c r="BT135" i="1"/>
  <c r="AS3" i="11" a="1"/>
  <c r="AS3" i="11" s="1"/>
  <c r="AR3" i="11" a="1"/>
  <c r="AR3" i="11" s="1"/>
  <c r="AP3" i="11" a="1"/>
  <c r="AP3" i="11" s="1"/>
  <c r="AT3" i="11" a="1"/>
  <c r="AT3" i="11" s="1"/>
  <c r="AO3" i="11" a="1"/>
  <c r="AO3" i="11" s="1"/>
  <c r="AQ3" i="11" a="1"/>
  <c r="AQ3" i="11" s="1"/>
  <c r="BB286" i="1" l="1"/>
  <c r="BB287" i="1" s="1"/>
  <c r="BB288" i="1" s="1"/>
  <c r="BC156" i="1"/>
  <c r="BC157" i="1" s="1"/>
  <c r="BC158" i="1" s="1"/>
  <c r="BU155" i="1"/>
  <c r="BT155" i="1" s="1"/>
  <c r="BD139" i="1"/>
  <c r="BD140" i="1" s="1"/>
  <c r="BD141" i="1" s="1"/>
  <c r="BU138" i="1"/>
  <c r="BT138" i="1" s="1"/>
  <c r="BC159" i="1" l="1"/>
  <c r="BC160" i="1" s="1"/>
  <c r="BC161" i="1" s="1"/>
  <c r="BU158" i="1"/>
  <c r="BT158" i="1" s="1"/>
  <c r="BB289" i="1"/>
  <c r="BB290" i="1" s="1"/>
  <c r="BB291" i="1" s="1"/>
  <c r="BD142" i="1"/>
  <c r="BD143" i="1" s="1"/>
  <c r="BD144" i="1" s="1"/>
  <c r="BU141" i="1"/>
  <c r="BT141" i="1" s="1"/>
  <c r="BB292" i="1" l="1"/>
  <c r="BC162" i="1"/>
  <c r="BC163" i="1" s="1"/>
  <c r="BU161" i="1"/>
  <c r="BT161" i="1" s="1"/>
  <c r="BD145" i="1"/>
  <c r="BD146" i="1" s="1"/>
  <c r="BU144" i="1"/>
  <c r="BT144" i="1" s="1"/>
  <c r="BC164" i="1" l="1"/>
  <c r="BC165" i="1" s="1"/>
  <c r="BU163" i="1"/>
  <c r="BT163" i="1" s="1"/>
  <c r="BB293" i="1"/>
  <c r="BD147" i="1"/>
  <c r="BD148" i="1" s="1"/>
  <c r="BD149" i="1" s="1"/>
  <c r="BU146" i="1"/>
  <c r="BT146" i="1" s="1"/>
  <c r="BB294" i="1" l="1"/>
  <c r="BC166" i="1"/>
  <c r="BC167" i="1" s="1"/>
  <c r="BU165" i="1"/>
  <c r="BT165" i="1" s="1"/>
  <c r="BD150" i="1"/>
  <c r="BU149" i="1"/>
  <c r="BT149" i="1" s="1"/>
  <c r="BC168" i="1" l="1"/>
  <c r="BU167" i="1"/>
  <c r="BT167" i="1" s="1"/>
  <c r="BB295" i="1"/>
  <c r="BB296" i="1" s="1"/>
  <c r="BB297" i="1" s="1"/>
  <c r="BB298" i="1" s="1"/>
  <c r="BB299" i="1" s="1"/>
  <c r="BB300" i="1" s="1"/>
  <c r="BD151" i="1"/>
  <c r="BU150" i="1"/>
  <c r="BT150" i="1" s="1"/>
  <c r="BB301" i="1" l="1"/>
  <c r="BB302" i="1" s="1"/>
  <c r="BC169" i="1"/>
  <c r="BC170" i="1" s="1"/>
  <c r="BC171" i="1" s="1"/>
  <c r="BU168" i="1"/>
  <c r="BT168" i="1" s="1"/>
  <c r="BD152" i="1"/>
  <c r="BU151" i="1"/>
  <c r="BT151" i="1" s="1"/>
  <c r="BC172" i="1" l="1"/>
  <c r="BC173" i="1" s="1"/>
  <c r="BC174" i="1" s="1"/>
  <c r="BU171" i="1"/>
  <c r="BT171" i="1" s="1"/>
  <c r="BB303" i="1"/>
  <c r="BB304" i="1" s="1"/>
  <c r="BB305" i="1" s="1"/>
  <c r="BD153" i="1"/>
  <c r="BU152" i="1"/>
  <c r="BT152" i="1" s="1"/>
  <c r="BB306" i="1" l="1"/>
  <c r="BB307" i="1" s="1"/>
  <c r="BC175" i="1"/>
  <c r="BU174" i="1"/>
  <c r="BT174" i="1" s="1"/>
  <c r="BD154" i="1"/>
  <c r="BD155" i="1" s="1"/>
  <c r="BD156" i="1" s="1"/>
  <c r="BU153" i="1"/>
  <c r="BT153" i="1" s="1"/>
  <c r="BC176" i="1" l="1"/>
  <c r="BC177" i="1" s="1"/>
  <c r="BC178" i="1" s="1"/>
  <c r="BU175" i="1"/>
  <c r="BT175" i="1" s="1"/>
  <c r="BB308" i="1"/>
  <c r="BD157" i="1"/>
  <c r="BU156" i="1"/>
  <c r="BT156" i="1" s="1"/>
  <c r="BB309" i="1" l="1"/>
  <c r="BB310" i="1" s="1"/>
  <c r="BC179" i="1"/>
  <c r="BC180" i="1" s="1"/>
  <c r="BC181" i="1" s="1"/>
  <c r="BU178" i="1"/>
  <c r="BT178" i="1" s="1"/>
  <c r="BD158" i="1"/>
  <c r="BD159" i="1" s="1"/>
  <c r="BU157" i="1"/>
  <c r="BT157" i="1" s="1"/>
  <c r="BC182" i="1" l="1"/>
  <c r="BC183" i="1" s="1"/>
  <c r="BC184" i="1" s="1"/>
  <c r="BU181" i="1"/>
  <c r="BT181" i="1" s="1"/>
  <c r="BB311" i="1"/>
  <c r="BD160" i="1"/>
  <c r="BU159" i="1"/>
  <c r="BT159" i="1" s="1"/>
  <c r="BB312" i="1" l="1"/>
  <c r="BB313" i="1" s="1"/>
  <c r="BC185" i="1"/>
  <c r="BC186" i="1" s="1"/>
  <c r="BU184" i="1"/>
  <c r="BT184" i="1" s="1"/>
  <c r="BD161" i="1"/>
  <c r="BD162" i="1" s="1"/>
  <c r="BU160" i="1"/>
  <c r="BT160" i="1" s="1"/>
  <c r="BC187" i="1" l="1"/>
  <c r="BC188" i="1" s="1"/>
  <c r="BU186" i="1"/>
  <c r="BT186" i="1" s="1"/>
  <c r="BB314" i="1"/>
  <c r="BB315" i="1" s="1"/>
  <c r="BD163" i="1"/>
  <c r="BD164" i="1" s="1"/>
  <c r="BU164" i="1" s="1"/>
  <c r="BT164" i="1" s="1"/>
  <c r="BU162" i="1"/>
  <c r="BT162" i="1" s="1"/>
  <c r="BB316" i="1" l="1"/>
  <c r="BC189" i="1"/>
  <c r="BU188" i="1"/>
  <c r="BT188" i="1" s="1"/>
  <c r="BD165" i="1"/>
  <c r="BD166" i="1" s="1"/>
  <c r="BC190" i="1" l="1"/>
  <c r="BU189" i="1"/>
  <c r="BT189" i="1" s="1"/>
  <c r="BB317" i="1"/>
  <c r="BB318" i="1" s="1"/>
  <c r="BD167" i="1"/>
  <c r="BD168" i="1" s="1"/>
  <c r="BD169" i="1" s="1"/>
  <c r="BU166" i="1"/>
  <c r="BT166" i="1" s="1"/>
  <c r="BB319" i="1" l="1"/>
  <c r="BC191" i="1"/>
  <c r="BU190" i="1"/>
  <c r="BT190" i="1" s="1"/>
  <c r="BD170" i="1"/>
  <c r="BU169" i="1"/>
  <c r="BT169" i="1" s="1"/>
  <c r="BC192" i="1" l="1"/>
  <c r="BC193" i="1" s="1"/>
  <c r="BU191" i="1"/>
  <c r="BT191" i="1" s="1"/>
  <c r="BB320" i="1"/>
  <c r="BB321" i="1" s="1"/>
  <c r="BD171" i="1"/>
  <c r="BD172" i="1" s="1"/>
  <c r="BU170" i="1"/>
  <c r="BT170" i="1" s="1"/>
  <c r="BB322" i="1" l="1"/>
  <c r="BB323" i="1" s="1"/>
  <c r="BB324" i="1" s="1"/>
  <c r="BC194" i="1"/>
  <c r="BU193" i="1"/>
  <c r="BT193" i="1" s="1"/>
  <c r="BD173" i="1"/>
  <c r="BU172" i="1"/>
  <c r="BT172" i="1" s="1"/>
  <c r="BC195" i="1" l="1"/>
  <c r="BC196" i="1" s="1"/>
  <c r="BC197" i="1" s="1"/>
  <c r="BU194" i="1"/>
  <c r="BT194" i="1" s="1"/>
  <c r="BB325" i="1"/>
  <c r="BB326" i="1" s="1"/>
  <c r="BB327" i="1" s="1"/>
  <c r="BD174" i="1"/>
  <c r="BD175" i="1" s="1"/>
  <c r="BD176" i="1" s="1"/>
  <c r="BU173" i="1"/>
  <c r="BT173" i="1" s="1"/>
  <c r="BB328" i="1" l="1"/>
  <c r="BC198" i="1"/>
  <c r="BU197" i="1"/>
  <c r="BT197" i="1" s="1"/>
  <c r="BD177" i="1"/>
  <c r="BU176" i="1"/>
  <c r="BT176" i="1" s="1"/>
  <c r="BT198" i="1" l="1"/>
  <c r="BC199" i="1"/>
  <c r="BC200" i="1" s="1"/>
  <c r="BC201" i="1" s="1"/>
  <c r="BC202" i="1" s="1"/>
  <c r="BC203" i="1" s="1"/>
  <c r="BC204" i="1" s="1"/>
  <c r="BC205" i="1" s="1"/>
  <c r="BC206" i="1" s="1"/>
  <c r="BC207" i="1" s="1"/>
  <c r="BB329" i="1"/>
  <c r="BB330" i="1" s="1"/>
  <c r="BD178" i="1"/>
  <c r="BD179" i="1" s="1"/>
  <c r="BD180" i="1" s="1"/>
  <c r="BU177" i="1"/>
  <c r="BT177" i="1" s="1"/>
  <c r="BB331" i="1" l="1"/>
  <c r="BC208" i="1"/>
  <c r="BU207" i="1"/>
  <c r="BT207" i="1" s="1"/>
  <c r="BD181" i="1"/>
  <c r="BD182" i="1" s="1"/>
  <c r="BU180" i="1"/>
  <c r="BT180" i="1" s="1"/>
  <c r="BC209" i="1" l="1"/>
  <c r="BU208" i="1"/>
  <c r="BT208" i="1" s="1"/>
  <c r="BB332" i="1"/>
  <c r="BB333" i="1" s="1"/>
  <c r="BD183" i="1"/>
  <c r="BU182" i="1"/>
  <c r="BT182" i="1" s="1"/>
  <c r="BB334" i="1" l="1"/>
  <c r="BC210" i="1"/>
  <c r="BC211" i="1" s="1"/>
  <c r="BU209" i="1"/>
  <c r="BT209" i="1" s="1"/>
  <c r="BD184" i="1"/>
  <c r="BD185" i="1" s="1"/>
  <c r="BU183" i="1"/>
  <c r="BT183" i="1" s="1"/>
  <c r="BC212" i="1" l="1"/>
  <c r="BC213" i="1" s="1"/>
  <c r="BC214" i="1" s="1"/>
  <c r="BU211" i="1"/>
  <c r="BT211" i="1" s="1"/>
  <c r="BB335" i="1"/>
  <c r="BB336" i="1" s="1"/>
  <c r="BD186" i="1"/>
  <c r="BD187" i="1" s="1"/>
  <c r="BU185" i="1"/>
  <c r="BT185" i="1" s="1"/>
  <c r="BB337" i="1" l="1"/>
  <c r="BC215" i="1"/>
  <c r="BU214" i="1"/>
  <c r="BT214" i="1" s="1"/>
  <c r="BD188" i="1"/>
  <c r="BD189" i="1" s="1"/>
  <c r="BD190" i="1" s="1"/>
  <c r="BD191" i="1" s="1"/>
  <c r="BD192" i="1" s="1"/>
  <c r="BU187" i="1"/>
  <c r="BT187" i="1" s="1"/>
  <c r="BU215" i="1" l="1"/>
  <c r="BT215" i="1" s="1"/>
  <c r="BC216" i="1"/>
  <c r="BC217" i="1" s="1"/>
  <c r="BB338" i="1"/>
  <c r="BD193" i="1"/>
  <c r="BD194" i="1" s="1"/>
  <c r="BD195" i="1" s="1"/>
  <c r="BU192" i="1"/>
  <c r="BT192" i="1" s="1"/>
  <c r="BB339" i="1" l="1"/>
  <c r="BB340" i="1" s="1"/>
  <c r="BB341" i="1" s="1"/>
  <c r="BB342" i="1" s="1"/>
  <c r="BU217" i="1"/>
  <c r="BT217" i="1" s="1"/>
  <c r="BC218" i="1"/>
  <c r="BC219" i="1" s="1"/>
  <c r="BC220" i="1" s="1"/>
  <c r="BU195" i="1"/>
  <c r="BT195" i="1" s="1"/>
  <c r="BD196" i="1"/>
  <c r="BC221" i="1" l="1"/>
  <c r="BU220" i="1"/>
  <c r="BT220" i="1" s="1"/>
  <c r="BB343" i="1"/>
  <c r="BD197" i="1"/>
  <c r="BD198" i="1" s="1"/>
  <c r="BD199" i="1" s="1"/>
  <c r="BU196" i="1"/>
  <c r="BT196" i="1" s="1"/>
  <c r="BB344" i="1" l="1"/>
  <c r="BB345" i="1" s="1"/>
  <c r="BU221" i="1"/>
  <c r="BT221" i="1" s="1"/>
  <c r="BC222" i="1"/>
  <c r="BC223" i="1" s="1"/>
  <c r="BD200" i="1"/>
  <c r="BU199" i="1"/>
  <c r="BT199" i="1" s="1"/>
  <c r="BU223" i="1" l="1"/>
  <c r="BT223" i="1" s="1"/>
  <c r="BC224" i="1"/>
  <c r="BC225" i="1" s="1"/>
  <c r="BB346" i="1"/>
  <c r="BU200" i="1"/>
  <c r="BT200" i="1" s="1"/>
  <c r="BD201" i="1"/>
  <c r="BB347" i="1" l="1"/>
  <c r="BB348" i="1" s="1"/>
  <c r="BC226" i="1"/>
  <c r="BC227" i="1" s="1"/>
  <c r="BU225" i="1"/>
  <c r="BT225" i="1" s="1"/>
  <c r="BU201" i="1"/>
  <c r="BT201" i="1" s="1"/>
  <c r="BD202" i="1"/>
  <c r="BC228" i="1" l="1"/>
  <c r="BU227" i="1"/>
  <c r="BT227" i="1" s="1"/>
  <c r="BB349" i="1"/>
  <c r="BB350" i="1" s="1"/>
  <c r="BB351" i="1" s="1"/>
  <c r="BU202" i="1"/>
  <c r="BT202" i="1" s="1"/>
  <c r="BD203" i="1"/>
  <c r="BB352" i="1" l="1"/>
  <c r="BB353" i="1" s="1"/>
  <c r="BB354" i="1" s="1"/>
  <c r="BB355" i="1" s="1"/>
  <c r="BC229" i="1"/>
  <c r="BC230" i="1" s="1"/>
  <c r="BU228" i="1"/>
  <c r="BT228" i="1" s="1"/>
  <c r="BU203" i="1"/>
  <c r="BT203" i="1" s="1"/>
  <c r="BD204" i="1"/>
  <c r="BU230" i="1" l="1"/>
  <c r="BT230" i="1" s="1"/>
  <c r="BC231" i="1"/>
  <c r="BB356" i="1"/>
  <c r="BU204" i="1"/>
  <c r="BT204" i="1" s="1"/>
  <c r="BD205" i="1"/>
  <c r="BB357" i="1" l="1"/>
  <c r="BB358" i="1" s="1"/>
  <c r="BB359" i="1" s="1"/>
  <c r="BC232" i="1"/>
  <c r="BU231" i="1"/>
  <c r="BT231" i="1" s="1"/>
  <c r="BU205" i="1"/>
  <c r="BT205" i="1" s="1"/>
  <c r="BD206" i="1"/>
  <c r="BC233" i="1" l="1"/>
  <c r="BC234" i="1" s="1"/>
  <c r="BU232" i="1"/>
  <c r="BT232" i="1" s="1"/>
  <c r="BB360" i="1"/>
  <c r="BB361" i="1" s="1"/>
  <c r="BU206" i="1"/>
  <c r="BT206" i="1" s="1"/>
  <c r="BD207" i="1"/>
  <c r="BD208" i="1" s="1"/>
  <c r="BD209" i="1" s="1"/>
  <c r="BD210" i="1" s="1"/>
  <c r="BB362" i="1" l="1"/>
  <c r="BC235" i="1"/>
  <c r="BC236" i="1" s="1"/>
  <c r="BC237" i="1" s="1"/>
  <c r="BU234" i="1"/>
  <c r="BT234" i="1" s="1"/>
  <c r="BU210" i="1"/>
  <c r="BT210" i="1" s="1"/>
  <c r="BD211" i="1"/>
  <c r="BD212" i="1" s="1"/>
  <c r="BC238" i="1" l="1"/>
  <c r="BU237" i="1"/>
  <c r="BT237" i="1" s="1"/>
  <c r="BB363" i="1"/>
  <c r="BD213" i="1"/>
  <c r="BU212" i="1"/>
  <c r="BT212" i="1" s="1"/>
  <c r="BB364" i="1" l="1"/>
  <c r="BC239" i="1"/>
  <c r="BC240" i="1" s="1"/>
  <c r="BU238" i="1"/>
  <c r="BT238" i="1" s="1"/>
  <c r="BU213" i="1"/>
  <c r="BT213" i="1" s="1"/>
  <c r="BD214" i="1"/>
  <c r="BD215" i="1" s="1"/>
  <c r="BD216" i="1" s="1"/>
  <c r="BU240" i="1" l="1"/>
  <c r="BT240" i="1" s="1"/>
  <c r="BC241" i="1"/>
  <c r="BB365" i="1"/>
  <c r="BD217" i="1"/>
  <c r="BD218" i="1" s="1"/>
  <c r="BU216" i="1"/>
  <c r="BT216" i="1" s="1"/>
  <c r="BB366" i="1" l="1"/>
  <c r="BC242" i="1"/>
  <c r="BC243" i="1" s="1"/>
  <c r="BU241" i="1"/>
  <c r="BT241" i="1" s="1"/>
  <c r="BD219" i="1"/>
  <c r="BU218" i="1"/>
  <c r="BT218" i="1" s="1"/>
  <c r="BC244" i="1" l="1"/>
  <c r="BU243" i="1"/>
  <c r="BT243" i="1" s="1"/>
  <c r="BB367" i="1"/>
  <c r="BU219" i="1"/>
  <c r="BT219" i="1" s="1"/>
  <c r="BD220" i="1"/>
  <c r="BD221" i="1" s="1"/>
  <c r="BD222" i="1" s="1"/>
  <c r="BB368" i="1" l="1"/>
  <c r="BB369" i="1" s="1"/>
  <c r="BB370" i="1" s="1"/>
  <c r="BB371" i="1" s="1"/>
  <c r="BC245" i="1"/>
  <c r="BC246" i="1" s="1"/>
  <c r="BC247" i="1" s="1"/>
  <c r="BU244" i="1"/>
  <c r="BT244" i="1" s="1"/>
  <c r="BU222" i="1"/>
  <c r="BT222" i="1" s="1"/>
  <c r="BD223" i="1"/>
  <c r="BD224" i="1" s="1"/>
  <c r="BC248" i="1" l="1"/>
  <c r="BU247" i="1"/>
  <c r="BT247" i="1" s="1"/>
  <c r="BB372" i="1"/>
  <c r="BB373" i="1" s="1"/>
  <c r="BU224" i="1"/>
  <c r="BT224" i="1" s="1"/>
  <c r="BD225" i="1"/>
  <c r="BD226" i="1" s="1"/>
  <c r="BB374" i="1" l="1"/>
  <c r="BU248" i="1"/>
  <c r="BT248" i="1" s="1"/>
  <c r="BC249" i="1"/>
  <c r="BU226" i="1"/>
  <c r="BT226" i="1" s="1"/>
  <c r="BD227" i="1"/>
  <c r="BD228" i="1" s="1"/>
  <c r="BD229" i="1" s="1"/>
  <c r="BC250" i="1" l="1"/>
  <c r="BU249" i="1"/>
  <c r="BT249" i="1" s="1"/>
  <c r="BB375" i="1"/>
  <c r="BB376" i="1" s="1"/>
  <c r="BU229" i="1"/>
  <c r="BT229" i="1" s="1"/>
  <c r="BD230" i="1"/>
  <c r="BD231" i="1" s="1"/>
  <c r="BD232" i="1" s="1"/>
  <c r="BD233" i="1" s="1"/>
  <c r="BB377" i="1" l="1"/>
  <c r="BB378" i="1" s="1"/>
  <c r="BC251" i="1"/>
  <c r="BC252" i="1" s="1"/>
  <c r="BU250" i="1"/>
  <c r="BT250" i="1" s="1"/>
  <c r="BU233" i="1"/>
  <c r="BT233" i="1" s="1"/>
  <c r="BD234" i="1"/>
  <c r="BD235" i="1" s="1"/>
  <c r="BC253" i="1" l="1"/>
  <c r="BU252" i="1"/>
  <c r="BT252" i="1" s="1"/>
  <c r="BB379" i="1"/>
  <c r="BB380" i="1" s="1"/>
  <c r="BB381" i="1" s="1"/>
  <c r="BD236" i="1"/>
  <c r="BU235" i="1"/>
  <c r="BT235" i="1" s="1"/>
  <c r="BB382" i="1" l="1"/>
  <c r="BB383" i="1" s="1"/>
  <c r="BB384" i="1" s="1"/>
  <c r="BC254" i="1"/>
  <c r="BC255" i="1" s="1"/>
  <c r="BC256" i="1" s="1"/>
  <c r="BU253" i="1"/>
  <c r="BT253" i="1" s="1"/>
  <c r="BU236" i="1"/>
  <c r="BT236" i="1" s="1"/>
  <c r="BD237" i="1"/>
  <c r="BD238" i="1" s="1"/>
  <c r="BD239" i="1" s="1"/>
  <c r="BC257" i="1" l="1"/>
  <c r="BC258" i="1" s="1"/>
  <c r="BU256" i="1"/>
  <c r="BT256" i="1" s="1"/>
  <c r="BB385" i="1"/>
  <c r="BB386" i="1" s="1"/>
  <c r="BB387" i="1" s="1"/>
  <c r="BD240" i="1"/>
  <c r="BD241" i="1" s="1"/>
  <c r="BD242" i="1" s="1"/>
  <c r="BU239" i="1"/>
  <c r="BT239" i="1" s="1"/>
  <c r="BB388" i="1" l="1"/>
  <c r="BB389" i="1" s="1"/>
  <c r="BU258" i="1"/>
  <c r="BT258" i="1" s="1"/>
  <c r="BC259" i="1"/>
  <c r="BD243" i="1"/>
  <c r="BD244" i="1" s="1"/>
  <c r="BD245" i="1" s="1"/>
  <c r="BU242" i="1"/>
  <c r="BT242" i="1" s="1"/>
  <c r="BC260" i="1" l="1"/>
  <c r="BU259" i="1"/>
  <c r="BT259" i="1" s="1"/>
  <c r="BB390" i="1"/>
  <c r="BB391" i="1" s="1"/>
  <c r="BD246" i="1"/>
  <c r="BU245" i="1"/>
  <c r="BT245" i="1" s="1"/>
  <c r="BB392" i="1" l="1"/>
  <c r="BC261" i="1"/>
  <c r="BU260" i="1"/>
  <c r="BT260" i="1" s="1"/>
  <c r="BD247" i="1"/>
  <c r="BD248" i="1" s="1"/>
  <c r="BD249" i="1" s="1"/>
  <c r="BD250" i="1" s="1"/>
  <c r="BD251" i="1" s="1"/>
  <c r="BU246" i="1"/>
  <c r="BT246" i="1" s="1"/>
  <c r="BC262" i="1" l="1"/>
  <c r="BC263" i="1" s="1"/>
  <c r="BU261" i="1"/>
  <c r="BT261" i="1" s="1"/>
  <c r="BB393" i="1"/>
  <c r="BB394" i="1" s="1"/>
  <c r="BD252" i="1"/>
  <c r="BD253" i="1" s="1"/>
  <c r="BD254" i="1" s="1"/>
  <c r="BU251" i="1"/>
  <c r="BT251" i="1" s="1"/>
  <c r="BB395" i="1" l="1"/>
  <c r="BC264" i="1"/>
  <c r="BC265" i="1" s="1"/>
  <c r="BU263" i="1"/>
  <c r="BT263" i="1" s="1"/>
  <c r="BD255" i="1"/>
  <c r="BU254" i="1"/>
  <c r="BT254" i="1" s="1"/>
  <c r="BU265" i="1" l="1"/>
  <c r="BT265" i="1" s="1"/>
  <c r="BC266" i="1"/>
  <c r="BC267" i="1" s="1"/>
  <c r="BC268" i="1" s="1"/>
  <c r="BC269" i="1" s="1"/>
  <c r="BC270" i="1" s="1"/>
  <c r="BB396" i="1"/>
  <c r="BD256" i="1"/>
  <c r="BD257" i="1" s="1"/>
  <c r="BU255" i="1"/>
  <c r="BT255" i="1" s="1"/>
  <c r="BB397" i="1" l="1"/>
  <c r="BC271" i="1"/>
  <c r="BC272" i="1" s="1"/>
  <c r="BC273" i="1" s="1"/>
  <c r="BC274" i="1" s="1"/>
  <c r="BC275" i="1" s="1"/>
  <c r="BU270" i="1"/>
  <c r="BT270" i="1" s="1"/>
  <c r="BD258" i="1"/>
  <c r="BD259" i="1" s="1"/>
  <c r="BD260" i="1" s="1"/>
  <c r="BD261" i="1" s="1"/>
  <c r="BD262" i="1" s="1"/>
  <c r="BU257" i="1"/>
  <c r="BT257" i="1" s="1"/>
  <c r="BC276" i="1" l="1"/>
  <c r="BC277" i="1" s="1"/>
  <c r="BU275" i="1"/>
  <c r="BT275" i="1" s="1"/>
  <c r="BB398" i="1"/>
  <c r="BB399" i="1" s="1"/>
  <c r="BD263" i="1"/>
  <c r="BD264" i="1" s="1"/>
  <c r="BU262" i="1"/>
  <c r="BT262" i="1" s="1"/>
  <c r="BB400" i="1" l="1"/>
  <c r="BC278" i="1"/>
  <c r="BC279" i="1" s="1"/>
  <c r="BC280" i="1" s="1"/>
  <c r="BU277" i="1"/>
  <c r="BT277" i="1" s="1"/>
  <c r="BD265" i="1"/>
  <c r="BD266" i="1" s="1"/>
  <c r="BU264" i="1"/>
  <c r="BT264" i="1" s="1"/>
  <c r="BC281" i="1" l="1"/>
  <c r="BC282" i="1" s="1"/>
  <c r="BC283" i="1" s="1"/>
  <c r="BU280" i="1"/>
  <c r="BT280" i="1" s="1"/>
  <c r="BB401" i="1"/>
  <c r="BB402" i="1" s="1"/>
  <c r="BD267" i="1"/>
  <c r="BU266" i="1"/>
  <c r="BT266" i="1" s="1"/>
  <c r="BB403" i="1" l="1"/>
  <c r="BC284" i="1"/>
  <c r="BC285" i="1" s="1"/>
  <c r="BU283" i="1"/>
  <c r="BT283" i="1" s="1"/>
  <c r="BD268" i="1"/>
  <c r="BU267" i="1"/>
  <c r="BT267" i="1" s="1"/>
  <c r="BC286" i="1" l="1"/>
  <c r="BC287" i="1" s="1"/>
  <c r="BC288" i="1" s="1"/>
  <c r="BU285" i="1"/>
  <c r="BT285" i="1" s="1"/>
  <c r="BB404" i="1"/>
  <c r="BD269" i="1"/>
  <c r="BU268" i="1"/>
  <c r="BT268" i="1" s="1"/>
  <c r="BB405" i="1" l="1"/>
  <c r="BB406" i="1" s="1"/>
  <c r="BC289" i="1"/>
  <c r="BC290" i="1" s="1"/>
  <c r="BC291" i="1" s="1"/>
  <c r="BU288" i="1"/>
  <c r="BT288" i="1" s="1"/>
  <c r="BU269" i="1"/>
  <c r="BT269" i="1" s="1"/>
  <c r="BD270" i="1"/>
  <c r="BD271" i="1" s="1"/>
  <c r="BC292" i="1" l="1"/>
  <c r="BU291" i="1"/>
  <c r="BT291" i="1" s="1"/>
  <c r="BB407" i="1"/>
  <c r="BD272" i="1"/>
  <c r="BU271" i="1"/>
  <c r="BT271" i="1" s="1"/>
  <c r="BB408" i="1" l="1"/>
  <c r="BB409" i="1" s="1"/>
  <c r="BC293" i="1"/>
  <c r="BU292" i="1"/>
  <c r="BT292" i="1" s="1"/>
  <c r="BU272" i="1"/>
  <c r="BT272" i="1" s="1"/>
  <c r="BD273" i="1"/>
  <c r="BC294" i="1" l="1"/>
  <c r="BU293" i="1"/>
  <c r="BT293" i="1" s="1"/>
  <c r="BB410" i="1"/>
  <c r="BD274" i="1"/>
  <c r="BU273" i="1"/>
  <c r="BT273" i="1" s="1"/>
  <c r="BB411" i="1" l="1"/>
  <c r="BB412" i="1" s="1"/>
  <c r="BB413" i="1" s="1"/>
  <c r="BB414" i="1" s="1"/>
  <c r="BB415" i="1" s="1"/>
  <c r="BB416" i="1" s="1"/>
  <c r="BB417" i="1" s="1"/>
  <c r="BB418" i="1" s="1"/>
  <c r="BC295" i="1"/>
  <c r="BC296" i="1" s="1"/>
  <c r="BC297" i="1" s="1"/>
  <c r="BC298" i="1" s="1"/>
  <c r="BC299" i="1" s="1"/>
  <c r="BC300" i="1" s="1"/>
  <c r="BU294" i="1"/>
  <c r="BT294" i="1" s="1"/>
  <c r="BD275" i="1"/>
  <c r="BD276" i="1" s="1"/>
  <c r="BU274" i="1"/>
  <c r="BT274" i="1" s="1"/>
  <c r="BC301" i="1" l="1"/>
  <c r="BC302" i="1" s="1"/>
  <c r="BU300" i="1"/>
  <c r="BT300" i="1" s="1"/>
  <c r="BB419" i="1"/>
  <c r="BB420" i="1" s="1"/>
  <c r="BB421" i="1" s="1"/>
  <c r="BB422" i="1" s="1"/>
  <c r="BB423" i="1" s="1"/>
  <c r="BB424" i="1" s="1"/>
  <c r="BB425" i="1" s="1"/>
  <c r="BB426" i="1" s="1"/>
  <c r="BB427" i="1" s="1"/>
  <c r="BB428" i="1" s="1"/>
  <c r="BD277" i="1"/>
  <c r="BD278" i="1" s="1"/>
  <c r="BU276" i="1"/>
  <c r="BT276" i="1" s="1"/>
  <c r="BB429" i="1" l="1"/>
  <c r="BC303" i="1"/>
  <c r="BC304" i="1" s="1"/>
  <c r="BC305" i="1" s="1"/>
  <c r="BU302" i="1"/>
  <c r="BT302" i="1" s="1"/>
  <c r="BD279" i="1"/>
  <c r="BU278" i="1"/>
  <c r="BT278" i="1" s="1"/>
  <c r="BC306" i="1" l="1"/>
  <c r="BC307" i="1" s="1"/>
  <c r="BU305" i="1"/>
  <c r="BT305" i="1" s="1"/>
  <c r="BB430" i="1"/>
  <c r="BD280" i="1"/>
  <c r="BD281" i="1" s="1"/>
  <c r="BU279" i="1"/>
  <c r="BT279" i="1" s="1"/>
  <c r="BB431" i="1" l="1"/>
  <c r="BC308" i="1"/>
  <c r="BU307" i="1"/>
  <c r="BT307" i="1" s="1"/>
  <c r="BD282" i="1"/>
  <c r="BU281" i="1"/>
  <c r="BT281" i="1" s="1"/>
  <c r="BC309" i="1" l="1"/>
  <c r="BC310" i="1" s="1"/>
  <c r="BU308" i="1"/>
  <c r="BT308" i="1" s="1"/>
  <c r="BB432" i="1"/>
  <c r="BD283" i="1"/>
  <c r="BD284" i="1" s="1"/>
  <c r="BU282" i="1"/>
  <c r="BT282" i="1" s="1"/>
  <c r="BB433" i="1" l="1"/>
  <c r="BB434" i="1" s="1"/>
  <c r="BB435" i="1" s="1"/>
  <c r="BC311" i="1"/>
  <c r="BU310" i="1"/>
  <c r="BT310" i="1" s="1"/>
  <c r="BU284" i="1"/>
  <c r="BT284" i="1" s="1"/>
  <c r="BD285" i="1"/>
  <c r="BD286" i="1" s="1"/>
  <c r="BC312" i="1" l="1"/>
  <c r="BC313" i="1" s="1"/>
  <c r="BU311" i="1"/>
  <c r="BT311" i="1" s="1"/>
  <c r="BB436" i="1"/>
  <c r="BU286" i="1"/>
  <c r="BT286" i="1" s="1"/>
  <c r="BD287" i="1"/>
  <c r="BB437" i="1" l="1"/>
  <c r="BB438" i="1" s="1"/>
  <c r="BC314" i="1"/>
  <c r="BC315" i="1" s="1"/>
  <c r="BU313" i="1"/>
  <c r="BT313" i="1" s="1"/>
  <c r="BD288" i="1"/>
  <c r="BD289" i="1" s="1"/>
  <c r="BU287" i="1"/>
  <c r="BT287" i="1" s="1"/>
  <c r="BU315" i="1" l="1"/>
  <c r="BT315" i="1" s="1"/>
  <c r="BC316" i="1"/>
  <c r="BB439" i="1"/>
  <c r="BD290" i="1"/>
  <c r="BU289" i="1"/>
  <c r="BT289" i="1" s="1"/>
  <c r="BB440" i="1" l="1"/>
  <c r="BB441" i="1" s="1"/>
  <c r="BB442" i="1" s="1"/>
  <c r="BC317" i="1"/>
  <c r="BC318" i="1" s="1"/>
  <c r="BU316" i="1"/>
  <c r="BT316" i="1" s="1"/>
  <c r="BU290" i="1"/>
  <c r="BT290" i="1" s="1"/>
  <c r="BD291" i="1"/>
  <c r="BD292" i="1" s="1"/>
  <c r="BD293" i="1" s="1"/>
  <c r="BD294" i="1" s="1"/>
  <c r="BD295" i="1" s="1"/>
  <c r="BC319" i="1" l="1"/>
  <c r="BU318" i="1"/>
  <c r="BT318" i="1" s="1"/>
  <c r="BB443" i="1"/>
  <c r="BB444" i="1" s="1"/>
  <c r="BD296" i="1"/>
  <c r="BU295" i="1"/>
  <c r="BT295" i="1" s="1"/>
  <c r="BB445" i="1" l="1"/>
  <c r="BC320" i="1"/>
  <c r="BC321" i="1" s="1"/>
  <c r="BU319" i="1"/>
  <c r="BT319" i="1" s="1"/>
  <c r="BU296" i="1"/>
  <c r="BT296" i="1" s="1"/>
  <c r="BD297" i="1"/>
  <c r="BC322" i="1" l="1"/>
  <c r="BC323" i="1" s="1"/>
  <c r="BC324" i="1" s="1"/>
  <c r="BU321" i="1"/>
  <c r="BT321" i="1" s="1"/>
  <c r="BB446" i="1"/>
  <c r="BD298" i="1"/>
  <c r="BU297" i="1"/>
  <c r="BT297" i="1" s="1"/>
  <c r="BB447" i="1" l="1"/>
  <c r="BC325" i="1"/>
  <c r="BC326" i="1" s="1"/>
  <c r="BC327" i="1" s="1"/>
  <c r="BU324" i="1"/>
  <c r="BT324" i="1" s="1"/>
  <c r="BD299" i="1"/>
  <c r="BU298" i="1"/>
  <c r="BT298" i="1" s="1"/>
  <c r="BC328" i="1" l="1"/>
  <c r="BU327" i="1"/>
  <c r="BT327" i="1" s="1"/>
  <c r="BB448" i="1"/>
  <c r="BB449" i="1" s="1"/>
  <c r="BB450" i="1" s="1"/>
  <c r="BB451" i="1" s="1"/>
  <c r="BD300" i="1"/>
  <c r="BD301" i="1" s="1"/>
  <c r="BU299" i="1"/>
  <c r="BT299" i="1" s="1"/>
  <c r="BB452" i="1" l="1"/>
  <c r="BB453" i="1" s="1"/>
  <c r="BC329" i="1"/>
  <c r="BC330" i="1" s="1"/>
  <c r="BU328" i="1"/>
  <c r="BT328" i="1" s="1"/>
  <c r="BD302" i="1"/>
  <c r="BD303" i="1" s="1"/>
  <c r="BU301" i="1"/>
  <c r="BT301" i="1" s="1"/>
  <c r="BC331" i="1" l="1"/>
  <c r="BU330" i="1"/>
  <c r="BT330" i="1" s="1"/>
  <c r="BB454" i="1"/>
  <c r="BB455" i="1" s="1"/>
  <c r="BD304" i="1"/>
  <c r="BU303" i="1"/>
  <c r="BT303" i="1" s="1"/>
  <c r="BB456" i="1" l="1"/>
  <c r="BC332" i="1"/>
  <c r="BC333" i="1" s="1"/>
  <c r="BU331" i="1"/>
  <c r="BT331" i="1" s="1"/>
  <c r="BD305" i="1"/>
  <c r="BD306" i="1" s="1"/>
  <c r="BU304" i="1"/>
  <c r="BT304" i="1" s="1"/>
  <c r="BC334" i="1" l="1"/>
  <c r="BU333" i="1"/>
  <c r="BT333" i="1" s="1"/>
  <c r="BB457" i="1"/>
  <c r="BU306" i="1"/>
  <c r="BT306" i="1" s="1"/>
  <c r="BD307" i="1"/>
  <c r="BD308" i="1" s="1"/>
  <c r="BD309" i="1" s="1"/>
  <c r="BB458" i="1" l="1"/>
  <c r="BB459" i="1" s="1"/>
  <c r="BU334" i="1"/>
  <c r="BT334" i="1" s="1"/>
  <c r="BC335" i="1"/>
  <c r="BC336" i="1" s="1"/>
  <c r="BD310" i="1"/>
  <c r="BD311" i="1" s="1"/>
  <c r="BD312" i="1" s="1"/>
  <c r="BU309" i="1"/>
  <c r="BT309" i="1" s="1"/>
  <c r="BC337" i="1" l="1"/>
  <c r="BU336" i="1"/>
  <c r="BT336" i="1" s="1"/>
  <c r="BB460" i="1"/>
  <c r="BB461" i="1" s="1"/>
  <c r="BD313" i="1"/>
  <c r="BD314" i="1" s="1"/>
  <c r="BU312" i="1"/>
  <c r="BT312" i="1" s="1"/>
  <c r="BB462" i="1" l="1"/>
  <c r="BC338" i="1"/>
  <c r="BU337" i="1"/>
  <c r="BT337" i="1" s="1"/>
  <c r="BD315" i="1"/>
  <c r="BD316" i="1" s="1"/>
  <c r="BD317" i="1" s="1"/>
  <c r="BU314" i="1"/>
  <c r="BT314" i="1" s="1"/>
  <c r="BC339" i="1" l="1"/>
  <c r="BC340" i="1" s="1"/>
  <c r="BC341" i="1" s="1"/>
  <c r="BC342" i="1" s="1"/>
  <c r="BU338" i="1"/>
  <c r="BT338" i="1" s="1"/>
  <c r="BB463" i="1"/>
  <c r="BB464" i="1" s="1"/>
  <c r="BB465" i="1" s="1"/>
  <c r="BB466" i="1" s="1"/>
  <c r="BB467" i="1" s="1"/>
  <c r="BB468" i="1" s="1"/>
  <c r="BB469" i="1" s="1"/>
  <c r="BB470" i="1" s="1"/>
  <c r="BB471" i="1" s="1"/>
  <c r="BB472" i="1" s="1"/>
  <c r="BD318" i="1"/>
  <c r="BD319" i="1" s="1"/>
  <c r="BD320" i="1" s="1"/>
  <c r="BU317" i="1"/>
  <c r="BT317" i="1" s="1"/>
  <c r="BB473" i="1" l="1"/>
  <c r="BU342" i="1"/>
  <c r="BT342" i="1" s="1"/>
  <c r="BC343" i="1"/>
  <c r="BD321" i="1"/>
  <c r="BD322" i="1" s="1"/>
  <c r="BU320" i="1"/>
  <c r="BT320" i="1" s="1"/>
  <c r="BC344" i="1" l="1"/>
  <c r="BC345" i="1" s="1"/>
  <c r="BU343" i="1"/>
  <c r="BT343" i="1" s="1"/>
  <c r="BB474" i="1"/>
  <c r="BB475" i="1" s="1"/>
  <c r="BB476" i="1" s="1"/>
  <c r="BU322" i="1"/>
  <c r="BT322" i="1" s="1"/>
  <c r="BD323" i="1"/>
  <c r="BB477" i="1" l="1"/>
  <c r="BU345" i="1"/>
  <c r="BT345" i="1" s="1"/>
  <c r="BC346" i="1"/>
  <c r="BD324" i="1"/>
  <c r="BD325" i="1" s="1"/>
  <c r="BU323" i="1"/>
  <c r="BT323" i="1" s="1"/>
  <c r="BU346" i="1" l="1"/>
  <c r="BT346" i="1" s="1"/>
  <c r="BC347" i="1"/>
  <c r="BC348" i="1" s="1"/>
  <c r="BB478" i="1"/>
  <c r="BB479" i="1" s="1"/>
  <c r="BB480" i="1" s="1"/>
  <c r="BB481" i="1" s="1"/>
  <c r="BB482" i="1" s="1"/>
  <c r="BD326" i="1"/>
  <c r="BU325" i="1"/>
  <c r="BT325" i="1" s="1"/>
  <c r="BB483" i="1" l="1"/>
  <c r="BB484" i="1" s="1"/>
  <c r="BB485" i="1" s="1"/>
  <c r="BC349" i="1"/>
  <c r="BC350" i="1" s="1"/>
  <c r="BC351" i="1" s="1"/>
  <c r="BU348" i="1"/>
  <c r="BT348" i="1" s="1"/>
  <c r="BD327" i="1"/>
  <c r="BD328" i="1" s="1"/>
  <c r="BD329" i="1" s="1"/>
  <c r="BU326" i="1"/>
  <c r="BT326" i="1" s="1"/>
  <c r="BC352" i="1" l="1"/>
  <c r="BC353" i="1" s="1"/>
  <c r="BC354" i="1" s="1"/>
  <c r="BC355" i="1" s="1"/>
  <c r="BU351" i="1"/>
  <c r="BT351" i="1" s="1"/>
  <c r="BB486" i="1"/>
  <c r="BB487" i="1" s="1"/>
  <c r="BB488" i="1" s="1"/>
  <c r="BU329" i="1"/>
  <c r="BT329" i="1" s="1"/>
  <c r="BD330" i="1"/>
  <c r="BD331" i="1" s="1"/>
  <c r="BD332" i="1" s="1"/>
  <c r="BB489" i="1" l="1"/>
  <c r="BC356" i="1"/>
  <c r="BU355" i="1"/>
  <c r="BT355" i="1" s="1"/>
  <c r="BU332" i="1"/>
  <c r="BT332" i="1" s="1"/>
  <c r="BD333" i="1"/>
  <c r="BD334" i="1" s="1"/>
  <c r="BD335" i="1" s="1"/>
  <c r="BC357" i="1" l="1"/>
  <c r="BC358" i="1" s="1"/>
  <c r="BC359" i="1" s="1"/>
  <c r="BU356" i="1"/>
  <c r="BT356" i="1" s="1"/>
  <c r="BB490" i="1"/>
  <c r="BD336" i="1"/>
  <c r="BD337" i="1" s="1"/>
  <c r="BD338" i="1" s="1"/>
  <c r="BD339" i="1" s="1"/>
  <c r="BU335" i="1"/>
  <c r="BT335" i="1" s="1"/>
  <c r="BB491" i="1" l="1"/>
  <c r="BB492" i="1" s="1"/>
  <c r="BC360" i="1"/>
  <c r="BC361" i="1" s="1"/>
  <c r="BU359" i="1"/>
  <c r="BT359" i="1" s="1"/>
  <c r="BD340" i="1"/>
  <c r="BU339" i="1"/>
  <c r="BT339" i="1" s="1"/>
  <c r="BC362" i="1" l="1"/>
  <c r="BU361" i="1"/>
  <c r="BT361" i="1" s="1"/>
  <c r="BB493" i="1"/>
  <c r="BD341" i="1"/>
  <c r="BU340" i="1"/>
  <c r="BT340" i="1" s="1"/>
  <c r="BB494" i="1" l="1"/>
  <c r="BB495" i="1" s="1"/>
  <c r="BU362" i="1"/>
  <c r="BT362" i="1" s="1"/>
  <c r="BC363" i="1"/>
  <c r="BD342" i="1"/>
  <c r="BD343" i="1" s="1"/>
  <c r="BD344" i="1" s="1"/>
  <c r="BU341" i="1"/>
  <c r="BT341" i="1" s="1"/>
  <c r="BC364" i="1" l="1"/>
  <c r="BU363" i="1"/>
  <c r="BT363" i="1" s="1"/>
  <c r="BB496" i="1"/>
  <c r="BD345" i="1"/>
  <c r="BD346" i="1" s="1"/>
  <c r="BD347" i="1" s="1"/>
  <c r="BU344" i="1"/>
  <c r="BT344" i="1" s="1"/>
  <c r="BB497" i="1" l="1"/>
  <c r="BB498" i="1" s="1"/>
  <c r="BB499" i="1" s="1"/>
  <c r="BC365" i="1"/>
  <c r="BU364" i="1"/>
  <c r="BT364" i="1" s="1"/>
  <c r="BD348" i="1"/>
  <c r="BD349" i="1" s="1"/>
  <c r="BU347" i="1"/>
  <c r="BT347" i="1" s="1"/>
  <c r="BU365" i="1" l="1"/>
  <c r="BT365" i="1" s="1"/>
  <c r="BC366" i="1"/>
  <c r="BB500" i="1"/>
  <c r="BU349" i="1"/>
  <c r="BT349" i="1" s="1"/>
  <c r="BD350" i="1"/>
  <c r="BB501" i="1" l="1"/>
  <c r="BB502" i="1" s="1"/>
  <c r="BB503" i="1" s="1"/>
  <c r="BB504" i="1" s="1"/>
  <c r="BU366" i="1"/>
  <c r="BT366" i="1" s="1"/>
  <c r="BC367" i="1"/>
  <c r="BD351" i="1"/>
  <c r="BD352" i="1" s="1"/>
  <c r="BU350" i="1"/>
  <c r="BT350" i="1" s="1"/>
  <c r="BC368" i="1" l="1"/>
  <c r="BC369" i="1" s="1"/>
  <c r="BC370" i="1" s="1"/>
  <c r="BC371" i="1" s="1"/>
  <c r="BU367" i="1"/>
  <c r="BT367" i="1" s="1"/>
  <c r="BB505" i="1"/>
  <c r="BB506" i="1" s="1"/>
  <c r="BU352" i="1"/>
  <c r="BT352" i="1" s="1"/>
  <c r="BD353" i="1"/>
  <c r="BB507" i="1" l="1"/>
  <c r="BC372" i="1"/>
  <c r="BC373" i="1" s="1"/>
  <c r="BU371" i="1"/>
  <c r="BT371" i="1" s="1"/>
  <c r="BD354" i="1"/>
  <c r="BU353" i="1"/>
  <c r="BT353" i="1" s="1"/>
  <c r="BC374" i="1" l="1"/>
  <c r="BU373" i="1"/>
  <c r="BT373" i="1" s="1"/>
  <c r="BB508" i="1"/>
  <c r="BB509" i="1" s="1"/>
  <c r="BD355" i="1"/>
  <c r="BD356" i="1" s="1"/>
  <c r="BD357" i="1" s="1"/>
  <c r="BU354" i="1"/>
  <c r="BT354" i="1" s="1"/>
  <c r="BT509" i="1" l="1"/>
  <c r="BB510" i="1"/>
  <c r="BU374" i="1"/>
  <c r="BT374" i="1" s="1"/>
  <c r="BC375" i="1"/>
  <c r="BC376" i="1" s="1"/>
  <c r="BU357" i="1"/>
  <c r="BT357" i="1" s="1"/>
  <c r="BD358" i="1"/>
  <c r="BC377" i="1" l="1"/>
  <c r="BC378" i="1" s="1"/>
  <c r="BU376" i="1"/>
  <c r="BT376" i="1" s="1"/>
  <c r="BT510" i="1"/>
  <c r="BB511" i="1"/>
  <c r="BD359" i="1"/>
  <c r="BD360" i="1" s="1"/>
  <c r="BU358" i="1"/>
  <c r="BT358" i="1" s="1"/>
  <c r="BB512" i="1" l="1"/>
  <c r="BU378" i="1"/>
  <c r="BT378" i="1" s="1"/>
  <c r="BC379" i="1"/>
  <c r="BC380" i="1" s="1"/>
  <c r="BC381" i="1" s="1"/>
  <c r="BD361" i="1"/>
  <c r="BD362" i="1" s="1"/>
  <c r="BD363" i="1" s="1"/>
  <c r="BD364" i="1" s="1"/>
  <c r="BD365" i="1" s="1"/>
  <c r="BD366" i="1" s="1"/>
  <c r="BD367" i="1" s="1"/>
  <c r="BD368" i="1" s="1"/>
  <c r="BU360" i="1"/>
  <c r="BT360" i="1" s="1"/>
  <c r="BC382" i="1" l="1"/>
  <c r="BC383" i="1" s="1"/>
  <c r="BC384" i="1" s="1"/>
  <c r="BU381" i="1"/>
  <c r="BT381" i="1" s="1"/>
  <c r="BB513" i="1"/>
  <c r="BD369" i="1"/>
  <c r="BU368" i="1"/>
  <c r="BT368" i="1" s="1"/>
  <c r="BB514" i="1" l="1"/>
  <c r="BB515" i="1" s="1"/>
  <c r="BB516" i="1" s="1"/>
  <c r="BC385" i="1"/>
  <c r="BC386" i="1" s="1"/>
  <c r="BC387" i="1" s="1"/>
  <c r="BU384" i="1"/>
  <c r="BT384" i="1" s="1"/>
  <c r="BD370" i="1"/>
  <c r="BU369" i="1"/>
  <c r="BT369" i="1" s="1"/>
  <c r="BC388" i="1" l="1"/>
  <c r="BC389" i="1" s="1"/>
  <c r="BU387" i="1"/>
  <c r="BT387" i="1" s="1"/>
  <c r="BB517" i="1"/>
  <c r="BD371" i="1"/>
  <c r="BD372" i="1" s="1"/>
  <c r="BU370" i="1"/>
  <c r="BT370" i="1" s="1"/>
  <c r="BB518" i="1" l="1"/>
  <c r="BC390" i="1"/>
  <c r="BC391" i="1" s="1"/>
  <c r="BU389" i="1"/>
  <c r="BT389" i="1" s="1"/>
  <c r="BD373" i="1"/>
  <c r="BD374" i="1" s="1"/>
  <c r="BD375" i="1" s="1"/>
  <c r="BU372" i="1"/>
  <c r="BT372" i="1" s="1"/>
  <c r="BC392" i="1" l="1"/>
  <c r="BU391" i="1"/>
  <c r="BT391" i="1" s="1"/>
  <c r="BB519" i="1"/>
  <c r="BB520" i="1" s="1"/>
  <c r="BB521" i="1" s="1"/>
  <c r="BB522" i="1" s="1"/>
  <c r="BB523" i="1" s="1"/>
  <c r="BD376" i="1"/>
  <c r="BD377" i="1" s="1"/>
  <c r="BU375" i="1"/>
  <c r="BT375" i="1" s="1"/>
  <c r="BB524" i="1" l="1"/>
  <c r="BB525" i="1" s="1"/>
  <c r="BB526" i="1" s="1"/>
  <c r="BU392" i="1"/>
  <c r="BT392" i="1" s="1"/>
  <c r="BC393" i="1"/>
  <c r="BC394" i="1" s="1"/>
  <c r="BD378" i="1"/>
  <c r="BD379" i="1" s="1"/>
  <c r="BU377" i="1"/>
  <c r="BT377" i="1" s="1"/>
  <c r="BU394" i="1" l="1"/>
  <c r="BT394" i="1" s="1"/>
  <c r="BC395" i="1"/>
  <c r="BB527" i="1"/>
  <c r="BB528" i="1" s="1"/>
  <c r="BD380" i="1"/>
  <c r="BU379" i="1"/>
  <c r="BT379" i="1" s="1"/>
  <c r="BB529" i="1" l="1"/>
  <c r="BB530" i="1" s="1"/>
  <c r="BC396" i="1"/>
  <c r="BU395" i="1"/>
  <c r="BT395" i="1" s="1"/>
  <c r="BD381" i="1"/>
  <c r="BD382" i="1" s="1"/>
  <c r="BU380" i="1"/>
  <c r="BT380" i="1" s="1"/>
  <c r="BC397" i="1" l="1"/>
  <c r="BU396" i="1"/>
  <c r="BT396" i="1" s="1"/>
  <c r="BB531" i="1"/>
  <c r="BB532" i="1" s="1"/>
  <c r="BB533" i="1" s="1"/>
  <c r="BU382" i="1"/>
  <c r="BT382" i="1" s="1"/>
  <c r="BD383" i="1"/>
  <c r="BB534" i="1" l="1"/>
  <c r="BC398" i="1"/>
  <c r="BC399" i="1" s="1"/>
  <c r="BU397" i="1"/>
  <c r="BT397" i="1" s="1"/>
  <c r="BD384" i="1"/>
  <c r="BD385" i="1" s="1"/>
  <c r="BU383" i="1"/>
  <c r="BT383" i="1" s="1"/>
  <c r="BC400" i="1" l="1"/>
  <c r="BU399" i="1"/>
  <c r="BT399" i="1" s="1"/>
  <c r="BB535" i="1"/>
  <c r="BB536" i="1" s="1"/>
  <c r="BD386" i="1"/>
  <c r="BU385" i="1"/>
  <c r="BT385" i="1" s="1"/>
  <c r="BB537" i="1" l="1"/>
  <c r="BB538" i="1" s="1"/>
  <c r="BC401" i="1"/>
  <c r="BC402" i="1" s="1"/>
  <c r="BU400" i="1"/>
  <c r="BT400" i="1" s="1"/>
  <c r="BD387" i="1"/>
  <c r="BD388" i="1" s="1"/>
  <c r="BU386" i="1"/>
  <c r="BT386" i="1" s="1"/>
  <c r="BU402" i="1" l="1"/>
  <c r="BT402" i="1" s="1"/>
  <c r="BC403" i="1"/>
  <c r="BB539" i="1"/>
  <c r="BB540" i="1" s="1"/>
  <c r="BU388" i="1"/>
  <c r="BT388" i="1" s="1"/>
  <c r="BD389" i="1"/>
  <c r="BD390" i="1" s="1"/>
  <c r="BB541" i="1" l="1"/>
  <c r="BC404" i="1"/>
  <c r="BU403" i="1"/>
  <c r="BT403" i="1" s="1"/>
  <c r="BD391" i="1"/>
  <c r="BD392" i="1" s="1"/>
  <c r="BD393" i="1" s="1"/>
  <c r="BU390" i="1"/>
  <c r="BT390" i="1" s="1"/>
  <c r="BC405" i="1" l="1"/>
  <c r="BC406" i="1" s="1"/>
  <c r="BU404" i="1"/>
  <c r="BT404" i="1" s="1"/>
  <c r="BB542" i="1"/>
  <c r="BB543" i="1" s="1"/>
  <c r="BU393" i="1"/>
  <c r="BT393" i="1" s="1"/>
  <c r="BD394" i="1"/>
  <c r="BD395" i="1" s="1"/>
  <c r="BD396" i="1" s="1"/>
  <c r="BD397" i="1" s="1"/>
  <c r="BD398" i="1" s="1"/>
  <c r="BB544" i="1" l="1"/>
  <c r="BC407" i="1"/>
  <c r="BU406" i="1"/>
  <c r="BT406" i="1" s="1"/>
  <c r="BD399" i="1"/>
  <c r="BD400" i="1" s="1"/>
  <c r="BD401" i="1" s="1"/>
  <c r="BU398" i="1"/>
  <c r="BT398" i="1" s="1"/>
  <c r="BC408" i="1" l="1"/>
  <c r="BC409" i="1" s="1"/>
  <c r="BU407" i="1"/>
  <c r="BT407" i="1" s="1"/>
  <c r="BB545" i="1"/>
  <c r="BB546" i="1" s="1"/>
  <c r="BD402" i="1"/>
  <c r="BD403" i="1" s="1"/>
  <c r="BD404" i="1" s="1"/>
  <c r="BD405" i="1" s="1"/>
  <c r="BU401" i="1"/>
  <c r="BT401" i="1" s="1"/>
  <c r="BB547" i="1" l="1"/>
  <c r="BB548" i="1" s="1"/>
  <c r="BB549" i="1" s="1"/>
  <c r="BC410" i="1"/>
  <c r="BU409" i="1"/>
  <c r="BT409" i="1" s="1"/>
  <c r="BD406" i="1"/>
  <c r="BD407" i="1" s="1"/>
  <c r="BD408" i="1" s="1"/>
  <c r="BU405" i="1"/>
  <c r="BT405" i="1" s="1"/>
  <c r="BC411" i="1" l="1"/>
  <c r="BC412" i="1" s="1"/>
  <c r="BC413" i="1" s="1"/>
  <c r="BC414" i="1" s="1"/>
  <c r="BC415" i="1" s="1"/>
  <c r="BC416" i="1" s="1"/>
  <c r="BC417" i="1" s="1"/>
  <c r="BC418" i="1" s="1"/>
  <c r="BU410" i="1"/>
  <c r="BT410" i="1" s="1"/>
  <c r="BB550" i="1"/>
  <c r="BB551" i="1" s="1"/>
  <c r="BU408" i="1"/>
  <c r="BT408" i="1" s="1"/>
  <c r="BD409" i="1"/>
  <c r="BD410" i="1" s="1"/>
  <c r="BD411" i="1" s="1"/>
  <c r="BB552" i="1" l="1"/>
  <c r="BB553" i="1" s="1"/>
  <c r="BC419" i="1"/>
  <c r="BC420" i="1" s="1"/>
  <c r="BC421" i="1" s="1"/>
  <c r="BC422" i="1" s="1"/>
  <c r="BC423" i="1" s="1"/>
  <c r="BC424" i="1" s="1"/>
  <c r="BC425" i="1" s="1"/>
  <c r="BC426" i="1" s="1"/>
  <c r="BC427" i="1" s="1"/>
  <c r="BC428" i="1" s="1"/>
  <c r="BU418" i="1"/>
  <c r="BT418" i="1" s="1"/>
  <c r="BU411" i="1"/>
  <c r="BT411" i="1" s="1"/>
  <c r="BD412" i="1"/>
  <c r="BC429" i="1" l="1"/>
  <c r="BU428" i="1"/>
  <c r="BT428" i="1" s="1"/>
  <c r="BB554" i="1"/>
  <c r="BU412" i="1"/>
  <c r="BT412" i="1" s="1"/>
  <c r="BD413" i="1"/>
  <c r="BB555" i="1" l="1"/>
  <c r="BC430" i="1"/>
  <c r="BU429" i="1"/>
  <c r="BT429" i="1" s="1"/>
  <c r="BU413" i="1"/>
  <c r="BT413" i="1" s="1"/>
  <c r="BD414" i="1"/>
  <c r="BC431" i="1" l="1"/>
  <c r="BU430" i="1"/>
  <c r="BT430" i="1" s="1"/>
  <c r="BB556" i="1"/>
  <c r="BD415" i="1"/>
  <c r="BU414" i="1"/>
  <c r="BT414" i="1" s="1"/>
  <c r="BB557" i="1" l="1"/>
  <c r="BB558" i="1" s="1"/>
  <c r="BC432" i="1"/>
  <c r="BU431" i="1"/>
  <c r="BT431" i="1" s="1"/>
  <c r="BD416" i="1"/>
  <c r="BU415" i="1"/>
  <c r="BT415" i="1" s="1"/>
  <c r="BC433" i="1" l="1"/>
  <c r="BC434" i="1" s="1"/>
  <c r="BC435" i="1" s="1"/>
  <c r="BU432" i="1"/>
  <c r="BT432" i="1" s="1"/>
  <c r="BB559" i="1"/>
  <c r="BD417" i="1"/>
  <c r="BU416" i="1"/>
  <c r="BT416" i="1" s="1"/>
  <c r="BB560" i="1" l="1"/>
  <c r="BC436" i="1"/>
  <c r="BU435" i="1"/>
  <c r="BT435" i="1" s="1"/>
  <c r="BU417" i="1"/>
  <c r="BT417" i="1" s="1"/>
  <c r="BD418" i="1"/>
  <c r="BD419" i="1" s="1"/>
  <c r="BC437" i="1" l="1"/>
  <c r="BC438" i="1" s="1"/>
  <c r="BU436" i="1"/>
  <c r="BT436" i="1" s="1"/>
  <c r="BB561" i="1"/>
  <c r="BD420" i="1"/>
  <c r="BU419" i="1"/>
  <c r="BT419" i="1" s="1"/>
  <c r="BB562" i="1" l="1"/>
  <c r="BB563" i="1" s="1"/>
  <c r="BC439" i="1"/>
  <c r="BU438" i="1"/>
  <c r="BT438" i="1" s="1"/>
  <c r="BD421" i="1"/>
  <c r="BU420" i="1"/>
  <c r="BT420" i="1" s="1"/>
  <c r="BC440" i="1" l="1"/>
  <c r="BC441" i="1" s="1"/>
  <c r="BC442" i="1" s="1"/>
  <c r="BU439" i="1"/>
  <c r="BT439" i="1" s="1"/>
  <c r="BB564" i="1"/>
  <c r="BD422" i="1"/>
  <c r="BU421" i="1"/>
  <c r="BT421" i="1" s="1"/>
  <c r="BB565" i="1" l="1"/>
  <c r="BC443" i="1"/>
  <c r="BC444" i="1" s="1"/>
  <c r="BU442" i="1"/>
  <c r="BT442" i="1" s="1"/>
  <c r="BD423" i="1"/>
  <c r="BU422" i="1"/>
  <c r="BT422" i="1" s="1"/>
  <c r="BC445" i="1" l="1"/>
  <c r="BU444" i="1"/>
  <c r="BT444" i="1" s="1"/>
  <c r="BB566" i="1"/>
  <c r="BD424" i="1"/>
  <c r="BU423" i="1"/>
  <c r="BT423" i="1" s="1"/>
  <c r="BB567" i="1" l="1"/>
  <c r="BB568" i="1" s="1"/>
  <c r="BB569" i="1" s="1"/>
  <c r="BB570" i="1" s="1"/>
  <c r="BB571" i="1" s="1"/>
  <c r="BC446" i="1"/>
  <c r="BU445" i="1"/>
  <c r="BT445" i="1" s="1"/>
  <c r="BD425" i="1"/>
  <c r="BU424" i="1"/>
  <c r="BT424" i="1" s="1"/>
  <c r="BC447" i="1" l="1"/>
  <c r="BU446" i="1"/>
  <c r="BT446" i="1" s="1"/>
  <c r="BB572" i="1"/>
  <c r="BB573" i="1" s="1"/>
  <c r="BD426" i="1"/>
  <c r="BU425" i="1"/>
  <c r="BT425" i="1" s="1"/>
  <c r="BB574" i="1" l="1"/>
  <c r="BB575" i="1" s="1"/>
  <c r="BB576" i="1" s="1"/>
  <c r="BB577" i="1" s="1"/>
  <c r="BB578" i="1" s="1"/>
  <c r="BC448" i="1"/>
  <c r="BC449" i="1" s="1"/>
  <c r="BC450" i="1" s="1"/>
  <c r="BC451" i="1" s="1"/>
  <c r="BU447" i="1"/>
  <c r="BT447" i="1" s="1"/>
  <c r="BD427" i="1"/>
  <c r="BU426" i="1"/>
  <c r="BT426" i="1" s="1"/>
  <c r="BC452" i="1" l="1"/>
  <c r="BC453" i="1" s="1"/>
  <c r="BU451" i="1"/>
  <c r="BT451" i="1" s="1"/>
  <c r="BB579" i="1"/>
  <c r="BD428" i="1"/>
  <c r="BD429" i="1" s="1"/>
  <c r="BD430" i="1" s="1"/>
  <c r="BD431" i="1" s="1"/>
  <c r="BD432" i="1" s="1"/>
  <c r="BD433" i="1" s="1"/>
  <c r="BU427" i="1"/>
  <c r="BT427" i="1" s="1"/>
  <c r="BB580" i="1" l="1"/>
  <c r="BC454" i="1"/>
  <c r="BC455" i="1" s="1"/>
  <c r="BU453" i="1"/>
  <c r="BT453" i="1" s="1"/>
  <c r="BU433" i="1"/>
  <c r="BT433" i="1" s="1"/>
  <c r="BD434" i="1"/>
  <c r="BC456" i="1" l="1"/>
  <c r="BU455" i="1"/>
  <c r="BT455" i="1" s="1"/>
  <c r="BB581" i="1"/>
  <c r="BB582" i="1" s="1"/>
  <c r="BB583" i="1" s="1"/>
  <c r="BB584" i="1" s="1"/>
  <c r="BD435" i="1"/>
  <c r="BD436" i="1" s="1"/>
  <c r="BD437" i="1" s="1"/>
  <c r="BU434" i="1"/>
  <c r="BT434" i="1" s="1"/>
  <c r="BB585" i="1" l="1"/>
  <c r="BB586" i="1" s="1"/>
  <c r="BB587" i="1" s="1"/>
  <c r="BU456" i="1"/>
  <c r="BT456" i="1" s="1"/>
  <c r="BC457" i="1"/>
  <c r="BD438" i="1"/>
  <c r="BD439" i="1" s="1"/>
  <c r="BD440" i="1" s="1"/>
  <c r="BU437" i="1"/>
  <c r="BT437" i="1" s="1"/>
  <c r="BC458" i="1" l="1"/>
  <c r="BC459" i="1" s="1"/>
  <c r="BU457" i="1"/>
  <c r="BT457" i="1" s="1"/>
  <c r="BB588" i="1"/>
  <c r="BB589" i="1" s="1"/>
  <c r="BB590" i="1" s="1"/>
  <c r="BD441" i="1"/>
  <c r="BU440" i="1"/>
  <c r="BT440" i="1" s="1"/>
  <c r="BB591" i="1" l="1"/>
  <c r="BB592" i="1" s="1"/>
  <c r="BC460" i="1"/>
  <c r="BC461" i="1" s="1"/>
  <c r="BU459" i="1"/>
  <c r="BT459" i="1" s="1"/>
  <c r="BD442" i="1"/>
  <c r="BD443" i="1" s="1"/>
  <c r="BU441" i="1"/>
  <c r="BT441" i="1" s="1"/>
  <c r="BC462" i="1" l="1"/>
  <c r="BT461" i="1"/>
  <c r="BB593" i="1"/>
  <c r="BD444" i="1"/>
  <c r="BD445" i="1" s="1"/>
  <c r="BD446" i="1" s="1"/>
  <c r="BD447" i="1" s="1"/>
  <c r="BD448" i="1" s="1"/>
  <c r="BU443" i="1"/>
  <c r="BT443" i="1" s="1"/>
  <c r="BB594" i="1" l="1"/>
  <c r="BB595" i="1" s="1"/>
  <c r="BB596" i="1" s="1"/>
  <c r="BB597" i="1" s="1"/>
  <c r="BT462" i="1"/>
  <c r="BC463" i="1"/>
  <c r="BC464" i="1" s="1"/>
  <c r="BC465" i="1" s="1"/>
  <c r="BC466" i="1" s="1"/>
  <c r="BC467" i="1" s="1"/>
  <c r="BC468" i="1" s="1"/>
  <c r="BC469" i="1" s="1"/>
  <c r="BC470" i="1" s="1"/>
  <c r="BC471" i="1" s="1"/>
  <c r="BC472" i="1" s="1"/>
  <c r="BD449" i="1"/>
  <c r="BU448" i="1"/>
  <c r="BT448" i="1" s="1"/>
  <c r="BC473" i="1" l="1"/>
  <c r="BT472" i="1"/>
  <c r="BB598" i="1"/>
  <c r="BD450" i="1"/>
  <c r="BT449" i="1"/>
  <c r="BB599" i="1" l="1"/>
  <c r="BB600" i="1" s="1"/>
  <c r="BC474" i="1"/>
  <c r="BC475" i="1" s="1"/>
  <c r="BC476" i="1" s="1"/>
  <c r="BU473" i="1"/>
  <c r="BT473" i="1" s="1"/>
  <c r="BU450" i="1"/>
  <c r="BT450" i="1" s="1"/>
  <c r="BD451" i="1"/>
  <c r="BD452" i="1" s="1"/>
  <c r="BC477" i="1" l="1"/>
  <c r="BU476" i="1"/>
  <c r="BT476" i="1" s="1"/>
  <c r="BB601" i="1"/>
  <c r="BD453" i="1"/>
  <c r="BD454" i="1" s="1"/>
  <c r="BU452" i="1"/>
  <c r="BT452" i="1" s="1"/>
  <c r="BB602" i="1" l="1"/>
  <c r="BT477" i="1"/>
  <c r="BC478" i="1"/>
  <c r="BC479" i="1" s="1"/>
  <c r="BC480" i="1" s="1"/>
  <c r="BC481" i="1" s="1"/>
  <c r="BC482" i="1" s="1"/>
  <c r="BU454" i="1"/>
  <c r="BT454" i="1" s="1"/>
  <c r="BD455" i="1"/>
  <c r="BD456" i="1" s="1"/>
  <c r="BD457" i="1" s="1"/>
  <c r="BD458" i="1" s="1"/>
  <c r="BC483" i="1" l="1"/>
  <c r="BC484" i="1" s="1"/>
  <c r="BC485" i="1" s="1"/>
  <c r="BU482" i="1"/>
  <c r="BT482" i="1" s="1"/>
  <c r="BB603" i="1"/>
  <c r="BU458" i="1"/>
  <c r="BT458" i="1" s="1"/>
  <c r="BD459" i="1"/>
  <c r="BD460" i="1" s="1"/>
  <c r="BB604" i="1" l="1"/>
  <c r="BB605" i="1" s="1"/>
  <c r="BC486" i="1"/>
  <c r="BC487" i="1" s="1"/>
  <c r="BC488" i="1" s="1"/>
  <c r="BU485" i="1"/>
  <c r="BT485" i="1" s="1"/>
  <c r="BD461" i="1"/>
  <c r="BD462" i="1" s="1"/>
  <c r="BD463" i="1" s="1"/>
  <c r="BU460" i="1"/>
  <c r="BT460" i="1" s="1"/>
  <c r="BC489" i="1" l="1"/>
  <c r="BU488" i="1"/>
  <c r="BT488" i="1" s="1"/>
  <c r="BB606" i="1"/>
  <c r="BU463" i="1"/>
  <c r="BT463" i="1" s="1"/>
  <c r="BD464" i="1"/>
  <c r="BB607" i="1" l="1"/>
  <c r="BB608" i="1" s="1"/>
  <c r="BC490" i="1"/>
  <c r="BU489" i="1"/>
  <c r="BT489" i="1" s="1"/>
  <c r="BU464" i="1"/>
  <c r="BT464" i="1" s="1"/>
  <c r="BD465" i="1"/>
  <c r="BC491" i="1" l="1"/>
  <c r="BC492" i="1" s="1"/>
  <c r="BU490" i="1"/>
  <c r="BT490" i="1" s="1"/>
  <c r="BB609" i="1"/>
  <c r="BB610" i="1" s="1"/>
  <c r="BB611" i="1" s="1"/>
  <c r="BB612" i="1" s="1"/>
  <c r="BB613" i="1" s="1"/>
  <c r="BU465" i="1"/>
  <c r="BT465" i="1" s="1"/>
  <c r="BD466" i="1"/>
  <c r="BB614" i="1" l="1"/>
  <c r="BC493" i="1"/>
  <c r="BU492" i="1"/>
  <c r="BT492" i="1" s="1"/>
  <c r="BD467" i="1"/>
  <c r="BU466" i="1"/>
  <c r="BT466" i="1" s="1"/>
  <c r="BC494" i="1" l="1"/>
  <c r="BC495" i="1" s="1"/>
  <c r="BU493" i="1"/>
  <c r="BT493" i="1" s="1"/>
  <c r="BB615" i="1"/>
  <c r="BB616" i="1" s="1"/>
  <c r="BD468" i="1"/>
  <c r="BU467" i="1"/>
  <c r="BT467" i="1" s="1"/>
  <c r="BB617" i="1" l="1"/>
  <c r="BU495" i="1"/>
  <c r="BT495" i="1" s="1"/>
  <c r="BC496" i="1"/>
  <c r="BU468" i="1"/>
  <c r="BT468" i="1" s="1"/>
  <c r="BD469" i="1"/>
  <c r="BC497" i="1" l="1"/>
  <c r="BC498" i="1" s="1"/>
  <c r="BC499" i="1" s="1"/>
  <c r="BU496" i="1"/>
  <c r="BT496" i="1" s="1"/>
  <c r="BB618" i="1"/>
  <c r="BB619" i="1" s="1"/>
  <c r="BU469" i="1"/>
  <c r="BT469" i="1" s="1"/>
  <c r="BD470" i="1"/>
  <c r="BB620" i="1" l="1"/>
  <c r="BB621" i="1" s="1"/>
  <c r="BB622" i="1" s="1"/>
  <c r="BB623" i="1" s="1"/>
  <c r="BB624" i="1" s="1"/>
  <c r="BB625" i="1" s="1"/>
  <c r="BB626" i="1" s="1"/>
  <c r="BB627" i="1" s="1"/>
  <c r="BC500" i="1"/>
  <c r="BU499" i="1"/>
  <c r="BT499" i="1" s="1"/>
  <c r="BD471" i="1"/>
  <c r="BU470" i="1"/>
  <c r="BT470" i="1" s="1"/>
  <c r="BC501" i="1" l="1"/>
  <c r="BC502" i="1" s="1"/>
  <c r="BC503" i="1" s="1"/>
  <c r="BC504" i="1" s="1"/>
  <c r="BU500" i="1"/>
  <c r="BT500" i="1" s="1"/>
  <c r="BB628" i="1"/>
  <c r="BU471" i="1"/>
  <c r="BT471" i="1" s="1"/>
  <c r="BD472" i="1"/>
  <c r="BD473" i="1" s="1"/>
  <c r="BD474" i="1" s="1"/>
  <c r="BB629" i="1" l="1"/>
  <c r="BB630" i="1" s="1"/>
  <c r="BC505" i="1"/>
  <c r="BC506" i="1" s="1"/>
  <c r="BU504" i="1"/>
  <c r="BT504" i="1" s="1"/>
  <c r="BU474" i="1"/>
  <c r="BT474" i="1" s="1"/>
  <c r="BD475" i="1"/>
  <c r="BC507" i="1" l="1"/>
  <c r="BU506" i="1"/>
  <c r="BT506" i="1" s="1"/>
  <c r="BB631" i="1"/>
  <c r="BB632" i="1" s="1"/>
  <c r="BD476" i="1"/>
  <c r="BD477" i="1" s="1"/>
  <c r="BD478" i="1" s="1"/>
  <c r="BU475" i="1"/>
  <c r="BT475" i="1" s="1"/>
  <c r="BB633" i="1" l="1"/>
  <c r="BC508" i="1"/>
  <c r="BC509" i="1" s="1"/>
  <c r="BC510" i="1" s="1"/>
  <c r="BC511" i="1" s="1"/>
  <c r="BU507" i="1"/>
  <c r="BT507" i="1" s="1"/>
  <c r="BD479" i="1"/>
  <c r="BU478" i="1"/>
  <c r="BT478" i="1" s="1"/>
  <c r="BU511" i="1" l="1"/>
  <c r="BT511" i="1" s="1"/>
  <c r="BC512" i="1"/>
  <c r="BB634" i="1"/>
  <c r="BB635" i="1" s="1"/>
  <c r="BU479" i="1"/>
  <c r="BT479" i="1" s="1"/>
  <c r="BD480" i="1"/>
  <c r="BB636" i="1" l="1"/>
  <c r="BC513" i="1"/>
  <c r="BU512" i="1"/>
  <c r="BT512" i="1" s="1"/>
  <c r="BD481" i="1"/>
  <c r="BU480" i="1"/>
  <c r="BT480" i="1" s="1"/>
  <c r="BC514" i="1" l="1"/>
  <c r="BC515" i="1" s="1"/>
  <c r="BC516" i="1" s="1"/>
  <c r="BU513" i="1"/>
  <c r="BT513" i="1" s="1"/>
  <c r="BB637" i="1"/>
  <c r="BB638" i="1" s="1"/>
  <c r="BU481" i="1"/>
  <c r="BT481" i="1" s="1"/>
  <c r="BD482" i="1"/>
  <c r="BD483" i="1" s="1"/>
  <c r="BB639" i="1" l="1"/>
  <c r="BB640" i="1" s="1"/>
  <c r="BB641" i="1" s="1"/>
  <c r="BU516" i="1"/>
  <c r="BT516" i="1" s="1"/>
  <c r="BC517" i="1"/>
  <c r="BU483" i="1"/>
  <c r="BT483" i="1" s="1"/>
  <c r="BD484" i="1"/>
  <c r="BC518" i="1" l="1"/>
  <c r="BU517" i="1"/>
  <c r="BT517" i="1" s="1"/>
  <c r="BB642" i="1"/>
  <c r="BD485" i="1"/>
  <c r="BD486" i="1" s="1"/>
  <c r="BU484" i="1"/>
  <c r="BT484" i="1" s="1"/>
  <c r="BB643" i="1" l="1"/>
  <c r="BC519" i="1"/>
  <c r="BC520" i="1" s="1"/>
  <c r="BC521" i="1" s="1"/>
  <c r="BC522" i="1" s="1"/>
  <c r="BC523" i="1" s="1"/>
  <c r="BU518" i="1"/>
  <c r="BT518" i="1" s="1"/>
  <c r="BU486" i="1"/>
  <c r="BT486" i="1" s="1"/>
  <c r="BD487" i="1"/>
  <c r="BC524" i="1" l="1"/>
  <c r="BC525" i="1" s="1"/>
  <c r="BC526" i="1" s="1"/>
  <c r="BU523" i="1"/>
  <c r="BT523" i="1" s="1"/>
  <c r="BB644" i="1"/>
  <c r="BB645" i="1" s="1"/>
  <c r="BB646" i="1" s="1"/>
  <c r="BB647" i="1" s="1"/>
  <c r="BD488" i="1"/>
  <c r="BD489" i="1" s="1"/>
  <c r="BD490" i="1" s="1"/>
  <c r="BD491" i="1" s="1"/>
  <c r="BU487" i="1"/>
  <c r="BT487" i="1" s="1"/>
  <c r="BB648" i="1" l="1"/>
  <c r="BB649" i="1" s="1"/>
  <c r="BB650" i="1" s="1"/>
  <c r="BC527" i="1"/>
  <c r="BC528" i="1" s="1"/>
  <c r="BU526" i="1"/>
  <c r="BT526" i="1" s="1"/>
  <c r="BD492" i="1"/>
  <c r="BD493" i="1" s="1"/>
  <c r="BD494" i="1" s="1"/>
  <c r="BU491" i="1"/>
  <c r="BT491" i="1" s="1"/>
  <c r="BC529" i="1" l="1"/>
  <c r="BC530" i="1" s="1"/>
  <c r="BU528" i="1"/>
  <c r="BT528" i="1" s="1"/>
  <c r="BB651" i="1"/>
  <c r="BB652" i="1" s="1"/>
  <c r="BD495" i="1"/>
  <c r="BD496" i="1" s="1"/>
  <c r="BD497" i="1" s="1"/>
  <c r="BU494" i="1"/>
  <c r="BT494" i="1" s="1"/>
  <c r="BB653" i="1" l="1"/>
  <c r="BC531" i="1"/>
  <c r="BC532" i="1" s="1"/>
  <c r="BC533" i="1" s="1"/>
  <c r="BU530" i="1"/>
  <c r="BT530" i="1" s="1"/>
  <c r="BD498" i="1"/>
  <c r="BU497" i="1"/>
  <c r="BT497" i="1" s="1"/>
  <c r="BC534" i="1" l="1"/>
  <c r="BU533" i="1"/>
  <c r="BT533" i="1" s="1"/>
  <c r="BB654" i="1"/>
  <c r="BB655" i="1" s="1"/>
  <c r="BB656" i="1" s="1"/>
  <c r="BU498" i="1"/>
  <c r="BT498" i="1" s="1"/>
  <c r="BD499" i="1"/>
  <c r="BD500" i="1" s="1"/>
  <c r="BD501" i="1" s="1"/>
  <c r="BB657" i="1" l="1"/>
  <c r="BU534" i="1"/>
  <c r="BT534" i="1" s="1"/>
  <c r="BC535" i="1"/>
  <c r="BC536" i="1" s="1"/>
  <c r="BD502" i="1"/>
  <c r="BU501" i="1"/>
  <c r="BT501" i="1" s="1"/>
  <c r="BU536" i="1" l="1"/>
  <c r="BT536" i="1" s="1"/>
  <c r="BC537" i="1"/>
  <c r="BC538" i="1" s="1"/>
  <c r="BB658" i="1"/>
  <c r="BU502" i="1"/>
  <c r="BT502" i="1" s="1"/>
  <c r="BD503" i="1"/>
  <c r="BB659" i="1" l="1"/>
  <c r="BB660" i="1" s="1"/>
  <c r="BB661" i="1" s="1"/>
  <c r="BB662" i="1" s="1"/>
  <c r="BB663" i="1" s="1"/>
  <c r="BC539" i="1"/>
  <c r="BC540" i="1" s="1"/>
  <c r="BU538" i="1"/>
  <c r="BT538" i="1" s="1"/>
  <c r="BD504" i="1"/>
  <c r="BD505" i="1" s="1"/>
  <c r="BU503" i="1"/>
  <c r="BT503" i="1" s="1"/>
  <c r="BU540" i="1" l="1"/>
  <c r="BT540" i="1" s="1"/>
  <c r="BC541" i="1"/>
  <c r="BB664" i="1"/>
  <c r="BU505" i="1"/>
  <c r="BT505" i="1" s="1"/>
  <c r="BD506" i="1"/>
  <c r="BD507" i="1" s="1"/>
  <c r="BD508" i="1" s="1"/>
  <c r="BB665" i="1" l="1"/>
  <c r="BB666" i="1" s="1"/>
  <c r="BC542" i="1"/>
  <c r="BC543" i="1" s="1"/>
  <c r="BU541" i="1"/>
  <c r="BT541" i="1" s="1"/>
  <c r="BD509" i="1"/>
  <c r="BD510" i="1" s="1"/>
  <c r="BD511" i="1" s="1"/>
  <c r="BD512" i="1" s="1"/>
  <c r="BD513" i="1" s="1"/>
  <c r="BD514" i="1" s="1"/>
  <c r="BU508" i="1"/>
  <c r="BT508" i="1" s="1"/>
  <c r="BC544" i="1" l="1"/>
  <c r="BU543" i="1"/>
  <c r="BT543" i="1" s="1"/>
  <c r="BB667" i="1"/>
  <c r="BB668" i="1" s="1"/>
  <c r="BB669" i="1" s="1"/>
  <c r="BB670" i="1" s="1"/>
  <c r="BD515" i="1"/>
  <c r="BU514" i="1"/>
  <c r="BT514" i="1" s="1"/>
  <c r="BB671" i="1" l="1"/>
  <c r="BC545" i="1"/>
  <c r="BC546" i="1" s="1"/>
  <c r="BU544" i="1"/>
  <c r="BT544" i="1" s="1"/>
  <c r="BD516" i="1"/>
  <c r="BD517" i="1" s="1"/>
  <c r="BD518" i="1" s="1"/>
  <c r="BD519" i="1" s="1"/>
  <c r="BU515" i="1"/>
  <c r="BT515" i="1" s="1"/>
  <c r="BC547" i="1" l="1"/>
  <c r="BC548" i="1" s="1"/>
  <c r="BC549" i="1" s="1"/>
  <c r="BU546" i="1"/>
  <c r="BT546" i="1" s="1"/>
  <c r="BB672" i="1"/>
  <c r="BD520" i="1"/>
  <c r="BU519" i="1"/>
  <c r="BT519" i="1" s="1"/>
  <c r="BB673" i="1" l="1"/>
  <c r="BB674" i="1" s="1"/>
  <c r="BC550" i="1"/>
  <c r="BC551" i="1" s="1"/>
  <c r="BU549" i="1"/>
  <c r="BT549" i="1" s="1"/>
  <c r="BD521" i="1"/>
  <c r="BU520" i="1"/>
  <c r="BT520" i="1" s="1"/>
  <c r="BC552" i="1" l="1"/>
  <c r="BC553" i="1" s="1"/>
  <c r="BU551" i="1"/>
  <c r="BT551" i="1" s="1"/>
  <c r="BB675" i="1"/>
  <c r="BD522" i="1"/>
  <c r="BU521" i="1"/>
  <c r="BT521" i="1" s="1"/>
  <c r="BB676" i="1" l="1"/>
  <c r="BB677" i="1" s="1"/>
  <c r="BC554" i="1"/>
  <c r="BU553" i="1"/>
  <c r="BT553" i="1" s="1"/>
  <c r="BD523" i="1"/>
  <c r="BD524" i="1" s="1"/>
  <c r="BU522" i="1"/>
  <c r="BT522" i="1" s="1"/>
  <c r="BC555" i="1" l="1"/>
  <c r="BU554" i="1"/>
  <c r="BT554" i="1" s="1"/>
  <c r="BB678" i="1"/>
  <c r="BB679" i="1" s="1"/>
  <c r="BB680" i="1" s="1"/>
  <c r="BD525" i="1"/>
  <c r="BU524" i="1"/>
  <c r="BT524" i="1" s="1"/>
  <c r="BB681" i="1" l="1"/>
  <c r="BB682" i="1" s="1"/>
  <c r="BC556" i="1"/>
  <c r="BU555" i="1"/>
  <c r="BT555" i="1" s="1"/>
  <c r="BD526" i="1"/>
  <c r="BD527" i="1" s="1"/>
  <c r="BU525" i="1"/>
  <c r="BT525" i="1" s="1"/>
  <c r="BU556" i="1" l="1"/>
  <c r="BT556" i="1" s="1"/>
  <c r="BC557" i="1"/>
  <c r="BC558" i="1" s="1"/>
  <c r="BB683" i="1"/>
  <c r="BB684" i="1" s="1"/>
  <c r="BB685" i="1" s="1"/>
  <c r="BU527" i="1"/>
  <c r="BT527" i="1" s="1"/>
  <c r="BD528" i="1"/>
  <c r="BD529" i="1" s="1"/>
  <c r="BB686" i="1" l="1"/>
  <c r="BB687" i="1" s="1"/>
  <c r="BB688" i="1" s="1"/>
  <c r="BB689" i="1" s="1"/>
  <c r="BB690" i="1" s="1"/>
  <c r="BU558" i="1"/>
  <c r="BT558" i="1" s="1"/>
  <c r="BC559" i="1"/>
  <c r="BD530" i="1"/>
  <c r="BD531" i="1" s="1"/>
  <c r="BU529" i="1"/>
  <c r="BT529" i="1" s="1"/>
  <c r="BC560" i="1" l="1"/>
  <c r="BT559" i="1"/>
  <c r="BB691" i="1"/>
  <c r="BD532" i="1"/>
  <c r="BU531" i="1"/>
  <c r="BT531" i="1" s="1"/>
  <c r="BB692" i="1" l="1"/>
  <c r="BC561" i="1"/>
  <c r="BU560" i="1"/>
  <c r="BT560" i="1" s="1"/>
  <c r="BD533" i="1"/>
  <c r="BD534" i="1" s="1"/>
  <c r="BD535" i="1" s="1"/>
  <c r="BU532" i="1"/>
  <c r="BT532" i="1" s="1"/>
  <c r="BC562" i="1" l="1"/>
  <c r="BC563" i="1" s="1"/>
  <c r="BU561" i="1"/>
  <c r="BT561" i="1" s="1"/>
  <c r="BB693" i="1"/>
  <c r="BB694" i="1" s="1"/>
  <c r="BD536" i="1"/>
  <c r="BD537" i="1" s="1"/>
  <c r="BU535" i="1"/>
  <c r="BT535" i="1" s="1"/>
  <c r="BB695" i="1" l="1"/>
  <c r="BU563" i="1"/>
  <c r="BT563" i="1" s="1"/>
  <c r="BC564" i="1"/>
  <c r="BD538" i="1"/>
  <c r="BD539" i="1" s="1"/>
  <c r="BU537" i="1"/>
  <c r="BT537" i="1" s="1"/>
  <c r="BC565" i="1" l="1"/>
  <c r="BU564" i="1"/>
  <c r="BT564" i="1" s="1"/>
  <c r="BB696" i="1"/>
  <c r="BB697" i="1" s="1"/>
  <c r="BB698" i="1" s="1"/>
  <c r="BB699" i="1" s="1"/>
  <c r="BT539" i="1"/>
  <c r="BD540" i="1"/>
  <c r="BD541" i="1" s="1"/>
  <c r="BD542" i="1" s="1"/>
  <c r="BB700" i="1" l="1"/>
  <c r="BB701" i="1" s="1"/>
  <c r="BB702" i="1" s="1"/>
  <c r="BU565" i="1"/>
  <c r="BT565" i="1" s="1"/>
  <c r="BC566" i="1"/>
  <c r="BU542" i="1"/>
  <c r="BT542" i="1" s="1"/>
  <c r="BD543" i="1"/>
  <c r="BD544" i="1" s="1"/>
  <c r="BD545" i="1" s="1"/>
  <c r="BC567" i="1" l="1"/>
  <c r="BC568" i="1" s="1"/>
  <c r="BC569" i="1" s="1"/>
  <c r="BC570" i="1" s="1"/>
  <c r="BC571" i="1" s="1"/>
  <c r="BU566" i="1"/>
  <c r="BT566" i="1" s="1"/>
  <c r="BB703" i="1"/>
  <c r="BB704" i="1" s="1"/>
  <c r="BD546" i="1"/>
  <c r="BD547" i="1" s="1"/>
  <c r="BU545" i="1"/>
  <c r="BT545" i="1" s="1"/>
  <c r="BB705" i="1" l="1"/>
  <c r="BB706" i="1" s="1"/>
  <c r="BU571" i="1"/>
  <c r="BT571" i="1" s="1"/>
  <c r="BC572" i="1"/>
  <c r="BC573" i="1" s="1"/>
  <c r="BD548" i="1"/>
  <c r="BU547" i="1"/>
  <c r="BT547" i="1" s="1"/>
  <c r="BC574" i="1" l="1"/>
  <c r="BC575" i="1" s="1"/>
  <c r="BC576" i="1" s="1"/>
  <c r="BC577" i="1" s="1"/>
  <c r="BC578" i="1" s="1"/>
  <c r="BU573" i="1"/>
  <c r="BT573" i="1" s="1"/>
  <c r="BB707" i="1"/>
  <c r="BU548" i="1"/>
  <c r="BT548" i="1" s="1"/>
  <c r="BD549" i="1"/>
  <c r="BD550" i="1" s="1"/>
  <c r="BB708" i="1" l="1"/>
  <c r="BT578" i="1"/>
  <c r="BC579" i="1"/>
  <c r="BU550" i="1"/>
  <c r="BT550" i="1" s="1"/>
  <c r="BD551" i="1"/>
  <c r="BD552" i="1" s="1"/>
  <c r="BC580" i="1" l="1"/>
  <c r="BU579" i="1"/>
  <c r="BT579" i="1" s="1"/>
  <c r="BB709" i="1"/>
  <c r="BD553" i="1"/>
  <c r="BD554" i="1" s="1"/>
  <c r="BD555" i="1" s="1"/>
  <c r="BD556" i="1" s="1"/>
  <c r="BD557" i="1" s="1"/>
  <c r="BU552" i="1"/>
  <c r="BT552" i="1" s="1"/>
  <c r="BB710" i="1" l="1"/>
  <c r="BC581" i="1"/>
  <c r="BC582" i="1" s="1"/>
  <c r="BC583" i="1" s="1"/>
  <c r="BC584" i="1" s="1"/>
  <c r="BU580" i="1"/>
  <c r="BT580" i="1" s="1"/>
  <c r="BD558" i="1"/>
  <c r="BD559" i="1" s="1"/>
  <c r="BD560" i="1" s="1"/>
  <c r="BD561" i="1" s="1"/>
  <c r="BD562" i="1" s="1"/>
  <c r="BU557" i="1"/>
  <c r="BT557" i="1" s="1"/>
  <c r="BC585" i="1" l="1"/>
  <c r="BC586" i="1" s="1"/>
  <c r="BC587" i="1" s="1"/>
  <c r="BU584" i="1"/>
  <c r="BT584" i="1" s="1"/>
  <c r="BB711" i="1"/>
  <c r="BB712" i="1" s="1"/>
  <c r="BB713" i="1" s="1"/>
  <c r="BD563" i="1"/>
  <c r="BD564" i="1" s="1"/>
  <c r="BD565" i="1" s="1"/>
  <c r="BD566" i="1" s="1"/>
  <c r="BD567" i="1" s="1"/>
  <c r="BU562" i="1"/>
  <c r="BT562" i="1" s="1"/>
  <c r="BB714" i="1" l="1"/>
  <c r="BC588" i="1"/>
  <c r="BC589" i="1" s="1"/>
  <c r="BC590" i="1" s="1"/>
  <c r="BU587" i="1"/>
  <c r="BT587" i="1" s="1"/>
  <c r="BD568" i="1"/>
  <c r="BU567" i="1"/>
  <c r="BT567" i="1" s="1"/>
  <c r="BC591" i="1" l="1"/>
  <c r="BC592" i="1" s="1"/>
  <c r="BU590" i="1"/>
  <c r="BT590" i="1" s="1"/>
  <c r="BB715" i="1"/>
  <c r="BB716" i="1" s="1"/>
  <c r="BB717" i="1" s="1"/>
  <c r="BD569" i="1"/>
  <c r="BU568" i="1"/>
  <c r="BT568" i="1" s="1"/>
  <c r="BB718" i="1" l="1"/>
  <c r="BC593" i="1"/>
  <c r="BU592" i="1"/>
  <c r="BT592" i="1" s="1"/>
  <c r="BD570" i="1"/>
  <c r="BU569" i="1"/>
  <c r="BT569" i="1" s="1"/>
  <c r="BU593" i="1" l="1"/>
  <c r="BT593" i="1" s="1"/>
  <c r="BC594" i="1"/>
  <c r="BC595" i="1" s="1"/>
  <c r="BC596" i="1" s="1"/>
  <c r="BC597" i="1" s="1"/>
  <c r="BB719" i="1"/>
  <c r="BB720" i="1" s="1"/>
  <c r="BD571" i="1"/>
  <c r="BD572" i="1" s="1"/>
  <c r="BU570" i="1"/>
  <c r="BT570" i="1" s="1"/>
  <c r="BB721" i="1" l="1"/>
  <c r="BB722" i="1" s="1"/>
  <c r="BB723" i="1" s="1"/>
  <c r="BC598" i="1"/>
  <c r="BU597" i="1"/>
  <c r="BT597" i="1" s="1"/>
  <c r="BD573" i="1"/>
  <c r="BD574" i="1" s="1"/>
  <c r="BU572" i="1"/>
  <c r="BT572" i="1" s="1"/>
  <c r="BC599" i="1" l="1"/>
  <c r="BC600" i="1" s="1"/>
  <c r="BU598" i="1"/>
  <c r="BT598" i="1" s="1"/>
  <c r="BB724" i="1"/>
  <c r="BB725" i="1" s="1"/>
  <c r="BU574" i="1"/>
  <c r="BT574" i="1" s="1"/>
  <c r="BD575" i="1"/>
  <c r="BB726" i="1" l="1"/>
  <c r="BB727" i="1" s="1"/>
  <c r="BB728" i="1" s="1"/>
  <c r="BC601" i="1"/>
  <c r="BU600" i="1"/>
  <c r="BT600" i="1" s="1"/>
  <c r="BD576" i="1"/>
  <c r="BU575" i="1"/>
  <c r="BT575" i="1" s="1"/>
  <c r="BC602" i="1" l="1"/>
  <c r="BU601" i="1"/>
  <c r="BT601" i="1" s="1"/>
  <c r="BB729" i="1"/>
  <c r="BB730" i="1" s="1"/>
  <c r="BU576" i="1"/>
  <c r="BT576" i="1" s="1"/>
  <c r="BD577" i="1"/>
  <c r="BB731" i="1" l="1"/>
  <c r="BB732" i="1" s="1"/>
  <c r="BB733" i="1" s="1"/>
  <c r="BB734" i="1" s="1"/>
  <c r="BC603" i="1"/>
  <c r="BU602" i="1"/>
  <c r="BT602" i="1" s="1"/>
  <c r="BD578" i="1"/>
  <c r="BD579" i="1" s="1"/>
  <c r="BD580" i="1" s="1"/>
  <c r="BD581" i="1" s="1"/>
  <c r="BU577" i="1"/>
  <c r="BT577" i="1" s="1"/>
  <c r="BC604" i="1" l="1"/>
  <c r="BC605" i="1" s="1"/>
  <c r="BU603" i="1"/>
  <c r="BT603" i="1" s="1"/>
  <c r="BB735" i="1"/>
  <c r="BD582" i="1"/>
  <c r="BU581" i="1"/>
  <c r="BT581" i="1" s="1"/>
  <c r="BB736" i="1" l="1"/>
  <c r="BB737" i="1" s="1"/>
  <c r="BC606" i="1"/>
  <c r="BU605" i="1"/>
  <c r="BT605" i="1" s="1"/>
  <c r="BD583" i="1"/>
  <c r="BU582" i="1"/>
  <c r="BT582" i="1" s="1"/>
  <c r="BC607" i="1" l="1"/>
  <c r="BC608" i="1" s="1"/>
  <c r="BU606" i="1"/>
  <c r="BT606" i="1" s="1"/>
  <c r="BB738" i="1"/>
  <c r="BB739" i="1" s="1"/>
  <c r="BD584" i="1"/>
  <c r="BD585" i="1" s="1"/>
  <c r="BU583" i="1"/>
  <c r="BT583" i="1" s="1"/>
  <c r="BB740" i="1" l="1"/>
  <c r="BC609" i="1"/>
  <c r="BC610" i="1" s="1"/>
  <c r="BC611" i="1" s="1"/>
  <c r="BC612" i="1" s="1"/>
  <c r="BC613" i="1" s="1"/>
  <c r="BU608" i="1"/>
  <c r="BT608" i="1" s="1"/>
  <c r="BU585" i="1"/>
  <c r="BT585" i="1" s="1"/>
  <c r="BD586" i="1"/>
  <c r="BC614" i="1" l="1"/>
  <c r="BU613" i="1"/>
  <c r="BT613" i="1" s="1"/>
  <c r="BB741" i="1"/>
  <c r="BD587" i="1"/>
  <c r="BD588" i="1" s="1"/>
  <c r="BU586" i="1"/>
  <c r="BT586" i="1" s="1"/>
  <c r="BB742" i="1" l="1"/>
  <c r="BB743" i="1" s="1"/>
  <c r="BC615" i="1"/>
  <c r="BC616" i="1" s="1"/>
  <c r="BU614" i="1"/>
  <c r="BT614" i="1" s="1"/>
  <c r="BD589" i="1"/>
  <c r="BU588" i="1"/>
  <c r="BT588" i="1" s="1"/>
  <c r="BC617" i="1" l="1"/>
  <c r="BU616" i="1"/>
  <c r="BT616" i="1" s="1"/>
  <c r="BB744" i="1"/>
  <c r="BB745" i="1" s="1"/>
  <c r="BU589" i="1"/>
  <c r="BT589" i="1" s="1"/>
  <c r="BD590" i="1"/>
  <c r="BD591" i="1" s="1"/>
  <c r="BB746" i="1" l="1"/>
  <c r="BB747" i="1" s="1"/>
  <c r="BC618" i="1"/>
  <c r="BC619" i="1" s="1"/>
  <c r="BU617" i="1"/>
  <c r="BT617" i="1" s="1"/>
  <c r="BU591" i="1"/>
  <c r="BT591" i="1" s="1"/>
  <c r="BD592" i="1"/>
  <c r="BD593" i="1" s="1"/>
  <c r="BD594" i="1" s="1"/>
  <c r="BC620" i="1" l="1"/>
  <c r="BC621" i="1" s="1"/>
  <c r="BC622" i="1" s="1"/>
  <c r="BC623" i="1" s="1"/>
  <c r="BC624" i="1" s="1"/>
  <c r="BC625" i="1" s="1"/>
  <c r="BC626" i="1" s="1"/>
  <c r="BC627" i="1" s="1"/>
  <c r="BU619" i="1"/>
  <c r="BT619" i="1" s="1"/>
  <c r="BB748" i="1"/>
  <c r="BD595" i="1"/>
  <c r="BU594" i="1"/>
  <c r="BT594" i="1" s="1"/>
  <c r="BB749" i="1" l="1"/>
  <c r="BC628" i="1"/>
  <c r="BU627" i="1"/>
  <c r="BT627" i="1" s="1"/>
  <c r="BD596" i="1"/>
  <c r="BU595" i="1"/>
  <c r="BT595" i="1" s="1"/>
  <c r="BC629" i="1" l="1"/>
  <c r="BC630" i="1" s="1"/>
  <c r="BU628" i="1"/>
  <c r="BT628" i="1" s="1"/>
  <c r="BB750" i="1"/>
  <c r="BU596" i="1"/>
  <c r="BT596" i="1" s="1"/>
  <c r="BD597" i="1"/>
  <c r="BD598" i="1" s="1"/>
  <c r="BD599" i="1" s="1"/>
  <c r="BB751" i="1" l="1"/>
  <c r="BU630" i="1"/>
  <c r="BT630" i="1" s="1"/>
  <c r="BC631" i="1"/>
  <c r="BC632" i="1" s="1"/>
  <c r="BD600" i="1"/>
  <c r="BD601" i="1" s="1"/>
  <c r="BD602" i="1" s="1"/>
  <c r="BD603" i="1" s="1"/>
  <c r="BD604" i="1" s="1"/>
  <c r="BU599" i="1"/>
  <c r="BT599" i="1" s="1"/>
  <c r="BU632" i="1" l="1"/>
  <c r="BT632" i="1" s="1"/>
  <c r="BC633" i="1"/>
  <c r="BB752" i="1"/>
  <c r="BU604" i="1"/>
  <c r="BT604" i="1" s="1"/>
  <c r="BD605" i="1"/>
  <c r="BD606" i="1" s="1"/>
  <c r="BD607" i="1" s="1"/>
  <c r="BB753" i="1" l="1"/>
  <c r="BC634" i="1"/>
  <c r="BC635" i="1" s="1"/>
  <c r="BU633" i="1"/>
  <c r="BT633" i="1" s="1"/>
  <c r="BU607" i="1"/>
  <c r="BT607" i="1" s="1"/>
  <c r="BD608" i="1"/>
  <c r="BD609" i="1" s="1"/>
  <c r="BU635" i="1" l="1"/>
  <c r="BT635" i="1" s="1"/>
  <c r="BC636" i="1"/>
  <c r="BB754" i="1"/>
  <c r="BB755" i="1" s="1"/>
  <c r="BB756" i="1" s="1"/>
  <c r="BB757" i="1" s="1"/>
  <c r="BD610" i="1"/>
  <c r="BU609" i="1"/>
  <c r="BT609" i="1" s="1"/>
  <c r="BB758" i="1" l="1"/>
  <c r="BB759" i="1" s="1"/>
  <c r="BC637" i="1"/>
  <c r="BC638" i="1" s="1"/>
  <c r="BU636" i="1"/>
  <c r="BT636" i="1" s="1"/>
  <c r="BD611" i="1"/>
  <c r="BU610" i="1"/>
  <c r="BT610" i="1" s="1"/>
  <c r="BC639" i="1" l="1"/>
  <c r="BC640" i="1" s="1"/>
  <c r="BC641" i="1" s="1"/>
  <c r="BU638" i="1"/>
  <c r="BT638" i="1" s="1"/>
  <c r="BB760" i="1"/>
  <c r="BB761" i="1" s="1"/>
  <c r="BD612" i="1"/>
  <c r="BU611" i="1"/>
  <c r="BT611" i="1" s="1"/>
  <c r="BB762" i="1" l="1"/>
  <c r="BC642" i="1"/>
  <c r="BU641" i="1"/>
  <c r="BT641" i="1" s="1"/>
  <c r="BD613" i="1"/>
  <c r="BD614" i="1" s="1"/>
  <c r="BD615" i="1" s="1"/>
  <c r="BU612" i="1"/>
  <c r="BT612" i="1" s="1"/>
  <c r="BC643" i="1" l="1"/>
  <c r="BU642" i="1"/>
  <c r="BT642" i="1" s="1"/>
  <c r="BB763" i="1"/>
  <c r="BB764" i="1" s="1"/>
  <c r="BD616" i="1"/>
  <c r="BD617" i="1" s="1"/>
  <c r="BD618" i="1" s="1"/>
  <c r="BU615" i="1"/>
  <c r="BT615" i="1" s="1"/>
  <c r="BB765" i="1" l="1"/>
  <c r="BB766" i="1" s="1"/>
  <c r="BU643" i="1"/>
  <c r="BT643" i="1" s="1"/>
  <c r="BC644" i="1"/>
  <c r="BC645" i="1" s="1"/>
  <c r="BC646" i="1" s="1"/>
  <c r="BC647" i="1" s="1"/>
  <c r="BD619" i="1"/>
  <c r="BD620" i="1" s="1"/>
  <c r="BU618" i="1"/>
  <c r="BT618" i="1" s="1"/>
  <c r="BC648" i="1" l="1"/>
  <c r="BC649" i="1" s="1"/>
  <c r="BC650" i="1" s="1"/>
  <c r="BU647" i="1"/>
  <c r="BT647" i="1" s="1"/>
  <c r="BB767" i="1"/>
  <c r="BD621" i="1"/>
  <c r="BU620" i="1"/>
  <c r="BT620" i="1" s="1"/>
  <c r="BB768" i="1" l="1"/>
  <c r="BB769" i="1" s="1"/>
  <c r="BB770" i="1" s="1"/>
  <c r="BB771" i="1" s="1"/>
  <c r="BC651" i="1"/>
  <c r="BC652" i="1" s="1"/>
  <c r="BU650" i="1"/>
  <c r="BT650" i="1" s="1"/>
  <c r="BU621" i="1"/>
  <c r="BT621" i="1" s="1"/>
  <c r="BD622" i="1"/>
  <c r="BC653" i="1" l="1"/>
  <c r="BU652" i="1"/>
  <c r="BT652" i="1" s="1"/>
  <c r="BB772" i="1"/>
  <c r="BB773" i="1" s="1"/>
  <c r="BB774" i="1" s="1"/>
  <c r="BD623" i="1"/>
  <c r="BU622" i="1"/>
  <c r="BT622" i="1" s="1"/>
  <c r="BB775" i="1" l="1"/>
  <c r="BB776" i="1" s="1"/>
  <c r="BU653" i="1"/>
  <c r="BT653" i="1" s="1"/>
  <c r="BC654" i="1"/>
  <c r="BC655" i="1" s="1"/>
  <c r="BC656" i="1" s="1"/>
  <c r="BD624" i="1"/>
  <c r="BU623" i="1"/>
  <c r="BT623" i="1" s="1"/>
  <c r="BC657" i="1" l="1"/>
  <c r="BU656" i="1"/>
  <c r="BT656" i="1" s="1"/>
  <c r="BB777" i="1"/>
  <c r="BB778" i="1" s="1"/>
  <c r="BB779" i="1" s="1"/>
  <c r="BB780" i="1" s="1"/>
  <c r="BB781" i="1" s="1"/>
  <c r="BD625" i="1"/>
  <c r="BU624" i="1"/>
  <c r="BT624" i="1" s="1"/>
  <c r="BB782" i="1" l="1"/>
  <c r="BB783" i="1" s="1"/>
  <c r="BU657" i="1"/>
  <c r="BT657" i="1" s="1"/>
  <c r="BC658" i="1"/>
  <c r="BD626" i="1"/>
  <c r="BU625" i="1"/>
  <c r="BT625" i="1" s="1"/>
  <c r="BC659" i="1" l="1"/>
  <c r="BC660" i="1" s="1"/>
  <c r="BC661" i="1" s="1"/>
  <c r="BC662" i="1" s="1"/>
  <c r="BC663" i="1" s="1"/>
  <c r="BU658" i="1"/>
  <c r="BT658" i="1" s="1"/>
  <c r="BB784" i="1"/>
  <c r="BB785" i="1" s="1"/>
  <c r="BD627" i="1"/>
  <c r="BD628" i="1" s="1"/>
  <c r="BD629" i="1" s="1"/>
  <c r="BU626" i="1"/>
  <c r="BT626" i="1" s="1"/>
  <c r="BB786" i="1" l="1"/>
  <c r="BC664" i="1"/>
  <c r="BU663" i="1"/>
  <c r="BT663" i="1" s="1"/>
  <c r="BD630" i="1"/>
  <c r="BD631" i="1" s="1"/>
  <c r="BU629" i="1"/>
  <c r="BT629" i="1" s="1"/>
  <c r="BC665" i="1" l="1"/>
  <c r="BC666" i="1" s="1"/>
  <c r="BU664" i="1"/>
  <c r="BT664" i="1" s="1"/>
  <c r="BT786" i="1"/>
  <c r="BB787" i="1"/>
  <c r="BU631" i="1"/>
  <c r="BT631" i="1" s="1"/>
  <c r="BD632" i="1"/>
  <c r="BD633" i="1" s="1"/>
  <c r="BD634" i="1" s="1"/>
  <c r="BB788" i="1" l="1"/>
  <c r="BC667" i="1"/>
  <c r="BC668" i="1" s="1"/>
  <c r="BC669" i="1" s="1"/>
  <c r="BC670" i="1" s="1"/>
  <c r="BU666" i="1"/>
  <c r="BT666" i="1" s="1"/>
  <c r="BU634" i="1"/>
  <c r="BT634" i="1" s="1"/>
  <c r="BD635" i="1"/>
  <c r="BD636" i="1" s="1"/>
  <c r="BD637" i="1" s="1"/>
  <c r="BU670" i="1" l="1"/>
  <c r="BT670" i="1" s="1"/>
  <c r="BC671" i="1"/>
  <c r="BT788" i="1"/>
  <c r="BB789" i="1"/>
  <c r="BB790" i="1" s="1"/>
  <c r="BB791" i="1" s="1"/>
  <c r="BB792" i="1" s="1"/>
  <c r="BB793" i="1" s="1"/>
  <c r="BU637" i="1"/>
  <c r="BT637" i="1" s="1"/>
  <c r="BD638" i="1"/>
  <c r="BD639" i="1" s="1"/>
  <c r="BB794" i="1" l="1"/>
  <c r="BB795" i="1" s="1"/>
  <c r="BC672" i="1"/>
  <c r="BU671" i="1"/>
  <c r="BT671" i="1" s="1"/>
  <c r="BD640" i="1"/>
  <c r="BU639" i="1"/>
  <c r="BT639" i="1" s="1"/>
  <c r="BC673" i="1" l="1"/>
  <c r="BC674" i="1" s="1"/>
  <c r="BU672" i="1"/>
  <c r="BT672" i="1" s="1"/>
  <c r="BB796" i="1"/>
  <c r="BU640" i="1"/>
  <c r="BT640" i="1" s="1"/>
  <c r="BD641" i="1"/>
  <c r="BD642" i="1" s="1"/>
  <c r="BD643" i="1" s="1"/>
  <c r="BD644" i="1" s="1"/>
  <c r="BB797" i="1" l="1"/>
  <c r="BU674" i="1"/>
  <c r="BT674" i="1" s="1"/>
  <c r="BC675" i="1"/>
  <c r="BD645" i="1"/>
  <c r="BU644" i="1"/>
  <c r="BT644" i="1" s="1"/>
  <c r="BC676" i="1" l="1"/>
  <c r="BC677" i="1" s="1"/>
  <c r="BU675" i="1"/>
  <c r="BT675" i="1" s="1"/>
  <c r="BB798" i="1"/>
  <c r="BD646" i="1"/>
  <c r="BU645" i="1"/>
  <c r="BT645" i="1" s="1"/>
  <c r="BB799" i="1" l="1"/>
  <c r="BC678" i="1"/>
  <c r="BC679" i="1" s="1"/>
  <c r="BC680" i="1" s="1"/>
  <c r="BU677" i="1"/>
  <c r="BT677" i="1" s="1"/>
  <c r="BD647" i="1"/>
  <c r="BD648" i="1" s="1"/>
  <c r="BU646" i="1"/>
  <c r="BT646" i="1" s="1"/>
  <c r="BC681" i="1" l="1"/>
  <c r="BC682" i="1" s="1"/>
  <c r="BU680" i="1"/>
  <c r="BT680" i="1" s="1"/>
  <c r="BB800" i="1"/>
  <c r="BD649" i="1"/>
  <c r="BU648" i="1"/>
  <c r="BT648" i="1" s="1"/>
  <c r="BB801" i="1" l="1"/>
  <c r="BB802" i="1" s="1"/>
  <c r="BB803" i="1" s="1"/>
  <c r="BB804" i="1" s="1"/>
  <c r="BB805" i="1" s="1"/>
  <c r="BB806" i="1" s="1"/>
  <c r="BB807" i="1" s="1"/>
  <c r="BC683" i="1"/>
  <c r="BC684" i="1" s="1"/>
  <c r="BC685" i="1" s="1"/>
  <c r="BU682" i="1"/>
  <c r="BT682" i="1" s="1"/>
  <c r="BD650" i="1"/>
  <c r="BD651" i="1" s="1"/>
  <c r="BU649" i="1"/>
  <c r="BT649" i="1" s="1"/>
  <c r="BC686" i="1" l="1"/>
  <c r="BC687" i="1" s="1"/>
  <c r="BC688" i="1" s="1"/>
  <c r="BC689" i="1" s="1"/>
  <c r="BC690" i="1" s="1"/>
  <c r="BU685" i="1"/>
  <c r="BT685" i="1" s="1"/>
  <c r="BB808" i="1"/>
  <c r="BB809" i="1" s="1"/>
  <c r="BB810" i="1" s="1"/>
  <c r="BD652" i="1"/>
  <c r="BD653" i="1" s="1"/>
  <c r="BD654" i="1" s="1"/>
  <c r="BU651" i="1"/>
  <c r="BT651" i="1" s="1"/>
  <c r="BB811" i="1" l="1"/>
  <c r="BB812" i="1" s="1"/>
  <c r="BC691" i="1"/>
  <c r="BU690" i="1"/>
  <c r="BT690" i="1" s="1"/>
  <c r="BD655" i="1"/>
  <c r="BU654" i="1"/>
  <c r="BT654" i="1" s="1"/>
  <c r="BC692" i="1" l="1"/>
  <c r="BU691" i="1"/>
  <c r="BT691" i="1" s="1"/>
  <c r="BB813" i="1"/>
  <c r="BB814" i="1" s="1"/>
  <c r="BD656" i="1"/>
  <c r="BD657" i="1" s="1"/>
  <c r="BD658" i="1" s="1"/>
  <c r="BD659" i="1" s="1"/>
  <c r="BU655" i="1"/>
  <c r="BT655" i="1" s="1"/>
  <c r="BB815" i="1" l="1"/>
  <c r="BC693" i="1"/>
  <c r="BC694" i="1" s="1"/>
  <c r="BU692" i="1"/>
  <c r="BT692" i="1" s="1"/>
  <c r="BD660" i="1"/>
  <c r="BU659" i="1"/>
  <c r="BT659" i="1" s="1"/>
  <c r="BC695" i="1" l="1"/>
  <c r="BU694" i="1"/>
  <c r="BT694" i="1" s="1"/>
  <c r="BB816" i="1"/>
  <c r="BD661" i="1"/>
  <c r="BU660" i="1"/>
  <c r="BT660" i="1" s="1"/>
  <c r="BB817" i="1" l="1"/>
  <c r="BC696" i="1"/>
  <c r="BC697" i="1" s="1"/>
  <c r="BC698" i="1" s="1"/>
  <c r="BC699" i="1" s="1"/>
  <c r="BT695" i="1"/>
  <c r="BU661" i="1"/>
  <c r="BT661" i="1" s="1"/>
  <c r="BD662" i="1"/>
  <c r="BC700" i="1" l="1"/>
  <c r="BC701" i="1" s="1"/>
  <c r="BC702" i="1" s="1"/>
  <c r="BU699" i="1"/>
  <c r="BT699" i="1" s="1"/>
  <c r="BB818" i="1"/>
  <c r="BB819" i="1" s="1"/>
  <c r="BD663" i="1"/>
  <c r="BD664" i="1" s="1"/>
  <c r="BD665" i="1" s="1"/>
  <c r="BU662" i="1"/>
  <c r="BT662" i="1" s="1"/>
  <c r="BB820" i="1" l="1"/>
  <c r="BC703" i="1"/>
  <c r="BC704" i="1" s="1"/>
  <c r="BU702" i="1"/>
  <c r="BT702" i="1" s="1"/>
  <c r="BD666" i="1"/>
  <c r="BD667" i="1" s="1"/>
  <c r="BU665" i="1"/>
  <c r="BT665" i="1" s="1"/>
  <c r="BC705" i="1" l="1"/>
  <c r="BC706" i="1" s="1"/>
  <c r="BU704" i="1"/>
  <c r="BT704" i="1" s="1"/>
  <c r="BB821" i="1"/>
  <c r="BB822" i="1" s="1"/>
  <c r="BU667" i="1"/>
  <c r="BT667" i="1" s="1"/>
  <c r="BD668" i="1"/>
  <c r="BB823" i="1" l="1"/>
  <c r="BB824" i="1" s="1"/>
  <c r="BB825" i="1" s="1"/>
  <c r="BC707" i="1"/>
  <c r="BU706" i="1"/>
  <c r="BT706" i="1" s="1"/>
  <c r="BU668" i="1"/>
  <c r="BT668" i="1" s="1"/>
  <c r="BD669" i="1"/>
  <c r="BU707" i="1" l="1"/>
  <c r="BT707" i="1" s="1"/>
  <c r="BC708" i="1"/>
  <c r="BB826" i="1"/>
  <c r="BB827" i="1" s="1"/>
  <c r="BB828" i="1" s="1"/>
  <c r="BB829" i="1" s="1"/>
  <c r="BB830" i="1" s="1"/>
  <c r="BB831" i="1" s="1"/>
  <c r="BB832" i="1" s="1"/>
  <c r="BB833" i="1" s="1"/>
  <c r="BD670" i="1"/>
  <c r="BD671" i="1" s="1"/>
  <c r="BD672" i="1" s="1"/>
  <c r="BD673" i="1" s="1"/>
  <c r="BU669" i="1"/>
  <c r="BT669" i="1" s="1"/>
  <c r="BB834" i="1" l="1"/>
  <c r="BC709" i="1"/>
  <c r="BU708" i="1"/>
  <c r="BT708" i="1" s="1"/>
  <c r="BD674" i="1"/>
  <c r="BD675" i="1" s="1"/>
  <c r="BD676" i="1" s="1"/>
  <c r="BU673" i="1"/>
  <c r="BT673" i="1" s="1"/>
  <c r="BC710" i="1" l="1"/>
  <c r="BU709" i="1"/>
  <c r="BT709" i="1" s="1"/>
  <c r="BB835" i="1"/>
  <c r="BD677" i="1"/>
  <c r="BD678" i="1" s="1"/>
  <c r="BU676" i="1"/>
  <c r="BT676" i="1" s="1"/>
  <c r="BB836" i="1" l="1"/>
  <c r="BU710" i="1"/>
  <c r="BT710" i="1" s="1"/>
  <c r="BC711" i="1"/>
  <c r="BC712" i="1" s="1"/>
  <c r="BC713" i="1" s="1"/>
  <c r="BD679" i="1"/>
  <c r="BU678" i="1"/>
  <c r="BT678" i="1" s="1"/>
  <c r="BC714" i="1" l="1"/>
  <c r="BU713" i="1"/>
  <c r="BT713" i="1" s="1"/>
  <c r="BB837" i="1"/>
  <c r="BB838" i="1" s="1"/>
  <c r="BD680" i="1"/>
  <c r="BD681" i="1" s="1"/>
  <c r="BU679" i="1"/>
  <c r="BT679" i="1" s="1"/>
  <c r="BB839" i="1" l="1"/>
  <c r="BC715" i="1"/>
  <c r="BC716" i="1" s="1"/>
  <c r="BC717" i="1" s="1"/>
  <c r="BU714" i="1"/>
  <c r="BT714" i="1" s="1"/>
  <c r="BD682" i="1"/>
  <c r="BD683" i="1" s="1"/>
  <c r="BU681" i="1"/>
  <c r="BT681" i="1" s="1"/>
  <c r="BB840" i="1" l="1"/>
  <c r="BB841" i="1" s="1"/>
  <c r="BC718" i="1"/>
  <c r="BU717" i="1"/>
  <c r="BT717" i="1" s="1"/>
  <c r="BD684" i="1"/>
  <c r="BU683" i="1"/>
  <c r="BT683" i="1" s="1"/>
  <c r="BB842" i="1" l="1"/>
  <c r="BB843" i="1" s="1"/>
  <c r="BB844" i="1" s="1"/>
  <c r="BB845" i="1" s="1"/>
  <c r="BB846" i="1" s="1"/>
  <c r="BB847" i="1" s="1"/>
  <c r="BB848" i="1" s="1"/>
  <c r="BB849" i="1" s="1"/>
  <c r="BB850" i="1" s="1"/>
  <c r="BB851" i="1" s="1"/>
  <c r="BC719" i="1"/>
  <c r="BC720" i="1" s="1"/>
  <c r="BU718" i="1"/>
  <c r="BT718" i="1" s="1"/>
  <c r="BU684" i="1"/>
  <c r="BT684" i="1" s="1"/>
  <c r="BD685" i="1"/>
  <c r="BD686" i="1" s="1"/>
  <c r="BB852" i="1" l="1"/>
  <c r="BB853" i="1" s="1"/>
  <c r="BC721" i="1"/>
  <c r="BC722" i="1" s="1"/>
  <c r="BC723" i="1" s="1"/>
  <c r="BU720" i="1"/>
  <c r="BT720" i="1" s="1"/>
  <c r="BU686" i="1"/>
  <c r="BT686" i="1" s="1"/>
  <c r="BD687" i="1"/>
  <c r="BB854" i="1" l="1"/>
  <c r="BB855" i="1" s="1"/>
  <c r="BB856" i="1" s="1"/>
  <c r="BB857" i="1" s="1"/>
  <c r="BC724" i="1"/>
  <c r="BC725" i="1" s="1"/>
  <c r="BU723" i="1"/>
  <c r="BT723" i="1" s="1"/>
  <c r="BD688" i="1"/>
  <c r="BU687" i="1"/>
  <c r="BT687" i="1" s="1"/>
  <c r="BB858" i="1" l="1"/>
  <c r="BB859" i="1" s="1"/>
  <c r="BB860" i="1" s="1"/>
  <c r="BB861" i="1" s="1"/>
  <c r="BU725" i="1"/>
  <c r="BT725" i="1" s="1"/>
  <c r="BC726" i="1"/>
  <c r="BC727" i="1" s="1"/>
  <c r="BC728" i="1" s="1"/>
  <c r="BD689" i="1"/>
  <c r="BU688" i="1"/>
  <c r="BT688" i="1" s="1"/>
  <c r="BB862" i="1" l="1"/>
  <c r="BC729" i="1"/>
  <c r="BC730" i="1" s="1"/>
  <c r="BU728" i="1"/>
  <c r="BT728" i="1" s="1"/>
  <c r="BD690" i="1"/>
  <c r="BD691" i="1" s="1"/>
  <c r="BD692" i="1" s="1"/>
  <c r="BD693" i="1" s="1"/>
  <c r="BU689" i="1"/>
  <c r="BT689" i="1" s="1"/>
  <c r="BB863" i="1" l="1"/>
  <c r="BB864" i="1" s="1"/>
  <c r="BB865" i="1" s="1"/>
  <c r="BU730" i="1"/>
  <c r="BT730" i="1" s="1"/>
  <c r="BC731" i="1"/>
  <c r="BC732" i="1" s="1"/>
  <c r="BC733" i="1" s="1"/>
  <c r="BC734" i="1" s="1"/>
  <c r="BD694" i="1"/>
  <c r="BD695" i="1" s="1"/>
  <c r="BD696" i="1" s="1"/>
  <c r="BU693" i="1"/>
  <c r="BT693" i="1" s="1"/>
  <c r="BB866" i="1" l="1"/>
  <c r="BC735" i="1"/>
  <c r="BU734" i="1"/>
  <c r="BT734" i="1" s="1"/>
  <c r="BD697" i="1"/>
  <c r="BU696" i="1"/>
  <c r="BT696" i="1" s="1"/>
  <c r="BB867" i="1" l="1"/>
  <c r="BB868" i="1" s="1"/>
  <c r="BC736" i="1"/>
  <c r="BC737" i="1" s="1"/>
  <c r="BU735" i="1"/>
  <c r="BT735" i="1" s="1"/>
  <c r="BD698" i="1"/>
  <c r="BU697" i="1"/>
  <c r="BT697" i="1" s="1"/>
  <c r="BB869" i="1" l="1"/>
  <c r="BC738" i="1"/>
  <c r="BC739" i="1" s="1"/>
  <c r="BU737" i="1"/>
  <c r="BT737" i="1" s="1"/>
  <c r="BD699" i="1"/>
  <c r="BD700" i="1" s="1"/>
  <c r="BU698" i="1"/>
  <c r="BT698" i="1" s="1"/>
  <c r="BB870" i="1" l="1"/>
  <c r="BC740" i="1"/>
  <c r="BU739" i="1"/>
  <c r="BT739" i="1" s="1"/>
  <c r="BD701" i="1"/>
  <c r="BU700" i="1"/>
  <c r="BT700" i="1" s="1"/>
  <c r="BB871" i="1" l="1"/>
  <c r="BB872" i="1" s="1"/>
  <c r="BB873" i="1" s="1"/>
  <c r="BB874" i="1" s="1"/>
  <c r="BB875" i="1" s="1"/>
  <c r="BC741" i="1"/>
  <c r="BU740" i="1"/>
  <c r="BT740" i="1" s="1"/>
  <c r="BU701" i="1"/>
  <c r="BT701" i="1" s="1"/>
  <c r="BD702" i="1"/>
  <c r="BD703" i="1" s="1"/>
  <c r="BB876" i="1" l="1"/>
  <c r="BU741" i="1"/>
  <c r="BT741" i="1" s="1"/>
  <c r="BC742" i="1"/>
  <c r="BC743" i="1" s="1"/>
  <c r="BD704" i="1"/>
  <c r="BD705" i="1" s="1"/>
  <c r="BU703" i="1"/>
  <c r="BT703" i="1" s="1"/>
  <c r="BB877" i="1" l="1"/>
  <c r="BB878" i="1" s="1"/>
  <c r="BC744" i="1"/>
  <c r="BC745" i="1" s="1"/>
  <c r="BU743" i="1"/>
  <c r="BT743" i="1" s="1"/>
  <c r="BD706" i="1"/>
  <c r="BD707" i="1" s="1"/>
  <c r="BD708" i="1" s="1"/>
  <c r="BD709" i="1" s="1"/>
  <c r="BD710" i="1" s="1"/>
  <c r="BD711" i="1" s="1"/>
  <c r="BU705" i="1"/>
  <c r="BT705" i="1" s="1"/>
  <c r="BB879" i="1" l="1"/>
  <c r="BU745" i="1"/>
  <c r="BT745" i="1" s="1"/>
  <c r="BC746" i="1"/>
  <c r="BC747" i="1" s="1"/>
  <c r="BU711" i="1"/>
  <c r="BT711" i="1" s="1"/>
  <c r="BD712" i="1"/>
  <c r="BB880" i="1" l="1"/>
  <c r="BB881" i="1" s="1"/>
  <c r="BC748" i="1"/>
  <c r="BU747" i="1"/>
  <c r="BT747" i="1" s="1"/>
  <c r="BD713" i="1"/>
  <c r="BD714" i="1" s="1"/>
  <c r="BD715" i="1" s="1"/>
  <c r="BU712" i="1"/>
  <c r="BT712" i="1" s="1"/>
  <c r="BB882" i="1" l="1"/>
  <c r="BB883" i="1" s="1"/>
  <c r="BU748" i="1"/>
  <c r="BT748" i="1" s="1"/>
  <c r="BC749" i="1"/>
  <c r="BD716" i="1"/>
  <c r="BU715" i="1"/>
  <c r="BT715" i="1" s="1"/>
  <c r="BB884" i="1" l="1"/>
  <c r="BB885" i="1" s="1"/>
  <c r="BB886" i="1" s="1"/>
  <c r="BB887" i="1" s="1"/>
  <c r="BC750" i="1"/>
  <c r="BU749" i="1"/>
  <c r="BT749" i="1" s="1"/>
  <c r="BD717" i="1"/>
  <c r="BD718" i="1" s="1"/>
  <c r="BD719" i="1" s="1"/>
  <c r="BU716" i="1"/>
  <c r="BT716" i="1" s="1"/>
  <c r="BB888" i="1" l="1"/>
  <c r="BC751" i="1"/>
  <c r="BU750" i="1"/>
  <c r="BT750" i="1" s="1"/>
  <c r="BD720" i="1"/>
  <c r="BD721" i="1" s="1"/>
  <c r="BU719" i="1"/>
  <c r="BT719" i="1" s="1"/>
  <c r="BB889" i="1" l="1"/>
  <c r="BC752" i="1"/>
  <c r="BU751" i="1"/>
  <c r="BT751" i="1" s="1"/>
  <c r="BD722" i="1"/>
  <c r="BU721" i="1"/>
  <c r="BT721" i="1" s="1"/>
  <c r="BB890" i="1" l="1"/>
  <c r="BC753" i="1"/>
  <c r="BU752" i="1"/>
  <c r="BT752" i="1" s="1"/>
  <c r="BD723" i="1"/>
  <c r="BD724" i="1" s="1"/>
  <c r="BU722" i="1"/>
  <c r="BT722" i="1" s="1"/>
  <c r="BB891" i="1" l="1"/>
  <c r="BB892" i="1" s="1"/>
  <c r="BB893" i="1" s="1"/>
  <c r="BC754" i="1"/>
  <c r="BC755" i="1" s="1"/>
  <c r="BC756" i="1" s="1"/>
  <c r="BC757" i="1" s="1"/>
  <c r="BU753" i="1"/>
  <c r="BT753" i="1" s="1"/>
  <c r="BD725" i="1"/>
  <c r="BD726" i="1" s="1"/>
  <c r="BU724" i="1"/>
  <c r="BT724" i="1" s="1"/>
  <c r="BB894" i="1" l="1"/>
  <c r="BC758" i="1"/>
  <c r="BC759" i="1" s="1"/>
  <c r="BU757" i="1"/>
  <c r="BT757" i="1" s="1"/>
  <c r="BD727" i="1"/>
  <c r="BU726" i="1"/>
  <c r="BT726" i="1" s="1"/>
  <c r="BB895" i="1" l="1"/>
  <c r="BB896" i="1" s="1"/>
  <c r="BC760" i="1"/>
  <c r="BC761" i="1" s="1"/>
  <c r="BU759" i="1"/>
  <c r="BT759" i="1" s="1"/>
  <c r="BU727" i="1"/>
  <c r="BT727" i="1" s="1"/>
  <c r="BD728" i="1"/>
  <c r="BD729" i="1" s="1"/>
  <c r="BB897" i="1" l="1"/>
  <c r="BB898" i="1" s="1"/>
  <c r="BB899" i="1" s="1"/>
  <c r="BB900" i="1" s="1"/>
  <c r="BB901" i="1" s="1"/>
  <c r="BC762" i="1"/>
  <c r="BU761" i="1"/>
  <c r="BT761" i="1" s="1"/>
  <c r="BU729" i="1"/>
  <c r="BT729" i="1" s="1"/>
  <c r="BD730" i="1"/>
  <c r="BD731" i="1" s="1"/>
  <c r="BB902" i="1" l="1"/>
  <c r="BB903" i="1" s="1"/>
  <c r="BC763" i="1"/>
  <c r="BC764" i="1" s="1"/>
  <c r="BU762" i="1"/>
  <c r="BT762" i="1" s="1"/>
  <c r="BD732" i="1"/>
  <c r="BU731" i="1"/>
  <c r="BT731" i="1" s="1"/>
  <c r="BB904" i="1" l="1"/>
  <c r="BB905" i="1" s="1"/>
  <c r="BB906" i="1" s="1"/>
  <c r="BU764" i="1"/>
  <c r="BT764" i="1" s="1"/>
  <c r="BC765" i="1"/>
  <c r="BC766" i="1" s="1"/>
  <c r="BD733" i="1"/>
  <c r="BU732" i="1"/>
  <c r="BT732" i="1" s="1"/>
  <c r="BB907" i="1" l="1"/>
  <c r="BB908" i="1" s="1"/>
  <c r="BB909" i="1" s="1"/>
  <c r="BB910" i="1" s="1"/>
  <c r="BB911" i="1" s="1"/>
  <c r="BB912" i="1" s="1"/>
  <c r="BU766" i="1"/>
  <c r="BT766" i="1" s="1"/>
  <c r="BC767" i="1"/>
  <c r="BD734" i="1"/>
  <c r="BD735" i="1" s="1"/>
  <c r="BD736" i="1" s="1"/>
  <c r="BU733" i="1"/>
  <c r="BT733" i="1" s="1"/>
  <c r="BB913" i="1" l="1"/>
  <c r="BC768" i="1"/>
  <c r="BC769" i="1" s="1"/>
  <c r="BC770" i="1" s="1"/>
  <c r="BC771" i="1" s="1"/>
  <c r="BU767" i="1"/>
  <c r="BT767" i="1" s="1"/>
  <c r="BU736" i="1"/>
  <c r="BT736" i="1" s="1"/>
  <c r="BD737" i="1"/>
  <c r="BD738" i="1" s="1"/>
  <c r="BB914" i="1" l="1"/>
  <c r="BB915" i="1" s="1"/>
  <c r="BB916" i="1" s="1"/>
  <c r="BB917" i="1" s="1"/>
  <c r="BC772" i="1"/>
  <c r="BC773" i="1" s="1"/>
  <c r="BC774" i="1" s="1"/>
  <c r="BU771" i="1"/>
  <c r="BT771" i="1" s="1"/>
  <c r="BU738" i="1"/>
  <c r="BT738" i="1" s="1"/>
  <c r="BD739" i="1"/>
  <c r="BD740" i="1" s="1"/>
  <c r="BD741" i="1" s="1"/>
  <c r="BD742" i="1" s="1"/>
  <c r="BB918" i="1" l="1"/>
  <c r="BB919" i="1" s="1"/>
  <c r="BB920" i="1" s="1"/>
  <c r="BB921" i="1" s="1"/>
  <c r="BB922" i="1" s="1"/>
  <c r="BC775" i="1"/>
  <c r="BC776" i="1" s="1"/>
  <c r="BU774" i="1"/>
  <c r="BT774" i="1" s="1"/>
  <c r="BD743" i="1"/>
  <c r="BD744" i="1" s="1"/>
  <c r="BU742" i="1"/>
  <c r="BT742" i="1" s="1"/>
  <c r="BB923" i="1" l="1"/>
  <c r="BC777" i="1"/>
  <c r="BC778" i="1" s="1"/>
  <c r="BC779" i="1" s="1"/>
  <c r="BC780" i="1" s="1"/>
  <c r="BC781" i="1" s="1"/>
  <c r="BU776" i="1"/>
  <c r="BT776" i="1" s="1"/>
  <c r="BU744" i="1"/>
  <c r="BT744" i="1" s="1"/>
  <c r="BD745" i="1"/>
  <c r="BD746" i="1" s="1"/>
  <c r="BB924" i="1" l="1"/>
  <c r="BB925" i="1" s="1"/>
  <c r="BC782" i="1"/>
  <c r="BC783" i="1" s="1"/>
  <c r="BU781" i="1"/>
  <c r="BT781" i="1" s="1"/>
  <c r="BU746" i="1"/>
  <c r="BT746" i="1" s="1"/>
  <c r="BD747" i="1"/>
  <c r="BD748" i="1" s="1"/>
  <c r="BD749" i="1" s="1"/>
  <c r="BD750" i="1" s="1"/>
  <c r="BD751" i="1" s="1"/>
  <c r="BD752" i="1" s="1"/>
  <c r="BD753" i="1" s="1"/>
  <c r="BD754" i="1" s="1"/>
  <c r="BB926" i="1" l="1"/>
  <c r="BC784" i="1"/>
  <c r="BC785" i="1" s="1"/>
  <c r="BU783" i="1"/>
  <c r="BT783" i="1" s="1"/>
  <c r="BD755" i="1"/>
  <c r="BU754" i="1"/>
  <c r="BT754" i="1" s="1"/>
  <c r="BB927" i="1" l="1"/>
  <c r="BU785" i="1"/>
  <c r="BT785" i="1" s="1"/>
  <c r="BC786" i="1"/>
  <c r="BC787" i="1" s="1"/>
  <c r="BD756" i="1"/>
  <c r="BU755" i="1"/>
  <c r="BT755" i="1" s="1"/>
  <c r="BB928" i="1" l="1"/>
  <c r="BB929" i="1" s="1"/>
  <c r="BU787" i="1"/>
  <c r="BT787" i="1" s="1"/>
  <c r="BC788" i="1"/>
  <c r="BC789" i="1" s="1"/>
  <c r="BC790" i="1" s="1"/>
  <c r="BC791" i="1" s="1"/>
  <c r="BC792" i="1" s="1"/>
  <c r="BC793" i="1" s="1"/>
  <c r="BU756" i="1"/>
  <c r="BT756" i="1" s="1"/>
  <c r="BD757" i="1"/>
  <c r="BD758" i="1" s="1"/>
  <c r="BB930" i="1" l="1"/>
  <c r="BU793" i="1"/>
  <c r="BT793" i="1" s="1"/>
  <c r="BC794" i="1"/>
  <c r="BC795" i="1" s="1"/>
  <c r="BD759" i="1"/>
  <c r="BD760" i="1" s="1"/>
  <c r="BU758" i="1"/>
  <c r="BT758" i="1" s="1"/>
  <c r="BB931" i="1" l="1"/>
  <c r="BC796" i="1"/>
  <c r="BU795" i="1"/>
  <c r="BT795" i="1" s="1"/>
  <c r="BD761" i="1"/>
  <c r="BD762" i="1" s="1"/>
  <c r="BD763" i="1" s="1"/>
  <c r="BU760" i="1"/>
  <c r="BT760" i="1" s="1"/>
  <c r="BB932" i="1" l="1"/>
  <c r="BB933" i="1" s="1"/>
  <c r="BC797" i="1"/>
  <c r="BU796" i="1"/>
  <c r="BT796" i="1" s="1"/>
  <c r="BD764" i="1"/>
  <c r="BD765" i="1" s="1"/>
  <c r="BU763" i="1"/>
  <c r="BT763" i="1" s="1"/>
  <c r="BB934" i="1" l="1"/>
  <c r="BB935" i="1" s="1"/>
  <c r="BC798" i="1"/>
  <c r="BU797" i="1"/>
  <c r="BT797" i="1" s="1"/>
  <c r="BD766" i="1"/>
  <c r="BD767" i="1" s="1"/>
  <c r="BD768" i="1" s="1"/>
  <c r="BU765" i="1"/>
  <c r="BT765" i="1" s="1"/>
  <c r="BB936" i="1" l="1"/>
  <c r="BB937" i="1" s="1"/>
  <c r="BC799" i="1"/>
  <c r="BU798" i="1"/>
  <c r="BT798" i="1" s="1"/>
  <c r="BD769" i="1"/>
  <c r="BU768" i="1"/>
  <c r="BT768" i="1" s="1"/>
  <c r="BB938" i="1" l="1"/>
  <c r="BB939" i="1" s="1"/>
  <c r="BU799" i="1"/>
  <c r="BT799" i="1" s="1"/>
  <c r="BC800" i="1"/>
  <c r="BD770" i="1"/>
  <c r="BU769" i="1"/>
  <c r="BT769" i="1" s="1"/>
  <c r="BB940" i="1" l="1"/>
  <c r="BB941" i="1" s="1"/>
  <c r="BB942" i="1" s="1"/>
  <c r="BB943" i="1" s="1"/>
  <c r="BC801" i="1"/>
  <c r="BC802" i="1" s="1"/>
  <c r="BC803" i="1" s="1"/>
  <c r="BC804" i="1" s="1"/>
  <c r="BC805" i="1" s="1"/>
  <c r="BC806" i="1" s="1"/>
  <c r="BC807" i="1" s="1"/>
  <c r="BU800" i="1"/>
  <c r="BT800" i="1" s="1"/>
  <c r="BD771" i="1"/>
  <c r="BD772" i="1" s="1"/>
  <c r="BU770" i="1"/>
  <c r="BT770" i="1" s="1"/>
  <c r="BB944" i="1" l="1"/>
  <c r="BC808" i="1"/>
  <c r="BC809" i="1" s="1"/>
  <c r="BC810" i="1" s="1"/>
  <c r="BU807" i="1"/>
  <c r="BT807" i="1" s="1"/>
  <c r="BD773" i="1"/>
  <c r="BU772" i="1"/>
  <c r="BT772" i="1" s="1"/>
  <c r="BB945" i="1" l="1"/>
  <c r="BC811" i="1"/>
  <c r="BC812" i="1" s="1"/>
  <c r="BU810" i="1"/>
  <c r="BT810" i="1" s="1"/>
  <c r="BU773" i="1"/>
  <c r="BT773" i="1" s="1"/>
  <c r="BD774" i="1"/>
  <c r="BD775" i="1" s="1"/>
  <c r="BB946" i="1" l="1"/>
  <c r="BB947" i="1" s="1"/>
  <c r="BB948" i="1" s="1"/>
  <c r="BC813" i="1"/>
  <c r="BC814" i="1" s="1"/>
  <c r="BU812" i="1"/>
  <c r="BT812" i="1" s="1"/>
  <c r="BD776" i="1"/>
  <c r="BD777" i="1" s="1"/>
  <c r="BU775" i="1"/>
  <c r="BT775" i="1" s="1"/>
  <c r="BB949" i="1" l="1"/>
  <c r="BC815" i="1"/>
  <c r="BU814" i="1"/>
  <c r="BT814" i="1" s="1"/>
  <c r="BU777" i="1"/>
  <c r="BT777" i="1" s="1"/>
  <c r="BD778" i="1"/>
  <c r="BB950" i="1" l="1"/>
  <c r="BB951" i="1" s="1"/>
  <c r="BB952" i="1" s="1"/>
  <c r="BB953" i="1" s="1"/>
  <c r="BB954" i="1" s="1"/>
  <c r="BB955" i="1" s="1"/>
  <c r="BB956" i="1" s="1"/>
  <c r="BB957" i="1" s="1"/>
  <c r="BB958" i="1" s="1"/>
  <c r="BB959" i="1" s="1"/>
  <c r="BC816" i="1"/>
  <c r="BU815" i="1"/>
  <c r="BT815" i="1" s="1"/>
  <c r="BU778" i="1"/>
  <c r="BT778" i="1" s="1"/>
  <c r="BD779" i="1"/>
  <c r="BB960" i="1" l="1"/>
  <c r="BB961" i="1" s="1"/>
  <c r="BC817" i="1"/>
  <c r="BU816" i="1"/>
  <c r="BT816" i="1" s="1"/>
  <c r="BD780" i="1"/>
  <c r="BU779" i="1"/>
  <c r="BT779" i="1" s="1"/>
  <c r="BB962" i="1" l="1"/>
  <c r="BB963" i="1" s="1"/>
  <c r="BC818" i="1"/>
  <c r="BC819" i="1" s="1"/>
  <c r="BU817" i="1"/>
  <c r="BT817" i="1" s="1"/>
  <c r="BD781" i="1"/>
  <c r="BD782" i="1" s="1"/>
  <c r="BU780" i="1"/>
  <c r="BT780" i="1" s="1"/>
  <c r="BB964" i="1" l="1"/>
  <c r="BC820" i="1"/>
  <c r="BU819" i="1"/>
  <c r="BT819" i="1" s="1"/>
  <c r="BD783" i="1"/>
  <c r="BD784" i="1" s="1"/>
  <c r="BU782" i="1"/>
  <c r="BT782" i="1" s="1"/>
  <c r="BB965" i="1" l="1"/>
  <c r="BB966" i="1" s="1"/>
  <c r="BC821" i="1"/>
  <c r="BC822" i="1" s="1"/>
  <c r="BU820" i="1"/>
  <c r="BT820" i="1" s="1"/>
  <c r="BD785" i="1"/>
  <c r="BD786" i="1" s="1"/>
  <c r="BD787" i="1" s="1"/>
  <c r="BD788" i="1" s="1"/>
  <c r="BD789" i="1" s="1"/>
  <c r="BU784" i="1"/>
  <c r="BT784" i="1" s="1"/>
  <c r="BB967" i="1" l="1"/>
  <c r="BC823" i="1"/>
  <c r="BC824" i="1" s="1"/>
  <c r="BC825" i="1" s="1"/>
  <c r="BU822" i="1"/>
  <c r="BT822" i="1" s="1"/>
  <c r="BD790" i="1"/>
  <c r="BU789" i="1"/>
  <c r="BT789" i="1" s="1"/>
  <c r="BB968" i="1" l="1"/>
  <c r="BB969" i="1" s="1"/>
  <c r="BU825" i="1"/>
  <c r="BT825" i="1" s="1"/>
  <c r="BC826" i="1"/>
  <c r="BC827" i="1" s="1"/>
  <c r="BC828" i="1" s="1"/>
  <c r="BC829" i="1" s="1"/>
  <c r="BC830" i="1" s="1"/>
  <c r="BC831" i="1" s="1"/>
  <c r="BC832" i="1" s="1"/>
  <c r="BC833" i="1" s="1"/>
  <c r="BU790" i="1"/>
  <c r="BT790" i="1" s="1"/>
  <c r="BD791" i="1"/>
  <c r="BB970" i="1" l="1"/>
  <c r="BB971" i="1" s="1"/>
  <c r="BC834" i="1"/>
  <c r="BU833" i="1"/>
  <c r="BT833" i="1" s="1"/>
  <c r="BD792" i="1"/>
  <c r="BU791" i="1"/>
  <c r="BT791" i="1" s="1"/>
  <c r="BB972" i="1" l="1"/>
  <c r="BB973" i="1" s="1"/>
  <c r="BC835" i="1"/>
  <c r="BU834" i="1"/>
  <c r="BT834" i="1" s="1"/>
  <c r="BU792" i="1"/>
  <c r="BT792" i="1" s="1"/>
  <c r="BD793" i="1"/>
  <c r="BD794" i="1" s="1"/>
  <c r="BB974" i="1" l="1"/>
  <c r="BB975" i="1" s="1"/>
  <c r="BC836" i="1"/>
  <c r="BU835" i="1"/>
  <c r="BT835" i="1" s="1"/>
  <c r="BD795" i="1"/>
  <c r="BD796" i="1" s="1"/>
  <c r="BD797" i="1" s="1"/>
  <c r="BD798" i="1" s="1"/>
  <c r="BD799" i="1" s="1"/>
  <c r="BD800" i="1" s="1"/>
  <c r="BD801" i="1" s="1"/>
  <c r="BU794" i="1"/>
  <c r="BT794" i="1" s="1"/>
  <c r="BB976" i="1" l="1"/>
  <c r="BB977" i="1" s="1"/>
  <c r="BU836" i="1"/>
  <c r="BT836" i="1" s="1"/>
  <c r="BC837" i="1"/>
  <c r="BC838" i="1" s="1"/>
  <c r="BU801" i="1"/>
  <c r="BT801" i="1" s="1"/>
  <c r="BD802" i="1"/>
  <c r="BB978" i="1" l="1"/>
  <c r="BC839" i="1"/>
  <c r="BU838" i="1"/>
  <c r="BT838" i="1" s="1"/>
  <c r="BD803" i="1"/>
  <c r="BU802" i="1"/>
  <c r="BT802" i="1" s="1"/>
  <c r="BB979" i="1" l="1"/>
  <c r="BU839" i="1"/>
  <c r="BT839" i="1" s="1"/>
  <c r="BC840" i="1"/>
  <c r="BC841" i="1" s="1"/>
  <c r="BD804" i="1"/>
  <c r="BU803" i="1"/>
  <c r="BT803" i="1" s="1"/>
  <c r="BB980" i="1" l="1"/>
  <c r="BB981" i="1" s="1"/>
  <c r="BC842" i="1"/>
  <c r="BC843" i="1" s="1"/>
  <c r="BC844" i="1" s="1"/>
  <c r="BC845" i="1" s="1"/>
  <c r="BC846" i="1" s="1"/>
  <c r="BC847" i="1" s="1"/>
  <c r="BC848" i="1" s="1"/>
  <c r="BC849" i="1" s="1"/>
  <c r="BC850" i="1" s="1"/>
  <c r="BC851" i="1" s="1"/>
  <c r="BU841" i="1"/>
  <c r="BT841" i="1" s="1"/>
  <c r="BD805" i="1"/>
  <c r="BU804" i="1"/>
  <c r="BT804" i="1" s="1"/>
  <c r="BB982" i="1" l="1"/>
  <c r="BB983" i="1" s="1"/>
  <c r="BB984" i="1" s="1"/>
  <c r="BB985" i="1" s="1"/>
  <c r="BB986" i="1" s="1"/>
  <c r="BB987" i="1" s="1"/>
  <c r="BB988" i="1" s="1"/>
  <c r="BC852" i="1"/>
  <c r="BC853" i="1" s="1"/>
  <c r="BU851" i="1"/>
  <c r="BT851" i="1" s="1"/>
  <c r="BD806" i="1"/>
  <c r="BU805" i="1"/>
  <c r="BT805" i="1" s="1"/>
  <c r="BB989" i="1" l="1"/>
  <c r="BB990" i="1" s="1"/>
  <c r="BB991" i="1" s="1"/>
  <c r="BC854" i="1"/>
  <c r="BC855" i="1" s="1"/>
  <c r="BC856" i="1" s="1"/>
  <c r="BC857" i="1" s="1"/>
  <c r="BU853" i="1"/>
  <c r="BT853" i="1" s="1"/>
  <c r="BD807" i="1"/>
  <c r="BD808" i="1" s="1"/>
  <c r="BU806" i="1"/>
  <c r="BT806" i="1" s="1"/>
  <c r="BB992" i="1" l="1"/>
  <c r="BB993" i="1" s="1"/>
  <c r="BC858" i="1"/>
  <c r="BC859" i="1" s="1"/>
  <c r="BC860" i="1" s="1"/>
  <c r="BC861" i="1" s="1"/>
  <c r="BU857" i="1"/>
  <c r="BT857" i="1" s="1"/>
  <c r="BD809" i="1"/>
  <c r="BU808" i="1"/>
  <c r="BT808" i="1" s="1"/>
  <c r="BB994" i="1" l="1"/>
  <c r="BC862" i="1"/>
  <c r="BU861" i="1"/>
  <c r="BT861" i="1" s="1"/>
  <c r="BD810" i="1"/>
  <c r="BD811" i="1" s="1"/>
  <c r="BU809" i="1"/>
  <c r="BT809" i="1" s="1"/>
  <c r="BB995" i="1" l="1"/>
  <c r="BB996" i="1" s="1"/>
  <c r="BB997" i="1" s="1"/>
  <c r="BC863" i="1"/>
  <c r="BC864" i="1" s="1"/>
  <c r="BC865" i="1" s="1"/>
  <c r="BU862" i="1"/>
  <c r="BT862" i="1" s="1"/>
  <c r="BU811" i="1"/>
  <c r="BT811" i="1" s="1"/>
  <c r="BD812" i="1"/>
  <c r="BD813" i="1" s="1"/>
  <c r="BB998" i="1" l="1"/>
  <c r="BC866" i="1"/>
  <c r="BU865" i="1"/>
  <c r="BT865" i="1" s="1"/>
  <c r="BD814" i="1"/>
  <c r="BD815" i="1" s="1"/>
  <c r="BD816" i="1" s="1"/>
  <c r="BD817" i="1" s="1"/>
  <c r="BD818" i="1" s="1"/>
  <c r="BU813" i="1"/>
  <c r="BT813" i="1" s="1"/>
  <c r="BB999" i="1" l="1"/>
  <c r="BB1000" i="1" s="1"/>
  <c r="BC867" i="1"/>
  <c r="BC868" i="1" s="1"/>
  <c r="BU866" i="1"/>
  <c r="BT866" i="1" s="1"/>
  <c r="BD819" i="1"/>
  <c r="BD820" i="1" s="1"/>
  <c r="BD821" i="1" s="1"/>
  <c r="BU818" i="1"/>
  <c r="BT818" i="1" s="1"/>
  <c r="BB1001" i="1" l="1"/>
  <c r="BB1002" i="1" s="1"/>
  <c r="BC869" i="1"/>
  <c r="BU868" i="1"/>
  <c r="BT868" i="1" s="1"/>
  <c r="BD822" i="1"/>
  <c r="BD823" i="1" s="1"/>
  <c r="BU821" i="1"/>
  <c r="BT821" i="1" s="1"/>
  <c r="BB1003" i="1" l="1"/>
  <c r="BB1004" i="1" s="1"/>
  <c r="BB1005" i="1" s="1"/>
  <c r="BB1006" i="1" s="1"/>
  <c r="BB1007" i="1" s="1"/>
  <c r="BU869" i="1"/>
  <c r="BT869" i="1" s="1"/>
  <c r="BC870" i="1"/>
  <c r="BD824" i="1"/>
  <c r="BU823" i="1"/>
  <c r="BT823" i="1" s="1"/>
  <c r="BB1008" i="1" l="1"/>
  <c r="BC871" i="1"/>
  <c r="BC872" i="1" s="1"/>
  <c r="BC873" i="1" s="1"/>
  <c r="BC874" i="1" s="1"/>
  <c r="BC875" i="1" s="1"/>
  <c r="BU870" i="1"/>
  <c r="BT870" i="1" s="1"/>
  <c r="BD825" i="1"/>
  <c r="BD826" i="1" s="1"/>
  <c r="BU824" i="1"/>
  <c r="BT824" i="1" s="1"/>
  <c r="BB1009" i="1" l="1"/>
  <c r="BB1010" i="1" s="1"/>
  <c r="BC876" i="1"/>
  <c r="BU875" i="1"/>
  <c r="BT875" i="1" s="1"/>
  <c r="BD827" i="1"/>
  <c r="BU826" i="1"/>
  <c r="BT826" i="1" s="1"/>
  <c r="BB1011" i="1" l="1"/>
  <c r="BB1012" i="1" s="1"/>
  <c r="BU876" i="1"/>
  <c r="BT876" i="1" s="1"/>
  <c r="BC877" i="1"/>
  <c r="BC878" i="1" s="1"/>
  <c r="BU827" i="1"/>
  <c r="BT827" i="1" s="1"/>
  <c r="BD828" i="1"/>
  <c r="BB1013" i="1" l="1"/>
  <c r="BB1014" i="1" s="1"/>
  <c r="BU878" i="1"/>
  <c r="BT878" i="1" s="1"/>
  <c r="BC879" i="1"/>
  <c r="BD829" i="1"/>
  <c r="BU828" i="1"/>
  <c r="BT828" i="1" s="1"/>
  <c r="BB1015" i="1" l="1"/>
  <c r="BB1016" i="1" s="1"/>
  <c r="BC880" i="1"/>
  <c r="BC881" i="1" s="1"/>
  <c r="BU879" i="1"/>
  <c r="BT879" i="1" s="1"/>
  <c r="BD830" i="1"/>
  <c r="BU829" i="1"/>
  <c r="BT829" i="1" s="1"/>
  <c r="BB1017" i="1" l="1"/>
  <c r="BB1018" i="1" s="1"/>
  <c r="BC882" i="1"/>
  <c r="BC883" i="1" s="1"/>
  <c r="BU881" i="1"/>
  <c r="BT881" i="1" s="1"/>
  <c r="BU830" i="1"/>
  <c r="BT830" i="1" s="1"/>
  <c r="BD831" i="1"/>
  <c r="BB1019" i="1" l="1"/>
  <c r="BC884" i="1"/>
  <c r="BC885" i="1" s="1"/>
  <c r="BC886" i="1" s="1"/>
  <c r="BC887" i="1" s="1"/>
  <c r="BU883" i="1"/>
  <c r="BT883" i="1" s="1"/>
  <c r="BU831" i="1"/>
  <c r="BT831" i="1" s="1"/>
  <c r="BD832" i="1"/>
  <c r="BB1020" i="1" l="1"/>
  <c r="BB1021" i="1" s="1"/>
  <c r="BB1022" i="1" s="1"/>
  <c r="BC888" i="1"/>
  <c r="BU887" i="1"/>
  <c r="BT887" i="1" s="1"/>
  <c r="BD833" i="1"/>
  <c r="BD834" i="1" s="1"/>
  <c r="BD835" i="1" s="1"/>
  <c r="BD836" i="1" s="1"/>
  <c r="BD837" i="1" s="1"/>
  <c r="BU832" i="1"/>
  <c r="BT832" i="1" s="1"/>
  <c r="BB1023" i="1" l="1"/>
  <c r="BC889" i="1"/>
  <c r="BU888" i="1"/>
  <c r="BT888" i="1" s="1"/>
  <c r="BD838" i="1"/>
  <c r="BD839" i="1" s="1"/>
  <c r="BD840" i="1" s="1"/>
  <c r="BU837" i="1"/>
  <c r="BT837" i="1" s="1"/>
  <c r="BB1024" i="1" l="1"/>
  <c r="BB1025" i="1" s="1"/>
  <c r="BB1026" i="1" s="1"/>
  <c r="BC890" i="1"/>
  <c r="BU889" i="1"/>
  <c r="BT889" i="1" s="1"/>
  <c r="BD841" i="1"/>
  <c r="BD842" i="1" s="1"/>
  <c r="BU840" i="1"/>
  <c r="BT840" i="1" s="1"/>
  <c r="BB1027" i="1" l="1"/>
  <c r="BC891" i="1"/>
  <c r="BC892" i="1" s="1"/>
  <c r="BC893" i="1" s="1"/>
  <c r="BU890" i="1"/>
  <c r="BT890" i="1" s="1"/>
  <c r="BD843" i="1"/>
  <c r="BU842" i="1"/>
  <c r="BT842" i="1" s="1"/>
  <c r="BB1028" i="1" l="1"/>
  <c r="BB1029" i="1" s="1"/>
  <c r="BC894" i="1"/>
  <c r="BU893" i="1"/>
  <c r="BT893" i="1" s="1"/>
  <c r="BD844" i="1"/>
  <c r="BU843" i="1"/>
  <c r="BT843" i="1" s="1"/>
  <c r="BB1030" i="1" l="1"/>
  <c r="BC895" i="1"/>
  <c r="BC896" i="1" s="1"/>
  <c r="BU894" i="1"/>
  <c r="BT894" i="1" s="1"/>
  <c r="BD845" i="1"/>
  <c r="BU844" i="1"/>
  <c r="BT844" i="1" s="1"/>
  <c r="BB1031" i="1" l="1"/>
  <c r="BB1032" i="1" s="1"/>
  <c r="BB1033" i="1" s="1"/>
  <c r="BB1034" i="1" s="1"/>
  <c r="BB1035" i="1" s="1"/>
  <c r="BB1036" i="1" s="1"/>
  <c r="BB1037" i="1" s="1"/>
  <c r="BB1038" i="1" s="1"/>
  <c r="BB1039" i="1" s="1"/>
  <c r="BC897" i="1"/>
  <c r="BC898" i="1" s="1"/>
  <c r="BC899" i="1" s="1"/>
  <c r="BC900" i="1" s="1"/>
  <c r="BC901" i="1" s="1"/>
  <c r="BU896" i="1"/>
  <c r="BT896" i="1" s="1"/>
  <c r="BD846" i="1"/>
  <c r="BU845" i="1"/>
  <c r="BT845" i="1" s="1"/>
  <c r="BB1040" i="1" l="1"/>
  <c r="BB1041" i="1" s="1"/>
  <c r="BB1042" i="1" s="1"/>
  <c r="BC902" i="1"/>
  <c r="BC903" i="1" s="1"/>
  <c r="BU901" i="1"/>
  <c r="BT901" i="1" s="1"/>
  <c r="BD847" i="1"/>
  <c r="BU846" i="1"/>
  <c r="BT846" i="1" s="1"/>
  <c r="BB1043" i="1" l="1"/>
  <c r="BC904" i="1"/>
  <c r="BC905" i="1" s="1"/>
  <c r="BC906" i="1" s="1"/>
  <c r="BU903" i="1"/>
  <c r="BT903" i="1" s="1"/>
  <c r="BU847" i="1"/>
  <c r="BT847" i="1" s="1"/>
  <c r="BD848" i="1"/>
  <c r="BB1044" i="1" l="1"/>
  <c r="BB1045" i="1" s="1"/>
  <c r="BC907" i="1"/>
  <c r="BC908" i="1" s="1"/>
  <c r="BC909" i="1" s="1"/>
  <c r="BC910" i="1" s="1"/>
  <c r="BC911" i="1" s="1"/>
  <c r="BC912" i="1" s="1"/>
  <c r="BU906" i="1"/>
  <c r="BT906" i="1" s="1"/>
  <c r="BD849" i="1"/>
  <c r="BU848" i="1"/>
  <c r="BT848" i="1" s="1"/>
  <c r="BB1046" i="1" l="1"/>
  <c r="BB1047" i="1" s="1"/>
  <c r="BU912" i="1"/>
  <c r="BT912" i="1" s="1"/>
  <c r="BC913" i="1"/>
  <c r="BD850" i="1"/>
  <c r="BU849" i="1"/>
  <c r="BT849" i="1" s="1"/>
  <c r="BB1048" i="1" l="1"/>
  <c r="BU913" i="1"/>
  <c r="BT913" i="1" s="1"/>
  <c r="BC914" i="1"/>
  <c r="BC915" i="1" s="1"/>
  <c r="BC916" i="1" s="1"/>
  <c r="BC917" i="1" s="1"/>
  <c r="BD851" i="1"/>
  <c r="BD852" i="1" s="1"/>
  <c r="BU850" i="1"/>
  <c r="BT850" i="1" s="1"/>
  <c r="BB1049" i="1" l="1"/>
  <c r="BB1050" i="1" s="1"/>
  <c r="BC918" i="1"/>
  <c r="BC919" i="1" s="1"/>
  <c r="BC920" i="1" s="1"/>
  <c r="BC921" i="1" s="1"/>
  <c r="BC922" i="1" s="1"/>
  <c r="BU917" i="1"/>
  <c r="BT917" i="1" s="1"/>
  <c r="BD853" i="1"/>
  <c r="BD854" i="1" s="1"/>
  <c r="BU852" i="1"/>
  <c r="BT852" i="1" s="1"/>
  <c r="BB1051" i="1" l="1"/>
  <c r="BC923" i="1"/>
  <c r="BU922" i="1"/>
  <c r="BT922" i="1" s="1"/>
  <c r="BU854" i="1"/>
  <c r="BT854" i="1" s="1"/>
  <c r="BD855" i="1"/>
  <c r="BB1052" i="1" l="1"/>
  <c r="BB1053" i="1" s="1"/>
  <c r="BC924" i="1"/>
  <c r="BC925" i="1" s="1"/>
  <c r="BU923" i="1"/>
  <c r="BT923" i="1" s="1"/>
  <c r="BD856" i="1"/>
  <c r="BU855" i="1"/>
  <c r="BT855" i="1" s="1"/>
  <c r="BB1054" i="1" l="1"/>
  <c r="BB1055" i="1" s="1"/>
  <c r="BC926" i="1"/>
  <c r="BU925" i="1"/>
  <c r="BT925" i="1" s="1"/>
  <c r="BD857" i="1"/>
  <c r="BD858" i="1" s="1"/>
  <c r="BU856" i="1"/>
  <c r="BT856" i="1" s="1"/>
  <c r="BB1056" i="1" l="1"/>
  <c r="BC927" i="1"/>
  <c r="BU926" i="1"/>
  <c r="BT926" i="1" s="1"/>
  <c r="BD859" i="1"/>
  <c r="BU858" i="1"/>
  <c r="BT858" i="1" s="1"/>
  <c r="BB1057" i="1" l="1"/>
  <c r="BB1058" i="1" s="1"/>
  <c r="BB1059" i="1" s="1"/>
  <c r="BB1060" i="1" s="1"/>
  <c r="BC928" i="1"/>
  <c r="BC929" i="1" s="1"/>
  <c r="BU927" i="1"/>
  <c r="BT927" i="1" s="1"/>
  <c r="BD860" i="1"/>
  <c r="BU859" i="1"/>
  <c r="BT859" i="1" s="1"/>
  <c r="BB1061" i="1" l="1"/>
  <c r="BB1062" i="1" s="1"/>
  <c r="BU929" i="1"/>
  <c r="BT929" i="1" s="1"/>
  <c r="BC930" i="1"/>
  <c r="BU860" i="1"/>
  <c r="BT860" i="1" s="1"/>
  <c r="BD861" i="1"/>
  <c r="BD862" i="1" s="1"/>
  <c r="BD863" i="1" s="1"/>
  <c r="BB1063" i="1" l="1"/>
  <c r="BB1064" i="1" s="1"/>
  <c r="BC931" i="1"/>
  <c r="BU930" i="1"/>
  <c r="BT930" i="1" s="1"/>
  <c r="BD864" i="1"/>
  <c r="BU863" i="1"/>
  <c r="BT863" i="1" s="1"/>
  <c r="BB1065" i="1" l="1"/>
  <c r="BB1066" i="1" s="1"/>
  <c r="BU931" i="1"/>
  <c r="BT931" i="1" s="1"/>
  <c r="BC932" i="1"/>
  <c r="BC933" i="1" s="1"/>
  <c r="BD865" i="1"/>
  <c r="BD866" i="1" s="1"/>
  <c r="BD867" i="1" s="1"/>
  <c r="BU864" i="1"/>
  <c r="BT864" i="1" s="1"/>
  <c r="BB1067" i="1" l="1"/>
  <c r="BB1068" i="1" s="1"/>
  <c r="BB1069" i="1" s="1"/>
  <c r="BB1070" i="1" s="1"/>
  <c r="BB1071" i="1" s="1"/>
  <c r="BU933" i="1"/>
  <c r="BT933" i="1" s="1"/>
  <c r="BC934" i="1"/>
  <c r="BC935" i="1" s="1"/>
  <c r="BD868" i="1"/>
  <c r="BD869" i="1" s="1"/>
  <c r="BD870" i="1" s="1"/>
  <c r="BD871" i="1" s="1"/>
  <c r="BU867" i="1"/>
  <c r="BT867" i="1" s="1"/>
  <c r="BB1072" i="1" l="1"/>
  <c r="BB1073" i="1" s="1"/>
  <c r="BB1074" i="1" s="1"/>
  <c r="BB1075" i="1" s="1"/>
  <c r="BB1076" i="1" s="1"/>
  <c r="BB1077" i="1" s="1"/>
  <c r="BC936" i="1"/>
  <c r="BC937" i="1" s="1"/>
  <c r="BU935" i="1"/>
  <c r="BT935" i="1" s="1"/>
  <c r="BD872" i="1"/>
  <c r="BU871" i="1"/>
  <c r="BT871" i="1" s="1"/>
  <c r="BB1078" i="1" l="1"/>
  <c r="BB1079" i="1" s="1"/>
  <c r="BB1080" i="1" s="1"/>
  <c r="BC938" i="1"/>
  <c r="BC939" i="1" s="1"/>
  <c r="BU937" i="1"/>
  <c r="BT937" i="1" s="1"/>
  <c r="BD873" i="1"/>
  <c r="BU872" i="1"/>
  <c r="BT872" i="1" s="1"/>
  <c r="BB1081" i="1" l="1"/>
  <c r="BB1082" i="1" s="1"/>
  <c r="BB1083" i="1" s="1"/>
  <c r="BC940" i="1"/>
  <c r="BC941" i="1" s="1"/>
  <c r="BC942" i="1" s="1"/>
  <c r="BC943" i="1" s="1"/>
  <c r="BU939" i="1"/>
  <c r="BT939" i="1" s="1"/>
  <c r="BD874" i="1"/>
  <c r="BU873" i="1"/>
  <c r="BT873" i="1" s="1"/>
  <c r="BB1084" i="1" l="1"/>
  <c r="BB1085" i="1" s="1"/>
  <c r="BB1086" i="1" s="1"/>
  <c r="BC944" i="1"/>
  <c r="BU943" i="1"/>
  <c r="BT943" i="1" s="1"/>
  <c r="BU874" i="1"/>
  <c r="BT874" i="1" s="1"/>
  <c r="BD875" i="1"/>
  <c r="BD876" i="1" s="1"/>
  <c r="BD877" i="1" s="1"/>
  <c r="BB1087" i="1" l="1"/>
  <c r="BB1088" i="1" s="1"/>
  <c r="BU944" i="1"/>
  <c r="BT944" i="1" s="1"/>
  <c r="BC945" i="1"/>
  <c r="BD878" i="1"/>
  <c r="BD879" i="1" s="1"/>
  <c r="BD880" i="1" s="1"/>
  <c r="BU877" i="1"/>
  <c r="BT877" i="1" s="1"/>
  <c r="BB1089" i="1" l="1"/>
  <c r="BC946" i="1"/>
  <c r="BC947" i="1" s="1"/>
  <c r="BC948" i="1" s="1"/>
  <c r="BU945" i="1"/>
  <c r="BT945" i="1" s="1"/>
  <c r="BD881" i="1"/>
  <c r="BD882" i="1" s="1"/>
  <c r="BU880" i="1"/>
  <c r="BT880" i="1" s="1"/>
  <c r="BB1090" i="1" l="1"/>
  <c r="BB1091" i="1" s="1"/>
  <c r="BU948" i="1"/>
  <c r="BT948" i="1" s="1"/>
  <c r="BC949" i="1"/>
  <c r="BD883" i="1"/>
  <c r="BD884" i="1" s="1"/>
  <c r="BU882" i="1"/>
  <c r="BT882" i="1" s="1"/>
  <c r="BB1092" i="1" l="1"/>
  <c r="BB1093" i="1" s="1"/>
  <c r="BC950" i="1"/>
  <c r="BC951" i="1" s="1"/>
  <c r="BC952" i="1" s="1"/>
  <c r="BC953" i="1" s="1"/>
  <c r="BC954" i="1" s="1"/>
  <c r="BC955" i="1" s="1"/>
  <c r="BC956" i="1" s="1"/>
  <c r="BC957" i="1" s="1"/>
  <c r="BC958" i="1" s="1"/>
  <c r="BC959" i="1" s="1"/>
  <c r="BU949" i="1"/>
  <c r="BT949" i="1" s="1"/>
  <c r="BD885" i="1"/>
  <c r="BU884" i="1"/>
  <c r="BT884" i="1" s="1"/>
  <c r="BB1094" i="1" l="1"/>
  <c r="BC960" i="1"/>
  <c r="BC961" i="1" s="1"/>
  <c r="BU959" i="1"/>
  <c r="BT959" i="1" s="1"/>
  <c r="BD886" i="1"/>
  <c r="BU885" i="1"/>
  <c r="BT885" i="1" s="1"/>
  <c r="BB1095" i="1" l="1"/>
  <c r="BB1096" i="1" s="1"/>
  <c r="BB1097" i="1" s="1"/>
  <c r="BC962" i="1"/>
  <c r="BC963" i="1" s="1"/>
  <c r="BU961" i="1"/>
  <c r="BT961" i="1" s="1"/>
  <c r="BD887" i="1"/>
  <c r="BD888" i="1" s="1"/>
  <c r="BD889" i="1" s="1"/>
  <c r="BD890" i="1" s="1"/>
  <c r="BD891" i="1" s="1"/>
  <c r="BU886" i="1"/>
  <c r="BT886" i="1" s="1"/>
  <c r="BB1098" i="1" l="1"/>
  <c r="BC964" i="1"/>
  <c r="BU963" i="1"/>
  <c r="BT963" i="1" s="1"/>
  <c r="BU891" i="1"/>
  <c r="BT891" i="1" s="1"/>
  <c r="BD892" i="1"/>
  <c r="BB1099" i="1" l="1"/>
  <c r="BB1100" i="1" s="1"/>
  <c r="BU964" i="1"/>
  <c r="BT964" i="1" s="1"/>
  <c r="BC965" i="1"/>
  <c r="BC966" i="1" s="1"/>
  <c r="BD893" i="1"/>
  <c r="BD894" i="1" s="1"/>
  <c r="BD895" i="1" s="1"/>
  <c r="BU892" i="1"/>
  <c r="BT892" i="1" s="1"/>
  <c r="BB1101" i="1" l="1"/>
  <c r="BC967" i="1"/>
  <c r="BU966" i="1"/>
  <c r="BT966" i="1" s="1"/>
  <c r="BD896" i="1"/>
  <c r="BD897" i="1" s="1"/>
  <c r="BU895" i="1"/>
  <c r="BT895" i="1" s="1"/>
  <c r="BB1102" i="1" l="1"/>
  <c r="BC968" i="1"/>
  <c r="BC969" i="1" s="1"/>
  <c r="BU967" i="1"/>
  <c r="BT967" i="1" s="1"/>
  <c r="BD898" i="1"/>
  <c r="BU897" i="1"/>
  <c r="BT897" i="1" s="1"/>
  <c r="BB1103" i="1" l="1"/>
  <c r="BU969" i="1"/>
  <c r="BT969" i="1" s="1"/>
  <c r="BC970" i="1"/>
  <c r="BC971" i="1" s="1"/>
  <c r="BD899" i="1"/>
  <c r="BU898" i="1"/>
  <c r="BT898" i="1" s="1"/>
  <c r="BB1104" i="1" l="1"/>
  <c r="BB1105" i="1" s="1"/>
  <c r="BU971" i="1"/>
  <c r="BT971" i="1" s="1"/>
  <c r="BC972" i="1"/>
  <c r="BC973" i="1" s="1"/>
  <c r="BD900" i="1"/>
  <c r="BU899" i="1"/>
  <c r="BT899" i="1" s="1"/>
  <c r="BB1106" i="1" l="1"/>
  <c r="BU973" i="1"/>
  <c r="BT973" i="1" s="1"/>
  <c r="BC974" i="1"/>
  <c r="BC975" i="1" s="1"/>
  <c r="BD901" i="1"/>
  <c r="BD902" i="1" s="1"/>
  <c r="BU900" i="1"/>
  <c r="BT900" i="1" s="1"/>
  <c r="BB1107" i="1" l="1"/>
  <c r="BC976" i="1"/>
  <c r="BC977" i="1" s="1"/>
  <c r="BU975" i="1"/>
  <c r="BT975" i="1" s="1"/>
  <c r="BD903" i="1"/>
  <c r="BD904" i="1" s="1"/>
  <c r="BU902" i="1"/>
  <c r="BT902" i="1" s="1"/>
  <c r="BB1108" i="1" l="1"/>
  <c r="BC978" i="1"/>
  <c r="BU977" i="1"/>
  <c r="BT977" i="1" s="1"/>
  <c r="BD905" i="1"/>
  <c r="BU904" i="1"/>
  <c r="BT904" i="1" s="1"/>
  <c r="BB1109" i="1" l="1"/>
  <c r="BB1110" i="1" s="1"/>
  <c r="BB1111" i="1" s="1"/>
  <c r="BC979" i="1"/>
  <c r="BU978" i="1"/>
  <c r="BT978" i="1" s="1"/>
  <c r="BD906" i="1"/>
  <c r="BD907" i="1" s="1"/>
  <c r="BU905" i="1"/>
  <c r="BT905" i="1" s="1"/>
  <c r="BB1112" i="1" l="1"/>
  <c r="BB1113" i="1" s="1"/>
  <c r="BB1114" i="1" s="1"/>
  <c r="BB1115" i="1" s="1"/>
  <c r="BB1116" i="1" s="1"/>
  <c r="BC980" i="1"/>
  <c r="BC981" i="1" s="1"/>
  <c r="BU979" i="1"/>
  <c r="BT979" i="1" s="1"/>
  <c r="BU907" i="1"/>
  <c r="BT907" i="1" s="1"/>
  <c r="BD908" i="1"/>
  <c r="BB1117" i="1" l="1"/>
  <c r="BB1118" i="1" s="1"/>
  <c r="BB1119" i="1" s="1"/>
  <c r="BB1120" i="1" s="1"/>
  <c r="BU981" i="1"/>
  <c r="BT981" i="1" s="1"/>
  <c r="BC982" i="1"/>
  <c r="BC983" i="1" s="1"/>
  <c r="BC984" i="1" s="1"/>
  <c r="BC985" i="1" s="1"/>
  <c r="BC986" i="1" s="1"/>
  <c r="BC987" i="1" s="1"/>
  <c r="BC988" i="1" s="1"/>
  <c r="BU908" i="1"/>
  <c r="BT908" i="1" s="1"/>
  <c r="BD909" i="1"/>
  <c r="BB1121" i="1" l="1"/>
  <c r="BB1122" i="1" s="1"/>
  <c r="BB1123" i="1" s="1"/>
  <c r="BB1124" i="1" s="1"/>
  <c r="BB1125" i="1" s="1"/>
  <c r="BC989" i="1"/>
  <c r="BC990" i="1" s="1"/>
  <c r="BC991" i="1" s="1"/>
  <c r="BU988" i="1"/>
  <c r="BT988" i="1" s="1"/>
  <c r="BD910" i="1"/>
  <c r="BU909" i="1"/>
  <c r="BT909" i="1" s="1"/>
  <c r="BB1126" i="1" l="1"/>
  <c r="BB1127" i="1" s="1"/>
  <c r="BC992" i="1"/>
  <c r="BC993" i="1" s="1"/>
  <c r="BU991" i="1"/>
  <c r="BT991" i="1" s="1"/>
  <c r="BD911" i="1"/>
  <c r="BU910" i="1"/>
  <c r="BT910" i="1" s="1"/>
  <c r="BB1128" i="1" l="1"/>
  <c r="BC994" i="1"/>
  <c r="BU993" i="1"/>
  <c r="BT993" i="1" s="1"/>
  <c r="BD912" i="1"/>
  <c r="BD913" i="1" s="1"/>
  <c r="BD914" i="1" s="1"/>
  <c r="BU911" i="1"/>
  <c r="BT911" i="1" s="1"/>
  <c r="BT1128" i="1" l="1"/>
  <c r="BB1129" i="1"/>
  <c r="BC995" i="1"/>
  <c r="BC996" i="1" s="1"/>
  <c r="BC997" i="1" s="1"/>
  <c r="BU994" i="1"/>
  <c r="BT994" i="1" s="1"/>
  <c r="BU914" i="1"/>
  <c r="BT914" i="1" s="1"/>
  <c r="BD915" i="1"/>
  <c r="BT1129" i="1" l="1"/>
  <c r="BB1130" i="1"/>
  <c r="BC998" i="1"/>
  <c r="BU997" i="1"/>
  <c r="BT997" i="1" s="1"/>
  <c r="BU915" i="1"/>
  <c r="BT915" i="1" s="1"/>
  <c r="BD916" i="1"/>
  <c r="BB1131" i="1" l="1"/>
  <c r="BC999" i="1"/>
  <c r="BC1000" i="1" s="1"/>
  <c r="BU998" i="1"/>
  <c r="BT998" i="1" s="1"/>
  <c r="BD917" i="1"/>
  <c r="BD918" i="1" s="1"/>
  <c r="BU916" i="1"/>
  <c r="BT916" i="1" s="1"/>
  <c r="BB1132" i="1" l="1"/>
  <c r="BB1133" i="1" s="1"/>
  <c r="BU1000" i="1"/>
  <c r="BT1000" i="1" s="1"/>
  <c r="BC1001" i="1"/>
  <c r="BC1002" i="1" s="1"/>
  <c r="BD919" i="1"/>
  <c r="BU918" i="1"/>
  <c r="BT918" i="1" s="1"/>
  <c r="BB1134" i="1" l="1"/>
  <c r="BB1135" i="1" s="1"/>
  <c r="BB1136" i="1" s="1"/>
  <c r="BC1003" i="1"/>
  <c r="BC1004" i="1" s="1"/>
  <c r="BC1005" i="1" s="1"/>
  <c r="BC1006" i="1" s="1"/>
  <c r="BC1007" i="1" s="1"/>
  <c r="BU1002" i="1"/>
  <c r="BT1002" i="1" s="1"/>
  <c r="BD920" i="1"/>
  <c r="BU919" i="1"/>
  <c r="BT919" i="1" s="1"/>
  <c r="BB1137" i="1" l="1"/>
  <c r="BC1008" i="1"/>
  <c r="BU1007" i="1"/>
  <c r="BT1007" i="1" s="1"/>
  <c r="BD921" i="1"/>
  <c r="BU920" i="1"/>
  <c r="BT920" i="1" s="1"/>
  <c r="BB1138" i="1" l="1"/>
  <c r="BC1009" i="1"/>
  <c r="BC1010" i="1" s="1"/>
  <c r="BU1008" i="1"/>
  <c r="BT1008" i="1" s="1"/>
  <c r="BD922" i="1"/>
  <c r="BD923" i="1" s="1"/>
  <c r="BD924" i="1" s="1"/>
  <c r="BU921" i="1"/>
  <c r="BT921" i="1" s="1"/>
  <c r="BB1139" i="1" l="1"/>
  <c r="BB1140" i="1" s="1"/>
  <c r="BB1141" i="1" s="1"/>
  <c r="BB1142" i="1" s="1"/>
  <c r="BB1143" i="1" s="1"/>
  <c r="BB1144" i="1" s="1"/>
  <c r="BB1145" i="1" s="1"/>
  <c r="BB1146" i="1" s="1"/>
  <c r="BB1147" i="1" s="1"/>
  <c r="BU1010" i="1"/>
  <c r="BT1010" i="1" s="1"/>
  <c r="BC1011" i="1"/>
  <c r="BC1012" i="1" s="1"/>
  <c r="BU924" i="1"/>
  <c r="BT924" i="1" s="1"/>
  <c r="BD925" i="1"/>
  <c r="BD926" i="1" s="1"/>
  <c r="BD927" i="1" s="1"/>
  <c r="BD928" i="1" s="1"/>
  <c r="BB1148" i="1" l="1"/>
  <c r="BB1149" i="1" s="1"/>
  <c r="BB1150" i="1" s="1"/>
  <c r="BC1013" i="1"/>
  <c r="BC1014" i="1" s="1"/>
  <c r="BU1012" i="1"/>
  <c r="BT1012" i="1" s="1"/>
  <c r="BD929" i="1"/>
  <c r="BD930" i="1" s="1"/>
  <c r="BD931" i="1" s="1"/>
  <c r="BD932" i="1" s="1"/>
  <c r="BU928" i="1"/>
  <c r="BT928" i="1" s="1"/>
  <c r="BB1151" i="1" l="1"/>
  <c r="BC1015" i="1"/>
  <c r="BC1016" i="1" s="1"/>
  <c r="BU1014" i="1"/>
  <c r="BT1014" i="1" s="1"/>
  <c r="BD933" i="1"/>
  <c r="BD934" i="1" s="1"/>
  <c r="BU932" i="1"/>
  <c r="BT932" i="1" s="1"/>
  <c r="BB1152" i="1" l="1"/>
  <c r="BC1017" i="1"/>
  <c r="BC1018" i="1" s="1"/>
  <c r="BU1016" i="1"/>
  <c r="BT1016" i="1" s="1"/>
  <c r="BT934" i="1"/>
  <c r="BD935" i="1"/>
  <c r="BD936" i="1" s="1"/>
  <c r="BB1153" i="1" l="1"/>
  <c r="BB1154" i="1" s="1"/>
  <c r="BB1155" i="1" s="1"/>
  <c r="BU1018" i="1"/>
  <c r="BT1018" i="1" s="1"/>
  <c r="BC1019" i="1"/>
  <c r="BU936" i="1"/>
  <c r="BT936" i="1" s="1"/>
  <c r="BD937" i="1"/>
  <c r="BD938" i="1" s="1"/>
  <c r="BB1156" i="1" l="1"/>
  <c r="BC1020" i="1"/>
  <c r="BC1021" i="1" s="1"/>
  <c r="BC1022" i="1" s="1"/>
  <c r="BU1019" i="1"/>
  <c r="BT1019" i="1" s="1"/>
  <c r="BD939" i="1"/>
  <c r="BD940" i="1" s="1"/>
  <c r="BU938" i="1"/>
  <c r="BT938" i="1" s="1"/>
  <c r="BB1157" i="1" l="1"/>
  <c r="BC1023" i="1"/>
  <c r="BU1022" i="1"/>
  <c r="BT1022" i="1" s="1"/>
  <c r="BD941" i="1"/>
  <c r="BU940" i="1"/>
  <c r="BT940" i="1" s="1"/>
  <c r="BB1158" i="1" l="1"/>
  <c r="BC1024" i="1"/>
  <c r="BC1025" i="1" s="1"/>
  <c r="BC1026" i="1" s="1"/>
  <c r="BU1023" i="1"/>
  <c r="BT1023" i="1" s="1"/>
  <c r="BD942" i="1"/>
  <c r="BU941" i="1"/>
  <c r="BT941" i="1" s="1"/>
  <c r="BB1159" i="1" l="1"/>
  <c r="BC1027" i="1"/>
  <c r="BU1026" i="1"/>
  <c r="BT1026" i="1" s="1"/>
  <c r="BD943" i="1"/>
  <c r="BD944" i="1" s="1"/>
  <c r="BD945" i="1" s="1"/>
  <c r="BD946" i="1" s="1"/>
  <c r="BU942" i="1"/>
  <c r="BT942" i="1" s="1"/>
  <c r="BB1160" i="1" l="1"/>
  <c r="BC1028" i="1"/>
  <c r="BC1029" i="1" s="1"/>
  <c r="BU1027" i="1"/>
  <c r="BT1027" i="1" s="1"/>
  <c r="BT946" i="1"/>
  <c r="BD947" i="1"/>
  <c r="BB1161" i="1" l="1"/>
  <c r="BC1030" i="1"/>
  <c r="BU1029" i="1"/>
  <c r="BT1029" i="1" s="1"/>
  <c r="BD948" i="1"/>
  <c r="BD949" i="1" s="1"/>
  <c r="BD950" i="1" s="1"/>
  <c r="BT947" i="1"/>
  <c r="BB1162" i="1" l="1"/>
  <c r="BB1163" i="1" s="1"/>
  <c r="BB1164" i="1" s="1"/>
  <c r="BC1031" i="1"/>
  <c r="BC1032" i="1" s="1"/>
  <c r="BC1033" i="1" s="1"/>
  <c r="BC1034" i="1" s="1"/>
  <c r="BC1035" i="1" s="1"/>
  <c r="BC1036" i="1" s="1"/>
  <c r="BC1037" i="1" s="1"/>
  <c r="BC1038" i="1" s="1"/>
  <c r="BC1039" i="1" s="1"/>
  <c r="BU1030" i="1"/>
  <c r="BT1030" i="1" s="1"/>
  <c r="BD951" i="1"/>
  <c r="BU950" i="1"/>
  <c r="BT950" i="1" s="1"/>
  <c r="BB1165" i="1" l="1"/>
  <c r="BB1166" i="1" s="1"/>
  <c r="BB1167" i="1" s="1"/>
  <c r="BC1040" i="1"/>
  <c r="BC1041" i="1" s="1"/>
  <c r="BC1042" i="1" s="1"/>
  <c r="BU1039" i="1"/>
  <c r="BT1039" i="1" s="1"/>
  <c r="BD952" i="1"/>
  <c r="BU951" i="1"/>
  <c r="BT951" i="1" s="1"/>
  <c r="BB1168" i="1" l="1"/>
  <c r="BB1169" i="1" s="1"/>
  <c r="BB1170" i="1" s="1"/>
  <c r="BU1042" i="1"/>
  <c r="BT1042" i="1" s="1"/>
  <c r="BC1043" i="1"/>
  <c r="BD953" i="1"/>
  <c r="BU952" i="1"/>
  <c r="BT952" i="1" s="1"/>
  <c r="BB1171" i="1" l="1"/>
  <c r="BC1044" i="1"/>
  <c r="BC1045" i="1" s="1"/>
  <c r="BU1043" i="1"/>
  <c r="BT1043" i="1" s="1"/>
  <c r="BU953" i="1"/>
  <c r="BT953" i="1" s="1"/>
  <c r="BD954" i="1"/>
  <c r="BB1172" i="1" l="1"/>
  <c r="BB1173" i="1" s="1"/>
  <c r="BB1174" i="1" s="1"/>
  <c r="BC1046" i="1"/>
  <c r="BC1047" i="1" s="1"/>
  <c r="BU1045" i="1"/>
  <c r="BT1045" i="1" s="1"/>
  <c r="BD955" i="1"/>
  <c r="BU954" i="1"/>
  <c r="BT954" i="1" s="1"/>
  <c r="BB1175" i="1" l="1"/>
  <c r="BU1047" i="1"/>
  <c r="BT1047" i="1" s="1"/>
  <c r="BC1048" i="1"/>
  <c r="BU955" i="1"/>
  <c r="BT955" i="1" s="1"/>
  <c r="BD956" i="1"/>
  <c r="BB1176" i="1" l="1"/>
  <c r="BB1177" i="1" s="1"/>
  <c r="BB1178" i="1" s="1"/>
  <c r="BB1179" i="1" s="1"/>
  <c r="BB1180" i="1" s="1"/>
  <c r="BB1181" i="1" s="1"/>
  <c r="BB1182" i="1" s="1"/>
  <c r="BC1049" i="1"/>
  <c r="BC1050" i="1" s="1"/>
  <c r="BU1048" i="1"/>
  <c r="BT1048" i="1" s="1"/>
  <c r="BD957" i="1"/>
  <c r="BU956" i="1"/>
  <c r="BT956" i="1" s="1"/>
  <c r="BB1183" i="1" l="1"/>
  <c r="BB1184" i="1" s="1"/>
  <c r="BC1051" i="1"/>
  <c r="BU1050" i="1"/>
  <c r="BT1050" i="1" s="1"/>
  <c r="BU957" i="1"/>
  <c r="BT957" i="1" s="1"/>
  <c r="BD958" i="1"/>
  <c r="BB1185" i="1" l="1"/>
  <c r="BB1186" i="1" s="1"/>
  <c r="BC1052" i="1"/>
  <c r="BC1053" i="1" s="1"/>
  <c r="BU1051" i="1"/>
  <c r="BT1051" i="1" s="1"/>
  <c r="BU958" i="1"/>
  <c r="BT958" i="1" s="1"/>
  <c r="BD959" i="1"/>
  <c r="BD960" i="1" s="1"/>
  <c r="BB1187" i="1" l="1"/>
  <c r="BB1188" i="1" s="1"/>
  <c r="BC1054" i="1"/>
  <c r="BC1055" i="1" s="1"/>
  <c r="BU1053" i="1"/>
  <c r="BT1053" i="1" s="1"/>
  <c r="BD961" i="1"/>
  <c r="BD962" i="1" s="1"/>
  <c r="BU960" i="1"/>
  <c r="BT960" i="1" s="1"/>
  <c r="BB1189" i="1" l="1"/>
  <c r="BU1055" i="1"/>
  <c r="BT1055" i="1" s="1"/>
  <c r="BC1056" i="1"/>
  <c r="BD963" i="1"/>
  <c r="BD964" i="1" s="1"/>
  <c r="BD965" i="1" s="1"/>
  <c r="BU962" i="1"/>
  <c r="BT962" i="1" s="1"/>
  <c r="BB1190" i="1" l="1"/>
  <c r="BB1191" i="1" s="1"/>
  <c r="BB1192" i="1" s="1"/>
  <c r="BC1057" i="1"/>
  <c r="BC1058" i="1" s="1"/>
  <c r="BC1059" i="1" s="1"/>
  <c r="BC1060" i="1" s="1"/>
  <c r="BU1056" i="1"/>
  <c r="BT1056" i="1" s="1"/>
  <c r="BD966" i="1"/>
  <c r="BD967" i="1" s="1"/>
  <c r="BD968" i="1" s="1"/>
  <c r="BU965" i="1"/>
  <c r="BT965" i="1" s="1"/>
  <c r="BB1193" i="1" l="1"/>
  <c r="BC1061" i="1"/>
  <c r="BC1062" i="1" s="1"/>
  <c r="BU1060" i="1"/>
  <c r="BT1060" i="1" s="1"/>
  <c r="BD969" i="1"/>
  <c r="BD970" i="1" s="1"/>
  <c r="BU968" i="1"/>
  <c r="BT968" i="1" s="1"/>
  <c r="BB1194" i="1" l="1"/>
  <c r="BB1195" i="1" s="1"/>
  <c r="BB1196" i="1" s="1"/>
  <c r="BU1062" i="1"/>
  <c r="BT1062" i="1" s="1"/>
  <c r="BC1063" i="1"/>
  <c r="BC1064" i="1" s="1"/>
  <c r="BD971" i="1"/>
  <c r="BD972" i="1" s="1"/>
  <c r="BU970" i="1"/>
  <c r="BT970" i="1" s="1"/>
  <c r="BB1197" i="1" l="1"/>
  <c r="BU1064" i="1"/>
  <c r="BT1064" i="1" s="1"/>
  <c r="BC1065" i="1"/>
  <c r="BC1066" i="1" s="1"/>
  <c r="BD973" i="1"/>
  <c r="BD974" i="1" s="1"/>
  <c r="BU972" i="1"/>
  <c r="BT972" i="1" s="1"/>
  <c r="BT1197" i="1" l="1"/>
  <c r="BB1198" i="1"/>
  <c r="BU1066" i="1"/>
  <c r="BT1066" i="1" s="1"/>
  <c r="BC1067" i="1"/>
  <c r="BC1068" i="1" s="1"/>
  <c r="BC1069" i="1" s="1"/>
  <c r="BC1070" i="1" s="1"/>
  <c r="BC1071" i="1" s="1"/>
  <c r="BD975" i="1"/>
  <c r="BD976" i="1" s="1"/>
  <c r="BU974" i="1"/>
  <c r="BT974" i="1" s="1"/>
  <c r="BB1199" i="1" l="1"/>
  <c r="BB1200" i="1" s="1"/>
  <c r="BC1072" i="1"/>
  <c r="BC1073" i="1" s="1"/>
  <c r="BC1074" i="1" s="1"/>
  <c r="BC1075" i="1" s="1"/>
  <c r="BC1076" i="1" s="1"/>
  <c r="BC1077" i="1" s="1"/>
  <c r="BU1071" i="1"/>
  <c r="BT1071" i="1" s="1"/>
  <c r="BD977" i="1"/>
  <c r="BD978" i="1" s="1"/>
  <c r="BD979" i="1" s="1"/>
  <c r="BD980" i="1" s="1"/>
  <c r="BU976" i="1"/>
  <c r="BT976" i="1" s="1"/>
  <c r="BB1201" i="1" l="1"/>
  <c r="BC1078" i="1"/>
  <c r="BC1079" i="1" s="1"/>
  <c r="BC1080" i="1" s="1"/>
  <c r="BU1077" i="1"/>
  <c r="BT1077" i="1" s="1"/>
  <c r="BU980" i="1"/>
  <c r="BT980" i="1" s="1"/>
  <c r="BD981" i="1"/>
  <c r="BD982" i="1" s="1"/>
  <c r="BB1202" i="1" l="1"/>
  <c r="BC1081" i="1"/>
  <c r="BC1082" i="1" s="1"/>
  <c r="BC1083" i="1" s="1"/>
  <c r="BU1080" i="1"/>
  <c r="BT1080" i="1" s="1"/>
  <c r="BD983" i="1"/>
  <c r="BU982" i="1"/>
  <c r="BT982" i="1" s="1"/>
  <c r="BB1203" i="1" l="1"/>
  <c r="BC1084" i="1"/>
  <c r="BC1085" i="1" s="1"/>
  <c r="BC1086" i="1" s="1"/>
  <c r="BU1083" i="1"/>
  <c r="BT1083" i="1" s="1"/>
  <c r="BD984" i="1"/>
  <c r="BU983" i="1"/>
  <c r="BT983" i="1" s="1"/>
  <c r="BB1204" i="1" l="1"/>
  <c r="BB1205" i="1" s="1"/>
  <c r="BB1206" i="1" s="1"/>
  <c r="BB1207" i="1" s="1"/>
  <c r="BB1208" i="1" s="1"/>
  <c r="BC1087" i="1"/>
  <c r="BC1088" i="1" s="1"/>
  <c r="BU1086" i="1"/>
  <c r="BT1086" i="1" s="1"/>
  <c r="BU984" i="1"/>
  <c r="BT984" i="1" s="1"/>
  <c r="BD985" i="1"/>
  <c r="BB1209" i="1" l="1"/>
  <c r="BB1210" i="1" s="1"/>
  <c r="BB1211" i="1" s="1"/>
  <c r="BC1089" i="1"/>
  <c r="BU1088" i="1"/>
  <c r="BT1088" i="1" s="1"/>
  <c r="BD986" i="1"/>
  <c r="BU985" i="1"/>
  <c r="BT985" i="1" s="1"/>
  <c r="BB1212" i="1" l="1"/>
  <c r="BB1213" i="1" s="1"/>
  <c r="BC1090" i="1"/>
  <c r="BC1091" i="1" s="1"/>
  <c r="BU1089" i="1"/>
  <c r="BT1089" i="1" s="1"/>
  <c r="BD987" i="1"/>
  <c r="BU986" i="1"/>
  <c r="BT986" i="1" s="1"/>
  <c r="BB1214" i="1" l="1"/>
  <c r="BB1215" i="1" s="1"/>
  <c r="BB1216" i="1" s="1"/>
  <c r="BB1217" i="1" s="1"/>
  <c r="BB1218" i="1" s="1"/>
  <c r="BC1092" i="1"/>
  <c r="BC1093" i="1" s="1"/>
  <c r="BU1091" i="1"/>
  <c r="BT1091" i="1" s="1"/>
  <c r="BD988" i="1"/>
  <c r="BD989" i="1" s="1"/>
  <c r="BU987" i="1"/>
  <c r="BT987" i="1" s="1"/>
  <c r="BB1219" i="1" l="1"/>
  <c r="BB1220" i="1" s="1"/>
  <c r="BB1221" i="1" s="1"/>
  <c r="BC1094" i="1"/>
  <c r="BU1093" i="1"/>
  <c r="BT1093" i="1" s="1"/>
  <c r="BU989" i="1"/>
  <c r="BT989" i="1" s="1"/>
  <c r="BD990" i="1"/>
  <c r="BB1222" i="1" l="1"/>
  <c r="BB1223" i="1" s="1"/>
  <c r="BC1095" i="1"/>
  <c r="BC1096" i="1" s="1"/>
  <c r="BC1097" i="1" s="1"/>
  <c r="BU1094" i="1"/>
  <c r="BT1094" i="1" s="1"/>
  <c r="BU990" i="1"/>
  <c r="BT990" i="1" s="1"/>
  <c r="BD991" i="1"/>
  <c r="BD992" i="1" s="1"/>
  <c r="BB1224" i="1" l="1"/>
  <c r="BC1098" i="1"/>
  <c r="BU1097" i="1"/>
  <c r="BT1097" i="1" s="1"/>
  <c r="BD993" i="1"/>
  <c r="BD994" i="1" s="1"/>
  <c r="BD995" i="1" s="1"/>
  <c r="BU992" i="1"/>
  <c r="BT992" i="1" s="1"/>
  <c r="BB1225" i="1" l="1"/>
  <c r="BB1226" i="1" s="1"/>
  <c r="BC1099" i="1"/>
  <c r="BC1100" i="1" s="1"/>
  <c r="BU1098" i="1"/>
  <c r="BT1098" i="1" s="1"/>
  <c r="BD996" i="1"/>
  <c r="BU995" i="1"/>
  <c r="BT995" i="1" s="1"/>
  <c r="BB1227" i="1" l="1"/>
  <c r="BC1101" i="1"/>
  <c r="BU1100" i="1"/>
  <c r="BT1100" i="1" s="1"/>
  <c r="BD997" i="1"/>
  <c r="BD998" i="1" s="1"/>
  <c r="BD999" i="1" s="1"/>
  <c r="BU996" i="1"/>
  <c r="BT996" i="1" s="1"/>
  <c r="BB1228" i="1" l="1"/>
  <c r="BB1229" i="1" s="1"/>
  <c r="BB1230" i="1" s="1"/>
  <c r="BC1102" i="1"/>
  <c r="BU1101" i="1"/>
  <c r="BT1101" i="1" s="1"/>
  <c r="BD1000" i="1"/>
  <c r="BD1001" i="1" s="1"/>
  <c r="BU999" i="1"/>
  <c r="BT999" i="1" s="1"/>
  <c r="BB1231" i="1" l="1"/>
  <c r="BB1232" i="1" s="1"/>
  <c r="BC1103" i="1"/>
  <c r="BU1102" i="1"/>
  <c r="BT1102" i="1" s="1"/>
  <c r="BD1002" i="1"/>
  <c r="BD1003" i="1" s="1"/>
  <c r="BU1001" i="1"/>
  <c r="BT1001" i="1" s="1"/>
  <c r="BB1233" i="1" l="1"/>
  <c r="BB1234" i="1" s="1"/>
  <c r="BB1235" i="1" s="1"/>
  <c r="BU1103" i="1"/>
  <c r="BT1103" i="1" s="1"/>
  <c r="BC1104" i="1"/>
  <c r="BC1105" i="1" s="1"/>
  <c r="BD1004" i="1"/>
  <c r="BU1003" i="1"/>
  <c r="BT1003" i="1" s="1"/>
  <c r="BB1236" i="1" l="1"/>
  <c r="BB1237" i="1" s="1"/>
  <c r="BC1106" i="1"/>
  <c r="BU1105" i="1"/>
  <c r="BT1105" i="1" s="1"/>
  <c r="BD1005" i="1"/>
  <c r="BU1004" i="1"/>
  <c r="BT1004" i="1" s="1"/>
  <c r="BB1238" i="1" l="1"/>
  <c r="BU1106" i="1"/>
  <c r="BT1106" i="1" s="1"/>
  <c r="BC1107" i="1"/>
  <c r="BD1006" i="1"/>
  <c r="BU1005" i="1"/>
  <c r="BT1005" i="1" s="1"/>
  <c r="BB1239" i="1" l="1"/>
  <c r="BC1108" i="1"/>
  <c r="BU1107" i="1"/>
  <c r="BT1107" i="1" s="1"/>
  <c r="BU1006" i="1"/>
  <c r="BT1006" i="1" s="1"/>
  <c r="BD1007" i="1"/>
  <c r="BD1008" i="1" s="1"/>
  <c r="BD1009" i="1" s="1"/>
  <c r="BB1240" i="1" l="1"/>
  <c r="BC1109" i="1"/>
  <c r="BC1110" i="1" s="1"/>
  <c r="BC1111" i="1" s="1"/>
  <c r="BU1108" i="1"/>
  <c r="BT1108" i="1" s="1"/>
  <c r="BD1010" i="1"/>
  <c r="BD1011" i="1" s="1"/>
  <c r="BU1009" i="1"/>
  <c r="BT1009" i="1" s="1"/>
  <c r="BB1241" i="1" l="1"/>
  <c r="BU1111" i="1"/>
  <c r="BT1111" i="1" s="1"/>
  <c r="BC1112" i="1"/>
  <c r="BC1113" i="1" s="1"/>
  <c r="BC1114" i="1" s="1"/>
  <c r="BC1115" i="1" s="1"/>
  <c r="BC1116" i="1" s="1"/>
  <c r="BD1012" i="1"/>
  <c r="BD1013" i="1" s="1"/>
  <c r="BU1011" i="1"/>
  <c r="BT1011" i="1" s="1"/>
  <c r="BB1242" i="1" l="1"/>
  <c r="BC1117" i="1"/>
  <c r="BC1118" i="1" s="1"/>
  <c r="BC1119" i="1" s="1"/>
  <c r="BC1120" i="1" s="1"/>
  <c r="BU1116" i="1"/>
  <c r="BT1116" i="1" s="1"/>
  <c r="BD1014" i="1"/>
  <c r="BD1015" i="1" s="1"/>
  <c r="BU1013" i="1"/>
  <c r="BT1013" i="1" s="1"/>
  <c r="BB1243" i="1" l="1"/>
  <c r="BC1121" i="1"/>
  <c r="BC1122" i="1" s="1"/>
  <c r="BC1123" i="1" s="1"/>
  <c r="BC1124" i="1" s="1"/>
  <c r="BC1125" i="1" s="1"/>
  <c r="BU1120" i="1"/>
  <c r="BT1120" i="1" s="1"/>
  <c r="BD1016" i="1"/>
  <c r="BD1017" i="1" s="1"/>
  <c r="BU1015" i="1"/>
  <c r="BT1015" i="1" s="1"/>
  <c r="BB1244" i="1" l="1"/>
  <c r="BC1126" i="1"/>
  <c r="BC1127" i="1" s="1"/>
  <c r="BU1125" i="1"/>
  <c r="BT1125" i="1" s="1"/>
  <c r="BD1018" i="1"/>
  <c r="BD1019" i="1" s="1"/>
  <c r="BD1020" i="1" s="1"/>
  <c r="BU1017" i="1"/>
  <c r="BT1017" i="1" s="1"/>
  <c r="BB1245" i="1" l="1"/>
  <c r="BB1246" i="1" s="1"/>
  <c r="BB1247" i="1" s="1"/>
  <c r="BC1128" i="1"/>
  <c r="BC1129" i="1" s="1"/>
  <c r="BC1130" i="1" s="1"/>
  <c r="BU1127" i="1"/>
  <c r="BT1127" i="1" s="1"/>
  <c r="BD1021" i="1"/>
  <c r="BU1020" i="1"/>
  <c r="BT1020" i="1" s="1"/>
  <c r="BB1248" i="1" l="1"/>
  <c r="BU1130" i="1"/>
  <c r="BT1130" i="1" s="1"/>
  <c r="BC1131" i="1"/>
  <c r="BD1022" i="1"/>
  <c r="BD1023" i="1" s="1"/>
  <c r="BD1024" i="1" s="1"/>
  <c r="BU1021" i="1"/>
  <c r="BT1021" i="1" s="1"/>
  <c r="BT1248" i="1" l="1"/>
  <c r="BB1249" i="1"/>
  <c r="BC1132" i="1"/>
  <c r="BC1133" i="1" s="1"/>
  <c r="BU1131" i="1"/>
  <c r="BT1131" i="1" s="1"/>
  <c r="BD1025" i="1"/>
  <c r="BU1024" i="1"/>
  <c r="BT1024" i="1" s="1"/>
  <c r="BB1250" i="1" l="1"/>
  <c r="BC1134" i="1"/>
  <c r="BC1135" i="1" s="1"/>
  <c r="BC1136" i="1" s="1"/>
  <c r="BU1133" i="1"/>
  <c r="BT1133" i="1" s="1"/>
  <c r="BD1026" i="1"/>
  <c r="BD1027" i="1" s="1"/>
  <c r="BD1028" i="1" s="1"/>
  <c r="BU1025" i="1"/>
  <c r="BT1025" i="1" s="1"/>
  <c r="BB1251" i="1" l="1"/>
  <c r="BC1137" i="1"/>
  <c r="BU1136" i="1"/>
  <c r="BT1136" i="1" s="1"/>
  <c r="BD1029" i="1"/>
  <c r="BD1030" i="1" s="1"/>
  <c r="BD1031" i="1" s="1"/>
  <c r="BU1028" i="1"/>
  <c r="BT1028" i="1" s="1"/>
  <c r="BB1252" i="1" l="1"/>
  <c r="BB1253" i="1" s="1"/>
  <c r="BB1254" i="1" s="1"/>
  <c r="BC1138" i="1"/>
  <c r="BU1137" i="1"/>
  <c r="BT1137" i="1" s="1"/>
  <c r="BU1031" i="1"/>
  <c r="BT1031" i="1" s="1"/>
  <c r="BD1032" i="1"/>
  <c r="BB1255" i="1" l="1"/>
  <c r="BB1256" i="1" s="1"/>
  <c r="BB1257" i="1" s="1"/>
  <c r="BC1139" i="1"/>
  <c r="BC1140" i="1" s="1"/>
  <c r="BC1141" i="1" s="1"/>
  <c r="BC1142" i="1" s="1"/>
  <c r="BC1143" i="1" s="1"/>
  <c r="BC1144" i="1" s="1"/>
  <c r="BC1145" i="1" s="1"/>
  <c r="BC1146" i="1" s="1"/>
  <c r="BC1147" i="1" s="1"/>
  <c r="BU1138" i="1"/>
  <c r="BT1138" i="1" s="1"/>
  <c r="BU1032" i="1"/>
  <c r="BT1032" i="1" s="1"/>
  <c r="BD1033" i="1"/>
  <c r="BB1258" i="1" l="1"/>
  <c r="BC1148" i="1"/>
  <c r="BC1149" i="1" s="1"/>
  <c r="BC1150" i="1" s="1"/>
  <c r="BU1147" i="1"/>
  <c r="BT1147" i="1" s="1"/>
  <c r="BU1033" i="1"/>
  <c r="BT1033" i="1" s="1"/>
  <c r="BD1034" i="1"/>
  <c r="BB1259" i="1" l="1"/>
  <c r="BB1260" i="1" s="1"/>
  <c r="BC1151" i="1"/>
  <c r="BU1150" i="1"/>
  <c r="BT1150" i="1" s="1"/>
  <c r="BU1034" i="1"/>
  <c r="BT1034" i="1" s="1"/>
  <c r="BD1035" i="1"/>
  <c r="BB1261" i="1" l="1"/>
  <c r="BC1152" i="1"/>
  <c r="BU1151" i="1"/>
  <c r="BT1151" i="1" s="1"/>
  <c r="BD1036" i="1"/>
  <c r="BU1035" i="1"/>
  <c r="BT1035" i="1" s="1"/>
  <c r="BB1262" i="1" l="1"/>
  <c r="BB1263" i="1" s="1"/>
  <c r="BC1153" i="1"/>
  <c r="BC1154" i="1" s="1"/>
  <c r="BC1155" i="1" s="1"/>
  <c r="BU1152" i="1"/>
  <c r="BT1152" i="1" s="1"/>
  <c r="BU1036" i="1"/>
  <c r="BT1036" i="1" s="1"/>
  <c r="BD1037" i="1"/>
  <c r="BB1264" i="1" l="1"/>
  <c r="BC1156" i="1"/>
  <c r="BU1155" i="1"/>
  <c r="BT1155" i="1" s="1"/>
  <c r="BD1038" i="1"/>
  <c r="BU1037" i="1"/>
  <c r="BT1037" i="1" s="1"/>
  <c r="BB1265" i="1" l="1"/>
  <c r="BC1157" i="1"/>
  <c r="BU1156" i="1"/>
  <c r="BT1156" i="1" s="1"/>
  <c r="BD1039" i="1"/>
  <c r="BD1040" i="1" s="1"/>
  <c r="BU1038" i="1"/>
  <c r="BT1038" i="1" s="1"/>
  <c r="BB1266" i="1" l="1"/>
  <c r="BC1158" i="1"/>
  <c r="BU1157" i="1"/>
  <c r="BT1157" i="1" s="1"/>
  <c r="BD1041" i="1"/>
  <c r="BU1040" i="1"/>
  <c r="BT1040" i="1" s="1"/>
  <c r="BB1267" i="1" l="1"/>
  <c r="BB1268" i="1" s="1"/>
  <c r="BC1159" i="1"/>
  <c r="BU1158" i="1"/>
  <c r="BT1158" i="1" s="1"/>
  <c r="BU1041" i="1"/>
  <c r="BT1041" i="1" s="1"/>
  <c r="BD1042" i="1"/>
  <c r="BD1043" i="1" s="1"/>
  <c r="BD1044" i="1" s="1"/>
  <c r="BB1269" i="1" l="1"/>
  <c r="BC1160" i="1"/>
  <c r="BU1159" i="1"/>
  <c r="BT1159" i="1" s="1"/>
  <c r="BU1044" i="1"/>
  <c r="BT1044" i="1" s="1"/>
  <c r="BD1045" i="1"/>
  <c r="BD1046" i="1" s="1"/>
  <c r="BB1270" i="1" l="1"/>
  <c r="BU1160" i="1"/>
  <c r="BT1160" i="1" s="1"/>
  <c r="BC1161" i="1"/>
  <c r="BU1046" i="1"/>
  <c r="BT1046" i="1" s="1"/>
  <c r="BD1047" i="1"/>
  <c r="BD1048" i="1" s="1"/>
  <c r="BD1049" i="1" s="1"/>
  <c r="BB1271" i="1" l="1"/>
  <c r="BC1162" i="1"/>
  <c r="BC1163" i="1" s="1"/>
  <c r="BC1164" i="1" s="1"/>
  <c r="BU1161" i="1"/>
  <c r="BT1161" i="1" s="1"/>
  <c r="BD1050" i="1"/>
  <c r="BD1051" i="1" s="1"/>
  <c r="BD1052" i="1" s="1"/>
  <c r="BU1049" i="1"/>
  <c r="BT1049" i="1" s="1"/>
  <c r="BB1272" i="1" l="1"/>
  <c r="BB1273" i="1" s="1"/>
  <c r="BC1165" i="1"/>
  <c r="BC1166" i="1" s="1"/>
  <c r="BC1167" i="1" s="1"/>
  <c r="BU1164" i="1"/>
  <c r="BT1164" i="1" s="1"/>
  <c r="BD1053" i="1"/>
  <c r="BD1054" i="1" s="1"/>
  <c r="BU1052" i="1"/>
  <c r="BT1052" i="1" s="1"/>
  <c r="BB1274" i="1" l="1"/>
  <c r="BB1275" i="1" s="1"/>
  <c r="BB1276" i="1" s="1"/>
  <c r="BC1168" i="1"/>
  <c r="BC1169" i="1" s="1"/>
  <c r="BC1170" i="1" s="1"/>
  <c r="BU1167" i="1"/>
  <c r="BT1167" i="1" s="1"/>
  <c r="BU1054" i="1"/>
  <c r="BT1054" i="1" s="1"/>
  <c r="BD1055" i="1"/>
  <c r="BD1056" i="1" s="1"/>
  <c r="BD1057" i="1" s="1"/>
  <c r="BB1277" i="1" l="1"/>
  <c r="BB1278" i="1" s="1"/>
  <c r="BB1279" i="1" s="1"/>
  <c r="BB1280" i="1" s="1"/>
  <c r="BC1171" i="1"/>
  <c r="BU1170" i="1"/>
  <c r="BT1170" i="1" s="1"/>
  <c r="BD1058" i="1"/>
  <c r="BU1057" i="1"/>
  <c r="BT1057" i="1" s="1"/>
  <c r="BB1281" i="1" l="1"/>
  <c r="BC1172" i="1"/>
  <c r="BC1173" i="1" s="1"/>
  <c r="BC1174" i="1" s="1"/>
  <c r="BU1171" i="1"/>
  <c r="BT1171" i="1" s="1"/>
  <c r="BU1058" i="1"/>
  <c r="BT1058" i="1" s="1"/>
  <c r="BD1059" i="1"/>
  <c r="BB1282" i="1" l="1"/>
  <c r="BC1175" i="1"/>
  <c r="BU1174" i="1"/>
  <c r="BT1174" i="1" s="1"/>
  <c r="BD1060" i="1"/>
  <c r="BD1061" i="1" s="1"/>
  <c r="BU1059" i="1"/>
  <c r="BT1059" i="1" s="1"/>
  <c r="BB1283" i="1" l="1"/>
  <c r="BB1284" i="1" s="1"/>
  <c r="BB1285" i="1" s="1"/>
  <c r="BB1286" i="1" s="1"/>
  <c r="BB1287" i="1" s="1"/>
  <c r="BC1176" i="1"/>
  <c r="BC1177" i="1" s="1"/>
  <c r="BC1178" i="1" s="1"/>
  <c r="BC1179" i="1" s="1"/>
  <c r="BC1180" i="1" s="1"/>
  <c r="BC1181" i="1" s="1"/>
  <c r="BC1182" i="1" s="1"/>
  <c r="BU1175" i="1"/>
  <c r="BT1175" i="1" s="1"/>
  <c r="BU1061" i="1"/>
  <c r="BT1061" i="1" s="1"/>
  <c r="BD1062" i="1"/>
  <c r="BD1063" i="1" s="1"/>
  <c r="BB1288" i="1" l="1"/>
  <c r="BB1289" i="1" s="1"/>
  <c r="BC1183" i="1"/>
  <c r="BC1184" i="1" s="1"/>
  <c r="BU1182" i="1"/>
  <c r="BT1182" i="1" s="1"/>
  <c r="BD1064" i="1"/>
  <c r="BD1065" i="1" s="1"/>
  <c r="BU1063" i="1"/>
  <c r="BT1063" i="1" s="1"/>
  <c r="BB1290" i="1" l="1"/>
  <c r="BC1185" i="1"/>
  <c r="BC1186" i="1" s="1"/>
  <c r="BU1184" i="1"/>
  <c r="BT1184" i="1" s="1"/>
  <c r="BD1066" i="1"/>
  <c r="BD1067" i="1" s="1"/>
  <c r="BU1065" i="1"/>
  <c r="BT1065" i="1" s="1"/>
  <c r="BB1291" i="1" l="1"/>
  <c r="BB1292" i="1" s="1"/>
  <c r="BC1187" i="1"/>
  <c r="BC1188" i="1" s="1"/>
  <c r="BU1186" i="1"/>
  <c r="BT1186" i="1" s="1"/>
  <c r="BD1068" i="1"/>
  <c r="BU1067" i="1"/>
  <c r="BT1067" i="1" s="1"/>
  <c r="BB1293" i="1" l="1"/>
  <c r="BC1189" i="1"/>
  <c r="BU1188" i="1"/>
  <c r="BT1188" i="1" s="1"/>
  <c r="BD1069" i="1"/>
  <c r="BU1068" i="1"/>
  <c r="BT1068" i="1" s="1"/>
  <c r="BB1294" i="1" l="1"/>
  <c r="BC1190" i="1"/>
  <c r="BC1191" i="1" s="1"/>
  <c r="BC1192" i="1" s="1"/>
  <c r="BU1189" i="1"/>
  <c r="BT1189" i="1" s="1"/>
  <c r="BD1070" i="1"/>
  <c r="BU1069" i="1"/>
  <c r="BT1069" i="1" s="1"/>
  <c r="BB1295" i="1" l="1"/>
  <c r="BC1193" i="1"/>
  <c r="BU1192" i="1"/>
  <c r="BT1192" i="1" s="1"/>
  <c r="BD1071" i="1"/>
  <c r="BD1072" i="1" s="1"/>
  <c r="BU1070" i="1"/>
  <c r="BT1070" i="1" s="1"/>
  <c r="BB1296" i="1" l="1"/>
  <c r="BB1297" i="1" s="1"/>
  <c r="BC1194" i="1"/>
  <c r="BC1195" i="1" s="1"/>
  <c r="BC1196" i="1" s="1"/>
  <c r="BU1193" i="1"/>
  <c r="BT1193" i="1" s="1"/>
  <c r="BU1072" i="1"/>
  <c r="BT1072" i="1" s="1"/>
  <c r="BD1073" i="1"/>
  <c r="BB1298" i="1" l="1"/>
  <c r="BC1197" i="1"/>
  <c r="BC1198" i="1" s="1"/>
  <c r="BU1196" i="1"/>
  <c r="BT1196" i="1" s="1"/>
  <c r="BD1074" i="1"/>
  <c r="BU1073" i="1"/>
  <c r="BT1073" i="1" s="1"/>
  <c r="BB1299" i="1" l="1"/>
  <c r="BB1300" i="1" s="1"/>
  <c r="BC1199" i="1"/>
  <c r="BC1200" i="1" s="1"/>
  <c r="BU1198" i="1"/>
  <c r="BT1198" i="1" s="1"/>
  <c r="BD1075" i="1"/>
  <c r="BU1074" i="1"/>
  <c r="BT1074" i="1" s="1"/>
  <c r="BB1301" i="1" l="1"/>
  <c r="BC1201" i="1"/>
  <c r="BU1200" i="1"/>
  <c r="BT1200" i="1" s="1"/>
  <c r="BD1076" i="1"/>
  <c r="BU1075" i="1"/>
  <c r="BT1075" i="1" s="1"/>
  <c r="BB1302" i="1" l="1"/>
  <c r="BB1303" i="1" s="1"/>
  <c r="BC1202" i="1"/>
  <c r="BU1201" i="1"/>
  <c r="BT1201" i="1" s="1"/>
  <c r="BD1077" i="1"/>
  <c r="BD1078" i="1" s="1"/>
  <c r="BU1076" i="1"/>
  <c r="BT1076" i="1" s="1"/>
  <c r="BB1304" i="1" l="1"/>
  <c r="BC1203" i="1"/>
  <c r="BU1202" i="1"/>
  <c r="BT1202" i="1" s="1"/>
  <c r="BD1079" i="1"/>
  <c r="BU1078" i="1"/>
  <c r="BT1078" i="1" s="1"/>
  <c r="BB1305" i="1" l="1"/>
  <c r="BC1204" i="1"/>
  <c r="BC1205" i="1" s="1"/>
  <c r="BC1206" i="1" s="1"/>
  <c r="BC1207" i="1" s="1"/>
  <c r="BC1208" i="1" s="1"/>
  <c r="BU1203" i="1"/>
  <c r="BT1203" i="1" s="1"/>
  <c r="BD1080" i="1"/>
  <c r="BD1081" i="1" s="1"/>
  <c r="BU1079" i="1"/>
  <c r="BT1079" i="1" s="1"/>
  <c r="BB1306" i="1" l="1"/>
  <c r="BC1209" i="1"/>
  <c r="BC1210" i="1" s="1"/>
  <c r="BC1211" i="1" s="1"/>
  <c r="BU1208" i="1"/>
  <c r="BT1208" i="1" s="1"/>
  <c r="BU1081" i="1"/>
  <c r="BT1081" i="1" s="1"/>
  <c r="BD1082" i="1"/>
  <c r="BB1307" i="1" l="1"/>
  <c r="BC1212" i="1"/>
  <c r="BC1213" i="1" s="1"/>
  <c r="BU1211" i="1"/>
  <c r="BT1211" i="1" s="1"/>
  <c r="BD1083" i="1"/>
  <c r="BD1084" i="1" s="1"/>
  <c r="BU1082" i="1"/>
  <c r="BT1082" i="1" s="1"/>
  <c r="BB1308" i="1" l="1"/>
  <c r="BB1309" i="1" s="1"/>
  <c r="BU1213" i="1"/>
  <c r="BT1213" i="1" s="1"/>
  <c r="BC1214" i="1"/>
  <c r="BC1215" i="1" s="1"/>
  <c r="BC1216" i="1" s="1"/>
  <c r="BC1217" i="1" s="1"/>
  <c r="BC1218" i="1" s="1"/>
  <c r="BD1085" i="1"/>
  <c r="BU1084" i="1"/>
  <c r="BT1084" i="1" s="1"/>
  <c r="BB1310" i="1" l="1"/>
  <c r="BC1219" i="1"/>
  <c r="BC1220" i="1" s="1"/>
  <c r="BC1221" i="1" s="1"/>
  <c r="BU1218" i="1"/>
  <c r="BT1218" i="1" s="1"/>
  <c r="BD1086" i="1"/>
  <c r="BD1087" i="1" s="1"/>
  <c r="BU1085" i="1"/>
  <c r="BT1085" i="1" s="1"/>
  <c r="BB1311" i="1" l="1"/>
  <c r="BC1222" i="1"/>
  <c r="BC1223" i="1" s="1"/>
  <c r="BU1221" i="1"/>
  <c r="BT1221" i="1" s="1"/>
  <c r="BD1088" i="1"/>
  <c r="BD1089" i="1" s="1"/>
  <c r="BD1090" i="1" s="1"/>
  <c r="BU1087" i="1"/>
  <c r="BT1087" i="1" s="1"/>
  <c r="BB1312" i="1" l="1"/>
  <c r="BB1313" i="1" s="1"/>
  <c r="BU1223" i="1"/>
  <c r="BT1223" i="1" s="1"/>
  <c r="BC1224" i="1"/>
  <c r="BU1090" i="1"/>
  <c r="BT1090" i="1" s="1"/>
  <c r="BD1091" i="1"/>
  <c r="BD1092" i="1" s="1"/>
  <c r="BB1314" i="1" l="1"/>
  <c r="BC1225" i="1"/>
  <c r="BC1226" i="1" s="1"/>
  <c r="BU1224" i="1"/>
  <c r="BT1224" i="1" s="1"/>
  <c r="BD1093" i="1"/>
  <c r="BD1094" i="1" s="1"/>
  <c r="BD1095" i="1" s="1"/>
  <c r="BU1092" i="1"/>
  <c r="BT1092" i="1" s="1"/>
  <c r="BB1315" i="1" l="1"/>
  <c r="BB1316" i="1" s="1"/>
  <c r="BC1227" i="1"/>
  <c r="BU1226" i="1"/>
  <c r="BT1226" i="1" s="1"/>
  <c r="BD1096" i="1"/>
  <c r="BU1095" i="1"/>
  <c r="BT1095" i="1" s="1"/>
  <c r="BB1317" i="1" l="1"/>
  <c r="BU1227" i="1"/>
  <c r="BT1227" i="1" s="1"/>
  <c r="BC1228" i="1"/>
  <c r="BC1229" i="1" s="1"/>
  <c r="BC1230" i="1" s="1"/>
  <c r="BD1097" i="1"/>
  <c r="BD1098" i="1" s="1"/>
  <c r="BD1099" i="1" s="1"/>
  <c r="BU1096" i="1"/>
  <c r="BT1096" i="1" s="1"/>
  <c r="BB1318" i="1" l="1"/>
  <c r="BB1319" i="1" s="1"/>
  <c r="BC1231" i="1"/>
  <c r="BC1232" i="1" s="1"/>
  <c r="BU1230" i="1"/>
  <c r="BT1230" i="1" s="1"/>
  <c r="BD1100" i="1"/>
  <c r="BD1101" i="1" s="1"/>
  <c r="BD1102" i="1" s="1"/>
  <c r="BD1103" i="1" s="1"/>
  <c r="BD1104" i="1" s="1"/>
  <c r="BU1099" i="1"/>
  <c r="BT1099" i="1" s="1"/>
  <c r="BB1320" i="1" l="1"/>
  <c r="BB1321" i="1" s="1"/>
  <c r="BB1322" i="1" s="1"/>
  <c r="BB1323" i="1" s="1"/>
  <c r="BU1232" i="1"/>
  <c r="BT1232" i="1" s="1"/>
  <c r="BC1233" i="1"/>
  <c r="BC1234" i="1" s="1"/>
  <c r="BC1235" i="1" s="1"/>
  <c r="BD1105" i="1"/>
  <c r="BD1106" i="1" s="1"/>
  <c r="BD1107" i="1" s="1"/>
  <c r="BD1108" i="1" s="1"/>
  <c r="BD1109" i="1" s="1"/>
  <c r="BU1104" i="1"/>
  <c r="BT1104" i="1" s="1"/>
  <c r="BB1324" i="1" l="1"/>
  <c r="BB1325" i="1" s="1"/>
  <c r="BB1326" i="1" s="1"/>
  <c r="BB1327" i="1" s="1"/>
  <c r="BC1236" i="1"/>
  <c r="BC1237" i="1" s="1"/>
  <c r="BU1235" i="1"/>
  <c r="BT1235" i="1" s="1"/>
  <c r="BU1109" i="1"/>
  <c r="BT1109" i="1" s="1"/>
  <c r="BD1110" i="1"/>
  <c r="BB1328" i="1" l="1"/>
  <c r="BB1329" i="1" s="1"/>
  <c r="BB1330" i="1" s="1"/>
  <c r="BU1237" i="1"/>
  <c r="BT1237" i="1" s="1"/>
  <c r="BC1238" i="1"/>
  <c r="BD1111" i="1"/>
  <c r="BD1112" i="1" s="1"/>
  <c r="BU1110" i="1"/>
  <c r="BT1110" i="1" s="1"/>
  <c r="BB1331" i="1" l="1"/>
  <c r="BB1332" i="1" s="1"/>
  <c r="BB1333" i="1" s="1"/>
  <c r="BC1239" i="1"/>
  <c r="BU1238" i="1"/>
  <c r="BT1238" i="1" s="1"/>
  <c r="BU1112" i="1"/>
  <c r="BT1112" i="1" s="1"/>
  <c r="BD1113" i="1"/>
  <c r="BB1334" i="1" l="1"/>
  <c r="BC1240" i="1"/>
  <c r="BU1239" i="1"/>
  <c r="BT1239" i="1" s="1"/>
  <c r="BD1114" i="1"/>
  <c r="BU1113" i="1"/>
  <c r="BT1113" i="1" s="1"/>
  <c r="BB1335" i="1" l="1"/>
  <c r="BB1336" i="1" s="1"/>
  <c r="BB1337" i="1" s="1"/>
  <c r="BC1241" i="1"/>
  <c r="BU1240" i="1"/>
  <c r="BT1240" i="1" s="1"/>
  <c r="BD1115" i="1"/>
  <c r="BU1114" i="1"/>
  <c r="BT1114" i="1" s="1"/>
  <c r="BB1338" i="1" l="1"/>
  <c r="BB1339" i="1" s="1"/>
  <c r="BB1340" i="1" s="1"/>
  <c r="BB1341" i="1" s="1"/>
  <c r="BB1342" i="1" s="1"/>
  <c r="BU1241" i="1"/>
  <c r="BT1241" i="1" s="1"/>
  <c r="BC1242" i="1"/>
  <c r="BD1116" i="1"/>
  <c r="BD1117" i="1" s="1"/>
  <c r="BU1115" i="1"/>
  <c r="BT1115" i="1" s="1"/>
  <c r="BB1343" i="1" l="1"/>
  <c r="BC1243" i="1"/>
  <c r="BU1242" i="1"/>
  <c r="BT1242" i="1" s="1"/>
  <c r="BU1117" i="1"/>
  <c r="BT1117" i="1" s="1"/>
  <c r="BD1118" i="1"/>
  <c r="BB1344" i="1" l="1"/>
  <c r="BB1345" i="1" s="1"/>
  <c r="BU1243" i="1"/>
  <c r="BT1243" i="1" s="1"/>
  <c r="BC1244" i="1"/>
  <c r="BD1119" i="1"/>
  <c r="BU1118" i="1"/>
  <c r="BT1118" i="1" s="1"/>
  <c r="BB1346" i="1" l="1"/>
  <c r="BB1347" i="1" s="1"/>
  <c r="BB1348" i="1" s="1"/>
  <c r="BC1245" i="1"/>
  <c r="BC1246" i="1" s="1"/>
  <c r="BC1247" i="1" s="1"/>
  <c r="BU1244" i="1"/>
  <c r="BT1244" i="1" s="1"/>
  <c r="BD1120" i="1"/>
  <c r="BD1121" i="1" s="1"/>
  <c r="BU1119" i="1"/>
  <c r="BT1119" i="1" s="1"/>
  <c r="BB1349" i="1" l="1"/>
  <c r="BB1350" i="1" s="1"/>
  <c r="BU1247" i="1"/>
  <c r="BT1247" i="1" s="1"/>
  <c r="BC1248" i="1"/>
  <c r="BC1249" i="1" s="1"/>
  <c r="BD1122" i="1"/>
  <c r="BU1121" i="1"/>
  <c r="BT1121" i="1" s="1"/>
  <c r="BC1250" i="1" l="1"/>
  <c r="BU1249" i="1"/>
  <c r="BT1249" i="1" s="1"/>
  <c r="BB1351" i="1"/>
  <c r="BB1352" i="1" s="1"/>
  <c r="BB1353" i="1" s="1"/>
  <c r="BB1354" i="1" s="1"/>
  <c r="BB1355" i="1" s="1"/>
  <c r="BC1251" i="1"/>
  <c r="BU1250" i="1"/>
  <c r="BT1250" i="1" s="1"/>
  <c r="BD1123" i="1"/>
  <c r="BU1122" i="1"/>
  <c r="BT1122" i="1" s="1"/>
  <c r="BB1356" i="1" l="1"/>
  <c r="BU1251" i="1"/>
  <c r="BT1251" i="1" s="1"/>
  <c r="BC1252" i="1"/>
  <c r="BC1253" i="1" s="1"/>
  <c r="BC1254" i="1" s="1"/>
  <c r="BU1123" i="1"/>
  <c r="BT1123" i="1" s="1"/>
  <c r="BD1124" i="1"/>
  <c r="BB1357" i="1" l="1"/>
  <c r="BB1358" i="1" s="1"/>
  <c r="BB1359" i="1" s="1"/>
  <c r="BB1360" i="1" s="1"/>
  <c r="BB1361" i="1" s="1"/>
  <c r="BC1255" i="1"/>
  <c r="BC1256" i="1" s="1"/>
  <c r="BC1257" i="1" s="1"/>
  <c r="BU1254" i="1"/>
  <c r="BT1254" i="1" s="1"/>
  <c r="BD1125" i="1"/>
  <c r="BD1126" i="1" s="1"/>
  <c r="BU1124" i="1"/>
  <c r="BT1124" i="1" s="1"/>
  <c r="BB1362" i="1" l="1"/>
  <c r="BC1258" i="1"/>
  <c r="BU1257" i="1"/>
  <c r="BT1257" i="1" s="1"/>
  <c r="BU1126" i="1"/>
  <c r="BT1126" i="1" s="1"/>
  <c r="BD1127" i="1"/>
  <c r="BD1128" i="1" s="1"/>
  <c r="BD1129" i="1" s="1"/>
  <c r="BD1130" i="1" s="1"/>
  <c r="BD1131" i="1" s="1"/>
  <c r="BD1132" i="1" s="1"/>
  <c r="BB1363" i="1" l="1"/>
  <c r="BC1259" i="1"/>
  <c r="BC1260" i="1" s="1"/>
  <c r="BU1258" i="1"/>
  <c r="BT1258" i="1" s="1"/>
  <c r="BD1133" i="1"/>
  <c r="BD1134" i="1" s="1"/>
  <c r="BU1132" i="1"/>
  <c r="BT1132" i="1" s="1"/>
  <c r="BB1364" i="1" l="1"/>
  <c r="BB1365" i="1" s="1"/>
  <c r="BC1261" i="1"/>
  <c r="BU1260" i="1"/>
  <c r="BT1260" i="1" s="1"/>
  <c r="BU1134" i="1"/>
  <c r="BT1134" i="1" s="1"/>
  <c r="BD1135" i="1"/>
  <c r="BB1366" i="1" l="1"/>
  <c r="BB1367" i="1" s="1"/>
  <c r="BC1262" i="1"/>
  <c r="BC1263" i="1" s="1"/>
  <c r="BU1261" i="1"/>
  <c r="BT1261" i="1" s="1"/>
  <c r="BU1135" i="1"/>
  <c r="BT1135" i="1" s="1"/>
  <c r="BD1136" i="1"/>
  <c r="BD1137" i="1" s="1"/>
  <c r="BD1138" i="1" s="1"/>
  <c r="BD1139" i="1" s="1"/>
  <c r="BB1368" i="1" l="1"/>
  <c r="BC1264" i="1"/>
  <c r="BU1263" i="1"/>
  <c r="BT1263" i="1" s="1"/>
  <c r="BD1140" i="1"/>
  <c r="BU1139" i="1"/>
  <c r="BT1139" i="1" s="1"/>
  <c r="BB1369" i="1" l="1"/>
  <c r="BC1265" i="1"/>
  <c r="BU1264" i="1"/>
  <c r="BT1264" i="1" s="1"/>
  <c r="BD1141" i="1"/>
  <c r="BU1140" i="1"/>
  <c r="BT1140" i="1" s="1"/>
  <c r="BB1370" i="1" l="1"/>
  <c r="BC1266" i="1"/>
  <c r="BU1265" i="1"/>
  <c r="BT1265" i="1" s="1"/>
  <c r="BD1142" i="1"/>
  <c r="BU1141" i="1"/>
  <c r="BT1141" i="1" s="1"/>
  <c r="BB1371" i="1" l="1"/>
  <c r="BC1267" i="1"/>
  <c r="BC1268" i="1" s="1"/>
  <c r="BU1266" i="1"/>
  <c r="BT1266" i="1" s="1"/>
  <c r="BD1143" i="1"/>
  <c r="BU1142" i="1"/>
  <c r="BT1142" i="1" s="1"/>
  <c r="BB1372" i="1" l="1"/>
  <c r="BU1268" i="1"/>
  <c r="BT1268" i="1" s="1"/>
  <c r="BC1269" i="1"/>
  <c r="BD1144" i="1"/>
  <c r="BU1143" i="1"/>
  <c r="BT1143" i="1" s="1"/>
  <c r="BB1373" i="1" l="1"/>
  <c r="BC1270" i="1"/>
  <c r="BU1269" i="1"/>
  <c r="BT1269" i="1" s="1"/>
  <c r="BD1145" i="1"/>
  <c r="BU1144" i="1"/>
  <c r="BT1144" i="1" s="1"/>
  <c r="BB1374" i="1" l="1"/>
  <c r="BU1270" i="1"/>
  <c r="BT1270" i="1" s="1"/>
  <c r="BC1271" i="1"/>
  <c r="BU1145" i="1"/>
  <c r="BT1145" i="1" s="1"/>
  <c r="BD1146" i="1"/>
  <c r="BB1375" i="1" l="1"/>
  <c r="BC1272" i="1"/>
  <c r="BC1273" i="1" s="1"/>
  <c r="BU1271" i="1"/>
  <c r="BT1271" i="1" s="1"/>
  <c r="BD1147" i="1"/>
  <c r="BD1148" i="1" s="1"/>
  <c r="BU1146" i="1"/>
  <c r="BT1146" i="1" s="1"/>
  <c r="BB1376" i="1" l="1"/>
  <c r="BU1273" i="1"/>
  <c r="BT1273" i="1" s="1"/>
  <c r="BC1274" i="1"/>
  <c r="BC1275" i="1" s="1"/>
  <c r="BC1276" i="1" s="1"/>
  <c r="BD1149" i="1"/>
  <c r="BU1148" i="1"/>
  <c r="BT1148" i="1" s="1"/>
  <c r="BB1377" i="1" l="1"/>
  <c r="BB1378" i="1" s="1"/>
  <c r="BC1277" i="1"/>
  <c r="BC1278" i="1" s="1"/>
  <c r="BC1279" i="1" s="1"/>
  <c r="BC1280" i="1" s="1"/>
  <c r="BU1276" i="1"/>
  <c r="BT1276" i="1" s="1"/>
  <c r="BD1150" i="1"/>
  <c r="BD1151" i="1" s="1"/>
  <c r="BD1152" i="1" s="1"/>
  <c r="BD1153" i="1" s="1"/>
  <c r="BU1149" i="1"/>
  <c r="BT1149" i="1" s="1"/>
  <c r="BB1379" i="1" l="1"/>
  <c r="BB1380" i="1" s="1"/>
  <c r="BU1280" i="1"/>
  <c r="BT1280" i="1" s="1"/>
  <c r="BC1281" i="1"/>
  <c r="BU1153" i="1"/>
  <c r="BT1153" i="1" s="1"/>
  <c r="BD1154" i="1"/>
  <c r="BB1381" i="1" l="1"/>
  <c r="BB1382" i="1" s="1"/>
  <c r="BB1383" i="1" s="1"/>
  <c r="BC1282" i="1"/>
  <c r="BU1281" i="1"/>
  <c r="BT1281" i="1" s="1"/>
  <c r="BD1155" i="1"/>
  <c r="BD1156" i="1" s="1"/>
  <c r="BD1157" i="1" s="1"/>
  <c r="BD1158" i="1" s="1"/>
  <c r="BD1159" i="1" s="1"/>
  <c r="BD1160" i="1" s="1"/>
  <c r="BD1161" i="1" s="1"/>
  <c r="BD1162" i="1" s="1"/>
  <c r="BU1154" i="1"/>
  <c r="BT1154" i="1" s="1"/>
  <c r="BB1384" i="1" l="1"/>
  <c r="BB1385" i="1" s="1"/>
  <c r="BC1283" i="1"/>
  <c r="BC1284" i="1" s="1"/>
  <c r="BC1285" i="1" s="1"/>
  <c r="BC1286" i="1" s="1"/>
  <c r="BC1287" i="1" s="1"/>
  <c r="BU1282" i="1"/>
  <c r="BT1282" i="1" s="1"/>
  <c r="BD1163" i="1"/>
  <c r="BU1162" i="1"/>
  <c r="BT1162" i="1" s="1"/>
  <c r="BB1386" i="1" l="1"/>
  <c r="BC1288" i="1"/>
  <c r="BC1289" i="1" s="1"/>
  <c r="BU1287" i="1"/>
  <c r="BT1287" i="1" s="1"/>
  <c r="BD1164" i="1"/>
  <c r="BD1165" i="1" s="1"/>
  <c r="BU1163" i="1"/>
  <c r="BT1163" i="1" s="1"/>
  <c r="BB1387" i="1" l="1"/>
  <c r="BB1388" i="1" s="1"/>
  <c r="BC1290" i="1"/>
  <c r="BU1289" i="1"/>
  <c r="BT1289" i="1" s="1"/>
  <c r="BD1166" i="1"/>
  <c r="BU1165" i="1"/>
  <c r="BT1165" i="1" s="1"/>
  <c r="BB1389" i="1" l="1"/>
  <c r="BB1390" i="1" s="1"/>
  <c r="BC1291" i="1"/>
  <c r="BC1292" i="1" s="1"/>
  <c r="BU1290" i="1"/>
  <c r="BT1290" i="1" s="1"/>
  <c r="BD1167" i="1"/>
  <c r="BD1168" i="1" s="1"/>
  <c r="BU1166" i="1"/>
  <c r="BT1166" i="1" s="1"/>
  <c r="BB1391" i="1" l="1"/>
  <c r="BB1392" i="1" s="1"/>
  <c r="BB1393" i="1" s="1"/>
  <c r="BB1394" i="1" s="1"/>
  <c r="BB1395" i="1" s="1"/>
  <c r="BU1292" i="1"/>
  <c r="BT1292" i="1" s="1"/>
  <c r="BC1293" i="1"/>
  <c r="BD1169" i="1"/>
  <c r="BU1168" i="1"/>
  <c r="BT1168" i="1" s="1"/>
  <c r="BB1396" i="1" l="1"/>
  <c r="BB1397" i="1" s="1"/>
  <c r="BC1294" i="1"/>
  <c r="BU1293" i="1"/>
  <c r="BT1293" i="1" s="1"/>
  <c r="BU1169" i="1"/>
  <c r="BT1169" i="1" s="1"/>
  <c r="BD1170" i="1"/>
  <c r="BD1171" i="1" s="1"/>
  <c r="BD1172" i="1" s="1"/>
  <c r="BB1398" i="1" l="1"/>
  <c r="BB1399" i="1" s="1"/>
  <c r="BC1295" i="1"/>
  <c r="BU1294" i="1"/>
  <c r="BT1294" i="1" s="1"/>
  <c r="BD1173" i="1"/>
  <c r="BU1172" i="1"/>
  <c r="BT1172" i="1" s="1"/>
  <c r="BB1400" i="1" l="1"/>
  <c r="BB1401" i="1" s="1"/>
  <c r="BB1402" i="1" s="1"/>
  <c r="BC1296" i="1"/>
  <c r="BC1297" i="1" s="1"/>
  <c r="BU1295" i="1"/>
  <c r="BT1295" i="1" s="1"/>
  <c r="BD1174" i="1"/>
  <c r="BD1175" i="1" s="1"/>
  <c r="BD1176" i="1" s="1"/>
  <c r="BU1173" i="1"/>
  <c r="BT1173" i="1" s="1"/>
  <c r="BB1403" i="1" l="1"/>
  <c r="BC1298" i="1"/>
  <c r="BU1297" i="1"/>
  <c r="BT1297" i="1" s="1"/>
  <c r="BD1177" i="1"/>
  <c r="BU1176" i="1"/>
  <c r="BT1176" i="1" s="1"/>
  <c r="BB1404" i="1" l="1"/>
  <c r="BB1405" i="1" s="1"/>
  <c r="BB1406" i="1" s="1"/>
  <c r="BB1407" i="1" s="1"/>
  <c r="BU1298" i="1"/>
  <c r="BT1298" i="1" s="1"/>
  <c r="BC1299" i="1"/>
  <c r="BC1300" i="1" s="1"/>
  <c r="BD1178" i="1"/>
  <c r="BU1177" i="1"/>
  <c r="BT1177" i="1" s="1"/>
  <c r="BB1408" i="1" l="1"/>
  <c r="BC1301" i="1"/>
  <c r="BU1300" i="1"/>
  <c r="BT1300" i="1" s="1"/>
  <c r="BU1178" i="1"/>
  <c r="BT1178" i="1" s="1"/>
  <c r="BD1179" i="1"/>
  <c r="BB1409" i="1" l="1"/>
  <c r="BB1410" i="1" s="1"/>
  <c r="BC1302" i="1"/>
  <c r="BC1303" i="1" s="1"/>
  <c r="BU1301" i="1"/>
  <c r="BT1301" i="1" s="1"/>
  <c r="BD1180" i="1"/>
  <c r="BU1179" i="1"/>
  <c r="BT1179" i="1" s="1"/>
  <c r="BB1411" i="1" l="1"/>
  <c r="BU1303" i="1"/>
  <c r="BT1303" i="1" s="1"/>
  <c r="BC1304" i="1"/>
  <c r="BD1181" i="1"/>
  <c r="BU1180" i="1"/>
  <c r="BT1180" i="1" s="1"/>
  <c r="BB1412" i="1" l="1"/>
  <c r="BB1413" i="1" s="1"/>
  <c r="BU1304" i="1"/>
  <c r="BT1304" i="1" s="1"/>
  <c r="BC1305" i="1"/>
  <c r="BU1181" i="1"/>
  <c r="BT1181" i="1" s="1"/>
  <c r="BD1182" i="1"/>
  <c r="BD1183" i="1" s="1"/>
  <c r="BB1414" i="1" l="1"/>
  <c r="BB1415" i="1" s="1"/>
  <c r="BB1416" i="1" s="1"/>
  <c r="BB1417" i="1" s="1"/>
  <c r="BB1418" i="1" s="1"/>
  <c r="BC1306" i="1"/>
  <c r="BU1305" i="1"/>
  <c r="BT1305" i="1" s="1"/>
  <c r="BD1184" i="1"/>
  <c r="BD1185" i="1" s="1"/>
  <c r="BU1183" i="1"/>
  <c r="BT1183" i="1" s="1"/>
  <c r="BB1419" i="1" l="1"/>
  <c r="BB1420" i="1" s="1"/>
  <c r="BB1421" i="1" s="1"/>
  <c r="BC1307" i="1"/>
  <c r="BU1306" i="1"/>
  <c r="BT1306" i="1" s="1"/>
  <c r="BU1185" i="1"/>
  <c r="BT1185" i="1" s="1"/>
  <c r="BD1186" i="1"/>
  <c r="BD1187" i="1" s="1"/>
  <c r="BB1422" i="1" l="1"/>
  <c r="BB1423" i="1" s="1"/>
  <c r="BB1424" i="1" s="1"/>
  <c r="BB1425" i="1" s="1"/>
  <c r="BC1308" i="1"/>
  <c r="BC1309" i="1" s="1"/>
  <c r="BU1307" i="1"/>
  <c r="BT1307" i="1" s="1"/>
  <c r="BD1188" i="1"/>
  <c r="BD1189" i="1" s="1"/>
  <c r="BD1190" i="1" s="1"/>
  <c r="BU1187" i="1"/>
  <c r="BT1187" i="1" s="1"/>
  <c r="BB1426" i="1" l="1"/>
  <c r="BB1427" i="1" s="1"/>
  <c r="BB1428" i="1" s="1"/>
  <c r="BU1309" i="1"/>
  <c r="BT1309" i="1" s="1"/>
  <c r="BC1310" i="1"/>
  <c r="BD1191" i="1"/>
  <c r="BU1190" i="1"/>
  <c r="BT1190" i="1" s="1"/>
  <c r="BB1429" i="1" l="1"/>
  <c r="BC1311" i="1"/>
  <c r="BU1310" i="1"/>
  <c r="BT1310" i="1" s="1"/>
  <c r="BD1192" i="1"/>
  <c r="BD1193" i="1" s="1"/>
  <c r="BD1194" i="1" s="1"/>
  <c r="BU1191" i="1"/>
  <c r="BT1191" i="1" s="1"/>
  <c r="BB1430" i="1" l="1"/>
  <c r="BB1431" i="1" s="1"/>
  <c r="BC1312" i="1"/>
  <c r="BC1313" i="1" s="1"/>
  <c r="BU1311" i="1"/>
  <c r="BT1311" i="1" s="1"/>
  <c r="BU1194" i="1"/>
  <c r="BT1194" i="1" s="1"/>
  <c r="BD1195" i="1"/>
  <c r="BB1432" i="1" l="1"/>
  <c r="BC1314" i="1"/>
  <c r="BU1313" i="1"/>
  <c r="BT1313" i="1" s="1"/>
  <c r="BD1196" i="1"/>
  <c r="BD1197" i="1" s="1"/>
  <c r="BD1198" i="1" s="1"/>
  <c r="BD1199" i="1" s="1"/>
  <c r="BU1195" i="1"/>
  <c r="BT1195" i="1" s="1"/>
  <c r="BB1433" i="1" l="1"/>
  <c r="BC1315" i="1"/>
  <c r="BC1316" i="1" s="1"/>
  <c r="BU1314" i="1"/>
  <c r="BT1314" i="1" s="1"/>
  <c r="BD1200" i="1"/>
  <c r="BD1201" i="1" s="1"/>
  <c r="BD1202" i="1" s="1"/>
  <c r="BD1203" i="1" s="1"/>
  <c r="BD1204" i="1" s="1"/>
  <c r="BU1199" i="1"/>
  <c r="BT1199" i="1" s="1"/>
  <c r="BB1434" i="1" l="1"/>
  <c r="BC1317" i="1"/>
  <c r="BU1316" i="1"/>
  <c r="BT1316" i="1" s="1"/>
  <c r="BU1204" i="1"/>
  <c r="BT1204" i="1" s="1"/>
  <c r="BD1205" i="1"/>
  <c r="BB1435" i="1" l="1"/>
  <c r="BB1436" i="1" s="1"/>
  <c r="BC1318" i="1"/>
  <c r="BC1319" i="1" s="1"/>
  <c r="BU1317" i="1"/>
  <c r="BT1317" i="1" s="1"/>
  <c r="BU1205" i="1"/>
  <c r="BT1205" i="1" s="1"/>
  <c r="BD1206" i="1"/>
  <c r="BB1437" i="1" l="1"/>
  <c r="BB1438" i="1" s="1"/>
  <c r="BC1320" i="1"/>
  <c r="BC1321" i="1" s="1"/>
  <c r="BC1322" i="1" s="1"/>
  <c r="BC1323" i="1" s="1"/>
  <c r="BU1319" i="1"/>
  <c r="BT1319" i="1" s="1"/>
  <c r="BD1207" i="1"/>
  <c r="BU1206" i="1"/>
  <c r="BT1206" i="1" s="1"/>
  <c r="BB1439" i="1" l="1"/>
  <c r="BB1440" i="1" s="1"/>
  <c r="BC1324" i="1"/>
  <c r="BC1325" i="1" s="1"/>
  <c r="BC1326" i="1" s="1"/>
  <c r="BC1327" i="1" s="1"/>
  <c r="BU1323" i="1"/>
  <c r="BT1323" i="1" s="1"/>
  <c r="BD1208" i="1"/>
  <c r="BD1209" i="1" s="1"/>
  <c r="BU1207" i="1"/>
  <c r="BT1207" i="1" s="1"/>
  <c r="BB1441" i="1" l="1"/>
  <c r="BC1328" i="1"/>
  <c r="BC1329" i="1" s="1"/>
  <c r="BC1330" i="1" s="1"/>
  <c r="BU1327" i="1"/>
  <c r="BT1327" i="1" s="1"/>
  <c r="BD1210" i="1"/>
  <c r="BU1209" i="1"/>
  <c r="BT1209" i="1" s="1"/>
  <c r="BB1442" i="1" l="1"/>
  <c r="BC1331" i="1"/>
  <c r="BC1332" i="1" s="1"/>
  <c r="BC1333" i="1" s="1"/>
  <c r="BU1330" i="1"/>
  <c r="BT1330" i="1" s="1"/>
  <c r="BD1211" i="1"/>
  <c r="BD1212" i="1" s="1"/>
  <c r="BU1210" i="1"/>
  <c r="BT1210" i="1" s="1"/>
  <c r="BB1443" i="1" l="1"/>
  <c r="BC1334" i="1"/>
  <c r="BU1333" i="1"/>
  <c r="BT1333" i="1" s="1"/>
  <c r="BD1213" i="1"/>
  <c r="BD1214" i="1" s="1"/>
  <c r="BU1212" i="1"/>
  <c r="BT1212" i="1" s="1"/>
  <c r="BB1444" i="1" l="1"/>
  <c r="BB1445" i="1" s="1"/>
  <c r="BB1446" i="1" s="1"/>
  <c r="BC1335" i="1"/>
  <c r="BC1336" i="1" s="1"/>
  <c r="BC1337" i="1" s="1"/>
  <c r="BU1334" i="1"/>
  <c r="BT1334" i="1" s="1"/>
  <c r="BD1215" i="1"/>
  <c r="BU1214" i="1"/>
  <c r="BT1214" i="1" s="1"/>
  <c r="BB1447" i="1" l="1"/>
  <c r="BC1338" i="1"/>
  <c r="BC1339" i="1" s="1"/>
  <c r="BC1340" i="1" s="1"/>
  <c r="BC1341" i="1" s="1"/>
  <c r="BC1342" i="1" s="1"/>
  <c r="BU1337" i="1"/>
  <c r="BT1337" i="1" s="1"/>
  <c r="BD1216" i="1"/>
  <c r="BU1215" i="1"/>
  <c r="BT1215" i="1" s="1"/>
  <c r="BB1448" i="1" l="1"/>
  <c r="BB1449" i="1" s="1"/>
  <c r="BB1450" i="1" s="1"/>
  <c r="BC1343" i="1"/>
  <c r="BU1342" i="1"/>
  <c r="BT1342" i="1" s="1"/>
  <c r="BD1217" i="1"/>
  <c r="BU1216" i="1"/>
  <c r="BT1216" i="1" s="1"/>
  <c r="BB1451" i="1" l="1"/>
  <c r="BC1344" i="1"/>
  <c r="BC1345" i="1" s="1"/>
  <c r="BU1343" i="1"/>
  <c r="BT1343" i="1" s="1"/>
  <c r="BD1218" i="1"/>
  <c r="BD1219" i="1" s="1"/>
  <c r="BU1217" i="1"/>
  <c r="BT1217" i="1" s="1"/>
  <c r="BB1452" i="1" l="1"/>
  <c r="BB1453" i="1" s="1"/>
  <c r="BC1346" i="1"/>
  <c r="BC1347" i="1" s="1"/>
  <c r="BC1348" i="1" s="1"/>
  <c r="BU1345" i="1"/>
  <c r="BT1345" i="1" s="1"/>
  <c r="BD1220" i="1"/>
  <c r="BU1219" i="1"/>
  <c r="BT1219" i="1" s="1"/>
  <c r="BB1454" i="1"/>
  <c r="BC1349" i="1" l="1"/>
  <c r="BC1350" i="1" s="1"/>
  <c r="BU1348" i="1"/>
  <c r="BT1348" i="1" s="1"/>
  <c r="BD1221" i="1"/>
  <c r="BD1222" i="1" s="1"/>
  <c r="BU1220" i="1"/>
  <c r="BT1220" i="1" s="1"/>
  <c r="BB1455" i="1"/>
  <c r="BC1351" i="1" l="1"/>
  <c r="BC1352" i="1" s="1"/>
  <c r="BC1353" i="1" s="1"/>
  <c r="BC1354" i="1" s="1"/>
  <c r="BC1355" i="1" s="1"/>
  <c r="BU1350" i="1"/>
  <c r="BT1350" i="1" s="1"/>
  <c r="BU1222" i="1"/>
  <c r="BT1222" i="1" s="1"/>
  <c r="BD1223" i="1"/>
  <c r="BD1224" i="1" s="1"/>
  <c r="BD1225" i="1" s="1"/>
  <c r="BB1456" i="1"/>
  <c r="BC1356" i="1" l="1"/>
  <c r="BU1355" i="1"/>
  <c r="BT1355" i="1" s="1"/>
  <c r="BU1225" i="1"/>
  <c r="BT1225" i="1" s="1"/>
  <c r="BD1226" i="1"/>
  <c r="BD1227" i="1" s="1"/>
  <c r="BD1228" i="1" s="1"/>
  <c r="BB1457" i="1"/>
  <c r="BC1357" i="1" l="1"/>
  <c r="BC1358" i="1" s="1"/>
  <c r="BC1359" i="1" s="1"/>
  <c r="BC1360" i="1" s="1"/>
  <c r="BC1361" i="1" s="1"/>
  <c r="BU1356" i="1"/>
  <c r="BT1356" i="1" s="1"/>
  <c r="BD1229" i="1"/>
  <c r="BU1228" i="1"/>
  <c r="BT1228" i="1" s="1"/>
  <c r="BB1458" i="1"/>
  <c r="BC1362" i="1" l="1"/>
  <c r="BU1361" i="1"/>
  <c r="BT1361" i="1" s="1"/>
  <c r="BD1230" i="1"/>
  <c r="BD1231" i="1" s="1"/>
  <c r="BU1229" i="1"/>
  <c r="BT1229" i="1" s="1"/>
  <c r="BB1459" i="1"/>
  <c r="BC1363" i="1" l="1"/>
  <c r="BU1362" i="1"/>
  <c r="BT1362" i="1" s="1"/>
  <c r="BD1232" i="1"/>
  <c r="BD1233" i="1" s="1"/>
  <c r="BU1231" i="1"/>
  <c r="BT1231" i="1" s="1"/>
  <c r="BB1460" i="1"/>
  <c r="BC1364" i="1" l="1"/>
  <c r="BC1365" i="1" s="1"/>
  <c r="BU1363" i="1"/>
  <c r="BT1363" i="1" s="1"/>
  <c r="BD1234" i="1"/>
  <c r="BU1233" i="1"/>
  <c r="BT1233" i="1" s="1"/>
  <c r="BB1461" i="1"/>
  <c r="BU1365" i="1" l="1"/>
  <c r="BT1365" i="1" s="1"/>
  <c r="BC1366" i="1"/>
  <c r="BC1367" i="1" s="1"/>
  <c r="BD1235" i="1"/>
  <c r="BD1236" i="1" s="1"/>
  <c r="BU1234" i="1"/>
  <c r="BT1234" i="1" s="1"/>
  <c r="BB1462" i="1"/>
  <c r="BU1367" i="1" l="1"/>
  <c r="BT1367" i="1" s="1"/>
  <c r="BC1368" i="1"/>
  <c r="BU1236" i="1"/>
  <c r="BT1236" i="1" s="1"/>
  <c r="BD1237" i="1"/>
  <c r="BD1238" i="1" s="1"/>
  <c r="BD1239" i="1" s="1"/>
  <c r="BD1240" i="1" s="1"/>
  <c r="BD1241" i="1" s="1"/>
  <c r="BD1242" i="1" s="1"/>
  <c r="BD1243" i="1" s="1"/>
  <c r="BD1244" i="1" s="1"/>
  <c r="BD1245" i="1" s="1"/>
  <c r="BB1463" i="1"/>
  <c r="BC1369" i="1" l="1"/>
  <c r="BU1368" i="1"/>
  <c r="BT1368" i="1" s="1"/>
  <c r="BD1246" i="1"/>
  <c r="BU1245" i="1"/>
  <c r="BT1245" i="1" s="1"/>
  <c r="BB1464" i="1"/>
  <c r="BC1370" i="1" l="1"/>
  <c r="BU1369" i="1"/>
  <c r="BT1369" i="1" s="1"/>
  <c r="BD1247" i="1"/>
  <c r="BD1248" i="1" s="1"/>
  <c r="BD1249" i="1" s="1"/>
  <c r="BD1250" i="1" s="1"/>
  <c r="BD1251" i="1" s="1"/>
  <c r="BD1252" i="1" s="1"/>
  <c r="BU1246" i="1"/>
  <c r="BT1246" i="1" s="1"/>
  <c r="BB1465" i="1"/>
  <c r="BC1371" i="1" l="1"/>
  <c r="BU1370" i="1"/>
  <c r="BT1370" i="1" s="1"/>
  <c r="BD1253" i="1"/>
  <c r="BU1252" i="1"/>
  <c r="BT1252" i="1" s="1"/>
  <c r="BB1466" i="1"/>
  <c r="BC1372" i="1" l="1"/>
  <c r="BU1371" i="1"/>
  <c r="BT1371" i="1" s="1"/>
  <c r="BD1254" i="1"/>
  <c r="BD1255" i="1" s="1"/>
  <c r="BU1253" i="1"/>
  <c r="BT1253" i="1" s="1"/>
  <c r="BB1467" i="1"/>
  <c r="BU1372" i="1" l="1"/>
  <c r="BT1372" i="1" s="1"/>
  <c r="BC1373" i="1"/>
  <c r="BU1255" i="1"/>
  <c r="BT1255" i="1" s="1"/>
  <c r="BD1256" i="1"/>
  <c r="BB1468" i="1"/>
  <c r="BC1374" i="1" l="1"/>
  <c r="BU1373" i="1"/>
  <c r="BT1373" i="1" s="1"/>
  <c r="BD1257" i="1"/>
  <c r="BD1258" i="1" s="1"/>
  <c r="BD1259" i="1" s="1"/>
  <c r="BU1256" i="1"/>
  <c r="BT1256" i="1" s="1"/>
  <c r="BB1469" i="1"/>
  <c r="BU1374" i="1" l="1"/>
  <c r="BT1374" i="1" s="1"/>
  <c r="BC1375" i="1"/>
  <c r="BD1260" i="1"/>
  <c r="BD1261" i="1" s="1"/>
  <c r="BD1262" i="1" s="1"/>
  <c r="BU1259" i="1"/>
  <c r="BT1259" i="1" s="1"/>
  <c r="BB1470" i="1"/>
  <c r="BC1376" i="1" l="1"/>
  <c r="BU1375" i="1"/>
  <c r="BT1375" i="1" s="1"/>
  <c r="BD1263" i="1"/>
  <c r="BD1264" i="1" s="1"/>
  <c r="BD1265" i="1" s="1"/>
  <c r="BD1266" i="1" s="1"/>
  <c r="BD1267" i="1" s="1"/>
  <c r="BU1262" i="1"/>
  <c r="BT1262" i="1" s="1"/>
  <c r="BB1471" i="1"/>
  <c r="BC1377" i="1" l="1"/>
  <c r="BC1378" i="1" s="1"/>
  <c r="BU1376" i="1"/>
  <c r="BT1376" i="1" s="1"/>
  <c r="BD1268" i="1"/>
  <c r="BD1269" i="1" s="1"/>
  <c r="BD1270" i="1" s="1"/>
  <c r="BD1271" i="1" s="1"/>
  <c r="BD1272" i="1" s="1"/>
  <c r="BU1267" i="1"/>
  <c r="BT1267" i="1" s="1"/>
  <c r="BB1472" i="1"/>
  <c r="BU1378" i="1" l="1"/>
  <c r="BT1378" i="1" s="1"/>
  <c r="BC1379" i="1"/>
  <c r="BC1380" i="1" s="1"/>
  <c r="BD1273" i="1"/>
  <c r="BD1274" i="1" s="1"/>
  <c r="BU1272" i="1"/>
  <c r="BT1272" i="1" s="1"/>
  <c r="BB1473" i="1"/>
  <c r="BU1380" i="1" l="1"/>
  <c r="BT1380" i="1" s="1"/>
  <c r="BC1381" i="1"/>
  <c r="BC1382" i="1" s="1"/>
  <c r="BC1383" i="1" s="1"/>
  <c r="BD1275" i="1"/>
  <c r="BU1274" i="1"/>
  <c r="BT1274" i="1" s="1"/>
  <c r="BB1474" i="1"/>
  <c r="BC1384" i="1" l="1"/>
  <c r="BC1385" i="1" s="1"/>
  <c r="BU1383" i="1"/>
  <c r="BT1383" i="1" s="1"/>
  <c r="BU1275" i="1"/>
  <c r="BT1275" i="1" s="1"/>
  <c r="BD1276" i="1"/>
  <c r="BD1277" i="1" s="1"/>
  <c r="BB1475" i="1"/>
  <c r="BC1386" i="1" l="1"/>
  <c r="BU1385" i="1"/>
  <c r="BT1385" i="1" s="1"/>
  <c r="BD1278" i="1"/>
  <c r="BU1277" i="1"/>
  <c r="BT1277" i="1" s="1"/>
  <c r="BB1476" i="1"/>
  <c r="BC1387" i="1" l="1"/>
  <c r="BC1388" i="1" s="1"/>
  <c r="BU1386" i="1"/>
  <c r="BT1386" i="1" s="1"/>
  <c r="BU1278" i="1"/>
  <c r="BT1278" i="1" s="1"/>
  <c r="BD1279" i="1"/>
  <c r="BB1477" i="1"/>
  <c r="BC1389" i="1" l="1"/>
  <c r="BC1390" i="1" s="1"/>
  <c r="BU1388" i="1"/>
  <c r="BT1388" i="1" s="1"/>
  <c r="BD1280" i="1"/>
  <c r="BD1281" i="1" s="1"/>
  <c r="BD1282" i="1" s="1"/>
  <c r="BD1283" i="1" s="1"/>
  <c r="BU1279" i="1"/>
  <c r="BT1279" i="1" s="1"/>
  <c r="BB1478" i="1"/>
  <c r="BC1391" i="1" l="1"/>
  <c r="BC1392" i="1" s="1"/>
  <c r="BC1393" i="1" s="1"/>
  <c r="BC1394" i="1" s="1"/>
  <c r="BC1395" i="1" s="1"/>
  <c r="BU1390" i="1"/>
  <c r="BT1390" i="1" s="1"/>
  <c r="BD1284" i="1"/>
  <c r="BU1283" i="1"/>
  <c r="BT1283" i="1" s="1"/>
  <c r="BB1479" i="1"/>
  <c r="BC1396" i="1" l="1"/>
  <c r="BC1397" i="1" s="1"/>
  <c r="BU1395" i="1"/>
  <c r="BT1395" i="1" s="1"/>
  <c r="BD1285" i="1"/>
  <c r="BU1284" i="1"/>
  <c r="BT1284" i="1" s="1"/>
  <c r="BB1480" i="1"/>
  <c r="BU1397" i="1" l="1"/>
  <c r="BT1397" i="1" s="1"/>
  <c r="BC1398" i="1"/>
  <c r="BC1399" i="1" s="1"/>
  <c r="BD1286" i="1"/>
  <c r="BU1285" i="1"/>
  <c r="BT1285" i="1" s="1"/>
  <c r="BB1481" i="1"/>
  <c r="BC1400" i="1" l="1"/>
  <c r="BC1401" i="1" s="1"/>
  <c r="BC1402" i="1" s="1"/>
  <c r="BU1399" i="1"/>
  <c r="BT1399" i="1" s="1"/>
  <c r="BD1287" i="1"/>
  <c r="BD1288" i="1" s="1"/>
  <c r="BU1286" i="1"/>
  <c r="BT1286" i="1" s="1"/>
  <c r="BB1482" i="1"/>
  <c r="BC1403" i="1" l="1"/>
  <c r="BU1402" i="1"/>
  <c r="BT1402" i="1" s="1"/>
  <c r="BD1289" i="1"/>
  <c r="BD1290" i="1" s="1"/>
  <c r="BD1291" i="1" s="1"/>
  <c r="BU1288" i="1"/>
  <c r="BT1288" i="1" s="1"/>
  <c r="BB1483" i="1"/>
  <c r="BC1404" i="1" l="1"/>
  <c r="BC1405" i="1" s="1"/>
  <c r="BC1406" i="1" s="1"/>
  <c r="BC1407" i="1" s="1"/>
  <c r="BU1403" i="1"/>
  <c r="BT1403" i="1" s="1"/>
  <c r="BD1292" i="1"/>
  <c r="BD1293" i="1" s="1"/>
  <c r="BD1294" i="1" s="1"/>
  <c r="BD1295" i="1" s="1"/>
  <c r="BD1296" i="1" s="1"/>
  <c r="BU1291" i="1"/>
  <c r="BT1291" i="1" s="1"/>
  <c r="BB1484" i="1"/>
  <c r="BU1407" i="1" l="1"/>
  <c r="BT1407" i="1" s="1"/>
  <c r="BC1408" i="1"/>
  <c r="BU1296" i="1"/>
  <c r="BT1296" i="1" s="1"/>
  <c r="BD1297" i="1"/>
  <c r="BD1298" i="1" s="1"/>
  <c r="BD1299" i="1" s="1"/>
  <c r="BB1485" i="1"/>
  <c r="BU1408" i="1" l="1"/>
  <c r="BT1408" i="1" s="1"/>
  <c r="BC1409" i="1"/>
  <c r="BC1410" i="1" s="1"/>
  <c r="BD1300" i="1"/>
  <c r="BD1301" i="1" s="1"/>
  <c r="BD1302" i="1" s="1"/>
  <c r="BU1299" i="1"/>
  <c r="BT1299" i="1" s="1"/>
  <c r="BB1486" i="1"/>
  <c r="BC1411" i="1" l="1"/>
  <c r="BU1410" i="1"/>
  <c r="BT1410" i="1" s="1"/>
  <c r="BD1303" i="1"/>
  <c r="BD1304" i="1" s="1"/>
  <c r="BD1305" i="1" s="1"/>
  <c r="BD1306" i="1" s="1"/>
  <c r="BD1307" i="1" s="1"/>
  <c r="BD1308" i="1" s="1"/>
  <c r="BU1302" i="1"/>
  <c r="BT1302" i="1" s="1"/>
  <c r="BB1487" i="1"/>
  <c r="BC1412" i="1" l="1"/>
  <c r="BC1413" i="1" s="1"/>
  <c r="BU1411" i="1"/>
  <c r="BT1411" i="1" s="1"/>
  <c r="BD1309" i="1"/>
  <c r="BD1310" i="1" s="1"/>
  <c r="BD1311" i="1" s="1"/>
  <c r="BD1312" i="1" s="1"/>
  <c r="BU1308" i="1"/>
  <c r="BT1308" i="1" s="1"/>
  <c r="BB1488" i="1"/>
  <c r="BU1413" i="1" l="1"/>
  <c r="BT1413" i="1" s="1"/>
  <c r="BC1414" i="1"/>
  <c r="BC1415" i="1" s="1"/>
  <c r="BC1416" i="1" s="1"/>
  <c r="BC1417" i="1" s="1"/>
  <c r="BC1418" i="1" s="1"/>
  <c r="BD1313" i="1"/>
  <c r="BD1314" i="1" s="1"/>
  <c r="BD1315" i="1" s="1"/>
  <c r="BU1312" i="1"/>
  <c r="BT1312" i="1" s="1"/>
  <c r="BB1489" i="1"/>
  <c r="BC1419" i="1" l="1"/>
  <c r="BC1420" i="1" s="1"/>
  <c r="BC1421" i="1" s="1"/>
  <c r="BU1418" i="1"/>
  <c r="BT1418" i="1" s="1"/>
  <c r="BD1316" i="1"/>
  <c r="BD1317" i="1" s="1"/>
  <c r="BD1318" i="1" s="1"/>
  <c r="BU1315" i="1"/>
  <c r="BT1315" i="1" s="1"/>
  <c r="BB1490" i="1"/>
  <c r="BC1422" i="1" l="1"/>
  <c r="BC1423" i="1" s="1"/>
  <c r="BC1424" i="1" s="1"/>
  <c r="BC1425" i="1" s="1"/>
  <c r="BU1421" i="1"/>
  <c r="BT1421" i="1" s="1"/>
  <c r="BU1318" i="1"/>
  <c r="BT1318" i="1" s="1"/>
  <c r="BD1319" i="1"/>
  <c r="BD1320" i="1" s="1"/>
  <c r="BB1491" i="1"/>
  <c r="BC1426" i="1" l="1"/>
  <c r="BC1427" i="1" s="1"/>
  <c r="BC1428" i="1" s="1"/>
  <c r="BU1425" i="1"/>
  <c r="BT1425" i="1" s="1"/>
  <c r="BU1320" i="1"/>
  <c r="BT1320" i="1" s="1"/>
  <c r="BD1321" i="1"/>
  <c r="BB1492" i="1"/>
  <c r="BC1429" i="1" l="1"/>
  <c r="BU1428" i="1"/>
  <c r="BT1428" i="1" s="1"/>
  <c r="BD1322" i="1"/>
  <c r="BU1321" i="1"/>
  <c r="BT1321" i="1" s="1"/>
  <c r="BB1493" i="1"/>
  <c r="BC1430" i="1" l="1"/>
  <c r="BC1431" i="1" s="1"/>
  <c r="BU1429" i="1"/>
  <c r="BT1429" i="1" s="1"/>
  <c r="BD1323" i="1"/>
  <c r="BD1324" i="1" s="1"/>
  <c r="BU1322" i="1"/>
  <c r="BT1322" i="1" s="1"/>
  <c r="BB1494" i="1"/>
  <c r="BU1431" i="1" l="1"/>
  <c r="BT1431" i="1" s="1"/>
  <c r="BC1432" i="1"/>
  <c r="BD1325" i="1"/>
  <c r="BU1324" i="1"/>
  <c r="BT1324" i="1" s="1"/>
  <c r="BB1495" i="1"/>
  <c r="BC1433" i="1" l="1"/>
  <c r="BU1432" i="1"/>
  <c r="BT1432" i="1" s="1"/>
  <c r="BD1326" i="1"/>
  <c r="BU1325" i="1"/>
  <c r="BT1325" i="1" s="1"/>
  <c r="BB1496" i="1"/>
  <c r="BU1433" i="1" l="1"/>
  <c r="BT1433" i="1" s="1"/>
  <c r="BC1434" i="1"/>
  <c r="BD1327" i="1"/>
  <c r="BD1328" i="1" s="1"/>
  <c r="BU1326" i="1"/>
  <c r="BT1326" i="1" s="1"/>
  <c r="BB1497" i="1"/>
  <c r="BU1434" i="1" l="1"/>
  <c r="BT1434" i="1" s="1"/>
  <c r="BC1435" i="1"/>
  <c r="BC1436" i="1" s="1"/>
  <c r="BD1329" i="1"/>
  <c r="BU1328" i="1"/>
  <c r="BT1328" i="1" s="1"/>
  <c r="BB1498" i="1"/>
  <c r="BC1437" i="1" l="1"/>
  <c r="BC1438" i="1" s="1"/>
  <c r="BU1436" i="1"/>
  <c r="BT1436" i="1" s="1"/>
  <c r="BD1330" i="1"/>
  <c r="BD1331" i="1" s="1"/>
  <c r="BU1329" i="1"/>
  <c r="BT1329" i="1" s="1"/>
  <c r="BB1499" i="1"/>
  <c r="BC1439" i="1" l="1"/>
  <c r="BC1440" i="1" s="1"/>
  <c r="BU1438" i="1"/>
  <c r="BT1438" i="1" s="1"/>
  <c r="BD1332" i="1"/>
  <c r="BU1331" i="1"/>
  <c r="BT1331" i="1" s="1"/>
  <c r="BB1500" i="1"/>
  <c r="BC1441" i="1" l="1"/>
  <c r="BU1440" i="1"/>
  <c r="BT1440" i="1" s="1"/>
  <c r="BD1333" i="1"/>
  <c r="BD1334" i="1" s="1"/>
  <c r="BD1335" i="1" s="1"/>
  <c r="BU1332" i="1"/>
  <c r="BT1332" i="1" s="1"/>
  <c r="BB1501" i="1"/>
  <c r="BC1442" i="1" l="1"/>
  <c r="BU1441" i="1"/>
  <c r="BT1441" i="1" s="1"/>
  <c r="BD1336" i="1"/>
  <c r="BU1335" i="1"/>
  <c r="BT1335" i="1" s="1"/>
  <c r="BB1502" i="1"/>
  <c r="BC1443" i="1" l="1"/>
  <c r="BU1442" i="1"/>
  <c r="BT1442" i="1" s="1"/>
  <c r="BD1337" i="1"/>
  <c r="BD1338" i="1" s="1"/>
  <c r="BU1336" i="1"/>
  <c r="BT1336" i="1" s="1"/>
  <c r="BB1503" i="1"/>
  <c r="BC1444" i="1" l="1"/>
  <c r="BC1445" i="1" s="1"/>
  <c r="BC1446" i="1" s="1"/>
  <c r="BU1443" i="1"/>
  <c r="BT1443" i="1" s="1"/>
  <c r="BD1339" i="1"/>
  <c r="BU1338" i="1"/>
  <c r="BT1338" i="1" s="1"/>
  <c r="BB1504" i="1"/>
  <c r="BU1446" i="1" l="1"/>
  <c r="BT1446" i="1" s="1"/>
  <c r="BC1447" i="1"/>
  <c r="BU1339" i="1"/>
  <c r="BT1339" i="1" s="1"/>
  <c r="BD1340" i="1"/>
  <c r="BB1505" i="1"/>
  <c r="BC1448" i="1" l="1"/>
  <c r="BC1449" i="1" s="1"/>
  <c r="BC1450" i="1" s="1"/>
  <c r="BU1447" i="1"/>
  <c r="BT1447" i="1" s="1"/>
  <c r="BU1340" i="1"/>
  <c r="BT1340" i="1" s="1"/>
  <c r="BD1341" i="1"/>
  <c r="BB1506" i="1"/>
  <c r="BC1451" i="1" l="1"/>
  <c r="BU1450" i="1"/>
  <c r="BT1450" i="1" s="1"/>
  <c r="BU1341" i="1"/>
  <c r="BT1341" i="1" s="1"/>
  <c r="BD1342" i="1"/>
  <c r="BD1343" i="1" s="1"/>
  <c r="BD1344" i="1" s="1"/>
  <c r="BB1507" i="1"/>
  <c r="BC1452" i="1" l="1"/>
  <c r="BC1453" i="1" s="1"/>
  <c r="BC1454" i="1" s="1"/>
  <c r="BC1455" i="1" s="1"/>
  <c r="BU1451" i="1"/>
  <c r="BT1451" i="1" s="1"/>
  <c r="BD1345" i="1"/>
  <c r="BD1346" i="1" s="1"/>
  <c r="BU1344" i="1"/>
  <c r="BT1344" i="1" s="1"/>
  <c r="BB1508" i="1"/>
  <c r="BC1456" i="1" l="1"/>
  <c r="BU1455" i="1"/>
  <c r="BT1455" i="1" s="1"/>
  <c r="BD1347" i="1"/>
  <c r="BU1346" i="1"/>
  <c r="BT1346" i="1" s="1"/>
  <c r="BB1509" i="1"/>
  <c r="BC1457" i="1" l="1"/>
  <c r="BU1456" i="1"/>
  <c r="BT1456" i="1" s="1"/>
  <c r="BD1348" i="1"/>
  <c r="BD1349" i="1" s="1"/>
  <c r="BU1347" i="1"/>
  <c r="BT1347" i="1" s="1"/>
  <c r="BB1510" i="1"/>
  <c r="BU1457" i="1" l="1"/>
  <c r="BT1457" i="1" s="1"/>
  <c r="BC1458" i="1"/>
  <c r="BC1459" i="1" s="1"/>
  <c r="BC1460" i="1" s="1"/>
  <c r="BU1349" i="1"/>
  <c r="BT1349" i="1" s="1"/>
  <c r="BD1350" i="1"/>
  <c r="BD1351" i="1" s="1"/>
  <c r="BB1511" i="1"/>
  <c r="BC1461" i="1" l="1"/>
  <c r="BC1462" i="1" s="1"/>
  <c r="BC1463" i="1" s="1"/>
  <c r="BC1464" i="1" s="1"/>
  <c r="BC1465" i="1" s="1"/>
  <c r="BU1460" i="1"/>
  <c r="BT1460" i="1" s="1"/>
  <c r="BD1352" i="1"/>
  <c r="BU1351" i="1"/>
  <c r="BT1351" i="1" s="1"/>
  <c r="BB1512" i="1"/>
  <c r="BC1466" i="1" l="1"/>
  <c r="BC1467" i="1" s="1"/>
  <c r="BC1468" i="1" s="1"/>
  <c r="BU1465" i="1"/>
  <c r="BT1465" i="1" s="1"/>
  <c r="BD1353" i="1"/>
  <c r="BU1352" i="1"/>
  <c r="BT1352" i="1" s="1"/>
  <c r="BB1513" i="1"/>
  <c r="BC1469" i="1" l="1"/>
  <c r="BU1468" i="1"/>
  <c r="BT1468" i="1" s="1"/>
  <c r="BD1354" i="1"/>
  <c r="BU1353" i="1"/>
  <c r="BT1353" i="1" s="1"/>
  <c r="BB1514" i="1"/>
  <c r="BC1470" i="1" l="1"/>
  <c r="BC1471" i="1" s="1"/>
  <c r="BU1469" i="1"/>
  <c r="BT1469" i="1" s="1"/>
  <c r="BU1354" i="1"/>
  <c r="BT1354" i="1" s="1"/>
  <c r="BD1355" i="1"/>
  <c r="BD1356" i="1" s="1"/>
  <c r="BD1357" i="1" s="1"/>
  <c r="BB1515" i="1"/>
  <c r="BC1472" i="1" l="1"/>
  <c r="BU1471" i="1"/>
  <c r="BT1471" i="1" s="1"/>
  <c r="BU1357" i="1"/>
  <c r="BT1357" i="1" s="1"/>
  <c r="BD1358" i="1"/>
  <c r="BB1516" i="1"/>
  <c r="BC1473" i="1" l="1"/>
  <c r="BC1474" i="1" s="1"/>
  <c r="BU1472" i="1"/>
  <c r="BT1472" i="1" s="1"/>
  <c r="BU1358" i="1"/>
  <c r="BT1358" i="1" s="1"/>
  <c r="BD1359" i="1"/>
  <c r="BB1517" i="1"/>
  <c r="BC1475" i="1" l="1"/>
  <c r="BU1474" i="1"/>
  <c r="BT1474" i="1" s="1"/>
  <c r="BU1359" i="1"/>
  <c r="BT1359" i="1" s="1"/>
  <c r="BD1360" i="1"/>
  <c r="BT1517" i="1"/>
  <c r="BB1518" i="1"/>
  <c r="BC1476" i="1" l="1"/>
  <c r="BU1475" i="1"/>
  <c r="BT1475" i="1" s="1"/>
  <c r="BD1361" i="1"/>
  <c r="BD1362" i="1" s="1"/>
  <c r="BD1363" i="1" s="1"/>
  <c r="BD1364" i="1" s="1"/>
  <c r="BU1360" i="1"/>
  <c r="BT1360" i="1" s="1"/>
  <c r="BB1519" i="1"/>
  <c r="BC1477" i="1" l="1"/>
  <c r="BU1476" i="1"/>
  <c r="BT1476" i="1" s="1"/>
  <c r="BD1365" i="1"/>
  <c r="BD1366" i="1" s="1"/>
  <c r="BU1364" i="1"/>
  <c r="BT1364" i="1" s="1"/>
  <c r="BB1520" i="1"/>
  <c r="BC1478" i="1" l="1"/>
  <c r="BC1479" i="1" s="1"/>
  <c r="BU1477" i="1"/>
  <c r="BT1477" i="1" s="1"/>
  <c r="BD1367" i="1"/>
  <c r="BD1368" i="1" s="1"/>
  <c r="BD1369" i="1" s="1"/>
  <c r="BD1370" i="1" s="1"/>
  <c r="BD1371" i="1" s="1"/>
  <c r="BD1372" i="1" s="1"/>
  <c r="BD1373" i="1" s="1"/>
  <c r="BD1374" i="1" s="1"/>
  <c r="BD1375" i="1" s="1"/>
  <c r="BD1376" i="1" s="1"/>
  <c r="BD1377" i="1" s="1"/>
  <c r="BU1366" i="1"/>
  <c r="BT1366" i="1" s="1"/>
  <c r="BB1521" i="1"/>
  <c r="BC1480" i="1" l="1"/>
  <c r="BC1481" i="1" s="1"/>
  <c r="BC1482" i="1" s="1"/>
  <c r="BC1483" i="1" s="1"/>
  <c r="BC1484" i="1" s="1"/>
  <c r="BC1485" i="1" s="1"/>
  <c r="BC1486" i="1" s="1"/>
  <c r="BU1479" i="1"/>
  <c r="BT1479" i="1" s="1"/>
  <c r="BU1377" i="1"/>
  <c r="BT1377" i="1" s="1"/>
  <c r="BD1378" i="1"/>
  <c r="BD1379" i="1" s="1"/>
  <c r="BB1522" i="1"/>
  <c r="BC1487" i="1" l="1"/>
  <c r="BU1486" i="1"/>
  <c r="BT1486" i="1" s="1"/>
  <c r="BD1380" i="1"/>
  <c r="BD1381" i="1" s="1"/>
  <c r="BU1379" i="1"/>
  <c r="BT1379" i="1" s="1"/>
  <c r="BB1523" i="1"/>
  <c r="BU1487" i="1" l="1"/>
  <c r="BT1487" i="1" s="1"/>
  <c r="BC1488" i="1"/>
  <c r="BC1489" i="1" s="1"/>
  <c r="BC1490" i="1" s="1"/>
  <c r="BC1491" i="1" s="1"/>
  <c r="BC1492" i="1" s="1"/>
  <c r="BD1382" i="1"/>
  <c r="BU1381" i="1"/>
  <c r="BT1381" i="1" s="1"/>
  <c r="BB1524" i="1"/>
  <c r="BC1493" i="1" l="1"/>
  <c r="BU1492" i="1"/>
  <c r="BT1492" i="1" s="1"/>
  <c r="BD1383" i="1"/>
  <c r="BD1384" i="1" s="1"/>
  <c r="BU1382" i="1"/>
  <c r="BT1382" i="1" s="1"/>
  <c r="BB1525" i="1"/>
  <c r="BC1494" i="1" l="1"/>
  <c r="BC1495" i="1" s="1"/>
  <c r="BU1493" i="1"/>
  <c r="BT1493" i="1" s="1"/>
  <c r="BD1385" i="1"/>
  <c r="BD1386" i="1" s="1"/>
  <c r="BD1387" i="1" s="1"/>
  <c r="BU1384" i="1"/>
  <c r="BT1384" i="1" s="1"/>
  <c r="BB1526" i="1"/>
  <c r="BC1496" i="1" l="1"/>
  <c r="BU1495" i="1"/>
  <c r="BT1495" i="1" s="1"/>
  <c r="BD1388" i="1"/>
  <c r="BD1389" i="1" s="1"/>
  <c r="BU1387" i="1"/>
  <c r="BT1387" i="1" s="1"/>
  <c r="BB1527" i="1"/>
  <c r="BU1496" i="1" l="1"/>
  <c r="BT1496" i="1" s="1"/>
  <c r="BC1497" i="1"/>
  <c r="BD1390" i="1"/>
  <c r="BD1391" i="1" s="1"/>
  <c r="BU1389" i="1"/>
  <c r="BT1389" i="1" s="1"/>
  <c r="BB1528" i="1"/>
  <c r="BU1497" i="1" l="1"/>
  <c r="BT1497" i="1" s="1"/>
  <c r="BC1498" i="1"/>
  <c r="BD1392" i="1"/>
  <c r="BU1391" i="1"/>
  <c r="BT1391" i="1" s="1"/>
  <c r="BB1529" i="1"/>
  <c r="BU1498" i="1" l="1"/>
  <c r="BT1498" i="1" s="1"/>
  <c r="BC1499" i="1"/>
  <c r="BC1500" i="1" s="1"/>
  <c r="BC1501" i="1" s="1"/>
  <c r="BC1502" i="1" s="1"/>
  <c r="BD1393" i="1"/>
  <c r="BU1392" i="1"/>
  <c r="BT1392" i="1" s="1"/>
  <c r="BB1530" i="1"/>
  <c r="BC1503" i="1" l="1"/>
  <c r="BU1502" i="1"/>
  <c r="BT1502" i="1" s="1"/>
  <c r="BU1393" i="1"/>
  <c r="BT1393" i="1" s="1"/>
  <c r="BD1394" i="1"/>
  <c r="BB1531" i="1"/>
  <c r="BC1504" i="1" l="1"/>
  <c r="BU1503" i="1"/>
  <c r="BT1503" i="1" s="1"/>
  <c r="BD1395" i="1"/>
  <c r="BD1396" i="1" s="1"/>
  <c r="BU1394" i="1"/>
  <c r="BT1394" i="1" s="1"/>
  <c r="BB1532" i="1"/>
  <c r="BU1504" i="1" l="1"/>
  <c r="BT1504" i="1" s="1"/>
  <c r="BC1505" i="1"/>
  <c r="BC1506" i="1" s="1"/>
  <c r="BD1397" i="1"/>
  <c r="BD1398" i="1" s="1"/>
  <c r="BU1396" i="1"/>
  <c r="BT1396" i="1" s="1"/>
  <c r="BB1533" i="1"/>
  <c r="BU1506" i="1" l="1"/>
  <c r="BT1506" i="1" s="1"/>
  <c r="BC1507" i="1"/>
  <c r="BC1508" i="1" s="1"/>
  <c r="BD1399" i="1"/>
  <c r="BD1400" i="1" s="1"/>
  <c r="BU1398" i="1"/>
  <c r="BT1398" i="1" s="1"/>
  <c r="BB1534" i="1"/>
  <c r="BC1509" i="1" l="1"/>
  <c r="BC1510" i="1" s="1"/>
  <c r="BC1511" i="1" s="1"/>
  <c r="BC1512" i="1" s="1"/>
  <c r="BC1513" i="1" s="1"/>
  <c r="BC1514" i="1" s="1"/>
  <c r="BC1515" i="1" s="1"/>
  <c r="BU1508" i="1"/>
  <c r="BT1508" i="1" s="1"/>
  <c r="BD1401" i="1"/>
  <c r="BU1400" i="1"/>
  <c r="BT1400" i="1" s="1"/>
  <c r="BB1535" i="1"/>
  <c r="BC1516" i="1" l="1"/>
  <c r="BU1515" i="1"/>
  <c r="BT1515" i="1" s="1"/>
  <c r="BD1402" i="1"/>
  <c r="BD1403" i="1" s="1"/>
  <c r="BD1404" i="1" s="1"/>
  <c r="BU1401" i="1"/>
  <c r="BT1401" i="1" s="1"/>
  <c r="BB1536" i="1"/>
  <c r="BC1517" i="1" l="1"/>
  <c r="BC1518" i="1" s="1"/>
  <c r="BC1519" i="1" s="1"/>
  <c r="BU1516" i="1"/>
  <c r="BT1516" i="1" s="1"/>
  <c r="BD1405" i="1"/>
  <c r="BU1404" i="1"/>
  <c r="BT1404" i="1" s="1"/>
  <c r="BB1537" i="1"/>
  <c r="BT1519" i="1" l="1"/>
  <c r="BC1520" i="1"/>
  <c r="BU1405" i="1"/>
  <c r="BT1405" i="1" s="1"/>
  <c r="BD1406" i="1"/>
  <c r="BB1538" i="1"/>
  <c r="BT1520" i="1" l="1"/>
  <c r="BC1521" i="1"/>
  <c r="BC1522" i="1" s="1"/>
  <c r="BC1523" i="1" s="1"/>
  <c r="BC1524" i="1" s="1"/>
  <c r="BC1525" i="1" s="1"/>
  <c r="BD1407" i="1"/>
  <c r="BD1408" i="1" s="1"/>
  <c r="BD1409" i="1" s="1"/>
  <c r="BU1406" i="1"/>
  <c r="BT1406" i="1" s="1"/>
  <c r="BB1539" i="1"/>
  <c r="BC1526" i="1" l="1"/>
  <c r="BC1527" i="1" s="1"/>
  <c r="BC1528" i="1" s="1"/>
  <c r="BU1525" i="1"/>
  <c r="BT1525" i="1" s="1"/>
  <c r="BD1410" i="1"/>
  <c r="BD1411" i="1" s="1"/>
  <c r="BD1412" i="1" s="1"/>
  <c r="BU1409" i="1"/>
  <c r="BT1409" i="1" s="1"/>
  <c r="BB1540" i="1"/>
  <c r="BC1529" i="1" l="1"/>
  <c r="BC1530" i="1" s="1"/>
  <c r="BU1528" i="1"/>
  <c r="BT1528" i="1" s="1"/>
  <c r="BU1412" i="1"/>
  <c r="BT1412" i="1" s="1"/>
  <c r="BD1413" i="1"/>
  <c r="BD1414" i="1" s="1"/>
  <c r="BB1541" i="1"/>
  <c r="BU1530" i="1" l="1"/>
  <c r="BT1530" i="1" s="1"/>
  <c r="BC1531" i="1"/>
  <c r="BU1414" i="1"/>
  <c r="BT1414" i="1" s="1"/>
  <c r="BD1415" i="1"/>
  <c r="BB1542" i="1"/>
  <c r="BC1532" i="1" l="1"/>
  <c r="BU1531" i="1"/>
  <c r="BT1531" i="1" s="1"/>
  <c r="BD1416" i="1"/>
  <c r="BU1415" i="1"/>
  <c r="BT1415" i="1" s="1"/>
  <c r="BB1543" i="1"/>
  <c r="BU1532" i="1" l="1"/>
  <c r="BT1532" i="1" s="1"/>
  <c r="BC1533" i="1"/>
  <c r="BU1416" i="1"/>
  <c r="BT1416" i="1" s="1"/>
  <c r="BD1417" i="1"/>
  <c r="BB1544" i="1"/>
  <c r="BU1533" i="1" l="1"/>
  <c r="BT1533" i="1" s="1"/>
  <c r="BC1534" i="1"/>
  <c r="BU1417" i="1"/>
  <c r="BT1417" i="1" s="1"/>
  <c r="BD1418" i="1"/>
  <c r="BD1419" i="1" s="1"/>
  <c r="BB1545" i="1"/>
  <c r="BU1534" i="1" l="1"/>
  <c r="BT1534" i="1" s="1"/>
  <c r="BC1535" i="1"/>
  <c r="BU1419" i="1"/>
  <c r="BT1419" i="1" s="1"/>
  <c r="BD1420" i="1"/>
  <c r="BB1546" i="1"/>
  <c r="BU1535" i="1" l="1"/>
  <c r="BT1535" i="1" s="1"/>
  <c r="BC1536" i="1"/>
  <c r="BU1420" i="1"/>
  <c r="BT1420" i="1" s="1"/>
  <c r="BD1421" i="1"/>
  <c r="BD1422" i="1" s="1"/>
  <c r="BB1547" i="1"/>
  <c r="BU1536" i="1" l="1"/>
  <c r="BT1536" i="1" s="1"/>
  <c r="BC1537" i="1"/>
  <c r="BU1422" i="1"/>
  <c r="BT1422" i="1" s="1"/>
  <c r="BD1423" i="1"/>
  <c r="BB1548" i="1"/>
  <c r="BU1537" i="1" l="1"/>
  <c r="BT1537" i="1" s="1"/>
  <c r="BC1538" i="1"/>
  <c r="BC1539" i="1" s="1"/>
  <c r="BC1540" i="1" s="1"/>
  <c r="BD1424" i="1"/>
  <c r="BU1423" i="1"/>
  <c r="BT1423" i="1" s="1"/>
  <c r="BB1549" i="1"/>
  <c r="BC1541" i="1" l="1"/>
  <c r="BC1542" i="1" s="1"/>
  <c r="BC1543" i="1" s="1"/>
  <c r="BU1540" i="1"/>
  <c r="BT1540" i="1" s="1"/>
  <c r="BU1424" i="1"/>
  <c r="BT1424" i="1" s="1"/>
  <c r="BD1425" i="1"/>
  <c r="BD1426" i="1" s="1"/>
  <c r="BB1550" i="1"/>
  <c r="BC1544" i="1" l="1"/>
  <c r="BC1545" i="1" s="1"/>
  <c r="BC1546" i="1" s="1"/>
  <c r="BC1547" i="1" s="1"/>
  <c r="BC1548" i="1" s="1"/>
  <c r="BC1549" i="1" s="1"/>
  <c r="BC1550" i="1" s="1"/>
  <c r="BU1543" i="1"/>
  <c r="BT1543" i="1" s="1"/>
  <c r="BD1427" i="1"/>
  <c r="BU1426" i="1"/>
  <c r="BT1426" i="1" s="1"/>
  <c r="BB1551" i="1"/>
  <c r="BU1550" i="1" l="1"/>
  <c r="BT1550" i="1" s="1"/>
  <c r="BC1551" i="1"/>
  <c r="BD1428" i="1"/>
  <c r="BD1429" i="1" s="1"/>
  <c r="BD1430" i="1" s="1"/>
  <c r="BU1427" i="1"/>
  <c r="BT1427" i="1" s="1"/>
  <c r="BB1552" i="1"/>
  <c r="BU1551" i="1" l="1"/>
  <c r="BT1551" i="1" s="1"/>
  <c r="BC1552" i="1"/>
  <c r="BC1553" i="1" s="1"/>
  <c r="BC1554" i="1" s="1"/>
  <c r="BC1555" i="1" s="1"/>
  <c r="BC1556" i="1" s="1"/>
  <c r="BC1557" i="1" s="1"/>
  <c r="BD1431" i="1"/>
  <c r="BD1432" i="1" s="1"/>
  <c r="BD1433" i="1" s="1"/>
  <c r="BD1434" i="1" s="1"/>
  <c r="BD1435" i="1" s="1"/>
  <c r="BU1430" i="1"/>
  <c r="BT1430" i="1" s="1"/>
  <c r="BB1553" i="1"/>
  <c r="BC1558" i="1" l="1"/>
  <c r="BC1559" i="1" s="1"/>
  <c r="BU1557" i="1"/>
  <c r="BD1436" i="1"/>
  <c r="BD1437" i="1" s="1"/>
  <c r="BU1435" i="1"/>
  <c r="BT1435" i="1" s="1"/>
  <c r="BB1554" i="1"/>
  <c r="BC1560" i="1" l="1"/>
  <c r="BU1559" i="1"/>
  <c r="BU1437" i="1"/>
  <c r="BT1437" i="1" s="1"/>
  <c r="BD1438" i="1"/>
  <c r="BD1439" i="1" s="1"/>
  <c r="BB1555" i="1"/>
  <c r="BC1561" i="1" l="1"/>
  <c r="BU1560" i="1"/>
  <c r="BU1439" i="1"/>
  <c r="BT1439" i="1" s="1"/>
  <c r="BD1440" i="1"/>
  <c r="BD1441" i="1" s="1"/>
  <c r="BD1442" i="1" s="1"/>
  <c r="BD1443" i="1" s="1"/>
  <c r="BD1444" i="1" s="1"/>
  <c r="BB1556" i="1"/>
  <c r="BC1562" i="1" l="1"/>
  <c r="BU1561" i="1"/>
  <c r="BD1445" i="1"/>
  <c r="BU1444" i="1"/>
  <c r="BT1444" i="1" s="1"/>
  <c r="BB1557" i="1"/>
  <c r="BC1563" i="1" l="1"/>
  <c r="BC1564" i="1" s="1"/>
  <c r="BU1562" i="1"/>
  <c r="BU1445" i="1"/>
  <c r="BT1445" i="1" s="1"/>
  <c r="BD1446" i="1"/>
  <c r="BD1447" i="1" s="1"/>
  <c r="BD1448" i="1" s="1"/>
  <c r="BT1557" i="1"/>
  <c r="BB1558" i="1"/>
  <c r="BC1565" i="1" l="1"/>
  <c r="BU1564" i="1"/>
  <c r="BU1448" i="1"/>
  <c r="BT1448" i="1" s="1"/>
  <c r="BD1449" i="1"/>
  <c r="BB1559" i="1"/>
  <c r="BC1566" i="1" l="1"/>
  <c r="BU1565" i="1"/>
  <c r="BD1450" i="1"/>
  <c r="BD1451" i="1" s="1"/>
  <c r="BD1452" i="1" s="1"/>
  <c r="BU1449" i="1"/>
  <c r="BT1449" i="1" s="1"/>
  <c r="BT1559" i="1"/>
  <c r="BB1560" i="1"/>
  <c r="BC1567" i="1" l="1"/>
  <c r="BU1566" i="1"/>
  <c r="BD1453" i="1"/>
  <c r="BU1452" i="1"/>
  <c r="BT1452" i="1" s="1"/>
  <c r="BT1560" i="1"/>
  <c r="BB1561" i="1"/>
  <c r="BC1568" i="1" l="1"/>
  <c r="BC1569" i="1" s="1"/>
  <c r="BC1570" i="1" s="1"/>
  <c r="BU1567" i="1"/>
  <c r="BU1453" i="1"/>
  <c r="BT1453" i="1" s="1"/>
  <c r="BD1454" i="1"/>
  <c r="BT1561" i="1"/>
  <c r="BB1562" i="1"/>
  <c r="BC1571" i="1" l="1"/>
  <c r="BC1572" i="1" s="1"/>
  <c r="BU1570" i="1"/>
  <c r="BD1455" i="1"/>
  <c r="BD1456" i="1" s="1"/>
  <c r="BD1457" i="1" s="1"/>
  <c r="BD1458" i="1" s="1"/>
  <c r="BU1454" i="1"/>
  <c r="BT1454" i="1" s="1"/>
  <c r="BT1562" i="1"/>
  <c r="BB1563" i="1"/>
  <c r="BC1573" i="1" l="1"/>
  <c r="BC1574" i="1" s="1"/>
  <c r="BC1575" i="1" s="1"/>
  <c r="BU1572" i="1"/>
  <c r="BD1459" i="1"/>
  <c r="BU1458" i="1"/>
  <c r="BT1458" i="1" s="1"/>
  <c r="BB1564" i="1"/>
  <c r="BC1576" i="1" l="1"/>
  <c r="BC1577" i="1" s="1"/>
  <c r="BC1578" i="1" s="1"/>
  <c r="BU1575" i="1"/>
  <c r="BU1459" i="1"/>
  <c r="BT1459" i="1" s="1"/>
  <c r="BD1460" i="1"/>
  <c r="BD1461" i="1" s="1"/>
  <c r="BT1564" i="1"/>
  <c r="BB1565" i="1"/>
  <c r="BU1578" i="1" l="1"/>
  <c r="BC1579" i="1"/>
  <c r="BD1462" i="1"/>
  <c r="BU1461" i="1"/>
  <c r="BT1461" i="1" s="1"/>
  <c r="BT1565" i="1"/>
  <c r="BB1566" i="1"/>
  <c r="BC1580" i="1" l="1"/>
  <c r="BC1581" i="1" s="1"/>
  <c r="BU1579" i="1"/>
  <c r="BU1462" i="1"/>
  <c r="BT1462" i="1" s="1"/>
  <c r="BD1463" i="1"/>
  <c r="BT1566" i="1"/>
  <c r="BB1567" i="1"/>
  <c r="BU1581" i="1" l="1"/>
  <c r="BC1582" i="1"/>
  <c r="BD1464" i="1"/>
  <c r="BU1463" i="1"/>
  <c r="BT1463" i="1" s="1"/>
  <c r="BT1567" i="1"/>
  <c r="BB1568" i="1"/>
  <c r="BU1582" i="1" l="1"/>
  <c r="BC1583" i="1"/>
  <c r="BU1464" i="1"/>
  <c r="BT1464" i="1" s="1"/>
  <c r="BD1465" i="1"/>
  <c r="BD1466" i="1" s="1"/>
  <c r="BB1569" i="1"/>
  <c r="BU1583" i="1" l="1"/>
  <c r="BC1584" i="1"/>
  <c r="BC1585" i="1" s="1"/>
  <c r="BC1586" i="1" s="1"/>
  <c r="BD1467" i="1"/>
  <c r="BU1466" i="1"/>
  <c r="BT1466" i="1" s="1"/>
  <c r="BB1570" i="1"/>
  <c r="BC1587" i="1" l="1"/>
  <c r="BC1588" i="1" s="1"/>
  <c r="BC1589" i="1" s="1"/>
  <c r="BU1586" i="1"/>
  <c r="BD1468" i="1"/>
  <c r="BD1469" i="1" s="1"/>
  <c r="BD1470" i="1" s="1"/>
  <c r="BU1467" i="1"/>
  <c r="BT1467" i="1" s="1"/>
  <c r="BT1570" i="1"/>
  <c r="BB1571" i="1"/>
  <c r="BC1590" i="1" l="1"/>
  <c r="BC1591" i="1" s="1"/>
  <c r="BU1589" i="1"/>
  <c r="BD1471" i="1"/>
  <c r="BD1472" i="1" s="1"/>
  <c r="BD1473" i="1" s="1"/>
  <c r="BU1470" i="1"/>
  <c r="BT1470" i="1" s="1"/>
  <c r="BB1572" i="1"/>
  <c r="BU1591" i="1" l="1"/>
  <c r="BC1592" i="1"/>
  <c r="BC1593" i="1" s="1"/>
  <c r="BC1594" i="1" s="1"/>
  <c r="BC1595" i="1" s="1"/>
  <c r="BC1596" i="1" s="1"/>
  <c r="BD1474" i="1"/>
  <c r="BD1475" i="1" s="1"/>
  <c r="BD1476" i="1" s="1"/>
  <c r="BD1477" i="1" s="1"/>
  <c r="BD1478" i="1" s="1"/>
  <c r="BU1473" i="1"/>
  <c r="BT1473" i="1" s="1"/>
  <c r="BT1572" i="1"/>
  <c r="BB1573" i="1"/>
  <c r="BU1596" i="1" l="1"/>
  <c r="BC1597" i="1"/>
  <c r="BU1478" i="1"/>
  <c r="BT1478" i="1" s="1"/>
  <c r="BD1479" i="1"/>
  <c r="BD1480" i="1" s="1"/>
  <c r="BB1574" i="1"/>
  <c r="BU1597" i="1" l="1"/>
  <c r="BC1598" i="1"/>
  <c r="BD1481" i="1"/>
  <c r="BU1480" i="1"/>
  <c r="BT1480" i="1" s="1"/>
  <c r="BB1575" i="1"/>
  <c r="BC1599" i="1" l="1"/>
  <c r="BU1598" i="1"/>
  <c r="BU1481" i="1"/>
  <c r="BT1481" i="1" s="1"/>
  <c r="BD1482" i="1"/>
  <c r="BT1575" i="1"/>
  <c r="BB1576" i="1"/>
  <c r="BU1599" i="1" l="1"/>
  <c r="BC1600" i="1"/>
  <c r="BD1483" i="1"/>
  <c r="BU1482" i="1"/>
  <c r="BT1482" i="1" s="1"/>
  <c r="BB1577" i="1"/>
  <c r="BC1601" i="1" l="1"/>
  <c r="BU1600" i="1"/>
  <c r="BD1484" i="1"/>
  <c r="BU1483" i="1"/>
  <c r="BT1483" i="1" s="1"/>
  <c r="BB1578" i="1"/>
  <c r="BC1602" i="1" l="1"/>
  <c r="BC1603" i="1" s="1"/>
  <c r="BC1604" i="1" s="1"/>
  <c r="BC1605" i="1" s="1"/>
  <c r="BC1606" i="1" s="1"/>
  <c r="BU1601" i="1"/>
  <c r="BD1485" i="1"/>
  <c r="BU1484" i="1"/>
  <c r="BT1484" i="1" s="1"/>
  <c r="BT1578" i="1"/>
  <c r="BB1579" i="1"/>
  <c r="BU1606" i="1" l="1"/>
  <c r="BC1607" i="1"/>
  <c r="BC1608" i="1" s="1"/>
  <c r="BU1485" i="1"/>
  <c r="BT1485" i="1" s="1"/>
  <c r="BD1486" i="1"/>
  <c r="BD1487" i="1" s="1"/>
  <c r="BD1488" i="1" s="1"/>
  <c r="BT1579" i="1"/>
  <c r="BB1580" i="1"/>
  <c r="BC1609" i="1" l="1"/>
  <c r="BU1608" i="1"/>
  <c r="BU1488" i="1"/>
  <c r="BT1488" i="1" s="1"/>
  <c r="BD1489" i="1"/>
  <c r="BB1581" i="1"/>
  <c r="BC1610" i="1" l="1"/>
  <c r="BU1609" i="1"/>
  <c r="BU1489" i="1"/>
  <c r="BT1489" i="1" s="1"/>
  <c r="BD1490" i="1"/>
  <c r="BT1581" i="1"/>
  <c r="BB1582" i="1"/>
  <c r="BC1611" i="1" l="1"/>
  <c r="BC1612" i="1" s="1"/>
  <c r="BU1610" i="1"/>
  <c r="BD1491" i="1"/>
  <c r="BU1490" i="1"/>
  <c r="BT1490" i="1" s="1"/>
  <c r="BT1582" i="1"/>
  <c r="BB1583" i="1"/>
  <c r="BC1613" i="1" l="1"/>
  <c r="BC1614" i="1" s="1"/>
  <c r="BC1615" i="1" s="1"/>
  <c r="BU1612" i="1"/>
  <c r="BD1492" i="1"/>
  <c r="BD1493" i="1" s="1"/>
  <c r="BD1494" i="1" s="1"/>
  <c r="BU1491" i="1"/>
  <c r="BT1491" i="1" s="1"/>
  <c r="BT1583" i="1"/>
  <c r="BB1584" i="1"/>
  <c r="BU1615" i="1" l="1"/>
  <c r="BC1616" i="1"/>
  <c r="BD1495" i="1"/>
  <c r="BD1496" i="1" s="1"/>
  <c r="BD1497" i="1" s="1"/>
  <c r="BD1498" i="1" s="1"/>
  <c r="BD1499" i="1" s="1"/>
  <c r="BU1494" i="1"/>
  <c r="BT1494" i="1" s="1"/>
  <c r="BB1585" i="1"/>
  <c r="BC1617" i="1" l="1"/>
  <c r="BC1618" i="1" s="1"/>
  <c r="BC1619" i="1" s="1"/>
  <c r="BU1616" i="1"/>
  <c r="BT1499" i="1"/>
  <c r="BD1500" i="1"/>
  <c r="BB1586" i="1"/>
  <c r="BU1619" i="1" l="1"/>
  <c r="BC1620" i="1"/>
  <c r="BT1500" i="1"/>
  <c r="BD1501" i="1"/>
  <c r="BT1586" i="1"/>
  <c r="BB1587" i="1"/>
  <c r="BU1620" i="1" l="1"/>
  <c r="BC1621" i="1"/>
  <c r="BD1502" i="1"/>
  <c r="BD1503" i="1" s="1"/>
  <c r="BD1504" i="1" s="1"/>
  <c r="BD1505" i="1" s="1"/>
  <c r="BU1501" i="1"/>
  <c r="BT1501" i="1" s="1"/>
  <c r="BB1588" i="1"/>
  <c r="BU1621" i="1" l="1"/>
  <c r="BC1622" i="1"/>
  <c r="BC1623" i="1" s="1"/>
  <c r="BC1624" i="1" s="1"/>
  <c r="BC1625" i="1" s="1"/>
  <c r="BC1626" i="1" s="1"/>
  <c r="BD1506" i="1"/>
  <c r="BD1507" i="1" s="1"/>
  <c r="BU1505" i="1"/>
  <c r="BT1505" i="1" s="1"/>
  <c r="BB1589" i="1"/>
  <c r="BU1626" i="1" l="1"/>
  <c r="BC1627" i="1"/>
  <c r="BC1628" i="1" s="1"/>
  <c r="BC1629" i="1" s="1"/>
  <c r="BC1630" i="1" s="1"/>
  <c r="BD1508" i="1"/>
  <c r="BD1509" i="1" s="1"/>
  <c r="BU1507" i="1"/>
  <c r="BT1507" i="1" s="1"/>
  <c r="BT1589" i="1"/>
  <c r="BB1590" i="1"/>
  <c r="BC1631" i="1" l="1"/>
  <c r="BC1632" i="1" s="1"/>
  <c r="BC1633" i="1" s="1"/>
  <c r="BC1634" i="1" s="1"/>
  <c r="BU1630" i="1"/>
  <c r="BD1510" i="1"/>
  <c r="BU1509" i="1"/>
  <c r="BT1509" i="1" s="1"/>
  <c r="BB1591" i="1"/>
  <c r="BC1635" i="1" l="1"/>
  <c r="BC1636" i="1" s="1"/>
  <c r="BC1637" i="1" s="1"/>
  <c r="BC1638" i="1" s="1"/>
  <c r="BC1639" i="1" s="1"/>
  <c r="BC1640" i="1" s="1"/>
  <c r="BU1634" i="1"/>
  <c r="BU1510" i="1"/>
  <c r="BT1510" i="1" s="1"/>
  <c r="BD1511" i="1"/>
  <c r="BT1591" i="1"/>
  <c r="BB1592" i="1"/>
  <c r="BC1641" i="1" l="1"/>
  <c r="BU1640" i="1"/>
  <c r="BD1512" i="1"/>
  <c r="BU1511" i="1"/>
  <c r="BT1511" i="1" s="1"/>
  <c r="BB1593" i="1"/>
  <c r="BC1642" i="1" l="1"/>
  <c r="BC1643" i="1" s="1"/>
  <c r="BU1641" i="1"/>
  <c r="BU1512" i="1"/>
  <c r="BT1512" i="1" s="1"/>
  <c r="BD1513" i="1"/>
  <c r="BT1593" i="1"/>
  <c r="BB1594" i="1"/>
  <c r="BC1644" i="1" l="1"/>
  <c r="BU1643" i="1"/>
  <c r="BD1514" i="1"/>
  <c r="BU1513" i="1"/>
  <c r="BT1513" i="1" s="1"/>
  <c r="BT1594" i="1"/>
  <c r="BB1595" i="1"/>
  <c r="BC1645" i="1" l="1"/>
  <c r="BU1644" i="1"/>
  <c r="BD1515" i="1"/>
  <c r="BD1516" i="1" s="1"/>
  <c r="BD1517" i="1" s="1"/>
  <c r="BD1518" i="1" s="1"/>
  <c r="BU1514" i="1"/>
  <c r="BT1514" i="1" s="1"/>
  <c r="BT1595" i="1"/>
  <c r="BB1596" i="1"/>
  <c r="BU1645" i="1" l="1"/>
  <c r="BC1646" i="1"/>
  <c r="BU1518" i="1"/>
  <c r="BT1518" i="1" s="1"/>
  <c r="BD1519" i="1"/>
  <c r="BD1520" i="1" s="1"/>
  <c r="BD1521" i="1" s="1"/>
  <c r="BT1596" i="1"/>
  <c r="BB1597" i="1"/>
  <c r="BC1647" i="1" l="1"/>
  <c r="BC1648" i="1" s="1"/>
  <c r="BC1649" i="1" s="1"/>
  <c r="BU1646" i="1"/>
  <c r="BD1522" i="1"/>
  <c r="BU1521" i="1"/>
  <c r="BT1521" i="1" s="1"/>
  <c r="BT1597" i="1"/>
  <c r="BB1598" i="1"/>
  <c r="BC1650" i="1" l="1"/>
  <c r="BU1649" i="1"/>
  <c r="BD1523" i="1"/>
  <c r="BU1522" i="1"/>
  <c r="BT1522" i="1" s="1"/>
  <c r="BT1598" i="1"/>
  <c r="BB1599" i="1"/>
  <c r="BC1651" i="1" l="1"/>
  <c r="BC1652" i="1" s="1"/>
  <c r="BC1653" i="1" s="1"/>
  <c r="BU1650" i="1"/>
  <c r="BU1523" i="1"/>
  <c r="BT1523" i="1" s="1"/>
  <c r="BD1524" i="1"/>
  <c r="BT1599" i="1"/>
  <c r="BB1600" i="1"/>
  <c r="BU1653" i="1" l="1"/>
  <c r="BC1654" i="1"/>
  <c r="BC1655" i="1" s="1"/>
  <c r="BD1525" i="1"/>
  <c r="BD1526" i="1" s="1"/>
  <c r="BU1524" i="1"/>
  <c r="BT1524" i="1" s="1"/>
  <c r="BT1600" i="1"/>
  <c r="BB1601" i="1"/>
  <c r="BC1656" i="1" l="1"/>
  <c r="BC1657" i="1" s="1"/>
  <c r="BC1658" i="1" s="1"/>
  <c r="BU1655" i="1"/>
  <c r="BD1527" i="1"/>
  <c r="BU1526" i="1"/>
  <c r="BT1526" i="1" s="1"/>
  <c r="BT1601" i="1"/>
  <c r="BB1602" i="1"/>
  <c r="BU1658" i="1" l="1"/>
  <c r="BC1659" i="1"/>
  <c r="BD1528" i="1"/>
  <c r="BD1529" i="1" s="1"/>
  <c r="BU1527" i="1"/>
  <c r="BT1527" i="1" s="1"/>
  <c r="BT1602" i="1"/>
  <c r="BB1603" i="1"/>
  <c r="BC1660" i="1" l="1"/>
  <c r="BC1661" i="1" s="1"/>
  <c r="BU1659" i="1"/>
  <c r="BU1529" i="1"/>
  <c r="BT1529" i="1" s="1"/>
  <c r="BD1530" i="1"/>
  <c r="BD1531" i="1" s="1"/>
  <c r="BD1532" i="1" s="1"/>
  <c r="BD1533" i="1" s="1"/>
  <c r="BD1534" i="1" s="1"/>
  <c r="BD1535" i="1" s="1"/>
  <c r="BD1536" i="1" s="1"/>
  <c r="BD1537" i="1" s="1"/>
  <c r="BD1538" i="1" s="1"/>
  <c r="BB1604" i="1"/>
  <c r="BU1661" i="1" l="1"/>
  <c r="BC1662" i="1"/>
  <c r="BC1663" i="1" s="1"/>
  <c r="BD1539" i="1"/>
  <c r="BU1538" i="1"/>
  <c r="BT1538" i="1" s="1"/>
  <c r="BT1604" i="1"/>
  <c r="BB1605" i="1"/>
  <c r="BU1663" i="1" l="1"/>
  <c r="BC1664" i="1"/>
  <c r="BD1540" i="1"/>
  <c r="BD1541" i="1" s="1"/>
  <c r="BU1539" i="1"/>
  <c r="BT1539" i="1" s="1"/>
  <c r="BB1606" i="1"/>
  <c r="BC1665" i="1" l="1"/>
  <c r="BU1664" i="1"/>
  <c r="BD1542" i="1"/>
  <c r="BU1541" i="1"/>
  <c r="BT1541" i="1" s="1"/>
  <c r="BT1606" i="1"/>
  <c r="BB1607" i="1"/>
  <c r="BU1665" i="1" l="1"/>
  <c r="BC1666" i="1"/>
  <c r="BD1543" i="1"/>
  <c r="BD1544" i="1" s="1"/>
  <c r="BU1542" i="1"/>
  <c r="BT1542" i="1" s="1"/>
  <c r="BB1608" i="1"/>
  <c r="BU1666" i="1" l="1"/>
  <c r="BC1667" i="1"/>
  <c r="BC1668" i="1" s="1"/>
  <c r="BC1669" i="1" s="1"/>
  <c r="BD1545" i="1"/>
  <c r="BU1544" i="1"/>
  <c r="BT1544" i="1" s="1"/>
  <c r="BT1608" i="1"/>
  <c r="BB1609" i="1"/>
  <c r="BC1670" i="1" l="1"/>
  <c r="BC1671" i="1" s="1"/>
  <c r="BU1669" i="1"/>
  <c r="BU1545" i="1"/>
  <c r="BT1545" i="1" s="1"/>
  <c r="BD1546" i="1"/>
  <c r="BT1609" i="1"/>
  <c r="BB1610" i="1"/>
  <c r="BC1672" i="1" l="1"/>
  <c r="BU1671" i="1"/>
  <c r="BU1546" i="1"/>
  <c r="BT1546" i="1" s="1"/>
  <c r="BD1547" i="1"/>
  <c r="BT1610" i="1"/>
  <c r="BB1611" i="1"/>
  <c r="BC1673" i="1" l="1"/>
  <c r="BC1674" i="1" s="1"/>
  <c r="BU1672" i="1"/>
  <c r="BU1547" i="1"/>
  <c r="BT1547" i="1" s="1"/>
  <c r="BD1548" i="1"/>
  <c r="BB1612" i="1"/>
  <c r="BC1675" i="1" l="1"/>
  <c r="BU1674" i="1"/>
  <c r="BD1549" i="1"/>
  <c r="BU1548" i="1"/>
  <c r="BT1548" i="1" s="1"/>
  <c r="BT1612" i="1"/>
  <c r="BB1613" i="1"/>
  <c r="BC1676" i="1" l="1"/>
  <c r="BU1675" i="1"/>
  <c r="BD1550" i="1"/>
  <c r="BD1551" i="1" s="1"/>
  <c r="BD1552" i="1" s="1"/>
  <c r="BU1549" i="1"/>
  <c r="BT1549" i="1" s="1"/>
  <c r="BB1614" i="1"/>
  <c r="BU1676" i="1" l="1"/>
  <c r="BC1677" i="1"/>
  <c r="BU1552" i="1"/>
  <c r="BT1552" i="1" s="1"/>
  <c r="BD1553" i="1"/>
  <c r="BB1615" i="1"/>
  <c r="BC1678" i="1" l="1"/>
  <c r="BU1677" i="1"/>
  <c r="BD1554" i="1"/>
  <c r="BU1553" i="1"/>
  <c r="BT1553" i="1" s="1"/>
  <c r="BT1615" i="1"/>
  <c r="BB1616" i="1"/>
  <c r="BU1678" i="1" l="1"/>
  <c r="BC1679" i="1"/>
  <c r="BD1555" i="1"/>
  <c r="BU1554" i="1"/>
  <c r="BT1554" i="1" s="1"/>
  <c r="BT1616" i="1"/>
  <c r="BB1617" i="1"/>
  <c r="BU1679" i="1" l="1"/>
  <c r="BC1680" i="1"/>
  <c r="BC1681" i="1" s="1"/>
  <c r="BD1556" i="1"/>
  <c r="BU1555" i="1"/>
  <c r="BT1555" i="1" s="1"/>
  <c r="BB1618" i="1"/>
  <c r="BC1682" i="1" l="1"/>
  <c r="BU1681" i="1"/>
  <c r="BD1557" i="1"/>
  <c r="BD1558" i="1" s="1"/>
  <c r="BU1556" i="1"/>
  <c r="BT1556" i="1" s="1"/>
  <c r="BB1619" i="1"/>
  <c r="BC1683" i="1" l="1"/>
  <c r="BC1684" i="1" s="1"/>
  <c r="BC1685" i="1" s="1"/>
  <c r="BC1686" i="1" s="1"/>
  <c r="BC1687" i="1" s="1"/>
  <c r="BC1688" i="1" s="1"/>
  <c r="BC1689" i="1" s="1"/>
  <c r="BC1690" i="1" s="1"/>
  <c r="BC1691" i="1" s="1"/>
  <c r="BU1682" i="1"/>
  <c r="BD1559" i="1"/>
  <c r="BD1560" i="1" s="1"/>
  <c r="BD1561" i="1" s="1"/>
  <c r="BD1562" i="1" s="1"/>
  <c r="BD1563" i="1" s="1"/>
  <c r="BU1558" i="1"/>
  <c r="BT1558" i="1" s="1"/>
  <c r="BT1619" i="1"/>
  <c r="BB1620" i="1"/>
  <c r="BU1691" i="1" l="1"/>
  <c r="BC1692" i="1"/>
  <c r="BC1693" i="1" s="1"/>
  <c r="BD1564" i="1"/>
  <c r="BD1565" i="1" s="1"/>
  <c r="BD1566" i="1" s="1"/>
  <c r="BD1567" i="1" s="1"/>
  <c r="BD1568" i="1" s="1"/>
  <c r="BU1563" i="1"/>
  <c r="BT1563" i="1" s="1"/>
  <c r="BT1620" i="1"/>
  <c r="BB1621" i="1"/>
  <c r="BU1693" i="1" l="1"/>
  <c r="BC1694" i="1"/>
  <c r="BD1569" i="1"/>
  <c r="BU1568" i="1"/>
  <c r="BT1568" i="1" s="1"/>
  <c r="BT1621" i="1"/>
  <c r="BB1622" i="1"/>
  <c r="BU1694" i="1" l="1"/>
  <c r="BC1695" i="1"/>
  <c r="BC1696" i="1" s="1"/>
  <c r="BU1569" i="1"/>
  <c r="BT1569" i="1" s="1"/>
  <c r="BD1570" i="1"/>
  <c r="BD1571" i="1" s="1"/>
  <c r="BB1623" i="1"/>
  <c r="BC1697" i="1" l="1"/>
  <c r="BU1696" i="1"/>
  <c r="BU1571" i="1"/>
  <c r="BT1571" i="1" s="1"/>
  <c r="BD1572" i="1"/>
  <c r="BD1573" i="1" s="1"/>
  <c r="BB1624" i="1"/>
  <c r="BC1698" i="1" l="1"/>
  <c r="BC1699" i="1" s="1"/>
  <c r="BU1697" i="1"/>
  <c r="BD1574" i="1"/>
  <c r="BU1573" i="1"/>
  <c r="BT1573" i="1" s="1"/>
  <c r="BB1625" i="1"/>
  <c r="BC1700" i="1" l="1"/>
  <c r="BU1699" i="1"/>
  <c r="BD1575" i="1"/>
  <c r="BD1576" i="1" s="1"/>
  <c r="BU1574" i="1"/>
  <c r="BT1574" i="1" s="1"/>
  <c r="BB1626" i="1"/>
  <c r="BC1701" i="1" l="1"/>
  <c r="BC1702" i="1" s="1"/>
  <c r="BC1703" i="1" s="1"/>
  <c r="BC1704" i="1" s="1"/>
  <c r="BC1705" i="1" s="1"/>
  <c r="BC1706" i="1" s="1"/>
  <c r="BU1700" i="1"/>
  <c r="BU1576" i="1"/>
  <c r="BT1576" i="1" s="1"/>
  <c r="BD1577" i="1"/>
  <c r="BT1626" i="1"/>
  <c r="BB1627" i="1"/>
  <c r="BU1706" i="1" l="1"/>
  <c r="BC1707" i="1"/>
  <c r="BC1708" i="1" s="1"/>
  <c r="BC1709" i="1" s="1"/>
  <c r="BC1710" i="1" s="1"/>
  <c r="BD1578" i="1"/>
  <c r="BD1579" i="1" s="1"/>
  <c r="BD1580" i="1" s="1"/>
  <c r="BU1577" i="1"/>
  <c r="BT1577" i="1" s="1"/>
  <c r="BB1628" i="1"/>
  <c r="BC1711" i="1" l="1"/>
  <c r="BC1712" i="1" s="1"/>
  <c r="BU1710" i="1"/>
  <c r="BD1581" i="1"/>
  <c r="BD1582" i="1" s="1"/>
  <c r="BD1583" i="1" s="1"/>
  <c r="BD1584" i="1" s="1"/>
  <c r="BU1580" i="1"/>
  <c r="BT1580" i="1" s="1"/>
  <c r="BB1629" i="1"/>
  <c r="BC1713" i="1" l="1"/>
  <c r="BC1714" i="1" s="1"/>
  <c r="BU1712" i="1"/>
  <c r="BD1585" i="1"/>
  <c r="BU1584" i="1"/>
  <c r="BT1584" i="1" s="1"/>
  <c r="BB1630" i="1"/>
  <c r="BC1715" i="1" l="1"/>
  <c r="BU1714" i="1"/>
  <c r="BD1586" i="1"/>
  <c r="BD1587" i="1" s="1"/>
  <c r="BU1585" i="1"/>
  <c r="BT1585" i="1" s="1"/>
  <c r="BT1630" i="1"/>
  <c r="BB1631" i="1"/>
  <c r="BC1716" i="1" l="1"/>
  <c r="BU1715" i="1"/>
  <c r="BD1588" i="1"/>
  <c r="BT1587" i="1"/>
  <c r="BB1632" i="1"/>
  <c r="BC1717" i="1" l="1"/>
  <c r="BC1718" i="1" s="1"/>
  <c r="BU1716" i="1"/>
  <c r="BD1589" i="1"/>
  <c r="BD1590" i="1" s="1"/>
  <c r="BU1588" i="1"/>
  <c r="BT1588" i="1" s="1"/>
  <c r="BB1633" i="1"/>
  <c r="BC1719" i="1" l="1"/>
  <c r="BC1720" i="1" s="1"/>
  <c r="BC1721" i="1" s="1"/>
  <c r="BU1718" i="1"/>
  <c r="BD1591" i="1"/>
  <c r="BD1592" i="1" s="1"/>
  <c r="BU1590" i="1"/>
  <c r="BT1590" i="1" s="1"/>
  <c r="BT1633" i="1"/>
  <c r="BB1634" i="1"/>
  <c r="BU1721" i="1" l="1"/>
  <c r="BC1722" i="1"/>
  <c r="BC1723" i="1" s="1"/>
  <c r="BU1592" i="1"/>
  <c r="BT1592" i="1" s="1"/>
  <c r="BD1593" i="1"/>
  <c r="BD1594" i="1" s="1"/>
  <c r="BD1595" i="1" s="1"/>
  <c r="BD1596" i="1" s="1"/>
  <c r="BD1597" i="1" s="1"/>
  <c r="BD1598" i="1" s="1"/>
  <c r="BD1599" i="1" s="1"/>
  <c r="BD1600" i="1" s="1"/>
  <c r="BD1601" i="1" s="1"/>
  <c r="BD1602" i="1" s="1"/>
  <c r="BD1603" i="1" s="1"/>
  <c r="BT1634" i="1"/>
  <c r="BB1635" i="1"/>
  <c r="BU1723" i="1" l="1"/>
  <c r="BC1724" i="1"/>
  <c r="BC1725" i="1" s="1"/>
  <c r="BC1726" i="1" s="1"/>
  <c r="BU1603" i="1"/>
  <c r="BT1603" i="1" s="1"/>
  <c r="BD1604" i="1"/>
  <c r="BD1605" i="1" s="1"/>
  <c r="BB1636" i="1"/>
  <c r="BU1726" i="1" l="1"/>
  <c r="BC1727" i="1"/>
  <c r="BD1606" i="1"/>
  <c r="BD1607" i="1" s="1"/>
  <c r="BU1605" i="1"/>
  <c r="BT1605" i="1" s="1"/>
  <c r="BB1637" i="1"/>
  <c r="BC1728" i="1" l="1"/>
  <c r="BU1727" i="1"/>
  <c r="BD1608" i="1"/>
  <c r="BD1609" i="1" s="1"/>
  <c r="BD1610" i="1" s="1"/>
  <c r="BD1611" i="1" s="1"/>
  <c r="BU1607" i="1"/>
  <c r="BT1607" i="1" s="1"/>
  <c r="BB1638" i="1"/>
  <c r="BU1728" i="1" l="1"/>
  <c r="BC1729" i="1"/>
  <c r="BD1612" i="1"/>
  <c r="BD1613" i="1" s="1"/>
  <c r="BU1611" i="1"/>
  <c r="BT1611" i="1" s="1"/>
  <c r="BB1639" i="1"/>
  <c r="BU1729" i="1" l="1"/>
  <c r="BC1730" i="1"/>
  <c r="BC1731" i="1" s="1"/>
  <c r="BC1732" i="1" s="1"/>
  <c r="BU1613" i="1"/>
  <c r="BT1613" i="1" s="1"/>
  <c r="BD1614" i="1"/>
  <c r="BB1640" i="1"/>
  <c r="BU1732" i="1" l="1"/>
  <c r="BC1733" i="1"/>
  <c r="BD1615" i="1"/>
  <c r="BD1616" i="1" s="1"/>
  <c r="BD1617" i="1" s="1"/>
  <c r="BU1614" i="1"/>
  <c r="BT1614" i="1" s="1"/>
  <c r="BT1640" i="1"/>
  <c r="BB1641" i="1"/>
  <c r="BU1733" i="1" l="1"/>
  <c r="BC1734" i="1"/>
  <c r="BC1735" i="1" s="1"/>
  <c r="BD1618" i="1"/>
  <c r="BU1617" i="1"/>
  <c r="BT1617" i="1" s="1"/>
  <c r="BT1641" i="1"/>
  <c r="BB1642" i="1"/>
  <c r="BU1735" i="1" l="1"/>
  <c r="BC1736" i="1"/>
  <c r="BC1737" i="1" s="1"/>
  <c r="BU1618" i="1"/>
  <c r="BT1618" i="1" s="1"/>
  <c r="BD1619" i="1"/>
  <c r="BD1620" i="1" s="1"/>
  <c r="BD1621" i="1" s="1"/>
  <c r="BD1622" i="1" s="1"/>
  <c r="BB1643" i="1"/>
  <c r="BU1737" i="1" l="1"/>
  <c r="BC1738" i="1"/>
  <c r="BC1739" i="1" s="1"/>
  <c r="BD1623" i="1"/>
  <c r="BU1622" i="1"/>
  <c r="BT1622" i="1" s="1"/>
  <c r="BT1643" i="1"/>
  <c r="BB1644" i="1"/>
  <c r="BU1739" i="1" l="1"/>
  <c r="BC1740" i="1"/>
  <c r="BD1624" i="1"/>
  <c r="BU1623" i="1"/>
  <c r="BT1623" i="1" s="1"/>
  <c r="BT1644" i="1"/>
  <c r="BB1645" i="1"/>
  <c r="BC1741" i="1" l="1"/>
  <c r="BC1742" i="1" s="1"/>
  <c r="BU1740" i="1"/>
  <c r="BU1624" i="1"/>
  <c r="BT1624" i="1" s="1"/>
  <c r="BD1625" i="1"/>
  <c r="BT1645" i="1"/>
  <c r="BB1646" i="1"/>
  <c r="BC1743" i="1" l="1"/>
  <c r="BC1744" i="1" s="1"/>
  <c r="BC1745" i="1" s="1"/>
  <c r="BU1742" i="1"/>
  <c r="BU1625" i="1"/>
  <c r="BT1625" i="1" s="1"/>
  <c r="BD1626" i="1"/>
  <c r="BD1627" i="1" s="1"/>
  <c r="BT1646" i="1"/>
  <c r="BB1647" i="1"/>
  <c r="BC1746" i="1" l="1"/>
  <c r="BC1747" i="1" s="1"/>
  <c r="BC1748" i="1" s="1"/>
  <c r="BC1749" i="1" s="1"/>
  <c r="BU1745" i="1"/>
  <c r="BD1628" i="1"/>
  <c r="BU1627" i="1"/>
  <c r="BT1627" i="1" s="1"/>
  <c r="BB1648" i="1"/>
  <c r="BC1750" i="1" l="1"/>
  <c r="BC1751" i="1" s="1"/>
  <c r="BC1752" i="1" s="1"/>
  <c r="BU1749" i="1"/>
  <c r="BU1628" i="1"/>
  <c r="BT1628" i="1" s="1"/>
  <c r="BD1629" i="1"/>
  <c r="BB1649" i="1"/>
  <c r="BC1753" i="1" l="1"/>
  <c r="BC1754" i="1" s="1"/>
  <c r="BU1752" i="1"/>
  <c r="BD1630" i="1"/>
  <c r="BD1631" i="1" s="1"/>
  <c r="BU1629" i="1"/>
  <c r="BT1629" i="1" s="1"/>
  <c r="BT1649" i="1"/>
  <c r="BB1650" i="1"/>
  <c r="BC1755" i="1" l="1"/>
  <c r="BU1754" i="1"/>
  <c r="BD1632" i="1"/>
  <c r="BU1631" i="1"/>
  <c r="BT1631" i="1" s="1"/>
  <c r="BT1650" i="1"/>
  <c r="BB1651" i="1"/>
  <c r="BU1755" i="1" l="1"/>
  <c r="BC1756" i="1"/>
  <c r="BD1633" i="1"/>
  <c r="BD1634" i="1" s="1"/>
  <c r="BD1635" i="1" s="1"/>
  <c r="BU1632" i="1"/>
  <c r="BT1632" i="1" s="1"/>
  <c r="BB1652" i="1"/>
  <c r="BU1756" i="1" l="1"/>
  <c r="BC1757" i="1"/>
  <c r="BD1636" i="1"/>
  <c r="BU1635" i="1"/>
  <c r="BT1635" i="1" s="1"/>
  <c r="BB1653" i="1"/>
  <c r="BC1758" i="1" l="1"/>
  <c r="BU1757" i="1"/>
  <c r="BU1636" i="1"/>
  <c r="BT1636" i="1" s="1"/>
  <c r="BD1637" i="1"/>
  <c r="BT1653" i="1"/>
  <c r="BB1654" i="1"/>
  <c r="BC1759" i="1" l="1"/>
  <c r="BC1760" i="1" s="1"/>
  <c r="BC1761" i="1" s="1"/>
  <c r="BU1758" i="1"/>
  <c r="BD1638" i="1"/>
  <c r="BU1637" i="1"/>
  <c r="BT1637" i="1" s="1"/>
  <c r="BB1655" i="1"/>
  <c r="BC1762" i="1" l="1"/>
  <c r="BU1761" i="1"/>
  <c r="BD1639" i="1"/>
  <c r="BU1638" i="1"/>
  <c r="BT1638" i="1" s="1"/>
  <c r="BT1655" i="1"/>
  <c r="BB1656" i="1"/>
  <c r="BC1763" i="1" l="1"/>
  <c r="BC1764" i="1" s="1"/>
  <c r="BC1765" i="1" s="1"/>
  <c r="BU1762" i="1"/>
  <c r="BU1639" i="1"/>
  <c r="BT1639" i="1" s="1"/>
  <c r="BD1640" i="1"/>
  <c r="BD1641" i="1" s="1"/>
  <c r="BD1642" i="1" s="1"/>
  <c r="BB1657" i="1"/>
  <c r="BU1765" i="1" l="1"/>
  <c r="BC1766" i="1"/>
  <c r="BC1767" i="1" s="1"/>
  <c r="BU1642" i="1"/>
  <c r="BT1642" i="1" s="1"/>
  <c r="BD1643" i="1"/>
  <c r="BD1644" i="1" s="1"/>
  <c r="BD1645" i="1" s="1"/>
  <c r="BD1646" i="1" s="1"/>
  <c r="BD1647" i="1" s="1"/>
  <c r="BB1658" i="1"/>
  <c r="BC1768" i="1" l="1"/>
  <c r="BC1769" i="1" s="1"/>
  <c r="BC1770" i="1" s="1"/>
  <c r="BU1767" i="1"/>
  <c r="BD1648" i="1"/>
  <c r="BU1647" i="1"/>
  <c r="BT1647" i="1" s="1"/>
  <c r="BT1658" i="1"/>
  <c r="BB1659" i="1"/>
  <c r="BC1771" i="1" l="1"/>
  <c r="BC1772" i="1" s="1"/>
  <c r="BC1773" i="1" s="1"/>
  <c r="BC1774" i="1" s="1"/>
  <c r="BC1775" i="1" s="1"/>
  <c r="BU1770" i="1"/>
  <c r="BD1649" i="1"/>
  <c r="BD1650" i="1" s="1"/>
  <c r="BD1651" i="1" s="1"/>
  <c r="BU1648" i="1"/>
  <c r="BT1648" i="1" s="1"/>
  <c r="BT1659" i="1"/>
  <c r="BB1660" i="1"/>
  <c r="BC1776" i="1" l="1"/>
  <c r="BC1777" i="1" s="1"/>
  <c r="BU1775" i="1"/>
  <c r="BU1651" i="1"/>
  <c r="BT1651" i="1" s="1"/>
  <c r="BD1652" i="1"/>
  <c r="BB1661" i="1"/>
  <c r="BU1777" i="1" l="1"/>
  <c r="BC1778" i="1"/>
  <c r="BU1652" i="1"/>
  <c r="BT1652" i="1" s="1"/>
  <c r="BD1653" i="1"/>
  <c r="BD1654" i="1" s="1"/>
  <c r="BT1661" i="1"/>
  <c r="BB1662" i="1"/>
  <c r="BU1778" i="1" l="1"/>
  <c r="BC1779" i="1"/>
  <c r="BU1654" i="1"/>
  <c r="BT1654" i="1" s="1"/>
  <c r="BD1655" i="1"/>
  <c r="BD1656" i="1" s="1"/>
  <c r="BB1663" i="1"/>
  <c r="BC1780" i="1" l="1"/>
  <c r="BU1779" i="1"/>
  <c r="BD1657" i="1"/>
  <c r="BU1656" i="1"/>
  <c r="BT1663" i="1"/>
  <c r="BB1664" i="1"/>
  <c r="BU1780" i="1" l="1"/>
  <c r="BC1781" i="1"/>
  <c r="BC1782" i="1" s="1"/>
  <c r="BT1656" i="1"/>
  <c r="BU1657" i="1"/>
  <c r="BD1658" i="1"/>
  <c r="BD1659" i="1" s="1"/>
  <c r="BD1660" i="1" s="1"/>
  <c r="BT1664" i="1"/>
  <c r="BB1665" i="1"/>
  <c r="BC1783" i="1" l="1"/>
  <c r="BC1784" i="1" s="1"/>
  <c r="BU1782" i="1"/>
  <c r="BT1657" i="1"/>
  <c r="BD1661" i="1"/>
  <c r="BD1662" i="1" s="1"/>
  <c r="BU1660" i="1"/>
  <c r="BT1665" i="1"/>
  <c r="BB1666" i="1"/>
  <c r="BC1785" i="1" l="1"/>
  <c r="BU1784" i="1"/>
  <c r="BT1660" i="1"/>
  <c r="BU1662" i="1"/>
  <c r="BD1663" i="1"/>
  <c r="BD1664" i="1" s="1"/>
  <c r="BD1665" i="1" s="1"/>
  <c r="BD1666" i="1" s="1"/>
  <c r="BD1667" i="1" s="1"/>
  <c r="BT1666" i="1"/>
  <c r="BB1667" i="1"/>
  <c r="BC1786" i="1" l="1"/>
  <c r="BC1787" i="1" s="1"/>
  <c r="BC1788" i="1" s="1"/>
  <c r="BU1785" i="1"/>
  <c r="BD1668" i="1"/>
  <c r="BU1667" i="1"/>
  <c r="BT1667" i="1" s="1"/>
  <c r="BT1662" i="1"/>
  <c r="BB1668" i="1"/>
  <c r="BC1789" i="1" l="1"/>
  <c r="BU1788" i="1"/>
  <c r="BU1668" i="1"/>
  <c r="BT1668" i="1" s="1"/>
  <c r="BD1669" i="1"/>
  <c r="BD1670" i="1" s="1"/>
  <c r="BB1669" i="1"/>
  <c r="BU1789" i="1" l="1"/>
  <c r="BC1790" i="1"/>
  <c r="BC1791" i="1" s="1"/>
  <c r="BC1792" i="1" s="1"/>
  <c r="BU1670" i="1"/>
  <c r="BD1671" i="1"/>
  <c r="BD1672" i="1" s="1"/>
  <c r="BD1673" i="1" s="1"/>
  <c r="BT1669" i="1"/>
  <c r="BB1670" i="1"/>
  <c r="BU1792" i="1" l="1"/>
  <c r="BC1793" i="1"/>
  <c r="BC1794" i="1" s="1"/>
  <c r="BC1795" i="1" s="1"/>
  <c r="BU1673" i="1"/>
  <c r="BD1674" i="1"/>
  <c r="BD1675" i="1" s="1"/>
  <c r="BD1676" i="1" s="1"/>
  <c r="BD1677" i="1" s="1"/>
  <c r="BD1678" i="1" s="1"/>
  <c r="BD1679" i="1" s="1"/>
  <c r="BD1680" i="1" s="1"/>
  <c r="BT1670" i="1"/>
  <c r="BB1671" i="1"/>
  <c r="BU1795" i="1" l="1"/>
  <c r="BC1796" i="1"/>
  <c r="BC1797" i="1" s="1"/>
  <c r="BC1798" i="1" s="1"/>
  <c r="BD1681" i="1"/>
  <c r="BD1682" i="1" s="1"/>
  <c r="BD1683" i="1" s="1"/>
  <c r="BU1680" i="1"/>
  <c r="BT1671" i="1"/>
  <c r="BB1672" i="1"/>
  <c r="BC1799" i="1" l="1"/>
  <c r="BC1800" i="1" s="1"/>
  <c r="BU1798" i="1"/>
  <c r="BD1684" i="1"/>
  <c r="BU1683" i="1"/>
  <c r="BT1672" i="1"/>
  <c r="BB1673" i="1"/>
  <c r="BC1801" i="1" l="1"/>
  <c r="BU1800" i="1"/>
  <c r="BU1684" i="1"/>
  <c r="BD1685" i="1"/>
  <c r="BT1673" i="1"/>
  <c r="BB1674" i="1"/>
  <c r="BC1802" i="1" l="1"/>
  <c r="BC1803" i="1" s="1"/>
  <c r="BU1801" i="1"/>
  <c r="BD1686" i="1"/>
  <c r="BU1685" i="1"/>
  <c r="BT1674" i="1"/>
  <c r="BB1675" i="1"/>
  <c r="BU1803" i="1" l="1"/>
  <c r="BC1804" i="1"/>
  <c r="BD1687" i="1"/>
  <c r="BU1686" i="1"/>
  <c r="BT1675" i="1"/>
  <c r="BB1676" i="1"/>
  <c r="BC1805" i="1" l="1"/>
  <c r="BC1806" i="1" s="1"/>
  <c r="BC1807" i="1" s="1"/>
  <c r="BC1808" i="1" s="1"/>
  <c r="BC1809" i="1" s="1"/>
  <c r="BU1804" i="1"/>
  <c r="BD1688" i="1"/>
  <c r="BU1687" i="1"/>
  <c r="BT1676" i="1"/>
  <c r="BB1677" i="1"/>
  <c r="BC1810" i="1" l="1"/>
  <c r="BC1811" i="1" s="1"/>
  <c r="BC1812" i="1" s="1"/>
  <c r="BC1813" i="1" s="1"/>
  <c r="BC1814" i="1" s="1"/>
  <c r="BC1815" i="1" s="1"/>
  <c r="BC1816" i="1" s="1"/>
  <c r="BC1817" i="1" s="1"/>
  <c r="BC1818" i="1" s="1"/>
  <c r="BU1809" i="1"/>
  <c r="BD1689" i="1"/>
  <c r="BU1688" i="1"/>
  <c r="BT1677" i="1"/>
  <c r="BB1678" i="1"/>
  <c r="BU1818" i="1" l="1"/>
  <c r="BC1819" i="1"/>
  <c r="BC1820" i="1" s="1"/>
  <c r="BU1689" i="1"/>
  <c r="BD1690" i="1"/>
  <c r="BT1678" i="1"/>
  <c r="BB1679" i="1"/>
  <c r="BU1820" i="1" l="1"/>
  <c r="BC1821" i="1"/>
  <c r="BU1690" i="1"/>
  <c r="BD1691" i="1"/>
  <c r="BD1692" i="1" s="1"/>
  <c r="BT1679" i="1"/>
  <c r="BB1680" i="1"/>
  <c r="BU1821" i="1" l="1"/>
  <c r="BC1822" i="1"/>
  <c r="BD1693" i="1"/>
  <c r="BD1694" i="1" s="1"/>
  <c r="BD1695" i="1" s="1"/>
  <c r="BU1692" i="1"/>
  <c r="BT1680" i="1"/>
  <c r="BB1681" i="1"/>
  <c r="BU1822" i="1" l="1"/>
  <c r="BC1823" i="1"/>
  <c r="BD1696" i="1"/>
  <c r="BD1697" i="1" s="1"/>
  <c r="BD1698" i="1" s="1"/>
  <c r="BU1695" i="1"/>
  <c r="BT1681" i="1"/>
  <c r="BB1682" i="1"/>
  <c r="BU1823" i="1" l="1"/>
  <c r="BC1824" i="1"/>
  <c r="BC1825" i="1" s="1"/>
  <c r="BD1699" i="1"/>
  <c r="BD1700" i="1" s="1"/>
  <c r="BD1701" i="1" s="1"/>
  <c r="BU1698" i="1"/>
  <c r="BT1682" i="1"/>
  <c r="BB1683" i="1"/>
  <c r="BU1825" i="1" l="1"/>
  <c r="BC1826" i="1"/>
  <c r="BU1701" i="1"/>
  <c r="BD1702" i="1"/>
  <c r="BT1683" i="1"/>
  <c r="BB1684" i="1"/>
  <c r="BC1827" i="1" l="1"/>
  <c r="BU1826" i="1"/>
  <c r="BU1702" i="1"/>
  <c r="BD1703" i="1"/>
  <c r="BT1684" i="1"/>
  <c r="BB1685" i="1"/>
  <c r="BC1828" i="1" l="1"/>
  <c r="BU1827" i="1"/>
  <c r="BD1704" i="1"/>
  <c r="BU1703" i="1"/>
  <c r="BT1685" i="1"/>
  <c r="BB1686" i="1"/>
  <c r="BU1828" i="1" l="1"/>
  <c r="BC1829" i="1"/>
  <c r="BC1830" i="1" s="1"/>
  <c r="BC1831" i="1" s="1"/>
  <c r="BC1832" i="1" s="1"/>
  <c r="BD1705" i="1"/>
  <c r="BU1704" i="1"/>
  <c r="BT1686" i="1"/>
  <c r="BB1687" i="1"/>
  <c r="BC1833" i="1" l="1"/>
  <c r="BC1834" i="1" s="1"/>
  <c r="BC1835" i="1" s="1"/>
  <c r="BU1832" i="1"/>
  <c r="BD1706" i="1"/>
  <c r="BD1707" i="1" s="1"/>
  <c r="BU1705" i="1"/>
  <c r="BT1687" i="1"/>
  <c r="BB1688" i="1"/>
  <c r="BU1835" i="1" l="1"/>
  <c r="BC1836" i="1"/>
  <c r="BC1837" i="1" s="1"/>
  <c r="BC1838" i="1" s="1"/>
  <c r="BD1708" i="1"/>
  <c r="BU1707" i="1"/>
  <c r="BT1688" i="1"/>
  <c r="BB1689" i="1"/>
  <c r="BU1838" i="1" l="1"/>
  <c r="BC1839" i="1"/>
  <c r="BD1709" i="1"/>
  <c r="BU1708" i="1"/>
  <c r="BT1689" i="1"/>
  <c r="BB1690" i="1"/>
  <c r="BC1840" i="1" l="1"/>
  <c r="BU1839" i="1"/>
  <c r="BU1709" i="1"/>
  <c r="BD1710" i="1"/>
  <c r="BD1711" i="1" s="1"/>
  <c r="BT1690" i="1"/>
  <c r="BB1691" i="1"/>
  <c r="BU1840" i="1" l="1"/>
  <c r="BC1841" i="1"/>
  <c r="BD1712" i="1"/>
  <c r="BD1713" i="1" s="1"/>
  <c r="BU1711" i="1"/>
  <c r="BT1691" i="1"/>
  <c r="BB1692" i="1"/>
  <c r="BC1842" i="1" l="1"/>
  <c r="BU1841" i="1"/>
  <c r="BD1714" i="1"/>
  <c r="BD1715" i="1" s="1"/>
  <c r="BD1716" i="1" s="1"/>
  <c r="BD1717" i="1" s="1"/>
  <c r="BU1713" i="1"/>
  <c r="BT1692" i="1"/>
  <c r="BB1693" i="1"/>
  <c r="BC1843" i="1" l="1"/>
  <c r="BC1844" i="1" s="1"/>
  <c r="BC1845" i="1" s="1"/>
  <c r="BU1842" i="1"/>
  <c r="BD1718" i="1"/>
  <c r="BD1719" i="1" s="1"/>
  <c r="BU1717" i="1"/>
  <c r="BT1693" i="1"/>
  <c r="BB1694" i="1"/>
  <c r="BU1845" i="1" l="1"/>
  <c r="BC1846" i="1"/>
  <c r="BC1847" i="1" s="1"/>
  <c r="BC1848" i="1" s="1"/>
  <c r="BC1849" i="1" s="1"/>
  <c r="BC1850" i="1" s="1"/>
  <c r="BD1720" i="1"/>
  <c r="BU1719" i="1"/>
  <c r="BT1694" i="1"/>
  <c r="BB1695" i="1"/>
  <c r="BC1851" i="1" l="1"/>
  <c r="BC1852" i="1" s="1"/>
  <c r="BC1853" i="1" s="1"/>
  <c r="BU1850" i="1"/>
  <c r="BU1720" i="1"/>
  <c r="BD1721" i="1"/>
  <c r="BD1722" i="1" s="1"/>
  <c r="BT1695" i="1"/>
  <c r="BB1696" i="1"/>
  <c r="BC1854" i="1" l="1"/>
  <c r="BC1855" i="1" s="1"/>
  <c r="BU1853" i="1"/>
  <c r="BD1723" i="1"/>
  <c r="BD1724" i="1" s="1"/>
  <c r="BU1722" i="1"/>
  <c r="BT1696" i="1"/>
  <c r="BB1697" i="1"/>
  <c r="BC1856" i="1" l="1"/>
  <c r="BC1857" i="1" s="1"/>
  <c r="BU1855" i="1"/>
  <c r="BD1725" i="1"/>
  <c r="BU1724" i="1"/>
  <c r="BT1697" i="1"/>
  <c r="BB1698" i="1"/>
  <c r="BC1858" i="1" l="1"/>
  <c r="BC1859" i="1" s="1"/>
  <c r="BC1860" i="1" s="1"/>
  <c r="BU1857" i="1"/>
  <c r="BD1726" i="1"/>
  <c r="BD1727" i="1" s="1"/>
  <c r="BD1728" i="1" s="1"/>
  <c r="BD1729" i="1" s="1"/>
  <c r="BD1730" i="1" s="1"/>
  <c r="BU1725" i="1"/>
  <c r="BT1698" i="1"/>
  <c r="BB1699" i="1"/>
  <c r="BU1860" i="1" l="1"/>
  <c r="BC1861" i="1"/>
  <c r="BU1730" i="1"/>
  <c r="BD1731" i="1"/>
  <c r="BT1699" i="1"/>
  <c r="BB1700" i="1"/>
  <c r="BC1862" i="1" l="1"/>
  <c r="BC1863" i="1" s="1"/>
  <c r="BC1864" i="1" s="1"/>
  <c r="BC1865" i="1" s="1"/>
  <c r="BU1861" i="1"/>
  <c r="BU1731" i="1"/>
  <c r="BD1732" i="1"/>
  <c r="BD1733" i="1" s="1"/>
  <c r="BD1734" i="1" s="1"/>
  <c r="BT1700" i="1"/>
  <c r="BB1701" i="1"/>
  <c r="BU1865" i="1" l="1"/>
  <c r="BC1866" i="1"/>
  <c r="BD1735" i="1"/>
  <c r="BD1736" i="1" s="1"/>
  <c r="BU1734" i="1"/>
  <c r="BT1701" i="1"/>
  <c r="BB1702" i="1"/>
  <c r="BC1867" i="1" l="1"/>
  <c r="BC1868" i="1" s="1"/>
  <c r="BU1866" i="1"/>
  <c r="BD1737" i="1"/>
  <c r="BD1738" i="1" s="1"/>
  <c r="BU1736" i="1"/>
  <c r="BT1702" i="1"/>
  <c r="BB1703" i="1"/>
  <c r="BU1868" i="1" l="1"/>
  <c r="BC1869" i="1"/>
  <c r="BC1870" i="1" s="1"/>
  <c r="BC1871" i="1" s="1"/>
  <c r="BD1739" i="1"/>
  <c r="BD1740" i="1" s="1"/>
  <c r="BD1741" i="1" s="1"/>
  <c r="BU1738" i="1"/>
  <c r="BT1703" i="1"/>
  <c r="BB1704" i="1"/>
  <c r="BC1872" i="1" l="1"/>
  <c r="BC1873" i="1" s="1"/>
  <c r="BU1871" i="1"/>
  <c r="BU1741" i="1"/>
  <c r="BD1742" i="1"/>
  <c r="BD1743" i="1" s="1"/>
  <c r="BT1704" i="1"/>
  <c r="BB1705" i="1"/>
  <c r="BC1874" i="1" l="1"/>
  <c r="BU1873" i="1"/>
  <c r="BD1744" i="1"/>
  <c r="BU1743" i="1"/>
  <c r="BT1705" i="1"/>
  <c r="BB1706" i="1"/>
  <c r="BU1874" i="1" l="1"/>
  <c r="BC1875" i="1"/>
  <c r="BD1745" i="1"/>
  <c r="BD1746" i="1" s="1"/>
  <c r="BU1744" i="1"/>
  <c r="BT1706" i="1"/>
  <c r="BB1707" i="1"/>
  <c r="BC1876" i="1" l="1"/>
  <c r="BU1875" i="1"/>
  <c r="BD1747" i="1"/>
  <c r="BU1746" i="1"/>
  <c r="BT1707" i="1"/>
  <c r="BB1708" i="1"/>
  <c r="BC1877" i="1" l="1"/>
  <c r="BC1878" i="1" s="1"/>
  <c r="BC1879" i="1" s="1"/>
  <c r="BC1880" i="1" s="1"/>
  <c r="BC1881" i="1" s="1"/>
  <c r="BC1882" i="1" s="1"/>
  <c r="BC1883" i="1" s="1"/>
  <c r="BC1884" i="1" s="1"/>
  <c r="BU1876" i="1"/>
  <c r="BD1748" i="1"/>
  <c r="BU1747" i="1"/>
  <c r="BT1708" i="1"/>
  <c r="BB1709" i="1"/>
  <c r="BC1885" i="1" l="1"/>
  <c r="BU1884" i="1"/>
  <c r="BU1748" i="1"/>
  <c r="BD1749" i="1"/>
  <c r="BD1750" i="1" s="1"/>
  <c r="BT1709" i="1"/>
  <c r="BB1710" i="1"/>
  <c r="BU1885" i="1" l="1"/>
  <c r="BC1886" i="1"/>
  <c r="BD1751" i="1"/>
  <c r="BU1750" i="1"/>
  <c r="BT1710" i="1"/>
  <c r="BB1711" i="1"/>
  <c r="BC1887" i="1" l="1"/>
  <c r="BC1888" i="1" s="1"/>
  <c r="BC1889" i="1" s="1"/>
  <c r="BC1890" i="1" s="1"/>
  <c r="BU1886" i="1"/>
  <c r="BU1751" i="1"/>
  <c r="BD1752" i="1"/>
  <c r="BD1753" i="1" s="1"/>
  <c r="BT1711" i="1"/>
  <c r="BB1712" i="1"/>
  <c r="BC1891" i="1" l="1"/>
  <c r="BU1890" i="1"/>
  <c r="BU1753" i="1"/>
  <c r="BD1754" i="1"/>
  <c r="BD1755" i="1" s="1"/>
  <c r="BD1756" i="1" s="1"/>
  <c r="BD1757" i="1" s="1"/>
  <c r="BD1758" i="1" s="1"/>
  <c r="BD1759" i="1" s="1"/>
  <c r="BT1712" i="1"/>
  <c r="BB1713" i="1"/>
  <c r="BU1891" i="1" l="1"/>
  <c r="BC1892" i="1"/>
  <c r="BC1893" i="1" s="1"/>
  <c r="BU1759" i="1"/>
  <c r="BD1760" i="1"/>
  <c r="BT1713" i="1"/>
  <c r="BB1714" i="1"/>
  <c r="BC1894" i="1" l="1"/>
  <c r="BU1893" i="1"/>
  <c r="BU1760" i="1"/>
  <c r="BD1761" i="1"/>
  <c r="BD1762" i="1" s="1"/>
  <c r="BD1763" i="1" s="1"/>
  <c r="BT1714" i="1"/>
  <c r="BB1715" i="1"/>
  <c r="BU1894" i="1" l="1"/>
  <c r="BC1895" i="1"/>
  <c r="BD1764" i="1"/>
  <c r="BU1763" i="1"/>
  <c r="BT1715" i="1"/>
  <c r="BB1716" i="1"/>
  <c r="BC1896" i="1" l="1"/>
  <c r="BU1895" i="1"/>
  <c r="BD1765" i="1"/>
  <c r="BD1766" i="1" s="1"/>
  <c r="BU1764" i="1"/>
  <c r="BT1716" i="1"/>
  <c r="BB1717" i="1"/>
  <c r="BC1897" i="1" l="1"/>
  <c r="BU1896" i="1"/>
  <c r="BD1767" i="1"/>
  <c r="BD1768" i="1" s="1"/>
  <c r="BU1766" i="1"/>
  <c r="BT1717" i="1"/>
  <c r="BB1718" i="1"/>
  <c r="BC1898" i="1" l="1"/>
  <c r="BU1897" i="1"/>
  <c r="BU1768" i="1"/>
  <c r="BD1769" i="1"/>
  <c r="BT1718" i="1"/>
  <c r="BB1719" i="1"/>
  <c r="BU1898" i="1" l="1"/>
  <c r="BC1899" i="1"/>
  <c r="BD1770" i="1"/>
  <c r="BD1771" i="1" s="1"/>
  <c r="BU1769" i="1"/>
  <c r="BT1719" i="1"/>
  <c r="BB1720" i="1"/>
  <c r="BC1900" i="1" l="1"/>
  <c r="BU1899" i="1"/>
  <c r="BD1772" i="1"/>
  <c r="BU1771" i="1"/>
  <c r="BT1720" i="1"/>
  <c r="BB1721" i="1"/>
  <c r="BC1901" i="1" l="1"/>
  <c r="BC1902" i="1" s="1"/>
  <c r="BC1903" i="1" s="1"/>
  <c r="BU1900" i="1"/>
  <c r="BD1773" i="1"/>
  <c r="BU1772" i="1"/>
  <c r="BT1721" i="1"/>
  <c r="BB1722" i="1"/>
  <c r="BC1904" i="1" l="1"/>
  <c r="BC1905" i="1" s="1"/>
  <c r="BU1903" i="1"/>
  <c r="BU1773" i="1"/>
  <c r="BD1774" i="1"/>
  <c r="BT1722" i="1"/>
  <c r="BB1723" i="1"/>
  <c r="BU1905" i="1" l="1"/>
  <c r="BC1906" i="1"/>
  <c r="BC1907" i="1" s="1"/>
  <c r="BC1908" i="1" s="1"/>
  <c r="BU1774" i="1"/>
  <c r="BD1775" i="1"/>
  <c r="BD1776" i="1" s="1"/>
  <c r="BT1723" i="1"/>
  <c r="BB1724" i="1"/>
  <c r="BC1909" i="1" l="1"/>
  <c r="BC1910" i="1" s="1"/>
  <c r="BC1911" i="1" s="1"/>
  <c r="BU1908" i="1"/>
  <c r="BD1777" i="1"/>
  <c r="BD1778" i="1" s="1"/>
  <c r="BD1779" i="1" s="1"/>
  <c r="BD1780" i="1" s="1"/>
  <c r="BD1781" i="1" s="1"/>
  <c r="BU1776" i="1"/>
  <c r="BT1724" i="1"/>
  <c r="BB1725" i="1"/>
  <c r="BC1912" i="1" l="1"/>
  <c r="BC1913" i="1" s="1"/>
  <c r="BU1911" i="1"/>
  <c r="BD1782" i="1"/>
  <c r="BD1783" i="1" s="1"/>
  <c r="BU1781" i="1"/>
  <c r="BT1725" i="1"/>
  <c r="BB1726" i="1"/>
  <c r="BC1914" i="1" l="1"/>
  <c r="BC1915" i="1" s="1"/>
  <c r="BC1916" i="1" s="1"/>
  <c r="BC1917" i="1" s="1"/>
  <c r="BU1913" i="1"/>
  <c r="BD1784" i="1"/>
  <c r="BD1785" i="1" s="1"/>
  <c r="BD1786" i="1" s="1"/>
  <c r="BU1783" i="1"/>
  <c r="BT1726" i="1"/>
  <c r="BB1727" i="1"/>
  <c r="BU1917" i="1" l="1"/>
  <c r="BC1918" i="1"/>
  <c r="BC1919" i="1" s="1"/>
  <c r="BC1920" i="1" s="1"/>
  <c r="BD1787" i="1"/>
  <c r="BU1786" i="1"/>
  <c r="BT1727" i="1"/>
  <c r="BB1728" i="1"/>
  <c r="BC1921" i="1" l="1"/>
  <c r="BC1922" i="1" s="1"/>
  <c r="BC1923" i="1" s="1"/>
  <c r="BU1920" i="1"/>
  <c r="BD1788" i="1"/>
  <c r="BD1789" i="1" s="1"/>
  <c r="BD1790" i="1" s="1"/>
  <c r="BU1787" i="1"/>
  <c r="BT1728" i="1"/>
  <c r="BB1729" i="1"/>
  <c r="BC1924" i="1" l="1"/>
  <c r="BU1923" i="1"/>
  <c r="BU1790" i="1"/>
  <c r="BD1791" i="1"/>
  <c r="BT1729" i="1"/>
  <c r="BB1730" i="1"/>
  <c r="BC1925" i="1" l="1"/>
  <c r="BC1926" i="1" s="1"/>
  <c r="BC1927" i="1" s="1"/>
  <c r="BU1924" i="1"/>
  <c r="BU1791" i="1"/>
  <c r="BD1792" i="1"/>
  <c r="BD1793" i="1" s="1"/>
  <c r="BT1730" i="1"/>
  <c r="BB1731" i="1"/>
  <c r="BU1927" i="1" l="1"/>
  <c r="BC1928" i="1"/>
  <c r="BD1794" i="1"/>
  <c r="BU1793" i="1"/>
  <c r="BT1731" i="1"/>
  <c r="BB1732" i="1"/>
  <c r="BU1928" i="1" l="1"/>
  <c r="BC1929" i="1"/>
  <c r="BC1930" i="1" s="1"/>
  <c r="BU1794" i="1"/>
  <c r="BD1795" i="1"/>
  <c r="BD1796" i="1" s="1"/>
  <c r="BT1732" i="1"/>
  <c r="BB1733" i="1"/>
  <c r="BC1931" i="1" l="1"/>
  <c r="BU1930" i="1"/>
  <c r="BD1797" i="1"/>
  <c r="BU1796" i="1"/>
  <c r="BT1733" i="1"/>
  <c r="BB1734" i="1"/>
  <c r="BC1932" i="1" l="1"/>
  <c r="BU1931" i="1"/>
  <c r="BU1797" i="1"/>
  <c r="BD1798" i="1"/>
  <c r="BD1799" i="1" s="1"/>
  <c r="BT1734" i="1"/>
  <c r="BB1735" i="1"/>
  <c r="BC1933" i="1" l="1"/>
  <c r="BU1932" i="1"/>
  <c r="BD1800" i="1"/>
  <c r="BD1801" i="1" s="1"/>
  <c r="BD1802" i="1" s="1"/>
  <c r="BU1799" i="1"/>
  <c r="BT1735" i="1"/>
  <c r="BB1736" i="1"/>
  <c r="BC1934" i="1" l="1"/>
  <c r="BU1933" i="1"/>
  <c r="BD1803" i="1"/>
  <c r="BD1804" i="1" s="1"/>
  <c r="BD1805" i="1" s="1"/>
  <c r="BU1802" i="1"/>
  <c r="BT1736" i="1"/>
  <c r="BB1737" i="1"/>
  <c r="BC1935" i="1" l="1"/>
  <c r="BU1934" i="1"/>
  <c r="BD1806" i="1"/>
  <c r="BU1805" i="1"/>
  <c r="BT1737" i="1"/>
  <c r="BB1738" i="1"/>
  <c r="BC1936" i="1" l="1"/>
  <c r="BC1937" i="1" s="1"/>
  <c r="BU1935" i="1"/>
  <c r="BD1807" i="1"/>
  <c r="BU1806" i="1"/>
  <c r="BT1738" i="1"/>
  <c r="BB1739" i="1"/>
  <c r="BC1938" i="1" l="1"/>
  <c r="BC1939" i="1" s="1"/>
  <c r="BC1940" i="1" s="1"/>
  <c r="BC1941" i="1" s="1"/>
  <c r="BC1942" i="1" s="1"/>
  <c r="BU1937" i="1"/>
  <c r="BD1808" i="1"/>
  <c r="BU1807" i="1"/>
  <c r="BT1739" i="1"/>
  <c r="BB1740" i="1"/>
  <c r="BU1942" i="1" l="1"/>
  <c r="BC1943" i="1"/>
  <c r="BC1944" i="1" s="1"/>
  <c r="BC1945" i="1" s="1"/>
  <c r="BD1809" i="1"/>
  <c r="BD1810" i="1" s="1"/>
  <c r="BU1808" i="1"/>
  <c r="BT1740" i="1"/>
  <c r="BB1741" i="1"/>
  <c r="BC1946" i="1" l="1"/>
  <c r="BU1945" i="1"/>
  <c r="BD1811" i="1"/>
  <c r="BU1810" i="1"/>
  <c r="BT1741" i="1"/>
  <c r="BB1742" i="1"/>
  <c r="BC1947" i="1" l="1"/>
  <c r="BC1948" i="1" s="1"/>
  <c r="BU1946" i="1"/>
  <c r="BU1811" i="1"/>
  <c r="BD1812" i="1"/>
  <c r="BT1742" i="1"/>
  <c r="BB1743" i="1"/>
  <c r="BC1949" i="1" l="1"/>
  <c r="BC1950" i="1" s="1"/>
  <c r="BC1951" i="1" s="1"/>
  <c r="BC1952" i="1" s="1"/>
  <c r="BU1948" i="1"/>
  <c r="BD1813" i="1"/>
  <c r="BU1812" i="1"/>
  <c r="BT1743" i="1"/>
  <c r="BB1744" i="1"/>
  <c r="BC1953" i="1" l="1"/>
  <c r="BU1952" i="1"/>
  <c r="BD1814" i="1"/>
  <c r="BU1813" i="1"/>
  <c r="BT1744" i="1"/>
  <c r="BB1745" i="1"/>
  <c r="BC1954" i="1" l="1"/>
  <c r="BC1955" i="1" s="1"/>
  <c r="BU1953" i="1"/>
  <c r="BU1814" i="1"/>
  <c r="BD1815" i="1"/>
  <c r="BT1745" i="1"/>
  <c r="BB1746" i="1"/>
  <c r="BU1955" i="1" l="1"/>
  <c r="BC1956" i="1"/>
  <c r="BD1816" i="1"/>
  <c r="BU1815" i="1"/>
  <c r="BT1746" i="1"/>
  <c r="BB1747" i="1"/>
  <c r="BU1956" i="1" l="1"/>
  <c r="BC1957" i="1"/>
  <c r="BC1958" i="1" s="1"/>
  <c r="BC1959" i="1" s="1"/>
  <c r="BC1960" i="1" s="1"/>
  <c r="BC1961" i="1" s="1"/>
  <c r="BC1962" i="1" s="1"/>
  <c r="BU1816" i="1"/>
  <c r="BD1817" i="1"/>
  <c r="BT1747" i="1"/>
  <c r="BB1748" i="1"/>
  <c r="BC1963" i="1" l="1"/>
  <c r="BC1964" i="1" s="1"/>
  <c r="BC1965" i="1" s="1"/>
  <c r="BC1966" i="1" s="1"/>
  <c r="BU1962" i="1"/>
  <c r="BU1817" i="1"/>
  <c r="BD1818" i="1"/>
  <c r="BD1819" i="1" s="1"/>
  <c r="BT1748" i="1"/>
  <c r="BB1749" i="1"/>
  <c r="BC1967" i="1" l="1"/>
  <c r="BC1968" i="1" s="1"/>
  <c r="BC1969" i="1" s="1"/>
  <c r="BU1966" i="1"/>
  <c r="BU1819" i="1"/>
  <c r="BD1820" i="1"/>
  <c r="BD1821" i="1" s="1"/>
  <c r="BD1822" i="1" s="1"/>
  <c r="BD1823" i="1" s="1"/>
  <c r="BD1824" i="1" s="1"/>
  <c r="BT1749" i="1"/>
  <c r="BB1750" i="1"/>
  <c r="BU1969" i="1" l="1"/>
  <c r="BC1970" i="1"/>
  <c r="BC1971" i="1" s="1"/>
  <c r="BD1825" i="1"/>
  <c r="BD1826" i="1" s="1"/>
  <c r="BD1827" i="1" s="1"/>
  <c r="BD1828" i="1" s="1"/>
  <c r="BD1829" i="1" s="1"/>
  <c r="BU1824" i="1"/>
  <c r="BT1750" i="1"/>
  <c r="BB1751" i="1"/>
  <c r="BU1971" i="1" l="1"/>
  <c r="BC1972" i="1"/>
  <c r="BU1829" i="1"/>
  <c r="BD1830" i="1"/>
  <c r="BT1751" i="1"/>
  <c r="BB1752" i="1"/>
  <c r="BU1972" i="1" l="1"/>
  <c r="BC1973" i="1"/>
  <c r="BC1974" i="1" s="1"/>
  <c r="BD1831" i="1"/>
  <c r="BU1830" i="1"/>
  <c r="BT1752" i="1"/>
  <c r="BB1753" i="1"/>
  <c r="BU1974" i="1" l="1"/>
  <c r="BC1975" i="1"/>
  <c r="BD1832" i="1"/>
  <c r="BD1833" i="1" s="1"/>
  <c r="BU1831" i="1"/>
  <c r="BT1753" i="1"/>
  <c r="BB1754" i="1"/>
  <c r="BU1975" i="1" l="1"/>
  <c r="BC1976" i="1"/>
  <c r="BU1833" i="1"/>
  <c r="BD1834" i="1"/>
  <c r="BT1754" i="1"/>
  <c r="BB1755" i="1"/>
  <c r="BU1976" i="1" l="1"/>
  <c r="BC1977" i="1"/>
  <c r="BU1834" i="1"/>
  <c r="BD1835" i="1"/>
  <c r="BD1836" i="1" s="1"/>
  <c r="BT1755" i="1"/>
  <c r="BB1756" i="1"/>
  <c r="BC1978" i="1" l="1"/>
  <c r="BU1977" i="1"/>
  <c r="BD1837" i="1"/>
  <c r="BU1836" i="1"/>
  <c r="BT1756" i="1"/>
  <c r="BB1757" i="1"/>
  <c r="BC1979" i="1" l="1"/>
  <c r="BU1978" i="1"/>
  <c r="BU1837" i="1"/>
  <c r="BD1838" i="1"/>
  <c r="BD1839" i="1" s="1"/>
  <c r="BD1840" i="1" s="1"/>
  <c r="BD1841" i="1" s="1"/>
  <c r="BD1842" i="1" s="1"/>
  <c r="BD1843" i="1" s="1"/>
  <c r="BT1757" i="1"/>
  <c r="BB1758" i="1"/>
  <c r="BC1980" i="1" l="1"/>
  <c r="BU1979" i="1"/>
  <c r="BD1844" i="1"/>
  <c r="BU1843" i="1"/>
  <c r="BT1758" i="1"/>
  <c r="BB1759" i="1"/>
  <c r="BU1980" i="1" l="1"/>
  <c r="BC1981" i="1"/>
  <c r="BD1845" i="1"/>
  <c r="BD1846" i="1" s="1"/>
  <c r="BU1844" i="1"/>
  <c r="BT1759" i="1"/>
  <c r="BB1760" i="1"/>
  <c r="BU1981" i="1" l="1"/>
  <c r="BC1982" i="1"/>
  <c r="BC1983" i="1" s="1"/>
  <c r="BD1847" i="1"/>
  <c r="BU1846" i="1"/>
  <c r="BT1760" i="1"/>
  <c r="BB1761" i="1"/>
  <c r="BU1983" i="1" l="1"/>
  <c r="BC1984" i="1"/>
  <c r="BC1985" i="1" s="1"/>
  <c r="BC1986" i="1" s="1"/>
  <c r="BC1987" i="1" s="1"/>
  <c r="BC1988" i="1" s="1"/>
  <c r="BC1989" i="1" s="1"/>
  <c r="BD1848" i="1"/>
  <c r="BU1847" i="1"/>
  <c r="BT1761" i="1"/>
  <c r="BB1762" i="1"/>
  <c r="BU1989" i="1" l="1"/>
  <c r="BC1990" i="1"/>
  <c r="BD1849" i="1"/>
  <c r="BU1848" i="1"/>
  <c r="BT1762" i="1"/>
  <c r="BB1763" i="1"/>
  <c r="BC1991" i="1" l="1"/>
  <c r="BU1990" i="1"/>
  <c r="BD1850" i="1"/>
  <c r="BD1851" i="1" s="1"/>
  <c r="BU1849" i="1"/>
  <c r="BT1763" i="1"/>
  <c r="BB1764" i="1"/>
  <c r="BU1991" i="1" l="1"/>
  <c r="BC1992" i="1"/>
  <c r="BU1851" i="1"/>
  <c r="BD1852" i="1"/>
  <c r="BT1764" i="1"/>
  <c r="BB1765" i="1"/>
  <c r="BC1993" i="1" l="1"/>
  <c r="BU1992" i="1"/>
  <c r="BD1853" i="1"/>
  <c r="BD1854" i="1" s="1"/>
  <c r="BU1852" i="1"/>
  <c r="BT1765" i="1"/>
  <c r="BB1766" i="1"/>
  <c r="BC1994" i="1" l="1"/>
  <c r="BU1993" i="1"/>
  <c r="BU1854" i="1"/>
  <c r="BD1855" i="1"/>
  <c r="BD1856" i="1" s="1"/>
  <c r="BT1766" i="1"/>
  <c r="BB1767" i="1"/>
  <c r="BC1995" i="1" l="1"/>
  <c r="BU1994" i="1"/>
  <c r="BU1856" i="1"/>
  <c r="BD1857" i="1"/>
  <c r="BD1858" i="1" s="1"/>
  <c r="BT1767" i="1"/>
  <c r="BB1768" i="1"/>
  <c r="BU1995" i="1" l="1"/>
  <c r="BC1996" i="1"/>
  <c r="BD1859" i="1"/>
  <c r="BU1858" i="1"/>
  <c r="BT1768" i="1"/>
  <c r="BB1769" i="1"/>
  <c r="BU1996" i="1" l="1"/>
  <c r="BC1997" i="1"/>
  <c r="BC1998" i="1" s="1"/>
  <c r="BU1859" i="1"/>
  <c r="BD1860" i="1"/>
  <c r="BD1861" i="1" s="1"/>
  <c r="BD1862" i="1" s="1"/>
  <c r="BT1769" i="1"/>
  <c r="BB1770" i="1"/>
  <c r="BC1999" i="1" l="1"/>
  <c r="BC2000" i="1" s="1"/>
  <c r="BC2001" i="1" s="1"/>
  <c r="BC2002" i="1" s="1"/>
  <c r="BC2003" i="1" s="1"/>
  <c r="BC2004" i="1" s="1"/>
  <c r="BC2005" i="1" s="1"/>
  <c r="BC2006" i="1" s="1"/>
  <c r="BU1998" i="1"/>
  <c r="BD1863" i="1"/>
  <c r="BU1862" i="1"/>
  <c r="BT1770" i="1"/>
  <c r="BB1771" i="1"/>
  <c r="BU2006" i="1" l="1"/>
  <c r="BC2007" i="1"/>
  <c r="BC2008" i="1" s="1"/>
  <c r="BD1864" i="1"/>
  <c r="BU1863" i="1"/>
  <c r="BT1771" i="1"/>
  <c r="BB1772" i="1"/>
  <c r="BC2009" i="1" l="1"/>
  <c r="BC2010" i="1" s="1"/>
  <c r="BU2008" i="1"/>
  <c r="BD1865" i="1"/>
  <c r="BD1866" i="1" s="1"/>
  <c r="BD1867" i="1" s="1"/>
  <c r="BU1864" i="1"/>
  <c r="BT1772" i="1"/>
  <c r="BB1773" i="1"/>
  <c r="BC2011" i="1" l="1"/>
  <c r="BU2010" i="1"/>
  <c r="BU1867" i="1"/>
  <c r="BD1868" i="1"/>
  <c r="BD1869" i="1" s="1"/>
  <c r="BT1773" i="1"/>
  <c r="BB1774" i="1"/>
  <c r="BC2012" i="1" l="1"/>
  <c r="BC2013" i="1" s="1"/>
  <c r="BC2014" i="1" s="1"/>
  <c r="BU2011" i="1"/>
  <c r="BD1870" i="1"/>
  <c r="BU1869" i="1"/>
  <c r="BT1774" i="1"/>
  <c r="BB1775" i="1"/>
  <c r="BC2015" i="1" l="1"/>
  <c r="BU2014" i="1"/>
  <c r="BU1870" i="1"/>
  <c r="BD1871" i="1"/>
  <c r="BD1872" i="1" s="1"/>
  <c r="BT1775" i="1"/>
  <c r="BB1776" i="1"/>
  <c r="BU2015" i="1" l="1"/>
  <c r="BC2016" i="1"/>
  <c r="BD1873" i="1"/>
  <c r="BD1874" i="1" s="1"/>
  <c r="BD1875" i="1" s="1"/>
  <c r="BD1876" i="1" s="1"/>
  <c r="BD1877" i="1" s="1"/>
  <c r="BU1872" i="1"/>
  <c r="BT1776" i="1"/>
  <c r="BB1777" i="1"/>
  <c r="BC2017" i="1" l="1"/>
  <c r="BU2016" i="1"/>
  <c r="BU1877" i="1"/>
  <c r="BD1878" i="1"/>
  <c r="BT1777" i="1"/>
  <c r="BB1778" i="1"/>
  <c r="BU2017" i="1" l="1"/>
  <c r="BC2018" i="1"/>
  <c r="BD1879" i="1"/>
  <c r="BU1878" i="1"/>
  <c r="BT1778" i="1"/>
  <c r="BB1779" i="1"/>
  <c r="BC2019" i="1" l="1"/>
  <c r="BU2018" i="1"/>
  <c r="BD1880" i="1"/>
  <c r="BU1879" i="1"/>
  <c r="BT1779" i="1"/>
  <c r="BB1780" i="1"/>
  <c r="BC2020" i="1" l="1"/>
  <c r="BU2019" i="1"/>
  <c r="BD1881" i="1"/>
  <c r="BU1880" i="1"/>
  <c r="BT1780" i="1"/>
  <c r="BB1781" i="1"/>
  <c r="BC2021" i="1" l="1"/>
  <c r="BU2020" i="1"/>
  <c r="BD1882" i="1"/>
  <c r="BU1881" i="1"/>
  <c r="BT1781" i="1"/>
  <c r="BB1782" i="1"/>
  <c r="BC2022" i="1" l="1"/>
  <c r="BC2023" i="1" s="1"/>
  <c r="BU2021" i="1"/>
  <c r="BU1882" i="1"/>
  <c r="BD1883" i="1"/>
  <c r="BT1782" i="1"/>
  <c r="BB1783" i="1"/>
  <c r="BC2024" i="1" l="1"/>
  <c r="BC2025" i="1" s="1"/>
  <c r="BU2023" i="1"/>
  <c r="BD1884" i="1"/>
  <c r="BD1885" i="1" s="1"/>
  <c r="BD1886" i="1" s="1"/>
  <c r="BD1887" i="1" s="1"/>
  <c r="BU1883" i="1"/>
  <c r="BT1783" i="1"/>
  <c r="BB1784" i="1"/>
  <c r="BC2026" i="1" l="1"/>
  <c r="BC2027" i="1" s="1"/>
  <c r="BC2028" i="1" s="1"/>
  <c r="BU2025" i="1"/>
  <c r="BU1887" i="1"/>
  <c r="BD1888" i="1"/>
  <c r="BT1784" i="1"/>
  <c r="BB1785" i="1"/>
  <c r="BC2029" i="1" l="1"/>
  <c r="BC2030" i="1" s="1"/>
  <c r="BU2028" i="1"/>
  <c r="BU1888" i="1"/>
  <c r="BD1889" i="1"/>
  <c r="BT1785" i="1"/>
  <c r="BB1786" i="1"/>
  <c r="BC2031" i="1" l="1"/>
  <c r="BC2032" i="1" s="1"/>
  <c r="BC2033" i="1" s="1"/>
  <c r="BU2030" i="1"/>
  <c r="BU1889" i="1"/>
  <c r="BD1890" i="1"/>
  <c r="BD1891" i="1" s="1"/>
  <c r="BD1892" i="1" s="1"/>
  <c r="BT1786" i="1"/>
  <c r="BB1787" i="1"/>
  <c r="BC2034" i="1" l="1"/>
  <c r="BC2035" i="1" s="1"/>
  <c r="BC2036" i="1" s="1"/>
  <c r="BC2037" i="1" s="1"/>
  <c r="BC2038" i="1" s="1"/>
  <c r="BU2033" i="1"/>
  <c r="BD1893" i="1"/>
  <c r="BD1894" i="1" s="1"/>
  <c r="BD1895" i="1" s="1"/>
  <c r="BD1896" i="1" s="1"/>
  <c r="BD1897" i="1" s="1"/>
  <c r="BD1898" i="1" s="1"/>
  <c r="BD1899" i="1" s="1"/>
  <c r="BD1900" i="1" s="1"/>
  <c r="BD1901" i="1" s="1"/>
  <c r="BU1892" i="1"/>
  <c r="BT1787" i="1"/>
  <c r="BB1788" i="1"/>
  <c r="BC2039" i="1" l="1"/>
  <c r="BU2038" i="1"/>
  <c r="BD1902" i="1"/>
  <c r="BU1901" i="1"/>
  <c r="BT1788" i="1"/>
  <c r="BB1789" i="1"/>
  <c r="BC2040" i="1" l="1"/>
  <c r="BU2039" i="1"/>
  <c r="BD1903" i="1"/>
  <c r="BD1904" i="1" s="1"/>
  <c r="BU1902" i="1"/>
  <c r="BT1789" i="1"/>
  <c r="BB1790" i="1"/>
  <c r="BC2041" i="1" l="1"/>
  <c r="BU2040" i="1"/>
  <c r="BD1905" i="1"/>
  <c r="BD1906" i="1" s="1"/>
  <c r="BU1904" i="1"/>
  <c r="BT1790" i="1"/>
  <c r="BB1791" i="1"/>
  <c r="BC2042" i="1" l="1"/>
  <c r="BU2041" i="1"/>
  <c r="BD1907" i="1"/>
  <c r="BU1906" i="1"/>
  <c r="BT1791" i="1"/>
  <c r="BB1792" i="1"/>
  <c r="BC2043" i="1" l="1"/>
  <c r="BC2044" i="1" s="1"/>
  <c r="BC2045" i="1" s="1"/>
  <c r="BC2046" i="1" s="1"/>
  <c r="BC2047" i="1" s="1"/>
  <c r="BC2048" i="1" s="1"/>
  <c r="BU2042" i="1"/>
  <c r="BD1908" i="1"/>
  <c r="BD1909" i="1" s="1"/>
  <c r="BU1907" i="1"/>
  <c r="BT1792" i="1"/>
  <c r="BB1793" i="1"/>
  <c r="BC2049" i="1" l="1"/>
  <c r="BC2050" i="1" s="1"/>
  <c r="BC2051" i="1" s="1"/>
  <c r="BU2048" i="1"/>
  <c r="BD1910" i="1"/>
  <c r="BU1909" i="1"/>
  <c r="BT1793" i="1"/>
  <c r="BB1794" i="1"/>
  <c r="BU2051" i="1" l="1"/>
  <c r="BC2052" i="1"/>
  <c r="BD1911" i="1"/>
  <c r="BD1912" i="1" s="1"/>
  <c r="BU1910" i="1"/>
  <c r="BT1794" i="1"/>
  <c r="BB1795" i="1"/>
  <c r="BC2053" i="1" l="1"/>
  <c r="BC2054" i="1" s="1"/>
  <c r="BU2052" i="1"/>
  <c r="BD1913" i="1"/>
  <c r="BD1914" i="1" s="1"/>
  <c r="BU1912" i="1"/>
  <c r="BT1795" i="1"/>
  <c r="BB1796" i="1"/>
  <c r="BU2054" i="1" l="1"/>
  <c r="BC2055" i="1"/>
  <c r="BD1915" i="1"/>
  <c r="BU1914" i="1"/>
  <c r="BT1796" i="1"/>
  <c r="BB1797" i="1"/>
  <c r="BC2056" i="1" l="1"/>
  <c r="BC2057" i="1" s="1"/>
  <c r="BU2055" i="1"/>
  <c r="BU1915" i="1"/>
  <c r="BD1916" i="1"/>
  <c r="BT1797" i="1"/>
  <c r="BB1798" i="1"/>
  <c r="BC2058" i="1" l="1"/>
  <c r="BU2057" i="1"/>
  <c r="BD1917" i="1"/>
  <c r="BD1918" i="1" s="1"/>
  <c r="BU1916" i="1"/>
  <c r="BT1798" i="1"/>
  <c r="BB1799" i="1"/>
  <c r="BC2059" i="1" l="1"/>
  <c r="BC2060" i="1" s="1"/>
  <c r="BU2058" i="1"/>
  <c r="BD1919" i="1"/>
  <c r="BU1918" i="1"/>
  <c r="BT1799" i="1"/>
  <c r="BB1800" i="1"/>
  <c r="BC2061" i="1" l="1"/>
  <c r="BU2060" i="1"/>
  <c r="BD1920" i="1"/>
  <c r="BD1921" i="1" s="1"/>
  <c r="BU1919" i="1"/>
  <c r="BT1800" i="1"/>
  <c r="BB1801" i="1"/>
  <c r="BC2062" i="1" l="1"/>
  <c r="BC2063" i="1" s="1"/>
  <c r="BC2064" i="1" s="1"/>
  <c r="BC2065" i="1" s="1"/>
  <c r="BU2061" i="1"/>
  <c r="BD1922" i="1"/>
  <c r="BU1921" i="1"/>
  <c r="BT1801" i="1"/>
  <c r="BB1802" i="1"/>
  <c r="BU2065" i="1" l="1"/>
  <c r="BC2066" i="1"/>
  <c r="BC2067" i="1" s="1"/>
  <c r="BC2068" i="1" s="1"/>
  <c r="BD1923" i="1"/>
  <c r="BD1924" i="1" s="1"/>
  <c r="BD1925" i="1" s="1"/>
  <c r="BU1922" i="1"/>
  <c r="BT1802" i="1"/>
  <c r="BB1803" i="1"/>
  <c r="BU2068" i="1" l="1"/>
  <c r="BC2069" i="1"/>
  <c r="BC2070" i="1" s="1"/>
  <c r="BD1926" i="1"/>
  <c r="BU1925" i="1"/>
  <c r="BT1803" i="1"/>
  <c r="BB1804" i="1"/>
  <c r="BC2071" i="1" l="1"/>
  <c r="BC2072" i="1" s="1"/>
  <c r="BC2073" i="1" s="1"/>
  <c r="BU2070" i="1"/>
  <c r="BD1927" i="1"/>
  <c r="BD1928" i="1" s="1"/>
  <c r="BD1929" i="1" s="1"/>
  <c r="BU1926" i="1"/>
  <c r="BT1804" i="1"/>
  <c r="BB1805" i="1"/>
  <c r="BU2073" i="1" l="1"/>
  <c r="BC2074" i="1"/>
  <c r="BD1930" i="1"/>
  <c r="BD1931" i="1" s="1"/>
  <c r="BD1932" i="1" s="1"/>
  <c r="BD1933" i="1" s="1"/>
  <c r="BD1934" i="1" s="1"/>
  <c r="BD1935" i="1" s="1"/>
  <c r="BD1936" i="1" s="1"/>
  <c r="BU1929" i="1"/>
  <c r="BT1805" i="1"/>
  <c r="BB1806" i="1"/>
  <c r="BU2074" i="1" l="1"/>
  <c r="BC2075" i="1"/>
  <c r="BC2076" i="1" s="1"/>
  <c r="BD1937" i="1"/>
  <c r="BD1938" i="1" s="1"/>
  <c r="BU1936" i="1"/>
  <c r="BT1806" i="1"/>
  <c r="BB1807" i="1"/>
  <c r="BC2077" i="1" l="1"/>
  <c r="BC2078" i="1" s="1"/>
  <c r="BU2076" i="1"/>
  <c r="BD1939" i="1"/>
  <c r="BU1938" i="1"/>
  <c r="BT1807" i="1"/>
  <c r="BB1808" i="1"/>
  <c r="BC2079" i="1" l="1"/>
  <c r="BU2078" i="1"/>
  <c r="BD1940" i="1"/>
  <c r="BU1939" i="1"/>
  <c r="BT1808" i="1"/>
  <c r="BB1809" i="1"/>
  <c r="BU2079" i="1" l="1"/>
  <c r="BC2080" i="1"/>
  <c r="BU1940" i="1"/>
  <c r="BD1941" i="1"/>
  <c r="BT1809" i="1"/>
  <c r="BB1810" i="1"/>
  <c r="BC2081" i="1" l="1"/>
  <c r="BU2080" i="1"/>
  <c r="BD1942" i="1"/>
  <c r="BD1943" i="1" s="1"/>
  <c r="BU1941" i="1"/>
  <c r="BT1810" i="1"/>
  <c r="BB1811" i="1"/>
  <c r="BC2082" i="1" l="1"/>
  <c r="BC2083" i="1" s="1"/>
  <c r="BU2081" i="1"/>
  <c r="BD1944" i="1"/>
  <c r="BU1943" i="1"/>
  <c r="BT1811" i="1"/>
  <c r="BB1812" i="1"/>
  <c r="BC2084" i="1" l="1"/>
  <c r="BU2083" i="1"/>
  <c r="BD1945" i="1"/>
  <c r="BD1946" i="1" s="1"/>
  <c r="BD1947" i="1" s="1"/>
  <c r="BU1944" i="1"/>
  <c r="BT1812" i="1"/>
  <c r="BB1813" i="1"/>
  <c r="BC2085" i="1" l="1"/>
  <c r="BC2086" i="1" s="1"/>
  <c r="BU2084" i="1"/>
  <c r="BD1948" i="1"/>
  <c r="BD1949" i="1" s="1"/>
  <c r="BU1947" i="1"/>
  <c r="BT1813" i="1"/>
  <c r="BB1814" i="1"/>
  <c r="BU2086" i="1" l="1"/>
  <c r="BC2087" i="1"/>
  <c r="BD1950" i="1"/>
  <c r="BU1949" i="1"/>
  <c r="BT1814" i="1"/>
  <c r="BB1815" i="1"/>
  <c r="BC2088" i="1" l="1"/>
  <c r="BC2089" i="1" s="1"/>
  <c r="BC2090" i="1" s="1"/>
  <c r="BU2087" i="1"/>
  <c r="BU1950" i="1"/>
  <c r="BD1951" i="1"/>
  <c r="BT1815" i="1"/>
  <c r="BB1816" i="1"/>
  <c r="BC2091" i="1" l="1"/>
  <c r="BU2090" i="1"/>
  <c r="BU1951" i="1"/>
  <c r="BD1952" i="1"/>
  <c r="BD1953" i="1" s="1"/>
  <c r="BD1954" i="1" s="1"/>
  <c r="BT1816" i="1"/>
  <c r="BB1817" i="1"/>
  <c r="BU2091" i="1" l="1"/>
  <c r="BC2092" i="1"/>
  <c r="BD1955" i="1"/>
  <c r="BD1956" i="1" s="1"/>
  <c r="BD1957" i="1" s="1"/>
  <c r="BU1954" i="1"/>
  <c r="BT1817" i="1"/>
  <c r="BB1818" i="1"/>
  <c r="BC2093" i="1" l="1"/>
  <c r="BC2094" i="1" s="1"/>
  <c r="BC2095" i="1" s="1"/>
  <c r="BU2092" i="1"/>
  <c r="BU1957" i="1"/>
  <c r="BD1958" i="1"/>
  <c r="BT1818" i="1"/>
  <c r="BB1819" i="1"/>
  <c r="BC2096" i="1" l="1"/>
  <c r="BU2095" i="1"/>
  <c r="BD1959" i="1"/>
  <c r="BU1958" i="1"/>
  <c r="BT1819" i="1"/>
  <c r="BB1820" i="1"/>
  <c r="BC2097" i="1" l="1"/>
  <c r="BU2096" i="1"/>
  <c r="BD1960" i="1"/>
  <c r="BU1959" i="1"/>
  <c r="BT1820" i="1"/>
  <c r="BB1821" i="1"/>
  <c r="BC2098" i="1" l="1"/>
  <c r="BC2099" i="1" s="1"/>
  <c r="BU2097" i="1"/>
  <c r="BU1960" i="1"/>
  <c r="BD1961" i="1"/>
  <c r="BT1821" i="1"/>
  <c r="BB1822" i="1"/>
  <c r="BU2099" i="1" l="1"/>
  <c r="BC2100" i="1"/>
  <c r="BD1962" i="1"/>
  <c r="BD1963" i="1" s="1"/>
  <c r="BU1961" i="1"/>
  <c r="BT1822" i="1"/>
  <c r="BB1823" i="1"/>
  <c r="BC2101" i="1" l="1"/>
  <c r="BC2102" i="1" s="1"/>
  <c r="BC2103" i="1" s="1"/>
  <c r="BU2100" i="1"/>
  <c r="BD1964" i="1"/>
  <c r="BU1963" i="1"/>
  <c r="BT1823" i="1"/>
  <c r="BB1824" i="1"/>
  <c r="BC2104" i="1" l="1"/>
  <c r="BC2105" i="1" s="1"/>
  <c r="BC2106" i="1" s="1"/>
  <c r="BC2107" i="1" s="1"/>
  <c r="BU2103" i="1"/>
  <c r="BD1965" i="1"/>
  <c r="BU1964" i="1"/>
  <c r="BT1824" i="1"/>
  <c r="BB1825" i="1"/>
  <c r="BU2107" i="1" l="1"/>
  <c r="BC2108" i="1"/>
  <c r="BC2109" i="1" s="1"/>
  <c r="BC2110" i="1" s="1"/>
  <c r="BC2111" i="1" s="1"/>
  <c r="BC2112" i="1" s="1"/>
  <c r="BC2113" i="1" s="1"/>
  <c r="BC2114" i="1" s="1"/>
  <c r="BC2115" i="1" s="1"/>
  <c r="BC2116" i="1" s="1"/>
  <c r="BD1966" i="1"/>
  <c r="BD1967" i="1" s="1"/>
  <c r="BU1965" i="1"/>
  <c r="BT1825" i="1"/>
  <c r="BB1826" i="1"/>
  <c r="BC2117" i="1" l="1"/>
  <c r="BU2116" i="1"/>
  <c r="BD1968" i="1"/>
  <c r="BU1967" i="1"/>
  <c r="BT1826" i="1"/>
  <c r="BB1827" i="1"/>
  <c r="BC2118" i="1" l="1"/>
  <c r="BC2119" i="1" s="1"/>
  <c r="BU2117" i="1"/>
  <c r="BD1969" i="1"/>
  <c r="BD1970" i="1" s="1"/>
  <c r="BU1968" i="1"/>
  <c r="BT1827" i="1"/>
  <c r="BB1828" i="1"/>
  <c r="BU2119" i="1" l="1"/>
  <c r="BC2120" i="1"/>
  <c r="BC2121" i="1" s="1"/>
  <c r="BD1971" i="1"/>
  <c r="BD1972" i="1" s="1"/>
  <c r="BD1973" i="1" s="1"/>
  <c r="BU1970" i="1"/>
  <c r="BT1828" i="1"/>
  <c r="BB1829" i="1"/>
  <c r="BC2122" i="1" l="1"/>
  <c r="BU2121" i="1"/>
  <c r="BD1974" i="1"/>
  <c r="BD1975" i="1" s="1"/>
  <c r="BD1976" i="1" s="1"/>
  <c r="BD1977" i="1" s="1"/>
  <c r="BD1978" i="1" s="1"/>
  <c r="BD1979" i="1" s="1"/>
  <c r="BD1980" i="1" s="1"/>
  <c r="BD1981" i="1" s="1"/>
  <c r="BD1982" i="1" s="1"/>
  <c r="BU1973" i="1"/>
  <c r="BT1829" i="1"/>
  <c r="BB1830" i="1"/>
  <c r="BU2122" i="1" l="1"/>
  <c r="BC2123" i="1"/>
  <c r="BU1982" i="1"/>
  <c r="BD1983" i="1"/>
  <c r="BD1984" i="1" s="1"/>
  <c r="BT1830" i="1"/>
  <c r="BB1831" i="1"/>
  <c r="BC2124" i="1" l="1"/>
  <c r="BU2123" i="1"/>
  <c r="BD1985" i="1"/>
  <c r="BU1984" i="1"/>
  <c r="BT1831" i="1"/>
  <c r="BB1832" i="1"/>
  <c r="BC2125" i="1" l="1"/>
  <c r="BU2124" i="1"/>
  <c r="BU1985" i="1"/>
  <c r="BD1986" i="1"/>
  <c r="BT1832" i="1"/>
  <c r="BB1833" i="1"/>
  <c r="BC2126" i="1" l="1"/>
  <c r="BU2125" i="1"/>
  <c r="BD1987" i="1"/>
  <c r="BU1986" i="1"/>
  <c r="BT1833" i="1"/>
  <c r="BB1834" i="1"/>
  <c r="BC2127" i="1" l="1"/>
  <c r="BU2126" i="1"/>
  <c r="BD1988" i="1"/>
  <c r="BU1987" i="1"/>
  <c r="BT1834" i="1"/>
  <c r="BB1835" i="1"/>
  <c r="BC2128" i="1" l="1"/>
  <c r="BU2127" i="1"/>
  <c r="BU1988" i="1"/>
  <c r="BD1989" i="1"/>
  <c r="BD1990" i="1" s="1"/>
  <c r="BD1991" i="1" s="1"/>
  <c r="BD1992" i="1" s="1"/>
  <c r="BD1993" i="1" s="1"/>
  <c r="BD1994" i="1" s="1"/>
  <c r="BD1995" i="1" s="1"/>
  <c r="BD1996" i="1" s="1"/>
  <c r="BD1997" i="1" s="1"/>
  <c r="BT1835" i="1"/>
  <c r="BB1836" i="1"/>
  <c r="BC2129" i="1" l="1"/>
  <c r="BC2130" i="1" s="1"/>
  <c r="BC2131" i="1" s="1"/>
  <c r="BU2128" i="1"/>
  <c r="BD1998" i="1"/>
  <c r="BD1999" i="1" s="1"/>
  <c r="BU1997" i="1"/>
  <c r="BT1836" i="1"/>
  <c r="BB1837" i="1"/>
  <c r="BC2132" i="1" l="1"/>
  <c r="BC2133" i="1" s="1"/>
  <c r="BU2131" i="1"/>
  <c r="BU1999" i="1"/>
  <c r="BD2000" i="1"/>
  <c r="BT1837" i="1"/>
  <c r="BB1838" i="1"/>
  <c r="BU2133" i="1" l="1"/>
  <c r="BC2134" i="1"/>
  <c r="BD2001" i="1"/>
  <c r="BU2000" i="1"/>
  <c r="BT1838" i="1"/>
  <c r="BB1839" i="1"/>
  <c r="BC2135" i="1" l="1"/>
  <c r="BU2134" i="1"/>
  <c r="BD2002" i="1"/>
  <c r="BU2001" i="1"/>
  <c r="BT1839" i="1"/>
  <c r="BB1840" i="1"/>
  <c r="BC2136" i="1" l="1"/>
  <c r="BU2135" i="1"/>
  <c r="BU2002" i="1"/>
  <c r="BD2003" i="1"/>
  <c r="BT1840" i="1"/>
  <c r="BB1841" i="1"/>
  <c r="BU2136" i="1" l="1"/>
  <c r="BC2137" i="1"/>
  <c r="BD2004" i="1"/>
  <c r="BU2003" i="1"/>
  <c r="BT1841" i="1"/>
  <c r="BB1842" i="1"/>
  <c r="BC2138" i="1" l="1"/>
  <c r="BU2137" i="1"/>
  <c r="BU2004" i="1"/>
  <c r="BD2005" i="1"/>
  <c r="BT1842" i="1"/>
  <c r="BB1843" i="1"/>
  <c r="BU2138" i="1" l="1"/>
  <c r="BC2139" i="1"/>
  <c r="BU2005" i="1"/>
  <c r="BD2006" i="1"/>
  <c r="BD2007" i="1" s="1"/>
  <c r="BT1843" i="1"/>
  <c r="BB1844" i="1"/>
  <c r="BU2139" i="1" l="1"/>
  <c r="BC2140" i="1"/>
  <c r="BU2007" i="1"/>
  <c r="BD2008" i="1"/>
  <c r="BD2009" i="1" s="1"/>
  <c r="BT1844" i="1"/>
  <c r="BB1845" i="1"/>
  <c r="BC2141" i="1" l="1"/>
  <c r="BU2140" i="1"/>
  <c r="BU2009" i="1"/>
  <c r="BD2010" i="1"/>
  <c r="BD2011" i="1" s="1"/>
  <c r="BD2012" i="1" s="1"/>
  <c r="BT1845" i="1"/>
  <c r="BB1846" i="1"/>
  <c r="BU2141" i="1" l="1"/>
  <c r="BC2142" i="1"/>
  <c r="BC2143" i="1" s="1"/>
  <c r="BD2013" i="1"/>
  <c r="BT1846" i="1"/>
  <c r="BB1847" i="1"/>
  <c r="BC2144" i="1" l="1"/>
  <c r="BU2143" i="1"/>
  <c r="BU2013" i="1"/>
  <c r="BD2014" i="1"/>
  <c r="BD2015" i="1" s="1"/>
  <c r="BD2016" i="1" s="1"/>
  <c r="BD2017" i="1" s="1"/>
  <c r="BD2018" i="1" s="1"/>
  <c r="BD2019" i="1" s="1"/>
  <c r="BD2020" i="1" s="1"/>
  <c r="BD2021" i="1" s="1"/>
  <c r="BD2022" i="1" s="1"/>
  <c r="BT1847" i="1"/>
  <c r="BB1848" i="1"/>
  <c r="BU2144" i="1" l="1"/>
  <c r="BC2145" i="1"/>
  <c r="BD2023" i="1"/>
  <c r="BD2024" i="1" s="1"/>
  <c r="BU2022" i="1"/>
  <c r="BT1848" i="1"/>
  <c r="BB1849" i="1"/>
  <c r="BU2145" i="1" l="1"/>
  <c r="BC2146" i="1"/>
  <c r="BD2025" i="1"/>
  <c r="BD2026" i="1" s="1"/>
  <c r="BU2024" i="1"/>
  <c r="BT1849" i="1"/>
  <c r="BB1850" i="1"/>
  <c r="BU2146" i="1" l="1"/>
  <c r="BC2147" i="1"/>
  <c r="BD2027" i="1"/>
  <c r="BU2026" i="1"/>
  <c r="BT1850" i="1"/>
  <c r="BB1851" i="1"/>
  <c r="BC2148" i="1" l="1"/>
  <c r="BU2147" i="1"/>
  <c r="BD2028" i="1"/>
  <c r="BD2029" i="1" s="1"/>
  <c r="BU2027" i="1"/>
  <c r="BT1851" i="1"/>
  <c r="BB1852" i="1"/>
  <c r="BU2148" i="1" l="1"/>
  <c r="BC2149" i="1"/>
  <c r="BC2150" i="1" s="1"/>
  <c r="BC2151" i="1" s="1"/>
  <c r="BD2030" i="1"/>
  <c r="BD2031" i="1" s="1"/>
  <c r="BU2029" i="1"/>
  <c r="BT1852" i="1"/>
  <c r="BB1853" i="1"/>
  <c r="BC2152" i="1" l="1"/>
  <c r="BC2153" i="1" s="1"/>
  <c r="BC2154" i="1" s="1"/>
  <c r="BU2151" i="1"/>
  <c r="BU2031" i="1"/>
  <c r="BD2032" i="1"/>
  <c r="BT1853" i="1"/>
  <c r="BB1854" i="1"/>
  <c r="BC2155" i="1" l="1"/>
  <c r="BU2154" i="1"/>
  <c r="BU2032" i="1"/>
  <c r="BD2033" i="1"/>
  <c r="BD2034" i="1" s="1"/>
  <c r="BT1854" i="1"/>
  <c r="BB1855" i="1"/>
  <c r="BC2156" i="1" l="1"/>
  <c r="BC2157" i="1" s="1"/>
  <c r="BU2155" i="1"/>
  <c r="BU2034" i="1"/>
  <c r="BD2035" i="1"/>
  <c r="BT1855" i="1"/>
  <c r="BB1856" i="1"/>
  <c r="BC2158" i="1" l="1"/>
  <c r="BC2159" i="1" s="1"/>
  <c r="BU2157" i="1"/>
  <c r="BU2035" i="1"/>
  <c r="BD2036" i="1"/>
  <c r="BT1856" i="1"/>
  <c r="BB1857" i="1"/>
  <c r="BC2160" i="1" l="1"/>
  <c r="BC2161" i="1" s="1"/>
  <c r="BC2162" i="1" s="1"/>
  <c r="BU2159" i="1"/>
  <c r="BU2036" i="1"/>
  <c r="BD2037" i="1"/>
  <c r="BT1857" i="1"/>
  <c r="BB1858" i="1"/>
  <c r="BU2162" i="1" l="1"/>
  <c r="BC2163" i="1"/>
  <c r="BD2038" i="1"/>
  <c r="BD2039" i="1" s="1"/>
  <c r="BD2040" i="1" s="1"/>
  <c r="BD2041" i="1" s="1"/>
  <c r="BD2042" i="1" s="1"/>
  <c r="BD2043" i="1" s="1"/>
  <c r="BU2037" i="1"/>
  <c r="BT1858" i="1"/>
  <c r="BB1859" i="1"/>
  <c r="BU2163" i="1" l="1"/>
  <c r="BC2164" i="1"/>
  <c r="BC2165" i="1" s="1"/>
  <c r="BU2043" i="1"/>
  <c r="BD2044" i="1"/>
  <c r="BT1859" i="1"/>
  <c r="BB1860" i="1"/>
  <c r="BU2165" i="1" l="1"/>
  <c r="BC2166" i="1"/>
  <c r="BC2167" i="1" s="1"/>
  <c r="BD2045" i="1"/>
  <c r="BU2044" i="1"/>
  <c r="BT1860" i="1"/>
  <c r="BB1861" i="1"/>
  <c r="BC2168" i="1" l="1"/>
  <c r="BC2169" i="1" s="1"/>
  <c r="BC2170" i="1" s="1"/>
  <c r="BC2171" i="1" s="1"/>
  <c r="BU2167" i="1"/>
  <c r="BU2045" i="1"/>
  <c r="BD2046" i="1"/>
  <c r="BT1861" i="1"/>
  <c r="BB1862" i="1"/>
  <c r="BU2171" i="1" l="1"/>
  <c r="BC2172" i="1"/>
  <c r="BC2173" i="1" s="1"/>
  <c r="BU2046" i="1"/>
  <c r="BD2047" i="1"/>
  <c r="BT1862" i="1"/>
  <c r="BB1863" i="1"/>
  <c r="BU2173" i="1" l="1"/>
  <c r="BC2174" i="1"/>
  <c r="BD2048" i="1"/>
  <c r="BD2049" i="1" s="1"/>
  <c r="BU2047" i="1"/>
  <c r="BT1863" i="1"/>
  <c r="BB1864" i="1"/>
  <c r="BC2175" i="1" l="1"/>
  <c r="BC2176" i="1" s="1"/>
  <c r="BC2177" i="1" s="1"/>
  <c r="BC2178" i="1" s="1"/>
  <c r="BC2179" i="1" s="1"/>
  <c r="BU2174" i="1"/>
  <c r="BU2049" i="1"/>
  <c r="BD2050" i="1"/>
  <c r="BT1864" i="1"/>
  <c r="BB1865" i="1"/>
  <c r="BC2180" i="1" l="1"/>
  <c r="BU2179" i="1"/>
  <c r="BD2051" i="1"/>
  <c r="BD2052" i="1" s="1"/>
  <c r="BD2053" i="1" s="1"/>
  <c r="BU2050" i="1"/>
  <c r="BT1865" i="1"/>
  <c r="BB1866" i="1"/>
  <c r="BC2181" i="1" l="1"/>
  <c r="BC2182" i="1" s="1"/>
  <c r="BU2180" i="1"/>
  <c r="BD2054" i="1"/>
  <c r="BD2055" i="1" s="1"/>
  <c r="BD2056" i="1" s="1"/>
  <c r="BU2053" i="1"/>
  <c r="BT1866" i="1"/>
  <c r="BB1867" i="1"/>
  <c r="BC2183" i="1" l="1"/>
  <c r="BU2182" i="1"/>
  <c r="BU2056" i="1"/>
  <c r="BD2057" i="1"/>
  <c r="BD2058" i="1" s="1"/>
  <c r="BD2059" i="1" s="1"/>
  <c r="BT1867" i="1"/>
  <c r="BB1868" i="1"/>
  <c r="BC2184" i="1" l="1"/>
  <c r="BC2185" i="1" s="1"/>
  <c r="BU2183" i="1"/>
  <c r="BD2060" i="1"/>
  <c r="BD2061" i="1" s="1"/>
  <c r="BD2062" i="1" s="1"/>
  <c r="BU2059" i="1"/>
  <c r="BT1868" i="1"/>
  <c r="BB1869" i="1"/>
  <c r="BU2185" i="1" l="1"/>
  <c r="BC2186" i="1"/>
  <c r="BD2063" i="1"/>
  <c r="BU2062" i="1"/>
  <c r="BT1869" i="1"/>
  <c r="BB1870" i="1"/>
  <c r="BC2187" i="1" l="1"/>
  <c r="BU2186" i="1"/>
  <c r="BD2064" i="1"/>
  <c r="BU2063" i="1"/>
  <c r="BT1870" i="1"/>
  <c r="BB1871" i="1"/>
  <c r="BU2187" i="1" l="1"/>
  <c r="BC2188" i="1"/>
  <c r="BU2064" i="1"/>
  <c r="BD2065" i="1"/>
  <c r="BD2066" i="1" s="1"/>
  <c r="BT1871" i="1"/>
  <c r="BB1872" i="1"/>
  <c r="BU2188" i="1" l="1"/>
  <c r="BC2189" i="1"/>
  <c r="BC2190" i="1" s="1"/>
  <c r="BU2066" i="1"/>
  <c r="BD2067" i="1"/>
  <c r="BT1872" i="1"/>
  <c r="BB1873" i="1"/>
  <c r="BU2190" i="1" l="1"/>
  <c r="BC2191" i="1"/>
  <c r="BC2192" i="1" s="1"/>
  <c r="BC2193" i="1" s="1"/>
  <c r="BC2194" i="1" s="1"/>
  <c r="BU2067" i="1"/>
  <c r="BD2068" i="1"/>
  <c r="BD2069" i="1" s="1"/>
  <c r="BT1873" i="1"/>
  <c r="BB1874" i="1"/>
  <c r="BC2195" i="1" l="1"/>
  <c r="BC2196" i="1" s="1"/>
  <c r="BU2194" i="1"/>
  <c r="BU2069" i="1"/>
  <c r="BD2070" i="1"/>
  <c r="BD2071" i="1" s="1"/>
  <c r="BT1874" i="1"/>
  <c r="BB1875" i="1"/>
  <c r="BU2196" i="1" l="1"/>
  <c r="BC2197" i="1"/>
  <c r="BC2198" i="1" s="1"/>
  <c r="BD2072" i="1"/>
  <c r="BU2071" i="1"/>
  <c r="BT1875" i="1"/>
  <c r="BB1876" i="1"/>
  <c r="BC2199" i="1" l="1"/>
  <c r="BC2200" i="1" s="1"/>
  <c r="BC2201" i="1" s="1"/>
  <c r="BU2198" i="1"/>
  <c r="BD2073" i="1"/>
  <c r="BD2074" i="1" s="1"/>
  <c r="BD2075" i="1" s="1"/>
  <c r="BU2072" i="1"/>
  <c r="BT1876" i="1"/>
  <c r="BB1877" i="1"/>
  <c r="BC2202" i="1" l="1"/>
  <c r="BC2203" i="1" s="1"/>
  <c r="BC2204" i="1" s="1"/>
  <c r="BC2205" i="1" s="1"/>
  <c r="BU2201" i="1"/>
  <c r="BD2076" i="1"/>
  <c r="BD2077" i="1" s="1"/>
  <c r="BU2075" i="1"/>
  <c r="BT1877" i="1"/>
  <c r="BB1878" i="1"/>
  <c r="BC2206" i="1" l="1"/>
  <c r="BC2207" i="1" s="1"/>
  <c r="BC2208" i="1" s="1"/>
  <c r="BC2209" i="1" s="1"/>
  <c r="BU2205" i="1"/>
  <c r="BU2077" i="1"/>
  <c r="BD2078" i="1"/>
  <c r="BD2079" i="1" s="1"/>
  <c r="BD2080" i="1" s="1"/>
  <c r="BD2081" i="1" s="1"/>
  <c r="BD2082" i="1" s="1"/>
  <c r="BT1878" i="1"/>
  <c r="BB1879" i="1"/>
  <c r="BC2210" i="1" l="1"/>
  <c r="BU2209" i="1"/>
  <c r="BD2083" i="1"/>
  <c r="BD2084" i="1" s="1"/>
  <c r="BD2085" i="1" s="1"/>
  <c r="BU2082" i="1"/>
  <c r="BT1879" i="1"/>
  <c r="BB1880" i="1"/>
  <c r="BU2210" i="1" l="1"/>
  <c r="BC2211" i="1"/>
  <c r="BD2086" i="1"/>
  <c r="BD2087" i="1" s="1"/>
  <c r="BD2088" i="1" s="1"/>
  <c r="BU2085" i="1"/>
  <c r="BT1880" i="1"/>
  <c r="BB1881" i="1"/>
  <c r="BC2212" i="1" l="1"/>
  <c r="BC2213" i="1" s="1"/>
  <c r="BC2214" i="1" s="1"/>
  <c r="BC2215" i="1" s="1"/>
  <c r="BU2211" i="1"/>
  <c r="BD2089" i="1"/>
  <c r="BU2088" i="1"/>
  <c r="BT1881" i="1"/>
  <c r="BB1882" i="1"/>
  <c r="BC2216" i="1" l="1"/>
  <c r="BU2215" i="1"/>
  <c r="BU2089" i="1"/>
  <c r="BD2090" i="1"/>
  <c r="BD2091" i="1" s="1"/>
  <c r="BD2092" i="1" s="1"/>
  <c r="BD2093" i="1" s="1"/>
  <c r="BT1882" i="1"/>
  <c r="BB1883" i="1"/>
  <c r="BC2217" i="1" l="1"/>
  <c r="BU2216" i="1"/>
  <c r="BU2093" i="1"/>
  <c r="BD2094" i="1"/>
  <c r="BT1883" i="1"/>
  <c r="BB1884" i="1"/>
  <c r="BU2217" i="1" l="1"/>
  <c r="BC2218" i="1"/>
  <c r="BC2219" i="1" s="1"/>
  <c r="BD2095" i="1"/>
  <c r="BD2096" i="1" s="1"/>
  <c r="BD2097" i="1" s="1"/>
  <c r="BD2098" i="1" s="1"/>
  <c r="BU2094" i="1"/>
  <c r="BT1884" i="1"/>
  <c r="BB1885" i="1"/>
  <c r="BU2219" i="1" l="1"/>
  <c r="BC2220" i="1"/>
  <c r="BU2098" i="1"/>
  <c r="BD2099" i="1"/>
  <c r="BD2100" i="1" s="1"/>
  <c r="BD2101" i="1" s="1"/>
  <c r="BT1885" i="1"/>
  <c r="BB1886" i="1"/>
  <c r="BC2221" i="1" l="1"/>
  <c r="BU2220" i="1"/>
  <c r="BD2102" i="1"/>
  <c r="BU2101" i="1"/>
  <c r="BT1886" i="1"/>
  <c r="BB1887" i="1"/>
  <c r="BU2221" i="1" l="1"/>
  <c r="BC2222" i="1"/>
  <c r="BC2223" i="1" s="1"/>
  <c r="BC2224" i="1" s="1"/>
  <c r="BD2103" i="1"/>
  <c r="BD2104" i="1" s="1"/>
  <c r="BU2102" i="1"/>
  <c r="BT1887" i="1"/>
  <c r="BB1888" i="1"/>
  <c r="BC2225" i="1" l="1"/>
  <c r="BC2226" i="1" s="1"/>
  <c r="BU2224" i="1"/>
  <c r="BU2104" i="1"/>
  <c r="BD2105" i="1"/>
  <c r="BT1888" i="1"/>
  <c r="BB1889" i="1"/>
  <c r="BU2226" i="1" l="1"/>
  <c r="BC2227" i="1"/>
  <c r="BD2106" i="1"/>
  <c r="BU2105" i="1"/>
  <c r="BT1889" i="1"/>
  <c r="BB1890" i="1"/>
  <c r="BU2227" i="1" l="1"/>
  <c r="BC2228" i="1"/>
  <c r="BC2229" i="1" s="1"/>
  <c r="BD2107" i="1"/>
  <c r="BD2108" i="1" s="1"/>
  <c r="BU2106" i="1"/>
  <c r="BT1890" i="1"/>
  <c r="BB1891" i="1"/>
  <c r="BC2230" i="1" l="1"/>
  <c r="BC2231" i="1" s="1"/>
  <c r="BU2229" i="1"/>
  <c r="BD2109" i="1"/>
  <c r="BU2108" i="1"/>
  <c r="BT1891" i="1"/>
  <c r="BB1892" i="1"/>
  <c r="BC2232" i="1" l="1"/>
  <c r="BC2233" i="1" s="1"/>
  <c r="BC2234" i="1" s="1"/>
  <c r="BU2231" i="1"/>
  <c r="BD2110" i="1"/>
  <c r="BU2109" i="1"/>
  <c r="BT1892" i="1"/>
  <c r="BB1893" i="1"/>
  <c r="BU2234" i="1" l="1"/>
  <c r="BC2235" i="1"/>
  <c r="BC2236" i="1" s="1"/>
  <c r="BC2237" i="1" s="1"/>
  <c r="BD2111" i="1"/>
  <c r="BU2110" i="1"/>
  <c r="BT1893" i="1"/>
  <c r="BB1894" i="1"/>
  <c r="BU2237" i="1" l="1"/>
  <c r="BC2238" i="1"/>
  <c r="BC2239" i="1" s="1"/>
  <c r="BD2112" i="1"/>
  <c r="BU2111" i="1"/>
  <c r="BT1894" i="1"/>
  <c r="BB1895" i="1"/>
  <c r="BC2240" i="1" l="1"/>
  <c r="BU2112" i="1"/>
  <c r="BD2113" i="1"/>
  <c r="BT1895" i="1"/>
  <c r="BB1896" i="1"/>
  <c r="BC2241" i="1" l="1"/>
  <c r="BD2114" i="1"/>
  <c r="BU2113" i="1"/>
  <c r="BT1896" i="1"/>
  <c r="BB1897" i="1"/>
  <c r="BU2241" i="1" l="1"/>
  <c r="BC2242" i="1"/>
  <c r="BC2243" i="1" s="1"/>
  <c r="BC2244" i="1" s="1"/>
  <c r="BD2115" i="1"/>
  <c r="BU2114" i="1"/>
  <c r="BT1897" i="1"/>
  <c r="BB1898" i="1"/>
  <c r="BU2244" i="1" l="1"/>
  <c r="BC2245" i="1"/>
  <c r="BD2116" i="1"/>
  <c r="BD2117" i="1" s="1"/>
  <c r="BD2118" i="1" s="1"/>
  <c r="BU2115" i="1"/>
  <c r="BT1898" i="1"/>
  <c r="BB1899" i="1"/>
  <c r="BC2246" i="1" l="1"/>
  <c r="BU2245" i="1"/>
  <c r="BU2118" i="1"/>
  <c r="BD2119" i="1"/>
  <c r="BD2120" i="1" s="1"/>
  <c r="BT1899" i="1"/>
  <c r="BB1900" i="1"/>
  <c r="BU2246" i="1" l="1"/>
  <c r="BC2247" i="1"/>
  <c r="BC2248" i="1" s="1"/>
  <c r="BC2249" i="1" s="1"/>
  <c r="BD2121" i="1"/>
  <c r="BD2122" i="1" s="1"/>
  <c r="BD2123" i="1" s="1"/>
  <c r="BD2124" i="1" s="1"/>
  <c r="BD2125" i="1" s="1"/>
  <c r="BD2126" i="1" s="1"/>
  <c r="BD2127" i="1" s="1"/>
  <c r="BD2128" i="1" s="1"/>
  <c r="BD2129" i="1" s="1"/>
  <c r="BU2120" i="1"/>
  <c r="BT1900" i="1"/>
  <c r="BB1901" i="1"/>
  <c r="BU2249" i="1" l="1"/>
  <c r="BC2250" i="1"/>
  <c r="BC2251" i="1" s="1"/>
  <c r="BD2130" i="1"/>
  <c r="BU2129" i="1"/>
  <c r="BT1901" i="1"/>
  <c r="BB1902" i="1"/>
  <c r="BC2252" i="1" l="1"/>
  <c r="BU2251" i="1"/>
  <c r="BU2130" i="1"/>
  <c r="BD2131" i="1"/>
  <c r="BD2132" i="1" s="1"/>
  <c r="BT1902" i="1"/>
  <c r="BB1903" i="1"/>
  <c r="BU2252" i="1" l="1"/>
  <c r="BC2253" i="1"/>
  <c r="BC2254" i="1" s="1"/>
  <c r="BD2133" i="1"/>
  <c r="BD2134" i="1" s="1"/>
  <c r="BD2135" i="1" s="1"/>
  <c r="BD2136" i="1" s="1"/>
  <c r="BD2137" i="1" s="1"/>
  <c r="BD2138" i="1" s="1"/>
  <c r="BD2139" i="1" s="1"/>
  <c r="BD2140" i="1" s="1"/>
  <c r="BD2141" i="1" s="1"/>
  <c r="BD2142" i="1" s="1"/>
  <c r="BU2132" i="1"/>
  <c r="BT1903" i="1"/>
  <c r="BB1904" i="1"/>
  <c r="BC2255" i="1" l="1"/>
  <c r="BC2256" i="1" s="1"/>
  <c r="BU2254" i="1"/>
  <c r="BU2142" i="1"/>
  <c r="BD2143" i="1"/>
  <c r="BD2144" i="1" s="1"/>
  <c r="BD2145" i="1" s="1"/>
  <c r="BD2146" i="1" s="1"/>
  <c r="BD2147" i="1" s="1"/>
  <c r="BD2148" i="1" s="1"/>
  <c r="BD2149" i="1" s="1"/>
  <c r="BT1904" i="1"/>
  <c r="BB1905" i="1"/>
  <c r="BC2257" i="1" l="1"/>
  <c r="BU2256" i="1"/>
  <c r="BD2150" i="1"/>
  <c r="BU2149" i="1"/>
  <c r="BT1905" i="1"/>
  <c r="BB1906" i="1"/>
  <c r="BC2258" i="1" l="1"/>
  <c r="BC2259" i="1" s="1"/>
  <c r="BU2257" i="1"/>
  <c r="BD2151" i="1"/>
  <c r="BD2152" i="1" s="1"/>
  <c r="BU2150" i="1"/>
  <c r="BT1906" i="1"/>
  <c r="BB1907" i="1"/>
  <c r="BU2259" i="1" l="1"/>
  <c r="BC2260" i="1"/>
  <c r="BD2153" i="1"/>
  <c r="BU2152" i="1"/>
  <c r="BT1907" i="1"/>
  <c r="BB1908" i="1"/>
  <c r="BU2260" i="1" l="1"/>
  <c r="BC2261" i="1"/>
  <c r="BC2262" i="1" s="1"/>
  <c r="BD2154" i="1"/>
  <c r="BD2155" i="1" s="1"/>
  <c r="BD2156" i="1" s="1"/>
  <c r="BU2153" i="1"/>
  <c r="BT1908" i="1"/>
  <c r="BB1909" i="1"/>
  <c r="BC2263" i="1" l="1"/>
  <c r="BU2262" i="1"/>
  <c r="BD2157" i="1"/>
  <c r="BD2158" i="1" s="1"/>
  <c r="BU2156" i="1"/>
  <c r="BT1909" i="1"/>
  <c r="BB1910" i="1"/>
  <c r="BC2264" i="1" l="1"/>
  <c r="BC2265" i="1" s="1"/>
  <c r="BC2266" i="1" s="1"/>
  <c r="BU2263" i="1"/>
  <c r="BD2159" i="1"/>
  <c r="BD2160" i="1" s="1"/>
  <c r="BU2158" i="1"/>
  <c r="BT1910" i="1"/>
  <c r="BB1911" i="1"/>
  <c r="BU2266" i="1" l="1"/>
  <c r="BC2267" i="1"/>
  <c r="BC2268" i="1" s="1"/>
  <c r="BD2161" i="1"/>
  <c r="BU2160" i="1"/>
  <c r="BT1911" i="1"/>
  <c r="BB1912" i="1"/>
  <c r="BU2268" i="1" l="1"/>
  <c r="BC2269" i="1"/>
  <c r="BU2161" i="1"/>
  <c r="BD2162" i="1"/>
  <c r="BD2163" i="1" s="1"/>
  <c r="BD2164" i="1" s="1"/>
  <c r="BT1912" i="1"/>
  <c r="BB1913" i="1"/>
  <c r="BC2270" i="1" l="1"/>
  <c r="BC2271" i="1" s="1"/>
  <c r="BU2269" i="1"/>
  <c r="BU2164" i="1"/>
  <c r="BD2165" i="1"/>
  <c r="BD2166" i="1" s="1"/>
  <c r="BT1913" i="1"/>
  <c r="BB1914" i="1"/>
  <c r="BU2271" i="1" l="1"/>
  <c r="BC2272" i="1"/>
  <c r="BC2273" i="1" s="1"/>
  <c r="BC2274" i="1" s="1"/>
  <c r="BC2275" i="1" s="1"/>
  <c r="BD2167" i="1"/>
  <c r="BD2168" i="1" s="1"/>
  <c r="BU2166" i="1"/>
  <c r="BT1914" i="1"/>
  <c r="BB1915" i="1"/>
  <c r="BU2275" i="1" l="1"/>
  <c r="BC2276" i="1"/>
  <c r="BC2277" i="1" s="1"/>
  <c r="BC2278" i="1" s="1"/>
  <c r="BC2279" i="1" s="1"/>
  <c r="BC2280" i="1" s="1"/>
  <c r="BU2168" i="1"/>
  <c r="BD2169" i="1"/>
  <c r="BT1915" i="1"/>
  <c r="BB1916" i="1"/>
  <c r="BU2280" i="1" l="1"/>
  <c r="BC2281" i="1"/>
  <c r="BD2170" i="1"/>
  <c r="BU2169" i="1"/>
  <c r="BT1916" i="1"/>
  <c r="BB1917" i="1"/>
  <c r="BU2281" i="1" l="1"/>
  <c r="BC2282" i="1"/>
  <c r="BU2170" i="1"/>
  <c r="BD2171" i="1"/>
  <c r="BD2172" i="1" s="1"/>
  <c r="BT1917" i="1"/>
  <c r="BB1918" i="1"/>
  <c r="BC2283" i="1" l="1"/>
  <c r="BC2284" i="1" s="1"/>
  <c r="BC2285" i="1" s="1"/>
  <c r="BC2286" i="1" s="1"/>
  <c r="BC2287" i="1" s="1"/>
  <c r="BC2288" i="1" s="1"/>
  <c r="BC2289" i="1" s="1"/>
  <c r="BC2290" i="1" s="1"/>
  <c r="BC2291" i="1" s="1"/>
  <c r="BC2292" i="1" s="1"/>
  <c r="BU2282" i="1"/>
  <c r="BD2173" i="1"/>
  <c r="BD2174" i="1" s="1"/>
  <c r="BD2175" i="1" s="1"/>
  <c r="BU2172" i="1"/>
  <c r="BT1918" i="1"/>
  <c r="BB1919" i="1"/>
  <c r="BC2293" i="1" l="1"/>
  <c r="BU2292" i="1"/>
  <c r="BU2175" i="1"/>
  <c r="BD2176" i="1"/>
  <c r="BT1919" i="1"/>
  <c r="BB1920" i="1"/>
  <c r="BC2294" i="1" l="1"/>
  <c r="BU2293" i="1"/>
  <c r="BD2177" i="1"/>
  <c r="BU2176" i="1"/>
  <c r="BT1920" i="1"/>
  <c r="BB1921" i="1"/>
  <c r="BU2294" i="1" l="1"/>
  <c r="BC2295" i="1"/>
  <c r="BC2296" i="1" s="1"/>
  <c r="BU2177" i="1"/>
  <c r="BD2178" i="1"/>
  <c r="BT1921" i="1"/>
  <c r="BB1922" i="1"/>
  <c r="BC2297" i="1" l="1"/>
  <c r="BC2298" i="1" s="1"/>
  <c r="BC2299" i="1" s="1"/>
  <c r="BU2296" i="1"/>
  <c r="BD2179" i="1"/>
  <c r="BD2180" i="1" s="1"/>
  <c r="BD2181" i="1" s="1"/>
  <c r="BU2178" i="1"/>
  <c r="BT1922" i="1"/>
  <c r="BB1923" i="1"/>
  <c r="BU2299" i="1" l="1"/>
  <c r="BC2300" i="1"/>
  <c r="BC2301" i="1" s="1"/>
  <c r="BD2182" i="1"/>
  <c r="BD2183" i="1" s="1"/>
  <c r="BD2184" i="1" s="1"/>
  <c r="BU2181" i="1"/>
  <c r="BT1923" i="1"/>
  <c r="BB1924" i="1"/>
  <c r="BC2302" i="1" l="1"/>
  <c r="BU2301" i="1"/>
  <c r="BD2185" i="1"/>
  <c r="BD2186" i="1" s="1"/>
  <c r="BD2187" i="1" s="1"/>
  <c r="BD2188" i="1" s="1"/>
  <c r="BD2189" i="1" s="1"/>
  <c r="BU2184" i="1"/>
  <c r="BT1924" i="1"/>
  <c r="BB1925" i="1"/>
  <c r="BC2303" i="1" l="1"/>
  <c r="BU2302" i="1"/>
  <c r="BD2190" i="1"/>
  <c r="BD2191" i="1" s="1"/>
  <c r="BD2192" i="1" s="1"/>
  <c r="BD2193" i="1" s="1"/>
  <c r="BU2189" i="1"/>
  <c r="BT1925" i="1"/>
  <c r="BB1926" i="1"/>
  <c r="BC2304" i="1" l="1"/>
  <c r="BC2305" i="1" s="1"/>
  <c r="BU2303" i="1"/>
  <c r="BU2193" i="1"/>
  <c r="BD2194" i="1"/>
  <c r="BD2195" i="1" s="1"/>
  <c r="BT1926" i="1"/>
  <c r="BB1927" i="1"/>
  <c r="BU2305" i="1" l="1"/>
  <c r="BC2306" i="1"/>
  <c r="BC2307" i="1" s="1"/>
  <c r="BC2308" i="1" s="1"/>
  <c r="BD2196" i="1"/>
  <c r="BD2197" i="1" s="1"/>
  <c r="BU2195" i="1"/>
  <c r="BT1927" i="1"/>
  <c r="BB1928" i="1"/>
  <c r="BC2309" i="1" l="1"/>
  <c r="BC2310" i="1" s="1"/>
  <c r="BU2308" i="1"/>
  <c r="BD2198" i="1"/>
  <c r="BD2199" i="1" s="1"/>
  <c r="BU2197" i="1"/>
  <c r="BT1928" i="1"/>
  <c r="BB1929" i="1"/>
  <c r="BC2311" i="1" l="1"/>
  <c r="BU2310" i="1"/>
  <c r="BD2200" i="1"/>
  <c r="BU2199" i="1"/>
  <c r="BT1929" i="1"/>
  <c r="BB1930" i="1"/>
  <c r="BC2312" i="1" l="1"/>
  <c r="BC2313" i="1" s="1"/>
  <c r="BU2311" i="1"/>
  <c r="BU2200" i="1"/>
  <c r="BD2201" i="1"/>
  <c r="BD2202" i="1" s="1"/>
  <c r="BT1930" i="1"/>
  <c r="BB1931" i="1"/>
  <c r="BC2314" i="1" l="1"/>
  <c r="BC2315" i="1" s="1"/>
  <c r="BC2316" i="1" s="1"/>
  <c r="BU2313" i="1"/>
  <c r="BU2202" i="1"/>
  <c r="BD2203" i="1"/>
  <c r="BT1931" i="1"/>
  <c r="BB1932" i="1"/>
  <c r="BU2316" i="1" l="1"/>
  <c r="BC2317" i="1"/>
  <c r="BC2318" i="1" s="1"/>
  <c r="BC2319" i="1" s="1"/>
  <c r="BC2320" i="1" s="1"/>
  <c r="BC2321" i="1" s="1"/>
  <c r="BD2204" i="1"/>
  <c r="BU2203" i="1"/>
  <c r="BT1932" i="1"/>
  <c r="BB1933" i="1"/>
  <c r="BU2321" i="1" l="1"/>
  <c r="BC2322" i="1"/>
  <c r="BC2323" i="1" s="1"/>
  <c r="BD2205" i="1"/>
  <c r="BD2206" i="1" s="1"/>
  <c r="BU2204" i="1"/>
  <c r="BT1933" i="1"/>
  <c r="BB1934" i="1"/>
  <c r="BC2324" i="1" l="1"/>
  <c r="BU2323" i="1"/>
  <c r="BD2207" i="1"/>
  <c r="BU2206" i="1"/>
  <c r="BT1934" i="1"/>
  <c r="BB1935" i="1"/>
  <c r="BC2325" i="1" l="1"/>
  <c r="BC2326" i="1" s="1"/>
  <c r="BU2324" i="1"/>
  <c r="BU2207" i="1"/>
  <c r="BD2208" i="1"/>
  <c r="BT1935" i="1"/>
  <c r="BB1936" i="1"/>
  <c r="BU2326" i="1" l="1"/>
  <c r="BC2327" i="1"/>
  <c r="BD2209" i="1"/>
  <c r="BD2210" i="1" s="1"/>
  <c r="BD2211" i="1" s="1"/>
  <c r="BD2212" i="1" s="1"/>
  <c r="BU2208" i="1"/>
  <c r="BT1936" i="1"/>
  <c r="BB1937" i="1"/>
  <c r="BC2328" i="1" l="1"/>
  <c r="BU2327" i="1"/>
  <c r="BD2213" i="1"/>
  <c r="BU2212" i="1"/>
  <c r="BT1937" i="1"/>
  <c r="BB1938" i="1"/>
  <c r="BC2329" i="1" l="1"/>
  <c r="BU2328" i="1"/>
  <c r="BD2214" i="1"/>
  <c r="BU2213" i="1"/>
  <c r="BT1938" i="1"/>
  <c r="BB1939" i="1"/>
  <c r="BU2329" i="1" l="1"/>
  <c r="BC2330" i="1"/>
  <c r="BC2331" i="1" s="1"/>
  <c r="BD2215" i="1"/>
  <c r="BD2216" i="1" s="1"/>
  <c r="BD2217" i="1" s="1"/>
  <c r="BD2218" i="1" s="1"/>
  <c r="BU2214" i="1"/>
  <c r="BT1939" i="1"/>
  <c r="BB1940" i="1"/>
  <c r="BC2332" i="1" l="1"/>
  <c r="BC2333" i="1" s="1"/>
  <c r="BC2334" i="1" s="1"/>
  <c r="BU2331" i="1"/>
  <c r="BD2219" i="1"/>
  <c r="BD2220" i="1" s="1"/>
  <c r="BD2221" i="1" s="1"/>
  <c r="BD2222" i="1" s="1"/>
  <c r="BU2218" i="1"/>
  <c r="BT1940" i="1"/>
  <c r="BB1941" i="1"/>
  <c r="BC2335" i="1" l="1"/>
  <c r="BC2336" i="1" s="1"/>
  <c r="BU2334" i="1"/>
  <c r="BD2223" i="1"/>
  <c r="BU2222" i="1"/>
  <c r="BT1941" i="1"/>
  <c r="BB1942" i="1"/>
  <c r="BU2336" i="1" l="1"/>
  <c r="BC2337" i="1"/>
  <c r="BD2224" i="1"/>
  <c r="BD2225" i="1" s="1"/>
  <c r="BU2223" i="1"/>
  <c r="BT1942" i="1"/>
  <c r="BB1943" i="1"/>
  <c r="BC2338" i="1" l="1"/>
  <c r="BC2339" i="1" s="1"/>
  <c r="BU2337" i="1"/>
  <c r="BU2225" i="1"/>
  <c r="BD2226" i="1"/>
  <c r="BD2227" i="1" s="1"/>
  <c r="BD2228" i="1" s="1"/>
  <c r="BT1943" i="1"/>
  <c r="BB1944" i="1"/>
  <c r="BC2340" i="1" l="1"/>
  <c r="BU2339" i="1"/>
  <c r="BU2228" i="1"/>
  <c r="BD2229" i="1"/>
  <c r="BD2230" i="1" s="1"/>
  <c r="BT1944" i="1"/>
  <c r="BB1945" i="1"/>
  <c r="BC2341" i="1" l="1"/>
  <c r="BC2342" i="1" s="1"/>
  <c r="BC2343" i="1" s="1"/>
  <c r="BC2344" i="1" s="1"/>
  <c r="BU2340" i="1"/>
  <c r="BD2231" i="1"/>
  <c r="BD2232" i="1" s="1"/>
  <c r="BU2230" i="1"/>
  <c r="BT1945" i="1"/>
  <c r="BB1946" i="1"/>
  <c r="BC2345" i="1" l="1"/>
  <c r="BC2346" i="1" s="1"/>
  <c r="BC2347" i="1" s="1"/>
  <c r="BU2344" i="1"/>
  <c r="BD2233" i="1"/>
  <c r="BU2232" i="1"/>
  <c r="BT1946" i="1"/>
  <c r="BB1947" i="1"/>
  <c r="BU2347" i="1" l="1"/>
  <c r="BC2348" i="1"/>
  <c r="BC2349" i="1" s="1"/>
  <c r="BC2350" i="1" s="1"/>
  <c r="BD2234" i="1"/>
  <c r="BD2235" i="1" s="1"/>
  <c r="BU2233" i="1"/>
  <c r="BT1947" i="1"/>
  <c r="BB1948" i="1"/>
  <c r="BC2351" i="1" l="1"/>
  <c r="BC2352" i="1" s="1"/>
  <c r="BU2350" i="1"/>
  <c r="BD2236" i="1"/>
  <c r="BU2235" i="1"/>
  <c r="BT1948" i="1"/>
  <c r="BB1949" i="1"/>
  <c r="BU2352" i="1" l="1"/>
  <c r="BC2353" i="1"/>
  <c r="BD2237" i="1"/>
  <c r="BD2238" i="1" s="1"/>
  <c r="BU2236" i="1"/>
  <c r="BT1949" i="1"/>
  <c r="BB1950" i="1"/>
  <c r="BC2354" i="1" l="1"/>
  <c r="BC2355" i="1" s="1"/>
  <c r="BU2353" i="1"/>
  <c r="BD2239" i="1"/>
  <c r="BD2240" i="1" s="1"/>
  <c r="BD2241" i="1" s="1"/>
  <c r="BD2242" i="1" s="1"/>
  <c r="BU2238" i="1"/>
  <c r="BT1950" i="1"/>
  <c r="BB1951" i="1"/>
  <c r="BC2356" i="1" l="1"/>
  <c r="BC2357" i="1" s="1"/>
  <c r="BU2355" i="1"/>
  <c r="BD2243" i="1"/>
  <c r="BU2242" i="1"/>
  <c r="BT1951" i="1"/>
  <c r="BB1952" i="1"/>
  <c r="BC2358" i="1" l="1"/>
  <c r="BU2357" i="1"/>
  <c r="BU2243" i="1"/>
  <c r="BD2244" i="1"/>
  <c r="BD2245" i="1" s="1"/>
  <c r="BD2246" i="1" s="1"/>
  <c r="BD2247" i="1" s="1"/>
  <c r="BT1952" i="1"/>
  <c r="BB1953" i="1"/>
  <c r="BU2358" i="1" l="1"/>
  <c r="BC2359" i="1"/>
  <c r="BC2360" i="1" s="1"/>
  <c r="BD2248" i="1"/>
  <c r="BU2247" i="1"/>
  <c r="BT1953" i="1"/>
  <c r="BB1954" i="1"/>
  <c r="BC2361" i="1" l="1"/>
  <c r="BC2362" i="1" s="1"/>
  <c r="BC2363" i="1" s="1"/>
  <c r="BU2360" i="1"/>
  <c r="BU2248" i="1"/>
  <c r="BD2249" i="1"/>
  <c r="BD2250" i="1" s="1"/>
  <c r="BT1954" i="1"/>
  <c r="BB1955" i="1"/>
  <c r="BC2364" i="1" l="1"/>
  <c r="BU2363" i="1"/>
  <c r="BD2251" i="1"/>
  <c r="BD2252" i="1" s="1"/>
  <c r="BD2253" i="1" s="1"/>
  <c r="BU2250" i="1"/>
  <c r="BT1955" i="1"/>
  <c r="BB1956" i="1"/>
  <c r="BC2365" i="1" l="1"/>
  <c r="BU2364" i="1"/>
  <c r="BD2254" i="1"/>
  <c r="BD2255" i="1" s="1"/>
  <c r="BU2253" i="1"/>
  <c r="BT1956" i="1"/>
  <c r="BB1957" i="1"/>
  <c r="BU2365" i="1" l="1"/>
  <c r="BC2366" i="1"/>
  <c r="BC2367" i="1" s="1"/>
  <c r="BD2256" i="1"/>
  <c r="BD2257" i="1" s="1"/>
  <c r="BD2258" i="1" s="1"/>
  <c r="BU2255" i="1"/>
  <c r="BT1957" i="1"/>
  <c r="BB1958" i="1"/>
  <c r="BC2368" i="1" l="1"/>
  <c r="BC2369" i="1" s="1"/>
  <c r="BU2367" i="1"/>
  <c r="BD2259" i="1"/>
  <c r="BD2260" i="1" s="1"/>
  <c r="BD2261" i="1" s="1"/>
  <c r="BU2258" i="1"/>
  <c r="BT1958" i="1"/>
  <c r="BB1959" i="1"/>
  <c r="BC2370" i="1" l="1"/>
  <c r="BC2371" i="1" s="1"/>
  <c r="BU2369" i="1"/>
  <c r="BD2262" i="1"/>
  <c r="BD2263" i="1" s="1"/>
  <c r="BD2264" i="1" s="1"/>
  <c r="BU2261" i="1"/>
  <c r="BT1959" i="1"/>
  <c r="BB1960" i="1"/>
  <c r="BC2372" i="1" l="1"/>
  <c r="BC2373" i="1" s="1"/>
  <c r="BC2374" i="1" s="1"/>
  <c r="BU2371" i="1"/>
  <c r="BD2265" i="1"/>
  <c r="BU2264" i="1"/>
  <c r="BT1960" i="1"/>
  <c r="BB1961" i="1"/>
  <c r="BC2375" i="1" l="1"/>
  <c r="BU2374" i="1"/>
  <c r="BD2266" i="1"/>
  <c r="BD2267" i="1" s="1"/>
  <c r="BU2265" i="1"/>
  <c r="BT1961" i="1"/>
  <c r="BB1962" i="1"/>
  <c r="BC2376" i="1" l="1"/>
  <c r="BC2377" i="1" s="1"/>
  <c r="BU2375" i="1"/>
  <c r="BD2268" i="1"/>
  <c r="BD2269" i="1" s="1"/>
  <c r="BD2270" i="1" s="1"/>
  <c r="BU2267" i="1"/>
  <c r="BT1962" i="1"/>
  <c r="BB1963" i="1"/>
  <c r="BC2378" i="1" l="1"/>
  <c r="BU2377" i="1"/>
  <c r="BD2271" i="1"/>
  <c r="BD2272" i="1" s="1"/>
  <c r="BU2270" i="1"/>
  <c r="BT1963" i="1"/>
  <c r="BB1964" i="1"/>
  <c r="BU2378" i="1" l="1"/>
  <c r="BC2379" i="1"/>
  <c r="BD2273" i="1"/>
  <c r="BU2272" i="1"/>
  <c r="BT1964" i="1"/>
  <c r="BB1965" i="1"/>
  <c r="BC2380" i="1" l="1"/>
  <c r="BU2379" i="1"/>
  <c r="BD2274" i="1"/>
  <c r="BU2273" i="1"/>
  <c r="BT1965" i="1"/>
  <c r="BB1966" i="1"/>
  <c r="BC2381" i="1" l="1"/>
  <c r="BU2380" i="1"/>
  <c r="BD2275" i="1"/>
  <c r="BD2276" i="1" s="1"/>
  <c r="BU2274" i="1"/>
  <c r="BT1966" i="1"/>
  <c r="BB1967" i="1"/>
  <c r="BU2381" i="1" l="1"/>
  <c r="BC2382" i="1"/>
  <c r="BD2277" i="1"/>
  <c r="BU2276" i="1"/>
  <c r="BT1967" i="1"/>
  <c r="BB1968" i="1"/>
  <c r="BU2382" i="1" l="1"/>
  <c r="BC2383" i="1"/>
  <c r="BD2278" i="1"/>
  <c r="BU2277" i="1"/>
  <c r="BT1968" i="1"/>
  <c r="BB1969" i="1"/>
  <c r="BC2384" i="1" l="1"/>
  <c r="BC2385" i="1" s="1"/>
  <c r="BU2383" i="1"/>
  <c r="BU2278" i="1"/>
  <c r="BD2279" i="1"/>
  <c r="BT1969" i="1"/>
  <c r="BB1970" i="1"/>
  <c r="BC2386" i="1" l="1"/>
  <c r="BU2385" i="1"/>
  <c r="BD2280" i="1"/>
  <c r="BD2281" i="1" s="1"/>
  <c r="BD2282" i="1" s="1"/>
  <c r="BD2283" i="1" s="1"/>
  <c r="BU2279" i="1"/>
  <c r="BT1970" i="1"/>
  <c r="BB1971" i="1"/>
  <c r="BC2387" i="1" l="1"/>
  <c r="BC2388" i="1" s="1"/>
  <c r="BC2389" i="1" s="1"/>
  <c r="BC2390" i="1" s="1"/>
  <c r="BU2386" i="1"/>
  <c r="BD2284" i="1"/>
  <c r="BU2283" i="1"/>
  <c r="BT1971" i="1"/>
  <c r="BB1972" i="1"/>
  <c r="BU2390" i="1" l="1"/>
  <c r="BC2391" i="1"/>
  <c r="BD2285" i="1"/>
  <c r="BU2284" i="1"/>
  <c r="BT1972" i="1"/>
  <c r="BB1973" i="1"/>
  <c r="BU2391" i="1" l="1"/>
  <c r="BC2392" i="1"/>
  <c r="BU2285" i="1"/>
  <c r="BD2286" i="1"/>
  <c r="BT1973" i="1"/>
  <c r="BB1974" i="1"/>
  <c r="BC2393" i="1" l="1"/>
  <c r="BC2394" i="1" s="1"/>
  <c r="BU2392" i="1"/>
  <c r="BU2286" i="1"/>
  <c r="BD2287" i="1"/>
  <c r="BT1974" i="1"/>
  <c r="BB1975" i="1"/>
  <c r="BU2394" i="1" l="1"/>
  <c r="BC2395" i="1"/>
  <c r="BD2288" i="1"/>
  <c r="BU2287" i="1"/>
  <c r="BT1975" i="1"/>
  <c r="BB1976" i="1"/>
  <c r="BC2396" i="1" l="1"/>
  <c r="BU2395" i="1"/>
  <c r="BD2289" i="1"/>
  <c r="BU2288" i="1"/>
  <c r="BT1976" i="1"/>
  <c r="BB1977" i="1"/>
  <c r="BC2397" i="1" l="1"/>
  <c r="BC2398" i="1" s="1"/>
  <c r="BU2396" i="1"/>
  <c r="BD2290" i="1"/>
  <c r="BU2289" i="1"/>
  <c r="BT1977" i="1"/>
  <c r="BB1978" i="1"/>
  <c r="BU2398" i="1" l="1"/>
  <c r="BC2399" i="1"/>
  <c r="BD2291" i="1"/>
  <c r="BU2290" i="1"/>
  <c r="BT1978" i="1"/>
  <c r="BB1979" i="1"/>
  <c r="BC2400" i="1" l="1"/>
  <c r="BC2401" i="1" s="1"/>
  <c r="BU2399" i="1"/>
  <c r="BD2292" i="1"/>
  <c r="BD2293" i="1" s="1"/>
  <c r="BD2294" i="1" s="1"/>
  <c r="BD2295" i="1" s="1"/>
  <c r="BU2291" i="1"/>
  <c r="BT1979" i="1"/>
  <c r="BB1980" i="1"/>
  <c r="BC2402" i="1" l="1"/>
  <c r="BU2401" i="1"/>
  <c r="BD2296" i="1"/>
  <c r="BD2297" i="1" s="1"/>
  <c r="BU2295" i="1"/>
  <c r="BT1980" i="1"/>
  <c r="BB1981" i="1"/>
  <c r="BC2403" i="1" l="1"/>
  <c r="BC2404" i="1" s="1"/>
  <c r="BC2405" i="1" s="1"/>
  <c r="BU2402" i="1"/>
  <c r="BD2298" i="1"/>
  <c r="BU2297" i="1"/>
  <c r="BT1981" i="1"/>
  <c r="BB1982" i="1"/>
  <c r="BC2406" i="1" l="1"/>
  <c r="BU2405" i="1"/>
  <c r="BU2298" i="1"/>
  <c r="BD2299" i="1"/>
  <c r="BD2300" i="1" s="1"/>
  <c r="BT1982" i="1"/>
  <c r="BB1983" i="1"/>
  <c r="BC2407" i="1" l="1"/>
  <c r="BC2408" i="1" s="1"/>
  <c r="BU2406" i="1"/>
  <c r="BD2301" i="1"/>
  <c r="BD2302" i="1" s="1"/>
  <c r="BD2303" i="1" s="1"/>
  <c r="BD2304" i="1" s="1"/>
  <c r="BU2300" i="1"/>
  <c r="BT1983" i="1"/>
  <c r="BB1984" i="1"/>
  <c r="BU2408" i="1" l="1"/>
  <c r="BC2409" i="1"/>
  <c r="BC2410" i="1" s="1"/>
  <c r="BD2305" i="1"/>
  <c r="BD2306" i="1" s="1"/>
  <c r="BU2304" i="1"/>
  <c r="BT1984" i="1"/>
  <c r="BB1985" i="1"/>
  <c r="BU2410" i="1" l="1"/>
  <c r="BC2411" i="1"/>
  <c r="BD2307" i="1"/>
  <c r="BU2306" i="1"/>
  <c r="BT1985" i="1"/>
  <c r="BB1986" i="1"/>
  <c r="BU2411" i="1" l="1"/>
  <c r="BC2412" i="1"/>
  <c r="BD2308" i="1"/>
  <c r="BD2309" i="1" s="1"/>
  <c r="BU2307" i="1"/>
  <c r="BT1986" i="1"/>
  <c r="BB1987" i="1"/>
  <c r="BC2413" i="1" l="1"/>
  <c r="BC2414" i="1" s="1"/>
  <c r="BC2415" i="1" s="1"/>
  <c r="BC2416" i="1" s="1"/>
  <c r="BC2417" i="1" s="1"/>
  <c r="BC2418" i="1" s="1"/>
  <c r="BC2419" i="1" s="1"/>
  <c r="BU2412" i="1"/>
  <c r="BD2310" i="1"/>
  <c r="BD2311" i="1" s="1"/>
  <c r="BD2312" i="1" s="1"/>
  <c r="BU2309" i="1"/>
  <c r="BT1987" i="1"/>
  <c r="BB1988" i="1"/>
  <c r="BU2419" i="1" l="1"/>
  <c r="BC2420" i="1"/>
  <c r="BC2421" i="1" s="1"/>
  <c r="BD2313" i="1"/>
  <c r="BD2314" i="1" s="1"/>
  <c r="BU2312" i="1"/>
  <c r="BT1988" i="1"/>
  <c r="BB1989" i="1"/>
  <c r="BC2422" i="1" l="1"/>
  <c r="BU2421" i="1"/>
  <c r="BD2315" i="1"/>
  <c r="BU2314" i="1"/>
  <c r="BT1989" i="1"/>
  <c r="BB1990" i="1"/>
  <c r="BC2423" i="1" l="1"/>
  <c r="BC2424" i="1" s="1"/>
  <c r="BC2425" i="1" s="1"/>
  <c r="BU2422" i="1"/>
  <c r="BD2316" i="1"/>
  <c r="BD2317" i="1" s="1"/>
  <c r="BU2315" i="1"/>
  <c r="BT1990" i="1"/>
  <c r="BB1991" i="1"/>
  <c r="BU2425" i="1" l="1"/>
  <c r="BC2426" i="1"/>
  <c r="BC2427" i="1" s="1"/>
  <c r="BC2428" i="1" s="1"/>
  <c r="BU2317" i="1"/>
  <c r="BD2318" i="1"/>
  <c r="BT1991" i="1"/>
  <c r="BB1992" i="1"/>
  <c r="BU2428" i="1" l="1"/>
  <c r="BC2429" i="1"/>
  <c r="BU2318" i="1"/>
  <c r="BD2319" i="1"/>
  <c r="BT1992" i="1"/>
  <c r="BB1993" i="1"/>
  <c r="BC2430" i="1" l="1"/>
  <c r="BC2431" i="1" s="1"/>
  <c r="BC2432" i="1" s="1"/>
  <c r="BU2429" i="1"/>
  <c r="BD2320" i="1"/>
  <c r="BU2319" i="1"/>
  <c r="BT1993" i="1"/>
  <c r="BB1994" i="1"/>
  <c r="BU2432" i="1" l="1"/>
  <c r="BC2433" i="1"/>
  <c r="BC2434" i="1" s="1"/>
  <c r="BD2321" i="1"/>
  <c r="BD2322" i="1" s="1"/>
  <c r="BU2320" i="1"/>
  <c r="BT1994" i="1"/>
  <c r="BB1995" i="1"/>
  <c r="BC2435" i="1" l="1"/>
  <c r="BC2436" i="1" s="1"/>
  <c r="BC2437" i="1" s="1"/>
  <c r="BC2438" i="1" s="1"/>
  <c r="BU2434" i="1"/>
  <c r="BD2323" i="1"/>
  <c r="BD2324" i="1" s="1"/>
  <c r="BD2325" i="1" s="1"/>
  <c r="BU2322" i="1"/>
  <c r="BT1995" i="1"/>
  <c r="BB1996" i="1"/>
  <c r="BC2439" i="1" l="1"/>
  <c r="BC2440" i="1" s="1"/>
  <c r="BC2441" i="1" s="1"/>
  <c r="BC2442" i="1" s="1"/>
  <c r="BU2438" i="1"/>
  <c r="BD2326" i="1"/>
  <c r="BD2327" i="1" s="1"/>
  <c r="BD2328" i="1" s="1"/>
  <c r="BD2329" i="1" s="1"/>
  <c r="BD2330" i="1" s="1"/>
  <c r="BU2325" i="1"/>
  <c r="BT1996" i="1"/>
  <c r="BB1997" i="1"/>
  <c r="BC2443" i="1" l="1"/>
  <c r="BC2444" i="1" s="1"/>
  <c r="BC2445" i="1" s="1"/>
  <c r="BU2442" i="1"/>
  <c r="BD2331" i="1"/>
  <c r="BD2332" i="1" s="1"/>
  <c r="BU2330" i="1"/>
  <c r="BT1997" i="1"/>
  <c r="BB1998" i="1"/>
  <c r="BC2446" i="1" l="1"/>
  <c r="BU2445" i="1"/>
  <c r="BD2333" i="1"/>
  <c r="BU2332" i="1"/>
  <c r="BT1998" i="1"/>
  <c r="BB1999" i="1"/>
  <c r="BC2447" i="1" l="1"/>
  <c r="BU2446" i="1"/>
  <c r="BD2334" i="1"/>
  <c r="BD2335" i="1" s="1"/>
  <c r="BU2333" i="1"/>
  <c r="BT1999" i="1"/>
  <c r="BB2000" i="1"/>
  <c r="BC2448" i="1" l="1"/>
  <c r="BU2447" i="1"/>
  <c r="BD2336" i="1"/>
  <c r="BD2337" i="1" s="1"/>
  <c r="BD2338" i="1" s="1"/>
  <c r="BU2335" i="1"/>
  <c r="BT2000" i="1"/>
  <c r="BB2001" i="1"/>
  <c r="BC2449" i="1" l="1"/>
  <c r="BC2450" i="1" s="1"/>
  <c r="BC2451" i="1" s="1"/>
  <c r="BU2448" i="1"/>
  <c r="BD2339" i="1"/>
  <c r="BD2340" i="1" s="1"/>
  <c r="BD2341" i="1" s="1"/>
  <c r="BU2338" i="1"/>
  <c r="BT2001" i="1"/>
  <c r="BB2002" i="1"/>
  <c r="BU2451" i="1" l="1"/>
  <c r="BC2452" i="1"/>
  <c r="BU2341" i="1"/>
  <c r="BD2342" i="1"/>
  <c r="BT2002" i="1"/>
  <c r="BB2003" i="1"/>
  <c r="BC2453" i="1" l="1"/>
  <c r="BU2452" i="1"/>
  <c r="BD2343" i="1"/>
  <c r="BU2342" i="1"/>
  <c r="BT2003" i="1"/>
  <c r="BB2004" i="1"/>
  <c r="BC2454" i="1" l="1"/>
  <c r="BC2455" i="1" s="1"/>
  <c r="BU2453" i="1"/>
  <c r="BD2344" i="1"/>
  <c r="BD2345" i="1" s="1"/>
  <c r="BU2343" i="1"/>
  <c r="BT2004" i="1"/>
  <c r="BB2005" i="1"/>
  <c r="BU2455" i="1" l="1"/>
  <c r="BC2456" i="1"/>
  <c r="BD2346" i="1"/>
  <c r="BU2345" i="1"/>
  <c r="BT2005" i="1"/>
  <c r="BB2006" i="1"/>
  <c r="BC2457" i="1" l="1"/>
  <c r="BC2458" i="1" s="1"/>
  <c r="BU2456" i="1"/>
  <c r="BU2346" i="1"/>
  <c r="BD2347" i="1"/>
  <c r="BD2348" i="1" s="1"/>
  <c r="BT2006" i="1"/>
  <c r="BB2007" i="1"/>
  <c r="BU2458" i="1" l="1"/>
  <c r="BC2459" i="1"/>
  <c r="BC2460" i="1" s="1"/>
  <c r="BU2348" i="1"/>
  <c r="BD2349" i="1"/>
  <c r="BT2007" i="1"/>
  <c r="BB2008" i="1"/>
  <c r="BU2460" i="1" l="1"/>
  <c r="BC2461" i="1"/>
  <c r="BC2462" i="1" s="1"/>
  <c r="BD2350" i="1"/>
  <c r="BD2351" i="1" s="1"/>
  <c r="BU2349" i="1"/>
  <c r="BT2008" i="1"/>
  <c r="BB2009" i="1"/>
  <c r="BC2463" i="1" l="1"/>
  <c r="BU2462" i="1"/>
  <c r="BU2351" i="1"/>
  <c r="BD2352" i="1"/>
  <c r="BD2353" i="1" s="1"/>
  <c r="BD2354" i="1" s="1"/>
  <c r="BT2009" i="1"/>
  <c r="BB2010" i="1"/>
  <c r="BC2464" i="1" l="1"/>
  <c r="BC2465" i="1" s="1"/>
  <c r="BC2466" i="1" s="1"/>
  <c r="BU2463" i="1"/>
  <c r="BD2355" i="1"/>
  <c r="BD2356" i="1" s="1"/>
  <c r="BU2354" i="1"/>
  <c r="BT2010" i="1"/>
  <c r="BB2011" i="1"/>
  <c r="BC2467" i="1" l="1"/>
  <c r="BC2468" i="1" s="1"/>
  <c r="BU2466" i="1"/>
  <c r="BU2356" i="1"/>
  <c r="BD2357" i="1"/>
  <c r="BD2358" i="1" s="1"/>
  <c r="BD2359" i="1" s="1"/>
  <c r="BT2011" i="1"/>
  <c r="BB2012" i="1"/>
  <c r="BC2469" i="1" l="1"/>
  <c r="BC2470" i="1" s="1"/>
  <c r="BU2468" i="1"/>
  <c r="BD2360" i="1"/>
  <c r="BD2361" i="1" s="1"/>
  <c r="BU2359" i="1"/>
  <c r="BT2012" i="1"/>
  <c r="BB2013" i="1"/>
  <c r="BC2471" i="1" l="1"/>
  <c r="BC2472" i="1" s="1"/>
  <c r="BU2470" i="1"/>
  <c r="BD2362" i="1"/>
  <c r="BU2361" i="1"/>
  <c r="BT2013" i="1"/>
  <c r="BB2014" i="1"/>
  <c r="BU2472" i="1" l="1"/>
  <c r="BC2473" i="1"/>
  <c r="BC2474" i="1" s="1"/>
  <c r="BD2363" i="1"/>
  <c r="BD2364" i="1" s="1"/>
  <c r="BD2365" i="1" s="1"/>
  <c r="BD2366" i="1" s="1"/>
  <c r="BU2362" i="1"/>
  <c r="BT2014" i="1"/>
  <c r="BB2015" i="1"/>
  <c r="BC2475" i="1" l="1"/>
  <c r="BU2474" i="1"/>
  <c r="BD2367" i="1"/>
  <c r="BD2368" i="1" s="1"/>
  <c r="BU2366" i="1"/>
  <c r="BT2015" i="1"/>
  <c r="BB2016" i="1"/>
  <c r="BC2476" i="1" l="1"/>
  <c r="BC2477" i="1" s="1"/>
  <c r="BU2475" i="1"/>
  <c r="BD2369" i="1"/>
  <c r="BD2370" i="1" s="1"/>
  <c r="BU2368" i="1"/>
  <c r="BT2016" i="1"/>
  <c r="BB2017" i="1"/>
  <c r="BU2477" i="1" l="1"/>
  <c r="BC2478" i="1"/>
  <c r="BU2370" i="1"/>
  <c r="BD2371" i="1"/>
  <c r="BD2372" i="1" s="1"/>
  <c r="BT2017" i="1"/>
  <c r="BB2018" i="1"/>
  <c r="BU2478" i="1" l="1"/>
  <c r="BC2479" i="1"/>
  <c r="BC2480" i="1" s="1"/>
  <c r="BU2372" i="1"/>
  <c r="BD2373" i="1"/>
  <c r="BT2018" i="1"/>
  <c r="BB2019" i="1"/>
  <c r="BC2481" i="1" l="1"/>
  <c r="BU2480" i="1"/>
  <c r="BD2374" i="1"/>
  <c r="BD2375" i="1" s="1"/>
  <c r="BD2376" i="1" s="1"/>
  <c r="BU2373" i="1"/>
  <c r="BT2019" i="1"/>
  <c r="BB2020" i="1"/>
  <c r="BC2482" i="1" l="1"/>
  <c r="BU2481" i="1"/>
  <c r="BU2376" i="1"/>
  <c r="BD2377" i="1"/>
  <c r="BD2378" i="1" s="1"/>
  <c r="BD2379" i="1" s="1"/>
  <c r="BD2380" i="1" s="1"/>
  <c r="BD2381" i="1" s="1"/>
  <c r="BD2382" i="1" s="1"/>
  <c r="BD2383" i="1" s="1"/>
  <c r="BD2384" i="1" s="1"/>
  <c r="BT2020" i="1"/>
  <c r="BB2021" i="1"/>
  <c r="BC2483" i="1" l="1"/>
  <c r="BU2482" i="1"/>
  <c r="BU2384" i="1"/>
  <c r="BD2385" i="1"/>
  <c r="BD2386" i="1" s="1"/>
  <c r="BD2387" i="1" s="1"/>
  <c r="BT2021" i="1"/>
  <c r="BB2022" i="1"/>
  <c r="BC2484" i="1" l="1"/>
  <c r="BU2483" i="1"/>
  <c r="BD2388" i="1"/>
  <c r="BU2387" i="1"/>
  <c r="BT2022" i="1"/>
  <c r="BB2023" i="1"/>
  <c r="BC2485" i="1" l="1"/>
  <c r="BU2484" i="1"/>
  <c r="BD2389" i="1"/>
  <c r="BU2388" i="1"/>
  <c r="BT2023" i="1"/>
  <c r="BB2024" i="1"/>
  <c r="BC2486" i="1" l="1"/>
  <c r="BC2487" i="1" s="1"/>
  <c r="BU2485" i="1"/>
  <c r="BD2390" i="1"/>
  <c r="BD2391" i="1" s="1"/>
  <c r="BD2392" i="1" s="1"/>
  <c r="BD2393" i="1" s="1"/>
  <c r="BU2389" i="1"/>
  <c r="BT2024" i="1"/>
  <c r="BB2025" i="1"/>
  <c r="BC2488" i="1" l="1"/>
  <c r="BU2487" i="1"/>
  <c r="BD2394" i="1"/>
  <c r="BD2395" i="1" s="1"/>
  <c r="BD2396" i="1" s="1"/>
  <c r="BD2397" i="1" s="1"/>
  <c r="BU2393" i="1"/>
  <c r="BT2025" i="1"/>
  <c r="BB2026" i="1"/>
  <c r="BC2489" i="1" l="1"/>
  <c r="BU2488" i="1"/>
  <c r="BD2398" i="1"/>
  <c r="BD2399" i="1" s="1"/>
  <c r="BD2400" i="1" s="1"/>
  <c r="BU2397" i="1"/>
  <c r="BT2026" i="1"/>
  <c r="BB2027" i="1"/>
  <c r="BC2490" i="1" l="1"/>
  <c r="BU2489" i="1"/>
  <c r="BD2401" i="1"/>
  <c r="BD2402" i="1" s="1"/>
  <c r="BD2403" i="1" s="1"/>
  <c r="BU2400" i="1"/>
  <c r="BT2027" i="1"/>
  <c r="BB2028" i="1"/>
  <c r="BC2491" i="1" l="1"/>
  <c r="BC2492" i="1" s="1"/>
  <c r="BU2490" i="1"/>
  <c r="BD2404" i="1"/>
  <c r="BU2403" i="1"/>
  <c r="BT2028" i="1"/>
  <c r="BB2029" i="1"/>
  <c r="BC2493" i="1" l="1"/>
  <c r="BC2494" i="1" s="1"/>
  <c r="BC2495" i="1" s="1"/>
  <c r="BC2496" i="1" s="1"/>
  <c r="BC2497" i="1" s="1"/>
  <c r="BU2492" i="1"/>
  <c r="BD2405" i="1"/>
  <c r="BD2406" i="1" s="1"/>
  <c r="BD2407" i="1" s="1"/>
  <c r="BU2404" i="1"/>
  <c r="BT2029" i="1"/>
  <c r="BB2030" i="1"/>
  <c r="BU2497" i="1" l="1"/>
  <c r="BC2498" i="1"/>
  <c r="BD2408" i="1"/>
  <c r="BD2409" i="1" s="1"/>
  <c r="BU2407" i="1"/>
  <c r="BT2030" i="1"/>
  <c r="BB2031" i="1"/>
  <c r="BC2499" i="1" l="1"/>
  <c r="BC2500" i="1" s="1"/>
  <c r="BU2498" i="1"/>
  <c r="BD2410" i="1"/>
  <c r="BD2411" i="1" s="1"/>
  <c r="BD2412" i="1" s="1"/>
  <c r="BD2413" i="1" s="1"/>
  <c r="BU2409" i="1"/>
  <c r="BT2031" i="1"/>
  <c r="BB2032" i="1"/>
  <c r="BC2501" i="1" l="1"/>
  <c r="BU2500" i="1"/>
  <c r="BU2413" i="1"/>
  <c r="BD2414" i="1"/>
  <c r="BT2032" i="1"/>
  <c r="BB2033" i="1"/>
  <c r="BC2502" i="1" l="1"/>
  <c r="BU2501" i="1"/>
  <c r="BD2415" i="1"/>
  <c r="BU2414" i="1"/>
  <c r="BT2033" i="1"/>
  <c r="BB2034" i="1"/>
  <c r="BC2503" i="1" l="1"/>
  <c r="BD2416" i="1"/>
  <c r="BU2415" i="1"/>
  <c r="BT2034" i="1"/>
  <c r="BB2035" i="1"/>
  <c r="BC2504" i="1" l="1"/>
  <c r="BC2505" i="1" s="1"/>
  <c r="BC2506" i="1" s="1"/>
  <c r="BD2417" i="1"/>
  <c r="BU2416" i="1"/>
  <c r="BT2035" i="1"/>
  <c r="BB2036" i="1"/>
  <c r="BC2507" i="1" l="1"/>
  <c r="BU2506" i="1"/>
  <c r="BD2418" i="1"/>
  <c r="BU2417" i="1"/>
  <c r="BT2036" i="1"/>
  <c r="BB2037" i="1"/>
  <c r="BC2508" i="1" l="1"/>
  <c r="BU2507" i="1"/>
  <c r="BD2419" i="1"/>
  <c r="BD2420" i="1" s="1"/>
  <c r="BU2418" i="1"/>
  <c r="BT2037" i="1"/>
  <c r="BB2038" i="1"/>
  <c r="BU2508" i="1" l="1"/>
  <c r="BC2509" i="1"/>
  <c r="BD2421" i="1"/>
  <c r="BD2422" i="1" s="1"/>
  <c r="BD2423" i="1" s="1"/>
  <c r="BU2420" i="1"/>
  <c r="BT2038" i="1"/>
  <c r="BB2039" i="1"/>
  <c r="BC2510" i="1" l="1"/>
  <c r="BC2511" i="1" s="1"/>
  <c r="BU2509" i="1"/>
  <c r="BD2424" i="1"/>
  <c r="BU2423" i="1"/>
  <c r="BT2039" i="1"/>
  <c r="BB2040" i="1"/>
  <c r="BC2512" i="1" l="1"/>
  <c r="BU2511" i="1"/>
  <c r="BU2424" i="1"/>
  <c r="BD2425" i="1"/>
  <c r="BD2426" i="1" s="1"/>
  <c r="BT2040" i="1"/>
  <c r="BB2041" i="1"/>
  <c r="BC2513" i="1" l="1"/>
  <c r="BU2512" i="1"/>
  <c r="BD2427" i="1"/>
  <c r="BU2426" i="1"/>
  <c r="BT2041" i="1"/>
  <c r="BB2042" i="1"/>
  <c r="BC2514" i="1" l="1"/>
  <c r="BU2513" i="1"/>
  <c r="BD2428" i="1"/>
  <c r="BD2429" i="1" s="1"/>
  <c r="BD2430" i="1" s="1"/>
  <c r="BU2427" i="1"/>
  <c r="BT2042" i="1"/>
  <c r="BB2043" i="1"/>
  <c r="BU2514" i="1" l="1"/>
  <c r="BC2515" i="1"/>
  <c r="BC2516" i="1" s="1"/>
  <c r="BC2517" i="1" s="1"/>
  <c r="BC2518" i="1" s="1"/>
  <c r="BC2519" i="1" s="1"/>
  <c r="BU2430" i="1"/>
  <c r="BD2431" i="1"/>
  <c r="BT2043" i="1"/>
  <c r="BB2044" i="1"/>
  <c r="BC2520" i="1" l="1"/>
  <c r="BC2521" i="1" s="1"/>
  <c r="BC2522" i="1" s="1"/>
  <c r="BC2523" i="1" s="1"/>
  <c r="BD2432" i="1"/>
  <c r="BD2433" i="1" s="1"/>
  <c r="BU2431" i="1"/>
  <c r="BT2044" i="1"/>
  <c r="BB2045" i="1"/>
  <c r="BU2523" i="1" l="1"/>
  <c r="BC2524" i="1"/>
  <c r="BC2525" i="1" s="1"/>
  <c r="BC2526" i="1" s="1"/>
  <c r="BD2434" i="1"/>
  <c r="BD2435" i="1" s="1"/>
  <c r="BU2433" i="1"/>
  <c r="BT2045" i="1"/>
  <c r="BB2046" i="1"/>
  <c r="BC2527" i="1" l="1"/>
  <c r="BC2528" i="1" s="1"/>
  <c r="BC2529" i="1" s="1"/>
  <c r="BC2530" i="1" s="1"/>
  <c r="BC2531" i="1" s="1"/>
  <c r="BC2532" i="1" s="1"/>
  <c r="BC2533" i="1" s="1"/>
  <c r="BC2534" i="1" s="1"/>
  <c r="BC2535" i="1" s="1"/>
  <c r="BU2435" i="1"/>
  <c r="BD2436" i="1"/>
  <c r="BT2046" i="1"/>
  <c r="BB2047" i="1"/>
  <c r="BU2535" i="1" l="1"/>
  <c r="BC2536" i="1"/>
  <c r="BU2436" i="1"/>
  <c r="BD2437" i="1"/>
  <c r="BT2047" i="1"/>
  <c r="BB2048" i="1"/>
  <c r="BC2537" i="1" l="1"/>
  <c r="BC2538" i="1" s="1"/>
  <c r="BC2539" i="1" s="1"/>
  <c r="BC2540" i="1" s="1"/>
  <c r="BC2541" i="1" s="1"/>
  <c r="BU2536" i="1"/>
  <c r="BD2438" i="1"/>
  <c r="BD2439" i="1" s="1"/>
  <c r="BU2437" i="1"/>
  <c r="BT2048" i="1"/>
  <c r="BB2049" i="1"/>
  <c r="BC2542" i="1" l="1"/>
  <c r="BC2543" i="1" s="1"/>
  <c r="BC2544" i="1" s="1"/>
  <c r="BU2541" i="1"/>
  <c r="BD2440" i="1"/>
  <c r="BU2439" i="1"/>
  <c r="BT2049" i="1"/>
  <c r="BB2050" i="1"/>
  <c r="BC2545" i="1" l="1"/>
  <c r="BU2544" i="1"/>
  <c r="BU2440" i="1"/>
  <c r="BD2441" i="1"/>
  <c r="BT2050" i="1"/>
  <c r="BB2051" i="1"/>
  <c r="BU2545" i="1" l="1"/>
  <c r="BC2546" i="1"/>
  <c r="BC2547" i="1" s="1"/>
  <c r="BD2442" i="1"/>
  <c r="BD2443" i="1" s="1"/>
  <c r="BU2441" i="1"/>
  <c r="BT2051" i="1"/>
  <c r="BB2052" i="1"/>
  <c r="BU2547" i="1" l="1"/>
  <c r="BC2548" i="1"/>
  <c r="BD2444" i="1"/>
  <c r="BU2443" i="1"/>
  <c r="BT2052" i="1"/>
  <c r="BB2053" i="1"/>
  <c r="BU2548" i="1" l="1"/>
  <c r="BC2549" i="1"/>
  <c r="BU2444" i="1"/>
  <c r="BD2445" i="1"/>
  <c r="BD2446" i="1" s="1"/>
  <c r="BD2447" i="1" s="1"/>
  <c r="BD2448" i="1" s="1"/>
  <c r="BD2449" i="1" s="1"/>
  <c r="BT2053" i="1"/>
  <c r="BB2054" i="1"/>
  <c r="BC2550" i="1" l="1"/>
  <c r="BU2549" i="1"/>
  <c r="BD2450" i="1"/>
  <c r="BU2449" i="1"/>
  <c r="BT2054" i="1"/>
  <c r="BB2055" i="1"/>
  <c r="BC2551" i="1" l="1"/>
  <c r="BU2550" i="1"/>
  <c r="BD2451" i="1"/>
  <c r="BD2452" i="1" s="1"/>
  <c r="BD2453" i="1" s="1"/>
  <c r="BD2454" i="1" s="1"/>
  <c r="BU2450" i="1"/>
  <c r="BT2055" i="1"/>
  <c r="BB2056" i="1"/>
  <c r="BC2552" i="1" l="1"/>
  <c r="BC2553" i="1" s="1"/>
  <c r="BC2554" i="1" s="1"/>
  <c r="BC2555" i="1" s="1"/>
  <c r="BU2551" i="1"/>
  <c r="BD2455" i="1"/>
  <c r="BD2456" i="1" s="1"/>
  <c r="BD2457" i="1" s="1"/>
  <c r="BU2454" i="1"/>
  <c r="BT2056" i="1"/>
  <c r="BB2057" i="1"/>
  <c r="BC2556" i="1" l="1"/>
  <c r="BU2555" i="1"/>
  <c r="BD2458" i="1"/>
  <c r="BD2459" i="1" s="1"/>
  <c r="BU2457" i="1"/>
  <c r="BT2057" i="1"/>
  <c r="BB2058" i="1"/>
  <c r="BC2557" i="1" l="1"/>
  <c r="BC2558" i="1" s="1"/>
  <c r="BC2559" i="1" s="1"/>
  <c r="BU2556" i="1"/>
  <c r="BU2459" i="1"/>
  <c r="BD2460" i="1"/>
  <c r="BD2461" i="1" s="1"/>
  <c r="BT2058" i="1"/>
  <c r="BB2059" i="1"/>
  <c r="BC2560" i="1" l="1"/>
  <c r="BU2559" i="1"/>
  <c r="BU2461" i="1"/>
  <c r="BD2462" i="1"/>
  <c r="BD2463" i="1" s="1"/>
  <c r="BD2464" i="1" s="1"/>
  <c r="BT2059" i="1"/>
  <c r="BB2060" i="1"/>
  <c r="BC2561" i="1" l="1"/>
  <c r="BC2562" i="1" s="1"/>
  <c r="BU2560" i="1"/>
  <c r="BU2464" i="1"/>
  <c r="BD2465" i="1"/>
  <c r="BT2060" i="1"/>
  <c r="BB2061" i="1"/>
  <c r="BC2563" i="1" l="1"/>
  <c r="BU2562" i="1"/>
  <c r="BD2466" i="1"/>
  <c r="BD2467" i="1" s="1"/>
  <c r="BU2465" i="1"/>
  <c r="BT2061" i="1"/>
  <c r="BB2062" i="1"/>
  <c r="BC2564" i="1" l="1"/>
  <c r="BU2563" i="1"/>
  <c r="BD2468" i="1"/>
  <c r="BD2469" i="1" s="1"/>
  <c r="BU2467" i="1"/>
  <c r="BT2062" i="1"/>
  <c r="BB2063" i="1"/>
  <c r="BU2564" i="1" l="1"/>
  <c r="BC2565" i="1"/>
  <c r="BU2469" i="1"/>
  <c r="BD2470" i="1"/>
  <c r="BD2471" i="1" s="1"/>
  <c r="BT2063" i="1"/>
  <c r="BB2064" i="1"/>
  <c r="BC2566" i="1" l="1"/>
  <c r="BC2567" i="1" s="1"/>
  <c r="BU2565" i="1"/>
  <c r="BD2472" i="1"/>
  <c r="BD2473" i="1" s="1"/>
  <c r="BU2471" i="1"/>
  <c r="BT2064" i="1"/>
  <c r="BB2065" i="1"/>
  <c r="BC2568" i="1" l="1"/>
  <c r="BC2569" i="1" s="1"/>
  <c r="BC2570" i="1" s="1"/>
  <c r="BC2571" i="1" s="1"/>
  <c r="BC2572" i="1" s="1"/>
  <c r="BC2573" i="1" s="1"/>
  <c r="BC2574" i="1" s="1"/>
  <c r="BC2575" i="1" s="1"/>
  <c r="BC2576" i="1" s="1"/>
  <c r="BC2577" i="1" s="1"/>
  <c r="BU2567" i="1"/>
  <c r="BD2474" i="1"/>
  <c r="BD2475" i="1" s="1"/>
  <c r="BD2476" i="1" s="1"/>
  <c r="BU2473" i="1"/>
  <c r="BT2065" i="1"/>
  <c r="BB2066" i="1"/>
  <c r="BC2578" i="1" l="1"/>
  <c r="BU2577" i="1"/>
  <c r="BU2476" i="1"/>
  <c r="BD2477" i="1"/>
  <c r="BD2478" i="1" s="1"/>
  <c r="BD2479" i="1" s="1"/>
  <c r="BT2066" i="1"/>
  <c r="BB2067" i="1"/>
  <c r="BC2579" i="1" l="1"/>
  <c r="BC2580" i="1" s="1"/>
  <c r="BU2578" i="1"/>
  <c r="BU2479" i="1"/>
  <c r="BD2480" i="1"/>
  <c r="BD2481" i="1" s="1"/>
  <c r="BD2482" i="1" s="1"/>
  <c r="BD2483" i="1" s="1"/>
  <c r="BD2484" i="1" s="1"/>
  <c r="BD2485" i="1" s="1"/>
  <c r="BD2486" i="1" s="1"/>
  <c r="BT2067" i="1"/>
  <c r="BB2068" i="1"/>
  <c r="BU2580" i="1" l="1"/>
  <c r="BC2581" i="1"/>
  <c r="BC2582" i="1" s="1"/>
  <c r="BU2486" i="1"/>
  <c r="BD2487" i="1"/>
  <c r="BD2488" i="1" s="1"/>
  <c r="BD2489" i="1" s="1"/>
  <c r="BD2490" i="1" s="1"/>
  <c r="BD2491" i="1" s="1"/>
  <c r="BT2068" i="1"/>
  <c r="BB2069" i="1"/>
  <c r="BU2582" i="1" l="1"/>
  <c r="BC2583" i="1"/>
  <c r="BC2584" i="1" s="1"/>
  <c r="BD2492" i="1"/>
  <c r="BD2493" i="1" s="1"/>
  <c r="BU2491" i="1"/>
  <c r="BT2069" i="1"/>
  <c r="BB2070" i="1"/>
  <c r="BC2585" i="1" l="1"/>
  <c r="BC2586" i="1" s="1"/>
  <c r="BU2493" i="1"/>
  <c r="BD2494" i="1"/>
  <c r="BT2070" i="1"/>
  <c r="BB2071" i="1"/>
  <c r="BU2586" i="1" l="1"/>
  <c r="BC2587" i="1"/>
  <c r="BC2588" i="1" s="1"/>
  <c r="BD2495" i="1"/>
  <c r="BU2494" i="1"/>
  <c r="BT2071" i="1"/>
  <c r="BB2072" i="1"/>
  <c r="BC2589" i="1" l="1"/>
  <c r="BC2590" i="1" s="1"/>
  <c r="BU2495" i="1"/>
  <c r="BD2496" i="1"/>
  <c r="BT2072" i="1"/>
  <c r="BB2073" i="1"/>
  <c r="BC2591" i="1" l="1"/>
  <c r="BC2592" i="1" s="1"/>
  <c r="BD2497" i="1"/>
  <c r="BD2498" i="1" s="1"/>
  <c r="BD2499" i="1" s="1"/>
  <c r="BU2496" i="1"/>
  <c r="BT2073" i="1"/>
  <c r="BB2074" i="1"/>
  <c r="BC2593" i="1" l="1"/>
  <c r="BC2594" i="1" s="1"/>
  <c r="BD2500" i="1"/>
  <c r="BD2501" i="1" s="1"/>
  <c r="BD2502" i="1" s="1"/>
  <c r="BD2503" i="1" s="1"/>
  <c r="BD2504" i="1" s="1"/>
  <c r="BU2499" i="1"/>
  <c r="BT2074" i="1"/>
  <c r="BB2075" i="1"/>
  <c r="BC2595" i="1" l="1"/>
  <c r="BC2596" i="1" s="1"/>
  <c r="BC2597" i="1" s="1"/>
  <c r="BU2594" i="1"/>
  <c r="BD2505" i="1"/>
  <c r="BT2075" i="1"/>
  <c r="BB2076" i="1"/>
  <c r="BU2597" i="1" l="1"/>
  <c r="BC2598" i="1"/>
  <c r="BC2599" i="1" s="1"/>
  <c r="BC2600" i="1" s="1"/>
  <c r="BC2601" i="1" s="1"/>
  <c r="BC2602" i="1" s="1"/>
  <c r="BC2603" i="1" s="1"/>
  <c r="BD2506" i="1"/>
  <c r="BD2507" i="1" s="1"/>
  <c r="BD2508" i="1" s="1"/>
  <c r="BD2509" i="1" s="1"/>
  <c r="BD2510" i="1" s="1"/>
  <c r="BU2505" i="1"/>
  <c r="BT2076" i="1"/>
  <c r="BB2077" i="1"/>
  <c r="BC2604" i="1" l="1"/>
  <c r="BU2603" i="1"/>
  <c r="BU2510" i="1"/>
  <c r="BD2511" i="1"/>
  <c r="BD2512" i="1" s="1"/>
  <c r="BD2513" i="1" s="1"/>
  <c r="BD2514" i="1" s="1"/>
  <c r="BD2515" i="1" s="1"/>
  <c r="BT2077" i="1"/>
  <c r="BB2078" i="1"/>
  <c r="BC2605" i="1" l="1"/>
  <c r="BC2606" i="1" s="1"/>
  <c r="BU2604" i="1"/>
  <c r="BU2515" i="1"/>
  <c r="BD2516" i="1"/>
  <c r="BT2078" i="1"/>
  <c r="BB2079" i="1"/>
  <c r="BU2606" i="1" l="1"/>
  <c r="BC2607" i="1"/>
  <c r="BD2517" i="1"/>
  <c r="BU2516" i="1"/>
  <c r="BT2079" i="1"/>
  <c r="BB2080" i="1"/>
  <c r="BC2608" i="1" l="1"/>
  <c r="BU2607" i="1"/>
  <c r="BD2518" i="1"/>
  <c r="BU2517" i="1"/>
  <c r="BT2080" i="1"/>
  <c r="BB2081" i="1"/>
  <c r="BC2609" i="1" l="1"/>
  <c r="BU2608" i="1"/>
  <c r="BD2519" i="1"/>
  <c r="BD2520" i="1" s="1"/>
  <c r="BU2518" i="1"/>
  <c r="BT2081" i="1"/>
  <c r="BB2082" i="1"/>
  <c r="BU2609" i="1" l="1"/>
  <c r="BC2610" i="1"/>
  <c r="BD2521" i="1"/>
  <c r="BU2520" i="1"/>
  <c r="BT2082" i="1"/>
  <c r="BB2083" i="1"/>
  <c r="BU2610" i="1" l="1"/>
  <c r="BC2611" i="1"/>
  <c r="BC2612" i="1" s="1"/>
  <c r="BC2613" i="1" s="1"/>
  <c r="BC2614" i="1" s="1"/>
  <c r="BD2522" i="1"/>
  <c r="BU2521" i="1"/>
  <c r="BT2083" i="1"/>
  <c r="BB2084" i="1"/>
  <c r="BC2615" i="1" l="1"/>
  <c r="BU2614" i="1"/>
  <c r="BU2522" i="1"/>
  <c r="BD2523" i="1"/>
  <c r="BD2524" i="1" s="1"/>
  <c r="BT2084" i="1"/>
  <c r="BB2085" i="1"/>
  <c r="BC2616" i="1" l="1"/>
  <c r="BC2617" i="1" s="1"/>
  <c r="BU2615" i="1"/>
  <c r="BD2525" i="1"/>
  <c r="BU2524" i="1"/>
  <c r="BT2085" i="1"/>
  <c r="BB2086" i="1"/>
  <c r="BC2618" i="1" l="1"/>
  <c r="BU2617" i="1"/>
  <c r="BD2526" i="1"/>
  <c r="BD2527" i="1" s="1"/>
  <c r="BU2525" i="1"/>
  <c r="BT2086" i="1"/>
  <c r="BB2087" i="1"/>
  <c r="BU2618" i="1" l="1"/>
  <c r="BC2619" i="1"/>
  <c r="BC2620" i="1" s="1"/>
  <c r="BD2528" i="1"/>
  <c r="BU2527" i="1"/>
  <c r="BT2087" i="1"/>
  <c r="BB2088" i="1"/>
  <c r="BU2620" i="1" l="1"/>
  <c r="BC2621" i="1"/>
  <c r="BC2622" i="1" s="1"/>
  <c r="BU2528" i="1"/>
  <c r="BD2529" i="1"/>
  <c r="BT2088" i="1"/>
  <c r="BB2089" i="1"/>
  <c r="BC2623" i="1" l="1"/>
  <c r="BC2624" i="1" s="1"/>
  <c r="BC2625" i="1" s="1"/>
  <c r="BU2622" i="1"/>
  <c r="BU2529" i="1"/>
  <c r="BD2530" i="1"/>
  <c r="BT2089" i="1"/>
  <c r="BB2090" i="1"/>
  <c r="BU2625" i="1" l="1"/>
  <c r="BC2626" i="1"/>
  <c r="BD2531" i="1"/>
  <c r="BU2530" i="1"/>
  <c r="BT2090" i="1"/>
  <c r="BB2091" i="1"/>
  <c r="BC2627" i="1" l="1"/>
  <c r="BC2628" i="1" s="1"/>
  <c r="BC2629" i="1" s="1"/>
  <c r="BU2626" i="1"/>
  <c r="BD2532" i="1"/>
  <c r="BU2531" i="1"/>
  <c r="BT2091" i="1"/>
  <c r="BB2092" i="1"/>
  <c r="BC2630" i="1" l="1"/>
  <c r="BC2631" i="1" s="1"/>
  <c r="BU2629" i="1"/>
  <c r="BU2532" i="1"/>
  <c r="BD2533" i="1"/>
  <c r="BT2092" i="1"/>
  <c r="BB2093" i="1"/>
  <c r="BC2632" i="1" l="1"/>
  <c r="BC2633" i="1" s="1"/>
  <c r="BC2634" i="1" s="1"/>
  <c r="BC2635" i="1" s="1"/>
  <c r="BU2631" i="1"/>
  <c r="BD2534" i="1"/>
  <c r="BU2533" i="1"/>
  <c r="BT2093" i="1"/>
  <c r="BB2094" i="1"/>
  <c r="BU2635" i="1" l="1"/>
  <c r="BC2636" i="1"/>
  <c r="BC2637" i="1" s="1"/>
  <c r="BC2638" i="1" s="1"/>
  <c r="BD2535" i="1"/>
  <c r="BD2536" i="1" s="1"/>
  <c r="BD2537" i="1" s="1"/>
  <c r="BU2534" i="1"/>
  <c r="BT2094" i="1"/>
  <c r="BB2095" i="1"/>
  <c r="BU2638" i="1" l="1"/>
  <c r="BC2639" i="1"/>
  <c r="BC2640" i="1" s="1"/>
  <c r="BD2538" i="1"/>
  <c r="BU2537" i="1"/>
  <c r="BT2095" i="1"/>
  <c r="BB2096" i="1"/>
  <c r="BC2641" i="1" l="1"/>
  <c r="BC2642" i="1" s="1"/>
  <c r="BC2643" i="1" s="1"/>
  <c r="BU2640" i="1"/>
  <c r="BU2538" i="1"/>
  <c r="BD2539" i="1"/>
  <c r="BT2096" i="1"/>
  <c r="BB2097" i="1"/>
  <c r="BU2643" i="1" l="1"/>
  <c r="BC2644" i="1"/>
  <c r="BC2645" i="1" s="1"/>
  <c r="BD2540" i="1"/>
  <c r="BU2539" i="1"/>
  <c r="BT2097" i="1"/>
  <c r="BB2098" i="1"/>
  <c r="BC2646" i="1" l="1"/>
  <c r="BU2645" i="1"/>
  <c r="BD2541" i="1"/>
  <c r="BD2542" i="1" s="1"/>
  <c r="BU2540" i="1"/>
  <c r="BT2098" i="1"/>
  <c r="BB2099" i="1"/>
  <c r="BC2647" i="1" l="1"/>
  <c r="BC2648" i="1" s="1"/>
  <c r="BU2646" i="1"/>
  <c r="BD2543" i="1"/>
  <c r="BU2542" i="1"/>
  <c r="BT2099" i="1"/>
  <c r="BB2100" i="1"/>
  <c r="BC2649" i="1" l="1"/>
  <c r="BU2648" i="1"/>
  <c r="BD2544" i="1"/>
  <c r="BD2545" i="1" s="1"/>
  <c r="BD2546" i="1" s="1"/>
  <c r="BU2543" i="1"/>
  <c r="BT2100" i="1"/>
  <c r="BB2101" i="1"/>
  <c r="BC2650" i="1" l="1"/>
  <c r="BU2649" i="1"/>
  <c r="BD2547" i="1"/>
  <c r="BD2548" i="1" s="1"/>
  <c r="BD2549" i="1" s="1"/>
  <c r="BD2550" i="1" s="1"/>
  <c r="BD2551" i="1" s="1"/>
  <c r="BD2552" i="1" s="1"/>
  <c r="BU2546" i="1"/>
  <c r="BT2101" i="1"/>
  <c r="BB2102" i="1"/>
  <c r="BU2650" i="1" l="1"/>
  <c r="BC2651" i="1"/>
  <c r="BD2553" i="1"/>
  <c r="BU2552" i="1"/>
  <c r="BT2102" i="1"/>
  <c r="BB2103" i="1"/>
  <c r="BC2652" i="1" l="1"/>
  <c r="BC2653" i="1" s="1"/>
  <c r="BU2651" i="1"/>
  <c r="BD2554" i="1"/>
  <c r="BU2553" i="1"/>
  <c r="BT2103" i="1"/>
  <c r="BB2104" i="1"/>
  <c r="BU2653" i="1" l="1"/>
  <c r="BC2654" i="1"/>
  <c r="BC2655" i="1" s="1"/>
  <c r="BC2656" i="1" s="1"/>
  <c r="BC2657" i="1" s="1"/>
  <c r="BD2555" i="1"/>
  <c r="BD2556" i="1" s="1"/>
  <c r="BD2557" i="1" s="1"/>
  <c r="BU2554" i="1"/>
  <c r="BT2104" i="1"/>
  <c r="BB2105" i="1"/>
  <c r="BC2658" i="1" l="1"/>
  <c r="BC2659" i="1" s="1"/>
  <c r="BC2660" i="1" s="1"/>
  <c r="BU2657" i="1"/>
  <c r="BD2558" i="1"/>
  <c r="BU2557" i="1"/>
  <c r="BT2105" i="1"/>
  <c r="BB2106" i="1"/>
  <c r="BC2661" i="1" l="1"/>
  <c r="BC2662" i="1" s="1"/>
  <c r="BC2663" i="1" s="1"/>
  <c r="BU2660" i="1"/>
  <c r="BD2559" i="1"/>
  <c r="BD2560" i="1" s="1"/>
  <c r="BD2561" i="1" s="1"/>
  <c r="BU2558" i="1"/>
  <c r="BT2106" i="1"/>
  <c r="BB2107" i="1"/>
  <c r="BU2663" i="1" l="1"/>
  <c r="BC2664" i="1"/>
  <c r="BC2665" i="1" s="1"/>
  <c r="BD2562" i="1"/>
  <c r="BD2563" i="1" s="1"/>
  <c r="BD2564" i="1" s="1"/>
  <c r="BD2565" i="1" s="1"/>
  <c r="BD2566" i="1" s="1"/>
  <c r="BU2561" i="1"/>
  <c r="BT2107" i="1"/>
  <c r="BB2108" i="1"/>
  <c r="BC2666" i="1" l="1"/>
  <c r="BU2665" i="1"/>
  <c r="BU2566" i="1"/>
  <c r="BD2567" i="1"/>
  <c r="BD2568" i="1" s="1"/>
  <c r="BT2108" i="1"/>
  <c r="BB2109" i="1"/>
  <c r="BC2667" i="1" l="1"/>
  <c r="BC2668" i="1" s="1"/>
  <c r="BU2666" i="1"/>
  <c r="BU2568" i="1"/>
  <c r="BD2569" i="1"/>
  <c r="BT2109" i="1"/>
  <c r="BB2110" i="1"/>
  <c r="BC2669" i="1" l="1"/>
  <c r="BC2670" i="1" s="1"/>
  <c r="BC2671" i="1" s="1"/>
  <c r="BC2672" i="1" s="1"/>
  <c r="BC2673" i="1" s="1"/>
  <c r="BC2674" i="1" s="1"/>
  <c r="BC2675" i="1" s="1"/>
  <c r="BU2668" i="1"/>
  <c r="BU2569" i="1"/>
  <c r="BD2570" i="1"/>
  <c r="BT2110" i="1"/>
  <c r="BB2111" i="1"/>
  <c r="BC2676" i="1" l="1"/>
  <c r="BD2571" i="1"/>
  <c r="BU2570" i="1"/>
  <c r="BT2111" i="1"/>
  <c r="BB2112" i="1"/>
  <c r="BC2677" i="1" l="1"/>
  <c r="BD2572" i="1"/>
  <c r="BU2571" i="1"/>
  <c r="BT2112" i="1"/>
  <c r="BB2113" i="1"/>
  <c r="BC2678" i="1" l="1"/>
  <c r="BC2679" i="1" s="1"/>
  <c r="BU2677" i="1"/>
  <c r="BD2573" i="1"/>
  <c r="BU2572" i="1"/>
  <c r="BT2113" i="1"/>
  <c r="BB2114" i="1"/>
  <c r="BC2680" i="1" l="1"/>
  <c r="BC2681" i="1" s="1"/>
  <c r="BU2679" i="1"/>
  <c r="BU2573" i="1"/>
  <c r="BD2574" i="1"/>
  <c r="BT2114" i="1"/>
  <c r="BB2115" i="1"/>
  <c r="BU2681" i="1" l="1"/>
  <c r="BC2682" i="1"/>
  <c r="BC2683" i="1" s="1"/>
  <c r="BD2575" i="1"/>
  <c r="BU2574" i="1"/>
  <c r="BT2115" i="1"/>
  <c r="BB2116" i="1"/>
  <c r="BU2683" i="1" l="1"/>
  <c r="BC2684" i="1"/>
  <c r="BC2685" i="1" s="1"/>
  <c r="BC2686" i="1" s="1"/>
  <c r="BC2687" i="1" s="1"/>
  <c r="BC2688" i="1" s="1"/>
  <c r="BC2689" i="1" s="1"/>
  <c r="BC2690" i="1" s="1"/>
  <c r="BC2691" i="1" s="1"/>
  <c r="BD2576" i="1"/>
  <c r="BU2575" i="1"/>
  <c r="BT2116" i="1"/>
  <c r="BB2117" i="1"/>
  <c r="BC2692" i="1" l="1"/>
  <c r="BU2691" i="1"/>
  <c r="BD2577" i="1"/>
  <c r="BD2578" i="1" s="1"/>
  <c r="BD2579" i="1" s="1"/>
  <c r="BU2576" i="1"/>
  <c r="BT2117" i="1"/>
  <c r="BB2118" i="1"/>
  <c r="BC2693" i="1" l="1"/>
  <c r="BU2692" i="1"/>
  <c r="BD2580" i="1"/>
  <c r="BD2581" i="1" s="1"/>
  <c r="BU2579" i="1"/>
  <c r="BT2118" i="1"/>
  <c r="BB2119" i="1"/>
  <c r="BC2694" i="1" l="1"/>
  <c r="BC2695" i="1" s="1"/>
  <c r="BU2693" i="1"/>
  <c r="BU2581" i="1"/>
  <c r="BD2582" i="1"/>
  <c r="BD2583" i="1" s="1"/>
  <c r="BT2119" i="1"/>
  <c r="BB2120" i="1"/>
  <c r="BC2696" i="1" l="1"/>
  <c r="BU2695" i="1"/>
  <c r="BD2584" i="1"/>
  <c r="BD2585" i="1" s="1"/>
  <c r="BU2583" i="1"/>
  <c r="BT2120" i="1"/>
  <c r="BB2121" i="1"/>
  <c r="BU2696" i="1" l="1"/>
  <c r="BC2697" i="1"/>
  <c r="BC2698" i="1" s="1"/>
  <c r="BC2699" i="1" s="1"/>
  <c r="BC2700" i="1" s="1"/>
  <c r="BC2701" i="1" s="1"/>
  <c r="BC2702" i="1" s="1"/>
  <c r="BC2703" i="1" s="1"/>
  <c r="BC2704" i="1" s="1"/>
  <c r="BC2705" i="1" s="1"/>
  <c r="BC2706" i="1" s="1"/>
  <c r="BU2585" i="1"/>
  <c r="BD2586" i="1"/>
  <c r="BD2587" i="1" s="1"/>
  <c r="BT2121" i="1"/>
  <c r="BB2122" i="1"/>
  <c r="BU2706" i="1" l="1"/>
  <c r="BC2707" i="1"/>
  <c r="BD2588" i="1"/>
  <c r="BD2589" i="1" s="1"/>
  <c r="BU2587" i="1"/>
  <c r="BT2122" i="1"/>
  <c r="BB2123" i="1"/>
  <c r="BU2707" i="1" l="1"/>
  <c r="BC2708" i="1"/>
  <c r="BC2709" i="1" s="1"/>
  <c r="BD2590" i="1"/>
  <c r="BD2591" i="1" s="1"/>
  <c r="BU2589" i="1"/>
  <c r="BT2123" i="1"/>
  <c r="BB2124" i="1"/>
  <c r="BC2710" i="1" l="1"/>
  <c r="BC2711" i="1" s="1"/>
  <c r="BU2709" i="1"/>
  <c r="BD2592" i="1"/>
  <c r="BD2593" i="1" s="1"/>
  <c r="BU2591" i="1"/>
  <c r="BT2124" i="1"/>
  <c r="BB2125" i="1"/>
  <c r="BC2712" i="1" l="1"/>
  <c r="BC2713" i="1" s="1"/>
  <c r="BC2714" i="1" s="1"/>
  <c r="BU2711" i="1"/>
  <c r="BD2594" i="1"/>
  <c r="BD2595" i="1" s="1"/>
  <c r="BU2593" i="1"/>
  <c r="BT2125" i="1"/>
  <c r="BB2126" i="1"/>
  <c r="BC2715" i="1" l="1"/>
  <c r="BU2714" i="1"/>
  <c r="BD2596" i="1"/>
  <c r="BU2595" i="1"/>
  <c r="BT2126" i="1"/>
  <c r="BB2127" i="1"/>
  <c r="BC2716" i="1" l="1"/>
  <c r="BU2715" i="1"/>
  <c r="BD2597" i="1"/>
  <c r="BD2598" i="1" s="1"/>
  <c r="BU2596" i="1"/>
  <c r="BT2127" i="1"/>
  <c r="BB2128" i="1"/>
  <c r="BC2717" i="1" l="1"/>
  <c r="BU2716" i="1"/>
  <c r="BU2598" i="1"/>
  <c r="BD2599" i="1"/>
  <c r="BT2128" i="1"/>
  <c r="BB2129" i="1"/>
  <c r="BU2717" i="1" l="1"/>
  <c r="BC2718" i="1"/>
  <c r="BC2719" i="1" s="1"/>
  <c r="BU2599" i="1"/>
  <c r="BD2600" i="1"/>
  <c r="BT2129" i="1"/>
  <c r="BB2130" i="1"/>
  <c r="BC2720" i="1" l="1"/>
  <c r="BU2719" i="1"/>
  <c r="BD2601" i="1"/>
  <c r="BU2600" i="1"/>
  <c r="BT2130" i="1"/>
  <c r="BB2131" i="1"/>
  <c r="BC2721" i="1" l="1"/>
  <c r="BC2722" i="1" s="1"/>
  <c r="BU2720" i="1"/>
  <c r="BD2602" i="1"/>
  <c r="BU2601" i="1"/>
  <c r="BT2131" i="1"/>
  <c r="BB2132" i="1"/>
  <c r="BU2722" i="1" l="1"/>
  <c r="BC2723" i="1"/>
  <c r="BC2724" i="1" s="1"/>
  <c r="BU2602" i="1"/>
  <c r="BD2603" i="1"/>
  <c r="BD2604" i="1" s="1"/>
  <c r="BD2605" i="1" s="1"/>
  <c r="BT2132" i="1"/>
  <c r="BB2133" i="1"/>
  <c r="BC2725" i="1" l="1"/>
  <c r="BU2724" i="1"/>
  <c r="BD2606" i="1"/>
  <c r="BD2607" i="1" s="1"/>
  <c r="BD2608" i="1" s="1"/>
  <c r="BD2609" i="1" s="1"/>
  <c r="BD2610" i="1" s="1"/>
  <c r="BD2611" i="1" s="1"/>
  <c r="BU2605" i="1"/>
  <c r="BT2133" i="1"/>
  <c r="BB2134" i="1"/>
  <c r="BU2725" i="1" l="1"/>
  <c r="BC2726" i="1"/>
  <c r="BU2611" i="1"/>
  <c r="BD2612" i="1"/>
  <c r="BT2134" i="1"/>
  <c r="BB2135" i="1"/>
  <c r="BC2727" i="1" l="1"/>
  <c r="BU2726" i="1"/>
  <c r="BU2612" i="1"/>
  <c r="BD2613" i="1"/>
  <c r="BT2135" i="1"/>
  <c r="BB2136" i="1"/>
  <c r="BC2728" i="1" l="1"/>
  <c r="BC2729" i="1" s="1"/>
  <c r="BU2727" i="1"/>
  <c r="BD2614" i="1"/>
  <c r="BD2615" i="1" s="1"/>
  <c r="BD2616" i="1" s="1"/>
  <c r="BU2613" i="1"/>
  <c r="BT2136" i="1"/>
  <c r="BB2137" i="1"/>
  <c r="BC2730" i="1" l="1"/>
  <c r="BC2731" i="1" s="1"/>
  <c r="BC2732" i="1" s="1"/>
  <c r="BU2729" i="1"/>
  <c r="BD2617" i="1"/>
  <c r="BD2618" i="1" s="1"/>
  <c r="BD2619" i="1" s="1"/>
  <c r="BU2616" i="1"/>
  <c r="BT2137" i="1"/>
  <c r="BB2138" i="1"/>
  <c r="BC2733" i="1" l="1"/>
  <c r="BC2734" i="1" s="1"/>
  <c r="BC2735" i="1" s="1"/>
  <c r="BU2732" i="1"/>
  <c r="BD2620" i="1"/>
  <c r="BD2621" i="1" s="1"/>
  <c r="BU2619" i="1"/>
  <c r="BT2138" i="1"/>
  <c r="BB2139" i="1"/>
  <c r="BC2736" i="1" l="1"/>
  <c r="BU2735" i="1"/>
  <c r="BD2622" i="1"/>
  <c r="BD2623" i="1" s="1"/>
  <c r="BU2621" i="1"/>
  <c r="BT2139" i="1"/>
  <c r="BB2140" i="1"/>
  <c r="BC2737" i="1" l="1"/>
  <c r="BC2738" i="1" s="1"/>
  <c r="BC2739" i="1" s="1"/>
  <c r="BU2736" i="1"/>
  <c r="BU2623" i="1"/>
  <c r="BD2624" i="1"/>
  <c r="BT2140" i="1"/>
  <c r="BB2141" i="1"/>
  <c r="BC2740" i="1" l="1"/>
  <c r="BU2739" i="1"/>
  <c r="BD2625" i="1"/>
  <c r="BD2626" i="1" s="1"/>
  <c r="BD2627" i="1" s="1"/>
  <c r="BU2624" i="1"/>
  <c r="BT2141" i="1"/>
  <c r="BB2142" i="1"/>
  <c r="BC2741" i="1" l="1"/>
  <c r="BU2740" i="1"/>
  <c r="BU2627" i="1"/>
  <c r="BD2628" i="1"/>
  <c r="BT2142" i="1"/>
  <c r="BB2143" i="1"/>
  <c r="BU2741" i="1" l="1"/>
  <c r="BC2742" i="1"/>
  <c r="BC2743" i="1" s="1"/>
  <c r="BD2629" i="1"/>
  <c r="BD2630" i="1" s="1"/>
  <c r="BU2628" i="1"/>
  <c r="BT2143" i="1"/>
  <c r="BB2144" i="1"/>
  <c r="BC2744" i="1" l="1"/>
  <c r="BC2745" i="1" s="1"/>
  <c r="BU2743" i="1"/>
  <c r="BD2631" i="1"/>
  <c r="BD2632" i="1" s="1"/>
  <c r="BU2630" i="1"/>
  <c r="BT2144" i="1"/>
  <c r="BB2145" i="1"/>
  <c r="BC2746" i="1" l="1"/>
  <c r="BC2747" i="1" s="1"/>
  <c r="BU2745" i="1"/>
  <c r="BD2633" i="1"/>
  <c r="BU2632" i="1"/>
  <c r="BT2145" i="1"/>
  <c r="BB2146" i="1"/>
  <c r="BC2748" i="1" l="1"/>
  <c r="BC2749" i="1" s="1"/>
  <c r="BC2750" i="1" s="1"/>
  <c r="BC2751" i="1" s="1"/>
  <c r="BC2752" i="1" s="1"/>
  <c r="BU2747" i="1"/>
  <c r="BD2634" i="1"/>
  <c r="BU2633" i="1"/>
  <c r="BT2146" i="1"/>
  <c r="BB2147" i="1"/>
  <c r="BC2753" i="1" l="1"/>
  <c r="BC2754" i="1" s="1"/>
  <c r="BC2755" i="1" s="1"/>
  <c r="BC2756" i="1" s="1"/>
  <c r="BC2757" i="1" s="1"/>
  <c r="BU2752" i="1"/>
  <c r="BD2635" i="1"/>
  <c r="BD2636" i="1" s="1"/>
  <c r="BU2634" i="1"/>
  <c r="BT2147" i="1"/>
  <c r="BB2148" i="1"/>
  <c r="BU2757" i="1" l="1"/>
  <c r="BC2758" i="1"/>
  <c r="BC2759" i="1" s="1"/>
  <c r="BC2760" i="1" s="1"/>
  <c r="BC2761" i="1" s="1"/>
  <c r="BC2762" i="1" s="1"/>
  <c r="BC2763" i="1" s="1"/>
  <c r="BU2636" i="1"/>
  <c r="BD2637" i="1"/>
  <c r="BT2148" i="1"/>
  <c r="BB2149" i="1"/>
  <c r="BU2763" i="1" l="1"/>
  <c r="BC2764" i="1"/>
  <c r="BD2638" i="1"/>
  <c r="BD2639" i="1" s="1"/>
  <c r="BU2637" i="1"/>
  <c r="BT2149" i="1"/>
  <c r="BB2150" i="1"/>
  <c r="BC2765" i="1" l="1"/>
  <c r="BU2764" i="1"/>
  <c r="BU2639" i="1"/>
  <c r="BD2640" i="1"/>
  <c r="BD2641" i="1" s="1"/>
  <c r="BT2150" i="1"/>
  <c r="BB2151" i="1"/>
  <c r="BC2766" i="1" l="1"/>
  <c r="BU2765" i="1"/>
  <c r="BD2642" i="1"/>
  <c r="BU2641" i="1"/>
  <c r="BT2151" i="1"/>
  <c r="BB2152" i="1"/>
  <c r="BC2767" i="1" l="1"/>
  <c r="BC2768" i="1" s="1"/>
  <c r="BU2766" i="1"/>
  <c r="BU2642" i="1"/>
  <c r="BD2643" i="1"/>
  <c r="BD2644" i="1" s="1"/>
  <c r="BT2152" i="1"/>
  <c r="BB2153" i="1"/>
  <c r="BU2768" i="1" l="1"/>
  <c r="BC2769" i="1"/>
  <c r="BC2770" i="1" s="1"/>
  <c r="BD2645" i="1"/>
  <c r="BD2646" i="1" s="1"/>
  <c r="BD2647" i="1" s="1"/>
  <c r="BU2644" i="1"/>
  <c r="BT2153" i="1"/>
  <c r="BB2154" i="1"/>
  <c r="BC2771" i="1" l="1"/>
  <c r="BC2772" i="1" s="1"/>
  <c r="BC2773" i="1" s="1"/>
  <c r="BU2770" i="1"/>
  <c r="BD2648" i="1"/>
  <c r="BD2649" i="1" s="1"/>
  <c r="BD2650" i="1" s="1"/>
  <c r="BD2651" i="1" s="1"/>
  <c r="BD2652" i="1" s="1"/>
  <c r="BU2647" i="1"/>
  <c r="BT2154" i="1"/>
  <c r="BB2155" i="1"/>
  <c r="BU2773" i="1" l="1"/>
  <c r="BC2774" i="1"/>
  <c r="BC2775" i="1" s="1"/>
  <c r="BC2776" i="1" s="1"/>
  <c r="BD2653" i="1"/>
  <c r="BD2654" i="1" s="1"/>
  <c r="BU2652" i="1"/>
  <c r="BT2155" i="1"/>
  <c r="BB2156" i="1"/>
  <c r="BC2777" i="1" l="1"/>
  <c r="BC2778" i="1" s="1"/>
  <c r="BU2776" i="1"/>
  <c r="BU2778" i="1"/>
  <c r="BC2779" i="1"/>
  <c r="BC2780" i="1" s="1"/>
  <c r="BD2655" i="1"/>
  <c r="BU2654" i="1"/>
  <c r="BT2156" i="1"/>
  <c r="BB2157" i="1"/>
  <c r="BC2781" i="1" l="1"/>
  <c r="BC2782" i="1" s="1"/>
  <c r="BU2780" i="1"/>
  <c r="BU2655" i="1"/>
  <c r="BD2656" i="1"/>
  <c r="BT2157" i="1"/>
  <c r="BB2158" i="1"/>
  <c r="BC2783" i="1" l="1"/>
  <c r="BU2782" i="1"/>
  <c r="BD2657" i="1"/>
  <c r="BD2658" i="1" s="1"/>
  <c r="BU2656" i="1"/>
  <c r="BT2158" i="1"/>
  <c r="BB2159" i="1"/>
  <c r="BC2784" i="1" l="1"/>
  <c r="BC2785" i="1" s="1"/>
  <c r="BU2783" i="1"/>
  <c r="BD2659" i="1"/>
  <c r="BU2658" i="1"/>
  <c r="BT2159" i="1"/>
  <c r="BB2160" i="1"/>
  <c r="BC2786" i="1" l="1"/>
  <c r="BC2787" i="1" s="1"/>
  <c r="BC2788" i="1" s="1"/>
  <c r="BC2789" i="1" s="1"/>
  <c r="BU2785" i="1"/>
  <c r="BD2660" i="1"/>
  <c r="BD2661" i="1" s="1"/>
  <c r="BU2659" i="1"/>
  <c r="BT2160" i="1"/>
  <c r="BB2161" i="1"/>
  <c r="BU2789" i="1" l="1"/>
  <c r="BC2790" i="1"/>
  <c r="BC2791" i="1" s="1"/>
  <c r="BD2662" i="1"/>
  <c r="BU2661" i="1"/>
  <c r="BT2161" i="1"/>
  <c r="BB2162" i="1"/>
  <c r="BC2792" i="1" l="1"/>
  <c r="BC2793" i="1" s="1"/>
  <c r="BU2791" i="1"/>
  <c r="BU2662" i="1"/>
  <c r="BD2663" i="1"/>
  <c r="BD2664" i="1" s="1"/>
  <c r="BT2162" i="1"/>
  <c r="BB2163" i="1"/>
  <c r="BC2794" i="1" l="1"/>
  <c r="BU2793" i="1"/>
  <c r="BU2664" i="1"/>
  <c r="BD2665" i="1"/>
  <c r="BD2666" i="1" s="1"/>
  <c r="BD2667" i="1" s="1"/>
  <c r="BT2163" i="1"/>
  <c r="BB2164" i="1"/>
  <c r="BC2795" i="1" l="1"/>
  <c r="BU2794" i="1"/>
  <c r="BD2668" i="1"/>
  <c r="BD2669" i="1" s="1"/>
  <c r="BU2667" i="1"/>
  <c r="BT2164" i="1"/>
  <c r="BB2165" i="1"/>
  <c r="BU2795" i="1" l="1"/>
  <c r="BC2796" i="1"/>
  <c r="BU2669" i="1"/>
  <c r="BD2670" i="1"/>
  <c r="BT2165" i="1"/>
  <c r="BB2166" i="1"/>
  <c r="BU2796" i="1" l="1"/>
  <c r="BC2797" i="1"/>
  <c r="BC2798" i="1" s="1"/>
  <c r="BU2670" i="1"/>
  <c r="BD2671" i="1"/>
  <c r="BT2166" i="1"/>
  <c r="BB2167" i="1"/>
  <c r="BC2799" i="1" l="1"/>
  <c r="BC2800" i="1" s="1"/>
  <c r="BC2801" i="1" s="1"/>
  <c r="BU2798" i="1"/>
  <c r="BD2672" i="1"/>
  <c r="BU2671" i="1"/>
  <c r="BT2167" i="1"/>
  <c r="BB2168" i="1"/>
  <c r="BU2801" i="1" l="1"/>
  <c r="BC2802" i="1"/>
  <c r="BU2672" i="1"/>
  <c r="BD2673" i="1"/>
  <c r="BT2168" i="1"/>
  <c r="BB2169" i="1"/>
  <c r="BU2802" i="1" l="1"/>
  <c r="BC2803" i="1"/>
  <c r="BC2804" i="1" s="1"/>
  <c r="BD2674" i="1"/>
  <c r="BU2673" i="1"/>
  <c r="BT2169" i="1"/>
  <c r="BB2170" i="1"/>
  <c r="BC2805" i="1" l="1"/>
  <c r="BU2804" i="1"/>
  <c r="BD2675" i="1"/>
  <c r="BD2676" i="1" s="1"/>
  <c r="BD2677" i="1" s="1"/>
  <c r="BD2678" i="1" s="1"/>
  <c r="BU2674" i="1"/>
  <c r="BT2170" i="1"/>
  <c r="BB2171" i="1"/>
  <c r="BC2806" i="1" l="1"/>
  <c r="BC2807" i="1" s="1"/>
  <c r="BU2805" i="1"/>
  <c r="BD2679" i="1"/>
  <c r="BD2680" i="1" s="1"/>
  <c r="BU2678" i="1"/>
  <c r="BT2171" i="1"/>
  <c r="BB2172" i="1"/>
  <c r="BC2808" i="1" l="1"/>
  <c r="BC2809" i="1" s="1"/>
  <c r="BC2810" i="1" s="1"/>
  <c r="BU2807" i="1"/>
  <c r="BD2681" i="1"/>
  <c r="BD2682" i="1" s="1"/>
  <c r="BU2680" i="1"/>
  <c r="BT2172" i="1"/>
  <c r="BB2173" i="1"/>
  <c r="BU2810" i="1" l="1"/>
  <c r="BC2811" i="1"/>
  <c r="BC2812" i="1" s="1"/>
  <c r="BC2813" i="1" s="1"/>
  <c r="BD2683" i="1"/>
  <c r="BD2684" i="1" s="1"/>
  <c r="BU2682" i="1"/>
  <c r="BT2173" i="1"/>
  <c r="BB2174" i="1"/>
  <c r="BU2813" i="1" l="1"/>
  <c r="BC2814" i="1"/>
  <c r="BU2684" i="1"/>
  <c r="BD2685" i="1"/>
  <c r="BT2174" i="1"/>
  <c r="BB2175" i="1"/>
  <c r="BC2815" i="1" l="1"/>
  <c r="BC2816" i="1" s="1"/>
  <c r="BU2814" i="1"/>
  <c r="BU2685" i="1"/>
  <c r="BD2686" i="1"/>
  <c r="BT2175" i="1"/>
  <c r="BB2176" i="1"/>
  <c r="BU2816" i="1" l="1"/>
  <c r="BC2817" i="1"/>
  <c r="BD2687" i="1"/>
  <c r="BU2686" i="1"/>
  <c r="BT2176" i="1"/>
  <c r="BB2177" i="1"/>
  <c r="BU2817" i="1" l="1"/>
  <c r="BC2818" i="1"/>
  <c r="BD2688" i="1"/>
  <c r="BU2687" i="1"/>
  <c r="BT2177" i="1"/>
  <c r="BB2178" i="1"/>
  <c r="BC2819" i="1" l="1"/>
  <c r="BU2818" i="1"/>
  <c r="BD2689" i="1"/>
  <c r="BU2688" i="1"/>
  <c r="BT2178" i="1"/>
  <c r="BB2179" i="1"/>
  <c r="BC2820" i="1" l="1"/>
  <c r="BU2819" i="1"/>
  <c r="BD2690" i="1"/>
  <c r="BU2689" i="1"/>
  <c r="BT2179" i="1"/>
  <c r="BB2180" i="1"/>
  <c r="BC2821" i="1" l="1"/>
  <c r="BU2820" i="1"/>
  <c r="BD2691" i="1"/>
  <c r="BD2692" i="1" s="1"/>
  <c r="BD2693" i="1" s="1"/>
  <c r="BD2694" i="1" s="1"/>
  <c r="BU2690" i="1"/>
  <c r="BT2180" i="1"/>
  <c r="BB2181" i="1"/>
  <c r="BU2821" i="1" l="1"/>
  <c r="BC2822" i="1"/>
  <c r="BC2823" i="1" s="1"/>
  <c r="BC2824" i="1" s="1"/>
  <c r="BC2825" i="1" s="1"/>
  <c r="BC2826" i="1" s="1"/>
  <c r="BU2694" i="1"/>
  <c r="BD2695" i="1"/>
  <c r="BD2696" i="1" s="1"/>
  <c r="BD2697" i="1" s="1"/>
  <c r="BT2181" i="1"/>
  <c r="BB2182" i="1"/>
  <c r="BU2826" i="1" l="1"/>
  <c r="BC2827" i="1"/>
  <c r="BU2697" i="1"/>
  <c r="BD2698" i="1"/>
  <c r="BT2182" i="1"/>
  <c r="BB2183" i="1"/>
  <c r="BC2828" i="1" l="1"/>
  <c r="BC2829" i="1" s="1"/>
  <c r="BC2830" i="1" s="1"/>
  <c r="BC2831" i="1" s="1"/>
  <c r="BC2832" i="1" s="1"/>
  <c r="BU2827" i="1"/>
  <c r="BU2698" i="1"/>
  <c r="BD2699" i="1"/>
  <c r="BT2183" i="1"/>
  <c r="BB2184" i="1"/>
  <c r="BC2833" i="1" l="1"/>
  <c r="BC2834" i="1" s="1"/>
  <c r="BU2832" i="1"/>
  <c r="BD2700" i="1"/>
  <c r="BU2699" i="1"/>
  <c r="BT2184" i="1"/>
  <c r="BB2185" i="1"/>
  <c r="BC2835" i="1" l="1"/>
  <c r="BU2834" i="1"/>
  <c r="BD2701" i="1"/>
  <c r="BU2700" i="1"/>
  <c r="BT2185" i="1"/>
  <c r="BB2186" i="1"/>
  <c r="BU2835" i="1" l="1"/>
  <c r="BC2836" i="1"/>
  <c r="BD2702" i="1"/>
  <c r="BU2701" i="1"/>
  <c r="BT2186" i="1"/>
  <c r="BB2187" i="1"/>
  <c r="BC2837" i="1" l="1"/>
  <c r="BC2838" i="1" s="1"/>
  <c r="BU2836" i="1"/>
  <c r="BU2702" i="1"/>
  <c r="BD2703" i="1"/>
  <c r="BT2187" i="1"/>
  <c r="BB2188" i="1"/>
  <c r="BC2839" i="1" l="1"/>
  <c r="BC2840" i="1" s="1"/>
  <c r="BC2841" i="1" s="1"/>
  <c r="BC2842" i="1" s="1"/>
  <c r="BC2843" i="1" s="1"/>
  <c r="BU2838" i="1"/>
  <c r="BD2704" i="1"/>
  <c r="BU2703" i="1"/>
  <c r="BT2188" i="1"/>
  <c r="BB2189" i="1"/>
  <c r="BU2843" i="1" l="1"/>
  <c r="BC2844" i="1"/>
  <c r="BD2705" i="1"/>
  <c r="BU2704" i="1"/>
  <c r="BT2189" i="1"/>
  <c r="BB2190" i="1"/>
  <c r="BC2845" i="1" l="1"/>
  <c r="BC2846" i="1" s="1"/>
  <c r="BU2844" i="1"/>
  <c r="BU2705" i="1"/>
  <c r="BD2706" i="1"/>
  <c r="BD2707" i="1" s="1"/>
  <c r="BD2708" i="1" s="1"/>
  <c r="BT2190" i="1"/>
  <c r="BB2191" i="1"/>
  <c r="BC2847" i="1" l="1"/>
  <c r="BU2846" i="1"/>
  <c r="BU2708" i="1"/>
  <c r="BD2709" i="1"/>
  <c r="BD2710" i="1" s="1"/>
  <c r="BT2191" i="1"/>
  <c r="BB2192" i="1"/>
  <c r="BC2848" i="1" l="1"/>
  <c r="BU2847" i="1"/>
  <c r="BD2711" i="1"/>
  <c r="BD2712" i="1" s="1"/>
  <c r="BU2710" i="1"/>
  <c r="BT2192" i="1"/>
  <c r="BB2193" i="1"/>
  <c r="BU2848" i="1" l="1"/>
  <c r="BC2849" i="1"/>
  <c r="BU2712" i="1"/>
  <c r="BD2713" i="1"/>
  <c r="BT2193" i="1"/>
  <c r="BB2194" i="1"/>
  <c r="BU2849" i="1" l="1"/>
  <c r="BC2850" i="1"/>
  <c r="BD2714" i="1"/>
  <c r="BD2715" i="1" s="1"/>
  <c r="BD2716" i="1" s="1"/>
  <c r="BD2717" i="1" s="1"/>
  <c r="BD2718" i="1" s="1"/>
  <c r="BU2713" i="1"/>
  <c r="BT2194" i="1"/>
  <c r="BB2195" i="1"/>
  <c r="BC2851" i="1" l="1"/>
  <c r="BU2850" i="1"/>
  <c r="BD2719" i="1"/>
  <c r="BD2720" i="1" s="1"/>
  <c r="BD2721" i="1" s="1"/>
  <c r="BU2718" i="1"/>
  <c r="BT2195" i="1"/>
  <c r="BB2196" i="1"/>
  <c r="BU2851" i="1" l="1"/>
  <c r="BC2852" i="1"/>
  <c r="BU2721" i="1"/>
  <c r="BD2722" i="1"/>
  <c r="BD2723" i="1" s="1"/>
  <c r="BT2196" i="1"/>
  <c r="BB2197" i="1"/>
  <c r="BU2852" i="1" l="1"/>
  <c r="BC2853" i="1"/>
  <c r="BD2724" i="1"/>
  <c r="BD2725" i="1" s="1"/>
  <c r="BD2726" i="1" s="1"/>
  <c r="BD2727" i="1" s="1"/>
  <c r="BD2728" i="1" s="1"/>
  <c r="BU2723" i="1"/>
  <c r="BT2197" i="1"/>
  <c r="BB2198" i="1"/>
  <c r="BC2854" i="1" l="1"/>
  <c r="BC2855" i="1" s="1"/>
  <c r="BC2856" i="1" s="1"/>
  <c r="BU2853" i="1"/>
  <c r="BD2729" i="1"/>
  <c r="BD2730" i="1" s="1"/>
  <c r="BU2728" i="1"/>
  <c r="BT2198" i="1"/>
  <c r="BB2199" i="1"/>
  <c r="BC2857" i="1" l="1"/>
  <c r="BC2858" i="1" s="1"/>
  <c r="BC2859" i="1" s="1"/>
  <c r="BU2856" i="1"/>
  <c r="BU2730" i="1"/>
  <c r="BD2731" i="1"/>
  <c r="BT2199" i="1"/>
  <c r="BB2200" i="1"/>
  <c r="BU2859" i="1" l="1"/>
  <c r="BC2860" i="1"/>
  <c r="BC2861" i="1" s="1"/>
  <c r="BC2862" i="1" s="1"/>
  <c r="BC2863" i="1" s="1"/>
  <c r="BD2732" i="1"/>
  <c r="BD2733" i="1" s="1"/>
  <c r="BU2731" i="1"/>
  <c r="BT2200" i="1"/>
  <c r="BB2201" i="1"/>
  <c r="BC2864" i="1" l="1"/>
  <c r="BC2865" i="1" s="1"/>
  <c r="BU2863" i="1"/>
  <c r="BD2734" i="1"/>
  <c r="BU2733" i="1"/>
  <c r="BT2201" i="1"/>
  <c r="BB2202" i="1"/>
  <c r="BC2866" i="1" l="1"/>
  <c r="BC2867" i="1" s="1"/>
  <c r="BC2868" i="1" s="1"/>
  <c r="BU2865" i="1"/>
  <c r="BD2735" i="1"/>
  <c r="BD2736" i="1" s="1"/>
  <c r="BD2737" i="1" s="1"/>
  <c r="BU2734" i="1"/>
  <c r="BT2202" i="1"/>
  <c r="BB2203" i="1"/>
  <c r="BC2869" i="1" l="1"/>
  <c r="BC2870" i="1" s="1"/>
  <c r="BC2871" i="1" s="1"/>
  <c r="BU2868" i="1"/>
  <c r="BD2738" i="1"/>
  <c r="BU2737" i="1"/>
  <c r="BT2203" i="1"/>
  <c r="BB2204" i="1"/>
  <c r="BC2872" i="1" l="1"/>
  <c r="BC2873" i="1" s="1"/>
  <c r="BC2874" i="1" s="1"/>
  <c r="BU2871" i="1"/>
  <c r="BD2739" i="1"/>
  <c r="BD2740" i="1" s="1"/>
  <c r="BD2741" i="1" s="1"/>
  <c r="BD2742" i="1" s="1"/>
  <c r="BU2738" i="1"/>
  <c r="BT2204" i="1"/>
  <c r="BB2205" i="1"/>
  <c r="BC2875" i="1" l="1"/>
  <c r="BU2874" i="1"/>
  <c r="BD2743" i="1"/>
  <c r="BD2744" i="1" s="1"/>
  <c r="BU2742" i="1"/>
  <c r="BT2205" i="1"/>
  <c r="BB2206" i="1"/>
  <c r="BU2875" i="1" l="1"/>
  <c r="BC2876" i="1"/>
  <c r="BC2877" i="1" s="1"/>
  <c r="BD2745" i="1"/>
  <c r="BD2746" i="1" s="1"/>
  <c r="BU2744" i="1"/>
  <c r="BT2206" i="1"/>
  <c r="BB2207" i="1"/>
  <c r="BC2878" i="1" l="1"/>
  <c r="BC2879" i="1" s="1"/>
  <c r="BU2877" i="1"/>
  <c r="BD2747" i="1"/>
  <c r="BD2748" i="1" s="1"/>
  <c r="BU2746" i="1"/>
  <c r="BT2207" i="1"/>
  <c r="BB2208" i="1"/>
  <c r="BC2880" i="1" l="1"/>
  <c r="BU2879" i="1"/>
  <c r="BD2749" i="1"/>
  <c r="BU2748" i="1"/>
  <c r="BT2208" i="1"/>
  <c r="BB2209" i="1"/>
  <c r="BC2881" i="1" l="1"/>
  <c r="BC2882" i="1" s="1"/>
  <c r="BC2883" i="1" s="1"/>
  <c r="BU2880" i="1"/>
  <c r="BD2750" i="1"/>
  <c r="BU2749" i="1"/>
  <c r="BT2209" i="1"/>
  <c r="BB2210" i="1"/>
  <c r="BC2884" i="1" l="1"/>
  <c r="BC2885" i="1" s="1"/>
  <c r="BC2886" i="1" s="1"/>
  <c r="BC2887" i="1" s="1"/>
  <c r="BC2888" i="1" s="1"/>
  <c r="BU2883" i="1"/>
  <c r="BU2750" i="1"/>
  <c r="BD2751" i="1"/>
  <c r="BT2210" i="1"/>
  <c r="BB2211" i="1"/>
  <c r="BC2889" i="1" l="1"/>
  <c r="BC2890" i="1" s="1"/>
  <c r="BC2891" i="1" s="1"/>
  <c r="BU2888" i="1"/>
  <c r="BD2752" i="1"/>
  <c r="BD2753" i="1" s="1"/>
  <c r="BU2751" i="1"/>
  <c r="BT2211" i="1"/>
  <c r="BB2212" i="1"/>
  <c r="BU2891" i="1" l="1"/>
  <c r="BC2892" i="1"/>
  <c r="BC2893" i="1" s="1"/>
  <c r="BC2894" i="1" s="1"/>
  <c r="BD2754" i="1"/>
  <c r="BU2753" i="1"/>
  <c r="BT2212" i="1"/>
  <c r="BB2213" i="1"/>
  <c r="BU2894" i="1" l="1"/>
  <c r="BC2895" i="1"/>
  <c r="BC2896" i="1" s="1"/>
  <c r="BC2897" i="1" s="1"/>
  <c r="BD2755" i="1"/>
  <c r="BU2754" i="1"/>
  <c r="BT2213" i="1"/>
  <c r="BB2214" i="1"/>
  <c r="BC2898" i="1" l="1"/>
  <c r="BU2897" i="1"/>
  <c r="BU2755" i="1"/>
  <c r="BD2756" i="1"/>
  <c r="BT2214" i="1"/>
  <c r="BB2215" i="1"/>
  <c r="BC2899" i="1" l="1"/>
  <c r="BC2900" i="1" s="1"/>
  <c r="BC2901" i="1" s="1"/>
  <c r="BC2902" i="1" s="1"/>
  <c r="BU2898" i="1"/>
  <c r="BD2757" i="1"/>
  <c r="BD2758" i="1" s="1"/>
  <c r="BU2756" i="1"/>
  <c r="BT2215" i="1"/>
  <c r="BB2216" i="1"/>
  <c r="BC2903" i="1" l="1"/>
  <c r="BU2902" i="1"/>
  <c r="BU2758" i="1"/>
  <c r="BD2759" i="1"/>
  <c r="BT2216" i="1"/>
  <c r="BB2217" i="1"/>
  <c r="BC2904" i="1" l="1"/>
  <c r="BC2905" i="1" s="1"/>
  <c r="BU2903" i="1"/>
  <c r="BD2760" i="1"/>
  <c r="BU2759" i="1"/>
  <c r="BT2217" i="1"/>
  <c r="BB2218" i="1"/>
  <c r="BC2906" i="1" l="1"/>
  <c r="BC2907" i="1" s="1"/>
  <c r="BU2905" i="1"/>
  <c r="BD2761" i="1"/>
  <c r="BU2760" i="1"/>
  <c r="BT2218" i="1"/>
  <c r="BB2219" i="1"/>
  <c r="BC2908" i="1" l="1"/>
  <c r="BC2909" i="1" s="1"/>
  <c r="BC2910" i="1" s="1"/>
  <c r="BC2911" i="1" s="1"/>
  <c r="BU2907" i="1"/>
  <c r="BD2762" i="1"/>
  <c r="BU2761" i="1"/>
  <c r="BT2219" i="1"/>
  <c r="BB2220" i="1"/>
  <c r="BC2912" i="1" l="1"/>
  <c r="BU2911" i="1"/>
  <c r="BD2763" i="1"/>
  <c r="BD2764" i="1" s="1"/>
  <c r="BD2765" i="1" s="1"/>
  <c r="BD2766" i="1" s="1"/>
  <c r="BD2767" i="1" s="1"/>
  <c r="BU2762" i="1"/>
  <c r="BT2220" i="1"/>
  <c r="BB2221" i="1"/>
  <c r="BU2912" i="1" l="1"/>
  <c r="BC2913" i="1"/>
  <c r="BD2768" i="1"/>
  <c r="BD2769" i="1" s="1"/>
  <c r="BU2767" i="1"/>
  <c r="BT2221" i="1"/>
  <c r="BB2222" i="1"/>
  <c r="BU2913" i="1" l="1"/>
  <c r="BC2914" i="1"/>
  <c r="BC2915" i="1" s="1"/>
  <c r="BC2916" i="1" s="1"/>
  <c r="BD2770" i="1"/>
  <c r="BD2771" i="1" s="1"/>
  <c r="BU2769" i="1"/>
  <c r="BT2222" i="1"/>
  <c r="BB2223" i="1"/>
  <c r="BC2917" i="1" l="1"/>
  <c r="BC2918" i="1" s="1"/>
  <c r="BC2919" i="1" s="1"/>
  <c r="BU2916" i="1"/>
  <c r="BU2771" i="1"/>
  <c r="BD2772" i="1"/>
  <c r="BT2223" i="1"/>
  <c r="BB2224" i="1"/>
  <c r="BU2919" i="1" l="1"/>
  <c r="BC2920" i="1"/>
  <c r="BD2773" i="1"/>
  <c r="BD2774" i="1" s="1"/>
  <c r="BU2772" i="1"/>
  <c r="BT2224" i="1"/>
  <c r="BB2225" i="1"/>
  <c r="BC2921" i="1" l="1"/>
  <c r="BC2922" i="1" s="1"/>
  <c r="BC2923" i="1" s="1"/>
  <c r="BC2924" i="1" s="1"/>
  <c r="BC2925" i="1" s="1"/>
  <c r="BU2920" i="1"/>
  <c r="BU2774" i="1"/>
  <c r="BD2775" i="1"/>
  <c r="BD2776" i="1" s="1"/>
  <c r="BD2777" i="1" s="1"/>
  <c r="BT2225" i="1"/>
  <c r="BB2226" i="1"/>
  <c r="BD2778" i="1" l="1"/>
  <c r="BD2779" i="1" s="1"/>
  <c r="BU2777" i="1"/>
  <c r="BU2925" i="1"/>
  <c r="BC2926" i="1"/>
  <c r="BC2927" i="1" s="1"/>
  <c r="BC2928" i="1" s="1"/>
  <c r="BD2780" i="1"/>
  <c r="BD2781" i="1" s="1"/>
  <c r="BU2779" i="1"/>
  <c r="BT2226" i="1"/>
  <c r="BB2227" i="1"/>
  <c r="BC2929" i="1" l="1"/>
  <c r="BC2930" i="1" s="1"/>
  <c r="BC2931" i="1" s="1"/>
  <c r="BU2928" i="1"/>
  <c r="BD2782" i="1"/>
  <c r="BD2783" i="1" s="1"/>
  <c r="BD2784" i="1" s="1"/>
  <c r="BU2781" i="1"/>
  <c r="BT2227" i="1"/>
  <c r="BB2228" i="1"/>
  <c r="BC2932" i="1" l="1"/>
  <c r="BU2931" i="1"/>
  <c r="BD2785" i="1"/>
  <c r="BD2786" i="1" s="1"/>
  <c r="BU2784" i="1"/>
  <c r="BT2228" i="1"/>
  <c r="BB2229" i="1"/>
  <c r="BC2933" i="1" l="1"/>
  <c r="BU2932" i="1"/>
  <c r="BD2787" i="1"/>
  <c r="BU2786" i="1"/>
  <c r="BT2229" i="1"/>
  <c r="BB2230" i="1"/>
  <c r="BU2933" i="1" l="1"/>
  <c r="BC2934" i="1"/>
  <c r="BD2788" i="1"/>
  <c r="BU2787" i="1"/>
  <c r="BT2230" i="1"/>
  <c r="BB2231" i="1"/>
  <c r="BC2935" i="1" l="1"/>
  <c r="BC2936" i="1" s="1"/>
  <c r="BC2937" i="1" s="1"/>
  <c r="BC2938" i="1" s="1"/>
  <c r="BU2934" i="1"/>
  <c r="BD2789" i="1"/>
  <c r="BD2790" i="1" s="1"/>
  <c r="BU2788" i="1"/>
  <c r="BT2231" i="1"/>
  <c r="BB2232" i="1"/>
  <c r="BU2938" i="1" l="1"/>
  <c r="BC2939" i="1"/>
  <c r="BU2790" i="1"/>
  <c r="BD2791" i="1"/>
  <c r="BD2792" i="1" s="1"/>
  <c r="BT2232" i="1"/>
  <c r="BB2233" i="1"/>
  <c r="BC2940" i="1" l="1"/>
  <c r="BC2941" i="1" s="1"/>
  <c r="BU2939" i="1"/>
  <c r="BU2792" i="1"/>
  <c r="BD2793" i="1"/>
  <c r="BD2794" i="1" s="1"/>
  <c r="BD2795" i="1" s="1"/>
  <c r="BD2796" i="1" s="1"/>
  <c r="BD2797" i="1" s="1"/>
  <c r="BT2233" i="1"/>
  <c r="BB2234" i="1"/>
  <c r="BU2941" i="1" l="1"/>
  <c r="BC2942" i="1"/>
  <c r="BD2798" i="1"/>
  <c r="BD2799" i="1" s="1"/>
  <c r="BU2797" i="1"/>
  <c r="BT2234" i="1"/>
  <c r="BB2235" i="1"/>
  <c r="BC2943" i="1" l="1"/>
  <c r="BC2944" i="1" s="1"/>
  <c r="BC2945" i="1" s="1"/>
  <c r="BU2942" i="1"/>
  <c r="BD2800" i="1"/>
  <c r="BU2799" i="1"/>
  <c r="BT2235" i="1"/>
  <c r="BB2236" i="1"/>
  <c r="BC2946" i="1" l="1"/>
  <c r="BC2947" i="1" s="1"/>
  <c r="BU2800" i="1"/>
  <c r="BD2801" i="1"/>
  <c r="BD2802" i="1" s="1"/>
  <c r="BD2803" i="1" s="1"/>
  <c r="BT2236" i="1"/>
  <c r="BB2237" i="1"/>
  <c r="BU2947" i="1" l="1"/>
  <c r="BC2948" i="1"/>
  <c r="BC2949" i="1" s="1"/>
  <c r="BD2804" i="1"/>
  <c r="BD2805" i="1" s="1"/>
  <c r="BD2806" i="1" s="1"/>
  <c r="BU2803" i="1"/>
  <c r="BT2237" i="1"/>
  <c r="BB2238" i="1"/>
  <c r="BC2950" i="1" l="1"/>
  <c r="BU2949" i="1"/>
  <c r="BD2807" i="1"/>
  <c r="BD2808" i="1" s="1"/>
  <c r="BU2806" i="1"/>
  <c r="BT2238" i="1"/>
  <c r="BB2239" i="1"/>
  <c r="BC2951" i="1" l="1"/>
  <c r="BC2952" i="1" s="1"/>
  <c r="BU2950" i="1"/>
  <c r="BU2808" i="1"/>
  <c r="BD2809" i="1"/>
  <c r="BT2239" i="1"/>
  <c r="BB2240" i="1"/>
  <c r="BC2953" i="1" l="1"/>
  <c r="BU2952" i="1"/>
  <c r="BU2809" i="1"/>
  <c r="BD2810" i="1"/>
  <c r="BD2811" i="1" s="1"/>
  <c r="BT2240" i="1"/>
  <c r="BB2241" i="1"/>
  <c r="BU2953" i="1" l="1"/>
  <c r="BC2954" i="1"/>
  <c r="BC2955" i="1" s="1"/>
  <c r="BC2956" i="1" s="1"/>
  <c r="BU2811" i="1"/>
  <c r="BD2812" i="1"/>
  <c r="BT2241" i="1"/>
  <c r="BB2242" i="1"/>
  <c r="BC2957" i="1" l="1"/>
  <c r="BC2958" i="1" s="1"/>
  <c r="BC2959" i="1" s="1"/>
  <c r="BU2956" i="1"/>
  <c r="BU2812" i="1"/>
  <c r="BD2813" i="1"/>
  <c r="BD2814" i="1" s="1"/>
  <c r="BD2815" i="1" s="1"/>
  <c r="BT2242" i="1"/>
  <c r="BB2243" i="1"/>
  <c r="BC2960" i="1" l="1"/>
  <c r="BC2961" i="1" s="1"/>
  <c r="BC2962" i="1" s="1"/>
  <c r="BU2959" i="1"/>
  <c r="BU2815" i="1"/>
  <c r="BD2816" i="1"/>
  <c r="BD2817" i="1" s="1"/>
  <c r="BD2818" i="1" s="1"/>
  <c r="BD2819" i="1" s="1"/>
  <c r="BD2820" i="1" s="1"/>
  <c r="BD2821" i="1" s="1"/>
  <c r="BD2822" i="1" s="1"/>
  <c r="BT2243" i="1"/>
  <c r="BB2244" i="1"/>
  <c r="BC2963" i="1" l="1"/>
  <c r="BC2964" i="1" s="1"/>
  <c r="BU2962" i="1"/>
  <c r="BD2823" i="1"/>
  <c r="BU2822" i="1"/>
  <c r="BT2244" i="1"/>
  <c r="BB2245" i="1"/>
  <c r="BU2964" i="1" l="1"/>
  <c r="BC2965" i="1"/>
  <c r="BD2824" i="1"/>
  <c r="BU2823" i="1"/>
  <c r="BT2245" i="1"/>
  <c r="BB2246" i="1"/>
  <c r="BC2966" i="1" l="1"/>
  <c r="BC2967" i="1" s="1"/>
  <c r="BC2968" i="1" s="1"/>
  <c r="BU2965" i="1"/>
  <c r="BD2825" i="1"/>
  <c r="BU2824" i="1"/>
  <c r="BT2246" i="1"/>
  <c r="BB2247" i="1"/>
  <c r="BC2969" i="1" l="1"/>
  <c r="BD2826" i="1"/>
  <c r="BD2827" i="1" s="1"/>
  <c r="BD2828" i="1" s="1"/>
  <c r="BU2825" i="1"/>
  <c r="BT2247" i="1"/>
  <c r="BB2248" i="1"/>
  <c r="BC2970" i="1" l="1"/>
  <c r="BC2971" i="1" s="1"/>
  <c r="BC2972" i="1" s="1"/>
  <c r="BU2969" i="1"/>
  <c r="BU2828" i="1"/>
  <c r="BD2829" i="1"/>
  <c r="BT2248" i="1"/>
  <c r="BB2249" i="1"/>
  <c r="BU2972" i="1" l="1"/>
  <c r="BC2973" i="1"/>
  <c r="BU2829" i="1"/>
  <c r="BD2830" i="1"/>
  <c r="BT2249" i="1"/>
  <c r="BB2250" i="1"/>
  <c r="BC2974" i="1" l="1"/>
  <c r="BU2973" i="1"/>
  <c r="BD2831" i="1"/>
  <c r="BU2830" i="1"/>
  <c r="BT2250" i="1"/>
  <c r="BB2251" i="1"/>
  <c r="BC2975" i="1" l="1"/>
  <c r="BC2976" i="1" s="1"/>
  <c r="BU2974" i="1"/>
  <c r="BD2832" i="1"/>
  <c r="BD2833" i="1" s="1"/>
  <c r="BU2831" i="1"/>
  <c r="BT2251" i="1"/>
  <c r="BB2252" i="1"/>
  <c r="BC2977" i="1" l="1"/>
  <c r="BU2976" i="1"/>
  <c r="BD2834" i="1"/>
  <c r="BD2835" i="1" s="1"/>
  <c r="BD2836" i="1" s="1"/>
  <c r="BD2837" i="1" s="1"/>
  <c r="BU2833" i="1"/>
  <c r="BT2252" i="1"/>
  <c r="BB2253" i="1"/>
  <c r="BC2978" i="1" l="1"/>
  <c r="BC2979" i="1" s="1"/>
  <c r="BC2980" i="1" s="1"/>
  <c r="BU2977" i="1"/>
  <c r="BU2837" i="1"/>
  <c r="BD2838" i="1"/>
  <c r="BD2839" i="1" s="1"/>
  <c r="BT2253" i="1"/>
  <c r="BB2254" i="1"/>
  <c r="BC2981" i="1" l="1"/>
  <c r="BC2982" i="1" s="1"/>
  <c r="BC2983" i="1" s="1"/>
  <c r="BU2839" i="1"/>
  <c r="BD2840" i="1"/>
  <c r="BT2254" i="1"/>
  <c r="BB2255" i="1"/>
  <c r="BC2984" i="1" l="1"/>
  <c r="BU2983" i="1"/>
  <c r="BU2840" i="1"/>
  <c r="BD2841" i="1"/>
  <c r="BT2255" i="1"/>
  <c r="BB2256" i="1"/>
  <c r="BC2985" i="1" l="1"/>
  <c r="BC2986" i="1" s="1"/>
  <c r="BU2984" i="1"/>
  <c r="BU2841" i="1"/>
  <c r="BD2842" i="1"/>
  <c r="BT2256" i="1"/>
  <c r="BB2257" i="1"/>
  <c r="BC2987" i="1" l="1"/>
  <c r="BU2986" i="1"/>
  <c r="BD2843" i="1"/>
  <c r="BD2844" i="1" s="1"/>
  <c r="BD2845" i="1" s="1"/>
  <c r="BU2842" i="1"/>
  <c r="BT2257" i="1"/>
  <c r="BB2258" i="1"/>
  <c r="BC2988" i="1" l="1"/>
  <c r="BU2987" i="1"/>
  <c r="BU2845" i="1"/>
  <c r="BD2846" i="1"/>
  <c r="BD2847" i="1" s="1"/>
  <c r="BD2848" i="1" s="1"/>
  <c r="BD2849" i="1" s="1"/>
  <c r="BD2850" i="1" s="1"/>
  <c r="BD2851" i="1" s="1"/>
  <c r="BD2852" i="1" s="1"/>
  <c r="BD2853" i="1" s="1"/>
  <c r="BD2854" i="1" s="1"/>
  <c r="BT2258" i="1"/>
  <c r="BB2259" i="1"/>
  <c r="BU2988" i="1" l="1"/>
  <c r="BC2989" i="1"/>
  <c r="BC2990" i="1" s="1"/>
  <c r="BD2855" i="1"/>
  <c r="BU2854" i="1"/>
  <c r="BT2259" i="1"/>
  <c r="BB2260" i="1"/>
  <c r="BU2990" i="1" l="1"/>
  <c r="BC2991" i="1"/>
  <c r="BU2855" i="1"/>
  <c r="BD2856" i="1"/>
  <c r="BD2857" i="1" s="1"/>
  <c r="BT2260" i="1"/>
  <c r="BB2261" i="1"/>
  <c r="BU2991" i="1" l="1"/>
  <c r="BC2992" i="1"/>
  <c r="BC2993" i="1" s="1"/>
  <c r="BD2858" i="1"/>
  <c r="BU2857" i="1"/>
  <c r="BT2261" i="1"/>
  <c r="BB2262" i="1"/>
  <c r="BU2993" i="1" l="1"/>
  <c r="BC2994" i="1"/>
  <c r="BC2995" i="1" s="1"/>
  <c r="BC2996" i="1" s="1"/>
  <c r="BC2997" i="1" s="1"/>
  <c r="BU2858" i="1"/>
  <c r="BD2859" i="1"/>
  <c r="BD2860" i="1" s="1"/>
  <c r="BT2262" i="1"/>
  <c r="BB2263" i="1"/>
  <c r="BC2998" i="1" l="1"/>
  <c r="BU2997" i="1"/>
  <c r="BU2860" i="1"/>
  <c r="BD2861" i="1"/>
  <c r="BT2263" i="1"/>
  <c r="BB2264" i="1"/>
  <c r="BC2999" i="1" l="1"/>
  <c r="BC3000" i="1" s="1"/>
  <c r="BU2998" i="1"/>
  <c r="BD2862" i="1"/>
  <c r="BU2861" i="1"/>
  <c r="BT2264" i="1"/>
  <c r="BB2265" i="1"/>
  <c r="BU3000" i="1" l="1"/>
  <c r="BC3001" i="1"/>
  <c r="BD2863" i="1"/>
  <c r="BD2864" i="1" s="1"/>
  <c r="BU2862" i="1"/>
  <c r="BT2265" i="1"/>
  <c r="BB2266" i="1"/>
  <c r="BU3001" i="1" l="1"/>
  <c r="BC3002" i="1"/>
  <c r="BC3003" i="1" s="1"/>
  <c r="BC3004" i="1" s="1"/>
  <c r="BD2865" i="1"/>
  <c r="BD2866" i="1" s="1"/>
  <c r="BU2864" i="1"/>
  <c r="BT2266" i="1"/>
  <c r="BB2267" i="1"/>
  <c r="BU3004" i="1" l="1"/>
  <c r="BC3005" i="1"/>
  <c r="BC3006" i="1" s="1"/>
  <c r="BC3007" i="1" s="1"/>
  <c r="BC3008" i="1" s="1"/>
  <c r="BC3009" i="1" s="1"/>
  <c r="BU2866" i="1"/>
  <c r="BD2867" i="1"/>
  <c r="BT2267" i="1"/>
  <c r="BB2268" i="1"/>
  <c r="BC3010" i="1" l="1"/>
  <c r="BC3011" i="1" s="1"/>
  <c r="BU3009" i="1"/>
  <c r="BU2867" i="1"/>
  <c r="BD2868" i="1"/>
  <c r="BD2869" i="1" s="1"/>
  <c r="BT2268" i="1"/>
  <c r="BB2269" i="1"/>
  <c r="BC3012" i="1" l="1"/>
  <c r="BU3011" i="1"/>
  <c r="BD2870" i="1"/>
  <c r="BU2869" i="1"/>
  <c r="BT2269" i="1"/>
  <c r="BB2270" i="1"/>
  <c r="BC3013" i="1" l="1"/>
  <c r="BU3012" i="1"/>
  <c r="BU2870" i="1"/>
  <c r="BD2871" i="1"/>
  <c r="BD2872" i="1" s="1"/>
  <c r="BT2270" i="1"/>
  <c r="BB2271" i="1"/>
  <c r="BC3014" i="1" l="1"/>
  <c r="BU3013" i="1"/>
  <c r="BD2873" i="1"/>
  <c r="BU2872" i="1"/>
  <c r="BT2271" i="1"/>
  <c r="BB2272" i="1"/>
  <c r="BC3015" i="1" l="1"/>
  <c r="BU3014" i="1"/>
  <c r="BD2874" i="1"/>
  <c r="BD2875" i="1" s="1"/>
  <c r="BD2876" i="1" s="1"/>
  <c r="BU2873" i="1"/>
  <c r="BT2272" i="1"/>
  <c r="BB2273" i="1"/>
  <c r="BU3015" i="1" l="1"/>
  <c r="BC3016" i="1"/>
  <c r="BD2877" i="1"/>
  <c r="BD2878" i="1" s="1"/>
  <c r="BU2876" i="1"/>
  <c r="BT2273" i="1"/>
  <c r="BB2274" i="1"/>
  <c r="BC3017" i="1" l="1"/>
  <c r="BC3018" i="1" s="1"/>
  <c r="BC3019" i="1" s="1"/>
  <c r="BC3020" i="1" s="1"/>
  <c r="BC3021" i="1" s="1"/>
  <c r="BC3022" i="1" s="1"/>
  <c r="BC3023" i="1" s="1"/>
  <c r="BC3024" i="1" s="1"/>
  <c r="BC3025" i="1" s="1"/>
  <c r="BU3016" i="1"/>
  <c r="BD2879" i="1"/>
  <c r="BD2880" i="1" s="1"/>
  <c r="BD2881" i="1" s="1"/>
  <c r="BU2878" i="1"/>
  <c r="BT2274" i="1"/>
  <c r="BB2275" i="1"/>
  <c r="BC3026" i="1" l="1"/>
  <c r="BC3027" i="1" s="1"/>
  <c r="BC3028" i="1" s="1"/>
  <c r="BU3025" i="1"/>
  <c r="BD2882" i="1"/>
  <c r="BU2881" i="1"/>
  <c r="BT2275" i="1"/>
  <c r="BB2276" i="1"/>
  <c r="BU3028" i="1" l="1"/>
  <c r="BC3029" i="1"/>
  <c r="BD2883" i="1"/>
  <c r="BD2884" i="1" s="1"/>
  <c r="BU2882" i="1"/>
  <c r="BT2276" i="1"/>
  <c r="BB2277" i="1"/>
  <c r="BC3030" i="1" l="1"/>
  <c r="BU3029" i="1"/>
  <c r="BD2885" i="1"/>
  <c r="BT2277" i="1"/>
  <c r="BB2278" i="1"/>
  <c r="BC3031" i="1" l="1"/>
  <c r="BC3032" i="1" s="1"/>
  <c r="BU3030" i="1"/>
  <c r="BD2886" i="1"/>
  <c r="BT2278" i="1"/>
  <c r="BB2279" i="1"/>
  <c r="BC3033" i="1" l="1"/>
  <c r="BU3032" i="1"/>
  <c r="BD2887" i="1"/>
  <c r="BU2886" i="1"/>
  <c r="BT2279" i="1"/>
  <c r="BB2280" i="1"/>
  <c r="BC3034" i="1" l="1"/>
  <c r="BC3035" i="1" s="1"/>
  <c r="BU3033" i="1"/>
  <c r="BD2888" i="1"/>
  <c r="BD2889" i="1" s="1"/>
  <c r="BU2887" i="1"/>
  <c r="BT2280" i="1"/>
  <c r="BB2281" i="1"/>
  <c r="BC3036" i="1" l="1"/>
  <c r="BU3035" i="1"/>
  <c r="BU2889" i="1"/>
  <c r="BD2890" i="1"/>
  <c r="BT2281" i="1"/>
  <c r="BB2282" i="1"/>
  <c r="BC3037" i="1" l="1"/>
  <c r="BC3038" i="1" s="1"/>
  <c r="BU3036" i="1"/>
  <c r="BD2891" i="1"/>
  <c r="BD2892" i="1" s="1"/>
  <c r="BU2890" i="1"/>
  <c r="BT2282" i="1"/>
  <c r="BB2283" i="1"/>
  <c r="BC3039" i="1" l="1"/>
  <c r="BC3040" i="1" s="1"/>
  <c r="BU3038" i="1"/>
  <c r="BD2893" i="1"/>
  <c r="BU2892" i="1"/>
  <c r="BT2283" i="1"/>
  <c r="BB2284" i="1"/>
  <c r="BC3041" i="1" l="1"/>
  <c r="BU3040" i="1"/>
  <c r="BD2894" i="1"/>
  <c r="BD2895" i="1" s="1"/>
  <c r="BU2893" i="1"/>
  <c r="BT2284" i="1"/>
  <c r="BB2285" i="1"/>
  <c r="BC3042" i="1" l="1"/>
  <c r="BC3043" i="1" s="1"/>
  <c r="BU3041" i="1"/>
  <c r="BD2896" i="1"/>
  <c r="BU2895" i="1"/>
  <c r="BT2285" i="1"/>
  <c r="BB2286" i="1"/>
  <c r="BC3044" i="1" l="1"/>
  <c r="BC3045" i="1" s="1"/>
  <c r="BD2897" i="1"/>
  <c r="BD2898" i="1" s="1"/>
  <c r="BD2899" i="1" s="1"/>
  <c r="BD2900" i="1" s="1"/>
  <c r="BD2901" i="1" s="1"/>
  <c r="BD2902" i="1" s="1"/>
  <c r="BD2903" i="1" s="1"/>
  <c r="BD2904" i="1" s="1"/>
  <c r="BU2896" i="1"/>
  <c r="BT2286" i="1"/>
  <c r="BB2287" i="1"/>
  <c r="BU3045" i="1" l="1"/>
  <c r="BC3046" i="1"/>
  <c r="BD2905" i="1"/>
  <c r="BD2906" i="1" s="1"/>
  <c r="BU2904" i="1"/>
  <c r="BT2287" i="1"/>
  <c r="BB2288" i="1"/>
  <c r="BC3047" i="1" l="1"/>
  <c r="BC3048" i="1" s="1"/>
  <c r="BC3049" i="1" s="1"/>
  <c r="BC3050" i="1" s="1"/>
  <c r="BC3051" i="1" s="1"/>
  <c r="BU3046" i="1"/>
  <c r="BU2906" i="1"/>
  <c r="BD2907" i="1"/>
  <c r="BD2908" i="1" s="1"/>
  <c r="BT2288" i="1"/>
  <c r="BB2289" i="1"/>
  <c r="BC3052" i="1" l="1"/>
  <c r="BU3051" i="1"/>
  <c r="BD2909" i="1"/>
  <c r="BU2908" i="1"/>
  <c r="BT2289" i="1"/>
  <c r="BB2290" i="1"/>
  <c r="BC3053" i="1" l="1"/>
  <c r="BC3054" i="1" s="1"/>
  <c r="BC3055" i="1" s="1"/>
  <c r="BU3052" i="1"/>
  <c r="BU2909" i="1"/>
  <c r="BD2910" i="1"/>
  <c r="BT2290" i="1"/>
  <c r="BB2291" i="1"/>
  <c r="BU3055" i="1" l="1"/>
  <c r="BC3056" i="1"/>
  <c r="BU2910" i="1"/>
  <c r="BD2911" i="1"/>
  <c r="BD2912" i="1" s="1"/>
  <c r="BD2913" i="1" s="1"/>
  <c r="BD2914" i="1" s="1"/>
  <c r="BT2291" i="1"/>
  <c r="BB2292" i="1"/>
  <c r="BC3057" i="1" l="1"/>
  <c r="BU3056" i="1"/>
  <c r="BU2914" i="1"/>
  <c r="BD2915" i="1"/>
  <c r="BT2292" i="1"/>
  <c r="BB2293" i="1"/>
  <c r="BU3057" i="1" l="1"/>
  <c r="BC3058" i="1"/>
  <c r="BC3059" i="1" s="1"/>
  <c r="BC3060" i="1" s="1"/>
  <c r="BD2916" i="1"/>
  <c r="BD2917" i="1" s="1"/>
  <c r="BU2915" i="1"/>
  <c r="BT2293" i="1"/>
  <c r="BB2294" i="1"/>
  <c r="BC3061" i="1" l="1"/>
  <c r="BC3062" i="1" s="1"/>
  <c r="BC3063" i="1" s="1"/>
  <c r="BC3064" i="1" s="1"/>
  <c r="BU3060" i="1"/>
  <c r="BU2917" i="1"/>
  <c r="BD2918" i="1"/>
  <c r="BT2294" i="1"/>
  <c r="BB2295" i="1"/>
  <c r="BC3065" i="1" l="1"/>
  <c r="BU3064" i="1"/>
  <c r="BD2919" i="1"/>
  <c r="BD2920" i="1" s="1"/>
  <c r="BD2921" i="1" s="1"/>
  <c r="BU2918" i="1"/>
  <c r="BT2295" i="1"/>
  <c r="BB2296" i="1"/>
  <c r="BU3065" i="1" l="1"/>
  <c r="BC3066" i="1"/>
  <c r="BC3067" i="1" s="1"/>
  <c r="BC3068" i="1" s="1"/>
  <c r="BD2922" i="1"/>
  <c r="BU2921" i="1"/>
  <c r="BT2296" i="1"/>
  <c r="BB2297" i="1"/>
  <c r="BC3069" i="1" l="1"/>
  <c r="BC3070" i="1" s="1"/>
  <c r="BC3071" i="1" s="1"/>
  <c r="BC3072" i="1" s="1"/>
  <c r="BU3068" i="1"/>
  <c r="BU2922" i="1"/>
  <c r="BD2923" i="1"/>
  <c r="BT2297" i="1"/>
  <c r="BB2298" i="1"/>
  <c r="BC3073" i="1" l="1"/>
  <c r="BU3072" i="1"/>
  <c r="BD2924" i="1"/>
  <c r="BU2923" i="1"/>
  <c r="BT2298" i="1"/>
  <c r="BB2299" i="1"/>
  <c r="BC3074" i="1" l="1"/>
  <c r="BC3075" i="1" s="1"/>
  <c r="BC3076" i="1" s="1"/>
  <c r="BC3077" i="1" s="1"/>
  <c r="BC3078" i="1" s="1"/>
  <c r="BU3073" i="1"/>
  <c r="BD2925" i="1"/>
  <c r="BD2926" i="1" s="1"/>
  <c r="BU2924" i="1"/>
  <c r="BT2299" i="1"/>
  <c r="BB2300" i="1"/>
  <c r="BC3079" i="1" l="1"/>
  <c r="BU3078" i="1"/>
  <c r="BD2927" i="1"/>
  <c r="BU2926" i="1"/>
  <c r="BT2300" i="1"/>
  <c r="BB2301" i="1"/>
  <c r="BC3080" i="1" l="1"/>
  <c r="BU3079" i="1"/>
  <c r="BD2928" i="1"/>
  <c r="BD2929" i="1" s="1"/>
  <c r="BU2927" i="1"/>
  <c r="BT2301" i="1"/>
  <c r="BB2302" i="1"/>
  <c r="BC3081" i="1" l="1"/>
  <c r="BC3082" i="1" s="1"/>
  <c r="BU3080" i="1"/>
  <c r="BD2930" i="1"/>
  <c r="BU2929" i="1"/>
  <c r="BT2302" i="1"/>
  <c r="BB2303" i="1"/>
  <c r="BU3082" i="1" l="1"/>
  <c r="BC3083" i="1"/>
  <c r="BD2931" i="1"/>
  <c r="BD2932" i="1" s="1"/>
  <c r="BD2933" i="1" s="1"/>
  <c r="BD2934" i="1" s="1"/>
  <c r="BD2935" i="1" s="1"/>
  <c r="BU2930" i="1"/>
  <c r="BT2303" i="1"/>
  <c r="BB2304" i="1"/>
  <c r="BU3083" i="1" l="1"/>
  <c r="BC3084" i="1"/>
  <c r="BD2936" i="1"/>
  <c r="BU2935" i="1"/>
  <c r="BT2304" i="1"/>
  <c r="BB2305" i="1"/>
  <c r="BD2937" i="1" l="1"/>
  <c r="BU2936" i="1"/>
  <c r="BT2305" i="1"/>
  <c r="BB2306" i="1"/>
  <c r="BU2937" i="1" l="1"/>
  <c r="BD2938" i="1"/>
  <c r="BD2939" i="1" s="1"/>
  <c r="BD2940" i="1" s="1"/>
  <c r="BT2306" i="1"/>
  <c r="BB2307" i="1"/>
  <c r="BD2941" i="1" l="1"/>
  <c r="BD2942" i="1" s="1"/>
  <c r="BD2943" i="1" s="1"/>
  <c r="BU2940" i="1"/>
  <c r="BT2307" i="1"/>
  <c r="BB2308" i="1"/>
  <c r="BD2944" i="1" l="1"/>
  <c r="BU2943" i="1"/>
  <c r="BT2308" i="1"/>
  <c r="BB2309" i="1"/>
  <c r="BD2945" i="1" l="1"/>
  <c r="BD2946" i="1" s="1"/>
  <c r="BU2944" i="1"/>
  <c r="BT2309" i="1"/>
  <c r="BB2310" i="1"/>
  <c r="BD2947" i="1" l="1"/>
  <c r="BD2948" i="1" s="1"/>
  <c r="BU2946" i="1"/>
  <c r="BT2310" i="1"/>
  <c r="BB2311" i="1"/>
  <c r="BD2949" i="1" l="1"/>
  <c r="BD2950" i="1" s="1"/>
  <c r="BD2951" i="1" s="1"/>
  <c r="BU2948" i="1"/>
  <c r="BT2311" i="1"/>
  <c r="BB2312" i="1"/>
  <c r="BD2952" i="1" l="1"/>
  <c r="BD2953" i="1" s="1"/>
  <c r="BD2954" i="1" s="1"/>
  <c r="BU2951" i="1"/>
  <c r="BT2312" i="1"/>
  <c r="BB2313" i="1"/>
  <c r="BD2955" i="1" l="1"/>
  <c r="BU2954" i="1"/>
  <c r="BT2313" i="1"/>
  <c r="BB2314" i="1"/>
  <c r="BU2955" i="1" l="1"/>
  <c r="BD2956" i="1"/>
  <c r="BD2957" i="1" s="1"/>
  <c r="BT2314" i="1"/>
  <c r="BB2315" i="1"/>
  <c r="BD2958" i="1" l="1"/>
  <c r="BU2957" i="1"/>
  <c r="BT2315" i="1"/>
  <c r="BB2316" i="1"/>
  <c r="BD2959" i="1" l="1"/>
  <c r="BD2960" i="1" s="1"/>
  <c r="BU2958" i="1"/>
  <c r="BT2316" i="1"/>
  <c r="BB2317" i="1"/>
  <c r="BU2960" i="1" l="1"/>
  <c r="BD2961" i="1"/>
  <c r="BT2317" i="1"/>
  <c r="BB2318" i="1"/>
  <c r="BU2961" i="1" l="1"/>
  <c r="BD2962" i="1"/>
  <c r="BD2963" i="1" s="1"/>
  <c r="BT2318" i="1"/>
  <c r="BB2319" i="1"/>
  <c r="BD2964" i="1" l="1"/>
  <c r="BD2965" i="1" s="1"/>
  <c r="BD2966" i="1" s="1"/>
  <c r="BU2963" i="1"/>
  <c r="BT2319" i="1"/>
  <c r="BB2320" i="1"/>
  <c r="BD2967" i="1" l="1"/>
  <c r="BT2320" i="1"/>
  <c r="BB2321" i="1"/>
  <c r="BD2968" i="1" l="1"/>
  <c r="BD2969" i="1" s="1"/>
  <c r="BD2970" i="1" s="1"/>
  <c r="BT2321" i="1"/>
  <c r="BB2322" i="1"/>
  <c r="BD2971" i="1" l="1"/>
  <c r="BU2970" i="1"/>
  <c r="BT2322" i="1"/>
  <c r="BB2323" i="1"/>
  <c r="BU2971" i="1" l="1"/>
  <c r="BD2972" i="1"/>
  <c r="BD2973" i="1" s="1"/>
  <c r="BD2974" i="1" s="1"/>
  <c r="BD2975" i="1" s="1"/>
  <c r="BT2323" i="1"/>
  <c r="BB2324" i="1"/>
  <c r="BU2975" i="1" l="1"/>
  <c r="BD2976" i="1"/>
  <c r="BD2977" i="1" s="1"/>
  <c r="BD2978" i="1" s="1"/>
  <c r="BT2324" i="1"/>
  <c r="BB2325" i="1"/>
  <c r="BU2978" i="1" l="1"/>
  <c r="BD2979" i="1"/>
  <c r="BT2325" i="1"/>
  <c r="BB2326" i="1"/>
  <c r="BD2980" i="1" l="1"/>
  <c r="BD2981" i="1" s="1"/>
  <c r="BU2979" i="1"/>
  <c r="BT2326" i="1"/>
  <c r="BB2327" i="1"/>
  <c r="BD2982" i="1" l="1"/>
  <c r="BU2981" i="1"/>
  <c r="BT2327" i="1"/>
  <c r="BB2328" i="1"/>
  <c r="BD2983" i="1" l="1"/>
  <c r="BD2984" i="1" s="1"/>
  <c r="BD2985" i="1" s="1"/>
  <c r="BU2982" i="1"/>
  <c r="BT2328" i="1"/>
  <c r="BB2329" i="1"/>
  <c r="BU2985" i="1" l="1"/>
  <c r="BD2986" i="1"/>
  <c r="BD2987" i="1" s="1"/>
  <c r="BD2988" i="1" s="1"/>
  <c r="BD2989" i="1" s="1"/>
  <c r="BT2329" i="1"/>
  <c r="BB2330" i="1"/>
  <c r="BU2989" i="1" l="1"/>
  <c r="BD2990" i="1"/>
  <c r="BD2991" i="1" s="1"/>
  <c r="BD2992" i="1" s="1"/>
  <c r="BT2330" i="1"/>
  <c r="BB2331" i="1"/>
  <c r="BD2993" i="1" l="1"/>
  <c r="BD2994" i="1" s="1"/>
  <c r="BU2992" i="1"/>
  <c r="BT2331" i="1"/>
  <c r="BB2332" i="1"/>
  <c r="BD2995" i="1" l="1"/>
  <c r="BU2994" i="1"/>
  <c r="BT2332" i="1"/>
  <c r="BB2333" i="1"/>
  <c r="BD2996" i="1" l="1"/>
  <c r="BU2995" i="1"/>
  <c r="BT2333" i="1"/>
  <c r="BB2334" i="1"/>
  <c r="BD2997" i="1" l="1"/>
  <c r="BD2998" i="1" s="1"/>
  <c r="BD2999" i="1" s="1"/>
  <c r="BU2996" i="1"/>
  <c r="BT2334" i="1"/>
  <c r="BB2335" i="1"/>
  <c r="BD3000" i="1" l="1"/>
  <c r="BD3001" i="1" s="1"/>
  <c r="BD3002" i="1" s="1"/>
  <c r="BU2999" i="1"/>
  <c r="BT2335" i="1"/>
  <c r="BB2336" i="1"/>
  <c r="BD3003" i="1" l="1"/>
  <c r="BU3002" i="1"/>
  <c r="BT2336" i="1"/>
  <c r="BB2337" i="1"/>
  <c r="BU3003" i="1" l="1"/>
  <c r="BD3004" i="1"/>
  <c r="BD3005" i="1" s="1"/>
  <c r="BT2337" i="1"/>
  <c r="BB2338" i="1"/>
  <c r="BD3006" i="1" l="1"/>
  <c r="BU3005" i="1"/>
  <c r="BT2338" i="1"/>
  <c r="BB2339" i="1"/>
  <c r="BD3007" i="1" l="1"/>
  <c r="BU3006" i="1"/>
  <c r="BT2339" i="1"/>
  <c r="BB2340" i="1"/>
  <c r="BD3008" i="1" l="1"/>
  <c r="BU3007" i="1"/>
  <c r="BT2340" i="1"/>
  <c r="BB2341" i="1"/>
  <c r="BU3008" i="1" l="1"/>
  <c r="BD3009" i="1"/>
  <c r="BD3010" i="1" s="1"/>
  <c r="BT2341" i="1"/>
  <c r="BB2342" i="1"/>
  <c r="BD3011" i="1" l="1"/>
  <c r="BD3012" i="1" s="1"/>
  <c r="BD3013" i="1" s="1"/>
  <c r="BD3014" i="1" s="1"/>
  <c r="BD3015" i="1" s="1"/>
  <c r="BD3016" i="1" s="1"/>
  <c r="BD3017" i="1" s="1"/>
  <c r="BU3010" i="1"/>
  <c r="BT2342" i="1"/>
  <c r="BB2343" i="1"/>
  <c r="BD3018" i="1" l="1"/>
  <c r="BU3017" i="1"/>
  <c r="BT2343" i="1"/>
  <c r="BB2344" i="1"/>
  <c r="BD3019" i="1" l="1"/>
  <c r="BU3018" i="1"/>
  <c r="BT2344" i="1"/>
  <c r="BB2345" i="1"/>
  <c r="BD3020" i="1" l="1"/>
  <c r="BU3019" i="1"/>
  <c r="BT2345" i="1"/>
  <c r="BB2346" i="1"/>
  <c r="BD3021" i="1" l="1"/>
  <c r="BU3020" i="1"/>
  <c r="BT2346" i="1"/>
  <c r="BB2347" i="1"/>
  <c r="BD3022" i="1" l="1"/>
  <c r="BU3021" i="1"/>
  <c r="BT2347" i="1"/>
  <c r="BB2348" i="1"/>
  <c r="BD3023" i="1" l="1"/>
  <c r="BU3022" i="1"/>
  <c r="BT2348" i="1"/>
  <c r="BB2349" i="1"/>
  <c r="BD3024" i="1" l="1"/>
  <c r="BU3023" i="1"/>
  <c r="BT2349" i="1"/>
  <c r="BB2350" i="1"/>
  <c r="BU3024" i="1" l="1"/>
  <c r="BD3025" i="1"/>
  <c r="BD3026" i="1" s="1"/>
  <c r="BT2350" i="1"/>
  <c r="BB2351" i="1"/>
  <c r="BD3027" i="1" l="1"/>
  <c r="BU3026" i="1"/>
  <c r="BT2351" i="1"/>
  <c r="BB2352" i="1"/>
  <c r="BU3027" i="1" l="1"/>
  <c r="BD3028" i="1"/>
  <c r="BD3029" i="1" s="1"/>
  <c r="BD3030" i="1" s="1"/>
  <c r="BD3031" i="1" s="1"/>
  <c r="BT2352" i="1"/>
  <c r="BB2353" i="1"/>
  <c r="BD3032" i="1" l="1"/>
  <c r="BD3033" i="1" s="1"/>
  <c r="BD3034" i="1" s="1"/>
  <c r="BU3031" i="1"/>
  <c r="BT2353" i="1"/>
  <c r="BB2354" i="1"/>
  <c r="BU3034" i="1" l="1"/>
  <c r="BD3035" i="1"/>
  <c r="BD3036" i="1" s="1"/>
  <c r="BD3037" i="1" s="1"/>
  <c r="BT2354" i="1"/>
  <c r="BB2355" i="1"/>
  <c r="BD3038" i="1" l="1"/>
  <c r="BD3039" i="1" s="1"/>
  <c r="BU3037" i="1"/>
  <c r="BT2355" i="1"/>
  <c r="BB2356" i="1"/>
  <c r="BU3039" i="1" l="1"/>
  <c r="BD3040" i="1"/>
  <c r="BD3041" i="1" s="1"/>
  <c r="BD3042" i="1" s="1"/>
  <c r="BT2356" i="1"/>
  <c r="BB2357" i="1"/>
  <c r="BD3043" i="1" l="1"/>
  <c r="BD3044" i="1" s="1"/>
  <c r="BU3042" i="1"/>
  <c r="BT2357" i="1"/>
  <c r="BB2358" i="1"/>
  <c r="BD3045" i="1" l="1"/>
  <c r="BD3046" i="1" s="1"/>
  <c r="BD3047" i="1" s="1"/>
  <c r="BU3044" i="1"/>
  <c r="BT2358" i="1"/>
  <c r="BB2359" i="1"/>
  <c r="BD3048" i="1" l="1"/>
  <c r="BU3047" i="1"/>
  <c r="BT2359" i="1"/>
  <c r="BB2360" i="1"/>
  <c r="BU3048" i="1" l="1"/>
  <c r="BD3049" i="1"/>
  <c r="BT2360" i="1"/>
  <c r="BB2361" i="1"/>
  <c r="BD3050" i="1" l="1"/>
  <c r="BU3049" i="1"/>
  <c r="BT2361" i="1"/>
  <c r="BB2362" i="1"/>
  <c r="BU3050" i="1" l="1"/>
  <c r="BD3051" i="1"/>
  <c r="BD3052" i="1" s="1"/>
  <c r="BD3053" i="1" s="1"/>
  <c r="BT2362" i="1"/>
  <c r="BB2363" i="1"/>
  <c r="BD3054" i="1" l="1"/>
  <c r="BU3053" i="1"/>
  <c r="BT2363" i="1"/>
  <c r="BB2364" i="1"/>
  <c r="BD3055" i="1" l="1"/>
  <c r="BD3056" i="1" s="1"/>
  <c r="BD3057" i="1" s="1"/>
  <c r="BD3058" i="1" s="1"/>
  <c r="BU3054" i="1"/>
  <c r="BT2364" i="1"/>
  <c r="BB2365" i="1"/>
  <c r="BD3059" i="1" l="1"/>
  <c r="BU3058" i="1"/>
  <c r="BT2365" i="1"/>
  <c r="BB2366" i="1"/>
  <c r="BD3060" i="1" l="1"/>
  <c r="BD3061" i="1" s="1"/>
  <c r="BU3059" i="1"/>
  <c r="BT2366" i="1"/>
  <c r="BB2367" i="1"/>
  <c r="BU3061" i="1" l="1"/>
  <c r="BD3062" i="1"/>
  <c r="BT2367" i="1"/>
  <c r="BB2368" i="1"/>
  <c r="BU3062" i="1" l="1"/>
  <c r="BD3063" i="1"/>
  <c r="BT2368" i="1"/>
  <c r="BB2369" i="1"/>
  <c r="BU3063" i="1" l="1"/>
  <c r="BD3064" i="1"/>
  <c r="BD3065" i="1" s="1"/>
  <c r="BD3066" i="1" s="1"/>
  <c r="BT2369" i="1"/>
  <c r="BB2370" i="1"/>
  <c r="BU3066" i="1" l="1"/>
  <c r="BD3067" i="1"/>
  <c r="BT2370" i="1"/>
  <c r="BB2371" i="1"/>
  <c r="BD3068" i="1" l="1"/>
  <c r="BD3069" i="1" s="1"/>
  <c r="BU3067" i="1"/>
  <c r="BT2371" i="1"/>
  <c r="BB2372" i="1"/>
  <c r="BU3069" i="1" l="1"/>
  <c r="BD3070" i="1"/>
  <c r="BT2372" i="1"/>
  <c r="BB2373" i="1"/>
  <c r="BU3070" i="1" l="1"/>
  <c r="BD3071" i="1"/>
  <c r="BT2373" i="1"/>
  <c r="BB2374" i="1"/>
  <c r="BD3072" i="1" l="1"/>
  <c r="BD3073" i="1" s="1"/>
  <c r="BD3074" i="1" s="1"/>
  <c r="BU3071" i="1"/>
  <c r="BT2374" i="1"/>
  <c r="BB2375" i="1"/>
  <c r="BD3075" i="1" l="1"/>
  <c r="BU3074" i="1"/>
  <c r="BT2375" i="1"/>
  <c r="BB2376" i="1"/>
  <c r="BD3076" i="1" l="1"/>
  <c r="BU3075" i="1"/>
  <c r="BT2376" i="1"/>
  <c r="BB2377" i="1"/>
  <c r="BD3077" i="1" l="1"/>
  <c r="BU3076" i="1"/>
  <c r="BT2377" i="1"/>
  <c r="BB2378" i="1"/>
  <c r="BU3077" i="1" l="1"/>
  <c r="BD3078" i="1"/>
  <c r="BD3079" i="1" s="1"/>
  <c r="BD3080" i="1" s="1"/>
  <c r="BD3081" i="1" s="1"/>
  <c r="BT2378" i="1"/>
  <c r="BB2379" i="1"/>
  <c r="BD3082" i="1" l="1"/>
  <c r="BD3083" i="1" s="1"/>
  <c r="BD3084" i="1" s="1"/>
  <c r="BU3084" i="1" s="1"/>
  <c r="BU3081" i="1"/>
  <c r="AZ2869" i="1" s="1" a="1"/>
  <c r="AZ2869" i="1" s="1"/>
  <c r="BT2379" i="1"/>
  <c r="BB2380" i="1"/>
  <c r="AX1312" i="1" l="1" a="1"/>
  <c r="AX1312" i="1" s="1"/>
  <c r="AX2744" i="1" a="1"/>
  <c r="AX2744" i="1" s="1"/>
  <c r="AZ2529" i="1" a="1"/>
  <c r="AZ2529" i="1" s="1"/>
  <c r="AZ2187" i="1" a="1"/>
  <c r="AZ2187" i="1" s="1"/>
  <c r="AZ1311" i="1" a="1"/>
  <c r="AZ1311" i="1" s="1"/>
  <c r="AY2654" i="1" a="1"/>
  <c r="AY2654" i="1" s="1"/>
  <c r="AZ717" i="1" a="1"/>
  <c r="AZ717" i="1" s="1"/>
  <c r="AZ2995" i="1" a="1"/>
  <c r="AZ2995" i="1" s="1"/>
  <c r="AX217" i="1" a="1"/>
  <c r="AX217" i="1" s="1"/>
  <c r="AW816" i="1" a="1"/>
  <c r="AW816" i="1" s="1"/>
  <c r="AX279" i="1" a="1"/>
  <c r="AX279" i="1" s="1"/>
  <c r="AW758" i="1" a="1"/>
  <c r="AW758" i="1" s="1"/>
  <c r="AY2715" i="1" a="1"/>
  <c r="AY2715" i="1" s="1"/>
  <c r="AW2654" i="1" a="1"/>
  <c r="AW2654" i="1" s="1"/>
  <c r="AX2354" i="1" a="1"/>
  <c r="AX2354" i="1" s="1"/>
  <c r="AY1332" i="1" a="1"/>
  <c r="AY1332" i="1" s="1"/>
  <c r="AX2558" i="1" a="1"/>
  <c r="AX2558" i="1" s="1"/>
  <c r="AW1579" i="1" a="1"/>
  <c r="AW1579" i="1" s="1"/>
  <c r="AY1714" i="1" a="1"/>
  <c r="AY1714" i="1" s="1"/>
  <c r="AX140" i="1" a="1"/>
  <c r="AX140" i="1" s="1"/>
  <c r="AX1168" i="1" a="1"/>
  <c r="AX1168" i="1" s="1"/>
  <c r="AZ878" i="1" a="1"/>
  <c r="AZ878" i="1" s="1"/>
  <c r="AZ3055" i="1" a="1"/>
  <c r="AZ3055" i="1" s="1"/>
  <c r="AY1795" i="1" a="1"/>
  <c r="AY1795" i="1" s="1"/>
  <c r="AZ1681" i="1" a="1"/>
  <c r="AZ1681" i="1" s="1"/>
  <c r="AX1820" i="1" a="1"/>
  <c r="AX1820" i="1" s="1"/>
  <c r="AX2017" i="1" a="1"/>
  <c r="AX2017" i="1" s="1"/>
  <c r="AY175" i="1" a="1"/>
  <c r="AY175" i="1" s="1"/>
  <c r="AZ2809" i="1" a="1"/>
  <c r="AZ2809" i="1" s="1"/>
  <c r="AX3082" i="1" a="1"/>
  <c r="AX3082" i="1" s="1"/>
  <c r="AY2783" i="1" a="1"/>
  <c r="AY2783" i="1" s="1"/>
  <c r="AY483" i="1" a="1"/>
  <c r="AY483" i="1" s="1"/>
  <c r="AY2298" i="1" a="1"/>
  <c r="AY2298" i="1" s="1"/>
  <c r="AY1312" i="1" a="1"/>
  <c r="AY1312" i="1" s="1"/>
  <c r="AW783" i="1" a="1"/>
  <c r="AW783" i="1" s="1"/>
  <c r="AZ240" i="1" a="1"/>
  <c r="AZ240" i="1" s="1"/>
  <c r="AZ2287" i="1" a="1"/>
  <c r="AZ2287" i="1" s="1"/>
  <c r="AW2906" i="1" a="1"/>
  <c r="AW2906" i="1" s="1"/>
  <c r="AY252" i="1" a="1"/>
  <c r="AY252" i="1" s="1"/>
  <c r="AY2563" i="1" a="1"/>
  <c r="AY2563" i="1" s="1"/>
  <c r="AX2780" i="1" a="1"/>
  <c r="AX2780" i="1" s="1"/>
  <c r="AX1713" i="1" a="1"/>
  <c r="AX1713" i="1" s="1"/>
  <c r="AY600" i="1" a="1"/>
  <c r="AY600" i="1" s="1"/>
  <c r="AX2912" i="1" a="1"/>
  <c r="AX2912" i="1" s="1"/>
  <c r="AY1497" i="1" a="1"/>
  <c r="AY1497" i="1" s="1"/>
  <c r="AX1779" i="1" a="1"/>
  <c r="AX1779" i="1" s="1"/>
  <c r="AZ2686" i="1" a="1"/>
  <c r="AZ2686" i="1" s="1"/>
  <c r="AX1472" i="1" a="1"/>
  <c r="AX1472" i="1" s="1"/>
  <c r="AY1561" i="1" a="1"/>
  <c r="AY1561" i="1" s="1"/>
  <c r="AW1269" i="1" a="1"/>
  <c r="AW1269" i="1" s="1"/>
  <c r="AY583" i="1" a="1"/>
  <c r="AY583" i="1" s="1"/>
  <c r="AX2684" i="1" a="1"/>
  <c r="AX2684" i="1" s="1"/>
  <c r="AZ1169" i="1" a="1"/>
  <c r="AZ1169" i="1" s="1"/>
  <c r="AY320" i="1" a="1"/>
  <c r="AY320" i="1" s="1"/>
  <c r="AW31" i="1" a="1"/>
  <c r="AW31" i="1" s="1"/>
  <c r="AW2860" i="1" a="1"/>
  <c r="AW2860" i="1" s="1"/>
  <c r="AX1378" i="1" a="1"/>
  <c r="AX1378" i="1" s="1"/>
  <c r="AW802" i="1" a="1"/>
  <c r="AW802" i="1" s="1"/>
  <c r="AW619" i="1" a="1"/>
  <c r="AW619" i="1" s="1"/>
  <c r="AW911" i="1" a="1"/>
  <c r="AW911" i="1" s="1"/>
  <c r="AW2812" i="1" a="1"/>
  <c r="AW2812" i="1" s="1"/>
  <c r="AW2647" i="1" a="1"/>
  <c r="AW2647" i="1" s="1"/>
  <c r="AZ2934" i="1" a="1"/>
  <c r="AZ2934" i="1" s="1"/>
  <c r="AZ1933" i="1" a="1"/>
  <c r="AZ1933" i="1" s="1"/>
  <c r="AW1051" i="1" a="1"/>
  <c r="AW1051" i="1" s="1"/>
  <c r="AZ1524" i="1" a="1"/>
  <c r="AZ1524" i="1" s="1"/>
  <c r="AY795" i="1" a="1"/>
  <c r="AY795" i="1" s="1"/>
  <c r="AZ3036" i="1" a="1"/>
  <c r="AZ3036" i="1" s="1"/>
  <c r="AZ108" i="1" a="1"/>
  <c r="AZ108" i="1" s="1"/>
  <c r="AY1118" i="1" a="1"/>
  <c r="AY1118" i="1" s="1"/>
  <c r="AW1751" i="1" a="1"/>
  <c r="AW1751" i="1" s="1"/>
  <c r="AX816" i="1" a="1"/>
  <c r="AX816" i="1" s="1"/>
  <c r="AW2913" i="1" a="1"/>
  <c r="AW2913" i="1" s="1"/>
  <c r="AY1683" i="1" a="1"/>
  <c r="AY1683" i="1" s="1"/>
  <c r="AW819" i="1" a="1"/>
  <c r="AW819" i="1" s="1"/>
  <c r="AY1712" i="1" a="1"/>
  <c r="AY1712" i="1" s="1"/>
  <c r="AX1527" i="1" a="1"/>
  <c r="AX1527" i="1" s="1"/>
  <c r="AZ2997" i="1" a="1"/>
  <c r="AZ2997" i="1" s="1"/>
  <c r="AX1331" i="1" a="1"/>
  <c r="AX1331" i="1" s="1"/>
  <c r="AY1779" i="1" a="1"/>
  <c r="AY1779" i="1" s="1"/>
  <c r="AY2340" i="1" a="1"/>
  <c r="AY2340" i="1" s="1"/>
  <c r="AX49" i="1" a="1"/>
  <c r="AX49" i="1" s="1"/>
  <c r="AZ459" i="1" a="1"/>
  <c r="AZ459" i="1" s="1"/>
  <c r="AW981" i="1" a="1"/>
  <c r="AW981" i="1" s="1"/>
  <c r="AX1477" i="1" a="1"/>
  <c r="AX1477" i="1" s="1"/>
  <c r="AZ707" i="1" a="1"/>
  <c r="AZ707" i="1" s="1"/>
  <c r="AW534" i="1" a="1"/>
  <c r="AW534" i="1" s="1"/>
  <c r="AX951" i="1" a="1"/>
  <c r="AX951" i="1" s="1"/>
  <c r="AZ1093" i="1" a="1"/>
  <c r="AZ1093" i="1" s="1"/>
  <c r="AW1925" i="1" a="1"/>
  <c r="AW1925" i="1" s="1"/>
  <c r="AY2881" i="1" a="1"/>
  <c r="AY2881" i="1" s="1"/>
  <c r="AZ1561" i="1" a="1"/>
  <c r="AZ1561" i="1" s="1"/>
  <c r="AY837" i="1" a="1"/>
  <c r="AY837" i="1" s="1"/>
  <c r="AY1192" i="1" a="1"/>
  <c r="AY1192" i="1" s="1"/>
  <c r="AY397" i="1" a="1"/>
  <c r="AY397" i="1" s="1"/>
  <c r="AW161" i="1" a="1"/>
  <c r="AW161" i="1" s="1"/>
  <c r="AX1149" i="1" a="1"/>
  <c r="AX1149" i="1" s="1"/>
  <c r="AX1305" i="1" a="1"/>
  <c r="AX1305" i="1" s="1"/>
  <c r="AY2779" i="1" a="1"/>
  <c r="AY2779" i="1" s="1"/>
  <c r="AW1820" i="1" a="1"/>
  <c r="AW1820" i="1" s="1"/>
  <c r="AX214" i="1" a="1"/>
  <c r="AX214" i="1" s="1"/>
  <c r="AY244" i="1" a="1"/>
  <c r="AY244" i="1" s="1"/>
  <c r="AX1494" i="1" a="1"/>
  <c r="AX1494" i="1" s="1"/>
  <c r="AY1148" i="1" a="1"/>
  <c r="AY1148" i="1" s="1"/>
  <c r="AY1056" i="1" a="1"/>
  <c r="AY1056" i="1" s="1"/>
  <c r="AZ1577" i="1" a="1"/>
  <c r="AZ1577" i="1" s="1"/>
  <c r="AX2976" i="1" a="1"/>
  <c r="AX2976" i="1" s="1"/>
  <c r="AY241" i="1" a="1"/>
  <c r="AY241" i="1" s="1"/>
  <c r="AW1730" i="1" a="1"/>
  <c r="AW1730" i="1" s="1"/>
  <c r="AW1938" i="1" a="1"/>
  <c r="AW1938" i="1" s="1"/>
  <c r="AW1533" i="1" a="1"/>
  <c r="AW1533" i="1" s="1"/>
  <c r="AY306" i="1" a="1"/>
  <c r="AY306" i="1" s="1"/>
  <c r="AW1793" i="1" a="1"/>
  <c r="AW1793" i="1" s="1"/>
  <c r="AW153" i="1" a="1"/>
  <c r="AW153" i="1" s="1"/>
  <c r="AZ2500" i="1" a="1"/>
  <c r="AZ2500" i="1" s="1"/>
  <c r="AW1598" i="1" a="1"/>
  <c r="AW1598" i="1" s="1"/>
  <c r="AY1329" i="1" a="1"/>
  <c r="AY1329" i="1" s="1"/>
  <c r="AW2896" i="1" a="1"/>
  <c r="AW2896" i="1" s="1"/>
  <c r="AY109" i="1" a="1"/>
  <c r="AY109" i="1" s="1"/>
  <c r="AY2873" i="1" a="1"/>
  <c r="AY2873" i="1" s="1"/>
  <c r="AZ385" i="1" a="1"/>
  <c r="AZ385" i="1" s="1"/>
  <c r="AZ157" i="1" a="1"/>
  <c r="AZ157" i="1" s="1"/>
  <c r="AX93" i="1" a="1"/>
  <c r="AX93" i="1" s="1"/>
  <c r="AY1981" i="1" a="1"/>
  <c r="AY1981" i="1" s="1"/>
  <c r="AX3008" i="1" a="1"/>
  <c r="AX3008" i="1" s="1"/>
  <c r="AW2780" i="1" a="1"/>
  <c r="AW2780" i="1" s="1"/>
  <c r="AX2057" i="1" a="1"/>
  <c r="AX2057" i="1" s="1"/>
  <c r="AX305" i="1" a="1"/>
  <c r="AX305" i="1" s="1"/>
  <c r="AY819" i="1" a="1"/>
  <c r="AY819" i="1" s="1"/>
  <c r="AZ1367" i="1" a="1"/>
  <c r="AZ1367" i="1" s="1"/>
  <c r="AZ1968" i="1" a="1"/>
  <c r="AZ1968" i="1" s="1"/>
  <c r="AX2312" i="1" a="1"/>
  <c r="AX2312" i="1" s="1"/>
  <c r="AW2750" i="1" a="1"/>
  <c r="AW2750" i="1" s="1"/>
  <c r="AX2488" i="1" a="1"/>
  <c r="AX2488" i="1" s="1"/>
  <c r="AX731" i="1" a="1"/>
  <c r="AX731" i="1" s="1"/>
  <c r="AW1837" i="1" a="1"/>
  <c r="AW1837" i="1" s="1"/>
  <c r="AZ2644" i="1" a="1"/>
  <c r="AZ2644" i="1" s="1"/>
  <c r="AZ879" i="1" a="1"/>
  <c r="AZ879" i="1" s="1"/>
  <c r="AX3054" i="1" a="1"/>
  <c r="AX3054" i="1" s="1"/>
  <c r="AY1523" i="1" a="1"/>
  <c r="AY1523" i="1" s="1"/>
  <c r="AX94" i="1" a="1"/>
  <c r="AX94" i="1" s="1"/>
  <c r="AY544" i="1" a="1"/>
  <c r="AY544" i="1" s="1"/>
  <c r="AX468" i="1" a="1"/>
  <c r="AX468" i="1" s="1"/>
  <c r="AY1676" i="1" a="1"/>
  <c r="AY1676" i="1" s="1"/>
  <c r="AW2569" i="1" a="1"/>
  <c r="AW2569" i="1" s="1"/>
  <c r="AW1676" i="1" a="1"/>
  <c r="AW1676" i="1" s="1"/>
  <c r="AX587" i="1" a="1"/>
  <c r="AX587" i="1" s="1"/>
  <c r="AW1268" i="1" a="1"/>
  <c r="AW1268" i="1" s="1"/>
  <c r="AZ1477" i="1" a="1"/>
  <c r="AZ1477" i="1" s="1"/>
  <c r="AY1080" i="1" a="1"/>
  <c r="AY1080" i="1" s="1"/>
  <c r="AX2996" i="1" a="1"/>
  <c r="AX2996" i="1" s="1"/>
  <c r="AY223" i="1" a="1"/>
  <c r="AY223" i="1" s="1"/>
  <c r="AY718" i="1" a="1"/>
  <c r="AY718" i="1" s="1"/>
  <c r="AZ2354" i="1" a="1"/>
  <c r="AZ2354" i="1" s="1"/>
  <c r="AX2024" i="1" a="1"/>
  <c r="AX2024" i="1" s="1"/>
  <c r="AX486" i="1" a="1"/>
  <c r="AX486" i="1" s="1"/>
  <c r="AX1563" i="1" a="1"/>
  <c r="AX1563" i="1" s="1"/>
  <c r="AY1447" i="1" a="1"/>
  <c r="AY1447" i="1" s="1"/>
  <c r="AZ668" i="1" a="1"/>
  <c r="AZ668" i="1" s="1"/>
  <c r="AX35" i="1" a="1"/>
  <c r="AX35" i="1" s="1"/>
  <c r="AY2681" i="1" a="1"/>
  <c r="AY2681" i="1" s="1"/>
  <c r="AW545" i="1" a="1"/>
  <c r="AW545" i="1" s="1"/>
  <c r="AX2061" i="1" a="1"/>
  <c r="AX2061" i="1" s="1"/>
  <c r="AX3001" i="1" a="1"/>
  <c r="AX3001" i="1" s="1"/>
  <c r="AX2369" i="1" a="1"/>
  <c r="AX2369" i="1" s="1"/>
  <c r="AW952" i="1" a="1"/>
  <c r="AW952" i="1" s="1"/>
  <c r="AX2822" i="1" a="1"/>
  <c r="AX2822" i="1" s="1"/>
  <c r="AZ1008" i="1" a="1"/>
  <c r="AZ1008" i="1" s="1"/>
  <c r="AW1319" i="1" a="1"/>
  <c r="AW1319" i="1" s="1"/>
  <c r="AZ2055" i="1" a="1"/>
  <c r="AZ2055" i="1" s="1"/>
  <c r="AY615" i="1" a="1"/>
  <c r="AY615" i="1" s="1"/>
  <c r="AZ458" i="1" a="1"/>
  <c r="AZ458" i="1" s="1"/>
  <c r="AX304" i="1" a="1"/>
  <c r="AX304" i="1" s="1"/>
  <c r="AY869" i="1" a="1"/>
  <c r="AY869" i="1" s="1"/>
  <c r="AX253" i="1" a="1"/>
  <c r="AX253" i="1" s="1"/>
  <c r="AX1822" i="1" a="1"/>
  <c r="AX1822" i="1" s="1"/>
  <c r="AX1806" i="1" a="1"/>
  <c r="AX1806" i="1" s="1"/>
  <c r="AY752" i="1" a="1"/>
  <c r="AY752" i="1" s="1"/>
  <c r="AW485" i="1" a="1"/>
  <c r="AW485" i="1" s="1"/>
  <c r="AW1731" i="1" a="1"/>
  <c r="AW1731" i="1" s="1"/>
  <c r="AY1679" i="1" a="1"/>
  <c r="AY1679" i="1" s="1"/>
  <c r="AX198" i="1" a="1"/>
  <c r="AX198" i="1" s="1"/>
  <c r="AX1700" i="1" a="1"/>
  <c r="AX1700" i="1" s="1"/>
  <c r="AX583" i="1" a="1"/>
  <c r="AX583" i="1" s="1"/>
  <c r="AZ2638" i="1" a="1"/>
  <c r="AZ2638" i="1" s="1"/>
  <c r="AX36" i="1" a="1"/>
  <c r="AX36" i="1" s="1"/>
  <c r="AX752" i="1" a="1"/>
  <c r="AX752" i="1" s="1"/>
  <c r="AW1959" i="1" a="1"/>
  <c r="AW1959" i="1" s="1"/>
  <c r="AX1981" i="1" a="1"/>
  <c r="AX1981" i="1" s="1"/>
  <c r="AZ2760" i="1" a="1"/>
  <c r="AZ2760" i="1" s="1"/>
  <c r="AZ279" i="1" a="1"/>
  <c r="AZ279" i="1" s="1"/>
  <c r="AY215" i="1" a="1"/>
  <c r="AY215" i="1" s="1"/>
  <c r="AY2371" i="1" a="1"/>
  <c r="AY2371" i="1" s="1"/>
  <c r="AX1631" i="1" a="1"/>
  <c r="AX1631" i="1" s="1"/>
  <c r="AW1501" i="1" a="1"/>
  <c r="AW1501" i="1" s="1"/>
  <c r="AW1232" i="1" a="1"/>
  <c r="AW1232" i="1" s="1"/>
  <c r="AZ1279" i="1" a="1"/>
  <c r="AZ1279" i="1" s="1"/>
  <c r="AW2933" i="1" a="1"/>
  <c r="AW2933" i="1" s="1"/>
  <c r="AY2887" i="1" a="1"/>
  <c r="AY2887" i="1" s="1"/>
  <c r="AX2681" i="1" a="1"/>
  <c r="AX2681" i="1" s="1"/>
  <c r="AZ151" i="1" a="1"/>
  <c r="AZ151" i="1" s="1"/>
  <c r="AY239" i="1" a="1"/>
  <c r="AY239" i="1" s="1"/>
  <c r="AW1939" i="1" a="1"/>
  <c r="AW1939" i="1" s="1"/>
  <c r="AW1205" i="1" a="1"/>
  <c r="AW1205" i="1" s="1"/>
  <c r="AZ1679" i="1" a="1"/>
  <c r="AZ1679" i="1" s="1"/>
  <c r="AZ1009" i="1" a="1"/>
  <c r="AZ1009" i="1" s="1"/>
  <c r="AW2483" i="1" a="1"/>
  <c r="AW2483" i="1" s="1"/>
  <c r="AZ585" i="1" a="1"/>
  <c r="AZ585" i="1" s="1"/>
  <c r="AY995" i="1" a="1"/>
  <c r="AY995" i="1" s="1"/>
  <c r="AY2820" i="1" a="1"/>
  <c r="AY2820" i="1" s="1"/>
  <c r="AX1558" i="1" a="1"/>
  <c r="AX1558" i="1" s="1"/>
  <c r="AX2673" i="1" a="1"/>
  <c r="AX2673" i="1" s="1"/>
  <c r="AZ799" i="1" a="1"/>
  <c r="AZ799" i="1" s="1"/>
  <c r="AW2637" i="1" a="1"/>
  <c r="AW2637" i="1" s="1"/>
  <c r="AX507" i="1" a="1"/>
  <c r="AX507" i="1" s="1"/>
  <c r="AW2059" i="1" a="1"/>
  <c r="AW2059" i="1" s="1"/>
  <c r="AW121" i="1" a="1"/>
  <c r="AW121" i="1" s="1"/>
  <c r="AW799" i="1" a="1"/>
  <c r="AW799" i="1" s="1"/>
  <c r="AX188" i="1" a="1"/>
  <c r="AX188" i="1" s="1"/>
  <c r="AY2323" i="1" a="1"/>
  <c r="AY2323" i="1" s="1"/>
  <c r="AW1696" i="1" a="1"/>
  <c r="AW1696" i="1" s="1"/>
  <c r="AW587" i="1" a="1"/>
  <c r="AW587" i="1" s="1"/>
  <c r="AY1346" i="1" a="1"/>
  <c r="AY1346" i="1" s="1"/>
  <c r="AY1996" i="1" a="1"/>
  <c r="AY1996" i="1" s="1"/>
  <c r="AZ683" i="1" a="1"/>
  <c r="AZ683" i="1" s="1"/>
  <c r="AX1533" i="1" a="1"/>
  <c r="AX1533" i="1" s="1"/>
  <c r="AZ1497" i="1" a="1"/>
  <c r="AZ1497" i="1" s="1"/>
  <c r="AY23" i="1" a="1"/>
  <c r="AY23" i="1" s="1"/>
  <c r="AX1750" i="1" a="1"/>
  <c r="AX1750" i="1" s="1"/>
  <c r="AX1534" i="1" a="1"/>
  <c r="AX1534" i="1" s="1"/>
  <c r="AY1823" i="1" a="1"/>
  <c r="AY1823" i="1" s="1"/>
  <c r="AX1080" i="1" a="1"/>
  <c r="AX1080" i="1" s="1"/>
  <c r="AY161" i="1" a="1"/>
  <c r="AY161" i="1" s="1"/>
  <c r="AY601" i="1" a="1"/>
  <c r="AY601" i="1" s="1"/>
  <c r="AZ3008" i="1" a="1"/>
  <c r="AZ3008" i="1" s="1"/>
  <c r="AZ1733" i="1" a="1"/>
  <c r="AZ1733" i="1" s="1"/>
  <c r="AY500" i="1" a="1"/>
  <c r="AY500" i="1" s="1"/>
  <c r="AX457" i="1" a="1"/>
  <c r="AX457" i="1" s="1"/>
  <c r="AZ2041" i="1" a="1"/>
  <c r="AZ2041" i="1" s="1"/>
  <c r="AZ586" i="1" a="1"/>
  <c r="AZ586" i="1" s="1"/>
  <c r="AZ2272" i="1" a="1"/>
  <c r="AZ2272" i="1" s="1"/>
  <c r="AW1369" i="1" a="1"/>
  <c r="AW1369" i="1" s="1"/>
  <c r="AW2147" i="1" a="1"/>
  <c r="AW2147" i="1" s="1"/>
  <c r="AY686" i="1" a="1"/>
  <c r="AY686" i="1" s="1"/>
  <c r="AX170" i="1" a="1"/>
  <c r="AX170" i="1" s="1"/>
  <c r="AW1082" i="1" a="1"/>
  <c r="AW1082" i="1" s="1"/>
  <c r="AZ889" i="1" a="1"/>
  <c r="AZ889" i="1" s="1"/>
  <c r="AX584" i="1" a="1"/>
  <c r="AX584" i="1" s="1"/>
  <c r="AY2449" i="1" a="1"/>
  <c r="AY2449" i="1" s="1"/>
  <c r="AX53" i="1" a="1"/>
  <c r="AX53" i="1" s="1"/>
  <c r="AW694" i="1" a="1"/>
  <c r="AW694" i="1" s="1"/>
  <c r="AW2887" i="1" a="1"/>
  <c r="AW2887" i="1" s="1"/>
  <c r="AY710" i="1" a="1"/>
  <c r="AY710" i="1" s="1"/>
  <c r="AY2004" i="1" a="1"/>
  <c r="AY2004" i="1" s="1"/>
  <c r="AX1447" i="1" a="1"/>
  <c r="AX1447" i="1" s="1"/>
  <c r="AZ699" i="1" a="1"/>
  <c r="AZ699" i="1" s="1"/>
  <c r="AX2820" i="1" a="1"/>
  <c r="AX2820" i="1" s="1"/>
  <c r="AW1677" i="1" a="1"/>
  <c r="AW1677" i="1" s="1"/>
  <c r="AW720" i="1" a="1"/>
  <c r="AW720" i="1" s="1"/>
  <c r="AW268" i="1" a="1"/>
  <c r="AW268" i="1" s="1"/>
  <c r="AZ9" i="1" a="1"/>
  <c r="AZ9" i="1" s="1"/>
  <c r="AY2312" i="1" a="1"/>
  <c r="AY2312" i="1" s="1"/>
  <c r="AZ2781" i="1" a="1"/>
  <c r="AZ2781" i="1" s="1"/>
  <c r="AZ2110" i="1" a="1"/>
  <c r="AZ2110" i="1" s="1"/>
  <c r="AW490" i="1" a="1"/>
  <c r="AW490" i="1" s="1"/>
  <c r="AX3011" i="1" a="1"/>
  <c r="AX3011" i="1" s="1"/>
  <c r="AW244" i="1" a="1"/>
  <c r="AW244" i="1" s="1"/>
  <c r="AW508" i="1" a="1"/>
  <c r="AW508" i="1" s="1"/>
  <c r="AZ221" i="1" a="1"/>
  <c r="AZ221" i="1" s="1"/>
  <c r="AY1943" i="1" a="1"/>
  <c r="AY1943" i="1" s="1"/>
  <c r="AY2808" i="1" a="1"/>
  <c r="AY2808" i="1" s="1"/>
  <c r="AY283" i="1" a="1"/>
  <c r="AY283" i="1" s="1"/>
  <c r="AX1455" i="1" a="1"/>
  <c r="AX1455" i="1" s="1"/>
  <c r="AY701" i="1" a="1"/>
  <c r="AY701" i="1" s="1"/>
  <c r="AX662" i="1" a="1"/>
  <c r="AX662" i="1" s="1"/>
  <c r="AX2637" i="1" a="1"/>
  <c r="AX2637" i="1" s="1"/>
  <c r="AY839" i="1" a="1"/>
  <c r="AY839" i="1" s="1"/>
  <c r="AY1456" i="1" a="1"/>
  <c r="AY1456" i="1" s="1"/>
  <c r="AX836" i="1" a="1"/>
  <c r="AX836" i="1" s="1"/>
  <c r="AX1768" i="1" a="1"/>
  <c r="AX1768" i="1" s="1"/>
  <c r="AW2257" i="1" a="1"/>
  <c r="AW2257" i="1" s="1"/>
  <c r="AZ839" i="1" a="1"/>
  <c r="AZ839" i="1" s="1"/>
  <c r="AW2443" i="1" a="1"/>
  <c r="AW2443" i="1" s="1"/>
  <c r="AX241" i="1" a="1"/>
  <c r="AX241" i="1" s="1"/>
  <c r="AZ3051" i="1" a="1"/>
  <c r="AZ3051" i="1" s="1"/>
  <c r="AY1150" i="1" a="1"/>
  <c r="AY1150" i="1" s="1"/>
  <c r="AZ3011" i="1" a="1"/>
  <c r="AZ3011" i="1" s="1"/>
  <c r="AY1793" i="1" a="1"/>
  <c r="AY1793" i="1" s="1"/>
  <c r="AW360" i="1" a="1"/>
  <c r="AW360" i="1" s="1"/>
  <c r="AY1190" i="1" a="1"/>
  <c r="AY1190" i="1" s="1"/>
  <c r="AZ2281" i="1" a="1"/>
  <c r="AZ2281" i="1" s="1"/>
  <c r="AX668" i="1" a="1"/>
  <c r="AX668" i="1" s="1"/>
  <c r="AZ606" i="1" a="1"/>
  <c r="AZ606" i="1" s="1"/>
  <c r="AX1406" i="1" a="1"/>
  <c r="AX1406" i="1" s="1"/>
  <c r="AY1357" i="1" a="1"/>
  <c r="AY1357" i="1" s="1"/>
  <c r="AW2667" i="1" a="1"/>
  <c r="AW2667" i="1" s="1"/>
  <c r="AX784" i="1" a="1"/>
  <c r="AX784" i="1" s="1"/>
  <c r="AW866" i="1" a="1"/>
  <c r="AW866" i="1" s="1"/>
  <c r="AY1379" i="1" a="1"/>
  <c r="AY1379" i="1" s="1"/>
  <c r="AX2828" i="1" a="1"/>
  <c r="AX2828" i="1" s="1"/>
  <c r="AZ192" i="1" a="1"/>
  <c r="AZ192" i="1" s="1"/>
  <c r="AW591" i="1" a="1"/>
  <c r="AW591" i="1" s="1"/>
  <c r="AZ921" i="1" a="1"/>
  <c r="AZ921" i="1" s="1"/>
  <c r="AX399" i="1" a="1"/>
  <c r="AX399" i="1" s="1"/>
  <c r="AY694" i="1" a="1"/>
  <c r="AY694" i="1" s="1"/>
  <c r="AY954" i="1" a="1"/>
  <c r="AY954" i="1" s="1"/>
  <c r="AX110" i="1" a="1"/>
  <c r="AX110" i="1" s="1"/>
  <c r="AW198" i="1" a="1"/>
  <c r="AW198" i="1" s="1"/>
  <c r="AX715" i="1" a="1"/>
  <c r="AX715" i="1" s="1"/>
  <c r="AX242" i="1" a="1"/>
  <c r="AX242" i="1" s="1"/>
  <c r="AX532" i="1" a="1"/>
  <c r="AX532" i="1" s="1"/>
  <c r="AZ122" i="1" a="1"/>
  <c r="AZ122" i="1" s="1"/>
  <c r="AX922" i="1" a="1"/>
  <c r="AX922" i="1" s="1"/>
  <c r="AY2041" i="1" a="1"/>
  <c r="AY2041" i="1" s="1"/>
  <c r="AX2560" i="1" a="1"/>
  <c r="AX2560" i="1" s="1"/>
  <c r="AZ3064" i="1" a="1"/>
  <c r="AZ3064" i="1" s="1"/>
  <c r="AW2019" i="1" a="1"/>
  <c r="AW2019" i="1" s="1"/>
  <c r="AY865" i="1" a="1"/>
  <c r="AY865" i="1" s="1"/>
  <c r="AW151" i="1" a="1"/>
  <c r="AW151" i="1" s="1"/>
  <c r="AX1473" i="1" a="1"/>
  <c r="AX1473" i="1" s="1"/>
  <c r="AY2824" i="1" a="1"/>
  <c r="AY2824" i="1" s="1"/>
  <c r="AY2739" i="1" a="1"/>
  <c r="AY2739" i="1" s="1"/>
  <c r="AZ582" i="1" a="1"/>
  <c r="AZ582" i="1" s="1"/>
  <c r="AW1631" i="1" a="1"/>
  <c r="AW1631" i="1" s="1"/>
  <c r="AX1360" i="1" a="1"/>
  <c r="AX1360" i="1" s="1"/>
  <c r="AY141" i="1" a="1"/>
  <c r="AY141" i="1" s="1"/>
  <c r="AZ1157" i="1" a="1"/>
  <c r="AZ1157" i="1" s="1"/>
  <c r="AX483" i="1" a="1"/>
  <c r="AX483" i="1" s="1"/>
  <c r="AW1537" i="1" a="1"/>
  <c r="AW1537" i="1" s="1"/>
  <c r="AW2494" i="1" a="1"/>
  <c r="AW2494" i="1" s="1"/>
  <c r="AY2002" i="1" a="1"/>
  <c r="AY2002" i="1" s="1"/>
  <c r="AX444" i="1" a="1"/>
  <c r="AX444" i="1" s="1"/>
  <c r="AZ1359" i="1" a="1"/>
  <c r="AZ1359" i="1" s="1"/>
  <c r="AY1019" i="1" a="1"/>
  <c r="AY1019" i="1" s="1"/>
  <c r="AX1010" i="1" a="1"/>
  <c r="AX1010" i="1" s="1"/>
  <c r="AW2994" i="1" a="1"/>
  <c r="AW2994" i="1" s="1"/>
  <c r="AX2894" i="1" a="1"/>
  <c r="AX2894" i="1" s="1"/>
  <c r="AY2058" i="1" a="1"/>
  <c r="AY2058" i="1" s="1"/>
  <c r="AZ2050" i="1" a="1"/>
  <c r="AZ2050" i="1" s="1"/>
  <c r="AY446" i="1" a="1"/>
  <c r="AY446" i="1" s="1"/>
  <c r="AX1687" i="1" a="1"/>
  <c r="AX1687" i="1" s="1"/>
  <c r="AW1825" i="1" a="1"/>
  <c r="AW1825" i="1" s="1"/>
  <c r="AW502" i="1" a="1"/>
  <c r="AW502" i="1" s="1"/>
  <c r="AX2683" i="1" a="1"/>
  <c r="AX2683" i="1" s="1"/>
  <c r="AW891" i="1" a="1"/>
  <c r="AW891" i="1" s="1"/>
  <c r="AZ2896" i="1" a="1"/>
  <c r="AZ2896" i="1" s="1"/>
  <c r="AW1810" i="1" a="1"/>
  <c r="AW1810" i="1" s="1"/>
  <c r="AY1494" i="1" a="1"/>
  <c r="AY1494" i="1" s="1"/>
  <c r="AX760" i="1" a="1"/>
  <c r="AX760" i="1" s="1"/>
  <c r="AW2189" i="1" a="1"/>
  <c r="AW2189" i="1" s="1"/>
  <c r="AW719" i="1" a="1"/>
  <c r="AW719" i="1" s="1"/>
  <c r="AW2355" i="1" a="1"/>
  <c r="AW2355" i="1" s="1"/>
  <c r="AX1749" i="1" a="1"/>
  <c r="AX1749" i="1" s="1"/>
  <c r="AX1796" i="1" a="1"/>
  <c r="AX1796" i="1" s="1"/>
  <c r="AY1100" i="1" a="1"/>
  <c r="AY1100" i="1" s="1"/>
  <c r="AZ2880" i="1" a="1"/>
  <c r="AZ2880" i="1" s="1"/>
  <c r="AZ490" i="1" a="1"/>
  <c r="AZ490" i="1" s="1"/>
  <c r="AW2369" i="1" a="1"/>
  <c r="AW2369" i="1" s="1"/>
  <c r="AW397" i="1" a="1"/>
  <c r="AW397" i="1" s="1"/>
  <c r="AX156" i="1" a="1"/>
  <c r="AX156" i="1" s="1"/>
  <c r="AY2055" i="1" a="1"/>
  <c r="AY2055" i="1" s="1"/>
  <c r="AY14" i="1" a="1"/>
  <c r="AY14" i="1" s="1"/>
  <c r="AY3037" i="1" a="1"/>
  <c r="AY3037" i="1" s="1"/>
  <c r="AY1969" i="1" a="1"/>
  <c r="AY1969" i="1" s="1"/>
  <c r="AX9" i="1" a="1"/>
  <c r="AX9" i="1" s="1"/>
  <c r="AW357" i="1" a="1"/>
  <c r="AW357" i="1" s="1"/>
  <c r="AY2137" i="1" a="1"/>
  <c r="AY2137" i="1" s="1"/>
  <c r="AY443" i="1" a="1"/>
  <c r="AY443" i="1" s="1"/>
  <c r="AX1824" i="1" a="1"/>
  <c r="AX1824" i="1" s="1"/>
  <c r="AW223" i="1" a="1"/>
  <c r="AW223" i="1" s="1"/>
  <c r="AX3055" i="1" a="1"/>
  <c r="AX3055" i="1" s="1"/>
  <c r="AZ2829" i="1" a="1"/>
  <c r="AZ2829" i="1" s="1"/>
  <c r="AZ1406" i="1" a="1"/>
  <c r="AZ1406" i="1" s="1"/>
  <c r="AX1769" i="1" a="1"/>
  <c r="AX1769" i="1" s="1"/>
  <c r="AW701" i="1" a="1"/>
  <c r="AW701" i="1" s="1"/>
  <c r="AX267" i="1" a="1"/>
  <c r="AX267" i="1" s="1"/>
  <c r="AY506" i="1" a="1"/>
  <c r="AY506" i="1" s="1"/>
  <c r="AW675" i="1" a="1"/>
  <c r="AW675" i="1" s="1"/>
  <c r="AY955" i="1" a="1"/>
  <c r="AY955" i="1" s="1"/>
  <c r="AY33" i="1" a="1"/>
  <c r="AY33" i="1" s="1"/>
  <c r="AX2644" i="1" a="1"/>
  <c r="AX2644" i="1" s="1"/>
  <c r="AX2042" i="1" a="1"/>
  <c r="AX2042" i="1" s="1"/>
  <c r="AZ197" i="1" a="1"/>
  <c r="AZ197" i="1" s="1"/>
  <c r="AX535" i="1" a="1"/>
  <c r="AX535" i="1" s="1"/>
  <c r="AY1111" i="1" a="1"/>
  <c r="AY1111" i="1" s="1"/>
  <c r="AZ2716" i="1" a="1"/>
  <c r="AZ2716" i="1" s="1"/>
  <c r="AZ2714" i="1" a="1"/>
  <c r="AZ2714" i="1" s="1"/>
  <c r="AZ1056" i="1" a="1"/>
  <c r="AZ1056" i="1" s="1"/>
  <c r="AW2782" i="1" a="1"/>
  <c r="AW2782" i="1" s="1"/>
  <c r="AW1313" i="1" a="1"/>
  <c r="AW1313" i="1" s="1"/>
  <c r="AW3034" i="1" a="1"/>
  <c r="AW3034" i="1" s="1"/>
  <c r="AY1455" i="1" a="1"/>
  <c r="AY1455" i="1" s="1"/>
  <c r="AZ1293" i="1" a="1"/>
  <c r="AZ1293" i="1" s="1"/>
  <c r="AW2041" i="1" a="1"/>
  <c r="AW2041" i="1" s="1"/>
  <c r="AZ2004" i="1" a="1"/>
  <c r="AZ2004" i="1" s="1"/>
  <c r="AY2781" i="1" a="1"/>
  <c r="AY2781" i="1" s="1"/>
  <c r="AW1680" i="1" a="1"/>
  <c r="AW1680" i="1" s="1"/>
  <c r="AW753" i="1" a="1"/>
  <c r="AW753" i="1" s="1"/>
  <c r="AY665" i="1" a="1"/>
  <c r="AY665" i="1" s="1"/>
  <c r="AY387" i="1" a="1"/>
  <c r="AY387" i="1" s="1"/>
  <c r="AZ1304" i="1" a="1"/>
  <c r="AZ1304" i="1" s="1"/>
  <c r="AW2934" i="1" a="1"/>
  <c r="AW2934" i="1" s="1"/>
  <c r="AW1023" i="1" a="1"/>
  <c r="AW1023" i="1" s="1"/>
  <c r="AW1564" i="1" a="1"/>
  <c r="AW1564" i="1" s="1"/>
  <c r="AZ2137" i="1" a="1"/>
  <c r="AZ2137" i="1" s="1"/>
  <c r="AW1713" i="1" a="1"/>
  <c r="AW1713" i="1" s="1"/>
  <c r="AW1969" i="1" a="1"/>
  <c r="AW1969" i="1" s="1"/>
  <c r="AZ2696" i="1" a="1"/>
  <c r="AZ2696" i="1" s="1"/>
  <c r="AZ141" i="1" a="1"/>
  <c r="AZ141" i="1" s="1"/>
  <c r="AX174" i="1" a="1"/>
  <c r="AX174" i="1" s="1"/>
  <c r="AW633" i="1" a="1"/>
  <c r="AW633" i="1" s="1"/>
  <c r="AY2927" i="1" a="1"/>
  <c r="AY2927" i="1" s="1"/>
  <c r="AW1378" i="1" a="1"/>
  <c r="AW1378" i="1" s="1"/>
  <c r="AY1925" i="1" a="1"/>
  <c r="AY1925" i="1" s="1"/>
  <c r="AX139" i="1" a="1"/>
  <c r="AX139" i="1" s="1"/>
  <c r="AZ868" i="1" a="1"/>
  <c r="AZ868" i="1" s="1"/>
  <c r="AY2942" i="1" a="1"/>
  <c r="AY2942" i="1" s="1"/>
  <c r="AY2736" i="1" a="1"/>
  <c r="AY2736" i="1" s="1"/>
  <c r="AZ1025" i="1" a="1"/>
  <c r="AZ1025" i="1" s="1"/>
  <c r="AX986" i="1" a="1"/>
  <c r="AX986" i="1" s="1"/>
  <c r="AX1697" i="1" a="1"/>
  <c r="AX1697" i="1" s="1"/>
  <c r="AZ922" i="1" a="1"/>
  <c r="AZ922" i="1" s="1"/>
  <c r="AX1413" i="1" a="1"/>
  <c r="AX1413" i="1" s="1"/>
  <c r="AW191" i="1" a="1"/>
  <c r="AW191" i="1" s="1"/>
  <c r="AY1923" i="1" a="1"/>
  <c r="AY1923" i="1" s="1"/>
  <c r="AZ1689" i="1" a="1"/>
  <c r="AZ1689" i="1" s="1"/>
  <c r="AY2271" i="1" a="1"/>
  <c r="AY2271" i="1" s="1"/>
  <c r="AX1686" i="1" a="1"/>
  <c r="AX1686" i="1" s="1"/>
  <c r="AW2351" i="1" a="1"/>
  <c r="AW2351" i="1" s="1"/>
  <c r="AW1561" i="1" a="1"/>
  <c r="AW1561" i="1" s="1"/>
  <c r="AW1195" i="1" a="1"/>
  <c r="AW1195" i="1" s="1"/>
  <c r="AW2452" i="1" a="1"/>
  <c r="AW2452" i="1" s="1"/>
  <c r="AX13" i="1" a="1"/>
  <c r="AX13" i="1" s="1"/>
  <c r="AY2001" i="1" a="1"/>
  <c r="AY2001" i="1" s="1"/>
  <c r="AY1411" i="1" a="1"/>
  <c r="AY1411" i="1" s="1"/>
  <c r="AZ77" i="1" a="1"/>
  <c r="AZ77" i="1" s="1"/>
  <c r="AX1469" i="1" a="1"/>
  <c r="AX1469" i="1" s="1"/>
  <c r="AW2322" i="1" a="1"/>
  <c r="AW2322" i="1" s="1"/>
  <c r="AX2562" i="1" a="1"/>
  <c r="AX2562" i="1" s="1"/>
  <c r="AZ50" i="1" a="1"/>
  <c r="AZ50" i="1" s="1"/>
  <c r="AX672" i="1" a="1"/>
  <c r="AX672" i="1" s="1"/>
  <c r="AZ159" i="1" a="1"/>
  <c r="AZ159" i="1" s="1"/>
  <c r="AZ133" i="1" a="1"/>
  <c r="AZ133" i="1" s="1"/>
  <c r="AZ2923" i="1" a="1"/>
  <c r="AZ2923" i="1" s="1"/>
  <c r="AZ1981" i="1" a="1"/>
  <c r="AZ1981" i="1" s="1"/>
  <c r="AZ2887" i="1" a="1"/>
  <c r="AZ2887" i="1" s="1"/>
  <c r="AX58" i="1" a="1"/>
  <c r="AX58" i="1" s="1"/>
  <c r="AY2327" i="1" a="1"/>
  <c r="AY2327" i="1" s="1"/>
  <c r="AW2049" i="1" a="1"/>
  <c r="AW2049" i="1" s="1"/>
  <c r="AY1374" i="1" a="1"/>
  <c r="AY1374" i="1" s="1"/>
  <c r="AX122" i="1" a="1"/>
  <c r="AX122" i="1" s="1"/>
  <c r="AW869" i="1" a="1"/>
  <c r="AW869" i="1" s="1"/>
  <c r="AY2214" i="1" a="1"/>
  <c r="AY2214" i="1" s="1"/>
  <c r="AW1699" i="1" a="1"/>
  <c r="AW1699" i="1" s="1"/>
  <c r="AX3062" i="1" a="1"/>
  <c r="AX3062" i="1" s="1"/>
  <c r="AX2049" i="1" a="1"/>
  <c r="AX2049" i="1" s="1"/>
  <c r="AZ3001" i="1" a="1"/>
  <c r="AZ3001" i="1" s="1"/>
  <c r="AY1560" i="1" a="1"/>
  <c r="AY1560" i="1" s="1"/>
  <c r="AW544" i="1" a="1"/>
  <c r="AW544" i="1" s="1"/>
  <c r="AX618" i="1" a="1"/>
  <c r="AX618" i="1" s="1"/>
  <c r="AZ956" i="1" a="1"/>
  <c r="AZ956" i="1" s="1"/>
  <c r="AX1411" i="1" a="1"/>
  <c r="AX1411" i="1" s="1"/>
  <c r="AZ759" i="1" a="1"/>
  <c r="AZ759" i="1" s="1"/>
  <c r="AY453" i="1" a="1"/>
  <c r="AY453" i="1" s="1"/>
  <c r="AY721" i="1" a="1"/>
  <c r="AY721" i="1" s="1"/>
  <c r="AZ2322" i="1" a="1"/>
  <c r="AZ2322" i="1" s="1"/>
  <c r="AX2743" i="1" a="1"/>
  <c r="AX2743" i="1" s="1"/>
  <c r="AX718" i="1" a="1"/>
  <c r="AX718" i="1" s="1"/>
  <c r="AZ2112" i="1" a="1"/>
  <c r="AZ2112" i="1" s="1"/>
  <c r="AY1532" i="1" a="1"/>
  <c r="AY1532" i="1" s="1"/>
  <c r="AW1201" i="1" a="1"/>
  <c r="AW1201" i="1" s="1"/>
  <c r="AZ1527" i="1" a="1"/>
  <c r="AZ1527" i="1" s="1"/>
  <c r="AX1807" i="1" a="1"/>
  <c r="AX1807" i="1" s="1"/>
  <c r="AW2714" i="1" a="1"/>
  <c r="AW2714" i="1" s="1"/>
  <c r="AY2610" i="1" a="1"/>
  <c r="AY2610" i="1" s="1"/>
  <c r="AZ1112" i="1" a="1"/>
  <c r="AZ1112" i="1" s="1"/>
  <c r="AX1808" i="1" a="1"/>
  <c r="AX1808" i="1" s="1"/>
  <c r="AY1994" i="1" a="1"/>
  <c r="AY1994" i="1" s="1"/>
  <c r="AW2687" i="1" a="1"/>
  <c r="AW2687" i="1" s="1"/>
  <c r="AW499" i="1" a="1"/>
  <c r="AW499" i="1" s="1"/>
  <c r="AZ820" i="1" a="1"/>
  <c r="AZ820" i="1" s="1"/>
  <c r="AW1563" i="1" a="1"/>
  <c r="AW1563" i="1" s="1"/>
  <c r="AX2146" i="1" a="1"/>
  <c r="AX2146" i="1" s="1"/>
  <c r="AX1683" i="1" a="1"/>
  <c r="AX1683" i="1" s="1"/>
  <c r="AX1752" i="1" a="1"/>
  <c r="AX1752" i="1" s="1"/>
  <c r="AY2897" i="1" a="1"/>
  <c r="AY2897" i="1" s="1"/>
  <c r="AX2569" i="1" a="1"/>
  <c r="AX2569" i="1" s="1"/>
  <c r="AX2676" i="1" a="1"/>
  <c r="AX2676" i="1" s="1"/>
  <c r="AY1212" i="1" a="1"/>
  <c r="AY1212" i="1" s="1"/>
  <c r="AY2634" i="1" a="1"/>
  <c r="AY2634" i="1" s="1"/>
  <c r="AX1420" i="1" a="1"/>
  <c r="AX1420" i="1" s="1"/>
  <c r="AX487" i="1" a="1"/>
  <c r="AX487" i="1" s="1"/>
  <c r="AZ1922" i="1" a="1"/>
  <c r="AZ1922" i="1" s="1"/>
  <c r="AX2752" i="1" a="1"/>
  <c r="AX2752" i="1" s="1"/>
  <c r="AY1264" i="1" a="1"/>
  <c r="AY1264" i="1" s="1"/>
  <c r="AY2941" i="1" a="1"/>
  <c r="AY2941" i="1" s="1"/>
  <c r="AW838" i="1" a="1"/>
  <c r="AW838" i="1" s="1"/>
  <c r="AW979" i="1" a="1"/>
  <c r="AW979" i="1" s="1"/>
  <c r="AW1681" i="1" a="1"/>
  <c r="AW1681" i="1" s="1"/>
  <c r="AX1944" i="1" a="1"/>
  <c r="AX1944" i="1" s="1"/>
  <c r="AY2046" i="1" a="1"/>
  <c r="AY2046" i="1" s="1"/>
  <c r="AX1195" i="1" a="1"/>
  <c r="AX1195" i="1" s="1"/>
  <c r="AY2139" i="1" a="1"/>
  <c r="AY2139" i="1" s="1"/>
  <c r="AW2870" i="1" a="1"/>
  <c r="AW2870" i="1" s="1"/>
  <c r="AY1983" i="1" a="1"/>
  <c r="AY1983" i="1" s="1"/>
  <c r="AX2999" i="1" a="1"/>
  <c r="AX2999" i="1" s="1"/>
  <c r="AW23" i="1" a="1"/>
  <c r="AW23" i="1" s="1"/>
  <c r="AX501" i="1" a="1"/>
  <c r="AX501" i="1" s="1"/>
  <c r="AZ401" i="1" a="1"/>
  <c r="AZ401" i="1" s="1"/>
  <c r="AW3021" i="1" a="1"/>
  <c r="AW3021" i="1" s="1"/>
  <c r="AX892" i="1" a="1"/>
  <c r="AX892" i="1" s="1"/>
  <c r="AX495" i="1" a="1"/>
  <c r="AX495" i="1" s="1"/>
  <c r="AW10" i="1" a="1"/>
  <c r="AW10" i="1" s="1"/>
  <c r="AY2664" i="1" a="1"/>
  <c r="AY2664" i="1" s="1"/>
  <c r="AW697" i="1" a="1"/>
  <c r="AW697" i="1" s="1"/>
  <c r="AW445" i="1" a="1"/>
  <c r="AW445" i="1" s="1"/>
  <c r="AX2372" i="1" a="1"/>
  <c r="AX2372" i="1" s="1"/>
  <c r="AW2449" i="1" a="1"/>
  <c r="AW2449" i="1" s="1"/>
  <c r="AW1316" i="1" a="1"/>
  <c r="AW1316" i="1" s="1"/>
  <c r="AX616" i="1" a="1"/>
  <c r="AX616" i="1" s="1"/>
  <c r="AX1028" i="1" a="1"/>
  <c r="AX1028" i="1" s="1"/>
  <c r="AY1802" i="1" a="1"/>
  <c r="AY1802" i="1" s="1"/>
  <c r="AZ803" i="1" a="1"/>
  <c r="AZ803" i="1" s="1"/>
  <c r="AZ616" i="1" a="1"/>
  <c r="AZ616" i="1" s="1"/>
  <c r="AW2824" i="1" a="1"/>
  <c r="AW2824" i="1" s="1"/>
  <c r="AY2976" i="1" a="1"/>
  <c r="AY2976" i="1" s="1"/>
  <c r="AX786" i="1" a="1"/>
  <c r="AX786" i="1" s="1"/>
  <c r="AY2914" i="1" a="1"/>
  <c r="AY2914" i="1" s="1"/>
  <c r="AY2747" i="1" a="1"/>
  <c r="AY2747" i="1" s="1"/>
  <c r="AY3052" i="1" a="1"/>
  <c r="AY3052" i="1" s="1"/>
  <c r="AY2934" i="1" a="1"/>
  <c r="AY2934" i="1" s="1"/>
  <c r="AX908" i="1" a="1"/>
  <c r="AX908" i="1" s="1"/>
  <c r="AY136" i="1" a="1"/>
  <c r="AY136" i="1" s="1"/>
  <c r="AW386" i="1" a="1"/>
  <c r="AW386" i="1" s="1"/>
  <c r="AY2578" i="1" a="1"/>
  <c r="AY2578" i="1" s="1"/>
  <c r="AW1411" i="1" a="1"/>
  <c r="AW1411" i="1" s="1"/>
  <c r="AZ2917" i="1" a="1"/>
  <c r="AZ2917" i="1" s="1"/>
  <c r="AX44" i="1" a="1"/>
  <c r="AX44" i="1" s="1"/>
  <c r="AY2446" i="1" a="1"/>
  <c r="AY2446" i="1" s="1"/>
  <c r="AY1202" i="1" a="1"/>
  <c r="AY1202" i="1" s="1"/>
  <c r="AZ1455" i="1" a="1"/>
  <c r="AZ1455" i="1" s="1"/>
  <c r="AW1008" i="1" a="1"/>
  <c r="AW1008" i="1" s="1"/>
  <c r="AY214" i="1" a="1"/>
  <c r="AY214" i="1" s="1"/>
  <c r="AX1414" i="1" a="1"/>
  <c r="AX1414" i="1" s="1"/>
  <c r="AX1733" i="1" a="1"/>
  <c r="AX1733" i="1" s="1"/>
  <c r="AY1326" i="1" a="1"/>
  <c r="AY1326" i="1" s="1"/>
  <c r="AX2861" i="1" a="1"/>
  <c r="AX2861" i="1" s="1"/>
  <c r="AW237" i="1" a="1"/>
  <c r="AW237" i="1" s="1"/>
  <c r="AY3010" i="1" a="1"/>
  <c r="AY3010" i="1" s="1"/>
  <c r="AY2829" i="1" a="1"/>
  <c r="AY2829" i="1" s="1"/>
  <c r="AZ2452" i="1" a="1"/>
  <c r="AZ2452" i="1" s="1"/>
  <c r="AW1992" i="1" a="1"/>
  <c r="AW1992" i="1" s="1"/>
  <c r="AY2917" i="1" a="1"/>
  <c r="AY2917" i="1" s="1"/>
  <c r="AW132" i="1" a="1"/>
  <c r="AW132" i="1" s="1"/>
  <c r="AX1278" i="1" a="1"/>
  <c r="AX1278" i="1" s="1"/>
  <c r="AY668" i="1" a="1"/>
  <c r="AY668" i="1" s="1"/>
  <c r="AX665" i="1" a="1"/>
  <c r="AX665" i="1" s="1"/>
  <c r="AY94" i="1" a="1"/>
  <c r="AY94" i="1" s="1"/>
  <c r="AY2894" i="1" a="1"/>
  <c r="AY2894" i="1" s="1"/>
  <c r="AY2258" i="1" a="1"/>
  <c r="AY2258" i="1" s="1"/>
  <c r="AW1690" i="1" a="1"/>
  <c r="AW1690" i="1" s="1"/>
  <c r="AZ253" i="1" a="1"/>
  <c r="AZ253" i="1" s="1"/>
  <c r="AW1527" i="1" a="1"/>
  <c r="AW1527" i="1" s="1"/>
  <c r="AW280" i="1" a="1"/>
  <c r="AW280" i="1" s="1"/>
  <c r="AX606" i="1" a="1"/>
  <c r="AX606" i="1" s="1"/>
  <c r="AX1966" i="1" a="1"/>
  <c r="AX1966" i="1" s="1"/>
  <c r="AX2674" i="1" a="1"/>
  <c r="AX2674" i="1" s="1"/>
  <c r="AZ382" i="1" a="1"/>
  <c r="AZ382" i="1" s="1"/>
  <c r="AZ20" i="1" a="1"/>
  <c r="AZ20" i="1" s="1"/>
  <c r="AW156" i="1" a="1"/>
  <c r="AW156" i="1" s="1"/>
  <c r="AW2275" i="1" a="1"/>
  <c r="AW2275" i="1" s="1"/>
  <c r="AY1018" i="1" a="1"/>
  <c r="AY1018" i="1" s="1"/>
  <c r="AZ1100" i="1" a="1"/>
  <c r="AZ1100" i="1" s="1"/>
  <c r="AZ1686" i="1" a="1"/>
  <c r="AZ1686" i="1" s="1"/>
  <c r="AW3036" i="1" a="1"/>
  <c r="AW3036" i="1" s="1"/>
  <c r="AX1359" i="1" a="1"/>
  <c r="AX1359" i="1" s="1"/>
  <c r="AZ617" i="1" a="1"/>
  <c r="AZ617" i="1" s="1"/>
  <c r="AZ168" i="1" a="1"/>
  <c r="AZ168" i="1" s="1"/>
  <c r="AZ1820" i="1" a="1"/>
  <c r="AZ1820" i="1" s="1"/>
  <c r="AW889" i="1" a="1"/>
  <c r="AW889" i="1" s="1"/>
  <c r="AZ1160" i="1" a="1"/>
  <c r="AZ1160" i="1" s="1"/>
  <c r="AX57" i="1" a="1"/>
  <c r="AX57" i="1" s="1"/>
  <c r="AX2059" i="1" a="1"/>
  <c r="AX2059" i="1" s="1"/>
  <c r="AX1159" i="1" a="1"/>
  <c r="AX1159" i="1" s="1"/>
  <c r="AX2994" i="1" a="1"/>
  <c r="AX2994" i="1" s="1"/>
  <c r="AX2735" i="1" a="1"/>
  <c r="AX2735" i="1" s="1"/>
  <c r="AZ134" i="1" a="1"/>
  <c r="AZ134" i="1" s="1"/>
  <c r="AW1207" i="1" a="1"/>
  <c r="AW1207" i="1" s="1"/>
  <c r="AX1730" i="1" a="1"/>
  <c r="AX1730" i="1" s="1"/>
  <c r="AY1941" i="1" a="1"/>
  <c r="AY1941" i="1" s="1"/>
  <c r="AY1375" i="1" a="1"/>
  <c r="AY1375" i="1" s="1"/>
  <c r="AY317" i="1" a="1"/>
  <c r="AY317" i="1" s="1"/>
  <c r="AZ135" i="1" a="1"/>
  <c r="AZ135" i="1" s="1"/>
  <c r="AX1069" i="1" a="1"/>
  <c r="AX1069" i="1" s="1"/>
  <c r="AX1809" i="1" a="1"/>
  <c r="AX1809" i="1" s="1"/>
  <c r="AZ2763" i="1" a="1"/>
  <c r="AZ2763" i="1" s="1"/>
  <c r="AX1284" i="1" a="1"/>
  <c r="AX1284" i="1" s="1"/>
  <c r="AZ1420" i="1" a="1"/>
  <c r="AZ1420" i="1" s="1"/>
  <c r="AX541" i="1" a="1"/>
  <c r="AX541" i="1" s="1"/>
  <c r="AZ583" i="1" a="1"/>
  <c r="AZ583" i="1" s="1"/>
  <c r="AX458" i="1" a="1"/>
  <c r="AX458" i="1" s="1"/>
  <c r="AX2273" i="1" a="1"/>
  <c r="AX2273" i="1" s="1"/>
  <c r="AX249" i="1" a="1"/>
  <c r="AX249" i="1" s="1"/>
  <c r="AZ2483" i="1" a="1"/>
  <c r="AZ2483" i="1" s="1"/>
  <c r="AZ2480" i="1" a="1"/>
  <c r="AZ2480" i="1" s="1"/>
  <c r="AY533" i="1" a="1"/>
  <c r="AY533" i="1" s="1"/>
  <c r="AZ2451" i="1" a="1"/>
  <c r="AZ2451" i="1" s="1"/>
  <c r="AW2004" i="1" a="1"/>
  <c r="AW2004" i="1" s="1"/>
  <c r="AZ1808" i="1" a="1"/>
  <c r="AZ1808" i="1" s="1"/>
  <c r="AX1025" i="1" a="1"/>
  <c r="AX1025" i="1" s="1"/>
  <c r="AZ1278" i="1" a="1"/>
  <c r="AZ1278" i="1" s="1"/>
  <c r="AW2914" i="1" a="1"/>
  <c r="AW2914" i="1" s="1"/>
  <c r="AX1677" i="1" a="1"/>
  <c r="AX1677" i="1" s="1"/>
  <c r="AW14" i="1" a="1"/>
  <c r="AW14" i="1" s="1"/>
  <c r="AX2821" i="1" a="1"/>
  <c r="AX2821" i="1" s="1"/>
  <c r="AZ90" i="1" a="1"/>
  <c r="AZ90" i="1" s="1"/>
  <c r="AX1265" i="1" a="1"/>
  <c r="AX1265" i="1" s="1"/>
  <c r="AY1579" i="1" a="1"/>
  <c r="AY1579" i="1" s="1"/>
  <c r="AX32" i="1" a="1"/>
  <c r="AX32" i="1" s="1"/>
  <c r="AW483" i="1" a="1"/>
  <c r="AW483" i="1" s="1"/>
  <c r="AY1116" i="1" a="1"/>
  <c r="AY1116" i="1" s="1"/>
  <c r="AZ924" i="1" a="1"/>
  <c r="AZ924" i="1" s="1"/>
  <c r="AY1317" i="1" a="1"/>
  <c r="AY1317" i="1" s="1"/>
  <c r="AW3068" i="1" a="1"/>
  <c r="AW3068" i="1" s="1"/>
  <c r="AW2528" i="1" a="1"/>
  <c r="AW2528" i="1" s="1"/>
  <c r="AZ701" i="1" a="1"/>
  <c r="AZ701" i="1" s="1"/>
  <c r="AX1632" i="1" a="1"/>
  <c r="AX1632" i="1" s="1"/>
  <c r="AZ1687" i="1" a="1"/>
  <c r="AZ1687" i="1" s="1"/>
  <c r="AY1748" i="1" a="1"/>
  <c r="AY1748" i="1" s="1"/>
  <c r="AW50" i="1" a="1"/>
  <c r="AW50" i="1" s="1"/>
  <c r="AX2695" i="1" a="1"/>
  <c r="AX2695" i="1" s="1"/>
  <c r="AX143" i="1" a="1"/>
  <c r="AX143" i="1" s="1"/>
  <c r="AY1311" i="1" a="1"/>
  <c r="AY1311" i="1" s="1"/>
  <c r="AW1071" i="1" a="1"/>
  <c r="AW1071" i="1" s="1"/>
  <c r="AY822" i="1" a="1"/>
  <c r="AY822" i="1" s="1"/>
  <c r="AY1965" i="1" a="1"/>
  <c r="AY1965" i="1" s="1"/>
  <c r="AZ59" i="1" a="1"/>
  <c r="AZ59" i="1" s="1"/>
  <c r="AX255" i="1" a="1"/>
  <c r="AX255" i="1" s="1"/>
  <c r="AX1828" i="1" a="1"/>
  <c r="AX1828" i="1" s="1"/>
  <c r="AX1194" i="1" a="1"/>
  <c r="AX1194" i="1" s="1"/>
  <c r="AZ2185" i="1" a="1"/>
  <c r="AZ2185" i="1" s="1"/>
  <c r="AZ525" i="1" a="1"/>
  <c r="AZ525" i="1" s="1"/>
  <c r="AX244" i="1" a="1"/>
  <c r="AX244" i="1" s="1"/>
  <c r="AX398" i="1" a="1"/>
  <c r="AX398" i="1" s="1"/>
  <c r="AZ107" i="1" a="1"/>
  <c r="AZ107" i="1" s="1"/>
  <c r="AW135" i="1" a="1"/>
  <c r="AW135" i="1" s="1"/>
  <c r="AY820" i="1" a="1"/>
  <c r="AY820" i="1" s="1"/>
  <c r="AX1310" i="1" a="1"/>
  <c r="AX1310" i="1" s="1"/>
  <c r="AY405" i="1" a="1"/>
  <c r="AY405" i="1" s="1"/>
  <c r="AY318" i="1" a="1"/>
  <c r="AY318" i="1" s="1"/>
  <c r="AW2735" i="1" a="1"/>
  <c r="AW2735" i="1" s="1"/>
  <c r="AY699" i="1" a="1"/>
  <c r="AY699" i="1" s="1"/>
  <c r="AY2719" i="1" a="1"/>
  <c r="AY2719" i="1" s="1"/>
  <c r="AX266" i="1" a="1"/>
  <c r="AX266" i="1" s="1"/>
  <c r="AW409" i="1" a="1"/>
  <c r="AW409" i="1" s="1"/>
  <c r="AZ280" i="1" a="1"/>
  <c r="AZ280" i="1" s="1"/>
  <c r="AX1021" i="1" a="1"/>
  <c r="AX1021" i="1" s="1"/>
  <c r="AY193" i="1" a="1"/>
  <c r="AY193" i="1" s="1"/>
  <c r="AW457" i="1" a="1"/>
  <c r="AW457" i="1" s="1"/>
  <c r="AZ1117" i="1" a="1"/>
  <c r="AZ1117" i="1" s="1"/>
  <c r="AZ1154" i="1" a="1"/>
  <c r="AZ1154" i="1" s="1"/>
  <c r="AY250" i="1" a="1"/>
  <c r="AY250" i="1" s="1"/>
  <c r="AY1295" i="1" a="1"/>
  <c r="AY1295" i="1" s="1"/>
  <c r="AY1213" i="1" a="1"/>
  <c r="AY1213" i="1" s="1"/>
  <c r="AW279" i="1" a="1"/>
  <c r="AW279" i="1" s="1"/>
  <c r="AW307" i="1" a="1"/>
  <c r="AW307" i="1" s="1"/>
  <c r="AW1675" i="1" a="1"/>
  <c r="AW1675" i="1" s="1"/>
  <c r="AZ3050" i="1" a="1"/>
  <c r="AZ3050" i="1" s="1"/>
  <c r="AX1416" i="1" a="1"/>
  <c r="AX1416" i="1" s="1"/>
  <c r="AY2450" i="1" a="1"/>
  <c r="AY2450" i="1" s="1"/>
  <c r="AZ1532" i="1" a="1"/>
  <c r="AZ1532" i="1" s="1"/>
  <c r="AY2638" i="1" a="1"/>
  <c r="AY2638" i="1" s="1"/>
  <c r="AW171" i="1" a="1"/>
  <c r="AW171" i="1" s="1"/>
  <c r="AY46" i="1" a="1"/>
  <c r="AY46" i="1" s="1"/>
  <c r="AW867" i="1" a="1"/>
  <c r="AW867" i="1" s="1"/>
  <c r="AY2498" i="1" a="1"/>
  <c r="AY2498" i="1" s="1"/>
  <c r="AW1329" i="1" a="1"/>
  <c r="AW1329" i="1" s="1"/>
  <c r="AW1943" i="1" a="1"/>
  <c r="AW1943" i="1" s="1"/>
  <c r="AW2675" i="1" a="1"/>
  <c r="AW2675" i="1" s="1"/>
  <c r="AW306" i="1" a="1"/>
  <c r="AW306" i="1" s="1"/>
  <c r="AW817" i="1" a="1"/>
  <c r="AW817" i="1" s="1"/>
  <c r="AY1800" i="1" a="1"/>
  <c r="AY1800" i="1" s="1"/>
  <c r="AW2486" i="1" a="1"/>
  <c r="AW2486" i="1" s="1"/>
  <c r="AZ251" i="1" a="1"/>
  <c r="AZ251" i="1" s="1"/>
  <c r="AZ870" i="1" a="1"/>
  <c r="AZ870" i="1" s="1"/>
  <c r="AY213" i="1" a="1"/>
  <c r="AY213" i="1" s="1"/>
  <c r="AZ1368" i="1" a="1"/>
  <c r="AZ1368" i="1" s="1"/>
  <c r="AX1578" i="1" a="1"/>
  <c r="AX1578" i="1" s="1"/>
  <c r="AX498" i="1" a="1"/>
  <c r="AX498" i="1" s="1"/>
  <c r="AX2617" i="1" a="1"/>
  <c r="AX2617" i="1" s="1"/>
  <c r="AX60" i="1" a="1"/>
  <c r="AX60" i="1" s="1"/>
  <c r="AZ1598" i="1" a="1"/>
  <c r="AZ1598" i="1" s="1"/>
  <c r="AZ1903" i="1" a="1"/>
  <c r="AZ1903" i="1" s="1"/>
  <c r="AX107" i="1" a="1"/>
  <c r="AX107" i="1" s="1"/>
  <c r="AY150" i="1" a="1"/>
  <c r="AY150" i="1" s="1"/>
  <c r="AX682" i="1" a="1"/>
  <c r="AX682" i="1" s="1"/>
  <c r="AY190" i="1" a="1"/>
  <c r="AY190" i="1" s="1"/>
  <c r="AZ2141" i="1" a="1"/>
  <c r="AZ2141" i="1" s="1"/>
  <c r="AY304" i="1" a="1"/>
  <c r="AY304" i="1" s="1"/>
  <c r="AZ2668" i="1" a="1"/>
  <c r="AZ2668" i="1" s="1"/>
  <c r="AX2700" i="1" a="1"/>
  <c r="AX2700" i="1" s="1"/>
  <c r="AX2275" i="1" a="1"/>
  <c r="AX2275" i="1" s="1"/>
  <c r="AX2874" i="1" a="1"/>
  <c r="AX2874" i="1" s="1"/>
  <c r="AW2115" i="1" a="1"/>
  <c r="AW2115" i="1" s="1"/>
  <c r="AX1926" i="1" a="1"/>
  <c r="AX1926" i="1" s="1"/>
  <c r="AY700" i="1" a="1"/>
  <c r="AY700" i="1" s="1"/>
  <c r="AY2999" i="1" a="1"/>
  <c r="AY2999" i="1" s="1"/>
  <c r="AY2753" i="1" a="1"/>
  <c r="AY2753" i="1" s="1"/>
  <c r="AX173" i="1" a="1"/>
  <c r="AX173" i="1" s="1"/>
  <c r="AX190" i="1" a="1"/>
  <c r="AX190" i="1" s="1"/>
  <c r="AW1495" i="1" a="1"/>
  <c r="AW1495" i="1" s="1"/>
  <c r="AX1207" i="1" a="1"/>
  <c r="AX1207" i="1" s="1"/>
  <c r="AZ541" i="1" a="1"/>
  <c r="AZ541" i="1" s="1"/>
  <c r="AZ1040" i="1" a="1"/>
  <c r="AZ1040" i="1" s="1"/>
  <c r="AZ2511" i="1" a="1"/>
  <c r="AZ2511" i="1" s="1"/>
  <c r="AY19" i="1" a="1"/>
  <c r="AY19" i="1" s="1"/>
  <c r="AW2260" i="1" a="1"/>
  <c r="AW2260" i="1" s="1"/>
  <c r="AZ1599" i="1" a="1"/>
  <c r="AZ1599" i="1" s="1"/>
  <c r="AX79" i="1" a="1"/>
  <c r="AX79" i="1" s="1"/>
  <c r="AX1099" i="1" a="1"/>
  <c r="AX1099" i="1" s="1"/>
  <c r="AW94" i="1" a="1"/>
  <c r="AW94" i="1" s="1"/>
  <c r="AZ2037" i="1" a="1"/>
  <c r="AZ2037" i="1" s="1"/>
  <c r="AY1495" i="1" a="1"/>
  <c r="AY1495" i="1" s="1"/>
  <c r="AX2881" i="1" a="1"/>
  <c r="AX2881" i="1" s="1"/>
  <c r="AY908" i="1" a="1"/>
  <c r="AY908" i="1" s="1"/>
  <c r="AY2534" i="1" a="1"/>
  <c r="AY2534" i="1" s="1"/>
  <c r="AW2811" i="1" a="1"/>
  <c r="AW2811" i="1" s="1"/>
  <c r="AX953" i="1" a="1"/>
  <c r="AX953" i="1" s="1"/>
  <c r="AZ3021" i="1" a="1"/>
  <c r="AZ3021" i="1" s="1"/>
  <c r="AW173" i="1" a="1"/>
  <c r="AW173" i="1" s="1"/>
  <c r="AZ2314" i="1" a="1"/>
  <c r="AZ2314" i="1" s="1"/>
  <c r="AW955" i="1" a="1"/>
  <c r="AW955" i="1" s="1"/>
  <c r="AZ1161" i="1" a="1"/>
  <c r="AZ1161" i="1" s="1"/>
  <c r="AX1467" i="1" a="1"/>
  <c r="AX1467" i="1" s="1"/>
  <c r="AZ2326" i="1" a="1"/>
  <c r="AZ2326" i="1" s="1"/>
  <c r="AW1599" i="1" a="1"/>
  <c r="AW1599" i="1" s="1"/>
  <c r="AZ295" i="1" a="1"/>
  <c r="AZ295" i="1" s="1"/>
  <c r="AX1921" i="1" a="1"/>
  <c r="AX1921" i="1" s="1"/>
  <c r="AX7" i="1" a="1"/>
  <c r="AX7" i="1" s="1"/>
  <c r="AW95" i="1" a="1"/>
  <c r="AW95" i="1" s="1"/>
  <c r="AY2497" i="1" a="1"/>
  <c r="AY2497" i="1" s="1"/>
  <c r="AZ2498" i="1" a="1"/>
  <c r="AZ2498" i="1" s="1"/>
  <c r="AX396" i="1" a="1"/>
  <c r="AX396" i="1" s="1"/>
  <c r="AY2906" i="1" a="1"/>
  <c r="AY2906" i="1" s="1"/>
  <c r="AZ110" i="1" a="1"/>
  <c r="AZ110" i="1" s="1"/>
  <c r="AX250" i="1" a="1"/>
  <c r="AX250" i="1" s="1"/>
  <c r="AW2820" i="1" a="1"/>
  <c r="AW2820" i="1" s="1"/>
  <c r="AY956" i="1" a="1"/>
  <c r="AY956" i="1" s="1"/>
  <c r="AZ2018" i="1" a="1"/>
  <c r="AZ2018" i="1" s="1"/>
  <c r="AX2906" i="1" a="1"/>
  <c r="AX2906" i="1" s="1"/>
  <c r="AY957" i="1" a="1"/>
  <c r="AY957" i="1" s="1"/>
  <c r="AX839" i="1" a="1"/>
  <c r="AX839" i="1" s="1"/>
  <c r="AX867" i="1" a="1"/>
  <c r="AX867" i="1" s="1"/>
  <c r="AZ2190" i="1" a="1"/>
  <c r="AZ2190" i="1" s="1"/>
  <c r="AX2997" i="1" a="1"/>
  <c r="AX2997" i="1" s="1"/>
  <c r="AY2826" i="1" a="1"/>
  <c r="AY2826" i="1" s="1"/>
  <c r="AX1468" i="1" a="1"/>
  <c r="AX1468" i="1" s="1"/>
  <c r="AZ2444" i="1" a="1"/>
  <c r="AZ2444" i="1" s="1"/>
  <c r="AW217" i="1" a="1"/>
  <c r="AW217" i="1" s="1"/>
  <c r="AZ1159" i="1" a="1"/>
  <c r="AZ1159" i="1" s="1"/>
  <c r="AW1315" i="1" a="1"/>
  <c r="AW1315" i="1" s="1"/>
  <c r="AY1733" i="1" a="1"/>
  <c r="AY1733" i="1" s="1"/>
  <c r="AX386" i="1" a="1"/>
  <c r="AX386" i="1" s="1"/>
  <c r="AW2927" i="1" a="1"/>
  <c r="AW2927" i="1" s="1"/>
  <c r="AZ1295" i="1" a="1"/>
  <c r="AZ1295" i="1" s="1"/>
  <c r="AZ35" i="1" a="1"/>
  <c r="AZ35" i="1" s="1"/>
  <c r="AW796" i="1" a="1"/>
  <c r="AW796" i="1" s="1"/>
  <c r="AY1082" i="1" a="1"/>
  <c r="AY1082" i="1" s="1"/>
  <c r="AZ34" i="1" a="1"/>
  <c r="AZ34" i="1" s="1"/>
  <c r="AX39" i="1" a="1"/>
  <c r="AX39" i="1" s="1"/>
  <c r="AX1022" i="1" a="1"/>
  <c r="AX1022" i="1" s="1"/>
  <c r="AW1212" i="1" a="1"/>
  <c r="AW1212" i="1" s="1"/>
  <c r="AY1920" i="1" a="1"/>
  <c r="AY1920" i="1" s="1"/>
  <c r="AZ2666" i="1" a="1"/>
  <c r="AZ2666" i="1" s="1"/>
  <c r="AW92" i="1" a="1"/>
  <c r="AW92" i="1" s="1"/>
  <c r="AY864" i="1" a="1"/>
  <c r="AY864" i="1" s="1"/>
  <c r="AX1666" i="1" a="1"/>
  <c r="AX1666" i="1" s="1"/>
  <c r="AW467" i="1" a="1"/>
  <c r="AW467" i="1" s="1"/>
  <c r="AZ2664" i="1" a="1"/>
  <c r="AZ2664" i="1" s="1"/>
  <c r="AX700" i="1" a="1"/>
  <c r="AX700" i="1" s="1"/>
  <c r="AZ716" i="1" a="1"/>
  <c r="AZ716" i="1" s="1"/>
  <c r="AX2041" i="1" a="1"/>
  <c r="AX2041" i="1" s="1"/>
  <c r="AY360" i="1" a="1"/>
  <c r="AY360" i="1" s="1"/>
  <c r="AW2911" i="1" a="1"/>
  <c r="AW2911" i="1" s="1"/>
  <c r="AX1937" i="1" a="1"/>
  <c r="AX1937" i="1" s="1"/>
  <c r="AZ154" i="1" a="1"/>
  <c r="AZ154" i="1" s="1"/>
  <c r="AZ466" i="1" a="1"/>
  <c r="AZ466" i="1" s="1"/>
  <c r="AY2188" i="1" a="1"/>
  <c r="AY2188" i="1" s="1"/>
  <c r="AW1166" i="1" a="1"/>
  <c r="AW1166" i="1" s="1"/>
  <c r="AX2926" i="1" a="1"/>
  <c r="AX2926" i="1" s="1"/>
  <c r="AY1794" i="1" a="1"/>
  <c r="AY1794" i="1" s="1"/>
  <c r="AX2835" i="1" a="1"/>
  <c r="AX2835" i="1" s="1"/>
  <c r="AX1068" i="1" a="1"/>
  <c r="AX1068" i="1" s="1"/>
  <c r="AX1597" i="1" a="1"/>
  <c r="AX1597" i="1" s="1"/>
  <c r="AZ618" i="1" a="1"/>
  <c r="AZ618" i="1" s="1"/>
  <c r="AX2736" i="1" a="1"/>
  <c r="AX2736" i="1" s="1"/>
  <c r="AY604" i="1" a="1"/>
  <c r="AY604" i="1" s="1"/>
  <c r="AW2323" i="1" a="1"/>
  <c r="AW2323" i="1" s="1"/>
  <c r="AW2579" i="1" a="1"/>
  <c r="AW2579" i="1" s="1"/>
  <c r="AX2400" i="1" a="1"/>
  <c r="AX2400" i="1" s="1"/>
  <c r="AY2734" i="1" a="1"/>
  <c r="AY2734" i="1" s="1"/>
  <c r="AX213" i="1" a="1"/>
  <c r="AX213" i="1" s="1"/>
  <c r="AY1995" i="1" a="1"/>
  <c r="AY1995" i="1" s="1"/>
  <c r="AZ2937" i="1" a="1"/>
  <c r="AZ2937" i="1" s="1"/>
  <c r="AX280" i="1" a="1"/>
  <c r="AX280" i="1" s="1"/>
  <c r="AZ536" i="1" a="1"/>
  <c r="AZ536" i="1" s="1"/>
  <c r="AW271" i="1" a="1"/>
  <c r="AW271" i="1" s="1"/>
  <c r="AZ447" i="1" a="1"/>
  <c r="AZ447" i="1" s="1"/>
  <c r="AY1678" i="1" a="1"/>
  <c r="AY1678" i="1" s="1"/>
  <c r="AX106" i="1" a="1"/>
  <c r="AX106" i="1" s="1"/>
  <c r="AZ1734" i="1" a="1"/>
  <c r="AZ1734" i="1" s="1"/>
  <c r="AW1685" i="1" a="1"/>
  <c r="AW1685" i="1" s="1"/>
  <c r="AY1030" i="1" a="1"/>
  <c r="AY1030" i="1" s="1"/>
  <c r="AW893" i="1" a="1"/>
  <c r="AW893" i="1" s="1"/>
  <c r="AZ1779" i="1" a="1"/>
  <c r="AZ1779" i="1" s="1"/>
  <c r="AX3083" i="1" a="1"/>
  <c r="AX3083" i="1" s="1"/>
  <c r="AW2480" i="1" a="1"/>
  <c r="AW2480" i="1" s="1"/>
  <c r="AX1190" i="1" a="1"/>
  <c r="AX1190" i="1" s="1"/>
  <c r="AW1779" i="1" a="1"/>
  <c r="AW1779" i="1" s="1"/>
  <c r="AW387" i="1" a="1"/>
  <c r="AW387" i="1" s="1"/>
  <c r="AZ1700" i="1" a="1"/>
  <c r="AZ1700" i="1" s="1"/>
  <c r="AX2287" i="1" a="1"/>
  <c r="AX2287" i="1" s="1"/>
  <c r="AY490" i="1" a="1"/>
  <c r="AY490" i="1" s="1"/>
  <c r="AX1802" i="1" a="1"/>
  <c r="AX1802" i="1" s="1"/>
  <c r="AZ467" i="1" a="1"/>
  <c r="AZ467" i="1" s="1"/>
  <c r="AX698" i="1" a="1"/>
  <c r="AX698" i="1" s="1"/>
  <c r="AY1072" i="1" a="1"/>
  <c r="AY1072" i="1" s="1"/>
  <c r="AX19" i="1" a="1"/>
  <c r="AX19" i="1" s="1"/>
  <c r="AX1445" i="1" a="1"/>
  <c r="AX1445" i="1" s="1"/>
  <c r="AW1091" i="1" a="1"/>
  <c r="AW1091" i="1" s="1"/>
  <c r="AZ488" i="1" a="1"/>
  <c r="AZ488" i="1" s="1"/>
  <c r="AY2285" i="1" a="1"/>
  <c r="AY2285" i="1" s="1"/>
  <c r="AZ3014" i="1" a="1"/>
  <c r="AZ3014" i="1" s="1"/>
  <c r="AW1630" i="1" a="1"/>
  <c r="AW1630" i="1" s="1"/>
  <c r="AY602" i="1" a="1"/>
  <c r="AY602" i="1" s="1"/>
  <c r="AX490" i="1" a="1"/>
  <c r="AX490" i="1" s="1"/>
  <c r="AW270" i="1" a="1"/>
  <c r="AW270" i="1" s="1"/>
  <c r="AY3001" i="1" a="1"/>
  <c r="AY3001" i="1" s="1"/>
  <c r="AY2880" i="1" a="1"/>
  <c r="AY2880" i="1" s="1"/>
  <c r="AW455" i="1" a="1"/>
  <c r="AW455" i="1" s="1"/>
  <c r="AX2445" i="1" a="1"/>
  <c r="AX2445" i="1" s="1"/>
  <c r="AX2936" i="1" a="1"/>
  <c r="AX2936" i="1" s="1"/>
  <c r="AZ2002" i="1" a="1"/>
  <c r="AZ2002" i="1" s="1"/>
  <c r="AW122" i="1" a="1"/>
  <c r="AW122" i="1" s="1"/>
  <c r="AX2719" i="1" a="1"/>
  <c r="AX2719" i="1" s="1"/>
  <c r="AZ229" i="1" a="1"/>
  <c r="AZ229" i="1" s="1"/>
  <c r="AX148" i="1" a="1"/>
  <c r="AX148" i="1" s="1"/>
  <c r="AX874" i="1" a="1"/>
  <c r="AX874" i="1" s="1"/>
  <c r="AX722" i="1" a="1"/>
  <c r="AX722" i="1" s="1"/>
  <c r="AX1532" i="1" a="1"/>
  <c r="AX1532" i="1" s="1"/>
  <c r="AY990" i="1" a="1"/>
  <c r="AY990" i="1" s="1"/>
  <c r="AW585" i="1" a="1"/>
  <c r="AW585" i="1" s="1"/>
  <c r="AW637" i="1" a="1"/>
  <c r="AW637" i="1" s="1"/>
  <c r="AZ2911" i="1" a="1"/>
  <c r="AZ2911" i="1" s="1"/>
  <c r="AX1329" i="1" a="1"/>
  <c r="AX1329" i="1" s="1"/>
  <c r="AX2214" i="1" a="1"/>
  <c r="AX2214" i="1" s="1"/>
  <c r="AY1444" i="1" a="1"/>
  <c r="AY1444" i="1" s="1"/>
  <c r="AY1680" i="1" a="1"/>
  <c r="AY1680" i="1" s="1"/>
  <c r="AX995" i="1" a="1"/>
  <c r="AX995" i="1" s="1"/>
  <c r="AW443" i="1" a="1"/>
  <c r="AW443" i="1" s="1"/>
  <c r="AX2913" i="1" a="1"/>
  <c r="AX2913" i="1" s="1"/>
  <c r="AY1067" i="1" a="1"/>
  <c r="AY1067" i="1" s="1"/>
  <c r="AZ698" i="1" a="1"/>
  <c r="AZ698" i="1" s="1"/>
  <c r="AW699" i="1" a="1"/>
  <c r="AW699" i="1" s="1"/>
  <c r="AX281" i="1" a="1"/>
  <c r="AX281" i="1" s="1"/>
  <c r="AX1982" i="1" a="1"/>
  <c r="AX1982" i="1" s="1"/>
  <c r="AX1983" i="1" a="1"/>
  <c r="AX1983" i="1" s="1"/>
  <c r="AW2285" i="1" a="1"/>
  <c r="AW2285" i="1" s="1"/>
  <c r="AZ143" i="1" a="1"/>
  <c r="AZ143" i="1" s="1"/>
  <c r="AW214" i="1" a="1"/>
  <c r="AW214" i="1" s="1"/>
  <c r="AX1009" i="1" a="1"/>
  <c r="AX1009" i="1" s="1"/>
  <c r="AZ792" i="1" a="1"/>
  <c r="AZ792" i="1" s="1"/>
  <c r="AX869" i="1" a="1"/>
  <c r="AX869" i="1" s="1"/>
  <c r="AX197" i="1" a="1"/>
  <c r="AX197" i="1" s="1"/>
  <c r="AZ169" i="1" a="1"/>
  <c r="AZ169" i="1" s="1"/>
  <c r="AY1051" i="1" a="1"/>
  <c r="AY1051" i="1" s="1"/>
  <c r="AZ2914" i="1" a="1"/>
  <c r="AZ2914" i="1" s="1"/>
  <c r="AW2139" i="1" a="1"/>
  <c r="AW2139" i="1" s="1"/>
  <c r="AX1311" i="1" a="1"/>
  <c r="AX1311" i="1" s="1"/>
  <c r="AZ721" i="1" a="1"/>
  <c r="AZ721" i="1" s="1"/>
  <c r="AX161" i="1" a="1"/>
  <c r="AX161" i="1" s="1"/>
  <c r="AX3059" i="1" a="1"/>
  <c r="AX3059" i="1" s="1"/>
  <c r="AX2019" i="1" a="1"/>
  <c r="AX2019" i="1" s="1"/>
  <c r="AX696" i="1" a="1"/>
  <c r="AX696" i="1" s="1"/>
  <c r="AZ2003" i="1" a="1"/>
  <c r="AZ2003" i="1" s="1"/>
  <c r="AY1937" i="1" a="1"/>
  <c r="AY1937" i="1" s="1"/>
  <c r="AX996" i="1" a="1"/>
  <c r="AX996" i="1" s="1"/>
  <c r="AW602" i="1" a="1"/>
  <c r="AW602" i="1" s="1"/>
  <c r="AZ1676" i="1" a="1"/>
  <c r="AZ1676" i="1" s="1"/>
  <c r="AY2040" i="1" a="1"/>
  <c r="AY2040" i="1" s="1"/>
  <c r="AX1117" i="1" a="1"/>
  <c r="AX1117" i="1" s="1"/>
  <c r="AX2618" i="1" a="1"/>
  <c r="AX2618" i="1" s="1"/>
  <c r="AZ383" i="1" a="1"/>
  <c r="AZ383" i="1" s="1"/>
  <c r="AX2188" i="1" a="1"/>
  <c r="AX2188" i="1" s="1"/>
  <c r="AY587" i="1" a="1"/>
  <c r="AY587" i="1" s="1"/>
  <c r="AX1369" i="1" a="1"/>
  <c r="AX1369" i="1" s="1"/>
  <c r="AX485" i="1" a="1"/>
  <c r="AX485" i="1" s="1"/>
  <c r="AZ2748" i="1" a="1"/>
  <c r="AZ2748" i="1" s="1"/>
  <c r="AY1368" i="1" a="1"/>
  <c r="AY1368" i="1" s="1"/>
  <c r="AY2324" i="1" a="1"/>
  <c r="AY2324" i="1" s="1"/>
  <c r="AX1524" i="1" a="1"/>
  <c r="AX1524" i="1" s="1"/>
  <c r="AW501" i="1" a="1"/>
  <c r="AW501" i="1" s="1"/>
  <c r="AX1702" i="1" a="1"/>
  <c r="AX1702" i="1" s="1"/>
  <c r="AY1804" i="1" a="1"/>
  <c r="AY1804" i="1" s="1"/>
  <c r="AZ824" i="1" a="1"/>
  <c r="AZ824" i="1" s="1"/>
  <c r="AZ1118" i="1" a="1"/>
  <c r="AZ1118" i="1" s="1"/>
  <c r="AZ533" i="1" a="1"/>
  <c r="AZ533" i="1" s="1"/>
  <c r="AW60" i="1" a="1"/>
  <c r="AW60" i="1" s="1"/>
  <c r="AY2888" i="1" a="1"/>
  <c r="AY2888" i="1" s="1"/>
  <c r="AW1941" i="1" a="1"/>
  <c r="AW1941" i="1" s="1"/>
  <c r="AZ1269" i="1" a="1"/>
  <c r="AZ1269" i="1" s="1"/>
  <c r="AW1804" i="1" a="1"/>
  <c r="AW1804" i="1" s="1"/>
  <c r="AW2340" i="1" a="1"/>
  <c r="AW2340" i="1" s="1"/>
  <c r="AX878" i="1" a="1"/>
  <c r="AX878" i="1" s="1"/>
  <c r="AX525" i="1" a="1"/>
  <c r="AX525" i="1" s="1"/>
  <c r="AY143" i="1" a="1"/>
  <c r="AY143" i="1" s="1"/>
  <c r="AW2560" i="1" a="1"/>
  <c r="AW2560" i="1" s="1"/>
  <c r="AY1344" i="1" a="1"/>
  <c r="AY1344" i="1" s="1"/>
  <c r="AY797" i="1" a="1"/>
  <c r="AY797" i="1" s="1"/>
  <c r="AW1019" i="1" a="1"/>
  <c r="AW1019" i="1" s="1"/>
  <c r="AW2937" i="1" a="1"/>
  <c r="AW2937" i="1" s="1"/>
  <c r="AW2534" i="1" a="1"/>
  <c r="AW2534" i="1" s="1"/>
  <c r="AX2747" i="1" a="1"/>
  <c r="AX2747" i="1" s="1"/>
  <c r="AX879" i="1" a="1"/>
  <c r="AX879" i="1" s="1"/>
  <c r="AX238" i="1" a="1"/>
  <c r="AX238" i="1" s="1"/>
  <c r="AY303" i="1" a="1"/>
  <c r="AY303" i="1" s="1"/>
  <c r="AX2272" i="1" a="1"/>
  <c r="AX2272" i="1" s="1"/>
  <c r="AY1420" i="1" a="1"/>
  <c r="AY1420" i="1" s="1"/>
  <c r="AZ2606" i="1" a="1"/>
  <c r="AZ2606" i="1" s="1"/>
  <c r="AW540" i="1" a="1"/>
  <c r="AW540" i="1" s="1"/>
  <c r="AW2190" i="1" a="1"/>
  <c r="AW2190" i="1" s="1"/>
  <c r="AZ2355" i="1" a="1"/>
  <c r="AZ2355" i="1" s="1"/>
  <c r="AY2635" i="1" a="1"/>
  <c r="AY2635" i="1" s="1"/>
  <c r="AW1375" i="1" a="1"/>
  <c r="AW1375" i="1" s="1"/>
  <c r="AX3066" i="1" a="1"/>
  <c r="AX3066" i="1" s="1"/>
  <c r="AY2646" i="1" a="1"/>
  <c r="AY2646" i="1" s="1"/>
  <c r="AY2506" i="1" a="1"/>
  <c r="AY2506" i="1" s="1"/>
  <c r="AW1629" i="1" a="1"/>
  <c r="AW1629" i="1" s="1"/>
  <c r="AY534" i="1" a="1"/>
  <c r="AY534" i="1" s="1"/>
  <c r="AZ1930" i="1" a="1"/>
  <c r="AZ1930" i="1" s="1"/>
  <c r="AZ2860" i="1" a="1"/>
  <c r="AZ2860" i="1" s="1"/>
  <c r="AY633" i="1" a="1"/>
  <c r="AY633" i="1" s="1"/>
  <c r="AY1792" i="1" a="1"/>
  <c r="AY1792" i="1" s="1"/>
  <c r="AX1344" i="1" a="1"/>
  <c r="AX1344" i="1" s="1"/>
  <c r="AW2738" i="1" a="1"/>
  <c r="AW2738" i="1" s="1"/>
  <c r="AX2327" i="1" a="1"/>
  <c r="AX2327" i="1" s="1"/>
  <c r="AY316" i="1" a="1"/>
  <c r="AY316" i="1" s="1"/>
  <c r="AW2644" i="1" a="1"/>
  <c r="AW2644" i="1" s="1"/>
  <c r="AY1825" i="1" a="1"/>
  <c r="AY1825" i="1" s="1"/>
  <c r="AY892" i="1" a="1"/>
  <c r="AY892" i="1" s="1"/>
  <c r="AX1193" i="1" a="1"/>
  <c r="AX1193" i="1" s="1"/>
  <c r="AW1267" i="1" a="1"/>
  <c r="AW1267" i="1" s="1"/>
  <c r="AW1360" i="1" a="1"/>
  <c r="AW1360" i="1" s="1"/>
  <c r="AX894" i="1" a="1"/>
  <c r="AX894" i="1" s="1"/>
  <c r="AX1714" i="1" a="1"/>
  <c r="AX1714" i="1" s="1"/>
  <c r="AZ2603" i="1" a="1"/>
  <c r="AZ2603" i="1" s="1"/>
  <c r="AZ2812" i="1" a="1"/>
  <c r="AZ2812" i="1" s="1"/>
  <c r="AZ174" i="1" a="1"/>
  <c r="AZ174" i="1" s="1"/>
  <c r="AZ2856" i="1" a="1"/>
  <c r="AZ2856" i="1" s="1"/>
  <c r="AX1712" i="1" a="1"/>
  <c r="AX1712" i="1" s="1"/>
  <c r="AX2213" i="1" a="1"/>
  <c r="AX2213" i="1" s="1"/>
  <c r="AX1446" i="1" a="1"/>
  <c r="AX1446" i="1" s="1"/>
  <c r="AX1502" i="1" a="1"/>
  <c r="AX1502" i="1" s="1"/>
  <c r="AZ2673" i="1" a="1"/>
  <c r="AZ2673" i="1" s="1"/>
  <c r="AX2189" i="1" a="1"/>
  <c r="AX2189" i="1" s="1"/>
  <c r="AW1824" i="1" a="1"/>
  <c r="AW1824" i="1" s="1"/>
  <c r="AW1695" i="1" a="1"/>
  <c r="AW1695" i="1" s="1"/>
  <c r="AZ132" i="1" a="1"/>
  <c r="AZ132" i="1" s="1"/>
  <c r="AY682" i="1" a="1"/>
  <c r="AY682" i="1" s="1"/>
  <c r="AZ485" i="1" a="1"/>
  <c r="AZ485" i="1" s="1"/>
  <c r="AY1472" i="1" a="1"/>
  <c r="AY1472" i="1" s="1"/>
  <c r="AZ893" i="1" a="1"/>
  <c r="AZ893" i="1" s="1"/>
  <c r="AX55" i="1" a="1"/>
  <c r="AX55" i="1" s="1"/>
  <c r="AW2783" i="1" a="1"/>
  <c r="AW2783" i="1" s="1"/>
  <c r="AX2256" i="1" a="1"/>
  <c r="AX2256" i="1" s="1"/>
  <c r="AX2016" i="1" a="1"/>
  <c r="AX2016" i="1" s="1"/>
  <c r="AX2448" i="1" a="1"/>
  <c r="AX2448" i="1" s="1"/>
  <c r="AW401" i="1" a="1"/>
  <c r="AW401" i="1" s="1"/>
  <c r="AW406" i="1" a="1"/>
  <c r="AW406" i="1" s="1"/>
  <c r="AX2908" i="1" a="1"/>
  <c r="AX2908" i="1" s="1"/>
  <c r="AY2026" i="1" a="1"/>
  <c r="AY2026" i="1" s="1"/>
  <c r="AZ1479" i="1" a="1"/>
  <c r="AZ1479" i="1" s="1"/>
  <c r="AZ1748" i="1" a="1"/>
  <c r="AZ1748" i="1" s="1"/>
  <c r="AX1148" i="1" a="1"/>
  <c r="AX1148" i="1" s="1"/>
  <c r="AW2665" i="1" a="1"/>
  <c r="AW2665" i="1" s="1"/>
  <c r="AW1801" i="1" a="1"/>
  <c r="AW1801" i="1" s="1"/>
  <c r="AZ1666" i="1" a="1"/>
  <c r="AZ1666" i="1" s="1"/>
  <c r="AZ3049" i="1" a="1"/>
  <c r="AZ3049" i="1" s="1"/>
  <c r="AX695" i="1" a="1"/>
  <c r="AX695" i="1" s="1"/>
  <c r="AW1168" i="1" a="1"/>
  <c r="AW1168" i="1" s="1"/>
  <c r="AZ1051" i="1" a="1"/>
  <c r="AZ1051" i="1" s="1"/>
  <c r="AX506" i="1" a="1"/>
  <c r="AX506" i="1" s="1"/>
  <c r="AX759" i="1" a="1"/>
  <c r="AX759" i="1" s="1"/>
  <c r="AZ2507" i="1" a="1"/>
  <c r="AZ2507" i="1" s="1"/>
  <c r="AW672" i="1" a="1"/>
  <c r="AW672" i="1" s="1"/>
  <c r="AX2026" i="1" a="1"/>
  <c r="AX2026" i="1" s="1"/>
  <c r="AW2897" i="1" a="1"/>
  <c r="AW2897" i="1" s="1"/>
  <c r="AZ802" i="1" a="1"/>
  <c r="AZ802" i="1" s="1"/>
  <c r="AX926" i="1" a="1"/>
  <c r="AX926" i="1" s="1"/>
  <c r="AX465" i="1" a="1"/>
  <c r="AX465" i="1" s="1"/>
  <c r="AW1944" i="1" a="1"/>
  <c r="AW1944" i="1" s="1"/>
  <c r="AX2443" i="1" a="1"/>
  <c r="AX2443" i="1" s="1"/>
  <c r="AX1501" i="1" a="1"/>
  <c r="AX1501" i="1" s="1"/>
  <c r="AY2275" i="1" a="1"/>
  <c r="AY2275" i="1" s="1"/>
  <c r="AW1728" i="1" a="1"/>
  <c r="AW1728" i="1" s="1"/>
  <c r="AX1111" i="1" a="1"/>
  <c r="AX1111" i="1" s="1"/>
  <c r="AX543" i="1" a="1"/>
  <c r="AX543" i="1" s="1"/>
  <c r="AZ709" i="1" a="1"/>
  <c r="AZ709" i="1" s="1"/>
  <c r="AX591" i="1" a="1"/>
  <c r="AX591" i="1" s="1"/>
  <c r="AX1629" i="1" a="1"/>
  <c r="AX1629" i="1" s="1"/>
  <c r="AX2931" i="1" a="1"/>
  <c r="AX2931" i="1" s="1"/>
  <c r="AX2484" i="1" a="1"/>
  <c r="AX2484" i="1" s="1"/>
  <c r="AZ669" i="1" a="1"/>
  <c r="AZ669" i="1" s="1"/>
  <c r="AY536" i="1" a="1"/>
  <c r="AY536" i="1" s="1"/>
  <c r="AX2519" i="1" a="1"/>
  <c r="AX2519" i="1" s="1"/>
  <c r="AZ827" i="1" a="1"/>
  <c r="AZ827" i="1" s="1"/>
  <c r="AX1497" i="1" a="1"/>
  <c r="AX1497" i="1" s="1"/>
  <c r="AW1007" i="1" a="1"/>
  <c r="AW1007" i="1" s="1"/>
  <c r="AY1632" i="1" a="1"/>
  <c r="AY1632" i="1" s="1"/>
  <c r="AY1117" i="1" a="1"/>
  <c r="AY1117" i="1" s="1"/>
  <c r="AX2496" i="1" a="1"/>
  <c r="AX2496" i="1" s="1"/>
  <c r="AZ3062" i="1" a="1"/>
  <c r="AZ3062" i="1" s="1"/>
  <c r="AZ1943" i="1" a="1"/>
  <c r="AZ1943" i="1" s="1"/>
  <c r="AY1159" i="1" a="1"/>
  <c r="AY1159" i="1" s="1"/>
  <c r="AY496" i="1" a="1"/>
  <c r="AY496" i="1" s="1"/>
  <c r="AY2856" i="1" a="1"/>
  <c r="AY2856" i="1" s="1"/>
  <c r="AX2055" i="1" a="1"/>
  <c r="AX2055" i="1" s="1"/>
  <c r="AZ2859" i="1" a="1"/>
  <c r="AZ2859" i="1" s="1"/>
  <c r="AX673" i="1" a="1"/>
  <c r="AX673" i="1" s="1"/>
  <c r="AY188" i="1" a="1"/>
  <c r="AY188" i="1" s="1"/>
  <c r="AY2146" i="1" a="1"/>
  <c r="AY2146" i="1" s="1"/>
  <c r="AY485" i="1" a="1"/>
  <c r="AY485" i="1" s="1"/>
  <c r="AY384" i="1" a="1"/>
  <c r="AY384" i="1" s="1"/>
  <c r="AW177" i="1" a="1"/>
  <c r="AW177" i="1" s="1"/>
  <c r="AZ1468" i="1" a="1"/>
  <c r="AZ1468" i="1" s="1"/>
  <c r="AZ2111" i="1" a="1"/>
  <c r="AZ2111" i="1" s="1"/>
  <c r="AW77" i="1" a="1"/>
  <c r="AW77" i="1" s="1"/>
  <c r="AX2513" i="1" a="1"/>
  <c r="AX2513" i="1" s="1"/>
  <c r="AX1456" i="1" a="1"/>
  <c r="AX1456" i="1" s="1"/>
  <c r="AW2046" i="1" a="1"/>
  <c r="AW2046" i="1" s="1"/>
  <c r="AY1025" i="1" a="1"/>
  <c r="AY1025" i="1" s="1"/>
  <c r="AZ2695" i="1" a="1"/>
  <c r="AZ2695" i="1" s="1"/>
  <c r="AX2060" i="1" a="1"/>
  <c r="AX2060" i="1" s="1"/>
  <c r="AY444" i="1" a="1"/>
  <c r="AY444" i="1" s="1"/>
  <c r="AY1027" i="1" a="1"/>
  <c r="AY1027" i="1" s="1"/>
  <c r="AY2778" i="1" a="1"/>
  <c r="AY2778" i="1" s="1"/>
  <c r="AW1536" i="1" a="1"/>
  <c r="AW1536" i="1" s="1"/>
  <c r="AZ2761" i="1" a="1"/>
  <c r="AZ2761" i="1" s="1"/>
  <c r="AY2481" i="1" a="1"/>
  <c r="AY2481" i="1" s="1"/>
  <c r="AX1150" i="1" a="1"/>
  <c r="AX1150" i="1" s="1"/>
  <c r="AW444" i="1" a="1"/>
  <c r="AW444" i="1" s="1"/>
  <c r="AZ269" i="1" a="1"/>
  <c r="AZ269" i="1" s="1"/>
  <c r="AX1689" i="1" a="1"/>
  <c r="AX1689" i="1" s="1"/>
  <c r="AZ1457" i="1" a="1"/>
  <c r="AZ1457" i="1" s="1"/>
  <c r="AX2856" i="1" a="1"/>
  <c r="AX2856" i="1" s="1"/>
  <c r="AY3064" i="1" a="1"/>
  <c r="AY3064" i="1" s="1"/>
  <c r="AX1118" i="1" a="1"/>
  <c r="AX1118" i="1" s="1"/>
  <c r="AY1097" i="1" a="1"/>
  <c r="AY1097" i="1" s="1"/>
  <c r="AY2996" i="1" a="1"/>
  <c r="AY2996" i="1" s="1"/>
  <c r="AY2701" i="1" a="1"/>
  <c r="AY2701" i="1" s="1"/>
  <c r="AX51" i="1" a="1"/>
  <c r="AX51" i="1" s="1"/>
  <c r="AW2025" i="1" a="1"/>
  <c r="AW2025" i="1" s="1"/>
  <c r="AZ885" i="1" a="1"/>
  <c r="AZ885" i="1" s="1"/>
  <c r="AW878" i="1" a="1"/>
  <c r="AW878" i="1" s="1"/>
  <c r="AZ319" i="1" a="1"/>
  <c r="AZ319" i="1" s="1"/>
  <c r="AX753" i="1" a="1"/>
  <c r="AX753" i="1" s="1"/>
  <c r="AY246" i="1" a="1"/>
  <c r="AY246" i="1" s="1"/>
  <c r="AY1536" i="1" a="1"/>
  <c r="AY1536" i="1" s="1"/>
  <c r="AX488" i="1" a="1"/>
  <c r="AX488" i="1" s="1"/>
  <c r="AW1050" i="1" a="1"/>
  <c r="AW1050" i="1" s="1"/>
  <c r="AZ177" i="1" a="1"/>
  <c r="AZ177" i="1" s="1"/>
  <c r="AY1837" i="1" a="1"/>
  <c r="AY1837" i="1" s="1"/>
  <c r="AW962" i="1" a="1"/>
  <c r="AW962" i="1" s="1"/>
  <c r="AZ2109" i="1" a="1"/>
  <c r="AZ2109" i="1" s="1"/>
  <c r="AZ2872" i="1" a="1"/>
  <c r="AZ2872" i="1" s="1"/>
  <c r="AY486" i="1" a="1"/>
  <c r="AY486" i="1" s="1"/>
  <c r="AW2563" i="1" a="1"/>
  <c r="AW2563" i="1" s="1"/>
  <c r="AW2689" i="1" a="1"/>
  <c r="AW2689" i="1" s="1"/>
  <c r="AW321" i="1" a="1"/>
  <c r="AW321" i="1" s="1"/>
  <c r="AZ14" i="1" a="1"/>
  <c r="AZ14" i="1" s="1"/>
  <c r="AX2579" i="1" a="1"/>
  <c r="AX2579" i="1" s="1"/>
  <c r="AZ2701" i="1" a="1"/>
  <c r="AZ2701" i="1" s="1"/>
  <c r="AX1598" i="1" a="1"/>
  <c r="AX1598" i="1" s="1"/>
  <c r="AX1923" i="1" a="1"/>
  <c r="AX1923" i="1" s="1"/>
  <c r="AX2518" i="1" a="1"/>
  <c r="AX2518" i="1" s="1"/>
  <c r="AZ866" i="1" a="1"/>
  <c r="AZ866" i="1" s="1"/>
  <c r="AZ1697" i="1" a="1"/>
  <c r="AZ1697" i="1" s="1"/>
  <c r="AY728" i="1" a="1"/>
  <c r="AY728" i="1" s="1"/>
  <c r="AY307" i="1" a="1"/>
  <c r="AY307" i="1" s="1"/>
  <c r="AX1082" i="1" a="1"/>
  <c r="AX1082" i="1" s="1"/>
  <c r="AX1927" i="1" a="1"/>
  <c r="AX1927" i="1" s="1"/>
  <c r="AY3054" i="1" a="1"/>
  <c r="AY3054" i="1" s="1"/>
  <c r="AX1031" i="1" a="1"/>
  <c r="AX1031" i="1" s="1"/>
  <c r="AZ405" i="1" a="1"/>
  <c r="AZ405" i="1" s="1"/>
  <c r="AX2281" i="1" a="1"/>
  <c r="AX2281" i="1" s="1"/>
  <c r="AY1924" i="1" a="1"/>
  <c r="AY1924" i="1" s="1"/>
  <c r="AW879" i="1" a="1"/>
  <c r="AW879" i="1" s="1"/>
  <c r="AX3068" i="1" a="1"/>
  <c r="AX3068" i="1" s="1"/>
  <c r="AY280" i="1" a="1"/>
  <c r="AY280" i="1" s="1"/>
  <c r="AW3065" i="1" a="1"/>
  <c r="AW3065" i="1" s="1"/>
  <c r="AZ3053" i="1" a="1"/>
  <c r="AZ3053" i="1" s="1"/>
  <c r="AY2147" i="1" a="1"/>
  <c r="AY2147" i="1" s="1"/>
  <c r="AX37" i="1" a="1"/>
  <c r="AX37" i="1" s="1"/>
  <c r="AZ1443" i="1" a="1"/>
  <c r="AZ1443" i="1" s="1"/>
  <c r="AW2111" i="1" a="1"/>
  <c r="AW2111" i="1" s="1"/>
  <c r="AY731" i="1" a="1"/>
  <c r="AY731" i="1" s="1"/>
  <c r="AY673" i="1" a="1"/>
  <c r="AY673" i="1" s="1"/>
  <c r="AY1031" i="1" a="1"/>
  <c r="AY1031" i="1" s="1"/>
  <c r="AW2287" i="1" a="1"/>
  <c r="AW2287" i="1" s="1"/>
  <c r="AW2740" i="1" a="1"/>
  <c r="AW2740" i="1" s="1"/>
  <c r="AX717" i="1" a="1"/>
  <c r="AX717" i="1" s="1"/>
  <c r="AX2714" i="1" a="1"/>
  <c r="AX2714" i="1" s="1"/>
  <c r="AY2051" i="1" a="1"/>
  <c r="AY2051" i="1" s="1"/>
  <c r="AX2605" i="1" a="1"/>
  <c r="AX2605" i="1" s="1"/>
  <c r="AY1024" i="1" a="1"/>
  <c r="AY1024" i="1" s="1"/>
  <c r="AX979" i="1" a="1"/>
  <c r="AX979" i="1" s="1"/>
  <c r="AY910" i="1" a="1"/>
  <c r="AY910" i="1" s="1"/>
  <c r="AX1372" i="1" a="1"/>
  <c r="AX1372" i="1" s="1"/>
  <c r="AZ954" i="1" a="1"/>
  <c r="AZ954" i="1" s="1"/>
  <c r="AX229" i="1" a="1"/>
  <c r="AX229" i="1" s="1"/>
  <c r="AW2610" i="1" a="1"/>
  <c r="AW2610" i="1" s="1"/>
  <c r="AY1905" i="1" a="1"/>
  <c r="AY1905" i="1" s="1"/>
  <c r="AW2681" i="1" a="1"/>
  <c r="AW2681" i="1" s="1"/>
  <c r="AZ1072" i="1" a="1"/>
  <c r="AZ1072" i="1" s="1"/>
  <c r="AY716" i="1" a="1"/>
  <c r="AY716" i="1" s="1"/>
  <c r="AX265" i="1" a="1"/>
  <c r="AX265" i="1" s="1"/>
  <c r="AX91" i="1" a="1"/>
  <c r="AX91" i="1" s="1"/>
  <c r="AX987" i="1" a="1"/>
  <c r="AX987" i="1" s="1"/>
  <c r="AX1052" i="1" a="1"/>
  <c r="AX1052" i="1" s="1"/>
  <c r="AZ2936" i="1" a="1"/>
  <c r="AZ2936" i="1" s="1"/>
  <c r="AW20" i="1" a="1"/>
  <c r="AW20" i="1" s="1"/>
  <c r="AX404" i="1" a="1"/>
  <c r="AX404" i="1" s="1"/>
  <c r="AW2942" i="1" a="1"/>
  <c r="AW2942" i="1" s="1"/>
  <c r="AZ926" i="1" a="1"/>
  <c r="AZ926" i="1" s="1"/>
  <c r="AX1319" i="1" a="1"/>
  <c r="AX1319" i="1" s="1"/>
  <c r="AZ361" i="1" a="1"/>
  <c r="AZ361" i="1" s="1"/>
  <c r="AW2636" i="1" a="1"/>
  <c r="AW2636" i="1" s="1"/>
  <c r="AZ535" i="1" a="1"/>
  <c r="AZ535" i="1" s="1"/>
  <c r="AY1006" i="1" a="1"/>
  <c r="AY1006" i="1" s="1"/>
  <c r="AX221" i="1" a="1"/>
  <c r="AX221" i="1" s="1"/>
  <c r="AX1008" i="1" a="1"/>
  <c r="AX1008" i="1" s="1"/>
  <c r="AY243" i="1" a="1"/>
  <c r="AY243" i="1" s="1"/>
  <c r="AW1923" i="1" a="1"/>
  <c r="AW1923" i="1" s="1"/>
  <c r="AY1092" i="1" a="1"/>
  <c r="AY1092" i="1" s="1"/>
  <c r="AW1038" i="1" a="1"/>
  <c r="AW1038" i="1" s="1"/>
  <c r="AW821" i="1" a="1"/>
  <c r="AW821" i="1" s="1"/>
  <c r="AY782" i="1" a="1"/>
  <c r="AY782" i="1" s="1"/>
  <c r="AW2808" i="1" a="1"/>
  <c r="AW2808" i="1" s="1"/>
  <c r="AZ397" i="1" a="1"/>
  <c r="AZ397" i="1" s="1"/>
  <c r="AW1203" i="1" a="1"/>
  <c r="AW1203" i="1" s="1"/>
  <c r="AX2147" i="1" a="1"/>
  <c r="AX2147" i="1" s="1"/>
  <c r="AW227" i="1" a="1"/>
  <c r="AW227" i="1" s="1"/>
  <c r="AX1971" i="1" a="1"/>
  <c r="AX1971" i="1" s="1"/>
  <c r="AY2339" i="1" a="1"/>
  <c r="AY2339" i="1" s="1"/>
  <c r="AY1262" i="1" a="1"/>
  <c r="AY1262" i="1" s="1"/>
  <c r="AZ1958" i="1" a="1"/>
  <c r="AZ1958" i="1" s="1"/>
  <c r="AY887" i="1" a="1"/>
  <c r="AY887" i="1" s="1"/>
  <c r="AX1837" i="1" a="1"/>
  <c r="AX1837" i="1" s="1"/>
  <c r="AX1067" i="1" a="1"/>
  <c r="AX1067" i="1" s="1"/>
  <c r="AX1559" i="1" a="1"/>
  <c r="AX1559" i="1" s="1"/>
  <c r="AZ2654" i="1" a="1"/>
  <c r="AZ2654" i="1" s="1"/>
  <c r="AW1081" i="1" a="1"/>
  <c r="AW1081" i="1" s="1"/>
  <c r="AX1083" i="1" a="1"/>
  <c r="AX1083" i="1" s="1"/>
  <c r="AZ1294" i="1" a="1"/>
  <c r="AZ1294" i="1" s="1"/>
  <c r="AY1023" i="1" a="1"/>
  <c r="AY1023" i="1" s="1"/>
  <c r="AW2829" i="1" a="1"/>
  <c r="AW2829" i="1" s="1"/>
  <c r="AW2646" i="1" a="1"/>
  <c r="AW2646" i="1" s="1"/>
  <c r="AZ171" i="1" a="1"/>
  <c r="AZ171" i="1" s="1"/>
  <c r="AX408" i="1" a="1"/>
  <c r="AX408" i="1" s="1"/>
  <c r="AX1038" i="1" a="1"/>
  <c r="AX1038" i="1" s="1"/>
  <c r="AY187" i="1" a="1"/>
  <c r="AY187" i="1" s="1"/>
  <c r="AY1001" i="1" a="1"/>
  <c r="AY1001" i="1" s="1"/>
  <c r="AZ1023" i="1" a="1"/>
  <c r="AZ1023" i="1" s="1"/>
  <c r="AW1096" i="1" a="1"/>
  <c r="AW1096" i="1" s="1"/>
  <c r="AY1214" i="1" a="1"/>
  <c r="AY1214" i="1" s="1"/>
  <c r="AY171" i="1" a="1"/>
  <c r="AY171" i="1" s="1"/>
  <c r="AW399" i="1" a="1"/>
  <c r="AW399" i="1" s="1"/>
  <c r="AW1994" i="1" a="1"/>
  <c r="AW1994" i="1" s="1"/>
  <c r="AZ2051" i="1" a="1"/>
  <c r="AZ2051" i="1" s="1"/>
  <c r="AW956" i="1" a="1"/>
  <c r="AW956" i="1" s="1"/>
  <c r="AY2997" i="1" a="1"/>
  <c r="AY2997" i="1" s="1"/>
  <c r="AX2916" i="1" a="1"/>
  <c r="AX2916" i="1" s="1"/>
  <c r="AY156" i="1" a="1"/>
  <c r="AY156" i="1" s="1"/>
  <c r="AX319" i="1" a="1"/>
  <c r="AX319" i="1" s="1"/>
  <c r="AX1988" i="1" a="1"/>
  <c r="AX1988" i="1" s="1"/>
  <c r="AZ1927" i="1" a="1"/>
  <c r="AZ1927" i="1" s="1"/>
  <c r="AW635" i="1" a="1"/>
  <c r="AW635" i="1" s="1"/>
  <c r="AZ2497" i="1" a="1"/>
  <c r="AZ2497" i="1" s="1"/>
  <c r="AW2446" i="1" a="1"/>
  <c r="AW2446" i="1" s="1"/>
  <c r="AX1728" i="1" a="1"/>
  <c r="AX1728" i="1" s="1"/>
  <c r="AX1293" i="1" a="1"/>
  <c r="AX1293" i="1" s="1"/>
  <c r="AZ2508" i="1" a="1"/>
  <c r="AZ2508" i="1" s="1"/>
  <c r="AZ1995" i="1" a="1"/>
  <c r="AZ1995" i="1" s="1"/>
  <c r="AY2509" i="1" a="1"/>
  <c r="AY2509" i="1" s="1"/>
  <c r="AX2811" i="1" a="1"/>
  <c r="AX2811" i="1" s="1"/>
  <c r="AW721" i="1" a="1"/>
  <c r="AW721" i="1" s="1"/>
  <c r="AY487" i="1" a="1"/>
  <c r="AY487" i="1" s="1"/>
  <c r="AY997" i="1" a="1"/>
  <c r="AY997" i="1" s="1"/>
  <c r="AX1995" i="1" a="1"/>
  <c r="AX1995" i="1" s="1"/>
  <c r="AX893" i="1" a="1"/>
  <c r="AX893" i="1" s="1"/>
  <c r="AZ591" i="1" a="1"/>
  <c r="AZ591" i="1" s="1"/>
  <c r="AX2534" i="1" a="1"/>
  <c r="AX2534" i="1" s="1"/>
  <c r="AX172" i="1" a="1"/>
  <c r="AX172" i="1" s="1"/>
  <c r="AX2285" i="1" a="1"/>
  <c r="AX2285" i="1" s="1"/>
  <c r="AZ1149" i="1" a="1"/>
  <c r="AZ1149" i="1" s="1"/>
  <c r="AW1687" i="1" a="1"/>
  <c r="AW1687" i="1" s="1"/>
  <c r="AW2904" i="1" a="1"/>
  <c r="AW2904" i="1" s="1"/>
  <c r="AW1154" i="1" a="1"/>
  <c r="AW1154" i="1" s="1"/>
  <c r="AY10" i="1" a="1"/>
  <c r="AY10" i="1" s="1"/>
  <c r="AW2915" i="1" a="1"/>
  <c r="AW2915" i="1" s="1"/>
  <c r="AX699" i="1" a="1"/>
  <c r="AX699" i="1" s="1"/>
  <c r="AY1580" i="1" a="1"/>
  <c r="AY1580" i="1" s="1"/>
  <c r="AY2890" i="1" a="1"/>
  <c r="AY2890" i="1" s="1"/>
  <c r="AZ1959" i="1" a="1"/>
  <c r="AZ1959" i="1" s="1"/>
  <c r="AW3051" i="1" a="1"/>
  <c r="AW3051" i="1" s="1"/>
  <c r="AX2829" i="1" a="1"/>
  <c r="AX2829" i="1" s="1"/>
  <c r="AY1268" i="1" a="1"/>
  <c r="AY1268" i="1" s="1"/>
  <c r="AY1805" i="1" a="1"/>
  <c r="AY1805" i="1" s="1"/>
  <c r="AX868" i="1" a="1"/>
  <c r="AX868" i="1" s="1"/>
  <c r="AY78" i="1" a="1"/>
  <c r="AY78" i="1" s="1"/>
  <c r="AX1220" i="1" a="1"/>
  <c r="AX1220" i="1" s="1"/>
  <c r="AZ817" i="1" a="1"/>
  <c r="AZ817" i="1" s="1"/>
  <c r="AX22" i="1" a="1"/>
  <c r="AX22" i="1" s="1"/>
  <c r="AX12" i="1" a="1"/>
  <c r="AX12" i="1" s="1"/>
  <c r="AY1562" i="1" a="1"/>
  <c r="AY1562" i="1" s="1"/>
  <c r="AW2445" i="1" a="1"/>
  <c r="AW2445" i="1" s="1"/>
  <c r="AX1088" i="1" a="1"/>
  <c r="AX1088" i="1" s="1"/>
  <c r="AW960" i="1" a="1"/>
  <c r="AW960" i="1" s="1"/>
  <c r="AY2185" i="1" a="1"/>
  <c r="AY2185" i="1" s="1"/>
  <c r="AW2873" i="1" a="1"/>
  <c r="AW2873" i="1" s="1"/>
  <c r="AW1413" i="1" a="1"/>
  <c r="AW1413" i="1" s="1"/>
  <c r="AY1704" i="1" a="1"/>
  <c r="AY1704" i="1" s="1"/>
  <c r="AW657" i="1" a="1"/>
  <c r="AW657" i="1" s="1"/>
  <c r="AY1809" i="1" a="1"/>
  <c r="AY1809" i="1" s="1"/>
  <c r="AX3058" i="1" a="1"/>
  <c r="AX3058" i="1" s="1"/>
  <c r="AX227" i="1" a="1"/>
  <c r="AX227" i="1" s="1"/>
  <c r="AZ2017" i="1" a="1"/>
  <c r="AZ2017" i="1" s="1"/>
  <c r="AW543" i="1" a="1"/>
  <c r="AW543" i="1" s="1"/>
  <c r="AX994" i="1" a="1"/>
  <c r="AX994" i="1" s="1"/>
  <c r="AY2039" i="1" a="1"/>
  <c r="AY2039" i="1" s="1"/>
  <c r="AX1987" i="1" a="1"/>
  <c r="AX1987" i="1" s="1"/>
  <c r="AZ158" i="1" a="1"/>
  <c r="AZ158" i="1" s="1"/>
  <c r="AW486" i="1" a="1"/>
  <c r="AW486" i="1" s="1"/>
  <c r="AY790" i="1" a="1"/>
  <c r="AY790" i="1" s="1"/>
  <c r="AW1905" i="1" a="1"/>
  <c r="AW1905" i="1" s="1"/>
  <c r="AZ1478" i="1" a="1"/>
  <c r="AZ1478" i="1" s="1"/>
  <c r="AZ500" i="1" a="1"/>
  <c r="AZ500" i="1" s="1"/>
  <c r="AX2530" i="1" a="1"/>
  <c r="AX2530" i="1" s="1"/>
  <c r="AX2782" i="1" a="1"/>
  <c r="AX2782" i="1" s="1"/>
  <c r="AX1217" i="1" a="1"/>
  <c r="AX1217" i="1" s="1"/>
  <c r="AX864" i="1" a="1"/>
  <c r="AX864" i="1" s="1"/>
  <c r="AZ1071" i="1" a="1"/>
  <c r="AZ1071" i="1" s="1"/>
  <c r="AZ1665" i="1" a="1"/>
  <c r="AZ1665" i="1" s="1"/>
  <c r="AX2808" i="1" a="1"/>
  <c r="AX2808" i="1" s="1"/>
  <c r="AY953" i="1" a="1"/>
  <c r="AY953" i="1" s="1"/>
  <c r="AZ2016" i="1" a="1"/>
  <c r="AZ2016" i="1" s="1"/>
  <c r="AW398" i="1" a="1"/>
  <c r="AW398" i="1" s="1"/>
  <c r="AZ1205" i="1" a="1"/>
  <c r="AZ1205" i="1" s="1"/>
  <c r="AY2870" i="1" a="1"/>
  <c r="AY2870" i="1" s="1"/>
  <c r="AY960" i="1" a="1"/>
  <c r="AY960" i="1" s="1"/>
  <c r="AW1419" i="1" a="1"/>
  <c r="AW1419" i="1" s="1"/>
  <c r="AX2750" i="1" a="1"/>
  <c r="AX2750" i="1" s="1"/>
  <c r="AY1009" i="1" a="1"/>
  <c r="AY1009" i="1" s="1"/>
  <c r="AY2911" i="1" a="1"/>
  <c r="AY2911" i="1" s="1"/>
  <c r="AX134" i="1" a="1"/>
  <c r="AX134" i="1" s="1"/>
  <c r="AY2901" i="1" a="1"/>
  <c r="AY2901" i="1" s="1"/>
  <c r="AX1564" i="1" a="1"/>
  <c r="AX1564" i="1" s="1"/>
  <c r="AW1577" i="1" a="1"/>
  <c r="AW1577" i="1" s="1"/>
  <c r="AW954" i="1" a="1"/>
  <c r="AW954" i="1" s="1"/>
  <c r="AZ1795" i="1" a="1"/>
  <c r="AZ1795" i="1" s="1"/>
  <c r="AZ217" i="1" a="1"/>
  <c r="AZ217" i="1" s="1"/>
  <c r="AZ1931" i="1" a="1"/>
  <c r="AZ1931" i="1" s="1"/>
  <c r="AX1681" i="1" a="1"/>
  <c r="AX1681" i="1" s="1"/>
  <c r="AY2494" i="1" a="1"/>
  <c r="AY2494" i="1" s="1"/>
  <c r="AY1041" i="1" a="1"/>
  <c r="AY1041" i="1" s="1"/>
  <c r="AW1457" i="1" a="1"/>
  <c r="AW1457" i="1" s="1"/>
  <c r="AX223" i="1" a="1"/>
  <c r="AX223" i="1" s="1"/>
  <c r="AZ2759" i="1" a="1"/>
  <c r="AZ2759" i="1" s="1"/>
  <c r="AZ1282" i="1" a="1"/>
  <c r="AZ1282" i="1" s="1"/>
  <c r="AY2913" i="1" a="1"/>
  <c r="AY2913" i="1" s="1"/>
  <c r="AX2353" i="1" a="1"/>
  <c r="AX2353" i="1" s="1"/>
  <c r="AY1433" i="1" a="1"/>
  <c r="AY1433" i="1" s="1"/>
  <c r="AZ2672" i="1" a="1"/>
  <c r="AZ2672" i="1" s="1"/>
  <c r="AW358" i="1" a="1"/>
  <c r="AW358" i="1" s="1"/>
  <c r="AX446" i="1" a="1"/>
  <c r="AX446" i="1" s="1"/>
  <c r="AX1821" i="1" a="1"/>
  <c r="AX1821" i="1" s="1"/>
  <c r="AX2561" i="1" a="1"/>
  <c r="AX2561" i="1" s="1"/>
  <c r="AX536" i="1" a="1"/>
  <c r="AX536" i="1" s="1"/>
  <c r="AW1085" i="1" a="1"/>
  <c r="AW1085" i="1" s="1"/>
  <c r="AX2807" i="1" a="1"/>
  <c r="AX2807" i="1" s="1"/>
  <c r="AZ79" i="1" a="1"/>
  <c r="AZ79" i="1" s="1"/>
  <c r="AZ281" i="1" a="1"/>
  <c r="AZ281" i="1" s="1"/>
  <c r="AY1815" i="1" a="1"/>
  <c r="AY1815" i="1" s="1"/>
  <c r="AZ1207" i="1" a="1"/>
  <c r="AZ1207" i="1" s="1"/>
  <c r="AY2517" i="1" a="1"/>
  <c r="AY2517" i="1" s="1"/>
  <c r="AW790" i="1" a="1"/>
  <c r="AW790" i="1" s="1"/>
  <c r="AX865" i="1" a="1"/>
  <c r="AX865" i="1" s="1"/>
  <c r="AY2500" i="1" a="1"/>
  <c r="AY2500" i="1" s="1"/>
  <c r="AX239" i="1" a="1"/>
  <c r="AX239" i="1" s="1"/>
  <c r="AY3019" i="1" a="1"/>
  <c r="AY3019" i="1" s="1"/>
  <c r="AW1698" i="1" a="1"/>
  <c r="AW1698" i="1" s="1"/>
  <c r="AZ1326" i="1" a="1"/>
  <c r="AZ1326" i="1" s="1"/>
  <c r="AZ1114" i="1" a="1"/>
  <c r="AZ1114" i="1" s="1"/>
  <c r="AX3063" i="1" a="1"/>
  <c r="AX3063" i="1" s="1"/>
  <c r="AW1559" i="1" a="1"/>
  <c r="AW1559" i="1" s="1"/>
  <c r="AZ1810" i="1" a="1"/>
  <c r="AZ1810" i="1" s="1"/>
  <c r="AZ3083" i="1" a="1"/>
  <c r="AZ3083" i="1" s="1"/>
  <c r="AZ1495" i="1" a="1"/>
  <c r="AZ1495" i="1" s="1"/>
  <c r="AX2904" i="1" a="1"/>
  <c r="AX2904" i="1" s="1"/>
  <c r="AY398" i="1" a="1"/>
  <c r="AY398" i="1" s="1"/>
  <c r="AW2451" i="1" a="1"/>
  <c r="AW2451" i="1" s="1"/>
  <c r="AY2024" i="1" a="1"/>
  <c r="AY2024" i="1" s="1"/>
  <c r="AX590" i="1" a="1"/>
  <c r="AX590" i="1" s="1"/>
  <c r="AY268" i="1" a="1"/>
  <c r="AY268" i="1" s="1"/>
  <c r="AY836" i="1" a="1"/>
  <c r="AY836" i="1" s="1"/>
  <c r="AY879" i="1" a="1"/>
  <c r="AY879" i="1" s="1"/>
  <c r="AW37" i="1" a="1"/>
  <c r="AW37" i="1" s="1"/>
  <c r="AZ2401" i="1" a="1"/>
  <c r="AZ2401" i="1" s="1"/>
  <c r="AZ695" i="1" a="1"/>
  <c r="AZ695" i="1" s="1"/>
  <c r="AX449" i="1" a="1"/>
  <c r="AX449" i="1" s="1"/>
  <c r="AX2869" i="1" a="1"/>
  <c r="AX2869" i="1" s="1"/>
  <c r="AZ790" i="1" a="1"/>
  <c r="AZ790" i="1" s="1"/>
  <c r="AW1834" i="1" a="1"/>
  <c r="AW1834" i="1" s="1"/>
  <c r="AX1470" i="1" a="1"/>
  <c r="AX1470" i="1" s="1"/>
  <c r="AY524" i="1" a="1"/>
  <c r="AY524" i="1" s="1"/>
  <c r="AY2900" i="1" a="1"/>
  <c r="AY2900" i="1" s="1"/>
  <c r="AW921" i="1" a="1"/>
  <c r="AW921" i="1" s="1"/>
  <c r="AZ1533" i="1" a="1"/>
  <c r="AZ1533" i="1" s="1"/>
  <c r="AZ2046" i="1" a="1"/>
  <c r="AZ2046" i="1" s="1"/>
  <c r="AX1267" i="1" a="1"/>
  <c r="AX1267" i="1" s="1"/>
  <c r="AX683" i="1" a="1"/>
  <c r="AX683" i="1" s="1"/>
  <c r="AZ282" i="1" a="1"/>
  <c r="AZ282" i="1" s="1"/>
  <c r="AW2719" i="1" a="1"/>
  <c r="AW2719" i="1" s="1"/>
  <c r="AY1689" i="1" a="1"/>
  <c r="AY1689" i="1" s="1"/>
  <c r="AZ406" i="1" a="1"/>
  <c r="AZ406" i="1" s="1"/>
  <c r="AY1048" i="1" a="1"/>
  <c r="AY1048" i="1" s="1"/>
  <c r="AZ303" i="1" a="1"/>
  <c r="AZ303" i="1" s="1"/>
  <c r="AY1372" i="1" a="1"/>
  <c r="AY1372" i="1" s="1"/>
  <c r="AX358" i="1" a="1"/>
  <c r="AX358" i="1" s="1"/>
  <c r="AX669" i="1" a="1"/>
  <c r="AX669" i="1" s="1"/>
  <c r="AW1380" i="1" a="1"/>
  <c r="AW1380" i="1" s="1"/>
  <c r="AY909" i="1" a="1"/>
  <c r="AY909" i="1" s="1"/>
  <c r="AX2672" i="1" a="1"/>
  <c r="AX2672" i="1" s="1"/>
  <c r="AY455" i="1" a="1"/>
  <c r="AY455" i="1" s="1"/>
  <c r="AX2446" i="1" a="1"/>
  <c r="AX2446" i="1" s="1"/>
  <c r="AY1814" i="1" a="1"/>
  <c r="AY1814" i="1" s="1"/>
  <c r="AY357" i="1" a="1"/>
  <c r="AY357" i="1" s="1"/>
  <c r="AZ95" i="1" a="1"/>
  <c r="AZ95" i="1" s="1"/>
  <c r="AW715" i="1" a="1"/>
  <c r="AW715" i="1" s="1"/>
  <c r="AZ149" i="1" a="1"/>
  <c r="AZ149" i="1" s="1"/>
  <c r="AZ121" i="1" a="1"/>
  <c r="AZ121" i="1" s="1"/>
  <c r="AZ1796" i="1" a="1"/>
  <c r="AZ1796" i="1" s="1"/>
  <c r="AY1000" i="1" a="1"/>
  <c r="AY1000" i="1" s="1"/>
  <c r="AY1698" i="1" a="1"/>
  <c r="AY1698" i="1" s="1"/>
  <c r="AX1628" i="1" a="1"/>
  <c r="AX1628" i="1" s="1"/>
  <c r="AX963" i="1" a="1"/>
  <c r="AX963" i="1" s="1"/>
  <c r="AX2740" i="1" a="1"/>
  <c r="AX2740" i="1" s="1"/>
  <c r="AY635" i="1" a="1"/>
  <c r="AY635" i="1" s="1"/>
  <c r="AX1442" i="1" a="1"/>
  <c r="AX1442" i="1" s="1"/>
  <c r="AY1161" i="1" a="1"/>
  <c r="AY1161" i="1" s="1"/>
  <c r="AX909" i="1" a="1"/>
  <c r="AX909" i="1" s="1"/>
  <c r="AW2861" i="1" a="1"/>
  <c r="AW2861" i="1" s="1"/>
  <c r="AX1680" i="1" a="1"/>
  <c r="AX1680" i="1" s="1"/>
  <c r="AZ468" i="1" a="1"/>
  <c r="AZ468" i="1" s="1"/>
  <c r="AX875" i="1" a="1"/>
  <c r="AX875" i="1" s="1"/>
  <c r="AW2998" i="1" a="1"/>
  <c r="AW2998" i="1" s="1"/>
  <c r="AX410" i="1" a="1"/>
  <c r="AX410" i="1" s="1"/>
  <c r="AZ489" i="1" a="1"/>
  <c r="AZ489" i="1" s="1"/>
  <c r="AX701" i="1" a="1"/>
  <c r="AX701" i="1" s="1"/>
  <c r="AZ1814" i="1" a="1"/>
  <c r="AZ1814" i="1" s="1"/>
  <c r="AY89" i="1" a="1"/>
  <c r="AY89" i="1" s="1"/>
  <c r="AX382" i="1" a="1"/>
  <c r="AX382" i="1" s="1"/>
  <c r="AY230" i="1" a="1"/>
  <c r="AY230" i="1" s="1"/>
  <c r="AY467" i="1" a="1"/>
  <c r="AY467" i="1" s="1"/>
  <c r="AW2396" i="1" a="1"/>
  <c r="AW2396" i="1" s="1"/>
  <c r="AY3036" i="1" a="1"/>
  <c r="AY3036" i="1" s="1"/>
  <c r="AX1211" i="1" a="1"/>
  <c r="AX1211" i="1" s="1"/>
  <c r="AY2190" i="1" a="1"/>
  <c r="AY2190" i="1" s="1"/>
  <c r="AY1038" i="1" a="1"/>
  <c r="AY1038" i="1" s="1"/>
  <c r="AW46" i="1" a="1"/>
  <c r="AW46" i="1" s="1"/>
  <c r="AX921" i="1" a="1"/>
  <c r="AX921" i="1" s="1"/>
  <c r="AX1678" i="1" a="1"/>
  <c r="AX1678" i="1" s="1"/>
  <c r="AY1096" i="1" a="1"/>
  <c r="AY1096" i="1" s="1"/>
  <c r="AX1561" i="1" a="1"/>
  <c r="AX1561" i="1" s="1"/>
  <c r="AW1796" i="1" a="1"/>
  <c r="AW1796" i="1" s="1"/>
  <c r="AX1479" i="1" a="1"/>
  <c r="AX1479" i="1" s="1"/>
  <c r="AW1040" i="1" a="1"/>
  <c r="AW1040" i="1" s="1"/>
  <c r="AY501" i="1" a="1"/>
  <c r="AY501" i="1" s="1"/>
  <c r="AZ2494" i="1" a="1"/>
  <c r="AZ2494" i="1" s="1"/>
  <c r="AX144" i="1" a="1"/>
  <c r="AX144" i="1" s="1"/>
  <c r="AX320" i="1" a="1"/>
  <c r="AX320" i="1" s="1"/>
  <c r="AX62" i="1" a="1"/>
  <c r="AX62" i="1" s="1"/>
  <c r="AY2447" i="1" a="1"/>
  <c r="AY2447" i="1" s="1"/>
  <c r="AX466" i="1" a="1"/>
  <c r="AX466" i="1" s="1"/>
  <c r="AX3014" i="1" a="1"/>
  <c r="AX3014" i="1" s="1"/>
  <c r="AZ1500" i="1" a="1"/>
  <c r="AZ1500" i="1" s="1"/>
  <c r="AY1697" i="1" a="1"/>
  <c r="AY1697" i="1" s="1"/>
  <c r="AY1824" i="1" a="1"/>
  <c r="AY1824" i="1" s="1"/>
  <c r="AY52" i="1" a="1"/>
  <c r="AY52" i="1" s="1"/>
  <c r="AW1498" i="1" a="1"/>
  <c r="AW1498" i="1" s="1"/>
  <c r="AY669" i="1" a="1"/>
  <c r="AY669" i="1" s="1"/>
  <c r="AY2261" i="1" a="1"/>
  <c r="AY2261" i="1" s="1"/>
  <c r="AZ106" i="1" a="1"/>
  <c r="AZ106" i="1" s="1"/>
  <c r="AX467" i="1" a="1"/>
  <c r="AX467" i="1" s="1"/>
  <c r="AX500" i="1" a="1"/>
  <c r="AX500" i="1" s="1"/>
  <c r="AY2514" i="1" a="1"/>
  <c r="AY2514" i="1" s="1"/>
  <c r="AY1265" i="1" a="1"/>
  <c r="AY1265" i="1" s="1"/>
  <c r="AY1050" i="1" a="1"/>
  <c r="AY1050" i="1" s="1"/>
  <c r="AY222" i="1" a="1"/>
  <c r="AY222" i="1" s="1"/>
  <c r="AX3067" i="1" a="1"/>
  <c r="AX3067" i="1" s="1"/>
  <c r="AZ2808" i="1" a="1"/>
  <c r="AZ2808" i="1" s="1"/>
  <c r="AX1586" i="1" a="1"/>
  <c r="AX1586" i="1" s="1"/>
  <c r="AY499" i="1" a="1"/>
  <c r="AY499" i="1" s="1"/>
  <c r="AZ3063" i="1" a="1"/>
  <c r="AZ3063" i="1" s="1"/>
  <c r="AW2399" i="1" a="1"/>
  <c r="AW2399" i="1" s="1"/>
  <c r="AZ2913" i="1" a="1"/>
  <c r="AZ2913" i="1" s="1"/>
  <c r="AZ1369" i="1" a="1"/>
  <c r="AZ1369" i="1" s="1"/>
  <c r="AY2618" i="1" a="1"/>
  <c r="AY2618" i="1" s="1"/>
  <c r="AW632" i="1" a="1"/>
  <c r="AW632" i="1" s="1"/>
  <c r="AW1433" i="1" a="1"/>
  <c r="AW1433" i="1" s="1"/>
  <c r="AW1153" i="1" a="1"/>
  <c r="AW1153" i="1" s="1"/>
  <c r="AW1814" i="1" a="1"/>
  <c r="AW1814" i="1" s="1"/>
  <c r="AW795" i="1" a="1"/>
  <c r="AW795" i="1" s="1"/>
  <c r="AX135" i="1" a="1"/>
  <c r="AX135" i="1" s="1"/>
  <c r="AX2113" i="1" a="1"/>
  <c r="AX2113" i="1" s="1"/>
  <c r="AW2042" i="1" a="1"/>
  <c r="AW2042" i="1" s="1"/>
  <c r="AZ534" i="1" a="1"/>
  <c r="AZ534" i="1" s="1"/>
  <c r="AY605" i="1" a="1"/>
  <c r="AY605" i="1" s="1"/>
  <c r="AY2859" i="1" a="1"/>
  <c r="AY2859" i="1" s="1"/>
  <c r="AX2510" i="1" a="1"/>
  <c r="AX2510" i="1" s="1"/>
  <c r="AY1524" i="1" a="1"/>
  <c r="AY1524" i="1" s="1"/>
  <c r="AX2901" i="1" a="1"/>
  <c r="AX2901" i="1" s="1"/>
  <c r="AY3053" i="1" a="1"/>
  <c r="AY3053" i="1" s="1"/>
  <c r="AY2699" i="1" a="1"/>
  <c r="AY2699" i="1" s="1"/>
  <c r="AX2261" i="1" a="1"/>
  <c r="AX2261" i="1" s="1"/>
  <c r="AX818" i="1" a="1"/>
  <c r="AX818" i="1" s="1"/>
  <c r="AX2905" i="1" a="1"/>
  <c r="AX2905" i="1" s="1"/>
  <c r="AX18" i="1" a="1"/>
  <c r="AX18" i="1" s="1"/>
  <c r="AW2530" i="1" a="1"/>
  <c r="AW2530" i="1" s="1"/>
  <c r="AX2937" i="1" a="1"/>
  <c r="AX2937" i="1" s="1"/>
  <c r="AW1190" i="1" a="1"/>
  <c r="AW1190" i="1" s="1"/>
  <c r="AX1090" i="1" a="1"/>
  <c r="AX1090" i="1" s="1"/>
  <c r="AX45" i="1" a="1"/>
  <c r="AX45" i="1" s="1"/>
  <c r="AY2496" i="1" a="1"/>
  <c r="AY2496" i="1" s="1"/>
  <c r="AW1027" i="1" a="1"/>
  <c r="AW1027" i="1" s="1"/>
  <c r="AZ1319" i="1" a="1"/>
  <c r="AZ1319" i="1" s="1"/>
  <c r="AX924" i="1" a="1"/>
  <c r="AX924" i="1" s="1"/>
  <c r="AX2879" i="1" a="1"/>
  <c r="AX2879" i="1" s="1"/>
  <c r="AW2739" i="1" a="1"/>
  <c r="AW2739" i="1" s="1"/>
  <c r="AW2856" i="1" a="1"/>
  <c r="AW2856" i="1" s="1"/>
  <c r="AX2648" i="1" a="1"/>
  <c r="AX2648" i="1" s="1"/>
  <c r="AY1089" i="1" a="1"/>
  <c r="AY1089" i="1" s="1"/>
  <c r="AX245" i="1" a="1"/>
  <c r="AX245" i="1" s="1"/>
  <c r="AX1498" i="1" a="1"/>
  <c r="AX1498" i="1" s="1"/>
  <c r="AW143" i="1" a="1"/>
  <c r="AW143" i="1" s="1"/>
  <c r="AY1191" i="1" a="1"/>
  <c r="AY1191" i="1" s="1"/>
  <c r="AW1792" i="1" a="1"/>
  <c r="AW1792" i="1" s="1"/>
  <c r="AX1282" i="1" a="1"/>
  <c r="AX1282" i="1" s="1"/>
  <c r="AZ800" i="1" a="1"/>
  <c r="AZ800" i="1" s="1"/>
  <c r="AY1047" i="1" a="1"/>
  <c r="AY1047" i="1" s="1"/>
  <c r="AX2739" i="1" a="1"/>
  <c r="AX2739" i="1" s="1"/>
  <c r="AW2809" i="1" a="1"/>
  <c r="AW2809" i="1" s="1"/>
  <c r="AX502" i="1" a="1"/>
  <c r="AX502" i="1" s="1"/>
  <c r="AY2528" i="1" a="1"/>
  <c r="AY2528" i="1" s="1"/>
  <c r="AW90" i="1" a="1"/>
  <c r="AW90" i="1" s="1"/>
  <c r="AX296" i="1" a="1"/>
  <c r="AX296" i="1" s="1"/>
  <c r="AY988" i="1" a="1"/>
  <c r="AY988" i="1" s="1"/>
  <c r="AX1011" i="1" a="1"/>
  <c r="AX1011" i="1" s="1"/>
  <c r="AZ89" i="1" a="1"/>
  <c r="AZ89" i="1" s="1"/>
  <c r="AX1213" i="1" a="1"/>
  <c r="AX1213" i="1" s="1"/>
  <c r="AX2636" i="1" a="1"/>
  <c r="AX2636" i="1" s="1"/>
  <c r="AX2603" i="1" a="1"/>
  <c r="AX2603" i="1" s="1"/>
  <c r="AX1318" i="1" a="1"/>
  <c r="AX1318" i="1" s="1"/>
  <c r="AZ2778" i="1" a="1"/>
  <c r="AZ2778" i="1" s="1"/>
  <c r="AX155" i="1" a="1"/>
  <c r="AX155" i="1" s="1"/>
  <c r="AX2517" i="1" a="1"/>
  <c r="AX2517" i="1" s="1"/>
  <c r="AZ3058" i="1" a="1"/>
  <c r="AZ3058" i="1" s="1"/>
  <c r="AZ1809" i="1" a="1"/>
  <c r="AZ1809" i="1" s="1"/>
  <c r="AY1370" i="1" a="1"/>
  <c r="AY1370" i="1" s="1"/>
  <c r="AY2274" i="1" a="1"/>
  <c r="AY2274" i="1" s="1"/>
  <c r="AZ1565" i="1" a="1"/>
  <c r="AZ1565" i="1" s="1"/>
  <c r="AY991" i="1" a="1"/>
  <c r="AY991" i="1" s="1"/>
  <c r="AX1583" i="1" a="1"/>
  <c r="AX1583" i="1" s="1"/>
  <c r="AW1813" i="1" a="1"/>
  <c r="AW1813" i="1" s="1"/>
  <c r="AY2352" i="1" a="1"/>
  <c r="AY2352" i="1" s="1"/>
  <c r="AX8" i="1" a="1"/>
  <c r="AX8" i="1" s="1"/>
  <c r="AZ448" i="1" a="1"/>
  <c r="AZ448" i="1" s="1"/>
  <c r="AX2748" i="1" a="1"/>
  <c r="AX2748" i="1" s="1"/>
  <c r="AY2810" i="1" a="1"/>
  <c r="AY2810" i="1" s="1"/>
  <c r="AX1114" i="1" a="1"/>
  <c r="AX1114" i="1" s="1"/>
  <c r="AW698" i="1" a="1"/>
  <c r="AW698" i="1" s="1"/>
  <c r="AW243" i="1" a="1"/>
  <c r="AW243" i="1" s="1"/>
  <c r="AZ2580" i="1" a="1"/>
  <c r="AZ2580" i="1" s="1"/>
  <c r="AZ749" i="1" a="1"/>
  <c r="AZ749" i="1" s="1"/>
  <c r="AW2040" i="1" a="1"/>
  <c r="AW2040" i="1" s="1"/>
  <c r="AW316" i="1" a="1"/>
  <c r="AW316" i="1" s="1"/>
  <c r="AW56" i="1" a="1"/>
  <c r="AW56" i="1" s="1"/>
  <c r="AW3083" i="1" a="1"/>
  <c r="AW3083" i="1" s="1"/>
  <c r="AZ403" i="1" a="1"/>
  <c r="AZ403" i="1" s="1"/>
  <c r="AY2580" i="1" a="1"/>
  <c r="AY2580" i="1" s="1"/>
  <c r="AZ449" i="1" a="1"/>
  <c r="AZ449" i="1" s="1"/>
  <c r="AW45" i="1" a="1"/>
  <c r="AW45" i="1" s="1"/>
  <c r="AW453" i="1" a="1"/>
  <c r="AW453" i="1" s="1"/>
  <c r="AX2633" i="1" a="1"/>
  <c r="AX2633" i="1" s="1"/>
  <c r="AX792" i="1" a="1"/>
  <c r="AX792" i="1" s="1"/>
  <c r="AX2699" i="1" a="1"/>
  <c r="AX2699" i="1" s="1"/>
  <c r="AX2190" i="1" a="1"/>
  <c r="AX2190" i="1" s="1"/>
  <c r="AY2287" i="1" a="1"/>
  <c r="AY2287" i="1" s="1"/>
  <c r="AY49" i="1" a="1"/>
  <c r="AY49" i="1" s="1"/>
  <c r="AY979" i="1" a="1"/>
  <c r="AY979" i="1" s="1"/>
  <c r="AY1986" i="1" a="1"/>
  <c r="AY1986" i="1" s="1"/>
  <c r="AX3010" i="1" a="1"/>
  <c r="AX3010" i="1" s="1"/>
  <c r="AZ2689" i="1" a="1"/>
  <c r="AZ2689" i="1" s="1"/>
  <c r="AX823" i="1" a="1"/>
  <c r="AX823" i="1" s="1"/>
  <c r="AW1200" i="1" a="1"/>
  <c r="AW1200" i="1" s="1"/>
  <c r="AY219" i="1" a="1"/>
  <c r="AY219" i="1" s="1"/>
  <c r="AX2511" i="1" a="1"/>
  <c r="AX2511" i="1" s="1"/>
  <c r="AW1628" i="1" a="1"/>
  <c r="AW1628" i="1" s="1"/>
  <c r="AW2995" i="1" a="1"/>
  <c r="AW2995" i="1" s="1"/>
  <c r="AY921" i="1" a="1"/>
  <c r="AY921" i="1" s="1"/>
  <c r="AX108" i="1" a="1"/>
  <c r="AX108" i="1" s="1"/>
  <c r="AX1048" i="1" a="1"/>
  <c r="AX1048" i="1" s="1"/>
  <c r="AX158" i="1" a="1"/>
  <c r="AX158" i="1" s="1"/>
  <c r="AX2276" i="1" a="1"/>
  <c r="AX2276" i="1" s="1"/>
  <c r="AX2759" i="1" a="1"/>
  <c r="AX2759" i="1" s="1"/>
  <c r="AX257" i="1" a="1"/>
  <c r="AX257" i="1" s="1"/>
  <c r="AX719" i="1" a="1"/>
  <c r="AX719" i="1" s="1"/>
  <c r="AW9" i="1" a="1"/>
  <c r="AW9" i="1" s="1"/>
  <c r="AY1685" i="1" a="1"/>
  <c r="AY1685" i="1" s="1"/>
  <c r="AW1535" i="1" a="1"/>
  <c r="AW1535" i="1" s="1"/>
  <c r="AY1170" i="1" a="1"/>
  <c r="AY1170" i="1" s="1"/>
  <c r="AX1748" i="1" a="1"/>
  <c r="AX1748" i="1" s="1"/>
  <c r="AX306" i="1" a="1"/>
  <c r="AX306" i="1" s="1"/>
  <c r="AZ2941" i="1" a="1"/>
  <c r="AZ2941" i="1" s="1"/>
  <c r="AW525" i="1" a="1"/>
  <c r="AW525" i="1" s="1"/>
  <c r="AY540" i="1" a="1"/>
  <c r="AY540" i="1" s="1"/>
  <c r="AW1070" i="1" a="1"/>
  <c r="AW1070" i="1" s="1"/>
  <c r="AX1412" i="1" a="1"/>
  <c r="AX1412" i="1" s="1"/>
  <c r="AX2666" i="1" a="1"/>
  <c r="AX2666" i="1" s="1"/>
  <c r="AZ10" i="1" a="1"/>
  <c r="AZ10" i="1" s="1"/>
  <c r="AY806" i="1" a="1"/>
  <c r="AY806" i="1" s="1"/>
  <c r="AX534" i="1" a="1"/>
  <c r="AX534" i="1" s="1"/>
  <c r="AZ1079" i="1" a="1"/>
  <c r="AZ1079" i="1" s="1"/>
  <c r="AW2720" i="1" a="1"/>
  <c r="AW2720" i="1" s="1"/>
  <c r="AY2184" i="1" a="1"/>
  <c r="AY2184" i="1" s="1"/>
  <c r="AY54" i="1" a="1"/>
  <c r="AY54" i="1" s="1"/>
  <c r="AX872" i="1" a="1"/>
  <c r="AX872" i="1" s="1"/>
  <c r="AZ1031" i="1" a="1"/>
  <c r="AZ1031" i="1" s="1"/>
  <c r="AY2369" i="1" a="1"/>
  <c r="AY2369" i="1" s="1"/>
  <c r="AW582" i="1" a="1"/>
  <c r="AW582" i="1" s="1"/>
  <c r="AZ94" i="1" a="1"/>
  <c r="AZ94" i="1" s="1"/>
  <c r="AZ1683" i="1" a="1"/>
  <c r="AZ1683" i="1" s="1"/>
  <c r="AW2763" i="1" a="1"/>
  <c r="AW2763" i="1" s="1"/>
  <c r="AY2645" i="1" a="1"/>
  <c r="AY2645" i="1" s="1"/>
  <c r="AZ605" i="1" a="1"/>
  <c r="AZ605" i="1" s="1"/>
  <c r="AW1732" i="1" a="1"/>
  <c r="AW1732" i="1" s="1"/>
  <c r="AW2997" i="1" a="1"/>
  <c r="AW2997" i="1" s="1"/>
  <c r="AZ791" i="1" a="1"/>
  <c r="AZ791" i="1" s="1"/>
  <c r="AY1200" i="1" a="1"/>
  <c r="AY1200" i="1" s="1"/>
  <c r="AX1925" i="1" a="1"/>
  <c r="AX1925" i="1" s="1"/>
  <c r="AW1679" i="1" a="1"/>
  <c r="AW1679" i="1" s="1"/>
  <c r="AZ1822" i="1" a="1"/>
  <c r="AZ1822" i="1" s="1"/>
  <c r="AW1194" i="1" a="1"/>
  <c r="AW1194" i="1" s="1"/>
  <c r="AZ2214" i="1" a="1"/>
  <c r="AZ2214" i="1" s="1"/>
  <c r="AX1281" i="1" a="1"/>
  <c r="AX1281" i="1" s="1"/>
  <c r="AZ2324" i="1" a="1"/>
  <c r="AZ2324" i="1" s="1"/>
  <c r="AW3082" i="1" a="1"/>
  <c r="AW3082" i="1" s="1"/>
  <c r="AY1263" i="1" a="1"/>
  <c r="AY1263" i="1" s="1"/>
  <c r="AX1833" i="1" a="1"/>
  <c r="AX1833" i="1" s="1"/>
  <c r="AY148" i="1" a="1"/>
  <c r="AY148" i="1" s="1"/>
  <c r="AZ1794" i="1" a="1"/>
  <c r="AZ1794" i="1" s="1"/>
  <c r="AX1283" i="1" a="1"/>
  <c r="AX1283" i="1" s="1"/>
  <c r="AZ1200" i="1" a="1"/>
  <c r="AZ1200" i="1" s="1"/>
  <c r="AY1537" i="1" a="1"/>
  <c r="AY1537" i="1" s="1"/>
  <c r="AW1220" i="1" a="1"/>
  <c r="AW1220" i="1" s="1"/>
  <c r="AX411" i="1" a="1"/>
  <c r="AX411" i="1" s="1"/>
  <c r="AW996" i="1" a="1"/>
  <c r="AW996" i="1" s="1"/>
  <c r="AZ465" i="1" a="1"/>
  <c r="AZ465" i="1" s="1"/>
  <c r="AY1373" i="1" a="1"/>
  <c r="AY1373" i="1" s="1"/>
  <c r="AX1201" i="1" a="1"/>
  <c r="AX1201" i="1" s="1"/>
  <c r="AX2675" i="1" a="1"/>
  <c r="AX2675" i="1" s="1"/>
  <c r="AZ1434" i="1" a="1"/>
  <c r="AZ1434" i="1" s="1"/>
  <c r="AY1528" i="1" a="1"/>
  <c r="AY1528" i="1" s="1"/>
  <c r="AY2994" i="1" a="1"/>
  <c r="AY2994" i="1" s="1"/>
  <c r="AY759" i="1" a="1"/>
  <c r="AY759" i="1" s="1"/>
  <c r="AY2860" i="1" a="1"/>
  <c r="AY2860" i="1" s="1"/>
  <c r="AY132" i="1" a="1"/>
  <c r="AY132" i="1" s="1"/>
  <c r="AX2375" i="1" a="1"/>
  <c r="AX2375" i="1" s="1"/>
  <c r="AY2141" i="1" a="1"/>
  <c r="AY2141" i="1" s="1"/>
  <c r="AX1986" i="1" a="1"/>
  <c r="AX1986" i="1" s="1"/>
  <c r="AW2617" i="1" a="1"/>
  <c r="AW2617" i="1" s="1"/>
  <c r="AX821" i="1" a="1"/>
  <c r="AX821" i="1" s="1"/>
  <c r="AX192" i="1" a="1"/>
  <c r="AX192" i="1" s="1"/>
  <c r="AW606" i="1" a="1"/>
  <c r="AW606" i="1" s="1"/>
  <c r="AX1823" i="1" a="1"/>
  <c r="AX1823" i="1" s="1"/>
  <c r="AX885" i="1" a="1"/>
  <c r="AX885" i="1" s="1"/>
  <c r="AW2295" i="1" a="1"/>
  <c r="AW2295" i="1" s="1"/>
  <c r="AZ869" i="1" a="1"/>
  <c r="AZ869" i="1" s="1"/>
  <c r="AW21" i="1" a="1"/>
  <c r="AW21" i="1" s="1"/>
  <c r="AZ306" i="1" a="1"/>
  <c r="AZ306" i="1" s="1"/>
  <c r="AX2048" i="1" a="1"/>
  <c r="AX2048" i="1" s="1"/>
  <c r="AY1502" i="1" a="1"/>
  <c r="AY1502" i="1" s="1"/>
  <c r="AX403" i="1" a="1"/>
  <c r="AX403" i="1" s="1"/>
  <c r="AZ1003" i="1" a="1"/>
  <c r="AZ1003" i="1" s="1"/>
  <c r="AW695" i="1" a="1"/>
  <c r="AW695" i="1" s="1"/>
  <c r="AZ911" i="1" a="1"/>
  <c r="AZ911" i="1" s="1"/>
  <c r="AY871" i="1" a="1"/>
  <c r="AY871" i="1" s="1"/>
  <c r="AW2649" i="1" a="1"/>
  <c r="AW2649" i="1" s="1"/>
  <c r="AZ2284" i="1" a="1"/>
  <c r="AZ2284" i="1" s="1"/>
  <c r="AY2488" i="1" a="1"/>
  <c r="AY2488" i="1" s="1"/>
  <c r="AZ1007" i="1" a="1"/>
  <c r="AZ1007" i="1" s="1"/>
  <c r="AW1372" i="1" a="1"/>
  <c r="AW1372" i="1" s="1"/>
  <c r="AX1930" i="1" a="1"/>
  <c r="AX1930" i="1" s="1"/>
  <c r="AW120" i="1" a="1"/>
  <c r="AW120" i="1" s="1"/>
  <c r="AX1333" i="1" a="1"/>
  <c r="AX1333" i="1" s="1"/>
  <c r="AZ2339" i="1" a="1"/>
  <c r="AZ2339" i="1" s="1"/>
  <c r="AX1801" i="1" a="1"/>
  <c r="AX1801" i="1" s="1"/>
  <c r="AY240" i="1" a="1"/>
  <c r="AY240" i="1" s="1"/>
  <c r="AY890" i="1" a="1"/>
  <c r="AY890" i="1" s="1"/>
  <c r="AX454" i="1" a="1"/>
  <c r="AX454" i="1" s="1"/>
  <c r="AX447" i="1" a="1"/>
  <c r="AX447" i="1" s="1"/>
  <c r="AZ244" i="1" a="1"/>
  <c r="AZ244" i="1" s="1"/>
  <c r="AX2037" i="1" a="1"/>
  <c r="AX2037" i="1" s="1"/>
  <c r="AZ2325" i="1" a="1"/>
  <c r="AZ2325" i="1" s="1"/>
  <c r="AY48" i="1" a="1"/>
  <c r="AY48" i="1" s="1"/>
  <c r="AX961" i="1" a="1"/>
  <c r="AX961" i="1" s="1"/>
  <c r="AX153" i="1" a="1"/>
  <c r="AX153" i="1" s="1"/>
  <c r="AY1944" i="1" a="1"/>
  <c r="AY1944" i="1" s="1"/>
  <c r="AX1792" i="1" a="1"/>
  <c r="AX1792" i="1" s="1"/>
  <c r="AW196" i="1" a="1"/>
  <c r="AW196" i="1" s="1"/>
  <c r="AX675" i="1" a="1"/>
  <c r="AX675" i="1" s="1"/>
  <c r="AX357" i="1" a="1"/>
  <c r="AX357" i="1" s="1"/>
  <c r="AX2858" i="1" a="1"/>
  <c r="AX2858" i="1" s="1"/>
  <c r="AW2779" i="1" a="1"/>
  <c r="AW2779" i="1" s="1"/>
  <c r="AX1206" i="1" a="1"/>
  <c r="AX1206" i="1" s="1"/>
  <c r="AY1631" i="1" a="1"/>
  <c r="AY1631" i="1" s="1"/>
  <c r="AX602" i="1" a="1"/>
  <c r="AX602" i="1" s="1"/>
  <c r="AY2809" i="1" a="1"/>
  <c r="AY2809" i="1" s="1"/>
  <c r="AY2780" i="1" a="1"/>
  <c r="AY2780" i="1" s="1"/>
  <c r="AZ953" i="1" a="1"/>
  <c r="AZ953" i="1" s="1"/>
  <c r="AX2040" i="1" a="1"/>
  <c r="AX2040" i="1" s="1"/>
  <c r="AW2497" i="1" a="1"/>
  <c r="AW2497" i="1" s="1"/>
  <c r="AY2823" i="1" a="1"/>
  <c r="AY2823" i="1" s="1"/>
  <c r="AY158" i="1" a="1"/>
  <c r="AY158" i="1" s="1"/>
  <c r="AW1304" i="1" a="1"/>
  <c r="AW1304" i="1" s="1"/>
  <c r="AZ1041" i="1" a="1"/>
  <c r="AZ1041" i="1" s="1"/>
  <c r="AZ3018" i="1" a="1"/>
  <c r="AZ3018" i="1" s="1"/>
  <c r="AX1924" i="1" a="1"/>
  <c r="AX1924" i="1" s="1"/>
  <c r="AX2047" i="1" a="1"/>
  <c r="AX2047" i="1" s="1"/>
  <c r="AY1988" i="1" a="1"/>
  <c r="AY1988" i="1" s="1"/>
  <c r="AY885" i="1" a="1"/>
  <c r="AY885" i="1" s="1"/>
  <c r="AZ22" i="1" a="1"/>
  <c r="AZ22" i="1" s="1"/>
  <c r="AZ227" i="1" a="1"/>
  <c r="AZ227" i="1" s="1"/>
  <c r="AY2782" i="1" a="1"/>
  <c r="AY2782" i="1" s="1"/>
  <c r="AX887" i="1" a="1"/>
  <c r="AX887" i="1" s="1"/>
  <c r="AX2935" i="1" a="1"/>
  <c r="AX2935" i="1" s="1"/>
  <c r="AY3021" i="1" a="1"/>
  <c r="AY3021" i="1" s="1"/>
  <c r="AX409" i="1" a="1"/>
  <c r="AX409" i="1" s="1"/>
  <c r="AW2977" i="1" a="1"/>
  <c r="AW2977" i="1" s="1"/>
  <c r="AY878" i="1" a="1"/>
  <c r="AY878" i="1" s="1"/>
  <c r="AY2056" i="1" a="1"/>
  <c r="AY2056" i="1" s="1"/>
  <c r="AW2514" i="1" a="1"/>
  <c r="AW2514" i="1" s="1"/>
  <c r="AX191" i="1" a="1"/>
  <c r="AX191" i="1" s="1"/>
  <c r="AZ152" i="1" a="1"/>
  <c r="AZ152" i="1" s="1"/>
  <c r="AZ3009" i="1" a="1"/>
  <c r="AZ3009" i="1" s="1"/>
  <c r="AZ265" i="1" a="1"/>
  <c r="AZ265" i="1" s="1"/>
  <c r="AX1098" i="1" a="1"/>
  <c r="AX1098" i="1" s="1"/>
  <c r="AX3018" i="1" a="1"/>
  <c r="AX3018" i="1" s="1"/>
  <c r="AX1940" i="1" a="1"/>
  <c r="AX1940" i="1" s="1"/>
  <c r="AZ979" i="1" a="1"/>
  <c r="AZ979" i="1" s="1"/>
  <c r="AX2638" i="1" a="1"/>
  <c r="AX2638" i="1" s="1"/>
  <c r="AZ176" i="1" a="1"/>
  <c r="AZ176" i="1" s="1"/>
  <c r="AY1098" i="1" a="1"/>
  <c r="AY1098" i="1" s="1"/>
  <c r="AW2734" i="1" a="1"/>
  <c r="AW2734" i="1" s="1"/>
  <c r="AY159" i="1" a="1"/>
  <c r="AY159" i="1" s="1"/>
  <c r="AZ2534" i="1" a="1"/>
  <c r="AZ2534" i="1" s="1"/>
  <c r="AX1939" i="1" a="1"/>
  <c r="AX1939" i="1" s="1"/>
  <c r="AY1807" i="1" a="1"/>
  <c r="AY1807" i="1" s="1"/>
  <c r="AY1081" i="1" a="1"/>
  <c r="AY1081" i="1" s="1"/>
  <c r="AY2061" i="1" a="1"/>
  <c r="AY2061" i="1" s="1"/>
  <c r="AX1405" i="1" a="1"/>
  <c r="AX1405" i="1" s="1"/>
  <c r="AW1047" i="1" a="1"/>
  <c r="AW1047" i="1" s="1"/>
  <c r="AY1903" i="1" a="1"/>
  <c r="AY1903" i="1" s="1"/>
  <c r="AX1810" i="1" a="1"/>
  <c r="AX1810" i="1" s="1"/>
  <c r="AY894" i="1" a="1"/>
  <c r="AY894" i="1" s="1"/>
  <c r="AW1447" i="1" a="1"/>
  <c r="AW1447" i="1" s="1"/>
  <c r="AZ1965" i="1" a="1"/>
  <c r="AZ1965" i="1" s="1"/>
  <c r="AX589" i="1" a="1"/>
  <c r="AX589" i="1" s="1"/>
  <c r="AW320" i="1" a="1"/>
  <c r="AW320" i="1" s="1"/>
  <c r="AZ359" i="1" a="1"/>
  <c r="AZ359" i="1" s="1"/>
  <c r="AZ2998" i="1" a="1"/>
  <c r="AZ2998" i="1" s="1"/>
  <c r="AX2295" i="1" a="1"/>
  <c r="AX2295" i="1" s="1"/>
  <c r="AX2753" i="1" a="1"/>
  <c r="AX2753" i="1" s="1"/>
  <c r="AZ2753" i="1" a="1"/>
  <c r="AZ2753" i="1" s="1"/>
  <c r="AY1354" i="1" a="1"/>
  <c r="AY1354" i="1" s="1"/>
  <c r="AW1903" i="1" a="1"/>
  <c r="AW1903" i="1" s="1"/>
  <c r="AX2274" i="1" a="1"/>
  <c r="AX2274" i="1" s="1"/>
  <c r="AZ1089" i="1" a="1"/>
  <c r="AZ1089" i="1" s="1"/>
  <c r="AX508" i="1" a="1"/>
  <c r="AX508" i="1" s="1"/>
  <c r="AX2500" i="1" a="1"/>
  <c r="AX2500" i="1" s="1"/>
  <c r="AX2914" i="1" a="1"/>
  <c r="AX2914" i="1" s="1"/>
  <c r="AZ873" i="1" a="1"/>
  <c r="AZ873" i="1" s="1"/>
  <c r="AX2718" i="1" a="1"/>
  <c r="AX2718" i="1" s="1"/>
  <c r="AY3034" i="1" a="1"/>
  <c r="AY3034" i="1" s="1"/>
  <c r="AY2354" i="1" a="1"/>
  <c r="AY2354" i="1" s="1"/>
  <c r="AY271" i="1" a="1"/>
  <c r="AY271" i="1" s="1"/>
  <c r="AY7" i="1" a="1"/>
  <c r="AY7" i="1" s="1"/>
  <c r="AW1920" i="1" a="1"/>
  <c r="AW1920" i="1" s="1"/>
  <c r="AY2042" i="1" a="1"/>
  <c r="AY2042" i="1" s="1"/>
  <c r="AX1471" i="1" a="1"/>
  <c r="AX1471" i="1" s="1"/>
  <c r="AY2037" i="1" a="1"/>
  <c r="AY2037" i="1" s="1"/>
  <c r="AX258" i="1" a="1"/>
  <c r="AX258" i="1" s="1"/>
  <c r="AW1443" i="1" a="1"/>
  <c r="AW1443" i="1" s="1"/>
  <c r="AZ2834" i="1" a="1"/>
  <c r="AZ2834" i="1" s="1"/>
  <c r="AW1262" i="1" a="1"/>
  <c r="AW1262" i="1" s="1"/>
  <c r="AW2857" i="1" a="1"/>
  <c r="AW2857" i="1" s="1"/>
  <c r="AX1795" i="1" a="1"/>
  <c r="AX1795" i="1" s="1"/>
  <c r="AX1751" i="1" a="1"/>
  <c r="AX1751" i="1" s="1"/>
  <c r="AX1204" i="1" a="1"/>
  <c r="AX1204" i="1" s="1"/>
  <c r="AW2510" i="1" a="1"/>
  <c r="AW2510" i="1" s="1"/>
  <c r="AX407" i="1" a="1"/>
  <c r="AX407" i="1" s="1"/>
  <c r="AX120" i="1" a="1"/>
  <c r="AX120" i="1" s="1"/>
  <c r="AX2977" i="1" a="1"/>
  <c r="AX2977" i="1" s="1"/>
  <c r="AY784" i="1" a="1"/>
  <c r="AY784" i="1" s="1"/>
  <c r="AY2637" i="1" a="1"/>
  <c r="AY2637" i="1" s="1"/>
  <c r="AX1325" i="1" a="1"/>
  <c r="AX1325" i="1" s="1"/>
  <c r="AY1201" i="1" a="1"/>
  <c r="AY1201" i="1" s="1"/>
  <c r="AX1812" i="1" a="1"/>
  <c r="AX1812" i="1" s="1"/>
  <c r="AX782" i="1" a="1"/>
  <c r="AX782" i="1" s="1"/>
  <c r="AX1216" i="1" a="1"/>
  <c r="AX1216" i="1" s="1"/>
  <c r="AZ2042" i="1" a="1"/>
  <c r="AZ2042" i="1" s="1"/>
  <c r="AZ2488" i="1" a="1"/>
  <c r="AZ2488" i="1" s="1"/>
  <c r="AW2144" i="1" a="1"/>
  <c r="AW2144" i="1" s="1"/>
  <c r="AZ486" i="1" a="1"/>
  <c r="AZ486" i="1" s="1"/>
  <c r="AY1933" i="1" a="1"/>
  <c r="AY1933" i="1" s="1"/>
  <c r="AY2519" i="1" a="1"/>
  <c r="AY2519" i="1" s="1"/>
  <c r="AZ524" i="1" a="1"/>
  <c r="AZ524" i="1" s="1"/>
  <c r="AY1919" i="1" a="1"/>
  <c r="AY1919" i="1" s="1"/>
  <c r="AZ1152" i="1" a="1"/>
  <c r="AZ1152" i="1" s="1"/>
  <c r="AY2484" i="1" a="1"/>
  <c r="AY2484" i="1" s="1"/>
  <c r="AX1703" i="1" a="1"/>
  <c r="AX1703" i="1" s="1"/>
  <c r="AX1767" i="1" a="1"/>
  <c r="AX1767" i="1" s="1"/>
  <c r="AY1154" i="1" a="1"/>
  <c r="AY1154" i="1" s="1"/>
  <c r="AW3055" i="1" a="1"/>
  <c r="AW3055" i="1" s="1"/>
  <c r="AX2058" i="1" a="1"/>
  <c r="AX2058" i="1" s="1"/>
  <c r="AY2834" i="1" a="1"/>
  <c r="AY2834" i="1" s="1"/>
  <c r="AW2810" i="1" a="1"/>
  <c r="AW2810" i="1" s="1"/>
  <c r="AX2654" i="1" a="1"/>
  <c r="AX2654" i="1" s="1"/>
  <c r="AZ2655" i="1" a="1"/>
  <c r="AZ2655" i="1" s="1"/>
  <c r="AY1558" i="1" a="1"/>
  <c r="AY1558" i="1" s="1"/>
  <c r="AW2924" i="1" a="1"/>
  <c r="AW2924" i="1" s="1"/>
  <c r="AY217" i="1" a="1"/>
  <c r="AY217" i="1" s="1"/>
  <c r="AX2451" i="1" a="1"/>
  <c r="AX2451" i="1" s="1"/>
  <c r="AX1354" i="1" a="1"/>
  <c r="AX1354" i="1" s="1"/>
  <c r="AX2825" i="1" a="1"/>
  <c r="AX2825" i="1" s="1"/>
  <c r="AZ1904" i="1" a="1"/>
  <c r="AZ1904" i="1" s="1"/>
  <c r="AX1050" i="1" a="1"/>
  <c r="AX1050" i="1" s="1"/>
  <c r="AZ2999" i="1" a="1"/>
  <c r="AZ2999" i="1" s="1"/>
  <c r="AY696" i="1" a="1"/>
  <c r="AY696" i="1" s="1"/>
  <c r="AX824" i="1" a="1"/>
  <c r="AX824" i="1" s="1"/>
  <c r="AW2648" i="1" a="1"/>
  <c r="AW2648" i="1" s="1"/>
  <c r="AX150" i="1" a="1"/>
  <c r="AX150" i="1" s="1"/>
  <c r="AZ1325" i="1" a="1"/>
  <c r="AZ1325" i="1" s="1"/>
  <c r="AX1304" i="1" a="1"/>
  <c r="AX1304" i="1" s="1"/>
  <c r="AZ19" i="1" a="1"/>
  <c r="AZ19" i="1" s="1"/>
  <c r="AX1674" i="1" a="1"/>
  <c r="AX1674" i="1" s="1"/>
  <c r="AX1373" i="1" a="1"/>
  <c r="AX1373" i="1" s="1"/>
  <c r="AX2401" i="1" a="1"/>
  <c r="AX2401" i="1" s="1"/>
  <c r="AY2916" i="1" a="1"/>
  <c r="AY2916" i="1" s="1"/>
  <c r="AW524" i="1" a="1"/>
  <c r="AW524" i="1" s="1"/>
  <c r="AY2995" i="1" a="1"/>
  <c r="AY2995" i="1" s="1"/>
  <c r="AZ2450" i="1" a="1"/>
  <c r="AZ2450" i="1" s="1"/>
  <c r="AW1993" i="1" a="1"/>
  <c r="AW1993" i="1" s="1"/>
  <c r="AX1478" i="1" a="1"/>
  <c r="AX1478" i="1" s="1"/>
  <c r="AX1039" i="1" a="1"/>
  <c r="AX1039" i="1" s="1"/>
  <c r="AX496" i="1" a="1"/>
  <c r="AX496" i="1" s="1"/>
  <c r="AZ193" i="1" a="1"/>
  <c r="AZ193" i="1" s="1"/>
  <c r="AX997" i="1" a="1"/>
  <c r="AX997" i="1" s="1"/>
  <c r="AZ1682" i="1" a="1"/>
  <c r="AZ1682" i="1" s="1"/>
  <c r="AZ2562" i="1" a="1"/>
  <c r="AZ2562" i="1" s="1"/>
  <c r="AY818" i="1" a="1"/>
  <c r="AY818" i="1" s="1"/>
  <c r="AY1055" i="1" a="1"/>
  <c r="AY1055" i="1" s="1"/>
  <c r="AW868" i="1" a="1"/>
  <c r="AW868" i="1" s="1"/>
  <c r="AX1170" i="1" a="1"/>
  <c r="AX1170" i="1" s="1"/>
  <c r="AX489" i="1" a="1"/>
  <c r="AX489" i="1" s="1"/>
  <c r="AZ2720" i="1" a="1"/>
  <c r="AZ2720" i="1" s="1"/>
  <c r="AX1040" i="1" a="1"/>
  <c r="AX1040" i="1" s="1"/>
  <c r="AX1268" i="1" a="1"/>
  <c r="AX1268" i="1" s="1"/>
  <c r="AY2915" i="1" a="1"/>
  <c r="AY2915" i="1" s="1"/>
  <c r="AW2109" i="1" a="1"/>
  <c r="AW2109" i="1" s="1"/>
  <c r="AX92" i="1" a="1"/>
  <c r="AX92" i="1" s="1"/>
  <c r="AY2713" i="1" a="1"/>
  <c r="AY2713" i="1" s="1"/>
  <c r="AW676" i="1" a="1"/>
  <c r="AW676" i="1" s="1"/>
  <c r="AZ1688" i="1" a="1"/>
  <c r="AZ1688" i="1" s="1"/>
  <c r="AY140" i="1" a="1"/>
  <c r="AY140" i="1" s="1"/>
  <c r="AZ139" i="1" a="1"/>
  <c r="AZ139" i="1" s="1"/>
  <c r="AZ1206" i="1" a="1"/>
  <c r="AZ1206" i="1" s="1"/>
  <c r="AY720" i="1" a="1"/>
  <c r="AY720" i="1" s="1"/>
  <c r="AY454" i="1" a="1"/>
  <c r="AY454" i="1" s="1"/>
  <c r="AX1092" i="1" a="1"/>
  <c r="AX1092" i="1" s="1"/>
  <c r="AX871" i="1" a="1"/>
  <c r="AX871" i="1" s="1"/>
  <c r="AX1116" i="1" a="1"/>
  <c r="AX1116" i="1" s="1"/>
  <c r="AW1028" i="1" a="1"/>
  <c r="AW1028" i="1" s="1"/>
  <c r="AZ1456" i="1" a="1"/>
  <c r="AZ1456" i="1" s="1"/>
  <c r="AY170" i="1" a="1"/>
  <c r="AY170" i="1" s="1"/>
  <c r="AX1941" i="1" a="1"/>
  <c r="AX1941" i="1" s="1"/>
  <c r="AW2003" i="1" a="1"/>
  <c r="AW2003" i="1" s="1"/>
  <c r="AW865" i="1" a="1"/>
  <c r="AW865" i="1" s="1"/>
  <c r="AW820" i="1" a="1"/>
  <c r="AW820" i="1" s="1"/>
  <c r="AX1701" i="1" a="1"/>
  <c r="AX1701" i="1" s="1"/>
  <c r="AY152" i="1" a="1"/>
  <c r="AY152" i="1" s="1"/>
  <c r="AX1066" i="1" a="1"/>
  <c r="AX1066" i="1" s="1"/>
  <c r="AY753" i="1" a="1"/>
  <c r="AY753" i="1" s="1"/>
  <c r="AX215" i="1" a="1"/>
  <c r="AX215" i="1" s="1"/>
  <c r="AX720" i="1" a="1"/>
  <c r="AX720" i="1" s="1"/>
  <c r="AY177" i="1" a="1"/>
  <c r="AY177" i="1" s="1"/>
  <c r="AZ982" i="1" a="1"/>
  <c r="AZ982" i="1" s="1"/>
  <c r="AZ223" i="1" a="1"/>
  <c r="AZ223" i="1" s="1"/>
  <c r="AZ1694" i="1" a="1"/>
  <c r="AZ1694" i="1" s="1"/>
  <c r="AY1499" i="1" a="1"/>
  <c r="AY1499" i="1" s="1"/>
  <c r="AW2781" i="1" a="1"/>
  <c r="AW2781" i="1" s="1"/>
  <c r="AW1100" i="1" a="1"/>
  <c r="AW1100" i="1" s="1"/>
  <c r="AX545" i="1" a="1"/>
  <c r="AX545" i="1" s="1"/>
  <c r="AW318" i="1" a="1"/>
  <c r="AW318" i="1" s="1"/>
  <c r="AX2716" i="1" a="1"/>
  <c r="AX2716" i="1" s="1"/>
  <c r="AX1419" i="1" a="1"/>
  <c r="AX1419" i="1" s="1"/>
  <c r="AX1051" i="1" a="1"/>
  <c r="AX1051" i="1" s="1"/>
  <c r="AZ981" i="1" a="1"/>
  <c r="AZ981" i="1" s="1"/>
  <c r="AW1937" i="1" a="1"/>
  <c r="AW1937" i="1" s="1"/>
  <c r="AZ444" i="1" a="1"/>
  <c r="AZ444" i="1" s="1"/>
  <c r="AZ2501" i="1" a="1"/>
  <c r="AZ2501" i="1" s="1"/>
  <c r="AX1499" i="1" a="1"/>
  <c r="AX1499" i="1" s="1"/>
  <c r="AY1813" i="1" a="1"/>
  <c r="AY1813" i="1" s="1"/>
  <c r="AW1456" i="1" a="1"/>
  <c r="AW1456" i="1" s="1"/>
  <c r="AY2186" i="1" a="1"/>
  <c r="AY2186" i="1" s="1"/>
  <c r="AX2576" i="1" a="1"/>
  <c r="AX2576" i="1" s="1"/>
  <c r="AX1800" i="1" a="1"/>
  <c r="AX1800" i="1" s="1"/>
  <c r="AZ1281" i="1" a="1"/>
  <c r="AZ1281" i="1" s="1"/>
  <c r="AX497" i="1" a="1"/>
  <c r="AX497" i="1" s="1"/>
  <c r="AW175" i="1" a="1"/>
  <c r="AW175" i="1" s="1"/>
  <c r="AY893" i="1" a="1"/>
  <c r="AY893" i="1" s="1"/>
  <c r="AX886" i="1" a="1"/>
  <c r="AX886" i="1" s="1"/>
  <c r="AW1987" i="1" a="1"/>
  <c r="AW1987" i="1" s="1"/>
  <c r="AX61" i="1" a="1"/>
  <c r="AX61" i="1" s="1"/>
  <c r="AY1564" i="1" a="1"/>
  <c r="AY1564" i="1" s="1"/>
  <c r="AX1565" i="1" a="1"/>
  <c r="AX1565" i="1" s="1"/>
  <c r="AX2602" i="1" a="1"/>
  <c r="AX2602" i="1" s="1"/>
  <c r="AX1215" i="1" a="1"/>
  <c r="AX1215" i="1" s="1"/>
  <c r="AY2754" i="1" a="1"/>
  <c r="AY2754" i="1" s="1"/>
  <c r="AX1375" i="1" a="1"/>
  <c r="AX1375" i="1" s="1"/>
  <c r="AX2398" i="1" a="1"/>
  <c r="AX2398" i="1" s="1"/>
  <c r="AY1205" i="1" a="1"/>
  <c r="AY1205" i="1" s="1"/>
  <c r="AX2568" i="1" a="1"/>
  <c r="AX2568" i="1" s="1"/>
  <c r="AX1026" i="1" a="1"/>
  <c r="AX1026" i="1" s="1"/>
  <c r="AW249" i="1" a="1"/>
  <c r="AW249" i="1" s="1"/>
  <c r="AZ760" i="1" a="1"/>
  <c r="AZ760" i="1" s="1"/>
  <c r="AY238" i="1" a="1"/>
  <c r="AY238" i="1" s="1"/>
  <c r="AW700" i="1" a="1"/>
  <c r="AW700" i="1" s="1"/>
  <c r="AW532" i="1" a="1"/>
  <c r="AW532" i="1" s="1"/>
  <c r="AY590" i="1" a="1"/>
  <c r="AY590" i="1" s="1"/>
  <c r="AZ1942" i="1" a="1"/>
  <c r="AZ1942" i="1" s="1"/>
  <c r="AW1009" i="1" a="1"/>
  <c r="AW1009" i="1" s="1"/>
  <c r="AX2687" i="1" a="1"/>
  <c r="AX2687" i="1" s="1"/>
  <c r="AY1195" i="1" a="1"/>
  <c r="AY1195" i="1" s="1"/>
  <c r="AY58" i="1" a="1"/>
  <c r="AY58" i="1" s="1"/>
  <c r="AY410" i="1" a="1"/>
  <c r="AY410" i="1" s="1"/>
  <c r="AW2058" i="1" a="1"/>
  <c r="AW2058" i="1" s="1"/>
  <c r="AX3036" i="1" a="1"/>
  <c r="AX3036" i="1" s="1"/>
  <c r="AW677" i="1" a="1"/>
  <c r="AW677" i="1" s="1"/>
  <c r="AY2511" i="1" a="1"/>
  <c r="AY2511" i="1" s="1"/>
  <c r="AY2740" i="1" a="1"/>
  <c r="AY2740" i="1" s="1"/>
  <c r="AX1115" i="1" a="1"/>
  <c r="AX1115" i="1" s="1"/>
  <c r="AZ242" i="1" a="1"/>
  <c r="AZ242" i="1" s="1"/>
  <c r="AZ925" i="1" a="1"/>
  <c r="AZ925" i="1" s="1"/>
  <c r="AY1992" i="1" a="1"/>
  <c r="AY1992" i="1" s="1"/>
  <c r="AZ268" i="1" a="1"/>
  <c r="AZ268" i="1" s="1"/>
  <c r="AX3050" i="1" a="1"/>
  <c r="AX3050" i="1" s="1"/>
  <c r="AX1316" i="1" a="1"/>
  <c r="AX1316" i="1" s="1"/>
  <c r="AX43" i="1" a="1"/>
  <c r="AX43" i="1" s="1"/>
  <c r="AX387" i="1" a="1"/>
  <c r="AX387" i="1" s="1"/>
  <c r="AY1942" i="1" a="1"/>
  <c r="AY1942" i="1" s="1"/>
  <c r="AZ753" i="1" a="1"/>
  <c r="AZ753" i="1" s="1"/>
  <c r="AZ1994" i="1" a="1"/>
  <c r="AZ1994" i="1" s="1"/>
  <c r="AW872" i="1" a="1"/>
  <c r="AW872" i="1" s="1"/>
  <c r="AY168" i="1" a="1"/>
  <c r="AY168" i="1" s="1"/>
  <c r="AZ2506" i="1" a="1"/>
  <c r="AZ2506" i="1" s="1"/>
  <c r="AX2609" i="1" a="1"/>
  <c r="AX2609" i="1" s="1"/>
  <c r="AW1295" i="1" a="1"/>
  <c r="AW1295" i="1" s="1"/>
  <c r="AW616" i="1" a="1"/>
  <c r="AW616" i="1" s="1"/>
  <c r="AY403" i="1" a="1"/>
  <c r="AY403" i="1" s="1"/>
  <c r="AZ2942" i="1" a="1"/>
  <c r="AZ2942" i="1" s="1"/>
  <c r="AZ1704" i="1" a="1"/>
  <c r="AZ1704" i="1" s="1"/>
  <c r="AX1838" i="1" a="1"/>
  <c r="AX1838" i="1" s="1"/>
  <c r="AW1002" i="1" a="1"/>
  <c r="AW1002" i="1" s="1"/>
  <c r="AY133" i="1" a="1"/>
  <c r="AY133" i="1" s="1"/>
  <c r="AZ21" i="1" a="1"/>
  <c r="AZ21" i="1" s="1"/>
  <c r="AY1921" i="1" a="1"/>
  <c r="AY1921" i="1" s="1"/>
  <c r="AY2720" i="1" a="1"/>
  <c r="AY2720" i="1" s="1"/>
  <c r="AW1632" i="1" a="1"/>
  <c r="AW1632" i="1" s="1"/>
  <c r="AX2528" i="1" a="1"/>
  <c r="AX2528" i="1" s="1"/>
  <c r="AZ2646" i="1" a="1"/>
  <c r="AZ2646" i="1" s="1"/>
  <c r="AZ3082" i="1" a="1"/>
  <c r="AZ3082" i="1" s="1"/>
  <c r="AW19" i="1" a="1"/>
  <c r="AW19" i="1" s="1"/>
  <c r="AW2298" i="1" a="1"/>
  <c r="AW2298" i="1" s="1"/>
  <c r="AY924" i="1" a="1"/>
  <c r="AY924" i="1" s="1"/>
  <c r="AX121" i="1" a="1"/>
  <c r="AX121" i="1" s="1"/>
  <c r="AW2508" i="1" a="1"/>
  <c r="AW2508" i="1" s="1"/>
  <c r="AX1918" i="1" a="1"/>
  <c r="AX1918" i="1" s="1"/>
  <c r="AZ2676" i="1" a="1"/>
  <c r="AZ2676" i="1" s="1"/>
  <c r="AY870" i="1" a="1"/>
  <c r="AY870" i="1" s="1"/>
  <c r="AZ160" i="1" a="1"/>
  <c r="AZ160" i="1" s="1"/>
  <c r="AY1380" i="1" a="1"/>
  <c r="AY1380" i="1" s="1"/>
  <c r="AY1315" i="1" a="1"/>
  <c r="AY1315" i="1" s="1"/>
  <c r="AW837" i="1" a="1"/>
  <c r="AW837" i="1" s="1"/>
  <c r="AX866" i="1" a="1"/>
  <c r="AX866" i="1" s="1"/>
  <c r="AY1194" i="1" a="1"/>
  <c r="AY1194" i="1" s="1"/>
  <c r="AW583" i="1" a="1"/>
  <c r="AW583" i="1" s="1"/>
  <c r="AY2930" i="1" a="1"/>
  <c r="AY2930" i="1" s="1"/>
  <c r="AZ496" i="1" a="1"/>
  <c r="AZ496" i="1" s="1"/>
  <c r="AW2916" i="1" a="1"/>
  <c r="AW2916" i="1" s="1"/>
  <c r="AW2339" i="1" a="1"/>
  <c r="AW2339" i="1" s="1"/>
  <c r="AX1167" i="1" a="1"/>
  <c r="AX1167" i="1" s="1"/>
  <c r="AZ190" i="1" a="1"/>
  <c r="AZ190" i="1" s="1"/>
  <c r="AX269" i="1" a="1"/>
  <c r="AX269" i="1" s="1"/>
  <c r="AX2115" i="1" a="1"/>
  <c r="AX2115" i="1" s="1"/>
  <c r="AY2714" i="1" a="1"/>
  <c r="AY2714" i="1" s="1"/>
  <c r="AX1055" i="1" a="1"/>
  <c r="AX1055" i="1" s="1"/>
  <c r="AX1969" i="1" a="1"/>
  <c r="AX1969" i="1" s="1"/>
  <c r="AX1528" i="1" a="1"/>
  <c r="AX1528" i="1" s="1"/>
  <c r="AY791" i="1" a="1"/>
  <c r="AY791" i="1" s="1"/>
  <c r="AZ1370" i="1" a="1"/>
  <c r="AZ1370" i="1" s="1"/>
  <c r="AW908" i="1" a="1"/>
  <c r="AW908" i="1" s="1"/>
  <c r="AW1800" i="1" a="1"/>
  <c r="AW1800" i="1" s="1"/>
  <c r="AW885" i="1" a="1"/>
  <c r="AW885" i="1" s="1"/>
  <c r="AW44" i="1" a="1"/>
  <c r="AW44" i="1" s="1"/>
  <c r="AX2186" i="1" a="1"/>
  <c r="AX2186" i="1" s="1"/>
  <c r="AX1191" i="1" a="1"/>
  <c r="AX1191" i="1" s="1"/>
  <c r="AW1697" i="1" a="1"/>
  <c r="AW1697" i="1" s="1"/>
  <c r="AY2295" i="1" a="1"/>
  <c r="AY2295" i="1" s="1"/>
  <c r="AW11" i="1" a="1"/>
  <c r="AW11" i="1" s="1"/>
  <c r="AW2713" i="1" a="1"/>
  <c r="AW2713" i="1" s="1"/>
  <c r="AW638" i="1" a="1"/>
  <c r="AW638" i="1" s="1"/>
  <c r="AX282" i="1" a="1"/>
  <c r="AX282" i="1" s="1"/>
  <c r="AW2941" i="1" a="1"/>
  <c r="AW2941" i="1" s="1"/>
  <c r="AZ8" i="1" a="1"/>
  <c r="AZ8" i="1" s="1"/>
  <c r="AZ161" i="1" a="1"/>
  <c r="AZ161" i="1" s="1"/>
  <c r="AX1535" i="1" a="1"/>
  <c r="AX1535" i="1" s="1"/>
  <c r="AY677" i="1" a="1"/>
  <c r="AY677" i="1" s="1"/>
  <c r="AW7" i="1" a="1"/>
  <c r="AW7" i="1" s="1"/>
  <c r="AY1834" i="1" a="1"/>
  <c r="AY1834" i="1" s="1"/>
  <c r="AX15" i="1" a="1"/>
  <c r="AX15" i="1" s="1"/>
  <c r="AW1030" i="1" a="1"/>
  <c r="AW1030" i="1" s="1"/>
  <c r="AY1711" i="1" a="1"/>
  <c r="AY1711" i="1" s="1"/>
  <c r="AZ11" i="1" a="1"/>
  <c r="AZ11" i="1" s="1"/>
  <c r="AY2684" i="1" a="1"/>
  <c r="AY2684" i="1" s="1"/>
  <c r="AX991" i="1" a="1"/>
  <c r="AX991" i="1" s="1"/>
  <c r="AX1495" i="1" a="1"/>
  <c r="AX1495" i="1" s="1"/>
  <c r="AW168" i="1" a="1"/>
  <c r="AW168" i="1" s="1"/>
  <c r="AX2003" i="1" a="1"/>
  <c r="AX2003" i="1" s="1"/>
  <c r="AZ910" i="1" a="1"/>
  <c r="AZ910" i="1" s="1"/>
  <c r="AZ1191" i="1" a="1"/>
  <c r="AZ1191" i="1" s="1"/>
  <c r="AY717" i="1" a="1"/>
  <c r="AY717" i="1" s="1"/>
  <c r="AX989" i="1" a="1"/>
  <c r="AX989" i="1" s="1"/>
  <c r="AX2751" i="1" a="1"/>
  <c r="AX2751" i="1" s="1"/>
  <c r="AX2686" i="1" a="1"/>
  <c r="AX2686" i="1" s="1"/>
  <c r="AW1712" i="1" a="1"/>
  <c r="AW1712" i="1" s="1"/>
  <c r="AX1202" i="1" a="1"/>
  <c r="AX1202" i="1" s="1"/>
  <c r="AX1577" i="1" a="1"/>
  <c r="AX1577" i="1" s="1"/>
  <c r="AY2750" i="1" a="1"/>
  <c r="AY2750" i="1" s="1"/>
  <c r="AZ1828" i="1" a="1"/>
  <c r="AZ1828" i="1" s="1"/>
  <c r="AX1001" i="1" a="1"/>
  <c r="AX1001" i="1" s="1"/>
  <c r="AW1170" i="1" a="1"/>
  <c r="AW1170" i="1" s="1"/>
  <c r="AZ2275" i="1" a="1"/>
  <c r="AZ2275" i="1" s="1"/>
  <c r="AZ1559" i="1" a="1"/>
  <c r="AZ1559" i="1" s="1"/>
  <c r="AY1681" i="1" a="1"/>
  <c r="AY1681" i="1" s="1"/>
  <c r="AW2699" i="1" a="1"/>
  <c r="AW2699" i="1" s="1"/>
  <c r="AY144" i="1" a="1"/>
  <c r="AY144" i="1" s="1"/>
  <c r="AW2185" i="1" a="1"/>
  <c r="AW2185" i="1" s="1"/>
  <c r="AX240" i="1" a="1"/>
  <c r="AX240" i="1" s="1"/>
  <c r="AX2763" i="1" a="1"/>
  <c r="AX2763" i="1" s="1"/>
  <c r="AY1565" i="1" a="1"/>
  <c r="AY1565" i="1" s="1"/>
  <c r="AY1446" i="1" a="1"/>
  <c r="AY1446" i="1" s="1"/>
  <c r="AY2696" i="1" a="1"/>
  <c r="AY2696" i="1" s="1"/>
  <c r="AX177" i="1" a="1"/>
  <c r="AX177" i="1" s="1"/>
  <c r="AW78" i="1" a="1"/>
  <c r="AW78" i="1" s="1"/>
  <c r="AW489" i="1" a="1"/>
  <c r="AW489" i="1" s="1"/>
  <c r="AZ215" i="1" a="1"/>
  <c r="AZ215" i="1" s="1"/>
  <c r="AX910" i="1" a="1"/>
  <c r="AX910" i="1" s="1"/>
  <c r="AY2325" i="1" a="1"/>
  <c r="AY2325" i="1" s="1"/>
  <c r="AY1008" i="1" a="1"/>
  <c r="AY1008" i="1" s="1"/>
  <c r="AX1263" i="1" a="1"/>
  <c r="AX1263" i="1" s="1"/>
  <c r="AX1007" i="1" a="1"/>
  <c r="AX1007" i="1" s="1"/>
  <c r="AX2483" i="1" a="1"/>
  <c r="AX2483" i="1" s="1"/>
  <c r="AX888" i="1" a="1"/>
  <c r="AX888" i="1" s="1"/>
  <c r="AX2313" i="1" a="1"/>
  <c r="AX2313" i="1" s="1"/>
  <c r="AX1156" i="1" a="1"/>
  <c r="AX1156" i="1" s="1"/>
  <c r="AW924" i="1" a="1"/>
  <c r="AW924" i="1" s="1"/>
  <c r="AX2486" i="1" a="1"/>
  <c r="AX2486" i="1" s="1"/>
  <c r="AZ2312" i="1" a="1"/>
  <c r="AZ2312" i="1" s="1"/>
  <c r="AY2569" i="1" a="1"/>
  <c r="AY2569" i="1" s="1"/>
  <c r="AX582" i="1" a="1"/>
  <c r="AX582" i="1" s="1"/>
  <c r="AX1262" i="1" a="1"/>
  <c r="AX1262" i="1" s="1"/>
  <c r="AZ2637" i="1" a="1"/>
  <c r="AZ2637" i="1" s="1"/>
  <c r="AY1967" i="1" a="1"/>
  <c r="AY1967" i="1" s="1"/>
  <c r="AX445" i="1" a="1"/>
  <c r="AX445" i="1" s="1"/>
  <c r="AW1326" i="1" a="1"/>
  <c r="AW1326" i="1" s="1"/>
  <c r="AY1282" i="1" a="1"/>
  <c r="AY1282" i="1" s="1"/>
  <c r="AY987" i="1" a="1"/>
  <c r="AY987" i="1" s="1"/>
  <c r="AY796" i="1" a="1"/>
  <c r="AY796" i="1" s="1"/>
  <c r="AX710" i="1" a="1"/>
  <c r="AX710" i="1" s="1"/>
  <c r="AY2515" i="1" a="1"/>
  <c r="AY2515" i="1" s="1"/>
  <c r="AX1778" i="1" a="1"/>
  <c r="AX1778" i="1" s="1"/>
  <c r="AW685" i="1" a="1"/>
  <c r="AW685" i="1" s="1"/>
  <c r="AY2998" i="1" a="1"/>
  <c r="AY2998" i="1" s="1"/>
  <c r="AX2834" i="1" a="1"/>
  <c r="AX2834" i="1" s="1"/>
  <c r="AW1041" i="1" a="1"/>
  <c r="AW1041" i="1" s="1"/>
  <c r="AX2649" i="1" a="1"/>
  <c r="AX2649" i="1" s="1"/>
  <c r="AY1713" i="1" a="1"/>
  <c r="AY1713" i="1" s="1"/>
  <c r="AX2023" i="1" a="1"/>
  <c r="AX2023" i="1" s="1"/>
  <c r="AX95" i="1" a="1"/>
  <c r="AX95" i="1" s="1"/>
  <c r="AX90" i="1" a="1"/>
  <c r="AX90" i="1" s="1"/>
  <c r="AW1473" i="1" a="1"/>
  <c r="AW1473" i="1" s="1"/>
  <c r="AY1325" i="1" a="1"/>
  <c r="AY1325" i="1" s="1"/>
  <c r="AX318" i="1" a="1"/>
  <c r="AX318" i="1" s="1"/>
  <c r="AZ243" i="1" a="1"/>
  <c r="AZ243" i="1" s="1"/>
  <c r="AY758" i="1" a="1"/>
  <c r="AY758" i="1" s="1"/>
  <c r="AX2039" i="1" a="1"/>
  <c r="AX2039" i="1" s="1"/>
  <c r="AW1055" i="1" a="1"/>
  <c r="AW1055" i="1" s="1"/>
  <c r="AX2942" i="1" a="1"/>
  <c r="AX2942" i="1" s="1"/>
  <c r="AX3064" i="1" a="1"/>
  <c r="AX3064" i="1" s="1"/>
  <c r="AY697" i="1" a="1"/>
  <c r="AY697" i="1" s="1"/>
  <c r="AY2355" i="1" a="1"/>
  <c r="AY2355" i="1" s="1"/>
  <c r="AX1417" i="1" a="1"/>
  <c r="AX1417" i="1" s="1"/>
  <c r="AX141" i="1" a="1"/>
  <c r="AX141" i="1" s="1"/>
  <c r="AY2673" i="1" a="1"/>
  <c r="AY2673" i="1" s="1"/>
  <c r="AX77" i="1" a="1"/>
  <c r="AX77" i="1" s="1"/>
  <c r="AX1151" i="1" a="1"/>
  <c r="AX1151" i="1" s="1"/>
  <c r="AX2322" i="1" a="1"/>
  <c r="AX2322" i="1" s="1"/>
  <c r="AY2576" i="1" a="1"/>
  <c r="AY2576" i="1" s="1"/>
  <c r="AW48" i="1" a="1"/>
  <c r="AW48" i="1" s="1"/>
  <c r="AX2893" i="1" a="1"/>
  <c r="AX2893" i="1" s="1"/>
  <c r="AX3020" i="1" a="1"/>
  <c r="AX3020" i="1" s="1"/>
  <c r="AX1480" i="1" a="1"/>
  <c r="AX1480" i="1" s="1"/>
  <c r="AX2187" i="1" a="1"/>
  <c r="AX2187" i="1" s="1"/>
  <c r="AW990" i="1" a="1"/>
  <c r="AW990" i="1" s="1"/>
  <c r="AX1313" i="1" a="1"/>
  <c r="AX1313" i="1" s="1"/>
  <c r="AY799" i="1" a="1"/>
  <c r="AY799" i="1" s="1"/>
  <c r="AX819" i="1" a="1"/>
  <c r="AX819" i="1" s="1"/>
  <c r="AX154" i="1" a="1"/>
  <c r="AX154" i="1" s="1"/>
  <c r="AX47" i="1" a="1"/>
  <c r="AX47" i="1" s="1"/>
  <c r="AX1155" i="1" a="1"/>
  <c r="AX1155" i="1" s="1"/>
  <c r="AW133" i="1" a="1"/>
  <c r="AW133" i="1" s="1"/>
  <c r="AX397" i="1" a="1"/>
  <c r="AX397" i="1" s="1"/>
  <c r="AY2402" i="1" a="1"/>
  <c r="AY2402" i="1" s="1"/>
  <c r="AW1678" i="1" a="1"/>
  <c r="AW1678" i="1" s="1"/>
  <c r="AW220" i="1" a="1"/>
  <c r="AW220" i="1" s="1"/>
  <c r="AW1795" i="1" a="1"/>
  <c r="AW1795" i="1" s="1"/>
  <c r="AX1973" i="1" a="1"/>
  <c r="AX1973" i="1" s="1"/>
  <c r="AW2402" i="1" a="1"/>
  <c r="AW2402" i="1" s="1"/>
  <c r="AX686" i="1" a="1"/>
  <c r="AX686" i="1" s="1"/>
  <c r="AY2452" i="1" a="1"/>
  <c r="AY2452" i="1" s="1"/>
  <c r="AW2894" i="1" a="1"/>
  <c r="AW2894" i="1" s="1"/>
  <c r="AY603" i="1" a="1"/>
  <c r="AY603" i="1" s="1"/>
  <c r="AW449" i="1" a="1"/>
  <c r="AW449" i="1" s="1"/>
  <c r="AW1039" i="1" a="1"/>
  <c r="AW1039" i="1" s="1"/>
  <c r="AZ2634" i="1" a="1"/>
  <c r="AZ2634" i="1" s="1"/>
  <c r="AZ2828" i="1" a="1"/>
  <c r="AZ2828" i="1" s="1"/>
  <c r="AW2047" i="1" a="1"/>
  <c r="AW2047" i="1" s="1"/>
  <c r="AX2326" i="1" a="1"/>
  <c r="AX2326" i="1" s="1"/>
  <c r="AY1217" i="1" a="1"/>
  <c r="AY1217" i="1" s="1"/>
  <c r="AX178" i="1" a="1"/>
  <c r="AX178" i="1" s="1"/>
  <c r="AX1019" i="1" a="1"/>
  <c r="AX1019" i="1" s="1"/>
  <c r="AX952" i="1" a="1"/>
  <c r="AX952" i="1" s="1"/>
  <c r="AX1503" i="1" a="1"/>
  <c r="AX1503" i="1" s="1"/>
  <c r="AX1996" i="1" a="1"/>
  <c r="AX1996" i="1" s="1"/>
  <c r="AX653" i="1" a="1"/>
  <c r="AX653" i="1" s="1"/>
  <c r="AX636" i="1" a="1"/>
  <c r="AX636" i="1" s="1"/>
  <c r="AY3068" i="1" a="1"/>
  <c r="AY3068" i="1" s="1"/>
  <c r="AW139" i="1" a="1"/>
  <c r="AW139" i="1" s="1"/>
  <c r="AY2665" i="1" a="1"/>
  <c r="AY2665" i="1" s="1"/>
  <c r="AY2761" i="1" a="1"/>
  <c r="AY2761" i="1" s="1"/>
  <c r="AY1473" i="1" a="1"/>
  <c r="AY1473" i="1" s="1"/>
  <c r="AX2884" i="1" a="1"/>
  <c r="AX2884" i="1" s="1"/>
  <c r="AX317" i="1" a="1"/>
  <c r="AX317" i="1" s="1"/>
  <c r="AZ60" i="1" a="1"/>
  <c r="AZ60" i="1" s="1"/>
  <c r="AZ1098" i="1" a="1"/>
  <c r="AZ1098" i="1" s="1"/>
  <c r="AW2903" i="1" a="1"/>
  <c r="AW2903" i="1" s="1"/>
  <c r="AX2324" i="1" a="1"/>
  <c r="AX2324" i="1" s="1"/>
  <c r="AX1992" i="1" a="1"/>
  <c r="AX1992" i="1" s="1"/>
  <c r="AY3049" i="1" a="1"/>
  <c r="AY3049" i="1" s="1"/>
  <c r="AW221" i="1" a="1"/>
  <c r="AW221" i="1" s="1"/>
  <c r="AZ1987" i="1" a="1"/>
  <c r="AZ1987" i="1" s="1"/>
  <c r="AY1563" i="1" a="1"/>
  <c r="AY1563" i="1" s="1"/>
  <c r="AW1217" i="1" a="1"/>
  <c r="AW1217" i="1" s="1"/>
  <c r="AW2258" i="1" a="1"/>
  <c r="AW2258" i="1" s="1"/>
  <c r="AW2327" i="1" a="1"/>
  <c r="AW2327" i="1" s="1"/>
  <c r="AX2559" i="1" a="1"/>
  <c r="AX2559" i="1" s="1"/>
  <c r="AZ602" i="1" a="1"/>
  <c r="AZ602" i="1" s="1"/>
  <c r="AZ2311" i="1" a="1"/>
  <c r="AZ2311" i="1" s="1"/>
  <c r="AX3015" i="1" a="1"/>
  <c r="AX3015" i="1" s="1"/>
  <c r="AW1357" i="1" a="1"/>
  <c r="AW1357" i="1" s="1"/>
  <c r="AY1701" i="1" a="1"/>
  <c r="AY1701" i="1" s="1"/>
  <c r="AZ1265" i="1" a="1"/>
  <c r="AZ1265" i="1" s="1"/>
  <c r="AX787" i="1" a="1"/>
  <c r="AX787" i="1" s="1"/>
  <c r="AZ1372" i="1" a="1"/>
  <c r="AZ1372" i="1" s="1"/>
  <c r="AY525" i="1" a="1"/>
  <c r="AY525" i="1" s="1"/>
  <c r="AY672" i="1" a="1"/>
  <c r="AY672" i="1" s="1"/>
  <c r="AX1328" i="1" a="1"/>
  <c r="AX1328" i="1" s="1"/>
  <c r="AX10" i="1" a="1"/>
  <c r="AX10" i="1" s="1"/>
  <c r="AW1815" i="1" a="1"/>
  <c r="AW1815" i="1" s="1"/>
  <c r="AW782" i="1" a="1"/>
  <c r="AW782" i="1" s="1"/>
  <c r="AX1694" i="1" a="1"/>
  <c r="AX1694" i="1" s="1"/>
  <c r="AX2645" i="1" a="1"/>
  <c r="AX2645" i="1" s="1"/>
  <c r="AW160" i="1" a="1"/>
  <c r="AW160" i="1" s="1"/>
  <c r="AY545" i="1" a="1"/>
  <c r="AY545" i="1" s="1"/>
  <c r="AZ2487" i="1" a="1"/>
  <c r="AZ2487" i="1" s="1"/>
  <c r="AW265" i="1" a="1"/>
  <c r="AW265" i="1" s="1"/>
  <c r="AY2351" i="1" a="1"/>
  <c r="AY2351" i="1" s="1"/>
  <c r="AX452" i="1" a="1"/>
  <c r="AX452" i="1" s="1"/>
  <c r="AX1747" i="1" a="1"/>
  <c r="AX1747" i="1" s="1"/>
  <c r="AZ957" i="1" a="1"/>
  <c r="AZ957" i="1" s="1"/>
  <c r="AY57" i="1" a="1"/>
  <c r="AY57" i="1" s="1"/>
  <c r="AZ2576" i="1" a="1"/>
  <c r="AZ2576" i="1" s="1"/>
  <c r="AY2370" i="1" a="1"/>
  <c r="AY2370" i="1" s="1"/>
  <c r="AY2577" i="1" a="1"/>
  <c r="AY2577" i="1" s="1"/>
  <c r="AY1675" i="1" a="1"/>
  <c r="AY1675" i="1" s="1"/>
  <c r="AW957" i="1" a="1"/>
  <c r="AW957" i="1" s="1"/>
  <c r="AW43" i="1" a="1"/>
  <c r="AW43" i="1" s="1"/>
  <c r="AX2298" i="1" a="1"/>
  <c r="AX2298" i="1" s="1"/>
  <c r="AW3001" i="1" a="1"/>
  <c r="AW3001" i="1" s="1"/>
  <c r="AZ220" i="1" a="1"/>
  <c r="AZ220" i="1" s="1"/>
  <c r="AZ2513" i="1" a="1"/>
  <c r="AZ2513" i="1" s="1"/>
  <c r="AX2257" i="1" a="1"/>
  <c r="AX2257" i="1" s="1"/>
  <c r="AX1200" i="1" a="1"/>
  <c r="AX1200" i="1" s="1"/>
  <c r="AX2495" i="1" a="1"/>
  <c r="AX2495" i="1" s="1"/>
  <c r="AZ633" i="1" a="1"/>
  <c r="AZ633" i="1" s="1"/>
  <c r="AZ189" i="1" a="1"/>
  <c r="AZ189" i="1" s="1"/>
  <c r="AY2487" i="1" a="1"/>
  <c r="AY2487" i="1" s="1"/>
  <c r="AX800" i="1" a="1"/>
  <c r="AX800" i="1" s="1"/>
  <c r="AY1677" i="1" a="1"/>
  <c r="AY1677" i="1" s="1"/>
  <c r="AZ1578" i="1" a="1"/>
  <c r="AZ1578" i="1" s="1"/>
  <c r="AW1000" i="1" a="1"/>
  <c r="AW1000" i="1" s="1"/>
  <c r="AY1734" i="1" a="1"/>
  <c r="AY1734" i="1" s="1"/>
  <c r="AZ657" i="1" a="1"/>
  <c r="AZ657" i="1" s="1"/>
  <c r="AX2311" i="1" a="1"/>
  <c r="AX2311" i="1" s="1"/>
  <c r="AZ1813" i="1" a="1"/>
  <c r="AZ1813" i="1" s="1"/>
  <c r="AY535" i="1" a="1"/>
  <c r="AY535" i="1" s="1"/>
  <c r="AZ1629" i="1" a="1"/>
  <c r="AZ1629" i="1" s="1"/>
  <c r="AX2578" i="1" a="1"/>
  <c r="AX2578" i="1" s="1"/>
  <c r="AZ2578" i="1" a="1"/>
  <c r="AZ2578" i="1" s="1"/>
  <c r="AY227" i="1" a="1"/>
  <c r="AY227" i="1" s="1"/>
  <c r="AX52" i="1" a="1"/>
  <c r="AX52" i="1" s="1"/>
  <c r="AX1056" i="1" a="1"/>
  <c r="AX1056" i="1" s="1"/>
  <c r="AW2324" i="1" a="1"/>
  <c r="AW2324" i="1" s="1"/>
  <c r="AX2604" i="1" a="1"/>
  <c r="AX2604" i="1" s="1"/>
  <c r="AY1500" i="1" a="1"/>
  <c r="AY1500" i="1" s="1"/>
  <c r="AW2023" i="1" a="1"/>
  <c r="AW2023" i="1" s="1"/>
  <c r="AY488" i="1" a="1"/>
  <c r="AY488" i="1" s="1"/>
  <c r="AY1958" i="1" a="1"/>
  <c r="AY1958" i="1" s="1"/>
  <c r="AX544" i="1" a="1"/>
  <c r="AX544" i="1" s="1"/>
  <c r="AX2668" i="1" a="1"/>
  <c r="AX2668" i="1" s="1"/>
  <c r="AW13" i="1" a="1"/>
  <c r="AW13" i="1" s="1"/>
  <c r="AW1001" i="1" a="1"/>
  <c r="AW1001" i="1" s="1"/>
  <c r="AW3037" i="1" a="1"/>
  <c r="AW3037" i="1" s="1"/>
  <c r="AW991" i="1" a="1"/>
  <c r="AW991" i="1" s="1"/>
  <c r="AZ1675" i="1" a="1"/>
  <c r="AZ1675" i="1" s="1"/>
  <c r="AX1234" i="1" a="1"/>
  <c r="AX1234" i="1" s="1"/>
  <c r="AY497" i="1" a="1"/>
  <c r="AY497" i="1" s="1"/>
  <c r="AY383" i="1" a="1"/>
  <c r="AY383" i="1" s="1"/>
  <c r="AW760" i="1" a="1"/>
  <c r="AW760" i="1" s="1"/>
  <c r="AX1968" i="1" a="1"/>
  <c r="AX1968" i="1" s="1"/>
  <c r="AY2749" i="1" a="1"/>
  <c r="AY2749" i="1" s="1"/>
  <c r="AY1010" i="1" a="1"/>
  <c r="AY1010" i="1" s="1"/>
  <c r="AZ3052" i="1" a="1"/>
  <c r="AZ3052" i="1" s="1"/>
  <c r="AX749" i="1" a="1"/>
  <c r="AX749" i="1" s="1"/>
  <c r="AZ955" i="1" a="1"/>
  <c r="AZ955" i="1" s="1"/>
  <c r="AX33" i="1" a="1"/>
  <c r="AX33" i="1" s="1"/>
  <c r="AY2807" i="1" a="1"/>
  <c r="AY2807" i="1" s="1"/>
  <c r="AX2282" i="1" a="1"/>
  <c r="AX2282" i="1" s="1"/>
  <c r="AZ3010" i="1" a="1"/>
  <c r="AZ3010" i="1" s="1"/>
  <c r="AW403" i="1" a="1"/>
  <c r="AW403" i="1" s="1"/>
  <c r="AY198" i="1" a="1"/>
  <c r="AY198" i="1" s="1"/>
  <c r="AY2372" i="1" a="1"/>
  <c r="AY2372" i="1" s="1"/>
  <c r="AY1083" i="1" a="1"/>
  <c r="AY1083" i="1" s="1"/>
  <c r="AZ2514" i="1" a="1"/>
  <c r="AZ2514" i="1" s="1"/>
  <c r="AZ1026" i="1" a="1"/>
  <c r="AZ1026" i="1" s="1"/>
  <c r="AY2018" i="1" a="1"/>
  <c r="AY2018" i="1" s="1"/>
  <c r="AW1682" i="1" a="1"/>
  <c r="AW1682" i="1" s="1"/>
  <c r="AW797" i="1" a="1"/>
  <c r="AW797" i="1" s="1"/>
  <c r="AY468" i="1" a="1"/>
  <c r="AY468" i="1" s="1"/>
  <c r="AW107" i="1" a="1"/>
  <c r="AW107" i="1" s="1"/>
  <c r="AZ1096" i="1" a="1"/>
  <c r="AZ1096" i="1" s="1"/>
  <c r="AX981" i="1" a="1"/>
  <c r="AX981" i="1" s="1"/>
  <c r="AW536" i="1" a="1"/>
  <c r="AW536" i="1" s="1"/>
  <c r="AZ2579" i="1" a="1"/>
  <c r="AZ2579" i="1" s="1"/>
  <c r="AX2036" i="1" a="1"/>
  <c r="AX2036" i="1" s="1"/>
  <c r="AX2701" i="1" a="1"/>
  <c r="AX2701" i="1" s="1"/>
  <c r="AX687" i="1" a="1"/>
  <c r="AX687" i="1" s="1"/>
  <c r="AW484" i="1" a="1"/>
  <c r="AW484" i="1" s="1"/>
  <c r="AZ3066" i="1" a="1"/>
  <c r="AZ3066" i="1" s="1"/>
  <c r="AZ148" i="1" a="1"/>
  <c r="AZ148" i="1" s="1"/>
  <c r="AX1070" i="1" a="1"/>
  <c r="AX1070" i="1" s="1"/>
  <c r="AY53" i="1" a="1"/>
  <c r="AY53" i="1" s="1"/>
  <c r="AZ797" i="1" a="1"/>
  <c r="AZ797" i="1" s="1"/>
  <c r="AX923" i="1" a="1"/>
  <c r="AX923" i="1" s="1"/>
  <c r="AX709" i="1" a="1"/>
  <c r="AX709" i="1" s="1"/>
  <c r="AY508" i="1" a="1"/>
  <c r="AY508" i="1" s="1"/>
  <c r="AX34" i="1" a="1"/>
  <c r="AX34" i="1" s="1"/>
  <c r="AW1022" i="1" a="1"/>
  <c r="AW1022" i="1" s="1"/>
  <c r="AW1701" i="1" a="1"/>
  <c r="AW1701" i="1" s="1"/>
  <c r="AX820" i="1" a="1"/>
  <c r="AX820" i="1" s="1"/>
  <c r="AZ1433" i="1" a="1"/>
  <c r="AZ1433" i="1" s="1"/>
  <c r="AY2145" i="1" a="1"/>
  <c r="AY2145" i="1" s="1"/>
  <c r="AY698" i="1" a="1"/>
  <c r="AY698" i="1" s="1"/>
  <c r="AW1981" i="1" a="1"/>
  <c r="AW1981" i="1" s="1"/>
  <c r="AZ248" i="1" a="1"/>
  <c r="AZ248" i="1" s="1"/>
  <c r="AX1920" i="1" a="1"/>
  <c r="AX1920" i="1" s="1"/>
  <c r="AY1533" i="1" a="1"/>
  <c r="AY1533" i="1" s="1"/>
  <c r="AY1151" i="1" a="1"/>
  <c r="AY1151" i="1" s="1"/>
  <c r="AX1815" i="1" a="1"/>
  <c r="AX1815" i="1" s="1"/>
  <c r="AZ1938" i="1" a="1"/>
  <c r="AZ1938" i="1" s="1"/>
  <c r="AY2752" i="1" a="1"/>
  <c r="AY2752" i="1" s="1"/>
  <c r="AW296" i="1" a="1"/>
  <c r="AW296" i="1" s="1"/>
  <c r="AY154" i="1" a="1"/>
  <c r="AY154" i="1" s="1"/>
  <c r="AX728" i="1" a="1"/>
  <c r="AX728" i="1" s="1"/>
  <c r="AX251" i="1" a="1"/>
  <c r="AX251" i="1" s="1"/>
  <c r="AZ2610" i="1" a="1"/>
  <c r="AZ2610" i="1" s="1"/>
  <c r="AX2137" i="1" a="1"/>
  <c r="AX2137" i="1" s="1"/>
  <c r="AY1469" i="1" a="1"/>
  <c r="AY1469" i="1" s="1"/>
  <c r="AX168" i="1" a="1"/>
  <c r="AX168" i="1" s="1"/>
  <c r="AX14" i="1" a="1"/>
  <c r="AX14" i="1" s="1"/>
  <c r="AZ91" i="1" a="1"/>
  <c r="AZ91" i="1" s="1"/>
  <c r="AY452" i="1" a="1"/>
  <c r="AY452" i="1" s="1"/>
  <c r="AX1214" i="1" a="1"/>
  <c r="AX1214" i="1" s="1"/>
  <c r="AX1993" i="1" a="1"/>
  <c r="AX1993" i="1" s="1"/>
  <c r="AW110" i="1" a="1"/>
  <c r="AW110" i="1" s="1"/>
  <c r="AZ266" i="1" a="1"/>
  <c r="AZ266" i="1" s="1"/>
  <c r="AY817" i="1" a="1"/>
  <c r="AY817" i="1" s="1"/>
  <c r="AY2187" i="1" a="1"/>
  <c r="AY2187" i="1" s="1"/>
  <c r="AW2506" i="1" a="1"/>
  <c r="AW2506" i="1" s="1"/>
  <c r="AW752" i="1" a="1"/>
  <c r="AW752" i="1" s="1"/>
  <c r="AW2858" i="1" a="1"/>
  <c r="AW2858" i="1" s="1"/>
  <c r="AW1282" i="1" a="1"/>
  <c r="AW1282" i="1" s="1"/>
  <c r="AY1526" i="1" a="1"/>
  <c r="AY1526" i="1" s="1"/>
  <c r="AX2715" i="1" a="1"/>
  <c r="AX2715" i="1" s="1"/>
  <c r="AZ226" i="1" a="1"/>
  <c r="AZ226" i="1" s="1"/>
  <c r="AY2760" i="1" a="1"/>
  <c r="AY2760" i="1" s="1"/>
  <c r="AZ1731" i="1" a="1"/>
  <c r="AZ1731" i="1" s="1"/>
  <c r="AW3052" i="1" a="1"/>
  <c r="AW3052" i="1" s="1"/>
  <c r="AW1072" i="1" a="1"/>
  <c r="AW1072" i="1" s="1"/>
  <c r="AW987" i="1" a="1"/>
  <c r="AW987" i="1" s="1"/>
  <c r="AW1216" i="1" a="1"/>
  <c r="AW1216" i="1" s="1"/>
  <c r="AX1081" i="1" a="1"/>
  <c r="AX1081" i="1" s="1"/>
  <c r="AY1694" i="1" a="1"/>
  <c r="AY1694" i="1" s="1"/>
  <c r="AX1794" i="1" a="1"/>
  <c r="AX1794" i="1" s="1"/>
  <c r="AW3010" i="1" a="1"/>
  <c r="AW3010" i="1" s="1"/>
  <c r="AZ483" i="1" a="1"/>
  <c r="AZ483" i="1" s="1"/>
  <c r="AX2610" i="1" a="1"/>
  <c r="AX2610" i="1" s="1"/>
  <c r="AX2899" i="1" a="1"/>
  <c r="AX2899" i="1" s="1"/>
  <c r="AX1279" i="1" a="1"/>
  <c r="AX1279" i="1" s="1"/>
  <c r="AX2494" i="1" a="1"/>
  <c r="AX2494" i="1" s="1"/>
  <c r="AY8" i="1" a="1"/>
  <c r="AY8" i="1" s="1"/>
  <c r="AX617" i="1" a="1"/>
  <c r="AX617" i="1" s="1"/>
  <c r="AY2825" i="1" a="1"/>
  <c r="AY2825" i="1" s="1"/>
  <c r="AZ3020" i="1" a="1"/>
  <c r="AZ3020" i="1" s="1"/>
  <c r="AX1157" i="1" a="1"/>
  <c r="AX1157" i="1" s="1"/>
  <c r="AZ1097" i="1" a="1"/>
  <c r="AZ1097" i="1" s="1"/>
  <c r="AX246" i="1" a="1"/>
  <c r="AX246" i="1" s="1"/>
  <c r="AZ1010" i="1" a="1"/>
  <c r="AZ1010" i="1" s="1"/>
  <c r="AY195" i="1" a="1"/>
  <c r="AY195" i="1" s="1"/>
  <c r="AW152" i="1" a="1"/>
  <c r="AW152" i="1" s="1"/>
  <c r="AW3062" i="1" a="1"/>
  <c r="AW3062" i="1" s="1"/>
  <c r="AW8" i="1" a="1"/>
  <c r="AW8" i="1" s="1"/>
  <c r="AW134" i="1" a="1"/>
  <c r="AW134" i="1" s="1"/>
  <c r="AX21" i="1" a="1"/>
  <c r="AX21" i="1" s="1"/>
  <c r="AW57" i="1" a="1"/>
  <c r="AW57" i="1" s="1"/>
  <c r="AW447" i="1" a="1"/>
  <c r="AW447" i="1" s="1"/>
  <c r="AY396" i="1" a="1"/>
  <c r="AY396" i="1" s="1"/>
  <c r="AW722" i="1" a="1"/>
  <c r="AW722" i="1" s="1"/>
  <c r="AY3000" i="1" a="1"/>
  <c r="AY3000" i="1" s="1"/>
  <c r="AY3050" i="1" a="1"/>
  <c r="AY3050" i="1" s="1"/>
  <c r="AX2872" i="1" a="1"/>
  <c r="AX2872" i="1" s="1"/>
  <c r="AX2499" i="1" a="1"/>
  <c r="AX2499" i="1" s="1"/>
  <c r="AY484" i="1" a="1"/>
  <c r="AY484" i="1" s="1"/>
  <c r="AY1417" i="1" a="1"/>
  <c r="AY1417" i="1" s="1"/>
  <c r="AZ1988" i="1" a="1"/>
  <c r="AZ1988" i="1" s="1"/>
  <c r="AZ219" i="1" a="1"/>
  <c r="AZ219" i="1" s="1"/>
  <c r="AX1327" i="1" a="1"/>
  <c r="AX1327" i="1" s="1"/>
  <c r="AY584" i="1" a="1"/>
  <c r="AY584" i="1" s="1"/>
  <c r="AY730" i="1" a="1"/>
  <c r="AY730" i="1" s="1"/>
  <c r="AY2891" i="1" a="1"/>
  <c r="AY2891" i="1" s="1"/>
  <c r="AZ172" i="1" a="1"/>
  <c r="AZ172" i="1" s="1"/>
  <c r="AW2447" i="1" a="1"/>
  <c r="AW2447" i="1" s="1"/>
  <c r="AZ750" i="1" a="1"/>
  <c r="AZ750" i="1" s="1"/>
  <c r="AZ2617" i="1" a="1"/>
  <c r="AZ2617" i="1" s="1"/>
  <c r="AW136" i="1" a="1"/>
  <c r="AW136" i="1" s="1"/>
  <c r="AY2189" i="1" a="1"/>
  <c r="AY2189" i="1" s="1"/>
  <c r="AY543" i="1" a="1"/>
  <c r="AY543" i="1" s="1"/>
  <c r="AW385" i="1" a="1"/>
  <c r="AW385" i="1" s="1"/>
  <c r="AX2857" i="1" a="1"/>
  <c r="AX2857" i="1" s="1"/>
  <c r="AX2514" i="1" a="1"/>
  <c r="AX2514" i="1" s="1"/>
  <c r="AW283" i="1" a="1"/>
  <c r="AW283" i="1" s="1"/>
  <c r="AX1374" i="1" a="1"/>
  <c r="AX1374" i="1" s="1"/>
  <c r="AZ1330" i="1" a="1"/>
  <c r="AZ1330" i="1" s="1"/>
  <c r="AW2753" i="1" a="1"/>
  <c r="AW2753" i="1" s="1"/>
  <c r="AX1970" i="1" a="1"/>
  <c r="AX1970" i="1" s="1"/>
  <c r="AY599" i="1" a="1"/>
  <c r="AY599" i="1" s="1"/>
  <c r="AX256" i="1" a="1"/>
  <c r="AX256" i="1" s="1"/>
  <c r="AZ1983" i="1" a="1"/>
  <c r="AZ1983" i="1" s="1"/>
  <c r="AY11" i="1" a="1"/>
  <c r="AY11" i="1" s="1"/>
  <c r="AY1369" i="1" a="1"/>
  <c r="AY1369" i="1" s="1"/>
  <c r="AX56" i="1" a="1"/>
  <c r="AX56" i="1" s="1"/>
  <c r="AX1580" i="1" a="1"/>
  <c r="AX1580" i="1" s="1"/>
  <c r="AY2480" i="1" a="1"/>
  <c r="AY2480" i="1" s="1"/>
  <c r="AW1526" i="1" a="1"/>
  <c r="AW1526" i="1" s="1"/>
  <c r="AW2891" i="1" a="1"/>
  <c r="AW2891" i="1" s="1"/>
  <c r="AX2498" i="1" a="1"/>
  <c r="AX2498" i="1" s="1"/>
  <c r="AX3034" i="1" a="1"/>
  <c r="AX3034" i="1" s="1"/>
  <c r="AW665" i="1" a="1"/>
  <c r="AW665" i="1" s="1"/>
  <c r="AY1003" i="1" a="1"/>
  <c r="AY1003" i="1" s="1"/>
  <c r="AX1967" i="1" a="1"/>
  <c r="AX1967" i="1" s="1"/>
  <c r="AW2634" i="1" a="1"/>
  <c r="AW2634" i="1" s="1"/>
  <c r="AZ2667" i="1" a="1"/>
  <c r="AZ2667" i="1" s="1"/>
  <c r="AY1216" i="1" a="1"/>
  <c r="AY1216" i="1" s="1"/>
  <c r="AX1332" i="1" a="1"/>
  <c r="AX1332" i="1" s="1"/>
  <c r="AW586" i="1" a="1"/>
  <c r="AW586" i="1" s="1"/>
  <c r="AW1958" i="1" a="1"/>
  <c r="AW1958" i="1" s="1"/>
  <c r="AW2822" i="1" a="1"/>
  <c r="AW2822" i="1" s="1"/>
  <c r="AY676" i="1" a="1"/>
  <c r="AY676" i="1" s="1"/>
  <c r="AX697" i="1" a="1"/>
  <c r="AX697" i="1" s="1"/>
  <c r="AZ1292" i="1" a="1"/>
  <c r="AZ1292" i="1" s="1"/>
  <c r="AW590" i="1" a="1"/>
  <c r="AW590" i="1" s="1"/>
  <c r="AZ2136" i="1" a="1"/>
  <c r="AZ2136" i="1" s="1"/>
  <c r="AY1732" i="1" a="1"/>
  <c r="AY1732" i="1" s="1"/>
  <c r="AZ446" i="1" a="1"/>
  <c r="AZ446" i="1" s="1"/>
  <c r="AX2447" i="1" a="1"/>
  <c r="AX2447" i="1" s="1"/>
  <c r="AZ2977" i="1" a="1"/>
  <c r="AZ2977" i="1" s="1"/>
  <c r="AZ53" i="1" a="1"/>
  <c r="AZ53" i="1" s="1"/>
  <c r="AW730" i="1" a="1"/>
  <c r="AW730" i="1" s="1"/>
  <c r="AZ2824" i="1" a="1"/>
  <c r="AZ2824" i="1" s="1"/>
  <c r="AX822" i="1" a="1"/>
  <c r="AX822" i="1" s="1"/>
  <c r="AZ719" i="1" a="1"/>
  <c r="AZ719" i="1" s="1"/>
  <c r="AY1695" i="1" a="1"/>
  <c r="AY1695" i="1" s="1"/>
  <c r="AW2609" i="1" a="1"/>
  <c r="AW2609" i="1" s="1"/>
  <c r="AY2561" i="1" a="1"/>
  <c r="AY2561" i="1" s="1"/>
  <c r="AY889" i="1" a="1"/>
  <c r="AY889" i="1" s="1"/>
  <c r="AZ2353" i="1" a="1"/>
  <c r="AZ2353" i="1" s="1"/>
  <c r="AY541" i="1" a="1"/>
  <c r="AY541" i="1" s="1"/>
  <c r="AX1100" i="1" a="1"/>
  <c r="AX1100" i="1" s="1"/>
  <c r="AZ2861" i="1" a="1"/>
  <c r="AZ2861" i="1" s="1"/>
  <c r="AY2668" i="1" a="1"/>
  <c r="AY2668" i="1" s="1"/>
  <c r="AZ1263" i="1" a="1"/>
  <c r="AZ1263" i="1" s="1"/>
  <c r="AX1113" i="1" a="1"/>
  <c r="AX1113" i="1" s="1"/>
  <c r="AW148" i="1" a="1"/>
  <c r="AW148" i="1" s="1"/>
  <c r="AY3063" i="1" a="1"/>
  <c r="AY3063" i="1" s="1"/>
  <c r="AY386" i="1" a="1"/>
  <c r="AY386" i="1" s="1"/>
  <c r="AZ1503" i="1" a="1"/>
  <c r="AZ1503" i="1" s="1"/>
  <c r="AW2930" i="1" a="1"/>
  <c r="AW2930" i="1" s="1"/>
  <c r="AY1598" i="1" a="1"/>
  <c r="AY1598" i="1" s="1"/>
  <c r="AX2260" i="1" a="1"/>
  <c r="AX2260" i="1" s="1"/>
  <c r="AX1346" i="1" a="1"/>
  <c r="AX1346" i="1" s="1"/>
  <c r="AX1356" i="1" a="1"/>
  <c r="AX1356" i="1" s="1"/>
  <c r="AY1207" i="1" a="1"/>
  <c r="AY1207" i="1" s="1"/>
  <c r="AZ2563" i="1" a="1"/>
  <c r="AZ2563" i="1" s="1"/>
  <c r="AX160" i="1" a="1"/>
  <c r="AX160" i="1" s="1"/>
  <c r="AZ1680" i="1" a="1"/>
  <c r="AZ1680" i="1" s="1"/>
  <c r="AY825" i="1" a="1"/>
  <c r="AY825" i="1" s="1"/>
  <c r="AY2648" i="1" a="1"/>
  <c r="AY2648" i="1" s="1"/>
  <c r="AW2271" i="1" a="1"/>
  <c r="AW2271" i="1" s="1"/>
  <c r="AY2675" i="1" a="1"/>
  <c r="AY2675" i="1" s="1"/>
  <c r="AX176" i="1" a="1"/>
  <c r="AX176" i="1" s="1"/>
  <c r="AX1219" i="1" a="1"/>
  <c r="AX1219" i="1" s="1"/>
  <c r="AY2314" i="1" a="1"/>
  <c r="AY2314" i="1" s="1"/>
  <c r="AZ2140" i="1" a="1"/>
  <c r="AZ2140" i="1" s="1"/>
  <c r="AY1586" i="1" a="1"/>
  <c r="AY1586" i="1" s="1"/>
  <c r="AY586" i="1" a="1"/>
  <c r="AY586" i="1" s="1"/>
  <c r="AW404" i="1" a="1"/>
  <c r="AW404" i="1" s="1"/>
  <c r="AY447" i="1" a="1"/>
  <c r="AY447" i="1" s="1"/>
  <c r="AY79" i="1" a="1"/>
  <c r="AY79" i="1" s="1"/>
  <c r="AX2880" i="1" a="1"/>
  <c r="AX2880" i="1" s="1"/>
  <c r="AZ1939" i="1" a="1"/>
  <c r="AZ1939" i="1" s="1"/>
  <c r="AX2145" i="1" a="1"/>
  <c r="AX2145" i="1" s="1"/>
  <c r="AZ600" i="1" a="1"/>
  <c r="AZ600" i="1" s="1"/>
  <c r="AZ1937" i="1" a="1"/>
  <c r="AZ1937" i="1" s="1"/>
  <c r="AX1537" i="1" a="1"/>
  <c r="AX1537" i="1" s="1"/>
  <c r="AW303" i="1" a="1"/>
  <c r="AW303" i="1" s="1"/>
  <c r="AY76" i="1" a="1"/>
  <c r="AY76" i="1" s="1"/>
  <c r="AY637" i="1" a="1"/>
  <c r="AY637" i="1" s="1"/>
  <c r="AX237" i="1" a="1"/>
  <c r="AX237" i="1" s="1"/>
  <c r="AZ144" i="1" a="1"/>
  <c r="AZ144" i="1" s="1"/>
  <c r="AW1048" i="1" a="1"/>
  <c r="AW1048" i="1" s="1"/>
  <c r="AW2578" i="1" a="1"/>
  <c r="AW2578" i="1" s="1"/>
  <c r="AX2395" i="1" a="1"/>
  <c r="AX2395" i="1" s="1"/>
  <c r="AZ2649" i="1" a="1"/>
  <c r="AZ2649" i="1" s="1"/>
  <c r="AW1919" i="1" a="1"/>
  <c r="AW1919" i="1" s="1"/>
  <c r="AX663" i="1" a="1"/>
  <c r="AX663" i="1" s="1"/>
  <c r="AW636" i="1" a="1"/>
  <c r="AW636" i="1" s="1"/>
  <c r="AX1434" i="1" a="1"/>
  <c r="AX1434" i="1" s="1"/>
  <c r="AZ752" i="1" a="1"/>
  <c r="AZ752" i="1" s="1"/>
  <c r="AW253" i="1" a="1"/>
  <c r="AW253" i="1" s="1"/>
  <c r="AX196" i="1" a="1"/>
  <c r="AX196" i="1" s="1"/>
  <c r="AX216" i="1" a="1"/>
  <c r="AX216" i="1" s="1"/>
  <c r="AX960" i="1" a="1"/>
  <c r="AX960" i="1" s="1"/>
  <c r="AY172" i="1" a="1"/>
  <c r="AY172" i="1" s="1"/>
  <c r="AW2354" i="1" a="1"/>
  <c r="AW2354" i="1" s="1"/>
  <c r="AW159" i="1" a="1"/>
  <c r="AW159" i="1" s="1"/>
  <c r="AY20" i="1" a="1"/>
  <c r="AY20" i="1" s="1"/>
  <c r="AX2885" i="1" a="1"/>
  <c r="AX2885" i="1" s="1"/>
  <c r="AY1267" i="1" a="1"/>
  <c r="AY1267" i="1" s="1"/>
  <c r="AY823" i="1" a="1"/>
  <c r="AY823" i="1" s="1"/>
  <c r="AX1825" i="1" a="1"/>
  <c r="AX1825" i="1" s="1"/>
  <c r="AX3009" i="1" a="1"/>
  <c r="AX3009" i="1" s="1"/>
  <c r="AX1368" i="1" a="1"/>
  <c r="AX1368" i="1" s="1"/>
  <c r="AZ615" i="1" a="1"/>
  <c r="AZ615" i="1" s="1"/>
  <c r="AZ2530" i="1" a="1"/>
  <c r="AZ2530" i="1" s="1"/>
  <c r="AY502" i="1" a="1"/>
  <c r="AY502" i="1" s="1"/>
  <c r="AX1002" i="1" a="1"/>
  <c r="AX1002" i="1" s="1"/>
  <c r="AY1112" i="1" a="1"/>
  <c r="AY1112" i="1" s="1"/>
  <c r="AY2260" i="1" a="1"/>
  <c r="AY2260" i="1" s="1"/>
  <c r="AY296" i="1" a="1"/>
  <c r="AY296" i="1" s="1"/>
  <c r="AX2810" i="1" a="1"/>
  <c r="AX2810" i="1" s="1"/>
  <c r="AW2807" i="1" a="1"/>
  <c r="AW2807" i="1" s="1"/>
  <c r="AX1991" i="1" a="1"/>
  <c r="AX1991" i="1" s="1"/>
  <c r="AW400" i="1" a="1"/>
  <c r="AW400" i="1" s="1"/>
  <c r="AZ1268" i="1" a="1"/>
  <c r="AZ1268" i="1" s="1"/>
  <c r="AZ2001" i="1" a="1"/>
  <c r="AZ2001" i="1" s="1"/>
  <c r="AW759" i="1" a="1"/>
  <c r="AW759" i="1" s="1"/>
  <c r="AW405" i="1" a="1"/>
  <c r="AW405" i="1" s="1"/>
  <c r="AY498" i="1" a="1"/>
  <c r="AY498" i="1" s="1"/>
  <c r="AY656" i="1" a="1"/>
  <c r="AY656" i="1" s="1"/>
  <c r="AX171" i="1" a="1"/>
  <c r="AX171" i="1" s="1"/>
  <c r="AZ1203" i="1" a="1"/>
  <c r="AZ1203" i="1" s="1"/>
  <c r="AZ1216" i="1" a="1"/>
  <c r="AZ1216" i="1" s="1"/>
  <c r="AZ78" i="1" a="1"/>
  <c r="AZ78" i="1" s="1"/>
  <c r="AX1089" i="1" a="1"/>
  <c r="AX1089" i="1" s="1"/>
  <c r="AY2858" i="1" a="1"/>
  <c r="AY2858" i="1" s="1"/>
  <c r="AZ49" i="1" a="1"/>
  <c r="AZ49" i="1" s="1"/>
  <c r="AY2499" i="1" a="1"/>
  <c r="AY2499" i="1" s="1"/>
  <c r="AX1380" i="1" a="1"/>
  <c r="AX1380" i="1" s="1"/>
  <c r="AY826" i="1" a="1"/>
  <c r="AY826" i="1" s="1"/>
  <c r="AX3037" i="1" a="1"/>
  <c r="AX3037" i="1" s="1"/>
  <c r="AW1931" i="1" a="1"/>
  <c r="AW1931" i="1" s="1"/>
  <c r="AX2647" i="1" a="1"/>
  <c r="AX2647" i="1" s="1"/>
  <c r="AY2510" i="1" a="1"/>
  <c r="AY2510" i="1" s="1"/>
  <c r="AW1098" i="1" a="1"/>
  <c r="AW1098" i="1" s="1"/>
  <c r="AZ1837" i="1" a="1"/>
  <c r="AZ1837" i="1" s="1"/>
  <c r="AZ758" i="1" a="1"/>
  <c r="AZ758" i="1" s="1"/>
  <c r="AZ1373" i="1" a="1"/>
  <c r="AZ1373" i="1" s="1"/>
  <c r="AY886" i="1" a="1"/>
  <c r="AY886" i="1" s="1"/>
  <c r="AX1096" i="1" a="1"/>
  <c r="AX1096" i="1" s="1"/>
  <c r="AX268" i="1" a="1"/>
  <c r="AX268" i="1" s="1"/>
  <c r="AX2452" i="1" a="1"/>
  <c r="AX2452" i="1" s="1"/>
  <c r="AZ411" i="1" a="1"/>
  <c r="AZ411" i="1" s="1"/>
  <c r="AY248" i="1" a="1"/>
  <c r="AY248" i="1" s="1"/>
  <c r="AZ675" i="1" a="1"/>
  <c r="AZ675" i="1" s="1"/>
  <c r="AZ2926" i="1" a="1"/>
  <c r="AZ2926" i="1" s="1"/>
  <c r="AY2647" i="1" a="1"/>
  <c r="AY2647" i="1" s="1"/>
  <c r="AX2141" i="1" a="1"/>
  <c r="AX2141" i="1" s="1"/>
  <c r="AY1822" i="1" a="1"/>
  <c r="AY1822" i="1" s="1"/>
  <c r="AZ484" i="1" a="1"/>
  <c r="AZ484" i="1" s="1"/>
  <c r="AY90" i="1" a="1"/>
  <c r="AY90" i="1" s="1"/>
  <c r="AZ1332" i="1" a="1"/>
  <c r="AZ1332" i="1" s="1"/>
  <c r="AW76" i="1" a="1"/>
  <c r="AW76" i="1" s="1"/>
  <c r="AY1313" i="1" a="1"/>
  <c r="AY1313" i="1" s="1"/>
  <c r="AY1026" i="1" a="1"/>
  <c r="AY1026" i="1" s="1"/>
  <c r="AZ891" i="1" a="1"/>
  <c r="AZ891" i="1" s="1"/>
  <c r="AZ2510" i="1" a="1"/>
  <c r="AZ2510" i="1" s="1"/>
  <c r="AX1218" i="1" a="1"/>
  <c r="AX1218" i="1" s="1"/>
  <c r="AW2184" i="1" a="1"/>
  <c r="AW2184" i="1" s="1"/>
  <c r="AX20" i="1" a="1"/>
  <c r="AX20" i="1" s="1"/>
  <c r="AZ1417" i="1" a="1"/>
  <c r="AZ1417" i="1" s="1"/>
  <c r="AY2743" i="1" a="1"/>
  <c r="AY2743" i="1" s="1"/>
  <c r="AY134" i="1" a="1"/>
  <c r="AY134" i="1" s="1"/>
  <c r="AW1356" i="1" a="1"/>
  <c r="AW1356" i="1" s="1"/>
  <c r="AZ1732" i="1" a="1"/>
  <c r="AZ1732" i="1" s="1"/>
  <c r="AZ2048" i="1" a="1"/>
  <c r="AZ2048" i="1" s="1"/>
  <c r="AX957" i="1" a="1"/>
  <c r="AX957" i="1" s="1"/>
  <c r="AX1698" i="1" a="1"/>
  <c r="AX1698" i="1" s="1"/>
  <c r="AW2618" i="1" a="1"/>
  <c r="AW2618" i="1" s="1"/>
  <c r="AZ198" i="1" a="1"/>
  <c r="AZ198" i="1" s="1"/>
  <c r="AZ2213" i="1" a="1"/>
  <c r="AZ2213" i="1" s="1"/>
  <c r="AW1578" i="1" a="1"/>
  <c r="AW1578" i="1" s="1"/>
  <c r="AW2778" i="1" a="1"/>
  <c r="AW2778" i="1" s="1"/>
  <c r="AW995" i="1" a="1"/>
  <c r="AW995" i="1" s="1"/>
  <c r="AX2004" i="1" a="1"/>
  <c r="AX2004" i="1" s="1"/>
  <c r="AZ1048" i="1" a="1"/>
  <c r="AZ1048" i="1" s="1"/>
  <c r="AY2812" i="1" a="1"/>
  <c r="AY2812" i="1" s="1"/>
  <c r="AY1234" i="1" a="1"/>
  <c r="AY1234" i="1" s="1"/>
  <c r="AZ2858" i="1" a="1"/>
  <c r="AZ2858" i="1" s="1"/>
  <c r="AZ2916" i="1" a="1"/>
  <c r="AZ2916" i="1" s="1"/>
  <c r="AW188" i="1" a="1"/>
  <c r="AW188" i="1" s="1"/>
  <c r="AY2683" i="1" a="1"/>
  <c r="AY2683" i="1" s="1"/>
  <c r="AX315" i="1" a="1"/>
  <c r="AX315" i="1" s="1"/>
  <c r="AZ1601" i="1" a="1"/>
  <c r="AZ1601" i="1" s="1"/>
  <c r="AY361" i="1" a="1"/>
  <c r="AY361" i="1" s="1"/>
  <c r="AZ1329" i="1" a="1"/>
  <c r="AZ1329" i="1" s="1"/>
  <c r="AW605" i="1" a="1"/>
  <c r="AW605" i="1" s="1"/>
  <c r="AX1072" i="1" a="1"/>
  <c r="AX1072" i="1" s="1"/>
  <c r="AW1003" i="1" a="1"/>
  <c r="AW1003" i="1" s="1"/>
  <c r="AY1294" i="1" a="1"/>
  <c r="AY1294" i="1" s="1"/>
  <c r="AZ909" i="1" a="1"/>
  <c r="AZ909" i="1" s="1"/>
  <c r="AY636" i="1" a="1"/>
  <c r="AY636" i="1" s="1"/>
  <c r="AY1071" i="1" a="1"/>
  <c r="AY1071" i="1" s="1"/>
  <c r="AW3038" i="1" a="1"/>
  <c r="AW3038" i="1" s="1"/>
  <c r="AY107" i="1" a="1"/>
  <c r="AY107" i="1" s="1"/>
  <c r="AW2996" i="1" a="1"/>
  <c r="AW2996" i="1" s="1"/>
  <c r="AX2827" i="1" a="1"/>
  <c r="AX2827" i="1" s="1"/>
  <c r="AW109" i="1" a="1"/>
  <c r="AW109" i="1" s="1"/>
  <c r="AX303" i="1" a="1"/>
  <c r="AX303" i="1" s="1"/>
  <c r="AZ271" i="1" a="1"/>
  <c r="AZ271" i="1" s="1"/>
  <c r="AX54" i="1" a="1"/>
  <c r="AX54" i="1" s="1"/>
  <c r="AX2929" i="1" a="1"/>
  <c r="AX2929" i="1" s="1"/>
  <c r="AZ710" i="1" a="1"/>
  <c r="AZ710" i="1" s="1"/>
  <c r="AW2499" i="1" a="1"/>
  <c r="AW2499" i="1" s="1"/>
  <c r="AX1212" i="1" a="1"/>
  <c r="AX1212" i="1" s="1"/>
  <c r="AW158" i="1" a="1"/>
  <c r="AW158" i="1" s="1"/>
  <c r="AZ409" i="1" a="1"/>
  <c r="AZ409" i="1" s="1"/>
  <c r="AW600" i="1" a="1"/>
  <c r="AW600" i="1" s="1"/>
  <c r="AY358" i="1" a="1"/>
  <c r="AY358" i="1" s="1"/>
  <c r="AX2497" i="1" a="1"/>
  <c r="AX2497" i="1" s="1"/>
  <c r="AZ384" i="1" a="1"/>
  <c r="AZ384" i="1" s="1"/>
  <c r="AW446" i="1" a="1"/>
  <c r="AW446" i="1" s="1"/>
  <c r="AW871" i="1" a="1"/>
  <c r="AW871" i="1" s="1"/>
  <c r="AW2325" i="1" a="1"/>
  <c r="AW2325" i="1" s="1"/>
  <c r="AY1630" i="1" a="1"/>
  <c r="AY1630" i="1" s="1"/>
  <c r="AW1089" i="1" a="1"/>
  <c r="AW1089" i="1" s="1"/>
  <c r="AZ257" i="1" a="1"/>
  <c r="AZ257" i="1" s="1"/>
  <c r="AW1213" i="1" a="1"/>
  <c r="AW1213" i="1" s="1"/>
  <c r="AX2487" i="1" a="1"/>
  <c r="AX2487" i="1" s="1"/>
  <c r="AZ2351" i="1" a="1"/>
  <c r="AZ2351" i="1" s="1"/>
  <c r="AX2655" i="1" a="1"/>
  <c r="AX2655" i="1" s="1"/>
  <c r="AW1317" i="1" a="1"/>
  <c r="AW1317" i="1" s="1"/>
  <c r="AX1835" i="1" a="1"/>
  <c r="AX1835" i="1" s="1"/>
  <c r="AZ1029" i="1" a="1"/>
  <c r="AZ1029" i="1" s="1"/>
  <c r="AY816" i="1" a="1"/>
  <c r="AY816" i="1" s="1"/>
  <c r="AW1345" i="1" a="1"/>
  <c r="AW1345" i="1" s="1"/>
  <c r="AY606" i="1" a="1"/>
  <c r="AY606" i="1" s="1"/>
  <c r="AW1344" i="1" a="1"/>
  <c r="AW1344" i="1" s="1"/>
  <c r="AX2607" i="1" a="1"/>
  <c r="AX2607" i="1" s="1"/>
  <c r="AY2445" i="1" a="1"/>
  <c r="AY2445" i="1" s="1"/>
  <c r="AZ93" i="1" a="1"/>
  <c r="AZ93" i="1" s="1"/>
  <c r="AY2695" i="1" a="1"/>
  <c r="AY2695" i="1" s="1"/>
  <c r="AX2761" i="1" a="1"/>
  <c r="AX2761" i="1" s="1"/>
  <c r="AW2645" i="1" a="1"/>
  <c r="AW2645" i="1" s="1"/>
  <c r="AY2828" i="1" a="1"/>
  <c r="AY2828" i="1" s="1"/>
  <c r="AW1202" i="1" a="1"/>
  <c r="AW1202" i="1" s="1"/>
  <c r="AW2743" i="1" a="1"/>
  <c r="AW2743" i="1" s="1"/>
  <c r="AX2934" i="1" a="1"/>
  <c r="AX2934" i="1" s="1"/>
  <c r="AW874" i="1" a="1"/>
  <c r="AW874" i="1" s="1"/>
  <c r="AW1214" i="1" a="1"/>
  <c r="AW1214" i="1" s="1"/>
  <c r="AZ951" i="1" a="1"/>
  <c r="AZ951" i="1" s="1"/>
  <c r="AZ720" i="1" a="1"/>
  <c r="AZ720" i="1" s="1"/>
  <c r="AY1820" i="1" a="1"/>
  <c r="AY1820" i="1" s="1"/>
  <c r="AX889" i="1" a="1"/>
  <c r="AX889" i="1" s="1"/>
  <c r="AZ923" i="1" a="1"/>
  <c r="AZ923" i="1" s="1"/>
  <c r="AX982" i="1" a="1"/>
  <c r="AX982" i="1" s="1"/>
  <c r="AW2519" i="1" a="1"/>
  <c r="AW2519" i="1" s="1"/>
  <c r="AZ2821" i="1" a="1"/>
  <c r="AZ2821" i="1" s="1"/>
  <c r="AZ2113" i="1" a="1"/>
  <c r="AZ2113" i="1" s="1"/>
  <c r="AW258" i="1" a="1"/>
  <c r="AW258" i="1" s="1"/>
  <c r="AW2056" i="1" a="1"/>
  <c r="AW2056" i="1" s="1"/>
  <c r="AY800" i="1" a="1"/>
  <c r="AY800" i="1" s="1"/>
  <c r="AY1690" i="1" a="1"/>
  <c r="AY1690" i="1" s="1"/>
  <c r="AW52" i="1" a="1"/>
  <c r="AW52" i="1" s="1"/>
  <c r="AX2002" i="1" a="1"/>
  <c r="AX2002" i="1" s="1"/>
  <c r="AZ619" i="1" a="1"/>
  <c r="AZ619" i="1" s="1"/>
  <c r="AY2744" i="1" a="1"/>
  <c r="AY2744" i="1" s="1"/>
  <c r="AY1525" i="1" a="1"/>
  <c r="AY1525" i="1" s="1"/>
  <c r="AW1417" i="1" a="1"/>
  <c r="AW1417" i="1" s="1"/>
  <c r="AZ2568" i="1" a="1"/>
  <c r="AZ2568" i="1" s="1"/>
  <c r="AX671" i="1" a="1"/>
  <c r="AX671" i="1" s="1"/>
  <c r="AZ1405" i="1" a="1"/>
  <c r="AZ1405" i="1" s="1"/>
  <c r="AZ410" i="1" a="1"/>
  <c r="AZ410" i="1" s="1"/>
  <c r="AX2314" i="1" a="1"/>
  <c r="AX2314" i="1" s="1"/>
  <c r="AX406" i="1" a="1"/>
  <c r="AX406" i="1" s="1"/>
  <c r="AZ2929" i="1" a="1"/>
  <c r="AZ2929" i="1" s="1"/>
  <c r="AY407" i="1" a="1"/>
  <c r="AY407" i="1" s="1"/>
  <c r="AW190" i="1" a="1"/>
  <c r="AW190" i="1" s="1"/>
  <c r="AX1693" i="1" a="1"/>
  <c r="AX1693" i="1" s="1"/>
  <c r="AZ2019" i="1" a="1"/>
  <c r="AZ2019" i="1" s="1"/>
  <c r="AY1166" i="1" a="1"/>
  <c r="AY1166" i="1" s="1"/>
  <c r="AY2759" i="1" a="1"/>
  <c r="AY2759" i="1" s="1"/>
  <c r="AX361" i="1" a="1"/>
  <c r="AX361" i="1" s="1"/>
  <c r="AZ222" i="1" a="1"/>
  <c r="AZ222" i="1" s="1"/>
  <c r="AW89" i="1" a="1"/>
  <c r="AW89" i="1" s="1"/>
  <c r="AZ2780" i="1" a="1"/>
  <c r="AZ2780" i="1" s="1"/>
  <c r="AY270" i="1" a="1"/>
  <c r="AY270" i="1" s="1"/>
  <c r="AY1310" i="1" a="1"/>
  <c r="AY1310" i="1" s="1"/>
  <c r="AX654" i="1" a="1"/>
  <c r="AX654" i="1" s="1"/>
  <c r="AY1115" i="1" a="1"/>
  <c r="AY1115" i="1" s="1"/>
  <c r="AZ2297" i="1" a="1"/>
  <c r="AZ2297" i="1" s="1"/>
  <c r="AY2479" i="1" a="1"/>
  <c r="AY2479" i="1" s="1"/>
  <c r="AX2734" i="1" a="1"/>
  <c r="AX2734" i="1" s="1"/>
  <c r="AZ1094" i="1" a="1"/>
  <c r="AZ1094" i="1" s="1"/>
  <c r="AY2893" i="1" a="1"/>
  <c r="AY2893" i="1" s="1"/>
  <c r="AX2941" i="1" a="1"/>
  <c r="AX2941" i="1" s="1"/>
  <c r="AY119" i="1" a="1"/>
  <c r="AY119" i="1" s="1"/>
  <c r="AW2314" i="1" a="1"/>
  <c r="AW2314" i="1" s="1"/>
  <c r="AX2891" i="1" a="1"/>
  <c r="AX2891" i="1" s="1"/>
  <c r="AW230" i="1" a="1"/>
  <c r="AW230" i="1" s="1"/>
  <c r="AY1331" i="1" a="1"/>
  <c r="AY1331" i="1" s="1"/>
  <c r="AX2923" i="1" a="1"/>
  <c r="AX2923" i="1" s="1"/>
  <c r="AW686" i="1" a="1"/>
  <c r="AW686" i="1" s="1"/>
  <c r="AY1305" i="1" a="1"/>
  <c r="AY1305" i="1" s="1"/>
  <c r="AW2018" i="1" a="1"/>
  <c r="AW2018" i="1" s="1"/>
  <c r="AX1444" i="1" a="1"/>
  <c r="AX1444" i="1" s="1"/>
  <c r="AW1011" i="1" a="1"/>
  <c r="AW1011" i="1" s="1"/>
  <c r="AX2184" i="1" a="1"/>
  <c r="AX2184" i="1" s="1"/>
  <c r="AY2644" i="1" a="1"/>
  <c r="AY2644" i="1" s="1"/>
  <c r="AX1799" i="1" a="1"/>
  <c r="AX1799" i="1" s="1"/>
  <c r="AX3049" i="1" a="1"/>
  <c r="AX3049" i="1" s="1"/>
  <c r="AY173" i="1" a="1"/>
  <c r="AY173" i="1" s="1"/>
  <c r="AZ399" i="1" a="1"/>
  <c r="AZ399" i="1" s="1"/>
  <c r="AW2518" i="1" a="1"/>
  <c r="AW2518" i="1" s="1"/>
  <c r="AZ2976" i="1" a="1"/>
  <c r="AZ2976" i="1" s="1"/>
  <c r="AZ804" i="1" a="1"/>
  <c r="AZ804" i="1" s="1"/>
  <c r="AZ187" i="1" a="1"/>
  <c r="AZ187" i="1" s="1"/>
  <c r="AW3000" i="1" a="1"/>
  <c r="AW3000" i="1" s="1"/>
  <c r="AW2501" i="1" a="1"/>
  <c r="AW2501" i="1" s="1"/>
  <c r="AW506" i="1" a="1"/>
  <c r="AW506" i="1" s="1"/>
  <c r="AZ1564" i="1" a="1"/>
  <c r="AZ1564" i="1" s="1"/>
  <c r="AX2907" i="1" a="1"/>
  <c r="AX2907" i="1" s="1"/>
  <c r="AX603" i="1" a="1"/>
  <c r="AX603" i="1" s="1"/>
  <c r="AY1113" i="1" a="1"/>
  <c r="AY1113" i="1" s="1"/>
  <c r="AW2859" i="1" a="1"/>
  <c r="AW2859" i="1" s="1"/>
  <c r="AZ2276" i="1" a="1"/>
  <c r="AZ2276" i="1" s="1"/>
  <c r="AX2051" i="1" a="1"/>
  <c r="AX2051" i="1" s="1"/>
  <c r="AW709" i="1" a="1"/>
  <c r="AW709" i="1" s="1"/>
  <c r="AX2025" i="1" a="1"/>
  <c r="AX2025" i="1" s="1"/>
  <c r="AZ1039" i="1" a="1"/>
  <c r="AZ1039" i="1" s="1"/>
  <c r="AX1523" i="1" a="1"/>
  <c r="AX1523" i="1" s="1"/>
  <c r="AY1796" i="1" a="1"/>
  <c r="AY1796" i="1" s="1"/>
  <c r="AY962" i="1" a="1"/>
  <c r="AY962" i="1" s="1"/>
  <c r="AX891" i="1" a="1"/>
  <c r="AX891" i="1" s="1"/>
  <c r="AW1502" i="1" a="1"/>
  <c r="AW1502" i="1" s="1"/>
  <c r="AX1931" i="1" a="1"/>
  <c r="AX1931" i="1" s="1"/>
  <c r="AY151" i="1" a="1"/>
  <c r="AY151" i="1" s="1"/>
  <c r="AY1020" i="1" a="1"/>
  <c r="AY1020" i="1" s="1"/>
  <c r="AX2480" i="1" a="1"/>
  <c r="AX2480" i="1" s="1"/>
  <c r="AW459" i="1" a="1"/>
  <c r="AW459" i="1" s="1"/>
  <c r="AX1024" i="1" a="1"/>
  <c r="AX1024" i="1" s="1"/>
  <c r="AZ2049" i="1" a="1"/>
  <c r="AZ2049" i="1" s="1"/>
  <c r="AW2353" i="1" a="1"/>
  <c r="AW2353" i="1" s="1"/>
  <c r="AZ796" i="1" a="1"/>
  <c r="AZ796" i="1" s="1"/>
  <c r="AX758" i="1" a="1"/>
  <c r="AX758" i="1" s="1"/>
  <c r="AW1748" i="1" a="1"/>
  <c r="AW1748" i="1" s="1"/>
  <c r="AX385" i="1" a="1"/>
  <c r="AX385" i="1" s="1"/>
  <c r="AY2649" i="1" a="1"/>
  <c r="AY2649" i="1" s="1"/>
  <c r="AZ173" i="1" a="1"/>
  <c r="AZ173" i="1" s="1"/>
  <c r="AY1808" i="1" a="1"/>
  <c r="AY1808" i="1" s="1"/>
  <c r="AZ1070" i="1" a="1"/>
  <c r="AZ1070" i="1" s="1"/>
  <c r="AY1449" i="1" a="1"/>
  <c r="AY1449" i="1" s="1"/>
  <c r="AZ3037" i="1" a="1"/>
  <c r="AZ3037" i="1" s="1"/>
  <c r="AX1965" i="1" a="1"/>
  <c r="AX1965" i="1" s="1"/>
  <c r="AW2500" i="1" a="1"/>
  <c r="AW2500" i="1" s="1"/>
  <c r="AW2834" i="1" a="1"/>
  <c r="AW2834" i="1" s="1"/>
  <c r="AY1959" i="1" a="1"/>
  <c r="AY1959" i="1" s="1"/>
  <c r="AY321" i="1" a="1"/>
  <c r="AY321" i="1" s="1"/>
  <c r="AZ386" i="1" a="1"/>
  <c r="AZ386" i="1" s="1"/>
  <c r="AW1305" i="1" a="1"/>
  <c r="AW1305" i="1" s="1"/>
  <c r="AX2900" i="1" a="1"/>
  <c r="AX2900" i="1" s="1"/>
  <c r="AY695" i="1" a="1"/>
  <c r="AY695" i="1" s="1"/>
  <c r="AW870" i="1" a="1"/>
  <c r="AW870" i="1" s="1"/>
  <c r="AW1446" i="1" a="1"/>
  <c r="AW1446" i="1" s="1"/>
  <c r="AX1682" i="1" a="1"/>
  <c r="AX1682" i="1" s="1"/>
  <c r="AZ2811" i="1" a="1"/>
  <c r="AZ2811" i="1" s="1"/>
  <c r="AZ487" i="1" a="1"/>
  <c r="AZ487" i="1" s="1"/>
  <c r="AX1729" i="1" a="1"/>
  <c r="AX1729" i="1" s="1"/>
  <c r="AX632" i="1" a="1"/>
  <c r="AX632" i="1" s="1"/>
  <c r="AZ2899" i="1" a="1"/>
  <c r="AZ2899" i="1" s="1"/>
  <c r="AY802" i="1" a="1"/>
  <c r="AY802" i="1" s="1"/>
  <c r="AX142" i="1" a="1"/>
  <c r="AX142" i="1" s="1"/>
  <c r="AY2025" i="1" a="1"/>
  <c r="AY2025" i="1" s="1"/>
  <c r="AX2738" i="1" a="1"/>
  <c r="AX2738" i="1" s="1"/>
  <c r="AZ865" i="1" a="1"/>
  <c r="AZ865" i="1" s="1"/>
  <c r="AZ2147" i="1" a="1"/>
  <c r="AZ2147" i="1" s="1"/>
  <c r="AY1149" i="1" a="1"/>
  <c r="AY1149" i="1" s="1"/>
  <c r="AX2860" i="1" a="1"/>
  <c r="AX2860" i="1" s="1"/>
  <c r="AZ61" i="1" a="1"/>
  <c r="AZ61" i="1" s="1"/>
  <c r="AY489" i="1" a="1"/>
  <c r="AY489" i="1" s="1"/>
  <c r="AW2676" i="1" a="1"/>
  <c r="AW2676" i="1" s="1"/>
  <c r="AX2374" i="1" a="1"/>
  <c r="AX2374" i="1" s="1"/>
  <c r="AZ2915" i="1" a="1"/>
  <c r="AZ2915" i="1" s="1"/>
  <c r="AZ1678" i="1" a="1"/>
  <c r="AZ1678" i="1" s="1"/>
  <c r="AW1750" i="1" a="1"/>
  <c r="AW1750" i="1" s="1"/>
  <c r="AW2061" i="1" a="1"/>
  <c r="AW2061" i="1" s="1"/>
  <c r="AZ2902" i="1" a="1"/>
  <c r="AZ2902" i="1" s="1"/>
  <c r="AX1704" i="1" a="1"/>
  <c r="AX1704" i="1" s="1"/>
  <c r="AX2185" i="1" a="1"/>
  <c r="AX2185" i="1" s="1"/>
  <c r="AX2717" i="1" a="1"/>
  <c r="AX2717" i="1" s="1"/>
  <c r="AY401" i="1" a="1"/>
  <c r="AY401" i="1" s="1"/>
  <c r="AX151" i="1" a="1"/>
  <c r="AX151" i="1" s="1"/>
  <c r="AY1696" i="1" a="1"/>
  <c r="AY1696" i="1" s="1"/>
  <c r="AX1600" i="1" a="1"/>
  <c r="AX1600" i="1" s="1"/>
  <c r="AW1006" i="1" a="1"/>
  <c r="AW1006" i="1" s="1"/>
  <c r="AW1318" i="1" a="1"/>
  <c r="AW1318" i="1" s="1"/>
  <c r="AY216" i="1" a="1"/>
  <c r="AY216" i="1" s="1"/>
  <c r="AZ62" i="1" a="1"/>
  <c r="AZ62" i="1" s="1"/>
  <c r="AY2017" i="1" a="1"/>
  <c r="AY2017" i="1" s="1"/>
  <c r="AX175" i="1" a="1"/>
  <c r="AX175" i="1" s="1"/>
  <c r="AY2483" i="1" a="1"/>
  <c r="AY2483" i="1" s="1"/>
  <c r="AX586" i="1" a="1"/>
  <c r="AX586" i="1" s="1"/>
  <c r="AZ140" i="1" a="1"/>
  <c r="AZ140" i="1" s="1"/>
  <c r="AZ980" i="1" a="1"/>
  <c r="AZ980" i="1" s="1"/>
  <c r="AX2271" i="1" a="1"/>
  <c r="AX2271" i="1" s="1"/>
  <c r="AW2261" i="1" a="1"/>
  <c r="AW2261" i="1" s="1"/>
  <c r="AY783" i="1" a="1"/>
  <c r="AY783" i="1" s="1"/>
  <c r="AY2019" i="1" a="1"/>
  <c r="AY2019" i="1" s="1"/>
  <c r="AY1496" i="1" a="1"/>
  <c r="AY1496" i="1" s="1"/>
  <c r="AZ2115" i="1" a="1"/>
  <c r="AZ2115" i="1" s="1"/>
  <c r="AY1700" i="1" a="1"/>
  <c r="AY1700" i="1" s="1"/>
  <c r="AX1922" i="1" a="1"/>
  <c r="AX1922" i="1" s="1"/>
  <c r="AX2870" i="1" a="1"/>
  <c r="AX2870" i="1" s="1"/>
  <c r="AY1232" i="1" a="1"/>
  <c r="AY1232" i="1" s="1"/>
  <c r="AW53" i="1" a="1"/>
  <c r="AW53" i="1" s="1"/>
  <c r="AW909" i="1" a="1"/>
  <c r="AW909" i="1" s="1"/>
  <c r="AZ2935" i="1" a="1"/>
  <c r="AZ2935" i="1" s="1"/>
  <c r="AX3065" i="1" a="1"/>
  <c r="AX3065" i="1" s="1"/>
  <c r="AX383" i="1" a="1"/>
  <c r="AX383" i="1" s="1"/>
  <c r="AX783" i="1" a="1"/>
  <c r="AX783" i="1" s="1"/>
  <c r="AZ1166" i="1" a="1"/>
  <c r="AZ1166" i="1" s="1"/>
  <c r="AY2676" i="1" a="1"/>
  <c r="AY2676" i="1" s="1"/>
  <c r="AY315" i="1" a="1"/>
  <c r="AY315" i="1" s="1"/>
  <c r="AZ119" i="1" a="1"/>
  <c r="AZ119" i="1" s="1"/>
  <c r="AZ1195" i="1" a="1"/>
  <c r="AZ1195" i="1" s="1"/>
  <c r="AY1703" i="1" a="1"/>
  <c r="AY1703" i="1" s="1"/>
  <c r="AW1565" i="1" a="1"/>
  <c r="AW1565" i="1" s="1"/>
  <c r="AY2908" i="1" a="1"/>
  <c r="AY2908" i="1" s="1"/>
  <c r="AW2487" i="1" a="1"/>
  <c r="AW2487" i="1" s="1"/>
  <c r="AX1006" i="1" a="1"/>
  <c r="AX1006" i="1" s="1"/>
  <c r="AX1345" i="1" a="1"/>
  <c r="AX1345" i="1" s="1"/>
  <c r="AY2111" i="1" a="1"/>
  <c r="AY2111" i="1" s="1"/>
  <c r="AZ407" i="1" a="1"/>
  <c r="AZ407" i="1" s="1"/>
  <c r="AY2924" i="1" a="1"/>
  <c r="AY2924" i="1" s="1"/>
  <c r="AY281" i="1" a="1"/>
  <c r="AY281" i="1" s="1"/>
  <c r="AZ2531" i="1" a="1"/>
  <c r="AZ2531" i="1" s="1"/>
  <c r="AY2937" i="1" a="1"/>
  <c r="AY2937" i="1" s="1"/>
  <c r="AZ2698" i="1" a="1"/>
  <c r="AZ2698" i="1" s="1"/>
  <c r="AY874" i="1" a="1"/>
  <c r="AY874" i="1" s="1"/>
  <c r="AZ638" i="1" a="1"/>
  <c r="AZ638" i="1" s="1"/>
  <c r="AZ1674" i="1" a="1"/>
  <c r="AZ1674" i="1" s="1"/>
  <c r="AY872" i="1" a="1"/>
  <c r="AY872" i="1" s="1"/>
  <c r="AX2826" i="1" a="1"/>
  <c r="AX2826" i="1" s="1"/>
  <c r="AY1168" i="1" a="1"/>
  <c r="AY1168" i="1" s="1"/>
  <c r="AW2505" i="1" a="1"/>
  <c r="AW2505" i="1" s="1"/>
  <c r="AX2778" i="1" a="1"/>
  <c r="AX2778" i="1" s="1"/>
  <c r="AW1455" i="1" a="1"/>
  <c r="AW1455" i="1" s="1"/>
  <c r="AY1079" i="1" a="1"/>
  <c r="AY1079" i="1" s="1"/>
  <c r="AX1266" i="1" a="1"/>
  <c r="AX1266" i="1" s="1"/>
  <c r="AW1922" i="1" a="1"/>
  <c r="AW1922" i="1" s="1"/>
  <c r="AW142" i="1" a="1"/>
  <c r="AW142" i="1" s="1"/>
  <c r="AZ2665" i="1" a="1"/>
  <c r="AZ2665" i="1" s="1"/>
  <c r="AZ1202" i="1" a="1"/>
  <c r="AZ1202" i="1" s="1"/>
  <c r="AZ92" i="1" a="1"/>
  <c r="AZ92" i="1" s="1"/>
  <c r="AY1318" i="1" a="1"/>
  <c r="AY1318" i="1" s="1"/>
  <c r="AZ1923" i="1" a="1"/>
  <c r="AZ1923" i="1" s="1"/>
  <c r="AZ457" i="1" a="1"/>
  <c r="AZ457" i="1" s="1"/>
  <c r="AY2682" i="1" a="1"/>
  <c r="AY2682" i="1" s="1"/>
  <c r="AX1904" i="1" a="1"/>
  <c r="AX1904" i="1" s="1"/>
  <c r="AY2717" i="1" a="1"/>
  <c r="AY2717" i="1" s="1"/>
  <c r="AY253" i="1" a="1"/>
  <c r="AY253" i="1" s="1"/>
  <c r="AY1421" i="1" a="1"/>
  <c r="AY1421" i="1" s="1"/>
  <c r="AX911" i="1" a="1"/>
  <c r="AX911" i="1" s="1"/>
  <c r="AY803" i="1" a="1"/>
  <c r="AY803" i="1" s="1"/>
  <c r="AY142" i="1" a="1"/>
  <c r="AY142" i="1" s="1"/>
  <c r="AZ3000" i="1" a="1"/>
  <c r="AZ3000" i="1" s="1"/>
  <c r="AZ867" i="1" a="1"/>
  <c r="AZ867" i="1" s="1"/>
  <c r="AW1967" i="1" a="1"/>
  <c r="AW1967" i="1" s="1"/>
  <c r="AY1688" i="1" a="1"/>
  <c r="AY1688" i="1" s="1"/>
  <c r="AY2827" i="1" a="1"/>
  <c r="AY2827" i="1" s="1"/>
  <c r="AZ147" i="1" a="1"/>
  <c r="AZ147" i="1" s="1"/>
  <c r="AX2689" i="1" a="1"/>
  <c r="AX2689" i="1" s="1"/>
  <c r="AZ2061" i="1" a="1"/>
  <c r="AZ2061" i="1" s="1"/>
  <c r="AW786" i="1" a="1"/>
  <c r="AW786" i="1" s="1"/>
  <c r="AY385" i="1" a="1"/>
  <c r="AY385" i="1" s="1"/>
  <c r="AZ1984" i="1" a="1"/>
  <c r="AZ1984" i="1" s="1"/>
  <c r="AZ400" i="1" a="1"/>
  <c r="AZ400" i="1" s="1"/>
  <c r="AW2146" i="1" a="1"/>
  <c r="AW2146" i="1" s="1"/>
  <c r="AX955" i="1" a="1"/>
  <c r="AX955" i="1" s="1"/>
  <c r="AX1269" i="1" a="1"/>
  <c r="AX1269" i="1" s="1"/>
  <c r="AY1165" i="1" a="1"/>
  <c r="AY1165" i="1" s="1"/>
  <c r="AX2998" i="1" a="1"/>
  <c r="AX2998" i="1" s="1"/>
  <c r="AW1374" i="1" a="1"/>
  <c r="AW1374" i="1" s="1"/>
  <c r="AZ1996" i="1" a="1"/>
  <c r="AZ1996" i="1" s="1"/>
  <c r="AX2144" i="1" a="1"/>
  <c r="AX2144" i="1" s="1"/>
  <c r="AX1448" i="1" a="1"/>
  <c r="AX1448" i="1" s="1"/>
  <c r="AX2258" i="1" a="1"/>
  <c r="AX2258" i="1" s="1"/>
  <c r="AZ2527" i="1" a="1"/>
  <c r="AZ2527" i="1" s="1"/>
  <c r="AZ278" i="1" a="1"/>
  <c r="AZ278" i="1" s="1"/>
  <c r="AX1433" i="1" a="1"/>
  <c r="AX1433" i="1" s="1"/>
  <c r="AZ170" i="1" a="1"/>
  <c r="AZ170" i="1" s="1"/>
  <c r="AY685" i="1" a="1"/>
  <c r="AY685" i="1" s="1"/>
  <c r="AX2696" i="1" a="1"/>
  <c r="AX2696" i="1" s="1"/>
  <c r="AX2688" i="1" a="1"/>
  <c r="AX2688" i="1" s="1"/>
  <c r="AX638" i="1" a="1"/>
  <c r="AX638" i="1" s="1"/>
  <c r="AZ2699" i="1" a="1"/>
  <c r="AZ2699" i="1" s="1"/>
  <c r="AW1524" i="1" a="1"/>
  <c r="AW1524" i="1" s="1"/>
  <c r="AX2515" i="1" a="1"/>
  <c r="AX2515" i="1" s="1"/>
  <c r="AY1443" i="1" a="1"/>
  <c r="AY1443" i="1" s="1"/>
  <c r="AW1470" i="1" a="1"/>
  <c r="AW1470" i="1" s="1"/>
  <c r="AW1346" i="1" a="1"/>
  <c r="AW1346" i="1" s="1"/>
  <c r="AX962" i="1" a="1"/>
  <c r="AX962" i="1" s="1"/>
  <c r="AX89" i="1" a="1"/>
  <c r="AX89" i="1" s="1"/>
  <c r="AZ2810" i="1" a="1"/>
  <c r="AZ2810" i="1" s="1"/>
  <c r="AY2451" i="1" a="1"/>
  <c r="AY2451" i="1" s="1"/>
  <c r="AW2633" i="1" a="1"/>
  <c r="AW2633" i="1" s="1"/>
  <c r="AX2897" i="1" a="1"/>
  <c r="AX2897" i="1" s="1"/>
  <c r="AZ672" i="1" a="1"/>
  <c r="AZ672" i="1" s="1"/>
  <c r="AZ1193" i="1" a="1"/>
  <c r="AZ1193" i="1" s="1"/>
  <c r="AX790" i="1" a="1"/>
  <c r="AX790" i="1" s="1"/>
  <c r="AW839" i="1" a="1"/>
  <c r="AW839" i="1" s="1"/>
  <c r="AY176" i="1" a="1"/>
  <c r="AY176" i="1" s="1"/>
  <c r="AY192" i="1" a="1"/>
  <c r="AY192" i="1" s="1"/>
  <c r="AX2054" i="1" a="1"/>
  <c r="AX2054" i="1" s="1"/>
  <c r="AW1265" i="1" a="1"/>
  <c r="AW1265" i="1" s="1"/>
  <c r="AZ2375" i="1" a="1"/>
  <c r="AZ2375" i="1" s="1"/>
  <c r="AY251" i="1" a="1"/>
  <c r="AY251" i="1" s="1"/>
  <c r="AY1220" i="1" a="1"/>
  <c r="AY1220" i="1" s="1"/>
  <c r="AW3064" i="1" a="1"/>
  <c r="AW3064" i="1" s="1"/>
  <c r="AZ1827" i="1" a="1"/>
  <c r="AZ1827" i="1" s="1"/>
  <c r="AX360" i="1" a="1"/>
  <c r="AX360" i="1" s="1"/>
  <c r="AZ2996" i="1" a="1"/>
  <c r="AZ2996" i="1" s="1"/>
  <c r="AY750" i="1" a="1"/>
  <c r="AY750" i="1" s="1"/>
  <c r="AX750" i="1" a="1"/>
  <c r="AX750" i="1" s="1"/>
  <c r="AW1600" i="1" a="1"/>
  <c r="AW1600" i="1" s="1"/>
  <c r="AX2823" i="1" a="1"/>
  <c r="AX2823" i="1" s="1"/>
  <c r="AY873" i="1" a="1"/>
  <c r="AY873" i="1" s="1"/>
  <c r="AX676" i="1" a="1"/>
  <c r="AX676" i="1" s="1"/>
  <c r="AZ874" i="1" a="1"/>
  <c r="AZ874" i="1" s="1"/>
  <c r="AY191" i="1" a="1"/>
  <c r="AY191" i="1" s="1"/>
  <c r="AW617" i="1" a="1"/>
  <c r="AW617" i="1" s="1"/>
  <c r="AX657" i="1" a="1"/>
  <c r="AX657" i="1" s="1"/>
  <c r="AW1099" i="1" a="1"/>
  <c r="AW1099" i="1" s="1"/>
  <c r="AX798" i="1" a="1"/>
  <c r="AX798" i="1" s="1"/>
  <c r="AX2339" i="1" a="1"/>
  <c r="AX2339" i="1" s="1"/>
  <c r="AZ1812" i="1" a="1"/>
  <c r="AZ1812" i="1" s="1"/>
  <c r="AX271" i="1" a="1"/>
  <c r="AX271" i="1" s="1"/>
  <c r="AX1381" i="1" a="1"/>
  <c r="AX1381" i="1" s="1"/>
  <c r="AY2396" i="1" a="1"/>
  <c r="AY2396" i="1" s="1"/>
  <c r="AZ1327" i="1" a="1"/>
  <c r="AZ1327" i="1" s="1"/>
  <c r="AX1049" i="1" a="1"/>
  <c r="AX1049" i="1" s="1"/>
  <c r="AZ1632" i="1" a="1"/>
  <c r="AZ1632" i="1" s="1"/>
  <c r="AZ216" i="1" a="1"/>
  <c r="AZ216" i="1" s="1"/>
  <c r="AY2048" i="1" a="1"/>
  <c r="AY2048" i="1" s="1"/>
  <c r="AX149" i="1" a="1"/>
  <c r="AX149" i="1" s="1"/>
  <c r="AZ238" i="1" a="1"/>
  <c r="AZ238" i="1" s="1"/>
  <c r="AZ357" i="1" a="1"/>
  <c r="AZ357" i="1" s="1"/>
  <c r="AW1159" i="1" a="1"/>
  <c r="AW1159" i="1" s="1"/>
  <c r="AX1112" i="1" a="1"/>
  <c r="AX1112" i="1" s="1"/>
  <c r="AW2917" i="1" a="1"/>
  <c r="AW2917" i="1" s="1"/>
  <c r="AW615" i="1" a="1"/>
  <c r="AW615" i="1" s="1"/>
  <c r="AX1496" i="1" a="1"/>
  <c r="AX1496" i="1" s="1"/>
  <c r="AZ2040" i="1" a="1"/>
  <c r="AZ2040" i="1" s="1"/>
  <c r="AW454" i="1" a="1"/>
  <c r="AW454" i="1" s="1"/>
  <c r="AX2809" i="1" a="1"/>
  <c r="AX2809" i="1" s="1"/>
  <c r="AZ1993" i="1" a="1"/>
  <c r="AZ1993" i="1" s="1"/>
  <c r="AX2296" i="1" a="1"/>
  <c r="AX2296" i="1" s="1"/>
  <c r="AZ1534" i="1" a="1"/>
  <c r="AZ1534" i="1" s="1"/>
  <c r="AX2355" i="1" a="1"/>
  <c r="AX2355" i="1" s="1"/>
  <c r="AW1703" i="1" a="1"/>
  <c r="AW1703" i="1" s="1"/>
  <c r="AZ2144" i="1" a="1"/>
  <c r="AZ2144" i="1" s="1"/>
  <c r="AW1996" i="1" a="1"/>
  <c r="AW1996" i="1" s="1"/>
  <c r="AZ1906" i="1" a="1"/>
  <c r="AZ1906" i="1" s="1"/>
  <c r="AW2893" i="1" a="1"/>
  <c r="AW2893" i="1" s="1"/>
  <c r="AY1381" i="1" a="1"/>
  <c r="AY1381" i="1" s="1"/>
  <c r="AX2764" i="1" a="1"/>
  <c r="AX2764" i="1" s="1"/>
  <c r="AW800" i="1" a="1"/>
  <c r="AW800" i="1" s="1"/>
  <c r="AX1295" i="1" a="1"/>
  <c r="AX1295" i="1" s="1"/>
  <c r="AZ2257" i="1" a="1"/>
  <c r="AZ2257" i="1" s="1"/>
  <c r="AZ2146" i="1" a="1"/>
  <c r="AZ2146" i="1" s="1"/>
  <c r="AZ2447" i="1" a="1"/>
  <c r="AZ2447" i="1" s="1"/>
  <c r="AX827" i="1" a="1"/>
  <c r="AX827" i="1" s="1"/>
  <c r="AY792" i="1" a="1"/>
  <c r="AY792" i="1" s="1"/>
  <c r="AZ408" i="1" a="1"/>
  <c r="AZ408" i="1" s="1"/>
  <c r="AY1699" i="1" a="1"/>
  <c r="AY1699" i="1" s="1"/>
  <c r="AX2682" i="1" a="1"/>
  <c r="AX2682" i="1" s="1"/>
  <c r="AX1079" i="1" a="1"/>
  <c r="AX1079" i="1" s="1"/>
  <c r="AX1711" i="1" a="1"/>
  <c r="AX1711" i="1" s="1"/>
  <c r="AY2857" i="1" a="1"/>
  <c r="AY2857" i="1" s="1"/>
  <c r="AZ2138" i="1" a="1"/>
  <c r="AZ2138" i="1" s="1"/>
  <c r="AZ1537" i="1" a="1"/>
  <c r="AZ1537" i="1" s="1"/>
  <c r="AX2911" i="1" a="1"/>
  <c r="AX2911" i="1" s="1"/>
  <c r="AZ2285" i="1" a="1"/>
  <c r="AZ2285" i="1" s="1"/>
  <c r="AX2873" i="1" a="1"/>
  <c r="AX2873" i="1" s="1"/>
  <c r="AY2861" i="1" a="1"/>
  <c r="AY2861" i="1" s="1"/>
  <c r="AW1332" i="1" a="1"/>
  <c r="AW1332" i="1" s="1"/>
  <c r="AZ1778" i="1" a="1"/>
  <c r="AZ1778" i="1" s="1"/>
  <c r="AZ532" i="1" a="1"/>
  <c r="AZ532" i="1" s="1"/>
  <c r="AW1354" i="1" a="1"/>
  <c r="AW1354" i="1" s="1"/>
  <c r="AZ864" i="1" a="1"/>
  <c r="AZ864" i="1" s="1"/>
  <c r="AX2482" i="1" a="1"/>
  <c r="AX2482" i="1" s="1"/>
  <c r="AX443" i="1" a="1"/>
  <c r="AX443" i="1" s="1"/>
  <c r="AY2322" i="1" a="1"/>
  <c r="AY2322" i="1" s="1"/>
  <c r="AW1029" i="1" a="1"/>
  <c r="AW1029" i="1" s="1"/>
  <c r="AX3051" i="1" a="1"/>
  <c r="AX3051" i="1" s="1"/>
  <c r="AZ2827" i="1" a="1"/>
  <c r="AZ2827" i="1" s="1"/>
  <c r="AW2901" i="1" a="1"/>
  <c r="AW2901" i="1" s="1"/>
  <c r="AW1434" i="1" a="1"/>
  <c r="AW1434" i="1" s="1"/>
  <c r="AZ2340" i="1" a="1"/>
  <c r="AZ2340" i="1" s="1"/>
  <c r="AY449" i="1" a="1"/>
  <c r="AY449" i="1" s="1"/>
  <c r="AY1022" i="1" a="1"/>
  <c r="AY1022" i="1" s="1"/>
  <c r="AW1056" i="1" a="1"/>
  <c r="AW1056" i="1" s="1"/>
  <c r="AX2399" i="1" a="1"/>
  <c r="AX2399" i="1" s="1"/>
  <c r="AX459" i="1" a="1"/>
  <c r="AX459" i="1" s="1"/>
  <c r="AW1534" i="1" a="1"/>
  <c r="AW1534" i="1" s="1"/>
  <c r="AX2050" i="1" a="1"/>
  <c r="AX2050" i="1" s="1"/>
  <c r="AX187" i="1" a="1"/>
  <c r="AX187" i="1" s="1"/>
  <c r="AW873" i="1" a="1"/>
  <c r="AW873" i="1" s="1"/>
  <c r="AX159" i="1" a="1"/>
  <c r="AX159" i="1" s="1"/>
  <c r="AY2751" i="1" a="1"/>
  <c r="AY2751" i="1" s="1"/>
  <c r="AX3035" i="1" a="1"/>
  <c r="AX3035" i="1" s="1"/>
  <c r="AY674" i="1" a="1"/>
  <c r="AY674" i="1" s="1"/>
  <c r="AY804" i="1" a="1"/>
  <c r="AY804" i="1" s="1"/>
  <c r="AZ2577" i="1" a="1"/>
  <c r="AZ2577" i="1" s="1"/>
  <c r="AW1312" i="1" a="1"/>
  <c r="AW1312" i="1" s="1"/>
  <c r="AX585" i="1" a="1"/>
  <c r="AX585" i="1" s="1"/>
  <c r="AW3053" i="1" a="1"/>
  <c r="AW3053" i="1" s="1"/>
  <c r="AZ153" i="1" a="1"/>
  <c r="AZ153" i="1" s="1"/>
  <c r="AW1112" i="1" a="1"/>
  <c r="AW1112" i="1" s="1"/>
  <c r="AX2479" i="1" a="1"/>
  <c r="AX2479" i="1" s="1"/>
  <c r="AY2667" i="1" a="1"/>
  <c r="AY2667" i="1" s="1"/>
  <c r="AY708" i="1" a="1"/>
  <c r="AY708" i="1" s="1"/>
  <c r="AX2577" i="1" a="1"/>
  <c r="AX2577" i="1" s="1"/>
  <c r="AY147" i="1" a="1"/>
  <c r="AY147" i="1" s="1"/>
  <c r="AY226" i="1" a="1"/>
  <c r="AY226" i="1" s="1"/>
  <c r="AY675" i="1" a="1"/>
  <c r="AY675" i="1" s="1"/>
  <c r="AW1018" i="1" a="1"/>
  <c r="AW1018" i="1" s="1"/>
  <c r="AW2371" i="1" a="1"/>
  <c r="AW2371" i="1" s="1"/>
  <c r="AZ1579" i="1" a="1"/>
  <c r="AZ1579" i="1" s="1"/>
  <c r="AY153" i="1" a="1"/>
  <c r="AY153" i="1" s="1"/>
  <c r="AW361" i="1" a="1"/>
  <c r="AW361" i="1" s="1"/>
  <c r="AZ2282" i="1" a="1"/>
  <c r="AZ2282" i="1" s="1"/>
  <c r="AZ1006" i="1" a="1"/>
  <c r="AZ1006" i="1" s="1"/>
  <c r="AX2924" i="1" a="1"/>
  <c r="AX2924" i="1" s="1"/>
  <c r="AZ636" i="1" a="1"/>
  <c r="AZ636" i="1" s="1"/>
  <c r="AY249" i="1" a="1"/>
  <c r="AY249" i="1" s="1"/>
  <c r="AX2018" i="1" a="1"/>
  <c r="AX2018" i="1" s="1"/>
  <c r="AX1903" i="1" a="1"/>
  <c r="AX1903" i="1" s="1"/>
  <c r="AZ1982" i="1" a="1"/>
  <c r="AZ1982" i="1" s="1"/>
  <c r="AX1357" i="1" a="1"/>
  <c r="AX1357" i="1" s="1"/>
  <c r="AX152" i="1" a="1"/>
  <c r="AX152" i="1" s="1"/>
  <c r="AW2137" i="1" a="1"/>
  <c r="AW2137" i="1" s="1"/>
  <c r="AX2056" i="1" a="1"/>
  <c r="AX2056" i="1" s="1"/>
  <c r="AX23" i="1" a="1"/>
  <c r="AX23" i="1" s="1"/>
  <c r="AY1269" i="1" a="1"/>
  <c r="AY1269" i="1" s="1"/>
  <c r="AY60" i="1" a="1"/>
  <c r="AY60" i="1" s="1"/>
  <c r="AX1160" i="1" a="1"/>
  <c r="AX1160" i="1" s="1"/>
  <c r="AX2903" i="1" a="1"/>
  <c r="AX2903" i="1" s="1"/>
  <c r="AY9" i="1" a="1"/>
  <c r="AY9" i="1" s="1"/>
  <c r="AZ246" i="1" a="1"/>
  <c r="AZ246" i="1" s="1"/>
  <c r="AW791" i="1" a="1"/>
  <c r="AW791" i="1" s="1"/>
  <c r="AX2749" i="1" a="1"/>
  <c r="AX2749" i="1" s="1"/>
  <c r="AW2532" i="1" a="1"/>
  <c r="AW2532" i="1" s="1"/>
  <c r="AZ686" i="1" a="1"/>
  <c r="AZ686" i="1" s="1"/>
  <c r="AX1443" i="1" a="1"/>
  <c r="AX1443" i="1" s="1"/>
  <c r="AX484" i="1" a="1"/>
  <c r="AX484" i="1" s="1"/>
  <c r="AX3052" i="1" a="1"/>
  <c r="AX3052" i="1" s="1"/>
  <c r="AZ3059" i="1" a="1"/>
  <c r="AZ3059" i="1" s="1"/>
  <c r="AZ1597" i="1" a="1"/>
  <c r="AZ1597" i="1" s="1"/>
  <c r="AX1475" i="1" a="1"/>
  <c r="AX1475" i="1" s="1"/>
  <c r="AX533" i="1" a="1"/>
  <c r="AX533" i="1" s="1"/>
  <c r="AY1419" i="1" a="1"/>
  <c r="AY1419" i="1" s="1"/>
  <c r="AY2655" i="1" a="1"/>
  <c r="AY2655" i="1" s="1"/>
  <c r="AW3035" i="1" a="1"/>
  <c r="AW3035" i="1" s="1"/>
  <c r="AX817" i="1" a="1"/>
  <c r="AX817" i="1" s="1"/>
  <c r="AX1379" i="1" a="1"/>
  <c r="AX1379" i="1" s="1"/>
  <c r="AW910" i="1" a="1"/>
  <c r="AW910" i="1" s="1"/>
  <c r="AW751" i="1" a="1"/>
  <c r="AW751" i="1" s="1"/>
  <c r="AY2617" i="1" a="1"/>
  <c r="AY2617" i="1" s="1"/>
  <c r="AY220" i="1" a="1"/>
  <c r="AY220" i="1" s="1"/>
  <c r="AX1421" i="1" a="1"/>
  <c r="AX1421" i="1" s="1"/>
  <c r="AZ2499" i="1" a="1"/>
  <c r="AZ2499" i="1" s="1"/>
  <c r="AY228" i="1" a="1"/>
  <c r="AY228" i="1" s="1"/>
  <c r="AY1007" i="1" a="1"/>
  <c r="AY1007" i="1" s="1"/>
  <c r="AW2448" i="1" a="1"/>
  <c r="AW2448" i="1" s="1"/>
  <c r="AX219" i="1" a="1"/>
  <c r="AX219" i="1" s="1"/>
  <c r="AZ258" i="1" a="1"/>
  <c r="AZ258" i="1" s="1"/>
  <c r="AW1794" i="1" a="1"/>
  <c r="AW1794" i="1" s="1"/>
  <c r="AW2744" i="1" a="1"/>
  <c r="AW2744" i="1" s="1"/>
  <c r="AW634" i="1" a="1"/>
  <c r="AW634" i="1" s="1"/>
  <c r="AX2859" i="1" a="1"/>
  <c r="AX2859" i="1" s="1"/>
  <c r="AX838" i="1" a="1"/>
  <c r="AX838" i="1" s="1"/>
  <c r="AY787" i="1" a="1"/>
  <c r="AY787" i="1" s="1"/>
  <c r="AX1264" i="1" a="1"/>
  <c r="AX1264" i="1" s="1"/>
  <c r="AY684" i="1" a="1"/>
  <c r="AY684" i="1" s="1"/>
  <c r="AW1942" i="1" a="1"/>
  <c r="AW1942" i="1" s="1"/>
  <c r="AZ1030" i="1" a="1"/>
  <c r="AZ1030" i="1" s="1"/>
  <c r="AZ249" i="1" a="1"/>
  <c r="AZ249" i="1" s="1"/>
  <c r="AZ1921" i="1" a="1"/>
  <c r="AZ1921" i="1" s="1"/>
  <c r="AY868" i="1" a="1"/>
  <c r="AY868" i="1" s="1"/>
  <c r="AX2485" i="1" a="1"/>
  <c r="AX2485" i="1" s="1"/>
  <c r="AX605" i="1" a="1"/>
  <c r="AX605" i="1" s="1"/>
  <c r="AX635" i="1" a="1"/>
  <c r="AX635" i="1" s="1"/>
  <c r="AW466" i="1" a="1"/>
  <c r="AW466" i="1" s="1"/>
  <c r="AX1003" i="1" a="1"/>
  <c r="AX1003" i="1" s="1"/>
  <c r="AY466" i="1" a="1"/>
  <c r="AY466" i="1" s="1"/>
  <c r="AY1938" i="1" a="1"/>
  <c r="AY1938" i="1" s="1"/>
  <c r="AZ2509" i="1" a="1"/>
  <c r="AZ2509" i="1" s="1"/>
  <c r="AX1084" i="1" a="1"/>
  <c r="AX1084" i="1" s="1"/>
  <c r="AZ952" i="1" a="1"/>
  <c r="AZ952" i="1" s="1"/>
  <c r="AY1156" i="1" a="1"/>
  <c r="AY1156" i="1" s="1"/>
  <c r="AX2779" i="1" a="1"/>
  <c r="AX2779" i="1" s="1"/>
  <c r="AW3008" i="1" a="1"/>
  <c r="AW3008" i="1" s="1"/>
  <c r="AX2667" i="1" a="1"/>
  <c r="AX2667" i="1" s="1"/>
  <c r="AY1039" i="1" a="1"/>
  <c r="AY1039" i="1" s="1"/>
  <c r="AZ2835" i="1" a="1"/>
  <c r="AZ2835" i="1" s="1"/>
  <c r="AZ1702" i="1" a="1"/>
  <c r="AZ1702" i="1" s="1"/>
  <c r="AW3058" i="1" a="1"/>
  <c r="AW3058" i="1" s="1"/>
  <c r="AY1448" i="1" a="1"/>
  <c r="AY1448" i="1" s="1"/>
  <c r="AW1711" i="1" a="1"/>
  <c r="AW1711" i="1" s="1"/>
  <c r="AX1085" i="1" a="1"/>
  <c r="AX1085" i="1" s="1"/>
  <c r="AW1370" i="1" a="1"/>
  <c r="AW1370" i="1" s="1"/>
  <c r="AY1729" i="1" a="1"/>
  <c r="AY1729" i="1" s="1"/>
  <c r="AX1152" i="1" a="1"/>
  <c r="AX1152" i="1" s="1"/>
  <c r="AY265" i="1" a="1"/>
  <c r="AY265" i="1" s="1"/>
  <c r="AX3021" i="1" a="1"/>
  <c r="AX3021" i="1" s="1"/>
  <c r="AX78" i="1" a="1"/>
  <c r="AX78" i="1" s="1"/>
  <c r="AX805" i="1" a="1"/>
  <c r="AX805" i="1" s="1"/>
  <c r="AW1995" i="1" a="1"/>
  <c r="AW1995" i="1" s="1"/>
  <c r="AW2828" i="1" a="1"/>
  <c r="AW2828" i="1" s="1"/>
  <c r="AY2501" i="1" a="1"/>
  <c r="AY2501" i="1" s="1"/>
  <c r="AX2812" i="1" a="1"/>
  <c r="AX2812" i="1" s="1"/>
  <c r="AW3019" i="1" a="1"/>
  <c r="AW3019" i="1" s="1"/>
  <c r="AY1418" i="1" a="1"/>
  <c r="AY1418" i="1" s="1"/>
  <c r="AY1330" i="1" a="1"/>
  <c r="AY1330" i="1" s="1"/>
  <c r="AY77" i="1" a="1"/>
  <c r="AY77" i="1" s="1"/>
  <c r="AY657" i="1" a="1"/>
  <c r="AY657" i="1" s="1"/>
  <c r="AX1734" i="1" a="1"/>
  <c r="AX1734" i="1" s="1"/>
  <c r="AX2001" i="1" a="1"/>
  <c r="AX2001" i="1" s="1"/>
  <c r="AY95" i="1" a="1"/>
  <c r="AY95" i="1" s="1"/>
  <c r="AX796" i="1" a="1"/>
  <c r="AX796" i="1" s="1"/>
  <c r="AY399" i="1" a="1"/>
  <c r="AY399" i="1" s="1"/>
  <c r="AX1094" i="1" a="1"/>
  <c r="AX1094" i="1" s="1"/>
  <c r="AZ2890" i="1" a="1"/>
  <c r="AZ2890" i="1" s="1"/>
  <c r="AZ18" i="1" a="1"/>
  <c r="AZ18" i="1" s="1"/>
  <c r="AX990" i="1" a="1"/>
  <c r="AX990" i="1" s="1"/>
  <c r="AW2050" i="1" a="1"/>
  <c r="AW2050" i="1" s="1"/>
  <c r="AW33" i="1" a="1"/>
  <c r="AW33" i="1" s="1"/>
  <c r="AW1314" i="1" a="1"/>
  <c r="AW1314" i="1" s="1"/>
  <c r="AZ1502" i="1" a="1"/>
  <c r="AZ1502" i="1" s="1"/>
  <c r="AY2821" i="1" a="1"/>
  <c r="AY2821" i="1" s="1"/>
  <c r="AY582" i="1" a="1"/>
  <c r="AY582" i="1" s="1"/>
  <c r="AW836" i="1" a="1"/>
  <c r="AW836" i="1" s="1"/>
  <c r="AX1041" i="1" a="1"/>
  <c r="AX1041" i="1" s="1"/>
  <c r="AX2824" i="1" a="1"/>
  <c r="AX2824" i="1" s="1"/>
  <c r="AX599" i="1" a="1"/>
  <c r="AX599" i="1" s="1"/>
  <c r="AW319" i="1" a="1"/>
  <c r="AW319" i="1" s="1"/>
  <c r="AW176" i="1" a="1"/>
  <c r="AW176" i="1" s="1"/>
  <c r="AW150" i="1" a="1"/>
  <c r="AW150" i="1" s="1"/>
  <c r="AY34" i="1" a="1"/>
  <c r="AY34" i="1" s="1"/>
  <c r="AY2718" i="1" a="1"/>
  <c r="AY2718" i="1" s="1"/>
  <c r="AZ1690" i="1" a="1"/>
  <c r="AZ1690" i="1" s="1"/>
  <c r="AX633" i="1" a="1"/>
  <c r="AX633" i="1" s="1"/>
  <c r="AZ2912" i="1" a="1"/>
  <c r="AZ2912" i="1" s="1"/>
  <c r="AW228" i="1" a="1"/>
  <c r="AW228" i="1" s="1"/>
  <c r="AX791" i="1" a="1"/>
  <c r="AX791" i="1" s="1"/>
  <c r="AZ2114" i="1" a="1"/>
  <c r="AZ2114" i="1" s="1"/>
  <c r="AX619" i="1" a="1"/>
  <c r="AX619" i="1" s="1"/>
  <c r="AY3051" i="1" a="1"/>
  <c r="AY3051" i="1" s="1"/>
  <c r="AY1535" i="1" a="1"/>
  <c r="AY1535" i="1" s="1"/>
  <c r="AW1924" i="1" a="1"/>
  <c r="AW1924" i="1" s="1"/>
  <c r="AZ250" i="1" a="1"/>
  <c r="AZ250" i="1" s="1"/>
  <c r="AY1153" i="1" a="1"/>
  <c r="AY1153" i="1" s="1"/>
  <c r="AY1203" i="1" a="1"/>
  <c r="AY1203" i="1" s="1"/>
  <c r="AY1445" i="1" a="1"/>
  <c r="AY1445" i="1" s="1"/>
  <c r="AY1457" i="1" a="1"/>
  <c r="AY1457" i="1" s="1"/>
  <c r="AW2580" i="1" a="1"/>
  <c r="AW2580" i="1" s="1"/>
  <c r="AX254" i="1" a="1"/>
  <c r="AX254" i="1" s="1"/>
  <c r="AZ2047" i="1" a="1"/>
  <c r="AZ2047" i="1" s="1"/>
  <c r="AY92" i="1" a="1"/>
  <c r="AY92" i="1" s="1"/>
  <c r="AW1809" i="1" a="1"/>
  <c r="AW1809" i="1" s="1"/>
  <c r="AW1714" i="1" a="1"/>
  <c r="AW1714" i="1" s="1"/>
  <c r="AY2716" i="1" a="1"/>
  <c r="AY2716" i="1" s="1"/>
  <c r="AZ188" i="1" a="1"/>
  <c r="AZ188" i="1" s="1"/>
  <c r="AW172" i="1" a="1"/>
  <c r="AW172" i="1" s="1"/>
  <c r="AW1983" i="1" a="1"/>
  <c r="AW1983" i="1" s="1"/>
  <c r="AX1690" i="1" a="1"/>
  <c r="AX1690" i="1" s="1"/>
  <c r="AY2560" i="1" a="1"/>
  <c r="AY2560" i="1" s="1"/>
  <c r="AW1503" i="1" a="1"/>
  <c r="AW1503" i="1" s="1"/>
  <c r="AY1940" i="1" a="1"/>
  <c r="AY1940" i="1" s="1"/>
  <c r="AZ545" i="1" a="1"/>
  <c r="AZ545" i="1" s="1"/>
  <c r="AZ798" i="1" a="1"/>
  <c r="AZ798" i="1" s="1"/>
  <c r="AY3082" i="1" a="1"/>
  <c r="AY3082" i="1" s="1"/>
  <c r="AX1581" i="1" a="1"/>
  <c r="AX1581" i="1" s="1"/>
  <c r="AW806" i="1" a="1"/>
  <c r="AW806" i="1" s="1"/>
  <c r="AZ1284" i="1" a="1"/>
  <c r="AZ1284" i="1" s="1"/>
  <c r="AX1536" i="1" a="1"/>
  <c r="AX1536" i="1" s="1"/>
  <c r="AX1020" i="1" a="1"/>
  <c r="AX1020" i="1" s="1"/>
  <c r="AW825" i="1" a="1"/>
  <c r="AW825" i="1" s="1"/>
  <c r="AW1191" i="1" a="1"/>
  <c r="AW1191" i="1" s="1"/>
  <c r="AZ1447" i="1" a="1"/>
  <c r="AZ1447" i="1" s="1"/>
  <c r="AW281" i="1" a="1"/>
  <c r="AW281" i="1" s="1"/>
  <c r="AW1968" i="1" a="1"/>
  <c r="AW1968" i="1" s="1"/>
  <c r="AX1675" i="1" a="1"/>
  <c r="AX1675" i="1" s="1"/>
  <c r="AW541" i="1" a="1"/>
  <c r="AW541" i="1" s="1"/>
  <c r="AY2579" i="1" a="1"/>
  <c r="AY2579" i="1" s="1"/>
  <c r="AZ2398" i="1" a="1"/>
  <c r="AZ2398" i="1" s="1"/>
  <c r="AW1094" i="1" a="1"/>
  <c r="AW1094" i="1" s="1"/>
  <c r="AZ404" i="1" a="1"/>
  <c r="AZ404" i="1" s="1"/>
  <c r="AX2783" i="1" a="1"/>
  <c r="AX2783" i="1" s="1"/>
  <c r="AY2903" i="1" a="1"/>
  <c r="AY2903" i="1" s="1"/>
  <c r="AW304" i="1" a="1"/>
  <c r="AW304" i="1" s="1"/>
  <c r="AY13" i="1" a="1"/>
  <c r="AY13" i="1" s="1"/>
  <c r="AW1026" i="1" a="1"/>
  <c r="AW1026" i="1" s="1"/>
  <c r="AX2449" i="1" a="1"/>
  <c r="AX2449" i="1" s="1"/>
  <c r="AW2576" i="1" a="1"/>
  <c r="AW2576" i="1" s="1"/>
  <c r="AW1148" i="1" a="1"/>
  <c r="AW1148" i="1" s="1"/>
  <c r="AX615" i="1" a="1"/>
  <c r="AX615" i="1" s="1"/>
  <c r="AW411" i="1" a="1"/>
  <c r="AW411" i="1" s="1"/>
  <c r="AX2995" i="1" a="1"/>
  <c r="AX2995" i="1" s="1"/>
  <c r="AW1921" i="1" a="1"/>
  <c r="AW1921" i="1" s="1"/>
  <c r="AX540" i="1" a="1"/>
  <c r="AX540" i="1" s="1"/>
  <c r="AZ191" i="1" a="1"/>
  <c r="AZ191" i="1" s="1"/>
  <c r="AX685" i="1" a="1"/>
  <c r="AX685" i="1" s="1"/>
  <c r="AY2508" i="1" a="1"/>
  <c r="AY2508" i="1" s="1"/>
  <c r="AX1793" i="1" a="1"/>
  <c r="AX1793" i="1" s="1"/>
  <c r="AY1629" i="1" a="1"/>
  <c r="AY1629" i="1" s="1"/>
  <c r="AX524" i="1" a="1"/>
  <c r="AX524" i="1" s="1"/>
  <c r="AY1356" i="1" a="1"/>
  <c r="AY1356" i="1" s="1"/>
  <c r="AX1959" i="1" a="1"/>
  <c r="AX1959" i="1" s="1"/>
  <c r="AX1943" i="1" a="1"/>
  <c r="AX1943" i="1" s="1"/>
  <c r="AZ2636" i="1" a="1"/>
  <c r="AZ2636" i="1" s="1"/>
  <c r="AY1160" i="1" a="1"/>
  <c r="AY1160" i="1" s="1"/>
  <c r="AY1316" i="1" a="1"/>
  <c r="AY1316" i="1" s="1"/>
  <c r="AX38" i="1" a="1"/>
  <c r="AX38" i="1" s="1"/>
  <c r="AY821" i="1" a="1"/>
  <c r="AY821" i="1" s="1"/>
  <c r="AX405" i="1" a="1"/>
  <c r="AX405" i="1" s="1"/>
  <c r="AZ795" i="1" a="1"/>
  <c r="AZ795" i="1" s="1"/>
  <c r="AX243" i="1" a="1"/>
  <c r="AX243" i="1" s="1"/>
  <c r="AZ55" i="1" a="1"/>
  <c r="AZ55" i="1" s="1"/>
  <c r="AY507" i="1" a="1"/>
  <c r="AY507" i="1" s="1"/>
  <c r="AY37" i="1" a="1"/>
  <c r="AY37" i="1" s="1"/>
  <c r="AY2482" i="1" a="1"/>
  <c r="AY2482" i="1" s="1"/>
  <c r="AX656" i="1" a="1"/>
  <c r="AX656" i="1" s="1"/>
  <c r="AX1932" i="1" a="1"/>
  <c r="AX1932" i="1" s="1"/>
  <c r="AZ1807" i="1" a="1"/>
  <c r="AZ1807" i="1" s="1"/>
  <c r="AY404" i="1" a="1"/>
  <c r="AY404" i="1" s="1"/>
  <c r="AX803" i="1" a="1"/>
  <c r="AX803" i="1" s="1"/>
  <c r="AW1117" i="1" a="1"/>
  <c r="AW1117" i="1" s="1"/>
  <c r="AX980" i="1" a="1"/>
  <c r="AX980" i="1" s="1"/>
  <c r="AW500" i="1" a="1"/>
  <c r="AW500" i="1" s="1"/>
  <c r="AY2062" i="1" a="1"/>
  <c r="AY2062" i="1" s="1"/>
  <c r="AX802" i="1" a="1"/>
  <c r="AX802" i="1" s="1"/>
  <c r="AZ2807" i="1" a="1"/>
  <c r="AZ2807" i="1" s="1"/>
  <c r="AX1018" i="1" a="1"/>
  <c r="AX1018" i="1" s="1"/>
  <c r="AY2822" i="1" a="1"/>
  <c r="AY2822" i="1" s="1"/>
  <c r="AZ267" i="1" a="1"/>
  <c r="AZ267" i="1" s="1"/>
  <c r="AX1679" i="1" a="1"/>
  <c r="AX1679" i="1" s="1"/>
  <c r="AX2781" i="1" a="1"/>
  <c r="AX2781" i="1" s="1"/>
  <c r="AY2448" i="1" a="1"/>
  <c r="AY2448" i="1" s="1"/>
  <c r="AX1317" i="1" a="1"/>
  <c r="AX1317" i="1" s="1"/>
  <c r="AW1079" i="1" a="1"/>
  <c r="AW1079" i="1" s="1"/>
  <c r="AY1196" i="1" a="1"/>
  <c r="AY1196" i="1" s="1"/>
  <c r="AY1293" i="1" a="1"/>
  <c r="AY1293" i="1" s="1"/>
  <c r="AZ1215" i="1" a="1"/>
  <c r="AZ1215" i="1" s="1"/>
  <c r="AX826" i="1" a="1"/>
  <c r="AX826" i="1" s="1"/>
  <c r="AY751" i="1" a="1"/>
  <c r="AY751" i="1" s="1"/>
  <c r="AW2297" i="1" a="1"/>
  <c r="AW2297" i="1" s="1"/>
  <c r="AW241" i="1" a="1"/>
  <c r="AW241" i="1" s="1"/>
  <c r="AZ708" i="1" a="1"/>
  <c r="AZ708" i="1" s="1"/>
  <c r="AW2754" i="1" a="1"/>
  <c r="AW2754" i="1" s="1"/>
  <c r="AX2109" i="1" a="1"/>
  <c r="AX2109" i="1" s="1"/>
  <c r="AX11" i="1" a="1"/>
  <c r="AX11" i="1" s="1"/>
  <c r="AZ1581" i="1" a="1"/>
  <c r="AZ1581" i="1" s="1"/>
  <c r="AZ2036" i="1" a="1"/>
  <c r="AZ2036" i="1" s="1"/>
  <c r="AZ245" i="1" a="1"/>
  <c r="AZ245" i="1" s="1"/>
  <c r="AY2748" i="1" a="1"/>
  <c r="AY2748" i="1" s="1"/>
  <c r="AX1154" i="1" a="1"/>
  <c r="AX1154" i="1" s="1"/>
  <c r="AX1027" i="1" a="1"/>
  <c r="AX1027" i="1" s="1"/>
  <c r="AY1801" i="1" a="1"/>
  <c r="AY1801" i="1" s="1"/>
  <c r="AZ150" i="1" a="1"/>
  <c r="AZ150" i="1" s="1"/>
  <c r="AW407" i="1" a="1"/>
  <c r="AW407" i="1" s="1"/>
  <c r="AY139" i="1" a="1"/>
  <c r="AY139" i="1" s="1"/>
  <c r="AZ2700" i="1" a="1"/>
  <c r="AZ2700" i="1" s="1"/>
  <c r="AX109" i="1" a="1"/>
  <c r="AX109" i="1" s="1"/>
  <c r="AY634" i="1" a="1"/>
  <c r="AY634" i="1" s="1"/>
  <c r="AX401" i="1" a="1"/>
  <c r="AX401" i="1" s="1"/>
  <c r="AZ2528" i="1" a="1"/>
  <c r="AZ2528" i="1" s="1"/>
  <c r="AZ1449" i="1" a="1"/>
  <c r="AZ1449" i="1" s="1"/>
  <c r="AZ2933" i="1" a="1"/>
  <c r="AZ2933" i="1" s="1"/>
  <c r="AY2050" i="1" a="1"/>
  <c r="AY2050" i="1" s="1"/>
  <c r="AW1580" i="1" a="1"/>
  <c r="AW1580" i="1" s="1"/>
  <c r="AY1029" i="1" a="1"/>
  <c r="AY1029" i="1" s="1"/>
  <c r="AX1599" i="1" a="1"/>
  <c r="AX1599" i="1" s="1"/>
  <c r="AX2403" i="1" a="1"/>
  <c r="AX2403" i="1" s="1"/>
  <c r="AZ2517" i="1" a="1"/>
  <c r="AZ2517" i="1" s="1"/>
  <c r="AW282" i="1" a="1"/>
  <c r="AW282" i="1" s="1"/>
  <c r="AX1827" i="1" a="1"/>
  <c r="AX1827" i="1" s="1"/>
  <c r="AY1730" i="1" a="1"/>
  <c r="AY1730" i="1" s="1"/>
  <c r="AZ2533" i="1" a="1"/>
  <c r="AZ2533" i="1" s="1"/>
  <c r="AY1470" i="1" a="1"/>
  <c r="AY1470" i="1" s="1"/>
  <c r="AW266" i="1" a="1"/>
  <c r="AW266" i="1" s="1"/>
  <c r="AY1728" i="1" a="1"/>
  <c r="AY1728" i="1" s="1"/>
  <c r="AW2561" i="1" a="1"/>
  <c r="AW2561" i="1" s="1"/>
  <c r="AW682" i="1" a="1"/>
  <c r="AW682" i="1" s="1"/>
  <c r="AW1219" i="1" a="1"/>
  <c r="AW1219" i="1" s="1"/>
  <c r="AZ987" i="1" a="1"/>
  <c r="AZ987" i="1" s="1"/>
  <c r="AW1558" i="1" a="1"/>
  <c r="AW1558" i="1" s="1"/>
  <c r="AW887" i="1" a="1"/>
  <c r="AW887" i="1" s="1"/>
  <c r="AX2927" i="1" a="1"/>
  <c r="AX2927" i="1" s="1"/>
  <c r="AX1474" i="1" a="1"/>
  <c r="AX1474" i="1" s="1"/>
  <c r="AX730" i="1" a="1"/>
  <c r="AX730" i="1" s="1"/>
  <c r="AZ1085" i="1" a="1"/>
  <c r="AZ1085" i="1" s="1"/>
  <c r="AZ2445" i="1" a="1"/>
  <c r="AZ2445" i="1" s="1"/>
  <c r="AX2698" i="1" a="1"/>
  <c r="AX2698" i="1" s="1"/>
  <c r="AW674" i="1" a="1"/>
  <c r="AW674" i="1" s="1"/>
  <c r="AZ2323" i="1" a="1"/>
  <c r="AZ2323" i="1" s="1"/>
  <c r="AZ1082" i="1" a="1"/>
  <c r="AZ1082" i="1" s="1"/>
  <c r="AY408" i="1" a="1"/>
  <c r="AY408" i="1" s="1"/>
  <c r="AX1906" i="1" a="1"/>
  <c r="AX1906" i="1" s="1"/>
  <c r="AZ1069" i="1" a="1"/>
  <c r="AZ1069" i="1" s="1"/>
  <c r="AZ1028" i="1" a="1"/>
  <c r="AZ1028" i="1" s="1"/>
  <c r="AY2687" i="1" a="1"/>
  <c r="AY2687" i="1" s="1"/>
  <c r="AY994" i="1" a="1"/>
  <c r="AY994" i="1" s="1"/>
  <c r="AX321" i="1" a="1"/>
  <c r="AX321" i="1" s="1"/>
  <c r="AY591" i="1" a="1"/>
  <c r="AY591" i="1" s="1"/>
  <c r="AW1734" i="1" a="1"/>
  <c r="AW1734" i="1" s="1"/>
  <c r="AW2668" i="1" a="1"/>
  <c r="AW2668" i="1" s="1"/>
  <c r="AZ259" i="1" a="1"/>
  <c r="AZ259" i="1" s="1"/>
  <c r="AZ806" i="1" a="1"/>
  <c r="AZ806" i="1" s="1"/>
  <c r="AZ1346" i="1" a="1"/>
  <c r="AZ1346" i="1" s="1"/>
  <c r="AZ1535" i="1" a="1"/>
  <c r="AZ1535" i="1" s="1"/>
  <c r="AY279" i="1" a="1"/>
  <c r="AY279" i="1" s="1"/>
  <c r="AZ1793" i="1" a="1"/>
  <c r="AZ1793" i="1" s="1"/>
  <c r="AZ360" i="1" a="1"/>
  <c r="AZ360" i="1" s="1"/>
  <c r="AZ1027" i="1" a="1"/>
  <c r="AZ1027" i="1" s="1"/>
  <c r="AY2257" i="1" a="1"/>
  <c r="AY2257" i="1" s="1"/>
  <c r="AY31" i="1" a="1"/>
  <c r="AY31" i="1" s="1"/>
  <c r="AY2485" i="1" a="1"/>
  <c r="AY2485" i="1" s="1"/>
  <c r="AY121" i="1" a="1"/>
  <c r="AY121" i="1" s="1"/>
  <c r="AZ51" i="1" a="1"/>
  <c r="AZ51" i="1" s="1"/>
  <c r="AW1169" i="1" a="1"/>
  <c r="AW1169" i="1" s="1"/>
  <c r="AW2880" i="1" a="1"/>
  <c r="AW2880" i="1" s="1"/>
  <c r="AZ2609" i="1" a="1"/>
  <c r="AZ2609" i="1" s="1"/>
  <c r="AW383" i="1" a="1"/>
  <c r="AW383" i="1" s="1"/>
  <c r="AZ3034" i="1" a="1"/>
  <c r="AZ3034" i="1" s="1"/>
  <c r="AX3053" i="1" a="1"/>
  <c r="AX3053" i="1" s="1"/>
  <c r="AX2915" i="1" a="1"/>
  <c r="AX2915" i="1" s="1"/>
  <c r="AX2139" i="1" a="1"/>
  <c r="AX2139" i="1" s="1"/>
  <c r="AX2580" i="1" a="1"/>
  <c r="AX2580" i="1" s="1"/>
  <c r="AZ230" i="1" a="1"/>
  <c r="AZ230" i="1" s="1"/>
  <c r="AZ2688" i="1" a="1"/>
  <c r="AZ2688" i="1" s="1"/>
  <c r="AY3035" i="1" a="1"/>
  <c r="AY3035" i="1" s="1"/>
  <c r="AW197" i="1" a="1"/>
  <c r="AW197" i="1" s="1"/>
  <c r="AY1434" i="1" a="1"/>
  <c r="AY1434" i="1" s="1"/>
  <c r="AY2505" i="1" a="1"/>
  <c r="AY2505" i="1" s="1"/>
  <c r="AW687" i="1" a="1"/>
  <c r="AW687" i="1" s="1"/>
  <c r="AY1233" i="1" a="1"/>
  <c r="AY1233" i="1" s="1"/>
  <c r="AZ2633" i="1" a="1"/>
  <c r="AZ2633" i="1" s="1"/>
  <c r="AY1577" i="1" a="1"/>
  <c r="AY1577" i="1" s="1"/>
  <c r="AZ838" i="1" a="1"/>
  <c r="AZ838" i="1" s="1"/>
  <c r="AY617" i="1" a="1"/>
  <c r="AY617" i="1" s="1"/>
  <c r="AW1088" i="1" a="1"/>
  <c r="AW1088" i="1" s="1"/>
  <c r="AY2666" i="1" a="1"/>
  <c r="AY2666" i="1" s="1"/>
  <c r="AY3038" i="1" a="1"/>
  <c r="AY3038" i="1" s="1"/>
  <c r="AX1294" i="1" a="1"/>
  <c r="AX1294" i="1" s="1"/>
  <c r="AX2325" i="1" a="1"/>
  <c r="AX2325" i="1" s="1"/>
  <c r="AX307" i="1" a="1"/>
  <c r="AX307" i="1" s="1"/>
  <c r="AY2636" i="1" a="1"/>
  <c r="AY2636" i="1" s="1"/>
  <c r="AY459" i="1" a="1"/>
  <c r="AY459" i="1" s="1"/>
  <c r="AZ1941" i="1" a="1"/>
  <c r="AZ1941" i="1" s="1"/>
  <c r="AX2896" i="1" a="1"/>
  <c r="AX2896" i="1" s="1"/>
  <c r="AZ697" i="1" a="1"/>
  <c r="AZ697" i="1" s="1"/>
  <c r="AZ228" i="1" a="1"/>
  <c r="AZ228" i="1" s="1"/>
  <c r="AW448" i="1" a="1"/>
  <c r="AW448" i="1" s="1"/>
  <c r="AX2902" i="1" a="1"/>
  <c r="AX2902" i="1" s="1"/>
  <c r="AY1599" i="1" a="1"/>
  <c r="AY1599" i="1" s="1"/>
  <c r="AW2039" i="1" a="1"/>
  <c r="AW2039" i="1" s="1"/>
  <c r="AX1367" i="1" a="1"/>
  <c r="AX1367" i="1" s="1"/>
  <c r="AZ142" i="1" a="1"/>
  <c r="AZ142" i="1" s="1"/>
  <c r="AX1994" i="1" a="1"/>
  <c r="AX1994" i="1" s="1"/>
  <c r="AY15" i="1" a="1"/>
  <c r="AY15" i="1" s="1"/>
  <c r="AX1688" i="1" a="1"/>
  <c r="AX1688" i="1" s="1"/>
  <c r="AX2297" i="1" a="1"/>
  <c r="AX2297" i="1" s="1"/>
  <c r="AX721" i="1" a="1"/>
  <c r="AX721" i="1" s="1"/>
  <c r="AY411" i="1" a="1"/>
  <c r="AY411" i="1" s="1"/>
  <c r="AW2187" i="1" a="1"/>
  <c r="AW2187" i="1" s="1"/>
  <c r="AW1933" i="1" a="1"/>
  <c r="AW1933" i="1" s="1"/>
  <c r="AW1165" i="1" a="1"/>
  <c r="AW1165" i="1" s="1"/>
  <c r="AY709" i="1" a="1"/>
  <c r="AY709" i="1" s="1"/>
  <c r="AZ700" i="1" a="1"/>
  <c r="AZ700" i="1" s="1"/>
  <c r="AX1836" i="1" a="1"/>
  <c r="AX1836" i="1" s="1"/>
  <c r="AY237" i="1" a="1"/>
  <c r="AY237" i="1" s="1"/>
  <c r="AW1066" i="1" a="1"/>
  <c r="AW1066" i="1" s="1"/>
  <c r="AZ2327" i="1" a="1"/>
  <c r="AZ2327" i="1" s="1"/>
  <c r="AW315" i="1" a="1"/>
  <c r="AW315" i="1" s="1"/>
  <c r="AX806" i="1" a="1"/>
  <c r="AX806" i="1" s="1"/>
  <c r="AZ587" i="1" a="1"/>
  <c r="AZ587" i="1" s="1"/>
  <c r="AY961" i="1" a="1"/>
  <c r="AY961" i="1" s="1"/>
  <c r="AZ1019" i="1" a="1"/>
  <c r="AZ1019" i="1" s="1"/>
  <c r="AX1630" i="1" a="1"/>
  <c r="AX1630" i="1" s="1"/>
  <c r="AY258" i="1" a="1"/>
  <c r="AY258" i="1" s="1"/>
  <c r="AX1029" i="1" a="1"/>
  <c r="AX1029" i="1" s="1"/>
  <c r="AZ1021" i="1" a="1"/>
  <c r="AZ1021" i="1" s="1"/>
  <c r="AX1696" i="1" a="1"/>
  <c r="AX1696" i="1" s="1"/>
  <c r="AW710" i="1" a="1"/>
  <c r="AW710" i="1" s="1"/>
  <c r="AY1922" i="1" a="1"/>
  <c r="AY1922" i="1" s="1"/>
  <c r="AZ57" i="1" a="1"/>
  <c r="AZ57" i="1" s="1"/>
  <c r="AY1993" i="1" a="1"/>
  <c r="AY1993" i="1" s="1"/>
  <c r="AY722" i="1" a="1"/>
  <c r="AY722" i="1" s="1"/>
  <c r="AX1942" i="1" a="1"/>
  <c r="AX1942" i="1" s="1"/>
  <c r="AY406" i="1" a="1"/>
  <c r="AY406" i="1" s="1"/>
  <c r="AX1685" i="1" a="1"/>
  <c r="AX1685" i="1" s="1"/>
  <c r="AX228" i="1" a="1"/>
  <c r="AX228" i="1" s="1"/>
  <c r="AX283" i="1" a="1"/>
  <c r="AX283" i="1" s="1"/>
  <c r="AX1192" i="1" a="1"/>
  <c r="AX1192" i="1" s="1"/>
  <c r="AZ1084" i="1" a="1"/>
  <c r="AZ1084" i="1" s="1"/>
  <c r="AX1023" i="1" a="1"/>
  <c r="AX1023" i="1" s="1"/>
  <c r="AZ387" i="1" a="1"/>
  <c r="AZ387" i="1" s="1"/>
  <c r="AY1628" i="1" a="1"/>
  <c r="AY1628" i="1" s="1"/>
  <c r="AW2666" i="1" a="1"/>
  <c r="AW2666" i="1" s="1"/>
  <c r="AX2563" i="1" a="1"/>
  <c r="AX2563" i="1" s="1"/>
  <c r="AW818" i="1" a="1"/>
  <c r="AW818" i="1" s="1"/>
  <c r="AZ1805" i="1" a="1"/>
  <c r="AZ1805" i="1" s="1"/>
  <c r="AZ136" i="1" a="1"/>
  <c r="AZ136" i="1" s="1"/>
  <c r="AZ1728" i="1" a="1"/>
  <c r="AZ1728" i="1" s="1"/>
  <c r="AY1283" i="1" a="1"/>
  <c r="AY1283" i="1" s="1"/>
  <c r="AY1810" i="1" a="1"/>
  <c r="AY1810" i="1" s="1"/>
  <c r="AZ722" i="1" a="1"/>
  <c r="AZ722" i="1" s="1"/>
  <c r="AW2509" i="1" a="1"/>
  <c r="AW2509" i="1" s="1"/>
  <c r="AW2062" i="1" a="1"/>
  <c r="AW2062" i="1" s="1"/>
  <c r="AW496" i="1" a="1"/>
  <c r="AW496" i="1" s="1"/>
  <c r="AZ872" i="1" a="1"/>
  <c r="AZ872" i="1" s="1"/>
  <c r="AZ2395" i="1" a="1"/>
  <c r="AZ2395" i="1" s="1"/>
  <c r="AX2323" i="1" a="1"/>
  <c r="AX2323" i="1" s="1"/>
  <c r="AZ2286" i="1" a="1"/>
  <c r="AZ2286" i="1" s="1"/>
  <c r="AW408" i="1" a="1"/>
  <c r="AW408" i="1" s="1"/>
  <c r="AW728" i="1" a="1"/>
  <c r="AW728" i="1" s="1"/>
  <c r="AX674" i="1" a="1"/>
  <c r="AX674" i="1" s="1"/>
  <c r="AY1501" i="1" a="1"/>
  <c r="AY1501" i="1" s="1"/>
  <c r="AZ3016" i="1" a="1"/>
  <c r="AZ3016" i="1" s="1"/>
  <c r="AX1699" i="1" a="1"/>
  <c r="AX1699" i="1" s="1"/>
  <c r="AZ23" i="1" a="1"/>
  <c r="AZ23" i="1" s="1"/>
  <c r="AX2111" i="1" a="1"/>
  <c r="AX2111" i="1" s="1"/>
  <c r="AY2144" i="1" a="1"/>
  <c r="AY2144" i="1" s="1"/>
  <c r="AZ2505" i="1" a="1"/>
  <c r="AZ2505" i="1" s="1"/>
  <c r="AY867" i="1" a="1"/>
  <c r="AY867" i="1" s="1"/>
  <c r="AW1694" i="1" a="1"/>
  <c r="AW1694" i="1" s="1"/>
  <c r="AZ1792" i="1" a="1"/>
  <c r="AZ1792" i="1" s="1"/>
  <c r="AW1373" i="1" a="1"/>
  <c r="AW1373" i="1" s="1"/>
  <c r="AZ2750" i="1" a="1"/>
  <c r="AZ2750" i="1" s="1"/>
  <c r="AZ3054" i="1" a="1"/>
  <c r="AZ3054" i="1" s="1"/>
  <c r="AZ1055" i="1" a="1"/>
  <c r="AZ1055" i="1" s="1"/>
  <c r="AY359" i="1" a="1"/>
  <c r="AY359" i="1" s="1"/>
  <c r="AX1819" i="1" a="1"/>
  <c r="AX1819" i="1" s="1"/>
  <c r="AY110" i="1" a="1"/>
  <c r="AY110" i="1" s="1"/>
  <c r="AZ1905" i="1" a="1"/>
  <c r="AZ1905" i="1" s="1"/>
  <c r="AX601" i="1" a="1"/>
  <c r="AX601" i="1" s="1"/>
  <c r="AX2634" i="1" a="1"/>
  <c r="AX2634" i="1" s="1"/>
  <c r="AX2646" i="1" a="1"/>
  <c r="AX2646" i="1" s="1"/>
  <c r="AX2508" i="1" a="1"/>
  <c r="AX2508" i="1" s="1"/>
  <c r="AY1731" i="1" a="1"/>
  <c r="AY1731" i="1" s="1"/>
  <c r="AY120" i="1" a="1"/>
  <c r="AY120" i="1" s="1"/>
  <c r="AZ1729" i="1" a="1"/>
  <c r="AZ1729" i="1" s="1"/>
  <c r="AY1926" i="1" a="1"/>
  <c r="AY1926" i="1" s="1"/>
  <c r="AY282" i="1" a="1"/>
  <c r="AY282" i="1" s="1"/>
  <c r="AY196" i="1" a="1"/>
  <c r="AY196" i="1" s="1"/>
  <c r="AY2443" i="1" a="1"/>
  <c r="AY2443" i="1" s="1"/>
  <c r="AZ544" i="1" a="1"/>
  <c r="AZ544" i="1" s="1"/>
  <c r="AZ1067" i="1" a="1"/>
  <c r="AZ1067" i="1" s="1"/>
  <c r="AX2742" i="1" a="1"/>
  <c r="AX2742" i="1" s="1"/>
  <c r="AZ2519" i="1" a="1"/>
  <c r="AZ2519" i="1" s="1"/>
  <c r="AZ241" i="1" a="1"/>
  <c r="AZ241" i="1" s="1"/>
  <c r="AY1503" i="1" a="1"/>
  <c r="AY1503" i="1" s="1"/>
  <c r="AY1091" i="1" a="1"/>
  <c r="AY1091" i="1" s="1"/>
  <c r="AZ1317" i="1" a="1"/>
  <c r="AZ1317" i="1" s="1"/>
  <c r="AY2518" i="1" a="1"/>
  <c r="AY2518" i="1" s="1"/>
  <c r="AY719" i="1" a="1"/>
  <c r="AY719" i="1" s="1"/>
  <c r="AZ540" i="1" a="1"/>
  <c r="AZ540" i="1" s="1"/>
  <c r="AW673" i="1" a="1"/>
  <c r="AW673" i="1" s="1"/>
  <c r="AY1687" i="1" a="1"/>
  <c r="AY1687" i="1" s="1"/>
  <c r="AZ2647" i="1" a="1"/>
  <c r="AZ2647" i="1" s="1"/>
  <c r="AY2486" i="1" a="1"/>
  <c r="AY2486" i="1" s="1"/>
  <c r="AX637" i="1" a="1"/>
  <c r="AX637" i="1" s="1"/>
  <c r="AW410" i="1" a="1"/>
  <c r="AW410" i="1" s="1"/>
  <c r="AW1805" i="1" a="1"/>
  <c r="AW1805" i="1" s="1"/>
  <c r="AW2696" i="1" a="1"/>
  <c r="AW2696" i="1" s="1"/>
  <c r="AX795" i="1" a="1"/>
  <c r="AX795" i="1" s="1"/>
  <c r="AX2887" i="1" a="1"/>
  <c r="AX2887" i="1" s="1"/>
  <c r="AX2351" i="1" a="1"/>
  <c r="AX2351" i="1" s="1"/>
  <c r="AY2399" i="1" a="1"/>
  <c r="AY2399" i="1" s="1"/>
  <c r="AW1420" i="1" a="1"/>
  <c r="AW1420" i="1" s="1"/>
  <c r="AY2689" i="1" a="1"/>
  <c r="AY2689" i="1" s="1"/>
  <c r="AZ1815" i="1" a="1"/>
  <c r="AZ1815" i="1" s="1"/>
  <c r="AZ584" i="1" a="1"/>
  <c r="AZ584" i="1" s="1"/>
  <c r="AW246" i="1" a="1"/>
  <c r="AW246" i="1" s="1"/>
  <c r="AW2976" i="1" a="1"/>
  <c r="AW2976" i="1" s="1"/>
  <c r="AY3008" i="1" a="1"/>
  <c r="AY3008" i="1" s="1"/>
  <c r="AY2297" i="1" a="1"/>
  <c r="AY2297" i="1" s="1"/>
  <c r="AZ213" i="1" a="1"/>
  <c r="AZ213" i="1" s="1"/>
  <c r="AW140" i="1" a="1"/>
  <c r="AW140" i="1" s="1"/>
  <c r="AZ2039" i="1" a="1"/>
  <c r="AZ2039" i="1" s="1"/>
  <c r="AX1457" i="1" a="1"/>
  <c r="AX1457" i="1" s="1"/>
  <c r="AZ887" i="1" a="1"/>
  <c r="AZ887" i="1" s="1"/>
  <c r="AZ1940" i="1" a="1"/>
  <c r="AZ1940" i="1" s="1"/>
  <c r="AZ3035" i="1" a="1"/>
  <c r="AZ3035" i="1" s="1"/>
  <c r="AX2888" i="1" a="1"/>
  <c r="AX2888" i="1" s="1"/>
  <c r="AY382" i="1" a="1"/>
  <c r="AY382" i="1" s="1"/>
  <c r="AY3058" i="1" a="1"/>
  <c r="AY3058" i="1" s="1"/>
  <c r="AY786" i="1" a="1"/>
  <c r="AY786" i="1" s="1"/>
  <c r="AX2933" i="1" a="1"/>
  <c r="AX2933" i="1" s="1"/>
  <c r="AY1169" i="1" a="1"/>
  <c r="AY1169" i="1" s="1"/>
  <c r="AX677" i="1" a="1"/>
  <c r="AX677" i="1" s="1"/>
  <c r="AW1279" i="1" a="1"/>
  <c r="AW1279" i="1" s="1"/>
  <c r="AY1333" i="1" a="1"/>
  <c r="AY1333" i="1" s="1"/>
  <c r="AX837" i="1" a="1"/>
  <c r="AX837" i="1" s="1"/>
  <c r="AZ542" i="1" a="1"/>
  <c r="AZ542" i="1" s="1"/>
  <c r="AX2396" i="1" a="1"/>
  <c r="AX2396" i="1" s="1"/>
  <c r="AW1067" i="1" a="1"/>
  <c r="AW1067" i="1" s="1"/>
  <c r="AW2999" i="1" a="1"/>
  <c r="AW2999" i="1" s="1"/>
  <c r="AZ543" i="1" a="1"/>
  <c r="AZ543" i="1" s="1"/>
  <c r="AY838" i="1" a="1"/>
  <c r="AY838" i="1" s="1"/>
  <c r="AX1326" i="1" a="1"/>
  <c r="AX1326" i="1" s="1"/>
  <c r="AW215" i="1" a="1"/>
  <c r="AW215" i="1" s="1"/>
  <c r="AY585" i="1" a="1"/>
  <c r="AY585" i="1" s="1"/>
  <c r="AX505" i="1" a="1"/>
  <c r="AX505" i="1" s="1"/>
  <c r="AX1449" i="1" a="1"/>
  <c r="AX1449" i="1" s="1"/>
  <c r="AZ1580" i="1" a="1"/>
  <c r="AZ1580" i="1" s="1"/>
  <c r="AY532" i="1" a="1"/>
  <c r="AY532" i="1" s="1"/>
  <c r="AY400" i="1" a="1"/>
  <c r="AY400" i="1" s="1"/>
  <c r="AY3055" i="1" a="1"/>
  <c r="AY3055" i="1" s="1"/>
  <c r="AW1523" i="1" a="1"/>
  <c r="AW1523" i="1" s="1"/>
  <c r="AW2145" i="1" a="1"/>
  <c r="AW2145" i="1" s="1"/>
  <c r="AZ2108" i="1" a="1"/>
  <c r="AZ2108" i="1" s="1"/>
  <c r="AZ175" i="1" a="1"/>
  <c r="AZ175" i="1" s="1"/>
  <c r="AX634" i="1" a="1"/>
  <c r="AX634" i="1" s="1"/>
  <c r="AZ2779" i="1" a="1"/>
  <c r="AZ2779" i="1" s="1"/>
  <c r="AY1099" i="1" a="1"/>
  <c r="AY1099" i="1" s="1"/>
  <c r="AW468" i="1" a="1"/>
  <c r="AW468" i="1" s="1"/>
  <c r="AX2741" i="1" a="1"/>
  <c r="AX2741" i="1" s="1"/>
  <c r="AW1965" i="1" a="1"/>
  <c r="AW1965" i="1" s="1"/>
  <c r="AZ1924" i="1" a="1"/>
  <c r="AZ1924" i="1" s="1"/>
  <c r="AW716" i="1" a="1"/>
  <c r="AW716" i="1" s="1"/>
  <c r="AX1731" i="1" a="1"/>
  <c r="AX1731" i="1" s="1"/>
  <c r="AX2635" i="1" a="1"/>
  <c r="AX2635" i="1" s="1"/>
  <c r="AW750" i="1" a="1"/>
  <c r="AW750" i="1" s="1"/>
  <c r="AW15" i="1" a="1"/>
  <c r="AW15" i="1" s="1"/>
  <c r="AY1475" i="1" a="1"/>
  <c r="AY1475" i="1" s="1"/>
  <c r="AY2059" i="1" a="1"/>
  <c r="AY2059" i="1" s="1"/>
  <c r="AW1118" i="1" a="1"/>
  <c r="AW1118" i="1" s="1"/>
  <c r="AX132" i="1" a="1"/>
  <c r="AX132" i="1" s="1"/>
  <c r="AW822" i="1" a="1"/>
  <c r="AW822" i="1" s="1"/>
  <c r="AY1011" i="1" a="1"/>
  <c r="AY1011" i="1" s="1"/>
  <c r="AY1927" i="1" a="1"/>
  <c r="AY1927" i="1" s="1"/>
  <c r="AX1097" i="1" a="1"/>
  <c r="AX1097" i="1" s="1"/>
  <c r="AX1292" i="1" a="1"/>
  <c r="AX1292" i="1" s="1"/>
  <c r="AX119" i="1" a="1"/>
  <c r="AX119" i="1" s="1"/>
  <c r="AW1161" i="1" a="1"/>
  <c r="AW1161" i="1" s="1"/>
  <c r="AX2062" i="1" a="1"/>
  <c r="AX2062" i="1" s="1"/>
  <c r="AY1328" i="1" a="1"/>
  <c r="AY1328" i="1" s="1"/>
  <c r="AZ3065" i="1" a="1"/>
  <c r="AZ3065" i="1" s="1"/>
  <c r="AY1085" i="1" a="1"/>
  <c r="AY1085" i="1" s="1"/>
  <c r="AX2509" i="1" a="1"/>
  <c r="AX2509" i="1" s="1"/>
  <c r="AW1802" i="1" a="1"/>
  <c r="AW1802" i="1" s="1"/>
  <c r="AY2023" i="1" a="1"/>
  <c r="AY2023" i="1" s="1"/>
  <c r="AZ1925" i="1" a="1"/>
  <c r="AZ1925" i="1" s="1"/>
  <c r="AX270" i="1" a="1"/>
  <c r="AX270" i="1" s="1"/>
  <c r="AX316" i="1" a="1"/>
  <c r="AX316" i="1" s="1"/>
  <c r="AY1219" i="1" a="1"/>
  <c r="AY1219" i="1" s="1"/>
  <c r="AZ871" i="1" a="1"/>
  <c r="AZ871" i="1" s="1"/>
  <c r="AW2695" i="1" a="1"/>
  <c r="AW2695" i="1" s="1"/>
  <c r="AW2017" i="1" a="1"/>
  <c r="AW2017" i="1" s="1"/>
  <c r="AX1526" i="1" a="1"/>
  <c r="AX1526" i="1" s="1"/>
  <c r="AX1000" i="1" a="1"/>
  <c r="AX1000" i="1" s="1"/>
  <c r="AX2340" i="1" a="1"/>
  <c r="AX2340" i="1" s="1"/>
  <c r="AY3065" i="1" a="1"/>
  <c r="AY3065" i="1" s="1"/>
  <c r="AW2562" i="1" a="1"/>
  <c r="AW2562" i="1" s="1"/>
  <c r="AX2890" i="1" a="1"/>
  <c r="AX2890" i="1" s="1"/>
  <c r="AZ1375" i="1" a="1"/>
  <c r="AZ1375" i="1" s="1"/>
  <c r="AZ2518" i="1" a="1"/>
  <c r="AZ2518" i="1" s="1"/>
  <c r="AX804" i="1" a="1"/>
  <c r="AX804" i="1" s="1"/>
  <c r="AX252" i="1" a="1"/>
  <c r="AX252" i="1" s="1"/>
  <c r="AY888" i="1" a="1"/>
  <c r="AY888" i="1" s="1"/>
  <c r="AW248" i="1" a="1"/>
  <c r="AW248" i="1" s="1"/>
  <c r="AX133" i="1" a="1"/>
  <c r="AX133" i="1" s="1"/>
  <c r="AY866" i="1" a="1"/>
  <c r="AY866" i="1" s="1"/>
  <c r="AX295" i="1" a="1"/>
  <c r="AX295" i="1" s="1"/>
  <c r="AW2511" i="1" a="1"/>
  <c r="AW2511" i="1" s="1"/>
  <c r="AX707" i="1" a="1"/>
  <c r="AX707" i="1" s="1"/>
  <c r="AZ109" i="1" a="1"/>
  <c r="AZ109" i="1" s="1"/>
  <c r="AX600" i="1" a="1"/>
  <c r="AX600" i="1" s="1"/>
  <c r="AX499" i="1" a="1"/>
  <c r="AX499" i="1" s="1"/>
  <c r="AW894" i="1" a="1"/>
  <c r="AW894" i="1" s="1"/>
  <c r="AY1088" i="1" a="1"/>
  <c r="AY1088" i="1" s="1"/>
  <c r="AZ1751" i="1" a="1"/>
  <c r="AZ1751" i="1" s="1"/>
  <c r="AZ307" i="1" a="1"/>
  <c r="AZ307" i="1" s="1"/>
  <c r="AZ1305" i="1" a="1"/>
  <c r="AZ1305" i="1" s="1"/>
  <c r="AW2752" i="1" a="1"/>
  <c r="AW2752" i="1" s="1"/>
  <c r="AX3000" i="1" a="1"/>
  <c r="AX3000" i="1" s="1"/>
  <c r="AX1905" i="1" a="1"/>
  <c r="AX1905" i="1" s="1"/>
  <c r="AW1294" i="1" a="1"/>
  <c r="AW1294" i="1" s="1"/>
  <c r="AY319" i="1" a="1"/>
  <c r="AY319" i="1" s="1"/>
  <c r="AW2496" i="1" a="1"/>
  <c r="AW2496" i="1" s="1"/>
  <c r="AY2762" i="1" a="1"/>
  <c r="AY2762" i="1" s="1"/>
  <c r="AW22" i="1" a="1"/>
  <c r="AW22" i="1" s="1"/>
  <c r="AX147" i="1" a="1"/>
  <c r="AX147" i="1" s="1"/>
  <c r="AW1167" i="1" a="1"/>
  <c r="AW1167" i="1" s="1"/>
  <c r="AZ1991" i="1" a="1"/>
  <c r="AZ1991" i="1" s="1"/>
  <c r="AX1500" i="1" a="1"/>
  <c r="AX1500" i="1" s="1"/>
  <c r="AX716" i="1" a="1"/>
  <c r="AX716" i="1" s="1"/>
  <c r="AY1682" i="1" a="1"/>
  <c r="AY1682" i="1" s="1"/>
  <c r="AY2049" i="1" a="1"/>
  <c r="AY2049" i="1" s="1"/>
  <c r="AY2530" i="1" a="1"/>
  <c r="AY2530" i="1" s="1"/>
  <c r="AY1345" i="1" a="1"/>
  <c r="AY1345" i="1" s="1"/>
  <c r="AZ1374" i="1" a="1"/>
  <c r="AZ1374" i="1" s="1"/>
  <c r="AW533" i="1" a="1"/>
  <c r="AW533" i="1" s="1"/>
  <c r="AW2718" i="1" a="1"/>
  <c r="AW2718" i="1" s="1"/>
  <c r="AW997" i="1" a="1"/>
  <c r="AW997" i="1" s="1"/>
  <c r="AW784" i="1" a="1"/>
  <c r="AW784" i="1" s="1"/>
  <c r="AZ120" i="1" a="1"/>
  <c r="AZ120" i="1" s="1"/>
  <c r="AY1806" i="1" a="1"/>
  <c r="AY1806" i="1" s="1"/>
  <c r="AZ2532" i="1" a="1"/>
  <c r="AZ2532" i="1" s="1"/>
  <c r="AX1601" i="1" a="1"/>
  <c r="AX1601" i="1" s="1"/>
  <c r="AY1114" i="1" a="1"/>
  <c r="AY1114" i="1" s="1"/>
  <c r="AY1966" i="1" a="1"/>
  <c r="AY1966" i="1" s="1"/>
  <c r="AY2444" i="1" a="1"/>
  <c r="AY2444" i="1" s="1"/>
  <c r="AZ1944" i="1" a="1"/>
  <c r="AZ1944" i="1" s="1"/>
  <c r="AY1578" i="1" a="1"/>
  <c r="AY1578" i="1" s="1"/>
  <c r="AY50" i="1" a="1"/>
  <c r="AY50" i="1" s="1"/>
  <c r="AX1161" i="1" a="1"/>
  <c r="AX1161" i="1" s="1"/>
  <c r="AX1418" i="1" a="1"/>
  <c r="AX1418" i="1" s="1"/>
  <c r="AW1311" i="1" a="1"/>
  <c r="AW1311" i="1" s="1"/>
  <c r="AX1030" i="1" a="1"/>
  <c r="AX1030" i="1" s="1"/>
  <c r="AX136" i="1" a="1"/>
  <c r="AX136" i="1" s="1"/>
  <c r="AY1069" i="1" a="1"/>
  <c r="AY1069" i="1" s="1"/>
  <c r="AW1233" i="1" a="1"/>
  <c r="AW1233" i="1" s="1"/>
  <c r="AY1968" i="1" a="1"/>
  <c r="AY1968" i="1" s="1"/>
  <c r="AZ2313" i="1" a="1"/>
  <c r="AZ2313" i="1" s="1"/>
  <c r="AX1071" i="1" a="1"/>
  <c r="AX1071" i="1" s="1"/>
  <c r="AX890" i="1" a="1"/>
  <c r="AX890" i="1" s="1"/>
  <c r="AX2532" i="1" a="1"/>
  <c r="AX2532" i="1" s="1"/>
  <c r="AX2606" i="1" a="1"/>
  <c r="AX2606" i="1" s="1"/>
  <c r="AZ2645" i="1" a="1"/>
  <c r="AZ2645" i="1" s="1"/>
  <c r="AW1988" i="1" a="1"/>
  <c r="AW1988" i="1" s="1"/>
  <c r="AW1283" i="1" a="1"/>
  <c r="AW1283" i="1" s="1"/>
  <c r="AZ1926" i="1" a="1"/>
  <c r="AZ1926" i="1" s="1"/>
  <c r="AY2763" i="1" a="1"/>
  <c r="AY2763" i="1" s="1"/>
  <c r="AX157" i="1" a="1"/>
  <c r="AX157" i="1" s="1"/>
  <c r="AZ1932" i="1" a="1"/>
  <c r="AZ1932" i="1" s="1"/>
  <c r="AX655" i="1" a="1"/>
  <c r="AX655" i="1" s="1"/>
  <c r="AW798" i="1" a="1"/>
  <c r="AW798" i="1" s="1"/>
  <c r="AX2917" i="1" a="1"/>
  <c r="AX2917" i="1" s="1"/>
  <c r="AX2397" i="1" a="1"/>
  <c r="AX2397" i="1" s="1"/>
  <c r="AX1166" i="1" a="1"/>
  <c r="AX1166" i="1" s="1"/>
  <c r="AY911" i="1" a="1"/>
  <c r="AY911" i="1" s="1"/>
  <c r="AY707" i="1" a="1"/>
  <c r="AY707" i="1" s="1"/>
  <c r="AY1157" i="1" a="1"/>
  <c r="AY1157" i="1" s="1"/>
  <c r="AW2517" i="1" a="1"/>
  <c r="AW2517" i="1" s="1"/>
  <c r="AZ1201" i="1" a="1"/>
  <c r="AZ1201" i="1" s="1"/>
  <c r="AW1069" i="1" a="1"/>
  <c r="AW1069" i="1" s="1"/>
  <c r="AY638" i="1" a="1"/>
  <c r="AY638" i="1" s="1"/>
  <c r="AZ2719" i="1" a="1"/>
  <c r="AZ2719" i="1" s="1"/>
  <c r="AW2701" i="1" a="1"/>
  <c r="AW2701" i="1" s="1"/>
  <c r="AX226" i="1" a="1"/>
  <c r="AX226" i="1" s="1"/>
  <c r="AY2326" i="1" a="1"/>
  <c r="AY2326" i="1" s="1"/>
  <c r="AY22" i="1" a="1"/>
  <c r="AY22" i="1" s="1"/>
  <c r="AY122" i="1" a="1"/>
  <c r="AY122" i="1" s="1"/>
  <c r="AW1966" i="1" a="1"/>
  <c r="AW1966" i="1" s="1"/>
  <c r="AY1094" i="1" a="1"/>
  <c r="AY1094" i="1" s="1"/>
  <c r="AX193" i="1" a="1"/>
  <c r="AX193" i="1" s="1"/>
  <c r="AY1049" i="1" a="1"/>
  <c r="AY1049" i="1" s="1"/>
  <c r="AY409" i="1" a="1"/>
  <c r="AY409" i="1" s="1"/>
  <c r="AY1066" i="1" a="1"/>
  <c r="AY1066" i="1" s="1"/>
  <c r="AY1751" i="1" a="1"/>
  <c r="AY1751" i="1" s="1"/>
  <c r="AX1203" i="1" a="1"/>
  <c r="AX1203" i="1" s="1"/>
  <c r="AY2507" i="1" a="1"/>
  <c r="AY2507" i="1" s="1"/>
  <c r="AY278" i="1" a="1"/>
  <c r="AY278" i="1" s="1"/>
  <c r="AZ195" i="1" a="1"/>
  <c r="AZ195" i="1" s="1"/>
  <c r="AY2609" i="1" a="1"/>
  <c r="AY2609" i="1" s="1"/>
  <c r="AW187" i="1" a="1"/>
  <c r="AW187" i="1" s="1"/>
  <c r="AW1927" i="1" a="1"/>
  <c r="AW1927" i="1" s="1"/>
  <c r="AW1160" i="1" a="1"/>
  <c r="AW1160" i="1" s="1"/>
  <c r="AW656" i="1" a="1"/>
  <c r="AW656" i="1" s="1"/>
  <c r="AX925" i="1" a="1"/>
  <c r="AX925" i="1" s="1"/>
  <c r="AZ751" i="1" a="1"/>
  <c r="AZ751" i="1" s="1"/>
  <c r="AZ283" i="1" a="1"/>
  <c r="AZ283" i="1" s="1"/>
  <c r="AX1153" i="1" a="1"/>
  <c r="AX1153" i="1" s="1"/>
  <c r="AX2720" i="1" a="1"/>
  <c r="AX2720" i="1" s="1"/>
  <c r="AZ2139" i="1" a="1"/>
  <c r="AZ2139" i="1" s="1"/>
  <c r="AX2713" i="1" a="1"/>
  <c r="AX2713" i="1" s="1"/>
  <c r="AX2352" i="1" a="1"/>
  <c r="AX2352" i="1" s="1"/>
  <c r="AY2977" i="1" a="1"/>
  <c r="AY2977" i="1" s="1"/>
  <c r="AZ894" i="1" a="1"/>
  <c r="AZ894" i="1" s="1"/>
  <c r="AW1926" i="1" a="1"/>
  <c r="AW1926" i="1" s="1"/>
  <c r="AZ2569" i="1" a="1"/>
  <c r="AZ2569" i="1" s="1"/>
  <c r="AW49" i="1" a="1"/>
  <c r="AW49" i="1" s="1"/>
  <c r="AW2498" i="1" a="1"/>
  <c r="AW2498" i="1" s="1"/>
  <c r="AX664" i="1" a="1"/>
  <c r="AX664" i="1" s="1"/>
  <c r="AW144" i="1" a="1"/>
  <c r="AW144" i="1" s="1"/>
  <c r="AX542" i="1" a="1"/>
  <c r="AX542" i="1" s="1"/>
  <c r="AZ316" i="1" a="1"/>
  <c r="AZ316" i="1" s="1"/>
  <c r="AY1090" i="1" a="1"/>
  <c r="AY1090" i="1" s="1"/>
  <c r="AW3066" i="1" a="1"/>
  <c r="AW3066" i="1" s="1"/>
  <c r="AY760" i="1" a="1"/>
  <c r="AY760" i="1" s="1"/>
  <c r="AX359" i="1" a="1"/>
  <c r="AX359" i="1" s="1"/>
  <c r="AX1814" i="1" a="1"/>
  <c r="AX1814" i="1" s="1"/>
  <c r="AZ990" i="1" a="1"/>
  <c r="AZ990" i="1" s="1"/>
  <c r="AW2141" i="1" a="1"/>
  <c r="AW2141" i="1" s="1"/>
  <c r="AY1527" i="1" a="1"/>
  <c r="AY1527" i="1" s="1"/>
  <c r="AZ2298" i="1" a="1"/>
  <c r="AZ2298" i="1" s="1"/>
  <c r="AX48" i="1" a="1"/>
  <c r="AX48" i="1" s="1"/>
  <c r="AZ2675" i="1" a="1"/>
  <c r="AZ2675" i="1" s="1"/>
  <c r="AX1525" i="1" a="1"/>
  <c r="AX1525" i="1" s="1"/>
  <c r="AY2115" i="1" a="1"/>
  <c r="AY2115" i="1" s="1"/>
  <c r="AY3066" i="1" a="1"/>
  <c r="AY3066" i="1" s="1"/>
  <c r="AW1819" i="1" a="1"/>
  <c r="AW1819" i="1" s="1"/>
  <c r="AY1304" i="1" a="1"/>
  <c r="AY1304" i="1" s="1"/>
  <c r="AY197" i="1" a="1"/>
  <c r="AY197" i="1" s="1"/>
  <c r="AY963" i="1" a="1"/>
  <c r="AY963" i="1" s="1"/>
  <c r="AX1933" i="1" a="1"/>
  <c r="AX1933" i="1" s="1"/>
  <c r="AY56" i="1" a="1"/>
  <c r="AY56" i="1" s="1"/>
  <c r="AZ1471" i="1" a="1"/>
  <c r="AZ1471" i="1" s="1"/>
  <c r="AZ1220" i="1" a="1"/>
  <c r="AZ1220" i="1" s="1"/>
  <c r="AY1378" i="1" a="1"/>
  <c r="AY1378" i="1" s="1"/>
  <c r="AX195" i="1" a="1"/>
  <c r="AX195" i="1" s="1"/>
  <c r="AX1233" i="1" a="1"/>
  <c r="AX1233" i="1" s="1"/>
  <c r="AY1819" i="1" a="1"/>
  <c r="AY1819" i="1" s="1"/>
  <c r="AW2037" i="1" a="1"/>
  <c r="AW2037" i="1" s="1"/>
  <c r="AX1205" i="1" a="1"/>
  <c r="AX1205" i="1" s="1"/>
  <c r="AZ3015" i="1" a="1"/>
  <c r="AZ3015" i="1" s="1"/>
  <c r="AW2515" i="1" a="1"/>
  <c r="AW2515" i="1" s="1"/>
  <c r="AY891" i="1" a="1"/>
  <c r="AY891" i="1" s="1"/>
  <c r="AZ2754" i="1" a="1"/>
  <c r="AZ2754" i="1" s="1"/>
  <c r="AW488" i="1" a="1"/>
  <c r="AW488" i="1" s="1"/>
  <c r="AY2896" i="1" a="1"/>
  <c r="AY2896" i="1" s="1"/>
  <c r="AW953" i="1" a="1"/>
  <c r="AW953" i="1" s="1"/>
  <c r="AY2047" i="1" a="1"/>
  <c r="AY2047" i="1" s="1"/>
  <c r="AZ2764" i="1" a="1"/>
  <c r="AZ2764" i="1" s="1"/>
  <c r="AX3016" i="1" a="1"/>
  <c r="AX3016" i="1" s="1"/>
  <c r="AX1579" i="1" a="1"/>
  <c r="AX1579" i="1" s="1"/>
  <c r="AY1534" i="1" a="1"/>
  <c r="AY1534" i="1" s="1"/>
  <c r="AX59" i="1" a="1"/>
  <c r="AX59" i="1" s="1"/>
  <c r="AX684" i="1" a="1"/>
  <c r="AX684" i="1" s="1"/>
  <c r="AW1116" i="1" a="1"/>
  <c r="AW1116" i="1" s="1"/>
  <c r="AX1196" i="1" a="1"/>
  <c r="AX1196" i="1" s="1"/>
  <c r="AW1114" i="1" a="1"/>
  <c r="AW1114" i="1" s="1"/>
  <c r="AZ1677" i="1" a="1"/>
  <c r="AZ1677" i="1" s="1"/>
  <c r="AY2113" i="1" a="1"/>
  <c r="AY2113" i="1" s="1"/>
  <c r="AW34" i="1" a="1"/>
  <c r="AW34" i="1" s="1"/>
  <c r="AZ1474" i="1" a="1"/>
  <c r="AZ1474" i="1" s="1"/>
  <c r="AX453" i="1" a="1"/>
  <c r="AX453" i="1" s="1"/>
  <c r="AZ2994" i="1" a="1"/>
  <c r="AZ2994" i="1" s="1"/>
  <c r="AY2811" i="1" a="1"/>
  <c r="AY2811" i="1" s="1"/>
  <c r="AW1683" i="1" a="1"/>
  <c r="AW1683" i="1" s="1"/>
  <c r="AW2748" i="1" a="1"/>
  <c r="AW2748" i="1" s="1"/>
  <c r="AW669" i="1" a="1"/>
  <c r="AW669" i="1" s="1"/>
  <c r="AZ1480" i="1" a="1"/>
  <c r="AZ1480" i="1" s="1"/>
  <c r="AY2273" i="1" a="1"/>
  <c r="AY2273" i="1" s="1"/>
  <c r="AX76" i="1" a="1"/>
  <c r="AX76" i="1" s="1"/>
  <c r="AX2925" i="1" a="1"/>
  <c r="AX2925" i="1" s="1"/>
  <c r="AZ1331" i="1" a="1"/>
  <c r="AZ1331" i="1" s="1"/>
  <c r="AZ321" i="1" a="1"/>
  <c r="AZ321" i="1" s="1"/>
  <c r="AW792" i="1" a="1"/>
  <c r="AW792" i="1" s="1"/>
  <c r="AW487" i="1" a="1"/>
  <c r="AW487" i="1" s="1"/>
  <c r="AX799" i="1" a="1"/>
  <c r="AX799" i="1" s="1"/>
  <c r="AX1964" i="1" a="1"/>
  <c r="AX1964" i="1" s="1"/>
  <c r="AY542" i="1" a="1"/>
  <c r="AY542" i="1" s="1"/>
  <c r="AW195" i="1" a="1"/>
  <c r="AW195" i="1" s="1"/>
  <c r="AY445" i="1" a="1"/>
  <c r="AY445" i="1" s="1"/>
  <c r="AY448" i="1" a="1"/>
  <c r="AY448" i="1" s="1"/>
  <c r="AX1805" i="1" a="1"/>
  <c r="AX1805" i="1" s="1"/>
  <c r="AZ1204" i="1" a="1"/>
  <c r="AZ1204" i="1" s="1"/>
  <c r="AW708" i="1" a="1"/>
  <c r="AW708" i="1" s="1"/>
  <c r="AZ1834" i="1" a="1"/>
  <c r="AZ1834" i="1" s="1"/>
  <c r="AW1940" i="1" a="1"/>
  <c r="AW1940" i="1" s="1"/>
  <c r="AY1559" i="1" a="1"/>
  <c r="AY1559" i="1" s="1"/>
  <c r="AZ2674" i="1" a="1"/>
  <c r="AZ2674" i="1" s="1"/>
  <c r="AZ1992" i="1" a="1"/>
  <c r="AZ1992" i="1" s="1"/>
  <c r="AY2933" i="1" a="1"/>
  <c r="AY2933" i="1" s="1"/>
  <c r="AW1031" i="1" a="1"/>
  <c r="AW1031" i="1" s="1"/>
  <c r="AW584" i="1" a="1"/>
  <c r="AW584" i="1" s="1"/>
  <c r="AY2735" i="1" a="1"/>
  <c r="AY2735" i="1" s="1"/>
  <c r="AX384" i="1" a="1"/>
  <c r="AX384" i="1" s="1"/>
  <c r="AX1919" i="1" a="1"/>
  <c r="AX1919" i="1" s="1"/>
  <c r="AZ296" i="1" a="1"/>
  <c r="AZ296" i="1" s="1"/>
  <c r="AW193" i="1" a="1"/>
  <c r="AW193" i="1" s="1"/>
  <c r="AX708" i="1" a="1"/>
  <c r="AX708" i="1" s="1"/>
  <c r="AY952" i="1" a="1"/>
  <c r="AY952" i="1" s="1"/>
  <c r="AZ270" i="1" a="1"/>
  <c r="AZ270" i="1" s="1"/>
  <c r="AY715" i="1" a="1"/>
  <c r="AY715" i="1" s="1"/>
  <c r="AY1498" i="1" a="1"/>
  <c r="AY1498" i="1" s="1"/>
  <c r="AZ2296" i="1" a="1"/>
  <c r="AZ2296" i="1" s="1"/>
  <c r="AZ3068" i="1" a="1"/>
  <c r="AZ3068" i="1" s="1"/>
  <c r="AY1939" i="1" a="1"/>
  <c r="AY1939" i="1" s="1"/>
  <c r="AX169" i="1" a="1"/>
  <c r="AX169" i="1" s="1"/>
  <c r="AY229" i="1" a="1"/>
  <c r="AY229" i="1" s="1"/>
  <c r="AZ2352" i="1" a="1"/>
  <c r="AZ2352" i="1" s="1"/>
  <c r="AW1986" i="1" a="1"/>
  <c r="AW1986" i="1" s="1"/>
  <c r="AX956" i="1" a="1"/>
  <c r="AX956" i="1" s="1"/>
  <c r="AW1111" i="1" a="1"/>
  <c r="AW1111" i="1" s="1"/>
  <c r="AY1167" i="1" a="1"/>
  <c r="AY1167" i="1" s="1"/>
  <c r="AW2312" i="1" a="1"/>
  <c r="AW2312" i="1" s="1"/>
  <c r="AW2683" i="1" a="1"/>
  <c r="AW2683" i="1" s="1"/>
  <c r="AY1360" i="1" a="1"/>
  <c r="AY1360" i="1" s="1"/>
  <c r="AY1279" i="1" a="1"/>
  <c r="AY1279" i="1" s="1"/>
  <c r="AX1314" i="1" a="1"/>
  <c r="AX1314" i="1" s="1"/>
  <c r="AZ1219" i="1" a="1"/>
  <c r="AZ1219" i="1" s="1"/>
  <c r="AY2633" i="1" a="1"/>
  <c r="AY2633" i="1" s="1"/>
  <c r="AY1028" i="1" a="1"/>
  <c r="AY1028" i="1" s="1"/>
  <c r="AZ2893" i="1" a="1"/>
  <c r="AZ2893" i="1" s="1"/>
  <c r="AZ1099" i="1" a="1"/>
  <c r="AZ1099" i="1" s="1"/>
  <c r="AY1314" i="1" a="1"/>
  <c r="AY1314" i="1" s="1"/>
  <c r="AZ2495" i="1" a="1"/>
  <c r="AZ2495" i="1" s="1"/>
  <c r="AW192" i="1" a="1"/>
  <c r="AW192" i="1" s="1"/>
  <c r="AW805" i="1" a="1"/>
  <c r="AW805" i="1" s="1"/>
  <c r="AY618" i="1" a="1"/>
  <c r="AY618" i="1" s="1"/>
  <c r="AW2908" i="1" a="1"/>
  <c r="AW2908" i="1" s="1"/>
  <c r="AZ214" i="1" a="1"/>
  <c r="AZ214" i="1" s="1"/>
  <c r="AX2370" i="1" a="1"/>
  <c r="AX2370" i="1" s="1"/>
  <c r="AX50" i="1" a="1"/>
  <c r="AX50" i="1" s="1"/>
  <c r="AX220" i="1" a="1"/>
  <c r="AX220" i="1" s="1"/>
  <c r="AY1931" i="1" a="1"/>
  <c r="AY1931" i="1" s="1"/>
  <c r="AW535" i="1" a="1"/>
  <c r="AW535" i="1" s="1"/>
  <c r="AZ805" i="1" a="1"/>
  <c r="AZ805" i="1" s="1"/>
  <c r="AX259" i="1" a="1"/>
  <c r="AX259" i="1" s="1"/>
  <c r="AZ1233" i="1" a="1"/>
  <c r="AZ1233" i="1" s="1"/>
  <c r="AX2481" i="1" a="1"/>
  <c r="AX2481" i="1" s="1"/>
  <c r="AY1327" i="1" a="1"/>
  <c r="AY1327" i="1" s="1"/>
  <c r="AX988" i="1" a="1"/>
  <c r="AX988" i="1" s="1"/>
  <c r="AY1084" i="1" a="1"/>
  <c r="AY1084" i="1" s="1"/>
  <c r="AY1040" i="1" a="1"/>
  <c r="AY1040" i="1" s="1"/>
  <c r="AZ1685" i="1" a="1"/>
  <c r="AZ1685" i="1" s="1"/>
  <c r="AW245" i="1" a="1"/>
  <c r="AW245" i="1" s="1"/>
  <c r="AZ1038" i="1" a="1"/>
  <c r="AZ1038" i="1" s="1"/>
  <c r="AW2890" i="1" a="1"/>
  <c r="AW2890" i="1" s="1"/>
  <c r="AX1770" i="1" a="1"/>
  <c r="AX1770" i="1" s="1"/>
  <c r="AZ1333" i="1" a="1"/>
  <c r="AZ1333" i="1" s="1"/>
  <c r="AW2352" i="1" a="1"/>
  <c r="AW2352" i="1" s="1"/>
  <c r="AY160" i="1" a="1"/>
  <c r="AY160" i="1" s="1"/>
  <c r="AY798" i="1" a="1"/>
  <c r="AY798" i="1" s="1"/>
  <c r="AW2716" i="1" a="1"/>
  <c r="AW2716" i="1" s="1"/>
  <c r="AX455" i="1" a="1"/>
  <c r="AX455" i="1" s="1"/>
  <c r="AZ1600" i="1" a="1"/>
  <c r="AZ1600" i="1" s="1"/>
  <c r="AY221" i="1" a="1"/>
  <c r="AY221" i="1" s="1"/>
  <c r="AX2505" i="1" a="1"/>
  <c r="AX2505" i="1" s="1"/>
  <c r="AW1688" i="1" a="1"/>
  <c r="AW1688" i="1" s="1"/>
  <c r="AZ1011" i="1" a="1"/>
  <c r="AZ1011" i="1" s="1"/>
  <c r="AY1770" i="1" a="1"/>
  <c r="AY1770" i="1" s="1"/>
  <c r="AX1091" i="1" a="1"/>
  <c r="AX1091" i="1" s="1"/>
  <c r="AW1010" i="1" a="1"/>
  <c r="AW1010" i="1" s="1"/>
  <c r="AY1987" i="1" a="1"/>
  <c r="AY1987" i="1" s="1"/>
  <c r="AZ1314" i="1" a="1"/>
  <c r="AZ1314" i="1" s="1"/>
  <c r="AW2826" i="1" a="1"/>
  <c r="AW2826" i="1" s="1"/>
  <c r="AW1149" i="1" a="1"/>
  <c r="AW1149" i="1" s="1"/>
  <c r="AW1263" i="1" a="1"/>
  <c r="AW1263" i="1" s="1"/>
  <c r="AX1834" i="1" a="1"/>
  <c r="AX1834" i="1" s="1"/>
  <c r="AW1368" i="1" a="1"/>
  <c r="AW1368" i="1" s="1"/>
  <c r="AZ2374" i="1" a="1"/>
  <c r="AZ2374" i="1" s="1"/>
  <c r="AW731" i="1" a="1"/>
  <c r="AW731" i="1" s="1"/>
  <c r="AX797" i="1" a="1"/>
  <c r="AX797" i="1" s="1"/>
  <c r="AY3067" i="1" a="1"/>
  <c r="AY3067" i="1" s="1"/>
  <c r="AW79" i="1" a="1"/>
  <c r="AW79" i="1" s="1"/>
  <c r="AY35" i="1" a="1"/>
  <c r="AY35" i="1" s="1"/>
  <c r="AZ1703" i="1" a="1"/>
  <c r="AZ1703" i="1" s="1"/>
  <c r="AZ1445" i="1" a="1"/>
  <c r="AZ1445" i="1" s="1"/>
  <c r="AZ1918" i="1" a="1"/>
  <c r="AZ1918" i="1" s="1"/>
  <c r="AZ2496" i="1" a="1"/>
  <c r="AZ2496" i="1" s="1"/>
  <c r="AY981" i="1" a="1"/>
  <c r="AY981" i="1" s="1"/>
  <c r="AX2665" i="1" a="1"/>
  <c r="AX2665" i="1" s="1"/>
  <c r="AZ43" i="1" a="1"/>
  <c r="AZ43" i="1" s="1"/>
  <c r="AW864" i="1" a="1"/>
  <c r="AW864" i="1" s="1"/>
  <c r="AX1330" i="1" a="1"/>
  <c r="AX1330" i="1" s="1"/>
  <c r="AY1002" i="1" a="1"/>
  <c r="AY1002" i="1" s="1"/>
  <c r="AZ1730" i="1" a="1"/>
  <c r="AZ1730" i="1" s="1"/>
  <c r="AW618" i="1" a="1"/>
  <c r="AW618" i="1" s="1"/>
  <c r="AW2113" i="1" a="1"/>
  <c r="AW2113" i="1" s="1"/>
  <c r="AY926" i="1" a="1"/>
  <c r="AY926" i="1" s="1"/>
  <c r="AX2501" i="1" a="1"/>
  <c r="AX2501" i="1" s="1"/>
  <c r="AY619" i="1" a="1"/>
  <c r="AY619" i="1" s="1"/>
  <c r="AZ2762" i="1" a="1"/>
  <c r="AZ2762" i="1" s="1"/>
  <c r="AX400" i="1" a="1"/>
  <c r="AX400" i="1" s="1"/>
  <c r="AW1822" i="1" a="1"/>
  <c r="AW1822" i="1" s="1"/>
  <c r="AY1581" i="1" a="1"/>
  <c r="AY1581" i="1" s="1"/>
  <c r="AY1600" i="1" a="1"/>
  <c r="AY1600" i="1" s="1"/>
  <c r="AY3083" i="1" a="1"/>
  <c r="AY3083" i="1" s="1"/>
  <c r="AX2507" i="1" a="1"/>
  <c r="AX2507" i="1" s="1"/>
  <c r="AW2888" i="1" a="1"/>
  <c r="AW2888" i="1" s="1"/>
  <c r="AZ3067" i="1" a="1"/>
  <c r="AZ3067" i="1" s="1"/>
  <c r="AW1689" i="1" a="1"/>
  <c r="AW1689" i="1" s="1"/>
  <c r="AY805" i="1" a="1"/>
  <c r="AY805" i="1" s="1"/>
  <c r="AZ3038" i="1" a="1"/>
  <c r="AZ3038" i="1" s="1"/>
  <c r="AW2479" i="1" a="1"/>
  <c r="AW2479" i="1" s="1"/>
  <c r="AZ2635" i="1" a="1"/>
  <c r="AZ2635" i="1" s="1"/>
  <c r="AX2506" i="1" a="1"/>
  <c r="AX2506" i="1" s="1"/>
  <c r="AX1938" i="1" a="1"/>
  <c r="AX1938" i="1" s="1"/>
  <c r="AZ196" i="1" a="1"/>
  <c r="AZ196" i="1" s="1"/>
  <c r="AZ908" i="1" a="1"/>
  <c r="AZ908" i="1" s="1"/>
  <c r="AY2003" i="1" a="1"/>
  <c r="AY2003" i="1" s="1"/>
  <c r="AX1165" i="1" a="1"/>
  <c r="AX1165" i="1" s="1"/>
  <c r="AX189" i="1" a="1"/>
  <c r="AX189" i="1" s="1"/>
  <c r="AX3038" i="1" a="1"/>
  <c r="AX3038" i="1" s="1"/>
  <c r="AY2885" i="1" a="1"/>
  <c r="AY2885" i="1" s="1"/>
  <c r="AW1084" i="1" a="1"/>
  <c r="AW1084" i="1" s="1"/>
  <c r="AX1370" i="1" a="1"/>
  <c r="AX1370" i="1" s="1"/>
  <c r="AW1097" i="1" a="1"/>
  <c r="AW1097" i="1" s="1"/>
  <c r="AX1047" i="1" a="1"/>
  <c r="AX1047" i="1" s="1"/>
  <c r="AX1813" i="1" a="1"/>
  <c r="AX1813" i="1" s="1"/>
  <c r="AY1750" i="1" a="1"/>
  <c r="AY1750" i="1" s="1"/>
  <c r="AZ2885" i="1" a="1"/>
  <c r="AZ2885" i="1" s="1"/>
  <c r="AZ2857" i="1" a="1"/>
  <c r="AZ2857" i="1" s="1"/>
  <c r="AX1169" i="1" a="1"/>
  <c r="AX1169" i="1" s="1"/>
  <c r="AY135" i="1" a="1"/>
  <c r="AY135" i="1" s="1"/>
  <c r="AZ2822" i="1" a="1"/>
  <c r="AZ2822" i="1" s="1"/>
  <c r="AW3049" i="1" a="1"/>
  <c r="AW3049" i="1" s="1"/>
  <c r="AY2353" i="1" a="1"/>
  <c r="AY2353" i="1" s="1"/>
  <c r="AX1695" i="1" a="1"/>
  <c r="AX1695" i="1" s="1"/>
  <c r="AW787" i="1" a="1"/>
  <c r="AW787" i="1" s="1"/>
  <c r="AX694" i="1" a="1"/>
  <c r="AX694" i="1" s="1"/>
  <c r="AW2736" i="1" a="1"/>
  <c r="AW2736" i="1" s="1"/>
  <c r="AX2259" i="1" a="1"/>
  <c r="AX2259" i="1" s="1"/>
  <c r="AX2664" i="1" a="1"/>
  <c r="AX2664" i="1" s="1"/>
  <c r="AX448" i="1" a="1"/>
  <c r="AX448" i="1" s="1"/>
  <c r="AZ1498" i="1" a="1"/>
  <c r="AZ1498" i="1" s="1"/>
  <c r="AY632" i="1" a="1"/>
  <c r="AY632" i="1" s="1"/>
  <c r="AW1807" i="1" a="1"/>
  <c r="AW1807" i="1" s="1"/>
  <c r="AX278" i="1" a="1"/>
  <c r="AX278" i="1" s="1"/>
  <c r="AZ2618" i="1" a="1"/>
  <c r="AZ2618" i="1" s="1"/>
  <c r="AX1958" i="1" a="1"/>
  <c r="AX1958" i="1" s="1"/>
  <c r="AZ2687" i="1" a="1"/>
  <c r="AZ2687" i="1" s="1"/>
  <c r="AW988" i="1" a="1"/>
  <c r="AW988" i="1" s="1"/>
  <c r="AY616" i="1" a="1"/>
  <c r="AY616" i="1" s="1"/>
  <c r="AX31" i="1" a="1"/>
  <c r="AX31" i="1" s="1"/>
  <c r="AZ1536" i="1" a="1"/>
  <c r="AZ1536" i="1" s="1"/>
  <c r="AW1581" i="1" a="1"/>
  <c r="AW1581" i="1" s="1"/>
  <c r="AY1266" i="1" a="1"/>
  <c r="AY1266" i="1" s="1"/>
  <c r="AY2904" i="1" a="1"/>
  <c r="AY2904" i="1" s="1"/>
  <c r="AX1732" i="1" a="1"/>
  <c r="AX1732" i="1" s="1"/>
  <c r="AZ1283" i="1" a="1"/>
  <c r="AZ1283" i="1" s="1"/>
  <c r="AY1821" i="1" a="1"/>
  <c r="AY1821" i="1" s="1"/>
  <c r="AY457" i="1" a="1"/>
  <c r="AY457" i="1" s="1"/>
  <c r="AW2055" i="1" a="1"/>
  <c r="AW2055" i="1" s="1"/>
  <c r="AX870" i="1" a="1"/>
  <c r="AX870" i="1" s="1"/>
  <c r="AW2002" i="1" a="1"/>
  <c r="AW2002" i="1" s="1"/>
  <c r="AZ2058" i="1" a="1"/>
  <c r="AZ2058" i="1" s="1"/>
  <c r="AX2928" i="1" a="1"/>
  <c r="AX2928" i="1" s="1"/>
  <c r="AW803" i="1" a="1"/>
  <c r="AW803" i="1" s="1"/>
  <c r="AX1804" i="1" a="1"/>
  <c r="AX1804" i="1" s="1"/>
  <c r="AZ875" i="1" a="1"/>
  <c r="AZ875" i="1" s="1"/>
  <c r="AX1984" i="1" a="1"/>
  <c r="AX1984" i="1" s="1"/>
  <c r="AX46" i="1" a="1"/>
  <c r="AX46" i="1" s="1"/>
  <c r="AX1676" i="1" a="1"/>
  <c r="AX1676" i="1" s="1"/>
  <c r="AX2371" i="1" a="1"/>
  <c r="AX2371" i="1" s="1"/>
  <c r="AY996" i="1" a="1"/>
  <c r="AY996" i="1" s="1"/>
  <c r="AZ2145" i="1" a="1"/>
  <c r="AZ2145" i="1" s="1"/>
  <c r="AX248" i="1" a="1"/>
  <c r="AX248" i="1" s="1"/>
  <c r="AW2326" i="1" a="1"/>
  <c r="AW2326" i="1" s="1"/>
  <c r="AX1315" i="1" a="1"/>
  <c r="AX1315" i="1" s="1"/>
  <c r="AY3062" i="1" a="1"/>
  <c r="AY3062" i="1" s="1"/>
  <c r="AY2738" i="1" a="1"/>
  <c r="AY2738" i="1" s="1"/>
  <c r="AX825" i="1" a="1"/>
  <c r="AX825" i="1" s="1"/>
  <c r="AY1052" i="1" a="1"/>
  <c r="AY1052" i="1" s="1"/>
  <c r="AX222" i="1" a="1"/>
  <c r="AX222" i="1" s="1"/>
  <c r="AZ2515" i="1" a="1"/>
  <c r="AZ2515" i="1" s="1"/>
  <c r="AX230" i="1" a="1"/>
  <c r="AX230" i="1" s="1"/>
  <c r="AY2562" i="1" a="1"/>
  <c r="AY2562" i="1" s="1"/>
  <c r="AX2871" i="1" a="1"/>
  <c r="AX2871" i="1" s="1"/>
  <c r="AX604" i="1" a="1"/>
  <c r="AX604" i="1" s="1"/>
  <c r="AZ1986" i="1" a="1"/>
  <c r="AZ1986" i="1" s="1"/>
  <c r="AX2402" i="1" a="1"/>
  <c r="AX2402" i="1" s="1"/>
  <c r="AY1070" i="1" a="1"/>
  <c r="AY1070" i="1" s="1"/>
  <c r="AX2046" i="1" a="1"/>
  <c r="AX2046" i="1" s="1"/>
  <c r="AY923" i="1" a="1"/>
  <c r="AY923" i="1" s="1"/>
  <c r="AX954" i="1" a="1"/>
  <c r="AX954" i="1" s="1"/>
  <c r="AW2577" i="1" a="1"/>
  <c r="AW2577" i="1" s="1"/>
  <c r="AZ1328" i="1" a="1"/>
  <c r="AZ1328" i="1" s="1"/>
  <c r="AX1232" i="1" a="1"/>
  <c r="AX1232" i="1" s="1"/>
  <c r="AW1494" i="1" a="1"/>
  <c r="AW1494" i="1" s="1"/>
  <c r="AX2754" i="1" a="1"/>
  <c r="AX2754" i="1" s="1"/>
  <c r="AW1293" i="1" a="1"/>
  <c r="AW1293" i="1" s="1"/>
  <c r="AW2900" i="1" a="1"/>
  <c r="AW2900" i="1" s="1"/>
  <c r="AZ2260" i="1" a="1"/>
  <c r="AZ2260" i="1" s="1"/>
  <c r="AZ3019" i="1" a="1"/>
  <c r="AZ3019" i="1" s="1"/>
  <c r="AZ1360" i="1" a="1"/>
  <c r="AZ1360" i="1" s="1"/>
  <c r="AX751" i="1" a="1"/>
  <c r="AX751" i="1" s="1"/>
  <c r="AW396" i="1" a="1"/>
  <c r="AW396" i="1" s="1"/>
  <c r="AW1700" i="1" a="1"/>
  <c r="AW1700" i="1" s="1"/>
  <c r="AX873" i="1" a="1"/>
  <c r="AX873" i="1" s="1"/>
  <c r="AZ358" i="1" a="1"/>
  <c r="AZ358" i="1" s="1"/>
  <c r="AY1413" i="1" a="1"/>
  <c r="AY1413" i="1" s="1"/>
  <c r="AY687" i="1" a="1"/>
  <c r="AY687" i="1" s="1"/>
  <c r="AW2747" i="1" a="1"/>
  <c r="AW2747" i="1" s="1"/>
  <c r="AW2488" i="1" a="1"/>
  <c r="AW2488" i="1" s="1"/>
  <c r="AY1319" i="1" a="1"/>
  <c r="AY1319" i="1" s="1"/>
  <c r="AY266" i="1" a="1"/>
  <c r="AY266" i="1" s="1"/>
  <c r="AW1704" i="1" a="1"/>
  <c r="AW1704" i="1" s="1"/>
  <c r="AZ677" i="1" a="1"/>
  <c r="AZ677" i="1" s="1"/>
  <c r="AZ76" i="1" a="1"/>
  <c r="AZ76" i="1" s="1"/>
  <c r="AX1665" i="1" a="1"/>
  <c r="AX1665" i="1" s="1"/>
  <c r="AZ44" i="1" a="1"/>
  <c r="AZ44" i="1" s="1"/>
  <c r="AY245" i="1" a="1"/>
  <c r="AY245" i="1" s="1"/>
  <c r="AW2885" i="1" a="1"/>
  <c r="AW2885" i="1" s="1"/>
  <c r="AZ2648" i="1" a="1"/>
  <c r="AZ2648" i="1" s="1"/>
  <c r="AY44" i="1" a="1"/>
  <c r="AY44" i="1" s="1"/>
  <c r="AX3019" i="1" a="1"/>
  <c r="AX3019" i="1" s="1"/>
  <c r="AY2109" i="1" a="1"/>
  <c r="AY2109" i="1" s="1"/>
  <c r="AY2532" i="1" a="1"/>
  <c r="AY2532" i="1" s="1"/>
  <c r="AX2930" i="1" a="1"/>
  <c r="AX2930" i="1" s="1"/>
  <c r="AW804" i="1" a="1"/>
  <c r="AW804" i="1" s="1"/>
  <c r="AW3084" i="1" a="1"/>
  <c r="AW3084" i="1" s="1"/>
  <c r="AX3084" i="1" a="1"/>
  <c r="AX3084" i="1" s="1"/>
  <c r="AY3084" i="1" a="1"/>
  <c r="AY3084" i="1" s="1"/>
  <c r="AZ3084" i="1" a="1"/>
  <c r="AZ3084" i="1" s="1"/>
  <c r="BT2380" i="1"/>
  <c r="BB2381" i="1"/>
  <c r="BT2381" i="1" l="1"/>
  <c r="BB2382" i="1"/>
  <c r="BT2382" i="1" l="1"/>
  <c r="BB2383" i="1"/>
  <c r="BT2383" i="1" l="1"/>
  <c r="BB2384" i="1"/>
  <c r="BT2384" i="1" l="1"/>
  <c r="BB2385" i="1"/>
  <c r="BT2385" i="1" l="1"/>
  <c r="BB2386" i="1"/>
  <c r="BT2386" i="1" l="1"/>
  <c r="BB2387" i="1"/>
  <c r="BT2387" i="1" l="1"/>
  <c r="BB2388" i="1"/>
  <c r="BT2388" i="1" l="1"/>
  <c r="BB2389" i="1"/>
  <c r="BT2389" i="1" l="1"/>
  <c r="BB2390" i="1"/>
  <c r="BT2390" i="1" l="1"/>
  <c r="BB2391" i="1"/>
  <c r="BT2391" i="1" l="1"/>
  <c r="BB2392" i="1"/>
  <c r="BT2392" i="1" l="1"/>
  <c r="BB2393" i="1"/>
  <c r="BT2393" i="1" l="1"/>
  <c r="BB2394" i="1"/>
  <c r="BT2394" i="1" l="1"/>
  <c r="BB2395" i="1"/>
  <c r="BT2395" i="1" l="1"/>
  <c r="BB2396" i="1"/>
  <c r="BT2396" i="1" l="1"/>
  <c r="BB2397" i="1"/>
  <c r="BT2397" i="1" l="1"/>
  <c r="BB2398" i="1"/>
  <c r="BT2398" i="1" l="1"/>
  <c r="BB2399" i="1"/>
  <c r="BT2399" i="1" l="1"/>
  <c r="BB2400" i="1"/>
  <c r="BT2400" i="1" l="1"/>
  <c r="BB2401" i="1"/>
  <c r="BT2401" i="1" l="1"/>
  <c r="BB2402" i="1"/>
  <c r="BT2402" i="1" l="1"/>
  <c r="BB2403" i="1"/>
  <c r="BT2403" i="1" l="1"/>
  <c r="BB2404" i="1"/>
  <c r="BT2404" i="1" l="1"/>
  <c r="BB2405" i="1"/>
  <c r="BT2405" i="1" l="1"/>
  <c r="BB2406" i="1"/>
  <c r="BT2406" i="1" l="1"/>
  <c r="BB2407" i="1"/>
  <c r="BT2407" i="1" l="1"/>
  <c r="BB2408" i="1"/>
  <c r="BT2408" i="1" l="1"/>
  <c r="BB2409" i="1"/>
  <c r="BT2409" i="1" l="1"/>
  <c r="BB2410" i="1"/>
  <c r="BT2410" i="1" l="1"/>
  <c r="BB2411" i="1"/>
  <c r="BT2411" i="1" l="1"/>
  <c r="BB2412" i="1"/>
  <c r="BT2412" i="1" l="1"/>
  <c r="BB2413" i="1"/>
  <c r="BT2413" i="1" l="1"/>
  <c r="BB2414" i="1"/>
  <c r="BT2414" i="1" l="1"/>
  <c r="BB2415" i="1"/>
  <c r="BT2415" i="1" l="1"/>
  <c r="BB2416" i="1"/>
  <c r="BT2416" i="1" l="1"/>
  <c r="BB2417" i="1"/>
  <c r="BT2417" i="1" l="1"/>
  <c r="BB2418" i="1"/>
  <c r="BT2418" i="1" l="1"/>
  <c r="BB2419" i="1"/>
  <c r="BT2419" i="1" l="1"/>
  <c r="BB2420" i="1"/>
  <c r="BT2420" i="1" l="1"/>
  <c r="BB2421" i="1"/>
  <c r="BT2421" i="1" l="1"/>
  <c r="BB2422" i="1"/>
  <c r="BT2422" i="1" l="1"/>
  <c r="BB2423" i="1"/>
  <c r="BT2423" i="1" l="1"/>
  <c r="BB2424" i="1"/>
  <c r="BT2424" i="1" l="1"/>
  <c r="BB2425" i="1"/>
  <c r="BT2425" i="1" l="1"/>
  <c r="BB2426" i="1"/>
  <c r="BT2426" i="1" l="1"/>
  <c r="BB2427" i="1"/>
  <c r="BT2427" i="1" l="1"/>
  <c r="BB2428" i="1"/>
  <c r="BT2428" i="1" l="1"/>
  <c r="BB2429" i="1"/>
  <c r="BT2429" i="1" l="1"/>
  <c r="BB2430" i="1"/>
  <c r="BT2430" i="1" l="1"/>
  <c r="BB2431" i="1"/>
  <c r="BT2431" i="1" l="1"/>
  <c r="BB2432" i="1"/>
  <c r="BT2432" i="1" l="1"/>
  <c r="BB2433" i="1"/>
  <c r="BT2433" i="1" l="1"/>
  <c r="BB2434" i="1"/>
  <c r="BT2434" i="1" l="1"/>
  <c r="BB2435" i="1"/>
  <c r="BT2435" i="1" l="1"/>
  <c r="BB2436" i="1"/>
  <c r="BT2436" i="1" l="1"/>
  <c r="BB2437" i="1"/>
  <c r="BT2437" i="1" l="1"/>
  <c r="BB2438" i="1"/>
  <c r="BT2438" i="1" l="1"/>
  <c r="BB2439" i="1"/>
  <c r="BT2439" i="1" l="1"/>
  <c r="BB2440" i="1"/>
  <c r="BT2440" i="1" l="1"/>
  <c r="BB2441" i="1"/>
  <c r="BT2441" i="1" l="1"/>
  <c r="BB2442" i="1"/>
  <c r="BT2442" i="1" l="1"/>
  <c r="BB2443" i="1"/>
  <c r="BT2443" i="1" l="1"/>
  <c r="BB2444" i="1"/>
  <c r="BT2444" i="1" l="1"/>
  <c r="BB2445" i="1"/>
  <c r="BT2445" i="1" l="1"/>
  <c r="BB2446" i="1"/>
  <c r="BT2446" i="1" l="1"/>
  <c r="BB2447" i="1"/>
  <c r="BT2447" i="1" l="1"/>
  <c r="BB2448" i="1"/>
  <c r="BT2448" i="1" l="1"/>
  <c r="BB2449" i="1"/>
  <c r="BT2449" i="1" l="1"/>
  <c r="BB2450" i="1"/>
  <c r="BT2450" i="1" l="1"/>
  <c r="BB2451" i="1"/>
  <c r="BT2451" i="1" l="1"/>
  <c r="BB2452" i="1"/>
  <c r="BT2452" i="1" l="1"/>
  <c r="BB2453" i="1"/>
  <c r="BT2453" i="1" l="1"/>
  <c r="BB2454" i="1"/>
  <c r="BT2454" i="1" l="1"/>
  <c r="BB2455" i="1"/>
  <c r="BT2455" i="1" l="1"/>
  <c r="BB2456" i="1"/>
  <c r="BT2456" i="1" l="1"/>
  <c r="BB2457" i="1"/>
  <c r="BT2457" i="1" l="1"/>
  <c r="BB2458" i="1"/>
  <c r="BT2458" i="1" l="1"/>
  <c r="BB2459" i="1"/>
  <c r="BT2459" i="1" l="1"/>
  <c r="BB2460" i="1"/>
  <c r="BT2460" i="1" l="1"/>
  <c r="BB2461" i="1"/>
  <c r="BT2461" i="1" l="1"/>
  <c r="BB2462" i="1"/>
  <c r="BT2462" i="1" l="1"/>
  <c r="BB2463" i="1"/>
  <c r="BT2463" i="1" l="1"/>
  <c r="BB2464" i="1"/>
  <c r="BT2464" i="1" l="1"/>
  <c r="BB2465" i="1"/>
  <c r="BT2465" i="1" l="1"/>
  <c r="BB2466" i="1"/>
  <c r="BT2466" i="1" l="1"/>
  <c r="BB2467" i="1"/>
  <c r="BT2467" i="1" l="1"/>
  <c r="BB2468" i="1"/>
  <c r="BT2468" i="1" l="1"/>
  <c r="BB2469" i="1"/>
  <c r="BT2469" i="1" l="1"/>
  <c r="BB2470" i="1"/>
  <c r="BT2470" i="1" l="1"/>
  <c r="BB2471" i="1"/>
  <c r="BT2471" i="1" l="1"/>
  <c r="BB2472" i="1"/>
  <c r="BT2472" i="1" l="1"/>
  <c r="BB2473" i="1"/>
  <c r="BT2473" i="1" l="1"/>
  <c r="BB2474" i="1"/>
  <c r="BT2474" i="1" l="1"/>
  <c r="BB2475" i="1"/>
  <c r="BT2475" i="1" l="1"/>
  <c r="BB2476" i="1"/>
  <c r="BT2476" i="1" l="1"/>
  <c r="BB2477" i="1"/>
  <c r="BT2477" i="1" l="1"/>
  <c r="BB2478" i="1"/>
  <c r="BT2478" i="1" l="1"/>
  <c r="BB2479" i="1"/>
  <c r="BT2479" i="1" l="1"/>
  <c r="BB2480" i="1"/>
  <c r="BT2480" i="1" l="1"/>
  <c r="BB2481" i="1"/>
  <c r="BT2481" i="1" l="1"/>
  <c r="BB2482" i="1"/>
  <c r="BT2482" i="1" l="1"/>
  <c r="BB2483" i="1"/>
  <c r="BT2483" i="1" l="1"/>
  <c r="BB2484" i="1"/>
  <c r="BT2484" i="1" l="1"/>
  <c r="BB2485" i="1"/>
  <c r="BT2485" i="1" l="1"/>
  <c r="BB2486" i="1"/>
  <c r="BT2486" i="1" l="1"/>
  <c r="BB2487" i="1"/>
  <c r="BT2487" i="1" l="1"/>
  <c r="BB2488" i="1"/>
  <c r="BT2488" i="1" l="1"/>
  <c r="BB2489" i="1"/>
  <c r="BT2489" i="1" l="1"/>
  <c r="BB2490" i="1"/>
  <c r="BT2490" i="1" l="1"/>
  <c r="BB2491" i="1"/>
  <c r="BT2491" i="1" l="1"/>
  <c r="BB2492" i="1"/>
  <c r="BT2492" i="1" l="1"/>
  <c r="BB2493" i="1"/>
  <c r="BT2493" i="1" l="1"/>
  <c r="BB2494" i="1"/>
  <c r="BT2494" i="1" l="1"/>
  <c r="BB2495" i="1"/>
  <c r="BT2495" i="1" l="1"/>
  <c r="BB2496" i="1"/>
  <c r="BT2496" i="1" l="1"/>
  <c r="BB2497" i="1"/>
  <c r="BT2497" i="1" l="1"/>
  <c r="BB2498" i="1"/>
  <c r="BT2498" i="1" l="1"/>
  <c r="BB2499" i="1"/>
  <c r="BT2499" i="1" l="1"/>
  <c r="BB2500" i="1"/>
  <c r="BT2500" i="1" l="1"/>
  <c r="BB2501" i="1"/>
  <c r="BT2501" i="1" l="1"/>
  <c r="BB2502" i="1"/>
  <c r="BT2502" i="1" l="1"/>
  <c r="BB2503" i="1"/>
  <c r="BT2503" i="1" l="1"/>
  <c r="BB2504" i="1"/>
  <c r="BT2504" i="1" l="1"/>
  <c r="BB2505" i="1"/>
  <c r="BT2505" i="1" l="1"/>
  <c r="BB2506" i="1"/>
  <c r="BT2506" i="1" l="1"/>
  <c r="BB2507" i="1"/>
  <c r="BT2507" i="1" l="1"/>
  <c r="BB2508" i="1"/>
  <c r="BT2508" i="1" l="1"/>
  <c r="BB2509" i="1"/>
  <c r="BT2509" i="1" l="1"/>
  <c r="BB2510" i="1"/>
  <c r="BT2510" i="1" l="1"/>
  <c r="BB2511" i="1"/>
  <c r="BT2511" i="1" l="1"/>
  <c r="BB2512" i="1"/>
  <c r="BT2512" i="1" l="1"/>
  <c r="BB2513" i="1"/>
  <c r="BT2513" i="1" l="1"/>
  <c r="BB2514" i="1"/>
  <c r="BT2514" i="1" l="1"/>
  <c r="BB2515" i="1"/>
  <c r="BT2515" i="1" l="1"/>
  <c r="BB2516" i="1"/>
  <c r="BT2516" i="1" l="1"/>
  <c r="BB2517" i="1"/>
  <c r="BT2517" i="1" l="1"/>
  <c r="BB2518" i="1"/>
  <c r="BT2518" i="1" l="1"/>
  <c r="BB2519" i="1"/>
  <c r="BT2519" i="1" l="1"/>
  <c r="BB2520" i="1"/>
  <c r="BT2520" i="1" l="1"/>
  <c r="BB2521" i="1"/>
  <c r="BT2521" i="1" l="1"/>
  <c r="BB2522" i="1"/>
  <c r="BT2522" i="1" l="1"/>
  <c r="BB2523" i="1"/>
  <c r="BT2523" i="1" l="1"/>
  <c r="BB2524" i="1"/>
  <c r="BT2524" i="1" l="1"/>
  <c r="BB2525" i="1"/>
  <c r="BT2525" i="1" l="1"/>
  <c r="BB2526" i="1"/>
  <c r="BT2526" i="1" l="1"/>
  <c r="BB2527" i="1"/>
  <c r="BT2527" i="1" l="1"/>
  <c r="BB2528" i="1"/>
  <c r="BT2528" i="1" l="1"/>
  <c r="BB2529" i="1"/>
  <c r="BT2529" i="1" l="1"/>
  <c r="BB2530" i="1"/>
  <c r="BT2530" i="1" l="1"/>
  <c r="BB2531" i="1"/>
  <c r="BT2531" i="1" l="1"/>
  <c r="BB2532" i="1"/>
  <c r="BT2532" i="1" l="1"/>
  <c r="BB2533" i="1"/>
  <c r="BT2533" i="1" l="1"/>
  <c r="BB2534" i="1"/>
  <c r="BT2534" i="1" l="1"/>
  <c r="BB2535" i="1"/>
  <c r="BT2535" i="1" l="1"/>
  <c r="BB2536" i="1"/>
  <c r="BT2536" i="1" l="1"/>
  <c r="BB2537" i="1"/>
  <c r="BT2537" i="1" l="1"/>
  <c r="BB2538" i="1"/>
  <c r="BT2538" i="1" l="1"/>
  <c r="BB2539" i="1"/>
  <c r="BT2539" i="1" l="1"/>
  <c r="BB2540" i="1"/>
  <c r="BT2540" i="1" l="1"/>
  <c r="BB2541" i="1"/>
  <c r="BT2541" i="1" l="1"/>
  <c r="BB2542" i="1"/>
  <c r="BT2542" i="1" l="1"/>
  <c r="BB2543" i="1"/>
  <c r="BT2543" i="1" l="1"/>
  <c r="BB2544" i="1"/>
  <c r="BT2544" i="1" l="1"/>
  <c r="BB2545" i="1"/>
  <c r="BT2545" i="1" l="1"/>
  <c r="BB2546" i="1"/>
  <c r="BT2546" i="1" l="1"/>
  <c r="BB2547" i="1"/>
  <c r="BT2547" i="1" l="1"/>
  <c r="BB2548" i="1"/>
  <c r="BT2548" i="1" l="1"/>
  <c r="BB2549" i="1"/>
  <c r="BT2549" i="1" l="1"/>
  <c r="BB2550" i="1"/>
  <c r="BT2550" i="1" l="1"/>
  <c r="BB2551" i="1"/>
  <c r="BT2551" i="1" l="1"/>
  <c r="BB2552" i="1"/>
  <c r="BT2552" i="1" l="1"/>
  <c r="BB2553" i="1"/>
  <c r="BT2553" i="1" l="1"/>
  <c r="BB2554" i="1"/>
  <c r="BT2554" i="1" l="1"/>
  <c r="BB2555" i="1"/>
  <c r="BT2555" i="1" l="1"/>
  <c r="BB2556" i="1"/>
  <c r="BT2556" i="1" l="1"/>
  <c r="BB2557" i="1"/>
  <c r="BT2557" i="1" l="1"/>
  <c r="BB2558" i="1"/>
  <c r="BT2558" i="1" l="1"/>
  <c r="BB2559" i="1"/>
  <c r="BT2559" i="1" l="1"/>
  <c r="BB2560" i="1"/>
  <c r="BT2560" i="1" l="1"/>
  <c r="BB2561" i="1"/>
  <c r="BT2561" i="1" l="1"/>
  <c r="BB2562" i="1"/>
  <c r="BT2562" i="1" l="1"/>
  <c r="BB2563" i="1"/>
  <c r="BT2563" i="1" l="1"/>
  <c r="BB2564" i="1"/>
  <c r="BT2564" i="1" l="1"/>
  <c r="BB2565" i="1"/>
  <c r="BT2565" i="1" l="1"/>
  <c r="BB2566" i="1"/>
  <c r="BT2566" i="1" l="1"/>
  <c r="BB2567" i="1"/>
  <c r="BT2567" i="1" l="1"/>
  <c r="BB2568" i="1"/>
  <c r="BT2568" i="1" l="1"/>
  <c r="BB2569" i="1"/>
  <c r="BT2569" i="1" l="1"/>
  <c r="BB2570" i="1"/>
  <c r="BT2570" i="1" l="1"/>
  <c r="BB2571" i="1"/>
  <c r="BT2571" i="1" l="1"/>
  <c r="BB2572" i="1"/>
  <c r="BT2572" i="1" l="1"/>
  <c r="BB2573" i="1"/>
  <c r="BT2573" i="1" l="1"/>
  <c r="BB2574" i="1"/>
  <c r="BT2574" i="1" l="1"/>
  <c r="BB2575" i="1"/>
  <c r="BT2575" i="1" l="1"/>
  <c r="BB2576" i="1"/>
  <c r="BT2576" i="1" l="1"/>
  <c r="BB2577" i="1"/>
  <c r="BT2577" i="1" l="1"/>
  <c r="BB2578" i="1"/>
  <c r="BT2578" i="1" l="1"/>
  <c r="BB2579" i="1"/>
  <c r="BT2579" i="1" l="1"/>
  <c r="BB2580" i="1"/>
  <c r="BT2580" i="1" l="1"/>
  <c r="BB2581" i="1"/>
  <c r="BT2581" i="1" l="1"/>
  <c r="BB2582" i="1"/>
  <c r="BT2582" i="1" l="1"/>
  <c r="BB2583" i="1"/>
  <c r="BT2583" i="1" l="1"/>
  <c r="BB2584" i="1"/>
  <c r="BT2584" i="1" l="1"/>
  <c r="BB2585" i="1"/>
  <c r="BT2585" i="1" l="1"/>
  <c r="BB2586" i="1"/>
  <c r="BT2586" i="1" l="1"/>
  <c r="BB2587" i="1"/>
  <c r="BT2587" i="1" l="1"/>
  <c r="BB2588" i="1"/>
  <c r="BT2588" i="1" l="1"/>
  <c r="BB2589" i="1"/>
  <c r="BT2589" i="1" l="1"/>
  <c r="BB2590" i="1"/>
  <c r="BT2590" i="1" l="1"/>
  <c r="BB2591" i="1"/>
  <c r="BT2591" i="1" l="1"/>
  <c r="BB2592" i="1"/>
  <c r="BT2592" i="1" l="1"/>
  <c r="BB2593" i="1"/>
  <c r="BT2593" i="1" l="1"/>
  <c r="BB2594" i="1"/>
  <c r="BT2594" i="1" l="1"/>
  <c r="BB2595" i="1"/>
  <c r="BT2595" i="1" l="1"/>
  <c r="BB2596" i="1"/>
  <c r="BT2596" i="1" l="1"/>
  <c r="BB2597" i="1"/>
  <c r="BT2597" i="1" l="1"/>
  <c r="BB2598" i="1"/>
  <c r="BT2598" i="1" l="1"/>
  <c r="BB2599" i="1"/>
  <c r="BT2599" i="1" l="1"/>
  <c r="BB2600" i="1"/>
  <c r="BT2600" i="1" l="1"/>
  <c r="BB2601" i="1"/>
  <c r="BT2601" i="1" l="1"/>
  <c r="BB2602" i="1"/>
  <c r="BT2602" i="1" l="1"/>
  <c r="BB2603" i="1"/>
  <c r="BT2603" i="1" l="1"/>
  <c r="BB2604" i="1"/>
  <c r="BT2604" i="1" l="1"/>
  <c r="BB2605" i="1"/>
  <c r="BT2605" i="1" l="1"/>
  <c r="BB2606" i="1"/>
  <c r="BT2606" i="1" l="1"/>
  <c r="BB2607" i="1"/>
  <c r="BT2607" i="1" l="1"/>
  <c r="BB2608" i="1"/>
  <c r="BT2608" i="1" l="1"/>
  <c r="BB2609" i="1"/>
  <c r="BT2609" i="1" l="1"/>
  <c r="BB2610" i="1"/>
  <c r="BT2610" i="1" l="1"/>
  <c r="BB2611" i="1"/>
  <c r="BT2611" i="1" l="1"/>
  <c r="BB2612" i="1"/>
  <c r="BT2612" i="1" l="1"/>
  <c r="BB2613" i="1"/>
  <c r="BT2613" i="1" l="1"/>
  <c r="BB2614" i="1"/>
  <c r="BT2614" i="1" l="1"/>
  <c r="BB2615" i="1"/>
  <c r="BT2615" i="1" l="1"/>
  <c r="BB2616" i="1"/>
  <c r="BT2616" i="1" l="1"/>
  <c r="BB2617" i="1"/>
  <c r="BT2617" i="1" l="1"/>
  <c r="BB2618" i="1"/>
  <c r="BT2618" i="1" l="1"/>
  <c r="BB2619" i="1"/>
  <c r="BT2619" i="1" l="1"/>
  <c r="BB2620" i="1"/>
  <c r="BT2620" i="1" l="1"/>
  <c r="BB2621" i="1"/>
  <c r="BT2621" i="1" l="1"/>
  <c r="BB2622" i="1"/>
  <c r="BT2622" i="1" l="1"/>
  <c r="BB2623" i="1"/>
  <c r="BT2623" i="1" l="1"/>
  <c r="BB2624" i="1"/>
  <c r="BT2624" i="1" l="1"/>
  <c r="BB2625" i="1"/>
  <c r="BT2625" i="1" l="1"/>
  <c r="BB2626" i="1"/>
  <c r="BT2626" i="1" l="1"/>
  <c r="BB2627" i="1"/>
  <c r="BT2627" i="1" l="1"/>
  <c r="BB2628" i="1"/>
  <c r="BT2628" i="1" l="1"/>
  <c r="BB2629" i="1"/>
  <c r="BT2629" i="1" l="1"/>
  <c r="BB2630" i="1"/>
  <c r="BT2630" i="1" l="1"/>
  <c r="BB2631" i="1"/>
  <c r="BT2631" i="1" l="1"/>
  <c r="BB2632" i="1"/>
  <c r="BT2632" i="1" l="1"/>
  <c r="BB2633" i="1"/>
  <c r="BT2633" i="1" l="1"/>
  <c r="BB2634" i="1"/>
  <c r="BT2634" i="1" l="1"/>
  <c r="BB2635" i="1"/>
  <c r="BT2635" i="1" l="1"/>
  <c r="BB2636" i="1"/>
  <c r="BT2636" i="1" l="1"/>
  <c r="BB2637" i="1"/>
  <c r="BT2637" i="1" l="1"/>
  <c r="BB2638" i="1"/>
  <c r="BT2638" i="1" l="1"/>
  <c r="BB2639" i="1"/>
  <c r="BT2639" i="1" l="1"/>
  <c r="BB2640" i="1"/>
  <c r="BT2640" i="1" l="1"/>
  <c r="BB2641" i="1"/>
  <c r="BT2641" i="1" l="1"/>
  <c r="BB2642" i="1"/>
  <c r="BT2642" i="1" l="1"/>
  <c r="BB2643" i="1"/>
  <c r="BT2643" i="1" l="1"/>
  <c r="BB2644" i="1"/>
  <c r="BT2644" i="1" l="1"/>
  <c r="BB2645" i="1"/>
  <c r="BT2645" i="1" l="1"/>
  <c r="BB2646" i="1"/>
  <c r="BT2646" i="1" l="1"/>
  <c r="BB2647" i="1"/>
  <c r="BT2647" i="1" l="1"/>
  <c r="BB2648" i="1"/>
  <c r="BT2648" i="1" l="1"/>
  <c r="BB2649" i="1"/>
  <c r="BT2649" i="1" l="1"/>
  <c r="BB2650" i="1"/>
  <c r="BT2650" i="1" l="1"/>
  <c r="BB2651" i="1"/>
  <c r="BT2651" i="1" l="1"/>
  <c r="BB2652" i="1"/>
  <c r="BT2652" i="1" l="1"/>
  <c r="BB2653" i="1"/>
  <c r="BT2653" i="1" l="1"/>
  <c r="BB2654" i="1"/>
  <c r="BT2654" i="1" l="1"/>
  <c r="BB2655" i="1"/>
  <c r="BT2655" i="1" l="1"/>
  <c r="BB2656" i="1"/>
  <c r="BT2656" i="1" l="1"/>
  <c r="BB2657" i="1"/>
  <c r="BT2657" i="1" l="1"/>
  <c r="BB2658" i="1"/>
  <c r="BT2658" i="1" l="1"/>
  <c r="BB2659" i="1"/>
  <c r="BT2659" i="1" l="1"/>
  <c r="BB2660" i="1"/>
  <c r="BT2660" i="1" l="1"/>
  <c r="BB2661" i="1"/>
  <c r="BT2661" i="1" l="1"/>
  <c r="BB2662" i="1"/>
  <c r="BT2662" i="1" l="1"/>
  <c r="BB2663" i="1"/>
  <c r="BT2663" i="1" l="1"/>
  <c r="BB2664" i="1"/>
  <c r="BT2664" i="1" l="1"/>
  <c r="BB2665" i="1"/>
  <c r="BT2665" i="1" l="1"/>
  <c r="BB2666" i="1"/>
  <c r="BT2666" i="1" l="1"/>
  <c r="BB2667" i="1"/>
  <c r="BT2667" i="1" l="1"/>
  <c r="BB2668" i="1"/>
  <c r="BT2668" i="1" l="1"/>
  <c r="BB2669" i="1"/>
  <c r="BT2669" i="1" l="1"/>
  <c r="BB2670" i="1"/>
  <c r="BT2670" i="1" l="1"/>
  <c r="BB2671" i="1"/>
  <c r="BT2671" i="1" l="1"/>
  <c r="BB2672" i="1"/>
  <c r="BT2672" i="1" l="1"/>
  <c r="BB2673" i="1"/>
  <c r="BT2673" i="1" l="1"/>
  <c r="BB2674" i="1"/>
  <c r="BT2674" i="1" l="1"/>
  <c r="BB2675" i="1"/>
  <c r="BT2675" i="1" l="1"/>
  <c r="BB2676" i="1"/>
  <c r="BT2676" i="1" l="1"/>
  <c r="BB2677" i="1"/>
  <c r="BT2677" i="1" l="1"/>
  <c r="BB2678" i="1"/>
  <c r="BT2678" i="1" l="1"/>
  <c r="BB2679" i="1"/>
  <c r="BT2679" i="1" l="1"/>
  <c r="BB2680" i="1"/>
  <c r="BT2680" i="1" l="1"/>
  <c r="BB2681" i="1"/>
  <c r="BT2681" i="1" l="1"/>
  <c r="BB2682" i="1"/>
  <c r="BT2682" i="1" l="1"/>
  <c r="BB2683" i="1"/>
  <c r="BT2683" i="1" l="1"/>
  <c r="BB2684" i="1"/>
  <c r="BT2684" i="1" l="1"/>
  <c r="BB2685" i="1"/>
  <c r="BT2685" i="1" l="1"/>
  <c r="BB2686" i="1"/>
  <c r="BT2686" i="1" l="1"/>
  <c r="BB2687" i="1"/>
  <c r="BT2687" i="1" l="1"/>
  <c r="BB2688" i="1"/>
  <c r="BT2688" i="1" l="1"/>
  <c r="BB2689" i="1"/>
  <c r="BT2689" i="1" l="1"/>
  <c r="BB2690" i="1"/>
  <c r="BT2690" i="1" l="1"/>
  <c r="BB2691" i="1"/>
  <c r="BT2691" i="1" l="1"/>
  <c r="BB2692" i="1"/>
  <c r="BT2692" i="1" l="1"/>
  <c r="BB2693" i="1"/>
  <c r="BT2693" i="1" l="1"/>
  <c r="BB2694" i="1"/>
  <c r="BT2694" i="1" l="1"/>
  <c r="BB2695" i="1"/>
  <c r="BT2695" i="1" l="1"/>
  <c r="BB2696" i="1"/>
  <c r="BT2696" i="1" l="1"/>
  <c r="BB2697" i="1"/>
  <c r="BT2697" i="1" l="1"/>
  <c r="BB2698" i="1"/>
  <c r="BT2698" i="1" l="1"/>
  <c r="BB2699" i="1"/>
  <c r="BT2699" i="1" l="1"/>
  <c r="BB2700" i="1"/>
  <c r="BT2700" i="1" l="1"/>
  <c r="BB2701" i="1"/>
  <c r="BT2701" i="1" l="1"/>
  <c r="BB2702" i="1"/>
  <c r="BT2702" i="1" l="1"/>
  <c r="BB2703" i="1"/>
  <c r="BT2703" i="1" l="1"/>
  <c r="BB2704" i="1"/>
  <c r="BT2704" i="1" l="1"/>
  <c r="BB2705" i="1"/>
  <c r="BT2705" i="1" l="1"/>
  <c r="BB2706" i="1"/>
  <c r="BT2706" i="1" l="1"/>
  <c r="BB2707" i="1"/>
  <c r="BT2707" i="1" l="1"/>
  <c r="BB2708" i="1"/>
  <c r="BT2708" i="1" l="1"/>
  <c r="BB2709" i="1"/>
  <c r="BT2709" i="1" l="1"/>
  <c r="BB2710" i="1"/>
  <c r="BT2710" i="1" l="1"/>
  <c r="BB2711" i="1"/>
  <c r="BT2711" i="1" l="1"/>
  <c r="BB2712" i="1"/>
  <c r="BT2712" i="1" l="1"/>
  <c r="BB2713" i="1"/>
  <c r="BT2713" i="1" l="1"/>
  <c r="BB2714" i="1"/>
  <c r="BT2714" i="1" l="1"/>
  <c r="BB2715" i="1"/>
  <c r="BT2715" i="1" l="1"/>
  <c r="BB2716" i="1"/>
  <c r="BT2716" i="1" l="1"/>
  <c r="BB2717" i="1"/>
  <c r="BT2717" i="1" l="1"/>
  <c r="BB2718" i="1"/>
  <c r="BT2718" i="1" l="1"/>
  <c r="BB2719" i="1"/>
  <c r="BT2719" i="1" l="1"/>
  <c r="BB2720" i="1"/>
  <c r="BT2720" i="1" l="1"/>
  <c r="BB2721" i="1"/>
  <c r="BT2721" i="1" l="1"/>
  <c r="BB2722" i="1"/>
  <c r="BT2722" i="1" l="1"/>
  <c r="BB2723" i="1"/>
  <c r="BT2723" i="1" l="1"/>
  <c r="BB2724" i="1"/>
  <c r="BT2724" i="1" l="1"/>
  <c r="BB2725" i="1"/>
  <c r="BT2725" i="1" l="1"/>
  <c r="BB2726" i="1"/>
  <c r="BT2726" i="1" l="1"/>
  <c r="BB2727" i="1"/>
  <c r="BT2727" i="1" l="1"/>
  <c r="BB2728" i="1"/>
  <c r="BT2728" i="1" l="1"/>
  <c r="BB2729" i="1"/>
  <c r="BT2729" i="1" l="1"/>
  <c r="BB2730" i="1"/>
  <c r="BT2730" i="1" l="1"/>
  <c r="BB2731" i="1"/>
  <c r="BT2731" i="1" l="1"/>
  <c r="BB2732" i="1"/>
  <c r="BT2732" i="1" l="1"/>
  <c r="BB2733" i="1"/>
  <c r="BT2733" i="1" l="1"/>
  <c r="BB2734" i="1"/>
  <c r="BT2734" i="1" l="1"/>
  <c r="BB2735" i="1"/>
  <c r="BT2735" i="1" l="1"/>
  <c r="BB2736" i="1"/>
  <c r="BT2736" i="1" l="1"/>
  <c r="BB2737" i="1"/>
  <c r="BT2737" i="1" l="1"/>
  <c r="BB2738" i="1"/>
  <c r="BT2738" i="1" l="1"/>
  <c r="BB2739" i="1"/>
  <c r="BT2739" i="1" l="1"/>
  <c r="BB2740" i="1"/>
  <c r="BT2740" i="1" l="1"/>
  <c r="BB2741" i="1"/>
  <c r="BT2741" i="1" l="1"/>
  <c r="BB2742" i="1"/>
  <c r="BT2742" i="1" l="1"/>
  <c r="BB2743" i="1"/>
  <c r="BT2743" i="1" l="1"/>
  <c r="BB2744" i="1"/>
  <c r="BT2744" i="1" l="1"/>
  <c r="BB2745" i="1"/>
  <c r="BT2745" i="1" l="1"/>
  <c r="BB2746" i="1"/>
  <c r="BT2746" i="1" l="1"/>
  <c r="BB2747" i="1"/>
  <c r="BT2747" i="1" l="1"/>
  <c r="BB2748" i="1"/>
  <c r="BT2748" i="1" l="1"/>
  <c r="BB2749" i="1"/>
  <c r="BT2749" i="1" l="1"/>
  <c r="BB2750" i="1"/>
  <c r="BT2750" i="1" l="1"/>
  <c r="BB2751" i="1"/>
  <c r="BT2751" i="1" l="1"/>
  <c r="BB2752" i="1"/>
  <c r="BT2752" i="1" l="1"/>
  <c r="BB2753" i="1"/>
  <c r="BT2753" i="1" l="1"/>
  <c r="BB2754" i="1"/>
  <c r="BT2754" i="1" l="1"/>
  <c r="BB2755" i="1"/>
  <c r="BT2755" i="1" l="1"/>
  <c r="BB2756" i="1"/>
  <c r="BT2756" i="1" l="1"/>
  <c r="BB2757" i="1"/>
  <c r="BT2757" i="1" l="1"/>
  <c r="BB2758" i="1"/>
  <c r="BT2758" i="1" l="1"/>
  <c r="BB2759" i="1"/>
  <c r="BT2759" i="1" l="1"/>
  <c r="BB2760" i="1"/>
  <c r="BT2760" i="1" l="1"/>
  <c r="BB2761" i="1"/>
  <c r="BT2761" i="1" l="1"/>
  <c r="BB2762" i="1"/>
  <c r="BT2762" i="1" l="1"/>
  <c r="BB2763" i="1"/>
  <c r="BT2763" i="1" l="1"/>
  <c r="BB2764" i="1"/>
  <c r="BT2764" i="1" l="1"/>
  <c r="BB2765" i="1"/>
  <c r="BT2765" i="1" l="1"/>
  <c r="BB2766" i="1"/>
  <c r="BT2766" i="1" l="1"/>
  <c r="BB2767" i="1"/>
  <c r="BT2767" i="1" l="1"/>
  <c r="BB2768" i="1"/>
  <c r="BT2768" i="1" l="1"/>
  <c r="BB2769" i="1"/>
  <c r="BT2769" i="1" l="1"/>
  <c r="BB2770" i="1"/>
  <c r="BT2770" i="1" l="1"/>
  <c r="BB2771" i="1"/>
  <c r="BT2771" i="1" l="1"/>
  <c r="BB2772" i="1"/>
  <c r="BT2772" i="1" l="1"/>
  <c r="BB2773" i="1"/>
  <c r="BT2773" i="1" l="1"/>
  <c r="BB2774" i="1"/>
  <c r="BT2774" i="1" l="1"/>
  <c r="BB2775" i="1"/>
  <c r="BT2775" i="1" l="1"/>
  <c r="BB2776" i="1"/>
  <c r="BT2776" i="1" l="1"/>
  <c r="BB2777" i="1"/>
  <c r="BT2777" i="1" l="1"/>
  <c r="BB2778" i="1"/>
  <c r="BT2778" i="1" l="1"/>
  <c r="BB2779" i="1"/>
  <c r="BT2779" i="1" l="1"/>
  <c r="BB2780" i="1"/>
  <c r="BT2780" i="1" l="1"/>
  <c r="BB2781" i="1"/>
  <c r="BT2781" i="1" l="1"/>
  <c r="BB2782" i="1"/>
  <c r="BT2782" i="1" l="1"/>
  <c r="BB2783" i="1"/>
  <c r="BT2783" i="1" l="1"/>
  <c r="BB2784" i="1"/>
  <c r="BT2784" i="1" l="1"/>
  <c r="BB2785" i="1"/>
  <c r="BT2785" i="1" l="1"/>
  <c r="BB2786" i="1"/>
  <c r="BT2786" i="1" l="1"/>
  <c r="BB2787" i="1"/>
  <c r="BT2787" i="1" l="1"/>
  <c r="BB2788" i="1"/>
  <c r="BT2788" i="1" l="1"/>
  <c r="BB2789" i="1"/>
  <c r="BT2789" i="1" l="1"/>
  <c r="BB2790" i="1"/>
  <c r="BT2790" i="1" l="1"/>
  <c r="BB2791" i="1"/>
  <c r="BT2791" i="1" l="1"/>
  <c r="BB2792" i="1"/>
  <c r="BT2792" i="1" l="1"/>
  <c r="BB2793" i="1"/>
  <c r="BT2793" i="1" l="1"/>
  <c r="BB2794" i="1"/>
  <c r="BT2794" i="1" l="1"/>
  <c r="BB2795" i="1"/>
  <c r="BT2795" i="1" l="1"/>
  <c r="BB2796" i="1"/>
  <c r="BT2796" i="1" l="1"/>
  <c r="BB2797" i="1"/>
  <c r="BT2797" i="1" l="1"/>
  <c r="BB2798" i="1"/>
  <c r="BT2798" i="1" l="1"/>
  <c r="BB2799" i="1"/>
  <c r="BT2799" i="1" l="1"/>
  <c r="BB2800" i="1"/>
  <c r="BT2800" i="1" l="1"/>
  <c r="BB2801" i="1"/>
  <c r="BT2801" i="1" l="1"/>
  <c r="BB2802" i="1"/>
  <c r="BT2802" i="1" l="1"/>
  <c r="BB2803" i="1"/>
  <c r="BT2803" i="1" l="1"/>
  <c r="BB2804" i="1"/>
  <c r="BT2804" i="1" l="1"/>
  <c r="BB2805" i="1"/>
  <c r="BT2805" i="1" l="1"/>
  <c r="BB2806" i="1"/>
  <c r="BT2806" i="1" l="1"/>
  <c r="BB2807" i="1"/>
  <c r="BT2807" i="1" l="1"/>
  <c r="BB2808" i="1"/>
  <c r="BT2808" i="1" l="1"/>
  <c r="BB2809" i="1"/>
  <c r="BT2809" i="1" l="1"/>
  <c r="BB2810" i="1"/>
  <c r="BT2810" i="1" l="1"/>
  <c r="BB2811" i="1"/>
  <c r="BT2811" i="1" l="1"/>
  <c r="BB2812" i="1"/>
  <c r="BT2812" i="1" l="1"/>
  <c r="BB2813" i="1"/>
  <c r="BT2813" i="1" l="1"/>
  <c r="BB2814" i="1"/>
  <c r="BT2814" i="1" l="1"/>
  <c r="BB2815" i="1"/>
  <c r="BT2815" i="1" l="1"/>
  <c r="BB2816" i="1"/>
  <c r="BT2816" i="1" l="1"/>
  <c r="BB2817" i="1"/>
  <c r="BT2817" i="1" l="1"/>
  <c r="BB2818" i="1"/>
  <c r="BT2818" i="1" l="1"/>
  <c r="BB2819" i="1"/>
  <c r="BT2819" i="1" l="1"/>
  <c r="BB2820" i="1"/>
  <c r="BT2820" i="1" l="1"/>
  <c r="BB2821" i="1"/>
  <c r="BT2821" i="1" l="1"/>
  <c r="BB2822" i="1"/>
  <c r="BT2822" i="1" l="1"/>
  <c r="BB2823" i="1"/>
  <c r="BT2823" i="1" l="1"/>
  <c r="BB2824" i="1"/>
  <c r="BT2824" i="1" l="1"/>
  <c r="BB2825" i="1"/>
  <c r="BT2825" i="1" l="1"/>
  <c r="BB2826" i="1"/>
  <c r="BT2826" i="1" l="1"/>
  <c r="BB2827" i="1"/>
  <c r="BT2827" i="1" l="1"/>
  <c r="BB2828" i="1"/>
  <c r="BT2828" i="1" l="1"/>
  <c r="BB2829" i="1"/>
  <c r="BT2829" i="1" l="1"/>
  <c r="BB2830" i="1"/>
  <c r="BT2830" i="1" l="1"/>
  <c r="BB2831" i="1"/>
  <c r="BT2831" i="1" l="1"/>
  <c r="BB2832" i="1"/>
  <c r="BT2832" i="1" l="1"/>
  <c r="BB2833" i="1"/>
  <c r="BT2833" i="1" l="1"/>
  <c r="BB2834" i="1"/>
  <c r="BT2834" i="1" l="1"/>
  <c r="BB2835" i="1"/>
  <c r="BT2835" i="1" l="1"/>
  <c r="BB2836" i="1"/>
  <c r="BT2836" i="1" l="1"/>
  <c r="BB2837" i="1"/>
  <c r="BT2837" i="1" l="1"/>
  <c r="BB2838" i="1"/>
  <c r="BT2838" i="1" l="1"/>
  <c r="BB2839" i="1"/>
  <c r="BT2839" i="1" l="1"/>
  <c r="BB2840" i="1"/>
  <c r="BT2840" i="1" l="1"/>
  <c r="BB2841" i="1"/>
  <c r="BT2841" i="1" l="1"/>
  <c r="BB2842" i="1"/>
  <c r="BT2842" i="1" l="1"/>
  <c r="BB2843" i="1"/>
  <c r="BT2843" i="1" l="1"/>
  <c r="BB2844" i="1"/>
  <c r="BT2844" i="1" l="1"/>
  <c r="BB2845" i="1"/>
  <c r="BT2845" i="1" l="1"/>
  <c r="BB2846" i="1"/>
  <c r="BT2846" i="1" l="1"/>
  <c r="BB2847" i="1"/>
  <c r="BT2847" i="1" l="1"/>
  <c r="BB2848" i="1"/>
  <c r="BT2848" i="1" l="1"/>
  <c r="BB2849" i="1"/>
  <c r="BT2849" i="1" l="1"/>
  <c r="BB2850" i="1"/>
  <c r="BT2850" i="1" l="1"/>
  <c r="BB2851" i="1"/>
  <c r="BT2851" i="1" l="1"/>
  <c r="BB2852" i="1"/>
  <c r="BT2852" i="1" l="1"/>
  <c r="BB2853" i="1"/>
  <c r="BT2853" i="1" l="1"/>
  <c r="BB2854" i="1"/>
  <c r="BT2854" i="1" l="1"/>
  <c r="BB2855" i="1"/>
  <c r="BT2855" i="1" l="1"/>
  <c r="BB2856" i="1"/>
  <c r="BT2856" i="1" l="1"/>
  <c r="BB2857" i="1"/>
  <c r="BT2857" i="1" l="1"/>
  <c r="BB2858" i="1"/>
  <c r="BT2858" i="1" l="1"/>
  <c r="BB2859" i="1"/>
  <c r="BT2859" i="1" l="1"/>
  <c r="BB2860" i="1"/>
  <c r="BT2860" i="1" l="1"/>
  <c r="BB2861" i="1"/>
  <c r="BT2861" i="1" l="1"/>
  <c r="BB2862" i="1"/>
  <c r="BT2862" i="1" l="1"/>
  <c r="BB2863" i="1"/>
  <c r="BT2863" i="1" l="1"/>
  <c r="BB2864" i="1"/>
  <c r="BT2864" i="1" l="1"/>
  <c r="BB2865" i="1"/>
  <c r="BT2865" i="1" l="1"/>
  <c r="BB2866" i="1"/>
  <c r="BT2866" i="1" l="1"/>
  <c r="BB2867" i="1"/>
  <c r="BT2867" i="1" l="1"/>
  <c r="BB2868" i="1"/>
  <c r="BT2868" i="1" l="1"/>
  <c r="BB2869" i="1"/>
  <c r="BT2869" i="1" l="1"/>
  <c r="BB2870" i="1"/>
  <c r="BT2870" i="1" l="1"/>
  <c r="BB2871" i="1"/>
  <c r="BT2871" i="1" l="1"/>
  <c r="BB2872" i="1"/>
  <c r="BT2872" i="1" l="1"/>
  <c r="BB2873" i="1"/>
  <c r="BT2873" i="1" l="1"/>
  <c r="BB2874" i="1"/>
  <c r="BT2874" i="1" l="1"/>
  <c r="BB2875" i="1"/>
  <c r="BT2875" i="1" l="1"/>
  <c r="BB2876" i="1"/>
  <c r="BT2876" i="1" l="1"/>
  <c r="BB2877" i="1"/>
  <c r="BT2877" i="1" l="1"/>
  <c r="BB2878" i="1"/>
  <c r="BT2878" i="1" l="1"/>
  <c r="BB2879" i="1"/>
  <c r="BT2879" i="1" l="1"/>
  <c r="BB2880" i="1"/>
  <c r="BT2880" i="1" l="1"/>
  <c r="BB2881" i="1"/>
  <c r="BT2881" i="1" l="1"/>
  <c r="BB2882" i="1"/>
  <c r="BT2882" i="1" l="1"/>
  <c r="BB2883" i="1"/>
  <c r="BT2883" i="1" l="1"/>
  <c r="BB2884" i="1"/>
  <c r="BT2884" i="1" l="1"/>
  <c r="BB2885" i="1"/>
  <c r="BT2885" i="1" l="1"/>
  <c r="BB2886" i="1"/>
  <c r="BT2886" i="1" l="1"/>
  <c r="BB2887" i="1"/>
  <c r="BT2887" i="1" l="1"/>
  <c r="BB2888" i="1"/>
  <c r="BT2888" i="1" l="1"/>
  <c r="BB2889" i="1"/>
  <c r="BT2889" i="1" l="1"/>
  <c r="BB2890" i="1"/>
  <c r="BT2890" i="1" l="1"/>
  <c r="BB2891" i="1"/>
  <c r="BT2891" i="1" l="1"/>
  <c r="BB2892" i="1"/>
  <c r="BT2892" i="1" l="1"/>
  <c r="BB2893" i="1"/>
  <c r="BT2893" i="1" l="1"/>
  <c r="BB2894" i="1"/>
  <c r="BT2894" i="1" l="1"/>
  <c r="BB2895" i="1"/>
  <c r="BT2895" i="1" l="1"/>
  <c r="BB2896" i="1"/>
  <c r="BT2896" i="1" l="1"/>
  <c r="BB2897" i="1"/>
  <c r="BT2897" i="1" l="1"/>
  <c r="BB2898" i="1"/>
  <c r="BT2898" i="1" l="1"/>
  <c r="BB2899" i="1"/>
  <c r="BT2899" i="1" l="1"/>
  <c r="BB2900" i="1"/>
  <c r="BT2900" i="1" l="1"/>
  <c r="BB2901" i="1"/>
  <c r="BT2901" i="1" l="1"/>
  <c r="BB2902" i="1"/>
  <c r="BT2902" i="1" l="1"/>
  <c r="BB2903" i="1"/>
  <c r="BT2903" i="1" l="1"/>
  <c r="BB2904" i="1"/>
  <c r="BT2904" i="1" l="1"/>
  <c r="BB2905" i="1"/>
  <c r="BT2905" i="1" l="1"/>
  <c r="BB2906" i="1"/>
  <c r="BT2906" i="1" l="1"/>
  <c r="BB2907" i="1"/>
  <c r="BT2907" i="1" l="1"/>
  <c r="BB2908" i="1"/>
  <c r="BT2908" i="1" l="1"/>
  <c r="BB2909" i="1"/>
  <c r="BT2909" i="1" l="1"/>
  <c r="BB2910" i="1"/>
  <c r="BT2910" i="1" l="1"/>
  <c r="BB2911" i="1"/>
  <c r="BT2911" i="1" l="1"/>
  <c r="BB2912" i="1"/>
  <c r="BT2912" i="1" l="1"/>
  <c r="BB2913" i="1"/>
  <c r="BT2913" i="1" l="1"/>
  <c r="BB2914" i="1"/>
  <c r="BT2914" i="1" l="1"/>
  <c r="BB2915" i="1"/>
  <c r="BT2915" i="1" l="1"/>
  <c r="BB2916" i="1"/>
  <c r="BT2916" i="1" l="1"/>
  <c r="BB2917" i="1"/>
  <c r="BT2917" i="1" l="1"/>
  <c r="BB2918" i="1"/>
  <c r="BT2918" i="1" l="1"/>
  <c r="BB2919" i="1"/>
  <c r="BT2919" i="1" l="1"/>
  <c r="BB2920" i="1"/>
  <c r="BT2920" i="1" l="1"/>
  <c r="BB2921" i="1"/>
  <c r="BT2921" i="1" l="1"/>
  <c r="BB2922" i="1"/>
  <c r="BT2922" i="1" l="1"/>
  <c r="BB2923" i="1"/>
  <c r="BT2923" i="1" l="1"/>
  <c r="BB2924" i="1"/>
  <c r="BT2924" i="1" l="1"/>
  <c r="BB2925" i="1"/>
  <c r="BT2925" i="1" l="1"/>
  <c r="BB2926" i="1"/>
  <c r="BT2926" i="1" l="1"/>
  <c r="BB2927" i="1"/>
  <c r="BT2927" i="1" l="1"/>
  <c r="BB2928" i="1"/>
  <c r="BT2928" i="1" l="1"/>
  <c r="BB2929" i="1"/>
  <c r="BT2929" i="1" l="1"/>
  <c r="BB2930" i="1"/>
  <c r="BT2930" i="1" l="1"/>
  <c r="BB2931" i="1"/>
  <c r="BT2931" i="1" l="1"/>
  <c r="BB2932" i="1"/>
  <c r="BT2932" i="1" l="1"/>
  <c r="BB2933" i="1"/>
  <c r="BT2933" i="1" l="1"/>
  <c r="BB2934" i="1"/>
  <c r="BT2934" i="1" l="1"/>
  <c r="BB2935" i="1"/>
  <c r="BT2935" i="1" l="1"/>
  <c r="BB2936" i="1"/>
  <c r="BT2936" i="1" l="1"/>
  <c r="BB2937" i="1"/>
  <c r="BT2937" i="1" l="1"/>
  <c r="BB2938" i="1"/>
  <c r="BT2938" i="1" l="1"/>
  <c r="BB2939" i="1"/>
  <c r="BT2939" i="1" l="1"/>
  <c r="BB2940" i="1"/>
  <c r="BT2940" i="1" l="1"/>
  <c r="BB2941" i="1"/>
  <c r="BT2941" i="1" l="1"/>
  <c r="BB2942" i="1"/>
  <c r="BT2942" i="1" l="1"/>
  <c r="BB2943" i="1"/>
  <c r="BT2943" i="1" l="1"/>
  <c r="BB2944" i="1"/>
  <c r="BT2944" i="1" l="1"/>
  <c r="BB2945" i="1"/>
  <c r="BT2945" i="1" l="1"/>
  <c r="BB2946" i="1"/>
  <c r="BT2946" i="1" l="1"/>
  <c r="BB2947" i="1"/>
  <c r="BT2947" i="1" l="1"/>
  <c r="BB2948" i="1"/>
  <c r="BT2948" i="1" l="1"/>
  <c r="BB2949" i="1"/>
  <c r="BT2949" i="1" l="1"/>
  <c r="BB2950" i="1"/>
  <c r="BT2950" i="1" l="1"/>
  <c r="BB2951" i="1"/>
  <c r="BT2951" i="1" l="1"/>
  <c r="BB2952" i="1"/>
  <c r="BT2952" i="1" l="1"/>
  <c r="BB2953" i="1"/>
  <c r="BT2953" i="1" l="1"/>
  <c r="BB2954" i="1"/>
  <c r="BT2954" i="1" l="1"/>
  <c r="BB2955" i="1"/>
  <c r="BT2955" i="1" l="1"/>
  <c r="BB2956" i="1"/>
  <c r="BT2956" i="1" l="1"/>
  <c r="BB2957" i="1"/>
  <c r="BT2957" i="1" l="1"/>
  <c r="BB2958" i="1"/>
  <c r="BT2958" i="1" l="1"/>
  <c r="BB2959" i="1"/>
  <c r="BT2959" i="1" l="1"/>
  <c r="BB2960" i="1"/>
  <c r="BT2960" i="1" l="1"/>
  <c r="BB2961" i="1"/>
  <c r="BT2961" i="1" l="1"/>
  <c r="BB2962" i="1"/>
  <c r="BT2962" i="1" l="1"/>
  <c r="BB2963" i="1"/>
  <c r="BT2963" i="1" l="1"/>
  <c r="BB2964" i="1"/>
  <c r="BT2964" i="1" l="1"/>
  <c r="BB2965" i="1"/>
  <c r="BT2965" i="1" l="1"/>
  <c r="BB2966" i="1"/>
  <c r="BT2966" i="1" l="1"/>
  <c r="BB2967" i="1"/>
  <c r="BT2967" i="1" l="1"/>
  <c r="BB2968" i="1"/>
  <c r="BT2968" i="1" l="1"/>
  <c r="BB2969" i="1"/>
  <c r="BT2969" i="1" l="1"/>
  <c r="BB2970" i="1"/>
  <c r="BT2970" i="1" l="1"/>
  <c r="BB2971" i="1"/>
  <c r="BT2971" i="1" l="1"/>
  <c r="BB2972" i="1"/>
  <c r="BT2972" i="1" l="1"/>
  <c r="BB2973" i="1"/>
  <c r="BT2973" i="1" l="1"/>
  <c r="BB2974" i="1"/>
  <c r="BT2974" i="1" l="1"/>
  <c r="BB2975" i="1"/>
  <c r="BT2975" i="1" l="1"/>
  <c r="BB2976" i="1"/>
  <c r="BT2976" i="1" l="1"/>
  <c r="BB2977" i="1"/>
  <c r="BT2977" i="1" l="1"/>
  <c r="BB2978" i="1"/>
  <c r="BT2978" i="1" l="1"/>
  <c r="BB2979" i="1"/>
  <c r="BT2979" i="1" l="1"/>
  <c r="BB2980" i="1"/>
  <c r="BT2980" i="1" l="1"/>
  <c r="BB2981" i="1"/>
  <c r="BT2981" i="1" l="1"/>
  <c r="BB2982" i="1"/>
  <c r="BT2982" i="1" l="1"/>
  <c r="BB2983" i="1"/>
  <c r="BT2983" i="1" l="1"/>
  <c r="BB2984" i="1"/>
  <c r="BT2984" i="1" l="1"/>
  <c r="BB2985" i="1"/>
  <c r="BT2985" i="1" l="1"/>
  <c r="BB2986" i="1"/>
  <c r="BT2986" i="1" l="1"/>
  <c r="BB2987" i="1"/>
  <c r="BT2987" i="1" l="1"/>
  <c r="BB2988" i="1"/>
  <c r="BT2988" i="1" l="1"/>
  <c r="BB2989" i="1"/>
  <c r="BT2989" i="1" l="1"/>
  <c r="BB2990" i="1"/>
  <c r="BT2990" i="1" l="1"/>
  <c r="BB2991" i="1"/>
  <c r="BT2991" i="1" l="1"/>
  <c r="BB2992" i="1"/>
  <c r="BT2992" i="1" l="1"/>
  <c r="BB2993" i="1"/>
  <c r="BT2993" i="1" l="1"/>
  <c r="BB2994" i="1"/>
  <c r="BT2994" i="1" l="1"/>
  <c r="BB2995" i="1"/>
  <c r="BT2995" i="1" l="1"/>
  <c r="BB2996" i="1"/>
  <c r="BT2996" i="1" l="1"/>
  <c r="BB2997" i="1"/>
  <c r="BT2997" i="1" l="1"/>
  <c r="BB2998" i="1"/>
  <c r="BT2998" i="1" l="1"/>
  <c r="BB2999" i="1"/>
  <c r="BT2999" i="1" l="1"/>
  <c r="BB3000" i="1"/>
  <c r="BT3000" i="1" l="1"/>
  <c r="BB3001" i="1"/>
  <c r="BT3001" i="1" l="1"/>
  <c r="BB3002" i="1"/>
  <c r="BT3002" i="1" l="1"/>
  <c r="BB3003" i="1"/>
  <c r="BT3003" i="1" l="1"/>
  <c r="BB3004" i="1"/>
  <c r="BT3004" i="1" l="1"/>
  <c r="BB3005" i="1"/>
  <c r="BT3005" i="1" l="1"/>
  <c r="BB3006" i="1"/>
  <c r="BT3006" i="1" l="1"/>
  <c r="BB3007" i="1"/>
  <c r="BT3007" i="1" l="1"/>
  <c r="BB3008" i="1"/>
  <c r="BT3008" i="1" l="1"/>
  <c r="BB3009" i="1"/>
  <c r="BT3009" i="1" l="1"/>
  <c r="BB3010" i="1"/>
  <c r="BT3010" i="1" l="1"/>
  <c r="BB3011" i="1"/>
  <c r="BT3011" i="1" l="1"/>
  <c r="BB3012" i="1"/>
  <c r="BT3012" i="1" l="1"/>
  <c r="BB3013" i="1"/>
  <c r="BT3013" i="1" l="1"/>
  <c r="BB3014" i="1"/>
  <c r="BT3014" i="1" l="1"/>
  <c r="BB3015" i="1"/>
  <c r="BT3015" i="1" l="1"/>
  <c r="BB3016" i="1"/>
  <c r="BT3016" i="1" l="1"/>
  <c r="BB3017" i="1"/>
  <c r="BT3017" i="1" l="1"/>
  <c r="BB3018" i="1"/>
  <c r="BT3018" i="1" l="1"/>
  <c r="BB3019" i="1"/>
  <c r="BT3019" i="1" l="1"/>
  <c r="BB3020" i="1"/>
  <c r="BT3020" i="1" l="1"/>
  <c r="BB3021" i="1"/>
  <c r="BT3021" i="1" l="1"/>
  <c r="BB3022" i="1"/>
  <c r="BT3022" i="1" l="1"/>
  <c r="BB3023" i="1"/>
  <c r="BT3023" i="1" l="1"/>
  <c r="BB3024" i="1"/>
  <c r="BT3024" i="1" l="1"/>
  <c r="BB3025" i="1"/>
  <c r="BT3025" i="1" l="1"/>
  <c r="BB3026" i="1"/>
  <c r="BT3026" i="1" l="1"/>
  <c r="BB3027" i="1"/>
  <c r="BT3027" i="1" l="1"/>
  <c r="BB3028" i="1"/>
  <c r="BT3028" i="1" l="1"/>
  <c r="BB3029" i="1"/>
  <c r="BT3029" i="1" l="1"/>
  <c r="BB3030" i="1"/>
  <c r="BT3030" i="1" l="1"/>
  <c r="BB3031" i="1"/>
  <c r="BT3031" i="1" l="1"/>
  <c r="BB3032" i="1"/>
  <c r="BT3032" i="1" l="1"/>
  <c r="BB3033" i="1"/>
  <c r="BT3033" i="1" l="1"/>
  <c r="BB3034" i="1"/>
  <c r="BT3034" i="1" l="1"/>
  <c r="BB3035" i="1"/>
  <c r="BT3035" i="1" l="1"/>
  <c r="BB3036" i="1"/>
  <c r="BT3036" i="1" l="1"/>
  <c r="BB3037" i="1"/>
  <c r="BT3037" i="1" l="1"/>
  <c r="BB3038" i="1"/>
  <c r="BT3038" i="1" l="1"/>
  <c r="BB3039" i="1"/>
  <c r="BT3039" i="1" l="1"/>
  <c r="BB3040" i="1"/>
  <c r="BT3040" i="1" l="1"/>
  <c r="BB3041" i="1"/>
  <c r="BT3041" i="1" l="1"/>
  <c r="BB3042" i="1"/>
  <c r="BT3042" i="1" l="1"/>
  <c r="BB3043" i="1"/>
  <c r="BT3043" i="1" l="1"/>
  <c r="BB3044" i="1"/>
  <c r="BT3044" i="1" l="1"/>
  <c r="BB3045" i="1"/>
  <c r="BT3045" i="1" l="1"/>
  <c r="BB3046" i="1"/>
  <c r="BT3046" i="1" l="1"/>
  <c r="BB3047" i="1"/>
  <c r="BT3047" i="1" l="1"/>
  <c r="BB3048" i="1"/>
  <c r="BT3048" i="1" l="1"/>
  <c r="BB3049" i="1"/>
  <c r="BT3049" i="1" l="1"/>
  <c r="BB3050" i="1"/>
  <c r="BT3050" i="1" l="1"/>
  <c r="BB3051" i="1"/>
  <c r="BT3051" i="1" l="1"/>
  <c r="BB3052" i="1"/>
  <c r="BT3052" i="1" l="1"/>
  <c r="BB3053" i="1"/>
  <c r="BT3053" i="1" l="1"/>
  <c r="BB3054" i="1"/>
  <c r="BT3054" i="1" l="1"/>
  <c r="BB3055" i="1"/>
  <c r="BT3055" i="1" l="1"/>
  <c r="BB3056" i="1"/>
  <c r="BT3056" i="1" l="1"/>
  <c r="BB3057" i="1"/>
  <c r="BT3057" i="1" l="1"/>
  <c r="BB3058" i="1"/>
  <c r="BT3058" i="1" l="1"/>
  <c r="BB3059" i="1"/>
  <c r="BT3059" i="1" l="1"/>
  <c r="BB3060" i="1"/>
  <c r="BT3060" i="1" l="1"/>
  <c r="BB3061" i="1"/>
  <c r="BT3061" i="1" l="1"/>
  <c r="BB3062" i="1"/>
  <c r="BT3062" i="1" l="1"/>
  <c r="BB3063" i="1"/>
  <c r="BT3063" i="1" l="1"/>
  <c r="BB3064" i="1"/>
  <c r="BT3064" i="1" l="1"/>
  <c r="BB3065" i="1"/>
  <c r="BT3065" i="1" l="1"/>
  <c r="BB3066" i="1"/>
  <c r="BT3066" i="1" l="1"/>
  <c r="BB3067" i="1"/>
  <c r="BT3067" i="1" l="1"/>
  <c r="BB3068" i="1"/>
  <c r="BT3068" i="1" l="1"/>
  <c r="BB3069" i="1"/>
  <c r="BT3069" i="1" l="1"/>
  <c r="BB3070" i="1"/>
  <c r="BT3070" i="1" l="1"/>
  <c r="BB3071" i="1"/>
  <c r="BT3071" i="1" l="1"/>
  <c r="BB3072" i="1"/>
  <c r="BT3072" i="1" l="1"/>
  <c r="BB3073" i="1"/>
  <c r="BT3073" i="1" l="1"/>
  <c r="BB3074" i="1"/>
  <c r="BT3074" i="1" l="1"/>
  <c r="BB3075" i="1"/>
  <c r="BT3075" i="1" l="1"/>
  <c r="BB3076" i="1"/>
  <c r="BT3076" i="1" l="1"/>
  <c r="BB3077" i="1"/>
  <c r="BT3077" i="1" l="1"/>
  <c r="BB3078" i="1"/>
  <c r="BT3078" i="1" l="1"/>
  <c r="BB3079" i="1"/>
  <c r="BT3079" i="1" l="1"/>
  <c r="BB3080" i="1"/>
  <c r="BT3080" i="1" l="1"/>
  <c r="BB3081" i="1"/>
  <c r="BT3081" i="1" l="1"/>
  <c r="BB3082" i="1"/>
  <c r="BT3082" i="1" l="1"/>
  <c r="BB3083" i="1"/>
  <c r="BT3083" i="1" l="1"/>
  <c r="BB3084" i="1"/>
  <c r="BT308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<sst xmlns="http://schemas.openxmlformats.org/spreadsheetml/2006/main" count="31999" uniqueCount="1097">
  <si>
    <t>Period</t>
  </si>
  <si>
    <t>EventType</t>
  </si>
  <si>
    <t>OffensivePlay</t>
  </si>
  <si>
    <t>DefensivePlay</t>
  </si>
  <si>
    <t>Player</t>
  </si>
  <si>
    <t>Faceoff</t>
  </si>
  <si>
    <t>Shot</t>
  </si>
  <si>
    <t>Pass</t>
  </si>
  <si>
    <t>Goal</t>
  </si>
  <si>
    <t>Turnover</t>
  </si>
  <si>
    <t>Penalty</t>
  </si>
  <si>
    <t>Stoppage</t>
  </si>
  <si>
    <t>Hit</t>
  </si>
  <si>
    <t>Possession</t>
  </si>
  <si>
    <t>LoosePuck</t>
  </si>
  <si>
    <t>Save</t>
  </si>
  <si>
    <t>TeamPossessionChange</t>
  </si>
  <si>
    <t>Faceoff-AfterPenalty</t>
  </si>
  <si>
    <t>Faceoff-AfterGoal</t>
  </si>
  <si>
    <t>Faceoff-PeriodStart</t>
  </si>
  <si>
    <t>Shot-OnNet</t>
  </si>
  <si>
    <t>Shot-Missed</t>
  </si>
  <si>
    <t>Shot-Blocked</t>
  </si>
  <si>
    <t>Shot-BlockedSameTeam</t>
  </si>
  <si>
    <t>Shot-Deflected</t>
  </si>
  <si>
    <t>Shot-DeflectedOnNet</t>
  </si>
  <si>
    <t>Shot-Tipped</t>
  </si>
  <si>
    <t>Pass-Completed</t>
  </si>
  <si>
    <t>Pass-Missed</t>
  </si>
  <si>
    <t>Pass-Deflected</t>
  </si>
  <si>
    <t>Pass-Intercepted</t>
  </si>
  <si>
    <t>Turnover-Giveaway</t>
  </si>
  <si>
    <t>Turnover-Takeaway</t>
  </si>
  <si>
    <t>Zone-Entry</t>
  </si>
  <si>
    <t>Zone-Exit</t>
  </si>
  <si>
    <t>Zone-Keepin</t>
  </si>
  <si>
    <t>Penalty-Offsetting</t>
  </si>
  <si>
    <t>Stoppage-Freeze</t>
  </si>
  <si>
    <t>Stoppage-OutfofPlay</t>
  </si>
  <si>
    <t>Stoppage-PeriodEnd</t>
  </si>
  <si>
    <t>Stoppage-Goal</t>
  </si>
  <si>
    <t>Stoppage-Penalty</t>
  </si>
  <si>
    <t>Shootout-OnNet</t>
  </si>
  <si>
    <t>Shootout-Missed</t>
  </si>
  <si>
    <t>Shootout-Saved</t>
  </si>
  <si>
    <t>PenaltyShot-OnNet</t>
  </si>
  <si>
    <t>PenaltyShot-Missed</t>
  </si>
  <si>
    <t>PenaltyShot-Saved</t>
  </si>
  <si>
    <t>LoosePuck-Forecheck</t>
  </si>
  <si>
    <t>LoosePuck-Battle</t>
  </si>
  <si>
    <t>EventTypeDetail</t>
  </si>
  <si>
    <t>Shot-Wrist</t>
  </si>
  <si>
    <t>Shot-Slap</t>
  </si>
  <si>
    <t>Shot-Backhand</t>
  </si>
  <si>
    <t>Shot-Tip</t>
  </si>
  <si>
    <t>Shot-Snap</t>
  </si>
  <si>
    <t>Shot-WrapAround</t>
  </si>
  <si>
    <t>Shot-Bat</t>
  </si>
  <si>
    <t>Shot-Cradle</t>
  </si>
  <si>
    <t>Shot-Poke</t>
  </si>
  <si>
    <t>Shot-BetweenLegs</t>
  </si>
  <si>
    <t>Shot-Dumpin</t>
  </si>
  <si>
    <t>Shot-Deflection</t>
  </si>
  <si>
    <t>Shot-OneTime</t>
  </si>
  <si>
    <t>Shot-Other</t>
  </si>
  <si>
    <t>Pass-Stretch</t>
  </si>
  <si>
    <t>Pass-Rim/Wrap</t>
  </si>
  <si>
    <t>Pass-Backhand</t>
  </si>
  <si>
    <t>Pass-Forehand</t>
  </si>
  <si>
    <t>Pass-Bank</t>
  </si>
  <si>
    <t>Pass-Other</t>
  </si>
  <si>
    <t>Giveaway-Misplayed</t>
  </si>
  <si>
    <t>Giveaway-BattleLost</t>
  </si>
  <si>
    <t>Giveaway-PassIntercepted</t>
  </si>
  <si>
    <t>Giveaway-PassMissed</t>
  </si>
  <si>
    <t>Giveaway-PassBlocked</t>
  </si>
  <si>
    <t>Giveaway-ShotBlocked</t>
  </si>
  <si>
    <t>Giveaway-ShotMissed</t>
  </si>
  <si>
    <t>Giveaway-Other</t>
  </si>
  <si>
    <t>Takeaway-BattleWon</t>
  </si>
  <si>
    <t>Takeaway-PokeCheck</t>
  </si>
  <si>
    <t>Takeaway-PassIntercepted</t>
  </si>
  <si>
    <t>Takeaway-PassBlocked</t>
  </si>
  <si>
    <t>Takeaway-ShotBlocked</t>
  </si>
  <si>
    <t>Takeaway-Other</t>
  </si>
  <si>
    <t>ZoneEntry-Rush</t>
  </si>
  <si>
    <t>ZoneEntry-Pass</t>
  </si>
  <si>
    <t>ZoneEntry-DumpIn</t>
  </si>
  <si>
    <t>ZoneExit-Rush</t>
  </si>
  <si>
    <t>ZoneExit-Pass</t>
  </si>
  <si>
    <t>ZoneExit-Clear</t>
  </si>
  <si>
    <t>Zone-KeepIn</t>
  </si>
  <si>
    <t>Zone-Pinch</t>
  </si>
  <si>
    <t>Zone-Other</t>
  </si>
  <si>
    <t>Save-Glove</t>
  </si>
  <si>
    <t>Save-Blocker</t>
  </si>
  <si>
    <t>Save-LeftPad</t>
  </si>
  <si>
    <t>Save-RightPad</t>
  </si>
  <si>
    <t>Save-Stick</t>
  </si>
  <si>
    <t>Save-Scramble</t>
  </si>
  <si>
    <t>Save-Butterfly</t>
  </si>
  <si>
    <t>Save-Chest</t>
  </si>
  <si>
    <t>Save-Other</t>
  </si>
  <si>
    <t>Stoppage-StartofShootout</t>
  </si>
  <si>
    <t>Stoppage-PeriodStart</t>
  </si>
  <si>
    <t>Stoppage-PuckOutofPlay</t>
  </si>
  <si>
    <t>Stoppage-Icing</t>
  </si>
  <si>
    <t>Stoppage-Offsides</t>
  </si>
  <si>
    <t>Stoppage-GoalieStoppage</t>
  </si>
  <si>
    <t>Stoppage-ClockProblem</t>
  </si>
  <si>
    <t>Stoppage-HighStick</t>
  </si>
  <si>
    <t>Stoppage-ObjectsonIce</t>
  </si>
  <si>
    <t>Stoppage-HandPass</t>
  </si>
  <si>
    <t>Stoppage-NetDislodged</t>
  </si>
  <si>
    <t>Stoppage-HomeTimeout</t>
  </si>
  <si>
    <t>Stoppage-VisitorTimeout</t>
  </si>
  <si>
    <t>Stoppage-Injury</t>
  </si>
  <si>
    <t>Stoppage-OfficialInjury</t>
  </si>
  <si>
    <t>Stoppage-RinkRepair</t>
  </si>
  <si>
    <t>Stoppage-PlayerEquipment</t>
  </si>
  <si>
    <t>Stoppage-Challenge</t>
  </si>
  <si>
    <t>Stoppage-Other</t>
  </si>
  <si>
    <t>Penalty-Bench Penalty</t>
  </si>
  <si>
    <t>Penalty-Boarding</t>
  </si>
  <si>
    <t>Penalty-Charging</t>
  </si>
  <si>
    <t>Penalty-CrossChecking</t>
  </si>
  <si>
    <t>Penalty-DelayofGame</t>
  </si>
  <si>
    <t>Penalty-Diving</t>
  </si>
  <si>
    <t>Penalty-Elbowing</t>
  </si>
  <si>
    <t>Penalty-GoalieInterference</t>
  </si>
  <si>
    <t>Penalty-HighSticking</t>
  </si>
  <si>
    <t>Penalty-Holding</t>
  </si>
  <si>
    <t>Penalty-Interference</t>
  </si>
  <si>
    <t>Penalty-Fighting</t>
  </si>
  <si>
    <t>Penalty-Hooking</t>
  </si>
  <si>
    <t>Penalty-Roughing</t>
  </si>
  <si>
    <t>Penalty-Slashing</t>
  </si>
  <si>
    <t>Penalty-Misconduct</t>
  </si>
  <si>
    <t>Penalty-TooManyMenontheIce</t>
  </si>
  <si>
    <t>Penalty-Tripping</t>
  </si>
  <si>
    <t>Penalty-UnsportsmanlikeConduct</t>
  </si>
  <si>
    <t>Penalty-Other</t>
  </si>
  <si>
    <t>EventTypeDetail2</t>
  </si>
  <si>
    <t>DriveMiddle</t>
  </si>
  <si>
    <t>DriveWide</t>
  </si>
  <si>
    <t>DriveCorner</t>
  </si>
  <si>
    <t>DriveNetMiddle</t>
  </si>
  <si>
    <t>DriveNetWide</t>
  </si>
  <si>
    <t>CrashNet</t>
  </si>
  <si>
    <t>Delay</t>
  </si>
  <si>
    <t>Deke</t>
  </si>
  <si>
    <t>Chip</t>
  </si>
  <si>
    <t>Other</t>
  </si>
  <si>
    <t>DumpChase</t>
  </si>
  <si>
    <t>Forecheck</t>
  </si>
  <si>
    <t>Speed</t>
  </si>
  <si>
    <t>PokeCheck</t>
  </si>
  <si>
    <t>PokeCheckFailed</t>
  </si>
  <si>
    <t>SeperateFromPuck</t>
  </si>
  <si>
    <t>Backcheck</t>
  </si>
  <si>
    <t>FroceWide</t>
  </si>
  <si>
    <t>Contain</t>
  </si>
  <si>
    <t>BeatMiddle</t>
  </si>
  <si>
    <t>BeatWide</t>
  </si>
  <si>
    <t>BeatDeke</t>
  </si>
  <si>
    <t>BeatSpeed</t>
  </si>
  <si>
    <t>BoxOut</t>
  </si>
  <si>
    <t>Save-Rebound</t>
  </si>
  <si>
    <t>Save-Freeze</t>
  </si>
  <si>
    <t>ZoneEntry-Other</t>
  </si>
  <si>
    <t>ZoneExit-Other</t>
  </si>
  <si>
    <t>PenaltyShot/Shootout</t>
  </si>
  <si>
    <t>Pass_Completed</t>
  </si>
  <si>
    <t>Turnover_Giveaway</t>
  </si>
  <si>
    <t>Zone_Entry</t>
  </si>
  <si>
    <t>Penalty_Minor</t>
  </si>
  <si>
    <t>PenaltyShot_OnNet</t>
  </si>
  <si>
    <t>Stoppage_Period</t>
  </si>
  <si>
    <t>LoosePuck_Forecheck</t>
  </si>
  <si>
    <t>Save_Rebound</t>
  </si>
  <si>
    <t>Faceoff_AfterPenalty</t>
  </si>
  <si>
    <t>Shot_Missed</t>
  </si>
  <si>
    <t>Pass_Missed</t>
  </si>
  <si>
    <t>Turnover_Takeaway</t>
  </si>
  <si>
    <t>Zone_Exit</t>
  </si>
  <si>
    <t>Penalty_Offsetting</t>
  </si>
  <si>
    <t>PenaltyShot_Missed</t>
  </si>
  <si>
    <t>Stoppage_Play</t>
  </si>
  <si>
    <t>LoosePuck_Battle</t>
  </si>
  <si>
    <t>Save_Freeze</t>
  </si>
  <si>
    <t>Faceoff_AfterGoal</t>
  </si>
  <si>
    <t>Shot_Blocked</t>
  </si>
  <si>
    <t>Pass_Deflected</t>
  </si>
  <si>
    <t>Zone_Keepin</t>
  </si>
  <si>
    <t>Penalty_Major</t>
  </si>
  <si>
    <t>PenaltyShot_Saved</t>
  </si>
  <si>
    <t>Stoppage_Other</t>
  </si>
  <si>
    <t>Faceoff_PeriodStart</t>
  </si>
  <si>
    <t>Shot_BlockedSameTeam</t>
  </si>
  <si>
    <t>Pass_Intercepted</t>
  </si>
  <si>
    <t>ShootoutShot_OnNet</t>
  </si>
  <si>
    <t>Shot_Deflected</t>
  </si>
  <si>
    <t>ShootoutShot_Missed</t>
  </si>
  <si>
    <t>ShootoutShot_Saved</t>
  </si>
  <si>
    <t>Shot_Tipped</t>
  </si>
  <si>
    <t>Shot_OnNetSaved</t>
  </si>
  <si>
    <t>Shot_DeflectedOnNetSaved</t>
  </si>
  <si>
    <t>Shot_TippedOnNetSaved</t>
  </si>
  <si>
    <t>Shot_OnNetGoal</t>
  </si>
  <si>
    <t>Shot_TippedGoal</t>
  </si>
  <si>
    <t>Shot_DeflectedGoal</t>
  </si>
  <si>
    <t>Shot_OnNetTippedGoal</t>
  </si>
  <si>
    <t>Shot_OnNetDeflectedGoal</t>
  </si>
  <si>
    <t>Goal_Scored</t>
  </si>
  <si>
    <t>Goal_Shootout</t>
  </si>
  <si>
    <t>Goal_PenaltyShot</t>
  </si>
  <si>
    <t>Goal-Wrist</t>
  </si>
  <si>
    <t>Goal-Slap</t>
  </si>
  <si>
    <t>Goal-Backhand</t>
  </si>
  <si>
    <t>Goal-Tip</t>
  </si>
  <si>
    <t>Goal-Snap</t>
  </si>
  <si>
    <t>Goal-WrapAround</t>
  </si>
  <si>
    <t>Goal-Bat</t>
  </si>
  <si>
    <t>Goal-Cradle</t>
  </si>
  <si>
    <t>Goal-Poke</t>
  </si>
  <si>
    <t>Goal-BetweenLegs</t>
  </si>
  <si>
    <t>Goal-Dumpin</t>
  </si>
  <si>
    <t>Goal-Deflection</t>
  </si>
  <si>
    <t>Goal-OneTime</t>
  </si>
  <si>
    <t>Goal-Other</t>
  </si>
  <si>
    <t>Play</t>
  </si>
  <si>
    <t>Rebound</t>
  </si>
  <si>
    <t>Rebound_TeamRecovered</t>
  </si>
  <si>
    <t>Rebound_OppTeamRecovered</t>
  </si>
  <si>
    <t>Rebound_ShotGenerated</t>
  </si>
  <si>
    <t>Rebound_FlurryGenerated</t>
  </si>
  <si>
    <t>Faceoff_AfterStoppage</t>
  </si>
  <si>
    <t>PenaltyShot_Shootout</t>
  </si>
  <si>
    <t>Zone_Entry_Exit</t>
  </si>
  <si>
    <t>Type</t>
  </si>
  <si>
    <t>Shot_Goal</t>
  </si>
  <si>
    <t>DeadIce</t>
  </si>
  <si>
    <t>event_index</t>
  </si>
  <si>
    <t>sequence_index</t>
  </si>
  <si>
    <t>play_index</t>
  </si>
  <si>
    <t>player_role</t>
  </si>
  <si>
    <t>event_detail</t>
  </si>
  <si>
    <t>event_detail_2</t>
  </si>
  <si>
    <t>game_id</t>
  </si>
  <si>
    <t>home_team</t>
  </si>
  <si>
    <t>away_team</t>
  </si>
  <si>
    <t>-</t>
  </si>
  <si>
    <t>event_start_min</t>
  </si>
  <si>
    <t>event_start_sec</t>
  </si>
  <si>
    <t>event_end_min</t>
  </si>
  <si>
    <t>event_end_sec</t>
  </si>
  <si>
    <t>shift_index</t>
  </si>
  <si>
    <t>shift_start_type</t>
  </si>
  <si>
    <t>shift_stop_type</t>
  </si>
  <si>
    <t>shift_start_min</t>
  </si>
  <si>
    <t>shift_start_sec</t>
  </si>
  <si>
    <t>shift_end_min</t>
  </si>
  <si>
    <t>shift_end_sec</t>
  </si>
  <si>
    <t>home_forward_1</t>
  </si>
  <si>
    <t>home_forward_2</t>
  </si>
  <si>
    <t>home_forward_3</t>
  </si>
  <si>
    <t>home_defense_1</t>
  </si>
  <si>
    <t>home_defense_2</t>
  </si>
  <si>
    <t>home_goalie</t>
  </si>
  <si>
    <t>home_xtra</t>
  </si>
  <si>
    <t>away_forward_1</t>
  </si>
  <si>
    <t>away_forward_2</t>
  </si>
  <si>
    <t>away_forward_3</t>
  </si>
  <si>
    <t>away_defense_1</t>
  </si>
  <si>
    <t>away_defense_2</t>
  </si>
  <si>
    <t>away_goalie</t>
  </si>
  <si>
    <t>away_xtra</t>
  </si>
  <si>
    <t>stoppage_time</t>
  </si>
  <si>
    <t>home_ozone_start</t>
  </si>
  <si>
    <t>home_ozone_end</t>
  </si>
  <si>
    <t>home_dzone_start</t>
  </si>
  <si>
    <t>home_dzone_end</t>
  </si>
  <si>
    <t>home_nzone_start</t>
  </si>
  <si>
    <t>home_nzone_end</t>
  </si>
  <si>
    <t>PeriodStart</t>
  </si>
  <si>
    <t>Home Goalie Stoppage</t>
  </si>
  <si>
    <t>FaceoffAfterGoal</t>
  </si>
  <si>
    <t>GameStart</t>
  </si>
  <si>
    <t>FaceoffAfterPenalty</t>
  </si>
  <si>
    <t>OtherFaceoff</t>
  </si>
  <si>
    <t>DeadIce/Stoppage</t>
  </si>
  <si>
    <t>Period Start</t>
  </si>
  <si>
    <t>Period End</t>
  </si>
  <si>
    <t>Puck Out of Play</t>
  </si>
  <si>
    <t>Injury</t>
  </si>
  <si>
    <t>Home Penalty</t>
  </si>
  <si>
    <t>Away Penalty</t>
  </si>
  <si>
    <t>Away Goalie Stoppage</t>
  </si>
  <si>
    <t>Home Offside</t>
  </si>
  <si>
    <t>Home Icing</t>
  </si>
  <si>
    <t>Away Offside</t>
  </si>
  <si>
    <t>Away Icing</t>
  </si>
  <si>
    <t>Clock Problem</t>
  </si>
  <si>
    <t>Puck Frozen</t>
  </si>
  <si>
    <t>Puck in Crowd</t>
  </si>
  <si>
    <t>Goalie Stopped (after SOG)</t>
  </si>
  <si>
    <t>Referee or Linesperson</t>
  </si>
  <si>
    <t>High Stick</t>
  </si>
  <si>
    <t>Objects on Ice</t>
  </si>
  <si>
    <t>Hand Pass</t>
  </si>
  <si>
    <t>Premature Substitution</t>
  </si>
  <si>
    <t>Puck in Netting</t>
  </si>
  <si>
    <t>Puck in Benches</t>
  </si>
  <si>
    <t>Net Dislodged Offensive Skater</t>
  </si>
  <si>
    <t>Puck Frzn-Goalie-Bynd Ctr</t>
  </si>
  <si>
    <t>Skater Puck Frozen</t>
  </si>
  <si>
    <t>Valid stoppage type reasons (reason):</t>
  </si>
  <si>
    <t>TV timeout</t>
  </si>
  <si>
    <t>Home Timeout</t>
  </si>
  <si>
    <t>Visitor Timeout</t>
  </si>
  <si>
    <t>Player Injury</t>
  </si>
  <si>
    <t>Official Injury</t>
  </si>
  <si>
    <t>Rink Repair</t>
  </si>
  <si>
    <t>Ice problem</t>
  </si>
  <si>
    <t>Player Equipment</t>
  </si>
  <si>
    <t>Video Review</t>
  </si>
  <si>
    <t>Chlg Hm - off-side</t>
  </si>
  <si>
    <t>Chlg Vis - off-side</t>
  </si>
  <si>
    <t>Chlg Hm - goal interference</t>
  </si>
  <si>
    <t>Chlg Vis - goal interference</t>
  </si>
  <si>
    <t>Chlg League - off-side</t>
  </si>
  <si>
    <t>Chlg League - goal interference</t>
  </si>
  <si>
    <t>Switch sides</t>
  </si>
  <si>
    <t>Chlg Hm - Missed stoppage</t>
  </si>
  <si>
    <t>Chlg Vis - Missed stoppage</t>
  </si>
  <si>
    <t>Chlg League - Missed stoppage</t>
  </si>
  <si>
    <t>Chlg Hm - puck over glass</t>
  </si>
  <si>
    <t>Chlg Vis - puck over glass</t>
  </si>
  <si>
    <t>Chlg League - puck over glass</t>
  </si>
  <si>
    <t>Home Goal</t>
  </si>
  <si>
    <t>Away Goal</t>
  </si>
  <si>
    <t>Away Goalie Stopped (after Home SOG)</t>
  </si>
  <si>
    <t>Home Goalie Stopped (after Away SOG)</t>
  </si>
  <si>
    <t>shift_start</t>
  </si>
  <si>
    <t>shift_end</t>
  </si>
  <si>
    <t>home_team_strength</t>
  </si>
  <si>
    <t>away_team_strength</t>
  </si>
  <si>
    <t>home_team_en</t>
  </si>
  <si>
    <t>away_team_en</t>
  </si>
  <si>
    <t>home_team_pp</t>
  </si>
  <si>
    <t>home_team_pk</t>
  </si>
  <si>
    <t>away_team_pp</t>
  </si>
  <si>
    <t>away_team_pk</t>
  </si>
  <si>
    <t>situation</t>
  </si>
  <si>
    <t>Giveaway-ZoneClear/Dump</t>
  </si>
  <si>
    <t>Takeaway-ZoneClear/Dump</t>
  </si>
  <si>
    <t>duration</t>
  </si>
  <si>
    <t>time_start_total_seconds</t>
  </si>
  <si>
    <t>time_end_total_seconds</t>
  </si>
  <si>
    <t>shift_end_total_seconds</t>
  </si>
  <si>
    <t>shift_start_total_seconds</t>
  </si>
  <si>
    <t>shift_duration</t>
  </si>
  <si>
    <t>strength</t>
  </si>
  <si>
    <t>home_goals</t>
  </si>
  <si>
    <t>away_goals</t>
  </si>
  <si>
    <t>Giveaway-AttemptedZoneClear/Dump</t>
  </si>
  <si>
    <t>Takeaway-AttemptedZoneClear/Dump</t>
  </si>
  <si>
    <t>e</t>
  </si>
  <si>
    <t>o</t>
  </si>
  <si>
    <t>role_abrev</t>
  </si>
  <si>
    <t>role_number</t>
  </si>
  <si>
    <t>Pass-Dump</t>
  </si>
  <si>
    <t>Pass-Tipped</t>
  </si>
  <si>
    <t>ZoneEntry-Chip</t>
  </si>
  <si>
    <t>ZoneExit-Chip</t>
  </si>
  <si>
    <t>ZoneEntry-FromExitClear</t>
  </si>
  <si>
    <t>ZoneExit-PassMiss/Misplay</t>
  </si>
  <si>
    <t>ZoneEntry-OppTeam</t>
  </si>
  <si>
    <t>ZoneExit-OppTeam</t>
  </si>
  <si>
    <t>ZoneEntry-Lob</t>
  </si>
  <si>
    <t>ZoneExit-Lob</t>
  </si>
  <si>
    <t>Pass-Lob</t>
  </si>
  <si>
    <t>ZoneEntry-RushBreakaway</t>
  </si>
  <si>
    <t>Giveaway-ZoneEntry/ExitMisplay</t>
  </si>
  <si>
    <t>Save_Played</t>
  </si>
  <si>
    <t>Pass-Drop</t>
  </si>
  <si>
    <t>Play-Offensive</t>
  </si>
  <si>
    <t>Play-Defensive</t>
  </si>
  <si>
    <t>Play_Offensive</t>
  </si>
  <si>
    <t>Play_Defensive</t>
  </si>
  <si>
    <t>ZoneEntry-PassMiss/Misplay</t>
  </si>
  <si>
    <t>Giveaway-DumpInZone</t>
  </si>
  <si>
    <t>Timeout</t>
  </si>
  <si>
    <t>Intermission</t>
  </si>
  <si>
    <t>event_running_start</t>
  </si>
  <si>
    <t>event_running_end</t>
  </si>
  <si>
    <t>period_start_total_running_seconds</t>
  </si>
  <si>
    <t>running_intermission_duration</t>
  </si>
  <si>
    <t>Clockstop</t>
  </si>
  <si>
    <t>Faceoff-GameStart</t>
  </si>
  <si>
    <t>GameEnd</t>
  </si>
  <si>
    <t>Faceoff_GameStart</t>
  </si>
  <si>
    <t>Stoppage_GameEnd</t>
  </si>
  <si>
    <t>running_video_time</t>
  </si>
  <si>
    <t>shift_start_running_time</t>
  </si>
  <si>
    <t>shift_end_running_time</t>
  </si>
  <si>
    <t>Type_</t>
  </si>
  <si>
    <t>event_detail_</t>
  </si>
  <si>
    <t>event_detail_2_</t>
  </si>
  <si>
    <t>event_start_min_</t>
  </si>
  <si>
    <t>event_start_sec_</t>
  </si>
  <si>
    <t>event_end_min_</t>
  </si>
  <si>
    <t>event_end_sec_</t>
  </si>
  <si>
    <t>00</t>
  </si>
  <si>
    <t>ZoneEntry-CausedTurnover</t>
  </si>
  <si>
    <t>ZoneExit-CausedTurnover</t>
  </si>
  <si>
    <t>Save-Shoulder</t>
  </si>
  <si>
    <t>Penalty_Delayed</t>
  </si>
  <si>
    <t>Breakaway</t>
  </si>
  <si>
    <t>Play-DriveMiddle</t>
  </si>
  <si>
    <t>Play-DriveWide</t>
  </si>
  <si>
    <t>Play-DriveCorner</t>
  </si>
  <si>
    <t>Play-DriveNetMiddle</t>
  </si>
  <si>
    <t>Play-DriveNetWide</t>
  </si>
  <si>
    <t>Play-CrashNet</t>
  </si>
  <si>
    <t>Play-Delay</t>
  </si>
  <si>
    <t>Play-Chip</t>
  </si>
  <si>
    <t>Play-Other</t>
  </si>
  <si>
    <t>Play-DumpChase</t>
  </si>
  <si>
    <t>Play-Forecheck</t>
  </si>
  <si>
    <t>Play-Speed</t>
  </si>
  <si>
    <t>Play-Dump/RimInZone</t>
  </si>
  <si>
    <t>Play-PokeCheck</t>
  </si>
  <si>
    <t>Play-PokeCheckFailed</t>
  </si>
  <si>
    <t>Play-SeperateFromPuck</t>
  </si>
  <si>
    <t>Play-Backcheck</t>
  </si>
  <si>
    <t>Play-FroceWide</t>
  </si>
  <si>
    <t>Play-Contain</t>
  </si>
  <si>
    <t>Play-BeatMiddle</t>
  </si>
  <si>
    <t>Play-BeatWide</t>
  </si>
  <si>
    <t>Play-BeatDeke</t>
  </si>
  <si>
    <t>Play-BeatSpeed</t>
  </si>
  <si>
    <t>Play-BoxOut</t>
  </si>
  <si>
    <t>Save-Skate</t>
  </si>
  <si>
    <t>Pass-Deflected/TippedShot</t>
  </si>
  <si>
    <t>Pass-ReceiverMissed</t>
  </si>
  <si>
    <t>Giveaway-PassReceiverMissed</t>
  </si>
  <si>
    <t>Play-Deke</t>
  </si>
  <si>
    <t>Play-AttemptedClear</t>
  </si>
  <si>
    <t>successful</t>
  </si>
  <si>
    <t>Breakout</t>
  </si>
  <si>
    <t>play_detail1</t>
  </si>
  <si>
    <t>play_detail2</t>
  </si>
  <si>
    <t>play_detail_successful</t>
  </si>
  <si>
    <t>event_team_zone</t>
  </si>
  <si>
    <t>home_team_zone</t>
  </si>
  <si>
    <t>away_team_zone</t>
  </si>
  <si>
    <t>next_event</t>
  </si>
  <si>
    <t>last_event</t>
  </si>
  <si>
    <t>event_id</t>
  </si>
  <si>
    <t>play_id</t>
  </si>
  <si>
    <t>sequence_id</t>
  </si>
  <si>
    <t>next_faceoff</t>
  </si>
  <si>
    <t>last_faceoff</t>
  </si>
  <si>
    <t>next_team_zone_entry</t>
  </si>
  <si>
    <t>last_team_zone_entry</t>
  </si>
  <si>
    <t>next_team_zone_exit</t>
  </si>
  <si>
    <t>next_team_shot</t>
  </si>
  <si>
    <t>last_team_shot</t>
  </si>
  <si>
    <t>next_team_goal</t>
  </si>
  <si>
    <t>last_team_goal</t>
  </si>
  <si>
    <t>associated_faceoff_id</t>
  </si>
  <si>
    <t>associated_pass_id2</t>
  </si>
  <si>
    <t>associated_pass_id1</t>
  </si>
  <si>
    <t>associated_pass_id3</t>
  </si>
  <si>
    <t>associated_pass_id4</t>
  </si>
  <si>
    <t>associated_zone_entry</t>
  </si>
  <si>
    <t>assocaited_zone_exit</t>
  </si>
  <si>
    <t>assocaited_penalty</t>
  </si>
  <si>
    <t>assocaited_shot1</t>
  </si>
  <si>
    <t>assocaited_shot2</t>
  </si>
  <si>
    <t>assocaited_shot3</t>
  </si>
  <si>
    <t>assocaited_shot4</t>
  </si>
  <si>
    <t>associated_save1</t>
  </si>
  <si>
    <t>associated_save2</t>
  </si>
  <si>
    <t>associated_save3</t>
  </si>
  <si>
    <t>associated_save4</t>
  </si>
  <si>
    <t>associated_turnover1</t>
  </si>
  <si>
    <t>associated_turnover2</t>
  </si>
  <si>
    <t>associated_turnover3</t>
  </si>
  <si>
    <t>associated_turnover4</t>
  </si>
  <si>
    <t>assocaited_possession1</t>
  </si>
  <si>
    <t>assocaited_possession2</t>
  </si>
  <si>
    <t>assocaited_possession3</t>
  </si>
  <si>
    <t>assocaited_possession4</t>
  </si>
  <si>
    <t>associated_breakout</t>
  </si>
  <si>
    <t>assocaited_assist_secondary</t>
  </si>
  <si>
    <t>assocaited_assist_primary</t>
  </si>
  <si>
    <t>faceoff_id</t>
  </si>
  <si>
    <t>pass_id</t>
  </si>
  <si>
    <t>turnover_id</t>
  </si>
  <si>
    <t>shot_id</t>
  </si>
  <si>
    <t>save_id</t>
  </si>
  <si>
    <t>rebound_id</t>
  </si>
  <si>
    <t>goal_id</t>
  </si>
  <si>
    <t>penalty_id</t>
  </si>
  <si>
    <t>zone_entry_id</t>
  </si>
  <si>
    <t>zone_exit_id</t>
  </si>
  <si>
    <t>possession_id</t>
  </si>
  <si>
    <t>pre_shot_pass</t>
  </si>
  <si>
    <t>failed_entry</t>
  </si>
  <si>
    <t>failed_exit</t>
  </si>
  <si>
    <t>botched_retreivals</t>
  </si>
  <si>
    <t>retreival_lead_to_breakout</t>
  </si>
  <si>
    <t>possession_change</t>
  </si>
  <si>
    <t>side_of_puck</t>
  </si>
  <si>
    <t>Offensive</t>
  </si>
  <si>
    <t>Defensive</t>
  </si>
  <si>
    <t>linked_event_index</t>
  </si>
  <si>
    <t>DelayedPenalty</t>
  </si>
  <si>
    <t>Offset Penalty</t>
  </si>
  <si>
    <t>Velodrome</t>
  </si>
  <si>
    <t>Team_</t>
  </si>
  <si>
    <t>ZoneEntry-PenaltyKillClear</t>
  </si>
  <si>
    <t>ZoneExit-PenaltyKillClear</t>
  </si>
  <si>
    <t>play_tag1</t>
  </si>
  <si>
    <t>play_tag2</t>
  </si>
  <si>
    <t>Cycle</t>
  </si>
  <si>
    <t>Rush</t>
  </si>
  <si>
    <t>Zone_Change</t>
  </si>
  <si>
    <t>Slot</t>
  </si>
  <si>
    <t>LowToHigh</t>
  </si>
  <si>
    <t>HighToLow</t>
  </si>
  <si>
    <t>CrossIce</t>
  </si>
  <si>
    <t>forced_forcer</t>
  </si>
  <si>
    <t>pressured_pressurer</t>
  </si>
  <si>
    <t>high_danger</t>
  </si>
  <si>
    <t>Dump/RimInZone</t>
  </si>
  <si>
    <t>AssistPrimary</t>
  </si>
  <si>
    <t>AssistSecondary</t>
  </si>
  <si>
    <t>OpenIceDeke</t>
  </si>
  <si>
    <t>PuckRetrievalDumpIn</t>
  </si>
  <si>
    <t>PuckRetrievalShot</t>
  </si>
  <si>
    <t>PuckRetreivalTurnover</t>
  </si>
  <si>
    <t>PuckRetreivalPass</t>
  </si>
  <si>
    <t>EndToEndRush</t>
  </si>
  <si>
    <t>FrontofNet</t>
  </si>
  <si>
    <t>DumpInAttempt</t>
  </si>
  <si>
    <t>CutBack</t>
  </si>
  <si>
    <t>GiveAndGo</t>
  </si>
  <si>
    <t>Wheel</t>
  </si>
  <si>
    <t>Reverse</t>
  </si>
  <si>
    <t>QuickUp</t>
  </si>
  <si>
    <t>Screen</t>
  </si>
  <si>
    <t>ForecedOutside</t>
  </si>
  <si>
    <t>Zone</t>
  </si>
  <si>
    <t>BlockedShot</t>
  </si>
  <si>
    <t>PassIntercepted</t>
  </si>
  <si>
    <t>ClearingAttempt</t>
  </si>
  <si>
    <t>Pressure</t>
  </si>
  <si>
    <t>ZoneEntryDenial</t>
  </si>
  <si>
    <t>ZoneExitDenial</t>
  </si>
  <si>
    <t>PenaltyKillClear</t>
  </si>
  <si>
    <t>ManOnMan</t>
  </si>
  <si>
    <t>Tracker</t>
  </si>
  <si>
    <t>Surf</t>
  </si>
  <si>
    <t>InShotPassLane</t>
  </si>
  <si>
    <t>StickCheck</t>
  </si>
  <si>
    <t>OffensivePlay_Possession-DriveMiddle</t>
  </si>
  <si>
    <t>OffensivePlay_Zone-Breakout</t>
  </si>
  <si>
    <t>OffensivePlay_Possession-CutBack</t>
  </si>
  <si>
    <t>OffensivePlay_Zone-Dump/RimInZone</t>
  </si>
  <si>
    <t>Defensive_PlayShot-BlockedShot</t>
  </si>
  <si>
    <t>OffensivePlay_Zone-PuckRetrievalShot</t>
  </si>
  <si>
    <t>Regroup</t>
  </si>
  <si>
    <t>Counter</t>
  </si>
  <si>
    <t>SecondTouch</t>
  </si>
  <si>
    <t>ZoneExit</t>
  </si>
  <si>
    <t>ZoneEntry</t>
  </si>
  <si>
    <t>PuckRecoveryDumpIn</t>
  </si>
  <si>
    <t>PuckRecoveryShot</t>
  </si>
  <si>
    <t>PuckRecoveryTurnover</t>
  </si>
  <si>
    <t>PuckRecoveryPass</t>
  </si>
  <si>
    <t>PuckRetrievalRebound</t>
  </si>
  <si>
    <t>ForcedDumpin/Clear</t>
  </si>
  <si>
    <t>PuckRecoveryRebound</t>
  </si>
  <si>
    <t>PuckRetrieval</t>
  </si>
  <si>
    <t>PuckRecovery</t>
  </si>
  <si>
    <t>Pass-OneTouch</t>
  </si>
  <si>
    <t>Pass-SecondTouch</t>
  </si>
  <si>
    <t>Pass-QuickUp</t>
  </si>
  <si>
    <t>Pass-GiveAndGo</t>
  </si>
  <si>
    <t>Pass-Reverse</t>
  </si>
  <si>
    <t>ReceiverMissed</t>
  </si>
  <si>
    <t>u</t>
  </si>
  <si>
    <t>s</t>
  </si>
  <si>
    <t>AssistTertiary</t>
  </si>
  <si>
    <t>Context</t>
  </si>
  <si>
    <t>Dumpin</t>
  </si>
  <si>
    <t>Clear</t>
  </si>
  <si>
    <t>OffensivePlay_Zone-PuckRetreivalTurnover</t>
  </si>
  <si>
    <t>Defensive_PlayPossession-PokeCheck</t>
  </si>
  <si>
    <t>Defensive_PlayPossession-StickCheck</t>
  </si>
  <si>
    <t>OffensivePlay_Zone-DumpChase</t>
  </si>
  <si>
    <t>OffensivePlay_Zone-PuckRetrievalDumpIn</t>
  </si>
  <si>
    <t>Defensive_PlayPass-InShotPassLane</t>
  </si>
  <si>
    <t>Defensive_PlayPass-PassIntercepted</t>
  </si>
  <si>
    <t>OffensivePlay_Zone-PuckRetreivalPass</t>
  </si>
  <si>
    <t>OffensivePlay_Possession-DriveWide</t>
  </si>
  <si>
    <t>Defensive_PlayPossession-FroceWide</t>
  </si>
  <si>
    <t>Offensive_Zone-AttemptedKeepin</t>
  </si>
  <si>
    <t>OffensivePlay_Zone-PuckRecoveryShot</t>
  </si>
  <si>
    <t>Defensive_Zone-AttemptedBreakOutPass</t>
  </si>
  <si>
    <t>Defensive_Zone-AttemptedBreakOutRush</t>
  </si>
  <si>
    <t>Defensive_Zone-AttemptedBreakOutClear</t>
  </si>
  <si>
    <t>Offensive_Zone-AttemptedEntryPass</t>
  </si>
  <si>
    <t>Offensive_Zone-AttemptedEntryDumpIn</t>
  </si>
  <si>
    <t>Offensive_Zone-AttemptedEntryRush</t>
  </si>
  <si>
    <t>OffensivePlay_Zone-PuckRecoveryTurnover</t>
  </si>
  <si>
    <t>OffensivePlay_Pass-ReceiverMissed</t>
  </si>
  <si>
    <t>OffensivePlay_Zone-PuckRecoveryPass</t>
  </si>
  <si>
    <t>zone_change_index</t>
  </si>
  <si>
    <t>OffensivePlay_Possession-Chip</t>
  </si>
  <si>
    <t>Defensive_PlayZone-PuckRecoveryDumpIn</t>
  </si>
  <si>
    <t>OffensivePlay_Possession-OpenIceDeke</t>
  </si>
  <si>
    <t>Defensive_PlayPossession-BeatDeke</t>
  </si>
  <si>
    <t>Defensive_PlayPossession-Pressure</t>
  </si>
  <si>
    <t>OffensivePlay_Possession-Deke</t>
  </si>
  <si>
    <t>Defensive_PlayShot-FrontofNet</t>
  </si>
  <si>
    <t>OffensivePlay_Possession-FrontofNet</t>
  </si>
  <si>
    <t>OffensivePlay_Possession-CrashNet</t>
  </si>
  <si>
    <t>Defensive_PlayPossession-SeperateFromPuck</t>
  </si>
  <si>
    <t>Defensive_PlayZone-PuckRecoveryTurnover</t>
  </si>
  <si>
    <t>OffensivePlay_Possession-Delay</t>
  </si>
  <si>
    <t>Defensive_PlayPossession-BeatMiddle</t>
  </si>
  <si>
    <t>Defensive_PlayZone-PuckRetrievalShot</t>
  </si>
  <si>
    <t>OffensivePlay_Pass-Reverse</t>
  </si>
  <si>
    <t>Defensive_PlayPossession-BeatWide</t>
  </si>
  <si>
    <t>context</t>
  </si>
  <si>
    <t>LeadToBreakout</t>
  </si>
  <si>
    <t>LeadToZoneEntry</t>
  </si>
  <si>
    <t>LeadToTurnover</t>
  </si>
  <si>
    <t>LeadToShot</t>
  </si>
  <si>
    <t>LeadToGoal</t>
  </si>
  <si>
    <t>LeadToPenalty</t>
  </si>
  <si>
    <t>LeadToFailedBreakout</t>
  </si>
  <si>
    <t>LeadToFailedZoneEntry</t>
  </si>
  <si>
    <t>Defensive_PlayPossession-Surf</t>
  </si>
  <si>
    <t>OffensivePlay_Pass-QuickUp</t>
  </si>
  <si>
    <t>linked_event_id</t>
  </si>
  <si>
    <t>zone_change_id</t>
  </si>
  <si>
    <t>Defensive_PlayShot-BoxOut</t>
  </si>
  <si>
    <t>OffensivePlay_Zone-PuckRecoveryRebound</t>
  </si>
  <si>
    <t>OffensivePlay_Possession-DriveCorner</t>
  </si>
  <si>
    <t>OffensivePlay_Pass-SecondTouch</t>
  </si>
  <si>
    <t>OffensivePlay_Zone-DumpInAttempt</t>
  </si>
  <si>
    <t>Zone_Entryfailed</t>
  </si>
  <si>
    <t>Zone_ExitFailed</t>
  </si>
  <si>
    <t>Zone_KeepinFailed</t>
  </si>
  <si>
    <t>Zone-EntryFailed</t>
  </si>
  <si>
    <t>Zone-ExitFailed</t>
  </si>
  <si>
    <t>Zone-KeepinFailed</t>
  </si>
  <si>
    <t>Defensive_PlayPossession-Backcheck</t>
  </si>
  <si>
    <t>OffensivePlay_Possession-DriveNetMiddle</t>
  </si>
  <si>
    <t>OffensivePlay_Possession-DriveNetWide</t>
  </si>
  <si>
    <t>Defensive_PlayPossession-Contain</t>
  </si>
  <si>
    <t>Defensive_PlayPossession-BeatSpeed</t>
  </si>
  <si>
    <t>OffensivePlay_Possession-Other</t>
  </si>
  <si>
    <t>OffensivePlay_Possession-Speed</t>
  </si>
  <si>
    <t>Defensive_PlayPossession-Zone</t>
  </si>
  <si>
    <t>Defensive_PlayPossession-ManOnMan</t>
  </si>
  <si>
    <t>OffensivePlay_Possession-EndToEndRush</t>
  </si>
  <si>
    <t>Defensive_PlayPossession-Tracker</t>
  </si>
  <si>
    <t>OffensivePlay_Possession-Wheel</t>
  </si>
  <si>
    <t>OffensivePlay_Possession-ForecedOutside</t>
  </si>
  <si>
    <t>OffensivePlay_Pass-AssistPrimary</t>
  </si>
  <si>
    <t>OffensivePlay_Pass-AssistSecondary</t>
  </si>
  <si>
    <t>OffensivePlay_Pass-AssistTertiary</t>
  </si>
  <si>
    <t>OffensivePlay_Pass-GiveAndGo</t>
  </si>
  <si>
    <t>Defensive_PlayZone-ClearingAttempt</t>
  </si>
  <si>
    <t>Defensive_PlayZone-ZoneEntryDenial</t>
  </si>
  <si>
    <t>Defensive_PlayZone-ZoneExitDenial</t>
  </si>
  <si>
    <t>Defensive_PlayZone-PenaltyKillClear</t>
  </si>
  <si>
    <t>Defensive_PlayZone-PuckRetrievalDumpIn</t>
  </si>
  <si>
    <t>OffensivePlay_Shot-Screen</t>
  </si>
  <si>
    <t>Defensive_PlayZone-PuckRetreivalTurnover</t>
  </si>
  <si>
    <t>Defensive_PlayZone-PuckRetreivalPass</t>
  </si>
  <si>
    <t>OffensivePlay_Zone-Forecheck</t>
  </si>
  <si>
    <t>Defensive_PlayZone-PuckRetrievalRebound</t>
  </si>
  <si>
    <t>Defensive_PlayZone-PuckRecoveryShot</t>
  </si>
  <si>
    <t>OffensivePlay_Zone-Cycle</t>
  </si>
  <si>
    <t>Defensive_PlayZone-PuckRecoveryPass</t>
  </si>
  <si>
    <t>Defensive_PlayZone-PuckRecoveryRebound</t>
  </si>
  <si>
    <t>Defensive_PlayZone-ForcedDumpin/Clear</t>
  </si>
  <si>
    <t>OffensivePlay_Zone-PuckRetreivalRebound</t>
  </si>
  <si>
    <t>OffensivePlay_Zone-PuckRetreivalShot</t>
  </si>
  <si>
    <t>OffensivePlay_Zone-PuckRecoveryDumpIn</t>
  </si>
  <si>
    <t>Definition</t>
  </si>
  <si>
    <t>Next Event</t>
  </si>
  <si>
    <t>Linked Events</t>
  </si>
  <si>
    <t>Uses</t>
  </si>
  <si>
    <t>Pass, Turnover, Attempted Failed, Keepins</t>
  </si>
  <si>
    <t>Save Freeze</t>
  </si>
  <si>
    <t>Shot, Stoppage, Deadice</t>
  </si>
  <si>
    <t>Shot, Save</t>
  </si>
  <si>
    <t>Pass, Shot, Play</t>
  </si>
  <si>
    <t>Successful/Unsuccessful</t>
  </si>
  <si>
    <t>Successful Def</t>
  </si>
  <si>
    <t>Possession on zone entry when on breakaway</t>
  </si>
  <si>
    <t>Puck reterived after opp team touch/turnover'</t>
  </si>
  <si>
    <t>Puck recovered after same team touch/turnover</t>
  </si>
  <si>
    <t>Circle back in Nzone/Dzone</t>
  </si>
  <si>
    <t>Cut to middle of ice</t>
  </si>
  <si>
    <t>drive wide either foreced /unforced</t>
  </si>
  <si>
    <t>drive to offensive corner forced/unforced</t>
  </si>
  <si>
    <t>drive to slot from middle</t>
  </si>
  <si>
    <t>drive to slot from wide</t>
  </si>
  <si>
    <t>crash net for rebound</t>
  </si>
  <si>
    <t>dumped into ozone form ozone/nzone</t>
  </si>
  <si>
    <t>offensive players crashing puck after dumpin</t>
  </si>
  <si>
    <t>s/u</t>
  </si>
  <si>
    <t>successful if positive play made next</t>
  </si>
  <si>
    <t>sucessful if next play positive</t>
  </si>
  <si>
    <t>successful if next play positive</t>
  </si>
  <si>
    <t>tracking_event_index</t>
  </si>
  <si>
    <t>linked_event_index_</t>
  </si>
  <si>
    <t>ZoneEntry-Shot</t>
  </si>
  <si>
    <t>ZoneExit-Shot</t>
  </si>
  <si>
    <t>role_abrev_binary</t>
  </si>
  <si>
    <t>x</t>
  </si>
  <si>
    <t>Shot_MissedPost</t>
  </si>
  <si>
    <t>a</t>
  </si>
  <si>
    <t>17</t>
  </si>
  <si>
    <t>56</t>
  </si>
  <si>
    <t>n</t>
  </si>
  <si>
    <t>h</t>
  </si>
  <si>
    <t>d</t>
  </si>
  <si>
    <t>46</t>
  </si>
  <si>
    <t>31</t>
  </si>
  <si>
    <t>26</t>
  </si>
  <si>
    <t>25</t>
  </si>
  <si>
    <t>21</t>
  </si>
  <si>
    <t>0</t>
  </si>
  <si>
    <t>18</t>
  </si>
  <si>
    <t>15</t>
  </si>
  <si>
    <t>14</t>
  </si>
  <si>
    <t>12</t>
  </si>
  <si>
    <t>07</t>
  </si>
  <si>
    <t>01</t>
  </si>
  <si>
    <t>39</t>
  </si>
  <si>
    <t>35</t>
  </si>
  <si>
    <t>49</t>
  </si>
  <si>
    <t>5</t>
  </si>
  <si>
    <t>55</t>
  </si>
  <si>
    <t>11</t>
  </si>
  <si>
    <t>0.01</t>
  </si>
  <si>
    <t/>
  </si>
  <si>
    <t>GapControl</t>
  </si>
  <si>
    <t>BeatFake</t>
  </si>
  <si>
    <t>ForcedTurnover</t>
  </si>
  <si>
    <t>ForcedLostPossession</t>
  </si>
  <si>
    <t>ForcedMissedShot</t>
  </si>
  <si>
    <t>ForcedMissedPass</t>
  </si>
  <si>
    <t>FakeShot</t>
  </si>
  <si>
    <t>LoosePuckBattleWon</t>
  </si>
  <si>
    <t>LoosePuckBattleLost</t>
  </si>
  <si>
    <t>AttemptedKeepin</t>
  </si>
  <si>
    <t>AttemptedBreakOutPass</t>
  </si>
  <si>
    <t>AttemptedBreakOutRush</t>
  </si>
  <si>
    <t>AttemptedBreakOutClear</t>
  </si>
  <si>
    <t>AttemptedEntryDumpIn</t>
  </si>
  <si>
    <t>AttemptedEntryPass</t>
  </si>
  <si>
    <t>AttemptedEntryRush</t>
  </si>
  <si>
    <t>CededZoneExit</t>
  </si>
  <si>
    <t>CededZoneEntry</t>
  </si>
  <si>
    <t>PuckRetreivalFaceoff</t>
  </si>
  <si>
    <t>PuckRecoveryFaceoff</t>
  </si>
  <si>
    <t>PuckRetreivalOther</t>
  </si>
  <si>
    <t>PuckRecoveryOther</t>
  </si>
  <si>
    <t>RegroupClear</t>
  </si>
  <si>
    <t>RegroupDumpin</t>
  </si>
  <si>
    <t>ZoneKeepin</t>
  </si>
  <si>
    <t>PassDeflected</t>
  </si>
  <si>
    <t>StoppedDeke</t>
  </si>
  <si>
    <t>MisplayedPuck</t>
  </si>
  <si>
    <t>LostPuck</t>
  </si>
  <si>
    <t>ForceWide</t>
  </si>
  <si>
    <t>AttemptedBlockedShot</t>
  </si>
  <si>
    <t>team_</t>
  </si>
  <si>
    <t>player_game_number</t>
  </si>
  <si>
    <t>role_abrev_binary_</t>
  </si>
  <si>
    <t>event_team_zone_</t>
  </si>
  <si>
    <t>event_type_</t>
  </si>
  <si>
    <t>team_venue</t>
  </si>
  <si>
    <t>team_venue_abv</t>
  </si>
  <si>
    <t>home_team_zone_</t>
  </si>
  <si>
    <t>away_team_zone_</t>
  </si>
  <si>
    <t>team_venue_</t>
  </si>
  <si>
    <t>team_venue_abv_</t>
  </si>
  <si>
    <t>event_successful</t>
  </si>
  <si>
    <t>event_successful_</t>
  </si>
  <si>
    <t>period</t>
  </si>
  <si>
    <t>event_index_</t>
  </si>
  <si>
    <t>Shootout_OnNet</t>
  </si>
  <si>
    <t>Shootout_Missed</t>
  </si>
  <si>
    <t>Shootout_Saved</t>
  </si>
  <si>
    <t>Zone_EntryFailed</t>
  </si>
  <si>
    <t>play_details</t>
  </si>
  <si>
    <t>DelayedOffside</t>
  </si>
  <si>
    <t>DeflectedShot</t>
  </si>
  <si>
    <t>player_id</t>
  </si>
  <si>
    <t>player_team</t>
  </si>
  <si>
    <t>index</t>
  </si>
  <si>
    <t>team_game_id</t>
  </si>
  <si>
    <t>opp_team_game_id</t>
  </si>
  <si>
    <t>player_game_id</t>
  </si>
  <si>
    <t>team_name</t>
  </si>
  <si>
    <t>opp_team_name</t>
  </si>
  <si>
    <t>n_player_url</t>
  </si>
  <si>
    <t>player_position</t>
  </si>
  <si>
    <t>games_played</t>
  </si>
  <si>
    <t>goals</t>
  </si>
  <si>
    <t>assist</t>
  </si>
  <si>
    <t>goals_against</t>
  </si>
  <si>
    <t>pim</t>
  </si>
  <si>
    <t>shutouts</t>
  </si>
  <si>
    <t>team_id</t>
  </si>
  <si>
    <t>opp_team_id</t>
  </si>
  <si>
    <t>key</t>
  </si>
  <si>
    <t>player_full_name</t>
  </si>
  <si>
    <t>date</t>
  </si>
  <si>
    <t>season</t>
  </si>
  <si>
    <t>sub</t>
  </si>
  <si>
    <t>skill_rating</t>
  </si>
  <si>
    <t>Away Team Goals</t>
  </si>
  <si>
    <t>Home Team Goals</t>
  </si>
  <si>
    <t>Home Team Assists</t>
  </si>
  <si>
    <t>Home Team Penalties</t>
  </si>
  <si>
    <t>Away Team Assists</t>
  </si>
  <si>
    <t>Away Team Penalties</t>
  </si>
  <si>
    <t>In cell B3</t>
  </si>
  <si>
    <t>Goals</t>
  </si>
  <si>
    <t>Penalties</t>
  </si>
  <si>
    <t>AssistP</t>
  </si>
  <si>
    <t>AssistS</t>
  </si>
  <si>
    <t>Total Assists</t>
  </si>
  <si>
    <t>Goal Diff</t>
  </si>
  <si>
    <t>Penalty Diff</t>
  </si>
  <si>
    <t>Assist Diff</t>
  </si>
  <si>
    <t>play_detail_2</t>
  </si>
  <si>
    <t>play_detail1_</t>
  </si>
  <si>
    <t>play_detail2_</t>
  </si>
  <si>
    <t>play_detail_successful_</t>
  </si>
  <si>
    <t>pressured_pressurer_</t>
  </si>
  <si>
    <t>event_index_flag_</t>
  </si>
  <si>
    <t>linked_event_index_flag_</t>
  </si>
  <si>
    <t>sequence_index_flag_</t>
  </si>
  <si>
    <t>play_index_flag_</t>
  </si>
  <si>
    <t>AttemptedTip/Deflection</t>
  </si>
  <si>
    <t>sequence_index_</t>
  </si>
  <si>
    <t>play_index_</t>
  </si>
  <si>
    <t>Home</t>
  </si>
  <si>
    <t>Away</t>
  </si>
  <si>
    <t>player_game_number_</t>
  </si>
  <si>
    <t>venue</t>
  </si>
  <si>
    <t>38</t>
  </si>
  <si>
    <t>PuckRecoveryRetreivalDumpIn</t>
  </si>
  <si>
    <t>PuckRecoveryRetreivalFaceoff</t>
  </si>
  <si>
    <t>PuckRecoveryRetreivalOther</t>
  </si>
  <si>
    <t>PuckRecoveryRetreivalPass</t>
  </si>
  <si>
    <t>PuckRecoveryRetreivalRebound</t>
  </si>
  <si>
    <t>PuckRecoveryRetreivalShot</t>
  </si>
  <si>
    <t>PuckRecoveryRetreivalTurnover</t>
  </si>
  <si>
    <t>PuckRecoveryRetreivalAttemptedClear</t>
  </si>
  <si>
    <t>PuckRecoveryRetreivalClear</t>
  </si>
  <si>
    <t>PuckRecoveryRetreivalLoosePuckBattle</t>
  </si>
  <si>
    <t>RecoveryRetreivalDumpIn</t>
  </si>
  <si>
    <t>RecoveryRetreivalFaceoff</t>
  </si>
  <si>
    <t>RecoveryRetreivalOther</t>
  </si>
  <si>
    <t>RecoveryRetreivalPass</t>
  </si>
  <si>
    <t>RecoveryRetreivalRebound</t>
  </si>
  <si>
    <t>RecoveryRetreivalShot</t>
  </si>
  <si>
    <t>RecoveryRetreivalTurnover</t>
  </si>
  <si>
    <t>RecoveryRetrievalDumpIn</t>
  </si>
  <si>
    <t>RecoveryRetrievalShot</t>
  </si>
  <si>
    <t>AttemptedShot</t>
  </si>
  <si>
    <t>AttemptedPass</t>
  </si>
  <si>
    <t>PassForTip</t>
  </si>
  <si>
    <t>home_team_plus</t>
  </si>
  <si>
    <t>home_team_minus</t>
  </si>
  <si>
    <t>away_team_plus</t>
  </si>
  <si>
    <t>away_team_minus</t>
  </si>
  <si>
    <t>event_team_zone2_</t>
  </si>
  <si>
    <t>Dup</t>
  </si>
  <si>
    <t>player_num_dup_</t>
  </si>
  <si>
    <t>=FILTER([BLB_Tables.xlsx]fact_gameroster!$A:$Z,[BLB_Tables.xlsx]fact_gameroster!$B:$B=events!$BB$2)'</t>
  </si>
  <si>
    <t>59</t>
  </si>
  <si>
    <t>57</t>
  </si>
  <si>
    <t>50</t>
  </si>
  <si>
    <t>48</t>
  </si>
  <si>
    <t>45</t>
  </si>
  <si>
    <t>42</t>
  </si>
  <si>
    <t>41</t>
  </si>
  <si>
    <t>40</t>
  </si>
  <si>
    <t>33</t>
  </si>
  <si>
    <t>30</t>
  </si>
  <si>
    <t>29</t>
  </si>
  <si>
    <t>27</t>
  </si>
  <si>
    <t>24</t>
  </si>
  <si>
    <t>22</t>
  </si>
  <si>
    <t>19</t>
  </si>
  <si>
    <t>10</t>
  </si>
  <si>
    <t>09</t>
  </si>
  <si>
    <t>08</t>
  </si>
  <si>
    <t>05</t>
  </si>
  <si>
    <t>03</t>
  </si>
  <si>
    <t>02</t>
  </si>
  <si>
    <t>16</t>
  </si>
  <si>
    <t>53</t>
  </si>
  <si>
    <t>43</t>
  </si>
  <si>
    <t>54</t>
  </si>
  <si>
    <t>23</t>
  </si>
  <si>
    <t>20</t>
  </si>
  <si>
    <t>13</t>
  </si>
  <si>
    <t>51</t>
  </si>
  <si>
    <t>36</t>
  </si>
  <si>
    <t>34</t>
  </si>
  <si>
    <t>32</t>
  </si>
  <si>
    <t>04</t>
  </si>
  <si>
    <t>52</t>
  </si>
  <si>
    <t>47</t>
  </si>
  <si>
    <t>06</t>
  </si>
  <si>
    <t>44</t>
  </si>
  <si>
    <t>37</t>
  </si>
  <si>
    <t>28</t>
  </si>
  <si>
    <t>9</t>
  </si>
  <si>
    <t>8</t>
  </si>
  <si>
    <t>7</t>
  </si>
  <si>
    <t>58</t>
  </si>
  <si>
    <t>6</t>
  </si>
  <si>
    <t>4</t>
  </si>
  <si>
    <t>3</t>
  </si>
  <si>
    <t>2</t>
  </si>
  <si>
    <t>1</t>
  </si>
  <si>
    <t xml:space="preserve"> u</t>
  </si>
  <si>
    <t>Offensive_Zone-CededZoneExit</t>
  </si>
  <si>
    <t>Defensive_PlayPossession-GapControl</t>
  </si>
  <si>
    <t>Defensive_Zone-CededZoneEntry</t>
  </si>
  <si>
    <t>OffensivePlay_Zone-PuckRecoveryFaceoff</t>
  </si>
  <si>
    <t>DefensivePlay_Zone-PuckRetreivalFaceoff</t>
  </si>
  <si>
    <t>OffensivePlay_Zone-PuckRecoveryOther</t>
  </si>
  <si>
    <t>DefensivePlay_Zone-PuckRetreivalOther</t>
  </si>
  <si>
    <t>OffensivePlay_Zone-PuckRetreivalFaceoff</t>
  </si>
  <si>
    <t>DefensivePlay_Zone-PuckRecoveryFaceoff</t>
  </si>
  <si>
    <t>Defensive_PlayPass-PassDeflected</t>
  </si>
  <si>
    <t xml:space="preserve"> </t>
  </si>
  <si>
    <t>18987N10007</t>
  </si>
  <si>
    <t>18987N10010</t>
  </si>
  <si>
    <t>18987N10007P100004</t>
  </si>
  <si>
    <t>home</t>
  </si>
  <si>
    <t>Outlaws</t>
  </si>
  <si>
    <t>Cesar Shinall – 4</t>
  </si>
  <si>
    <t>Defense</t>
  </si>
  <si>
    <t>N10007</t>
  </si>
  <si>
    <t>N10010</t>
  </si>
  <si>
    <t>18987Outlaws3</t>
  </si>
  <si>
    <t>Cesar Shinall</t>
  </si>
  <si>
    <t>P100004</t>
  </si>
  <si>
    <t>18987N10007P100032</t>
  </si>
  <si>
    <t>Trevor Chavez (A) – 5</t>
  </si>
  <si>
    <t>18987Outlaws4</t>
  </si>
  <si>
    <t>Trevor Chavez</t>
  </si>
  <si>
    <t>P100032</t>
  </si>
  <si>
    <t>18987N10007P100214</t>
  </si>
  <si>
    <t>Ryan Kiehl – 4</t>
  </si>
  <si>
    <t>Forward</t>
  </si>
  <si>
    <t>18987Outlaws12</t>
  </si>
  <si>
    <t>Ryan Kiehl</t>
  </si>
  <si>
    <t>P100214</t>
  </si>
  <si>
    <t>18987N10007P100031</t>
  </si>
  <si>
    <t>Christopher Mihlon (C) – 5</t>
  </si>
  <si>
    <t>18987Outlaws13</t>
  </si>
  <si>
    <t>Christopher Mihlon</t>
  </si>
  <si>
    <t>P100031</t>
  </si>
  <si>
    <t>18987N10007P100034</t>
  </si>
  <si>
    <t>Colin Brewster – 3</t>
  </si>
  <si>
    <t>18987Outlaws18</t>
  </si>
  <si>
    <t>Colin Brewster</t>
  </si>
  <si>
    <t>P100034</t>
  </si>
  <si>
    <t>18987N10007P100170</t>
  </si>
  <si>
    <t>4 – Kennen Newsham</t>
  </si>
  <si>
    <t>18987Outlaws25</t>
  </si>
  <si>
    <t>Kennen Newsham</t>
  </si>
  <si>
    <t>P100170</t>
  </si>
  <si>
    <t>Free Agent</t>
  </si>
  <si>
    <t>18987N10007P100009</t>
  </si>
  <si>
    <t>Graham Peters – 5</t>
  </si>
  <si>
    <t>Goalie</t>
  </si>
  <si>
    <t>18987Outlaws30</t>
  </si>
  <si>
    <t>Graham Peters</t>
  </si>
  <si>
    <t>P100009</t>
  </si>
  <si>
    <t>18987N10007P100033</t>
  </si>
  <si>
    <t>Taylor Rogalsky – 3</t>
  </si>
  <si>
    <t>18987Outlaws44</t>
  </si>
  <si>
    <t>Taylor Rogalsky</t>
  </si>
  <si>
    <t>P100033</t>
  </si>
  <si>
    <t>18987N10007P100099</t>
  </si>
  <si>
    <t>Colby Rasplicka – 4</t>
  </si>
  <si>
    <t>18987Outlaws56</t>
  </si>
  <si>
    <t>Colby Rasplicka</t>
  </si>
  <si>
    <t>P100099</t>
  </si>
  <si>
    <t>18987N10007P100128</t>
  </si>
  <si>
    <t>Brody Keene – 5</t>
  </si>
  <si>
    <t>18987Outlaws68</t>
  </si>
  <si>
    <t>Brody Keene</t>
  </si>
  <si>
    <t>P100128</t>
  </si>
  <si>
    <t>18987N10007P100185</t>
  </si>
  <si>
    <t>Samson Leifer – 6</t>
  </si>
  <si>
    <t>18987Outlaws77</t>
  </si>
  <si>
    <t>Samson Leifer</t>
  </si>
  <si>
    <t>P100185</t>
  </si>
  <si>
    <t>18987N10007P100223</t>
  </si>
  <si>
    <t>Richie Villanueva – 3</t>
  </si>
  <si>
    <t>18987Outlaws80</t>
  </si>
  <si>
    <t>Richie Villanueva</t>
  </si>
  <si>
    <t>P100223</t>
  </si>
  <si>
    <t>18987N10007P100080</t>
  </si>
  <si>
    <t>Steve Klyn – 2</t>
  </si>
  <si>
    <t>18987Outlaws89</t>
  </si>
  <si>
    <t>Steve Klyn</t>
  </si>
  <si>
    <t>P100080</t>
  </si>
  <si>
    <t>18987N10007P100232</t>
  </si>
  <si>
    <t>Philip Kerchner – 2</t>
  </si>
  <si>
    <t>18987Outlaws91</t>
  </si>
  <si>
    <t>Philip Kerchner</t>
  </si>
  <si>
    <t>P100232</t>
  </si>
  <si>
    <t>18987N10010P100105</t>
  </si>
  <si>
    <t>away</t>
  </si>
  <si>
    <t>Ronnie Pinnell (C) – 4</t>
  </si>
  <si>
    <t>18987Velodrome9</t>
  </si>
  <si>
    <t>Ronnie Pinnell</t>
  </si>
  <si>
    <t>P100105</t>
  </si>
  <si>
    <t>18987N10010P100132</t>
  </si>
  <si>
    <t>Nick Ciampoli – 4</t>
  </si>
  <si>
    <t>18987Velodrome14</t>
  </si>
  <si>
    <t>Nick Ciampoli</t>
  </si>
  <si>
    <t>P100132</t>
  </si>
  <si>
    <t>18987N10010P100108</t>
  </si>
  <si>
    <t>Robert Mayfield (S) – 3</t>
  </si>
  <si>
    <t>18987Velodrome22</t>
  </si>
  <si>
    <t>Robert Mayfield</t>
  </si>
  <si>
    <t>P100108</t>
  </si>
  <si>
    <t>18987N10010P100230</t>
  </si>
  <si>
    <t>Jennifer Valente – 2</t>
  </si>
  <si>
    <t>18987Velodrome24</t>
  </si>
  <si>
    <t>Jennifer Valente</t>
  </si>
  <si>
    <t>P100230</t>
  </si>
  <si>
    <t>18987N10010P100016</t>
  </si>
  <si>
    <t>Wyatt Crandall – 5</t>
  </si>
  <si>
    <t>18987Velodrome39</t>
  </si>
  <si>
    <t>Wyatt Crandall</t>
  </si>
  <si>
    <t>P100016</t>
  </si>
  <si>
    <t>18987N10010P100201</t>
  </si>
  <si>
    <t>Garrett Ashcroft – 5</t>
  </si>
  <si>
    <t>18987Velodrome42</t>
  </si>
  <si>
    <t>Garrett Ashcroft</t>
  </si>
  <si>
    <t>P100201</t>
  </si>
  <si>
    <t>18987N10010P100064</t>
  </si>
  <si>
    <t>James Rynearson – 3</t>
  </si>
  <si>
    <t>18987Velodrome55</t>
  </si>
  <si>
    <t>James Rynearson</t>
  </si>
  <si>
    <t>P100064</t>
  </si>
  <si>
    <t>18987N10010P100224</t>
  </si>
  <si>
    <t>Kaitlyn Shain – 3</t>
  </si>
  <si>
    <t>18987Velodrome61</t>
  </si>
  <si>
    <t>Kaitlyn Shain</t>
  </si>
  <si>
    <t>P100224</t>
  </si>
  <si>
    <t>18987N10010P100001</t>
  </si>
  <si>
    <t>Sam Downs (A) – 6</t>
  </si>
  <si>
    <t>18987Velodrome70</t>
  </si>
  <si>
    <t>Sam Downs</t>
  </si>
  <si>
    <t>P100001</t>
  </si>
  <si>
    <t>18987N10010P100039</t>
  </si>
  <si>
    <t>Nicole Downs – 2</t>
  </si>
  <si>
    <t>18987Velodrome75</t>
  </si>
  <si>
    <t>Nicole Downs</t>
  </si>
  <si>
    <t>P100039</t>
  </si>
  <si>
    <t>18987N10010P100198</t>
  </si>
  <si>
    <t>Maxwell Donaty – 4</t>
  </si>
  <si>
    <t>18987Velodrome84</t>
  </si>
  <si>
    <t>Maxwell Donaty</t>
  </si>
  <si>
    <t>P100198</t>
  </si>
  <si>
    <t>18987N10010P100002</t>
  </si>
  <si>
    <t>Kevin White – 4</t>
  </si>
  <si>
    <t>18987Velodrome91</t>
  </si>
  <si>
    <t>Kevin White</t>
  </si>
  <si>
    <t>P100002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</si>
</sst>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49" fontId="0" fillId="0" borderId="0" xfId="1" applyNumberFormat="1" applyFont="1"/>
    <xf numFmtId="164" fontId="0" fillId="0" borderId="0" xfId="1" applyNumberFormat="1" applyFont="1"/>
    <xf numFmtId="0" fontId="0" fillId="3" borderId="0" xfId="0" applyFill="1" applyAlignment="1">
      <alignment horizontal="center" vertical="center" wrapText="1"/>
    </xf>
    <xf numFmtId="164" fontId="0" fillId="0" borderId="0" xfId="0" applyNumberFormat="1"/>
    <xf numFmtId="0" fontId="4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/>
    <xf numFmtId="0" fontId="3" fillId="6" borderId="0" xfId="0" applyFont="1" applyFill="1"/>
    <xf numFmtId="0" fontId="0" fillId="6" borderId="0" xfId="0" applyFill="1"/>
    <xf numFmtId="0" fontId="0" fillId="2" borderId="0" xfId="0" applyFill="1"/>
    <xf numFmtId="0" fontId="0" fillId="7" borderId="0" xfId="0" applyFill="1"/>
    <xf numFmtId="0" fontId="3" fillId="5" borderId="1" xfId="0" applyFont="1" applyFill="1" applyBorder="1" applyAlignment="1">
      <alignment horizontal="center" vertical="center" wrapText="1"/>
    </xf>
    <xf numFmtId="164" fontId="3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64" fontId="3" fillId="2" borderId="0" xfId="1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0" fillId="0" borderId="0" xfId="0" quotePrefix="1"/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3" fillId="2" borderId="2" xfId="0" applyFont="1" applyFill="1" applyBorder="1" applyAlignment="1">
      <alignment horizontal="center" vertical="center" wrapText="1"/>
    </xf>
    <xf numFmtId="49" fontId="3" fillId="8" borderId="0" xfId="0" applyNumberFormat="1" applyFont="1" applyFill="1" applyAlignment="1">
      <alignment horizontal="center" vertical="center" wrapText="1"/>
    </xf>
    <xf numFmtId="49" fontId="0" fillId="8" borderId="0" xfId="0" applyNumberFormat="1" applyFill="1"/>
    <xf numFmtId="0" fontId="0" fillId="8" borderId="0" xfId="0" applyFill="1"/>
    <xf numFmtId="49" fontId="3" fillId="8" borderId="1" xfId="0" applyNumberFormat="1" applyFont="1" applyFill="1" applyBorder="1" applyAlignment="1">
      <alignment horizontal="center" vertical="center" wrapText="1"/>
    </xf>
    <xf numFmtId="49" fontId="0" fillId="8" borderId="1" xfId="0" applyNumberFormat="1" applyFill="1" applyBorder="1"/>
    <xf numFmtId="0" fontId="3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0" fillId="9" borderId="0" xfId="0" applyFill="1"/>
    <xf numFmtId="0" fontId="3" fillId="10" borderId="0" xfId="0" applyFont="1" applyFill="1" applyAlignment="1">
      <alignment horizontal="center" vertical="center" wrapText="1"/>
    </xf>
    <xf numFmtId="0" fontId="0" fillId="10" borderId="0" xfId="0" applyFill="1"/>
    <xf numFmtId="49" fontId="0" fillId="7" borderId="0" xfId="0" applyNumberFormat="1" applyFill="1"/>
    <xf numFmtId="49" fontId="0" fillId="7" borderId="1" xfId="0" applyNumberFormat="1" applyFill="1" applyBorder="1"/>
    <xf numFmtId="0" fontId="0" fillId="8" borderId="1" xfId="0" applyFill="1" applyBorder="1"/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8</v>
    <v>1</v>
    <v>1</v>
  </rv>
  <rv s="0">
    <v>0</v>
    <v>8</v>
    <v>0</v>
    <v>3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9AB4-E8FF-9D43-AA82-D735CBAF8F65}">
  <dimension ref="A1:AY66"/>
  <sheetViews>
    <sheetView workbookViewId="0">
      <selection activeCell="G4" sqref="G4"/>
    </sheetView>
  </sheetViews>
  <sheetFormatPr baseColWidth="10" defaultRowHeight="16" x14ac:dyDescent="0.2"/>
  <sheetData>
    <row r="1" spans="1:51" ht="68" x14ac:dyDescent="0.2">
      <c r="A1" s="2" t="s">
        <v>256</v>
      </c>
      <c r="B1" s="9" t="s">
        <v>0</v>
      </c>
      <c r="C1" s="2" t="s">
        <v>259</v>
      </c>
      <c r="D1" s="8" t="s">
        <v>260</v>
      </c>
      <c r="E1" s="2" t="s">
        <v>261</v>
      </c>
      <c r="F1" s="8" t="s">
        <v>262</v>
      </c>
      <c r="G1" s="9" t="s">
        <v>257</v>
      </c>
      <c r="H1" s="12" t="s">
        <v>258</v>
      </c>
      <c r="I1" s="2" t="s">
        <v>263</v>
      </c>
      <c r="J1" s="2" t="s">
        <v>264</v>
      </c>
      <c r="K1" s="2" t="s">
        <v>265</v>
      </c>
      <c r="L1" s="2" t="s">
        <v>266</v>
      </c>
      <c r="M1" s="2" t="s">
        <v>267</v>
      </c>
      <c r="N1" s="2" t="s">
        <v>269</v>
      </c>
      <c r="O1" s="12" t="s">
        <v>268</v>
      </c>
      <c r="P1" s="9" t="s">
        <v>270</v>
      </c>
      <c r="Q1" s="2" t="s">
        <v>271</v>
      </c>
      <c r="R1" s="2" t="s">
        <v>272</v>
      </c>
      <c r="S1" s="2" t="s">
        <v>273</v>
      </c>
      <c r="T1" s="2" t="s">
        <v>274</v>
      </c>
      <c r="U1" s="2" t="s">
        <v>276</v>
      </c>
      <c r="V1" s="2" t="s">
        <v>275</v>
      </c>
      <c r="W1" s="10" t="s">
        <v>277</v>
      </c>
      <c r="X1" s="13" t="s">
        <v>278</v>
      </c>
      <c r="Y1" s="11" t="s">
        <v>279</v>
      </c>
      <c r="Z1" s="16" t="s">
        <v>280</v>
      </c>
      <c r="AA1" s="11" t="s">
        <v>281</v>
      </c>
      <c r="AB1" s="16" t="s">
        <v>282</v>
      </c>
      <c r="AC1" s="11" t="s">
        <v>283</v>
      </c>
      <c r="AD1" s="2" t="s">
        <v>248</v>
      </c>
      <c r="AE1" s="2" t="s">
        <v>249</v>
      </c>
      <c r="AF1" s="2" t="s">
        <v>250</v>
      </c>
      <c r="AG1" s="2" t="s">
        <v>360</v>
      </c>
      <c r="AH1" s="2" t="s">
        <v>359</v>
      </c>
      <c r="AI1" s="2" t="s">
        <v>361</v>
      </c>
      <c r="AJ1" s="2" t="s">
        <v>345</v>
      </c>
      <c r="AK1" s="2" t="s">
        <v>346</v>
      </c>
      <c r="AL1" s="2" t="s">
        <v>347</v>
      </c>
      <c r="AM1" s="2" t="s">
        <v>348</v>
      </c>
      <c r="AN1" s="2" t="s">
        <v>350</v>
      </c>
      <c r="AO1" s="2" t="s">
        <v>349</v>
      </c>
      <c r="AP1" s="2" t="s">
        <v>351</v>
      </c>
      <c r="AQ1" s="2" t="s">
        <v>352</v>
      </c>
      <c r="AR1" s="2" t="s">
        <v>353</v>
      </c>
      <c r="AS1" s="2" t="s">
        <v>362</v>
      </c>
      <c r="AT1" s="2" t="s">
        <v>363</v>
      </c>
      <c r="AU1" s="2" t="s">
        <v>364</v>
      </c>
      <c r="AV1" s="18" t="s">
        <v>396</v>
      </c>
      <c r="AW1" s="18" t="s">
        <v>403</v>
      </c>
      <c r="AX1" s="2" t="s">
        <v>404</v>
      </c>
      <c r="AY1" s="2" t="s">
        <v>405</v>
      </c>
    </row>
    <row r="2" spans="1:51" x14ac:dyDescent="0.2">
      <c r="A2">
        <v>40</v>
      </c>
      <c r="B2">
        <v>1</v>
      </c>
      <c r="C2">
        <v>2</v>
      </c>
      <c r="D2" t="s">
        <v>747</v>
      </c>
      <c r="E2">
        <v>0</v>
      </c>
      <c r="F2" t="s">
        <v>750</v>
      </c>
      <c r="G2" t="s">
        <v>289</v>
      </c>
      <c r="H2" t="s">
        <v>341</v>
      </c>
      <c r="I2">
        <v>42</v>
      </c>
      <c r="J2">
        <v>14</v>
      </c>
      <c r="K2">
        <v>61</v>
      </c>
      <c r="L2">
        <v>22</v>
      </c>
      <c r="M2">
        <v>9</v>
      </c>
      <c r="O2">
        <v>39</v>
      </c>
      <c r="P2">
        <v>91</v>
      </c>
      <c r="Q2">
        <v>80</v>
      </c>
      <c r="R2">
        <v>89</v>
      </c>
      <c r="S2">
        <v>4</v>
      </c>
      <c r="T2">
        <v>25</v>
      </c>
      <c r="V2">
        <v>30</v>
      </c>
      <c r="Y2">
        <v>1</v>
      </c>
    </row>
    <row r="3" spans="1:51" x14ac:dyDescent="0.2">
      <c r="A3">
        <v>41</v>
      </c>
      <c r="B3">
        <v>1</v>
      </c>
      <c r="C3">
        <v>0</v>
      </c>
      <c r="D3" t="s">
        <v>750</v>
      </c>
      <c r="E3">
        <v>0</v>
      </c>
      <c r="F3" t="s">
        <v>755</v>
      </c>
      <c r="G3" t="s">
        <v>289</v>
      </c>
      <c r="H3" t="s">
        <v>292</v>
      </c>
      <c r="I3">
        <v>42</v>
      </c>
      <c r="J3">
        <v>14</v>
      </c>
      <c r="K3">
        <v>61</v>
      </c>
      <c r="L3">
        <v>22</v>
      </c>
      <c r="M3">
        <v>9</v>
      </c>
      <c r="O3">
        <v>39</v>
      </c>
      <c r="P3">
        <v>77</v>
      </c>
      <c r="Q3">
        <v>13</v>
      </c>
      <c r="R3">
        <v>68</v>
      </c>
      <c r="S3">
        <v>4</v>
      </c>
      <c r="T3">
        <v>25</v>
      </c>
      <c r="V3">
        <v>30</v>
      </c>
      <c r="Y3">
        <v>1</v>
      </c>
    </row>
    <row r="4" spans="1:51" x14ac:dyDescent="0.2">
      <c r="A4">
        <v>42</v>
      </c>
      <c r="B4">
        <v>1</v>
      </c>
      <c r="G4" t="s">
        <v>393</v>
      </c>
    </row>
    <row r="5" spans="1:51" x14ac:dyDescent="0.2">
      <c r="A5">
        <v>43</v>
      </c>
      <c r="B5">
        <v>2</v>
      </c>
      <c r="C5">
        <v>18</v>
      </c>
      <c r="D5">
        <v>0</v>
      </c>
      <c r="E5">
        <v>17</v>
      </c>
      <c r="F5" t="s">
        <v>743</v>
      </c>
      <c r="G5" t="s">
        <v>284</v>
      </c>
      <c r="H5" t="s">
        <v>341</v>
      </c>
      <c r="I5">
        <v>70</v>
      </c>
      <c r="J5">
        <v>14</v>
      </c>
      <c r="K5">
        <v>55</v>
      </c>
      <c r="L5">
        <v>91</v>
      </c>
      <c r="M5">
        <v>84</v>
      </c>
      <c r="O5">
        <v>39</v>
      </c>
      <c r="P5">
        <v>77</v>
      </c>
      <c r="Q5">
        <v>13</v>
      </c>
      <c r="R5">
        <v>68</v>
      </c>
      <c r="S5">
        <v>44</v>
      </c>
      <c r="T5">
        <v>18</v>
      </c>
      <c r="V5">
        <v>30</v>
      </c>
      <c r="Y5">
        <v>1</v>
      </c>
    </row>
    <row r="8" spans="1:51" x14ac:dyDescent="0.2">
      <c r="A8">
        <v>105</v>
      </c>
      <c r="B8">
        <v>3</v>
      </c>
      <c r="C8">
        <v>1</v>
      </c>
      <c r="D8" t="s">
        <v>748</v>
      </c>
      <c r="E8">
        <v>0</v>
      </c>
      <c r="F8" t="s">
        <v>751</v>
      </c>
      <c r="I8">
        <v>42</v>
      </c>
      <c r="J8">
        <v>24</v>
      </c>
      <c r="K8">
        <v>61</v>
      </c>
      <c r="L8">
        <v>91</v>
      </c>
      <c r="M8">
        <v>84</v>
      </c>
      <c r="O8">
        <v>39</v>
      </c>
      <c r="P8">
        <v>77</v>
      </c>
      <c r="Q8">
        <v>12</v>
      </c>
      <c r="R8">
        <v>68</v>
      </c>
      <c r="S8">
        <v>44</v>
      </c>
      <c r="T8">
        <v>18</v>
      </c>
      <c r="V8">
        <v>30</v>
      </c>
      <c r="AA8">
        <v>1</v>
      </c>
    </row>
    <row r="9" spans="1:51" x14ac:dyDescent="0.2">
      <c r="A9">
        <v>106</v>
      </c>
      <c r="B9">
        <v>3</v>
      </c>
      <c r="C9">
        <v>0</v>
      </c>
      <c r="D9" t="s">
        <v>751</v>
      </c>
      <c r="E9">
        <v>0</v>
      </c>
      <c r="F9" t="s">
        <v>755</v>
      </c>
      <c r="H9" t="s">
        <v>400</v>
      </c>
      <c r="I9">
        <v>42</v>
      </c>
      <c r="J9">
        <v>24</v>
      </c>
      <c r="K9">
        <v>61</v>
      </c>
      <c r="L9">
        <v>91</v>
      </c>
      <c r="M9">
        <v>84</v>
      </c>
      <c r="O9">
        <v>39</v>
      </c>
      <c r="P9">
        <v>77</v>
      </c>
      <c r="Q9">
        <v>12</v>
      </c>
      <c r="R9">
        <v>56</v>
      </c>
      <c r="S9">
        <v>44</v>
      </c>
      <c r="T9">
        <v>18</v>
      </c>
      <c r="U9">
        <v>3</v>
      </c>
      <c r="AA9">
        <v>1</v>
      </c>
    </row>
    <row r="10" spans="1:51" x14ac:dyDescent="0.2">
      <c r="A10">
        <v>107</v>
      </c>
      <c r="B10">
        <v>3</v>
      </c>
      <c r="C10">
        <v>0</v>
      </c>
      <c r="D10" t="s">
        <v>755</v>
      </c>
    </row>
    <row r="25" spans="1:42" ht="34" x14ac:dyDescent="0.2">
      <c r="A25" s="20" t="s">
        <v>242</v>
      </c>
      <c r="B25" s="20" t="s">
        <v>725</v>
      </c>
      <c r="C25" s="20" t="s">
        <v>518</v>
      </c>
      <c r="D25" s="20" t="s">
        <v>724</v>
      </c>
      <c r="E25" s="23" t="s">
        <v>243</v>
      </c>
      <c r="F25" s="23" t="s">
        <v>244</v>
      </c>
      <c r="G25" s="29" t="s">
        <v>621</v>
      </c>
      <c r="H25" s="1" t="s">
        <v>0</v>
      </c>
      <c r="I25" s="21" t="s">
        <v>409</v>
      </c>
      <c r="J25" s="21" t="s">
        <v>410</v>
      </c>
      <c r="K25" s="21" t="s">
        <v>411</v>
      </c>
      <c r="L25" s="22" t="s">
        <v>412</v>
      </c>
      <c r="M25" s="1" t="s">
        <v>252</v>
      </c>
      <c r="N25" s="1" t="s">
        <v>253</v>
      </c>
      <c r="O25" s="1" t="s">
        <v>254</v>
      </c>
      <c r="P25" s="7" t="s">
        <v>255</v>
      </c>
      <c r="Q25" s="20" t="s">
        <v>522</v>
      </c>
      <c r="R25" s="20" t="s">
        <v>4</v>
      </c>
      <c r="S25" s="20" t="s">
        <v>728</v>
      </c>
      <c r="T25" s="20" t="s">
        <v>369</v>
      </c>
      <c r="U25" s="20" t="s">
        <v>406</v>
      </c>
      <c r="V25" s="20" t="s">
        <v>407</v>
      </c>
      <c r="W25" s="20" t="s">
        <v>408</v>
      </c>
      <c r="X25" s="23" t="s">
        <v>449</v>
      </c>
      <c r="Y25" s="20" t="s">
        <v>451</v>
      </c>
      <c r="Z25" s="20" t="s">
        <v>452</v>
      </c>
      <c r="AA25" s="23" t="s">
        <v>453</v>
      </c>
      <c r="AB25" s="23" t="s">
        <v>638</v>
      </c>
      <c r="AC25" s="23" t="s">
        <v>525</v>
      </c>
      <c r="AD25" s="23" t="s">
        <v>526</v>
      </c>
      <c r="AE25" s="23" t="s">
        <v>536</v>
      </c>
      <c r="AF25" s="20" t="s">
        <v>454</v>
      </c>
      <c r="AG25" s="1" t="s">
        <v>455</v>
      </c>
      <c r="AH25" s="1" t="s">
        <v>456</v>
      </c>
      <c r="AI25" s="20" t="s">
        <v>534</v>
      </c>
      <c r="AJ25" s="20" t="s">
        <v>535</v>
      </c>
    </row>
    <row r="27" spans="1:42" x14ac:dyDescent="0.2">
      <c r="A27">
        <v>599</v>
      </c>
      <c r="B27" t="s">
        <v>756</v>
      </c>
      <c r="C27" t="s">
        <v>756</v>
      </c>
      <c r="D27" t="s">
        <v>756</v>
      </c>
      <c r="H27">
        <v>1</v>
      </c>
      <c r="I27" t="s">
        <v>742</v>
      </c>
      <c r="J27" t="s">
        <v>748</v>
      </c>
      <c r="Q27" t="s">
        <v>731</v>
      </c>
      <c r="R27">
        <v>13</v>
      </c>
      <c r="S27">
        <v>1</v>
      </c>
      <c r="T27" t="s">
        <v>367</v>
      </c>
      <c r="U27" t="s">
        <v>6</v>
      </c>
      <c r="V27" t="s">
        <v>181</v>
      </c>
      <c r="W27" t="s">
        <v>53</v>
      </c>
      <c r="X27" t="s">
        <v>594</v>
      </c>
      <c r="AF27" t="s">
        <v>368</v>
      </c>
      <c r="AJ27">
        <v>1</v>
      </c>
      <c r="AM27" t="s">
        <v>6</v>
      </c>
      <c r="AN27" t="s">
        <v>181</v>
      </c>
      <c r="AP27" t="s">
        <v>516</v>
      </c>
    </row>
    <row r="28" spans="1:42" x14ac:dyDescent="0.2">
      <c r="A28">
        <v>599</v>
      </c>
      <c r="B28" t="s">
        <v>756</v>
      </c>
      <c r="C28" t="s">
        <v>756</v>
      </c>
      <c r="D28" t="s">
        <v>756</v>
      </c>
      <c r="H28">
        <v>1</v>
      </c>
      <c r="R28">
        <v>9</v>
      </c>
      <c r="T28" t="s">
        <v>368</v>
      </c>
      <c r="Y28" t="s">
        <v>602</v>
      </c>
      <c r="AA28" t="s">
        <v>595</v>
      </c>
      <c r="AJ28">
        <v>1</v>
      </c>
      <c r="AM28" t="s">
        <v>6</v>
      </c>
      <c r="AN28" t="s">
        <v>181</v>
      </c>
      <c r="AP28" t="s">
        <v>517</v>
      </c>
    </row>
    <row r="29" spans="1:42" x14ac:dyDescent="0.2">
      <c r="A29">
        <v>600</v>
      </c>
      <c r="B29" t="s">
        <v>756</v>
      </c>
      <c r="C29" t="s">
        <v>756</v>
      </c>
      <c r="D29" t="s">
        <v>756</v>
      </c>
      <c r="H29">
        <v>1</v>
      </c>
      <c r="I29" t="s">
        <v>742</v>
      </c>
      <c r="J29" t="s">
        <v>413</v>
      </c>
      <c r="T29" t="s">
        <v>368</v>
      </c>
      <c r="U29" t="s">
        <v>11</v>
      </c>
      <c r="V29" t="s">
        <v>177</v>
      </c>
      <c r="W29" t="s">
        <v>39</v>
      </c>
      <c r="AM29" t="s">
        <v>11</v>
      </c>
      <c r="AN29" t="s">
        <v>177</v>
      </c>
      <c r="AP29" t="s">
        <v>756</v>
      </c>
    </row>
    <row r="30" spans="1:42" x14ac:dyDescent="0.2">
      <c r="A30">
        <v>601</v>
      </c>
      <c r="B30" t="s">
        <v>756</v>
      </c>
      <c r="C30" t="s">
        <v>756</v>
      </c>
      <c r="D30" t="s">
        <v>756</v>
      </c>
      <c r="H30">
        <v>2</v>
      </c>
      <c r="I30" t="s">
        <v>733</v>
      </c>
      <c r="J30" t="s">
        <v>737</v>
      </c>
      <c r="K30" t="s">
        <v>753</v>
      </c>
      <c r="L30" t="s">
        <v>749</v>
      </c>
      <c r="T30" t="s">
        <v>368</v>
      </c>
      <c r="U30" t="s">
        <v>393</v>
      </c>
      <c r="AM30" t="s">
        <v>393</v>
      </c>
      <c r="AN30" t="s">
        <v>756</v>
      </c>
      <c r="AP30" t="s">
        <v>756</v>
      </c>
    </row>
    <row r="31" spans="1:42" x14ac:dyDescent="0.2">
      <c r="A31">
        <v>602</v>
      </c>
      <c r="B31" t="s">
        <v>756</v>
      </c>
      <c r="C31" t="s">
        <v>756</v>
      </c>
      <c r="D31" t="s">
        <v>756</v>
      </c>
      <c r="H31">
        <v>2</v>
      </c>
      <c r="I31" t="s">
        <v>743</v>
      </c>
      <c r="J31" t="s">
        <v>413</v>
      </c>
      <c r="Q31" t="s">
        <v>735</v>
      </c>
      <c r="R31">
        <v>70</v>
      </c>
      <c r="S31">
        <v>1</v>
      </c>
      <c r="T31" t="s">
        <v>367</v>
      </c>
      <c r="U31" t="s">
        <v>5</v>
      </c>
      <c r="V31" t="s">
        <v>197</v>
      </c>
      <c r="AF31" t="s">
        <v>734</v>
      </c>
      <c r="AM31" t="s">
        <v>5</v>
      </c>
      <c r="AN31" t="s">
        <v>197</v>
      </c>
      <c r="AP31" t="s">
        <v>516</v>
      </c>
    </row>
    <row r="34" spans="1:42" x14ac:dyDescent="0.2">
      <c r="A34">
        <v>1438</v>
      </c>
      <c r="B34">
        <v>223</v>
      </c>
      <c r="H34">
        <v>3</v>
      </c>
      <c r="I34" t="s">
        <v>752</v>
      </c>
      <c r="J34" t="s">
        <v>753</v>
      </c>
      <c r="Q34" t="s">
        <v>735</v>
      </c>
      <c r="R34">
        <v>61</v>
      </c>
      <c r="S34">
        <v>1</v>
      </c>
      <c r="T34" t="s">
        <v>367</v>
      </c>
      <c r="U34" t="s">
        <v>6</v>
      </c>
      <c r="V34" t="s">
        <v>240</v>
      </c>
      <c r="AF34" t="s">
        <v>368</v>
      </c>
      <c r="AM34" t="s">
        <v>6</v>
      </c>
      <c r="AN34" t="s">
        <v>240</v>
      </c>
      <c r="AP34" t="s">
        <v>516</v>
      </c>
    </row>
    <row r="35" spans="1:42" x14ac:dyDescent="0.2">
      <c r="A35">
        <v>1438</v>
      </c>
      <c r="B35">
        <v>223</v>
      </c>
      <c r="H35">
        <v>3</v>
      </c>
      <c r="R35">
        <v>30</v>
      </c>
      <c r="T35" t="s">
        <v>368</v>
      </c>
      <c r="AM35" t="s">
        <v>6</v>
      </c>
      <c r="AN35" t="s">
        <v>240</v>
      </c>
      <c r="AP35" t="s">
        <v>517</v>
      </c>
    </row>
    <row r="36" spans="1:42" x14ac:dyDescent="0.2">
      <c r="A36">
        <v>1439</v>
      </c>
      <c r="B36">
        <v>223</v>
      </c>
      <c r="H36">
        <v>3</v>
      </c>
      <c r="I36" t="s">
        <v>752</v>
      </c>
      <c r="J36" t="s">
        <v>753</v>
      </c>
      <c r="Q36" t="s">
        <v>735</v>
      </c>
      <c r="R36">
        <v>61</v>
      </c>
      <c r="S36">
        <v>1</v>
      </c>
      <c r="T36" t="s">
        <v>367</v>
      </c>
      <c r="U36" t="s">
        <v>8</v>
      </c>
      <c r="V36" t="s">
        <v>213</v>
      </c>
      <c r="W36" t="s">
        <v>216</v>
      </c>
      <c r="AF36" t="s">
        <v>368</v>
      </c>
      <c r="AM36" t="s">
        <v>8</v>
      </c>
      <c r="AN36" t="s">
        <v>213</v>
      </c>
      <c r="AP36" t="s">
        <v>516</v>
      </c>
    </row>
    <row r="37" spans="1:42" x14ac:dyDescent="0.2">
      <c r="A37">
        <v>1439</v>
      </c>
      <c r="B37">
        <v>223</v>
      </c>
      <c r="H37">
        <v>3</v>
      </c>
      <c r="R37">
        <v>30</v>
      </c>
      <c r="T37" t="s">
        <v>368</v>
      </c>
      <c r="AM37" t="s">
        <v>8</v>
      </c>
      <c r="AN37" t="s">
        <v>213</v>
      </c>
      <c r="AP37" t="s">
        <v>517</v>
      </c>
    </row>
    <row r="38" spans="1:42" x14ac:dyDescent="0.2">
      <c r="A38">
        <v>1440</v>
      </c>
      <c r="B38">
        <v>223</v>
      </c>
      <c r="H38">
        <v>3</v>
      </c>
      <c r="I38" t="s">
        <v>752</v>
      </c>
      <c r="J38" t="s">
        <v>753</v>
      </c>
      <c r="Q38" t="s">
        <v>735</v>
      </c>
      <c r="R38">
        <v>61</v>
      </c>
      <c r="S38">
        <v>1</v>
      </c>
      <c r="T38" t="s">
        <v>367</v>
      </c>
      <c r="U38" t="s">
        <v>11</v>
      </c>
      <c r="V38" t="s">
        <v>187</v>
      </c>
      <c r="W38" t="s">
        <v>40</v>
      </c>
      <c r="AF38" t="s">
        <v>368</v>
      </c>
      <c r="AJ38">
        <v>1</v>
      </c>
      <c r="AM38" t="s">
        <v>11</v>
      </c>
      <c r="AN38" t="s">
        <v>187</v>
      </c>
      <c r="AP38" t="s">
        <v>756</v>
      </c>
    </row>
    <row r="39" spans="1:42" x14ac:dyDescent="0.2">
      <c r="A39">
        <v>1441</v>
      </c>
      <c r="B39">
        <v>223</v>
      </c>
      <c r="H39">
        <v>3</v>
      </c>
      <c r="I39" t="s">
        <v>752</v>
      </c>
      <c r="J39" t="s">
        <v>753</v>
      </c>
      <c r="K39" t="s">
        <v>752</v>
      </c>
      <c r="L39" t="s">
        <v>738</v>
      </c>
      <c r="Q39" t="s">
        <v>735</v>
      </c>
      <c r="R39">
        <v>61</v>
      </c>
      <c r="S39">
        <v>1</v>
      </c>
      <c r="T39" t="s">
        <v>367</v>
      </c>
      <c r="U39" t="s">
        <v>241</v>
      </c>
      <c r="AF39" t="s">
        <v>368</v>
      </c>
      <c r="AJ39">
        <v>1</v>
      </c>
      <c r="AM39" t="s">
        <v>241</v>
      </c>
      <c r="AN39" t="s">
        <v>756</v>
      </c>
      <c r="AP39" t="s">
        <v>756</v>
      </c>
    </row>
    <row r="43" spans="1:42" x14ac:dyDescent="0.2">
      <c r="A43">
        <v>1590</v>
      </c>
      <c r="H43">
        <v>3</v>
      </c>
      <c r="I43" t="s">
        <v>742</v>
      </c>
      <c r="J43" t="s">
        <v>739</v>
      </c>
      <c r="Q43" t="s">
        <v>735</v>
      </c>
      <c r="R43">
        <v>84</v>
      </c>
      <c r="S43">
        <v>1</v>
      </c>
      <c r="T43" t="s">
        <v>367</v>
      </c>
      <c r="U43" t="s">
        <v>417</v>
      </c>
      <c r="AF43" t="s">
        <v>736</v>
      </c>
      <c r="AJ43">
        <v>1</v>
      </c>
      <c r="AM43" t="s">
        <v>417</v>
      </c>
      <c r="AN43" t="s">
        <v>756</v>
      </c>
      <c r="AP43" t="s">
        <v>516</v>
      </c>
    </row>
    <row r="44" spans="1:42" x14ac:dyDescent="0.2">
      <c r="A44">
        <v>1590</v>
      </c>
      <c r="H44">
        <v>3</v>
      </c>
      <c r="R44">
        <v>3</v>
      </c>
      <c r="T44" t="s">
        <v>368</v>
      </c>
      <c r="AJ44">
        <v>1</v>
      </c>
      <c r="AM44" t="s">
        <v>417</v>
      </c>
      <c r="AN44" t="s">
        <v>756</v>
      </c>
      <c r="AP44" t="s">
        <v>517</v>
      </c>
    </row>
    <row r="45" spans="1:42" x14ac:dyDescent="0.2">
      <c r="A45">
        <v>1591</v>
      </c>
      <c r="B45">
        <v>247</v>
      </c>
      <c r="H45">
        <v>3</v>
      </c>
      <c r="I45" t="s">
        <v>742</v>
      </c>
      <c r="J45" t="s">
        <v>740</v>
      </c>
      <c r="Q45" t="s">
        <v>731</v>
      </c>
      <c r="R45">
        <v>18</v>
      </c>
      <c r="S45">
        <v>1</v>
      </c>
      <c r="T45" t="s">
        <v>367</v>
      </c>
      <c r="U45" t="s">
        <v>6</v>
      </c>
      <c r="V45" t="s">
        <v>205</v>
      </c>
      <c r="W45" t="s">
        <v>51</v>
      </c>
      <c r="X45" t="s">
        <v>595</v>
      </c>
      <c r="AF45" t="s">
        <v>368</v>
      </c>
      <c r="AM45" t="s">
        <v>6</v>
      </c>
      <c r="AN45" t="s">
        <v>205</v>
      </c>
      <c r="AP45" t="s">
        <v>516</v>
      </c>
    </row>
    <row r="46" spans="1:42" x14ac:dyDescent="0.2">
      <c r="A46">
        <v>1591</v>
      </c>
      <c r="B46">
        <v>247</v>
      </c>
      <c r="H46">
        <v>3</v>
      </c>
      <c r="R46">
        <v>77</v>
      </c>
      <c r="S46">
        <v>1</v>
      </c>
      <c r="T46" t="s">
        <v>367</v>
      </c>
      <c r="Y46" t="s">
        <v>684</v>
      </c>
      <c r="AM46" t="s">
        <v>6</v>
      </c>
      <c r="AN46" t="s">
        <v>205</v>
      </c>
      <c r="AP46" t="s">
        <v>516</v>
      </c>
    </row>
    <row r="47" spans="1:42" x14ac:dyDescent="0.2">
      <c r="A47">
        <v>1591</v>
      </c>
      <c r="B47">
        <v>247</v>
      </c>
      <c r="H47">
        <v>3</v>
      </c>
      <c r="R47">
        <v>39</v>
      </c>
      <c r="T47" t="s">
        <v>368</v>
      </c>
      <c r="AM47" t="s">
        <v>6</v>
      </c>
      <c r="AN47" t="s">
        <v>205</v>
      </c>
      <c r="AP47" t="s">
        <v>517</v>
      </c>
    </row>
    <row r="48" spans="1:42" x14ac:dyDescent="0.2">
      <c r="A48">
        <v>1592</v>
      </c>
      <c r="B48">
        <v>247</v>
      </c>
      <c r="H48">
        <v>3</v>
      </c>
      <c r="I48" t="s">
        <v>742</v>
      </c>
      <c r="J48" t="s">
        <v>740</v>
      </c>
      <c r="Q48" t="s">
        <v>735</v>
      </c>
      <c r="R48">
        <v>39</v>
      </c>
      <c r="S48">
        <v>1</v>
      </c>
      <c r="T48" t="s">
        <v>367</v>
      </c>
      <c r="U48" t="s">
        <v>15</v>
      </c>
      <c r="V48" t="s">
        <v>179</v>
      </c>
      <c r="W48" t="s">
        <v>95</v>
      </c>
      <c r="AF48" t="s">
        <v>736</v>
      </c>
      <c r="AM48" t="s">
        <v>15</v>
      </c>
      <c r="AN48" t="s">
        <v>179</v>
      </c>
      <c r="AP48" t="s">
        <v>517</v>
      </c>
    </row>
    <row r="49" spans="1:42" x14ac:dyDescent="0.2">
      <c r="A49">
        <v>1592</v>
      </c>
      <c r="B49">
        <v>247</v>
      </c>
      <c r="H49">
        <v>3</v>
      </c>
      <c r="R49">
        <v>18</v>
      </c>
      <c r="T49" t="s">
        <v>368</v>
      </c>
      <c r="AM49" t="s">
        <v>15</v>
      </c>
      <c r="AN49" t="s">
        <v>179</v>
      </c>
      <c r="AP49" t="s">
        <v>516</v>
      </c>
    </row>
    <row r="50" spans="1:42" x14ac:dyDescent="0.2">
      <c r="A50">
        <v>1592</v>
      </c>
      <c r="B50">
        <v>247</v>
      </c>
      <c r="H50">
        <v>3</v>
      </c>
      <c r="R50">
        <v>77</v>
      </c>
      <c r="T50" t="s">
        <v>368</v>
      </c>
      <c r="Y50" t="s">
        <v>684</v>
      </c>
      <c r="AM50" t="s">
        <v>15</v>
      </c>
      <c r="AN50" t="s">
        <v>179</v>
      </c>
      <c r="AP50" t="s">
        <v>516</v>
      </c>
    </row>
    <row r="51" spans="1:42" x14ac:dyDescent="0.2">
      <c r="A51">
        <v>1593</v>
      </c>
      <c r="B51">
        <v>247</v>
      </c>
      <c r="H51">
        <v>3</v>
      </c>
      <c r="I51" t="s">
        <v>742</v>
      </c>
      <c r="J51" t="s">
        <v>740</v>
      </c>
      <c r="Q51" t="s">
        <v>735</v>
      </c>
      <c r="R51">
        <v>39</v>
      </c>
      <c r="S51">
        <v>1</v>
      </c>
      <c r="T51" t="s">
        <v>367</v>
      </c>
      <c r="AF51" t="s">
        <v>736</v>
      </c>
      <c r="AM51" t="s">
        <v>756</v>
      </c>
      <c r="AN51" t="s">
        <v>756</v>
      </c>
      <c r="AP51" t="s">
        <v>516</v>
      </c>
    </row>
    <row r="52" spans="1:42" x14ac:dyDescent="0.2">
      <c r="A52">
        <v>1594</v>
      </c>
      <c r="H52">
        <v>3</v>
      </c>
      <c r="I52" t="s">
        <v>742</v>
      </c>
      <c r="J52" t="s">
        <v>741</v>
      </c>
      <c r="Q52" t="s">
        <v>731</v>
      </c>
      <c r="R52">
        <v>56</v>
      </c>
      <c r="S52">
        <v>1</v>
      </c>
      <c r="T52" t="s">
        <v>367</v>
      </c>
      <c r="U52" t="s">
        <v>13</v>
      </c>
      <c r="V52" t="s">
        <v>587</v>
      </c>
      <c r="X52" t="s">
        <v>594</v>
      </c>
      <c r="Y52" t="s">
        <v>611</v>
      </c>
      <c r="AA52" t="s">
        <v>594</v>
      </c>
      <c r="AF52" t="s">
        <v>368</v>
      </c>
      <c r="AM52" t="s">
        <v>13</v>
      </c>
      <c r="AN52" t="s">
        <v>587</v>
      </c>
      <c r="AP52" t="s">
        <v>516</v>
      </c>
    </row>
    <row r="53" spans="1:42" x14ac:dyDescent="0.2">
      <c r="A53">
        <v>1595</v>
      </c>
      <c r="H53">
        <v>3</v>
      </c>
      <c r="I53" t="s">
        <v>742</v>
      </c>
      <c r="J53" t="s">
        <v>741</v>
      </c>
      <c r="Q53" t="s">
        <v>731</v>
      </c>
      <c r="R53">
        <v>56</v>
      </c>
      <c r="S53">
        <v>1</v>
      </c>
      <c r="T53" t="s">
        <v>367</v>
      </c>
      <c r="U53" t="s">
        <v>7</v>
      </c>
      <c r="V53" t="s">
        <v>182</v>
      </c>
      <c r="W53" t="s">
        <v>68</v>
      </c>
      <c r="X53" t="s">
        <v>594</v>
      </c>
      <c r="Y53" t="s">
        <v>654</v>
      </c>
      <c r="AA53" t="s">
        <v>594</v>
      </c>
      <c r="AF53" t="s">
        <v>368</v>
      </c>
      <c r="AJ53">
        <v>1</v>
      </c>
      <c r="AM53" t="s">
        <v>7</v>
      </c>
      <c r="AN53" t="s">
        <v>182</v>
      </c>
      <c r="AP53" t="s">
        <v>516</v>
      </c>
    </row>
    <row r="54" spans="1:42" x14ac:dyDescent="0.2">
      <c r="A54">
        <v>1595</v>
      </c>
      <c r="H54">
        <v>3</v>
      </c>
      <c r="R54">
        <v>3</v>
      </c>
      <c r="S54">
        <v>1</v>
      </c>
      <c r="T54" t="s">
        <v>367</v>
      </c>
      <c r="AM54" t="s">
        <v>7</v>
      </c>
      <c r="AN54" t="s">
        <v>182</v>
      </c>
      <c r="AP54" t="s">
        <v>516</v>
      </c>
    </row>
    <row r="55" spans="1:42" x14ac:dyDescent="0.2">
      <c r="A55">
        <v>1595</v>
      </c>
      <c r="H55">
        <v>3</v>
      </c>
      <c r="R55">
        <v>91</v>
      </c>
      <c r="T55" t="s">
        <v>368</v>
      </c>
      <c r="AJ55">
        <v>1</v>
      </c>
      <c r="AM55" t="s">
        <v>7</v>
      </c>
      <c r="AN55" t="s">
        <v>182</v>
      </c>
      <c r="AP55" t="s">
        <v>517</v>
      </c>
    </row>
    <row r="56" spans="1:42" x14ac:dyDescent="0.2">
      <c r="A56">
        <v>1596</v>
      </c>
      <c r="H56">
        <v>3</v>
      </c>
      <c r="I56" t="s">
        <v>742</v>
      </c>
      <c r="J56" t="s">
        <v>741</v>
      </c>
      <c r="Q56" t="s">
        <v>735</v>
      </c>
      <c r="S56">
        <v>1</v>
      </c>
      <c r="T56" t="s">
        <v>367</v>
      </c>
      <c r="U56" t="s">
        <v>238</v>
      </c>
      <c r="V56" t="s">
        <v>184</v>
      </c>
      <c r="W56" t="s">
        <v>378</v>
      </c>
      <c r="AF56" t="s">
        <v>736</v>
      </c>
      <c r="AM56" t="s">
        <v>238</v>
      </c>
      <c r="AN56" t="s">
        <v>184</v>
      </c>
      <c r="AP56" t="s">
        <v>516</v>
      </c>
    </row>
    <row r="57" spans="1:42" x14ac:dyDescent="0.2">
      <c r="A57">
        <v>1597</v>
      </c>
      <c r="H57">
        <v>3</v>
      </c>
      <c r="I57" t="s">
        <v>742</v>
      </c>
      <c r="J57" t="s">
        <v>732</v>
      </c>
      <c r="K57" t="s">
        <v>742</v>
      </c>
      <c r="L57" t="s">
        <v>744</v>
      </c>
      <c r="Q57" t="s">
        <v>731</v>
      </c>
      <c r="R57">
        <v>44</v>
      </c>
      <c r="S57">
        <v>1</v>
      </c>
      <c r="T57" t="s">
        <v>367</v>
      </c>
      <c r="U57" t="s">
        <v>13</v>
      </c>
      <c r="V57" t="s">
        <v>587</v>
      </c>
      <c r="X57" t="s">
        <v>595</v>
      </c>
      <c r="Y57" t="s">
        <v>618</v>
      </c>
      <c r="AA57" t="s">
        <v>595</v>
      </c>
      <c r="AF57" t="s">
        <v>734</v>
      </c>
      <c r="AM57" t="s">
        <v>13</v>
      </c>
      <c r="AN57" t="s">
        <v>587</v>
      </c>
      <c r="AP57" t="s">
        <v>516</v>
      </c>
    </row>
    <row r="58" spans="1:42" x14ac:dyDescent="0.2">
      <c r="A58">
        <v>1598</v>
      </c>
      <c r="H58">
        <v>3</v>
      </c>
      <c r="I58" t="s">
        <v>742</v>
      </c>
      <c r="J58" t="s">
        <v>744</v>
      </c>
      <c r="Q58" t="s">
        <v>731</v>
      </c>
      <c r="R58">
        <v>44</v>
      </c>
      <c r="S58">
        <v>1</v>
      </c>
      <c r="T58" t="s">
        <v>367</v>
      </c>
      <c r="U58" t="s">
        <v>7</v>
      </c>
      <c r="V58" t="s">
        <v>172</v>
      </c>
      <c r="W58" t="s">
        <v>68</v>
      </c>
      <c r="X58" t="s">
        <v>595</v>
      </c>
      <c r="AF58" t="s">
        <v>734</v>
      </c>
      <c r="AM58" t="s">
        <v>7</v>
      </c>
      <c r="AN58" t="s">
        <v>172</v>
      </c>
      <c r="AP58" t="s">
        <v>516</v>
      </c>
    </row>
    <row r="59" spans="1:42" x14ac:dyDescent="0.2">
      <c r="A59">
        <v>1598</v>
      </c>
      <c r="H59">
        <v>3</v>
      </c>
      <c r="R59">
        <v>18</v>
      </c>
      <c r="S59">
        <v>1</v>
      </c>
      <c r="T59" t="s">
        <v>367</v>
      </c>
      <c r="AM59" t="s">
        <v>7</v>
      </c>
      <c r="AN59" t="s">
        <v>172</v>
      </c>
      <c r="AP59" t="s">
        <v>516</v>
      </c>
    </row>
    <row r="60" spans="1:42" x14ac:dyDescent="0.2">
      <c r="A60">
        <v>1599</v>
      </c>
      <c r="H60">
        <v>3</v>
      </c>
      <c r="I60" t="s">
        <v>742</v>
      </c>
      <c r="J60" t="s">
        <v>745</v>
      </c>
      <c r="Q60" t="s">
        <v>731</v>
      </c>
      <c r="R60">
        <v>18</v>
      </c>
      <c r="S60">
        <v>1</v>
      </c>
      <c r="T60" t="s">
        <v>367</v>
      </c>
      <c r="U60" t="s">
        <v>238</v>
      </c>
      <c r="V60" t="s">
        <v>174</v>
      </c>
      <c r="W60" t="s">
        <v>85</v>
      </c>
      <c r="X60" t="s">
        <v>594</v>
      </c>
      <c r="AF60" t="s">
        <v>368</v>
      </c>
      <c r="AJ60">
        <v>1</v>
      </c>
      <c r="AM60" t="s">
        <v>238</v>
      </c>
      <c r="AN60" t="s">
        <v>174</v>
      </c>
      <c r="AP60" t="s">
        <v>516</v>
      </c>
    </row>
    <row r="61" spans="1:42" x14ac:dyDescent="0.2">
      <c r="A61">
        <v>1599</v>
      </c>
      <c r="H61">
        <v>3</v>
      </c>
      <c r="R61">
        <v>24</v>
      </c>
      <c r="T61" t="s">
        <v>368</v>
      </c>
      <c r="AJ61">
        <v>1</v>
      </c>
      <c r="AM61" t="s">
        <v>238</v>
      </c>
      <c r="AN61" t="s">
        <v>174</v>
      </c>
      <c r="AP61" t="s">
        <v>517</v>
      </c>
    </row>
    <row r="62" spans="1:42" x14ac:dyDescent="0.2">
      <c r="A62">
        <v>1600</v>
      </c>
      <c r="H62">
        <v>3</v>
      </c>
      <c r="I62" t="s">
        <v>742</v>
      </c>
      <c r="J62" t="s">
        <v>746</v>
      </c>
      <c r="Q62" t="s">
        <v>735</v>
      </c>
      <c r="R62">
        <v>24</v>
      </c>
      <c r="S62">
        <v>1</v>
      </c>
      <c r="T62" t="s">
        <v>367</v>
      </c>
      <c r="U62" t="s">
        <v>9</v>
      </c>
      <c r="V62" t="s">
        <v>183</v>
      </c>
      <c r="W62" t="s">
        <v>79</v>
      </c>
      <c r="X62" t="s">
        <v>595</v>
      </c>
      <c r="Y62" t="s">
        <v>631</v>
      </c>
      <c r="AA62" t="s">
        <v>595</v>
      </c>
      <c r="AF62" t="s">
        <v>736</v>
      </c>
      <c r="AJ62">
        <v>1</v>
      </c>
      <c r="AM62" t="s">
        <v>9</v>
      </c>
      <c r="AN62" t="s">
        <v>183</v>
      </c>
      <c r="AP62" t="s">
        <v>517</v>
      </c>
    </row>
    <row r="63" spans="1:42" x14ac:dyDescent="0.2">
      <c r="A63">
        <v>1600</v>
      </c>
      <c r="H63">
        <v>3</v>
      </c>
      <c r="R63">
        <v>91</v>
      </c>
      <c r="S63">
        <v>1</v>
      </c>
      <c r="T63" t="s">
        <v>367</v>
      </c>
      <c r="Y63" t="s">
        <v>602</v>
      </c>
      <c r="AA63" t="s">
        <v>595</v>
      </c>
      <c r="AJ63">
        <v>1</v>
      </c>
      <c r="AM63" t="s">
        <v>9</v>
      </c>
      <c r="AN63" t="s">
        <v>183</v>
      </c>
      <c r="AP63" t="s">
        <v>517</v>
      </c>
    </row>
    <row r="64" spans="1:42" x14ac:dyDescent="0.2">
      <c r="A64">
        <v>1600</v>
      </c>
      <c r="H64">
        <v>3</v>
      </c>
      <c r="R64">
        <v>18</v>
      </c>
      <c r="T64" t="s">
        <v>368</v>
      </c>
      <c r="AJ64">
        <v>1</v>
      </c>
      <c r="AM64" t="s">
        <v>9</v>
      </c>
      <c r="AN64" t="s">
        <v>183</v>
      </c>
      <c r="AP64" t="s">
        <v>516</v>
      </c>
    </row>
    <row r="65" spans="1:42" x14ac:dyDescent="0.2">
      <c r="A65">
        <v>1601</v>
      </c>
      <c r="B65">
        <v>248</v>
      </c>
      <c r="H65">
        <v>3</v>
      </c>
      <c r="I65" t="s">
        <v>742</v>
      </c>
      <c r="J65" t="s">
        <v>754</v>
      </c>
      <c r="Q65" t="s">
        <v>735</v>
      </c>
      <c r="R65">
        <v>84</v>
      </c>
      <c r="S65">
        <v>1</v>
      </c>
      <c r="T65" t="s">
        <v>367</v>
      </c>
      <c r="U65" t="s">
        <v>10</v>
      </c>
      <c r="V65" t="s">
        <v>175</v>
      </c>
      <c r="W65" t="s">
        <v>139</v>
      </c>
      <c r="AF65" t="s">
        <v>736</v>
      </c>
      <c r="AM65" t="s">
        <v>10</v>
      </c>
      <c r="AN65" t="s">
        <v>175</v>
      </c>
      <c r="AP65" t="s">
        <v>516</v>
      </c>
    </row>
    <row r="66" spans="1:42" x14ac:dyDescent="0.2">
      <c r="A66">
        <v>1602</v>
      </c>
      <c r="B66">
        <v>248</v>
      </c>
      <c r="H66">
        <v>3</v>
      </c>
      <c r="I66" t="s">
        <v>742</v>
      </c>
      <c r="J66" t="s">
        <v>754</v>
      </c>
      <c r="K66" t="s">
        <v>742</v>
      </c>
      <c r="L66" t="s">
        <v>413</v>
      </c>
      <c r="Q66" t="s">
        <v>735</v>
      </c>
      <c r="R66">
        <v>84</v>
      </c>
      <c r="S66">
        <v>1</v>
      </c>
      <c r="T66" t="s">
        <v>367</v>
      </c>
      <c r="U66" t="s">
        <v>11</v>
      </c>
      <c r="V66" t="s">
        <v>177</v>
      </c>
      <c r="W66" t="s">
        <v>39</v>
      </c>
      <c r="AF66" t="s">
        <v>736</v>
      </c>
      <c r="AM66" t="s">
        <v>11</v>
      </c>
      <c r="AN66" t="s">
        <v>177</v>
      </c>
      <c r="AP66" t="s">
        <v>756</v>
      </c>
    </row>
  </sheetData>
  <conditionalFormatting sqref="A25:AJ25">
    <cfRule type="expression" dxfId="7" priority="1" stopIfTrue="1">
      <formula>$A25&lt;$A26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47B2-7444-B245-A004-A349BFD42DF6}">
  <dimension ref="A1:C72"/>
  <sheetViews>
    <sheetView workbookViewId="0">
      <selection activeCell="A7" sqref="A7"/>
    </sheetView>
  </sheetViews>
  <sheetFormatPr baseColWidth="10" defaultRowHeight="16" x14ac:dyDescent="0.2"/>
  <cols>
    <col min="1" max="1" width="57.6640625" customWidth="1"/>
    <col min="3" max="3" width="18.83203125" customWidth="1"/>
  </cols>
  <sheetData>
    <row r="1" spans="1:3" ht="17" x14ac:dyDescent="0.2">
      <c r="A1" s="30" t="s">
        <v>356</v>
      </c>
      <c r="C1" s="33" t="s">
        <v>638</v>
      </c>
    </row>
    <row r="2" spans="1:3" ht="17" x14ac:dyDescent="0.2">
      <c r="A2" s="31" t="s">
        <v>357</v>
      </c>
      <c r="C2" s="33" t="s">
        <v>525</v>
      </c>
    </row>
    <row r="3" spans="1:3" ht="17" x14ac:dyDescent="0.2">
      <c r="A3" s="31" t="s">
        <v>358</v>
      </c>
      <c r="C3" s="33" t="s">
        <v>526</v>
      </c>
    </row>
    <row r="4" spans="1:3" ht="17" x14ac:dyDescent="0.2">
      <c r="A4" s="31" t="s">
        <v>256</v>
      </c>
      <c r="C4" s="33" t="s">
        <v>536</v>
      </c>
    </row>
    <row r="5" spans="1:3" x14ac:dyDescent="0.2">
      <c r="A5" s="32" t="s">
        <v>245</v>
      </c>
    </row>
    <row r="6" spans="1:3" x14ac:dyDescent="0.2">
      <c r="A6" s="31" t="s">
        <v>370</v>
      </c>
    </row>
    <row r="7" spans="1:3" x14ac:dyDescent="0.2">
      <c r="A7" s="30" t="s">
        <v>397</v>
      </c>
    </row>
    <row r="8" spans="1:3" x14ac:dyDescent="0.2">
      <c r="A8" s="31" t="s">
        <v>396</v>
      </c>
    </row>
    <row r="9" spans="1:3" x14ac:dyDescent="0.2">
      <c r="A9" s="31" t="s">
        <v>403</v>
      </c>
    </row>
    <row r="10" spans="1:3" x14ac:dyDescent="0.2">
      <c r="A10" s="31" t="s">
        <v>394</v>
      </c>
    </row>
    <row r="11" spans="1:3" x14ac:dyDescent="0.2">
      <c r="A11" s="31" t="s">
        <v>395</v>
      </c>
    </row>
    <row r="12" spans="1:3" x14ac:dyDescent="0.2">
      <c r="A12" s="31" t="s">
        <v>459</v>
      </c>
    </row>
    <row r="13" spans="1:3" x14ac:dyDescent="0.2">
      <c r="A13" s="31" t="s">
        <v>649</v>
      </c>
    </row>
    <row r="14" spans="1:3" x14ac:dyDescent="0.2">
      <c r="A14" s="31" t="s">
        <v>460</v>
      </c>
    </row>
    <row r="15" spans="1:3" x14ac:dyDescent="0.2">
      <c r="A15" s="31" t="s">
        <v>461</v>
      </c>
    </row>
    <row r="16" spans="1:3" x14ac:dyDescent="0.2">
      <c r="A16" s="31" t="s">
        <v>650</v>
      </c>
    </row>
    <row r="17" spans="1:1" x14ac:dyDescent="0.2">
      <c r="A17" s="31" t="s">
        <v>457</v>
      </c>
    </row>
    <row r="18" spans="1:1" x14ac:dyDescent="0.2">
      <c r="A18" s="31" t="s">
        <v>458</v>
      </c>
    </row>
    <row r="19" spans="1:1" x14ac:dyDescent="0.2">
      <c r="A19" s="31" t="s">
        <v>462</v>
      </c>
    </row>
    <row r="20" spans="1:1" x14ac:dyDescent="0.2">
      <c r="A20" s="31" t="s">
        <v>463</v>
      </c>
    </row>
    <row r="21" spans="1:1" x14ac:dyDescent="0.2">
      <c r="A21" s="31" t="s">
        <v>464</v>
      </c>
    </row>
    <row r="22" spans="1:1" x14ac:dyDescent="0.2">
      <c r="A22" s="31" t="s">
        <v>465</v>
      </c>
    </row>
    <row r="23" spans="1:1" x14ac:dyDescent="0.2">
      <c r="A23" s="31" t="s">
        <v>466</v>
      </c>
    </row>
    <row r="24" spans="1:1" x14ac:dyDescent="0.2">
      <c r="A24" s="31" t="s">
        <v>466</v>
      </c>
    </row>
    <row r="25" spans="1:1" x14ac:dyDescent="0.2">
      <c r="A25" s="31" t="s">
        <v>467</v>
      </c>
    </row>
    <row r="26" spans="1:1" x14ac:dyDescent="0.2">
      <c r="A26" s="31" t="s">
        <v>468</v>
      </c>
    </row>
    <row r="27" spans="1:1" x14ac:dyDescent="0.2">
      <c r="A27" s="31" t="s">
        <v>469</v>
      </c>
    </row>
    <row r="28" spans="1:1" x14ac:dyDescent="0.2">
      <c r="A28" s="31" t="s">
        <v>470</v>
      </c>
    </row>
    <row r="29" spans="1:1" x14ac:dyDescent="0.2">
      <c r="A29" s="31" t="s">
        <v>471</v>
      </c>
    </row>
    <row r="30" spans="1:1" x14ac:dyDescent="0.2">
      <c r="A30" s="31" t="s">
        <v>473</v>
      </c>
    </row>
    <row r="31" spans="1:1" x14ac:dyDescent="0.2">
      <c r="A31" s="31" t="s">
        <v>472</v>
      </c>
    </row>
    <row r="32" spans="1:1" x14ac:dyDescent="0.2">
      <c r="A32" s="31" t="s">
        <v>474</v>
      </c>
    </row>
    <row r="33" spans="1:1" x14ac:dyDescent="0.2">
      <c r="A33" s="31" t="s">
        <v>475</v>
      </c>
    </row>
    <row r="34" spans="1:1" x14ac:dyDescent="0.2">
      <c r="A34" s="31" t="s">
        <v>476</v>
      </c>
    </row>
    <row r="35" spans="1:1" x14ac:dyDescent="0.2">
      <c r="A35" s="31" t="s">
        <v>477</v>
      </c>
    </row>
    <row r="36" spans="1:1" x14ac:dyDescent="0.2">
      <c r="A36" s="31" t="s">
        <v>478</v>
      </c>
    </row>
    <row r="37" spans="1:1" x14ac:dyDescent="0.2">
      <c r="A37" s="31" t="s">
        <v>479</v>
      </c>
    </row>
    <row r="38" spans="1:1" x14ac:dyDescent="0.2">
      <c r="A38" s="31" t="s">
        <v>480</v>
      </c>
    </row>
    <row r="39" spans="1:1" x14ac:dyDescent="0.2">
      <c r="A39" s="31" t="s">
        <v>481</v>
      </c>
    </row>
    <row r="40" spans="1:1" x14ac:dyDescent="0.2">
      <c r="A40" s="31" t="s">
        <v>482</v>
      </c>
    </row>
    <row r="41" spans="1:1" x14ac:dyDescent="0.2">
      <c r="A41" s="31" t="s">
        <v>483</v>
      </c>
    </row>
    <row r="42" spans="1:1" x14ac:dyDescent="0.2">
      <c r="A42" s="31" t="s">
        <v>484</v>
      </c>
    </row>
    <row r="43" spans="1:1" x14ac:dyDescent="0.2">
      <c r="A43" s="31" t="s">
        <v>485</v>
      </c>
    </row>
    <row r="44" spans="1:1" x14ac:dyDescent="0.2">
      <c r="A44" s="31" t="s">
        <v>486</v>
      </c>
    </row>
    <row r="45" spans="1:1" x14ac:dyDescent="0.2">
      <c r="A45" s="31" t="s">
        <v>487</v>
      </c>
    </row>
    <row r="46" spans="1:1" x14ac:dyDescent="0.2">
      <c r="A46" s="31" t="s">
        <v>488</v>
      </c>
    </row>
    <row r="47" spans="1:1" x14ac:dyDescent="0.2">
      <c r="A47" s="31" t="s">
        <v>489</v>
      </c>
    </row>
    <row r="48" spans="1:1" x14ac:dyDescent="0.2">
      <c r="A48" s="31" t="s">
        <v>490</v>
      </c>
    </row>
    <row r="49" spans="1:1" x14ac:dyDescent="0.2">
      <c r="A49" s="31" t="s">
        <v>491</v>
      </c>
    </row>
    <row r="50" spans="1:1" x14ac:dyDescent="0.2">
      <c r="A50" s="31" t="s">
        <v>492</v>
      </c>
    </row>
    <row r="51" spans="1:1" x14ac:dyDescent="0.2">
      <c r="A51" s="31" t="s">
        <v>493</v>
      </c>
    </row>
    <row r="52" spans="1:1" x14ac:dyDescent="0.2">
      <c r="A52" s="31" t="s">
        <v>494</v>
      </c>
    </row>
    <row r="53" spans="1:1" x14ac:dyDescent="0.2">
      <c r="A53" s="31" t="s">
        <v>495</v>
      </c>
    </row>
    <row r="54" spans="1:1" x14ac:dyDescent="0.2">
      <c r="A54" s="31" t="s">
        <v>497</v>
      </c>
    </row>
    <row r="55" spans="1:1" x14ac:dyDescent="0.2">
      <c r="A55" s="31" t="s">
        <v>496</v>
      </c>
    </row>
    <row r="56" spans="1:1" x14ac:dyDescent="0.2">
      <c r="A56" s="31" t="s">
        <v>498</v>
      </c>
    </row>
    <row r="57" spans="1:1" x14ac:dyDescent="0.2">
      <c r="A57" s="31" t="s">
        <v>499</v>
      </c>
    </row>
    <row r="58" spans="1:1" x14ac:dyDescent="0.2">
      <c r="A58" s="31" t="s">
        <v>500</v>
      </c>
    </row>
    <row r="59" spans="1:1" x14ac:dyDescent="0.2">
      <c r="A59" s="31" t="s">
        <v>501</v>
      </c>
    </row>
    <row r="60" spans="1:1" x14ac:dyDescent="0.2">
      <c r="A60" s="31" t="s">
        <v>502</v>
      </c>
    </row>
    <row r="61" spans="1:1" x14ac:dyDescent="0.2">
      <c r="A61" s="31" t="s">
        <v>503</v>
      </c>
    </row>
    <row r="62" spans="1:1" x14ac:dyDescent="0.2">
      <c r="A62" s="31" t="s">
        <v>504</v>
      </c>
    </row>
    <row r="63" spans="1:1" x14ac:dyDescent="0.2">
      <c r="A63" s="31" t="s">
        <v>505</v>
      </c>
    </row>
    <row r="64" spans="1:1" x14ac:dyDescent="0.2">
      <c r="A64" s="31" t="s">
        <v>506</v>
      </c>
    </row>
    <row r="65" spans="1:1" x14ac:dyDescent="0.2">
      <c r="A65" s="31" t="s">
        <v>507</v>
      </c>
    </row>
    <row r="66" spans="1:1" x14ac:dyDescent="0.2">
      <c r="A66" s="31" t="s">
        <v>508</v>
      </c>
    </row>
    <row r="67" spans="1:1" x14ac:dyDescent="0.2">
      <c r="A67" s="31" t="s">
        <v>509</v>
      </c>
    </row>
    <row r="68" spans="1:1" x14ac:dyDescent="0.2">
      <c r="A68" s="31" t="s">
        <v>510</v>
      </c>
    </row>
    <row r="69" spans="1:1" x14ac:dyDescent="0.2">
      <c r="A69" s="31" t="s">
        <v>511</v>
      </c>
    </row>
    <row r="70" spans="1:1" x14ac:dyDescent="0.2">
      <c r="A70" s="31" t="s">
        <v>513</v>
      </c>
    </row>
    <row r="71" spans="1:1" x14ac:dyDescent="0.2">
      <c r="A71" s="31" t="s">
        <v>512</v>
      </c>
    </row>
    <row r="72" spans="1:1" x14ac:dyDescent="0.2">
      <c r="A72" s="31" t="s">
        <v>514</v>
      </c>
    </row>
  </sheetData>
  <conditionalFormatting sqref="A1:A72">
    <cfRule type="expression" dxfId="6" priority="2" stopIfTrue="1">
      <formula>$A1&lt;$A2</formula>
    </cfRule>
  </conditionalFormatting>
  <conditionalFormatting sqref="C1:C4">
    <cfRule type="expression" dxfId="5" priority="1" stopIfTrue="1">
      <formula>$A1&lt;$A2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BB87-8E62-5845-9DA4-9A73CBFF24F9}">
  <dimension ref="A1:BU147"/>
  <sheetViews>
    <sheetView topLeftCell="E1" workbookViewId="0">
      <pane ySplit="1" topLeftCell="A9" activePane="bottomLeft" state="frozen"/>
      <selection pane="bottomLeft" activeCell="P48" sqref="P48"/>
    </sheetView>
  </sheetViews>
  <sheetFormatPr baseColWidth="10" defaultRowHeight="16" x14ac:dyDescent="0.2"/>
  <cols>
    <col min="1" max="1" width="20.6640625" style="26" bestFit="1" customWidth="1"/>
    <col min="2" max="4" width="20" customWidth="1"/>
    <col min="5" max="5" width="35.1640625" bestFit="1" customWidth="1"/>
    <col min="6" max="7" width="12" customWidth="1"/>
    <col min="8" max="8" width="35.1640625" customWidth="1"/>
    <col min="9" max="9" width="3.5" customWidth="1"/>
    <col min="10" max="10" width="21" style="26" bestFit="1" customWidth="1"/>
    <col min="11" max="17" width="26.6640625" customWidth="1"/>
    <col min="18" max="18" width="4" customWidth="1"/>
    <col min="19" max="19" width="32.83203125" style="26" bestFit="1" customWidth="1"/>
    <col min="21" max="22" width="24" customWidth="1"/>
    <col min="23" max="26" width="21" customWidth="1"/>
    <col min="27" max="27" width="4.5" customWidth="1"/>
    <col min="28" max="28" width="36.6640625" style="26" bestFit="1" customWidth="1"/>
    <col min="36" max="36" width="4" customWidth="1"/>
    <col min="37" max="37" width="39" style="26" bestFit="1" customWidth="1"/>
    <col min="45" max="45" width="4.5" customWidth="1"/>
    <col min="46" max="46" width="9.83203125" style="26" bestFit="1" customWidth="1"/>
    <col min="52" max="52" width="10.83203125" style="26"/>
    <col min="58" max="58" width="20.1640625" style="26" bestFit="1" customWidth="1"/>
    <col min="65" max="65" width="17.1640625" style="26" bestFit="1" customWidth="1"/>
    <col min="70" max="70" width="33.33203125" style="26" bestFit="1" customWidth="1"/>
  </cols>
  <sheetData>
    <row r="1" spans="1:73" s="24" customFormat="1" x14ac:dyDescent="0.2">
      <c r="A1" s="25" t="s">
        <v>1</v>
      </c>
      <c r="B1" s="24" t="s">
        <v>697</v>
      </c>
      <c r="C1" s="24" t="s">
        <v>698</v>
      </c>
      <c r="D1" s="24" t="s">
        <v>700</v>
      </c>
      <c r="E1" s="24" t="s">
        <v>699</v>
      </c>
      <c r="F1" s="24" t="s">
        <v>706</v>
      </c>
      <c r="G1" s="24" t="s">
        <v>707</v>
      </c>
      <c r="J1" s="25" t="s">
        <v>50</v>
      </c>
      <c r="K1" s="24" t="s">
        <v>697</v>
      </c>
      <c r="L1" s="24" t="s">
        <v>698</v>
      </c>
      <c r="M1" s="24" t="s">
        <v>700</v>
      </c>
      <c r="N1" s="24" t="s">
        <v>699</v>
      </c>
      <c r="O1" s="24" t="s">
        <v>706</v>
      </c>
      <c r="P1" s="24" t="s">
        <v>707</v>
      </c>
      <c r="S1" s="25" t="s">
        <v>142</v>
      </c>
      <c r="T1" s="24" t="s">
        <v>697</v>
      </c>
      <c r="U1" s="24" t="s">
        <v>698</v>
      </c>
      <c r="V1" s="24" t="s">
        <v>700</v>
      </c>
      <c r="W1" s="24" t="s">
        <v>699</v>
      </c>
      <c r="X1" s="24" t="s">
        <v>706</v>
      </c>
      <c r="Y1" s="24" t="s">
        <v>707</v>
      </c>
      <c r="AC1" s="24" t="s">
        <v>697</v>
      </c>
      <c r="AD1" s="24" t="s">
        <v>698</v>
      </c>
      <c r="AE1" s="24" t="s">
        <v>700</v>
      </c>
      <c r="AF1" s="24" t="s">
        <v>699</v>
      </c>
      <c r="AG1" s="24" t="s">
        <v>706</v>
      </c>
      <c r="AH1" s="24" t="s">
        <v>707</v>
      </c>
      <c r="AL1" s="24" t="s">
        <v>697</v>
      </c>
      <c r="AM1" s="24" t="s">
        <v>698</v>
      </c>
      <c r="AN1" s="24" t="s">
        <v>700</v>
      </c>
      <c r="AO1" s="24" t="s">
        <v>699</v>
      </c>
      <c r="AP1" s="24" t="s">
        <v>699</v>
      </c>
      <c r="AQ1" s="24" t="s">
        <v>706</v>
      </c>
      <c r="AR1" s="24" t="s">
        <v>707</v>
      </c>
      <c r="AT1" s="25" t="s">
        <v>525</v>
      </c>
      <c r="AU1" s="24" t="s">
        <v>697</v>
      </c>
      <c r="AV1" s="24" t="s">
        <v>698</v>
      </c>
      <c r="AW1" s="24" t="s">
        <v>700</v>
      </c>
      <c r="AX1" s="24" t="s">
        <v>699</v>
      </c>
      <c r="AZ1" s="25" t="s">
        <v>526</v>
      </c>
      <c r="BA1" s="24" t="s">
        <v>697</v>
      </c>
      <c r="BB1" s="24" t="s">
        <v>698</v>
      </c>
      <c r="BC1" s="24" t="s">
        <v>700</v>
      </c>
      <c r="BD1" s="24" t="s">
        <v>699</v>
      </c>
      <c r="BF1" s="25" t="s">
        <v>597</v>
      </c>
      <c r="BG1" s="24" t="s">
        <v>697</v>
      </c>
      <c r="BH1" s="24" t="s">
        <v>698</v>
      </c>
      <c r="BI1" s="24" t="s">
        <v>700</v>
      </c>
      <c r="BJ1" s="24" t="s">
        <v>699</v>
      </c>
      <c r="BM1" s="25" t="s">
        <v>343</v>
      </c>
      <c r="BN1" s="24" t="s">
        <v>697</v>
      </c>
      <c r="BO1" s="24" t="s">
        <v>698</v>
      </c>
      <c r="BP1" s="24" t="s">
        <v>699</v>
      </c>
      <c r="BR1" s="25" t="s">
        <v>344</v>
      </c>
      <c r="BS1" s="24" t="s">
        <v>697</v>
      </c>
      <c r="BT1" s="24" t="s">
        <v>698</v>
      </c>
      <c r="BU1" s="24" t="s">
        <v>699</v>
      </c>
    </row>
    <row r="2" spans="1:73" x14ac:dyDescent="0.2">
      <c r="A2" s="26" t="s">
        <v>5</v>
      </c>
      <c r="J2" s="26" t="s">
        <v>5</v>
      </c>
      <c r="S2" s="26" t="s">
        <v>171</v>
      </c>
      <c r="AB2" s="25" t="s">
        <v>516</v>
      </c>
      <c r="AH2" t="s">
        <v>722</v>
      </c>
      <c r="AK2" s="25" t="s">
        <v>517</v>
      </c>
      <c r="AR2" t="s">
        <v>722</v>
      </c>
      <c r="AT2" s="26" t="s">
        <v>531</v>
      </c>
      <c r="AZ2" s="26" t="s">
        <v>528</v>
      </c>
      <c r="BF2" s="26" t="s">
        <v>639</v>
      </c>
      <c r="BM2" s="26" t="s">
        <v>284</v>
      </c>
      <c r="BR2" s="26" t="s">
        <v>251</v>
      </c>
    </row>
    <row r="3" spans="1:73" x14ac:dyDescent="0.2">
      <c r="A3" s="26" t="s">
        <v>6</v>
      </c>
      <c r="E3" t="s">
        <v>15</v>
      </c>
      <c r="J3" s="26" t="s">
        <v>17</v>
      </c>
      <c r="S3" s="26" t="s">
        <v>176</v>
      </c>
      <c r="X3" t="s">
        <v>595</v>
      </c>
      <c r="AB3" s="26" t="s">
        <v>568</v>
      </c>
      <c r="AK3" s="26" t="s">
        <v>601</v>
      </c>
      <c r="AT3" s="26" t="s">
        <v>532</v>
      </c>
      <c r="AZ3" s="26" t="s">
        <v>527</v>
      </c>
      <c r="BF3" s="26" t="s">
        <v>640</v>
      </c>
      <c r="BM3" s="26" t="s">
        <v>286</v>
      </c>
      <c r="BR3" s="26" t="s">
        <v>291</v>
      </c>
    </row>
    <row r="4" spans="1:73" x14ac:dyDescent="0.2">
      <c r="A4" s="26" t="s">
        <v>7</v>
      </c>
      <c r="J4" s="26" t="s">
        <v>18</v>
      </c>
      <c r="S4" s="26" t="s">
        <v>186</v>
      </c>
      <c r="X4" t="s">
        <v>594</v>
      </c>
      <c r="AB4" s="26" t="s">
        <v>608</v>
      </c>
      <c r="AK4" s="26" t="s">
        <v>631</v>
      </c>
      <c r="AT4" s="26" t="s">
        <v>533</v>
      </c>
      <c r="AZ4" s="26" t="s">
        <v>154</v>
      </c>
      <c r="BF4" s="26" t="s">
        <v>641</v>
      </c>
      <c r="BM4" s="26" t="s">
        <v>287</v>
      </c>
      <c r="BR4" s="26" t="s">
        <v>292</v>
      </c>
    </row>
    <row r="5" spans="1:73" x14ac:dyDescent="0.2">
      <c r="A5" s="26" t="s">
        <v>8</v>
      </c>
      <c r="E5" t="s">
        <v>6</v>
      </c>
      <c r="J5" s="26" t="s">
        <v>19</v>
      </c>
      <c r="S5" s="26" t="s">
        <v>195</v>
      </c>
      <c r="X5" t="s">
        <v>595</v>
      </c>
      <c r="AB5" s="26" t="s">
        <v>653</v>
      </c>
      <c r="AK5" s="26" t="s">
        <v>662</v>
      </c>
      <c r="AT5" s="26" t="s">
        <v>530</v>
      </c>
      <c r="AZ5" s="26" t="s">
        <v>598</v>
      </c>
      <c r="BF5" s="26" t="s">
        <v>642</v>
      </c>
      <c r="BM5" s="26" t="s">
        <v>288</v>
      </c>
      <c r="BR5" s="26" t="s">
        <v>293</v>
      </c>
    </row>
    <row r="6" spans="1:73" x14ac:dyDescent="0.2">
      <c r="A6" s="26" t="s">
        <v>9</v>
      </c>
      <c r="E6" t="s">
        <v>705</v>
      </c>
      <c r="J6" s="27" t="s">
        <v>20</v>
      </c>
      <c r="S6" s="26" t="s">
        <v>200</v>
      </c>
      <c r="X6" t="s">
        <v>595</v>
      </c>
      <c r="AB6" s="26" t="s">
        <v>663</v>
      </c>
      <c r="AK6" s="26" t="s">
        <v>609</v>
      </c>
      <c r="AZ6" s="26" t="s">
        <v>574</v>
      </c>
      <c r="BF6" s="26" t="s">
        <v>643</v>
      </c>
      <c r="BM6" s="26" t="s">
        <v>289</v>
      </c>
      <c r="BR6" s="26" t="s">
        <v>294</v>
      </c>
    </row>
    <row r="7" spans="1:73" x14ac:dyDescent="0.2">
      <c r="A7" s="26" t="s">
        <v>238</v>
      </c>
      <c r="E7" t="s">
        <v>701</v>
      </c>
      <c r="J7" s="26" t="s">
        <v>21</v>
      </c>
      <c r="S7" s="26" t="s">
        <v>202</v>
      </c>
      <c r="X7" t="s">
        <v>594</v>
      </c>
      <c r="AB7" s="26" t="s">
        <v>664</v>
      </c>
      <c r="AK7" s="26" t="s">
        <v>665</v>
      </c>
      <c r="AZ7" s="26" t="s">
        <v>575</v>
      </c>
      <c r="BF7" s="26" t="s">
        <v>644</v>
      </c>
      <c r="BM7" s="26" t="s">
        <v>290</v>
      </c>
      <c r="BR7" s="26" t="s">
        <v>295</v>
      </c>
    </row>
    <row r="8" spans="1:73" x14ac:dyDescent="0.2">
      <c r="A8" s="26" t="s">
        <v>10</v>
      </c>
      <c r="J8" s="26" t="s">
        <v>22</v>
      </c>
      <c r="S8" s="26" t="s">
        <v>203</v>
      </c>
      <c r="X8" t="s">
        <v>595</v>
      </c>
      <c r="AB8" s="26" t="s">
        <v>630</v>
      </c>
      <c r="AK8" s="26" t="s">
        <v>634</v>
      </c>
      <c r="AZ8" s="26" t="s">
        <v>577</v>
      </c>
      <c r="BF8" s="26" t="s">
        <v>645</v>
      </c>
      <c r="BM8" s="26" t="s">
        <v>393</v>
      </c>
      <c r="BR8" s="26" t="s">
        <v>296</v>
      </c>
    </row>
    <row r="9" spans="1:73" x14ac:dyDescent="0.2">
      <c r="A9" s="26" t="s">
        <v>237</v>
      </c>
      <c r="J9" s="26" t="s">
        <v>23</v>
      </c>
      <c r="AB9" s="26" t="s">
        <v>633</v>
      </c>
      <c r="AK9" s="26" t="s">
        <v>637</v>
      </c>
      <c r="AZ9" s="26" t="s">
        <v>578</v>
      </c>
      <c r="BF9" s="26" t="s">
        <v>646</v>
      </c>
      <c r="BM9" s="26" t="s">
        <v>519</v>
      </c>
      <c r="BR9" s="26" t="s">
        <v>285</v>
      </c>
    </row>
    <row r="10" spans="1:73" x14ac:dyDescent="0.2">
      <c r="A10" s="26" t="s">
        <v>11</v>
      </c>
      <c r="E10" t="s">
        <v>702</v>
      </c>
      <c r="J10" s="26" t="s">
        <v>24</v>
      </c>
      <c r="S10" s="26" t="s">
        <v>177</v>
      </c>
      <c r="AB10" s="26" t="s">
        <v>627</v>
      </c>
      <c r="AK10" s="26" t="s">
        <v>625</v>
      </c>
      <c r="AZ10" s="26" t="s">
        <v>599</v>
      </c>
      <c r="BM10" s="26" t="s">
        <v>287</v>
      </c>
      <c r="BR10" s="26" t="s">
        <v>297</v>
      </c>
    </row>
    <row r="11" spans="1:73" x14ac:dyDescent="0.2">
      <c r="A11" s="26" t="s">
        <v>12</v>
      </c>
      <c r="J11" s="28" t="s">
        <v>25</v>
      </c>
      <c r="S11" s="26" t="s">
        <v>187</v>
      </c>
      <c r="AB11" s="26" t="s">
        <v>622</v>
      </c>
      <c r="AK11" s="26" t="s">
        <v>666</v>
      </c>
      <c r="BR11" s="26" t="s">
        <v>298</v>
      </c>
    </row>
    <row r="12" spans="1:73" x14ac:dyDescent="0.2">
      <c r="A12" s="26" t="s">
        <v>13</v>
      </c>
      <c r="J12" s="26" t="s">
        <v>26</v>
      </c>
      <c r="S12" s="26" t="s">
        <v>196</v>
      </c>
      <c r="AB12" s="26" t="s">
        <v>667</v>
      </c>
      <c r="AK12" s="26" t="s">
        <v>626</v>
      </c>
      <c r="BR12" s="26" t="s">
        <v>299</v>
      </c>
    </row>
    <row r="13" spans="1:73" x14ac:dyDescent="0.2">
      <c r="A13" s="26" t="s">
        <v>14</v>
      </c>
      <c r="J13" s="26" t="s">
        <v>27</v>
      </c>
      <c r="S13" s="26" t="s">
        <v>402</v>
      </c>
      <c r="AB13" s="26" t="s">
        <v>668</v>
      </c>
      <c r="AK13" s="26" t="s">
        <v>669</v>
      </c>
      <c r="BR13" s="26" t="s">
        <v>300</v>
      </c>
    </row>
    <row r="14" spans="1:73" x14ac:dyDescent="0.2">
      <c r="A14" s="26" t="s">
        <v>15</v>
      </c>
      <c r="E14" t="s">
        <v>703</v>
      </c>
      <c r="J14" s="26" t="s">
        <v>28</v>
      </c>
      <c r="AB14" s="26" t="s">
        <v>624</v>
      </c>
      <c r="AK14" s="26" t="s">
        <v>670</v>
      </c>
      <c r="BR14" s="26" t="s">
        <v>301</v>
      </c>
    </row>
    <row r="15" spans="1:73" x14ac:dyDescent="0.2">
      <c r="A15" s="26" t="s">
        <v>16</v>
      </c>
      <c r="J15" s="26" t="s">
        <v>29</v>
      </c>
      <c r="S15" s="26" t="s">
        <v>179</v>
      </c>
      <c r="AB15" s="26" t="s">
        <v>671</v>
      </c>
      <c r="AK15" s="26" t="s">
        <v>672</v>
      </c>
      <c r="BR15" s="26" t="s">
        <v>302</v>
      </c>
    </row>
    <row r="16" spans="1:73" x14ac:dyDescent="0.2">
      <c r="A16" s="26" t="s">
        <v>231</v>
      </c>
      <c r="E16" t="s">
        <v>704</v>
      </c>
      <c r="J16" s="26" t="s">
        <v>30</v>
      </c>
      <c r="S16" s="26" t="s">
        <v>189</v>
      </c>
      <c r="AB16" s="26" t="s">
        <v>629</v>
      </c>
      <c r="AK16" s="26" t="s">
        <v>647</v>
      </c>
      <c r="BR16" s="26" t="s">
        <v>303</v>
      </c>
    </row>
    <row r="17" spans="1:70" x14ac:dyDescent="0.2">
      <c r="A17" s="26" t="s">
        <v>241</v>
      </c>
      <c r="J17" s="26" t="s">
        <v>31</v>
      </c>
      <c r="S17" s="26" t="s">
        <v>384</v>
      </c>
      <c r="AB17" s="26" t="s">
        <v>570</v>
      </c>
      <c r="AK17" s="26" t="s">
        <v>602</v>
      </c>
      <c r="BR17" s="26" t="s">
        <v>304</v>
      </c>
    </row>
    <row r="18" spans="1:70" x14ac:dyDescent="0.2">
      <c r="A18" s="26" t="s">
        <v>230</v>
      </c>
      <c r="J18" s="26" t="s">
        <v>32</v>
      </c>
      <c r="AB18" s="26" t="s">
        <v>673</v>
      </c>
      <c r="AK18" s="26" t="s">
        <v>606</v>
      </c>
      <c r="BR18" s="26" t="s">
        <v>305</v>
      </c>
    </row>
    <row r="19" spans="1:70" x14ac:dyDescent="0.2">
      <c r="A19" s="26" t="s">
        <v>392</v>
      </c>
      <c r="J19" s="26" t="s">
        <v>33</v>
      </c>
      <c r="S19" s="26" t="s">
        <v>65</v>
      </c>
      <c r="X19" t="s">
        <v>720</v>
      </c>
      <c r="AB19" s="26" t="s">
        <v>674</v>
      </c>
      <c r="AK19" s="26" t="s">
        <v>605</v>
      </c>
      <c r="BR19" s="26" t="s">
        <v>306</v>
      </c>
    </row>
    <row r="20" spans="1:70" x14ac:dyDescent="0.2">
      <c r="A20" s="26" t="s">
        <v>393</v>
      </c>
      <c r="J20" s="26" t="s">
        <v>34</v>
      </c>
      <c r="S20" s="26" t="s">
        <v>66</v>
      </c>
      <c r="X20" t="s">
        <v>720</v>
      </c>
      <c r="AB20" s="26" t="s">
        <v>675</v>
      </c>
      <c r="AK20" s="26" t="s">
        <v>651</v>
      </c>
      <c r="BR20" s="26" t="s">
        <v>307</v>
      </c>
    </row>
    <row r="21" spans="1:70" x14ac:dyDescent="0.2">
      <c r="A21" s="26" t="s">
        <v>398</v>
      </c>
      <c r="J21" s="26" t="s">
        <v>35</v>
      </c>
      <c r="S21" s="26" t="s">
        <v>67</v>
      </c>
      <c r="X21" t="s">
        <v>720</v>
      </c>
      <c r="AB21" s="26" t="s">
        <v>676</v>
      </c>
      <c r="AK21" s="26" t="s">
        <v>572</v>
      </c>
      <c r="BR21" s="26" t="s">
        <v>308</v>
      </c>
    </row>
    <row r="22" spans="1:70" x14ac:dyDescent="0.2">
      <c r="A22" s="26" t="s">
        <v>287</v>
      </c>
      <c r="J22" s="26" t="s">
        <v>656</v>
      </c>
      <c r="S22" s="26" t="s">
        <v>68</v>
      </c>
      <c r="X22" t="s">
        <v>720</v>
      </c>
      <c r="AB22" s="26" t="s">
        <v>677</v>
      </c>
      <c r="AK22" s="26" t="s">
        <v>628</v>
      </c>
      <c r="BR22" s="26" t="s">
        <v>309</v>
      </c>
    </row>
    <row r="23" spans="1:70" x14ac:dyDescent="0.2">
      <c r="A23" s="26" t="s">
        <v>400</v>
      </c>
      <c r="J23" s="26" t="s">
        <v>657</v>
      </c>
      <c r="S23" s="26" t="s">
        <v>69</v>
      </c>
      <c r="X23" t="s">
        <v>720</v>
      </c>
      <c r="AB23" s="26" t="s">
        <v>678</v>
      </c>
      <c r="AK23" s="26" t="s">
        <v>679</v>
      </c>
      <c r="BR23" s="26" t="s">
        <v>310</v>
      </c>
    </row>
    <row r="24" spans="1:70" x14ac:dyDescent="0.2">
      <c r="A24" s="26" t="s">
        <v>417</v>
      </c>
      <c r="J24" s="26" t="s">
        <v>658</v>
      </c>
      <c r="S24" s="26" t="s">
        <v>371</v>
      </c>
      <c r="X24" t="s">
        <v>720</v>
      </c>
      <c r="AB24" s="26" t="s">
        <v>636</v>
      </c>
      <c r="AK24" s="26" t="s">
        <v>680</v>
      </c>
      <c r="BR24" s="26" t="s">
        <v>311</v>
      </c>
    </row>
    <row r="25" spans="1:70" x14ac:dyDescent="0.2">
      <c r="A25" s="26" t="s">
        <v>529</v>
      </c>
      <c r="J25" s="26" t="s">
        <v>10</v>
      </c>
      <c r="S25" s="26" t="s">
        <v>372</v>
      </c>
      <c r="X25" t="s">
        <v>720</v>
      </c>
      <c r="AB25" s="26" t="s">
        <v>648</v>
      </c>
      <c r="AK25" s="26" t="s">
        <v>681</v>
      </c>
      <c r="BR25" s="26" t="s">
        <v>312</v>
      </c>
    </row>
    <row r="26" spans="1:70" x14ac:dyDescent="0.2">
      <c r="J26" s="26" t="s">
        <v>36</v>
      </c>
      <c r="S26" s="26" t="s">
        <v>381</v>
      </c>
      <c r="X26" t="s">
        <v>720</v>
      </c>
      <c r="AB26" s="26" t="s">
        <v>654</v>
      </c>
      <c r="AK26" s="26" t="s">
        <v>682</v>
      </c>
      <c r="BR26" s="26" t="s">
        <v>313</v>
      </c>
    </row>
    <row r="27" spans="1:70" x14ac:dyDescent="0.2">
      <c r="J27" s="26" t="s">
        <v>37</v>
      </c>
      <c r="S27" s="26" t="s">
        <v>385</v>
      </c>
      <c r="X27" t="s">
        <v>720</v>
      </c>
      <c r="AB27" s="26" t="s">
        <v>619</v>
      </c>
      <c r="AK27" s="26" t="s">
        <v>683</v>
      </c>
      <c r="BR27" s="26" t="s">
        <v>314</v>
      </c>
    </row>
    <row r="28" spans="1:70" x14ac:dyDescent="0.2">
      <c r="J28" s="26" t="s">
        <v>38</v>
      </c>
      <c r="S28" s="26" t="s">
        <v>444</v>
      </c>
      <c r="X28" t="s">
        <v>720</v>
      </c>
      <c r="AB28" s="26" t="s">
        <v>684</v>
      </c>
      <c r="AK28" s="26" t="s">
        <v>635</v>
      </c>
      <c r="BR28" s="26" t="s">
        <v>315</v>
      </c>
    </row>
    <row r="29" spans="1:70" x14ac:dyDescent="0.2">
      <c r="J29" s="26" t="s">
        <v>39</v>
      </c>
      <c r="S29" s="26" t="s">
        <v>445</v>
      </c>
      <c r="X29" t="s">
        <v>720</v>
      </c>
      <c r="AB29" s="26" t="s">
        <v>569</v>
      </c>
      <c r="AK29" s="26" t="s">
        <v>685</v>
      </c>
      <c r="BR29" s="26" t="s">
        <v>316</v>
      </c>
    </row>
    <row r="30" spans="1:70" x14ac:dyDescent="0.2">
      <c r="J30" s="26" t="s">
        <v>40</v>
      </c>
      <c r="S30" s="28" t="s">
        <v>588</v>
      </c>
      <c r="X30" t="s">
        <v>720</v>
      </c>
      <c r="AB30" s="26" t="s">
        <v>603</v>
      </c>
      <c r="AK30" s="26" t="s">
        <v>686</v>
      </c>
      <c r="BR30" s="26" t="s">
        <v>317</v>
      </c>
    </row>
    <row r="31" spans="1:70" x14ac:dyDescent="0.2">
      <c r="J31" s="26" t="s">
        <v>41</v>
      </c>
      <c r="S31" s="28" t="s">
        <v>589</v>
      </c>
      <c r="X31" t="s">
        <v>720</v>
      </c>
      <c r="AB31" s="26" t="s">
        <v>687</v>
      </c>
      <c r="AK31" s="26" t="s">
        <v>688</v>
      </c>
      <c r="BR31" s="26" t="s">
        <v>318</v>
      </c>
    </row>
    <row r="32" spans="1:70" x14ac:dyDescent="0.2">
      <c r="J32" s="26" t="s">
        <v>42</v>
      </c>
      <c r="S32" s="28" t="s">
        <v>590</v>
      </c>
      <c r="X32" t="s">
        <v>720</v>
      </c>
      <c r="AB32" s="26" t="s">
        <v>571</v>
      </c>
      <c r="AK32" s="26" t="s">
        <v>623</v>
      </c>
      <c r="BR32" s="26" t="s">
        <v>319</v>
      </c>
    </row>
    <row r="33" spans="10:70" x14ac:dyDescent="0.2">
      <c r="J33" s="26" t="s">
        <v>43</v>
      </c>
      <c r="S33" s="28" t="s">
        <v>591</v>
      </c>
      <c r="X33" t="s">
        <v>720</v>
      </c>
      <c r="AB33" s="26" t="s">
        <v>655</v>
      </c>
      <c r="AK33" s="26" t="s">
        <v>689</v>
      </c>
      <c r="BR33" s="26" t="s">
        <v>320</v>
      </c>
    </row>
    <row r="34" spans="10:70" x14ac:dyDescent="0.2">
      <c r="J34" s="26" t="s">
        <v>44</v>
      </c>
      <c r="S34" s="28" t="s">
        <v>592</v>
      </c>
      <c r="X34" t="s">
        <v>720</v>
      </c>
      <c r="AB34" s="26" t="s">
        <v>569</v>
      </c>
      <c r="AK34" s="26" t="s">
        <v>632</v>
      </c>
      <c r="BR34" s="26" t="s">
        <v>321</v>
      </c>
    </row>
    <row r="35" spans="10:70" x14ac:dyDescent="0.2">
      <c r="J35" s="26" t="s">
        <v>45</v>
      </c>
      <c r="S35" s="28" t="s">
        <v>70</v>
      </c>
      <c r="X35" t="s">
        <v>720</v>
      </c>
      <c r="AB35" s="26" t="s">
        <v>690</v>
      </c>
      <c r="AK35" s="26" t="s">
        <v>691</v>
      </c>
      <c r="BR35" s="26" t="s">
        <v>322</v>
      </c>
    </row>
    <row r="36" spans="10:70" x14ac:dyDescent="0.2">
      <c r="J36" s="26" t="s">
        <v>46</v>
      </c>
      <c r="AB36" s="26" t="s">
        <v>604</v>
      </c>
      <c r="AK36" s="26" t="s">
        <v>692</v>
      </c>
      <c r="BR36" s="26" t="s">
        <v>323</v>
      </c>
    </row>
    <row r="37" spans="10:70" x14ac:dyDescent="0.2">
      <c r="J37" s="26" t="s">
        <v>47</v>
      </c>
      <c r="S37" s="26" t="s">
        <v>71</v>
      </c>
      <c r="AB37" s="26" t="s">
        <v>573</v>
      </c>
      <c r="AK37" s="26" t="s">
        <v>693</v>
      </c>
      <c r="BR37" s="26" t="s">
        <v>324</v>
      </c>
    </row>
    <row r="38" spans="10:70" x14ac:dyDescent="0.2">
      <c r="J38" s="26" t="s">
        <v>48</v>
      </c>
      <c r="S38" s="26" t="s">
        <v>72</v>
      </c>
      <c r="AB38" s="26" t="s">
        <v>600</v>
      </c>
      <c r="AK38" s="26" t="s">
        <v>610</v>
      </c>
      <c r="BR38" s="26" t="s">
        <v>325</v>
      </c>
    </row>
    <row r="39" spans="10:70" x14ac:dyDescent="0.2">
      <c r="J39" s="26" t="s">
        <v>49</v>
      </c>
      <c r="S39" s="26" t="s">
        <v>73</v>
      </c>
      <c r="AB39" s="26" t="s">
        <v>607</v>
      </c>
      <c r="AK39" s="26" t="s">
        <v>612</v>
      </c>
      <c r="BR39" s="26" t="s">
        <v>326</v>
      </c>
    </row>
    <row r="40" spans="10:70" x14ac:dyDescent="0.2">
      <c r="J40" s="26" t="s">
        <v>167</v>
      </c>
      <c r="S40" s="26" t="s">
        <v>74</v>
      </c>
      <c r="AB40" s="26" t="s">
        <v>694</v>
      </c>
      <c r="AK40" s="26" t="s">
        <v>613</v>
      </c>
      <c r="BR40" s="26" t="s">
        <v>327</v>
      </c>
    </row>
    <row r="41" spans="10:70" x14ac:dyDescent="0.2">
      <c r="J41" s="26" t="s">
        <v>168</v>
      </c>
      <c r="S41" s="26" t="s">
        <v>75</v>
      </c>
      <c r="AB41" s="26" t="s">
        <v>695</v>
      </c>
      <c r="AK41" s="26" t="s">
        <v>614</v>
      </c>
      <c r="BR41" s="26" t="s">
        <v>328</v>
      </c>
    </row>
    <row r="42" spans="10:70" x14ac:dyDescent="0.2">
      <c r="J42" s="26" t="s">
        <v>15</v>
      </c>
      <c r="S42" s="26" t="s">
        <v>446</v>
      </c>
      <c r="AB42" s="26" t="s">
        <v>696</v>
      </c>
      <c r="AK42" s="26" t="s">
        <v>616</v>
      </c>
      <c r="BR42" s="26" t="s">
        <v>329</v>
      </c>
    </row>
    <row r="43" spans="10:70" x14ac:dyDescent="0.2">
      <c r="J43" s="26" t="s">
        <v>241</v>
      </c>
      <c r="S43" s="26" t="s">
        <v>76</v>
      </c>
      <c r="AB43" s="26" t="s">
        <v>611</v>
      </c>
      <c r="AK43" s="26" t="s">
        <v>615</v>
      </c>
      <c r="BR43" s="26" t="s">
        <v>330</v>
      </c>
    </row>
    <row r="44" spans="10:70" x14ac:dyDescent="0.2">
      <c r="J44" s="26" t="s">
        <v>230</v>
      </c>
      <c r="S44" s="26" t="s">
        <v>77</v>
      </c>
      <c r="AB44" s="26" t="s">
        <v>618</v>
      </c>
      <c r="AK44" s="26" t="s">
        <v>617</v>
      </c>
      <c r="BR44" s="26" t="s">
        <v>331</v>
      </c>
    </row>
    <row r="45" spans="10:70" x14ac:dyDescent="0.2">
      <c r="J45" s="26" t="s">
        <v>399</v>
      </c>
      <c r="S45" s="26" t="s">
        <v>354</v>
      </c>
      <c r="AB45" s="26" t="s">
        <v>620</v>
      </c>
      <c r="BR45" s="26" t="s">
        <v>332</v>
      </c>
    </row>
    <row r="46" spans="10:70" x14ac:dyDescent="0.2">
      <c r="J46" s="26" t="s">
        <v>418</v>
      </c>
      <c r="K46" t="s">
        <v>708</v>
      </c>
      <c r="S46" s="26" t="s">
        <v>365</v>
      </c>
      <c r="AB46" s="26" t="s">
        <v>652</v>
      </c>
      <c r="BR46" s="26" t="s">
        <v>333</v>
      </c>
    </row>
    <row r="47" spans="10:70" x14ac:dyDescent="0.2">
      <c r="J47" s="26" t="s">
        <v>586</v>
      </c>
      <c r="K47" t="s">
        <v>709</v>
      </c>
      <c r="O47" t="s">
        <v>720</v>
      </c>
      <c r="P47" t="s">
        <v>723</v>
      </c>
      <c r="S47" s="26" t="s">
        <v>383</v>
      </c>
      <c r="AB47" s="26" t="s">
        <v>610</v>
      </c>
      <c r="BR47" s="26" t="s">
        <v>334</v>
      </c>
    </row>
    <row r="48" spans="10:70" x14ac:dyDescent="0.2">
      <c r="J48" s="26" t="s">
        <v>587</v>
      </c>
      <c r="K48" t="s">
        <v>710</v>
      </c>
      <c r="O48" t="s">
        <v>720</v>
      </c>
      <c r="S48" s="26" t="s">
        <v>391</v>
      </c>
      <c r="AB48" s="26" t="s">
        <v>612</v>
      </c>
      <c r="BR48" s="26" t="s">
        <v>335</v>
      </c>
    </row>
    <row r="49" spans="10:70" x14ac:dyDescent="0.2">
      <c r="J49" s="26" t="s">
        <v>574</v>
      </c>
      <c r="K49" t="s">
        <v>711</v>
      </c>
      <c r="O49" t="s">
        <v>720</v>
      </c>
      <c r="S49" s="26" t="s">
        <v>78</v>
      </c>
      <c r="AB49" s="26" t="s">
        <v>613</v>
      </c>
      <c r="BR49" s="26" t="s">
        <v>336</v>
      </c>
    </row>
    <row r="50" spans="10:70" x14ac:dyDescent="0.2">
      <c r="O50" t="s">
        <v>720</v>
      </c>
      <c r="AB50" s="26" t="s">
        <v>614</v>
      </c>
      <c r="BR50" s="26" t="s">
        <v>337</v>
      </c>
    </row>
    <row r="51" spans="10:70" x14ac:dyDescent="0.2">
      <c r="S51" s="26" t="s">
        <v>79</v>
      </c>
      <c r="AB51" s="26" t="s">
        <v>616</v>
      </c>
      <c r="BR51" s="26" t="s">
        <v>338</v>
      </c>
    </row>
    <row r="52" spans="10:70" x14ac:dyDescent="0.2">
      <c r="S52" s="26" t="s">
        <v>80</v>
      </c>
      <c r="AB52" s="26" t="s">
        <v>615</v>
      </c>
      <c r="BR52" s="26" t="s">
        <v>339</v>
      </c>
    </row>
    <row r="53" spans="10:70" x14ac:dyDescent="0.2">
      <c r="S53" s="26" t="s">
        <v>81</v>
      </c>
      <c r="AB53" s="26" t="s">
        <v>617</v>
      </c>
      <c r="BR53" s="26" t="s">
        <v>340</v>
      </c>
    </row>
    <row r="54" spans="10:70" x14ac:dyDescent="0.2">
      <c r="S54" s="26" t="s">
        <v>82</v>
      </c>
      <c r="BR54" s="26" t="s">
        <v>341</v>
      </c>
    </row>
    <row r="55" spans="10:70" x14ac:dyDescent="0.2">
      <c r="S55" s="26" t="s">
        <v>83</v>
      </c>
      <c r="BR55" s="26" t="s">
        <v>342</v>
      </c>
    </row>
    <row r="56" spans="10:70" x14ac:dyDescent="0.2">
      <c r="S56" s="26" t="s">
        <v>355</v>
      </c>
      <c r="BR56" s="26" t="s">
        <v>290</v>
      </c>
    </row>
    <row r="57" spans="10:70" x14ac:dyDescent="0.2">
      <c r="S57" s="26" t="s">
        <v>366</v>
      </c>
      <c r="BR57" s="26" t="s">
        <v>520</v>
      </c>
    </row>
    <row r="58" spans="10:70" x14ac:dyDescent="0.2">
      <c r="S58" s="26" t="s">
        <v>84</v>
      </c>
      <c r="BR58" s="26" t="s">
        <v>400</v>
      </c>
    </row>
    <row r="60" spans="10:70" x14ac:dyDescent="0.2">
      <c r="S60" s="26" t="s">
        <v>659</v>
      </c>
      <c r="X60" t="s">
        <v>720</v>
      </c>
    </row>
    <row r="61" spans="10:70" x14ac:dyDescent="0.2">
      <c r="S61" s="26" t="s">
        <v>85</v>
      </c>
      <c r="X61" t="s">
        <v>720</v>
      </c>
    </row>
    <row r="62" spans="10:70" x14ac:dyDescent="0.2">
      <c r="S62" s="26" t="s">
        <v>86</v>
      </c>
      <c r="X62" t="s">
        <v>720</v>
      </c>
    </row>
    <row r="63" spans="10:70" x14ac:dyDescent="0.2">
      <c r="S63" s="26" t="s">
        <v>87</v>
      </c>
      <c r="X63" t="s">
        <v>720</v>
      </c>
    </row>
    <row r="64" spans="10:70" x14ac:dyDescent="0.2">
      <c r="S64" s="26" t="s">
        <v>373</v>
      </c>
      <c r="X64" t="s">
        <v>720</v>
      </c>
    </row>
    <row r="65" spans="19:24" x14ac:dyDescent="0.2">
      <c r="S65" s="26" t="s">
        <v>375</v>
      </c>
      <c r="X65" t="s">
        <v>720</v>
      </c>
    </row>
    <row r="66" spans="19:24" x14ac:dyDescent="0.2">
      <c r="S66" s="26" t="s">
        <v>390</v>
      </c>
      <c r="X66" t="s">
        <v>720</v>
      </c>
    </row>
    <row r="67" spans="19:24" x14ac:dyDescent="0.2">
      <c r="S67" s="26" t="s">
        <v>377</v>
      </c>
      <c r="X67" t="s">
        <v>720</v>
      </c>
    </row>
    <row r="68" spans="19:24" x14ac:dyDescent="0.2">
      <c r="S68" s="26" t="s">
        <v>379</v>
      </c>
      <c r="X68" t="s">
        <v>720</v>
      </c>
    </row>
    <row r="69" spans="19:24" x14ac:dyDescent="0.2">
      <c r="S69" s="26" t="s">
        <v>382</v>
      </c>
      <c r="X69" t="s">
        <v>720</v>
      </c>
    </row>
    <row r="70" spans="19:24" x14ac:dyDescent="0.2">
      <c r="S70" s="26" t="s">
        <v>414</v>
      </c>
      <c r="X70" t="s">
        <v>720</v>
      </c>
    </row>
    <row r="71" spans="19:24" x14ac:dyDescent="0.2">
      <c r="S71" s="26" t="s">
        <v>523</v>
      </c>
      <c r="X71" t="s">
        <v>720</v>
      </c>
    </row>
    <row r="72" spans="19:24" x14ac:dyDescent="0.2">
      <c r="S72" s="26" t="s">
        <v>169</v>
      </c>
      <c r="X72" t="s">
        <v>720</v>
      </c>
    </row>
    <row r="74" spans="19:24" x14ac:dyDescent="0.2">
      <c r="S74" s="26" t="s">
        <v>660</v>
      </c>
      <c r="X74" t="s">
        <v>720</v>
      </c>
    </row>
    <row r="75" spans="19:24" x14ac:dyDescent="0.2">
      <c r="S75" s="26" t="s">
        <v>88</v>
      </c>
      <c r="X75" t="s">
        <v>720</v>
      </c>
    </row>
    <row r="76" spans="19:24" x14ac:dyDescent="0.2">
      <c r="S76" s="26" t="s">
        <v>89</v>
      </c>
      <c r="X76" t="s">
        <v>720</v>
      </c>
    </row>
    <row r="77" spans="19:24" x14ac:dyDescent="0.2">
      <c r="S77" s="26" t="s">
        <v>90</v>
      </c>
      <c r="X77" t="s">
        <v>720</v>
      </c>
    </row>
    <row r="78" spans="19:24" x14ac:dyDescent="0.2">
      <c r="S78" s="26" t="s">
        <v>374</v>
      </c>
      <c r="X78" t="s">
        <v>720</v>
      </c>
    </row>
    <row r="79" spans="19:24" x14ac:dyDescent="0.2">
      <c r="S79" s="26" t="s">
        <v>376</v>
      </c>
      <c r="X79" t="s">
        <v>720</v>
      </c>
    </row>
    <row r="80" spans="19:24" x14ac:dyDescent="0.2">
      <c r="S80" s="26" t="s">
        <v>378</v>
      </c>
      <c r="X80" t="s">
        <v>720</v>
      </c>
    </row>
    <row r="81" spans="19:25" x14ac:dyDescent="0.2">
      <c r="S81" s="26" t="s">
        <v>380</v>
      </c>
      <c r="X81" t="s">
        <v>720</v>
      </c>
    </row>
    <row r="82" spans="19:25" x14ac:dyDescent="0.2">
      <c r="S82" s="26" t="s">
        <v>415</v>
      </c>
      <c r="X82" t="s">
        <v>720</v>
      </c>
    </row>
    <row r="83" spans="19:25" x14ac:dyDescent="0.2">
      <c r="S83" s="26" t="s">
        <v>524</v>
      </c>
      <c r="X83" t="s">
        <v>720</v>
      </c>
    </row>
    <row r="84" spans="19:25" x14ac:dyDescent="0.2">
      <c r="S84" s="26" t="s">
        <v>170</v>
      </c>
      <c r="X84" t="s">
        <v>720</v>
      </c>
    </row>
    <row r="86" spans="19:25" x14ac:dyDescent="0.2">
      <c r="S86" s="26" t="s">
        <v>661</v>
      </c>
      <c r="X86" t="s">
        <v>720</v>
      </c>
    </row>
    <row r="87" spans="19:25" x14ac:dyDescent="0.2">
      <c r="S87" s="26" t="s">
        <v>91</v>
      </c>
      <c r="X87" t="s">
        <v>720</v>
      </c>
    </row>
    <row r="88" spans="19:25" x14ac:dyDescent="0.2">
      <c r="S88" s="26" t="s">
        <v>92</v>
      </c>
      <c r="X88" t="s">
        <v>720</v>
      </c>
    </row>
    <row r="89" spans="19:25" x14ac:dyDescent="0.2">
      <c r="S89" s="26" t="s">
        <v>93</v>
      </c>
      <c r="X89" t="s">
        <v>720</v>
      </c>
    </row>
    <row r="91" spans="19:25" x14ac:dyDescent="0.2">
      <c r="S91" s="26" t="s">
        <v>2</v>
      </c>
      <c r="Y91" t="s">
        <v>721</v>
      </c>
    </row>
    <row r="92" spans="19:25" x14ac:dyDescent="0.2">
      <c r="S92" s="26" t="s">
        <v>143</v>
      </c>
      <c r="T92" t="s">
        <v>712</v>
      </c>
      <c r="X92" t="s">
        <v>720</v>
      </c>
    </row>
    <row r="93" spans="19:25" x14ac:dyDescent="0.2">
      <c r="S93" s="26" t="s">
        <v>144</v>
      </c>
      <c r="T93" t="s">
        <v>713</v>
      </c>
      <c r="X93" t="s">
        <v>720</v>
      </c>
    </row>
    <row r="94" spans="19:25" x14ac:dyDescent="0.2">
      <c r="S94" s="26" t="s">
        <v>145</v>
      </c>
      <c r="T94" t="s">
        <v>714</v>
      </c>
      <c r="X94" t="s">
        <v>720</v>
      </c>
    </row>
    <row r="95" spans="19:25" x14ac:dyDescent="0.2">
      <c r="S95" s="26" t="s">
        <v>146</v>
      </c>
      <c r="T95" t="s">
        <v>715</v>
      </c>
      <c r="X95" t="s">
        <v>720</v>
      </c>
    </row>
    <row r="96" spans="19:25" x14ac:dyDescent="0.2">
      <c r="S96" s="26" t="s">
        <v>147</v>
      </c>
      <c r="T96" t="s">
        <v>716</v>
      </c>
      <c r="X96" t="s">
        <v>720</v>
      </c>
    </row>
    <row r="97" spans="19:25" x14ac:dyDescent="0.2">
      <c r="S97" s="26" t="s">
        <v>148</v>
      </c>
      <c r="T97" t="s">
        <v>717</v>
      </c>
      <c r="X97" t="s">
        <v>720</v>
      </c>
    </row>
    <row r="98" spans="19:25" x14ac:dyDescent="0.2">
      <c r="S98" s="26" t="s">
        <v>149</v>
      </c>
      <c r="X98" t="s">
        <v>720</v>
      </c>
    </row>
    <row r="99" spans="19:25" x14ac:dyDescent="0.2">
      <c r="S99" s="26" t="s">
        <v>150</v>
      </c>
      <c r="X99" t="s">
        <v>720</v>
      </c>
    </row>
    <row r="100" spans="19:25" x14ac:dyDescent="0.2">
      <c r="S100" s="26" t="s">
        <v>151</v>
      </c>
      <c r="X100" t="s">
        <v>720</v>
      </c>
    </row>
    <row r="101" spans="19:25" x14ac:dyDescent="0.2">
      <c r="S101" s="26" t="s">
        <v>152</v>
      </c>
      <c r="X101" t="s">
        <v>720</v>
      </c>
    </row>
    <row r="102" spans="19:25" x14ac:dyDescent="0.2">
      <c r="S102" s="26" t="s">
        <v>153</v>
      </c>
      <c r="T102" t="s">
        <v>718</v>
      </c>
      <c r="X102" t="s">
        <v>720</v>
      </c>
    </row>
    <row r="103" spans="19:25" x14ac:dyDescent="0.2">
      <c r="S103" s="26" t="s">
        <v>154</v>
      </c>
      <c r="T103" t="s">
        <v>719</v>
      </c>
      <c r="X103" t="s">
        <v>720</v>
      </c>
    </row>
    <row r="104" spans="19:25" x14ac:dyDescent="0.2">
      <c r="S104" s="26" t="s">
        <v>155</v>
      </c>
      <c r="X104" t="s">
        <v>720</v>
      </c>
    </row>
    <row r="106" spans="19:25" x14ac:dyDescent="0.2">
      <c r="S106" s="26" t="s">
        <v>3</v>
      </c>
      <c r="Y106" t="s">
        <v>721</v>
      </c>
    </row>
    <row r="107" spans="19:25" x14ac:dyDescent="0.2">
      <c r="S107" s="26" t="s">
        <v>156</v>
      </c>
      <c r="X107" t="s">
        <v>720</v>
      </c>
    </row>
    <row r="108" spans="19:25" x14ac:dyDescent="0.2">
      <c r="S108" s="26" t="s">
        <v>157</v>
      </c>
      <c r="X108" t="s">
        <v>720</v>
      </c>
    </row>
    <row r="109" spans="19:25" x14ac:dyDescent="0.2">
      <c r="S109" s="26" t="s">
        <v>158</v>
      </c>
      <c r="X109" t="s">
        <v>720</v>
      </c>
    </row>
    <row r="110" spans="19:25" x14ac:dyDescent="0.2">
      <c r="S110" s="26" t="s">
        <v>159</v>
      </c>
      <c r="X110" t="s">
        <v>720</v>
      </c>
    </row>
    <row r="111" spans="19:25" x14ac:dyDescent="0.2">
      <c r="S111" s="26" t="s">
        <v>160</v>
      </c>
      <c r="X111" t="s">
        <v>720</v>
      </c>
    </row>
    <row r="112" spans="19:25" x14ac:dyDescent="0.2">
      <c r="S112" s="26" t="s">
        <v>161</v>
      </c>
      <c r="X112" t="s">
        <v>720</v>
      </c>
    </row>
    <row r="113" spans="19:24" x14ac:dyDescent="0.2">
      <c r="S113" s="26" t="s">
        <v>162</v>
      </c>
      <c r="X113" t="s">
        <v>720</v>
      </c>
    </row>
    <row r="114" spans="19:24" x14ac:dyDescent="0.2">
      <c r="S114" s="26" t="s">
        <v>163</v>
      </c>
      <c r="X114" t="s">
        <v>720</v>
      </c>
    </row>
    <row r="115" spans="19:24" x14ac:dyDescent="0.2">
      <c r="S115" s="26" t="s">
        <v>164</v>
      </c>
      <c r="X115" t="s">
        <v>720</v>
      </c>
    </row>
    <row r="116" spans="19:24" x14ac:dyDescent="0.2">
      <c r="S116" s="26" t="s">
        <v>165</v>
      </c>
      <c r="X116" t="s">
        <v>720</v>
      </c>
    </row>
    <row r="117" spans="19:24" x14ac:dyDescent="0.2">
      <c r="S117" s="26" t="s">
        <v>166</v>
      </c>
      <c r="X117" t="s">
        <v>720</v>
      </c>
    </row>
    <row r="118" spans="19:24" x14ac:dyDescent="0.2">
      <c r="S118" s="26" t="s">
        <v>152</v>
      </c>
      <c r="X118" t="s">
        <v>720</v>
      </c>
    </row>
    <row r="120" spans="19:24" x14ac:dyDescent="0.2">
      <c r="S120" s="26" t="s">
        <v>51</v>
      </c>
      <c r="X120" t="s">
        <v>720</v>
      </c>
    </row>
    <row r="121" spans="19:24" x14ac:dyDescent="0.2">
      <c r="S121" s="26" t="s">
        <v>52</v>
      </c>
      <c r="X121" t="s">
        <v>720</v>
      </c>
    </row>
    <row r="122" spans="19:24" x14ac:dyDescent="0.2">
      <c r="S122" s="26" t="s">
        <v>53</v>
      </c>
      <c r="X122" t="s">
        <v>720</v>
      </c>
    </row>
    <row r="123" spans="19:24" x14ac:dyDescent="0.2">
      <c r="S123" s="26" t="s">
        <v>55</v>
      </c>
      <c r="X123" t="s">
        <v>720</v>
      </c>
    </row>
    <row r="124" spans="19:24" x14ac:dyDescent="0.2">
      <c r="S124" s="26" t="s">
        <v>56</v>
      </c>
      <c r="X124" t="s">
        <v>720</v>
      </c>
    </row>
    <row r="125" spans="19:24" x14ac:dyDescent="0.2">
      <c r="S125" s="26" t="s">
        <v>57</v>
      </c>
      <c r="X125" t="s">
        <v>720</v>
      </c>
    </row>
    <row r="126" spans="19:24" x14ac:dyDescent="0.2">
      <c r="S126" s="26" t="s">
        <v>58</v>
      </c>
      <c r="X126" t="s">
        <v>720</v>
      </c>
    </row>
    <row r="127" spans="19:24" x14ac:dyDescent="0.2">
      <c r="S127" s="26" t="s">
        <v>59</v>
      </c>
      <c r="X127" t="s">
        <v>720</v>
      </c>
    </row>
    <row r="128" spans="19:24" x14ac:dyDescent="0.2">
      <c r="S128" s="26" t="s">
        <v>60</v>
      </c>
      <c r="X128" t="s">
        <v>720</v>
      </c>
    </row>
    <row r="129" spans="19:24" x14ac:dyDescent="0.2">
      <c r="S129" s="26" t="s">
        <v>54</v>
      </c>
      <c r="X129" t="s">
        <v>720</v>
      </c>
    </row>
    <row r="130" spans="19:24" x14ac:dyDescent="0.2">
      <c r="S130" s="26" t="s">
        <v>64</v>
      </c>
      <c r="X130" t="s">
        <v>720</v>
      </c>
    </row>
    <row r="132" spans="19:24" x14ac:dyDescent="0.2">
      <c r="S132" s="26" t="s">
        <v>94</v>
      </c>
    </row>
    <row r="133" spans="19:24" x14ac:dyDescent="0.2">
      <c r="S133" s="26" t="s">
        <v>95</v>
      </c>
    </row>
    <row r="134" spans="19:24" x14ac:dyDescent="0.2">
      <c r="S134" s="26" t="s">
        <v>96</v>
      </c>
    </row>
    <row r="135" spans="19:24" x14ac:dyDescent="0.2">
      <c r="S135" s="26" t="s">
        <v>97</v>
      </c>
    </row>
    <row r="136" spans="19:24" x14ac:dyDescent="0.2">
      <c r="S136" s="26" t="s">
        <v>98</v>
      </c>
    </row>
    <row r="137" spans="19:24" x14ac:dyDescent="0.2">
      <c r="S137" s="26" t="s">
        <v>99</v>
      </c>
    </row>
    <row r="138" spans="19:24" x14ac:dyDescent="0.2">
      <c r="S138" s="26" t="s">
        <v>100</v>
      </c>
    </row>
    <row r="139" spans="19:24" x14ac:dyDescent="0.2">
      <c r="S139" s="26" t="s">
        <v>101</v>
      </c>
    </row>
    <row r="140" spans="19:24" x14ac:dyDescent="0.2">
      <c r="S140" s="26" t="s">
        <v>416</v>
      </c>
    </row>
    <row r="141" spans="19:24" x14ac:dyDescent="0.2">
      <c r="S141" s="26" t="s">
        <v>443</v>
      </c>
    </row>
    <row r="142" spans="19:24" x14ac:dyDescent="0.2">
      <c r="S142" s="26" t="s">
        <v>102</v>
      </c>
    </row>
    <row r="144" spans="19:24" x14ac:dyDescent="0.2">
      <c r="S144" s="26" t="s">
        <v>232</v>
      </c>
    </row>
    <row r="145" spans="19:19" x14ac:dyDescent="0.2">
      <c r="S145" s="26" t="s">
        <v>233</v>
      </c>
    </row>
    <row r="146" spans="19:19" x14ac:dyDescent="0.2">
      <c r="S146" s="26" t="s">
        <v>234</v>
      </c>
    </row>
    <row r="147" spans="19:19" x14ac:dyDescent="0.2">
      <c r="S147" s="26" t="s">
        <v>235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E449-BB39-5C43-8DC0-DEC76A4E5AA4}">
  <dimension ref="A1:BQ139"/>
  <sheetViews>
    <sheetView topLeftCell="BA109" workbookViewId="0">
      <selection activeCell="BK140" sqref="BK140"/>
    </sheetView>
  </sheetViews>
  <sheetFormatPr baseColWidth="10" defaultRowHeight="16" x14ac:dyDescent="0.2"/>
  <cols>
    <col min="1" max="1" width="13.5" customWidth="1"/>
    <col min="7" max="7" width="16.6640625" customWidth="1"/>
    <col min="8" max="8" width="25.5" customWidth="1"/>
    <col min="9" max="9" width="16.5" customWidth="1"/>
    <col min="14" max="14" width="19.33203125" customWidth="1"/>
    <col min="15" max="15" width="19.6640625" customWidth="1"/>
    <col min="16" max="16" width="18.5" customWidth="1"/>
    <col min="17" max="17" width="17.33203125" customWidth="1"/>
    <col min="22" max="22" width="18.5" customWidth="1"/>
    <col min="24" max="24" width="23.83203125" bestFit="1" customWidth="1"/>
    <col min="27" max="27" width="28.83203125" bestFit="1" customWidth="1"/>
    <col min="29" max="29" width="27.5" customWidth="1"/>
    <col min="32" max="32" width="21.5" customWidth="1"/>
    <col min="41" max="41" width="24.33203125" customWidth="1"/>
    <col min="63" max="63" width="32.33203125" customWidth="1"/>
    <col min="64" max="64" width="32" bestFit="1" customWidth="1"/>
    <col min="65" max="65" width="23.83203125" bestFit="1" customWidth="1"/>
    <col min="69" max="69" width="21" customWidth="1"/>
  </cols>
  <sheetData>
    <row r="1" spans="1:69" s="2" customFormat="1" ht="51" x14ac:dyDescent="0.2">
      <c r="A1" s="2" t="s">
        <v>1</v>
      </c>
      <c r="B1" s="2" t="s">
        <v>50</v>
      </c>
      <c r="C1" s="2" t="s">
        <v>142</v>
      </c>
      <c r="D1" s="2" t="s">
        <v>2</v>
      </c>
      <c r="E1" s="2" t="s">
        <v>3</v>
      </c>
      <c r="F1" s="2" t="s">
        <v>230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238</v>
      </c>
      <c r="M1" s="2" t="s">
        <v>10</v>
      </c>
      <c r="N1" s="2" t="s">
        <v>171</v>
      </c>
      <c r="O1" s="2" t="s">
        <v>11</v>
      </c>
      <c r="P1" s="2" t="s">
        <v>14</v>
      </c>
      <c r="Q1" s="2" t="s">
        <v>15</v>
      </c>
      <c r="R1" s="2" t="s">
        <v>172</v>
      </c>
      <c r="S1" s="2" t="s">
        <v>182</v>
      </c>
      <c r="T1" s="2" t="s">
        <v>192</v>
      </c>
      <c r="U1" s="2" t="s">
        <v>199</v>
      </c>
      <c r="V1" s="2" t="s">
        <v>173</v>
      </c>
      <c r="W1" s="2" t="s">
        <v>183</v>
      </c>
      <c r="X1" s="2" t="s">
        <v>174</v>
      </c>
      <c r="Y1" s="2" t="s">
        <v>184</v>
      </c>
      <c r="Z1" s="2" t="s">
        <v>193</v>
      </c>
      <c r="AA1" s="2" t="s">
        <v>194</v>
      </c>
      <c r="AB1" s="2" t="s">
        <v>175</v>
      </c>
      <c r="AC1" s="2" t="s">
        <v>185</v>
      </c>
      <c r="AD1" s="2" t="s">
        <v>187</v>
      </c>
      <c r="AE1" s="2" t="s">
        <v>177</v>
      </c>
      <c r="AF1" s="2" t="s">
        <v>196</v>
      </c>
      <c r="AG1" s="2" t="s">
        <v>803</v>
      </c>
      <c r="AH1" s="2" t="s">
        <v>804</v>
      </c>
      <c r="AI1" s="2" t="s">
        <v>805</v>
      </c>
      <c r="AJ1" s="2" t="s">
        <v>176</v>
      </c>
      <c r="AK1" s="2" t="s">
        <v>186</v>
      </c>
      <c r="AL1" s="2" t="s">
        <v>195</v>
      </c>
      <c r="AM1" s="2" t="s">
        <v>179</v>
      </c>
      <c r="AN1" s="2" t="s">
        <v>189</v>
      </c>
      <c r="AO1" s="2" t="s">
        <v>205</v>
      </c>
      <c r="AP1" s="2" t="s">
        <v>181</v>
      </c>
      <c r="AQ1" s="2" t="s">
        <v>191</v>
      </c>
      <c r="AR1" s="2" t="s">
        <v>198</v>
      </c>
      <c r="AS1" s="2" t="s">
        <v>201</v>
      </c>
      <c r="AT1" s="2" t="s">
        <v>206</v>
      </c>
      <c r="AU1" s="2" t="s">
        <v>207</v>
      </c>
      <c r="AV1" s="2" t="s">
        <v>208</v>
      </c>
      <c r="AW1" s="2" t="s">
        <v>209</v>
      </c>
      <c r="AX1" s="2" t="s">
        <v>210</v>
      </c>
      <c r="AY1" s="2" t="s">
        <v>213</v>
      </c>
      <c r="AZ1" s="2" t="s">
        <v>214</v>
      </c>
      <c r="BA1" s="2" t="s">
        <v>215</v>
      </c>
      <c r="BB1" s="2" t="s">
        <v>384</v>
      </c>
      <c r="BC1" s="2" t="s">
        <v>231</v>
      </c>
      <c r="BD1" s="2" t="s">
        <v>388</v>
      </c>
      <c r="BE1" s="2" t="s">
        <v>389</v>
      </c>
      <c r="BF1" t="s">
        <v>13</v>
      </c>
      <c r="BG1" t="s">
        <v>5</v>
      </c>
      <c r="BH1" s="2" t="s">
        <v>730</v>
      </c>
      <c r="BI1" s="2" t="s">
        <v>343</v>
      </c>
      <c r="BJ1" s="2" t="s">
        <v>344</v>
      </c>
      <c r="BK1" s="2" t="s">
        <v>516</v>
      </c>
      <c r="BL1" s="2" t="s">
        <v>517</v>
      </c>
      <c r="BM1" s="2" t="s">
        <v>806</v>
      </c>
      <c r="BN1" s="2" t="s">
        <v>657</v>
      </c>
      <c r="BO1" s="2" t="s">
        <v>658</v>
      </c>
      <c r="BQ1" s="2" t="s">
        <v>807</v>
      </c>
    </row>
    <row r="2" spans="1:69" x14ac:dyDescent="0.2">
      <c r="F2" t="s">
        <v>388</v>
      </c>
      <c r="G2" t="s">
        <v>180</v>
      </c>
      <c r="H2" t="s">
        <v>205</v>
      </c>
      <c r="I2" t="s">
        <v>172</v>
      </c>
      <c r="J2" t="s">
        <v>213</v>
      </c>
      <c r="K2" t="s">
        <v>173</v>
      </c>
      <c r="L2" t="s">
        <v>174</v>
      </c>
      <c r="M2" t="s">
        <v>175</v>
      </c>
      <c r="N2" t="s">
        <v>176</v>
      </c>
      <c r="O2" t="s">
        <v>177</v>
      </c>
      <c r="P2" t="s">
        <v>178</v>
      </c>
      <c r="Q2" t="s">
        <v>179</v>
      </c>
      <c r="R2" t="s">
        <v>65</v>
      </c>
      <c r="S2" t="s">
        <v>65</v>
      </c>
      <c r="T2" t="s">
        <v>65</v>
      </c>
      <c r="U2" t="s">
        <v>65</v>
      </c>
      <c r="V2" t="s">
        <v>71</v>
      </c>
      <c r="W2" t="s">
        <v>79</v>
      </c>
      <c r="X2" t="s">
        <v>85</v>
      </c>
      <c r="Y2" t="s">
        <v>88</v>
      </c>
      <c r="Z2" t="s">
        <v>91</v>
      </c>
      <c r="AA2" t="s">
        <v>122</v>
      </c>
      <c r="AB2" t="s">
        <v>122</v>
      </c>
      <c r="AC2" t="s">
        <v>122</v>
      </c>
      <c r="AD2" t="s">
        <v>106</v>
      </c>
      <c r="AE2" t="s">
        <v>103</v>
      </c>
      <c r="AF2" t="s">
        <v>111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94</v>
      </c>
      <c r="AN2" t="s">
        <v>94</v>
      </c>
      <c r="AO2" t="s">
        <v>51</v>
      </c>
      <c r="AP2" t="s">
        <v>51</v>
      </c>
      <c r="AQ2" t="s">
        <v>51</v>
      </c>
      <c r="AR2" t="s">
        <v>51</v>
      </c>
      <c r="AS2" t="s">
        <v>62</v>
      </c>
      <c r="AT2" t="s">
        <v>62</v>
      </c>
      <c r="AU2" t="s">
        <v>54</v>
      </c>
      <c r="AV2" t="s">
        <v>51</v>
      </c>
      <c r="AX2" t="s">
        <v>62</v>
      </c>
      <c r="AY2" t="s">
        <v>216</v>
      </c>
      <c r="AZ2" t="s">
        <v>216</v>
      </c>
      <c r="BA2" t="s">
        <v>216</v>
      </c>
      <c r="BB2" t="s">
        <v>94</v>
      </c>
      <c r="BC2" t="s">
        <v>232</v>
      </c>
      <c r="BE2" t="s">
        <v>432</v>
      </c>
      <c r="BF2" t="s">
        <v>418</v>
      </c>
      <c r="BG2" t="s">
        <v>6</v>
      </c>
      <c r="BH2" t="s">
        <v>51</v>
      </c>
      <c r="BI2" t="s">
        <v>284</v>
      </c>
      <c r="BJ2" t="s">
        <v>251</v>
      </c>
      <c r="BK2" t="s">
        <v>538</v>
      </c>
      <c r="BL2" t="s">
        <v>787</v>
      </c>
      <c r="BM2" t="s">
        <v>85</v>
      </c>
      <c r="BN2" t="s">
        <v>88</v>
      </c>
      <c r="BO2" t="s">
        <v>91</v>
      </c>
      <c r="BQ2" t="str" cm="1">
        <f t="array" ref="BQ2:BQ113">_xlfn._xlws.SORT(_xlfn.UNIQUE(BK2:BK1000))</f>
        <v>AssistPrimary</v>
      </c>
    </row>
    <row r="3" spans="1:69" x14ac:dyDescent="0.2">
      <c r="A3" t="s">
        <v>5</v>
      </c>
      <c r="B3" t="s">
        <v>5</v>
      </c>
      <c r="C3" t="s">
        <v>51</v>
      </c>
      <c r="D3" t="s">
        <v>143</v>
      </c>
      <c r="E3" t="s">
        <v>156</v>
      </c>
      <c r="F3" t="s">
        <v>389</v>
      </c>
      <c r="G3" t="s">
        <v>190</v>
      </c>
      <c r="H3" t="s">
        <v>181</v>
      </c>
      <c r="I3" t="s">
        <v>182</v>
      </c>
      <c r="J3" t="s">
        <v>214</v>
      </c>
      <c r="K3" t="s">
        <v>183</v>
      </c>
      <c r="L3" t="s">
        <v>184</v>
      </c>
      <c r="M3" t="s">
        <v>185</v>
      </c>
      <c r="N3" t="s">
        <v>186</v>
      </c>
      <c r="O3" t="s">
        <v>187</v>
      </c>
      <c r="P3" t="s">
        <v>188</v>
      </c>
      <c r="Q3" t="s">
        <v>189</v>
      </c>
      <c r="R3" t="s">
        <v>66</v>
      </c>
      <c r="S3" t="s">
        <v>66</v>
      </c>
      <c r="T3" t="s">
        <v>66</v>
      </c>
      <c r="U3" t="s">
        <v>66</v>
      </c>
      <c r="V3" t="s">
        <v>72</v>
      </c>
      <c r="W3" t="s">
        <v>80</v>
      </c>
      <c r="X3" t="s">
        <v>86</v>
      </c>
      <c r="Y3" t="s">
        <v>89</v>
      </c>
      <c r="Z3" t="s">
        <v>92</v>
      </c>
      <c r="AA3" t="s">
        <v>123</v>
      </c>
      <c r="AB3" t="s">
        <v>123</v>
      </c>
      <c r="AC3" t="s">
        <v>123</v>
      </c>
      <c r="AD3" t="s">
        <v>107</v>
      </c>
      <c r="AE3" t="s">
        <v>104</v>
      </c>
      <c r="AF3" t="s">
        <v>114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95</v>
      </c>
      <c r="AN3" t="s">
        <v>95</v>
      </c>
      <c r="AO3" t="s">
        <v>52</v>
      </c>
      <c r="AP3" t="s">
        <v>52</v>
      </c>
      <c r="AQ3" t="s">
        <v>52</v>
      </c>
      <c r="AR3" t="s">
        <v>52</v>
      </c>
      <c r="AS3" t="s">
        <v>51</v>
      </c>
      <c r="AT3" t="s">
        <v>51</v>
      </c>
      <c r="AU3" t="s">
        <v>51</v>
      </c>
      <c r="AV3" t="s">
        <v>52</v>
      </c>
      <c r="AW3" t="s">
        <v>51</v>
      </c>
      <c r="AX3" t="s">
        <v>51</v>
      </c>
      <c r="AY3" t="s">
        <v>217</v>
      </c>
      <c r="AZ3" t="s">
        <v>217</v>
      </c>
      <c r="BA3" t="s">
        <v>217</v>
      </c>
      <c r="BB3" t="s">
        <v>95</v>
      </c>
      <c r="BC3" t="s">
        <v>233</v>
      </c>
      <c r="BD3" t="s">
        <v>419</v>
      </c>
      <c r="BE3" t="s">
        <v>433</v>
      </c>
      <c r="BF3" t="s">
        <v>586</v>
      </c>
      <c r="BG3" t="s">
        <v>7</v>
      </c>
      <c r="BH3" t="s">
        <v>52</v>
      </c>
      <c r="BI3" t="s">
        <v>286</v>
      </c>
      <c r="BJ3" t="s">
        <v>291</v>
      </c>
      <c r="BK3" t="s">
        <v>539</v>
      </c>
      <c r="BL3" t="s">
        <v>769</v>
      </c>
      <c r="BM3" t="s">
        <v>86</v>
      </c>
      <c r="BN3" t="s">
        <v>89</v>
      </c>
      <c r="BO3" t="s">
        <v>92</v>
      </c>
      <c r="BQ3" t="str">
        <v>AssistSecondary</v>
      </c>
    </row>
    <row r="4" spans="1:69" x14ac:dyDescent="0.2">
      <c r="A4" t="s">
        <v>6</v>
      </c>
      <c r="B4" t="s">
        <v>17</v>
      </c>
      <c r="C4" t="s">
        <v>52</v>
      </c>
      <c r="D4" t="s">
        <v>144</v>
      </c>
      <c r="E4" t="s">
        <v>157</v>
      </c>
      <c r="G4" t="s">
        <v>197</v>
      </c>
      <c r="H4" t="s">
        <v>191</v>
      </c>
      <c r="I4" t="s">
        <v>192</v>
      </c>
      <c r="J4" t="s">
        <v>215</v>
      </c>
      <c r="L4" t="s">
        <v>193</v>
      </c>
      <c r="M4" t="s">
        <v>194</v>
      </c>
      <c r="N4" t="s">
        <v>195</v>
      </c>
      <c r="O4" s="3" t="s">
        <v>196</v>
      </c>
      <c r="Q4" t="s">
        <v>384</v>
      </c>
      <c r="R4" t="s">
        <v>67</v>
      </c>
      <c r="S4" t="s">
        <v>67</v>
      </c>
      <c r="T4" t="s">
        <v>67</v>
      </c>
      <c r="U4" t="s">
        <v>67</v>
      </c>
      <c r="V4" t="s">
        <v>73</v>
      </c>
      <c r="W4" t="s">
        <v>81</v>
      </c>
      <c r="X4" t="s">
        <v>87</v>
      </c>
      <c r="Y4" t="s">
        <v>90</v>
      </c>
      <c r="Z4" t="s">
        <v>93</v>
      </c>
      <c r="AA4" t="s">
        <v>124</v>
      </c>
      <c r="AB4" t="s">
        <v>124</v>
      </c>
      <c r="AC4" t="s">
        <v>124</v>
      </c>
      <c r="AD4" t="s">
        <v>109</v>
      </c>
      <c r="AE4" t="s">
        <v>39</v>
      </c>
      <c r="AF4" t="s">
        <v>115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96</v>
      </c>
      <c r="AN4" t="s">
        <v>96</v>
      </c>
      <c r="AO4" t="s">
        <v>53</v>
      </c>
      <c r="AP4" t="s">
        <v>53</v>
      </c>
      <c r="AQ4" t="s">
        <v>53</v>
      </c>
      <c r="AR4" t="s">
        <v>53</v>
      </c>
      <c r="AS4" t="s">
        <v>52</v>
      </c>
      <c r="AT4" t="s">
        <v>52</v>
      </c>
      <c r="AU4" t="s">
        <v>52</v>
      </c>
      <c r="AV4" t="s">
        <v>53</v>
      </c>
      <c r="AW4" t="s">
        <v>52</v>
      </c>
      <c r="AX4" t="s">
        <v>52</v>
      </c>
      <c r="AY4" t="s">
        <v>218</v>
      </c>
      <c r="AZ4" t="s">
        <v>218</v>
      </c>
      <c r="BA4" t="s">
        <v>218</v>
      </c>
      <c r="BB4" t="s">
        <v>96</v>
      </c>
      <c r="BC4" t="s">
        <v>234</v>
      </c>
      <c r="BD4" t="s">
        <v>420</v>
      </c>
      <c r="BE4" t="s">
        <v>434</v>
      </c>
      <c r="BF4" t="s">
        <v>587</v>
      </c>
      <c r="BG4" t="s">
        <v>8</v>
      </c>
      <c r="BH4" t="s">
        <v>53</v>
      </c>
      <c r="BI4" t="s">
        <v>287</v>
      </c>
      <c r="BJ4" t="s">
        <v>292</v>
      </c>
      <c r="BK4" t="s">
        <v>596</v>
      </c>
      <c r="BL4" t="s">
        <v>767</v>
      </c>
      <c r="BM4" t="s">
        <v>87</v>
      </c>
      <c r="BN4" t="s">
        <v>90</v>
      </c>
      <c r="BO4" t="s">
        <v>93</v>
      </c>
      <c r="BQ4" t="str">
        <v>AssistTertiary</v>
      </c>
    </row>
    <row r="5" spans="1:69" x14ac:dyDescent="0.2">
      <c r="A5" t="s">
        <v>7</v>
      </c>
      <c r="B5" t="s">
        <v>18</v>
      </c>
      <c r="C5" t="s">
        <v>53</v>
      </c>
      <c r="D5" t="s">
        <v>145</v>
      </c>
      <c r="E5" t="s">
        <v>158</v>
      </c>
      <c r="G5" t="s">
        <v>236</v>
      </c>
      <c r="H5" t="s">
        <v>198</v>
      </c>
      <c r="I5" t="s">
        <v>199</v>
      </c>
      <c r="L5" t="s">
        <v>656</v>
      </c>
      <c r="N5" t="s">
        <v>200</v>
      </c>
      <c r="O5" t="s">
        <v>402</v>
      </c>
      <c r="R5" t="s">
        <v>68</v>
      </c>
      <c r="S5" t="s">
        <v>68</v>
      </c>
      <c r="T5" t="s">
        <v>68</v>
      </c>
      <c r="U5" t="s">
        <v>68</v>
      </c>
      <c r="V5" t="s">
        <v>74</v>
      </c>
      <c r="W5" t="s">
        <v>82</v>
      </c>
      <c r="X5" t="s">
        <v>373</v>
      </c>
      <c r="Y5" t="s">
        <v>374</v>
      </c>
      <c r="AA5" t="s">
        <v>125</v>
      </c>
      <c r="AB5" t="s">
        <v>125</v>
      </c>
      <c r="AC5" t="s">
        <v>125</v>
      </c>
      <c r="AD5" t="s">
        <v>110</v>
      </c>
      <c r="AF5" t="s">
        <v>118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97</v>
      </c>
      <c r="AN5" t="s">
        <v>97</v>
      </c>
      <c r="AO5" t="s">
        <v>55</v>
      </c>
      <c r="AP5" t="s">
        <v>55</v>
      </c>
      <c r="AQ5" t="s">
        <v>55</v>
      </c>
      <c r="AR5" t="s">
        <v>55</v>
      </c>
      <c r="AS5" t="s">
        <v>53</v>
      </c>
      <c r="AT5" t="s">
        <v>53</v>
      </c>
      <c r="AU5" t="s">
        <v>53</v>
      </c>
      <c r="AV5" t="s">
        <v>55</v>
      </c>
      <c r="AW5" t="s">
        <v>53</v>
      </c>
      <c r="AX5" t="s">
        <v>53</v>
      </c>
      <c r="AY5" t="s">
        <v>219</v>
      </c>
      <c r="AZ5" t="s">
        <v>220</v>
      </c>
      <c r="BA5" t="s">
        <v>220</v>
      </c>
      <c r="BB5" t="s">
        <v>97</v>
      </c>
      <c r="BC5" t="s">
        <v>235</v>
      </c>
      <c r="BD5" t="s">
        <v>421</v>
      </c>
      <c r="BE5" t="s">
        <v>435</v>
      </c>
      <c r="BF5" t="s">
        <v>574</v>
      </c>
      <c r="BG5" t="s">
        <v>9</v>
      </c>
      <c r="BH5" t="s">
        <v>55</v>
      </c>
      <c r="BI5" t="s">
        <v>288</v>
      </c>
      <c r="BJ5" t="s">
        <v>293</v>
      </c>
      <c r="BK5" t="s">
        <v>769</v>
      </c>
      <c r="BL5" t="s">
        <v>768</v>
      </c>
      <c r="BM5" t="s">
        <v>373</v>
      </c>
      <c r="BN5" t="s">
        <v>374</v>
      </c>
      <c r="BQ5" t="str">
        <v>AttemptedBlockedShot</v>
      </c>
    </row>
    <row r="6" spans="1:69" x14ac:dyDescent="0.2">
      <c r="A6" t="s">
        <v>8</v>
      </c>
      <c r="B6" t="s">
        <v>19</v>
      </c>
      <c r="C6" t="s">
        <v>54</v>
      </c>
      <c r="D6" t="s">
        <v>146</v>
      </c>
      <c r="E6" t="s">
        <v>159</v>
      </c>
      <c r="G6" t="s">
        <v>401</v>
      </c>
      <c r="H6" t="s">
        <v>201</v>
      </c>
      <c r="L6" t="s">
        <v>657</v>
      </c>
      <c r="N6" t="s">
        <v>202</v>
      </c>
      <c r="R6" t="s">
        <v>69</v>
      </c>
      <c r="S6" t="s">
        <v>69</v>
      </c>
      <c r="T6" t="s">
        <v>69</v>
      </c>
      <c r="U6" t="s">
        <v>69</v>
      </c>
      <c r="V6" t="s">
        <v>75</v>
      </c>
      <c r="W6" t="s">
        <v>83</v>
      </c>
      <c r="X6" t="s">
        <v>375</v>
      </c>
      <c r="Y6" t="s">
        <v>376</v>
      </c>
      <c r="AA6" t="s">
        <v>126</v>
      </c>
      <c r="AB6" t="s">
        <v>126</v>
      </c>
      <c r="AC6" t="s">
        <v>126</v>
      </c>
      <c r="AD6" t="s">
        <v>112</v>
      </c>
      <c r="AF6" t="s">
        <v>119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98</v>
      </c>
      <c r="AN6" t="s">
        <v>98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55</v>
      </c>
      <c r="AU6" t="s">
        <v>55</v>
      </c>
      <c r="AV6" t="s">
        <v>56</v>
      </c>
      <c r="AW6" t="s">
        <v>55</v>
      </c>
      <c r="AX6" t="s">
        <v>55</v>
      </c>
      <c r="AY6" t="s">
        <v>220</v>
      </c>
      <c r="AZ6" t="s">
        <v>221</v>
      </c>
      <c r="BA6" t="s">
        <v>221</v>
      </c>
      <c r="BB6" t="s">
        <v>98</v>
      </c>
      <c r="BD6" t="s">
        <v>422</v>
      </c>
      <c r="BE6" t="s">
        <v>436</v>
      </c>
      <c r="BG6" t="s">
        <v>238</v>
      </c>
      <c r="BH6" t="s">
        <v>56</v>
      </c>
      <c r="BI6" t="s">
        <v>289</v>
      </c>
      <c r="BJ6" t="s">
        <v>294</v>
      </c>
      <c r="BK6" t="s">
        <v>767</v>
      </c>
      <c r="BL6" t="s">
        <v>770</v>
      </c>
      <c r="BM6" t="s">
        <v>375</v>
      </c>
      <c r="BN6" t="s">
        <v>376</v>
      </c>
      <c r="BQ6" t="str">
        <v>AttemptedBreakOutClear</v>
      </c>
    </row>
    <row r="7" spans="1:69" x14ac:dyDescent="0.2">
      <c r="A7" t="s">
        <v>9</v>
      </c>
      <c r="B7" t="s">
        <v>20</v>
      </c>
      <c r="C7" t="s">
        <v>55</v>
      </c>
      <c r="D7" t="s">
        <v>147</v>
      </c>
      <c r="E7" t="s">
        <v>160</v>
      </c>
      <c r="H7" t="s">
        <v>206</v>
      </c>
      <c r="L7" t="s">
        <v>658</v>
      </c>
      <c r="N7" t="s">
        <v>203</v>
      </c>
      <c r="R7" t="s">
        <v>371</v>
      </c>
      <c r="S7" t="s">
        <v>371</v>
      </c>
      <c r="T7" t="s">
        <v>371</v>
      </c>
      <c r="U7" t="s">
        <v>371</v>
      </c>
      <c r="V7" t="s">
        <v>446</v>
      </c>
      <c r="W7" t="s">
        <v>355</v>
      </c>
      <c r="X7" t="s">
        <v>390</v>
      </c>
      <c r="Y7" t="s">
        <v>378</v>
      </c>
      <c r="AA7" t="s">
        <v>127</v>
      </c>
      <c r="AB7" t="s">
        <v>127</v>
      </c>
      <c r="AC7" t="s">
        <v>127</v>
      </c>
      <c r="AD7" t="s">
        <v>113</v>
      </c>
      <c r="AF7" t="s">
        <v>120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99</v>
      </c>
      <c r="AN7" t="s">
        <v>99</v>
      </c>
      <c r="AO7" t="s">
        <v>57</v>
      </c>
      <c r="AP7" t="s">
        <v>57</v>
      </c>
      <c r="AQ7" t="s">
        <v>57</v>
      </c>
      <c r="AR7" t="s">
        <v>57</v>
      </c>
      <c r="AS7" t="s">
        <v>56</v>
      </c>
      <c r="AT7" t="s">
        <v>56</v>
      </c>
      <c r="AU7" t="s">
        <v>56</v>
      </c>
      <c r="AV7" t="s">
        <v>57</v>
      </c>
      <c r="AW7" t="s">
        <v>56</v>
      </c>
      <c r="AX7" t="s">
        <v>56</v>
      </c>
      <c r="AY7" t="s">
        <v>221</v>
      </c>
      <c r="AZ7" t="s">
        <v>222</v>
      </c>
      <c r="BA7" t="s">
        <v>222</v>
      </c>
      <c r="BB7" t="s">
        <v>99</v>
      </c>
      <c r="BD7" t="s">
        <v>423</v>
      </c>
      <c r="BE7" t="s">
        <v>437</v>
      </c>
      <c r="BG7" t="s">
        <v>10</v>
      </c>
      <c r="BH7" t="s">
        <v>57</v>
      </c>
      <c r="BI7" t="s">
        <v>290</v>
      </c>
      <c r="BJ7" t="s">
        <v>295</v>
      </c>
      <c r="BK7" t="s">
        <v>768</v>
      </c>
      <c r="BL7" t="s">
        <v>771</v>
      </c>
      <c r="BM7" t="s">
        <v>390</v>
      </c>
      <c r="BN7" t="s">
        <v>378</v>
      </c>
      <c r="BQ7" t="str">
        <v>AttemptedBreakOutPass</v>
      </c>
    </row>
    <row r="8" spans="1:69" x14ac:dyDescent="0.2">
      <c r="A8" t="s">
        <v>238</v>
      </c>
      <c r="B8" t="s">
        <v>21</v>
      </c>
      <c r="C8" t="s">
        <v>56</v>
      </c>
      <c r="D8" t="s">
        <v>148</v>
      </c>
      <c r="E8" t="s">
        <v>161</v>
      </c>
      <c r="H8" t="s">
        <v>204</v>
      </c>
      <c r="R8" t="s">
        <v>372</v>
      </c>
      <c r="S8" t="s">
        <v>372</v>
      </c>
      <c r="T8" t="s">
        <v>372</v>
      </c>
      <c r="U8" t="s">
        <v>372</v>
      </c>
      <c r="V8" t="s">
        <v>76</v>
      </c>
      <c r="W8" t="s">
        <v>366</v>
      </c>
      <c r="X8" t="s">
        <v>377</v>
      </c>
      <c r="Y8" t="s">
        <v>380</v>
      </c>
      <c r="AA8" t="s">
        <v>128</v>
      </c>
      <c r="AB8" t="s">
        <v>128</v>
      </c>
      <c r="AC8" t="s">
        <v>128</v>
      </c>
      <c r="AD8" t="s">
        <v>116</v>
      </c>
      <c r="AF8" t="s">
        <v>121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100</v>
      </c>
      <c r="AN8" t="s">
        <v>100</v>
      </c>
      <c r="AO8" t="s">
        <v>58</v>
      </c>
      <c r="AP8" t="s">
        <v>58</v>
      </c>
      <c r="AQ8" t="s">
        <v>58</v>
      </c>
      <c r="AR8" t="s">
        <v>58</v>
      </c>
      <c r="AS8" t="s">
        <v>57</v>
      </c>
      <c r="AT8" t="s">
        <v>57</v>
      </c>
      <c r="AU8" t="s">
        <v>57</v>
      </c>
      <c r="AV8" t="s">
        <v>58</v>
      </c>
      <c r="AW8" t="s">
        <v>57</v>
      </c>
      <c r="AX8" t="s">
        <v>57</v>
      </c>
      <c r="AY8" t="s">
        <v>222</v>
      </c>
      <c r="AZ8" t="s">
        <v>223</v>
      </c>
      <c r="BA8" t="s">
        <v>223</v>
      </c>
      <c r="BB8" t="s">
        <v>100</v>
      </c>
      <c r="BD8" t="s">
        <v>424</v>
      </c>
      <c r="BE8" t="s">
        <v>438</v>
      </c>
      <c r="BG8" t="s">
        <v>237</v>
      </c>
      <c r="BH8" t="s">
        <v>58</v>
      </c>
      <c r="BI8" t="s">
        <v>393</v>
      </c>
      <c r="BJ8" t="s">
        <v>296</v>
      </c>
      <c r="BK8" t="s">
        <v>770</v>
      </c>
      <c r="BL8" t="s">
        <v>772</v>
      </c>
      <c r="BM8" t="s">
        <v>377</v>
      </c>
      <c r="BN8" t="s">
        <v>380</v>
      </c>
      <c r="BQ8" t="str">
        <v>AttemptedBreakOutRush</v>
      </c>
    </row>
    <row r="9" spans="1:69" x14ac:dyDescent="0.2">
      <c r="A9" t="s">
        <v>10</v>
      </c>
      <c r="B9" t="s">
        <v>22</v>
      </c>
      <c r="C9" t="s">
        <v>57</v>
      </c>
      <c r="D9" t="s">
        <v>149</v>
      </c>
      <c r="E9" t="s">
        <v>162</v>
      </c>
      <c r="H9" t="s">
        <v>207</v>
      </c>
      <c r="R9" t="s">
        <v>381</v>
      </c>
      <c r="S9" t="s">
        <v>381</v>
      </c>
      <c r="T9" t="s">
        <v>381</v>
      </c>
      <c r="U9" t="s">
        <v>381</v>
      </c>
      <c r="V9" t="s">
        <v>77</v>
      </c>
      <c r="W9" t="s">
        <v>84</v>
      </c>
      <c r="X9" t="s">
        <v>379</v>
      </c>
      <c r="Y9" t="s">
        <v>415</v>
      </c>
      <c r="AA9" t="s">
        <v>129</v>
      </c>
      <c r="AB9" t="s">
        <v>129</v>
      </c>
      <c r="AC9" t="s">
        <v>129</v>
      </c>
      <c r="AD9" t="s">
        <v>108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101</v>
      </c>
      <c r="AN9" t="s">
        <v>101</v>
      </c>
      <c r="AO9" t="s">
        <v>59</v>
      </c>
      <c r="AP9" t="s">
        <v>59</v>
      </c>
      <c r="AQ9" t="s">
        <v>59</v>
      </c>
      <c r="AR9" t="s">
        <v>59</v>
      </c>
      <c r="AS9" t="s">
        <v>58</v>
      </c>
      <c r="AT9" t="s">
        <v>58</v>
      </c>
      <c r="AU9" t="s">
        <v>58</v>
      </c>
      <c r="AV9" t="s">
        <v>59</v>
      </c>
      <c r="AW9" t="s">
        <v>58</v>
      </c>
      <c r="AX9" t="s">
        <v>58</v>
      </c>
      <c r="AY9" t="s">
        <v>223</v>
      </c>
      <c r="AZ9" t="s">
        <v>224</v>
      </c>
      <c r="BA9" t="s">
        <v>224</v>
      </c>
      <c r="BB9" t="s">
        <v>101</v>
      </c>
      <c r="BD9" t="s">
        <v>425</v>
      </c>
      <c r="BE9" t="s">
        <v>439</v>
      </c>
      <c r="BG9" t="s">
        <v>11</v>
      </c>
      <c r="BH9" t="s">
        <v>59</v>
      </c>
      <c r="BI9" t="s">
        <v>519</v>
      </c>
      <c r="BJ9" t="s">
        <v>285</v>
      </c>
      <c r="BK9" t="s">
        <v>771</v>
      </c>
      <c r="BL9" t="s">
        <v>766</v>
      </c>
      <c r="BM9" t="s">
        <v>379</v>
      </c>
      <c r="BN9" t="s">
        <v>415</v>
      </c>
      <c r="BQ9" t="str">
        <v>AttemptedEntryDumpIn</v>
      </c>
    </row>
    <row r="10" spans="1:69" x14ac:dyDescent="0.2">
      <c r="A10" t="s">
        <v>237</v>
      </c>
      <c r="B10" t="s">
        <v>23</v>
      </c>
      <c r="C10" t="s">
        <v>58</v>
      </c>
      <c r="D10" t="s">
        <v>150</v>
      </c>
      <c r="E10" t="s">
        <v>163</v>
      </c>
      <c r="H10" t="s">
        <v>208</v>
      </c>
      <c r="R10" t="s">
        <v>385</v>
      </c>
      <c r="S10" t="s">
        <v>385</v>
      </c>
      <c r="T10" t="s">
        <v>385</v>
      </c>
      <c r="U10" t="s">
        <v>385</v>
      </c>
      <c r="V10" t="s">
        <v>354</v>
      </c>
      <c r="X10" t="s">
        <v>382</v>
      </c>
      <c r="Y10" t="s">
        <v>524</v>
      </c>
      <c r="AA10" t="s">
        <v>130</v>
      </c>
      <c r="AB10" t="s">
        <v>130</v>
      </c>
      <c r="AC10" t="s">
        <v>130</v>
      </c>
      <c r="AD10" t="s">
        <v>105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416</v>
      </c>
      <c r="AN10" t="s">
        <v>416</v>
      </c>
      <c r="AO10" t="s">
        <v>60</v>
      </c>
      <c r="AP10" t="s">
        <v>60</v>
      </c>
      <c r="AQ10" t="s">
        <v>60</v>
      </c>
      <c r="AR10" t="s">
        <v>60</v>
      </c>
      <c r="AS10" t="s">
        <v>59</v>
      </c>
      <c r="AT10" t="s">
        <v>59</v>
      </c>
      <c r="AU10" t="s">
        <v>59</v>
      </c>
      <c r="AV10" t="s">
        <v>60</v>
      </c>
      <c r="AW10" t="s">
        <v>59</v>
      </c>
      <c r="AX10" t="s">
        <v>59</v>
      </c>
      <c r="AY10" t="s">
        <v>224</v>
      </c>
      <c r="AZ10" t="s">
        <v>225</v>
      </c>
      <c r="BA10" t="s">
        <v>225</v>
      </c>
      <c r="BB10" t="s">
        <v>102</v>
      </c>
      <c r="BD10" t="s">
        <v>447</v>
      </c>
      <c r="BE10" t="s">
        <v>440</v>
      </c>
      <c r="BG10" t="s">
        <v>12</v>
      </c>
      <c r="BH10" t="s">
        <v>60</v>
      </c>
      <c r="BI10" t="s">
        <v>287</v>
      </c>
      <c r="BJ10" t="s">
        <v>297</v>
      </c>
      <c r="BK10" t="s">
        <v>772</v>
      </c>
      <c r="BL10" t="s">
        <v>159</v>
      </c>
      <c r="BM10" t="s">
        <v>382</v>
      </c>
      <c r="BN10" t="s">
        <v>524</v>
      </c>
      <c r="BQ10" t="str">
        <v>AttemptedEntryPass</v>
      </c>
    </row>
    <row r="11" spans="1:69" x14ac:dyDescent="0.2">
      <c r="A11" t="s">
        <v>11</v>
      </c>
      <c r="B11" t="s">
        <v>24</v>
      </c>
      <c r="C11" t="s">
        <v>59</v>
      </c>
      <c r="D11" t="s">
        <v>151</v>
      </c>
      <c r="E11" t="s">
        <v>164</v>
      </c>
      <c r="H11" t="s">
        <v>211</v>
      </c>
      <c r="R11" t="s">
        <v>444</v>
      </c>
      <c r="S11" t="s">
        <v>444</v>
      </c>
      <c r="T11" t="s">
        <v>444</v>
      </c>
      <c r="U11" t="s">
        <v>444</v>
      </c>
      <c r="V11" t="s">
        <v>365</v>
      </c>
      <c r="X11" t="s">
        <v>414</v>
      </c>
      <c r="Y11" t="s">
        <v>727</v>
      </c>
      <c r="AA11" t="s">
        <v>131</v>
      </c>
      <c r="AB11" t="s">
        <v>131</v>
      </c>
      <c r="AC11" t="s">
        <v>131</v>
      </c>
      <c r="AD11" t="s">
        <v>41</v>
      </c>
      <c r="AG11" t="s">
        <v>54</v>
      </c>
      <c r="AH11" t="s">
        <v>54</v>
      </c>
      <c r="AI11" t="s">
        <v>64</v>
      </c>
      <c r="AJ11" t="s">
        <v>64</v>
      </c>
      <c r="AK11" t="s">
        <v>64</v>
      </c>
      <c r="AL11" t="s">
        <v>64</v>
      </c>
      <c r="AM11" t="s">
        <v>443</v>
      </c>
      <c r="AN11" t="s">
        <v>443</v>
      </c>
      <c r="AO11" t="s">
        <v>61</v>
      </c>
      <c r="AP11" t="s">
        <v>61</v>
      </c>
      <c r="AQ11" t="s">
        <v>61</v>
      </c>
      <c r="AR11" t="s">
        <v>61</v>
      </c>
      <c r="AS11" t="s">
        <v>60</v>
      </c>
      <c r="AT11" t="s">
        <v>60</v>
      </c>
      <c r="AU11" t="s">
        <v>60</v>
      </c>
      <c r="AV11" t="s">
        <v>61</v>
      </c>
      <c r="AW11" t="s">
        <v>60</v>
      </c>
      <c r="AX11" t="s">
        <v>60</v>
      </c>
      <c r="AY11" t="s">
        <v>225</v>
      </c>
      <c r="AZ11" t="s">
        <v>229</v>
      </c>
      <c r="BA11" t="s">
        <v>229</v>
      </c>
      <c r="BD11" t="s">
        <v>426</v>
      </c>
      <c r="BE11" t="s">
        <v>441</v>
      </c>
      <c r="BG11" t="s">
        <v>13</v>
      </c>
      <c r="BH11" t="s">
        <v>61</v>
      </c>
      <c r="BJ11" t="s">
        <v>298</v>
      </c>
      <c r="BK11" t="s">
        <v>766</v>
      </c>
      <c r="BL11" t="s">
        <v>164</v>
      </c>
      <c r="BM11" t="s">
        <v>414</v>
      </c>
      <c r="BN11" t="s">
        <v>170</v>
      </c>
      <c r="BQ11" t="str">
        <v>AttemptedEntryRush</v>
      </c>
    </row>
    <row r="12" spans="1:69" x14ac:dyDescent="0.2">
      <c r="A12" t="s">
        <v>12</v>
      </c>
      <c r="B12" t="s">
        <v>25</v>
      </c>
      <c r="C12" t="s">
        <v>60</v>
      </c>
      <c r="D12" t="s">
        <v>152</v>
      </c>
      <c r="E12" t="s">
        <v>165</v>
      </c>
      <c r="H12" t="s">
        <v>212</v>
      </c>
      <c r="R12" t="s">
        <v>445</v>
      </c>
      <c r="S12" t="s">
        <v>445</v>
      </c>
      <c r="T12" t="s">
        <v>445</v>
      </c>
      <c r="U12" t="s">
        <v>445</v>
      </c>
      <c r="V12" t="s">
        <v>383</v>
      </c>
      <c r="X12" t="s">
        <v>523</v>
      </c>
      <c r="Y12" t="s">
        <v>170</v>
      </c>
      <c r="AA12" t="s">
        <v>132</v>
      </c>
      <c r="AB12" t="s">
        <v>132</v>
      </c>
      <c r="AC12" t="s">
        <v>132</v>
      </c>
      <c r="AD12" t="s">
        <v>40</v>
      </c>
      <c r="AG12" t="s">
        <v>64</v>
      </c>
      <c r="AH12" t="s">
        <v>64</v>
      </c>
      <c r="AM12" t="s">
        <v>102</v>
      </c>
      <c r="AN12" t="s">
        <v>102</v>
      </c>
      <c r="AO12" t="s">
        <v>63</v>
      </c>
      <c r="AP12" t="s">
        <v>63</v>
      </c>
      <c r="AQ12" t="s">
        <v>63</v>
      </c>
      <c r="AR12" t="s">
        <v>63</v>
      </c>
      <c r="AS12" t="s">
        <v>61</v>
      </c>
      <c r="AT12" t="s">
        <v>61</v>
      </c>
      <c r="AU12" t="s">
        <v>61</v>
      </c>
      <c r="AV12" t="s">
        <v>63</v>
      </c>
      <c r="AW12" t="s">
        <v>61</v>
      </c>
      <c r="AX12" t="s">
        <v>61</v>
      </c>
      <c r="AY12" t="s">
        <v>226</v>
      </c>
      <c r="BD12" t="s">
        <v>427</v>
      </c>
      <c r="BE12" t="s">
        <v>442</v>
      </c>
      <c r="BG12" t="s">
        <v>14</v>
      </c>
      <c r="BH12" t="s">
        <v>63</v>
      </c>
      <c r="BJ12" t="s">
        <v>299</v>
      </c>
      <c r="BK12" t="s">
        <v>450</v>
      </c>
      <c r="BL12" t="s">
        <v>758</v>
      </c>
      <c r="BM12" t="s">
        <v>523</v>
      </c>
      <c r="BQ12" t="str">
        <v>AttemptedKeepin</v>
      </c>
    </row>
    <row r="13" spans="1:69" x14ac:dyDescent="0.2">
      <c r="A13" t="s">
        <v>13</v>
      </c>
      <c r="B13" t="s">
        <v>26</v>
      </c>
      <c r="C13" t="s">
        <v>61</v>
      </c>
      <c r="D13" t="s">
        <v>153</v>
      </c>
      <c r="E13" t="s">
        <v>166</v>
      </c>
      <c r="H13" t="s">
        <v>240</v>
      </c>
      <c r="R13" t="s">
        <v>588</v>
      </c>
      <c r="S13" t="s">
        <v>70</v>
      </c>
      <c r="T13" t="s">
        <v>70</v>
      </c>
      <c r="U13" t="s">
        <v>70</v>
      </c>
      <c r="V13" t="s">
        <v>391</v>
      </c>
      <c r="X13" t="s">
        <v>726</v>
      </c>
      <c r="AA13" t="s">
        <v>134</v>
      </c>
      <c r="AB13" t="s">
        <v>133</v>
      </c>
      <c r="AC13" t="s">
        <v>133</v>
      </c>
      <c r="AO13" t="s">
        <v>54</v>
      </c>
      <c r="AP13" t="s">
        <v>204</v>
      </c>
      <c r="AQ13" t="s">
        <v>204</v>
      </c>
      <c r="AR13" t="s">
        <v>204</v>
      </c>
      <c r="AS13" t="s">
        <v>63</v>
      </c>
      <c r="AT13" t="s">
        <v>63</v>
      </c>
      <c r="AU13" t="s">
        <v>63</v>
      </c>
      <c r="AV13" t="s">
        <v>64</v>
      </c>
      <c r="AW13" t="s">
        <v>63</v>
      </c>
      <c r="AX13" t="s">
        <v>63</v>
      </c>
      <c r="AY13" t="s">
        <v>227</v>
      </c>
      <c r="BD13" t="s">
        <v>428</v>
      </c>
      <c r="BE13" t="s">
        <v>448</v>
      </c>
      <c r="BG13" t="s">
        <v>15</v>
      </c>
      <c r="BH13" t="s">
        <v>204</v>
      </c>
      <c r="BJ13" t="s">
        <v>300</v>
      </c>
      <c r="BK13" t="s">
        <v>450</v>
      </c>
      <c r="BL13" t="s">
        <v>162</v>
      </c>
      <c r="BM13" t="s">
        <v>169</v>
      </c>
      <c r="BQ13" t="str">
        <v>AttemptedPass</v>
      </c>
    </row>
    <row r="14" spans="1:69" x14ac:dyDescent="0.2">
      <c r="A14" t="s">
        <v>14</v>
      </c>
      <c r="B14" t="s">
        <v>27</v>
      </c>
      <c r="C14" t="s">
        <v>62</v>
      </c>
      <c r="D14" t="s">
        <v>154</v>
      </c>
      <c r="E14" t="s">
        <v>152</v>
      </c>
      <c r="H14" t="s">
        <v>730</v>
      </c>
      <c r="R14" t="s">
        <v>589</v>
      </c>
      <c r="S14" t="s">
        <v>589</v>
      </c>
      <c r="T14" t="s">
        <v>589</v>
      </c>
      <c r="U14" t="s">
        <v>589</v>
      </c>
      <c r="V14" t="s">
        <v>78</v>
      </c>
      <c r="X14" t="s">
        <v>169</v>
      </c>
      <c r="AA14" t="s">
        <v>135</v>
      </c>
      <c r="AB14" t="s">
        <v>134</v>
      </c>
      <c r="AC14" t="s">
        <v>134</v>
      </c>
      <c r="AO14" t="s">
        <v>64</v>
      </c>
      <c r="AP14" t="s">
        <v>64</v>
      </c>
      <c r="AQ14" t="s">
        <v>64</v>
      </c>
      <c r="AR14" t="s">
        <v>64</v>
      </c>
      <c r="AS14" t="s">
        <v>64</v>
      </c>
      <c r="AT14" t="s">
        <v>64</v>
      </c>
      <c r="AU14" t="s">
        <v>64</v>
      </c>
      <c r="AV14" t="s">
        <v>62</v>
      </c>
      <c r="AW14" t="s">
        <v>64</v>
      </c>
      <c r="AX14" t="s">
        <v>64</v>
      </c>
      <c r="AY14" t="s">
        <v>228</v>
      </c>
      <c r="BD14" t="s">
        <v>429</v>
      </c>
      <c r="BE14" t="s">
        <v>427</v>
      </c>
      <c r="BG14" t="s">
        <v>16</v>
      </c>
      <c r="BH14" t="s">
        <v>64</v>
      </c>
      <c r="BJ14" t="s">
        <v>301</v>
      </c>
      <c r="BK14" t="s">
        <v>774</v>
      </c>
      <c r="BL14" t="s">
        <v>165</v>
      </c>
      <c r="BQ14" t="str">
        <v>AttemptedShot</v>
      </c>
    </row>
    <row r="15" spans="1:69" x14ac:dyDescent="0.2">
      <c r="A15" t="s">
        <v>15</v>
      </c>
      <c r="B15" t="s">
        <v>28</v>
      </c>
      <c r="C15" t="s">
        <v>63</v>
      </c>
      <c r="D15" t="s">
        <v>155</v>
      </c>
      <c r="R15" t="s">
        <v>590</v>
      </c>
      <c r="S15" t="s">
        <v>590</v>
      </c>
      <c r="T15" t="s">
        <v>590</v>
      </c>
      <c r="U15" t="s">
        <v>590</v>
      </c>
      <c r="AA15" t="s">
        <v>136</v>
      </c>
      <c r="AB15" t="s">
        <v>135</v>
      </c>
      <c r="AC15" t="s">
        <v>135</v>
      </c>
      <c r="AV15" t="s">
        <v>54</v>
      </c>
      <c r="AY15" t="s">
        <v>229</v>
      </c>
      <c r="BD15" t="s">
        <v>430</v>
      </c>
      <c r="BG15" t="s">
        <v>231</v>
      </c>
      <c r="BJ15" t="s">
        <v>302</v>
      </c>
      <c r="BK15" t="s">
        <v>773</v>
      </c>
      <c r="BL15" t="s">
        <v>163</v>
      </c>
      <c r="BQ15" t="str">
        <v>AttemptedTip/Deflection</v>
      </c>
    </row>
    <row r="16" spans="1:69" x14ac:dyDescent="0.2">
      <c r="A16" t="s">
        <v>16</v>
      </c>
      <c r="B16" t="s">
        <v>29</v>
      </c>
      <c r="C16" t="s">
        <v>64</v>
      </c>
      <c r="R16" t="s">
        <v>591</v>
      </c>
      <c r="S16" t="s">
        <v>591</v>
      </c>
      <c r="T16" t="s">
        <v>591</v>
      </c>
      <c r="U16" t="s">
        <v>591</v>
      </c>
      <c r="AA16" t="s">
        <v>138</v>
      </c>
      <c r="AB16" t="s">
        <v>136</v>
      </c>
      <c r="AC16" t="s">
        <v>136</v>
      </c>
      <c r="BD16" t="s">
        <v>431</v>
      </c>
      <c r="BJ16" t="s">
        <v>303</v>
      </c>
      <c r="BK16" t="s">
        <v>151</v>
      </c>
      <c r="BL16" t="s">
        <v>556</v>
      </c>
      <c r="BQ16" t="str">
        <v>Backcheck</v>
      </c>
    </row>
    <row r="17" spans="1:69" x14ac:dyDescent="0.2">
      <c r="A17" t="s">
        <v>231</v>
      </c>
      <c r="B17" t="s">
        <v>30</v>
      </c>
      <c r="C17" t="s">
        <v>65</v>
      </c>
      <c r="R17" t="s">
        <v>592</v>
      </c>
      <c r="S17" t="s">
        <v>592</v>
      </c>
      <c r="T17" t="s">
        <v>592</v>
      </c>
      <c r="U17" t="s">
        <v>592</v>
      </c>
      <c r="AA17" t="s">
        <v>139</v>
      </c>
      <c r="AB17" t="s">
        <v>137</v>
      </c>
      <c r="AC17" t="s">
        <v>137</v>
      </c>
      <c r="BJ17" t="s">
        <v>304</v>
      </c>
      <c r="BK17" t="s">
        <v>148</v>
      </c>
      <c r="BL17" t="s">
        <v>166</v>
      </c>
      <c r="BQ17" t="str">
        <v>BeatDeke</v>
      </c>
    </row>
    <row r="18" spans="1:69" x14ac:dyDescent="0.2">
      <c r="A18" t="s">
        <v>241</v>
      </c>
      <c r="B18" t="s">
        <v>31</v>
      </c>
      <c r="C18" t="s">
        <v>66</v>
      </c>
      <c r="R18" t="s">
        <v>70</v>
      </c>
      <c r="S18" t="s">
        <v>70</v>
      </c>
      <c r="T18" t="s">
        <v>70</v>
      </c>
      <c r="U18" t="s">
        <v>70</v>
      </c>
      <c r="AA18" t="s">
        <v>141</v>
      </c>
      <c r="AB18" t="s">
        <v>138</v>
      </c>
      <c r="AC18" t="s">
        <v>138</v>
      </c>
      <c r="BJ18" t="s">
        <v>305</v>
      </c>
      <c r="BK18" t="s">
        <v>548</v>
      </c>
      <c r="BL18" t="s">
        <v>774</v>
      </c>
      <c r="BQ18" t="str">
        <v>BeatFake</v>
      </c>
    </row>
    <row r="19" spans="1:69" x14ac:dyDescent="0.2">
      <c r="A19" t="s">
        <v>230</v>
      </c>
      <c r="B19" t="s">
        <v>32</v>
      </c>
      <c r="C19" t="s">
        <v>67</v>
      </c>
      <c r="AB19" t="s">
        <v>139</v>
      </c>
      <c r="AC19" t="s">
        <v>139</v>
      </c>
      <c r="BJ19" t="s">
        <v>306</v>
      </c>
      <c r="BK19" t="s">
        <v>527</v>
      </c>
      <c r="BL19" t="s">
        <v>773</v>
      </c>
      <c r="BQ19" t="str">
        <v>BeatMiddle</v>
      </c>
    </row>
    <row r="20" spans="1:69" x14ac:dyDescent="0.2">
      <c r="A20" t="s">
        <v>392</v>
      </c>
      <c r="B20" t="s">
        <v>33</v>
      </c>
      <c r="C20" t="s">
        <v>68</v>
      </c>
      <c r="AB20" t="s">
        <v>140</v>
      </c>
      <c r="AC20" t="s">
        <v>140</v>
      </c>
      <c r="BJ20" t="s">
        <v>307</v>
      </c>
      <c r="BK20" t="s">
        <v>150</v>
      </c>
      <c r="BL20" t="s">
        <v>558</v>
      </c>
      <c r="BQ20" t="str">
        <v>BeatSpeed</v>
      </c>
    </row>
    <row r="21" spans="1:69" x14ac:dyDescent="0.2">
      <c r="A21" t="s">
        <v>393</v>
      </c>
      <c r="B21" t="s">
        <v>34</v>
      </c>
      <c r="C21" t="s">
        <v>69</v>
      </c>
      <c r="AB21" t="s">
        <v>141</v>
      </c>
      <c r="AC21" t="s">
        <v>141</v>
      </c>
      <c r="BJ21" t="s">
        <v>308</v>
      </c>
      <c r="BK21" t="s">
        <v>149</v>
      </c>
      <c r="BL21" t="s">
        <v>161</v>
      </c>
      <c r="BQ21" t="str">
        <v>BeatWide</v>
      </c>
    </row>
    <row r="22" spans="1:69" x14ac:dyDescent="0.2">
      <c r="A22" t="s">
        <v>398</v>
      </c>
      <c r="B22" t="s">
        <v>35</v>
      </c>
      <c r="C22" t="s">
        <v>70</v>
      </c>
      <c r="BJ22" t="s">
        <v>309</v>
      </c>
      <c r="BK22" t="s">
        <v>145</v>
      </c>
      <c r="BL22" t="s">
        <v>584</v>
      </c>
      <c r="BQ22" t="str">
        <v>BlockedShot</v>
      </c>
    </row>
    <row r="23" spans="1:69" x14ac:dyDescent="0.2">
      <c r="A23" t="s">
        <v>287</v>
      </c>
      <c r="B23" t="s">
        <v>10</v>
      </c>
      <c r="C23" t="s">
        <v>71</v>
      </c>
      <c r="BJ23" t="s">
        <v>310</v>
      </c>
      <c r="BK23" t="s">
        <v>143</v>
      </c>
      <c r="BL23" t="s">
        <v>760</v>
      </c>
      <c r="BQ23" t="str">
        <v>BoxOut</v>
      </c>
    </row>
    <row r="24" spans="1:69" x14ac:dyDescent="0.2">
      <c r="A24" t="s">
        <v>400</v>
      </c>
      <c r="B24" t="s">
        <v>36</v>
      </c>
      <c r="C24" t="s">
        <v>72</v>
      </c>
      <c r="BJ24" t="s">
        <v>311</v>
      </c>
      <c r="BK24" t="s">
        <v>146</v>
      </c>
      <c r="BL24" t="s">
        <v>762</v>
      </c>
      <c r="BQ24" t="str">
        <v>Breakout</v>
      </c>
    </row>
    <row r="25" spans="1:69" x14ac:dyDescent="0.2">
      <c r="A25" t="s">
        <v>417</v>
      </c>
      <c r="B25" t="s">
        <v>37</v>
      </c>
      <c r="C25" t="s">
        <v>73</v>
      </c>
      <c r="BJ25" t="s">
        <v>312</v>
      </c>
      <c r="BK25" t="s">
        <v>147</v>
      </c>
      <c r="BL25" t="s">
        <v>761</v>
      </c>
      <c r="BQ25" t="str">
        <v>CededZoneEntry</v>
      </c>
    </row>
    <row r="26" spans="1:69" x14ac:dyDescent="0.2">
      <c r="A26" t="s">
        <v>529</v>
      </c>
      <c r="B26" t="s">
        <v>38</v>
      </c>
      <c r="C26" t="s">
        <v>74</v>
      </c>
      <c r="BJ26" t="s">
        <v>313</v>
      </c>
      <c r="BK26" t="s">
        <v>144</v>
      </c>
      <c r="BL26" t="s">
        <v>759</v>
      </c>
      <c r="BQ26" t="str">
        <v>CededZoneExit</v>
      </c>
    </row>
    <row r="27" spans="1:69" x14ac:dyDescent="0.2">
      <c r="B27" t="s">
        <v>39</v>
      </c>
      <c r="C27" t="s">
        <v>75</v>
      </c>
      <c r="BJ27" t="s">
        <v>314</v>
      </c>
      <c r="BK27" t="s">
        <v>537</v>
      </c>
      <c r="BL27" t="s">
        <v>786</v>
      </c>
      <c r="BQ27" t="str">
        <v>Chip</v>
      </c>
    </row>
    <row r="28" spans="1:69" x14ac:dyDescent="0.2">
      <c r="B28" t="s">
        <v>40</v>
      </c>
      <c r="C28" t="s">
        <v>76</v>
      </c>
      <c r="BJ28" t="s">
        <v>315</v>
      </c>
      <c r="BK28" t="s">
        <v>153</v>
      </c>
      <c r="BL28" t="s">
        <v>154</v>
      </c>
      <c r="BQ28" t="str">
        <v>ClearingAttempt</v>
      </c>
    </row>
    <row r="29" spans="1:69" x14ac:dyDescent="0.2">
      <c r="B29" t="s">
        <v>41</v>
      </c>
      <c r="C29" t="s">
        <v>77</v>
      </c>
      <c r="BJ29" t="s">
        <v>316</v>
      </c>
      <c r="BK29" t="s">
        <v>547</v>
      </c>
      <c r="BL29" t="s">
        <v>546</v>
      </c>
      <c r="BQ29" t="str">
        <v>Contain</v>
      </c>
    </row>
    <row r="30" spans="1:69" x14ac:dyDescent="0.2">
      <c r="B30" t="s">
        <v>42</v>
      </c>
      <c r="C30" t="s">
        <v>78</v>
      </c>
      <c r="BJ30" t="s">
        <v>317</v>
      </c>
      <c r="BK30" t="s">
        <v>545</v>
      </c>
      <c r="BL30" t="s">
        <v>757</v>
      </c>
      <c r="BQ30" t="str">
        <v>CrashNet</v>
      </c>
    </row>
    <row r="31" spans="1:69" x14ac:dyDescent="0.2">
      <c r="B31" t="s">
        <v>43</v>
      </c>
      <c r="C31" t="s">
        <v>79</v>
      </c>
      <c r="BJ31" t="s">
        <v>318</v>
      </c>
      <c r="BK31" t="s">
        <v>763</v>
      </c>
      <c r="BL31" t="s">
        <v>566</v>
      </c>
      <c r="BQ31" t="str">
        <v>CutBack</v>
      </c>
    </row>
    <row r="32" spans="1:69" x14ac:dyDescent="0.2">
      <c r="B32" t="s">
        <v>44</v>
      </c>
      <c r="C32" t="s">
        <v>80</v>
      </c>
      <c r="BJ32" t="s">
        <v>319</v>
      </c>
      <c r="BK32" t="s">
        <v>554</v>
      </c>
      <c r="BL32" t="s">
        <v>765</v>
      </c>
      <c r="BQ32" t="str">
        <v>Cycle</v>
      </c>
    </row>
    <row r="33" spans="2:69" x14ac:dyDescent="0.2">
      <c r="B33" t="s">
        <v>45</v>
      </c>
      <c r="C33" t="s">
        <v>81</v>
      </c>
      <c r="BJ33" t="s">
        <v>320</v>
      </c>
      <c r="BK33" t="s">
        <v>154</v>
      </c>
      <c r="BL33" t="s">
        <v>764</v>
      </c>
      <c r="BQ33" t="str">
        <v>DeflectedShot</v>
      </c>
    </row>
    <row r="34" spans="2:69" x14ac:dyDescent="0.2">
      <c r="B34" t="s">
        <v>46</v>
      </c>
      <c r="C34" t="s">
        <v>82</v>
      </c>
      <c r="BJ34" t="s">
        <v>321</v>
      </c>
      <c r="BK34" t="s">
        <v>546</v>
      </c>
      <c r="BL34" t="s">
        <v>563</v>
      </c>
      <c r="BQ34" t="str">
        <v>Deke</v>
      </c>
    </row>
    <row r="35" spans="2:69" x14ac:dyDescent="0.2">
      <c r="B35" t="s">
        <v>47</v>
      </c>
      <c r="C35" t="s">
        <v>83</v>
      </c>
      <c r="BJ35" t="s">
        <v>322</v>
      </c>
      <c r="BK35" t="s">
        <v>549</v>
      </c>
      <c r="BL35" t="s">
        <v>782</v>
      </c>
      <c r="BQ35" t="str">
        <v>Delay</v>
      </c>
    </row>
    <row r="36" spans="2:69" x14ac:dyDescent="0.2">
      <c r="B36" t="s">
        <v>48</v>
      </c>
      <c r="C36" t="s">
        <v>84</v>
      </c>
      <c r="BJ36" t="s">
        <v>323</v>
      </c>
      <c r="BK36" t="s">
        <v>765</v>
      </c>
      <c r="BL36" t="s">
        <v>557</v>
      </c>
      <c r="BQ36" t="str">
        <v>DelayedOffside</v>
      </c>
    </row>
    <row r="37" spans="2:69" x14ac:dyDescent="0.2">
      <c r="B37" t="s">
        <v>49</v>
      </c>
      <c r="C37" t="s">
        <v>85</v>
      </c>
      <c r="BJ37" t="s">
        <v>324</v>
      </c>
      <c r="BK37" t="s">
        <v>764</v>
      </c>
      <c r="BL37" t="s">
        <v>562</v>
      </c>
      <c r="BQ37" t="str">
        <v>DriveCorner</v>
      </c>
    </row>
    <row r="38" spans="2:69" x14ac:dyDescent="0.2">
      <c r="B38" t="s">
        <v>167</v>
      </c>
      <c r="C38" t="s">
        <v>86</v>
      </c>
      <c r="BJ38" t="s">
        <v>325</v>
      </c>
      <c r="BK38" t="s">
        <v>785</v>
      </c>
      <c r="BL38" t="s">
        <v>156</v>
      </c>
      <c r="BQ38" t="str">
        <v>DriveMiddle</v>
      </c>
    </row>
    <row r="39" spans="2:69" x14ac:dyDescent="0.2">
      <c r="B39" t="s">
        <v>168</v>
      </c>
      <c r="C39" t="s">
        <v>87</v>
      </c>
      <c r="BJ39" t="s">
        <v>326</v>
      </c>
      <c r="BK39" t="s">
        <v>784</v>
      </c>
      <c r="BL39" t="s">
        <v>559</v>
      </c>
      <c r="BQ39" t="str">
        <v>DriveNetMiddle</v>
      </c>
    </row>
    <row r="40" spans="2:69" x14ac:dyDescent="0.2">
      <c r="B40" t="s">
        <v>15</v>
      </c>
      <c r="C40" t="s">
        <v>88</v>
      </c>
      <c r="BJ40" t="s">
        <v>327</v>
      </c>
      <c r="BK40" t="s">
        <v>540</v>
      </c>
      <c r="BL40" t="s">
        <v>579</v>
      </c>
      <c r="BQ40" t="str">
        <v>DriveNetWide</v>
      </c>
    </row>
    <row r="41" spans="2:69" x14ac:dyDescent="0.2">
      <c r="B41" t="s">
        <v>241</v>
      </c>
      <c r="C41" t="s">
        <v>89</v>
      </c>
      <c r="BJ41" t="s">
        <v>328</v>
      </c>
      <c r="BK41" t="s">
        <v>152</v>
      </c>
      <c r="BL41" t="s">
        <v>776</v>
      </c>
      <c r="BQ41" t="str">
        <v>DriveWide</v>
      </c>
    </row>
    <row r="42" spans="2:69" x14ac:dyDescent="0.2">
      <c r="B42" t="s">
        <v>230</v>
      </c>
      <c r="C42" t="s">
        <v>90</v>
      </c>
      <c r="BJ42" t="s">
        <v>329</v>
      </c>
      <c r="BK42" t="s">
        <v>876</v>
      </c>
      <c r="BL42" t="s">
        <v>778</v>
      </c>
      <c r="BQ42" t="str">
        <v>Dump/RimInZone</v>
      </c>
    </row>
    <row r="43" spans="2:69" x14ac:dyDescent="0.2">
      <c r="B43" t="s">
        <v>399</v>
      </c>
      <c r="C43" t="s">
        <v>91</v>
      </c>
      <c r="BJ43" t="s">
        <v>330</v>
      </c>
      <c r="BK43" t="s">
        <v>877</v>
      </c>
      <c r="BL43" t="s">
        <v>582</v>
      </c>
      <c r="BQ43" t="str">
        <v>DumpChase</v>
      </c>
    </row>
    <row r="44" spans="2:69" x14ac:dyDescent="0.2">
      <c r="C44" t="s">
        <v>92</v>
      </c>
      <c r="BJ44" t="s">
        <v>331</v>
      </c>
      <c r="BK44" t="s">
        <v>878</v>
      </c>
      <c r="BL44" t="s">
        <v>585</v>
      </c>
      <c r="BQ44" t="str">
        <v>DumpInAttempt</v>
      </c>
    </row>
    <row r="45" spans="2:69" x14ac:dyDescent="0.2">
      <c r="C45" t="s">
        <v>93</v>
      </c>
      <c r="BJ45" t="s">
        <v>332</v>
      </c>
      <c r="BK45" t="s">
        <v>879</v>
      </c>
      <c r="BL45" t="s">
        <v>580</v>
      </c>
      <c r="BQ45" t="str">
        <v>EndToEndRush</v>
      </c>
    </row>
    <row r="46" spans="2:69" x14ac:dyDescent="0.2">
      <c r="C46" t="s">
        <v>94</v>
      </c>
      <c r="BJ46" t="s">
        <v>333</v>
      </c>
      <c r="BK46" t="s">
        <v>880</v>
      </c>
      <c r="BL46" t="s">
        <v>581</v>
      </c>
      <c r="BQ46" t="str">
        <v>FakeShot</v>
      </c>
    </row>
    <row r="47" spans="2:69" x14ac:dyDescent="0.2">
      <c r="C47" t="s">
        <v>95</v>
      </c>
      <c r="BJ47" t="s">
        <v>334</v>
      </c>
      <c r="BK47" t="s">
        <v>881</v>
      </c>
      <c r="BL47" t="s">
        <v>775</v>
      </c>
      <c r="BQ47" t="str">
        <v>ForcedDumpin/Clear</v>
      </c>
    </row>
    <row r="48" spans="2:69" x14ac:dyDescent="0.2">
      <c r="C48" t="s">
        <v>96</v>
      </c>
      <c r="BJ48" t="s">
        <v>335</v>
      </c>
      <c r="BK48" t="s">
        <v>882</v>
      </c>
      <c r="BL48" t="s">
        <v>777</v>
      </c>
      <c r="BQ48" t="str">
        <v>ForcedLostPossession</v>
      </c>
    </row>
    <row r="49" spans="3:69" x14ac:dyDescent="0.2">
      <c r="C49" t="s">
        <v>97</v>
      </c>
      <c r="BJ49" t="s">
        <v>336</v>
      </c>
      <c r="BK49" t="s">
        <v>877</v>
      </c>
      <c r="BL49" t="s">
        <v>544</v>
      </c>
      <c r="BQ49" t="str">
        <v>ForcedMissedPass</v>
      </c>
    </row>
    <row r="50" spans="3:69" x14ac:dyDescent="0.2">
      <c r="C50" t="s">
        <v>98</v>
      </c>
      <c r="BJ50" t="s">
        <v>337</v>
      </c>
      <c r="BK50" t="s">
        <v>878</v>
      </c>
      <c r="BL50" t="s">
        <v>543</v>
      </c>
      <c r="BQ50" t="str">
        <v>ForcedMissedShot</v>
      </c>
    </row>
    <row r="51" spans="3:69" x14ac:dyDescent="0.2">
      <c r="C51" t="s">
        <v>99</v>
      </c>
      <c r="BJ51" t="s">
        <v>338</v>
      </c>
      <c r="BK51" t="s">
        <v>879</v>
      </c>
      <c r="BL51" t="s">
        <v>541</v>
      </c>
      <c r="BQ51" t="str">
        <v>ForcedTurnover</v>
      </c>
    </row>
    <row r="52" spans="3:69" x14ac:dyDescent="0.2">
      <c r="C52" t="s">
        <v>100</v>
      </c>
      <c r="BJ52" t="s">
        <v>339</v>
      </c>
      <c r="BK52" t="s">
        <v>880</v>
      </c>
      <c r="BL52" t="s">
        <v>583</v>
      </c>
      <c r="BQ52" t="str">
        <v>ForceWide</v>
      </c>
    </row>
    <row r="53" spans="3:69" x14ac:dyDescent="0.2">
      <c r="C53" t="s">
        <v>101</v>
      </c>
      <c r="BJ53" t="s">
        <v>340</v>
      </c>
      <c r="BK53" t="s">
        <v>881</v>
      </c>
      <c r="BL53" t="s">
        <v>542</v>
      </c>
      <c r="BQ53" t="str">
        <v>ForecedOutside</v>
      </c>
    </row>
    <row r="54" spans="3:69" x14ac:dyDescent="0.2">
      <c r="C54" t="s">
        <v>102</v>
      </c>
      <c r="BJ54" t="s">
        <v>341</v>
      </c>
      <c r="BK54" t="s">
        <v>882</v>
      </c>
      <c r="BL54" t="s">
        <v>779</v>
      </c>
      <c r="BQ54" t="str">
        <v>Forecheck</v>
      </c>
    </row>
    <row r="55" spans="3:69" x14ac:dyDescent="0.2">
      <c r="C55" t="s">
        <v>103</v>
      </c>
      <c r="BJ55" t="s">
        <v>342</v>
      </c>
      <c r="BK55" t="s">
        <v>883</v>
      </c>
      <c r="BL55" t="s">
        <v>158</v>
      </c>
      <c r="BQ55" t="str">
        <v>FrontofNet</v>
      </c>
    </row>
    <row r="56" spans="3:69" x14ac:dyDescent="0.2">
      <c r="C56" t="s">
        <v>104</v>
      </c>
      <c r="BJ56" t="s">
        <v>290</v>
      </c>
      <c r="BK56" t="s">
        <v>884</v>
      </c>
      <c r="BL56" t="s">
        <v>567</v>
      </c>
      <c r="BQ56" t="str">
        <v>GapControl</v>
      </c>
    </row>
    <row r="57" spans="3:69" x14ac:dyDescent="0.2">
      <c r="C57" t="s">
        <v>39</v>
      </c>
      <c r="BJ57" t="s">
        <v>520</v>
      </c>
      <c r="BK57" t="s">
        <v>552</v>
      </c>
      <c r="BL57" t="s">
        <v>783</v>
      </c>
      <c r="BQ57" t="str">
        <v>GiveAndGo</v>
      </c>
    </row>
    <row r="58" spans="3:69" x14ac:dyDescent="0.2">
      <c r="C58" t="s">
        <v>105</v>
      </c>
      <c r="BJ58" t="s">
        <v>400</v>
      </c>
      <c r="BK58" t="s">
        <v>593</v>
      </c>
      <c r="BL58" t="s">
        <v>565</v>
      </c>
      <c r="BQ58" t="str">
        <v>InShotPassLane</v>
      </c>
    </row>
    <row r="59" spans="3:69" x14ac:dyDescent="0.2">
      <c r="C59" t="s">
        <v>41</v>
      </c>
      <c r="BK59" t="s">
        <v>574</v>
      </c>
      <c r="BL59" t="s">
        <v>564</v>
      </c>
      <c r="BQ59" t="str">
        <v>LoosePuckBattleLost</v>
      </c>
    </row>
    <row r="60" spans="3:69" x14ac:dyDescent="0.2">
      <c r="C60" t="s">
        <v>106</v>
      </c>
      <c r="BK60" t="s">
        <v>780</v>
      </c>
      <c r="BL60" t="s">
        <v>555</v>
      </c>
      <c r="BQ60" t="str">
        <v>LoosePuckBattleWon</v>
      </c>
    </row>
    <row r="61" spans="3:69" x14ac:dyDescent="0.2">
      <c r="C61" t="s">
        <v>107</v>
      </c>
      <c r="BK61" t="s">
        <v>551</v>
      </c>
      <c r="BL61" t="s">
        <v>560</v>
      </c>
      <c r="BQ61" t="str">
        <v>LostPuck</v>
      </c>
    </row>
    <row r="62" spans="3:69" x14ac:dyDescent="0.2">
      <c r="C62" t="s">
        <v>108</v>
      </c>
      <c r="BK62" t="s">
        <v>553</v>
      </c>
      <c r="BL62" t="s">
        <v>561</v>
      </c>
      <c r="BQ62" t="str">
        <v>ManOnMan</v>
      </c>
    </row>
    <row r="63" spans="3:69" x14ac:dyDescent="0.2">
      <c r="C63" t="s">
        <v>109</v>
      </c>
      <c r="BK63" t="s">
        <v>576</v>
      </c>
      <c r="BQ63" t="str">
        <v>MisplayedPuck</v>
      </c>
    </row>
    <row r="64" spans="3:69" x14ac:dyDescent="0.2">
      <c r="C64" t="s">
        <v>110</v>
      </c>
      <c r="BK64" t="s">
        <v>155</v>
      </c>
      <c r="BQ64" t="str">
        <v>OpenIceDeke</v>
      </c>
    </row>
    <row r="65" spans="3:69" x14ac:dyDescent="0.2">
      <c r="C65" t="s">
        <v>111</v>
      </c>
      <c r="BK65" t="s">
        <v>550</v>
      </c>
      <c r="BQ65" t="str">
        <v>Other</v>
      </c>
    </row>
    <row r="66" spans="3:69" x14ac:dyDescent="0.2">
      <c r="C66" t="s">
        <v>112</v>
      </c>
      <c r="BK66" t="s">
        <v>781</v>
      </c>
      <c r="BQ66" t="str">
        <v>PassDeflected</v>
      </c>
    </row>
    <row r="67" spans="3:69" x14ac:dyDescent="0.2">
      <c r="C67" t="s">
        <v>113</v>
      </c>
      <c r="BK67" t="s">
        <v>787</v>
      </c>
      <c r="BQ67" t="str">
        <v>PassForTip</v>
      </c>
    </row>
    <row r="68" spans="3:69" x14ac:dyDescent="0.2">
      <c r="C68" t="s">
        <v>114</v>
      </c>
      <c r="BK68" t="s">
        <v>769</v>
      </c>
      <c r="BQ68" t="str">
        <v>PassIntercepted</v>
      </c>
    </row>
    <row r="69" spans="3:69" x14ac:dyDescent="0.2">
      <c r="C69" t="s">
        <v>115</v>
      </c>
      <c r="BK69" t="s">
        <v>767</v>
      </c>
      <c r="BQ69" t="str">
        <v>PenaltyKillClear</v>
      </c>
    </row>
    <row r="70" spans="3:69" x14ac:dyDescent="0.2">
      <c r="C70" t="s">
        <v>116</v>
      </c>
      <c r="BK70" t="s">
        <v>768</v>
      </c>
      <c r="BQ70" t="str">
        <v>PokeCheck</v>
      </c>
    </row>
    <row r="71" spans="3:69" x14ac:dyDescent="0.2">
      <c r="C71" t="s">
        <v>117</v>
      </c>
      <c r="BK71" t="s">
        <v>770</v>
      </c>
      <c r="BQ71" t="str">
        <v>Pressure</v>
      </c>
    </row>
    <row r="72" spans="3:69" x14ac:dyDescent="0.2">
      <c r="C72" t="s">
        <v>118</v>
      </c>
      <c r="BK72" t="s">
        <v>771</v>
      </c>
      <c r="BQ72" t="str">
        <v>PuckRecoveryRetreivalAttemptedClear</v>
      </c>
    </row>
    <row r="73" spans="3:69" x14ac:dyDescent="0.2">
      <c r="C73" t="s">
        <v>119</v>
      </c>
      <c r="BK73" t="s">
        <v>772</v>
      </c>
      <c r="BQ73" t="str">
        <v>PuckRecoveryRetreivalClear</v>
      </c>
    </row>
    <row r="74" spans="3:69" x14ac:dyDescent="0.2">
      <c r="C74" t="s">
        <v>120</v>
      </c>
      <c r="BK74" t="s">
        <v>766</v>
      </c>
      <c r="BQ74" t="str">
        <v>PuckRecoveryRetreivalDumpIn</v>
      </c>
    </row>
    <row r="75" spans="3:69" x14ac:dyDescent="0.2">
      <c r="C75" t="s">
        <v>121</v>
      </c>
      <c r="BK75" t="s">
        <v>159</v>
      </c>
      <c r="BQ75" t="str">
        <v>PuckRecoveryRetreivalFaceoff</v>
      </c>
    </row>
    <row r="76" spans="3:69" x14ac:dyDescent="0.2">
      <c r="C76" t="s">
        <v>122</v>
      </c>
      <c r="BK76" t="s">
        <v>164</v>
      </c>
      <c r="BQ76" t="str">
        <v>PuckRecoveryRetreivalLoosePuckBattle</v>
      </c>
    </row>
    <row r="77" spans="3:69" x14ac:dyDescent="0.2">
      <c r="C77" t="s">
        <v>123</v>
      </c>
      <c r="BK77" t="s">
        <v>758</v>
      </c>
      <c r="BQ77" t="str">
        <v>PuckRecoveryRetreivalOther</v>
      </c>
    </row>
    <row r="78" spans="3:69" x14ac:dyDescent="0.2">
      <c r="C78" t="s">
        <v>124</v>
      </c>
      <c r="BK78" t="s">
        <v>162</v>
      </c>
      <c r="BQ78" t="str">
        <v>PuckRecoveryRetreivalPass</v>
      </c>
    </row>
    <row r="79" spans="3:69" x14ac:dyDescent="0.2">
      <c r="C79" t="s">
        <v>125</v>
      </c>
      <c r="BK79" t="s">
        <v>165</v>
      </c>
      <c r="BQ79" t="str">
        <v>PuckRecoveryRetreivalRebound</v>
      </c>
    </row>
    <row r="80" spans="3:69" x14ac:dyDescent="0.2">
      <c r="C80" t="s">
        <v>126</v>
      </c>
      <c r="BK80" t="s">
        <v>163</v>
      </c>
      <c r="BQ80" t="str">
        <v>PuckRecoveryRetreivalShot</v>
      </c>
    </row>
    <row r="81" spans="3:69" x14ac:dyDescent="0.2">
      <c r="C81" t="s">
        <v>127</v>
      </c>
      <c r="BK81" t="s">
        <v>556</v>
      </c>
      <c r="BQ81" t="str">
        <v>PuckRecoveryRetreivalTurnover</v>
      </c>
    </row>
    <row r="82" spans="3:69" x14ac:dyDescent="0.2">
      <c r="C82" t="s">
        <v>128</v>
      </c>
      <c r="BK82" t="s">
        <v>166</v>
      </c>
      <c r="BQ82" t="str">
        <v>PuckRetrievalDumpIn</v>
      </c>
    </row>
    <row r="83" spans="3:69" x14ac:dyDescent="0.2">
      <c r="C83" t="s">
        <v>129</v>
      </c>
      <c r="BK83" t="s">
        <v>774</v>
      </c>
      <c r="BQ83" t="str">
        <v>PuckRetrievalRebound</v>
      </c>
    </row>
    <row r="84" spans="3:69" x14ac:dyDescent="0.2">
      <c r="C84" t="s">
        <v>130</v>
      </c>
      <c r="BK84" t="s">
        <v>773</v>
      </c>
      <c r="BQ84" t="str">
        <v>PuckRetrievalShot</v>
      </c>
    </row>
    <row r="85" spans="3:69" x14ac:dyDescent="0.2">
      <c r="C85" t="s">
        <v>131</v>
      </c>
      <c r="BK85" t="s">
        <v>558</v>
      </c>
      <c r="BQ85" t="str">
        <v>QuickUp</v>
      </c>
    </row>
    <row r="86" spans="3:69" x14ac:dyDescent="0.2">
      <c r="C86" t="s">
        <v>132</v>
      </c>
      <c r="BK86" t="s">
        <v>161</v>
      </c>
      <c r="BQ86" t="str">
        <v>ReceiverMissed</v>
      </c>
    </row>
    <row r="87" spans="3:69" x14ac:dyDescent="0.2">
      <c r="C87" t="s">
        <v>133</v>
      </c>
      <c r="BK87" t="s">
        <v>584</v>
      </c>
      <c r="BQ87" t="str">
        <v>RecoveryRetreivalDumpIn</v>
      </c>
    </row>
    <row r="88" spans="3:69" x14ac:dyDescent="0.2">
      <c r="C88" t="s">
        <v>134</v>
      </c>
      <c r="BK88" t="s">
        <v>760</v>
      </c>
      <c r="BQ88" t="str">
        <v>RecoveryRetreivalFaceoff</v>
      </c>
    </row>
    <row r="89" spans="3:69" x14ac:dyDescent="0.2">
      <c r="C89" t="s">
        <v>135</v>
      </c>
      <c r="BK89" t="s">
        <v>762</v>
      </c>
      <c r="BQ89" t="str">
        <v>RecoveryRetreivalOther</v>
      </c>
    </row>
    <row r="90" spans="3:69" x14ac:dyDescent="0.2">
      <c r="C90" t="s">
        <v>136</v>
      </c>
      <c r="BK90" t="s">
        <v>761</v>
      </c>
      <c r="BQ90" t="str">
        <v>RecoveryRetreivalPass</v>
      </c>
    </row>
    <row r="91" spans="3:69" x14ac:dyDescent="0.2">
      <c r="C91" t="s">
        <v>137</v>
      </c>
      <c r="BK91" t="s">
        <v>759</v>
      </c>
      <c r="BQ91" t="str">
        <v>RecoveryRetreivalRebound</v>
      </c>
    </row>
    <row r="92" spans="3:69" x14ac:dyDescent="0.2">
      <c r="C92" t="s">
        <v>138</v>
      </c>
      <c r="BK92" t="s">
        <v>786</v>
      </c>
      <c r="BQ92" t="str">
        <v>RecoveryRetreivalShot</v>
      </c>
    </row>
    <row r="93" spans="3:69" x14ac:dyDescent="0.2">
      <c r="C93" t="s">
        <v>139</v>
      </c>
      <c r="BK93" t="s">
        <v>154</v>
      </c>
      <c r="BQ93" t="str">
        <v>RecoveryRetreivalTurnover</v>
      </c>
    </row>
    <row r="94" spans="3:69" x14ac:dyDescent="0.2">
      <c r="C94" t="s">
        <v>140</v>
      </c>
      <c r="BK94" t="s">
        <v>546</v>
      </c>
      <c r="BQ94" t="str">
        <v>RecoveryRetrievalDumpIn</v>
      </c>
    </row>
    <row r="95" spans="3:69" x14ac:dyDescent="0.2">
      <c r="C95" t="s">
        <v>141</v>
      </c>
      <c r="BK95" t="s">
        <v>757</v>
      </c>
      <c r="BQ95" t="str">
        <v>RecoveryRetrievalShot</v>
      </c>
    </row>
    <row r="96" spans="3:69" x14ac:dyDescent="0.2">
      <c r="C96" t="s">
        <v>241</v>
      </c>
      <c r="BK96" t="s">
        <v>566</v>
      </c>
      <c r="BQ96" t="str">
        <v>Regroup</v>
      </c>
    </row>
    <row r="97" spans="3:69" x14ac:dyDescent="0.2">
      <c r="C97" t="s">
        <v>386</v>
      </c>
      <c r="BK97" t="s">
        <v>765</v>
      </c>
      <c r="BQ97" t="str">
        <v>RegroupClear</v>
      </c>
    </row>
    <row r="98" spans="3:69" x14ac:dyDescent="0.2">
      <c r="C98" t="s">
        <v>387</v>
      </c>
      <c r="BK98" t="s">
        <v>764</v>
      </c>
      <c r="BQ98" t="str">
        <v>RegroupDumpin</v>
      </c>
    </row>
    <row r="99" spans="3:69" x14ac:dyDescent="0.2">
      <c r="BK99" t="s">
        <v>563</v>
      </c>
      <c r="BQ99" t="str">
        <v>Reverse</v>
      </c>
    </row>
    <row r="100" spans="3:69" x14ac:dyDescent="0.2">
      <c r="BK100" t="s">
        <v>782</v>
      </c>
      <c r="BQ100" t="str">
        <v>Screen</v>
      </c>
    </row>
    <row r="101" spans="3:69" x14ac:dyDescent="0.2">
      <c r="BK101" t="s">
        <v>557</v>
      </c>
      <c r="BQ101" t="str">
        <v>SecondTouch</v>
      </c>
    </row>
    <row r="102" spans="3:69" x14ac:dyDescent="0.2">
      <c r="BK102" t="s">
        <v>562</v>
      </c>
      <c r="BQ102" t="str">
        <v>SeperateFromPuck</v>
      </c>
    </row>
    <row r="103" spans="3:69" x14ac:dyDescent="0.2">
      <c r="BK103" t="s">
        <v>156</v>
      </c>
      <c r="BQ103" t="str">
        <v>Speed</v>
      </c>
    </row>
    <row r="104" spans="3:69" x14ac:dyDescent="0.2">
      <c r="BK104" t="s">
        <v>559</v>
      </c>
      <c r="BQ104" t="str">
        <v>StickCheck</v>
      </c>
    </row>
    <row r="105" spans="3:69" x14ac:dyDescent="0.2">
      <c r="BK105" t="s">
        <v>866</v>
      </c>
      <c r="BQ105" t="str">
        <v>StoppedDeke</v>
      </c>
    </row>
    <row r="106" spans="3:69" x14ac:dyDescent="0.2">
      <c r="BK106" t="s">
        <v>867</v>
      </c>
      <c r="BQ106" t="str">
        <v>Surf</v>
      </c>
    </row>
    <row r="107" spans="3:69" x14ac:dyDescent="0.2">
      <c r="BK107" t="s">
        <v>868</v>
      </c>
      <c r="BQ107" t="str">
        <v>Tracker</v>
      </c>
    </row>
    <row r="108" spans="3:69" x14ac:dyDescent="0.2">
      <c r="BK108" t="s">
        <v>869</v>
      </c>
      <c r="BQ108" t="str">
        <v>Wheel</v>
      </c>
    </row>
    <row r="109" spans="3:69" x14ac:dyDescent="0.2">
      <c r="BK109" t="s">
        <v>870</v>
      </c>
      <c r="BQ109" t="str">
        <v>Zone</v>
      </c>
    </row>
    <row r="110" spans="3:69" x14ac:dyDescent="0.2">
      <c r="BK110" t="s">
        <v>871</v>
      </c>
      <c r="BQ110" t="str">
        <v>ZoneEntryDenial</v>
      </c>
    </row>
    <row r="111" spans="3:69" x14ac:dyDescent="0.2">
      <c r="BK111" t="s">
        <v>872</v>
      </c>
      <c r="BQ111" t="str">
        <v>ZoneExitDenial</v>
      </c>
    </row>
    <row r="112" spans="3:69" x14ac:dyDescent="0.2">
      <c r="BK112" t="s">
        <v>867</v>
      </c>
      <c r="BQ112" t="str">
        <v>ZoneKeepin</v>
      </c>
    </row>
    <row r="113" spans="63:69" x14ac:dyDescent="0.2">
      <c r="BK113" t="s">
        <v>868</v>
      </c>
      <c r="BQ113">
        <v>0</v>
      </c>
    </row>
    <row r="114" spans="63:69" x14ac:dyDescent="0.2">
      <c r="BK114" t="s">
        <v>869</v>
      </c>
    </row>
    <row r="115" spans="63:69" x14ac:dyDescent="0.2">
      <c r="BK115" t="s">
        <v>872</v>
      </c>
    </row>
    <row r="116" spans="63:69" x14ac:dyDescent="0.2">
      <c r="BK116" t="s">
        <v>541</v>
      </c>
    </row>
    <row r="117" spans="63:69" x14ac:dyDescent="0.2">
      <c r="BK117" t="s">
        <v>583</v>
      </c>
    </row>
    <row r="118" spans="63:69" x14ac:dyDescent="0.2">
      <c r="BK118" t="s">
        <v>542</v>
      </c>
    </row>
    <row r="119" spans="63:69" x14ac:dyDescent="0.2">
      <c r="BK119" t="s">
        <v>779</v>
      </c>
    </row>
    <row r="120" spans="63:69" x14ac:dyDescent="0.2">
      <c r="BK120" t="s">
        <v>158</v>
      </c>
    </row>
    <row r="121" spans="63:69" x14ac:dyDescent="0.2">
      <c r="BK121" t="s">
        <v>567</v>
      </c>
    </row>
    <row r="122" spans="63:69" x14ac:dyDescent="0.2">
      <c r="BK122" t="s">
        <v>783</v>
      </c>
    </row>
    <row r="123" spans="63:69" x14ac:dyDescent="0.2">
      <c r="BK123" t="s">
        <v>565</v>
      </c>
    </row>
    <row r="124" spans="63:69" x14ac:dyDescent="0.2">
      <c r="BK124" t="s">
        <v>564</v>
      </c>
    </row>
    <row r="125" spans="63:69" x14ac:dyDescent="0.2">
      <c r="BK125" t="s">
        <v>555</v>
      </c>
    </row>
    <row r="126" spans="63:69" x14ac:dyDescent="0.2">
      <c r="BK126" t="s">
        <v>560</v>
      </c>
    </row>
    <row r="127" spans="63:69" x14ac:dyDescent="0.2">
      <c r="BK127" t="s">
        <v>561</v>
      </c>
    </row>
    <row r="128" spans="63:69" x14ac:dyDescent="0.2">
      <c r="BK128" t="s">
        <v>808</v>
      </c>
    </row>
    <row r="129" spans="63:63" x14ac:dyDescent="0.2">
      <c r="BK129" t="s">
        <v>809</v>
      </c>
    </row>
    <row r="130" spans="63:63" x14ac:dyDescent="0.2">
      <c r="BK130" t="s">
        <v>873</v>
      </c>
    </row>
    <row r="131" spans="63:63" x14ac:dyDescent="0.2">
      <c r="BK131" t="s">
        <v>873</v>
      </c>
    </row>
    <row r="132" spans="63:63" x14ac:dyDescent="0.2">
      <c r="BK132" t="s">
        <v>874</v>
      </c>
    </row>
    <row r="133" spans="63:63" x14ac:dyDescent="0.2">
      <c r="BK133" t="s">
        <v>874</v>
      </c>
    </row>
    <row r="134" spans="63:63" x14ac:dyDescent="0.2">
      <c r="BK134" t="s">
        <v>875</v>
      </c>
    </row>
    <row r="135" spans="63:63" x14ac:dyDescent="0.2">
      <c r="BK135" t="s">
        <v>875</v>
      </c>
    </row>
    <row r="136" spans="63:63" x14ac:dyDescent="0.2">
      <c r="BK136" t="s">
        <v>858</v>
      </c>
    </row>
    <row r="137" spans="63:63" x14ac:dyDescent="0.2">
      <c r="BK137" t="s">
        <v>885</v>
      </c>
    </row>
    <row r="138" spans="63:63" x14ac:dyDescent="0.2">
      <c r="BK138" t="s">
        <v>886</v>
      </c>
    </row>
    <row r="139" spans="63:63" x14ac:dyDescent="0.2">
      <c r="BK139" t="s">
        <v>887</v>
      </c>
    </row>
  </sheetData>
  <sortState xmlns:xlrd2="http://schemas.microsoft.com/office/spreadsheetml/2017/richdata2" ref="BL2:BL60">
    <sortCondition ref="BL2:BL60"/>
  </sortState>
  <phoneticPr fontId="2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0568-2B3A-4A48-AC24-E8A68FC7CC92}">
  <sheetPr>
    <tabColor theme="7"/>
  </sheetPr>
  <dimension ref="A1:BU4000"/>
  <sheetViews>
    <sheetView topLeftCell="H1" zoomScale="90" zoomScaleNormal="90" workbookViewId="0">
      <pane ySplit="1" topLeftCell="A1696" activePane="bottomLeft" state="frozen"/>
      <selection pane="bottomLeft" activeCell="BN1701" sqref="BN1701"/>
    </sheetView>
  </sheetViews>
  <sheetFormatPr baseColWidth="10" defaultRowHeight="16" x14ac:dyDescent="0.2"/>
  <cols>
    <col min="1" max="1" width="5.33203125" customWidth="1"/>
    <col min="2" max="2" width="6.33203125" style="49" customWidth="1"/>
    <col min="3" max="3" width="6" style="49" customWidth="1"/>
    <col min="4" max="4" width="6" style="51" customWidth="1"/>
    <col min="5" max="5" width="7.1640625" customWidth="1"/>
    <col min="6" max="6" width="8.6640625" style="44" customWidth="1"/>
    <col min="7" max="7" width="7.5" customWidth="1"/>
    <col min="8" max="8" width="7.1640625" style="54" customWidth="1"/>
    <col min="9" max="10" width="7.6640625" style="44" customWidth="1"/>
    <col min="11" max="11" width="17.6640625" customWidth="1"/>
    <col min="12" max="12" width="18.83203125" customWidth="1"/>
    <col min="13" max="13" width="14.33203125" hidden="1" customWidth="1"/>
    <col min="14" max="14" width="11.5" hidden="1" customWidth="1"/>
    <col min="15" max="15" width="16.83203125" hidden="1" customWidth="1"/>
    <col min="16" max="16" width="13.83203125" hidden="1" customWidth="1"/>
    <col min="17" max="17" width="10" hidden="1" customWidth="1"/>
    <col min="18" max="18" width="8" style="51" hidden="1" customWidth="1"/>
    <col min="19" max="19" width="9.1640625" hidden="1" customWidth="1"/>
    <col min="20" max="20" width="8.33203125" hidden="1" customWidth="1"/>
    <col min="21" max="21" width="5.33203125" hidden="1" customWidth="1"/>
    <col min="22" max="22" width="6" hidden="1" customWidth="1"/>
    <col min="23" max="24" width="11" customWidth="1"/>
    <col min="25" max="25" width="11" hidden="1" customWidth="1"/>
    <col min="26" max="26" width="8.1640625" hidden="1" customWidth="1"/>
    <col min="27" max="27" width="12" hidden="1" customWidth="1"/>
    <col min="28" max="28" width="12.6640625" hidden="1" customWidth="1"/>
    <col min="29" max="29" width="17.1640625" hidden="1" customWidth="1"/>
    <col min="30" max="31" width="10.5" customWidth="1"/>
    <col min="32" max="32" width="10.33203125" customWidth="1"/>
    <col min="33" max="34" width="10.83203125" customWidth="1"/>
    <col min="35" max="36" width="8.33203125" hidden="1" customWidth="1"/>
    <col min="37" max="37" width="15.1640625" hidden="1" customWidth="1"/>
    <col min="38" max="38" width="10.5" hidden="1" customWidth="1"/>
    <col min="39" max="41" width="10.33203125" hidden="1" customWidth="1"/>
    <col min="42" max="42" width="18.33203125" hidden="1" customWidth="1"/>
    <col min="43" max="45" width="15.1640625" hidden="1" customWidth="1"/>
    <col min="46" max="46" width="12" hidden="1" customWidth="1"/>
    <col min="47" max="48" width="17.1640625" hidden="1" customWidth="1"/>
    <col min="49" max="52" width="13.33203125" hidden="1" customWidth="1"/>
    <col min="53" max="53" width="7" style="6" hidden="1" customWidth="1"/>
    <col min="54" max="54" width="7.6640625" hidden="1" customWidth="1"/>
    <col min="55" max="55" width="8.1640625" hidden="1" customWidth="1"/>
    <col min="56" max="56" width="10.1640625" hidden="1" customWidth="1"/>
    <col min="57" max="57" width="13.5" hidden="1" customWidth="1"/>
    <col min="58" max="58" width="15.5" hidden="1" customWidth="1"/>
    <col min="59" max="59" width="15.1640625" hidden="1" customWidth="1"/>
    <col min="60" max="60" width="13.33203125" hidden="1" customWidth="1"/>
    <col min="61" max="61" width="10.83203125" customWidth="1"/>
    <col min="62" max="62" width="11.83203125" customWidth="1"/>
    <col min="63" max="64" width="10.83203125" customWidth="1"/>
    <col min="65" max="65" width="12.5" customWidth="1"/>
    <col min="66" max="66" width="12.83203125" customWidth="1"/>
    <col min="67" max="67" width="12.83203125" hidden="1" customWidth="1"/>
    <col min="68" max="69" width="10.83203125" hidden="1" customWidth="1"/>
    <col min="70" max="70" width="22" hidden="1" customWidth="1"/>
    <col min="71" max="71" width="12.5" hidden="1" customWidth="1"/>
  </cols>
  <sheetData>
    <row r="1" spans="1:73" s="1" customFormat="1" ht="85" x14ac:dyDescent="0.2">
      <c r="A1" s="20" t="s">
        <v>854</v>
      </c>
      <c r="B1" s="48" t="s">
        <v>856</v>
      </c>
      <c r="C1" s="48" t="s">
        <v>857</v>
      </c>
      <c r="D1" s="50" t="s">
        <v>855</v>
      </c>
      <c r="E1" s="21" t="s">
        <v>409</v>
      </c>
      <c r="F1" s="42" t="s">
        <v>410</v>
      </c>
      <c r="G1" s="21" t="s">
        <v>411</v>
      </c>
      <c r="H1" s="45" t="s">
        <v>412</v>
      </c>
      <c r="I1" s="47" t="s">
        <v>863</v>
      </c>
      <c r="J1" s="47" t="s">
        <v>791</v>
      </c>
      <c r="K1" s="20" t="s">
        <v>792</v>
      </c>
      <c r="L1" s="20" t="s">
        <v>407</v>
      </c>
      <c r="M1" s="20" t="s">
        <v>408</v>
      </c>
      <c r="N1" s="20" t="s">
        <v>800</v>
      </c>
      <c r="O1" s="20" t="s">
        <v>850</v>
      </c>
      <c r="P1" s="20" t="s">
        <v>851</v>
      </c>
      <c r="Q1" s="20" t="s">
        <v>852</v>
      </c>
      <c r="R1" s="50" t="s">
        <v>853</v>
      </c>
      <c r="S1" s="1" t="s">
        <v>802</v>
      </c>
      <c r="T1" s="1" t="s">
        <v>725</v>
      </c>
      <c r="U1" s="1" t="s">
        <v>859</v>
      </c>
      <c r="V1" s="1" t="s">
        <v>860</v>
      </c>
      <c r="W1" s="20" t="s">
        <v>788</v>
      </c>
      <c r="X1" s="1" t="s">
        <v>789</v>
      </c>
      <c r="Y1" s="1" t="s">
        <v>894</v>
      </c>
      <c r="Z1" s="1" t="s">
        <v>790</v>
      </c>
      <c r="AA1" s="1" t="s">
        <v>242</v>
      </c>
      <c r="AB1" s="1" t="s">
        <v>518</v>
      </c>
      <c r="AC1" s="1" t="s">
        <v>724</v>
      </c>
      <c r="AD1" s="41" t="s">
        <v>801</v>
      </c>
      <c r="AE1" s="35" t="s">
        <v>252</v>
      </c>
      <c r="AF1" s="35" t="s">
        <v>253</v>
      </c>
      <c r="AG1" s="35" t="s">
        <v>254</v>
      </c>
      <c r="AH1" s="35" t="s">
        <v>255</v>
      </c>
      <c r="AI1" s="35" t="s">
        <v>369</v>
      </c>
      <c r="AJ1" s="35" t="s">
        <v>892</v>
      </c>
      <c r="AK1" s="35" t="s">
        <v>454</v>
      </c>
      <c r="AL1" s="35" t="s">
        <v>795</v>
      </c>
      <c r="AM1" s="35" t="s">
        <v>796</v>
      </c>
      <c r="AN1" s="35" t="s">
        <v>797</v>
      </c>
      <c r="AO1" s="35" t="s">
        <v>798</v>
      </c>
      <c r="AP1" s="35" t="s">
        <v>455</v>
      </c>
      <c r="AQ1" s="35" t="s">
        <v>456</v>
      </c>
      <c r="AR1" s="35" t="s">
        <v>793</v>
      </c>
      <c r="AS1" s="35" t="s">
        <v>794</v>
      </c>
      <c r="AT1" s="35" t="s">
        <v>515</v>
      </c>
      <c r="AU1" s="35" t="s">
        <v>243</v>
      </c>
      <c r="AV1" s="35" t="s">
        <v>244</v>
      </c>
      <c r="AW1" s="35" t="s">
        <v>451</v>
      </c>
      <c r="AX1" s="35" t="s">
        <v>849</v>
      </c>
      <c r="AY1" s="35" t="s">
        <v>453</v>
      </c>
      <c r="AZ1" s="35" t="s">
        <v>535</v>
      </c>
      <c r="BA1" s="41" t="s">
        <v>621</v>
      </c>
      <c r="BB1" s="35" t="s">
        <v>248</v>
      </c>
      <c r="BC1" s="35" t="s">
        <v>249</v>
      </c>
      <c r="BD1" s="35" t="s">
        <v>250</v>
      </c>
      <c r="BE1" s="35" t="s">
        <v>239</v>
      </c>
      <c r="BF1" s="35" t="s">
        <v>246</v>
      </c>
      <c r="BG1" s="35" t="s">
        <v>247</v>
      </c>
      <c r="BH1" s="35" t="s">
        <v>799</v>
      </c>
      <c r="BI1" s="35" t="s">
        <v>256</v>
      </c>
      <c r="BJ1" s="34" t="s">
        <v>356</v>
      </c>
      <c r="BK1" s="35" t="s">
        <v>357</v>
      </c>
      <c r="BL1" s="35" t="s">
        <v>358</v>
      </c>
      <c r="BM1" s="34" t="s">
        <v>397</v>
      </c>
      <c r="BN1" s="35" t="s">
        <v>396</v>
      </c>
      <c r="BO1" s="35" t="s">
        <v>403</v>
      </c>
      <c r="BP1" s="35" t="s">
        <v>394</v>
      </c>
      <c r="BQ1" s="35" t="s">
        <v>395</v>
      </c>
      <c r="BR1" s="35" t="s">
        <v>245</v>
      </c>
      <c r="BS1" s="35" t="s">
        <v>370</v>
      </c>
      <c r="BT1" s="35" t="s">
        <v>810</v>
      </c>
      <c r="BU1" s="35" t="s">
        <v>811</v>
      </c>
    </row>
    <row r="2" spans="1:73" ht="16" customHeight="1" x14ac:dyDescent="0.2">
      <c r="E2" s="4"/>
      <c r="F2" s="43"/>
      <c r="G2" s="4"/>
      <c r="H2" s="46"/>
      <c r="K2" t="s">
        <v>287</v>
      </c>
      <c r="L2" t="s">
        <v>401</v>
      </c>
      <c r="S2">
        <v>0</v>
      </c>
      <c r="Z2" t="s">
        <v>729</v>
      </c>
      <c r="AA2">
        <f>S2+1000</f>
        <v>1000</v>
      </c>
      <c r="AB2" t="str">
        <f>IF(T2&lt;&gt;"",9000+T2,"")</f>
        <v/>
      </c>
      <c r="AC2">
        <f t="shared" ref="AC2:AC65" si="0">IF(AB2&lt;&gt;"",AB2,S2+1000)</f>
        <v>1000</v>
      </c>
      <c r="AD2" s="6">
        <v>1</v>
      </c>
      <c r="AG2" t="s">
        <v>756</v>
      </c>
      <c r="AH2" t="s">
        <v>756</v>
      </c>
      <c r="AI2" t="str">
        <f>IF(Z2="x","",IF(Z2=1,"e","o"))</f>
        <v/>
      </c>
      <c r="AJ2" t="str">
        <f>IF($J2&lt;&gt;"",$J2,IF($AC2=$AC1,AJ1,""))</f>
        <v/>
      </c>
      <c r="AK2" t="str">
        <f>IF($J2&lt;&gt;"",$J2,IF($AC2=$AC1,AK1,""))</f>
        <v/>
      </c>
      <c r="AL2" t="str">
        <f>IF($W2="","",IF($AJ2="","",IF($W2="h",$AJ2,IF($AJ2="n","n",IF(AND($W2="a",$AJ2="d"),"o",IF(AND($W2="a",$AJ2="o"),"d"))))))</f>
        <v/>
      </c>
      <c r="AM2" t="str">
        <f>IF($W2="","",IF(J2="","",IF(AL2="n","n",IF(AL2="d","o",IF(AL2="o","d","")))))</f>
        <v/>
      </c>
      <c r="AN2" t="str">
        <f>IF(AO2="H","Home",IF(AO2="A","Away",""))</f>
        <v/>
      </c>
      <c r="AO2" t="str">
        <f>IF($W2&lt;&gt;"",$W2,IF($AC2=$AC1,AO1,""))</f>
        <v/>
      </c>
      <c r="AP2" t="str">
        <f t="shared" ref="AP2:AS3" si="1">IF(AL2&lt;&gt;"",AL2,IF($AC2=$AC1,AP1,""))</f>
        <v/>
      </c>
      <c r="AQ2" t="str">
        <f t="shared" si="1"/>
        <v/>
      </c>
      <c r="AR2" t="str">
        <f t="shared" si="1"/>
        <v/>
      </c>
      <c r="AS2" t="str">
        <f t="shared" si="1"/>
        <v/>
      </c>
      <c r="AT2" t="str">
        <f>IF(AND(AI2="e",OR(BE2="Save",BF2="Turnover_Takeaway",BF2="Play_Defensive")),"Defensive",IF(AND(AI2="o",OR(BE2="Save",BF2="Turnover_Takeaway",BF2="Play_Defensive")),"Offensive",IF(OR(BE2="Deadice",BE2="Stoppage",BE2="Intermission"),"",IF(AI2="e","Offensive",IF(AI2="o","Defensive","")))))</f>
        <v/>
      </c>
      <c r="AU2" t="str">
        <f>IF(U2&lt;&gt;"",U2+5000,"")</f>
        <v/>
      </c>
      <c r="AV2" t="str">
        <f>IF(V2&lt;&gt;"",V2+6000,"")</f>
        <v/>
      </c>
      <c r="AW2" t="str" cm="1">
        <f t="array" ref="AW2">IFERROR(IF(O2&lt;&gt;"",O2,IF(OR($S2="",$T2=""),"",IF(O2&lt;&gt;"",O2,IF($T2&lt;&gt;"",_xlfn._xlws.FILTER(O:O,($BU:$BU=$BU2)*($I:$I=$I2)*($T:$T=$T2)*($S:$S=_xlfn.MINIFS($S:$S,$T:$T,"="&amp;$T2)),"")))))&amp;"",IF(O2="","",""))&amp;""</f>
        <v/>
      </c>
      <c r="AX2" t="str" cm="1">
        <f t="array" ref="AX2">IFERROR(IF(P2&lt;&gt;"",P2,IF(OR($S2="",$T2=""),"",IF($T2&lt;&gt;"",_xlfn._xlws.FILTER(P:P,($BU:$BU=$BU2)*($I:$I=$I2)*($T:$T=$T2)*($S:$S=_xlfn.MINIFS($S:$S,$T:$T,"="&amp;$T2)),""))))&amp;"",IF(P2="","",""))&amp;""</f>
        <v/>
      </c>
      <c r="AY2" t="str" cm="1">
        <f t="array" ref="AY2">IFERROR(IF(Q2&lt;&gt;"",Q2,IF(OR($S2="",$T2=""),"",IF($T2&lt;&gt;"",_xlfn._xlws.FILTER(Q:Q,($BU:$BU=$BU2)*($I:$I=$I2)*($T:$T=$T2)*($S:$S=_xlfn.MINIFS($S:$S,$T:$T,"="&amp;$T2)),""))))&amp;"",IF(Q2="","",""))&amp;""</f>
        <v/>
      </c>
      <c r="AZ2" t="str" cm="1">
        <f t="array" ref="AZ2">IFERROR(IF(R2&lt;&gt;"",R2,IF(OR($S2="",$T2=""),"",IF($T2&lt;&gt;"",_xlfn._xlws.FILTER(R:R,($BU:$BU=$BU2)*($I:$I=$I2)*($T:$T=$T2)*($S:$S=_xlfn.MINIFS($S:$S,$T:$T,"="&amp;$T2)),""))))&amp;"",IF(R2="","",""))&amp;""</f>
        <v/>
      </c>
      <c r="BA2" s="6">
        <v>1</v>
      </c>
      <c r="BB2">
        <v>18987</v>
      </c>
      <c r="BC2" t="s">
        <v>521</v>
      </c>
      <c r="BD2" t="s">
        <v>960</v>
      </c>
      <c r="BE2" t="s">
        <v>287</v>
      </c>
      <c r="BJ2" s="15"/>
      <c r="BM2" s="15"/>
      <c r="BN2">
        <v>0</v>
      </c>
      <c r="BO2">
        <v>0</v>
      </c>
      <c r="BP2">
        <f>IF(BO2&lt;5,0,BO2-5)</f>
        <v>0</v>
      </c>
      <c r="BQ2" s="17">
        <f>BP2+BJ2+5</f>
        <v>5</v>
      </c>
      <c r="BT2" t="str">
        <f>IFERROR(VLOOKUP(BB2&amp;BU2&amp;I2,game_rosters!U:W,3,FALSE),"")</f>
        <v/>
      </c>
      <c r="BU2" t="str">
        <f>IF(AR2="","",IF(AND(AR2="Away",AI2="e"),BD2,IF(AND(AR2="Home",AI2="e"),BC2,IF(AND(AR2="Away",AI2="o"),BC2,IF(AND(AR2="Home",AI2="o"),BD2)))))</f>
        <v/>
      </c>
    </row>
    <row r="3" spans="1:73" ht="16" customHeight="1" x14ac:dyDescent="0.2">
      <c r="A3">
        <v>1</v>
      </c>
      <c r="E3" s="4" t="s">
        <v>743</v>
      </c>
      <c r="F3" s="43" t="s">
        <v>413</v>
      </c>
      <c r="G3" s="4"/>
      <c r="H3" s="46"/>
      <c r="I3" s="44">
        <v>77</v>
      </c>
      <c r="J3" s="44" t="s">
        <v>734</v>
      </c>
      <c r="K3" t="s">
        <v>5</v>
      </c>
      <c r="L3" t="s">
        <v>197</v>
      </c>
      <c r="S3">
        <v>1</v>
      </c>
      <c r="U3" t="str">
        <f>IF(B3=1,MAX($U$2:$U2)+1,IF(AND($T3&lt;&gt;"",$T3=$T2),$U2,IF(B3="x",U2,"")))</f>
        <v/>
      </c>
      <c r="V3" t="str">
        <f>IF(C3=1,MAX($V$2:$V2)+1,IF(AND($T3&lt;&gt;"",$T3=$T2),$U2,IF(C3="x",V2,"")))</f>
        <v/>
      </c>
      <c r="W3" t="s">
        <v>731</v>
      </c>
      <c r="X3">
        <v>77</v>
      </c>
      <c r="Z3">
        <v>1</v>
      </c>
      <c r="AA3">
        <f>S3+1000</f>
        <v>1001</v>
      </c>
      <c r="AB3" t="str">
        <f>IF(T3&lt;&gt;"",9000+T3,"")</f>
        <v/>
      </c>
      <c r="AC3">
        <f t="shared" si="0"/>
        <v>1001</v>
      </c>
      <c r="AD3" s="6">
        <v>1</v>
      </c>
      <c r="AE3">
        <v>18</v>
      </c>
      <c r="AF3" t="s">
        <v>413</v>
      </c>
      <c r="AG3" t="s">
        <v>756</v>
      </c>
      <c r="AH3" t="s">
        <v>756</v>
      </c>
      <c r="AI3" t="str">
        <f>IF(Z3="x","",IF(Z3=1,"e","o"))</f>
        <v>e</v>
      </c>
      <c r="AJ3" t="str">
        <f>IF($J3&lt;&gt;"",$J3,IF($AC3=$AC2,AJ2,""))</f>
        <v>n</v>
      </c>
      <c r="AK3" t="str">
        <f>IF($J3&lt;&gt;"",$J3,IF($AC3=$AC2,AK2,""))</f>
        <v>n</v>
      </c>
      <c r="AL3" t="str">
        <f>IF($W3="","",IF($AJ3="","",IF($W3="h",$AJ3,IF($AJ3="n","n",IF(AND($W3="a",$AJ3="d"),"o",IF(AND($W3="a",$AJ3="o"),"d"))))))</f>
        <v>n</v>
      </c>
      <c r="AM3" t="str">
        <f>IF($W3="","",IF(J3="","",IF(AL3="n","n",IF(AL3="d","o",IF(AL3="o","d","")))))</f>
        <v>n</v>
      </c>
      <c r="AN3" t="str">
        <f>IF(AO3="H","Home",IF(AO3="A","Away",""))</f>
        <v>Away</v>
      </c>
      <c r="AO3" t="str">
        <f>IF($W3&lt;&gt;"",$W3,IF($AC3=$AC2,AO2,""))</f>
        <v>a</v>
      </c>
      <c r="AP3" t="str">
        <f t="shared" si="1"/>
        <v>n</v>
      </c>
      <c r="AQ3" t="str">
        <f t="shared" si="1"/>
        <v>n</v>
      </c>
      <c r="AR3" t="str">
        <f t="shared" si="1"/>
        <v>Away</v>
      </c>
      <c r="AS3" t="str">
        <f t="shared" si="1"/>
        <v>a</v>
      </c>
      <c r="AT3" t="str">
        <f>IF(AND(AI3="e",OR(BE3="Save",BF3="Turnover_Takeaway",BF3="Play_Defensive")),"Defensive",IF(AND(AI3="o",OR(BE3="Save",BF3="Turnover_Takeaway",BF3="Play_Defensive")),"Offensive",IF(OR(BE3="Deadice",BE3="Stoppage",BE3="Intermission"),"",IF(AI3="e","Offensive",IF(AI3="o","Defensive","")))))</f>
        <v>Offensive</v>
      </c>
      <c r="AU3" t="str">
        <f>IF(U3&lt;&gt;"",U3+5000,"")</f>
        <v/>
      </c>
      <c r="AV3" t="str">
        <f>IF(V3&lt;&gt;"",V3+6000,"")</f>
        <v/>
      </c>
      <c r="AW3" t="str" cm="1">
        <f t="array" ref="AW3">IFERROR(IF(O3&lt;&gt;"",O3,IF(OR($S3="",$T3=""),"",IF(O3&lt;&gt;"",O3,IF($T3&lt;&gt;"",_xlfn._xlws.FILTER(O:O,($BU:$BU=$BU3)*($I:$I=$I3)*($T:$T=$T3)*($S:$S=_xlfn.MINIFS($S:$S,$T:$T,"="&amp;$T3)),"")))))&amp;"",IF(O3="","",""))&amp;""</f>
        <v/>
      </c>
      <c r="AX3" t="str" cm="1">
        <f t="array" ref="AX3">IFERROR(IF(P3&lt;&gt;"",P3,IF(OR($S3="",$T3=""),"",IF($T3&lt;&gt;"",_xlfn._xlws.FILTER(P:P,($BU:$BU=$BU3)*($I:$I=$I3)*($T:$T=$T3)*($S:$S=_xlfn.MINIFS($S:$S,$T:$T,"="&amp;$T3)),""))))&amp;"",IF(P3="","",""))&amp;""</f>
        <v/>
      </c>
      <c r="AY3" t="str" cm="1">
        <f t="array" ref="AY3">IFERROR(IF(Q3&lt;&gt;"",Q3,IF(OR($S3="",$T3=""),"",IF($T3&lt;&gt;"",_xlfn._xlws.FILTER(Q:Q,($BU:$BU=$BU3)*($I:$I=$I3)*($T:$T=$T3)*($S:$S=_xlfn.MINIFS($S:$S,$T:$T,"="&amp;$T3)),""))))&amp;"",IF(Q3="","",""))&amp;""</f>
        <v/>
      </c>
      <c r="AZ3" t="str" cm="1">
        <f t="array" ref="AZ3">IFERROR(IF(R3&lt;&gt;"",R3,IF(OR($S3="",$T3=""),"",IF($T3&lt;&gt;"",_xlfn._xlws.FILTER(R:R,($BU:$BU=$BU3)*($I:$I=$I3)*($T:$T=$T3)*($S:$S=_xlfn.MINIFS($S:$S,$T:$T,"="&amp;$T3)),""))))&amp;"",IF(R3="","",""))&amp;""</f>
        <v/>
      </c>
      <c r="BA3" s="6">
        <f>IF(OR(L3="Zone_Entry",L3="Zone_Exit"),BA2+1,BA2)</f>
        <v>1</v>
      </c>
      <c r="BB3">
        <f>BB2</f>
        <v>18987</v>
      </c>
      <c r="BC3" t="str">
        <f t="shared" ref="BC3:BD3" si="2">BC2</f>
        <v>Velodrome</v>
      </c>
      <c r="BD3" t="str">
        <f t="shared" si="2"/>
        <v>Outlaws</v>
      </c>
      <c r="BE3" t="s">
        <v>5</v>
      </c>
      <c r="BF3" t="s">
        <v>197</v>
      </c>
      <c r="BG3" t="s">
        <v>756</v>
      </c>
      <c r="BH3" t="str">
        <f>IF($N3&lt;&gt;"",$N3,IF($S3=$S2,BH2,""))</f>
        <v/>
      </c>
      <c r="BI3" cm="1">
        <f t="array" ref="BI3">IFERROR(_xlfn._xlws.FILTER(shifts!A:A,(shifts!B:B=events!AD3)*(shifts!AG:AG&gt;=events!BK3)*(shifts!AH:AH&lt;=events!BL3)),BI2)</f>
        <v>1</v>
      </c>
      <c r="BJ3" s="15">
        <f>IF(AND(AG3="",AH3=""),0,((AE3*60)+AF3)-((AG3*60)+AH3))</f>
        <v>0</v>
      </c>
      <c r="BK3">
        <f>(AE3*60)+AF3</f>
        <v>1080</v>
      </c>
      <c r="BL3">
        <f>IF(AND(AG3="",AH3=""),BK3,((AG3*60)+AH3))</f>
        <v>1080</v>
      </c>
      <c r="BM3" s="15">
        <f>SUMIFS(BJ$2:BJ3,K$2:K3,"=Intermission")+SUMIFS(BJ$2:BJ3,K$2:K3,"=Timeout")</f>
        <v>0</v>
      </c>
      <c r="BN3">
        <f>IF(AD3=1,0,IF(AD3=2,1080+BM3,IF(AD3=3,(1080*2)+BM3,0)))</f>
        <v>0</v>
      </c>
      <c r="BO3" s="19">
        <f>IF(K3="Intermission",BO2,((1080)-((AE3*60)+AF3))+BN3)</f>
        <v>0</v>
      </c>
      <c r="BP3">
        <f>IF(BO3&lt;5,0,BO3-5)</f>
        <v>0</v>
      </c>
      <c r="BQ3" s="17">
        <f>BP3+BJ3+5</f>
        <v>5</v>
      </c>
      <c r="BR3" t="str">
        <f>IF(AI3="e","event_team_player_"&amp;BS3,IF(AI3="o","opp_team_player_"&amp;BS3,""))</f>
        <v>event_team_player_1</v>
      </c>
      <c r="BS3">
        <f>COUNTIFS(S$3:S3,"="&amp;S3,AI$3:AI3,"="&amp;AI3)</f>
        <v>1</v>
      </c>
      <c r="BT3" t="str">
        <f>IFERROR(VLOOKUP(BB3&amp;BU3&amp;X3,game_rosters!U:W,3,FALSE),"")</f>
        <v>P100185</v>
      </c>
      <c r="BU3" t="str">
        <f>IF(AR3="","",IF(AND(AR3="Away",AI3="e"),BD3,IF(AND(AR3="Home",AI3="e"),BC3,IF(AND(AR3="Away",AI3="o"),BC3,IF(AND(AR3="Home",AI3="o"),BD3)))))</f>
        <v>Outlaws</v>
      </c>
    </row>
    <row r="4" spans="1:73" x14ac:dyDescent="0.2">
      <c r="A4" s="28" t="str">
        <f t="shared" ref="A4:A68" si="3">IF(K4&lt;&gt;"",1,IF(D4="x","x",""))</f>
        <v/>
      </c>
      <c r="B4" s="28"/>
      <c r="C4" s="28"/>
      <c r="D4" s="28"/>
      <c r="E4" s="52"/>
      <c r="F4" s="52"/>
      <c r="G4" s="52"/>
      <c r="H4" s="53"/>
      <c r="I4" s="28">
        <v>4</v>
      </c>
      <c r="J4" s="28"/>
      <c r="K4" s="28"/>
      <c r="L4" s="28"/>
      <c r="M4" s="28"/>
      <c r="N4" s="28"/>
      <c r="O4" s="28"/>
      <c r="P4" s="28"/>
      <c r="Q4" s="28"/>
      <c r="R4" s="28"/>
      <c r="S4" s="28">
        <v>1</v>
      </c>
      <c r="T4" s="28"/>
      <c r="U4" s="28" t="str">
        <f>IF(B4=1,MAX($U$2:$U3)+1,IF(AND($T4&lt;&gt;"",$T4=$T3),$U3,IF(B4="x",U3,"")))</f>
        <v/>
      </c>
      <c r="V4" s="28" t="str">
        <f>IF(C4=1,MAX($V$2:$V3)+1,IF(AND($T4&lt;&gt;"",$T4=$T3),$U3,IF(C4="x",V3,"")))</f>
        <v/>
      </c>
      <c r="W4" s="28"/>
      <c r="X4" s="28">
        <v>4</v>
      </c>
      <c r="Y4" s="28"/>
      <c r="Z4" s="28">
        <v>1</v>
      </c>
      <c r="AA4" s="28">
        <f t="shared" ref="AA4:AA67" si="4">S4+1000</f>
        <v>1001</v>
      </c>
      <c r="AB4" s="28" t="str">
        <f t="shared" ref="AB4:AB67" si="5">IF(T4&lt;&gt;"",9000+T4,"")</f>
        <v/>
      </c>
      <c r="AC4" s="28">
        <f t="shared" si="0"/>
        <v>1001</v>
      </c>
      <c r="AD4" s="6">
        <v>1</v>
      </c>
      <c r="AE4">
        <v>18</v>
      </c>
      <c r="AF4" t="s">
        <v>413</v>
      </c>
      <c r="AG4" t="s">
        <v>756</v>
      </c>
      <c r="AH4" t="s">
        <v>756</v>
      </c>
      <c r="AI4" t="str">
        <f>IF(Z4="x","",IF(Z4=1,"e","o"))</f>
        <v>e</v>
      </c>
      <c r="AJ4" t="str">
        <f>IF($J4&lt;&gt;"",$J4,IF($AC4=$AC3,AJ3,""))</f>
        <v>n</v>
      </c>
      <c r="AK4" t="str">
        <f>IF($J4&lt;&gt;"",$J4,IF($AC4=$AC3,AK3,""))</f>
        <v>n</v>
      </c>
      <c r="AL4" t="str">
        <f>IF($W4="","",IF($AJ4="","",IF($W4="h",$AJ4,IF($AJ4="n","n",IF(AND($W4="a",$AJ4="d"),"o",IF(AND($W4="a",$AJ4="o"),"d"))))))</f>
        <v/>
      </c>
      <c r="AM4" t="str">
        <f>IF($W4="","",IF(J4="","",IF(AL4="n","n",IF(AL4="d","o",IF(AL4="o","d","")))))</f>
        <v/>
      </c>
      <c r="AN4" t="str">
        <f>IF(AO4="H","Home",IF(AO4="A","Away",""))</f>
        <v>Away</v>
      </c>
      <c r="AO4" t="str">
        <f>IF($W4&lt;&gt;"",$W4,IF($AC4=$AC3,AO3,""))</f>
        <v>a</v>
      </c>
      <c r="AP4" t="str">
        <f t="shared" ref="AP4" si="6">IF(AL4&lt;&gt;"",AL4,IF($AC4=$AC3,AP3,""))</f>
        <v>n</v>
      </c>
      <c r="AQ4" t="str">
        <f t="shared" ref="AQ4" si="7">IF(AM4&lt;&gt;"",AM4,IF($AC4=$AC3,AQ3,""))</f>
        <v>n</v>
      </c>
      <c r="AR4" t="str">
        <f t="shared" ref="AR4" si="8">IF(AN4&lt;&gt;"",AN4,IF($AC4=$AC3,AR3,""))</f>
        <v>Away</v>
      </c>
      <c r="AS4" t="str">
        <f t="shared" ref="AS4" si="9">IF(AO4&lt;&gt;"",AO4,IF($AC4=$AC3,AS3,""))</f>
        <v>a</v>
      </c>
      <c r="AT4" t="str">
        <f>IF(AND(AI4="e",OR(BE4="Save",BF4="Turnover_Takeaway",BF4="Play_Defensive")),"Defensive",IF(AND(AI4="o",OR(BE4="Save",BF4="Turnover_Takeaway",BF4="Play_Defensive")),"Offensive",IF(OR(BE4="Deadice",BE4="Stoppage",BE4="Intermission"),"",IF(AI4="e","Offensive",IF(AI4="o","Defensive","")))))</f>
        <v>Offensive</v>
      </c>
      <c r="AU4" t="str">
        <f>IF(U4&lt;&gt;"",U4+5000,"")</f>
        <v/>
      </c>
      <c r="AV4" t="str">
        <f t="shared" ref="AV4" si="10">IF(V4&lt;&gt;"",V4+6000,"")</f>
        <v/>
      </c>
      <c r="AW4" t="str" cm="1">
        <f t="array" ref="AW4">IFERROR(IF(O4&lt;&gt;"",O4,IF(OR($S4="",$T4=""),"",IF(O4&lt;&gt;"",O4,IF($T4&lt;&gt;"",_xlfn._xlws.FILTER(O:O,($BU:$BU=$BU4)*($I:$I=$I4)*($T:$T=$T4)*($S:$S=_xlfn.MINIFS($S:$S,$T:$T,"="&amp;$T4)),"")))))&amp;"",IF(O4="","",""))&amp;""</f>
        <v/>
      </c>
      <c r="AX4" t="str" cm="1">
        <f t="array" ref="AX4">IFERROR(IF(P4&lt;&gt;"",P4,IF(OR($S4="",$T4=""),"",IF($T4&lt;&gt;"",_xlfn._xlws.FILTER(P:P,($BU:$BU=$BU4)*($I:$I=$I4)*($T:$T=$T4)*($S:$S=_xlfn.MINIFS($S:$S,$T:$T,"="&amp;$T4)),""))))&amp;"",IF(P4="","",""))&amp;""</f>
        <v/>
      </c>
      <c r="AY4" t="str" cm="1">
        <f t="array" ref="AY4">IFERROR(IF(Q4&lt;&gt;"",Q4,IF(OR($S4="",$T4=""),"",IF($T4&lt;&gt;"",_xlfn._xlws.FILTER(Q:Q,($BU:$BU=$BU4)*($I:$I=$I4)*($T:$T=$T4)*($S:$S=_xlfn.MINIFS($S:$S,$T:$T,"="&amp;$T4)),""))))&amp;"",IF(Q4="","",""))&amp;""</f>
        <v/>
      </c>
      <c r="AZ4" t="str" cm="1">
        <f t="array" ref="AZ4">IFERROR(IF(R4&lt;&gt;"",R4,IF(OR($S4="",$T4=""),"",IF($T4&lt;&gt;"",_xlfn._xlws.FILTER(R:R,($BU:$BU=$BU4)*($I:$I=$I4)*($T:$T=$T4)*($S:$S=_xlfn.MINIFS($S:$S,$T:$T,"="&amp;$T4)),""))))&amp;"",IF(R4="","",""))&amp;""</f>
        <v/>
      </c>
      <c r="BA4" s="6">
        <f t="shared" ref="BA4" si="11">IF(OR(L4="Zone_Entry",L4="Zone_Exit"),BA3+1,BA3)</f>
        <v>1</v>
      </c>
      <c r="BB4">
        <f t="shared" ref="BB4:BD4" si="12">BB3</f>
        <v>18987</v>
      </c>
      <c r="BC4" t="str">
        <f t="shared" si="12"/>
        <v>Velodrome</v>
      </c>
      <c r="BD4" t="str">
        <f t="shared" si="12"/>
        <v>Outlaws</v>
      </c>
      <c r="BE4" t="s">
        <v>5</v>
      </c>
      <c r="BF4" t="s">
        <v>197</v>
      </c>
      <c r="BG4" t="s">
        <v>756</v>
      </c>
      <c r="BH4" t="str">
        <f t="shared" ref="BH4" si="13">IF($N4&lt;&gt;"",$N4,IF($S4=$S3,BH3,""))</f>
        <v/>
      </c>
      <c r="BI4" cm="1">
        <f t="array" ref="BI4">IFERROR(_xlfn._xlws.FILTER(shifts!A:A,(shifts!B:B=events!AD4)*(shifts!AG:AG&gt;=events!BK4)*(shifts!AH:AH&lt;=events!BL4)),BI3)</f>
        <v>1</v>
      </c>
      <c r="BJ4" s="15">
        <f t="shared" ref="BJ4" si="14">IF(AND(AG4="",AH4=""),0,((AE4*60)+AF4)-((AG4*60)+AH4))</f>
        <v>0</v>
      </c>
      <c r="BK4">
        <f t="shared" ref="BK4" si="15">(AE4*60)+AF4</f>
        <v>1080</v>
      </c>
      <c r="BL4">
        <f t="shared" ref="BL4" si="16">IF(AND(AG4="",AH4=""),BK4,((AG4*60)+AH4))</f>
        <v>1080</v>
      </c>
      <c r="BM4" s="15">
        <f>SUMIFS(BJ$2:BJ4,K$2:K4,"=Intermission")+SUMIFS(BJ$2:BJ4,K$2:K4,"=Timeout")</f>
        <v>0</v>
      </c>
      <c r="BN4">
        <f t="shared" ref="BN4" si="17">IF(AD4=1,0,IF(AD4=2,1080+BM4,IF(AD4=3,(1080*2)+BM4,0)))</f>
        <v>0</v>
      </c>
      <c r="BO4" s="19">
        <f t="shared" ref="BO4" si="18">IF(K4="Intermission",BO3,((1080)-((AE4*60)+AF4))+BN4)</f>
        <v>0</v>
      </c>
      <c r="BP4">
        <f t="shared" ref="BP4" si="19">IF(BO4&lt;5,0,BO4-5)</f>
        <v>0</v>
      </c>
      <c r="BQ4" s="17">
        <f t="shared" ref="BQ4" si="20">BP4+BJ4+5</f>
        <v>5</v>
      </c>
      <c r="BR4" t="str">
        <f t="shared" ref="BR4" si="21">IF(AI4="e","event_team_player_"&amp;BS4,IF(AI4="o","opp_team_player_"&amp;BS4,""))</f>
        <v>event_team_player_2</v>
      </c>
      <c r="BS4">
        <f>COUNTIFS(S$3:S4,"="&amp;S4,AI$3:AI4,"="&amp;AI4)</f>
        <v>2</v>
      </c>
      <c r="BT4" t="str">
        <f>IFERROR(VLOOKUP(BB4&amp;BU4&amp;X4,game_rosters!U:W,3,FALSE),"")</f>
        <v>P100032</v>
      </c>
      <c r="BU4" t="str">
        <f t="shared" ref="BU4" si="22">IF(AR4="","",IF(AND(AR4="Away",AI4="e"),BD4,IF(AND(AR4="Home",AI4="e"),BC4,IF(AND(AR4="Away",AI4="o"),BC4,IF(AND(AR4="Home",AI4="o"),BD4)))))</f>
        <v>Outlaws</v>
      </c>
    </row>
    <row r="5" spans="1:73" x14ac:dyDescent="0.2">
      <c r="A5" t="str">
        <f t="shared" si="3"/>
        <v/>
      </c>
      <c r="E5" s="4"/>
      <c r="F5" s="43"/>
      <c r="G5" s="4"/>
      <c r="H5" s="46"/>
      <c r="I5" s="44">
        <v>70</v>
      </c>
      <c r="J5" s="44" t="str">
        <f>IF(OR(K5="Goal",K5="Shot",L5="Zone_Entry",M5="Stoppage-Goal",M4="Stoppage-Goal"),"o",IF(OR(K5="Save",K5="Rebound",L5="Zone_Exit",M5="Stoppage-GoalieStoppage",M4="Stoppage-GoalieStoppage"),"d",IF(OR(L5="Faceoff_AfterGoal",L5="Faceoff_PeriodStart",698="Faceoff_GameStart",M4="Stoppage-Goal"),"n","")))</f>
        <v/>
      </c>
      <c r="S5">
        <v>1</v>
      </c>
      <c r="U5" t="str">
        <f>IF(B5=1,MAX($U$2:$U4)+1,IF(AND($T5&lt;&gt;"",$T5=$T4),$U4,IF(B5="x",U4,"")))</f>
        <v/>
      </c>
      <c r="V5" t="str">
        <f>IF(C5=1,MAX($V$2:$V4)+1,IF(AND($T5&lt;&gt;"",$T5=$T4),$U4,IF(C5="x",V4,"")))</f>
        <v/>
      </c>
      <c r="X5">
        <v>70</v>
      </c>
      <c r="AA5">
        <f t="shared" si="4"/>
        <v>1001</v>
      </c>
      <c r="AB5" t="str">
        <f t="shared" si="5"/>
        <v/>
      </c>
      <c r="AC5">
        <f t="shared" si="0"/>
        <v>1001</v>
      </c>
      <c r="AD5" s="6">
        <v>1</v>
      </c>
      <c r="AE5">
        <v>18</v>
      </c>
      <c r="AF5" t="s">
        <v>413</v>
      </c>
      <c r="AG5" t="s">
        <v>756</v>
      </c>
      <c r="AH5" t="s">
        <v>756</v>
      </c>
      <c r="AI5" t="str">
        <f t="shared" ref="AI5:AI68" si="23">IF(Z5="x","",IF(Z5=1,"e","o"))</f>
        <v>o</v>
      </c>
      <c r="AJ5" t="str">
        <f t="shared" ref="AJ5:AJ68" si="24">IF($J5&lt;&gt;"",$J5,IF($AC5=$AC4,AJ4,""))</f>
        <v>n</v>
      </c>
      <c r="AK5" t="str">
        <f t="shared" ref="AK5:AK68" si="25">IF($J5&lt;&gt;"",$J5,IF($AC5=$AC4,AK4,""))</f>
        <v>n</v>
      </c>
      <c r="AL5" t="str">
        <f t="shared" ref="AL5:AL68" si="26">IF($W5="","",IF($AJ5="","",IF($W5="h",$AJ5,IF($AJ5="n","n",IF(AND($W5="a",$AJ5="d"),"o",IF(AND($W5="a",$AJ5="o"),"d"))))))</f>
        <v/>
      </c>
      <c r="AM5" t="str">
        <f t="shared" ref="AM5:AM68" si="27">IF($W5="","",IF(J5="","",IF(AL5="n","n",IF(AL5="d","o",IF(AL5="o","d","")))))</f>
        <v/>
      </c>
      <c r="AN5" t="str">
        <f t="shared" ref="AN5:AN68" si="28">IF(AO5="H","Home",IF(AO5="A","Away",""))</f>
        <v>Away</v>
      </c>
      <c r="AO5" t="str">
        <f t="shared" ref="AO5:AO68" si="29">IF($W5&lt;&gt;"",$W5,IF($AC5=$AC4,AO4,""))</f>
        <v>a</v>
      </c>
      <c r="AP5" t="str">
        <f t="shared" ref="AP5:AP68" si="30">IF(AL5&lt;&gt;"",AL5,IF($AC5=$AC4,AP4,""))</f>
        <v>n</v>
      </c>
      <c r="AQ5" t="str">
        <f t="shared" ref="AQ5:AQ68" si="31">IF(AM5&lt;&gt;"",AM5,IF($AC5=$AC4,AQ4,""))</f>
        <v>n</v>
      </c>
      <c r="AR5" t="str">
        <f t="shared" ref="AR5:AR68" si="32">IF(AN5&lt;&gt;"",AN5,IF($AC5=$AC4,AR4,""))</f>
        <v>Away</v>
      </c>
      <c r="AS5" t="str">
        <f t="shared" ref="AS5:AS68" si="33">IF(AO5&lt;&gt;"",AO5,IF($AC5=$AC4,AS4,""))</f>
        <v>a</v>
      </c>
      <c r="AT5" t="str">
        <f t="shared" ref="AT5:AT68" si="34">IF(AND(AI5="e",OR(BE5="Save",BF5="Turnover_Takeaway",BF5="Play_Defensive")),"Defensive",IF(AND(AI5="o",OR(BE5="Save",BF5="Turnover_Takeaway",BF5="Play_Defensive")),"Offensive",IF(OR(BE5="Deadice",BE5="Stoppage",BE5="Intermission"),"",IF(AI5="e","Offensive",IF(AI5="o","Defensive","")))))</f>
        <v>Defensive</v>
      </c>
      <c r="AU5" t="str">
        <f t="shared" ref="AU5:AU68" si="35">IF(U5&lt;&gt;"",U5+5000,"")</f>
        <v/>
      </c>
      <c r="AV5" t="str">
        <f t="shared" ref="AV5:AV68" si="36">IF(V5&lt;&gt;"",V5+6000,"")</f>
        <v/>
      </c>
      <c r="AW5" t="str" cm="1">
        <f t="array" ref="AW5">IFERROR(IF(O5&lt;&gt;"",O5,IF(OR($S5="",$T5=""),"",IF(O5&lt;&gt;"",O5,IF($T5&lt;&gt;"",_xlfn._xlws.FILTER(O:O,($BU:$BU=$BU5)*($I:$I=$I5)*($T:$T=$T5)*($S:$S=_xlfn.MINIFS($S:$S,$T:$T,"="&amp;$T5)),"")))))&amp;"",IF(O5="","",""))&amp;""</f>
        <v/>
      </c>
      <c r="AX5" t="str" cm="1">
        <f t="array" ref="AX5">IFERROR(IF(P5&lt;&gt;"",P5,IF(OR($S5="",$T5=""),"",IF($T5&lt;&gt;"",_xlfn._xlws.FILTER(P:P,($BU:$BU=$BU5)*($I:$I=$I5)*($T:$T=$T5)*($S:$S=_xlfn.MINIFS($S:$S,$T:$T,"="&amp;$T5)),""))))&amp;"",IF(P5="","",""))&amp;""</f>
        <v/>
      </c>
      <c r="AY5" t="str" cm="1">
        <f t="array" ref="AY5">IFERROR(IF(Q5&lt;&gt;"",Q5,IF(OR($S5="",$T5=""),"",IF($T5&lt;&gt;"",_xlfn._xlws.FILTER(Q:Q,($BU:$BU=$BU5)*($I:$I=$I5)*($T:$T=$T5)*($S:$S=_xlfn.MINIFS($S:$S,$T:$T,"="&amp;$T5)),""))))&amp;"",IF(Q5="","",""))&amp;""</f>
        <v/>
      </c>
      <c r="AZ5" t="str" cm="1">
        <f t="array" ref="AZ5">IFERROR(IF(R5&lt;&gt;"",R5,IF(OR($S5="",$T5=""),"",IF($T5&lt;&gt;"",_xlfn._xlws.FILTER(R:R,($BU:$BU=$BU5)*($I:$I=$I5)*($T:$T=$T5)*($S:$S=_xlfn.MINIFS($S:$S,$T:$T,"="&amp;$T5)),""))))&amp;"",IF(R5="","",""))&amp;""</f>
        <v/>
      </c>
      <c r="BA5" s="6">
        <f t="shared" ref="BA5:BA68" si="37">IF(OR(L5="Zone_Entry",L5="Zone_Exit"),BA4+1,BA4)</f>
        <v>1</v>
      </c>
      <c r="BB5">
        <f t="shared" ref="BB5:BD5" si="38">BB4</f>
        <v>18987</v>
      </c>
      <c r="BC5" t="str">
        <f t="shared" si="38"/>
        <v>Velodrome</v>
      </c>
      <c r="BD5" t="str">
        <f t="shared" si="38"/>
        <v>Outlaws</v>
      </c>
      <c r="BE5" t="s">
        <v>5</v>
      </c>
      <c r="BF5" t="s">
        <v>197</v>
      </c>
      <c r="BG5" t="s">
        <v>756</v>
      </c>
      <c r="BI5" cm="1">
        <f t="array" ref="BI5">IFERROR(_xlfn._xlws.FILTER(shifts!A:A,(shifts!B:B=events!AD5)*(shifts!AG:AG&gt;=events!BK5)*(shifts!AH:AH&lt;=events!BL5)),BI4)</f>
        <v>1</v>
      </c>
      <c r="BJ5" s="15">
        <f t="shared" ref="BJ5:BJ68" si="39">IF(AND(AG5="",AH5=""),0,((AE5*60)+AF5)-((AG5*60)+AH5))</f>
        <v>0</v>
      </c>
      <c r="BK5">
        <f t="shared" ref="BK5:BK68" si="40">(AE5*60)+AF5</f>
        <v>1080</v>
      </c>
      <c r="BL5">
        <f t="shared" ref="BL5:BL68" si="41">IF(AND(AG5="",AH5=""),BK5,((AG5*60)+AH5))</f>
        <v>1080</v>
      </c>
      <c r="BM5" s="15">
        <f>SUMIFS(BJ$2:BJ5,K$2:K5,"=Intermission")+SUMIFS(BJ$2:BJ5,K$2:K5,"=Timeout")</f>
        <v>0</v>
      </c>
      <c r="BN5">
        <f t="shared" ref="BN5:BN68" si="42">IF(AD5=1,0,IF(AD5=2,1080+BM5,IF(AD5=3,(1080*2)+BM5,0)))</f>
        <v>0</v>
      </c>
      <c r="BO5" s="19">
        <f t="shared" ref="BO5:BO68" si="43">IF(K5="Intermission",BO4,((1080)-((AE5*60)+AF5))+BN5)</f>
        <v>0</v>
      </c>
      <c r="BP5">
        <f t="shared" ref="BP5:BP68" si="44">IF(BO5&lt;5,0,BO5-5)</f>
        <v>0</v>
      </c>
      <c r="BQ5" s="17">
        <f t="shared" ref="BQ5:BQ68" si="45">BP5+BJ5+5</f>
        <v>5</v>
      </c>
      <c r="BR5" t="str">
        <f t="shared" ref="BR5:BR68" si="46">IF(AI5="e","event_team_player_"&amp;BS5,IF(AI5="o","opp_team_player_"&amp;BS5,""))</f>
        <v>opp_team_player_1</v>
      </c>
      <c r="BS5">
        <f>COUNTIFS(S$3:S5,"="&amp;S5,AI$3:AI5,"="&amp;AI5)</f>
        <v>1</v>
      </c>
      <c r="BT5" t="str">
        <f>IFERROR(VLOOKUP(BB5&amp;BU5&amp;X5,game_rosters!U:W,3,FALSE),"")</f>
        <v>P100001</v>
      </c>
      <c r="BU5" t="str">
        <f t="shared" ref="BU5:BU68" si="47">IF(AR5="","",IF(AND(AR5="Away",AI5="e"),BD5,IF(AND(AR5="Home",AI5="e"),BC5,IF(AND(AR5="Away",AI5="o"),BC5,IF(AND(AR5="Home",AI5="o"),BD5)))))</f>
        <v>Velodrome</v>
      </c>
    </row>
    <row r="6" spans="1:73" x14ac:dyDescent="0.2">
      <c r="A6">
        <f t="shared" si="3"/>
        <v>1</v>
      </c>
      <c r="E6" s="4"/>
      <c r="F6" s="43"/>
      <c r="G6" s="4"/>
      <c r="H6" s="46"/>
      <c r="I6" s="44">
        <v>77</v>
      </c>
      <c r="J6" s="44" t="str">
        <f t="shared" ref="J6:J69" si="48">IF(OR(K6="Goal",K6="Shot",L6="Zone_Entry",M6="Stoppage-Goal",M5="Stoppage-Goal"),"o",IF(OR(K6="Save",K6="Rebound",L6="Zone_Exit",M6="Stoppage-GoalieStoppage",M5="Stoppage-GoalieStoppage"),"d",IF(OR(L6="Faceoff_AfterGoal",L6="Faceoff_PeriodStart",698="Faceoff_GameStart",M5="Stoppage-Goal"),"n","")))</f>
        <v>o</v>
      </c>
      <c r="K6" t="s">
        <v>238</v>
      </c>
      <c r="L6" t="s">
        <v>174</v>
      </c>
      <c r="M6" t="s">
        <v>377</v>
      </c>
      <c r="S6">
        <v>2</v>
      </c>
      <c r="U6" t="str">
        <f>IF(B6=1,MAX($U$2:$U5)+1,IF(AND($T6&lt;&gt;"",$T6=$T5),$U5,IF(B6="x",U5,"")))</f>
        <v/>
      </c>
      <c r="V6" t="str">
        <f>IF(C6=1,MAX($V$2:$V5)+1,IF(AND($T6&lt;&gt;"",$T6=$T5),$U5,IF(C6="x",V5,"")))</f>
        <v/>
      </c>
      <c r="W6" t="s">
        <v>735</v>
      </c>
      <c r="Z6">
        <v>1</v>
      </c>
      <c r="AA6">
        <f t="shared" si="4"/>
        <v>1002</v>
      </c>
      <c r="AB6" t="str">
        <f t="shared" si="5"/>
        <v/>
      </c>
      <c r="AC6">
        <f t="shared" si="0"/>
        <v>1002</v>
      </c>
      <c r="AD6" s="6">
        <v>1</v>
      </c>
      <c r="AE6">
        <v>18</v>
      </c>
      <c r="AF6">
        <v>0</v>
      </c>
      <c r="AG6" t="s">
        <v>756</v>
      </c>
      <c r="AH6" t="s">
        <v>756</v>
      </c>
      <c r="AI6" t="str">
        <f t="shared" si="23"/>
        <v>e</v>
      </c>
      <c r="AJ6" t="str">
        <f t="shared" si="24"/>
        <v>o</v>
      </c>
      <c r="AK6" t="str">
        <f t="shared" si="25"/>
        <v>o</v>
      </c>
      <c r="AL6" t="str">
        <f t="shared" si="26"/>
        <v>o</v>
      </c>
      <c r="AM6" t="str">
        <f t="shared" si="27"/>
        <v>d</v>
      </c>
      <c r="AN6" t="str">
        <f t="shared" si="28"/>
        <v>Home</v>
      </c>
      <c r="AO6" t="str">
        <f t="shared" si="29"/>
        <v>h</v>
      </c>
      <c r="AP6" t="str">
        <f t="shared" si="30"/>
        <v>o</v>
      </c>
      <c r="AQ6" t="str">
        <f t="shared" si="31"/>
        <v>d</v>
      </c>
      <c r="AR6" t="str">
        <f t="shared" si="32"/>
        <v>Home</v>
      </c>
      <c r="AS6" t="str">
        <f t="shared" si="33"/>
        <v>h</v>
      </c>
      <c r="AT6" t="str">
        <f t="shared" si="34"/>
        <v>Offensive</v>
      </c>
      <c r="AU6" t="str">
        <f t="shared" si="35"/>
        <v/>
      </c>
      <c r="AV6" t="str">
        <f t="shared" si="36"/>
        <v/>
      </c>
      <c r="AW6" t="str" cm="1">
        <f t="array" ref="AW6">IFERROR(IF(O6&lt;&gt;"",O6,IF(OR($S6="",$T6=""),"",IF(O6&lt;&gt;"",O6,IF($T6&lt;&gt;"",_xlfn._xlws.FILTER(O:O,($BU:$BU=$BU6)*($I:$I=$I6)*($T:$T=$T6)*($S:$S=_xlfn.MINIFS($S:$S,$T:$T,"="&amp;$T6)),"")))))&amp;"",IF(O6="","",""))&amp;""</f>
        <v/>
      </c>
      <c r="AX6" t="str" cm="1">
        <f t="array" ref="AX6">IFERROR(IF(P6&lt;&gt;"",P6,IF(OR($S6="",$T6=""),"",IF($T6&lt;&gt;"",_xlfn._xlws.FILTER(P:P,($BU:$BU=$BU6)*($I:$I=$I6)*($T:$T=$T6)*($S:$S=_xlfn.MINIFS($S:$S,$T:$T,"="&amp;$T6)),""))))&amp;"",IF(P6="","",""))&amp;""</f>
        <v/>
      </c>
      <c r="AY6" t="str" cm="1">
        <f t="array" ref="AY6">IFERROR(IF(Q6&lt;&gt;"",Q6,IF(OR($S6="",$T6=""),"",IF($T6&lt;&gt;"",_xlfn._xlws.FILTER(Q:Q,($BU:$BU=$BU6)*($I:$I=$I6)*($T:$T=$T6)*($S:$S=_xlfn.MINIFS($S:$S,$T:$T,"="&amp;$T6)),""))))&amp;"",IF(Q6="","",""))&amp;""</f>
        <v/>
      </c>
      <c r="AZ6" t="str" cm="1">
        <f t="array" ref="AZ6">IFERROR(IF(R6&lt;&gt;"",R6,IF(OR($S6="",$T6=""),"",IF($T6&lt;&gt;"",_xlfn._xlws.FILTER(R:R,($BU:$BU=$BU6)*($I:$I=$I6)*($T:$T=$T6)*($S:$S=_xlfn.MINIFS($S:$S,$T:$T,"="&amp;$T6)),""))))&amp;"",IF(R6="","",""))&amp;""</f>
        <v/>
      </c>
      <c r="BA6" s="6">
        <f t="shared" si="37"/>
        <v>2</v>
      </c>
      <c r="BB6">
        <f t="shared" ref="BB6:BD6" si="49">BB5</f>
        <v>18987</v>
      </c>
      <c r="BC6" t="str">
        <f t="shared" si="49"/>
        <v>Velodrome</v>
      </c>
      <c r="BD6" t="str">
        <f t="shared" si="49"/>
        <v>Outlaws</v>
      </c>
      <c r="BE6" t="s">
        <v>238</v>
      </c>
      <c r="BF6" t="s">
        <v>174</v>
      </c>
      <c r="BI6" cm="1">
        <f t="array" ref="BI6">IFERROR(_xlfn._xlws.FILTER(shifts!A:A,(shifts!B:B=events!AD6)*(shifts!AG:AG&gt;=events!BK6)*(shifts!AH:AH&lt;=events!BL6)),BI5)</f>
        <v>1</v>
      </c>
      <c r="BJ6" s="15">
        <f t="shared" si="39"/>
        <v>0</v>
      </c>
      <c r="BK6">
        <f t="shared" si="40"/>
        <v>1080</v>
      </c>
      <c r="BL6">
        <f t="shared" si="41"/>
        <v>1080</v>
      </c>
      <c r="BM6" s="15">
        <f>SUMIFS(BJ$2:BJ6,K$2:K6,"=Intermission")+SUMIFS(BJ$2:BJ6,K$2:K6,"=Timeout")</f>
        <v>0</v>
      </c>
      <c r="BN6">
        <f t="shared" si="42"/>
        <v>0</v>
      </c>
      <c r="BO6" s="19">
        <f t="shared" si="43"/>
        <v>0</v>
      </c>
      <c r="BP6">
        <f t="shared" si="44"/>
        <v>0</v>
      </c>
      <c r="BQ6" s="17">
        <f t="shared" si="45"/>
        <v>5</v>
      </c>
      <c r="BR6" t="str">
        <f t="shared" si="46"/>
        <v>event_team_player_1</v>
      </c>
      <c r="BS6">
        <f>COUNTIFS(S$3:S6,"="&amp;S6,AI$3:AI6,"="&amp;AI6)</f>
        <v>1</v>
      </c>
      <c r="BT6" t="str">
        <f>IFERROR(VLOOKUP(BB6&amp;BU6&amp;X6,game_rosters!U:W,3,FALSE),"")</f>
        <v/>
      </c>
      <c r="BU6" t="str">
        <f t="shared" si="47"/>
        <v>Velodrome</v>
      </c>
    </row>
    <row r="7" spans="1:73" x14ac:dyDescent="0.2">
      <c r="A7">
        <f t="shared" si="3"/>
        <v>1</v>
      </c>
      <c r="E7" s="4"/>
      <c r="F7" s="43"/>
      <c r="G7" s="4"/>
      <c r="H7" s="46"/>
      <c r="I7" s="44">
        <v>4</v>
      </c>
      <c r="J7" s="44" t="str">
        <f t="shared" si="48"/>
        <v/>
      </c>
      <c r="K7" t="s">
        <v>7</v>
      </c>
      <c r="L7" t="s">
        <v>182</v>
      </c>
      <c r="M7" t="s">
        <v>68</v>
      </c>
      <c r="N7" t="s">
        <v>594</v>
      </c>
      <c r="R7" s="51">
        <v>1</v>
      </c>
      <c r="S7">
        <v>4</v>
      </c>
      <c r="T7">
        <v>1</v>
      </c>
      <c r="U7" t="str">
        <f>IF(B7=1,MAX($U$2:$U6)+1,IF(AND($T7&lt;&gt;"",$T7=$T6),$U6,IF(B7="x",U6,"")))</f>
        <v/>
      </c>
      <c r="V7" t="str">
        <f>IF(C7=1,MAX($V$2:$V6)+1,IF(AND($T7&lt;&gt;"",$T7=$T6),$U6,IF(C7="x",V6,"")))</f>
        <v/>
      </c>
      <c r="W7" t="s">
        <v>731</v>
      </c>
      <c r="X7">
        <v>4</v>
      </c>
      <c r="Z7">
        <v>1</v>
      </c>
      <c r="AA7">
        <f t="shared" si="4"/>
        <v>1004</v>
      </c>
      <c r="AB7">
        <f t="shared" si="5"/>
        <v>9001</v>
      </c>
      <c r="AC7">
        <f t="shared" si="0"/>
        <v>9001</v>
      </c>
      <c r="AD7" s="6">
        <v>1</v>
      </c>
      <c r="AE7" t="s">
        <v>732</v>
      </c>
      <c r="AF7" t="s">
        <v>896</v>
      </c>
      <c r="AG7" t="s">
        <v>756</v>
      </c>
      <c r="AH7" t="s">
        <v>756</v>
      </c>
      <c r="AI7" t="str">
        <f t="shared" si="23"/>
        <v>e</v>
      </c>
      <c r="AJ7" t="str">
        <f t="shared" si="24"/>
        <v/>
      </c>
      <c r="AK7" t="str">
        <f t="shared" si="25"/>
        <v/>
      </c>
      <c r="AL7" t="str">
        <f t="shared" si="26"/>
        <v/>
      </c>
      <c r="AM7" t="str">
        <f t="shared" si="27"/>
        <v/>
      </c>
      <c r="AN7" t="str">
        <f t="shared" si="28"/>
        <v>Away</v>
      </c>
      <c r="AO7" t="str">
        <f t="shared" si="29"/>
        <v>a</v>
      </c>
      <c r="AP7" t="str">
        <f t="shared" si="30"/>
        <v/>
      </c>
      <c r="AQ7" t="str">
        <f t="shared" si="31"/>
        <v/>
      </c>
      <c r="AR7" t="str">
        <f t="shared" si="32"/>
        <v>Away</v>
      </c>
      <c r="AS7" t="str">
        <f t="shared" si="33"/>
        <v>a</v>
      </c>
      <c r="AT7" t="str">
        <f t="shared" si="34"/>
        <v>Offensive</v>
      </c>
      <c r="AU7" t="str">
        <f t="shared" si="35"/>
        <v/>
      </c>
      <c r="AV7" t="str">
        <f t="shared" si="36"/>
        <v/>
      </c>
      <c r="AW7" t="str" cm="1">
        <f t="array" ref="AW7">IFERROR(IF(O7&lt;&gt;"",O7,IF(OR($S7="",$T7=""),"",IF(O7&lt;&gt;"",O7,IF($T7&lt;&gt;"",_xlfn._xlws.FILTER(O:O,($BU:$BU=$BU7)*($I:$I=$I7)*($T:$T=$T7)*($S:$S=_xlfn.MINIFS($S:$S,$T:$T,"="&amp;$T7)),"")))))&amp;"",IF(O7="","",""))&amp;""</f>
        <v/>
      </c>
      <c r="AX7" t="str" cm="1">
        <f t="array" ref="AX7">IFERROR(IF(P7&lt;&gt;"",P7,IF(OR($S7="",$T7=""),"",IF($T7&lt;&gt;"",_xlfn._xlws.FILTER(P:P,($BU:$BU=$BU7)*($I:$I=$I7)*($T:$T=$T7)*($S:$S=_xlfn.MINIFS($S:$S,$T:$T,"="&amp;$T7)),""))))&amp;"",IF(P7="","",""))&amp;""</f>
        <v/>
      </c>
      <c r="AY7" t="str" cm="1">
        <f t="array" ref="AY7">IFERROR(IF(Q7&lt;&gt;"",Q7,IF(OR($S7="",$T7=""),"",IF($T7&lt;&gt;"",_xlfn._xlws.FILTER(Q:Q,($BU:$BU=$BU7)*($I:$I=$I7)*($T:$T=$T7)*($S:$S=_xlfn.MINIFS($S:$S,$T:$T,"="&amp;$T7)),""))))&amp;"",IF(Q7="","",""))&amp;""</f>
        <v/>
      </c>
      <c r="AZ7" t="str" cm="1">
        <f t="array" ref="AZ7">IFERROR(IF(R7&lt;&gt;"",R7,IF(OR($S7="",$T7=""),"",IF($T7&lt;&gt;"",_xlfn._xlws.FILTER(R:R,($BU:$BU=$BU7)*($I:$I=$I7)*($T:$T=$T7)*($S:$S=_xlfn.MINIFS($S:$S,$T:$T,"="&amp;$T7)),""))))&amp;"",IF(R7="","",""))&amp;""</f>
        <v>1</v>
      </c>
      <c r="BA7" s="6">
        <f t="shared" si="37"/>
        <v>2</v>
      </c>
      <c r="BB7">
        <f t="shared" ref="BB7:BD7" si="50">BB6</f>
        <v>18987</v>
      </c>
      <c r="BC7" t="str">
        <f t="shared" si="50"/>
        <v>Velodrome</v>
      </c>
      <c r="BD7" t="str">
        <f t="shared" si="50"/>
        <v>Outlaws</v>
      </c>
      <c r="BE7" t="s">
        <v>7</v>
      </c>
      <c r="BF7" t="s">
        <v>182</v>
      </c>
      <c r="BI7" cm="1">
        <f t="array" ref="BI7">IFERROR(_xlfn._xlws.FILTER(shifts!A:A,(shifts!B:B=events!AD7)*(shifts!AG:AG&gt;=events!BK7)*(shifts!AH:AH&lt;=events!BL7)),BI6)</f>
        <v>1</v>
      </c>
      <c r="BJ7" s="15">
        <f t="shared" si="39"/>
        <v>0</v>
      </c>
      <c r="BK7">
        <f t="shared" si="40"/>
        <v>1079</v>
      </c>
      <c r="BL7">
        <f t="shared" si="41"/>
        <v>1079</v>
      </c>
      <c r="BM7" s="15">
        <f>SUMIFS(BJ$2:BJ7,K$2:K7,"=Intermission")+SUMIFS(BJ$2:BJ7,K$2:K7,"=Timeout")</f>
        <v>0</v>
      </c>
      <c r="BN7">
        <f t="shared" si="42"/>
        <v>0</v>
      </c>
      <c r="BO7" s="19">
        <f t="shared" si="43"/>
        <v>1</v>
      </c>
      <c r="BP7">
        <f t="shared" si="44"/>
        <v>0</v>
      </c>
      <c r="BQ7" s="17">
        <f t="shared" si="45"/>
        <v>5</v>
      </c>
      <c r="BR7" t="str">
        <f t="shared" si="46"/>
        <v>event_team_player_1</v>
      </c>
      <c r="BS7">
        <f>COUNTIFS(S$3:S7,"="&amp;S7,AI$3:AI7,"="&amp;AI7)</f>
        <v>1</v>
      </c>
      <c r="BT7" t="str">
        <f>IFERROR(VLOOKUP(BB7&amp;BU7&amp;X7,game_rosters!U:W,3,FALSE),"")</f>
        <v>P100032</v>
      </c>
      <c r="BU7" t="str">
        <f t="shared" si="47"/>
        <v>Outlaws</v>
      </c>
    </row>
    <row r="8" spans="1:73" x14ac:dyDescent="0.2">
      <c r="A8" t="str">
        <f t="shared" si="3"/>
        <v/>
      </c>
      <c r="E8" s="4"/>
      <c r="F8" s="43"/>
      <c r="G8" s="4"/>
      <c r="H8" s="46"/>
      <c r="I8" s="44">
        <v>25</v>
      </c>
      <c r="J8" s="44" t="str">
        <f t="shared" si="48"/>
        <v/>
      </c>
      <c r="N8" t="s">
        <v>594</v>
      </c>
      <c r="S8">
        <v>4</v>
      </c>
      <c r="T8">
        <v>1</v>
      </c>
      <c r="U8" t="str">
        <f>IF(B8=1,MAX($U$2:$U7)+1,IF(AND($T8&lt;&gt;"",$T8=$T7),$U7,IF(B8="x",U7,"")))</f>
        <v/>
      </c>
      <c r="V8" t="str">
        <f>IF(C8=1,MAX($V$2:$V7)+1,IF(AND($T8&lt;&gt;"",$T8=$T7),$U7,IF(C8="x",V7,"")))</f>
        <v/>
      </c>
      <c r="X8">
        <v>25</v>
      </c>
      <c r="Z8">
        <v>1</v>
      </c>
      <c r="AA8">
        <f t="shared" si="4"/>
        <v>1004</v>
      </c>
      <c r="AB8">
        <f t="shared" si="5"/>
        <v>9001</v>
      </c>
      <c r="AC8">
        <f t="shared" si="0"/>
        <v>9001</v>
      </c>
      <c r="AD8" s="6">
        <v>1</v>
      </c>
      <c r="AE8" t="s">
        <v>732</v>
      </c>
      <c r="AF8" t="s">
        <v>896</v>
      </c>
      <c r="AG8" t="s">
        <v>756</v>
      </c>
      <c r="AH8" t="s">
        <v>756</v>
      </c>
      <c r="AI8" t="str">
        <f t="shared" si="23"/>
        <v>e</v>
      </c>
      <c r="AJ8" t="str">
        <f t="shared" si="24"/>
        <v/>
      </c>
      <c r="AK8" t="str">
        <f t="shared" si="25"/>
        <v/>
      </c>
      <c r="AL8" t="str">
        <f t="shared" si="26"/>
        <v/>
      </c>
      <c r="AM8" t="str">
        <f t="shared" si="27"/>
        <v/>
      </c>
      <c r="AN8" t="str">
        <f t="shared" si="28"/>
        <v>Away</v>
      </c>
      <c r="AO8" t="str">
        <f t="shared" si="29"/>
        <v>a</v>
      </c>
      <c r="AP8" t="str">
        <f t="shared" si="30"/>
        <v/>
      </c>
      <c r="AQ8" t="str">
        <f t="shared" si="31"/>
        <v/>
      </c>
      <c r="AR8" t="str">
        <f t="shared" si="32"/>
        <v>Away</v>
      </c>
      <c r="AS8" t="str">
        <f t="shared" si="33"/>
        <v>a</v>
      </c>
      <c r="AT8" t="str">
        <f t="shared" si="34"/>
        <v>Offensive</v>
      </c>
      <c r="AU8" t="str">
        <f t="shared" si="35"/>
        <v/>
      </c>
      <c r="AV8" t="str">
        <f t="shared" si="36"/>
        <v/>
      </c>
      <c r="AW8" t="str" cm="1">
        <f t="array" ref="AW8">IFERROR(IF(O8&lt;&gt;"",O8,IF(OR($S8="",$T8=""),"",IF(O8&lt;&gt;"",O8,IF($T8&lt;&gt;"",_xlfn._xlws.FILTER(O:O,($BU:$BU=$BU8)*($I:$I=$I8)*($T:$T=$T8)*($S:$S=_xlfn.MINIFS($S:$S,$T:$T,"="&amp;$T8)),"")))))&amp;"",IF(O8="","",""))&amp;""</f>
        <v/>
      </c>
      <c r="AX8" t="str" cm="1">
        <f t="array" ref="AX8">IFERROR(IF(P8&lt;&gt;"",P8,IF(OR($S8="",$T8=""),"",IF($T8&lt;&gt;"",_xlfn._xlws.FILTER(P:P,($BU:$BU=$BU8)*($I:$I=$I8)*($T:$T=$T8)*($S:$S=_xlfn.MINIFS($S:$S,$T:$T,"="&amp;$T8)),""))))&amp;"",IF(P8="","",""))&amp;""</f>
        <v/>
      </c>
      <c r="AY8" t="str" cm="1">
        <f t="array" ref="AY8">IFERROR(IF(Q8&lt;&gt;"",Q8,IF(OR($S8="",$T8=""),"",IF($T8&lt;&gt;"",_xlfn._xlws.FILTER(Q:Q,($BU:$BU=$BU8)*($I:$I=$I8)*($T:$T=$T8)*($S:$S=_xlfn.MINIFS($S:$S,$T:$T,"="&amp;$T8)),""))))&amp;"",IF(Q8="","",""))&amp;""</f>
        <v/>
      </c>
      <c r="AZ8" t="str" cm="1">
        <f t="array" ref="AZ8">IFERROR(IF(R8&lt;&gt;"",R8,IF(OR($S8="",$T8=""),"",IF($T8&lt;&gt;"",_xlfn._xlws.FILTER(R:R,($BU:$BU=$BU8)*($I:$I=$I8)*($T:$T=$T8)*($S:$S=_xlfn.MINIFS($S:$S,$T:$T,"="&amp;$T8)),""))))&amp;"",IF(R8="","",""))&amp;""</f>
        <v/>
      </c>
      <c r="BA8" s="6">
        <f t="shared" si="37"/>
        <v>2</v>
      </c>
      <c r="BB8">
        <f t="shared" ref="BB8:BD8" si="51">BB7</f>
        <v>18987</v>
      </c>
      <c r="BC8" t="str">
        <f t="shared" si="51"/>
        <v>Velodrome</v>
      </c>
      <c r="BD8" t="str">
        <f t="shared" si="51"/>
        <v>Outlaws</v>
      </c>
      <c r="BE8" t="s">
        <v>7</v>
      </c>
      <c r="BF8" t="s">
        <v>182</v>
      </c>
      <c r="BI8" cm="1">
        <f t="array" ref="BI8">IFERROR(_xlfn._xlws.FILTER(shifts!A:A,(shifts!B:B=events!AD8)*(shifts!AG:AG&gt;=events!BK8)*(shifts!AH:AH&lt;=events!BL8)),BI7)</f>
        <v>1</v>
      </c>
      <c r="BJ8" s="15">
        <f t="shared" si="39"/>
        <v>0</v>
      </c>
      <c r="BK8">
        <f t="shared" si="40"/>
        <v>1079</v>
      </c>
      <c r="BL8">
        <f t="shared" si="41"/>
        <v>1079</v>
      </c>
      <c r="BM8" s="15">
        <f>SUMIFS(BJ$2:BJ8,K$2:K8,"=Intermission")+SUMIFS(BJ$2:BJ8,K$2:K8,"=Timeout")</f>
        <v>0</v>
      </c>
      <c r="BN8">
        <f t="shared" si="42"/>
        <v>0</v>
      </c>
      <c r="BO8" s="19">
        <f t="shared" si="43"/>
        <v>1</v>
      </c>
      <c r="BP8">
        <f t="shared" si="44"/>
        <v>0</v>
      </c>
      <c r="BQ8" s="17">
        <f t="shared" si="45"/>
        <v>5</v>
      </c>
      <c r="BR8" t="str">
        <f t="shared" si="46"/>
        <v>event_team_player_2</v>
      </c>
      <c r="BS8">
        <f>COUNTIFS(S$3:S8,"="&amp;S8,AI$3:AI8,"="&amp;AI8)</f>
        <v>2</v>
      </c>
      <c r="BT8" t="str">
        <f>IFERROR(VLOOKUP(BB8&amp;BU8&amp;X8,game_rosters!U:W,3,FALSE),"")</f>
        <v>P100170</v>
      </c>
      <c r="BU8" t="str">
        <f t="shared" si="47"/>
        <v>Outlaws</v>
      </c>
    </row>
    <row r="9" spans="1:73" x14ac:dyDescent="0.2">
      <c r="A9" t="str">
        <f t="shared" si="3"/>
        <v/>
      </c>
      <c r="E9" s="4"/>
      <c r="F9" s="43"/>
      <c r="G9" s="4"/>
      <c r="H9" s="46"/>
      <c r="I9" s="44">
        <v>70</v>
      </c>
      <c r="J9" s="44" t="str">
        <f t="shared" si="48"/>
        <v/>
      </c>
      <c r="N9" t="s">
        <v>594</v>
      </c>
      <c r="S9">
        <v>4</v>
      </c>
      <c r="T9">
        <v>1</v>
      </c>
      <c r="U9" t="str">
        <f>IF(B9=1,MAX($U$2:$U8)+1,IF(AND($T9&lt;&gt;"",$T9=$T8),$U8,IF(B9="x",U8,"")))</f>
        <v/>
      </c>
      <c r="V9" t="str">
        <f>IF(C9=1,MAX($V$2:$V8)+1,IF(AND($T9&lt;&gt;"",$T9=$T8),$U8,IF(C9="x",V8,"")))</f>
        <v/>
      </c>
      <c r="X9">
        <v>70</v>
      </c>
      <c r="AA9">
        <f t="shared" si="4"/>
        <v>1004</v>
      </c>
      <c r="AB9">
        <f t="shared" si="5"/>
        <v>9001</v>
      </c>
      <c r="AC9">
        <f t="shared" si="0"/>
        <v>9001</v>
      </c>
      <c r="AD9" s="6">
        <v>1</v>
      </c>
      <c r="AE9" t="s">
        <v>732</v>
      </c>
      <c r="AF9" t="s">
        <v>896</v>
      </c>
      <c r="AG9" t="s">
        <v>756</v>
      </c>
      <c r="AH9" t="s">
        <v>756</v>
      </c>
      <c r="AI9" t="str">
        <f t="shared" si="23"/>
        <v>o</v>
      </c>
      <c r="AJ9" t="str">
        <f t="shared" si="24"/>
        <v/>
      </c>
      <c r="AK9" t="str">
        <f t="shared" si="25"/>
        <v/>
      </c>
      <c r="AL9" t="str">
        <f t="shared" si="26"/>
        <v/>
      </c>
      <c r="AM9" t="str">
        <f t="shared" si="27"/>
        <v/>
      </c>
      <c r="AN9" t="str">
        <f t="shared" si="28"/>
        <v>Away</v>
      </c>
      <c r="AO9" t="str">
        <f t="shared" si="29"/>
        <v>a</v>
      </c>
      <c r="AP9" t="str">
        <f t="shared" si="30"/>
        <v/>
      </c>
      <c r="AQ9" t="str">
        <f t="shared" si="31"/>
        <v/>
      </c>
      <c r="AR9" t="str">
        <f t="shared" si="32"/>
        <v>Away</v>
      </c>
      <c r="AS9" t="str">
        <f t="shared" si="33"/>
        <v>a</v>
      </c>
      <c r="AT9" t="str">
        <f t="shared" si="34"/>
        <v>Defensive</v>
      </c>
      <c r="AU9" t="str">
        <f t="shared" si="35"/>
        <v/>
      </c>
      <c r="AV9" t="str">
        <f t="shared" si="36"/>
        <v/>
      </c>
      <c r="AW9" t="str" cm="1">
        <f t="array" ref="AW9">IFERROR(IF(O9&lt;&gt;"",O9,IF(OR($S9="",$T9=""),"",IF(O9&lt;&gt;"",O9,IF($T9&lt;&gt;"",_xlfn._xlws.FILTER(O:O,($BU:$BU=$BU9)*($I:$I=$I9)*($T:$T=$T9)*($S:$S=_xlfn.MINIFS($S:$S,$T:$T,"="&amp;$T9)),"")))))&amp;"",IF(O9="","",""))&amp;""</f>
        <v/>
      </c>
      <c r="AX9" t="str" cm="1">
        <f t="array" ref="AX9">IFERROR(IF(P9&lt;&gt;"",P9,IF(OR($S9="",$T9=""),"",IF($T9&lt;&gt;"",_xlfn._xlws.FILTER(P:P,($BU:$BU=$BU9)*($I:$I=$I9)*($T:$T=$T9)*($S:$S=_xlfn.MINIFS($S:$S,$T:$T,"="&amp;$T9)),""))))&amp;"",IF(P9="","",""))&amp;""</f>
        <v/>
      </c>
      <c r="AY9" t="str" cm="1">
        <f t="array" ref="AY9">IFERROR(IF(Q9&lt;&gt;"",Q9,IF(OR($S9="",$T9=""),"",IF($T9&lt;&gt;"",_xlfn._xlws.FILTER(Q:Q,($BU:$BU=$BU9)*($I:$I=$I9)*($T:$T=$T9)*($S:$S=_xlfn.MINIFS($S:$S,$T:$T,"="&amp;$T9)),""))))&amp;"",IF(Q9="","",""))&amp;""</f>
        <v/>
      </c>
      <c r="AZ9" t="str" cm="1">
        <f t="array" ref="AZ9">IFERROR(IF(R9&lt;&gt;"",R9,IF(OR($S9="",$T9=""),"",IF($T9&lt;&gt;"",_xlfn._xlws.FILTER(R:R,($BU:$BU=$BU9)*($I:$I=$I9)*($T:$T=$T9)*($S:$S=_xlfn.MINIFS($S:$S,$T:$T,"="&amp;$T9)),""))))&amp;"",IF(R9="","",""))&amp;""</f>
        <v/>
      </c>
      <c r="BA9" s="6">
        <f t="shared" si="37"/>
        <v>2</v>
      </c>
      <c r="BB9">
        <f t="shared" ref="BB9:BD9" si="52">BB8</f>
        <v>18987</v>
      </c>
      <c r="BC9" t="str">
        <f t="shared" si="52"/>
        <v>Velodrome</v>
      </c>
      <c r="BD9" t="str">
        <f t="shared" si="52"/>
        <v>Outlaws</v>
      </c>
      <c r="BE9" t="s">
        <v>7</v>
      </c>
      <c r="BF9" t="s">
        <v>182</v>
      </c>
      <c r="BI9" cm="1">
        <f t="array" ref="BI9">IFERROR(_xlfn._xlws.FILTER(shifts!A:A,(shifts!B:B=events!AD9)*(shifts!AG:AG&gt;=events!BK9)*(shifts!AH:AH&lt;=events!BL9)),BI8)</f>
        <v>1</v>
      </c>
      <c r="BJ9" s="15">
        <f t="shared" si="39"/>
        <v>0</v>
      </c>
      <c r="BK9">
        <f t="shared" si="40"/>
        <v>1079</v>
      </c>
      <c r="BL9">
        <f t="shared" si="41"/>
        <v>1079</v>
      </c>
      <c r="BM9" s="15">
        <f>SUMIFS(BJ$2:BJ9,K$2:K9,"=Intermission")+SUMIFS(BJ$2:BJ9,K$2:K9,"=Timeout")</f>
        <v>0</v>
      </c>
      <c r="BN9">
        <f t="shared" si="42"/>
        <v>0</v>
      </c>
      <c r="BO9" s="19">
        <f t="shared" si="43"/>
        <v>1</v>
      </c>
      <c r="BP9">
        <f t="shared" si="44"/>
        <v>0</v>
      </c>
      <c r="BQ9" s="17">
        <f t="shared" si="45"/>
        <v>5</v>
      </c>
      <c r="BR9" t="str">
        <f t="shared" si="46"/>
        <v>opp_team_player_1</v>
      </c>
      <c r="BS9">
        <f>COUNTIFS(S$3:S9,"="&amp;S9,AI$3:AI9,"="&amp;AI9)</f>
        <v>1</v>
      </c>
      <c r="BT9" t="str">
        <f>IFERROR(VLOOKUP(BB9&amp;BU9&amp;X9,game_rosters!U:W,3,FALSE),"")</f>
        <v>P100001</v>
      </c>
      <c r="BU9" t="str">
        <f t="shared" si="47"/>
        <v>Velodrome</v>
      </c>
    </row>
    <row r="10" spans="1:73" x14ac:dyDescent="0.2">
      <c r="A10">
        <f t="shared" si="3"/>
        <v>1</v>
      </c>
      <c r="E10" s="4"/>
      <c r="F10" s="43"/>
      <c r="G10" s="4"/>
      <c r="H10" s="46"/>
      <c r="I10" s="44">
        <v>4</v>
      </c>
      <c r="J10" s="44" t="str">
        <f t="shared" si="48"/>
        <v/>
      </c>
      <c r="K10" t="s">
        <v>9</v>
      </c>
      <c r="L10" t="s">
        <v>173</v>
      </c>
      <c r="M10" t="s">
        <v>74</v>
      </c>
      <c r="S10">
        <v>5</v>
      </c>
      <c r="T10">
        <v>1</v>
      </c>
      <c r="U10" t="str">
        <f>IF(B10=1,MAX($U$2:$U9)+1,IF(AND($T10&lt;&gt;"",$T10=$T9),$U9,IF(B10="x",U9,"")))</f>
        <v/>
      </c>
      <c r="V10" t="str">
        <f>IF(C10=1,MAX($V$2:$V9)+1,IF(AND($T10&lt;&gt;"",$T10=$T9),$U9,IF(C10="x",V9,"")))</f>
        <v/>
      </c>
      <c r="W10" t="s">
        <v>735</v>
      </c>
      <c r="X10">
        <v>4</v>
      </c>
      <c r="Z10">
        <v>1</v>
      </c>
      <c r="AA10">
        <f t="shared" si="4"/>
        <v>1005</v>
      </c>
      <c r="AB10">
        <f t="shared" si="5"/>
        <v>9001</v>
      </c>
      <c r="AC10">
        <f t="shared" si="0"/>
        <v>9001</v>
      </c>
      <c r="AD10" s="6">
        <v>1</v>
      </c>
      <c r="AE10" t="s">
        <v>732</v>
      </c>
      <c r="AF10" t="s">
        <v>896</v>
      </c>
      <c r="AG10" t="s">
        <v>756</v>
      </c>
      <c r="AH10" t="s">
        <v>756</v>
      </c>
      <c r="AI10" t="str">
        <f t="shared" si="23"/>
        <v>e</v>
      </c>
      <c r="AJ10" t="str">
        <f t="shared" si="24"/>
        <v/>
      </c>
      <c r="AK10" t="str">
        <f t="shared" si="25"/>
        <v/>
      </c>
      <c r="AL10" t="str">
        <f t="shared" si="26"/>
        <v/>
      </c>
      <c r="AM10" t="str">
        <f t="shared" si="27"/>
        <v/>
      </c>
      <c r="AN10" t="str">
        <f t="shared" si="28"/>
        <v>Home</v>
      </c>
      <c r="AO10" t="str">
        <f t="shared" si="29"/>
        <v>h</v>
      </c>
      <c r="AP10" t="str">
        <f t="shared" si="30"/>
        <v/>
      </c>
      <c r="AQ10" t="str">
        <f t="shared" si="31"/>
        <v/>
      </c>
      <c r="AR10" t="str">
        <f t="shared" si="32"/>
        <v>Home</v>
      </c>
      <c r="AS10" t="str">
        <f t="shared" si="33"/>
        <v>h</v>
      </c>
      <c r="AT10" t="str">
        <f t="shared" si="34"/>
        <v>Offensive</v>
      </c>
      <c r="AU10" t="str">
        <f t="shared" si="35"/>
        <v/>
      </c>
      <c r="AV10" t="str">
        <f t="shared" si="36"/>
        <v/>
      </c>
      <c r="AW10" t="str" cm="1">
        <f t="array" ref="AW10">IFERROR(IF(O10&lt;&gt;"",O10,IF(OR($S10="",$T10=""),"",IF(O10&lt;&gt;"",O10,IF($T10&lt;&gt;"",_xlfn._xlws.FILTER(O:O,($BU:$BU=$BU10)*($I:$I=$I10)*($T:$T=$T10)*($S:$S=_xlfn.MINIFS($S:$S,$T:$T,"="&amp;$T10)),"")))))&amp;"",IF(O10="","",""))&amp;""</f>
        <v/>
      </c>
      <c r="AX10" t="str" cm="1">
        <f t="array" ref="AX10">IFERROR(IF(P10&lt;&gt;"",P10,IF(OR($S10="",$T10=""),"",IF($T10&lt;&gt;"",_xlfn._xlws.FILTER(P:P,($BU:$BU=$BU10)*($I:$I=$I10)*($T:$T=$T10)*($S:$S=_xlfn.MINIFS($S:$S,$T:$T,"="&amp;$T10)),""))))&amp;"",IF(P10="","",""))&amp;""</f>
        <v/>
      </c>
      <c r="AY10" t="str" cm="1">
        <f t="array" ref="AY10">IFERROR(IF(Q10&lt;&gt;"",Q10,IF(OR($S10="",$T10=""),"",IF($T10&lt;&gt;"",_xlfn._xlws.FILTER(Q:Q,($BU:$BU=$BU10)*($I:$I=$I10)*($T:$T=$T10)*($S:$S=_xlfn.MINIFS($S:$S,$T:$T,"="&amp;$T10)),""))))&amp;"",IF(Q10="","",""))&amp;""</f>
        <v/>
      </c>
      <c r="AZ10" t="str" cm="1">
        <f t="array" ref="AZ10">IFERROR(IF(R10&lt;&gt;"",R10,IF(OR($S10="",$T10=""),"",IF($T10&lt;&gt;"",_xlfn._xlws.FILTER(R:R,($BU:$BU=$BU10)*($I:$I=$I10)*($T:$T=$T10)*($S:$S=_xlfn.MINIFS($S:$S,$T:$T,"="&amp;$T10)),""))))&amp;"",IF(R10="","",""))&amp;""</f>
        <v>1</v>
      </c>
      <c r="BA10" s="6">
        <f t="shared" si="37"/>
        <v>2</v>
      </c>
      <c r="BB10">
        <f t="shared" ref="BB10:BD10" si="53">BB9</f>
        <v>18987</v>
      </c>
      <c r="BC10" t="str">
        <f t="shared" si="53"/>
        <v>Velodrome</v>
      </c>
      <c r="BD10" t="str">
        <f t="shared" si="53"/>
        <v>Outlaws</v>
      </c>
      <c r="BE10" t="s">
        <v>9</v>
      </c>
      <c r="BF10" t="s">
        <v>173</v>
      </c>
      <c r="BI10" cm="1">
        <f t="array" ref="BI10">IFERROR(_xlfn._xlws.FILTER(shifts!A:A,(shifts!B:B=events!AD10)*(shifts!AG:AG&gt;=events!BK10)*(shifts!AH:AH&lt;=events!BL10)),BI9)</f>
        <v>1</v>
      </c>
      <c r="BJ10" s="15">
        <f t="shared" si="39"/>
        <v>0</v>
      </c>
      <c r="BK10">
        <f t="shared" si="40"/>
        <v>1079</v>
      </c>
      <c r="BL10">
        <f t="shared" si="41"/>
        <v>1079</v>
      </c>
      <c r="BM10" s="15">
        <f>SUMIFS(BJ$2:BJ10,K$2:K10,"=Intermission")+SUMIFS(BJ$2:BJ10,K$2:K10,"=Timeout")</f>
        <v>0</v>
      </c>
      <c r="BN10">
        <f t="shared" si="42"/>
        <v>0</v>
      </c>
      <c r="BO10" s="19">
        <f t="shared" si="43"/>
        <v>1</v>
      </c>
      <c r="BP10">
        <f t="shared" si="44"/>
        <v>0</v>
      </c>
      <c r="BQ10" s="17">
        <f t="shared" si="45"/>
        <v>5</v>
      </c>
      <c r="BR10" t="str">
        <f t="shared" si="46"/>
        <v>event_team_player_1</v>
      </c>
      <c r="BS10">
        <f>COUNTIFS(S$3:S10,"="&amp;S10,AI$3:AI10,"="&amp;AI10)</f>
        <v>1</v>
      </c>
      <c r="BT10" t="str">
        <f>IFERROR(VLOOKUP(BB10&amp;BU10&amp;X10,game_rosters!U:W,3,FALSE),"")</f>
        <v>P100032</v>
      </c>
      <c r="BU10" t="s">
        <v>960</v>
      </c>
    </row>
    <row r="11" spans="1:73" x14ac:dyDescent="0.2">
      <c r="A11" t="str">
        <f t="shared" si="3"/>
        <v/>
      </c>
      <c r="E11" s="4"/>
      <c r="F11" s="43"/>
      <c r="G11" s="4"/>
      <c r="H11" s="46"/>
      <c r="I11" s="44">
        <v>25</v>
      </c>
      <c r="J11" s="44" t="str">
        <f t="shared" si="48"/>
        <v/>
      </c>
      <c r="S11">
        <v>5</v>
      </c>
      <c r="T11">
        <v>1</v>
      </c>
      <c r="U11" t="str">
        <f>IF(B11=1,MAX($U$2:$U10)+1,IF(AND($T11&lt;&gt;"",$T11=$T10),$U10,IF(B11="x",U10,"")))</f>
        <v/>
      </c>
      <c r="V11" t="str">
        <f>IF(C11=1,MAX($V$2:$V10)+1,IF(AND($T11&lt;&gt;"",$T11=$T10),$U10,IF(C11="x",V10,"")))</f>
        <v/>
      </c>
      <c r="X11">
        <v>25</v>
      </c>
      <c r="Z11">
        <v>1</v>
      </c>
      <c r="AA11">
        <f t="shared" si="4"/>
        <v>1005</v>
      </c>
      <c r="AB11">
        <f t="shared" si="5"/>
        <v>9001</v>
      </c>
      <c r="AC11">
        <f t="shared" si="0"/>
        <v>9001</v>
      </c>
      <c r="AD11" s="6">
        <v>1</v>
      </c>
      <c r="AE11" t="s">
        <v>732</v>
      </c>
      <c r="AF11" t="s">
        <v>896</v>
      </c>
      <c r="AG11" t="s">
        <v>756</v>
      </c>
      <c r="AH11" t="s">
        <v>756</v>
      </c>
      <c r="AI11" t="str">
        <f t="shared" si="23"/>
        <v>e</v>
      </c>
      <c r="AJ11" t="str">
        <f t="shared" si="24"/>
        <v/>
      </c>
      <c r="AK11" t="str">
        <f t="shared" si="25"/>
        <v/>
      </c>
      <c r="AL11" t="str">
        <f t="shared" si="26"/>
        <v/>
      </c>
      <c r="AM11" t="str">
        <f t="shared" si="27"/>
        <v/>
      </c>
      <c r="AN11" t="str">
        <f t="shared" si="28"/>
        <v>Home</v>
      </c>
      <c r="AO11" t="str">
        <f t="shared" si="29"/>
        <v>h</v>
      </c>
      <c r="AP11" t="str">
        <f t="shared" si="30"/>
        <v/>
      </c>
      <c r="AQ11" t="str">
        <f t="shared" si="31"/>
        <v/>
      </c>
      <c r="AR11" t="str">
        <f t="shared" si="32"/>
        <v>Home</v>
      </c>
      <c r="AS11" t="str">
        <f t="shared" si="33"/>
        <v>h</v>
      </c>
      <c r="AT11" t="str">
        <f t="shared" si="34"/>
        <v>Offensive</v>
      </c>
      <c r="AU11" t="str">
        <f t="shared" si="35"/>
        <v/>
      </c>
      <c r="AV11" t="str">
        <f t="shared" si="36"/>
        <v/>
      </c>
      <c r="AW11" t="str" cm="1">
        <f t="array" ref="AW11">IFERROR(IF(O11&lt;&gt;"",O11,IF(OR($S11="",$T11=""),"",IF(O11&lt;&gt;"",O11,IF($T11&lt;&gt;"",_xlfn._xlws.FILTER(O:O,($BU:$BU=$BU11)*($I:$I=$I11)*($T:$T=$T11)*($S:$S=_xlfn.MINIFS($S:$S,$T:$T,"="&amp;$T11)),"")))))&amp;"",IF(O11="","",""))&amp;""</f>
        <v/>
      </c>
      <c r="AX11" t="str" cm="1">
        <f t="array" ref="AX11">IFERROR(IF(P11&lt;&gt;"",P11,IF(OR($S11="",$T11=""),"",IF($T11&lt;&gt;"",_xlfn._xlws.FILTER(P:P,($BU:$BU=$BU11)*($I:$I=$I11)*($T:$T=$T11)*($S:$S=_xlfn.MINIFS($S:$S,$T:$T,"="&amp;$T11)),""))))&amp;"",IF(P11="","",""))&amp;""</f>
        <v/>
      </c>
      <c r="AY11" t="str" cm="1">
        <f t="array" ref="AY11">IFERROR(IF(Q11&lt;&gt;"",Q11,IF(OR($S11="",$T11=""),"",IF($T11&lt;&gt;"",_xlfn._xlws.FILTER(Q:Q,($BU:$BU=$BU11)*($I:$I=$I11)*($T:$T=$T11)*($S:$S=_xlfn.MINIFS($S:$S,$T:$T,"="&amp;$T11)),""))))&amp;"",IF(Q11="","",""))&amp;""</f>
        <v/>
      </c>
      <c r="AZ11" t="str" cm="1">
        <f t="array" ref="AZ11">IFERROR(IF(R11&lt;&gt;"",R11,IF(OR($S11="",$T11=""),"",IF($T11&lt;&gt;"",_xlfn._xlws.FILTER(R:R,($BU:$BU=$BU11)*($I:$I=$I11)*($T:$T=$T11)*($S:$S=_xlfn.MINIFS($S:$S,$T:$T,"="&amp;$T11)),""))))&amp;"",IF(R11="","",""))&amp;""</f>
        <v/>
      </c>
      <c r="BA11" s="6">
        <f t="shared" si="37"/>
        <v>2</v>
      </c>
      <c r="BB11">
        <f t="shared" ref="BB11:BD11" si="54">BB10</f>
        <v>18987</v>
      </c>
      <c r="BC11" t="str">
        <f t="shared" si="54"/>
        <v>Velodrome</v>
      </c>
      <c r="BD11" t="str">
        <f t="shared" si="54"/>
        <v>Outlaws</v>
      </c>
      <c r="BE11" t="s">
        <v>9</v>
      </c>
      <c r="BF11" t="s">
        <v>173</v>
      </c>
      <c r="BI11" cm="1">
        <f t="array" ref="BI11">IFERROR(_xlfn._xlws.FILTER(shifts!A:A,(shifts!B:B=events!AD11)*(shifts!AG:AG&gt;=events!BK11)*(shifts!AH:AH&lt;=events!BL11)),BI10)</f>
        <v>1</v>
      </c>
      <c r="BJ11" s="15">
        <f t="shared" si="39"/>
        <v>0</v>
      </c>
      <c r="BK11">
        <f t="shared" si="40"/>
        <v>1079</v>
      </c>
      <c r="BL11">
        <f t="shared" si="41"/>
        <v>1079</v>
      </c>
      <c r="BM11" s="15">
        <f>SUMIFS(BJ$2:BJ11,K$2:K11,"=Intermission")+SUMIFS(BJ$2:BJ11,K$2:K11,"=Timeout")</f>
        <v>0</v>
      </c>
      <c r="BN11">
        <f t="shared" si="42"/>
        <v>0</v>
      </c>
      <c r="BO11" s="19">
        <f t="shared" si="43"/>
        <v>1</v>
      </c>
      <c r="BP11">
        <f t="shared" si="44"/>
        <v>0</v>
      </c>
      <c r="BQ11" s="17">
        <f t="shared" si="45"/>
        <v>5</v>
      </c>
      <c r="BR11" t="str">
        <f t="shared" si="46"/>
        <v>event_team_player_2</v>
      </c>
      <c r="BS11">
        <f>COUNTIFS(S$3:S11,"="&amp;S11,AI$3:AI11,"="&amp;AI11)</f>
        <v>2</v>
      </c>
      <c r="BT11" t="str">
        <f>IFERROR(VLOOKUP(BB11&amp;BU11&amp;X11,game_rosters!U:W,3,FALSE),"")</f>
        <v>P100170</v>
      </c>
      <c r="BU11" t="s">
        <v>960</v>
      </c>
    </row>
    <row r="12" spans="1:73" x14ac:dyDescent="0.2">
      <c r="A12">
        <f t="shared" si="3"/>
        <v>1</v>
      </c>
      <c r="E12" s="4"/>
      <c r="F12" s="43"/>
      <c r="G12" s="4"/>
      <c r="H12" s="46"/>
      <c r="I12" s="44">
        <v>14</v>
      </c>
      <c r="J12" s="44" t="str">
        <f t="shared" si="48"/>
        <v/>
      </c>
      <c r="K12" t="s">
        <v>238</v>
      </c>
      <c r="L12" t="s">
        <v>193</v>
      </c>
      <c r="M12" t="s">
        <v>91</v>
      </c>
      <c r="O12" t="s">
        <v>571</v>
      </c>
      <c r="Q12" t="s">
        <v>594</v>
      </c>
      <c r="R12" s="51">
        <v>1</v>
      </c>
      <c r="S12">
        <v>6</v>
      </c>
      <c r="T12">
        <v>2</v>
      </c>
      <c r="U12" t="str">
        <f>IF(B12=1,MAX($U$2:$U11)+1,IF(AND($T12&lt;&gt;"",$T12=$T11),$U11,IF(B12="x",U11,"")))</f>
        <v/>
      </c>
      <c r="V12" t="str">
        <f>IF(C12=1,MAX($V$2:$V11)+1,IF(AND($T12&lt;&gt;"",$T12=$T11),$U11,IF(C12="x",V11,"")))</f>
        <v/>
      </c>
      <c r="W12" t="s">
        <v>735</v>
      </c>
      <c r="X12">
        <v>14</v>
      </c>
      <c r="Z12">
        <v>1</v>
      </c>
      <c r="AA12">
        <f t="shared" si="4"/>
        <v>1006</v>
      </c>
      <c r="AB12">
        <f t="shared" si="5"/>
        <v>9002</v>
      </c>
      <c r="AC12">
        <f t="shared" si="0"/>
        <v>9002</v>
      </c>
      <c r="AD12" s="6">
        <v>1</v>
      </c>
      <c r="AE12" t="s">
        <v>732</v>
      </c>
      <c r="AF12" t="s">
        <v>897</v>
      </c>
      <c r="AG12" t="s">
        <v>756</v>
      </c>
      <c r="AH12" t="s">
        <v>756</v>
      </c>
      <c r="AI12" t="str">
        <f t="shared" si="23"/>
        <v>e</v>
      </c>
      <c r="AJ12" t="str">
        <f t="shared" si="24"/>
        <v/>
      </c>
      <c r="AK12" t="str">
        <f t="shared" si="25"/>
        <v/>
      </c>
      <c r="AL12" t="str">
        <f t="shared" si="26"/>
        <v/>
      </c>
      <c r="AM12" t="str">
        <f t="shared" si="27"/>
        <v/>
      </c>
      <c r="AN12" t="str">
        <f t="shared" si="28"/>
        <v>Home</v>
      </c>
      <c r="AO12" t="str">
        <f t="shared" si="29"/>
        <v>h</v>
      </c>
      <c r="AP12" t="str">
        <f t="shared" si="30"/>
        <v/>
      </c>
      <c r="AQ12" t="str">
        <f t="shared" si="31"/>
        <v/>
      </c>
      <c r="AR12" t="str">
        <f t="shared" si="32"/>
        <v>Home</v>
      </c>
      <c r="AS12" t="str">
        <f t="shared" si="33"/>
        <v>h</v>
      </c>
      <c r="AT12" t="str">
        <f t="shared" si="34"/>
        <v>Offensive</v>
      </c>
      <c r="AU12" t="str">
        <f t="shared" si="35"/>
        <v/>
      </c>
      <c r="AV12" t="str">
        <f t="shared" si="36"/>
        <v/>
      </c>
      <c r="AW12" t="str" cm="1">
        <f t="array" ref="AW12">IFERROR(IF(O12&lt;&gt;"",O12,IF(OR($S12="",$T12=""),"",IF(O12&lt;&gt;"",O12,IF($T12&lt;&gt;"",_xlfn._xlws.FILTER(O:O,($BU:$BU=$BU12)*($I:$I=$I12)*($T:$T=$T12)*($S:$S=_xlfn.MINIFS($S:$S,$T:$T,"="&amp;$T12)),"")))))&amp;"",IF(O12="","",""))&amp;""</f>
        <v>OffensivePlay_Zone-Dump/RimInZone</v>
      </c>
      <c r="AX12" t="str" cm="1">
        <f t="array" ref="AX12">IFERROR(IF(P12&lt;&gt;"",P12,IF(OR($S12="",$T12=""),"",IF($T12&lt;&gt;"",_xlfn._xlws.FILTER(P:P,($BU:$BU=$BU12)*($I:$I=$I12)*($T:$T=$T12)*($S:$S=_xlfn.MINIFS($S:$S,$T:$T,"="&amp;$T12)),""))))&amp;"",IF(P12="","",""))&amp;""</f>
        <v/>
      </c>
      <c r="AY12" t="str" cm="1">
        <f t="array" ref="AY12">IFERROR(IF(Q12&lt;&gt;"",Q12,IF(OR($S12="",$T12=""),"",IF($T12&lt;&gt;"",_xlfn._xlws.FILTER(Q:Q,($BU:$BU=$BU12)*($I:$I=$I12)*($T:$T=$T12)*($S:$S=_xlfn.MINIFS($S:$S,$T:$T,"="&amp;$T12)),""))))&amp;"",IF(Q12="","",""))&amp;""</f>
        <v>u</v>
      </c>
      <c r="AZ12" t="str" cm="1">
        <f t="array" ref="AZ12">IFERROR(IF(R12&lt;&gt;"",R12,IF(OR($S12="",$T12=""),"",IF($T12&lt;&gt;"",_xlfn._xlws.FILTER(R:R,($BU:$BU=$BU12)*($I:$I=$I12)*($T:$T=$T12)*($S:$S=_xlfn.MINIFS($S:$S,$T:$T,"="&amp;$T12)),""))))&amp;"",IF(R12="","",""))&amp;""</f>
        <v>1</v>
      </c>
      <c r="BA12" s="6">
        <f t="shared" si="37"/>
        <v>2</v>
      </c>
      <c r="BB12">
        <f t="shared" ref="BB12:BD12" si="55">BB11</f>
        <v>18987</v>
      </c>
      <c r="BC12" t="str">
        <f t="shared" si="55"/>
        <v>Velodrome</v>
      </c>
      <c r="BD12" t="str">
        <f t="shared" si="55"/>
        <v>Outlaws</v>
      </c>
      <c r="BE12" t="s">
        <v>238</v>
      </c>
      <c r="BF12" t="s">
        <v>193</v>
      </c>
      <c r="BI12" cm="1">
        <f t="array" ref="BI12">IFERROR(_xlfn._xlws.FILTER(shifts!A:A,(shifts!B:B=events!AD12)*(shifts!AG:AG&gt;=events!BK12)*(shifts!AH:AH&lt;=events!BL12)),BI11)</f>
        <v>1</v>
      </c>
      <c r="BJ12" s="15">
        <f t="shared" si="39"/>
        <v>0</v>
      </c>
      <c r="BK12">
        <f t="shared" si="40"/>
        <v>1077</v>
      </c>
      <c r="BL12">
        <f t="shared" si="41"/>
        <v>1077</v>
      </c>
      <c r="BM12" s="15">
        <f>SUMIFS(BJ$2:BJ12,K$2:K12,"=Intermission")+SUMIFS(BJ$2:BJ12,K$2:K12,"=Timeout")</f>
        <v>0</v>
      </c>
      <c r="BN12">
        <f t="shared" si="42"/>
        <v>0</v>
      </c>
      <c r="BO12" s="19">
        <f t="shared" si="43"/>
        <v>3</v>
      </c>
      <c r="BP12">
        <f t="shared" si="44"/>
        <v>0</v>
      </c>
      <c r="BQ12" s="17">
        <f t="shared" si="45"/>
        <v>5</v>
      </c>
      <c r="BR12" t="str">
        <f t="shared" si="46"/>
        <v>event_team_player_1</v>
      </c>
      <c r="BS12">
        <f>COUNTIFS(S$3:S12,"="&amp;S12,AI$3:AI12,"="&amp;AI12)</f>
        <v>1</v>
      </c>
      <c r="BT12" t="str">
        <f>IFERROR(VLOOKUP(BB12&amp;BU12&amp;X12,game_rosters!U:W,3,FALSE),"")</f>
        <v>P100132</v>
      </c>
      <c r="BU12" t="str">
        <f t="shared" si="47"/>
        <v>Velodrome</v>
      </c>
    </row>
    <row r="13" spans="1:73" x14ac:dyDescent="0.2">
      <c r="A13" t="str">
        <f t="shared" si="3"/>
        <v/>
      </c>
      <c r="E13" s="4"/>
      <c r="F13" s="43"/>
      <c r="G13" s="4"/>
      <c r="H13" s="46"/>
      <c r="I13" s="44">
        <v>77</v>
      </c>
      <c r="J13" s="44" t="str">
        <f t="shared" si="48"/>
        <v/>
      </c>
      <c r="R13" s="51">
        <v>1</v>
      </c>
      <c r="S13">
        <v>6</v>
      </c>
      <c r="T13">
        <v>2</v>
      </c>
      <c r="U13" t="str">
        <f>IF(B13=1,MAX($U$2:$U12)+1,IF(AND($T13&lt;&gt;"",$T13=$T12),$U12,IF(B13="x",U12,"")))</f>
        <v/>
      </c>
      <c r="V13" t="str">
        <f>IF(C13=1,MAX($V$2:$V12)+1,IF(AND($T13&lt;&gt;"",$T13=$T12),$U12,IF(C13="x",V12,"")))</f>
        <v/>
      </c>
      <c r="X13">
        <v>77</v>
      </c>
      <c r="AA13">
        <f t="shared" si="4"/>
        <v>1006</v>
      </c>
      <c r="AB13">
        <f t="shared" si="5"/>
        <v>9002</v>
      </c>
      <c r="AC13">
        <f t="shared" si="0"/>
        <v>9002</v>
      </c>
      <c r="AD13" s="6">
        <v>1</v>
      </c>
      <c r="AE13" t="s">
        <v>732</v>
      </c>
      <c r="AF13" t="s">
        <v>897</v>
      </c>
      <c r="AG13" t="s">
        <v>756</v>
      </c>
      <c r="AH13" t="s">
        <v>756</v>
      </c>
      <c r="AI13" t="str">
        <f t="shared" si="23"/>
        <v>o</v>
      </c>
      <c r="AJ13" t="str">
        <f t="shared" si="24"/>
        <v/>
      </c>
      <c r="AK13" t="str">
        <f t="shared" si="25"/>
        <v/>
      </c>
      <c r="AL13" t="str">
        <f t="shared" si="26"/>
        <v/>
      </c>
      <c r="AM13" t="str">
        <f t="shared" si="27"/>
        <v/>
      </c>
      <c r="AN13" t="str">
        <f t="shared" si="28"/>
        <v>Home</v>
      </c>
      <c r="AO13" t="str">
        <f t="shared" si="29"/>
        <v>h</v>
      </c>
      <c r="AP13" t="str">
        <f t="shared" si="30"/>
        <v/>
      </c>
      <c r="AQ13" t="str">
        <f t="shared" si="31"/>
        <v/>
      </c>
      <c r="AR13" t="str">
        <f t="shared" si="32"/>
        <v>Home</v>
      </c>
      <c r="AS13" t="str">
        <f t="shared" si="33"/>
        <v>h</v>
      </c>
      <c r="AT13" t="str">
        <f t="shared" si="34"/>
        <v>Defensive</v>
      </c>
      <c r="AU13" t="str">
        <f t="shared" si="35"/>
        <v/>
      </c>
      <c r="AV13" t="str">
        <f t="shared" si="36"/>
        <v/>
      </c>
      <c r="AW13" t="str" cm="1">
        <f t="array" ref="AW13">IFERROR(IF(O13&lt;&gt;"",O13,IF(OR($S13="",$T13=""),"",IF(O13&lt;&gt;"",O13,IF($T13&lt;&gt;"",_xlfn._xlws.FILTER(O:O,($BU:$BU=$BU13)*($I:$I=$I13)*($T:$T=$T13)*($S:$S=_xlfn.MINIFS($S:$S,$T:$T,"="&amp;$T13)),"")))))&amp;"",IF(O13="","",""))&amp;""</f>
        <v/>
      </c>
      <c r="AX13" t="str" cm="1">
        <f t="array" ref="AX13">IFERROR(IF(P13&lt;&gt;"",P13,IF(OR($S13="",$T13=""),"",IF($T13&lt;&gt;"",_xlfn._xlws.FILTER(P:P,($BU:$BU=$BU13)*($I:$I=$I13)*($T:$T=$T13)*($S:$S=_xlfn.MINIFS($S:$S,$T:$T,"="&amp;$T13)),""))))&amp;"",IF(P13="","",""))&amp;""</f>
        <v/>
      </c>
      <c r="AY13" t="str" cm="1">
        <f t="array" ref="AY13">IFERROR(IF(Q13&lt;&gt;"",Q13,IF(OR($S13="",$T13=""),"",IF($T13&lt;&gt;"",_xlfn._xlws.FILTER(Q:Q,($BU:$BU=$BU13)*($I:$I=$I13)*($T:$T=$T13)*($S:$S=_xlfn.MINIFS($S:$S,$T:$T,"="&amp;$T13)),""))))&amp;"",IF(Q13="","",""))&amp;""</f>
        <v/>
      </c>
      <c r="AZ13" t="str" cm="1">
        <f t="array" ref="AZ13">IFERROR(IF(R13&lt;&gt;"",R13,IF(OR($S13="",$T13=""),"",IF($T13&lt;&gt;"",_xlfn._xlws.FILTER(R:R,($BU:$BU=$BU13)*($I:$I=$I13)*($T:$T=$T13)*($S:$S=_xlfn.MINIFS($S:$S,$T:$T,"="&amp;$T13)),""))))&amp;"",IF(R13="","",""))&amp;""</f>
        <v>1</v>
      </c>
      <c r="BA13" s="6">
        <f t="shared" si="37"/>
        <v>2</v>
      </c>
      <c r="BB13">
        <f t="shared" ref="BB13:BD13" si="56">BB12</f>
        <v>18987</v>
      </c>
      <c r="BC13" t="str">
        <f t="shared" si="56"/>
        <v>Velodrome</v>
      </c>
      <c r="BD13" t="str">
        <f t="shared" si="56"/>
        <v>Outlaws</v>
      </c>
      <c r="BE13" t="s">
        <v>238</v>
      </c>
      <c r="BF13" t="s">
        <v>193</v>
      </c>
      <c r="BI13" cm="1">
        <f t="array" ref="BI13">IFERROR(_xlfn._xlws.FILTER(shifts!A:A,(shifts!B:B=events!AD13)*(shifts!AG:AG&gt;=events!BK13)*(shifts!AH:AH&lt;=events!BL13)),BI12)</f>
        <v>1</v>
      </c>
      <c r="BJ13" s="15">
        <f t="shared" si="39"/>
        <v>0</v>
      </c>
      <c r="BK13">
        <f t="shared" si="40"/>
        <v>1077</v>
      </c>
      <c r="BL13">
        <f t="shared" si="41"/>
        <v>1077</v>
      </c>
      <c r="BM13" s="15">
        <f>SUMIFS(BJ$2:BJ13,K$2:K13,"=Intermission")+SUMIFS(BJ$2:BJ13,K$2:K13,"=Timeout")</f>
        <v>0</v>
      </c>
      <c r="BN13">
        <f t="shared" si="42"/>
        <v>0</v>
      </c>
      <c r="BO13" s="19">
        <f t="shared" si="43"/>
        <v>3</v>
      </c>
      <c r="BP13">
        <f t="shared" si="44"/>
        <v>0</v>
      </c>
      <c r="BQ13" s="17">
        <f t="shared" si="45"/>
        <v>5</v>
      </c>
      <c r="BR13" t="str">
        <f t="shared" si="46"/>
        <v>opp_team_player_1</v>
      </c>
      <c r="BS13">
        <f>COUNTIFS(S$3:S13,"="&amp;S13,AI$3:AI13,"="&amp;AI13)</f>
        <v>1</v>
      </c>
      <c r="BT13" t="str">
        <f>IFERROR(VLOOKUP(BB13&amp;BU13&amp;X13,game_rosters!U:W,3,FALSE),"")</f>
        <v>P100185</v>
      </c>
      <c r="BU13" t="str">
        <f t="shared" si="47"/>
        <v>Outlaws</v>
      </c>
    </row>
    <row r="14" spans="1:73" x14ac:dyDescent="0.2">
      <c r="A14" t="str">
        <f t="shared" si="3"/>
        <v/>
      </c>
      <c r="E14" s="4"/>
      <c r="F14" s="43"/>
      <c r="G14" s="4"/>
      <c r="H14" s="46"/>
      <c r="I14" s="44">
        <v>25</v>
      </c>
      <c r="J14" s="44" t="str">
        <f t="shared" si="48"/>
        <v/>
      </c>
      <c r="S14">
        <v>6</v>
      </c>
      <c r="T14">
        <v>2</v>
      </c>
      <c r="U14" t="str">
        <f>IF(B14=1,MAX($U$2:$U13)+1,IF(AND($T14&lt;&gt;"",$T14=$T13),$U13,IF(B14="x",U13,"")))</f>
        <v/>
      </c>
      <c r="V14" t="str">
        <f>IF(C14=1,MAX($V$2:$V13)+1,IF(AND($T14&lt;&gt;"",$T14=$T13),$U13,IF(C14="x",V13,"")))</f>
        <v/>
      </c>
      <c r="X14">
        <v>25</v>
      </c>
      <c r="AA14">
        <f t="shared" si="4"/>
        <v>1006</v>
      </c>
      <c r="AB14">
        <f t="shared" si="5"/>
        <v>9002</v>
      </c>
      <c r="AC14">
        <f t="shared" si="0"/>
        <v>9002</v>
      </c>
      <c r="AD14" s="6">
        <v>1</v>
      </c>
      <c r="AE14" t="s">
        <v>732</v>
      </c>
      <c r="AF14" t="s">
        <v>897</v>
      </c>
      <c r="AG14" t="s">
        <v>756</v>
      </c>
      <c r="AH14" t="s">
        <v>756</v>
      </c>
      <c r="AI14" t="str">
        <f t="shared" si="23"/>
        <v>o</v>
      </c>
      <c r="AJ14" t="str">
        <f t="shared" si="24"/>
        <v/>
      </c>
      <c r="AK14" t="str">
        <f t="shared" si="25"/>
        <v/>
      </c>
      <c r="AL14" t="str">
        <f t="shared" si="26"/>
        <v/>
      </c>
      <c r="AM14" t="str">
        <f t="shared" si="27"/>
        <v/>
      </c>
      <c r="AN14" t="str">
        <f t="shared" si="28"/>
        <v>Home</v>
      </c>
      <c r="AO14" t="str">
        <f t="shared" si="29"/>
        <v>h</v>
      </c>
      <c r="AP14" t="str">
        <f t="shared" si="30"/>
        <v/>
      </c>
      <c r="AQ14" t="str">
        <f t="shared" si="31"/>
        <v/>
      </c>
      <c r="AR14" t="str">
        <f t="shared" si="32"/>
        <v>Home</v>
      </c>
      <c r="AS14" t="str">
        <f t="shared" si="33"/>
        <v>h</v>
      </c>
      <c r="AT14" t="str">
        <f t="shared" si="34"/>
        <v>Defensive</v>
      </c>
      <c r="AU14" t="str">
        <f t="shared" si="35"/>
        <v/>
      </c>
      <c r="AV14" t="str">
        <f t="shared" si="36"/>
        <v/>
      </c>
      <c r="AW14" t="str" cm="1">
        <f t="array" ref="AW14">IFERROR(IF(O14&lt;&gt;"",O14,IF(OR($S14="",$T14=""),"",IF(O14&lt;&gt;"",O14,IF($T14&lt;&gt;"",_xlfn._xlws.FILTER(O:O,($BU:$BU=$BU14)*($I:$I=$I14)*($T:$T=$T14)*($S:$S=_xlfn.MINIFS($S:$S,$T:$T,"="&amp;$T14)),"")))))&amp;"",IF(O14="","",""))&amp;""</f>
        <v/>
      </c>
      <c r="AX14" t="str" cm="1">
        <f t="array" ref="AX14">IFERROR(IF(P14&lt;&gt;"",P14,IF(OR($S14="",$T14=""),"",IF($T14&lt;&gt;"",_xlfn._xlws.FILTER(P:P,($BU:$BU=$BU14)*($I:$I=$I14)*($T:$T=$T14)*($S:$S=_xlfn.MINIFS($S:$S,$T:$T,"="&amp;$T14)),""))))&amp;"",IF(P14="","",""))&amp;""</f>
        <v/>
      </c>
      <c r="AY14" t="str" cm="1">
        <f t="array" ref="AY14">IFERROR(IF(Q14&lt;&gt;"",Q14,IF(OR($S14="",$T14=""),"",IF($T14&lt;&gt;"",_xlfn._xlws.FILTER(Q:Q,($BU:$BU=$BU14)*($I:$I=$I14)*($T:$T=$T14)*($S:$S=_xlfn.MINIFS($S:$S,$T:$T,"="&amp;$T14)),""))))&amp;"",IF(Q14="","",""))&amp;""</f>
        <v/>
      </c>
      <c r="AZ14" t="str" cm="1">
        <f t="array" ref="AZ14">IFERROR(IF(R14&lt;&gt;"",R14,IF(OR($S14="",$T14=""),"",IF($T14&lt;&gt;"",_xlfn._xlws.FILTER(R:R,($BU:$BU=$BU14)*($I:$I=$I14)*($T:$T=$T14)*($S:$S=_xlfn.MINIFS($S:$S,$T:$T,"="&amp;$T14)),""))))&amp;"",IF(R14="","",""))&amp;""</f>
        <v/>
      </c>
      <c r="BA14" s="6">
        <f t="shared" si="37"/>
        <v>2</v>
      </c>
      <c r="BB14">
        <f t="shared" ref="BB14:BD14" si="57">BB13</f>
        <v>18987</v>
      </c>
      <c r="BC14" t="str">
        <f t="shared" si="57"/>
        <v>Velodrome</v>
      </c>
      <c r="BD14" t="str">
        <f t="shared" si="57"/>
        <v>Outlaws</v>
      </c>
      <c r="BE14" t="s">
        <v>238</v>
      </c>
      <c r="BF14" t="s">
        <v>193</v>
      </c>
      <c r="BI14" cm="1">
        <f t="array" ref="BI14">IFERROR(_xlfn._xlws.FILTER(shifts!A:A,(shifts!B:B=events!AD14)*(shifts!AG:AG&gt;=events!BK14)*(shifts!AH:AH&lt;=events!BL14)),BI13)</f>
        <v>1</v>
      </c>
      <c r="BJ14" s="15">
        <f t="shared" si="39"/>
        <v>0</v>
      </c>
      <c r="BK14">
        <f t="shared" si="40"/>
        <v>1077</v>
      </c>
      <c r="BL14">
        <f t="shared" si="41"/>
        <v>1077</v>
      </c>
      <c r="BM14" s="15">
        <f>SUMIFS(BJ$2:BJ14,K$2:K14,"=Intermission")+SUMIFS(BJ$2:BJ14,K$2:K14,"=Timeout")</f>
        <v>0</v>
      </c>
      <c r="BN14">
        <f t="shared" si="42"/>
        <v>0</v>
      </c>
      <c r="BO14" s="19">
        <f t="shared" si="43"/>
        <v>3</v>
      </c>
      <c r="BP14">
        <f t="shared" si="44"/>
        <v>0</v>
      </c>
      <c r="BQ14" s="17">
        <f t="shared" si="45"/>
        <v>5</v>
      </c>
      <c r="BR14" t="str">
        <f t="shared" si="46"/>
        <v>opp_team_player_2</v>
      </c>
      <c r="BS14">
        <f>COUNTIFS(S$3:S14,"="&amp;S14,AI$3:AI14,"="&amp;AI14)</f>
        <v>2</v>
      </c>
      <c r="BT14" t="str">
        <f>IFERROR(VLOOKUP(BB14&amp;BU14&amp;X14,game_rosters!U:W,3,FALSE),"")</f>
        <v>P100170</v>
      </c>
      <c r="BU14" t="str">
        <f t="shared" si="47"/>
        <v>Outlaws</v>
      </c>
    </row>
    <row r="15" spans="1:73" x14ac:dyDescent="0.2">
      <c r="A15">
        <f t="shared" si="3"/>
        <v>1</v>
      </c>
      <c r="E15" s="4"/>
      <c r="F15" s="43"/>
      <c r="G15" s="4"/>
      <c r="H15" s="46"/>
      <c r="I15" s="44">
        <v>14</v>
      </c>
      <c r="J15" s="44" t="str">
        <f t="shared" si="48"/>
        <v/>
      </c>
      <c r="K15" t="s">
        <v>9</v>
      </c>
      <c r="L15" t="s">
        <v>173</v>
      </c>
      <c r="M15" t="s">
        <v>391</v>
      </c>
      <c r="R15" s="51">
        <v>1</v>
      </c>
      <c r="S15">
        <v>7</v>
      </c>
      <c r="T15">
        <v>2</v>
      </c>
      <c r="U15" t="str">
        <f>IF(B15=1,MAX($U$2:$U14)+1,IF(AND($T15&lt;&gt;"",$T15=$T14),$U14,IF(B15="x",U14,"")))</f>
        <v/>
      </c>
      <c r="V15" t="str">
        <f>IF(C15=1,MAX($V$2:$V14)+1,IF(AND($T15&lt;&gt;"",$T15=$T14),$U14,IF(C15="x",V14,"")))</f>
        <v/>
      </c>
      <c r="W15" t="s">
        <v>735</v>
      </c>
      <c r="X15">
        <v>14</v>
      </c>
      <c r="Z15">
        <v>1</v>
      </c>
      <c r="AA15">
        <f t="shared" si="4"/>
        <v>1007</v>
      </c>
      <c r="AB15">
        <f t="shared" si="5"/>
        <v>9002</v>
      </c>
      <c r="AC15">
        <f t="shared" si="0"/>
        <v>9002</v>
      </c>
      <c r="AD15" s="6">
        <v>1</v>
      </c>
      <c r="AE15" t="s">
        <v>732</v>
      </c>
      <c r="AF15" t="s">
        <v>753</v>
      </c>
      <c r="AG15" t="s">
        <v>756</v>
      </c>
      <c r="AH15" t="s">
        <v>756</v>
      </c>
      <c r="AI15" t="str">
        <f t="shared" si="23"/>
        <v>e</v>
      </c>
      <c r="AJ15" t="str">
        <f t="shared" si="24"/>
        <v/>
      </c>
      <c r="AK15" t="str">
        <f t="shared" si="25"/>
        <v/>
      </c>
      <c r="AL15" t="str">
        <f t="shared" si="26"/>
        <v/>
      </c>
      <c r="AM15" t="str">
        <f t="shared" si="27"/>
        <v/>
      </c>
      <c r="AN15" t="str">
        <f t="shared" si="28"/>
        <v>Home</v>
      </c>
      <c r="AO15" t="str">
        <f t="shared" si="29"/>
        <v>h</v>
      </c>
      <c r="AP15" t="str">
        <f t="shared" si="30"/>
        <v/>
      </c>
      <c r="AQ15" t="str">
        <f t="shared" si="31"/>
        <v/>
      </c>
      <c r="AR15" t="str">
        <f t="shared" si="32"/>
        <v>Home</v>
      </c>
      <c r="AS15" t="str">
        <f t="shared" si="33"/>
        <v>h</v>
      </c>
      <c r="AT15" t="str">
        <f t="shared" si="34"/>
        <v>Offensive</v>
      </c>
      <c r="AU15" t="str">
        <f t="shared" si="35"/>
        <v/>
      </c>
      <c r="AV15" t="str">
        <f t="shared" si="36"/>
        <v/>
      </c>
      <c r="AW15" t="str" cm="1">
        <f t="array" ref="AW15">IFERROR(IF(O15&lt;&gt;"",O15,IF(OR($S15="",$T15=""),"",IF(O15&lt;&gt;"",O15,IF($T15&lt;&gt;"",_xlfn._xlws.FILTER(O:O,($BU:$BU=$BU15)*($I:$I=$I15)*($T:$T=$T15)*($S:$S=_xlfn.MINIFS($S:$S,$T:$T,"="&amp;$T15)),"")))))&amp;"",IF(O15="","",""))&amp;""</f>
        <v>OffensivePlay_Zone-Dump/RimInZone</v>
      </c>
      <c r="AX15" t="str" cm="1">
        <f t="array" ref="AX15">IFERROR(IF(P15&lt;&gt;"",P15,IF(OR($S15="",$T15=""),"",IF($T15&lt;&gt;"",_xlfn._xlws.FILTER(P:P,($BU:$BU=$BU15)*($I:$I=$I15)*($T:$T=$T15)*($S:$S=_xlfn.MINIFS($S:$S,$T:$T,"="&amp;$T15)),""))))&amp;"",IF(P15="","",""))&amp;""</f>
        <v/>
      </c>
      <c r="AY15" t="str" cm="1">
        <f t="array" ref="AY15">IFERROR(IF(Q15&lt;&gt;"",Q15,IF(OR($S15="",$T15=""),"",IF($T15&lt;&gt;"",_xlfn._xlws.FILTER(Q:Q,($BU:$BU=$BU15)*($I:$I=$I15)*($T:$T=$T15)*($S:$S=_xlfn.MINIFS($S:$S,$T:$T,"="&amp;$T15)),""))))&amp;"",IF(Q15="","",""))&amp;""</f>
        <v>u</v>
      </c>
      <c r="AZ15" t="str" cm="1">
        <f t="array" ref="AZ15">IFERROR(IF(R15&lt;&gt;"",R15,IF(OR($S15="",$T15=""),"",IF($T15&lt;&gt;"",_xlfn._xlws.FILTER(R:R,($BU:$BU=$BU15)*($I:$I=$I15)*($T:$T=$T15)*($S:$S=_xlfn.MINIFS($S:$S,$T:$T,"="&amp;$T15)),""))))&amp;"",IF(R15="","",""))&amp;""</f>
        <v>1</v>
      </c>
      <c r="BA15" s="6">
        <f t="shared" si="37"/>
        <v>2</v>
      </c>
      <c r="BB15">
        <f t="shared" ref="BB15:BD15" si="58">BB14</f>
        <v>18987</v>
      </c>
      <c r="BC15" t="str">
        <f t="shared" si="58"/>
        <v>Velodrome</v>
      </c>
      <c r="BD15" t="str">
        <f t="shared" si="58"/>
        <v>Outlaws</v>
      </c>
      <c r="BE15" t="s">
        <v>9</v>
      </c>
      <c r="BF15" t="s">
        <v>173</v>
      </c>
      <c r="BI15" cm="1">
        <f t="array" ref="BI15">IFERROR(_xlfn._xlws.FILTER(shifts!A:A,(shifts!B:B=events!AD15)*(shifts!AG:AG&gt;=events!BK15)*(shifts!AH:AH&lt;=events!BL15)),BI14)</f>
        <v>1</v>
      </c>
      <c r="BJ15" s="15">
        <f t="shared" si="39"/>
        <v>0</v>
      </c>
      <c r="BK15">
        <f t="shared" si="40"/>
        <v>1075</v>
      </c>
      <c r="BL15">
        <f t="shared" si="41"/>
        <v>1075</v>
      </c>
      <c r="BM15" s="15">
        <f>SUMIFS(BJ$2:BJ15,K$2:K15,"=Intermission")+SUMIFS(BJ$2:BJ15,K$2:K15,"=Timeout")</f>
        <v>0</v>
      </c>
      <c r="BN15">
        <f t="shared" si="42"/>
        <v>0</v>
      </c>
      <c r="BO15" s="19">
        <f t="shared" si="43"/>
        <v>5</v>
      </c>
      <c r="BP15">
        <f t="shared" si="44"/>
        <v>0</v>
      </c>
      <c r="BQ15" s="17">
        <f t="shared" si="45"/>
        <v>5</v>
      </c>
      <c r="BR15" t="str">
        <f t="shared" si="46"/>
        <v>event_team_player_1</v>
      </c>
      <c r="BS15">
        <f>COUNTIFS(S$3:S15,"="&amp;S15,AI$3:AI15,"="&amp;AI15)</f>
        <v>1</v>
      </c>
      <c r="BT15" t="str">
        <f>IFERROR(VLOOKUP(BB15&amp;BU15&amp;X15,game_rosters!U:W,3,FALSE),"")</f>
        <v>P100132</v>
      </c>
      <c r="BU15" t="str">
        <f t="shared" si="47"/>
        <v>Velodrome</v>
      </c>
    </row>
    <row r="16" spans="1:73" x14ac:dyDescent="0.2">
      <c r="A16">
        <f t="shared" si="3"/>
        <v>1</v>
      </c>
      <c r="E16" s="4"/>
      <c r="F16" s="43"/>
      <c r="G16" s="4"/>
      <c r="H16" s="46"/>
      <c r="I16" s="44">
        <v>68</v>
      </c>
      <c r="J16" s="44" t="str">
        <f t="shared" si="48"/>
        <v/>
      </c>
      <c r="K16" t="s">
        <v>13</v>
      </c>
      <c r="O16" t="s">
        <v>570</v>
      </c>
      <c r="Q16" t="s">
        <v>595</v>
      </c>
      <c r="R16" s="51">
        <v>1</v>
      </c>
      <c r="S16">
        <v>8</v>
      </c>
      <c r="T16" t="s">
        <v>756</v>
      </c>
      <c r="U16" t="str">
        <f>IF(B16=1,MAX($U$2:$U15)+1,IF(AND($T16&lt;&gt;"",$T16=$T15),$U15,IF(B16="x",U15,"")))</f>
        <v/>
      </c>
      <c r="V16" t="str">
        <f>IF(C16=1,MAX($V$2:$V15)+1,IF(AND($T16&lt;&gt;"",$T16=$T15),$U15,IF(C16="x",V15,"")))</f>
        <v/>
      </c>
      <c r="W16" t="s">
        <v>731</v>
      </c>
      <c r="X16">
        <v>68</v>
      </c>
      <c r="Z16">
        <v>1</v>
      </c>
      <c r="AA16">
        <f t="shared" si="4"/>
        <v>1008</v>
      </c>
      <c r="AB16" t="str">
        <f t="shared" si="5"/>
        <v/>
      </c>
      <c r="AC16">
        <f t="shared" si="0"/>
        <v>1008</v>
      </c>
      <c r="AD16" s="6">
        <v>1</v>
      </c>
      <c r="AE16" t="s">
        <v>732</v>
      </c>
      <c r="AF16" t="s">
        <v>898</v>
      </c>
      <c r="AG16" t="s">
        <v>732</v>
      </c>
      <c r="AH16" t="s">
        <v>899</v>
      </c>
      <c r="AI16" t="str">
        <f t="shared" si="23"/>
        <v>e</v>
      </c>
      <c r="AJ16" t="str">
        <f t="shared" si="24"/>
        <v/>
      </c>
      <c r="AK16" t="str">
        <f t="shared" si="25"/>
        <v/>
      </c>
      <c r="AL16" t="str">
        <f t="shared" si="26"/>
        <v/>
      </c>
      <c r="AM16" t="str">
        <f t="shared" si="27"/>
        <v/>
      </c>
      <c r="AN16" t="str">
        <f t="shared" si="28"/>
        <v>Away</v>
      </c>
      <c r="AO16" t="str">
        <f t="shared" si="29"/>
        <v>a</v>
      </c>
      <c r="AP16" t="str">
        <f t="shared" si="30"/>
        <v/>
      </c>
      <c r="AQ16" t="str">
        <f t="shared" si="31"/>
        <v/>
      </c>
      <c r="AR16" t="str">
        <f t="shared" si="32"/>
        <v>Away</v>
      </c>
      <c r="AS16" t="str">
        <f t="shared" si="33"/>
        <v>a</v>
      </c>
      <c r="AT16" t="str">
        <f t="shared" si="34"/>
        <v>Offensive</v>
      </c>
      <c r="AU16" t="str">
        <f t="shared" si="35"/>
        <v/>
      </c>
      <c r="AV16" t="str">
        <f t="shared" si="36"/>
        <v/>
      </c>
      <c r="AW16" t="str" cm="1">
        <f t="array" ref="AW16">IFERROR(IF(O16&lt;&gt;"",O16,IF(OR($S16="",$T16=""),"",IF(O16&lt;&gt;"",O16,IF($T16&lt;&gt;"",_xlfn._xlws.FILTER(O:O,($BU:$BU=$BU16)*($I:$I=$I16)*($T:$T=$T16)*($S:$S=_xlfn.MINIFS($S:$S,$T:$T,"="&amp;$T16)),"")))))&amp;"",IF(O16="","",""))&amp;""</f>
        <v>OffensivePlay_Possession-CutBack</v>
      </c>
      <c r="AX16" t="str" cm="1">
        <f t="array" ref="AX16">IFERROR(IF(P16&lt;&gt;"",P16,IF(OR($S16="",$T16=""),"",IF($T16&lt;&gt;"",_xlfn._xlws.FILTER(P:P,($BU:$BU=$BU16)*($I:$I=$I16)*($T:$T=$T16)*($S:$S=_xlfn.MINIFS($S:$S,$T:$T,"="&amp;$T16)),""))))&amp;"",IF(P16="","",""))&amp;""</f>
        <v/>
      </c>
      <c r="AY16" t="str" cm="1">
        <f t="array" ref="AY16">IFERROR(IF(Q16&lt;&gt;"",Q16,IF(OR($S16="",$T16=""),"",IF($T16&lt;&gt;"",_xlfn._xlws.FILTER(Q:Q,($BU:$BU=$BU16)*($I:$I=$I16)*($T:$T=$T16)*($S:$S=_xlfn.MINIFS($S:$S,$T:$T,"="&amp;$T16)),""))))&amp;"",IF(Q16="","",""))&amp;""</f>
        <v>s</v>
      </c>
      <c r="AZ16" t="str" cm="1">
        <f t="array" ref="AZ16">IFERROR(IF(R16&lt;&gt;"",R16,IF(OR($S16="",$T16=""),"",IF($T16&lt;&gt;"",_xlfn._xlws.FILTER(R:R,($BU:$BU=$BU16)*($I:$I=$I16)*($T:$T=$T16)*($S:$S=_xlfn.MINIFS($S:$S,$T:$T,"="&amp;$T16)),""))))&amp;"",IF(R16="","",""))&amp;""</f>
        <v>1</v>
      </c>
      <c r="BA16" s="6">
        <f t="shared" si="37"/>
        <v>2</v>
      </c>
      <c r="BB16">
        <f t="shared" ref="BB16:BD16" si="59">BB15</f>
        <v>18987</v>
      </c>
      <c r="BC16" t="str">
        <f t="shared" si="59"/>
        <v>Velodrome</v>
      </c>
      <c r="BD16" t="str">
        <f t="shared" si="59"/>
        <v>Outlaws</v>
      </c>
      <c r="BE16" t="s">
        <v>13</v>
      </c>
      <c r="BF16" t="s">
        <v>756</v>
      </c>
      <c r="BI16" cm="1">
        <f t="array" ref="BI16">IFERROR(_xlfn._xlws.FILTER(shifts!A:A,(shifts!B:B=events!AD16)*(shifts!AG:AG&gt;=events!BK16)*(shifts!AH:AH&lt;=events!BL16)),BI15)</f>
        <v>1</v>
      </c>
      <c r="BJ16" s="15">
        <f t="shared" si="39"/>
        <v>2</v>
      </c>
      <c r="BK16">
        <f t="shared" si="40"/>
        <v>1070</v>
      </c>
      <c r="BL16">
        <f t="shared" si="41"/>
        <v>1068</v>
      </c>
      <c r="BM16" s="15">
        <f>SUMIFS(BJ$2:BJ16,K$2:K16,"=Intermission")+SUMIFS(BJ$2:BJ16,K$2:K16,"=Timeout")</f>
        <v>0</v>
      </c>
      <c r="BN16">
        <f t="shared" si="42"/>
        <v>0</v>
      </c>
      <c r="BO16" s="19">
        <f t="shared" si="43"/>
        <v>10</v>
      </c>
      <c r="BP16">
        <f t="shared" si="44"/>
        <v>5</v>
      </c>
      <c r="BQ16" s="17">
        <f t="shared" si="45"/>
        <v>12</v>
      </c>
      <c r="BR16" t="str">
        <f t="shared" si="46"/>
        <v>event_team_player_1</v>
      </c>
      <c r="BS16">
        <f>COUNTIFS(S$3:S16,"="&amp;S16,AI$3:AI16,"="&amp;AI16)</f>
        <v>1</v>
      </c>
      <c r="BT16" t="str">
        <f>IFERROR(VLOOKUP(BB16&amp;BU16&amp;X16,game_rosters!U:W,3,FALSE),"")</f>
        <v>P100128</v>
      </c>
      <c r="BU16" t="str">
        <f t="shared" si="47"/>
        <v>Outlaws</v>
      </c>
    </row>
    <row r="17" spans="1:73" x14ac:dyDescent="0.2">
      <c r="A17" t="str">
        <f t="shared" si="3"/>
        <v/>
      </c>
      <c r="E17" s="4"/>
      <c r="F17" s="43"/>
      <c r="G17" s="4"/>
      <c r="H17" s="46"/>
      <c r="I17" s="44">
        <v>70</v>
      </c>
      <c r="J17" s="44" t="str">
        <f t="shared" si="48"/>
        <v/>
      </c>
      <c r="O17" t="s">
        <v>602</v>
      </c>
      <c r="R17" s="51">
        <v>1</v>
      </c>
      <c r="S17">
        <v>8</v>
      </c>
      <c r="T17" t="s">
        <v>756</v>
      </c>
      <c r="U17" t="str">
        <f>IF(B17=1,MAX($U$2:$U16)+1,IF(AND($T17&lt;&gt;"",$T17=$T16),$U16,IF(B17="x",U16,"")))</f>
        <v/>
      </c>
      <c r="V17" t="str">
        <f>IF(C17=1,MAX($V$2:$V16)+1,IF(AND($T17&lt;&gt;"",$T17=$T16),$U16,IF(C17="x",V16,"")))</f>
        <v/>
      </c>
      <c r="X17">
        <v>70</v>
      </c>
      <c r="AA17">
        <f t="shared" si="4"/>
        <v>1008</v>
      </c>
      <c r="AB17" t="str">
        <f t="shared" si="5"/>
        <v/>
      </c>
      <c r="AC17">
        <f t="shared" si="0"/>
        <v>1008</v>
      </c>
      <c r="AD17" s="6">
        <v>1</v>
      </c>
      <c r="AE17" t="s">
        <v>732</v>
      </c>
      <c r="AF17" t="s">
        <v>898</v>
      </c>
      <c r="AG17" t="s">
        <v>732</v>
      </c>
      <c r="AH17" t="s">
        <v>899</v>
      </c>
      <c r="AI17" t="str">
        <f t="shared" si="23"/>
        <v>o</v>
      </c>
      <c r="AJ17" t="str">
        <f t="shared" si="24"/>
        <v/>
      </c>
      <c r="AK17" t="str">
        <f t="shared" si="25"/>
        <v/>
      </c>
      <c r="AL17" t="str">
        <f t="shared" si="26"/>
        <v/>
      </c>
      <c r="AM17" t="str">
        <f t="shared" si="27"/>
        <v/>
      </c>
      <c r="AN17" t="str">
        <f t="shared" si="28"/>
        <v>Away</v>
      </c>
      <c r="AO17" t="str">
        <f t="shared" si="29"/>
        <v>a</v>
      </c>
      <c r="AP17" t="str">
        <f t="shared" si="30"/>
        <v/>
      </c>
      <c r="AQ17" t="str">
        <f t="shared" si="31"/>
        <v/>
      </c>
      <c r="AR17" t="str">
        <f t="shared" si="32"/>
        <v>Away</v>
      </c>
      <c r="AS17" t="str">
        <f t="shared" si="33"/>
        <v>a</v>
      </c>
      <c r="AT17" t="str">
        <f t="shared" si="34"/>
        <v>Defensive</v>
      </c>
      <c r="AU17" t="str">
        <f t="shared" si="35"/>
        <v/>
      </c>
      <c r="AV17" t="str">
        <f t="shared" si="36"/>
        <v/>
      </c>
      <c r="AW17" t="str" cm="1">
        <f t="array" ref="AW17">IFERROR(IF(O17&lt;&gt;"",O17,IF(OR($S17="",$T17=""),"",IF(O17&lt;&gt;"",O17,IF($T17&lt;&gt;"",_xlfn._xlws.FILTER(O:O,($BU:$BU=$BU17)*($I:$I=$I17)*($T:$T=$T17)*($S:$S=_xlfn.MINIFS($S:$S,$T:$T,"="&amp;$T17)),"")))))&amp;"",IF(O17="","",""))&amp;""</f>
        <v>Defensive_PlayPossession-StickCheck</v>
      </c>
      <c r="AX17" t="str" cm="1">
        <f t="array" ref="AX17">IFERROR(IF(P17&lt;&gt;"",P17,IF(OR($S17="",$T17=""),"",IF($T17&lt;&gt;"",_xlfn._xlws.FILTER(P:P,($BU:$BU=$BU17)*($I:$I=$I17)*($T:$T=$T17)*($S:$S=_xlfn.MINIFS($S:$S,$T:$T,"="&amp;$T17)),""))))&amp;"",IF(P17="","",""))&amp;""</f>
        <v/>
      </c>
      <c r="AY17" t="str" cm="1">
        <f t="array" ref="AY17">IFERROR(IF(Q17&lt;&gt;"",Q17,IF(OR($S17="",$T17=""),"",IF($T17&lt;&gt;"",_xlfn._xlws.FILTER(Q:Q,($BU:$BU=$BU17)*($I:$I=$I17)*($T:$T=$T17)*($S:$S=_xlfn.MINIFS($S:$S,$T:$T,"="&amp;$T17)),""))))&amp;"",IF(Q17="","",""))&amp;""</f>
        <v/>
      </c>
      <c r="AZ17" t="str" cm="1">
        <f t="array" ref="AZ17">IFERROR(IF(R17&lt;&gt;"",R17,IF(OR($S17="",$T17=""),"",IF($T17&lt;&gt;"",_xlfn._xlws.FILTER(R:R,($BU:$BU=$BU17)*($I:$I=$I17)*($T:$T=$T17)*($S:$S=_xlfn.MINIFS($S:$S,$T:$T,"="&amp;$T17)),""))))&amp;"",IF(R17="","",""))&amp;""</f>
        <v>1</v>
      </c>
      <c r="BA17" s="6">
        <f t="shared" si="37"/>
        <v>2</v>
      </c>
      <c r="BB17">
        <f t="shared" ref="BB17:BD17" si="60">BB16</f>
        <v>18987</v>
      </c>
      <c r="BC17" t="str">
        <f t="shared" si="60"/>
        <v>Velodrome</v>
      </c>
      <c r="BD17" t="str">
        <f t="shared" si="60"/>
        <v>Outlaws</v>
      </c>
      <c r="BE17" t="s">
        <v>13</v>
      </c>
      <c r="BF17" t="s">
        <v>756</v>
      </c>
      <c r="BI17" cm="1">
        <f t="array" ref="BI17">IFERROR(_xlfn._xlws.FILTER(shifts!A:A,(shifts!B:B=events!AD17)*(shifts!AG:AG&gt;=events!BK17)*(shifts!AH:AH&lt;=events!BL17)),BI16)</f>
        <v>1</v>
      </c>
      <c r="BJ17" s="15">
        <f t="shared" si="39"/>
        <v>2</v>
      </c>
      <c r="BK17">
        <f t="shared" si="40"/>
        <v>1070</v>
      </c>
      <c r="BL17">
        <f t="shared" si="41"/>
        <v>1068</v>
      </c>
      <c r="BM17" s="15">
        <f>SUMIFS(BJ$2:BJ17,K$2:K17,"=Intermission")+SUMIFS(BJ$2:BJ17,K$2:K17,"=Timeout")</f>
        <v>0</v>
      </c>
      <c r="BN17">
        <f t="shared" si="42"/>
        <v>0</v>
      </c>
      <c r="BO17" s="19">
        <f t="shared" si="43"/>
        <v>10</v>
      </c>
      <c r="BP17">
        <f t="shared" si="44"/>
        <v>5</v>
      </c>
      <c r="BQ17" s="17">
        <f t="shared" si="45"/>
        <v>12</v>
      </c>
      <c r="BR17" t="str">
        <f t="shared" si="46"/>
        <v>opp_team_player_1</v>
      </c>
      <c r="BS17">
        <f>COUNTIFS(S$3:S17,"="&amp;S17,AI$3:AI17,"="&amp;AI17)</f>
        <v>1</v>
      </c>
      <c r="BT17" t="str">
        <f>IFERROR(VLOOKUP(BB17&amp;BU17&amp;X17,game_rosters!U:W,3,FALSE),"")</f>
        <v>P100001</v>
      </c>
      <c r="BU17" t="str">
        <f t="shared" si="47"/>
        <v>Velodrome</v>
      </c>
    </row>
    <row r="18" spans="1:73" x14ac:dyDescent="0.2">
      <c r="A18">
        <f t="shared" si="3"/>
        <v>1</v>
      </c>
      <c r="E18" s="4"/>
      <c r="F18" s="43"/>
      <c r="G18" s="4"/>
      <c r="H18" s="46"/>
      <c r="I18" s="44">
        <v>68</v>
      </c>
      <c r="J18" s="44" t="str">
        <f t="shared" si="48"/>
        <v/>
      </c>
      <c r="K18" t="s">
        <v>7</v>
      </c>
      <c r="L18" t="s">
        <v>172</v>
      </c>
      <c r="M18" t="s">
        <v>68</v>
      </c>
      <c r="N18" t="s">
        <v>595</v>
      </c>
      <c r="O18" t="s">
        <v>569</v>
      </c>
      <c r="Q18" t="s">
        <v>595</v>
      </c>
      <c r="S18">
        <v>9</v>
      </c>
      <c r="T18">
        <v>3</v>
      </c>
      <c r="U18" t="str">
        <f>IF(B18=1,MAX($U$2:$U17)+1,IF(AND($T18&lt;&gt;"",$T18=$T17),$U17,IF(B18="x",U17,"")))</f>
        <v/>
      </c>
      <c r="V18" t="str">
        <f>IF(C18=1,MAX($V$2:$V17)+1,IF(AND($T18&lt;&gt;"",$T18=$T17),$U17,IF(C18="x",V17,"")))</f>
        <v/>
      </c>
      <c r="W18" t="s">
        <v>731</v>
      </c>
      <c r="X18">
        <v>68</v>
      </c>
      <c r="Z18">
        <v>1</v>
      </c>
      <c r="AA18">
        <f t="shared" si="4"/>
        <v>1009</v>
      </c>
      <c r="AB18">
        <f t="shared" si="5"/>
        <v>9003</v>
      </c>
      <c r="AC18">
        <f t="shared" si="0"/>
        <v>9003</v>
      </c>
      <c r="AD18" s="6">
        <v>1</v>
      </c>
      <c r="AE18" t="s">
        <v>732</v>
      </c>
      <c r="AF18" t="s">
        <v>899</v>
      </c>
      <c r="AG18" t="s">
        <v>756</v>
      </c>
      <c r="AH18" t="s">
        <v>756</v>
      </c>
      <c r="AI18" t="str">
        <f t="shared" si="23"/>
        <v>e</v>
      </c>
      <c r="AJ18" t="str">
        <f t="shared" si="24"/>
        <v/>
      </c>
      <c r="AK18" t="str">
        <f t="shared" si="25"/>
        <v/>
      </c>
      <c r="AL18" t="str">
        <f t="shared" si="26"/>
        <v/>
      </c>
      <c r="AM18" t="str">
        <f t="shared" si="27"/>
        <v/>
      </c>
      <c r="AN18" t="str">
        <f t="shared" si="28"/>
        <v>Away</v>
      </c>
      <c r="AO18" t="str">
        <f t="shared" si="29"/>
        <v>a</v>
      </c>
      <c r="AP18" t="str">
        <f t="shared" si="30"/>
        <v/>
      </c>
      <c r="AQ18" t="str">
        <f t="shared" si="31"/>
        <v/>
      </c>
      <c r="AR18" t="str">
        <f t="shared" si="32"/>
        <v>Away</v>
      </c>
      <c r="AS18" t="str">
        <f t="shared" si="33"/>
        <v>a</v>
      </c>
      <c r="AT18" t="str">
        <f t="shared" si="34"/>
        <v>Offensive</v>
      </c>
      <c r="AU18" t="str">
        <f t="shared" si="35"/>
        <v/>
      </c>
      <c r="AV18" t="str">
        <f t="shared" si="36"/>
        <v/>
      </c>
      <c r="AW18" t="str" cm="1">
        <f t="array" ref="AW18">IFERROR(IF(O18&lt;&gt;"",O18,IF(OR($S18="",$T18=""),"",IF(O18&lt;&gt;"",O18,IF($T18&lt;&gt;"",_xlfn._xlws.FILTER(O:O,($BU:$BU=$BU18)*($I:$I=$I18)*($T:$T=$T18)*($S:$S=_xlfn.MINIFS($S:$S,$T:$T,"="&amp;$T18)),"")))))&amp;"",IF(O18="","",""))&amp;""</f>
        <v>OffensivePlay_Zone-Breakout</v>
      </c>
      <c r="AX18" t="str" cm="1">
        <f t="array" ref="AX18">IFERROR(IF(P18&lt;&gt;"",P18,IF(OR($S18="",$T18=""),"",IF($T18&lt;&gt;"",_xlfn._xlws.FILTER(P:P,($BU:$BU=$BU18)*($I:$I=$I18)*($T:$T=$T18)*($S:$S=_xlfn.MINIFS($S:$S,$T:$T,"="&amp;$T18)),""))))&amp;"",IF(P18="","",""))&amp;""</f>
        <v/>
      </c>
      <c r="AY18" t="str" cm="1">
        <f t="array" ref="AY18">IFERROR(IF(Q18&lt;&gt;"",Q18,IF(OR($S18="",$T18=""),"",IF($T18&lt;&gt;"",_xlfn._xlws.FILTER(Q:Q,($BU:$BU=$BU18)*($I:$I=$I18)*($T:$T=$T18)*($S:$S=_xlfn.MINIFS($S:$S,$T:$T,"="&amp;$T18)),""))))&amp;"",IF(Q18="","",""))&amp;""</f>
        <v>s</v>
      </c>
      <c r="AZ18" t="str" cm="1">
        <f t="array" ref="AZ18">IFERROR(IF(R18&lt;&gt;"",R18,IF(OR($S18="",$T18=""),"",IF($T18&lt;&gt;"",_xlfn._xlws.FILTER(R:R,($BU:$BU=$BU18)*($I:$I=$I18)*($T:$T=$T18)*($S:$S=_xlfn.MINIFS($S:$S,$T:$T,"="&amp;$T18)),""))))&amp;"",IF(R18="","",""))&amp;""</f>
        <v/>
      </c>
      <c r="BA18" s="6">
        <f t="shared" si="37"/>
        <v>2</v>
      </c>
      <c r="BB18">
        <f t="shared" ref="BB18:BD18" si="61">BB17</f>
        <v>18987</v>
      </c>
      <c r="BC18" t="str">
        <f t="shared" si="61"/>
        <v>Velodrome</v>
      </c>
      <c r="BD18" t="str">
        <f t="shared" si="61"/>
        <v>Outlaws</v>
      </c>
      <c r="BE18" t="s">
        <v>7</v>
      </c>
      <c r="BF18" t="s">
        <v>172</v>
      </c>
      <c r="BI18" cm="1">
        <f t="array" ref="BI18">IFERROR(_xlfn._xlws.FILTER(shifts!A:A,(shifts!B:B=events!AD18)*(shifts!AG:AG&gt;=events!BK18)*(shifts!AH:AH&lt;=events!BL18)),BI17)</f>
        <v>1</v>
      </c>
      <c r="BJ18" s="15">
        <f t="shared" si="39"/>
        <v>0</v>
      </c>
      <c r="BK18">
        <f t="shared" si="40"/>
        <v>1068</v>
      </c>
      <c r="BL18">
        <f t="shared" si="41"/>
        <v>1068</v>
      </c>
      <c r="BM18" s="15">
        <f>SUMIFS(BJ$2:BJ18,K$2:K18,"=Intermission")+SUMIFS(BJ$2:BJ18,K$2:K18,"=Timeout")</f>
        <v>0</v>
      </c>
      <c r="BN18">
        <f t="shared" si="42"/>
        <v>0</v>
      </c>
      <c r="BO18" s="19">
        <f t="shared" si="43"/>
        <v>12</v>
      </c>
      <c r="BP18">
        <f t="shared" si="44"/>
        <v>7</v>
      </c>
      <c r="BQ18" s="17">
        <f t="shared" si="45"/>
        <v>12</v>
      </c>
      <c r="BR18" t="str">
        <f t="shared" si="46"/>
        <v>event_team_player_1</v>
      </c>
      <c r="BS18">
        <f>COUNTIFS(S$3:S18,"="&amp;S18,AI$3:AI18,"="&amp;AI18)</f>
        <v>1</v>
      </c>
      <c r="BT18" t="str">
        <f>IFERROR(VLOOKUP(BB18&amp;BU18&amp;X18,game_rosters!U:W,3,FALSE),"")</f>
        <v>P100128</v>
      </c>
      <c r="BU18" t="str">
        <f t="shared" si="47"/>
        <v>Outlaws</v>
      </c>
    </row>
    <row r="19" spans="1:73" x14ac:dyDescent="0.2">
      <c r="A19" t="str">
        <f t="shared" si="3"/>
        <v/>
      </c>
      <c r="E19" s="4"/>
      <c r="F19" s="43"/>
      <c r="G19" s="4"/>
      <c r="H19" s="46"/>
      <c r="I19" s="44">
        <v>77</v>
      </c>
      <c r="J19" s="44" t="str">
        <f t="shared" si="48"/>
        <v/>
      </c>
      <c r="N19" t="s">
        <v>595</v>
      </c>
      <c r="S19">
        <v>9</v>
      </c>
      <c r="T19">
        <v>3</v>
      </c>
      <c r="U19" t="str">
        <f>IF(B19=1,MAX($U$2:$U18)+1,IF(AND($T19&lt;&gt;"",$T19=$T18),$U18,IF(B19="x",U18,"")))</f>
        <v/>
      </c>
      <c r="V19" t="str">
        <f>IF(C19=1,MAX($V$2:$V18)+1,IF(AND($T19&lt;&gt;"",$T19=$T18),$U18,IF(C19="x",V18,"")))</f>
        <v/>
      </c>
      <c r="X19">
        <v>77</v>
      </c>
      <c r="Z19">
        <v>1</v>
      </c>
      <c r="AA19">
        <f t="shared" si="4"/>
        <v>1009</v>
      </c>
      <c r="AB19">
        <f t="shared" si="5"/>
        <v>9003</v>
      </c>
      <c r="AC19">
        <f t="shared" si="0"/>
        <v>9003</v>
      </c>
      <c r="AD19" s="6">
        <v>1</v>
      </c>
      <c r="AE19" t="s">
        <v>732</v>
      </c>
      <c r="AF19" t="s">
        <v>899</v>
      </c>
      <c r="AG19" t="s">
        <v>756</v>
      </c>
      <c r="AH19" t="s">
        <v>756</v>
      </c>
      <c r="AI19" t="str">
        <f t="shared" si="23"/>
        <v>e</v>
      </c>
      <c r="AJ19" t="str">
        <f t="shared" si="24"/>
        <v/>
      </c>
      <c r="AK19" t="str">
        <f t="shared" si="25"/>
        <v/>
      </c>
      <c r="AL19" t="str">
        <f t="shared" si="26"/>
        <v/>
      </c>
      <c r="AM19" t="str">
        <f t="shared" si="27"/>
        <v/>
      </c>
      <c r="AN19" t="str">
        <f t="shared" si="28"/>
        <v>Away</v>
      </c>
      <c r="AO19" t="str">
        <f t="shared" si="29"/>
        <v>a</v>
      </c>
      <c r="AP19" t="str">
        <f t="shared" si="30"/>
        <v/>
      </c>
      <c r="AQ19" t="str">
        <f t="shared" si="31"/>
        <v/>
      </c>
      <c r="AR19" t="str">
        <f t="shared" si="32"/>
        <v>Away</v>
      </c>
      <c r="AS19" t="str">
        <f t="shared" si="33"/>
        <v>a</v>
      </c>
      <c r="AT19" t="str">
        <f t="shared" si="34"/>
        <v>Offensive</v>
      </c>
      <c r="AU19" t="str">
        <f t="shared" si="35"/>
        <v/>
      </c>
      <c r="AV19" t="str">
        <f t="shared" si="36"/>
        <v/>
      </c>
      <c r="AW19" t="str" cm="1">
        <f t="array" ref="AW19">IFERROR(IF(O19&lt;&gt;"",O19,IF(OR($S19="",$T19=""),"",IF(O19&lt;&gt;"",O19,IF($T19&lt;&gt;"",_xlfn._xlws.FILTER(O:O,($BU:$BU=$BU19)*($I:$I=$I19)*($T:$T=$T19)*($S:$S=_xlfn.MINIFS($S:$S,$T:$T,"="&amp;$T19)),"")))))&amp;"",IF(O19="","",""))&amp;""</f>
        <v/>
      </c>
      <c r="AX19" t="str" cm="1">
        <f t="array" ref="AX19">IFERROR(IF(P19&lt;&gt;"",P19,IF(OR($S19="",$T19=""),"",IF($T19&lt;&gt;"",_xlfn._xlws.FILTER(P:P,($BU:$BU=$BU19)*($I:$I=$I19)*($T:$T=$T19)*($S:$S=_xlfn.MINIFS($S:$S,$T:$T,"="&amp;$T19)),""))))&amp;"",IF(P19="","",""))&amp;""</f>
        <v/>
      </c>
      <c r="AY19" t="str" cm="1">
        <f t="array" ref="AY19">IFERROR(IF(Q19&lt;&gt;"",Q19,IF(OR($S19="",$T19=""),"",IF($T19&lt;&gt;"",_xlfn._xlws.FILTER(Q:Q,($BU:$BU=$BU19)*($I:$I=$I19)*($T:$T=$T19)*($S:$S=_xlfn.MINIFS($S:$S,$T:$T,"="&amp;$T19)),""))))&amp;"",IF(Q19="","",""))&amp;""</f>
        <v/>
      </c>
      <c r="AZ19" t="str" cm="1">
        <f t="array" ref="AZ19">IFERROR(IF(R19&lt;&gt;"",R19,IF(OR($S19="",$T19=""),"",IF($T19&lt;&gt;"",_xlfn._xlws.FILTER(R:R,($BU:$BU=$BU19)*($I:$I=$I19)*($T:$T=$T19)*($S:$S=_xlfn.MINIFS($S:$S,$T:$T,"="&amp;$T19)),""))))&amp;"",IF(R19="","",""))&amp;""</f>
        <v/>
      </c>
      <c r="BA19" s="6">
        <f t="shared" si="37"/>
        <v>2</v>
      </c>
      <c r="BB19">
        <f t="shared" ref="BB19:BD19" si="62">BB18</f>
        <v>18987</v>
      </c>
      <c r="BC19" t="str">
        <f t="shared" si="62"/>
        <v>Velodrome</v>
      </c>
      <c r="BD19" t="str">
        <f t="shared" si="62"/>
        <v>Outlaws</v>
      </c>
      <c r="BE19" t="s">
        <v>7</v>
      </c>
      <c r="BF19" t="s">
        <v>172</v>
      </c>
      <c r="BI19" cm="1">
        <f t="array" ref="BI19">IFERROR(_xlfn._xlws.FILTER(shifts!A:A,(shifts!B:B=events!AD19)*(shifts!AG:AG&gt;=events!BK19)*(shifts!AH:AH&lt;=events!BL19)),BI18)</f>
        <v>1</v>
      </c>
      <c r="BJ19" s="15">
        <f t="shared" si="39"/>
        <v>0</v>
      </c>
      <c r="BK19">
        <f t="shared" si="40"/>
        <v>1068</v>
      </c>
      <c r="BL19">
        <f t="shared" si="41"/>
        <v>1068</v>
      </c>
      <c r="BM19" s="15">
        <f>SUMIFS(BJ$2:BJ19,K$2:K19,"=Intermission")+SUMIFS(BJ$2:BJ19,K$2:K19,"=Timeout")</f>
        <v>0</v>
      </c>
      <c r="BN19">
        <f t="shared" si="42"/>
        <v>0</v>
      </c>
      <c r="BO19" s="19">
        <f t="shared" si="43"/>
        <v>12</v>
      </c>
      <c r="BP19">
        <f t="shared" si="44"/>
        <v>7</v>
      </c>
      <c r="BQ19" s="17">
        <f t="shared" si="45"/>
        <v>12</v>
      </c>
      <c r="BR19" t="str">
        <f t="shared" si="46"/>
        <v>event_team_player_2</v>
      </c>
      <c r="BS19">
        <f>COUNTIFS(S$3:S19,"="&amp;S19,AI$3:AI19,"="&amp;AI19)</f>
        <v>2</v>
      </c>
      <c r="BT19" t="str">
        <f>IFERROR(VLOOKUP(BB19&amp;BU19&amp;X19,game_rosters!U:W,3,FALSE),"")</f>
        <v>P100185</v>
      </c>
      <c r="BU19" t="str">
        <f t="shared" si="47"/>
        <v>Outlaws</v>
      </c>
    </row>
    <row r="20" spans="1:73" x14ac:dyDescent="0.2">
      <c r="A20" t="str">
        <f t="shared" si="3"/>
        <v/>
      </c>
      <c r="E20" s="4"/>
      <c r="F20" s="43"/>
      <c r="G20" s="4"/>
      <c r="H20" s="46"/>
      <c r="I20" s="44">
        <v>70</v>
      </c>
      <c r="J20" s="44" t="str">
        <f t="shared" si="48"/>
        <v/>
      </c>
      <c r="N20" t="s">
        <v>595</v>
      </c>
      <c r="S20">
        <v>9</v>
      </c>
      <c r="T20">
        <v>3</v>
      </c>
      <c r="U20" t="str">
        <f>IF(B20=1,MAX($U$2:$U19)+1,IF(AND($T20&lt;&gt;"",$T20=$T19),$U19,IF(B20="x",U19,"")))</f>
        <v/>
      </c>
      <c r="V20" t="str">
        <f>IF(C20=1,MAX($V$2:$V19)+1,IF(AND($T20&lt;&gt;"",$T20=$T19),$U19,IF(C20="x",V19,"")))</f>
        <v/>
      </c>
      <c r="X20">
        <v>70</v>
      </c>
      <c r="AA20">
        <f t="shared" si="4"/>
        <v>1009</v>
      </c>
      <c r="AB20">
        <f t="shared" si="5"/>
        <v>9003</v>
      </c>
      <c r="AC20">
        <f t="shared" si="0"/>
        <v>9003</v>
      </c>
      <c r="AD20" s="6">
        <v>1</v>
      </c>
      <c r="AE20" t="s">
        <v>732</v>
      </c>
      <c r="AF20" t="s">
        <v>899</v>
      </c>
      <c r="AG20" t="s">
        <v>756</v>
      </c>
      <c r="AH20" t="s">
        <v>756</v>
      </c>
      <c r="AI20" t="str">
        <f t="shared" si="23"/>
        <v>o</v>
      </c>
      <c r="AJ20" t="str">
        <f t="shared" si="24"/>
        <v/>
      </c>
      <c r="AK20" t="str">
        <f t="shared" si="25"/>
        <v/>
      </c>
      <c r="AL20" t="str">
        <f t="shared" si="26"/>
        <v/>
      </c>
      <c r="AM20" t="str">
        <f t="shared" si="27"/>
        <v/>
      </c>
      <c r="AN20" t="str">
        <f t="shared" si="28"/>
        <v>Away</v>
      </c>
      <c r="AO20" t="str">
        <f t="shared" si="29"/>
        <v>a</v>
      </c>
      <c r="AP20" t="str">
        <f t="shared" si="30"/>
        <v/>
      </c>
      <c r="AQ20" t="str">
        <f t="shared" si="31"/>
        <v/>
      </c>
      <c r="AR20" t="str">
        <f t="shared" si="32"/>
        <v>Away</v>
      </c>
      <c r="AS20" t="str">
        <f t="shared" si="33"/>
        <v>a</v>
      </c>
      <c r="AT20" t="str">
        <f t="shared" si="34"/>
        <v>Defensive</v>
      </c>
      <c r="AU20" t="str">
        <f t="shared" si="35"/>
        <v/>
      </c>
      <c r="AV20" t="str">
        <f t="shared" si="36"/>
        <v/>
      </c>
      <c r="AW20" t="str" cm="1">
        <f t="array" ref="AW20">IFERROR(IF(O20&lt;&gt;"",O20,IF(OR($S20="",$T20=""),"",IF(O20&lt;&gt;"",O20,IF($T20&lt;&gt;"",_xlfn._xlws.FILTER(O:O,($BU:$BU=$BU20)*($I:$I=$I20)*($T:$T=$T20)*($S:$S=_xlfn.MINIFS($S:$S,$T:$T,"="&amp;$T20)),"")))))&amp;"",IF(O20="","",""))&amp;""</f>
        <v/>
      </c>
      <c r="AX20" t="str" cm="1">
        <f t="array" ref="AX20">IFERROR(IF(P20&lt;&gt;"",P20,IF(OR($S20="",$T20=""),"",IF($T20&lt;&gt;"",_xlfn._xlws.FILTER(P:P,($BU:$BU=$BU20)*($I:$I=$I20)*($T:$T=$T20)*($S:$S=_xlfn.MINIFS($S:$S,$T:$T,"="&amp;$T20)),""))))&amp;"",IF(P20="","",""))&amp;""</f>
        <v/>
      </c>
      <c r="AY20" t="str" cm="1">
        <f t="array" ref="AY20">IFERROR(IF(Q20&lt;&gt;"",Q20,IF(OR($S20="",$T20=""),"",IF($T20&lt;&gt;"",_xlfn._xlws.FILTER(Q:Q,($BU:$BU=$BU20)*($I:$I=$I20)*($T:$T=$T20)*($S:$S=_xlfn.MINIFS($S:$S,$T:$T,"="&amp;$T20)),""))))&amp;"",IF(Q20="","",""))&amp;""</f>
        <v/>
      </c>
      <c r="AZ20" t="str" cm="1">
        <f t="array" ref="AZ20">IFERROR(IF(R20&lt;&gt;"",R20,IF(OR($S20="",$T20=""),"",IF($T20&lt;&gt;"",_xlfn._xlws.FILTER(R:R,($BU:$BU=$BU20)*($I:$I=$I20)*($T:$T=$T20)*($S:$S=_xlfn.MINIFS($S:$S,$T:$T,"="&amp;$T20)),""))))&amp;"",IF(R20="","",""))&amp;""</f>
        <v/>
      </c>
      <c r="BA20" s="6">
        <f t="shared" si="37"/>
        <v>2</v>
      </c>
      <c r="BB20">
        <f t="shared" ref="BB20:BD20" si="63">BB19</f>
        <v>18987</v>
      </c>
      <c r="BC20" t="str">
        <f t="shared" si="63"/>
        <v>Velodrome</v>
      </c>
      <c r="BD20" t="str">
        <f t="shared" si="63"/>
        <v>Outlaws</v>
      </c>
      <c r="BE20" t="s">
        <v>7</v>
      </c>
      <c r="BF20" t="s">
        <v>172</v>
      </c>
      <c r="BI20" cm="1">
        <f t="array" ref="BI20">IFERROR(_xlfn._xlws.FILTER(shifts!A:A,(shifts!B:B=events!AD20)*(shifts!AG:AG&gt;=events!BK20)*(shifts!AH:AH&lt;=events!BL20)),BI19)</f>
        <v>1</v>
      </c>
      <c r="BJ20" s="15">
        <f t="shared" si="39"/>
        <v>0</v>
      </c>
      <c r="BK20">
        <f t="shared" si="40"/>
        <v>1068</v>
      </c>
      <c r="BL20">
        <f t="shared" si="41"/>
        <v>1068</v>
      </c>
      <c r="BM20" s="15">
        <f>SUMIFS(BJ$2:BJ20,K$2:K20,"=Intermission")+SUMIFS(BJ$2:BJ20,K$2:K20,"=Timeout")</f>
        <v>0</v>
      </c>
      <c r="BN20">
        <f t="shared" si="42"/>
        <v>0</v>
      </c>
      <c r="BO20" s="19">
        <f t="shared" si="43"/>
        <v>12</v>
      </c>
      <c r="BP20">
        <f t="shared" si="44"/>
        <v>7</v>
      </c>
      <c r="BQ20" s="17">
        <f t="shared" si="45"/>
        <v>12</v>
      </c>
      <c r="BR20" t="str">
        <f t="shared" si="46"/>
        <v>opp_team_player_1</v>
      </c>
      <c r="BS20">
        <f>COUNTIFS(S$3:S20,"="&amp;S20,AI$3:AI20,"="&amp;AI20)</f>
        <v>1</v>
      </c>
      <c r="BT20" t="str">
        <f>IFERROR(VLOOKUP(BB20&amp;BU20&amp;X20,game_rosters!U:W,3,FALSE),"")</f>
        <v>P100001</v>
      </c>
      <c r="BU20" t="str">
        <f t="shared" si="47"/>
        <v>Velodrome</v>
      </c>
    </row>
    <row r="21" spans="1:73" x14ac:dyDescent="0.2">
      <c r="A21">
        <f t="shared" si="3"/>
        <v>1</v>
      </c>
      <c r="E21" s="4"/>
      <c r="F21" s="43"/>
      <c r="G21" s="4"/>
      <c r="H21" s="46"/>
      <c r="I21" s="44">
        <v>68</v>
      </c>
      <c r="J21" s="44" t="str">
        <f t="shared" si="48"/>
        <v>d</v>
      </c>
      <c r="K21" t="s">
        <v>238</v>
      </c>
      <c r="L21" t="s">
        <v>184</v>
      </c>
      <c r="M21" t="s">
        <v>89</v>
      </c>
      <c r="N21" t="s">
        <v>595</v>
      </c>
      <c r="Q21" t="s">
        <v>595</v>
      </c>
      <c r="S21">
        <v>10</v>
      </c>
      <c r="T21">
        <v>3</v>
      </c>
      <c r="U21" t="str">
        <f>IF(B21=1,MAX($U$2:$U20)+1,IF(AND($T21&lt;&gt;"",$T21=$T20),$U20,IF(B21="x",U20,"")))</f>
        <v/>
      </c>
      <c r="V21" t="str">
        <f>IF(C21=1,MAX($V$2:$V20)+1,IF(AND($T21&lt;&gt;"",$T21=$T20),$U20,IF(C21="x",V20,"")))</f>
        <v/>
      </c>
      <c r="W21" t="s">
        <v>731</v>
      </c>
      <c r="X21">
        <v>68</v>
      </c>
      <c r="Z21">
        <v>1</v>
      </c>
      <c r="AA21">
        <f t="shared" si="4"/>
        <v>1010</v>
      </c>
      <c r="AB21">
        <f t="shared" si="5"/>
        <v>9003</v>
      </c>
      <c r="AC21">
        <f t="shared" si="0"/>
        <v>9003</v>
      </c>
      <c r="AD21" s="6">
        <v>1</v>
      </c>
      <c r="AE21" t="s">
        <v>732</v>
      </c>
      <c r="AF21" t="s">
        <v>899</v>
      </c>
      <c r="AG21" t="s">
        <v>756</v>
      </c>
      <c r="AH21" t="s">
        <v>756</v>
      </c>
      <c r="AI21" t="str">
        <f t="shared" si="23"/>
        <v>e</v>
      </c>
      <c r="AJ21" t="str">
        <f t="shared" si="24"/>
        <v>d</v>
      </c>
      <c r="AK21" t="str">
        <f t="shared" si="25"/>
        <v>d</v>
      </c>
      <c r="AL21" t="str">
        <f t="shared" si="26"/>
        <v>o</v>
      </c>
      <c r="AM21" t="str">
        <f t="shared" si="27"/>
        <v>d</v>
      </c>
      <c r="AN21" t="str">
        <f t="shared" si="28"/>
        <v>Away</v>
      </c>
      <c r="AO21" t="str">
        <f t="shared" si="29"/>
        <v>a</v>
      </c>
      <c r="AP21" t="str">
        <f t="shared" si="30"/>
        <v>o</v>
      </c>
      <c r="AQ21" t="str">
        <f t="shared" si="31"/>
        <v>d</v>
      </c>
      <c r="AR21" t="str">
        <f t="shared" si="32"/>
        <v>Away</v>
      </c>
      <c r="AS21" t="str">
        <f t="shared" si="33"/>
        <v>a</v>
      </c>
      <c r="AT21" t="str">
        <f t="shared" si="34"/>
        <v>Offensive</v>
      </c>
      <c r="AU21" t="str">
        <f t="shared" si="35"/>
        <v/>
      </c>
      <c r="AV21" t="str">
        <f t="shared" si="36"/>
        <v/>
      </c>
      <c r="AW21" t="str" cm="1">
        <f t="array" ref="AW21">IFERROR(IF(O21&lt;&gt;"",O21,IF(OR($S21="",$T21=""),"",IF(O21&lt;&gt;"",O21,IF($T21&lt;&gt;"",_xlfn._xlws.FILTER(O:O,($BU:$BU=$BU21)*($I:$I=$I21)*($T:$T=$T21)*($S:$S=_xlfn.MINIFS($S:$S,$T:$T,"="&amp;$T21)),"")))))&amp;"",IF(O21="","",""))&amp;""</f>
        <v>OffensivePlay_Zone-Breakout</v>
      </c>
      <c r="AX21" t="str" cm="1">
        <f t="array" ref="AX21">IFERROR(IF(P21&lt;&gt;"",P21,IF(OR($S21="",$T21=""),"",IF($T21&lt;&gt;"",_xlfn._xlws.FILTER(P:P,($BU:$BU=$BU21)*($I:$I=$I21)*($T:$T=$T21)*($S:$S=_xlfn.MINIFS($S:$S,$T:$T,"="&amp;$T21)),""))))&amp;"",IF(P21="","",""))&amp;""</f>
        <v/>
      </c>
      <c r="AY21" t="str" cm="1">
        <f t="array" ref="AY21">IFERROR(IF(Q21&lt;&gt;"",Q21,IF(OR($S21="",$T21=""),"",IF($T21&lt;&gt;"",_xlfn._xlws.FILTER(Q:Q,($BU:$BU=$BU21)*($I:$I=$I21)*($T:$T=$T21)*($S:$S=_xlfn.MINIFS($S:$S,$T:$T,"="&amp;$T21)),""))))&amp;"",IF(Q21="","",""))&amp;""</f>
        <v>s</v>
      </c>
      <c r="AZ21" t="str" cm="1">
        <f t="array" ref="AZ21">IFERROR(IF(R21&lt;&gt;"",R21,IF(OR($S21="",$T21=""),"",IF($T21&lt;&gt;"",_xlfn._xlws.FILTER(R:R,($BU:$BU=$BU21)*($I:$I=$I21)*($T:$T=$T21)*($S:$S=_xlfn.MINIFS($S:$S,$T:$T,"="&amp;$T21)),""))))&amp;"",IF(R21="","",""))&amp;""</f>
        <v/>
      </c>
      <c r="BA21" s="6">
        <f t="shared" si="37"/>
        <v>3</v>
      </c>
      <c r="BB21">
        <f t="shared" ref="BB21:BD21" si="64">BB20</f>
        <v>18987</v>
      </c>
      <c r="BC21" t="str">
        <f t="shared" si="64"/>
        <v>Velodrome</v>
      </c>
      <c r="BD21" t="str">
        <f t="shared" si="64"/>
        <v>Outlaws</v>
      </c>
      <c r="BE21" t="s">
        <v>238</v>
      </c>
      <c r="BF21" t="s">
        <v>184</v>
      </c>
      <c r="BI21" cm="1">
        <f t="array" ref="BI21">IFERROR(_xlfn._xlws.FILTER(shifts!A:A,(shifts!B:B=events!AD21)*(shifts!AG:AG&gt;=events!BK21)*(shifts!AH:AH&lt;=events!BL21)),BI20)</f>
        <v>1</v>
      </c>
      <c r="BJ21" s="15">
        <f t="shared" si="39"/>
        <v>0</v>
      </c>
      <c r="BK21">
        <f t="shared" si="40"/>
        <v>1068</v>
      </c>
      <c r="BL21">
        <f t="shared" si="41"/>
        <v>1068</v>
      </c>
      <c r="BM21" s="15">
        <f>SUMIFS(BJ$2:BJ21,K$2:K21,"=Intermission")+SUMIFS(BJ$2:BJ21,K$2:K21,"=Timeout")</f>
        <v>0</v>
      </c>
      <c r="BN21">
        <f t="shared" si="42"/>
        <v>0</v>
      </c>
      <c r="BO21" s="19">
        <f t="shared" si="43"/>
        <v>12</v>
      </c>
      <c r="BP21">
        <f t="shared" si="44"/>
        <v>7</v>
      </c>
      <c r="BQ21" s="17">
        <f t="shared" si="45"/>
        <v>12</v>
      </c>
      <c r="BR21" t="str">
        <f t="shared" si="46"/>
        <v>event_team_player_1</v>
      </c>
      <c r="BS21">
        <f>COUNTIFS(S$3:S21,"="&amp;S21,AI$3:AI21,"="&amp;AI21)</f>
        <v>1</v>
      </c>
      <c r="BT21" t="str">
        <f>IFERROR(VLOOKUP(BB21&amp;BU21&amp;X21,game_rosters!U:W,3,FALSE),"")</f>
        <v>P100128</v>
      </c>
      <c r="BU21" t="str">
        <f t="shared" si="47"/>
        <v>Outlaws</v>
      </c>
    </row>
    <row r="22" spans="1:73" x14ac:dyDescent="0.2">
      <c r="A22" t="str">
        <f t="shared" si="3"/>
        <v/>
      </c>
      <c r="E22" s="4"/>
      <c r="F22" s="43"/>
      <c r="G22" s="4"/>
      <c r="H22" s="46"/>
      <c r="I22" s="44">
        <v>77</v>
      </c>
      <c r="J22" s="44" t="str">
        <f t="shared" si="48"/>
        <v/>
      </c>
      <c r="N22" t="s">
        <v>595</v>
      </c>
      <c r="S22">
        <v>10</v>
      </c>
      <c r="T22">
        <v>3</v>
      </c>
      <c r="U22" t="str">
        <f>IF(B22=1,MAX($U$2:$U21)+1,IF(AND($T22&lt;&gt;"",$T22=$T21),$U21,IF(B22="x",U21,"")))</f>
        <v/>
      </c>
      <c r="V22" t="str">
        <f>IF(C22=1,MAX($V$2:$V21)+1,IF(AND($T22&lt;&gt;"",$T22=$T21),$U21,IF(C22="x",V21,"")))</f>
        <v/>
      </c>
      <c r="X22">
        <v>77</v>
      </c>
      <c r="Z22">
        <v>1</v>
      </c>
      <c r="AA22">
        <f t="shared" si="4"/>
        <v>1010</v>
      </c>
      <c r="AB22">
        <f t="shared" si="5"/>
        <v>9003</v>
      </c>
      <c r="AC22">
        <f t="shared" si="0"/>
        <v>9003</v>
      </c>
      <c r="AD22" s="6">
        <v>1</v>
      </c>
      <c r="AE22" t="s">
        <v>732</v>
      </c>
      <c r="AF22" t="s">
        <v>899</v>
      </c>
      <c r="AG22" t="s">
        <v>756</v>
      </c>
      <c r="AH22" t="s">
        <v>756</v>
      </c>
      <c r="AI22" t="str">
        <f t="shared" si="23"/>
        <v>e</v>
      </c>
      <c r="AJ22" t="str">
        <f t="shared" si="24"/>
        <v>d</v>
      </c>
      <c r="AK22" t="str">
        <f t="shared" si="25"/>
        <v>d</v>
      </c>
      <c r="AL22" t="str">
        <f t="shared" si="26"/>
        <v/>
      </c>
      <c r="AM22" t="str">
        <f t="shared" si="27"/>
        <v/>
      </c>
      <c r="AN22" t="str">
        <f t="shared" si="28"/>
        <v>Away</v>
      </c>
      <c r="AO22" t="str">
        <f t="shared" si="29"/>
        <v>a</v>
      </c>
      <c r="AP22" t="str">
        <f t="shared" si="30"/>
        <v>o</v>
      </c>
      <c r="AQ22" t="str">
        <f t="shared" si="31"/>
        <v>d</v>
      </c>
      <c r="AR22" t="str">
        <f t="shared" si="32"/>
        <v>Away</v>
      </c>
      <c r="AS22" t="str">
        <f t="shared" si="33"/>
        <v>a</v>
      </c>
      <c r="AT22" t="str">
        <f t="shared" si="34"/>
        <v>Offensive</v>
      </c>
      <c r="AU22" t="str">
        <f t="shared" si="35"/>
        <v/>
      </c>
      <c r="AV22" t="str">
        <f t="shared" si="36"/>
        <v/>
      </c>
      <c r="AW22" t="str" cm="1">
        <f t="array" ref="AW22">IFERROR(IF(O22&lt;&gt;"",O22,IF(OR($S22="",$T22=""),"",IF(O22&lt;&gt;"",O22,IF($T22&lt;&gt;"",_xlfn._xlws.FILTER(O:O,($BU:$BU=$BU22)*($I:$I=$I22)*($T:$T=$T22)*($S:$S=_xlfn.MINIFS($S:$S,$T:$T,"="&amp;$T22)),"")))))&amp;"",IF(O22="","",""))&amp;""</f>
        <v/>
      </c>
      <c r="AX22" t="str" cm="1">
        <f t="array" ref="AX22">IFERROR(IF(P22&lt;&gt;"",P22,IF(OR($S22="",$T22=""),"",IF($T22&lt;&gt;"",_xlfn._xlws.FILTER(P:P,($BU:$BU=$BU22)*($I:$I=$I22)*($T:$T=$T22)*($S:$S=_xlfn.MINIFS($S:$S,$T:$T,"="&amp;$T22)),""))))&amp;"",IF(P22="","",""))&amp;""</f>
        <v/>
      </c>
      <c r="AY22" t="str" cm="1">
        <f t="array" ref="AY22">IFERROR(IF(Q22&lt;&gt;"",Q22,IF(OR($S22="",$T22=""),"",IF($T22&lt;&gt;"",_xlfn._xlws.FILTER(Q:Q,($BU:$BU=$BU22)*($I:$I=$I22)*($T:$T=$T22)*($S:$S=_xlfn.MINIFS($S:$S,$T:$T,"="&amp;$T22)),""))))&amp;"",IF(Q22="","",""))&amp;""</f>
        <v/>
      </c>
      <c r="AZ22" t="str" cm="1">
        <f t="array" ref="AZ22">IFERROR(IF(R22&lt;&gt;"",R22,IF(OR($S22="",$T22=""),"",IF($T22&lt;&gt;"",_xlfn._xlws.FILTER(R:R,($BU:$BU=$BU22)*($I:$I=$I22)*($T:$T=$T22)*($S:$S=_xlfn.MINIFS($S:$S,$T:$T,"="&amp;$T22)),""))))&amp;"",IF(R22="","",""))&amp;""</f>
        <v/>
      </c>
      <c r="BA22" s="6">
        <f t="shared" si="37"/>
        <v>3</v>
      </c>
      <c r="BB22">
        <f t="shared" ref="BB22:BD22" si="65">BB21</f>
        <v>18987</v>
      </c>
      <c r="BC22" t="str">
        <f t="shared" si="65"/>
        <v>Velodrome</v>
      </c>
      <c r="BD22" t="str">
        <f t="shared" si="65"/>
        <v>Outlaws</v>
      </c>
      <c r="BE22" t="s">
        <v>238</v>
      </c>
      <c r="BF22" t="s">
        <v>184</v>
      </c>
      <c r="BI22" cm="1">
        <f t="array" ref="BI22">IFERROR(_xlfn._xlws.FILTER(shifts!A:A,(shifts!B:B=events!AD22)*(shifts!AG:AG&gt;=events!BK22)*(shifts!AH:AH&lt;=events!BL22)),BI21)</f>
        <v>1</v>
      </c>
      <c r="BJ22" s="15">
        <f t="shared" si="39"/>
        <v>0</v>
      </c>
      <c r="BK22">
        <f t="shared" si="40"/>
        <v>1068</v>
      </c>
      <c r="BL22">
        <f t="shared" si="41"/>
        <v>1068</v>
      </c>
      <c r="BM22" s="15">
        <f>SUMIFS(BJ$2:BJ22,K$2:K22,"=Intermission")+SUMIFS(BJ$2:BJ22,K$2:K22,"=Timeout")</f>
        <v>0</v>
      </c>
      <c r="BN22">
        <f t="shared" si="42"/>
        <v>0</v>
      </c>
      <c r="BO22" s="19">
        <f t="shared" si="43"/>
        <v>12</v>
      </c>
      <c r="BP22">
        <f t="shared" si="44"/>
        <v>7</v>
      </c>
      <c r="BQ22" s="17">
        <f t="shared" si="45"/>
        <v>12</v>
      </c>
      <c r="BR22" t="str">
        <f t="shared" si="46"/>
        <v>event_team_player_2</v>
      </c>
      <c r="BS22">
        <f>COUNTIFS(S$3:S22,"="&amp;S22,AI$3:AI22,"="&amp;AI22)</f>
        <v>2</v>
      </c>
      <c r="BT22" t="str">
        <f>IFERROR(VLOOKUP(BB22&amp;BU22&amp;X22,game_rosters!U:W,3,FALSE),"")</f>
        <v>P100185</v>
      </c>
      <c r="BU22" t="str">
        <f t="shared" si="47"/>
        <v>Outlaws</v>
      </c>
    </row>
    <row r="23" spans="1:73" x14ac:dyDescent="0.2">
      <c r="A23" t="str">
        <f t="shared" si="3"/>
        <v/>
      </c>
      <c r="E23" s="4"/>
      <c r="F23" s="43"/>
      <c r="G23" s="4"/>
      <c r="H23" s="46"/>
      <c r="I23" s="44">
        <v>70</v>
      </c>
      <c r="J23" s="44" t="str">
        <f t="shared" si="48"/>
        <v/>
      </c>
      <c r="N23" t="s">
        <v>595</v>
      </c>
      <c r="S23">
        <v>10</v>
      </c>
      <c r="T23">
        <v>3</v>
      </c>
      <c r="U23" t="str">
        <f>IF(B23=1,MAX($U$2:$U22)+1,IF(AND($T23&lt;&gt;"",$T23=$T22),$U22,IF(B23="x",U22,"")))</f>
        <v/>
      </c>
      <c r="V23" t="str">
        <f>IF(C23=1,MAX($V$2:$V22)+1,IF(AND($T23&lt;&gt;"",$T23=$T22),$U22,IF(C23="x",V22,"")))</f>
        <v/>
      </c>
      <c r="X23">
        <v>70</v>
      </c>
      <c r="AA23">
        <f t="shared" si="4"/>
        <v>1010</v>
      </c>
      <c r="AB23">
        <f t="shared" si="5"/>
        <v>9003</v>
      </c>
      <c r="AC23">
        <f t="shared" si="0"/>
        <v>9003</v>
      </c>
      <c r="AD23" s="6">
        <v>1</v>
      </c>
      <c r="AE23" t="s">
        <v>732</v>
      </c>
      <c r="AF23" t="s">
        <v>899</v>
      </c>
      <c r="AG23" t="s">
        <v>756</v>
      </c>
      <c r="AH23" t="s">
        <v>756</v>
      </c>
      <c r="AI23" t="str">
        <f t="shared" si="23"/>
        <v>o</v>
      </c>
      <c r="AJ23" t="str">
        <f t="shared" si="24"/>
        <v>d</v>
      </c>
      <c r="AK23" t="str">
        <f t="shared" si="25"/>
        <v>d</v>
      </c>
      <c r="AL23" t="str">
        <f t="shared" si="26"/>
        <v/>
      </c>
      <c r="AM23" t="str">
        <f t="shared" si="27"/>
        <v/>
      </c>
      <c r="AN23" t="str">
        <f t="shared" si="28"/>
        <v>Away</v>
      </c>
      <c r="AO23" t="str">
        <f t="shared" si="29"/>
        <v>a</v>
      </c>
      <c r="AP23" t="str">
        <f t="shared" si="30"/>
        <v>o</v>
      </c>
      <c r="AQ23" t="str">
        <f t="shared" si="31"/>
        <v>d</v>
      </c>
      <c r="AR23" t="str">
        <f t="shared" si="32"/>
        <v>Away</v>
      </c>
      <c r="AS23" t="str">
        <f t="shared" si="33"/>
        <v>a</v>
      </c>
      <c r="AT23" t="str">
        <f t="shared" si="34"/>
        <v>Defensive</v>
      </c>
      <c r="AU23" t="str">
        <f t="shared" si="35"/>
        <v/>
      </c>
      <c r="AV23" t="str">
        <f t="shared" si="36"/>
        <v/>
      </c>
      <c r="AW23" t="str" cm="1">
        <f t="array" ref="AW23">IFERROR(IF(O23&lt;&gt;"",O23,IF(OR($S23="",$T23=""),"",IF(O23&lt;&gt;"",O23,IF($T23&lt;&gt;"",_xlfn._xlws.FILTER(O:O,($BU:$BU=$BU23)*($I:$I=$I23)*($T:$T=$T23)*($S:$S=_xlfn.MINIFS($S:$S,$T:$T,"="&amp;$T23)),"")))))&amp;"",IF(O23="","",""))&amp;""</f>
        <v/>
      </c>
      <c r="AX23" t="str" cm="1">
        <f t="array" ref="AX23">IFERROR(IF(P23&lt;&gt;"",P23,IF(OR($S23="",$T23=""),"",IF($T23&lt;&gt;"",_xlfn._xlws.FILTER(P:P,($BU:$BU=$BU23)*($I:$I=$I23)*($T:$T=$T23)*($S:$S=_xlfn.MINIFS($S:$S,$T:$T,"="&amp;$T23)),""))))&amp;"",IF(P23="","",""))&amp;""</f>
        <v/>
      </c>
      <c r="AY23" t="str" cm="1">
        <f t="array" ref="AY23">IFERROR(IF(Q23&lt;&gt;"",Q23,IF(OR($S23="",$T23=""),"",IF($T23&lt;&gt;"",_xlfn._xlws.FILTER(Q:Q,($BU:$BU=$BU23)*($I:$I=$I23)*($T:$T=$T23)*($S:$S=_xlfn.MINIFS($S:$S,$T:$T,"="&amp;$T23)),""))))&amp;"",IF(Q23="","",""))&amp;""</f>
        <v/>
      </c>
      <c r="AZ23" t="str" cm="1">
        <f t="array" ref="AZ23">IFERROR(IF(R23&lt;&gt;"",R23,IF(OR($S23="",$T23=""),"",IF($T23&lt;&gt;"",_xlfn._xlws.FILTER(R:R,($BU:$BU=$BU23)*($I:$I=$I23)*($T:$T=$T23)*($S:$S=_xlfn.MINIFS($S:$S,$T:$T,"="&amp;$T23)),""))))&amp;"",IF(R23="","",""))&amp;""</f>
        <v/>
      </c>
      <c r="BA23" s="6">
        <f t="shared" si="37"/>
        <v>3</v>
      </c>
      <c r="BB23">
        <f t="shared" ref="BB23:BD23" si="66">BB22</f>
        <v>18987</v>
      </c>
      <c r="BC23" t="str">
        <f t="shared" si="66"/>
        <v>Velodrome</v>
      </c>
      <c r="BD23" t="str">
        <f t="shared" si="66"/>
        <v>Outlaws</v>
      </c>
      <c r="BE23" t="s">
        <v>238</v>
      </c>
      <c r="BF23" t="s">
        <v>184</v>
      </c>
      <c r="BI23" cm="1">
        <f t="array" ref="BI23">IFERROR(_xlfn._xlws.FILTER(shifts!A:A,(shifts!B:B=events!AD23)*(shifts!AG:AG&gt;=events!BK23)*(shifts!AH:AH&lt;=events!BL23)),BI22)</f>
        <v>1</v>
      </c>
      <c r="BJ23" s="15">
        <f t="shared" si="39"/>
        <v>0</v>
      </c>
      <c r="BK23">
        <f t="shared" si="40"/>
        <v>1068</v>
      </c>
      <c r="BL23">
        <f t="shared" si="41"/>
        <v>1068</v>
      </c>
      <c r="BM23" s="15">
        <f>SUMIFS(BJ$2:BJ23,K$2:K23,"=Intermission")+SUMIFS(BJ$2:BJ23,K$2:K23,"=Timeout")</f>
        <v>0</v>
      </c>
      <c r="BN23">
        <f t="shared" si="42"/>
        <v>0</v>
      </c>
      <c r="BO23" s="19">
        <f t="shared" si="43"/>
        <v>12</v>
      </c>
      <c r="BP23">
        <f t="shared" si="44"/>
        <v>7</v>
      </c>
      <c r="BQ23" s="17">
        <f t="shared" si="45"/>
        <v>12</v>
      </c>
      <c r="BR23" t="str">
        <f t="shared" si="46"/>
        <v>opp_team_player_1</v>
      </c>
      <c r="BS23">
        <f>COUNTIFS(S$3:S23,"="&amp;S23,AI$3:AI23,"="&amp;AI23)</f>
        <v>1</v>
      </c>
      <c r="BT23" t="str">
        <f>IFERROR(VLOOKUP(BB23&amp;BU23&amp;X23,game_rosters!U:W,3,FALSE),"")</f>
        <v>P100001</v>
      </c>
      <c r="BU23" t="str">
        <f t="shared" si="47"/>
        <v>Velodrome</v>
      </c>
    </row>
    <row r="24" spans="1:73" x14ac:dyDescent="0.2">
      <c r="A24">
        <f t="shared" si="3"/>
        <v>1</v>
      </c>
      <c r="E24" s="4"/>
      <c r="F24" s="43"/>
      <c r="G24" s="4"/>
      <c r="H24" s="46"/>
      <c r="I24" s="44">
        <v>77</v>
      </c>
      <c r="J24" s="44" t="str">
        <f t="shared" si="48"/>
        <v/>
      </c>
      <c r="K24" t="s">
        <v>13</v>
      </c>
      <c r="N24" t="s">
        <v>595</v>
      </c>
      <c r="S24">
        <v>11</v>
      </c>
      <c r="T24" t="s">
        <v>756</v>
      </c>
      <c r="U24" t="str">
        <f>IF(B24=1,MAX($U$2:$U23)+1,IF(AND($T24&lt;&gt;"",$T24=$T23),$U23,IF(B24="x",U23,"")))</f>
        <v/>
      </c>
      <c r="V24" t="str">
        <f>IF(C24=1,MAX($V$2:$V23)+1,IF(AND($T24&lt;&gt;"",$T24=$T23),$U23,IF(C24="x",V23,"")))</f>
        <v/>
      </c>
      <c r="W24" t="s">
        <v>731</v>
      </c>
      <c r="X24">
        <v>77</v>
      </c>
      <c r="Z24">
        <v>1</v>
      </c>
      <c r="AA24">
        <f t="shared" si="4"/>
        <v>1011</v>
      </c>
      <c r="AB24" t="str">
        <f t="shared" si="5"/>
        <v/>
      </c>
      <c r="AC24">
        <f t="shared" si="0"/>
        <v>1011</v>
      </c>
      <c r="AD24" s="6">
        <v>1</v>
      </c>
      <c r="AE24" t="s">
        <v>732</v>
      </c>
      <c r="AF24" t="s">
        <v>899</v>
      </c>
      <c r="AG24" t="s">
        <v>732</v>
      </c>
      <c r="AH24" t="s">
        <v>737</v>
      </c>
      <c r="AI24" t="str">
        <f t="shared" si="23"/>
        <v>e</v>
      </c>
      <c r="AJ24" t="str">
        <f t="shared" si="24"/>
        <v/>
      </c>
      <c r="AK24" t="str">
        <f t="shared" si="25"/>
        <v/>
      </c>
      <c r="AL24" t="str">
        <f t="shared" si="26"/>
        <v/>
      </c>
      <c r="AM24" t="str">
        <f t="shared" si="27"/>
        <v/>
      </c>
      <c r="AN24" t="str">
        <f t="shared" si="28"/>
        <v>Away</v>
      </c>
      <c r="AO24" t="str">
        <f t="shared" si="29"/>
        <v>a</v>
      </c>
      <c r="AP24" t="str">
        <f t="shared" si="30"/>
        <v/>
      </c>
      <c r="AQ24" t="str">
        <f t="shared" si="31"/>
        <v/>
      </c>
      <c r="AR24" t="str">
        <f t="shared" si="32"/>
        <v>Away</v>
      </c>
      <c r="AS24" t="str">
        <f t="shared" si="33"/>
        <v>a</v>
      </c>
      <c r="AT24" t="str">
        <f t="shared" si="34"/>
        <v>Offensive</v>
      </c>
      <c r="AU24" t="str">
        <f t="shared" si="35"/>
        <v/>
      </c>
      <c r="AV24" t="str">
        <f t="shared" si="36"/>
        <v/>
      </c>
      <c r="AW24" t="str" cm="1">
        <f t="array" ref="AW24">IFERROR(IF(O24&lt;&gt;"",O24,IF(OR($S24="",$T24=""),"",IF(O24&lt;&gt;"",O24,IF($T24&lt;&gt;"",_xlfn._xlws.FILTER(O:O,($BU:$BU=$BU24)*($I:$I=$I24)*($T:$T=$T24)*($S:$S=_xlfn.MINIFS($S:$S,$T:$T,"="&amp;$T24)),"")))))&amp;"",IF(O24="","",""))&amp;""</f>
        <v/>
      </c>
      <c r="AX24" t="str" cm="1">
        <f t="array" ref="AX24">IFERROR(IF(P24&lt;&gt;"",P24,IF(OR($S24="",$T24=""),"",IF($T24&lt;&gt;"",_xlfn._xlws.FILTER(P:P,($BU:$BU=$BU24)*($I:$I=$I24)*($T:$T=$T24)*($S:$S=_xlfn.MINIFS($S:$S,$T:$T,"="&amp;$T24)),""))))&amp;"",IF(P24="","",""))&amp;""</f>
        <v/>
      </c>
      <c r="AY24" t="str" cm="1">
        <f t="array" ref="AY24">IFERROR(IF(Q24&lt;&gt;"",Q24,IF(OR($S24="",$T24=""),"",IF($T24&lt;&gt;"",_xlfn._xlws.FILTER(Q:Q,($BU:$BU=$BU24)*($I:$I=$I24)*($T:$T=$T24)*($S:$S=_xlfn.MINIFS($S:$S,$T:$T,"="&amp;$T24)),""))))&amp;"",IF(Q24="","",""))&amp;""</f>
        <v/>
      </c>
      <c r="AZ24" t="str" cm="1">
        <f t="array" ref="AZ24">IFERROR(IF(R24&lt;&gt;"",R24,IF(OR($S24="",$T24=""),"",IF($T24&lt;&gt;"",_xlfn._xlws.FILTER(R:R,($BU:$BU=$BU24)*($I:$I=$I24)*($T:$T=$T24)*($S:$S=_xlfn.MINIFS($S:$S,$T:$T,"="&amp;$T24)),""))))&amp;"",IF(R24="","",""))&amp;""</f>
        <v/>
      </c>
      <c r="BA24" s="6">
        <f t="shared" si="37"/>
        <v>3</v>
      </c>
      <c r="BB24">
        <f t="shared" ref="BB24:BD24" si="67">BB23</f>
        <v>18987</v>
      </c>
      <c r="BC24" t="str">
        <f t="shared" si="67"/>
        <v>Velodrome</v>
      </c>
      <c r="BD24" t="str">
        <f t="shared" si="67"/>
        <v>Outlaws</v>
      </c>
      <c r="BE24" t="s">
        <v>13</v>
      </c>
      <c r="BF24" t="s">
        <v>756</v>
      </c>
      <c r="BI24" cm="1">
        <f t="array" ref="BI24">IFERROR(_xlfn._xlws.FILTER(shifts!A:A,(shifts!B:B=events!AD24)*(shifts!AG:AG&gt;=events!BK24)*(shifts!AH:AH&lt;=events!BL24)),BI23)</f>
        <v>1</v>
      </c>
      <c r="BJ24" s="15">
        <f t="shared" si="39"/>
        <v>2</v>
      </c>
      <c r="BK24">
        <f t="shared" si="40"/>
        <v>1068</v>
      </c>
      <c r="BL24">
        <f t="shared" si="41"/>
        <v>1066</v>
      </c>
      <c r="BM24" s="15">
        <f>SUMIFS(BJ$2:BJ24,K$2:K24,"=Intermission")+SUMIFS(BJ$2:BJ24,K$2:K24,"=Timeout")</f>
        <v>0</v>
      </c>
      <c r="BN24">
        <f t="shared" si="42"/>
        <v>0</v>
      </c>
      <c r="BO24" s="19">
        <f t="shared" si="43"/>
        <v>12</v>
      </c>
      <c r="BP24">
        <f t="shared" si="44"/>
        <v>7</v>
      </c>
      <c r="BQ24" s="17">
        <f t="shared" si="45"/>
        <v>14</v>
      </c>
      <c r="BR24" t="str">
        <f t="shared" si="46"/>
        <v>event_team_player_1</v>
      </c>
      <c r="BS24">
        <f>COUNTIFS(S$3:S24,"="&amp;S24,AI$3:AI24,"="&amp;AI24)</f>
        <v>1</v>
      </c>
      <c r="BT24" t="str">
        <f>IFERROR(VLOOKUP(BB24&amp;BU24&amp;X24,game_rosters!U:W,3,FALSE),"")</f>
        <v>P100185</v>
      </c>
      <c r="BU24" t="str">
        <f t="shared" si="47"/>
        <v>Outlaws</v>
      </c>
    </row>
    <row r="25" spans="1:73" x14ac:dyDescent="0.2">
      <c r="A25" t="str">
        <f t="shared" si="3"/>
        <v/>
      </c>
      <c r="E25" s="4"/>
      <c r="F25" s="43"/>
      <c r="G25" s="4"/>
      <c r="H25" s="46"/>
      <c r="I25" s="44">
        <v>14</v>
      </c>
      <c r="J25" s="44" t="str">
        <f t="shared" si="48"/>
        <v/>
      </c>
      <c r="N25" t="s">
        <v>595</v>
      </c>
      <c r="S25">
        <v>11</v>
      </c>
      <c r="T25" t="s">
        <v>756</v>
      </c>
      <c r="U25" t="str">
        <f>IF(B25=1,MAX($U$2:$U24)+1,IF(AND($T25&lt;&gt;"",$T25=$T24),$U24,IF(B25="x",U24,"")))</f>
        <v/>
      </c>
      <c r="V25" t="str">
        <f>IF(C25=1,MAX($V$2:$V24)+1,IF(AND($T25&lt;&gt;"",$T25=$T24),$U24,IF(C25="x",V24,"")))</f>
        <v/>
      </c>
      <c r="X25">
        <v>14</v>
      </c>
      <c r="AA25">
        <f t="shared" si="4"/>
        <v>1011</v>
      </c>
      <c r="AB25" t="str">
        <f t="shared" si="5"/>
        <v/>
      </c>
      <c r="AC25">
        <f t="shared" si="0"/>
        <v>1011</v>
      </c>
      <c r="AD25" s="6">
        <v>1</v>
      </c>
      <c r="AE25" t="s">
        <v>732</v>
      </c>
      <c r="AF25" t="s">
        <v>899</v>
      </c>
      <c r="AG25" t="s">
        <v>732</v>
      </c>
      <c r="AH25" t="s">
        <v>737</v>
      </c>
      <c r="AI25" t="str">
        <f t="shared" si="23"/>
        <v>o</v>
      </c>
      <c r="AJ25" t="str">
        <f t="shared" si="24"/>
        <v/>
      </c>
      <c r="AK25" t="str">
        <f t="shared" si="25"/>
        <v/>
      </c>
      <c r="AL25" t="str">
        <f t="shared" si="26"/>
        <v/>
      </c>
      <c r="AM25" t="str">
        <f t="shared" si="27"/>
        <v/>
      </c>
      <c r="AN25" t="str">
        <f t="shared" si="28"/>
        <v>Away</v>
      </c>
      <c r="AO25" t="str">
        <f t="shared" si="29"/>
        <v>a</v>
      </c>
      <c r="AP25" t="str">
        <f t="shared" si="30"/>
        <v/>
      </c>
      <c r="AQ25" t="str">
        <f t="shared" si="31"/>
        <v/>
      </c>
      <c r="AR25" t="str">
        <f t="shared" si="32"/>
        <v>Away</v>
      </c>
      <c r="AS25" t="str">
        <f t="shared" si="33"/>
        <v>a</v>
      </c>
      <c r="AT25" t="str">
        <f t="shared" si="34"/>
        <v>Defensive</v>
      </c>
      <c r="AU25" t="str">
        <f t="shared" si="35"/>
        <v/>
      </c>
      <c r="AV25" t="str">
        <f t="shared" si="36"/>
        <v/>
      </c>
      <c r="AW25" t="str" cm="1">
        <f t="array" ref="AW25">IFERROR(IF(O25&lt;&gt;"",O25,IF(OR($S25="",$T25=""),"",IF(O25&lt;&gt;"",O25,IF($T25&lt;&gt;"",_xlfn._xlws.FILTER(O:O,($BU:$BU=$BU25)*($I:$I=$I25)*($T:$T=$T25)*($S:$S=_xlfn.MINIFS($S:$S,$T:$T,"="&amp;$T25)),"")))))&amp;"",IF(O25="","",""))&amp;""</f>
        <v/>
      </c>
      <c r="AX25" t="str" cm="1">
        <f t="array" ref="AX25">IFERROR(IF(P25&lt;&gt;"",P25,IF(OR($S25="",$T25=""),"",IF($T25&lt;&gt;"",_xlfn._xlws.FILTER(P:P,($BU:$BU=$BU25)*($I:$I=$I25)*($T:$T=$T25)*($S:$S=_xlfn.MINIFS($S:$S,$T:$T,"="&amp;$T25)),""))))&amp;"",IF(P25="","",""))&amp;""</f>
        <v/>
      </c>
      <c r="AY25" t="str" cm="1">
        <f t="array" ref="AY25">IFERROR(IF(Q25&lt;&gt;"",Q25,IF(OR($S25="",$T25=""),"",IF($T25&lt;&gt;"",_xlfn._xlws.FILTER(Q:Q,($BU:$BU=$BU25)*($I:$I=$I25)*($T:$T=$T25)*($S:$S=_xlfn.MINIFS($S:$S,$T:$T,"="&amp;$T25)),""))))&amp;"",IF(Q25="","",""))&amp;""</f>
        <v/>
      </c>
      <c r="AZ25" t="str" cm="1">
        <f t="array" ref="AZ25">IFERROR(IF(R25&lt;&gt;"",R25,IF(OR($S25="",$T25=""),"",IF($T25&lt;&gt;"",_xlfn._xlws.FILTER(R:R,($BU:$BU=$BU25)*($I:$I=$I25)*($T:$T=$T25)*($S:$S=_xlfn.MINIFS($S:$S,$T:$T,"="&amp;$T25)),""))))&amp;"",IF(R25="","",""))&amp;""</f>
        <v/>
      </c>
      <c r="BA25" s="6">
        <f t="shared" si="37"/>
        <v>3</v>
      </c>
      <c r="BB25">
        <f t="shared" ref="BB25:BD25" si="68">BB24</f>
        <v>18987</v>
      </c>
      <c r="BC25" t="str">
        <f t="shared" si="68"/>
        <v>Velodrome</v>
      </c>
      <c r="BD25" t="str">
        <f t="shared" si="68"/>
        <v>Outlaws</v>
      </c>
      <c r="BE25" t="s">
        <v>13</v>
      </c>
      <c r="BF25" t="s">
        <v>756</v>
      </c>
      <c r="BI25" cm="1">
        <f t="array" ref="BI25">IFERROR(_xlfn._xlws.FILTER(shifts!A:A,(shifts!B:B=events!AD25)*(shifts!AG:AG&gt;=events!BK25)*(shifts!AH:AH&lt;=events!BL25)),BI24)</f>
        <v>1</v>
      </c>
      <c r="BJ25" s="15">
        <f t="shared" si="39"/>
        <v>2</v>
      </c>
      <c r="BK25">
        <f t="shared" si="40"/>
        <v>1068</v>
      </c>
      <c r="BL25">
        <f t="shared" si="41"/>
        <v>1066</v>
      </c>
      <c r="BM25" s="15">
        <f>SUMIFS(BJ$2:BJ25,K$2:K25,"=Intermission")+SUMIFS(BJ$2:BJ25,K$2:K25,"=Timeout")</f>
        <v>0</v>
      </c>
      <c r="BN25">
        <f t="shared" si="42"/>
        <v>0</v>
      </c>
      <c r="BO25" s="19">
        <f t="shared" si="43"/>
        <v>12</v>
      </c>
      <c r="BP25">
        <f t="shared" si="44"/>
        <v>7</v>
      </c>
      <c r="BQ25" s="17">
        <f t="shared" si="45"/>
        <v>14</v>
      </c>
      <c r="BR25" t="str">
        <f t="shared" si="46"/>
        <v>opp_team_player_1</v>
      </c>
      <c r="BS25">
        <f>COUNTIFS(S$3:S25,"="&amp;S25,AI$3:AI25,"="&amp;AI25)</f>
        <v>1</v>
      </c>
      <c r="BT25" t="str">
        <f>IFERROR(VLOOKUP(BB25&amp;BU25&amp;X25,game_rosters!U:W,3,FALSE),"")</f>
        <v>P100132</v>
      </c>
      <c r="BU25" t="str">
        <f t="shared" si="47"/>
        <v>Velodrome</v>
      </c>
    </row>
    <row r="26" spans="1:73" x14ac:dyDescent="0.2">
      <c r="A26">
        <f t="shared" si="3"/>
        <v>1</v>
      </c>
      <c r="E26" s="4"/>
      <c r="F26" s="43"/>
      <c r="G26" s="4"/>
      <c r="H26" s="46"/>
      <c r="I26" s="44">
        <v>77</v>
      </c>
      <c r="J26" s="44" t="str">
        <f t="shared" si="48"/>
        <v>o</v>
      </c>
      <c r="K26" t="s">
        <v>238</v>
      </c>
      <c r="L26" t="s">
        <v>174</v>
      </c>
      <c r="M26" t="s">
        <v>85</v>
      </c>
      <c r="N26" t="s">
        <v>595</v>
      </c>
      <c r="O26" t="s">
        <v>568</v>
      </c>
      <c r="Q26" t="s">
        <v>595</v>
      </c>
      <c r="S26">
        <v>12</v>
      </c>
      <c r="T26" t="s">
        <v>756</v>
      </c>
      <c r="U26" t="str">
        <f>IF(B26=1,MAX($U$2:$U25)+1,IF(AND($T26&lt;&gt;"",$T26=$T25),$U25,IF(B26="x",U25,"")))</f>
        <v/>
      </c>
      <c r="V26" t="str">
        <f>IF(C26=1,MAX($V$2:$V25)+1,IF(AND($T26&lt;&gt;"",$T26=$T25),$U25,IF(C26="x",V25,"")))</f>
        <v/>
      </c>
      <c r="W26" t="s">
        <v>731</v>
      </c>
      <c r="X26">
        <v>77</v>
      </c>
      <c r="Z26">
        <v>1</v>
      </c>
      <c r="AA26">
        <f t="shared" si="4"/>
        <v>1012</v>
      </c>
      <c r="AB26" t="str">
        <f t="shared" si="5"/>
        <v/>
      </c>
      <c r="AC26">
        <f t="shared" si="0"/>
        <v>1012</v>
      </c>
      <c r="AD26" s="6">
        <v>1</v>
      </c>
      <c r="AE26" t="s">
        <v>732</v>
      </c>
      <c r="AF26" t="s">
        <v>737</v>
      </c>
      <c r="AG26" t="s">
        <v>732</v>
      </c>
      <c r="AH26" t="s">
        <v>900</v>
      </c>
      <c r="AI26" t="str">
        <f t="shared" si="23"/>
        <v>e</v>
      </c>
      <c r="AJ26" t="str">
        <f t="shared" si="24"/>
        <v>o</v>
      </c>
      <c r="AK26" t="str">
        <f t="shared" si="25"/>
        <v>o</v>
      </c>
      <c r="AL26" t="str">
        <f t="shared" si="26"/>
        <v>d</v>
      </c>
      <c r="AM26" t="str">
        <f t="shared" si="27"/>
        <v>o</v>
      </c>
      <c r="AN26" t="str">
        <f t="shared" si="28"/>
        <v>Away</v>
      </c>
      <c r="AO26" t="str">
        <f t="shared" si="29"/>
        <v>a</v>
      </c>
      <c r="AP26" t="str">
        <f t="shared" si="30"/>
        <v>d</v>
      </c>
      <c r="AQ26" t="str">
        <f t="shared" si="31"/>
        <v>o</v>
      </c>
      <c r="AR26" t="str">
        <f t="shared" si="32"/>
        <v>Away</v>
      </c>
      <c r="AS26" t="str">
        <f t="shared" si="33"/>
        <v>a</v>
      </c>
      <c r="AT26" t="str">
        <f t="shared" si="34"/>
        <v>Offensive</v>
      </c>
      <c r="AU26" t="str">
        <f t="shared" si="35"/>
        <v/>
      </c>
      <c r="AV26" t="str">
        <f t="shared" si="36"/>
        <v/>
      </c>
      <c r="AW26" t="str" cm="1">
        <f t="array" ref="AW26">IFERROR(IF(O26&lt;&gt;"",O26,IF(OR($S26="",$T26=""),"",IF(O26&lt;&gt;"",O26,IF($T26&lt;&gt;"",_xlfn._xlws.FILTER(O:O,($BU:$BU=$BU26)*($I:$I=$I26)*($T:$T=$T26)*($S:$S=_xlfn.MINIFS($S:$S,$T:$T,"="&amp;$T26)),"")))))&amp;"",IF(O26="","",""))&amp;""</f>
        <v>OffensivePlay_Possession-DriveMiddle</v>
      </c>
      <c r="AX26" t="str" cm="1">
        <f t="array" ref="AX26">IFERROR(IF(P26&lt;&gt;"",P26,IF(OR($S26="",$T26=""),"",IF($T26&lt;&gt;"",_xlfn._xlws.FILTER(P:P,($BU:$BU=$BU26)*($I:$I=$I26)*($T:$T=$T26)*($S:$S=_xlfn.MINIFS($S:$S,$T:$T,"="&amp;$T26)),""))))&amp;"",IF(P26="","",""))&amp;""</f>
        <v/>
      </c>
      <c r="AY26" t="str" cm="1">
        <f t="array" ref="AY26">IFERROR(IF(Q26&lt;&gt;"",Q26,IF(OR($S26="",$T26=""),"",IF($T26&lt;&gt;"",_xlfn._xlws.FILTER(Q:Q,($BU:$BU=$BU26)*($I:$I=$I26)*($T:$T=$T26)*($S:$S=_xlfn.MINIFS($S:$S,$T:$T,"="&amp;$T26)),""))))&amp;"",IF(Q26="","",""))&amp;""</f>
        <v>s</v>
      </c>
      <c r="AZ26" t="str" cm="1">
        <f t="array" ref="AZ26">IFERROR(IF(R26&lt;&gt;"",R26,IF(OR($S26="",$T26=""),"",IF($T26&lt;&gt;"",_xlfn._xlws.FILTER(R:R,($BU:$BU=$BU26)*($I:$I=$I26)*($T:$T=$T26)*($S:$S=_xlfn.MINIFS($S:$S,$T:$T,"="&amp;$T26)),""))))&amp;"",IF(R26="","",""))&amp;""</f>
        <v/>
      </c>
      <c r="BA26" s="6">
        <f t="shared" si="37"/>
        <v>4</v>
      </c>
      <c r="BB26">
        <f t="shared" ref="BB26:BD26" si="69">BB25</f>
        <v>18987</v>
      </c>
      <c r="BC26" t="str">
        <f t="shared" si="69"/>
        <v>Velodrome</v>
      </c>
      <c r="BD26" t="str">
        <f t="shared" si="69"/>
        <v>Outlaws</v>
      </c>
      <c r="BE26" t="s">
        <v>238</v>
      </c>
      <c r="BF26" t="s">
        <v>174</v>
      </c>
      <c r="BI26" cm="1">
        <f t="array" ref="BI26">IFERROR(_xlfn._xlws.FILTER(shifts!A:A,(shifts!B:B=events!AD26)*(shifts!AG:AG&gt;=events!BK26)*(shifts!AH:AH&lt;=events!BL26)),BI25)</f>
        <v>1</v>
      </c>
      <c r="BJ26" s="15">
        <f t="shared" si="39"/>
        <v>1</v>
      </c>
      <c r="BK26">
        <f t="shared" si="40"/>
        <v>1066</v>
      </c>
      <c r="BL26">
        <f t="shared" si="41"/>
        <v>1065</v>
      </c>
      <c r="BM26" s="15">
        <f>SUMIFS(BJ$2:BJ26,K$2:K26,"=Intermission")+SUMIFS(BJ$2:BJ26,K$2:K26,"=Timeout")</f>
        <v>0</v>
      </c>
      <c r="BN26">
        <f t="shared" si="42"/>
        <v>0</v>
      </c>
      <c r="BO26" s="19">
        <f t="shared" si="43"/>
        <v>14</v>
      </c>
      <c r="BP26">
        <f t="shared" si="44"/>
        <v>9</v>
      </c>
      <c r="BQ26" s="17">
        <f t="shared" si="45"/>
        <v>15</v>
      </c>
      <c r="BR26" t="str">
        <f t="shared" si="46"/>
        <v>event_team_player_1</v>
      </c>
      <c r="BS26">
        <f>COUNTIFS(S$3:S26,"="&amp;S26,AI$3:AI26,"="&amp;AI26)</f>
        <v>1</v>
      </c>
      <c r="BT26" t="str">
        <f>IFERROR(VLOOKUP(BB26&amp;BU26&amp;X26,game_rosters!U:W,3,FALSE),"")</f>
        <v>P100185</v>
      </c>
      <c r="BU26" t="str">
        <f t="shared" si="47"/>
        <v>Outlaws</v>
      </c>
    </row>
    <row r="27" spans="1:73" x14ac:dyDescent="0.2">
      <c r="A27" t="str">
        <f t="shared" si="3"/>
        <v/>
      </c>
      <c r="E27" s="4"/>
      <c r="F27" s="43"/>
      <c r="G27" s="4"/>
      <c r="H27" s="46"/>
      <c r="I27" s="44">
        <v>13</v>
      </c>
      <c r="J27" s="44" t="str">
        <f t="shared" si="48"/>
        <v/>
      </c>
      <c r="N27" t="s">
        <v>595</v>
      </c>
      <c r="S27">
        <v>12</v>
      </c>
      <c r="T27" t="s">
        <v>756</v>
      </c>
      <c r="U27" t="str">
        <f>IF(B27=1,MAX($U$2:$U26)+1,IF(AND($T27&lt;&gt;"",$T27=$T26),$U26,IF(B27="x",U26,"")))</f>
        <v/>
      </c>
      <c r="V27" t="str">
        <f>IF(C27=1,MAX($V$2:$V26)+1,IF(AND($T27&lt;&gt;"",$T27=$T26),$U26,IF(C27="x",V26,"")))</f>
        <v/>
      </c>
      <c r="X27">
        <v>13</v>
      </c>
      <c r="Z27">
        <v>1</v>
      </c>
      <c r="AA27">
        <f t="shared" si="4"/>
        <v>1012</v>
      </c>
      <c r="AB27" t="str">
        <f t="shared" si="5"/>
        <v/>
      </c>
      <c r="AC27">
        <f t="shared" si="0"/>
        <v>1012</v>
      </c>
      <c r="AD27" s="6">
        <v>1</v>
      </c>
      <c r="AE27" t="s">
        <v>732</v>
      </c>
      <c r="AF27" t="s">
        <v>737</v>
      </c>
      <c r="AG27" t="s">
        <v>732</v>
      </c>
      <c r="AH27" t="s">
        <v>900</v>
      </c>
      <c r="AI27" t="str">
        <f t="shared" si="23"/>
        <v>e</v>
      </c>
      <c r="AJ27" t="str">
        <f t="shared" si="24"/>
        <v>o</v>
      </c>
      <c r="AK27" t="str">
        <f t="shared" si="25"/>
        <v>o</v>
      </c>
      <c r="AL27" t="str">
        <f t="shared" si="26"/>
        <v/>
      </c>
      <c r="AM27" t="str">
        <f t="shared" si="27"/>
        <v/>
      </c>
      <c r="AN27" t="str">
        <f t="shared" si="28"/>
        <v>Away</v>
      </c>
      <c r="AO27" t="str">
        <f t="shared" si="29"/>
        <v>a</v>
      </c>
      <c r="AP27" t="str">
        <f t="shared" si="30"/>
        <v>d</v>
      </c>
      <c r="AQ27" t="str">
        <f t="shared" si="31"/>
        <v>o</v>
      </c>
      <c r="AR27" t="str">
        <f t="shared" si="32"/>
        <v>Away</v>
      </c>
      <c r="AS27" t="str">
        <f t="shared" si="33"/>
        <v>a</v>
      </c>
      <c r="AT27" t="str">
        <f t="shared" si="34"/>
        <v>Offensive</v>
      </c>
      <c r="AU27" t="str">
        <f t="shared" si="35"/>
        <v/>
      </c>
      <c r="AV27" t="str">
        <f t="shared" si="36"/>
        <v/>
      </c>
      <c r="AW27" t="str" cm="1">
        <f t="array" ref="AW27">IFERROR(IF(O27&lt;&gt;"",O27,IF(OR($S27="",$T27=""),"",IF(O27&lt;&gt;"",O27,IF($T27&lt;&gt;"",_xlfn._xlws.FILTER(O:O,($BU:$BU=$BU27)*($I:$I=$I27)*($T:$T=$T27)*($S:$S=_xlfn.MINIFS($S:$S,$T:$T,"="&amp;$T27)),"")))))&amp;"",IF(O27="","",""))&amp;""</f>
        <v/>
      </c>
      <c r="AX27" t="str" cm="1">
        <f t="array" ref="AX27">IFERROR(IF(P27&lt;&gt;"",P27,IF(OR($S27="",$T27=""),"",IF($T27&lt;&gt;"",_xlfn._xlws.FILTER(P:P,($BU:$BU=$BU27)*($I:$I=$I27)*($T:$T=$T27)*($S:$S=_xlfn.MINIFS($S:$S,$T:$T,"="&amp;$T27)),""))))&amp;"",IF(P27="","",""))&amp;""</f>
        <v/>
      </c>
      <c r="AY27" t="str" cm="1">
        <f t="array" ref="AY27">IFERROR(IF(Q27&lt;&gt;"",Q27,IF(OR($S27="",$T27=""),"",IF($T27&lt;&gt;"",_xlfn._xlws.FILTER(Q:Q,($BU:$BU=$BU27)*($I:$I=$I27)*($T:$T=$T27)*($S:$S=_xlfn.MINIFS($S:$S,$T:$T,"="&amp;$T27)),""))))&amp;"",IF(Q27="","",""))&amp;""</f>
        <v/>
      </c>
      <c r="AZ27" t="str" cm="1">
        <f t="array" ref="AZ27">IFERROR(IF(R27&lt;&gt;"",R27,IF(OR($S27="",$T27=""),"",IF($T27&lt;&gt;"",_xlfn._xlws.FILTER(R:R,($BU:$BU=$BU27)*($I:$I=$I27)*($T:$T=$T27)*($S:$S=_xlfn.MINIFS($S:$S,$T:$T,"="&amp;$T27)),""))))&amp;"",IF(R27="","",""))&amp;""</f>
        <v/>
      </c>
      <c r="BA27" s="6">
        <f t="shared" si="37"/>
        <v>4</v>
      </c>
      <c r="BB27">
        <f t="shared" ref="BB27:BD27" si="70">BB26</f>
        <v>18987</v>
      </c>
      <c r="BC27" t="str">
        <f t="shared" si="70"/>
        <v>Velodrome</v>
      </c>
      <c r="BD27" t="str">
        <f t="shared" si="70"/>
        <v>Outlaws</v>
      </c>
      <c r="BE27" t="s">
        <v>238</v>
      </c>
      <c r="BF27" t="s">
        <v>174</v>
      </c>
      <c r="BI27" cm="1">
        <f t="array" ref="BI27">IFERROR(_xlfn._xlws.FILTER(shifts!A:A,(shifts!B:B=events!AD27)*(shifts!AG:AG&gt;=events!BK27)*(shifts!AH:AH&lt;=events!BL27)),BI26)</f>
        <v>1</v>
      </c>
      <c r="BJ27" s="15">
        <f t="shared" si="39"/>
        <v>1</v>
      </c>
      <c r="BK27">
        <f t="shared" si="40"/>
        <v>1066</v>
      </c>
      <c r="BL27">
        <f t="shared" si="41"/>
        <v>1065</v>
      </c>
      <c r="BM27" s="15">
        <f>SUMIFS(BJ$2:BJ27,K$2:K27,"=Intermission")+SUMIFS(BJ$2:BJ27,K$2:K27,"=Timeout")</f>
        <v>0</v>
      </c>
      <c r="BN27">
        <f t="shared" si="42"/>
        <v>0</v>
      </c>
      <c r="BO27" s="19">
        <f t="shared" si="43"/>
        <v>14</v>
      </c>
      <c r="BP27">
        <f t="shared" si="44"/>
        <v>9</v>
      </c>
      <c r="BQ27" s="17">
        <f t="shared" si="45"/>
        <v>15</v>
      </c>
      <c r="BR27" t="str">
        <f t="shared" si="46"/>
        <v>event_team_player_2</v>
      </c>
      <c r="BS27">
        <f>COUNTIFS(S$3:S27,"="&amp;S27,AI$3:AI27,"="&amp;AI27)</f>
        <v>2</v>
      </c>
      <c r="BT27" t="str">
        <f>IFERROR(VLOOKUP(BB27&amp;BU27&amp;X27,game_rosters!U:W,3,FALSE),"")</f>
        <v>P100031</v>
      </c>
      <c r="BU27" t="str">
        <f t="shared" si="47"/>
        <v>Outlaws</v>
      </c>
    </row>
    <row r="28" spans="1:73" x14ac:dyDescent="0.2">
      <c r="A28" t="str">
        <f t="shared" si="3"/>
        <v/>
      </c>
      <c r="E28" s="4"/>
      <c r="F28" s="43"/>
      <c r="G28" s="4"/>
      <c r="H28" s="46"/>
      <c r="I28" s="44">
        <v>91</v>
      </c>
      <c r="J28" s="44" t="str">
        <f t="shared" si="48"/>
        <v/>
      </c>
      <c r="N28" t="s">
        <v>595</v>
      </c>
      <c r="S28">
        <v>12</v>
      </c>
      <c r="T28" t="s">
        <v>756</v>
      </c>
      <c r="U28" t="str">
        <f>IF(B28=1,MAX($U$2:$U27)+1,IF(AND($T28&lt;&gt;"",$T28=$T27),$U27,IF(B28="x",U27,"")))</f>
        <v/>
      </c>
      <c r="V28" t="str">
        <f>IF(C28=1,MAX($V$2:$V27)+1,IF(AND($T28&lt;&gt;"",$T28=$T27),$U27,IF(C28="x",V27,"")))</f>
        <v/>
      </c>
      <c r="X28">
        <v>91</v>
      </c>
      <c r="AA28">
        <f t="shared" si="4"/>
        <v>1012</v>
      </c>
      <c r="AB28" t="str">
        <f t="shared" si="5"/>
        <v/>
      </c>
      <c r="AC28">
        <f t="shared" si="0"/>
        <v>1012</v>
      </c>
      <c r="AD28" s="6">
        <v>1</v>
      </c>
      <c r="AE28" t="s">
        <v>732</v>
      </c>
      <c r="AF28" t="s">
        <v>737</v>
      </c>
      <c r="AG28" t="s">
        <v>732</v>
      </c>
      <c r="AH28" t="s">
        <v>900</v>
      </c>
      <c r="AI28" t="str">
        <f t="shared" si="23"/>
        <v>o</v>
      </c>
      <c r="AJ28" t="str">
        <f t="shared" si="24"/>
        <v>o</v>
      </c>
      <c r="AK28" t="str">
        <f t="shared" si="25"/>
        <v>o</v>
      </c>
      <c r="AL28" t="str">
        <f t="shared" si="26"/>
        <v/>
      </c>
      <c r="AM28" t="str">
        <f t="shared" si="27"/>
        <v/>
      </c>
      <c r="AN28" t="str">
        <f t="shared" si="28"/>
        <v>Away</v>
      </c>
      <c r="AO28" t="str">
        <f t="shared" si="29"/>
        <v>a</v>
      </c>
      <c r="AP28" t="str">
        <f t="shared" si="30"/>
        <v>d</v>
      </c>
      <c r="AQ28" t="str">
        <f t="shared" si="31"/>
        <v>o</v>
      </c>
      <c r="AR28" t="str">
        <f t="shared" si="32"/>
        <v>Away</v>
      </c>
      <c r="AS28" t="str">
        <f t="shared" si="33"/>
        <v>a</v>
      </c>
      <c r="AT28" t="str">
        <f t="shared" si="34"/>
        <v>Defensive</v>
      </c>
      <c r="AU28" t="str">
        <f t="shared" si="35"/>
        <v/>
      </c>
      <c r="AV28" t="str">
        <f t="shared" si="36"/>
        <v/>
      </c>
      <c r="AW28" t="str" cm="1">
        <f t="array" ref="AW28">IFERROR(IF(O28&lt;&gt;"",O28,IF(OR($S28="",$T28=""),"",IF(O28&lt;&gt;"",O28,IF($T28&lt;&gt;"",_xlfn._xlws.FILTER(O:O,($BU:$BU=$BU28)*($I:$I=$I28)*($T:$T=$T28)*($S:$S=_xlfn.MINIFS($S:$S,$T:$T,"="&amp;$T28)),"")))))&amp;"",IF(O28="","",""))&amp;""</f>
        <v/>
      </c>
      <c r="AX28" t="str" cm="1">
        <f t="array" ref="AX28">IFERROR(IF(P28&lt;&gt;"",P28,IF(OR($S28="",$T28=""),"",IF($T28&lt;&gt;"",_xlfn._xlws.FILTER(P:P,($BU:$BU=$BU28)*($I:$I=$I28)*($T:$T=$T28)*($S:$S=_xlfn.MINIFS($S:$S,$T:$T,"="&amp;$T28)),""))))&amp;"",IF(P28="","",""))&amp;""</f>
        <v/>
      </c>
      <c r="AY28" t="str" cm="1">
        <f t="array" ref="AY28">IFERROR(IF(Q28&lt;&gt;"",Q28,IF(OR($S28="",$T28=""),"",IF($T28&lt;&gt;"",_xlfn._xlws.FILTER(Q:Q,($BU:$BU=$BU28)*($I:$I=$I28)*($T:$T=$T28)*($S:$S=_xlfn.MINIFS($S:$S,$T:$T,"="&amp;$T28)),""))))&amp;"",IF(Q28="","",""))&amp;""</f>
        <v/>
      </c>
      <c r="AZ28" t="str" cm="1">
        <f t="array" ref="AZ28">IFERROR(IF(R28&lt;&gt;"",R28,IF(OR($S28="",$T28=""),"",IF($T28&lt;&gt;"",_xlfn._xlws.FILTER(R:R,($BU:$BU=$BU28)*($I:$I=$I28)*($T:$T=$T28)*($S:$S=_xlfn.MINIFS($S:$S,$T:$T,"="&amp;$T28)),""))))&amp;"",IF(R28="","",""))&amp;""</f>
        <v/>
      </c>
      <c r="BA28" s="6">
        <f t="shared" si="37"/>
        <v>4</v>
      </c>
      <c r="BB28">
        <f t="shared" ref="BB28:BD28" si="71">BB27</f>
        <v>18987</v>
      </c>
      <c r="BC28" t="str">
        <f t="shared" si="71"/>
        <v>Velodrome</v>
      </c>
      <c r="BD28" t="str">
        <f t="shared" si="71"/>
        <v>Outlaws</v>
      </c>
      <c r="BE28" t="s">
        <v>238</v>
      </c>
      <c r="BF28" t="s">
        <v>174</v>
      </c>
      <c r="BI28" cm="1">
        <f t="array" ref="BI28">IFERROR(_xlfn._xlws.FILTER(shifts!A:A,(shifts!B:B=events!AD28)*(shifts!AG:AG&gt;=events!BK28)*(shifts!AH:AH&lt;=events!BL28)),BI27)</f>
        <v>1</v>
      </c>
      <c r="BJ28" s="15">
        <f t="shared" si="39"/>
        <v>1</v>
      </c>
      <c r="BK28">
        <f t="shared" si="40"/>
        <v>1066</v>
      </c>
      <c r="BL28">
        <f t="shared" si="41"/>
        <v>1065</v>
      </c>
      <c r="BM28" s="15">
        <f>SUMIFS(BJ$2:BJ28,K$2:K28,"=Intermission")+SUMIFS(BJ$2:BJ28,K$2:K28,"=Timeout")</f>
        <v>0</v>
      </c>
      <c r="BN28">
        <f t="shared" si="42"/>
        <v>0</v>
      </c>
      <c r="BO28" s="19">
        <f t="shared" si="43"/>
        <v>14</v>
      </c>
      <c r="BP28">
        <f t="shared" si="44"/>
        <v>9</v>
      </c>
      <c r="BQ28" s="17">
        <f t="shared" si="45"/>
        <v>15</v>
      </c>
      <c r="BR28" t="str">
        <f t="shared" si="46"/>
        <v>opp_team_player_1</v>
      </c>
      <c r="BS28">
        <f>COUNTIFS(S$3:S28,"="&amp;S28,AI$3:AI28,"="&amp;AI28)</f>
        <v>1</v>
      </c>
      <c r="BT28" t="str">
        <f>IFERROR(VLOOKUP(BB28&amp;BU28&amp;X28,game_rosters!U:W,3,FALSE),"")</f>
        <v>P100002</v>
      </c>
      <c r="BU28" t="str">
        <f t="shared" si="47"/>
        <v>Velodrome</v>
      </c>
    </row>
    <row r="29" spans="1:73" x14ac:dyDescent="0.2">
      <c r="A29" t="str">
        <f t="shared" si="3"/>
        <v/>
      </c>
      <c r="E29" s="4"/>
      <c r="F29" s="43"/>
      <c r="G29" s="4"/>
      <c r="H29" s="46"/>
      <c r="I29" s="44">
        <v>9</v>
      </c>
      <c r="J29" s="44" t="str">
        <f t="shared" si="48"/>
        <v/>
      </c>
      <c r="N29" t="s">
        <v>595</v>
      </c>
      <c r="S29">
        <v>12</v>
      </c>
      <c r="T29" t="s">
        <v>756</v>
      </c>
      <c r="U29" t="str">
        <f>IF(B29=1,MAX($U$2:$U28)+1,IF(AND($T29&lt;&gt;"",$T29=$T28),$U28,IF(B29="x",U28,"")))</f>
        <v/>
      </c>
      <c r="V29" t="str">
        <f>IF(C29=1,MAX($V$2:$V28)+1,IF(AND($T29&lt;&gt;"",$T29=$T28),$U28,IF(C29="x",V28,"")))</f>
        <v/>
      </c>
      <c r="X29">
        <v>9</v>
      </c>
      <c r="AA29">
        <f t="shared" si="4"/>
        <v>1012</v>
      </c>
      <c r="AB29" t="str">
        <f t="shared" si="5"/>
        <v/>
      </c>
      <c r="AC29">
        <f t="shared" si="0"/>
        <v>1012</v>
      </c>
      <c r="AD29" s="6">
        <v>1</v>
      </c>
      <c r="AE29" t="s">
        <v>732</v>
      </c>
      <c r="AF29" t="s">
        <v>737</v>
      </c>
      <c r="AG29" t="s">
        <v>732</v>
      </c>
      <c r="AH29" t="s">
        <v>900</v>
      </c>
      <c r="AI29" t="str">
        <f t="shared" si="23"/>
        <v>o</v>
      </c>
      <c r="AJ29" t="str">
        <f t="shared" si="24"/>
        <v>o</v>
      </c>
      <c r="AK29" t="str">
        <f t="shared" si="25"/>
        <v>o</v>
      </c>
      <c r="AL29" t="str">
        <f t="shared" si="26"/>
        <v/>
      </c>
      <c r="AM29" t="str">
        <f t="shared" si="27"/>
        <v/>
      </c>
      <c r="AN29" t="str">
        <f t="shared" si="28"/>
        <v>Away</v>
      </c>
      <c r="AO29" t="str">
        <f t="shared" si="29"/>
        <v>a</v>
      </c>
      <c r="AP29" t="str">
        <f t="shared" si="30"/>
        <v>d</v>
      </c>
      <c r="AQ29" t="str">
        <f t="shared" si="31"/>
        <v>o</v>
      </c>
      <c r="AR29" t="str">
        <f t="shared" si="32"/>
        <v>Away</v>
      </c>
      <c r="AS29" t="str">
        <f t="shared" si="33"/>
        <v>a</v>
      </c>
      <c r="AT29" t="str">
        <f t="shared" si="34"/>
        <v>Defensive</v>
      </c>
      <c r="AU29" t="str">
        <f t="shared" si="35"/>
        <v/>
      </c>
      <c r="AV29" t="str">
        <f t="shared" si="36"/>
        <v/>
      </c>
      <c r="AW29" t="str" cm="1">
        <f t="array" ref="AW29">IFERROR(IF(O29&lt;&gt;"",O29,IF(OR($S29="",$T29=""),"",IF(O29&lt;&gt;"",O29,IF($T29&lt;&gt;"",_xlfn._xlws.FILTER(O:O,($BU:$BU=$BU29)*($I:$I=$I29)*($T:$T=$T29)*($S:$S=_xlfn.MINIFS($S:$S,$T:$T,"="&amp;$T29)),"")))))&amp;"",IF(O29="","",""))&amp;""</f>
        <v/>
      </c>
      <c r="AX29" t="str" cm="1">
        <f t="array" ref="AX29">IFERROR(IF(P29&lt;&gt;"",P29,IF(OR($S29="",$T29=""),"",IF($T29&lt;&gt;"",_xlfn._xlws.FILTER(P:P,($BU:$BU=$BU29)*($I:$I=$I29)*($T:$T=$T29)*($S:$S=_xlfn.MINIFS($S:$S,$T:$T,"="&amp;$T29)),""))))&amp;"",IF(P29="","",""))&amp;""</f>
        <v/>
      </c>
      <c r="AY29" t="str" cm="1">
        <f t="array" ref="AY29">IFERROR(IF(Q29&lt;&gt;"",Q29,IF(OR($S29="",$T29=""),"",IF($T29&lt;&gt;"",_xlfn._xlws.FILTER(Q:Q,($BU:$BU=$BU29)*($I:$I=$I29)*($T:$T=$T29)*($S:$S=_xlfn.MINIFS($S:$S,$T:$T,"="&amp;$T29)),""))))&amp;"",IF(Q29="","",""))&amp;""</f>
        <v/>
      </c>
      <c r="AZ29" t="str" cm="1">
        <f t="array" ref="AZ29">IFERROR(IF(R29&lt;&gt;"",R29,IF(OR($S29="",$T29=""),"",IF($T29&lt;&gt;"",_xlfn._xlws.FILTER(R:R,($BU:$BU=$BU29)*($I:$I=$I29)*($T:$T=$T29)*($S:$S=_xlfn.MINIFS($S:$S,$T:$T,"="&amp;$T29)),""))))&amp;"",IF(R29="","",""))&amp;""</f>
        <v/>
      </c>
      <c r="BA29" s="6">
        <f t="shared" si="37"/>
        <v>4</v>
      </c>
      <c r="BB29">
        <f t="shared" ref="BB29:BD29" si="72">BB28</f>
        <v>18987</v>
      </c>
      <c r="BC29" t="str">
        <f t="shared" si="72"/>
        <v>Velodrome</v>
      </c>
      <c r="BD29" t="str">
        <f t="shared" si="72"/>
        <v>Outlaws</v>
      </c>
      <c r="BE29" t="s">
        <v>238</v>
      </c>
      <c r="BF29" t="s">
        <v>174</v>
      </c>
      <c r="BI29" cm="1">
        <f t="array" ref="BI29">IFERROR(_xlfn._xlws.FILTER(shifts!A:A,(shifts!B:B=events!AD29)*(shifts!AG:AG&gt;=events!BK29)*(shifts!AH:AH&lt;=events!BL29)),BI28)</f>
        <v>1</v>
      </c>
      <c r="BJ29" s="15">
        <f t="shared" si="39"/>
        <v>1</v>
      </c>
      <c r="BK29">
        <f t="shared" si="40"/>
        <v>1066</v>
      </c>
      <c r="BL29">
        <f t="shared" si="41"/>
        <v>1065</v>
      </c>
      <c r="BM29" s="15">
        <f>SUMIFS(BJ$2:BJ29,K$2:K29,"=Intermission")+SUMIFS(BJ$2:BJ29,K$2:K29,"=Timeout")</f>
        <v>0</v>
      </c>
      <c r="BN29">
        <f t="shared" si="42"/>
        <v>0</v>
      </c>
      <c r="BO29" s="19">
        <f t="shared" si="43"/>
        <v>14</v>
      </c>
      <c r="BP29">
        <f t="shared" si="44"/>
        <v>9</v>
      </c>
      <c r="BQ29" s="17">
        <f t="shared" si="45"/>
        <v>15</v>
      </c>
      <c r="BR29" t="str">
        <f t="shared" si="46"/>
        <v>opp_team_player_2</v>
      </c>
      <c r="BS29">
        <f>COUNTIFS(S$3:S29,"="&amp;S29,AI$3:AI29,"="&amp;AI29)</f>
        <v>2</v>
      </c>
      <c r="BT29" t="str">
        <f>IFERROR(VLOOKUP(BB29&amp;BU29&amp;X29,game_rosters!U:W,3,FALSE),"")</f>
        <v>P100105</v>
      </c>
      <c r="BU29" t="str">
        <f t="shared" si="47"/>
        <v>Velodrome</v>
      </c>
    </row>
    <row r="30" spans="1:73" x14ac:dyDescent="0.2">
      <c r="A30" t="str">
        <f t="shared" si="3"/>
        <v/>
      </c>
      <c r="E30" s="4"/>
      <c r="F30" s="43"/>
      <c r="G30" s="4"/>
      <c r="H30" s="46"/>
      <c r="I30" s="44">
        <v>14</v>
      </c>
      <c r="J30" s="44" t="str">
        <f t="shared" si="48"/>
        <v/>
      </c>
      <c r="N30" t="s">
        <v>595</v>
      </c>
      <c r="S30">
        <v>12</v>
      </c>
      <c r="T30" t="s">
        <v>756</v>
      </c>
      <c r="U30" t="str">
        <f>IF(B30=1,MAX($U$2:$U29)+1,IF(AND($T30&lt;&gt;"",$T30=$T29),$U29,IF(B30="x",U29,"")))</f>
        <v/>
      </c>
      <c r="V30" t="str">
        <f>IF(C30=1,MAX($V$2:$V29)+1,IF(AND($T30&lt;&gt;"",$T30=$T29),$U29,IF(C30="x",V29,"")))</f>
        <v/>
      </c>
      <c r="X30">
        <v>14</v>
      </c>
      <c r="AA30">
        <f t="shared" si="4"/>
        <v>1012</v>
      </c>
      <c r="AB30" t="str">
        <f t="shared" si="5"/>
        <v/>
      </c>
      <c r="AC30">
        <f t="shared" si="0"/>
        <v>1012</v>
      </c>
      <c r="AD30" s="6">
        <v>1</v>
      </c>
      <c r="AE30" t="s">
        <v>732</v>
      </c>
      <c r="AF30" t="s">
        <v>737</v>
      </c>
      <c r="AG30" t="s">
        <v>732</v>
      </c>
      <c r="AH30" t="s">
        <v>900</v>
      </c>
      <c r="AI30" t="str">
        <f t="shared" si="23"/>
        <v>o</v>
      </c>
      <c r="AJ30" t="str">
        <f t="shared" si="24"/>
        <v>o</v>
      </c>
      <c r="AK30" t="str">
        <f t="shared" si="25"/>
        <v>o</v>
      </c>
      <c r="AL30" t="str">
        <f t="shared" si="26"/>
        <v/>
      </c>
      <c r="AM30" t="str">
        <f t="shared" si="27"/>
        <v/>
      </c>
      <c r="AN30" t="str">
        <f t="shared" si="28"/>
        <v>Away</v>
      </c>
      <c r="AO30" t="str">
        <f t="shared" si="29"/>
        <v>a</v>
      </c>
      <c r="AP30" t="str">
        <f t="shared" si="30"/>
        <v>d</v>
      </c>
      <c r="AQ30" t="str">
        <f t="shared" si="31"/>
        <v>o</v>
      </c>
      <c r="AR30" t="str">
        <f t="shared" si="32"/>
        <v>Away</v>
      </c>
      <c r="AS30" t="str">
        <f t="shared" si="33"/>
        <v>a</v>
      </c>
      <c r="AT30" t="str">
        <f t="shared" si="34"/>
        <v>Defensive</v>
      </c>
      <c r="AU30" t="str">
        <f t="shared" si="35"/>
        <v/>
      </c>
      <c r="AV30" t="str">
        <f t="shared" si="36"/>
        <v/>
      </c>
      <c r="AW30" t="str" cm="1">
        <f t="array" ref="AW30">IFERROR(IF(O30&lt;&gt;"",O30,IF(OR($S30="",$T30=""),"",IF(O30&lt;&gt;"",O30,IF($T30&lt;&gt;"",_xlfn._xlws.FILTER(O:O,($BU:$BU=$BU30)*($I:$I=$I30)*($T:$T=$T30)*($S:$S=_xlfn.MINIFS($S:$S,$T:$T,"="&amp;$T30)),"")))))&amp;"",IF(O30="","",""))&amp;""</f>
        <v/>
      </c>
      <c r="AX30" t="str" cm="1">
        <f t="array" ref="AX30">IFERROR(IF(P30&lt;&gt;"",P30,IF(OR($S30="",$T30=""),"",IF($T30&lt;&gt;"",_xlfn._xlws.FILTER(P:P,($BU:$BU=$BU30)*($I:$I=$I30)*($T:$T=$T30)*($S:$S=_xlfn.MINIFS($S:$S,$T:$T,"="&amp;$T30)),""))))&amp;"",IF(P30="","",""))&amp;""</f>
        <v/>
      </c>
      <c r="AY30" t="str" cm="1">
        <f t="array" ref="AY30">IFERROR(IF(Q30&lt;&gt;"",Q30,IF(OR($S30="",$T30=""),"",IF($T30&lt;&gt;"",_xlfn._xlws.FILTER(Q:Q,($BU:$BU=$BU30)*($I:$I=$I30)*($T:$T=$T30)*($S:$S=_xlfn.MINIFS($S:$S,$T:$T,"="&amp;$T30)),""))))&amp;"",IF(Q30="","",""))&amp;""</f>
        <v/>
      </c>
      <c r="AZ30" t="str" cm="1">
        <f t="array" ref="AZ30">IFERROR(IF(R30&lt;&gt;"",R30,IF(OR($S30="",$T30=""),"",IF($T30&lt;&gt;"",_xlfn._xlws.FILTER(R:R,($BU:$BU=$BU30)*($I:$I=$I30)*($T:$T=$T30)*($S:$S=_xlfn.MINIFS($S:$S,$T:$T,"="&amp;$T30)),""))))&amp;"",IF(R30="","",""))&amp;""</f>
        <v/>
      </c>
      <c r="BA30" s="6">
        <f t="shared" si="37"/>
        <v>4</v>
      </c>
      <c r="BB30">
        <f t="shared" ref="BB30:BD30" si="73">BB29</f>
        <v>18987</v>
      </c>
      <c r="BC30" t="str">
        <f t="shared" si="73"/>
        <v>Velodrome</v>
      </c>
      <c r="BD30" t="str">
        <f t="shared" si="73"/>
        <v>Outlaws</v>
      </c>
      <c r="BE30" t="s">
        <v>238</v>
      </c>
      <c r="BF30" t="s">
        <v>174</v>
      </c>
      <c r="BI30" cm="1">
        <f t="array" ref="BI30">IFERROR(_xlfn._xlws.FILTER(shifts!A:A,(shifts!B:B=events!AD30)*(shifts!AG:AG&gt;=events!BK30)*(shifts!AH:AH&lt;=events!BL30)),BI29)</f>
        <v>1</v>
      </c>
      <c r="BJ30" s="15">
        <f t="shared" si="39"/>
        <v>1</v>
      </c>
      <c r="BK30">
        <f t="shared" si="40"/>
        <v>1066</v>
      </c>
      <c r="BL30">
        <f t="shared" si="41"/>
        <v>1065</v>
      </c>
      <c r="BM30" s="15">
        <f>SUMIFS(BJ$2:BJ30,K$2:K30,"=Intermission")+SUMIFS(BJ$2:BJ30,K$2:K30,"=Timeout")</f>
        <v>0</v>
      </c>
      <c r="BN30">
        <f t="shared" si="42"/>
        <v>0</v>
      </c>
      <c r="BO30" s="19">
        <f t="shared" si="43"/>
        <v>14</v>
      </c>
      <c r="BP30">
        <f t="shared" si="44"/>
        <v>9</v>
      </c>
      <c r="BQ30" s="17">
        <f t="shared" si="45"/>
        <v>15</v>
      </c>
      <c r="BR30" t="str">
        <f t="shared" si="46"/>
        <v>opp_team_player_3</v>
      </c>
      <c r="BS30">
        <f>COUNTIFS(S$3:S30,"="&amp;S30,AI$3:AI30,"="&amp;AI30)</f>
        <v>3</v>
      </c>
      <c r="BT30" t="str">
        <f>IFERROR(VLOOKUP(BB30&amp;BU30&amp;X30,game_rosters!U:W,3,FALSE),"")</f>
        <v>P100132</v>
      </c>
      <c r="BU30" t="str">
        <f t="shared" si="47"/>
        <v>Velodrome</v>
      </c>
    </row>
    <row r="31" spans="1:73" x14ac:dyDescent="0.2">
      <c r="A31">
        <f t="shared" si="3"/>
        <v>1</v>
      </c>
      <c r="E31" s="4"/>
      <c r="F31" s="43"/>
      <c r="G31" s="4"/>
      <c r="H31" s="46"/>
      <c r="I31" s="44">
        <v>77</v>
      </c>
      <c r="J31" s="44" t="str">
        <f t="shared" si="48"/>
        <v>o</v>
      </c>
      <c r="K31" t="s">
        <v>6</v>
      </c>
      <c r="L31" t="s">
        <v>191</v>
      </c>
      <c r="M31" t="s">
        <v>51</v>
      </c>
      <c r="R31" s="51">
        <v>1</v>
      </c>
      <c r="S31">
        <v>13</v>
      </c>
      <c r="T31">
        <v>4</v>
      </c>
      <c r="U31" t="str">
        <f>IF(B31=1,MAX($U$2:$U30)+1,IF(AND($T31&lt;&gt;"",$T31=$T30),$U30,IF(B31="x",U30,"")))</f>
        <v/>
      </c>
      <c r="V31" t="str">
        <f>IF(C31=1,MAX($V$2:$V30)+1,IF(AND($T31&lt;&gt;"",$T31=$T30),$U30,IF(C31="x",V30,"")))</f>
        <v/>
      </c>
      <c r="W31" t="s">
        <v>731</v>
      </c>
      <c r="X31">
        <v>77</v>
      </c>
      <c r="Z31">
        <v>1</v>
      </c>
      <c r="AA31">
        <f t="shared" si="4"/>
        <v>1013</v>
      </c>
      <c r="AB31">
        <f t="shared" si="5"/>
        <v>9004</v>
      </c>
      <c r="AC31">
        <f t="shared" si="0"/>
        <v>9004</v>
      </c>
      <c r="AD31" s="6">
        <v>1</v>
      </c>
      <c r="AE31" t="s">
        <v>732</v>
      </c>
      <c r="AF31" t="s">
        <v>900</v>
      </c>
      <c r="AG31" t="s">
        <v>756</v>
      </c>
      <c r="AH31" t="s">
        <v>756</v>
      </c>
      <c r="AI31" t="str">
        <f t="shared" si="23"/>
        <v>e</v>
      </c>
      <c r="AJ31" t="str">
        <f t="shared" si="24"/>
        <v>o</v>
      </c>
      <c r="AK31" t="str">
        <f t="shared" si="25"/>
        <v>o</v>
      </c>
      <c r="AL31" t="str">
        <f t="shared" si="26"/>
        <v>d</v>
      </c>
      <c r="AM31" t="str">
        <f t="shared" si="27"/>
        <v>o</v>
      </c>
      <c r="AN31" t="str">
        <f t="shared" si="28"/>
        <v>Away</v>
      </c>
      <c r="AO31" t="str">
        <f t="shared" si="29"/>
        <v>a</v>
      </c>
      <c r="AP31" t="str">
        <f t="shared" si="30"/>
        <v>d</v>
      </c>
      <c r="AQ31" t="str">
        <f t="shared" si="31"/>
        <v>o</v>
      </c>
      <c r="AR31" t="str">
        <f t="shared" si="32"/>
        <v>Away</v>
      </c>
      <c r="AS31" t="str">
        <f t="shared" si="33"/>
        <v>a</v>
      </c>
      <c r="AT31" t="str">
        <f t="shared" si="34"/>
        <v>Offensive</v>
      </c>
      <c r="AU31" t="str">
        <f t="shared" si="35"/>
        <v/>
      </c>
      <c r="AV31" t="str">
        <f t="shared" si="36"/>
        <v/>
      </c>
      <c r="AW31" t="str" cm="1">
        <f t="array" ref="AW31">IFERROR(IF(O31&lt;&gt;"",O31,IF(OR($S31="",$T31=""),"",IF(O31&lt;&gt;"",O31,IF($T31&lt;&gt;"",_xlfn._xlws.FILTER(O:O,($BU:$BU=$BU31)*($I:$I=$I31)*($T:$T=$T31)*($S:$S=_xlfn.MINIFS($S:$S,$T:$T,"="&amp;$T31)),"")))))&amp;"",IF(O31="","",""))&amp;""</f>
        <v/>
      </c>
      <c r="AX31" t="str" cm="1">
        <f t="array" ref="AX31">IFERROR(IF(P31&lt;&gt;"",P31,IF(OR($S31="",$T31=""),"",IF($T31&lt;&gt;"",_xlfn._xlws.FILTER(P:P,($BU:$BU=$BU31)*($I:$I=$I31)*($T:$T=$T31)*($S:$S=_xlfn.MINIFS($S:$S,$T:$T,"="&amp;$T31)),""))))&amp;"",IF(P31="","",""))&amp;""</f>
        <v/>
      </c>
      <c r="AY31" t="str" cm="1">
        <f t="array" ref="AY31">IFERROR(IF(Q31&lt;&gt;"",Q31,IF(OR($S31="",$T31=""),"",IF($T31&lt;&gt;"",_xlfn._xlws.FILTER(Q:Q,($BU:$BU=$BU31)*($I:$I=$I31)*($T:$T=$T31)*($S:$S=_xlfn.MINIFS($S:$S,$T:$T,"="&amp;$T31)),""))))&amp;"",IF(Q31="","",""))&amp;""</f>
        <v/>
      </c>
      <c r="AZ31" t="str" cm="1">
        <f t="array" ref="AZ31">IFERROR(IF(R31&lt;&gt;"",R31,IF(OR($S31="",$T31=""),"",IF($T31&lt;&gt;"",_xlfn._xlws.FILTER(R:R,($BU:$BU=$BU31)*($I:$I=$I31)*($T:$T=$T31)*($S:$S=_xlfn.MINIFS($S:$S,$T:$T,"="&amp;$T31)),""))))&amp;"",IF(R31="","",""))&amp;""</f>
        <v>1</v>
      </c>
      <c r="BA31" s="6">
        <f t="shared" si="37"/>
        <v>4</v>
      </c>
      <c r="BB31">
        <f t="shared" ref="BB31:BD31" si="74">BB30</f>
        <v>18987</v>
      </c>
      <c r="BC31" t="str">
        <f t="shared" si="74"/>
        <v>Velodrome</v>
      </c>
      <c r="BD31" t="str">
        <f t="shared" si="74"/>
        <v>Outlaws</v>
      </c>
      <c r="BE31" t="s">
        <v>6</v>
      </c>
      <c r="BF31" t="s">
        <v>191</v>
      </c>
      <c r="BI31" cm="1">
        <f t="array" ref="BI31">IFERROR(_xlfn._xlws.FILTER(shifts!A:A,(shifts!B:B=events!AD31)*(shifts!AG:AG&gt;=events!BK31)*(shifts!AH:AH&lt;=events!BL31)),BI30)</f>
        <v>1</v>
      </c>
      <c r="BJ31" s="15">
        <f t="shared" si="39"/>
        <v>0</v>
      </c>
      <c r="BK31">
        <f t="shared" si="40"/>
        <v>1065</v>
      </c>
      <c r="BL31">
        <f t="shared" si="41"/>
        <v>1065</v>
      </c>
      <c r="BM31" s="15">
        <f>SUMIFS(BJ$2:BJ31,K$2:K31,"=Intermission")+SUMIFS(BJ$2:BJ31,K$2:K31,"=Timeout")</f>
        <v>0</v>
      </c>
      <c r="BN31">
        <f t="shared" si="42"/>
        <v>0</v>
      </c>
      <c r="BO31" s="19">
        <f t="shared" si="43"/>
        <v>15</v>
      </c>
      <c r="BP31">
        <f t="shared" si="44"/>
        <v>10</v>
      </c>
      <c r="BQ31" s="17">
        <f t="shared" si="45"/>
        <v>15</v>
      </c>
      <c r="BR31" t="str">
        <f t="shared" si="46"/>
        <v>event_team_player_1</v>
      </c>
      <c r="BS31">
        <f>COUNTIFS(S$3:S31,"="&amp;S31,AI$3:AI31,"="&amp;AI31)</f>
        <v>1</v>
      </c>
      <c r="BT31" t="str">
        <f>IFERROR(VLOOKUP(BB31&amp;BU31&amp;X31,game_rosters!U:W,3,FALSE),"")</f>
        <v>P100185</v>
      </c>
      <c r="BU31" t="str">
        <f t="shared" si="47"/>
        <v>Outlaws</v>
      </c>
    </row>
    <row r="32" spans="1:73" x14ac:dyDescent="0.2">
      <c r="A32" t="str">
        <f t="shared" si="3"/>
        <v/>
      </c>
      <c r="E32" s="4"/>
      <c r="F32" s="43"/>
      <c r="G32" s="4"/>
      <c r="H32" s="46"/>
      <c r="I32" s="44">
        <v>9</v>
      </c>
      <c r="J32" s="44" t="str">
        <f t="shared" si="48"/>
        <v/>
      </c>
      <c r="O32" t="s">
        <v>572</v>
      </c>
      <c r="Q32" t="s">
        <v>595</v>
      </c>
      <c r="R32" s="51">
        <v>1</v>
      </c>
      <c r="S32">
        <v>13</v>
      </c>
      <c r="T32">
        <v>4</v>
      </c>
      <c r="U32" t="str">
        <f>IF(B32=1,MAX($U$2:$U31)+1,IF(AND($T32&lt;&gt;"",$T32=$T31),$U31,IF(B32="x",U31,"")))</f>
        <v/>
      </c>
      <c r="V32" t="str">
        <f>IF(C32=1,MAX($V$2:$V31)+1,IF(AND($T32&lt;&gt;"",$T32=$T31),$U31,IF(C32="x",V31,"")))</f>
        <v/>
      </c>
      <c r="X32">
        <v>9</v>
      </c>
      <c r="AA32">
        <f t="shared" si="4"/>
        <v>1013</v>
      </c>
      <c r="AB32">
        <f t="shared" si="5"/>
        <v>9004</v>
      </c>
      <c r="AC32">
        <f t="shared" si="0"/>
        <v>9004</v>
      </c>
      <c r="AD32" s="6">
        <v>1</v>
      </c>
      <c r="AE32" t="s">
        <v>732</v>
      </c>
      <c r="AF32" t="s">
        <v>900</v>
      </c>
      <c r="AG32" t="s">
        <v>756</v>
      </c>
      <c r="AH32" t="s">
        <v>756</v>
      </c>
      <c r="AI32" t="str">
        <f t="shared" si="23"/>
        <v>o</v>
      </c>
      <c r="AJ32" t="str">
        <f t="shared" si="24"/>
        <v>o</v>
      </c>
      <c r="AK32" t="str">
        <f t="shared" si="25"/>
        <v>o</v>
      </c>
      <c r="AL32" t="str">
        <f t="shared" si="26"/>
        <v/>
      </c>
      <c r="AM32" t="str">
        <f t="shared" si="27"/>
        <v/>
      </c>
      <c r="AN32" t="str">
        <f t="shared" si="28"/>
        <v>Away</v>
      </c>
      <c r="AO32" t="str">
        <f t="shared" si="29"/>
        <v>a</v>
      </c>
      <c r="AP32" t="str">
        <f t="shared" si="30"/>
        <v>d</v>
      </c>
      <c r="AQ32" t="str">
        <f t="shared" si="31"/>
        <v>o</v>
      </c>
      <c r="AR32" t="str">
        <f t="shared" si="32"/>
        <v>Away</v>
      </c>
      <c r="AS32" t="str">
        <f t="shared" si="33"/>
        <v>a</v>
      </c>
      <c r="AT32" t="str">
        <f t="shared" si="34"/>
        <v>Defensive</v>
      </c>
      <c r="AU32" t="str">
        <f t="shared" si="35"/>
        <v/>
      </c>
      <c r="AV32" t="str">
        <f t="shared" si="36"/>
        <v/>
      </c>
      <c r="AW32" t="str" cm="1">
        <f t="array" ref="AW32">IFERROR(IF(O32&lt;&gt;"",O32,IF(OR($S32="",$T32=""),"",IF(O32&lt;&gt;"",O32,IF($T32&lt;&gt;"",_xlfn._xlws.FILTER(O:O,($BU:$BU=$BU32)*($I:$I=$I32)*($T:$T=$T32)*($S:$S=_xlfn.MINIFS($S:$S,$T:$T,"="&amp;$T32)),"")))))&amp;"",IF(O32="","",""))&amp;""</f>
        <v>Defensive_PlayShot-BlockedShot</v>
      </c>
      <c r="AX32" t="str" cm="1">
        <f t="array" ref="AX32">IFERROR(IF(P32&lt;&gt;"",P32,IF(OR($S32="",$T32=""),"",IF($T32&lt;&gt;"",_xlfn._xlws.FILTER(P:P,($BU:$BU=$BU32)*($I:$I=$I32)*($T:$T=$T32)*($S:$S=_xlfn.MINIFS($S:$S,$T:$T,"="&amp;$T32)),""))))&amp;"",IF(P32="","",""))&amp;""</f>
        <v/>
      </c>
      <c r="AY32" t="str" cm="1">
        <f t="array" ref="AY32">IFERROR(IF(Q32&lt;&gt;"",Q32,IF(OR($S32="",$T32=""),"",IF($T32&lt;&gt;"",_xlfn._xlws.FILTER(Q:Q,($BU:$BU=$BU32)*($I:$I=$I32)*($T:$T=$T32)*($S:$S=_xlfn.MINIFS($S:$S,$T:$T,"="&amp;$T32)),""))))&amp;"",IF(Q32="","",""))&amp;""</f>
        <v>s</v>
      </c>
      <c r="AZ32" t="str" cm="1">
        <f t="array" ref="AZ32">IFERROR(IF(R32&lt;&gt;"",R32,IF(OR($S32="",$T32=""),"",IF($T32&lt;&gt;"",_xlfn._xlws.FILTER(R:R,($BU:$BU=$BU32)*($I:$I=$I32)*($T:$T=$T32)*($S:$S=_xlfn.MINIFS($S:$S,$T:$T,"="&amp;$T32)),""))))&amp;"",IF(R32="","",""))&amp;""</f>
        <v>1</v>
      </c>
      <c r="BA32" s="6">
        <f t="shared" si="37"/>
        <v>4</v>
      </c>
      <c r="BB32">
        <f t="shared" ref="BB32:BD32" si="75">BB31</f>
        <v>18987</v>
      </c>
      <c r="BC32" t="str">
        <f t="shared" si="75"/>
        <v>Velodrome</v>
      </c>
      <c r="BD32" t="str">
        <f t="shared" si="75"/>
        <v>Outlaws</v>
      </c>
      <c r="BE32" t="s">
        <v>6</v>
      </c>
      <c r="BF32" t="s">
        <v>191</v>
      </c>
      <c r="BI32" cm="1">
        <f t="array" ref="BI32">IFERROR(_xlfn._xlws.FILTER(shifts!A:A,(shifts!B:B=events!AD32)*(shifts!AG:AG&gt;=events!BK32)*(shifts!AH:AH&lt;=events!BL32)),BI31)</f>
        <v>1</v>
      </c>
      <c r="BJ32" s="15">
        <f t="shared" si="39"/>
        <v>0</v>
      </c>
      <c r="BK32">
        <f t="shared" si="40"/>
        <v>1065</v>
      </c>
      <c r="BL32">
        <f t="shared" si="41"/>
        <v>1065</v>
      </c>
      <c r="BM32" s="15">
        <f>SUMIFS(BJ$2:BJ32,K$2:K32,"=Intermission")+SUMIFS(BJ$2:BJ32,K$2:K32,"=Timeout")</f>
        <v>0</v>
      </c>
      <c r="BN32">
        <f t="shared" si="42"/>
        <v>0</v>
      </c>
      <c r="BO32" s="19">
        <f t="shared" si="43"/>
        <v>15</v>
      </c>
      <c r="BP32">
        <f t="shared" si="44"/>
        <v>10</v>
      </c>
      <c r="BQ32" s="17">
        <f t="shared" si="45"/>
        <v>15</v>
      </c>
      <c r="BR32" t="str">
        <f t="shared" si="46"/>
        <v>opp_team_player_1</v>
      </c>
      <c r="BS32">
        <f>COUNTIFS(S$3:S32,"="&amp;S32,AI$3:AI32,"="&amp;AI32)</f>
        <v>1</v>
      </c>
      <c r="BT32" t="str">
        <f>IFERROR(VLOOKUP(BB32&amp;BU32&amp;X32,game_rosters!U:W,3,FALSE),"")</f>
        <v>P100105</v>
      </c>
      <c r="BU32" t="str">
        <f t="shared" si="47"/>
        <v>Velodrome</v>
      </c>
    </row>
    <row r="33" spans="1:73" x14ac:dyDescent="0.2">
      <c r="A33">
        <f t="shared" si="3"/>
        <v>1</v>
      </c>
      <c r="E33" s="4"/>
      <c r="F33" s="43"/>
      <c r="G33" s="4"/>
      <c r="H33" s="46"/>
      <c r="I33" s="44">
        <v>77</v>
      </c>
      <c r="J33" s="44" t="str">
        <f t="shared" si="48"/>
        <v/>
      </c>
      <c r="K33" t="s">
        <v>9</v>
      </c>
      <c r="L33" t="s">
        <v>173</v>
      </c>
      <c r="M33" t="s">
        <v>76</v>
      </c>
      <c r="R33" s="51">
        <v>1</v>
      </c>
      <c r="S33">
        <v>14</v>
      </c>
      <c r="T33">
        <v>4</v>
      </c>
      <c r="U33" t="str">
        <f>IF(B33=1,MAX($U$2:$U32)+1,IF(AND($T33&lt;&gt;"",$T33=$T32),$U32,IF(B33="x",U32,"")))</f>
        <v/>
      </c>
      <c r="V33" t="str">
        <f>IF(C33=1,MAX($V$2:$V32)+1,IF(AND($T33&lt;&gt;"",$T33=$T32),$U32,IF(C33="x",V32,"")))</f>
        <v/>
      </c>
      <c r="W33" t="s">
        <v>731</v>
      </c>
      <c r="X33">
        <v>77</v>
      </c>
      <c r="Z33">
        <v>1</v>
      </c>
      <c r="AA33">
        <f t="shared" si="4"/>
        <v>1014</v>
      </c>
      <c r="AB33">
        <f t="shared" si="5"/>
        <v>9004</v>
      </c>
      <c r="AC33">
        <f t="shared" si="0"/>
        <v>9004</v>
      </c>
      <c r="AD33" s="6">
        <v>1</v>
      </c>
      <c r="AE33" t="s">
        <v>732</v>
      </c>
      <c r="AF33" t="s">
        <v>900</v>
      </c>
      <c r="AG33" t="s">
        <v>756</v>
      </c>
      <c r="AH33" t="s">
        <v>756</v>
      </c>
      <c r="AI33" t="str">
        <f t="shared" si="23"/>
        <v>e</v>
      </c>
      <c r="AJ33" t="str">
        <f t="shared" si="24"/>
        <v>o</v>
      </c>
      <c r="AK33" t="str">
        <f t="shared" si="25"/>
        <v>o</v>
      </c>
      <c r="AL33" t="str">
        <f t="shared" si="26"/>
        <v>d</v>
      </c>
      <c r="AM33" t="str">
        <f t="shared" si="27"/>
        <v/>
      </c>
      <c r="AN33" t="str">
        <f t="shared" si="28"/>
        <v>Away</v>
      </c>
      <c r="AO33" t="str">
        <f t="shared" si="29"/>
        <v>a</v>
      </c>
      <c r="AP33" t="str">
        <f t="shared" si="30"/>
        <v>d</v>
      </c>
      <c r="AQ33" t="str">
        <f t="shared" si="31"/>
        <v>o</v>
      </c>
      <c r="AR33" t="str">
        <f t="shared" si="32"/>
        <v>Away</v>
      </c>
      <c r="AS33" t="str">
        <f t="shared" si="33"/>
        <v>a</v>
      </c>
      <c r="AT33" t="str">
        <f t="shared" si="34"/>
        <v>Offensive</v>
      </c>
      <c r="AU33" t="str">
        <f t="shared" si="35"/>
        <v/>
      </c>
      <c r="AV33" t="str">
        <f t="shared" si="36"/>
        <v/>
      </c>
      <c r="AW33" t="str" cm="1">
        <f t="array" ref="AW33">IFERROR(IF(O33&lt;&gt;"",O33,IF(OR($S33="",$T33=""),"",IF(O33&lt;&gt;"",O33,IF($T33&lt;&gt;"",_xlfn._xlws.FILTER(O:O,($BU:$BU=$BU33)*($I:$I=$I33)*($T:$T=$T33)*($S:$S=_xlfn.MINIFS($S:$S,$T:$T,"="&amp;$T33)),"")))))&amp;"",IF(O33="","",""))&amp;""</f>
        <v/>
      </c>
      <c r="AX33" t="str" cm="1">
        <f t="array" ref="AX33">IFERROR(IF(P33&lt;&gt;"",P33,IF(OR($S33="",$T33=""),"",IF($T33&lt;&gt;"",_xlfn._xlws.FILTER(P:P,($BU:$BU=$BU33)*($I:$I=$I33)*($T:$T=$T33)*($S:$S=_xlfn.MINIFS($S:$S,$T:$T,"="&amp;$T33)),""))))&amp;"",IF(P33="","",""))&amp;""</f>
        <v/>
      </c>
      <c r="AY33" t="str" cm="1">
        <f t="array" ref="AY33">IFERROR(IF(Q33&lt;&gt;"",Q33,IF(OR($S33="",$T33=""),"",IF($T33&lt;&gt;"",_xlfn._xlws.FILTER(Q:Q,($BU:$BU=$BU33)*($I:$I=$I33)*($T:$T=$T33)*($S:$S=_xlfn.MINIFS($S:$S,$T:$T,"="&amp;$T33)),""))))&amp;"",IF(Q33="","",""))&amp;""</f>
        <v/>
      </c>
      <c r="AZ33" t="str" cm="1">
        <f t="array" ref="AZ33">IFERROR(IF(R33&lt;&gt;"",R33,IF(OR($S33="",$T33=""),"",IF($T33&lt;&gt;"",_xlfn._xlws.FILTER(R:R,($BU:$BU=$BU33)*($I:$I=$I33)*($T:$T=$T33)*($S:$S=_xlfn.MINIFS($S:$S,$T:$T,"="&amp;$T33)),""))))&amp;"",IF(R33="","",""))&amp;""</f>
        <v>1</v>
      </c>
      <c r="BA33" s="6">
        <f t="shared" si="37"/>
        <v>4</v>
      </c>
      <c r="BB33">
        <f t="shared" ref="BB33:BD33" si="76">BB32</f>
        <v>18987</v>
      </c>
      <c r="BC33" t="str">
        <f t="shared" si="76"/>
        <v>Velodrome</v>
      </c>
      <c r="BD33" t="str">
        <f t="shared" si="76"/>
        <v>Outlaws</v>
      </c>
      <c r="BE33" t="s">
        <v>9</v>
      </c>
      <c r="BF33" t="s">
        <v>173</v>
      </c>
      <c r="BI33" cm="1">
        <f t="array" ref="BI33">IFERROR(_xlfn._xlws.FILTER(shifts!A:A,(shifts!B:B=events!AD33)*(shifts!AG:AG&gt;=events!BK33)*(shifts!AH:AH&lt;=events!BL33)),BI32)</f>
        <v>1</v>
      </c>
      <c r="BJ33" s="15">
        <f t="shared" si="39"/>
        <v>0</v>
      </c>
      <c r="BK33">
        <f t="shared" si="40"/>
        <v>1065</v>
      </c>
      <c r="BL33">
        <f t="shared" si="41"/>
        <v>1065</v>
      </c>
      <c r="BM33" s="15">
        <f>SUMIFS(BJ$2:BJ33,K$2:K33,"=Intermission")+SUMIFS(BJ$2:BJ33,K$2:K33,"=Timeout")</f>
        <v>0</v>
      </c>
      <c r="BN33">
        <f t="shared" si="42"/>
        <v>0</v>
      </c>
      <c r="BO33" s="19">
        <f t="shared" si="43"/>
        <v>15</v>
      </c>
      <c r="BP33">
        <f t="shared" si="44"/>
        <v>10</v>
      </c>
      <c r="BQ33" s="17">
        <f t="shared" si="45"/>
        <v>15</v>
      </c>
      <c r="BR33" t="str">
        <f t="shared" si="46"/>
        <v>event_team_player_1</v>
      </c>
      <c r="BS33">
        <f>COUNTIFS(S$3:S33,"="&amp;S33,AI$3:AI33,"="&amp;AI33)</f>
        <v>1</v>
      </c>
      <c r="BT33" t="str">
        <f>IFERROR(VLOOKUP(BB33&amp;BU33&amp;X33,game_rosters!U:W,3,FALSE),"")</f>
        <v>P100185</v>
      </c>
      <c r="BU33" t="str">
        <f t="shared" si="47"/>
        <v>Outlaws</v>
      </c>
    </row>
    <row r="34" spans="1:73" x14ac:dyDescent="0.2">
      <c r="A34" t="str">
        <f t="shared" si="3"/>
        <v/>
      </c>
      <c r="E34" s="4"/>
      <c r="F34" s="43"/>
      <c r="G34" s="4"/>
      <c r="H34" s="46"/>
      <c r="I34" s="44">
        <v>9</v>
      </c>
      <c r="J34" s="44" t="str">
        <f t="shared" si="48"/>
        <v/>
      </c>
      <c r="S34">
        <v>14</v>
      </c>
      <c r="T34">
        <v>4</v>
      </c>
      <c r="U34" t="str">
        <f>IF(B34=1,MAX($U$2:$U33)+1,IF(AND($T34&lt;&gt;"",$T34=$T33),$U33,IF(B34="x",U33,"")))</f>
        <v/>
      </c>
      <c r="V34" t="str">
        <f>IF(C34=1,MAX($V$2:$V33)+1,IF(AND($T34&lt;&gt;"",$T34=$T33),$U33,IF(C34="x",V33,"")))</f>
        <v/>
      </c>
      <c r="W34" t="s">
        <v>731</v>
      </c>
      <c r="X34">
        <v>9</v>
      </c>
      <c r="AA34">
        <f t="shared" si="4"/>
        <v>1014</v>
      </c>
      <c r="AB34">
        <f t="shared" si="5"/>
        <v>9004</v>
      </c>
      <c r="AC34">
        <f t="shared" si="0"/>
        <v>9004</v>
      </c>
      <c r="AD34" s="6">
        <v>1</v>
      </c>
      <c r="AE34" t="s">
        <v>732</v>
      </c>
      <c r="AF34" t="s">
        <v>900</v>
      </c>
      <c r="AG34" t="s">
        <v>756</v>
      </c>
      <c r="AH34" t="s">
        <v>756</v>
      </c>
      <c r="AI34" t="str">
        <f t="shared" si="23"/>
        <v>o</v>
      </c>
      <c r="AJ34" t="str">
        <f t="shared" si="24"/>
        <v>o</v>
      </c>
      <c r="AK34" t="str">
        <f t="shared" si="25"/>
        <v>o</v>
      </c>
      <c r="AL34" t="str">
        <f t="shared" si="26"/>
        <v>d</v>
      </c>
      <c r="AM34" t="str">
        <f t="shared" si="27"/>
        <v/>
      </c>
      <c r="AN34" t="str">
        <f t="shared" si="28"/>
        <v>Away</v>
      </c>
      <c r="AO34" t="str">
        <f t="shared" si="29"/>
        <v>a</v>
      </c>
      <c r="AP34" t="str">
        <f t="shared" si="30"/>
        <v>d</v>
      </c>
      <c r="AQ34" t="str">
        <f t="shared" si="31"/>
        <v>o</v>
      </c>
      <c r="AR34" t="str">
        <f t="shared" si="32"/>
        <v>Away</v>
      </c>
      <c r="AS34" t="str">
        <f t="shared" si="33"/>
        <v>a</v>
      </c>
      <c r="AT34" t="str">
        <f t="shared" si="34"/>
        <v>Defensive</v>
      </c>
      <c r="AU34" t="str">
        <f t="shared" si="35"/>
        <v/>
      </c>
      <c r="AV34" t="str">
        <f t="shared" si="36"/>
        <v/>
      </c>
      <c r="AW34" t="str" cm="1">
        <f t="array" ref="AW34">IFERROR(IF(O34&lt;&gt;"",O34,IF(OR($S34="",$T34=""),"",IF(O34&lt;&gt;"",O34,IF($T34&lt;&gt;"",_xlfn._xlws.FILTER(O:O,($BU:$BU=$BU34)*($I:$I=$I34)*($T:$T=$T34)*($S:$S=_xlfn.MINIFS($S:$S,$T:$T,"="&amp;$T34)),"")))))&amp;"",IF(O34="","",""))&amp;""</f>
        <v>Defensive_PlayShot-BlockedShot</v>
      </c>
      <c r="AX34" t="str" cm="1">
        <f t="array" ref="AX34">IFERROR(IF(P34&lt;&gt;"",P34,IF(OR($S34="",$T34=""),"",IF($T34&lt;&gt;"",_xlfn._xlws.FILTER(P:P,($BU:$BU=$BU34)*($I:$I=$I34)*($T:$T=$T34)*($S:$S=_xlfn.MINIFS($S:$S,$T:$T,"="&amp;$T34)),""))))&amp;"",IF(P34="","",""))&amp;""</f>
        <v/>
      </c>
      <c r="AY34" t="str" cm="1">
        <f t="array" ref="AY34">IFERROR(IF(Q34&lt;&gt;"",Q34,IF(OR($S34="",$T34=""),"",IF($T34&lt;&gt;"",_xlfn._xlws.FILTER(Q:Q,($BU:$BU=$BU34)*($I:$I=$I34)*($T:$T=$T34)*($S:$S=_xlfn.MINIFS($S:$S,$T:$T,"="&amp;$T34)),""))))&amp;"",IF(Q34="","",""))&amp;""</f>
        <v>s</v>
      </c>
      <c r="AZ34" t="str" cm="1">
        <f t="array" ref="AZ34">IFERROR(IF(R34&lt;&gt;"",R34,IF(OR($S34="",$T34=""),"",IF($T34&lt;&gt;"",_xlfn._xlws.FILTER(R:R,($BU:$BU=$BU34)*($I:$I=$I34)*($T:$T=$T34)*($S:$S=_xlfn.MINIFS($S:$S,$T:$T,"="&amp;$T34)),""))))&amp;"",IF(R34="","",""))&amp;""</f>
        <v>1</v>
      </c>
      <c r="BA34" s="6">
        <f t="shared" si="37"/>
        <v>4</v>
      </c>
      <c r="BB34">
        <f t="shared" ref="BB34:BD34" si="77">BB33</f>
        <v>18987</v>
      </c>
      <c r="BC34" t="str">
        <f t="shared" si="77"/>
        <v>Velodrome</v>
      </c>
      <c r="BD34" t="str">
        <f t="shared" si="77"/>
        <v>Outlaws</v>
      </c>
      <c r="BE34" t="s">
        <v>9</v>
      </c>
      <c r="BF34" t="s">
        <v>173</v>
      </c>
      <c r="BI34" cm="1">
        <f t="array" ref="BI34">IFERROR(_xlfn._xlws.FILTER(shifts!A:A,(shifts!B:B=events!AD34)*(shifts!AG:AG&gt;=events!BK34)*(shifts!AH:AH&lt;=events!BL34)),BI33)</f>
        <v>1</v>
      </c>
      <c r="BJ34" s="15">
        <f t="shared" si="39"/>
        <v>0</v>
      </c>
      <c r="BK34">
        <f t="shared" si="40"/>
        <v>1065</v>
      </c>
      <c r="BL34">
        <f t="shared" si="41"/>
        <v>1065</v>
      </c>
      <c r="BM34" s="15">
        <f>SUMIFS(BJ$2:BJ34,K$2:K34,"=Intermission")+SUMIFS(BJ$2:BJ34,K$2:K34,"=Timeout")</f>
        <v>0</v>
      </c>
      <c r="BN34">
        <f t="shared" si="42"/>
        <v>0</v>
      </c>
      <c r="BO34" s="19">
        <f t="shared" si="43"/>
        <v>15</v>
      </c>
      <c r="BP34">
        <f t="shared" si="44"/>
        <v>10</v>
      </c>
      <c r="BQ34" s="17">
        <f t="shared" si="45"/>
        <v>15</v>
      </c>
      <c r="BR34" t="str">
        <f t="shared" si="46"/>
        <v>opp_team_player_1</v>
      </c>
      <c r="BS34">
        <f>COUNTIFS(S$3:S34,"="&amp;S34,AI$3:AI34,"="&amp;AI34)</f>
        <v>1</v>
      </c>
      <c r="BT34" t="str">
        <f>IFERROR(VLOOKUP(BB34&amp;BU34&amp;X34,game_rosters!U:W,3,FALSE),"")</f>
        <v>P100105</v>
      </c>
      <c r="BU34" t="str">
        <f t="shared" si="47"/>
        <v>Velodrome</v>
      </c>
    </row>
    <row r="35" spans="1:73" x14ac:dyDescent="0.2">
      <c r="A35">
        <f t="shared" si="3"/>
        <v>1</v>
      </c>
      <c r="E35" s="4"/>
      <c r="F35" s="43"/>
      <c r="G35" s="4"/>
      <c r="H35" s="46"/>
      <c r="I35" s="44">
        <v>91</v>
      </c>
      <c r="J35" s="44" t="str">
        <f t="shared" si="48"/>
        <v/>
      </c>
      <c r="K35" t="s">
        <v>13</v>
      </c>
      <c r="N35" t="s">
        <v>595</v>
      </c>
      <c r="O35" t="s">
        <v>573</v>
      </c>
      <c r="S35">
        <v>15</v>
      </c>
      <c r="T35">
        <v>4</v>
      </c>
      <c r="U35" t="str">
        <f>IF(B35=1,MAX($U$2:$U34)+1,IF(AND($T35&lt;&gt;"",$T35=$T34),$U34,IF(B35="x",U34,"")))</f>
        <v/>
      </c>
      <c r="V35" t="str">
        <f>IF(C35=1,MAX($V$2:$V34)+1,IF(AND($T35&lt;&gt;"",$T35=$T34),$U34,IF(C35="x",V34,"")))</f>
        <v/>
      </c>
      <c r="W35" t="s">
        <v>735</v>
      </c>
      <c r="X35">
        <v>91</v>
      </c>
      <c r="Z35">
        <v>1</v>
      </c>
      <c r="AA35">
        <f t="shared" si="4"/>
        <v>1015</v>
      </c>
      <c r="AB35">
        <f t="shared" si="5"/>
        <v>9004</v>
      </c>
      <c r="AC35">
        <f t="shared" si="0"/>
        <v>9004</v>
      </c>
      <c r="AD35" s="6">
        <v>1</v>
      </c>
      <c r="AE35" t="s">
        <v>732</v>
      </c>
      <c r="AF35" t="s">
        <v>901</v>
      </c>
      <c r="AG35" t="s">
        <v>756</v>
      </c>
      <c r="AH35" t="s">
        <v>756</v>
      </c>
      <c r="AI35" t="str">
        <f t="shared" si="23"/>
        <v>e</v>
      </c>
      <c r="AJ35" t="str">
        <f t="shared" si="24"/>
        <v>o</v>
      </c>
      <c r="AK35" t="str">
        <f t="shared" si="25"/>
        <v>o</v>
      </c>
      <c r="AL35" t="str">
        <f t="shared" si="26"/>
        <v>o</v>
      </c>
      <c r="AM35" t="str">
        <f t="shared" si="27"/>
        <v/>
      </c>
      <c r="AN35" t="str">
        <f t="shared" si="28"/>
        <v>Home</v>
      </c>
      <c r="AO35" t="str">
        <f t="shared" si="29"/>
        <v>h</v>
      </c>
      <c r="AP35" t="str">
        <f t="shared" si="30"/>
        <v>o</v>
      </c>
      <c r="AQ35" t="str">
        <f t="shared" si="31"/>
        <v>o</v>
      </c>
      <c r="AR35" t="str">
        <f t="shared" si="32"/>
        <v>Home</v>
      </c>
      <c r="AS35" t="str">
        <f t="shared" si="33"/>
        <v>h</v>
      </c>
      <c r="AT35" t="str">
        <f t="shared" si="34"/>
        <v>Offensive</v>
      </c>
      <c r="AU35" t="str">
        <f t="shared" si="35"/>
        <v/>
      </c>
      <c r="AV35" t="str">
        <f t="shared" si="36"/>
        <v/>
      </c>
      <c r="AW35" t="str" cm="1">
        <f t="array" ref="AW35">IFERROR(IF(O35&lt;&gt;"",O35,IF(OR($S35="",$T35=""),"",IF(O35&lt;&gt;"",O35,IF($T35&lt;&gt;"",_xlfn._xlws.FILTER(O:O,($BU:$BU=$BU35)*($I:$I=$I35)*($T:$T=$T35)*($S:$S=_xlfn.MINIFS($S:$S,$T:$T,"="&amp;$T35)),"")))))&amp;"",IF(O35="","",""))&amp;""</f>
        <v>OffensivePlay_Zone-PuckRetrievalShot</v>
      </c>
      <c r="AX35" t="str" cm="1">
        <f t="array" ref="AX35">IFERROR(IF(P35&lt;&gt;"",P35,IF(OR($S35="",$T35=""),"",IF($T35&lt;&gt;"",_xlfn._xlws.FILTER(P:P,($BU:$BU=$BU35)*($I:$I=$I35)*($T:$T=$T35)*($S:$S=_xlfn.MINIFS($S:$S,$T:$T,"="&amp;$T35)),""))))&amp;"",IF(P35="","",""))&amp;""</f>
        <v/>
      </c>
      <c r="AY35" t="str" cm="1">
        <f t="array" ref="AY35">IFERROR(IF(Q35&lt;&gt;"",Q35,IF(OR($S35="",$T35=""),"",IF($T35&lt;&gt;"",_xlfn._xlws.FILTER(Q:Q,($BU:$BU=$BU35)*($I:$I=$I35)*($T:$T=$T35)*($S:$S=_xlfn.MINIFS($S:$S,$T:$T,"="&amp;$T35)),""))))&amp;"",IF(Q35="","",""))&amp;""</f>
        <v/>
      </c>
      <c r="AZ35" t="str" cm="1">
        <f t="array" ref="AZ35">IFERROR(IF(R35&lt;&gt;"",R35,IF(OR($S35="",$T35=""),"",IF($T35&lt;&gt;"",_xlfn._xlws.FILTER(R:R,($BU:$BU=$BU35)*($I:$I=$I35)*($T:$T=$T35)*($S:$S=_xlfn.MINIFS($S:$S,$T:$T,"="&amp;$T35)),""))))&amp;"",IF(R35="","",""))&amp;""</f>
        <v/>
      </c>
      <c r="BA35" s="6">
        <f t="shared" si="37"/>
        <v>4</v>
      </c>
      <c r="BB35">
        <f t="shared" ref="BB35:BD35" si="78">BB34</f>
        <v>18987</v>
      </c>
      <c r="BC35" t="str">
        <f t="shared" si="78"/>
        <v>Velodrome</v>
      </c>
      <c r="BD35" t="str">
        <f t="shared" si="78"/>
        <v>Outlaws</v>
      </c>
      <c r="BE35" t="s">
        <v>13</v>
      </c>
      <c r="BF35" t="s">
        <v>756</v>
      </c>
      <c r="BI35" cm="1">
        <f t="array" ref="BI35">IFERROR(_xlfn._xlws.FILTER(shifts!A:A,(shifts!B:B=events!AD35)*(shifts!AG:AG&gt;=events!BK35)*(shifts!AH:AH&lt;=events!BL35)),BI34)</f>
        <v>1</v>
      </c>
      <c r="BJ35" s="15">
        <f t="shared" si="39"/>
        <v>0</v>
      </c>
      <c r="BK35">
        <f t="shared" si="40"/>
        <v>1062</v>
      </c>
      <c r="BL35">
        <f t="shared" si="41"/>
        <v>1062</v>
      </c>
      <c r="BM35" s="15">
        <f>SUMIFS(BJ$2:BJ35,K$2:K35,"=Intermission")+SUMIFS(BJ$2:BJ35,K$2:K35,"=Timeout")</f>
        <v>0</v>
      </c>
      <c r="BN35">
        <f t="shared" si="42"/>
        <v>0</v>
      </c>
      <c r="BO35" s="19">
        <f t="shared" si="43"/>
        <v>18</v>
      </c>
      <c r="BP35">
        <f t="shared" si="44"/>
        <v>13</v>
      </c>
      <c r="BQ35" s="17">
        <f t="shared" si="45"/>
        <v>18</v>
      </c>
      <c r="BR35" t="str">
        <f t="shared" si="46"/>
        <v>event_team_player_1</v>
      </c>
      <c r="BS35">
        <f>COUNTIFS(S$3:S35,"="&amp;S35,AI$3:AI35,"="&amp;AI35)</f>
        <v>1</v>
      </c>
      <c r="BT35" t="str">
        <f>IFERROR(VLOOKUP(BB35&amp;BU35&amp;X35,game_rosters!U:W,3,FALSE),"")</f>
        <v>P100002</v>
      </c>
      <c r="BU35" t="str">
        <f t="shared" si="47"/>
        <v>Velodrome</v>
      </c>
    </row>
    <row r="36" spans="1:73" x14ac:dyDescent="0.2">
      <c r="A36">
        <f t="shared" si="3"/>
        <v>1</v>
      </c>
      <c r="E36" s="4"/>
      <c r="F36" s="43"/>
      <c r="G36" s="4"/>
      <c r="H36" s="46"/>
      <c r="I36" s="44">
        <v>91</v>
      </c>
      <c r="J36" s="44" t="str">
        <f t="shared" si="48"/>
        <v/>
      </c>
      <c r="K36" t="s">
        <v>9</v>
      </c>
      <c r="L36" t="s">
        <v>173</v>
      </c>
      <c r="M36" t="s">
        <v>365</v>
      </c>
      <c r="O36" t="s">
        <v>569</v>
      </c>
      <c r="Q36" t="s">
        <v>594</v>
      </c>
      <c r="R36" s="51">
        <v>1</v>
      </c>
      <c r="S36">
        <v>16</v>
      </c>
      <c r="T36">
        <v>5</v>
      </c>
      <c r="U36" t="str">
        <f>IF(B36=1,MAX($U$2:$U35)+1,IF(AND($T36&lt;&gt;"",$T36=$T35),$U35,IF(B36="x",U35,"")))</f>
        <v/>
      </c>
      <c r="V36" t="str">
        <f>IF(C36=1,MAX($V$2:$V35)+1,IF(AND($T36&lt;&gt;"",$T36=$T35),$U35,IF(C36="x",V35,"")))</f>
        <v/>
      </c>
      <c r="W36" t="s">
        <v>735</v>
      </c>
      <c r="X36">
        <v>91</v>
      </c>
      <c r="Z36">
        <v>1</v>
      </c>
      <c r="AA36">
        <f t="shared" si="4"/>
        <v>1016</v>
      </c>
      <c r="AB36">
        <f t="shared" si="5"/>
        <v>9005</v>
      </c>
      <c r="AC36">
        <f t="shared" si="0"/>
        <v>9005</v>
      </c>
      <c r="AD36" s="6">
        <v>1</v>
      </c>
      <c r="AE36" t="s">
        <v>732</v>
      </c>
      <c r="AF36" t="s">
        <v>901</v>
      </c>
      <c r="AG36" t="s">
        <v>756</v>
      </c>
      <c r="AH36" t="s">
        <v>756</v>
      </c>
      <c r="AI36" t="str">
        <f t="shared" si="23"/>
        <v>e</v>
      </c>
      <c r="AJ36" t="str">
        <f t="shared" si="24"/>
        <v/>
      </c>
      <c r="AK36" t="str">
        <f t="shared" si="25"/>
        <v/>
      </c>
      <c r="AL36" t="str">
        <f t="shared" si="26"/>
        <v/>
      </c>
      <c r="AM36" t="str">
        <f t="shared" si="27"/>
        <v/>
      </c>
      <c r="AN36" t="str">
        <f t="shared" si="28"/>
        <v>Home</v>
      </c>
      <c r="AO36" t="str">
        <f t="shared" si="29"/>
        <v>h</v>
      </c>
      <c r="AP36" t="str">
        <f t="shared" si="30"/>
        <v/>
      </c>
      <c r="AQ36" t="str">
        <f t="shared" si="31"/>
        <v/>
      </c>
      <c r="AR36" t="str">
        <f t="shared" si="32"/>
        <v>Home</v>
      </c>
      <c r="AS36" t="str">
        <f t="shared" si="33"/>
        <v>h</v>
      </c>
      <c r="AT36" t="str">
        <f t="shared" si="34"/>
        <v>Offensive</v>
      </c>
      <c r="AU36" t="str">
        <f t="shared" si="35"/>
        <v/>
      </c>
      <c r="AV36" t="str">
        <f t="shared" si="36"/>
        <v/>
      </c>
      <c r="AW36" t="str" cm="1">
        <f t="array" ref="AW36">IFERROR(IF(O36&lt;&gt;"",O36,IF(OR($S36="",$T36=""),"",IF(O36&lt;&gt;"",O36,IF($T36&lt;&gt;"",_xlfn._xlws.FILTER(O:O,($BU:$BU=$BU36)*($I:$I=$I36)*($T:$T=$T36)*($S:$S=_xlfn.MINIFS($S:$S,$T:$T,"="&amp;$T36)),"")))))&amp;"",IF(O36="","",""))&amp;""</f>
        <v>OffensivePlay_Zone-Breakout</v>
      </c>
      <c r="AX36" t="str" cm="1">
        <f t="array" ref="AX36">IFERROR(IF(P36&lt;&gt;"",P36,IF(OR($S36="",$T36=""),"",IF($T36&lt;&gt;"",_xlfn._xlws.FILTER(P:P,($BU:$BU=$BU36)*($I:$I=$I36)*($T:$T=$T36)*($S:$S=_xlfn.MINIFS($S:$S,$T:$T,"="&amp;$T36)),""))))&amp;"",IF(P36="","",""))&amp;""</f>
        <v/>
      </c>
      <c r="AY36" t="str" cm="1">
        <f t="array" ref="AY36">IFERROR(IF(Q36&lt;&gt;"",Q36,IF(OR($S36="",$T36=""),"",IF($T36&lt;&gt;"",_xlfn._xlws.FILTER(Q:Q,($BU:$BU=$BU36)*($I:$I=$I36)*($T:$T=$T36)*($S:$S=_xlfn.MINIFS($S:$S,$T:$T,"="&amp;$T36)),""))))&amp;"",IF(Q36="","",""))&amp;""</f>
        <v>u</v>
      </c>
      <c r="AZ36" t="str" cm="1">
        <f t="array" ref="AZ36">IFERROR(IF(R36&lt;&gt;"",R36,IF(OR($S36="",$T36=""),"",IF($T36&lt;&gt;"",_xlfn._xlws.FILTER(R:R,($BU:$BU=$BU36)*($I:$I=$I36)*($T:$T=$T36)*($S:$S=_xlfn.MINIFS($S:$S,$T:$T,"="&amp;$T36)),""))))&amp;"",IF(R36="","",""))&amp;""</f>
        <v>1</v>
      </c>
      <c r="BA36" s="6">
        <f t="shared" si="37"/>
        <v>4</v>
      </c>
      <c r="BB36">
        <f t="shared" ref="BB36:BD36" si="79">BB35</f>
        <v>18987</v>
      </c>
      <c r="BC36" t="str">
        <f t="shared" si="79"/>
        <v>Velodrome</v>
      </c>
      <c r="BD36" t="str">
        <f t="shared" si="79"/>
        <v>Outlaws</v>
      </c>
      <c r="BE36" t="s">
        <v>9</v>
      </c>
      <c r="BF36" t="s">
        <v>173</v>
      </c>
      <c r="BI36" cm="1">
        <f t="array" ref="BI36">IFERROR(_xlfn._xlws.FILTER(shifts!A:A,(shifts!B:B=events!AD36)*(shifts!AG:AG&gt;=events!BK36)*(shifts!AH:AH&lt;=events!BL36)),BI35)</f>
        <v>1</v>
      </c>
      <c r="BJ36" s="15">
        <f t="shared" si="39"/>
        <v>0</v>
      </c>
      <c r="BK36">
        <f t="shared" si="40"/>
        <v>1062</v>
      </c>
      <c r="BL36">
        <f t="shared" si="41"/>
        <v>1062</v>
      </c>
      <c r="BM36" s="15">
        <f>SUMIFS(BJ$2:BJ36,K$2:K36,"=Intermission")+SUMIFS(BJ$2:BJ36,K$2:K36,"=Timeout")</f>
        <v>0</v>
      </c>
      <c r="BN36">
        <f t="shared" si="42"/>
        <v>0</v>
      </c>
      <c r="BO36" s="19">
        <f t="shared" si="43"/>
        <v>18</v>
      </c>
      <c r="BP36">
        <f t="shared" si="44"/>
        <v>13</v>
      </c>
      <c r="BQ36" s="17">
        <f t="shared" si="45"/>
        <v>18</v>
      </c>
      <c r="BR36" t="str">
        <f t="shared" si="46"/>
        <v>event_team_player_1</v>
      </c>
      <c r="BS36">
        <f>COUNTIFS(S$3:S36,"="&amp;S36,AI$3:AI36,"="&amp;AI36)</f>
        <v>1</v>
      </c>
      <c r="BT36" t="str">
        <f>IFERROR(VLOOKUP(BB36&amp;BU36&amp;X36,game_rosters!U:W,3,FALSE),"")</f>
        <v>P100002</v>
      </c>
      <c r="BU36" t="str">
        <f t="shared" si="47"/>
        <v>Velodrome</v>
      </c>
    </row>
    <row r="37" spans="1:73" x14ac:dyDescent="0.2">
      <c r="A37" t="str">
        <f t="shared" si="3"/>
        <v/>
      </c>
      <c r="E37" s="4"/>
      <c r="F37" s="43"/>
      <c r="G37" s="4"/>
      <c r="H37" s="46"/>
      <c r="I37" s="44">
        <v>68</v>
      </c>
      <c r="J37" s="44" t="str">
        <f t="shared" si="48"/>
        <v/>
      </c>
      <c r="R37" s="51">
        <v>1</v>
      </c>
      <c r="S37">
        <v>16</v>
      </c>
      <c r="T37">
        <v>5</v>
      </c>
      <c r="U37" t="str">
        <f>IF(B37=1,MAX($U$2:$U36)+1,IF(AND($T37&lt;&gt;"",$T37=$T36),$U36,IF(B37="x",U36,"")))</f>
        <v/>
      </c>
      <c r="V37" t="str">
        <f>IF(C37=1,MAX($V$2:$V36)+1,IF(AND($T37&lt;&gt;"",$T37=$T36),$U36,IF(C37="x",V36,"")))</f>
        <v/>
      </c>
      <c r="X37">
        <v>68</v>
      </c>
      <c r="AA37">
        <f t="shared" si="4"/>
        <v>1016</v>
      </c>
      <c r="AB37">
        <f t="shared" si="5"/>
        <v>9005</v>
      </c>
      <c r="AC37">
        <f t="shared" si="0"/>
        <v>9005</v>
      </c>
      <c r="AD37" s="6">
        <v>1</v>
      </c>
      <c r="AE37" t="s">
        <v>732</v>
      </c>
      <c r="AF37" t="s">
        <v>901</v>
      </c>
      <c r="AG37" t="s">
        <v>756</v>
      </c>
      <c r="AH37" t="s">
        <v>756</v>
      </c>
      <c r="AI37" t="str">
        <f t="shared" si="23"/>
        <v>o</v>
      </c>
      <c r="AJ37" t="str">
        <f t="shared" si="24"/>
        <v/>
      </c>
      <c r="AK37" t="str">
        <f t="shared" si="25"/>
        <v/>
      </c>
      <c r="AL37" t="str">
        <f t="shared" si="26"/>
        <v/>
      </c>
      <c r="AM37" t="str">
        <f t="shared" si="27"/>
        <v/>
      </c>
      <c r="AN37" t="str">
        <f t="shared" si="28"/>
        <v>Home</v>
      </c>
      <c r="AO37" t="str">
        <f t="shared" si="29"/>
        <v>h</v>
      </c>
      <c r="AP37" t="str">
        <f t="shared" si="30"/>
        <v/>
      </c>
      <c r="AQ37" t="str">
        <f t="shared" si="31"/>
        <v/>
      </c>
      <c r="AR37" t="str">
        <f t="shared" si="32"/>
        <v>Home</v>
      </c>
      <c r="AS37" t="str">
        <f t="shared" si="33"/>
        <v>h</v>
      </c>
      <c r="AT37" t="str">
        <f t="shared" si="34"/>
        <v>Defensive</v>
      </c>
      <c r="AU37" t="str">
        <f t="shared" si="35"/>
        <v/>
      </c>
      <c r="AV37" t="str">
        <f t="shared" si="36"/>
        <v/>
      </c>
      <c r="AW37" t="str" cm="1">
        <f t="array" ref="AW37">IFERROR(IF(O37&lt;&gt;"",O37,IF(OR($S37="",$T37=""),"",IF(O37&lt;&gt;"",O37,IF($T37&lt;&gt;"",_xlfn._xlws.FILTER(O:O,($BU:$BU=$BU37)*($I:$I=$I37)*($T:$T=$T37)*($S:$S=_xlfn.MINIFS($S:$S,$T:$T,"="&amp;$T37)),"")))))&amp;"",IF(O37="","",""))&amp;""</f>
        <v/>
      </c>
      <c r="AX37" t="str" cm="1">
        <f t="array" ref="AX37">IFERROR(IF(P37&lt;&gt;"",P37,IF(OR($S37="",$T37=""),"",IF($T37&lt;&gt;"",_xlfn._xlws.FILTER(P:P,($BU:$BU=$BU37)*($I:$I=$I37)*($T:$T=$T37)*($S:$S=_xlfn.MINIFS($S:$S,$T:$T,"="&amp;$T37)),""))))&amp;"",IF(P37="","",""))&amp;""</f>
        <v/>
      </c>
      <c r="AY37" t="str" cm="1">
        <f t="array" ref="AY37">IFERROR(IF(Q37&lt;&gt;"",Q37,IF(OR($S37="",$T37=""),"",IF($T37&lt;&gt;"",_xlfn._xlws.FILTER(Q:Q,($BU:$BU=$BU37)*($I:$I=$I37)*($T:$T=$T37)*($S:$S=_xlfn.MINIFS($S:$S,$T:$T,"="&amp;$T37)),""))))&amp;"",IF(Q37="","",""))&amp;""</f>
        <v/>
      </c>
      <c r="AZ37" t="str" cm="1">
        <f t="array" ref="AZ37">IFERROR(IF(R37&lt;&gt;"",R37,IF(OR($S37="",$T37=""),"",IF($T37&lt;&gt;"",_xlfn._xlws.FILTER(R:R,($BU:$BU=$BU37)*($I:$I=$I37)*($T:$T=$T37)*($S:$S=_xlfn.MINIFS($S:$S,$T:$T,"="&amp;$T37)),""))))&amp;"",IF(R37="","",""))&amp;""</f>
        <v>1</v>
      </c>
      <c r="BA37" s="6">
        <f t="shared" si="37"/>
        <v>4</v>
      </c>
      <c r="BB37">
        <f t="shared" ref="BB37:BD37" si="80">BB36</f>
        <v>18987</v>
      </c>
      <c r="BC37" t="str">
        <f t="shared" si="80"/>
        <v>Velodrome</v>
      </c>
      <c r="BD37" t="str">
        <f t="shared" si="80"/>
        <v>Outlaws</v>
      </c>
      <c r="BE37" t="s">
        <v>9</v>
      </c>
      <c r="BF37" t="s">
        <v>173</v>
      </c>
      <c r="BI37" cm="1">
        <f t="array" ref="BI37">IFERROR(_xlfn._xlws.FILTER(shifts!A:A,(shifts!B:B=events!AD37)*(shifts!AG:AG&gt;=events!BK37)*(shifts!AH:AH&lt;=events!BL37)),BI36)</f>
        <v>1</v>
      </c>
      <c r="BJ37" s="15">
        <f t="shared" si="39"/>
        <v>0</v>
      </c>
      <c r="BK37">
        <f t="shared" si="40"/>
        <v>1062</v>
      </c>
      <c r="BL37">
        <f t="shared" si="41"/>
        <v>1062</v>
      </c>
      <c r="BM37" s="15">
        <f>SUMIFS(BJ$2:BJ37,K$2:K37,"=Intermission")+SUMIFS(BJ$2:BJ37,K$2:K37,"=Timeout")</f>
        <v>0</v>
      </c>
      <c r="BN37">
        <f t="shared" si="42"/>
        <v>0</v>
      </c>
      <c r="BO37" s="19">
        <f t="shared" si="43"/>
        <v>18</v>
      </c>
      <c r="BP37">
        <f t="shared" si="44"/>
        <v>13</v>
      </c>
      <c r="BQ37" s="17">
        <f t="shared" si="45"/>
        <v>18</v>
      </c>
      <c r="BR37" t="str">
        <f t="shared" si="46"/>
        <v>opp_team_player_1</v>
      </c>
      <c r="BS37">
        <f>COUNTIFS(S$3:S37,"="&amp;S37,AI$3:AI37,"="&amp;AI37)</f>
        <v>1</v>
      </c>
      <c r="BT37" t="str">
        <f>IFERROR(VLOOKUP(BB37&amp;BU37&amp;X37,game_rosters!U:W,3,FALSE),"")</f>
        <v>P100128</v>
      </c>
      <c r="BU37" t="str">
        <f t="shared" si="47"/>
        <v>Outlaws</v>
      </c>
    </row>
    <row r="38" spans="1:73" x14ac:dyDescent="0.2">
      <c r="A38">
        <f t="shared" si="3"/>
        <v>1</v>
      </c>
      <c r="E38" s="4"/>
      <c r="F38" s="43"/>
      <c r="G38" s="4"/>
      <c r="H38" s="46"/>
      <c r="I38" s="44">
        <v>77</v>
      </c>
      <c r="J38" s="44" t="str">
        <f t="shared" si="48"/>
        <v/>
      </c>
      <c r="K38" t="s">
        <v>13</v>
      </c>
      <c r="L38" t="s">
        <v>586</v>
      </c>
      <c r="N38" t="s">
        <v>594</v>
      </c>
      <c r="O38" t="s">
        <v>600</v>
      </c>
      <c r="Q38" t="s">
        <v>595</v>
      </c>
      <c r="R38" s="51">
        <v>1</v>
      </c>
      <c r="S38">
        <v>17</v>
      </c>
      <c r="T38">
        <v>5</v>
      </c>
      <c r="U38" t="str">
        <f>IF(B38=1,MAX($U$2:$U37)+1,IF(AND($T38&lt;&gt;"",$T38=$T37),$U37,IF(B38="x",U37,"")))</f>
        <v/>
      </c>
      <c r="V38" t="str">
        <f>IF(C38=1,MAX($V$2:$V37)+1,IF(AND($T38&lt;&gt;"",$T38=$T37),$U37,IF(C38="x",V37,"")))</f>
        <v/>
      </c>
      <c r="W38" t="s">
        <v>731</v>
      </c>
      <c r="X38">
        <v>77</v>
      </c>
      <c r="Z38">
        <v>1</v>
      </c>
      <c r="AA38">
        <f t="shared" si="4"/>
        <v>1017</v>
      </c>
      <c r="AB38">
        <f t="shared" si="5"/>
        <v>9005</v>
      </c>
      <c r="AC38">
        <f t="shared" si="0"/>
        <v>9005</v>
      </c>
      <c r="AD38" s="6">
        <v>1</v>
      </c>
      <c r="AE38" t="s">
        <v>732</v>
      </c>
      <c r="AF38" t="s">
        <v>902</v>
      </c>
      <c r="AG38" t="s">
        <v>732</v>
      </c>
      <c r="AH38" t="s">
        <v>903</v>
      </c>
      <c r="AI38" t="str">
        <f t="shared" si="23"/>
        <v>e</v>
      </c>
      <c r="AJ38" t="str">
        <f t="shared" si="24"/>
        <v/>
      </c>
      <c r="AK38" t="str">
        <f t="shared" si="25"/>
        <v/>
      </c>
      <c r="AL38" t="str">
        <f t="shared" si="26"/>
        <v/>
      </c>
      <c r="AM38" t="str">
        <f t="shared" si="27"/>
        <v/>
      </c>
      <c r="AN38" t="str">
        <f t="shared" si="28"/>
        <v>Away</v>
      </c>
      <c r="AO38" t="str">
        <f t="shared" si="29"/>
        <v>a</v>
      </c>
      <c r="AP38" t="str">
        <f t="shared" si="30"/>
        <v/>
      </c>
      <c r="AQ38" t="str">
        <f t="shared" si="31"/>
        <v/>
      </c>
      <c r="AR38" t="str">
        <f t="shared" si="32"/>
        <v>Away</v>
      </c>
      <c r="AS38" t="str">
        <f t="shared" si="33"/>
        <v>a</v>
      </c>
      <c r="AT38" t="str">
        <f t="shared" si="34"/>
        <v>Offensive</v>
      </c>
      <c r="AU38" t="str">
        <f t="shared" si="35"/>
        <v/>
      </c>
      <c r="AV38" t="str">
        <f t="shared" si="36"/>
        <v/>
      </c>
      <c r="AW38" t="str" cm="1">
        <f t="array" ref="AW38">IFERROR(IF(O38&lt;&gt;"",O38,IF(OR($S38="",$T38=""),"",IF(O38&lt;&gt;"",O38,IF($T38&lt;&gt;"",_xlfn._xlws.FILTER(O:O,($BU:$BU=$BU38)*($I:$I=$I38)*($T:$T=$T38)*($S:$S=_xlfn.MINIFS($S:$S,$T:$T,"="&amp;$T38)),"")))))&amp;"",IF(O38="","",""))&amp;""</f>
        <v>OffensivePlay_Zone-PuckRetreivalTurnover</v>
      </c>
      <c r="AX38" t="str" cm="1">
        <f t="array" ref="AX38">IFERROR(IF(P38&lt;&gt;"",P38,IF(OR($S38="",$T38=""),"",IF($T38&lt;&gt;"",_xlfn._xlws.FILTER(P:P,($BU:$BU=$BU38)*($I:$I=$I38)*($T:$T=$T38)*($S:$S=_xlfn.MINIFS($S:$S,$T:$T,"="&amp;$T38)),""))))&amp;"",IF(P38="","",""))&amp;""</f>
        <v/>
      </c>
      <c r="AY38" t="str" cm="1">
        <f t="array" ref="AY38">IFERROR(IF(Q38&lt;&gt;"",Q38,IF(OR($S38="",$T38=""),"",IF($T38&lt;&gt;"",_xlfn._xlws.FILTER(Q:Q,($BU:$BU=$BU38)*($I:$I=$I38)*($T:$T=$T38)*($S:$S=_xlfn.MINIFS($S:$S,$T:$T,"="&amp;$T38)),""))))&amp;"",IF(Q38="","",""))&amp;""</f>
        <v>s</v>
      </c>
      <c r="AZ38" t="str" cm="1">
        <f t="array" ref="AZ38">IFERROR(IF(R38&lt;&gt;"",R38,IF(OR($S38="",$T38=""),"",IF($T38&lt;&gt;"",_xlfn._xlws.FILTER(R:R,($BU:$BU=$BU38)*($I:$I=$I38)*($T:$T=$T38)*($S:$S=_xlfn.MINIFS($S:$S,$T:$T,"="&amp;$T38)),""))))&amp;"",IF(R38="","",""))&amp;""</f>
        <v>1</v>
      </c>
      <c r="BA38" s="6">
        <f t="shared" si="37"/>
        <v>4</v>
      </c>
      <c r="BB38">
        <f t="shared" ref="BB38:BD38" si="81">BB37</f>
        <v>18987</v>
      </c>
      <c r="BC38" t="str">
        <f t="shared" si="81"/>
        <v>Velodrome</v>
      </c>
      <c r="BD38" t="str">
        <f t="shared" si="81"/>
        <v>Outlaws</v>
      </c>
      <c r="BE38" t="s">
        <v>13</v>
      </c>
      <c r="BF38" t="s">
        <v>586</v>
      </c>
      <c r="BI38" cm="1">
        <f t="array" ref="BI38">IFERROR(_xlfn._xlws.FILTER(shifts!A:A,(shifts!B:B=events!AD38)*(shifts!AG:AG&gt;=events!BK38)*(shifts!AH:AH&lt;=events!BL38)),BI37)</f>
        <v>1</v>
      </c>
      <c r="BJ38" s="15">
        <f t="shared" si="39"/>
        <v>1</v>
      </c>
      <c r="BK38">
        <f t="shared" si="40"/>
        <v>1061</v>
      </c>
      <c r="BL38">
        <f t="shared" si="41"/>
        <v>1060</v>
      </c>
      <c r="BM38" s="15">
        <f>SUMIFS(BJ$2:BJ38,K$2:K38,"=Intermission")+SUMIFS(BJ$2:BJ38,K$2:K38,"=Timeout")</f>
        <v>0</v>
      </c>
      <c r="BN38">
        <f t="shared" si="42"/>
        <v>0</v>
      </c>
      <c r="BO38" s="19">
        <f t="shared" si="43"/>
        <v>19</v>
      </c>
      <c r="BP38">
        <f t="shared" si="44"/>
        <v>14</v>
      </c>
      <c r="BQ38" s="17">
        <f t="shared" si="45"/>
        <v>20</v>
      </c>
      <c r="BR38" t="str">
        <f t="shared" si="46"/>
        <v>event_team_player_1</v>
      </c>
      <c r="BS38">
        <f>COUNTIFS(S$3:S38,"="&amp;S38,AI$3:AI38,"="&amp;AI38)</f>
        <v>1</v>
      </c>
      <c r="BT38" t="str">
        <f>IFERROR(VLOOKUP(BB38&amp;BU38&amp;X38,game_rosters!U:W,3,FALSE),"")</f>
        <v>P100185</v>
      </c>
      <c r="BU38" t="str">
        <f t="shared" si="47"/>
        <v>Outlaws</v>
      </c>
    </row>
    <row r="39" spans="1:73" x14ac:dyDescent="0.2">
      <c r="A39" t="str">
        <f t="shared" si="3"/>
        <v/>
      </c>
      <c r="E39" s="4"/>
      <c r="F39" s="43"/>
      <c r="G39" s="4"/>
      <c r="H39" s="46"/>
      <c r="I39" s="44">
        <v>70</v>
      </c>
      <c r="J39" s="44" t="str">
        <f t="shared" si="48"/>
        <v/>
      </c>
      <c r="N39" t="s">
        <v>594</v>
      </c>
      <c r="O39" t="s">
        <v>601</v>
      </c>
      <c r="Q39" t="s">
        <v>595</v>
      </c>
      <c r="R39" s="51">
        <v>1</v>
      </c>
      <c r="S39">
        <v>17</v>
      </c>
      <c r="T39">
        <v>5</v>
      </c>
      <c r="U39" t="str">
        <f>IF(B39=1,MAX($U$2:$U38)+1,IF(AND($T39&lt;&gt;"",$T39=$T38),$U38,IF(B39="x",U38,"")))</f>
        <v/>
      </c>
      <c r="V39" t="str">
        <f>IF(C39=1,MAX($V$2:$V38)+1,IF(AND($T39&lt;&gt;"",$T39=$T38),$U38,IF(C39="x",V38,"")))</f>
        <v/>
      </c>
      <c r="X39">
        <v>70</v>
      </c>
      <c r="AA39">
        <f t="shared" si="4"/>
        <v>1017</v>
      </c>
      <c r="AB39">
        <f t="shared" si="5"/>
        <v>9005</v>
      </c>
      <c r="AC39">
        <f t="shared" si="0"/>
        <v>9005</v>
      </c>
      <c r="AD39" s="6">
        <v>1</v>
      </c>
      <c r="AE39" t="s">
        <v>732</v>
      </c>
      <c r="AF39" t="s">
        <v>902</v>
      </c>
      <c r="AG39" t="s">
        <v>732</v>
      </c>
      <c r="AH39" t="s">
        <v>903</v>
      </c>
      <c r="AI39" t="str">
        <f t="shared" si="23"/>
        <v>o</v>
      </c>
      <c r="AJ39" t="str">
        <f t="shared" si="24"/>
        <v/>
      </c>
      <c r="AK39" t="str">
        <f t="shared" si="25"/>
        <v/>
      </c>
      <c r="AL39" t="str">
        <f t="shared" si="26"/>
        <v/>
      </c>
      <c r="AM39" t="str">
        <f t="shared" si="27"/>
        <v/>
      </c>
      <c r="AN39" t="str">
        <f t="shared" si="28"/>
        <v>Away</v>
      </c>
      <c r="AO39" t="str">
        <f t="shared" si="29"/>
        <v>a</v>
      </c>
      <c r="AP39" t="str">
        <f t="shared" si="30"/>
        <v/>
      </c>
      <c r="AQ39" t="str">
        <f t="shared" si="31"/>
        <v/>
      </c>
      <c r="AR39" t="str">
        <f t="shared" si="32"/>
        <v>Away</v>
      </c>
      <c r="AS39" t="str">
        <f t="shared" si="33"/>
        <v>a</v>
      </c>
      <c r="AT39" t="str">
        <f t="shared" si="34"/>
        <v>Defensive</v>
      </c>
      <c r="AU39" t="str">
        <f t="shared" si="35"/>
        <v/>
      </c>
      <c r="AV39" t="str">
        <f t="shared" si="36"/>
        <v/>
      </c>
      <c r="AW39" t="str" cm="1">
        <f t="array" ref="AW39">IFERROR(IF(O39&lt;&gt;"",O39,IF(OR($S39="",$T39=""),"",IF(O39&lt;&gt;"",O39,IF($T39&lt;&gt;"",_xlfn._xlws.FILTER(O:O,($BU:$BU=$BU39)*($I:$I=$I39)*($T:$T=$T39)*($S:$S=_xlfn.MINIFS($S:$S,$T:$T,"="&amp;$T39)),"")))))&amp;"",IF(O39="","",""))&amp;""</f>
        <v>Defensive_PlayPossession-PokeCheck</v>
      </c>
      <c r="AX39" t="str" cm="1">
        <f t="array" ref="AX39">IFERROR(IF(P39&lt;&gt;"",P39,IF(OR($S39="",$T39=""),"",IF($T39&lt;&gt;"",_xlfn._xlws.FILTER(P:P,($BU:$BU=$BU39)*($I:$I=$I39)*($T:$T=$T39)*($S:$S=_xlfn.MINIFS($S:$S,$T:$T,"="&amp;$T39)),""))))&amp;"",IF(P39="","",""))&amp;""</f>
        <v/>
      </c>
      <c r="AY39" t="str" cm="1">
        <f t="array" ref="AY39">IFERROR(IF(Q39&lt;&gt;"",Q39,IF(OR($S39="",$T39=""),"",IF($T39&lt;&gt;"",_xlfn._xlws.FILTER(Q:Q,($BU:$BU=$BU39)*($I:$I=$I39)*($T:$T=$T39)*($S:$S=_xlfn.MINIFS($S:$S,$T:$T,"="&amp;$T39)),""))))&amp;"",IF(Q39="","",""))&amp;""</f>
        <v>s</v>
      </c>
      <c r="AZ39" t="str" cm="1">
        <f t="array" ref="AZ39">IFERROR(IF(R39&lt;&gt;"",R39,IF(OR($S39="",$T39=""),"",IF($T39&lt;&gt;"",_xlfn._xlws.FILTER(R:R,($BU:$BU=$BU39)*($I:$I=$I39)*($T:$T=$T39)*($S:$S=_xlfn.MINIFS($S:$S,$T:$T,"="&amp;$T39)),""))))&amp;"",IF(R39="","",""))&amp;""</f>
        <v>1</v>
      </c>
      <c r="BA39" s="6">
        <f t="shared" si="37"/>
        <v>4</v>
      </c>
      <c r="BB39">
        <f t="shared" ref="BB39:BD39" si="82">BB38</f>
        <v>18987</v>
      </c>
      <c r="BC39" t="str">
        <f t="shared" si="82"/>
        <v>Velodrome</v>
      </c>
      <c r="BD39" t="str">
        <f t="shared" si="82"/>
        <v>Outlaws</v>
      </c>
      <c r="BE39" t="s">
        <v>13</v>
      </c>
      <c r="BF39" t="s">
        <v>586</v>
      </c>
      <c r="BI39" cm="1">
        <f t="array" ref="BI39">IFERROR(_xlfn._xlws.FILTER(shifts!A:A,(shifts!B:B=events!AD39)*(shifts!AG:AG&gt;=events!BK39)*(shifts!AH:AH&lt;=events!BL39)),BI38)</f>
        <v>1</v>
      </c>
      <c r="BJ39" s="15">
        <f t="shared" si="39"/>
        <v>1</v>
      </c>
      <c r="BK39">
        <f t="shared" si="40"/>
        <v>1061</v>
      </c>
      <c r="BL39">
        <f t="shared" si="41"/>
        <v>1060</v>
      </c>
      <c r="BM39" s="15">
        <f>SUMIFS(BJ$2:BJ39,K$2:K39,"=Intermission")+SUMIFS(BJ$2:BJ39,K$2:K39,"=Timeout")</f>
        <v>0</v>
      </c>
      <c r="BN39">
        <f t="shared" si="42"/>
        <v>0</v>
      </c>
      <c r="BO39" s="19">
        <f t="shared" si="43"/>
        <v>19</v>
      </c>
      <c r="BP39">
        <f t="shared" si="44"/>
        <v>14</v>
      </c>
      <c r="BQ39" s="17">
        <f t="shared" si="45"/>
        <v>20</v>
      </c>
      <c r="BR39" t="str">
        <f t="shared" si="46"/>
        <v>opp_team_player_1</v>
      </c>
      <c r="BS39">
        <f>COUNTIFS(S$3:S39,"="&amp;S39,AI$3:AI39,"="&amp;AI39)</f>
        <v>1</v>
      </c>
      <c r="BT39" t="str">
        <f>IFERROR(VLOOKUP(BB39&amp;BU39&amp;X39,game_rosters!U:W,3,FALSE),"")</f>
        <v>P100001</v>
      </c>
      <c r="BU39" t="str">
        <f t="shared" si="47"/>
        <v>Velodrome</v>
      </c>
    </row>
    <row r="40" spans="1:73" x14ac:dyDescent="0.2">
      <c r="A40">
        <f t="shared" si="3"/>
        <v>1</v>
      </c>
      <c r="E40" s="4"/>
      <c r="F40" s="43"/>
      <c r="G40" s="4"/>
      <c r="H40" s="46"/>
      <c r="I40" s="44">
        <v>70</v>
      </c>
      <c r="J40" s="44" t="str">
        <f t="shared" si="48"/>
        <v/>
      </c>
      <c r="K40" t="s">
        <v>9</v>
      </c>
      <c r="L40" t="s">
        <v>183</v>
      </c>
      <c r="M40" t="s">
        <v>80</v>
      </c>
      <c r="S40">
        <v>18</v>
      </c>
      <c r="T40" t="s">
        <v>756</v>
      </c>
      <c r="U40" t="str">
        <f>IF(B40=1,MAX($U$2:$U39)+1,IF(AND($T40&lt;&gt;"",$T40=$T39),$U39,IF(B40="x",U39,"")))</f>
        <v/>
      </c>
      <c r="V40" t="str">
        <f>IF(C40=1,MAX($V$2:$V39)+1,IF(AND($T40&lt;&gt;"",$T40=$T39),$U39,IF(C40="x",V39,"")))</f>
        <v/>
      </c>
      <c r="W40" t="s">
        <v>735</v>
      </c>
      <c r="X40">
        <v>70</v>
      </c>
      <c r="Z40">
        <v>1</v>
      </c>
      <c r="AA40">
        <f t="shared" si="4"/>
        <v>1018</v>
      </c>
      <c r="AB40" t="str">
        <f t="shared" si="5"/>
        <v/>
      </c>
      <c r="AC40">
        <f t="shared" si="0"/>
        <v>1018</v>
      </c>
      <c r="AD40" s="6">
        <v>1</v>
      </c>
      <c r="AE40" t="s">
        <v>732</v>
      </c>
      <c r="AF40" t="s">
        <v>903</v>
      </c>
      <c r="AG40" t="s">
        <v>756</v>
      </c>
      <c r="AH40" t="s">
        <v>756</v>
      </c>
      <c r="AI40" t="str">
        <f t="shared" si="23"/>
        <v>e</v>
      </c>
      <c r="AJ40" t="str">
        <f t="shared" si="24"/>
        <v/>
      </c>
      <c r="AK40" t="str">
        <f t="shared" si="25"/>
        <v/>
      </c>
      <c r="AL40" t="str">
        <f t="shared" si="26"/>
        <v/>
      </c>
      <c r="AM40" t="str">
        <f t="shared" si="27"/>
        <v/>
      </c>
      <c r="AN40" t="str">
        <f t="shared" si="28"/>
        <v>Home</v>
      </c>
      <c r="AO40" t="str">
        <f t="shared" si="29"/>
        <v>h</v>
      </c>
      <c r="AP40" t="str">
        <f t="shared" si="30"/>
        <v/>
      </c>
      <c r="AQ40" t="str">
        <f t="shared" si="31"/>
        <v/>
      </c>
      <c r="AR40" t="str">
        <f t="shared" si="32"/>
        <v>Home</v>
      </c>
      <c r="AS40" t="str">
        <f t="shared" si="33"/>
        <v>h</v>
      </c>
      <c r="AT40" t="str">
        <f t="shared" si="34"/>
        <v>Defensive</v>
      </c>
      <c r="AU40" t="str">
        <f t="shared" si="35"/>
        <v/>
      </c>
      <c r="AV40" t="str">
        <f t="shared" si="36"/>
        <v/>
      </c>
      <c r="AW40" t="str" cm="1">
        <f t="array" ref="AW40">IFERROR(IF(O40&lt;&gt;"",O40,IF(OR($S40="",$T40=""),"",IF(O40&lt;&gt;"",O40,IF($T40&lt;&gt;"",_xlfn._xlws.FILTER(O:O,($BU:$BU=$BU40)*($I:$I=$I40)*($T:$T=$T40)*($S:$S=_xlfn.MINIFS($S:$S,$T:$T,"="&amp;$T40)),"")))))&amp;"",IF(O40="","",""))&amp;""</f>
        <v/>
      </c>
      <c r="AX40" t="str" cm="1">
        <f t="array" ref="AX40">IFERROR(IF(P40&lt;&gt;"",P40,IF(OR($S40="",$T40=""),"",IF($T40&lt;&gt;"",_xlfn._xlws.FILTER(P:P,($BU:$BU=$BU40)*($I:$I=$I40)*($T:$T=$T40)*($S:$S=_xlfn.MINIFS($S:$S,$T:$T,"="&amp;$T40)),""))))&amp;"",IF(P40="","",""))&amp;""</f>
        <v/>
      </c>
      <c r="AY40" t="str" cm="1">
        <f t="array" ref="AY40">IFERROR(IF(Q40&lt;&gt;"",Q40,IF(OR($S40="",$T40=""),"",IF($T40&lt;&gt;"",_xlfn._xlws.FILTER(Q:Q,($BU:$BU=$BU40)*($I:$I=$I40)*($T:$T=$T40)*($S:$S=_xlfn.MINIFS($S:$S,$T:$T,"="&amp;$T40)),""))))&amp;"",IF(Q40="","",""))&amp;""</f>
        <v/>
      </c>
      <c r="AZ40" t="str" cm="1">
        <f t="array" ref="AZ40">IFERROR(IF(R40&lt;&gt;"",R40,IF(OR($S40="",$T40=""),"",IF($T40&lt;&gt;"",_xlfn._xlws.FILTER(R:R,($BU:$BU=$BU40)*($I:$I=$I40)*($T:$T=$T40)*($S:$S=_xlfn.MINIFS($S:$S,$T:$T,"="&amp;$T40)),""))))&amp;"",IF(R40="","",""))&amp;""</f>
        <v/>
      </c>
      <c r="BA40" s="6">
        <f t="shared" si="37"/>
        <v>4</v>
      </c>
      <c r="BB40">
        <f t="shared" ref="BB40:BD40" si="83">BB39</f>
        <v>18987</v>
      </c>
      <c r="BC40" t="str">
        <f t="shared" si="83"/>
        <v>Velodrome</v>
      </c>
      <c r="BD40" t="str">
        <f t="shared" si="83"/>
        <v>Outlaws</v>
      </c>
      <c r="BE40" t="s">
        <v>9</v>
      </c>
      <c r="BF40" t="s">
        <v>183</v>
      </c>
      <c r="BI40" cm="1">
        <f t="array" ref="BI40">IFERROR(_xlfn._xlws.FILTER(shifts!A:A,(shifts!B:B=events!AD40)*(shifts!AG:AG&gt;=events!BK40)*(shifts!AH:AH&lt;=events!BL40)),BI39)</f>
        <v>1</v>
      </c>
      <c r="BJ40" s="15">
        <f t="shared" si="39"/>
        <v>0</v>
      </c>
      <c r="BK40">
        <f t="shared" si="40"/>
        <v>1060</v>
      </c>
      <c r="BL40">
        <f t="shared" si="41"/>
        <v>1060</v>
      </c>
      <c r="BM40" s="15">
        <f>SUMIFS(BJ$2:BJ40,K$2:K40,"=Intermission")+SUMIFS(BJ$2:BJ40,K$2:K40,"=Timeout")</f>
        <v>0</v>
      </c>
      <c r="BN40">
        <f t="shared" si="42"/>
        <v>0</v>
      </c>
      <c r="BO40" s="19">
        <f t="shared" si="43"/>
        <v>20</v>
      </c>
      <c r="BP40">
        <f t="shared" si="44"/>
        <v>15</v>
      </c>
      <c r="BQ40" s="17">
        <f t="shared" si="45"/>
        <v>20</v>
      </c>
      <c r="BR40" t="str">
        <f t="shared" si="46"/>
        <v>event_team_player_1</v>
      </c>
      <c r="BS40">
        <f>COUNTIFS(S$3:S40,"="&amp;S40,AI$3:AI40,"="&amp;AI40)</f>
        <v>1</v>
      </c>
      <c r="BT40" t="str">
        <f>IFERROR(VLOOKUP(BB40&amp;BU40&amp;X40,game_rosters!U:W,3,FALSE),"")</f>
        <v>P100001</v>
      </c>
      <c r="BU40" t="str">
        <f t="shared" si="47"/>
        <v>Velodrome</v>
      </c>
    </row>
    <row r="41" spans="1:73" x14ac:dyDescent="0.2">
      <c r="A41" t="str">
        <f t="shared" si="3"/>
        <v/>
      </c>
      <c r="E41" s="4"/>
      <c r="F41" s="43"/>
      <c r="G41" s="4"/>
      <c r="H41" s="46"/>
      <c r="I41" s="44">
        <v>77</v>
      </c>
      <c r="J41" s="44" t="str">
        <f t="shared" si="48"/>
        <v/>
      </c>
      <c r="S41">
        <v>18</v>
      </c>
      <c r="T41" t="s">
        <v>756</v>
      </c>
      <c r="U41" t="str">
        <f>IF(B41=1,MAX($U$2:$U40)+1,IF(AND($T41&lt;&gt;"",$T41=$T40),$U40,IF(B41="x",U40,"")))</f>
        <v/>
      </c>
      <c r="V41" t="str">
        <f>IF(C41=1,MAX($V$2:$V40)+1,IF(AND($T41&lt;&gt;"",$T41=$T40),$U40,IF(C41="x",V40,"")))</f>
        <v/>
      </c>
      <c r="X41">
        <v>77</v>
      </c>
      <c r="AA41">
        <f t="shared" si="4"/>
        <v>1018</v>
      </c>
      <c r="AB41" t="str">
        <f t="shared" si="5"/>
        <v/>
      </c>
      <c r="AC41">
        <f t="shared" si="0"/>
        <v>1018</v>
      </c>
      <c r="AD41" s="6">
        <v>1</v>
      </c>
      <c r="AE41" t="s">
        <v>732</v>
      </c>
      <c r="AF41" t="s">
        <v>903</v>
      </c>
      <c r="AG41" t="s">
        <v>756</v>
      </c>
      <c r="AH41" t="s">
        <v>756</v>
      </c>
      <c r="AI41" t="str">
        <f t="shared" si="23"/>
        <v>o</v>
      </c>
      <c r="AJ41" t="str">
        <f t="shared" si="24"/>
        <v/>
      </c>
      <c r="AK41" t="str">
        <f t="shared" si="25"/>
        <v/>
      </c>
      <c r="AL41" t="str">
        <f t="shared" si="26"/>
        <v/>
      </c>
      <c r="AM41" t="str">
        <f t="shared" si="27"/>
        <v/>
      </c>
      <c r="AN41" t="str">
        <f t="shared" si="28"/>
        <v>Home</v>
      </c>
      <c r="AO41" t="str">
        <f t="shared" si="29"/>
        <v>h</v>
      </c>
      <c r="AP41" t="str">
        <f t="shared" si="30"/>
        <v/>
      </c>
      <c r="AQ41" t="str">
        <f t="shared" si="31"/>
        <v/>
      </c>
      <c r="AR41" t="str">
        <f t="shared" si="32"/>
        <v>Home</v>
      </c>
      <c r="AS41" t="str">
        <f t="shared" si="33"/>
        <v>h</v>
      </c>
      <c r="AT41" t="str">
        <f t="shared" si="34"/>
        <v>Offensive</v>
      </c>
      <c r="AU41" t="str">
        <f t="shared" si="35"/>
        <v/>
      </c>
      <c r="AV41" t="str">
        <f t="shared" si="36"/>
        <v/>
      </c>
      <c r="AW41" t="str" cm="1">
        <f t="array" ref="AW41">IFERROR(IF(O41&lt;&gt;"",O41,IF(OR($S41="",$T41=""),"",IF(O41&lt;&gt;"",O41,IF($T41&lt;&gt;"",_xlfn._xlws.FILTER(O:O,($BU:$BU=$BU41)*($I:$I=$I41)*($T:$T=$T41)*($S:$S=_xlfn.MINIFS($S:$S,$T:$T,"="&amp;$T41)),"")))))&amp;"",IF(O41="","",""))&amp;""</f>
        <v/>
      </c>
      <c r="AX41" t="str" cm="1">
        <f t="array" ref="AX41">IFERROR(IF(P41&lt;&gt;"",P41,IF(OR($S41="",$T41=""),"",IF($T41&lt;&gt;"",_xlfn._xlws.FILTER(P:P,($BU:$BU=$BU41)*($I:$I=$I41)*($T:$T=$T41)*($S:$S=_xlfn.MINIFS($S:$S,$T:$T,"="&amp;$T41)),""))))&amp;"",IF(P41="","",""))&amp;""</f>
        <v/>
      </c>
      <c r="AY41" t="str" cm="1">
        <f t="array" ref="AY41">IFERROR(IF(Q41&lt;&gt;"",Q41,IF(OR($S41="",$T41=""),"",IF($T41&lt;&gt;"",_xlfn._xlws.FILTER(Q:Q,($BU:$BU=$BU41)*($I:$I=$I41)*($T:$T=$T41)*($S:$S=_xlfn.MINIFS($S:$S,$T:$T,"="&amp;$T41)),""))))&amp;"",IF(Q41="","",""))&amp;""</f>
        <v/>
      </c>
      <c r="AZ41" t="str" cm="1">
        <f t="array" ref="AZ41">IFERROR(IF(R41&lt;&gt;"",R41,IF(OR($S41="",$T41=""),"",IF($T41&lt;&gt;"",_xlfn._xlws.FILTER(R:R,($BU:$BU=$BU41)*($I:$I=$I41)*($T:$T=$T41)*($S:$S=_xlfn.MINIFS($S:$S,$T:$T,"="&amp;$T41)),""))))&amp;"",IF(R41="","",""))&amp;""</f>
        <v/>
      </c>
      <c r="BA41" s="6">
        <f t="shared" si="37"/>
        <v>4</v>
      </c>
      <c r="BB41">
        <f t="shared" ref="BB41:BD41" si="84">BB40</f>
        <v>18987</v>
      </c>
      <c r="BC41" t="str">
        <f t="shared" si="84"/>
        <v>Velodrome</v>
      </c>
      <c r="BD41" t="str">
        <f t="shared" si="84"/>
        <v>Outlaws</v>
      </c>
      <c r="BE41" t="s">
        <v>9</v>
      </c>
      <c r="BF41" t="s">
        <v>183</v>
      </c>
      <c r="BI41" cm="1">
        <f t="array" ref="BI41">IFERROR(_xlfn._xlws.FILTER(shifts!A:A,(shifts!B:B=events!AD41)*(shifts!AG:AG&gt;=events!BK41)*(shifts!AH:AH&lt;=events!BL41)),BI40)</f>
        <v>1</v>
      </c>
      <c r="BJ41" s="15">
        <f t="shared" si="39"/>
        <v>0</v>
      </c>
      <c r="BK41">
        <f t="shared" si="40"/>
        <v>1060</v>
      </c>
      <c r="BL41">
        <f t="shared" si="41"/>
        <v>1060</v>
      </c>
      <c r="BM41" s="15">
        <f>SUMIFS(BJ$2:BJ41,K$2:K41,"=Intermission")+SUMIFS(BJ$2:BJ41,K$2:K41,"=Timeout")</f>
        <v>0</v>
      </c>
      <c r="BN41">
        <f t="shared" si="42"/>
        <v>0</v>
      </c>
      <c r="BO41" s="19">
        <f t="shared" si="43"/>
        <v>20</v>
      </c>
      <c r="BP41">
        <f t="shared" si="44"/>
        <v>15</v>
      </c>
      <c r="BQ41" s="17">
        <f t="shared" si="45"/>
        <v>20</v>
      </c>
      <c r="BR41" t="str">
        <f t="shared" si="46"/>
        <v>opp_team_player_1</v>
      </c>
      <c r="BS41">
        <f>COUNTIFS(S$3:S41,"="&amp;S41,AI$3:AI41,"="&amp;AI41)</f>
        <v>1</v>
      </c>
      <c r="BT41" t="str">
        <f>IFERROR(VLOOKUP(BB41&amp;BU41&amp;X41,game_rosters!U:W,3,FALSE),"")</f>
        <v>P100185</v>
      </c>
      <c r="BU41" t="str">
        <f t="shared" si="47"/>
        <v>Outlaws</v>
      </c>
    </row>
    <row r="42" spans="1:73" x14ac:dyDescent="0.2">
      <c r="A42">
        <f t="shared" si="3"/>
        <v>1</v>
      </c>
      <c r="E42" s="4"/>
      <c r="F42" s="43"/>
      <c r="G42" s="4"/>
      <c r="H42" s="46"/>
      <c r="I42" s="44">
        <v>91</v>
      </c>
      <c r="J42" s="44" t="str">
        <f t="shared" si="48"/>
        <v/>
      </c>
      <c r="K42" t="s">
        <v>13</v>
      </c>
      <c r="L42" t="s">
        <v>586</v>
      </c>
      <c r="N42" t="s">
        <v>595</v>
      </c>
      <c r="O42" t="s">
        <v>600</v>
      </c>
      <c r="Q42" t="s">
        <v>595</v>
      </c>
      <c r="S42">
        <v>19</v>
      </c>
      <c r="T42" t="s">
        <v>756</v>
      </c>
      <c r="U42" t="str">
        <f>IF(B42=1,MAX($U$2:$U41)+1,IF(AND($T42&lt;&gt;"",$T42=$T41),$U41,IF(B42="x",U41,"")))</f>
        <v/>
      </c>
      <c r="V42" t="str">
        <f>IF(C42=1,MAX($V$2:$V41)+1,IF(AND($T42&lt;&gt;"",$T42=$T41),$U41,IF(C42="x",V41,"")))</f>
        <v/>
      </c>
      <c r="W42" t="s">
        <v>735</v>
      </c>
      <c r="X42">
        <v>91</v>
      </c>
      <c r="Z42">
        <v>1</v>
      </c>
      <c r="AA42">
        <f t="shared" si="4"/>
        <v>1019</v>
      </c>
      <c r="AB42" t="str">
        <f t="shared" si="5"/>
        <v/>
      </c>
      <c r="AC42">
        <f t="shared" si="0"/>
        <v>1019</v>
      </c>
      <c r="AD42" s="6">
        <v>1</v>
      </c>
      <c r="AE42" t="s">
        <v>732</v>
      </c>
      <c r="AF42" t="s">
        <v>749</v>
      </c>
      <c r="AG42" t="s">
        <v>756</v>
      </c>
      <c r="AH42" t="s">
        <v>756</v>
      </c>
      <c r="AI42" t="str">
        <f t="shared" si="23"/>
        <v>e</v>
      </c>
      <c r="AJ42" t="str">
        <f t="shared" si="24"/>
        <v/>
      </c>
      <c r="AK42" t="str">
        <f t="shared" si="25"/>
        <v/>
      </c>
      <c r="AL42" t="str">
        <f t="shared" si="26"/>
        <v/>
      </c>
      <c r="AM42" t="str">
        <f t="shared" si="27"/>
        <v/>
      </c>
      <c r="AN42" t="str">
        <f t="shared" si="28"/>
        <v>Home</v>
      </c>
      <c r="AO42" t="str">
        <f t="shared" si="29"/>
        <v>h</v>
      </c>
      <c r="AP42" t="str">
        <f t="shared" si="30"/>
        <v/>
      </c>
      <c r="AQ42" t="str">
        <f t="shared" si="31"/>
        <v/>
      </c>
      <c r="AR42" t="str">
        <f t="shared" si="32"/>
        <v>Home</v>
      </c>
      <c r="AS42" t="str">
        <f t="shared" si="33"/>
        <v>h</v>
      </c>
      <c r="AT42" t="str">
        <f t="shared" si="34"/>
        <v>Offensive</v>
      </c>
      <c r="AU42" t="str">
        <f t="shared" si="35"/>
        <v/>
      </c>
      <c r="AV42" t="str">
        <f t="shared" si="36"/>
        <v/>
      </c>
      <c r="AW42" t="str" cm="1">
        <f t="array" ref="AW42">IFERROR(IF(O42&lt;&gt;"",O42,IF(OR($S42="",$T42=""),"",IF(O42&lt;&gt;"",O42,IF($T42&lt;&gt;"",_xlfn._xlws.FILTER(O:O,($BU:$BU=$BU42)*($I:$I=$I42)*($T:$T=$T42)*($S:$S=_xlfn.MINIFS($S:$S,$T:$T,"="&amp;$T42)),"")))))&amp;"",IF(O42="","",""))&amp;""</f>
        <v>OffensivePlay_Zone-PuckRetreivalTurnover</v>
      </c>
      <c r="AX42" t="str" cm="1">
        <f t="array" ref="AX42">IFERROR(IF(P42&lt;&gt;"",P42,IF(OR($S42="",$T42=""),"",IF($T42&lt;&gt;"",_xlfn._xlws.FILTER(P:P,($BU:$BU=$BU42)*($I:$I=$I42)*($T:$T=$T42)*($S:$S=_xlfn.MINIFS($S:$S,$T:$T,"="&amp;$T42)),""))))&amp;"",IF(P42="","",""))&amp;""</f>
        <v/>
      </c>
      <c r="AY42" t="str" cm="1">
        <f t="array" ref="AY42">IFERROR(IF(Q42&lt;&gt;"",Q42,IF(OR($S42="",$T42=""),"",IF($T42&lt;&gt;"",_xlfn._xlws.FILTER(Q:Q,($BU:$BU=$BU42)*($I:$I=$I42)*($T:$T=$T42)*($S:$S=_xlfn.MINIFS($S:$S,$T:$T,"="&amp;$T42)),""))))&amp;"",IF(Q42="","",""))&amp;""</f>
        <v>s</v>
      </c>
      <c r="AZ42" t="str" cm="1">
        <f t="array" ref="AZ42">IFERROR(IF(R42&lt;&gt;"",R42,IF(OR($S42="",$T42=""),"",IF($T42&lt;&gt;"",_xlfn._xlws.FILTER(R:R,($BU:$BU=$BU42)*($I:$I=$I42)*($T:$T=$T42)*($S:$S=_xlfn.MINIFS($S:$S,$T:$T,"="&amp;$T42)),""))))&amp;"",IF(R42="","",""))&amp;""</f>
        <v/>
      </c>
      <c r="BA42" s="6">
        <f t="shared" si="37"/>
        <v>4</v>
      </c>
      <c r="BB42">
        <f t="shared" ref="BB42:BD42" si="85">BB41</f>
        <v>18987</v>
      </c>
      <c r="BC42" t="str">
        <f t="shared" si="85"/>
        <v>Velodrome</v>
      </c>
      <c r="BD42" t="str">
        <f t="shared" si="85"/>
        <v>Outlaws</v>
      </c>
      <c r="BE42" t="s">
        <v>13</v>
      </c>
      <c r="BF42" t="s">
        <v>586</v>
      </c>
      <c r="BI42" cm="1">
        <f t="array" ref="BI42">IFERROR(_xlfn._xlws.FILTER(shifts!A:A,(shifts!B:B=events!AD42)*(shifts!AG:AG&gt;=events!BK42)*(shifts!AH:AH&lt;=events!BL42)),BI41)</f>
        <v>1</v>
      </c>
      <c r="BJ42" s="15">
        <f t="shared" si="39"/>
        <v>0</v>
      </c>
      <c r="BK42">
        <f t="shared" si="40"/>
        <v>1059</v>
      </c>
      <c r="BL42">
        <f t="shared" si="41"/>
        <v>1059</v>
      </c>
      <c r="BM42" s="15">
        <f>SUMIFS(BJ$2:BJ42,K$2:K42,"=Intermission")+SUMIFS(BJ$2:BJ42,K$2:K42,"=Timeout")</f>
        <v>0</v>
      </c>
      <c r="BN42">
        <f t="shared" si="42"/>
        <v>0</v>
      </c>
      <c r="BO42" s="19">
        <f t="shared" si="43"/>
        <v>21</v>
      </c>
      <c r="BP42">
        <f t="shared" si="44"/>
        <v>16</v>
      </c>
      <c r="BQ42" s="17">
        <f t="shared" si="45"/>
        <v>21</v>
      </c>
      <c r="BR42" t="str">
        <f t="shared" si="46"/>
        <v>event_team_player_1</v>
      </c>
      <c r="BS42">
        <f>COUNTIFS(S$3:S42,"="&amp;S42,AI$3:AI42,"="&amp;AI42)</f>
        <v>1</v>
      </c>
      <c r="BT42" t="str">
        <f>IFERROR(VLOOKUP(BB42&amp;BU42&amp;X42,game_rosters!U:W,3,FALSE),"")</f>
        <v>P100002</v>
      </c>
      <c r="BU42" t="str">
        <f t="shared" si="47"/>
        <v>Velodrome</v>
      </c>
    </row>
    <row r="43" spans="1:73" x14ac:dyDescent="0.2">
      <c r="A43">
        <f t="shared" si="3"/>
        <v>1</v>
      </c>
      <c r="E43" s="4"/>
      <c r="F43" s="43"/>
      <c r="G43" s="4"/>
      <c r="H43" s="46"/>
      <c r="I43" s="44">
        <v>91</v>
      </c>
      <c r="J43" s="44" t="str">
        <f t="shared" si="48"/>
        <v>d</v>
      </c>
      <c r="K43" t="s">
        <v>238</v>
      </c>
      <c r="L43" t="s">
        <v>184</v>
      </c>
      <c r="M43" t="s">
        <v>90</v>
      </c>
      <c r="Q43" t="s">
        <v>595</v>
      </c>
      <c r="S43">
        <v>21</v>
      </c>
      <c r="T43">
        <v>6</v>
      </c>
      <c r="U43" t="str">
        <f>IF(B43=1,MAX($U$2:$U42)+1,IF(AND($T43&lt;&gt;"",$T43=$T42),$U42,IF(B43="x",U42,"")))</f>
        <v/>
      </c>
      <c r="V43" t="str">
        <f>IF(C43=1,MAX($V$2:$V42)+1,IF(AND($T43&lt;&gt;"",$T43=$T42),$U42,IF(C43="x",V42,"")))</f>
        <v/>
      </c>
      <c r="W43" t="s">
        <v>735</v>
      </c>
      <c r="X43">
        <v>91</v>
      </c>
      <c r="Z43">
        <v>1</v>
      </c>
      <c r="AA43">
        <f t="shared" si="4"/>
        <v>1021</v>
      </c>
      <c r="AB43">
        <f t="shared" si="5"/>
        <v>9006</v>
      </c>
      <c r="AC43">
        <f t="shared" si="0"/>
        <v>9006</v>
      </c>
      <c r="AD43" s="6">
        <v>1</v>
      </c>
      <c r="AE43" t="s">
        <v>732</v>
      </c>
      <c r="AF43" t="s">
        <v>749</v>
      </c>
      <c r="AG43" t="s">
        <v>756</v>
      </c>
      <c r="AH43" t="s">
        <v>756</v>
      </c>
      <c r="AI43" t="str">
        <f t="shared" si="23"/>
        <v>e</v>
      </c>
      <c r="AJ43" t="str">
        <f t="shared" si="24"/>
        <v>d</v>
      </c>
      <c r="AK43" t="str">
        <f t="shared" si="25"/>
        <v>d</v>
      </c>
      <c r="AL43" t="str">
        <f t="shared" si="26"/>
        <v>d</v>
      </c>
      <c r="AM43" t="str">
        <f t="shared" si="27"/>
        <v>o</v>
      </c>
      <c r="AN43" t="str">
        <f t="shared" si="28"/>
        <v>Home</v>
      </c>
      <c r="AO43" t="str">
        <f t="shared" si="29"/>
        <v>h</v>
      </c>
      <c r="AP43" t="str">
        <f t="shared" si="30"/>
        <v>d</v>
      </c>
      <c r="AQ43" t="str">
        <f t="shared" si="31"/>
        <v>o</v>
      </c>
      <c r="AR43" t="str">
        <f t="shared" si="32"/>
        <v>Home</v>
      </c>
      <c r="AS43" t="str">
        <f t="shared" si="33"/>
        <v>h</v>
      </c>
      <c r="AT43" t="str">
        <f t="shared" si="34"/>
        <v>Offensive</v>
      </c>
      <c r="AU43" t="str">
        <f t="shared" si="35"/>
        <v/>
      </c>
      <c r="AV43" t="str">
        <f t="shared" si="36"/>
        <v/>
      </c>
      <c r="AW43" t="str" cm="1">
        <f t="array" ref="AW43">IFERROR(IF(O43&lt;&gt;"",O43,IF(OR($S43="",$T43=""),"",IF(O43&lt;&gt;"",O43,IF($T43&lt;&gt;"",_xlfn._xlws.FILTER(O:O,($BU:$BU=$BU43)*($I:$I=$I43)*($T:$T=$T43)*($S:$S=_xlfn.MINIFS($S:$S,$T:$T,"="&amp;$T43)),"")))))&amp;"",IF(O43="","",""))&amp;""</f>
        <v/>
      </c>
      <c r="AX43" t="str" cm="1">
        <f t="array" ref="AX43">IFERROR(IF(P43&lt;&gt;"",P43,IF(OR($S43="",$T43=""),"",IF($T43&lt;&gt;"",_xlfn._xlws.FILTER(P:P,($BU:$BU=$BU43)*($I:$I=$I43)*($T:$T=$T43)*($S:$S=_xlfn.MINIFS($S:$S,$T:$T,"="&amp;$T43)),""))))&amp;"",IF(P43="","",""))&amp;""</f>
        <v/>
      </c>
      <c r="AY43" t="str" cm="1">
        <f t="array" ref="AY43">IFERROR(IF(Q43&lt;&gt;"",Q43,IF(OR($S43="",$T43=""),"",IF($T43&lt;&gt;"",_xlfn._xlws.FILTER(Q:Q,($BU:$BU=$BU43)*($I:$I=$I43)*($T:$T=$T43)*($S:$S=_xlfn.MINIFS($S:$S,$T:$T,"="&amp;$T43)),""))))&amp;"",IF(Q43="","",""))&amp;""</f>
        <v>s</v>
      </c>
      <c r="AZ43" t="str" cm="1">
        <f t="array" ref="AZ43">IFERROR(IF(R43&lt;&gt;"",R43,IF(OR($S43="",$T43=""),"",IF($T43&lt;&gt;"",_xlfn._xlws.FILTER(R:R,($BU:$BU=$BU43)*($I:$I=$I43)*($T:$T=$T43)*($S:$S=_xlfn.MINIFS($S:$S,$T:$T,"="&amp;$T43)),""))))&amp;"",IF(R43="","",""))&amp;""</f>
        <v/>
      </c>
      <c r="BA43" s="6">
        <f t="shared" si="37"/>
        <v>5</v>
      </c>
      <c r="BB43">
        <f t="shared" ref="BB43:BD43" si="86">BB42</f>
        <v>18987</v>
      </c>
      <c r="BC43" t="str">
        <f t="shared" si="86"/>
        <v>Velodrome</v>
      </c>
      <c r="BD43" t="str">
        <f t="shared" si="86"/>
        <v>Outlaws</v>
      </c>
      <c r="BE43" t="s">
        <v>238</v>
      </c>
      <c r="BF43" t="s">
        <v>184</v>
      </c>
      <c r="BI43" cm="1">
        <f t="array" ref="BI43">IFERROR(_xlfn._xlws.FILTER(shifts!A:A,(shifts!B:B=events!AD43)*(shifts!AG:AG&gt;=events!BK43)*(shifts!AH:AH&lt;=events!BL43)),BI42)</f>
        <v>1</v>
      </c>
      <c r="BJ43" s="15">
        <f t="shared" si="39"/>
        <v>0</v>
      </c>
      <c r="BK43">
        <f t="shared" si="40"/>
        <v>1059</v>
      </c>
      <c r="BL43">
        <f t="shared" si="41"/>
        <v>1059</v>
      </c>
      <c r="BM43" s="15">
        <f>SUMIFS(BJ$2:BJ43,K$2:K43,"=Intermission")+SUMIFS(BJ$2:BJ43,K$2:K43,"=Timeout")</f>
        <v>0</v>
      </c>
      <c r="BN43">
        <f t="shared" si="42"/>
        <v>0</v>
      </c>
      <c r="BO43" s="19">
        <f t="shared" si="43"/>
        <v>21</v>
      </c>
      <c r="BP43">
        <f t="shared" si="44"/>
        <v>16</v>
      </c>
      <c r="BQ43" s="17">
        <f t="shared" si="45"/>
        <v>21</v>
      </c>
      <c r="BR43" t="str">
        <f t="shared" si="46"/>
        <v>event_team_player_1</v>
      </c>
      <c r="BS43">
        <f>COUNTIFS(S$3:S43,"="&amp;S43,AI$3:AI43,"="&amp;AI43)</f>
        <v>1</v>
      </c>
      <c r="BT43" t="str">
        <f>IFERROR(VLOOKUP(BB43&amp;BU43&amp;X43,game_rosters!U:W,3,FALSE),"")</f>
        <v>P100002</v>
      </c>
      <c r="BU43" t="str">
        <f t="shared" si="47"/>
        <v>Velodrome</v>
      </c>
    </row>
    <row r="44" spans="1:73" x14ac:dyDescent="0.2">
      <c r="A44">
        <f t="shared" si="3"/>
        <v>1</v>
      </c>
      <c r="E44" s="4"/>
      <c r="F44" s="43"/>
      <c r="G44" s="4"/>
      <c r="H44" s="46"/>
      <c r="I44" s="44">
        <v>91</v>
      </c>
      <c r="J44" s="44" t="str">
        <f t="shared" si="48"/>
        <v/>
      </c>
      <c r="K44" t="s">
        <v>9</v>
      </c>
      <c r="L44" t="s">
        <v>173</v>
      </c>
      <c r="M44" t="s">
        <v>354</v>
      </c>
      <c r="S44">
        <v>22</v>
      </c>
      <c r="T44">
        <v>6</v>
      </c>
      <c r="U44" t="str">
        <f>IF(B44=1,MAX($U$2:$U43)+1,IF(AND($T44&lt;&gt;"",$T44=$T43),$U43,IF(B44="x",U43,"")))</f>
        <v/>
      </c>
      <c r="V44" t="str">
        <f>IF(C44=1,MAX($V$2:$V43)+1,IF(AND($T44&lt;&gt;"",$T44=$T43),$U43,IF(C44="x",V43,"")))</f>
        <v/>
      </c>
      <c r="W44" t="s">
        <v>735</v>
      </c>
      <c r="X44">
        <v>91</v>
      </c>
      <c r="Z44">
        <v>1</v>
      </c>
      <c r="AA44">
        <f t="shared" si="4"/>
        <v>1022</v>
      </c>
      <c r="AB44">
        <f t="shared" si="5"/>
        <v>9006</v>
      </c>
      <c r="AC44">
        <f t="shared" si="0"/>
        <v>9006</v>
      </c>
      <c r="AD44" s="6">
        <v>1</v>
      </c>
      <c r="AE44" t="s">
        <v>732</v>
      </c>
      <c r="AF44" t="s">
        <v>749</v>
      </c>
      <c r="AG44" t="s">
        <v>756</v>
      </c>
      <c r="AH44" t="s">
        <v>756</v>
      </c>
      <c r="AI44" t="str">
        <f t="shared" si="23"/>
        <v>e</v>
      </c>
      <c r="AJ44" t="str">
        <f t="shared" si="24"/>
        <v>d</v>
      </c>
      <c r="AK44" t="str">
        <f t="shared" si="25"/>
        <v>d</v>
      </c>
      <c r="AL44" t="str">
        <f t="shared" si="26"/>
        <v>d</v>
      </c>
      <c r="AM44" t="str">
        <f t="shared" si="27"/>
        <v/>
      </c>
      <c r="AN44" t="str">
        <f t="shared" si="28"/>
        <v>Home</v>
      </c>
      <c r="AO44" t="str">
        <f t="shared" si="29"/>
        <v>h</v>
      </c>
      <c r="AP44" t="str">
        <f t="shared" si="30"/>
        <v>d</v>
      </c>
      <c r="AQ44" t="str">
        <f t="shared" si="31"/>
        <v>o</v>
      </c>
      <c r="AR44" t="str">
        <f t="shared" si="32"/>
        <v>Home</v>
      </c>
      <c r="AS44" t="str">
        <f t="shared" si="33"/>
        <v>h</v>
      </c>
      <c r="AT44" t="str">
        <f t="shared" si="34"/>
        <v>Offensive</v>
      </c>
      <c r="AU44" t="str">
        <f t="shared" si="35"/>
        <v/>
      </c>
      <c r="AV44" t="str">
        <f t="shared" si="36"/>
        <v/>
      </c>
      <c r="AW44" t="str" cm="1">
        <f t="array" ref="AW44">IFERROR(IF(O44&lt;&gt;"",O44,IF(OR($S44="",$T44=""),"",IF(O44&lt;&gt;"",O44,IF($T44&lt;&gt;"",_xlfn._xlws.FILTER(O:O,($BU:$BU=$BU44)*($I:$I=$I44)*($T:$T=$T44)*($S:$S=_xlfn.MINIFS($S:$S,$T:$T,"="&amp;$T44)),"")))))&amp;"",IF(O44="","",""))&amp;""</f>
        <v/>
      </c>
      <c r="AX44" t="str" cm="1">
        <f t="array" ref="AX44">IFERROR(IF(P44&lt;&gt;"",P44,IF(OR($S44="",$T44=""),"",IF($T44&lt;&gt;"",_xlfn._xlws.FILTER(P:P,($BU:$BU=$BU44)*($I:$I=$I44)*($T:$T=$T44)*($S:$S=_xlfn.MINIFS($S:$S,$T:$T,"="&amp;$T44)),""))))&amp;"",IF(P44="","",""))&amp;""</f>
        <v/>
      </c>
      <c r="AY44" t="str" cm="1">
        <f t="array" ref="AY44">IFERROR(IF(Q44&lt;&gt;"",Q44,IF(OR($S44="",$T44=""),"",IF($T44&lt;&gt;"",_xlfn._xlws.FILTER(Q:Q,($BU:$BU=$BU44)*($I:$I=$I44)*($T:$T=$T44)*($S:$S=_xlfn.MINIFS($S:$S,$T:$T,"="&amp;$T44)),""))))&amp;"",IF(Q44="","",""))&amp;""</f>
        <v>s</v>
      </c>
      <c r="AZ44" t="str" cm="1">
        <f t="array" ref="AZ44">IFERROR(IF(R44&lt;&gt;"",R44,IF(OR($S44="",$T44=""),"",IF($T44&lt;&gt;"",_xlfn._xlws.FILTER(R:R,($BU:$BU=$BU44)*($I:$I=$I44)*($T:$T=$T44)*($S:$S=_xlfn.MINIFS($S:$S,$T:$T,"="&amp;$T44)),""))))&amp;"",IF(R44="","",""))&amp;""</f>
        <v/>
      </c>
      <c r="BA44" s="6">
        <f t="shared" si="37"/>
        <v>5</v>
      </c>
      <c r="BB44">
        <f t="shared" ref="BB44:BD44" si="87">BB43</f>
        <v>18987</v>
      </c>
      <c r="BC44" t="str">
        <f t="shared" si="87"/>
        <v>Velodrome</v>
      </c>
      <c r="BD44" t="str">
        <f t="shared" si="87"/>
        <v>Outlaws</v>
      </c>
      <c r="BE44" t="s">
        <v>9</v>
      </c>
      <c r="BF44" t="s">
        <v>173</v>
      </c>
      <c r="BI44" cm="1">
        <f t="array" ref="BI44">IFERROR(_xlfn._xlws.FILTER(shifts!A:A,(shifts!B:B=events!AD44)*(shifts!AG:AG&gt;=events!BK44)*(shifts!AH:AH&lt;=events!BL44)),BI43)</f>
        <v>1</v>
      </c>
      <c r="BJ44" s="15">
        <f t="shared" si="39"/>
        <v>0</v>
      </c>
      <c r="BK44">
        <f t="shared" si="40"/>
        <v>1059</v>
      </c>
      <c r="BL44">
        <f t="shared" si="41"/>
        <v>1059</v>
      </c>
      <c r="BM44" s="15">
        <f>SUMIFS(BJ$2:BJ44,K$2:K44,"=Intermission")+SUMIFS(BJ$2:BJ44,K$2:K44,"=Timeout")</f>
        <v>0</v>
      </c>
      <c r="BN44">
        <f t="shared" si="42"/>
        <v>0</v>
      </c>
      <c r="BO44" s="19">
        <f t="shared" si="43"/>
        <v>21</v>
      </c>
      <c r="BP44">
        <f t="shared" si="44"/>
        <v>16</v>
      </c>
      <c r="BQ44" s="17">
        <f t="shared" si="45"/>
        <v>21</v>
      </c>
      <c r="BR44" t="str">
        <f t="shared" si="46"/>
        <v>event_team_player_1</v>
      </c>
      <c r="BS44">
        <f>COUNTIFS(S$3:S44,"="&amp;S44,AI$3:AI44,"="&amp;AI44)</f>
        <v>1</v>
      </c>
      <c r="BT44" t="str">
        <f>IFERROR(VLOOKUP(BB44&amp;BU44&amp;X44,game_rosters!U:W,3,FALSE),"")</f>
        <v>P100002</v>
      </c>
      <c r="BU44" t="str">
        <f t="shared" si="47"/>
        <v>Velodrome</v>
      </c>
    </row>
    <row r="45" spans="1:73" x14ac:dyDescent="0.2">
      <c r="A45">
        <f t="shared" si="3"/>
        <v>1</v>
      </c>
      <c r="E45" s="4"/>
      <c r="F45" s="43"/>
      <c r="G45" s="4"/>
      <c r="H45" s="46"/>
      <c r="I45" s="44">
        <v>4</v>
      </c>
      <c r="J45" s="44" t="str">
        <f t="shared" si="48"/>
        <v/>
      </c>
      <c r="K45" t="s">
        <v>13</v>
      </c>
      <c r="L45" t="s">
        <v>586</v>
      </c>
      <c r="N45" t="s">
        <v>595</v>
      </c>
      <c r="Q45" t="s">
        <v>595</v>
      </c>
      <c r="R45" s="51">
        <v>1</v>
      </c>
      <c r="S45">
        <v>23</v>
      </c>
      <c r="T45">
        <v>6</v>
      </c>
      <c r="U45" t="str">
        <f>IF(B45=1,MAX($U$2:$U44)+1,IF(AND($T45&lt;&gt;"",$T45=$T44),$U44,IF(B45="x",U44,"")))</f>
        <v/>
      </c>
      <c r="V45" t="str">
        <f>IF(C45=1,MAX($V$2:$V44)+1,IF(AND($T45&lt;&gt;"",$T45=$T44),$U44,IF(C45="x",V44,"")))</f>
        <v/>
      </c>
      <c r="W45" t="s">
        <v>731</v>
      </c>
      <c r="X45">
        <v>4</v>
      </c>
      <c r="Z45">
        <v>1</v>
      </c>
      <c r="AA45">
        <f t="shared" si="4"/>
        <v>1023</v>
      </c>
      <c r="AB45">
        <f t="shared" si="5"/>
        <v>9006</v>
      </c>
      <c r="AC45">
        <f t="shared" si="0"/>
        <v>9006</v>
      </c>
      <c r="AD45" s="6">
        <v>1</v>
      </c>
      <c r="AE45" t="s">
        <v>732</v>
      </c>
      <c r="AF45" t="s">
        <v>750</v>
      </c>
      <c r="AG45" t="s">
        <v>756</v>
      </c>
      <c r="AH45" t="s">
        <v>756</v>
      </c>
      <c r="AI45" t="str">
        <f t="shared" si="23"/>
        <v>e</v>
      </c>
      <c r="AJ45" t="str">
        <f t="shared" si="24"/>
        <v>d</v>
      </c>
      <c r="AK45" t="str">
        <f t="shared" si="25"/>
        <v>d</v>
      </c>
      <c r="AL45" t="str">
        <f t="shared" si="26"/>
        <v>o</v>
      </c>
      <c r="AM45" t="str">
        <f t="shared" si="27"/>
        <v/>
      </c>
      <c r="AN45" t="str">
        <f t="shared" si="28"/>
        <v>Away</v>
      </c>
      <c r="AO45" t="str">
        <f t="shared" si="29"/>
        <v>a</v>
      </c>
      <c r="AP45" t="str">
        <f t="shared" si="30"/>
        <v>o</v>
      </c>
      <c r="AQ45" t="str">
        <f t="shared" si="31"/>
        <v>o</v>
      </c>
      <c r="AR45" t="str">
        <f t="shared" si="32"/>
        <v>Away</v>
      </c>
      <c r="AS45" t="str">
        <f t="shared" si="33"/>
        <v>a</v>
      </c>
      <c r="AT45" t="str">
        <f t="shared" si="34"/>
        <v>Offensive</v>
      </c>
      <c r="AU45" t="str">
        <f t="shared" si="35"/>
        <v/>
      </c>
      <c r="AV45" t="str">
        <f t="shared" si="36"/>
        <v/>
      </c>
      <c r="AW45" t="str" cm="1">
        <f t="array" ref="AW45">IFERROR(IF(O45&lt;&gt;"",O45,IF(OR($S45="",$T45=""),"",IF(O45&lt;&gt;"",O45,IF($T45&lt;&gt;"",_xlfn._xlws.FILTER(O:O,($BU:$BU=$BU45)*($I:$I=$I45)*($T:$T=$T45)*($S:$S=_xlfn.MINIFS($S:$S,$T:$T,"="&amp;$T45)),"")))))&amp;"",IF(O45="","",""))&amp;""</f>
        <v/>
      </c>
      <c r="AX45" t="str" cm="1">
        <f t="array" ref="AX45">IFERROR(IF(P45&lt;&gt;"",P45,IF(OR($S45="",$T45=""),"",IF($T45&lt;&gt;"",_xlfn._xlws.FILTER(P:P,($BU:$BU=$BU45)*($I:$I=$I45)*($T:$T=$T45)*($S:$S=_xlfn.MINIFS($S:$S,$T:$T,"="&amp;$T45)),""))))&amp;"",IF(P45="","",""))&amp;""</f>
        <v/>
      </c>
      <c r="AY45" t="str" cm="1">
        <f t="array" ref="AY45">IFERROR(IF(Q45&lt;&gt;"",Q45,IF(OR($S45="",$T45=""),"",IF($T45&lt;&gt;"",_xlfn._xlws.FILTER(Q:Q,($BU:$BU=$BU45)*($I:$I=$I45)*($T:$T=$T45)*($S:$S=_xlfn.MINIFS($S:$S,$T:$T,"="&amp;$T45)),""))))&amp;"",IF(Q45="","",""))&amp;""</f>
        <v>s</v>
      </c>
      <c r="AZ45" t="str" cm="1">
        <f t="array" ref="AZ45">IFERROR(IF(R45&lt;&gt;"",R45,IF(OR($S45="",$T45=""),"",IF($T45&lt;&gt;"",_xlfn._xlws.FILTER(R:R,($BU:$BU=$BU45)*($I:$I=$I45)*($T:$T=$T45)*($S:$S=_xlfn.MINIFS($S:$S,$T:$T,"="&amp;$T45)),""))))&amp;"",IF(R45="","",""))&amp;""</f>
        <v>1</v>
      </c>
      <c r="BA45" s="6">
        <f t="shared" si="37"/>
        <v>5</v>
      </c>
      <c r="BB45">
        <f t="shared" ref="BB45:BD45" si="88">BB44</f>
        <v>18987</v>
      </c>
      <c r="BC45" t="str">
        <f t="shared" si="88"/>
        <v>Velodrome</v>
      </c>
      <c r="BD45" t="str">
        <f t="shared" si="88"/>
        <v>Outlaws</v>
      </c>
      <c r="BE45" t="s">
        <v>13</v>
      </c>
      <c r="BF45" t="s">
        <v>586</v>
      </c>
      <c r="BI45" cm="1">
        <f t="array" ref="BI45">IFERROR(_xlfn._xlws.FILTER(shifts!A:A,(shifts!B:B=events!AD45)*(shifts!AG:AG&gt;=events!BK45)*(shifts!AH:AH&lt;=events!BL45)),BI44)</f>
        <v>1</v>
      </c>
      <c r="BJ45" s="15">
        <f t="shared" si="39"/>
        <v>0</v>
      </c>
      <c r="BK45">
        <f t="shared" si="40"/>
        <v>1055</v>
      </c>
      <c r="BL45">
        <f t="shared" si="41"/>
        <v>1055</v>
      </c>
      <c r="BM45" s="15">
        <f>SUMIFS(BJ$2:BJ45,K$2:K45,"=Intermission")+SUMIFS(BJ$2:BJ45,K$2:K45,"=Timeout")</f>
        <v>0</v>
      </c>
      <c r="BN45">
        <f t="shared" si="42"/>
        <v>0</v>
      </c>
      <c r="BO45" s="19">
        <f t="shared" si="43"/>
        <v>25</v>
      </c>
      <c r="BP45">
        <f t="shared" si="44"/>
        <v>20</v>
      </c>
      <c r="BQ45" s="17">
        <f t="shared" si="45"/>
        <v>25</v>
      </c>
      <c r="BR45" t="str">
        <f t="shared" si="46"/>
        <v>event_team_player_1</v>
      </c>
      <c r="BS45">
        <f>COUNTIFS(S$3:S45,"="&amp;S45,AI$3:AI45,"="&amp;AI45)</f>
        <v>1</v>
      </c>
      <c r="BT45" t="str">
        <f>IFERROR(VLOOKUP(BB45&amp;BU45&amp;X45,game_rosters!U:W,3,FALSE),"")</f>
        <v>P100032</v>
      </c>
      <c r="BU45" t="str">
        <f t="shared" si="47"/>
        <v>Outlaws</v>
      </c>
    </row>
    <row r="46" spans="1:73" x14ac:dyDescent="0.2">
      <c r="A46" t="str">
        <f t="shared" si="3"/>
        <v/>
      </c>
      <c r="E46" s="4"/>
      <c r="F46" s="43"/>
      <c r="G46" s="4"/>
      <c r="H46" s="46"/>
      <c r="I46" s="44">
        <v>14</v>
      </c>
      <c r="J46" s="44" t="str">
        <f t="shared" si="48"/>
        <v/>
      </c>
      <c r="N46" t="s">
        <v>595</v>
      </c>
      <c r="R46" s="51">
        <v>1</v>
      </c>
      <c r="S46">
        <v>23</v>
      </c>
      <c r="T46">
        <v>6</v>
      </c>
      <c r="U46" t="str">
        <f>IF(B46=1,MAX($U$2:$U45)+1,IF(AND($T46&lt;&gt;"",$T46=$T45),$U45,IF(B46="x",U45,"")))</f>
        <v/>
      </c>
      <c r="V46" t="str">
        <f>IF(C46=1,MAX($V$2:$V45)+1,IF(AND($T46&lt;&gt;"",$T46=$T45),$U45,IF(C46="x",V45,"")))</f>
        <v/>
      </c>
      <c r="X46">
        <v>14</v>
      </c>
      <c r="AA46">
        <f t="shared" si="4"/>
        <v>1023</v>
      </c>
      <c r="AB46">
        <f t="shared" si="5"/>
        <v>9006</v>
      </c>
      <c r="AC46">
        <f t="shared" si="0"/>
        <v>9006</v>
      </c>
      <c r="AD46" s="6">
        <v>1</v>
      </c>
      <c r="AE46" t="s">
        <v>732</v>
      </c>
      <c r="AF46" t="s">
        <v>750</v>
      </c>
      <c r="AG46" t="s">
        <v>756</v>
      </c>
      <c r="AH46" t="s">
        <v>756</v>
      </c>
      <c r="AI46" t="str">
        <f t="shared" si="23"/>
        <v>o</v>
      </c>
      <c r="AJ46" t="str">
        <f t="shared" si="24"/>
        <v>d</v>
      </c>
      <c r="AK46" t="str">
        <f t="shared" si="25"/>
        <v>d</v>
      </c>
      <c r="AL46" t="str">
        <f t="shared" si="26"/>
        <v/>
      </c>
      <c r="AM46" t="str">
        <f t="shared" si="27"/>
        <v/>
      </c>
      <c r="AN46" t="str">
        <f t="shared" si="28"/>
        <v>Away</v>
      </c>
      <c r="AO46" t="str">
        <f t="shared" si="29"/>
        <v>a</v>
      </c>
      <c r="AP46" t="str">
        <f t="shared" si="30"/>
        <v>o</v>
      </c>
      <c r="AQ46" t="str">
        <f t="shared" si="31"/>
        <v>o</v>
      </c>
      <c r="AR46" t="str">
        <f t="shared" si="32"/>
        <v>Away</v>
      </c>
      <c r="AS46" t="str">
        <f t="shared" si="33"/>
        <v>a</v>
      </c>
      <c r="AT46" t="str">
        <f t="shared" si="34"/>
        <v>Defensive</v>
      </c>
      <c r="AU46" t="str">
        <f t="shared" si="35"/>
        <v/>
      </c>
      <c r="AV46" t="str">
        <f t="shared" si="36"/>
        <v/>
      </c>
      <c r="AW46" t="str" cm="1">
        <f t="array" ref="AW46">IFERROR(IF(O46&lt;&gt;"",O46,IF(OR($S46="",$T46=""),"",IF(O46&lt;&gt;"",O46,IF($T46&lt;&gt;"",_xlfn._xlws.FILTER(O:O,($BU:$BU=$BU46)*($I:$I=$I46)*($T:$T=$T46)*($S:$S=_xlfn.MINIFS($S:$S,$T:$T,"="&amp;$T46)),"")))))&amp;"",IF(O46="","",""))&amp;""</f>
        <v/>
      </c>
      <c r="AX46" t="str" cm="1">
        <f t="array" ref="AX46">IFERROR(IF(P46&lt;&gt;"",P46,IF(OR($S46="",$T46=""),"",IF($T46&lt;&gt;"",_xlfn._xlws.FILTER(P:P,($BU:$BU=$BU46)*($I:$I=$I46)*($T:$T=$T46)*($S:$S=_xlfn.MINIFS($S:$S,$T:$T,"="&amp;$T46)),""))))&amp;"",IF(P46="","",""))&amp;""</f>
        <v/>
      </c>
      <c r="AY46" t="str" cm="1">
        <f t="array" ref="AY46">IFERROR(IF(Q46&lt;&gt;"",Q46,IF(OR($S46="",$T46=""),"",IF($T46&lt;&gt;"",_xlfn._xlws.FILTER(Q:Q,($BU:$BU=$BU46)*($I:$I=$I46)*($T:$T=$T46)*($S:$S=_xlfn.MINIFS($S:$S,$T:$T,"="&amp;$T46)),""))))&amp;"",IF(Q46="","",""))&amp;""</f>
        <v/>
      </c>
      <c r="AZ46" t="str" cm="1">
        <f t="array" ref="AZ46">IFERROR(IF(R46&lt;&gt;"",R46,IF(OR($S46="",$T46=""),"",IF($T46&lt;&gt;"",_xlfn._xlws.FILTER(R:R,($BU:$BU=$BU46)*($I:$I=$I46)*($T:$T=$T46)*($S:$S=_xlfn.MINIFS($S:$S,$T:$T,"="&amp;$T46)),""))))&amp;"",IF(R46="","",""))&amp;""</f>
        <v>1</v>
      </c>
      <c r="BA46" s="6">
        <f t="shared" si="37"/>
        <v>5</v>
      </c>
      <c r="BB46">
        <f t="shared" ref="BB46:BD46" si="89">BB45</f>
        <v>18987</v>
      </c>
      <c r="BC46" t="str">
        <f t="shared" si="89"/>
        <v>Velodrome</v>
      </c>
      <c r="BD46" t="str">
        <f t="shared" si="89"/>
        <v>Outlaws</v>
      </c>
      <c r="BE46" t="s">
        <v>13</v>
      </c>
      <c r="BF46" t="s">
        <v>586</v>
      </c>
      <c r="BI46" cm="1">
        <f t="array" ref="BI46">IFERROR(_xlfn._xlws.FILTER(shifts!A:A,(shifts!B:B=events!AD46)*(shifts!AG:AG&gt;=events!BK46)*(shifts!AH:AH&lt;=events!BL46)),BI45)</f>
        <v>1</v>
      </c>
      <c r="BJ46" s="15">
        <f t="shared" si="39"/>
        <v>0</v>
      </c>
      <c r="BK46">
        <f t="shared" si="40"/>
        <v>1055</v>
      </c>
      <c r="BL46">
        <f t="shared" si="41"/>
        <v>1055</v>
      </c>
      <c r="BM46" s="15">
        <f>SUMIFS(BJ$2:BJ46,K$2:K46,"=Intermission")+SUMIFS(BJ$2:BJ46,K$2:K46,"=Timeout")</f>
        <v>0</v>
      </c>
      <c r="BN46">
        <f t="shared" si="42"/>
        <v>0</v>
      </c>
      <c r="BO46" s="19">
        <f t="shared" si="43"/>
        <v>25</v>
      </c>
      <c r="BP46">
        <f t="shared" si="44"/>
        <v>20</v>
      </c>
      <c r="BQ46" s="17">
        <f t="shared" si="45"/>
        <v>25</v>
      </c>
      <c r="BR46" t="str">
        <f t="shared" si="46"/>
        <v>opp_team_player_1</v>
      </c>
      <c r="BS46">
        <f>COUNTIFS(S$3:S46,"="&amp;S46,AI$3:AI46,"="&amp;AI46)</f>
        <v>1</v>
      </c>
      <c r="BT46" t="str">
        <f>IFERROR(VLOOKUP(BB46&amp;BU46&amp;X46,game_rosters!U:W,3,FALSE),"")</f>
        <v>P100132</v>
      </c>
      <c r="BU46" t="str">
        <f t="shared" si="47"/>
        <v>Velodrome</v>
      </c>
    </row>
    <row r="47" spans="1:73" x14ac:dyDescent="0.2">
      <c r="A47">
        <f t="shared" si="3"/>
        <v>1</v>
      </c>
      <c r="E47" s="4"/>
      <c r="F47" s="43"/>
      <c r="G47" s="4"/>
      <c r="H47" s="46"/>
      <c r="I47" s="44">
        <v>4</v>
      </c>
      <c r="J47" s="44" t="str">
        <f t="shared" si="48"/>
        <v>o</v>
      </c>
      <c r="K47" t="s">
        <v>238</v>
      </c>
      <c r="L47" t="s">
        <v>174</v>
      </c>
      <c r="M47" t="s">
        <v>87</v>
      </c>
      <c r="O47" t="s">
        <v>603</v>
      </c>
      <c r="Q47" t="s">
        <v>594</v>
      </c>
      <c r="R47" s="51">
        <v>1</v>
      </c>
      <c r="S47">
        <v>24</v>
      </c>
      <c r="T47">
        <v>7</v>
      </c>
      <c r="U47" t="str">
        <f>IF(B47=1,MAX($U$2:$U46)+1,IF(AND($T47&lt;&gt;"",$T47=$T46),$U46,IF(B47="x",U46,"")))</f>
        <v/>
      </c>
      <c r="V47" t="str">
        <f>IF(C47=1,MAX($V$2:$V46)+1,IF(AND($T47&lt;&gt;"",$T47=$T46),$U46,IF(C47="x",V46,"")))</f>
        <v/>
      </c>
      <c r="W47" t="s">
        <v>731</v>
      </c>
      <c r="X47">
        <v>4</v>
      </c>
      <c r="Z47">
        <v>1</v>
      </c>
      <c r="AA47">
        <f t="shared" si="4"/>
        <v>1024</v>
      </c>
      <c r="AB47">
        <f t="shared" si="5"/>
        <v>9007</v>
      </c>
      <c r="AC47">
        <f t="shared" si="0"/>
        <v>9007</v>
      </c>
      <c r="AD47" s="6">
        <v>1</v>
      </c>
      <c r="AE47" t="s">
        <v>732</v>
      </c>
      <c r="AF47" t="s">
        <v>750</v>
      </c>
      <c r="AG47" t="s">
        <v>756</v>
      </c>
      <c r="AH47" t="s">
        <v>756</v>
      </c>
      <c r="AI47" t="str">
        <f t="shared" si="23"/>
        <v>e</v>
      </c>
      <c r="AJ47" t="str">
        <f t="shared" si="24"/>
        <v>o</v>
      </c>
      <c r="AK47" t="str">
        <f t="shared" si="25"/>
        <v>o</v>
      </c>
      <c r="AL47" t="str">
        <f t="shared" si="26"/>
        <v>d</v>
      </c>
      <c r="AM47" t="str">
        <f t="shared" si="27"/>
        <v>o</v>
      </c>
      <c r="AN47" t="str">
        <f t="shared" si="28"/>
        <v>Away</v>
      </c>
      <c r="AO47" t="str">
        <f t="shared" si="29"/>
        <v>a</v>
      </c>
      <c r="AP47" t="str">
        <f t="shared" si="30"/>
        <v>d</v>
      </c>
      <c r="AQ47" t="str">
        <f t="shared" si="31"/>
        <v>o</v>
      </c>
      <c r="AR47" t="str">
        <f t="shared" si="32"/>
        <v>Away</v>
      </c>
      <c r="AS47" t="str">
        <f t="shared" si="33"/>
        <v>a</v>
      </c>
      <c r="AT47" t="str">
        <f t="shared" si="34"/>
        <v>Offensive</v>
      </c>
      <c r="AU47" t="str">
        <f t="shared" si="35"/>
        <v/>
      </c>
      <c r="AV47" t="str">
        <f t="shared" si="36"/>
        <v/>
      </c>
      <c r="AW47" t="str" cm="1">
        <f t="array" ref="AW47">IFERROR(IF(O47&lt;&gt;"",O47,IF(OR($S47="",$T47=""),"",IF(O47&lt;&gt;"",O47,IF($T47&lt;&gt;"",_xlfn._xlws.FILTER(O:O,($BU:$BU=$BU47)*($I:$I=$I47)*($T:$T=$T47)*($S:$S=_xlfn.MINIFS($S:$S,$T:$T,"="&amp;$T47)),"")))))&amp;"",IF(O47="","",""))&amp;""</f>
        <v>OffensivePlay_Zone-DumpChase</v>
      </c>
      <c r="AX47" t="str" cm="1">
        <f t="array" ref="AX47">IFERROR(IF(P47&lt;&gt;"",P47,IF(OR($S47="",$T47=""),"",IF($T47&lt;&gt;"",_xlfn._xlws.FILTER(P:P,($BU:$BU=$BU47)*($I:$I=$I47)*($T:$T=$T47)*($S:$S=_xlfn.MINIFS($S:$S,$T:$T,"="&amp;$T47)),""))))&amp;"",IF(P47="","",""))&amp;""</f>
        <v/>
      </c>
      <c r="AY47" t="str" cm="1">
        <f t="array" ref="AY47">IFERROR(IF(Q47&lt;&gt;"",Q47,IF(OR($S47="",$T47=""),"",IF($T47&lt;&gt;"",_xlfn._xlws.FILTER(Q:Q,($BU:$BU=$BU47)*($I:$I=$I47)*($T:$T=$T47)*($S:$S=_xlfn.MINIFS($S:$S,$T:$T,"="&amp;$T47)),""))))&amp;"",IF(Q47="","",""))&amp;""</f>
        <v>u</v>
      </c>
      <c r="AZ47" t="str" cm="1">
        <f t="array" ref="AZ47">IFERROR(IF(R47&lt;&gt;"",R47,IF(OR($S47="",$T47=""),"",IF($T47&lt;&gt;"",_xlfn._xlws.FILTER(R:R,($BU:$BU=$BU47)*($I:$I=$I47)*($T:$T=$T47)*($S:$S=_xlfn.MINIFS($S:$S,$T:$T,"="&amp;$T47)),""))))&amp;"",IF(R47="","",""))&amp;""</f>
        <v>1</v>
      </c>
      <c r="BA47" s="6">
        <f t="shared" si="37"/>
        <v>6</v>
      </c>
      <c r="BB47">
        <f t="shared" ref="BB47:BD47" si="90">BB46</f>
        <v>18987</v>
      </c>
      <c r="BC47" t="str">
        <f t="shared" si="90"/>
        <v>Velodrome</v>
      </c>
      <c r="BD47" t="str">
        <f t="shared" si="90"/>
        <v>Outlaws</v>
      </c>
      <c r="BE47" t="s">
        <v>238</v>
      </c>
      <c r="BF47" t="s">
        <v>174</v>
      </c>
      <c r="BI47" cm="1">
        <f t="array" ref="BI47">IFERROR(_xlfn._xlws.FILTER(shifts!A:A,(shifts!B:B=events!AD47)*(shifts!AG:AG&gt;=events!BK47)*(shifts!AH:AH&lt;=events!BL47)),BI46)</f>
        <v>1</v>
      </c>
      <c r="BJ47" s="15">
        <f t="shared" si="39"/>
        <v>0</v>
      </c>
      <c r="BK47">
        <f t="shared" si="40"/>
        <v>1055</v>
      </c>
      <c r="BL47">
        <f t="shared" si="41"/>
        <v>1055</v>
      </c>
      <c r="BM47" s="15">
        <f>SUMIFS(BJ$2:BJ47,K$2:K47,"=Intermission")+SUMIFS(BJ$2:BJ47,K$2:K47,"=Timeout")</f>
        <v>0</v>
      </c>
      <c r="BN47">
        <f t="shared" si="42"/>
        <v>0</v>
      </c>
      <c r="BO47" s="19">
        <f t="shared" si="43"/>
        <v>25</v>
      </c>
      <c r="BP47">
        <f t="shared" si="44"/>
        <v>20</v>
      </c>
      <c r="BQ47" s="17">
        <f t="shared" si="45"/>
        <v>25</v>
      </c>
      <c r="BR47" t="str">
        <f t="shared" si="46"/>
        <v>event_team_player_1</v>
      </c>
      <c r="BS47">
        <f>COUNTIFS(S$3:S47,"="&amp;S47,AI$3:AI47,"="&amp;AI47)</f>
        <v>1</v>
      </c>
      <c r="BT47" t="str">
        <f>IFERROR(VLOOKUP(BB47&amp;BU47&amp;X47,game_rosters!U:W,3,FALSE),"")</f>
        <v>P100032</v>
      </c>
      <c r="BU47" t="str">
        <f t="shared" si="47"/>
        <v>Outlaws</v>
      </c>
    </row>
    <row r="48" spans="1:73" x14ac:dyDescent="0.2">
      <c r="A48" t="str">
        <f t="shared" si="3"/>
        <v/>
      </c>
      <c r="E48" s="4"/>
      <c r="F48" s="43"/>
      <c r="G48" s="4"/>
      <c r="H48" s="46"/>
      <c r="I48" s="44">
        <v>14</v>
      </c>
      <c r="J48" s="44" t="str">
        <f t="shared" si="48"/>
        <v/>
      </c>
      <c r="R48" s="51">
        <v>1</v>
      </c>
      <c r="S48">
        <v>24</v>
      </c>
      <c r="T48">
        <v>7</v>
      </c>
      <c r="U48" t="str">
        <f>IF(B48=1,MAX($U$2:$U47)+1,IF(AND($T48&lt;&gt;"",$T48=$T47),$U47,IF(B48="x",U47,"")))</f>
        <v/>
      </c>
      <c r="V48" t="str">
        <f>IF(C48=1,MAX($V$2:$V47)+1,IF(AND($T48&lt;&gt;"",$T48=$T47),$U47,IF(C48="x",V47,"")))</f>
        <v/>
      </c>
      <c r="X48">
        <v>14</v>
      </c>
      <c r="AA48">
        <f t="shared" si="4"/>
        <v>1024</v>
      </c>
      <c r="AB48">
        <f t="shared" si="5"/>
        <v>9007</v>
      </c>
      <c r="AC48">
        <f t="shared" si="0"/>
        <v>9007</v>
      </c>
      <c r="AD48" s="6">
        <v>1</v>
      </c>
      <c r="AE48" t="s">
        <v>732</v>
      </c>
      <c r="AF48" t="s">
        <v>750</v>
      </c>
      <c r="AG48" t="s">
        <v>756</v>
      </c>
      <c r="AH48" t="s">
        <v>756</v>
      </c>
      <c r="AI48" t="str">
        <f t="shared" si="23"/>
        <v>o</v>
      </c>
      <c r="AJ48" t="str">
        <f t="shared" si="24"/>
        <v>o</v>
      </c>
      <c r="AK48" t="str">
        <f t="shared" si="25"/>
        <v>o</v>
      </c>
      <c r="AL48" t="str">
        <f t="shared" si="26"/>
        <v/>
      </c>
      <c r="AM48" t="str">
        <f t="shared" si="27"/>
        <v/>
      </c>
      <c r="AN48" t="str">
        <f t="shared" si="28"/>
        <v>Away</v>
      </c>
      <c r="AO48" t="str">
        <f t="shared" si="29"/>
        <v>a</v>
      </c>
      <c r="AP48" t="str">
        <f t="shared" si="30"/>
        <v>d</v>
      </c>
      <c r="AQ48" t="str">
        <f t="shared" si="31"/>
        <v>o</v>
      </c>
      <c r="AR48" t="str">
        <f t="shared" si="32"/>
        <v>Away</v>
      </c>
      <c r="AS48" t="str">
        <f t="shared" si="33"/>
        <v>a</v>
      </c>
      <c r="AT48" t="str">
        <f t="shared" si="34"/>
        <v>Defensive</v>
      </c>
      <c r="AU48" t="str">
        <f t="shared" si="35"/>
        <v/>
      </c>
      <c r="AV48" t="str">
        <f t="shared" si="36"/>
        <v/>
      </c>
      <c r="AW48" t="str" cm="1">
        <f t="array" ref="AW48">IFERROR(IF(O48&lt;&gt;"",O48,IF(OR($S48="",$T48=""),"",IF(O48&lt;&gt;"",O48,IF($T48&lt;&gt;"",_xlfn._xlws.FILTER(O:O,($BU:$BU=$BU48)*($I:$I=$I48)*($T:$T=$T48)*($S:$S=_xlfn.MINIFS($S:$S,$T:$T,"="&amp;$T48)),"")))))&amp;"",IF(O48="","",""))&amp;""</f>
        <v/>
      </c>
      <c r="AX48" t="str" cm="1">
        <f t="array" ref="AX48">IFERROR(IF(P48&lt;&gt;"",P48,IF(OR($S48="",$T48=""),"",IF($T48&lt;&gt;"",_xlfn._xlws.FILTER(P:P,($BU:$BU=$BU48)*($I:$I=$I48)*($T:$T=$T48)*($S:$S=_xlfn.MINIFS($S:$S,$T:$T,"="&amp;$T48)),""))))&amp;"",IF(P48="","",""))&amp;""</f>
        <v/>
      </c>
      <c r="AY48" t="str" cm="1">
        <f t="array" ref="AY48">IFERROR(IF(Q48&lt;&gt;"",Q48,IF(OR($S48="",$T48=""),"",IF($T48&lt;&gt;"",_xlfn._xlws.FILTER(Q:Q,($BU:$BU=$BU48)*($I:$I=$I48)*($T:$T=$T48)*($S:$S=_xlfn.MINIFS($S:$S,$T:$T,"="&amp;$T48)),""))))&amp;"",IF(Q48="","",""))&amp;""</f>
        <v/>
      </c>
      <c r="AZ48" t="str" cm="1">
        <f t="array" ref="AZ48">IFERROR(IF(R48&lt;&gt;"",R48,IF(OR($S48="",$T48=""),"",IF($T48&lt;&gt;"",_xlfn._xlws.FILTER(R:R,($BU:$BU=$BU48)*($I:$I=$I48)*($T:$T=$T48)*($S:$S=_xlfn.MINIFS($S:$S,$T:$T,"="&amp;$T48)),""))))&amp;"",IF(R48="","",""))&amp;""</f>
        <v>1</v>
      </c>
      <c r="BA48" s="6">
        <f t="shared" si="37"/>
        <v>6</v>
      </c>
      <c r="BB48">
        <f t="shared" ref="BB48:BD48" si="91">BB47</f>
        <v>18987</v>
      </c>
      <c r="BC48" t="str">
        <f t="shared" si="91"/>
        <v>Velodrome</v>
      </c>
      <c r="BD48" t="str">
        <f t="shared" si="91"/>
        <v>Outlaws</v>
      </c>
      <c r="BE48" t="s">
        <v>238</v>
      </c>
      <c r="BF48" t="s">
        <v>174</v>
      </c>
      <c r="BI48" cm="1">
        <f t="array" ref="BI48">IFERROR(_xlfn._xlws.FILTER(shifts!A:A,(shifts!B:B=events!AD48)*(shifts!AG:AG&gt;=events!BK48)*(shifts!AH:AH&lt;=events!BL48)),BI47)</f>
        <v>1</v>
      </c>
      <c r="BJ48" s="15">
        <f t="shared" si="39"/>
        <v>0</v>
      </c>
      <c r="BK48">
        <f t="shared" si="40"/>
        <v>1055</v>
      </c>
      <c r="BL48">
        <f t="shared" si="41"/>
        <v>1055</v>
      </c>
      <c r="BM48" s="15">
        <f>SUMIFS(BJ$2:BJ48,K$2:K48,"=Intermission")+SUMIFS(BJ$2:BJ48,K$2:K48,"=Timeout")</f>
        <v>0</v>
      </c>
      <c r="BN48">
        <f t="shared" si="42"/>
        <v>0</v>
      </c>
      <c r="BO48" s="19">
        <f t="shared" si="43"/>
        <v>25</v>
      </c>
      <c r="BP48">
        <f t="shared" si="44"/>
        <v>20</v>
      </c>
      <c r="BQ48" s="17">
        <f t="shared" si="45"/>
        <v>25</v>
      </c>
      <c r="BR48" t="str">
        <f t="shared" si="46"/>
        <v>opp_team_player_1</v>
      </c>
      <c r="BS48">
        <f>COUNTIFS(S$3:S48,"="&amp;S48,AI$3:AI48,"="&amp;AI48)</f>
        <v>1</v>
      </c>
      <c r="BT48" t="str">
        <f>IFERROR(VLOOKUP(BB48&amp;BU48&amp;X48,game_rosters!U:W,3,FALSE),"")</f>
        <v>P100132</v>
      </c>
      <c r="BU48" t="str">
        <f t="shared" si="47"/>
        <v>Velodrome</v>
      </c>
    </row>
    <row r="49" spans="1:73" x14ac:dyDescent="0.2">
      <c r="A49">
        <f t="shared" si="3"/>
        <v>1</v>
      </c>
      <c r="E49" s="4"/>
      <c r="F49" s="43"/>
      <c r="G49" s="4"/>
      <c r="H49" s="46"/>
      <c r="I49" s="44">
        <v>4</v>
      </c>
      <c r="J49" s="44" t="str">
        <f t="shared" si="48"/>
        <v/>
      </c>
      <c r="K49" t="s">
        <v>9</v>
      </c>
      <c r="L49" t="s">
        <v>173</v>
      </c>
      <c r="M49" t="s">
        <v>354</v>
      </c>
      <c r="S49">
        <v>25</v>
      </c>
      <c r="T49">
        <v>7</v>
      </c>
      <c r="U49" t="str">
        <f>IF(B49=1,MAX($U$2:$U48)+1,IF(AND($T49&lt;&gt;"",$T49=$T48),$U48,IF(B49="x",U48,"")))</f>
        <v/>
      </c>
      <c r="V49" t="str">
        <f>IF(C49=1,MAX($V$2:$V48)+1,IF(AND($T49&lt;&gt;"",$T49=$T48),$U48,IF(C49="x",V48,"")))</f>
        <v/>
      </c>
      <c r="W49" t="s">
        <v>731</v>
      </c>
      <c r="X49">
        <v>4</v>
      </c>
      <c r="Z49">
        <v>1</v>
      </c>
      <c r="AA49">
        <f t="shared" si="4"/>
        <v>1025</v>
      </c>
      <c r="AB49">
        <f t="shared" si="5"/>
        <v>9007</v>
      </c>
      <c r="AC49">
        <f t="shared" si="0"/>
        <v>9007</v>
      </c>
      <c r="AD49" s="6">
        <v>1</v>
      </c>
      <c r="AE49" t="s">
        <v>732</v>
      </c>
      <c r="AF49" t="s">
        <v>750</v>
      </c>
      <c r="AG49" t="s">
        <v>756</v>
      </c>
      <c r="AH49" t="s">
        <v>756</v>
      </c>
      <c r="AI49" t="str">
        <f t="shared" si="23"/>
        <v>e</v>
      </c>
      <c r="AJ49" t="str">
        <f t="shared" si="24"/>
        <v>o</v>
      </c>
      <c r="AK49" t="str">
        <f t="shared" si="25"/>
        <v>o</v>
      </c>
      <c r="AL49" t="str">
        <f t="shared" si="26"/>
        <v>d</v>
      </c>
      <c r="AM49" t="str">
        <f t="shared" si="27"/>
        <v/>
      </c>
      <c r="AN49" t="str">
        <f t="shared" si="28"/>
        <v>Away</v>
      </c>
      <c r="AO49" t="str">
        <f t="shared" si="29"/>
        <v>a</v>
      </c>
      <c r="AP49" t="str">
        <f t="shared" si="30"/>
        <v>d</v>
      </c>
      <c r="AQ49" t="str">
        <f t="shared" si="31"/>
        <v>o</v>
      </c>
      <c r="AR49" t="str">
        <f t="shared" si="32"/>
        <v>Away</v>
      </c>
      <c r="AS49" t="str">
        <f t="shared" si="33"/>
        <v>a</v>
      </c>
      <c r="AT49" t="str">
        <f t="shared" si="34"/>
        <v>Offensive</v>
      </c>
      <c r="AU49" t="str">
        <f t="shared" si="35"/>
        <v/>
      </c>
      <c r="AV49" t="str">
        <f t="shared" si="36"/>
        <v/>
      </c>
      <c r="AW49" t="str" cm="1">
        <f t="array" ref="AW49">IFERROR(IF(O49&lt;&gt;"",O49,IF(OR($S49="",$T49=""),"",IF(O49&lt;&gt;"",O49,IF($T49&lt;&gt;"",_xlfn._xlws.FILTER(O:O,($BU:$BU=$BU49)*($I:$I=$I49)*($T:$T=$T49)*($S:$S=_xlfn.MINIFS($S:$S,$T:$T,"="&amp;$T49)),"")))))&amp;"",IF(O49="","",""))&amp;""</f>
        <v>OffensivePlay_Zone-DumpChase</v>
      </c>
      <c r="AX49" t="str" cm="1">
        <f t="array" ref="AX49">IFERROR(IF(P49&lt;&gt;"",P49,IF(OR($S49="",$T49=""),"",IF($T49&lt;&gt;"",_xlfn._xlws.FILTER(P:P,($BU:$BU=$BU49)*($I:$I=$I49)*($T:$T=$T49)*($S:$S=_xlfn.MINIFS($S:$S,$T:$T,"="&amp;$T49)),""))))&amp;"",IF(P49="","",""))&amp;""</f>
        <v/>
      </c>
      <c r="AY49" t="str" cm="1">
        <f t="array" ref="AY49">IFERROR(IF(Q49&lt;&gt;"",Q49,IF(OR($S49="",$T49=""),"",IF($T49&lt;&gt;"",_xlfn._xlws.FILTER(Q:Q,($BU:$BU=$BU49)*($I:$I=$I49)*($T:$T=$T49)*($S:$S=_xlfn.MINIFS($S:$S,$T:$T,"="&amp;$T49)),""))))&amp;"",IF(Q49="","",""))&amp;""</f>
        <v>u</v>
      </c>
      <c r="AZ49" t="str" cm="1">
        <f t="array" ref="AZ49">IFERROR(IF(R49&lt;&gt;"",R49,IF(OR($S49="",$T49=""),"",IF($T49&lt;&gt;"",_xlfn._xlws.FILTER(R:R,($BU:$BU=$BU49)*($I:$I=$I49)*($T:$T=$T49)*($S:$S=_xlfn.MINIFS($S:$S,$T:$T,"="&amp;$T49)),""))))&amp;"",IF(R49="","",""))&amp;""</f>
        <v>1</v>
      </c>
      <c r="BA49" s="6">
        <f t="shared" si="37"/>
        <v>6</v>
      </c>
      <c r="BB49">
        <f t="shared" ref="BB49:BD49" si="92">BB48</f>
        <v>18987</v>
      </c>
      <c r="BC49" t="str">
        <f t="shared" si="92"/>
        <v>Velodrome</v>
      </c>
      <c r="BD49" t="str">
        <f t="shared" si="92"/>
        <v>Outlaws</v>
      </c>
      <c r="BE49" t="s">
        <v>9</v>
      </c>
      <c r="BF49" t="s">
        <v>173</v>
      </c>
      <c r="BI49" cm="1">
        <f t="array" ref="BI49">IFERROR(_xlfn._xlws.FILTER(shifts!A:A,(shifts!B:B=events!AD49)*(shifts!AG:AG&gt;=events!BK49)*(shifts!AH:AH&lt;=events!BL49)),BI48)</f>
        <v>1</v>
      </c>
      <c r="BJ49" s="15">
        <f t="shared" si="39"/>
        <v>0</v>
      </c>
      <c r="BK49">
        <f t="shared" si="40"/>
        <v>1055</v>
      </c>
      <c r="BL49">
        <f t="shared" si="41"/>
        <v>1055</v>
      </c>
      <c r="BM49" s="15">
        <f>SUMIFS(BJ$2:BJ49,K$2:K49,"=Intermission")+SUMIFS(BJ$2:BJ49,K$2:K49,"=Timeout")</f>
        <v>0</v>
      </c>
      <c r="BN49">
        <f t="shared" si="42"/>
        <v>0</v>
      </c>
      <c r="BO49" s="19">
        <f t="shared" si="43"/>
        <v>25</v>
      </c>
      <c r="BP49">
        <f t="shared" si="44"/>
        <v>20</v>
      </c>
      <c r="BQ49" s="17">
        <f t="shared" si="45"/>
        <v>25</v>
      </c>
      <c r="BR49" t="str">
        <f t="shared" si="46"/>
        <v>event_team_player_1</v>
      </c>
      <c r="BS49">
        <f>COUNTIFS(S$3:S49,"="&amp;S49,AI$3:AI49,"="&amp;AI49)</f>
        <v>1</v>
      </c>
      <c r="BT49" t="str">
        <f>IFERROR(VLOOKUP(BB49&amp;BU49&amp;X49,game_rosters!U:W,3,FALSE),"")</f>
        <v>P100032</v>
      </c>
      <c r="BU49" t="str">
        <f t="shared" si="47"/>
        <v>Outlaws</v>
      </c>
    </row>
    <row r="50" spans="1:73" x14ac:dyDescent="0.2">
      <c r="A50" t="str">
        <f t="shared" si="3"/>
        <v/>
      </c>
      <c r="E50" s="4"/>
      <c r="F50" s="43"/>
      <c r="G50" s="4"/>
      <c r="H50" s="46"/>
      <c r="I50" s="44">
        <v>14</v>
      </c>
      <c r="J50" s="44" t="str">
        <f t="shared" si="48"/>
        <v/>
      </c>
      <c r="S50">
        <v>25</v>
      </c>
      <c r="T50">
        <v>7</v>
      </c>
      <c r="U50" t="str">
        <f>IF(B50=1,MAX($U$2:$U49)+1,IF(AND($T50&lt;&gt;"",$T50=$T49),$U49,IF(B50="x",U49,"")))</f>
        <v/>
      </c>
      <c r="V50" t="str">
        <f>IF(C50=1,MAX($V$2:$V49)+1,IF(AND($T50&lt;&gt;"",$T50=$T49),$U49,IF(C50="x",V49,"")))</f>
        <v/>
      </c>
      <c r="W50" t="s">
        <v>731</v>
      </c>
      <c r="X50">
        <v>14</v>
      </c>
      <c r="AA50">
        <f t="shared" si="4"/>
        <v>1025</v>
      </c>
      <c r="AB50">
        <f t="shared" si="5"/>
        <v>9007</v>
      </c>
      <c r="AC50">
        <f t="shared" si="0"/>
        <v>9007</v>
      </c>
      <c r="AD50" s="6">
        <v>1</v>
      </c>
      <c r="AE50" t="s">
        <v>732</v>
      </c>
      <c r="AF50" t="s">
        <v>750</v>
      </c>
      <c r="AG50" t="s">
        <v>756</v>
      </c>
      <c r="AH50" t="s">
        <v>756</v>
      </c>
      <c r="AI50" t="str">
        <f t="shared" si="23"/>
        <v>o</v>
      </c>
      <c r="AJ50" t="str">
        <f t="shared" si="24"/>
        <v>o</v>
      </c>
      <c r="AK50" t="str">
        <f t="shared" si="25"/>
        <v>o</v>
      </c>
      <c r="AL50" t="str">
        <f t="shared" si="26"/>
        <v>d</v>
      </c>
      <c r="AM50" t="str">
        <f t="shared" si="27"/>
        <v/>
      </c>
      <c r="AN50" t="str">
        <f t="shared" si="28"/>
        <v>Away</v>
      </c>
      <c r="AO50" t="str">
        <f t="shared" si="29"/>
        <v>a</v>
      </c>
      <c r="AP50" t="str">
        <f t="shared" si="30"/>
        <v>d</v>
      </c>
      <c r="AQ50" t="str">
        <f t="shared" si="31"/>
        <v>o</v>
      </c>
      <c r="AR50" t="str">
        <f t="shared" si="32"/>
        <v>Away</v>
      </c>
      <c r="AS50" t="str">
        <f t="shared" si="33"/>
        <v>a</v>
      </c>
      <c r="AT50" t="str">
        <f t="shared" si="34"/>
        <v>Defensive</v>
      </c>
      <c r="AU50" t="str">
        <f t="shared" si="35"/>
        <v/>
      </c>
      <c r="AV50" t="str">
        <f t="shared" si="36"/>
        <v/>
      </c>
      <c r="AW50" t="str" cm="1">
        <f t="array" ref="AW50">IFERROR(IF(O50&lt;&gt;"",O50,IF(OR($S50="",$T50=""),"",IF(O50&lt;&gt;"",O50,IF($T50&lt;&gt;"",_xlfn._xlws.FILTER(O:O,($BU:$BU=$BU50)*($I:$I=$I50)*($T:$T=$T50)*($S:$S=_xlfn.MINIFS($S:$S,$T:$T,"="&amp;$T50)),"")))))&amp;"",IF(O50="","",""))&amp;""</f>
        <v/>
      </c>
      <c r="AX50" t="str" cm="1">
        <f t="array" ref="AX50">IFERROR(IF(P50&lt;&gt;"",P50,IF(OR($S50="",$T50=""),"",IF($T50&lt;&gt;"",_xlfn._xlws.FILTER(P:P,($BU:$BU=$BU50)*($I:$I=$I50)*($T:$T=$T50)*($S:$S=_xlfn.MINIFS($S:$S,$T:$T,"="&amp;$T50)),""))))&amp;"",IF(P50="","",""))&amp;""</f>
        <v/>
      </c>
      <c r="AY50" t="str" cm="1">
        <f t="array" ref="AY50">IFERROR(IF(Q50&lt;&gt;"",Q50,IF(OR($S50="",$T50=""),"",IF($T50&lt;&gt;"",_xlfn._xlws.FILTER(Q:Q,($BU:$BU=$BU50)*($I:$I=$I50)*($T:$T=$T50)*($S:$S=_xlfn.MINIFS($S:$S,$T:$T,"="&amp;$T50)),""))))&amp;"",IF(Q50="","",""))&amp;""</f>
        <v/>
      </c>
      <c r="AZ50" t="str" cm="1">
        <f t="array" ref="AZ50">IFERROR(IF(R50&lt;&gt;"",R50,IF(OR($S50="",$T50=""),"",IF($T50&lt;&gt;"",_xlfn._xlws.FILTER(R:R,($BU:$BU=$BU50)*($I:$I=$I50)*($T:$T=$T50)*($S:$S=_xlfn.MINIFS($S:$S,$T:$T,"="&amp;$T50)),""))))&amp;"",IF(R50="","",""))&amp;""</f>
        <v>1</v>
      </c>
      <c r="BA50" s="6">
        <f t="shared" si="37"/>
        <v>6</v>
      </c>
      <c r="BB50">
        <f t="shared" ref="BB50:BD50" si="93">BB49</f>
        <v>18987</v>
      </c>
      <c r="BC50" t="str">
        <f t="shared" si="93"/>
        <v>Velodrome</v>
      </c>
      <c r="BD50" t="str">
        <f t="shared" si="93"/>
        <v>Outlaws</v>
      </c>
      <c r="BE50" t="s">
        <v>9</v>
      </c>
      <c r="BF50" t="s">
        <v>173</v>
      </c>
      <c r="BI50" cm="1">
        <f t="array" ref="BI50">IFERROR(_xlfn._xlws.FILTER(shifts!A:A,(shifts!B:B=events!AD50)*(shifts!AG:AG&gt;=events!BK50)*(shifts!AH:AH&lt;=events!BL50)),BI49)</f>
        <v>1</v>
      </c>
      <c r="BJ50" s="15">
        <f t="shared" si="39"/>
        <v>0</v>
      </c>
      <c r="BK50">
        <f t="shared" si="40"/>
        <v>1055</v>
      </c>
      <c r="BL50">
        <f t="shared" si="41"/>
        <v>1055</v>
      </c>
      <c r="BM50" s="15">
        <f>SUMIFS(BJ$2:BJ50,K$2:K50,"=Intermission")+SUMIFS(BJ$2:BJ50,K$2:K50,"=Timeout")</f>
        <v>0</v>
      </c>
      <c r="BN50">
        <f t="shared" si="42"/>
        <v>0</v>
      </c>
      <c r="BO50" s="19">
        <f t="shared" si="43"/>
        <v>25</v>
      </c>
      <c r="BP50">
        <f t="shared" si="44"/>
        <v>20</v>
      </c>
      <c r="BQ50" s="17">
        <f t="shared" si="45"/>
        <v>25</v>
      </c>
      <c r="BR50" t="str">
        <f t="shared" si="46"/>
        <v>opp_team_player_1</v>
      </c>
      <c r="BS50">
        <f>COUNTIFS(S$3:S50,"="&amp;S50,AI$3:AI50,"="&amp;AI50)</f>
        <v>1</v>
      </c>
      <c r="BT50" t="str">
        <f>IFERROR(VLOOKUP(BB50&amp;BU50&amp;X50,game_rosters!U:W,3,FALSE),"")</f>
        <v>P100132</v>
      </c>
      <c r="BU50" t="str">
        <f t="shared" si="47"/>
        <v>Velodrome</v>
      </c>
    </row>
    <row r="51" spans="1:73" x14ac:dyDescent="0.2">
      <c r="A51">
        <f t="shared" si="3"/>
        <v>1</v>
      </c>
      <c r="E51" s="4"/>
      <c r="F51" s="43"/>
      <c r="G51" s="4"/>
      <c r="H51" s="46"/>
      <c r="I51" s="44">
        <v>9</v>
      </c>
      <c r="J51" s="44" t="str">
        <f t="shared" si="48"/>
        <v/>
      </c>
      <c r="K51" t="s">
        <v>13</v>
      </c>
      <c r="L51" t="s">
        <v>586</v>
      </c>
      <c r="N51" t="s">
        <v>595</v>
      </c>
      <c r="O51" t="s">
        <v>604</v>
      </c>
      <c r="Q51" t="s">
        <v>595</v>
      </c>
      <c r="S51">
        <v>26</v>
      </c>
      <c r="T51">
        <v>7</v>
      </c>
      <c r="U51" t="str">
        <f>IF(B51=1,MAX($U$2:$U50)+1,IF(AND($T51&lt;&gt;"",$T51=$T50),$U50,IF(B51="x",U50,"")))</f>
        <v/>
      </c>
      <c r="V51" t="str">
        <f>IF(C51=1,MAX($V$2:$V50)+1,IF(AND($T51&lt;&gt;"",$T51=$T50),$U50,IF(C51="x",V50,"")))</f>
        <v/>
      </c>
      <c r="W51" t="s">
        <v>735</v>
      </c>
      <c r="X51">
        <v>9</v>
      </c>
      <c r="Z51">
        <v>1</v>
      </c>
      <c r="AA51">
        <f t="shared" si="4"/>
        <v>1026</v>
      </c>
      <c r="AB51">
        <f t="shared" si="5"/>
        <v>9007</v>
      </c>
      <c r="AC51">
        <f t="shared" si="0"/>
        <v>9007</v>
      </c>
      <c r="AD51" s="6">
        <v>1</v>
      </c>
      <c r="AE51" t="s">
        <v>732</v>
      </c>
      <c r="AF51" t="s">
        <v>904</v>
      </c>
      <c r="AG51" t="s">
        <v>732</v>
      </c>
      <c r="AH51" t="s">
        <v>905</v>
      </c>
      <c r="AI51" t="str">
        <f t="shared" si="23"/>
        <v>e</v>
      </c>
      <c r="AJ51" t="str">
        <f t="shared" si="24"/>
        <v>o</v>
      </c>
      <c r="AK51" t="str">
        <f t="shared" si="25"/>
        <v>o</v>
      </c>
      <c r="AL51" t="str">
        <f t="shared" si="26"/>
        <v>o</v>
      </c>
      <c r="AM51" t="str">
        <f t="shared" si="27"/>
        <v/>
      </c>
      <c r="AN51" t="str">
        <f t="shared" si="28"/>
        <v>Home</v>
      </c>
      <c r="AO51" t="str">
        <f t="shared" si="29"/>
        <v>h</v>
      </c>
      <c r="AP51" t="str">
        <f t="shared" si="30"/>
        <v>o</v>
      </c>
      <c r="AQ51" t="str">
        <f t="shared" si="31"/>
        <v>o</v>
      </c>
      <c r="AR51" t="str">
        <f t="shared" si="32"/>
        <v>Home</v>
      </c>
      <c r="AS51" t="str">
        <f t="shared" si="33"/>
        <v>h</v>
      </c>
      <c r="AT51" t="str">
        <f t="shared" si="34"/>
        <v>Offensive</v>
      </c>
      <c r="AU51" t="str">
        <f t="shared" si="35"/>
        <v/>
      </c>
      <c r="AV51" t="str">
        <f t="shared" si="36"/>
        <v/>
      </c>
      <c r="AW51" t="str" cm="1">
        <f t="array" ref="AW51">IFERROR(IF(O51&lt;&gt;"",O51,IF(OR($S51="",$T51=""),"",IF(O51&lt;&gt;"",O51,IF($T51&lt;&gt;"",_xlfn._xlws.FILTER(O:O,($BU:$BU=$BU51)*($I:$I=$I51)*($T:$T=$T51)*($S:$S=_xlfn.MINIFS($S:$S,$T:$T,"="&amp;$T51)),"")))))&amp;"",IF(O51="","",""))&amp;""</f>
        <v>OffensivePlay_Zone-PuckRetrievalDumpIn</v>
      </c>
      <c r="AX51" t="str" cm="1">
        <f t="array" ref="AX51">IFERROR(IF(P51&lt;&gt;"",P51,IF(OR($S51="",$T51=""),"",IF($T51&lt;&gt;"",_xlfn._xlws.FILTER(P:P,($BU:$BU=$BU51)*($I:$I=$I51)*($T:$T=$T51)*($S:$S=_xlfn.MINIFS($S:$S,$T:$T,"="&amp;$T51)),""))))&amp;"",IF(P51="","",""))&amp;""</f>
        <v/>
      </c>
      <c r="AY51" t="str" cm="1">
        <f t="array" ref="AY51">IFERROR(IF(Q51&lt;&gt;"",Q51,IF(OR($S51="",$T51=""),"",IF($T51&lt;&gt;"",_xlfn._xlws.FILTER(Q:Q,($BU:$BU=$BU51)*($I:$I=$I51)*($T:$T=$T51)*($S:$S=_xlfn.MINIFS($S:$S,$T:$T,"="&amp;$T51)),""))))&amp;"",IF(Q51="","",""))&amp;""</f>
        <v>s</v>
      </c>
      <c r="AZ51" t="str" cm="1">
        <f t="array" ref="AZ51">IFERROR(IF(R51&lt;&gt;"",R51,IF(OR($S51="",$T51=""),"",IF($T51&lt;&gt;"",_xlfn._xlws.FILTER(R:R,($BU:$BU=$BU51)*($I:$I=$I51)*($T:$T=$T51)*($S:$S=_xlfn.MINIFS($S:$S,$T:$T,"="&amp;$T51)),""))))&amp;"",IF(R51="","",""))&amp;""</f>
        <v/>
      </c>
      <c r="BA51" s="6">
        <f t="shared" si="37"/>
        <v>6</v>
      </c>
      <c r="BB51">
        <f t="shared" ref="BB51:BD51" si="94">BB50</f>
        <v>18987</v>
      </c>
      <c r="BC51" t="str">
        <f t="shared" si="94"/>
        <v>Velodrome</v>
      </c>
      <c r="BD51" t="str">
        <f t="shared" si="94"/>
        <v>Outlaws</v>
      </c>
      <c r="BE51" t="s">
        <v>13</v>
      </c>
      <c r="BF51" t="s">
        <v>586</v>
      </c>
      <c r="BI51" cm="1">
        <f t="array" ref="BI51">IFERROR(_xlfn._xlws.FILTER(shifts!A:A,(shifts!B:B=events!AD51)*(shifts!AG:AG&gt;=events!BK51)*(shifts!AH:AH&lt;=events!BL51)),BI50)</f>
        <v>1</v>
      </c>
      <c r="BJ51" s="15">
        <f t="shared" si="39"/>
        <v>3</v>
      </c>
      <c r="BK51">
        <f t="shared" si="40"/>
        <v>1053</v>
      </c>
      <c r="BL51">
        <f t="shared" si="41"/>
        <v>1050</v>
      </c>
      <c r="BM51" s="15">
        <f>SUMIFS(BJ$2:BJ51,K$2:K51,"=Intermission")+SUMIFS(BJ$2:BJ51,K$2:K51,"=Timeout")</f>
        <v>0</v>
      </c>
      <c r="BN51">
        <f t="shared" si="42"/>
        <v>0</v>
      </c>
      <c r="BO51" s="19">
        <f t="shared" si="43"/>
        <v>27</v>
      </c>
      <c r="BP51">
        <f t="shared" si="44"/>
        <v>22</v>
      </c>
      <c r="BQ51" s="17">
        <f t="shared" si="45"/>
        <v>30</v>
      </c>
      <c r="BR51" t="str">
        <f t="shared" si="46"/>
        <v>event_team_player_1</v>
      </c>
      <c r="BS51">
        <f>COUNTIFS(S$3:S51,"="&amp;S51,AI$3:AI51,"="&amp;AI51)</f>
        <v>1</v>
      </c>
      <c r="BT51" t="str">
        <f>IFERROR(VLOOKUP(BB51&amp;BU51&amp;X51,game_rosters!U:W,3,FALSE),"")</f>
        <v>P100105</v>
      </c>
      <c r="BU51" t="str">
        <f t="shared" si="47"/>
        <v>Velodrome</v>
      </c>
    </row>
    <row r="52" spans="1:73" x14ac:dyDescent="0.2">
      <c r="A52">
        <f t="shared" si="3"/>
        <v>1</v>
      </c>
      <c r="E52" s="4"/>
      <c r="F52" s="43"/>
      <c r="G52" s="4"/>
      <c r="H52" s="46"/>
      <c r="I52" s="44">
        <v>9</v>
      </c>
      <c r="J52" s="44" t="str">
        <f t="shared" si="48"/>
        <v/>
      </c>
      <c r="K52" t="s">
        <v>7</v>
      </c>
      <c r="L52" t="s">
        <v>192</v>
      </c>
      <c r="M52" t="s">
        <v>65</v>
      </c>
      <c r="N52" t="s">
        <v>594</v>
      </c>
      <c r="R52" s="51">
        <v>1</v>
      </c>
      <c r="S52">
        <v>27</v>
      </c>
      <c r="T52">
        <v>8</v>
      </c>
      <c r="U52" t="str">
        <f>IF(B52=1,MAX($U$2:$U51)+1,IF(AND($T52&lt;&gt;"",$T52=$T51),$U51,IF(B52="x",U51,"")))</f>
        <v/>
      </c>
      <c r="V52" t="str">
        <f>IF(C52=1,MAX($V$2:$V51)+1,IF(AND($T52&lt;&gt;"",$T52=$T51),$U51,IF(C52="x",V51,"")))</f>
        <v/>
      </c>
      <c r="W52" t="s">
        <v>735</v>
      </c>
      <c r="X52">
        <v>9</v>
      </c>
      <c r="Z52">
        <v>1</v>
      </c>
      <c r="AA52">
        <f t="shared" si="4"/>
        <v>1027</v>
      </c>
      <c r="AB52">
        <f t="shared" si="5"/>
        <v>9008</v>
      </c>
      <c r="AC52">
        <f t="shared" si="0"/>
        <v>9008</v>
      </c>
      <c r="AD52" s="6">
        <v>1</v>
      </c>
      <c r="AE52" t="s">
        <v>732</v>
      </c>
      <c r="AF52" t="s">
        <v>905</v>
      </c>
      <c r="AG52" t="s">
        <v>756</v>
      </c>
      <c r="AH52" t="s">
        <v>756</v>
      </c>
      <c r="AI52" t="str">
        <f t="shared" si="23"/>
        <v>e</v>
      </c>
      <c r="AJ52" t="str">
        <f t="shared" si="24"/>
        <v/>
      </c>
      <c r="AK52" t="str">
        <f t="shared" si="25"/>
        <v/>
      </c>
      <c r="AL52" t="str">
        <f t="shared" si="26"/>
        <v/>
      </c>
      <c r="AM52" t="str">
        <f t="shared" si="27"/>
        <v/>
      </c>
      <c r="AN52" t="str">
        <f t="shared" si="28"/>
        <v>Home</v>
      </c>
      <c r="AO52" t="str">
        <f t="shared" si="29"/>
        <v>h</v>
      </c>
      <c r="AP52" t="str">
        <f t="shared" si="30"/>
        <v/>
      </c>
      <c r="AQ52" t="str">
        <f t="shared" si="31"/>
        <v/>
      </c>
      <c r="AR52" t="str">
        <f t="shared" si="32"/>
        <v>Home</v>
      </c>
      <c r="AS52" t="str">
        <f t="shared" si="33"/>
        <v>h</v>
      </c>
      <c r="AT52" t="str">
        <f t="shared" si="34"/>
        <v>Offensive</v>
      </c>
      <c r="AU52" t="str">
        <f t="shared" si="35"/>
        <v/>
      </c>
      <c r="AV52" t="str">
        <f t="shared" si="36"/>
        <v/>
      </c>
      <c r="AW52" t="str" cm="1">
        <f t="array" ref="AW52">IFERROR(IF(O52&lt;&gt;"",O52,IF(OR($S52="",$T52=""),"",IF(O52&lt;&gt;"",O52,IF($T52&lt;&gt;"",_xlfn._xlws.FILTER(O:O,($BU:$BU=$BU52)*($I:$I=$I52)*($T:$T=$T52)*($S:$S=_xlfn.MINIFS($S:$S,$T:$T,"="&amp;$T52)),"")))))&amp;"",IF(O52="","",""))&amp;""</f>
        <v/>
      </c>
      <c r="AX52" t="str" cm="1">
        <f t="array" ref="AX52">IFERROR(IF(P52&lt;&gt;"",P52,IF(OR($S52="",$T52=""),"",IF($T52&lt;&gt;"",_xlfn._xlws.FILTER(P:P,($BU:$BU=$BU52)*($I:$I=$I52)*($T:$T=$T52)*($S:$S=_xlfn.MINIFS($S:$S,$T:$T,"="&amp;$T52)),""))))&amp;"",IF(P52="","",""))&amp;""</f>
        <v/>
      </c>
      <c r="AY52" t="str" cm="1">
        <f t="array" ref="AY52">IFERROR(IF(Q52&lt;&gt;"",Q52,IF(OR($S52="",$T52=""),"",IF($T52&lt;&gt;"",_xlfn._xlws.FILTER(Q:Q,($BU:$BU=$BU52)*($I:$I=$I52)*($T:$T=$T52)*($S:$S=_xlfn.MINIFS($S:$S,$T:$T,"="&amp;$T52)),""))))&amp;"",IF(Q52="","",""))&amp;""</f>
        <v/>
      </c>
      <c r="AZ52" t="str" cm="1">
        <f t="array" ref="AZ52">IFERROR(IF(R52&lt;&gt;"",R52,IF(OR($S52="",$T52=""),"",IF($T52&lt;&gt;"",_xlfn._xlws.FILTER(R:R,($BU:$BU=$BU52)*($I:$I=$I52)*($T:$T=$T52)*($S:$S=_xlfn.MINIFS($S:$S,$T:$T,"="&amp;$T52)),""))))&amp;"",IF(R52="","",""))&amp;""</f>
        <v>1</v>
      </c>
      <c r="BA52" s="6">
        <f t="shared" si="37"/>
        <v>6</v>
      </c>
      <c r="BB52">
        <f t="shared" ref="BB52:BD52" si="95">BB51</f>
        <v>18987</v>
      </c>
      <c r="BC52" t="str">
        <f t="shared" si="95"/>
        <v>Velodrome</v>
      </c>
      <c r="BD52" t="str">
        <f t="shared" si="95"/>
        <v>Outlaws</v>
      </c>
      <c r="BE52" t="s">
        <v>7</v>
      </c>
      <c r="BF52" t="s">
        <v>192</v>
      </c>
      <c r="BI52" cm="1">
        <f t="array" ref="BI52">IFERROR(_xlfn._xlws.FILTER(shifts!A:A,(shifts!B:B=events!AD52)*(shifts!AG:AG&gt;=events!BK52)*(shifts!AH:AH&lt;=events!BL52)),BI51)</f>
        <v>1</v>
      </c>
      <c r="BJ52" s="15">
        <f t="shared" si="39"/>
        <v>0</v>
      </c>
      <c r="BK52">
        <f t="shared" si="40"/>
        <v>1050</v>
      </c>
      <c r="BL52">
        <f t="shared" si="41"/>
        <v>1050</v>
      </c>
      <c r="BM52" s="15">
        <f>SUMIFS(BJ$2:BJ52,K$2:K52,"=Intermission")+SUMIFS(BJ$2:BJ52,K$2:K52,"=Timeout")</f>
        <v>0</v>
      </c>
      <c r="BN52">
        <f t="shared" si="42"/>
        <v>0</v>
      </c>
      <c r="BO52" s="19">
        <f t="shared" si="43"/>
        <v>30</v>
      </c>
      <c r="BP52">
        <f t="shared" si="44"/>
        <v>25</v>
      </c>
      <c r="BQ52" s="17">
        <f t="shared" si="45"/>
        <v>30</v>
      </c>
      <c r="BR52" t="str">
        <f t="shared" si="46"/>
        <v>event_team_player_1</v>
      </c>
      <c r="BS52">
        <f>COUNTIFS(S$3:S52,"="&amp;S52,AI$3:AI52,"="&amp;AI52)</f>
        <v>1</v>
      </c>
      <c r="BT52" t="str">
        <f>IFERROR(VLOOKUP(BB52&amp;BU52&amp;X52,game_rosters!U:W,3,FALSE),"")</f>
        <v>P100105</v>
      </c>
      <c r="BU52" t="str">
        <f t="shared" si="47"/>
        <v>Velodrome</v>
      </c>
    </row>
    <row r="53" spans="1:73" x14ac:dyDescent="0.2">
      <c r="A53" t="str">
        <f t="shared" si="3"/>
        <v/>
      </c>
      <c r="E53" s="4"/>
      <c r="F53" s="43"/>
      <c r="G53" s="4"/>
      <c r="H53" s="46"/>
      <c r="I53" s="44">
        <v>75</v>
      </c>
      <c r="J53" s="44" t="str">
        <f t="shared" si="48"/>
        <v/>
      </c>
      <c r="N53" t="s">
        <v>594</v>
      </c>
      <c r="S53">
        <v>27</v>
      </c>
      <c r="T53">
        <v>8</v>
      </c>
      <c r="U53" t="str">
        <f>IF(B53=1,MAX($U$2:$U52)+1,IF(AND($T53&lt;&gt;"",$T53=$T52),$U52,IF(B53="x",U52,"")))</f>
        <v/>
      </c>
      <c r="V53" t="str">
        <f>IF(C53=1,MAX($V$2:$V52)+1,IF(AND($T53&lt;&gt;"",$T53=$T52),$U52,IF(C53="x",V52,"")))</f>
        <v/>
      </c>
      <c r="X53">
        <v>75</v>
      </c>
      <c r="Z53">
        <v>1</v>
      </c>
      <c r="AA53">
        <f t="shared" si="4"/>
        <v>1027</v>
      </c>
      <c r="AB53">
        <f t="shared" si="5"/>
        <v>9008</v>
      </c>
      <c r="AC53">
        <f t="shared" si="0"/>
        <v>9008</v>
      </c>
      <c r="AD53" s="6">
        <v>1</v>
      </c>
      <c r="AE53" t="s">
        <v>732</v>
      </c>
      <c r="AF53" t="s">
        <v>905</v>
      </c>
      <c r="AG53" t="s">
        <v>756</v>
      </c>
      <c r="AH53" t="s">
        <v>756</v>
      </c>
      <c r="AI53" t="str">
        <f t="shared" si="23"/>
        <v>e</v>
      </c>
      <c r="AJ53" t="str">
        <f t="shared" si="24"/>
        <v/>
      </c>
      <c r="AK53" t="str">
        <f t="shared" si="25"/>
        <v/>
      </c>
      <c r="AL53" t="str">
        <f t="shared" si="26"/>
        <v/>
      </c>
      <c r="AM53" t="str">
        <f t="shared" si="27"/>
        <v/>
      </c>
      <c r="AN53" t="str">
        <f t="shared" si="28"/>
        <v>Home</v>
      </c>
      <c r="AO53" t="str">
        <f t="shared" si="29"/>
        <v>h</v>
      </c>
      <c r="AP53" t="str">
        <f t="shared" si="30"/>
        <v/>
      </c>
      <c r="AQ53" t="str">
        <f t="shared" si="31"/>
        <v/>
      </c>
      <c r="AR53" t="str">
        <f t="shared" si="32"/>
        <v>Home</v>
      </c>
      <c r="AS53" t="str">
        <f t="shared" si="33"/>
        <v>h</v>
      </c>
      <c r="AT53" t="str">
        <f t="shared" si="34"/>
        <v>Offensive</v>
      </c>
      <c r="AU53" t="str">
        <f t="shared" si="35"/>
        <v/>
      </c>
      <c r="AV53" t="str">
        <f t="shared" si="36"/>
        <v/>
      </c>
      <c r="AW53" t="str" cm="1">
        <f t="array" ref="AW53">IFERROR(IF(O53&lt;&gt;"",O53,IF(OR($S53="",$T53=""),"",IF(O53&lt;&gt;"",O53,IF($T53&lt;&gt;"",_xlfn._xlws.FILTER(O:O,($BU:$BU=$BU53)*($I:$I=$I53)*($T:$T=$T53)*($S:$S=_xlfn.MINIFS($S:$S,$T:$T,"="&amp;$T53)),"")))))&amp;"",IF(O53="","",""))&amp;""</f>
        <v/>
      </c>
      <c r="AX53" t="str" cm="1">
        <f t="array" ref="AX53">IFERROR(IF(P53&lt;&gt;"",P53,IF(OR($S53="",$T53=""),"",IF($T53&lt;&gt;"",_xlfn._xlws.FILTER(P:P,($BU:$BU=$BU53)*($I:$I=$I53)*($T:$T=$T53)*($S:$S=_xlfn.MINIFS($S:$S,$T:$T,"="&amp;$T53)),""))))&amp;"",IF(P53="","",""))&amp;""</f>
        <v/>
      </c>
      <c r="AY53" t="str" cm="1">
        <f t="array" ref="AY53">IFERROR(IF(Q53&lt;&gt;"",Q53,IF(OR($S53="",$T53=""),"",IF($T53&lt;&gt;"",_xlfn._xlws.FILTER(Q:Q,($BU:$BU=$BU53)*($I:$I=$I53)*($T:$T=$T53)*($S:$S=_xlfn.MINIFS($S:$S,$T:$T,"="&amp;$T53)),""))))&amp;"",IF(Q53="","",""))&amp;""</f>
        <v/>
      </c>
      <c r="AZ53" t="str" cm="1">
        <f t="array" ref="AZ53">IFERROR(IF(R53&lt;&gt;"",R53,IF(OR($S53="",$T53=""),"",IF($T53&lt;&gt;"",_xlfn._xlws.FILTER(R:R,($BU:$BU=$BU53)*($I:$I=$I53)*($T:$T=$T53)*($S:$S=_xlfn.MINIFS($S:$S,$T:$T,"="&amp;$T53)),""))))&amp;"",IF(R53="","",""))&amp;""</f>
        <v/>
      </c>
      <c r="BA53" s="6">
        <f t="shared" si="37"/>
        <v>6</v>
      </c>
      <c r="BB53">
        <f t="shared" ref="BB53:BD53" si="96">BB52</f>
        <v>18987</v>
      </c>
      <c r="BC53" t="str">
        <f t="shared" si="96"/>
        <v>Velodrome</v>
      </c>
      <c r="BD53" t="str">
        <f t="shared" si="96"/>
        <v>Outlaws</v>
      </c>
      <c r="BE53" t="s">
        <v>7</v>
      </c>
      <c r="BF53" t="s">
        <v>192</v>
      </c>
      <c r="BI53" cm="1">
        <f t="array" ref="BI53">IFERROR(_xlfn._xlws.FILTER(shifts!A:A,(shifts!B:B=events!AD53)*(shifts!AG:AG&gt;=events!BK53)*(shifts!AH:AH&lt;=events!BL53)),BI52)</f>
        <v>1</v>
      </c>
      <c r="BJ53" s="15">
        <f t="shared" si="39"/>
        <v>0</v>
      </c>
      <c r="BK53">
        <f t="shared" si="40"/>
        <v>1050</v>
      </c>
      <c r="BL53">
        <f t="shared" si="41"/>
        <v>1050</v>
      </c>
      <c r="BM53" s="15">
        <f>SUMIFS(BJ$2:BJ53,K$2:K53,"=Intermission")+SUMIFS(BJ$2:BJ53,K$2:K53,"=Timeout")</f>
        <v>0</v>
      </c>
      <c r="BN53">
        <f t="shared" si="42"/>
        <v>0</v>
      </c>
      <c r="BO53" s="19">
        <f t="shared" si="43"/>
        <v>30</v>
      </c>
      <c r="BP53">
        <f t="shared" si="44"/>
        <v>25</v>
      </c>
      <c r="BQ53" s="17">
        <f t="shared" si="45"/>
        <v>30</v>
      </c>
      <c r="BR53" t="str">
        <f t="shared" si="46"/>
        <v>event_team_player_2</v>
      </c>
      <c r="BS53">
        <f>COUNTIFS(S$3:S53,"="&amp;S53,AI$3:AI53,"="&amp;AI53)</f>
        <v>2</v>
      </c>
      <c r="BT53" t="str">
        <f>IFERROR(VLOOKUP(BB53&amp;BU53&amp;X53,game_rosters!U:W,3,FALSE),"")</f>
        <v>P100039</v>
      </c>
      <c r="BU53" t="str">
        <f t="shared" si="47"/>
        <v>Velodrome</v>
      </c>
    </row>
    <row r="54" spans="1:73" x14ac:dyDescent="0.2">
      <c r="A54" t="str">
        <f t="shared" si="3"/>
        <v/>
      </c>
      <c r="E54" s="4"/>
      <c r="F54" s="43"/>
      <c r="G54" s="4"/>
      <c r="H54" s="46"/>
      <c r="I54" s="44">
        <v>77</v>
      </c>
      <c r="J54" s="44" t="str">
        <f t="shared" si="48"/>
        <v/>
      </c>
      <c r="N54" t="s">
        <v>594</v>
      </c>
      <c r="O54" t="s">
        <v>605</v>
      </c>
      <c r="R54" s="51">
        <v>1</v>
      </c>
      <c r="S54">
        <v>27</v>
      </c>
      <c r="T54">
        <v>8</v>
      </c>
      <c r="U54" t="str">
        <f>IF(B54=1,MAX($U$2:$U53)+1,IF(AND($T54&lt;&gt;"",$T54=$T53),$U53,IF(B54="x",U53,"")))</f>
        <v/>
      </c>
      <c r="V54" t="str">
        <f>IF(C54=1,MAX($V$2:$V53)+1,IF(AND($T54&lt;&gt;"",$T54=$T53),$U53,IF(C54="x",V53,"")))</f>
        <v/>
      </c>
      <c r="X54">
        <v>77</v>
      </c>
      <c r="AA54">
        <f t="shared" si="4"/>
        <v>1027</v>
      </c>
      <c r="AB54">
        <f t="shared" si="5"/>
        <v>9008</v>
      </c>
      <c r="AC54">
        <f t="shared" si="0"/>
        <v>9008</v>
      </c>
      <c r="AD54" s="6">
        <v>1</v>
      </c>
      <c r="AE54" t="s">
        <v>732</v>
      </c>
      <c r="AF54" t="s">
        <v>905</v>
      </c>
      <c r="AG54" t="s">
        <v>756</v>
      </c>
      <c r="AH54" t="s">
        <v>756</v>
      </c>
      <c r="AI54" t="str">
        <f t="shared" si="23"/>
        <v>o</v>
      </c>
      <c r="AJ54" t="str">
        <f t="shared" si="24"/>
        <v/>
      </c>
      <c r="AK54" t="str">
        <f t="shared" si="25"/>
        <v/>
      </c>
      <c r="AL54" t="str">
        <f t="shared" si="26"/>
        <v/>
      </c>
      <c r="AM54" t="str">
        <f t="shared" si="27"/>
        <v/>
      </c>
      <c r="AN54" t="str">
        <f t="shared" si="28"/>
        <v>Home</v>
      </c>
      <c r="AO54" t="str">
        <f t="shared" si="29"/>
        <v>h</v>
      </c>
      <c r="AP54" t="str">
        <f t="shared" si="30"/>
        <v/>
      </c>
      <c r="AQ54" t="str">
        <f t="shared" si="31"/>
        <v/>
      </c>
      <c r="AR54" t="str">
        <f t="shared" si="32"/>
        <v>Home</v>
      </c>
      <c r="AS54" t="str">
        <f t="shared" si="33"/>
        <v>h</v>
      </c>
      <c r="AT54" t="str">
        <f t="shared" si="34"/>
        <v>Defensive</v>
      </c>
      <c r="AU54" t="str">
        <f t="shared" si="35"/>
        <v/>
      </c>
      <c r="AV54" t="str">
        <f t="shared" si="36"/>
        <v/>
      </c>
      <c r="AW54" t="str" cm="1">
        <f t="array" ref="AW54">IFERROR(IF(O54&lt;&gt;"",O54,IF(OR($S54="",$T54=""),"",IF(O54&lt;&gt;"",O54,IF($T54&lt;&gt;"",_xlfn._xlws.FILTER(O:O,($BU:$BU=$BU54)*($I:$I=$I54)*($T:$T=$T54)*($S:$S=_xlfn.MINIFS($S:$S,$T:$T,"="&amp;$T54)),"")))))&amp;"",IF(O54="","",""))&amp;""</f>
        <v>Defensive_PlayPass-InShotPassLane</v>
      </c>
      <c r="AX54" t="str" cm="1">
        <f t="array" ref="AX54">IFERROR(IF(P54&lt;&gt;"",P54,IF(OR($S54="",$T54=""),"",IF($T54&lt;&gt;"",_xlfn._xlws.FILTER(P:P,($BU:$BU=$BU54)*($I:$I=$I54)*($T:$T=$T54)*($S:$S=_xlfn.MINIFS($S:$S,$T:$T,"="&amp;$T54)),""))))&amp;"",IF(P54="","",""))&amp;""</f>
        <v/>
      </c>
      <c r="AY54" t="str" cm="1">
        <f t="array" ref="AY54">IFERROR(IF(Q54&lt;&gt;"",Q54,IF(OR($S54="",$T54=""),"",IF($T54&lt;&gt;"",_xlfn._xlws.FILTER(Q:Q,($BU:$BU=$BU54)*($I:$I=$I54)*($T:$T=$T54)*($S:$S=_xlfn.MINIFS($S:$S,$T:$T,"="&amp;$T54)),""))))&amp;"",IF(Q54="","",""))&amp;""</f>
        <v/>
      </c>
      <c r="AZ54" t="str" cm="1">
        <f t="array" ref="AZ54">IFERROR(IF(R54&lt;&gt;"",R54,IF(OR($S54="",$T54=""),"",IF($T54&lt;&gt;"",_xlfn._xlws.FILTER(R:R,($BU:$BU=$BU54)*($I:$I=$I54)*($T:$T=$T54)*($S:$S=_xlfn.MINIFS($S:$S,$T:$T,"="&amp;$T54)),""))))&amp;"",IF(R54="","",""))&amp;""</f>
        <v>1</v>
      </c>
      <c r="BA54" s="6">
        <f t="shared" si="37"/>
        <v>6</v>
      </c>
      <c r="BB54">
        <f t="shared" ref="BB54:BD54" si="97">BB53</f>
        <v>18987</v>
      </c>
      <c r="BC54" t="str">
        <f t="shared" si="97"/>
        <v>Velodrome</v>
      </c>
      <c r="BD54" t="str">
        <f t="shared" si="97"/>
        <v>Outlaws</v>
      </c>
      <c r="BE54" t="s">
        <v>7</v>
      </c>
      <c r="BF54" t="s">
        <v>192</v>
      </c>
      <c r="BI54" cm="1">
        <f t="array" ref="BI54">IFERROR(_xlfn._xlws.FILTER(shifts!A:A,(shifts!B:B=events!AD54)*(shifts!AG:AG&gt;=events!BK54)*(shifts!AH:AH&lt;=events!BL54)),BI53)</f>
        <v>1</v>
      </c>
      <c r="BJ54" s="15">
        <f t="shared" si="39"/>
        <v>0</v>
      </c>
      <c r="BK54">
        <f t="shared" si="40"/>
        <v>1050</v>
      </c>
      <c r="BL54">
        <f t="shared" si="41"/>
        <v>1050</v>
      </c>
      <c r="BM54" s="15">
        <f>SUMIFS(BJ$2:BJ54,K$2:K54,"=Intermission")+SUMIFS(BJ$2:BJ54,K$2:K54,"=Timeout")</f>
        <v>0</v>
      </c>
      <c r="BN54">
        <f t="shared" si="42"/>
        <v>0</v>
      </c>
      <c r="BO54" s="19">
        <f t="shared" si="43"/>
        <v>30</v>
      </c>
      <c r="BP54">
        <f t="shared" si="44"/>
        <v>25</v>
      </c>
      <c r="BQ54" s="17">
        <f t="shared" si="45"/>
        <v>30</v>
      </c>
      <c r="BR54" t="str">
        <f t="shared" si="46"/>
        <v>opp_team_player_1</v>
      </c>
      <c r="BS54">
        <f>COUNTIFS(S$3:S54,"="&amp;S54,AI$3:AI54,"="&amp;AI54)</f>
        <v>1</v>
      </c>
      <c r="BT54" t="str">
        <f>IFERROR(VLOOKUP(BB54&amp;BU54&amp;X54,game_rosters!U:W,3,FALSE),"")</f>
        <v>P100185</v>
      </c>
      <c r="BU54" t="str">
        <f t="shared" si="47"/>
        <v>Outlaws</v>
      </c>
    </row>
    <row r="55" spans="1:73" x14ac:dyDescent="0.2">
      <c r="A55" t="str">
        <f t="shared" si="3"/>
        <v/>
      </c>
      <c r="E55" s="4"/>
      <c r="F55" s="43"/>
      <c r="G55" s="4"/>
      <c r="H55" s="46"/>
      <c r="I55" s="44">
        <v>25</v>
      </c>
      <c r="J55" s="44" t="str">
        <f t="shared" si="48"/>
        <v/>
      </c>
      <c r="N55" t="s">
        <v>594</v>
      </c>
      <c r="O55" t="s">
        <v>606</v>
      </c>
      <c r="Q55" t="s">
        <v>595</v>
      </c>
      <c r="S55">
        <v>27</v>
      </c>
      <c r="T55">
        <v>8</v>
      </c>
      <c r="U55" t="str">
        <f>IF(B55=1,MAX($U$2:$U54)+1,IF(AND($T55&lt;&gt;"",$T55=$T54),$U54,IF(B55="x",U54,"")))</f>
        <v/>
      </c>
      <c r="V55" t="str">
        <f>IF(C55=1,MAX($V$2:$V54)+1,IF(AND($T55&lt;&gt;"",$T55=$T54),$U54,IF(C55="x",V54,"")))</f>
        <v/>
      </c>
      <c r="X55">
        <v>25</v>
      </c>
      <c r="AA55">
        <f t="shared" si="4"/>
        <v>1027</v>
      </c>
      <c r="AB55">
        <f t="shared" si="5"/>
        <v>9008</v>
      </c>
      <c r="AC55">
        <f t="shared" si="0"/>
        <v>9008</v>
      </c>
      <c r="AD55" s="6">
        <v>1</v>
      </c>
      <c r="AE55" t="s">
        <v>732</v>
      </c>
      <c r="AF55" t="s">
        <v>905</v>
      </c>
      <c r="AG55" t="s">
        <v>756</v>
      </c>
      <c r="AH55" t="s">
        <v>756</v>
      </c>
      <c r="AI55" t="str">
        <f t="shared" si="23"/>
        <v>o</v>
      </c>
      <c r="AJ55" t="str">
        <f t="shared" si="24"/>
        <v/>
      </c>
      <c r="AK55" t="str">
        <f t="shared" si="25"/>
        <v/>
      </c>
      <c r="AL55" t="str">
        <f t="shared" si="26"/>
        <v/>
      </c>
      <c r="AM55" t="str">
        <f t="shared" si="27"/>
        <v/>
      </c>
      <c r="AN55" t="str">
        <f t="shared" si="28"/>
        <v>Home</v>
      </c>
      <c r="AO55" t="str">
        <f t="shared" si="29"/>
        <v>h</v>
      </c>
      <c r="AP55" t="str">
        <f t="shared" si="30"/>
        <v/>
      </c>
      <c r="AQ55" t="str">
        <f t="shared" si="31"/>
        <v/>
      </c>
      <c r="AR55" t="str">
        <f t="shared" si="32"/>
        <v>Home</v>
      </c>
      <c r="AS55" t="str">
        <f t="shared" si="33"/>
        <v>h</v>
      </c>
      <c r="AT55" t="str">
        <f t="shared" si="34"/>
        <v>Defensive</v>
      </c>
      <c r="AU55" t="str">
        <f t="shared" si="35"/>
        <v/>
      </c>
      <c r="AV55" t="str">
        <f t="shared" si="36"/>
        <v/>
      </c>
      <c r="AW55" t="str" cm="1">
        <f t="array" ref="AW55">IFERROR(IF(O55&lt;&gt;"",O55,IF(OR($S55="",$T55=""),"",IF(O55&lt;&gt;"",O55,IF($T55&lt;&gt;"",_xlfn._xlws.FILTER(O:O,($BU:$BU=$BU55)*($I:$I=$I55)*($T:$T=$T55)*($S:$S=_xlfn.MINIFS($S:$S,$T:$T,"="&amp;$T55)),"")))))&amp;"",IF(O55="","",""))&amp;""</f>
        <v>Defensive_PlayPass-PassIntercepted</v>
      </c>
      <c r="AX55" t="str" cm="1">
        <f t="array" ref="AX55">IFERROR(IF(P55&lt;&gt;"",P55,IF(OR($S55="",$T55=""),"",IF($T55&lt;&gt;"",_xlfn._xlws.FILTER(P:P,($BU:$BU=$BU55)*($I:$I=$I55)*($T:$T=$T55)*($S:$S=_xlfn.MINIFS($S:$S,$T:$T,"="&amp;$T55)),""))))&amp;"",IF(P55="","",""))&amp;""</f>
        <v/>
      </c>
      <c r="AY55" t="str" cm="1">
        <f t="array" ref="AY55">IFERROR(IF(Q55&lt;&gt;"",Q55,IF(OR($S55="",$T55=""),"",IF($T55&lt;&gt;"",_xlfn._xlws.FILTER(Q:Q,($BU:$BU=$BU55)*($I:$I=$I55)*($T:$T=$T55)*($S:$S=_xlfn.MINIFS($S:$S,$T:$T,"="&amp;$T55)),""))))&amp;"",IF(Q55="","",""))&amp;""</f>
        <v>s</v>
      </c>
      <c r="AZ55" t="str" cm="1">
        <f t="array" ref="AZ55">IFERROR(IF(R55&lt;&gt;"",R55,IF(OR($S55="",$T55=""),"",IF($T55&lt;&gt;"",_xlfn._xlws.FILTER(R:R,($BU:$BU=$BU55)*($I:$I=$I55)*($T:$T=$T55)*($S:$S=_xlfn.MINIFS($S:$S,$T:$T,"="&amp;$T55)),""))))&amp;"",IF(R55="","",""))&amp;""</f>
        <v/>
      </c>
      <c r="BA55" s="6">
        <f t="shared" si="37"/>
        <v>6</v>
      </c>
      <c r="BB55">
        <f t="shared" ref="BB55:BD55" si="98">BB54</f>
        <v>18987</v>
      </c>
      <c r="BC55" t="str">
        <f t="shared" si="98"/>
        <v>Velodrome</v>
      </c>
      <c r="BD55" t="str">
        <f t="shared" si="98"/>
        <v>Outlaws</v>
      </c>
      <c r="BE55" t="s">
        <v>7</v>
      </c>
      <c r="BF55" t="s">
        <v>192</v>
      </c>
      <c r="BI55" cm="1">
        <f t="array" ref="BI55">IFERROR(_xlfn._xlws.FILTER(shifts!A:A,(shifts!B:B=events!AD55)*(shifts!AG:AG&gt;=events!BK55)*(shifts!AH:AH&lt;=events!BL55)),BI54)</f>
        <v>1</v>
      </c>
      <c r="BJ55" s="15">
        <f t="shared" si="39"/>
        <v>0</v>
      </c>
      <c r="BK55">
        <f t="shared" si="40"/>
        <v>1050</v>
      </c>
      <c r="BL55">
        <f t="shared" si="41"/>
        <v>1050</v>
      </c>
      <c r="BM55" s="15">
        <f>SUMIFS(BJ$2:BJ55,K$2:K55,"=Intermission")+SUMIFS(BJ$2:BJ55,K$2:K55,"=Timeout")</f>
        <v>0</v>
      </c>
      <c r="BN55">
        <f t="shared" si="42"/>
        <v>0</v>
      </c>
      <c r="BO55" s="19">
        <f t="shared" si="43"/>
        <v>30</v>
      </c>
      <c r="BP55">
        <f t="shared" si="44"/>
        <v>25</v>
      </c>
      <c r="BQ55" s="17">
        <f t="shared" si="45"/>
        <v>30</v>
      </c>
      <c r="BR55" t="str">
        <f t="shared" si="46"/>
        <v>opp_team_player_2</v>
      </c>
      <c r="BS55">
        <f>COUNTIFS(S$3:S55,"="&amp;S55,AI$3:AI55,"="&amp;AI55)</f>
        <v>2</v>
      </c>
      <c r="BT55" t="str">
        <f>IFERROR(VLOOKUP(BB55&amp;BU55&amp;X55,game_rosters!U:W,3,FALSE),"")</f>
        <v>P100170</v>
      </c>
      <c r="BU55" t="str">
        <f t="shared" si="47"/>
        <v>Outlaws</v>
      </c>
    </row>
    <row r="56" spans="1:73" x14ac:dyDescent="0.2">
      <c r="A56">
        <f t="shared" si="3"/>
        <v>1</v>
      </c>
      <c r="E56" s="4"/>
      <c r="F56" s="43"/>
      <c r="G56" s="4"/>
      <c r="H56" s="46"/>
      <c r="I56" s="44">
        <v>9</v>
      </c>
      <c r="J56" s="44" t="str">
        <f t="shared" si="48"/>
        <v>d</v>
      </c>
      <c r="K56" t="s">
        <v>238</v>
      </c>
      <c r="L56" t="s">
        <v>184</v>
      </c>
      <c r="M56" t="s">
        <v>376</v>
      </c>
      <c r="R56" s="51">
        <v>1</v>
      </c>
      <c r="S56">
        <v>28</v>
      </c>
      <c r="T56">
        <v>8</v>
      </c>
      <c r="U56" t="str">
        <f>IF(B56=1,MAX($U$2:$U55)+1,IF(AND($T56&lt;&gt;"",$T56=$T55),$U55,IF(B56="x",U55,"")))</f>
        <v/>
      </c>
      <c r="V56" t="str">
        <f>IF(C56=1,MAX($V$2:$V55)+1,IF(AND($T56&lt;&gt;"",$T56=$T55),$U55,IF(C56="x",V55,"")))</f>
        <v/>
      </c>
      <c r="W56" t="s">
        <v>735</v>
      </c>
      <c r="X56">
        <v>9</v>
      </c>
      <c r="Z56">
        <v>1</v>
      </c>
      <c r="AA56">
        <f t="shared" si="4"/>
        <v>1028</v>
      </c>
      <c r="AB56">
        <f t="shared" si="5"/>
        <v>9008</v>
      </c>
      <c r="AC56">
        <f t="shared" si="0"/>
        <v>9008</v>
      </c>
      <c r="AD56" s="6">
        <v>1</v>
      </c>
      <c r="AE56" t="s">
        <v>732</v>
      </c>
      <c r="AF56" t="s">
        <v>905</v>
      </c>
      <c r="AG56" t="s">
        <v>756</v>
      </c>
      <c r="AH56" t="s">
        <v>756</v>
      </c>
      <c r="AI56" t="str">
        <f t="shared" si="23"/>
        <v>e</v>
      </c>
      <c r="AJ56" t="str">
        <f t="shared" si="24"/>
        <v>d</v>
      </c>
      <c r="AK56" t="str">
        <f t="shared" si="25"/>
        <v>d</v>
      </c>
      <c r="AL56" t="str">
        <f t="shared" si="26"/>
        <v>d</v>
      </c>
      <c r="AM56" t="str">
        <f t="shared" si="27"/>
        <v>o</v>
      </c>
      <c r="AN56" t="str">
        <f t="shared" si="28"/>
        <v>Home</v>
      </c>
      <c r="AO56" t="str">
        <f t="shared" si="29"/>
        <v>h</v>
      </c>
      <c r="AP56" t="str">
        <f t="shared" si="30"/>
        <v>d</v>
      </c>
      <c r="AQ56" t="str">
        <f t="shared" si="31"/>
        <v>o</v>
      </c>
      <c r="AR56" t="str">
        <f t="shared" si="32"/>
        <v>Home</v>
      </c>
      <c r="AS56" t="str">
        <f t="shared" si="33"/>
        <v>h</v>
      </c>
      <c r="AT56" t="str">
        <f t="shared" si="34"/>
        <v>Offensive</v>
      </c>
      <c r="AU56" t="str">
        <f t="shared" si="35"/>
        <v/>
      </c>
      <c r="AV56" t="str">
        <f t="shared" si="36"/>
        <v/>
      </c>
      <c r="AW56" t="str" cm="1">
        <f t="array" ref="AW56">IFERROR(IF(O56&lt;&gt;"",O56,IF(OR($S56="",$T56=""),"",IF(O56&lt;&gt;"",O56,IF($T56&lt;&gt;"",_xlfn._xlws.FILTER(O:O,($BU:$BU=$BU56)*($I:$I=$I56)*($T:$T=$T56)*($S:$S=_xlfn.MINIFS($S:$S,$T:$T,"="&amp;$T56)),"")))))&amp;"",IF(O56="","",""))&amp;""</f>
        <v/>
      </c>
      <c r="AX56" t="str" cm="1">
        <f t="array" ref="AX56">IFERROR(IF(P56&lt;&gt;"",P56,IF(OR($S56="",$T56=""),"",IF($T56&lt;&gt;"",_xlfn._xlws.FILTER(P:P,($BU:$BU=$BU56)*($I:$I=$I56)*($T:$T=$T56)*($S:$S=_xlfn.MINIFS($S:$S,$T:$T,"="&amp;$T56)),""))))&amp;"",IF(P56="","",""))&amp;""</f>
        <v/>
      </c>
      <c r="AY56" t="str" cm="1">
        <f t="array" ref="AY56">IFERROR(IF(Q56&lt;&gt;"",Q56,IF(OR($S56="",$T56=""),"",IF($T56&lt;&gt;"",_xlfn._xlws.FILTER(Q:Q,($BU:$BU=$BU56)*($I:$I=$I56)*($T:$T=$T56)*($S:$S=_xlfn.MINIFS($S:$S,$T:$T,"="&amp;$T56)),""))))&amp;"",IF(Q56="","",""))&amp;""</f>
        <v/>
      </c>
      <c r="AZ56" t="str" cm="1">
        <f t="array" ref="AZ56">IFERROR(IF(R56&lt;&gt;"",R56,IF(OR($S56="",$T56=""),"",IF($T56&lt;&gt;"",_xlfn._xlws.FILTER(R:R,($BU:$BU=$BU56)*($I:$I=$I56)*($T:$T=$T56)*($S:$S=_xlfn.MINIFS($S:$S,$T:$T,"="&amp;$T56)),""))))&amp;"",IF(R56="","",""))&amp;""</f>
        <v>1</v>
      </c>
      <c r="BA56" s="6">
        <f t="shared" si="37"/>
        <v>7</v>
      </c>
      <c r="BB56">
        <f t="shared" ref="BB56:BD56" si="99">BB55</f>
        <v>18987</v>
      </c>
      <c r="BC56" t="str">
        <f t="shared" si="99"/>
        <v>Velodrome</v>
      </c>
      <c r="BD56" t="str">
        <f t="shared" si="99"/>
        <v>Outlaws</v>
      </c>
      <c r="BE56" t="s">
        <v>238</v>
      </c>
      <c r="BF56" t="s">
        <v>184</v>
      </c>
      <c r="BI56" cm="1">
        <f t="array" ref="BI56">IFERROR(_xlfn._xlws.FILTER(shifts!A:A,(shifts!B:B=events!AD56)*(shifts!AG:AG&gt;=events!BK56)*(shifts!AH:AH&lt;=events!BL56)),BI55)</f>
        <v>1</v>
      </c>
      <c r="BJ56" s="15">
        <f t="shared" si="39"/>
        <v>0</v>
      </c>
      <c r="BK56">
        <f t="shared" si="40"/>
        <v>1050</v>
      </c>
      <c r="BL56">
        <f t="shared" si="41"/>
        <v>1050</v>
      </c>
      <c r="BM56" s="15">
        <f>SUMIFS(BJ$2:BJ56,K$2:K56,"=Intermission")+SUMIFS(BJ$2:BJ56,K$2:K56,"=Timeout")</f>
        <v>0</v>
      </c>
      <c r="BN56">
        <f t="shared" si="42"/>
        <v>0</v>
      </c>
      <c r="BO56" s="19">
        <f t="shared" si="43"/>
        <v>30</v>
      </c>
      <c r="BP56">
        <f t="shared" si="44"/>
        <v>25</v>
      </c>
      <c r="BQ56" s="17">
        <f t="shared" si="45"/>
        <v>30</v>
      </c>
      <c r="BR56" t="str">
        <f t="shared" si="46"/>
        <v>event_team_player_1</v>
      </c>
      <c r="BS56">
        <f>COUNTIFS(S$3:S56,"="&amp;S56,AI$3:AI56,"="&amp;AI56)</f>
        <v>1</v>
      </c>
      <c r="BT56" t="str">
        <f>IFERROR(VLOOKUP(BB56&amp;BU56&amp;X56,game_rosters!U:W,3,FALSE),"")</f>
        <v>P100105</v>
      </c>
      <c r="BU56" t="str">
        <f t="shared" si="47"/>
        <v>Velodrome</v>
      </c>
    </row>
    <row r="57" spans="1:73" x14ac:dyDescent="0.2">
      <c r="A57" t="str">
        <f t="shared" si="3"/>
        <v/>
      </c>
      <c r="E57" s="4"/>
      <c r="F57" s="43"/>
      <c r="G57" s="4"/>
      <c r="H57" s="46"/>
      <c r="I57" s="44">
        <v>75</v>
      </c>
      <c r="J57" s="44" t="str">
        <f t="shared" si="48"/>
        <v/>
      </c>
      <c r="S57">
        <v>28</v>
      </c>
      <c r="T57">
        <v>8</v>
      </c>
      <c r="U57" t="str">
        <f>IF(B57=1,MAX($U$2:$U56)+1,IF(AND($T57&lt;&gt;"",$T57=$T56),$U56,IF(B57="x",U56,"")))</f>
        <v/>
      </c>
      <c r="V57" t="str">
        <f>IF(C57=1,MAX($V$2:$V56)+1,IF(AND($T57&lt;&gt;"",$T57=$T56),$U56,IF(C57="x",V56,"")))</f>
        <v/>
      </c>
      <c r="X57">
        <v>75</v>
      </c>
      <c r="Z57">
        <v>1</v>
      </c>
      <c r="AA57">
        <f t="shared" si="4"/>
        <v>1028</v>
      </c>
      <c r="AB57">
        <f t="shared" si="5"/>
        <v>9008</v>
      </c>
      <c r="AC57">
        <f t="shared" si="0"/>
        <v>9008</v>
      </c>
      <c r="AD57" s="6">
        <v>1</v>
      </c>
      <c r="AE57" t="s">
        <v>732</v>
      </c>
      <c r="AF57" t="s">
        <v>905</v>
      </c>
      <c r="AG57" t="s">
        <v>756</v>
      </c>
      <c r="AH57" t="s">
        <v>756</v>
      </c>
      <c r="AI57" t="str">
        <f t="shared" si="23"/>
        <v>e</v>
      </c>
      <c r="AJ57" t="str">
        <f t="shared" si="24"/>
        <v>d</v>
      </c>
      <c r="AK57" t="str">
        <f t="shared" si="25"/>
        <v>d</v>
      </c>
      <c r="AL57" t="str">
        <f t="shared" si="26"/>
        <v/>
      </c>
      <c r="AM57" t="str">
        <f t="shared" si="27"/>
        <v/>
      </c>
      <c r="AN57" t="str">
        <f t="shared" si="28"/>
        <v>Home</v>
      </c>
      <c r="AO57" t="str">
        <f t="shared" si="29"/>
        <v>h</v>
      </c>
      <c r="AP57" t="str">
        <f t="shared" si="30"/>
        <v>d</v>
      </c>
      <c r="AQ57" t="str">
        <f t="shared" si="31"/>
        <v>o</v>
      </c>
      <c r="AR57" t="str">
        <f t="shared" si="32"/>
        <v>Home</v>
      </c>
      <c r="AS57" t="str">
        <f t="shared" si="33"/>
        <v>h</v>
      </c>
      <c r="AT57" t="str">
        <f t="shared" si="34"/>
        <v>Offensive</v>
      </c>
      <c r="AU57" t="str">
        <f t="shared" si="35"/>
        <v/>
      </c>
      <c r="AV57" t="str">
        <f t="shared" si="36"/>
        <v/>
      </c>
      <c r="AW57" t="str" cm="1">
        <f t="array" ref="AW57">IFERROR(IF(O57&lt;&gt;"",O57,IF(OR($S57="",$T57=""),"",IF(O57&lt;&gt;"",O57,IF($T57&lt;&gt;"",_xlfn._xlws.FILTER(O:O,($BU:$BU=$BU57)*($I:$I=$I57)*($T:$T=$T57)*($S:$S=_xlfn.MINIFS($S:$S,$T:$T,"="&amp;$T57)),"")))))&amp;"",IF(O57="","",""))&amp;""</f>
        <v/>
      </c>
      <c r="AX57" t="str" cm="1">
        <f t="array" ref="AX57">IFERROR(IF(P57&lt;&gt;"",P57,IF(OR($S57="",$T57=""),"",IF($T57&lt;&gt;"",_xlfn._xlws.FILTER(P:P,($BU:$BU=$BU57)*($I:$I=$I57)*($T:$T=$T57)*($S:$S=_xlfn.MINIFS($S:$S,$T:$T,"="&amp;$T57)),""))))&amp;"",IF(P57="","",""))&amp;""</f>
        <v/>
      </c>
      <c r="AY57" t="str" cm="1">
        <f t="array" ref="AY57">IFERROR(IF(Q57&lt;&gt;"",Q57,IF(OR($S57="",$T57=""),"",IF($T57&lt;&gt;"",_xlfn._xlws.FILTER(Q:Q,($BU:$BU=$BU57)*($I:$I=$I57)*($T:$T=$T57)*($S:$S=_xlfn.MINIFS($S:$S,$T:$T,"="&amp;$T57)),""))))&amp;"",IF(Q57="","",""))&amp;""</f>
        <v/>
      </c>
      <c r="AZ57" t="str" cm="1">
        <f t="array" ref="AZ57">IFERROR(IF(R57&lt;&gt;"",R57,IF(OR($S57="",$T57=""),"",IF($T57&lt;&gt;"",_xlfn._xlws.FILTER(R:R,($BU:$BU=$BU57)*($I:$I=$I57)*($T:$T=$T57)*($S:$S=_xlfn.MINIFS($S:$S,$T:$T,"="&amp;$T57)),""))))&amp;"",IF(R57="","",""))&amp;""</f>
        <v/>
      </c>
      <c r="BA57" s="6">
        <f t="shared" si="37"/>
        <v>7</v>
      </c>
      <c r="BB57">
        <f t="shared" ref="BB57:BD57" si="100">BB56</f>
        <v>18987</v>
      </c>
      <c r="BC57" t="str">
        <f t="shared" si="100"/>
        <v>Velodrome</v>
      </c>
      <c r="BD57" t="str">
        <f t="shared" si="100"/>
        <v>Outlaws</v>
      </c>
      <c r="BE57" t="s">
        <v>238</v>
      </c>
      <c r="BF57" t="s">
        <v>184</v>
      </c>
      <c r="BI57" cm="1">
        <f t="array" ref="BI57">IFERROR(_xlfn._xlws.FILTER(shifts!A:A,(shifts!B:B=events!AD57)*(shifts!AG:AG&gt;=events!BK57)*(shifts!AH:AH&lt;=events!BL57)),BI56)</f>
        <v>1</v>
      </c>
      <c r="BJ57" s="15">
        <f t="shared" si="39"/>
        <v>0</v>
      </c>
      <c r="BK57">
        <f t="shared" si="40"/>
        <v>1050</v>
      </c>
      <c r="BL57">
        <f t="shared" si="41"/>
        <v>1050</v>
      </c>
      <c r="BM57" s="15">
        <f>SUMIFS(BJ$2:BJ57,K$2:K57,"=Intermission")+SUMIFS(BJ$2:BJ57,K$2:K57,"=Timeout")</f>
        <v>0</v>
      </c>
      <c r="BN57">
        <f t="shared" si="42"/>
        <v>0</v>
      </c>
      <c r="BO57" s="19">
        <f t="shared" si="43"/>
        <v>30</v>
      </c>
      <c r="BP57">
        <f t="shared" si="44"/>
        <v>25</v>
      </c>
      <c r="BQ57" s="17">
        <f t="shared" si="45"/>
        <v>30</v>
      </c>
      <c r="BR57" t="str">
        <f t="shared" si="46"/>
        <v>event_team_player_2</v>
      </c>
      <c r="BS57">
        <f>COUNTIFS(S$3:S57,"="&amp;S57,AI$3:AI57,"="&amp;AI57)</f>
        <v>2</v>
      </c>
      <c r="BT57" t="str">
        <f>IFERROR(VLOOKUP(BB57&amp;BU57&amp;X57,game_rosters!U:W,3,FALSE),"")</f>
        <v>P100039</v>
      </c>
      <c r="BU57" t="str">
        <f t="shared" si="47"/>
        <v>Velodrome</v>
      </c>
    </row>
    <row r="58" spans="1:73" x14ac:dyDescent="0.2">
      <c r="A58" t="str">
        <f t="shared" si="3"/>
        <v/>
      </c>
      <c r="E58" s="4"/>
      <c r="F58" s="43"/>
      <c r="G58" s="4"/>
      <c r="H58" s="46"/>
      <c r="I58" s="44">
        <v>77</v>
      </c>
      <c r="J58" s="44" t="str">
        <f t="shared" si="48"/>
        <v/>
      </c>
      <c r="O58" t="s">
        <v>605</v>
      </c>
      <c r="R58" s="51">
        <v>1</v>
      </c>
      <c r="S58">
        <v>28</v>
      </c>
      <c r="T58">
        <v>8</v>
      </c>
      <c r="U58" t="str">
        <f>IF(B58=1,MAX($U$2:$U57)+1,IF(AND($T58&lt;&gt;"",$T58=$T57),$U57,IF(B58="x",U57,"")))</f>
        <v/>
      </c>
      <c r="V58" t="str">
        <f>IF(C58=1,MAX($V$2:$V57)+1,IF(AND($T58&lt;&gt;"",$T58=$T57),$U57,IF(C58="x",V57,"")))</f>
        <v/>
      </c>
      <c r="X58">
        <v>77</v>
      </c>
      <c r="AA58">
        <f t="shared" si="4"/>
        <v>1028</v>
      </c>
      <c r="AB58">
        <f t="shared" si="5"/>
        <v>9008</v>
      </c>
      <c r="AC58">
        <f t="shared" si="0"/>
        <v>9008</v>
      </c>
      <c r="AD58" s="6">
        <v>1</v>
      </c>
      <c r="AE58" t="s">
        <v>732</v>
      </c>
      <c r="AF58" t="s">
        <v>905</v>
      </c>
      <c r="AG58" t="s">
        <v>756</v>
      </c>
      <c r="AH58" t="s">
        <v>756</v>
      </c>
      <c r="AI58" t="str">
        <f t="shared" si="23"/>
        <v>o</v>
      </c>
      <c r="AJ58" t="str">
        <f t="shared" si="24"/>
        <v>d</v>
      </c>
      <c r="AK58" t="str">
        <f t="shared" si="25"/>
        <v>d</v>
      </c>
      <c r="AL58" t="str">
        <f t="shared" si="26"/>
        <v/>
      </c>
      <c r="AM58" t="str">
        <f t="shared" si="27"/>
        <v/>
      </c>
      <c r="AN58" t="str">
        <f t="shared" si="28"/>
        <v>Home</v>
      </c>
      <c r="AO58" t="str">
        <f t="shared" si="29"/>
        <v>h</v>
      </c>
      <c r="AP58" t="str">
        <f t="shared" si="30"/>
        <v>d</v>
      </c>
      <c r="AQ58" t="str">
        <f t="shared" si="31"/>
        <v>o</v>
      </c>
      <c r="AR58" t="str">
        <f t="shared" si="32"/>
        <v>Home</v>
      </c>
      <c r="AS58" t="str">
        <f t="shared" si="33"/>
        <v>h</v>
      </c>
      <c r="AT58" t="str">
        <f t="shared" si="34"/>
        <v>Defensive</v>
      </c>
      <c r="AU58" t="str">
        <f t="shared" si="35"/>
        <v/>
      </c>
      <c r="AV58" t="str">
        <f t="shared" si="36"/>
        <v/>
      </c>
      <c r="AW58" t="str" cm="1">
        <f t="array" ref="AW58">IFERROR(IF(O58&lt;&gt;"",O58,IF(OR($S58="",$T58=""),"",IF(O58&lt;&gt;"",O58,IF($T58&lt;&gt;"",_xlfn._xlws.FILTER(O:O,($BU:$BU=$BU58)*($I:$I=$I58)*($T:$T=$T58)*($S:$S=_xlfn.MINIFS($S:$S,$T:$T,"="&amp;$T58)),"")))))&amp;"",IF(O58="","",""))&amp;""</f>
        <v>Defensive_PlayPass-InShotPassLane</v>
      </c>
      <c r="AX58" t="str" cm="1">
        <f t="array" ref="AX58">IFERROR(IF(P58&lt;&gt;"",P58,IF(OR($S58="",$T58=""),"",IF($T58&lt;&gt;"",_xlfn._xlws.FILTER(P:P,($BU:$BU=$BU58)*($I:$I=$I58)*($T:$T=$T58)*($S:$S=_xlfn.MINIFS($S:$S,$T:$T,"="&amp;$T58)),""))))&amp;"",IF(P58="","",""))&amp;""</f>
        <v/>
      </c>
      <c r="AY58" t="str" cm="1">
        <f t="array" ref="AY58">IFERROR(IF(Q58&lt;&gt;"",Q58,IF(OR($S58="",$T58=""),"",IF($T58&lt;&gt;"",_xlfn._xlws.FILTER(Q:Q,($BU:$BU=$BU58)*($I:$I=$I58)*($T:$T=$T58)*($S:$S=_xlfn.MINIFS($S:$S,$T:$T,"="&amp;$T58)),""))))&amp;"",IF(Q58="","",""))&amp;""</f>
        <v/>
      </c>
      <c r="AZ58" t="str" cm="1">
        <f t="array" ref="AZ58">IFERROR(IF(R58&lt;&gt;"",R58,IF(OR($S58="",$T58=""),"",IF($T58&lt;&gt;"",_xlfn._xlws.FILTER(R:R,($BU:$BU=$BU58)*($I:$I=$I58)*($T:$T=$T58)*($S:$S=_xlfn.MINIFS($S:$S,$T:$T,"="&amp;$T58)),""))))&amp;"",IF(R58="","",""))&amp;""</f>
        <v>1</v>
      </c>
      <c r="BA58" s="6">
        <f t="shared" si="37"/>
        <v>7</v>
      </c>
      <c r="BB58">
        <f t="shared" ref="BB58:BD58" si="101">BB57</f>
        <v>18987</v>
      </c>
      <c r="BC58" t="str">
        <f t="shared" si="101"/>
        <v>Velodrome</v>
      </c>
      <c r="BD58" t="str">
        <f t="shared" si="101"/>
        <v>Outlaws</v>
      </c>
      <c r="BE58" t="s">
        <v>238</v>
      </c>
      <c r="BF58" t="s">
        <v>184</v>
      </c>
      <c r="BI58" cm="1">
        <f t="array" ref="BI58">IFERROR(_xlfn._xlws.FILTER(shifts!A:A,(shifts!B:B=events!AD58)*(shifts!AG:AG&gt;=events!BK58)*(shifts!AH:AH&lt;=events!BL58)),BI57)</f>
        <v>1</v>
      </c>
      <c r="BJ58" s="15">
        <f t="shared" si="39"/>
        <v>0</v>
      </c>
      <c r="BK58">
        <f t="shared" si="40"/>
        <v>1050</v>
      </c>
      <c r="BL58">
        <f t="shared" si="41"/>
        <v>1050</v>
      </c>
      <c r="BM58" s="15">
        <f>SUMIFS(BJ$2:BJ58,K$2:K58,"=Intermission")+SUMIFS(BJ$2:BJ58,K$2:K58,"=Timeout")</f>
        <v>0</v>
      </c>
      <c r="BN58">
        <f t="shared" si="42"/>
        <v>0</v>
      </c>
      <c r="BO58" s="19">
        <f t="shared" si="43"/>
        <v>30</v>
      </c>
      <c r="BP58">
        <f t="shared" si="44"/>
        <v>25</v>
      </c>
      <c r="BQ58" s="17">
        <f t="shared" si="45"/>
        <v>30</v>
      </c>
      <c r="BR58" t="str">
        <f t="shared" si="46"/>
        <v>opp_team_player_1</v>
      </c>
      <c r="BS58">
        <f>COUNTIFS(S$3:S58,"="&amp;S58,AI$3:AI58,"="&amp;AI58)</f>
        <v>1</v>
      </c>
      <c r="BT58" t="str">
        <f>IFERROR(VLOOKUP(BB58&amp;BU58&amp;X58,game_rosters!U:W,3,FALSE),"")</f>
        <v>P100185</v>
      </c>
      <c r="BU58" t="str">
        <f t="shared" si="47"/>
        <v>Outlaws</v>
      </c>
    </row>
    <row r="59" spans="1:73" x14ac:dyDescent="0.2">
      <c r="A59" t="str">
        <f t="shared" si="3"/>
        <v/>
      </c>
      <c r="E59" s="4"/>
      <c r="F59" s="43"/>
      <c r="G59" s="4"/>
      <c r="H59" s="46"/>
      <c r="I59" s="44">
        <v>25</v>
      </c>
      <c r="J59" s="44" t="str">
        <f t="shared" si="48"/>
        <v/>
      </c>
      <c r="O59" t="s">
        <v>606</v>
      </c>
      <c r="Q59" t="s">
        <v>595</v>
      </c>
      <c r="S59">
        <v>28</v>
      </c>
      <c r="T59">
        <v>8</v>
      </c>
      <c r="U59" t="str">
        <f>IF(B59=1,MAX($U$2:$U58)+1,IF(AND($T59&lt;&gt;"",$T59=$T58),$U58,IF(B59="x",U58,"")))</f>
        <v/>
      </c>
      <c r="V59" t="str">
        <f>IF(C59=1,MAX($V$2:$V58)+1,IF(AND($T59&lt;&gt;"",$T59=$T58),$U58,IF(C59="x",V58,"")))</f>
        <v/>
      </c>
      <c r="X59">
        <v>25</v>
      </c>
      <c r="AA59">
        <f t="shared" si="4"/>
        <v>1028</v>
      </c>
      <c r="AB59">
        <f t="shared" si="5"/>
        <v>9008</v>
      </c>
      <c r="AC59">
        <f t="shared" si="0"/>
        <v>9008</v>
      </c>
      <c r="AD59" s="6">
        <v>1</v>
      </c>
      <c r="AE59" t="s">
        <v>732</v>
      </c>
      <c r="AF59" t="s">
        <v>905</v>
      </c>
      <c r="AG59" t="s">
        <v>756</v>
      </c>
      <c r="AH59" t="s">
        <v>756</v>
      </c>
      <c r="AI59" t="str">
        <f t="shared" si="23"/>
        <v>o</v>
      </c>
      <c r="AJ59" t="str">
        <f t="shared" si="24"/>
        <v>d</v>
      </c>
      <c r="AK59" t="str">
        <f t="shared" si="25"/>
        <v>d</v>
      </c>
      <c r="AL59" t="str">
        <f t="shared" si="26"/>
        <v/>
      </c>
      <c r="AM59" t="str">
        <f t="shared" si="27"/>
        <v/>
      </c>
      <c r="AN59" t="str">
        <f t="shared" si="28"/>
        <v>Home</v>
      </c>
      <c r="AO59" t="str">
        <f t="shared" si="29"/>
        <v>h</v>
      </c>
      <c r="AP59" t="str">
        <f t="shared" si="30"/>
        <v>d</v>
      </c>
      <c r="AQ59" t="str">
        <f t="shared" si="31"/>
        <v>o</v>
      </c>
      <c r="AR59" t="str">
        <f t="shared" si="32"/>
        <v>Home</v>
      </c>
      <c r="AS59" t="str">
        <f t="shared" si="33"/>
        <v>h</v>
      </c>
      <c r="AT59" t="str">
        <f t="shared" si="34"/>
        <v>Defensive</v>
      </c>
      <c r="AU59" t="str">
        <f t="shared" si="35"/>
        <v/>
      </c>
      <c r="AV59" t="str">
        <f t="shared" si="36"/>
        <v/>
      </c>
      <c r="AW59" t="str" cm="1">
        <f t="array" ref="AW59">IFERROR(IF(O59&lt;&gt;"",O59,IF(OR($S59="",$T59=""),"",IF(O59&lt;&gt;"",O59,IF($T59&lt;&gt;"",_xlfn._xlws.FILTER(O:O,($BU:$BU=$BU59)*($I:$I=$I59)*($T:$T=$T59)*($S:$S=_xlfn.MINIFS($S:$S,$T:$T,"="&amp;$T59)),"")))))&amp;"",IF(O59="","",""))&amp;""</f>
        <v>Defensive_PlayPass-PassIntercepted</v>
      </c>
      <c r="AX59" t="str" cm="1">
        <f t="array" ref="AX59">IFERROR(IF(P59&lt;&gt;"",P59,IF(OR($S59="",$T59=""),"",IF($T59&lt;&gt;"",_xlfn._xlws.FILTER(P:P,($BU:$BU=$BU59)*($I:$I=$I59)*($T:$T=$T59)*($S:$S=_xlfn.MINIFS($S:$S,$T:$T,"="&amp;$T59)),""))))&amp;"",IF(P59="","",""))&amp;""</f>
        <v/>
      </c>
      <c r="AY59" t="str" cm="1">
        <f t="array" ref="AY59">IFERROR(IF(Q59&lt;&gt;"",Q59,IF(OR($S59="",$T59=""),"",IF($T59&lt;&gt;"",_xlfn._xlws.FILTER(Q:Q,($BU:$BU=$BU59)*($I:$I=$I59)*($T:$T=$T59)*($S:$S=_xlfn.MINIFS($S:$S,$T:$T,"="&amp;$T59)),""))))&amp;"",IF(Q59="","",""))&amp;""</f>
        <v>s</v>
      </c>
      <c r="AZ59" t="str" cm="1">
        <f t="array" ref="AZ59">IFERROR(IF(R59&lt;&gt;"",R59,IF(OR($S59="",$T59=""),"",IF($T59&lt;&gt;"",_xlfn._xlws.FILTER(R:R,($BU:$BU=$BU59)*($I:$I=$I59)*($T:$T=$T59)*($S:$S=_xlfn.MINIFS($S:$S,$T:$T,"="&amp;$T59)),""))))&amp;"",IF(R59="","",""))&amp;""</f>
        <v/>
      </c>
      <c r="BA59" s="6">
        <f t="shared" si="37"/>
        <v>7</v>
      </c>
      <c r="BB59">
        <f t="shared" ref="BB59:BD59" si="102">BB58</f>
        <v>18987</v>
      </c>
      <c r="BC59" t="str">
        <f t="shared" si="102"/>
        <v>Velodrome</v>
      </c>
      <c r="BD59" t="str">
        <f t="shared" si="102"/>
        <v>Outlaws</v>
      </c>
      <c r="BE59" t="s">
        <v>238</v>
      </c>
      <c r="BF59" t="s">
        <v>184</v>
      </c>
      <c r="BI59" cm="1">
        <f t="array" ref="BI59">IFERROR(_xlfn._xlws.FILTER(shifts!A:A,(shifts!B:B=events!AD59)*(shifts!AG:AG&gt;=events!BK59)*(shifts!AH:AH&lt;=events!BL59)),BI58)</f>
        <v>1</v>
      </c>
      <c r="BJ59" s="15">
        <f t="shared" si="39"/>
        <v>0</v>
      </c>
      <c r="BK59">
        <f t="shared" si="40"/>
        <v>1050</v>
      </c>
      <c r="BL59">
        <f t="shared" si="41"/>
        <v>1050</v>
      </c>
      <c r="BM59" s="15">
        <f>SUMIFS(BJ$2:BJ59,K$2:K59,"=Intermission")+SUMIFS(BJ$2:BJ59,K$2:K59,"=Timeout")</f>
        <v>0</v>
      </c>
      <c r="BN59">
        <f t="shared" si="42"/>
        <v>0</v>
      </c>
      <c r="BO59" s="19">
        <f t="shared" si="43"/>
        <v>30</v>
      </c>
      <c r="BP59">
        <f t="shared" si="44"/>
        <v>25</v>
      </c>
      <c r="BQ59" s="17">
        <f t="shared" si="45"/>
        <v>30</v>
      </c>
      <c r="BR59" t="str">
        <f t="shared" si="46"/>
        <v>opp_team_player_2</v>
      </c>
      <c r="BS59">
        <f>COUNTIFS(S$3:S59,"="&amp;S59,AI$3:AI59,"="&amp;AI59)</f>
        <v>2</v>
      </c>
      <c r="BT59" t="str">
        <f>IFERROR(VLOOKUP(BB59&amp;BU59&amp;X59,game_rosters!U:W,3,FALSE),"")</f>
        <v>P100170</v>
      </c>
      <c r="BU59" t="str">
        <f t="shared" si="47"/>
        <v>Outlaws</v>
      </c>
    </row>
    <row r="60" spans="1:73" x14ac:dyDescent="0.2">
      <c r="A60">
        <f t="shared" si="3"/>
        <v>1</v>
      </c>
      <c r="E60" s="4"/>
      <c r="F60" s="43"/>
      <c r="G60" s="4"/>
      <c r="H60" s="46"/>
      <c r="I60" s="44">
        <v>9</v>
      </c>
      <c r="J60" s="44" t="str">
        <f t="shared" si="48"/>
        <v/>
      </c>
      <c r="K60" t="s">
        <v>9</v>
      </c>
      <c r="L60" t="s">
        <v>173</v>
      </c>
      <c r="M60" t="s">
        <v>73</v>
      </c>
      <c r="S60">
        <v>29</v>
      </c>
      <c r="T60">
        <v>8</v>
      </c>
      <c r="U60" t="str">
        <f>IF(B60=1,MAX($U$2:$U59)+1,IF(AND($T60&lt;&gt;"",$T60=$T59),$U59,IF(B60="x",U59,"")))</f>
        <v/>
      </c>
      <c r="V60" t="str">
        <f>IF(C60=1,MAX($V$2:$V59)+1,IF(AND($T60&lt;&gt;"",$T60=$T59),$U59,IF(C60="x",V59,"")))</f>
        <v/>
      </c>
      <c r="W60" t="s">
        <v>735</v>
      </c>
      <c r="X60">
        <v>9</v>
      </c>
      <c r="Z60">
        <v>1</v>
      </c>
      <c r="AA60">
        <f t="shared" si="4"/>
        <v>1029</v>
      </c>
      <c r="AB60">
        <f t="shared" si="5"/>
        <v>9008</v>
      </c>
      <c r="AC60">
        <f t="shared" si="0"/>
        <v>9008</v>
      </c>
      <c r="AD60" s="6">
        <v>1</v>
      </c>
      <c r="AE60" t="s">
        <v>732</v>
      </c>
      <c r="AF60" t="s">
        <v>905</v>
      </c>
      <c r="AG60" t="s">
        <v>756</v>
      </c>
      <c r="AH60" t="s">
        <v>756</v>
      </c>
      <c r="AI60" t="str">
        <f t="shared" si="23"/>
        <v>e</v>
      </c>
      <c r="AJ60" t="str">
        <f t="shared" si="24"/>
        <v>d</v>
      </c>
      <c r="AK60" t="str">
        <f t="shared" si="25"/>
        <v>d</v>
      </c>
      <c r="AL60" t="str">
        <f t="shared" si="26"/>
        <v>d</v>
      </c>
      <c r="AM60" t="str">
        <f t="shared" si="27"/>
        <v/>
      </c>
      <c r="AN60" t="str">
        <f t="shared" si="28"/>
        <v>Home</v>
      </c>
      <c r="AO60" t="str">
        <f t="shared" si="29"/>
        <v>h</v>
      </c>
      <c r="AP60" t="str">
        <f t="shared" si="30"/>
        <v>d</v>
      </c>
      <c r="AQ60" t="str">
        <f t="shared" si="31"/>
        <v>o</v>
      </c>
      <c r="AR60" t="str">
        <f t="shared" si="32"/>
        <v>Home</v>
      </c>
      <c r="AS60" t="str">
        <f t="shared" si="33"/>
        <v>h</v>
      </c>
      <c r="AT60" t="str">
        <f t="shared" si="34"/>
        <v>Offensive</v>
      </c>
      <c r="AU60" t="str">
        <f t="shared" si="35"/>
        <v/>
      </c>
      <c r="AV60" t="str">
        <f t="shared" si="36"/>
        <v/>
      </c>
      <c r="AW60" t="str" cm="1">
        <f t="array" ref="AW60">IFERROR(IF(O60&lt;&gt;"",O60,IF(OR($S60="",$T60=""),"",IF(O60&lt;&gt;"",O60,IF($T60&lt;&gt;"",_xlfn._xlws.FILTER(O:O,($BU:$BU=$BU60)*($I:$I=$I60)*($T:$T=$T60)*($S:$S=_xlfn.MINIFS($S:$S,$T:$T,"="&amp;$T60)),"")))))&amp;"",IF(O60="","",""))&amp;""</f>
        <v/>
      </c>
      <c r="AX60" t="str" cm="1">
        <f t="array" ref="AX60">IFERROR(IF(P60&lt;&gt;"",P60,IF(OR($S60="",$T60=""),"",IF($T60&lt;&gt;"",_xlfn._xlws.FILTER(P:P,($BU:$BU=$BU60)*($I:$I=$I60)*($T:$T=$T60)*($S:$S=_xlfn.MINIFS($S:$S,$T:$T,"="&amp;$T60)),""))))&amp;"",IF(P60="","",""))&amp;""</f>
        <v/>
      </c>
      <c r="AY60" t="str" cm="1">
        <f t="array" ref="AY60">IFERROR(IF(Q60&lt;&gt;"",Q60,IF(OR($S60="",$T60=""),"",IF($T60&lt;&gt;"",_xlfn._xlws.FILTER(Q:Q,($BU:$BU=$BU60)*($I:$I=$I60)*($T:$T=$T60)*($S:$S=_xlfn.MINIFS($S:$S,$T:$T,"="&amp;$T60)),""))))&amp;"",IF(Q60="","",""))&amp;""</f>
        <v/>
      </c>
      <c r="AZ60" t="str" cm="1">
        <f t="array" ref="AZ60">IFERROR(IF(R60&lt;&gt;"",R60,IF(OR($S60="",$T60=""),"",IF($T60&lt;&gt;"",_xlfn._xlws.FILTER(R:R,($BU:$BU=$BU60)*($I:$I=$I60)*($T:$T=$T60)*($S:$S=_xlfn.MINIFS($S:$S,$T:$T,"="&amp;$T60)),""))))&amp;"",IF(R60="","",""))&amp;""</f>
        <v>1</v>
      </c>
      <c r="BA60" s="6">
        <f t="shared" si="37"/>
        <v>7</v>
      </c>
      <c r="BB60">
        <f t="shared" ref="BB60:BD60" si="103">BB59</f>
        <v>18987</v>
      </c>
      <c r="BC60" t="str">
        <f t="shared" si="103"/>
        <v>Velodrome</v>
      </c>
      <c r="BD60" t="str">
        <f t="shared" si="103"/>
        <v>Outlaws</v>
      </c>
      <c r="BE60" t="s">
        <v>9</v>
      </c>
      <c r="BF60" t="s">
        <v>173</v>
      </c>
      <c r="BI60" cm="1">
        <f t="array" ref="BI60">IFERROR(_xlfn._xlws.FILTER(shifts!A:A,(shifts!B:B=events!AD60)*(shifts!AG:AG&gt;=events!BK60)*(shifts!AH:AH&lt;=events!BL60)),BI59)</f>
        <v>1</v>
      </c>
      <c r="BJ60" s="15">
        <f t="shared" si="39"/>
        <v>0</v>
      </c>
      <c r="BK60">
        <f t="shared" si="40"/>
        <v>1050</v>
      </c>
      <c r="BL60">
        <f t="shared" si="41"/>
        <v>1050</v>
      </c>
      <c r="BM60" s="15">
        <f>SUMIFS(BJ$2:BJ60,K$2:K60,"=Intermission")+SUMIFS(BJ$2:BJ60,K$2:K60,"=Timeout")</f>
        <v>0</v>
      </c>
      <c r="BN60">
        <f t="shared" si="42"/>
        <v>0</v>
      </c>
      <c r="BO60" s="19">
        <f t="shared" si="43"/>
        <v>30</v>
      </c>
      <c r="BP60">
        <f t="shared" si="44"/>
        <v>25</v>
      </c>
      <c r="BQ60" s="17">
        <f t="shared" si="45"/>
        <v>30</v>
      </c>
      <c r="BR60" t="str">
        <f t="shared" si="46"/>
        <v>event_team_player_1</v>
      </c>
      <c r="BS60">
        <f>COUNTIFS(S$3:S60,"="&amp;S60,AI$3:AI60,"="&amp;AI60)</f>
        <v>1</v>
      </c>
      <c r="BT60" t="str">
        <f>IFERROR(VLOOKUP(BB60&amp;BU60&amp;X60,game_rosters!U:W,3,FALSE),"")</f>
        <v>P100105</v>
      </c>
      <c r="BU60" t="str">
        <f t="shared" si="47"/>
        <v>Velodrome</v>
      </c>
    </row>
    <row r="61" spans="1:73" x14ac:dyDescent="0.2">
      <c r="A61" t="str">
        <f t="shared" si="3"/>
        <v/>
      </c>
      <c r="E61" s="4"/>
      <c r="F61" s="43"/>
      <c r="G61" s="4"/>
      <c r="H61" s="46"/>
      <c r="I61" s="44">
        <v>25</v>
      </c>
      <c r="J61" s="44" t="str">
        <f t="shared" si="48"/>
        <v/>
      </c>
      <c r="O61" t="s">
        <v>606</v>
      </c>
      <c r="Q61" t="s">
        <v>595</v>
      </c>
      <c r="S61">
        <v>29</v>
      </c>
      <c r="T61">
        <v>8</v>
      </c>
      <c r="U61" t="str">
        <f>IF(B61=1,MAX($U$2:$U60)+1,IF(AND($T61&lt;&gt;"",$T61=$T60),$U60,IF(B61="x",U60,"")))</f>
        <v/>
      </c>
      <c r="V61" t="str">
        <f>IF(C61=1,MAX($V$2:$V60)+1,IF(AND($T61&lt;&gt;"",$T61=$T60),$U60,IF(C61="x",V60,"")))</f>
        <v/>
      </c>
      <c r="X61">
        <v>25</v>
      </c>
      <c r="AA61">
        <f t="shared" si="4"/>
        <v>1029</v>
      </c>
      <c r="AB61">
        <f t="shared" si="5"/>
        <v>9008</v>
      </c>
      <c r="AC61">
        <f t="shared" si="0"/>
        <v>9008</v>
      </c>
      <c r="AD61" s="6">
        <v>1</v>
      </c>
      <c r="AE61" t="s">
        <v>732</v>
      </c>
      <c r="AF61" t="s">
        <v>905</v>
      </c>
      <c r="AG61" t="s">
        <v>756</v>
      </c>
      <c r="AH61" t="s">
        <v>756</v>
      </c>
      <c r="AI61" t="str">
        <f t="shared" si="23"/>
        <v>o</v>
      </c>
      <c r="AJ61" t="str">
        <f t="shared" si="24"/>
        <v>d</v>
      </c>
      <c r="AK61" t="str">
        <f t="shared" si="25"/>
        <v>d</v>
      </c>
      <c r="AL61" t="str">
        <f t="shared" si="26"/>
        <v/>
      </c>
      <c r="AM61" t="str">
        <f t="shared" si="27"/>
        <v/>
      </c>
      <c r="AN61" t="str">
        <f t="shared" si="28"/>
        <v>Home</v>
      </c>
      <c r="AO61" t="str">
        <f t="shared" si="29"/>
        <v>h</v>
      </c>
      <c r="AP61" t="str">
        <f t="shared" si="30"/>
        <v>d</v>
      </c>
      <c r="AQ61" t="str">
        <f t="shared" si="31"/>
        <v>o</v>
      </c>
      <c r="AR61" t="str">
        <f t="shared" si="32"/>
        <v>Home</v>
      </c>
      <c r="AS61" t="str">
        <f t="shared" si="33"/>
        <v>h</v>
      </c>
      <c r="AT61" t="str">
        <f t="shared" si="34"/>
        <v>Defensive</v>
      </c>
      <c r="AU61" t="str">
        <f t="shared" si="35"/>
        <v/>
      </c>
      <c r="AV61" t="str">
        <f t="shared" si="36"/>
        <v/>
      </c>
      <c r="AW61" t="str" cm="1">
        <f t="array" ref="AW61">IFERROR(IF(O61&lt;&gt;"",O61,IF(OR($S61="",$T61=""),"",IF(O61&lt;&gt;"",O61,IF($T61&lt;&gt;"",_xlfn._xlws.FILTER(O:O,($BU:$BU=$BU61)*($I:$I=$I61)*($T:$T=$T61)*($S:$S=_xlfn.MINIFS($S:$S,$T:$T,"="&amp;$T61)),"")))))&amp;"",IF(O61="","",""))&amp;""</f>
        <v>Defensive_PlayPass-PassIntercepted</v>
      </c>
      <c r="AX61" t="str" cm="1">
        <f t="array" ref="AX61">IFERROR(IF(P61&lt;&gt;"",P61,IF(OR($S61="",$T61=""),"",IF($T61&lt;&gt;"",_xlfn._xlws.FILTER(P:P,($BU:$BU=$BU61)*($I:$I=$I61)*($T:$T=$T61)*($S:$S=_xlfn.MINIFS($S:$S,$T:$T,"="&amp;$T61)),""))))&amp;"",IF(P61="","",""))&amp;""</f>
        <v/>
      </c>
      <c r="AY61" t="str" cm="1">
        <f t="array" ref="AY61">IFERROR(IF(Q61&lt;&gt;"",Q61,IF(OR($S61="",$T61=""),"",IF($T61&lt;&gt;"",_xlfn._xlws.FILTER(Q:Q,($BU:$BU=$BU61)*($I:$I=$I61)*($T:$T=$T61)*($S:$S=_xlfn.MINIFS($S:$S,$T:$T,"="&amp;$T61)),""))))&amp;"",IF(Q61="","",""))&amp;""</f>
        <v>s</v>
      </c>
      <c r="AZ61" t="str" cm="1">
        <f t="array" ref="AZ61">IFERROR(IF(R61&lt;&gt;"",R61,IF(OR($S61="",$T61=""),"",IF($T61&lt;&gt;"",_xlfn._xlws.FILTER(R:R,($BU:$BU=$BU61)*($I:$I=$I61)*($T:$T=$T61)*($S:$S=_xlfn.MINIFS($S:$S,$T:$T,"="&amp;$T61)),""))))&amp;"",IF(R61="","",""))&amp;""</f>
        <v/>
      </c>
      <c r="BA61" s="6">
        <f t="shared" si="37"/>
        <v>7</v>
      </c>
      <c r="BB61">
        <f t="shared" ref="BB61:BD61" si="104">BB60</f>
        <v>18987</v>
      </c>
      <c r="BC61" t="str">
        <f t="shared" si="104"/>
        <v>Velodrome</v>
      </c>
      <c r="BD61" t="str">
        <f t="shared" si="104"/>
        <v>Outlaws</v>
      </c>
      <c r="BE61" t="s">
        <v>9</v>
      </c>
      <c r="BF61" t="s">
        <v>173</v>
      </c>
      <c r="BI61" cm="1">
        <f t="array" ref="BI61">IFERROR(_xlfn._xlws.FILTER(shifts!A:A,(shifts!B:B=events!AD61)*(shifts!AG:AG&gt;=events!BK61)*(shifts!AH:AH&lt;=events!BL61)),BI60)</f>
        <v>1</v>
      </c>
      <c r="BJ61" s="15">
        <f t="shared" si="39"/>
        <v>0</v>
      </c>
      <c r="BK61">
        <f t="shared" si="40"/>
        <v>1050</v>
      </c>
      <c r="BL61">
        <f t="shared" si="41"/>
        <v>1050</v>
      </c>
      <c r="BM61" s="15">
        <f>SUMIFS(BJ$2:BJ61,K$2:K61,"=Intermission")+SUMIFS(BJ$2:BJ61,K$2:K61,"=Timeout")</f>
        <v>0</v>
      </c>
      <c r="BN61">
        <f t="shared" si="42"/>
        <v>0</v>
      </c>
      <c r="BO61" s="19">
        <f t="shared" si="43"/>
        <v>30</v>
      </c>
      <c r="BP61">
        <f t="shared" si="44"/>
        <v>25</v>
      </c>
      <c r="BQ61" s="17">
        <f t="shared" si="45"/>
        <v>30</v>
      </c>
      <c r="BR61" t="str">
        <f t="shared" si="46"/>
        <v>opp_team_player_1</v>
      </c>
      <c r="BS61">
        <f>COUNTIFS(S$3:S61,"="&amp;S61,AI$3:AI61,"="&amp;AI61)</f>
        <v>1</v>
      </c>
      <c r="BT61" t="str">
        <f>IFERROR(VLOOKUP(BB61&amp;BU61&amp;X61,game_rosters!U:W,3,FALSE),"")</f>
        <v>P100170</v>
      </c>
      <c r="BU61" t="str">
        <f t="shared" si="47"/>
        <v>Outlaws</v>
      </c>
    </row>
    <row r="62" spans="1:73" x14ac:dyDescent="0.2">
      <c r="A62">
        <f t="shared" si="3"/>
        <v>1</v>
      </c>
      <c r="E62" s="4"/>
      <c r="F62" s="43"/>
      <c r="G62" s="4"/>
      <c r="H62" s="46"/>
      <c r="I62" s="44">
        <v>25</v>
      </c>
      <c r="J62" s="44" t="str">
        <f t="shared" si="48"/>
        <v/>
      </c>
      <c r="K62" t="s">
        <v>13</v>
      </c>
      <c r="L62" t="s">
        <v>586</v>
      </c>
      <c r="N62" t="s">
        <v>595</v>
      </c>
      <c r="O62" t="s">
        <v>607</v>
      </c>
      <c r="Q62" t="s">
        <v>595</v>
      </c>
      <c r="S62">
        <v>30</v>
      </c>
      <c r="T62">
        <v>8</v>
      </c>
      <c r="U62" t="str">
        <f>IF(B62=1,MAX($U$2:$U61)+1,IF(AND($T62&lt;&gt;"",$T62=$T61),$U61,IF(B62="x",U61,"")))</f>
        <v/>
      </c>
      <c r="V62" t="str">
        <f>IF(C62=1,MAX($V$2:$V61)+1,IF(AND($T62&lt;&gt;"",$T62=$T61),$U61,IF(C62="x",V61,"")))</f>
        <v/>
      </c>
      <c r="W62" t="s">
        <v>731</v>
      </c>
      <c r="X62">
        <v>25</v>
      </c>
      <c r="Z62">
        <v>1</v>
      </c>
      <c r="AA62">
        <f t="shared" si="4"/>
        <v>1030</v>
      </c>
      <c r="AB62">
        <f t="shared" si="5"/>
        <v>9008</v>
      </c>
      <c r="AC62">
        <f t="shared" si="0"/>
        <v>9008</v>
      </c>
      <c r="AD62" s="6">
        <v>1</v>
      </c>
      <c r="AE62" t="s">
        <v>732</v>
      </c>
      <c r="AF62" t="s">
        <v>906</v>
      </c>
      <c r="AG62" t="s">
        <v>732</v>
      </c>
      <c r="AH62" t="s">
        <v>907</v>
      </c>
      <c r="AI62" t="str">
        <f t="shared" si="23"/>
        <v>e</v>
      </c>
      <c r="AJ62" t="str">
        <f t="shared" si="24"/>
        <v>d</v>
      </c>
      <c r="AK62" t="str">
        <f t="shared" si="25"/>
        <v>d</v>
      </c>
      <c r="AL62" t="str">
        <f t="shared" si="26"/>
        <v>o</v>
      </c>
      <c r="AM62" t="str">
        <f t="shared" si="27"/>
        <v/>
      </c>
      <c r="AN62" t="str">
        <f t="shared" si="28"/>
        <v>Away</v>
      </c>
      <c r="AO62" t="str">
        <f t="shared" si="29"/>
        <v>a</v>
      </c>
      <c r="AP62" t="str">
        <f t="shared" si="30"/>
        <v>o</v>
      </c>
      <c r="AQ62" t="str">
        <f t="shared" si="31"/>
        <v>o</v>
      </c>
      <c r="AR62" t="str">
        <f t="shared" si="32"/>
        <v>Away</v>
      </c>
      <c r="AS62" t="str">
        <f t="shared" si="33"/>
        <v>a</v>
      </c>
      <c r="AT62" t="str">
        <f t="shared" si="34"/>
        <v>Offensive</v>
      </c>
      <c r="AU62" t="str">
        <f t="shared" si="35"/>
        <v/>
      </c>
      <c r="AV62" t="str">
        <f t="shared" si="36"/>
        <v/>
      </c>
      <c r="AW62" t="str" cm="1">
        <f t="array" ref="AW62">IFERROR(IF(O62&lt;&gt;"",O62,IF(OR($S62="",$T62=""),"",IF(O62&lt;&gt;"",O62,IF($T62&lt;&gt;"",_xlfn._xlws.FILTER(O:O,($BU:$BU=$BU62)*($I:$I=$I62)*($T:$T=$T62)*($S:$S=_xlfn.MINIFS($S:$S,$T:$T,"="&amp;$T62)),"")))))&amp;"",IF(O62="","",""))&amp;""</f>
        <v>OffensivePlay_Zone-PuckRetreivalPass</v>
      </c>
      <c r="AX62" t="str" cm="1">
        <f t="array" ref="AX62">IFERROR(IF(P62&lt;&gt;"",P62,IF(OR($S62="",$T62=""),"",IF($T62&lt;&gt;"",_xlfn._xlws.FILTER(P:P,($BU:$BU=$BU62)*($I:$I=$I62)*($T:$T=$T62)*($S:$S=_xlfn.MINIFS($S:$S,$T:$T,"="&amp;$T62)),""))))&amp;"",IF(P62="","",""))&amp;""</f>
        <v/>
      </c>
      <c r="AY62" t="str" cm="1">
        <f t="array" ref="AY62">IFERROR(IF(Q62&lt;&gt;"",Q62,IF(OR($S62="",$T62=""),"",IF($T62&lt;&gt;"",_xlfn._xlws.FILTER(Q:Q,($BU:$BU=$BU62)*($I:$I=$I62)*($T:$T=$T62)*($S:$S=_xlfn.MINIFS($S:$S,$T:$T,"="&amp;$T62)),""))))&amp;"",IF(Q62="","",""))&amp;""</f>
        <v>s</v>
      </c>
      <c r="AZ62" t="str" cm="1">
        <f t="array" ref="AZ62">IFERROR(IF(R62&lt;&gt;"",R62,IF(OR($S62="",$T62=""),"",IF($T62&lt;&gt;"",_xlfn._xlws.FILTER(R:R,($BU:$BU=$BU62)*($I:$I=$I62)*($T:$T=$T62)*($S:$S=_xlfn.MINIFS($S:$S,$T:$T,"="&amp;$T62)),""))))&amp;"",IF(R62="","",""))&amp;""</f>
        <v/>
      </c>
      <c r="BA62" s="6">
        <f t="shared" si="37"/>
        <v>7</v>
      </c>
      <c r="BB62">
        <f t="shared" ref="BB62:BD62" si="105">BB61</f>
        <v>18987</v>
      </c>
      <c r="BC62" t="str">
        <f t="shared" si="105"/>
        <v>Velodrome</v>
      </c>
      <c r="BD62" t="str">
        <f t="shared" si="105"/>
        <v>Outlaws</v>
      </c>
      <c r="BE62" t="s">
        <v>13</v>
      </c>
      <c r="BF62" t="s">
        <v>586</v>
      </c>
      <c r="BI62" cm="1">
        <f t="array" ref="BI62">IFERROR(_xlfn._xlws.FILTER(shifts!A:A,(shifts!B:B=events!AD62)*(shifts!AG:AG&gt;=events!BK62)*(shifts!AH:AH&lt;=events!BL62)),BI61)</f>
        <v>1</v>
      </c>
      <c r="BJ62" s="15">
        <f t="shared" si="39"/>
        <v>2</v>
      </c>
      <c r="BK62">
        <f t="shared" si="40"/>
        <v>1049</v>
      </c>
      <c r="BL62">
        <f t="shared" si="41"/>
        <v>1047</v>
      </c>
      <c r="BM62" s="15">
        <f>SUMIFS(BJ$2:BJ62,K$2:K62,"=Intermission")+SUMIFS(BJ$2:BJ62,K$2:K62,"=Timeout")</f>
        <v>0</v>
      </c>
      <c r="BN62">
        <f t="shared" si="42"/>
        <v>0</v>
      </c>
      <c r="BO62" s="19">
        <f t="shared" si="43"/>
        <v>31</v>
      </c>
      <c r="BP62">
        <f t="shared" si="44"/>
        <v>26</v>
      </c>
      <c r="BQ62" s="17">
        <f t="shared" si="45"/>
        <v>33</v>
      </c>
      <c r="BR62" t="str">
        <f t="shared" si="46"/>
        <v>event_team_player_1</v>
      </c>
      <c r="BS62">
        <f>COUNTIFS(S$3:S62,"="&amp;S62,AI$3:AI62,"="&amp;AI62)</f>
        <v>1</v>
      </c>
      <c r="BT62" t="str">
        <f>IFERROR(VLOOKUP(BB62&amp;BU62&amp;X62,game_rosters!U:W,3,FALSE),"")</f>
        <v>P100170</v>
      </c>
      <c r="BU62" t="str">
        <f t="shared" si="47"/>
        <v>Outlaws</v>
      </c>
    </row>
    <row r="63" spans="1:73" x14ac:dyDescent="0.2">
      <c r="A63">
        <f t="shared" si="3"/>
        <v>1</v>
      </c>
      <c r="E63" s="4"/>
      <c r="F63" s="43"/>
      <c r="G63" s="4"/>
      <c r="H63" s="46"/>
      <c r="I63" s="44">
        <v>25</v>
      </c>
      <c r="J63" s="44" t="str">
        <f t="shared" si="48"/>
        <v>o</v>
      </c>
      <c r="K63" t="s">
        <v>238</v>
      </c>
      <c r="L63" t="s">
        <v>174</v>
      </c>
      <c r="M63" t="s">
        <v>86</v>
      </c>
      <c r="N63" t="s">
        <v>595</v>
      </c>
      <c r="O63" t="s">
        <v>608</v>
      </c>
      <c r="R63" s="51">
        <v>1</v>
      </c>
      <c r="S63">
        <v>31</v>
      </c>
      <c r="T63" t="s">
        <v>756</v>
      </c>
      <c r="U63" t="str">
        <f>IF(B63=1,MAX($U$2:$U62)+1,IF(AND($T63&lt;&gt;"",$T63=$T62),$U62,IF(B63="x",U62,"")))</f>
        <v/>
      </c>
      <c r="V63" t="str">
        <f>IF(C63=1,MAX($V$2:$V62)+1,IF(AND($T63&lt;&gt;"",$T63=$T62),$U62,IF(C63="x",V62,"")))</f>
        <v/>
      </c>
      <c r="W63" t="s">
        <v>731</v>
      </c>
      <c r="X63">
        <v>25</v>
      </c>
      <c r="Z63">
        <v>1</v>
      </c>
      <c r="AA63">
        <f t="shared" si="4"/>
        <v>1031</v>
      </c>
      <c r="AB63" t="str">
        <f t="shared" si="5"/>
        <v/>
      </c>
      <c r="AC63">
        <f t="shared" si="0"/>
        <v>1031</v>
      </c>
      <c r="AD63" s="6">
        <v>1</v>
      </c>
      <c r="AE63" t="s">
        <v>732</v>
      </c>
      <c r="AF63" t="s">
        <v>907</v>
      </c>
      <c r="AG63" t="s">
        <v>732</v>
      </c>
      <c r="AH63" t="s">
        <v>908</v>
      </c>
      <c r="AI63" t="str">
        <f t="shared" si="23"/>
        <v>e</v>
      </c>
      <c r="AJ63" t="str">
        <f t="shared" si="24"/>
        <v>o</v>
      </c>
      <c r="AK63" t="str">
        <f t="shared" si="25"/>
        <v>o</v>
      </c>
      <c r="AL63" t="str">
        <f t="shared" si="26"/>
        <v>d</v>
      </c>
      <c r="AM63" t="str">
        <f t="shared" si="27"/>
        <v>o</v>
      </c>
      <c r="AN63" t="str">
        <f t="shared" si="28"/>
        <v>Away</v>
      </c>
      <c r="AO63" t="str">
        <f t="shared" si="29"/>
        <v>a</v>
      </c>
      <c r="AP63" t="str">
        <f t="shared" si="30"/>
        <v>d</v>
      </c>
      <c r="AQ63" t="str">
        <f t="shared" si="31"/>
        <v>o</v>
      </c>
      <c r="AR63" t="str">
        <f t="shared" si="32"/>
        <v>Away</v>
      </c>
      <c r="AS63" t="str">
        <f t="shared" si="33"/>
        <v>a</v>
      </c>
      <c r="AT63" t="str">
        <f t="shared" si="34"/>
        <v>Offensive</v>
      </c>
      <c r="AU63" t="str">
        <f t="shared" si="35"/>
        <v/>
      </c>
      <c r="AV63" t="str">
        <f t="shared" si="36"/>
        <v/>
      </c>
      <c r="AW63" t="str" cm="1">
        <f t="array" ref="AW63">IFERROR(IF(O63&lt;&gt;"",O63,IF(OR($S63="",$T63=""),"",IF(O63&lt;&gt;"",O63,IF($T63&lt;&gt;"",_xlfn._xlws.FILTER(O:O,($BU:$BU=$BU63)*($I:$I=$I63)*($T:$T=$T63)*($S:$S=_xlfn.MINIFS($S:$S,$T:$T,"="&amp;$T63)),"")))))&amp;"",IF(O63="","",""))&amp;""</f>
        <v>OffensivePlay_Possession-DriveWide</v>
      </c>
      <c r="AX63" t="str" cm="1">
        <f t="array" ref="AX63">IFERROR(IF(P63&lt;&gt;"",P63,IF(OR($S63="",$T63=""),"",IF($T63&lt;&gt;"",_xlfn._xlws.FILTER(P:P,($BU:$BU=$BU63)*($I:$I=$I63)*($T:$T=$T63)*($S:$S=_xlfn.MINIFS($S:$S,$T:$T,"="&amp;$T63)),""))))&amp;"",IF(P63="","",""))&amp;""</f>
        <v/>
      </c>
      <c r="AY63" t="str" cm="1">
        <f t="array" ref="AY63">IFERROR(IF(Q63&lt;&gt;"",Q63,IF(OR($S63="",$T63=""),"",IF($T63&lt;&gt;"",_xlfn._xlws.FILTER(Q:Q,($BU:$BU=$BU63)*($I:$I=$I63)*($T:$T=$T63)*($S:$S=_xlfn.MINIFS($S:$S,$T:$T,"="&amp;$T63)),""))))&amp;"",IF(Q63="","",""))&amp;""</f>
        <v/>
      </c>
      <c r="AZ63" t="str" cm="1">
        <f t="array" ref="AZ63">IFERROR(IF(R63&lt;&gt;"",R63,IF(OR($S63="",$T63=""),"",IF($T63&lt;&gt;"",_xlfn._xlws.FILTER(R:R,($BU:$BU=$BU63)*($I:$I=$I63)*($T:$T=$T63)*($S:$S=_xlfn.MINIFS($S:$S,$T:$T,"="&amp;$T63)),""))))&amp;"",IF(R63="","",""))&amp;""</f>
        <v>1</v>
      </c>
      <c r="BA63" s="6">
        <f t="shared" si="37"/>
        <v>8</v>
      </c>
      <c r="BB63">
        <f t="shared" ref="BB63:BD63" si="106">BB62</f>
        <v>18987</v>
      </c>
      <c r="BC63" t="str">
        <f t="shared" si="106"/>
        <v>Velodrome</v>
      </c>
      <c r="BD63" t="str">
        <f t="shared" si="106"/>
        <v>Outlaws</v>
      </c>
      <c r="BE63" t="s">
        <v>238</v>
      </c>
      <c r="BF63" t="s">
        <v>174</v>
      </c>
      <c r="BI63" cm="1">
        <f t="array" ref="BI63">IFERROR(_xlfn._xlws.FILTER(shifts!A:A,(shifts!B:B=events!AD63)*(shifts!AG:AG&gt;=events!BK63)*(shifts!AH:AH&lt;=events!BL63)),BI62)</f>
        <v>1</v>
      </c>
      <c r="BJ63" s="15">
        <f t="shared" si="39"/>
        <v>3</v>
      </c>
      <c r="BK63">
        <f t="shared" si="40"/>
        <v>1047</v>
      </c>
      <c r="BL63">
        <f t="shared" si="41"/>
        <v>1044</v>
      </c>
      <c r="BM63" s="15">
        <f>SUMIFS(BJ$2:BJ63,K$2:K63,"=Intermission")+SUMIFS(BJ$2:BJ63,K$2:K63,"=Timeout")</f>
        <v>0</v>
      </c>
      <c r="BN63">
        <f t="shared" si="42"/>
        <v>0</v>
      </c>
      <c r="BO63" s="19">
        <f t="shared" si="43"/>
        <v>33</v>
      </c>
      <c r="BP63">
        <f t="shared" si="44"/>
        <v>28</v>
      </c>
      <c r="BQ63" s="17">
        <f t="shared" si="45"/>
        <v>36</v>
      </c>
      <c r="BR63" t="str">
        <f t="shared" si="46"/>
        <v>event_team_player_1</v>
      </c>
      <c r="BS63">
        <f>COUNTIFS(S$3:S63,"="&amp;S63,AI$3:AI63,"="&amp;AI63)</f>
        <v>1</v>
      </c>
      <c r="BT63" t="str">
        <f>IFERROR(VLOOKUP(BB63&amp;BU63&amp;X63,game_rosters!U:W,3,FALSE),"")</f>
        <v>P100170</v>
      </c>
      <c r="BU63" t="str">
        <f t="shared" si="47"/>
        <v>Outlaws</v>
      </c>
    </row>
    <row r="64" spans="1:73" x14ac:dyDescent="0.2">
      <c r="A64" t="str">
        <f t="shared" si="3"/>
        <v/>
      </c>
      <c r="E64" s="4"/>
      <c r="F64" s="43"/>
      <c r="G64" s="4"/>
      <c r="H64" s="46"/>
      <c r="I64" s="44">
        <v>77</v>
      </c>
      <c r="J64" s="44" t="str">
        <f t="shared" si="48"/>
        <v/>
      </c>
      <c r="N64" t="s">
        <v>595</v>
      </c>
      <c r="S64">
        <v>31</v>
      </c>
      <c r="T64" t="s">
        <v>756</v>
      </c>
      <c r="U64" t="str">
        <f>IF(B64=1,MAX($U$2:$U63)+1,IF(AND($T64&lt;&gt;"",$T64=$T63),$U63,IF(B64="x",U63,"")))</f>
        <v/>
      </c>
      <c r="V64" t="str">
        <f>IF(C64=1,MAX($V$2:$V63)+1,IF(AND($T64&lt;&gt;"",$T64=$T63),$U63,IF(C64="x",V63,"")))</f>
        <v/>
      </c>
      <c r="X64">
        <v>77</v>
      </c>
      <c r="Z64">
        <v>1</v>
      </c>
      <c r="AA64">
        <f t="shared" si="4"/>
        <v>1031</v>
      </c>
      <c r="AB64" t="str">
        <f t="shared" si="5"/>
        <v/>
      </c>
      <c r="AC64">
        <f t="shared" si="0"/>
        <v>1031</v>
      </c>
      <c r="AD64" s="6">
        <v>1</v>
      </c>
      <c r="AE64" t="s">
        <v>732</v>
      </c>
      <c r="AF64" t="s">
        <v>907</v>
      </c>
      <c r="AG64" t="s">
        <v>732</v>
      </c>
      <c r="AH64" t="s">
        <v>908</v>
      </c>
      <c r="AI64" t="str">
        <f t="shared" si="23"/>
        <v>e</v>
      </c>
      <c r="AJ64" t="str">
        <f t="shared" si="24"/>
        <v>o</v>
      </c>
      <c r="AK64" t="str">
        <f t="shared" si="25"/>
        <v>o</v>
      </c>
      <c r="AL64" t="str">
        <f t="shared" si="26"/>
        <v/>
      </c>
      <c r="AM64" t="str">
        <f t="shared" si="27"/>
        <v/>
      </c>
      <c r="AN64" t="str">
        <f t="shared" si="28"/>
        <v>Away</v>
      </c>
      <c r="AO64" t="str">
        <f t="shared" si="29"/>
        <v>a</v>
      </c>
      <c r="AP64" t="str">
        <f t="shared" si="30"/>
        <v>d</v>
      </c>
      <c r="AQ64" t="str">
        <f t="shared" si="31"/>
        <v>o</v>
      </c>
      <c r="AR64" t="str">
        <f t="shared" si="32"/>
        <v>Away</v>
      </c>
      <c r="AS64" t="str">
        <f t="shared" si="33"/>
        <v>a</v>
      </c>
      <c r="AT64" t="str">
        <f t="shared" si="34"/>
        <v>Offensive</v>
      </c>
      <c r="AU64" t="str">
        <f t="shared" si="35"/>
        <v/>
      </c>
      <c r="AV64" t="str">
        <f t="shared" si="36"/>
        <v/>
      </c>
      <c r="AW64" t="str" cm="1">
        <f t="array" ref="AW64">IFERROR(IF(O64&lt;&gt;"",O64,IF(OR($S64="",$T64=""),"",IF(O64&lt;&gt;"",O64,IF($T64&lt;&gt;"",_xlfn._xlws.FILTER(O:O,($BU:$BU=$BU64)*($I:$I=$I64)*($T:$T=$T64)*($S:$S=_xlfn.MINIFS($S:$S,$T:$T,"="&amp;$T64)),"")))))&amp;"",IF(O64="","",""))&amp;""</f>
        <v/>
      </c>
      <c r="AX64" t="str" cm="1">
        <f t="array" ref="AX64">IFERROR(IF(P64&lt;&gt;"",P64,IF(OR($S64="",$T64=""),"",IF($T64&lt;&gt;"",_xlfn._xlws.FILTER(P:P,($BU:$BU=$BU64)*($I:$I=$I64)*($T:$T=$T64)*($S:$S=_xlfn.MINIFS($S:$S,$T:$T,"="&amp;$T64)),""))))&amp;"",IF(P64="","",""))&amp;""</f>
        <v/>
      </c>
      <c r="AY64" t="str" cm="1">
        <f t="array" ref="AY64">IFERROR(IF(Q64&lt;&gt;"",Q64,IF(OR($S64="",$T64=""),"",IF($T64&lt;&gt;"",_xlfn._xlws.FILTER(Q:Q,($BU:$BU=$BU64)*($I:$I=$I64)*($T:$T=$T64)*($S:$S=_xlfn.MINIFS($S:$S,$T:$T,"="&amp;$T64)),""))))&amp;"",IF(Q64="","",""))&amp;""</f>
        <v/>
      </c>
      <c r="AZ64" t="str" cm="1">
        <f t="array" ref="AZ64">IFERROR(IF(R64&lt;&gt;"",R64,IF(OR($S64="",$T64=""),"",IF($T64&lt;&gt;"",_xlfn._xlws.FILTER(R:R,($BU:$BU=$BU64)*($I:$I=$I64)*($T:$T=$T64)*($S:$S=_xlfn.MINIFS($S:$S,$T:$T,"="&amp;$T64)),""))))&amp;"",IF(R64="","",""))&amp;""</f>
        <v/>
      </c>
      <c r="BA64" s="6">
        <f t="shared" si="37"/>
        <v>8</v>
      </c>
      <c r="BB64">
        <f t="shared" ref="BB64:BD64" si="107">BB63</f>
        <v>18987</v>
      </c>
      <c r="BC64" t="str">
        <f t="shared" si="107"/>
        <v>Velodrome</v>
      </c>
      <c r="BD64" t="str">
        <f t="shared" si="107"/>
        <v>Outlaws</v>
      </c>
      <c r="BE64" t="s">
        <v>238</v>
      </c>
      <c r="BF64" t="s">
        <v>174</v>
      </c>
      <c r="BI64" cm="1">
        <f t="array" ref="BI64">IFERROR(_xlfn._xlws.FILTER(shifts!A:A,(shifts!B:B=events!AD64)*(shifts!AG:AG&gt;=events!BK64)*(shifts!AH:AH&lt;=events!BL64)),BI63)</f>
        <v>1</v>
      </c>
      <c r="BJ64" s="15">
        <f t="shared" si="39"/>
        <v>3</v>
      </c>
      <c r="BK64">
        <f t="shared" si="40"/>
        <v>1047</v>
      </c>
      <c r="BL64">
        <f t="shared" si="41"/>
        <v>1044</v>
      </c>
      <c r="BM64" s="15">
        <f>SUMIFS(BJ$2:BJ64,K$2:K64,"=Intermission")+SUMIFS(BJ$2:BJ64,K$2:K64,"=Timeout")</f>
        <v>0</v>
      </c>
      <c r="BN64">
        <f t="shared" si="42"/>
        <v>0</v>
      </c>
      <c r="BO64" s="19">
        <f t="shared" si="43"/>
        <v>33</v>
      </c>
      <c r="BP64">
        <f t="shared" si="44"/>
        <v>28</v>
      </c>
      <c r="BQ64" s="17">
        <f t="shared" si="45"/>
        <v>36</v>
      </c>
      <c r="BR64" t="str">
        <f t="shared" si="46"/>
        <v>event_team_player_2</v>
      </c>
      <c r="BS64">
        <f>COUNTIFS(S$3:S64,"="&amp;S64,AI$3:AI64,"="&amp;AI64)</f>
        <v>2</v>
      </c>
      <c r="BT64" t="str">
        <f>IFERROR(VLOOKUP(BB64&amp;BU64&amp;X64,game_rosters!U:W,3,FALSE),"")</f>
        <v>P100185</v>
      </c>
      <c r="BU64" t="str">
        <f t="shared" si="47"/>
        <v>Outlaws</v>
      </c>
    </row>
    <row r="65" spans="1:73" x14ac:dyDescent="0.2">
      <c r="A65" t="str">
        <f t="shared" si="3"/>
        <v/>
      </c>
      <c r="E65" s="4"/>
      <c r="F65" s="43"/>
      <c r="G65" s="4"/>
      <c r="H65" s="46"/>
      <c r="I65" s="44">
        <v>13</v>
      </c>
      <c r="J65" s="44" t="str">
        <f t="shared" si="48"/>
        <v/>
      </c>
      <c r="N65" t="s">
        <v>595</v>
      </c>
      <c r="S65">
        <v>31</v>
      </c>
      <c r="T65" t="s">
        <v>756</v>
      </c>
      <c r="U65" t="str">
        <f>IF(B65=1,MAX($U$2:$U64)+1,IF(AND($T65&lt;&gt;"",$T65=$T64),$U64,IF(B65="x",U64,"")))</f>
        <v/>
      </c>
      <c r="V65" t="str">
        <f>IF(C65=1,MAX($V$2:$V64)+1,IF(AND($T65&lt;&gt;"",$T65=$T64),$U64,IF(C65="x",V64,"")))</f>
        <v/>
      </c>
      <c r="X65">
        <v>13</v>
      </c>
      <c r="Z65">
        <v>1</v>
      </c>
      <c r="AA65">
        <f t="shared" si="4"/>
        <v>1031</v>
      </c>
      <c r="AB65" t="str">
        <f t="shared" si="5"/>
        <v/>
      </c>
      <c r="AC65">
        <f t="shared" si="0"/>
        <v>1031</v>
      </c>
      <c r="AD65" s="6">
        <v>1</v>
      </c>
      <c r="AE65" t="s">
        <v>732</v>
      </c>
      <c r="AF65" t="s">
        <v>907</v>
      </c>
      <c r="AG65" t="s">
        <v>732</v>
      </c>
      <c r="AH65" t="s">
        <v>908</v>
      </c>
      <c r="AI65" t="str">
        <f t="shared" si="23"/>
        <v>e</v>
      </c>
      <c r="AJ65" t="str">
        <f t="shared" si="24"/>
        <v>o</v>
      </c>
      <c r="AK65" t="str">
        <f t="shared" si="25"/>
        <v>o</v>
      </c>
      <c r="AL65" t="str">
        <f t="shared" si="26"/>
        <v/>
      </c>
      <c r="AM65" t="str">
        <f t="shared" si="27"/>
        <v/>
      </c>
      <c r="AN65" t="str">
        <f t="shared" si="28"/>
        <v>Away</v>
      </c>
      <c r="AO65" t="str">
        <f t="shared" si="29"/>
        <v>a</v>
      </c>
      <c r="AP65" t="str">
        <f t="shared" si="30"/>
        <v>d</v>
      </c>
      <c r="AQ65" t="str">
        <f t="shared" si="31"/>
        <v>o</v>
      </c>
      <c r="AR65" t="str">
        <f t="shared" si="32"/>
        <v>Away</v>
      </c>
      <c r="AS65" t="str">
        <f t="shared" si="33"/>
        <v>a</v>
      </c>
      <c r="AT65" t="str">
        <f t="shared" si="34"/>
        <v>Offensive</v>
      </c>
      <c r="AU65" t="str">
        <f t="shared" si="35"/>
        <v/>
      </c>
      <c r="AV65" t="str">
        <f t="shared" si="36"/>
        <v/>
      </c>
      <c r="AW65" t="str" cm="1">
        <f t="array" ref="AW65">IFERROR(IF(O65&lt;&gt;"",O65,IF(OR($S65="",$T65=""),"",IF(O65&lt;&gt;"",O65,IF($T65&lt;&gt;"",_xlfn._xlws.FILTER(O:O,($BU:$BU=$BU65)*($I:$I=$I65)*($T:$T=$T65)*($S:$S=_xlfn.MINIFS($S:$S,$T:$T,"="&amp;$T65)),"")))))&amp;"",IF(O65="","",""))&amp;""</f>
        <v/>
      </c>
      <c r="AX65" t="str" cm="1">
        <f t="array" ref="AX65">IFERROR(IF(P65&lt;&gt;"",P65,IF(OR($S65="",$T65=""),"",IF($T65&lt;&gt;"",_xlfn._xlws.FILTER(P:P,($BU:$BU=$BU65)*($I:$I=$I65)*($T:$T=$T65)*($S:$S=_xlfn.MINIFS($S:$S,$T:$T,"="&amp;$T65)),""))))&amp;"",IF(P65="","",""))&amp;""</f>
        <v/>
      </c>
      <c r="AY65" t="str" cm="1">
        <f t="array" ref="AY65">IFERROR(IF(Q65&lt;&gt;"",Q65,IF(OR($S65="",$T65=""),"",IF($T65&lt;&gt;"",_xlfn._xlws.FILTER(Q:Q,($BU:$BU=$BU65)*($I:$I=$I65)*($T:$T=$T65)*($S:$S=_xlfn.MINIFS($S:$S,$T:$T,"="&amp;$T65)),""))))&amp;"",IF(Q65="","",""))&amp;""</f>
        <v/>
      </c>
      <c r="AZ65" t="str" cm="1">
        <f t="array" ref="AZ65">IFERROR(IF(R65&lt;&gt;"",R65,IF(OR($S65="",$T65=""),"",IF($T65&lt;&gt;"",_xlfn._xlws.FILTER(R:R,($BU:$BU=$BU65)*($I:$I=$I65)*($T:$T=$T65)*($S:$S=_xlfn.MINIFS($S:$S,$T:$T,"="&amp;$T65)),""))))&amp;"",IF(R65="","",""))&amp;""</f>
        <v/>
      </c>
      <c r="BA65" s="6">
        <f t="shared" si="37"/>
        <v>8</v>
      </c>
      <c r="BB65">
        <f t="shared" ref="BB65:BD65" si="108">BB64</f>
        <v>18987</v>
      </c>
      <c r="BC65" t="str">
        <f t="shared" si="108"/>
        <v>Velodrome</v>
      </c>
      <c r="BD65" t="str">
        <f t="shared" si="108"/>
        <v>Outlaws</v>
      </c>
      <c r="BE65" t="s">
        <v>238</v>
      </c>
      <c r="BF65" t="s">
        <v>174</v>
      </c>
      <c r="BI65" cm="1">
        <f t="array" ref="BI65">IFERROR(_xlfn._xlws.FILTER(shifts!A:A,(shifts!B:B=events!AD65)*(shifts!AG:AG&gt;=events!BK65)*(shifts!AH:AH&lt;=events!BL65)),BI64)</f>
        <v>1</v>
      </c>
      <c r="BJ65" s="15">
        <f t="shared" si="39"/>
        <v>3</v>
      </c>
      <c r="BK65">
        <f t="shared" si="40"/>
        <v>1047</v>
      </c>
      <c r="BL65">
        <f t="shared" si="41"/>
        <v>1044</v>
      </c>
      <c r="BM65" s="15">
        <f>SUMIFS(BJ$2:BJ65,K$2:K65,"=Intermission")+SUMIFS(BJ$2:BJ65,K$2:K65,"=Timeout")</f>
        <v>0</v>
      </c>
      <c r="BN65">
        <f t="shared" si="42"/>
        <v>0</v>
      </c>
      <c r="BO65" s="19">
        <f t="shared" si="43"/>
        <v>33</v>
      </c>
      <c r="BP65">
        <f t="shared" si="44"/>
        <v>28</v>
      </c>
      <c r="BQ65" s="17">
        <f t="shared" si="45"/>
        <v>36</v>
      </c>
      <c r="BR65" t="str">
        <f t="shared" si="46"/>
        <v>event_team_player_3</v>
      </c>
      <c r="BS65">
        <f>COUNTIFS(S$3:S65,"="&amp;S65,AI$3:AI65,"="&amp;AI65)</f>
        <v>3</v>
      </c>
      <c r="BT65" t="str">
        <f>IFERROR(VLOOKUP(BB65&amp;BU65&amp;X65,game_rosters!U:W,3,FALSE),"")</f>
        <v>P100031</v>
      </c>
      <c r="BU65" t="str">
        <f t="shared" si="47"/>
        <v>Outlaws</v>
      </c>
    </row>
    <row r="66" spans="1:73" x14ac:dyDescent="0.2">
      <c r="A66" t="str">
        <f t="shared" si="3"/>
        <v/>
      </c>
      <c r="E66" s="4"/>
      <c r="F66" s="43"/>
      <c r="G66" s="4"/>
      <c r="H66" s="46"/>
      <c r="I66" s="44">
        <v>68</v>
      </c>
      <c r="J66" s="44" t="str">
        <f t="shared" si="48"/>
        <v/>
      </c>
      <c r="N66" t="s">
        <v>595</v>
      </c>
      <c r="S66">
        <v>31</v>
      </c>
      <c r="T66" t="s">
        <v>756</v>
      </c>
      <c r="U66" t="str">
        <f>IF(B66=1,MAX($U$2:$U65)+1,IF(AND($T66&lt;&gt;"",$T66=$T65),$U65,IF(B66="x",U65,"")))</f>
        <v/>
      </c>
      <c r="V66" t="str">
        <f>IF(C66=1,MAX($V$2:$V65)+1,IF(AND($T66&lt;&gt;"",$T66=$T65),$U65,IF(C66="x",V65,"")))</f>
        <v/>
      </c>
      <c r="X66">
        <v>68</v>
      </c>
      <c r="Z66">
        <v>1</v>
      </c>
      <c r="AA66">
        <f t="shared" si="4"/>
        <v>1031</v>
      </c>
      <c r="AB66" t="str">
        <f t="shared" si="5"/>
        <v/>
      </c>
      <c r="AC66">
        <f t="shared" ref="AC66:AC129" si="109">IF(AB66&lt;&gt;"",AB66,S66+1000)</f>
        <v>1031</v>
      </c>
      <c r="AD66" s="6">
        <v>1</v>
      </c>
      <c r="AE66" t="s">
        <v>732</v>
      </c>
      <c r="AF66" t="s">
        <v>907</v>
      </c>
      <c r="AG66" t="s">
        <v>732</v>
      </c>
      <c r="AH66" t="s">
        <v>908</v>
      </c>
      <c r="AI66" t="str">
        <f t="shared" si="23"/>
        <v>e</v>
      </c>
      <c r="AJ66" t="str">
        <f t="shared" si="24"/>
        <v>o</v>
      </c>
      <c r="AK66" t="str">
        <f t="shared" si="25"/>
        <v>o</v>
      </c>
      <c r="AL66" t="str">
        <f t="shared" si="26"/>
        <v/>
      </c>
      <c r="AM66" t="str">
        <f t="shared" si="27"/>
        <v/>
      </c>
      <c r="AN66" t="str">
        <f t="shared" si="28"/>
        <v>Away</v>
      </c>
      <c r="AO66" t="str">
        <f t="shared" si="29"/>
        <v>a</v>
      </c>
      <c r="AP66" t="str">
        <f t="shared" si="30"/>
        <v>d</v>
      </c>
      <c r="AQ66" t="str">
        <f t="shared" si="31"/>
        <v>o</v>
      </c>
      <c r="AR66" t="str">
        <f t="shared" si="32"/>
        <v>Away</v>
      </c>
      <c r="AS66" t="str">
        <f t="shared" si="33"/>
        <v>a</v>
      </c>
      <c r="AT66" t="str">
        <f t="shared" si="34"/>
        <v>Offensive</v>
      </c>
      <c r="AU66" t="str">
        <f t="shared" si="35"/>
        <v/>
      </c>
      <c r="AV66" t="str">
        <f t="shared" si="36"/>
        <v/>
      </c>
      <c r="AW66" t="str" cm="1">
        <f t="array" ref="AW66">IFERROR(IF(O66&lt;&gt;"",O66,IF(OR($S66="",$T66=""),"",IF(O66&lt;&gt;"",O66,IF($T66&lt;&gt;"",_xlfn._xlws.FILTER(O:O,($BU:$BU=$BU66)*($I:$I=$I66)*($T:$T=$T66)*($S:$S=_xlfn.MINIFS($S:$S,$T:$T,"="&amp;$T66)),"")))))&amp;"",IF(O66="","",""))&amp;""</f>
        <v/>
      </c>
      <c r="AX66" t="str" cm="1">
        <f t="array" ref="AX66">IFERROR(IF(P66&lt;&gt;"",P66,IF(OR($S66="",$T66=""),"",IF($T66&lt;&gt;"",_xlfn._xlws.FILTER(P:P,($BU:$BU=$BU66)*($I:$I=$I66)*($T:$T=$T66)*($S:$S=_xlfn.MINIFS($S:$S,$T:$T,"="&amp;$T66)),""))))&amp;"",IF(P66="","",""))&amp;""</f>
        <v/>
      </c>
      <c r="AY66" t="str" cm="1">
        <f t="array" ref="AY66">IFERROR(IF(Q66&lt;&gt;"",Q66,IF(OR($S66="",$T66=""),"",IF($T66&lt;&gt;"",_xlfn._xlws.FILTER(Q:Q,($BU:$BU=$BU66)*($I:$I=$I66)*($T:$T=$T66)*($S:$S=_xlfn.MINIFS($S:$S,$T:$T,"="&amp;$T66)),""))))&amp;"",IF(Q66="","",""))&amp;""</f>
        <v/>
      </c>
      <c r="AZ66" t="str" cm="1">
        <f t="array" ref="AZ66">IFERROR(IF(R66&lt;&gt;"",R66,IF(OR($S66="",$T66=""),"",IF($T66&lt;&gt;"",_xlfn._xlws.FILTER(R:R,($BU:$BU=$BU66)*($I:$I=$I66)*($T:$T=$T66)*($S:$S=_xlfn.MINIFS($S:$S,$T:$T,"="&amp;$T66)),""))))&amp;"",IF(R66="","",""))&amp;""</f>
        <v/>
      </c>
      <c r="BA66" s="6">
        <f t="shared" si="37"/>
        <v>8</v>
      </c>
      <c r="BB66">
        <f t="shared" ref="BB66:BD66" si="110">BB65</f>
        <v>18987</v>
      </c>
      <c r="BC66" t="str">
        <f t="shared" si="110"/>
        <v>Velodrome</v>
      </c>
      <c r="BD66" t="str">
        <f t="shared" si="110"/>
        <v>Outlaws</v>
      </c>
      <c r="BE66" t="s">
        <v>238</v>
      </c>
      <c r="BF66" t="s">
        <v>174</v>
      </c>
      <c r="BI66" cm="1">
        <f t="array" ref="BI66">IFERROR(_xlfn._xlws.FILTER(shifts!A:A,(shifts!B:B=events!AD66)*(shifts!AG:AG&gt;=events!BK66)*(shifts!AH:AH&lt;=events!BL66)),BI65)</f>
        <v>1</v>
      </c>
      <c r="BJ66" s="15">
        <f t="shared" si="39"/>
        <v>3</v>
      </c>
      <c r="BK66">
        <f t="shared" si="40"/>
        <v>1047</v>
      </c>
      <c r="BL66">
        <f t="shared" si="41"/>
        <v>1044</v>
      </c>
      <c r="BM66" s="15">
        <f>SUMIFS(BJ$2:BJ66,K$2:K66,"=Intermission")+SUMIFS(BJ$2:BJ66,K$2:K66,"=Timeout")</f>
        <v>0</v>
      </c>
      <c r="BN66">
        <f t="shared" si="42"/>
        <v>0</v>
      </c>
      <c r="BO66" s="19">
        <f t="shared" si="43"/>
        <v>33</v>
      </c>
      <c r="BP66">
        <f t="shared" si="44"/>
        <v>28</v>
      </c>
      <c r="BQ66" s="17">
        <f t="shared" si="45"/>
        <v>36</v>
      </c>
      <c r="BR66" t="str">
        <f t="shared" si="46"/>
        <v>event_team_player_4</v>
      </c>
      <c r="BS66">
        <f>COUNTIFS(S$3:S66,"="&amp;S66,AI$3:AI66,"="&amp;AI66)</f>
        <v>4</v>
      </c>
      <c r="BT66" t="str">
        <f>IFERROR(VLOOKUP(BB66&amp;BU66&amp;X66,game_rosters!U:W,3,FALSE),"")</f>
        <v>P100128</v>
      </c>
      <c r="BU66" t="str">
        <f t="shared" si="47"/>
        <v>Outlaws</v>
      </c>
    </row>
    <row r="67" spans="1:73" x14ac:dyDescent="0.2">
      <c r="A67" t="str">
        <f t="shared" si="3"/>
        <v/>
      </c>
      <c r="E67" s="4"/>
      <c r="F67" s="43"/>
      <c r="G67" s="4"/>
      <c r="H67" s="46"/>
      <c r="I67" s="44">
        <v>91</v>
      </c>
      <c r="J67" s="44" t="str">
        <f t="shared" si="48"/>
        <v/>
      </c>
      <c r="N67" t="s">
        <v>595</v>
      </c>
      <c r="O67" t="s">
        <v>609</v>
      </c>
      <c r="P67" t="s">
        <v>601</v>
      </c>
      <c r="Q67" t="s">
        <v>595</v>
      </c>
      <c r="R67" s="51">
        <v>1</v>
      </c>
      <c r="S67">
        <v>31</v>
      </c>
      <c r="T67" t="s">
        <v>756</v>
      </c>
      <c r="U67" t="str">
        <f>IF(B67=1,MAX($U$2:$U66)+1,IF(AND($T67&lt;&gt;"",$T67=$T66),$U66,IF(B67="x",U66,"")))</f>
        <v/>
      </c>
      <c r="V67" t="str">
        <f>IF(C67=1,MAX($V$2:$V66)+1,IF(AND($T67&lt;&gt;"",$T67=$T66),$U66,IF(C67="x",V66,"")))</f>
        <v/>
      </c>
      <c r="X67">
        <v>91</v>
      </c>
      <c r="AA67">
        <f t="shared" si="4"/>
        <v>1031</v>
      </c>
      <c r="AB67" t="str">
        <f t="shared" si="5"/>
        <v/>
      </c>
      <c r="AC67">
        <f t="shared" si="109"/>
        <v>1031</v>
      </c>
      <c r="AD67" s="6">
        <v>1</v>
      </c>
      <c r="AE67" t="s">
        <v>732</v>
      </c>
      <c r="AF67" t="s">
        <v>907</v>
      </c>
      <c r="AG67" t="s">
        <v>732</v>
      </c>
      <c r="AH67" t="s">
        <v>908</v>
      </c>
      <c r="AI67" t="str">
        <f t="shared" si="23"/>
        <v>o</v>
      </c>
      <c r="AJ67" t="str">
        <f t="shared" si="24"/>
        <v>o</v>
      </c>
      <c r="AK67" t="str">
        <f t="shared" si="25"/>
        <v>o</v>
      </c>
      <c r="AL67" t="str">
        <f t="shared" si="26"/>
        <v/>
      </c>
      <c r="AM67" t="str">
        <f t="shared" si="27"/>
        <v/>
      </c>
      <c r="AN67" t="str">
        <f t="shared" si="28"/>
        <v>Away</v>
      </c>
      <c r="AO67" t="str">
        <f t="shared" si="29"/>
        <v>a</v>
      </c>
      <c r="AP67" t="str">
        <f t="shared" si="30"/>
        <v>d</v>
      </c>
      <c r="AQ67" t="str">
        <f t="shared" si="31"/>
        <v>o</v>
      </c>
      <c r="AR67" t="str">
        <f t="shared" si="32"/>
        <v>Away</v>
      </c>
      <c r="AS67" t="str">
        <f t="shared" si="33"/>
        <v>a</v>
      </c>
      <c r="AT67" t="str">
        <f t="shared" si="34"/>
        <v>Defensive</v>
      </c>
      <c r="AU67" t="str">
        <f t="shared" si="35"/>
        <v/>
      </c>
      <c r="AV67" t="str">
        <f t="shared" si="36"/>
        <v/>
      </c>
      <c r="AW67" t="str" cm="1">
        <f t="array" ref="AW67">IFERROR(IF(O67&lt;&gt;"",O67,IF(OR($S67="",$T67=""),"",IF(O67&lt;&gt;"",O67,IF($T67&lt;&gt;"",_xlfn._xlws.FILTER(O:O,($BU:$BU=$BU67)*($I:$I=$I67)*($T:$T=$T67)*($S:$S=_xlfn.MINIFS($S:$S,$T:$T,"="&amp;$T67)),"")))))&amp;"",IF(O67="","",""))&amp;""</f>
        <v>Defensive_PlayPossession-FroceWide</v>
      </c>
      <c r="AX67" t="str" cm="1">
        <f t="array" ref="AX67">IFERROR(IF(P67&lt;&gt;"",P67,IF(OR($S67="",$T67=""),"",IF($T67&lt;&gt;"",_xlfn._xlws.FILTER(P:P,($BU:$BU=$BU67)*($I:$I=$I67)*($T:$T=$T67)*($S:$S=_xlfn.MINIFS($S:$S,$T:$T,"="&amp;$T67)),""))))&amp;"",IF(P67="","",""))&amp;""</f>
        <v>Defensive_PlayPossession-PokeCheck</v>
      </c>
      <c r="AY67" t="str" cm="1">
        <f t="array" ref="AY67">IFERROR(IF(Q67&lt;&gt;"",Q67,IF(OR($S67="",$T67=""),"",IF($T67&lt;&gt;"",_xlfn._xlws.FILTER(Q:Q,($BU:$BU=$BU67)*($I:$I=$I67)*($T:$T=$T67)*($S:$S=_xlfn.MINIFS($S:$S,$T:$T,"="&amp;$T67)),""))))&amp;"",IF(Q67="","",""))&amp;""</f>
        <v>s</v>
      </c>
      <c r="AZ67" t="str" cm="1">
        <f t="array" ref="AZ67">IFERROR(IF(R67&lt;&gt;"",R67,IF(OR($S67="",$T67=""),"",IF($T67&lt;&gt;"",_xlfn._xlws.FILTER(R:R,($BU:$BU=$BU67)*($I:$I=$I67)*($T:$T=$T67)*($S:$S=_xlfn.MINIFS($S:$S,$T:$T,"="&amp;$T67)),""))))&amp;"",IF(R67="","",""))&amp;""</f>
        <v>1</v>
      </c>
      <c r="BA67" s="6">
        <f t="shared" si="37"/>
        <v>8</v>
      </c>
      <c r="BB67">
        <f t="shared" ref="BB67:BD67" si="111">BB66</f>
        <v>18987</v>
      </c>
      <c r="BC67" t="str">
        <f t="shared" si="111"/>
        <v>Velodrome</v>
      </c>
      <c r="BD67" t="str">
        <f t="shared" si="111"/>
        <v>Outlaws</v>
      </c>
      <c r="BE67" t="s">
        <v>238</v>
      </c>
      <c r="BF67" t="s">
        <v>174</v>
      </c>
      <c r="BI67" cm="1">
        <f t="array" ref="BI67">IFERROR(_xlfn._xlws.FILTER(shifts!A:A,(shifts!B:B=events!AD67)*(shifts!AG:AG&gt;=events!BK67)*(shifts!AH:AH&lt;=events!BL67)),BI66)</f>
        <v>1</v>
      </c>
      <c r="BJ67" s="15">
        <f t="shared" si="39"/>
        <v>3</v>
      </c>
      <c r="BK67">
        <f t="shared" si="40"/>
        <v>1047</v>
      </c>
      <c r="BL67">
        <f t="shared" si="41"/>
        <v>1044</v>
      </c>
      <c r="BM67" s="15">
        <f>SUMIFS(BJ$2:BJ67,K$2:K67,"=Intermission")+SUMIFS(BJ$2:BJ67,K$2:K67,"=Timeout")</f>
        <v>0</v>
      </c>
      <c r="BN67">
        <f t="shared" si="42"/>
        <v>0</v>
      </c>
      <c r="BO67" s="19">
        <f t="shared" si="43"/>
        <v>33</v>
      </c>
      <c r="BP67">
        <f t="shared" si="44"/>
        <v>28</v>
      </c>
      <c r="BQ67" s="17">
        <f t="shared" si="45"/>
        <v>36</v>
      </c>
      <c r="BR67" t="str">
        <f t="shared" si="46"/>
        <v>opp_team_player_1</v>
      </c>
      <c r="BS67">
        <f>COUNTIFS(S$3:S67,"="&amp;S67,AI$3:AI67,"="&amp;AI67)</f>
        <v>1</v>
      </c>
      <c r="BT67" t="str">
        <f>IFERROR(VLOOKUP(BB67&amp;BU67&amp;X67,game_rosters!U:W,3,FALSE),"")</f>
        <v>P100002</v>
      </c>
      <c r="BU67" t="str">
        <f t="shared" si="47"/>
        <v>Velodrome</v>
      </c>
    </row>
    <row r="68" spans="1:73" x14ac:dyDescent="0.2">
      <c r="A68" t="str">
        <f t="shared" si="3"/>
        <v/>
      </c>
      <c r="E68" s="4"/>
      <c r="F68" s="43"/>
      <c r="G68" s="4"/>
      <c r="H68" s="46"/>
      <c r="I68" s="44">
        <v>9</v>
      </c>
      <c r="J68" s="44" t="str">
        <f t="shared" si="48"/>
        <v/>
      </c>
      <c r="N68" t="s">
        <v>595</v>
      </c>
      <c r="S68">
        <v>31</v>
      </c>
      <c r="T68" t="s">
        <v>756</v>
      </c>
      <c r="U68" t="str">
        <f>IF(B68=1,MAX($U$2:$U67)+1,IF(AND($T68&lt;&gt;"",$T68=$T67),$U67,IF(B68="x",U67,"")))</f>
        <v/>
      </c>
      <c r="V68" t="str">
        <f>IF(C68=1,MAX($V$2:$V67)+1,IF(AND($T68&lt;&gt;"",$T68=$T67),$U67,IF(C68="x",V67,"")))</f>
        <v/>
      </c>
      <c r="X68">
        <v>9</v>
      </c>
      <c r="AA68">
        <f t="shared" ref="AA68:AA131" si="112">S68+1000</f>
        <v>1031</v>
      </c>
      <c r="AB68" t="str">
        <f t="shared" ref="AB68:AB131" si="113">IF(T68&lt;&gt;"",9000+T68,"")</f>
        <v/>
      </c>
      <c r="AC68">
        <f t="shared" si="109"/>
        <v>1031</v>
      </c>
      <c r="AD68" s="6">
        <v>1</v>
      </c>
      <c r="AE68" t="s">
        <v>732</v>
      </c>
      <c r="AF68" t="s">
        <v>907</v>
      </c>
      <c r="AG68" t="s">
        <v>732</v>
      </c>
      <c r="AH68" t="s">
        <v>908</v>
      </c>
      <c r="AI68" t="str">
        <f t="shared" si="23"/>
        <v>o</v>
      </c>
      <c r="AJ68" t="str">
        <f t="shared" si="24"/>
        <v>o</v>
      </c>
      <c r="AK68" t="str">
        <f t="shared" si="25"/>
        <v>o</v>
      </c>
      <c r="AL68" t="str">
        <f t="shared" si="26"/>
        <v/>
      </c>
      <c r="AM68" t="str">
        <f t="shared" si="27"/>
        <v/>
      </c>
      <c r="AN68" t="str">
        <f t="shared" si="28"/>
        <v>Away</v>
      </c>
      <c r="AO68" t="str">
        <f t="shared" si="29"/>
        <v>a</v>
      </c>
      <c r="AP68" t="str">
        <f t="shared" si="30"/>
        <v>d</v>
      </c>
      <c r="AQ68" t="str">
        <f t="shared" si="31"/>
        <v>o</v>
      </c>
      <c r="AR68" t="str">
        <f t="shared" si="32"/>
        <v>Away</v>
      </c>
      <c r="AS68" t="str">
        <f t="shared" si="33"/>
        <v>a</v>
      </c>
      <c r="AT68" t="str">
        <f t="shared" si="34"/>
        <v>Defensive</v>
      </c>
      <c r="AU68" t="str">
        <f t="shared" si="35"/>
        <v/>
      </c>
      <c r="AV68" t="str">
        <f t="shared" si="36"/>
        <v/>
      </c>
      <c r="AW68" t="str" cm="1">
        <f t="array" ref="AW68">IFERROR(IF(O68&lt;&gt;"",O68,IF(OR($S68="",$T68=""),"",IF(O68&lt;&gt;"",O68,IF($T68&lt;&gt;"",_xlfn._xlws.FILTER(O:O,($BU:$BU=$BU68)*($I:$I=$I68)*($T:$T=$T68)*($S:$S=_xlfn.MINIFS($S:$S,$T:$T,"="&amp;$T68)),"")))))&amp;"",IF(O68="","",""))&amp;""</f>
        <v/>
      </c>
      <c r="AX68" t="str" cm="1">
        <f t="array" ref="AX68">IFERROR(IF(P68&lt;&gt;"",P68,IF(OR($S68="",$T68=""),"",IF($T68&lt;&gt;"",_xlfn._xlws.FILTER(P:P,($BU:$BU=$BU68)*($I:$I=$I68)*($T:$T=$T68)*($S:$S=_xlfn.MINIFS($S:$S,$T:$T,"="&amp;$T68)),""))))&amp;"",IF(P68="","",""))&amp;""</f>
        <v/>
      </c>
      <c r="AY68" t="str" cm="1">
        <f t="array" ref="AY68">IFERROR(IF(Q68&lt;&gt;"",Q68,IF(OR($S68="",$T68=""),"",IF($T68&lt;&gt;"",_xlfn._xlws.FILTER(Q:Q,($BU:$BU=$BU68)*($I:$I=$I68)*($T:$T=$T68)*($S:$S=_xlfn.MINIFS($S:$S,$T:$T,"="&amp;$T68)),""))))&amp;"",IF(Q68="","",""))&amp;""</f>
        <v/>
      </c>
      <c r="AZ68" t="str" cm="1">
        <f t="array" ref="AZ68">IFERROR(IF(R68&lt;&gt;"",R68,IF(OR($S68="",$T68=""),"",IF($T68&lt;&gt;"",_xlfn._xlws.FILTER(R:R,($BU:$BU=$BU68)*($I:$I=$I68)*($T:$T=$T68)*($S:$S=_xlfn.MINIFS($S:$S,$T:$T,"="&amp;$T68)),""))))&amp;"",IF(R68="","",""))&amp;""</f>
        <v/>
      </c>
      <c r="BA68" s="6">
        <f t="shared" si="37"/>
        <v>8</v>
      </c>
      <c r="BB68">
        <f t="shared" ref="BB68:BD68" si="114">BB67</f>
        <v>18987</v>
      </c>
      <c r="BC68" t="str">
        <f t="shared" si="114"/>
        <v>Velodrome</v>
      </c>
      <c r="BD68" t="str">
        <f t="shared" si="114"/>
        <v>Outlaws</v>
      </c>
      <c r="BE68" t="s">
        <v>238</v>
      </c>
      <c r="BF68" t="s">
        <v>174</v>
      </c>
      <c r="BI68" cm="1">
        <f t="array" ref="BI68">IFERROR(_xlfn._xlws.FILTER(shifts!A:A,(shifts!B:B=events!AD68)*(shifts!AG:AG&gt;=events!BK68)*(shifts!AH:AH&lt;=events!BL68)),BI67)</f>
        <v>1</v>
      </c>
      <c r="BJ68" s="15">
        <f t="shared" si="39"/>
        <v>3</v>
      </c>
      <c r="BK68">
        <f t="shared" si="40"/>
        <v>1047</v>
      </c>
      <c r="BL68">
        <f t="shared" si="41"/>
        <v>1044</v>
      </c>
      <c r="BM68" s="15">
        <f>SUMIFS(BJ$2:BJ68,K$2:K68,"=Intermission")+SUMIFS(BJ$2:BJ68,K$2:K68,"=Timeout")</f>
        <v>0</v>
      </c>
      <c r="BN68">
        <f t="shared" si="42"/>
        <v>0</v>
      </c>
      <c r="BO68" s="19">
        <f t="shared" si="43"/>
        <v>33</v>
      </c>
      <c r="BP68">
        <f t="shared" si="44"/>
        <v>28</v>
      </c>
      <c r="BQ68" s="17">
        <f t="shared" si="45"/>
        <v>36</v>
      </c>
      <c r="BR68" t="str">
        <f t="shared" si="46"/>
        <v>opp_team_player_2</v>
      </c>
      <c r="BS68">
        <f>COUNTIFS(S$3:S68,"="&amp;S68,AI$3:AI68,"="&amp;AI68)</f>
        <v>2</v>
      </c>
      <c r="BT68" t="str">
        <f>IFERROR(VLOOKUP(BB68&amp;BU68&amp;X68,game_rosters!U:W,3,FALSE),"")</f>
        <v>P100105</v>
      </c>
      <c r="BU68" t="str">
        <f t="shared" si="47"/>
        <v>Velodrome</v>
      </c>
    </row>
    <row r="69" spans="1:73" x14ac:dyDescent="0.2">
      <c r="A69" t="str">
        <f t="shared" ref="A69:A132" si="115">IF(K69&lt;&gt;"",1,IF(D69="x","x",""))</f>
        <v/>
      </c>
      <c r="E69" s="4"/>
      <c r="F69" s="43"/>
      <c r="G69" s="4"/>
      <c r="H69" s="46"/>
      <c r="I69" s="44">
        <v>14</v>
      </c>
      <c r="J69" s="44" t="str">
        <f t="shared" si="48"/>
        <v/>
      </c>
      <c r="S69">
        <v>31</v>
      </c>
      <c r="T69" t="s">
        <v>756</v>
      </c>
      <c r="U69" t="str">
        <f>IF(B69=1,MAX($U$2:$U68)+1,IF(AND($T69&lt;&gt;"",$T69=$T68),$U68,IF(B69="x",U68,"")))</f>
        <v/>
      </c>
      <c r="V69" t="str">
        <f>IF(C69=1,MAX($V$2:$V68)+1,IF(AND($T69&lt;&gt;"",$T69=$T68),$U68,IF(C69="x",V68,"")))</f>
        <v/>
      </c>
      <c r="X69">
        <v>14</v>
      </c>
      <c r="AA69">
        <f t="shared" si="112"/>
        <v>1031</v>
      </c>
      <c r="AB69" t="str">
        <f t="shared" si="113"/>
        <v/>
      </c>
      <c r="AC69">
        <f t="shared" si="109"/>
        <v>1031</v>
      </c>
      <c r="AD69" s="6">
        <v>1</v>
      </c>
      <c r="AE69" t="s">
        <v>732</v>
      </c>
      <c r="AF69" t="s">
        <v>907</v>
      </c>
      <c r="AG69" t="s">
        <v>732</v>
      </c>
      <c r="AH69" t="s">
        <v>908</v>
      </c>
      <c r="AI69" t="str">
        <f t="shared" ref="AI69:AI132" si="116">IF(Z69="x","",IF(Z69=1,"e","o"))</f>
        <v>o</v>
      </c>
      <c r="AJ69" t="str">
        <f t="shared" ref="AJ69:AJ132" si="117">IF($J69&lt;&gt;"",$J69,IF($AC69=$AC68,AJ68,""))</f>
        <v>o</v>
      </c>
      <c r="AK69" t="str">
        <f t="shared" ref="AK69:AK132" si="118">IF($J69&lt;&gt;"",$J69,IF($AC69=$AC68,AK68,""))</f>
        <v>o</v>
      </c>
      <c r="AL69" t="str">
        <f t="shared" ref="AL69:AL132" si="119">IF($W69="","",IF($AJ69="","",IF($W69="h",$AJ69,IF($AJ69="n","n",IF(AND($W69="a",$AJ69="d"),"o",IF(AND($W69="a",$AJ69="o"),"d"))))))</f>
        <v/>
      </c>
      <c r="AM69" t="str">
        <f t="shared" ref="AM69:AM132" si="120">IF($W69="","",IF(J69="","",IF(AL69="n","n",IF(AL69="d","o",IF(AL69="o","d","")))))</f>
        <v/>
      </c>
      <c r="AN69" t="str">
        <f t="shared" ref="AN69:AN132" si="121">IF(AO69="H","Home",IF(AO69="A","Away",""))</f>
        <v>Away</v>
      </c>
      <c r="AO69" t="str">
        <f t="shared" ref="AO69:AO132" si="122">IF($W69&lt;&gt;"",$W69,IF($AC69=$AC68,AO68,""))</f>
        <v>a</v>
      </c>
      <c r="AP69" t="str">
        <f t="shared" ref="AP69:AP132" si="123">IF(AL69&lt;&gt;"",AL69,IF($AC69=$AC68,AP68,""))</f>
        <v>d</v>
      </c>
      <c r="AQ69" t="str">
        <f t="shared" ref="AQ69:AQ132" si="124">IF(AM69&lt;&gt;"",AM69,IF($AC69=$AC68,AQ68,""))</f>
        <v>o</v>
      </c>
      <c r="AR69" t="str">
        <f t="shared" ref="AR69:AR132" si="125">IF(AN69&lt;&gt;"",AN69,IF($AC69=$AC68,AR68,""))</f>
        <v>Away</v>
      </c>
      <c r="AS69" t="str">
        <f t="shared" ref="AS69:AS132" si="126">IF(AO69&lt;&gt;"",AO69,IF($AC69=$AC68,AS68,""))</f>
        <v>a</v>
      </c>
      <c r="AT69" t="str">
        <f t="shared" ref="AT69:AT132" si="127">IF(AND(AI69="e",OR(BE69="Save",BF69="Turnover_Takeaway",BF69="Play_Defensive")),"Defensive",IF(AND(AI69="o",OR(BE69="Save",BF69="Turnover_Takeaway",BF69="Play_Defensive")),"Offensive",IF(OR(BE69="Deadice",BE69="Stoppage",BE69="Intermission"),"",IF(AI69="e","Offensive",IF(AI69="o","Defensive","")))))</f>
        <v>Defensive</v>
      </c>
      <c r="AU69" t="str">
        <f t="shared" ref="AU69:AU132" si="128">IF(U69&lt;&gt;"",U69+5000,"")</f>
        <v/>
      </c>
      <c r="AV69" t="str">
        <f t="shared" ref="AV69:AV132" si="129">IF(V69&lt;&gt;"",V69+6000,"")</f>
        <v/>
      </c>
      <c r="AW69" t="str" cm="1">
        <f t="array" ref="AW69">IFERROR(IF(O69&lt;&gt;"",O69,IF(OR($S69="",$T69=""),"",IF(O69&lt;&gt;"",O69,IF($T69&lt;&gt;"",_xlfn._xlws.FILTER(O:O,($BU:$BU=$BU69)*($I:$I=$I69)*($T:$T=$T69)*($S:$S=_xlfn.MINIFS($S:$S,$T:$T,"="&amp;$T69)),"")))))&amp;"",IF(O69="","",""))&amp;""</f>
        <v/>
      </c>
      <c r="AX69" t="str" cm="1">
        <f t="array" ref="AX69">IFERROR(IF(P69&lt;&gt;"",P69,IF(OR($S69="",$T69=""),"",IF($T69&lt;&gt;"",_xlfn._xlws.FILTER(P:P,($BU:$BU=$BU69)*($I:$I=$I69)*($T:$T=$T69)*($S:$S=_xlfn.MINIFS($S:$S,$T:$T,"="&amp;$T69)),""))))&amp;"",IF(P69="","",""))&amp;""</f>
        <v/>
      </c>
      <c r="AY69" t="str" cm="1">
        <f t="array" ref="AY69">IFERROR(IF(Q69&lt;&gt;"",Q69,IF(OR($S69="",$T69=""),"",IF($T69&lt;&gt;"",_xlfn._xlws.FILTER(Q:Q,($BU:$BU=$BU69)*($I:$I=$I69)*($T:$T=$T69)*($S:$S=_xlfn.MINIFS($S:$S,$T:$T,"="&amp;$T69)),""))))&amp;"",IF(Q69="","",""))&amp;""</f>
        <v/>
      </c>
      <c r="AZ69" t="str" cm="1">
        <f t="array" ref="AZ69">IFERROR(IF(R69&lt;&gt;"",R69,IF(OR($S69="",$T69=""),"",IF($T69&lt;&gt;"",_xlfn._xlws.FILTER(R:R,($BU:$BU=$BU69)*($I:$I=$I69)*($T:$T=$T69)*($S:$S=_xlfn.MINIFS($S:$S,$T:$T,"="&amp;$T69)),""))))&amp;"",IF(R69="","",""))&amp;""</f>
        <v/>
      </c>
      <c r="BA69" s="6">
        <f t="shared" ref="BA69:BA132" si="130">IF(OR(L69="Zone_Entry",L69="Zone_Exit"),BA68+1,BA68)</f>
        <v>8</v>
      </c>
      <c r="BB69">
        <f t="shared" ref="BB69:BD69" si="131">BB68</f>
        <v>18987</v>
      </c>
      <c r="BC69" t="str">
        <f t="shared" si="131"/>
        <v>Velodrome</v>
      </c>
      <c r="BD69" t="str">
        <f t="shared" si="131"/>
        <v>Outlaws</v>
      </c>
      <c r="BE69" t="s">
        <v>238</v>
      </c>
      <c r="BF69" t="s">
        <v>174</v>
      </c>
      <c r="BI69" cm="1">
        <f t="array" ref="BI69">IFERROR(_xlfn._xlws.FILTER(shifts!A:A,(shifts!B:B=events!AD69)*(shifts!AG:AG&gt;=events!BK69)*(shifts!AH:AH&lt;=events!BL69)),BI68)</f>
        <v>1</v>
      </c>
      <c r="BJ69" s="15">
        <f t="shared" ref="BJ69:BJ132" si="132">IF(AND(AG69="",AH69=""),0,((AE69*60)+AF69)-((AG69*60)+AH69))</f>
        <v>3</v>
      </c>
      <c r="BK69">
        <f t="shared" ref="BK69:BK132" si="133">(AE69*60)+AF69</f>
        <v>1047</v>
      </c>
      <c r="BL69">
        <f t="shared" ref="BL69:BL132" si="134">IF(AND(AG69="",AH69=""),BK69,((AG69*60)+AH69))</f>
        <v>1044</v>
      </c>
      <c r="BM69" s="15">
        <f>SUMIFS(BJ$2:BJ69,K$2:K69,"=Intermission")+SUMIFS(BJ$2:BJ69,K$2:K69,"=Timeout")</f>
        <v>0</v>
      </c>
      <c r="BN69">
        <f t="shared" ref="BN69:BN132" si="135">IF(AD69=1,0,IF(AD69=2,1080+BM69,IF(AD69=3,(1080*2)+BM69,0)))</f>
        <v>0</v>
      </c>
      <c r="BO69" s="19">
        <f t="shared" ref="BO69:BO132" si="136">IF(K69="Intermission",BO68,((1080)-((AE69*60)+AF69))+BN69)</f>
        <v>33</v>
      </c>
      <c r="BP69">
        <f t="shared" ref="BP69:BP132" si="137">IF(BO69&lt;5,0,BO69-5)</f>
        <v>28</v>
      </c>
      <c r="BQ69" s="17">
        <f t="shared" ref="BQ69:BQ132" si="138">BP69+BJ69+5</f>
        <v>36</v>
      </c>
      <c r="BR69" t="str">
        <f t="shared" ref="BR69:BR132" si="139">IF(AI69="e","event_team_player_"&amp;BS69,IF(AI69="o","opp_team_player_"&amp;BS69,""))</f>
        <v>opp_team_player_3</v>
      </c>
      <c r="BS69">
        <f>COUNTIFS(S$3:S69,"="&amp;S69,AI$3:AI69,"="&amp;AI69)</f>
        <v>3</v>
      </c>
      <c r="BT69" t="str">
        <f>IFERROR(VLOOKUP(BB69&amp;BU69&amp;X69,game_rosters!U:W,3,FALSE),"")</f>
        <v>P100132</v>
      </c>
      <c r="BU69" t="str">
        <f t="shared" ref="BU69:BU132" si="140">IF(AR69="","",IF(AND(AR69="Away",AI69="e"),BD69,IF(AND(AR69="Home",AI69="e"),BC69,IF(AND(AR69="Away",AI69="o"),BC69,IF(AND(AR69="Home",AI69="o"),BD69)))))</f>
        <v>Velodrome</v>
      </c>
    </row>
    <row r="70" spans="1:73" x14ac:dyDescent="0.2">
      <c r="A70">
        <f t="shared" si="115"/>
        <v>1</v>
      </c>
      <c r="E70" s="4"/>
      <c r="F70" s="43"/>
      <c r="G70" s="4"/>
      <c r="H70" s="46"/>
      <c r="I70" s="44">
        <v>91</v>
      </c>
      <c r="J70" s="44" t="str">
        <f t="shared" ref="J70:J133" si="141">IF(OR(K70="Goal",K70="Shot",L70="Zone_Entry",M70="Stoppage-Goal",M69="Stoppage-Goal"),"o",IF(OR(K70="Save",K70="Rebound",L70="Zone_Exit",M70="Stoppage-GoalieStoppage",M69="Stoppage-GoalieStoppage"),"d",IF(OR(L70="Faceoff_AfterGoal",L70="Faceoff_PeriodStart",698="Faceoff_GameStart",M69="Stoppage-Goal"),"n","")))</f>
        <v/>
      </c>
      <c r="K70" t="s">
        <v>9</v>
      </c>
      <c r="L70" t="s">
        <v>183</v>
      </c>
      <c r="M70" t="s">
        <v>80</v>
      </c>
      <c r="N70" t="s">
        <v>595</v>
      </c>
      <c r="O70" t="s">
        <v>601</v>
      </c>
      <c r="R70" s="51">
        <v>1</v>
      </c>
      <c r="S70">
        <v>32</v>
      </c>
      <c r="T70" t="s">
        <v>756</v>
      </c>
      <c r="U70" t="str">
        <f>IF(B70=1,MAX($U$2:$U69)+1,IF(AND($T70&lt;&gt;"",$T70=$T69),$U69,IF(B70="x",U69,"")))</f>
        <v/>
      </c>
      <c r="V70" t="str">
        <f>IF(C70=1,MAX($V$2:$V69)+1,IF(AND($T70&lt;&gt;"",$T70=$T69),$U69,IF(C70="x",V69,"")))</f>
        <v/>
      </c>
      <c r="W70" t="s">
        <v>735</v>
      </c>
      <c r="X70">
        <v>91</v>
      </c>
      <c r="Z70">
        <v>1</v>
      </c>
      <c r="AA70">
        <f t="shared" si="112"/>
        <v>1032</v>
      </c>
      <c r="AB70" t="str">
        <f t="shared" si="113"/>
        <v/>
      </c>
      <c r="AC70">
        <f t="shared" si="109"/>
        <v>1032</v>
      </c>
      <c r="AD70" s="6">
        <v>1</v>
      </c>
      <c r="AE70" t="s">
        <v>732</v>
      </c>
      <c r="AF70" t="s">
        <v>908</v>
      </c>
      <c r="AG70" t="s">
        <v>756</v>
      </c>
      <c r="AH70" t="s">
        <v>756</v>
      </c>
      <c r="AI70" t="str">
        <f t="shared" si="116"/>
        <v>e</v>
      </c>
      <c r="AJ70" t="str">
        <f t="shared" si="117"/>
        <v/>
      </c>
      <c r="AK70" t="str">
        <f t="shared" si="118"/>
        <v/>
      </c>
      <c r="AL70" t="str">
        <f t="shared" si="119"/>
        <v/>
      </c>
      <c r="AM70" t="str">
        <f t="shared" si="120"/>
        <v/>
      </c>
      <c r="AN70" t="str">
        <f t="shared" si="121"/>
        <v>Home</v>
      </c>
      <c r="AO70" t="str">
        <f t="shared" si="122"/>
        <v>h</v>
      </c>
      <c r="AP70" t="str">
        <f t="shared" si="123"/>
        <v/>
      </c>
      <c r="AQ70" t="str">
        <f t="shared" si="124"/>
        <v/>
      </c>
      <c r="AR70" t="str">
        <f t="shared" si="125"/>
        <v>Home</v>
      </c>
      <c r="AS70" t="str">
        <f t="shared" si="126"/>
        <v>h</v>
      </c>
      <c r="AT70" t="str">
        <f t="shared" si="127"/>
        <v>Defensive</v>
      </c>
      <c r="AU70" t="str">
        <f t="shared" si="128"/>
        <v/>
      </c>
      <c r="AV70" t="str">
        <f t="shared" si="129"/>
        <v/>
      </c>
      <c r="AW70" t="str" cm="1">
        <f t="array" ref="AW70">IFERROR(IF(O70&lt;&gt;"",O70,IF(OR($S70="",$T70=""),"",IF(O70&lt;&gt;"",O70,IF($T70&lt;&gt;"",_xlfn._xlws.FILTER(O:O,($BU:$BU=$BU70)*($I:$I=$I70)*($T:$T=$T70)*($S:$S=_xlfn.MINIFS($S:$S,$T:$T,"="&amp;$T70)),"")))))&amp;"",IF(O70="","",""))&amp;""</f>
        <v>Defensive_PlayPossession-PokeCheck</v>
      </c>
      <c r="AX70" t="str" cm="1">
        <f t="array" ref="AX70">IFERROR(IF(P70&lt;&gt;"",P70,IF(OR($S70="",$T70=""),"",IF($T70&lt;&gt;"",_xlfn._xlws.FILTER(P:P,($BU:$BU=$BU70)*($I:$I=$I70)*($T:$T=$T70)*($S:$S=_xlfn.MINIFS($S:$S,$T:$T,"="&amp;$T70)),""))))&amp;"",IF(P70="","",""))&amp;""</f>
        <v/>
      </c>
      <c r="AY70" t="str" cm="1">
        <f t="array" ref="AY70">IFERROR(IF(Q70&lt;&gt;"",Q70,IF(OR($S70="",$T70=""),"",IF($T70&lt;&gt;"",_xlfn._xlws.FILTER(Q:Q,($BU:$BU=$BU70)*($I:$I=$I70)*($T:$T=$T70)*($S:$S=_xlfn.MINIFS($S:$S,$T:$T,"="&amp;$T70)),""))))&amp;"",IF(Q70="","",""))&amp;""</f>
        <v/>
      </c>
      <c r="AZ70" t="str" cm="1">
        <f t="array" ref="AZ70">IFERROR(IF(R70&lt;&gt;"",R70,IF(OR($S70="",$T70=""),"",IF($T70&lt;&gt;"",_xlfn._xlws.FILTER(R:R,($BU:$BU=$BU70)*($I:$I=$I70)*($T:$T=$T70)*($S:$S=_xlfn.MINIFS($S:$S,$T:$T,"="&amp;$T70)),""))))&amp;"",IF(R70="","",""))&amp;""</f>
        <v>1</v>
      </c>
      <c r="BA70" s="6">
        <f t="shared" si="130"/>
        <v>8</v>
      </c>
      <c r="BB70">
        <f t="shared" ref="BB70:BD70" si="142">BB69</f>
        <v>18987</v>
      </c>
      <c r="BC70" t="str">
        <f t="shared" si="142"/>
        <v>Velodrome</v>
      </c>
      <c r="BD70" t="str">
        <f t="shared" si="142"/>
        <v>Outlaws</v>
      </c>
      <c r="BE70" t="s">
        <v>9</v>
      </c>
      <c r="BF70" t="s">
        <v>183</v>
      </c>
      <c r="BI70" cm="1">
        <f t="array" ref="BI70">IFERROR(_xlfn._xlws.FILTER(shifts!A:A,(shifts!B:B=events!AD70)*(shifts!AG:AG&gt;=events!BK70)*(shifts!AH:AH&lt;=events!BL70)),BI69)</f>
        <v>1</v>
      </c>
      <c r="BJ70" s="15">
        <f t="shared" si="132"/>
        <v>0</v>
      </c>
      <c r="BK70">
        <f t="shared" si="133"/>
        <v>1044</v>
      </c>
      <c r="BL70">
        <f t="shared" si="134"/>
        <v>1044</v>
      </c>
      <c r="BM70" s="15">
        <f>SUMIFS(BJ$2:BJ70,K$2:K70,"=Intermission")+SUMIFS(BJ$2:BJ70,K$2:K70,"=Timeout")</f>
        <v>0</v>
      </c>
      <c r="BN70">
        <f t="shared" si="135"/>
        <v>0</v>
      </c>
      <c r="BO70" s="19">
        <f t="shared" si="136"/>
        <v>36</v>
      </c>
      <c r="BP70">
        <f t="shared" si="137"/>
        <v>31</v>
      </c>
      <c r="BQ70" s="17">
        <f t="shared" si="138"/>
        <v>36</v>
      </c>
      <c r="BR70" t="str">
        <f t="shared" si="139"/>
        <v>event_team_player_1</v>
      </c>
      <c r="BS70">
        <f>COUNTIFS(S$3:S70,"="&amp;S70,AI$3:AI70,"="&amp;AI70)</f>
        <v>1</v>
      </c>
      <c r="BT70" t="str">
        <f>IFERROR(VLOOKUP(BB70&amp;BU70&amp;X70,game_rosters!U:W,3,FALSE),"")</f>
        <v>P100002</v>
      </c>
      <c r="BU70" t="str">
        <f t="shared" si="140"/>
        <v>Velodrome</v>
      </c>
    </row>
    <row r="71" spans="1:73" x14ac:dyDescent="0.2">
      <c r="A71" t="str">
        <f t="shared" si="115"/>
        <v/>
      </c>
      <c r="E71" s="4"/>
      <c r="F71" s="43"/>
      <c r="G71" s="4"/>
      <c r="H71" s="46"/>
      <c r="I71" s="44">
        <v>25</v>
      </c>
      <c r="J71" s="44" t="str">
        <f t="shared" si="141"/>
        <v/>
      </c>
      <c r="N71" t="s">
        <v>595</v>
      </c>
      <c r="R71" s="51">
        <v>1</v>
      </c>
      <c r="S71">
        <v>32</v>
      </c>
      <c r="T71" t="s">
        <v>756</v>
      </c>
      <c r="U71" t="str">
        <f>IF(B71=1,MAX($U$2:$U70)+1,IF(AND($T71&lt;&gt;"",$T71=$T70),$U70,IF(B71="x",U70,"")))</f>
        <v/>
      </c>
      <c r="V71" t="str">
        <f>IF(C71=1,MAX($V$2:$V70)+1,IF(AND($T71&lt;&gt;"",$T71=$T70),$U70,IF(C71="x",V70,"")))</f>
        <v/>
      </c>
      <c r="X71">
        <v>25</v>
      </c>
      <c r="AA71">
        <f t="shared" si="112"/>
        <v>1032</v>
      </c>
      <c r="AB71" t="str">
        <f t="shared" si="113"/>
        <v/>
      </c>
      <c r="AC71">
        <f t="shared" si="109"/>
        <v>1032</v>
      </c>
      <c r="AD71" s="6">
        <v>1</v>
      </c>
      <c r="AE71" t="s">
        <v>732</v>
      </c>
      <c r="AF71" t="s">
        <v>908</v>
      </c>
      <c r="AG71" t="s">
        <v>756</v>
      </c>
      <c r="AH71" t="s">
        <v>756</v>
      </c>
      <c r="AI71" t="str">
        <f t="shared" si="116"/>
        <v>o</v>
      </c>
      <c r="AJ71" t="str">
        <f t="shared" si="117"/>
        <v/>
      </c>
      <c r="AK71" t="str">
        <f t="shared" si="118"/>
        <v/>
      </c>
      <c r="AL71" t="str">
        <f t="shared" si="119"/>
        <v/>
      </c>
      <c r="AM71" t="str">
        <f t="shared" si="120"/>
        <v/>
      </c>
      <c r="AN71" t="str">
        <f t="shared" si="121"/>
        <v>Home</v>
      </c>
      <c r="AO71" t="str">
        <f t="shared" si="122"/>
        <v>h</v>
      </c>
      <c r="AP71" t="str">
        <f t="shared" si="123"/>
        <v/>
      </c>
      <c r="AQ71" t="str">
        <f t="shared" si="124"/>
        <v/>
      </c>
      <c r="AR71" t="str">
        <f t="shared" si="125"/>
        <v>Home</v>
      </c>
      <c r="AS71" t="str">
        <f t="shared" si="126"/>
        <v>h</v>
      </c>
      <c r="AT71" t="str">
        <f t="shared" si="127"/>
        <v>Offensive</v>
      </c>
      <c r="AU71" t="str">
        <f t="shared" si="128"/>
        <v/>
      </c>
      <c r="AV71" t="str">
        <f t="shared" si="129"/>
        <v/>
      </c>
      <c r="AW71" t="str" cm="1">
        <f t="array" ref="AW71">IFERROR(IF(O71&lt;&gt;"",O71,IF(OR($S71="",$T71=""),"",IF(O71&lt;&gt;"",O71,IF($T71&lt;&gt;"",_xlfn._xlws.FILTER(O:O,($BU:$BU=$BU71)*($I:$I=$I71)*($T:$T=$T71)*($S:$S=_xlfn.MINIFS($S:$S,$T:$T,"="&amp;$T71)),"")))))&amp;"",IF(O71="","",""))&amp;""</f>
        <v/>
      </c>
      <c r="AX71" t="str" cm="1">
        <f t="array" ref="AX71">IFERROR(IF(P71&lt;&gt;"",P71,IF(OR($S71="",$T71=""),"",IF($T71&lt;&gt;"",_xlfn._xlws.FILTER(P:P,($BU:$BU=$BU71)*($I:$I=$I71)*($T:$T=$T71)*($S:$S=_xlfn.MINIFS($S:$S,$T:$T,"="&amp;$T71)),""))))&amp;"",IF(P71="","",""))&amp;""</f>
        <v/>
      </c>
      <c r="AY71" t="str" cm="1">
        <f t="array" ref="AY71">IFERROR(IF(Q71&lt;&gt;"",Q71,IF(OR($S71="",$T71=""),"",IF($T71&lt;&gt;"",_xlfn._xlws.FILTER(Q:Q,($BU:$BU=$BU71)*($I:$I=$I71)*($T:$T=$T71)*($S:$S=_xlfn.MINIFS($S:$S,$T:$T,"="&amp;$T71)),""))))&amp;"",IF(Q71="","",""))&amp;""</f>
        <v/>
      </c>
      <c r="AZ71" t="str" cm="1">
        <f t="array" ref="AZ71">IFERROR(IF(R71&lt;&gt;"",R71,IF(OR($S71="",$T71=""),"",IF($T71&lt;&gt;"",_xlfn._xlws.FILTER(R:R,($BU:$BU=$BU71)*($I:$I=$I71)*($T:$T=$T71)*($S:$S=_xlfn.MINIFS($S:$S,$T:$T,"="&amp;$T71)),""))))&amp;"",IF(R71="","",""))&amp;""</f>
        <v>1</v>
      </c>
      <c r="BA71" s="6">
        <f t="shared" si="130"/>
        <v>8</v>
      </c>
      <c r="BB71">
        <f t="shared" ref="BB71:BD71" si="143">BB70</f>
        <v>18987</v>
      </c>
      <c r="BC71" t="str">
        <f t="shared" si="143"/>
        <v>Velodrome</v>
      </c>
      <c r="BD71" t="str">
        <f t="shared" si="143"/>
        <v>Outlaws</v>
      </c>
      <c r="BE71" t="s">
        <v>9</v>
      </c>
      <c r="BF71" t="s">
        <v>183</v>
      </c>
      <c r="BI71" cm="1">
        <f t="array" ref="BI71">IFERROR(_xlfn._xlws.FILTER(shifts!A:A,(shifts!B:B=events!AD71)*(shifts!AG:AG&gt;=events!BK71)*(shifts!AH:AH&lt;=events!BL71)),BI70)</f>
        <v>1</v>
      </c>
      <c r="BJ71" s="15">
        <f t="shared" si="132"/>
        <v>0</v>
      </c>
      <c r="BK71">
        <f t="shared" si="133"/>
        <v>1044</v>
      </c>
      <c r="BL71">
        <f t="shared" si="134"/>
        <v>1044</v>
      </c>
      <c r="BM71" s="15">
        <f>SUMIFS(BJ$2:BJ71,K$2:K71,"=Intermission")+SUMIFS(BJ$2:BJ71,K$2:K71,"=Timeout")</f>
        <v>0</v>
      </c>
      <c r="BN71">
        <f t="shared" si="135"/>
        <v>0</v>
      </c>
      <c r="BO71" s="19">
        <f t="shared" si="136"/>
        <v>36</v>
      </c>
      <c r="BP71">
        <f t="shared" si="137"/>
        <v>31</v>
      </c>
      <c r="BQ71" s="17">
        <f t="shared" si="138"/>
        <v>36</v>
      </c>
      <c r="BR71" t="str">
        <f t="shared" si="139"/>
        <v>opp_team_player_1</v>
      </c>
      <c r="BS71">
        <f>COUNTIFS(S$3:S71,"="&amp;S71,AI$3:AI71,"="&amp;AI71)</f>
        <v>1</v>
      </c>
      <c r="BT71" t="str">
        <f>IFERROR(VLOOKUP(BB71&amp;BU71&amp;X71,game_rosters!U:W,3,FALSE),"")</f>
        <v>P100170</v>
      </c>
      <c r="BU71" t="str">
        <f t="shared" si="140"/>
        <v>Outlaws</v>
      </c>
    </row>
    <row r="72" spans="1:73" x14ac:dyDescent="0.2">
      <c r="A72">
        <f t="shared" si="115"/>
        <v>1</v>
      </c>
      <c r="E72" s="4"/>
      <c r="F72" s="43"/>
      <c r="G72" s="4"/>
      <c r="H72" s="46"/>
      <c r="I72" s="44">
        <v>91</v>
      </c>
      <c r="J72" s="44" t="str">
        <f t="shared" si="141"/>
        <v/>
      </c>
      <c r="K72" t="s">
        <v>7</v>
      </c>
      <c r="L72" t="s">
        <v>172</v>
      </c>
      <c r="M72" t="s">
        <v>69</v>
      </c>
      <c r="N72" t="s">
        <v>595</v>
      </c>
      <c r="R72" s="51">
        <v>1</v>
      </c>
      <c r="S72">
        <v>33</v>
      </c>
      <c r="T72" t="s">
        <v>756</v>
      </c>
      <c r="U72" t="str">
        <f>IF(B72=1,MAX($U$2:$U71)+1,IF(AND($T72&lt;&gt;"",$T72=$T71),$U71,IF(B72="x",U71,"")))</f>
        <v/>
      </c>
      <c r="V72" t="str">
        <f>IF(C72=1,MAX($V$2:$V71)+1,IF(AND($T72&lt;&gt;"",$T72=$T71),$U71,IF(C72="x",V71,"")))</f>
        <v/>
      </c>
      <c r="W72" t="s">
        <v>735</v>
      </c>
      <c r="X72">
        <v>91</v>
      </c>
      <c r="Z72">
        <v>1</v>
      </c>
      <c r="AA72">
        <f t="shared" si="112"/>
        <v>1033</v>
      </c>
      <c r="AB72" t="str">
        <f t="shared" si="113"/>
        <v/>
      </c>
      <c r="AC72">
        <f t="shared" si="109"/>
        <v>1033</v>
      </c>
      <c r="AD72" s="6">
        <v>1</v>
      </c>
      <c r="AE72" t="s">
        <v>732</v>
      </c>
      <c r="AF72" t="s">
        <v>908</v>
      </c>
      <c r="AG72" t="s">
        <v>756</v>
      </c>
      <c r="AH72" t="s">
        <v>756</v>
      </c>
      <c r="AI72" t="str">
        <f t="shared" si="116"/>
        <v>e</v>
      </c>
      <c r="AJ72" t="str">
        <f t="shared" si="117"/>
        <v/>
      </c>
      <c r="AK72" t="str">
        <f t="shared" si="118"/>
        <v/>
      </c>
      <c r="AL72" t="str">
        <f t="shared" si="119"/>
        <v/>
      </c>
      <c r="AM72" t="str">
        <f t="shared" si="120"/>
        <v/>
      </c>
      <c r="AN72" t="str">
        <f t="shared" si="121"/>
        <v>Home</v>
      </c>
      <c r="AO72" t="str">
        <f t="shared" si="122"/>
        <v>h</v>
      </c>
      <c r="AP72" t="str">
        <f t="shared" si="123"/>
        <v/>
      </c>
      <c r="AQ72" t="str">
        <f t="shared" si="124"/>
        <v/>
      </c>
      <c r="AR72" t="str">
        <f t="shared" si="125"/>
        <v>Home</v>
      </c>
      <c r="AS72" t="str">
        <f t="shared" si="126"/>
        <v>h</v>
      </c>
      <c r="AT72" t="str">
        <f t="shared" si="127"/>
        <v>Offensive</v>
      </c>
      <c r="AU72" t="str">
        <f t="shared" si="128"/>
        <v/>
      </c>
      <c r="AV72" t="str">
        <f t="shared" si="129"/>
        <v/>
      </c>
      <c r="AW72" t="str" cm="1">
        <f t="array" ref="AW72">IFERROR(IF(O72&lt;&gt;"",O72,IF(OR($S72="",$T72=""),"",IF(O72&lt;&gt;"",O72,IF($T72&lt;&gt;"",_xlfn._xlws.FILTER(O:O,($BU:$BU=$BU72)*($I:$I=$I72)*($T:$T=$T72)*($S:$S=_xlfn.MINIFS($S:$S,$T:$T,"="&amp;$T72)),"")))))&amp;"",IF(O72="","",""))&amp;""</f>
        <v/>
      </c>
      <c r="AX72" t="str" cm="1">
        <f t="array" ref="AX72">IFERROR(IF(P72&lt;&gt;"",P72,IF(OR($S72="",$T72=""),"",IF($T72&lt;&gt;"",_xlfn._xlws.FILTER(P:P,($BU:$BU=$BU72)*($I:$I=$I72)*($T:$T=$T72)*($S:$S=_xlfn.MINIFS($S:$S,$T:$T,"="&amp;$T72)),""))))&amp;"",IF(P72="","",""))&amp;""</f>
        <v/>
      </c>
      <c r="AY72" t="str" cm="1">
        <f t="array" ref="AY72">IFERROR(IF(Q72&lt;&gt;"",Q72,IF(OR($S72="",$T72=""),"",IF($T72&lt;&gt;"",_xlfn._xlws.FILTER(Q:Q,($BU:$BU=$BU72)*($I:$I=$I72)*($T:$T=$T72)*($S:$S=_xlfn.MINIFS($S:$S,$T:$T,"="&amp;$T72)),""))))&amp;"",IF(Q72="","",""))&amp;""</f>
        <v/>
      </c>
      <c r="AZ72" t="str" cm="1">
        <f t="array" ref="AZ72">IFERROR(IF(R72&lt;&gt;"",R72,IF(OR($S72="",$T72=""),"",IF($T72&lt;&gt;"",_xlfn._xlws.FILTER(R:R,($BU:$BU=$BU72)*($I:$I=$I72)*($T:$T=$T72)*($S:$S=_xlfn.MINIFS($S:$S,$T:$T,"="&amp;$T72)),""))))&amp;"",IF(R72="","",""))&amp;""</f>
        <v>1</v>
      </c>
      <c r="BA72" s="6">
        <f t="shared" si="130"/>
        <v>8</v>
      </c>
      <c r="BB72">
        <f t="shared" ref="BB72:BD72" si="144">BB71</f>
        <v>18987</v>
      </c>
      <c r="BC72" t="str">
        <f t="shared" si="144"/>
        <v>Velodrome</v>
      </c>
      <c r="BD72" t="str">
        <f t="shared" si="144"/>
        <v>Outlaws</v>
      </c>
      <c r="BE72" t="s">
        <v>7</v>
      </c>
      <c r="BF72" t="s">
        <v>172</v>
      </c>
      <c r="BI72" cm="1">
        <f t="array" ref="BI72">IFERROR(_xlfn._xlws.FILTER(shifts!A:A,(shifts!B:B=events!AD72)*(shifts!AG:AG&gt;=events!BK72)*(shifts!AH:AH&lt;=events!BL72)),BI71)</f>
        <v>1</v>
      </c>
      <c r="BJ72" s="15">
        <f t="shared" si="132"/>
        <v>0</v>
      </c>
      <c r="BK72">
        <f t="shared" si="133"/>
        <v>1044</v>
      </c>
      <c r="BL72">
        <f t="shared" si="134"/>
        <v>1044</v>
      </c>
      <c r="BM72" s="15">
        <f>SUMIFS(BJ$2:BJ72,K$2:K72,"=Intermission")+SUMIFS(BJ$2:BJ72,K$2:K72,"=Timeout")</f>
        <v>0</v>
      </c>
      <c r="BN72">
        <f t="shared" si="135"/>
        <v>0</v>
      </c>
      <c r="BO72" s="19">
        <f t="shared" si="136"/>
        <v>36</v>
      </c>
      <c r="BP72">
        <f t="shared" si="137"/>
        <v>31</v>
      </c>
      <c r="BQ72" s="17">
        <f t="shared" si="138"/>
        <v>36</v>
      </c>
      <c r="BR72" t="str">
        <f t="shared" si="139"/>
        <v>event_team_player_1</v>
      </c>
      <c r="BS72">
        <f>COUNTIFS(S$3:S72,"="&amp;S72,AI$3:AI72,"="&amp;AI72)</f>
        <v>1</v>
      </c>
      <c r="BT72" t="str">
        <f>IFERROR(VLOOKUP(BB72&amp;BU72&amp;X72,game_rosters!U:W,3,FALSE),"")</f>
        <v>P100002</v>
      </c>
      <c r="BU72" t="str">
        <f t="shared" si="140"/>
        <v>Velodrome</v>
      </c>
    </row>
    <row r="73" spans="1:73" x14ac:dyDescent="0.2">
      <c r="A73" t="str">
        <f t="shared" si="115"/>
        <v/>
      </c>
      <c r="E73" s="4"/>
      <c r="F73" s="43"/>
      <c r="G73" s="4"/>
      <c r="H73" s="46"/>
      <c r="I73" s="44">
        <v>70</v>
      </c>
      <c r="J73" s="44" t="str">
        <f t="shared" si="141"/>
        <v/>
      </c>
      <c r="N73" t="s">
        <v>595</v>
      </c>
      <c r="R73" s="51">
        <v>1</v>
      </c>
      <c r="S73">
        <v>33</v>
      </c>
      <c r="T73" t="s">
        <v>756</v>
      </c>
      <c r="U73" t="str">
        <f>IF(B73=1,MAX($U$2:$U72)+1,IF(AND($T73&lt;&gt;"",$T73=$T72),$U72,IF(B73="x",U72,"")))</f>
        <v/>
      </c>
      <c r="V73" t="str">
        <f>IF(C73=1,MAX($V$2:$V72)+1,IF(AND($T73&lt;&gt;"",$T73=$T72),$U72,IF(C73="x",V72,"")))</f>
        <v/>
      </c>
      <c r="X73">
        <v>70</v>
      </c>
      <c r="Z73">
        <v>1</v>
      </c>
      <c r="AA73">
        <f t="shared" si="112"/>
        <v>1033</v>
      </c>
      <c r="AB73" t="str">
        <f t="shared" si="113"/>
        <v/>
      </c>
      <c r="AC73">
        <f t="shared" si="109"/>
        <v>1033</v>
      </c>
      <c r="AD73" s="6">
        <v>1</v>
      </c>
      <c r="AE73" t="s">
        <v>732</v>
      </c>
      <c r="AF73" t="s">
        <v>908</v>
      </c>
      <c r="AG73" t="s">
        <v>756</v>
      </c>
      <c r="AH73" t="s">
        <v>756</v>
      </c>
      <c r="AI73" t="str">
        <f t="shared" si="116"/>
        <v>e</v>
      </c>
      <c r="AJ73" t="str">
        <f t="shared" si="117"/>
        <v/>
      </c>
      <c r="AK73" t="str">
        <f t="shared" si="118"/>
        <v/>
      </c>
      <c r="AL73" t="str">
        <f t="shared" si="119"/>
        <v/>
      </c>
      <c r="AM73" t="str">
        <f t="shared" si="120"/>
        <v/>
      </c>
      <c r="AN73" t="str">
        <f t="shared" si="121"/>
        <v>Home</v>
      </c>
      <c r="AO73" t="str">
        <f t="shared" si="122"/>
        <v>h</v>
      </c>
      <c r="AP73" t="str">
        <f t="shared" si="123"/>
        <v/>
      </c>
      <c r="AQ73" t="str">
        <f t="shared" si="124"/>
        <v/>
      </c>
      <c r="AR73" t="str">
        <f t="shared" si="125"/>
        <v>Home</v>
      </c>
      <c r="AS73" t="str">
        <f t="shared" si="126"/>
        <v>h</v>
      </c>
      <c r="AT73" t="str">
        <f t="shared" si="127"/>
        <v>Offensive</v>
      </c>
      <c r="AU73" t="str">
        <f t="shared" si="128"/>
        <v/>
      </c>
      <c r="AV73" t="str">
        <f t="shared" si="129"/>
        <v/>
      </c>
      <c r="AW73" t="str" cm="1">
        <f t="array" ref="AW73">IFERROR(IF(O73&lt;&gt;"",O73,IF(OR($S73="",$T73=""),"",IF(O73&lt;&gt;"",O73,IF($T73&lt;&gt;"",_xlfn._xlws.FILTER(O:O,($BU:$BU=$BU73)*($I:$I=$I73)*($T:$T=$T73)*($S:$S=_xlfn.MINIFS($S:$S,$T:$T,"="&amp;$T73)),"")))))&amp;"",IF(O73="","",""))&amp;""</f>
        <v/>
      </c>
      <c r="AX73" t="str" cm="1">
        <f t="array" ref="AX73">IFERROR(IF(P73&lt;&gt;"",P73,IF(OR($S73="",$T73=""),"",IF($T73&lt;&gt;"",_xlfn._xlws.FILTER(P:P,($BU:$BU=$BU73)*($I:$I=$I73)*($T:$T=$T73)*($S:$S=_xlfn.MINIFS($S:$S,$T:$T,"="&amp;$T73)),""))))&amp;"",IF(P73="","",""))&amp;""</f>
        <v/>
      </c>
      <c r="AY73" t="str" cm="1">
        <f t="array" ref="AY73">IFERROR(IF(Q73&lt;&gt;"",Q73,IF(OR($S73="",$T73=""),"",IF($T73&lt;&gt;"",_xlfn._xlws.FILTER(Q:Q,($BU:$BU=$BU73)*($I:$I=$I73)*($T:$T=$T73)*($S:$S=_xlfn.MINIFS($S:$S,$T:$T,"="&amp;$T73)),""))))&amp;"",IF(Q73="","",""))&amp;""</f>
        <v/>
      </c>
      <c r="AZ73" t="str" cm="1">
        <f t="array" ref="AZ73">IFERROR(IF(R73&lt;&gt;"",R73,IF(OR($S73="",$T73=""),"",IF($T73&lt;&gt;"",_xlfn._xlws.FILTER(R:R,($BU:$BU=$BU73)*($I:$I=$I73)*($T:$T=$T73)*($S:$S=_xlfn.MINIFS($S:$S,$T:$T,"="&amp;$T73)),""))))&amp;"",IF(R73="","",""))&amp;""</f>
        <v>1</v>
      </c>
      <c r="BA73" s="6">
        <f t="shared" si="130"/>
        <v>8</v>
      </c>
      <c r="BB73">
        <f t="shared" ref="BB73:BD73" si="145">BB72</f>
        <v>18987</v>
      </c>
      <c r="BC73" t="str">
        <f t="shared" si="145"/>
        <v>Velodrome</v>
      </c>
      <c r="BD73" t="str">
        <f t="shared" si="145"/>
        <v>Outlaws</v>
      </c>
      <c r="BE73" t="s">
        <v>7</v>
      </c>
      <c r="BF73" t="s">
        <v>172</v>
      </c>
      <c r="BI73" cm="1">
        <f t="array" ref="BI73">IFERROR(_xlfn._xlws.FILTER(shifts!A:A,(shifts!B:B=events!AD73)*(shifts!AG:AG&gt;=events!BK73)*(shifts!AH:AH&lt;=events!BL73)),BI72)</f>
        <v>1</v>
      </c>
      <c r="BJ73" s="15">
        <f t="shared" si="132"/>
        <v>0</v>
      </c>
      <c r="BK73">
        <f t="shared" si="133"/>
        <v>1044</v>
      </c>
      <c r="BL73">
        <f t="shared" si="134"/>
        <v>1044</v>
      </c>
      <c r="BM73" s="15">
        <f>SUMIFS(BJ$2:BJ73,K$2:K73,"=Intermission")+SUMIFS(BJ$2:BJ73,K$2:K73,"=Timeout")</f>
        <v>0</v>
      </c>
      <c r="BN73">
        <f t="shared" si="135"/>
        <v>0</v>
      </c>
      <c r="BO73" s="19">
        <f t="shared" si="136"/>
        <v>36</v>
      </c>
      <c r="BP73">
        <f t="shared" si="137"/>
        <v>31</v>
      </c>
      <c r="BQ73" s="17">
        <f t="shared" si="138"/>
        <v>36</v>
      </c>
      <c r="BR73" t="str">
        <f t="shared" si="139"/>
        <v>event_team_player_2</v>
      </c>
      <c r="BS73">
        <f>COUNTIFS(S$3:S73,"="&amp;S73,AI$3:AI73,"="&amp;AI73)</f>
        <v>2</v>
      </c>
      <c r="BT73" t="str">
        <f>IFERROR(VLOOKUP(BB73&amp;BU73&amp;X73,game_rosters!U:W,3,FALSE),"")</f>
        <v>P100001</v>
      </c>
      <c r="BU73" t="str">
        <f t="shared" si="140"/>
        <v>Velodrome</v>
      </c>
    </row>
    <row r="74" spans="1:73" x14ac:dyDescent="0.2">
      <c r="A74" t="str">
        <f t="shared" si="115"/>
        <v/>
      </c>
      <c r="E74" s="4"/>
      <c r="F74" s="43"/>
      <c r="G74" s="4"/>
      <c r="H74" s="46"/>
      <c r="I74" s="44">
        <v>25</v>
      </c>
      <c r="J74" s="44" t="str">
        <f t="shared" si="141"/>
        <v/>
      </c>
      <c r="N74" t="s">
        <v>595</v>
      </c>
      <c r="S74">
        <v>33</v>
      </c>
      <c r="T74" t="s">
        <v>756</v>
      </c>
      <c r="U74" t="str">
        <f>IF(B74=1,MAX($U$2:$U73)+1,IF(AND($T74&lt;&gt;"",$T74=$T73),$U73,IF(B74="x",U73,"")))</f>
        <v/>
      </c>
      <c r="V74" t="str">
        <f>IF(C74=1,MAX($V$2:$V73)+1,IF(AND($T74&lt;&gt;"",$T74=$T73),$U73,IF(C74="x",V73,"")))</f>
        <v/>
      </c>
      <c r="X74">
        <v>25</v>
      </c>
      <c r="AA74">
        <f t="shared" si="112"/>
        <v>1033</v>
      </c>
      <c r="AB74" t="str">
        <f t="shared" si="113"/>
        <v/>
      </c>
      <c r="AC74">
        <f t="shared" si="109"/>
        <v>1033</v>
      </c>
      <c r="AD74" s="6">
        <v>1</v>
      </c>
      <c r="AE74" t="s">
        <v>732</v>
      </c>
      <c r="AF74" t="s">
        <v>908</v>
      </c>
      <c r="AG74" t="s">
        <v>756</v>
      </c>
      <c r="AH74" t="s">
        <v>756</v>
      </c>
      <c r="AI74" t="str">
        <f t="shared" si="116"/>
        <v>o</v>
      </c>
      <c r="AJ74" t="str">
        <f t="shared" si="117"/>
        <v/>
      </c>
      <c r="AK74" t="str">
        <f t="shared" si="118"/>
        <v/>
      </c>
      <c r="AL74" t="str">
        <f t="shared" si="119"/>
        <v/>
      </c>
      <c r="AM74" t="str">
        <f t="shared" si="120"/>
        <v/>
      </c>
      <c r="AN74" t="str">
        <f t="shared" si="121"/>
        <v>Home</v>
      </c>
      <c r="AO74" t="str">
        <f t="shared" si="122"/>
        <v>h</v>
      </c>
      <c r="AP74" t="str">
        <f t="shared" si="123"/>
        <v/>
      </c>
      <c r="AQ74" t="str">
        <f t="shared" si="124"/>
        <v/>
      </c>
      <c r="AR74" t="str">
        <f t="shared" si="125"/>
        <v>Home</v>
      </c>
      <c r="AS74" t="str">
        <f t="shared" si="126"/>
        <v>h</v>
      </c>
      <c r="AT74" t="str">
        <f t="shared" si="127"/>
        <v>Defensive</v>
      </c>
      <c r="AU74" t="str">
        <f t="shared" si="128"/>
        <v/>
      </c>
      <c r="AV74" t="str">
        <f t="shared" si="129"/>
        <v/>
      </c>
      <c r="AW74" t="str" cm="1">
        <f t="array" ref="AW74">IFERROR(IF(O74&lt;&gt;"",O74,IF(OR($S74="",$T74=""),"",IF(O74&lt;&gt;"",O74,IF($T74&lt;&gt;"",_xlfn._xlws.FILTER(O:O,($BU:$BU=$BU74)*($I:$I=$I74)*($T:$T=$T74)*($S:$S=_xlfn.MINIFS($S:$S,$T:$T,"="&amp;$T74)),"")))))&amp;"",IF(O74="","",""))&amp;""</f>
        <v/>
      </c>
      <c r="AX74" t="str" cm="1">
        <f t="array" ref="AX74">IFERROR(IF(P74&lt;&gt;"",P74,IF(OR($S74="",$T74=""),"",IF($T74&lt;&gt;"",_xlfn._xlws.FILTER(P:P,($BU:$BU=$BU74)*($I:$I=$I74)*($T:$T=$T74)*($S:$S=_xlfn.MINIFS($S:$S,$T:$T,"="&amp;$T74)),""))))&amp;"",IF(P74="","",""))&amp;""</f>
        <v/>
      </c>
      <c r="AY74" t="str" cm="1">
        <f t="array" ref="AY74">IFERROR(IF(Q74&lt;&gt;"",Q74,IF(OR($S74="",$T74=""),"",IF($T74&lt;&gt;"",_xlfn._xlws.FILTER(Q:Q,($BU:$BU=$BU74)*($I:$I=$I74)*($T:$T=$T74)*($S:$S=_xlfn.MINIFS($S:$S,$T:$T,"="&amp;$T74)),""))))&amp;"",IF(Q74="","",""))&amp;""</f>
        <v/>
      </c>
      <c r="AZ74" t="str" cm="1">
        <f t="array" ref="AZ74">IFERROR(IF(R74&lt;&gt;"",R74,IF(OR($S74="",$T74=""),"",IF($T74&lt;&gt;"",_xlfn._xlws.FILTER(R:R,($BU:$BU=$BU74)*($I:$I=$I74)*($T:$T=$T74)*($S:$S=_xlfn.MINIFS($S:$S,$T:$T,"="&amp;$T74)),""))))&amp;"",IF(R74="","",""))&amp;""</f>
        <v/>
      </c>
      <c r="BA74" s="6">
        <f t="shared" si="130"/>
        <v>8</v>
      </c>
      <c r="BB74">
        <f t="shared" ref="BB74:BD74" si="146">BB73</f>
        <v>18987</v>
      </c>
      <c r="BC74" t="str">
        <f t="shared" si="146"/>
        <v>Velodrome</v>
      </c>
      <c r="BD74" t="str">
        <f t="shared" si="146"/>
        <v>Outlaws</v>
      </c>
      <c r="BE74" t="s">
        <v>7</v>
      </c>
      <c r="BF74" t="s">
        <v>172</v>
      </c>
      <c r="BI74" cm="1">
        <f t="array" ref="BI74">IFERROR(_xlfn._xlws.FILTER(shifts!A:A,(shifts!B:B=events!AD74)*(shifts!AG:AG&gt;=events!BK74)*(shifts!AH:AH&lt;=events!BL74)),BI73)</f>
        <v>1</v>
      </c>
      <c r="BJ74" s="15">
        <f t="shared" si="132"/>
        <v>0</v>
      </c>
      <c r="BK74">
        <f t="shared" si="133"/>
        <v>1044</v>
      </c>
      <c r="BL74">
        <f t="shared" si="134"/>
        <v>1044</v>
      </c>
      <c r="BM74" s="15">
        <f>SUMIFS(BJ$2:BJ74,K$2:K74,"=Intermission")+SUMIFS(BJ$2:BJ74,K$2:K74,"=Timeout")</f>
        <v>0</v>
      </c>
      <c r="BN74">
        <f t="shared" si="135"/>
        <v>0</v>
      </c>
      <c r="BO74" s="19">
        <f t="shared" si="136"/>
        <v>36</v>
      </c>
      <c r="BP74">
        <f t="shared" si="137"/>
        <v>31</v>
      </c>
      <c r="BQ74" s="17">
        <f t="shared" si="138"/>
        <v>36</v>
      </c>
      <c r="BR74" t="str">
        <f t="shared" si="139"/>
        <v>opp_team_player_1</v>
      </c>
      <c r="BS74">
        <f>COUNTIFS(S$3:S74,"="&amp;S74,AI$3:AI74,"="&amp;AI74)</f>
        <v>1</v>
      </c>
      <c r="BT74" t="str">
        <f>IFERROR(VLOOKUP(BB74&amp;BU74&amp;X74,game_rosters!U:W,3,FALSE),"")</f>
        <v>P100170</v>
      </c>
      <c r="BU74" t="str">
        <f t="shared" si="140"/>
        <v>Outlaws</v>
      </c>
    </row>
    <row r="75" spans="1:73" x14ac:dyDescent="0.2">
      <c r="A75">
        <f t="shared" si="115"/>
        <v>1</v>
      </c>
      <c r="E75" s="4"/>
      <c r="F75" s="43"/>
      <c r="G75" s="4"/>
      <c r="H75" s="46"/>
      <c r="I75" s="44">
        <v>70</v>
      </c>
      <c r="J75" s="44" t="str">
        <f t="shared" si="141"/>
        <v/>
      </c>
      <c r="K75" t="s">
        <v>13</v>
      </c>
      <c r="L75" t="s">
        <v>574</v>
      </c>
      <c r="S75">
        <v>34</v>
      </c>
      <c r="T75" t="s">
        <v>756</v>
      </c>
      <c r="U75" t="str">
        <f>IF(B75=1,MAX($U$2:$U74)+1,IF(AND($T75&lt;&gt;"",$T75=$T74),$U74,IF(B75="x",U74,"")))</f>
        <v/>
      </c>
      <c r="V75" t="str">
        <f>IF(C75=1,MAX($V$2:$V74)+1,IF(AND($T75&lt;&gt;"",$T75=$T74),$U74,IF(C75="x",V74,"")))</f>
        <v/>
      </c>
      <c r="W75" t="s">
        <v>735</v>
      </c>
      <c r="X75">
        <v>70</v>
      </c>
      <c r="Z75">
        <v>1</v>
      </c>
      <c r="AA75">
        <f t="shared" si="112"/>
        <v>1034</v>
      </c>
      <c r="AB75" t="str">
        <f t="shared" si="113"/>
        <v/>
      </c>
      <c r="AC75">
        <f t="shared" si="109"/>
        <v>1034</v>
      </c>
      <c r="AD75" s="6">
        <v>1</v>
      </c>
      <c r="AE75" t="s">
        <v>732</v>
      </c>
      <c r="AF75" t="s">
        <v>909</v>
      </c>
      <c r="AG75" t="s">
        <v>732</v>
      </c>
      <c r="AH75" t="s">
        <v>910</v>
      </c>
      <c r="AI75" t="str">
        <f t="shared" si="116"/>
        <v>e</v>
      </c>
      <c r="AJ75" t="str">
        <f t="shared" si="117"/>
        <v/>
      </c>
      <c r="AK75" t="str">
        <f t="shared" si="118"/>
        <v/>
      </c>
      <c r="AL75" t="str">
        <f t="shared" si="119"/>
        <v/>
      </c>
      <c r="AM75" t="str">
        <f t="shared" si="120"/>
        <v/>
      </c>
      <c r="AN75" t="str">
        <f t="shared" si="121"/>
        <v>Home</v>
      </c>
      <c r="AO75" t="str">
        <f t="shared" si="122"/>
        <v>h</v>
      </c>
      <c r="AP75" t="str">
        <f t="shared" si="123"/>
        <v/>
      </c>
      <c r="AQ75" t="str">
        <f t="shared" si="124"/>
        <v/>
      </c>
      <c r="AR75" t="str">
        <f t="shared" si="125"/>
        <v>Home</v>
      </c>
      <c r="AS75" t="str">
        <f t="shared" si="126"/>
        <v>h</v>
      </c>
      <c r="AT75" t="str">
        <f t="shared" si="127"/>
        <v>Offensive</v>
      </c>
      <c r="AU75" t="str">
        <f t="shared" si="128"/>
        <v/>
      </c>
      <c r="AV75" t="str">
        <f t="shared" si="129"/>
        <v/>
      </c>
      <c r="AW75" t="str" cm="1">
        <f t="array" ref="AW75">IFERROR(IF(O75&lt;&gt;"",O75,IF(OR($S75="",$T75=""),"",IF(O75&lt;&gt;"",O75,IF($T75&lt;&gt;"",_xlfn._xlws.FILTER(O:O,($BU:$BU=$BU75)*($I:$I=$I75)*($T:$T=$T75)*($S:$S=_xlfn.MINIFS($S:$S,$T:$T,"="&amp;$T75)),"")))))&amp;"",IF(O75="","",""))&amp;""</f>
        <v/>
      </c>
      <c r="AX75" t="str" cm="1">
        <f t="array" ref="AX75">IFERROR(IF(P75&lt;&gt;"",P75,IF(OR($S75="",$T75=""),"",IF($T75&lt;&gt;"",_xlfn._xlws.FILTER(P:P,($BU:$BU=$BU75)*($I:$I=$I75)*($T:$T=$T75)*($S:$S=_xlfn.MINIFS($S:$S,$T:$T,"="&amp;$T75)),""))))&amp;"",IF(P75="","",""))&amp;""</f>
        <v/>
      </c>
      <c r="AY75" t="str" cm="1">
        <f t="array" ref="AY75">IFERROR(IF(Q75&lt;&gt;"",Q75,IF(OR($S75="",$T75=""),"",IF($T75&lt;&gt;"",_xlfn._xlws.FILTER(Q:Q,($BU:$BU=$BU75)*($I:$I=$I75)*($T:$T=$T75)*($S:$S=_xlfn.MINIFS($S:$S,$T:$T,"="&amp;$T75)),""))))&amp;"",IF(Q75="","",""))&amp;""</f>
        <v/>
      </c>
      <c r="AZ75" t="str" cm="1">
        <f t="array" ref="AZ75">IFERROR(IF(R75&lt;&gt;"",R75,IF(OR($S75="",$T75=""),"",IF($T75&lt;&gt;"",_xlfn._xlws.FILTER(R:R,($BU:$BU=$BU75)*($I:$I=$I75)*($T:$T=$T75)*($S:$S=_xlfn.MINIFS($S:$S,$T:$T,"="&amp;$T75)),""))))&amp;"",IF(R75="","",""))&amp;""</f>
        <v/>
      </c>
      <c r="BA75" s="6">
        <f t="shared" si="130"/>
        <v>8</v>
      </c>
      <c r="BB75">
        <f t="shared" ref="BB75:BD75" si="147">BB74</f>
        <v>18987</v>
      </c>
      <c r="BC75" t="str">
        <f t="shared" si="147"/>
        <v>Velodrome</v>
      </c>
      <c r="BD75" t="str">
        <f t="shared" si="147"/>
        <v>Outlaws</v>
      </c>
      <c r="BE75" t="s">
        <v>13</v>
      </c>
      <c r="BF75" t="s">
        <v>574</v>
      </c>
      <c r="BI75" cm="1">
        <f t="array" ref="BI75">IFERROR(_xlfn._xlws.FILTER(shifts!A:A,(shifts!B:B=events!AD75)*(shifts!AG:AG&gt;=events!BK75)*(shifts!AH:AH&lt;=events!BL75)),BI74)</f>
        <v>1</v>
      </c>
      <c r="BJ75" s="15">
        <f t="shared" si="132"/>
        <v>3</v>
      </c>
      <c r="BK75">
        <f t="shared" si="133"/>
        <v>1042</v>
      </c>
      <c r="BL75">
        <f t="shared" si="134"/>
        <v>1039</v>
      </c>
      <c r="BM75" s="15">
        <f>SUMIFS(BJ$2:BJ75,K$2:K75,"=Intermission")+SUMIFS(BJ$2:BJ75,K$2:K75,"=Timeout")</f>
        <v>0</v>
      </c>
      <c r="BN75">
        <f t="shared" si="135"/>
        <v>0</v>
      </c>
      <c r="BO75" s="19">
        <f t="shared" si="136"/>
        <v>38</v>
      </c>
      <c r="BP75">
        <f t="shared" si="137"/>
        <v>33</v>
      </c>
      <c r="BQ75" s="17">
        <f t="shared" si="138"/>
        <v>41</v>
      </c>
      <c r="BR75" t="str">
        <f t="shared" si="139"/>
        <v>event_team_player_1</v>
      </c>
      <c r="BS75">
        <f>COUNTIFS(S$3:S75,"="&amp;S75,AI$3:AI75,"="&amp;AI75)</f>
        <v>1</v>
      </c>
      <c r="BT75" t="str">
        <f>IFERROR(VLOOKUP(BB75&amp;BU75&amp;X75,game_rosters!U:W,3,FALSE),"")</f>
        <v>P100001</v>
      </c>
      <c r="BU75" t="str">
        <f t="shared" si="140"/>
        <v>Velodrome</v>
      </c>
    </row>
    <row r="76" spans="1:73" x14ac:dyDescent="0.2">
      <c r="A76">
        <f t="shared" si="115"/>
        <v>1</v>
      </c>
      <c r="E76" s="4"/>
      <c r="F76" s="43"/>
      <c r="G76" s="4"/>
      <c r="H76" s="46"/>
      <c r="I76" s="44">
        <v>70</v>
      </c>
      <c r="J76" s="44" t="str">
        <f t="shared" si="141"/>
        <v>d</v>
      </c>
      <c r="K76" t="s">
        <v>238</v>
      </c>
      <c r="L76" t="s">
        <v>184</v>
      </c>
      <c r="M76" t="s">
        <v>90</v>
      </c>
      <c r="S76">
        <v>35</v>
      </c>
      <c r="T76">
        <v>9</v>
      </c>
      <c r="U76" t="str">
        <f>IF(B76=1,MAX($U$2:$U75)+1,IF(AND($T76&lt;&gt;"",$T76=$T75),$U75,IF(B76="x",U75,"")))</f>
        <v/>
      </c>
      <c r="V76" t="str">
        <f>IF(C76=1,MAX($V$2:$V75)+1,IF(AND($T76&lt;&gt;"",$T76=$T75),$U75,IF(C76="x",V75,"")))</f>
        <v/>
      </c>
      <c r="W76" t="s">
        <v>735</v>
      </c>
      <c r="X76">
        <v>70</v>
      </c>
      <c r="Z76">
        <v>1</v>
      </c>
      <c r="AA76">
        <f t="shared" si="112"/>
        <v>1035</v>
      </c>
      <c r="AB76">
        <f t="shared" si="113"/>
        <v>9009</v>
      </c>
      <c r="AC76">
        <f t="shared" si="109"/>
        <v>9009</v>
      </c>
      <c r="AD76" s="6">
        <v>1</v>
      </c>
      <c r="AE76" t="s">
        <v>732</v>
      </c>
      <c r="AF76" t="s">
        <v>910</v>
      </c>
      <c r="AG76" t="s">
        <v>756</v>
      </c>
      <c r="AH76" t="s">
        <v>756</v>
      </c>
      <c r="AI76" t="str">
        <f t="shared" si="116"/>
        <v>e</v>
      </c>
      <c r="AJ76" t="str">
        <f t="shared" si="117"/>
        <v>d</v>
      </c>
      <c r="AK76" t="str">
        <f t="shared" si="118"/>
        <v>d</v>
      </c>
      <c r="AL76" t="str">
        <f t="shared" si="119"/>
        <v>d</v>
      </c>
      <c r="AM76" t="str">
        <f t="shared" si="120"/>
        <v>o</v>
      </c>
      <c r="AN76" t="str">
        <f t="shared" si="121"/>
        <v>Home</v>
      </c>
      <c r="AO76" t="str">
        <f t="shared" si="122"/>
        <v>h</v>
      </c>
      <c r="AP76" t="str">
        <f t="shared" si="123"/>
        <v>d</v>
      </c>
      <c r="AQ76" t="str">
        <f t="shared" si="124"/>
        <v>o</v>
      </c>
      <c r="AR76" t="str">
        <f t="shared" si="125"/>
        <v>Home</v>
      </c>
      <c r="AS76" t="str">
        <f t="shared" si="126"/>
        <v>h</v>
      </c>
      <c r="AT76" t="str">
        <f t="shared" si="127"/>
        <v>Offensive</v>
      </c>
      <c r="AU76" t="str">
        <f t="shared" si="128"/>
        <v/>
      </c>
      <c r="AV76" t="str">
        <f t="shared" si="129"/>
        <v/>
      </c>
      <c r="AW76" t="str" cm="1">
        <f t="array" ref="AW76">IFERROR(IF(O76&lt;&gt;"",O76,IF(OR($S76="",$T76=""),"",IF(O76&lt;&gt;"",O76,IF($T76&lt;&gt;"",_xlfn._xlws.FILTER(O:O,($BU:$BU=$BU76)*($I:$I=$I76)*($T:$T=$T76)*($S:$S=_xlfn.MINIFS($S:$S,$T:$T,"="&amp;$T76)),"")))))&amp;"",IF(O76="","",""))&amp;""</f>
        <v/>
      </c>
      <c r="AX76" t="str" cm="1">
        <f t="array" ref="AX76">IFERROR(IF(P76&lt;&gt;"",P76,IF(OR($S76="",$T76=""),"",IF($T76&lt;&gt;"",_xlfn._xlws.FILTER(P:P,($BU:$BU=$BU76)*($I:$I=$I76)*($T:$T=$T76)*($S:$S=_xlfn.MINIFS($S:$S,$T:$T,"="&amp;$T76)),""))))&amp;"",IF(P76="","",""))&amp;""</f>
        <v/>
      </c>
      <c r="AY76" t="str" cm="1">
        <f t="array" ref="AY76">IFERROR(IF(Q76&lt;&gt;"",Q76,IF(OR($S76="",$T76=""),"",IF($T76&lt;&gt;"",_xlfn._xlws.FILTER(Q:Q,($BU:$BU=$BU76)*($I:$I=$I76)*($T:$T=$T76)*($S:$S=_xlfn.MINIFS($S:$S,$T:$T,"="&amp;$T76)),""))))&amp;"",IF(Q76="","",""))&amp;""</f>
        <v/>
      </c>
      <c r="AZ76" t="str" cm="1">
        <f t="array" ref="AZ76">IFERROR(IF(R76&lt;&gt;"",R76,IF(OR($S76="",$T76=""),"",IF($T76&lt;&gt;"",_xlfn._xlws.FILTER(R:R,($BU:$BU=$BU76)*($I:$I=$I76)*($T:$T=$T76)*($S:$S=_xlfn.MINIFS($S:$S,$T:$T,"="&amp;$T76)),""))))&amp;"",IF(R76="","",""))&amp;""</f>
        <v/>
      </c>
      <c r="BA76" s="6">
        <f t="shared" si="130"/>
        <v>9</v>
      </c>
      <c r="BB76">
        <f t="shared" ref="BB76:BD76" si="148">BB75</f>
        <v>18987</v>
      </c>
      <c r="BC76" t="str">
        <f t="shared" si="148"/>
        <v>Velodrome</v>
      </c>
      <c r="BD76" t="str">
        <f t="shared" si="148"/>
        <v>Outlaws</v>
      </c>
      <c r="BE76" t="s">
        <v>238</v>
      </c>
      <c r="BF76" t="s">
        <v>184</v>
      </c>
      <c r="BI76" cm="1">
        <f t="array" ref="BI76">IFERROR(_xlfn._xlws.FILTER(shifts!A:A,(shifts!B:B=events!AD76)*(shifts!AG:AG&gt;=events!BK76)*(shifts!AH:AH&lt;=events!BL76)),BI75)</f>
        <v>1</v>
      </c>
      <c r="BJ76" s="15">
        <f t="shared" si="132"/>
        <v>0</v>
      </c>
      <c r="BK76">
        <f t="shared" si="133"/>
        <v>1039</v>
      </c>
      <c r="BL76">
        <f t="shared" si="134"/>
        <v>1039</v>
      </c>
      <c r="BM76" s="15">
        <f>SUMIFS(BJ$2:BJ76,K$2:K76,"=Intermission")+SUMIFS(BJ$2:BJ76,K$2:K76,"=Timeout")</f>
        <v>0</v>
      </c>
      <c r="BN76">
        <f t="shared" si="135"/>
        <v>0</v>
      </c>
      <c r="BO76" s="19">
        <f t="shared" si="136"/>
        <v>41</v>
      </c>
      <c r="BP76">
        <f t="shared" si="137"/>
        <v>36</v>
      </c>
      <c r="BQ76" s="17">
        <f t="shared" si="138"/>
        <v>41</v>
      </c>
      <c r="BR76" t="str">
        <f t="shared" si="139"/>
        <v>event_team_player_1</v>
      </c>
      <c r="BS76">
        <f>COUNTIFS(S$3:S76,"="&amp;S76,AI$3:AI76,"="&amp;AI76)</f>
        <v>1</v>
      </c>
      <c r="BT76" t="str">
        <f>IFERROR(VLOOKUP(BB76&amp;BU76&amp;X76,game_rosters!U:W,3,FALSE),"")</f>
        <v>P100001</v>
      </c>
      <c r="BU76" t="str">
        <f t="shared" si="140"/>
        <v>Velodrome</v>
      </c>
    </row>
    <row r="77" spans="1:73" x14ac:dyDescent="0.2">
      <c r="A77">
        <f t="shared" si="115"/>
        <v>1</v>
      </c>
      <c r="E77" s="4"/>
      <c r="F77" s="43"/>
      <c r="G77" s="4"/>
      <c r="H77" s="46"/>
      <c r="I77" s="44">
        <v>70</v>
      </c>
      <c r="J77" s="44" t="str">
        <f t="shared" si="141"/>
        <v>o</v>
      </c>
      <c r="K77" t="s">
        <v>238</v>
      </c>
      <c r="L77" t="s">
        <v>174</v>
      </c>
      <c r="M77" t="s">
        <v>375</v>
      </c>
      <c r="S77">
        <v>36</v>
      </c>
      <c r="T77">
        <v>9</v>
      </c>
      <c r="U77" t="str">
        <f>IF(B77=1,MAX($U$2:$U76)+1,IF(AND($T77&lt;&gt;"",$T77=$T76),$U76,IF(B77="x",U76,"")))</f>
        <v/>
      </c>
      <c r="V77" t="str">
        <f>IF(C77=1,MAX($V$2:$V76)+1,IF(AND($T77&lt;&gt;"",$T77=$T76),$U76,IF(C77="x",V76,"")))</f>
        <v/>
      </c>
      <c r="W77" t="s">
        <v>735</v>
      </c>
      <c r="X77">
        <v>70</v>
      </c>
      <c r="Z77">
        <v>1</v>
      </c>
      <c r="AA77">
        <f t="shared" si="112"/>
        <v>1036</v>
      </c>
      <c r="AB77">
        <f t="shared" si="113"/>
        <v>9009</v>
      </c>
      <c r="AC77">
        <f t="shared" si="109"/>
        <v>9009</v>
      </c>
      <c r="AD77" s="6">
        <v>1</v>
      </c>
      <c r="AE77" t="s">
        <v>732</v>
      </c>
      <c r="AF77" t="s">
        <v>910</v>
      </c>
      <c r="AG77" t="s">
        <v>756</v>
      </c>
      <c r="AH77" t="s">
        <v>756</v>
      </c>
      <c r="AI77" t="str">
        <f t="shared" si="116"/>
        <v>e</v>
      </c>
      <c r="AJ77" t="str">
        <f t="shared" si="117"/>
        <v>o</v>
      </c>
      <c r="AK77" t="str">
        <f t="shared" si="118"/>
        <v>o</v>
      </c>
      <c r="AL77" t="str">
        <f t="shared" si="119"/>
        <v>o</v>
      </c>
      <c r="AM77" t="str">
        <f t="shared" si="120"/>
        <v>d</v>
      </c>
      <c r="AN77" t="str">
        <f t="shared" si="121"/>
        <v>Home</v>
      </c>
      <c r="AO77" t="str">
        <f t="shared" si="122"/>
        <v>h</v>
      </c>
      <c r="AP77" t="str">
        <f t="shared" si="123"/>
        <v>o</v>
      </c>
      <c r="AQ77" t="str">
        <f t="shared" si="124"/>
        <v>d</v>
      </c>
      <c r="AR77" t="str">
        <f t="shared" si="125"/>
        <v>Home</v>
      </c>
      <c r="AS77" t="str">
        <f t="shared" si="126"/>
        <v>h</v>
      </c>
      <c r="AT77" t="str">
        <f t="shared" si="127"/>
        <v>Offensive</v>
      </c>
      <c r="AU77" t="str">
        <f t="shared" si="128"/>
        <v/>
      </c>
      <c r="AV77" t="str">
        <f t="shared" si="129"/>
        <v/>
      </c>
      <c r="AW77" t="str" cm="1">
        <f t="array" ref="AW77">IFERROR(IF(O77&lt;&gt;"",O77,IF(OR($S77="",$T77=""),"",IF(O77&lt;&gt;"",O77,IF($T77&lt;&gt;"",_xlfn._xlws.FILTER(O:O,($BU:$BU=$BU77)*($I:$I=$I77)*($T:$T=$T77)*($S:$S=_xlfn.MINIFS($S:$S,$T:$T,"="&amp;$T77)),"")))))&amp;"",IF(O77="","",""))&amp;""</f>
        <v/>
      </c>
      <c r="AX77" t="str" cm="1">
        <f t="array" ref="AX77">IFERROR(IF(P77&lt;&gt;"",P77,IF(OR($S77="",$T77=""),"",IF($T77&lt;&gt;"",_xlfn._xlws.FILTER(P:P,($BU:$BU=$BU77)*($I:$I=$I77)*($T:$T=$T77)*($S:$S=_xlfn.MINIFS($S:$S,$T:$T,"="&amp;$T77)),""))))&amp;"",IF(P77="","",""))&amp;""</f>
        <v/>
      </c>
      <c r="AY77" t="str" cm="1">
        <f t="array" ref="AY77">IFERROR(IF(Q77&lt;&gt;"",Q77,IF(OR($S77="",$T77=""),"",IF($T77&lt;&gt;"",_xlfn._xlws.FILTER(Q:Q,($BU:$BU=$BU77)*($I:$I=$I77)*($T:$T=$T77)*($S:$S=_xlfn.MINIFS($S:$S,$T:$T,"="&amp;$T77)),""))))&amp;"",IF(Q77="","",""))&amp;""</f>
        <v/>
      </c>
      <c r="AZ77" t="str" cm="1">
        <f t="array" ref="AZ77">IFERROR(IF(R77&lt;&gt;"",R77,IF(OR($S77="",$T77=""),"",IF($T77&lt;&gt;"",_xlfn._xlws.FILTER(R:R,($BU:$BU=$BU77)*($I:$I=$I77)*($T:$T=$T77)*($S:$S=_xlfn.MINIFS($S:$S,$T:$T,"="&amp;$T77)),""))))&amp;"",IF(R77="","",""))&amp;""</f>
        <v/>
      </c>
      <c r="BA77" s="6">
        <f t="shared" si="130"/>
        <v>10</v>
      </c>
      <c r="BB77">
        <f t="shared" ref="BB77:BD77" si="149">BB76</f>
        <v>18987</v>
      </c>
      <c r="BC77" t="str">
        <f t="shared" si="149"/>
        <v>Velodrome</v>
      </c>
      <c r="BD77" t="str">
        <f t="shared" si="149"/>
        <v>Outlaws</v>
      </c>
      <c r="BE77" t="s">
        <v>238</v>
      </c>
      <c r="BF77" t="s">
        <v>174</v>
      </c>
      <c r="BI77" cm="1">
        <f t="array" ref="BI77">IFERROR(_xlfn._xlws.FILTER(shifts!A:A,(shifts!B:B=events!AD77)*(shifts!AG:AG&gt;=events!BK77)*(shifts!AH:AH&lt;=events!BL77)),BI76)</f>
        <v>1</v>
      </c>
      <c r="BJ77" s="15">
        <f t="shared" si="132"/>
        <v>0</v>
      </c>
      <c r="BK77">
        <f t="shared" si="133"/>
        <v>1039</v>
      </c>
      <c r="BL77">
        <f t="shared" si="134"/>
        <v>1039</v>
      </c>
      <c r="BM77" s="15">
        <f>SUMIFS(BJ$2:BJ77,K$2:K77,"=Intermission")+SUMIFS(BJ$2:BJ77,K$2:K77,"=Timeout")</f>
        <v>0</v>
      </c>
      <c r="BN77">
        <f t="shared" si="135"/>
        <v>0</v>
      </c>
      <c r="BO77" s="19">
        <f t="shared" si="136"/>
        <v>41</v>
      </c>
      <c r="BP77">
        <f t="shared" si="137"/>
        <v>36</v>
      </c>
      <c r="BQ77" s="17">
        <f t="shared" si="138"/>
        <v>41</v>
      </c>
      <c r="BR77" t="str">
        <f t="shared" si="139"/>
        <v>event_team_player_1</v>
      </c>
      <c r="BS77">
        <f>COUNTIFS(S$3:S77,"="&amp;S77,AI$3:AI77,"="&amp;AI77)</f>
        <v>1</v>
      </c>
      <c r="BT77" t="str">
        <f>IFERROR(VLOOKUP(BB77&amp;BU77&amp;X77,game_rosters!U:W,3,FALSE),"")</f>
        <v>P100001</v>
      </c>
      <c r="BU77" t="str">
        <f t="shared" si="140"/>
        <v>Velodrome</v>
      </c>
    </row>
    <row r="78" spans="1:73" x14ac:dyDescent="0.2">
      <c r="A78">
        <f t="shared" si="115"/>
        <v>1</v>
      </c>
      <c r="E78" s="4"/>
      <c r="F78" s="43"/>
      <c r="G78" s="4"/>
      <c r="H78" s="46"/>
      <c r="I78" s="44">
        <v>70</v>
      </c>
      <c r="J78" s="44" t="str">
        <f t="shared" si="141"/>
        <v/>
      </c>
      <c r="K78" t="s">
        <v>9</v>
      </c>
      <c r="L78" t="s">
        <v>173</v>
      </c>
      <c r="M78" t="s">
        <v>354</v>
      </c>
      <c r="S78">
        <v>37</v>
      </c>
      <c r="T78">
        <v>9</v>
      </c>
      <c r="U78" t="str">
        <f>IF(B78=1,MAX($U$2:$U77)+1,IF(AND($T78&lt;&gt;"",$T78=$T77),$U77,IF(B78="x",U77,"")))</f>
        <v/>
      </c>
      <c r="V78" t="str">
        <f>IF(C78=1,MAX($V$2:$V77)+1,IF(AND($T78&lt;&gt;"",$T78=$T77),$U77,IF(C78="x",V77,"")))</f>
        <v/>
      </c>
      <c r="W78" t="s">
        <v>735</v>
      </c>
      <c r="X78">
        <v>70</v>
      </c>
      <c r="Z78">
        <v>1</v>
      </c>
      <c r="AA78">
        <f t="shared" si="112"/>
        <v>1037</v>
      </c>
      <c r="AB78">
        <f t="shared" si="113"/>
        <v>9009</v>
      </c>
      <c r="AC78">
        <f t="shared" si="109"/>
        <v>9009</v>
      </c>
      <c r="AD78" s="6">
        <v>1</v>
      </c>
      <c r="AE78" t="s">
        <v>732</v>
      </c>
      <c r="AF78" t="s">
        <v>910</v>
      </c>
      <c r="AG78" t="s">
        <v>756</v>
      </c>
      <c r="AH78" t="s">
        <v>756</v>
      </c>
      <c r="AI78" t="str">
        <f t="shared" si="116"/>
        <v>e</v>
      </c>
      <c r="AJ78" t="str">
        <f t="shared" si="117"/>
        <v>o</v>
      </c>
      <c r="AK78" t="str">
        <f t="shared" si="118"/>
        <v>o</v>
      </c>
      <c r="AL78" t="str">
        <f t="shared" si="119"/>
        <v>o</v>
      </c>
      <c r="AM78" t="str">
        <f t="shared" si="120"/>
        <v/>
      </c>
      <c r="AN78" t="str">
        <f t="shared" si="121"/>
        <v>Home</v>
      </c>
      <c r="AO78" t="str">
        <f t="shared" si="122"/>
        <v>h</v>
      </c>
      <c r="AP78" t="str">
        <f t="shared" si="123"/>
        <v>o</v>
      </c>
      <c r="AQ78" t="str">
        <f t="shared" si="124"/>
        <v>d</v>
      </c>
      <c r="AR78" t="str">
        <f t="shared" si="125"/>
        <v>Home</v>
      </c>
      <c r="AS78" t="str">
        <f t="shared" si="126"/>
        <v>h</v>
      </c>
      <c r="AT78" t="str">
        <f t="shared" si="127"/>
        <v>Offensive</v>
      </c>
      <c r="AU78" t="str">
        <f t="shared" si="128"/>
        <v/>
      </c>
      <c r="AV78" t="str">
        <f t="shared" si="129"/>
        <v/>
      </c>
      <c r="AW78" t="str" cm="1">
        <f t="array" ref="AW78">IFERROR(IF(O78&lt;&gt;"",O78,IF(OR($S78="",$T78=""),"",IF(O78&lt;&gt;"",O78,IF($T78&lt;&gt;"",_xlfn._xlws.FILTER(O:O,($BU:$BU=$BU78)*($I:$I=$I78)*($T:$T=$T78)*($S:$S=_xlfn.MINIFS($S:$S,$T:$T,"="&amp;$T78)),"")))))&amp;"",IF(O78="","",""))&amp;""</f>
        <v/>
      </c>
      <c r="AX78" t="str" cm="1">
        <f t="array" ref="AX78">IFERROR(IF(P78&lt;&gt;"",P78,IF(OR($S78="",$T78=""),"",IF($T78&lt;&gt;"",_xlfn._xlws.FILTER(P:P,($BU:$BU=$BU78)*($I:$I=$I78)*($T:$T=$T78)*($S:$S=_xlfn.MINIFS($S:$S,$T:$T,"="&amp;$T78)),""))))&amp;"",IF(P78="","",""))&amp;""</f>
        <v/>
      </c>
      <c r="AY78" t="str" cm="1">
        <f t="array" ref="AY78">IFERROR(IF(Q78&lt;&gt;"",Q78,IF(OR($S78="",$T78=""),"",IF($T78&lt;&gt;"",_xlfn._xlws.FILTER(Q:Q,($BU:$BU=$BU78)*($I:$I=$I78)*($T:$T=$T78)*($S:$S=_xlfn.MINIFS($S:$S,$T:$T,"="&amp;$T78)),""))))&amp;"",IF(Q78="","",""))&amp;""</f>
        <v/>
      </c>
      <c r="AZ78" t="str" cm="1">
        <f t="array" ref="AZ78">IFERROR(IF(R78&lt;&gt;"",R78,IF(OR($S78="",$T78=""),"",IF($T78&lt;&gt;"",_xlfn._xlws.FILTER(R:R,($BU:$BU=$BU78)*($I:$I=$I78)*($T:$T=$T78)*($S:$S=_xlfn.MINIFS($S:$S,$T:$T,"="&amp;$T78)),""))))&amp;"",IF(R78="","",""))&amp;""</f>
        <v/>
      </c>
      <c r="BA78" s="6">
        <f t="shared" si="130"/>
        <v>10</v>
      </c>
      <c r="BB78">
        <f t="shared" ref="BB78:BD78" si="150">BB77</f>
        <v>18987</v>
      </c>
      <c r="BC78" t="str">
        <f t="shared" si="150"/>
        <v>Velodrome</v>
      </c>
      <c r="BD78" t="str">
        <f t="shared" si="150"/>
        <v>Outlaws</v>
      </c>
      <c r="BE78" t="s">
        <v>9</v>
      </c>
      <c r="BF78" t="s">
        <v>173</v>
      </c>
      <c r="BI78" cm="1">
        <f t="array" ref="BI78">IFERROR(_xlfn._xlws.FILTER(shifts!A:A,(shifts!B:B=events!AD78)*(shifts!AG:AG&gt;=events!BK78)*(shifts!AH:AH&lt;=events!BL78)),BI77)</f>
        <v>1</v>
      </c>
      <c r="BJ78" s="15">
        <f t="shared" si="132"/>
        <v>0</v>
      </c>
      <c r="BK78">
        <f t="shared" si="133"/>
        <v>1039</v>
      </c>
      <c r="BL78">
        <f t="shared" si="134"/>
        <v>1039</v>
      </c>
      <c r="BM78" s="15">
        <f>SUMIFS(BJ$2:BJ78,K$2:K78,"=Intermission")+SUMIFS(BJ$2:BJ78,K$2:K78,"=Timeout")</f>
        <v>0</v>
      </c>
      <c r="BN78">
        <f t="shared" si="135"/>
        <v>0</v>
      </c>
      <c r="BO78" s="19">
        <f t="shared" si="136"/>
        <v>41</v>
      </c>
      <c r="BP78">
        <f t="shared" si="137"/>
        <v>36</v>
      </c>
      <c r="BQ78" s="17">
        <f t="shared" si="138"/>
        <v>41</v>
      </c>
      <c r="BR78" t="str">
        <f t="shared" si="139"/>
        <v>event_team_player_1</v>
      </c>
      <c r="BS78">
        <f>COUNTIFS(S$3:S78,"="&amp;S78,AI$3:AI78,"="&amp;AI78)</f>
        <v>1</v>
      </c>
      <c r="BT78" t="str">
        <f>IFERROR(VLOOKUP(BB78&amp;BU78&amp;X78,game_rosters!U:W,3,FALSE),"")</f>
        <v>P100001</v>
      </c>
      <c r="BU78" t="str">
        <f t="shared" si="140"/>
        <v>Velodrome</v>
      </c>
    </row>
    <row r="79" spans="1:73" x14ac:dyDescent="0.2">
      <c r="A79">
        <f t="shared" si="115"/>
        <v>1</v>
      </c>
      <c r="E79" s="4"/>
      <c r="F79" s="43"/>
      <c r="G79" s="4"/>
      <c r="H79" s="46"/>
      <c r="I79" s="44">
        <v>4</v>
      </c>
      <c r="J79" s="44" t="str">
        <f t="shared" si="141"/>
        <v/>
      </c>
      <c r="K79" t="s">
        <v>13</v>
      </c>
      <c r="L79" t="s">
        <v>586</v>
      </c>
      <c r="S79">
        <v>38</v>
      </c>
      <c r="T79">
        <v>9</v>
      </c>
      <c r="U79" t="str">
        <f>IF(B79=1,MAX($U$2:$U78)+1,IF(AND($T79&lt;&gt;"",$T79=$T78),$U78,IF(B79="x",U78,"")))</f>
        <v/>
      </c>
      <c r="V79" t="str">
        <f>IF(C79=1,MAX($V$2:$V78)+1,IF(AND($T79&lt;&gt;"",$T79=$T78),$U78,IF(C79="x",V78,"")))</f>
        <v/>
      </c>
      <c r="W79" t="s">
        <v>731</v>
      </c>
      <c r="X79">
        <v>4</v>
      </c>
      <c r="Z79">
        <v>1</v>
      </c>
      <c r="AA79">
        <f t="shared" si="112"/>
        <v>1038</v>
      </c>
      <c r="AB79">
        <f t="shared" si="113"/>
        <v>9009</v>
      </c>
      <c r="AC79">
        <f t="shared" si="109"/>
        <v>9009</v>
      </c>
      <c r="AD79" s="6">
        <v>1</v>
      </c>
      <c r="AE79" t="s">
        <v>732</v>
      </c>
      <c r="AF79" t="s">
        <v>732</v>
      </c>
      <c r="AG79" t="s">
        <v>756</v>
      </c>
      <c r="AH79" t="s">
        <v>756</v>
      </c>
      <c r="AI79" t="str">
        <f t="shared" si="116"/>
        <v>e</v>
      </c>
      <c r="AJ79" t="str">
        <f t="shared" si="117"/>
        <v>o</v>
      </c>
      <c r="AK79" t="str">
        <f t="shared" si="118"/>
        <v>o</v>
      </c>
      <c r="AL79" t="str">
        <f t="shared" si="119"/>
        <v>d</v>
      </c>
      <c r="AM79" t="str">
        <f t="shared" si="120"/>
        <v/>
      </c>
      <c r="AN79" t="str">
        <f t="shared" si="121"/>
        <v>Away</v>
      </c>
      <c r="AO79" t="str">
        <f t="shared" si="122"/>
        <v>a</v>
      </c>
      <c r="AP79" t="str">
        <f t="shared" si="123"/>
        <v>d</v>
      </c>
      <c r="AQ79" t="str">
        <f t="shared" si="124"/>
        <v>d</v>
      </c>
      <c r="AR79" t="str">
        <f t="shared" si="125"/>
        <v>Away</v>
      </c>
      <c r="AS79" t="str">
        <f t="shared" si="126"/>
        <v>a</v>
      </c>
      <c r="AT79" t="str">
        <f t="shared" si="127"/>
        <v>Offensive</v>
      </c>
      <c r="AU79" t="str">
        <f t="shared" si="128"/>
        <v/>
      </c>
      <c r="AV79" t="str">
        <f t="shared" si="129"/>
        <v/>
      </c>
      <c r="AW79" t="str" cm="1">
        <f t="array" ref="AW79">IFERROR(IF(O79&lt;&gt;"",O79,IF(OR($S79="",$T79=""),"",IF(O79&lt;&gt;"",O79,IF($T79&lt;&gt;"",_xlfn._xlws.FILTER(O:O,($BU:$BU=$BU79)*($I:$I=$I79)*($T:$T=$T79)*($S:$S=_xlfn.MINIFS($S:$S,$T:$T,"="&amp;$T79)),"")))))&amp;"",IF(O79="","",""))&amp;""</f>
        <v/>
      </c>
      <c r="AX79" t="str" cm="1">
        <f t="array" ref="AX79">IFERROR(IF(P79&lt;&gt;"",P79,IF(OR($S79="",$T79=""),"",IF($T79&lt;&gt;"",_xlfn._xlws.FILTER(P:P,($BU:$BU=$BU79)*($I:$I=$I79)*($T:$T=$T79)*($S:$S=_xlfn.MINIFS($S:$S,$T:$T,"="&amp;$T79)),""))))&amp;"",IF(P79="","",""))&amp;""</f>
        <v/>
      </c>
      <c r="AY79" t="str" cm="1">
        <f t="array" ref="AY79">IFERROR(IF(Q79&lt;&gt;"",Q79,IF(OR($S79="",$T79=""),"",IF($T79&lt;&gt;"",_xlfn._xlws.FILTER(Q:Q,($BU:$BU=$BU79)*($I:$I=$I79)*($T:$T=$T79)*($S:$S=_xlfn.MINIFS($S:$S,$T:$T,"="&amp;$T79)),""))))&amp;"",IF(Q79="","",""))&amp;""</f>
        <v/>
      </c>
      <c r="AZ79" t="str" cm="1">
        <f t="array" ref="AZ79">IFERROR(IF(R79&lt;&gt;"",R79,IF(OR($S79="",$T79=""),"",IF($T79&lt;&gt;"",_xlfn._xlws.FILTER(R:R,($BU:$BU=$BU79)*($I:$I=$I79)*($T:$T=$T79)*($S:$S=_xlfn.MINIFS($S:$S,$T:$T,"="&amp;$T79)),""))))&amp;"",IF(R79="","",""))&amp;""</f>
        <v/>
      </c>
      <c r="BA79" s="6">
        <f t="shared" si="130"/>
        <v>10</v>
      </c>
      <c r="BB79">
        <f t="shared" ref="BB79:BD79" si="151">BB78</f>
        <v>18987</v>
      </c>
      <c r="BC79" t="str">
        <f t="shared" si="151"/>
        <v>Velodrome</v>
      </c>
      <c r="BD79" t="str">
        <f t="shared" si="151"/>
        <v>Outlaws</v>
      </c>
      <c r="BE79" t="s">
        <v>13</v>
      </c>
      <c r="BF79" t="s">
        <v>586</v>
      </c>
      <c r="BI79" cm="1">
        <f t="array" ref="BI79">IFERROR(_xlfn._xlws.FILTER(shifts!A:A,(shifts!B:B=events!AD79)*(shifts!AG:AG&gt;=events!BK79)*(shifts!AH:AH&lt;=events!BL79)),BI78)</f>
        <v>1</v>
      </c>
      <c r="BJ79" s="15">
        <f t="shared" si="132"/>
        <v>0</v>
      </c>
      <c r="BK79">
        <f t="shared" si="133"/>
        <v>1037</v>
      </c>
      <c r="BL79">
        <f t="shared" si="134"/>
        <v>1037</v>
      </c>
      <c r="BM79" s="15">
        <f>SUMIFS(BJ$2:BJ79,K$2:K79,"=Intermission")+SUMIFS(BJ$2:BJ79,K$2:K79,"=Timeout")</f>
        <v>0</v>
      </c>
      <c r="BN79">
        <f t="shared" si="135"/>
        <v>0</v>
      </c>
      <c r="BO79" s="19">
        <f t="shared" si="136"/>
        <v>43</v>
      </c>
      <c r="BP79">
        <f t="shared" si="137"/>
        <v>38</v>
      </c>
      <c r="BQ79" s="17">
        <f t="shared" si="138"/>
        <v>43</v>
      </c>
      <c r="BR79" t="str">
        <f t="shared" si="139"/>
        <v>event_team_player_1</v>
      </c>
      <c r="BS79">
        <f>COUNTIFS(S$3:S79,"="&amp;S79,AI$3:AI79,"="&amp;AI79)</f>
        <v>1</v>
      </c>
      <c r="BT79" t="str">
        <f>IFERROR(VLOOKUP(BB79&amp;BU79&amp;X79,game_rosters!U:W,3,FALSE),"")</f>
        <v>P100032</v>
      </c>
      <c r="BU79" t="str">
        <f t="shared" si="140"/>
        <v>Outlaws</v>
      </c>
    </row>
    <row r="80" spans="1:73" x14ac:dyDescent="0.2">
      <c r="A80">
        <f t="shared" si="115"/>
        <v>1</v>
      </c>
      <c r="E80" s="4"/>
      <c r="F80" s="43"/>
      <c r="G80" s="4"/>
      <c r="H80" s="46"/>
      <c r="I80" s="44">
        <v>4</v>
      </c>
      <c r="J80" s="44" t="str">
        <f t="shared" si="141"/>
        <v>d</v>
      </c>
      <c r="K80" t="s">
        <v>238</v>
      </c>
      <c r="L80" t="s">
        <v>184</v>
      </c>
      <c r="M80" t="s">
        <v>88</v>
      </c>
      <c r="N80" t="s">
        <v>595</v>
      </c>
      <c r="S80">
        <v>39</v>
      </c>
      <c r="T80" t="s">
        <v>756</v>
      </c>
      <c r="U80" t="str">
        <f>IF(B80=1,MAX($U$2:$U79)+1,IF(AND($T80&lt;&gt;"",$T80=$T79),$U79,IF(B80="x",U79,"")))</f>
        <v/>
      </c>
      <c r="V80" t="str">
        <f>IF(C80=1,MAX($V$2:$V79)+1,IF(AND($T80&lt;&gt;"",$T80=$T79),$U79,IF(C80="x",V79,"")))</f>
        <v/>
      </c>
      <c r="W80" t="s">
        <v>731</v>
      </c>
      <c r="X80">
        <v>4</v>
      </c>
      <c r="Z80">
        <v>1</v>
      </c>
      <c r="AA80">
        <f t="shared" si="112"/>
        <v>1039</v>
      </c>
      <c r="AB80" t="str">
        <f t="shared" si="113"/>
        <v/>
      </c>
      <c r="AC80">
        <f t="shared" si="109"/>
        <v>1039</v>
      </c>
      <c r="AD80" s="6">
        <v>1</v>
      </c>
      <c r="AE80" t="s">
        <v>732</v>
      </c>
      <c r="AF80" t="s">
        <v>732</v>
      </c>
      <c r="AG80" t="s">
        <v>732</v>
      </c>
      <c r="AH80" t="s">
        <v>744</v>
      </c>
      <c r="AI80" t="str">
        <f t="shared" si="116"/>
        <v>e</v>
      </c>
      <c r="AJ80" t="str">
        <f t="shared" si="117"/>
        <v>d</v>
      </c>
      <c r="AK80" t="str">
        <f t="shared" si="118"/>
        <v>d</v>
      </c>
      <c r="AL80" t="str">
        <f t="shared" si="119"/>
        <v>o</v>
      </c>
      <c r="AM80" t="str">
        <f t="shared" si="120"/>
        <v>d</v>
      </c>
      <c r="AN80" t="str">
        <f t="shared" si="121"/>
        <v>Away</v>
      </c>
      <c r="AO80" t="str">
        <f t="shared" si="122"/>
        <v>a</v>
      </c>
      <c r="AP80" t="str">
        <f t="shared" si="123"/>
        <v>o</v>
      </c>
      <c r="AQ80" t="str">
        <f t="shared" si="124"/>
        <v>d</v>
      </c>
      <c r="AR80" t="str">
        <f t="shared" si="125"/>
        <v>Away</v>
      </c>
      <c r="AS80" t="str">
        <f t="shared" si="126"/>
        <v>a</v>
      </c>
      <c r="AT80" t="str">
        <f t="shared" si="127"/>
        <v>Offensive</v>
      </c>
      <c r="AU80" t="str">
        <f t="shared" si="128"/>
        <v/>
      </c>
      <c r="AV80" t="str">
        <f t="shared" si="129"/>
        <v/>
      </c>
      <c r="AW80" t="str" cm="1">
        <f t="array" ref="AW80">IFERROR(IF(O80&lt;&gt;"",O80,IF(OR($S80="",$T80=""),"",IF(O80&lt;&gt;"",O80,IF($T80&lt;&gt;"",_xlfn._xlws.FILTER(O:O,($BU:$BU=$BU80)*($I:$I=$I80)*($T:$T=$T80)*($S:$S=_xlfn.MINIFS($S:$S,$T:$T,"="&amp;$T80)),"")))))&amp;"",IF(O80="","",""))&amp;""</f>
        <v/>
      </c>
      <c r="AX80" t="str" cm="1">
        <f t="array" ref="AX80">IFERROR(IF(P80&lt;&gt;"",P80,IF(OR($S80="",$T80=""),"",IF($T80&lt;&gt;"",_xlfn._xlws.FILTER(P:P,($BU:$BU=$BU80)*($I:$I=$I80)*($T:$T=$T80)*($S:$S=_xlfn.MINIFS($S:$S,$T:$T,"="&amp;$T80)),""))))&amp;"",IF(P80="","",""))&amp;""</f>
        <v/>
      </c>
      <c r="AY80" t="str" cm="1">
        <f t="array" ref="AY80">IFERROR(IF(Q80&lt;&gt;"",Q80,IF(OR($S80="",$T80=""),"",IF($T80&lt;&gt;"",_xlfn._xlws.FILTER(Q:Q,($BU:$BU=$BU80)*($I:$I=$I80)*($T:$T=$T80)*($S:$S=_xlfn.MINIFS($S:$S,$T:$T,"="&amp;$T80)),""))))&amp;"",IF(Q80="","",""))&amp;""</f>
        <v/>
      </c>
      <c r="AZ80" t="str" cm="1">
        <f t="array" ref="AZ80">IFERROR(IF(R80&lt;&gt;"",R80,IF(OR($S80="",$T80=""),"",IF($T80&lt;&gt;"",_xlfn._xlws.FILTER(R:R,($BU:$BU=$BU80)*($I:$I=$I80)*($T:$T=$T80)*($S:$S=_xlfn.MINIFS($S:$S,$T:$T,"="&amp;$T80)),""))))&amp;"",IF(R80="","",""))&amp;""</f>
        <v/>
      </c>
      <c r="BA80" s="6">
        <f t="shared" si="130"/>
        <v>11</v>
      </c>
      <c r="BB80">
        <f t="shared" ref="BB80:BD80" si="152">BB79</f>
        <v>18987</v>
      </c>
      <c r="BC80" t="str">
        <f t="shared" si="152"/>
        <v>Velodrome</v>
      </c>
      <c r="BD80" t="str">
        <f t="shared" si="152"/>
        <v>Outlaws</v>
      </c>
      <c r="BE80" t="s">
        <v>238</v>
      </c>
      <c r="BF80" t="s">
        <v>184</v>
      </c>
      <c r="BI80" cm="1">
        <f t="array" ref="BI80">IFERROR(_xlfn._xlws.FILTER(shifts!A:A,(shifts!B:B=events!AD80)*(shifts!AG:AG&gt;=events!BK80)*(shifts!AH:AH&lt;=events!BL80)),BI79)</f>
        <v>1</v>
      </c>
      <c r="BJ80" s="15">
        <f t="shared" si="132"/>
        <v>2</v>
      </c>
      <c r="BK80">
        <f t="shared" si="133"/>
        <v>1037</v>
      </c>
      <c r="BL80">
        <f t="shared" si="134"/>
        <v>1035</v>
      </c>
      <c r="BM80" s="15">
        <f>SUMIFS(BJ$2:BJ80,K$2:K80,"=Intermission")+SUMIFS(BJ$2:BJ80,K$2:K80,"=Timeout")</f>
        <v>0</v>
      </c>
      <c r="BN80">
        <f t="shared" si="135"/>
        <v>0</v>
      </c>
      <c r="BO80" s="19">
        <f t="shared" si="136"/>
        <v>43</v>
      </c>
      <c r="BP80">
        <f t="shared" si="137"/>
        <v>38</v>
      </c>
      <c r="BQ80" s="17">
        <f t="shared" si="138"/>
        <v>45</v>
      </c>
      <c r="BR80" t="str">
        <f t="shared" si="139"/>
        <v>event_team_player_1</v>
      </c>
      <c r="BS80">
        <f>COUNTIFS(S$3:S80,"="&amp;S80,AI$3:AI80,"="&amp;AI80)</f>
        <v>1</v>
      </c>
      <c r="BT80" t="str">
        <f>IFERROR(VLOOKUP(BB80&amp;BU80&amp;X80,game_rosters!U:W,3,FALSE),"")</f>
        <v>P100032</v>
      </c>
      <c r="BU80" t="str">
        <f t="shared" si="140"/>
        <v>Outlaws</v>
      </c>
    </row>
    <row r="81" spans="1:73" x14ac:dyDescent="0.2">
      <c r="A81">
        <f t="shared" si="115"/>
        <v>1</v>
      </c>
      <c r="E81" s="4"/>
      <c r="F81" s="43"/>
      <c r="G81" s="4"/>
      <c r="H81" s="46"/>
      <c r="I81" s="44">
        <v>4</v>
      </c>
      <c r="J81" s="44" t="str">
        <f t="shared" si="141"/>
        <v/>
      </c>
      <c r="K81" t="s">
        <v>13</v>
      </c>
      <c r="R81" s="51">
        <v>1</v>
      </c>
      <c r="S81">
        <v>40</v>
      </c>
      <c r="T81" t="s">
        <v>756</v>
      </c>
      <c r="U81" t="str">
        <f>IF(B81=1,MAX($U$2:$U80)+1,IF(AND($T81&lt;&gt;"",$T81=$T80),$U80,IF(B81="x",U80,"")))</f>
        <v/>
      </c>
      <c r="V81" t="str">
        <f>IF(C81=1,MAX($V$2:$V80)+1,IF(AND($T81&lt;&gt;"",$T81=$T80),$U80,IF(C81="x",V80,"")))</f>
        <v/>
      </c>
      <c r="W81" t="s">
        <v>731</v>
      </c>
      <c r="X81">
        <v>4</v>
      </c>
      <c r="Z81">
        <v>1</v>
      </c>
      <c r="AA81">
        <f t="shared" si="112"/>
        <v>1040</v>
      </c>
      <c r="AB81" t="str">
        <f t="shared" si="113"/>
        <v/>
      </c>
      <c r="AC81">
        <f t="shared" si="109"/>
        <v>1040</v>
      </c>
      <c r="AD81" s="6">
        <v>1</v>
      </c>
      <c r="AE81" t="s">
        <v>732</v>
      </c>
      <c r="AF81" t="s">
        <v>744</v>
      </c>
      <c r="AG81" t="s">
        <v>732</v>
      </c>
      <c r="AH81" t="s">
        <v>746</v>
      </c>
      <c r="AI81" t="str">
        <f t="shared" si="116"/>
        <v>e</v>
      </c>
      <c r="AJ81" t="str">
        <f t="shared" si="117"/>
        <v/>
      </c>
      <c r="AK81" t="str">
        <f t="shared" si="118"/>
        <v/>
      </c>
      <c r="AL81" t="str">
        <f t="shared" si="119"/>
        <v/>
      </c>
      <c r="AM81" t="str">
        <f t="shared" si="120"/>
        <v/>
      </c>
      <c r="AN81" t="str">
        <f t="shared" si="121"/>
        <v>Away</v>
      </c>
      <c r="AO81" t="str">
        <f t="shared" si="122"/>
        <v>a</v>
      </c>
      <c r="AP81" t="str">
        <f t="shared" si="123"/>
        <v/>
      </c>
      <c r="AQ81" t="str">
        <f t="shared" si="124"/>
        <v/>
      </c>
      <c r="AR81" t="str">
        <f t="shared" si="125"/>
        <v>Away</v>
      </c>
      <c r="AS81" t="str">
        <f t="shared" si="126"/>
        <v>a</v>
      </c>
      <c r="AT81" t="str">
        <f t="shared" si="127"/>
        <v>Offensive</v>
      </c>
      <c r="AU81" t="str">
        <f t="shared" si="128"/>
        <v/>
      </c>
      <c r="AV81" t="str">
        <f t="shared" si="129"/>
        <v/>
      </c>
      <c r="AW81" t="str" cm="1">
        <f t="array" ref="AW81">IFERROR(IF(O81&lt;&gt;"",O81,IF(OR($S81="",$T81=""),"",IF(O81&lt;&gt;"",O81,IF($T81&lt;&gt;"",_xlfn._xlws.FILTER(O:O,($BU:$BU=$BU81)*($I:$I=$I81)*($T:$T=$T81)*($S:$S=_xlfn.MINIFS($S:$S,$T:$T,"="&amp;$T81)),"")))))&amp;"",IF(O81="","",""))&amp;""</f>
        <v/>
      </c>
      <c r="AX81" t="str" cm="1">
        <f t="array" ref="AX81">IFERROR(IF(P81&lt;&gt;"",P81,IF(OR($S81="",$T81=""),"",IF($T81&lt;&gt;"",_xlfn._xlws.FILTER(P:P,($BU:$BU=$BU81)*($I:$I=$I81)*($T:$T=$T81)*($S:$S=_xlfn.MINIFS($S:$S,$T:$T,"="&amp;$T81)),""))))&amp;"",IF(P81="","",""))&amp;""</f>
        <v/>
      </c>
      <c r="AY81" t="str" cm="1">
        <f t="array" ref="AY81">IFERROR(IF(Q81&lt;&gt;"",Q81,IF(OR($S81="",$T81=""),"",IF($T81&lt;&gt;"",_xlfn._xlws.FILTER(Q:Q,($BU:$BU=$BU81)*($I:$I=$I81)*($T:$T=$T81)*($S:$S=_xlfn.MINIFS($S:$S,$T:$T,"="&amp;$T81)),""))))&amp;"",IF(Q81="","",""))&amp;""</f>
        <v/>
      </c>
      <c r="AZ81" t="str" cm="1">
        <f t="array" ref="AZ81">IFERROR(IF(R81&lt;&gt;"",R81,IF(OR($S81="",$T81=""),"",IF($T81&lt;&gt;"",_xlfn._xlws.FILTER(R:R,($BU:$BU=$BU81)*($I:$I=$I81)*($T:$T=$T81)*($S:$S=_xlfn.MINIFS($S:$S,$T:$T,"="&amp;$T81)),""))))&amp;"",IF(R81="","",""))&amp;""</f>
        <v>1</v>
      </c>
      <c r="BA81" s="6">
        <f t="shared" si="130"/>
        <v>11</v>
      </c>
      <c r="BB81">
        <f t="shared" ref="BB81:BD81" si="153">BB80</f>
        <v>18987</v>
      </c>
      <c r="BC81" t="str">
        <f t="shared" si="153"/>
        <v>Velodrome</v>
      </c>
      <c r="BD81" t="str">
        <f t="shared" si="153"/>
        <v>Outlaws</v>
      </c>
      <c r="BE81" t="s">
        <v>13</v>
      </c>
      <c r="BF81" t="s">
        <v>756</v>
      </c>
      <c r="BI81" cm="1">
        <f t="array" ref="BI81">IFERROR(_xlfn._xlws.FILTER(shifts!A:A,(shifts!B:B=events!AD81)*(shifts!AG:AG&gt;=events!BK81)*(shifts!AH:AH&lt;=events!BL81)),BI80)</f>
        <v>1</v>
      </c>
      <c r="BJ81" s="15">
        <f t="shared" si="132"/>
        <v>3</v>
      </c>
      <c r="BK81">
        <f t="shared" si="133"/>
        <v>1035</v>
      </c>
      <c r="BL81">
        <f t="shared" si="134"/>
        <v>1032</v>
      </c>
      <c r="BM81" s="15">
        <f>SUMIFS(BJ$2:BJ81,K$2:K81,"=Intermission")+SUMIFS(BJ$2:BJ81,K$2:K81,"=Timeout")</f>
        <v>0</v>
      </c>
      <c r="BN81">
        <f t="shared" si="135"/>
        <v>0</v>
      </c>
      <c r="BO81" s="19">
        <f t="shared" si="136"/>
        <v>45</v>
      </c>
      <c r="BP81">
        <f t="shared" si="137"/>
        <v>40</v>
      </c>
      <c r="BQ81" s="17">
        <f t="shared" si="138"/>
        <v>48</v>
      </c>
      <c r="BR81" t="str">
        <f t="shared" si="139"/>
        <v>event_team_player_1</v>
      </c>
      <c r="BS81">
        <f>COUNTIFS(S$3:S81,"="&amp;S81,AI$3:AI81,"="&amp;AI81)</f>
        <v>1</v>
      </c>
      <c r="BT81" t="str">
        <f>IFERROR(VLOOKUP(BB81&amp;BU81&amp;X81,game_rosters!U:W,3,FALSE),"")</f>
        <v>P100032</v>
      </c>
      <c r="BU81" t="str">
        <f t="shared" si="140"/>
        <v>Outlaws</v>
      </c>
    </row>
    <row r="82" spans="1:73" x14ac:dyDescent="0.2">
      <c r="A82" t="str">
        <f t="shared" si="115"/>
        <v/>
      </c>
      <c r="E82" s="4"/>
      <c r="F82" s="43"/>
      <c r="G82" s="4"/>
      <c r="H82" s="46"/>
      <c r="I82" s="44">
        <v>70</v>
      </c>
      <c r="J82" s="44" t="str">
        <f t="shared" si="141"/>
        <v/>
      </c>
      <c r="R82" s="51">
        <v>1</v>
      </c>
      <c r="S82">
        <v>40</v>
      </c>
      <c r="T82" t="s">
        <v>756</v>
      </c>
      <c r="U82" t="str">
        <f>IF(B82=1,MAX($U$2:$U81)+1,IF(AND($T82&lt;&gt;"",$T82=$T81),$U81,IF(B82="x",U81,"")))</f>
        <v/>
      </c>
      <c r="V82" t="str">
        <f>IF(C82=1,MAX($V$2:$V81)+1,IF(AND($T82&lt;&gt;"",$T82=$T81),$U81,IF(C82="x",V81,"")))</f>
        <v/>
      </c>
      <c r="X82">
        <v>70</v>
      </c>
      <c r="AA82">
        <f t="shared" si="112"/>
        <v>1040</v>
      </c>
      <c r="AB82" t="str">
        <f t="shared" si="113"/>
        <v/>
      </c>
      <c r="AC82">
        <f t="shared" si="109"/>
        <v>1040</v>
      </c>
      <c r="AD82" s="6">
        <v>1</v>
      </c>
      <c r="AE82" t="s">
        <v>732</v>
      </c>
      <c r="AF82" t="s">
        <v>744</v>
      </c>
      <c r="AG82" t="s">
        <v>732</v>
      </c>
      <c r="AH82" t="s">
        <v>746</v>
      </c>
      <c r="AI82" t="str">
        <f t="shared" si="116"/>
        <v>o</v>
      </c>
      <c r="AJ82" t="str">
        <f t="shared" si="117"/>
        <v/>
      </c>
      <c r="AK82" t="str">
        <f t="shared" si="118"/>
        <v/>
      </c>
      <c r="AL82" t="str">
        <f t="shared" si="119"/>
        <v/>
      </c>
      <c r="AM82" t="str">
        <f t="shared" si="120"/>
        <v/>
      </c>
      <c r="AN82" t="str">
        <f t="shared" si="121"/>
        <v>Away</v>
      </c>
      <c r="AO82" t="str">
        <f t="shared" si="122"/>
        <v>a</v>
      </c>
      <c r="AP82" t="str">
        <f t="shared" si="123"/>
        <v/>
      </c>
      <c r="AQ82" t="str">
        <f t="shared" si="124"/>
        <v/>
      </c>
      <c r="AR82" t="str">
        <f t="shared" si="125"/>
        <v>Away</v>
      </c>
      <c r="AS82" t="str">
        <f t="shared" si="126"/>
        <v>a</v>
      </c>
      <c r="AT82" t="str">
        <f t="shared" si="127"/>
        <v>Defensive</v>
      </c>
      <c r="AU82" t="str">
        <f t="shared" si="128"/>
        <v/>
      </c>
      <c r="AV82" t="str">
        <f t="shared" si="129"/>
        <v/>
      </c>
      <c r="AW82" t="str" cm="1">
        <f t="array" ref="AW82">IFERROR(IF(O82&lt;&gt;"",O82,IF(OR($S82="",$T82=""),"",IF(O82&lt;&gt;"",O82,IF($T82&lt;&gt;"",_xlfn._xlws.FILTER(O:O,($BU:$BU=$BU82)*($I:$I=$I82)*($T:$T=$T82)*($S:$S=_xlfn.MINIFS($S:$S,$T:$T,"="&amp;$T82)),"")))))&amp;"",IF(O82="","",""))&amp;""</f>
        <v/>
      </c>
      <c r="AX82" t="str" cm="1">
        <f t="array" ref="AX82">IFERROR(IF(P82&lt;&gt;"",P82,IF(OR($S82="",$T82=""),"",IF($T82&lt;&gt;"",_xlfn._xlws.FILTER(P:P,($BU:$BU=$BU82)*($I:$I=$I82)*($T:$T=$T82)*($S:$S=_xlfn.MINIFS($S:$S,$T:$T,"="&amp;$T82)),""))))&amp;"",IF(P82="","",""))&amp;""</f>
        <v/>
      </c>
      <c r="AY82" t="str" cm="1">
        <f t="array" ref="AY82">IFERROR(IF(Q82&lt;&gt;"",Q82,IF(OR($S82="",$T82=""),"",IF($T82&lt;&gt;"",_xlfn._xlws.FILTER(Q:Q,($BU:$BU=$BU82)*($I:$I=$I82)*($T:$T=$T82)*($S:$S=_xlfn.MINIFS($S:$S,$T:$T,"="&amp;$T82)),""))))&amp;"",IF(Q82="","",""))&amp;""</f>
        <v/>
      </c>
      <c r="AZ82" t="str" cm="1">
        <f t="array" ref="AZ82">IFERROR(IF(R82&lt;&gt;"",R82,IF(OR($S82="",$T82=""),"",IF($T82&lt;&gt;"",_xlfn._xlws.FILTER(R:R,($BU:$BU=$BU82)*($I:$I=$I82)*($T:$T=$T82)*($S:$S=_xlfn.MINIFS($S:$S,$T:$T,"="&amp;$T82)),""))))&amp;"",IF(R82="","",""))&amp;""</f>
        <v>1</v>
      </c>
      <c r="BA82" s="6">
        <f t="shared" si="130"/>
        <v>11</v>
      </c>
      <c r="BB82">
        <f t="shared" ref="BB82:BD82" si="154">BB81</f>
        <v>18987</v>
      </c>
      <c r="BC82" t="str">
        <f t="shared" si="154"/>
        <v>Velodrome</v>
      </c>
      <c r="BD82" t="str">
        <f t="shared" si="154"/>
        <v>Outlaws</v>
      </c>
      <c r="BE82" t="s">
        <v>13</v>
      </c>
      <c r="BF82" t="s">
        <v>756</v>
      </c>
      <c r="BI82" cm="1">
        <f t="array" ref="BI82">IFERROR(_xlfn._xlws.FILTER(shifts!A:A,(shifts!B:B=events!AD82)*(shifts!AG:AG&gt;=events!BK82)*(shifts!AH:AH&lt;=events!BL82)),BI81)</f>
        <v>1</v>
      </c>
      <c r="BJ82" s="15">
        <f t="shared" si="132"/>
        <v>3</v>
      </c>
      <c r="BK82">
        <f t="shared" si="133"/>
        <v>1035</v>
      </c>
      <c r="BL82">
        <f t="shared" si="134"/>
        <v>1032</v>
      </c>
      <c r="BM82" s="15">
        <f>SUMIFS(BJ$2:BJ82,K$2:K82,"=Intermission")+SUMIFS(BJ$2:BJ82,K$2:K82,"=Timeout")</f>
        <v>0</v>
      </c>
      <c r="BN82">
        <f t="shared" si="135"/>
        <v>0</v>
      </c>
      <c r="BO82" s="19">
        <f t="shared" si="136"/>
        <v>45</v>
      </c>
      <c r="BP82">
        <f t="shared" si="137"/>
        <v>40</v>
      </c>
      <c r="BQ82" s="17">
        <f t="shared" si="138"/>
        <v>48</v>
      </c>
      <c r="BR82" t="str">
        <f t="shared" si="139"/>
        <v>opp_team_player_1</v>
      </c>
      <c r="BS82">
        <f>COUNTIFS(S$3:S82,"="&amp;S82,AI$3:AI82,"="&amp;AI82)</f>
        <v>1</v>
      </c>
      <c r="BT82" t="str">
        <f>IFERROR(VLOOKUP(BB82&amp;BU82&amp;X82,game_rosters!U:W,3,FALSE),"")</f>
        <v>P100001</v>
      </c>
      <c r="BU82" t="str">
        <f t="shared" si="140"/>
        <v>Velodrome</v>
      </c>
    </row>
    <row r="83" spans="1:73" x14ac:dyDescent="0.2">
      <c r="A83">
        <f t="shared" si="115"/>
        <v>1</v>
      </c>
      <c r="E83" s="4"/>
      <c r="F83" s="43"/>
      <c r="G83" s="4"/>
      <c r="H83" s="46"/>
      <c r="I83" s="44">
        <v>4</v>
      </c>
      <c r="J83" s="44" t="str">
        <f t="shared" si="141"/>
        <v>o</v>
      </c>
      <c r="K83" t="s">
        <v>238</v>
      </c>
      <c r="L83" t="s">
        <v>174</v>
      </c>
      <c r="M83" t="s">
        <v>85</v>
      </c>
      <c r="N83" t="s">
        <v>595</v>
      </c>
      <c r="O83" t="s">
        <v>568</v>
      </c>
      <c r="S83">
        <v>41</v>
      </c>
      <c r="T83" t="s">
        <v>756</v>
      </c>
      <c r="U83" t="str">
        <f>IF(B83=1,MAX($U$2:$U82)+1,IF(AND($T83&lt;&gt;"",$T83=$T82),$U82,IF(B83="x",U82,"")))</f>
        <v/>
      </c>
      <c r="V83" t="str">
        <f>IF(C83=1,MAX($V$2:$V82)+1,IF(AND($T83&lt;&gt;"",$T83=$T82),$U82,IF(C83="x",V82,"")))</f>
        <v/>
      </c>
      <c r="W83" t="s">
        <v>731</v>
      </c>
      <c r="X83">
        <v>4</v>
      </c>
      <c r="Z83">
        <v>1</v>
      </c>
      <c r="AA83">
        <f t="shared" si="112"/>
        <v>1041</v>
      </c>
      <c r="AB83" t="str">
        <f t="shared" si="113"/>
        <v/>
      </c>
      <c r="AC83">
        <f t="shared" si="109"/>
        <v>1041</v>
      </c>
      <c r="AD83" s="6">
        <v>1</v>
      </c>
      <c r="AE83" t="s">
        <v>732</v>
      </c>
      <c r="AF83" t="s">
        <v>746</v>
      </c>
      <c r="AG83" t="s">
        <v>732</v>
      </c>
      <c r="AH83" t="s">
        <v>911</v>
      </c>
      <c r="AI83" t="str">
        <f t="shared" si="116"/>
        <v>e</v>
      </c>
      <c r="AJ83" t="str">
        <f t="shared" si="117"/>
        <v>o</v>
      </c>
      <c r="AK83" t="str">
        <f t="shared" si="118"/>
        <v>o</v>
      </c>
      <c r="AL83" t="str">
        <f t="shared" si="119"/>
        <v>d</v>
      </c>
      <c r="AM83" t="str">
        <f t="shared" si="120"/>
        <v>o</v>
      </c>
      <c r="AN83" t="str">
        <f t="shared" si="121"/>
        <v>Away</v>
      </c>
      <c r="AO83" t="str">
        <f t="shared" si="122"/>
        <v>a</v>
      </c>
      <c r="AP83" t="str">
        <f t="shared" si="123"/>
        <v>d</v>
      </c>
      <c r="AQ83" t="str">
        <f t="shared" si="124"/>
        <v>o</v>
      </c>
      <c r="AR83" t="str">
        <f t="shared" si="125"/>
        <v>Away</v>
      </c>
      <c r="AS83" t="str">
        <f t="shared" si="126"/>
        <v>a</v>
      </c>
      <c r="AT83" t="str">
        <f t="shared" si="127"/>
        <v>Offensive</v>
      </c>
      <c r="AU83" t="str">
        <f t="shared" si="128"/>
        <v/>
      </c>
      <c r="AV83" t="str">
        <f t="shared" si="129"/>
        <v/>
      </c>
      <c r="AW83" t="str" cm="1">
        <f t="array" ref="AW83">IFERROR(IF(O83&lt;&gt;"",O83,IF(OR($S83="",$T83=""),"",IF(O83&lt;&gt;"",O83,IF($T83&lt;&gt;"",_xlfn._xlws.FILTER(O:O,($BU:$BU=$BU83)*($I:$I=$I83)*($T:$T=$T83)*($S:$S=_xlfn.MINIFS($S:$S,$T:$T,"="&amp;$T83)),"")))))&amp;"",IF(O83="","",""))&amp;""</f>
        <v>OffensivePlay_Possession-DriveMiddle</v>
      </c>
      <c r="AX83" t="str" cm="1">
        <f t="array" ref="AX83">IFERROR(IF(P83&lt;&gt;"",P83,IF(OR($S83="",$T83=""),"",IF($T83&lt;&gt;"",_xlfn._xlws.FILTER(P:P,($BU:$BU=$BU83)*($I:$I=$I83)*($T:$T=$T83)*($S:$S=_xlfn.MINIFS($S:$S,$T:$T,"="&amp;$T83)),""))))&amp;"",IF(P83="","",""))&amp;""</f>
        <v/>
      </c>
      <c r="AY83" t="str" cm="1">
        <f t="array" ref="AY83">IFERROR(IF(Q83&lt;&gt;"",Q83,IF(OR($S83="",$T83=""),"",IF($T83&lt;&gt;"",_xlfn._xlws.FILTER(Q:Q,($BU:$BU=$BU83)*($I:$I=$I83)*($T:$T=$T83)*($S:$S=_xlfn.MINIFS($S:$S,$T:$T,"="&amp;$T83)),""))))&amp;"",IF(Q83="","",""))&amp;""</f>
        <v/>
      </c>
      <c r="AZ83" t="str" cm="1">
        <f t="array" ref="AZ83">IFERROR(IF(R83&lt;&gt;"",R83,IF(OR($S83="",$T83=""),"",IF($T83&lt;&gt;"",_xlfn._xlws.FILTER(R:R,($BU:$BU=$BU83)*($I:$I=$I83)*($T:$T=$T83)*($S:$S=_xlfn.MINIFS($S:$S,$T:$T,"="&amp;$T83)),""))))&amp;"",IF(R83="","",""))&amp;""</f>
        <v/>
      </c>
      <c r="BA83" s="6">
        <f t="shared" si="130"/>
        <v>12</v>
      </c>
      <c r="BB83">
        <f t="shared" ref="BB83:BD83" si="155">BB82</f>
        <v>18987</v>
      </c>
      <c r="BC83" t="str">
        <f t="shared" si="155"/>
        <v>Velodrome</v>
      </c>
      <c r="BD83" t="str">
        <f t="shared" si="155"/>
        <v>Outlaws</v>
      </c>
      <c r="BE83" t="s">
        <v>238</v>
      </c>
      <c r="BF83" t="s">
        <v>174</v>
      </c>
      <c r="BI83" cm="1">
        <f t="array" ref="BI83">IFERROR(_xlfn._xlws.FILTER(shifts!A:A,(shifts!B:B=events!AD83)*(shifts!AG:AG&gt;=events!BK83)*(shifts!AH:AH&lt;=events!BL83)),BI82)</f>
        <v>1</v>
      </c>
      <c r="BJ83" s="15">
        <f t="shared" si="132"/>
        <v>2</v>
      </c>
      <c r="BK83">
        <f t="shared" si="133"/>
        <v>1032</v>
      </c>
      <c r="BL83">
        <f t="shared" si="134"/>
        <v>1030</v>
      </c>
      <c r="BM83" s="15">
        <f>SUMIFS(BJ$2:BJ83,K$2:K83,"=Intermission")+SUMIFS(BJ$2:BJ83,K$2:K83,"=Timeout")</f>
        <v>0</v>
      </c>
      <c r="BN83">
        <f t="shared" si="135"/>
        <v>0</v>
      </c>
      <c r="BO83" s="19">
        <f t="shared" si="136"/>
        <v>48</v>
      </c>
      <c r="BP83">
        <f t="shared" si="137"/>
        <v>43</v>
      </c>
      <c r="BQ83" s="17">
        <f t="shared" si="138"/>
        <v>50</v>
      </c>
      <c r="BR83" t="str">
        <f t="shared" si="139"/>
        <v>event_team_player_1</v>
      </c>
      <c r="BS83">
        <f>COUNTIFS(S$3:S83,"="&amp;S83,AI$3:AI83,"="&amp;AI83)</f>
        <v>1</v>
      </c>
      <c r="BT83" t="str">
        <f>IFERROR(VLOOKUP(BB83&amp;BU83&amp;X83,game_rosters!U:W,3,FALSE),"")</f>
        <v>P100032</v>
      </c>
      <c r="BU83" t="str">
        <f t="shared" si="140"/>
        <v>Outlaws</v>
      </c>
    </row>
    <row r="84" spans="1:73" x14ac:dyDescent="0.2">
      <c r="A84" t="str">
        <f t="shared" si="115"/>
        <v/>
      </c>
      <c r="E84" s="4"/>
      <c r="F84" s="43"/>
      <c r="G84" s="4"/>
      <c r="H84" s="46"/>
      <c r="I84" s="44">
        <v>77</v>
      </c>
      <c r="J84" s="44" t="str">
        <f t="shared" si="141"/>
        <v/>
      </c>
      <c r="S84">
        <v>41</v>
      </c>
      <c r="T84" t="s">
        <v>756</v>
      </c>
      <c r="U84" t="str">
        <f>IF(B84=1,MAX($U$2:$U83)+1,IF(AND($T84&lt;&gt;"",$T84=$T83),$U83,IF(B84="x",U83,"")))</f>
        <v/>
      </c>
      <c r="V84" t="str">
        <f>IF(C84=1,MAX($V$2:$V83)+1,IF(AND($T84&lt;&gt;"",$T84=$T83),$U83,IF(C84="x",V83,"")))</f>
        <v/>
      </c>
      <c r="X84">
        <v>77</v>
      </c>
      <c r="Z84">
        <v>1</v>
      </c>
      <c r="AA84">
        <f t="shared" si="112"/>
        <v>1041</v>
      </c>
      <c r="AB84" t="str">
        <f t="shared" si="113"/>
        <v/>
      </c>
      <c r="AC84">
        <f t="shared" si="109"/>
        <v>1041</v>
      </c>
      <c r="AD84" s="6">
        <v>1</v>
      </c>
      <c r="AE84" t="s">
        <v>732</v>
      </c>
      <c r="AF84" t="s">
        <v>746</v>
      </c>
      <c r="AG84" t="s">
        <v>732</v>
      </c>
      <c r="AH84" t="s">
        <v>911</v>
      </c>
      <c r="AI84" t="str">
        <f t="shared" si="116"/>
        <v>e</v>
      </c>
      <c r="AJ84" t="str">
        <f t="shared" si="117"/>
        <v>o</v>
      </c>
      <c r="AK84" t="str">
        <f t="shared" si="118"/>
        <v>o</v>
      </c>
      <c r="AL84" t="str">
        <f t="shared" si="119"/>
        <v/>
      </c>
      <c r="AM84" t="str">
        <f t="shared" si="120"/>
        <v/>
      </c>
      <c r="AN84" t="str">
        <f t="shared" si="121"/>
        <v>Away</v>
      </c>
      <c r="AO84" t="str">
        <f t="shared" si="122"/>
        <v>a</v>
      </c>
      <c r="AP84" t="str">
        <f t="shared" si="123"/>
        <v>d</v>
      </c>
      <c r="AQ84" t="str">
        <f t="shared" si="124"/>
        <v>o</v>
      </c>
      <c r="AR84" t="str">
        <f t="shared" si="125"/>
        <v>Away</v>
      </c>
      <c r="AS84" t="str">
        <f t="shared" si="126"/>
        <v>a</v>
      </c>
      <c r="AT84" t="str">
        <f t="shared" si="127"/>
        <v>Offensive</v>
      </c>
      <c r="AU84" t="str">
        <f t="shared" si="128"/>
        <v/>
      </c>
      <c r="AV84" t="str">
        <f t="shared" si="129"/>
        <v/>
      </c>
      <c r="AW84" t="str" cm="1">
        <f t="array" ref="AW84">IFERROR(IF(O84&lt;&gt;"",O84,IF(OR($S84="",$T84=""),"",IF(O84&lt;&gt;"",O84,IF($T84&lt;&gt;"",_xlfn._xlws.FILTER(O:O,($BU:$BU=$BU84)*($I:$I=$I84)*($T:$T=$T84)*($S:$S=_xlfn.MINIFS($S:$S,$T:$T,"="&amp;$T84)),"")))))&amp;"",IF(O84="","",""))&amp;""</f>
        <v/>
      </c>
      <c r="AX84" t="str" cm="1">
        <f t="array" ref="AX84">IFERROR(IF(P84&lt;&gt;"",P84,IF(OR($S84="",$T84=""),"",IF($T84&lt;&gt;"",_xlfn._xlws.FILTER(P:P,($BU:$BU=$BU84)*($I:$I=$I84)*($T:$T=$T84)*($S:$S=_xlfn.MINIFS($S:$S,$T:$T,"="&amp;$T84)),""))))&amp;"",IF(P84="","",""))&amp;""</f>
        <v/>
      </c>
      <c r="AY84" t="str" cm="1">
        <f t="array" ref="AY84">IFERROR(IF(Q84&lt;&gt;"",Q84,IF(OR($S84="",$T84=""),"",IF($T84&lt;&gt;"",_xlfn._xlws.FILTER(Q:Q,($BU:$BU=$BU84)*($I:$I=$I84)*($T:$T=$T84)*($S:$S=_xlfn.MINIFS($S:$S,$T:$T,"="&amp;$T84)),""))))&amp;"",IF(Q84="","",""))&amp;""</f>
        <v/>
      </c>
      <c r="AZ84" t="str" cm="1">
        <f t="array" ref="AZ84">IFERROR(IF(R84&lt;&gt;"",R84,IF(OR($S84="",$T84=""),"",IF($T84&lt;&gt;"",_xlfn._xlws.FILTER(R:R,($BU:$BU=$BU84)*($I:$I=$I84)*($T:$T=$T84)*($S:$S=_xlfn.MINIFS($S:$S,$T:$T,"="&amp;$T84)),""))))&amp;"",IF(R84="","",""))&amp;""</f>
        <v/>
      </c>
      <c r="BA84" s="6">
        <f t="shared" si="130"/>
        <v>12</v>
      </c>
      <c r="BB84">
        <f t="shared" ref="BB84:BD84" si="156">BB83</f>
        <v>18987</v>
      </c>
      <c r="BC84" t="str">
        <f t="shared" si="156"/>
        <v>Velodrome</v>
      </c>
      <c r="BD84" t="str">
        <f t="shared" si="156"/>
        <v>Outlaws</v>
      </c>
      <c r="BE84" t="s">
        <v>238</v>
      </c>
      <c r="BF84" t="s">
        <v>174</v>
      </c>
      <c r="BI84" cm="1">
        <f t="array" ref="BI84">IFERROR(_xlfn._xlws.FILTER(shifts!A:A,(shifts!B:B=events!AD84)*(shifts!AG:AG&gt;=events!BK84)*(shifts!AH:AH&lt;=events!BL84)),BI83)</f>
        <v>1</v>
      </c>
      <c r="BJ84" s="15">
        <f t="shared" si="132"/>
        <v>2</v>
      </c>
      <c r="BK84">
        <f t="shared" si="133"/>
        <v>1032</v>
      </c>
      <c r="BL84">
        <f t="shared" si="134"/>
        <v>1030</v>
      </c>
      <c r="BM84" s="15">
        <f>SUMIFS(BJ$2:BJ84,K$2:K84,"=Intermission")+SUMIFS(BJ$2:BJ84,K$2:K84,"=Timeout")</f>
        <v>0</v>
      </c>
      <c r="BN84">
        <f t="shared" si="135"/>
        <v>0</v>
      </c>
      <c r="BO84" s="19">
        <f t="shared" si="136"/>
        <v>48</v>
      </c>
      <c r="BP84">
        <f t="shared" si="137"/>
        <v>43</v>
      </c>
      <c r="BQ84" s="17">
        <f t="shared" si="138"/>
        <v>50</v>
      </c>
      <c r="BR84" t="str">
        <f t="shared" si="139"/>
        <v>event_team_player_2</v>
      </c>
      <c r="BS84">
        <f>COUNTIFS(S$3:S84,"="&amp;S84,AI$3:AI84,"="&amp;AI84)</f>
        <v>2</v>
      </c>
      <c r="BT84" t="str">
        <f>IFERROR(VLOOKUP(BB84&amp;BU84&amp;X84,game_rosters!U:W,3,FALSE),"")</f>
        <v>P100185</v>
      </c>
      <c r="BU84" t="str">
        <f t="shared" si="140"/>
        <v>Outlaws</v>
      </c>
    </row>
    <row r="85" spans="1:73" x14ac:dyDescent="0.2">
      <c r="A85" t="str">
        <f t="shared" si="115"/>
        <v/>
      </c>
      <c r="E85" s="4"/>
      <c r="F85" s="43"/>
      <c r="G85" s="4"/>
      <c r="H85" s="46"/>
      <c r="I85" s="44">
        <v>13</v>
      </c>
      <c r="J85" s="44" t="str">
        <f t="shared" si="141"/>
        <v/>
      </c>
      <c r="S85">
        <v>41</v>
      </c>
      <c r="T85" t="s">
        <v>756</v>
      </c>
      <c r="U85" t="str">
        <f>IF(B85=1,MAX($U$2:$U84)+1,IF(AND($T85&lt;&gt;"",$T85=$T84),$U84,IF(B85="x",U84,"")))</f>
        <v/>
      </c>
      <c r="V85" t="str">
        <f>IF(C85=1,MAX($V$2:$V84)+1,IF(AND($T85&lt;&gt;"",$T85=$T84),$U84,IF(C85="x",V84,"")))</f>
        <v/>
      </c>
      <c r="X85">
        <v>13</v>
      </c>
      <c r="Z85">
        <v>1</v>
      </c>
      <c r="AA85">
        <f t="shared" si="112"/>
        <v>1041</v>
      </c>
      <c r="AB85" t="str">
        <f t="shared" si="113"/>
        <v/>
      </c>
      <c r="AC85">
        <f t="shared" si="109"/>
        <v>1041</v>
      </c>
      <c r="AD85" s="6">
        <v>1</v>
      </c>
      <c r="AE85" t="s">
        <v>732</v>
      </c>
      <c r="AF85" t="s">
        <v>746</v>
      </c>
      <c r="AG85" t="s">
        <v>732</v>
      </c>
      <c r="AH85" t="s">
        <v>911</v>
      </c>
      <c r="AI85" t="str">
        <f t="shared" si="116"/>
        <v>e</v>
      </c>
      <c r="AJ85" t="str">
        <f t="shared" si="117"/>
        <v>o</v>
      </c>
      <c r="AK85" t="str">
        <f t="shared" si="118"/>
        <v>o</v>
      </c>
      <c r="AL85" t="str">
        <f t="shared" si="119"/>
        <v/>
      </c>
      <c r="AM85" t="str">
        <f t="shared" si="120"/>
        <v/>
      </c>
      <c r="AN85" t="str">
        <f t="shared" si="121"/>
        <v>Away</v>
      </c>
      <c r="AO85" t="str">
        <f t="shared" si="122"/>
        <v>a</v>
      </c>
      <c r="AP85" t="str">
        <f t="shared" si="123"/>
        <v>d</v>
      </c>
      <c r="AQ85" t="str">
        <f t="shared" si="124"/>
        <v>o</v>
      </c>
      <c r="AR85" t="str">
        <f t="shared" si="125"/>
        <v>Away</v>
      </c>
      <c r="AS85" t="str">
        <f t="shared" si="126"/>
        <v>a</v>
      </c>
      <c r="AT85" t="str">
        <f t="shared" si="127"/>
        <v>Offensive</v>
      </c>
      <c r="AU85" t="str">
        <f t="shared" si="128"/>
        <v/>
      </c>
      <c r="AV85" t="str">
        <f t="shared" si="129"/>
        <v/>
      </c>
      <c r="AW85" t="str" cm="1">
        <f t="array" ref="AW85">IFERROR(IF(O85&lt;&gt;"",O85,IF(OR($S85="",$T85=""),"",IF(O85&lt;&gt;"",O85,IF($T85&lt;&gt;"",_xlfn._xlws.FILTER(O:O,($BU:$BU=$BU85)*($I:$I=$I85)*($T:$T=$T85)*($S:$S=_xlfn.MINIFS($S:$S,$T:$T,"="&amp;$T85)),"")))))&amp;"",IF(O85="","",""))&amp;""</f>
        <v/>
      </c>
      <c r="AX85" t="str" cm="1">
        <f t="array" ref="AX85">IFERROR(IF(P85&lt;&gt;"",P85,IF(OR($S85="",$T85=""),"",IF($T85&lt;&gt;"",_xlfn._xlws.FILTER(P:P,($BU:$BU=$BU85)*($I:$I=$I85)*($T:$T=$T85)*($S:$S=_xlfn.MINIFS($S:$S,$T:$T,"="&amp;$T85)),""))))&amp;"",IF(P85="","",""))&amp;""</f>
        <v/>
      </c>
      <c r="AY85" t="str" cm="1">
        <f t="array" ref="AY85">IFERROR(IF(Q85&lt;&gt;"",Q85,IF(OR($S85="",$T85=""),"",IF($T85&lt;&gt;"",_xlfn._xlws.FILTER(Q:Q,($BU:$BU=$BU85)*($I:$I=$I85)*($T:$T=$T85)*($S:$S=_xlfn.MINIFS($S:$S,$T:$T,"="&amp;$T85)),""))))&amp;"",IF(Q85="","",""))&amp;""</f>
        <v/>
      </c>
      <c r="AZ85" t="str" cm="1">
        <f t="array" ref="AZ85">IFERROR(IF(R85&lt;&gt;"",R85,IF(OR($S85="",$T85=""),"",IF($T85&lt;&gt;"",_xlfn._xlws.FILTER(R:R,($BU:$BU=$BU85)*($I:$I=$I85)*($T:$T=$T85)*($S:$S=_xlfn.MINIFS($S:$S,$T:$T,"="&amp;$T85)),""))))&amp;"",IF(R85="","",""))&amp;""</f>
        <v/>
      </c>
      <c r="BA85" s="6">
        <f t="shared" si="130"/>
        <v>12</v>
      </c>
      <c r="BB85">
        <f t="shared" ref="BB85:BD85" si="157">BB84</f>
        <v>18987</v>
      </c>
      <c r="BC85" t="str">
        <f t="shared" si="157"/>
        <v>Velodrome</v>
      </c>
      <c r="BD85" t="str">
        <f t="shared" si="157"/>
        <v>Outlaws</v>
      </c>
      <c r="BE85" t="s">
        <v>238</v>
      </c>
      <c r="BF85" t="s">
        <v>174</v>
      </c>
      <c r="BI85" cm="1">
        <f t="array" ref="BI85">IFERROR(_xlfn._xlws.FILTER(shifts!A:A,(shifts!B:B=events!AD85)*(shifts!AG:AG&gt;=events!BK85)*(shifts!AH:AH&lt;=events!BL85)),BI84)</f>
        <v>1</v>
      </c>
      <c r="BJ85" s="15">
        <f t="shared" si="132"/>
        <v>2</v>
      </c>
      <c r="BK85">
        <f t="shared" si="133"/>
        <v>1032</v>
      </c>
      <c r="BL85">
        <f t="shared" si="134"/>
        <v>1030</v>
      </c>
      <c r="BM85" s="15">
        <f>SUMIFS(BJ$2:BJ85,K$2:K85,"=Intermission")+SUMIFS(BJ$2:BJ85,K$2:K85,"=Timeout")</f>
        <v>0</v>
      </c>
      <c r="BN85">
        <f t="shared" si="135"/>
        <v>0</v>
      </c>
      <c r="BO85" s="19">
        <f t="shared" si="136"/>
        <v>48</v>
      </c>
      <c r="BP85">
        <f t="shared" si="137"/>
        <v>43</v>
      </c>
      <c r="BQ85" s="17">
        <f t="shared" si="138"/>
        <v>50</v>
      </c>
      <c r="BR85" t="str">
        <f t="shared" si="139"/>
        <v>event_team_player_3</v>
      </c>
      <c r="BS85">
        <f>COUNTIFS(S$3:S85,"="&amp;S85,AI$3:AI85,"="&amp;AI85)</f>
        <v>3</v>
      </c>
      <c r="BT85" t="str">
        <f>IFERROR(VLOOKUP(BB85&amp;BU85&amp;X85,game_rosters!U:W,3,FALSE),"")</f>
        <v>P100031</v>
      </c>
      <c r="BU85" t="str">
        <f t="shared" si="140"/>
        <v>Outlaws</v>
      </c>
    </row>
    <row r="86" spans="1:73" x14ac:dyDescent="0.2">
      <c r="A86" t="str">
        <f t="shared" si="115"/>
        <v/>
      </c>
      <c r="E86" s="4"/>
      <c r="F86" s="43"/>
      <c r="G86" s="4"/>
      <c r="H86" s="46"/>
      <c r="I86" s="44">
        <v>91</v>
      </c>
      <c r="J86" s="44" t="str">
        <f t="shared" si="141"/>
        <v/>
      </c>
      <c r="S86">
        <v>41</v>
      </c>
      <c r="T86" t="s">
        <v>756</v>
      </c>
      <c r="U86" t="str">
        <f>IF(B86=1,MAX($U$2:$U85)+1,IF(AND($T86&lt;&gt;"",$T86=$T85),$U85,IF(B86="x",U85,"")))</f>
        <v/>
      </c>
      <c r="V86" t="str">
        <f>IF(C86=1,MAX($V$2:$V85)+1,IF(AND($T86&lt;&gt;"",$T86=$T85),$U85,IF(C86="x",V85,"")))</f>
        <v/>
      </c>
      <c r="X86">
        <v>91</v>
      </c>
      <c r="AA86">
        <f t="shared" si="112"/>
        <v>1041</v>
      </c>
      <c r="AB86" t="str">
        <f t="shared" si="113"/>
        <v/>
      </c>
      <c r="AC86">
        <f t="shared" si="109"/>
        <v>1041</v>
      </c>
      <c r="AD86" s="6">
        <v>1</v>
      </c>
      <c r="AE86" t="s">
        <v>732</v>
      </c>
      <c r="AF86" t="s">
        <v>746</v>
      </c>
      <c r="AG86" t="s">
        <v>732</v>
      </c>
      <c r="AH86" t="s">
        <v>911</v>
      </c>
      <c r="AI86" t="str">
        <f t="shared" si="116"/>
        <v>o</v>
      </c>
      <c r="AJ86" t="str">
        <f t="shared" si="117"/>
        <v>o</v>
      </c>
      <c r="AK86" t="str">
        <f t="shared" si="118"/>
        <v>o</v>
      </c>
      <c r="AL86" t="str">
        <f t="shared" si="119"/>
        <v/>
      </c>
      <c r="AM86" t="str">
        <f t="shared" si="120"/>
        <v/>
      </c>
      <c r="AN86" t="str">
        <f t="shared" si="121"/>
        <v>Away</v>
      </c>
      <c r="AO86" t="str">
        <f t="shared" si="122"/>
        <v>a</v>
      </c>
      <c r="AP86" t="str">
        <f t="shared" si="123"/>
        <v>d</v>
      </c>
      <c r="AQ86" t="str">
        <f t="shared" si="124"/>
        <v>o</v>
      </c>
      <c r="AR86" t="str">
        <f t="shared" si="125"/>
        <v>Away</v>
      </c>
      <c r="AS86" t="str">
        <f t="shared" si="126"/>
        <v>a</v>
      </c>
      <c r="AT86" t="str">
        <f t="shared" si="127"/>
        <v>Defensive</v>
      </c>
      <c r="AU86" t="str">
        <f t="shared" si="128"/>
        <v/>
      </c>
      <c r="AV86" t="str">
        <f t="shared" si="129"/>
        <v/>
      </c>
      <c r="AW86" t="str" cm="1">
        <f t="array" ref="AW86">IFERROR(IF(O86&lt;&gt;"",O86,IF(OR($S86="",$T86=""),"",IF(O86&lt;&gt;"",O86,IF($T86&lt;&gt;"",_xlfn._xlws.FILTER(O:O,($BU:$BU=$BU86)*($I:$I=$I86)*($T:$T=$T86)*($S:$S=_xlfn.MINIFS($S:$S,$T:$T,"="&amp;$T86)),"")))))&amp;"",IF(O86="","",""))&amp;""</f>
        <v/>
      </c>
      <c r="AX86" t="str" cm="1">
        <f t="array" ref="AX86">IFERROR(IF(P86&lt;&gt;"",P86,IF(OR($S86="",$T86=""),"",IF($T86&lt;&gt;"",_xlfn._xlws.FILTER(P:P,($BU:$BU=$BU86)*($I:$I=$I86)*($T:$T=$T86)*($S:$S=_xlfn.MINIFS($S:$S,$T:$T,"="&amp;$T86)),""))))&amp;"",IF(P86="","",""))&amp;""</f>
        <v/>
      </c>
      <c r="AY86" t="str" cm="1">
        <f t="array" ref="AY86">IFERROR(IF(Q86&lt;&gt;"",Q86,IF(OR($S86="",$T86=""),"",IF($T86&lt;&gt;"",_xlfn._xlws.FILTER(Q:Q,($BU:$BU=$BU86)*($I:$I=$I86)*($T:$T=$T86)*($S:$S=_xlfn.MINIFS($S:$S,$T:$T,"="&amp;$T86)),""))))&amp;"",IF(Q86="","",""))&amp;""</f>
        <v/>
      </c>
      <c r="AZ86" t="str" cm="1">
        <f t="array" ref="AZ86">IFERROR(IF(R86&lt;&gt;"",R86,IF(OR($S86="",$T86=""),"",IF($T86&lt;&gt;"",_xlfn._xlws.FILTER(R:R,($BU:$BU=$BU86)*($I:$I=$I86)*($T:$T=$T86)*($S:$S=_xlfn.MINIFS($S:$S,$T:$T,"="&amp;$T86)),""))))&amp;"",IF(R86="","",""))&amp;""</f>
        <v/>
      </c>
      <c r="BA86" s="6">
        <f t="shared" si="130"/>
        <v>12</v>
      </c>
      <c r="BB86">
        <f t="shared" ref="BB86:BD86" si="158">BB85</f>
        <v>18987</v>
      </c>
      <c r="BC86" t="str">
        <f t="shared" si="158"/>
        <v>Velodrome</v>
      </c>
      <c r="BD86" t="str">
        <f t="shared" si="158"/>
        <v>Outlaws</v>
      </c>
      <c r="BE86" t="s">
        <v>238</v>
      </c>
      <c r="BF86" t="s">
        <v>174</v>
      </c>
      <c r="BI86" cm="1">
        <f t="array" ref="BI86">IFERROR(_xlfn._xlws.FILTER(shifts!A:A,(shifts!B:B=events!AD86)*(shifts!AG:AG&gt;=events!BK86)*(shifts!AH:AH&lt;=events!BL86)),BI85)</f>
        <v>1</v>
      </c>
      <c r="BJ86" s="15">
        <f t="shared" si="132"/>
        <v>2</v>
      </c>
      <c r="BK86">
        <f t="shared" si="133"/>
        <v>1032</v>
      </c>
      <c r="BL86">
        <f t="shared" si="134"/>
        <v>1030</v>
      </c>
      <c r="BM86" s="15">
        <f>SUMIFS(BJ$2:BJ86,K$2:K86,"=Intermission")+SUMIFS(BJ$2:BJ86,K$2:K86,"=Timeout")</f>
        <v>0</v>
      </c>
      <c r="BN86">
        <f t="shared" si="135"/>
        <v>0</v>
      </c>
      <c r="BO86" s="19">
        <f t="shared" si="136"/>
        <v>48</v>
      </c>
      <c r="BP86">
        <f t="shared" si="137"/>
        <v>43</v>
      </c>
      <c r="BQ86" s="17">
        <f t="shared" si="138"/>
        <v>50</v>
      </c>
      <c r="BR86" t="str">
        <f t="shared" si="139"/>
        <v>opp_team_player_1</v>
      </c>
      <c r="BS86">
        <f>COUNTIFS(S$3:S86,"="&amp;S86,AI$3:AI86,"="&amp;AI86)</f>
        <v>1</v>
      </c>
      <c r="BT86" t="str">
        <f>IFERROR(VLOOKUP(BB86&amp;BU86&amp;X86,game_rosters!U:W,3,FALSE),"")</f>
        <v>P100002</v>
      </c>
      <c r="BU86" t="str">
        <f t="shared" si="140"/>
        <v>Velodrome</v>
      </c>
    </row>
    <row r="87" spans="1:73" x14ac:dyDescent="0.2">
      <c r="A87" t="str">
        <f t="shared" si="115"/>
        <v/>
      </c>
      <c r="E87" s="4"/>
      <c r="F87" s="43"/>
      <c r="G87" s="4"/>
      <c r="H87" s="46"/>
      <c r="I87" s="44">
        <v>9</v>
      </c>
      <c r="J87" s="44" t="str">
        <f t="shared" si="141"/>
        <v/>
      </c>
      <c r="S87">
        <v>41</v>
      </c>
      <c r="T87" t="s">
        <v>756</v>
      </c>
      <c r="U87" t="str">
        <f>IF(B87=1,MAX($U$2:$U86)+1,IF(AND($T87&lt;&gt;"",$T87=$T86),$U86,IF(B87="x",U86,"")))</f>
        <v/>
      </c>
      <c r="V87" t="str">
        <f>IF(C87=1,MAX($V$2:$V86)+1,IF(AND($T87&lt;&gt;"",$T87=$T86),$U86,IF(C87="x",V86,"")))</f>
        <v/>
      </c>
      <c r="X87">
        <v>9</v>
      </c>
      <c r="AA87">
        <f t="shared" si="112"/>
        <v>1041</v>
      </c>
      <c r="AB87" t="str">
        <f t="shared" si="113"/>
        <v/>
      </c>
      <c r="AC87">
        <f t="shared" si="109"/>
        <v>1041</v>
      </c>
      <c r="AD87" s="6">
        <v>1</v>
      </c>
      <c r="AE87" t="s">
        <v>732</v>
      </c>
      <c r="AF87" t="s">
        <v>746</v>
      </c>
      <c r="AG87" t="s">
        <v>732</v>
      </c>
      <c r="AH87" t="s">
        <v>911</v>
      </c>
      <c r="AI87" t="str">
        <f t="shared" si="116"/>
        <v>o</v>
      </c>
      <c r="AJ87" t="str">
        <f t="shared" si="117"/>
        <v>o</v>
      </c>
      <c r="AK87" t="str">
        <f t="shared" si="118"/>
        <v>o</v>
      </c>
      <c r="AL87" t="str">
        <f t="shared" si="119"/>
        <v/>
      </c>
      <c r="AM87" t="str">
        <f t="shared" si="120"/>
        <v/>
      </c>
      <c r="AN87" t="str">
        <f t="shared" si="121"/>
        <v>Away</v>
      </c>
      <c r="AO87" t="str">
        <f t="shared" si="122"/>
        <v>a</v>
      </c>
      <c r="AP87" t="str">
        <f t="shared" si="123"/>
        <v>d</v>
      </c>
      <c r="AQ87" t="str">
        <f t="shared" si="124"/>
        <v>o</v>
      </c>
      <c r="AR87" t="str">
        <f t="shared" si="125"/>
        <v>Away</v>
      </c>
      <c r="AS87" t="str">
        <f t="shared" si="126"/>
        <v>a</v>
      </c>
      <c r="AT87" t="str">
        <f t="shared" si="127"/>
        <v>Defensive</v>
      </c>
      <c r="AU87" t="str">
        <f t="shared" si="128"/>
        <v/>
      </c>
      <c r="AV87" t="str">
        <f t="shared" si="129"/>
        <v/>
      </c>
      <c r="AW87" t="str" cm="1">
        <f t="array" ref="AW87">IFERROR(IF(O87&lt;&gt;"",O87,IF(OR($S87="",$T87=""),"",IF(O87&lt;&gt;"",O87,IF($T87&lt;&gt;"",_xlfn._xlws.FILTER(O:O,($BU:$BU=$BU87)*($I:$I=$I87)*($T:$T=$T87)*($S:$S=_xlfn.MINIFS($S:$S,$T:$T,"="&amp;$T87)),"")))))&amp;"",IF(O87="","",""))&amp;""</f>
        <v/>
      </c>
      <c r="AX87" t="str" cm="1">
        <f t="array" ref="AX87">IFERROR(IF(P87&lt;&gt;"",P87,IF(OR($S87="",$T87=""),"",IF($T87&lt;&gt;"",_xlfn._xlws.FILTER(P:P,($BU:$BU=$BU87)*($I:$I=$I87)*($T:$T=$T87)*($S:$S=_xlfn.MINIFS($S:$S,$T:$T,"="&amp;$T87)),""))))&amp;"",IF(P87="","",""))&amp;""</f>
        <v/>
      </c>
      <c r="AY87" t="str" cm="1">
        <f t="array" ref="AY87">IFERROR(IF(Q87&lt;&gt;"",Q87,IF(OR($S87="",$T87=""),"",IF($T87&lt;&gt;"",_xlfn._xlws.FILTER(Q:Q,($BU:$BU=$BU87)*($I:$I=$I87)*($T:$T=$T87)*($S:$S=_xlfn.MINIFS($S:$S,$T:$T,"="&amp;$T87)),""))))&amp;"",IF(Q87="","",""))&amp;""</f>
        <v/>
      </c>
      <c r="AZ87" t="str" cm="1">
        <f t="array" ref="AZ87">IFERROR(IF(R87&lt;&gt;"",R87,IF(OR($S87="",$T87=""),"",IF($T87&lt;&gt;"",_xlfn._xlws.FILTER(R:R,($BU:$BU=$BU87)*($I:$I=$I87)*($T:$T=$T87)*($S:$S=_xlfn.MINIFS($S:$S,$T:$T,"="&amp;$T87)),""))))&amp;"",IF(R87="","",""))&amp;""</f>
        <v/>
      </c>
      <c r="BA87" s="6">
        <f t="shared" si="130"/>
        <v>12</v>
      </c>
      <c r="BB87">
        <f t="shared" ref="BB87:BD87" si="159">BB86</f>
        <v>18987</v>
      </c>
      <c r="BC87" t="str">
        <f t="shared" si="159"/>
        <v>Velodrome</v>
      </c>
      <c r="BD87" t="str">
        <f t="shared" si="159"/>
        <v>Outlaws</v>
      </c>
      <c r="BE87" t="s">
        <v>238</v>
      </c>
      <c r="BF87" t="s">
        <v>174</v>
      </c>
      <c r="BI87" cm="1">
        <f t="array" ref="BI87">IFERROR(_xlfn._xlws.FILTER(shifts!A:A,(shifts!B:B=events!AD87)*(shifts!AG:AG&gt;=events!BK87)*(shifts!AH:AH&lt;=events!BL87)),BI86)</f>
        <v>1</v>
      </c>
      <c r="BJ87" s="15">
        <f t="shared" si="132"/>
        <v>2</v>
      </c>
      <c r="BK87">
        <f t="shared" si="133"/>
        <v>1032</v>
      </c>
      <c r="BL87">
        <f t="shared" si="134"/>
        <v>1030</v>
      </c>
      <c r="BM87" s="15">
        <f>SUMIFS(BJ$2:BJ87,K$2:K87,"=Intermission")+SUMIFS(BJ$2:BJ87,K$2:K87,"=Timeout")</f>
        <v>0</v>
      </c>
      <c r="BN87">
        <f t="shared" si="135"/>
        <v>0</v>
      </c>
      <c r="BO87" s="19">
        <f t="shared" si="136"/>
        <v>48</v>
      </c>
      <c r="BP87">
        <f t="shared" si="137"/>
        <v>43</v>
      </c>
      <c r="BQ87" s="17">
        <f t="shared" si="138"/>
        <v>50</v>
      </c>
      <c r="BR87" t="str">
        <f t="shared" si="139"/>
        <v>opp_team_player_2</v>
      </c>
      <c r="BS87">
        <f>COUNTIFS(S$3:S87,"="&amp;S87,AI$3:AI87,"="&amp;AI87)</f>
        <v>2</v>
      </c>
      <c r="BT87" t="str">
        <f>IFERROR(VLOOKUP(BB87&amp;BU87&amp;X87,game_rosters!U:W,3,FALSE),"")</f>
        <v>P100105</v>
      </c>
      <c r="BU87" t="str">
        <f t="shared" si="140"/>
        <v>Velodrome</v>
      </c>
    </row>
    <row r="88" spans="1:73" x14ac:dyDescent="0.2">
      <c r="A88" t="str">
        <f t="shared" si="115"/>
        <v/>
      </c>
      <c r="E88" s="4"/>
      <c r="F88" s="43"/>
      <c r="G88" s="4"/>
      <c r="H88" s="46"/>
      <c r="I88" s="44">
        <v>14</v>
      </c>
      <c r="J88" s="44" t="str">
        <f t="shared" si="141"/>
        <v/>
      </c>
      <c r="S88">
        <v>41</v>
      </c>
      <c r="T88" t="s">
        <v>756</v>
      </c>
      <c r="U88" t="str">
        <f>IF(B88=1,MAX($U$2:$U87)+1,IF(AND($T88&lt;&gt;"",$T88=$T87),$U87,IF(B88="x",U87,"")))</f>
        <v/>
      </c>
      <c r="V88" t="str">
        <f>IF(C88=1,MAX($V$2:$V87)+1,IF(AND($T88&lt;&gt;"",$T88=$T87),$U87,IF(C88="x",V87,"")))</f>
        <v/>
      </c>
      <c r="X88">
        <v>14</v>
      </c>
      <c r="AA88">
        <f t="shared" si="112"/>
        <v>1041</v>
      </c>
      <c r="AB88" t="str">
        <f t="shared" si="113"/>
        <v/>
      </c>
      <c r="AC88">
        <f t="shared" si="109"/>
        <v>1041</v>
      </c>
      <c r="AD88" s="6">
        <v>1</v>
      </c>
      <c r="AE88" t="s">
        <v>732</v>
      </c>
      <c r="AF88" t="s">
        <v>746</v>
      </c>
      <c r="AG88" t="s">
        <v>732</v>
      </c>
      <c r="AH88" t="s">
        <v>911</v>
      </c>
      <c r="AI88" t="str">
        <f t="shared" si="116"/>
        <v>o</v>
      </c>
      <c r="AJ88" t="str">
        <f t="shared" si="117"/>
        <v>o</v>
      </c>
      <c r="AK88" t="str">
        <f t="shared" si="118"/>
        <v>o</v>
      </c>
      <c r="AL88" t="str">
        <f t="shared" si="119"/>
        <v/>
      </c>
      <c r="AM88" t="str">
        <f t="shared" si="120"/>
        <v/>
      </c>
      <c r="AN88" t="str">
        <f t="shared" si="121"/>
        <v>Away</v>
      </c>
      <c r="AO88" t="str">
        <f t="shared" si="122"/>
        <v>a</v>
      </c>
      <c r="AP88" t="str">
        <f t="shared" si="123"/>
        <v>d</v>
      </c>
      <c r="AQ88" t="str">
        <f t="shared" si="124"/>
        <v>o</v>
      </c>
      <c r="AR88" t="str">
        <f t="shared" si="125"/>
        <v>Away</v>
      </c>
      <c r="AS88" t="str">
        <f t="shared" si="126"/>
        <v>a</v>
      </c>
      <c r="AT88" t="str">
        <f t="shared" si="127"/>
        <v>Defensive</v>
      </c>
      <c r="AU88" t="str">
        <f t="shared" si="128"/>
        <v/>
      </c>
      <c r="AV88" t="str">
        <f t="shared" si="129"/>
        <v/>
      </c>
      <c r="AW88" t="str" cm="1">
        <f t="array" ref="AW88">IFERROR(IF(O88&lt;&gt;"",O88,IF(OR($S88="",$T88=""),"",IF(O88&lt;&gt;"",O88,IF($T88&lt;&gt;"",_xlfn._xlws.FILTER(O:O,($BU:$BU=$BU88)*($I:$I=$I88)*($T:$T=$T88)*($S:$S=_xlfn.MINIFS($S:$S,$T:$T,"="&amp;$T88)),"")))))&amp;"",IF(O88="","",""))&amp;""</f>
        <v/>
      </c>
      <c r="AX88" t="str" cm="1">
        <f t="array" ref="AX88">IFERROR(IF(P88&lt;&gt;"",P88,IF(OR($S88="",$T88=""),"",IF($T88&lt;&gt;"",_xlfn._xlws.FILTER(P:P,($BU:$BU=$BU88)*($I:$I=$I88)*($T:$T=$T88)*($S:$S=_xlfn.MINIFS($S:$S,$T:$T,"="&amp;$T88)),""))))&amp;"",IF(P88="","",""))&amp;""</f>
        <v/>
      </c>
      <c r="AY88" t="str" cm="1">
        <f t="array" ref="AY88">IFERROR(IF(Q88&lt;&gt;"",Q88,IF(OR($S88="",$T88=""),"",IF($T88&lt;&gt;"",_xlfn._xlws.FILTER(Q:Q,($BU:$BU=$BU88)*($I:$I=$I88)*($T:$T=$T88)*($S:$S=_xlfn.MINIFS($S:$S,$T:$T,"="&amp;$T88)),""))))&amp;"",IF(Q88="","",""))&amp;""</f>
        <v/>
      </c>
      <c r="AZ88" t="str" cm="1">
        <f t="array" ref="AZ88">IFERROR(IF(R88&lt;&gt;"",R88,IF(OR($S88="",$T88=""),"",IF($T88&lt;&gt;"",_xlfn._xlws.FILTER(R:R,($BU:$BU=$BU88)*($I:$I=$I88)*($T:$T=$T88)*($S:$S=_xlfn.MINIFS($S:$S,$T:$T,"="&amp;$T88)),""))))&amp;"",IF(R88="","",""))&amp;""</f>
        <v/>
      </c>
      <c r="BA88" s="6">
        <f t="shared" si="130"/>
        <v>12</v>
      </c>
      <c r="BB88">
        <f t="shared" ref="BB88:BD88" si="160">BB87</f>
        <v>18987</v>
      </c>
      <c r="BC88" t="str">
        <f t="shared" si="160"/>
        <v>Velodrome</v>
      </c>
      <c r="BD88" t="str">
        <f t="shared" si="160"/>
        <v>Outlaws</v>
      </c>
      <c r="BE88" t="s">
        <v>238</v>
      </c>
      <c r="BF88" t="s">
        <v>174</v>
      </c>
      <c r="BI88" cm="1">
        <f t="array" ref="BI88">IFERROR(_xlfn._xlws.FILTER(shifts!A:A,(shifts!B:B=events!AD88)*(shifts!AG:AG&gt;=events!BK88)*(shifts!AH:AH&lt;=events!BL88)),BI87)</f>
        <v>1</v>
      </c>
      <c r="BJ88" s="15">
        <f t="shared" si="132"/>
        <v>2</v>
      </c>
      <c r="BK88">
        <f t="shared" si="133"/>
        <v>1032</v>
      </c>
      <c r="BL88">
        <f t="shared" si="134"/>
        <v>1030</v>
      </c>
      <c r="BM88" s="15">
        <f>SUMIFS(BJ$2:BJ88,K$2:K88,"=Intermission")+SUMIFS(BJ$2:BJ88,K$2:K88,"=Timeout")</f>
        <v>0</v>
      </c>
      <c r="BN88">
        <f t="shared" si="135"/>
        <v>0</v>
      </c>
      <c r="BO88" s="19">
        <f t="shared" si="136"/>
        <v>48</v>
      </c>
      <c r="BP88">
        <f t="shared" si="137"/>
        <v>43</v>
      </c>
      <c r="BQ88" s="17">
        <f t="shared" si="138"/>
        <v>50</v>
      </c>
      <c r="BR88" t="str">
        <f t="shared" si="139"/>
        <v>opp_team_player_3</v>
      </c>
      <c r="BS88">
        <f>COUNTIFS(S$3:S88,"="&amp;S88,AI$3:AI88,"="&amp;AI88)</f>
        <v>3</v>
      </c>
      <c r="BT88" t="str">
        <f>IFERROR(VLOOKUP(BB88&amp;BU88&amp;X88,game_rosters!U:W,3,FALSE),"")</f>
        <v>P100132</v>
      </c>
      <c r="BU88" t="str">
        <f t="shared" si="140"/>
        <v>Velodrome</v>
      </c>
    </row>
    <row r="89" spans="1:73" x14ac:dyDescent="0.2">
      <c r="A89">
        <f t="shared" si="115"/>
        <v>1</v>
      </c>
      <c r="E89" s="4"/>
      <c r="F89" s="43"/>
      <c r="G89" s="4"/>
      <c r="H89" s="46"/>
      <c r="I89" s="44">
        <v>4</v>
      </c>
      <c r="J89" s="44" t="str">
        <f t="shared" si="141"/>
        <v>o</v>
      </c>
      <c r="K89" t="s">
        <v>6</v>
      </c>
      <c r="L89" t="s">
        <v>205</v>
      </c>
      <c r="M89" t="s">
        <v>51</v>
      </c>
      <c r="N89" t="s">
        <v>595</v>
      </c>
      <c r="S89">
        <v>42</v>
      </c>
      <c r="T89">
        <v>10</v>
      </c>
      <c r="U89" t="str">
        <f>IF(B89=1,MAX($U$2:$U88)+1,IF(AND($T89&lt;&gt;"",$T89=$T88),$U88,IF(B89="x",U88,"")))</f>
        <v/>
      </c>
      <c r="V89" t="str">
        <f>IF(C89=1,MAX($V$2:$V88)+1,IF(AND($T89&lt;&gt;"",$T89=$T88),$U88,IF(C89="x",V88,"")))</f>
        <v/>
      </c>
      <c r="W89" t="s">
        <v>731</v>
      </c>
      <c r="X89">
        <v>4</v>
      </c>
      <c r="Z89">
        <v>1</v>
      </c>
      <c r="AA89">
        <f t="shared" si="112"/>
        <v>1042</v>
      </c>
      <c r="AB89">
        <f t="shared" si="113"/>
        <v>9010</v>
      </c>
      <c r="AC89">
        <f t="shared" si="109"/>
        <v>9010</v>
      </c>
      <c r="AD89" s="6">
        <v>1</v>
      </c>
      <c r="AE89" t="s">
        <v>732</v>
      </c>
      <c r="AF89" t="s">
        <v>911</v>
      </c>
      <c r="AG89" t="s">
        <v>756</v>
      </c>
      <c r="AH89" t="s">
        <v>756</v>
      </c>
      <c r="AI89" t="str">
        <f t="shared" si="116"/>
        <v>e</v>
      </c>
      <c r="AJ89" t="str">
        <f t="shared" si="117"/>
        <v>o</v>
      </c>
      <c r="AK89" t="str">
        <f t="shared" si="118"/>
        <v>o</v>
      </c>
      <c r="AL89" t="str">
        <f t="shared" si="119"/>
        <v>d</v>
      </c>
      <c r="AM89" t="str">
        <f t="shared" si="120"/>
        <v>o</v>
      </c>
      <c r="AN89" t="str">
        <f t="shared" si="121"/>
        <v>Away</v>
      </c>
      <c r="AO89" t="str">
        <f t="shared" si="122"/>
        <v>a</v>
      </c>
      <c r="AP89" t="str">
        <f t="shared" si="123"/>
        <v>d</v>
      </c>
      <c r="AQ89" t="str">
        <f t="shared" si="124"/>
        <v>o</v>
      </c>
      <c r="AR89" t="str">
        <f t="shared" si="125"/>
        <v>Away</v>
      </c>
      <c r="AS89" t="str">
        <f t="shared" si="126"/>
        <v>a</v>
      </c>
      <c r="AT89" t="str">
        <f t="shared" si="127"/>
        <v>Offensive</v>
      </c>
      <c r="AU89" t="str">
        <f t="shared" si="128"/>
        <v/>
      </c>
      <c r="AV89" t="str">
        <f t="shared" si="129"/>
        <v/>
      </c>
      <c r="AW89" t="str" cm="1">
        <f t="array" ref="AW89">IFERROR(IF(O89&lt;&gt;"",O89,IF(OR($S89="",$T89=""),"",IF(O89&lt;&gt;"",O89,IF($T89&lt;&gt;"",_xlfn._xlws.FILTER(O:O,($BU:$BU=$BU89)*($I:$I=$I89)*($T:$T=$T89)*($S:$S=_xlfn.MINIFS($S:$S,$T:$T,"="&amp;$T89)),"")))))&amp;"",IF(O89="","",""))&amp;""</f>
        <v/>
      </c>
      <c r="AX89" t="str" cm="1">
        <f t="array" ref="AX89">IFERROR(IF(P89&lt;&gt;"",P89,IF(OR($S89="",$T89=""),"",IF($T89&lt;&gt;"",_xlfn._xlws.FILTER(P:P,($BU:$BU=$BU89)*($I:$I=$I89)*($T:$T=$T89)*($S:$S=_xlfn.MINIFS($S:$S,$T:$T,"="&amp;$T89)),""))))&amp;"",IF(P89="","",""))&amp;""</f>
        <v/>
      </c>
      <c r="AY89" t="str" cm="1">
        <f t="array" ref="AY89">IFERROR(IF(Q89&lt;&gt;"",Q89,IF(OR($S89="",$T89=""),"",IF($T89&lt;&gt;"",_xlfn._xlws.FILTER(Q:Q,($BU:$BU=$BU89)*($I:$I=$I89)*($T:$T=$T89)*($S:$S=_xlfn.MINIFS($S:$S,$T:$T,"="&amp;$T89)),""))))&amp;"",IF(Q89="","",""))&amp;""</f>
        <v/>
      </c>
      <c r="AZ89" t="str" cm="1">
        <f t="array" ref="AZ89">IFERROR(IF(R89&lt;&gt;"",R89,IF(OR($S89="",$T89=""),"",IF($T89&lt;&gt;"",_xlfn._xlws.FILTER(R:R,($BU:$BU=$BU89)*($I:$I=$I89)*($T:$T=$T89)*($S:$S=_xlfn.MINIFS($S:$S,$T:$T,"="&amp;$T89)),""))))&amp;"",IF(R89="","",""))&amp;""</f>
        <v/>
      </c>
      <c r="BA89" s="6">
        <f t="shared" si="130"/>
        <v>12</v>
      </c>
      <c r="BB89">
        <f t="shared" ref="BB89:BD89" si="161">BB88</f>
        <v>18987</v>
      </c>
      <c r="BC89" t="str">
        <f t="shared" si="161"/>
        <v>Velodrome</v>
      </c>
      <c r="BD89" t="str">
        <f t="shared" si="161"/>
        <v>Outlaws</v>
      </c>
      <c r="BE89" t="s">
        <v>6</v>
      </c>
      <c r="BF89" t="s">
        <v>205</v>
      </c>
      <c r="BI89" cm="1">
        <f t="array" ref="BI89">IFERROR(_xlfn._xlws.FILTER(shifts!A:A,(shifts!B:B=events!AD89)*(shifts!AG:AG&gt;=events!BK89)*(shifts!AH:AH&lt;=events!BL89)),BI88)</f>
        <v>1</v>
      </c>
      <c r="BJ89" s="15">
        <f t="shared" si="132"/>
        <v>0</v>
      </c>
      <c r="BK89">
        <f t="shared" si="133"/>
        <v>1030</v>
      </c>
      <c r="BL89">
        <f t="shared" si="134"/>
        <v>1030</v>
      </c>
      <c r="BM89" s="15">
        <f>SUMIFS(BJ$2:BJ89,K$2:K89,"=Intermission")+SUMIFS(BJ$2:BJ89,K$2:K89,"=Timeout")</f>
        <v>0</v>
      </c>
      <c r="BN89">
        <f t="shared" si="135"/>
        <v>0</v>
      </c>
      <c r="BO89" s="19">
        <f t="shared" si="136"/>
        <v>50</v>
      </c>
      <c r="BP89">
        <f t="shared" si="137"/>
        <v>45</v>
      </c>
      <c r="BQ89" s="17">
        <f t="shared" si="138"/>
        <v>50</v>
      </c>
      <c r="BR89" t="str">
        <f t="shared" si="139"/>
        <v>event_team_player_1</v>
      </c>
      <c r="BS89">
        <f>COUNTIFS(S$3:S89,"="&amp;S89,AI$3:AI89,"="&amp;AI89)</f>
        <v>1</v>
      </c>
      <c r="BT89" t="str">
        <f>IFERROR(VLOOKUP(BB89&amp;BU89&amp;X89,game_rosters!U:W,3,FALSE),"")</f>
        <v>P100032</v>
      </c>
      <c r="BU89" t="str">
        <f t="shared" si="140"/>
        <v>Outlaws</v>
      </c>
    </row>
    <row r="90" spans="1:73" x14ac:dyDescent="0.2">
      <c r="A90" t="str">
        <f t="shared" si="115"/>
        <v/>
      </c>
      <c r="E90" s="4"/>
      <c r="F90" s="43"/>
      <c r="G90" s="4"/>
      <c r="H90" s="46"/>
      <c r="I90" s="44">
        <v>39</v>
      </c>
      <c r="J90" s="44" t="str">
        <f t="shared" si="141"/>
        <v/>
      </c>
      <c r="S90">
        <v>42</v>
      </c>
      <c r="T90">
        <v>10</v>
      </c>
      <c r="U90" t="str">
        <f>IF(B90=1,MAX($U$2:$U89)+1,IF(AND($T90&lt;&gt;"",$T90=$T89),$U89,IF(B90="x",U89,"")))</f>
        <v/>
      </c>
      <c r="V90" t="str">
        <f>IF(C90=1,MAX($V$2:$V89)+1,IF(AND($T90&lt;&gt;"",$T90=$T89),$U89,IF(C90="x",V89,"")))</f>
        <v/>
      </c>
      <c r="X90">
        <v>39</v>
      </c>
      <c r="AA90">
        <f t="shared" si="112"/>
        <v>1042</v>
      </c>
      <c r="AB90">
        <f t="shared" si="113"/>
        <v>9010</v>
      </c>
      <c r="AC90">
        <f t="shared" si="109"/>
        <v>9010</v>
      </c>
      <c r="AD90" s="6">
        <v>1</v>
      </c>
      <c r="AE90" t="s">
        <v>732</v>
      </c>
      <c r="AF90" t="s">
        <v>911</v>
      </c>
      <c r="AG90" t="s">
        <v>756</v>
      </c>
      <c r="AH90" t="s">
        <v>756</v>
      </c>
      <c r="AI90" t="str">
        <f t="shared" si="116"/>
        <v>o</v>
      </c>
      <c r="AJ90" t="str">
        <f t="shared" si="117"/>
        <v>o</v>
      </c>
      <c r="AK90" t="str">
        <f t="shared" si="118"/>
        <v>o</v>
      </c>
      <c r="AL90" t="str">
        <f t="shared" si="119"/>
        <v/>
      </c>
      <c r="AM90" t="str">
        <f t="shared" si="120"/>
        <v/>
      </c>
      <c r="AN90" t="str">
        <f t="shared" si="121"/>
        <v>Away</v>
      </c>
      <c r="AO90" t="str">
        <f t="shared" si="122"/>
        <v>a</v>
      </c>
      <c r="AP90" t="str">
        <f t="shared" si="123"/>
        <v>d</v>
      </c>
      <c r="AQ90" t="str">
        <f t="shared" si="124"/>
        <v>o</v>
      </c>
      <c r="AR90" t="str">
        <f t="shared" si="125"/>
        <v>Away</v>
      </c>
      <c r="AS90" t="str">
        <f t="shared" si="126"/>
        <v>a</v>
      </c>
      <c r="AT90" t="str">
        <f t="shared" si="127"/>
        <v>Defensive</v>
      </c>
      <c r="AU90" t="str">
        <f t="shared" si="128"/>
        <v/>
      </c>
      <c r="AV90" t="str">
        <f t="shared" si="129"/>
        <v/>
      </c>
      <c r="AW90" t="str" cm="1">
        <f t="array" ref="AW90">IFERROR(IF(O90&lt;&gt;"",O90,IF(OR($S90="",$T90=""),"",IF(O90&lt;&gt;"",O90,IF($T90&lt;&gt;"",_xlfn._xlws.FILTER(O:O,($BU:$BU=$BU90)*($I:$I=$I90)*($T:$T=$T90)*($S:$S=_xlfn.MINIFS($S:$S,$T:$T,"="&amp;$T90)),"")))))&amp;"",IF(O90="","",""))&amp;""</f>
        <v/>
      </c>
      <c r="AX90" t="str" cm="1">
        <f t="array" ref="AX90">IFERROR(IF(P90&lt;&gt;"",P90,IF(OR($S90="",$T90=""),"",IF($T90&lt;&gt;"",_xlfn._xlws.FILTER(P:P,($BU:$BU=$BU90)*($I:$I=$I90)*($T:$T=$T90)*($S:$S=_xlfn.MINIFS($S:$S,$T:$T,"="&amp;$T90)),""))))&amp;"",IF(P90="","",""))&amp;""</f>
        <v/>
      </c>
      <c r="AY90" t="str" cm="1">
        <f t="array" ref="AY90">IFERROR(IF(Q90&lt;&gt;"",Q90,IF(OR($S90="",$T90=""),"",IF($T90&lt;&gt;"",_xlfn._xlws.FILTER(Q:Q,($BU:$BU=$BU90)*($I:$I=$I90)*($T:$T=$T90)*($S:$S=_xlfn.MINIFS($S:$S,$T:$T,"="&amp;$T90)),""))))&amp;"",IF(Q90="","",""))&amp;""</f>
        <v/>
      </c>
      <c r="AZ90" t="str" cm="1">
        <f t="array" ref="AZ90">IFERROR(IF(R90&lt;&gt;"",R90,IF(OR($S90="",$T90=""),"",IF($T90&lt;&gt;"",_xlfn._xlws.FILTER(R:R,($BU:$BU=$BU90)*($I:$I=$I90)*($T:$T=$T90)*($S:$S=_xlfn.MINIFS($S:$S,$T:$T,"="&amp;$T90)),""))))&amp;"",IF(R90="","",""))&amp;""</f>
        <v/>
      </c>
      <c r="BA90" s="6">
        <f t="shared" si="130"/>
        <v>12</v>
      </c>
      <c r="BB90">
        <f t="shared" ref="BB90:BD90" si="162">BB89</f>
        <v>18987</v>
      </c>
      <c r="BC90" t="str">
        <f t="shared" si="162"/>
        <v>Velodrome</v>
      </c>
      <c r="BD90" t="str">
        <f t="shared" si="162"/>
        <v>Outlaws</v>
      </c>
      <c r="BE90" t="s">
        <v>6</v>
      </c>
      <c r="BF90" t="s">
        <v>205</v>
      </c>
      <c r="BI90" cm="1">
        <f t="array" ref="BI90">IFERROR(_xlfn._xlws.FILTER(shifts!A:A,(shifts!B:B=events!AD90)*(shifts!AG:AG&gt;=events!BK90)*(shifts!AH:AH&lt;=events!BL90)),BI89)</f>
        <v>1</v>
      </c>
      <c r="BJ90" s="15">
        <f t="shared" si="132"/>
        <v>0</v>
      </c>
      <c r="BK90">
        <f t="shared" si="133"/>
        <v>1030</v>
      </c>
      <c r="BL90">
        <f t="shared" si="134"/>
        <v>1030</v>
      </c>
      <c r="BM90" s="15">
        <f>SUMIFS(BJ$2:BJ90,K$2:K90,"=Intermission")+SUMIFS(BJ$2:BJ90,K$2:K90,"=Timeout")</f>
        <v>0</v>
      </c>
      <c r="BN90">
        <f t="shared" si="135"/>
        <v>0</v>
      </c>
      <c r="BO90" s="19">
        <f t="shared" si="136"/>
        <v>50</v>
      </c>
      <c r="BP90">
        <f t="shared" si="137"/>
        <v>45</v>
      </c>
      <c r="BQ90" s="17">
        <f t="shared" si="138"/>
        <v>50</v>
      </c>
      <c r="BR90" t="str">
        <f t="shared" si="139"/>
        <v>opp_team_player_1</v>
      </c>
      <c r="BS90">
        <f>COUNTIFS(S$3:S90,"="&amp;S90,AI$3:AI90,"="&amp;AI90)</f>
        <v>1</v>
      </c>
      <c r="BT90" t="str">
        <f>IFERROR(VLOOKUP(BB90&amp;BU90&amp;X90,game_rosters!U:W,3,FALSE),"")</f>
        <v>P100016</v>
      </c>
      <c r="BU90" t="str">
        <f t="shared" si="140"/>
        <v>Velodrome</v>
      </c>
    </row>
    <row r="91" spans="1:73" x14ac:dyDescent="0.2">
      <c r="A91" t="str">
        <f t="shared" si="115"/>
        <v/>
      </c>
      <c r="E91" s="4"/>
      <c r="F91" s="43"/>
      <c r="G91" s="4"/>
      <c r="H91" s="46"/>
      <c r="I91" s="44">
        <v>91</v>
      </c>
      <c r="J91" s="44" t="str">
        <f t="shared" si="141"/>
        <v/>
      </c>
      <c r="O91" t="s">
        <v>605</v>
      </c>
      <c r="Q91" t="s">
        <v>594</v>
      </c>
      <c r="S91">
        <v>42</v>
      </c>
      <c r="T91">
        <v>10</v>
      </c>
      <c r="U91" t="str">
        <f>IF(B91=1,MAX($U$2:$U90)+1,IF(AND($T91&lt;&gt;"",$T91=$T90),$U90,IF(B91="x",U90,"")))</f>
        <v/>
      </c>
      <c r="V91" t="str">
        <f>IF(C91=1,MAX($V$2:$V90)+1,IF(AND($T91&lt;&gt;"",$T91=$T90),$U90,IF(C91="x",V90,"")))</f>
        <v/>
      </c>
      <c r="X91">
        <v>91</v>
      </c>
      <c r="AA91">
        <f t="shared" si="112"/>
        <v>1042</v>
      </c>
      <c r="AB91">
        <f t="shared" si="113"/>
        <v>9010</v>
      </c>
      <c r="AC91">
        <f t="shared" si="109"/>
        <v>9010</v>
      </c>
      <c r="AD91" s="6">
        <v>1</v>
      </c>
      <c r="AE91" t="s">
        <v>732</v>
      </c>
      <c r="AF91" t="s">
        <v>911</v>
      </c>
      <c r="AG91" t="s">
        <v>756</v>
      </c>
      <c r="AH91" t="s">
        <v>756</v>
      </c>
      <c r="AI91" t="str">
        <f t="shared" si="116"/>
        <v>o</v>
      </c>
      <c r="AJ91" t="str">
        <f t="shared" si="117"/>
        <v>o</v>
      </c>
      <c r="AK91" t="str">
        <f t="shared" si="118"/>
        <v>o</v>
      </c>
      <c r="AL91" t="str">
        <f t="shared" si="119"/>
        <v/>
      </c>
      <c r="AM91" t="str">
        <f t="shared" si="120"/>
        <v/>
      </c>
      <c r="AN91" t="str">
        <f t="shared" si="121"/>
        <v>Away</v>
      </c>
      <c r="AO91" t="str">
        <f t="shared" si="122"/>
        <v>a</v>
      </c>
      <c r="AP91" t="str">
        <f t="shared" si="123"/>
        <v>d</v>
      </c>
      <c r="AQ91" t="str">
        <f t="shared" si="124"/>
        <v>o</v>
      </c>
      <c r="AR91" t="str">
        <f t="shared" si="125"/>
        <v>Away</v>
      </c>
      <c r="AS91" t="str">
        <f t="shared" si="126"/>
        <v>a</v>
      </c>
      <c r="AT91" t="str">
        <f t="shared" si="127"/>
        <v>Defensive</v>
      </c>
      <c r="AU91" t="str">
        <f t="shared" si="128"/>
        <v/>
      </c>
      <c r="AV91" t="str">
        <f t="shared" si="129"/>
        <v/>
      </c>
      <c r="AW91" t="str" cm="1">
        <f t="array" ref="AW91">IFERROR(IF(O91&lt;&gt;"",O91,IF(OR($S91="",$T91=""),"",IF(O91&lt;&gt;"",O91,IF($T91&lt;&gt;"",_xlfn._xlws.FILTER(O:O,($BU:$BU=$BU91)*($I:$I=$I91)*($T:$T=$T91)*($S:$S=_xlfn.MINIFS($S:$S,$T:$T,"="&amp;$T91)),"")))))&amp;"",IF(O91="","",""))&amp;""</f>
        <v>Defensive_PlayPass-InShotPassLane</v>
      </c>
      <c r="AX91" t="str" cm="1">
        <f t="array" ref="AX91">IFERROR(IF(P91&lt;&gt;"",P91,IF(OR($S91="",$T91=""),"",IF($T91&lt;&gt;"",_xlfn._xlws.FILTER(P:P,($BU:$BU=$BU91)*($I:$I=$I91)*($T:$T=$T91)*($S:$S=_xlfn.MINIFS($S:$S,$T:$T,"="&amp;$T91)),""))))&amp;"",IF(P91="","",""))&amp;""</f>
        <v/>
      </c>
      <c r="AY91" t="str" cm="1">
        <f t="array" ref="AY91">IFERROR(IF(Q91&lt;&gt;"",Q91,IF(OR($S91="",$T91=""),"",IF($T91&lt;&gt;"",_xlfn._xlws.FILTER(Q:Q,($BU:$BU=$BU91)*($I:$I=$I91)*($T:$T=$T91)*($S:$S=_xlfn.MINIFS($S:$S,$T:$T,"="&amp;$T91)),""))))&amp;"",IF(Q91="","",""))&amp;""</f>
        <v>u</v>
      </c>
      <c r="AZ91" t="str" cm="1">
        <f t="array" ref="AZ91">IFERROR(IF(R91&lt;&gt;"",R91,IF(OR($S91="",$T91=""),"",IF($T91&lt;&gt;"",_xlfn._xlws.FILTER(R:R,($BU:$BU=$BU91)*($I:$I=$I91)*($T:$T=$T91)*($S:$S=_xlfn.MINIFS($S:$S,$T:$T,"="&amp;$T91)),""))))&amp;"",IF(R91="","",""))&amp;""</f>
        <v/>
      </c>
      <c r="BA91" s="6">
        <f t="shared" si="130"/>
        <v>12</v>
      </c>
      <c r="BB91">
        <f t="shared" ref="BB91:BD91" si="163">BB90</f>
        <v>18987</v>
      </c>
      <c r="BC91" t="str">
        <f t="shared" si="163"/>
        <v>Velodrome</v>
      </c>
      <c r="BD91" t="str">
        <f t="shared" si="163"/>
        <v>Outlaws</v>
      </c>
      <c r="BE91" t="s">
        <v>6</v>
      </c>
      <c r="BF91" t="s">
        <v>205</v>
      </c>
      <c r="BI91" cm="1">
        <f t="array" ref="BI91">IFERROR(_xlfn._xlws.FILTER(shifts!A:A,(shifts!B:B=events!AD91)*(shifts!AG:AG&gt;=events!BK91)*(shifts!AH:AH&lt;=events!BL91)),BI90)</f>
        <v>1</v>
      </c>
      <c r="BJ91" s="15">
        <f t="shared" si="132"/>
        <v>0</v>
      </c>
      <c r="BK91">
        <f t="shared" si="133"/>
        <v>1030</v>
      </c>
      <c r="BL91">
        <f t="shared" si="134"/>
        <v>1030</v>
      </c>
      <c r="BM91" s="15">
        <f>SUMIFS(BJ$2:BJ91,K$2:K91,"=Intermission")+SUMIFS(BJ$2:BJ91,K$2:K91,"=Timeout")</f>
        <v>0</v>
      </c>
      <c r="BN91">
        <f t="shared" si="135"/>
        <v>0</v>
      </c>
      <c r="BO91" s="19">
        <f t="shared" si="136"/>
        <v>50</v>
      </c>
      <c r="BP91">
        <f t="shared" si="137"/>
        <v>45</v>
      </c>
      <c r="BQ91" s="17">
        <f t="shared" si="138"/>
        <v>50</v>
      </c>
      <c r="BR91" t="str">
        <f t="shared" si="139"/>
        <v>opp_team_player_2</v>
      </c>
      <c r="BS91">
        <f>COUNTIFS(S$3:S91,"="&amp;S91,AI$3:AI91,"="&amp;AI91)</f>
        <v>2</v>
      </c>
      <c r="BT91" t="str">
        <f>IFERROR(VLOOKUP(BB91&amp;BU91&amp;X91,game_rosters!U:W,3,FALSE),"")</f>
        <v>P100002</v>
      </c>
      <c r="BU91" t="str">
        <f t="shared" si="140"/>
        <v>Velodrome</v>
      </c>
    </row>
    <row r="92" spans="1:73" x14ac:dyDescent="0.2">
      <c r="A92">
        <f t="shared" si="115"/>
        <v>1</v>
      </c>
      <c r="E92" s="4"/>
      <c r="F92" s="43"/>
      <c r="G92" s="4"/>
      <c r="H92" s="46"/>
      <c r="I92" s="44">
        <v>39</v>
      </c>
      <c r="J92" s="44" t="str">
        <f t="shared" si="141"/>
        <v>d</v>
      </c>
      <c r="K92" t="s">
        <v>15</v>
      </c>
      <c r="L92" t="s">
        <v>179</v>
      </c>
      <c r="M92" t="s">
        <v>416</v>
      </c>
      <c r="N92" t="s">
        <v>595</v>
      </c>
      <c r="S92">
        <v>43</v>
      </c>
      <c r="T92">
        <v>10</v>
      </c>
      <c r="U92" t="str">
        <f>IF(B92=1,MAX($U$2:$U91)+1,IF(AND($T92&lt;&gt;"",$T92=$T91),$U91,IF(B92="x",U91,"")))</f>
        <v/>
      </c>
      <c r="V92" t="str">
        <f>IF(C92=1,MAX($V$2:$V91)+1,IF(AND($T92&lt;&gt;"",$T92=$T91),$U91,IF(C92="x",V91,"")))</f>
        <v/>
      </c>
      <c r="W92" t="s">
        <v>735</v>
      </c>
      <c r="X92">
        <v>39</v>
      </c>
      <c r="Z92">
        <v>1</v>
      </c>
      <c r="AA92">
        <f t="shared" si="112"/>
        <v>1043</v>
      </c>
      <c r="AB92">
        <f t="shared" si="113"/>
        <v>9010</v>
      </c>
      <c r="AC92">
        <f t="shared" si="109"/>
        <v>9010</v>
      </c>
      <c r="AD92" s="6">
        <v>1</v>
      </c>
      <c r="AE92" t="s">
        <v>732</v>
      </c>
      <c r="AF92" t="s">
        <v>911</v>
      </c>
      <c r="AG92" t="s">
        <v>756</v>
      </c>
      <c r="AH92" t="s">
        <v>756</v>
      </c>
      <c r="AI92" t="str">
        <f t="shared" si="116"/>
        <v>e</v>
      </c>
      <c r="AJ92" t="str">
        <f t="shared" si="117"/>
        <v>d</v>
      </c>
      <c r="AK92" t="str">
        <f t="shared" si="118"/>
        <v>d</v>
      </c>
      <c r="AL92" t="str">
        <f t="shared" si="119"/>
        <v>d</v>
      </c>
      <c r="AM92" t="str">
        <f t="shared" si="120"/>
        <v>o</v>
      </c>
      <c r="AN92" t="str">
        <f t="shared" si="121"/>
        <v>Home</v>
      </c>
      <c r="AO92" t="str">
        <f t="shared" si="122"/>
        <v>h</v>
      </c>
      <c r="AP92" t="str">
        <f t="shared" si="123"/>
        <v>d</v>
      </c>
      <c r="AQ92" t="str">
        <f t="shared" si="124"/>
        <v>o</v>
      </c>
      <c r="AR92" t="str">
        <f t="shared" si="125"/>
        <v>Home</v>
      </c>
      <c r="AS92" t="str">
        <f t="shared" si="126"/>
        <v>h</v>
      </c>
      <c r="AT92" t="str">
        <f t="shared" si="127"/>
        <v>Defensive</v>
      </c>
      <c r="AU92" t="str">
        <f t="shared" si="128"/>
        <v/>
      </c>
      <c r="AV92" t="str">
        <f t="shared" si="129"/>
        <v/>
      </c>
      <c r="AW92" t="str" cm="1">
        <f t="array" ref="AW92">IFERROR(IF(O92&lt;&gt;"",O92,IF(OR($S92="",$T92=""),"",IF(O92&lt;&gt;"",O92,IF($T92&lt;&gt;"",_xlfn._xlws.FILTER(O:O,($BU:$BU=$BU92)*($I:$I=$I92)*($T:$T=$T92)*($S:$S=_xlfn.MINIFS($S:$S,$T:$T,"="&amp;$T92)),"")))))&amp;"",IF(O92="","",""))&amp;""</f>
        <v/>
      </c>
      <c r="AX92" t="str" cm="1">
        <f t="array" ref="AX92">IFERROR(IF(P92&lt;&gt;"",P92,IF(OR($S92="",$T92=""),"",IF($T92&lt;&gt;"",_xlfn._xlws.FILTER(P:P,($BU:$BU=$BU92)*($I:$I=$I92)*($T:$T=$T92)*($S:$S=_xlfn.MINIFS($S:$S,$T:$T,"="&amp;$T92)),""))))&amp;"",IF(P92="","",""))&amp;""</f>
        <v/>
      </c>
      <c r="AY92" t="str" cm="1">
        <f t="array" ref="AY92">IFERROR(IF(Q92&lt;&gt;"",Q92,IF(OR($S92="",$T92=""),"",IF($T92&lt;&gt;"",_xlfn._xlws.FILTER(Q:Q,($BU:$BU=$BU92)*($I:$I=$I92)*($T:$T=$T92)*($S:$S=_xlfn.MINIFS($S:$S,$T:$T,"="&amp;$T92)),""))))&amp;"",IF(Q92="","",""))&amp;""</f>
        <v/>
      </c>
      <c r="AZ92" t="str" cm="1">
        <f t="array" ref="AZ92">IFERROR(IF(R92&lt;&gt;"",R92,IF(OR($S92="",$T92=""),"",IF($T92&lt;&gt;"",_xlfn._xlws.FILTER(R:R,($BU:$BU=$BU92)*($I:$I=$I92)*($T:$T=$T92)*($S:$S=_xlfn.MINIFS($S:$S,$T:$T,"="&amp;$T92)),""))))&amp;"",IF(R92="","",""))&amp;""</f>
        <v/>
      </c>
      <c r="BA92" s="6">
        <f t="shared" si="130"/>
        <v>12</v>
      </c>
      <c r="BB92">
        <f t="shared" ref="BB92:BD92" si="164">BB91</f>
        <v>18987</v>
      </c>
      <c r="BC92" t="str">
        <f t="shared" si="164"/>
        <v>Velodrome</v>
      </c>
      <c r="BD92" t="str">
        <f t="shared" si="164"/>
        <v>Outlaws</v>
      </c>
      <c r="BE92" t="s">
        <v>15</v>
      </c>
      <c r="BF92" t="s">
        <v>179</v>
      </c>
      <c r="BI92" cm="1">
        <f t="array" ref="BI92">IFERROR(_xlfn._xlws.FILTER(shifts!A:A,(shifts!B:B=events!AD92)*(shifts!AG:AG&gt;=events!BK92)*(shifts!AH:AH&lt;=events!BL92)),BI91)</f>
        <v>1</v>
      </c>
      <c r="BJ92" s="15">
        <f t="shared" si="132"/>
        <v>0</v>
      </c>
      <c r="BK92">
        <f t="shared" si="133"/>
        <v>1030</v>
      </c>
      <c r="BL92">
        <f t="shared" si="134"/>
        <v>1030</v>
      </c>
      <c r="BM92" s="15">
        <f>SUMIFS(BJ$2:BJ92,K$2:K92,"=Intermission")+SUMIFS(BJ$2:BJ92,K$2:K92,"=Timeout")</f>
        <v>0</v>
      </c>
      <c r="BN92">
        <f t="shared" si="135"/>
        <v>0</v>
      </c>
      <c r="BO92" s="19">
        <f t="shared" si="136"/>
        <v>50</v>
      </c>
      <c r="BP92">
        <f t="shared" si="137"/>
        <v>45</v>
      </c>
      <c r="BQ92" s="17">
        <f t="shared" si="138"/>
        <v>50</v>
      </c>
      <c r="BR92" t="str">
        <f t="shared" si="139"/>
        <v>event_team_player_1</v>
      </c>
      <c r="BS92">
        <f>COUNTIFS(S$3:S92,"="&amp;S92,AI$3:AI92,"="&amp;AI92)</f>
        <v>1</v>
      </c>
      <c r="BT92" t="str">
        <f>IFERROR(VLOOKUP(BB92&amp;BU92&amp;X92,game_rosters!U:W,3,FALSE),"")</f>
        <v>P100016</v>
      </c>
      <c r="BU92" t="str">
        <f t="shared" si="140"/>
        <v>Velodrome</v>
      </c>
    </row>
    <row r="93" spans="1:73" x14ac:dyDescent="0.2">
      <c r="A93" t="str">
        <f t="shared" si="115"/>
        <v/>
      </c>
      <c r="E93" s="4"/>
      <c r="F93" s="43"/>
      <c r="G93" s="4"/>
      <c r="H93" s="46"/>
      <c r="I93" s="44">
        <v>91</v>
      </c>
      <c r="J93" s="44" t="str">
        <f t="shared" si="141"/>
        <v/>
      </c>
      <c r="O93" t="s">
        <v>605</v>
      </c>
      <c r="Q93" t="s">
        <v>594</v>
      </c>
      <c r="S93">
        <v>43</v>
      </c>
      <c r="T93">
        <v>10</v>
      </c>
      <c r="U93" t="str">
        <f>IF(B93=1,MAX($U$2:$U92)+1,IF(AND($T93&lt;&gt;"",$T93=$T92),$U92,IF(B93="x",U92,"")))</f>
        <v/>
      </c>
      <c r="V93" t="str">
        <f>IF(C93=1,MAX($V$2:$V92)+1,IF(AND($T93&lt;&gt;"",$T93=$T92),$U92,IF(C93="x",V92,"")))</f>
        <v/>
      </c>
      <c r="X93">
        <v>91</v>
      </c>
      <c r="Z93">
        <v>1</v>
      </c>
      <c r="AA93">
        <f t="shared" si="112"/>
        <v>1043</v>
      </c>
      <c r="AB93">
        <f t="shared" si="113"/>
        <v>9010</v>
      </c>
      <c r="AC93">
        <f t="shared" si="109"/>
        <v>9010</v>
      </c>
      <c r="AD93" s="6">
        <v>1</v>
      </c>
      <c r="AE93" t="s">
        <v>732</v>
      </c>
      <c r="AF93" t="s">
        <v>911</v>
      </c>
      <c r="AG93" t="s">
        <v>756</v>
      </c>
      <c r="AH93" t="s">
        <v>756</v>
      </c>
      <c r="AI93" t="str">
        <f t="shared" si="116"/>
        <v>e</v>
      </c>
      <c r="AJ93" t="str">
        <f t="shared" si="117"/>
        <v>d</v>
      </c>
      <c r="AK93" t="str">
        <f t="shared" si="118"/>
        <v>d</v>
      </c>
      <c r="AL93" t="str">
        <f t="shared" si="119"/>
        <v/>
      </c>
      <c r="AM93" t="str">
        <f t="shared" si="120"/>
        <v/>
      </c>
      <c r="AN93" t="str">
        <f t="shared" si="121"/>
        <v>Home</v>
      </c>
      <c r="AO93" t="str">
        <f t="shared" si="122"/>
        <v>h</v>
      </c>
      <c r="AP93" t="str">
        <f t="shared" si="123"/>
        <v>d</v>
      </c>
      <c r="AQ93" t="str">
        <f t="shared" si="124"/>
        <v>o</v>
      </c>
      <c r="AR93" t="str">
        <f t="shared" si="125"/>
        <v>Home</v>
      </c>
      <c r="AS93" t="str">
        <f t="shared" si="126"/>
        <v>h</v>
      </c>
      <c r="AT93" t="str">
        <f t="shared" si="127"/>
        <v>Defensive</v>
      </c>
      <c r="AU93" t="str">
        <f t="shared" si="128"/>
        <v/>
      </c>
      <c r="AV93" t="str">
        <f t="shared" si="129"/>
        <v/>
      </c>
      <c r="AW93" t="str" cm="1">
        <f t="array" ref="AW93">IFERROR(IF(O93&lt;&gt;"",O93,IF(OR($S93="",$T93=""),"",IF(O93&lt;&gt;"",O93,IF($T93&lt;&gt;"",_xlfn._xlws.FILTER(O:O,($BU:$BU=$BU93)*($I:$I=$I93)*($T:$T=$T93)*($S:$S=_xlfn.MINIFS($S:$S,$T:$T,"="&amp;$T93)),"")))))&amp;"",IF(O93="","",""))&amp;""</f>
        <v>Defensive_PlayPass-InShotPassLane</v>
      </c>
      <c r="AX93" t="str" cm="1">
        <f t="array" ref="AX93">IFERROR(IF(P93&lt;&gt;"",P93,IF(OR($S93="",$T93=""),"",IF($T93&lt;&gt;"",_xlfn._xlws.FILTER(P:P,($BU:$BU=$BU93)*($I:$I=$I93)*($T:$T=$T93)*($S:$S=_xlfn.MINIFS($S:$S,$T:$T,"="&amp;$T93)),""))))&amp;"",IF(P93="","",""))&amp;""</f>
        <v/>
      </c>
      <c r="AY93" t="str" cm="1">
        <f t="array" ref="AY93">IFERROR(IF(Q93&lt;&gt;"",Q93,IF(OR($S93="",$T93=""),"",IF($T93&lt;&gt;"",_xlfn._xlws.FILTER(Q:Q,($BU:$BU=$BU93)*($I:$I=$I93)*($T:$T=$T93)*($S:$S=_xlfn.MINIFS($S:$S,$T:$T,"="&amp;$T93)),""))))&amp;"",IF(Q93="","",""))&amp;""</f>
        <v>u</v>
      </c>
      <c r="AZ93" t="str" cm="1">
        <f t="array" ref="AZ93">IFERROR(IF(R93&lt;&gt;"",R93,IF(OR($S93="",$T93=""),"",IF($T93&lt;&gt;"",_xlfn._xlws.FILTER(R:R,($BU:$BU=$BU93)*($I:$I=$I93)*($T:$T=$T93)*($S:$S=_xlfn.MINIFS($S:$S,$T:$T,"="&amp;$T93)),""))))&amp;"",IF(R93="","",""))&amp;""</f>
        <v/>
      </c>
      <c r="BA93" s="6">
        <f t="shared" si="130"/>
        <v>12</v>
      </c>
      <c r="BB93">
        <f t="shared" ref="BB93:BD93" si="165">BB92</f>
        <v>18987</v>
      </c>
      <c r="BC93" t="str">
        <f t="shared" si="165"/>
        <v>Velodrome</v>
      </c>
      <c r="BD93" t="str">
        <f t="shared" si="165"/>
        <v>Outlaws</v>
      </c>
      <c r="BE93" t="s">
        <v>15</v>
      </c>
      <c r="BF93" t="s">
        <v>179</v>
      </c>
      <c r="BI93" cm="1">
        <f t="array" ref="BI93">IFERROR(_xlfn._xlws.FILTER(shifts!A:A,(shifts!B:B=events!AD93)*(shifts!AG:AG&gt;=events!BK93)*(shifts!AH:AH&lt;=events!BL93)),BI92)</f>
        <v>1</v>
      </c>
      <c r="BJ93" s="15">
        <f t="shared" si="132"/>
        <v>0</v>
      </c>
      <c r="BK93">
        <f t="shared" si="133"/>
        <v>1030</v>
      </c>
      <c r="BL93">
        <f t="shared" si="134"/>
        <v>1030</v>
      </c>
      <c r="BM93" s="15">
        <f>SUMIFS(BJ$2:BJ93,K$2:K93,"=Intermission")+SUMIFS(BJ$2:BJ93,K$2:K93,"=Timeout")</f>
        <v>0</v>
      </c>
      <c r="BN93">
        <f t="shared" si="135"/>
        <v>0</v>
      </c>
      <c r="BO93" s="19">
        <f t="shared" si="136"/>
        <v>50</v>
      </c>
      <c r="BP93">
        <f t="shared" si="137"/>
        <v>45</v>
      </c>
      <c r="BQ93" s="17">
        <f t="shared" si="138"/>
        <v>50</v>
      </c>
      <c r="BR93" t="str">
        <f t="shared" si="139"/>
        <v>event_team_player_2</v>
      </c>
      <c r="BS93">
        <f>COUNTIFS(S$3:S93,"="&amp;S93,AI$3:AI93,"="&amp;AI93)</f>
        <v>2</v>
      </c>
      <c r="BT93" t="str">
        <f>IFERROR(VLOOKUP(BB93&amp;BU93&amp;X93,game_rosters!U:W,3,FALSE),"")</f>
        <v>P100002</v>
      </c>
      <c r="BU93" t="str">
        <f t="shared" si="140"/>
        <v>Velodrome</v>
      </c>
    </row>
    <row r="94" spans="1:73" x14ac:dyDescent="0.2">
      <c r="A94" t="str">
        <f t="shared" si="115"/>
        <v/>
      </c>
      <c r="E94" s="4"/>
      <c r="F94" s="43"/>
      <c r="G94" s="4"/>
      <c r="H94" s="46"/>
      <c r="I94" s="44">
        <v>4</v>
      </c>
      <c r="J94" s="44" t="str">
        <f t="shared" si="141"/>
        <v/>
      </c>
      <c r="S94">
        <v>43</v>
      </c>
      <c r="T94">
        <v>10</v>
      </c>
      <c r="U94" t="str">
        <f>IF(B94=1,MAX($U$2:$U93)+1,IF(AND($T94&lt;&gt;"",$T94=$T93),$U93,IF(B94="x",U93,"")))</f>
        <v/>
      </c>
      <c r="V94" t="str">
        <f>IF(C94=1,MAX($V$2:$V93)+1,IF(AND($T94&lt;&gt;"",$T94=$T93),$U93,IF(C94="x",V93,"")))</f>
        <v/>
      </c>
      <c r="X94">
        <v>4</v>
      </c>
      <c r="AA94">
        <f t="shared" si="112"/>
        <v>1043</v>
      </c>
      <c r="AB94">
        <f t="shared" si="113"/>
        <v>9010</v>
      </c>
      <c r="AC94">
        <f t="shared" si="109"/>
        <v>9010</v>
      </c>
      <c r="AD94" s="6">
        <v>1</v>
      </c>
      <c r="AE94" t="s">
        <v>732</v>
      </c>
      <c r="AF94" t="s">
        <v>911</v>
      </c>
      <c r="AG94" t="s">
        <v>756</v>
      </c>
      <c r="AH94" t="s">
        <v>756</v>
      </c>
      <c r="AI94" t="str">
        <f t="shared" si="116"/>
        <v>o</v>
      </c>
      <c r="AJ94" t="str">
        <f t="shared" si="117"/>
        <v>d</v>
      </c>
      <c r="AK94" t="str">
        <f t="shared" si="118"/>
        <v>d</v>
      </c>
      <c r="AL94" t="str">
        <f t="shared" si="119"/>
        <v/>
      </c>
      <c r="AM94" t="str">
        <f t="shared" si="120"/>
        <v/>
      </c>
      <c r="AN94" t="str">
        <f t="shared" si="121"/>
        <v>Home</v>
      </c>
      <c r="AO94" t="str">
        <f t="shared" si="122"/>
        <v>h</v>
      </c>
      <c r="AP94" t="str">
        <f t="shared" si="123"/>
        <v>d</v>
      </c>
      <c r="AQ94" t="str">
        <f t="shared" si="124"/>
        <v>o</v>
      </c>
      <c r="AR94" t="str">
        <f t="shared" si="125"/>
        <v>Home</v>
      </c>
      <c r="AS94" t="str">
        <f t="shared" si="126"/>
        <v>h</v>
      </c>
      <c r="AT94" t="str">
        <f t="shared" si="127"/>
        <v>Offensive</v>
      </c>
      <c r="AU94" t="str">
        <f t="shared" si="128"/>
        <v/>
      </c>
      <c r="AV94" t="str">
        <f t="shared" si="129"/>
        <v/>
      </c>
      <c r="AW94" t="str" cm="1">
        <f t="array" ref="AW94">IFERROR(IF(O94&lt;&gt;"",O94,IF(OR($S94="",$T94=""),"",IF(O94&lt;&gt;"",O94,IF($T94&lt;&gt;"",_xlfn._xlws.FILTER(O:O,($BU:$BU=$BU94)*($I:$I=$I94)*($T:$T=$T94)*($S:$S=_xlfn.MINIFS($S:$S,$T:$T,"="&amp;$T94)),"")))))&amp;"",IF(O94="","",""))&amp;""</f>
        <v/>
      </c>
      <c r="AX94" t="str" cm="1">
        <f t="array" ref="AX94">IFERROR(IF(P94&lt;&gt;"",P94,IF(OR($S94="",$T94=""),"",IF($T94&lt;&gt;"",_xlfn._xlws.FILTER(P:P,($BU:$BU=$BU94)*($I:$I=$I94)*($T:$T=$T94)*($S:$S=_xlfn.MINIFS($S:$S,$T:$T,"="&amp;$T94)),""))))&amp;"",IF(P94="","",""))&amp;""</f>
        <v/>
      </c>
      <c r="AY94" t="str" cm="1">
        <f t="array" ref="AY94">IFERROR(IF(Q94&lt;&gt;"",Q94,IF(OR($S94="",$T94=""),"",IF($T94&lt;&gt;"",_xlfn._xlws.FILTER(Q:Q,($BU:$BU=$BU94)*($I:$I=$I94)*($T:$T=$T94)*($S:$S=_xlfn.MINIFS($S:$S,$T:$T,"="&amp;$T94)),""))))&amp;"",IF(Q94="","",""))&amp;""</f>
        <v/>
      </c>
      <c r="AZ94" t="str" cm="1">
        <f t="array" ref="AZ94">IFERROR(IF(R94&lt;&gt;"",R94,IF(OR($S94="",$T94=""),"",IF($T94&lt;&gt;"",_xlfn._xlws.FILTER(R:R,($BU:$BU=$BU94)*($I:$I=$I94)*($T:$T=$T94)*($S:$S=_xlfn.MINIFS($S:$S,$T:$T,"="&amp;$T94)),""))))&amp;"",IF(R94="","",""))&amp;""</f>
        <v/>
      </c>
      <c r="BA94" s="6">
        <f t="shared" si="130"/>
        <v>12</v>
      </c>
      <c r="BB94">
        <f t="shared" ref="BB94:BD94" si="166">BB93</f>
        <v>18987</v>
      </c>
      <c r="BC94" t="str">
        <f t="shared" si="166"/>
        <v>Velodrome</v>
      </c>
      <c r="BD94" t="str">
        <f t="shared" si="166"/>
        <v>Outlaws</v>
      </c>
      <c r="BE94" t="s">
        <v>15</v>
      </c>
      <c r="BF94" t="s">
        <v>179</v>
      </c>
      <c r="BI94" cm="1">
        <f t="array" ref="BI94">IFERROR(_xlfn._xlws.FILTER(shifts!A:A,(shifts!B:B=events!AD94)*(shifts!AG:AG&gt;=events!BK94)*(shifts!AH:AH&lt;=events!BL94)),BI93)</f>
        <v>1</v>
      </c>
      <c r="BJ94" s="15">
        <f t="shared" si="132"/>
        <v>0</v>
      </c>
      <c r="BK94">
        <f t="shared" si="133"/>
        <v>1030</v>
      </c>
      <c r="BL94">
        <f t="shared" si="134"/>
        <v>1030</v>
      </c>
      <c r="BM94" s="15">
        <f>SUMIFS(BJ$2:BJ94,K$2:K94,"=Intermission")+SUMIFS(BJ$2:BJ94,K$2:K94,"=Timeout")</f>
        <v>0</v>
      </c>
      <c r="BN94">
        <f t="shared" si="135"/>
        <v>0</v>
      </c>
      <c r="BO94" s="19">
        <f t="shared" si="136"/>
        <v>50</v>
      </c>
      <c r="BP94">
        <f t="shared" si="137"/>
        <v>45</v>
      </c>
      <c r="BQ94" s="17">
        <f t="shared" si="138"/>
        <v>50</v>
      </c>
      <c r="BR94" t="str">
        <f t="shared" si="139"/>
        <v>opp_team_player_1</v>
      </c>
      <c r="BS94">
        <f>COUNTIFS(S$3:S94,"="&amp;S94,AI$3:AI94,"="&amp;AI94)</f>
        <v>1</v>
      </c>
      <c r="BT94" t="str">
        <f>IFERROR(VLOOKUP(BB94&amp;BU94&amp;X94,game_rosters!U:W,3,FALSE),"")</f>
        <v>P100032</v>
      </c>
      <c r="BU94" t="str">
        <f t="shared" si="140"/>
        <v>Outlaws</v>
      </c>
    </row>
    <row r="95" spans="1:73" x14ac:dyDescent="0.2">
      <c r="A95">
        <f t="shared" si="115"/>
        <v>1</v>
      </c>
      <c r="E95" s="4"/>
      <c r="F95" s="43"/>
      <c r="G95" s="4"/>
      <c r="H95" s="46"/>
      <c r="I95" s="44">
        <v>39</v>
      </c>
      <c r="J95" s="44" t="str">
        <f t="shared" si="141"/>
        <v>d</v>
      </c>
      <c r="K95" t="s">
        <v>231</v>
      </c>
      <c r="L95" t="s">
        <v>233</v>
      </c>
      <c r="S95">
        <v>44</v>
      </c>
      <c r="T95">
        <v>10</v>
      </c>
      <c r="U95" t="str">
        <f>IF(B95=1,MAX($U$2:$U94)+1,IF(AND($T95&lt;&gt;"",$T95=$T94),$U94,IF(B95="x",U94,"")))</f>
        <v/>
      </c>
      <c r="V95" t="str">
        <f>IF(C95=1,MAX($V$2:$V94)+1,IF(AND($T95&lt;&gt;"",$T95=$T94),$U94,IF(C95="x",V94,"")))</f>
        <v/>
      </c>
      <c r="W95" t="s">
        <v>735</v>
      </c>
      <c r="X95">
        <v>39</v>
      </c>
      <c r="Z95">
        <v>1</v>
      </c>
      <c r="AA95">
        <f t="shared" si="112"/>
        <v>1044</v>
      </c>
      <c r="AB95">
        <f t="shared" si="113"/>
        <v>9010</v>
      </c>
      <c r="AC95">
        <f t="shared" si="109"/>
        <v>9010</v>
      </c>
      <c r="AD95" s="6">
        <v>1</v>
      </c>
      <c r="AE95" t="s">
        <v>732</v>
      </c>
      <c r="AF95" t="s">
        <v>911</v>
      </c>
      <c r="AG95" t="s">
        <v>756</v>
      </c>
      <c r="AH95" t="s">
        <v>756</v>
      </c>
      <c r="AI95" t="str">
        <f t="shared" si="116"/>
        <v>e</v>
      </c>
      <c r="AJ95" t="str">
        <f t="shared" si="117"/>
        <v>d</v>
      </c>
      <c r="AK95" t="str">
        <f t="shared" si="118"/>
        <v>d</v>
      </c>
      <c r="AL95" t="str">
        <f t="shared" si="119"/>
        <v>d</v>
      </c>
      <c r="AM95" t="str">
        <f t="shared" si="120"/>
        <v>o</v>
      </c>
      <c r="AN95" t="str">
        <f t="shared" si="121"/>
        <v>Home</v>
      </c>
      <c r="AO95" t="str">
        <f t="shared" si="122"/>
        <v>h</v>
      </c>
      <c r="AP95" t="str">
        <f t="shared" si="123"/>
        <v>d</v>
      </c>
      <c r="AQ95" t="str">
        <f t="shared" si="124"/>
        <v>o</v>
      </c>
      <c r="AR95" t="str">
        <f t="shared" si="125"/>
        <v>Home</v>
      </c>
      <c r="AS95" t="str">
        <f t="shared" si="126"/>
        <v>h</v>
      </c>
      <c r="AT95" t="str">
        <f t="shared" si="127"/>
        <v>Offensive</v>
      </c>
      <c r="AU95" t="str">
        <f t="shared" si="128"/>
        <v/>
      </c>
      <c r="AV95" t="str">
        <f t="shared" si="129"/>
        <v/>
      </c>
      <c r="AW95" t="str" cm="1">
        <f t="array" ref="AW95">IFERROR(IF(O95&lt;&gt;"",O95,IF(OR($S95="",$T95=""),"",IF(O95&lt;&gt;"",O95,IF($T95&lt;&gt;"",_xlfn._xlws.FILTER(O:O,($BU:$BU=$BU95)*($I:$I=$I95)*($T:$T=$T95)*($S:$S=_xlfn.MINIFS($S:$S,$T:$T,"="&amp;$T95)),"")))))&amp;"",IF(O95="","",""))&amp;""</f>
        <v/>
      </c>
      <c r="AX95" t="str" cm="1">
        <f t="array" ref="AX95">IFERROR(IF(P95&lt;&gt;"",P95,IF(OR($S95="",$T95=""),"",IF($T95&lt;&gt;"",_xlfn._xlws.FILTER(P:P,($BU:$BU=$BU95)*($I:$I=$I95)*($T:$T=$T95)*($S:$S=_xlfn.MINIFS($S:$S,$T:$T,"="&amp;$T95)),""))))&amp;"",IF(P95="","",""))&amp;""</f>
        <v/>
      </c>
      <c r="AY95" t="str" cm="1">
        <f t="array" ref="AY95">IFERROR(IF(Q95&lt;&gt;"",Q95,IF(OR($S95="",$T95=""),"",IF($T95&lt;&gt;"",_xlfn._xlws.FILTER(Q:Q,($BU:$BU=$BU95)*($I:$I=$I95)*($T:$T=$T95)*($S:$S=_xlfn.MINIFS($S:$S,$T:$T,"="&amp;$T95)),""))))&amp;"",IF(Q95="","",""))&amp;""</f>
        <v/>
      </c>
      <c r="AZ95" t="str" cm="1">
        <f t="array" ref="AZ95">IFERROR(IF(R95&lt;&gt;"",R95,IF(OR($S95="",$T95=""),"",IF($T95&lt;&gt;"",_xlfn._xlws.FILTER(R:R,($BU:$BU=$BU95)*($I:$I=$I95)*($T:$T=$T95)*($S:$S=_xlfn.MINIFS($S:$S,$T:$T,"="&amp;$T95)),""))))&amp;"",IF(R95="","",""))&amp;""</f>
        <v/>
      </c>
      <c r="BA95" s="6">
        <f t="shared" si="130"/>
        <v>12</v>
      </c>
      <c r="BB95">
        <f t="shared" ref="BB95:BD95" si="167">BB94</f>
        <v>18987</v>
      </c>
      <c r="BC95" t="str">
        <f t="shared" si="167"/>
        <v>Velodrome</v>
      </c>
      <c r="BD95" t="str">
        <f t="shared" si="167"/>
        <v>Outlaws</v>
      </c>
      <c r="BE95" t="s">
        <v>231</v>
      </c>
      <c r="BF95" t="s">
        <v>233</v>
      </c>
      <c r="BI95" cm="1">
        <f t="array" ref="BI95">IFERROR(_xlfn._xlws.FILTER(shifts!A:A,(shifts!B:B=events!AD95)*(shifts!AG:AG&gt;=events!BK95)*(shifts!AH:AH&lt;=events!BL95)),BI94)</f>
        <v>1</v>
      </c>
      <c r="BJ95" s="15">
        <f t="shared" si="132"/>
        <v>0</v>
      </c>
      <c r="BK95">
        <f t="shared" si="133"/>
        <v>1030</v>
      </c>
      <c r="BL95">
        <f t="shared" si="134"/>
        <v>1030</v>
      </c>
      <c r="BM95" s="15">
        <f>SUMIFS(BJ$2:BJ95,K$2:K95,"=Intermission")+SUMIFS(BJ$2:BJ95,K$2:K95,"=Timeout")</f>
        <v>0</v>
      </c>
      <c r="BN95">
        <f t="shared" si="135"/>
        <v>0</v>
      </c>
      <c r="BO95" s="19">
        <f t="shared" si="136"/>
        <v>50</v>
      </c>
      <c r="BP95">
        <f t="shared" si="137"/>
        <v>45</v>
      </c>
      <c r="BQ95" s="17">
        <f t="shared" si="138"/>
        <v>50</v>
      </c>
      <c r="BR95" t="str">
        <f t="shared" si="139"/>
        <v>event_team_player_1</v>
      </c>
      <c r="BS95">
        <f>COUNTIFS(S$3:S95,"="&amp;S95,AI$3:AI95,"="&amp;AI95)</f>
        <v>1</v>
      </c>
      <c r="BT95" t="str">
        <f>IFERROR(VLOOKUP(BB95&amp;BU95&amp;X95,game_rosters!U:W,3,FALSE),"")</f>
        <v>P100016</v>
      </c>
      <c r="BU95" t="str">
        <f t="shared" si="140"/>
        <v>Velodrome</v>
      </c>
    </row>
    <row r="96" spans="1:73" x14ac:dyDescent="0.2">
      <c r="A96">
        <f t="shared" si="115"/>
        <v>1</v>
      </c>
      <c r="E96" s="4"/>
      <c r="F96" s="43"/>
      <c r="G96" s="4"/>
      <c r="H96" s="46"/>
      <c r="I96" s="44">
        <v>68</v>
      </c>
      <c r="J96" s="44" t="str">
        <f t="shared" si="141"/>
        <v/>
      </c>
      <c r="K96" t="s">
        <v>13</v>
      </c>
      <c r="L96" t="s">
        <v>586</v>
      </c>
      <c r="Q96" t="s">
        <v>595</v>
      </c>
      <c r="S96">
        <v>45</v>
      </c>
      <c r="T96" t="s">
        <v>756</v>
      </c>
      <c r="U96" t="str">
        <f>IF(B96=1,MAX($U$2:$U95)+1,IF(AND($T96&lt;&gt;"",$T96=$T95),$U95,IF(B96="x",U95,"")))</f>
        <v/>
      </c>
      <c r="V96" t="str">
        <f>IF(C96=1,MAX($V$2:$V95)+1,IF(AND($T96&lt;&gt;"",$T96=$T95),$U95,IF(C96="x",V95,"")))</f>
        <v/>
      </c>
      <c r="W96" t="s">
        <v>731</v>
      </c>
      <c r="X96">
        <v>68</v>
      </c>
      <c r="Z96">
        <v>1</v>
      </c>
      <c r="AA96">
        <f t="shared" si="112"/>
        <v>1045</v>
      </c>
      <c r="AB96" t="str">
        <f t="shared" si="113"/>
        <v/>
      </c>
      <c r="AC96">
        <f t="shared" si="109"/>
        <v>1045</v>
      </c>
      <c r="AD96" s="6">
        <v>1</v>
      </c>
      <c r="AE96" t="s">
        <v>732</v>
      </c>
      <c r="AF96" t="s">
        <v>912</v>
      </c>
      <c r="AG96" t="s">
        <v>732</v>
      </c>
      <c r="AH96" t="s">
        <v>913</v>
      </c>
      <c r="AI96" t="str">
        <f t="shared" si="116"/>
        <v>e</v>
      </c>
      <c r="AJ96" t="str">
        <f t="shared" si="117"/>
        <v/>
      </c>
      <c r="AK96" t="str">
        <f t="shared" si="118"/>
        <v/>
      </c>
      <c r="AL96" t="str">
        <f t="shared" si="119"/>
        <v/>
      </c>
      <c r="AM96" t="str">
        <f t="shared" si="120"/>
        <v/>
      </c>
      <c r="AN96" t="str">
        <f t="shared" si="121"/>
        <v>Away</v>
      </c>
      <c r="AO96" t="str">
        <f t="shared" si="122"/>
        <v>a</v>
      </c>
      <c r="AP96" t="str">
        <f t="shared" si="123"/>
        <v/>
      </c>
      <c r="AQ96" t="str">
        <f t="shared" si="124"/>
        <v/>
      </c>
      <c r="AR96" t="str">
        <f t="shared" si="125"/>
        <v>Away</v>
      </c>
      <c r="AS96" t="str">
        <f t="shared" si="126"/>
        <v>a</v>
      </c>
      <c r="AT96" t="str">
        <f t="shared" si="127"/>
        <v>Offensive</v>
      </c>
      <c r="AU96" t="str">
        <f t="shared" si="128"/>
        <v/>
      </c>
      <c r="AV96" t="str">
        <f t="shared" si="129"/>
        <v/>
      </c>
      <c r="AW96" t="str" cm="1">
        <f t="array" ref="AW96">IFERROR(IF(O96&lt;&gt;"",O96,IF(OR($S96="",$T96=""),"",IF(O96&lt;&gt;"",O96,IF($T96&lt;&gt;"",_xlfn._xlws.FILTER(O:O,($BU:$BU=$BU96)*($I:$I=$I96)*($T:$T=$T96)*($S:$S=_xlfn.MINIFS($S:$S,$T:$T,"="&amp;$T96)),"")))))&amp;"",IF(O96="","",""))&amp;""</f>
        <v/>
      </c>
      <c r="AX96" t="str" cm="1">
        <f t="array" ref="AX96">IFERROR(IF(P96&lt;&gt;"",P96,IF(OR($S96="",$T96=""),"",IF($T96&lt;&gt;"",_xlfn._xlws.FILTER(P:P,($BU:$BU=$BU96)*($I:$I=$I96)*($T:$T=$T96)*($S:$S=_xlfn.MINIFS($S:$S,$T:$T,"="&amp;$T96)),""))))&amp;"",IF(P96="","",""))&amp;""</f>
        <v/>
      </c>
      <c r="AY96" t="str" cm="1">
        <f t="array" ref="AY96">IFERROR(IF(Q96&lt;&gt;"",Q96,IF(OR($S96="",$T96=""),"",IF($T96&lt;&gt;"",_xlfn._xlws.FILTER(Q:Q,($BU:$BU=$BU96)*($I:$I=$I96)*($T:$T=$T96)*($S:$S=_xlfn.MINIFS($S:$S,$T:$T,"="&amp;$T96)),""))))&amp;"",IF(Q96="","",""))&amp;""</f>
        <v>s</v>
      </c>
      <c r="AZ96" t="str" cm="1">
        <f t="array" ref="AZ96">IFERROR(IF(R96&lt;&gt;"",R96,IF(OR($S96="",$T96=""),"",IF($T96&lt;&gt;"",_xlfn._xlws.FILTER(R:R,($BU:$BU=$BU96)*($I:$I=$I96)*($T:$T=$T96)*($S:$S=_xlfn.MINIFS($S:$S,$T:$T,"="&amp;$T96)),""))))&amp;"",IF(R96="","",""))&amp;""</f>
        <v/>
      </c>
      <c r="BA96" s="6">
        <f t="shared" si="130"/>
        <v>12</v>
      </c>
      <c r="BB96">
        <f t="shared" ref="BB96:BD96" si="168">BB95</f>
        <v>18987</v>
      </c>
      <c r="BC96" t="str">
        <f t="shared" si="168"/>
        <v>Velodrome</v>
      </c>
      <c r="BD96" t="str">
        <f t="shared" si="168"/>
        <v>Outlaws</v>
      </c>
      <c r="BE96" t="s">
        <v>13</v>
      </c>
      <c r="BF96" t="s">
        <v>586</v>
      </c>
      <c r="BI96" cm="1">
        <f t="array" ref="BI96">IFERROR(_xlfn._xlws.FILTER(shifts!A:A,(shifts!B:B=events!AD96)*(shifts!AG:AG&gt;=events!BK96)*(shifts!AH:AH&lt;=events!BL96)),BI95)</f>
        <v>1</v>
      </c>
      <c r="BJ96" s="15">
        <f t="shared" si="132"/>
        <v>1</v>
      </c>
      <c r="BK96">
        <f t="shared" si="133"/>
        <v>1029</v>
      </c>
      <c r="BL96">
        <f t="shared" si="134"/>
        <v>1028</v>
      </c>
      <c r="BM96" s="15">
        <f>SUMIFS(BJ$2:BJ96,K$2:K96,"=Intermission")+SUMIFS(BJ$2:BJ96,K$2:K96,"=Timeout")</f>
        <v>0</v>
      </c>
      <c r="BN96">
        <f t="shared" si="135"/>
        <v>0</v>
      </c>
      <c r="BO96" s="19">
        <f t="shared" si="136"/>
        <v>51</v>
      </c>
      <c r="BP96">
        <f t="shared" si="137"/>
        <v>46</v>
      </c>
      <c r="BQ96" s="17">
        <f t="shared" si="138"/>
        <v>52</v>
      </c>
      <c r="BR96" t="str">
        <f t="shared" si="139"/>
        <v>event_team_player_1</v>
      </c>
      <c r="BS96">
        <f>COUNTIFS(S$3:S96,"="&amp;S96,AI$3:AI96,"="&amp;AI96)</f>
        <v>1</v>
      </c>
      <c r="BT96" t="str">
        <f>IFERROR(VLOOKUP(BB96&amp;BU96&amp;X96,game_rosters!U:W,3,FALSE),"")</f>
        <v>P100128</v>
      </c>
      <c r="BU96" t="str">
        <f t="shared" si="140"/>
        <v>Outlaws</v>
      </c>
    </row>
    <row r="97" spans="1:73" x14ac:dyDescent="0.2">
      <c r="A97">
        <f t="shared" si="115"/>
        <v>1</v>
      </c>
      <c r="E97" s="4"/>
      <c r="F97" s="43"/>
      <c r="G97" s="4"/>
      <c r="H97" s="46"/>
      <c r="I97" s="44">
        <v>68</v>
      </c>
      <c r="J97" s="44" t="str">
        <f t="shared" si="141"/>
        <v>o</v>
      </c>
      <c r="K97" t="s">
        <v>6</v>
      </c>
      <c r="L97" t="s">
        <v>181</v>
      </c>
      <c r="M97" t="s">
        <v>51</v>
      </c>
      <c r="N97" t="s">
        <v>594</v>
      </c>
      <c r="S97">
        <v>46</v>
      </c>
      <c r="T97" t="s">
        <v>756</v>
      </c>
      <c r="U97" t="str">
        <f>IF(B97=1,MAX($U$2:$U96)+1,IF(AND($T97&lt;&gt;"",$T97=$T96),$U96,IF(B97="x",U96,"")))</f>
        <v/>
      </c>
      <c r="V97" t="str">
        <f>IF(C97=1,MAX($V$2:$V96)+1,IF(AND($T97&lt;&gt;"",$T97=$T96),$U96,IF(C97="x",V96,"")))</f>
        <v/>
      </c>
      <c r="W97" t="s">
        <v>731</v>
      </c>
      <c r="X97">
        <v>68</v>
      </c>
      <c r="Z97">
        <v>1</v>
      </c>
      <c r="AA97">
        <f t="shared" si="112"/>
        <v>1046</v>
      </c>
      <c r="AB97" t="str">
        <f t="shared" si="113"/>
        <v/>
      </c>
      <c r="AC97">
        <f t="shared" si="109"/>
        <v>1046</v>
      </c>
      <c r="AD97" s="6">
        <v>1</v>
      </c>
      <c r="AE97" t="s">
        <v>732</v>
      </c>
      <c r="AF97" t="s">
        <v>913</v>
      </c>
      <c r="AG97" t="s">
        <v>756</v>
      </c>
      <c r="AH97" t="s">
        <v>756</v>
      </c>
      <c r="AI97" t="str">
        <f t="shared" si="116"/>
        <v>e</v>
      </c>
      <c r="AJ97" t="str">
        <f t="shared" si="117"/>
        <v>o</v>
      </c>
      <c r="AK97" t="str">
        <f t="shared" si="118"/>
        <v>o</v>
      </c>
      <c r="AL97" t="str">
        <f t="shared" si="119"/>
        <v>d</v>
      </c>
      <c r="AM97" t="str">
        <f t="shared" si="120"/>
        <v>o</v>
      </c>
      <c r="AN97" t="str">
        <f t="shared" si="121"/>
        <v>Away</v>
      </c>
      <c r="AO97" t="str">
        <f t="shared" si="122"/>
        <v>a</v>
      </c>
      <c r="AP97" t="str">
        <f t="shared" si="123"/>
        <v>d</v>
      </c>
      <c r="AQ97" t="str">
        <f t="shared" si="124"/>
        <v>o</v>
      </c>
      <c r="AR97" t="str">
        <f t="shared" si="125"/>
        <v>Away</v>
      </c>
      <c r="AS97" t="str">
        <f t="shared" si="126"/>
        <v>a</v>
      </c>
      <c r="AT97" t="str">
        <f t="shared" si="127"/>
        <v>Offensive</v>
      </c>
      <c r="AU97" t="str">
        <f t="shared" si="128"/>
        <v/>
      </c>
      <c r="AV97" t="str">
        <f t="shared" si="129"/>
        <v/>
      </c>
      <c r="AW97" t="str" cm="1">
        <f t="array" ref="AW97">IFERROR(IF(O97&lt;&gt;"",O97,IF(OR($S97="",$T97=""),"",IF(O97&lt;&gt;"",O97,IF($T97&lt;&gt;"",_xlfn._xlws.FILTER(O:O,($BU:$BU=$BU97)*($I:$I=$I97)*($T:$T=$T97)*($S:$S=_xlfn.MINIFS($S:$S,$T:$T,"="&amp;$T97)),"")))))&amp;"",IF(O97="","",""))&amp;""</f>
        <v/>
      </c>
      <c r="AX97" t="str" cm="1">
        <f t="array" ref="AX97">IFERROR(IF(P97&lt;&gt;"",P97,IF(OR($S97="",$T97=""),"",IF($T97&lt;&gt;"",_xlfn._xlws.FILTER(P:P,($BU:$BU=$BU97)*($I:$I=$I97)*($T:$T=$T97)*($S:$S=_xlfn.MINIFS($S:$S,$T:$T,"="&amp;$T97)),""))))&amp;"",IF(P97="","",""))&amp;""</f>
        <v/>
      </c>
      <c r="AY97" t="str" cm="1">
        <f t="array" ref="AY97">IFERROR(IF(Q97&lt;&gt;"",Q97,IF(OR($S97="",$T97=""),"",IF($T97&lt;&gt;"",_xlfn._xlws.FILTER(Q:Q,($BU:$BU=$BU97)*($I:$I=$I97)*($T:$T=$T97)*($S:$S=_xlfn.MINIFS($S:$S,$T:$T,"="&amp;$T97)),""))))&amp;"",IF(Q97="","",""))&amp;""</f>
        <v/>
      </c>
      <c r="AZ97" t="str" cm="1">
        <f t="array" ref="AZ97">IFERROR(IF(R97&lt;&gt;"",R97,IF(OR($S97="",$T97=""),"",IF($T97&lt;&gt;"",_xlfn._xlws.FILTER(R:R,($BU:$BU=$BU97)*($I:$I=$I97)*($T:$T=$T97)*($S:$S=_xlfn.MINIFS($S:$S,$T:$T,"="&amp;$T97)),""))))&amp;"",IF(R97="","",""))&amp;""</f>
        <v/>
      </c>
      <c r="BA97" s="6">
        <f t="shared" si="130"/>
        <v>12</v>
      </c>
      <c r="BB97">
        <f t="shared" ref="BB97:BD97" si="169">BB96</f>
        <v>18987</v>
      </c>
      <c r="BC97" t="str">
        <f t="shared" si="169"/>
        <v>Velodrome</v>
      </c>
      <c r="BD97" t="str">
        <f t="shared" si="169"/>
        <v>Outlaws</v>
      </c>
      <c r="BE97" t="s">
        <v>6</v>
      </c>
      <c r="BF97" t="s">
        <v>181</v>
      </c>
      <c r="BI97" cm="1">
        <f t="array" ref="BI97">IFERROR(_xlfn._xlws.FILTER(shifts!A:A,(shifts!B:B=events!AD97)*(shifts!AG:AG&gt;=events!BK97)*(shifts!AH:AH&lt;=events!BL97)),BI96)</f>
        <v>1</v>
      </c>
      <c r="BJ97" s="15">
        <f t="shared" si="132"/>
        <v>0</v>
      </c>
      <c r="BK97">
        <f t="shared" si="133"/>
        <v>1028</v>
      </c>
      <c r="BL97">
        <f t="shared" si="134"/>
        <v>1028</v>
      </c>
      <c r="BM97" s="15">
        <f>SUMIFS(BJ$2:BJ97,K$2:K97,"=Intermission")+SUMIFS(BJ$2:BJ97,K$2:K97,"=Timeout")</f>
        <v>0</v>
      </c>
      <c r="BN97">
        <f t="shared" si="135"/>
        <v>0</v>
      </c>
      <c r="BO97" s="19">
        <f t="shared" si="136"/>
        <v>52</v>
      </c>
      <c r="BP97">
        <f t="shared" si="137"/>
        <v>47</v>
      </c>
      <c r="BQ97" s="17">
        <f t="shared" si="138"/>
        <v>52</v>
      </c>
      <c r="BR97" t="str">
        <f t="shared" si="139"/>
        <v>event_team_player_1</v>
      </c>
      <c r="BS97">
        <f>COUNTIFS(S$3:S97,"="&amp;S97,AI$3:AI97,"="&amp;AI97)</f>
        <v>1</v>
      </c>
      <c r="BT97" t="str">
        <f>IFERROR(VLOOKUP(BB97&amp;BU97&amp;X97,game_rosters!U:W,3,FALSE),"")</f>
        <v>P100128</v>
      </c>
      <c r="BU97" t="str">
        <f t="shared" si="140"/>
        <v>Outlaws</v>
      </c>
    </row>
    <row r="98" spans="1:73" x14ac:dyDescent="0.2">
      <c r="A98" t="str">
        <f t="shared" si="115"/>
        <v/>
      </c>
      <c r="E98" s="4"/>
      <c r="F98" s="43"/>
      <c r="G98" s="4"/>
      <c r="H98" s="46"/>
      <c r="I98" s="44">
        <v>91</v>
      </c>
      <c r="J98" s="44" t="str">
        <f t="shared" si="141"/>
        <v/>
      </c>
      <c r="O98" t="s">
        <v>605</v>
      </c>
      <c r="Q98" t="s">
        <v>595</v>
      </c>
      <c r="S98">
        <v>46</v>
      </c>
      <c r="T98" t="s">
        <v>756</v>
      </c>
      <c r="U98" t="str">
        <f>IF(B98=1,MAX($U$2:$U97)+1,IF(AND($T98&lt;&gt;"",$T98=$T97),$U97,IF(B98="x",U97,"")))</f>
        <v/>
      </c>
      <c r="V98" t="str">
        <f>IF(C98=1,MAX($V$2:$V97)+1,IF(AND($T98&lt;&gt;"",$T98=$T97),$U97,IF(C98="x",V97,"")))</f>
        <v/>
      </c>
      <c r="X98">
        <v>91</v>
      </c>
      <c r="AA98">
        <f t="shared" si="112"/>
        <v>1046</v>
      </c>
      <c r="AB98" t="str">
        <f t="shared" si="113"/>
        <v/>
      </c>
      <c r="AC98">
        <f t="shared" si="109"/>
        <v>1046</v>
      </c>
      <c r="AD98" s="6">
        <v>1</v>
      </c>
      <c r="AE98" t="s">
        <v>732</v>
      </c>
      <c r="AF98" t="s">
        <v>913</v>
      </c>
      <c r="AG98" t="s">
        <v>756</v>
      </c>
      <c r="AH98" t="s">
        <v>756</v>
      </c>
      <c r="AI98" t="str">
        <f t="shared" si="116"/>
        <v>o</v>
      </c>
      <c r="AJ98" t="str">
        <f t="shared" si="117"/>
        <v>o</v>
      </c>
      <c r="AK98" t="str">
        <f t="shared" si="118"/>
        <v>o</v>
      </c>
      <c r="AL98" t="str">
        <f t="shared" si="119"/>
        <v/>
      </c>
      <c r="AM98" t="str">
        <f t="shared" si="120"/>
        <v/>
      </c>
      <c r="AN98" t="str">
        <f t="shared" si="121"/>
        <v>Away</v>
      </c>
      <c r="AO98" t="str">
        <f t="shared" si="122"/>
        <v>a</v>
      </c>
      <c r="AP98" t="str">
        <f t="shared" si="123"/>
        <v>d</v>
      </c>
      <c r="AQ98" t="str">
        <f t="shared" si="124"/>
        <v>o</v>
      </c>
      <c r="AR98" t="str">
        <f t="shared" si="125"/>
        <v>Away</v>
      </c>
      <c r="AS98" t="str">
        <f t="shared" si="126"/>
        <v>a</v>
      </c>
      <c r="AT98" t="str">
        <f t="shared" si="127"/>
        <v>Defensive</v>
      </c>
      <c r="AU98" t="str">
        <f t="shared" si="128"/>
        <v/>
      </c>
      <c r="AV98" t="str">
        <f t="shared" si="129"/>
        <v/>
      </c>
      <c r="AW98" t="str" cm="1">
        <f t="array" ref="AW98">IFERROR(IF(O98&lt;&gt;"",O98,IF(OR($S98="",$T98=""),"",IF(O98&lt;&gt;"",O98,IF($T98&lt;&gt;"",_xlfn._xlws.FILTER(O:O,($BU:$BU=$BU98)*($I:$I=$I98)*($T:$T=$T98)*($S:$S=_xlfn.MINIFS($S:$S,$T:$T,"="&amp;$T98)),"")))))&amp;"",IF(O98="","",""))&amp;""</f>
        <v>Defensive_PlayPass-InShotPassLane</v>
      </c>
      <c r="AX98" t="str" cm="1">
        <f t="array" ref="AX98">IFERROR(IF(P98&lt;&gt;"",P98,IF(OR($S98="",$T98=""),"",IF($T98&lt;&gt;"",_xlfn._xlws.FILTER(P:P,($BU:$BU=$BU98)*($I:$I=$I98)*($T:$T=$T98)*($S:$S=_xlfn.MINIFS($S:$S,$T:$T,"="&amp;$T98)),""))))&amp;"",IF(P98="","",""))&amp;""</f>
        <v/>
      </c>
      <c r="AY98" t="str" cm="1">
        <f t="array" ref="AY98">IFERROR(IF(Q98&lt;&gt;"",Q98,IF(OR($S98="",$T98=""),"",IF($T98&lt;&gt;"",_xlfn._xlws.FILTER(Q:Q,($BU:$BU=$BU98)*($I:$I=$I98)*($T:$T=$T98)*($S:$S=_xlfn.MINIFS($S:$S,$T:$T,"="&amp;$T98)),""))))&amp;"",IF(Q98="","",""))&amp;""</f>
        <v>s</v>
      </c>
      <c r="AZ98" t="str" cm="1">
        <f t="array" ref="AZ98">IFERROR(IF(R98&lt;&gt;"",R98,IF(OR($S98="",$T98=""),"",IF($T98&lt;&gt;"",_xlfn._xlws.FILTER(R:R,($BU:$BU=$BU98)*($I:$I=$I98)*($T:$T=$T98)*($S:$S=_xlfn.MINIFS($S:$S,$T:$T,"="&amp;$T98)),""))))&amp;"",IF(R98="","",""))&amp;""</f>
        <v/>
      </c>
      <c r="BA98" s="6">
        <f t="shared" si="130"/>
        <v>12</v>
      </c>
      <c r="BB98">
        <f t="shared" ref="BB98:BD98" si="170">BB97</f>
        <v>18987</v>
      </c>
      <c r="BC98" t="str">
        <f t="shared" si="170"/>
        <v>Velodrome</v>
      </c>
      <c r="BD98" t="str">
        <f t="shared" si="170"/>
        <v>Outlaws</v>
      </c>
      <c r="BE98" t="s">
        <v>6</v>
      </c>
      <c r="BF98" t="s">
        <v>181</v>
      </c>
      <c r="BI98" cm="1">
        <f t="array" ref="BI98">IFERROR(_xlfn._xlws.FILTER(shifts!A:A,(shifts!B:B=events!AD98)*(shifts!AG:AG&gt;=events!BK98)*(shifts!AH:AH&lt;=events!BL98)),BI97)</f>
        <v>1</v>
      </c>
      <c r="BJ98" s="15">
        <f t="shared" si="132"/>
        <v>0</v>
      </c>
      <c r="BK98">
        <f t="shared" si="133"/>
        <v>1028</v>
      </c>
      <c r="BL98">
        <f t="shared" si="134"/>
        <v>1028</v>
      </c>
      <c r="BM98" s="15">
        <f>SUMIFS(BJ$2:BJ98,K$2:K98,"=Intermission")+SUMIFS(BJ$2:BJ98,K$2:K98,"=Timeout")</f>
        <v>0</v>
      </c>
      <c r="BN98">
        <f t="shared" si="135"/>
        <v>0</v>
      </c>
      <c r="BO98" s="19">
        <f t="shared" si="136"/>
        <v>52</v>
      </c>
      <c r="BP98">
        <f t="shared" si="137"/>
        <v>47</v>
      </c>
      <c r="BQ98" s="17">
        <f t="shared" si="138"/>
        <v>52</v>
      </c>
      <c r="BR98" t="str">
        <f t="shared" si="139"/>
        <v>opp_team_player_1</v>
      </c>
      <c r="BS98">
        <f>COUNTIFS(S$3:S98,"="&amp;S98,AI$3:AI98,"="&amp;AI98)</f>
        <v>1</v>
      </c>
      <c r="BT98" t="str">
        <f>IFERROR(VLOOKUP(BB98&amp;BU98&amp;X98,game_rosters!U:W,3,FALSE),"")</f>
        <v>P100002</v>
      </c>
      <c r="BU98" t="str">
        <f t="shared" si="140"/>
        <v>Velodrome</v>
      </c>
    </row>
    <row r="99" spans="1:73" x14ac:dyDescent="0.2">
      <c r="A99">
        <f t="shared" si="115"/>
        <v>1</v>
      </c>
      <c r="E99" s="4"/>
      <c r="F99" s="43"/>
      <c r="G99" s="4"/>
      <c r="H99" s="46"/>
      <c r="I99" s="44">
        <v>68</v>
      </c>
      <c r="J99" s="44" t="str">
        <f t="shared" si="141"/>
        <v/>
      </c>
      <c r="K99" t="s">
        <v>13</v>
      </c>
      <c r="L99" t="s">
        <v>587</v>
      </c>
      <c r="O99" t="s">
        <v>611</v>
      </c>
      <c r="Q99" t="s">
        <v>595</v>
      </c>
      <c r="S99">
        <v>47</v>
      </c>
      <c r="T99" t="s">
        <v>756</v>
      </c>
      <c r="U99" t="str">
        <f>IF(B99=1,MAX($U$2:$U98)+1,IF(AND($T99&lt;&gt;"",$T99=$T98),$U98,IF(B99="x",U98,"")))</f>
        <v/>
      </c>
      <c r="V99" t="str">
        <f>IF(C99=1,MAX($V$2:$V98)+1,IF(AND($T99&lt;&gt;"",$T99=$T98),$U98,IF(C99="x",V98,"")))</f>
        <v/>
      </c>
      <c r="W99" t="s">
        <v>731</v>
      </c>
      <c r="X99">
        <v>68</v>
      </c>
      <c r="Z99">
        <v>1</v>
      </c>
      <c r="AA99">
        <f t="shared" si="112"/>
        <v>1047</v>
      </c>
      <c r="AB99" t="str">
        <f t="shared" si="113"/>
        <v/>
      </c>
      <c r="AC99">
        <f t="shared" si="109"/>
        <v>1047</v>
      </c>
      <c r="AD99" s="6">
        <v>1</v>
      </c>
      <c r="AE99" t="s">
        <v>732</v>
      </c>
      <c r="AF99" t="s">
        <v>914</v>
      </c>
      <c r="AG99" t="s">
        <v>732</v>
      </c>
      <c r="AH99" t="s">
        <v>915</v>
      </c>
      <c r="AI99" t="str">
        <f t="shared" si="116"/>
        <v>e</v>
      </c>
      <c r="AJ99" t="str">
        <f t="shared" si="117"/>
        <v/>
      </c>
      <c r="AK99" t="str">
        <f t="shared" si="118"/>
        <v/>
      </c>
      <c r="AL99" t="str">
        <f t="shared" si="119"/>
        <v/>
      </c>
      <c r="AM99" t="str">
        <f t="shared" si="120"/>
        <v/>
      </c>
      <c r="AN99" t="str">
        <f t="shared" si="121"/>
        <v>Away</v>
      </c>
      <c r="AO99" t="str">
        <f t="shared" si="122"/>
        <v>a</v>
      </c>
      <c r="AP99" t="str">
        <f t="shared" si="123"/>
        <v/>
      </c>
      <c r="AQ99" t="str">
        <f t="shared" si="124"/>
        <v/>
      </c>
      <c r="AR99" t="str">
        <f t="shared" si="125"/>
        <v>Away</v>
      </c>
      <c r="AS99" t="str">
        <f t="shared" si="126"/>
        <v>a</v>
      </c>
      <c r="AT99" t="str">
        <f t="shared" si="127"/>
        <v>Offensive</v>
      </c>
      <c r="AU99" t="str">
        <f t="shared" si="128"/>
        <v/>
      </c>
      <c r="AV99" t="str">
        <f t="shared" si="129"/>
        <v/>
      </c>
      <c r="AW99" t="str" cm="1">
        <f t="array" ref="AW99">IFERROR(IF(O99&lt;&gt;"",O99,IF(OR($S99="",$T99=""),"",IF(O99&lt;&gt;"",O99,IF($T99&lt;&gt;"",_xlfn._xlws.FILTER(O:O,($BU:$BU=$BU99)*($I:$I=$I99)*($T:$T=$T99)*($S:$S=_xlfn.MINIFS($S:$S,$T:$T,"="&amp;$T99)),"")))))&amp;"",IF(O99="","",""))&amp;""</f>
        <v>OffensivePlay_Zone-PuckRecoveryShot</v>
      </c>
      <c r="AX99" t="str" cm="1">
        <f t="array" ref="AX99">IFERROR(IF(P99&lt;&gt;"",P99,IF(OR($S99="",$T99=""),"",IF($T99&lt;&gt;"",_xlfn._xlws.FILTER(P:P,($BU:$BU=$BU99)*($I:$I=$I99)*($T:$T=$T99)*($S:$S=_xlfn.MINIFS($S:$S,$T:$T,"="&amp;$T99)),""))))&amp;"",IF(P99="","",""))&amp;""</f>
        <v/>
      </c>
      <c r="AY99" t="str" cm="1">
        <f t="array" ref="AY99">IFERROR(IF(Q99&lt;&gt;"",Q99,IF(OR($S99="",$T99=""),"",IF($T99&lt;&gt;"",_xlfn._xlws.FILTER(Q:Q,($BU:$BU=$BU99)*($I:$I=$I99)*($T:$T=$T99)*($S:$S=_xlfn.MINIFS($S:$S,$T:$T,"="&amp;$T99)),""))))&amp;"",IF(Q99="","",""))&amp;""</f>
        <v>s</v>
      </c>
      <c r="AZ99" t="str" cm="1">
        <f t="array" ref="AZ99">IFERROR(IF(R99&lt;&gt;"",R99,IF(OR($S99="",$T99=""),"",IF($T99&lt;&gt;"",_xlfn._xlws.FILTER(R:R,($BU:$BU=$BU99)*($I:$I=$I99)*($T:$T=$T99)*($S:$S=_xlfn.MINIFS($S:$S,$T:$T,"="&amp;$T99)),""))))&amp;"",IF(R99="","",""))&amp;""</f>
        <v/>
      </c>
      <c r="BA99" s="6">
        <f t="shared" si="130"/>
        <v>12</v>
      </c>
      <c r="BB99">
        <f t="shared" ref="BB99:BD99" si="171">BB98</f>
        <v>18987</v>
      </c>
      <c r="BC99" t="str">
        <f t="shared" si="171"/>
        <v>Velodrome</v>
      </c>
      <c r="BD99" t="str">
        <f t="shared" si="171"/>
        <v>Outlaws</v>
      </c>
      <c r="BE99" t="s">
        <v>13</v>
      </c>
      <c r="BF99" t="s">
        <v>587</v>
      </c>
      <c r="BI99" cm="1">
        <f t="array" ref="BI99">IFERROR(_xlfn._xlws.FILTER(shifts!A:A,(shifts!B:B=events!AD99)*(shifts!AG:AG&gt;=events!BK99)*(shifts!AH:AH&lt;=events!BL99)),BI98)</f>
        <v>1</v>
      </c>
      <c r="BJ99" s="15">
        <f t="shared" si="132"/>
        <v>2</v>
      </c>
      <c r="BK99">
        <f t="shared" si="133"/>
        <v>1025</v>
      </c>
      <c r="BL99">
        <f t="shared" si="134"/>
        <v>1023</v>
      </c>
      <c r="BM99" s="15">
        <f>SUMIFS(BJ$2:BJ99,K$2:K99,"=Intermission")+SUMIFS(BJ$2:BJ99,K$2:K99,"=Timeout")</f>
        <v>0</v>
      </c>
      <c r="BN99">
        <f t="shared" si="135"/>
        <v>0</v>
      </c>
      <c r="BO99" s="19">
        <f t="shared" si="136"/>
        <v>55</v>
      </c>
      <c r="BP99">
        <f t="shared" si="137"/>
        <v>50</v>
      </c>
      <c r="BQ99" s="17">
        <f t="shared" si="138"/>
        <v>57</v>
      </c>
      <c r="BR99" t="str">
        <f t="shared" si="139"/>
        <v>event_team_player_1</v>
      </c>
      <c r="BS99">
        <f>COUNTIFS(S$3:S99,"="&amp;S99,AI$3:AI99,"="&amp;AI99)</f>
        <v>1</v>
      </c>
      <c r="BT99" t="str">
        <f>IFERROR(VLOOKUP(BB99&amp;BU99&amp;X99,game_rosters!U:W,3,FALSE),"")</f>
        <v>P100128</v>
      </c>
      <c r="BU99" t="str">
        <f t="shared" si="140"/>
        <v>Outlaws</v>
      </c>
    </row>
    <row r="100" spans="1:73" x14ac:dyDescent="0.2">
      <c r="A100">
        <f t="shared" si="115"/>
        <v>1</v>
      </c>
      <c r="E100" s="4"/>
      <c r="F100" s="43"/>
      <c r="G100" s="4"/>
      <c r="H100" s="46"/>
      <c r="I100" s="44">
        <v>68</v>
      </c>
      <c r="J100" s="44" t="str">
        <f t="shared" si="141"/>
        <v/>
      </c>
      <c r="K100" t="s">
        <v>7</v>
      </c>
      <c r="L100" t="s">
        <v>172</v>
      </c>
      <c r="M100" t="s">
        <v>68</v>
      </c>
      <c r="N100" t="s">
        <v>595</v>
      </c>
      <c r="R100" s="51">
        <v>1</v>
      </c>
      <c r="S100">
        <v>48</v>
      </c>
      <c r="T100" t="s">
        <v>756</v>
      </c>
      <c r="U100" t="str">
        <f>IF(B100=1,MAX($U$2:$U99)+1,IF(AND($T100&lt;&gt;"",$T100=$T99),$U99,IF(B100="x",U99,"")))</f>
        <v/>
      </c>
      <c r="V100" t="str">
        <f>IF(C100=1,MAX($V$2:$V99)+1,IF(AND($T100&lt;&gt;"",$T100=$T99),$U99,IF(C100="x",V99,"")))</f>
        <v/>
      </c>
      <c r="W100" t="s">
        <v>731</v>
      </c>
      <c r="X100">
        <v>68</v>
      </c>
      <c r="Z100">
        <v>1</v>
      </c>
      <c r="AA100">
        <f t="shared" si="112"/>
        <v>1048</v>
      </c>
      <c r="AB100" t="str">
        <f t="shared" si="113"/>
        <v/>
      </c>
      <c r="AC100">
        <f t="shared" si="109"/>
        <v>1048</v>
      </c>
      <c r="AD100" s="6">
        <v>1</v>
      </c>
      <c r="AE100" t="s">
        <v>732</v>
      </c>
      <c r="AF100" t="s">
        <v>915</v>
      </c>
      <c r="AG100" t="s">
        <v>756</v>
      </c>
      <c r="AH100" t="s">
        <v>756</v>
      </c>
      <c r="AI100" t="str">
        <f t="shared" si="116"/>
        <v>e</v>
      </c>
      <c r="AJ100" t="str">
        <f t="shared" si="117"/>
        <v/>
      </c>
      <c r="AK100" t="str">
        <f t="shared" si="118"/>
        <v/>
      </c>
      <c r="AL100" t="str">
        <f t="shared" si="119"/>
        <v/>
      </c>
      <c r="AM100" t="str">
        <f t="shared" si="120"/>
        <v/>
      </c>
      <c r="AN100" t="str">
        <f t="shared" si="121"/>
        <v>Away</v>
      </c>
      <c r="AO100" t="str">
        <f t="shared" si="122"/>
        <v>a</v>
      </c>
      <c r="AP100" t="str">
        <f t="shared" si="123"/>
        <v/>
      </c>
      <c r="AQ100" t="str">
        <f t="shared" si="124"/>
        <v/>
      </c>
      <c r="AR100" t="str">
        <f t="shared" si="125"/>
        <v>Away</v>
      </c>
      <c r="AS100" t="str">
        <f t="shared" si="126"/>
        <v>a</v>
      </c>
      <c r="AT100" t="str">
        <f t="shared" si="127"/>
        <v>Offensive</v>
      </c>
      <c r="AU100" t="str">
        <f t="shared" si="128"/>
        <v/>
      </c>
      <c r="AV100" t="str">
        <f t="shared" si="129"/>
        <v/>
      </c>
      <c r="AW100" t="str" cm="1">
        <f t="array" ref="AW100">IFERROR(IF(O100&lt;&gt;"",O100,IF(OR($S100="",$T100=""),"",IF(O100&lt;&gt;"",O100,IF($T100&lt;&gt;"",_xlfn._xlws.FILTER(O:O,($BU:$BU=$BU100)*($I:$I=$I100)*($T:$T=$T100)*($S:$S=_xlfn.MINIFS($S:$S,$T:$T,"="&amp;$T100)),"")))))&amp;"",IF(O100="","",""))&amp;""</f>
        <v/>
      </c>
      <c r="AX100" t="str" cm="1">
        <f t="array" ref="AX100">IFERROR(IF(P100&lt;&gt;"",P100,IF(OR($S100="",$T100=""),"",IF($T100&lt;&gt;"",_xlfn._xlws.FILTER(P:P,($BU:$BU=$BU100)*($I:$I=$I100)*($T:$T=$T100)*($S:$S=_xlfn.MINIFS($S:$S,$T:$T,"="&amp;$T100)),""))))&amp;"",IF(P100="","",""))&amp;""</f>
        <v/>
      </c>
      <c r="AY100" t="str" cm="1">
        <f t="array" ref="AY100">IFERROR(IF(Q100&lt;&gt;"",Q100,IF(OR($S100="",$T100=""),"",IF($T100&lt;&gt;"",_xlfn._xlws.FILTER(Q:Q,($BU:$BU=$BU100)*($I:$I=$I100)*($T:$T=$T100)*($S:$S=_xlfn.MINIFS($S:$S,$T:$T,"="&amp;$T100)),""))))&amp;"",IF(Q100="","",""))&amp;""</f>
        <v/>
      </c>
      <c r="AZ100" t="str" cm="1">
        <f t="array" ref="AZ100">IFERROR(IF(R100&lt;&gt;"",R100,IF(OR($S100="",$T100=""),"",IF($T100&lt;&gt;"",_xlfn._xlws.FILTER(R:R,($BU:$BU=$BU100)*($I:$I=$I100)*($T:$T=$T100)*($S:$S=_xlfn.MINIFS($S:$S,$T:$T,"="&amp;$T100)),""))))&amp;"",IF(R100="","",""))&amp;""</f>
        <v>1</v>
      </c>
      <c r="BA100" s="6">
        <f t="shared" si="130"/>
        <v>12</v>
      </c>
      <c r="BB100">
        <f t="shared" ref="BB100:BD100" si="172">BB99</f>
        <v>18987</v>
      </c>
      <c r="BC100" t="str">
        <f t="shared" si="172"/>
        <v>Velodrome</v>
      </c>
      <c r="BD100" t="str">
        <f t="shared" si="172"/>
        <v>Outlaws</v>
      </c>
      <c r="BE100" t="s">
        <v>7</v>
      </c>
      <c r="BF100" t="s">
        <v>172</v>
      </c>
      <c r="BI100" cm="1">
        <f t="array" ref="BI100">IFERROR(_xlfn._xlws.FILTER(shifts!A:A,(shifts!B:B=events!AD100)*(shifts!AG:AG&gt;=events!BK100)*(shifts!AH:AH&lt;=events!BL100)),BI99)</f>
        <v>1</v>
      </c>
      <c r="BJ100" s="15">
        <f t="shared" si="132"/>
        <v>0</v>
      </c>
      <c r="BK100">
        <f t="shared" si="133"/>
        <v>1023</v>
      </c>
      <c r="BL100">
        <f t="shared" si="134"/>
        <v>1023</v>
      </c>
      <c r="BM100" s="15">
        <f>SUMIFS(BJ$2:BJ100,K$2:K100,"=Intermission")+SUMIFS(BJ$2:BJ100,K$2:K100,"=Timeout")</f>
        <v>0</v>
      </c>
      <c r="BN100">
        <f t="shared" si="135"/>
        <v>0</v>
      </c>
      <c r="BO100" s="19">
        <f t="shared" si="136"/>
        <v>57</v>
      </c>
      <c r="BP100">
        <f t="shared" si="137"/>
        <v>52</v>
      </c>
      <c r="BQ100" s="17">
        <f t="shared" si="138"/>
        <v>57</v>
      </c>
      <c r="BR100" t="str">
        <f t="shared" si="139"/>
        <v>event_team_player_1</v>
      </c>
      <c r="BS100">
        <f>COUNTIFS(S$3:S100,"="&amp;S100,AI$3:AI100,"="&amp;AI100)</f>
        <v>1</v>
      </c>
      <c r="BT100" t="str">
        <f>IFERROR(VLOOKUP(BB100&amp;BU100&amp;X100,game_rosters!U:W,3,FALSE),"")</f>
        <v>P100128</v>
      </c>
      <c r="BU100" t="str">
        <f t="shared" si="140"/>
        <v>Outlaws</v>
      </c>
    </row>
    <row r="101" spans="1:73" x14ac:dyDescent="0.2">
      <c r="A101" t="str">
        <f t="shared" si="115"/>
        <v/>
      </c>
      <c r="E101" s="4"/>
      <c r="F101" s="43"/>
      <c r="G101" s="4"/>
      <c r="H101" s="46"/>
      <c r="I101" s="44">
        <v>13</v>
      </c>
      <c r="J101" s="44" t="str">
        <f t="shared" si="141"/>
        <v/>
      </c>
      <c r="N101" t="s">
        <v>595</v>
      </c>
      <c r="S101">
        <v>48</v>
      </c>
      <c r="T101" t="s">
        <v>756</v>
      </c>
      <c r="U101" t="str">
        <f>IF(B101=1,MAX($U$2:$U100)+1,IF(AND($T101&lt;&gt;"",$T101=$T100),$U100,IF(B101="x",U100,"")))</f>
        <v/>
      </c>
      <c r="V101" t="str">
        <f>IF(C101=1,MAX($V$2:$V100)+1,IF(AND($T101&lt;&gt;"",$T101=$T100),$U100,IF(C101="x",V100,"")))</f>
        <v/>
      </c>
      <c r="X101">
        <v>13</v>
      </c>
      <c r="Z101">
        <v>1</v>
      </c>
      <c r="AA101">
        <f t="shared" si="112"/>
        <v>1048</v>
      </c>
      <c r="AB101" t="str">
        <f t="shared" si="113"/>
        <v/>
      </c>
      <c r="AC101">
        <f t="shared" si="109"/>
        <v>1048</v>
      </c>
      <c r="AD101" s="6">
        <v>1</v>
      </c>
      <c r="AE101" t="s">
        <v>732</v>
      </c>
      <c r="AF101" t="s">
        <v>915</v>
      </c>
      <c r="AG101" t="s">
        <v>756</v>
      </c>
      <c r="AH101" t="s">
        <v>756</v>
      </c>
      <c r="AI101" t="str">
        <f t="shared" si="116"/>
        <v>e</v>
      </c>
      <c r="AJ101" t="str">
        <f t="shared" si="117"/>
        <v/>
      </c>
      <c r="AK101" t="str">
        <f t="shared" si="118"/>
        <v/>
      </c>
      <c r="AL101" t="str">
        <f t="shared" si="119"/>
        <v/>
      </c>
      <c r="AM101" t="str">
        <f t="shared" si="120"/>
        <v/>
      </c>
      <c r="AN101" t="str">
        <f t="shared" si="121"/>
        <v>Away</v>
      </c>
      <c r="AO101" t="str">
        <f t="shared" si="122"/>
        <v>a</v>
      </c>
      <c r="AP101" t="str">
        <f t="shared" si="123"/>
        <v/>
      </c>
      <c r="AQ101" t="str">
        <f t="shared" si="124"/>
        <v/>
      </c>
      <c r="AR101" t="str">
        <f t="shared" si="125"/>
        <v>Away</v>
      </c>
      <c r="AS101" t="str">
        <f t="shared" si="126"/>
        <v>a</v>
      </c>
      <c r="AT101" t="str">
        <f t="shared" si="127"/>
        <v>Offensive</v>
      </c>
      <c r="AU101" t="str">
        <f t="shared" si="128"/>
        <v/>
      </c>
      <c r="AV101" t="str">
        <f t="shared" si="129"/>
        <v/>
      </c>
      <c r="AW101" t="str" cm="1">
        <f t="array" ref="AW101">IFERROR(IF(O101&lt;&gt;"",O101,IF(OR($S101="",$T101=""),"",IF(O101&lt;&gt;"",O101,IF($T101&lt;&gt;"",_xlfn._xlws.FILTER(O:O,($BU:$BU=$BU101)*($I:$I=$I101)*($T:$T=$T101)*($S:$S=_xlfn.MINIFS($S:$S,$T:$T,"="&amp;$T101)),"")))))&amp;"",IF(O101="","",""))&amp;""</f>
        <v/>
      </c>
      <c r="AX101" t="str" cm="1">
        <f t="array" ref="AX101">IFERROR(IF(P101&lt;&gt;"",P101,IF(OR($S101="",$T101=""),"",IF($T101&lt;&gt;"",_xlfn._xlws.FILTER(P:P,($BU:$BU=$BU101)*($I:$I=$I101)*($T:$T=$T101)*($S:$S=_xlfn.MINIFS($S:$S,$T:$T,"="&amp;$T101)),""))))&amp;"",IF(P101="","",""))&amp;""</f>
        <v/>
      </c>
      <c r="AY101" t="str" cm="1">
        <f t="array" ref="AY101">IFERROR(IF(Q101&lt;&gt;"",Q101,IF(OR($S101="",$T101=""),"",IF($T101&lt;&gt;"",_xlfn._xlws.FILTER(Q:Q,($BU:$BU=$BU101)*($I:$I=$I101)*($T:$T=$T101)*($S:$S=_xlfn.MINIFS($S:$S,$T:$T,"="&amp;$T101)),""))))&amp;"",IF(Q101="","",""))&amp;""</f>
        <v/>
      </c>
      <c r="AZ101" t="str" cm="1">
        <f t="array" ref="AZ101">IFERROR(IF(R101&lt;&gt;"",R101,IF(OR($S101="",$T101=""),"",IF($T101&lt;&gt;"",_xlfn._xlws.FILTER(R:R,($BU:$BU=$BU101)*($I:$I=$I101)*($T:$T=$T101)*($S:$S=_xlfn.MINIFS($S:$S,$T:$T,"="&amp;$T101)),""))))&amp;"",IF(R101="","",""))&amp;""</f>
        <v/>
      </c>
      <c r="BA101" s="6">
        <f t="shared" si="130"/>
        <v>12</v>
      </c>
      <c r="BB101">
        <f t="shared" ref="BB101:BD101" si="173">BB100</f>
        <v>18987</v>
      </c>
      <c r="BC101" t="str">
        <f t="shared" si="173"/>
        <v>Velodrome</v>
      </c>
      <c r="BD101" t="str">
        <f t="shared" si="173"/>
        <v>Outlaws</v>
      </c>
      <c r="BE101" t="s">
        <v>7</v>
      </c>
      <c r="BF101" t="s">
        <v>172</v>
      </c>
      <c r="BI101" cm="1">
        <f t="array" ref="BI101">IFERROR(_xlfn._xlws.FILTER(shifts!A:A,(shifts!B:B=events!AD101)*(shifts!AG:AG&gt;=events!BK101)*(shifts!AH:AH&lt;=events!BL101)),BI100)</f>
        <v>1</v>
      </c>
      <c r="BJ101" s="15">
        <f t="shared" si="132"/>
        <v>0</v>
      </c>
      <c r="BK101">
        <f t="shared" si="133"/>
        <v>1023</v>
      </c>
      <c r="BL101">
        <f t="shared" si="134"/>
        <v>1023</v>
      </c>
      <c r="BM101" s="15">
        <f>SUMIFS(BJ$2:BJ101,K$2:K101,"=Intermission")+SUMIFS(BJ$2:BJ101,K$2:K101,"=Timeout")</f>
        <v>0</v>
      </c>
      <c r="BN101">
        <f t="shared" si="135"/>
        <v>0</v>
      </c>
      <c r="BO101" s="19">
        <f t="shared" si="136"/>
        <v>57</v>
      </c>
      <c r="BP101">
        <f t="shared" si="137"/>
        <v>52</v>
      </c>
      <c r="BQ101" s="17">
        <f t="shared" si="138"/>
        <v>57</v>
      </c>
      <c r="BR101" t="str">
        <f t="shared" si="139"/>
        <v>event_team_player_2</v>
      </c>
      <c r="BS101">
        <f>COUNTIFS(S$3:S101,"="&amp;S101,AI$3:AI101,"="&amp;AI101)</f>
        <v>2</v>
      </c>
      <c r="BT101" t="str">
        <f>IFERROR(VLOOKUP(BB101&amp;BU101&amp;X101,game_rosters!U:W,3,FALSE),"")</f>
        <v>P100031</v>
      </c>
      <c r="BU101" t="str">
        <f t="shared" si="140"/>
        <v>Outlaws</v>
      </c>
    </row>
    <row r="102" spans="1:73" x14ac:dyDescent="0.2">
      <c r="A102" t="str">
        <f t="shared" si="115"/>
        <v/>
      </c>
      <c r="E102" s="4"/>
      <c r="F102" s="43"/>
      <c r="G102" s="4"/>
      <c r="H102" s="46"/>
      <c r="I102" s="44">
        <v>14</v>
      </c>
      <c r="J102" s="44" t="str">
        <f t="shared" si="141"/>
        <v/>
      </c>
      <c r="N102" t="s">
        <v>595</v>
      </c>
      <c r="R102" s="51">
        <v>1</v>
      </c>
      <c r="S102">
        <v>48</v>
      </c>
      <c r="T102" t="s">
        <v>756</v>
      </c>
      <c r="U102" t="str">
        <f>IF(B102=1,MAX($U$2:$U101)+1,IF(AND($T102&lt;&gt;"",$T102=$T101),$U101,IF(B102="x",U101,"")))</f>
        <v/>
      </c>
      <c r="V102" t="str">
        <f>IF(C102=1,MAX($V$2:$V101)+1,IF(AND($T102&lt;&gt;"",$T102=$T101),$U101,IF(C102="x",V101,"")))</f>
        <v/>
      </c>
      <c r="X102">
        <v>14</v>
      </c>
      <c r="AA102">
        <f t="shared" si="112"/>
        <v>1048</v>
      </c>
      <c r="AB102" t="str">
        <f t="shared" si="113"/>
        <v/>
      </c>
      <c r="AC102">
        <f t="shared" si="109"/>
        <v>1048</v>
      </c>
      <c r="AD102" s="6">
        <v>1</v>
      </c>
      <c r="AE102" t="s">
        <v>732</v>
      </c>
      <c r="AF102" t="s">
        <v>915</v>
      </c>
      <c r="AG102" t="s">
        <v>756</v>
      </c>
      <c r="AH102" t="s">
        <v>756</v>
      </c>
      <c r="AI102" t="str">
        <f t="shared" si="116"/>
        <v>o</v>
      </c>
      <c r="AJ102" t="str">
        <f t="shared" si="117"/>
        <v/>
      </c>
      <c r="AK102" t="str">
        <f t="shared" si="118"/>
        <v/>
      </c>
      <c r="AL102" t="str">
        <f t="shared" si="119"/>
        <v/>
      </c>
      <c r="AM102" t="str">
        <f t="shared" si="120"/>
        <v/>
      </c>
      <c r="AN102" t="str">
        <f t="shared" si="121"/>
        <v>Away</v>
      </c>
      <c r="AO102" t="str">
        <f t="shared" si="122"/>
        <v>a</v>
      </c>
      <c r="AP102" t="str">
        <f t="shared" si="123"/>
        <v/>
      </c>
      <c r="AQ102" t="str">
        <f t="shared" si="124"/>
        <v/>
      </c>
      <c r="AR102" t="str">
        <f t="shared" si="125"/>
        <v>Away</v>
      </c>
      <c r="AS102" t="str">
        <f t="shared" si="126"/>
        <v>a</v>
      </c>
      <c r="AT102" t="str">
        <f t="shared" si="127"/>
        <v>Defensive</v>
      </c>
      <c r="AU102" t="str">
        <f t="shared" si="128"/>
        <v/>
      </c>
      <c r="AV102" t="str">
        <f t="shared" si="129"/>
        <v/>
      </c>
      <c r="AW102" t="str" cm="1">
        <f t="array" ref="AW102">IFERROR(IF(O102&lt;&gt;"",O102,IF(OR($S102="",$T102=""),"",IF(O102&lt;&gt;"",O102,IF($T102&lt;&gt;"",_xlfn._xlws.FILTER(O:O,($BU:$BU=$BU102)*($I:$I=$I102)*($T:$T=$T102)*($S:$S=_xlfn.MINIFS($S:$S,$T:$T,"="&amp;$T102)),"")))))&amp;"",IF(O102="","",""))&amp;""</f>
        <v/>
      </c>
      <c r="AX102" t="str" cm="1">
        <f t="array" ref="AX102">IFERROR(IF(P102&lt;&gt;"",P102,IF(OR($S102="",$T102=""),"",IF($T102&lt;&gt;"",_xlfn._xlws.FILTER(P:P,($BU:$BU=$BU102)*($I:$I=$I102)*($T:$T=$T102)*($S:$S=_xlfn.MINIFS($S:$S,$T:$T,"="&amp;$T102)),""))))&amp;"",IF(P102="","",""))&amp;""</f>
        <v/>
      </c>
      <c r="AY102" t="str" cm="1">
        <f t="array" ref="AY102">IFERROR(IF(Q102&lt;&gt;"",Q102,IF(OR($S102="",$T102=""),"",IF($T102&lt;&gt;"",_xlfn._xlws.FILTER(Q:Q,($BU:$BU=$BU102)*($I:$I=$I102)*($T:$T=$T102)*($S:$S=_xlfn.MINIFS($S:$S,$T:$T,"="&amp;$T102)),""))))&amp;"",IF(Q102="","",""))&amp;""</f>
        <v/>
      </c>
      <c r="AZ102" t="str" cm="1">
        <f t="array" ref="AZ102">IFERROR(IF(R102&lt;&gt;"",R102,IF(OR($S102="",$T102=""),"",IF($T102&lt;&gt;"",_xlfn._xlws.FILTER(R:R,($BU:$BU=$BU102)*($I:$I=$I102)*($T:$T=$T102)*($S:$S=_xlfn.MINIFS($S:$S,$T:$T,"="&amp;$T102)),""))))&amp;"",IF(R102="","",""))&amp;""</f>
        <v>1</v>
      </c>
      <c r="BA102" s="6">
        <f t="shared" si="130"/>
        <v>12</v>
      </c>
      <c r="BB102">
        <f t="shared" ref="BB102:BD102" si="174">BB101</f>
        <v>18987</v>
      </c>
      <c r="BC102" t="str">
        <f t="shared" si="174"/>
        <v>Velodrome</v>
      </c>
      <c r="BD102" t="str">
        <f t="shared" si="174"/>
        <v>Outlaws</v>
      </c>
      <c r="BE102" t="s">
        <v>7</v>
      </c>
      <c r="BF102" t="s">
        <v>172</v>
      </c>
      <c r="BI102" cm="1">
        <f t="array" ref="BI102">IFERROR(_xlfn._xlws.FILTER(shifts!A:A,(shifts!B:B=events!AD102)*(shifts!AG:AG&gt;=events!BK102)*(shifts!AH:AH&lt;=events!BL102)),BI101)</f>
        <v>1</v>
      </c>
      <c r="BJ102" s="15">
        <f t="shared" si="132"/>
        <v>0</v>
      </c>
      <c r="BK102">
        <f t="shared" si="133"/>
        <v>1023</v>
      </c>
      <c r="BL102">
        <f t="shared" si="134"/>
        <v>1023</v>
      </c>
      <c r="BM102" s="15">
        <f>SUMIFS(BJ$2:BJ102,K$2:K102,"=Intermission")+SUMIFS(BJ$2:BJ102,K$2:K102,"=Timeout")</f>
        <v>0</v>
      </c>
      <c r="BN102">
        <f t="shared" si="135"/>
        <v>0</v>
      </c>
      <c r="BO102" s="19">
        <f t="shared" si="136"/>
        <v>57</v>
      </c>
      <c r="BP102">
        <f t="shared" si="137"/>
        <v>52</v>
      </c>
      <c r="BQ102" s="17">
        <f t="shared" si="138"/>
        <v>57</v>
      </c>
      <c r="BR102" t="str">
        <f t="shared" si="139"/>
        <v>opp_team_player_1</v>
      </c>
      <c r="BS102">
        <f>COUNTIFS(S$3:S102,"="&amp;S102,AI$3:AI102,"="&amp;AI102)</f>
        <v>1</v>
      </c>
      <c r="BT102" t="str">
        <f>IFERROR(VLOOKUP(BB102&amp;BU102&amp;X102,game_rosters!U:W,3,FALSE),"")</f>
        <v>P100132</v>
      </c>
      <c r="BU102" t="str">
        <f t="shared" si="140"/>
        <v>Velodrome</v>
      </c>
    </row>
    <row r="103" spans="1:73" x14ac:dyDescent="0.2">
      <c r="A103">
        <f t="shared" si="115"/>
        <v>1</v>
      </c>
      <c r="E103" s="4"/>
      <c r="F103" s="43"/>
      <c r="G103" s="4"/>
      <c r="H103" s="46"/>
      <c r="I103" s="44">
        <v>13</v>
      </c>
      <c r="J103" s="44" t="str">
        <f t="shared" si="141"/>
        <v/>
      </c>
      <c r="K103" t="s">
        <v>9</v>
      </c>
      <c r="L103" t="s">
        <v>173</v>
      </c>
      <c r="M103" t="s">
        <v>391</v>
      </c>
      <c r="O103" t="s">
        <v>571</v>
      </c>
      <c r="Q103" t="s">
        <v>594</v>
      </c>
      <c r="R103" s="51">
        <v>1</v>
      </c>
      <c r="S103">
        <v>49</v>
      </c>
      <c r="T103" t="s">
        <v>756</v>
      </c>
      <c r="U103" t="str">
        <f>IF(B103=1,MAX($U$2:$U102)+1,IF(AND($T103&lt;&gt;"",$T103=$T102),$U102,IF(B103="x",U102,"")))</f>
        <v/>
      </c>
      <c r="V103" t="str">
        <f>IF(C103=1,MAX($V$2:$V102)+1,IF(AND($T103&lt;&gt;"",$T103=$T102),$U102,IF(C103="x",V102,"")))</f>
        <v/>
      </c>
      <c r="W103" t="s">
        <v>731</v>
      </c>
      <c r="X103">
        <v>13</v>
      </c>
      <c r="Z103">
        <v>1</v>
      </c>
      <c r="AA103">
        <f t="shared" si="112"/>
        <v>1049</v>
      </c>
      <c r="AB103" t="str">
        <f t="shared" si="113"/>
        <v/>
      </c>
      <c r="AC103">
        <f t="shared" si="109"/>
        <v>1049</v>
      </c>
      <c r="AD103" s="6">
        <v>1</v>
      </c>
      <c r="AE103" t="s">
        <v>732</v>
      </c>
      <c r="AF103" t="s">
        <v>916</v>
      </c>
      <c r="AG103" t="s">
        <v>756</v>
      </c>
      <c r="AH103" t="s">
        <v>756</v>
      </c>
      <c r="AI103" t="str">
        <f t="shared" si="116"/>
        <v>e</v>
      </c>
      <c r="AJ103" t="str">
        <f t="shared" si="117"/>
        <v/>
      </c>
      <c r="AK103" t="str">
        <f t="shared" si="118"/>
        <v/>
      </c>
      <c r="AL103" t="str">
        <f t="shared" si="119"/>
        <v/>
      </c>
      <c r="AM103" t="str">
        <f t="shared" si="120"/>
        <v/>
      </c>
      <c r="AN103" t="str">
        <f t="shared" si="121"/>
        <v>Away</v>
      </c>
      <c r="AO103" t="str">
        <f t="shared" si="122"/>
        <v>a</v>
      </c>
      <c r="AP103" t="str">
        <f t="shared" si="123"/>
        <v/>
      </c>
      <c r="AQ103" t="str">
        <f t="shared" si="124"/>
        <v/>
      </c>
      <c r="AR103" t="str">
        <f t="shared" si="125"/>
        <v>Away</v>
      </c>
      <c r="AS103" t="str">
        <f t="shared" si="126"/>
        <v>a</v>
      </c>
      <c r="AT103" t="str">
        <f t="shared" si="127"/>
        <v>Offensive</v>
      </c>
      <c r="AU103" t="str">
        <f t="shared" si="128"/>
        <v/>
      </c>
      <c r="AV103" t="str">
        <f t="shared" si="129"/>
        <v/>
      </c>
      <c r="AW103" t="str" cm="1">
        <f t="array" ref="AW103">IFERROR(IF(O103&lt;&gt;"",O103,IF(OR($S103="",$T103=""),"",IF(O103&lt;&gt;"",O103,IF($T103&lt;&gt;"",_xlfn._xlws.FILTER(O:O,($BU:$BU=$BU103)*($I:$I=$I103)*($T:$T=$T103)*($S:$S=_xlfn.MINIFS($S:$S,$T:$T,"="&amp;$T103)),"")))))&amp;"",IF(O103="","",""))&amp;""</f>
        <v>OffensivePlay_Zone-Dump/RimInZone</v>
      </c>
      <c r="AX103" t="str" cm="1">
        <f t="array" ref="AX103">IFERROR(IF(P103&lt;&gt;"",P103,IF(OR($S103="",$T103=""),"",IF($T103&lt;&gt;"",_xlfn._xlws.FILTER(P:P,($BU:$BU=$BU103)*($I:$I=$I103)*($T:$T=$T103)*($S:$S=_xlfn.MINIFS($S:$S,$T:$T,"="&amp;$T103)),""))))&amp;"",IF(P103="","",""))&amp;""</f>
        <v/>
      </c>
      <c r="AY103" t="str" cm="1">
        <f t="array" ref="AY103">IFERROR(IF(Q103&lt;&gt;"",Q103,IF(OR($S103="",$T103=""),"",IF($T103&lt;&gt;"",_xlfn._xlws.FILTER(Q:Q,($BU:$BU=$BU103)*($I:$I=$I103)*($T:$T=$T103)*($S:$S=_xlfn.MINIFS($S:$S,$T:$T,"="&amp;$T103)),""))))&amp;"",IF(Q103="","",""))&amp;""</f>
        <v>u</v>
      </c>
      <c r="AZ103" t="str" cm="1">
        <f t="array" ref="AZ103">IFERROR(IF(R103&lt;&gt;"",R103,IF(OR($S103="",$T103=""),"",IF($T103&lt;&gt;"",_xlfn._xlws.FILTER(R:R,($BU:$BU=$BU103)*($I:$I=$I103)*($T:$T=$T103)*($S:$S=_xlfn.MINIFS($S:$S,$T:$T,"="&amp;$T103)),""))))&amp;"",IF(R103="","",""))&amp;""</f>
        <v>1</v>
      </c>
      <c r="BA103" s="6">
        <f t="shared" si="130"/>
        <v>12</v>
      </c>
      <c r="BB103">
        <f t="shared" ref="BB103:BD103" si="175">BB102</f>
        <v>18987</v>
      </c>
      <c r="BC103" t="str">
        <f t="shared" si="175"/>
        <v>Velodrome</v>
      </c>
      <c r="BD103" t="str">
        <f t="shared" si="175"/>
        <v>Outlaws</v>
      </c>
      <c r="BE103" t="s">
        <v>9</v>
      </c>
      <c r="BF103" t="s">
        <v>173</v>
      </c>
      <c r="BI103" cm="1">
        <f t="array" ref="BI103">IFERROR(_xlfn._xlws.FILTER(shifts!A:A,(shifts!B:B=events!AD103)*(shifts!AG:AG&gt;=events!BK103)*(shifts!AH:AH&lt;=events!BL103)),BI102)</f>
        <v>1</v>
      </c>
      <c r="BJ103" s="15">
        <f t="shared" si="132"/>
        <v>0</v>
      </c>
      <c r="BK103">
        <f t="shared" si="133"/>
        <v>1022</v>
      </c>
      <c r="BL103">
        <f t="shared" si="134"/>
        <v>1022</v>
      </c>
      <c r="BM103" s="15">
        <f>SUMIFS(BJ$2:BJ103,K$2:K103,"=Intermission")+SUMIFS(BJ$2:BJ103,K$2:K103,"=Timeout")</f>
        <v>0</v>
      </c>
      <c r="BN103">
        <f t="shared" si="135"/>
        <v>0</v>
      </c>
      <c r="BO103" s="19">
        <f t="shared" si="136"/>
        <v>58</v>
      </c>
      <c r="BP103">
        <f t="shared" si="137"/>
        <v>53</v>
      </c>
      <c r="BQ103" s="17">
        <f t="shared" si="138"/>
        <v>58</v>
      </c>
      <c r="BR103" t="str">
        <f t="shared" si="139"/>
        <v>event_team_player_1</v>
      </c>
      <c r="BS103">
        <f>COUNTIFS(S$3:S103,"="&amp;S103,AI$3:AI103,"="&amp;AI103)</f>
        <v>1</v>
      </c>
      <c r="BT103" t="str">
        <f>IFERROR(VLOOKUP(BB103&amp;BU103&amp;X103,game_rosters!U:W,3,FALSE),"")</f>
        <v>P100031</v>
      </c>
      <c r="BU103" t="str">
        <f t="shared" si="140"/>
        <v>Outlaws</v>
      </c>
    </row>
    <row r="104" spans="1:73" x14ac:dyDescent="0.2">
      <c r="A104" t="str">
        <f t="shared" si="115"/>
        <v/>
      </c>
      <c r="E104" s="4"/>
      <c r="F104" s="43"/>
      <c r="G104" s="4"/>
      <c r="H104" s="46"/>
      <c r="I104" s="44">
        <v>14</v>
      </c>
      <c r="J104" s="44" t="str">
        <f t="shared" si="141"/>
        <v/>
      </c>
      <c r="R104" s="51">
        <v>1</v>
      </c>
      <c r="S104">
        <v>49</v>
      </c>
      <c r="T104" t="s">
        <v>756</v>
      </c>
      <c r="U104" t="str">
        <f>IF(B104=1,MAX($U$2:$U103)+1,IF(AND($T104&lt;&gt;"",$T104=$T103),$U103,IF(B104="x",U103,"")))</f>
        <v/>
      </c>
      <c r="V104" t="str">
        <f>IF(C104=1,MAX($V$2:$V103)+1,IF(AND($T104&lt;&gt;"",$T104=$T103),$U103,IF(C104="x",V103,"")))</f>
        <v/>
      </c>
      <c r="X104">
        <v>14</v>
      </c>
      <c r="AA104">
        <f t="shared" si="112"/>
        <v>1049</v>
      </c>
      <c r="AB104" t="str">
        <f t="shared" si="113"/>
        <v/>
      </c>
      <c r="AC104">
        <f t="shared" si="109"/>
        <v>1049</v>
      </c>
      <c r="AD104" s="6">
        <v>1</v>
      </c>
      <c r="AE104" t="s">
        <v>732</v>
      </c>
      <c r="AF104" t="s">
        <v>916</v>
      </c>
      <c r="AG104" t="s">
        <v>756</v>
      </c>
      <c r="AH104" t="s">
        <v>756</v>
      </c>
      <c r="AI104" t="str">
        <f t="shared" si="116"/>
        <v>o</v>
      </c>
      <c r="AJ104" t="str">
        <f t="shared" si="117"/>
        <v/>
      </c>
      <c r="AK104" t="str">
        <f t="shared" si="118"/>
        <v/>
      </c>
      <c r="AL104" t="str">
        <f t="shared" si="119"/>
        <v/>
      </c>
      <c r="AM104" t="str">
        <f t="shared" si="120"/>
        <v/>
      </c>
      <c r="AN104" t="str">
        <f t="shared" si="121"/>
        <v>Away</v>
      </c>
      <c r="AO104" t="str">
        <f t="shared" si="122"/>
        <v>a</v>
      </c>
      <c r="AP104" t="str">
        <f t="shared" si="123"/>
        <v/>
      </c>
      <c r="AQ104" t="str">
        <f t="shared" si="124"/>
        <v/>
      </c>
      <c r="AR104" t="str">
        <f t="shared" si="125"/>
        <v>Away</v>
      </c>
      <c r="AS104" t="str">
        <f t="shared" si="126"/>
        <v>a</v>
      </c>
      <c r="AT104" t="str">
        <f t="shared" si="127"/>
        <v>Defensive</v>
      </c>
      <c r="AU104" t="str">
        <f t="shared" si="128"/>
        <v/>
      </c>
      <c r="AV104" t="str">
        <f t="shared" si="129"/>
        <v/>
      </c>
      <c r="AW104" t="str" cm="1">
        <f t="array" ref="AW104">IFERROR(IF(O104&lt;&gt;"",O104,IF(OR($S104="",$T104=""),"",IF(O104&lt;&gt;"",O104,IF($T104&lt;&gt;"",_xlfn._xlws.FILTER(O:O,($BU:$BU=$BU104)*($I:$I=$I104)*($T:$T=$T104)*($S:$S=_xlfn.MINIFS($S:$S,$T:$T,"="&amp;$T104)),"")))))&amp;"",IF(O104="","",""))&amp;""</f>
        <v/>
      </c>
      <c r="AX104" t="str" cm="1">
        <f t="array" ref="AX104">IFERROR(IF(P104&lt;&gt;"",P104,IF(OR($S104="",$T104=""),"",IF($T104&lt;&gt;"",_xlfn._xlws.FILTER(P:P,($BU:$BU=$BU104)*($I:$I=$I104)*($T:$T=$T104)*($S:$S=_xlfn.MINIFS($S:$S,$T:$T,"="&amp;$T104)),""))))&amp;"",IF(P104="","",""))&amp;""</f>
        <v/>
      </c>
      <c r="AY104" t="str" cm="1">
        <f t="array" ref="AY104">IFERROR(IF(Q104&lt;&gt;"",Q104,IF(OR($S104="",$T104=""),"",IF($T104&lt;&gt;"",_xlfn._xlws.FILTER(Q:Q,($BU:$BU=$BU104)*($I:$I=$I104)*($T:$T=$T104)*($S:$S=_xlfn.MINIFS($S:$S,$T:$T,"="&amp;$T104)),""))))&amp;"",IF(Q104="","",""))&amp;""</f>
        <v/>
      </c>
      <c r="AZ104" t="str" cm="1">
        <f t="array" ref="AZ104">IFERROR(IF(R104&lt;&gt;"",R104,IF(OR($S104="",$T104=""),"",IF($T104&lt;&gt;"",_xlfn._xlws.FILTER(R:R,($BU:$BU=$BU104)*($I:$I=$I104)*($T:$T=$T104)*($S:$S=_xlfn.MINIFS($S:$S,$T:$T,"="&amp;$T104)),""))))&amp;"",IF(R104="","",""))&amp;""</f>
        <v>1</v>
      </c>
      <c r="BA104" s="6">
        <f t="shared" si="130"/>
        <v>12</v>
      </c>
      <c r="BB104">
        <f t="shared" ref="BB104:BD104" si="176">BB103</f>
        <v>18987</v>
      </c>
      <c r="BC104" t="str">
        <f t="shared" si="176"/>
        <v>Velodrome</v>
      </c>
      <c r="BD104" t="str">
        <f t="shared" si="176"/>
        <v>Outlaws</v>
      </c>
      <c r="BE104" t="s">
        <v>9</v>
      </c>
      <c r="BF104" t="s">
        <v>173</v>
      </c>
      <c r="BI104" cm="1">
        <f t="array" ref="BI104">IFERROR(_xlfn._xlws.FILTER(shifts!A:A,(shifts!B:B=events!AD104)*(shifts!AG:AG&gt;=events!BK104)*(shifts!AH:AH&lt;=events!BL104)),BI103)</f>
        <v>1</v>
      </c>
      <c r="BJ104" s="15">
        <f t="shared" si="132"/>
        <v>0</v>
      </c>
      <c r="BK104">
        <f t="shared" si="133"/>
        <v>1022</v>
      </c>
      <c r="BL104">
        <f t="shared" si="134"/>
        <v>1022</v>
      </c>
      <c r="BM104" s="15">
        <f>SUMIFS(BJ$2:BJ104,K$2:K104,"=Intermission")+SUMIFS(BJ$2:BJ104,K$2:K104,"=Timeout")</f>
        <v>0</v>
      </c>
      <c r="BN104">
        <f t="shared" si="135"/>
        <v>0</v>
      </c>
      <c r="BO104" s="19">
        <f t="shared" si="136"/>
        <v>58</v>
      </c>
      <c r="BP104">
        <f t="shared" si="137"/>
        <v>53</v>
      </c>
      <c r="BQ104" s="17">
        <f t="shared" si="138"/>
        <v>58</v>
      </c>
      <c r="BR104" t="str">
        <f t="shared" si="139"/>
        <v>opp_team_player_1</v>
      </c>
      <c r="BS104">
        <f>COUNTIFS(S$3:S104,"="&amp;S104,AI$3:AI104,"="&amp;AI104)</f>
        <v>1</v>
      </c>
      <c r="BT104" t="str">
        <f>IFERROR(VLOOKUP(BB104&amp;BU104&amp;X104,game_rosters!U:W,3,FALSE),"")</f>
        <v>P100132</v>
      </c>
      <c r="BU104" t="str">
        <f t="shared" si="140"/>
        <v>Velodrome</v>
      </c>
    </row>
    <row r="105" spans="1:73" x14ac:dyDescent="0.2">
      <c r="A105">
        <f t="shared" si="115"/>
        <v>1</v>
      </c>
      <c r="E105" s="4"/>
      <c r="F105" s="43"/>
      <c r="G105" s="4"/>
      <c r="H105" s="46"/>
      <c r="I105" s="44">
        <v>91</v>
      </c>
      <c r="J105" s="44" t="str">
        <f t="shared" si="141"/>
        <v/>
      </c>
      <c r="K105" t="s">
        <v>13</v>
      </c>
      <c r="L105" t="s">
        <v>586</v>
      </c>
      <c r="S105">
        <v>50</v>
      </c>
      <c r="T105" t="s">
        <v>756</v>
      </c>
      <c r="U105" t="str">
        <f>IF(B105=1,MAX($U$2:$U104)+1,IF(AND($T105&lt;&gt;"",$T105=$T104),$U104,IF(B105="x",U104,"")))</f>
        <v/>
      </c>
      <c r="V105" t="str">
        <f>IF(C105=1,MAX($V$2:$V104)+1,IF(AND($T105&lt;&gt;"",$T105=$T104),$U104,IF(C105="x",V104,"")))</f>
        <v/>
      </c>
      <c r="W105" t="s">
        <v>735</v>
      </c>
      <c r="X105">
        <v>91</v>
      </c>
      <c r="Z105">
        <v>1</v>
      </c>
      <c r="AA105">
        <f t="shared" si="112"/>
        <v>1050</v>
      </c>
      <c r="AB105" t="str">
        <f t="shared" si="113"/>
        <v/>
      </c>
      <c r="AC105">
        <f t="shared" si="109"/>
        <v>1050</v>
      </c>
      <c r="AD105" s="6">
        <v>1</v>
      </c>
      <c r="AE105" t="s">
        <v>917</v>
      </c>
      <c r="AF105" t="s">
        <v>896</v>
      </c>
      <c r="AG105" t="s">
        <v>917</v>
      </c>
      <c r="AH105" t="s">
        <v>897</v>
      </c>
      <c r="AI105" t="str">
        <f t="shared" si="116"/>
        <v>e</v>
      </c>
      <c r="AJ105" t="str">
        <f t="shared" si="117"/>
        <v/>
      </c>
      <c r="AK105" t="str">
        <f t="shared" si="118"/>
        <v/>
      </c>
      <c r="AL105" t="str">
        <f t="shared" si="119"/>
        <v/>
      </c>
      <c r="AM105" t="str">
        <f t="shared" si="120"/>
        <v/>
      </c>
      <c r="AN105" t="str">
        <f t="shared" si="121"/>
        <v>Home</v>
      </c>
      <c r="AO105" t="str">
        <f t="shared" si="122"/>
        <v>h</v>
      </c>
      <c r="AP105" t="str">
        <f t="shared" si="123"/>
        <v/>
      </c>
      <c r="AQ105" t="str">
        <f t="shared" si="124"/>
        <v/>
      </c>
      <c r="AR105" t="str">
        <f t="shared" si="125"/>
        <v>Home</v>
      </c>
      <c r="AS105" t="str">
        <f t="shared" si="126"/>
        <v>h</v>
      </c>
      <c r="AT105" t="str">
        <f t="shared" si="127"/>
        <v>Offensive</v>
      </c>
      <c r="AU105" t="str">
        <f t="shared" si="128"/>
        <v/>
      </c>
      <c r="AV105" t="str">
        <f t="shared" si="129"/>
        <v/>
      </c>
      <c r="AW105" t="str" cm="1">
        <f t="array" ref="AW105">IFERROR(IF(O105&lt;&gt;"",O105,IF(OR($S105="",$T105=""),"",IF(O105&lt;&gt;"",O105,IF($T105&lt;&gt;"",_xlfn._xlws.FILTER(O:O,($BU:$BU=$BU105)*($I:$I=$I105)*($T:$T=$T105)*($S:$S=_xlfn.MINIFS($S:$S,$T:$T,"="&amp;$T105)),"")))))&amp;"",IF(O105="","",""))&amp;""</f>
        <v/>
      </c>
      <c r="AX105" t="str" cm="1">
        <f t="array" ref="AX105">IFERROR(IF(P105&lt;&gt;"",P105,IF(OR($S105="",$T105=""),"",IF($T105&lt;&gt;"",_xlfn._xlws.FILTER(P:P,($BU:$BU=$BU105)*($I:$I=$I105)*($T:$T=$T105)*($S:$S=_xlfn.MINIFS($S:$S,$T:$T,"="&amp;$T105)),""))))&amp;"",IF(P105="","",""))&amp;""</f>
        <v/>
      </c>
      <c r="AY105" t="str" cm="1">
        <f t="array" ref="AY105">IFERROR(IF(Q105&lt;&gt;"",Q105,IF(OR($S105="",$T105=""),"",IF($T105&lt;&gt;"",_xlfn._xlws.FILTER(Q:Q,($BU:$BU=$BU105)*($I:$I=$I105)*($T:$T=$T105)*($S:$S=_xlfn.MINIFS($S:$S,$T:$T,"="&amp;$T105)),""))))&amp;"",IF(Q105="","",""))&amp;""</f>
        <v/>
      </c>
      <c r="AZ105" t="str" cm="1">
        <f t="array" ref="AZ105">IFERROR(IF(R105&lt;&gt;"",R105,IF(OR($S105="",$T105=""),"",IF($T105&lt;&gt;"",_xlfn._xlws.FILTER(R:R,($BU:$BU=$BU105)*($I:$I=$I105)*($T:$T=$T105)*($S:$S=_xlfn.MINIFS($S:$S,$T:$T,"="&amp;$T105)),""))))&amp;"",IF(R105="","",""))&amp;""</f>
        <v/>
      </c>
      <c r="BA105" s="6">
        <f t="shared" si="130"/>
        <v>12</v>
      </c>
      <c r="BB105">
        <f t="shared" ref="BB105:BD105" si="177">BB104</f>
        <v>18987</v>
      </c>
      <c r="BC105" t="str">
        <f t="shared" si="177"/>
        <v>Velodrome</v>
      </c>
      <c r="BD105" t="str">
        <f t="shared" si="177"/>
        <v>Outlaws</v>
      </c>
      <c r="BE105" t="s">
        <v>13</v>
      </c>
      <c r="BF105" t="s">
        <v>586</v>
      </c>
      <c r="BI105" cm="1">
        <f t="array" ref="BI105">IFERROR(_xlfn._xlws.FILTER(shifts!A:A,(shifts!B:B=events!AD105)*(shifts!AG:AG&gt;=events!BK105)*(shifts!AH:AH&lt;=events!BL105)),BI104)</f>
        <v>1</v>
      </c>
      <c r="BJ105" s="15">
        <f t="shared" si="132"/>
        <v>2</v>
      </c>
      <c r="BK105">
        <f t="shared" si="133"/>
        <v>1019</v>
      </c>
      <c r="BL105">
        <f t="shared" si="134"/>
        <v>1017</v>
      </c>
      <c r="BM105" s="15">
        <f>SUMIFS(BJ$2:BJ105,K$2:K105,"=Intermission")+SUMIFS(BJ$2:BJ105,K$2:K105,"=Timeout")</f>
        <v>0</v>
      </c>
      <c r="BN105">
        <f t="shared" si="135"/>
        <v>0</v>
      </c>
      <c r="BO105" s="19">
        <f t="shared" si="136"/>
        <v>61</v>
      </c>
      <c r="BP105">
        <f t="shared" si="137"/>
        <v>56</v>
      </c>
      <c r="BQ105" s="17">
        <f t="shared" si="138"/>
        <v>63</v>
      </c>
      <c r="BR105" t="str">
        <f t="shared" si="139"/>
        <v>event_team_player_1</v>
      </c>
      <c r="BS105">
        <f>COUNTIFS(S$3:S105,"="&amp;S105,AI$3:AI105,"="&amp;AI105)</f>
        <v>1</v>
      </c>
      <c r="BT105" t="str">
        <f>IFERROR(VLOOKUP(BB105&amp;BU105&amp;X105,game_rosters!U:W,3,FALSE),"")</f>
        <v>P100002</v>
      </c>
      <c r="BU105" t="str">
        <f t="shared" si="140"/>
        <v>Velodrome</v>
      </c>
    </row>
    <row r="106" spans="1:73" x14ac:dyDescent="0.2">
      <c r="A106">
        <f t="shared" si="115"/>
        <v>1</v>
      </c>
      <c r="E106" s="4"/>
      <c r="F106" s="43"/>
      <c r="G106" s="4"/>
      <c r="H106" s="46"/>
      <c r="I106" s="44">
        <v>91</v>
      </c>
      <c r="J106" s="44" t="str">
        <f t="shared" si="141"/>
        <v/>
      </c>
      <c r="K106" t="s">
        <v>7</v>
      </c>
      <c r="L106" t="s">
        <v>199</v>
      </c>
      <c r="M106" t="s">
        <v>68</v>
      </c>
      <c r="N106" t="s">
        <v>594</v>
      </c>
      <c r="O106" t="s">
        <v>612</v>
      </c>
      <c r="Q106" t="s">
        <v>594</v>
      </c>
      <c r="S106">
        <v>51</v>
      </c>
      <c r="T106">
        <v>11</v>
      </c>
      <c r="U106" t="str">
        <f>IF(B106=1,MAX($U$2:$U105)+1,IF(AND($T106&lt;&gt;"",$T106=$T105),$U105,IF(B106="x",U105,"")))</f>
        <v/>
      </c>
      <c r="V106" t="str">
        <f>IF(C106=1,MAX($V$2:$V105)+1,IF(AND($T106&lt;&gt;"",$T106=$T105),$U105,IF(C106="x",V105,"")))</f>
        <v/>
      </c>
      <c r="W106" t="s">
        <v>735</v>
      </c>
      <c r="X106">
        <v>91</v>
      </c>
      <c r="Z106">
        <v>1</v>
      </c>
      <c r="AA106">
        <f t="shared" si="112"/>
        <v>1051</v>
      </c>
      <c r="AB106">
        <f t="shared" si="113"/>
        <v>9011</v>
      </c>
      <c r="AC106">
        <f t="shared" si="109"/>
        <v>9011</v>
      </c>
      <c r="AD106" s="6">
        <v>1</v>
      </c>
      <c r="AE106" t="s">
        <v>917</v>
      </c>
      <c r="AF106" t="s">
        <v>897</v>
      </c>
      <c r="AG106" t="s">
        <v>756</v>
      </c>
      <c r="AH106" t="s">
        <v>756</v>
      </c>
      <c r="AI106" t="str">
        <f t="shared" si="116"/>
        <v>e</v>
      </c>
      <c r="AJ106" t="str">
        <f t="shared" si="117"/>
        <v/>
      </c>
      <c r="AK106" t="str">
        <f t="shared" si="118"/>
        <v/>
      </c>
      <c r="AL106" t="str">
        <f t="shared" si="119"/>
        <v/>
      </c>
      <c r="AM106" t="str">
        <f t="shared" si="120"/>
        <v/>
      </c>
      <c r="AN106" t="str">
        <f t="shared" si="121"/>
        <v>Home</v>
      </c>
      <c r="AO106" t="str">
        <f t="shared" si="122"/>
        <v>h</v>
      </c>
      <c r="AP106" t="str">
        <f t="shared" si="123"/>
        <v/>
      </c>
      <c r="AQ106" t="str">
        <f t="shared" si="124"/>
        <v/>
      </c>
      <c r="AR106" t="str">
        <f t="shared" si="125"/>
        <v>Home</v>
      </c>
      <c r="AS106" t="str">
        <f t="shared" si="126"/>
        <v>h</v>
      </c>
      <c r="AT106" t="str">
        <f t="shared" si="127"/>
        <v>Offensive</v>
      </c>
      <c r="AU106" t="str">
        <f t="shared" si="128"/>
        <v/>
      </c>
      <c r="AV106" t="str">
        <f t="shared" si="129"/>
        <v/>
      </c>
      <c r="AW106" t="str" cm="1">
        <f t="array" ref="AW106">IFERROR(IF(O106&lt;&gt;"",O106,IF(OR($S106="",$T106=""),"",IF(O106&lt;&gt;"",O106,IF($T106&lt;&gt;"",_xlfn._xlws.FILTER(O:O,($BU:$BU=$BU106)*($I:$I=$I106)*($T:$T=$T106)*($S:$S=_xlfn.MINIFS($S:$S,$T:$T,"="&amp;$T106)),"")))))&amp;"",IF(O106="","",""))&amp;""</f>
        <v>Defensive_Zone-AttemptedBreakOutPass</v>
      </c>
      <c r="AX106" t="str" cm="1">
        <f t="array" ref="AX106">IFERROR(IF(P106&lt;&gt;"",P106,IF(OR($S106="",$T106=""),"",IF($T106&lt;&gt;"",_xlfn._xlws.FILTER(P:P,($BU:$BU=$BU106)*($I:$I=$I106)*($T:$T=$T106)*($S:$S=_xlfn.MINIFS($S:$S,$T:$T,"="&amp;$T106)),""))))&amp;"",IF(P106="","",""))&amp;""</f>
        <v/>
      </c>
      <c r="AY106" t="str" cm="1">
        <f t="array" ref="AY106">IFERROR(IF(Q106&lt;&gt;"",Q106,IF(OR($S106="",$T106=""),"",IF($T106&lt;&gt;"",_xlfn._xlws.FILTER(Q:Q,($BU:$BU=$BU106)*($I:$I=$I106)*($T:$T=$T106)*($S:$S=_xlfn.MINIFS($S:$S,$T:$T,"="&amp;$T106)),""))))&amp;"",IF(Q106="","",""))&amp;""</f>
        <v>u</v>
      </c>
      <c r="AZ106" t="str" cm="1">
        <f t="array" ref="AZ106">IFERROR(IF(R106&lt;&gt;"",R106,IF(OR($S106="",$T106=""),"",IF($T106&lt;&gt;"",_xlfn._xlws.FILTER(R:R,($BU:$BU=$BU106)*($I:$I=$I106)*($T:$T=$T106)*($S:$S=_xlfn.MINIFS($S:$S,$T:$T,"="&amp;$T106)),""))))&amp;"",IF(R106="","",""))&amp;""</f>
        <v/>
      </c>
      <c r="BA106" s="6">
        <f t="shared" si="130"/>
        <v>12</v>
      </c>
      <c r="BB106">
        <f t="shared" ref="BB106:BD106" si="178">BB105</f>
        <v>18987</v>
      </c>
      <c r="BC106" t="str">
        <f t="shared" si="178"/>
        <v>Velodrome</v>
      </c>
      <c r="BD106" t="str">
        <f t="shared" si="178"/>
        <v>Outlaws</v>
      </c>
      <c r="BE106" t="s">
        <v>7</v>
      </c>
      <c r="BF106" t="s">
        <v>199</v>
      </c>
      <c r="BI106" cm="1">
        <f t="array" ref="BI106">IFERROR(_xlfn._xlws.FILTER(shifts!A:A,(shifts!B:B=events!AD106)*(shifts!AG:AG&gt;=events!BK106)*(shifts!AH:AH&lt;=events!BL106)),BI105)</f>
        <v>1</v>
      </c>
      <c r="BJ106" s="15">
        <f t="shared" si="132"/>
        <v>0</v>
      </c>
      <c r="BK106">
        <f t="shared" si="133"/>
        <v>1017</v>
      </c>
      <c r="BL106">
        <f t="shared" si="134"/>
        <v>1017</v>
      </c>
      <c r="BM106" s="15">
        <f>SUMIFS(BJ$2:BJ106,K$2:K106,"=Intermission")+SUMIFS(BJ$2:BJ106,K$2:K106,"=Timeout")</f>
        <v>0</v>
      </c>
      <c r="BN106">
        <f t="shared" si="135"/>
        <v>0</v>
      </c>
      <c r="BO106" s="19">
        <f t="shared" si="136"/>
        <v>63</v>
      </c>
      <c r="BP106">
        <f t="shared" si="137"/>
        <v>58</v>
      </c>
      <c r="BQ106" s="17">
        <f t="shared" si="138"/>
        <v>63</v>
      </c>
      <c r="BR106" t="str">
        <f t="shared" si="139"/>
        <v>event_team_player_1</v>
      </c>
      <c r="BS106">
        <f>COUNTIFS(S$3:S106,"="&amp;S106,AI$3:AI106,"="&amp;AI106)</f>
        <v>1</v>
      </c>
      <c r="BT106" t="str">
        <f>IFERROR(VLOOKUP(BB106&amp;BU106&amp;X106,game_rosters!U:W,3,FALSE),"")</f>
        <v>P100002</v>
      </c>
      <c r="BU106" t="str">
        <f t="shared" si="140"/>
        <v>Velodrome</v>
      </c>
    </row>
    <row r="107" spans="1:73" x14ac:dyDescent="0.2">
      <c r="A107" t="str">
        <f t="shared" si="115"/>
        <v/>
      </c>
      <c r="E107" s="4"/>
      <c r="F107" s="43"/>
      <c r="G107" s="4"/>
      <c r="H107" s="46"/>
      <c r="I107" s="44">
        <v>14</v>
      </c>
      <c r="J107" s="44" t="str">
        <f t="shared" si="141"/>
        <v/>
      </c>
      <c r="N107" t="s">
        <v>594</v>
      </c>
      <c r="S107">
        <v>51</v>
      </c>
      <c r="T107">
        <v>11</v>
      </c>
      <c r="U107" t="str">
        <f>IF(B107=1,MAX($U$2:$U106)+1,IF(AND($T107&lt;&gt;"",$T107=$T106),$U106,IF(B107="x",U106,"")))</f>
        <v/>
      </c>
      <c r="V107" t="str">
        <f>IF(C107=1,MAX($V$2:$V106)+1,IF(AND($T107&lt;&gt;"",$T107=$T106),$U106,IF(C107="x",V106,"")))</f>
        <v/>
      </c>
      <c r="X107">
        <v>14</v>
      </c>
      <c r="Z107">
        <v>1</v>
      </c>
      <c r="AA107">
        <f t="shared" si="112"/>
        <v>1051</v>
      </c>
      <c r="AB107">
        <f t="shared" si="113"/>
        <v>9011</v>
      </c>
      <c r="AC107">
        <f t="shared" si="109"/>
        <v>9011</v>
      </c>
      <c r="AD107" s="6">
        <v>1</v>
      </c>
      <c r="AE107" t="s">
        <v>917</v>
      </c>
      <c r="AF107" t="s">
        <v>897</v>
      </c>
      <c r="AG107" t="s">
        <v>756</v>
      </c>
      <c r="AH107" t="s">
        <v>756</v>
      </c>
      <c r="AI107" t="str">
        <f t="shared" si="116"/>
        <v>e</v>
      </c>
      <c r="AJ107" t="str">
        <f t="shared" si="117"/>
        <v/>
      </c>
      <c r="AK107" t="str">
        <f t="shared" si="118"/>
        <v/>
      </c>
      <c r="AL107" t="str">
        <f t="shared" si="119"/>
        <v/>
      </c>
      <c r="AM107" t="str">
        <f t="shared" si="120"/>
        <v/>
      </c>
      <c r="AN107" t="str">
        <f t="shared" si="121"/>
        <v>Home</v>
      </c>
      <c r="AO107" t="str">
        <f t="shared" si="122"/>
        <v>h</v>
      </c>
      <c r="AP107" t="str">
        <f t="shared" si="123"/>
        <v/>
      </c>
      <c r="AQ107" t="str">
        <f t="shared" si="124"/>
        <v/>
      </c>
      <c r="AR107" t="str">
        <f t="shared" si="125"/>
        <v>Home</v>
      </c>
      <c r="AS107" t="str">
        <f t="shared" si="126"/>
        <v>h</v>
      </c>
      <c r="AT107" t="str">
        <f t="shared" si="127"/>
        <v>Offensive</v>
      </c>
      <c r="AU107" t="str">
        <f t="shared" si="128"/>
        <v/>
      </c>
      <c r="AV107" t="str">
        <f t="shared" si="129"/>
        <v/>
      </c>
      <c r="AW107" t="str" cm="1">
        <f t="array" ref="AW107">IFERROR(IF(O107&lt;&gt;"",O107,IF(OR($S107="",$T107=""),"",IF(O107&lt;&gt;"",O107,IF($T107&lt;&gt;"",_xlfn._xlws.FILTER(O:O,($BU:$BU=$BU107)*($I:$I=$I107)*($T:$T=$T107)*($S:$S=_xlfn.MINIFS($S:$S,$T:$T,"="&amp;$T107)),"")))))&amp;"",IF(O107="","",""))&amp;""</f>
        <v/>
      </c>
      <c r="AX107" t="str" cm="1">
        <f t="array" ref="AX107">IFERROR(IF(P107&lt;&gt;"",P107,IF(OR($S107="",$T107=""),"",IF($T107&lt;&gt;"",_xlfn._xlws.FILTER(P:P,($BU:$BU=$BU107)*($I:$I=$I107)*($T:$T=$T107)*($S:$S=_xlfn.MINIFS($S:$S,$T:$T,"="&amp;$T107)),""))))&amp;"",IF(P107="","",""))&amp;""</f>
        <v/>
      </c>
      <c r="AY107" t="str" cm="1">
        <f t="array" ref="AY107">IFERROR(IF(Q107&lt;&gt;"",Q107,IF(OR($S107="",$T107=""),"",IF($T107&lt;&gt;"",_xlfn._xlws.FILTER(Q:Q,($BU:$BU=$BU107)*($I:$I=$I107)*($T:$T=$T107)*($S:$S=_xlfn.MINIFS($S:$S,$T:$T,"="&amp;$T107)),""))))&amp;"",IF(Q107="","",""))&amp;""</f>
        <v/>
      </c>
      <c r="AZ107" t="str" cm="1">
        <f t="array" ref="AZ107">IFERROR(IF(R107&lt;&gt;"",R107,IF(OR($S107="",$T107=""),"",IF($T107&lt;&gt;"",_xlfn._xlws.FILTER(R:R,($BU:$BU=$BU107)*($I:$I=$I107)*($T:$T=$T107)*($S:$S=_xlfn.MINIFS($S:$S,$T:$T,"="&amp;$T107)),""))))&amp;"",IF(R107="","",""))&amp;""</f>
        <v/>
      </c>
      <c r="BA107" s="6">
        <f t="shared" si="130"/>
        <v>12</v>
      </c>
      <c r="BB107">
        <f t="shared" ref="BB107:BD107" si="179">BB106</f>
        <v>18987</v>
      </c>
      <c r="BC107" t="str">
        <f t="shared" si="179"/>
        <v>Velodrome</v>
      </c>
      <c r="BD107" t="str">
        <f t="shared" si="179"/>
        <v>Outlaws</v>
      </c>
      <c r="BE107" t="s">
        <v>7</v>
      </c>
      <c r="BF107" t="s">
        <v>199</v>
      </c>
      <c r="BI107" cm="1">
        <f t="array" ref="BI107">IFERROR(_xlfn._xlws.FILTER(shifts!A:A,(shifts!B:B=events!AD107)*(shifts!AG:AG&gt;=events!BK107)*(shifts!AH:AH&lt;=events!BL107)),BI106)</f>
        <v>1</v>
      </c>
      <c r="BJ107" s="15">
        <f t="shared" si="132"/>
        <v>0</v>
      </c>
      <c r="BK107">
        <f t="shared" si="133"/>
        <v>1017</v>
      </c>
      <c r="BL107">
        <f t="shared" si="134"/>
        <v>1017</v>
      </c>
      <c r="BM107" s="15">
        <f>SUMIFS(BJ$2:BJ107,K$2:K107,"=Intermission")+SUMIFS(BJ$2:BJ107,K$2:K107,"=Timeout")</f>
        <v>0</v>
      </c>
      <c r="BN107">
        <f t="shared" si="135"/>
        <v>0</v>
      </c>
      <c r="BO107" s="19">
        <f t="shared" si="136"/>
        <v>63</v>
      </c>
      <c r="BP107">
        <f t="shared" si="137"/>
        <v>58</v>
      </c>
      <c r="BQ107" s="17">
        <f t="shared" si="138"/>
        <v>63</v>
      </c>
      <c r="BR107" t="str">
        <f t="shared" si="139"/>
        <v>event_team_player_2</v>
      </c>
      <c r="BS107">
        <f>COUNTIFS(S$3:S107,"="&amp;S107,AI$3:AI107,"="&amp;AI107)</f>
        <v>2</v>
      </c>
      <c r="BT107" t="str">
        <f>IFERROR(VLOOKUP(BB107&amp;BU107&amp;X107,game_rosters!U:W,3,FALSE),"")</f>
        <v>P100132</v>
      </c>
      <c r="BU107" t="str">
        <f t="shared" si="140"/>
        <v>Velodrome</v>
      </c>
    </row>
    <row r="108" spans="1:73" x14ac:dyDescent="0.2">
      <c r="A108" t="str">
        <f t="shared" si="115"/>
        <v/>
      </c>
      <c r="E108" s="4"/>
      <c r="F108" s="43"/>
      <c r="G108" s="4"/>
      <c r="H108" s="46"/>
      <c r="I108" s="44">
        <v>13</v>
      </c>
      <c r="J108" s="44" t="str">
        <f t="shared" si="141"/>
        <v/>
      </c>
      <c r="N108" t="s">
        <v>594</v>
      </c>
      <c r="O108" t="s">
        <v>606</v>
      </c>
      <c r="Q108" t="s">
        <v>595</v>
      </c>
      <c r="S108">
        <v>51</v>
      </c>
      <c r="T108">
        <v>11</v>
      </c>
      <c r="U108" t="str">
        <f>IF(B108=1,MAX($U$2:$U107)+1,IF(AND($T108&lt;&gt;"",$T108=$T107),$U107,IF(B108="x",U107,"")))</f>
        <v/>
      </c>
      <c r="V108" t="str">
        <f>IF(C108=1,MAX($V$2:$V107)+1,IF(AND($T108&lt;&gt;"",$T108=$T107),$U107,IF(C108="x",V107,"")))</f>
        <v/>
      </c>
      <c r="W108" t="s">
        <v>735</v>
      </c>
      <c r="X108">
        <v>13</v>
      </c>
      <c r="AA108">
        <f t="shared" si="112"/>
        <v>1051</v>
      </c>
      <c r="AB108">
        <f t="shared" si="113"/>
        <v>9011</v>
      </c>
      <c r="AC108">
        <f t="shared" si="109"/>
        <v>9011</v>
      </c>
      <c r="AD108" s="6">
        <v>1</v>
      </c>
      <c r="AE108" t="s">
        <v>917</v>
      </c>
      <c r="AF108" t="s">
        <v>897</v>
      </c>
      <c r="AG108" t="s">
        <v>756</v>
      </c>
      <c r="AH108" t="s">
        <v>756</v>
      </c>
      <c r="AI108" t="str">
        <f t="shared" si="116"/>
        <v>o</v>
      </c>
      <c r="AJ108" t="str">
        <f t="shared" si="117"/>
        <v/>
      </c>
      <c r="AK108" t="str">
        <f t="shared" si="118"/>
        <v/>
      </c>
      <c r="AL108" t="str">
        <f t="shared" si="119"/>
        <v/>
      </c>
      <c r="AM108" t="str">
        <f t="shared" si="120"/>
        <v/>
      </c>
      <c r="AN108" t="str">
        <f t="shared" si="121"/>
        <v>Home</v>
      </c>
      <c r="AO108" t="str">
        <f t="shared" si="122"/>
        <v>h</v>
      </c>
      <c r="AP108" t="str">
        <f t="shared" si="123"/>
        <v/>
      </c>
      <c r="AQ108" t="str">
        <f t="shared" si="124"/>
        <v/>
      </c>
      <c r="AR108" t="str">
        <f t="shared" si="125"/>
        <v>Home</v>
      </c>
      <c r="AS108" t="str">
        <f t="shared" si="126"/>
        <v>h</v>
      </c>
      <c r="AT108" t="str">
        <f t="shared" si="127"/>
        <v>Defensive</v>
      </c>
      <c r="AU108" t="str">
        <f t="shared" si="128"/>
        <v/>
      </c>
      <c r="AV108" t="str">
        <f t="shared" si="129"/>
        <v/>
      </c>
      <c r="AW108" t="str" cm="1">
        <f t="array" ref="AW108">IFERROR(IF(O108&lt;&gt;"",O108,IF(OR($S108="",$T108=""),"",IF(O108&lt;&gt;"",O108,IF($T108&lt;&gt;"",_xlfn._xlws.FILTER(O:O,($BU:$BU=$BU108)*($I:$I=$I108)*($T:$T=$T108)*($S:$S=_xlfn.MINIFS($S:$S,$T:$T,"="&amp;$T108)),"")))))&amp;"",IF(O108="","",""))&amp;""</f>
        <v>Defensive_PlayPass-PassIntercepted</v>
      </c>
      <c r="AX108" t="str" cm="1">
        <f t="array" ref="AX108">IFERROR(IF(P108&lt;&gt;"",P108,IF(OR($S108="",$T108=""),"",IF($T108&lt;&gt;"",_xlfn._xlws.FILTER(P:P,($BU:$BU=$BU108)*($I:$I=$I108)*($T:$T=$T108)*($S:$S=_xlfn.MINIFS($S:$S,$T:$T,"="&amp;$T108)),""))))&amp;"",IF(P108="","",""))&amp;""</f>
        <v/>
      </c>
      <c r="AY108" t="str" cm="1">
        <f t="array" ref="AY108">IFERROR(IF(Q108&lt;&gt;"",Q108,IF(OR($S108="",$T108=""),"",IF($T108&lt;&gt;"",_xlfn._xlws.FILTER(Q:Q,($BU:$BU=$BU108)*($I:$I=$I108)*($T:$T=$T108)*($S:$S=_xlfn.MINIFS($S:$S,$T:$T,"="&amp;$T108)),""))))&amp;"",IF(Q108="","",""))&amp;""</f>
        <v>s</v>
      </c>
      <c r="AZ108" t="str" cm="1">
        <f t="array" ref="AZ108">IFERROR(IF(R108&lt;&gt;"",R108,IF(OR($S108="",$T108=""),"",IF($T108&lt;&gt;"",_xlfn._xlws.FILTER(R:R,($BU:$BU=$BU108)*($I:$I=$I108)*($T:$T=$T108)*($S:$S=_xlfn.MINIFS($S:$S,$T:$T,"="&amp;$T108)),""))))&amp;"",IF(R108="","",""))&amp;""</f>
        <v/>
      </c>
      <c r="BA108" s="6">
        <f t="shared" si="130"/>
        <v>12</v>
      </c>
      <c r="BB108">
        <f t="shared" ref="BB108:BD108" si="180">BB107</f>
        <v>18987</v>
      </c>
      <c r="BC108" t="str">
        <f t="shared" si="180"/>
        <v>Velodrome</v>
      </c>
      <c r="BD108" t="str">
        <f t="shared" si="180"/>
        <v>Outlaws</v>
      </c>
      <c r="BE108" t="s">
        <v>7</v>
      </c>
      <c r="BF108" t="s">
        <v>199</v>
      </c>
      <c r="BI108" cm="1">
        <f t="array" ref="BI108">IFERROR(_xlfn._xlws.FILTER(shifts!A:A,(shifts!B:B=events!AD108)*(shifts!AG:AG&gt;=events!BK108)*(shifts!AH:AH&lt;=events!BL108)),BI107)</f>
        <v>1</v>
      </c>
      <c r="BJ108" s="15">
        <f t="shared" si="132"/>
        <v>0</v>
      </c>
      <c r="BK108">
        <f t="shared" si="133"/>
        <v>1017</v>
      </c>
      <c r="BL108">
        <f t="shared" si="134"/>
        <v>1017</v>
      </c>
      <c r="BM108" s="15">
        <f>SUMIFS(BJ$2:BJ108,K$2:K108,"=Intermission")+SUMIFS(BJ$2:BJ108,K$2:K108,"=Timeout")</f>
        <v>0</v>
      </c>
      <c r="BN108">
        <f t="shared" si="135"/>
        <v>0</v>
      </c>
      <c r="BO108" s="19">
        <f t="shared" si="136"/>
        <v>63</v>
      </c>
      <c r="BP108">
        <f t="shared" si="137"/>
        <v>58</v>
      </c>
      <c r="BQ108" s="17">
        <f t="shared" si="138"/>
        <v>63</v>
      </c>
      <c r="BR108" t="str">
        <f t="shared" si="139"/>
        <v>opp_team_player_1</v>
      </c>
      <c r="BS108">
        <f>COUNTIFS(S$3:S108,"="&amp;S108,AI$3:AI108,"="&amp;AI108)</f>
        <v>1</v>
      </c>
      <c r="BT108" t="str">
        <f>IFERROR(VLOOKUP(BB108&amp;BU108&amp;X108,game_rosters!U:W,3,FALSE),"")</f>
        <v>P100031</v>
      </c>
      <c r="BU108" t="str">
        <f t="shared" si="140"/>
        <v>Outlaws</v>
      </c>
    </row>
    <row r="109" spans="1:73" x14ac:dyDescent="0.2">
      <c r="A109">
        <f t="shared" si="115"/>
        <v>1</v>
      </c>
      <c r="E109" s="4"/>
      <c r="F109" s="43"/>
      <c r="G109" s="4"/>
      <c r="H109" s="46"/>
      <c r="I109" s="44">
        <v>91</v>
      </c>
      <c r="J109" s="44" t="str">
        <f t="shared" si="141"/>
        <v/>
      </c>
      <c r="K109" t="s">
        <v>9</v>
      </c>
      <c r="L109" t="s">
        <v>173</v>
      </c>
      <c r="M109" t="s">
        <v>73</v>
      </c>
      <c r="S109">
        <v>52</v>
      </c>
      <c r="T109">
        <v>11</v>
      </c>
      <c r="U109" t="str">
        <f>IF(B109=1,MAX($U$2:$U108)+1,IF(AND($T109&lt;&gt;"",$T109=$T108),$U108,IF(B109="x",U108,"")))</f>
        <v/>
      </c>
      <c r="V109" t="str">
        <f>IF(C109=1,MAX($V$2:$V108)+1,IF(AND($T109&lt;&gt;"",$T109=$T108),$U108,IF(C109="x",V108,"")))</f>
        <v/>
      </c>
      <c r="W109" t="s">
        <v>735</v>
      </c>
      <c r="X109">
        <v>91</v>
      </c>
      <c r="Z109">
        <v>1</v>
      </c>
      <c r="AA109">
        <f t="shared" si="112"/>
        <v>1052</v>
      </c>
      <c r="AB109">
        <f t="shared" si="113"/>
        <v>9011</v>
      </c>
      <c r="AC109">
        <f t="shared" si="109"/>
        <v>9011</v>
      </c>
      <c r="AD109" s="6">
        <v>1</v>
      </c>
      <c r="AE109" t="s">
        <v>917</v>
      </c>
      <c r="AF109" t="s">
        <v>897</v>
      </c>
      <c r="AG109" t="s">
        <v>756</v>
      </c>
      <c r="AH109" t="s">
        <v>756</v>
      </c>
      <c r="AI109" t="str">
        <f t="shared" si="116"/>
        <v>e</v>
      </c>
      <c r="AJ109" t="str">
        <f t="shared" si="117"/>
        <v/>
      </c>
      <c r="AK109" t="str">
        <f t="shared" si="118"/>
        <v/>
      </c>
      <c r="AL109" t="str">
        <f t="shared" si="119"/>
        <v/>
      </c>
      <c r="AM109" t="str">
        <f t="shared" si="120"/>
        <v/>
      </c>
      <c r="AN109" t="str">
        <f t="shared" si="121"/>
        <v>Home</v>
      </c>
      <c r="AO109" t="str">
        <f t="shared" si="122"/>
        <v>h</v>
      </c>
      <c r="AP109" t="str">
        <f t="shared" si="123"/>
        <v/>
      </c>
      <c r="AQ109" t="str">
        <f t="shared" si="124"/>
        <v/>
      </c>
      <c r="AR109" t="str">
        <f t="shared" si="125"/>
        <v>Home</v>
      </c>
      <c r="AS109" t="str">
        <f t="shared" si="126"/>
        <v>h</v>
      </c>
      <c r="AT109" t="str">
        <f t="shared" si="127"/>
        <v>Offensive</v>
      </c>
      <c r="AU109" t="str">
        <f t="shared" si="128"/>
        <v/>
      </c>
      <c r="AV109" t="str">
        <f t="shared" si="129"/>
        <v/>
      </c>
      <c r="AW109" t="str" cm="1">
        <f t="array" ref="AW109">IFERROR(IF(O109&lt;&gt;"",O109,IF(OR($S109="",$T109=""),"",IF(O109&lt;&gt;"",O109,IF($T109&lt;&gt;"",_xlfn._xlws.FILTER(O:O,($BU:$BU=$BU109)*($I:$I=$I109)*($T:$T=$T109)*($S:$S=_xlfn.MINIFS($S:$S,$T:$T,"="&amp;$T109)),"")))))&amp;"",IF(O109="","",""))&amp;""</f>
        <v>Defensive_Zone-AttemptedBreakOutPass</v>
      </c>
      <c r="AX109" t="str" cm="1">
        <f t="array" ref="AX109">IFERROR(IF(P109&lt;&gt;"",P109,IF(OR($S109="",$T109=""),"",IF($T109&lt;&gt;"",_xlfn._xlws.FILTER(P:P,($BU:$BU=$BU109)*($I:$I=$I109)*($T:$T=$T109)*($S:$S=_xlfn.MINIFS($S:$S,$T:$T,"="&amp;$T109)),""))))&amp;"",IF(P109="","",""))&amp;""</f>
        <v/>
      </c>
      <c r="AY109" t="str" cm="1">
        <f t="array" ref="AY109">IFERROR(IF(Q109&lt;&gt;"",Q109,IF(OR($S109="",$T109=""),"",IF($T109&lt;&gt;"",_xlfn._xlws.FILTER(Q:Q,($BU:$BU=$BU109)*($I:$I=$I109)*($T:$T=$T109)*($S:$S=_xlfn.MINIFS($S:$S,$T:$T,"="&amp;$T109)),""))))&amp;"",IF(Q109="","",""))&amp;""</f>
        <v>u</v>
      </c>
      <c r="AZ109" t="str" cm="1">
        <f t="array" ref="AZ109">IFERROR(IF(R109&lt;&gt;"",R109,IF(OR($S109="",$T109=""),"",IF($T109&lt;&gt;"",_xlfn._xlws.FILTER(R:R,($BU:$BU=$BU109)*($I:$I=$I109)*($T:$T=$T109)*($S:$S=_xlfn.MINIFS($S:$S,$T:$T,"="&amp;$T109)),""))))&amp;"",IF(R109="","",""))&amp;""</f>
        <v/>
      </c>
      <c r="BA109" s="6">
        <f t="shared" si="130"/>
        <v>12</v>
      </c>
      <c r="BB109">
        <f t="shared" ref="BB109:BD109" si="181">BB108</f>
        <v>18987</v>
      </c>
      <c r="BC109" t="str">
        <f t="shared" si="181"/>
        <v>Velodrome</v>
      </c>
      <c r="BD109" t="str">
        <f t="shared" si="181"/>
        <v>Outlaws</v>
      </c>
      <c r="BE109" t="s">
        <v>9</v>
      </c>
      <c r="BF109" t="s">
        <v>173</v>
      </c>
      <c r="BI109" cm="1">
        <f t="array" ref="BI109">IFERROR(_xlfn._xlws.FILTER(shifts!A:A,(shifts!B:B=events!AD109)*(shifts!AG:AG&gt;=events!BK109)*(shifts!AH:AH&lt;=events!BL109)),BI108)</f>
        <v>1</v>
      </c>
      <c r="BJ109" s="15">
        <f t="shared" si="132"/>
        <v>0</v>
      </c>
      <c r="BK109">
        <f t="shared" si="133"/>
        <v>1017</v>
      </c>
      <c r="BL109">
        <f t="shared" si="134"/>
        <v>1017</v>
      </c>
      <c r="BM109" s="15">
        <f>SUMIFS(BJ$2:BJ109,K$2:K109,"=Intermission")+SUMIFS(BJ$2:BJ109,K$2:K109,"=Timeout")</f>
        <v>0</v>
      </c>
      <c r="BN109">
        <f t="shared" si="135"/>
        <v>0</v>
      </c>
      <c r="BO109" s="19">
        <f t="shared" si="136"/>
        <v>63</v>
      </c>
      <c r="BP109">
        <f t="shared" si="137"/>
        <v>58</v>
      </c>
      <c r="BQ109" s="17">
        <f t="shared" si="138"/>
        <v>63</v>
      </c>
      <c r="BR109" t="str">
        <f t="shared" si="139"/>
        <v>event_team_player_1</v>
      </c>
      <c r="BS109">
        <f>COUNTIFS(S$3:S109,"="&amp;S109,AI$3:AI109,"="&amp;AI109)</f>
        <v>1</v>
      </c>
      <c r="BT109" t="str">
        <f>IFERROR(VLOOKUP(BB109&amp;BU109&amp;X109,game_rosters!U:W,3,FALSE),"")</f>
        <v>P100002</v>
      </c>
      <c r="BU109" t="str">
        <f t="shared" si="140"/>
        <v>Velodrome</v>
      </c>
    </row>
    <row r="110" spans="1:73" x14ac:dyDescent="0.2">
      <c r="A110" t="str">
        <f t="shared" si="115"/>
        <v/>
      </c>
      <c r="E110" s="4"/>
      <c r="F110" s="43"/>
      <c r="G110" s="4"/>
      <c r="H110" s="46"/>
      <c r="I110" s="44">
        <v>13</v>
      </c>
      <c r="J110" s="44" t="str">
        <f t="shared" si="141"/>
        <v/>
      </c>
      <c r="S110">
        <v>52</v>
      </c>
      <c r="T110">
        <v>11</v>
      </c>
      <c r="U110" t="str">
        <f>IF(B110=1,MAX($U$2:$U109)+1,IF(AND($T110&lt;&gt;"",$T110=$T109),$U109,IF(B110="x",U109,"")))</f>
        <v/>
      </c>
      <c r="V110" t="str">
        <f>IF(C110=1,MAX($V$2:$V109)+1,IF(AND($T110&lt;&gt;"",$T110=$T109),$U109,IF(C110="x",V109,"")))</f>
        <v/>
      </c>
      <c r="X110">
        <v>13</v>
      </c>
      <c r="AA110">
        <f t="shared" si="112"/>
        <v>1052</v>
      </c>
      <c r="AB110">
        <f t="shared" si="113"/>
        <v>9011</v>
      </c>
      <c r="AC110">
        <f t="shared" si="109"/>
        <v>9011</v>
      </c>
      <c r="AD110" s="6">
        <v>1</v>
      </c>
      <c r="AE110" t="s">
        <v>917</v>
      </c>
      <c r="AF110" t="s">
        <v>897</v>
      </c>
      <c r="AG110" t="s">
        <v>756</v>
      </c>
      <c r="AH110" t="s">
        <v>756</v>
      </c>
      <c r="AI110" t="str">
        <f t="shared" si="116"/>
        <v>o</v>
      </c>
      <c r="AJ110" t="str">
        <f t="shared" si="117"/>
        <v/>
      </c>
      <c r="AK110" t="str">
        <f t="shared" si="118"/>
        <v/>
      </c>
      <c r="AL110" t="str">
        <f t="shared" si="119"/>
        <v/>
      </c>
      <c r="AM110" t="str">
        <f t="shared" si="120"/>
        <v/>
      </c>
      <c r="AN110" t="str">
        <f t="shared" si="121"/>
        <v>Home</v>
      </c>
      <c r="AO110" t="str">
        <f t="shared" si="122"/>
        <v>h</v>
      </c>
      <c r="AP110" t="str">
        <f t="shared" si="123"/>
        <v/>
      </c>
      <c r="AQ110" t="str">
        <f t="shared" si="124"/>
        <v/>
      </c>
      <c r="AR110" t="str">
        <f t="shared" si="125"/>
        <v>Home</v>
      </c>
      <c r="AS110" t="str">
        <f t="shared" si="126"/>
        <v>h</v>
      </c>
      <c r="AT110" t="str">
        <f t="shared" si="127"/>
        <v>Defensive</v>
      </c>
      <c r="AU110" t="str">
        <f t="shared" si="128"/>
        <v/>
      </c>
      <c r="AV110" t="str">
        <f t="shared" si="129"/>
        <v/>
      </c>
      <c r="AW110" t="str" cm="1">
        <f t="array" ref="AW110">IFERROR(IF(O110&lt;&gt;"",O110,IF(OR($S110="",$T110=""),"",IF(O110&lt;&gt;"",O110,IF($T110&lt;&gt;"",_xlfn._xlws.FILTER(O:O,($BU:$BU=$BU110)*($I:$I=$I110)*($T:$T=$T110)*($S:$S=_xlfn.MINIFS($S:$S,$T:$T,"="&amp;$T110)),"")))))&amp;"",IF(O110="","",""))&amp;""</f>
        <v>Defensive_PlayPass-PassIntercepted</v>
      </c>
      <c r="AX110" t="str" cm="1">
        <f t="array" ref="AX110">IFERROR(IF(P110&lt;&gt;"",P110,IF(OR($S110="",$T110=""),"",IF($T110&lt;&gt;"",_xlfn._xlws.FILTER(P:P,($BU:$BU=$BU110)*($I:$I=$I110)*($T:$T=$T110)*($S:$S=_xlfn.MINIFS($S:$S,$T:$T,"="&amp;$T110)),""))))&amp;"",IF(P110="","",""))&amp;""</f>
        <v/>
      </c>
      <c r="AY110" t="str" cm="1">
        <f t="array" ref="AY110">IFERROR(IF(Q110&lt;&gt;"",Q110,IF(OR($S110="",$T110=""),"",IF($T110&lt;&gt;"",_xlfn._xlws.FILTER(Q:Q,($BU:$BU=$BU110)*($I:$I=$I110)*($T:$T=$T110)*($S:$S=_xlfn.MINIFS($S:$S,$T:$T,"="&amp;$T110)),""))))&amp;"",IF(Q110="","",""))&amp;""</f>
        <v>s</v>
      </c>
      <c r="AZ110" t="str" cm="1">
        <f t="array" ref="AZ110">IFERROR(IF(R110&lt;&gt;"",R110,IF(OR($S110="",$T110=""),"",IF($T110&lt;&gt;"",_xlfn._xlws.FILTER(R:R,($BU:$BU=$BU110)*($I:$I=$I110)*($T:$T=$T110)*($S:$S=_xlfn.MINIFS($S:$S,$T:$T,"="&amp;$T110)),""))))&amp;"",IF(R110="","",""))&amp;""</f>
        <v/>
      </c>
      <c r="BA110" s="6">
        <f t="shared" si="130"/>
        <v>12</v>
      </c>
      <c r="BB110">
        <f t="shared" ref="BB110:BD110" si="182">BB109</f>
        <v>18987</v>
      </c>
      <c r="BC110" t="str">
        <f t="shared" si="182"/>
        <v>Velodrome</v>
      </c>
      <c r="BD110" t="str">
        <f t="shared" si="182"/>
        <v>Outlaws</v>
      </c>
      <c r="BE110" t="s">
        <v>9</v>
      </c>
      <c r="BF110" t="s">
        <v>173</v>
      </c>
      <c r="BI110" cm="1">
        <f t="array" ref="BI110">IFERROR(_xlfn._xlws.FILTER(shifts!A:A,(shifts!B:B=events!AD110)*(shifts!AG:AG&gt;=events!BK110)*(shifts!AH:AH&lt;=events!BL110)),BI109)</f>
        <v>1</v>
      </c>
      <c r="BJ110" s="15">
        <f t="shared" si="132"/>
        <v>0</v>
      </c>
      <c r="BK110">
        <f t="shared" si="133"/>
        <v>1017</v>
      </c>
      <c r="BL110">
        <f t="shared" si="134"/>
        <v>1017</v>
      </c>
      <c r="BM110" s="15">
        <f>SUMIFS(BJ$2:BJ110,K$2:K110,"=Intermission")+SUMIFS(BJ$2:BJ110,K$2:K110,"=Timeout")</f>
        <v>0</v>
      </c>
      <c r="BN110">
        <f t="shared" si="135"/>
        <v>0</v>
      </c>
      <c r="BO110" s="19">
        <f t="shared" si="136"/>
        <v>63</v>
      </c>
      <c r="BP110">
        <f t="shared" si="137"/>
        <v>58</v>
      </c>
      <c r="BQ110" s="17">
        <f t="shared" si="138"/>
        <v>63</v>
      </c>
      <c r="BR110" t="str">
        <f t="shared" si="139"/>
        <v>opp_team_player_1</v>
      </c>
      <c r="BS110">
        <f>COUNTIFS(S$3:S110,"="&amp;S110,AI$3:AI110,"="&amp;AI110)</f>
        <v>1</v>
      </c>
      <c r="BT110" t="str">
        <f>IFERROR(VLOOKUP(BB110&amp;BU110&amp;X110,game_rosters!U:W,3,FALSE),"")</f>
        <v>P100031</v>
      </c>
      <c r="BU110" t="str">
        <f t="shared" si="140"/>
        <v>Outlaws</v>
      </c>
    </row>
    <row r="111" spans="1:73" x14ac:dyDescent="0.2">
      <c r="A111">
        <f t="shared" si="115"/>
        <v>1</v>
      </c>
      <c r="E111" s="4"/>
      <c r="F111" s="43"/>
      <c r="G111" s="4"/>
      <c r="H111" s="46"/>
      <c r="I111" s="44">
        <v>13</v>
      </c>
      <c r="J111" s="44" t="str">
        <f t="shared" si="141"/>
        <v/>
      </c>
      <c r="K111" t="s">
        <v>13</v>
      </c>
      <c r="R111" s="51">
        <v>1</v>
      </c>
      <c r="S111">
        <v>53</v>
      </c>
      <c r="T111" t="s">
        <v>756</v>
      </c>
      <c r="U111" t="str">
        <f>IF(B111=1,MAX($U$2:$U110)+1,IF(AND($T111&lt;&gt;"",$T111=$T110),$U110,IF(B111="x",U110,"")))</f>
        <v/>
      </c>
      <c r="V111" t="str">
        <f>IF(C111=1,MAX($V$2:$V110)+1,IF(AND($T111&lt;&gt;"",$T111=$T110),$U110,IF(C111="x",V110,"")))</f>
        <v/>
      </c>
      <c r="W111" t="s">
        <v>731</v>
      </c>
      <c r="X111">
        <v>13</v>
      </c>
      <c r="Z111">
        <v>1</v>
      </c>
      <c r="AA111">
        <f t="shared" si="112"/>
        <v>1053</v>
      </c>
      <c r="AB111" t="str">
        <f t="shared" si="113"/>
        <v/>
      </c>
      <c r="AC111">
        <f t="shared" si="109"/>
        <v>1053</v>
      </c>
      <c r="AD111" s="6">
        <v>1</v>
      </c>
      <c r="AE111" t="s">
        <v>917</v>
      </c>
      <c r="AF111" t="s">
        <v>733</v>
      </c>
      <c r="AG111" t="s">
        <v>917</v>
      </c>
      <c r="AH111" t="s">
        <v>753</v>
      </c>
      <c r="AI111" t="str">
        <f t="shared" si="116"/>
        <v>e</v>
      </c>
      <c r="AJ111" t="str">
        <f t="shared" si="117"/>
        <v/>
      </c>
      <c r="AK111" t="str">
        <f t="shared" si="118"/>
        <v/>
      </c>
      <c r="AL111" t="str">
        <f t="shared" si="119"/>
        <v/>
      </c>
      <c r="AM111" t="str">
        <f t="shared" si="120"/>
        <v/>
      </c>
      <c r="AN111" t="str">
        <f t="shared" si="121"/>
        <v>Away</v>
      </c>
      <c r="AO111" t="str">
        <f t="shared" si="122"/>
        <v>a</v>
      </c>
      <c r="AP111" t="str">
        <f t="shared" si="123"/>
        <v/>
      </c>
      <c r="AQ111" t="str">
        <f t="shared" si="124"/>
        <v/>
      </c>
      <c r="AR111" t="str">
        <f t="shared" si="125"/>
        <v>Away</v>
      </c>
      <c r="AS111" t="str">
        <f t="shared" si="126"/>
        <v>a</v>
      </c>
      <c r="AT111" t="str">
        <f t="shared" si="127"/>
        <v>Offensive</v>
      </c>
      <c r="AU111" t="str">
        <f t="shared" si="128"/>
        <v/>
      </c>
      <c r="AV111" t="str">
        <f t="shared" si="129"/>
        <v/>
      </c>
      <c r="AW111" t="str" cm="1">
        <f t="array" ref="AW111">IFERROR(IF(O111&lt;&gt;"",O111,IF(OR($S111="",$T111=""),"",IF(O111&lt;&gt;"",O111,IF($T111&lt;&gt;"",_xlfn._xlws.FILTER(O:O,($BU:$BU=$BU111)*($I:$I=$I111)*($T:$T=$T111)*($S:$S=_xlfn.MINIFS($S:$S,$T:$T,"="&amp;$T111)),"")))))&amp;"",IF(O111="","",""))&amp;""</f>
        <v/>
      </c>
      <c r="AX111" t="str" cm="1">
        <f t="array" ref="AX111">IFERROR(IF(P111&lt;&gt;"",P111,IF(OR($S111="",$T111=""),"",IF($T111&lt;&gt;"",_xlfn._xlws.FILTER(P:P,($BU:$BU=$BU111)*($I:$I=$I111)*($T:$T=$T111)*($S:$S=_xlfn.MINIFS($S:$S,$T:$T,"="&amp;$T111)),""))))&amp;"",IF(P111="","",""))&amp;""</f>
        <v/>
      </c>
      <c r="AY111" t="str" cm="1">
        <f t="array" ref="AY111">IFERROR(IF(Q111&lt;&gt;"",Q111,IF(OR($S111="",$T111=""),"",IF($T111&lt;&gt;"",_xlfn._xlws.FILTER(Q:Q,($BU:$BU=$BU111)*($I:$I=$I111)*($T:$T=$T111)*($S:$S=_xlfn.MINIFS($S:$S,$T:$T,"="&amp;$T111)),""))))&amp;"",IF(Q111="","",""))&amp;""</f>
        <v/>
      </c>
      <c r="AZ111" t="str" cm="1">
        <f t="array" ref="AZ111">IFERROR(IF(R111&lt;&gt;"",R111,IF(OR($S111="",$T111=""),"",IF($T111&lt;&gt;"",_xlfn._xlws.FILTER(R:R,($BU:$BU=$BU111)*($I:$I=$I111)*($T:$T=$T111)*($S:$S=_xlfn.MINIFS($S:$S,$T:$T,"="&amp;$T111)),""))))&amp;"",IF(R111="","",""))&amp;""</f>
        <v>1</v>
      </c>
      <c r="BA111" s="6">
        <f t="shared" si="130"/>
        <v>12</v>
      </c>
      <c r="BB111">
        <f t="shared" ref="BB111:BD111" si="183">BB110</f>
        <v>18987</v>
      </c>
      <c r="BC111" t="str">
        <f t="shared" si="183"/>
        <v>Velodrome</v>
      </c>
      <c r="BD111" t="str">
        <f t="shared" si="183"/>
        <v>Outlaws</v>
      </c>
      <c r="BE111" t="s">
        <v>13</v>
      </c>
      <c r="BF111" t="s">
        <v>756</v>
      </c>
      <c r="BI111" cm="1">
        <f t="array" ref="BI111">IFERROR(_xlfn._xlws.FILTER(shifts!A:A,(shifts!B:B=events!AD111)*(shifts!AG:AG&gt;=events!BK111)*(shifts!AH:AH&lt;=events!BL111)),BI110)</f>
        <v>1</v>
      </c>
      <c r="BJ111" s="15">
        <f t="shared" si="132"/>
        <v>1</v>
      </c>
      <c r="BK111">
        <f t="shared" si="133"/>
        <v>1016</v>
      </c>
      <c r="BL111">
        <f t="shared" si="134"/>
        <v>1015</v>
      </c>
      <c r="BM111" s="15">
        <f>SUMIFS(BJ$2:BJ111,K$2:K111,"=Intermission")+SUMIFS(BJ$2:BJ111,K$2:K111,"=Timeout")</f>
        <v>0</v>
      </c>
      <c r="BN111">
        <f t="shared" si="135"/>
        <v>0</v>
      </c>
      <c r="BO111" s="19">
        <f t="shared" si="136"/>
        <v>64</v>
      </c>
      <c r="BP111">
        <f t="shared" si="137"/>
        <v>59</v>
      </c>
      <c r="BQ111" s="17">
        <f t="shared" si="138"/>
        <v>65</v>
      </c>
      <c r="BR111" t="str">
        <f t="shared" si="139"/>
        <v>event_team_player_1</v>
      </c>
      <c r="BS111">
        <f>COUNTIFS(S$3:S111,"="&amp;S111,AI$3:AI111,"="&amp;AI111)</f>
        <v>1</v>
      </c>
      <c r="BT111" t="str">
        <f>IFERROR(VLOOKUP(BB111&amp;BU111&amp;X111,game_rosters!U:W,3,FALSE),"")</f>
        <v>P100031</v>
      </c>
      <c r="BU111" t="str">
        <f t="shared" si="140"/>
        <v>Outlaws</v>
      </c>
    </row>
    <row r="112" spans="1:73" x14ac:dyDescent="0.2">
      <c r="A112" t="str">
        <f t="shared" si="115"/>
        <v/>
      </c>
      <c r="E112" s="4"/>
      <c r="F112" s="43"/>
      <c r="G112" s="4"/>
      <c r="H112" s="46"/>
      <c r="I112" s="44">
        <v>70</v>
      </c>
      <c r="J112" s="44" t="str">
        <f t="shared" si="141"/>
        <v/>
      </c>
      <c r="O112" t="s">
        <v>601</v>
      </c>
      <c r="Q112" t="s">
        <v>595</v>
      </c>
      <c r="R112" s="51">
        <v>1</v>
      </c>
      <c r="S112">
        <v>53</v>
      </c>
      <c r="T112" t="s">
        <v>756</v>
      </c>
      <c r="U112" t="str">
        <f>IF(B112=1,MAX($U$2:$U111)+1,IF(AND($T112&lt;&gt;"",$T112=$T111),$U111,IF(B112="x",U111,"")))</f>
        <v/>
      </c>
      <c r="V112" t="str">
        <f>IF(C112=1,MAX($V$2:$V111)+1,IF(AND($T112&lt;&gt;"",$T112=$T111),$U111,IF(C112="x",V111,"")))</f>
        <v/>
      </c>
      <c r="X112">
        <v>70</v>
      </c>
      <c r="AA112">
        <f t="shared" si="112"/>
        <v>1053</v>
      </c>
      <c r="AB112" t="str">
        <f t="shared" si="113"/>
        <v/>
      </c>
      <c r="AC112">
        <f t="shared" si="109"/>
        <v>1053</v>
      </c>
      <c r="AD112" s="6">
        <v>1</v>
      </c>
      <c r="AE112" t="s">
        <v>917</v>
      </c>
      <c r="AF112" t="s">
        <v>733</v>
      </c>
      <c r="AG112" t="s">
        <v>917</v>
      </c>
      <c r="AH112" t="s">
        <v>753</v>
      </c>
      <c r="AI112" t="str">
        <f t="shared" si="116"/>
        <v>o</v>
      </c>
      <c r="AJ112" t="str">
        <f t="shared" si="117"/>
        <v/>
      </c>
      <c r="AK112" t="str">
        <f t="shared" si="118"/>
        <v/>
      </c>
      <c r="AL112" t="str">
        <f t="shared" si="119"/>
        <v/>
      </c>
      <c r="AM112" t="str">
        <f t="shared" si="120"/>
        <v/>
      </c>
      <c r="AN112" t="str">
        <f t="shared" si="121"/>
        <v>Away</v>
      </c>
      <c r="AO112" t="str">
        <f t="shared" si="122"/>
        <v>a</v>
      </c>
      <c r="AP112" t="str">
        <f t="shared" si="123"/>
        <v/>
      </c>
      <c r="AQ112" t="str">
        <f t="shared" si="124"/>
        <v/>
      </c>
      <c r="AR112" t="str">
        <f t="shared" si="125"/>
        <v>Away</v>
      </c>
      <c r="AS112" t="str">
        <f t="shared" si="126"/>
        <v>a</v>
      </c>
      <c r="AT112" t="str">
        <f t="shared" si="127"/>
        <v>Defensive</v>
      </c>
      <c r="AU112" t="str">
        <f t="shared" si="128"/>
        <v/>
      </c>
      <c r="AV112" t="str">
        <f t="shared" si="129"/>
        <v/>
      </c>
      <c r="AW112" t="str" cm="1">
        <f t="array" ref="AW112">IFERROR(IF(O112&lt;&gt;"",O112,IF(OR($S112="",$T112=""),"",IF(O112&lt;&gt;"",O112,IF($T112&lt;&gt;"",_xlfn._xlws.FILTER(O:O,($BU:$BU=$BU112)*($I:$I=$I112)*($T:$T=$T112)*($S:$S=_xlfn.MINIFS($S:$S,$T:$T,"="&amp;$T112)),"")))))&amp;"",IF(O112="","",""))&amp;""</f>
        <v>Defensive_PlayPossession-PokeCheck</v>
      </c>
      <c r="AX112" t="str" cm="1">
        <f t="array" ref="AX112">IFERROR(IF(P112&lt;&gt;"",P112,IF(OR($S112="",$T112=""),"",IF($T112&lt;&gt;"",_xlfn._xlws.FILTER(P:P,($BU:$BU=$BU112)*($I:$I=$I112)*($T:$T=$T112)*($S:$S=_xlfn.MINIFS($S:$S,$T:$T,"="&amp;$T112)),""))))&amp;"",IF(P112="","",""))&amp;""</f>
        <v/>
      </c>
      <c r="AY112" t="str" cm="1">
        <f t="array" ref="AY112">IFERROR(IF(Q112&lt;&gt;"",Q112,IF(OR($S112="",$T112=""),"",IF($T112&lt;&gt;"",_xlfn._xlws.FILTER(Q:Q,($BU:$BU=$BU112)*($I:$I=$I112)*($T:$T=$T112)*($S:$S=_xlfn.MINIFS($S:$S,$T:$T,"="&amp;$T112)),""))))&amp;"",IF(Q112="","",""))&amp;""</f>
        <v>s</v>
      </c>
      <c r="AZ112" t="str" cm="1">
        <f t="array" ref="AZ112">IFERROR(IF(R112&lt;&gt;"",R112,IF(OR($S112="",$T112=""),"",IF($T112&lt;&gt;"",_xlfn._xlws.FILTER(R:R,($BU:$BU=$BU112)*($I:$I=$I112)*($T:$T=$T112)*($S:$S=_xlfn.MINIFS($S:$S,$T:$T,"="&amp;$T112)),""))))&amp;"",IF(R112="","",""))&amp;""</f>
        <v>1</v>
      </c>
      <c r="BA112" s="6">
        <f t="shared" si="130"/>
        <v>12</v>
      </c>
      <c r="BB112">
        <f t="shared" ref="BB112:BD112" si="184">BB111</f>
        <v>18987</v>
      </c>
      <c r="BC112" t="str">
        <f t="shared" si="184"/>
        <v>Velodrome</v>
      </c>
      <c r="BD112" t="str">
        <f t="shared" si="184"/>
        <v>Outlaws</v>
      </c>
      <c r="BE112" t="s">
        <v>13</v>
      </c>
      <c r="BF112" t="s">
        <v>756</v>
      </c>
      <c r="BI112" cm="1">
        <f t="array" ref="BI112">IFERROR(_xlfn._xlws.FILTER(shifts!A:A,(shifts!B:B=events!AD112)*(shifts!AG:AG&gt;=events!BK112)*(shifts!AH:AH&lt;=events!BL112)),BI111)</f>
        <v>1</v>
      </c>
      <c r="BJ112" s="15">
        <f t="shared" si="132"/>
        <v>1</v>
      </c>
      <c r="BK112">
        <f t="shared" si="133"/>
        <v>1016</v>
      </c>
      <c r="BL112">
        <f t="shared" si="134"/>
        <v>1015</v>
      </c>
      <c r="BM112" s="15">
        <f>SUMIFS(BJ$2:BJ112,K$2:K112,"=Intermission")+SUMIFS(BJ$2:BJ112,K$2:K112,"=Timeout")</f>
        <v>0</v>
      </c>
      <c r="BN112">
        <f t="shared" si="135"/>
        <v>0</v>
      </c>
      <c r="BO112" s="19">
        <f t="shared" si="136"/>
        <v>64</v>
      </c>
      <c r="BP112">
        <f t="shared" si="137"/>
        <v>59</v>
      </c>
      <c r="BQ112" s="17">
        <f t="shared" si="138"/>
        <v>65</v>
      </c>
      <c r="BR112" t="str">
        <f t="shared" si="139"/>
        <v>opp_team_player_1</v>
      </c>
      <c r="BS112">
        <f>COUNTIFS(S$3:S112,"="&amp;S112,AI$3:AI112,"="&amp;AI112)</f>
        <v>1</v>
      </c>
      <c r="BT112" t="str">
        <f>IFERROR(VLOOKUP(BB112&amp;BU112&amp;X112,game_rosters!U:W,3,FALSE),"")</f>
        <v>P100001</v>
      </c>
      <c r="BU112" t="str">
        <f t="shared" si="140"/>
        <v>Velodrome</v>
      </c>
    </row>
    <row r="113" spans="1:73" x14ac:dyDescent="0.2">
      <c r="A113">
        <f t="shared" si="115"/>
        <v>1</v>
      </c>
      <c r="E113" s="4"/>
      <c r="F113" s="43"/>
      <c r="G113" s="4"/>
      <c r="H113" s="46"/>
      <c r="I113" s="44">
        <v>70</v>
      </c>
      <c r="J113" s="44" t="str">
        <f t="shared" si="141"/>
        <v>d</v>
      </c>
      <c r="K113" t="s">
        <v>238</v>
      </c>
      <c r="L113" t="s">
        <v>184</v>
      </c>
      <c r="M113" t="s">
        <v>415</v>
      </c>
      <c r="S113">
        <v>54</v>
      </c>
      <c r="T113" t="s">
        <v>756</v>
      </c>
      <c r="U113" t="str">
        <f>IF(B113=1,MAX($U$2:$U112)+1,IF(AND($T113&lt;&gt;"",$T113=$T112),$U112,IF(B113="x",U112,"")))</f>
        <v/>
      </c>
      <c r="V113" t="str">
        <f>IF(C113=1,MAX($V$2:$V112)+1,IF(AND($T113&lt;&gt;"",$T113=$T112),$U112,IF(C113="x",V112,"")))</f>
        <v/>
      </c>
      <c r="W113" t="s">
        <v>735</v>
      </c>
      <c r="X113">
        <v>70</v>
      </c>
      <c r="Z113">
        <v>1</v>
      </c>
      <c r="AA113">
        <f t="shared" si="112"/>
        <v>1054</v>
      </c>
      <c r="AB113" t="str">
        <f t="shared" si="113"/>
        <v/>
      </c>
      <c r="AC113">
        <f t="shared" si="109"/>
        <v>1054</v>
      </c>
      <c r="AD113" s="6">
        <v>1</v>
      </c>
      <c r="AE113" t="s">
        <v>917</v>
      </c>
      <c r="AF113" t="s">
        <v>753</v>
      </c>
      <c r="AG113" t="s">
        <v>756</v>
      </c>
      <c r="AH113" t="s">
        <v>756</v>
      </c>
      <c r="AI113" t="str">
        <f t="shared" si="116"/>
        <v>e</v>
      </c>
      <c r="AJ113" t="str">
        <f t="shared" si="117"/>
        <v>d</v>
      </c>
      <c r="AK113" t="str">
        <f t="shared" si="118"/>
        <v>d</v>
      </c>
      <c r="AL113" t="str">
        <f t="shared" si="119"/>
        <v>d</v>
      </c>
      <c r="AM113" t="str">
        <f t="shared" si="120"/>
        <v>o</v>
      </c>
      <c r="AN113" t="str">
        <f t="shared" si="121"/>
        <v>Home</v>
      </c>
      <c r="AO113" t="str">
        <f t="shared" si="122"/>
        <v>h</v>
      </c>
      <c r="AP113" t="str">
        <f t="shared" si="123"/>
        <v>d</v>
      </c>
      <c r="AQ113" t="str">
        <f t="shared" si="124"/>
        <v>o</v>
      </c>
      <c r="AR113" t="str">
        <f t="shared" si="125"/>
        <v>Home</v>
      </c>
      <c r="AS113" t="str">
        <f t="shared" si="126"/>
        <v>h</v>
      </c>
      <c r="AT113" t="str">
        <f t="shared" si="127"/>
        <v>Offensive</v>
      </c>
      <c r="AU113" t="str">
        <f t="shared" si="128"/>
        <v/>
      </c>
      <c r="AV113" t="str">
        <f t="shared" si="129"/>
        <v/>
      </c>
      <c r="AW113" t="str" cm="1">
        <f t="array" ref="AW113">IFERROR(IF(O113&lt;&gt;"",O113,IF(OR($S113="",$T113=""),"",IF(O113&lt;&gt;"",O113,IF($T113&lt;&gt;"",_xlfn._xlws.FILTER(O:O,($BU:$BU=$BU113)*($I:$I=$I113)*($T:$T=$T113)*($S:$S=_xlfn.MINIFS($S:$S,$T:$T,"="&amp;$T113)),"")))))&amp;"",IF(O113="","",""))&amp;""</f>
        <v/>
      </c>
      <c r="AX113" t="str" cm="1">
        <f t="array" ref="AX113">IFERROR(IF(P113&lt;&gt;"",P113,IF(OR($S113="",$T113=""),"",IF($T113&lt;&gt;"",_xlfn._xlws.FILTER(P:P,($BU:$BU=$BU113)*($I:$I=$I113)*($T:$T=$T113)*($S:$S=_xlfn.MINIFS($S:$S,$T:$T,"="&amp;$T113)),""))))&amp;"",IF(P113="","",""))&amp;""</f>
        <v/>
      </c>
      <c r="AY113" t="str" cm="1">
        <f t="array" ref="AY113">IFERROR(IF(Q113&lt;&gt;"",Q113,IF(OR($S113="",$T113=""),"",IF($T113&lt;&gt;"",_xlfn._xlws.FILTER(Q:Q,($BU:$BU=$BU113)*($I:$I=$I113)*($T:$T=$T113)*($S:$S=_xlfn.MINIFS($S:$S,$T:$T,"="&amp;$T113)),""))))&amp;"",IF(Q113="","",""))&amp;""</f>
        <v/>
      </c>
      <c r="AZ113" t="str" cm="1">
        <f t="array" ref="AZ113">IFERROR(IF(R113&lt;&gt;"",R113,IF(OR($S113="",$T113=""),"",IF($T113&lt;&gt;"",_xlfn._xlws.FILTER(R:R,($BU:$BU=$BU113)*($I:$I=$I113)*($T:$T=$T113)*($S:$S=_xlfn.MINIFS($S:$S,$T:$T,"="&amp;$T113)),""))))&amp;"",IF(R113="","",""))&amp;""</f>
        <v/>
      </c>
      <c r="BA113" s="6">
        <f t="shared" si="130"/>
        <v>13</v>
      </c>
      <c r="BB113">
        <f t="shared" ref="BB113:BD113" si="185">BB112</f>
        <v>18987</v>
      </c>
      <c r="BC113" t="str">
        <f t="shared" si="185"/>
        <v>Velodrome</v>
      </c>
      <c r="BD113" t="str">
        <f t="shared" si="185"/>
        <v>Outlaws</v>
      </c>
      <c r="BE113" t="s">
        <v>238</v>
      </c>
      <c r="BF113" t="s">
        <v>184</v>
      </c>
      <c r="BI113" cm="1">
        <f t="array" ref="BI113">IFERROR(_xlfn._xlws.FILTER(shifts!A:A,(shifts!B:B=events!AD113)*(shifts!AG:AG&gt;=events!BK113)*(shifts!AH:AH&lt;=events!BL113)),BI112)</f>
        <v>1</v>
      </c>
      <c r="BJ113" s="15">
        <f t="shared" si="132"/>
        <v>0</v>
      </c>
      <c r="BK113">
        <f t="shared" si="133"/>
        <v>1015</v>
      </c>
      <c r="BL113">
        <f t="shared" si="134"/>
        <v>1015</v>
      </c>
      <c r="BM113" s="15">
        <f>SUMIFS(BJ$2:BJ113,K$2:K113,"=Intermission")+SUMIFS(BJ$2:BJ113,K$2:K113,"=Timeout")</f>
        <v>0</v>
      </c>
      <c r="BN113">
        <f t="shared" si="135"/>
        <v>0</v>
      </c>
      <c r="BO113" s="19">
        <f t="shared" si="136"/>
        <v>65</v>
      </c>
      <c r="BP113">
        <f t="shared" si="137"/>
        <v>60</v>
      </c>
      <c r="BQ113" s="17">
        <f t="shared" si="138"/>
        <v>65</v>
      </c>
      <c r="BR113" t="str">
        <f t="shared" si="139"/>
        <v>event_team_player_1</v>
      </c>
      <c r="BS113">
        <f>COUNTIFS(S$3:S113,"="&amp;S113,AI$3:AI113,"="&amp;AI113)</f>
        <v>1</v>
      </c>
      <c r="BT113" t="str">
        <f>IFERROR(VLOOKUP(BB113&amp;BU113&amp;X113,game_rosters!U:W,3,FALSE),"")</f>
        <v>P100001</v>
      </c>
      <c r="BU113" t="str">
        <f t="shared" si="140"/>
        <v>Velodrome</v>
      </c>
    </row>
    <row r="114" spans="1:73" x14ac:dyDescent="0.2">
      <c r="A114" t="str">
        <f t="shared" si="115"/>
        <v/>
      </c>
      <c r="E114" s="4"/>
      <c r="F114" s="43"/>
      <c r="G114" s="4"/>
      <c r="H114" s="46"/>
      <c r="I114" s="44">
        <v>13</v>
      </c>
      <c r="J114" s="44" t="str">
        <f t="shared" si="141"/>
        <v/>
      </c>
      <c r="S114">
        <v>54</v>
      </c>
      <c r="T114" t="s">
        <v>756</v>
      </c>
      <c r="U114" t="str">
        <f>IF(B114=1,MAX($U$2:$U113)+1,IF(AND($T114&lt;&gt;"",$T114=$T113),$U113,IF(B114="x",U113,"")))</f>
        <v/>
      </c>
      <c r="V114" t="str">
        <f>IF(C114=1,MAX($V$2:$V113)+1,IF(AND($T114&lt;&gt;"",$T114=$T113),$U113,IF(C114="x",V113,"")))</f>
        <v/>
      </c>
      <c r="X114">
        <v>13</v>
      </c>
      <c r="AA114">
        <f t="shared" si="112"/>
        <v>1054</v>
      </c>
      <c r="AB114" t="str">
        <f t="shared" si="113"/>
        <v/>
      </c>
      <c r="AC114">
        <f t="shared" si="109"/>
        <v>1054</v>
      </c>
      <c r="AD114" s="6">
        <v>1</v>
      </c>
      <c r="AE114" t="s">
        <v>917</v>
      </c>
      <c r="AF114" t="s">
        <v>753</v>
      </c>
      <c r="AG114" t="s">
        <v>756</v>
      </c>
      <c r="AH114" t="s">
        <v>756</v>
      </c>
      <c r="AI114" t="str">
        <f t="shared" si="116"/>
        <v>o</v>
      </c>
      <c r="AJ114" t="str">
        <f t="shared" si="117"/>
        <v>d</v>
      </c>
      <c r="AK114" t="str">
        <f t="shared" si="118"/>
        <v>d</v>
      </c>
      <c r="AL114" t="str">
        <f t="shared" si="119"/>
        <v/>
      </c>
      <c r="AM114" t="str">
        <f t="shared" si="120"/>
        <v/>
      </c>
      <c r="AN114" t="str">
        <f t="shared" si="121"/>
        <v>Home</v>
      </c>
      <c r="AO114" t="str">
        <f t="shared" si="122"/>
        <v>h</v>
      </c>
      <c r="AP114" t="str">
        <f t="shared" si="123"/>
        <v>d</v>
      </c>
      <c r="AQ114" t="str">
        <f t="shared" si="124"/>
        <v>o</v>
      </c>
      <c r="AR114" t="str">
        <f t="shared" si="125"/>
        <v>Home</v>
      </c>
      <c r="AS114" t="str">
        <f t="shared" si="126"/>
        <v>h</v>
      </c>
      <c r="AT114" t="str">
        <f t="shared" si="127"/>
        <v>Defensive</v>
      </c>
      <c r="AU114" t="str">
        <f t="shared" si="128"/>
        <v/>
      </c>
      <c r="AV114" t="str">
        <f t="shared" si="129"/>
        <v/>
      </c>
      <c r="AW114" t="str" cm="1">
        <f t="array" ref="AW114">IFERROR(IF(O114&lt;&gt;"",O114,IF(OR($S114="",$T114=""),"",IF(O114&lt;&gt;"",O114,IF($T114&lt;&gt;"",_xlfn._xlws.FILTER(O:O,($BU:$BU=$BU114)*($I:$I=$I114)*($T:$T=$T114)*($S:$S=_xlfn.MINIFS($S:$S,$T:$T,"="&amp;$T114)),"")))))&amp;"",IF(O114="","",""))&amp;""</f>
        <v/>
      </c>
      <c r="AX114" t="str" cm="1">
        <f t="array" ref="AX114">IFERROR(IF(P114&lt;&gt;"",P114,IF(OR($S114="",$T114=""),"",IF($T114&lt;&gt;"",_xlfn._xlws.FILTER(P:P,($BU:$BU=$BU114)*($I:$I=$I114)*($T:$T=$T114)*($S:$S=_xlfn.MINIFS($S:$S,$T:$T,"="&amp;$T114)),""))))&amp;"",IF(P114="","",""))&amp;""</f>
        <v/>
      </c>
      <c r="AY114" t="str" cm="1">
        <f t="array" ref="AY114">IFERROR(IF(Q114&lt;&gt;"",Q114,IF(OR($S114="",$T114=""),"",IF($T114&lt;&gt;"",_xlfn._xlws.FILTER(Q:Q,($BU:$BU=$BU114)*($I:$I=$I114)*($T:$T=$T114)*($S:$S=_xlfn.MINIFS($S:$S,$T:$T,"="&amp;$T114)),""))))&amp;"",IF(Q114="","",""))&amp;""</f>
        <v/>
      </c>
      <c r="AZ114" t="str" cm="1">
        <f t="array" ref="AZ114">IFERROR(IF(R114&lt;&gt;"",R114,IF(OR($S114="",$T114=""),"",IF($T114&lt;&gt;"",_xlfn._xlws.FILTER(R:R,($BU:$BU=$BU114)*($I:$I=$I114)*($T:$T=$T114)*($S:$S=_xlfn.MINIFS($S:$S,$T:$T,"="&amp;$T114)),""))))&amp;"",IF(R114="","",""))&amp;""</f>
        <v/>
      </c>
      <c r="BA114" s="6">
        <f t="shared" si="130"/>
        <v>13</v>
      </c>
      <c r="BB114">
        <f t="shared" ref="BB114:BD114" si="186">BB113</f>
        <v>18987</v>
      </c>
      <c r="BC114" t="str">
        <f t="shared" si="186"/>
        <v>Velodrome</v>
      </c>
      <c r="BD114" t="str">
        <f t="shared" si="186"/>
        <v>Outlaws</v>
      </c>
      <c r="BE114" t="s">
        <v>238</v>
      </c>
      <c r="BF114" t="s">
        <v>184</v>
      </c>
      <c r="BI114" cm="1">
        <f t="array" ref="BI114">IFERROR(_xlfn._xlws.FILTER(shifts!A:A,(shifts!B:B=events!AD114)*(shifts!AG:AG&gt;=events!BK114)*(shifts!AH:AH&lt;=events!BL114)),BI113)</f>
        <v>1</v>
      </c>
      <c r="BJ114" s="15">
        <f t="shared" si="132"/>
        <v>0</v>
      </c>
      <c r="BK114">
        <f t="shared" si="133"/>
        <v>1015</v>
      </c>
      <c r="BL114">
        <f t="shared" si="134"/>
        <v>1015</v>
      </c>
      <c r="BM114" s="15">
        <f>SUMIFS(BJ$2:BJ114,K$2:K114,"=Intermission")+SUMIFS(BJ$2:BJ114,K$2:K114,"=Timeout")</f>
        <v>0</v>
      </c>
      <c r="BN114">
        <f t="shared" si="135"/>
        <v>0</v>
      </c>
      <c r="BO114" s="19">
        <f t="shared" si="136"/>
        <v>65</v>
      </c>
      <c r="BP114">
        <f t="shared" si="137"/>
        <v>60</v>
      </c>
      <c r="BQ114" s="17">
        <f t="shared" si="138"/>
        <v>65</v>
      </c>
      <c r="BR114" t="str">
        <f t="shared" si="139"/>
        <v>opp_team_player_1</v>
      </c>
      <c r="BS114">
        <f>COUNTIFS(S$3:S114,"="&amp;S114,AI$3:AI114,"="&amp;AI114)</f>
        <v>1</v>
      </c>
      <c r="BT114" t="str">
        <f>IFERROR(VLOOKUP(BB114&amp;BU114&amp;X114,game_rosters!U:W,3,FALSE),"")</f>
        <v>P100031</v>
      </c>
      <c r="BU114" t="str">
        <f t="shared" si="140"/>
        <v>Outlaws</v>
      </c>
    </row>
    <row r="115" spans="1:73" x14ac:dyDescent="0.2">
      <c r="A115">
        <f t="shared" si="115"/>
        <v>1</v>
      </c>
      <c r="E115" s="4"/>
      <c r="F115" s="43"/>
      <c r="G115" s="4"/>
      <c r="H115" s="46"/>
      <c r="I115" s="44">
        <v>25</v>
      </c>
      <c r="J115" s="44" t="str">
        <f t="shared" si="141"/>
        <v/>
      </c>
      <c r="K115" t="s">
        <v>13</v>
      </c>
      <c r="L115" t="s">
        <v>587</v>
      </c>
      <c r="N115" t="s">
        <v>595</v>
      </c>
      <c r="O115" t="s">
        <v>618</v>
      </c>
      <c r="Q115" t="s">
        <v>595</v>
      </c>
      <c r="S115">
        <v>55</v>
      </c>
      <c r="T115" t="s">
        <v>756</v>
      </c>
      <c r="U115" t="str">
        <f>IF(B115=1,MAX($U$2:$U114)+1,IF(AND($T115&lt;&gt;"",$T115=$T114),$U114,IF(B115="x",U114,"")))</f>
        <v/>
      </c>
      <c r="V115" t="str">
        <f>IF(C115=1,MAX($V$2:$V114)+1,IF(AND($T115&lt;&gt;"",$T115=$T114),$U114,IF(C115="x",V114,"")))</f>
        <v/>
      </c>
      <c r="W115" t="s">
        <v>731</v>
      </c>
      <c r="X115">
        <v>25</v>
      </c>
      <c r="Z115">
        <v>1</v>
      </c>
      <c r="AA115">
        <f t="shared" si="112"/>
        <v>1055</v>
      </c>
      <c r="AB115" t="str">
        <f t="shared" si="113"/>
        <v/>
      </c>
      <c r="AC115">
        <f t="shared" si="109"/>
        <v>1055</v>
      </c>
      <c r="AD115" s="6">
        <v>1</v>
      </c>
      <c r="AE115" t="s">
        <v>917</v>
      </c>
      <c r="AF115" t="s">
        <v>918</v>
      </c>
      <c r="AG115" t="s">
        <v>917</v>
      </c>
      <c r="AH115" t="s">
        <v>751</v>
      </c>
      <c r="AI115" t="str">
        <f t="shared" si="116"/>
        <v>e</v>
      </c>
      <c r="AJ115" t="str">
        <f t="shared" si="117"/>
        <v/>
      </c>
      <c r="AK115" t="str">
        <f t="shared" si="118"/>
        <v/>
      </c>
      <c r="AL115" t="str">
        <f t="shared" si="119"/>
        <v/>
      </c>
      <c r="AM115" t="str">
        <f t="shared" si="120"/>
        <v/>
      </c>
      <c r="AN115" t="str">
        <f t="shared" si="121"/>
        <v>Away</v>
      </c>
      <c r="AO115" t="str">
        <f t="shared" si="122"/>
        <v>a</v>
      </c>
      <c r="AP115" t="str">
        <f t="shared" si="123"/>
        <v/>
      </c>
      <c r="AQ115" t="str">
        <f t="shared" si="124"/>
        <v/>
      </c>
      <c r="AR115" t="str">
        <f t="shared" si="125"/>
        <v>Away</v>
      </c>
      <c r="AS115" t="str">
        <f t="shared" si="126"/>
        <v>a</v>
      </c>
      <c r="AT115" t="str">
        <f t="shared" si="127"/>
        <v>Offensive</v>
      </c>
      <c r="AU115" t="str">
        <f t="shared" si="128"/>
        <v/>
      </c>
      <c r="AV115" t="str">
        <f t="shared" si="129"/>
        <v/>
      </c>
      <c r="AW115" t="str" cm="1">
        <f t="array" ref="AW115">IFERROR(IF(O115&lt;&gt;"",O115,IF(OR($S115="",$T115=""),"",IF(O115&lt;&gt;"",O115,IF($T115&lt;&gt;"",_xlfn._xlws.FILTER(O:O,($BU:$BU=$BU115)*($I:$I=$I115)*($T:$T=$T115)*($S:$S=_xlfn.MINIFS($S:$S,$T:$T,"="&amp;$T115)),"")))))&amp;"",IF(O115="","",""))&amp;""</f>
        <v>OffensivePlay_Zone-PuckRecoveryTurnover</v>
      </c>
      <c r="AX115" t="str" cm="1">
        <f t="array" ref="AX115">IFERROR(IF(P115&lt;&gt;"",P115,IF(OR($S115="",$T115=""),"",IF($T115&lt;&gt;"",_xlfn._xlws.FILTER(P:P,($BU:$BU=$BU115)*($I:$I=$I115)*($T:$T=$T115)*($S:$S=_xlfn.MINIFS($S:$S,$T:$T,"="&amp;$T115)),""))))&amp;"",IF(P115="","",""))&amp;""</f>
        <v/>
      </c>
      <c r="AY115" t="str" cm="1">
        <f t="array" ref="AY115">IFERROR(IF(Q115&lt;&gt;"",Q115,IF(OR($S115="",$T115=""),"",IF($T115&lt;&gt;"",_xlfn._xlws.FILTER(Q:Q,($BU:$BU=$BU115)*($I:$I=$I115)*($T:$T=$T115)*($S:$S=_xlfn.MINIFS($S:$S,$T:$T,"="&amp;$T115)),""))))&amp;"",IF(Q115="","",""))&amp;""</f>
        <v>s</v>
      </c>
      <c r="AZ115" t="str" cm="1">
        <f t="array" ref="AZ115">IFERROR(IF(R115&lt;&gt;"",R115,IF(OR($S115="",$T115=""),"",IF($T115&lt;&gt;"",_xlfn._xlws.FILTER(R:R,($BU:$BU=$BU115)*($I:$I=$I115)*($T:$T=$T115)*($S:$S=_xlfn.MINIFS($S:$S,$T:$T,"="&amp;$T115)),""))))&amp;"",IF(R115="","",""))&amp;""</f>
        <v/>
      </c>
      <c r="BA115" s="6">
        <f t="shared" si="130"/>
        <v>13</v>
      </c>
      <c r="BB115">
        <f t="shared" ref="BB115:BD115" si="187">BB114</f>
        <v>18987</v>
      </c>
      <c r="BC115" t="str">
        <f t="shared" si="187"/>
        <v>Velodrome</v>
      </c>
      <c r="BD115" t="str">
        <f t="shared" si="187"/>
        <v>Outlaws</v>
      </c>
      <c r="BE115" t="s">
        <v>13</v>
      </c>
      <c r="BF115" t="s">
        <v>587</v>
      </c>
      <c r="BI115" cm="1">
        <f t="array" ref="BI115">IFERROR(_xlfn._xlws.FILTER(shifts!A:A,(shifts!B:B=events!AD115)*(shifts!AG:AG&gt;=events!BK115)*(shifts!AH:AH&lt;=events!BL115)),BI114)</f>
        <v>2</v>
      </c>
      <c r="BJ115" s="15">
        <f t="shared" si="132"/>
        <v>4</v>
      </c>
      <c r="BK115">
        <f t="shared" si="133"/>
        <v>1013</v>
      </c>
      <c r="BL115">
        <f t="shared" si="134"/>
        <v>1009</v>
      </c>
      <c r="BM115" s="15">
        <f>SUMIFS(BJ$2:BJ115,K$2:K115,"=Intermission")+SUMIFS(BJ$2:BJ115,K$2:K115,"=Timeout")</f>
        <v>0</v>
      </c>
      <c r="BN115">
        <f t="shared" si="135"/>
        <v>0</v>
      </c>
      <c r="BO115" s="19">
        <f t="shared" si="136"/>
        <v>67</v>
      </c>
      <c r="BP115">
        <f t="shared" si="137"/>
        <v>62</v>
      </c>
      <c r="BQ115" s="17">
        <f t="shared" si="138"/>
        <v>71</v>
      </c>
      <c r="BR115" t="str">
        <f t="shared" si="139"/>
        <v>event_team_player_1</v>
      </c>
      <c r="BS115">
        <f>COUNTIFS(S$3:S115,"="&amp;S115,AI$3:AI115,"="&amp;AI115)</f>
        <v>1</v>
      </c>
      <c r="BT115" t="str">
        <f>IFERROR(VLOOKUP(BB115&amp;BU115&amp;X115,game_rosters!U:W,3,FALSE),"")</f>
        <v>P100170</v>
      </c>
      <c r="BU115" t="str">
        <f t="shared" si="140"/>
        <v>Outlaws</v>
      </c>
    </row>
    <row r="116" spans="1:73" x14ac:dyDescent="0.2">
      <c r="A116">
        <f t="shared" si="115"/>
        <v>1</v>
      </c>
      <c r="E116" s="4"/>
      <c r="F116" s="43"/>
      <c r="G116" s="4"/>
      <c r="H116" s="46"/>
      <c r="I116" s="44">
        <v>25</v>
      </c>
      <c r="J116" s="44" t="str">
        <f t="shared" si="141"/>
        <v/>
      </c>
      <c r="K116" t="s">
        <v>7</v>
      </c>
      <c r="L116" t="s">
        <v>172</v>
      </c>
      <c r="M116" t="s">
        <v>68</v>
      </c>
      <c r="N116" t="s">
        <v>595</v>
      </c>
      <c r="S116">
        <v>56</v>
      </c>
      <c r="T116" t="s">
        <v>756</v>
      </c>
      <c r="U116" t="str">
        <f>IF(B116=1,MAX($U$2:$U115)+1,IF(AND($T116&lt;&gt;"",$T116=$T115),$U115,IF(B116="x",U115,"")))</f>
        <v/>
      </c>
      <c r="V116" t="str">
        <f>IF(C116=1,MAX($V$2:$V115)+1,IF(AND($T116&lt;&gt;"",$T116=$T115),$U115,IF(C116="x",V115,"")))</f>
        <v/>
      </c>
      <c r="W116" t="s">
        <v>731</v>
      </c>
      <c r="X116">
        <v>25</v>
      </c>
      <c r="Z116">
        <v>1</v>
      </c>
      <c r="AA116">
        <f t="shared" si="112"/>
        <v>1056</v>
      </c>
      <c r="AB116" t="str">
        <f t="shared" si="113"/>
        <v/>
      </c>
      <c r="AC116">
        <f t="shared" si="109"/>
        <v>1056</v>
      </c>
      <c r="AD116" s="6">
        <v>1</v>
      </c>
      <c r="AE116" t="s">
        <v>917</v>
      </c>
      <c r="AF116" t="s">
        <v>751</v>
      </c>
      <c r="AG116" t="s">
        <v>756</v>
      </c>
      <c r="AH116" t="s">
        <v>756</v>
      </c>
      <c r="AI116" t="str">
        <f t="shared" si="116"/>
        <v>e</v>
      </c>
      <c r="AJ116" t="str">
        <f t="shared" si="117"/>
        <v/>
      </c>
      <c r="AK116" t="str">
        <f t="shared" si="118"/>
        <v/>
      </c>
      <c r="AL116" t="str">
        <f t="shared" si="119"/>
        <v/>
      </c>
      <c r="AM116" t="str">
        <f t="shared" si="120"/>
        <v/>
      </c>
      <c r="AN116" t="str">
        <f t="shared" si="121"/>
        <v>Away</v>
      </c>
      <c r="AO116" t="str">
        <f t="shared" si="122"/>
        <v>a</v>
      </c>
      <c r="AP116" t="str">
        <f t="shared" si="123"/>
        <v/>
      </c>
      <c r="AQ116" t="str">
        <f t="shared" si="124"/>
        <v/>
      </c>
      <c r="AR116" t="str">
        <f t="shared" si="125"/>
        <v>Away</v>
      </c>
      <c r="AS116" t="str">
        <f t="shared" si="126"/>
        <v>a</v>
      </c>
      <c r="AT116" t="str">
        <f t="shared" si="127"/>
        <v>Offensive</v>
      </c>
      <c r="AU116" t="str">
        <f t="shared" si="128"/>
        <v/>
      </c>
      <c r="AV116" t="str">
        <f t="shared" si="129"/>
        <v/>
      </c>
      <c r="AW116" t="str" cm="1">
        <f t="array" ref="AW116">IFERROR(IF(O116&lt;&gt;"",O116,IF(OR($S116="",$T116=""),"",IF(O116&lt;&gt;"",O116,IF($T116&lt;&gt;"",_xlfn._xlws.FILTER(O:O,($BU:$BU=$BU116)*($I:$I=$I116)*($T:$T=$T116)*($S:$S=_xlfn.MINIFS($S:$S,$T:$T,"="&amp;$T116)),"")))))&amp;"",IF(O116="","",""))&amp;""</f>
        <v/>
      </c>
      <c r="AX116" t="str" cm="1">
        <f t="array" ref="AX116">IFERROR(IF(P116&lt;&gt;"",P116,IF(OR($S116="",$T116=""),"",IF($T116&lt;&gt;"",_xlfn._xlws.FILTER(P:P,($BU:$BU=$BU116)*($I:$I=$I116)*($T:$T=$T116)*($S:$S=_xlfn.MINIFS($S:$S,$T:$T,"="&amp;$T116)),""))))&amp;"",IF(P116="","",""))&amp;""</f>
        <v/>
      </c>
      <c r="AY116" t="str" cm="1">
        <f t="array" ref="AY116">IFERROR(IF(Q116&lt;&gt;"",Q116,IF(OR($S116="",$T116=""),"",IF($T116&lt;&gt;"",_xlfn._xlws.FILTER(Q:Q,($BU:$BU=$BU116)*($I:$I=$I116)*($T:$T=$T116)*($S:$S=_xlfn.MINIFS($S:$S,$T:$T,"="&amp;$T116)),""))))&amp;"",IF(Q116="","",""))&amp;""</f>
        <v/>
      </c>
      <c r="AZ116" t="str" cm="1">
        <f t="array" ref="AZ116">IFERROR(IF(R116&lt;&gt;"",R116,IF(OR($S116="",$T116=""),"",IF($T116&lt;&gt;"",_xlfn._xlws.FILTER(R:R,($BU:$BU=$BU116)*($I:$I=$I116)*($T:$T=$T116)*($S:$S=_xlfn.MINIFS($S:$S,$T:$T,"="&amp;$T116)),""))))&amp;"",IF(R116="","",""))&amp;""</f>
        <v/>
      </c>
      <c r="BA116" s="6">
        <f t="shared" si="130"/>
        <v>13</v>
      </c>
      <c r="BB116">
        <f t="shared" ref="BB116:BD116" si="188">BB115</f>
        <v>18987</v>
      </c>
      <c r="BC116" t="str">
        <f t="shared" si="188"/>
        <v>Velodrome</v>
      </c>
      <c r="BD116" t="str">
        <f t="shared" si="188"/>
        <v>Outlaws</v>
      </c>
      <c r="BE116" t="s">
        <v>7</v>
      </c>
      <c r="BF116" t="s">
        <v>172</v>
      </c>
      <c r="BI116">
        <v>2</v>
      </c>
      <c r="BJ116" s="15">
        <f t="shared" si="132"/>
        <v>0</v>
      </c>
      <c r="BK116">
        <f t="shared" si="133"/>
        <v>1009</v>
      </c>
      <c r="BL116">
        <f t="shared" si="134"/>
        <v>1009</v>
      </c>
      <c r="BM116" s="15">
        <f>SUMIFS(BJ$2:BJ116,K$2:K116,"=Intermission")+SUMIFS(BJ$2:BJ116,K$2:K116,"=Timeout")</f>
        <v>0</v>
      </c>
      <c r="BN116">
        <f t="shared" si="135"/>
        <v>0</v>
      </c>
      <c r="BO116" s="19">
        <f t="shared" si="136"/>
        <v>71</v>
      </c>
      <c r="BP116">
        <f t="shared" si="137"/>
        <v>66</v>
      </c>
      <c r="BQ116" s="17">
        <f t="shared" si="138"/>
        <v>71</v>
      </c>
      <c r="BR116" t="str">
        <f t="shared" si="139"/>
        <v>event_team_player_1</v>
      </c>
      <c r="BS116">
        <f>COUNTIFS(S$3:S116,"="&amp;S116,AI$3:AI116,"="&amp;AI116)</f>
        <v>1</v>
      </c>
      <c r="BT116" t="str">
        <f>IFERROR(VLOOKUP(BB116&amp;BU116&amp;X116,game_rosters!U:W,3,FALSE),"")</f>
        <v>P100170</v>
      </c>
      <c r="BU116" t="str">
        <f t="shared" si="140"/>
        <v>Outlaws</v>
      </c>
    </row>
    <row r="117" spans="1:73" x14ac:dyDescent="0.2">
      <c r="A117" t="str">
        <f t="shared" si="115"/>
        <v/>
      </c>
      <c r="E117" s="4"/>
      <c r="F117" s="43"/>
      <c r="G117" s="4"/>
      <c r="H117" s="46"/>
      <c r="I117" s="44">
        <v>13</v>
      </c>
      <c r="J117" s="44" t="str">
        <f t="shared" si="141"/>
        <v/>
      </c>
      <c r="N117" t="s">
        <v>595</v>
      </c>
      <c r="S117">
        <v>56</v>
      </c>
      <c r="T117" t="s">
        <v>756</v>
      </c>
      <c r="U117" t="str">
        <f>IF(B117=1,MAX($U$2:$U116)+1,IF(AND($T117&lt;&gt;"",$T117=$T116),$U116,IF(B117="x",U116,"")))</f>
        <v/>
      </c>
      <c r="V117" t="str">
        <f>IF(C117=1,MAX($V$2:$V116)+1,IF(AND($T117&lt;&gt;"",$T117=$T116),$U116,IF(C117="x",V116,"")))</f>
        <v/>
      </c>
      <c r="X117">
        <v>13</v>
      </c>
      <c r="Z117">
        <v>1</v>
      </c>
      <c r="AA117">
        <f t="shared" si="112"/>
        <v>1056</v>
      </c>
      <c r="AB117" t="str">
        <f t="shared" si="113"/>
        <v/>
      </c>
      <c r="AC117">
        <f t="shared" si="109"/>
        <v>1056</v>
      </c>
      <c r="AD117" s="6">
        <v>1</v>
      </c>
      <c r="AE117" t="s">
        <v>917</v>
      </c>
      <c r="AF117" t="s">
        <v>751</v>
      </c>
      <c r="AG117" t="s">
        <v>756</v>
      </c>
      <c r="AH117" t="s">
        <v>756</v>
      </c>
      <c r="AI117" t="str">
        <f t="shared" si="116"/>
        <v>e</v>
      </c>
      <c r="AJ117" t="str">
        <f t="shared" si="117"/>
        <v/>
      </c>
      <c r="AK117" t="str">
        <f t="shared" si="118"/>
        <v/>
      </c>
      <c r="AL117" t="str">
        <f t="shared" si="119"/>
        <v/>
      </c>
      <c r="AM117" t="str">
        <f t="shared" si="120"/>
        <v/>
      </c>
      <c r="AN117" t="str">
        <f t="shared" si="121"/>
        <v>Away</v>
      </c>
      <c r="AO117" t="str">
        <f t="shared" si="122"/>
        <v>a</v>
      </c>
      <c r="AP117" t="str">
        <f t="shared" si="123"/>
        <v/>
      </c>
      <c r="AQ117" t="str">
        <f t="shared" si="124"/>
        <v/>
      </c>
      <c r="AR117" t="str">
        <f t="shared" si="125"/>
        <v>Away</v>
      </c>
      <c r="AS117" t="str">
        <f t="shared" si="126"/>
        <v>a</v>
      </c>
      <c r="AT117" t="str">
        <f t="shared" si="127"/>
        <v>Offensive</v>
      </c>
      <c r="AU117" t="str">
        <f t="shared" si="128"/>
        <v/>
      </c>
      <c r="AV117" t="str">
        <f t="shared" si="129"/>
        <v/>
      </c>
      <c r="AW117" t="str" cm="1">
        <f t="array" ref="AW117">IFERROR(IF(O117&lt;&gt;"",O117,IF(OR($S117="",$T117=""),"",IF(O117&lt;&gt;"",O117,IF($T117&lt;&gt;"",_xlfn._xlws.FILTER(O:O,($BU:$BU=$BU117)*($I:$I=$I117)*($T:$T=$T117)*($S:$S=_xlfn.MINIFS($S:$S,$T:$T,"="&amp;$T117)),"")))))&amp;"",IF(O117="","",""))&amp;""</f>
        <v/>
      </c>
      <c r="AX117" t="str" cm="1">
        <f t="array" ref="AX117">IFERROR(IF(P117&lt;&gt;"",P117,IF(OR($S117="",$T117=""),"",IF($T117&lt;&gt;"",_xlfn._xlws.FILTER(P:P,($BU:$BU=$BU117)*($I:$I=$I117)*($T:$T=$T117)*($S:$S=_xlfn.MINIFS($S:$S,$T:$T,"="&amp;$T117)),""))))&amp;"",IF(P117="","",""))&amp;""</f>
        <v/>
      </c>
      <c r="AY117" t="str" cm="1">
        <f t="array" ref="AY117">IFERROR(IF(Q117&lt;&gt;"",Q117,IF(OR($S117="",$T117=""),"",IF($T117&lt;&gt;"",_xlfn._xlws.FILTER(Q:Q,($BU:$BU=$BU117)*($I:$I=$I117)*($T:$T=$T117)*($S:$S=_xlfn.MINIFS($S:$S,$T:$T,"="&amp;$T117)),""))))&amp;"",IF(Q117="","",""))&amp;""</f>
        <v/>
      </c>
      <c r="AZ117" t="str" cm="1">
        <f t="array" ref="AZ117">IFERROR(IF(R117&lt;&gt;"",R117,IF(OR($S117="",$T117=""),"",IF($T117&lt;&gt;"",_xlfn._xlws.FILTER(R:R,($BU:$BU=$BU117)*($I:$I=$I117)*($T:$T=$T117)*($S:$S=_xlfn.MINIFS($S:$S,$T:$T,"="&amp;$T117)),""))))&amp;"",IF(R117="","",""))&amp;""</f>
        <v/>
      </c>
      <c r="BA117" s="6">
        <f t="shared" si="130"/>
        <v>13</v>
      </c>
      <c r="BB117">
        <f t="shared" ref="BB117:BD117" si="189">BB116</f>
        <v>18987</v>
      </c>
      <c r="BC117" t="str">
        <f t="shared" si="189"/>
        <v>Velodrome</v>
      </c>
      <c r="BD117" t="str">
        <f t="shared" si="189"/>
        <v>Outlaws</v>
      </c>
      <c r="BE117" t="s">
        <v>7</v>
      </c>
      <c r="BF117" t="s">
        <v>172</v>
      </c>
      <c r="BI117">
        <v>2</v>
      </c>
      <c r="BJ117" s="15">
        <f t="shared" si="132"/>
        <v>0</v>
      </c>
      <c r="BK117">
        <f t="shared" si="133"/>
        <v>1009</v>
      </c>
      <c r="BL117">
        <f t="shared" si="134"/>
        <v>1009</v>
      </c>
      <c r="BM117" s="15">
        <f>SUMIFS(BJ$2:BJ117,K$2:K117,"=Intermission")+SUMIFS(BJ$2:BJ117,K$2:K117,"=Timeout")</f>
        <v>0</v>
      </c>
      <c r="BN117">
        <f t="shared" si="135"/>
        <v>0</v>
      </c>
      <c r="BO117" s="19">
        <f t="shared" si="136"/>
        <v>71</v>
      </c>
      <c r="BP117">
        <f t="shared" si="137"/>
        <v>66</v>
      </c>
      <c r="BQ117" s="17">
        <f t="shared" si="138"/>
        <v>71</v>
      </c>
      <c r="BR117" t="str">
        <f t="shared" si="139"/>
        <v>event_team_player_2</v>
      </c>
      <c r="BS117">
        <f>COUNTIFS(S$3:S117,"="&amp;S117,AI$3:AI117,"="&amp;AI117)</f>
        <v>2</v>
      </c>
      <c r="BT117" t="str">
        <f>IFERROR(VLOOKUP(BB117&amp;BU117&amp;X117,game_rosters!U:W,3,FALSE),"")</f>
        <v>P100031</v>
      </c>
      <c r="BU117" t="str">
        <f t="shared" si="140"/>
        <v>Outlaws</v>
      </c>
    </row>
    <row r="118" spans="1:73" x14ac:dyDescent="0.2">
      <c r="A118">
        <f t="shared" si="115"/>
        <v>1</v>
      </c>
      <c r="E118" s="4"/>
      <c r="F118" s="43"/>
      <c r="G118" s="4"/>
      <c r="H118" s="46"/>
      <c r="I118" s="44">
        <v>13</v>
      </c>
      <c r="J118" s="44" t="str">
        <f t="shared" si="141"/>
        <v/>
      </c>
      <c r="K118" t="s">
        <v>13</v>
      </c>
      <c r="S118">
        <v>57</v>
      </c>
      <c r="T118" t="s">
        <v>756</v>
      </c>
      <c r="U118" t="str">
        <f>IF(B118=1,MAX($U$2:$U117)+1,IF(AND($T118&lt;&gt;"",$T118=$T117),$U117,IF(B118="x",U117,"")))</f>
        <v/>
      </c>
      <c r="V118" t="str">
        <f>IF(C118=1,MAX($V$2:$V117)+1,IF(AND($T118&lt;&gt;"",$T118=$T117),$U117,IF(C118="x",V117,"")))</f>
        <v/>
      </c>
      <c r="W118" t="s">
        <v>731</v>
      </c>
      <c r="X118">
        <v>13</v>
      </c>
      <c r="Z118">
        <v>1</v>
      </c>
      <c r="AA118">
        <f t="shared" si="112"/>
        <v>1057</v>
      </c>
      <c r="AB118" t="str">
        <f t="shared" si="113"/>
        <v/>
      </c>
      <c r="AC118">
        <f t="shared" si="109"/>
        <v>1057</v>
      </c>
      <c r="AD118" s="6">
        <v>1</v>
      </c>
      <c r="AE118" t="s">
        <v>917</v>
      </c>
      <c r="AF118" t="s">
        <v>899</v>
      </c>
      <c r="AG118" t="s">
        <v>917</v>
      </c>
      <c r="AH118" t="s">
        <v>900</v>
      </c>
      <c r="AI118" t="str">
        <f t="shared" si="116"/>
        <v>e</v>
      </c>
      <c r="AJ118" t="str">
        <f t="shared" si="117"/>
        <v/>
      </c>
      <c r="AK118" t="str">
        <f t="shared" si="118"/>
        <v/>
      </c>
      <c r="AL118" t="str">
        <f t="shared" si="119"/>
        <v/>
      </c>
      <c r="AM118" t="str">
        <f t="shared" si="120"/>
        <v/>
      </c>
      <c r="AN118" t="str">
        <f t="shared" si="121"/>
        <v>Away</v>
      </c>
      <c r="AO118" t="str">
        <f t="shared" si="122"/>
        <v>a</v>
      </c>
      <c r="AP118" t="str">
        <f t="shared" si="123"/>
        <v/>
      </c>
      <c r="AQ118" t="str">
        <f t="shared" si="124"/>
        <v/>
      </c>
      <c r="AR118" t="str">
        <f t="shared" si="125"/>
        <v>Away</v>
      </c>
      <c r="AS118" t="str">
        <f t="shared" si="126"/>
        <v>a</v>
      </c>
      <c r="AT118" t="str">
        <f t="shared" si="127"/>
        <v>Offensive</v>
      </c>
      <c r="AU118" t="str">
        <f t="shared" si="128"/>
        <v/>
      </c>
      <c r="AV118" t="str">
        <f t="shared" si="129"/>
        <v/>
      </c>
      <c r="AW118" t="str" cm="1">
        <f t="array" ref="AW118">IFERROR(IF(O118&lt;&gt;"",O118,IF(OR($S118="",$T118=""),"",IF(O118&lt;&gt;"",O118,IF($T118&lt;&gt;"",_xlfn._xlws.FILTER(O:O,($BU:$BU=$BU118)*($I:$I=$I118)*($T:$T=$T118)*($S:$S=_xlfn.MINIFS($S:$S,$T:$T,"="&amp;$T118)),"")))))&amp;"",IF(O118="","",""))&amp;""</f>
        <v/>
      </c>
      <c r="AX118" t="str" cm="1">
        <f t="array" ref="AX118">IFERROR(IF(P118&lt;&gt;"",P118,IF(OR($S118="",$T118=""),"",IF($T118&lt;&gt;"",_xlfn._xlws.FILTER(P:P,($BU:$BU=$BU118)*($I:$I=$I118)*($T:$T=$T118)*($S:$S=_xlfn.MINIFS($S:$S,$T:$T,"="&amp;$T118)),""))))&amp;"",IF(P118="","",""))&amp;""</f>
        <v/>
      </c>
      <c r="AY118" t="str" cm="1">
        <f t="array" ref="AY118">IFERROR(IF(Q118&lt;&gt;"",Q118,IF(OR($S118="",$T118=""),"",IF($T118&lt;&gt;"",_xlfn._xlws.FILTER(Q:Q,($BU:$BU=$BU118)*($I:$I=$I118)*($T:$T=$T118)*($S:$S=_xlfn.MINIFS($S:$S,$T:$T,"="&amp;$T118)),""))))&amp;"",IF(Q118="","",""))&amp;""</f>
        <v/>
      </c>
      <c r="AZ118" t="str" cm="1">
        <f t="array" ref="AZ118">IFERROR(IF(R118&lt;&gt;"",R118,IF(OR($S118="",$T118=""),"",IF($T118&lt;&gt;"",_xlfn._xlws.FILTER(R:R,($BU:$BU=$BU118)*($I:$I=$I118)*($T:$T=$T118)*($S:$S=_xlfn.MINIFS($S:$S,$T:$T,"="&amp;$T118)),""))))&amp;"",IF(R118="","",""))&amp;""</f>
        <v/>
      </c>
      <c r="BA118" s="6">
        <f t="shared" si="130"/>
        <v>13</v>
      </c>
      <c r="BB118">
        <f t="shared" ref="BB118:BD118" si="190">BB117</f>
        <v>18987</v>
      </c>
      <c r="BC118" t="str">
        <f t="shared" si="190"/>
        <v>Velodrome</v>
      </c>
      <c r="BD118" t="str">
        <f t="shared" si="190"/>
        <v>Outlaws</v>
      </c>
      <c r="BE118" t="s">
        <v>13</v>
      </c>
      <c r="BF118" t="s">
        <v>756</v>
      </c>
      <c r="BI118" cm="1">
        <f t="array" ref="BI118">IFERROR(_xlfn._xlws.FILTER(shifts!A:A,(shifts!B:B=events!AD118)*(shifts!AG:AG&gt;=events!BK118)*(shifts!AH:AH&lt;=events!BL118)),BI117)</f>
        <v>3</v>
      </c>
      <c r="BJ118" s="15">
        <f t="shared" si="132"/>
        <v>3</v>
      </c>
      <c r="BK118">
        <f t="shared" si="133"/>
        <v>1008</v>
      </c>
      <c r="BL118">
        <f t="shared" si="134"/>
        <v>1005</v>
      </c>
      <c r="BM118" s="15">
        <f>SUMIFS(BJ$2:BJ118,K$2:K118,"=Intermission")+SUMIFS(BJ$2:BJ118,K$2:K118,"=Timeout")</f>
        <v>0</v>
      </c>
      <c r="BN118">
        <f t="shared" si="135"/>
        <v>0</v>
      </c>
      <c r="BO118" s="19">
        <f t="shared" si="136"/>
        <v>72</v>
      </c>
      <c r="BP118">
        <f t="shared" si="137"/>
        <v>67</v>
      </c>
      <c r="BQ118" s="17">
        <f t="shared" si="138"/>
        <v>75</v>
      </c>
      <c r="BR118" t="str">
        <f t="shared" si="139"/>
        <v>event_team_player_1</v>
      </c>
      <c r="BS118">
        <f>COUNTIFS(S$3:S118,"="&amp;S118,AI$3:AI118,"="&amp;AI118)</f>
        <v>1</v>
      </c>
      <c r="BT118" t="str">
        <f>IFERROR(VLOOKUP(BB118&amp;BU118&amp;X118,game_rosters!U:W,3,FALSE),"")</f>
        <v>P100031</v>
      </c>
      <c r="BU118" t="str">
        <f t="shared" si="140"/>
        <v>Outlaws</v>
      </c>
    </row>
    <row r="119" spans="1:73" x14ac:dyDescent="0.2">
      <c r="A119">
        <f t="shared" si="115"/>
        <v>1</v>
      </c>
      <c r="E119" s="4"/>
      <c r="F119" s="43"/>
      <c r="G119" s="4"/>
      <c r="H119" s="46"/>
      <c r="I119" s="44">
        <v>13</v>
      </c>
      <c r="J119" s="44" t="str">
        <f t="shared" si="141"/>
        <v/>
      </c>
      <c r="K119" t="s">
        <v>7</v>
      </c>
      <c r="L119" t="s">
        <v>182</v>
      </c>
      <c r="M119" t="s">
        <v>445</v>
      </c>
      <c r="N119" t="s">
        <v>594</v>
      </c>
      <c r="O119" t="s">
        <v>619</v>
      </c>
      <c r="S119">
        <v>58</v>
      </c>
      <c r="T119">
        <v>12</v>
      </c>
      <c r="U119" t="str">
        <f>IF(B119=1,MAX($U$2:$U118)+1,IF(AND($T119&lt;&gt;"",$T119=$T118),$U118,IF(B119="x",U118,"")))</f>
        <v/>
      </c>
      <c r="V119" t="str">
        <f>IF(C119=1,MAX($V$2:$V118)+1,IF(AND($T119&lt;&gt;"",$T119=$T118),$U118,IF(C119="x",V118,"")))</f>
        <v/>
      </c>
      <c r="W119" t="s">
        <v>731</v>
      </c>
      <c r="X119">
        <v>13</v>
      </c>
      <c r="Z119">
        <v>1</v>
      </c>
      <c r="AA119">
        <f t="shared" si="112"/>
        <v>1058</v>
      </c>
      <c r="AB119">
        <f t="shared" si="113"/>
        <v>9012</v>
      </c>
      <c r="AC119">
        <f t="shared" si="109"/>
        <v>9012</v>
      </c>
      <c r="AD119" s="6">
        <v>1</v>
      </c>
      <c r="AE119" t="s">
        <v>917</v>
      </c>
      <c r="AF119" t="s">
        <v>900</v>
      </c>
      <c r="AG119" t="s">
        <v>756</v>
      </c>
      <c r="AH119" t="s">
        <v>756</v>
      </c>
      <c r="AI119" t="str">
        <f t="shared" si="116"/>
        <v>e</v>
      </c>
      <c r="AJ119" t="str">
        <f t="shared" si="117"/>
        <v/>
      </c>
      <c r="AK119" t="str">
        <f t="shared" si="118"/>
        <v/>
      </c>
      <c r="AL119" t="str">
        <f t="shared" si="119"/>
        <v/>
      </c>
      <c r="AM119" t="str">
        <f t="shared" si="120"/>
        <v/>
      </c>
      <c r="AN119" t="str">
        <f t="shared" si="121"/>
        <v>Away</v>
      </c>
      <c r="AO119" t="str">
        <f t="shared" si="122"/>
        <v>a</v>
      </c>
      <c r="AP119" t="str">
        <f t="shared" si="123"/>
        <v/>
      </c>
      <c r="AQ119" t="str">
        <f t="shared" si="124"/>
        <v/>
      </c>
      <c r="AR119" t="str">
        <f t="shared" si="125"/>
        <v>Away</v>
      </c>
      <c r="AS119" t="str">
        <f t="shared" si="126"/>
        <v>a</v>
      </c>
      <c r="AT119" t="str">
        <f t="shared" si="127"/>
        <v>Offensive</v>
      </c>
      <c r="AU119" t="str">
        <f t="shared" si="128"/>
        <v/>
      </c>
      <c r="AV119" t="str">
        <f t="shared" si="129"/>
        <v/>
      </c>
      <c r="AW119" t="str" cm="1">
        <f t="array" ref="AW119">IFERROR(IF(O119&lt;&gt;"",O119,IF(OR($S119="",$T119=""),"",IF(O119&lt;&gt;"",O119,IF($T119&lt;&gt;"",_xlfn._xlws.FILTER(O:O,($BU:$BU=$BU119)*($I:$I=$I119)*($T:$T=$T119)*($S:$S=_xlfn.MINIFS($S:$S,$T:$T,"="&amp;$T119)),"")))))&amp;"",IF(O119="","",""))&amp;""</f>
        <v>OffensivePlay_Pass-ReceiverMissed</v>
      </c>
      <c r="AX119" t="str" cm="1">
        <f t="array" ref="AX119">IFERROR(IF(P119&lt;&gt;"",P119,IF(OR($S119="",$T119=""),"",IF($T119&lt;&gt;"",_xlfn._xlws.FILTER(P:P,($BU:$BU=$BU119)*($I:$I=$I119)*($T:$T=$T119)*($S:$S=_xlfn.MINIFS($S:$S,$T:$T,"="&amp;$T119)),""))))&amp;"",IF(P119="","",""))&amp;""</f>
        <v/>
      </c>
      <c r="AY119" t="str" cm="1">
        <f t="array" ref="AY119">IFERROR(IF(Q119&lt;&gt;"",Q119,IF(OR($S119="",$T119=""),"",IF($T119&lt;&gt;"",_xlfn._xlws.FILTER(Q:Q,($BU:$BU=$BU119)*($I:$I=$I119)*($T:$T=$T119)*($S:$S=_xlfn.MINIFS($S:$S,$T:$T,"="&amp;$T119)),""))))&amp;"",IF(Q119="","",""))&amp;""</f>
        <v/>
      </c>
      <c r="AZ119" t="str" cm="1">
        <f t="array" ref="AZ119">IFERROR(IF(R119&lt;&gt;"",R119,IF(OR($S119="",$T119=""),"",IF($T119&lt;&gt;"",_xlfn._xlws.FILTER(R:R,($BU:$BU=$BU119)*($I:$I=$I119)*($T:$T=$T119)*($S:$S=_xlfn.MINIFS($S:$S,$T:$T,"="&amp;$T119)),""))))&amp;"",IF(R119="","",""))&amp;""</f>
        <v/>
      </c>
      <c r="BA119" s="6">
        <f t="shared" si="130"/>
        <v>13</v>
      </c>
      <c r="BB119">
        <f t="shared" ref="BB119:BD119" si="191">BB118</f>
        <v>18987</v>
      </c>
      <c r="BC119" t="str">
        <f t="shared" si="191"/>
        <v>Velodrome</v>
      </c>
      <c r="BD119" t="str">
        <f t="shared" si="191"/>
        <v>Outlaws</v>
      </c>
      <c r="BE119" t="s">
        <v>7</v>
      </c>
      <c r="BF119" t="s">
        <v>182</v>
      </c>
      <c r="BI119" cm="1">
        <f t="array" ref="BI119">IFERROR(_xlfn._xlws.FILTER(shifts!A:A,(shifts!B:B=events!AD119)*(shifts!AG:AG&gt;=events!BK119)*(shifts!AH:AH&lt;=events!BL119)),BI118)</f>
        <v>3</v>
      </c>
      <c r="BJ119" s="15">
        <f t="shared" si="132"/>
        <v>0</v>
      </c>
      <c r="BK119">
        <f t="shared" si="133"/>
        <v>1005</v>
      </c>
      <c r="BL119">
        <f t="shared" si="134"/>
        <v>1005</v>
      </c>
      <c r="BM119" s="15">
        <f>SUMIFS(BJ$2:BJ119,K$2:K119,"=Intermission")+SUMIFS(BJ$2:BJ119,K$2:K119,"=Timeout")</f>
        <v>0</v>
      </c>
      <c r="BN119">
        <f t="shared" si="135"/>
        <v>0</v>
      </c>
      <c r="BO119" s="19">
        <f t="shared" si="136"/>
        <v>75</v>
      </c>
      <c r="BP119">
        <f t="shared" si="137"/>
        <v>70</v>
      </c>
      <c r="BQ119" s="17">
        <f t="shared" si="138"/>
        <v>75</v>
      </c>
      <c r="BR119" t="str">
        <f t="shared" si="139"/>
        <v>event_team_player_1</v>
      </c>
      <c r="BS119">
        <f>COUNTIFS(S$3:S119,"="&amp;S119,AI$3:AI119,"="&amp;AI119)</f>
        <v>1</v>
      </c>
      <c r="BT119" t="str">
        <f>IFERROR(VLOOKUP(BB119&amp;BU119&amp;X119,game_rosters!U:W,3,FALSE),"")</f>
        <v>P100031</v>
      </c>
      <c r="BU119" t="str">
        <f t="shared" si="140"/>
        <v>Outlaws</v>
      </c>
    </row>
    <row r="120" spans="1:73" x14ac:dyDescent="0.2">
      <c r="A120" t="str">
        <f t="shared" si="115"/>
        <v/>
      </c>
      <c r="E120" s="4"/>
      <c r="F120" s="43"/>
      <c r="G120" s="4"/>
      <c r="H120" s="46"/>
      <c r="I120" s="44">
        <v>68</v>
      </c>
      <c r="J120" s="44" t="str">
        <f t="shared" si="141"/>
        <v/>
      </c>
      <c r="N120" t="s">
        <v>594</v>
      </c>
      <c r="S120">
        <v>58</v>
      </c>
      <c r="T120">
        <v>12</v>
      </c>
      <c r="U120" t="str">
        <f>IF(B120=1,MAX($U$2:$U119)+1,IF(AND($T120&lt;&gt;"",$T120=$T119),$U119,IF(B120="x",U119,"")))</f>
        <v/>
      </c>
      <c r="V120" t="str">
        <f>IF(C120=1,MAX($V$2:$V119)+1,IF(AND($T120&lt;&gt;"",$T120=$T119),$U119,IF(C120="x",V119,"")))</f>
        <v/>
      </c>
      <c r="X120">
        <v>68</v>
      </c>
      <c r="Z120">
        <v>1</v>
      </c>
      <c r="AA120">
        <f t="shared" si="112"/>
        <v>1058</v>
      </c>
      <c r="AB120">
        <f t="shared" si="113"/>
        <v>9012</v>
      </c>
      <c r="AC120">
        <f t="shared" si="109"/>
        <v>9012</v>
      </c>
      <c r="AD120" s="6">
        <v>1</v>
      </c>
      <c r="AE120" t="s">
        <v>917</v>
      </c>
      <c r="AF120" t="s">
        <v>900</v>
      </c>
      <c r="AG120" t="s">
        <v>756</v>
      </c>
      <c r="AH120" t="s">
        <v>756</v>
      </c>
      <c r="AI120" t="str">
        <f t="shared" si="116"/>
        <v>e</v>
      </c>
      <c r="AJ120" t="str">
        <f t="shared" si="117"/>
        <v/>
      </c>
      <c r="AK120" t="str">
        <f t="shared" si="118"/>
        <v/>
      </c>
      <c r="AL120" t="str">
        <f t="shared" si="119"/>
        <v/>
      </c>
      <c r="AM120" t="str">
        <f t="shared" si="120"/>
        <v/>
      </c>
      <c r="AN120" t="str">
        <f t="shared" si="121"/>
        <v>Away</v>
      </c>
      <c r="AO120" t="str">
        <f t="shared" si="122"/>
        <v>a</v>
      </c>
      <c r="AP120" t="str">
        <f t="shared" si="123"/>
        <v/>
      </c>
      <c r="AQ120" t="str">
        <f t="shared" si="124"/>
        <v/>
      </c>
      <c r="AR120" t="str">
        <f t="shared" si="125"/>
        <v>Away</v>
      </c>
      <c r="AS120" t="str">
        <f t="shared" si="126"/>
        <v>a</v>
      </c>
      <c r="AT120" t="str">
        <f t="shared" si="127"/>
        <v>Offensive</v>
      </c>
      <c r="AU120" t="str">
        <f t="shared" si="128"/>
        <v/>
      </c>
      <c r="AV120" t="str">
        <f t="shared" si="129"/>
        <v/>
      </c>
      <c r="AW120" t="str" cm="1">
        <f t="array" ref="AW120">IFERROR(IF(O120&lt;&gt;"",O120,IF(OR($S120="",$T120=""),"",IF(O120&lt;&gt;"",O120,IF($T120&lt;&gt;"",_xlfn._xlws.FILTER(O:O,($BU:$BU=$BU120)*($I:$I=$I120)*($T:$T=$T120)*($S:$S=_xlfn.MINIFS($S:$S,$T:$T,"="&amp;$T120)),"")))))&amp;"",IF(O120="","",""))&amp;""</f>
        <v/>
      </c>
      <c r="AX120" t="str" cm="1">
        <f t="array" ref="AX120">IFERROR(IF(P120&lt;&gt;"",P120,IF(OR($S120="",$T120=""),"",IF($T120&lt;&gt;"",_xlfn._xlws.FILTER(P:P,($BU:$BU=$BU120)*($I:$I=$I120)*($T:$T=$T120)*($S:$S=_xlfn.MINIFS($S:$S,$T:$T,"="&amp;$T120)),""))))&amp;"",IF(P120="","",""))&amp;""</f>
        <v/>
      </c>
      <c r="AY120" t="str" cm="1">
        <f t="array" ref="AY120">IFERROR(IF(Q120&lt;&gt;"",Q120,IF(OR($S120="",$T120=""),"",IF($T120&lt;&gt;"",_xlfn._xlws.FILTER(Q:Q,($BU:$BU=$BU120)*($I:$I=$I120)*($T:$T=$T120)*($S:$S=_xlfn.MINIFS($S:$S,$T:$T,"="&amp;$T120)),""))))&amp;"",IF(Q120="","",""))&amp;""</f>
        <v/>
      </c>
      <c r="AZ120" t="str" cm="1">
        <f t="array" ref="AZ120">IFERROR(IF(R120&lt;&gt;"",R120,IF(OR($S120="",$T120=""),"",IF($T120&lt;&gt;"",_xlfn._xlws.FILTER(R:R,($BU:$BU=$BU120)*($I:$I=$I120)*($T:$T=$T120)*($S:$S=_xlfn.MINIFS($S:$S,$T:$T,"="&amp;$T120)),""))))&amp;"",IF(R120="","",""))&amp;""</f>
        <v/>
      </c>
      <c r="BA120" s="6">
        <f t="shared" si="130"/>
        <v>13</v>
      </c>
      <c r="BB120">
        <f t="shared" ref="BB120:BD120" si="192">BB119</f>
        <v>18987</v>
      </c>
      <c r="BC120" t="str">
        <f t="shared" si="192"/>
        <v>Velodrome</v>
      </c>
      <c r="BD120" t="str">
        <f t="shared" si="192"/>
        <v>Outlaws</v>
      </c>
      <c r="BE120" t="s">
        <v>7</v>
      </c>
      <c r="BF120" t="s">
        <v>182</v>
      </c>
      <c r="BI120" cm="1">
        <f t="array" ref="BI120">IFERROR(_xlfn._xlws.FILTER(shifts!A:A,(shifts!B:B=events!AD120)*(shifts!AG:AG&gt;=events!BK120)*(shifts!AH:AH&lt;=events!BL120)),BI119)</f>
        <v>3</v>
      </c>
      <c r="BJ120" s="15">
        <f t="shared" si="132"/>
        <v>0</v>
      </c>
      <c r="BK120">
        <f t="shared" si="133"/>
        <v>1005</v>
      </c>
      <c r="BL120">
        <f t="shared" si="134"/>
        <v>1005</v>
      </c>
      <c r="BM120" s="15">
        <f>SUMIFS(BJ$2:BJ120,K$2:K120,"=Intermission")+SUMIFS(BJ$2:BJ120,K$2:K120,"=Timeout")</f>
        <v>0</v>
      </c>
      <c r="BN120">
        <f t="shared" si="135"/>
        <v>0</v>
      </c>
      <c r="BO120" s="19">
        <f t="shared" si="136"/>
        <v>75</v>
      </c>
      <c r="BP120">
        <f t="shared" si="137"/>
        <v>70</v>
      </c>
      <c r="BQ120" s="17">
        <f t="shared" si="138"/>
        <v>75</v>
      </c>
      <c r="BR120" t="str">
        <f t="shared" si="139"/>
        <v>event_team_player_2</v>
      </c>
      <c r="BS120">
        <f>COUNTIFS(S$3:S120,"="&amp;S120,AI$3:AI120,"="&amp;AI120)</f>
        <v>2</v>
      </c>
      <c r="BT120" t="str">
        <f>IFERROR(VLOOKUP(BB120&amp;BU120&amp;X120,game_rosters!U:W,3,FALSE),"")</f>
        <v>P100128</v>
      </c>
      <c r="BU120" t="str">
        <f t="shared" si="140"/>
        <v>Outlaws</v>
      </c>
    </row>
    <row r="121" spans="1:73" x14ac:dyDescent="0.2">
      <c r="A121">
        <f t="shared" si="115"/>
        <v>1</v>
      </c>
      <c r="E121" s="4"/>
      <c r="F121" s="43"/>
      <c r="G121" s="4"/>
      <c r="H121" s="46"/>
      <c r="I121" s="44">
        <v>13</v>
      </c>
      <c r="J121" s="44" t="str">
        <f t="shared" si="141"/>
        <v>o</v>
      </c>
      <c r="K121" t="s">
        <v>238</v>
      </c>
      <c r="L121" t="s">
        <v>174</v>
      </c>
      <c r="M121" t="s">
        <v>390</v>
      </c>
      <c r="S121">
        <v>59</v>
      </c>
      <c r="T121">
        <v>12</v>
      </c>
      <c r="U121" t="str">
        <f>IF(B121=1,MAX($U$2:$U120)+1,IF(AND($T121&lt;&gt;"",$T121=$T120),$U120,IF(B121="x",U120,"")))</f>
        <v/>
      </c>
      <c r="V121" t="str">
        <f>IF(C121=1,MAX($V$2:$V120)+1,IF(AND($T121&lt;&gt;"",$T121=$T120),$U120,IF(C121="x",V120,"")))</f>
        <v/>
      </c>
      <c r="W121" t="s">
        <v>731</v>
      </c>
      <c r="X121">
        <v>13</v>
      </c>
      <c r="Z121">
        <v>1</v>
      </c>
      <c r="AA121">
        <f t="shared" si="112"/>
        <v>1059</v>
      </c>
      <c r="AB121">
        <f t="shared" si="113"/>
        <v>9012</v>
      </c>
      <c r="AC121">
        <f t="shared" si="109"/>
        <v>9012</v>
      </c>
      <c r="AD121" s="6">
        <v>1</v>
      </c>
      <c r="AE121" t="s">
        <v>917</v>
      </c>
      <c r="AF121" t="s">
        <v>900</v>
      </c>
      <c r="AG121" t="s">
        <v>756</v>
      </c>
      <c r="AH121" t="s">
        <v>756</v>
      </c>
      <c r="AI121" t="str">
        <f t="shared" si="116"/>
        <v>e</v>
      </c>
      <c r="AJ121" t="str">
        <f t="shared" si="117"/>
        <v>o</v>
      </c>
      <c r="AK121" t="str">
        <f t="shared" si="118"/>
        <v>o</v>
      </c>
      <c r="AL121" t="str">
        <f t="shared" si="119"/>
        <v>d</v>
      </c>
      <c r="AM121" t="str">
        <f t="shared" si="120"/>
        <v>o</v>
      </c>
      <c r="AN121" t="str">
        <f t="shared" si="121"/>
        <v>Away</v>
      </c>
      <c r="AO121" t="str">
        <f t="shared" si="122"/>
        <v>a</v>
      </c>
      <c r="AP121" t="str">
        <f t="shared" si="123"/>
        <v>d</v>
      </c>
      <c r="AQ121" t="str">
        <f t="shared" si="124"/>
        <v>o</v>
      </c>
      <c r="AR121" t="str">
        <f t="shared" si="125"/>
        <v>Away</v>
      </c>
      <c r="AS121" t="str">
        <f t="shared" si="126"/>
        <v>a</v>
      </c>
      <c r="AT121" t="str">
        <f t="shared" si="127"/>
        <v>Offensive</v>
      </c>
      <c r="AU121" t="str">
        <f t="shared" si="128"/>
        <v/>
      </c>
      <c r="AV121" t="str">
        <f t="shared" si="129"/>
        <v/>
      </c>
      <c r="AW121" t="str" cm="1">
        <f t="array" ref="AW121">IFERROR(IF(O121&lt;&gt;"",O121,IF(OR($S121="",$T121=""),"",IF(O121&lt;&gt;"",O121,IF($T121&lt;&gt;"",_xlfn._xlws.FILTER(O:O,($BU:$BU=$BU121)*($I:$I=$I121)*($T:$T=$T121)*($S:$S=_xlfn.MINIFS($S:$S,$T:$T,"="&amp;$T121)),"")))))&amp;"",IF(O121="","",""))&amp;""</f>
        <v>OffensivePlay_Pass-ReceiverMissed</v>
      </c>
      <c r="AX121" t="str" cm="1">
        <f t="array" ref="AX121">IFERROR(IF(P121&lt;&gt;"",P121,IF(OR($S121="",$T121=""),"",IF($T121&lt;&gt;"",_xlfn._xlws.FILTER(P:P,($BU:$BU=$BU121)*($I:$I=$I121)*($T:$T=$T121)*($S:$S=_xlfn.MINIFS($S:$S,$T:$T,"="&amp;$T121)),""))))&amp;"",IF(P121="","",""))&amp;""</f>
        <v/>
      </c>
      <c r="AY121" t="str" cm="1">
        <f t="array" ref="AY121">IFERROR(IF(Q121&lt;&gt;"",Q121,IF(OR($S121="",$T121=""),"",IF($T121&lt;&gt;"",_xlfn._xlws.FILTER(Q:Q,($BU:$BU=$BU121)*($I:$I=$I121)*($T:$T=$T121)*($S:$S=_xlfn.MINIFS($S:$S,$T:$T,"="&amp;$T121)),""))))&amp;"",IF(Q121="","",""))&amp;""</f>
        <v/>
      </c>
      <c r="AZ121" t="str" cm="1">
        <f t="array" ref="AZ121">IFERROR(IF(R121&lt;&gt;"",R121,IF(OR($S121="",$T121=""),"",IF($T121&lt;&gt;"",_xlfn._xlws.FILTER(R:R,($BU:$BU=$BU121)*($I:$I=$I121)*($T:$T=$T121)*($S:$S=_xlfn.MINIFS($S:$S,$T:$T,"="&amp;$T121)),""))))&amp;"",IF(R121="","",""))&amp;""</f>
        <v/>
      </c>
      <c r="BA121" s="6">
        <f t="shared" si="130"/>
        <v>14</v>
      </c>
      <c r="BB121">
        <f t="shared" ref="BB121:BD121" si="193">BB120</f>
        <v>18987</v>
      </c>
      <c r="BC121" t="str">
        <f t="shared" si="193"/>
        <v>Velodrome</v>
      </c>
      <c r="BD121" t="str">
        <f t="shared" si="193"/>
        <v>Outlaws</v>
      </c>
      <c r="BE121" t="s">
        <v>238</v>
      </c>
      <c r="BF121" t="s">
        <v>174</v>
      </c>
      <c r="BI121" cm="1">
        <f t="array" ref="BI121">IFERROR(_xlfn._xlws.FILTER(shifts!A:A,(shifts!B:B=events!AD121)*(shifts!AG:AG&gt;=events!BK121)*(shifts!AH:AH&lt;=events!BL121)),BI120)</f>
        <v>3</v>
      </c>
      <c r="BJ121" s="15">
        <f t="shared" si="132"/>
        <v>0</v>
      </c>
      <c r="BK121">
        <f t="shared" si="133"/>
        <v>1005</v>
      </c>
      <c r="BL121">
        <f t="shared" si="134"/>
        <v>1005</v>
      </c>
      <c r="BM121" s="15">
        <f>SUMIFS(BJ$2:BJ121,K$2:K121,"=Intermission")+SUMIFS(BJ$2:BJ121,K$2:K121,"=Timeout")</f>
        <v>0</v>
      </c>
      <c r="BN121">
        <f t="shared" si="135"/>
        <v>0</v>
      </c>
      <c r="BO121" s="19">
        <f t="shared" si="136"/>
        <v>75</v>
      </c>
      <c r="BP121">
        <f t="shared" si="137"/>
        <v>70</v>
      </c>
      <c r="BQ121" s="17">
        <f t="shared" si="138"/>
        <v>75</v>
      </c>
      <c r="BR121" t="str">
        <f t="shared" si="139"/>
        <v>event_team_player_1</v>
      </c>
      <c r="BS121">
        <f>COUNTIFS(S$3:S121,"="&amp;S121,AI$3:AI121,"="&amp;AI121)</f>
        <v>1</v>
      </c>
      <c r="BT121" t="str">
        <f>IFERROR(VLOOKUP(BB121&amp;BU121&amp;X121,game_rosters!U:W,3,FALSE),"")</f>
        <v>P100031</v>
      </c>
      <c r="BU121" t="str">
        <f t="shared" si="140"/>
        <v>Outlaws</v>
      </c>
    </row>
    <row r="122" spans="1:73" x14ac:dyDescent="0.2">
      <c r="A122" t="str">
        <f t="shared" si="115"/>
        <v/>
      </c>
      <c r="E122" s="4"/>
      <c r="F122" s="43"/>
      <c r="G122" s="4"/>
      <c r="H122" s="46"/>
      <c r="I122" s="44">
        <v>68</v>
      </c>
      <c r="J122" s="44" t="str">
        <f t="shared" si="141"/>
        <v/>
      </c>
      <c r="S122">
        <v>59</v>
      </c>
      <c r="T122">
        <v>12</v>
      </c>
      <c r="U122" t="str">
        <f>IF(B122=1,MAX($U$2:$U121)+1,IF(AND($T122&lt;&gt;"",$T122=$T121),$U121,IF(B122="x",U121,"")))</f>
        <v/>
      </c>
      <c r="V122" t="str">
        <f>IF(C122=1,MAX($V$2:$V121)+1,IF(AND($T122&lt;&gt;"",$T122=$T121),$U121,IF(C122="x",V121,"")))</f>
        <v/>
      </c>
      <c r="X122">
        <v>68</v>
      </c>
      <c r="Z122">
        <v>1</v>
      </c>
      <c r="AA122">
        <f t="shared" si="112"/>
        <v>1059</v>
      </c>
      <c r="AB122">
        <f t="shared" si="113"/>
        <v>9012</v>
      </c>
      <c r="AC122">
        <f t="shared" si="109"/>
        <v>9012</v>
      </c>
      <c r="AD122" s="6">
        <v>1</v>
      </c>
      <c r="AE122" t="s">
        <v>917</v>
      </c>
      <c r="AF122" t="s">
        <v>900</v>
      </c>
      <c r="AG122" t="s">
        <v>756</v>
      </c>
      <c r="AH122" t="s">
        <v>756</v>
      </c>
      <c r="AI122" t="str">
        <f t="shared" si="116"/>
        <v>e</v>
      </c>
      <c r="AJ122" t="str">
        <f t="shared" si="117"/>
        <v>o</v>
      </c>
      <c r="AK122" t="str">
        <f t="shared" si="118"/>
        <v>o</v>
      </c>
      <c r="AL122" t="str">
        <f t="shared" si="119"/>
        <v/>
      </c>
      <c r="AM122" t="str">
        <f t="shared" si="120"/>
        <v/>
      </c>
      <c r="AN122" t="str">
        <f t="shared" si="121"/>
        <v>Away</v>
      </c>
      <c r="AO122" t="str">
        <f t="shared" si="122"/>
        <v>a</v>
      </c>
      <c r="AP122" t="str">
        <f t="shared" si="123"/>
        <v>d</v>
      </c>
      <c r="AQ122" t="str">
        <f t="shared" si="124"/>
        <v>o</v>
      </c>
      <c r="AR122" t="str">
        <f t="shared" si="125"/>
        <v>Away</v>
      </c>
      <c r="AS122" t="str">
        <f t="shared" si="126"/>
        <v>a</v>
      </c>
      <c r="AT122" t="str">
        <f t="shared" si="127"/>
        <v>Offensive</v>
      </c>
      <c r="AU122" t="str">
        <f t="shared" si="128"/>
        <v/>
      </c>
      <c r="AV122" t="str">
        <f t="shared" si="129"/>
        <v/>
      </c>
      <c r="AW122" t="str" cm="1">
        <f t="array" ref="AW122">IFERROR(IF(O122&lt;&gt;"",O122,IF(OR($S122="",$T122=""),"",IF(O122&lt;&gt;"",O122,IF($T122&lt;&gt;"",_xlfn._xlws.FILTER(O:O,($BU:$BU=$BU122)*($I:$I=$I122)*($T:$T=$T122)*($S:$S=_xlfn.MINIFS($S:$S,$T:$T,"="&amp;$T122)),"")))))&amp;"",IF(O122="","",""))&amp;""</f>
        <v/>
      </c>
      <c r="AX122" t="str" cm="1">
        <f t="array" ref="AX122">IFERROR(IF(P122&lt;&gt;"",P122,IF(OR($S122="",$T122=""),"",IF($T122&lt;&gt;"",_xlfn._xlws.FILTER(P:P,($BU:$BU=$BU122)*($I:$I=$I122)*($T:$T=$T122)*($S:$S=_xlfn.MINIFS($S:$S,$T:$T,"="&amp;$T122)),""))))&amp;"",IF(P122="","",""))&amp;""</f>
        <v/>
      </c>
      <c r="AY122" t="str" cm="1">
        <f t="array" ref="AY122">IFERROR(IF(Q122&lt;&gt;"",Q122,IF(OR($S122="",$T122=""),"",IF($T122&lt;&gt;"",_xlfn._xlws.FILTER(Q:Q,($BU:$BU=$BU122)*($I:$I=$I122)*($T:$T=$T122)*($S:$S=_xlfn.MINIFS($S:$S,$T:$T,"="&amp;$T122)),""))))&amp;"",IF(Q122="","",""))&amp;""</f>
        <v/>
      </c>
      <c r="AZ122" t="str" cm="1">
        <f t="array" ref="AZ122">IFERROR(IF(R122&lt;&gt;"",R122,IF(OR($S122="",$T122=""),"",IF($T122&lt;&gt;"",_xlfn._xlws.FILTER(R:R,($BU:$BU=$BU122)*($I:$I=$I122)*($T:$T=$T122)*($S:$S=_xlfn.MINIFS($S:$S,$T:$T,"="&amp;$T122)),""))))&amp;"",IF(R122="","",""))&amp;""</f>
        <v/>
      </c>
      <c r="BA122" s="6">
        <f t="shared" si="130"/>
        <v>14</v>
      </c>
      <c r="BB122">
        <f t="shared" ref="BB122:BD122" si="194">BB121</f>
        <v>18987</v>
      </c>
      <c r="BC122" t="str">
        <f t="shared" si="194"/>
        <v>Velodrome</v>
      </c>
      <c r="BD122" t="str">
        <f t="shared" si="194"/>
        <v>Outlaws</v>
      </c>
      <c r="BE122" t="s">
        <v>238</v>
      </c>
      <c r="BF122" t="s">
        <v>174</v>
      </c>
      <c r="BI122" cm="1">
        <f t="array" ref="BI122">IFERROR(_xlfn._xlws.FILTER(shifts!A:A,(shifts!B:B=events!AD122)*(shifts!AG:AG&gt;=events!BK122)*(shifts!AH:AH&lt;=events!BL122)),BI121)</f>
        <v>3</v>
      </c>
      <c r="BJ122" s="15">
        <f t="shared" si="132"/>
        <v>0</v>
      </c>
      <c r="BK122">
        <f t="shared" si="133"/>
        <v>1005</v>
      </c>
      <c r="BL122">
        <f t="shared" si="134"/>
        <v>1005</v>
      </c>
      <c r="BM122" s="15">
        <f>SUMIFS(BJ$2:BJ122,K$2:K122,"=Intermission")+SUMIFS(BJ$2:BJ122,K$2:K122,"=Timeout")</f>
        <v>0</v>
      </c>
      <c r="BN122">
        <f t="shared" si="135"/>
        <v>0</v>
      </c>
      <c r="BO122" s="19">
        <f t="shared" si="136"/>
        <v>75</v>
      </c>
      <c r="BP122">
        <f t="shared" si="137"/>
        <v>70</v>
      </c>
      <c r="BQ122" s="17">
        <f t="shared" si="138"/>
        <v>75</v>
      </c>
      <c r="BR122" t="str">
        <f t="shared" si="139"/>
        <v>event_team_player_2</v>
      </c>
      <c r="BS122">
        <f>COUNTIFS(S$3:S122,"="&amp;S122,AI$3:AI122,"="&amp;AI122)</f>
        <v>2</v>
      </c>
      <c r="BT122" t="str">
        <f>IFERROR(VLOOKUP(BB122&amp;BU122&amp;X122,game_rosters!U:W,3,FALSE),"")</f>
        <v>P100128</v>
      </c>
      <c r="BU122" t="str">
        <f t="shared" si="140"/>
        <v>Outlaws</v>
      </c>
    </row>
    <row r="123" spans="1:73" x14ac:dyDescent="0.2">
      <c r="A123">
        <f t="shared" si="115"/>
        <v>1</v>
      </c>
      <c r="E123" s="4"/>
      <c r="F123" s="43"/>
      <c r="G123" s="4"/>
      <c r="H123" s="46"/>
      <c r="I123" s="44">
        <v>68</v>
      </c>
      <c r="J123" s="44" t="str">
        <f t="shared" si="141"/>
        <v/>
      </c>
      <c r="K123" t="s">
        <v>13</v>
      </c>
      <c r="L123" t="s">
        <v>587</v>
      </c>
      <c r="N123" t="s">
        <v>595</v>
      </c>
      <c r="O123" t="s">
        <v>620</v>
      </c>
      <c r="S123">
        <v>60</v>
      </c>
      <c r="T123" t="s">
        <v>756</v>
      </c>
      <c r="U123" t="str">
        <f>IF(B123=1,MAX($U$2:$U122)+1,IF(AND($T123&lt;&gt;"",$T123=$T122),$U122,IF(B123="x",U122,"")))</f>
        <v/>
      </c>
      <c r="V123" t="str">
        <f>IF(C123=1,MAX($V$2:$V122)+1,IF(AND($T123&lt;&gt;"",$T123=$T122),$U122,IF(C123="x",V122,"")))</f>
        <v/>
      </c>
      <c r="W123" t="s">
        <v>731</v>
      </c>
      <c r="X123">
        <v>68</v>
      </c>
      <c r="Z123">
        <v>1</v>
      </c>
      <c r="AA123">
        <f t="shared" si="112"/>
        <v>1060</v>
      </c>
      <c r="AB123" t="str">
        <f t="shared" si="113"/>
        <v/>
      </c>
      <c r="AC123">
        <f t="shared" si="109"/>
        <v>1060</v>
      </c>
      <c r="AD123" s="6">
        <v>1</v>
      </c>
      <c r="AE123" t="s">
        <v>917</v>
      </c>
      <c r="AF123" t="s">
        <v>919</v>
      </c>
      <c r="AG123" t="s">
        <v>756</v>
      </c>
      <c r="AH123" t="s">
        <v>756</v>
      </c>
      <c r="AI123" t="str">
        <f t="shared" si="116"/>
        <v>e</v>
      </c>
      <c r="AJ123" t="str">
        <f t="shared" si="117"/>
        <v/>
      </c>
      <c r="AK123" t="str">
        <f t="shared" si="118"/>
        <v/>
      </c>
      <c r="AL123" t="str">
        <f t="shared" si="119"/>
        <v/>
      </c>
      <c r="AM123" t="str">
        <f t="shared" si="120"/>
        <v/>
      </c>
      <c r="AN123" t="str">
        <f t="shared" si="121"/>
        <v>Away</v>
      </c>
      <c r="AO123" t="str">
        <f t="shared" si="122"/>
        <v>a</v>
      </c>
      <c r="AP123" t="str">
        <f t="shared" si="123"/>
        <v/>
      </c>
      <c r="AQ123" t="str">
        <f t="shared" si="124"/>
        <v/>
      </c>
      <c r="AR123" t="str">
        <f t="shared" si="125"/>
        <v>Away</v>
      </c>
      <c r="AS123" t="str">
        <f t="shared" si="126"/>
        <v>a</v>
      </c>
      <c r="AT123" t="str">
        <f t="shared" si="127"/>
        <v>Offensive</v>
      </c>
      <c r="AU123" t="str">
        <f t="shared" si="128"/>
        <v/>
      </c>
      <c r="AV123" t="str">
        <f t="shared" si="129"/>
        <v/>
      </c>
      <c r="AW123" t="str" cm="1">
        <f t="array" ref="AW123">IFERROR(IF(O123&lt;&gt;"",O123,IF(OR($S123="",$T123=""),"",IF(O123&lt;&gt;"",O123,IF($T123&lt;&gt;"",_xlfn._xlws.FILTER(O:O,($BU:$BU=$BU123)*($I:$I=$I123)*($T:$T=$T123)*($S:$S=_xlfn.MINIFS($S:$S,$T:$T,"="&amp;$T123)),"")))))&amp;"",IF(O123="","",""))&amp;""</f>
        <v>OffensivePlay_Zone-PuckRecoveryPass</v>
      </c>
      <c r="AX123" t="str" cm="1">
        <f t="array" ref="AX123">IFERROR(IF(P123&lt;&gt;"",P123,IF(OR($S123="",$T123=""),"",IF($T123&lt;&gt;"",_xlfn._xlws.FILTER(P:P,($BU:$BU=$BU123)*($I:$I=$I123)*($T:$T=$T123)*($S:$S=_xlfn.MINIFS($S:$S,$T:$T,"="&amp;$T123)),""))))&amp;"",IF(P123="","",""))&amp;""</f>
        <v/>
      </c>
      <c r="AY123" t="str" cm="1">
        <f t="array" ref="AY123">IFERROR(IF(Q123&lt;&gt;"",Q123,IF(OR($S123="",$T123=""),"",IF($T123&lt;&gt;"",_xlfn._xlws.FILTER(Q:Q,($BU:$BU=$BU123)*($I:$I=$I123)*($T:$T=$T123)*($S:$S=_xlfn.MINIFS($S:$S,$T:$T,"="&amp;$T123)),""))))&amp;"",IF(Q123="","",""))&amp;""</f>
        <v/>
      </c>
      <c r="AZ123" t="str" cm="1">
        <f t="array" ref="AZ123">IFERROR(IF(R123&lt;&gt;"",R123,IF(OR($S123="",$T123=""),"",IF($T123&lt;&gt;"",_xlfn._xlws.FILTER(R:R,($BU:$BU=$BU123)*($I:$I=$I123)*($T:$T=$T123)*($S:$S=_xlfn.MINIFS($S:$S,$T:$T,"="&amp;$T123)),""))))&amp;"",IF(R123="","",""))&amp;""</f>
        <v/>
      </c>
      <c r="BA123" s="6">
        <f t="shared" si="130"/>
        <v>14</v>
      </c>
      <c r="BB123">
        <f t="shared" ref="BB123:BD123" si="195">BB122</f>
        <v>18987</v>
      </c>
      <c r="BC123" t="str">
        <f t="shared" si="195"/>
        <v>Velodrome</v>
      </c>
      <c r="BD123" t="str">
        <f t="shared" si="195"/>
        <v>Outlaws</v>
      </c>
      <c r="BE123" t="s">
        <v>13</v>
      </c>
      <c r="BF123" t="s">
        <v>587</v>
      </c>
      <c r="BI123" cm="1">
        <f t="array" ref="BI123">IFERROR(_xlfn._xlws.FILTER(shifts!A:A,(shifts!B:B=events!AD123)*(shifts!AG:AG&gt;=events!BK123)*(shifts!AH:AH&lt;=events!BL123)),BI122)</f>
        <v>3</v>
      </c>
      <c r="BJ123" s="15">
        <f t="shared" si="132"/>
        <v>0</v>
      </c>
      <c r="BK123">
        <f t="shared" si="133"/>
        <v>1003</v>
      </c>
      <c r="BL123">
        <f t="shared" si="134"/>
        <v>1003</v>
      </c>
      <c r="BM123" s="15">
        <f>SUMIFS(BJ$2:BJ123,K$2:K123,"=Intermission")+SUMIFS(BJ$2:BJ123,K$2:K123,"=Timeout")</f>
        <v>0</v>
      </c>
      <c r="BN123">
        <f t="shared" si="135"/>
        <v>0</v>
      </c>
      <c r="BO123" s="19">
        <f t="shared" si="136"/>
        <v>77</v>
      </c>
      <c r="BP123">
        <f t="shared" si="137"/>
        <v>72</v>
      </c>
      <c r="BQ123" s="17">
        <f t="shared" si="138"/>
        <v>77</v>
      </c>
      <c r="BR123" t="str">
        <f t="shared" si="139"/>
        <v>event_team_player_1</v>
      </c>
      <c r="BS123">
        <f>COUNTIFS(S$3:S123,"="&amp;S123,AI$3:AI123,"="&amp;AI123)</f>
        <v>1</v>
      </c>
      <c r="BT123" t="str">
        <f>IFERROR(VLOOKUP(BB123&amp;BU123&amp;X123,game_rosters!U:W,3,FALSE),"")</f>
        <v>P100128</v>
      </c>
      <c r="BU123" t="str">
        <f t="shared" si="140"/>
        <v>Outlaws</v>
      </c>
    </row>
    <row r="124" spans="1:73" x14ac:dyDescent="0.2">
      <c r="A124" t="str">
        <f t="shared" si="115"/>
        <v/>
      </c>
      <c r="E124" s="4"/>
      <c r="F124" s="43"/>
      <c r="G124" s="4"/>
      <c r="H124" s="46"/>
      <c r="I124" s="44">
        <v>91</v>
      </c>
      <c r="J124" s="44" t="str">
        <f t="shared" si="141"/>
        <v/>
      </c>
      <c r="S124">
        <v>60</v>
      </c>
      <c r="T124" t="s">
        <v>756</v>
      </c>
      <c r="U124" t="str">
        <f>IF(B124=1,MAX($U$2:$U123)+1,IF(AND($T124&lt;&gt;"",$T124=$T123),$U123,IF(B124="x",U123,"")))</f>
        <v/>
      </c>
      <c r="V124" t="str">
        <f>IF(C124=1,MAX($V$2:$V123)+1,IF(AND($T124&lt;&gt;"",$T124=$T123),$U123,IF(C124="x",V123,"")))</f>
        <v/>
      </c>
      <c r="X124">
        <v>91</v>
      </c>
      <c r="AA124">
        <f t="shared" si="112"/>
        <v>1060</v>
      </c>
      <c r="AB124" t="str">
        <f t="shared" si="113"/>
        <v/>
      </c>
      <c r="AC124">
        <f t="shared" si="109"/>
        <v>1060</v>
      </c>
      <c r="AD124" s="6">
        <v>1</v>
      </c>
      <c r="AE124" t="s">
        <v>917</v>
      </c>
      <c r="AF124" t="s">
        <v>919</v>
      </c>
      <c r="AG124" t="s">
        <v>756</v>
      </c>
      <c r="AH124" t="s">
        <v>756</v>
      </c>
      <c r="AI124" t="str">
        <f t="shared" si="116"/>
        <v>o</v>
      </c>
      <c r="AJ124" t="str">
        <f t="shared" si="117"/>
        <v/>
      </c>
      <c r="AK124" t="str">
        <f t="shared" si="118"/>
        <v/>
      </c>
      <c r="AL124" t="str">
        <f t="shared" si="119"/>
        <v/>
      </c>
      <c r="AM124" t="str">
        <f t="shared" si="120"/>
        <v/>
      </c>
      <c r="AN124" t="str">
        <f t="shared" si="121"/>
        <v>Away</v>
      </c>
      <c r="AO124" t="str">
        <f t="shared" si="122"/>
        <v>a</v>
      </c>
      <c r="AP124" t="str">
        <f t="shared" si="123"/>
        <v/>
      </c>
      <c r="AQ124" t="str">
        <f t="shared" si="124"/>
        <v/>
      </c>
      <c r="AR124" t="str">
        <f t="shared" si="125"/>
        <v>Away</v>
      </c>
      <c r="AS124" t="str">
        <f t="shared" si="126"/>
        <v>a</v>
      </c>
      <c r="AT124" t="str">
        <f t="shared" si="127"/>
        <v>Defensive</v>
      </c>
      <c r="AU124" t="str">
        <f t="shared" si="128"/>
        <v/>
      </c>
      <c r="AV124" t="str">
        <f t="shared" si="129"/>
        <v/>
      </c>
      <c r="AW124" t="str" cm="1">
        <f t="array" ref="AW124">IFERROR(IF(O124&lt;&gt;"",O124,IF(OR($S124="",$T124=""),"",IF(O124&lt;&gt;"",O124,IF($T124&lt;&gt;"",_xlfn._xlws.FILTER(O:O,($BU:$BU=$BU124)*($I:$I=$I124)*($T:$T=$T124)*($S:$S=_xlfn.MINIFS($S:$S,$T:$T,"="&amp;$T124)),"")))))&amp;"",IF(O124="","",""))&amp;""</f>
        <v/>
      </c>
      <c r="AX124" t="str" cm="1">
        <f t="array" ref="AX124">IFERROR(IF(P124&lt;&gt;"",P124,IF(OR($S124="",$T124=""),"",IF($T124&lt;&gt;"",_xlfn._xlws.FILTER(P:P,($BU:$BU=$BU124)*($I:$I=$I124)*($T:$T=$T124)*($S:$S=_xlfn.MINIFS($S:$S,$T:$T,"="&amp;$T124)),""))))&amp;"",IF(P124="","",""))&amp;""</f>
        <v/>
      </c>
      <c r="AY124" t="str" cm="1">
        <f t="array" ref="AY124">IFERROR(IF(Q124&lt;&gt;"",Q124,IF(OR($S124="",$T124=""),"",IF($T124&lt;&gt;"",_xlfn._xlws.FILTER(Q:Q,($BU:$BU=$BU124)*($I:$I=$I124)*($T:$T=$T124)*($S:$S=_xlfn.MINIFS($S:$S,$T:$T,"="&amp;$T124)),""))))&amp;"",IF(Q124="","",""))&amp;""</f>
        <v/>
      </c>
      <c r="AZ124" t="str" cm="1">
        <f t="array" ref="AZ124">IFERROR(IF(R124&lt;&gt;"",R124,IF(OR($S124="",$T124=""),"",IF($T124&lt;&gt;"",_xlfn._xlws.FILTER(R:R,($BU:$BU=$BU124)*($I:$I=$I124)*($T:$T=$T124)*($S:$S=_xlfn.MINIFS($S:$S,$T:$T,"="&amp;$T124)),""))))&amp;"",IF(R124="","",""))&amp;""</f>
        <v/>
      </c>
      <c r="BA124" s="6">
        <f t="shared" si="130"/>
        <v>14</v>
      </c>
      <c r="BB124">
        <f t="shared" ref="BB124:BD124" si="196">BB123</f>
        <v>18987</v>
      </c>
      <c r="BC124" t="str">
        <f t="shared" si="196"/>
        <v>Velodrome</v>
      </c>
      <c r="BD124" t="str">
        <f t="shared" si="196"/>
        <v>Outlaws</v>
      </c>
      <c r="BE124" t="s">
        <v>13</v>
      </c>
      <c r="BF124" t="s">
        <v>587</v>
      </c>
      <c r="BI124" cm="1">
        <f t="array" ref="BI124">IFERROR(_xlfn._xlws.FILTER(shifts!A:A,(shifts!B:B=events!AD124)*(shifts!AG:AG&gt;=events!BK124)*(shifts!AH:AH&lt;=events!BL124)),BI123)</f>
        <v>3</v>
      </c>
      <c r="BJ124" s="15">
        <f t="shared" si="132"/>
        <v>0</v>
      </c>
      <c r="BK124">
        <f t="shared" si="133"/>
        <v>1003</v>
      </c>
      <c r="BL124">
        <f t="shared" si="134"/>
        <v>1003</v>
      </c>
      <c r="BM124" s="15">
        <f>SUMIFS(BJ$2:BJ124,K$2:K124,"=Intermission")+SUMIFS(BJ$2:BJ124,K$2:K124,"=Timeout")</f>
        <v>0</v>
      </c>
      <c r="BN124">
        <f t="shared" si="135"/>
        <v>0</v>
      </c>
      <c r="BO124" s="19">
        <f t="shared" si="136"/>
        <v>77</v>
      </c>
      <c r="BP124">
        <f t="shared" si="137"/>
        <v>72</v>
      </c>
      <c r="BQ124" s="17">
        <f t="shared" si="138"/>
        <v>77</v>
      </c>
      <c r="BR124" t="str">
        <f t="shared" si="139"/>
        <v>opp_team_player_1</v>
      </c>
      <c r="BS124">
        <f>COUNTIFS(S$3:S124,"="&amp;S124,AI$3:AI124,"="&amp;AI124)</f>
        <v>1</v>
      </c>
      <c r="BT124" t="str">
        <f>IFERROR(VLOOKUP(BB124&amp;BU124&amp;X124,game_rosters!U:W,3,FALSE),"")</f>
        <v>P100002</v>
      </c>
      <c r="BU124" t="str">
        <f t="shared" si="140"/>
        <v>Velodrome</v>
      </c>
    </row>
    <row r="125" spans="1:73" x14ac:dyDescent="0.2">
      <c r="A125">
        <f t="shared" si="115"/>
        <v>1</v>
      </c>
      <c r="E125" s="4"/>
      <c r="F125" s="43"/>
      <c r="G125" s="4"/>
      <c r="H125" s="46"/>
      <c r="I125" s="44">
        <v>68</v>
      </c>
      <c r="J125" s="44" t="str">
        <f t="shared" si="141"/>
        <v/>
      </c>
      <c r="K125" t="s">
        <v>7</v>
      </c>
      <c r="L125" t="s">
        <v>172</v>
      </c>
      <c r="M125" t="s">
        <v>67</v>
      </c>
      <c r="N125" t="s">
        <v>595</v>
      </c>
      <c r="R125" s="51">
        <v>1</v>
      </c>
      <c r="S125">
        <v>61</v>
      </c>
      <c r="T125" t="s">
        <v>756</v>
      </c>
      <c r="U125" t="str">
        <f>IF(B125=1,MAX($U$2:$U124)+1,IF(AND($T125&lt;&gt;"",$T125=$T124),$U124,IF(B125="x",U124,"")))</f>
        <v/>
      </c>
      <c r="V125" t="str">
        <f>IF(C125=1,MAX($V$2:$V124)+1,IF(AND($T125&lt;&gt;"",$T125=$T124),$U124,IF(C125="x",V124,"")))</f>
        <v/>
      </c>
      <c r="W125" t="s">
        <v>731</v>
      </c>
      <c r="X125">
        <v>68</v>
      </c>
      <c r="Z125">
        <v>1</v>
      </c>
      <c r="AA125">
        <f t="shared" si="112"/>
        <v>1061</v>
      </c>
      <c r="AB125" t="str">
        <f t="shared" si="113"/>
        <v/>
      </c>
      <c r="AC125">
        <f t="shared" si="109"/>
        <v>1061</v>
      </c>
      <c r="AD125" s="6">
        <v>1</v>
      </c>
      <c r="AE125" t="s">
        <v>917</v>
      </c>
      <c r="AF125" t="s">
        <v>901</v>
      </c>
      <c r="AG125" t="s">
        <v>756</v>
      </c>
      <c r="AH125" t="s">
        <v>756</v>
      </c>
      <c r="AI125" t="str">
        <f t="shared" si="116"/>
        <v>e</v>
      </c>
      <c r="AJ125" t="str">
        <f t="shared" si="117"/>
        <v/>
      </c>
      <c r="AK125" t="str">
        <f t="shared" si="118"/>
        <v/>
      </c>
      <c r="AL125" t="str">
        <f t="shared" si="119"/>
        <v/>
      </c>
      <c r="AM125" t="str">
        <f t="shared" si="120"/>
        <v/>
      </c>
      <c r="AN125" t="str">
        <f t="shared" si="121"/>
        <v>Away</v>
      </c>
      <c r="AO125" t="str">
        <f t="shared" si="122"/>
        <v>a</v>
      </c>
      <c r="AP125" t="str">
        <f t="shared" si="123"/>
        <v/>
      </c>
      <c r="AQ125" t="str">
        <f t="shared" si="124"/>
        <v/>
      </c>
      <c r="AR125" t="str">
        <f t="shared" si="125"/>
        <v>Away</v>
      </c>
      <c r="AS125" t="str">
        <f t="shared" si="126"/>
        <v>a</v>
      </c>
      <c r="AT125" t="str">
        <f t="shared" si="127"/>
        <v>Offensive</v>
      </c>
      <c r="AU125" t="str">
        <f t="shared" si="128"/>
        <v/>
      </c>
      <c r="AV125" t="str">
        <f t="shared" si="129"/>
        <v/>
      </c>
      <c r="AW125" t="str" cm="1">
        <f t="array" ref="AW125">IFERROR(IF(O125&lt;&gt;"",O125,IF(OR($S125="",$T125=""),"",IF(O125&lt;&gt;"",O125,IF($T125&lt;&gt;"",_xlfn._xlws.FILTER(O:O,($BU:$BU=$BU125)*($I:$I=$I125)*($T:$T=$T125)*($S:$S=_xlfn.MINIFS($S:$S,$T:$T,"="&amp;$T125)),"")))))&amp;"",IF(O125="","",""))&amp;""</f>
        <v/>
      </c>
      <c r="AX125" t="str" cm="1">
        <f t="array" ref="AX125">IFERROR(IF(P125&lt;&gt;"",P125,IF(OR($S125="",$T125=""),"",IF($T125&lt;&gt;"",_xlfn._xlws.FILTER(P:P,($BU:$BU=$BU125)*($I:$I=$I125)*($T:$T=$T125)*($S:$S=_xlfn.MINIFS($S:$S,$T:$T,"="&amp;$T125)),""))))&amp;"",IF(P125="","",""))&amp;""</f>
        <v/>
      </c>
      <c r="AY125" t="str" cm="1">
        <f t="array" ref="AY125">IFERROR(IF(Q125&lt;&gt;"",Q125,IF(OR($S125="",$T125=""),"",IF($T125&lt;&gt;"",_xlfn._xlws.FILTER(Q:Q,($BU:$BU=$BU125)*($I:$I=$I125)*($T:$T=$T125)*($S:$S=_xlfn.MINIFS($S:$S,$T:$T,"="&amp;$T125)),""))))&amp;"",IF(Q125="","",""))&amp;""</f>
        <v/>
      </c>
      <c r="AZ125" t="str" cm="1">
        <f t="array" ref="AZ125">IFERROR(IF(R125&lt;&gt;"",R125,IF(OR($S125="",$T125=""),"",IF($T125&lt;&gt;"",_xlfn._xlws.FILTER(R:R,($BU:$BU=$BU125)*($I:$I=$I125)*($T:$T=$T125)*($S:$S=_xlfn.MINIFS($S:$S,$T:$T,"="&amp;$T125)),""))))&amp;"",IF(R125="","",""))&amp;""</f>
        <v>1</v>
      </c>
      <c r="BA125" s="6">
        <f t="shared" si="130"/>
        <v>14</v>
      </c>
      <c r="BB125">
        <f t="shared" ref="BB125:BD125" si="197">BB124</f>
        <v>18987</v>
      </c>
      <c r="BC125" t="str">
        <f t="shared" si="197"/>
        <v>Velodrome</v>
      </c>
      <c r="BD125" t="str">
        <f t="shared" si="197"/>
        <v>Outlaws</v>
      </c>
      <c r="BE125" t="s">
        <v>7</v>
      </c>
      <c r="BF125" t="s">
        <v>172</v>
      </c>
      <c r="BI125" cm="1">
        <f t="array" ref="BI125">IFERROR(_xlfn._xlws.FILTER(shifts!A:A,(shifts!B:B=events!AD125)*(shifts!AG:AG&gt;=events!BK125)*(shifts!AH:AH&lt;=events!BL125)),BI124)</f>
        <v>3</v>
      </c>
      <c r="BJ125" s="15">
        <f t="shared" si="132"/>
        <v>0</v>
      </c>
      <c r="BK125">
        <f t="shared" si="133"/>
        <v>1002</v>
      </c>
      <c r="BL125">
        <f t="shared" si="134"/>
        <v>1002</v>
      </c>
      <c r="BM125" s="15">
        <f>SUMIFS(BJ$2:BJ125,K$2:K125,"=Intermission")+SUMIFS(BJ$2:BJ125,K$2:K125,"=Timeout")</f>
        <v>0</v>
      </c>
      <c r="BN125">
        <f t="shared" si="135"/>
        <v>0</v>
      </c>
      <c r="BO125" s="19">
        <f t="shared" si="136"/>
        <v>78</v>
      </c>
      <c r="BP125">
        <f t="shared" si="137"/>
        <v>73</v>
      </c>
      <c r="BQ125" s="17">
        <f t="shared" si="138"/>
        <v>78</v>
      </c>
      <c r="BR125" t="str">
        <f t="shared" si="139"/>
        <v>event_team_player_1</v>
      </c>
      <c r="BS125">
        <f>COUNTIFS(S$3:S125,"="&amp;S125,AI$3:AI125,"="&amp;AI125)</f>
        <v>1</v>
      </c>
      <c r="BT125" t="str">
        <f>IFERROR(VLOOKUP(BB125&amp;BU125&amp;X125,game_rosters!U:W,3,FALSE),"")</f>
        <v>P100128</v>
      </c>
      <c r="BU125" t="str">
        <f t="shared" si="140"/>
        <v>Outlaws</v>
      </c>
    </row>
    <row r="126" spans="1:73" x14ac:dyDescent="0.2">
      <c r="A126" t="str">
        <f t="shared" si="115"/>
        <v/>
      </c>
      <c r="E126" s="4"/>
      <c r="F126" s="43"/>
      <c r="G126" s="4"/>
      <c r="H126" s="46"/>
      <c r="I126" s="44">
        <v>13</v>
      </c>
      <c r="J126" s="44" t="str">
        <f t="shared" si="141"/>
        <v/>
      </c>
      <c r="N126" t="s">
        <v>595</v>
      </c>
      <c r="S126">
        <v>61</v>
      </c>
      <c r="T126" t="s">
        <v>756</v>
      </c>
      <c r="U126" t="str">
        <f>IF(B126=1,MAX($U$2:$U125)+1,IF(AND($T126&lt;&gt;"",$T126=$T125),$U125,IF(B126="x",U125,"")))</f>
        <v/>
      </c>
      <c r="V126" t="str">
        <f>IF(C126=1,MAX($V$2:$V125)+1,IF(AND($T126&lt;&gt;"",$T126=$T125),$U125,IF(C126="x",V125,"")))</f>
        <v/>
      </c>
      <c r="X126">
        <v>13</v>
      </c>
      <c r="Z126">
        <v>1</v>
      </c>
      <c r="AA126">
        <f t="shared" si="112"/>
        <v>1061</v>
      </c>
      <c r="AB126" t="str">
        <f t="shared" si="113"/>
        <v/>
      </c>
      <c r="AC126">
        <f t="shared" si="109"/>
        <v>1061</v>
      </c>
      <c r="AD126" s="6">
        <v>1</v>
      </c>
      <c r="AE126" t="s">
        <v>917</v>
      </c>
      <c r="AF126" t="s">
        <v>901</v>
      </c>
      <c r="AG126" t="s">
        <v>756</v>
      </c>
      <c r="AH126" t="s">
        <v>756</v>
      </c>
      <c r="AI126" t="str">
        <f t="shared" si="116"/>
        <v>e</v>
      </c>
      <c r="AJ126" t="str">
        <f t="shared" si="117"/>
        <v/>
      </c>
      <c r="AK126" t="str">
        <f t="shared" si="118"/>
        <v/>
      </c>
      <c r="AL126" t="str">
        <f t="shared" si="119"/>
        <v/>
      </c>
      <c r="AM126" t="str">
        <f t="shared" si="120"/>
        <v/>
      </c>
      <c r="AN126" t="str">
        <f t="shared" si="121"/>
        <v>Away</v>
      </c>
      <c r="AO126" t="str">
        <f t="shared" si="122"/>
        <v>a</v>
      </c>
      <c r="AP126" t="str">
        <f t="shared" si="123"/>
        <v/>
      </c>
      <c r="AQ126" t="str">
        <f t="shared" si="124"/>
        <v/>
      </c>
      <c r="AR126" t="str">
        <f t="shared" si="125"/>
        <v>Away</v>
      </c>
      <c r="AS126" t="str">
        <f t="shared" si="126"/>
        <v>a</v>
      </c>
      <c r="AT126" t="str">
        <f t="shared" si="127"/>
        <v>Offensive</v>
      </c>
      <c r="AU126" t="str">
        <f t="shared" si="128"/>
        <v/>
      </c>
      <c r="AV126" t="str">
        <f t="shared" si="129"/>
        <v/>
      </c>
      <c r="AW126" t="str" cm="1">
        <f t="array" ref="AW126">IFERROR(IF(O126&lt;&gt;"",O126,IF(OR($S126="",$T126=""),"",IF(O126&lt;&gt;"",O126,IF($T126&lt;&gt;"",_xlfn._xlws.FILTER(O:O,($BU:$BU=$BU126)*($I:$I=$I126)*($T:$T=$T126)*($S:$S=_xlfn.MINIFS($S:$S,$T:$T,"="&amp;$T126)),"")))))&amp;"",IF(O126="","",""))&amp;""</f>
        <v/>
      </c>
      <c r="AX126" t="str" cm="1">
        <f t="array" ref="AX126">IFERROR(IF(P126&lt;&gt;"",P126,IF(OR($S126="",$T126=""),"",IF($T126&lt;&gt;"",_xlfn._xlws.FILTER(P:P,($BU:$BU=$BU126)*($I:$I=$I126)*($T:$T=$T126)*($S:$S=_xlfn.MINIFS($S:$S,$T:$T,"="&amp;$T126)),""))))&amp;"",IF(P126="","",""))&amp;""</f>
        <v/>
      </c>
      <c r="AY126" t="str" cm="1">
        <f t="array" ref="AY126">IFERROR(IF(Q126&lt;&gt;"",Q126,IF(OR($S126="",$T126=""),"",IF($T126&lt;&gt;"",_xlfn._xlws.FILTER(Q:Q,($BU:$BU=$BU126)*($I:$I=$I126)*($T:$T=$T126)*($S:$S=_xlfn.MINIFS($S:$S,$T:$T,"="&amp;$T126)),""))))&amp;"",IF(Q126="","",""))&amp;""</f>
        <v/>
      </c>
      <c r="AZ126" t="str" cm="1">
        <f t="array" ref="AZ126">IFERROR(IF(R126&lt;&gt;"",R126,IF(OR($S126="",$T126=""),"",IF($T126&lt;&gt;"",_xlfn._xlws.FILTER(R:R,($BU:$BU=$BU126)*($I:$I=$I126)*($T:$T=$T126)*($S:$S=_xlfn.MINIFS($S:$S,$T:$T,"="&amp;$T126)),""))))&amp;"",IF(R126="","",""))&amp;""</f>
        <v/>
      </c>
      <c r="BA126" s="6">
        <f t="shared" si="130"/>
        <v>14</v>
      </c>
      <c r="BB126">
        <f t="shared" ref="BB126:BD126" si="198">BB125</f>
        <v>18987</v>
      </c>
      <c r="BC126" t="str">
        <f t="shared" si="198"/>
        <v>Velodrome</v>
      </c>
      <c r="BD126" t="str">
        <f t="shared" si="198"/>
        <v>Outlaws</v>
      </c>
      <c r="BE126" t="s">
        <v>7</v>
      </c>
      <c r="BF126" t="s">
        <v>172</v>
      </c>
      <c r="BI126" cm="1">
        <f t="array" ref="BI126">IFERROR(_xlfn._xlws.FILTER(shifts!A:A,(shifts!B:B=events!AD126)*(shifts!AG:AG&gt;=events!BK126)*(shifts!AH:AH&lt;=events!BL126)),BI125)</f>
        <v>3</v>
      </c>
      <c r="BJ126" s="15">
        <f t="shared" si="132"/>
        <v>0</v>
      </c>
      <c r="BK126">
        <f t="shared" si="133"/>
        <v>1002</v>
      </c>
      <c r="BL126">
        <f t="shared" si="134"/>
        <v>1002</v>
      </c>
      <c r="BM126" s="15">
        <f>SUMIFS(BJ$2:BJ126,K$2:K126,"=Intermission")+SUMIFS(BJ$2:BJ126,K$2:K126,"=Timeout")</f>
        <v>0</v>
      </c>
      <c r="BN126">
        <f t="shared" si="135"/>
        <v>0</v>
      </c>
      <c r="BO126" s="19">
        <f t="shared" si="136"/>
        <v>78</v>
      </c>
      <c r="BP126">
        <f t="shared" si="137"/>
        <v>73</v>
      </c>
      <c r="BQ126" s="17">
        <f t="shared" si="138"/>
        <v>78</v>
      </c>
      <c r="BR126" t="str">
        <f t="shared" si="139"/>
        <v>event_team_player_2</v>
      </c>
      <c r="BS126">
        <f>COUNTIFS(S$3:S126,"="&amp;S126,AI$3:AI126,"="&amp;AI126)</f>
        <v>2</v>
      </c>
      <c r="BT126" t="str">
        <f>IFERROR(VLOOKUP(BB126&amp;BU126&amp;X126,game_rosters!U:W,3,FALSE),"")</f>
        <v>P100031</v>
      </c>
      <c r="BU126" t="str">
        <f t="shared" si="140"/>
        <v>Outlaws</v>
      </c>
    </row>
    <row r="127" spans="1:73" x14ac:dyDescent="0.2">
      <c r="A127" t="str">
        <f t="shared" si="115"/>
        <v/>
      </c>
      <c r="E127" s="4"/>
      <c r="F127" s="43"/>
      <c r="G127" s="4"/>
      <c r="H127" s="46"/>
      <c r="I127" s="44">
        <v>91</v>
      </c>
      <c r="J127" s="44" t="str">
        <f t="shared" si="141"/>
        <v/>
      </c>
      <c r="N127" t="s">
        <v>595</v>
      </c>
      <c r="O127" t="s">
        <v>605</v>
      </c>
      <c r="R127" s="51">
        <v>1</v>
      </c>
      <c r="S127">
        <v>61</v>
      </c>
      <c r="T127" t="s">
        <v>756</v>
      </c>
      <c r="U127" t="str">
        <f>IF(B127=1,MAX($U$2:$U126)+1,IF(AND($T127&lt;&gt;"",$T127=$T126),$U126,IF(B127="x",U126,"")))</f>
        <v/>
      </c>
      <c r="V127" t="str">
        <f>IF(C127=1,MAX($V$2:$V126)+1,IF(AND($T127&lt;&gt;"",$T127=$T126),$U126,IF(C127="x",V126,"")))</f>
        <v/>
      </c>
      <c r="X127">
        <v>91</v>
      </c>
      <c r="AA127">
        <f t="shared" si="112"/>
        <v>1061</v>
      </c>
      <c r="AB127" t="str">
        <f t="shared" si="113"/>
        <v/>
      </c>
      <c r="AC127">
        <f t="shared" si="109"/>
        <v>1061</v>
      </c>
      <c r="AD127" s="6">
        <v>1</v>
      </c>
      <c r="AE127" t="s">
        <v>917</v>
      </c>
      <c r="AF127" t="s">
        <v>901</v>
      </c>
      <c r="AG127" t="s">
        <v>756</v>
      </c>
      <c r="AH127" t="s">
        <v>756</v>
      </c>
      <c r="AI127" t="str">
        <f t="shared" si="116"/>
        <v>o</v>
      </c>
      <c r="AJ127" t="str">
        <f t="shared" si="117"/>
        <v/>
      </c>
      <c r="AK127" t="str">
        <f t="shared" si="118"/>
        <v/>
      </c>
      <c r="AL127" t="str">
        <f t="shared" si="119"/>
        <v/>
      </c>
      <c r="AM127" t="str">
        <f t="shared" si="120"/>
        <v/>
      </c>
      <c r="AN127" t="str">
        <f t="shared" si="121"/>
        <v>Away</v>
      </c>
      <c r="AO127" t="str">
        <f t="shared" si="122"/>
        <v>a</v>
      </c>
      <c r="AP127" t="str">
        <f t="shared" si="123"/>
        <v/>
      </c>
      <c r="AQ127" t="str">
        <f t="shared" si="124"/>
        <v/>
      </c>
      <c r="AR127" t="str">
        <f t="shared" si="125"/>
        <v>Away</v>
      </c>
      <c r="AS127" t="str">
        <f t="shared" si="126"/>
        <v>a</v>
      </c>
      <c r="AT127" t="str">
        <f t="shared" si="127"/>
        <v>Defensive</v>
      </c>
      <c r="AU127" t="str">
        <f t="shared" si="128"/>
        <v/>
      </c>
      <c r="AV127" t="str">
        <f t="shared" si="129"/>
        <v/>
      </c>
      <c r="AW127" t="str" cm="1">
        <f t="array" ref="AW127">IFERROR(IF(O127&lt;&gt;"",O127,IF(OR($S127="",$T127=""),"",IF(O127&lt;&gt;"",O127,IF($T127&lt;&gt;"",_xlfn._xlws.FILTER(O:O,($BU:$BU=$BU127)*($I:$I=$I127)*($T:$T=$T127)*($S:$S=_xlfn.MINIFS($S:$S,$T:$T,"="&amp;$T127)),"")))))&amp;"",IF(O127="","",""))&amp;""</f>
        <v>Defensive_PlayPass-InShotPassLane</v>
      </c>
      <c r="AX127" t="str" cm="1">
        <f t="array" ref="AX127">IFERROR(IF(P127&lt;&gt;"",P127,IF(OR($S127="",$T127=""),"",IF($T127&lt;&gt;"",_xlfn._xlws.FILTER(P:P,($BU:$BU=$BU127)*($I:$I=$I127)*($T:$T=$T127)*($S:$S=_xlfn.MINIFS($S:$S,$T:$T,"="&amp;$T127)),""))))&amp;"",IF(P127="","",""))&amp;""</f>
        <v/>
      </c>
      <c r="AY127" t="str" cm="1">
        <f t="array" ref="AY127">IFERROR(IF(Q127&lt;&gt;"",Q127,IF(OR($S127="",$T127=""),"",IF($T127&lt;&gt;"",_xlfn._xlws.FILTER(Q:Q,($BU:$BU=$BU127)*($I:$I=$I127)*($T:$T=$T127)*($S:$S=_xlfn.MINIFS($S:$S,$T:$T,"="&amp;$T127)),""))))&amp;"",IF(Q127="","",""))&amp;""</f>
        <v/>
      </c>
      <c r="AZ127" t="str" cm="1">
        <f t="array" ref="AZ127">IFERROR(IF(R127&lt;&gt;"",R127,IF(OR($S127="",$T127=""),"",IF($T127&lt;&gt;"",_xlfn._xlws.FILTER(R:R,($BU:$BU=$BU127)*($I:$I=$I127)*($T:$T=$T127)*($S:$S=_xlfn.MINIFS($S:$S,$T:$T,"="&amp;$T127)),""))))&amp;"",IF(R127="","",""))&amp;""</f>
        <v>1</v>
      </c>
      <c r="BA127" s="6">
        <f t="shared" si="130"/>
        <v>14</v>
      </c>
      <c r="BB127">
        <f t="shared" ref="BB127:BD127" si="199">BB126</f>
        <v>18987</v>
      </c>
      <c r="BC127" t="str">
        <f t="shared" si="199"/>
        <v>Velodrome</v>
      </c>
      <c r="BD127" t="str">
        <f t="shared" si="199"/>
        <v>Outlaws</v>
      </c>
      <c r="BE127" t="s">
        <v>7</v>
      </c>
      <c r="BF127" t="s">
        <v>172</v>
      </c>
      <c r="BI127" cm="1">
        <f t="array" ref="BI127">IFERROR(_xlfn._xlws.FILTER(shifts!A:A,(shifts!B:B=events!AD127)*(shifts!AG:AG&gt;=events!BK127)*(shifts!AH:AH&lt;=events!BL127)),BI126)</f>
        <v>3</v>
      </c>
      <c r="BJ127" s="15">
        <f t="shared" si="132"/>
        <v>0</v>
      </c>
      <c r="BK127">
        <f t="shared" si="133"/>
        <v>1002</v>
      </c>
      <c r="BL127">
        <f t="shared" si="134"/>
        <v>1002</v>
      </c>
      <c r="BM127" s="15">
        <f>SUMIFS(BJ$2:BJ127,K$2:K127,"=Intermission")+SUMIFS(BJ$2:BJ127,K$2:K127,"=Timeout")</f>
        <v>0</v>
      </c>
      <c r="BN127">
        <f t="shared" si="135"/>
        <v>0</v>
      </c>
      <c r="BO127" s="19">
        <f t="shared" si="136"/>
        <v>78</v>
      </c>
      <c r="BP127">
        <f t="shared" si="137"/>
        <v>73</v>
      </c>
      <c r="BQ127" s="17">
        <f t="shared" si="138"/>
        <v>78</v>
      </c>
      <c r="BR127" t="str">
        <f t="shared" si="139"/>
        <v>opp_team_player_1</v>
      </c>
      <c r="BS127">
        <f>COUNTIFS(S$3:S127,"="&amp;S127,AI$3:AI127,"="&amp;AI127)</f>
        <v>1</v>
      </c>
      <c r="BT127" t="str">
        <f>IFERROR(VLOOKUP(BB127&amp;BU127&amp;X127,game_rosters!U:W,3,FALSE),"")</f>
        <v>P100002</v>
      </c>
      <c r="BU127" t="str">
        <f t="shared" si="140"/>
        <v>Velodrome</v>
      </c>
    </row>
    <row r="128" spans="1:73" x14ac:dyDescent="0.2">
      <c r="A128">
        <f t="shared" si="115"/>
        <v>1</v>
      </c>
      <c r="E128" s="4"/>
      <c r="F128" s="43"/>
      <c r="G128" s="4"/>
      <c r="H128" s="46"/>
      <c r="I128" s="44">
        <v>13</v>
      </c>
      <c r="J128" s="44" t="str">
        <f t="shared" si="141"/>
        <v/>
      </c>
      <c r="K128" t="s">
        <v>13</v>
      </c>
      <c r="S128">
        <v>62</v>
      </c>
      <c r="T128" t="s">
        <v>756</v>
      </c>
      <c r="U128" t="str">
        <f>IF(B128=1,MAX($U$2:$U127)+1,IF(AND($T128&lt;&gt;"",$T128=$T127),$U127,IF(B128="x",U127,"")))</f>
        <v/>
      </c>
      <c r="V128" t="str">
        <f>IF(C128=1,MAX($V$2:$V127)+1,IF(AND($T128&lt;&gt;"",$T128=$T127),$U127,IF(C128="x",V127,"")))</f>
        <v/>
      </c>
      <c r="W128" t="s">
        <v>731</v>
      </c>
      <c r="X128">
        <v>13</v>
      </c>
      <c r="Z128">
        <v>1</v>
      </c>
      <c r="AA128">
        <f t="shared" si="112"/>
        <v>1062</v>
      </c>
      <c r="AB128" t="str">
        <f t="shared" si="113"/>
        <v/>
      </c>
      <c r="AC128">
        <f t="shared" si="109"/>
        <v>1062</v>
      </c>
      <c r="AD128" s="6">
        <v>1</v>
      </c>
      <c r="AE128" t="s">
        <v>917</v>
      </c>
      <c r="AF128" t="s">
        <v>902</v>
      </c>
      <c r="AG128" t="s">
        <v>917</v>
      </c>
      <c r="AH128" t="s">
        <v>903</v>
      </c>
      <c r="AI128" t="str">
        <f t="shared" si="116"/>
        <v>e</v>
      </c>
      <c r="AJ128" t="str">
        <f t="shared" si="117"/>
        <v/>
      </c>
      <c r="AK128" t="str">
        <f t="shared" si="118"/>
        <v/>
      </c>
      <c r="AL128" t="str">
        <f t="shared" si="119"/>
        <v/>
      </c>
      <c r="AM128" t="str">
        <f t="shared" si="120"/>
        <v/>
      </c>
      <c r="AN128" t="str">
        <f t="shared" si="121"/>
        <v>Away</v>
      </c>
      <c r="AO128" t="str">
        <f t="shared" si="122"/>
        <v>a</v>
      </c>
      <c r="AP128" t="str">
        <f t="shared" si="123"/>
        <v/>
      </c>
      <c r="AQ128" t="str">
        <f t="shared" si="124"/>
        <v/>
      </c>
      <c r="AR128" t="str">
        <f t="shared" si="125"/>
        <v>Away</v>
      </c>
      <c r="AS128" t="str">
        <f t="shared" si="126"/>
        <v>a</v>
      </c>
      <c r="AT128" t="str">
        <f t="shared" si="127"/>
        <v>Offensive</v>
      </c>
      <c r="AU128" t="str">
        <f t="shared" si="128"/>
        <v/>
      </c>
      <c r="AV128" t="str">
        <f t="shared" si="129"/>
        <v/>
      </c>
      <c r="AW128" t="str" cm="1">
        <f t="array" ref="AW128">IFERROR(IF(O128&lt;&gt;"",O128,IF(OR($S128="",$T128=""),"",IF(O128&lt;&gt;"",O128,IF($T128&lt;&gt;"",_xlfn._xlws.FILTER(O:O,($BU:$BU=$BU128)*($I:$I=$I128)*($T:$T=$T128)*($S:$S=_xlfn.MINIFS($S:$S,$T:$T,"="&amp;$T128)),"")))))&amp;"",IF(O128="","",""))&amp;""</f>
        <v/>
      </c>
      <c r="AX128" t="str" cm="1">
        <f t="array" ref="AX128">IFERROR(IF(P128&lt;&gt;"",P128,IF(OR($S128="",$T128=""),"",IF($T128&lt;&gt;"",_xlfn._xlws.FILTER(P:P,($BU:$BU=$BU128)*($I:$I=$I128)*($T:$T=$T128)*($S:$S=_xlfn.MINIFS($S:$S,$T:$T,"="&amp;$T128)),""))))&amp;"",IF(P128="","",""))&amp;""</f>
        <v/>
      </c>
      <c r="AY128" t="str" cm="1">
        <f t="array" ref="AY128">IFERROR(IF(Q128&lt;&gt;"",Q128,IF(OR($S128="",$T128=""),"",IF($T128&lt;&gt;"",_xlfn._xlws.FILTER(Q:Q,($BU:$BU=$BU128)*($I:$I=$I128)*($T:$T=$T128)*($S:$S=_xlfn.MINIFS($S:$S,$T:$T,"="&amp;$T128)),""))))&amp;"",IF(Q128="","",""))&amp;""</f>
        <v/>
      </c>
      <c r="AZ128" t="str" cm="1">
        <f t="array" ref="AZ128">IFERROR(IF(R128&lt;&gt;"",R128,IF(OR($S128="",$T128=""),"",IF($T128&lt;&gt;"",_xlfn._xlws.FILTER(R:R,($BU:$BU=$BU128)*($I:$I=$I128)*($T:$T=$T128)*($S:$S=_xlfn.MINIFS($S:$S,$T:$T,"="&amp;$T128)),""))))&amp;"",IF(R128="","",""))&amp;""</f>
        <v/>
      </c>
      <c r="BA128" s="6">
        <f t="shared" si="130"/>
        <v>14</v>
      </c>
      <c r="BB128">
        <f t="shared" ref="BB128:BD128" si="200">BB127</f>
        <v>18987</v>
      </c>
      <c r="BC128" t="str">
        <f t="shared" si="200"/>
        <v>Velodrome</v>
      </c>
      <c r="BD128" t="str">
        <f t="shared" si="200"/>
        <v>Outlaws</v>
      </c>
      <c r="BE128" t="s">
        <v>13</v>
      </c>
      <c r="BF128" t="s">
        <v>756</v>
      </c>
      <c r="BI128">
        <v>3</v>
      </c>
      <c r="BJ128" s="15">
        <f t="shared" si="132"/>
        <v>1</v>
      </c>
      <c r="BK128">
        <f t="shared" si="133"/>
        <v>1001</v>
      </c>
      <c r="BL128">
        <f t="shared" si="134"/>
        <v>1000</v>
      </c>
      <c r="BM128" s="15">
        <f>SUMIFS(BJ$2:BJ128,K$2:K128,"=Intermission")+SUMIFS(BJ$2:BJ128,K$2:K128,"=Timeout")</f>
        <v>0</v>
      </c>
      <c r="BN128">
        <f t="shared" si="135"/>
        <v>0</v>
      </c>
      <c r="BO128" s="19">
        <f t="shared" si="136"/>
        <v>79</v>
      </c>
      <c r="BP128">
        <f t="shared" si="137"/>
        <v>74</v>
      </c>
      <c r="BQ128" s="17">
        <f t="shared" si="138"/>
        <v>80</v>
      </c>
      <c r="BR128" t="str">
        <f t="shared" si="139"/>
        <v>event_team_player_1</v>
      </c>
      <c r="BS128">
        <f>COUNTIFS(S$3:S128,"="&amp;S128,AI$3:AI128,"="&amp;AI128)</f>
        <v>1</v>
      </c>
      <c r="BT128" t="str">
        <f>IFERROR(VLOOKUP(BB128&amp;BU128&amp;X128,game_rosters!U:W,3,FALSE),"")</f>
        <v>P100031</v>
      </c>
      <c r="BU128" t="str">
        <f t="shared" si="140"/>
        <v>Outlaws</v>
      </c>
    </row>
    <row r="129" spans="1:73" x14ac:dyDescent="0.2">
      <c r="A129">
        <f t="shared" si="115"/>
        <v>1</v>
      </c>
      <c r="E129" s="4"/>
      <c r="F129" s="43"/>
      <c r="G129" s="4"/>
      <c r="H129" s="46"/>
      <c r="I129" s="44">
        <v>13</v>
      </c>
      <c r="J129" s="44" t="str">
        <f t="shared" si="141"/>
        <v/>
      </c>
      <c r="K129" t="s">
        <v>7</v>
      </c>
      <c r="L129" t="s">
        <v>172</v>
      </c>
      <c r="M129" t="s">
        <v>68</v>
      </c>
      <c r="N129" t="s">
        <v>595</v>
      </c>
      <c r="S129">
        <v>63</v>
      </c>
      <c r="T129" t="s">
        <v>756</v>
      </c>
      <c r="U129" t="str">
        <f>IF(B129=1,MAX($U$2:$U128)+1,IF(AND($T129&lt;&gt;"",$T129=$T128),$U128,IF(B129="x",U128,"")))</f>
        <v/>
      </c>
      <c r="V129" t="str">
        <f>IF(C129=1,MAX($V$2:$V128)+1,IF(AND($T129&lt;&gt;"",$T129=$T128),$U128,IF(C129="x",V128,"")))</f>
        <v/>
      </c>
      <c r="W129" t="s">
        <v>731</v>
      </c>
      <c r="X129">
        <v>13</v>
      </c>
      <c r="Z129">
        <v>1</v>
      </c>
      <c r="AA129">
        <f t="shared" si="112"/>
        <v>1063</v>
      </c>
      <c r="AB129" t="str">
        <f t="shared" si="113"/>
        <v/>
      </c>
      <c r="AC129">
        <f t="shared" si="109"/>
        <v>1063</v>
      </c>
      <c r="AD129" s="6">
        <v>1</v>
      </c>
      <c r="AE129" t="s">
        <v>917</v>
      </c>
      <c r="AF129" t="s">
        <v>903</v>
      </c>
      <c r="AG129" t="s">
        <v>756</v>
      </c>
      <c r="AH129" t="s">
        <v>756</v>
      </c>
      <c r="AI129" t="str">
        <f t="shared" si="116"/>
        <v>e</v>
      </c>
      <c r="AJ129" t="str">
        <f t="shared" si="117"/>
        <v/>
      </c>
      <c r="AK129" t="str">
        <f t="shared" si="118"/>
        <v/>
      </c>
      <c r="AL129" t="str">
        <f t="shared" si="119"/>
        <v/>
      </c>
      <c r="AM129" t="str">
        <f t="shared" si="120"/>
        <v/>
      </c>
      <c r="AN129" t="str">
        <f t="shared" si="121"/>
        <v>Away</v>
      </c>
      <c r="AO129" t="str">
        <f t="shared" si="122"/>
        <v>a</v>
      </c>
      <c r="AP129" t="str">
        <f t="shared" si="123"/>
        <v/>
      </c>
      <c r="AQ129" t="str">
        <f t="shared" si="124"/>
        <v/>
      </c>
      <c r="AR129" t="str">
        <f t="shared" si="125"/>
        <v>Away</v>
      </c>
      <c r="AS129" t="str">
        <f t="shared" si="126"/>
        <v>a</v>
      </c>
      <c r="AT129" t="str">
        <f t="shared" si="127"/>
        <v>Offensive</v>
      </c>
      <c r="AU129" t="str">
        <f t="shared" si="128"/>
        <v/>
      </c>
      <c r="AV129" t="str">
        <f t="shared" si="129"/>
        <v/>
      </c>
      <c r="AW129" t="str" cm="1">
        <f t="array" ref="AW129">IFERROR(IF(O129&lt;&gt;"",O129,IF(OR($S129="",$T129=""),"",IF(O129&lt;&gt;"",O129,IF($T129&lt;&gt;"",_xlfn._xlws.FILTER(O:O,($BU:$BU=$BU129)*($I:$I=$I129)*($T:$T=$T129)*($S:$S=_xlfn.MINIFS($S:$S,$T:$T,"="&amp;$T129)),"")))))&amp;"",IF(O129="","",""))&amp;""</f>
        <v/>
      </c>
      <c r="AX129" t="str" cm="1">
        <f t="array" ref="AX129">IFERROR(IF(P129&lt;&gt;"",P129,IF(OR($S129="",$T129=""),"",IF($T129&lt;&gt;"",_xlfn._xlws.FILTER(P:P,($BU:$BU=$BU129)*($I:$I=$I129)*($T:$T=$T129)*($S:$S=_xlfn.MINIFS($S:$S,$T:$T,"="&amp;$T129)),""))))&amp;"",IF(P129="","",""))&amp;""</f>
        <v/>
      </c>
      <c r="AY129" t="str" cm="1">
        <f t="array" ref="AY129">IFERROR(IF(Q129&lt;&gt;"",Q129,IF(OR($S129="",$T129=""),"",IF($T129&lt;&gt;"",_xlfn._xlws.FILTER(Q:Q,($BU:$BU=$BU129)*($I:$I=$I129)*($T:$T=$T129)*($S:$S=_xlfn.MINIFS($S:$S,$T:$T,"="&amp;$T129)),""))))&amp;"",IF(Q129="","",""))&amp;""</f>
        <v/>
      </c>
      <c r="AZ129" t="str" cm="1">
        <f t="array" ref="AZ129">IFERROR(IF(R129&lt;&gt;"",R129,IF(OR($S129="",$T129=""),"",IF($T129&lt;&gt;"",_xlfn._xlws.FILTER(R:R,($BU:$BU=$BU129)*($I:$I=$I129)*($T:$T=$T129)*($S:$S=_xlfn.MINIFS($S:$S,$T:$T,"="&amp;$T129)),""))))&amp;"",IF(R129="","",""))&amp;""</f>
        <v/>
      </c>
      <c r="BA129" s="6">
        <f t="shared" si="130"/>
        <v>14</v>
      </c>
      <c r="BB129">
        <f t="shared" ref="BB129:BD129" si="201">BB128</f>
        <v>18987</v>
      </c>
      <c r="BC129" t="str">
        <f t="shared" si="201"/>
        <v>Velodrome</v>
      </c>
      <c r="BD129" t="str">
        <f t="shared" si="201"/>
        <v>Outlaws</v>
      </c>
      <c r="BE129" t="s">
        <v>7</v>
      </c>
      <c r="BF129" t="s">
        <v>172</v>
      </c>
      <c r="BI129">
        <v>3</v>
      </c>
      <c r="BJ129" s="15">
        <f t="shared" si="132"/>
        <v>0</v>
      </c>
      <c r="BK129">
        <f t="shared" si="133"/>
        <v>1000</v>
      </c>
      <c r="BL129">
        <f t="shared" si="134"/>
        <v>1000</v>
      </c>
      <c r="BM129" s="15">
        <f>SUMIFS(BJ$2:BJ129,K$2:K129,"=Intermission")+SUMIFS(BJ$2:BJ129,K$2:K129,"=Timeout")</f>
        <v>0</v>
      </c>
      <c r="BN129">
        <f t="shared" si="135"/>
        <v>0</v>
      </c>
      <c r="BO129" s="19">
        <f t="shared" si="136"/>
        <v>80</v>
      </c>
      <c r="BP129">
        <f t="shared" si="137"/>
        <v>75</v>
      </c>
      <c r="BQ129" s="17">
        <f t="shared" si="138"/>
        <v>80</v>
      </c>
      <c r="BR129" t="str">
        <f t="shared" si="139"/>
        <v>event_team_player_1</v>
      </c>
      <c r="BS129">
        <f>COUNTIFS(S$3:S129,"="&amp;S129,AI$3:AI129,"="&amp;AI129)</f>
        <v>1</v>
      </c>
      <c r="BT129" t="str">
        <f>IFERROR(VLOOKUP(BB129&amp;BU129&amp;X129,game_rosters!U:W,3,FALSE),"")</f>
        <v>P100031</v>
      </c>
      <c r="BU129" t="str">
        <f t="shared" si="140"/>
        <v>Outlaws</v>
      </c>
    </row>
    <row r="130" spans="1:73" x14ac:dyDescent="0.2">
      <c r="A130" t="str">
        <f t="shared" si="115"/>
        <v/>
      </c>
      <c r="E130" s="4"/>
      <c r="F130" s="43"/>
      <c r="G130" s="4"/>
      <c r="H130" s="46"/>
      <c r="I130" s="44">
        <v>3</v>
      </c>
      <c r="J130" s="44" t="str">
        <f t="shared" si="141"/>
        <v/>
      </c>
      <c r="S130">
        <v>63</v>
      </c>
      <c r="T130" t="s">
        <v>756</v>
      </c>
      <c r="U130" t="str">
        <f>IF(B130=1,MAX($U$2:$U129)+1,IF(AND($T130&lt;&gt;"",$T130=$T129),$U129,IF(B130="x",U129,"")))</f>
        <v/>
      </c>
      <c r="V130" t="str">
        <f>IF(C130=1,MAX($V$2:$V129)+1,IF(AND($T130&lt;&gt;"",$T130=$T129),$U129,IF(C130="x",V129,"")))</f>
        <v/>
      </c>
      <c r="X130">
        <v>3</v>
      </c>
      <c r="AA130">
        <f t="shared" si="112"/>
        <v>1063</v>
      </c>
      <c r="AB130" t="str">
        <f t="shared" si="113"/>
        <v/>
      </c>
      <c r="AC130">
        <f t="shared" ref="AC130:AC193" si="202">IF(AB130&lt;&gt;"",AB130,S130+1000)</f>
        <v>1063</v>
      </c>
      <c r="AD130" s="6">
        <v>1</v>
      </c>
      <c r="AE130" t="s">
        <v>917</v>
      </c>
      <c r="AF130" t="s">
        <v>903</v>
      </c>
      <c r="AG130" t="s">
        <v>756</v>
      </c>
      <c r="AH130" t="s">
        <v>756</v>
      </c>
      <c r="AI130" t="str">
        <f t="shared" si="116"/>
        <v>o</v>
      </c>
      <c r="AJ130" t="str">
        <f t="shared" si="117"/>
        <v/>
      </c>
      <c r="AK130" t="str">
        <f t="shared" si="118"/>
        <v/>
      </c>
      <c r="AL130" t="str">
        <f t="shared" si="119"/>
        <v/>
      </c>
      <c r="AM130" t="str">
        <f t="shared" si="120"/>
        <v/>
      </c>
      <c r="AN130" t="str">
        <f t="shared" si="121"/>
        <v>Away</v>
      </c>
      <c r="AO130" t="str">
        <f t="shared" si="122"/>
        <v>a</v>
      </c>
      <c r="AP130" t="str">
        <f t="shared" si="123"/>
        <v/>
      </c>
      <c r="AQ130" t="str">
        <f t="shared" si="124"/>
        <v/>
      </c>
      <c r="AR130" t="str">
        <f t="shared" si="125"/>
        <v>Away</v>
      </c>
      <c r="AS130" t="str">
        <f t="shared" si="126"/>
        <v>a</v>
      </c>
      <c r="AT130" t="str">
        <f t="shared" si="127"/>
        <v>Defensive</v>
      </c>
      <c r="AU130" t="str">
        <f t="shared" si="128"/>
        <v/>
      </c>
      <c r="AV130" t="str">
        <f t="shared" si="129"/>
        <v/>
      </c>
      <c r="AW130" t="str" cm="1">
        <f t="array" ref="AW130">IFERROR(IF(O130&lt;&gt;"",O130,IF(OR($S130="",$T130=""),"",IF(O130&lt;&gt;"",O130,IF($T130&lt;&gt;"",_xlfn._xlws.FILTER(O:O,($BU:$BU=$BU130)*($I:$I=$I130)*($T:$T=$T130)*($S:$S=_xlfn.MINIFS($S:$S,$T:$T,"="&amp;$T130)),"")))))&amp;"",IF(O130="","",""))&amp;""</f>
        <v/>
      </c>
      <c r="AX130" t="str" cm="1">
        <f t="array" ref="AX130">IFERROR(IF(P130&lt;&gt;"",P130,IF(OR($S130="",$T130=""),"",IF($T130&lt;&gt;"",_xlfn._xlws.FILTER(P:P,($BU:$BU=$BU130)*($I:$I=$I130)*($T:$T=$T130)*($S:$S=_xlfn.MINIFS($S:$S,$T:$T,"="&amp;$T130)),""))))&amp;"",IF(P130="","",""))&amp;""</f>
        <v/>
      </c>
      <c r="AY130" t="str" cm="1">
        <f t="array" ref="AY130">IFERROR(IF(Q130&lt;&gt;"",Q130,IF(OR($S130="",$T130=""),"",IF($T130&lt;&gt;"",_xlfn._xlws.FILTER(Q:Q,($BU:$BU=$BU130)*($I:$I=$I130)*($T:$T=$T130)*($S:$S=_xlfn.MINIFS($S:$S,$T:$T,"="&amp;$T130)),""))))&amp;"",IF(Q130="","",""))&amp;""</f>
        <v/>
      </c>
      <c r="AZ130" t="str" cm="1">
        <f t="array" ref="AZ130">IFERROR(IF(R130&lt;&gt;"",R130,IF(OR($S130="",$T130=""),"",IF($T130&lt;&gt;"",_xlfn._xlws.FILTER(R:R,($BU:$BU=$BU130)*($I:$I=$I130)*($T:$T=$T130)*($S:$S=_xlfn.MINIFS($S:$S,$T:$T,"="&amp;$T130)),""))))&amp;"",IF(R130="","",""))&amp;""</f>
        <v/>
      </c>
      <c r="BA130" s="6">
        <f t="shared" si="130"/>
        <v>14</v>
      </c>
      <c r="BB130">
        <f t="shared" ref="BB130:BD130" si="203">BB129</f>
        <v>18987</v>
      </c>
      <c r="BC130" t="str">
        <f t="shared" si="203"/>
        <v>Velodrome</v>
      </c>
      <c r="BD130" t="str">
        <f t="shared" si="203"/>
        <v>Outlaws</v>
      </c>
      <c r="BE130" t="s">
        <v>7</v>
      </c>
      <c r="BF130" t="s">
        <v>172</v>
      </c>
      <c r="BI130">
        <v>3</v>
      </c>
      <c r="BJ130" s="15">
        <f t="shared" si="132"/>
        <v>0</v>
      </c>
      <c r="BK130">
        <f t="shared" si="133"/>
        <v>1000</v>
      </c>
      <c r="BL130">
        <f t="shared" si="134"/>
        <v>1000</v>
      </c>
      <c r="BM130" s="15">
        <f>SUMIFS(BJ$2:BJ130,K$2:K130,"=Intermission")+SUMIFS(BJ$2:BJ130,K$2:K130,"=Timeout")</f>
        <v>0</v>
      </c>
      <c r="BN130">
        <f t="shared" si="135"/>
        <v>0</v>
      </c>
      <c r="BO130" s="19">
        <f t="shared" si="136"/>
        <v>80</v>
      </c>
      <c r="BP130">
        <f t="shared" si="137"/>
        <v>75</v>
      </c>
      <c r="BQ130" s="17">
        <f t="shared" si="138"/>
        <v>80</v>
      </c>
      <c r="BR130" t="str">
        <f t="shared" si="139"/>
        <v>opp_team_player_1</v>
      </c>
      <c r="BS130">
        <f>COUNTIFS(S$3:S130,"="&amp;S130,AI$3:AI130,"="&amp;AI130)</f>
        <v>1</v>
      </c>
      <c r="BT130" t="str">
        <f>IFERROR(VLOOKUP(BB130&amp;BU130&amp;X130,game_rosters!U:W,3,FALSE),"")</f>
        <v>P100004</v>
      </c>
      <c r="BU130" t="s">
        <v>960</v>
      </c>
    </row>
    <row r="131" spans="1:73" x14ac:dyDescent="0.2">
      <c r="A131" t="str">
        <f t="shared" si="115"/>
        <v/>
      </c>
      <c r="E131" s="4"/>
      <c r="F131" s="43"/>
      <c r="G131" s="4"/>
      <c r="H131" s="46"/>
      <c r="I131" s="44">
        <v>22</v>
      </c>
      <c r="J131" s="44" t="str">
        <f t="shared" si="141"/>
        <v/>
      </c>
      <c r="S131">
        <v>63</v>
      </c>
      <c r="T131" t="s">
        <v>756</v>
      </c>
      <c r="U131" t="str">
        <f>IF(B131=1,MAX($U$2:$U130)+1,IF(AND($T131&lt;&gt;"",$T131=$T130),$U130,IF(B131="x",U130,"")))</f>
        <v/>
      </c>
      <c r="V131" t="str">
        <f>IF(C131=1,MAX($V$2:$V130)+1,IF(AND($T131&lt;&gt;"",$T131=$T130),$U130,IF(C131="x",V130,"")))</f>
        <v/>
      </c>
      <c r="X131">
        <v>22</v>
      </c>
      <c r="AA131">
        <f t="shared" si="112"/>
        <v>1063</v>
      </c>
      <c r="AB131" t="str">
        <f t="shared" si="113"/>
        <v/>
      </c>
      <c r="AC131">
        <f t="shared" si="202"/>
        <v>1063</v>
      </c>
      <c r="AD131" s="6">
        <v>1</v>
      </c>
      <c r="AE131" t="s">
        <v>917</v>
      </c>
      <c r="AF131" t="s">
        <v>903</v>
      </c>
      <c r="AG131" t="s">
        <v>756</v>
      </c>
      <c r="AH131" t="s">
        <v>756</v>
      </c>
      <c r="AI131" t="str">
        <f t="shared" si="116"/>
        <v>o</v>
      </c>
      <c r="AJ131" t="str">
        <f t="shared" si="117"/>
        <v/>
      </c>
      <c r="AK131" t="str">
        <f t="shared" si="118"/>
        <v/>
      </c>
      <c r="AL131" t="str">
        <f t="shared" si="119"/>
        <v/>
      </c>
      <c r="AM131" t="str">
        <f t="shared" si="120"/>
        <v/>
      </c>
      <c r="AN131" t="str">
        <f t="shared" si="121"/>
        <v>Away</v>
      </c>
      <c r="AO131" t="str">
        <f t="shared" si="122"/>
        <v>a</v>
      </c>
      <c r="AP131" t="str">
        <f t="shared" si="123"/>
        <v/>
      </c>
      <c r="AQ131" t="str">
        <f t="shared" si="124"/>
        <v/>
      </c>
      <c r="AR131" t="str">
        <f t="shared" si="125"/>
        <v>Away</v>
      </c>
      <c r="AS131" t="str">
        <f t="shared" si="126"/>
        <v>a</v>
      </c>
      <c r="AT131" t="str">
        <f t="shared" si="127"/>
        <v>Defensive</v>
      </c>
      <c r="AU131" t="str">
        <f t="shared" si="128"/>
        <v/>
      </c>
      <c r="AV131" t="str">
        <f t="shared" si="129"/>
        <v/>
      </c>
      <c r="AW131" t="str" cm="1">
        <f t="array" ref="AW131">IFERROR(IF(O131&lt;&gt;"",O131,IF(OR($S131="",$T131=""),"",IF(O131&lt;&gt;"",O131,IF($T131&lt;&gt;"",_xlfn._xlws.FILTER(O:O,($BU:$BU=$BU131)*($I:$I=$I131)*($T:$T=$T131)*($S:$S=_xlfn.MINIFS($S:$S,$T:$T,"="&amp;$T131)),"")))))&amp;"",IF(O131="","",""))&amp;""</f>
        <v/>
      </c>
      <c r="AX131" t="str" cm="1">
        <f t="array" ref="AX131">IFERROR(IF(P131&lt;&gt;"",P131,IF(OR($S131="",$T131=""),"",IF($T131&lt;&gt;"",_xlfn._xlws.FILTER(P:P,($BU:$BU=$BU131)*($I:$I=$I131)*($T:$T=$T131)*($S:$S=_xlfn.MINIFS($S:$S,$T:$T,"="&amp;$T131)),""))))&amp;"",IF(P131="","",""))&amp;""</f>
        <v/>
      </c>
      <c r="AY131" t="str" cm="1">
        <f t="array" ref="AY131">IFERROR(IF(Q131&lt;&gt;"",Q131,IF(OR($S131="",$T131=""),"",IF($T131&lt;&gt;"",_xlfn._xlws.FILTER(Q:Q,($BU:$BU=$BU131)*($I:$I=$I131)*($T:$T=$T131)*($S:$S=_xlfn.MINIFS($S:$S,$T:$T,"="&amp;$T131)),""))))&amp;"",IF(Q131="","",""))&amp;""</f>
        <v/>
      </c>
      <c r="AZ131" t="str" cm="1">
        <f t="array" ref="AZ131">IFERROR(IF(R131&lt;&gt;"",R131,IF(OR($S131="",$T131=""),"",IF($T131&lt;&gt;"",_xlfn._xlws.FILTER(R:R,($BU:$BU=$BU131)*($I:$I=$I131)*($T:$T=$T131)*($S:$S=_xlfn.MINIFS($S:$S,$T:$T,"="&amp;$T131)),""))))&amp;"",IF(R131="","",""))&amp;""</f>
        <v/>
      </c>
      <c r="BA131" s="6">
        <f t="shared" si="130"/>
        <v>14</v>
      </c>
      <c r="BB131">
        <f t="shared" ref="BB131:BD131" si="204">BB130</f>
        <v>18987</v>
      </c>
      <c r="BC131" t="str">
        <f t="shared" si="204"/>
        <v>Velodrome</v>
      </c>
      <c r="BD131" t="str">
        <f t="shared" si="204"/>
        <v>Outlaws</v>
      </c>
      <c r="BE131" t="s">
        <v>7</v>
      </c>
      <c r="BF131" t="s">
        <v>172</v>
      </c>
      <c r="BI131">
        <v>3</v>
      </c>
      <c r="BJ131" s="15">
        <f t="shared" si="132"/>
        <v>0</v>
      </c>
      <c r="BK131">
        <f t="shared" si="133"/>
        <v>1000</v>
      </c>
      <c r="BL131">
        <f t="shared" si="134"/>
        <v>1000</v>
      </c>
      <c r="BM131" s="15">
        <f>SUMIFS(BJ$2:BJ131,K$2:K131,"=Intermission")+SUMIFS(BJ$2:BJ131,K$2:K131,"=Timeout")</f>
        <v>0</v>
      </c>
      <c r="BN131">
        <f t="shared" si="135"/>
        <v>0</v>
      </c>
      <c r="BO131" s="19">
        <f t="shared" si="136"/>
        <v>80</v>
      </c>
      <c r="BP131">
        <f t="shared" si="137"/>
        <v>75</v>
      </c>
      <c r="BQ131" s="17">
        <f t="shared" si="138"/>
        <v>80</v>
      </c>
      <c r="BR131" t="str">
        <f t="shared" si="139"/>
        <v>opp_team_player_2</v>
      </c>
      <c r="BS131">
        <f>COUNTIFS(S$3:S131,"="&amp;S131,AI$3:AI131,"="&amp;AI131)</f>
        <v>2</v>
      </c>
      <c r="BT131" t="str">
        <f>IFERROR(VLOOKUP(BB131&amp;BU131&amp;X131,game_rosters!U:W,3,FALSE),"")</f>
        <v>P100108</v>
      </c>
      <c r="BU131" t="str">
        <f t="shared" si="140"/>
        <v>Velodrome</v>
      </c>
    </row>
    <row r="132" spans="1:73" x14ac:dyDescent="0.2">
      <c r="A132">
        <f t="shared" si="115"/>
        <v>1</v>
      </c>
      <c r="E132" s="4"/>
      <c r="F132" s="43"/>
      <c r="G132" s="4"/>
      <c r="H132" s="46"/>
      <c r="I132" s="44">
        <v>3</v>
      </c>
      <c r="J132" s="44" t="str">
        <f t="shared" si="141"/>
        <v>o</v>
      </c>
      <c r="K132" t="s">
        <v>6</v>
      </c>
      <c r="L132" t="s">
        <v>205</v>
      </c>
      <c r="M132" t="s">
        <v>63</v>
      </c>
      <c r="N132" t="s">
        <v>595</v>
      </c>
      <c r="S132">
        <v>64</v>
      </c>
      <c r="T132">
        <v>13</v>
      </c>
      <c r="U132" t="str">
        <f>IF(B132=1,MAX($U$2:$U131)+1,IF(AND($T132&lt;&gt;"",$T132=$T131),$U131,IF(B132="x",U131,"")))</f>
        <v/>
      </c>
      <c r="V132" t="str">
        <f>IF(C132=1,MAX($V$2:$V131)+1,IF(AND($T132&lt;&gt;"",$T132=$T131),$U131,IF(C132="x",V131,"")))</f>
        <v/>
      </c>
      <c r="W132" t="s">
        <v>731</v>
      </c>
      <c r="X132">
        <v>3</v>
      </c>
      <c r="Z132">
        <v>1</v>
      </c>
      <c r="AA132">
        <f t="shared" ref="AA132:AA195" si="205">S132+1000</f>
        <v>1064</v>
      </c>
      <c r="AB132">
        <f t="shared" ref="AB132:AB195" si="206">IF(T132&lt;&gt;"",9000+T132,"")</f>
        <v>9013</v>
      </c>
      <c r="AC132">
        <f t="shared" si="202"/>
        <v>9013</v>
      </c>
      <c r="AD132" s="6">
        <v>1</v>
      </c>
      <c r="AE132" t="s">
        <v>917</v>
      </c>
      <c r="AF132" t="s">
        <v>749</v>
      </c>
      <c r="AG132" t="s">
        <v>756</v>
      </c>
      <c r="AH132" t="s">
        <v>756</v>
      </c>
      <c r="AI132" t="str">
        <f t="shared" si="116"/>
        <v>e</v>
      </c>
      <c r="AJ132" t="str">
        <f t="shared" si="117"/>
        <v>o</v>
      </c>
      <c r="AK132" t="str">
        <f t="shared" si="118"/>
        <v>o</v>
      </c>
      <c r="AL132" t="str">
        <f t="shared" si="119"/>
        <v>d</v>
      </c>
      <c r="AM132" t="str">
        <f t="shared" si="120"/>
        <v>o</v>
      </c>
      <c r="AN132" t="str">
        <f t="shared" si="121"/>
        <v>Away</v>
      </c>
      <c r="AO132" t="str">
        <f t="shared" si="122"/>
        <v>a</v>
      </c>
      <c r="AP132" t="str">
        <f t="shared" si="123"/>
        <v>d</v>
      </c>
      <c r="AQ132" t="str">
        <f t="shared" si="124"/>
        <v>o</v>
      </c>
      <c r="AR132" t="str">
        <f t="shared" si="125"/>
        <v>Away</v>
      </c>
      <c r="AS132" t="str">
        <f t="shared" si="126"/>
        <v>a</v>
      </c>
      <c r="AT132" t="str">
        <f t="shared" si="127"/>
        <v>Offensive</v>
      </c>
      <c r="AU132" t="str">
        <f t="shared" si="128"/>
        <v/>
      </c>
      <c r="AV132" t="str">
        <f t="shared" si="129"/>
        <v/>
      </c>
      <c r="AW132" t="str" cm="1">
        <f t="array" ref="AW132">IFERROR(IF(O132&lt;&gt;"",O132,IF(OR($S132="",$T132=""),"",IF(O132&lt;&gt;"",O132,IF($T132&lt;&gt;"",_xlfn._xlws.FILTER(O:O,($BU:$BU=$BU132)*($I:$I=$I132)*($T:$T=$T132)*($S:$S=_xlfn.MINIFS($S:$S,$T:$T,"="&amp;$T132)),"")))))&amp;"",IF(O132="","",""))&amp;""</f>
        <v/>
      </c>
      <c r="AX132" t="str" cm="1">
        <f t="array" ref="AX132">IFERROR(IF(P132&lt;&gt;"",P132,IF(OR($S132="",$T132=""),"",IF($T132&lt;&gt;"",_xlfn._xlws.FILTER(P:P,($BU:$BU=$BU132)*($I:$I=$I132)*($T:$T=$T132)*($S:$S=_xlfn.MINIFS($S:$S,$T:$T,"="&amp;$T132)),""))))&amp;"",IF(P132="","",""))&amp;""</f>
        <v/>
      </c>
      <c r="AY132" t="str" cm="1">
        <f t="array" ref="AY132">IFERROR(IF(Q132&lt;&gt;"",Q132,IF(OR($S132="",$T132=""),"",IF($T132&lt;&gt;"",_xlfn._xlws.FILTER(Q:Q,($BU:$BU=$BU132)*($I:$I=$I132)*($T:$T=$T132)*($S:$S=_xlfn.MINIFS($S:$S,$T:$T,"="&amp;$T132)),""))))&amp;"",IF(Q132="","",""))&amp;""</f>
        <v/>
      </c>
      <c r="AZ132" t="str" cm="1">
        <f t="array" ref="AZ132">IFERROR(IF(R132&lt;&gt;"",R132,IF(OR($S132="",$T132=""),"",IF($T132&lt;&gt;"",_xlfn._xlws.FILTER(R:R,($BU:$BU=$BU132)*($I:$I=$I132)*($T:$T=$T132)*($S:$S=_xlfn.MINIFS($S:$S,$T:$T,"="&amp;$T132)),""))))&amp;"",IF(R132="","",""))&amp;""</f>
        <v/>
      </c>
      <c r="BA132" s="6">
        <f t="shared" si="130"/>
        <v>14</v>
      </c>
      <c r="BB132">
        <f t="shared" ref="BB132:BD132" si="207">BB131</f>
        <v>18987</v>
      </c>
      <c r="BC132" t="str">
        <f t="shared" si="207"/>
        <v>Velodrome</v>
      </c>
      <c r="BD132" t="str">
        <f t="shared" si="207"/>
        <v>Outlaws</v>
      </c>
      <c r="BE132" t="s">
        <v>6</v>
      </c>
      <c r="BF132" t="s">
        <v>205</v>
      </c>
      <c r="BI132" cm="1">
        <f t="array" ref="BI132">IFERROR(_xlfn._xlws.FILTER(shifts!A:A,(shifts!B:B=events!AD132)*(shifts!AG:AG&gt;=events!BK132)*(shifts!AH:AH&lt;=events!BL132)),BI131)</f>
        <v>4</v>
      </c>
      <c r="BJ132" s="15">
        <f t="shared" si="132"/>
        <v>0</v>
      </c>
      <c r="BK132">
        <f t="shared" si="133"/>
        <v>999</v>
      </c>
      <c r="BL132">
        <f t="shared" si="134"/>
        <v>999</v>
      </c>
      <c r="BM132" s="15">
        <f>SUMIFS(BJ$2:BJ132,K$2:K132,"=Intermission")+SUMIFS(BJ$2:BJ132,K$2:K132,"=Timeout")</f>
        <v>0</v>
      </c>
      <c r="BN132">
        <f t="shared" si="135"/>
        <v>0</v>
      </c>
      <c r="BO132" s="19">
        <f t="shared" si="136"/>
        <v>81</v>
      </c>
      <c r="BP132">
        <f t="shared" si="137"/>
        <v>76</v>
      </c>
      <c r="BQ132" s="17">
        <f t="shared" si="138"/>
        <v>81</v>
      </c>
      <c r="BR132" t="str">
        <f t="shared" si="139"/>
        <v>event_team_player_1</v>
      </c>
      <c r="BS132">
        <f>COUNTIFS(S$3:S132,"="&amp;S132,AI$3:AI132,"="&amp;AI132)</f>
        <v>1</v>
      </c>
      <c r="BT132" t="str">
        <f>IFERROR(VLOOKUP(BB132&amp;BU132&amp;X132,game_rosters!U:W,3,FALSE),"")</f>
        <v>P100004</v>
      </c>
      <c r="BU132" t="str">
        <f t="shared" si="140"/>
        <v>Outlaws</v>
      </c>
    </row>
    <row r="133" spans="1:73" x14ac:dyDescent="0.2">
      <c r="A133" t="str">
        <f t="shared" ref="A133:A196" si="208">IF(K133&lt;&gt;"",1,IF(D133="x","x",""))</f>
        <v/>
      </c>
      <c r="E133" s="4"/>
      <c r="F133" s="43"/>
      <c r="G133" s="4"/>
      <c r="H133" s="46"/>
      <c r="I133" s="44">
        <v>39</v>
      </c>
      <c r="J133" s="44" t="str">
        <f t="shared" si="141"/>
        <v/>
      </c>
      <c r="S133">
        <v>64</v>
      </c>
      <c r="T133">
        <v>13</v>
      </c>
      <c r="U133" t="str">
        <f>IF(B133=1,MAX($U$2:$U132)+1,IF(AND($T133&lt;&gt;"",$T133=$T132),$U132,IF(B133="x",U132,"")))</f>
        <v/>
      </c>
      <c r="V133" t="str">
        <f>IF(C133=1,MAX($V$2:$V132)+1,IF(AND($T133&lt;&gt;"",$T133=$T132),$U132,IF(C133="x",V132,"")))</f>
        <v/>
      </c>
      <c r="X133">
        <v>39</v>
      </c>
      <c r="AA133">
        <f t="shared" si="205"/>
        <v>1064</v>
      </c>
      <c r="AB133">
        <f t="shared" si="206"/>
        <v>9013</v>
      </c>
      <c r="AC133">
        <f t="shared" si="202"/>
        <v>9013</v>
      </c>
      <c r="AD133" s="6">
        <v>1</v>
      </c>
      <c r="AE133" t="s">
        <v>917</v>
      </c>
      <c r="AF133" t="s">
        <v>749</v>
      </c>
      <c r="AG133" t="s">
        <v>756</v>
      </c>
      <c r="AH133" t="s">
        <v>756</v>
      </c>
      <c r="AI133" t="str">
        <f t="shared" ref="AI133:AI196" si="209">IF(Z133="x","",IF(Z133=1,"e","o"))</f>
        <v>o</v>
      </c>
      <c r="AJ133" t="str">
        <f t="shared" ref="AJ133:AJ196" si="210">IF($J133&lt;&gt;"",$J133,IF($AC133=$AC132,AJ132,""))</f>
        <v>o</v>
      </c>
      <c r="AK133" t="str">
        <f t="shared" ref="AK133:AK196" si="211">IF($J133&lt;&gt;"",$J133,IF($AC133=$AC132,AK132,""))</f>
        <v>o</v>
      </c>
      <c r="AL133" t="str">
        <f t="shared" ref="AL133:AL196" si="212">IF($W133="","",IF($AJ133="","",IF($W133="h",$AJ133,IF($AJ133="n","n",IF(AND($W133="a",$AJ133="d"),"o",IF(AND($W133="a",$AJ133="o"),"d"))))))</f>
        <v/>
      </c>
      <c r="AM133" t="str">
        <f t="shared" ref="AM133:AM196" si="213">IF($W133="","",IF(J133="","",IF(AL133="n","n",IF(AL133="d","o",IF(AL133="o","d","")))))</f>
        <v/>
      </c>
      <c r="AN133" t="str">
        <f t="shared" ref="AN133:AN196" si="214">IF(AO133="H","Home",IF(AO133="A","Away",""))</f>
        <v>Away</v>
      </c>
      <c r="AO133" t="str">
        <f t="shared" ref="AO133:AO196" si="215">IF($W133&lt;&gt;"",$W133,IF($AC133=$AC132,AO132,""))</f>
        <v>a</v>
      </c>
      <c r="AP133" t="str">
        <f t="shared" ref="AP133:AP196" si="216">IF(AL133&lt;&gt;"",AL133,IF($AC133=$AC132,AP132,""))</f>
        <v>d</v>
      </c>
      <c r="AQ133" t="str">
        <f t="shared" ref="AQ133:AQ196" si="217">IF(AM133&lt;&gt;"",AM133,IF($AC133=$AC132,AQ132,""))</f>
        <v>o</v>
      </c>
      <c r="AR133" t="str">
        <f t="shared" ref="AR133:AR196" si="218">IF(AN133&lt;&gt;"",AN133,IF($AC133=$AC132,AR132,""))</f>
        <v>Away</v>
      </c>
      <c r="AS133" t="str">
        <f t="shared" ref="AS133:AS196" si="219">IF(AO133&lt;&gt;"",AO133,IF($AC133=$AC132,AS132,""))</f>
        <v>a</v>
      </c>
      <c r="AT133" t="str">
        <f t="shared" ref="AT133:AT196" si="220">IF(AND(AI133="e",OR(BE133="Save",BF133="Turnover_Takeaway",BF133="Play_Defensive")),"Defensive",IF(AND(AI133="o",OR(BE133="Save",BF133="Turnover_Takeaway",BF133="Play_Defensive")),"Offensive",IF(OR(BE133="Deadice",BE133="Stoppage",BE133="Intermission"),"",IF(AI133="e","Offensive",IF(AI133="o","Defensive","")))))</f>
        <v>Defensive</v>
      </c>
      <c r="AU133" t="str">
        <f t="shared" ref="AU133:AU196" si="221">IF(U133&lt;&gt;"",U133+5000,"")</f>
        <v/>
      </c>
      <c r="AV133" t="str">
        <f t="shared" ref="AV133:AV196" si="222">IF(V133&lt;&gt;"",V133+6000,"")</f>
        <v/>
      </c>
      <c r="AW133" t="str" cm="1">
        <f t="array" ref="AW133">IFERROR(IF(O133&lt;&gt;"",O133,IF(OR($S133="",$T133=""),"",IF(O133&lt;&gt;"",O133,IF($T133&lt;&gt;"",_xlfn._xlws.FILTER(O:O,($BU:$BU=$BU133)*($I:$I=$I133)*($T:$T=$T133)*($S:$S=_xlfn.MINIFS($S:$S,$T:$T,"="&amp;$T133)),"")))))&amp;"",IF(O133="","",""))&amp;""</f>
        <v/>
      </c>
      <c r="AX133" t="str" cm="1">
        <f t="array" ref="AX133">IFERROR(IF(P133&lt;&gt;"",P133,IF(OR($S133="",$T133=""),"",IF($T133&lt;&gt;"",_xlfn._xlws.FILTER(P:P,($BU:$BU=$BU133)*($I:$I=$I133)*($T:$T=$T133)*($S:$S=_xlfn.MINIFS($S:$S,$T:$T,"="&amp;$T133)),""))))&amp;"",IF(P133="","",""))&amp;""</f>
        <v/>
      </c>
      <c r="AY133" t="str" cm="1">
        <f t="array" ref="AY133">IFERROR(IF(Q133&lt;&gt;"",Q133,IF(OR($S133="",$T133=""),"",IF($T133&lt;&gt;"",_xlfn._xlws.FILTER(Q:Q,($BU:$BU=$BU133)*($I:$I=$I133)*($T:$T=$T133)*($S:$S=_xlfn.MINIFS($S:$S,$T:$T,"="&amp;$T133)),""))))&amp;"",IF(Q133="","",""))&amp;""</f>
        <v/>
      </c>
      <c r="AZ133" t="str" cm="1">
        <f t="array" ref="AZ133">IFERROR(IF(R133&lt;&gt;"",R133,IF(OR($S133="",$T133=""),"",IF($T133&lt;&gt;"",_xlfn._xlws.FILTER(R:R,($BU:$BU=$BU133)*($I:$I=$I133)*($T:$T=$T133)*($S:$S=_xlfn.MINIFS($S:$S,$T:$T,"="&amp;$T133)),""))))&amp;"",IF(R133="","",""))&amp;""</f>
        <v/>
      </c>
      <c r="BA133" s="6">
        <f t="shared" ref="BA133:BA196" si="223">IF(OR(L133="Zone_Entry",L133="Zone_Exit"),BA132+1,BA132)</f>
        <v>14</v>
      </c>
      <c r="BB133">
        <f t="shared" ref="BB133:BD133" si="224">BB132</f>
        <v>18987</v>
      </c>
      <c r="BC133" t="str">
        <f t="shared" si="224"/>
        <v>Velodrome</v>
      </c>
      <c r="BD133" t="str">
        <f t="shared" si="224"/>
        <v>Outlaws</v>
      </c>
      <c r="BE133" t="s">
        <v>6</v>
      </c>
      <c r="BF133" t="s">
        <v>205</v>
      </c>
      <c r="BI133">
        <v>4</v>
      </c>
      <c r="BJ133" s="15">
        <f t="shared" ref="BJ133:BJ196" si="225">IF(AND(AG133="",AH133=""),0,((AE133*60)+AF133)-((AG133*60)+AH133))</f>
        <v>0</v>
      </c>
      <c r="BK133">
        <f t="shared" ref="BK133:BK196" si="226">(AE133*60)+AF133</f>
        <v>999</v>
      </c>
      <c r="BL133">
        <f t="shared" ref="BL133:BL196" si="227">IF(AND(AG133="",AH133=""),BK133,((AG133*60)+AH133))</f>
        <v>999</v>
      </c>
      <c r="BM133" s="15">
        <f>SUMIFS(BJ$2:BJ133,K$2:K133,"=Intermission")+SUMIFS(BJ$2:BJ133,K$2:K133,"=Timeout")</f>
        <v>0</v>
      </c>
      <c r="BN133">
        <f t="shared" ref="BN133:BN196" si="228">IF(AD133=1,0,IF(AD133=2,1080+BM133,IF(AD133=3,(1080*2)+BM133,0)))</f>
        <v>0</v>
      </c>
      <c r="BO133" s="19">
        <f t="shared" ref="BO133:BO196" si="229">IF(K133="Intermission",BO132,((1080)-((AE133*60)+AF133))+BN133)</f>
        <v>81</v>
      </c>
      <c r="BP133">
        <f t="shared" ref="BP133:BP196" si="230">IF(BO133&lt;5,0,BO133-5)</f>
        <v>76</v>
      </c>
      <c r="BQ133" s="17">
        <f t="shared" ref="BQ133:BQ196" si="231">BP133+BJ133+5</f>
        <v>81</v>
      </c>
      <c r="BR133" t="str">
        <f t="shared" ref="BR133:BR196" si="232">IF(AI133="e","event_team_player_"&amp;BS133,IF(AI133="o","opp_team_player_"&amp;BS133,""))</f>
        <v>opp_team_player_1</v>
      </c>
      <c r="BS133">
        <f>COUNTIFS(S$3:S133,"="&amp;S133,AI$3:AI133,"="&amp;AI133)</f>
        <v>1</v>
      </c>
      <c r="BT133" t="str">
        <f>IFERROR(VLOOKUP(BB133&amp;BU133&amp;X133,game_rosters!U:W,3,FALSE),"")</f>
        <v>P100016</v>
      </c>
      <c r="BU133" t="str">
        <f t="shared" ref="BU133:BU196" si="233">IF(AR133="","",IF(AND(AR133="Away",AI133="e"),BD133,IF(AND(AR133="Home",AI133="e"),BC133,IF(AND(AR133="Away",AI133="o"),BC133,IF(AND(AR133="Home",AI133="o"),BD133)))))</f>
        <v>Velodrome</v>
      </c>
    </row>
    <row r="134" spans="1:73" x14ac:dyDescent="0.2">
      <c r="A134">
        <f t="shared" si="208"/>
        <v>1</v>
      </c>
      <c r="E134" s="4"/>
      <c r="F134" s="43"/>
      <c r="G134" s="4"/>
      <c r="H134" s="46"/>
      <c r="I134" s="44">
        <v>3</v>
      </c>
      <c r="J134" s="44" t="str">
        <f t="shared" ref="J134:J197" si="234">IF(OR(K134="Goal",K134="Shot",L134="Zone_Entry",M134="Stoppage-Goal",M133="Stoppage-Goal"),"o",IF(OR(K134="Save",K134="Rebound",L134="Zone_Exit",M134="Stoppage-GoalieStoppage",M133="Stoppage-GoalieStoppage"),"d",IF(OR(L134="Faceoff_AfterGoal",L134="Faceoff_PeriodStart",698="Faceoff_GameStart",M133="Stoppage-Goal"),"n","")))</f>
        <v>d</v>
      </c>
      <c r="K134" t="s">
        <v>15</v>
      </c>
      <c r="L134" t="s">
        <v>179</v>
      </c>
      <c r="M134" t="s">
        <v>96</v>
      </c>
      <c r="N134" t="s">
        <v>595</v>
      </c>
      <c r="S134">
        <v>65</v>
      </c>
      <c r="T134">
        <v>13</v>
      </c>
      <c r="U134" t="str">
        <f>IF(B134=1,MAX($U$2:$U133)+1,IF(AND($T134&lt;&gt;"",$T134=$T133),$U133,IF(B134="x",U133,"")))</f>
        <v/>
      </c>
      <c r="V134" t="str">
        <f>IF(C134=1,MAX($V$2:$V133)+1,IF(AND($T134&lt;&gt;"",$T134=$T133),$U133,IF(C134="x",V133,"")))</f>
        <v/>
      </c>
      <c r="W134" t="s">
        <v>735</v>
      </c>
      <c r="X134">
        <v>3</v>
      </c>
      <c r="Z134">
        <v>1</v>
      </c>
      <c r="AA134">
        <f t="shared" si="205"/>
        <v>1065</v>
      </c>
      <c r="AB134">
        <f t="shared" si="206"/>
        <v>9013</v>
      </c>
      <c r="AC134">
        <f t="shared" si="202"/>
        <v>9013</v>
      </c>
      <c r="AD134" s="6">
        <v>1</v>
      </c>
      <c r="AE134" t="s">
        <v>917</v>
      </c>
      <c r="AF134" t="s">
        <v>749</v>
      </c>
      <c r="AG134" t="s">
        <v>756</v>
      </c>
      <c r="AH134" t="s">
        <v>756</v>
      </c>
      <c r="AI134" t="str">
        <f t="shared" si="209"/>
        <v>e</v>
      </c>
      <c r="AJ134" t="str">
        <f t="shared" si="210"/>
        <v>d</v>
      </c>
      <c r="AK134" t="str">
        <f t="shared" si="211"/>
        <v>d</v>
      </c>
      <c r="AL134" t="str">
        <f t="shared" si="212"/>
        <v>d</v>
      </c>
      <c r="AM134" t="str">
        <f t="shared" si="213"/>
        <v>o</v>
      </c>
      <c r="AN134" t="str">
        <f t="shared" si="214"/>
        <v>Home</v>
      </c>
      <c r="AO134" t="str">
        <f t="shared" si="215"/>
        <v>h</v>
      </c>
      <c r="AP134" t="str">
        <f t="shared" si="216"/>
        <v>d</v>
      </c>
      <c r="AQ134" t="str">
        <f t="shared" si="217"/>
        <v>o</v>
      </c>
      <c r="AR134" t="str">
        <f t="shared" si="218"/>
        <v>Home</v>
      </c>
      <c r="AS134" t="str">
        <f t="shared" si="219"/>
        <v>h</v>
      </c>
      <c r="AT134" t="str">
        <f t="shared" si="220"/>
        <v>Defensive</v>
      </c>
      <c r="AU134" t="str">
        <f t="shared" si="221"/>
        <v/>
      </c>
      <c r="AV134" t="str">
        <f t="shared" si="222"/>
        <v/>
      </c>
      <c r="AW134" t="str" cm="1">
        <f t="array" ref="AW134">IFERROR(IF(O134&lt;&gt;"",O134,IF(OR($S134="",$T134=""),"",IF(O134&lt;&gt;"",O134,IF($T134&lt;&gt;"",_xlfn._xlws.FILTER(O:O,($BU:$BU=$BU134)*($I:$I=$I134)*($T:$T=$T134)*($S:$S=_xlfn.MINIFS($S:$S,$T:$T,"="&amp;$T134)),"")))))&amp;"",IF(O134="","",""))&amp;""</f>
        <v/>
      </c>
      <c r="AX134" t="str" cm="1">
        <f t="array" ref="AX134">IFERROR(IF(P134&lt;&gt;"",P134,IF(OR($S134="",$T134=""),"",IF($T134&lt;&gt;"",_xlfn._xlws.FILTER(P:P,($BU:$BU=$BU134)*($I:$I=$I134)*($T:$T=$T134)*($S:$S=_xlfn.MINIFS($S:$S,$T:$T,"="&amp;$T134)),""))))&amp;"",IF(P134="","",""))&amp;""</f>
        <v/>
      </c>
      <c r="AY134" t="str" cm="1">
        <f t="array" ref="AY134">IFERROR(IF(Q134&lt;&gt;"",Q134,IF(OR($S134="",$T134=""),"",IF($T134&lt;&gt;"",_xlfn._xlws.FILTER(Q:Q,($BU:$BU=$BU134)*($I:$I=$I134)*($T:$T=$T134)*($S:$S=_xlfn.MINIFS($S:$S,$T:$T,"="&amp;$T134)),""))))&amp;"",IF(Q134="","",""))&amp;""</f>
        <v/>
      </c>
      <c r="AZ134" t="str" cm="1">
        <f t="array" ref="AZ134">IFERROR(IF(R134&lt;&gt;"",R134,IF(OR($S134="",$T134=""),"",IF($T134&lt;&gt;"",_xlfn._xlws.FILTER(R:R,($BU:$BU=$BU134)*($I:$I=$I134)*($T:$T=$T134)*($S:$S=_xlfn.MINIFS($S:$S,$T:$T,"="&amp;$T134)),""))))&amp;"",IF(R134="","",""))&amp;""</f>
        <v/>
      </c>
      <c r="BA134" s="6">
        <f t="shared" si="223"/>
        <v>14</v>
      </c>
      <c r="BB134">
        <f t="shared" ref="BB134:BD134" si="235">BB133</f>
        <v>18987</v>
      </c>
      <c r="BC134" t="str">
        <f t="shared" si="235"/>
        <v>Velodrome</v>
      </c>
      <c r="BD134" t="str">
        <f t="shared" si="235"/>
        <v>Outlaws</v>
      </c>
      <c r="BE134" t="s">
        <v>15</v>
      </c>
      <c r="BF134" t="s">
        <v>179</v>
      </c>
      <c r="BI134" cm="1">
        <f t="array" ref="BI134">IFERROR(_xlfn._xlws.FILTER(shifts!A:A,(shifts!B:B=events!AD134)*(shifts!AG:AG&gt;=events!BK134)*(shifts!AH:AH&lt;=events!BL134)),BI133)</f>
        <v>4</v>
      </c>
      <c r="BJ134" s="15">
        <f t="shared" si="225"/>
        <v>0</v>
      </c>
      <c r="BK134">
        <f t="shared" si="226"/>
        <v>999</v>
      </c>
      <c r="BL134">
        <f t="shared" si="227"/>
        <v>999</v>
      </c>
      <c r="BM134" s="15">
        <f>SUMIFS(BJ$2:BJ134,K$2:K134,"=Intermission")+SUMIFS(BJ$2:BJ134,K$2:K134,"=Timeout")</f>
        <v>0</v>
      </c>
      <c r="BN134">
        <f t="shared" si="228"/>
        <v>0</v>
      </c>
      <c r="BO134" s="19">
        <f t="shared" si="229"/>
        <v>81</v>
      </c>
      <c r="BP134">
        <f t="shared" si="230"/>
        <v>76</v>
      </c>
      <c r="BQ134" s="17">
        <f t="shared" si="231"/>
        <v>81</v>
      </c>
      <c r="BR134" t="str">
        <f t="shared" si="232"/>
        <v>event_team_player_1</v>
      </c>
      <c r="BS134">
        <f>COUNTIFS(S$3:S134,"="&amp;S134,AI$3:AI134,"="&amp;AI134)</f>
        <v>1</v>
      </c>
      <c r="BT134" t="str">
        <f>IFERROR(VLOOKUP(BB134&amp;BU134&amp;X134,game_rosters!U:W,3,FALSE),"")</f>
        <v>P100004</v>
      </c>
      <c r="BU134" t="s">
        <v>960</v>
      </c>
    </row>
    <row r="135" spans="1:73" x14ac:dyDescent="0.2">
      <c r="A135" t="str">
        <f t="shared" si="208"/>
        <v/>
      </c>
      <c r="E135" s="4"/>
      <c r="F135" s="43"/>
      <c r="G135" s="4"/>
      <c r="H135" s="46"/>
      <c r="I135" s="44">
        <v>39</v>
      </c>
      <c r="J135" s="44" t="str">
        <f t="shared" si="234"/>
        <v/>
      </c>
      <c r="S135">
        <v>65</v>
      </c>
      <c r="T135">
        <v>13</v>
      </c>
      <c r="U135" t="str">
        <f>IF(B135=1,MAX($U$2:$U134)+1,IF(AND($T135&lt;&gt;"",$T135=$T134),$U134,IF(B135="x",U134,"")))</f>
        <v/>
      </c>
      <c r="V135" t="str">
        <f>IF(C135=1,MAX($V$2:$V134)+1,IF(AND($T135&lt;&gt;"",$T135=$T134),$U134,IF(C135="x",V134,"")))</f>
        <v/>
      </c>
      <c r="X135">
        <v>39</v>
      </c>
      <c r="AA135">
        <f t="shared" si="205"/>
        <v>1065</v>
      </c>
      <c r="AB135">
        <f t="shared" si="206"/>
        <v>9013</v>
      </c>
      <c r="AC135">
        <f t="shared" si="202"/>
        <v>9013</v>
      </c>
      <c r="AD135" s="6">
        <v>1</v>
      </c>
      <c r="AE135" t="s">
        <v>917</v>
      </c>
      <c r="AF135" t="s">
        <v>749</v>
      </c>
      <c r="AG135" t="s">
        <v>756</v>
      </c>
      <c r="AH135" t="s">
        <v>756</v>
      </c>
      <c r="AI135" t="str">
        <f t="shared" si="209"/>
        <v>o</v>
      </c>
      <c r="AJ135" t="str">
        <f t="shared" si="210"/>
        <v>d</v>
      </c>
      <c r="AK135" t="str">
        <f t="shared" si="211"/>
        <v>d</v>
      </c>
      <c r="AL135" t="str">
        <f t="shared" si="212"/>
        <v/>
      </c>
      <c r="AM135" t="str">
        <f t="shared" si="213"/>
        <v/>
      </c>
      <c r="AN135" t="str">
        <f t="shared" si="214"/>
        <v>Home</v>
      </c>
      <c r="AO135" t="str">
        <f t="shared" si="215"/>
        <v>h</v>
      </c>
      <c r="AP135" t="str">
        <f t="shared" si="216"/>
        <v>d</v>
      </c>
      <c r="AQ135" t="str">
        <f t="shared" si="217"/>
        <v>o</v>
      </c>
      <c r="AR135" t="str">
        <f t="shared" si="218"/>
        <v>Home</v>
      </c>
      <c r="AS135" t="str">
        <f t="shared" si="219"/>
        <v>h</v>
      </c>
      <c r="AT135" t="str">
        <f t="shared" si="220"/>
        <v>Offensive</v>
      </c>
      <c r="AU135" t="str">
        <f t="shared" si="221"/>
        <v/>
      </c>
      <c r="AV135" t="str">
        <f t="shared" si="222"/>
        <v/>
      </c>
      <c r="AW135" t="str" cm="1">
        <f t="array" ref="AW135">IFERROR(IF(O135&lt;&gt;"",O135,IF(OR($S135="",$T135=""),"",IF(O135&lt;&gt;"",O135,IF($T135&lt;&gt;"",_xlfn._xlws.FILTER(O:O,($BU:$BU=$BU135)*($I:$I=$I135)*($T:$T=$T135)*($S:$S=_xlfn.MINIFS($S:$S,$T:$T,"="&amp;$T135)),"")))))&amp;"",IF(O135="","",""))&amp;""</f>
        <v/>
      </c>
      <c r="AX135" t="str" cm="1">
        <f t="array" ref="AX135">IFERROR(IF(P135&lt;&gt;"",P135,IF(OR($S135="",$T135=""),"",IF($T135&lt;&gt;"",_xlfn._xlws.FILTER(P:P,($BU:$BU=$BU135)*($I:$I=$I135)*($T:$T=$T135)*($S:$S=_xlfn.MINIFS($S:$S,$T:$T,"="&amp;$T135)),""))))&amp;"",IF(P135="","",""))&amp;""</f>
        <v/>
      </c>
      <c r="AY135" t="str" cm="1">
        <f t="array" ref="AY135">IFERROR(IF(Q135&lt;&gt;"",Q135,IF(OR($S135="",$T135=""),"",IF($T135&lt;&gt;"",_xlfn._xlws.FILTER(Q:Q,($BU:$BU=$BU135)*($I:$I=$I135)*($T:$T=$T135)*($S:$S=_xlfn.MINIFS($S:$S,$T:$T,"="&amp;$T135)),""))))&amp;"",IF(Q135="","",""))&amp;""</f>
        <v/>
      </c>
      <c r="AZ135" t="str" cm="1">
        <f t="array" ref="AZ135">IFERROR(IF(R135&lt;&gt;"",R135,IF(OR($S135="",$T135=""),"",IF($T135&lt;&gt;"",_xlfn._xlws.FILTER(R:R,($BU:$BU=$BU135)*($I:$I=$I135)*($T:$T=$T135)*($S:$S=_xlfn.MINIFS($S:$S,$T:$T,"="&amp;$T135)),""))))&amp;"",IF(R135="","",""))&amp;""</f>
        <v/>
      </c>
      <c r="BA135" s="6">
        <f t="shared" si="223"/>
        <v>14</v>
      </c>
      <c r="BB135">
        <f t="shared" ref="BB135:BD135" si="236">BB134</f>
        <v>18987</v>
      </c>
      <c r="BC135" t="str">
        <f t="shared" si="236"/>
        <v>Velodrome</v>
      </c>
      <c r="BD135" t="str">
        <f t="shared" si="236"/>
        <v>Outlaws</v>
      </c>
      <c r="BE135" t="s">
        <v>15</v>
      </c>
      <c r="BF135" t="s">
        <v>179</v>
      </c>
      <c r="BI135" cm="1">
        <f t="array" ref="BI135">IFERROR(_xlfn._xlws.FILTER(shifts!A:A,(shifts!B:B=events!AD135)*(shifts!AG:AG&gt;=events!BK135)*(shifts!AH:AH&lt;=events!BL135)),BI134)</f>
        <v>4</v>
      </c>
      <c r="BJ135" s="15">
        <f t="shared" si="225"/>
        <v>0</v>
      </c>
      <c r="BK135">
        <f t="shared" si="226"/>
        <v>999</v>
      </c>
      <c r="BL135">
        <f t="shared" si="227"/>
        <v>999</v>
      </c>
      <c r="BM135" s="15">
        <f>SUMIFS(BJ$2:BJ135,K$2:K135,"=Intermission")+SUMIFS(BJ$2:BJ135,K$2:K135,"=Timeout")</f>
        <v>0</v>
      </c>
      <c r="BN135">
        <f t="shared" si="228"/>
        <v>0</v>
      </c>
      <c r="BO135" s="19">
        <f t="shared" si="229"/>
        <v>81</v>
      </c>
      <c r="BP135">
        <f t="shared" si="230"/>
        <v>76</v>
      </c>
      <c r="BQ135" s="17">
        <f t="shared" si="231"/>
        <v>81</v>
      </c>
      <c r="BR135" t="str">
        <f t="shared" si="232"/>
        <v>opp_team_player_1</v>
      </c>
      <c r="BS135">
        <f>COUNTIFS(S$3:S135,"="&amp;S135,AI$3:AI135,"="&amp;AI135)</f>
        <v>1</v>
      </c>
      <c r="BT135" t="str">
        <f>IFERROR(VLOOKUP(BB135&amp;BU135&amp;X135,game_rosters!U:W,3,FALSE),"")</f>
        <v>P100016</v>
      </c>
      <c r="BU135" t="s">
        <v>521</v>
      </c>
    </row>
    <row r="136" spans="1:73" x14ac:dyDescent="0.2">
      <c r="A136">
        <f t="shared" si="208"/>
        <v>1</v>
      </c>
      <c r="E136" s="4"/>
      <c r="F136" s="43"/>
      <c r="G136" s="4"/>
      <c r="H136" s="46"/>
      <c r="I136" s="44">
        <v>39</v>
      </c>
      <c r="J136" s="44" t="str">
        <f t="shared" si="234"/>
        <v>d</v>
      </c>
      <c r="K136" t="s">
        <v>231</v>
      </c>
      <c r="L136" t="s">
        <v>232</v>
      </c>
      <c r="S136">
        <v>66</v>
      </c>
      <c r="T136">
        <v>13</v>
      </c>
      <c r="U136" t="str">
        <f>IF(B136=1,MAX($U$2:$U135)+1,IF(AND($T136&lt;&gt;"",$T136=$T135),$U135,IF(B136="x",U135,"")))</f>
        <v/>
      </c>
      <c r="V136" t="str">
        <f>IF(C136=1,MAX($V$2:$V135)+1,IF(AND($T136&lt;&gt;"",$T136=$T135),$U135,IF(C136="x",V135,"")))</f>
        <v/>
      </c>
      <c r="W136" t="s">
        <v>735</v>
      </c>
      <c r="X136">
        <v>39</v>
      </c>
      <c r="Z136">
        <v>1</v>
      </c>
      <c r="AA136">
        <f t="shared" si="205"/>
        <v>1066</v>
      </c>
      <c r="AB136">
        <f t="shared" si="206"/>
        <v>9013</v>
      </c>
      <c r="AC136">
        <f t="shared" si="202"/>
        <v>9013</v>
      </c>
      <c r="AD136" s="6">
        <v>1</v>
      </c>
      <c r="AE136" t="s">
        <v>917</v>
      </c>
      <c r="AF136" t="s">
        <v>749</v>
      </c>
      <c r="AG136" t="s">
        <v>756</v>
      </c>
      <c r="AH136" t="s">
        <v>756</v>
      </c>
      <c r="AI136" t="str">
        <f t="shared" si="209"/>
        <v>e</v>
      </c>
      <c r="AJ136" t="str">
        <f t="shared" si="210"/>
        <v>d</v>
      </c>
      <c r="AK136" t="str">
        <f t="shared" si="211"/>
        <v>d</v>
      </c>
      <c r="AL136" t="str">
        <f t="shared" si="212"/>
        <v>d</v>
      </c>
      <c r="AM136" t="str">
        <f t="shared" si="213"/>
        <v>o</v>
      </c>
      <c r="AN136" t="str">
        <f t="shared" si="214"/>
        <v>Home</v>
      </c>
      <c r="AO136" t="str">
        <f t="shared" si="215"/>
        <v>h</v>
      </c>
      <c r="AP136" t="str">
        <f t="shared" si="216"/>
        <v>d</v>
      </c>
      <c r="AQ136" t="str">
        <f t="shared" si="217"/>
        <v>o</v>
      </c>
      <c r="AR136" t="str">
        <f t="shared" si="218"/>
        <v>Home</v>
      </c>
      <c r="AS136" t="str">
        <f t="shared" si="219"/>
        <v>h</v>
      </c>
      <c r="AT136" t="str">
        <f t="shared" si="220"/>
        <v>Offensive</v>
      </c>
      <c r="AU136" t="str">
        <f t="shared" si="221"/>
        <v/>
      </c>
      <c r="AV136" t="str">
        <f t="shared" si="222"/>
        <v/>
      </c>
      <c r="AW136" t="str" cm="1">
        <f t="array" ref="AW136">IFERROR(IF(O136&lt;&gt;"",O136,IF(OR($S136="",$T136=""),"",IF(O136&lt;&gt;"",O136,IF($T136&lt;&gt;"",_xlfn._xlws.FILTER(O:O,($BU:$BU=$BU136)*($I:$I=$I136)*($T:$T=$T136)*($S:$S=_xlfn.MINIFS($S:$S,$T:$T,"="&amp;$T136)),"")))))&amp;"",IF(O136="","",""))&amp;""</f>
        <v/>
      </c>
      <c r="AX136" t="str" cm="1">
        <f t="array" ref="AX136">IFERROR(IF(P136&lt;&gt;"",P136,IF(OR($S136="",$T136=""),"",IF($T136&lt;&gt;"",_xlfn._xlws.FILTER(P:P,($BU:$BU=$BU136)*($I:$I=$I136)*($T:$T=$T136)*($S:$S=_xlfn.MINIFS($S:$S,$T:$T,"="&amp;$T136)),""))))&amp;"",IF(P136="","",""))&amp;""</f>
        <v/>
      </c>
      <c r="AY136" t="str" cm="1">
        <f t="array" ref="AY136">IFERROR(IF(Q136&lt;&gt;"",Q136,IF(OR($S136="",$T136=""),"",IF($T136&lt;&gt;"",_xlfn._xlws.FILTER(Q:Q,($BU:$BU=$BU136)*($I:$I=$I136)*($T:$T=$T136)*($S:$S=_xlfn.MINIFS($S:$S,$T:$T,"="&amp;$T136)),""))))&amp;"",IF(Q136="","",""))&amp;""</f>
        <v/>
      </c>
      <c r="AZ136" t="str" cm="1">
        <f t="array" ref="AZ136">IFERROR(IF(R136&lt;&gt;"",R136,IF(OR($S136="",$T136=""),"",IF($T136&lt;&gt;"",_xlfn._xlws.FILTER(R:R,($BU:$BU=$BU136)*($I:$I=$I136)*($T:$T=$T136)*($S:$S=_xlfn.MINIFS($S:$S,$T:$T,"="&amp;$T136)),""))))&amp;"",IF(R136="","",""))&amp;""</f>
        <v/>
      </c>
      <c r="BA136" s="6">
        <f t="shared" si="223"/>
        <v>14</v>
      </c>
      <c r="BB136">
        <f t="shared" ref="BB136:BD136" si="237">BB135</f>
        <v>18987</v>
      </c>
      <c r="BC136" t="str">
        <f t="shared" si="237"/>
        <v>Velodrome</v>
      </c>
      <c r="BD136" t="str">
        <f t="shared" si="237"/>
        <v>Outlaws</v>
      </c>
      <c r="BE136" t="s">
        <v>231</v>
      </c>
      <c r="BF136" t="s">
        <v>232</v>
      </c>
      <c r="BI136" cm="1">
        <f t="array" ref="BI136">IFERROR(_xlfn._xlws.FILTER(shifts!A:A,(shifts!B:B=events!AD136)*(shifts!AG:AG&gt;=events!BK136)*(shifts!AH:AH&lt;=events!BL136)),BI135)</f>
        <v>4</v>
      </c>
      <c r="BJ136" s="15">
        <f t="shared" si="225"/>
        <v>0</v>
      </c>
      <c r="BK136">
        <f t="shared" si="226"/>
        <v>999</v>
      </c>
      <c r="BL136">
        <f t="shared" si="227"/>
        <v>999</v>
      </c>
      <c r="BM136" s="15">
        <f>SUMIFS(BJ$2:BJ136,K$2:K136,"=Intermission")+SUMIFS(BJ$2:BJ136,K$2:K136,"=Timeout")</f>
        <v>0</v>
      </c>
      <c r="BN136">
        <f t="shared" si="228"/>
        <v>0</v>
      </c>
      <c r="BO136" s="19">
        <f t="shared" si="229"/>
        <v>81</v>
      </c>
      <c r="BP136">
        <f t="shared" si="230"/>
        <v>76</v>
      </c>
      <c r="BQ136" s="17">
        <f t="shared" si="231"/>
        <v>81</v>
      </c>
      <c r="BR136" t="str">
        <f t="shared" si="232"/>
        <v>event_team_player_1</v>
      </c>
      <c r="BS136">
        <f>COUNTIFS(S$3:S136,"="&amp;S136,AI$3:AI136,"="&amp;AI136)</f>
        <v>1</v>
      </c>
      <c r="BT136" t="str">
        <f>IFERROR(VLOOKUP(BB136&amp;BU136&amp;X136,game_rosters!U:W,3,FALSE),"")</f>
        <v>P100016</v>
      </c>
      <c r="BU136" t="str">
        <f t="shared" si="233"/>
        <v>Velodrome</v>
      </c>
    </row>
    <row r="137" spans="1:73" x14ac:dyDescent="0.2">
      <c r="A137">
        <f t="shared" si="208"/>
        <v>1</v>
      </c>
      <c r="E137" s="4"/>
      <c r="F137" s="43"/>
      <c r="G137" s="4"/>
      <c r="H137" s="46"/>
      <c r="I137" s="44">
        <v>42</v>
      </c>
      <c r="J137" s="44" t="str">
        <f t="shared" si="234"/>
        <v/>
      </c>
      <c r="K137" t="s">
        <v>13</v>
      </c>
      <c r="L137" t="s">
        <v>586</v>
      </c>
      <c r="N137" t="s">
        <v>595</v>
      </c>
      <c r="O137" t="s">
        <v>573</v>
      </c>
      <c r="S137">
        <v>67</v>
      </c>
      <c r="T137" t="s">
        <v>756</v>
      </c>
      <c r="U137" t="str">
        <f>IF(B137=1,MAX($U$2:$U136)+1,IF(AND($T137&lt;&gt;"",$T137=$T136),$U136,IF(B137="x",U136,"")))</f>
        <v/>
      </c>
      <c r="V137" t="str">
        <f>IF(C137=1,MAX($V$2:$V136)+1,IF(AND($T137&lt;&gt;"",$T137=$T136),$U136,IF(C137="x",V136,"")))</f>
        <v/>
      </c>
      <c r="W137" t="s">
        <v>735</v>
      </c>
      <c r="X137">
        <v>42</v>
      </c>
      <c r="Z137">
        <v>1</v>
      </c>
      <c r="AA137">
        <f t="shared" si="205"/>
        <v>1067</v>
      </c>
      <c r="AB137" t="str">
        <f t="shared" si="206"/>
        <v/>
      </c>
      <c r="AC137">
        <f t="shared" si="202"/>
        <v>1067</v>
      </c>
      <c r="AD137" s="6">
        <v>1</v>
      </c>
      <c r="AE137" t="s">
        <v>917</v>
      </c>
      <c r="AF137" t="s">
        <v>750</v>
      </c>
      <c r="AG137" t="s">
        <v>917</v>
      </c>
      <c r="AH137" t="s">
        <v>906</v>
      </c>
      <c r="AI137" t="str">
        <f t="shared" si="209"/>
        <v>e</v>
      </c>
      <c r="AJ137" t="str">
        <f t="shared" si="210"/>
        <v/>
      </c>
      <c r="AK137" t="str">
        <f t="shared" si="211"/>
        <v/>
      </c>
      <c r="AL137" t="str">
        <f t="shared" si="212"/>
        <v/>
      </c>
      <c r="AM137" t="str">
        <f t="shared" si="213"/>
        <v/>
      </c>
      <c r="AN137" t="str">
        <f t="shared" si="214"/>
        <v>Home</v>
      </c>
      <c r="AO137" t="str">
        <f t="shared" si="215"/>
        <v>h</v>
      </c>
      <c r="AP137" t="str">
        <f t="shared" si="216"/>
        <v/>
      </c>
      <c r="AQ137" t="str">
        <f t="shared" si="217"/>
        <v/>
      </c>
      <c r="AR137" t="str">
        <f t="shared" si="218"/>
        <v>Home</v>
      </c>
      <c r="AS137" t="str">
        <f t="shared" si="219"/>
        <v>h</v>
      </c>
      <c r="AT137" t="str">
        <f t="shared" si="220"/>
        <v>Offensive</v>
      </c>
      <c r="AU137" t="str">
        <f t="shared" si="221"/>
        <v/>
      </c>
      <c r="AV137" t="str">
        <f t="shared" si="222"/>
        <v/>
      </c>
      <c r="AW137" t="str" cm="1">
        <f t="array" ref="AW137">IFERROR(IF(O137&lt;&gt;"",O137,IF(OR($S137="",$T137=""),"",IF(O137&lt;&gt;"",O137,IF($T137&lt;&gt;"",_xlfn._xlws.FILTER(O:O,($BU:$BU=$BU137)*($I:$I=$I137)*($T:$T=$T137)*($S:$S=_xlfn.MINIFS($S:$S,$T:$T,"="&amp;$T137)),"")))))&amp;"",IF(O137="","",""))&amp;""</f>
        <v>OffensivePlay_Zone-PuckRetrievalShot</v>
      </c>
      <c r="AX137" t="str" cm="1">
        <f t="array" ref="AX137">IFERROR(IF(P137&lt;&gt;"",P137,IF(OR($S137="",$T137=""),"",IF($T137&lt;&gt;"",_xlfn._xlws.FILTER(P:P,($BU:$BU=$BU137)*($I:$I=$I137)*($T:$T=$T137)*($S:$S=_xlfn.MINIFS($S:$S,$T:$T,"="&amp;$T137)),""))))&amp;"",IF(P137="","",""))&amp;""</f>
        <v/>
      </c>
      <c r="AY137" t="str" cm="1">
        <f t="array" ref="AY137">IFERROR(IF(Q137&lt;&gt;"",Q137,IF(OR($S137="",$T137=""),"",IF($T137&lt;&gt;"",_xlfn._xlws.FILTER(Q:Q,($BU:$BU=$BU137)*($I:$I=$I137)*($T:$T=$T137)*($S:$S=_xlfn.MINIFS($S:$S,$T:$T,"="&amp;$T137)),""))))&amp;"",IF(Q137="","",""))&amp;""</f>
        <v/>
      </c>
      <c r="AZ137" t="str" cm="1">
        <f t="array" ref="AZ137">IFERROR(IF(R137&lt;&gt;"",R137,IF(OR($S137="",$T137=""),"",IF($T137&lt;&gt;"",_xlfn._xlws.FILTER(R:R,($BU:$BU=$BU137)*($I:$I=$I137)*($T:$T=$T137)*($S:$S=_xlfn.MINIFS($S:$S,$T:$T,"="&amp;$T137)),""))))&amp;"",IF(R137="","",""))&amp;""</f>
        <v/>
      </c>
      <c r="BA137" s="6">
        <f t="shared" si="223"/>
        <v>14</v>
      </c>
      <c r="BB137">
        <f t="shared" ref="BB137:BD137" si="238">BB136</f>
        <v>18987</v>
      </c>
      <c r="BC137" t="str">
        <f t="shared" si="238"/>
        <v>Velodrome</v>
      </c>
      <c r="BD137" t="str">
        <f t="shared" si="238"/>
        <v>Outlaws</v>
      </c>
      <c r="BE137" t="s">
        <v>13</v>
      </c>
      <c r="BF137" t="s">
        <v>586</v>
      </c>
      <c r="BI137" cm="1">
        <f t="array" ref="BI137">IFERROR(_xlfn._xlws.FILTER(shifts!A:A,(shifts!B:B=events!AD137)*(shifts!AG:AG&gt;=events!BK137)*(shifts!AH:AH&lt;=events!BL137)),BI136)</f>
        <v>4</v>
      </c>
      <c r="BJ137" s="15">
        <f t="shared" si="225"/>
        <v>6</v>
      </c>
      <c r="BK137">
        <f t="shared" si="226"/>
        <v>995</v>
      </c>
      <c r="BL137">
        <f t="shared" si="227"/>
        <v>989</v>
      </c>
      <c r="BM137" s="15">
        <f>SUMIFS(BJ$2:BJ137,K$2:K137,"=Intermission")+SUMIFS(BJ$2:BJ137,K$2:K137,"=Timeout")</f>
        <v>0</v>
      </c>
      <c r="BN137">
        <f t="shared" si="228"/>
        <v>0</v>
      </c>
      <c r="BO137" s="19">
        <f t="shared" si="229"/>
        <v>85</v>
      </c>
      <c r="BP137">
        <f t="shared" si="230"/>
        <v>80</v>
      </c>
      <c r="BQ137" s="17">
        <f t="shared" si="231"/>
        <v>91</v>
      </c>
      <c r="BR137" t="str">
        <f t="shared" si="232"/>
        <v>event_team_player_1</v>
      </c>
      <c r="BS137">
        <f>COUNTIFS(S$3:S137,"="&amp;S137,AI$3:AI137,"="&amp;AI137)</f>
        <v>1</v>
      </c>
      <c r="BT137" t="str">
        <f>IFERROR(VLOOKUP(BB137&amp;BU137&amp;X137,game_rosters!U:W,3,FALSE),"")</f>
        <v>P100201</v>
      </c>
      <c r="BU137" t="str">
        <f t="shared" si="233"/>
        <v>Velodrome</v>
      </c>
    </row>
    <row r="138" spans="1:73" x14ac:dyDescent="0.2">
      <c r="A138" t="str">
        <f t="shared" si="208"/>
        <v/>
      </c>
      <c r="E138" s="4"/>
      <c r="F138" s="43"/>
      <c r="G138" s="4"/>
      <c r="H138" s="46"/>
      <c r="I138" s="44">
        <v>3</v>
      </c>
      <c r="J138" s="44" t="str">
        <f t="shared" si="234"/>
        <v/>
      </c>
      <c r="S138">
        <v>67</v>
      </c>
      <c r="T138" t="s">
        <v>756</v>
      </c>
      <c r="U138" t="str">
        <f>IF(B138=1,MAX($U$2:$U137)+1,IF(AND($T138&lt;&gt;"",$T138=$T137),$U137,IF(B138="x",U137,"")))</f>
        <v/>
      </c>
      <c r="V138" t="str">
        <f>IF(C138=1,MAX($V$2:$V137)+1,IF(AND($T138&lt;&gt;"",$T138=$T137),$U137,IF(C138="x",V137,"")))</f>
        <v/>
      </c>
      <c r="X138">
        <v>3</v>
      </c>
      <c r="AA138">
        <f t="shared" si="205"/>
        <v>1067</v>
      </c>
      <c r="AB138" t="str">
        <f t="shared" si="206"/>
        <v/>
      </c>
      <c r="AC138">
        <f t="shared" si="202"/>
        <v>1067</v>
      </c>
      <c r="AD138" s="6">
        <v>1</v>
      </c>
      <c r="AE138" t="s">
        <v>917</v>
      </c>
      <c r="AF138" t="s">
        <v>750</v>
      </c>
      <c r="AG138" t="s">
        <v>917</v>
      </c>
      <c r="AH138" t="s">
        <v>906</v>
      </c>
      <c r="AI138" t="str">
        <f t="shared" si="209"/>
        <v>o</v>
      </c>
      <c r="AJ138" t="str">
        <f t="shared" si="210"/>
        <v/>
      </c>
      <c r="AK138" t="str">
        <f t="shared" si="211"/>
        <v/>
      </c>
      <c r="AL138" t="str">
        <f t="shared" si="212"/>
        <v/>
      </c>
      <c r="AM138" t="str">
        <f t="shared" si="213"/>
        <v/>
      </c>
      <c r="AN138" t="str">
        <f t="shared" si="214"/>
        <v>Home</v>
      </c>
      <c r="AO138" t="str">
        <f t="shared" si="215"/>
        <v>h</v>
      </c>
      <c r="AP138" t="str">
        <f t="shared" si="216"/>
        <v/>
      </c>
      <c r="AQ138" t="str">
        <f t="shared" si="217"/>
        <v/>
      </c>
      <c r="AR138" t="str">
        <f t="shared" si="218"/>
        <v>Home</v>
      </c>
      <c r="AS138" t="str">
        <f t="shared" si="219"/>
        <v>h</v>
      </c>
      <c r="AT138" t="str">
        <f t="shared" si="220"/>
        <v>Defensive</v>
      </c>
      <c r="AU138" t="str">
        <f t="shared" si="221"/>
        <v/>
      </c>
      <c r="AV138" t="str">
        <f t="shared" si="222"/>
        <v/>
      </c>
      <c r="AW138" t="str" cm="1">
        <f t="array" ref="AW138">IFERROR(IF(O138&lt;&gt;"",O138,IF(OR($S138="",$T138=""),"",IF(O138&lt;&gt;"",O138,IF($T138&lt;&gt;"",_xlfn._xlws.FILTER(O:O,($BU:$BU=$BU138)*($I:$I=$I138)*($T:$T=$T138)*($S:$S=_xlfn.MINIFS($S:$S,$T:$T,"="&amp;$T138)),"")))))&amp;"",IF(O138="","",""))&amp;""</f>
        <v/>
      </c>
      <c r="AX138" t="str" cm="1">
        <f t="array" ref="AX138">IFERROR(IF(P138&lt;&gt;"",P138,IF(OR($S138="",$T138=""),"",IF($T138&lt;&gt;"",_xlfn._xlws.FILTER(P:P,($BU:$BU=$BU138)*($I:$I=$I138)*($T:$T=$T138)*($S:$S=_xlfn.MINIFS($S:$S,$T:$T,"="&amp;$T138)),""))))&amp;"",IF(P138="","",""))&amp;""</f>
        <v/>
      </c>
      <c r="AY138" t="str" cm="1">
        <f t="array" ref="AY138">IFERROR(IF(Q138&lt;&gt;"",Q138,IF(OR($S138="",$T138=""),"",IF($T138&lt;&gt;"",_xlfn._xlws.FILTER(Q:Q,($BU:$BU=$BU138)*($I:$I=$I138)*($T:$T=$T138)*($S:$S=_xlfn.MINIFS($S:$S,$T:$T,"="&amp;$T138)),""))))&amp;"",IF(Q138="","",""))&amp;""</f>
        <v/>
      </c>
      <c r="AZ138" t="str" cm="1">
        <f t="array" ref="AZ138">IFERROR(IF(R138&lt;&gt;"",R138,IF(OR($S138="",$T138=""),"",IF($T138&lt;&gt;"",_xlfn._xlws.FILTER(R:R,($BU:$BU=$BU138)*($I:$I=$I138)*($T:$T=$T138)*($S:$S=_xlfn.MINIFS($S:$S,$T:$T,"="&amp;$T138)),""))))&amp;"",IF(R138="","",""))&amp;""</f>
        <v/>
      </c>
      <c r="BA138" s="6">
        <f t="shared" si="223"/>
        <v>14</v>
      </c>
      <c r="BB138">
        <f t="shared" ref="BB138:BD138" si="239">BB137</f>
        <v>18987</v>
      </c>
      <c r="BC138" t="str">
        <f t="shared" si="239"/>
        <v>Velodrome</v>
      </c>
      <c r="BD138" t="str">
        <f t="shared" si="239"/>
        <v>Outlaws</v>
      </c>
      <c r="BE138" t="s">
        <v>13</v>
      </c>
      <c r="BF138" t="s">
        <v>586</v>
      </c>
      <c r="BI138" cm="1">
        <f t="array" ref="BI138">IFERROR(_xlfn._xlws.FILTER(shifts!A:A,(shifts!B:B=events!AD138)*(shifts!AG:AG&gt;=events!BK138)*(shifts!AH:AH&lt;=events!BL138)),BI137)</f>
        <v>4</v>
      </c>
      <c r="BJ138" s="15">
        <f t="shared" si="225"/>
        <v>6</v>
      </c>
      <c r="BK138">
        <f t="shared" si="226"/>
        <v>995</v>
      </c>
      <c r="BL138">
        <f t="shared" si="227"/>
        <v>989</v>
      </c>
      <c r="BM138" s="15">
        <f>SUMIFS(BJ$2:BJ138,K$2:K138,"=Intermission")+SUMIFS(BJ$2:BJ138,K$2:K138,"=Timeout")</f>
        <v>0</v>
      </c>
      <c r="BN138">
        <f t="shared" si="228"/>
        <v>0</v>
      </c>
      <c r="BO138" s="19">
        <f t="shared" si="229"/>
        <v>85</v>
      </c>
      <c r="BP138">
        <f t="shared" si="230"/>
        <v>80</v>
      </c>
      <c r="BQ138" s="17">
        <f t="shared" si="231"/>
        <v>91</v>
      </c>
      <c r="BR138" t="str">
        <f t="shared" si="232"/>
        <v>opp_team_player_1</v>
      </c>
      <c r="BS138">
        <f>COUNTIFS(S$3:S138,"="&amp;S138,AI$3:AI138,"="&amp;AI138)</f>
        <v>1</v>
      </c>
      <c r="BT138" t="str">
        <f>IFERROR(VLOOKUP(BB138&amp;BU138&amp;X138,game_rosters!U:W,3,FALSE),"")</f>
        <v>P100004</v>
      </c>
      <c r="BU138" t="str">
        <f t="shared" si="233"/>
        <v>Outlaws</v>
      </c>
    </row>
    <row r="139" spans="1:73" x14ac:dyDescent="0.2">
      <c r="A139">
        <f t="shared" si="208"/>
        <v>1</v>
      </c>
      <c r="E139" s="4"/>
      <c r="F139" s="43"/>
      <c r="G139" s="4"/>
      <c r="H139" s="46"/>
      <c r="I139" s="44">
        <v>42</v>
      </c>
      <c r="J139" s="44" t="str">
        <f t="shared" si="234"/>
        <v/>
      </c>
      <c r="K139" t="s">
        <v>7</v>
      </c>
      <c r="L139" t="s">
        <v>192</v>
      </c>
      <c r="M139" t="s">
        <v>65</v>
      </c>
      <c r="N139" t="s">
        <v>594</v>
      </c>
      <c r="S139">
        <v>68</v>
      </c>
      <c r="T139">
        <v>14</v>
      </c>
      <c r="U139" t="str">
        <f>IF(B139=1,MAX($U$2:$U138)+1,IF(AND($T139&lt;&gt;"",$T139=$T138),$U138,IF(B139="x",U138,"")))</f>
        <v/>
      </c>
      <c r="V139" t="str">
        <f>IF(C139=1,MAX($V$2:$V138)+1,IF(AND($T139&lt;&gt;"",$T139=$T138),$U138,IF(C139="x",V138,"")))</f>
        <v/>
      </c>
      <c r="W139" t="s">
        <v>735</v>
      </c>
      <c r="X139">
        <v>42</v>
      </c>
      <c r="Z139">
        <v>1</v>
      </c>
      <c r="AA139">
        <f t="shared" si="205"/>
        <v>1068</v>
      </c>
      <c r="AB139">
        <f t="shared" si="206"/>
        <v>9014</v>
      </c>
      <c r="AC139">
        <f t="shared" si="202"/>
        <v>9014</v>
      </c>
      <c r="AD139" s="6">
        <v>1</v>
      </c>
      <c r="AE139" t="s">
        <v>917</v>
      </c>
      <c r="AF139" t="s">
        <v>750</v>
      </c>
      <c r="AG139" t="s">
        <v>756</v>
      </c>
      <c r="AH139" t="s">
        <v>756</v>
      </c>
      <c r="AI139" t="str">
        <f t="shared" si="209"/>
        <v>e</v>
      </c>
      <c r="AJ139" t="str">
        <f t="shared" si="210"/>
        <v/>
      </c>
      <c r="AK139" t="str">
        <f t="shared" si="211"/>
        <v/>
      </c>
      <c r="AL139" t="str">
        <f t="shared" si="212"/>
        <v/>
      </c>
      <c r="AM139" t="str">
        <f t="shared" si="213"/>
        <v/>
      </c>
      <c r="AN139" t="str">
        <f t="shared" si="214"/>
        <v>Home</v>
      </c>
      <c r="AO139" t="str">
        <f t="shared" si="215"/>
        <v>h</v>
      </c>
      <c r="AP139" t="str">
        <f t="shared" si="216"/>
        <v/>
      </c>
      <c r="AQ139" t="str">
        <f t="shared" si="217"/>
        <v/>
      </c>
      <c r="AR139" t="str">
        <f t="shared" si="218"/>
        <v>Home</v>
      </c>
      <c r="AS139" t="str">
        <f t="shared" si="219"/>
        <v>h</v>
      </c>
      <c r="AT139" t="str">
        <f t="shared" si="220"/>
        <v>Offensive</v>
      </c>
      <c r="AU139" t="str">
        <f t="shared" si="221"/>
        <v/>
      </c>
      <c r="AV139" t="str">
        <f t="shared" si="222"/>
        <v/>
      </c>
      <c r="AW139" t="str" cm="1">
        <f t="array" ref="AW139">IFERROR(IF(O139&lt;&gt;"",O139,IF(OR($S139="",$T139=""),"",IF(O139&lt;&gt;"",O139,IF($T139&lt;&gt;"",_xlfn._xlws.FILTER(O:O,($BU:$BU=$BU139)*($I:$I=$I139)*($T:$T=$T139)*($S:$S=_xlfn.MINIFS($S:$S,$T:$T,"="&amp;$T139)),"")))))&amp;"",IF(O139="","",""))&amp;""</f>
        <v/>
      </c>
      <c r="AX139" t="str" cm="1">
        <f t="array" ref="AX139">IFERROR(IF(P139&lt;&gt;"",P139,IF(OR($S139="",$T139=""),"",IF($T139&lt;&gt;"",_xlfn._xlws.FILTER(P:P,($BU:$BU=$BU139)*($I:$I=$I139)*($T:$T=$T139)*($S:$S=_xlfn.MINIFS($S:$S,$T:$T,"="&amp;$T139)),""))))&amp;"",IF(P139="","",""))&amp;""</f>
        <v/>
      </c>
      <c r="AY139" t="str" cm="1">
        <f t="array" ref="AY139">IFERROR(IF(Q139&lt;&gt;"",Q139,IF(OR($S139="",$T139=""),"",IF($T139&lt;&gt;"",_xlfn._xlws.FILTER(Q:Q,($BU:$BU=$BU139)*($I:$I=$I139)*($T:$T=$T139)*($S:$S=_xlfn.MINIFS($S:$S,$T:$T,"="&amp;$T139)),""))))&amp;"",IF(Q139="","",""))&amp;""</f>
        <v/>
      </c>
      <c r="AZ139" t="str" cm="1">
        <f t="array" ref="AZ139">IFERROR(IF(R139&lt;&gt;"",R139,IF(OR($S139="",$T139=""),"",IF($T139&lt;&gt;"",_xlfn._xlws.FILTER(R:R,($BU:$BU=$BU139)*($I:$I=$I139)*($T:$T=$T139)*($S:$S=_xlfn.MINIFS($S:$S,$T:$T,"="&amp;$T139)),""))))&amp;"",IF(R139="","",""))&amp;""</f>
        <v/>
      </c>
      <c r="BA139" s="6">
        <f t="shared" si="223"/>
        <v>14</v>
      </c>
      <c r="BB139">
        <f t="shared" ref="BB139:BD139" si="240">BB138</f>
        <v>18987</v>
      </c>
      <c r="BC139" t="str">
        <f t="shared" si="240"/>
        <v>Velodrome</v>
      </c>
      <c r="BD139" t="str">
        <f t="shared" si="240"/>
        <v>Outlaws</v>
      </c>
      <c r="BE139" t="s">
        <v>7</v>
      </c>
      <c r="BF139" t="s">
        <v>192</v>
      </c>
      <c r="BI139" cm="1">
        <f t="array" ref="BI139">IFERROR(_xlfn._xlws.FILTER(shifts!A:A,(shifts!B:B=events!AD139)*(shifts!AG:AG&gt;=events!BK139)*(shifts!AH:AH&lt;=events!BL139)),BI138)</f>
        <v>4</v>
      </c>
      <c r="BJ139" s="15">
        <f t="shared" si="225"/>
        <v>0</v>
      </c>
      <c r="BK139">
        <f t="shared" si="226"/>
        <v>995</v>
      </c>
      <c r="BL139">
        <f t="shared" si="227"/>
        <v>995</v>
      </c>
      <c r="BM139" s="15">
        <f>SUMIFS(BJ$2:BJ139,K$2:K139,"=Intermission")+SUMIFS(BJ$2:BJ139,K$2:K139,"=Timeout")</f>
        <v>0</v>
      </c>
      <c r="BN139">
        <f t="shared" si="228"/>
        <v>0</v>
      </c>
      <c r="BO139" s="19">
        <f t="shared" si="229"/>
        <v>85</v>
      </c>
      <c r="BP139">
        <f t="shared" si="230"/>
        <v>80</v>
      </c>
      <c r="BQ139" s="17">
        <f t="shared" si="231"/>
        <v>85</v>
      </c>
      <c r="BR139" t="str">
        <f t="shared" si="232"/>
        <v>event_team_player_1</v>
      </c>
      <c r="BS139">
        <f>COUNTIFS(S$3:S139,"="&amp;S139,AI$3:AI139,"="&amp;AI139)</f>
        <v>1</v>
      </c>
      <c r="BT139" t="str">
        <f>IFERROR(VLOOKUP(BB139&amp;BU139&amp;X139,game_rosters!U:W,3,FALSE),"")</f>
        <v>P100201</v>
      </c>
      <c r="BU139" t="str">
        <f t="shared" si="233"/>
        <v>Velodrome</v>
      </c>
    </row>
    <row r="140" spans="1:73" x14ac:dyDescent="0.2">
      <c r="A140" t="str">
        <f t="shared" si="208"/>
        <v/>
      </c>
      <c r="E140" s="4"/>
      <c r="F140" s="43"/>
      <c r="G140" s="4"/>
      <c r="H140" s="46"/>
      <c r="I140" s="44">
        <v>55</v>
      </c>
      <c r="J140" s="44" t="str">
        <f t="shared" si="234"/>
        <v/>
      </c>
      <c r="S140">
        <v>68</v>
      </c>
      <c r="T140">
        <v>14</v>
      </c>
      <c r="U140" t="str">
        <f>IF(B140=1,MAX($U$2:$U139)+1,IF(AND($T140&lt;&gt;"",$T140=$T139),$U139,IF(B140="x",U139,"")))</f>
        <v/>
      </c>
      <c r="V140" t="str">
        <f>IF(C140=1,MAX($V$2:$V139)+1,IF(AND($T140&lt;&gt;"",$T140=$T139),$U139,IF(C140="x",V139,"")))</f>
        <v/>
      </c>
      <c r="X140">
        <v>55</v>
      </c>
      <c r="Z140">
        <v>1</v>
      </c>
      <c r="AA140">
        <f t="shared" si="205"/>
        <v>1068</v>
      </c>
      <c r="AB140">
        <f t="shared" si="206"/>
        <v>9014</v>
      </c>
      <c r="AC140">
        <f t="shared" si="202"/>
        <v>9014</v>
      </c>
      <c r="AD140" s="6">
        <v>1</v>
      </c>
      <c r="AE140" t="s">
        <v>917</v>
      </c>
      <c r="AF140" t="s">
        <v>750</v>
      </c>
      <c r="AG140" t="s">
        <v>756</v>
      </c>
      <c r="AH140" t="s">
        <v>756</v>
      </c>
      <c r="AI140" t="str">
        <f t="shared" si="209"/>
        <v>e</v>
      </c>
      <c r="AJ140" t="str">
        <f t="shared" si="210"/>
        <v/>
      </c>
      <c r="AK140" t="str">
        <f t="shared" si="211"/>
        <v/>
      </c>
      <c r="AL140" t="str">
        <f t="shared" si="212"/>
        <v/>
      </c>
      <c r="AM140" t="str">
        <f t="shared" si="213"/>
        <v/>
      </c>
      <c r="AN140" t="str">
        <f t="shared" si="214"/>
        <v>Home</v>
      </c>
      <c r="AO140" t="str">
        <f t="shared" si="215"/>
        <v>h</v>
      </c>
      <c r="AP140" t="str">
        <f t="shared" si="216"/>
        <v/>
      </c>
      <c r="AQ140" t="str">
        <f t="shared" si="217"/>
        <v/>
      </c>
      <c r="AR140" t="str">
        <f t="shared" si="218"/>
        <v>Home</v>
      </c>
      <c r="AS140" t="str">
        <f t="shared" si="219"/>
        <v>h</v>
      </c>
      <c r="AT140" t="str">
        <f t="shared" si="220"/>
        <v>Offensive</v>
      </c>
      <c r="AU140" t="str">
        <f t="shared" si="221"/>
        <v/>
      </c>
      <c r="AV140" t="str">
        <f t="shared" si="222"/>
        <v/>
      </c>
      <c r="AW140" t="str" cm="1">
        <f t="array" ref="AW140">IFERROR(IF(O140&lt;&gt;"",O140,IF(OR($S140="",$T140=""),"",IF(O140&lt;&gt;"",O140,IF($T140&lt;&gt;"",_xlfn._xlws.FILTER(O:O,($BU:$BU=$BU140)*($I:$I=$I140)*($T:$T=$T140)*($S:$S=_xlfn.MINIFS($S:$S,$T:$T,"="&amp;$T140)),"")))))&amp;"",IF(O140="","",""))&amp;""</f>
        <v/>
      </c>
      <c r="AX140" t="str" cm="1">
        <f t="array" ref="AX140">IFERROR(IF(P140&lt;&gt;"",P140,IF(OR($S140="",$T140=""),"",IF($T140&lt;&gt;"",_xlfn._xlws.FILTER(P:P,($BU:$BU=$BU140)*($I:$I=$I140)*($T:$T=$T140)*($S:$S=_xlfn.MINIFS($S:$S,$T:$T,"="&amp;$T140)),""))))&amp;"",IF(P140="","",""))&amp;""</f>
        <v/>
      </c>
      <c r="AY140" t="str" cm="1">
        <f t="array" ref="AY140">IFERROR(IF(Q140&lt;&gt;"",Q140,IF(OR($S140="",$T140=""),"",IF($T140&lt;&gt;"",_xlfn._xlws.FILTER(Q:Q,($BU:$BU=$BU140)*($I:$I=$I140)*($T:$T=$T140)*($S:$S=_xlfn.MINIFS($S:$S,$T:$T,"="&amp;$T140)),""))))&amp;"",IF(Q140="","",""))&amp;""</f>
        <v/>
      </c>
      <c r="AZ140" t="str" cm="1">
        <f t="array" ref="AZ140">IFERROR(IF(R140&lt;&gt;"",R140,IF(OR($S140="",$T140=""),"",IF($T140&lt;&gt;"",_xlfn._xlws.FILTER(R:R,($BU:$BU=$BU140)*($I:$I=$I140)*($T:$T=$T140)*($S:$S=_xlfn.MINIFS($S:$S,$T:$T,"="&amp;$T140)),""))))&amp;"",IF(R140="","",""))&amp;""</f>
        <v/>
      </c>
      <c r="BA140" s="6">
        <f t="shared" si="223"/>
        <v>14</v>
      </c>
      <c r="BB140">
        <f t="shared" ref="BB140:BD140" si="241">BB139</f>
        <v>18987</v>
      </c>
      <c r="BC140" t="str">
        <f t="shared" si="241"/>
        <v>Velodrome</v>
      </c>
      <c r="BD140" t="str">
        <f t="shared" si="241"/>
        <v>Outlaws</v>
      </c>
      <c r="BE140" t="s">
        <v>7</v>
      </c>
      <c r="BF140" t="s">
        <v>192</v>
      </c>
      <c r="BI140" cm="1">
        <f t="array" ref="BI140">IFERROR(_xlfn._xlws.FILTER(shifts!A:A,(shifts!B:B=events!AD140)*(shifts!AG:AG&gt;=events!BK140)*(shifts!AH:AH&lt;=events!BL140)),BI139)</f>
        <v>4</v>
      </c>
      <c r="BJ140" s="15">
        <f t="shared" si="225"/>
        <v>0</v>
      </c>
      <c r="BK140">
        <f t="shared" si="226"/>
        <v>995</v>
      </c>
      <c r="BL140">
        <f t="shared" si="227"/>
        <v>995</v>
      </c>
      <c r="BM140" s="15">
        <f>SUMIFS(BJ$2:BJ140,K$2:K140,"=Intermission")+SUMIFS(BJ$2:BJ140,K$2:K140,"=Timeout")</f>
        <v>0</v>
      </c>
      <c r="BN140">
        <f t="shared" si="228"/>
        <v>0</v>
      </c>
      <c r="BO140" s="19">
        <f t="shared" si="229"/>
        <v>85</v>
      </c>
      <c r="BP140">
        <f t="shared" si="230"/>
        <v>80</v>
      </c>
      <c r="BQ140" s="17">
        <f t="shared" si="231"/>
        <v>85</v>
      </c>
      <c r="BR140" t="str">
        <f t="shared" si="232"/>
        <v>event_team_player_2</v>
      </c>
      <c r="BS140">
        <f>COUNTIFS(S$3:S140,"="&amp;S140,AI$3:AI140,"="&amp;AI140)</f>
        <v>2</v>
      </c>
      <c r="BT140" t="str">
        <f>IFERROR(VLOOKUP(BB140&amp;BU140&amp;X140,game_rosters!U:W,3,FALSE),"")</f>
        <v>P100064</v>
      </c>
      <c r="BU140" t="str">
        <f t="shared" si="233"/>
        <v>Velodrome</v>
      </c>
    </row>
    <row r="141" spans="1:73" x14ac:dyDescent="0.2">
      <c r="A141" t="str">
        <f t="shared" si="208"/>
        <v/>
      </c>
      <c r="E141" s="4"/>
      <c r="F141" s="43"/>
      <c r="G141" s="4"/>
      <c r="H141" s="46"/>
      <c r="I141" s="44">
        <v>56</v>
      </c>
      <c r="J141" s="44" t="str">
        <f t="shared" si="234"/>
        <v/>
      </c>
      <c r="O141" t="s">
        <v>605</v>
      </c>
      <c r="S141">
        <v>68</v>
      </c>
      <c r="T141">
        <v>14</v>
      </c>
      <c r="U141" t="str">
        <f>IF(B141=1,MAX($U$2:$U140)+1,IF(AND($T141&lt;&gt;"",$T141=$T140),$U140,IF(B141="x",U140,"")))</f>
        <v/>
      </c>
      <c r="V141" t="str">
        <f>IF(C141=1,MAX($V$2:$V140)+1,IF(AND($T141&lt;&gt;"",$T141=$T140),$U140,IF(C141="x",V140,"")))</f>
        <v/>
      </c>
      <c r="X141">
        <v>56</v>
      </c>
      <c r="AA141">
        <f t="shared" si="205"/>
        <v>1068</v>
      </c>
      <c r="AB141">
        <f t="shared" si="206"/>
        <v>9014</v>
      </c>
      <c r="AC141">
        <f t="shared" si="202"/>
        <v>9014</v>
      </c>
      <c r="AD141" s="6">
        <v>1</v>
      </c>
      <c r="AE141" t="s">
        <v>917</v>
      </c>
      <c r="AF141" t="s">
        <v>750</v>
      </c>
      <c r="AG141" t="s">
        <v>756</v>
      </c>
      <c r="AH141" t="s">
        <v>756</v>
      </c>
      <c r="AI141" t="str">
        <f t="shared" si="209"/>
        <v>o</v>
      </c>
      <c r="AJ141" t="str">
        <f t="shared" si="210"/>
        <v/>
      </c>
      <c r="AK141" t="str">
        <f t="shared" si="211"/>
        <v/>
      </c>
      <c r="AL141" t="str">
        <f t="shared" si="212"/>
        <v/>
      </c>
      <c r="AM141" t="str">
        <f t="shared" si="213"/>
        <v/>
      </c>
      <c r="AN141" t="str">
        <f t="shared" si="214"/>
        <v>Home</v>
      </c>
      <c r="AO141" t="str">
        <f t="shared" si="215"/>
        <v>h</v>
      </c>
      <c r="AP141" t="str">
        <f t="shared" si="216"/>
        <v/>
      </c>
      <c r="AQ141" t="str">
        <f t="shared" si="217"/>
        <v/>
      </c>
      <c r="AR141" t="str">
        <f t="shared" si="218"/>
        <v>Home</v>
      </c>
      <c r="AS141" t="str">
        <f t="shared" si="219"/>
        <v>h</v>
      </c>
      <c r="AT141" t="str">
        <f t="shared" si="220"/>
        <v>Defensive</v>
      </c>
      <c r="AU141" t="str">
        <f t="shared" si="221"/>
        <v/>
      </c>
      <c r="AV141" t="str">
        <f t="shared" si="222"/>
        <v/>
      </c>
      <c r="AW141" t="str" cm="1">
        <f t="array" ref="AW141">IFERROR(IF(O141&lt;&gt;"",O141,IF(OR($S141="",$T141=""),"",IF(O141&lt;&gt;"",O141,IF($T141&lt;&gt;"",_xlfn._xlws.FILTER(O:O,($BU:$BU=$BU141)*($I:$I=$I141)*($T:$T=$T141)*($S:$S=_xlfn.MINIFS($S:$S,$T:$T,"="&amp;$T141)),"")))))&amp;"",IF(O141="","",""))&amp;""</f>
        <v>Defensive_PlayPass-InShotPassLane</v>
      </c>
      <c r="AX141" t="str" cm="1">
        <f t="array" ref="AX141">IFERROR(IF(P141&lt;&gt;"",P141,IF(OR($S141="",$T141=""),"",IF($T141&lt;&gt;"",_xlfn._xlws.FILTER(P:P,($BU:$BU=$BU141)*($I:$I=$I141)*($T:$T=$T141)*($S:$S=_xlfn.MINIFS($S:$S,$T:$T,"="&amp;$T141)),""))))&amp;"",IF(P141="","",""))&amp;""</f>
        <v/>
      </c>
      <c r="AY141" t="str" cm="1">
        <f t="array" ref="AY141">IFERROR(IF(Q141&lt;&gt;"",Q141,IF(OR($S141="",$T141=""),"",IF($T141&lt;&gt;"",_xlfn._xlws.FILTER(Q:Q,($BU:$BU=$BU141)*($I:$I=$I141)*($T:$T=$T141)*($S:$S=_xlfn.MINIFS($S:$S,$T:$T,"="&amp;$T141)),""))))&amp;"",IF(Q141="","",""))&amp;""</f>
        <v/>
      </c>
      <c r="AZ141" t="str" cm="1">
        <f t="array" ref="AZ141">IFERROR(IF(R141&lt;&gt;"",R141,IF(OR($S141="",$T141=""),"",IF($T141&lt;&gt;"",_xlfn._xlws.FILTER(R:R,($BU:$BU=$BU141)*($I:$I=$I141)*($T:$T=$T141)*($S:$S=_xlfn.MINIFS($S:$S,$T:$T,"="&amp;$T141)),""))))&amp;"",IF(R141="","",""))&amp;""</f>
        <v/>
      </c>
      <c r="BA141" s="6">
        <f t="shared" si="223"/>
        <v>14</v>
      </c>
      <c r="BB141">
        <f t="shared" ref="BB141:BD141" si="242">BB140</f>
        <v>18987</v>
      </c>
      <c r="BC141" t="str">
        <f t="shared" si="242"/>
        <v>Velodrome</v>
      </c>
      <c r="BD141" t="str">
        <f t="shared" si="242"/>
        <v>Outlaws</v>
      </c>
      <c r="BE141" t="s">
        <v>7</v>
      </c>
      <c r="BF141" t="s">
        <v>192</v>
      </c>
      <c r="BI141" cm="1">
        <f t="array" ref="BI141">IFERROR(_xlfn._xlws.FILTER(shifts!A:A,(shifts!B:B=events!AD141)*(shifts!AG:AG&gt;=events!BK141)*(shifts!AH:AH&lt;=events!BL141)),BI140)</f>
        <v>4</v>
      </c>
      <c r="BJ141" s="15">
        <f t="shared" si="225"/>
        <v>0</v>
      </c>
      <c r="BK141">
        <f t="shared" si="226"/>
        <v>995</v>
      </c>
      <c r="BL141">
        <f t="shared" si="227"/>
        <v>995</v>
      </c>
      <c r="BM141" s="15">
        <f>SUMIFS(BJ$2:BJ141,K$2:K141,"=Intermission")+SUMIFS(BJ$2:BJ141,K$2:K141,"=Timeout")</f>
        <v>0</v>
      </c>
      <c r="BN141">
        <f t="shared" si="228"/>
        <v>0</v>
      </c>
      <c r="BO141" s="19">
        <f t="shared" si="229"/>
        <v>85</v>
      </c>
      <c r="BP141">
        <f t="shared" si="230"/>
        <v>80</v>
      </c>
      <c r="BQ141" s="17">
        <f t="shared" si="231"/>
        <v>85</v>
      </c>
      <c r="BR141" t="str">
        <f t="shared" si="232"/>
        <v>opp_team_player_1</v>
      </c>
      <c r="BS141">
        <f>COUNTIFS(S$3:S141,"="&amp;S141,AI$3:AI141,"="&amp;AI141)</f>
        <v>1</v>
      </c>
      <c r="BT141" t="str">
        <f>IFERROR(VLOOKUP(BB141&amp;BU141&amp;X141,game_rosters!U:W,3,FALSE),"")</f>
        <v>P100099</v>
      </c>
      <c r="BU141" t="str">
        <f t="shared" si="233"/>
        <v>Outlaws</v>
      </c>
    </row>
    <row r="142" spans="1:73" x14ac:dyDescent="0.2">
      <c r="A142">
        <f t="shared" si="208"/>
        <v>1</v>
      </c>
      <c r="E142" s="4"/>
      <c r="F142" s="43"/>
      <c r="G142" s="4"/>
      <c r="H142" s="46"/>
      <c r="I142" s="44">
        <v>42</v>
      </c>
      <c r="J142" s="44" t="str">
        <f t="shared" si="234"/>
        <v>o</v>
      </c>
      <c r="K142" t="s">
        <v>238</v>
      </c>
      <c r="L142" t="s">
        <v>174</v>
      </c>
      <c r="M142" t="s">
        <v>390</v>
      </c>
      <c r="S142">
        <v>69</v>
      </c>
      <c r="T142">
        <v>14</v>
      </c>
      <c r="U142" t="str">
        <f>IF(B142=1,MAX($U$2:$U141)+1,IF(AND($T142&lt;&gt;"",$T142=$T141),$U141,IF(B142="x",U141,"")))</f>
        <v/>
      </c>
      <c r="V142" t="str">
        <f>IF(C142=1,MAX($V$2:$V141)+1,IF(AND($T142&lt;&gt;"",$T142=$T141),$U141,IF(C142="x",V141,"")))</f>
        <v/>
      </c>
      <c r="W142" t="s">
        <v>735</v>
      </c>
      <c r="X142">
        <v>42</v>
      </c>
      <c r="Z142">
        <v>1</v>
      </c>
      <c r="AA142">
        <f t="shared" si="205"/>
        <v>1069</v>
      </c>
      <c r="AB142">
        <f t="shared" si="206"/>
        <v>9014</v>
      </c>
      <c r="AC142">
        <f t="shared" si="202"/>
        <v>9014</v>
      </c>
      <c r="AD142" s="6">
        <v>1</v>
      </c>
      <c r="AE142" t="s">
        <v>917</v>
      </c>
      <c r="AF142" t="s">
        <v>750</v>
      </c>
      <c r="AG142" t="s">
        <v>756</v>
      </c>
      <c r="AH142" t="s">
        <v>756</v>
      </c>
      <c r="AI142" t="str">
        <f t="shared" si="209"/>
        <v>e</v>
      </c>
      <c r="AJ142" t="str">
        <f t="shared" si="210"/>
        <v>o</v>
      </c>
      <c r="AK142" t="str">
        <f t="shared" si="211"/>
        <v>o</v>
      </c>
      <c r="AL142" t="str">
        <f t="shared" si="212"/>
        <v>o</v>
      </c>
      <c r="AM142" t="str">
        <f t="shared" si="213"/>
        <v>d</v>
      </c>
      <c r="AN142" t="str">
        <f t="shared" si="214"/>
        <v>Home</v>
      </c>
      <c r="AO142" t="str">
        <f t="shared" si="215"/>
        <v>h</v>
      </c>
      <c r="AP142" t="str">
        <f t="shared" si="216"/>
        <v>o</v>
      </c>
      <c r="AQ142" t="str">
        <f t="shared" si="217"/>
        <v>d</v>
      </c>
      <c r="AR142" t="str">
        <f t="shared" si="218"/>
        <v>Home</v>
      </c>
      <c r="AS142" t="str">
        <f t="shared" si="219"/>
        <v>h</v>
      </c>
      <c r="AT142" t="str">
        <f t="shared" si="220"/>
        <v>Offensive</v>
      </c>
      <c r="AU142" t="str">
        <f t="shared" si="221"/>
        <v/>
      </c>
      <c r="AV142" t="str">
        <f t="shared" si="222"/>
        <v/>
      </c>
      <c r="AW142" t="str" cm="1">
        <f t="array" ref="AW142">IFERROR(IF(O142&lt;&gt;"",O142,IF(OR($S142="",$T142=""),"",IF(O142&lt;&gt;"",O142,IF($T142&lt;&gt;"",_xlfn._xlws.FILTER(O:O,($BU:$BU=$BU142)*($I:$I=$I142)*($T:$T=$T142)*($S:$S=_xlfn.MINIFS($S:$S,$T:$T,"="&amp;$T142)),"")))))&amp;"",IF(O142="","",""))&amp;""</f>
        <v/>
      </c>
      <c r="AX142" t="str" cm="1">
        <f t="array" ref="AX142">IFERROR(IF(P142&lt;&gt;"",P142,IF(OR($S142="",$T142=""),"",IF($T142&lt;&gt;"",_xlfn._xlws.FILTER(P:P,($BU:$BU=$BU142)*($I:$I=$I142)*($T:$T=$T142)*($S:$S=_xlfn.MINIFS($S:$S,$T:$T,"="&amp;$T142)),""))))&amp;"",IF(P142="","",""))&amp;""</f>
        <v/>
      </c>
      <c r="AY142" t="str" cm="1">
        <f t="array" ref="AY142">IFERROR(IF(Q142&lt;&gt;"",Q142,IF(OR($S142="",$T142=""),"",IF($T142&lt;&gt;"",_xlfn._xlws.FILTER(Q:Q,($BU:$BU=$BU142)*($I:$I=$I142)*($T:$T=$T142)*($S:$S=_xlfn.MINIFS($S:$S,$T:$T,"="&amp;$T142)),""))))&amp;"",IF(Q142="","",""))&amp;""</f>
        <v/>
      </c>
      <c r="AZ142" t="str" cm="1">
        <f t="array" ref="AZ142">IFERROR(IF(R142&lt;&gt;"",R142,IF(OR($S142="",$T142=""),"",IF($T142&lt;&gt;"",_xlfn._xlws.FILTER(R:R,($BU:$BU=$BU142)*($I:$I=$I142)*($T:$T=$T142)*($S:$S=_xlfn.MINIFS($S:$S,$T:$T,"="&amp;$T142)),""))))&amp;"",IF(R142="","",""))&amp;""</f>
        <v/>
      </c>
      <c r="BA142" s="6">
        <f t="shared" si="223"/>
        <v>15</v>
      </c>
      <c r="BB142">
        <f t="shared" ref="BB142:BD142" si="243">BB141</f>
        <v>18987</v>
      </c>
      <c r="BC142" t="str">
        <f t="shared" si="243"/>
        <v>Velodrome</v>
      </c>
      <c r="BD142" t="str">
        <f t="shared" si="243"/>
        <v>Outlaws</v>
      </c>
      <c r="BE142" t="s">
        <v>238</v>
      </c>
      <c r="BF142" t="s">
        <v>174</v>
      </c>
      <c r="BI142" cm="1">
        <f t="array" ref="BI142">IFERROR(_xlfn._xlws.FILTER(shifts!A:A,(shifts!B:B=events!AD142)*(shifts!AG:AG&gt;=events!BK142)*(shifts!AH:AH&lt;=events!BL142)),BI141)</f>
        <v>4</v>
      </c>
      <c r="BJ142" s="15">
        <f t="shared" si="225"/>
        <v>0</v>
      </c>
      <c r="BK142">
        <f t="shared" si="226"/>
        <v>995</v>
      </c>
      <c r="BL142">
        <f t="shared" si="227"/>
        <v>995</v>
      </c>
      <c r="BM142" s="15">
        <f>SUMIFS(BJ$2:BJ142,K$2:K142,"=Intermission")+SUMIFS(BJ$2:BJ142,K$2:K142,"=Timeout")</f>
        <v>0</v>
      </c>
      <c r="BN142">
        <f t="shared" si="228"/>
        <v>0</v>
      </c>
      <c r="BO142" s="19">
        <f t="shared" si="229"/>
        <v>85</v>
      </c>
      <c r="BP142">
        <f t="shared" si="230"/>
        <v>80</v>
      </c>
      <c r="BQ142" s="17">
        <f t="shared" si="231"/>
        <v>85</v>
      </c>
      <c r="BR142" t="str">
        <f t="shared" si="232"/>
        <v>event_team_player_1</v>
      </c>
      <c r="BS142">
        <f>COUNTIFS(S$3:S142,"="&amp;S142,AI$3:AI142,"="&amp;AI142)</f>
        <v>1</v>
      </c>
      <c r="BT142" t="str">
        <f>IFERROR(VLOOKUP(BB142&amp;BU142&amp;X142,game_rosters!U:W,3,FALSE),"")</f>
        <v>P100201</v>
      </c>
      <c r="BU142" t="str">
        <f t="shared" si="233"/>
        <v>Velodrome</v>
      </c>
    </row>
    <row r="143" spans="1:73" x14ac:dyDescent="0.2">
      <c r="A143" t="str">
        <f t="shared" si="208"/>
        <v/>
      </c>
      <c r="E143" s="4"/>
      <c r="F143" s="43"/>
      <c r="G143" s="4"/>
      <c r="H143" s="46"/>
      <c r="I143" s="44">
        <v>55</v>
      </c>
      <c r="J143" s="44" t="str">
        <f t="shared" si="234"/>
        <v/>
      </c>
      <c r="S143">
        <v>69</v>
      </c>
      <c r="T143">
        <v>14</v>
      </c>
      <c r="U143" t="str">
        <f>IF(B143=1,MAX($U$2:$U142)+1,IF(AND($T143&lt;&gt;"",$T143=$T142),$U142,IF(B143="x",U142,"")))</f>
        <v/>
      </c>
      <c r="V143" t="str">
        <f>IF(C143=1,MAX($V$2:$V142)+1,IF(AND($T143&lt;&gt;"",$T143=$T142),$U142,IF(C143="x",V142,"")))</f>
        <v/>
      </c>
      <c r="X143">
        <v>55</v>
      </c>
      <c r="Z143">
        <v>1</v>
      </c>
      <c r="AA143">
        <f t="shared" si="205"/>
        <v>1069</v>
      </c>
      <c r="AB143">
        <f t="shared" si="206"/>
        <v>9014</v>
      </c>
      <c r="AC143">
        <f t="shared" si="202"/>
        <v>9014</v>
      </c>
      <c r="AD143" s="6">
        <v>1</v>
      </c>
      <c r="AE143" t="s">
        <v>917</v>
      </c>
      <c r="AF143" t="s">
        <v>750</v>
      </c>
      <c r="AG143" t="s">
        <v>756</v>
      </c>
      <c r="AH143" t="s">
        <v>756</v>
      </c>
      <c r="AI143" t="str">
        <f t="shared" si="209"/>
        <v>e</v>
      </c>
      <c r="AJ143" t="str">
        <f t="shared" si="210"/>
        <v>o</v>
      </c>
      <c r="AK143" t="str">
        <f t="shared" si="211"/>
        <v>o</v>
      </c>
      <c r="AL143" t="str">
        <f t="shared" si="212"/>
        <v/>
      </c>
      <c r="AM143" t="str">
        <f t="shared" si="213"/>
        <v/>
      </c>
      <c r="AN143" t="str">
        <f t="shared" si="214"/>
        <v>Home</v>
      </c>
      <c r="AO143" t="str">
        <f t="shared" si="215"/>
        <v>h</v>
      </c>
      <c r="AP143" t="str">
        <f t="shared" si="216"/>
        <v>o</v>
      </c>
      <c r="AQ143" t="str">
        <f t="shared" si="217"/>
        <v>d</v>
      </c>
      <c r="AR143" t="str">
        <f t="shared" si="218"/>
        <v>Home</v>
      </c>
      <c r="AS143" t="str">
        <f t="shared" si="219"/>
        <v>h</v>
      </c>
      <c r="AT143" t="str">
        <f t="shared" si="220"/>
        <v>Offensive</v>
      </c>
      <c r="AU143" t="str">
        <f t="shared" si="221"/>
        <v/>
      </c>
      <c r="AV143" t="str">
        <f t="shared" si="222"/>
        <v/>
      </c>
      <c r="AW143" t="str" cm="1">
        <f t="array" ref="AW143">IFERROR(IF(O143&lt;&gt;"",O143,IF(OR($S143="",$T143=""),"",IF(O143&lt;&gt;"",O143,IF($T143&lt;&gt;"",_xlfn._xlws.FILTER(O:O,($BU:$BU=$BU143)*($I:$I=$I143)*($T:$T=$T143)*($S:$S=_xlfn.MINIFS($S:$S,$T:$T,"="&amp;$T143)),"")))))&amp;"",IF(O143="","",""))&amp;""</f>
        <v/>
      </c>
      <c r="AX143" t="str" cm="1">
        <f t="array" ref="AX143">IFERROR(IF(P143&lt;&gt;"",P143,IF(OR($S143="",$T143=""),"",IF($T143&lt;&gt;"",_xlfn._xlws.FILTER(P:P,($BU:$BU=$BU143)*($I:$I=$I143)*($T:$T=$T143)*($S:$S=_xlfn.MINIFS($S:$S,$T:$T,"="&amp;$T143)),""))))&amp;"",IF(P143="","",""))&amp;""</f>
        <v/>
      </c>
      <c r="AY143" t="str" cm="1">
        <f t="array" ref="AY143">IFERROR(IF(Q143&lt;&gt;"",Q143,IF(OR($S143="",$T143=""),"",IF($T143&lt;&gt;"",_xlfn._xlws.FILTER(Q:Q,($BU:$BU=$BU143)*($I:$I=$I143)*($T:$T=$T143)*($S:$S=_xlfn.MINIFS($S:$S,$T:$T,"="&amp;$T143)),""))))&amp;"",IF(Q143="","",""))&amp;""</f>
        <v/>
      </c>
      <c r="AZ143" t="str" cm="1">
        <f t="array" ref="AZ143">IFERROR(IF(R143&lt;&gt;"",R143,IF(OR($S143="",$T143=""),"",IF($T143&lt;&gt;"",_xlfn._xlws.FILTER(R:R,($BU:$BU=$BU143)*($I:$I=$I143)*($T:$T=$T143)*($S:$S=_xlfn.MINIFS($S:$S,$T:$T,"="&amp;$T143)),""))))&amp;"",IF(R143="","",""))&amp;""</f>
        <v/>
      </c>
      <c r="BA143" s="6">
        <f t="shared" si="223"/>
        <v>15</v>
      </c>
      <c r="BB143">
        <f t="shared" ref="BB143:BD143" si="244">BB142</f>
        <v>18987</v>
      </c>
      <c r="BC143" t="str">
        <f t="shared" si="244"/>
        <v>Velodrome</v>
      </c>
      <c r="BD143" t="str">
        <f t="shared" si="244"/>
        <v>Outlaws</v>
      </c>
      <c r="BE143" t="s">
        <v>238</v>
      </c>
      <c r="BF143" t="s">
        <v>174</v>
      </c>
      <c r="BI143" cm="1">
        <f t="array" ref="BI143">IFERROR(_xlfn._xlws.FILTER(shifts!A:A,(shifts!B:B=events!AD143)*(shifts!AG:AG&gt;=events!BK143)*(shifts!AH:AH&lt;=events!BL143)),BI142)</f>
        <v>4</v>
      </c>
      <c r="BJ143" s="15">
        <f t="shared" si="225"/>
        <v>0</v>
      </c>
      <c r="BK143">
        <f t="shared" si="226"/>
        <v>995</v>
      </c>
      <c r="BL143">
        <f t="shared" si="227"/>
        <v>995</v>
      </c>
      <c r="BM143" s="15">
        <f>SUMIFS(BJ$2:BJ143,K$2:K143,"=Intermission")+SUMIFS(BJ$2:BJ143,K$2:K143,"=Timeout")</f>
        <v>0</v>
      </c>
      <c r="BN143">
        <f t="shared" si="228"/>
        <v>0</v>
      </c>
      <c r="BO143" s="19">
        <f t="shared" si="229"/>
        <v>85</v>
      </c>
      <c r="BP143">
        <f t="shared" si="230"/>
        <v>80</v>
      </c>
      <c r="BQ143" s="17">
        <f t="shared" si="231"/>
        <v>85</v>
      </c>
      <c r="BR143" t="str">
        <f t="shared" si="232"/>
        <v>event_team_player_2</v>
      </c>
      <c r="BS143">
        <f>COUNTIFS(S$3:S143,"="&amp;S143,AI$3:AI143,"="&amp;AI143)</f>
        <v>2</v>
      </c>
      <c r="BT143" t="str">
        <f>IFERROR(VLOOKUP(BB143&amp;BU143&amp;X143,game_rosters!U:W,3,FALSE),"")</f>
        <v>P100064</v>
      </c>
      <c r="BU143" t="str">
        <f t="shared" si="233"/>
        <v>Velodrome</v>
      </c>
    </row>
    <row r="144" spans="1:73" x14ac:dyDescent="0.2">
      <c r="A144" t="str">
        <f t="shared" si="208"/>
        <v/>
      </c>
      <c r="E144" s="4"/>
      <c r="F144" s="43"/>
      <c r="G144" s="4"/>
      <c r="H144" s="46"/>
      <c r="I144" s="44">
        <v>56</v>
      </c>
      <c r="J144" s="44" t="str">
        <f t="shared" si="234"/>
        <v/>
      </c>
      <c r="S144">
        <v>69</v>
      </c>
      <c r="T144">
        <v>14</v>
      </c>
      <c r="U144" t="str">
        <f>IF(B144=1,MAX($U$2:$U143)+1,IF(AND($T144&lt;&gt;"",$T144=$T143),$U143,IF(B144="x",U143,"")))</f>
        <v/>
      </c>
      <c r="V144" t="str">
        <f>IF(C144=1,MAX($V$2:$V143)+1,IF(AND($T144&lt;&gt;"",$T144=$T143),$U143,IF(C144="x",V143,"")))</f>
        <v/>
      </c>
      <c r="X144">
        <v>56</v>
      </c>
      <c r="AA144">
        <f t="shared" si="205"/>
        <v>1069</v>
      </c>
      <c r="AB144">
        <f t="shared" si="206"/>
        <v>9014</v>
      </c>
      <c r="AC144">
        <f t="shared" si="202"/>
        <v>9014</v>
      </c>
      <c r="AD144" s="6">
        <v>1</v>
      </c>
      <c r="AE144" t="s">
        <v>917</v>
      </c>
      <c r="AF144" t="s">
        <v>750</v>
      </c>
      <c r="AG144" t="s">
        <v>756</v>
      </c>
      <c r="AH144" t="s">
        <v>756</v>
      </c>
      <c r="AI144" t="str">
        <f t="shared" si="209"/>
        <v>o</v>
      </c>
      <c r="AJ144" t="str">
        <f t="shared" si="210"/>
        <v>o</v>
      </c>
      <c r="AK144" t="str">
        <f t="shared" si="211"/>
        <v>o</v>
      </c>
      <c r="AL144" t="str">
        <f t="shared" si="212"/>
        <v/>
      </c>
      <c r="AM144" t="str">
        <f t="shared" si="213"/>
        <v/>
      </c>
      <c r="AN144" t="str">
        <f t="shared" si="214"/>
        <v>Home</v>
      </c>
      <c r="AO144" t="str">
        <f t="shared" si="215"/>
        <v>h</v>
      </c>
      <c r="AP144" t="str">
        <f t="shared" si="216"/>
        <v>o</v>
      </c>
      <c r="AQ144" t="str">
        <f t="shared" si="217"/>
        <v>d</v>
      </c>
      <c r="AR144" t="str">
        <f t="shared" si="218"/>
        <v>Home</v>
      </c>
      <c r="AS144" t="str">
        <f t="shared" si="219"/>
        <v>h</v>
      </c>
      <c r="AT144" t="str">
        <f t="shared" si="220"/>
        <v>Defensive</v>
      </c>
      <c r="AU144" t="str">
        <f t="shared" si="221"/>
        <v/>
      </c>
      <c r="AV144" t="str">
        <f t="shared" si="222"/>
        <v/>
      </c>
      <c r="AW144" t="str" cm="1">
        <f t="array" ref="AW144">IFERROR(IF(O144&lt;&gt;"",O144,IF(OR($S144="",$T144=""),"",IF(O144&lt;&gt;"",O144,IF($T144&lt;&gt;"",_xlfn._xlws.FILTER(O:O,($BU:$BU=$BU144)*($I:$I=$I144)*($T:$T=$T144)*($S:$S=_xlfn.MINIFS($S:$S,$T:$T,"="&amp;$T144)),"")))))&amp;"",IF(O144="","",""))&amp;""</f>
        <v>Defensive_PlayPass-InShotPassLane</v>
      </c>
      <c r="AX144" t="str" cm="1">
        <f t="array" ref="AX144">IFERROR(IF(P144&lt;&gt;"",P144,IF(OR($S144="",$T144=""),"",IF($T144&lt;&gt;"",_xlfn._xlws.FILTER(P:P,($BU:$BU=$BU144)*($I:$I=$I144)*($T:$T=$T144)*($S:$S=_xlfn.MINIFS($S:$S,$T:$T,"="&amp;$T144)),""))))&amp;"",IF(P144="","",""))&amp;""</f>
        <v/>
      </c>
      <c r="AY144" t="str" cm="1">
        <f t="array" ref="AY144">IFERROR(IF(Q144&lt;&gt;"",Q144,IF(OR($S144="",$T144=""),"",IF($T144&lt;&gt;"",_xlfn._xlws.FILTER(Q:Q,($BU:$BU=$BU144)*($I:$I=$I144)*($T:$T=$T144)*($S:$S=_xlfn.MINIFS($S:$S,$T:$T,"="&amp;$T144)),""))))&amp;"",IF(Q144="","",""))&amp;""</f>
        <v/>
      </c>
      <c r="AZ144" t="str" cm="1">
        <f t="array" ref="AZ144">IFERROR(IF(R144&lt;&gt;"",R144,IF(OR($S144="",$T144=""),"",IF($T144&lt;&gt;"",_xlfn._xlws.FILTER(R:R,($BU:$BU=$BU144)*($I:$I=$I144)*($T:$T=$T144)*($S:$S=_xlfn.MINIFS($S:$S,$T:$T,"="&amp;$T144)),""))))&amp;"",IF(R144="","",""))&amp;""</f>
        <v/>
      </c>
      <c r="BA144" s="6">
        <f t="shared" si="223"/>
        <v>15</v>
      </c>
      <c r="BB144">
        <f t="shared" ref="BB144:BD144" si="245">BB143</f>
        <v>18987</v>
      </c>
      <c r="BC144" t="str">
        <f t="shared" si="245"/>
        <v>Velodrome</v>
      </c>
      <c r="BD144" t="str">
        <f t="shared" si="245"/>
        <v>Outlaws</v>
      </c>
      <c r="BE144" t="s">
        <v>238</v>
      </c>
      <c r="BF144" t="s">
        <v>174</v>
      </c>
      <c r="BI144" cm="1">
        <f t="array" ref="BI144">IFERROR(_xlfn._xlws.FILTER(shifts!A:A,(shifts!B:B=events!AD144)*(shifts!AG:AG&gt;=events!BK144)*(shifts!AH:AH&lt;=events!BL144)),BI143)</f>
        <v>4</v>
      </c>
      <c r="BJ144" s="15">
        <f t="shared" si="225"/>
        <v>0</v>
      </c>
      <c r="BK144">
        <f t="shared" si="226"/>
        <v>995</v>
      </c>
      <c r="BL144">
        <f t="shared" si="227"/>
        <v>995</v>
      </c>
      <c r="BM144" s="15">
        <f>SUMIFS(BJ$2:BJ144,K$2:K144,"=Intermission")+SUMIFS(BJ$2:BJ144,K$2:K144,"=Timeout")</f>
        <v>0</v>
      </c>
      <c r="BN144">
        <f t="shared" si="228"/>
        <v>0</v>
      </c>
      <c r="BO144" s="19">
        <f t="shared" si="229"/>
        <v>85</v>
      </c>
      <c r="BP144">
        <f t="shared" si="230"/>
        <v>80</v>
      </c>
      <c r="BQ144" s="17">
        <f t="shared" si="231"/>
        <v>85</v>
      </c>
      <c r="BR144" t="str">
        <f t="shared" si="232"/>
        <v>opp_team_player_1</v>
      </c>
      <c r="BS144">
        <f>COUNTIFS(S$3:S144,"="&amp;S144,AI$3:AI144,"="&amp;AI144)</f>
        <v>1</v>
      </c>
      <c r="BT144" t="str">
        <f>IFERROR(VLOOKUP(BB144&amp;BU144&amp;X144,game_rosters!U:W,3,FALSE),"")</f>
        <v>P100099</v>
      </c>
      <c r="BU144" t="str">
        <f t="shared" si="233"/>
        <v>Outlaws</v>
      </c>
    </row>
    <row r="145" spans="1:73" x14ac:dyDescent="0.2">
      <c r="A145">
        <f t="shared" si="208"/>
        <v>1</v>
      </c>
      <c r="E145" s="4"/>
      <c r="F145" s="43"/>
      <c r="G145" s="4"/>
      <c r="H145" s="46"/>
      <c r="I145" s="44">
        <v>55</v>
      </c>
      <c r="J145" s="44" t="str">
        <f t="shared" si="234"/>
        <v/>
      </c>
      <c r="K145" t="s">
        <v>13</v>
      </c>
      <c r="S145">
        <v>70</v>
      </c>
      <c r="T145" t="s">
        <v>756</v>
      </c>
      <c r="U145" t="str">
        <f>IF(B145=1,MAX($U$2:$U144)+1,IF(AND($T145&lt;&gt;"",$T145=$T144),$U144,IF(B145="x",U144,"")))</f>
        <v/>
      </c>
      <c r="V145" t="str">
        <f>IF(C145=1,MAX($V$2:$V144)+1,IF(AND($T145&lt;&gt;"",$T145=$T144),$U144,IF(C145="x",V144,"")))</f>
        <v/>
      </c>
      <c r="W145" t="s">
        <v>735</v>
      </c>
      <c r="X145">
        <v>55</v>
      </c>
      <c r="Z145">
        <v>1</v>
      </c>
      <c r="AA145">
        <f t="shared" si="205"/>
        <v>1070</v>
      </c>
      <c r="AB145" t="str">
        <f t="shared" si="206"/>
        <v/>
      </c>
      <c r="AC145">
        <f t="shared" si="202"/>
        <v>1070</v>
      </c>
      <c r="AD145" s="6">
        <v>1</v>
      </c>
      <c r="AE145" t="s">
        <v>917</v>
      </c>
      <c r="AF145" t="s">
        <v>906</v>
      </c>
      <c r="AG145" t="s">
        <v>917</v>
      </c>
      <c r="AH145" t="s">
        <v>907</v>
      </c>
      <c r="AI145" t="str">
        <f t="shared" si="209"/>
        <v>e</v>
      </c>
      <c r="AJ145" t="str">
        <f t="shared" si="210"/>
        <v/>
      </c>
      <c r="AK145" t="str">
        <f t="shared" si="211"/>
        <v/>
      </c>
      <c r="AL145" t="str">
        <f t="shared" si="212"/>
        <v/>
      </c>
      <c r="AM145" t="str">
        <f t="shared" si="213"/>
        <v/>
      </c>
      <c r="AN145" t="str">
        <f t="shared" si="214"/>
        <v>Home</v>
      </c>
      <c r="AO145" t="str">
        <f t="shared" si="215"/>
        <v>h</v>
      </c>
      <c r="AP145" t="str">
        <f t="shared" si="216"/>
        <v/>
      </c>
      <c r="AQ145" t="str">
        <f t="shared" si="217"/>
        <v/>
      </c>
      <c r="AR145" t="str">
        <f t="shared" si="218"/>
        <v>Home</v>
      </c>
      <c r="AS145" t="str">
        <f t="shared" si="219"/>
        <v>h</v>
      </c>
      <c r="AT145" t="str">
        <f t="shared" si="220"/>
        <v>Offensive</v>
      </c>
      <c r="AU145" t="str">
        <f t="shared" si="221"/>
        <v/>
      </c>
      <c r="AV145" t="str">
        <f t="shared" si="222"/>
        <v/>
      </c>
      <c r="AW145" t="str" cm="1">
        <f t="array" ref="AW145">IFERROR(IF(O145&lt;&gt;"",O145,IF(OR($S145="",$T145=""),"",IF(O145&lt;&gt;"",O145,IF($T145&lt;&gt;"",_xlfn._xlws.FILTER(O:O,($BU:$BU=$BU145)*($I:$I=$I145)*($T:$T=$T145)*($S:$S=_xlfn.MINIFS($S:$S,$T:$T,"="&amp;$T145)),"")))))&amp;"",IF(O145="","",""))&amp;""</f>
        <v/>
      </c>
      <c r="AX145" t="str" cm="1">
        <f t="array" ref="AX145">IFERROR(IF(P145&lt;&gt;"",P145,IF(OR($S145="",$T145=""),"",IF($T145&lt;&gt;"",_xlfn._xlws.FILTER(P:P,($BU:$BU=$BU145)*($I:$I=$I145)*($T:$T=$T145)*($S:$S=_xlfn.MINIFS($S:$S,$T:$T,"="&amp;$T145)),""))))&amp;"",IF(P145="","",""))&amp;""</f>
        <v/>
      </c>
      <c r="AY145" t="str" cm="1">
        <f t="array" ref="AY145">IFERROR(IF(Q145&lt;&gt;"",Q145,IF(OR($S145="",$T145=""),"",IF($T145&lt;&gt;"",_xlfn._xlws.FILTER(Q:Q,($BU:$BU=$BU145)*($I:$I=$I145)*($T:$T=$T145)*($S:$S=_xlfn.MINIFS($S:$S,$T:$T,"="&amp;$T145)),""))))&amp;"",IF(Q145="","",""))&amp;""</f>
        <v/>
      </c>
      <c r="AZ145" t="str" cm="1">
        <f t="array" ref="AZ145">IFERROR(IF(R145&lt;&gt;"",R145,IF(OR($S145="",$T145=""),"",IF($T145&lt;&gt;"",_xlfn._xlws.FILTER(R:R,($BU:$BU=$BU145)*($I:$I=$I145)*($T:$T=$T145)*($S:$S=_xlfn.MINIFS($S:$S,$T:$T,"="&amp;$T145)),""))))&amp;"",IF(R145="","",""))&amp;""</f>
        <v/>
      </c>
      <c r="BA145" s="6">
        <f t="shared" si="223"/>
        <v>15</v>
      </c>
      <c r="BB145">
        <f t="shared" ref="BB145:BD145" si="246">BB144</f>
        <v>18987</v>
      </c>
      <c r="BC145" t="str">
        <f t="shared" si="246"/>
        <v>Velodrome</v>
      </c>
      <c r="BD145" t="str">
        <f t="shared" si="246"/>
        <v>Outlaws</v>
      </c>
      <c r="BE145" t="s">
        <v>13</v>
      </c>
      <c r="BF145" t="s">
        <v>756</v>
      </c>
      <c r="BI145" cm="1">
        <f t="array" ref="BI145">IFERROR(_xlfn._xlws.FILTER(shifts!A:A,(shifts!B:B=events!AD145)*(shifts!AG:AG&gt;=events!BK145)*(shifts!AH:AH&lt;=events!BL145)),BI144)</f>
        <v>5</v>
      </c>
      <c r="BJ145" s="15">
        <f t="shared" si="225"/>
        <v>2</v>
      </c>
      <c r="BK145">
        <f t="shared" si="226"/>
        <v>989</v>
      </c>
      <c r="BL145">
        <f t="shared" si="227"/>
        <v>987</v>
      </c>
      <c r="BM145" s="15">
        <f>SUMIFS(BJ$2:BJ145,K$2:K145,"=Intermission")+SUMIFS(BJ$2:BJ145,K$2:K145,"=Timeout")</f>
        <v>0</v>
      </c>
      <c r="BN145">
        <f t="shared" si="228"/>
        <v>0</v>
      </c>
      <c r="BO145" s="19">
        <f t="shared" si="229"/>
        <v>91</v>
      </c>
      <c r="BP145">
        <f t="shared" si="230"/>
        <v>86</v>
      </c>
      <c r="BQ145" s="17">
        <f t="shared" si="231"/>
        <v>93</v>
      </c>
      <c r="BR145" t="str">
        <f t="shared" si="232"/>
        <v>event_team_player_1</v>
      </c>
      <c r="BS145">
        <f>COUNTIFS(S$3:S145,"="&amp;S145,AI$3:AI145,"="&amp;AI145)</f>
        <v>1</v>
      </c>
      <c r="BT145" t="str">
        <f>IFERROR(VLOOKUP(BB145&amp;BU145&amp;X145,game_rosters!U:W,3,FALSE),"")</f>
        <v>P100064</v>
      </c>
      <c r="BU145" t="str">
        <f t="shared" si="233"/>
        <v>Velodrome</v>
      </c>
    </row>
    <row r="146" spans="1:73" x14ac:dyDescent="0.2">
      <c r="A146" t="str">
        <f t="shared" si="208"/>
        <v/>
      </c>
      <c r="E146" s="4"/>
      <c r="F146" s="43"/>
      <c r="G146" s="4"/>
      <c r="H146" s="46"/>
      <c r="I146" s="44">
        <v>44</v>
      </c>
      <c r="J146" s="44" t="str">
        <f t="shared" si="234"/>
        <v/>
      </c>
      <c r="O146" t="s">
        <v>601</v>
      </c>
      <c r="Q146" t="s">
        <v>594</v>
      </c>
      <c r="S146">
        <v>70</v>
      </c>
      <c r="T146" t="s">
        <v>756</v>
      </c>
      <c r="U146" t="str">
        <f>IF(B146=1,MAX($U$2:$U145)+1,IF(AND($T146&lt;&gt;"",$T146=$T145),$U145,IF(B146="x",U145,"")))</f>
        <v/>
      </c>
      <c r="V146" t="str">
        <f>IF(C146=1,MAX($V$2:$V145)+1,IF(AND($T146&lt;&gt;"",$T146=$T145),$U145,IF(C146="x",V145,"")))</f>
        <v/>
      </c>
      <c r="X146">
        <v>44</v>
      </c>
      <c r="AA146">
        <f t="shared" si="205"/>
        <v>1070</v>
      </c>
      <c r="AB146" t="str">
        <f t="shared" si="206"/>
        <v/>
      </c>
      <c r="AC146">
        <f t="shared" si="202"/>
        <v>1070</v>
      </c>
      <c r="AD146" s="6">
        <v>1</v>
      </c>
      <c r="AE146" t="s">
        <v>917</v>
      </c>
      <c r="AF146" t="s">
        <v>906</v>
      </c>
      <c r="AG146" t="s">
        <v>917</v>
      </c>
      <c r="AH146" t="s">
        <v>907</v>
      </c>
      <c r="AI146" t="str">
        <f t="shared" si="209"/>
        <v>o</v>
      </c>
      <c r="AJ146" t="str">
        <f t="shared" si="210"/>
        <v/>
      </c>
      <c r="AK146" t="str">
        <f t="shared" si="211"/>
        <v/>
      </c>
      <c r="AL146" t="str">
        <f t="shared" si="212"/>
        <v/>
      </c>
      <c r="AM146" t="str">
        <f t="shared" si="213"/>
        <v/>
      </c>
      <c r="AN146" t="str">
        <f t="shared" si="214"/>
        <v>Home</v>
      </c>
      <c r="AO146" t="str">
        <f t="shared" si="215"/>
        <v>h</v>
      </c>
      <c r="AP146" t="str">
        <f t="shared" si="216"/>
        <v/>
      </c>
      <c r="AQ146" t="str">
        <f t="shared" si="217"/>
        <v/>
      </c>
      <c r="AR146" t="str">
        <f t="shared" si="218"/>
        <v>Home</v>
      </c>
      <c r="AS146" t="str">
        <f t="shared" si="219"/>
        <v>h</v>
      </c>
      <c r="AT146" t="str">
        <f t="shared" si="220"/>
        <v>Defensive</v>
      </c>
      <c r="AU146" t="str">
        <f t="shared" si="221"/>
        <v/>
      </c>
      <c r="AV146" t="str">
        <f t="shared" si="222"/>
        <v/>
      </c>
      <c r="AW146" t="str" cm="1">
        <f t="array" ref="AW146">IFERROR(IF(O146&lt;&gt;"",O146,IF(OR($S146="",$T146=""),"",IF(O146&lt;&gt;"",O146,IF($T146&lt;&gt;"",_xlfn._xlws.FILTER(O:O,($BU:$BU=$BU146)*($I:$I=$I146)*($T:$T=$T146)*($S:$S=_xlfn.MINIFS($S:$S,$T:$T,"="&amp;$T146)),"")))))&amp;"",IF(O146="","",""))&amp;""</f>
        <v>Defensive_PlayPossession-PokeCheck</v>
      </c>
      <c r="AX146" t="str" cm="1">
        <f t="array" ref="AX146">IFERROR(IF(P146&lt;&gt;"",P146,IF(OR($S146="",$T146=""),"",IF($T146&lt;&gt;"",_xlfn._xlws.FILTER(P:P,($BU:$BU=$BU146)*($I:$I=$I146)*($T:$T=$T146)*($S:$S=_xlfn.MINIFS($S:$S,$T:$T,"="&amp;$T146)),""))))&amp;"",IF(P146="","",""))&amp;""</f>
        <v/>
      </c>
      <c r="AY146" t="str" cm="1">
        <f t="array" ref="AY146">IFERROR(IF(Q146&lt;&gt;"",Q146,IF(OR($S146="",$T146=""),"",IF($T146&lt;&gt;"",_xlfn._xlws.FILTER(Q:Q,($BU:$BU=$BU146)*($I:$I=$I146)*($T:$T=$T146)*($S:$S=_xlfn.MINIFS($S:$S,$T:$T,"="&amp;$T146)),""))))&amp;"",IF(Q146="","",""))&amp;""</f>
        <v>u</v>
      </c>
      <c r="AZ146" t="str" cm="1">
        <f t="array" ref="AZ146">IFERROR(IF(R146&lt;&gt;"",R146,IF(OR($S146="",$T146=""),"",IF($T146&lt;&gt;"",_xlfn._xlws.FILTER(R:R,($BU:$BU=$BU146)*($I:$I=$I146)*($T:$T=$T146)*($S:$S=_xlfn.MINIFS($S:$S,$T:$T,"="&amp;$T146)),""))))&amp;"",IF(R146="","",""))&amp;""</f>
        <v/>
      </c>
      <c r="BA146" s="6">
        <f t="shared" si="223"/>
        <v>15</v>
      </c>
      <c r="BB146">
        <f t="shared" ref="BB146:BD146" si="247">BB145</f>
        <v>18987</v>
      </c>
      <c r="BC146" t="str">
        <f t="shared" si="247"/>
        <v>Velodrome</v>
      </c>
      <c r="BD146" t="str">
        <f t="shared" si="247"/>
        <v>Outlaws</v>
      </c>
      <c r="BE146" t="s">
        <v>13</v>
      </c>
      <c r="BF146" t="s">
        <v>756</v>
      </c>
      <c r="BI146" cm="1">
        <f t="array" ref="BI146">IFERROR(_xlfn._xlws.FILTER(shifts!A:A,(shifts!B:B=events!AD146)*(shifts!AG:AG&gt;=events!BK146)*(shifts!AH:AH&lt;=events!BL146)),BI145)</f>
        <v>5</v>
      </c>
      <c r="BJ146" s="15">
        <f t="shared" si="225"/>
        <v>2</v>
      </c>
      <c r="BK146">
        <f t="shared" si="226"/>
        <v>989</v>
      </c>
      <c r="BL146">
        <f t="shared" si="227"/>
        <v>987</v>
      </c>
      <c r="BM146" s="15">
        <f>SUMIFS(BJ$2:BJ146,K$2:K146,"=Intermission")+SUMIFS(BJ$2:BJ146,K$2:K146,"=Timeout")</f>
        <v>0</v>
      </c>
      <c r="BN146">
        <f t="shared" si="228"/>
        <v>0</v>
      </c>
      <c r="BO146" s="19">
        <f t="shared" si="229"/>
        <v>91</v>
      </c>
      <c r="BP146">
        <f t="shared" si="230"/>
        <v>86</v>
      </c>
      <c r="BQ146" s="17">
        <f t="shared" si="231"/>
        <v>93</v>
      </c>
      <c r="BR146" t="str">
        <f t="shared" si="232"/>
        <v>opp_team_player_1</v>
      </c>
      <c r="BS146">
        <f>COUNTIFS(S$3:S146,"="&amp;S146,AI$3:AI146,"="&amp;AI146)</f>
        <v>1</v>
      </c>
      <c r="BT146" t="str">
        <f>IFERROR(VLOOKUP(BB146&amp;BU146&amp;X146,game_rosters!U:W,3,FALSE),"")</f>
        <v>P100033</v>
      </c>
      <c r="BU146" t="str">
        <f t="shared" si="233"/>
        <v>Outlaws</v>
      </c>
    </row>
    <row r="147" spans="1:73" x14ac:dyDescent="0.2">
      <c r="A147">
        <f t="shared" si="208"/>
        <v>1</v>
      </c>
      <c r="E147" s="4"/>
      <c r="F147" s="43"/>
      <c r="G147" s="4"/>
      <c r="H147" s="46"/>
      <c r="I147" s="44">
        <v>55</v>
      </c>
      <c r="J147" s="44" t="str">
        <f t="shared" si="234"/>
        <v>o</v>
      </c>
      <c r="K147" t="s">
        <v>238</v>
      </c>
      <c r="L147" t="s">
        <v>174</v>
      </c>
      <c r="M147" t="s">
        <v>87</v>
      </c>
      <c r="O147" t="s">
        <v>622</v>
      </c>
      <c r="S147">
        <v>71</v>
      </c>
      <c r="T147">
        <v>15</v>
      </c>
      <c r="U147" t="str">
        <f>IF(B147=1,MAX($U$2:$U146)+1,IF(AND($T147&lt;&gt;"",$T147=$T146),$U146,IF(B147="x",U146,"")))</f>
        <v/>
      </c>
      <c r="V147" t="str">
        <f>IF(C147=1,MAX($V$2:$V146)+1,IF(AND($T147&lt;&gt;"",$T147=$T146),$U146,IF(C147="x",V146,"")))</f>
        <v/>
      </c>
      <c r="W147" t="s">
        <v>735</v>
      </c>
      <c r="X147">
        <v>55</v>
      </c>
      <c r="Z147">
        <v>1</v>
      </c>
      <c r="AA147">
        <f t="shared" si="205"/>
        <v>1071</v>
      </c>
      <c r="AB147">
        <f t="shared" si="206"/>
        <v>9015</v>
      </c>
      <c r="AC147">
        <f t="shared" si="202"/>
        <v>9015</v>
      </c>
      <c r="AD147" s="6">
        <v>1</v>
      </c>
      <c r="AE147" t="s">
        <v>917</v>
      </c>
      <c r="AF147" t="s">
        <v>907</v>
      </c>
      <c r="AG147" t="s">
        <v>756</v>
      </c>
      <c r="AH147" t="s">
        <v>756</v>
      </c>
      <c r="AI147" t="str">
        <f t="shared" si="209"/>
        <v>e</v>
      </c>
      <c r="AJ147" t="str">
        <f t="shared" si="210"/>
        <v>o</v>
      </c>
      <c r="AK147" t="str">
        <f t="shared" si="211"/>
        <v>o</v>
      </c>
      <c r="AL147" t="str">
        <f t="shared" si="212"/>
        <v>o</v>
      </c>
      <c r="AM147" t="str">
        <f t="shared" si="213"/>
        <v>d</v>
      </c>
      <c r="AN147" t="str">
        <f t="shared" si="214"/>
        <v>Home</v>
      </c>
      <c r="AO147" t="str">
        <f t="shared" si="215"/>
        <v>h</v>
      </c>
      <c r="AP147" t="str">
        <f t="shared" si="216"/>
        <v>o</v>
      </c>
      <c r="AQ147" t="str">
        <f t="shared" si="217"/>
        <v>d</v>
      </c>
      <c r="AR147" t="str">
        <f t="shared" si="218"/>
        <v>Home</v>
      </c>
      <c r="AS147" t="str">
        <f t="shared" si="219"/>
        <v>h</v>
      </c>
      <c r="AT147" t="str">
        <f t="shared" si="220"/>
        <v>Offensive</v>
      </c>
      <c r="AU147" t="str">
        <f t="shared" si="221"/>
        <v/>
      </c>
      <c r="AV147" t="str">
        <f t="shared" si="222"/>
        <v/>
      </c>
      <c r="AW147" t="str" cm="1">
        <f t="array" ref="AW147">IFERROR(IF(O147&lt;&gt;"",O147,IF(OR($S147="",$T147=""),"",IF(O147&lt;&gt;"",O147,IF($T147&lt;&gt;"",_xlfn._xlws.FILTER(O:O,($BU:$BU=$BU147)*($I:$I=$I147)*($T:$T=$T147)*($S:$S=_xlfn.MINIFS($S:$S,$T:$T,"="&amp;$T147)),"")))))&amp;"",IF(O147="","",""))&amp;""</f>
        <v>OffensivePlay_Possession-Chip</v>
      </c>
      <c r="AX147" t="str" cm="1">
        <f t="array" ref="AX147">IFERROR(IF(P147&lt;&gt;"",P147,IF(OR($S147="",$T147=""),"",IF($T147&lt;&gt;"",_xlfn._xlws.FILTER(P:P,($BU:$BU=$BU147)*($I:$I=$I147)*($T:$T=$T147)*($S:$S=_xlfn.MINIFS($S:$S,$T:$T,"="&amp;$T147)),""))))&amp;"",IF(P147="","",""))&amp;""</f>
        <v/>
      </c>
      <c r="AY147" t="str" cm="1">
        <f t="array" ref="AY147">IFERROR(IF(Q147&lt;&gt;"",Q147,IF(OR($S147="",$T147=""),"",IF($T147&lt;&gt;"",_xlfn._xlws.FILTER(Q:Q,($BU:$BU=$BU147)*($I:$I=$I147)*($T:$T=$T147)*($S:$S=_xlfn.MINIFS($S:$S,$T:$T,"="&amp;$T147)),""))))&amp;"",IF(Q147="","",""))&amp;""</f>
        <v/>
      </c>
      <c r="AZ147" t="str" cm="1">
        <f t="array" ref="AZ147">IFERROR(IF(R147&lt;&gt;"",R147,IF(OR($S147="",$T147=""),"",IF($T147&lt;&gt;"",_xlfn._xlws.FILTER(R:R,($BU:$BU=$BU147)*($I:$I=$I147)*($T:$T=$T147)*($S:$S=_xlfn.MINIFS($S:$S,$T:$T,"="&amp;$T147)),""))))&amp;"",IF(R147="","",""))&amp;""</f>
        <v/>
      </c>
      <c r="BA147" s="6">
        <f t="shared" si="223"/>
        <v>16</v>
      </c>
      <c r="BB147">
        <f t="shared" ref="BB147:BD147" si="248">BB146</f>
        <v>18987</v>
      </c>
      <c r="BC147" t="str">
        <f t="shared" si="248"/>
        <v>Velodrome</v>
      </c>
      <c r="BD147" t="str">
        <f t="shared" si="248"/>
        <v>Outlaws</v>
      </c>
      <c r="BE147" t="s">
        <v>238</v>
      </c>
      <c r="BF147" t="s">
        <v>174</v>
      </c>
      <c r="BI147" cm="1">
        <f t="array" ref="BI147">IFERROR(_xlfn._xlws.FILTER(shifts!A:A,(shifts!B:B=events!AD147)*(shifts!AG:AG&gt;=events!BK147)*(shifts!AH:AH&lt;=events!BL147)),BI146)</f>
        <v>5</v>
      </c>
      <c r="BJ147" s="15">
        <f t="shared" si="225"/>
        <v>0</v>
      </c>
      <c r="BK147">
        <f t="shared" si="226"/>
        <v>987</v>
      </c>
      <c r="BL147">
        <f t="shared" si="227"/>
        <v>987</v>
      </c>
      <c r="BM147" s="15">
        <f>SUMIFS(BJ$2:BJ147,K$2:K147,"=Intermission")+SUMIFS(BJ$2:BJ147,K$2:K147,"=Timeout")</f>
        <v>0</v>
      </c>
      <c r="BN147">
        <f t="shared" si="228"/>
        <v>0</v>
      </c>
      <c r="BO147" s="19">
        <f t="shared" si="229"/>
        <v>93</v>
      </c>
      <c r="BP147">
        <f t="shared" si="230"/>
        <v>88</v>
      </c>
      <c r="BQ147" s="17">
        <f t="shared" si="231"/>
        <v>93</v>
      </c>
      <c r="BR147" t="str">
        <f t="shared" si="232"/>
        <v>event_team_player_1</v>
      </c>
      <c r="BS147">
        <f>COUNTIFS(S$3:S147,"="&amp;S147,AI$3:AI147,"="&amp;AI147)</f>
        <v>1</v>
      </c>
      <c r="BT147" t="str">
        <f>IFERROR(VLOOKUP(BB147&amp;BU147&amp;X147,game_rosters!U:W,3,FALSE),"")</f>
        <v>P100064</v>
      </c>
      <c r="BU147" t="str">
        <f t="shared" si="233"/>
        <v>Velodrome</v>
      </c>
    </row>
    <row r="148" spans="1:73" x14ac:dyDescent="0.2">
      <c r="A148">
        <f t="shared" si="208"/>
        <v>1</v>
      </c>
      <c r="E148" s="4"/>
      <c r="F148" s="43"/>
      <c r="G148" s="4"/>
      <c r="H148" s="46"/>
      <c r="I148" s="44">
        <v>55</v>
      </c>
      <c r="J148" s="44" t="str">
        <f t="shared" si="234"/>
        <v/>
      </c>
      <c r="K148" t="s">
        <v>9</v>
      </c>
      <c r="L148" t="s">
        <v>173</v>
      </c>
      <c r="M148" t="s">
        <v>354</v>
      </c>
      <c r="S148">
        <v>72</v>
      </c>
      <c r="T148">
        <v>15</v>
      </c>
      <c r="U148" t="str">
        <f>IF(B148=1,MAX($U$2:$U147)+1,IF(AND($T148&lt;&gt;"",$T148=$T147),$U147,IF(B148="x",U147,"")))</f>
        <v/>
      </c>
      <c r="V148" t="str">
        <f>IF(C148=1,MAX($V$2:$V147)+1,IF(AND($T148&lt;&gt;"",$T148=$T147),$U147,IF(C148="x",V147,"")))</f>
        <v/>
      </c>
      <c r="W148" t="s">
        <v>735</v>
      </c>
      <c r="X148">
        <v>55</v>
      </c>
      <c r="Z148">
        <v>1</v>
      </c>
      <c r="AA148">
        <f t="shared" si="205"/>
        <v>1072</v>
      </c>
      <c r="AB148">
        <f t="shared" si="206"/>
        <v>9015</v>
      </c>
      <c r="AC148">
        <f t="shared" si="202"/>
        <v>9015</v>
      </c>
      <c r="AD148" s="6">
        <v>1</v>
      </c>
      <c r="AE148" t="s">
        <v>917</v>
      </c>
      <c r="AF148" t="s">
        <v>740</v>
      </c>
      <c r="AG148" t="s">
        <v>756</v>
      </c>
      <c r="AH148" t="s">
        <v>756</v>
      </c>
      <c r="AI148" t="str">
        <f t="shared" si="209"/>
        <v>e</v>
      </c>
      <c r="AJ148" t="str">
        <f t="shared" si="210"/>
        <v>o</v>
      </c>
      <c r="AK148" t="str">
        <f t="shared" si="211"/>
        <v>o</v>
      </c>
      <c r="AL148" t="str">
        <f t="shared" si="212"/>
        <v>o</v>
      </c>
      <c r="AM148" t="str">
        <f t="shared" si="213"/>
        <v/>
      </c>
      <c r="AN148" t="str">
        <f t="shared" si="214"/>
        <v>Home</v>
      </c>
      <c r="AO148" t="str">
        <f t="shared" si="215"/>
        <v>h</v>
      </c>
      <c r="AP148" t="str">
        <f t="shared" si="216"/>
        <v>o</v>
      </c>
      <c r="AQ148" t="str">
        <f t="shared" si="217"/>
        <v>d</v>
      </c>
      <c r="AR148" t="str">
        <f t="shared" si="218"/>
        <v>Home</v>
      </c>
      <c r="AS148" t="str">
        <f t="shared" si="219"/>
        <v>h</v>
      </c>
      <c r="AT148" t="str">
        <f t="shared" si="220"/>
        <v>Offensive</v>
      </c>
      <c r="AU148" t="str">
        <f t="shared" si="221"/>
        <v/>
      </c>
      <c r="AV148" t="str">
        <f t="shared" si="222"/>
        <v/>
      </c>
      <c r="AW148" t="str" cm="1">
        <f t="array" ref="AW148">IFERROR(IF(O148&lt;&gt;"",O148,IF(OR($S148="",$T148=""),"",IF(O148&lt;&gt;"",O148,IF($T148&lt;&gt;"",_xlfn._xlws.FILTER(O:O,($BU:$BU=$BU148)*($I:$I=$I148)*($T:$T=$T148)*($S:$S=_xlfn.MINIFS($S:$S,$T:$T,"="&amp;$T148)),"")))))&amp;"",IF(O148="","",""))&amp;""</f>
        <v>OffensivePlay_Possession-Chip</v>
      </c>
      <c r="AX148" t="str" cm="1">
        <f t="array" ref="AX148">IFERROR(IF(P148&lt;&gt;"",P148,IF(OR($S148="",$T148=""),"",IF($T148&lt;&gt;"",_xlfn._xlws.FILTER(P:P,($BU:$BU=$BU148)*($I:$I=$I148)*($T:$T=$T148)*($S:$S=_xlfn.MINIFS($S:$S,$T:$T,"="&amp;$T148)),""))))&amp;"",IF(P148="","",""))&amp;""</f>
        <v/>
      </c>
      <c r="AY148" t="str" cm="1">
        <f t="array" ref="AY148">IFERROR(IF(Q148&lt;&gt;"",Q148,IF(OR($S148="",$T148=""),"",IF($T148&lt;&gt;"",_xlfn._xlws.FILTER(Q:Q,($BU:$BU=$BU148)*($I:$I=$I148)*($T:$T=$T148)*($S:$S=_xlfn.MINIFS($S:$S,$T:$T,"="&amp;$T148)),""))))&amp;"",IF(Q148="","",""))&amp;""</f>
        <v/>
      </c>
      <c r="AZ148" t="str" cm="1">
        <f t="array" ref="AZ148">IFERROR(IF(R148&lt;&gt;"",R148,IF(OR($S148="",$T148=""),"",IF($T148&lt;&gt;"",_xlfn._xlws.FILTER(R:R,($BU:$BU=$BU148)*($I:$I=$I148)*($T:$T=$T148)*($S:$S=_xlfn.MINIFS($S:$S,$T:$T,"="&amp;$T148)),""))))&amp;"",IF(R148="","",""))&amp;""</f>
        <v/>
      </c>
      <c r="BA148" s="6">
        <f t="shared" si="223"/>
        <v>16</v>
      </c>
      <c r="BB148">
        <f t="shared" ref="BB148:BD148" si="249">BB147</f>
        <v>18987</v>
      </c>
      <c r="BC148" t="str">
        <f t="shared" si="249"/>
        <v>Velodrome</v>
      </c>
      <c r="BD148" t="str">
        <f t="shared" si="249"/>
        <v>Outlaws</v>
      </c>
      <c r="BE148" t="s">
        <v>9</v>
      </c>
      <c r="BF148" t="s">
        <v>173</v>
      </c>
      <c r="BI148" cm="1">
        <f t="array" ref="BI148">IFERROR(_xlfn._xlws.FILTER(shifts!A:A,(shifts!B:B=events!AD148)*(shifts!AG:AG&gt;=events!BK148)*(shifts!AH:AH&lt;=events!BL148)),BI147)</f>
        <v>5</v>
      </c>
      <c r="BJ148" s="15">
        <f t="shared" si="225"/>
        <v>0</v>
      </c>
      <c r="BK148">
        <f t="shared" si="226"/>
        <v>985</v>
      </c>
      <c r="BL148">
        <f t="shared" si="227"/>
        <v>985</v>
      </c>
      <c r="BM148" s="15">
        <f>SUMIFS(BJ$2:BJ148,K$2:K148,"=Intermission")+SUMIFS(BJ$2:BJ148,K$2:K148,"=Timeout")</f>
        <v>0</v>
      </c>
      <c r="BN148">
        <f t="shared" si="228"/>
        <v>0</v>
      </c>
      <c r="BO148" s="19">
        <f t="shared" si="229"/>
        <v>95</v>
      </c>
      <c r="BP148">
        <f t="shared" si="230"/>
        <v>90</v>
      </c>
      <c r="BQ148" s="17">
        <f t="shared" si="231"/>
        <v>95</v>
      </c>
      <c r="BR148" t="str">
        <f t="shared" si="232"/>
        <v>event_team_player_1</v>
      </c>
      <c r="BS148">
        <f>COUNTIFS(S$3:S148,"="&amp;S148,AI$3:AI148,"="&amp;AI148)</f>
        <v>1</v>
      </c>
      <c r="BT148" t="str">
        <f>IFERROR(VLOOKUP(BB148&amp;BU148&amp;X148,game_rosters!U:W,3,FALSE),"")</f>
        <v>P100064</v>
      </c>
      <c r="BU148" t="str">
        <f t="shared" si="233"/>
        <v>Velodrome</v>
      </c>
    </row>
    <row r="149" spans="1:73" x14ac:dyDescent="0.2">
      <c r="A149">
        <f t="shared" si="208"/>
        <v>1</v>
      </c>
      <c r="E149" s="4"/>
      <c r="F149" s="43"/>
      <c r="G149" s="4"/>
      <c r="H149" s="46"/>
      <c r="I149" s="44">
        <v>18</v>
      </c>
      <c r="J149" s="44" t="str">
        <f t="shared" si="234"/>
        <v/>
      </c>
      <c r="K149" t="s">
        <v>13</v>
      </c>
      <c r="L149" t="s">
        <v>586</v>
      </c>
      <c r="N149" t="s">
        <v>595</v>
      </c>
      <c r="O149" t="s">
        <v>604</v>
      </c>
      <c r="Q149" t="s">
        <v>595</v>
      </c>
      <c r="S149">
        <v>73</v>
      </c>
      <c r="T149">
        <v>15</v>
      </c>
      <c r="U149" t="str">
        <f>IF(B149=1,MAX($U$2:$U148)+1,IF(AND($T149&lt;&gt;"",$T149=$T148),$U148,IF(B149="x",U148,"")))</f>
        <v/>
      </c>
      <c r="V149" t="str">
        <f>IF(C149=1,MAX($V$2:$V148)+1,IF(AND($T149&lt;&gt;"",$T149=$T148),$U148,IF(C149="x",V148,"")))</f>
        <v/>
      </c>
      <c r="W149" t="s">
        <v>731</v>
      </c>
      <c r="X149">
        <v>18</v>
      </c>
      <c r="Z149">
        <v>1</v>
      </c>
      <c r="AA149">
        <f t="shared" si="205"/>
        <v>1073</v>
      </c>
      <c r="AB149">
        <f t="shared" si="206"/>
        <v>9015</v>
      </c>
      <c r="AC149">
        <f t="shared" si="202"/>
        <v>9015</v>
      </c>
      <c r="AD149" s="6">
        <v>1</v>
      </c>
      <c r="AE149" t="s">
        <v>917</v>
      </c>
      <c r="AF149" t="s">
        <v>909</v>
      </c>
      <c r="AG149" t="s">
        <v>756</v>
      </c>
      <c r="AH149" t="s">
        <v>756</v>
      </c>
      <c r="AI149" t="str">
        <f t="shared" si="209"/>
        <v>e</v>
      </c>
      <c r="AJ149" t="str">
        <f t="shared" si="210"/>
        <v>o</v>
      </c>
      <c r="AK149" t="str">
        <f t="shared" si="211"/>
        <v>o</v>
      </c>
      <c r="AL149" t="str">
        <f t="shared" si="212"/>
        <v>d</v>
      </c>
      <c r="AM149" t="str">
        <f t="shared" si="213"/>
        <v/>
      </c>
      <c r="AN149" t="str">
        <f t="shared" si="214"/>
        <v>Away</v>
      </c>
      <c r="AO149" t="str">
        <f t="shared" si="215"/>
        <v>a</v>
      </c>
      <c r="AP149" t="str">
        <f t="shared" si="216"/>
        <v>d</v>
      </c>
      <c r="AQ149" t="str">
        <f t="shared" si="217"/>
        <v>d</v>
      </c>
      <c r="AR149" t="str">
        <f t="shared" si="218"/>
        <v>Away</v>
      </c>
      <c r="AS149" t="str">
        <f t="shared" si="219"/>
        <v>a</v>
      </c>
      <c r="AT149" t="str">
        <f t="shared" si="220"/>
        <v>Offensive</v>
      </c>
      <c r="AU149" t="str">
        <f t="shared" si="221"/>
        <v/>
      </c>
      <c r="AV149" t="str">
        <f t="shared" si="222"/>
        <v/>
      </c>
      <c r="AW149" t="str" cm="1">
        <f t="array" ref="AW149">IFERROR(IF(O149&lt;&gt;"",O149,IF(OR($S149="",$T149=""),"",IF(O149&lt;&gt;"",O149,IF($T149&lt;&gt;"",_xlfn._xlws.FILTER(O:O,($BU:$BU=$BU149)*($I:$I=$I149)*($T:$T=$T149)*($S:$S=_xlfn.MINIFS($S:$S,$T:$T,"="&amp;$T149)),"")))))&amp;"",IF(O149="","",""))&amp;""</f>
        <v>OffensivePlay_Zone-PuckRetrievalDumpIn</v>
      </c>
      <c r="AX149" t="str" cm="1">
        <f t="array" ref="AX149">IFERROR(IF(P149&lt;&gt;"",P149,IF(OR($S149="",$T149=""),"",IF($T149&lt;&gt;"",_xlfn._xlws.FILTER(P:P,($BU:$BU=$BU149)*($I:$I=$I149)*($T:$T=$T149)*($S:$S=_xlfn.MINIFS($S:$S,$T:$T,"="&amp;$T149)),""))))&amp;"",IF(P149="","",""))&amp;""</f>
        <v/>
      </c>
      <c r="AY149" t="str" cm="1">
        <f t="array" ref="AY149">IFERROR(IF(Q149&lt;&gt;"",Q149,IF(OR($S149="",$T149=""),"",IF($T149&lt;&gt;"",_xlfn._xlws.FILTER(Q:Q,($BU:$BU=$BU149)*($I:$I=$I149)*($T:$T=$T149)*($S:$S=_xlfn.MINIFS($S:$S,$T:$T,"="&amp;$T149)),""))))&amp;"",IF(Q149="","",""))&amp;""</f>
        <v>s</v>
      </c>
      <c r="AZ149" t="str" cm="1">
        <f t="array" ref="AZ149">IFERROR(IF(R149&lt;&gt;"",R149,IF(OR($S149="",$T149=""),"",IF($T149&lt;&gt;"",_xlfn._xlws.FILTER(R:R,($BU:$BU=$BU149)*($I:$I=$I149)*($T:$T=$T149)*($S:$S=_xlfn.MINIFS($S:$S,$T:$T,"="&amp;$T149)),""))))&amp;"",IF(R149="","",""))&amp;""</f>
        <v/>
      </c>
      <c r="BA149" s="6">
        <f t="shared" si="223"/>
        <v>16</v>
      </c>
      <c r="BB149">
        <f t="shared" ref="BB149:BD149" si="250">BB148</f>
        <v>18987</v>
      </c>
      <c r="BC149" t="str">
        <f t="shared" si="250"/>
        <v>Velodrome</v>
      </c>
      <c r="BD149" t="str">
        <f t="shared" si="250"/>
        <v>Outlaws</v>
      </c>
      <c r="BE149" t="s">
        <v>13</v>
      </c>
      <c r="BF149" t="s">
        <v>586</v>
      </c>
      <c r="BI149" cm="1">
        <f t="array" ref="BI149">IFERROR(_xlfn._xlws.FILTER(shifts!A:A,(shifts!B:B=events!AD149)*(shifts!AG:AG&gt;=events!BK149)*(shifts!AH:AH&lt;=events!BL149)),BI148)</f>
        <v>6</v>
      </c>
      <c r="BJ149" s="15">
        <f t="shared" si="225"/>
        <v>0</v>
      </c>
      <c r="BK149">
        <f t="shared" si="226"/>
        <v>982</v>
      </c>
      <c r="BL149">
        <f t="shared" si="227"/>
        <v>982</v>
      </c>
      <c r="BM149" s="15">
        <f>SUMIFS(BJ$2:BJ149,K$2:K149,"=Intermission")+SUMIFS(BJ$2:BJ149,K$2:K149,"=Timeout")</f>
        <v>0</v>
      </c>
      <c r="BN149">
        <f t="shared" si="228"/>
        <v>0</v>
      </c>
      <c r="BO149" s="19">
        <f t="shared" si="229"/>
        <v>98</v>
      </c>
      <c r="BP149">
        <f t="shared" si="230"/>
        <v>93</v>
      </c>
      <c r="BQ149" s="17">
        <f t="shared" si="231"/>
        <v>98</v>
      </c>
      <c r="BR149" t="str">
        <f t="shared" si="232"/>
        <v>event_team_player_1</v>
      </c>
      <c r="BS149">
        <f>COUNTIFS(S$3:S149,"="&amp;S149,AI$3:AI149,"="&amp;AI149)</f>
        <v>1</v>
      </c>
      <c r="BT149" t="str">
        <f>IFERROR(VLOOKUP(BB149&amp;BU149&amp;X149,game_rosters!U:W,3,FALSE),"")</f>
        <v>P100034</v>
      </c>
      <c r="BU149" t="str">
        <f t="shared" si="233"/>
        <v>Outlaws</v>
      </c>
    </row>
    <row r="150" spans="1:73" x14ac:dyDescent="0.2">
      <c r="A150">
        <f t="shared" si="208"/>
        <v>1</v>
      </c>
      <c r="E150" s="4"/>
      <c r="F150" s="43"/>
      <c r="G150" s="4"/>
      <c r="H150" s="46"/>
      <c r="I150" s="44">
        <v>18</v>
      </c>
      <c r="J150" s="44" t="str">
        <f t="shared" si="234"/>
        <v/>
      </c>
      <c r="K150" t="s">
        <v>7</v>
      </c>
      <c r="L150" t="s">
        <v>182</v>
      </c>
      <c r="M150" t="s">
        <v>66</v>
      </c>
      <c r="N150" t="s">
        <v>594</v>
      </c>
      <c r="S150">
        <v>74</v>
      </c>
      <c r="T150">
        <v>16</v>
      </c>
      <c r="U150" t="str">
        <f>IF(B150=1,MAX($U$2:$U149)+1,IF(AND($T150&lt;&gt;"",$T150=$T149),$U149,IF(B150="x",U149,"")))</f>
        <v/>
      </c>
      <c r="V150" t="str">
        <f>IF(C150=1,MAX($V$2:$V149)+1,IF(AND($T150&lt;&gt;"",$T150=$T149),$U149,IF(C150="x",V149,"")))</f>
        <v/>
      </c>
      <c r="W150" t="s">
        <v>731</v>
      </c>
      <c r="X150">
        <v>18</v>
      </c>
      <c r="Z150">
        <v>1</v>
      </c>
      <c r="AA150">
        <f t="shared" si="205"/>
        <v>1074</v>
      </c>
      <c r="AB150">
        <f t="shared" si="206"/>
        <v>9016</v>
      </c>
      <c r="AC150">
        <f t="shared" si="202"/>
        <v>9016</v>
      </c>
      <c r="AD150" s="6">
        <v>1</v>
      </c>
      <c r="AE150" t="s">
        <v>917</v>
      </c>
      <c r="AF150" t="s">
        <v>909</v>
      </c>
      <c r="AG150" t="s">
        <v>756</v>
      </c>
      <c r="AH150" t="s">
        <v>756</v>
      </c>
      <c r="AI150" t="str">
        <f t="shared" si="209"/>
        <v>e</v>
      </c>
      <c r="AJ150" t="str">
        <f t="shared" si="210"/>
        <v/>
      </c>
      <c r="AK150" t="str">
        <f t="shared" si="211"/>
        <v/>
      </c>
      <c r="AL150" t="str">
        <f t="shared" si="212"/>
        <v/>
      </c>
      <c r="AM150" t="str">
        <f t="shared" si="213"/>
        <v/>
      </c>
      <c r="AN150" t="str">
        <f t="shared" si="214"/>
        <v>Away</v>
      </c>
      <c r="AO150" t="str">
        <f t="shared" si="215"/>
        <v>a</v>
      </c>
      <c r="AP150" t="str">
        <f t="shared" si="216"/>
        <v/>
      </c>
      <c r="AQ150" t="str">
        <f t="shared" si="217"/>
        <v/>
      </c>
      <c r="AR150" t="str">
        <f t="shared" si="218"/>
        <v>Away</v>
      </c>
      <c r="AS150" t="str">
        <f t="shared" si="219"/>
        <v>a</v>
      </c>
      <c r="AT150" t="str">
        <f t="shared" si="220"/>
        <v>Offensive</v>
      </c>
      <c r="AU150" t="str">
        <f t="shared" si="221"/>
        <v/>
      </c>
      <c r="AV150" t="str">
        <f t="shared" si="222"/>
        <v/>
      </c>
      <c r="AW150" t="str" cm="1">
        <f t="array" ref="AW150">IFERROR(IF(O150&lt;&gt;"",O150,IF(OR($S150="",$T150=""),"",IF(O150&lt;&gt;"",O150,IF($T150&lt;&gt;"",_xlfn._xlws.FILTER(O:O,($BU:$BU=$BU150)*($I:$I=$I150)*($T:$T=$T150)*($S:$S=_xlfn.MINIFS($S:$S,$T:$T,"="&amp;$T150)),"")))))&amp;"",IF(O150="","",""))&amp;""</f>
        <v/>
      </c>
      <c r="AX150" t="str" cm="1">
        <f t="array" ref="AX150">IFERROR(IF(P150&lt;&gt;"",P150,IF(OR($S150="",$T150=""),"",IF($T150&lt;&gt;"",_xlfn._xlws.FILTER(P:P,($BU:$BU=$BU150)*($I:$I=$I150)*($T:$T=$T150)*($S:$S=_xlfn.MINIFS($S:$S,$T:$T,"="&amp;$T150)),""))))&amp;"",IF(P150="","",""))&amp;""</f>
        <v/>
      </c>
      <c r="AY150" t="str" cm="1">
        <f t="array" ref="AY150">IFERROR(IF(Q150&lt;&gt;"",Q150,IF(OR($S150="",$T150=""),"",IF($T150&lt;&gt;"",_xlfn._xlws.FILTER(Q:Q,($BU:$BU=$BU150)*($I:$I=$I150)*($T:$T=$T150)*($S:$S=_xlfn.MINIFS($S:$S,$T:$T,"="&amp;$T150)),""))))&amp;"",IF(Q150="","",""))&amp;""</f>
        <v/>
      </c>
      <c r="AZ150" t="str" cm="1">
        <f t="array" ref="AZ150">IFERROR(IF(R150&lt;&gt;"",R150,IF(OR($S150="",$T150=""),"",IF($T150&lt;&gt;"",_xlfn._xlws.FILTER(R:R,($BU:$BU=$BU150)*($I:$I=$I150)*($T:$T=$T150)*($S:$S=_xlfn.MINIFS($S:$S,$T:$T,"="&amp;$T150)),""))))&amp;"",IF(R150="","",""))&amp;""</f>
        <v/>
      </c>
      <c r="BA150" s="6">
        <f t="shared" si="223"/>
        <v>16</v>
      </c>
      <c r="BB150">
        <f t="shared" ref="BB150:BD150" si="251">BB149</f>
        <v>18987</v>
      </c>
      <c r="BC150" t="str">
        <f t="shared" si="251"/>
        <v>Velodrome</v>
      </c>
      <c r="BD150" t="str">
        <f t="shared" si="251"/>
        <v>Outlaws</v>
      </c>
      <c r="BE150" t="s">
        <v>7</v>
      </c>
      <c r="BF150" t="s">
        <v>182</v>
      </c>
      <c r="BI150" cm="1">
        <f t="array" ref="BI150">IFERROR(_xlfn._xlws.FILTER(shifts!A:A,(shifts!B:B=events!AD150)*(shifts!AG:AG&gt;=events!BK150)*(shifts!AH:AH&lt;=events!BL150)),BI149)</f>
        <v>6</v>
      </c>
      <c r="BJ150" s="15">
        <f t="shared" si="225"/>
        <v>0</v>
      </c>
      <c r="BK150">
        <f t="shared" si="226"/>
        <v>982</v>
      </c>
      <c r="BL150">
        <f t="shared" si="227"/>
        <v>982</v>
      </c>
      <c r="BM150" s="15">
        <f>SUMIFS(BJ$2:BJ150,K$2:K150,"=Intermission")+SUMIFS(BJ$2:BJ150,K$2:K150,"=Timeout")</f>
        <v>0</v>
      </c>
      <c r="BN150">
        <f t="shared" si="228"/>
        <v>0</v>
      </c>
      <c r="BO150" s="19">
        <f t="shared" si="229"/>
        <v>98</v>
      </c>
      <c r="BP150">
        <f t="shared" si="230"/>
        <v>93</v>
      </c>
      <c r="BQ150" s="17">
        <f t="shared" si="231"/>
        <v>98</v>
      </c>
      <c r="BR150" t="str">
        <f t="shared" si="232"/>
        <v>event_team_player_1</v>
      </c>
      <c r="BS150">
        <f>COUNTIFS(S$3:S150,"="&amp;S150,AI$3:AI150,"="&amp;AI150)</f>
        <v>1</v>
      </c>
      <c r="BT150" t="str">
        <f>IFERROR(VLOOKUP(BB150&amp;BU150&amp;X150,game_rosters!U:W,3,FALSE),"")</f>
        <v>P100034</v>
      </c>
      <c r="BU150" t="str">
        <f t="shared" si="233"/>
        <v>Outlaws</v>
      </c>
    </row>
    <row r="151" spans="1:73" x14ac:dyDescent="0.2">
      <c r="A151" t="str">
        <f t="shared" si="208"/>
        <v/>
      </c>
      <c r="E151" s="4"/>
      <c r="F151" s="43"/>
      <c r="G151" s="4"/>
      <c r="H151" s="46"/>
      <c r="I151" s="44">
        <v>68</v>
      </c>
      <c r="J151" s="44" t="str">
        <f t="shared" si="234"/>
        <v/>
      </c>
      <c r="S151">
        <v>74</v>
      </c>
      <c r="T151">
        <v>16</v>
      </c>
      <c r="U151" t="str">
        <f>IF(B151=1,MAX($U$2:$U150)+1,IF(AND($T151&lt;&gt;"",$T151=$T150),$U150,IF(B151="x",U150,"")))</f>
        <v/>
      </c>
      <c r="V151" t="str">
        <f>IF(C151=1,MAX($V$2:$V150)+1,IF(AND($T151&lt;&gt;"",$T151=$T150),$U150,IF(C151="x",V150,"")))</f>
        <v/>
      </c>
      <c r="X151">
        <v>68</v>
      </c>
      <c r="Z151">
        <v>1</v>
      </c>
      <c r="AA151">
        <f t="shared" si="205"/>
        <v>1074</v>
      </c>
      <c r="AB151">
        <f t="shared" si="206"/>
        <v>9016</v>
      </c>
      <c r="AC151">
        <f t="shared" si="202"/>
        <v>9016</v>
      </c>
      <c r="AD151" s="6">
        <v>1</v>
      </c>
      <c r="AE151" t="s">
        <v>917</v>
      </c>
      <c r="AF151" t="s">
        <v>909</v>
      </c>
      <c r="AG151" t="s">
        <v>756</v>
      </c>
      <c r="AH151" t="s">
        <v>756</v>
      </c>
      <c r="AI151" t="str">
        <f t="shared" si="209"/>
        <v>e</v>
      </c>
      <c r="AJ151" t="str">
        <f t="shared" si="210"/>
        <v/>
      </c>
      <c r="AK151" t="str">
        <f t="shared" si="211"/>
        <v/>
      </c>
      <c r="AL151" t="str">
        <f t="shared" si="212"/>
        <v/>
      </c>
      <c r="AM151" t="str">
        <f t="shared" si="213"/>
        <v/>
      </c>
      <c r="AN151" t="str">
        <f t="shared" si="214"/>
        <v>Away</v>
      </c>
      <c r="AO151" t="str">
        <f t="shared" si="215"/>
        <v>a</v>
      </c>
      <c r="AP151" t="str">
        <f t="shared" si="216"/>
        <v/>
      </c>
      <c r="AQ151" t="str">
        <f t="shared" si="217"/>
        <v/>
      </c>
      <c r="AR151" t="str">
        <f t="shared" si="218"/>
        <v>Away</v>
      </c>
      <c r="AS151" t="str">
        <f t="shared" si="219"/>
        <v>a</v>
      </c>
      <c r="AT151" t="str">
        <f t="shared" si="220"/>
        <v>Offensive</v>
      </c>
      <c r="AU151" t="str">
        <f t="shared" si="221"/>
        <v/>
      </c>
      <c r="AV151" t="str">
        <f t="shared" si="222"/>
        <v/>
      </c>
      <c r="AW151" t="str" cm="1">
        <f t="array" ref="AW151">IFERROR(IF(O151&lt;&gt;"",O151,IF(OR($S151="",$T151=""),"",IF(O151&lt;&gt;"",O151,IF($T151&lt;&gt;"",_xlfn._xlws.FILTER(O:O,($BU:$BU=$BU151)*($I:$I=$I151)*($T:$T=$T151)*($S:$S=_xlfn.MINIFS($S:$S,$T:$T,"="&amp;$T151)),"")))))&amp;"",IF(O151="","",""))&amp;""</f>
        <v/>
      </c>
      <c r="AX151" t="str" cm="1">
        <f t="array" ref="AX151">IFERROR(IF(P151&lt;&gt;"",P151,IF(OR($S151="",$T151=""),"",IF($T151&lt;&gt;"",_xlfn._xlws.FILTER(P:P,($BU:$BU=$BU151)*($I:$I=$I151)*($T:$T=$T151)*($S:$S=_xlfn.MINIFS($S:$S,$T:$T,"="&amp;$T151)),""))))&amp;"",IF(P151="","",""))&amp;""</f>
        <v/>
      </c>
      <c r="AY151" t="str" cm="1">
        <f t="array" ref="AY151">IFERROR(IF(Q151&lt;&gt;"",Q151,IF(OR($S151="",$T151=""),"",IF($T151&lt;&gt;"",_xlfn._xlws.FILTER(Q:Q,($BU:$BU=$BU151)*($I:$I=$I151)*($T:$T=$T151)*($S:$S=_xlfn.MINIFS($S:$S,$T:$T,"="&amp;$T151)),""))))&amp;"",IF(Q151="","",""))&amp;""</f>
        <v/>
      </c>
      <c r="AZ151" t="str" cm="1">
        <f t="array" ref="AZ151">IFERROR(IF(R151&lt;&gt;"",R151,IF(OR($S151="",$T151=""),"",IF($T151&lt;&gt;"",_xlfn._xlws.FILTER(R:R,($BU:$BU=$BU151)*($I:$I=$I151)*($T:$T=$T151)*($S:$S=_xlfn.MINIFS($S:$S,$T:$T,"="&amp;$T151)),""))))&amp;"",IF(R151="","",""))&amp;""</f>
        <v/>
      </c>
      <c r="BA151" s="6">
        <f t="shared" si="223"/>
        <v>16</v>
      </c>
      <c r="BB151">
        <f t="shared" ref="BB151:BD151" si="252">BB150</f>
        <v>18987</v>
      </c>
      <c r="BC151" t="str">
        <f t="shared" si="252"/>
        <v>Velodrome</v>
      </c>
      <c r="BD151" t="str">
        <f t="shared" si="252"/>
        <v>Outlaws</v>
      </c>
      <c r="BE151" t="s">
        <v>7</v>
      </c>
      <c r="BF151" t="s">
        <v>182</v>
      </c>
      <c r="BI151" cm="1">
        <f t="array" ref="BI151">IFERROR(_xlfn._xlws.FILTER(shifts!A:A,(shifts!B:B=events!AD151)*(shifts!AG:AG&gt;=events!BK151)*(shifts!AH:AH&lt;=events!BL151)),BI150)</f>
        <v>6</v>
      </c>
      <c r="BJ151" s="15">
        <f t="shared" si="225"/>
        <v>0</v>
      </c>
      <c r="BK151">
        <f t="shared" si="226"/>
        <v>982</v>
      </c>
      <c r="BL151">
        <f t="shared" si="227"/>
        <v>982</v>
      </c>
      <c r="BM151" s="15">
        <f>SUMIFS(BJ$2:BJ151,K$2:K151,"=Intermission")+SUMIFS(BJ$2:BJ151,K$2:K151,"=Timeout")</f>
        <v>0</v>
      </c>
      <c r="BN151">
        <f t="shared" si="228"/>
        <v>0</v>
      </c>
      <c r="BO151" s="19">
        <f t="shared" si="229"/>
        <v>98</v>
      </c>
      <c r="BP151">
        <f t="shared" si="230"/>
        <v>93</v>
      </c>
      <c r="BQ151" s="17">
        <f t="shared" si="231"/>
        <v>98</v>
      </c>
      <c r="BR151" t="str">
        <f t="shared" si="232"/>
        <v>event_team_player_2</v>
      </c>
      <c r="BS151">
        <f>COUNTIFS(S$3:S151,"="&amp;S151,AI$3:AI151,"="&amp;AI151)</f>
        <v>2</v>
      </c>
      <c r="BT151" t="str">
        <f>IFERROR(VLOOKUP(BB151&amp;BU151&amp;X151,game_rosters!U:W,3,FALSE),"")</f>
        <v>P100128</v>
      </c>
      <c r="BU151" t="str">
        <f t="shared" si="233"/>
        <v>Outlaws</v>
      </c>
    </row>
    <row r="152" spans="1:73" x14ac:dyDescent="0.2">
      <c r="A152">
        <f t="shared" si="208"/>
        <v>1</v>
      </c>
      <c r="E152" s="4"/>
      <c r="F152" s="43"/>
      <c r="G152" s="4"/>
      <c r="H152" s="46"/>
      <c r="I152" s="44">
        <v>18</v>
      </c>
      <c r="J152" s="44" t="str">
        <f t="shared" si="234"/>
        <v/>
      </c>
      <c r="K152" t="s">
        <v>9</v>
      </c>
      <c r="L152" t="s">
        <v>173</v>
      </c>
      <c r="M152" t="s">
        <v>74</v>
      </c>
      <c r="S152">
        <v>75</v>
      </c>
      <c r="T152">
        <v>16</v>
      </c>
      <c r="U152" t="str">
        <f>IF(B152=1,MAX($U$2:$U151)+1,IF(AND($T152&lt;&gt;"",$T152=$T151),$U151,IF(B152="x",U151,"")))</f>
        <v/>
      </c>
      <c r="V152" t="str">
        <f>IF(C152=1,MAX($V$2:$V151)+1,IF(AND($T152&lt;&gt;"",$T152=$T151),$U151,IF(C152="x",V151,"")))</f>
        <v/>
      </c>
      <c r="W152" t="s">
        <v>731</v>
      </c>
      <c r="X152">
        <v>18</v>
      </c>
      <c r="Z152">
        <v>1</v>
      </c>
      <c r="AA152">
        <f t="shared" si="205"/>
        <v>1075</v>
      </c>
      <c r="AB152">
        <f t="shared" si="206"/>
        <v>9016</v>
      </c>
      <c r="AC152">
        <f t="shared" si="202"/>
        <v>9016</v>
      </c>
      <c r="AD152" s="6">
        <v>1</v>
      </c>
      <c r="AE152" t="s">
        <v>917</v>
      </c>
      <c r="AF152" t="s">
        <v>909</v>
      </c>
      <c r="AG152" t="s">
        <v>756</v>
      </c>
      <c r="AH152" t="s">
        <v>756</v>
      </c>
      <c r="AI152" t="str">
        <f t="shared" si="209"/>
        <v>e</v>
      </c>
      <c r="AJ152" t="str">
        <f t="shared" si="210"/>
        <v/>
      </c>
      <c r="AK152" t="str">
        <f t="shared" si="211"/>
        <v/>
      </c>
      <c r="AL152" t="str">
        <f t="shared" si="212"/>
        <v/>
      </c>
      <c r="AM152" t="str">
        <f t="shared" si="213"/>
        <v/>
      </c>
      <c r="AN152" t="str">
        <f t="shared" si="214"/>
        <v>Away</v>
      </c>
      <c r="AO152" t="str">
        <f t="shared" si="215"/>
        <v>a</v>
      </c>
      <c r="AP152" t="str">
        <f t="shared" si="216"/>
        <v/>
      </c>
      <c r="AQ152" t="str">
        <f t="shared" si="217"/>
        <v/>
      </c>
      <c r="AR152" t="str">
        <f t="shared" si="218"/>
        <v>Away</v>
      </c>
      <c r="AS152" t="str">
        <f t="shared" si="219"/>
        <v>a</v>
      </c>
      <c r="AT152" t="str">
        <f t="shared" si="220"/>
        <v>Offensive</v>
      </c>
      <c r="AU152" t="str">
        <f t="shared" si="221"/>
        <v/>
      </c>
      <c r="AV152" t="str">
        <f t="shared" si="222"/>
        <v/>
      </c>
      <c r="AW152" t="str" cm="1">
        <f t="array" ref="AW152">IFERROR(IF(O152&lt;&gt;"",O152,IF(OR($S152="",$T152=""),"",IF(O152&lt;&gt;"",O152,IF($T152&lt;&gt;"",_xlfn._xlws.FILTER(O:O,($BU:$BU=$BU152)*($I:$I=$I152)*($T:$T=$T152)*($S:$S=_xlfn.MINIFS($S:$S,$T:$T,"="&amp;$T152)),"")))))&amp;"",IF(O152="","",""))&amp;""</f>
        <v/>
      </c>
      <c r="AX152" t="str" cm="1">
        <f t="array" ref="AX152">IFERROR(IF(P152&lt;&gt;"",P152,IF(OR($S152="",$T152=""),"",IF($T152&lt;&gt;"",_xlfn._xlws.FILTER(P:P,($BU:$BU=$BU152)*($I:$I=$I152)*($T:$T=$T152)*($S:$S=_xlfn.MINIFS($S:$S,$T:$T,"="&amp;$T152)),""))))&amp;"",IF(P152="","",""))&amp;""</f>
        <v/>
      </c>
      <c r="AY152" t="str" cm="1">
        <f t="array" ref="AY152">IFERROR(IF(Q152&lt;&gt;"",Q152,IF(OR($S152="",$T152=""),"",IF($T152&lt;&gt;"",_xlfn._xlws.FILTER(Q:Q,($BU:$BU=$BU152)*($I:$I=$I152)*($T:$T=$T152)*($S:$S=_xlfn.MINIFS($S:$S,$T:$T,"="&amp;$T152)),""))))&amp;"",IF(Q152="","",""))&amp;""</f>
        <v/>
      </c>
      <c r="AZ152" t="str" cm="1">
        <f t="array" ref="AZ152">IFERROR(IF(R152&lt;&gt;"",R152,IF(OR($S152="",$T152=""),"",IF($T152&lt;&gt;"",_xlfn._xlws.FILTER(R:R,($BU:$BU=$BU152)*($I:$I=$I152)*($T:$T=$T152)*($S:$S=_xlfn.MINIFS($S:$S,$T:$T,"="&amp;$T152)),""))))&amp;"",IF(R152="","",""))&amp;""</f>
        <v/>
      </c>
      <c r="BA152" s="6">
        <f t="shared" si="223"/>
        <v>16</v>
      </c>
      <c r="BB152">
        <f t="shared" ref="BB152:BD152" si="253">BB151</f>
        <v>18987</v>
      </c>
      <c r="BC152" t="str">
        <f t="shared" si="253"/>
        <v>Velodrome</v>
      </c>
      <c r="BD152" t="str">
        <f t="shared" si="253"/>
        <v>Outlaws</v>
      </c>
      <c r="BE152" t="s">
        <v>9</v>
      </c>
      <c r="BF152" t="s">
        <v>173</v>
      </c>
      <c r="BI152" cm="1">
        <f t="array" ref="BI152">IFERROR(_xlfn._xlws.FILTER(shifts!A:A,(shifts!B:B=events!AD152)*(shifts!AG:AG&gt;=events!BK152)*(shifts!AH:AH&lt;=events!BL152)),BI151)</f>
        <v>6</v>
      </c>
      <c r="BJ152" s="15">
        <f t="shared" si="225"/>
        <v>0</v>
      </c>
      <c r="BK152">
        <f t="shared" si="226"/>
        <v>982</v>
      </c>
      <c r="BL152">
        <f t="shared" si="227"/>
        <v>982</v>
      </c>
      <c r="BM152" s="15">
        <f>SUMIFS(BJ$2:BJ152,K$2:K152,"=Intermission")+SUMIFS(BJ$2:BJ152,K$2:K152,"=Timeout")</f>
        <v>0</v>
      </c>
      <c r="BN152">
        <f t="shared" si="228"/>
        <v>0</v>
      </c>
      <c r="BO152" s="19">
        <f t="shared" si="229"/>
        <v>98</v>
      </c>
      <c r="BP152">
        <f t="shared" si="230"/>
        <v>93</v>
      </c>
      <c r="BQ152" s="17">
        <f t="shared" si="231"/>
        <v>98</v>
      </c>
      <c r="BR152" t="str">
        <f t="shared" si="232"/>
        <v>event_team_player_1</v>
      </c>
      <c r="BS152">
        <f>COUNTIFS(S$3:S152,"="&amp;S152,AI$3:AI152,"="&amp;AI152)</f>
        <v>1</v>
      </c>
      <c r="BT152" t="str">
        <f>IFERROR(VLOOKUP(BB152&amp;BU152&amp;X152,game_rosters!U:W,3,FALSE),"")</f>
        <v>P100034</v>
      </c>
      <c r="BU152" t="str">
        <f t="shared" si="233"/>
        <v>Outlaws</v>
      </c>
    </row>
    <row r="153" spans="1:73" x14ac:dyDescent="0.2">
      <c r="A153" t="str">
        <f t="shared" si="208"/>
        <v/>
      </c>
      <c r="E153" s="4"/>
      <c r="F153" s="43"/>
      <c r="G153" s="4"/>
      <c r="H153" s="46"/>
      <c r="I153" s="44">
        <v>68</v>
      </c>
      <c r="J153" s="44" t="str">
        <f t="shared" si="234"/>
        <v/>
      </c>
      <c r="S153">
        <v>75</v>
      </c>
      <c r="T153">
        <v>16</v>
      </c>
      <c r="U153" t="str">
        <f>IF(B153=1,MAX($U$2:$U152)+1,IF(AND($T153&lt;&gt;"",$T153=$T152),$U152,IF(B153="x",U152,"")))</f>
        <v/>
      </c>
      <c r="V153" t="str">
        <f>IF(C153=1,MAX($V$2:$V152)+1,IF(AND($T153&lt;&gt;"",$T153=$T152),$U152,IF(C153="x",V152,"")))</f>
        <v/>
      </c>
      <c r="X153">
        <v>68</v>
      </c>
      <c r="Z153">
        <v>1</v>
      </c>
      <c r="AA153">
        <f t="shared" si="205"/>
        <v>1075</v>
      </c>
      <c r="AB153">
        <f t="shared" si="206"/>
        <v>9016</v>
      </c>
      <c r="AC153">
        <f t="shared" si="202"/>
        <v>9016</v>
      </c>
      <c r="AD153" s="6">
        <v>1</v>
      </c>
      <c r="AE153" t="s">
        <v>917</v>
      </c>
      <c r="AF153" t="s">
        <v>909</v>
      </c>
      <c r="AG153" t="s">
        <v>756</v>
      </c>
      <c r="AH153" t="s">
        <v>756</v>
      </c>
      <c r="AI153" t="str">
        <f t="shared" si="209"/>
        <v>e</v>
      </c>
      <c r="AJ153" t="str">
        <f t="shared" si="210"/>
        <v/>
      </c>
      <c r="AK153" t="str">
        <f t="shared" si="211"/>
        <v/>
      </c>
      <c r="AL153" t="str">
        <f t="shared" si="212"/>
        <v/>
      </c>
      <c r="AM153" t="str">
        <f t="shared" si="213"/>
        <v/>
      </c>
      <c r="AN153" t="str">
        <f t="shared" si="214"/>
        <v>Away</v>
      </c>
      <c r="AO153" t="str">
        <f t="shared" si="215"/>
        <v>a</v>
      </c>
      <c r="AP153" t="str">
        <f t="shared" si="216"/>
        <v/>
      </c>
      <c r="AQ153" t="str">
        <f t="shared" si="217"/>
        <v/>
      </c>
      <c r="AR153" t="str">
        <f t="shared" si="218"/>
        <v>Away</v>
      </c>
      <c r="AS153" t="str">
        <f t="shared" si="219"/>
        <v>a</v>
      </c>
      <c r="AT153" t="str">
        <f t="shared" si="220"/>
        <v>Offensive</v>
      </c>
      <c r="AU153" t="str">
        <f t="shared" si="221"/>
        <v/>
      </c>
      <c r="AV153" t="str">
        <f t="shared" si="222"/>
        <v/>
      </c>
      <c r="AW153" t="str" cm="1">
        <f t="array" ref="AW153">IFERROR(IF(O153&lt;&gt;"",O153,IF(OR($S153="",$T153=""),"",IF(O153&lt;&gt;"",O153,IF($T153&lt;&gt;"",_xlfn._xlws.FILTER(O:O,($BU:$BU=$BU153)*($I:$I=$I153)*($T:$T=$T153)*($S:$S=_xlfn.MINIFS($S:$S,$T:$T,"="&amp;$T153)),"")))))&amp;"",IF(O153="","",""))&amp;""</f>
        <v/>
      </c>
      <c r="AX153" t="str" cm="1">
        <f t="array" ref="AX153">IFERROR(IF(P153&lt;&gt;"",P153,IF(OR($S153="",$T153=""),"",IF($T153&lt;&gt;"",_xlfn._xlws.FILTER(P:P,($BU:$BU=$BU153)*($I:$I=$I153)*($T:$T=$T153)*($S:$S=_xlfn.MINIFS($S:$S,$T:$T,"="&amp;$T153)),""))))&amp;"",IF(P153="","",""))&amp;""</f>
        <v/>
      </c>
      <c r="AY153" t="str" cm="1">
        <f t="array" ref="AY153">IFERROR(IF(Q153&lt;&gt;"",Q153,IF(OR($S153="",$T153=""),"",IF($T153&lt;&gt;"",_xlfn._xlws.FILTER(Q:Q,($BU:$BU=$BU153)*($I:$I=$I153)*($T:$T=$T153)*($S:$S=_xlfn.MINIFS($S:$S,$T:$T,"="&amp;$T153)),""))))&amp;"",IF(Q153="","",""))&amp;""</f>
        <v/>
      </c>
      <c r="AZ153" t="str" cm="1">
        <f t="array" ref="AZ153">IFERROR(IF(R153&lt;&gt;"",R153,IF(OR($S153="",$T153=""),"",IF($T153&lt;&gt;"",_xlfn._xlws.FILTER(R:R,($BU:$BU=$BU153)*($I:$I=$I153)*($T:$T=$T153)*($S:$S=_xlfn.MINIFS($S:$S,$T:$T,"="&amp;$T153)),""))))&amp;"",IF(R153="","",""))&amp;""</f>
        <v/>
      </c>
      <c r="BA153" s="6">
        <f t="shared" si="223"/>
        <v>16</v>
      </c>
      <c r="BB153">
        <f t="shared" ref="BB153:BD153" si="254">BB152</f>
        <v>18987</v>
      </c>
      <c r="BC153" t="str">
        <f t="shared" si="254"/>
        <v>Velodrome</v>
      </c>
      <c r="BD153" t="str">
        <f t="shared" si="254"/>
        <v>Outlaws</v>
      </c>
      <c r="BE153" t="s">
        <v>9</v>
      </c>
      <c r="BF153" t="s">
        <v>173</v>
      </c>
      <c r="BI153" cm="1">
        <f t="array" ref="BI153">IFERROR(_xlfn._xlws.FILTER(shifts!A:A,(shifts!B:B=events!AD153)*(shifts!AG:AG&gt;=events!BK153)*(shifts!AH:AH&lt;=events!BL153)),BI152)</f>
        <v>6</v>
      </c>
      <c r="BJ153" s="15">
        <f t="shared" si="225"/>
        <v>0</v>
      </c>
      <c r="BK153">
        <f t="shared" si="226"/>
        <v>982</v>
      </c>
      <c r="BL153">
        <f t="shared" si="227"/>
        <v>982</v>
      </c>
      <c r="BM153" s="15">
        <f>SUMIFS(BJ$2:BJ153,K$2:K153,"=Intermission")+SUMIFS(BJ$2:BJ153,K$2:K153,"=Timeout")</f>
        <v>0</v>
      </c>
      <c r="BN153">
        <f t="shared" si="228"/>
        <v>0</v>
      </c>
      <c r="BO153" s="19">
        <f t="shared" si="229"/>
        <v>98</v>
      </c>
      <c r="BP153">
        <f t="shared" si="230"/>
        <v>93</v>
      </c>
      <c r="BQ153" s="17">
        <f t="shared" si="231"/>
        <v>98</v>
      </c>
      <c r="BR153" t="str">
        <f t="shared" si="232"/>
        <v>event_team_player_2</v>
      </c>
      <c r="BS153">
        <f>COUNTIFS(S$3:S153,"="&amp;S153,AI$3:AI153,"="&amp;AI153)</f>
        <v>2</v>
      </c>
      <c r="BT153" t="str">
        <f>IFERROR(VLOOKUP(BB153&amp;BU153&amp;X153,game_rosters!U:W,3,FALSE),"")</f>
        <v>P100128</v>
      </c>
      <c r="BU153" t="str">
        <f t="shared" si="233"/>
        <v>Outlaws</v>
      </c>
    </row>
    <row r="154" spans="1:73" x14ac:dyDescent="0.2">
      <c r="A154">
        <f t="shared" si="208"/>
        <v>1</v>
      </c>
      <c r="E154" s="4"/>
      <c r="F154" s="43"/>
      <c r="G154" s="4"/>
      <c r="H154" s="46"/>
      <c r="I154" s="44">
        <v>84</v>
      </c>
      <c r="J154" s="44" t="str">
        <f t="shared" si="234"/>
        <v/>
      </c>
      <c r="K154" t="s">
        <v>238</v>
      </c>
      <c r="L154" t="s">
        <v>193</v>
      </c>
      <c r="M154" t="s">
        <v>91</v>
      </c>
      <c r="O154" t="s">
        <v>607</v>
      </c>
      <c r="S154">
        <v>76</v>
      </c>
      <c r="T154">
        <v>17</v>
      </c>
      <c r="U154" t="str">
        <f>IF(B154=1,MAX($U$2:$U153)+1,IF(AND($T154&lt;&gt;"",$T154=$T153),$U153,IF(B154="x",U153,"")))</f>
        <v/>
      </c>
      <c r="V154" t="str">
        <f>IF(C154=1,MAX($V$2:$V153)+1,IF(AND($T154&lt;&gt;"",$T154=$T153),$U153,IF(C154="x",V153,"")))</f>
        <v/>
      </c>
      <c r="W154" t="s">
        <v>735</v>
      </c>
      <c r="X154">
        <v>84</v>
      </c>
      <c r="Z154">
        <v>1</v>
      </c>
      <c r="AA154">
        <f t="shared" si="205"/>
        <v>1076</v>
      </c>
      <c r="AB154">
        <f t="shared" si="206"/>
        <v>9017</v>
      </c>
      <c r="AC154">
        <f t="shared" si="202"/>
        <v>9017</v>
      </c>
      <c r="AD154" s="6">
        <v>1</v>
      </c>
      <c r="AE154" t="s">
        <v>917</v>
      </c>
      <c r="AF154" t="s">
        <v>910</v>
      </c>
      <c r="AG154" t="s">
        <v>756</v>
      </c>
      <c r="AH154" t="s">
        <v>756</v>
      </c>
      <c r="AI154" t="str">
        <f t="shared" si="209"/>
        <v>e</v>
      </c>
      <c r="AJ154" t="str">
        <f t="shared" si="210"/>
        <v/>
      </c>
      <c r="AK154" t="str">
        <f t="shared" si="211"/>
        <v/>
      </c>
      <c r="AL154" t="str">
        <f t="shared" si="212"/>
        <v/>
      </c>
      <c r="AM154" t="str">
        <f t="shared" si="213"/>
        <v/>
      </c>
      <c r="AN154" t="str">
        <f t="shared" si="214"/>
        <v>Home</v>
      </c>
      <c r="AO154" t="str">
        <f t="shared" si="215"/>
        <v>h</v>
      </c>
      <c r="AP154" t="str">
        <f t="shared" si="216"/>
        <v/>
      </c>
      <c r="AQ154" t="str">
        <f t="shared" si="217"/>
        <v/>
      </c>
      <c r="AR154" t="str">
        <f t="shared" si="218"/>
        <v>Home</v>
      </c>
      <c r="AS154" t="str">
        <f t="shared" si="219"/>
        <v>h</v>
      </c>
      <c r="AT154" t="str">
        <f t="shared" si="220"/>
        <v>Offensive</v>
      </c>
      <c r="AU154" t="str">
        <f t="shared" si="221"/>
        <v/>
      </c>
      <c r="AV154" t="str">
        <f t="shared" si="222"/>
        <v/>
      </c>
      <c r="AW154" t="str" cm="1">
        <f t="array" ref="AW154">IFERROR(IF(O154&lt;&gt;"",O154,IF(OR($S154="",$T154=""),"",IF(O154&lt;&gt;"",O154,IF($T154&lt;&gt;"",_xlfn._xlws.FILTER(O:O,($BU:$BU=$BU154)*($I:$I=$I154)*($T:$T=$T154)*($S:$S=_xlfn.MINIFS($S:$S,$T:$T,"="&amp;$T154)),"")))))&amp;"",IF(O154="","",""))&amp;""</f>
        <v>OffensivePlay_Zone-PuckRetreivalPass</v>
      </c>
      <c r="AX154" t="str" cm="1">
        <f t="array" ref="AX154">IFERROR(IF(P154&lt;&gt;"",P154,IF(OR($S154="",$T154=""),"",IF($T154&lt;&gt;"",_xlfn._xlws.FILTER(P:P,($BU:$BU=$BU154)*($I:$I=$I154)*($T:$T=$T154)*($S:$S=_xlfn.MINIFS($S:$S,$T:$T,"="&amp;$T154)),""))))&amp;"",IF(P154="","",""))&amp;""</f>
        <v/>
      </c>
      <c r="AY154" t="str" cm="1">
        <f t="array" ref="AY154">IFERROR(IF(Q154&lt;&gt;"",Q154,IF(OR($S154="",$T154=""),"",IF($T154&lt;&gt;"",_xlfn._xlws.FILTER(Q:Q,($BU:$BU=$BU154)*($I:$I=$I154)*($T:$T=$T154)*($S:$S=_xlfn.MINIFS($S:$S,$T:$T,"="&amp;$T154)),""))))&amp;"",IF(Q154="","",""))&amp;""</f>
        <v/>
      </c>
      <c r="AZ154" t="str" cm="1">
        <f t="array" ref="AZ154">IFERROR(IF(R154&lt;&gt;"",R154,IF(OR($S154="",$T154=""),"",IF($T154&lt;&gt;"",_xlfn._xlws.FILTER(R:R,($BU:$BU=$BU154)*($I:$I=$I154)*($T:$T=$T154)*($S:$S=_xlfn.MINIFS($S:$S,$T:$T,"="&amp;$T154)),""))))&amp;"",IF(R154="","",""))&amp;""</f>
        <v/>
      </c>
      <c r="BA154" s="6">
        <f t="shared" si="223"/>
        <v>16</v>
      </c>
      <c r="BB154">
        <f t="shared" ref="BB154:BD154" si="255">BB153</f>
        <v>18987</v>
      </c>
      <c r="BC154" t="str">
        <f t="shared" si="255"/>
        <v>Velodrome</v>
      </c>
      <c r="BD154" t="str">
        <f t="shared" si="255"/>
        <v>Outlaws</v>
      </c>
      <c r="BE154" t="s">
        <v>238</v>
      </c>
      <c r="BF154" t="s">
        <v>193</v>
      </c>
      <c r="BI154" cm="1">
        <f t="array" ref="BI154">IFERROR(_xlfn._xlws.FILTER(shifts!A:A,(shifts!B:B=events!AD154)*(shifts!AG:AG&gt;=events!BK154)*(shifts!AH:AH&lt;=events!BL154)),BI153)</f>
        <v>6</v>
      </c>
      <c r="BJ154" s="15">
        <f t="shared" si="225"/>
        <v>0</v>
      </c>
      <c r="BK154">
        <f t="shared" si="226"/>
        <v>979</v>
      </c>
      <c r="BL154">
        <f t="shared" si="227"/>
        <v>979</v>
      </c>
      <c r="BM154" s="15">
        <f>SUMIFS(BJ$2:BJ154,K$2:K154,"=Intermission")+SUMIFS(BJ$2:BJ154,K$2:K154,"=Timeout")</f>
        <v>0</v>
      </c>
      <c r="BN154">
        <f t="shared" si="228"/>
        <v>0</v>
      </c>
      <c r="BO154" s="19">
        <f t="shared" si="229"/>
        <v>101</v>
      </c>
      <c r="BP154">
        <f t="shared" si="230"/>
        <v>96</v>
      </c>
      <c r="BQ154" s="17">
        <f t="shared" si="231"/>
        <v>101</v>
      </c>
      <c r="BR154" t="str">
        <f t="shared" si="232"/>
        <v>event_team_player_1</v>
      </c>
      <c r="BS154">
        <f>COUNTIFS(S$3:S154,"="&amp;S154,AI$3:AI154,"="&amp;AI154)</f>
        <v>1</v>
      </c>
      <c r="BT154" t="str">
        <f>IFERROR(VLOOKUP(BB154&amp;BU154&amp;X154,game_rosters!U:W,3,FALSE),"")</f>
        <v>P100198</v>
      </c>
      <c r="BU154" t="str">
        <f t="shared" si="233"/>
        <v>Velodrome</v>
      </c>
    </row>
    <row r="155" spans="1:73" x14ac:dyDescent="0.2">
      <c r="A155">
        <f t="shared" si="208"/>
        <v>1</v>
      </c>
      <c r="E155" s="4"/>
      <c r="F155" s="43"/>
      <c r="G155" s="4"/>
      <c r="H155" s="46"/>
      <c r="I155" s="44">
        <v>84</v>
      </c>
      <c r="J155" s="44" t="str">
        <f t="shared" si="234"/>
        <v/>
      </c>
      <c r="K155" t="s">
        <v>13</v>
      </c>
      <c r="L155" t="s">
        <v>586</v>
      </c>
      <c r="N155" t="s">
        <v>595</v>
      </c>
      <c r="O155" t="s">
        <v>568</v>
      </c>
      <c r="Q155" t="s">
        <v>595</v>
      </c>
      <c r="R155" s="51">
        <v>1</v>
      </c>
      <c r="S155">
        <v>77</v>
      </c>
      <c r="T155">
        <v>17</v>
      </c>
      <c r="U155" t="str">
        <f>IF(B155=1,MAX($U$2:$U154)+1,IF(AND($T155&lt;&gt;"",$T155=$T154),$U154,IF(B155="x",U154,"")))</f>
        <v/>
      </c>
      <c r="V155" t="str">
        <f>IF(C155=1,MAX($V$2:$V154)+1,IF(AND($T155&lt;&gt;"",$T155=$T154),$U154,IF(C155="x",V154,"")))</f>
        <v/>
      </c>
      <c r="W155" t="s">
        <v>735</v>
      </c>
      <c r="X155">
        <v>84</v>
      </c>
      <c r="Z155">
        <v>1</v>
      </c>
      <c r="AA155">
        <f t="shared" si="205"/>
        <v>1077</v>
      </c>
      <c r="AB155">
        <f t="shared" si="206"/>
        <v>9017</v>
      </c>
      <c r="AC155">
        <f t="shared" si="202"/>
        <v>9017</v>
      </c>
      <c r="AD155" s="6">
        <v>1</v>
      </c>
      <c r="AE155" t="s">
        <v>917</v>
      </c>
      <c r="AF155" t="s">
        <v>910</v>
      </c>
      <c r="AG155" t="s">
        <v>917</v>
      </c>
      <c r="AH155" t="s">
        <v>744</v>
      </c>
      <c r="AI155" t="str">
        <f t="shared" si="209"/>
        <v>e</v>
      </c>
      <c r="AJ155" t="str">
        <f t="shared" si="210"/>
        <v/>
      </c>
      <c r="AK155" t="str">
        <f t="shared" si="211"/>
        <v/>
      </c>
      <c r="AL155" t="str">
        <f t="shared" si="212"/>
        <v/>
      </c>
      <c r="AM155" t="str">
        <f t="shared" si="213"/>
        <v/>
      </c>
      <c r="AN155" t="str">
        <f t="shared" si="214"/>
        <v>Home</v>
      </c>
      <c r="AO155" t="str">
        <f t="shared" si="215"/>
        <v>h</v>
      </c>
      <c r="AP155" t="str">
        <f t="shared" si="216"/>
        <v/>
      </c>
      <c r="AQ155" t="str">
        <f t="shared" si="217"/>
        <v/>
      </c>
      <c r="AR155" t="str">
        <f t="shared" si="218"/>
        <v>Home</v>
      </c>
      <c r="AS155" t="str">
        <f t="shared" si="219"/>
        <v>h</v>
      </c>
      <c r="AT155" t="str">
        <f t="shared" si="220"/>
        <v>Offensive</v>
      </c>
      <c r="AU155" t="str">
        <f t="shared" si="221"/>
        <v/>
      </c>
      <c r="AV155" t="str">
        <f t="shared" si="222"/>
        <v/>
      </c>
      <c r="AW155" t="str" cm="1">
        <f t="array" ref="AW155">IFERROR(IF(O155&lt;&gt;"",O155,IF(OR($S155="",$T155=""),"",IF(O155&lt;&gt;"",O155,IF($T155&lt;&gt;"",_xlfn._xlws.FILTER(O:O,($BU:$BU=$BU155)*($I:$I=$I155)*($T:$T=$T155)*($S:$S=_xlfn.MINIFS($S:$S,$T:$T,"="&amp;$T155)),"")))))&amp;"",IF(O155="","",""))&amp;""</f>
        <v>OffensivePlay_Possession-DriveMiddle</v>
      </c>
      <c r="AX155" t="str" cm="1">
        <f t="array" ref="AX155">IFERROR(IF(P155&lt;&gt;"",P155,IF(OR($S155="",$T155=""),"",IF($T155&lt;&gt;"",_xlfn._xlws.FILTER(P:P,($BU:$BU=$BU155)*($I:$I=$I155)*($T:$T=$T155)*($S:$S=_xlfn.MINIFS($S:$S,$T:$T,"="&amp;$T155)),""))))&amp;"",IF(P155="","",""))&amp;""</f>
        <v/>
      </c>
      <c r="AY155" t="str" cm="1">
        <f t="array" ref="AY155">IFERROR(IF(Q155&lt;&gt;"",Q155,IF(OR($S155="",$T155=""),"",IF($T155&lt;&gt;"",_xlfn._xlws.FILTER(Q:Q,($BU:$BU=$BU155)*($I:$I=$I155)*($T:$T=$T155)*($S:$S=_xlfn.MINIFS($S:$S,$T:$T,"="&amp;$T155)),""))))&amp;"",IF(Q155="","",""))&amp;""</f>
        <v>s</v>
      </c>
      <c r="AZ155" t="str" cm="1">
        <f t="array" ref="AZ155">IFERROR(IF(R155&lt;&gt;"",R155,IF(OR($S155="",$T155=""),"",IF($T155&lt;&gt;"",_xlfn._xlws.FILTER(R:R,($BU:$BU=$BU155)*($I:$I=$I155)*($T:$T=$T155)*($S:$S=_xlfn.MINIFS($S:$S,$T:$T,"="&amp;$T155)),""))))&amp;"",IF(R155="","",""))&amp;""</f>
        <v>1</v>
      </c>
      <c r="BA155" s="6">
        <f t="shared" si="223"/>
        <v>16</v>
      </c>
      <c r="BB155">
        <f t="shared" ref="BB155:BD155" si="256">BB154</f>
        <v>18987</v>
      </c>
      <c r="BC155" t="str">
        <f t="shared" si="256"/>
        <v>Velodrome</v>
      </c>
      <c r="BD155" t="str">
        <f t="shared" si="256"/>
        <v>Outlaws</v>
      </c>
      <c r="BE155" t="s">
        <v>13</v>
      </c>
      <c r="BF155" t="s">
        <v>586</v>
      </c>
      <c r="BI155" cm="1">
        <f t="array" ref="BI155">IFERROR(_xlfn._xlws.FILTER(shifts!A:A,(shifts!B:B=events!AD155)*(shifts!AG:AG&gt;=events!BK155)*(shifts!AH:AH&lt;=events!BL155)),BI154)</f>
        <v>6</v>
      </c>
      <c r="BJ155" s="15">
        <f t="shared" si="225"/>
        <v>4</v>
      </c>
      <c r="BK155">
        <f t="shared" si="226"/>
        <v>979</v>
      </c>
      <c r="BL155">
        <f t="shared" si="227"/>
        <v>975</v>
      </c>
      <c r="BM155" s="15">
        <f>SUMIFS(BJ$2:BJ155,K$2:K155,"=Intermission")+SUMIFS(BJ$2:BJ155,K$2:K155,"=Timeout")</f>
        <v>0</v>
      </c>
      <c r="BN155">
        <f t="shared" si="228"/>
        <v>0</v>
      </c>
      <c r="BO155" s="19">
        <f t="shared" si="229"/>
        <v>101</v>
      </c>
      <c r="BP155">
        <f t="shared" si="230"/>
        <v>96</v>
      </c>
      <c r="BQ155" s="17">
        <f t="shared" si="231"/>
        <v>105</v>
      </c>
      <c r="BR155" t="str">
        <f t="shared" si="232"/>
        <v>event_team_player_1</v>
      </c>
      <c r="BS155">
        <f>COUNTIFS(S$3:S155,"="&amp;S155,AI$3:AI155,"="&amp;AI155)</f>
        <v>1</v>
      </c>
      <c r="BT155" t="str">
        <f>IFERROR(VLOOKUP(BB155&amp;BU155&amp;X155,game_rosters!U:W,3,FALSE),"")</f>
        <v>P100198</v>
      </c>
      <c r="BU155" t="str">
        <f t="shared" si="233"/>
        <v>Velodrome</v>
      </c>
    </row>
    <row r="156" spans="1:73" x14ac:dyDescent="0.2">
      <c r="A156" t="str">
        <f t="shared" si="208"/>
        <v/>
      </c>
      <c r="E156" s="4"/>
      <c r="F156" s="43"/>
      <c r="G156" s="4"/>
      <c r="H156" s="46"/>
      <c r="I156" s="44">
        <v>3</v>
      </c>
      <c r="J156" s="44" t="str">
        <f t="shared" si="234"/>
        <v/>
      </c>
      <c r="R156" s="51">
        <v>1</v>
      </c>
      <c r="S156">
        <v>77</v>
      </c>
      <c r="T156">
        <v>17</v>
      </c>
      <c r="U156" t="str">
        <f>IF(B156=1,MAX($U$2:$U155)+1,IF(AND($T156&lt;&gt;"",$T156=$T155),$U155,IF(B156="x",U155,"")))</f>
        <v/>
      </c>
      <c r="V156" t="str">
        <f>IF(C156=1,MAX($V$2:$V155)+1,IF(AND($T156&lt;&gt;"",$T156=$T155),$U155,IF(C156="x",V155,"")))</f>
        <v/>
      </c>
      <c r="X156">
        <v>3</v>
      </c>
      <c r="AA156">
        <f t="shared" si="205"/>
        <v>1077</v>
      </c>
      <c r="AB156">
        <f t="shared" si="206"/>
        <v>9017</v>
      </c>
      <c r="AC156">
        <f t="shared" si="202"/>
        <v>9017</v>
      </c>
      <c r="AD156" s="6">
        <v>1</v>
      </c>
      <c r="AE156" t="s">
        <v>917</v>
      </c>
      <c r="AF156" t="s">
        <v>910</v>
      </c>
      <c r="AG156" t="s">
        <v>917</v>
      </c>
      <c r="AH156" t="s">
        <v>744</v>
      </c>
      <c r="AI156" t="str">
        <f t="shared" si="209"/>
        <v>o</v>
      </c>
      <c r="AJ156" t="str">
        <f t="shared" si="210"/>
        <v/>
      </c>
      <c r="AK156" t="str">
        <f t="shared" si="211"/>
        <v/>
      </c>
      <c r="AL156" t="str">
        <f t="shared" si="212"/>
        <v/>
      </c>
      <c r="AM156" t="str">
        <f t="shared" si="213"/>
        <v/>
      </c>
      <c r="AN156" t="str">
        <f t="shared" si="214"/>
        <v>Home</v>
      </c>
      <c r="AO156" t="str">
        <f t="shared" si="215"/>
        <v>h</v>
      </c>
      <c r="AP156" t="str">
        <f t="shared" si="216"/>
        <v/>
      </c>
      <c r="AQ156" t="str">
        <f t="shared" si="217"/>
        <v/>
      </c>
      <c r="AR156" t="str">
        <f t="shared" si="218"/>
        <v>Home</v>
      </c>
      <c r="AS156" t="str">
        <f t="shared" si="219"/>
        <v>h</v>
      </c>
      <c r="AT156" t="str">
        <f t="shared" si="220"/>
        <v>Defensive</v>
      </c>
      <c r="AU156" t="str">
        <f t="shared" si="221"/>
        <v/>
      </c>
      <c r="AV156" t="str">
        <f t="shared" si="222"/>
        <v/>
      </c>
      <c r="AW156" t="str" cm="1">
        <f t="array" ref="AW156">IFERROR(IF(O156&lt;&gt;"",O156,IF(OR($S156="",$T156=""),"",IF(O156&lt;&gt;"",O156,IF($T156&lt;&gt;"",_xlfn._xlws.FILTER(O:O,($BU:$BU=$BU156)*($I:$I=$I156)*($T:$T=$T156)*($S:$S=_xlfn.MINIFS($S:$S,$T:$T,"="&amp;$T156)),"")))))&amp;"",IF(O156="","",""))&amp;""</f>
        <v/>
      </c>
      <c r="AX156" t="str" cm="1">
        <f t="array" ref="AX156">IFERROR(IF(P156&lt;&gt;"",P156,IF(OR($S156="",$T156=""),"",IF($T156&lt;&gt;"",_xlfn._xlws.FILTER(P:P,($BU:$BU=$BU156)*($I:$I=$I156)*($T:$T=$T156)*($S:$S=_xlfn.MINIFS($S:$S,$T:$T,"="&amp;$T156)),""))))&amp;"",IF(P156="","",""))&amp;""</f>
        <v/>
      </c>
      <c r="AY156" t="str" cm="1">
        <f t="array" ref="AY156">IFERROR(IF(Q156&lt;&gt;"",Q156,IF(OR($S156="",$T156=""),"",IF($T156&lt;&gt;"",_xlfn._xlws.FILTER(Q:Q,($BU:$BU=$BU156)*($I:$I=$I156)*($T:$T=$T156)*($S:$S=_xlfn.MINIFS($S:$S,$T:$T,"="&amp;$T156)),""))))&amp;"",IF(Q156="","",""))&amp;""</f>
        <v/>
      </c>
      <c r="AZ156" t="str" cm="1">
        <f t="array" ref="AZ156">IFERROR(IF(R156&lt;&gt;"",R156,IF(OR($S156="",$T156=""),"",IF($T156&lt;&gt;"",_xlfn._xlws.FILTER(R:R,($BU:$BU=$BU156)*($I:$I=$I156)*($T:$T=$T156)*($S:$S=_xlfn.MINIFS($S:$S,$T:$T,"="&amp;$T156)),""))))&amp;"",IF(R156="","",""))&amp;""</f>
        <v>1</v>
      </c>
      <c r="BA156" s="6">
        <f t="shared" si="223"/>
        <v>16</v>
      </c>
      <c r="BB156">
        <f t="shared" ref="BB156:BD156" si="257">BB155</f>
        <v>18987</v>
      </c>
      <c r="BC156" t="str">
        <f t="shared" si="257"/>
        <v>Velodrome</v>
      </c>
      <c r="BD156" t="str">
        <f t="shared" si="257"/>
        <v>Outlaws</v>
      </c>
      <c r="BE156" t="s">
        <v>13</v>
      </c>
      <c r="BF156" t="s">
        <v>586</v>
      </c>
      <c r="BI156" cm="1">
        <f t="array" ref="BI156">IFERROR(_xlfn._xlws.FILTER(shifts!A:A,(shifts!B:B=events!AD156)*(shifts!AG:AG&gt;=events!BK156)*(shifts!AH:AH&lt;=events!BL156)),BI155)</f>
        <v>6</v>
      </c>
      <c r="BJ156" s="15">
        <f t="shared" si="225"/>
        <v>4</v>
      </c>
      <c r="BK156">
        <f t="shared" si="226"/>
        <v>979</v>
      </c>
      <c r="BL156">
        <f t="shared" si="227"/>
        <v>975</v>
      </c>
      <c r="BM156" s="15">
        <f>SUMIFS(BJ$2:BJ156,K$2:K156,"=Intermission")+SUMIFS(BJ$2:BJ156,K$2:K156,"=Timeout")</f>
        <v>0</v>
      </c>
      <c r="BN156">
        <f t="shared" si="228"/>
        <v>0</v>
      </c>
      <c r="BO156" s="19">
        <f t="shared" si="229"/>
        <v>101</v>
      </c>
      <c r="BP156">
        <f t="shared" si="230"/>
        <v>96</v>
      </c>
      <c r="BQ156" s="17">
        <f t="shared" si="231"/>
        <v>105</v>
      </c>
      <c r="BR156" t="str">
        <f t="shared" si="232"/>
        <v>opp_team_player_1</v>
      </c>
      <c r="BS156">
        <f>COUNTIFS(S$3:S156,"="&amp;S156,AI$3:AI156,"="&amp;AI156)</f>
        <v>1</v>
      </c>
      <c r="BT156" t="str">
        <f>IFERROR(VLOOKUP(BB156&amp;BU156&amp;X156,game_rosters!U:W,3,FALSE),"")</f>
        <v>P100004</v>
      </c>
      <c r="BU156" t="str">
        <f t="shared" si="233"/>
        <v>Outlaws</v>
      </c>
    </row>
    <row r="157" spans="1:73" x14ac:dyDescent="0.2">
      <c r="A157" t="str">
        <f t="shared" si="208"/>
        <v/>
      </c>
      <c r="E157" s="4"/>
      <c r="F157" s="43"/>
      <c r="G157" s="4"/>
      <c r="H157" s="46"/>
      <c r="I157" s="44">
        <v>44</v>
      </c>
      <c r="J157" s="44" t="str">
        <f t="shared" si="234"/>
        <v/>
      </c>
      <c r="O157" t="s">
        <v>601</v>
      </c>
      <c r="Q157" t="s">
        <v>594</v>
      </c>
      <c r="S157">
        <v>77</v>
      </c>
      <c r="T157">
        <v>17</v>
      </c>
      <c r="U157" t="str">
        <f>IF(B157=1,MAX($U$2:$U156)+1,IF(AND($T157&lt;&gt;"",$T157=$T156),$U156,IF(B157="x",U156,"")))</f>
        <v/>
      </c>
      <c r="V157" t="str">
        <f>IF(C157=1,MAX($V$2:$V156)+1,IF(AND($T157&lt;&gt;"",$T157=$T156),$U156,IF(C157="x",V156,"")))</f>
        <v/>
      </c>
      <c r="X157">
        <v>44</v>
      </c>
      <c r="AA157">
        <f t="shared" si="205"/>
        <v>1077</v>
      </c>
      <c r="AB157">
        <f t="shared" si="206"/>
        <v>9017</v>
      </c>
      <c r="AC157">
        <f t="shared" si="202"/>
        <v>9017</v>
      </c>
      <c r="AD157" s="6">
        <v>1</v>
      </c>
      <c r="AE157" t="s">
        <v>917</v>
      </c>
      <c r="AF157" t="s">
        <v>910</v>
      </c>
      <c r="AG157" t="s">
        <v>917</v>
      </c>
      <c r="AH157" t="s">
        <v>744</v>
      </c>
      <c r="AI157" t="str">
        <f t="shared" si="209"/>
        <v>o</v>
      </c>
      <c r="AJ157" t="str">
        <f t="shared" si="210"/>
        <v/>
      </c>
      <c r="AK157" t="str">
        <f t="shared" si="211"/>
        <v/>
      </c>
      <c r="AL157" t="str">
        <f t="shared" si="212"/>
        <v/>
      </c>
      <c r="AM157" t="str">
        <f t="shared" si="213"/>
        <v/>
      </c>
      <c r="AN157" t="str">
        <f t="shared" si="214"/>
        <v>Home</v>
      </c>
      <c r="AO157" t="str">
        <f t="shared" si="215"/>
        <v>h</v>
      </c>
      <c r="AP157" t="str">
        <f t="shared" si="216"/>
        <v/>
      </c>
      <c r="AQ157" t="str">
        <f t="shared" si="217"/>
        <v/>
      </c>
      <c r="AR157" t="str">
        <f t="shared" si="218"/>
        <v>Home</v>
      </c>
      <c r="AS157" t="str">
        <f t="shared" si="219"/>
        <v>h</v>
      </c>
      <c r="AT157" t="str">
        <f t="shared" si="220"/>
        <v>Defensive</v>
      </c>
      <c r="AU157" t="str">
        <f t="shared" si="221"/>
        <v/>
      </c>
      <c r="AV157" t="str">
        <f t="shared" si="222"/>
        <v/>
      </c>
      <c r="AW157" t="str" cm="1">
        <f t="array" ref="AW157">IFERROR(IF(O157&lt;&gt;"",O157,IF(OR($S157="",$T157=""),"",IF(O157&lt;&gt;"",O157,IF($T157&lt;&gt;"",_xlfn._xlws.FILTER(O:O,($BU:$BU=$BU157)*($I:$I=$I157)*($T:$T=$T157)*($S:$S=_xlfn.MINIFS($S:$S,$T:$T,"="&amp;$T157)),"")))))&amp;"",IF(O157="","",""))&amp;""</f>
        <v>Defensive_PlayPossession-PokeCheck</v>
      </c>
      <c r="AX157" t="str" cm="1">
        <f t="array" ref="AX157">IFERROR(IF(P157&lt;&gt;"",P157,IF(OR($S157="",$T157=""),"",IF($T157&lt;&gt;"",_xlfn._xlws.FILTER(P:P,($BU:$BU=$BU157)*($I:$I=$I157)*($T:$T=$T157)*($S:$S=_xlfn.MINIFS($S:$S,$T:$T,"="&amp;$T157)),""))))&amp;"",IF(P157="","",""))&amp;""</f>
        <v/>
      </c>
      <c r="AY157" t="str" cm="1">
        <f t="array" ref="AY157">IFERROR(IF(Q157&lt;&gt;"",Q157,IF(OR($S157="",$T157=""),"",IF($T157&lt;&gt;"",_xlfn._xlws.FILTER(Q:Q,($BU:$BU=$BU157)*($I:$I=$I157)*($T:$T=$T157)*($S:$S=_xlfn.MINIFS($S:$S,$T:$T,"="&amp;$T157)),""))))&amp;"",IF(Q157="","",""))&amp;""</f>
        <v>u</v>
      </c>
      <c r="AZ157" t="str" cm="1">
        <f t="array" ref="AZ157">IFERROR(IF(R157&lt;&gt;"",R157,IF(OR($S157="",$T157=""),"",IF($T157&lt;&gt;"",_xlfn._xlws.FILTER(R:R,($BU:$BU=$BU157)*($I:$I=$I157)*($T:$T=$T157)*($S:$S=_xlfn.MINIFS($S:$S,$T:$T,"="&amp;$T157)),""))))&amp;"",IF(R157="","",""))&amp;""</f>
        <v/>
      </c>
      <c r="BA157" s="6">
        <f t="shared" si="223"/>
        <v>16</v>
      </c>
      <c r="BB157">
        <f t="shared" ref="BB157:BD157" si="258">BB156</f>
        <v>18987</v>
      </c>
      <c r="BC157" t="str">
        <f t="shared" si="258"/>
        <v>Velodrome</v>
      </c>
      <c r="BD157" t="str">
        <f t="shared" si="258"/>
        <v>Outlaws</v>
      </c>
      <c r="BE157" t="s">
        <v>13</v>
      </c>
      <c r="BF157" t="s">
        <v>586</v>
      </c>
      <c r="BI157" cm="1">
        <f t="array" ref="BI157">IFERROR(_xlfn._xlws.FILTER(shifts!A:A,(shifts!B:B=events!AD157)*(shifts!AG:AG&gt;=events!BK157)*(shifts!AH:AH&lt;=events!BL157)),BI156)</f>
        <v>6</v>
      </c>
      <c r="BJ157" s="15">
        <f t="shared" si="225"/>
        <v>4</v>
      </c>
      <c r="BK157">
        <f t="shared" si="226"/>
        <v>979</v>
      </c>
      <c r="BL157">
        <f t="shared" si="227"/>
        <v>975</v>
      </c>
      <c r="BM157" s="15">
        <f>SUMIFS(BJ$2:BJ157,K$2:K157,"=Intermission")+SUMIFS(BJ$2:BJ157,K$2:K157,"=Timeout")</f>
        <v>0</v>
      </c>
      <c r="BN157">
        <f t="shared" si="228"/>
        <v>0</v>
      </c>
      <c r="BO157" s="19">
        <f t="shared" si="229"/>
        <v>101</v>
      </c>
      <c r="BP157">
        <f t="shared" si="230"/>
        <v>96</v>
      </c>
      <c r="BQ157" s="17">
        <f t="shared" si="231"/>
        <v>105</v>
      </c>
      <c r="BR157" t="str">
        <f t="shared" si="232"/>
        <v>opp_team_player_2</v>
      </c>
      <c r="BS157">
        <f>COUNTIFS(S$3:S157,"="&amp;S157,AI$3:AI157,"="&amp;AI157)</f>
        <v>2</v>
      </c>
      <c r="BT157" t="str">
        <f>IFERROR(VLOOKUP(BB157&amp;BU157&amp;X157,game_rosters!U:W,3,FALSE),"")</f>
        <v>P100033</v>
      </c>
      <c r="BU157" t="str">
        <f t="shared" si="233"/>
        <v>Outlaws</v>
      </c>
    </row>
    <row r="158" spans="1:73" x14ac:dyDescent="0.2">
      <c r="A158">
        <f t="shared" si="208"/>
        <v>1</v>
      </c>
      <c r="E158" s="4"/>
      <c r="F158" s="43"/>
      <c r="G158" s="4"/>
      <c r="H158" s="46"/>
      <c r="I158" s="44">
        <v>84</v>
      </c>
      <c r="J158" s="44" t="str">
        <f t="shared" si="234"/>
        <v>o</v>
      </c>
      <c r="K158" t="s">
        <v>6</v>
      </c>
      <c r="L158" t="s">
        <v>205</v>
      </c>
      <c r="M158" t="s">
        <v>51</v>
      </c>
      <c r="N158" t="s">
        <v>595</v>
      </c>
      <c r="S158">
        <v>78</v>
      </c>
      <c r="T158">
        <v>18</v>
      </c>
      <c r="U158" t="str">
        <f>IF(B158=1,MAX($U$2:$U157)+1,IF(AND($T158&lt;&gt;"",$T158=$T157),$U157,IF(B158="x",U157,"")))</f>
        <v/>
      </c>
      <c r="V158" t="str">
        <f>IF(C158=1,MAX($V$2:$V157)+1,IF(AND($T158&lt;&gt;"",$T158=$T157),$U157,IF(C158="x",V157,"")))</f>
        <v/>
      </c>
      <c r="W158" t="s">
        <v>735</v>
      </c>
      <c r="X158">
        <v>84</v>
      </c>
      <c r="Z158">
        <v>1</v>
      </c>
      <c r="AA158">
        <f t="shared" si="205"/>
        <v>1078</v>
      </c>
      <c r="AB158">
        <f t="shared" si="206"/>
        <v>9018</v>
      </c>
      <c r="AC158">
        <f t="shared" si="202"/>
        <v>9018</v>
      </c>
      <c r="AD158" s="6">
        <v>1</v>
      </c>
      <c r="AE158" t="s">
        <v>917</v>
      </c>
      <c r="AF158" t="s">
        <v>744</v>
      </c>
      <c r="AG158" t="s">
        <v>756</v>
      </c>
      <c r="AH158" t="s">
        <v>756</v>
      </c>
      <c r="AI158" t="str">
        <f t="shared" si="209"/>
        <v>e</v>
      </c>
      <c r="AJ158" t="str">
        <f t="shared" si="210"/>
        <v>o</v>
      </c>
      <c r="AK158" t="str">
        <f t="shared" si="211"/>
        <v>o</v>
      </c>
      <c r="AL158" t="str">
        <f t="shared" si="212"/>
        <v>o</v>
      </c>
      <c r="AM158" t="str">
        <f t="shared" si="213"/>
        <v>d</v>
      </c>
      <c r="AN158" t="str">
        <f t="shared" si="214"/>
        <v>Home</v>
      </c>
      <c r="AO158" t="str">
        <f t="shared" si="215"/>
        <v>h</v>
      </c>
      <c r="AP158" t="str">
        <f t="shared" si="216"/>
        <v>o</v>
      </c>
      <c r="AQ158" t="str">
        <f t="shared" si="217"/>
        <v>d</v>
      </c>
      <c r="AR158" t="str">
        <f t="shared" si="218"/>
        <v>Home</v>
      </c>
      <c r="AS158" t="str">
        <f t="shared" si="219"/>
        <v>h</v>
      </c>
      <c r="AT158" t="str">
        <f t="shared" si="220"/>
        <v>Offensive</v>
      </c>
      <c r="AU158" t="str">
        <f t="shared" si="221"/>
        <v/>
      </c>
      <c r="AV158" t="str">
        <f t="shared" si="222"/>
        <v/>
      </c>
      <c r="AW158" t="str" cm="1">
        <f t="array" ref="AW158">IFERROR(IF(O158&lt;&gt;"",O158,IF(OR($S158="",$T158=""),"",IF(O158&lt;&gt;"",O158,IF($T158&lt;&gt;"",_xlfn._xlws.FILTER(O:O,($BU:$BU=$BU158)*($I:$I=$I158)*($T:$T=$T158)*($S:$S=_xlfn.MINIFS($S:$S,$T:$T,"="&amp;$T158)),"")))))&amp;"",IF(O158="","",""))&amp;""</f>
        <v/>
      </c>
      <c r="AX158" t="str" cm="1">
        <f t="array" ref="AX158">IFERROR(IF(P158&lt;&gt;"",P158,IF(OR($S158="",$T158=""),"",IF($T158&lt;&gt;"",_xlfn._xlws.FILTER(P:P,($BU:$BU=$BU158)*($I:$I=$I158)*($T:$T=$T158)*($S:$S=_xlfn.MINIFS($S:$S,$T:$T,"="&amp;$T158)),""))))&amp;"",IF(P158="","",""))&amp;""</f>
        <v/>
      </c>
      <c r="AY158" t="str" cm="1">
        <f t="array" ref="AY158">IFERROR(IF(Q158&lt;&gt;"",Q158,IF(OR($S158="",$T158=""),"",IF($T158&lt;&gt;"",_xlfn._xlws.FILTER(Q:Q,($BU:$BU=$BU158)*($I:$I=$I158)*($T:$T=$T158)*($S:$S=_xlfn.MINIFS($S:$S,$T:$T,"="&amp;$T158)),""))))&amp;"",IF(Q158="","",""))&amp;""</f>
        <v/>
      </c>
      <c r="AZ158" t="str" cm="1">
        <f t="array" ref="AZ158">IFERROR(IF(R158&lt;&gt;"",R158,IF(OR($S158="",$T158=""),"",IF($T158&lt;&gt;"",_xlfn._xlws.FILTER(R:R,($BU:$BU=$BU158)*($I:$I=$I158)*($T:$T=$T158)*($S:$S=_xlfn.MINIFS($S:$S,$T:$T,"="&amp;$T158)),""))))&amp;"",IF(R158="","",""))&amp;""</f>
        <v/>
      </c>
      <c r="BA158" s="6">
        <f t="shared" si="223"/>
        <v>16</v>
      </c>
      <c r="BB158">
        <f t="shared" ref="BB158:BD158" si="259">BB157</f>
        <v>18987</v>
      </c>
      <c r="BC158" t="str">
        <f t="shared" si="259"/>
        <v>Velodrome</v>
      </c>
      <c r="BD158" t="str">
        <f t="shared" si="259"/>
        <v>Outlaws</v>
      </c>
      <c r="BE158" t="s">
        <v>6</v>
      </c>
      <c r="BF158" t="s">
        <v>205</v>
      </c>
      <c r="BI158" cm="1">
        <f t="array" ref="BI158">IFERROR(_xlfn._xlws.FILTER(shifts!A:A,(shifts!B:B=events!AD158)*(shifts!AG:AG&gt;=events!BK158)*(shifts!AH:AH&lt;=events!BL158)),BI157)</f>
        <v>6</v>
      </c>
      <c r="BJ158" s="15">
        <f t="shared" si="225"/>
        <v>0</v>
      </c>
      <c r="BK158">
        <f t="shared" si="226"/>
        <v>975</v>
      </c>
      <c r="BL158">
        <f t="shared" si="227"/>
        <v>975</v>
      </c>
      <c r="BM158" s="15">
        <f>SUMIFS(BJ$2:BJ158,K$2:K158,"=Intermission")+SUMIFS(BJ$2:BJ158,K$2:K158,"=Timeout")</f>
        <v>0</v>
      </c>
      <c r="BN158">
        <f t="shared" si="228"/>
        <v>0</v>
      </c>
      <c r="BO158" s="19">
        <f t="shared" si="229"/>
        <v>105</v>
      </c>
      <c r="BP158">
        <f t="shared" si="230"/>
        <v>100</v>
      </c>
      <c r="BQ158" s="17">
        <f t="shared" si="231"/>
        <v>105</v>
      </c>
      <c r="BR158" t="str">
        <f t="shared" si="232"/>
        <v>event_team_player_1</v>
      </c>
      <c r="BS158">
        <f>COUNTIFS(S$3:S158,"="&amp;S158,AI$3:AI158,"="&amp;AI158)</f>
        <v>1</v>
      </c>
      <c r="BT158" t="str">
        <f>IFERROR(VLOOKUP(BB158&amp;BU158&amp;X158,game_rosters!U:W,3,FALSE),"")</f>
        <v>P100198</v>
      </c>
      <c r="BU158" t="str">
        <f t="shared" si="233"/>
        <v>Velodrome</v>
      </c>
    </row>
    <row r="159" spans="1:73" x14ac:dyDescent="0.2">
      <c r="A159" t="str">
        <f t="shared" si="208"/>
        <v/>
      </c>
      <c r="E159" s="4"/>
      <c r="F159" s="43"/>
      <c r="G159" s="4"/>
      <c r="H159" s="46"/>
      <c r="I159" s="44">
        <v>30</v>
      </c>
      <c r="J159" s="44" t="str">
        <f t="shared" si="234"/>
        <v/>
      </c>
      <c r="S159">
        <v>78</v>
      </c>
      <c r="T159">
        <v>18</v>
      </c>
      <c r="U159" t="str">
        <f>IF(B159=1,MAX($U$2:$U158)+1,IF(AND($T159&lt;&gt;"",$T159=$T158),$U158,IF(B159="x",U158,"")))</f>
        <v/>
      </c>
      <c r="V159" t="str">
        <f>IF(C159=1,MAX($V$2:$V158)+1,IF(AND($T159&lt;&gt;"",$T159=$T158),$U158,IF(C159="x",V158,"")))</f>
        <v/>
      </c>
      <c r="X159">
        <v>30</v>
      </c>
      <c r="AA159">
        <f t="shared" si="205"/>
        <v>1078</v>
      </c>
      <c r="AB159">
        <f t="shared" si="206"/>
        <v>9018</v>
      </c>
      <c r="AC159">
        <f t="shared" si="202"/>
        <v>9018</v>
      </c>
      <c r="AD159" s="6">
        <v>1</v>
      </c>
      <c r="AE159" t="s">
        <v>917</v>
      </c>
      <c r="AF159" t="s">
        <v>744</v>
      </c>
      <c r="AG159" t="s">
        <v>756</v>
      </c>
      <c r="AH159" t="s">
        <v>756</v>
      </c>
      <c r="AI159" t="str">
        <f t="shared" si="209"/>
        <v>o</v>
      </c>
      <c r="AJ159" t="str">
        <f t="shared" si="210"/>
        <v>o</v>
      </c>
      <c r="AK159" t="str">
        <f t="shared" si="211"/>
        <v>o</v>
      </c>
      <c r="AL159" t="str">
        <f t="shared" si="212"/>
        <v/>
      </c>
      <c r="AM159" t="str">
        <f t="shared" si="213"/>
        <v/>
      </c>
      <c r="AN159" t="str">
        <f t="shared" si="214"/>
        <v>Home</v>
      </c>
      <c r="AO159" t="str">
        <f t="shared" si="215"/>
        <v>h</v>
      </c>
      <c r="AP159" t="str">
        <f t="shared" si="216"/>
        <v>o</v>
      </c>
      <c r="AQ159" t="str">
        <f t="shared" si="217"/>
        <v>d</v>
      </c>
      <c r="AR159" t="str">
        <f t="shared" si="218"/>
        <v>Home</v>
      </c>
      <c r="AS159" t="str">
        <f t="shared" si="219"/>
        <v>h</v>
      </c>
      <c r="AT159" t="str">
        <f t="shared" si="220"/>
        <v>Defensive</v>
      </c>
      <c r="AU159" t="str">
        <f t="shared" si="221"/>
        <v/>
      </c>
      <c r="AV159" t="str">
        <f t="shared" si="222"/>
        <v/>
      </c>
      <c r="AW159" t="str" cm="1">
        <f t="array" ref="AW159">IFERROR(IF(O159&lt;&gt;"",O159,IF(OR($S159="",$T159=""),"",IF(O159&lt;&gt;"",O159,IF($T159&lt;&gt;"",_xlfn._xlws.FILTER(O:O,($BU:$BU=$BU159)*($I:$I=$I159)*($T:$T=$T159)*($S:$S=_xlfn.MINIFS($S:$S,$T:$T,"="&amp;$T159)),"")))))&amp;"",IF(O159="","",""))&amp;""</f>
        <v/>
      </c>
      <c r="AX159" t="str" cm="1">
        <f t="array" ref="AX159">IFERROR(IF(P159&lt;&gt;"",P159,IF(OR($S159="",$T159=""),"",IF($T159&lt;&gt;"",_xlfn._xlws.FILTER(P:P,($BU:$BU=$BU159)*($I:$I=$I159)*($T:$T=$T159)*($S:$S=_xlfn.MINIFS($S:$S,$T:$T,"="&amp;$T159)),""))))&amp;"",IF(P159="","",""))&amp;""</f>
        <v/>
      </c>
      <c r="AY159" t="str" cm="1">
        <f t="array" ref="AY159">IFERROR(IF(Q159&lt;&gt;"",Q159,IF(OR($S159="",$T159=""),"",IF($T159&lt;&gt;"",_xlfn._xlws.FILTER(Q:Q,($BU:$BU=$BU159)*($I:$I=$I159)*($T:$T=$T159)*($S:$S=_xlfn.MINIFS($S:$S,$T:$T,"="&amp;$T159)),""))))&amp;"",IF(Q159="","",""))&amp;""</f>
        <v/>
      </c>
      <c r="AZ159" t="str" cm="1">
        <f t="array" ref="AZ159">IFERROR(IF(R159&lt;&gt;"",R159,IF(OR($S159="",$T159=""),"",IF($T159&lt;&gt;"",_xlfn._xlws.FILTER(R:R,($BU:$BU=$BU159)*($I:$I=$I159)*($T:$T=$T159)*($S:$S=_xlfn.MINIFS($S:$S,$T:$T,"="&amp;$T159)),""))))&amp;"",IF(R159="","",""))&amp;""</f>
        <v/>
      </c>
      <c r="BA159" s="6">
        <f t="shared" si="223"/>
        <v>16</v>
      </c>
      <c r="BB159">
        <f t="shared" ref="BB159:BD159" si="260">BB158</f>
        <v>18987</v>
      </c>
      <c r="BC159" t="str">
        <f t="shared" si="260"/>
        <v>Velodrome</v>
      </c>
      <c r="BD159" t="str">
        <f t="shared" si="260"/>
        <v>Outlaws</v>
      </c>
      <c r="BE159" t="s">
        <v>6</v>
      </c>
      <c r="BF159" t="s">
        <v>205</v>
      </c>
      <c r="BI159" cm="1">
        <f t="array" ref="BI159">IFERROR(_xlfn._xlws.FILTER(shifts!A:A,(shifts!B:B=events!AD159)*(shifts!AG:AG&gt;=events!BK159)*(shifts!AH:AH&lt;=events!BL159)),BI158)</f>
        <v>6</v>
      </c>
      <c r="BJ159" s="15">
        <f t="shared" si="225"/>
        <v>0</v>
      </c>
      <c r="BK159">
        <f t="shared" si="226"/>
        <v>975</v>
      </c>
      <c r="BL159">
        <f t="shared" si="227"/>
        <v>975</v>
      </c>
      <c r="BM159" s="15">
        <f>SUMIFS(BJ$2:BJ159,K$2:K159,"=Intermission")+SUMIFS(BJ$2:BJ159,K$2:K159,"=Timeout")</f>
        <v>0</v>
      </c>
      <c r="BN159">
        <f t="shared" si="228"/>
        <v>0</v>
      </c>
      <c r="BO159" s="19">
        <f t="shared" si="229"/>
        <v>105</v>
      </c>
      <c r="BP159">
        <f t="shared" si="230"/>
        <v>100</v>
      </c>
      <c r="BQ159" s="17">
        <f t="shared" si="231"/>
        <v>105</v>
      </c>
      <c r="BR159" t="str">
        <f t="shared" si="232"/>
        <v>opp_team_player_1</v>
      </c>
      <c r="BS159">
        <f>COUNTIFS(S$3:S159,"="&amp;S159,AI$3:AI159,"="&amp;AI159)</f>
        <v>1</v>
      </c>
      <c r="BT159" t="str">
        <f>IFERROR(VLOOKUP(BB159&amp;BU159&amp;X159,game_rosters!U:W,3,FALSE),"")</f>
        <v>P100009</v>
      </c>
      <c r="BU159" t="str">
        <f t="shared" si="233"/>
        <v>Outlaws</v>
      </c>
    </row>
    <row r="160" spans="1:73" x14ac:dyDescent="0.2">
      <c r="A160">
        <f t="shared" si="208"/>
        <v>1</v>
      </c>
      <c r="E160" s="4"/>
      <c r="F160" s="43"/>
      <c r="G160" s="4"/>
      <c r="H160" s="46"/>
      <c r="I160" s="44">
        <v>30</v>
      </c>
      <c r="J160" s="44" t="str">
        <f t="shared" si="234"/>
        <v>d</v>
      </c>
      <c r="K160" t="s">
        <v>15</v>
      </c>
      <c r="L160" t="s">
        <v>179</v>
      </c>
      <c r="M160" t="s">
        <v>97</v>
      </c>
      <c r="N160" t="s">
        <v>595</v>
      </c>
      <c r="S160">
        <v>79</v>
      </c>
      <c r="T160">
        <v>18</v>
      </c>
      <c r="U160" t="str">
        <f>IF(B160=1,MAX($U$2:$U159)+1,IF(AND($T160&lt;&gt;"",$T160=$T159),$U159,IF(B160="x",U159,"")))</f>
        <v/>
      </c>
      <c r="V160" t="str">
        <f>IF(C160=1,MAX($V$2:$V159)+1,IF(AND($T160&lt;&gt;"",$T160=$T159),$U159,IF(C160="x",V159,"")))</f>
        <v/>
      </c>
      <c r="W160" t="s">
        <v>731</v>
      </c>
      <c r="X160">
        <v>30</v>
      </c>
      <c r="Z160">
        <v>1</v>
      </c>
      <c r="AA160">
        <f t="shared" si="205"/>
        <v>1079</v>
      </c>
      <c r="AB160">
        <f t="shared" si="206"/>
        <v>9018</v>
      </c>
      <c r="AC160">
        <f t="shared" si="202"/>
        <v>9018</v>
      </c>
      <c r="AD160" s="6">
        <v>1</v>
      </c>
      <c r="AE160" t="s">
        <v>917</v>
      </c>
      <c r="AF160" t="s">
        <v>744</v>
      </c>
      <c r="AG160" t="s">
        <v>756</v>
      </c>
      <c r="AH160" t="s">
        <v>756</v>
      </c>
      <c r="AI160" t="str">
        <f t="shared" si="209"/>
        <v>e</v>
      </c>
      <c r="AJ160" t="str">
        <f t="shared" si="210"/>
        <v>d</v>
      </c>
      <c r="AK160" t="str">
        <f t="shared" si="211"/>
        <v>d</v>
      </c>
      <c r="AL160" t="str">
        <f t="shared" si="212"/>
        <v>o</v>
      </c>
      <c r="AM160" t="str">
        <f t="shared" si="213"/>
        <v>d</v>
      </c>
      <c r="AN160" t="str">
        <f t="shared" si="214"/>
        <v>Away</v>
      </c>
      <c r="AO160" t="str">
        <f t="shared" si="215"/>
        <v>a</v>
      </c>
      <c r="AP160" t="str">
        <f t="shared" si="216"/>
        <v>o</v>
      </c>
      <c r="AQ160" t="str">
        <f t="shared" si="217"/>
        <v>d</v>
      </c>
      <c r="AR160" t="str">
        <f t="shared" si="218"/>
        <v>Away</v>
      </c>
      <c r="AS160" t="str">
        <f t="shared" si="219"/>
        <v>a</v>
      </c>
      <c r="AT160" t="str">
        <f t="shared" si="220"/>
        <v>Defensive</v>
      </c>
      <c r="AU160" t="str">
        <f t="shared" si="221"/>
        <v/>
      </c>
      <c r="AV160" t="str">
        <f t="shared" si="222"/>
        <v/>
      </c>
      <c r="AW160" t="str" cm="1">
        <f t="array" ref="AW160">IFERROR(IF(O160&lt;&gt;"",O160,IF(OR($S160="",$T160=""),"",IF(O160&lt;&gt;"",O160,IF($T160&lt;&gt;"",_xlfn._xlws.FILTER(O:O,($BU:$BU=$BU160)*($I:$I=$I160)*($T:$T=$T160)*($S:$S=_xlfn.MINIFS($S:$S,$T:$T,"="&amp;$T160)),"")))))&amp;"",IF(O160="","",""))&amp;""</f>
        <v/>
      </c>
      <c r="AX160" t="str" cm="1">
        <f t="array" ref="AX160">IFERROR(IF(P160&lt;&gt;"",P160,IF(OR($S160="",$T160=""),"",IF($T160&lt;&gt;"",_xlfn._xlws.FILTER(P:P,($BU:$BU=$BU160)*($I:$I=$I160)*($T:$T=$T160)*($S:$S=_xlfn.MINIFS($S:$S,$T:$T,"="&amp;$T160)),""))))&amp;"",IF(P160="","",""))&amp;""</f>
        <v/>
      </c>
      <c r="AY160" t="str" cm="1">
        <f t="array" ref="AY160">IFERROR(IF(Q160&lt;&gt;"",Q160,IF(OR($S160="",$T160=""),"",IF($T160&lt;&gt;"",_xlfn._xlws.FILTER(Q:Q,($BU:$BU=$BU160)*($I:$I=$I160)*($T:$T=$T160)*($S:$S=_xlfn.MINIFS($S:$S,$T:$T,"="&amp;$T160)),""))))&amp;"",IF(Q160="","",""))&amp;""</f>
        <v/>
      </c>
      <c r="AZ160" t="str" cm="1">
        <f t="array" ref="AZ160">IFERROR(IF(R160&lt;&gt;"",R160,IF(OR($S160="",$T160=""),"",IF($T160&lt;&gt;"",_xlfn._xlws.FILTER(R:R,($BU:$BU=$BU160)*($I:$I=$I160)*($T:$T=$T160)*($S:$S=_xlfn.MINIFS($S:$S,$T:$T,"="&amp;$T160)),""))))&amp;"",IF(R160="","",""))&amp;""</f>
        <v/>
      </c>
      <c r="BA160" s="6">
        <f t="shared" si="223"/>
        <v>16</v>
      </c>
      <c r="BB160">
        <f t="shared" ref="BB160:BD160" si="261">BB159</f>
        <v>18987</v>
      </c>
      <c r="BC160" t="str">
        <f t="shared" si="261"/>
        <v>Velodrome</v>
      </c>
      <c r="BD160" t="str">
        <f t="shared" si="261"/>
        <v>Outlaws</v>
      </c>
      <c r="BE160" t="s">
        <v>15</v>
      </c>
      <c r="BF160" t="s">
        <v>179</v>
      </c>
      <c r="BI160" cm="1">
        <f t="array" ref="BI160">IFERROR(_xlfn._xlws.FILTER(shifts!A:A,(shifts!B:B=events!AD160)*(shifts!AG:AG&gt;=events!BK160)*(shifts!AH:AH&lt;=events!BL160)),BI159)</f>
        <v>6</v>
      </c>
      <c r="BJ160" s="15">
        <f t="shared" si="225"/>
        <v>0</v>
      </c>
      <c r="BK160">
        <f t="shared" si="226"/>
        <v>975</v>
      </c>
      <c r="BL160">
        <f t="shared" si="227"/>
        <v>975</v>
      </c>
      <c r="BM160" s="15">
        <f>SUMIFS(BJ$2:BJ160,K$2:K160,"=Intermission")+SUMIFS(BJ$2:BJ160,K$2:K160,"=Timeout")</f>
        <v>0</v>
      </c>
      <c r="BN160">
        <f t="shared" si="228"/>
        <v>0</v>
      </c>
      <c r="BO160" s="19">
        <f t="shared" si="229"/>
        <v>105</v>
      </c>
      <c r="BP160">
        <f t="shared" si="230"/>
        <v>100</v>
      </c>
      <c r="BQ160" s="17">
        <f t="shared" si="231"/>
        <v>105</v>
      </c>
      <c r="BR160" t="str">
        <f t="shared" si="232"/>
        <v>event_team_player_1</v>
      </c>
      <c r="BS160">
        <f>COUNTIFS(S$3:S160,"="&amp;S160,AI$3:AI160,"="&amp;AI160)</f>
        <v>1</v>
      </c>
      <c r="BT160" t="str">
        <f>IFERROR(VLOOKUP(BB160&amp;BU160&amp;X160,game_rosters!U:W,3,FALSE),"")</f>
        <v>P100009</v>
      </c>
      <c r="BU160" t="str">
        <f t="shared" si="233"/>
        <v>Outlaws</v>
      </c>
    </row>
    <row r="161" spans="1:73" x14ac:dyDescent="0.2">
      <c r="A161" t="str">
        <f t="shared" si="208"/>
        <v/>
      </c>
      <c r="E161" s="4"/>
      <c r="F161" s="43"/>
      <c r="G161" s="4"/>
      <c r="H161" s="46"/>
      <c r="I161" s="44">
        <v>84</v>
      </c>
      <c r="J161" s="44" t="str">
        <f t="shared" si="234"/>
        <v/>
      </c>
      <c r="S161">
        <v>79</v>
      </c>
      <c r="T161">
        <v>18</v>
      </c>
      <c r="U161" t="str">
        <f>IF(B161=1,MAX($U$2:$U160)+1,IF(AND($T161&lt;&gt;"",$T161=$T160),$U160,IF(B161="x",U160,"")))</f>
        <v/>
      </c>
      <c r="V161" t="str">
        <f>IF(C161=1,MAX($V$2:$V160)+1,IF(AND($T161&lt;&gt;"",$T161=$T160),$U160,IF(C161="x",V160,"")))</f>
        <v/>
      </c>
      <c r="X161">
        <v>84</v>
      </c>
      <c r="AA161">
        <f t="shared" si="205"/>
        <v>1079</v>
      </c>
      <c r="AB161">
        <f t="shared" si="206"/>
        <v>9018</v>
      </c>
      <c r="AC161">
        <f t="shared" si="202"/>
        <v>9018</v>
      </c>
      <c r="AD161" s="6">
        <v>1</v>
      </c>
      <c r="AE161" t="s">
        <v>917</v>
      </c>
      <c r="AF161" t="s">
        <v>744</v>
      </c>
      <c r="AG161" t="s">
        <v>756</v>
      </c>
      <c r="AH161" t="s">
        <v>756</v>
      </c>
      <c r="AI161" t="str">
        <f t="shared" si="209"/>
        <v>o</v>
      </c>
      <c r="AJ161" t="str">
        <f t="shared" si="210"/>
        <v>d</v>
      </c>
      <c r="AK161" t="str">
        <f t="shared" si="211"/>
        <v>d</v>
      </c>
      <c r="AL161" t="str">
        <f t="shared" si="212"/>
        <v/>
      </c>
      <c r="AM161" t="str">
        <f t="shared" si="213"/>
        <v/>
      </c>
      <c r="AN161" t="str">
        <f t="shared" si="214"/>
        <v>Away</v>
      </c>
      <c r="AO161" t="str">
        <f t="shared" si="215"/>
        <v>a</v>
      </c>
      <c r="AP161" t="str">
        <f t="shared" si="216"/>
        <v>o</v>
      </c>
      <c r="AQ161" t="str">
        <f t="shared" si="217"/>
        <v>d</v>
      </c>
      <c r="AR161" t="str">
        <f t="shared" si="218"/>
        <v>Away</v>
      </c>
      <c r="AS161" t="str">
        <f t="shared" si="219"/>
        <v>a</v>
      </c>
      <c r="AT161" t="str">
        <f t="shared" si="220"/>
        <v>Offensive</v>
      </c>
      <c r="AU161" t="str">
        <f t="shared" si="221"/>
        <v/>
      </c>
      <c r="AV161" t="str">
        <f t="shared" si="222"/>
        <v/>
      </c>
      <c r="AW161" t="str" cm="1">
        <f t="array" ref="AW161">IFERROR(IF(O161&lt;&gt;"",O161,IF(OR($S161="",$T161=""),"",IF(O161&lt;&gt;"",O161,IF($T161&lt;&gt;"",_xlfn._xlws.FILTER(O:O,($BU:$BU=$BU161)*($I:$I=$I161)*($T:$T=$T161)*($S:$S=_xlfn.MINIFS($S:$S,$T:$T,"="&amp;$T161)),"")))))&amp;"",IF(O161="","",""))&amp;""</f>
        <v/>
      </c>
      <c r="AX161" t="str" cm="1">
        <f t="array" ref="AX161">IFERROR(IF(P161&lt;&gt;"",P161,IF(OR($S161="",$T161=""),"",IF($T161&lt;&gt;"",_xlfn._xlws.FILTER(P:P,($BU:$BU=$BU161)*($I:$I=$I161)*($T:$T=$T161)*($S:$S=_xlfn.MINIFS($S:$S,$T:$T,"="&amp;$T161)),""))))&amp;"",IF(P161="","",""))&amp;""</f>
        <v/>
      </c>
      <c r="AY161" t="str" cm="1">
        <f t="array" ref="AY161">IFERROR(IF(Q161&lt;&gt;"",Q161,IF(OR($S161="",$T161=""),"",IF($T161&lt;&gt;"",_xlfn._xlws.FILTER(Q:Q,($BU:$BU=$BU161)*($I:$I=$I161)*($T:$T=$T161)*($S:$S=_xlfn.MINIFS($S:$S,$T:$T,"="&amp;$T161)),""))))&amp;"",IF(Q161="","",""))&amp;""</f>
        <v/>
      </c>
      <c r="AZ161" t="str" cm="1">
        <f t="array" ref="AZ161">IFERROR(IF(R161&lt;&gt;"",R161,IF(OR($S161="",$T161=""),"",IF($T161&lt;&gt;"",_xlfn._xlws.FILTER(R:R,($BU:$BU=$BU161)*($I:$I=$I161)*($T:$T=$T161)*($S:$S=_xlfn.MINIFS($S:$S,$T:$T,"="&amp;$T161)),""))))&amp;"",IF(R161="","",""))&amp;""</f>
        <v/>
      </c>
      <c r="BA161" s="6">
        <f t="shared" si="223"/>
        <v>16</v>
      </c>
      <c r="BB161">
        <f t="shared" ref="BB161:BD161" si="262">BB160</f>
        <v>18987</v>
      </c>
      <c r="BC161" t="str">
        <f t="shared" si="262"/>
        <v>Velodrome</v>
      </c>
      <c r="BD161" t="str">
        <f t="shared" si="262"/>
        <v>Outlaws</v>
      </c>
      <c r="BE161" t="s">
        <v>15</v>
      </c>
      <c r="BF161" t="s">
        <v>179</v>
      </c>
      <c r="BI161" cm="1">
        <f t="array" ref="BI161">IFERROR(_xlfn._xlws.FILTER(shifts!A:A,(shifts!B:B=events!AD161)*(shifts!AG:AG&gt;=events!BK161)*(shifts!AH:AH&lt;=events!BL161)),BI160)</f>
        <v>6</v>
      </c>
      <c r="BJ161" s="15">
        <f t="shared" si="225"/>
        <v>0</v>
      </c>
      <c r="BK161">
        <f t="shared" si="226"/>
        <v>975</v>
      </c>
      <c r="BL161">
        <f t="shared" si="227"/>
        <v>975</v>
      </c>
      <c r="BM161" s="15">
        <f>SUMIFS(BJ$2:BJ161,K$2:K161,"=Intermission")+SUMIFS(BJ$2:BJ161,K$2:K161,"=Timeout")</f>
        <v>0</v>
      </c>
      <c r="BN161">
        <f t="shared" si="228"/>
        <v>0</v>
      </c>
      <c r="BO161" s="19">
        <f t="shared" si="229"/>
        <v>105</v>
      </c>
      <c r="BP161">
        <f t="shared" si="230"/>
        <v>100</v>
      </c>
      <c r="BQ161" s="17">
        <f t="shared" si="231"/>
        <v>105</v>
      </c>
      <c r="BR161" t="str">
        <f t="shared" si="232"/>
        <v>opp_team_player_1</v>
      </c>
      <c r="BS161">
        <f>COUNTIFS(S$3:S161,"="&amp;S161,AI$3:AI161,"="&amp;AI161)</f>
        <v>1</v>
      </c>
      <c r="BT161" t="str">
        <f>IFERROR(VLOOKUP(BB161&amp;BU161&amp;X161,game_rosters!U:W,3,FALSE),"")</f>
        <v>P100198</v>
      </c>
      <c r="BU161" t="str">
        <f t="shared" si="233"/>
        <v>Velodrome</v>
      </c>
    </row>
    <row r="162" spans="1:73" x14ac:dyDescent="0.2">
      <c r="A162">
        <f t="shared" si="208"/>
        <v>1</v>
      </c>
      <c r="E162" s="4"/>
      <c r="F162" s="43"/>
      <c r="G162" s="4"/>
      <c r="H162" s="46"/>
      <c r="I162" s="44">
        <v>30</v>
      </c>
      <c r="J162" s="44" t="str">
        <f t="shared" si="234"/>
        <v>d</v>
      </c>
      <c r="K162" t="s">
        <v>231</v>
      </c>
      <c r="L162" t="s">
        <v>233</v>
      </c>
      <c r="S162">
        <v>80</v>
      </c>
      <c r="T162" t="s">
        <v>756</v>
      </c>
      <c r="U162" t="str">
        <f>IF(B162=1,MAX($U$2:$U161)+1,IF(AND($T162&lt;&gt;"",$T162=$T161),$U161,IF(B162="x",U161,"")))</f>
        <v/>
      </c>
      <c r="V162" t="str">
        <f>IF(C162=1,MAX($V$2:$V161)+1,IF(AND($T162&lt;&gt;"",$T162=$T161),$U161,IF(C162="x",V161,"")))</f>
        <v/>
      </c>
      <c r="W162" t="s">
        <v>731</v>
      </c>
      <c r="X162">
        <v>30</v>
      </c>
      <c r="Z162">
        <v>1</v>
      </c>
      <c r="AA162">
        <f t="shared" si="205"/>
        <v>1080</v>
      </c>
      <c r="AB162" t="str">
        <f t="shared" si="206"/>
        <v/>
      </c>
      <c r="AC162">
        <f t="shared" si="202"/>
        <v>1080</v>
      </c>
      <c r="AD162" s="6">
        <v>1</v>
      </c>
      <c r="AE162" t="s">
        <v>917</v>
      </c>
      <c r="AF162" t="s">
        <v>744</v>
      </c>
      <c r="AG162" t="s">
        <v>756</v>
      </c>
      <c r="AH162" t="s">
        <v>756</v>
      </c>
      <c r="AI162" t="str">
        <f t="shared" si="209"/>
        <v>e</v>
      </c>
      <c r="AJ162" t="str">
        <f t="shared" si="210"/>
        <v>d</v>
      </c>
      <c r="AK162" t="str">
        <f t="shared" si="211"/>
        <v>d</v>
      </c>
      <c r="AL162" t="str">
        <f t="shared" si="212"/>
        <v>o</v>
      </c>
      <c r="AM162" t="str">
        <f t="shared" si="213"/>
        <v>d</v>
      </c>
      <c r="AN162" t="str">
        <f t="shared" si="214"/>
        <v>Away</v>
      </c>
      <c r="AO162" t="str">
        <f t="shared" si="215"/>
        <v>a</v>
      </c>
      <c r="AP162" t="str">
        <f t="shared" si="216"/>
        <v>o</v>
      </c>
      <c r="AQ162" t="str">
        <f t="shared" si="217"/>
        <v>d</v>
      </c>
      <c r="AR162" t="str">
        <f t="shared" si="218"/>
        <v>Away</v>
      </c>
      <c r="AS162" t="str">
        <f t="shared" si="219"/>
        <v>a</v>
      </c>
      <c r="AT162" t="str">
        <f t="shared" si="220"/>
        <v>Offensive</v>
      </c>
      <c r="AU162" t="str">
        <f t="shared" si="221"/>
        <v/>
      </c>
      <c r="AV162" t="str">
        <f t="shared" si="222"/>
        <v/>
      </c>
      <c r="AW162" t="str" cm="1">
        <f t="array" ref="AW162">IFERROR(IF(O162&lt;&gt;"",O162,IF(OR($S162="",$T162=""),"",IF(O162&lt;&gt;"",O162,IF($T162&lt;&gt;"",_xlfn._xlws.FILTER(O:O,($BU:$BU=$BU162)*($I:$I=$I162)*($T:$T=$T162)*($S:$S=_xlfn.MINIFS($S:$S,$T:$T,"="&amp;$T162)),"")))))&amp;"",IF(O162="","",""))&amp;""</f>
        <v/>
      </c>
      <c r="AX162" t="str" cm="1">
        <f t="array" ref="AX162">IFERROR(IF(P162&lt;&gt;"",P162,IF(OR($S162="",$T162=""),"",IF($T162&lt;&gt;"",_xlfn._xlws.FILTER(P:P,($BU:$BU=$BU162)*($I:$I=$I162)*($T:$T=$T162)*($S:$S=_xlfn.MINIFS($S:$S,$T:$T,"="&amp;$T162)),""))))&amp;"",IF(P162="","",""))&amp;""</f>
        <v/>
      </c>
      <c r="AY162" t="str" cm="1">
        <f t="array" ref="AY162">IFERROR(IF(Q162&lt;&gt;"",Q162,IF(OR($S162="",$T162=""),"",IF($T162&lt;&gt;"",_xlfn._xlws.FILTER(Q:Q,($BU:$BU=$BU162)*($I:$I=$I162)*($T:$T=$T162)*($S:$S=_xlfn.MINIFS($S:$S,$T:$T,"="&amp;$T162)),""))))&amp;"",IF(Q162="","",""))&amp;""</f>
        <v/>
      </c>
      <c r="AZ162" t="str" cm="1">
        <f t="array" ref="AZ162">IFERROR(IF(R162&lt;&gt;"",R162,IF(OR($S162="",$T162=""),"",IF($T162&lt;&gt;"",_xlfn._xlws.FILTER(R:R,($BU:$BU=$BU162)*($I:$I=$I162)*($T:$T=$T162)*($S:$S=_xlfn.MINIFS($S:$S,$T:$T,"="&amp;$T162)),""))))&amp;"",IF(R162="","",""))&amp;""</f>
        <v/>
      </c>
      <c r="BA162" s="6">
        <f t="shared" si="223"/>
        <v>16</v>
      </c>
      <c r="BB162">
        <f t="shared" ref="BB162:BD162" si="263">BB161</f>
        <v>18987</v>
      </c>
      <c r="BC162" t="str">
        <f t="shared" si="263"/>
        <v>Velodrome</v>
      </c>
      <c r="BD162" t="str">
        <f t="shared" si="263"/>
        <v>Outlaws</v>
      </c>
      <c r="BE162" t="s">
        <v>231</v>
      </c>
      <c r="BF162" t="s">
        <v>233</v>
      </c>
      <c r="BI162" cm="1">
        <f t="array" ref="BI162">IFERROR(_xlfn._xlws.FILTER(shifts!A:A,(shifts!B:B=events!AD162)*(shifts!AG:AG&gt;=events!BK162)*(shifts!AH:AH&lt;=events!BL162)),BI161)</f>
        <v>6</v>
      </c>
      <c r="BJ162" s="15">
        <f t="shared" si="225"/>
        <v>0</v>
      </c>
      <c r="BK162">
        <f t="shared" si="226"/>
        <v>975</v>
      </c>
      <c r="BL162">
        <f t="shared" si="227"/>
        <v>975</v>
      </c>
      <c r="BM162" s="15">
        <f>SUMIFS(BJ$2:BJ162,K$2:K162,"=Intermission")+SUMIFS(BJ$2:BJ162,K$2:K162,"=Timeout")</f>
        <v>0</v>
      </c>
      <c r="BN162">
        <f t="shared" si="228"/>
        <v>0</v>
      </c>
      <c r="BO162" s="19">
        <f t="shared" si="229"/>
        <v>105</v>
      </c>
      <c r="BP162">
        <f t="shared" si="230"/>
        <v>100</v>
      </c>
      <c r="BQ162" s="17">
        <f t="shared" si="231"/>
        <v>105</v>
      </c>
      <c r="BR162" t="str">
        <f t="shared" si="232"/>
        <v>event_team_player_1</v>
      </c>
      <c r="BS162">
        <f>COUNTIFS(S$3:S162,"="&amp;S162,AI$3:AI162,"="&amp;AI162)</f>
        <v>1</v>
      </c>
      <c r="BT162" t="str">
        <f>IFERROR(VLOOKUP(BB162&amp;BU162&amp;X162,game_rosters!U:W,3,FALSE),"")</f>
        <v>P100009</v>
      </c>
      <c r="BU162" t="str">
        <f t="shared" si="233"/>
        <v>Outlaws</v>
      </c>
    </row>
    <row r="163" spans="1:73" x14ac:dyDescent="0.2">
      <c r="A163">
        <f t="shared" si="208"/>
        <v>1</v>
      </c>
      <c r="E163" s="4"/>
      <c r="F163" s="43"/>
      <c r="G163" s="4"/>
      <c r="H163" s="46"/>
      <c r="I163" s="44">
        <v>55</v>
      </c>
      <c r="J163" s="44" t="str">
        <f t="shared" si="234"/>
        <v/>
      </c>
      <c r="K163" t="s">
        <v>13</v>
      </c>
      <c r="L163" t="s">
        <v>587</v>
      </c>
      <c r="O163" t="s">
        <v>611</v>
      </c>
      <c r="Q163" t="s">
        <v>595</v>
      </c>
      <c r="S163">
        <v>81</v>
      </c>
      <c r="T163" t="s">
        <v>756</v>
      </c>
      <c r="U163" t="str">
        <f>IF(B163=1,MAX($U$2:$U162)+1,IF(AND($T163&lt;&gt;"",$T163=$T162),$U162,IF(B163="x",U162,"")))</f>
        <v/>
      </c>
      <c r="V163" t="str">
        <f>IF(C163=1,MAX($V$2:$V162)+1,IF(AND($T163&lt;&gt;"",$T163=$T162),$U162,IF(C163="x",V162,"")))</f>
        <v/>
      </c>
      <c r="W163" t="s">
        <v>735</v>
      </c>
      <c r="X163">
        <v>55</v>
      </c>
      <c r="Z163">
        <v>1</v>
      </c>
      <c r="AA163">
        <f t="shared" si="205"/>
        <v>1081</v>
      </c>
      <c r="AB163" t="str">
        <f t="shared" si="206"/>
        <v/>
      </c>
      <c r="AC163">
        <f t="shared" si="202"/>
        <v>1081</v>
      </c>
      <c r="AD163" s="6">
        <v>1</v>
      </c>
      <c r="AE163" t="s">
        <v>917</v>
      </c>
      <c r="AF163" t="s">
        <v>745</v>
      </c>
      <c r="AG163" t="s">
        <v>756</v>
      </c>
      <c r="AH163" t="s">
        <v>756</v>
      </c>
      <c r="AI163" t="str">
        <f t="shared" si="209"/>
        <v>e</v>
      </c>
      <c r="AJ163" t="str">
        <f t="shared" si="210"/>
        <v/>
      </c>
      <c r="AK163" t="str">
        <f t="shared" si="211"/>
        <v/>
      </c>
      <c r="AL163" t="str">
        <f t="shared" si="212"/>
        <v/>
      </c>
      <c r="AM163" t="str">
        <f t="shared" si="213"/>
        <v/>
      </c>
      <c r="AN163" t="str">
        <f t="shared" si="214"/>
        <v>Home</v>
      </c>
      <c r="AO163" t="str">
        <f t="shared" si="215"/>
        <v>h</v>
      </c>
      <c r="AP163" t="str">
        <f t="shared" si="216"/>
        <v/>
      </c>
      <c r="AQ163" t="str">
        <f t="shared" si="217"/>
        <v/>
      </c>
      <c r="AR163" t="str">
        <f t="shared" si="218"/>
        <v>Home</v>
      </c>
      <c r="AS163" t="str">
        <f t="shared" si="219"/>
        <v>h</v>
      </c>
      <c r="AT163" t="str">
        <f t="shared" si="220"/>
        <v>Offensive</v>
      </c>
      <c r="AU163" t="str">
        <f t="shared" si="221"/>
        <v/>
      </c>
      <c r="AV163" t="str">
        <f t="shared" si="222"/>
        <v/>
      </c>
      <c r="AW163" t="str" cm="1">
        <f t="array" ref="AW163">IFERROR(IF(O163&lt;&gt;"",O163,IF(OR($S163="",$T163=""),"",IF(O163&lt;&gt;"",O163,IF($T163&lt;&gt;"",_xlfn._xlws.FILTER(O:O,($BU:$BU=$BU163)*($I:$I=$I163)*($T:$T=$T163)*($S:$S=_xlfn.MINIFS($S:$S,$T:$T,"="&amp;$T163)),"")))))&amp;"",IF(O163="","",""))&amp;""</f>
        <v>OffensivePlay_Zone-PuckRecoveryShot</v>
      </c>
      <c r="AX163" t="str" cm="1">
        <f t="array" ref="AX163">IFERROR(IF(P163&lt;&gt;"",P163,IF(OR($S163="",$T163=""),"",IF($T163&lt;&gt;"",_xlfn._xlws.FILTER(P:P,($BU:$BU=$BU163)*($I:$I=$I163)*($T:$T=$T163)*($S:$S=_xlfn.MINIFS($S:$S,$T:$T,"="&amp;$T163)),""))))&amp;"",IF(P163="","",""))&amp;""</f>
        <v/>
      </c>
      <c r="AY163" t="str" cm="1">
        <f t="array" ref="AY163">IFERROR(IF(Q163&lt;&gt;"",Q163,IF(OR($S163="",$T163=""),"",IF($T163&lt;&gt;"",_xlfn._xlws.FILTER(Q:Q,($BU:$BU=$BU163)*($I:$I=$I163)*($T:$T=$T163)*($S:$S=_xlfn.MINIFS($S:$S,$T:$T,"="&amp;$T163)),""))))&amp;"",IF(Q163="","",""))&amp;""</f>
        <v>s</v>
      </c>
      <c r="AZ163" t="str" cm="1">
        <f t="array" ref="AZ163">IFERROR(IF(R163&lt;&gt;"",R163,IF(OR($S163="",$T163=""),"",IF($T163&lt;&gt;"",_xlfn._xlws.FILTER(R:R,($BU:$BU=$BU163)*($I:$I=$I163)*($T:$T=$T163)*($S:$S=_xlfn.MINIFS($S:$S,$T:$T,"="&amp;$T163)),""))))&amp;"",IF(R163="","",""))&amp;""</f>
        <v/>
      </c>
      <c r="BA163" s="6">
        <f t="shared" si="223"/>
        <v>16</v>
      </c>
      <c r="BB163">
        <f t="shared" ref="BB163:BD163" si="264">BB162</f>
        <v>18987</v>
      </c>
      <c r="BC163" t="str">
        <f t="shared" si="264"/>
        <v>Velodrome</v>
      </c>
      <c r="BD163" t="str">
        <f t="shared" si="264"/>
        <v>Outlaws</v>
      </c>
      <c r="BE163" t="s">
        <v>13</v>
      </c>
      <c r="BF163" t="s">
        <v>587</v>
      </c>
      <c r="BI163" cm="1">
        <f t="array" ref="BI163">IFERROR(_xlfn._xlws.FILTER(shifts!A:A,(shifts!B:B=events!AD163)*(shifts!AG:AG&gt;=events!BK163)*(shifts!AH:AH&lt;=events!BL163)),BI162)</f>
        <v>6</v>
      </c>
      <c r="BJ163" s="15">
        <f t="shared" si="225"/>
        <v>0</v>
      </c>
      <c r="BK163">
        <f t="shared" si="226"/>
        <v>974</v>
      </c>
      <c r="BL163">
        <f t="shared" si="227"/>
        <v>974</v>
      </c>
      <c r="BM163" s="15">
        <f>SUMIFS(BJ$2:BJ163,K$2:K163,"=Intermission")+SUMIFS(BJ$2:BJ163,K$2:K163,"=Timeout")</f>
        <v>0</v>
      </c>
      <c r="BN163">
        <f t="shared" si="228"/>
        <v>0</v>
      </c>
      <c r="BO163" s="19">
        <f t="shared" si="229"/>
        <v>106</v>
      </c>
      <c r="BP163">
        <f t="shared" si="230"/>
        <v>101</v>
      </c>
      <c r="BQ163" s="17">
        <f t="shared" si="231"/>
        <v>106</v>
      </c>
      <c r="BR163" t="str">
        <f t="shared" si="232"/>
        <v>event_team_player_1</v>
      </c>
      <c r="BS163">
        <f>COUNTIFS(S$3:S163,"="&amp;S163,AI$3:AI163,"="&amp;AI163)</f>
        <v>1</v>
      </c>
      <c r="BT163" t="str">
        <f>IFERROR(VLOOKUP(BB163&amp;BU163&amp;X163,game_rosters!U:W,3,FALSE),"")</f>
        <v>P100064</v>
      </c>
      <c r="BU163" t="str">
        <f t="shared" si="233"/>
        <v>Velodrome</v>
      </c>
    </row>
    <row r="164" spans="1:73" x14ac:dyDescent="0.2">
      <c r="A164" t="str">
        <f t="shared" si="208"/>
        <v/>
      </c>
      <c r="E164" s="4"/>
      <c r="F164" s="43"/>
      <c r="G164" s="4"/>
      <c r="H164" s="46"/>
      <c r="I164" s="44">
        <v>18</v>
      </c>
      <c r="J164" s="44" t="str">
        <f t="shared" si="234"/>
        <v/>
      </c>
      <c r="S164">
        <v>81</v>
      </c>
      <c r="T164" t="s">
        <v>756</v>
      </c>
      <c r="U164" t="str">
        <f>IF(B164=1,MAX($U$2:$U163)+1,IF(AND($T164&lt;&gt;"",$T164=$T163),$U163,IF(B164="x",U163,"")))</f>
        <v/>
      </c>
      <c r="V164" t="str">
        <f>IF(C164=1,MAX($V$2:$V163)+1,IF(AND($T164&lt;&gt;"",$T164=$T163),$U163,IF(C164="x",V163,"")))</f>
        <v/>
      </c>
      <c r="X164">
        <v>18</v>
      </c>
      <c r="AA164">
        <f t="shared" si="205"/>
        <v>1081</v>
      </c>
      <c r="AB164" t="str">
        <f t="shared" si="206"/>
        <v/>
      </c>
      <c r="AC164">
        <f t="shared" si="202"/>
        <v>1081</v>
      </c>
      <c r="AD164" s="6">
        <v>1</v>
      </c>
      <c r="AE164" t="s">
        <v>917</v>
      </c>
      <c r="AF164" t="s">
        <v>745</v>
      </c>
      <c r="AG164" t="s">
        <v>756</v>
      </c>
      <c r="AH164" t="s">
        <v>756</v>
      </c>
      <c r="AI164" t="str">
        <f t="shared" si="209"/>
        <v>o</v>
      </c>
      <c r="AJ164" t="str">
        <f t="shared" si="210"/>
        <v/>
      </c>
      <c r="AK164" t="str">
        <f t="shared" si="211"/>
        <v/>
      </c>
      <c r="AL164" t="str">
        <f t="shared" si="212"/>
        <v/>
      </c>
      <c r="AM164" t="str">
        <f t="shared" si="213"/>
        <v/>
      </c>
      <c r="AN164" t="str">
        <f t="shared" si="214"/>
        <v>Home</v>
      </c>
      <c r="AO164" t="str">
        <f t="shared" si="215"/>
        <v>h</v>
      </c>
      <c r="AP164" t="str">
        <f t="shared" si="216"/>
        <v/>
      </c>
      <c r="AQ164" t="str">
        <f t="shared" si="217"/>
        <v/>
      </c>
      <c r="AR164" t="str">
        <f t="shared" si="218"/>
        <v>Home</v>
      </c>
      <c r="AS164" t="str">
        <f t="shared" si="219"/>
        <v>h</v>
      </c>
      <c r="AT164" t="str">
        <f t="shared" si="220"/>
        <v>Defensive</v>
      </c>
      <c r="AU164" t="str">
        <f t="shared" si="221"/>
        <v/>
      </c>
      <c r="AV164" t="str">
        <f t="shared" si="222"/>
        <v/>
      </c>
      <c r="AW164" t="str" cm="1">
        <f t="array" ref="AW164">IFERROR(IF(O164&lt;&gt;"",O164,IF(OR($S164="",$T164=""),"",IF(O164&lt;&gt;"",O164,IF($T164&lt;&gt;"",_xlfn._xlws.FILTER(O:O,($BU:$BU=$BU164)*($I:$I=$I164)*($T:$T=$T164)*($S:$S=_xlfn.MINIFS($S:$S,$T:$T,"="&amp;$T164)),"")))))&amp;"",IF(O164="","",""))&amp;""</f>
        <v/>
      </c>
      <c r="AX164" t="str" cm="1">
        <f t="array" ref="AX164">IFERROR(IF(P164&lt;&gt;"",P164,IF(OR($S164="",$T164=""),"",IF($T164&lt;&gt;"",_xlfn._xlws.FILTER(P:P,($BU:$BU=$BU164)*($I:$I=$I164)*($T:$T=$T164)*($S:$S=_xlfn.MINIFS($S:$S,$T:$T,"="&amp;$T164)),""))))&amp;"",IF(P164="","",""))&amp;""</f>
        <v/>
      </c>
      <c r="AY164" t="str" cm="1">
        <f t="array" ref="AY164">IFERROR(IF(Q164&lt;&gt;"",Q164,IF(OR($S164="",$T164=""),"",IF($T164&lt;&gt;"",_xlfn._xlws.FILTER(Q:Q,($BU:$BU=$BU164)*($I:$I=$I164)*($T:$T=$T164)*($S:$S=_xlfn.MINIFS($S:$S,$T:$T,"="&amp;$T164)),""))))&amp;"",IF(Q164="","",""))&amp;""</f>
        <v/>
      </c>
      <c r="AZ164" t="str" cm="1">
        <f t="array" ref="AZ164">IFERROR(IF(R164&lt;&gt;"",R164,IF(OR($S164="",$T164=""),"",IF($T164&lt;&gt;"",_xlfn._xlws.FILTER(R:R,($BU:$BU=$BU164)*($I:$I=$I164)*($T:$T=$T164)*($S:$S=_xlfn.MINIFS($S:$S,$T:$T,"="&amp;$T164)),""))))&amp;"",IF(R164="","",""))&amp;""</f>
        <v/>
      </c>
      <c r="BA164" s="6">
        <f t="shared" si="223"/>
        <v>16</v>
      </c>
      <c r="BB164">
        <f t="shared" ref="BB164:BD164" si="265">BB163</f>
        <v>18987</v>
      </c>
      <c r="BC164" t="str">
        <f t="shared" si="265"/>
        <v>Velodrome</v>
      </c>
      <c r="BD164" t="str">
        <f t="shared" si="265"/>
        <v>Outlaws</v>
      </c>
      <c r="BE164" t="s">
        <v>13</v>
      </c>
      <c r="BF164" t="s">
        <v>587</v>
      </c>
      <c r="BI164" cm="1">
        <f t="array" ref="BI164">IFERROR(_xlfn._xlws.FILTER(shifts!A:A,(shifts!B:B=events!AD164)*(shifts!AG:AG&gt;=events!BK164)*(shifts!AH:AH&lt;=events!BL164)),BI163)</f>
        <v>6</v>
      </c>
      <c r="BJ164" s="15">
        <f t="shared" si="225"/>
        <v>0</v>
      </c>
      <c r="BK164">
        <f t="shared" si="226"/>
        <v>974</v>
      </c>
      <c r="BL164">
        <f t="shared" si="227"/>
        <v>974</v>
      </c>
      <c r="BM164" s="15">
        <f>SUMIFS(BJ$2:BJ164,K$2:K164,"=Intermission")+SUMIFS(BJ$2:BJ164,K$2:K164,"=Timeout")</f>
        <v>0</v>
      </c>
      <c r="BN164">
        <f t="shared" si="228"/>
        <v>0</v>
      </c>
      <c r="BO164" s="19">
        <f t="shared" si="229"/>
        <v>106</v>
      </c>
      <c r="BP164">
        <f t="shared" si="230"/>
        <v>101</v>
      </c>
      <c r="BQ164" s="17">
        <f t="shared" si="231"/>
        <v>106</v>
      </c>
      <c r="BR164" t="str">
        <f t="shared" si="232"/>
        <v>opp_team_player_1</v>
      </c>
      <c r="BS164">
        <f>COUNTIFS(S$3:S164,"="&amp;S164,AI$3:AI164,"="&amp;AI164)</f>
        <v>1</v>
      </c>
      <c r="BT164" t="str">
        <f>IFERROR(VLOOKUP(BB164&amp;BU164&amp;X164,game_rosters!U:W,3,FALSE),"")</f>
        <v>P100034</v>
      </c>
      <c r="BU164" t="str">
        <f t="shared" si="233"/>
        <v>Outlaws</v>
      </c>
    </row>
    <row r="165" spans="1:73" x14ac:dyDescent="0.2">
      <c r="A165">
        <f t="shared" si="208"/>
        <v>1</v>
      </c>
      <c r="E165" s="4"/>
      <c r="F165" s="43"/>
      <c r="G165" s="4"/>
      <c r="H165" s="46"/>
      <c r="I165" s="44">
        <v>55</v>
      </c>
      <c r="J165" s="44" t="str">
        <f t="shared" si="234"/>
        <v>o</v>
      </c>
      <c r="K165" t="s">
        <v>6</v>
      </c>
      <c r="L165" t="s">
        <v>181</v>
      </c>
      <c r="M165" t="s">
        <v>51</v>
      </c>
      <c r="N165" t="s">
        <v>594</v>
      </c>
      <c r="R165" s="51">
        <v>1</v>
      </c>
      <c r="S165">
        <v>82</v>
      </c>
      <c r="T165" t="s">
        <v>756</v>
      </c>
      <c r="U165" t="str">
        <f>IF(B165=1,MAX($U$2:$U164)+1,IF(AND($T165&lt;&gt;"",$T165=$T164),$U164,IF(B165="x",U164,"")))</f>
        <v/>
      </c>
      <c r="V165" t="str">
        <f>IF(C165=1,MAX($V$2:$V164)+1,IF(AND($T165&lt;&gt;"",$T165=$T164),$U164,IF(C165="x",V164,"")))</f>
        <v/>
      </c>
      <c r="W165" t="s">
        <v>735</v>
      </c>
      <c r="X165">
        <v>55</v>
      </c>
      <c r="Z165">
        <v>1</v>
      </c>
      <c r="AA165">
        <f t="shared" si="205"/>
        <v>1082</v>
      </c>
      <c r="AB165" t="str">
        <f t="shared" si="206"/>
        <v/>
      </c>
      <c r="AC165">
        <f t="shared" si="202"/>
        <v>1082</v>
      </c>
      <c r="AD165" s="6">
        <v>1</v>
      </c>
      <c r="AE165" t="s">
        <v>917</v>
      </c>
      <c r="AF165" t="s">
        <v>745</v>
      </c>
      <c r="AG165" t="s">
        <v>756</v>
      </c>
      <c r="AH165" t="s">
        <v>756</v>
      </c>
      <c r="AI165" t="str">
        <f t="shared" si="209"/>
        <v>e</v>
      </c>
      <c r="AJ165" t="str">
        <f t="shared" si="210"/>
        <v>o</v>
      </c>
      <c r="AK165" t="str">
        <f t="shared" si="211"/>
        <v>o</v>
      </c>
      <c r="AL165" t="str">
        <f t="shared" si="212"/>
        <v>o</v>
      </c>
      <c r="AM165" t="str">
        <f t="shared" si="213"/>
        <v>d</v>
      </c>
      <c r="AN165" t="str">
        <f t="shared" si="214"/>
        <v>Home</v>
      </c>
      <c r="AO165" t="str">
        <f t="shared" si="215"/>
        <v>h</v>
      </c>
      <c r="AP165" t="str">
        <f t="shared" si="216"/>
        <v>o</v>
      </c>
      <c r="AQ165" t="str">
        <f t="shared" si="217"/>
        <v>d</v>
      </c>
      <c r="AR165" t="str">
        <f t="shared" si="218"/>
        <v>Home</v>
      </c>
      <c r="AS165" t="str">
        <f t="shared" si="219"/>
        <v>h</v>
      </c>
      <c r="AT165" t="str">
        <f t="shared" si="220"/>
        <v>Offensive</v>
      </c>
      <c r="AU165" t="str">
        <f t="shared" si="221"/>
        <v/>
      </c>
      <c r="AV165" t="str">
        <f t="shared" si="222"/>
        <v/>
      </c>
      <c r="AW165" t="str" cm="1">
        <f t="array" ref="AW165">IFERROR(IF(O165&lt;&gt;"",O165,IF(OR($S165="",$T165=""),"",IF(O165&lt;&gt;"",O165,IF($T165&lt;&gt;"",_xlfn._xlws.FILTER(O:O,($BU:$BU=$BU165)*($I:$I=$I165)*($T:$T=$T165)*($S:$S=_xlfn.MINIFS($S:$S,$T:$T,"="&amp;$T165)),"")))))&amp;"",IF(O165="","",""))&amp;""</f>
        <v/>
      </c>
      <c r="AX165" t="str" cm="1">
        <f t="array" ref="AX165">IFERROR(IF(P165&lt;&gt;"",P165,IF(OR($S165="",$T165=""),"",IF($T165&lt;&gt;"",_xlfn._xlws.FILTER(P:P,($BU:$BU=$BU165)*($I:$I=$I165)*($T:$T=$T165)*($S:$S=_xlfn.MINIFS($S:$S,$T:$T,"="&amp;$T165)),""))))&amp;"",IF(P165="","",""))&amp;""</f>
        <v/>
      </c>
      <c r="AY165" t="str" cm="1">
        <f t="array" ref="AY165">IFERROR(IF(Q165&lt;&gt;"",Q165,IF(OR($S165="",$T165=""),"",IF($T165&lt;&gt;"",_xlfn._xlws.FILTER(Q:Q,($BU:$BU=$BU165)*($I:$I=$I165)*($T:$T=$T165)*($S:$S=_xlfn.MINIFS($S:$S,$T:$T,"="&amp;$T165)),""))))&amp;"",IF(Q165="","",""))&amp;""</f>
        <v/>
      </c>
      <c r="AZ165" t="str" cm="1">
        <f t="array" ref="AZ165">IFERROR(IF(R165&lt;&gt;"",R165,IF(OR($S165="",$T165=""),"",IF($T165&lt;&gt;"",_xlfn._xlws.FILTER(R:R,($BU:$BU=$BU165)*($I:$I=$I165)*($T:$T=$T165)*($S:$S=_xlfn.MINIFS($S:$S,$T:$T,"="&amp;$T165)),""))))&amp;"",IF(R165="","",""))&amp;""</f>
        <v>1</v>
      </c>
      <c r="BA165" s="6">
        <f t="shared" si="223"/>
        <v>16</v>
      </c>
      <c r="BB165">
        <f t="shared" ref="BB165:BD165" si="266">BB164</f>
        <v>18987</v>
      </c>
      <c r="BC165" t="str">
        <f t="shared" si="266"/>
        <v>Velodrome</v>
      </c>
      <c r="BD165" t="str">
        <f t="shared" si="266"/>
        <v>Outlaws</v>
      </c>
      <c r="BE165" t="s">
        <v>6</v>
      </c>
      <c r="BF165" t="s">
        <v>181</v>
      </c>
      <c r="BI165" cm="1">
        <f t="array" ref="BI165">IFERROR(_xlfn._xlws.FILTER(shifts!A:A,(shifts!B:B=events!AD165)*(shifts!AG:AG&gt;=events!BK165)*(shifts!AH:AH&lt;=events!BL165)),BI164)</f>
        <v>6</v>
      </c>
      <c r="BJ165" s="15">
        <f t="shared" si="225"/>
        <v>0</v>
      </c>
      <c r="BK165">
        <f t="shared" si="226"/>
        <v>974</v>
      </c>
      <c r="BL165">
        <f t="shared" si="227"/>
        <v>974</v>
      </c>
      <c r="BM165" s="15">
        <f>SUMIFS(BJ$2:BJ165,K$2:K165,"=Intermission")+SUMIFS(BJ$2:BJ165,K$2:K165,"=Timeout")</f>
        <v>0</v>
      </c>
      <c r="BN165">
        <f t="shared" si="228"/>
        <v>0</v>
      </c>
      <c r="BO165" s="19">
        <f t="shared" si="229"/>
        <v>106</v>
      </c>
      <c r="BP165">
        <f t="shared" si="230"/>
        <v>101</v>
      </c>
      <c r="BQ165" s="17">
        <f t="shared" si="231"/>
        <v>106</v>
      </c>
      <c r="BR165" t="str">
        <f t="shared" si="232"/>
        <v>event_team_player_1</v>
      </c>
      <c r="BS165">
        <f>COUNTIFS(S$3:S165,"="&amp;S165,AI$3:AI165,"="&amp;AI165)</f>
        <v>1</v>
      </c>
      <c r="BT165" t="str">
        <f>IFERROR(VLOOKUP(BB165&amp;BU165&amp;X165,game_rosters!U:W,3,FALSE),"")</f>
        <v>P100064</v>
      </c>
      <c r="BU165" t="str">
        <f t="shared" si="233"/>
        <v>Velodrome</v>
      </c>
    </row>
    <row r="166" spans="1:73" x14ac:dyDescent="0.2">
      <c r="A166" t="str">
        <f t="shared" si="208"/>
        <v/>
      </c>
      <c r="E166" s="4"/>
      <c r="F166" s="43"/>
      <c r="G166" s="4"/>
      <c r="H166" s="46"/>
      <c r="I166" s="44">
        <v>18</v>
      </c>
      <c r="J166" s="44" t="str">
        <f t="shared" si="234"/>
        <v/>
      </c>
      <c r="R166" s="51">
        <v>1</v>
      </c>
      <c r="S166">
        <v>82</v>
      </c>
      <c r="T166" t="s">
        <v>756</v>
      </c>
      <c r="U166" t="str">
        <f>IF(B166=1,MAX($U$2:$U165)+1,IF(AND($T166&lt;&gt;"",$T166=$T165),$U165,IF(B166="x",U165,"")))</f>
        <v/>
      </c>
      <c r="V166" t="str">
        <f>IF(C166=1,MAX($V$2:$V165)+1,IF(AND($T166&lt;&gt;"",$T166=$T165),$U165,IF(C166="x",V165,"")))</f>
        <v/>
      </c>
      <c r="X166">
        <v>18</v>
      </c>
      <c r="AA166">
        <f t="shared" si="205"/>
        <v>1082</v>
      </c>
      <c r="AB166" t="str">
        <f t="shared" si="206"/>
        <v/>
      </c>
      <c r="AC166">
        <f t="shared" si="202"/>
        <v>1082</v>
      </c>
      <c r="AD166" s="6">
        <v>1</v>
      </c>
      <c r="AE166" t="s">
        <v>917</v>
      </c>
      <c r="AF166" t="s">
        <v>745</v>
      </c>
      <c r="AG166" t="s">
        <v>756</v>
      </c>
      <c r="AH166" t="s">
        <v>756</v>
      </c>
      <c r="AI166" t="str">
        <f t="shared" si="209"/>
        <v>o</v>
      </c>
      <c r="AJ166" t="str">
        <f t="shared" si="210"/>
        <v>o</v>
      </c>
      <c r="AK166" t="str">
        <f t="shared" si="211"/>
        <v>o</v>
      </c>
      <c r="AL166" t="str">
        <f t="shared" si="212"/>
        <v/>
      </c>
      <c r="AM166" t="str">
        <f t="shared" si="213"/>
        <v/>
      </c>
      <c r="AN166" t="str">
        <f t="shared" si="214"/>
        <v>Home</v>
      </c>
      <c r="AO166" t="str">
        <f t="shared" si="215"/>
        <v>h</v>
      </c>
      <c r="AP166" t="str">
        <f t="shared" si="216"/>
        <v>o</v>
      </c>
      <c r="AQ166" t="str">
        <f t="shared" si="217"/>
        <v>d</v>
      </c>
      <c r="AR166" t="str">
        <f t="shared" si="218"/>
        <v>Home</v>
      </c>
      <c r="AS166" t="str">
        <f t="shared" si="219"/>
        <v>h</v>
      </c>
      <c r="AT166" t="str">
        <f t="shared" si="220"/>
        <v>Defensive</v>
      </c>
      <c r="AU166" t="str">
        <f t="shared" si="221"/>
        <v/>
      </c>
      <c r="AV166" t="str">
        <f t="shared" si="222"/>
        <v/>
      </c>
      <c r="AW166" t="str" cm="1">
        <f t="array" ref="AW166">IFERROR(IF(O166&lt;&gt;"",O166,IF(OR($S166="",$T166=""),"",IF(O166&lt;&gt;"",O166,IF($T166&lt;&gt;"",_xlfn._xlws.FILTER(O:O,($BU:$BU=$BU166)*($I:$I=$I166)*($T:$T=$T166)*($S:$S=_xlfn.MINIFS($S:$S,$T:$T,"="&amp;$T166)),"")))))&amp;"",IF(O166="","",""))&amp;""</f>
        <v/>
      </c>
      <c r="AX166" t="str" cm="1">
        <f t="array" ref="AX166">IFERROR(IF(P166&lt;&gt;"",P166,IF(OR($S166="",$T166=""),"",IF($T166&lt;&gt;"",_xlfn._xlws.FILTER(P:P,($BU:$BU=$BU166)*($I:$I=$I166)*($T:$T=$T166)*($S:$S=_xlfn.MINIFS($S:$S,$T:$T,"="&amp;$T166)),""))))&amp;"",IF(P166="","",""))&amp;""</f>
        <v/>
      </c>
      <c r="AY166" t="str" cm="1">
        <f t="array" ref="AY166">IFERROR(IF(Q166&lt;&gt;"",Q166,IF(OR($S166="",$T166=""),"",IF($T166&lt;&gt;"",_xlfn._xlws.FILTER(Q:Q,($BU:$BU=$BU166)*($I:$I=$I166)*($T:$T=$T166)*($S:$S=_xlfn.MINIFS($S:$S,$T:$T,"="&amp;$T166)),""))))&amp;"",IF(Q166="","",""))&amp;""</f>
        <v/>
      </c>
      <c r="AZ166" t="str" cm="1">
        <f t="array" ref="AZ166">IFERROR(IF(R166&lt;&gt;"",R166,IF(OR($S166="",$T166=""),"",IF($T166&lt;&gt;"",_xlfn._xlws.FILTER(R:R,($BU:$BU=$BU166)*($I:$I=$I166)*($T:$T=$T166)*($S:$S=_xlfn.MINIFS($S:$S,$T:$T,"="&amp;$T166)),""))))&amp;"",IF(R166="","",""))&amp;""</f>
        <v>1</v>
      </c>
      <c r="BA166" s="6">
        <f t="shared" si="223"/>
        <v>16</v>
      </c>
      <c r="BB166">
        <f t="shared" ref="BB166:BD166" si="267">BB165</f>
        <v>18987</v>
      </c>
      <c r="BC166" t="str">
        <f t="shared" si="267"/>
        <v>Velodrome</v>
      </c>
      <c r="BD166" t="str">
        <f t="shared" si="267"/>
        <v>Outlaws</v>
      </c>
      <c r="BE166" t="s">
        <v>6</v>
      </c>
      <c r="BF166" t="s">
        <v>181</v>
      </c>
      <c r="BI166" cm="1">
        <f t="array" ref="BI166">IFERROR(_xlfn._xlws.FILTER(shifts!A:A,(shifts!B:B=events!AD166)*(shifts!AG:AG&gt;=events!BK166)*(shifts!AH:AH&lt;=events!BL166)),BI165)</f>
        <v>6</v>
      </c>
      <c r="BJ166" s="15">
        <f t="shared" si="225"/>
        <v>0</v>
      </c>
      <c r="BK166">
        <f t="shared" si="226"/>
        <v>974</v>
      </c>
      <c r="BL166">
        <f t="shared" si="227"/>
        <v>974</v>
      </c>
      <c r="BM166" s="15">
        <f>SUMIFS(BJ$2:BJ166,K$2:K166,"=Intermission")+SUMIFS(BJ$2:BJ166,K$2:K166,"=Timeout")</f>
        <v>0</v>
      </c>
      <c r="BN166">
        <f t="shared" si="228"/>
        <v>0</v>
      </c>
      <c r="BO166" s="19">
        <f t="shared" si="229"/>
        <v>106</v>
      </c>
      <c r="BP166">
        <f t="shared" si="230"/>
        <v>101</v>
      </c>
      <c r="BQ166" s="17">
        <f t="shared" si="231"/>
        <v>106</v>
      </c>
      <c r="BR166" t="str">
        <f t="shared" si="232"/>
        <v>opp_team_player_1</v>
      </c>
      <c r="BS166">
        <f>COUNTIFS(S$3:S166,"="&amp;S166,AI$3:AI166,"="&amp;AI166)</f>
        <v>1</v>
      </c>
      <c r="BT166" t="str">
        <f>IFERROR(VLOOKUP(BB166&amp;BU166&amp;X166,game_rosters!U:W,3,FALSE),"")</f>
        <v>P100034</v>
      </c>
      <c r="BU166" t="str">
        <f t="shared" si="233"/>
        <v>Outlaws</v>
      </c>
    </row>
    <row r="167" spans="1:73" x14ac:dyDescent="0.2">
      <c r="A167">
        <f t="shared" si="208"/>
        <v>1</v>
      </c>
      <c r="E167" s="4"/>
      <c r="F167" s="43"/>
      <c r="G167" s="4"/>
      <c r="H167" s="46"/>
      <c r="I167" s="44">
        <v>24</v>
      </c>
      <c r="J167" s="44" t="str">
        <f t="shared" si="234"/>
        <v/>
      </c>
      <c r="K167" t="s">
        <v>13</v>
      </c>
      <c r="L167" t="s">
        <v>587</v>
      </c>
      <c r="O167" t="s">
        <v>611</v>
      </c>
      <c r="Q167" t="s">
        <v>595</v>
      </c>
      <c r="S167">
        <v>83</v>
      </c>
      <c r="T167" t="s">
        <v>756</v>
      </c>
      <c r="U167" t="str">
        <f>IF(B167=1,MAX($U$2:$U166)+1,IF(AND($T167&lt;&gt;"",$T167=$T166),$U166,IF(B167="x",U166,"")))</f>
        <v/>
      </c>
      <c r="V167" t="str">
        <f>IF(C167=1,MAX($V$2:$V166)+1,IF(AND($T167&lt;&gt;"",$T167=$T166),$U166,IF(C167="x",V166,"")))</f>
        <v/>
      </c>
      <c r="W167" t="s">
        <v>735</v>
      </c>
      <c r="X167">
        <v>24</v>
      </c>
      <c r="Z167">
        <v>1</v>
      </c>
      <c r="AA167">
        <f t="shared" si="205"/>
        <v>1083</v>
      </c>
      <c r="AB167" t="str">
        <f t="shared" si="206"/>
        <v/>
      </c>
      <c r="AC167">
        <f t="shared" si="202"/>
        <v>1083</v>
      </c>
      <c r="AD167" s="6">
        <v>1</v>
      </c>
      <c r="AE167" t="s">
        <v>917</v>
      </c>
      <c r="AF167" t="s">
        <v>754</v>
      </c>
      <c r="AG167" t="s">
        <v>756</v>
      </c>
      <c r="AH167" t="s">
        <v>756</v>
      </c>
      <c r="AI167" t="str">
        <f t="shared" si="209"/>
        <v>e</v>
      </c>
      <c r="AJ167" t="str">
        <f t="shared" si="210"/>
        <v/>
      </c>
      <c r="AK167" t="str">
        <f t="shared" si="211"/>
        <v/>
      </c>
      <c r="AL167" t="str">
        <f t="shared" si="212"/>
        <v/>
      </c>
      <c r="AM167" t="str">
        <f t="shared" si="213"/>
        <v/>
      </c>
      <c r="AN167" t="str">
        <f t="shared" si="214"/>
        <v>Home</v>
      </c>
      <c r="AO167" t="str">
        <f t="shared" si="215"/>
        <v>h</v>
      </c>
      <c r="AP167" t="str">
        <f t="shared" si="216"/>
        <v/>
      </c>
      <c r="AQ167" t="str">
        <f t="shared" si="217"/>
        <v/>
      </c>
      <c r="AR167" t="str">
        <f t="shared" si="218"/>
        <v>Home</v>
      </c>
      <c r="AS167" t="str">
        <f t="shared" si="219"/>
        <v>h</v>
      </c>
      <c r="AT167" t="str">
        <f t="shared" si="220"/>
        <v>Offensive</v>
      </c>
      <c r="AU167" t="str">
        <f t="shared" si="221"/>
        <v/>
      </c>
      <c r="AV167" t="str">
        <f t="shared" si="222"/>
        <v/>
      </c>
      <c r="AW167" t="str" cm="1">
        <f t="array" ref="AW167">IFERROR(IF(O167&lt;&gt;"",O167,IF(OR($S167="",$T167=""),"",IF(O167&lt;&gt;"",O167,IF($T167&lt;&gt;"",_xlfn._xlws.FILTER(O:O,($BU:$BU=$BU167)*($I:$I=$I167)*($T:$T=$T167)*($S:$S=_xlfn.MINIFS($S:$S,$T:$T,"="&amp;$T167)),"")))))&amp;"",IF(O167="","",""))&amp;""</f>
        <v>OffensivePlay_Zone-PuckRecoveryShot</v>
      </c>
      <c r="AX167" t="str" cm="1">
        <f t="array" ref="AX167">IFERROR(IF(P167&lt;&gt;"",P167,IF(OR($S167="",$T167=""),"",IF($T167&lt;&gt;"",_xlfn._xlws.FILTER(P:P,($BU:$BU=$BU167)*($I:$I=$I167)*($T:$T=$T167)*($S:$S=_xlfn.MINIFS($S:$S,$T:$T,"="&amp;$T167)),""))))&amp;"",IF(P167="","",""))&amp;""</f>
        <v/>
      </c>
      <c r="AY167" t="str" cm="1">
        <f t="array" ref="AY167">IFERROR(IF(Q167&lt;&gt;"",Q167,IF(OR($S167="",$T167=""),"",IF($T167&lt;&gt;"",_xlfn._xlws.FILTER(Q:Q,($BU:$BU=$BU167)*($I:$I=$I167)*($T:$T=$T167)*($S:$S=_xlfn.MINIFS($S:$S,$T:$T,"="&amp;$T167)),""))))&amp;"",IF(Q167="","",""))&amp;""</f>
        <v>s</v>
      </c>
      <c r="AZ167" t="str" cm="1">
        <f t="array" ref="AZ167">IFERROR(IF(R167&lt;&gt;"",R167,IF(OR($S167="",$T167=""),"",IF($T167&lt;&gt;"",_xlfn._xlws.FILTER(R:R,($BU:$BU=$BU167)*($I:$I=$I167)*($T:$T=$T167)*($S:$S=_xlfn.MINIFS($S:$S,$T:$T,"="&amp;$T167)),""))))&amp;"",IF(R167="","",""))&amp;""</f>
        <v/>
      </c>
      <c r="BA167" s="6">
        <f t="shared" si="223"/>
        <v>16</v>
      </c>
      <c r="BB167">
        <f t="shared" ref="BB167:BD167" si="268">BB166</f>
        <v>18987</v>
      </c>
      <c r="BC167" t="str">
        <f t="shared" si="268"/>
        <v>Velodrome</v>
      </c>
      <c r="BD167" t="str">
        <f t="shared" si="268"/>
        <v>Outlaws</v>
      </c>
      <c r="BE167" t="s">
        <v>13</v>
      </c>
      <c r="BF167" t="s">
        <v>587</v>
      </c>
      <c r="BI167" cm="1">
        <f t="array" ref="BI167">IFERROR(_xlfn._xlws.FILTER(shifts!A:A,(shifts!B:B=events!AD167)*(shifts!AG:AG&gt;=events!BK167)*(shifts!AH:AH&lt;=events!BL167)),BI166)</f>
        <v>6</v>
      </c>
      <c r="BJ167" s="15">
        <f t="shared" si="225"/>
        <v>0</v>
      </c>
      <c r="BK167">
        <f t="shared" si="226"/>
        <v>971</v>
      </c>
      <c r="BL167">
        <f t="shared" si="227"/>
        <v>971</v>
      </c>
      <c r="BM167" s="15">
        <f>SUMIFS(BJ$2:BJ167,K$2:K167,"=Intermission")+SUMIFS(BJ$2:BJ167,K$2:K167,"=Timeout")</f>
        <v>0</v>
      </c>
      <c r="BN167">
        <f t="shared" si="228"/>
        <v>0</v>
      </c>
      <c r="BO167" s="19">
        <f t="shared" si="229"/>
        <v>109</v>
      </c>
      <c r="BP167">
        <f t="shared" si="230"/>
        <v>104</v>
      </c>
      <c r="BQ167" s="17">
        <f t="shared" si="231"/>
        <v>109</v>
      </c>
      <c r="BR167" t="str">
        <f t="shared" si="232"/>
        <v>event_team_player_1</v>
      </c>
      <c r="BS167">
        <f>COUNTIFS(S$3:S167,"="&amp;S167,AI$3:AI167,"="&amp;AI167)</f>
        <v>1</v>
      </c>
      <c r="BT167" t="str">
        <f>IFERROR(VLOOKUP(BB167&amp;BU167&amp;X167,game_rosters!U:W,3,FALSE),"")</f>
        <v>P100230</v>
      </c>
      <c r="BU167" t="str">
        <f t="shared" si="233"/>
        <v>Velodrome</v>
      </c>
    </row>
    <row r="168" spans="1:73" x14ac:dyDescent="0.2">
      <c r="A168">
        <f t="shared" si="208"/>
        <v>1</v>
      </c>
      <c r="E168" s="4"/>
      <c r="F168" s="43"/>
      <c r="G168" s="4"/>
      <c r="H168" s="46"/>
      <c r="I168" s="44">
        <v>24</v>
      </c>
      <c r="J168" s="44" t="str">
        <f t="shared" si="234"/>
        <v>o</v>
      </c>
      <c r="K168" t="s">
        <v>6</v>
      </c>
      <c r="L168" t="s">
        <v>191</v>
      </c>
      <c r="M168" t="s">
        <v>51</v>
      </c>
      <c r="N168" t="s">
        <v>594</v>
      </c>
      <c r="S168">
        <v>84</v>
      </c>
      <c r="T168">
        <v>19</v>
      </c>
      <c r="U168" t="str">
        <f>IF(B168=1,MAX($U$2:$U167)+1,IF(AND($T168&lt;&gt;"",$T168=$T167),$U167,IF(B168="x",U167,"")))</f>
        <v/>
      </c>
      <c r="V168" t="str">
        <f>IF(C168=1,MAX($V$2:$V167)+1,IF(AND($T168&lt;&gt;"",$T168=$T167),$U167,IF(C168="x",V167,"")))</f>
        <v/>
      </c>
      <c r="W168" t="s">
        <v>735</v>
      </c>
      <c r="X168">
        <v>24</v>
      </c>
      <c r="Z168">
        <v>1</v>
      </c>
      <c r="AA168">
        <f t="shared" si="205"/>
        <v>1084</v>
      </c>
      <c r="AB168">
        <f t="shared" si="206"/>
        <v>9019</v>
      </c>
      <c r="AC168">
        <f t="shared" si="202"/>
        <v>9019</v>
      </c>
      <c r="AD168" s="6">
        <v>1</v>
      </c>
      <c r="AE168" t="s">
        <v>917</v>
      </c>
      <c r="AF168" t="s">
        <v>754</v>
      </c>
      <c r="AG168" t="s">
        <v>756</v>
      </c>
      <c r="AH168" t="s">
        <v>756</v>
      </c>
      <c r="AI168" t="str">
        <f t="shared" si="209"/>
        <v>e</v>
      </c>
      <c r="AJ168" t="str">
        <f t="shared" si="210"/>
        <v>o</v>
      </c>
      <c r="AK168" t="str">
        <f t="shared" si="211"/>
        <v>o</v>
      </c>
      <c r="AL168" t="str">
        <f t="shared" si="212"/>
        <v>o</v>
      </c>
      <c r="AM168" t="str">
        <f t="shared" si="213"/>
        <v>d</v>
      </c>
      <c r="AN168" t="str">
        <f t="shared" si="214"/>
        <v>Home</v>
      </c>
      <c r="AO168" t="str">
        <f t="shared" si="215"/>
        <v>h</v>
      </c>
      <c r="AP168" t="str">
        <f t="shared" si="216"/>
        <v>o</v>
      </c>
      <c r="AQ168" t="str">
        <f t="shared" si="217"/>
        <v>d</v>
      </c>
      <c r="AR168" t="str">
        <f t="shared" si="218"/>
        <v>Home</v>
      </c>
      <c r="AS168" t="str">
        <f t="shared" si="219"/>
        <v>h</v>
      </c>
      <c r="AT168" t="str">
        <f t="shared" si="220"/>
        <v>Offensive</v>
      </c>
      <c r="AU168" t="str">
        <f t="shared" si="221"/>
        <v/>
      </c>
      <c r="AV168" t="str">
        <f t="shared" si="222"/>
        <v/>
      </c>
      <c r="AW168" t="str" cm="1">
        <f t="array" ref="AW168">IFERROR(IF(O168&lt;&gt;"",O168,IF(OR($S168="",$T168=""),"",IF(O168&lt;&gt;"",O168,IF($T168&lt;&gt;"",_xlfn._xlws.FILTER(O:O,($BU:$BU=$BU168)*($I:$I=$I168)*($T:$T=$T168)*($S:$S=_xlfn.MINIFS($S:$S,$T:$T,"="&amp;$T168)),"")))))&amp;"",IF(O168="","",""))&amp;""</f>
        <v/>
      </c>
      <c r="AX168" t="str" cm="1">
        <f t="array" ref="AX168">IFERROR(IF(P168&lt;&gt;"",P168,IF(OR($S168="",$T168=""),"",IF($T168&lt;&gt;"",_xlfn._xlws.FILTER(P:P,($BU:$BU=$BU168)*($I:$I=$I168)*($T:$T=$T168)*($S:$S=_xlfn.MINIFS($S:$S,$T:$T,"="&amp;$T168)),""))))&amp;"",IF(P168="","",""))&amp;""</f>
        <v/>
      </c>
      <c r="AY168" t="str" cm="1">
        <f t="array" ref="AY168">IFERROR(IF(Q168&lt;&gt;"",Q168,IF(OR($S168="",$T168=""),"",IF($T168&lt;&gt;"",_xlfn._xlws.FILTER(Q:Q,($BU:$BU=$BU168)*($I:$I=$I168)*($T:$T=$T168)*($S:$S=_xlfn.MINIFS($S:$S,$T:$T,"="&amp;$T168)),""))))&amp;"",IF(Q168="","",""))&amp;""</f>
        <v/>
      </c>
      <c r="AZ168" t="str" cm="1">
        <f t="array" ref="AZ168">IFERROR(IF(R168&lt;&gt;"",R168,IF(OR($S168="",$T168=""),"",IF($T168&lt;&gt;"",_xlfn._xlws.FILTER(R:R,($BU:$BU=$BU168)*($I:$I=$I168)*($T:$T=$T168)*($S:$S=_xlfn.MINIFS($S:$S,$T:$T,"="&amp;$T168)),""))))&amp;"",IF(R168="","",""))&amp;""</f>
        <v/>
      </c>
      <c r="BA168" s="6">
        <f t="shared" si="223"/>
        <v>16</v>
      </c>
      <c r="BB168">
        <f t="shared" ref="BB168:BD168" si="269">BB167</f>
        <v>18987</v>
      </c>
      <c r="BC168" t="str">
        <f t="shared" si="269"/>
        <v>Velodrome</v>
      </c>
      <c r="BD168" t="str">
        <f t="shared" si="269"/>
        <v>Outlaws</v>
      </c>
      <c r="BE168" t="s">
        <v>6</v>
      </c>
      <c r="BF168" t="s">
        <v>191</v>
      </c>
      <c r="BI168" cm="1">
        <f t="array" ref="BI168">IFERROR(_xlfn._xlws.FILTER(shifts!A:A,(shifts!B:B=events!AD168)*(shifts!AG:AG&gt;=events!BK168)*(shifts!AH:AH&lt;=events!BL168)),BI167)</f>
        <v>6</v>
      </c>
      <c r="BJ168" s="15">
        <f t="shared" si="225"/>
        <v>0</v>
      </c>
      <c r="BK168">
        <f t="shared" si="226"/>
        <v>971</v>
      </c>
      <c r="BL168">
        <f t="shared" si="227"/>
        <v>971</v>
      </c>
      <c r="BM168" s="15">
        <f>SUMIFS(BJ$2:BJ168,K$2:K168,"=Intermission")+SUMIFS(BJ$2:BJ168,K$2:K168,"=Timeout")</f>
        <v>0</v>
      </c>
      <c r="BN168">
        <f t="shared" si="228"/>
        <v>0</v>
      </c>
      <c r="BO168" s="19">
        <f t="shared" si="229"/>
        <v>109</v>
      </c>
      <c r="BP168">
        <f t="shared" si="230"/>
        <v>104</v>
      </c>
      <c r="BQ168" s="17">
        <f t="shared" si="231"/>
        <v>109</v>
      </c>
      <c r="BR168" t="str">
        <f t="shared" si="232"/>
        <v>event_team_player_1</v>
      </c>
      <c r="BS168">
        <f>COUNTIFS(S$3:S168,"="&amp;S168,AI$3:AI168,"="&amp;AI168)</f>
        <v>1</v>
      </c>
      <c r="BT168" t="str">
        <f>IFERROR(VLOOKUP(BB168&amp;BU168&amp;X168,game_rosters!U:W,3,FALSE),"")</f>
        <v>P100230</v>
      </c>
      <c r="BU168" t="str">
        <f t="shared" si="233"/>
        <v>Velodrome</v>
      </c>
    </row>
    <row r="169" spans="1:73" x14ac:dyDescent="0.2">
      <c r="A169" t="str">
        <f t="shared" si="208"/>
        <v/>
      </c>
      <c r="E169" s="4"/>
      <c r="F169" s="43"/>
      <c r="G169" s="4"/>
      <c r="H169" s="46"/>
      <c r="I169" s="44">
        <v>44</v>
      </c>
      <c r="J169" s="44" t="str">
        <f t="shared" si="234"/>
        <v/>
      </c>
      <c r="O169" t="s">
        <v>572</v>
      </c>
      <c r="Q169" t="s">
        <v>595</v>
      </c>
      <c r="S169">
        <v>84</v>
      </c>
      <c r="T169">
        <v>19</v>
      </c>
      <c r="U169" t="str">
        <f>IF(B169=1,MAX($U$2:$U168)+1,IF(AND($T169&lt;&gt;"",$T169=$T168),$U168,IF(B169="x",U168,"")))</f>
        <v/>
      </c>
      <c r="V169" t="str">
        <f>IF(C169=1,MAX($V$2:$V168)+1,IF(AND($T169&lt;&gt;"",$T169=$T168),$U168,IF(C169="x",V168,"")))</f>
        <v/>
      </c>
      <c r="X169">
        <v>44</v>
      </c>
      <c r="AA169">
        <f t="shared" si="205"/>
        <v>1084</v>
      </c>
      <c r="AB169">
        <f t="shared" si="206"/>
        <v>9019</v>
      </c>
      <c r="AC169">
        <f t="shared" si="202"/>
        <v>9019</v>
      </c>
      <c r="AD169" s="6">
        <v>1</v>
      </c>
      <c r="AE169" t="s">
        <v>917</v>
      </c>
      <c r="AF169" t="s">
        <v>754</v>
      </c>
      <c r="AG169" t="s">
        <v>756</v>
      </c>
      <c r="AH169" t="s">
        <v>756</v>
      </c>
      <c r="AI169" t="str">
        <f t="shared" si="209"/>
        <v>o</v>
      </c>
      <c r="AJ169" t="str">
        <f t="shared" si="210"/>
        <v>o</v>
      </c>
      <c r="AK169" t="str">
        <f t="shared" si="211"/>
        <v>o</v>
      </c>
      <c r="AL169" t="str">
        <f t="shared" si="212"/>
        <v/>
      </c>
      <c r="AM169" t="str">
        <f t="shared" si="213"/>
        <v/>
      </c>
      <c r="AN169" t="str">
        <f t="shared" si="214"/>
        <v>Home</v>
      </c>
      <c r="AO169" t="str">
        <f t="shared" si="215"/>
        <v>h</v>
      </c>
      <c r="AP169" t="str">
        <f t="shared" si="216"/>
        <v>o</v>
      </c>
      <c r="AQ169" t="str">
        <f t="shared" si="217"/>
        <v>d</v>
      </c>
      <c r="AR169" t="str">
        <f t="shared" si="218"/>
        <v>Home</v>
      </c>
      <c r="AS169" t="str">
        <f t="shared" si="219"/>
        <v>h</v>
      </c>
      <c r="AT169" t="str">
        <f t="shared" si="220"/>
        <v>Defensive</v>
      </c>
      <c r="AU169" t="str">
        <f t="shared" si="221"/>
        <v/>
      </c>
      <c r="AV169" t="str">
        <f t="shared" si="222"/>
        <v/>
      </c>
      <c r="AW169" t="str" cm="1">
        <f t="array" ref="AW169">IFERROR(IF(O169&lt;&gt;"",O169,IF(OR($S169="",$T169=""),"",IF(O169&lt;&gt;"",O169,IF($T169&lt;&gt;"",_xlfn._xlws.FILTER(O:O,($BU:$BU=$BU169)*($I:$I=$I169)*($T:$T=$T169)*($S:$S=_xlfn.MINIFS($S:$S,$T:$T,"="&amp;$T169)),"")))))&amp;"",IF(O169="","",""))&amp;""</f>
        <v>Defensive_PlayShot-BlockedShot</v>
      </c>
      <c r="AX169" t="str" cm="1">
        <f t="array" ref="AX169">IFERROR(IF(P169&lt;&gt;"",P169,IF(OR($S169="",$T169=""),"",IF($T169&lt;&gt;"",_xlfn._xlws.FILTER(P:P,($BU:$BU=$BU169)*($I:$I=$I169)*($T:$T=$T169)*($S:$S=_xlfn.MINIFS($S:$S,$T:$T,"="&amp;$T169)),""))))&amp;"",IF(P169="","",""))&amp;""</f>
        <v/>
      </c>
      <c r="AY169" t="str" cm="1">
        <f t="array" ref="AY169">IFERROR(IF(Q169&lt;&gt;"",Q169,IF(OR($S169="",$T169=""),"",IF($T169&lt;&gt;"",_xlfn._xlws.FILTER(Q:Q,($BU:$BU=$BU169)*($I:$I=$I169)*($T:$T=$T169)*($S:$S=_xlfn.MINIFS($S:$S,$T:$T,"="&amp;$T169)),""))))&amp;"",IF(Q169="","",""))&amp;""</f>
        <v>s</v>
      </c>
      <c r="AZ169" t="str" cm="1">
        <f t="array" ref="AZ169">IFERROR(IF(R169&lt;&gt;"",R169,IF(OR($S169="",$T169=""),"",IF($T169&lt;&gt;"",_xlfn._xlws.FILTER(R:R,($BU:$BU=$BU169)*($I:$I=$I169)*($T:$T=$T169)*($S:$S=_xlfn.MINIFS($S:$S,$T:$T,"="&amp;$T169)),""))))&amp;"",IF(R169="","",""))&amp;""</f>
        <v/>
      </c>
      <c r="BA169" s="6">
        <f t="shared" si="223"/>
        <v>16</v>
      </c>
      <c r="BB169">
        <f t="shared" ref="BB169:BD169" si="270">BB168</f>
        <v>18987</v>
      </c>
      <c r="BC169" t="str">
        <f t="shared" si="270"/>
        <v>Velodrome</v>
      </c>
      <c r="BD169" t="str">
        <f t="shared" si="270"/>
        <v>Outlaws</v>
      </c>
      <c r="BE169" t="s">
        <v>6</v>
      </c>
      <c r="BF169" t="s">
        <v>191</v>
      </c>
      <c r="BI169" cm="1">
        <f t="array" ref="BI169">IFERROR(_xlfn._xlws.FILTER(shifts!A:A,(shifts!B:B=events!AD169)*(shifts!AG:AG&gt;=events!BK169)*(shifts!AH:AH&lt;=events!BL169)),BI168)</f>
        <v>6</v>
      </c>
      <c r="BJ169" s="15">
        <f t="shared" si="225"/>
        <v>0</v>
      </c>
      <c r="BK169">
        <f t="shared" si="226"/>
        <v>971</v>
      </c>
      <c r="BL169">
        <f t="shared" si="227"/>
        <v>971</v>
      </c>
      <c r="BM169" s="15">
        <f>SUMIFS(BJ$2:BJ169,K$2:K169,"=Intermission")+SUMIFS(BJ$2:BJ169,K$2:K169,"=Timeout")</f>
        <v>0</v>
      </c>
      <c r="BN169">
        <f t="shared" si="228"/>
        <v>0</v>
      </c>
      <c r="BO169" s="19">
        <f t="shared" si="229"/>
        <v>109</v>
      </c>
      <c r="BP169">
        <f t="shared" si="230"/>
        <v>104</v>
      </c>
      <c r="BQ169" s="17">
        <f t="shared" si="231"/>
        <v>109</v>
      </c>
      <c r="BR169" t="str">
        <f t="shared" si="232"/>
        <v>opp_team_player_1</v>
      </c>
      <c r="BS169">
        <f>COUNTIFS(S$3:S169,"="&amp;S169,AI$3:AI169,"="&amp;AI169)</f>
        <v>1</v>
      </c>
      <c r="BT169" t="str">
        <f>IFERROR(VLOOKUP(BB169&amp;BU169&amp;X169,game_rosters!U:W,3,FALSE),"")</f>
        <v>P100033</v>
      </c>
      <c r="BU169" t="str">
        <f t="shared" si="233"/>
        <v>Outlaws</v>
      </c>
    </row>
    <row r="170" spans="1:73" x14ac:dyDescent="0.2">
      <c r="A170" t="str">
        <f t="shared" si="208"/>
        <v/>
      </c>
      <c r="E170" s="4"/>
      <c r="F170" s="43"/>
      <c r="G170" s="4"/>
      <c r="H170" s="46"/>
      <c r="I170" s="44">
        <v>12</v>
      </c>
      <c r="J170" s="44" t="str">
        <f t="shared" si="234"/>
        <v/>
      </c>
      <c r="O170" t="s">
        <v>605</v>
      </c>
      <c r="S170">
        <v>84</v>
      </c>
      <c r="T170">
        <v>19</v>
      </c>
      <c r="U170" t="str">
        <f>IF(B170=1,MAX($U$2:$U169)+1,IF(AND($T170&lt;&gt;"",$T170=$T169),$U169,IF(B170="x",U169,"")))</f>
        <v/>
      </c>
      <c r="V170" t="str">
        <f>IF(C170=1,MAX($V$2:$V169)+1,IF(AND($T170&lt;&gt;"",$T170=$T169),$U169,IF(C170="x",V169,"")))</f>
        <v/>
      </c>
      <c r="X170">
        <v>12</v>
      </c>
      <c r="AA170">
        <f t="shared" si="205"/>
        <v>1084</v>
      </c>
      <c r="AB170">
        <f t="shared" si="206"/>
        <v>9019</v>
      </c>
      <c r="AC170">
        <f t="shared" si="202"/>
        <v>9019</v>
      </c>
      <c r="AD170" s="6">
        <v>1</v>
      </c>
      <c r="AE170" t="s">
        <v>917</v>
      </c>
      <c r="AF170" t="s">
        <v>754</v>
      </c>
      <c r="AG170" t="s">
        <v>756</v>
      </c>
      <c r="AH170" t="s">
        <v>756</v>
      </c>
      <c r="AI170" t="str">
        <f t="shared" si="209"/>
        <v>o</v>
      </c>
      <c r="AJ170" t="str">
        <f t="shared" si="210"/>
        <v>o</v>
      </c>
      <c r="AK170" t="str">
        <f t="shared" si="211"/>
        <v>o</v>
      </c>
      <c r="AL170" t="str">
        <f t="shared" si="212"/>
        <v/>
      </c>
      <c r="AM170" t="str">
        <f t="shared" si="213"/>
        <v/>
      </c>
      <c r="AN170" t="str">
        <f t="shared" si="214"/>
        <v>Home</v>
      </c>
      <c r="AO170" t="str">
        <f t="shared" si="215"/>
        <v>h</v>
      </c>
      <c r="AP170" t="str">
        <f t="shared" si="216"/>
        <v>o</v>
      </c>
      <c r="AQ170" t="str">
        <f t="shared" si="217"/>
        <v>d</v>
      </c>
      <c r="AR170" t="str">
        <f t="shared" si="218"/>
        <v>Home</v>
      </c>
      <c r="AS170" t="str">
        <f t="shared" si="219"/>
        <v>h</v>
      </c>
      <c r="AT170" t="str">
        <f t="shared" si="220"/>
        <v>Defensive</v>
      </c>
      <c r="AU170" t="str">
        <f t="shared" si="221"/>
        <v/>
      </c>
      <c r="AV170" t="str">
        <f t="shared" si="222"/>
        <v/>
      </c>
      <c r="AW170" t="str" cm="1">
        <f t="array" ref="AW170">IFERROR(IF(O170&lt;&gt;"",O170,IF(OR($S170="",$T170=""),"",IF(O170&lt;&gt;"",O170,IF($T170&lt;&gt;"",_xlfn._xlws.FILTER(O:O,($BU:$BU=$BU170)*($I:$I=$I170)*($T:$T=$T170)*($S:$S=_xlfn.MINIFS($S:$S,$T:$T,"="&amp;$T170)),"")))))&amp;"",IF(O170="","",""))&amp;""</f>
        <v>Defensive_PlayPass-InShotPassLane</v>
      </c>
      <c r="AX170" t="str" cm="1">
        <f t="array" ref="AX170">IFERROR(IF(P170&lt;&gt;"",P170,IF(OR($S170="",$T170=""),"",IF($T170&lt;&gt;"",_xlfn._xlws.FILTER(P:P,($BU:$BU=$BU170)*($I:$I=$I170)*($T:$T=$T170)*($S:$S=_xlfn.MINIFS($S:$S,$T:$T,"="&amp;$T170)),""))))&amp;"",IF(P170="","",""))&amp;""</f>
        <v/>
      </c>
      <c r="AY170" t="str" cm="1">
        <f t="array" ref="AY170">IFERROR(IF(Q170&lt;&gt;"",Q170,IF(OR($S170="",$T170=""),"",IF($T170&lt;&gt;"",_xlfn._xlws.FILTER(Q:Q,($BU:$BU=$BU170)*($I:$I=$I170)*($T:$T=$T170)*($S:$S=_xlfn.MINIFS($S:$S,$T:$T,"="&amp;$T170)),""))))&amp;"",IF(Q170="","",""))&amp;""</f>
        <v/>
      </c>
      <c r="AZ170" t="str" cm="1">
        <f t="array" ref="AZ170">IFERROR(IF(R170&lt;&gt;"",R170,IF(OR($S170="",$T170=""),"",IF($T170&lt;&gt;"",_xlfn._xlws.FILTER(R:R,($BU:$BU=$BU170)*($I:$I=$I170)*($T:$T=$T170)*($S:$S=_xlfn.MINIFS($S:$S,$T:$T,"="&amp;$T170)),""))))&amp;"",IF(R170="","",""))&amp;""</f>
        <v/>
      </c>
      <c r="BA170" s="6">
        <f t="shared" si="223"/>
        <v>16</v>
      </c>
      <c r="BB170">
        <f t="shared" ref="BB170:BD170" si="271">BB169</f>
        <v>18987</v>
      </c>
      <c r="BC170" t="str">
        <f t="shared" si="271"/>
        <v>Velodrome</v>
      </c>
      <c r="BD170" t="str">
        <f t="shared" si="271"/>
        <v>Outlaws</v>
      </c>
      <c r="BE170" t="s">
        <v>6</v>
      </c>
      <c r="BF170" t="s">
        <v>191</v>
      </c>
      <c r="BI170" cm="1">
        <f t="array" ref="BI170">IFERROR(_xlfn._xlws.FILTER(shifts!A:A,(shifts!B:B=events!AD170)*(shifts!AG:AG&gt;=events!BK170)*(shifts!AH:AH&lt;=events!BL170)),BI169)</f>
        <v>6</v>
      </c>
      <c r="BJ170" s="15">
        <f t="shared" si="225"/>
        <v>0</v>
      </c>
      <c r="BK170">
        <f t="shared" si="226"/>
        <v>971</v>
      </c>
      <c r="BL170">
        <f t="shared" si="227"/>
        <v>971</v>
      </c>
      <c r="BM170" s="15">
        <f>SUMIFS(BJ$2:BJ170,K$2:K170,"=Intermission")+SUMIFS(BJ$2:BJ170,K$2:K170,"=Timeout")</f>
        <v>0</v>
      </c>
      <c r="BN170">
        <f t="shared" si="228"/>
        <v>0</v>
      </c>
      <c r="BO170" s="19">
        <f t="shared" si="229"/>
        <v>109</v>
      </c>
      <c r="BP170">
        <f t="shared" si="230"/>
        <v>104</v>
      </c>
      <c r="BQ170" s="17">
        <f t="shared" si="231"/>
        <v>109</v>
      </c>
      <c r="BR170" t="str">
        <f t="shared" si="232"/>
        <v>opp_team_player_2</v>
      </c>
      <c r="BS170">
        <f>COUNTIFS(S$3:S170,"="&amp;S170,AI$3:AI170,"="&amp;AI170)</f>
        <v>2</v>
      </c>
      <c r="BT170" t="str">
        <f>IFERROR(VLOOKUP(BB170&amp;BU170&amp;X170,game_rosters!U:W,3,FALSE),"")</f>
        <v>P100214</v>
      </c>
      <c r="BU170" t="str">
        <f t="shared" si="233"/>
        <v>Outlaws</v>
      </c>
    </row>
    <row r="171" spans="1:73" x14ac:dyDescent="0.2">
      <c r="A171">
        <f t="shared" si="208"/>
        <v>1</v>
      </c>
      <c r="E171" s="4"/>
      <c r="F171" s="43"/>
      <c r="G171" s="4"/>
      <c r="H171" s="46"/>
      <c r="I171" s="44">
        <v>24</v>
      </c>
      <c r="J171" s="44" t="str">
        <f t="shared" si="234"/>
        <v/>
      </c>
      <c r="K171" t="s">
        <v>9</v>
      </c>
      <c r="L171" t="s">
        <v>173</v>
      </c>
      <c r="M171" t="s">
        <v>76</v>
      </c>
      <c r="S171">
        <v>85</v>
      </c>
      <c r="T171">
        <v>19</v>
      </c>
      <c r="U171" t="str">
        <f>IF(B171=1,MAX($U$2:$U170)+1,IF(AND($T171&lt;&gt;"",$T171=$T170),$U170,IF(B171="x",U170,"")))</f>
        <v/>
      </c>
      <c r="V171" t="str">
        <f>IF(C171=1,MAX($V$2:$V170)+1,IF(AND($T171&lt;&gt;"",$T171=$T170),$U170,IF(C171="x",V170,"")))</f>
        <v/>
      </c>
      <c r="W171" t="s">
        <v>735</v>
      </c>
      <c r="X171">
        <v>24</v>
      </c>
      <c r="Z171">
        <v>1</v>
      </c>
      <c r="AA171">
        <f t="shared" si="205"/>
        <v>1085</v>
      </c>
      <c r="AB171">
        <f t="shared" si="206"/>
        <v>9019</v>
      </c>
      <c r="AC171">
        <f t="shared" si="202"/>
        <v>9019</v>
      </c>
      <c r="AD171" s="6">
        <v>1</v>
      </c>
      <c r="AE171" t="s">
        <v>917</v>
      </c>
      <c r="AF171" t="s">
        <v>754</v>
      </c>
      <c r="AG171" t="s">
        <v>756</v>
      </c>
      <c r="AH171" t="s">
        <v>756</v>
      </c>
      <c r="AI171" t="str">
        <f t="shared" si="209"/>
        <v>e</v>
      </c>
      <c r="AJ171" t="str">
        <f t="shared" si="210"/>
        <v>o</v>
      </c>
      <c r="AK171" t="str">
        <f t="shared" si="211"/>
        <v>o</v>
      </c>
      <c r="AL171" t="str">
        <f t="shared" si="212"/>
        <v>o</v>
      </c>
      <c r="AM171" t="str">
        <f t="shared" si="213"/>
        <v/>
      </c>
      <c r="AN171" t="str">
        <f t="shared" si="214"/>
        <v>Home</v>
      </c>
      <c r="AO171" t="str">
        <f t="shared" si="215"/>
        <v>h</v>
      </c>
      <c r="AP171" t="str">
        <f t="shared" si="216"/>
        <v>o</v>
      </c>
      <c r="AQ171" t="str">
        <f t="shared" si="217"/>
        <v>d</v>
      </c>
      <c r="AR171" t="str">
        <f t="shared" si="218"/>
        <v>Home</v>
      </c>
      <c r="AS171" t="str">
        <f t="shared" si="219"/>
        <v>h</v>
      </c>
      <c r="AT171" t="str">
        <f t="shared" si="220"/>
        <v>Offensive</v>
      </c>
      <c r="AU171" t="str">
        <f t="shared" si="221"/>
        <v/>
      </c>
      <c r="AV171" t="str">
        <f t="shared" si="222"/>
        <v/>
      </c>
      <c r="AW171" t="str" cm="1">
        <f t="array" ref="AW171">IFERROR(IF(O171&lt;&gt;"",O171,IF(OR($S171="",$T171=""),"",IF(O171&lt;&gt;"",O171,IF($T171&lt;&gt;"",_xlfn._xlws.FILTER(O:O,($BU:$BU=$BU171)*($I:$I=$I171)*($T:$T=$T171)*($S:$S=_xlfn.MINIFS($S:$S,$T:$T,"="&amp;$T171)),"")))))&amp;"",IF(O171="","",""))&amp;""</f>
        <v/>
      </c>
      <c r="AX171" t="str" cm="1">
        <f t="array" ref="AX171">IFERROR(IF(P171&lt;&gt;"",P171,IF(OR($S171="",$T171=""),"",IF($T171&lt;&gt;"",_xlfn._xlws.FILTER(P:P,($BU:$BU=$BU171)*($I:$I=$I171)*($T:$T=$T171)*($S:$S=_xlfn.MINIFS($S:$S,$T:$T,"="&amp;$T171)),""))))&amp;"",IF(P171="","",""))&amp;""</f>
        <v/>
      </c>
      <c r="AY171" t="str" cm="1">
        <f t="array" ref="AY171">IFERROR(IF(Q171&lt;&gt;"",Q171,IF(OR($S171="",$T171=""),"",IF($T171&lt;&gt;"",_xlfn._xlws.FILTER(Q:Q,($BU:$BU=$BU171)*($I:$I=$I171)*($T:$T=$T171)*($S:$S=_xlfn.MINIFS($S:$S,$T:$T,"="&amp;$T171)),""))))&amp;"",IF(Q171="","",""))&amp;""</f>
        <v/>
      </c>
      <c r="AZ171" t="str" cm="1">
        <f t="array" ref="AZ171">IFERROR(IF(R171&lt;&gt;"",R171,IF(OR($S171="",$T171=""),"",IF($T171&lt;&gt;"",_xlfn._xlws.FILTER(R:R,($BU:$BU=$BU171)*($I:$I=$I171)*($T:$T=$T171)*($S:$S=_xlfn.MINIFS($S:$S,$T:$T,"="&amp;$T171)),""))))&amp;"",IF(R171="","",""))&amp;""</f>
        <v/>
      </c>
      <c r="BA171" s="6">
        <f t="shared" si="223"/>
        <v>16</v>
      </c>
      <c r="BB171">
        <f t="shared" ref="BB171:BD171" si="272">BB170</f>
        <v>18987</v>
      </c>
      <c r="BC171" t="str">
        <f t="shared" si="272"/>
        <v>Velodrome</v>
      </c>
      <c r="BD171" t="str">
        <f t="shared" si="272"/>
        <v>Outlaws</v>
      </c>
      <c r="BE171" t="s">
        <v>9</v>
      </c>
      <c r="BF171" t="s">
        <v>173</v>
      </c>
      <c r="BI171" cm="1">
        <f t="array" ref="BI171">IFERROR(_xlfn._xlws.FILTER(shifts!A:A,(shifts!B:B=events!AD171)*(shifts!AG:AG&gt;=events!BK171)*(shifts!AH:AH&lt;=events!BL171)),BI170)</f>
        <v>6</v>
      </c>
      <c r="BJ171" s="15">
        <f t="shared" si="225"/>
        <v>0</v>
      </c>
      <c r="BK171">
        <f t="shared" si="226"/>
        <v>971</v>
      </c>
      <c r="BL171">
        <f t="shared" si="227"/>
        <v>971</v>
      </c>
      <c r="BM171" s="15">
        <f>SUMIFS(BJ$2:BJ171,K$2:K171,"=Intermission")+SUMIFS(BJ$2:BJ171,K$2:K171,"=Timeout")</f>
        <v>0</v>
      </c>
      <c r="BN171">
        <f t="shared" si="228"/>
        <v>0</v>
      </c>
      <c r="BO171" s="19">
        <f t="shared" si="229"/>
        <v>109</v>
      </c>
      <c r="BP171">
        <f t="shared" si="230"/>
        <v>104</v>
      </c>
      <c r="BQ171" s="17">
        <f t="shared" si="231"/>
        <v>109</v>
      </c>
      <c r="BR171" t="str">
        <f t="shared" si="232"/>
        <v>event_team_player_1</v>
      </c>
      <c r="BS171">
        <f>COUNTIFS(S$3:S171,"="&amp;S171,AI$3:AI171,"="&amp;AI171)</f>
        <v>1</v>
      </c>
      <c r="BT171" t="str">
        <f>IFERROR(VLOOKUP(BB171&amp;BU171&amp;X171,game_rosters!U:W,3,FALSE),"")</f>
        <v>P100230</v>
      </c>
      <c r="BU171" t="str">
        <f t="shared" si="233"/>
        <v>Velodrome</v>
      </c>
    </row>
    <row r="172" spans="1:73" x14ac:dyDescent="0.2">
      <c r="A172" t="str">
        <f t="shared" si="208"/>
        <v/>
      </c>
      <c r="E172" s="4"/>
      <c r="F172" s="43"/>
      <c r="G172" s="4"/>
      <c r="H172" s="46"/>
      <c r="I172" s="44">
        <v>44</v>
      </c>
      <c r="J172" s="44" t="str">
        <f t="shared" si="234"/>
        <v/>
      </c>
      <c r="S172">
        <v>85</v>
      </c>
      <c r="T172">
        <v>19</v>
      </c>
      <c r="U172" t="str">
        <f>IF(B172=1,MAX($U$2:$U171)+1,IF(AND($T172&lt;&gt;"",$T172=$T171),$U171,IF(B172="x",U171,"")))</f>
        <v/>
      </c>
      <c r="V172" t="str">
        <f>IF(C172=1,MAX($V$2:$V171)+1,IF(AND($T172&lt;&gt;"",$T172=$T171),$U171,IF(C172="x",V171,"")))</f>
        <v/>
      </c>
      <c r="X172">
        <v>44</v>
      </c>
      <c r="AA172">
        <f t="shared" si="205"/>
        <v>1085</v>
      </c>
      <c r="AB172">
        <f t="shared" si="206"/>
        <v>9019</v>
      </c>
      <c r="AC172">
        <f t="shared" si="202"/>
        <v>9019</v>
      </c>
      <c r="AD172" s="6">
        <v>1</v>
      </c>
      <c r="AE172" t="s">
        <v>917</v>
      </c>
      <c r="AF172" t="s">
        <v>754</v>
      </c>
      <c r="AG172" t="s">
        <v>756</v>
      </c>
      <c r="AH172" t="s">
        <v>756</v>
      </c>
      <c r="AI172" t="str">
        <f t="shared" si="209"/>
        <v>o</v>
      </c>
      <c r="AJ172" t="str">
        <f t="shared" si="210"/>
        <v>o</v>
      </c>
      <c r="AK172" t="str">
        <f t="shared" si="211"/>
        <v>o</v>
      </c>
      <c r="AL172" t="str">
        <f t="shared" si="212"/>
        <v/>
      </c>
      <c r="AM172" t="str">
        <f t="shared" si="213"/>
        <v/>
      </c>
      <c r="AN172" t="str">
        <f t="shared" si="214"/>
        <v>Home</v>
      </c>
      <c r="AO172" t="str">
        <f t="shared" si="215"/>
        <v>h</v>
      </c>
      <c r="AP172" t="str">
        <f t="shared" si="216"/>
        <v>o</v>
      </c>
      <c r="AQ172" t="str">
        <f t="shared" si="217"/>
        <v>d</v>
      </c>
      <c r="AR172" t="str">
        <f t="shared" si="218"/>
        <v>Home</v>
      </c>
      <c r="AS172" t="str">
        <f t="shared" si="219"/>
        <v>h</v>
      </c>
      <c r="AT172" t="str">
        <f t="shared" si="220"/>
        <v>Defensive</v>
      </c>
      <c r="AU172" t="str">
        <f t="shared" si="221"/>
        <v/>
      </c>
      <c r="AV172" t="str">
        <f t="shared" si="222"/>
        <v/>
      </c>
      <c r="AW172" t="str" cm="1">
        <f t="array" ref="AW172">IFERROR(IF(O172&lt;&gt;"",O172,IF(OR($S172="",$T172=""),"",IF(O172&lt;&gt;"",O172,IF($T172&lt;&gt;"",_xlfn._xlws.FILTER(O:O,($BU:$BU=$BU172)*($I:$I=$I172)*($T:$T=$T172)*($S:$S=_xlfn.MINIFS($S:$S,$T:$T,"="&amp;$T172)),"")))))&amp;"",IF(O172="","",""))&amp;""</f>
        <v>Defensive_PlayShot-BlockedShot</v>
      </c>
      <c r="AX172" t="str" cm="1">
        <f t="array" ref="AX172">IFERROR(IF(P172&lt;&gt;"",P172,IF(OR($S172="",$T172=""),"",IF($T172&lt;&gt;"",_xlfn._xlws.FILTER(P:P,($BU:$BU=$BU172)*($I:$I=$I172)*($T:$T=$T172)*($S:$S=_xlfn.MINIFS($S:$S,$T:$T,"="&amp;$T172)),""))))&amp;"",IF(P172="","",""))&amp;""</f>
        <v/>
      </c>
      <c r="AY172" t="str" cm="1">
        <f t="array" ref="AY172">IFERROR(IF(Q172&lt;&gt;"",Q172,IF(OR($S172="",$T172=""),"",IF($T172&lt;&gt;"",_xlfn._xlws.FILTER(Q:Q,($BU:$BU=$BU172)*($I:$I=$I172)*($T:$T=$T172)*($S:$S=_xlfn.MINIFS($S:$S,$T:$T,"="&amp;$T172)),""))))&amp;"",IF(Q172="","",""))&amp;""</f>
        <v>s</v>
      </c>
      <c r="AZ172" t="str" cm="1">
        <f t="array" ref="AZ172">IFERROR(IF(R172&lt;&gt;"",R172,IF(OR($S172="",$T172=""),"",IF($T172&lt;&gt;"",_xlfn._xlws.FILTER(R:R,($BU:$BU=$BU172)*($I:$I=$I172)*($T:$T=$T172)*($S:$S=_xlfn.MINIFS($S:$S,$T:$T,"="&amp;$T172)),""))))&amp;"",IF(R172="","",""))&amp;""</f>
        <v/>
      </c>
      <c r="BA172" s="6">
        <f t="shared" si="223"/>
        <v>16</v>
      </c>
      <c r="BB172">
        <f t="shared" ref="BB172:BD172" si="273">BB171</f>
        <v>18987</v>
      </c>
      <c r="BC172" t="str">
        <f t="shared" si="273"/>
        <v>Velodrome</v>
      </c>
      <c r="BD172" t="str">
        <f t="shared" si="273"/>
        <v>Outlaws</v>
      </c>
      <c r="BE172" t="s">
        <v>9</v>
      </c>
      <c r="BF172" t="s">
        <v>173</v>
      </c>
      <c r="BI172" cm="1">
        <f t="array" ref="BI172">IFERROR(_xlfn._xlws.FILTER(shifts!A:A,(shifts!B:B=events!AD172)*(shifts!AG:AG&gt;=events!BK172)*(shifts!AH:AH&lt;=events!BL172)),BI171)</f>
        <v>6</v>
      </c>
      <c r="BJ172" s="15">
        <f t="shared" si="225"/>
        <v>0</v>
      </c>
      <c r="BK172">
        <f t="shared" si="226"/>
        <v>971</v>
      </c>
      <c r="BL172">
        <f t="shared" si="227"/>
        <v>971</v>
      </c>
      <c r="BM172" s="15">
        <f>SUMIFS(BJ$2:BJ172,K$2:K172,"=Intermission")+SUMIFS(BJ$2:BJ172,K$2:K172,"=Timeout")</f>
        <v>0</v>
      </c>
      <c r="BN172">
        <f t="shared" si="228"/>
        <v>0</v>
      </c>
      <c r="BO172" s="19">
        <f t="shared" si="229"/>
        <v>109</v>
      </c>
      <c r="BP172">
        <f t="shared" si="230"/>
        <v>104</v>
      </c>
      <c r="BQ172" s="17">
        <f t="shared" si="231"/>
        <v>109</v>
      </c>
      <c r="BR172" t="str">
        <f t="shared" si="232"/>
        <v>opp_team_player_1</v>
      </c>
      <c r="BS172">
        <f>COUNTIFS(S$3:S172,"="&amp;S172,AI$3:AI172,"="&amp;AI172)</f>
        <v>1</v>
      </c>
      <c r="BT172" t="str">
        <f>IFERROR(VLOOKUP(BB172&amp;BU172&amp;X172,game_rosters!U:W,3,FALSE),"")</f>
        <v>P100033</v>
      </c>
      <c r="BU172" t="str">
        <f t="shared" si="233"/>
        <v>Outlaws</v>
      </c>
    </row>
    <row r="173" spans="1:73" x14ac:dyDescent="0.2">
      <c r="A173" t="str">
        <f t="shared" si="208"/>
        <v/>
      </c>
      <c r="E173" s="4"/>
      <c r="F173" s="43"/>
      <c r="G173" s="4"/>
      <c r="H173" s="46"/>
      <c r="I173" s="44">
        <v>12</v>
      </c>
      <c r="J173" s="44" t="str">
        <f t="shared" si="234"/>
        <v/>
      </c>
      <c r="S173">
        <v>85</v>
      </c>
      <c r="T173">
        <v>19</v>
      </c>
      <c r="U173" t="str">
        <f>IF(B173=1,MAX($U$2:$U172)+1,IF(AND($T173&lt;&gt;"",$T173=$T172),$U172,IF(B173="x",U172,"")))</f>
        <v/>
      </c>
      <c r="V173" t="str">
        <f>IF(C173=1,MAX($V$2:$V172)+1,IF(AND($T173&lt;&gt;"",$T173=$T172),$U172,IF(C173="x",V172,"")))</f>
        <v/>
      </c>
      <c r="X173">
        <v>12</v>
      </c>
      <c r="AA173">
        <f t="shared" si="205"/>
        <v>1085</v>
      </c>
      <c r="AB173">
        <f t="shared" si="206"/>
        <v>9019</v>
      </c>
      <c r="AC173">
        <f t="shared" si="202"/>
        <v>9019</v>
      </c>
      <c r="AD173" s="6">
        <v>1</v>
      </c>
      <c r="AE173" t="s">
        <v>917</v>
      </c>
      <c r="AF173" t="s">
        <v>754</v>
      </c>
      <c r="AG173" t="s">
        <v>756</v>
      </c>
      <c r="AH173" t="s">
        <v>756</v>
      </c>
      <c r="AI173" t="str">
        <f t="shared" si="209"/>
        <v>o</v>
      </c>
      <c r="AJ173" t="str">
        <f t="shared" si="210"/>
        <v>o</v>
      </c>
      <c r="AK173" t="str">
        <f t="shared" si="211"/>
        <v>o</v>
      </c>
      <c r="AL173" t="str">
        <f t="shared" si="212"/>
        <v/>
      </c>
      <c r="AM173" t="str">
        <f t="shared" si="213"/>
        <v/>
      </c>
      <c r="AN173" t="str">
        <f t="shared" si="214"/>
        <v>Home</v>
      </c>
      <c r="AO173" t="str">
        <f t="shared" si="215"/>
        <v>h</v>
      </c>
      <c r="AP173" t="str">
        <f t="shared" si="216"/>
        <v>o</v>
      </c>
      <c r="AQ173" t="str">
        <f t="shared" si="217"/>
        <v>d</v>
      </c>
      <c r="AR173" t="str">
        <f t="shared" si="218"/>
        <v>Home</v>
      </c>
      <c r="AS173" t="str">
        <f t="shared" si="219"/>
        <v>h</v>
      </c>
      <c r="AT173" t="str">
        <f t="shared" si="220"/>
        <v>Defensive</v>
      </c>
      <c r="AU173" t="str">
        <f t="shared" si="221"/>
        <v/>
      </c>
      <c r="AV173" t="str">
        <f t="shared" si="222"/>
        <v/>
      </c>
      <c r="AW173" t="str" cm="1">
        <f t="array" ref="AW173">IFERROR(IF(O173&lt;&gt;"",O173,IF(OR($S173="",$T173=""),"",IF(O173&lt;&gt;"",O173,IF($T173&lt;&gt;"",_xlfn._xlws.FILTER(O:O,($BU:$BU=$BU173)*($I:$I=$I173)*($T:$T=$T173)*($S:$S=_xlfn.MINIFS($S:$S,$T:$T,"="&amp;$T173)),"")))))&amp;"",IF(O173="","",""))&amp;""</f>
        <v>Defensive_PlayPass-InShotPassLane</v>
      </c>
      <c r="AX173" t="str" cm="1">
        <f t="array" ref="AX173">IFERROR(IF(P173&lt;&gt;"",P173,IF(OR($S173="",$T173=""),"",IF($T173&lt;&gt;"",_xlfn._xlws.FILTER(P:P,($BU:$BU=$BU173)*($I:$I=$I173)*($T:$T=$T173)*($S:$S=_xlfn.MINIFS($S:$S,$T:$T,"="&amp;$T173)),""))))&amp;"",IF(P173="","",""))&amp;""</f>
        <v/>
      </c>
      <c r="AY173" t="str" cm="1">
        <f t="array" ref="AY173">IFERROR(IF(Q173&lt;&gt;"",Q173,IF(OR($S173="",$T173=""),"",IF($T173&lt;&gt;"",_xlfn._xlws.FILTER(Q:Q,($BU:$BU=$BU173)*($I:$I=$I173)*($T:$T=$T173)*($S:$S=_xlfn.MINIFS($S:$S,$T:$T,"="&amp;$T173)),""))))&amp;"",IF(Q173="","",""))&amp;""</f>
        <v/>
      </c>
      <c r="AZ173" t="str" cm="1">
        <f t="array" ref="AZ173">IFERROR(IF(R173&lt;&gt;"",R173,IF(OR($S173="",$T173=""),"",IF($T173&lt;&gt;"",_xlfn._xlws.FILTER(R:R,($BU:$BU=$BU173)*($I:$I=$I173)*($T:$T=$T173)*($S:$S=_xlfn.MINIFS($S:$S,$T:$T,"="&amp;$T173)),""))))&amp;"",IF(R173="","",""))&amp;""</f>
        <v/>
      </c>
      <c r="BA173" s="6">
        <f t="shared" si="223"/>
        <v>16</v>
      </c>
      <c r="BB173">
        <f t="shared" ref="BB173:BD173" si="274">BB172</f>
        <v>18987</v>
      </c>
      <c r="BC173" t="str">
        <f t="shared" si="274"/>
        <v>Velodrome</v>
      </c>
      <c r="BD173" t="str">
        <f t="shared" si="274"/>
        <v>Outlaws</v>
      </c>
      <c r="BE173" t="s">
        <v>9</v>
      </c>
      <c r="BF173" t="s">
        <v>173</v>
      </c>
      <c r="BI173" cm="1">
        <f t="array" ref="BI173">IFERROR(_xlfn._xlws.FILTER(shifts!A:A,(shifts!B:B=events!AD173)*(shifts!AG:AG&gt;=events!BK173)*(shifts!AH:AH&lt;=events!BL173)),BI172)</f>
        <v>6</v>
      </c>
      <c r="BJ173" s="15">
        <f t="shared" si="225"/>
        <v>0</v>
      </c>
      <c r="BK173">
        <f t="shared" si="226"/>
        <v>971</v>
      </c>
      <c r="BL173">
        <f t="shared" si="227"/>
        <v>971</v>
      </c>
      <c r="BM173" s="15">
        <f>SUMIFS(BJ$2:BJ173,K$2:K173,"=Intermission")+SUMIFS(BJ$2:BJ173,K$2:K173,"=Timeout")</f>
        <v>0</v>
      </c>
      <c r="BN173">
        <f t="shared" si="228"/>
        <v>0</v>
      </c>
      <c r="BO173" s="19">
        <f t="shared" si="229"/>
        <v>109</v>
      </c>
      <c r="BP173">
        <f t="shared" si="230"/>
        <v>104</v>
      </c>
      <c r="BQ173" s="17">
        <f t="shared" si="231"/>
        <v>109</v>
      </c>
      <c r="BR173" t="str">
        <f t="shared" si="232"/>
        <v>opp_team_player_2</v>
      </c>
      <c r="BS173">
        <f>COUNTIFS(S$3:S173,"="&amp;S173,AI$3:AI173,"="&amp;AI173)</f>
        <v>2</v>
      </c>
      <c r="BT173" t="str">
        <f>IFERROR(VLOOKUP(BB173&amp;BU173&amp;X173,game_rosters!U:W,3,FALSE),"")</f>
        <v>P100214</v>
      </c>
      <c r="BU173" t="str">
        <f t="shared" si="233"/>
        <v>Outlaws</v>
      </c>
    </row>
    <row r="174" spans="1:73" x14ac:dyDescent="0.2">
      <c r="A174">
        <f t="shared" si="208"/>
        <v>1</v>
      </c>
      <c r="E174" s="4"/>
      <c r="F174" s="43"/>
      <c r="G174" s="4"/>
      <c r="H174" s="46"/>
      <c r="I174" s="44">
        <v>22</v>
      </c>
      <c r="J174" s="44" t="str">
        <f t="shared" si="234"/>
        <v/>
      </c>
      <c r="K174" t="s">
        <v>13</v>
      </c>
      <c r="L174" t="s">
        <v>587</v>
      </c>
      <c r="N174" t="s">
        <v>594</v>
      </c>
      <c r="O174" t="s">
        <v>611</v>
      </c>
      <c r="Q174" t="s">
        <v>594</v>
      </c>
      <c r="S174">
        <v>86</v>
      </c>
      <c r="T174">
        <v>20</v>
      </c>
      <c r="U174" t="str">
        <f>IF(B174=1,MAX($U$2:$U173)+1,IF(AND($T174&lt;&gt;"",$T174=$T173),$U173,IF(B174="x",U173,"")))</f>
        <v/>
      </c>
      <c r="V174" t="str">
        <f>IF(C174=1,MAX($V$2:$V173)+1,IF(AND($T174&lt;&gt;"",$T174=$T173),$U173,IF(C174="x",V173,"")))</f>
        <v/>
      </c>
      <c r="W174" t="s">
        <v>735</v>
      </c>
      <c r="X174">
        <v>22</v>
      </c>
      <c r="Z174">
        <v>1</v>
      </c>
      <c r="AA174">
        <f t="shared" si="205"/>
        <v>1086</v>
      </c>
      <c r="AB174">
        <f t="shared" si="206"/>
        <v>9020</v>
      </c>
      <c r="AC174">
        <f t="shared" si="202"/>
        <v>9020</v>
      </c>
      <c r="AD174" s="6">
        <v>1</v>
      </c>
      <c r="AE174" t="s">
        <v>917</v>
      </c>
      <c r="AF174" t="s">
        <v>747</v>
      </c>
      <c r="AG174" t="s">
        <v>756</v>
      </c>
      <c r="AH174" t="s">
        <v>756</v>
      </c>
      <c r="AI174" t="str">
        <f t="shared" si="209"/>
        <v>e</v>
      </c>
      <c r="AJ174" t="str">
        <f t="shared" si="210"/>
        <v/>
      </c>
      <c r="AK174" t="str">
        <f t="shared" si="211"/>
        <v/>
      </c>
      <c r="AL174" t="str">
        <f t="shared" si="212"/>
        <v/>
      </c>
      <c r="AM174" t="str">
        <f t="shared" si="213"/>
        <v/>
      </c>
      <c r="AN174" t="str">
        <f t="shared" si="214"/>
        <v>Home</v>
      </c>
      <c r="AO174" t="str">
        <f t="shared" si="215"/>
        <v>h</v>
      </c>
      <c r="AP174" t="str">
        <f t="shared" si="216"/>
        <v/>
      </c>
      <c r="AQ174" t="str">
        <f t="shared" si="217"/>
        <v/>
      </c>
      <c r="AR174" t="str">
        <f t="shared" si="218"/>
        <v>Home</v>
      </c>
      <c r="AS174" t="str">
        <f t="shared" si="219"/>
        <v>h</v>
      </c>
      <c r="AT174" t="str">
        <f t="shared" si="220"/>
        <v>Offensive</v>
      </c>
      <c r="AU174" t="str">
        <f t="shared" si="221"/>
        <v/>
      </c>
      <c r="AV174" t="str">
        <f t="shared" si="222"/>
        <v/>
      </c>
      <c r="AW174" t="str" cm="1">
        <f t="array" ref="AW174">IFERROR(IF(O174&lt;&gt;"",O174,IF(OR($S174="",$T174=""),"",IF(O174&lt;&gt;"",O174,IF($T174&lt;&gt;"",_xlfn._xlws.FILTER(O:O,($BU:$BU=$BU174)*($I:$I=$I174)*($T:$T=$T174)*($S:$S=_xlfn.MINIFS($S:$S,$T:$T,"="&amp;$T174)),"")))))&amp;"",IF(O174="","",""))&amp;""</f>
        <v>OffensivePlay_Zone-PuckRecoveryShot</v>
      </c>
      <c r="AX174" t="str" cm="1">
        <f t="array" ref="AX174">IFERROR(IF(P174&lt;&gt;"",P174,IF(OR($S174="",$T174=""),"",IF($T174&lt;&gt;"",_xlfn._xlws.FILTER(P:P,($BU:$BU=$BU174)*($I:$I=$I174)*($T:$T=$T174)*($S:$S=_xlfn.MINIFS($S:$S,$T:$T,"="&amp;$T174)),""))))&amp;"",IF(P174="","",""))&amp;""</f>
        <v/>
      </c>
      <c r="AY174" t="str" cm="1">
        <f t="array" ref="AY174">IFERROR(IF(Q174&lt;&gt;"",Q174,IF(OR($S174="",$T174=""),"",IF($T174&lt;&gt;"",_xlfn._xlws.FILTER(Q:Q,($BU:$BU=$BU174)*($I:$I=$I174)*($T:$T=$T174)*($S:$S=_xlfn.MINIFS($S:$S,$T:$T,"="&amp;$T174)),""))))&amp;"",IF(Q174="","",""))&amp;""</f>
        <v>u</v>
      </c>
      <c r="AZ174" t="str" cm="1">
        <f t="array" ref="AZ174">IFERROR(IF(R174&lt;&gt;"",R174,IF(OR($S174="",$T174=""),"",IF($T174&lt;&gt;"",_xlfn._xlws.FILTER(R:R,($BU:$BU=$BU174)*($I:$I=$I174)*($T:$T=$T174)*($S:$S=_xlfn.MINIFS($S:$S,$T:$T,"="&amp;$T174)),""))))&amp;"",IF(R174="","",""))&amp;""</f>
        <v/>
      </c>
      <c r="BA174" s="6">
        <f t="shared" si="223"/>
        <v>16</v>
      </c>
      <c r="BB174">
        <f t="shared" ref="BB174:BD174" si="275">BB173</f>
        <v>18987</v>
      </c>
      <c r="BC174" t="str">
        <f t="shared" si="275"/>
        <v>Velodrome</v>
      </c>
      <c r="BD174" t="str">
        <f t="shared" si="275"/>
        <v>Outlaws</v>
      </c>
      <c r="BE174" t="s">
        <v>13</v>
      </c>
      <c r="BF174" t="s">
        <v>587</v>
      </c>
      <c r="BI174" cm="1">
        <f t="array" ref="BI174">IFERROR(_xlfn._xlws.FILTER(shifts!A:A,(shifts!B:B=events!AD174)*(shifts!AG:AG&gt;=events!BK174)*(shifts!AH:AH&lt;=events!BL174)),BI173)</f>
        <v>6</v>
      </c>
      <c r="BJ174" s="15">
        <f t="shared" si="225"/>
        <v>0</v>
      </c>
      <c r="BK174">
        <f t="shared" si="226"/>
        <v>967</v>
      </c>
      <c r="BL174">
        <f t="shared" si="227"/>
        <v>967</v>
      </c>
      <c r="BM174" s="15">
        <f>SUMIFS(BJ$2:BJ174,K$2:K174,"=Intermission")+SUMIFS(BJ$2:BJ174,K$2:K174,"=Timeout")</f>
        <v>0</v>
      </c>
      <c r="BN174">
        <f t="shared" si="228"/>
        <v>0</v>
      </c>
      <c r="BO174" s="19">
        <f t="shared" si="229"/>
        <v>113</v>
      </c>
      <c r="BP174">
        <f t="shared" si="230"/>
        <v>108</v>
      </c>
      <c r="BQ174" s="17">
        <f t="shared" si="231"/>
        <v>113</v>
      </c>
      <c r="BR174" t="str">
        <f t="shared" si="232"/>
        <v>event_team_player_1</v>
      </c>
      <c r="BS174">
        <f>COUNTIFS(S$3:S174,"="&amp;S174,AI$3:AI174,"="&amp;AI174)</f>
        <v>1</v>
      </c>
      <c r="BT174" t="str">
        <f>IFERROR(VLOOKUP(BB174&amp;BU174&amp;X174,game_rosters!U:W,3,FALSE),"")</f>
        <v>P100108</v>
      </c>
      <c r="BU174" t="str">
        <f t="shared" si="233"/>
        <v>Velodrome</v>
      </c>
    </row>
    <row r="175" spans="1:73" x14ac:dyDescent="0.2">
      <c r="A175">
        <f t="shared" si="208"/>
        <v>1</v>
      </c>
      <c r="E175" s="4"/>
      <c r="F175" s="43"/>
      <c r="G175" s="4"/>
      <c r="H175" s="46"/>
      <c r="I175" s="44">
        <v>22</v>
      </c>
      <c r="J175" s="44" t="str">
        <f t="shared" si="234"/>
        <v/>
      </c>
      <c r="K175" t="s">
        <v>9</v>
      </c>
      <c r="L175" t="s">
        <v>173</v>
      </c>
      <c r="M175" t="s">
        <v>71</v>
      </c>
      <c r="S175">
        <v>87</v>
      </c>
      <c r="T175">
        <v>20</v>
      </c>
      <c r="U175" t="str">
        <f>IF(B175=1,MAX($U$2:$U174)+1,IF(AND($T175&lt;&gt;"",$T175=$T174),$U174,IF(B175="x",U174,"")))</f>
        <v/>
      </c>
      <c r="V175" t="str">
        <f>IF(C175=1,MAX($V$2:$V174)+1,IF(AND($T175&lt;&gt;"",$T175=$T174),$U174,IF(C175="x",V174,"")))</f>
        <v/>
      </c>
      <c r="W175" t="s">
        <v>735</v>
      </c>
      <c r="X175">
        <v>22</v>
      </c>
      <c r="Z175">
        <v>1</v>
      </c>
      <c r="AA175">
        <f t="shared" si="205"/>
        <v>1087</v>
      </c>
      <c r="AB175">
        <f t="shared" si="206"/>
        <v>9020</v>
      </c>
      <c r="AC175">
        <f t="shared" si="202"/>
        <v>9020</v>
      </c>
      <c r="AD175" s="6">
        <v>1</v>
      </c>
      <c r="AE175" t="s">
        <v>917</v>
      </c>
      <c r="AF175" t="s">
        <v>747</v>
      </c>
      <c r="AG175" t="s">
        <v>756</v>
      </c>
      <c r="AH175" t="s">
        <v>756</v>
      </c>
      <c r="AI175" t="str">
        <f t="shared" si="209"/>
        <v>e</v>
      </c>
      <c r="AJ175" t="str">
        <f t="shared" si="210"/>
        <v/>
      </c>
      <c r="AK175" t="str">
        <f t="shared" si="211"/>
        <v/>
      </c>
      <c r="AL175" t="str">
        <f t="shared" si="212"/>
        <v/>
      </c>
      <c r="AM175" t="str">
        <f t="shared" si="213"/>
        <v/>
      </c>
      <c r="AN175" t="str">
        <f t="shared" si="214"/>
        <v>Home</v>
      </c>
      <c r="AO175" t="str">
        <f t="shared" si="215"/>
        <v>h</v>
      </c>
      <c r="AP175" t="str">
        <f t="shared" si="216"/>
        <v/>
      </c>
      <c r="AQ175" t="str">
        <f t="shared" si="217"/>
        <v/>
      </c>
      <c r="AR175" t="str">
        <f t="shared" si="218"/>
        <v>Home</v>
      </c>
      <c r="AS175" t="str">
        <f t="shared" si="219"/>
        <v>h</v>
      </c>
      <c r="AT175" t="str">
        <f t="shared" si="220"/>
        <v>Offensive</v>
      </c>
      <c r="AU175" t="str">
        <f t="shared" si="221"/>
        <v/>
      </c>
      <c r="AV175" t="str">
        <f t="shared" si="222"/>
        <v/>
      </c>
      <c r="AW175" t="str" cm="1">
        <f t="array" ref="AW175">IFERROR(IF(O175&lt;&gt;"",O175,IF(OR($S175="",$T175=""),"",IF(O175&lt;&gt;"",O175,IF($T175&lt;&gt;"",_xlfn._xlws.FILTER(O:O,($BU:$BU=$BU175)*($I:$I=$I175)*($T:$T=$T175)*($S:$S=_xlfn.MINIFS($S:$S,$T:$T,"="&amp;$T175)),"")))))&amp;"",IF(O175="","",""))&amp;""</f>
        <v>OffensivePlay_Zone-PuckRecoveryShot</v>
      </c>
      <c r="AX175" t="str" cm="1">
        <f t="array" ref="AX175">IFERROR(IF(P175&lt;&gt;"",P175,IF(OR($S175="",$T175=""),"",IF($T175&lt;&gt;"",_xlfn._xlws.FILTER(P:P,($BU:$BU=$BU175)*($I:$I=$I175)*($T:$T=$T175)*($S:$S=_xlfn.MINIFS($S:$S,$T:$T,"="&amp;$T175)),""))))&amp;"",IF(P175="","",""))&amp;""</f>
        <v/>
      </c>
      <c r="AY175" t="str" cm="1">
        <f t="array" ref="AY175">IFERROR(IF(Q175&lt;&gt;"",Q175,IF(OR($S175="",$T175=""),"",IF($T175&lt;&gt;"",_xlfn._xlws.FILTER(Q:Q,($BU:$BU=$BU175)*($I:$I=$I175)*($T:$T=$T175)*($S:$S=_xlfn.MINIFS($S:$S,$T:$T,"="&amp;$T175)),""))))&amp;"",IF(Q175="","",""))&amp;""</f>
        <v>u</v>
      </c>
      <c r="AZ175" t="str" cm="1">
        <f t="array" ref="AZ175">IFERROR(IF(R175&lt;&gt;"",R175,IF(OR($S175="",$T175=""),"",IF($T175&lt;&gt;"",_xlfn._xlws.FILTER(R:R,($BU:$BU=$BU175)*($I:$I=$I175)*($T:$T=$T175)*($S:$S=_xlfn.MINIFS($S:$S,$T:$T,"="&amp;$T175)),""))))&amp;"",IF(R175="","",""))&amp;""</f>
        <v/>
      </c>
      <c r="BA175" s="6">
        <f t="shared" si="223"/>
        <v>16</v>
      </c>
      <c r="BB175">
        <f t="shared" ref="BB175:BD175" si="276">BB174</f>
        <v>18987</v>
      </c>
      <c r="BC175" t="str">
        <f t="shared" si="276"/>
        <v>Velodrome</v>
      </c>
      <c r="BD175" t="str">
        <f t="shared" si="276"/>
        <v>Outlaws</v>
      </c>
      <c r="BE175" t="s">
        <v>9</v>
      </c>
      <c r="BF175" t="s">
        <v>173</v>
      </c>
      <c r="BI175" cm="1">
        <f t="array" ref="BI175">IFERROR(_xlfn._xlws.FILTER(shifts!A:A,(shifts!B:B=events!AD175)*(shifts!AG:AG&gt;=events!BK175)*(shifts!AH:AH&lt;=events!BL175)),BI174)</f>
        <v>6</v>
      </c>
      <c r="BJ175" s="15">
        <f t="shared" si="225"/>
        <v>0</v>
      </c>
      <c r="BK175">
        <f t="shared" si="226"/>
        <v>967</v>
      </c>
      <c r="BL175">
        <f t="shared" si="227"/>
        <v>967</v>
      </c>
      <c r="BM175" s="15">
        <f>SUMIFS(BJ$2:BJ175,K$2:K175,"=Intermission")+SUMIFS(BJ$2:BJ175,K$2:K175,"=Timeout")</f>
        <v>0</v>
      </c>
      <c r="BN175">
        <f t="shared" si="228"/>
        <v>0</v>
      </c>
      <c r="BO175" s="19">
        <f t="shared" si="229"/>
        <v>113</v>
      </c>
      <c r="BP175">
        <f t="shared" si="230"/>
        <v>108</v>
      </c>
      <c r="BQ175" s="17">
        <f t="shared" si="231"/>
        <v>113</v>
      </c>
      <c r="BR175" t="str">
        <f t="shared" si="232"/>
        <v>event_team_player_1</v>
      </c>
      <c r="BS175">
        <f>COUNTIFS(S$3:S175,"="&amp;S175,AI$3:AI175,"="&amp;AI175)</f>
        <v>1</v>
      </c>
      <c r="BT175" t="str">
        <f>IFERROR(VLOOKUP(BB175&amp;BU175&amp;X175,game_rosters!U:W,3,FALSE),"")</f>
        <v>P100108</v>
      </c>
      <c r="BU175" t="str">
        <f t="shared" si="233"/>
        <v>Velodrome</v>
      </c>
    </row>
    <row r="176" spans="1:73" x14ac:dyDescent="0.2">
      <c r="A176">
        <f t="shared" si="208"/>
        <v>1</v>
      </c>
      <c r="E176" s="4"/>
      <c r="F176" s="43"/>
      <c r="G176" s="4"/>
      <c r="H176" s="46"/>
      <c r="I176" s="44">
        <v>3</v>
      </c>
      <c r="J176" s="44" t="str">
        <f t="shared" si="234"/>
        <v>d</v>
      </c>
      <c r="K176" t="s">
        <v>238</v>
      </c>
      <c r="L176" t="s">
        <v>184</v>
      </c>
      <c r="M176" t="s">
        <v>378</v>
      </c>
      <c r="S176">
        <v>88</v>
      </c>
      <c r="T176">
        <v>20</v>
      </c>
      <c r="U176" t="str">
        <f>IF(B176=1,MAX($U$2:$U175)+1,IF(AND($T176&lt;&gt;"",$T176=$T175),$U175,IF(B176="x",U175,"")))</f>
        <v/>
      </c>
      <c r="V176" t="str">
        <f>IF(C176=1,MAX($V$2:$V175)+1,IF(AND($T176&lt;&gt;"",$T176=$T175),$U175,IF(C176="x",V175,"")))</f>
        <v/>
      </c>
      <c r="W176" t="s">
        <v>731</v>
      </c>
      <c r="X176">
        <v>3</v>
      </c>
      <c r="Z176">
        <v>1</v>
      </c>
      <c r="AA176">
        <f t="shared" si="205"/>
        <v>1088</v>
      </c>
      <c r="AB176">
        <f t="shared" si="206"/>
        <v>9020</v>
      </c>
      <c r="AC176">
        <f t="shared" si="202"/>
        <v>9020</v>
      </c>
      <c r="AD176" s="6">
        <v>1</v>
      </c>
      <c r="AE176" t="s">
        <v>917</v>
      </c>
      <c r="AF176" t="s">
        <v>747</v>
      </c>
      <c r="AG176" t="s">
        <v>756</v>
      </c>
      <c r="AH176" t="s">
        <v>756</v>
      </c>
      <c r="AI176" t="str">
        <f t="shared" si="209"/>
        <v>e</v>
      </c>
      <c r="AJ176" t="str">
        <f t="shared" si="210"/>
        <v>d</v>
      </c>
      <c r="AK176" t="str">
        <f t="shared" si="211"/>
        <v>d</v>
      </c>
      <c r="AL176" t="str">
        <f t="shared" si="212"/>
        <v>o</v>
      </c>
      <c r="AM176" t="str">
        <f t="shared" si="213"/>
        <v>d</v>
      </c>
      <c r="AN176" t="str">
        <f t="shared" si="214"/>
        <v>Away</v>
      </c>
      <c r="AO176" t="str">
        <f t="shared" si="215"/>
        <v>a</v>
      </c>
      <c r="AP176" t="str">
        <f t="shared" si="216"/>
        <v>o</v>
      </c>
      <c r="AQ176" t="str">
        <f t="shared" si="217"/>
        <v>d</v>
      </c>
      <c r="AR176" t="str">
        <f t="shared" si="218"/>
        <v>Away</v>
      </c>
      <c r="AS176" t="str">
        <f t="shared" si="219"/>
        <v>a</v>
      </c>
      <c r="AT176" t="str">
        <f t="shared" si="220"/>
        <v>Offensive</v>
      </c>
      <c r="AU176" t="str">
        <f t="shared" si="221"/>
        <v/>
      </c>
      <c r="AV176" t="str">
        <f t="shared" si="222"/>
        <v/>
      </c>
      <c r="AW176" t="str" cm="1">
        <f t="array" ref="AW176">IFERROR(IF(O176&lt;&gt;"",O176,IF(OR($S176="",$T176=""),"",IF(O176&lt;&gt;"",O176,IF($T176&lt;&gt;"",_xlfn._xlws.FILTER(O:O,($BU:$BU=$BU176)*($I:$I=$I176)*($T:$T=$T176)*($S:$S=_xlfn.MINIFS($S:$S,$T:$T,"="&amp;$T176)),"")))))&amp;"",IF(O176="","",""))&amp;""</f>
        <v/>
      </c>
      <c r="AX176" t="str" cm="1">
        <f t="array" ref="AX176">IFERROR(IF(P176&lt;&gt;"",P176,IF(OR($S176="",$T176=""),"",IF($T176&lt;&gt;"",_xlfn._xlws.FILTER(P:P,($BU:$BU=$BU176)*($I:$I=$I176)*($T:$T=$T176)*($S:$S=_xlfn.MINIFS($S:$S,$T:$T,"="&amp;$T176)),""))))&amp;"",IF(P176="","",""))&amp;""</f>
        <v/>
      </c>
      <c r="AY176" t="str" cm="1">
        <f t="array" ref="AY176">IFERROR(IF(Q176&lt;&gt;"",Q176,IF(OR($S176="",$T176=""),"",IF($T176&lt;&gt;"",_xlfn._xlws.FILTER(Q:Q,($BU:$BU=$BU176)*($I:$I=$I176)*($T:$T=$T176)*($S:$S=_xlfn.MINIFS($S:$S,$T:$T,"="&amp;$T176)),""))))&amp;"",IF(Q176="","",""))&amp;""</f>
        <v/>
      </c>
      <c r="AZ176" t="str" cm="1">
        <f t="array" ref="AZ176">IFERROR(IF(R176&lt;&gt;"",R176,IF(OR($S176="",$T176=""),"",IF($T176&lt;&gt;"",_xlfn._xlws.FILTER(R:R,($BU:$BU=$BU176)*($I:$I=$I176)*($T:$T=$T176)*($S:$S=_xlfn.MINIFS($S:$S,$T:$T,"="&amp;$T176)),""))))&amp;"",IF(R176="","",""))&amp;""</f>
        <v/>
      </c>
      <c r="BA176" s="6">
        <f t="shared" si="223"/>
        <v>17</v>
      </c>
      <c r="BB176">
        <f t="shared" ref="BB176:BD176" si="277">BB175</f>
        <v>18987</v>
      </c>
      <c r="BC176" t="str">
        <f t="shared" si="277"/>
        <v>Velodrome</v>
      </c>
      <c r="BD176" t="str">
        <f t="shared" si="277"/>
        <v>Outlaws</v>
      </c>
      <c r="BE176" t="s">
        <v>238</v>
      </c>
      <c r="BF176" t="s">
        <v>184</v>
      </c>
      <c r="BI176" cm="1">
        <f t="array" ref="BI176">IFERROR(_xlfn._xlws.FILTER(shifts!A:A,(shifts!B:B=events!AD176)*(shifts!AG:AG&gt;=events!BK176)*(shifts!AH:AH&lt;=events!BL176)),BI175)</f>
        <v>6</v>
      </c>
      <c r="BJ176" s="15">
        <f t="shared" si="225"/>
        <v>0</v>
      </c>
      <c r="BK176">
        <f t="shared" si="226"/>
        <v>967</v>
      </c>
      <c r="BL176">
        <f t="shared" si="227"/>
        <v>967</v>
      </c>
      <c r="BM176" s="15">
        <f>SUMIFS(BJ$2:BJ176,K$2:K176,"=Intermission")+SUMIFS(BJ$2:BJ176,K$2:K176,"=Timeout")</f>
        <v>0</v>
      </c>
      <c r="BN176">
        <f t="shared" si="228"/>
        <v>0</v>
      </c>
      <c r="BO176" s="19">
        <f t="shared" si="229"/>
        <v>113</v>
      </c>
      <c r="BP176">
        <f t="shared" si="230"/>
        <v>108</v>
      </c>
      <c r="BQ176" s="17">
        <f t="shared" si="231"/>
        <v>113</v>
      </c>
      <c r="BR176" t="str">
        <f t="shared" si="232"/>
        <v>event_team_player_1</v>
      </c>
      <c r="BS176">
        <f>COUNTIFS(S$3:S176,"="&amp;S176,AI$3:AI176,"="&amp;AI176)</f>
        <v>1</v>
      </c>
      <c r="BT176" t="str">
        <f>IFERROR(VLOOKUP(BB176&amp;BU176&amp;X176,game_rosters!U:W,3,FALSE),"")</f>
        <v>P100004</v>
      </c>
      <c r="BU176" t="str">
        <f t="shared" si="233"/>
        <v>Outlaws</v>
      </c>
    </row>
    <row r="177" spans="1:73" x14ac:dyDescent="0.2">
      <c r="A177">
        <f t="shared" si="208"/>
        <v>1</v>
      </c>
      <c r="E177" s="4"/>
      <c r="F177" s="43"/>
      <c r="G177" s="4"/>
      <c r="H177" s="46"/>
      <c r="I177" s="44">
        <v>3</v>
      </c>
      <c r="J177" s="44" t="str">
        <f t="shared" si="234"/>
        <v>o</v>
      </c>
      <c r="K177" t="s">
        <v>238</v>
      </c>
      <c r="L177" t="s">
        <v>174</v>
      </c>
      <c r="M177" t="s">
        <v>373</v>
      </c>
      <c r="N177" t="s">
        <v>595</v>
      </c>
      <c r="S177">
        <v>89</v>
      </c>
      <c r="T177">
        <v>21</v>
      </c>
      <c r="U177" t="str">
        <f>IF(B177=1,MAX($U$2:$U176)+1,IF(AND($T177&lt;&gt;"",$T177=$T176),$U176,IF(B177="x",U176,"")))</f>
        <v/>
      </c>
      <c r="V177" t="str">
        <f>IF(C177=1,MAX($V$2:$V176)+1,IF(AND($T177&lt;&gt;"",$T177=$T176),$U176,IF(C177="x",V176,"")))</f>
        <v/>
      </c>
      <c r="W177" t="s">
        <v>731</v>
      </c>
      <c r="X177">
        <v>3</v>
      </c>
      <c r="Z177">
        <v>1</v>
      </c>
      <c r="AA177">
        <f t="shared" si="205"/>
        <v>1089</v>
      </c>
      <c r="AB177">
        <f t="shared" si="206"/>
        <v>9021</v>
      </c>
      <c r="AC177">
        <f t="shared" si="202"/>
        <v>9021</v>
      </c>
      <c r="AD177" s="6">
        <v>1</v>
      </c>
      <c r="AE177" t="s">
        <v>917</v>
      </c>
      <c r="AF177" t="s">
        <v>914</v>
      </c>
      <c r="AG177" t="s">
        <v>756</v>
      </c>
      <c r="AH177" t="s">
        <v>756</v>
      </c>
      <c r="AI177" t="str">
        <f t="shared" si="209"/>
        <v>e</v>
      </c>
      <c r="AJ177" t="str">
        <f t="shared" si="210"/>
        <v>o</v>
      </c>
      <c r="AK177" t="str">
        <f t="shared" si="211"/>
        <v>o</v>
      </c>
      <c r="AL177" t="str">
        <f t="shared" si="212"/>
        <v>d</v>
      </c>
      <c r="AM177" t="str">
        <f t="shared" si="213"/>
        <v>o</v>
      </c>
      <c r="AN177" t="str">
        <f t="shared" si="214"/>
        <v>Away</v>
      </c>
      <c r="AO177" t="str">
        <f t="shared" si="215"/>
        <v>a</v>
      </c>
      <c r="AP177" t="str">
        <f t="shared" si="216"/>
        <v>d</v>
      </c>
      <c r="AQ177" t="str">
        <f t="shared" si="217"/>
        <v>o</v>
      </c>
      <c r="AR177" t="str">
        <f t="shared" si="218"/>
        <v>Away</v>
      </c>
      <c r="AS177" t="str">
        <f t="shared" si="219"/>
        <v>a</v>
      </c>
      <c r="AT177" t="str">
        <f t="shared" si="220"/>
        <v>Offensive</v>
      </c>
      <c r="AU177" t="str">
        <f t="shared" si="221"/>
        <v/>
      </c>
      <c r="AV177" t="str">
        <f t="shared" si="222"/>
        <v/>
      </c>
      <c r="AW177" t="str" cm="1">
        <f t="array" ref="AW177">IFERROR(IF(O177&lt;&gt;"",O177,IF(OR($S177="",$T177=""),"",IF(O177&lt;&gt;"",O177,IF($T177&lt;&gt;"",_xlfn._xlws.FILTER(O:O,($BU:$BU=$BU177)*($I:$I=$I177)*($T:$T=$T177)*($S:$S=_xlfn.MINIFS($S:$S,$T:$T,"="&amp;$T177)),"")))))&amp;"",IF(O177="","",""))&amp;""</f>
        <v/>
      </c>
      <c r="AX177" t="str" cm="1">
        <f t="array" ref="AX177">IFERROR(IF(P177&lt;&gt;"",P177,IF(OR($S177="",$T177=""),"",IF($T177&lt;&gt;"",_xlfn._xlws.FILTER(P:P,($BU:$BU=$BU177)*($I:$I=$I177)*($T:$T=$T177)*($S:$S=_xlfn.MINIFS($S:$S,$T:$T,"="&amp;$T177)),""))))&amp;"",IF(P177="","",""))&amp;""</f>
        <v/>
      </c>
      <c r="AY177" t="str" cm="1">
        <f t="array" ref="AY177">IFERROR(IF(Q177&lt;&gt;"",Q177,IF(OR($S177="",$T177=""),"",IF($T177&lt;&gt;"",_xlfn._xlws.FILTER(Q:Q,($BU:$BU=$BU177)*($I:$I=$I177)*($T:$T=$T177)*($S:$S=_xlfn.MINIFS($S:$S,$T:$T,"="&amp;$T177)),""))))&amp;"",IF(Q177="","",""))&amp;""</f>
        <v/>
      </c>
      <c r="AZ177" t="str" cm="1">
        <f t="array" ref="AZ177">IFERROR(IF(R177&lt;&gt;"",R177,IF(OR($S177="",$T177=""),"",IF($T177&lt;&gt;"",_xlfn._xlws.FILTER(R:R,($BU:$BU=$BU177)*($I:$I=$I177)*($T:$T=$T177)*($S:$S=_xlfn.MINIFS($S:$S,$T:$T,"="&amp;$T177)),""))))&amp;"",IF(R177="","",""))&amp;""</f>
        <v/>
      </c>
      <c r="BA177" s="6">
        <f t="shared" si="223"/>
        <v>18</v>
      </c>
      <c r="BB177">
        <f t="shared" ref="BB177:BD177" si="278">BB176</f>
        <v>18987</v>
      </c>
      <c r="BC177" t="str">
        <f t="shared" si="278"/>
        <v>Velodrome</v>
      </c>
      <c r="BD177" t="str">
        <f t="shared" si="278"/>
        <v>Outlaws</v>
      </c>
      <c r="BE177" t="s">
        <v>238</v>
      </c>
      <c r="BF177" t="s">
        <v>174</v>
      </c>
      <c r="BI177" cm="1">
        <f t="array" ref="BI177">IFERROR(_xlfn._xlws.FILTER(shifts!A:A,(shifts!B:B=events!AD177)*(shifts!AG:AG&gt;=events!BK177)*(shifts!AH:AH&lt;=events!BL177)),BI176)</f>
        <v>6</v>
      </c>
      <c r="BJ177" s="15">
        <f t="shared" si="225"/>
        <v>0</v>
      </c>
      <c r="BK177">
        <f t="shared" si="226"/>
        <v>965</v>
      </c>
      <c r="BL177">
        <f t="shared" si="227"/>
        <v>965</v>
      </c>
      <c r="BM177" s="15">
        <f>SUMIFS(BJ$2:BJ177,K$2:K177,"=Intermission")+SUMIFS(BJ$2:BJ177,K$2:K177,"=Timeout")</f>
        <v>0</v>
      </c>
      <c r="BN177">
        <f t="shared" si="228"/>
        <v>0</v>
      </c>
      <c r="BO177" s="19">
        <f t="shared" si="229"/>
        <v>115</v>
      </c>
      <c r="BP177">
        <f t="shared" si="230"/>
        <v>110</v>
      </c>
      <c r="BQ177" s="17">
        <f t="shared" si="231"/>
        <v>115</v>
      </c>
      <c r="BR177" t="str">
        <f t="shared" si="232"/>
        <v>event_team_player_1</v>
      </c>
      <c r="BS177">
        <f>COUNTIFS(S$3:S177,"="&amp;S177,AI$3:AI177,"="&amp;AI177)</f>
        <v>1</v>
      </c>
      <c r="BT177" t="str">
        <f>IFERROR(VLOOKUP(BB177&amp;BU177&amp;X177,game_rosters!U:W,3,FALSE),"")</f>
        <v>P100004</v>
      </c>
      <c r="BU177" t="str">
        <f t="shared" si="233"/>
        <v>Outlaws</v>
      </c>
    </row>
    <row r="178" spans="1:73" x14ac:dyDescent="0.2">
      <c r="A178">
        <f t="shared" si="208"/>
        <v>1</v>
      </c>
      <c r="E178" s="4"/>
      <c r="F178" s="43"/>
      <c r="G178" s="4"/>
      <c r="H178" s="46"/>
      <c r="I178" s="44">
        <v>84</v>
      </c>
      <c r="J178" s="44" t="str">
        <f t="shared" si="234"/>
        <v/>
      </c>
      <c r="K178" t="s">
        <v>13</v>
      </c>
      <c r="L178" t="s">
        <v>586</v>
      </c>
      <c r="N178" t="s">
        <v>594</v>
      </c>
      <c r="O178" t="s">
        <v>604</v>
      </c>
      <c r="Q178" t="s">
        <v>594</v>
      </c>
      <c r="R178" s="51">
        <v>1</v>
      </c>
      <c r="S178">
        <v>90</v>
      </c>
      <c r="T178">
        <v>21</v>
      </c>
      <c r="U178" t="str">
        <f>IF(B178=1,MAX($U$2:$U177)+1,IF(AND($T178&lt;&gt;"",$T178=$T177),$U177,IF(B178="x",U177,"")))</f>
        <v/>
      </c>
      <c r="V178" t="str">
        <f>IF(C178=1,MAX($V$2:$V177)+1,IF(AND($T178&lt;&gt;"",$T178=$T177),$U177,IF(C178="x",V177,"")))</f>
        <v/>
      </c>
      <c r="W178" t="s">
        <v>735</v>
      </c>
      <c r="X178">
        <v>84</v>
      </c>
      <c r="Z178">
        <v>1</v>
      </c>
      <c r="AA178">
        <f t="shared" si="205"/>
        <v>1090</v>
      </c>
      <c r="AB178">
        <f t="shared" si="206"/>
        <v>9021</v>
      </c>
      <c r="AC178">
        <f t="shared" si="202"/>
        <v>9021</v>
      </c>
      <c r="AD178" s="6">
        <v>1</v>
      </c>
      <c r="AE178" t="s">
        <v>917</v>
      </c>
      <c r="AF178" t="s">
        <v>916</v>
      </c>
      <c r="AG178" t="s">
        <v>756</v>
      </c>
      <c r="AH178" t="s">
        <v>756</v>
      </c>
      <c r="AI178" t="str">
        <f t="shared" si="209"/>
        <v>e</v>
      </c>
      <c r="AJ178" t="str">
        <f t="shared" si="210"/>
        <v>o</v>
      </c>
      <c r="AK178" t="str">
        <f t="shared" si="211"/>
        <v>o</v>
      </c>
      <c r="AL178" t="str">
        <f t="shared" si="212"/>
        <v>o</v>
      </c>
      <c r="AM178" t="str">
        <f t="shared" si="213"/>
        <v/>
      </c>
      <c r="AN178" t="str">
        <f t="shared" si="214"/>
        <v>Home</v>
      </c>
      <c r="AO178" t="str">
        <f t="shared" si="215"/>
        <v>h</v>
      </c>
      <c r="AP178" t="str">
        <f t="shared" si="216"/>
        <v>o</v>
      </c>
      <c r="AQ178" t="str">
        <f t="shared" si="217"/>
        <v>o</v>
      </c>
      <c r="AR178" t="str">
        <f t="shared" si="218"/>
        <v>Home</v>
      </c>
      <c r="AS178" t="str">
        <f t="shared" si="219"/>
        <v>h</v>
      </c>
      <c r="AT178" t="str">
        <f t="shared" si="220"/>
        <v>Offensive</v>
      </c>
      <c r="AU178" t="str">
        <f t="shared" si="221"/>
        <v/>
      </c>
      <c r="AV178" t="str">
        <f t="shared" si="222"/>
        <v/>
      </c>
      <c r="AW178" t="str" cm="1">
        <f t="array" ref="AW178">IFERROR(IF(O178&lt;&gt;"",O178,IF(OR($S178="",$T178=""),"",IF(O178&lt;&gt;"",O178,IF($T178&lt;&gt;"",_xlfn._xlws.FILTER(O:O,($BU:$BU=$BU178)*($I:$I=$I178)*($T:$T=$T178)*($S:$S=_xlfn.MINIFS($S:$S,$T:$T,"="&amp;$T178)),"")))))&amp;"",IF(O178="","",""))&amp;""</f>
        <v>OffensivePlay_Zone-PuckRetrievalDumpIn</v>
      </c>
      <c r="AX178" t="str" cm="1">
        <f t="array" ref="AX178">IFERROR(IF(P178&lt;&gt;"",P178,IF(OR($S178="",$T178=""),"",IF($T178&lt;&gt;"",_xlfn._xlws.FILTER(P:P,($BU:$BU=$BU178)*($I:$I=$I178)*($T:$T=$T178)*($S:$S=_xlfn.MINIFS($S:$S,$T:$T,"="&amp;$T178)),""))))&amp;"",IF(P178="","",""))&amp;""</f>
        <v/>
      </c>
      <c r="AY178" t="str" cm="1">
        <f t="array" ref="AY178">IFERROR(IF(Q178&lt;&gt;"",Q178,IF(OR($S178="",$T178=""),"",IF($T178&lt;&gt;"",_xlfn._xlws.FILTER(Q:Q,($BU:$BU=$BU178)*($I:$I=$I178)*($T:$T=$T178)*($S:$S=_xlfn.MINIFS($S:$S,$T:$T,"="&amp;$T178)),""))))&amp;"",IF(Q178="","",""))&amp;""</f>
        <v>u</v>
      </c>
      <c r="AZ178" t="str" cm="1">
        <f t="array" ref="AZ178">IFERROR(IF(R178&lt;&gt;"",R178,IF(OR($S178="",$T178=""),"",IF($T178&lt;&gt;"",_xlfn._xlws.FILTER(R:R,($BU:$BU=$BU178)*($I:$I=$I178)*($T:$T=$T178)*($S:$S=_xlfn.MINIFS($S:$S,$T:$T,"="&amp;$T178)),""))))&amp;"",IF(R178="","",""))&amp;""</f>
        <v>1</v>
      </c>
      <c r="BA178" s="6">
        <f t="shared" si="223"/>
        <v>18</v>
      </c>
      <c r="BB178">
        <f t="shared" ref="BB178:BD178" si="279">BB177</f>
        <v>18987</v>
      </c>
      <c r="BC178" t="str">
        <f t="shared" si="279"/>
        <v>Velodrome</v>
      </c>
      <c r="BD178" t="str">
        <f t="shared" si="279"/>
        <v>Outlaws</v>
      </c>
      <c r="BE178" t="s">
        <v>13</v>
      </c>
      <c r="BF178" t="s">
        <v>586</v>
      </c>
      <c r="BI178" cm="1">
        <f t="array" ref="BI178">IFERROR(_xlfn._xlws.FILTER(shifts!A:A,(shifts!B:B=events!AD178)*(shifts!AG:AG&gt;=events!BK178)*(shifts!AH:AH&lt;=events!BL178)),BI177)</f>
        <v>6</v>
      </c>
      <c r="BJ178" s="15">
        <f t="shared" si="225"/>
        <v>0</v>
      </c>
      <c r="BK178">
        <f t="shared" si="226"/>
        <v>962</v>
      </c>
      <c r="BL178">
        <f t="shared" si="227"/>
        <v>962</v>
      </c>
      <c r="BM178" s="15">
        <f>SUMIFS(BJ$2:BJ178,K$2:K178,"=Intermission")+SUMIFS(BJ$2:BJ178,K$2:K178,"=Timeout")</f>
        <v>0</v>
      </c>
      <c r="BN178">
        <f t="shared" si="228"/>
        <v>0</v>
      </c>
      <c r="BO178" s="19">
        <f t="shared" si="229"/>
        <v>118</v>
      </c>
      <c r="BP178">
        <f t="shared" si="230"/>
        <v>113</v>
      </c>
      <c r="BQ178" s="17">
        <f t="shared" si="231"/>
        <v>118</v>
      </c>
      <c r="BR178" t="str">
        <f t="shared" si="232"/>
        <v>event_team_player_1</v>
      </c>
      <c r="BS178">
        <f>COUNTIFS(S$3:S178,"="&amp;S178,AI$3:AI178,"="&amp;AI178)</f>
        <v>1</v>
      </c>
      <c r="BT178" t="str">
        <f>IFERROR(VLOOKUP(BB178&amp;BU178&amp;X178,game_rosters!U:W,3,FALSE),"")</f>
        <v>P100198</v>
      </c>
      <c r="BU178" t="str">
        <f t="shared" si="233"/>
        <v>Velodrome</v>
      </c>
    </row>
    <row r="179" spans="1:73" x14ac:dyDescent="0.2">
      <c r="A179" t="str">
        <f t="shared" si="208"/>
        <v/>
      </c>
      <c r="E179" s="4"/>
      <c r="F179" s="43"/>
      <c r="G179" s="4"/>
      <c r="H179" s="46"/>
      <c r="I179" s="44">
        <v>12</v>
      </c>
      <c r="J179" s="44" t="str">
        <f t="shared" si="234"/>
        <v/>
      </c>
      <c r="O179" t="s">
        <v>623</v>
      </c>
      <c r="Q179" t="s">
        <v>595</v>
      </c>
      <c r="R179" s="51">
        <v>1</v>
      </c>
      <c r="S179">
        <v>90</v>
      </c>
      <c r="T179" t="s">
        <v>756</v>
      </c>
      <c r="U179" t="str">
        <f>IF(B179=1,MAX($U$2:$U178)+1,IF(AND($T179&lt;&gt;"",$T179=$T178),$U178,IF(B179="x",U178,"")))</f>
        <v/>
      </c>
      <c r="V179" t="str">
        <f>IF(C179=1,MAX($V$2:$V178)+1,IF(AND($T179&lt;&gt;"",$T179=$T178),$U178,IF(C179="x",V178,"")))</f>
        <v/>
      </c>
      <c r="X179">
        <v>12</v>
      </c>
      <c r="AA179">
        <f t="shared" si="205"/>
        <v>1090</v>
      </c>
      <c r="AB179" t="str">
        <f t="shared" si="206"/>
        <v/>
      </c>
      <c r="AC179">
        <f t="shared" si="202"/>
        <v>1090</v>
      </c>
      <c r="AD179" s="6">
        <v>1</v>
      </c>
      <c r="AE179" t="s">
        <v>917</v>
      </c>
      <c r="AF179" t="s">
        <v>916</v>
      </c>
      <c r="AG179" t="s">
        <v>756</v>
      </c>
      <c r="AH179" t="s">
        <v>756</v>
      </c>
      <c r="AI179" t="str">
        <f t="shared" si="209"/>
        <v>o</v>
      </c>
      <c r="AJ179" t="str">
        <f t="shared" si="210"/>
        <v/>
      </c>
      <c r="AK179" t="str">
        <f t="shared" si="211"/>
        <v/>
      </c>
      <c r="AL179" t="str">
        <f t="shared" si="212"/>
        <v/>
      </c>
      <c r="AM179" t="str">
        <f t="shared" si="213"/>
        <v/>
      </c>
      <c r="AN179" t="str">
        <f t="shared" si="214"/>
        <v/>
      </c>
      <c r="AO179" t="str">
        <f t="shared" si="215"/>
        <v/>
      </c>
      <c r="AP179" t="str">
        <f t="shared" si="216"/>
        <v/>
      </c>
      <c r="AQ179" t="str">
        <f t="shared" si="217"/>
        <v/>
      </c>
      <c r="AR179" t="str">
        <f t="shared" si="218"/>
        <v/>
      </c>
      <c r="AS179" t="str">
        <f t="shared" si="219"/>
        <v/>
      </c>
      <c r="AT179" t="str">
        <f t="shared" si="220"/>
        <v>Defensive</v>
      </c>
      <c r="AU179" t="str">
        <f t="shared" si="221"/>
        <v/>
      </c>
      <c r="AV179" t="str">
        <f t="shared" si="222"/>
        <v/>
      </c>
      <c r="AW179" t="str" cm="1">
        <f t="array" ref="AW179">IFERROR(IF(O179&lt;&gt;"",O179,IF(OR($S179="",$T179=""),"",IF(O179&lt;&gt;"",O179,IF($T179&lt;&gt;"",_xlfn._xlws.FILTER(O:O,($BU:$BU=$BU179)*($I:$I=$I179)*($T:$T=$T179)*($S:$S=_xlfn.MINIFS($S:$S,$T:$T,"="&amp;$T179)),"")))))&amp;"",IF(O179="","",""))&amp;""</f>
        <v>Defensive_PlayZone-PuckRecoveryDumpIn</v>
      </c>
      <c r="AX179" t="str" cm="1">
        <f t="array" ref="AX179">IFERROR(IF(P179&lt;&gt;"",P179,IF(OR($S179="",$T179=""),"",IF($T179&lt;&gt;"",_xlfn._xlws.FILTER(P:P,($BU:$BU=$BU179)*($I:$I=$I179)*($T:$T=$T179)*($S:$S=_xlfn.MINIFS($S:$S,$T:$T,"="&amp;$T179)),""))))&amp;"",IF(P179="","",""))&amp;""</f>
        <v/>
      </c>
      <c r="AY179" t="str" cm="1">
        <f t="array" ref="AY179">IFERROR(IF(Q179&lt;&gt;"",Q179,IF(OR($S179="",$T179=""),"",IF($T179&lt;&gt;"",_xlfn._xlws.FILTER(Q:Q,($BU:$BU=$BU179)*($I:$I=$I179)*($T:$T=$T179)*($S:$S=_xlfn.MINIFS($S:$S,$T:$T,"="&amp;$T179)),""))))&amp;"",IF(Q179="","",""))&amp;""</f>
        <v>s</v>
      </c>
      <c r="AZ179" t="str" cm="1">
        <f t="array" ref="AZ179">IFERROR(IF(R179&lt;&gt;"",R179,IF(OR($S179="",$T179=""),"",IF($T179&lt;&gt;"",_xlfn._xlws.FILTER(R:R,($BU:$BU=$BU179)*($I:$I=$I179)*($T:$T=$T179)*($S:$S=_xlfn.MINIFS($S:$S,$T:$T,"="&amp;$T179)),""))))&amp;"",IF(R179="","",""))&amp;""</f>
        <v>1</v>
      </c>
      <c r="BA179" s="6">
        <f t="shared" si="223"/>
        <v>18</v>
      </c>
      <c r="BB179">
        <f t="shared" ref="BB179:BD179" si="280">BB178</f>
        <v>18987</v>
      </c>
      <c r="BC179" t="str">
        <f t="shared" si="280"/>
        <v>Velodrome</v>
      </c>
      <c r="BD179" t="str">
        <f t="shared" si="280"/>
        <v>Outlaws</v>
      </c>
      <c r="BE179" t="s">
        <v>13</v>
      </c>
      <c r="BF179" t="s">
        <v>586</v>
      </c>
      <c r="BI179" cm="1">
        <f t="array" ref="BI179">IFERROR(_xlfn._xlws.FILTER(shifts!A:A,(shifts!B:B=events!AD179)*(shifts!AG:AG&gt;=events!BK179)*(shifts!AH:AH&lt;=events!BL179)),BI178)</f>
        <v>6</v>
      </c>
      <c r="BJ179" s="15">
        <f t="shared" si="225"/>
        <v>0</v>
      </c>
      <c r="BK179">
        <f t="shared" si="226"/>
        <v>962</v>
      </c>
      <c r="BL179">
        <f t="shared" si="227"/>
        <v>962</v>
      </c>
      <c r="BM179" s="15">
        <f>SUMIFS(BJ$2:BJ179,K$2:K179,"=Intermission")+SUMIFS(BJ$2:BJ179,K$2:K179,"=Timeout")</f>
        <v>0</v>
      </c>
      <c r="BN179">
        <f t="shared" si="228"/>
        <v>0</v>
      </c>
      <c r="BO179" s="19">
        <f t="shared" si="229"/>
        <v>118</v>
      </c>
      <c r="BP179">
        <f t="shared" si="230"/>
        <v>113</v>
      </c>
      <c r="BQ179" s="17">
        <f t="shared" si="231"/>
        <v>118</v>
      </c>
      <c r="BR179" t="str">
        <f t="shared" si="232"/>
        <v>opp_team_player_1</v>
      </c>
      <c r="BS179">
        <f>COUNTIFS(S$3:S179,"="&amp;S179,AI$3:AI179,"="&amp;AI179)</f>
        <v>1</v>
      </c>
      <c r="BT179" t="str">
        <f>IFERROR(VLOOKUP(BB179&amp;BU179&amp;X179,game_rosters!U:W,3,FALSE),"")</f>
        <v>P100214</v>
      </c>
      <c r="BU179" t="s">
        <v>960</v>
      </c>
    </row>
    <row r="180" spans="1:73" x14ac:dyDescent="0.2">
      <c r="A180">
        <f t="shared" si="208"/>
        <v>1</v>
      </c>
      <c r="E180" s="4"/>
      <c r="F180" s="43"/>
      <c r="G180" s="4"/>
      <c r="H180" s="46"/>
      <c r="I180" s="44">
        <v>12</v>
      </c>
      <c r="J180" s="44" t="str">
        <f t="shared" si="234"/>
        <v/>
      </c>
      <c r="K180" t="s">
        <v>13</v>
      </c>
      <c r="L180" t="s">
        <v>587</v>
      </c>
      <c r="N180" t="s">
        <v>595</v>
      </c>
      <c r="S180">
        <v>91</v>
      </c>
      <c r="T180" t="s">
        <v>756</v>
      </c>
      <c r="U180" t="str">
        <f>IF(B180=1,MAX($U$2:$U179)+1,IF(AND($T180&lt;&gt;"",$T180=$T179),$U179,IF(B180="x",U179,"")))</f>
        <v/>
      </c>
      <c r="V180" t="str">
        <f>IF(C180=1,MAX($V$2:$V179)+1,IF(AND($T180&lt;&gt;"",$T180=$T179),$U179,IF(C180="x",V179,"")))</f>
        <v/>
      </c>
      <c r="W180" t="s">
        <v>731</v>
      </c>
      <c r="X180">
        <v>12</v>
      </c>
      <c r="Z180">
        <v>1</v>
      </c>
      <c r="AA180">
        <f t="shared" si="205"/>
        <v>1091</v>
      </c>
      <c r="AB180" t="str">
        <f t="shared" si="206"/>
        <v/>
      </c>
      <c r="AC180">
        <f t="shared" si="202"/>
        <v>1091</v>
      </c>
      <c r="AD180" s="6">
        <v>1</v>
      </c>
      <c r="AE180" t="s">
        <v>744</v>
      </c>
      <c r="AF180" t="s">
        <v>896</v>
      </c>
      <c r="AG180" t="s">
        <v>744</v>
      </c>
      <c r="AH180" t="s">
        <v>920</v>
      </c>
      <c r="AI180" t="str">
        <f t="shared" si="209"/>
        <v>e</v>
      </c>
      <c r="AJ180" t="str">
        <f t="shared" si="210"/>
        <v/>
      </c>
      <c r="AK180" t="str">
        <f t="shared" si="211"/>
        <v/>
      </c>
      <c r="AL180" t="str">
        <f t="shared" si="212"/>
        <v/>
      </c>
      <c r="AM180" t="str">
        <f t="shared" si="213"/>
        <v/>
      </c>
      <c r="AN180" t="str">
        <f t="shared" si="214"/>
        <v>Away</v>
      </c>
      <c r="AO180" t="str">
        <f t="shared" si="215"/>
        <v>a</v>
      </c>
      <c r="AP180" t="str">
        <f t="shared" si="216"/>
        <v/>
      </c>
      <c r="AQ180" t="str">
        <f t="shared" si="217"/>
        <v/>
      </c>
      <c r="AR180" t="str">
        <f t="shared" si="218"/>
        <v>Away</v>
      </c>
      <c r="AS180" t="str">
        <f t="shared" si="219"/>
        <v>a</v>
      </c>
      <c r="AT180" t="str">
        <f t="shared" si="220"/>
        <v>Offensive</v>
      </c>
      <c r="AU180" t="str">
        <f t="shared" si="221"/>
        <v/>
      </c>
      <c r="AV180" t="str">
        <f t="shared" si="222"/>
        <v/>
      </c>
      <c r="AW180" t="str" cm="1">
        <f t="array" ref="AW180">IFERROR(IF(O180&lt;&gt;"",O180,IF(OR($S180="",$T180=""),"",IF(O180&lt;&gt;"",O180,IF($T180&lt;&gt;"",_xlfn._xlws.FILTER(O:O,($BU:$BU=$BU180)*($I:$I=$I180)*($T:$T=$T180)*($S:$S=_xlfn.MINIFS($S:$S,$T:$T,"="&amp;$T180)),"")))))&amp;"",IF(O180="","",""))&amp;""</f>
        <v/>
      </c>
      <c r="AX180" t="str" cm="1">
        <f t="array" ref="AX180">IFERROR(IF(P180&lt;&gt;"",P180,IF(OR($S180="",$T180=""),"",IF($T180&lt;&gt;"",_xlfn._xlws.FILTER(P:P,($BU:$BU=$BU180)*($I:$I=$I180)*($T:$T=$T180)*($S:$S=_xlfn.MINIFS($S:$S,$T:$T,"="&amp;$T180)),""))))&amp;"",IF(P180="","",""))&amp;""</f>
        <v/>
      </c>
      <c r="AY180" t="str" cm="1">
        <f t="array" ref="AY180">IFERROR(IF(Q180&lt;&gt;"",Q180,IF(OR($S180="",$T180=""),"",IF($T180&lt;&gt;"",_xlfn._xlws.FILTER(Q:Q,($BU:$BU=$BU180)*($I:$I=$I180)*($T:$T=$T180)*($S:$S=_xlfn.MINIFS($S:$S,$T:$T,"="&amp;$T180)),""))))&amp;"",IF(Q180="","",""))&amp;""</f>
        <v/>
      </c>
      <c r="AZ180" t="str" cm="1">
        <f t="array" ref="AZ180">IFERROR(IF(R180&lt;&gt;"",R180,IF(OR($S180="",$T180=""),"",IF($T180&lt;&gt;"",_xlfn._xlws.FILTER(R:R,($BU:$BU=$BU180)*($I:$I=$I180)*($T:$T=$T180)*($S:$S=_xlfn.MINIFS($S:$S,$T:$T,"="&amp;$T180)),""))))&amp;"",IF(R180="","",""))&amp;""</f>
        <v/>
      </c>
      <c r="BA180" s="6">
        <f t="shared" si="223"/>
        <v>18</v>
      </c>
      <c r="BB180">
        <f t="shared" ref="BB180:BD180" si="281">BB179</f>
        <v>18987</v>
      </c>
      <c r="BC180" t="str">
        <f t="shared" si="281"/>
        <v>Velodrome</v>
      </c>
      <c r="BD180" t="str">
        <f t="shared" si="281"/>
        <v>Outlaws</v>
      </c>
      <c r="BE180" t="s">
        <v>13</v>
      </c>
      <c r="BF180" t="s">
        <v>587</v>
      </c>
      <c r="BI180" cm="1">
        <f t="array" ref="BI180">IFERROR(_xlfn._xlws.FILTER(shifts!A:A,(shifts!B:B=events!AD180)*(shifts!AG:AG&gt;=events!BK180)*(shifts!AH:AH&lt;=events!BL180)),BI179)</f>
        <v>6</v>
      </c>
      <c r="BJ180" s="15">
        <f t="shared" si="225"/>
        <v>5</v>
      </c>
      <c r="BK180">
        <f t="shared" si="226"/>
        <v>959</v>
      </c>
      <c r="BL180">
        <f t="shared" si="227"/>
        <v>954</v>
      </c>
      <c r="BM180" s="15">
        <f>SUMIFS(BJ$2:BJ180,K$2:K180,"=Intermission")+SUMIFS(BJ$2:BJ180,K$2:K180,"=Timeout")</f>
        <v>0</v>
      </c>
      <c r="BN180">
        <f t="shared" si="228"/>
        <v>0</v>
      </c>
      <c r="BO180" s="19">
        <f t="shared" si="229"/>
        <v>121</v>
      </c>
      <c r="BP180">
        <f t="shared" si="230"/>
        <v>116</v>
      </c>
      <c r="BQ180" s="17">
        <f t="shared" si="231"/>
        <v>126</v>
      </c>
      <c r="BR180" t="str">
        <f t="shared" si="232"/>
        <v>event_team_player_1</v>
      </c>
      <c r="BS180">
        <f>COUNTIFS(S$3:S180,"="&amp;S180,AI$3:AI180,"="&amp;AI180)</f>
        <v>1</v>
      </c>
      <c r="BT180" t="str">
        <f>IFERROR(VLOOKUP(BB180&amp;BU180&amp;X180,game_rosters!U:W,3,FALSE),"")</f>
        <v>P100214</v>
      </c>
      <c r="BU180" t="str">
        <f t="shared" si="233"/>
        <v>Outlaws</v>
      </c>
    </row>
    <row r="181" spans="1:73" x14ac:dyDescent="0.2">
      <c r="A181" t="str">
        <f t="shared" si="208"/>
        <v/>
      </c>
      <c r="E181" s="4"/>
      <c r="F181" s="43"/>
      <c r="G181" s="4"/>
      <c r="H181" s="46"/>
      <c r="I181" s="44">
        <v>61</v>
      </c>
      <c r="J181" s="44" t="str">
        <f t="shared" si="234"/>
        <v/>
      </c>
      <c r="S181">
        <v>91</v>
      </c>
      <c r="T181" t="s">
        <v>756</v>
      </c>
      <c r="U181" t="str">
        <f>IF(B181=1,MAX($U$2:$U180)+1,IF(AND($T181&lt;&gt;"",$T181=$T180),$U180,IF(B181="x",U180,"")))</f>
        <v/>
      </c>
      <c r="V181" t="str">
        <f>IF(C181=1,MAX($V$2:$V180)+1,IF(AND($T181&lt;&gt;"",$T181=$T180),$U180,IF(C181="x",V180,"")))</f>
        <v/>
      </c>
      <c r="X181">
        <v>61</v>
      </c>
      <c r="AA181">
        <f t="shared" si="205"/>
        <v>1091</v>
      </c>
      <c r="AB181" t="str">
        <f t="shared" si="206"/>
        <v/>
      </c>
      <c r="AC181">
        <f t="shared" si="202"/>
        <v>1091</v>
      </c>
      <c r="AD181" s="6">
        <v>1</v>
      </c>
      <c r="AE181" t="s">
        <v>744</v>
      </c>
      <c r="AF181" t="s">
        <v>896</v>
      </c>
      <c r="AG181" t="s">
        <v>744</v>
      </c>
      <c r="AH181" t="s">
        <v>920</v>
      </c>
      <c r="AI181" t="str">
        <f t="shared" si="209"/>
        <v>o</v>
      </c>
      <c r="AJ181" t="str">
        <f t="shared" si="210"/>
        <v/>
      </c>
      <c r="AK181" t="str">
        <f t="shared" si="211"/>
        <v/>
      </c>
      <c r="AL181" t="str">
        <f t="shared" si="212"/>
        <v/>
      </c>
      <c r="AM181" t="str">
        <f t="shared" si="213"/>
        <v/>
      </c>
      <c r="AN181" t="str">
        <f t="shared" si="214"/>
        <v>Away</v>
      </c>
      <c r="AO181" t="str">
        <f t="shared" si="215"/>
        <v>a</v>
      </c>
      <c r="AP181" t="str">
        <f t="shared" si="216"/>
        <v/>
      </c>
      <c r="AQ181" t="str">
        <f t="shared" si="217"/>
        <v/>
      </c>
      <c r="AR181" t="str">
        <f t="shared" si="218"/>
        <v>Away</v>
      </c>
      <c r="AS181" t="str">
        <f t="shared" si="219"/>
        <v>a</v>
      </c>
      <c r="AT181" t="str">
        <f t="shared" si="220"/>
        <v>Defensive</v>
      </c>
      <c r="AU181" t="str">
        <f t="shared" si="221"/>
        <v/>
      </c>
      <c r="AV181" t="str">
        <f t="shared" si="222"/>
        <v/>
      </c>
      <c r="AW181" t="str" cm="1">
        <f t="array" ref="AW181">IFERROR(IF(O181&lt;&gt;"",O181,IF(OR($S181="",$T181=""),"",IF(O181&lt;&gt;"",O181,IF($T181&lt;&gt;"",_xlfn._xlws.FILTER(O:O,($BU:$BU=$BU181)*($I:$I=$I181)*($T:$T=$T181)*($S:$S=_xlfn.MINIFS($S:$S,$T:$T,"="&amp;$T181)),"")))))&amp;"",IF(O181="","",""))&amp;""</f>
        <v/>
      </c>
      <c r="AX181" t="str" cm="1">
        <f t="array" ref="AX181">IFERROR(IF(P181&lt;&gt;"",P181,IF(OR($S181="",$T181=""),"",IF($T181&lt;&gt;"",_xlfn._xlws.FILTER(P:P,($BU:$BU=$BU181)*($I:$I=$I181)*($T:$T=$T181)*($S:$S=_xlfn.MINIFS($S:$S,$T:$T,"="&amp;$T181)),""))))&amp;"",IF(P181="","",""))&amp;""</f>
        <v/>
      </c>
      <c r="AY181" t="str" cm="1">
        <f t="array" ref="AY181">IFERROR(IF(Q181&lt;&gt;"",Q181,IF(OR($S181="",$T181=""),"",IF($T181&lt;&gt;"",_xlfn._xlws.FILTER(Q:Q,($BU:$BU=$BU181)*($I:$I=$I181)*($T:$T=$T181)*($S:$S=_xlfn.MINIFS($S:$S,$T:$T,"="&amp;$T181)),""))))&amp;"",IF(Q181="","",""))&amp;""</f>
        <v/>
      </c>
      <c r="AZ181" t="str" cm="1">
        <f t="array" ref="AZ181">IFERROR(IF(R181&lt;&gt;"",R181,IF(OR($S181="",$T181=""),"",IF($T181&lt;&gt;"",_xlfn._xlws.FILTER(R:R,($BU:$BU=$BU181)*($I:$I=$I181)*($T:$T=$T181)*($S:$S=_xlfn.MINIFS($S:$S,$T:$T,"="&amp;$T181)),""))))&amp;"",IF(R181="","",""))&amp;""</f>
        <v/>
      </c>
      <c r="BA181" s="6">
        <f t="shared" si="223"/>
        <v>18</v>
      </c>
      <c r="BB181">
        <f t="shared" ref="BB181:BD181" si="282">BB180</f>
        <v>18987</v>
      </c>
      <c r="BC181" t="str">
        <f t="shared" si="282"/>
        <v>Velodrome</v>
      </c>
      <c r="BD181" t="str">
        <f t="shared" si="282"/>
        <v>Outlaws</v>
      </c>
      <c r="BE181" t="s">
        <v>13</v>
      </c>
      <c r="BF181" t="s">
        <v>587</v>
      </c>
      <c r="BI181" cm="1">
        <f t="array" ref="BI181">IFERROR(_xlfn._xlws.FILTER(shifts!A:A,(shifts!B:B=events!AD181)*(shifts!AG:AG&gt;=events!BK181)*(shifts!AH:AH&lt;=events!BL181)),BI180)</f>
        <v>6</v>
      </c>
      <c r="BJ181" s="15">
        <f t="shared" si="225"/>
        <v>5</v>
      </c>
      <c r="BK181">
        <f t="shared" si="226"/>
        <v>959</v>
      </c>
      <c r="BL181">
        <f t="shared" si="227"/>
        <v>954</v>
      </c>
      <c r="BM181" s="15">
        <f>SUMIFS(BJ$2:BJ181,K$2:K181,"=Intermission")+SUMIFS(BJ$2:BJ181,K$2:K181,"=Timeout")</f>
        <v>0</v>
      </c>
      <c r="BN181">
        <f t="shared" si="228"/>
        <v>0</v>
      </c>
      <c r="BO181" s="19">
        <f t="shared" si="229"/>
        <v>121</v>
      </c>
      <c r="BP181">
        <f t="shared" si="230"/>
        <v>116</v>
      </c>
      <c r="BQ181" s="17">
        <f t="shared" si="231"/>
        <v>126</v>
      </c>
      <c r="BR181" t="str">
        <f t="shared" si="232"/>
        <v>opp_team_player_1</v>
      </c>
      <c r="BS181">
        <f>COUNTIFS(S$3:S181,"="&amp;S181,AI$3:AI181,"="&amp;AI181)</f>
        <v>1</v>
      </c>
      <c r="BT181" t="str">
        <f>IFERROR(VLOOKUP(BB181&amp;BU181&amp;X181,game_rosters!U:W,3,FALSE),"")</f>
        <v>P100224</v>
      </c>
      <c r="BU181" t="str">
        <f t="shared" si="233"/>
        <v>Velodrome</v>
      </c>
    </row>
    <row r="182" spans="1:73" x14ac:dyDescent="0.2">
      <c r="A182">
        <f t="shared" si="208"/>
        <v>1</v>
      </c>
      <c r="E182" s="4"/>
      <c r="F182" s="43"/>
      <c r="G182" s="4"/>
      <c r="H182" s="46"/>
      <c r="I182" s="44">
        <v>12</v>
      </c>
      <c r="J182" s="44" t="str">
        <f t="shared" si="234"/>
        <v/>
      </c>
      <c r="K182" t="s">
        <v>7</v>
      </c>
      <c r="L182" t="s">
        <v>172</v>
      </c>
      <c r="M182" t="s">
        <v>68</v>
      </c>
      <c r="N182" t="s">
        <v>595</v>
      </c>
      <c r="R182" s="51">
        <v>1</v>
      </c>
      <c r="S182">
        <v>92</v>
      </c>
      <c r="T182" t="s">
        <v>756</v>
      </c>
      <c r="U182" t="str">
        <f>IF(B182=1,MAX($U$2:$U181)+1,IF(AND($T182&lt;&gt;"",$T182=$T181),$U181,IF(B182="x",U181,"")))</f>
        <v/>
      </c>
      <c r="V182" t="str">
        <f>IF(C182=1,MAX($V$2:$V181)+1,IF(AND($T182&lt;&gt;"",$T182=$T181),$U181,IF(C182="x",V181,"")))</f>
        <v/>
      </c>
      <c r="W182" t="s">
        <v>731</v>
      </c>
      <c r="X182">
        <v>12</v>
      </c>
      <c r="Z182">
        <v>1</v>
      </c>
      <c r="AA182">
        <f t="shared" si="205"/>
        <v>1092</v>
      </c>
      <c r="AB182" t="str">
        <f t="shared" si="206"/>
        <v/>
      </c>
      <c r="AC182">
        <f t="shared" si="202"/>
        <v>1092</v>
      </c>
      <c r="AD182" s="6">
        <v>1</v>
      </c>
      <c r="AE182" t="s">
        <v>744</v>
      </c>
      <c r="AF182" t="s">
        <v>920</v>
      </c>
      <c r="AG182" t="s">
        <v>756</v>
      </c>
      <c r="AH182" t="s">
        <v>756</v>
      </c>
      <c r="AI182" t="str">
        <f t="shared" si="209"/>
        <v>e</v>
      </c>
      <c r="AJ182" t="str">
        <f t="shared" si="210"/>
        <v/>
      </c>
      <c r="AK182" t="str">
        <f t="shared" si="211"/>
        <v/>
      </c>
      <c r="AL182" t="str">
        <f t="shared" si="212"/>
        <v/>
      </c>
      <c r="AM182" t="str">
        <f t="shared" si="213"/>
        <v/>
      </c>
      <c r="AN182" t="str">
        <f t="shared" si="214"/>
        <v>Away</v>
      </c>
      <c r="AO182" t="str">
        <f t="shared" si="215"/>
        <v>a</v>
      </c>
      <c r="AP182" t="str">
        <f t="shared" si="216"/>
        <v/>
      </c>
      <c r="AQ182" t="str">
        <f t="shared" si="217"/>
        <v/>
      </c>
      <c r="AR182" t="str">
        <f t="shared" si="218"/>
        <v>Away</v>
      </c>
      <c r="AS182" t="str">
        <f t="shared" si="219"/>
        <v>a</v>
      </c>
      <c r="AT182" t="str">
        <f t="shared" si="220"/>
        <v>Offensive</v>
      </c>
      <c r="AU182" t="str">
        <f t="shared" si="221"/>
        <v/>
      </c>
      <c r="AV182" t="str">
        <f t="shared" si="222"/>
        <v/>
      </c>
      <c r="AW182" t="str" cm="1">
        <f t="array" ref="AW182">IFERROR(IF(O182&lt;&gt;"",O182,IF(OR($S182="",$T182=""),"",IF(O182&lt;&gt;"",O182,IF($T182&lt;&gt;"",_xlfn._xlws.FILTER(O:O,($BU:$BU=$BU182)*($I:$I=$I182)*($T:$T=$T182)*($S:$S=_xlfn.MINIFS($S:$S,$T:$T,"="&amp;$T182)),"")))))&amp;"",IF(O182="","",""))&amp;""</f>
        <v/>
      </c>
      <c r="AX182" t="str" cm="1">
        <f t="array" ref="AX182">IFERROR(IF(P182&lt;&gt;"",P182,IF(OR($S182="",$T182=""),"",IF($T182&lt;&gt;"",_xlfn._xlws.FILTER(P:P,($BU:$BU=$BU182)*($I:$I=$I182)*($T:$T=$T182)*($S:$S=_xlfn.MINIFS($S:$S,$T:$T,"="&amp;$T182)),""))))&amp;"",IF(P182="","",""))&amp;""</f>
        <v/>
      </c>
      <c r="AY182" t="str" cm="1">
        <f t="array" ref="AY182">IFERROR(IF(Q182&lt;&gt;"",Q182,IF(OR($S182="",$T182=""),"",IF($T182&lt;&gt;"",_xlfn._xlws.FILTER(Q:Q,($BU:$BU=$BU182)*($I:$I=$I182)*($T:$T=$T182)*($S:$S=_xlfn.MINIFS($S:$S,$T:$T,"="&amp;$T182)),""))))&amp;"",IF(Q182="","",""))&amp;""</f>
        <v/>
      </c>
      <c r="AZ182" t="str" cm="1">
        <f t="array" ref="AZ182">IFERROR(IF(R182&lt;&gt;"",R182,IF(OR($S182="",$T182=""),"",IF($T182&lt;&gt;"",_xlfn._xlws.FILTER(R:R,($BU:$BU=$BU182)*($I:$I=$I182)*($T:$T=$T182)*($S:$S=_xlfn.MINIFS($S:$S,$T:$T,"="&amp;$T182)),""))))&amp;"",IF(R182="","",""))&amp;""</f>
        <v>1</v>
      </c>
      <c r="BA182" s="6">
        <f t="shared" si="223"/>
        <v>18</v>
      </c>
      <c r="BB182">
        <f t="shared" ref="BB182:BD182" si="283">BB181</f>
        <v>18987</v>
      </c>
      <c r="BC182" t="str">
        <f t="shared" si="283"/>
        <v>Velodrome</v>
      </c>
      <c r="BD182" t="str">
        <f t="shared" si="283"/>
        <v>Outlaws</v>
      </c>
      <c r="BE182" t="s">
        <v>7</v>
      </c>
      <c r="BF182" t="s">
        <v>172</v>
      </c>
      <c r="BI182" cm="1">
        <f t="array" ref="BI182">IFERROR(_xlfn._xlws.FILTER(shifts!A:A,(shifts!B:B=events!AD182)*(shifts!AG:AG&gt;=events!BK182)*(shifts!AH:AH&lt;=events!BL182)),BI181)</f>
        <v>6</v>
      </c>
      <c r="BJ182" s="15">
        <f t="shared" si="225"/>
        <v>0</v>
      </c>
      <c r="BK182">
        <f t="shared" si="226"/>
        <v>954</v>
      </c>
      <c r="BL182">
        <f t="shared" si="227"/>
        <v>954</v>
      </c>
      <c r="BM182" s="15">
        <f>SUMIFS(BJ$2:BJ182,K$2:K182,"=Intermission")+SUMIFS(BJ$2:BJ182,K$2:K182,"=Timeout")</f>
        <v>0</v>
      </c>
      <c r="BN182">
        <f t="shared" si="228"/>
        <v>0</v>
      </c>
      <c r="BO182" s="19">
        <f t="shared" si="229"/>
        <v>126</v>
      </c>
      <c r="BP182">
        <f t="shared" si="230"/>
        <v>121</v>
      </c>
      <c r="BQ182" s="17">
        <f t="shared" si="231"/>
        <v>126</v>
      </c>
      <c r="BR182" t="str">
        <f t="shared" si="232"/>
        <v>event_team_player_1</v>
      </c>
      <c r="BS182">
        <f>COUNTIFS(S$3:S182,"="&amp;S182,AI$3:AI182,"="&amp;AI182)</f>
        <v>1</v>
      </c>
      <c r="BT182" t="str">
        <f>IFERROR(VLOOKUP(BB182&amp;BU182&amp;X182,game_rosters!U:W,3,FALSE),"")</f>
        <v>P100214</v>
      </c>
      <c r="BU182" t="str">
        <f t="shared" si="233"/>
        <v>Outlaws</v>
      </c>
    </row>
    <row r="183" spans="1:73" x14ac:dyDescent="0.2">
      <c r="A183" t="str">
        <f t="shared" si="208"/>
        <v/>
      </c>
      <c r="E183" s="4"/>
      <c r="F183" s="43"/>
      <c r="G183" s="4"/>
      <c r="H183" s="46"/>
      <c r="I183" s="44">
        <v>44</v>
      </c>
      <c r="J183" s="44" t="str">
        <f t="shared" si="234"/>
        <v/>
      </c>
      <c r="S183">
        <v>92</v>
      </c>
      <c r="T183" t="s">
        <v>756</v>
      </c>
      <c r="U183" t="str">
        <f>IF(B183=1,MAX($U$2:$U182)+1,IF(AND($T183&lt;&gt;"",$T183=$T182),$U182,IF(B183="x",U182,"")))</f>
        <v/>
      </c>
      <c r="V183" t="str">
        <f>IF(C183=1,MAX($V$2:$V182)+1,IF(AND($T183&lt;&gt;"",$T183=$T182),$U182,IF(C183="x",V182,"")))</f>
        <v/>
      </c>
      <c r="X183">
        <v>44</v>
      </c>
      <c r="Z183">
        <v>1</v>
      </c>
      <c r="AA183">
        <f t="shared" si="205"/>
        <v>1092</v>
      </c>
      <c r="AB183" t="str">
        <f t="shared" si="206"/>
        <v/>
      </c>
      <c r="AC183">
        <f t="shared" si="202"/>
        <v>1092</v>
      </c>
      <c r="AD183" s="6">
        <v>1</v>
      </c>
      <c r="AE183" t="s">
        <v>744</v>
      </c>
      <c r="AF183" t="s">
        <v>920</v>
      </c>
      <c r="AG183" t="s">
        <v>756</v>
      </c>
      <c r="AH183" t="s">
        <v>756</v>
      </c>
      <c r="AI183" t="str">
        <f t="shared" si="209"/>
        <v>e</v>
      </c>
      <c r="AJ183" t="str">
        <f t="shared" si="210"/>
        <v/>
      </c>
      <c r="AK183" t="str">
        <f t="shared" si="211"/>
        <v/>
      </c>
      <c r="AL183" t="str">
        <f t="shared" si="212"/>
        <v/>
      </c>
      <c r="AM183" t="str">
        <f t="shared" si="213"/>
        <v/>
      </c>
      <c r="AN183" t="str">
        <f t="shared" si="214"/>
        <v>Away</v>
      </c>
      <c r="AO183" t="str">
        <f t="shared" si="215"/>
        <v>a</v>
      </c>
      <c r="AP183" t="str">
        <f t="shared" si="216"/>
        <v/>
      </c>
      <c r="AQ183" t="str">
        <f t="shared" si="217"/>
        <v/>
      </c>
      <c r="AR183" t="str">
        <f t="shared" si="218"/>
        <v>Away</v>
      </c>
      <c r="AS183" t="str">
        <f t="shared" si="219"/>
        <v>a</v>
      </c>
      <c r="AT183" t="str">
        <f t="shared" si="220"/>
        <v>Offensive</v>
      </c>
      <c r="AU183" t="str">
        <f t="shared" si="221"/>
        <v/>
      </c>
      <c r="AV183" t="str">
        <f t="shared" si="222"/>
        <v/>
      </c>
      <c r="AW183" t="str" cm="1">
        <f t="array" ref="AW183">IFERROR(IF(O183&lt;&gt;"",O183,IF(OR($S183="",$T183=""),"",IF(O183&lt;&gt;"",O183,IF($T183&lt;&gt;"",_xlfn._xlws.FILTER(O:O,($BU:$BU=$BU183)*($I:$I=$I183)*($T:$T=$T183)*($S:$S=_xlfn.MINIFS($S:$S,$T:$T,"="&amp;$T183)),"")))))&amp;"",IF(O183="","",""))&amp;""</f>
        <v/>
      </c>
      <c r="AX183" t="str" cm="1">
        <f t="array" ref="AX183">IFERROR(IF(P183&lt;&gt;"",P183,IF(OR($S183="",$T183=""),"",IF($T183&lt;&gt;"",_xlfn._xlws.FILTER(P:P,($BU:$BU=$BU183)*($I:$I=$I183)*($T:$T=$T183)*($S:$S=_xlfn.MINIFS($S:$S,$T:$T,"="&amp;$T183)),""))))&amp;"",IF(P183="","",""))&amp;""</f>
        <v/>
      </c>
      <c r="AY183" t="str" cm="1">
        <f t="array" ref="AY183">IFERROR(IF(Q183&lt;&gt;"",Q183,IF(OR($S183="",$T183=""),"",IF($T183&lt;&gt;"",_xlfn._xlws.FILTER(Q:Q,($BU:$BU=$BU183)*($I:$I=$I183)*($T:$T=$T183)*($S:$S=_xlfn.MINIFS($S:$S,$T:$T,"="&amp;$T183)),""))))&amp;"",IF(Q183="","",""))&amp;""</f>
        <v/>
      </c>
      <c r="AZ183" t="str" cm="1">
        <f t="array" ref="AZ183">IFERROR(IF(R183&lt;&gt;"",R183,IF(OR($S183="",$T183=""),"",IF($T183&lt;&gt;"",_xlfn._xlws.FILTER(R:R,($BU:$BU=$BU183)*($I:$I=$I183)*($T:$T=$T183)*($S:$S=_xlfn.MINIFS($S:$S,$T:$T,"="&amp;$T183)),""))))&amp;"",IF(R183="","",""))&amp;""</f>
        <v/>
      </c>
      <c r="BA183" s="6">
        <f t="shared" si="223"/>
        <v>18</v>
      </c>
      <c r="BB183">
        <f t="shared" ref="BB183:BD183" si="284">BB182</f>
        <v>18987</v>
      </c>
      <c r="BC183" t="str">
        <f t="shared" si="284"/>
        <v>Velodrome</v>
      </c>
      <c r="BD183" t="str">
        <f t="shared" si="284"/>
        <v>Outlaws</v>
      </c>
      <c r="BE183" t="s">
        <v>7</v>
      </c>
      <c r="BF183" t="s">
        <v>172</v>
      </c>
      <c r="BI183" cm="1">
        <f t="array" ref="BI183">IFERROR(_xlfn._xlws.FILTER(shifts!A:A,(shifts!B:B=events!AD183)*(shifts!AG:AG&gt;=events!BK183)*(shifts!AH:AH&lt;=events!BL183)),BI182)</f>
        <v>6</v>
      </c>
      <c r="BJ183" s="15">
        <f t="shared" si="225"/>
        <v>0</v>
      </c>
      <c r="BK183">
        <f t="shared" si="226"/>
        <v>954</v>
      </c>
      <c r="BL183">
        <f t="shared" si="227"/>
        <v>954</v>
      </c>
      <c r="BM183" s="15">
        <f>SUMIFS(BJ$2:BJ183,K$2:K183,"=Intermission")+SUMIFS(BJ$2:BJ183,K$2:K183,"=Timeout")</f>
        <v>0</v>
      </c>
      <c r="BN183">
        <f t="shared" si="228"/>
        <v>0</v>
      </c>
      <c r="BO183" s="19">
        <f t="shared" si="229"/>
        <v>126</v>
      </c>
      <c r="BP183">
        <f t="shared" si="230"/>
        <v>121</v>
      </c>
      <c r="BQ183" s="17">
        <f t="shared" si="231"/>
        <v>126</v>
      </c>
      <c r="BR183" t="str">
        <f t="shared" si="232"/>
        <v>event_team_player_2</v>
      </c>
      <c r="BS183">
        <f>COUNTIFS(S$3:S183,"="&amp;S183,AI$3:AI183,"="&amp;AI183)</f>
        <v>2</v>
      </c>
      <c r="BT183" t="str">
        <f>IFERROR(VLOOKUP(BB183&amp;BU183&amp;X183,game_rosters!U:W,3,FALSE),"")</f>
        <v>P100033</v>
      </c>
      <c r="BU183" t="str">
        <f t="shared" si="233"/>
        <v>Outlaws</v>
      </c>
    </row>
    <row r="184" spans="1:73" x14ac:dyDescent="0.2">
      <c r="A184" t="str">
        <f t="shared" si="208"/>
        <v/>
      </c>
      <c r="E184" s="4"/>
      <c r="F184" s="43"/>
      <c r="G184" s="4"/>
      <c r="H184" s="46"/>
      <c r="I184" s="44">
        <v>61</v>
      </c>
      <c r="J184" s="44" t="str">
        <f t="shared" si="234"/>
        <v/>
      </c>
      <c r="R184" s="51">
        <v>1</v>
      </c>
      <c r="S184">
        <v>92</v>
      </c>
      <c r="T184" t="s">
        <v>756</v>
      </c>
      <c r="U184" t="str">
        <f>IF(B184=1,MAX($U$2:$U183)+1,IF(AND($T184&lt;&gt;"",$T184=$T183),$U183,IF(B184="x",U183,"")))</f>
        <v/>
      </c>
      <c r="V184" t="str">
        <f>IF(C184=1,MAX($V$2:$V183)+1,IF(AND($T184&lt;&gt;"",$T184=$T183),$U183,IF(C184="x",V183,"")))</f>
        <v/>
      </c>
      <c r="X184">
        <v>61</v>
      </c>
      <c r="AA184">
        <f t="shared" si="205"/>
        <v>1092</v>
      </c>
      <c r="AB184" t="str">
        <f t="shared" si="206"/>
        <v/>
      </c>
      <c r="AC184">
        <f t="shared" si="202"/>
        <v>1092</v>
      </c>
      <c r="AD184" s="6">
        <v>1</v>
      </c>
      <c r="AE184" t="s">
        <v>744</v>
      </c>
      <c r="AF184" t="s">
        <v>920</v>
      </c>
      <c r="AG184" t="s">
        <v>756</v>
      </c>
      <c r="AH184" t="s">
        <v>756</v>
      </c>
      <c r="AI184" t="str">
        <f t="shared" si="209"/>
        <v>o</v>
      </c>
      <c r="AJ184" t="str">
        <f t="shared" si="210"/>
        <v/>
      </c>
      <c r="AK184" t="str">
        <f t="shared" si="211"/>
        <v/>
      </c>
      <c r="AL184" t="str">
        <f t="shared" si="212"/>
        <v/>
      </c>
      <c r="AM184" t="str">
        <f t="shared" si="213"/>
        <v/>
      </c>
      <c r="AN184" t="str">
        <f t="shared" si="214"/>
        <v>Away</v>
      </c>
      <c r="AO184" t="str">
        <f t="shared" si="215"/>
        <v>a</v>
      </c>
      <c r="AP184" t="str">
        <f t="shared" si="216"/>
        <v/>
      </c>
      <c r="AQ184" t="str">
        <f t="shared" si="217"/>
        <v/>
      </c>
      <c r="AR184" t="str">
        <f t="shared" si="218"/>
        <v>Away</v>
      </c>
      <c r="AS184" t="str">
        <f t="shared" si="219"/>
        <v>a</v>
      </c>
      <c r="AT184" t="str">
        <f t="shared" si="220"/>
        <v>Defensive</v>
      </c>
      <c r="AU184" t="str">
        <f t="shared" si="221"/>
        <v/>
      </c>
      <c r="AV184" t="str">
        <f t="shared" si="222"/>
        <v/>
      </c>
      <c r="AW184" t="str" cm="1">
        <f t="array" ref="AW184">IFERROR(IF(O184&lt;&gt;"",O184,IF(OR($S184="",$T184=""),"",IF(O184&lt;&gt;"",O184,IF($T184&lt;&gt;"",_xlfn._xlws.FILTER(O:O,($BU:$BU=$BU184)*($I:$I=$I184)*($T:$T=$T184)*($S:$S=_xlfn.MINIFS($S:$S,$T:$T,"="&amp;$T184)),"")))))&amp;"",IF(O184="","",""))&amp;""</f>
        <v/>
      </c>
      <c r="AX184" t="str" cm="1">
        <f t="array" ref="AX184">IFERROR(IF(P184&lt;&gt;"",P184,IF(OR($S184="",$T184=""),"",IF($T184&lt;&gt;"",_xlfn._xlws.FILTER(P:P,($BU:$BU=$BU184)*($I:$I=$I184)*($T:$T=$T184)*($S:$S=_xlfn.MINIFS($S:$S,$T:$T,"="&amp;$T184)),""))))&amp;"",IF(P184="","",""))&amp;""</f>
        <v/>
      </c>
      <c r="AY184" t="str" cm="1">
        <f t="array" ref="AY184">IFERROR(IF(Q184&lt;&gt;"",Q184,IF(OR($S184="",$T184=""),"",IF($T184&lt;&gt;"",_xlfn._xlws.FILTER(Q:Q,($BU:$BU=$BU184)*($I:$I=$I184)*($T:$T=$T184)*($S:$S=_xlfn.MINIFS($S:$S,$T:$T,"="&amp;$T184)),""))))&amp;"",IF(Q184="","",""))&amp;""</f>
        <v/>
      </c>
      <c r="AZ184" t="str" cm="1">
        <f t="array" ref="AZ184">IFERROR(IF(R184&lt;&gt;"",R184,IF(OR($S184="",$T184=""),"",IF($T184&lt;&gt;"",_xlfn._xlws.FILTER(R:R,($BU:$BU=$BU184)*($I:$I=$I184)*($T:$T=$T184)*($S:$S=_xlfn.MINIFS($S:$S,$T:$T,"="&amp;$T184)),""))))&amp;"",IF(R184="","",""))&amp;""</f>
        <v>1</v>
      </c>
      <c r="BA184" s="6">
        <f t="shared" si="223"/>
        <v>18</v>
      </c>
      <c r="BB184">
        <f t="shared" ref="BB184:BD184" si="285">BB183</f>
        <v>18987</v>
      </c>
      <c r="BC184" t="str">
        <f t="shared" si="285"/>
        <v>Velodrome</v>
      </c>
      <c r="BD184" t="str">
        <f t="shared" si="285"/>
        <v>Outlaws</v>
      </c>
      <c r="BE184" t="s">
        <v>7</v>
      </c>
      <c r="BF184" t="s">
        <v>172</v>
      </c>
      <c r="BI184" cm="1">
        <f t="array" ref="BI184">IFERROR(_xlfn._xlws.FILTER(shifts!A:A,(shifts!B:B=events!AD184)*(shifts!AG:AG&gt;=events!BK184)*(shifts!AH:AH&lt;=events!BL184)),BI183)</f>
        <v>6</v>
      </c>
      <c r="BJ184" s="15">
        <f t="shared" si="225"/>
        <v>0</v>
      </c>
      <c r="BK184">
        <f t="shared" si="226"/>
        <v>954</v>
      </c>
      <c r="BL184">
        <f t="shared" si="227"/>
        <v>954</v>
      </c>
      <c r="BM184" s="15">
        <f>SUMIFS(BJ$2:BJ184,K$2:K184,"=Intermission")+SUMIFS(BJ$2:BJ184,K$2:K184,"=Timeout")</f>
        <v>0</v>
      </c>
      <c r="BN184">
        <f t="shared" si="228"/>
        <v>0</v>
      </c>
      <c r="BO184" s="19">
        <f t="shared" si="229"/>
        <v>126</v>
      </c>
      <c r="BP184">
        <f t="shared" si="230"/>
        <v>121</v>
      </c>
      <c r="BQ184" s="17">
        <f t="shared" si="231"/>
        <v>126</v>
      </c>
      <c r="BR184" t="str">
        <f t="shared" si="232"/>
        <v>opp_team_player_1</v>
      </c>
      <c r="BS184">
        <f>COUNTIFS(S$3:S184,"="&amp;S184,AI$3:AI184,"="&amp;AI184)</f>
        <v>1</v>
      </c>
      <c r="BT184" t="str">
        <f>IFERROR(VLOOKUP(BB184&amp;BU184&amp;X184,game_rosters!U:W,3,FALSE),"")</f>
        <v>P100224</v>
      </c>
      <c r="BU184" t="str">
        <f t="shared" si="233"/>
        <v>Velodrome</v>
      </c>
    </row>
    <row r="185" spans="1:73" x14ac:dyDescent="0.2">
      <c r="A185">
        <f t="shared" si="208"/>
        <v>1</v>
      </c>
      <c r="E185" s="4"/>
      <c r="F185" s="43"/>
      <c r="G185" s="4"/>
      <c r="H185" s="46"/>
      <c r="I185" s="44">
        <v>44</v>
      </c>
      <c r="J185" s="44" t="str">
        <f t="shared" si="234"/>
        <v/>
      </c>
      <c r="K185" t="s">
        <v>13</v>
      </c>
      <c r="N185" t="s">
        <v>595</v>
      </c>
      <c r="O185" t="s">
        <v>624</v>
      </c>
      <c r="P185" t="s">
        <v>622</v>
      </c>
      <c r="Q185" t="s">
        <v>595</v>
      </c>
      <c r="S185">
        <v>93</v>
      </c>
      <c r="T185" t="s">
        <v>756</v>
      </c>
      <c r="U185" t="str">
        <f>IF(B185=1,MAX($U$2:$U184)+1,IF(AND($T185&lt;&gt;"",$T185=$T184),$U184,IF(B185="x",U184,"")))</f>
        <v/>
      </c>
      <c r="V185" t="str">
        <f>IF(C185=1,MAX($V$2:$V184)+1,IF(AND($T185&lt;&gt;"",$T185=$T184),$U184,IF(C185="x",V184,"")))</f>
        <v/>
      </c>
      <c r="W185" t="s">
        <v>731</v>
      </c>
      <c r="X185">
        <v>44</v>
      </c>
      <c r="Z185">
        <v>1</v>
      </c>
      <c r="AA185">
        <f t="shared" si="205"/>
        <v>1093</v>
      </c>
      <c r="AB185" t="str">
        <f t="shared" si="206"/>
        <v/>
      </c>
      <c r="AC185">
        <f t="shared" si="202"/>
        <v>1093</v>
      </c>
      <c r="AD185" s="6">
        <v>1</v>
      </c>
      <c r="AE185" t="s">
        <v>744</v>
      </c>
      <c r="AF185" t="s">
        <v>918</v>
      </c>
      <c r="AG185" t="s">
        <v>744</v>
      </c>
      <c r="AH185" t="s">
        <v>898</v>
      </c>
      <c r="AI185" t="str">
        <f t="shared" si="209"/>
        <v>e</v>
      </c>
      <c r="AJ185" t="str">
        <f t="shared" si="210"/>
        <v/>
      </c>
      <c r="AK185" t="str">
        <f t="shared" si="211"/>
        <v/>
      </c>
      <c r="AL185" t="str">
        <f t="shared" si="212"/>
        <v/>
      </c>
      <c r="AM185" t="str">
        <f t="shared" si="213"/>
        <v/>
      </c>
      <c r="AN185" t="str">
        <f t="shared" si="214"/>
        <v>Away</v>
      </c>
      <c r="AO185" t="str">
        <f t="shared" si="215"/>
        <v>a</v>
      </c>
      <c r="AP185" t="str">
        <f t="shared" si="216"/>
        <v/>
      </c>
      <c r="AQ185" t="str">
        <f t="shared" si="217"/>
        <v/>
      </c>
      <c r="AR185" t="str">
        <f t="shared" si="218"/>
        <v>Away</v>
      </c>
      <c r="AS185" t="str">
        <f t="shared" si="219"/>
        <v>a</v>
      </c>
      <c r="AT185" t="str">
        <f t="shared" si="220"/>
        <v>Offensive</v>
      </c>
      <c r="AU185" t="str">
        <f t="shared" si="221"/>
        <v/>
      </c>
      <c r="AV185" t="str">
        <f t="shared" si="222"/>
        <v/>
      </c>
      <c r="AW185" t="str" cm="1">
        <f t="array" ref="AW185">IFERROR(IF(O185&lt;&gt;"",O185,IF(OR($S185="",$T185=""),"",IF(O185&lt;&gt;"",O185,IF($T185&lt;&gt;"",_xlfn._xlws.FILTER(O:O,($BU:$BU=$BU185)*($I:$I=$I185)*($T:$T=$T185)*($S:$S=_xlfn.MINIFS($S:$S,$T:$T,"="&amp;$T185)),"")))))&amp;"",IF(O185="","",""))&amp;""</f>
        <v>OffensivePlay_Possession-OpenIceDeke</v>
      </c>
      <c r="AX185" t="str" cm="1">
        <f t="array" ref="AX185">IFERROR(IF(P185&lt;&gt;"",P185,IF(OR($S185="",$T185=""),"",IF($T185&lt;&gt;"",_xlfn._xlws.FILTER(P:P,($BU:$BU=$BU185)*($I:$I=$I185)*($T:$T=$T185)*($S:$S=_xlfn.MINIFS($S:$S,$T:$T,"="&amp;$T185)),""))))&amp;"",IF(P185="","",""))&amp;""</f>
        <v>OffensivePlay_Possession-Chip</v>
      </c>
      <c r="AY185" t="str" cm="1">
        <f t="array" ref="AY185">IFERROR(IF(Q185&lt;&gt;"",Q185,IF(OR($S185="",$T185=""),"",IF($T185&lt;&gt;"",_xlfn._xlws.FILTER(Q:Q,($BU:$BU=$BU185)*($I:$I=$I185)*($T:$T=$T185)*($S:$S=_xlfn.MINIFS($S:$S,$T:$T,"="&amp;$T185)),""))))&amp;"",IF(Q185="","",""))&amp;""</f>
        <v>s</v>
      </c>
      <c r="AZ185" t="str" cm="1">
        <f t="array" ref="AZ185">IFERROR(IF(R185&lt;&gt;"",R185,IF(OR($S185="",$T185=""),"",IF($T185&lt;&gt;"",_xlfn._xlws.FILTER(R:R,($BU:$BU=$BU185)*($I:$I=$I185)*($T:$T=$T185)*($S:$S=_xlfn.MINIFS($S:$S,$T:$T,"="&amp;$T185)),""))))&amp;"",IF(R185="","",""))&amp;""</f>
        <v/>
      </c>
      <c r="BA185" s="6">
        <f t="shared" si="223"/>
        <v>18</v>
      </c>
      <c r="BB185">
        <f t="shared" ref="BB185:BD185" si="286">BB184</f>
        <v>18987</v>
      </c>
      <c r="BC185" t="str">
        <f t="shared" si="286"/>
        <v>Velodrome</v>
      </c>
      <c r="BD185" t="str">
        <f t="shared" si="286"/>
        <v>Outlaws</v>
      </c>
      <c r="BE185" t="s">
        <v>13</v>
      </c>
      <c r="BF185" t="s">
        <v>756</v>
      </c>
      <c r="BI185" cm="1">
        <f t="array" ref="BI185">IFERROR(_xlfn._xlws.FILTER(shifts!A:A,(shifts!B:B=events!AD185)*(shifts!AG:AG&gt;=events!BK185)*(shifts!AH:AH&lt;=events!BL185)),BI184)</f>
        <v>6</v>
      </c>
      <c r="BJ185" s="15">
        <f t="shared" si="225"/>
        <v>3</v>
      </c>
      <c r="BK185">
        <f t="shared" si="226"/>
        <v>953</v>
      </c>
      <c r="BL185">
        <f t="shared" si="227"/>
        <v>950</v>
      </c>
      <c r="BM185" s="15">
        <f>SUMIFS(BJ$2:BJ185,K$2:K185,"=Intermission")+SUMIFS(BJ$2:BJ185,K$2:K185,"=Timeout")</f>
        <v>0</v>
      </c>
      <c r="BN185">
        <f t="shared" si="228"/>
        <v>0</v>
      </c>
      <c r="BO185" s="19">
        <f t="shared" si="229"/>
        <v>127</v>
      </c>
      <c r="BP185">
        <f t="shared" si="230"/>
        <v>122</v>
      </c>
      <c r="BQ185" s="17">
        <f t="shared" si="231"/>
        <v>130</v>
      </c>
      <c r="BR185" t="str">
        <f t="shared" si="232"/>
        <v>event_team_player_1</v>
      </c>
      <c r="BS185">
        <f>COUNTIFS(S$3:S185,"="&amp;S185,AI$3:AI185,"="&amp;AI185)</f>
        <v>1</v>
      </c>
      <c r="BT185" t="str">
        <f>IFERROR(VLOOKUP(BB185&amp;BU185&amp;X185,game_rosters!U:W,3,FALSE),"")</f>
        <v>P100033</v>
      </c>
      <c r="BU185" t="str">
        <f t="shared" si="233"/>
        <v>Outlaws</v>
      </c>
    </row>
    <row r="186" spans="1:73" x14ac:dyDescent="0.2">
      <c r="A186" t="str">
        <f t="shared" si="208"/>
        <v/>
      </c>
      <c r="E186" s="4"/>
      <c r="F186" s="43"/>
      <c r="G186" s="4"/>
      <c r="H186" s="46"/>
      <c r="I186" s="44">
        <v>55</v>
      </c>
      <c r="J186" s="44" t="str">
        <f t="shared" si="234"/>
        <v/>
      </c>
      <c r="O186" t="s">
        <v>625</v>
      </c>
      <c r="S186">
        <v>93</v>
      </c>
      <c r="T186" t="s">
        <v>756</v>
      </c>
      <c r="U186" t="str">
        <f>IF(B186=1,MAX($U$2:$U185)+1,IF(AND($T186&lt;&gt;"",$T186=$T185),$U185,IF(B186="x",U185,"")))</f>
        <v/>
      </c>
      <c r="V186" t="str">
        <f>IF(C186=1,MAX($V$2:$V185)+1,IF(AND($T186&lt;&gt;"",$T186=$T185),$U185,IF(C186="x",V185,"")))</f>
        <v/>
      </c>
      <c r="X186">
        <v>55</v>
      </c>
      <c r="AA186">
        <f t="shared" si="205"/>
        <v>1093</v>
      </c>
      <c r="AB186" t="str">
        <f t="shared" si="206"/>
        <v/>
      </c>
      <c r="AC186">
        <f t="shared" si="202"/>
        <v>1093</v>
      </c>
      <c r="AD186" s="6">
        <v>1</v>
      </c>
      <c r="AE186" t="s">
        <v>744</v>
      </c>
      <c r="AF186" t="s">
        <v>918</v>
      </c>
      <c r="AG186" t="s">
        <v>744</v>
      </c>
      <c r="AH186" t="s">
        <v>898</v>
      </c>
      <c r="AI186" t="str">
        <f t="shared" si="209"/>
        <v>o</v>
      </c>
      <c r="AJ186" t="str">
        <f t="shared" si="210"/>
        <v/>
      </c>
      <c r="AK186" t="str">
        <f t="shared" si="211"/>
        <v/>
      </c>
      <c r="AL186" t="str">
        <f t="shared" si="212"/>
        <v/>
      </c>
      <c r="AM186" t="str">
        <f t="shared" si="213"/>
        <v/>
      </c>
      <c r="AN186" t="str">
        <f t="shared" si="214"/>
        <v>Away</v>
      </c>
      <c r="AO186" t="str">
        <f t="shared" si="215"/>
        <v>a</v>
      </c>
      <c r="AP186" t="str">
        <f t="shared" si="216"/>
        <v/>
      </c>
      <c r="AQ186" t="str">
        <f t="shared" si="217"/>
        <v/>
      </c>
      <c r="AR186" t="str">
        <f t="shared" si="218"/>
        <v>Away</v>
      </c>
      <c r="AS186" t="str">
        <f t="shared" si="219"/>
        <v>a</v>
      </c>
      <c r="AT186" t="str">
        <f t="shared" si="220"/>
        <v>Defensive</v>
      </c>
      <c r="AU186" t="str">
        <f t="shared" si="221"/>
        <v/>
      </c>
      <c r="AV186" t="str">
        <f t="shared" si="222"/>
        <v/>
      </c>
      <c r="AW186" t="str" cm="1">
        <f t="array" ref="AW186">IFERROR(IF(O186&lt;&gt;"",O186,IF(OR($S186="",$T186=""),"",IF(O186&lt;&gt;"",O186,IF($T186&lt;&gt;"",_xlfn._xlws.FILTER(O:O,($BU:$BU=$BU186)*($I:$I=$I186)*($T:$T=$T186)*($S:$S=_xlfn.MINIFS($S:$S,$T:$T,"="&amp;$T186)),"")))))&amp;"",IF(O186="","",""))&amp;""</f>
        <v>Defensive_PlayPossession-BeatDeke</v>
      </c>
      <c r="AX186" t="str" cm="1">
        <f t="array" ref="AX186">IFERROR(IF(P186&lt;&gt;"",P186,IF(OR($S186="",$T186=""),"",IF($T186&lt;&gt;"",_xlfn._xlws.FILTER(P:P,($BU:$BU=$BU186)*($I:$I=$I186)*($T:$T=$T186)*($S:$S=_xlfn.MINIFS($S:$S,$T:$T,"="&amp;$T186)),""))))&amp;"",IF(P186="","",""))&amp;""</f>
        <v/>
      </c>
      <c r="AY186" t="str" cm="1">
        <f t="array" ref="AY186">IFERROR(IF(Q186&lt;&gt;"",Q186,IF(OR($S186="",$T186=""),"",IF($T186&lt;&gt;"",_xlfn._xlws.FILTER(Q:Q,($BU:$BU=$BU186)*($I:$I=$I186)*($T:$T=$T186)*($S:$S=_xlfn.MINIFS($S:$S,$T:$T,"="&amp;$T186)),""))))&amp;"",IF(Q186="","",""))&amp;""</f>
        <v/>
      </c>
      <c r="AZ186" t="str" cm="1">
        <f t="array" ref="AZ186">IFERROR(IF(R186&lt;&gt;"",R186,IF(OR($S186="",$T186=""),"",IF($T186&lt;&gt;"",_xlfn._xlws.FILTER(R:R,($BU:$BU=$BU186)*($I:$I=$I186)*($T:$T=$T186)*($S:$S=_xlfn.MINIFS($S:$S,$T:$T,"="&amp;$T186)),""))))&amp;"",IF(R186="","",""))&amp;""</f>
        <v/>
      </c>
      <c r="BA186" s="6">
        <f t="shared" si="223"/>
        <v>18</v>
      </c>
      <c r="BB186">
        <f t="shared" ref="BB186:BD186" si="287">BB185</f>
        <v>18987</v>
      </c>
      <c r="BC186" t="str">
        <f t="shared" si="287"/>
        <v>Velodrome</v>
      </c>
      <c r="BD186" t="str">
        <f t="shared" si="287"/>
        <v>Outlaws</v>
      </c>
      <c r="BE186" t="s">
        <v>13</v>
      </c>
      <c r="BF186" t="s">
        <v>756</v>
      </c>
      <c r="BI186" cm="1">
        <f t="array" ref="BI186">IFERROR(_xlfn._xlws.FILTER(shifts!A:A,(shifts!B:B=events!AD186)*(shifts!AG:AG&gt;=events!BK186)*(shifts!AH:AH&lt;=events!BL186)),BI185)</f>
        <v>6</v>
      </c>
      <c r="BJ186" s="15">
        <f t="shared" si="225"/>
        <v>3</v>
      </c>
      <c r="BK186">
        <f t="shared" si="226"/>
        <v>953</v>
      </c>
      <c r="BL186">
        <f t="shared" si="227"/>
        <v>950</v>
      </c>
      <c r="BM186" s="15">
        <f>SUMIFS(BJ$2:BJ186,K$2:K186,"=Intermission")+SUMIFS(BJ$2:BJ186,K$2:K186,"=Timeout")</f>
        <v>0</v>
      </c>
      <c r="BN186">
        <f t="shared" si="228"/>
        <v>0</v>
      </c>
      <c r="BO186" s="19">
        <f t="shared" si="229"/>
        <v>127</v>
      </c>
      <c r="BP186">
        <f t="shared" si="230"/>
        <v>122</v>
      </c>
      <c r="BQ186" s="17">
        <f t="shared" si="231"/>
        <v>130</v>
      </c>
      <c r="BR186" t="str">
        <f t="shared" si="232"/>
        <v>opp_team_player_1</v>
      </c>
      <c r="BS186">
        <f>COUNTIFS(S$3:S186,"="&amp;S186,AI$3:AI186,"="&amp;AI186)</f>
        <v>1</v>
      </c>
      <c r="BT186" t="str">
        <f>IFERROR(VLOOKUP(BB186&amp;BU186&amp;X186,game_rosters!U:W,3,FALSE),"")</f>
        <v>P100064</v>
      </c>
      <c r="BU186" t="str">
        <f t="shared" si="233"/>
        <v>Velodrome</v>
      </c>
    </row>
    <row r="187" spans="1:73" x14ac:dyDescent="0.2">
      <c r="A187">
        <f t="shared" si="208"/>
        <v>1</v>
      </c>
      <c r="E187" s="4"/>
      <c r="F187" s="43"/>
      <c r="G187" s="4"/>
      <c r="H187" s="46"/>
      <c r="I187" s="44">
        <v>44</v>
      </c>
      <c r="J187" s="44" t="str">
        <f t="shared" si="234"/>
        <v>o</v>
      </c>
      <c r="K187" t="s">
        <v>6</v>
      </c>
      <c r="L187" t="s">
        <v>205</v>
      </c>
      <c r="M187" t="s">
        <v>51</v>
      </c>
      <c r="N187" t="s">
        <v>595</v>
      </c>
      <c r="S187">
        <v>94</v>
      </c>
      <c r="T187">
        <v>22</v>
      </c>
      <c r="U187" t="str">
        <f>IF(B187=1,MAX($U$2:$U186)+1,IF(AND($T187&lt;&gt;"",$T187=$T186),$U186,IF(B187="x",U186,"")))</f>
        <v/>
      </c>
      <c r="V187" t="str">
        <f>IF(C187=1,MAX($V$2:$V186)+1,IF(AND($T187&lt;&gt;"",$T187=$T186),$U186,IF(C187="x",V186,"")))</f>
        <v/>
      </c>
      <c r="W187" t="s">
        <v>731</v>
      </c>
      <c r="X187">
        <v>44</v>
      </c>
      <c r="Z187">
        <v>1</v>
      </c>
      <c r="AA187">
        <f t="shared" si="205"/>
        <v>1094</v>
      </c>
      <c r="AB187">
        <f t="shared" si="206"/>
        <v>9022</v>
      </c>
      <c r="AC187">
        <f t="shared" si="202"/>
        <v>9022</v>
      </c>
      <c r="AD187" s="6">
        <v>1</v>
      </c>
      <c r="AE187" t="s">
        <v>744</v>
      </c>
      <c r="AF187" t="s">
        <v>898</v>
      </c>
      <c r="AG187" t="s">
        <v>756</v>
      </c>
      <c r="AH187" t="s">
        <v>756</v>
      </c>
      <c r="AI187" t="str">
        <f t="shared" si="209"/>
        <v>e</v>
      </c>
      <c r="AJ187" t="str">
        <f t="shared" si="210"/>
        <v>o</v>
      </c>
      <c r="AK187" t="str">
        <f t="shared" si="211"/>
        <v>o</v>
      </c>
      <c r="AL187" t="str">
        <f t="shared" si="212"/>
        <v>d</v>
      </c>
      <c r="AM187" t="str">
        <f t="shared" si="213"/>
        <v>o</v>
      </c>
      <c r="AN187" t="str">
        <f t="shared" si="214"/>
        <v>Away</v>
      </c>
      <c r="AO187" t="str">
        <f t="shared" si="215"/>
        <v>a</v>
      </c>
      <c r="AP187" t="str">
        <f t="shared" si="216"/>
        <v>d</v>
      </c>
      <c r="AQ187" t="str">
        <f t="shared" si="217"/>
        <v>o</v>
      </c>
      <c r="AR187" t="str">
        <f t="shared" si="218"/>
        <v>Away</v>
      </c>
      <c r="AS187" t="str">
        <f t="shared" si="219"/>
        <v>a</v>
      </c>
      <c r="AT187" t="str">
        <f t="shared" si="220"/>
        <v>Offensive</v>
      </c>
      <c r="AU187" t="str">
        <f t="shared" si="221"/>
        <v/>
      </c>
      <c r="AV187" t="str">
        <f t="shared" si="222"/>
        <v/>
      </c>
      <c r="AW187" t="str" cm="1">
        <f t="array" ref="AW187">IFERROR(IF(O187&lt;&gt;"",O187,IF(OR($S187="",$T187=""),"",IF(O187&lt;&gt;"",O187,IF($T187&lt;&gt;"",_xlfn._xlws.FILTER(O:O,($BU:$BU=$BU187)*($I:$I=$I187)*($T:$T=$T187)*($S:$S=_xlfn.MINIFS($S:$S,$T:$T,"="&amp;$T187)),"")))))&amp;"",IF(O187="","",""))&amp;""</f>
        <v/>
      </c>
      <c r="AX187" t="str" cm="1">
        <f t="array" ref="AX187">IFERROR(IF(P187&lt;&gt;"",P187,IF(OR($S187="",$T187=""),"",IF($T187&lt;&gt;"",_xlfn._xlws.FILTER(P:P,($BU:$BU=$BU187)*($I:$I=$I187)*($T:$T=$T187)*($S:$S=_xlfn.MINIFS($S:$S,$T:$T,"="&amp;$T187)),""))))&amp;"",IF(P187="","",""))&amp;""</f>
        <v/>
      </c>
      <c r="AY187" t="str" cm="1">
        <f t="array" ref="AY187">IFERROR(IF(Q187&lt;&gt;"",Q187,IF(OR($S187="",$T187=""),"",IF($T187&lt;&gt;"",_xlfn._xlws.FILTER(Q:Q,($BU:$BU=$BU187)*($I:$I=$I187)*($T:$T=$T187)*($S:$S=_xlfn.MINIFS($S:$S,$T:$T,"="&amp;$T187)),""))))&amp;"",IF(Q187="","",""))&amp;""</f>
        <v/>
      </c>
      <c r="AZ187" t="str" cm="1">
        <f t="array" ref="AZ187">IFERROR(IF(R187&lt;&gt;"",R187,IF(OR($S187="",$T187=""),"",IF($T187&lt;&gt;"",_xlfn._xlws.FILTER(R:R,($BU:$BU=$BU187)*($I:$I=$I187)*($T:$T=$T187)*($S:$S=_xlfn.MINIFS($S:$S,$T:$T,"="&amp;$T187)),""))))&amp;"",IF(R187="","",""))&amp;""</f>
        <v/>
      </c>
      <c r="BA187" s="6">
        <f t="shared" si="223"/>
        <v>18</v>
      </c>
      <c r="BB187">
        <f t="shared" ref="BB187:BD187" si="288">BB186</f>
        <v>18987</v>
      </c>
      <c r="BC187" t="str">
        <f t="shared" si="288"/>
        <v>Velodrome</v>
      </c>
      <c r="BD187" t="str">
        <f t="shared" si="288"/>
        <v>Outlaws</v>
      </c>
      <c r="BE187" t="s">
        <v>6</v>
      </c>
      <c r="BF187" t="s">
        <v>205</v>
      </c>
      <c r="BI187" cm="1">
        <f t="array" ref="BI187">IFERROR(_xlfn._xlws.FILTER(shifts!A:A,(shifts!B:B=events!AD187)*(shifts!AG:AG&gt;=events!BK187)*(shifts!AH:AH&lt;=events!BL187)),BI186)</f>
        <v>6</v>
      </c>
      <c r="BJ187" s="15">
        <f t="shared" si="225"/>
        <v>0</v>
      </c>
      <c r="BK187">
        <f t="shared" si="226"/>
        <v>950</v>
      </c>
      <c r="BL187">
        <f t="shared" si="227"/>
        <v>950</v>
      </c>
      <c r="BM187" s="15">
        <f>SUMIFS(BJ$2:BJ187,K$2:K187,"=Intermission")+SUMIFS(BJ$2:BJ187,K$2:K187,"=Timeout")</f>
        <v>0</v>
      </c>
      <c r="BN187">
        <f t="shared" si="228"/>
        <v>0</v>
      </c>
      <c r="BO187" s="19">
        <f t="shared" si="229"/>
        <v>130</v>
      </c>
      <c r="BP187">
        <f t="shared" si="230"/>
        <v>125</v>
      </c>
      <c r="BQ187" s="17">
        <f t="shared" si="231"/>
        <v>130</v>
      </c>
      <c r="BR187" t="str">
        <f t="shared" si="232"/>
        <v>event_team_player_1</v>
      </c>
      <c r="BS187">
        <f>COUNTIFS(S$3:S187,"="&amp;S187,AI$3:AI187,"="&amp;AI187)</f>
        <v>1</v>
      </c>
      <c r="BT187" t="str">
        <f>IFERROR(VLOOKUP(BB187&amp;BU187&amp;X187,game_rosters!U:W,3,FALSE),"")</f>
        <v>P100033</v>
      </c>
      <c r="BU187" t="str">
        <f t="shared" si="233"/>
        <v>Outlaws</v>
      </c>
    </row>
    <row r="188" spans="1:73" x14ac:dyDescent="0.2">
      <c r="A188" t="str">
        <f t="shared" si="208"/>
        <v/>
      </c>
      <c r="E188" s="4"/>
      <c r="F188" s="43"/>
      <c r="G188" s="4"/>
      <c r="H188" s="46"/>
      <c r="I188" s="44">
        <v>39</v>
      </c>
      <c r="J188" s="44" t="str">
        <f t="shared" si="234"/>
        <v/>
      </c>
      <c r="S188">
        <v>94</v>
      </c>
      <c r="T188">
        <v>22</v>
      </c>
      <c r="U188" t="str">
        <f>IF(B188=1,MAX($U$2:$U187)+1,IF(AND($T188&lt;&gt;"",$T188=$T187),$U187,IF(B188="x",U187,"")))</f>
        <v/>
      </c>
      <c r="V188" t="str">
        <f>IF(C188=1,MAX($V$2:$V187)+1,IF(AND($T188&lt;&gt;"",$T188=$T187),$U187,IF(C188="x",V187,"")))</f>
        <v/>
      </c>
      <c r="X188">
        <v>39</v>
      </c>
      <c r="AA188">
        <f t="shared" si="205"/>
        <v>1094</v>
      </c>
      <c r="AB188">
        <f t="shared" si="206"/>
        <v>9022</v>
      </c>
      <c r="AC188">
        <f t="shared" si="202"/>
        <v>9022</v>
      </c>
      <c r="AD188" s="6">
        <v>1</v>
      </c>
      <c r="AE188" t="s">
        <v>744</v>
      </c>
      <c r="AF188" t="s">
        <v>898</v>
      </c>
      <c r="AG188" t="s">
        <v>756</v>
      </c>
      <c r="AH188" t="s">
        <v>756</v>
      </c>
      <c r="AI188" t="str">
        <f t="shared" si="209"/>
        <v>o</v>
      </c>
      <c r="AJ188" t="str">
        <f t="shared" si="210"/>
        <v>o</v>
      </c>
      <c r="AK188" t="str">
        <f t="shared" si="211"/>
        <v>o</v>
      </c>
      <c r="AL188" t="str">
        <f t="shared" si="212"/>
        <v/>
      </c>
      <c r="AM188" t="str">
        <f t="shared" si="213"/>
        <v/>
      </c>
      <c r="AN188" t="str">
        <f t="shared" si="214"/>
        <v>Away</v>
      </c>
      <c r="AO188" t="str">
        <f t="shared" si="215"/>
        <v>a</v>
      </c>
      <c r="AP188" t="str">
        <f t="shared" si="216"/>
        <v>d</v>
      </c>
      <c r="AQ188" t="str">
        <f t="shared" si="217"/>
        <v>o</v>
      </c>
      <c r="AR188" t="str">
        <f t="shared" si="218"/>
        <v>Away</v>
      </c>
      <c r="AS188" t="str">
        <f t="shared" si="219"/>
        <v>a</v>
      </c>
      <c r="AT188" t="str">
        <f t="shared" si="220"/>
        <v>Defensive</v>
      </c>
      <c r="AU188" t="str">
        <f t="shared" si="221"/>
        <v/>
      </c>
      <c r="AV188" t="str">
        <f t="shared" si="222"/>
        <v/>
      </c>
      <c r="AW188" t="str" cm="1">
        <f t="array" ref="AW188">IFERROR(IF(O188&lt;&gt;"",O188,IF(OR($S188="",$T188=""),"",IF(O188&lt;&gt;"",O188,IF($T188&lt;&gt;"",_xlfn._xlws.FILTER(O:O,($BU:$BU=$BU188)*($I:$I=$I188)*($T:$T=$T188)*($S:$S=_xlfn.MINIFS($S:$S,$T:$T,"="&amp;$T188)),"")))))&amp;"",IF(O188="","",""))&amp;""</f>
        <v/>
      </c>
      <c r="AX188" t="str" cm="1">
        <f t="array" ref="AX188">IFERROR(IF(P188&lt;&gt;"",P188,IF(OR($S188="",$T188=""),"",IF($T188&lt;&gt;"",_xlfn._xlws.FILTER(P:P,($BU:$BU=$BU188)*($I:$I=$I188)*($T:$T=$T188)*($S:$S=_xlfn.MINIFS($S:$S,$T:$T,"="&amp;$T188)),""))))&amp;"",IF(P188="","",""))&amp;""</f>
        <v/>
      </c>
      <c r="AY188" t="str" cm="1">
        <f t="array" ref="AY188">IFERROR(IF(Q188&lt;&gt;"",Q188,IF(OR($S188="",$T188=""),"",IF($T188&lt;&gt;"",_xlfn._xlws.FILTER(Q:Q,($BU:$BU=$BU188)*($I:$I=$I188)*($T:$T=$T188)*($S:$S=_xlfn.MINIFS($S:$S,$T:$T,"="&amp;$T188)),""))))&amp;"",IF(Q188="","",""))&amp;""</f>
        <v/>
      </c>
      <c r="AZ188" t="str" cm="1">
        <f t="array" ref="AZ188">IFERROR(IF(R188&lt;&gt;"",R188,IF(OR($S188="",$T188=""),"",IF($T188&lt;&gt;"",_xlfn._xlws.FILTER(R:R,($BU:$BU=$BU188)*($I:$I=$I188)*($T:$T=$T188)*($S:$S=_xlfn.MINIFS($S:$S,$T:$T,"="&amp;$T188)),""))))&amp;"",IF(R188="","",""))&amp;""</f>
        <v/>
      </c>
      <c r="BA188" s="6">
        <f t="shared" si="223"/>
        <v>18</v>
      </c>
      <c r="BB188">
        <f t="shared" ref="BB188:BD188" si="289">BB187</f>
        <v>18987</v>
      </c>
      <c r="BC188" t="str">
        <f t="shared" si="289"/>
        <v>Velodrome</v>
      </c>
      <c r="BD188" t="str">
        <f t="shared" si="289"/>
        <v>Outlaws</v>
      </c>
      <c r="BE188" t="s">
        <v>6</v>
      </c>
      <c r="BF188" t="s">
        <v>205</v>
      </c>
      <c r="BI188" cm="1">
        <f t="array" ref="BI188">IFERROR(_xlfn._xlws.FILTER(shifts!A:A,(shifts!B:B=events!AD188)*(shifts!AG:AG&gt;=events!BK188)*(shifts!AH:AH&lt;=events!BL188)),BI187)</f>
        <v>6</v>
      </c>
      <c r="BJ188" s="15">
        <f t="shared" si="225"/>
        <v>0</v>
      </c>
      <c r="BK188">
        <f t="shared" si="226"/>
        <v>950</v>
      </c>
      <c r="BL188">
        <f t="shared" si="227"/>
        <v>950</v>
      </c>
      <c r="BM188" s="15">
        <f>SUMIFS(BJ$2:BJ188,K$2:K188,"=Intermission")+SUMIFS(BJ$2:BJ188,K$2:K188,"=Timeout")</f>
        <v>0</v>
      </c>
      <c r="BN188">
        <f t="shared" si="228"/>
        <v>0</v>
      </c>
      <c r="BO188" s="19">
        <f t="shared" si="229"/>
        <v>130</v>
      </c>
      <c r="BP188">
        <f t="shared" si="230"/>
        <v>125</v>
      </c>
      <c r="BQ188" s="17">
        <f t="shared" si="231"/>
        <v>130</v>
      </c>
      <c r="BR188" t="str">
        <f t="shared" si="232"/>
        <v>opp_team_player_1</v>
      </c>
      <c r="BS188">
        <f>COUNTIFS(S$3:S188,"="&amp;S188,AI$3:AI188,"="&amp;AI188)</f>
        <v>1</v>
      </c>
      <c r="BT188" t="str">
        <f>IFERROR(VLOOKUP(BB188&amp;BU188&amp;X188,game_rosters!U:W,3,FALSE),"")</f>
        <v>P100016</v>
      </c>
      <c r="BU188" t="str">
        <f t="shared" si="233"/>
        <v>Velodrome</v>
      </c>
    </row>
    <row r="189" spans="1:73" x14ac:dyDescent="0.2">
      <c r="A189" t="str">
        <f t="shared" si="208"/>
        <v/>
      </c>
      <c r="E189" s="4"/>
      <c r="F189" s="43"/>
      <c r="G189" s="4"/>
      <c r="H189" s="46"/>
      <c r="I189" s="44">
        <v>22</v>
      </c>
      <c r="J189" s="44" t="str">
        <f t="shared" si="234"/>
        <v/>
      </c>
      <c r="O189" t="s">
        <v>605</v>
      </c>
      <c r="Q189" t="s">
        <v>594</v>
      </c>
      <c r="S189">
        <v>94</v>
      </c>
      <c r="T189">
        <v>22</v>
      </c>
      <c r="U189" t="str">
        <f>IF(B189=1,MAX($U$2:$U188)+1,IF(AND($T189&lt;&gt;"",$T189=$T188),$U188,IF(B189="x",U188,"")))</f>
        <v/>
      </c>
      <c r="V189" t="str">
        <f>IF(C189=1,MAX($V$2:$V188)+1,IF(AND($T189&lt;&gt;"",$T189=$T188),$U188,IF(C189="x",V188,"")))</f>
        <v/>
      </c>
      <c r="X189">
        <v>22</v>
      </c>
      <c r="AA189">
        <f t="shared" si="205"/>
        <v>1094</v>
      </c>
      <c r="AB189">
        <f t="shared" si="206"/>
        <v>9022</v>
      </c>
      <c r="AC189">
        <f t="shared" si="202"/>
        <v>9022</v>
      </c>
      <c r="AD189" s="6">
        <v>1</v>
      </c>
      <c r="AE189" t="s">
        <v>744</v>
      </c>
      <c r="AF189" t="s">
        <v>898</v>
      </c>
      <c r="AG189" t="s">
        <v>756</v>
      </c>
      <c r="AH189" t="s">
        <v>756</v>
      </c>
      <c r="AI189" t="str">
        <f t="shared" si="209"/>
        <v>o</v>
      </c>
      <c r="AJ189" t="str">
        <f t="shared" si="210"/>
        <v>o</v>
      </c>
      <c r="AK189" t="str">
        <f t="shared" si="211"/>
        <v>o</v>
      </c>
      <c r="AL189" t="str">
        <f t="shared" si="212"/>
        <v/>
      </c>
      <c r="AM189" t="str">
        <f t="shared" si="213"/>
        <v/>
      </c>
      <c r="AN189" t="str">
        <f t="shared" si="214"/>
        <v>Away</v>
      </c>
      <c r="AO189" t="str">
        <f t="shared" si="215"/>
        <v>a</v>
      </c>
      <c r="AP189" t="str">
        <f t="shared" si="216"/>
        <v>d</v>
      </c>
      <c r="AQ189" t="str">
        <f t="shared" si="217"/>
        <v>o</v>
      </c>
      <c r="AR189" t="str">
        <f t="shared" si="218"/>
        <v>Away</v>
      </c>
      <c r="AS189" t="str">
        <f t="shared" si="219"/>
        <v>a</v>
      </c>
      <c r="AT189" t="str">
        <f t="shared" si="220"/>
        <v>Defensive</v>
      </c>
      <c r="AU189" t="str">
        <f t="shared" si="221"/>
        <v/>
      </c>
      <c r="AV189" t="str">
        <f t="shared" si="222"/>
        <v/>
      </c>
      <c r="AW189" t="str" cm="1">
        <f t="array" ref="AW189">IFERROR(IF(O189&lt;&gt;"",O189,IF(OR($S189="",$T189=""),"",IF(O189&lt;&gt;"",O189,IF($T189&lt;&gt;"",_xlfn._xlws.FILTER(O:O,($BU:$BU=$BU189)*($I:$I=$I189)*($T:$T=$T189)*($S:$S=_xlfn.MINIFS($S:$S,$T:$T,"="&amp;$T189)),"")))))&amp;"",IF(O189="","",""))&amp;""</f>
        <v>Defensive_PlayPass-InShotPassLane</v>
      </c>
      <c r="AX189" t="str" cm="1">
        <f t="array" ref="AX189">IFERROR(IF(P189&lt;&gt;"",P189,IF(OR($S189="",$T189=""),"",IF($T189&lt;&gt;"",_xlfn._xlws.FILTER(P:P,($BU:$BU=$BU189)*($I:$I=$I189)*($T:$T=$T189)*($S:$S=_xlfn.MINIFS($S:$S,$T:$T,"="&amp;$T189)),""))))&amp;"",IF(P189="","",""))&amp;""</f>
        <v/>
      </c>
      <c r="AY189" t="str" cm="1">
        <f t="array" ref="AY189">IFERROR(IF(Q189&lt;&gt;"",Q189,IF(OR($S189="",$T189=""),"",IF($T189&lt;&gt;"",_xlfn._xlws.FILTER(Q:Q,($BU:$BU=$BU189)*($I:$I=$I189)*($T:$T=$T189)*($S:$S=_xlfn.MINIFS($S:$S,$T:$T,"="&amp;$T189)),""))))&amp;"",IF(Q189="","",""))&amp;""</f>
        <v>u</v>
      </c>
      <c r="AZ189" t="str" cm="1">
        <f t="array" ref="AZ189">IFERROR(IF(R189&lt;&gt;"",R189,IF(OR($S189="",$T189=""),"",IF($T189&lt;&gt;"",_xlfn._xlws.FILTER(R:R,($BU:$BU=$BU189)*($I:$I=$I189)*($T:$T=$T189)*($S:$S=_xlfn.MINIFS($S:$S,$T:$T,"="&amp;$T189)),""))))&amp;"",IF(R189="","",""))&amp;""</f>
        <v/>
      </c>
      <c r="BA189" s="6">
        <f t="shared" si="223"/>
        <v>18</v>
      </c>
      <c r="BB189">
        <f t="shared" ref="BB189:BD189" si="290">BB188</f>
        <v>18987</v>
      </c>
      <c r="BC189" t="str">
        <f t="shared" si="290"/>
        <v>Velodrome</v>
      </c>
      <c r="BD189" t="str">
        <f t="shared" si="290"/>
        <v>Outlaws</v>
      </c>
      <c r="BE189" t="s">
        <v>6</v>
      </c>
      <c r="BF189" t="s">
        <v>205</v>
      </c>
      <c r="BI189" cm="1">
        <f t="array" ref="BI189">IFERROR(_xlfn._xlws.FILTER(shifts!A:A,(shifts!B:B=events!AD189)*(shifts!AG:AG&gt;=events!BK189)*(shifts!AH:AH&lt;=events!BL189)),BI188)</f>
        <v>6</v>
      </c>
      <c r="BJ189" s="15">
        <f t="shared" si="225"/>
        <v>0</v>
      </c>
      <c r="BK189">
        <f t="shared" si="226"/>
        <v>950</v>
      </c>
      <c r="BL189">
        <f t="shared" si="227"/>
        <v>950</v>
      </c>
      <c r="BM189" s="15">
        <f>SUMIFS(BJ$2:BJ189,K$2:K189,"=Intermission")+SUMIFS(BJ$2:BJ189,K$2:K189,"=Timeout")</f>
        <v>0</v>
      </c>
      <c r="BN189">
        <f t="shared" si="228"/>
        <v>0</v>
      </c>
      <c r="BO189" s="19">
        <f t="shared" si="229"/>
        <v>130</v>
      </c>
      <c r="BP189">
        <f t="shared" si="230"/>
        <v>125</v>
      </c>
      <c r="BQ189" s="17">
        <f t="shared" si="231"/>
        <v>130</v>
      </c>
      <c r="BR189" t="str">
        <f t="shared" si="232"/>
        <v>opp_team_player_2</v>
      </c>
      <c r="BS189">
        <f>COUNTIFS(S$3:S189,"="&amp;S189,AI$3:AI189,"="&amp;AI189)</f>
        <v>2</v>
      </c>
      <c r="BT189" t="str">
        <f>IFERROR(VLOOKUP(BB189&amp;BU189&amp;X189,game_rosters!U:W,3,FALSE),"")</f>
        <v>P100108</v>
      </c>
      <c r="BU189" t="str">
        <f t="shared" si="233"/>
        <v>Velodrome</v>
      </c>
    </row>
    <row r="190" spans="1:73" x14ac:dyDescent="0.2">
      <c r="A190">
        <f t="shared" si="208"/>
        <v>1</v>
      </c>
      <c r="E190" s="4"/>
      <c r="F190" s="43"/>
      <c r="G190" s="4"/>
      <c r="H190" s="46"/>
      <c r="I190" s="44">
        <v>39</v>
      </c>
      <c r="J190" s="44" t="str">
        <f t="shared" si="234"/>
        <v>d</v>
      </c>
      <c r="K190" t="s">
        <v>15</v>
      </c>
      <c r="L190" t="s">
        <v>189</v>
      </c>
      <c r="M190" t="s">
        <v>94</v>
      </c>
      <c r="S190">
        <v>95</v>
      </c>
      <c r="T190">
        <v>22</v>
      </c>
      <c r="U190" t="str">
        <f>IF(B190=1,MAX($U$2:$U189)+1,IF(AND($T190&lt;&gt;"",$T190=$T189),$U189,IF(B190="x",U189,"")))</f>
        <v/>
      </c>
      <c r="V190" t="str">
        <f>IF(C190=1,MAX($V$2:$V189)+1,IF(AND($T190&lt;&gt;"",$T190=$T189),$U189,IF(C190="x",V189,"")))</f>
        <v/>
      </c>
      <c r="W190" t="s">
        <v>735</v>
      </c>
      <c r="X190">
        <v>39</v>
      </c>
      <c r="Z190">
        <v>1</v>
      </c>
      <c r="AA190">
        <f t="shared" si="205"/>
        <v>1095</v>
      </c>
      <c r="AB190">
        <f t="shared" si="206"/>
        <v>9022</v>
      </c>
      <c r="AC190">
        <f t="shared" si="202"/>
        <v>9022</v>
      </c>
      <c r="AD190" s="6">
        <v>1</v>
      </c>
      <c r="AE190" t="s">
        <v>744</v>
      </c>
      <c r="AF190" t="s">
        <v>898</v>
      </c>
      <c r="AG190" t="s">
        <v>756</v>
      </c>
      <c r="AH190" t="s">
        <v>756</v>
      </c>
      <c r="AI190" t="str">
        <f t="shared" si="209"/>
        <v>e</v>
      </c>
      <c r="AJ190" t="str">
        <f t="shared" si="210"/>
        <v>d</v>
      </c>
      <c r="AK190" t="str">
        <f t="shared" si="211"/>
        <v>d</v>
      </c>
      <c r="AL190" t="str">
        <f t="shared" si="212"/>
        <v>d</v>
      </c>
      <c r="AM190" t="str">
        <f t="shared" si="213"/>
        <v>o</v>
      </c>
      <c r="AN190" t="str">
        <f t="shared" si="214"/>
        <v>Home</v>
      </c>
      <c r="AO190" t="str">
        <f t="shared" si="215"/>
        <v>h</v>
      </c>
      <c r="AP190" t="str">
        <f t="shared" si="216"/>
        <v>d</v>
      </c>
      <c r="AQ190" t="str">
        <f t="shared" si="217"/>
        <v>o</v>
      </c>
      <c r="AR190" t="str">
        <f t="shared" si="218"/>
        <v>Home</v>
      </c>
      <c r="AS190" t="str">
        <f t="shared" si="219"/>
        <v>h</v>
      </c>
      <c r="AT190" t="str">
        <f t="shared" si="220"/>
        <v>Defensive</v>
      </c>
      <c r="AU190" t="str">
        <f t="shared" si="221"/>
        <v/>
      </c>
      <c r="AV190" t="str">
        <f t="shared" si="222"/>
        <v/>
      </c>
      <c r="AW190" t="str" cm="1">
        <f t="array" ref="AW190">IFERROR(IF(O190&lt;&gt;"",O190,IF(OR($S190="",$T190=""),"",IF(O190&lt;&gt;"",O190,IF($T190&lt;&gt;"",_xlfn._xlws.FILTER(O:O,($BU:$BU=$BU190)*($I:$I=$I190)*($T:$T=$T190)*($S:$S=_xlfn.MINIFS($S:$S,$T:$T,"="&amp;$T190)),"")))))&amp;"",IF(O190="","",""))&amp;""</f>
        <v/>
      </c>
      <c r="AX190" t="str" cm="1">
        <f t="array" ref="AX190">IFERROR(IF(P190&lt;&gt;"",P190,IF(OR($S190="",$T190=""),"",IF($T190&lt;&gt;"",_xlfn._xlws.FILTER(P:P,($BU:$BU=$BU190)*($I:$I=$I190)*($T:$T=$T190)*($S:$S=_xlfn.MINIFS($S:$S,$T:$T,"="&amp;$T190)),""))))&amp;"",IF(P190="","",""))&amp;""</f>
        <v/>
      </c>
      <c r="AY190" t="str" cm="1">
        <f t="array" ref="AY190">IFERROR(IF(Q190&lt;&gt;"",Q190,IF(OR($S190="",$T190=""),"",IF($T190&lt;&gt;"",_xlfn._xlws.FILTER(Q:Q,($BU:$BU=$BU190)*($I:$I=$I190)*($T:$T=$T190)*($S:$S=_xlfn.MINIFS($S:$S,$T:$T,"="&amp;$T190)),""))))&amp;"",IF(Q190="","",""))&amp;""</f>
        <v/>
      </c>
      <c r="AZ190" t="str" cm="1">
        <f t="array" ref="AZ190">IFERROR(IF(R190&lt;&gt;"",R190,IF(OR($S190="",$T190=""),"",IF($T190&lt;&gt;"",_xlfn._xlws.FILTER(R:R,($BU:$BU=$BU190)*($I:$I=$I190)*($T:$T=$T190)*($S:$S=_xlfn.MINIFS($S:$S,$T:$T,"="&amp;$T190)),""))))&amp;"",IF(R190="","",""))&amp;""</f>
        <v/>
      </c>
      <c r="BA190" s="6">
        <f t="shared" si="223"/>
        <v>18</v>
      </c>
      <c r="BB190">
        <f t="shared" ref="BB190:BD190" si="291">BB189</f>
        <v>18987</v>
      </c>
      <c r="BC190" t="str">
        <f t="shared" si="291"/>
        <v>Velodrome</v>
      </c>
      <c r="BD190" t="str">
        <f t="shared" si="291"/>
        <v>Outlaws</v>
      </c>
      <c r="BE190" t="s">
        <v>15</v>
      </c>
      <c r="BF190" t="s">
        <v>189</v>
      </c>
      <c r="BI190" cm="1">
        <f t="array" ref="BI190">IFERROR(_xlfn._xlws.FILTER(shifts!A:A,(shifts!B:B=events!AD190)*(shifts!AG:AG&gt;=events!BK190)*(shifts!AH:AH&lt;=events!BL190)),BI189)</f>
        <v>6</v>
      </c>
      <c r="BJ190" s="15">
        <f t="shared" si="225"/>
        <v>0</v>
      </c>
      <c r="BK190">
        <f t="shared" si="226"/>
        <v>950</v>
      </c>
      <c r="BL190">
        <f t="shared" si="227"/>
        <v>950</v>
      </c>
      <c r="BM190" s="15">
        <f>SUMIFS(BJ$2:BJ190,K$2:K190,"=Intermission")+SUMIFS(BJ$2:BJ190,K$2:K190,"=Timeout")</f>
        <v>0</v>
      </c>
      <c r="BN190">
        <f t="shared" si="228"/>
        <v>0</v>
      </c>
      <c r="BO190" s="19">
        <f t="shared" si="229"/>
        <v>130</v>
      </c>
      <c r="BP190">
        <f t="shared" si="230"/>
        <v>125</v>
      </c>
      <c r="BQ190" s="17">
        <f t="shared" si="231"/>
        <v>130</v>
      </c>
      <c r="BR190" t="str">
        <f t="shared" si="232"/>
        <v>event_team_player_1</v>
      </c>
      <c r="BS190">
        <f>COUNTIFS(S$3:S190,"="&amp;S190,AI$3:AI190,"="&amp;AI190)</f>
        <v>1</v>
      </c>
      <c r="BT190" t="str">
        <f>IFERROR(VLOOKUP(BB190&amp;BU190&amp;X190,game_rosters!U:W,3,FALSE),"")</f>
        <v>P100016</v>
      </c>
      <c r="BU190" t="str">
        <f t="shared" si="233"/>
        <v>Velodrome</v>
      </c>
    </row>
    <row r="191" spans="1:73" x14ac:dyDescent="0.2">
      <c r="A191" t="str">
        <f t="shared" si="208"/>
        <v/>
      </c>
      <c r="E191" s="4"/>
      <c r="F191" s="43"/>
      <c r="G191" s="4"/>
      <c r="H191" s="46"/>
      <c r="I191" s="44">
        <v>22</v>
      </c>
      <c r="J191" s="44" t="str">
        <f t="shared" si="234"/>
        <v/>
      </c>
      <c r="S191">
        <v>95</v>
      </c>
      <c r="T191">
        <v>22</v>
      </c>
      <c r="U191" t="str">
        <f>IF(B191=1,MAX($U$2:$U190)+1,IF(AND($T191&lt;&gt;"",$T191=$T190),$U190,IF(B191="x",U190,"")))</f>
        <v/>
      </c>
      <c r="V191" t="str">
        <f>IF(C191=1,MAX($V$2:$V190)+1,IF(AND($T191&lt;&gt;"",$T191=$T190),$U190,IF(C191="x",V190,"")))</f>
        <v/>
      </c>
      <c r="X191">
        <v>22</v>
      </c>
      <c r="Z191">
        <v>1</v>
      </c>
      <c r="AA191">
        <f t="shared" si="205"/>
        <v>1095</v>
      </c>
      <c r="AB191">
        <f t="shared" si="206"/>
        <v>9022</v>
      </c>
      <c r="AC191">
        <f t="shared" si="202"/>
        <v>9022</v>
      </c>
      <c r="AD191" s="6">
        <v>1</v>
      </c>
      <c r="AE191" t="s">
        <v>744</v>
      </c>
      <c r="AF191" t="s">
        <v>898</v>
      </c>
      <c r="AG191" t="s">
        <v>756</v>
      </c>
      <c r="AH191" t="s">
        <v>756</v>
      </c>
      <c r="AI191" t="str">
        <f t="shared" si="209"/>
        <v>e</v>
      </c>
      <c r="AJ191" t="str">
        <f t="shared" si="210"/>
        <v>d</v>
      </c>
      <c r="AK191" t="str">
        <f t="shared" si="211"/>
        <v>d</v>
      </c>
      <c r="AL191" t="str">
        <f t="shared" si="212"/>
        <v/>
      </c>
      <c r="AM191" t="str">
        <f t="shared" si="213"/>
        <v/>
      </c>
      <c r="AN191" t="str">
        <f t="shared" si="214"/>
        <v>Home</v>
      </c>
      <c r="AO191" t="str">
        <f t="shared" si="215"/>
        <v>h</v>
      </c>
      <c r="AP191" t="str">
        <f t="shared" si="216"/>
        <v>d</v>
      </c>
      <c r="AQ191" t="str">
        <f t="shared" si="217"/>
        <v>o</v>
      </c>
      <c r="AR191" t="str">
        <f t="shared" si="218"/>
        <v>Home</v>
      </c>
      <c r="AS191" t="str">
        <f t="shared" si="219"/>
        <v>h</v>
      </c>
      <c r="AT191" t="str">
        <f t="shared" si="220"/>
        <v>Defensive</v>
      </c>
      <c r="AU191" t="str">
        <f t="shared" si="221"/>
        <v/>
      </c>
      <c r="AV191" t="str">
        <f t="shared" si="222"/>
        <v/>
      </c>
      <c r="AW191" t="str" cm="1">
        <f t="array" ref="AW191">IFERROR(IF(O191&lt;&gt;"",O191,IF(OR($S191="",$T191=""),"",IF(O191&lt;&gt;"",O191,IF($T191&lt;&gt;"",_xlfn._xlws.FILTER(O:O,($BU:$BU=$BU191)*($I:$I=$I191)*($T:$T=$T191)*($S:$S=_xlfn.MINIFS($S:$S,$T:$T,"="&amp;$T191)),"")))))&amp;"",IF(O191="","",""))&amp;""</f>
        <v>Defensive_PlayPass-InShotPassLane</v>
      </c>
      <c r="AX191" t="str" cm="1">
        <f t="array" ref="AX191">IFERROR(IF(P191&lt;&gt;"",P191,IF(OR($S191="",$T191=""),"",IF($T191&lt;&gt;"",_xlfn._xlws.FILTER(P:P,($BU:$BU=$BU191)*($I:$I=$I191)*($T:$T=$T191)*($S:$S=_xlfn.MINIFS($S:$S,$T:$T,"="&amp;$T191)),""))))&amp;"",IF(P191="","",""))&amp;""</f>
        <v/>
      </c>
      <c r="AY191" t="str" cm="1">
        <f t="array" ref="AY191">IFERROR(IF(Q191&lt;&gt;"",Q191,IF(OR($S191="",$T191=""),"",IF($T191&lt;&gt;"",_xlfn._xlws.FILTER(Q:Q,($BU:$BU=$BU191)*($I:$I=$I191)*($T:$T=$T191)*($S:$S=_xlfn.MINIFS($S:$S,$T:$T,"="&amp;$T191)),""))))&amp;"",IF(Q191="","",""))&amp;""</f>
        <v>u</v>
      </c>
      <c r="AZ191" t="str" cm="1">
        <f t="array" ref="AZ191">IFERROR(IF(R191&lt;&gt;"",R191,IF(OR($S191="",$T191=""),"",IF($T191&lt;&gt;"",_xlfn._xlws.FILTER(R:R,($BU:$BU=$BU191)*($I:$I=$I191)*($T:$T=$T191)*($S:$S=_xlfn.MINIFS($S:$S,$T:$T,"="&amp;$T191)),""))))&amp;"",IF(R191="","",""))&amp;""</f>
        <v/>
      </c>
      <c r="BA191" s="6">
        <f t="shared" si="223"/>
        <v>18</v>
      </c>
      <c r="BB191">
        <f t="shared" ref="BB191:BD191" si="292">BB190</f>
        <v>18987</v>
      </c>
      <c r="BC191" t="str">
        <f t="shared" si="292"/>
        <v>Velodrome</v>
      </c>
      <c r="BD191" t="str">
        <f t="shared" si="292"/>
        <v>Outlaws</v>
      </c>
      <c r="BE191" t="s">
        <v>15</v>
      </c>
      <c r="BF191" t="s">
        <v>189</v>
      </c>
      <c r="BI191" cm="1">
        <f t="array" ref="BI191">IFERROR(_xlfn._xlws.FILTER(shifts!A:A,(shifts!B:B=events!AD191)*(shifts!AG:AG&gt;=events!BK191)*(shifts!AH:AH&lt;=events!BL191)),BI190)</f>
        <v>6</v>
      </c>
      <c r="BJ191" s="15">
        <f t="shared" si="225"/>
        <v>0</v>
      </c>
      <c r="BK191">
        <f t="shared" si="226"/>
        <v>950</v>
      </c>
      <c r="BL191">
        <f t="shared" si="227"/>
        <v>950</v>
      </c>
      <c r="BM191" s="15">
        <f>SUMIFS(BJ$2:BJ191,K$2:K191,"=Intermission")+SUMIFS(BJ$2:BJ191,K$2:K191,"=Timeout")</f>
        <v>0</v>
      </c>
      <c r="BN191">
        <f t="shared" si="228"/>
        <v>0</v>
      </c>
      <c r="BO191" s="19">
        <f t="shared" si="229"/>
        <v>130</v>
      </c>
      <c r="BP191">
        <f t="shared" si="230"/>
        <v>125</v>
      </c>
      <c r="BQ191" s="17">
        <f t="shared" si="231"/>
        <v>130</v>
      </c>
      <c r="BR191" t="str">
        <f t="shared" si="232"/>
        <v>event_team_player_2</v>
      </c>
      <c r="BS191">
        <f>COUNTIFS(S$3:S191,"="&amp;S191,AI$3:AI191,"="&amp;AI191)</f>
        <v>2</v>
      </c>
      <c r="BT191" t="str">
        <f>IFERROR(VLOOKUP(BB191&amp;BU191&amp;X191,game_rosters!U:W,3,FALSE),"")</f>
        <v>P100108</v>
      </c>
      <c r="BU191" t="str">
        <f t="shared" si="233"/>
        <v>Velodrome</v>
      </c>
    </row>
    <row r="192" spans="1:73" x14ac:dyDescent="0.2">
      <c r="A192" t="str">
        <f t="shared" si="208"/>
        <v/>
      </c>
      <c r="E192" s="4"/>
      <c r="F192" s="43"/>
      <c r="G192" s="4"/>
      <c r="H192" s="46"/>
      <c r="I192" s="44">
        <v>44</v>
      </c>
      <c r="J192" s="44" t="str">
        <f t="shared" si="234"/>
        <v/>
      </c>
      <c r="S192">
        <v>95</v>
      </c>
      <c r="T192">
        <v>22</v>
      </c>
      <c r="U192" t="str">
        <f>IF(B192=1,MAX($U$2:$U191)+1,IF(AND($T192&lt;&gt;"",$T192=$T191),$U191,IF(B192="x",U191,"")))</f>
        <v/>
      </c>
      <c r="V192" t="str">
        <f>IF(C192=1,MAX($V$2:$V191)+1,IF(AND($T192&lt;&gt;"",$T192=$T191),$U191,IF(C192="x",V191,"")))</f>
        <v/>
      </c>
      <c r="X192">
        <v>44</v>
      </c>
      <c r="AA192">
        <f t="shared" si="205"/>
        <v>1095</v>
      </c>
      <c r="AB192">
        <f t="shared" si="206"/>
        <v>9022</v>
      </c>
      <c r="AC192">
        <f t="shared" si="202"/>
        <v>9022</v>
      </c>
      <c r="AD192" s="6">
        <v>1</v>
      </c>
      <c r="AE192" t="s">
        <v>744</v>
      </c>
      <c r="AF192" t="s">
        <v>898</v>
      </c>
      <c r="AG192" t="s">
        <v>756</v>
      </c>
      <c r="AH192" t="s">
        <v>756</v>
      </c>
      <c r="AI192" t="str">
        <f t="shared" si="209"/>
        <v>o</v>
      </c>
      <c r="AJ192" t="str">
        <f t="shared" si="210"/>
        <v>d</v>
      </c>
      <c r="AK192" t="str">
        <f t="shared" si="211"/>
        <v>d</v>
      </c>
      <c r="AL192" t="str">
        <f t="shared" si="212"/>
        <v/>
      </c>
      <c r="AM192" t="str">
        <f t="shared" si="213"/>
        <v/>
      </c>
      <c r="AN192" t="str">
        <f t="shared" si="214"/>
        <v>Home</v>
      </c>
      <c r="AO192" t="str">
        <f t="shared" si="215"/>
        <v>h</v>
      </c>
      <c r="AP192" t="str">
        <f t="shared" si="216"/>
        <v>d</v>
      </c>
      <c r="AQ192" t="str">
        <f t="shared" si="217"/>
        <v>o</v>
      </c>
      <c r="AR192" t="str">
        <f t="shared" si="218"/>
        <v>Home</v>
      </c>
      <c r="AS192" t="str">
        <f t="shared" si="219"/>
        <v>h</v>
      </c>
      <c r="AT192" t="str">
        <f t="shared" si="220"/>
        <v>Offensive</v>
      </c>
      <c r="AU192" t="str">
        <f t="shared" si="221"/>
        <v/>
      </c>
      <c r="AV192" t="str">
        <f t="shared" si="222"/>
        <v/>
      </c>
      <c r="AW192" t="str" cm="1">
        <f t="array" ref="AW192">IFERROR(IF(O192&lt;&gt;"",O192,IF(OR($S192="",$T192=""),"",IF(O192&lt;&gt;"",O192,IF($T192&lt;&gt;"",_xlfn._xlws.FILTER(O:O,($BU:$BU=$BU192)*($I:$I=$I192)*($T:$T=$T192)*($S:$S=_xlfn.MINIFS($S:$S,$T:$T,"="&amp;$T192)),"")))))&amp;"",IF(O192="","",""))&amp;""</f>
        <v/>
      </c>
      <c r="AX192" t="str" cm="1">
        <f t="array" ref="AX192">IFERROR(IF(P192&lt;&gt;"",P192,IF(OR($S192="",$T192=""),"",IF($T192&lt;&gt;"",_xlfn._xlws.FILTER(P:P,($BU:$BU=$BU192)*($I:$I=$I192)*($T:$T=$T192)*($S:$S=_xlfn.MINIFS($S:$S,$T:$T,"="&amp;$T192)),""))))&amp;"",IF(P192="","",""))&amp;""</f>
        <v/>
      </c>
      <c r="AY192" t="str" cm="1">
        <f t="array" ref="AY192">IFERROR(IF(Q192&lt;&gt;"",Q192,IF(OR($S192="",$T192=""),"",IF($T192&lt;&gt;"",_xlfn._xlws.FILTER(Q:Q,($BU:$BU=$BU192)*($I:$I=$I192)*($T:$T=$T192)*($S:$S=_xlfn.MINIFS($S:$S,$T:$T,"="&amp;$T192)),""))))&amp;"",IF(Q192="","",""))&amp;""</f>
        <v/>
      </c>
      <c r="AZ192" t="str" cm="1">
        <f t="array" ref="AZ192">IFERROR(IF(R192&lt;&gt;"",R192,IF(OR($S192="",$T192=""),"",IF($T192&lt;&gt;"",_xlfn._xlws.FILTER(R:R,($BU:$BU=$BU192)*($I:$I=$I192)*($T:$T=$T192)*($S:$S=_xlfn.MINIFS($S:$S,$T:$T,"="&amp;$T192)),""))))&amp;"",IF(R192="","",""))&amp;""</f>
        <v/>
      </c>
      <c r="BA192" s="6">
        <f t="shared" si="223"/>
        <v>18</v>
      </c>
      <c r="BB192">
        <f t="shared" ref="BB192:BD192" si="293">BB191</f>
        <v>18987</v>
      </c>
      <c r="BC192" t="str">
        <f t="shared" si="293"/>
        <v>Velodrome</v>
      </c>
      <c r="BD192" t="str">
        <f t="shared" si="293"/>
        <v>Outlaws</v>
      </c>
      <c r="BE192" t="s">
        <v>15</v>
      </c>
      <c r="BF192" t="s">
        <v>189</v>
      </c>
      <c r="BI192" cm="1">
        <f t="array" ref="BI192">IFERROR(_xlfn._xlws.FILTER(shifts!A:A,(shifts!B:B=events!AD192)*(shifts!AG:AG&gt;=events!BK192)*(shifts!AH:AH&lt;=events!BL192)),BI191)</f>
        <v>6</v>
      </c>
      <c r="BJ192" s="15">
        <f t="shared" si="225"/>
        <v>0</v>
      </c>
      <c r="BK192">
        <f t="shared" si="226"/>
        <v>950</v>
      </c>
      <c r="BL192">
        <f t="shared" si="227"/>
        <v>950</v>
      </c>
      <c r="BM192" s="15">
        <f>SUMIFS(BJ$2:BJ192,K$2:K192,"=Intermission")+SUMIFS(BJ$2:BJ192,K$2:K192,"=Timeout")</f>
        <v>0</v>
      </c>
      <c r="BN192">
        <f t="shared" si="228"/>
        <v>0</v>
      </c>
      <c r="BO192" s="19">
        <f t="shared" si="229"/>
        <v>130</v>
      </c>
      <c r="BP192">
        <f t="shared" si="230"/>
        <v>125</v>
      </c>
      <c r="BQ192" s="17">
        <f t="shared" si="231"/>
        <v>130</v>
      </c>
      <c r="BR192" t="str">
        <f t="shared" si="232"/>
        <v>opp_team_player_1</v>
      </c>
      <c r="BS192">
        <f>COUNTIFS(S$3:S192,"="&amp;S192,AI$3:AI192,"="&amp;AI192)</f>
        <v>1</v>
      </c>
      <c r="BT192" t="str">
        <f>IFERROR(VLOOKUP(BB192&amp;BU192&amp;X192,game_rosters!U:W,3,FALSE),"")</f>
        <v>P100033</v>
      </c>
      <c r="BU192" t="str">
        <f t="shared" si="233"/>
        <v>Outlaws</v>
      </c>
    </row>
    <row r="193" spans="1:73" x14ac:dyDescent="0.2">
      <c r="A193">
        <f t="shared" si="208"/>
        <v>1</v>
      </c>
      <c r="E193" s="4"/>
      <c r="F193" s="43"/>
      <c r="G193" s="4"/>
      <c r="H193" s="46"/>
      <c r="I193" s="44">
        <v>39</v>
      </c>
      <c r="J193" s="44" t="str">
        <f t="shared" si="234"/>
        <v>d</v>
      </c>
      <c r="K193" t="s">
        <v>11</v>
      </c>
      <c r="L193" t="s">
        <v>187</v>
      </c>
      <c r="M193" t="s">
        <v>108</v>
      </c>
      <c r="S193">
        <v>96</v>
      </c>
      <c r="T193">
        <v>22</v>
      </c>
      <c r="U193" t="str">
        <f>IF(B193=1,MAX($U$2:$U192)+1,IF(AND($T193&lt;&gt;"",$T193=$T192),$U192,IF(B193="x",U192,"")))</f>
        <v/>
      </c>
      <c r="V193" t="str">
        <f>IF(C193=1,MAX($V$2:$V192)+1,IF(AND($T193&lt;&gt;"",$T193=$T192),$U192,IF(C193="x",V192,"")))</f>
        <v/>
      </c>
      <c r="W193" t="s">
        <v>735</v>
      </c>
      <c r="X193">
        <v>39</v>
      </c>
      <c r="Z193">
        <v>1</v>
      </c>
      <c r="AA193">
        <f t="shared" si="205"/>
        <v>1096</v>
      </c>
      <c r="AB193">
        <f t="shared" si="206"/>
        <v>9022</v>
      </c>
      <c r="AC193">
        <f t="shared" si="202"/>
        <v>9022</v>
      </c>
      <c r="AD193" s="6">
        <v>1</v>
      </c>
      <c r="AE193" t="s">
        <v>744</v>
      </c>
      <c r="AF193" t="s">
        <v>751</v>
      </c>
      <c r="AG193" t="s">
        <v>756</v>
      </c>
      <c r="AH193" t="s">
        <v>756</v>
      </c>
      <c r="AI193" t="str">
        <f t="shared" si="209"/>
        <v>e</v>
      </c>
      <c r="AJ193" t="str">
        <f t="shared" si="210"/>
        <v>d</v>
      </c>
      <c r="AK193" t="str">
        <f t="shared" si="211"/>
        <v>d</v>
      </c>
      <c r="AL193" t="str">
        <f t="shared" si="212"/>
        <v>d</v>
      </c>
      <c r="AM193" t="str">
        <f t="shared" si="213"/>
        <v>o</v>
      </c>
      <c r="AN193" t="str">
        <f t="shared" si="214"/>
        <v>Home</v>
      </c>
      <c r="AO193" t="str">
        <f t="shared" si="215"/>
        <v>h</v>
      </c>
      <c r="AP193" t="str">
        <f t="shared" si="216"/>
        <v>d</v>
      </c>
      <c r="AQ193" t="str">
        <f t="shared" si="217"/>
        <v>o</v>
      </c>
      <c r="AR193" t="str">
        <f t="shared" si="218"/>
        <v>Home</v>
      </c>
      <c r="AS193" t="str">
        <f t="shared" si="219"/>
        <v>h</v>
      </c>
      <c r="AT193" t="str">
        <f t="shared" si="220"/>
        <v/>
      </c>
      <c r="AU193" t="str">
        <f t="shared" si="221"/>
        <v/>
      </c>
      <c r="AV193" t="str">
        <f t="shared" si="222"/>
        <v/>
      </c>
      <c r="AW193" t="str" cm="1">
        <f t="array" ref="AW193">IFERROR(IF(O193&lt;&gt;"",O193,IF(OR($S193="",$T193=""),"",IF(O193&lt;&gt;"",O193,IF($T193&lt;&gt;"",_xlfn._xlws.FILTER(O:O,($BU:$BU=$BU193)*($I:$I=$I193)*($T:$T=$T193)*($S:$S=_xlfn.MINIFS($S:$S,$T:$T,"="&amp;$T193)),"")))))&amp;"",IF(O193="","",""))&amp;""</f>
        <v/>
      </c>
      <c r="AX193" t="str" cm="1">
        <f t="array" ref="AX193">IFERROR(IF(P193&lt;&gt;"",P193,IF(OR($S193="",$T193=""),"",IF($T193&lt;&gt;"",_xlfn._xlws.FILTER(P:P,($BU:$BU=$BU193)*($I:$I=$I193)*($T:$T=$T193)*($S:$S=_xlfn.MINIFS($S:$S,$T:$T,"="&amp;$T193)),""))))&amp;"",IF(P193="","",""))&amp;""</f>
        <v/>
      </c>
      <c r="AY193" t="str" cm="1">
        <f t="array" ref="AY193">IFERROR(IF(Q193&lt;&gt;"",Q193,IF(OR($S193="",$T193=""),"",IF($T193&lt;&gt;"",_xlfn._xlws.FILTER(Q:Q,($BU:$BU=$BU193)*($I:$I=$I193)*($T:$T=$T193)*($S:$S=_xlfn.MINIFS($S:$S,$T:$T,"="&amp;$T193)),""))))&amp;"",IF(Q193="","",""))&amp;""</f>
        <v/>
      </c>
      <c r="AZ193" t="str" cm="1">
        <f t="array" ref="AZ193">IFERROR(IF(R193&lt;&gt;"",R193,IF(OR($S193="",$T193=""),"",IF($T193&lt;&gt;"",_xlfn._xlws.FILTER(R:R,($BU:$BU=$BU193)*($I:$I=$I193)*($T:$T=$T193)*($S:$S=_xlfn.MINIFS($S:$S,$T:$T,"="&amp;$T193)),""))))&amp;"",IF(R193="","",""))&amp;""</f>
        <v/>
      </c>
      <c r="BA193" s="6">
        <f t="shared" si="223"/>
        <v>18</v>
      </c>
      <c r="BB193">
        <f t="shared" ref="BB193:BD193" si="294">BB192</f>
        <v>18987</v>
      </c>
      <c r="BC193" t="str">
        <f t="shared" si="294"/>
        <v>Velodrome</v>
      </c>
      <c r="BD193" t="str">
        <f t="shared" si="294"/>
        <v>Outlaws</v>
      </c>
      <c r="BE193" t="s">
        <v>11</v>
      </c>
      <c r="BF193" t="s">
        <v>187</v>
      </c>
      <c r="BI193" t="e" cm="1" vm="1">
        <f t="array" aca="1" ref="BI193" ca="1">IFERROR(_xlfn._xlws.FILTER(shifts!A:A,(shifts!B:B=events!AD193)*(shifts!AG:AG&gt;=events!BK193)*(shifts!AH:AH&lt;=events!BL193)),BI192)</f>
        <v>#VALUE!</v>
      </c>
      <c r="BJ193" s="15">
        <f t="shared" si="225"/>
        <v>0</v>
      </c>
      <c r="BK193">
        <f t="shared" si="226"/>
        <v>949</v>
      </c>
      <c r="BL193">
        <f t="shared" si="227"/>
        <v>949</v>
      </c>
      <c r="BM193" s="15">
        <f>SUMIFS(BJ$2:BJ193,K$2:K193,"=Intermission")+SUMIFS(BJ$2:BJ193,K$2:K193,"=Timeout")</f>
        <v>0</v>
      </c>
      <c r="BN193">
        <f t="shared" si="228"/>
        <v>0</v>
      </c>
      <c r="BO193" s="19">
        <f t="shared" si="229"/>
        <v>131</v>
      </c>
      <c r="BP193">
        <f t="shared" si="230"/>
        <v>126</v>
      </c>
      <c r="BQ193" s="17">
        <f t="shared" si="231"/>
        <v>131</v>
      </c>
      <c r="BR193" t="str">
        <f t="shared" si="232"/>
        <v>event_team_player_1</v>
      </c>
      <c r="BS193">
        <f>COUNTIFS(S$3:S193,"="&amp;S193,AI$3:AI193,"="&amp;AI193)</f>
        <v>1</v>
      </c>
      <c r="BT193" t="str">
        <f>IFERROR(VLOOKUP(BB193&amp;BU193&amp;X193,game_rosters!U:W,3,FALSE),"")</f>
        <v>P100016</v>
      </c>
      <c r="BU193" t="str">
        <f t="shared" si="233"/>
        <v>Velodrome</v>
      </c>
    </row>
    <row r="194" spans="1:73" x14ac:dyDescent="0.2">
      <c r="A194">
        <f t="shared" si="208"/>
        <v>1</v>
      </c>
      <c r="E194" s="4"/>
      <c r="F194" s="43"/>
      <c r="G194" s="4"/>
      <c r="H194" s="46"/>
      <c r="I194" s="44">
        <v>39</v>
      </c>
      <c r="J194" s="44" t="str">
        <f t="shared" si="234"/>
        <v>d</v>
      </c>
      <c r="K194" t="s">
        <v>241</v>
      </c>
      <c r="S194">
        <v>97</v>
      </c>
      <c r="T194" t="s">
        <v>756</v>
      </c>
      <c r="U194" t="str">
        <f>IF(B194=1,MAX($U$2:$U193)+1,IF(AND($T194&lt;&gt;"",$T194=$T193),$U193,IF(B194="x",U193,"")))</f>
        <v/>
      </c>
      <c r="V194" t="str">
        <f>IF(C194=1,MAX($V$2:$V193)+1,IF(AND($T194&lt;&gt;"",$T194=$T193),$U193,IF(C194="x",V193,"")))</f>
        <v/>
      </c>
      <c r="W194" t="s">
        <v>735</v>
      </c>
      <c r="X194">
        <v>39</v>
      </c>
      <c r="Z194">
        <v>1</v>
      </c>
      <c r="AA194">
        <f t="shared" si="205"/>
        <v>1097</v>
      </c>
      <c r="AB194" t="str">
        <f t="shared" si="206"/>
        <v/>
      </c>
      <c r="AC194">
        <f t="shared" ref="AC194:AC257" si="295">IF(AB194&lt;&gt;"",AB194,S194+1000)</f>
        <v>1097</v>
      </c>
      <c r="AD194" s="6">
        <v>1</v>
      </c>
      <c r="AE194" t="s">
        <v>744</v>
      </c>
      <c r="AF194" t="s">
        <v>751</v>
      </c>
      <c r="AG194" t="s">
        <v>744</v>
      </c>
      <c r="AH194" t="s">
        <v>905</v>
      </c>
      <c r="AI194" t="str">
        <f t="shared" si="209"/>
        <v>e</v>
      </c>
      <c r="AJ194" t="str">
        <f t="shared" si="210"/>
        <v>d</v>
      </c>
      <c r="AK194" t="str">
        <f t="shared" si="211"/>
        <v>d</v>
      </c>
      <c r="AL194" t="str">
        <f t="shared" si="212"/>
        <v>d</v>
      </c>
      <c r="AM194" t="str">
        <f t="shared" si="213"/>
        <v>o</v>
      </c>
      <c r="AN194" t="str">
        <f t="shared" si="214"/>
        <v>Home</v>
      </c>
      <c r="AO194" t="str">
        <f t="shared" si="215"/>
        <v>h</v>
      </c>
      <c r="AP194" t="str">
        <f t="shared" si="216"/>
        <v>d</v>
      </c>
      <c r="AQ194" t="str">
        <f t="shared" si="217"/>
        <v>o</v>
      </c>
      <c r="AR194" t="str">
        <f t="shared" si="218"/>
        <v>Home</v>
      </c>
      <c r="AS194" t="str">
        <f t="shared" si="219"/>
        <v>h</v>
      </c>
      <c r="AT194" t="str">
        <f t="shared" si="220"/>
        <v/>
      </c>
      <c r="AU194" t="str">
        <f t="shared" si="221"/>
        <v/>
      </c>
      <c r="AV194" t="str">
        <f t="shared" si="222"/>
        <v/>
      </c>
      <c r="AW194" t="str" cm="1">
        <f t="array" ref="AW194">IFERROR(IF(O194&lt;&gt;"",O194,IF(OR($S194="",$T194=""),"",IF(O194&lt;&gt;"",O194,IF($T194&lt;&gt;"",_xlfn._xlws.FILTER(O:O,($BU:$BU=$BU194)*($I:$I=$I194)*($T:$T=$T194)*($S:$S=_xlfn.MINIFS($S:$S,$T:$T,"="&amp;$T194)),"")))))&amp;"",IF(O194="","",""))&amp;""</f>
        <v/>
      </c>
      <c r="AX194" t="str" cm="1">
        <f t="array" ref="AX194">IFERROR(IF(P194&lt;&gt;"",P194,IF(OR($S194="",$T194=""),"",IF($T194&lt;&gt;"",_xlfn._xlws.FILTER(P:P,($BU:$BU=$BU194)*($I:$I=$I194)*($T:$T=$T194)*($S:$S=_xlfn.MINIFS($S:$S,$T:$T,"="&amp;$T194)),""))))&amp;"",IF(P194="","",""))&amp;""</f>
        <v/>
      </c>
      <c r="AY194" t="str" cm="1">
        <f t="array" ref="AY194">IFERROR(IF(Q194&lt;&gt;"",Q194,IF(OR($S194="",$T194=""),"",IF($T194&lt;&gt;"",_xlfn._xlws.FILTER(Q:Q,($BU:$BU=$BU194)*($I:$I=$I194)*($T:$T=$T194)*($S:$S=_xlfn.MINIFS($S:$S,$T:$T,"="&amp;$T194)),""))))&amp;"",IF(Q194="","",""))&amp;""</f>
        <v/>
      </c>
      <c r="AZ194" t="str" cm="1">
        <f t="array" ref="AZ194">IFERROR(IF(R194&lt;&gt;"",R194,IF(OR($S194="",$T194=""),"",IF($T194&lt;&gt;"",_xlfn._xlws.FILTER(R:R,($BU:$BU=$BU194)*($I:$I=$I194)*($T:$T=$T194)*($S:$S=_xlfn.MINIFS($S:$S,$T:$T,"="&amp;$T194)),""))))&amp;"",IF(R194="","",""))&amp;""</f>
        <v/>
      </c>
      <c r="BA194" s="6">
        <f t="shared" si="223"/>
        <v>18</v>
      </c>
      <c r="BB194">
        <f t="shared" ref="BB194:BD194" si="296">BB193</f>
        <v>18987</v>
      </c>
      <c r="BC194" t="str">
        <f t="shared" si="296"/>
        <v>Velodrome</v>
      </c>
      <c r="BD194" t="str">
        <f t="shared" si="296"/>
        <v>Outlaws</v>
      </c>
      <c r="BE194" t="s">
        <v>241</v>
      </c>
      <c r="BF194" t="s">
        <v>756</v>
      </c>
      <c r="BI194" cm="1">
        <f t="array" aca="1" ref="BI194" ca="1">IFERROR(_xlfn._xlws.FILTER(shifts!A:A,(shifts!B:B=events!AD194)*(shifts!AG:AG&gt;=events!BK194)*(shifts!AH:AH&lt;=events!BL194)),BI193)</f>
        <v>7</v>
      </c>
      <c r="BJ194" s="15">
        <f t="shared" si="225"/>
        <v>19</v>
      </c>
      <c r="BK194">
        <f t="shared" si="226"/>
        <v>949</v>
      </c>
      <c r="BL194">
        <f t="shared" si="227"/>
        <v>930</v>
      </c>
      <c r="BM194" s="15">
        <f>SUMIFS(BJ$2:BJ194,K$2:K194,"=Intermission")+SUMIFS(BJ$2:BJ194,K$2:K194,"=Timeout")</f>
        <v>0</v>
      </c>
      <c r="BN194">
        <f t="shared" si="228"/>
        <v>0</v>
      </c>
      <c r="BO194" s="19">
        <f t="shared" si="229"/>
        <v>131</v>
      </c>
      <c r="BP194">
        <f t="shared" si="230"/>
        <v>126</v>
      </c>
      <c r="BQ194" s="17">
        <f t="shared" si="231"/>
        <v>150</v>
      </c>
      <c r="BR194" t="str">
        <f t="shared" si="232"/>
        <v>event_team_player_1</v>
      </c>
      <c r="BS194">
        <f>COUNTIFS(S$3:S194,"="&amp;S194,AI$3:AI194,"="&amp;AI194)</f>
        <v>1</v>
      </c>
      <c r="BT194" t="str">
        <f>IFERROR(VLOOKUP(BB194&amp;BU194&amp;X194,game_rosters!U:W,3,FALSE),"")</f>
        <v>P100016</v>
      </c>
      <c r="BU194" t="str">
        <f t="shared" si="233"/>
        <v>Velodrome</v>
      </c>
    </row>
    <row r="195" spans="1:73" x14ac:dyDescent="0.2">
      <c r="A195">
        <f t="shared" si="208"/>
        <v>1</v>
      </c>
      <c r="E195" s="4"/>
      <c r="F195" s="43"/>
      <c r="G195" s="4"/>
      <c r="H195" s="46"/>
      <c r="I195" s="44">
        <v>91</v>
      </c>
      <c r="J195" s="44" t="str">
        <f t="shared" si="234"/>
        <v/>
      </c>
      <c r="K195" t="s">
        <v>5</v>
      </c>
      <c r="L195" t="s">
        <v>236</v>
      </c>
      <c r="S195">
        <v>98</v>
      </c>
      <c r="T195">
        <v>23</v>
      </c>
      <c r="U195" t="str">
        <f>IF(B195=1,MAX($U$2:$U194)+1,IF(AND($T195&lt;&gt;"",$T195=$T194),$U194,IF(B195="x",U194,"")))</f>
        <v/>
      </c>
      <c r="V195" t="str">
        <f>IF(C195=1,MAX($V$2:$V194)+1,IF(AND($T195&lt;&gt;"",$T195=$T194),$U194,IF(C195="x",V194,"")))</f>
        <v/>
      </c>
      <c r="W195" t="s">
        <v>731</v>
      </c>
      <c r="X195">
        <v>91</v>
      </c>
      <c r="Z195">
        <v>1</v>
      </c>
      <c r="AA195">
        <f t="shared" si="205"/>
        <v>1098</v>
      </c>
      <c r="AB195">
        <f t="shared" si="206"/>
        <v>9023</v>
      </c>
      <c r="AC195">
        <f t="shared" si="295"/>
        <v>9023</v>
      </c>
      <c r="AD195" s="6">
        <v>1</v>
      </c>
      <c r="AE195" t="s">
        <v>744</v>
      </c>
      <c r="AF195" t="s">
        <v>905</v>
      </c>
      <c r="AG195" t="s">
        <v>756</v>
      </c>
      <c r="AH195" t="s">
        <v>756</v>
      </c>
      <c r="AI195" t="str">
        <f t="shared" si="209"/>
        <v>e</v>
      </c>
      <c r="AJ195" t="str">
        <f t="shared" si="210"/>
        <v/>
      </c>
      <c r="AK195" t="str">
        <f t="shared" si="211"/>
        <v/>
      </c>
      <c r="AL195" t="str">
        <f t="shared" si="212"/>
        <v/>
      </c>
      <c r="AM195" t="str">
        <f t="shared" si="213"/>
        <v/>
      </c>
      <c r="AN195" t="str">
        <f t="shared" si="214"/>
        <v>Away</v>
      </c>
      <c r="AO195" t="str">
        <f t="shared" si="215"/>
        <v>a</v>
      </c>
      <c r="AP195" t="str">
        <f t="shared" si="216"/>
        <v/>
      </c>
      <c r="AQ195" t="str">
        <f t="shared" si="217"/>
        <v/>
      </c>
      <c r="AR195" t="str">
        <f t="shared" si="218"/>
        <v>Away</v>
      </c>
      <c r="AS195" t="str">
        <f t="shared" si="219"/>
        <v>a</v>
      </c>
      <c r="AT195" t="str">
        <f t="shared" si="220"/>
        <v>Offensive</v>
      </c>
      <c r="AU195" t="str">
        <f t="shared" si="221"/>
        <v/>
      </c>
      <c r="AV195" t="str">
        <f t="shared" si="222"/>
        <v/>
      </c>
      <c r="AW195" t="str" cm="1">
        <f t="array" ref="AW195">IFERROR(IF(O195&lt;&gt;"",O195,IF(OR($S195="",$T195=""),"",IF(O195&lt;&gt;"",O195,IF($T195&lt;&gt;"",_xlfn._xlws.FILTER(O:O,($BU:$BU=$BU195)*($I:$I=$I195)*($T:$T=$T195)*($S:$S=_xlfn.MINIFS($S:$S,$T:$T,"="&amp;$T195)),"")))))&amp;"",IF(O195="","",""))&amp;""</f>
        <v/>
      </c>
      <c r="AX195" t="str" cm="1">
        <f t="array" ref="AX195">IFERROR(IF(P195&lt;&gt;"",P195,IF(OR($S195="",$T195=""),"",IF($T195&lt;&gt;"",_xlfn._xlws.FILTER(P:P,($BU:$BU=$BU195)*($I:$I=$I195)*($T:$T=$T195)*($S:$S=_xlfn.MINIFS($S:$S,$T:$T,"="&amp;$T195)),""))))&amp;"",IF(P195="","",""))&amp;""</f>
        <v/>
      </c>
      <c r="AY195" t="str" cm="1">
        <f t="array" ref="AY195">IFERROR(IF(Q195&lt;&gt;"",Q195,IF(OR($S195="",$T195=""),"",IF($T195&lt;&gt;"",_xlfn._xlws.FILTER(Q:Q,($BU:$BU=$BU195)*($I:$I=$I195)*($T:$T=$T195)*($S:$S=_xlfn.MINIFS($S:$S,$T:$T,"="&amp;$T195)),""))))&amp;"",IF(Q195="","",""))&amp;""</f>
        <v/>
      </c>
      <c r="AZ195" t="str" cm="1">
        <f t="array" ref="AZ195">IFERROR(IF(R195&lt;&gt;"",R195,IF(OR($S195="",$T195=""),"",IF($T195&lt;&gt;"",_xlfn._xlws.FILTER(R:R,($BU:$BU=$BU195)*($I:$I=$I195)*($T:$T=$T195)*($S:$S=_xlfn.MINIFS($S:$S,$T:$T,"="&amp;$T195)),""))))&amp;"",IF(R195="","",""))&amp;""</f>
        <v/>
      </c>
      <c r="BA195" s="6">
        <f t="shared" si="223"/>
        <v>18</v>
      </c>
      <c r="BB195">
        <f t="shared" ref="BB195:BD195" si="297">BB194</f>
        <v>18987</v>
      </c>
      <c r="BC195" t="str">
        <f t="shared" si="297"/>
        <v>Velodrome</v>
      </c>
      <c r="BD195" t="str">
        <f t="shared" si="297"/>
        <v>Outlaws</v>
      </c>
      <c r="BE195" t="s">
        <v>5</v>
      </c>
      <c r="BF195" t="s">
        <v>236</v>
      </c>
      <c r="BI195" cm="1">
        <f t="array" aca="1" ref="BI195" ca="1">IFERROR(_xlfn._xlws.FILTER(shifts!A:A,(shifts!B:B=events!AD195)*(shifts!AG:AG&gt;=events!BK195)*(shifts!AH:AH&lt;=events!BL195)),BI194)</f>
        <v>7</v>
      </c>
      <c r="BJ195" s="15">
        <f t="shared" si="225"/>
        <v>0</v>
      </c>
      <c r="BK195">
        <f t="shared" si="226"/>
        <v>930</v>
      </c>
      <c r="BL195">
        <f t="shared" si="227"/>
        <v>930</v>
      </c>
      <c r="BM195" s="15">
        <f>SUMIFS(BJ$2:BJ195,K$2:K195,"=Intermission")+SUMIFS(BJ$2:BJ195,K$2:K195,"=Timeout")</f>
        <v>0</v>
      </c>
      <c r="BN195">
        <f t="shared" si="228"/>
        <v>0</v>
      </c>
      <c r="BO195" s="19">
        <f t="shared" si="229"/>
        <v>150</v>
      </c>
      <c r="BP195">
        <f t="shared" si="230"/>
        <v>145</v>
      </c>
      <c r="BQ195" s="17">
        <f t="shared" si="231"/>
        <v>150</v>
      </c>
      <c r="BR195" t="str">
        <f t="shared" si="232"/>
        <v>event_team_player_1</v>
      </c>
      <c r="BS195">
        <f>COUNTIFS(S$3:S195,"="&amp;S195,AI$3:AI195,"="&amp;AI195)</f>
        <v>1</v>
      </c>
      <c r="BT195" t="str">
        <f>IFERROR(VLOOKUP(BB195&amp;BU195&amp;X195,game_rosters!U:W,3,FALSE),"")</f>
        <v>P100232</v>
      </c>
      <c r="BU195" t="str">
        <f t="shared" si="233"/>
        <v>Outlaws</v>
      </c>
    </row>
    <row r="196" spans="1:73" x14ac:dyDescent="0.2">
      <c r="A196" t="str">
        <f t="shared" si="208"/>
        <v/>
      </c>
      <c r="E196" s="4"/>
      <c r="F196" s="43"/>
      <c r="G196" s="4"/>
      <c r="H196" s="46"/>
      <c r="I196" s="44">
        <v>44</v>
      </c>
      <c r="J196" s="44" t="str">
        <f t="shared" si="234"/>
        <v/>
      </c>
      <c r="S196">
        <v>98</v>
      </c>
      <c r="T196">
        <v>23</v>
      </c>
      <c r="U196" t="str">
        <f>IF(B196=1,MAX($U$2:$U195)+1,IF(AND($T196&lt;&gt;"",$T196=$T195),$U195,IF(B196="x",U195,"")))</f>
        <v/>
      </c>
      <c r="V196" t="str">
        <f>IF(C196=1,MAX($V$2:$V195)+1,IF(AND($T196&lt;&gt;"",$T196=$T195),$U195,IF(C196="x",V195,"")))</f>
        <v/>
      </c>
      <c r="X196">
        <v>44</v>
      </c>
      <c r="Z196">
        <v>1</v>
      </c>
      <c r="AA196">
        <f t="shared" ref="AA196:AA259" si="298">S196+1000</f>
        <v>1098</v>
      </c>
      <c r="AB196">
        <f t="shared" ref="AB196:AB259" si="299">IF(T196&lt;&gt;"",9000+T196,"")</f>
        <v>9023</v>
      </c>
      <c r="AC196">
        <f t="shared" si="295"/>
        <v>9023</v>
      </c>
      <c r="AD196" s="6">
        <v>1</v>
      </c>
      <c r="AE196" t="s">
        <v>744</v>
      </c>
      <c r="AF196" t="s">
        <v>905</v>
      </c>
      <c r="AG196" t="s">
        <v>756</v>
      </c>
      <c r="AH196" t="s">
        <v>756</v>
      </c>
      <c r="AI196" t="str">
        <f t="shared" si="209"/>
        <v>e</v>
      </c>
      <c r="AJ196" t="str">
        <f t="shared" si="210"/>
        <v/>
      </c>
      <c r="AK196" t="str">
        <f t="shared" si="211"/>
        <v/>
      </c>
      <c r="AL196" t="str">
        <f t="shared" si="212"/>
        <v/>
      </c>
      <c r="AM196" t="str">
        <f t="shared" si="213"/>
        <v/>
      </c>
      <c r="AN196" t="str">
        <f t="shared" si="214"/>
        <v>Away</v>
      </c>
      <c r="AO196" t="str">
        <f t="shared" si="215"/>
        <v>a</v>
      </c>
      <c r="AP196" t="str">
        <f t="shared" si="216"/>
        <v/>
      </c>
      <c r="AQ196" t="str">
        <f t="shared" si="217"/>
        <v/>
      </c>
      <c r="AR196" t="str">
        <f t="shared" si="218"/>
        <v>Away</v>
      </c>
      <c r="AS196" t="str">
        <f t="shared" si="219"/>
        <v>a</v>
      </c>
      <c r="AT196" t="str">
        <f t="shared" si="220"/>
        <v>Offensive</v>
      </c>
      <c r="AU196" t="str">
        <f t="shared" si="221"/>
        <v/>
      </c>
      <c r="AV196" t="str">
        <f t="shared" si="222"/>
        <v/>
      </c>
      <c r="AW196" t="str" cm="1">
        <f t="array" ref="AW196">IFERROR(IF(O196&lt;&gt;"",O196,IF(OR($S196="",$T196=""),"",IF(O196&lt;&gt;"",O196,IF($T196&lt;&gt;"",_xlfn._xlws.FILTER(O:O,($BU:$BU=$BU196)*($I:$I=$I196)*($T:$T=$T196)*($S:$S=_xlfn.MINIFS($S:$S,$T:$T,"="&amp;$T196)),"")))))&amp;"",IF(O196="","",""))&amp;""</f>
        <v/>
      </c>
      <c r="AX196" t="str" cm="1">
        <f t="array" ref="AX196">IFERROR(IF(P196&lt;&gt;"",P196,IF(OR($S196="",$T196=""),"",IF($T196&lt;&gt;"",_xlfn._xlws.FILTER(P:P,($BU:$BU=$BU196)*($I:$I=$I196)*($T:$T=$T196)*($S:$S=_xlfn.MINIFS($S:$S,$T:$T,"="&amp;$T196)),""))))&amp;"",IF(P196="","",""))&amp;""</f>
        <v/>
      </c>
      <c r="AY196" t="str" cm="1">
        <f t="array" ref="AY196">IFERROR(IF(Q196&lt;&gt;"",Q196,IF(OR($S196="",$T196=""),"",IF($T196&lt;&gt;"",_xlfn._xlws.FILTER(Q:Q,($BU:$BU=$BU196)*($I:$I=$I196)*($T:$T=$T196)*($S:$S=_xlfn.MINIFS($S:$S,$T:$T,"="&amp;$T196)),""))))&amp;"",IF(Q196="","",""))&amp;""</f>
        <v/>
      </c>
      <c r="AZ196" t="str" cm="1">
        <f t="array" ref="AZ196">IFERROR(IF(R196&lt;&gt;"",R196,IF(OR($S196="",$T196=""),"",IF($T196&lt;&gt;"",_xlfn._xlws.FILTER(R:R,($BU:$BU=$BU196)*($I:$I=$I196)*($T:$T=$T196)*($S:$S=_xlfn.MINIFS($S:$S,$T:$T,"="&amp;$T196)),""))))&amp;"",IF(R196="","",""))&amp;""</f>
        <v/>
      </c>
      <c r="BA196" s="6">
        <f t="shared" si="223"/>
        <v>18</v>
      </c>
      <c r="BB196">
        <f t="shared" ref="BB196:BD196" si="300">BB195</f>
        <v>18987</v>
      </c>
      <c r="BC196" t="str">
        <f t="shared" si="300"/>
        <v>Velodrome</v>
      </c>
      <c r="BD196" t="str">
        <f t="shared" si="300"/>
        <v>Outlaws</v>
      </c>
      <c r="BE196" t="s">
        <v>5</v>
      </c>
      <c r="BF196" t="s">
        <v>236</v>
      </c>
      <c r="BI196" cm="1">
        <f t="array" aca="1" ref="BI196" ca="1">IFERROR(_xlfn._xlws.FILTER(shifts!A:A,(shifts!B:B=events!AD196)*(shifts!AG:AG&gt;=events!BK196)*(shifts!AH:AH&lt;=events!BL196)),BI195)</f>
        <v>7</v>
      </c>
      <c r="BJ196" s="15">
        <f t="shared" si="225"/>
        <v>0</v>
      </c>
      <c r="BK196">
        <f t="shared" si="226"/>
        <v>930</v>
      </c>
      <c r="BL196">
        <f t="shared" si="227"/>
        <v>930</v>
      </c>
      <c r="BM196" s="15">
        <f>SUMIFS(BJ$2:BJ196,K$2:K196,"=Intermission")+SUMIFS(BJ$2:BJ196,K$2:K196,"=Timeout")</f>
        <v>0</v>
      </c>
      <c r="BN196">
        <f t="shared" si="228"/>
        <v>0</v>
      </c>
      <c r="BO196" s="19">
        <f t="shared" si="229"/>
        <v>150</v>
      </c>
      <c r="BP196">
        <f t="shared" si="230"/>
        <v>145</v>
      </c>
      <c r="BQ196" s="17">
        <f t="shared" si="231"/>
        <v>150</v>
      </c>
      <c r="BR196" t="str">
        <f t="shared" si="232"/>
        <v>event_team_player_2</v>
      </c>
      <c r="BS196">
        <f>COUNTIFS(S$3:S196,"="&amp;S196,AI$3:AI196,"="&amp;AI196)</f>
        <v>2</v>
      </c>
      <c r="BT196" t="str">
        <f>IFERROR(VLOOKUP(BB196&amp;BU196&amp;X196,game_rosters!U:W,3,FALSE),"")</f>
        <v>P100033</v>
      </c>
      <c r="BU196" t="str">
        <f t="shared" si="233"/>
        <v>Outlaws</v>
      </c>
    </row>
    <row r="197" spans="1:73" x14ac:dyDescent="0.2">
      <c r="A197" t="str">
        <f t="shared" ref="A197:A260" si="301">IF(K197&lt;&gt;"",1,IF(D197="x","x",""))</f>
        <v/>
      </c>
      <c r="E197" s="4"/>
      <c r="F197" s="43"/>
      <c r="G197" s="4"/>
      <c r="H197" s="46"/>
      <c r="I197" s="44">
        <v>42</v>
      </c>
      <c r="J197" s="44" t="str">
        <f t="shared" si="234"/>
        <v/>
      </c>
      <c r="S197">
        <v>98</v>
      </c>
      <c r="T197">
        <v>23</v>
      </c>
      <c r="U197" t="str">
        <f>IF(B197=1,MAX($U$2:$U196)+1,IF(AND($T197&lt;&gt;"",$T197=$T196),$U196,IF(B197="x",U196,"")))</f>
        <v/>
      </c>
      <c r="V197" t="str">
        <f>IF(C197=1,MAX($V$2:$V196)+1,IF(AND($T197&lt;&gt;"",$T197=$T196),$U196,IF(C197="x",V196,"")))</f>
        <v/>
      </c>
      <c r="X197">
        <v>42</v>
      </c>
      <c r="AA197">
        <f t="shared" si="298"/>
        <v>1098</v>
      </c>
      <c r="AB197">
        <f t="shared" si="299"/>
        <v>9023</v>
      </c>
      <c r="AC197">
        <f t="shared" si="295"/>
        <v>9023</v>
      </c>
      <c r="AD197" s="6">
        <v>1</v>
      </c>
      <c r="AE197" t="s">
        <v>744</v>
      </c>
      <c r="AF197" t="s">
        <v>905</v>
      </c>
      <c r="AG197" t="s">
        <v>756</v>
      </c>
      <c r="AH197" t="s">
        <v>756</v>
      </c>
      <c r="AI197" t="str">
        <f t="shared" ref="AI197:AI260" si="302">IF(Z197="x","",IF(Z197=1,"e","o"))</f>
        <v>o</v>
      </c>
      <c r="AJ197" t="str">
        <f t="shared" ref="AJ197:AJ260" si="303">IF($J197&lt;&gt;"",$J197,IF($AC197=$AC196,AJ196,""))</f>
        <v/>
      </c>
      <c r="AK197" t="str">
        <f t="shared" ref="AK197:AK260" si="304">IF($J197&lt;&gt;"",$J197,IF($AC197=$AC196,AK196,""))</f>
        <v/>
      </c>
      <c r="AL197" t="str">
        <f t="shared" ref="AL197:AL260" si="305">IF($W197="","",IF($AJ197="","",IF($W197="h",$AJ197,IF($AJ197="n","n",IF(AND($W197="a",$AJ197="d"),"o",IF(AND($W197="a",$AJ197="o"),"d"))))))</f>
        <v/>
      </c>
      <c r="AM197" t="str">
        <f t="shared" ref="AM197:AM260" si="306">IF($W197="","",IF(J197="","",IF(AL197="n","n",IF(AL197="d","o",IF(AL197="o","d","")))))</f>
        <v/>
      </c>
      <c r="AN197" t="str">
        <f t="shared" ref="AN197:AN260" si="307">IF(AO197="H","Home",IF(AO197="A","Away",""))</f>
        <v>Away</v>
      </c>
      <c r="AO197" t="str">
        <f t="shared" ref="AO197:AO260" si="308">IF($W197&lt;&gt;"",$W197,IF($AC197=$AC196,AO196,""))</f>
        <v>a</v>
      </c>
      <c r="AP197" t="str">
        <f t="shared" ref="AP197:AP260" si="309">IF(AL197&lt;&gt;"",AL197,IF($AC197=$AC196,AP196,""))</f>
        <v/>
      </c>
      <c r="AQ197" t="str">
        <f t="shared" ref="AQ197:AQ260" si="310">IF(AM197&lt;&gt;"",AM197,IF($AC197=$AC196,AQ196,""))</f>
        <v/>
      </c>
      <c r="AR197" t="str">
        <f t="shared" ref="AR197:AR260" si="311">IF(AN197&lt;&gt;"",AN197,IF($AC197=$AC196,AR196,""))</f>
        <v>Away</v>
      </c>
      <c r="AS197" t="str">
        <f t="shared" ref="AS197:AS260" si="312">IF(AO197&lt;&gt;"",AO197,IF($AC197=$AC196,AS196,""))</f>
        <v>a</v>
      </c>
      <c r="AT197" t="str">
        <f t="shared" ref="AT197:AT260" si="313">IF(AND(AI197="e",OR(BE197="Save",BF197="Turnover_Takeaway",BF197="Play_Defensive")),"Defensive",IF(AND(AI197="o",OR(BE197="Save",BF197="Turnover_Takeaway",BF197="Play_Defensive")),"Offensive",IF(OR(BE197="Deadice",BE197="Stoppage",BE197="Intermission"),"",IF(AI197="e","Offensive",IF(AI197="o","Defensive","")))))</f>
        <v>Defensive</v>
      </c>
      <c r="AU197" t="str">
        <f t="shared" ref="AU197:AU260" si="314">IF(U197&lt;&gt;"",U197+5000,"")</f>
        <v/>
      </c>
      <c r="AV197" t="str">
        <f t="shared" ref="AV197:AV260" si="315">IF(V197&lt;&gt;"",V197+6000,"")</f>
        <v/>
      </c>
      <c r="AW197" t="str" cm="1">
        <f t="array" ref="AW197">IFERROR(IF(O197&lt;&gt;"",O197,IF(OR($S197="",$T197=""),"",IF(O197&lt;&gt;"",O197,IF($T197&lt;&gt;"",_xlfn._xlws.FILTER(O:O,($BU:$BU=$BU197)*($I:$I=$I197)*($T:$T=$T197)*($S:$S=_xlfn.MINIFS($S:$S,$T:$T,"="&amp;$T197)),"")))))&amp;"",IF(O197="","",""))&amp;""</f>
        <v/>
      </c>
      <c r="AX197" t="str" cm="1">
        <f t="array" ref="AX197">IFERROR(IF(P197&lt;&gt;"",P197,IF(OR($S197="",$T197=""),"",IF($T197&lt;&gt;"",_xlfn._xlws.FILTER(P:P,($BU:$BU=$BU197)*($I:$I=$I197)*($T:$T=$T197)*($S:$S=_xlfn.MINIFS($S:$S,$T:$T,"="&amp;$T197)),""))))&amp;"",IF(P197="","",""))&amp;""</f>
        <v/>
      </c>
      <c r="AY197" t="str" cm="1">
        <f t="array" ref="AY197">IFERROR(IF(Q197&lt;&gt;"",Q197,IF(OR($S197="",$T197=""),"",IF($T197&lt;&gt;"",_xlfn._xlws.FILTER(Q:Q,($BU:$BU=$BU197)*($I:$I=$I197)*($T:$T=$T197)*($S:$S=_xlfn.MINIFS($S:$S,$T:$T,"="&amp;$T197)),""))))&amp;"",IF(Q197="","",""))&amp;""</f>
        <v/>
      </c>
      <c r="AZ197" t="str" cm="1">
        <f t="array" ref="AZ197">IFERROR(IF(R197&lt;&gt;"",R197,IF(OR($S197="",$T197=""),"",IF($T197&lt;&gt;"",_xlfn._xlws.FILTER(R:R,($BU:$BU=$BU197)*($I:$I=$I197)*($T:$T=$T197)*($S:$S=_xlfn.MINIFS($S:$S,$T:$T,"="&amp;$T197)),""))))&amp;"",IF(R197="","",""))&amp;""</f>
        <v/>
      </c>
      <c r="BA197" s="6">
        <f t="shared" ref="BA197:BA260" si="316">IF(OR(L197="Zone_Entry",L197="Zone_Exit"),BA196+1,BA196)</f>
        <v>18</v>
      </c>
      <c r="BB197">
        <f t="shared" ref="BB197:BD197" si="317">BB196</f>
        <v>18987</v>
      </c>
      <c r="BC197" t="str">
        <f t="shared" si="317"/>
        <v>Velodrome</v>
      </c>
      <c r="BD197" t="str">
        <f t="shared" si="317"/>
        <v>Outlaws</v>
      </c>
      <c r="BE197" t="s">
        <v>5</v>
      </c>
      <c r="BF197" t="s">
        <v>236</v>
      </c>
      <c r="BI197" cm="1">
        <f t="array" aca="1" ref="BI197" ca="1">IFERROR(_xlfn._xlws.FILTER(shifts!A:A,(shifts!B:B=events!AD197)*(shifts!AG:AG&gt;=events!BK197)*(shifts!AH:AH&lt;=events!BL197)),BI196)</f>
        <v>7</v>
      </c>
      <c r="BJ197" s="15">
        <f t="shared" ref="BJ197:BJ260" si="318">IF(AND(AG197="",AH197=""),0,((AE197*60)+AF197)-((AG197*60)+AH197))</f>
        <v>0</v>
      </c>
      <c r="BK197">
        <f t="shared" ref="BK197:BK260" si="319">(AE197*60)+AF197</f>
        <v>930</v>
      </c>
      <c r="BL197">
        <f t="shared" ref="BL197:BL260" si="320">IF(AND(AG197="",AH197=""),BK197,((AG197*60)+AH197))</f>
        <v>930</v>
      </c>
      <c r="BM197" s="15">
        <f>SUMIFS(BJ$2:BJ197,K$2:K197,"=Intermission")+SUMIFS(BJ$2:BJ197,K$2:K197,"=Timeout")</f>
        <v>0</v>
      </c>
      <c r="BN197">
        <f t="shared" ref="BN197:BN260" si="321">IF(AD197=1,0,IF(AD197=2,1080+BM197,IF(AD197=3,(1080*2)+BM197,0)))</f>
        <v>0</v>
      </c>
      <c r="BO197" s="19">
        <f t="shared" ref="BO197:BO260" si="322">IF(K197="Intermission",BO196,((1080)-((AE197*60)+AF197))+BN197)</f>
        <v>150</v>
      </c>
      <c r="BP197">
        <f t="shared" ref="BP197:BP260" si="323">IF(BO197&lt;5,0,BO197-5)</f>
        <v>145</v>
      </c>
      <c r="BQ197" s="17">
        <f t="shared" ref="BQ197:BQ260" si="324">BP197+BJ197+5</f>
        <v>150</v>
      </c>
      <c r="BR197" t="str">
        <f t="shared" ref="BR197:BR260" si="325">IF(AI197="e","event_team_player_"&amp;BS197,IF(AI197="o","opp_team_player_"&amp;BS197,""))</f>
        <v>opp_team_player_1</v>
      </c>
      <c r="BS197">
        <f>COUNTIFS(S$3:S197,"="&amp;S197,AI$3:AI197,"="&amp;AI197)</f>
        <v>1</v>
      </c>
      <c r="BT197" t="str">
        <f>IFERROR(VLOOKUP(BB197&amp;BU197&amp;X197,game_rosters!U:W,3,FALSE),"")</f>
        <v>P100201</v>
      </c>
      <c r="BU197" t="str">
        <f t="shared" ref="BU197:BU260" si="326">IF(AR197="","",IF(AND(AR197="Away",AI197="e"),BD197,IF(AND(AR197="Home",AI197="e"),BC197,IF(AND(AR197="Away",AI197="o"),BC197,IF(AND(AR197="Home",AI197="o"),BD197)))))</f>
        <v>Velodrome</v>
      </c>
    </row>
    <row r="198" spans="1:73" x14ac:dyDescent="0.2">
      <c r="A198">
        <f t="shared" si="301"/>
        <v>1</v>
      </c>
      <c r="E198" s="4"/>
      <c r="F198" s="43"/>
      <c r="G198" s="4"/>
      <c r="H198" s="46"/>
      <c r="I198" s="44">
        <v>91</v>
      </c>
      <c r="J198" s="44" t="str">
        <f t="shared" ref="J198:J261" si="327">IF(OR(K198="Goal",K198="Shot",L198="Zone_Entry",M198="Stoppage-Goal",M197="Stoppage-Goal"),"o",IF(OR(K198="Save",K198="Rebound",L198="Zone_Exit",M198="Stoppage-GoalieStoppage",M197="Stoppage-GoalieStoppage"),"d",IF(OR(L198="Faceoff_AfterGoal",L198="Faceoff_PeriodStart",698="Faceoff_GameStart",M197="Stoppage-Goal"),"n","")))</f>
        <v>d</v>
      </c>
      <c r="K198" t="s">
        <v>238</v>
      </c>
      <c r="L198" t="s">
        <v>184</v>
      </c>
      <c r="M198" t="s">
        <v>378</v>
      </c>
      <c r="S198">
        <v>99</v>
      </c>
      <c r="T198">
        <v>23</v>
      </c>
      <c r="U198" t="str">
        <f>IF(B198=1,MAX($U$2:$U197)+1,IF(AND($T198&lt;&gt;"",$T198=$T197),$U197,IF(B198="x",U197,"")))</f>
        <v/>
      </c>
      <c r="V198" t="str">
        <f>IF(C198=1,MAX($V$2:$V197)+1,IF(AND($T198&lt;&gt;"",$T198=$T197),$U197,IF(C198="x",V197,"")))</f>
        <v/>
      </c>
      <c r="W198" t="s">
        <v>735</v>
      </c>
      <c r="X198">
        <v>91</v>
      </c>
      <c r="Z198">
        <v>1</v>
      </c>
      <c r="AA198">
        <f t="shared" si="298"/>
        <v>1099</v>
      </c>
      <c r="AB198">
        <f t="shared" si="299"/>
        <v>9023</v>
      </c>
      <c r="AC198">
        <f t="shared" si="295"/>
        <v>9023</v>
      </c>
      <c r="AD198" s="6">
        <v>1</v>
      </c>
      <c r="AE198" t="s">
        <v>744</v>
      </c>
      <c r="AF198" t="s">
        <v>907</v>
      </c>
      <c r="AG198" t="s">
        <v>756</v>
      </c>
      <c r="AH198" t="s">
        <v>756</v>
      </c>
      <c r="AI198" t="str">
        <f t="shared" si="302"/>
        <v>e</v>
      </c>
      <c r="AJ198" t="str">
        <f t="shared" si="303"/>
        <v>d</v>
      </c>
      <c r="AK198" t="str">
        <f t="shared" si="304"/>
        <v>d</v>
      </c>
      <c r="AL198" t="str">
        <f t="shared" si="305"/>
        <v>d</v>
      </c>
      <c r="AM198" t="str">
        <f t="shared" si="306"/>
        <v>o</v>
      </c>
      <c r="AN198" t="str">
        <f t="shared" si="307"/>
        <v>Home</v>
      </c>
      <c r="AO198" t="str">
        <f t="shared" si="308"/>
        <v>h</v>
      </c>
      <c r="AP198" t="str">
        <f t="shared" si="309"/>
        <v>d</v>
      </c>
      <c r="AQ198" t="str">
        <f t="shared" si="310"/>
        <v>o</v>
      </c>
      <c r="AR198" t="str">
        <f t="shared" si="311"/>
        <v>Home</v>
      </c>
      <c r="AS198" t="str">
        <f t="shared" si="312"/>
        <v>h</v>
      </c>
      <c r="AT198" t="str">
        <f t="shared" si="313"/>
        <v>Offensive</v>
      </c>
      <c r="AU198" t="str">
        <f t="shared" si="314"/>
        <v/>
      </c>
      <c r="AV198" t="str">
        <f t="shared" si="315"/>
        <v/>
      </c>
      <c r="AW198" t="str" cm="1">
        <f t="array" ref="AW198">IFERROR(IF(O198&lt;&gt;"",O198,IF(OR($S198="",$T198=""),"",IF(O198&lt;&gt;"",O198,IF($T198&lt;&gt;"",_xlfn._xlws.FILTER(O:O,($BU:$BU=$BU198)*($I:$I=$I198)*($T:$T=$T198)*($S:$S=_xlfn.MINIFS($S:$S,$T:$T,"="&amp;$T198)),"")))))&amp;"",IF(O198="","",""))&amp;""</f>
        <v/>
      </c>
      <c r="AX198" t="str" cm="1">
        <f t="array" ref="AX198">IFERROR(IF(P198&lt;&gt;"",P198,IF(OR($S198="",$T198=""),"",IF($T198&lt;&gt;"",_xlfn._xlws.FILTER(P:P,($BU:$BU=$BU198)*($I:$I=$I198)*($T:$T=$T198)*($S:$S=_xlfn.MINIFS($S:$S,$T:$T,"="&amp;$T198)),""))))&amp;"",IF(P198="","",""))&amp;""</f>
        <v/>
      </c>
      <c r="AY198" t="str" cm="1">
        <f t="array" ref="AY198">IFERROR(IF(Q198&lt;&gt;"",Q198,IF(OR($S198="",$T198=""),"",IF($T198&lt;&gt;"",_xlfn._xlws.FILTER(Q:Q,($BU:$BU=$BU198)*($I:$I=$I198)*($T:$T=$T198)*($S:$S=_xlfn.MINIFS($S:$S,$T:$T,"="&amp;$T198)),""))))&amp;"",IF(Q198="","",""))&amp;""</f>
        <v/>
      </c>
      <c r="AZ198" t="str" cm="1">
        <f t="array" ref="AZ198">IFERROR(IF(R198&lt;&gt;"",R198,IF(OR($S198="",$T198=""),"",IF($T198&lt;&gt;"",_xlfn._xlws.FILTER(R:R,($BU:$BU=$BU198)*($I:$I=$I198)*($T:$T=$T198)*($S:$S=_xlfn.MINIFS($S:$S,$T:$T,"="&amp;$T198)),""))))&amp;"",IF(R198="","",""))&amp;""</f>
        <v/>
      </c>
      <c r="BA198" s="6">
        <f t="shared" si="316"/>
        <v>19</v>
      </c>
      <c r="BB198">
        <f t="shared" ref="BB198:BD198" si="328">BB197</f>
        <v>18987</v>
      </c>
      <c r="BC198" t="str">
        <f t="shared" si="328"/>
        <v>Velodrome</v>
      </c>
      <c r="BD198" t="str">
        <f t="shared" si="328"/>
        <v>Outlaws</v>
      </c>
      <c r="BE198" t="s">
        <v>238</v>
      </c>
      <c r="BF198" t="s">
        <v>184</v>
      </c>
      <c r="BI198" cm="1">
        <f t="array" aca="1" ref="BI198" ca="1">IFERROR(_xlfn._xlws.FILTER(shifts!A:A,(shifts!B:B=events!AD198)*(shifts!AG:AG&gt;=events!BK198)*(shifts!AH:AH&lt;=events!BL198)),BI197)</f>
        <v>7</v>
      </c>
      <c r="BJ198" s="15">
        <f t="shared" si="318"/>
        <v>0</v>
      </c>
      <c r="BK198">
        <f t="shared" si="319"/>
        <v>927</v>
      </c>
      <c r="BL198">
        <f t="shared" si="320"/>
        <v>927</v>
      </c>
      <c r="BM198" s="15">
        <f>SUMIFS(BJ$2:BJ198,K$2:K198,"=Intermission")+SUMIFS(BJ$2:BJ198,K$2:K198,"=Timeout")</f>
        <v>0</v>
      </c>
      <c r="BN198">
        <f t="shared" si="321"/>
        <v>0</v>
      </c>
      <c r="BO198" s="19">
        <f t="shared" si="322"/>
        <v>153</v>
      </c>
      <c r="BP198">
        <f t="shared" si="323"/>
        <v>148</v>
      </c>
      <c r="BQ198" s="17">
        <f t="shared" si="324"/>
        <v>153</v>
      </c>
      <c r="BR198" t="str">
        <f t="shared" si="325"/>
        <v>event_team_player_1</v>
      </c>
      <c r="BS198">
        <f>COUNTIFS(S$3:S198,"="&amp;S198,AI$3:AI198,"="&amp;AI198)</f>
        <v>1</v>
      </c>
      <c r="BT198" t="str">
        <f>IFERROR(VLOOKUP(BB198&amp;BU198&amp;X198,game_rosters!U:W,3,FALSE),"")</f>
        <v>P100232</v>
      </c>
      <c r="BU198" t="s">
        <v>960</v>
      </c>
    </row>
    <row r="199" spans="1:73" x14ac:dyDescent="0.2">
      <c r="A199">
        <f t="shared" si="301"/>
        <v>1</v>
      </c>
      <c r="E199" s="4"/>
      <c r="F199" s="43"/>
      <c r="G199" s="4"/>
      <c r="H199" s="46"/>
      <c r="I199" s="44">
        <v>44</v>
      </c>
      <c r="J199" s="44" t="str">
        <f t="shared" si="327"/>
        <v/>
      </c>
      <c r="K199" t="s">
        <v>13</v>
      </c>
      <c r="L199" t="s">
        <v>587</v>
      </c>
      <c r="N199" t="s">
        <v>595</v>
      </c>
      <c r="O199" t="s">
        <v>620</v>
      </c>
      <c r="Q199" t="s">
        <v>595</v>
      </c>
      <c r="S199">
        <v>100</v>
      </c>
      <c r="T199" t="s">
        <v>756</v>
      </c>
      <c r="U199" t="str">
        <f>IF(B199=1,MAX($U$2:$U198)+1,IF(AND($T199&lt;&gt;"",$T199=$T198),$U198,IF(B199="x",U198,"")))</f>
        <v/>
      </c>
      <c r="V199" t="str">
        <f>IF(C199=1,MAX($V$2:$V198)+1,IF(AND($T199&lt;&gt;"",$T199=$T198),$U198,IF(C199="x",V198,"")))</f>
        <v/>
      </c>
      <c r="W199" t="s">
        <v>731</v>
      </c>
      <c r="X199">
        <v>44</v>
      </c>
      <c r="Z199">
        <v>1</v>
      </c>
      <c r="AA199">
        <f t="shared" si="298"/>
        <v>1100</v>
      </c>
      <c r="AB199" t="str">
        <f t="shared" si="299"/>
        <v/>
      </c>
      <c r="AC199">
        <f t="shared" si="295"/>
        <v>1100</v>
      </c>
      <c r="AD199" s="6">
        <v>1</v>
      </c>
      <c r="AE199" t="s">
        <v>744</v>
      </c>
      <c r="AF199" t="s">
        <v>921</v>
      </c>
      <c r="AG199" t="s">
        <v>744</v>
      </c>
      <c r="AH199" t="s">
        <v>922</v>
      </c>
      <c r="AI199" t="str">
        <f t="shared" si="302"/>
        <v>e</v>
      </c>
      <c r="AJ199" t="str">
        <f t="shared" si="303"/>
        <v/>
      </c>
      <c r="AK199" t="str">
        <f t="shared" si="304"/>
        <v/>
      </c>
      <c r="AL199" t="str">
        <f t="shared" si="305"/>
        <v/>
      </c>
      <c r="AM199" t="str">
        <f t="shared" si="306"/>
        <v/>
      </c>
      <c r="AN199" t="str">
        <f t="shared" si="307"/>
        <v>Away</v>
      </c>
      <c r="AO199" t="str">
        <f t="shared" si="308"/>
        <v>a</v>
      </c>
      <c r="AP199" t="str">
        <f t="shared" si="309"/>
        <v/>
      </c>
      <c r="AQ199" t="str">
        <f t="shared" si="310"/>
        <v/>
      </c>
      <c r="AR199" t="str">
        <f t="shared" si="311"/>
        <v>Away</v>
      </c>
      <c r="AS199" t="str">
        <f t="shared" si="312"/>
        <v>a</v>
      </c>
      <c r="AT199" t="str">
        <f t="shared" si="313"/>
        <v>Offensive</v>
      </c>
      <c r="AU199" t="str">
        <f t="shared" si="314"/>
        <v/>
      </c>
      <c r="AV199" t="str">
        <f t="shared" si="315"/>
        <v/>
      </c>
      <c r="AW199" t="str" cm="1">
        <f t="array" ref="AW199">IFERROR(IF(O199&lt;&gt;"",O199,IF(OR($S199="",$T199=""),"",IF(O199&lt;&gt;"",O199,IF($T199&lt;&gt;"",_xlfn._xlws.FILTER(O:O,($BU:$BU=$BU199)*($I:$I=$I199)*($T:$T=$T199)*($S:$S=_xlfn.MINIFS($S:$S,$T:$T,"="&amp;$T199)),"")))))&amp;"",IF(O199="","",""))&amp;""</f>
        <v>OffensivePlay_Zone-PuckRecoveryPass</v>
      </c>
      <c r="AX199" t="str" cm="1">
        <f t="array" ref="AX199">IFERROR(IF(P199&lt;&gt;"",P199,IF(OR($S199="",$T199=""),"",IF($T199&lt;&gt;"",_xlfn._xlws.FILTER(P:P,($BU:$BU=$BU199)*($I:$I=$I199)*($T:$T=$T199)*($S:$S=_xlfn.MINIFS($S:$S,$T:$T,"="&amp;$T199)),""))))&amp;"",IF(P199="","",""))&amp;""</f>
        <v/>
      </c>
      <c r="AY199" t="str" cm="1">
        <f t="array" ref="AY199">IFERROR(IF(Q199&lt;&gt;"",Q199,IF(OR($S199="",$T199=""),"",IF($T199&lt;&gt;"",_xlfn._xlws.FILTER(Q:Q,($BU:$BU=$BU199)*($I:$I=$I199)*($T:$T=$T199)*($S:$S=_xlfn.MINIFS($S:$S,$T:$T,"="&amp;$T199)),""))))&amp;"",IF(Q199="","",""))&amp;""</f>
        <v>s</v>
      </c>
      <c r="AZ199" t="str" cm="1">
        <f t="array" ref="AZ199">IFERROR(IF(R199&lt;&gt;"",R199,IF(OR($S199="",$T199=""),"",IF($T199&lt;&gt;"",_xlfn._xlws.FILTER(R:R,($BU:$BU=$BU199)*($I:$I=$I199)*($T:$T=$T199)*($S:$S=_xlfn.MINIFS($S:$S,$T:$T,"="&amp;$T199)),""))))&amp;"",IF(R199="","",""))&amp;""</f>
        <v/>
      </c>
      <c r="BA199" s="6">
        <f t="shared" si="316"/>
        <v>19</v>
      </c>
      <c r="BB199">
        <f t="shared" ref="BB199:BD199" si="329">BB198</f>
        <v>18987</v>
      </c>
      <c r="BC199" t="str">
        <f t="shared" si="329"/>
        <v>Velodrome</v>
      </c>
      <c r="BD199" t="str">
        <f t="shared" si="329"/>
        <v>Outlaws</v>
      </c>
      <c r="BE199" t="s">
        <v>13</v>
      </c>
      <c r="BF199" t="s">
        <v>587</v>
      </c>
      <c r="BI199" cm="1">
        <f t="array" aca="1" ref="BI199" ca="1">IFERROR(_xlfn._xlws.FILTER(shifts!A:A,(shifts!B:B=events!AD199)*(shifts!AG:AG&gt;=events!BK199)*(shifts!AH:AH&lt;=events!BL199)),BI198)</f>
        <v>7</v>
      </c>
      <c r="BJ199" s="15">
        <f t="shared" si="318"/>
        <v>3</v>
      </c>
      <c r="BK199">
        <f t="shared" si="319"/>
        <v>923</v>
      </c>
      <c r="BL199">
        <f t="shared" si="320"/>
        <v>920</v>
      </c>
      <c r="BM199" s="15">
        <f>SUMIFS(BJ$2:BJ199,K$2:K199,"=Intermission")+SUMIFS(BJ$2:BJ199,K$2:K199,"=Timeout")</f>
        <v>0</v>
      </c>
      <c r="BN199">
        <f t="shared" si="321"/>
        <v>0</v>
      </c>
      <c r="BO199" s="19">
        <f t="shared" si="322"/>
        <v>157</v>
      </c>
      <c r="BP199">
        <f t="shared" si="323"/>
        <v>152</v>
      </c>
      <c r="BQ199" s="17">
        <f t="shared" si="324"/>
        <v>160</v>
      </c>
      <c r="BR199" t="str">
        <f t="shared" si="325"/>
        <v>event_team_player_1</v>
      </c>
      <c r="BS199">
        <f>COUNTIFS(S$3:S199,"="&amp;S199,AI$3:AI199,"="&amp;AI199)</f>
        <v>1</v>
      </c>
      <c r="BT199" t="str">
        <f>IFERROR(VLOOKUP(BB199&amp;BU199&amp;X199,game_rosters!U:W,3,FALSE),"")</f>
        <v>P100033</v>
      </c>
      <c r="BU199" t="str">
        <f t="shared" si="326"/>
        <v>Outlaws</v>
      </c>
    </row>
    <row r="200" spans="1:73" x14ac:dyDescent="0.2">
      <c r="A200">
        <f t="shared" si="301"/>
        <v>1</v>
      </c>
      <c r="E200" s="4"/>
      <c r="F200" s="43"/>
      <c r="G200" s="4"/>
      <c r="H200" s="46"/>
      <c r="I200" s="44">
        <v>44</v>
      </c>
      <c r="J200" s="44" t="str">
        <f t="shared" si="327"/>
        <v/>
      </c>
      <c r="K200" t="s">
        <v>7</v>
      </c>
      <c r="L200" t="s">
        <v>172</v>
      </c>
      <c r="M200" t="s">
        <v>68</v>
      </c>
      <c r="N200" t="s">
        <v>595</v>
      </c>
      <c r="S200">
        <v>101</v>
      </c>
      <c r="T200" t="s">
        <v>756</v>
      </c>
      <c r="U200" t="str">
        <f>IF(B200=1,MAX($U$2:$U199)+1,IF(AND($T200&lt;&gt;"",$T200=$T199),$U199,IF(B200="x",U199,"")))</f>
        <v/>
      </c>
      <c r="V200" t="str">
        <f>IF(C200=1,MAX($V$2:$V199)+1,IF(AND($T200&lt;&gt;"",$T200=$T199),$U199,IF(C200="x",V199,"")))</f>
        <v/>
      </c>
      <c r="W200" t="s">
        <v>731</v>
      </c>
      <c r="X200">
        <v>44</v>
      </c>
      <c r="Z200">
        <v>1</v>
      </c>
      <c r="AA200">
        <f t="shared" si="298"/>
        <v>1101</v>
      </c>
      <c r="AB200" t="str">
        <f t="shared" si="299"/>
        <v/>
      </c>
      <c r="AC200">
        <f t="shared" si="295"/>
        <v>1101</v>
      </c>
      <c r="AD200" s="6">
        <v>1</v>
      </c>
      <c r="AE200" t="s">
        <v>744</v>
      </c>
      <c r="AF200" t="s">
        <v>922</v>
      </c>
      <c r="AG200" t="s">
        <v>756</v>
      </c>
      <c r="AH200" t="s">
        <v>756</v>
      </c>
      <c r="AI200" t="str">
        <f t="shared" si="302"/>
        <v>e</v>
      </c>
      <c r="AJ200" t="str">
        <f t="shared" si="303"/>
        <v/>
      </c>
      <c r="AK200" t="str">
        <f t="shared" si="304"/>
        <v/>
      </c>
      <c r="AL200" t="str">
        <f t="shared" si="305"/>
        <v/>
      </c>
      <c r="AM200" t="str">
        <f t="shared" si="306"/>
        <v/>
      </c>
      <c r="AN200" t="str">
        <f t="shared" si="307"/>
        <v>Away</v>
      </c>
      <c r="AO200" t="str">
        <f t="shared" si="308"/>
        <v>a</v>
      </c>
      <c r="AP200" t="str">
        <f t="shared" si="309"/>
        <v/>
      </c>
      <c r="AQ200" t="str">
        <f t="shared" si="310"/>
        <v/>
      </c>
      <c r="AR200" t="str">
        <f t="shared" si="311"/>
        <v>Away</v>
      </c>
      <c r="AS200" t="str">
        <f t="shared" si="312"/>
        <v>a</v>
      </c>
      <c r="AT200" t="str">
        <f t="shared" si="313"/>
        <v>Offensive</v>
      </c>
      <c r="AU200" t="str">
        <f t="shared" si="314"/>
        <v/>
      </c>
      <c r="AV200" t="str">
        <f t="shared" si="315"/>
        <v/>
      </c>
      <c r="AW200" t="str" cm="1">
        <f t="array" ref="AW200">IFERROR(IF(O200&lt;&gt;"",O200,IF(OR($S200="",$T200=""),"",IF(O200&lt;&gt;"",O200,IF($T200&lt;&gt;"",_xlfn._xlws.FILTER(O:O,($BU:$BU=$BU200)*($I:$I=$I200)*($T:$T=$T200)*($S:$S=_xlfn.MINIFS($S:$S,$T:$T,"="&amp;$T200)),"")))))&amp;"",IF(O200="","",""))&amp;""</f>
        <v/>
      </c>
      <c r="AX200" t="str" cm="1">
        <f t="array" ref="AX200">IFERROR(IF(P200&lt;&gt;"",P200,IF(OR($S200="",$T200=""),"",IF($T200&lt;&gt;"",_xlfn._xlws.FILTER(P:P,($BU:$BU=$BU200)*($I:$I=$I200)*($T:$T=$T200)*($S:$S=_xlfn.MINIFS($S:$S,$T:$T,"="&amp;$T200)),""))))&amp;"",IF(P200="","",""))&amp;""</f>
        <v/>
      </c>
      <c r="AY200" t="str" cm="1">
        <f t="array" ref="AY200">IFERROR(IF(Q200&lt;&gt;"",Q200,IF(OR($S200="",$T200=""),"",IF($T200&lt;&gt;"",_xlfn._xlws.FILTER(Q:Q,($BU:$BU=$BU200)*($I:$I=$I200)*($T:$T=$T200)*($S:$S=_xlfn.MINIFS($S:$S,$T:$T,"="&amp;$T200)),""))))&amp;"",IF(Q200="","",""))&amp;""</f>
        <v/>
      </c>
      <c r="AZ200" t="str" cm="1">
        <f t="array" ref="AZ200">IFERROR(IF(R200&lt;&gt;"",R200,IF(OR($S200="",$T200=""),"",IF($T200&lt;&gt;"",_xlfn._xlws.FILTER(R:R,($BU:$BU=$BU200)*($I:$I=$I200)*($T:$T=$T200)*($S:$S=_xlfn.MINIFS($S:$S,$T:$T,"="&amp;$T200)),""))))&amp;"",IF(R200="","",""))&amp;""</f>
        <v/>
      </c>
      <c r="BA200" s="6">
        <f t="shared" si="316"/>
        <v>19</v>
      </c>
      <c r="BB200">
        <f t="shared" ref="BB200:BD200" si="330">BB199</f>
        <v>18987</v>
      </c>
      <c r="BC200" t="str">
        <f t="shared" si="330"/>
        <v>Velodrome</v>
      </c>
      <c r="BD200" t="str">
        <f t="shared" si="330"/>
        <v>Outlaws</v>
      </c>
      <c r="BE200" t="s">
        <v>7</v>
      </c>
      <c r="BF200" t="s">
        <v>172</v>
      </c>
      <c r="BI200" cm="1">
        <f t="array" aca="1" ref="BI200" ca="1">IFERROR(_xlfn._xlws.FILTER(shifts!A:A,(shifts!B:B=events!AD200)*(shifts!AG:AG&gt;=events!BK200)*(shifts!AH:AH&lt;=events!BL200)),BI199)</f>
        <v>7</v>
      </c>
      <c r="BJ200" s="15">
        <f t="shared" si="318"/>
        <v>0</v>
      </c>
      <c r="BK200">
        <f t="shared" si="319"/>
        <v>920</v>
      </c>
      <c r="BL200">
        <f t="shared" si="320"/>
        <v>920</v>
      </c>
      <c r="BM200" s="15">
        <f>SUMIFS(BJ$2:BJ200,K$2:K200,"=Intermission")+SUMIFS(BJ$2:BJ200,K$2:K200,"=Timeout")</f>
        <v>0</v>
      </c>
      <c r="BN200">
        <f t="shared" si="321"/>
        <v>0</v>
      </c>
      <c r="BO200" s="19">
        <f t="shared" si="322"/>
        <v>160</v>
      </c>
      <c r="BP200">
        <f t="shared" si="323"/>
        <v>155</v>
      </c>
      <c r="BQ200" s="17">
        <f t="shared" si="324"/>
        <v>160</v>
      </c>
      <c r="BR200" t="str">
        <f t="shared" si="325"/>
        <v>event_team_player_1</v>
      </c>
      <c r="BS200">
        <f>COUNTIFS(S$3:S200,"="&amp;S200,AI$3:AI200,"="&amp;AI200)</f>
        <v>1</v>
      </c>
      <c r="BT200" t="str">
        <f>IFERROR(VLOOKUP(BB200&amp;BU200&amp;X200,game_rosters!U:W,3,FALSE),"")</f>
        <v>P100033</v>
      </c>
      <c r="BU200" t="str">
        <f t="shared" si="326"/>
        <v>Outlaws</v>
      </c>
    </row>
    <row r="201" spans="1:73" x14ac:dyDescent="0.2">
      <c r="A201" t="str">
        <f t="shared" si="301"/>
        <v/>
      </c>
      <c r="E201" s="4"/>
      <c r="F201" s="43"/>
      <c r="G201" s="4"/>
      <c r="H201" s="46"/>
      <c r="I201" s="44">
        <v>12</v>
      </c>
      <c r="J201" s="44" t="str">
        <f t="shared" si="327"/>
        <v/>
      </c>
      <c r="S201">
        <v>101</v>
      </c>
      <c r="T201" t="s">
        <v>756</v>
      </c>
      <c r="U201" t="str">
        <f>IF(B201=1,MAX($U$2:$U200)+1,IF(AND($T201&lt;&gt;"",$T201=$T200),$U200,IF(B201="x",U200,"")))</f>
        <v/>
      </c>
      <c r="V201" t="str">
        <f>IF(C201=1,MAX($V$2:$V200)+1,IF(AND($T201&lt;&gt;"",$T201=$T200),$U200,IF(C201="x",V200,"")))</f>
        <v/>
      </c>
      <c r="X201">
        <v>12</v>
      </c>
      <c r="Z201">
        <v>1</v>
      </c>
      <c r="AA201">
        <f t="shared" si="298"/>
        <v>1101</v>
      </c>
      <c r="AB201" t="str">
        <f t="shared" si="299"/>
        <v/>
      </c>
      <c r="AC201">
        <f t="shared" si="295"/>
        <v>1101</v>
      </c>
      <c r="AD201" s="6">
        <v>1</v>
      </c>
      <c r="AE201" t="s">
        <v>744</v>
      </c>
      <c r="AF201" t="s">
        <v>922</v>
      </c>
      <c r="AG201" t="s">
        <v>756</v>
      </c>
      <c r="AH201" t="s">
        <v>756</v>
      </c>
      <c r="AI201" t="str">
        <f t="shared" si="302"/>
        <v>e</v>
      </c>
      <c r="AJ201" t="str">
        <f t="shared" si="303"/>
        <v/>
      </c>
      <c r="AK201" t="str">
        <f t="shared" si="304"/>
        <v/>
      </c>
      <c r="AL201" t="str">
        <f t="shared" si="305"/>
        <v/>
      </c>
      <c r="AM201" t="str">
        <f t="shared" si="306"/>
        <v/>
      </c>
      <c r="AN201" t="str">
        <f t="shared" si="307"/>
        <v>Away</v>
      </c>
      <c r="AO201" t="str">
        <f t="shared" si="308"/>
        <v>a</v>
      </c>
      <c r="AP201" t="str">
        <f t="shared" si="309"/>
        <v/>
      </c>
      <c r="AQ201" t="str">
        <f t="shared" si="310"/>
        <v/>
      </c>
      <c r="AR201" t="str">
        <f t="shared" si="311"/>
        <v>Away</v>
      </c>
      <c r="AS201" t="str">
        <f t="shared" si="312"/>
        <v>a</v>
      </c>
      <c r="AT201" t="str">
        <f t="shared" si="313"/>
        <v>Offensive</v>
      </c>
      <c r="AU201" t="str">
        <f t="shared" si="314"/>
        <v/>
      </c>
      <c r="AV201" t="str">
        <f t="shared" si="315"/>
        <v/>
      </c>
      <c r="AW201" t="str" cm="1">
        <f t="array" ref="AW201">IFERROR(IF(O201&lt;&gt;"",O201,IF(OR($S201="",$T201=""),"",IF(O201&lt;&gt;"",O201,IF($T201&lt;&gt;"",_xlfn._xlws.FILTER(O:O,($BU:$BU=$BU201)*($I:$I=$I201)*($T:$T=$T201)*($S:$S=_xlfn.MINIFS($S:$S,$T:$T,"="&amp;$T201)),"")))))&amp;"",IF(O201="","",""))&amp;""</f>
        <v/>
      </c>
      <c r="AX201" t="str" cm="1">
        <f t="array" ref="AX201">IFERROR(IF(P201&lt;&gt;"",P201,IF(OR($S201="",$T201=""),"",IF($T201&lt;&gt;"",_xlfn._xlws.FILTER(P:P,($BU:$BU=$BU201)*($I:$I=$I201)*($T:$T=$T201)*($S:$S=_xlfn.MINIFS($S:$S,$T:$T,"="&amp;$T201)),""))))&amp;"",IF(P201="","",""))&amp;""</f>
        <v/>
      </c>
      <c r="AY201" t="str" cm="1">
        <f t="array" ref="AY201">IFERROR(IF(Q201&lt;&gt;"",Q201,IF(OR($S201="",$T201=""),"",IF($T201&lt;&gt;"",_xlfn._xlws.FILTER(Q:Q,($BU:$BU=$BU201)*($I:$I=$I201)*($T:$T=$T201)*($S:$S=_xlfn.MINIFS($S:$S,$T:$T,"="&amp;$T201)),""))))&amp;"",IF(Q201="","",""))&amp;""</f>
        <v/>
      </c>
      <c r="AZ201" t="str" cm="1">
        <f t="array" ref="AZ201">IFERROR(IF(R201&lt;&gt;"",R201,IF(OR($S201="",$T201=""),"",IF($T201&lt;&gt;"",_xlfn._xlws.FILTER(R:R,($BU:$BU=$BU201)*($I:$I=$I201)*($T:$T=$T201)*($S:$S=_xlfn.MINIFS($S:$S,$T:$T,"="&amp;$T201)),""))))&amp;"",IF(R201="","",""))&amp;""</f>
        <v/>
      </c>
      <c r="BA201" s="6">
        <f t="shared" si="316"/>
        <v>19</v>
      </c>
      <c r="BB201">
        <f t="shared" ref="BB201:BD201" si="331">BB200</f>
        <v>18987</v>
      </c>
      <c r="BC201" t="str">
        <f t="shared" si="331"/>
        <v>Velodrome</v>
      </c>
      <c r="BD201" t="str">
        <f t="shared" si="331"/>
        <v>Outlaws</v>
      </c>
      <c r="BE201" t="s">
        <v>7</v>
      </c>
      <c r="BF201" t="s">
        <v>172</v>
      </c>
      <c r="BI201" cm="1">
        <f t="array" aca="1" ref="BI201" ca="1">IFERROR(_xlfn._xlws.FILTER(shifts!A:A,(shifts!B:B=events!AD201)*(shifts!AG:AG&gt;=events!BK201)*(shifts!AH:AH&lt;=events!BL201)),BI200)</f>
        <v>7</v>
      </c>
      <c r="BJ201" s="15">
        <f t="shared" si="318"/>
        <v>0</v>
      </c>
      <c r="BK201">
        <f t="shared" si="319"/>
        <v>920</v>
      </c>
      <c r="BL201">
        <f t="shared" si="320"/>
        <v>920</v>
      </c>
      <c r="BM201" s="15">
        <f>SUMIFS(BJ$2:BJ201,K$2:K201,"=Intermission")+SUMIFS(BJ$2:BJ201,K$2:K201,"=Timeout")</f>
        <v>0</v>
      </c>
      <c r="BN201">
        <f t="shared" si="321"/>
        <v>0</v>
      </c>
      <c r="BO201" s="19">
        <f t="shared" si="322"/>
        <v>160</v>
      </c>
      <c r="BP201">
        <f t="shared" si="323"/>
        <v>155</v>
      </c>
      <c r="BQ201" s="17">
        <f t="shared" si="324"/>
        <v>160</v>
      </c>
      <c r="BR201" t="str">
        <f t="shared" si="325"/>
        <v>event_team_player_2</v>
      </c>
      <c r="BS201">
        <f>COUNTIFS(S$3:S201,"="&amp;S201,AI$3:AI201,"="&amp;AI201)</f>
        <v>2</v>
      </c>
      <c r="BT201" t="str">
        <f>IFERROR(VLOOKUP(BB201&amp;BU201&amp;X201,game_rosters!U:W,3,FALSE),"")</f>
        <v>P100214</v>
      </c>
      <c r="BU201" t="str">
        <f t="shared" si="326"/>
        <v>Outlaws</v>
      </c>
    </row>
    <row r="202" spans="1:73" x14ac:dyDescent="0.2">
      <c r="A202">
        <f t="shared" si="301"/>
        <v>1</v>
      </c>
      <c r="E202" s="4"/>
      <c r="F202" s="43"/>
      <c r="G202" s="4"/>
      <c r="H202" s="46"/>
      <c r="I202" s="44">
        <v>12</v>
      </c>
      <c r="J202" s="44" t="str">
        <f t="shared" si="327"/>
        <v/>
      </c>
      <c r="K202" t="s">
        <v>13</v>
      </c>
      <c r="S202">
        <v>102</v>
      </c>
      <c r="T202" t="s">
        <v>756</v>
      </c>
      <c r="U202" t="str">
        <f>IF(B202=1,MAX($U$2:$U201)+1,IF(AND($T202&lt;&gt;"",$T202=$T201),$U201,IF(B202="x",U201,"")))</f>
        <v/>
      </c>
      <c r="V202" t="str">
        <f>IF(C202=1,MAX($V$2:$V201)+1,IF(AND($T202&lt;&gt;"",$T202=$T201),$U201,IF(C202="x",V201,"")))</f>
        <v/>
      </c>
      <c r="W202" t="s">
        <v>731</v>
      </c>
      <c r="X202">
        <v>12</v>
      </c>
      <c r="Z202">
        <v>1</v>
      </c>
      <c r="AA202">
        <f t="shared" si="298"/>
        <v>1102</v>
      </c>
      <c r="AB202" t="str">
        <f t="shared" si="299"/>
        <v/>
      </c>
      <c r="AC202">
        <f t="shared" si="295"/>
        <v>1102</v>
      </c>
      <c r="AD202" s="6">
        <v>1</v>
      </c>
      <c r="AE202" t="s">
        <v>744</v>
      </c>
      <c r="AF202" t="s">
        <v>910</v>
      </c>
      <c r="AG202" t="s">
        <v>744</v>
      </c>
      <c r="AH202" t="s">
        <v>732</v>
      </c>
      <c r="AI202" t="str">
        <f t="shared" si="302"/>
        <v>e</v>
      </c>
      <c r="AJ202" t="str">
        <f t="shared" si="303"/>
        <v/>
      </c>
      <c r="AK202" t="str">
        <f t="shared" si="304"/>
        <v/>
      </c>
      <c r="AL202" t="str">
        <f t="shared" si="305"/>
        <v/>
      </c>
      <c r="AM202" t="str">
        <f t="shared" si="306"/>
        <v/>
      </c>
      <c r="AN202" t="str">
        <f t="shared" si="307"/>
        <v>Away</v>
      </c>
      <c r="AO202" t="str">
        <f t="shared" si="308"/>
        <v>a</v>
      </c>
      <c r="AP202" t="str">
        <f t="shared" si="309"/>
        <v/>
      </c>
      <c r="AQ202" t="str">
        <f t="shared" si="310"/>
        <v/>
      </c>
      <c r="AR202" t="str">
        <f t="shared" si="311"/>
        <v>Away</v>
      </c>
      <c r="AS202" t="str">
        <f t="shared" si="312"/>
        <v>a</v>
      </c>
      <c r="AT202" t="str">
        <f t="shared" si="313"/>
        <v>Offensive</v>
      </c>
      <c r="AU202" t="str">
        <f t="shared" si="314"/>
        <v/>
      </c>
      <c r="AV202" t="str">
        <f t="shared" si="315"/>
        <v/>
      </c>
      <c r="AW202" t="str" cm="1">
        <f t="array" ref="AW202">IFERROR(IF(O202&lt;&gt;"",O202,IF(OR($S202="",$T202=""),"",IF(O202&lt;&gt;"",O202,IF($T202&lt;&gt;"",_xlfn._xlws.FILTER(O:O,($BU:$BU=$BU202)*($I:$I=$I202)*($T:$T=$T202)*($S:$S=_xlfn.MINIFS($S:$S,$T:$T,"="&amp;$T202)),"")))))&amp;"",IF(O202="","",""))&amp;""</f>
        <v/>
      </c>
      <c r="AX202" t="str" cm="1">
        <f t="array" ref="AX202">IFERROR(IF(P202&lt;&gt;"",P202,IF(OR($S202="",$T202=""),"",IF($T202&lt;&gt;"",_xlfn._xlws.FILTER(P:P,($BU:$BU=$BU202)*($I:$I=$I202)*($T:$T=$T202)*($S:$S=_xlfn.MINIFS($S:$S,$T:$T,"="&amp;$T202)),""))))&amp;"",IF(P202="","",""))&amp;""</f>
        <v/>
      </c>
      <c r="AY202" t="str" cm="1">
        <f t="array" ref="AY202">IFERROR(IF(Q202&lt;&gt;"",Q202,IF(OR($S202="",$T202=""),"",IF($T202&lt;&gt;"",_xlfn._xlws.FILTER(Q:Q,($BU:$BU=$BU202)*($I:$I=$I202)*($T:$T=$T202)*($S:$S=_xlfn.MINIFS($S:$S,$T:$T,"="&amp;$T202)),""))))&amp;"",IF(Q202="","",""))&amp;""</f>
        <v/>
      </c>
      <c r="AZ202" t="str" cm="1">
        <f t="array" ref="AZ202">IFERROR(IF(R202&lt;&gt;"",R202,IF(OR($S202="",$T202=""),"",IF($T202&lt;&gt;"",_xlfn._xlws.FILTER(R:R,($BU:$BU=$BU202)*($I:$I=$I202)*($T:$T=$T202)*($S:$S=_xlfn.MINIFS($S:$S,$T:$T,"="&amp;$T202)),""))))&amp;"",IF(R202="","",""))&amp;""</f>
        <v/>
      </c>
      <c r="BA202" s="6">
        <f t="shared" si="316"/>
        <v>19</v>
      </c>
      <c r="BB202">
        <f t="shared" ref="BB202:BD202" si="332">BB201</f>
        <v>18987</v>
      </c>
      <c r="BC202" t="str">
        <f t="shared" si="332"/>
        <v>Velodrome</v>
      </c>
      <c r="BD202" t="str">
        <f t="shared" si="332"/>
        <v>Outlaws</v>
      </c>
      <c r="BE202" t="s">
        <v>13</v>
      </c>
      <c r="BF202" t="s">
        <v>756</v>
      </c>
      <c r="BI202" cm="1">
        <f t="array" aca="1" ref="BI202" ca="1">IFERROR(_xlfn._xlws.FILTER(shifts!A:A,(shifts!B:B=events!AD202)*(shifts!AG:AG&gt;=events!BK202)*(shifts!AH:AH&lt;=events!BL202)),BI201)</f>
        <v>7</v>
      </c>
      <c r="BJ202" s="15">
        <f t="shared" si="318"/>
        <v>2</v>
      </c>
      <c r="BK202">
        <f t="shared" si="319"/>
        <v>919</v>
      </c>
      <c r="BL202">
        <f t="shared" si="320"/>
        <v>917</v>
      </c>
      <c r="BM202" s="15">
        <f>SUMIFS(BJ$2:BJ202,K$2:K202,"=Intermission")+SUMIFS(BJ$2:BJ202,K$2:K202,"=Timeout")</f>
        <v>0</v>
      </c>
      <c r="BN202">
        <f t="shared" si="321"/>
        <v>0</v>
      </c>
      <c r="BO202" s="19">
        <f t="shared" si="322"/>
        <v>161</v>
      </c>
      <c r="BP202">
        <f t="shared" si="323"/>
        <v>156</v>
      </c>
      <c r="BQ202" s="17">
        <f t="shared" si="324"/>
        <v>163</v>
      </c>
      <c r="BR202" t="str">
        <f t="shared" si="325"/>
        <v>event_team_player_1</v>
      </c>
      <c r="BS202">
        <f>COUNTIFS(S$3:S202,"="&amp;S202,AI$3:AI202,"="&amp;AI202)</f>
        <v>1</v>
      </c>
      <c r="BT202" t="str">
        <f>IFERROR(VLOOKUP(BB202&amp;BU202&amp;X202,game_rosters!U:W,3,FALSE),"")</f>
        <v>P100214</v>
      </c>
      <c r="BU202" t="str">
        <f t="shared" si="326"/>
        <v>Outlaws</v>
      </c>
    </row>
    <row r="203" spans="1:73" x14ac:dyDescent="0.2">
      <c r="A203">
        <f t="shared" si="301"/>
        <v>1</v>
      </c>
      <c r="E203" s="4"/>
      <c r="F203" s="43"/>
      <c r="G203" s="4"/>
      <c r="H203" s="46"/>
      <c r="I203" s="44">
        <v>12</v>
      </c>
      <c r="J203" s="44" t="str">
        <f t="shared" si="327"/>
        <v>o</v>
      </c>
      <c r="K203" t="s">
        <v>238</v>
      </c>
      <c r="L203" t="s">
        <v>174</v>
      </c>
      <c r="M203" t="s">
        <v>85</v>
      </c>
      <c r="N203" t="s">
        <v>595</v>
      </c>
      <c r="O203" t="s">
        <v>568</v>
      </c>
      <c r="P203" t="s">
        <v>627</v>
      </c>
      <c r="Q203" t="s">
        <v>595</v>
      </c>
      <c r="R203" s="51">
        <v>1</v>
      </c>
      <c r="S203">
        <v>103</v>
      </c>
      <c r="T203" t="s">
        <v>756</v>
      </c>
      <c r="U203" t="str">
        <f>IF(B203=1,MAX($U$2:$U202)+1,IF(AND($T203&lt;&gt;"",$T203=$T202),$U202,IF(B203="x",U202,"")))</f>
        <v/>
      </c>
      <c r="V203" t="str">
        <f>IF(C203=1,MAX($V$2:$V202)+1,IF(AND($T203&lt;&gt;"",$T203=$T202),$U202,IF(C203="x",V202,"")))</f>
        <v/>
      </c>
      <c r="W203" t="s">
        <v>731</v>
      </c>
      <c r="X203">
        <v>12</v>
      </c>
      <c r="Z203">
        <v>1</v>
      </c>
      <c r="AA203">
        <f t="shared" si="298"/>
        <v>1103</v>
      </c>
      <c r="AB203" t="str">
        <f t="shared" si="299"/>
        <v/>
      </c>
      <c r="AC203">
        <f t="shared" si="295"/>
        <v>1103</v>
      </c>
      <c r="AD203" s="6">
        <v>1</v>
      </c>
      <c r="AE203" t="s">
        <v>744</v>
      </c>
      <c r="AF203" t="s">
        <v>732</v>
      </c>
      <c r="AG203" t="s">
        <v>744</v>
      </c>
      <c r="AH203" t="s">
        <v>744</v>
      </c>
      <c r="AI203" t="str">
        <f t="shared" si="302"/>
        <v>e</v>
      </c>
      <c r="AJ203" t="str">
        <f t="shared" si="303"/>
        <v>o</v>
      </c>
      <c r="AK203" t="str">
        <f t="shared" si="304"/>
        <v>o</v>
      </c>
      <c r="AL203" t="str">
        <f t="shared" si="305"/>
        <v>d</v>
      </c>
      <c r="AM203" t="str">
        <f t="shared" si="306"/>
        <v>o</v>
      </c>
      <c r="AN203" t="str">
        <f t="shared" si="307"/>
        <v>Away</v>
      </c>
      <c r="AO203" t="str">
        <f t="shared" si="308"/>
        <v>a</v>
      </c>
      <c r="AP203" t="str">
        <f t="shared" si="309"/>
        <v>d</v>
      </c>
      <c r="AQ203" t="str">
        <f t="shared" si="310"/>
        <v>o</v>
      </c>
      <c r="AR203" t="str">
        <f t="shared" si="311"/>
        <v>Away</v>
      </c>
      <c r="AS203" t="str">
        <f t="shared" si="312"/>
        <v>a</v>
      </c>
      <c r="AT203" t="str">
        <f t="shared" si="313"/>
        <v>Offensive</v>
      </c>
      <c r="AU203" t="str">
        <f t="shared" si="314"/>
        <v/>
      </c>
      <c r="AV203" t="str">
        <f t="shared" si="315"/>
        <v/>
      </c>
      <c r="AW203" t="str" cm="1">
        <f t="array" ref="AW203">IFERROR(IF(O203&lt;&gt;"",O203,IF(OR($S203="",$T203=""),"",IF(O203&lt;&gt;"",O203,IF($T203&lt;&gt;"",_xlfn._xlws.FILTER(O:O,($BU:$BU=$BU203)*($I:$I=$I203)*($T:$T=$T203)*($S:$S=_xlfn.MINIFS($S:$S,$T:$T,"="&amp;$T203)),"")))))&amp;"",IF(O203="","",""))&amp;""</f>
        <v>OffensivePlay_Possession-DriveMiddle</v>
      </c>
      <c r="AX203" t="str" cm="1">
        <f t="array" ref="AX203">IFERROR(IF(P203&lt;&gt;"",P203,IF(OR($S203="",$T203=""),"",IF($T203&lt;&gt;"",_xlfn._xlws.FILTER(P:P,($BU:$BU=$BU203)*($I:$I=$I203)*($T:$T=$T203)*($S:$S=_xlfn.MINIFS($S:$S,$T:$T,"="&amp;$T203)),""))))&amp;"",IF(P203="","",""))&amp;""</f>
        <v>OffensivePlay_Possession-Deke</v>
      </c>
      <c r="AY203" t="str" cm="1">
        <f t="array" ref="AY203">IFERROR(IF(Q203&lt;&gt;"",Q203,IF(OR($S203="",$T203=""),"",IF($T203&lt;&gt;"",_xlfn._xlws.FILTER(Q:Q,($BU:$BU=$BU203)*($I:$I=$I203)*($T:$T=$T203)*($S:$S=_xlfn.MINIFS($S:$S,$T:$T,"="&amp;$T203)),""))))&amp;"",IF(Q203="","",""))&amp;""</f>
        <v>s</v>
      </c>
      <c r="AZ203" t="str" cm="1">
        <f t="array" ref="AZ203">IFERROR(IF(R203&lt;&gt;"",R203,IF(OR($S203="",$T203=""),"",IF($T203&lt;&gt;"",_xlfn._xlws.FILTER(R:R,($BU:$BU=$BU203)*($I:$I=$I203)*($T:$T=$T203)*($S:$S=_xlfn.MINIFS($S:$S,$T:$T,"="&amp;$T203)),""))))&amp;"",IF(R203="","",""))&amp;""</f>
        <v>1</v>
      </c>
      <c r="BA203" s="6">
        <f t="shared" si="316"/>
        <v>20</v>
      </c>
      <c r="BB203">
        <f t="shared" ref="BB203:BD203" si="333">BB202</f>
        <v>18987</v>
      </c>
      <c r="BC203" t="str">
        <f t="shared" si="333"/>
        <v>Velodrome</v>
      </c>
      <c r="BD203" t="str">
        <f t="shared" si="333"/>
        <v>Outlaws</v>
      </c>
      <c r="BE203" t="s">
        <v>238</v>
      </c>
      <c r="BF203" t="s">
        <v>174</v>
      </c>
      <c r="BI203" cm="1">
        <f t="array" aca="1" ref="BI203" ca="1">IFERROR(_xlfn._xlws.FILTER(shifts!A:A,(shifts!B:B=events!AD203)*(shifts!AG:AG&gt;=events!BK203)*(shifts!AH:AH&lt;=events!BL203)),BI202)</f>
        <v>7</v>
      </c>
      <c r="BJ203" s="15">
        <f t="shared" si="318"/>
        <v>2</v>
      </c>
      <c r="BK203">
        <f t="shared" si="319"/>
        <v>917</v>
      </c>
      <c r="BL203">
        <f t="shared" si="320"/>
        <v>915</v>
      </c>
      <c r="BM203" s="15">
        <f>SUMIFS(BJ$2:BJ203,K$2:K203,"=Intermission")+SUMIFS(BJ$2:BJ203,K$2:K203,"=Timeout")</f>
        <v>0</v>
      </c>
      <c r="BN203">
        <f t="shared" si="321"/>
        <v>0</v>
      </c>
      <c r="BO203" s="19">
        <f t="shared" si="322"/>
        <v>163</v>
      </c>
      <c r="BP203">
        <f t="shared" si="323"/>
        <v>158</v>
      </c>
      <c r="BQ203" s="17">
        <f t="shared" si="324"/>
        <v>165</v>
      </c>
      <c r="BR203" t="str">
        <f t="shared" si="325"/>
        <v>event_team_player_1</v>
      </c>
      <c r="BS203">
        <f>COUNTIFS(S$3:S203,"="&amp;S203,AI$3:AI203,"="&amp;AI203)</f>
        <v>1</v>
      </c>
      <c r="BT203" t="str">
        <f>IFERROR(VLOOKUP(BB203&amp;BU203&amp;X203,game_rosters!U:W,3,FALSE),"")</f>
        <v>P100214</v>
      </c>
      <c r="BU203" t="str">
        <f t="shared" si="326"/>
        <v>Outlaws</v>
      </c>
    </row>
    <row r="204" spans="1:73" x14ac:dyDescent="0.2">
      <c r="A204" t="str">
        <f t="shared" si="301"/>
        <v/>
      </c>
      <c r="E204" s="4"/>
      <c r="F204" s="43"/>
      <c r="G204" s="4"/>
      <c r="H204" s="46"/>
      <c r="I204" s="44">
        <v>44</v>
      </c>
      <c r="J204" s="44" t="str">
        <f t="shared" si="327"/>
        <v/>
      </c>
      <c r="S204">
        <v>103</v>
      </c>
      <c r="T204" t="s">
        <v>756</v>
      </c>
      <c r="U204" t="str">
        <f>IF(B204=1,MAX($U$2:$U203)+1,IF(AND($T204&lt;&gt;"",$T204=$T203),$U203,IF(B204="x",U203,"")))</f>
        <v/>
      </c>
      <c r="V204" t="str">
        <f>IF(C204=1,MAX($V$2:$V203)+1,IF(AND($T204&lt;&gt;"",$T204=$T203),$U203,IF(C204="x",V203,"")))</f>
        <v/>
      </c>
      <c r="X204">
        <v>44</v>
      </c>
      <c r="Z204">
        <v>1</v>
      </c>
      <c r="AA204">
        <f t="shared" si="298"/>
        <v>1103</v>
      </c>
      <c r="AB204" t="str">
        <f t="shared" si="299"/>
        <v/>
      </c>
      <c r="AC204">
        <f t="shared" si="295"/>
        <v>1103</v>
      </c>
      <c r="AD204" s="6">
        <v>1</v>
      </c>
      <c r="AE204" t="s">
        <v>744</v>
      </c>
      <c r="AF204" t="s">
        <v>732</v>
      </c>
      <c r="AG204" t="s">
        <v>744</v>
      </c>
      <c r="AH204" t="s">
        <v>744</v>
      </c>
      <c r="AI204" t="str">
        <f t="shared" si="302"/>
        <v>e</v>
      </c>
      <c r="AJ204" t="str">
        <f t="shared" si="303"/>
        <v>o</v>
      </c>
      <c r="AK204" t="str">
        <f t="shared" si="304"/>
        <v>o</v>
      </c>
      <c r="AL204" t="str">
        <f t="shared" si="305"/>
        <v/>
      </c>
      <c r="AM204" t="str">
        <f t="shared" si="306"/>
        <v/>
      </c>
      <c r="AN204" t="str">
        <f t="shared" si="307"/>
        <v>Away</v>
      </c>
      <c r="AO204" t="str">
        <f t="shared" si="308"/>
        <v>a</v>
      </c>
      <c r="AP204" t="str">
        <f t="shared" si="309"/>
        <v>d</v>
      </c>
      <c r="AQ204" t="str">
        <f t="shared" si="310"/>
        <v>o</v>
      </c>
      <c r="AR204" t="str">
        <f t="shared" si="311"/>
        <v>Away</v>
      </c>
      <c r="AS204" t="str">
        <f t="shared" si="312"/>
        <v>a</v>
      </c>
      <c r="AT204" t="str">
        <f t="shared" si="313"/>
        <v>Offensive</v>
      </c>
      <c r="AU204" t="str">
        <f t="shared" si="314"/>
        <v/>
      </c>
      <c r="AV204" t="str">
        <f t="shared" si="315"/>
        <v/>
      </c>
      <c r="AW204" t="str" cm="1">
        <f t="array" ref="AW204">IFERROR(IF(O204&lt;&gt;"",O204,IF(OR($S204="",$T204=""),"",IF(O204&lt;&gt;"",O204,IF($T204&lt;&gt;"",_xlfn._xlws.FILTER(O:O,($BU:$BU=$BU204)*($I:$I=$I204)*($T:$T=$T204)*($S:$S=_xlfn.MINIFS($S:$S,$T:$T,"="&amp;$T204)),"")))))&amp;"",IF(O204="","",""))&amp;""</f>
        <v/>
      </c>
      <c r="AX204" t="str" cm="1">
        <f t="array" ref="AX204">IFERROR(IF(P204&lt;&gt;"",P204,IF(OR($S204="",$T204=""),"",IF($T204&lt;&gt;"",_xlfn._xlws.FILTER(P:P,($BU:$BU=$BU204)*($I:$I=$I204)*($T:$T=$T204)*($S:$S=_xlfn.MINIFS($S:$S,$T:$T,"="&amp;$T204)),""))))&amp;"",IF(P204="","",""))&amp;""</f>
        <v/>
      </c>
      <c r="AY204" t="str" cm="1">
        <f t="array" ref="AY204">IFERROR(IF(Q204&lt;&gt;"",Q204,IF(OR($S204="",$T204=""),"",IF($T204&lt;&gt;"",_xlfn._xlws.FILTER(Q:Q,($BU:$BU=$BU204)*($I:$I=$I204)*($T:$T=$T204)*($S:$S=_xlfn.MINIFS($S:$S,$T:$T,"="&amp;$T204)),""))))&amp;"",IF(Q204="","",""))&amp;""</f>
        <v/>
      </c>
      <c r="AZ204" t="str" cm="1">
        <f t="array" ref="AZ204">IFERROR(IF(R204&lt;&gt;"",R204,IF(OR($S204="",$T204=""),"",IF($T204&lt;&gt;"",_xlfn._xlws.FILTER(R:R,($BU:$BU=$BU204)*($I:$I=$I204)*($T:$T=$T204)*($S:$S=_xlfn.MINIFS($S:$S,$T:$T,"="&amp;$T204)),""))))&amp;"",IF(R204="","",""))&amp;""</f>
        <v/>
      </c>
      <c r="BA204" s="6">
        <f t="shared" si="316"/>
        <v>20</v>
      </c>
      <c r="BB204">
        <f t="shared" ref="BB204:BD204" si="334">BB203</f>
        <v>18987</v>
      </c>
      <c r="BC204" t="str">
        <f t="shared" si="334"/>
        <v>Velodrome</v>
      </c>
      <c r="BD204" t="str">
        <f t="shared" si="334"/>
        <v>Outlaws</v>
      </c>
      <c r="BE204" t="s">
        <v>238</v>
      </c>
      <c r="BF204" t="s">
        <v>174</v>
      </c>
      <c r="BI204" cm="1">
        <f t="array" aca="1" ref="BI204" ca="1">IFERROR(_xlfn._xlws.FILTER(shifts!A:A,(shifts!B:B=events!AD204)*(shifts!AG:AG&gt;=events!BK204)*(shifts!AH:AH&lt;=events!BL204)),BI203)</f>
        <v>7</v>
      </c>
      <c r="BJ204" s="15">
        <f t="shared" si="318"/>
        <v>2</v>
      </c>
      <c r="BK204">
        <f t="shared" si="319"/>
        <v>917</v>
      </c>
      <c r="BL204">
        <f t="shared" si="320"/>
        <v>915</v>
      </c>
      <c r="BM204" s="15">
        <f>SUMIFS(BJ$2:BJ204,K$2:K204,"=Intermission")+SUMIFS(BJ$2:BJ204,K$2:K204,"=Timeout")</f>
        <v>0</v>
      </c>
      <c r="BN204">
        <f t="shared" si="321"/>
        <v>0</v>
      </c>
      <c r="BO204" s="19">
        <f t="shared" si="322"/>
        <v>163</v>
      </c>
      <c r="BP204">
        <f t="shared" si="323"/>
        <v>158</v>
      </c>
      <c r="BQ204" s="17">
        <f t="shared" si="324"/>
        <v>165</v>
      </c>
      <c r="BR204" t="str">
        <f t="shared" si="325"/>
        <v>event_team_player_2</v>
      </c>
      <c r="BS204">
        <f>COUNTIFS(S$3:S204,"="&amp;S204,AI$3:AI204,"="&amp;AI204)</f>
        <v>2</v>
      </c>
      <c r="BT204" t="str">
        <f>IFERROR(VLOOKUP(BB204&amp;BU204&amp;X204,game_rosters!U:W,3,FALSE),"")</f>
        <v>P100033</v>
      </c>
      <c r="BU204" t="str">
        <f t="shared" si="326"/>
        <v>Outlaws</v>
      </c>
    </row>
    <row r="205" spans="1:73" x14ac:dyDescent="0.2">
      <c r="A205" t="str">
        <f t="shared" si="301"/>
        <v/>
      </c>
      <c r="E205" s="4"/>
      <c r="F205" s="43"/>
      <c r="G205" s="4"/>
      <c r="H205" s="46"/>
      <c r="I205" s="44">
        <v>56</v>
      </c>
      <c r="J205" s="44" t="str">
        <f t="shared" si="327"/>
        <v/>
      </c>
      <c r="S205">
        <v>103</v>
      </c>
      <c r="T205" t="s">
        <v>756</v>
      </c>
      <c r="U205" t="str">
        <f>IF(B205=1,MAX($U$2:$U204)+1,IF(AND($T205&lt;&gt;"",$T205=$T204),$U204,IF(B205="x",U204,"")))</f>
        <v/>
      </c>
      <c r="V205" t="str">
        <f>IF(C205=1,MAX($V$2:$V204)+1,IF(AND($T205&lt;&gt;"",$T205=$T204),$U204,IF(C205="x",V204,"")))</f>
        <v/>
      </c>
      <c r="X205">
        <v>56</v>
      </c>
      <c r="Z205">
        <v>1</v>
      </c>
      <c r="AA205">
        <f t="shared" si="298"/>
        <v>1103</v>
      </c>
      <c r="AB205" t="str">
        <f t="shared" si="299"/>
        <v/>
      </c>
      <c r="AC205">
        <f t="shared" si="295"/>
        <v>1103</v>
      </c>
      <c r="AD205" s="6">
        <v>1</v>
      </c>
      <c r="AE205" t="s">
        <v>744</v>
      </c>
      <c r="AF205" t="s">
        <v>732</v>
      </c>
      <c r="AG205" t="s">
        <v>744</v>
      </c>
      <c r="AH205" t="s">
        <v>744</v>
      </c>
      <c r="AI205" t="str">
        <f t="shared" si="302"/>
        <v>e</v>
      </c>
      <c r="AJ205" t="str">
        <f t="shared" si="303"/>
        <v>o</v>
      </c>
      <c r="AK205" t="str">
        <f t="shared" si="304"/>
        <v>o</v>
      </c>
      <c r="AL205" t="str">
        <f t="shared" si="305"/>
        <v/>
      </c>
      <c r="AM205" t="str">
        <f t="shared" si="306"/>
        <v/>
      </c>
      <c r="AN205" t="str">
        <f t="shared" si="307"/>
        <v>Away</v>
      </c>
      <c r="AO205" t="str">
        <f t="shared" si="308"/>
        <v>a</v>
      </c>
      <c r="AP205" t="str">
        <f t="shared" si="309"/>
        <v>d</v>
      </c>
      <c r="AQ205" t="str">
        <f t="shared" si="310"/>
        <v>o</v>
      </c>
      <c r="AR205" t="str">
        <f t="shared" si="311"/>
        <v>Away</v>
      </c>
      <c r="AS205" t="str">
        <f t="shared" si="312"/>
        <v>a</v>
      </c>
      <c r="AT205" t="str">
        <f t="shared" si="313"/>
        <v>Offensive</v>
      </c>
      <c r="AU205" t="str">
        <f t="shared" si="314"/>
        <v/>
      </c>
      <c r="AV205" t="str">
        <f t="shared" si="315"/>
        <v/>
      </c>
      <c r="AW205" t="str" cm="1">
        <f t="array" ref="AW205">IFERROR(IF(O205&lt;&gt;"",O205,IF(OR($S205="",$T205=""),"",IF(O205&lt;&gt;"",O205,IF($T205&lt;&gt;"",_xlfn._xlws.FILTER(O:O,($BU:$BU=$BU205)*($I:$I=$I205)*($T:$T=$T205)*($S:$S=_xlfn.MINIFS($S:$S,$T:$T,"="&amp;$T205)),"")))))&amp;"",IF(O205="","",""))&amp;""</f>
        <v/>
      </c>
      <c r="AX205" t="str" cm="1">
        <f t="array" ref="AX205">IFERROR(IF(P205&lt;&gt;"",P205,IF(OR($S205="",$T205=""),"",IF($T205&lt;&gt;"",_xlfn._xlws.FILTER(P:P,($BU:$BU=$BU205)*($I:$I=$I205)*($T:$T=$T205)*($S:$S=_xlfn.MINIFS($S:$S,$T:$T,"="&amp;$T205)),""))))&amp;"",IF(P205="","",""))&amp;""</f>
        <v/>
      </c>
      <c r="AY205" t="str" cm="1">
        <f t="array" ref="AY205">IFERROR(IF(Q205&lt;&gt;"",Q205,IF(OR($S205="",$T205=""),"",IF($T205&lt;&gt;"",_xlfn._xlws.FILTER(Q:Q,($BU:$BU=$BU205)*($I:$I=$I205)*($T:$T=$T205)*($S:$S=_xlfn.MINIFS($S:$S,$T:$T,"="&amp;$T205)),""))))&amp;"",IF(Q205="","",""))&amp;""</f>
        <v/>
      </c>
      <c r="AZ205" t="str" cm="1">
        <f t="array" ref="AZ205">IFERROR(IF(R205&lt;&gt;"",R205,IF(OR($S205="",$T205=""),"",IF($T205&lt;&gt;"",_xlfn._xlws.FILTER(R:R,($BU:$BU=$BU205)*($I:$I=$I205)*($T:$T=$T205)*($S:$S=_xlfn.MINIFS($S:$S,$T:$T,"="&amp;$T205)),""))))&amp;"",IF(R205="","",""))&amp;""</f>
        <v/>
      </c>
      <c r="BA205" s="6">
        <f t="shared" si="316"/>
        <v>20</v>
      </c>
      <c r="BB205">
        <f t="shared" ref="BB205:BD205" si="335">BB204</f>
        <v>18987</v>
      </c>
      <c r="BC205" t="str">
        <f t="shared" si="335"/>
        <v>Velodrome</v>
      </c>
      <c r="BD205" t="str">
        <f t="shared" si="335"/>
        <v>Outlaws</v>
      </c>
      <c r="BE205" t="s">
        <v>238</v>
      </c>
      <c r="BF205" t="s">
        <v>174</v>
      </c>
      <c r="BI205" cm="1">
        <f t="array" aca="1" ref="BI205" ca="1">IFERROR(_xlfn._xlws.FILTER(shifts!A:A,(shifts!B:B=events!AD205)*(shifts!AG:AG&gt;=events!BK205)*(shifts!AH:AH&lt;=events!BL205)),BI204)</f>
        <v>7</v>
      </c>
      <c r="BJ205" s="15">
        <f t="shared" si="318"/>
        <v>2</v>
      </c>
      <c r="BK205">
        <f t="shared" si="319"/>
        <v>917</v>
      </c>
      <c r="BL205">
        <f t="shared" si="320"/>
        <v>915</v>
      </c>
      <c r="BM205" s="15">
        <f>SUMIFS(BJ$2:BJ205,K$2:K205,"=Intermission")+SUMIFS(BJ$2:BJ205,K$2:K205,"=Timeout")</f>
        <v>0</v>
      </c>
      <c r="BN205">
        <f t="shared" si="321"/>
        <v>0</v>
      </c>
      <c r="BO205" s="19">
        <f t="shared" si="322"/>
        <v>163</v>
      </c>
      <c r="BP205">
        <f t="shared" si="323"/>
        <v>158</v>
      </c>
      <c r="BQ205" s="17">
        <f t="shared" si="324"/>
        <v>165</v>
      </c>
      <c r="BR205" t="str">
        <f t="shared" si="325"/>
        <v>event_team_player_3</v>
      </c>
      <c r="BS205">
        <f>COUNTIFS(S$3:S205,"="&amp;S205,AI$3:AI205,"="&amp;AI205)</f>
        <v>3</v>
      </c>
      <c r="BT205" t="str">
        <f>IFERROR(VLOOKUP(BB205&amp;BU205&amp;X205,game_rosters!U:W,3,FALSE),"")</f>
        <v>P100099</v>
      </c>
      <c r="BU205" t="str">
        <f t="shared" si="326"/>
        <v>Outlaws</v>
      </c>
    </row>
    <row r="206" spans="1:73" x14ac:dyDescent="0.2">
      <c r="A206" t="str">
        <f t="shared" si="301"/>
        <v/>
      </c>
      <c r="E206" s="4"/>
      <c r="F206" s="43"/>
      <c r="G206" s="4"/>
      <c r="H206" s="46"/>
      <c r="I206" s="44">
        <v>91</v>
      </c>
      <c r="J206" s="44" t="str">
        <f t="shared" si="327"/>
        <v/>
      </c>
      <c r="S206">
        <v>103</v>
      </c>
      <c r="T206" t="s">
        <v>756</v>
      </c>
      <c r="U206" t="str">
        <f>IF(B206=1,MAX($U$2:$U205)+1,IF(AND($T206&lt;&gt;"",$T206=$T205),$U205,IF(B206="x",U205,"")))</f>
        <v/>
      </c>
      <c r="V206" t="str">
        <f>IF(C206=1,MAX($V$2:$V205)+1,IF(AND($T206&lt;&gt;"",$T206=$T205),$U205,IF(C206="x",V205,"")))</f>
        <v/>
      </c>
      <c r="X206">
        <v>91</v>
      </c>
      <c r="Z206">
        <v>1</v>
      </c>
      <c r="AA206">
        <f t="shared" si="298"/>
        <v>1103</v>
      </c>
      <c r="AB206" t="str">
        <f t="shared" si="299"/>
        <v/>
      </c>
      <c r="AC206">
        <f t="shared" si="295"/>
        <v>1103</v>
      </c>
      <c r="AD206" s="6">
        <v>1</v>
      </c>
      <c r="AE206" t="s">
        <v>744</v>
      </c>
      <c r="AF206" t="s">
        <v>732</v>
      </c>
      <c r="AG206" t="s">
        <v>744</v>
      </c>
      <c r="AH206" t="s">
        <v>744</v>
      </c>
      <c r="AI206" t="str">
        <f t="shared" si="302"/>
        <v>e</v>
      </c>
      <c r="AJ206" t="str">
        <f t="shared" si="303"/>
        <v>o</v>
      </c>
      <c r="AK206" t="str">
        <f t="shared" si="304"/>
        <v>o</v>
      </c>
      <c r="AL206" t="str">
        <f t="shared" si="305"/>
        <v/>
      </c>
      <c r="AM206" t="str">
        <f t="shared" si="306"/>
        <v/>
      </c>
      <c r="AN206" t="str">
        <f t="shared" si="307"/>
        <v>Away</v>
      </c>
      <c r="AO206" t="str">
        <f t="shared" si="308"/>
        <v>a</v>
      </c>
      <c r="AP206" t="str">
        <f t="shared" si="309"/>
        <v>d</v>
      </c>
      <c r="AQ206" t="str">
        <f t="shared" si="310"/>
        <v>o</v>
      </c>
      <c r="AR206" t="str">
        <f t="shared" si="311"/>
        <v>Away</v>
      </c>
      <c r="AS206" t="str">
        <f t="shared" si="312"/>
        <v>a</v>
      </c>
      <c r="AT206" t="str">
        <f t="shared" si="313"/>
        <v>Offensive</v>
      </c>
      <c r="AU206" t="str">
        <f t="shared" si="314"/>
        <v/>
      </c>
      <c r="AV206" t="str">
        <f t="shared" si="315"/>
        <v/>
      </c>
      <c r="AW206" t="str" cm="1">
        <f t="array" ref="AW206">IFERROR(IF(O206&lt;&gt;"",O206,IF(OR($S206="",$T206=""),"",IF(O206&lt;&gt;"",O206,IF($T206&lt;&gt;"",_xlfn._xlws.FILTER(O:O,($BU:$BU=$BU206)*($I:$I=$I206)*($T:$T=$T206)*($S:$S=_xlfn.MINIFS($S:$S,$T:$T,"="&amp;$T206)),"")))))&amp;"",IF(O206="","",""))&amp;""</f>
        <v/>
      </c>
      <c r="AX206" t="str" cm="1">
        <f t="array" ref="AX206">IFERROR(IF(P206&lt;&gt;"",P206,IF(OR($S206="",$T206=""),"",IF($T206&lt;&gt;"",_xlfn._xlws.FILTER(P:P,($BU:$BU=$BU206)*($I:$I=$I206)*($T:$T=$T206)*($S:$S=_xlfn.MINIFS($S:$S,$T:$T,"="&amp;$T206)),""))))&amp;"",IF(P206="","",""))&amp;""</f>
        <v/>
      </c>
      <c r="AY206" t="str" cm="1">
        <f t="array" ref="AY206">IFERROR(IF(Q206&lt;&gt;"",Q206,IF(OR($S206="",$T206=""),"",IF($T206&lt;&gt;"",_xlfn._xlws.FILTER(Q:Q,($BU:$BU=$BU206)*($I:$I=$I206)*($T:$T=$T206)*($S:$S=_xlfn.MINIFS($S:$S,$T:$T,"="&amp;$T206)),""))))&amp;"",IF(Q206="","",""))&amp;""</f>
        <v/>
      </c>
      <c r="AZ206" t="str" cm="1">
        <f t="array" ref="AZ206">IFERROR(IF(R206&lt;&gt;"",R206,IF(OR($S206="",$T206=""),"",IF($T206&lt;&gt;"",_xlfn._xlws.FILTER(R:R,($BU:$BU=$BU206)*($I:$I=$I206)*($T:$T=$T206)*($S:$S=_xlfn.MINIFS($S:$S,$T:$T,"="&amp;$T206)),""))))&amp;"",IF(R206="","",""))&amp;""</f>
        <v/>
      </c>
      <c r="BA206" s="6">
        <f t="shared" si="316"/>
        <v>20</v>
      </c>
      <c r="BB206">
        <f t="shared" ref="BB206:BD206" si="336">BB205</f>
        <v>18987</v>
      </c>
      <c r="BC206" t="str">
        <f t="shared" si="336"/>
        <v>Velodrome</v>
      </c>
      <c r="BD206" t="str">
        <f t="shared" si="336"/>
        <v>Outlaws</v>
      </c>
      <c r="BE206" t="s">
        <v>238</v>
      </c>
      <c r="BF206" t="s">
        <v>174</v>
      </c>
      <c r="BI206" cm="1">
        <f t="array" aca="1" ref="BI206" ca="1">IFERROR(_xlfn._xlws.FILTER(shifts!A:A,(shifts!B:B=events!AD206)*(shifts!AG:AG&gt;=events!BK206)*(shifts!AH:AH&lt;=events!BL206)),BI205)</f>
        <v>7</v>
      </c>
      <c r="BJ206" s="15">
        <f t="shared" si="318"/>
        <v>2</v>
      </c>
      <c r="BK206">
        <f t="shared" si="319"/>
        <v>917</v>
      </c>
      <c r="BL206">
        <f t="shared" si="320"/>
        <v>915</v>
      </c>
      <c r="BM206" s="15">
        <f>SUMIFS(BJ$2:BJ206,K$2:K206,"=Intermission")+SUMIFS(BJ$2:BJ206,K$2:K206,"=Timeout")</f>
        <v>0</v>
      </c>
      <c r="BN206">
        <f t="shared" si="321"/>
        <v>0</v>
      </c>
      <c r="BO206" s="19">
        <f t="shared" si="322"/>
        <v>163</v>
      </c>
      <c r="BP206">
        <f t="shared" si="323"/>
        <v>158</v>
      </c>
      <c r="BQ206" s="17">
        <f t="shared" si="324"/>
        <v>165</v>
      </c>
      <c r="BR206" t="str">
        <f t="shared" si="325"/>
        <v>event_team_player_4</v>
      </c>
      <c r="BS206">
        <f>COUNTIFS(S$3:S206,"="&amp;S206,AI$3:AI206,"="&amp;AI206)</f>
        <v>4</v>
      </c>
      <c r="BT206" t="str">
        <f>IFERROR(VLOOKUP(BB206&amp;BU206&amp;X206,game_rosters!U:W,3,FALSE),"")</f>
        <v>P100232</v>
      </c>
      <c r="BU206" t="str">
        <f t="shared" si="326"/>
        <v>Outlaws</v>
      </c>
    </row>
    <row r="207" spans="1:73" x14ac:dyDescent="0.2">
      <c r="A207" t="str">
        <f t="shared" si="301"/>
        <v/>
      </c>
      <c r="E207" s="4"/>
      <c r="F207" s="43"/>
      <c r="G207" s="4"/>
      <c r="H207" s="46"/>
      <c r="I207" s="44">
        <v>84</v>
      </c>
      <c r="J207" s="44" t="str">
        <f t="shared" si="327"/>
        <v/>
      </c>
      <c r="O207" t="s">
        <v>601</v>
      </c>
      <c r="Q207" t="s">
        <v>594</v>
      </c>
      <c r="R207" s="51">
        <v>1</v>
      </c>
      <c r="S207">
        <v>103</v>
      </c>
      <c r="T207" t="s">
        <v>756</v>
      </c>
      <c r="U207" t="str">
        <f>IF(B207=1,MAX($U$2:$U206)+1,IF(AND($T207&lt;&gt;"",$T207=$T206),$U206,IF(B207="x",U206,"")))</f>
        <v/>
      </c>
      <c r="V207" t="str">
        <f>IF(C207=1,MAX($V$2:$V206)+1,IF(AND($T207&lt;&gt;"",$T207=$T206),$U206,IF(C207="x",V206,"")))</f>
        <v/>
      </c>
      <c r="X207">
        <v>84</v>
      </c>
      <c r="AA207">
        <f t="shared" si="298"/>
        <v>1103</v>
      </c>
      <c r="AB207" t="str">
        <f t="shared" si="299"/>
        <v/>
      </c>
      <c r="AC207">
        <f t="shared" si="295"/>
        <v>1103</v>
      </c>
      <c r="AD207" s="6">
        <v>1</v>
      </c>
      <c r="AE207" t="s">
        <v>744</v>
      </c>
      <c r="AF207" t="s">
        <v>732</v>
      </c>
      <c r="AG207" t="s">
        <v>744</v>
      </c>
      <c r="AH207" t="s">
        <v>744</v>
      </c>
      <c r="AI207" t="str">
        <f t="shared" si="302"/>
        <v>o</v>
      </c>
      <c r="AJ207" t="str">
        <f t="shared" si="303"/>
        <v>o</v>
      </c>
      <c r="AK207" t="str">
        <f t="shared" si="304"/>
        <v>o</v>
      </c>
      <c r="AL207" t="str">
        <f t="shared" si="305"/>
        <v/>
      </c>
      <c r="AM207" t="str">
        <f t="shared" si="306"/>
        <v/>
      </c>
      <c r="AN207" t="str">
        <f t="shared" si="307"/>
        <v>Away</v>
      </c>
      <c r="AO207" t="str">
        <f t="shared" si="308"/>
        <v>a</v>
      </c>
      <c r="AP207" t="str">
        <f t="shared" si="309"/>
        <v>d</v>
      </c>
      <c r="AQ207" t="str">
        <f t="shared" si="310"/>
        <v>o</v>
      </c>
      <c r="AR207" t="str">
        <f t="shared" si="311"/>
        <v>Away</v>
      </c>
      <c r="AS207" t="str">
        <f t="shared" si="312"/>
        <v>a</v>
      </c>
      <c r="AT207" t="str">
        <f t="shared" si="313"/>
        <v>Defensive</v>
      </c>
      <c r="AU207" t="str">
        <f t="shared" si="314"/>
        <v/>
      </c>
      <c r="AV207" t="str">
        <f t="shared" si="315"/>
        <v/>
      </c>
      <c r="AW207" t="str" cm="1">
        <f t="array" ref="AW207">IFERROR(IF(O207&lt;&gt;"",O207,IF(OR($S207="",$T207=""),"",IF(O207&lt;&gt;"",O207,IF($T207&lt;&gt;"",_xlfn._xlws.FILTER(O:O,($BU:$BU=$BU207)*($I:$I=$I207)*($T:$T=$T207)*($S:$S=_xlfn.MINIFS($S:$S,$T:$T,"="&amp;$T207)),"")))))&amp;"",IF(O207="","",""))&amp;""</f>
        <v>Defensive_PlayPossession-PokeCheck</v>
      </c>
      <c r="AX207" t="str" cm="1">
        <f t="array" ref="AX207">IFERROR(IF(P207&lt;&gt;"",P207,IF(OR($S207="",$T207=""),"",IF($T207&lt;&gt;"",_xlfn._xlws.FILTER(P:P,($BU:$BU=$BU207)*($I:$I=$I207)*($T:$T=$T207)*($S:$S=_xlfn.MINIFS($S:$S,$T:$T,"="&amp;$T207)),""))))&amp;"",IF(P207="","",""))&amp;""</f>
        <v/>
      </c>
      <c r="AY207" t="str" cm="1">
        <f t="array" ref="AY207">IFERROR(IF(Q207&lt;&gt;"",Q207,IF(OR($S207="",$T207=""),"",IF($T207&lt;&gt;"",_xlfn._xlws.FILTER(Q:Q,($BU:$BU=$BU207)*($I:$I=$I207)*($T:$T=$T207)*($S:$S=_xlfn.MINIFS($S:$S,$T:$T,"="&amp;$T207)),""))))&amp;"",IF(Q207="","",""))&amp;""</f>
        <v>u</v>
      </c>
      <c r="AZ207" t="str" cm="1">
        <f t="array" ref="AZ207">IFERROR(IF(R207&lt;&gt;"",R207,IF(OR($S207="",$T207=""),"",IF($T207&lt;&gt;"",_xlfn._xlws.FILTER(R:R,($BU:$BU=$BU207)*($I:$I=$I207)*($T:$T=$T207)*($S:$S=_xlfn.MINIFS($S:$S,$T:$T,"="&amp;$T207)),""))))&amp;"",IF(R207="","",""))&amp;""</f>
        <v>1</v>
      </c>
      <c r="BA207" s="6">
        <f t="shared" si="316"/>
        <v>20</v>
      </c>
      <c r="BB207">
        <f t="shared" ref="BB207:BD207" si="337">BB206</f>
        <v>18987</v>
      </c>
      <c r="BC207" t="str">
        <f t="shared" si="337"/>
        <v>Velodrome</v>
      </c>
      <c r="BD207" t="str">
        <f t="shared" si="337"/>
        <v>Outlaws</v>
      </c>
      <c r="BE207" t="s">
        <v>238</v>
      </c>
      <c r="BF207" t="s">
        <v>174</v>
      </c>
      <c r="BI207" cm="1">
        <f t="array" aca="1" ref="BI207" ca="1">IFERROR(_xlfn._xlws.FILTER(shifts!A:A,(shifts!B:B=events!AD207)*(shifts!AG:AG&gt;=events!BK207)*(shifts!AH:AH&lt;=events!BL207)),BI206)</f>
        <v>7</v>
      </c>
      <c r="BJ207" s="15">
        <f t="shared" si="318"/>
        <v>2</v>
      </c>
      <c r="BK207">
        <f t="shared" si="319"/>
        <v>917</v>
      </c>
      <c r="BL207">
        <f t="shared" si="320"/>
        <v>915</v>
      </c>
      <c r="BM207" s="15">
        <f>SUMIFS(BJ$2:BJ207,K$2:K207,"=Intermission")+SUMIFS(BJ$2:BJ207,K$2:K207,"=Timeout")</f>
        <v>0</v>
      </c>
      <c r="BN207">
        <f t="shared" si="321"/>
        <v>0</v>
      </c>
      <c r="BO207" s="19">
        <f t="shared" si="322"/>
        <v>163</v>
      </c>
      <c r="BP207">
        <f t="shared" si="323"/>
        <v>158</v>
      </c>
      <c r="BQ207" s="17">
        <f t="shared" si="324"/>
        <v>165</v>
      </c>
      <c r="BR207" t="str">
        <f t="shared" si="325"/>
        <v>opp_team_player_1</v>
      </c>
      <c r="BS207">
        <f>COUNTIFS(S$3:S207,"="&amp;S207,AI$3:AI207,"="&amp;AI207)</f>
        <v>1</v>
      </c>
      <c r="BT207" t="str">
        <f>IFERROR(VLOOKUP(BB207&amp;BU207&amp;X207,game_rosters!U:W,3,FALSE),"")</f>
        <v>P100198</v>
      </c>
      <c r="BU207" t="str">
        <f t="shared" si="326"/>
        <v>Velodrome</v>
      </c>
    </row>
    <row r="208" spans="1:73" x14ac:dyDescent="0.2">
      <c r="A208" t="str">
        <f t="shared" si="301"/>
        <v/>
      </c>
      <c r="E208" s="4"/>
      <c r="F208" s="43"/>
      <c r="G208" s="4"/>
      <c r="H208" s="46"/>
      <c r="I208" s="44">
        <v>55</v>
      </c>
      <c r="J208" s="44" t="str">
        <f t="shared" si="327"/>
        <v/>
      </c>
      <c r="O208" t="s">
        <v>602</v>
      </c>
      <c r="Q208" t="s">
        <v>594</v>
      </c>
      <c r="S208">
        <v>103</v>
      </c>
      <c r="T208" t="s">
        <v>756</v>
      </c>
      <c r="U208" t="str">
        <f>IF(B208=1,MAX($U$2:$U207)+1,IF(AND($T208&lt;&gt;"",$T208=$T207),$U207,IF(B208="x",U207,"")))</f>
        <v/>
      </c>
      <c r="V208" t="str">
        <f>IF(C208=1,MAX($V$2:$V207)+1,IF(AND($T208&lt;&gt;"",$T208=$T207),$U207,IF(C208="x",V207,"")))</f>
        <v/>
      </c>
      <c r="X208">
        <v>55</v>
      </c>
      <c r="AA208">
        <f t="shared" si="298"/>
        <v>1103</v>
      </c>
      <c r="AB208" t="str">
        <f t="shared" si="299"/>
        <v/>
      </c>
      <c r="AC208">
        <f t="shared" si="295"/>
        <v>1103</v>
      </c>
      <c r="AD208" s="6">
        <v>1</v>
      </c>
      <c r="AE208" t="s">
        <v>744</v>
      </c>
      <c r="AF208" t="s">
        <v>732</v>
      </c>
      <c r="AG208" t="s">
        <v>744</v>
      </c>
      <c r="AH208" t="s">
        <v>744</v>
      </c>
      <c r="AI208" t="str">
        <f t="shared" si="302"/>
        <v>o</v>
      </c>
      <c r="AJ208" t="str">
        <f t="shared" si="303"/>
        <v>o</v>
      </c>
      <c r="AK208" t="str">
        <f t="shared" si="304"/>
        <v>o</v>
      </c>
      <c r="AL208" t="str">
        <f t="shared" si="305"/>
        <v/>
      </c>
      <c r="AM208" t="str">
        <f t="shared" si="306"/>
        <v/>
      </c>
      <c r="AN208" t="str">
        <f t="shared" si="307"/>
        <v>Away</v>
      </c>
      <c r="AO208" t="str">
        <f t="shared" si="308"/>
        <v>a</v>
      </c>
      <c r="AP208" t="str">
        <f t="shared" si="309"/>
        <v>d</v>
      </c>
      <c r="AQ208" t="str">
        <f t="shared" si="310"/>
        <v>o</v>
      </c>
      <c r="AR208" t="str">
        <f t="shared" si="311"/>
        <v>Away</v>
      </c>
      <c r="AS208" t="str">
        <f t="shared" si="312"/>
        <v>a</v>
      </c>
      <c r="AT208" t="str">
        <f t="shared" si="313"/>
        <v>Defensive</v>
      </c>
      <c r="AU208" t="str">
        <f t="shared" si="314"/>
        <v/>
      </c>
      <c r="AV208" t="str">
        <f t="shared" si="315"/>
        <v/>
      </c>
      <c r="AW208" t="str" cm="1">
        <f t="array" ref="AW208">IFERROR(IF(O208&lt;&gt;"",O208,IF(OR($S208="",$T208=""),"",IF(O208&lt;&gt;"",O208,IF($T208&lt;&gt;"",_xlfn._xlws.FILTER(O:O,($BU:$BU=$BU208)*($I:$I=$I208)*($T:$T=$T208)*($S:$S=_xlfn.MINIFS($S:$S,$T:$T,"="&amp;$T208)),"")))))&amp;"",IF(O208="","",""))&amp;""</f>
        <v>Defensive_PlayPossession-StickCheck</v>
      </c>
      <c r="AX208" t="str" cm="1">
        <f t="array" ref="AX208">IFERROR(IF(P208&lt;&gt;"",P208,IF(OR($S208="",$T208=""),"",IF($T208&lt;&gt;"",_xlfn._xlws.FILTER(P:P,($BU:$BU=$BU208)*($I:$I=$I208)*($T:$T=$T208)*($S:$S=_xlfn.MINIFS($S:$S,$T:$T,"="&amp;$T208)),""))))&amp;"",IF(P208="","",""))&amp;""</f>
        <v/>
      </c>
      <c r="AY208" t="str" cm="1">
        <f t="array" ref="AY208">IFERROR(IF(Q208&lt;&gt;"",Q208,IF(OR($S208="",$T208=""),"",IF($T208&lt;&gt;"",_xlfn._xlws.FILTER(Q:Q,($BU:$BU=$BU208)*($I:$I=$I208)*($T:$T=$T208)*($S:$S=_xlfn.MINIFS($S:$S,$T:$T,"="&amp;$T208)),""))))&amp;"",IF(Q208="","",""))&amp;""</f>
        <v>u</v>
      </c>
      <c r="AZ208" t="str" cm="1">
        <f t="array" ref="AZ208">IFERROR(IF(R208&lt;&gt;"",R208,IF(OR($S208="",$T208=""),"",IF($T208&lt;&gt;"",_xlfn._xlws.FILTER(R:R,($BU:$BU=$BU208)*($I:$I=$I208)*($T:$T=$T208)*($S:$S=_xlfn.MINIFS($S:$S,$T:$T,"="&amp;$T208)),""))))&amp;"",IF(R208="","",""))&amp;""</f>
        <v/>
      </c>
      <c r="BA208" s="6">
        <f t="shared" si="316"/>
        <v>20</v>
      </c>
      <c r="BB208">
        <f t="shared" ref="BB208:BD208" si="338">BB207</f>
        <v>18987</v>
      </c>
      <c r="BC208" t="str">
        <f t="shared" si="338"/>
        <v>Velodrome</v>
      </c>
      <c r="BD208" t="str">
        <f t="shared" si="338"/>
        <v>Outlaws</v>
      </c>
      <c r="BE208" t="s">
        <v>238</v>
      </c>
      <c r="BF208" t="s">
        <v>174</v>
      </c>
      <c r="BI208" cm="1">
        <f t="array" aca="1" ref="BI208" ca="1">IFERROR(_xlfn._xlws.FILTER(shifts!A:A,(shifts!B:B=events!AD208)*(shifts!AG:AG&gt;=events!BK208)*(shifts!AH:AH&lt;=events!BL208)),BI207)</f>
        <v>7</v>
      </c>
      <c r="BJ208" s="15">
        <f t="shared" si="318"/>
        <v>2</v>
      </c>
      <c r="BK208">
        <f t="shared" si="319"/>
        <v>917</v>
      </c>
      <c r="BL208">
        <f t="shared" si="320"/>
        <v>915</v>
      </c>
      <c r="BM208" s="15">
        <f>SUMIFS(BJ$2:BJ208,K$2:K208,"=Intermission")+SUMIFS(BJ$2:BJ208,K$2:K208,"=Timeout")</f>
        <v>0</v>
      </c>
      <c r="BN208">
        <f t="shared" si="321"/>
        <v>0</v>
      </c>
      <c r="BO208" s="19">
        <f t="shared" si="322"/>
        <v>163</v>
      </c>
      <c r="BP208">
        <f t="shared" si="323"/>
        <v>158</v>
      </c>
      <c r="BQ208" s="17">
        <f t="shared" si="324"/>
        <v>165</v>
      </c>
      <c r="BR208" t="str">
        <f t="shared" si="325"/>
        <v>opp_team_player_2</v>
      </c>
      <c r="BS208">
        <f>COUNTIFS(S$3:S208,"="&amp;S208,AI$3:AI208,"="&amp;AI208)</f>
        <v>2</v>
      </c>
      <c r="BT208" t="str">
        <f>IFERROR(VLOOKUP(BB208&amp;BU208&amp;X208,game_rosters!U:W,3,FALSE),"")</f>
        <v>P100064</v>
      </c>
      <c r="BU208" t="str">
        <f t="shared" si="326"/>
        <v>Velodrome</v>
      </c>
    </row>
    <row r="209" spans="1:73" x14ac:dyDescent="0.2">
      <c r="A209" t="str">
        <f t="shared" si="301"/>
        <v/>
      </c>
      <c r="E209" s="4"/>
      <c r="F209" s="43"/>
      <c r="G209" s="4"/>
      <c r="H209" s="46"/>
      <c r="I209" s="44">
        <v>22</v>
      </c>
      <c r="J209" s="44" t="str">
        <f t="shared" si="327"/>
        <v/>
      </c>
      <c r="S209">
        <v>103</v>
      </c>
      <c r="T209" t="s">
        <v>756</v>
      </c>
      <c r="U209" t="str">
        <f>IF(B209=1,MAX($U$2:$U208)+1,IF(AND($T209&lt;&gt;"",$T209=$T208),$U208,IF(B209="x",U208,"")))</f>
        <v/>
      </c>
      <c r="V209" t="str">
        <f>IF(C209=1,MAX($V$2:$V208)+1,IF(AND($T209&lt;&gt;"",$T209=$T208),$U208,IF(C209="x",V208,"")))</f>
        <v/>
      </c>
      <c r="X209">
        <v>22</v>
      </c>
      <c r="AA209">
        <f t="shared" si="298"/>
        <v>1103</v>
      </c>
      <c r="AB209" t="str">
        <f t="shared" si="299"/>
        <v/>
      </c>
      <c r="AC209">
        <f t="shared" si="295"/>
        <v>1103</v>
      </c>
      <c r="AD209" s="6">
        <v>1</v>
      </c>
      <c r="AE209" t="s">
        <v>744</v>
      </c>
      <c r="AF209" t="s">
        <v>732</v>
      </c>
      <c r="AG209" t="s">
        <v>744</v>
      </c>
      <c r="AH209" t="s">
        <v>744</v>
      </c>
      <c r="AI209" t="str">
        <f t="shared" si="302"/>
        <v>o</v>
      </c>
      <c r="AJ209" t="str">
        <f t="shared" si="303"/>
        <v>o</v>
      </c>
      <c r="AK209" t="str">
        <f t="shared" si="304"/>
        <v>o</v>
      </c>
      <c r="AL209" t="str">
        <f t="shared" si="305"/>
        <v/>
      </c>
      <c r="AM209" t="str">
        <f t="shared" si="306"/>
        <v/>
      </c>
      <c r="AN209" t="str">
        <f t="shared" si="307"/>
        <v>Away</v>
      </c>
      <c r="AO209" t="str">
        <f t="shared" si="308"/>
        <v>a</v>
      </c>
      <c r="AP209" t="str">
        <f t="shared" si="309"/>
        <v>d</v>
      </c>
      <c r="AQ209" t="str">
        <f t="shared" si="310"/>
        <v>o</v>
      </c>
      <c r="AR209" t="str">
        <f t="shared" si="311"/>
        <v>Away</v>
      </c>
      <c r="AS209" t="str">
        <f t="shared" si="312"/>
        <v>a</v>
      </c>
      <c r="AT209" t="str">
        <f t="shared" si="313"/>
        <v>Defensive</v>
      </c>
      <c r="AU209" t="str">
        <f t="shared" si="314"/>
        <v/>
      </c>
      <c r="AV209" t="str">
        <f t="shared" si="315"/>
        <v/>
      </c>
      <c r="AW209" t="str" cm="1">
        <f t="array" ref="AW209">IFERROR(IF(O209&lt;&gt;"",O209,IF(OR($S209="",$T209=""),"",IF(O209&lt;&gt;"",O209,IF($T209&lt;&gt;"",_xlfn._xlws.FILTER(O:O,($BU:$BU=$BU209)*($I:$I=$I209)*($T:$T=$T209)*($S:$S=_xlfn.MINIFS($S:$S,$T:$T,"="&amp;$T209)),"")))))&amp;"",IF(O209="","",""))&amp;""</f>
        <v/>
      </c>
      <c r="AX209" t="str" cm="1">
        <f t="array" ref="AX209">IFERROR(IF(P209&lt;&gt;"",P209,IF(OR($S209="",$T209=""),"",IF($T209&lt;&gt;"",_xlfn._xlws.FILTER(P:P,($BU:$BU=$BU209)*($I:$I=$I209)*($T:$T=$T209)*($S:$S=_xlfn.MINIFS($S:$S,$T:$T,"="&amp;$T209)),""))))&amp;"",IF(P209="","",""))&amp;""</f>
        <v/>
      </c>
      <c r="AY209" t="str" cm="1">
        <f t="array" ref="AY209">IFERROR(IF(Q209&lt;&gt;"",Q209,IF(OR($S209="",$T209=""),"",IF($T209&lt;&gt;"",_xlfn._xlws.FILTER(Q:Q,($BU:$BU=$BU209)*($I:$I=$I209)*($T:$T=$T209)*($S:$S=_xlfn.MINIFS($S:$S,$T:$T,"="&amp;$T209)),""))))&amp;"",IF(Q209="","",""))&amp;""</f>
        <v/>
      </c>
      <c r="AZ209" t="str" cm="1">
        <f t="array" ref="AZ209">IFERROR(IF(R209&lt;&gt;"",R209,IF(OR($S209="",$T209=""),"",IF($T209&lt;&gt;"",_xlfn._xlws.FILTER(R:R,($BU:$BU=$BU209)*($I:$I=$I209)*($T:$T=$T209)*($S:$S=_xlfn.MINIFS($S:$S,$T:$T,"="&amp;$T209)),""))))&amp;"",IF(R209="","",""))&amp;""</f>
        <v/>
      </c>
      <c r="BA209" s="6">
        <f t="shared" si="316"/>
        <v>20</v>
      </c>
      <c r="BB209">
        <f t="shared" ref="BB209:BD209" si="339">BB208</f>
        <v>18987</v>
      </c>
      <c r="BC209" t="str">
        <f t="shared" si="339"/>
        <v>Velodrome</v>
      </c>
      <c r="BD209" t="str">
        <f t="shared" si="339"/>
        <v>Outlaws</v>
      </c>
      <c r="BE209" t="s">
        <v>238</v>
      </c>
      <c r="BF209" t="s">
        <v>174</v>
      </c>
      <c r="BI209" cm="1">
        <f t="array" aca="1" ref="BI209" ca="1">IFERROR(_xlfn._xlws.FILTER(shifts!A:A,(shifts!B:B=events!AD209)*(shifts!AG:AG&gt;=events!BK209)*(shifts!AH:AH&lt;=events!BL209)),BI208)</f>
        <v>7</v>
      </c>
      <c r="BJ209" s="15">
        <f t="shared" si="318"/>
        <v>2</v>
      </c>
      <c r="BK209">
        <f t="shared" si="319"/>
        <v>917</v>
      </c>
      <c r="BL209">
        <f t="shared" si="320"/>
        <v>915</v>
      </c>
      <c r="BM209" s="15">
        <f>SUMIFS(BJ$2:BJ209,K$2:K209,"=Intermission")+SUMIFS(BJ$2:BJ209,K$2:K209,"=Timeout")</f>
        <v>0</v>
      </c>
      <c r="BN209">
        <f t="shared" si="321"/>
        <v>0</v>
      </c>
      <c r="BO209" s="19">
        <f t="shared" si="322"/>
        <v>163</v>
      </c>
      <c r="BP209">
        <f t="shared" si="323"/>
        <v>158</v>
      </c>
      <c r="BQ209" s="17">
        <f t="shared" si="324"/>
        <v>165</v>
      </c>
      <c r="BR209" t="str">
        <f t="shared" si="325"/>
        <v>opp_team_player_3</v>
      </c>
      <c r="BS209">
        <f>COUNTIFS(S$3:S209,"="&amp;S209,AI$3:AI209,"="&amp;AI209)</f>
        <v>3</v>
      </c>
      <c r="BT209" t="str">
        <f>IFERROR(VLOOKUP(BB209&amp;BU209&amp;X209,game_rosters!U:W,3,FALSE),"")</f>
        <v>P100108</v>
      </c>
      <c r="BU209" t="str">
        <f t="shared" si="326"/>
        <v>Velodrome</v>
      </c>
    </row>
    <row r="210" spans="1:73" x14ac:dyDescent="0.2">
      <c r="A210">
        <f t="shared" si="301"/>
        <v>1</v>
      </c>
      <c r="E210" s="4"/>
      <c r="F210" s="43"/>
      <c r="G210" s="4"/>
      <c r="H210" s="46"/>
      <c r="I210" s="44">
        <v>12</v>
      </c>
      <c r="J210" s="44" t="str">
        <f t="shared" si="327"/>
        <v>o</v>
      </c>
      <c r="K210" t="s">
        <v>6</v>
      </c>
      <c r="L210" t="s">
        <v>191</v>
      </c>
      <c r="M210" t="s">
        <v>51</v>
      </c>
      <c r="N210" t="s">
        <v>594</v>
      </c>
      <c r="R210" s="51">
        <v>1</v>
      </c>
      <c r="S210">
        <v>104</v>
      </c>
      <c r="T210" t="s">
        <v>756</v>
      </c>
      <c r="U210" t="str">
        <f>IF(B210=1,MAX($U$2:$U209)+1,IF(AND($T210&lt;&gt;"",$T210=$T209),$U209,IF(B210="x",U209,"")))</f>
        <v/>
      </c>
      <c r="V210" t="str">
        <f>IF(C210=1,MAX($V$2:$V209)+1,IF(AND($T210&lt;&gt;"",$T210=$T209),$U209,IF(C210="x",V209,"")))</f>
        <v/>
      </c>
      <c r="W210" t="s">
        <v>731</v>
      </c>
      <c r="X210">
        <v>12</v>
      </c>
      <c r="Z210">
        <v>1</v>
      </c>
      <c r="AA210">
        <f t="shared" si="298"/>
        <v>1104</v>
      </c>
      <c r="AB210" t="str">
        <f t="shared" si="299"/>
        <v/>
      </c>
      <c r="AC210">
        <f t="shared" si="295"/>
        <v>1104</v>
      </c>
      <c r="AD210" s="6">
        <v>1</v>
      </c>
      <c r="AE210" t="s">
        <v>744</v>
      </c>
      <c r="AF210" t="s">
        <v>744</v>
      </c>
      <c r="AG210" t="s">
        <v>756</v>
      </c>
      <c r="AH210" t="s">
        <v>756</v>
      </c>
      <c r="AI210" t="str">
        <f t="shared" si="302"/>
        <v>e</v>
      </c>
      <c r="AJ210" t="str">
        <f t="shared" si="303"/>
        <v>o</v>
      </c>
      <c r="AK210" t="str">
        <f t="shared" si="304"/>
        <v>o</v>
      </c>
      <c r="AL210" t="str">
        <f t="shared" si="305"/>
        <v>d</v>
      </c>
      <c r="AM210" t="str">
        <f t="shared" si="306"/>
        <v>o</v>
      </c>
      <c r="AN210" t="str">
        <f t="shared" si="307"/>
        <v>Away</v>
      </c>
      <c r="AO210" t="str">
        <f t="shared" si="308"/>
        <v>a</v>
      </c>
      <c r="AP210" t="str">
        <f t="shared" si="309"/>
        <v>d</v>
      </c>
      <c r="AQ210" t="str">
        <f t="shared" si="310"/>
        <v>o</v>
      </c>
      <c r="AR210" t="str">
        <f t="shared" si="311"/>
        <v>Away</v>
      </c>
      <c r="AS210" t="str">
        <f t="shared" si="312"/>
        <v>a</v>
      </c>
      <c r="AT210" t="str">
        <f t="shared" si="313"/>
        <v>Offensive</v>
      </c>
      <c r="AU210" t="str">
        <f t="shared" si="314"/>
        <v/>
      </c>
      <c r="AV210" t="str">
        <f t="shared" si="315"/>
        <v/>
      </c>
      <c r="AW210" t="str" cm="1">
        <f t="array" ref="AW210">IFERROR(IF(O210&lt;&gt;"",O210,IF(OR($S210="",$T210=""),"",IF(O210&lt;&gt;"",O210,IF($T210&lt;&gt;"",_xlfn._xlws.FILTER(O:O,($BU:$BU=$BU210)*($I:$I=$I210)*($T:$T=$T210)*($S:$S=_xlfn.MINIFS($S:$S,$T:$T,"="&amp;$T210)),"")))))&amp;"",IF(O210="","",""))&amp;""</f>
        <v/>
      </c>
      <c r="AX210" t="str" cm="1">
        <f t="array" ref="AX210">IFERROR(IF(P210&lt;&gt;"",P210,IF(OR($S210="",$T210=""),"",IF($T210&lt;&gt;"",_xlfn._xlws.FILTER(P:P,($BU:$BU=$BU210)*($I:$I=$I210)*($T:$T=$T210)*($S:$S=_xlfn.MINIFS($S:$S,$T:$T,"="&amp;$T210)),""))))&amp;"",IF(P210="","",""))&amp;""</f>
        <v/>
      </c>
      <c r="AY210" t="str" cm="1">
        <f t="array" ref="AY210">IFERROR(IF(Q210&lt;&gt;"",Q210,IF(OR($S210="",$T210=""),"",IF($T210&lt;&gt;"",_xlfn._xlws.FILTER(Q:Q,($BU:$BU=$BU210)*($I:$I=$I210)*($T:$T=$T210)*($S:$S=_xlfn.MINIFS($S:$S,$T:$T,"="&amp;$T210)),""))))&amp;"",IF(Q210="","",""))&amp;""</f>
        <v/>
      </c>
      <c r="AZ210" t="str" cm="1">
        <f t="array" ref="AZ210">IFERROR(IF(R210&lt;&gt;"",R210,IF(OR($S210="",$T210=""),"",IF($T210&lt;&gt;"",_xlfn._xlws.FILTER(R:R,($BU:$BU=$BU210)*($I:$I=$I210)*($T:$T=$T210)*($S:$S=_xlfn.MINIFS($S:$S,$T:$T,"="&amp;$T210)),""))))&amp;"",IF(R210="","",""))&amp;""</f>
        <v>1</v>
      </c>
      <c r="BA210" s="6">
        <f t="shared" si="316"/>
        <v>20</v>
      </c>
      <c r="BB210">
        <f t="shared" ref="BB210:BD210" si="340">BB209</f>
        <v>18987</v>
      </c>
      <c r="BC210" t="str">
        <f t="shared" si="340"/>
        <v>Velodrome</v>
      </c>
      <c r="BD210" t="str">
        <f t="shared" si="340"/>
        <v>Outlaws</v>
      </c>
      <c r="BE210" t="s">
        <v>6</v>
      </c>
      <c r="BF210" t="s">
        <v>191</v>
      </c>
      <c r="BI210" cm="1">
        <f t="array" aca="1" ref="BI210" ca="1">IFERROR(_xlfn._xlws.FILTER(shifts!A:A,(shifts!B:B=events!AD210)*(shifts!AG:AG&gt;=events!BK210)*(shifts!AH:AH&lt;=events!BL210)),BI209)</f>
        <v>7</v>
      </c>
      <c r="BJ210" s="15">
        <f t="shared" si="318"/>
        <v>0</v>
      </c>
      <c r="BK210">
        <f t="shared" si="319"/>
        <v>915</v>
      </c>
      <c r="BL210">
        <f t="shared" si="320"/>
        <v>915</v>
      </c>
      <c r="BM210" s="15">
        <f>SUMIFS(BJ$2:BJ210,K$2:K210,"=Intermission")+SUMIFS(BJ$2:BJ210,K$2:K210,"=Timeout")</f>
        <v>0</v>
      </c>
      <c r="BN210">
        <f t="shared" si="321"/>
        <v>0</v>
      </c>
      <c r="BO210" s="19">
        <f t="shared" si="322"/>
        <v>165</v>
      </c>
      <c r="BP210">
        <f t="shared" si="323"/>
        <v>160</v>
      </c>
      <c r="BQ210" s="17">
        <f t="shared" si="324"/>
        <v>165</v>
      </c>
      <c r="BR210" t="str">
        <f t="shared" si="325"/>
        <v>event_team_player_1</v>
      </c>
      <c r="BS210">
        <f>COUNTIFS(S$3:S210,"="&amp;S210,AI$3:AI210,"="&amp;AI210)</f>
        <v>1</v>
      </c>
      <c r="BT210" t="str">
        <f>IFERROR(VLOOKUP(BB210&amp;BU210&amp;X210,game_rosters!U:W,3,FALSE),"")</f>
        <v>P100214</v>
      </c>
      <c r="BU210" t="str">
        <f t="shared" si="326"/>
        <v>Outlaws</v>
      </c>
    </row>
    <row r="211" spans="1:73" x14ac:dyDescent="0.2">
      <c r="A211" t="str">
        <f t="shared" si="301"/>
        <v/>
      </c>
      <c r="E211" s="4"/>
      <c r="F211" s="43"/>
      <c r="G211" s="4"/>
      <c r="H211" s="46"/>
      <c r="I211" s="44">
        <v>84</v>
      </c>
      <c r="J211" s="44" t="str">
        <f t="shared" si="327"/>
        <v/>
      </c>
      <c r="O211" t="s">
        <v>572</v>
      </c>
      <c r="Q211" t="s">
        <v>595</v>
      </c>
      <c r="R211" s="51">
        <v>1</v>
      </c>
      <c r="S211">
        <v>104</v>
      </c>
      <c r="T211" t="s">
        <v>756</v>
      </c>
      <c r="U211" t="str">
        <f>IF(B211=1,MAX($U$2:$U210)+1,IF(AND($T211&lt;&gt;"",$T211=$T210),$U210,IF(B211="x",U210,"")))</f>
        <v/>
      </c>
      <c r="V211" t="str">
        <f>IF(C211=1,MAX($V$2:$V210)+1,IF(AND($T211&lt;&gt;"",$T211=$T210),$U210,IF(C211="x",V210,"")))</f>
        <v/>
      </c>
      <c r="X211">
        <v>84</v>
      </c>
      <c r="AA211">
        <f t="shared" si="298"/>
        <v>1104</v>
      </c>
      <c r="AB211" t="str">
        <f t="shared" si="299"/>
        <v/>
      </c>
      <c r="AC211">
        <f t="shared" si="295"/>
        <v>1104</v>
      </c>
      <c r="AD211" s="6">
        <v>1</v>
      </c>
      <c r="AE211" t="s">
        <v>744</v>
      </c>
      <c r="AF211" t="s">
        <v>744</v>
      </c>
      <c r="AG211" t="s">
        <v>756</v>
      </c>
      <c r="AH211" t="s">
        <v>756</v>
      </c>
      <c r="AI211" t="str">
        <f t="shared" si="302"/>
        <v>o</v>
      </c>
      <c r="AJ211" t="str">
        <f t="shared" si="303"/>
        <v>o</v>
      </c>
      <c r="AK211" t="str">
        <f t="shared" si="304"/>
        <v>o</v>
      </c>
      <c r="AL211" t="str">
        <f t="shared" si="305"/>
        <v/>
      </c>
      <c r="AM211" t="str">
        <f t="shared" si="306"/>
        <v/>
      </c>
      <c r="AN211" t="str">
        <f t="shared" si="307"/>
        <v>Away</v>
      </c>
      <c r="AO211" t="str">
        <f t="shared" si="308"/>
        <v>a</v>
      </c>
      <c r="AP211" t="str">
        <f t="shared" si="309"/>
        <v>d</v>
      </c>
      <c r="AQ211" t="str">
        <f t="shared" si="310"/>
        <v>o</v>
      </c>
      <c r="AR211" t="str">
        <f t="shared" si="311"/>
        <v>Away</v>
      </c>
      <c r="AS211" t="str">
        <f t="shared" si="312"/>
        <v>a</v>
      </c>
      <c r="AT211" t="str">
        <f t="shared" si="313"/>
        <v>Defensive</v>
      </c>
      <c r="AU211" t="str">
        <f t="shared" si="314"/>
        <v/>
      </c>
      <c r="AV211" t="str">
        <f t="shared" si="315"/>
        <v/>
      </c>
      <c r="AW211" t="str" cm="1">
        <f t="array" ref="AW211">IFERROR(IF(O211&lt;&gt;"",O211,IF(OR($S211="",$T211=""),"",IF(O211&lt;&gt;"",O211,IF($T211&lt;&gt;"",_xlfn._xlws.FILTER(O:O,($BU:$BU=$BU211)*($I:$I=$I211)*($T:$T=$T211)*($S:$S=_xlfn.MINIFS($S:$S,$T:$T,"="&amp;$T211)),"")))))&amp;"",IF(O211="","",""))&amp;""</f>
        <v>Defensive_PlayShot-BlockedShot</v>
      </c>
      <c r="AX211" t="str" cm="1">
        <f t="array" ref="AX211">IFERROR(IF(P211&lt;&gt;"",P211,IF(OR($S211="",$T211=""),"",IF($T211&lt;&gt;"",_xlfn._xlws.FILTER(P:P,($BU:$BU=$BU211)*($I:$I=$I211)*($T:$T=$T211)*($S:$S=_xlfn.MINIFS($S:$S,$T:$T,"="&amp;$T211)),""))))&amp;"",IF(P211="","",""))&amp;""</f>
        <v/>
      </c>
      <c r="AY211" t="str" cm="1">
        <f t="array" ref="AY211">IFERROR(IF(Q211&lt;&gt;"",Q211,IF(OR($S211="",$T211=""),"",IF($T211&lt;&gt;"",_xlfn._xlws.FILTER(Q:Q,($BU:$BU=$BU211)*($I:$I=$I211)*($T:$T=$T211)*($S:$S=_xlfn.MINIFS($S:$S,$T:$T,"="&amp;$T211)),""))))&amp;"",IF(Q211="","",""))&amp;""</f>
        <v>s</v>
      </c>
      <c r="AZ211" t="str" cm="1">
        <f t="array" ref="AZ211">IFERROR(IF(R211&lt;&gt;"",R211,IF(OR($S211="",$T211=""),"",IF($T211&lt;&gt;"",_xlfn._xlws.FILTER(R:R,($BU:$BU=$BU211)*($I:$I=$I211)*($T:$T=$T211)*($S:$S=_xlfn.MINIFS($S:$S,$T:$T,"="&amp;$T211)),""))))&amp;"",IF(R211="","",""))&amp;""</f>
        <v>1</v>
      </c>
      <c r="BA211" s="6">
        <f t="shared" si="316"/>
        <v>20</v>
      </c>
      <c r="BB211">
        <f t="shared" ref="BB211:BD211" si="341">BB210</f>
        <v>18987</v>
      </c>
      <c r="BC211" t="str">
        <f t="shared" si="341"/>
        <v>Velodrome</v>
      </c>
      <c r="BD211" t="str">
        <f t="shared" si="341"/>
        <v>Outlaws</v>
      </c>
      <c r="BE211" t="s">
        <v>6</v>
      </c>
      <c r="BF211" t="s">
        <v>191</v>
      </c>
      <c r="BI211" cm="1">
        <f t="array" aca="1" ref="BI211" ca="1">IFERROR(_xlfn._xlws.FILTER(shifts!A:A,(shifts!B:B=events!AD211)*(shifts!AG:AG&gt;=events!BK211)*(shifts!AH:AH&lt;=events!BL211)),BI210)</f>
        <v>7</v>
      </c>
      <c r="BJ211" s="15">
        <f t="shared" si="318"/>
        <v>0</v>
      </c>
      <c r="BK211">
        <f t="shared" si="319"/>
        <v>915</v>
      </c>
      <c r="BL211">
        <f t="shared" si="320"/>
        <v>915</v>
      </c>
      <c r="BM211" s="15">
        <f>SUMIFS(BJ$2:BJ211,K$2:K211,"=Intermission")+SUMIFS(BJ$2:BJ211,K$2:K211,"=Timeout")</f>
        <v>0</v>
      </c>
      <c r="BN211">
        <f t="shared" si="321"/>
        <v>0</v>
      </c>
      <c r="BO211" s="19">
        <f t="shared" si="322"/>
        <v>165</v>
      </c>
      <c r="BP211">
        <f t="shared" si="323"/>
        <v>160</v>
      </c>
      <c r="BQ211" s="17">
        <f t="shared" si="324"/>
        <v>165</v>
      </c>
      <c r="BR211" t="str">
        <f t="shared" si="325"/>
        <v>opp_team_player_1</v>
      </c>
      <c r="BS211">
        <f>COUNTIFS(S$3:S211,"="&amp;S211,AI$3:AI211,"="&amp;AI211)</f>
        <v>1</v>
      </c>
      <c r="BT211" t="str">
        <f>IFERROR(VLOOKUP(BB211&amp;BU211&amp;X211,game_rosters!U:W,3,FALSE),"")</f>
        <v>P100198</v>
      </c>
      <c r="BU211" t="str">
        <f t="shared" si="326"/>
        <v>Velodrome</v>
      </c>
    </row>
    <row r="212" spans="1:73" x14ac:dyDescent="0.2">
      <c r="A212">
        <f t="shared" si="301"/>
        <v>1</v>
      </c>
      <c r="E212" s="4"/>
      <c r="F212" s="43"/>
      <c r="G212" s="4"/>
      <c r="H212" s="46"/>
      <c r="I212" s="44">
        <v>44</v>
      </c>
      <c r="J212" s="44" t="str">
        <f t="shared" si="327"/>
        <v/>
      </c>
      <c r="K212" t="s">
        <v>13</v>
      </c>
      <c r="L212" t="s">
        <v>587</v>
      </c>
      <c r="N212" t="s">
        <v>595</v>
      </c>
      <c r="O212" t="s">
        <v>573</v>
      </c>
      <c r="Q212" t="s">
        <v>595</v>
      </c>
      <c r="S212">
        <v>105</v>
      </c>
      <c r="T212" t="s">
        <v>756</v>
      </c>
      <c r="U212" t="str">
        <f>IF(B212=1,MAX($U$2:$U211)+1,IF(AND($T212&lt;&gt;"",$T212=$T211),$U211,IF(B212="x",U211,"")))</f>
        <v/>
      </c>
      <c r="V212" t="str">
        <f>IF(C212=1,MAX($V$2:$V211)+1,IF(AND($T212&lt;&gt;"",$T212=$T211),$U211,IF(C212="x",V211,"")))</f>
        <v/>
      </c>
      <c r="W212" t="s">
        <v>731</v>
      </c>
      <c r="X212">
        <v>44</v>
      </c>
      <c r="Z212">
        <v>1</v>
      </c>
      <c r="AA212">
        <f t="shared" si="298"/>
        <v>1105</v>
      </c>
      <c r="AB212" t="str">
        <f t="shared" si="299"/>
        <v/>
      </c>
      <c r="AC212">
        <f t="shared" si="295"/>
        <v>1105</v>
      </c>
      <c r="AD212" s="6">
        <v>1</v>
      </c>
      <c r="AE212" t="s">
        <v>744</v>
      </c>
      <c r="AF212" t="s">
        <v>745</v>
      </c>
      <c r="AG212" t="s">
        <v>756</v>
      </c>
      <c r="AH212" t="s">
        <v>756</v>
      </c>
      <c r="AI212" t="str">
        <f t="shared" si="302"/>
        <v>e</v>
      </c>
      <c r="AJ212" t="str">
        <f t="shared" si="303"/>
        <v/>
      </c>
      <c r="AK212" t="str">
        <f t="shared" si="304"/>
        <v/>
      </c>
      <c r="AL212" t="str">
        <f t="shared" si="305"/>
        <v/>
      </c>
      <c r="AM212" t="str">
        <f t="shared" si="306"/>
        <v/>
      </c>
      <c r="AN212" t="str">
        <f t="shared" si="307"/>
        <v>Away</v>
      </c>
      <c r="AO212" t="str">
        <f t="shared" si="308"/>
        <v>a</v>
      </c>
      <c r="AP212" t="str">
        <f t="shared" si="309"/>
        <v/>
      </c>
      <c r="AQ212" t="str">
        <f t="shared" si="310"/>
        <v/>
      </c>
      <c r="AR212" t="str">
        <f t="shared" si="311"/>
        <v>Away</v>
      </c>
      <c r="AS212" t="str">
        <f t="shared" si="312"/>
        <v>a</v>
      </c>
      <c r="AT212" t="str">
        <f t="shared" si="313"/>
        <v>Offensive</v>
      </c>
      <c r="AU212" t="str">
        <f t="shared" si="314"/>
        <v/>
      </c>
      <c r="AV212" t="str">
        <f t="shared" si="315"/>
        <v/>
      </c>
      <c r="AW212" t="str" cm="1">
        <f t="array" ref="AW212">IFERROR(IF(O212&lt;&gt;"",O212,IF(OR($S212="",$T212=""),"",IF(O212&lt;&gt;"",O212,IF($T212&lt;&gt;"",_xlfn._xlws.FILTER(O:O,($BU:$BU=$BU212)*($I:$I=$I212)*($T:$T=$T212)*($S:$S=_xlfn.MINIFS($S:$S,$T:$T,"="&amp;$T212)),"")))))&amp;"",IF(O212="","",""))&amp;""</f>
        <v>OffensivePlay_Zone-PuckRetrievalShot</v>
      </c>
      <c r="AX212" t="str" cm="1">
        <f t="array" ref="AX212">IFERROR(IF(P212&lt;&gt;"",P212,IF(OR($S212="",$T212=""),"",IF($T212&lt;&gt;"",_xlfn._xlws.FILTER(P:P,($BU:$BU=$BU212)*($I:$I=$I212)*($T:$T=$T212)*($S:$S=_xlfn.MINIFS($S:$S,$T:$T,"="&amp;$T212)),""))))&amp;"",IF(P212="","",""))&amp;""</f>
        <v/>
      </c>
      <c r="AY212" t="str" cm="1">
        <f t="array" ref="AY212">IFERROR(IF(Q212&lt;&gt;"",Q212,IF(OR($S212="",$T212=""),"",IF($T212&lt;&gt;"",_xlfn._xlws.FILTER(Q:Q,($BU:$BU=$BU212)*($I:$I=$I212)*($T:$T=$T212)*($S:$S=_xlfn.MINIFS($S:$S,$T:$T,"="&amp;$T212)),""))))&amp;"",IF(Q212="","",""))&amp;""</f>
        <v>s</v>
      </c>
      <c r="AZ212" t="str" cm="1">
        <f t="array" ref="AZ212">IFERROR(IF(R212&lt;&gt;"",R212,IF(OR($S212="",$T212=""),"",IF($T212&lt;&gt;"",_xlfn._xlws.FILTER(R:R,($BU:$BU=$BU212)*($I:$I=$I212)*($T:$T=$T212)*($S:$S=_xlfn.MINIFS($S:$S,$T:$T,"="&amp;$T212)),""))))&amp;"",IF(R212="","",""))&amp;""</f>
        <v/>
      </c>
      <c r="BA212" s="6">
        <f t="shared" si="316"/>
        <v>20</v>
      </c>
      <c r="BB212">
        <f t="shared" ref="BB212:BD212" si="342">BB211</f>
        <v>18987</v>
      </c>
      <c r="BC212" t="str">
        <f t="shared" si="342"/>
        <v>Velodrome</v>
      </c>
      <c r="BD212" t="str">
        <f t="shared" si="342"/>
        <v>Outlaws</v>
      </c>
      <c r="BE212" t="s">
        <v>13</v>
      </c>
      <c r="BF212" t="s">
        <v>587</v>
      </c>
      <c r="BI212" cm="1">
        <f t="array" aca="1" ref="BI212" ca="1">IFERROR(_xlfn._xlws.FILTER(shifts!A:A,(shifts!B:B=events!AD212)*(shifts!AG:AG&gt;=events!BK212)*(shifts!AH:AH&lt;=events!BL212)),BI211)</f>
        <v>7</v>
      </c>
      <c r="BJ212" s="15">
        <f t="shared" si="318"/>
        <v>0</v>
      </c>
      <c r="BK212">
        <f t="shared" si="319"/>
        <v>914</v>
      </c>
      <c r="BL212">
        <f t="shared" si="320"/>
        <v>914</v>
      </c>
      <c r="BM212" s="15">
        <f>SUMIFS(BJ$2:BJ212,K$2:K212,"=Intermission")+SUMIFS(BJ$2:BJ212,K$2:K212,"=Timeout")</f>
        <v>0</v>
      </c>
      <c r="BN212">
        <f t="shared" si="321"/>
        <v>0</v>
      </c>
      <c r="BO212" s="19">
        <f t="shared" si="322"/>
        <v>166</v>
      </c>
      <c r="BP212">
        <f t="shared" si="323"/>
        <v>161</v>
      </c>
      <c r="BQ212" s="17">
        <f t="shared" si="324"/>
        <v>166</v>
      </c>
      <c r="BR212" t="str">
        <f t="shared" si="325"/>
        <v>event_team_player_1</v>
      </c>
      <c r="BS212">
        <f>COUNTIFS(S$3:S212,"="&amp;S212,AI$3:AI212,"="&amp;AI212)</f>
        <v>1</v>
      </c>
      <c r="BT212" t="str">
        <f>IFERROR(VLOOKUP(BB212&amp;BU212&amp;X212,game_rosters!U:W,3,FALSE),"")</f>
        <v>P100033</v>
      </c>
      <c r="BU212" t="str">
        <f t="shared" si="326"/>
        <v>Outlaws</v>
      </c>
    </row>
    <row r="213" spans="1:73" x14ac:dyDescent="0.2">
      <c r="A213">
        <f t="shared" si="301"/>
        <v>1</v>
      </c>
      <c r="E213" s="4"/>
      <c r="F213" s="43"/>
      <c r="G213" s="4"/>
      <c r="H213" s="46"/>
      <c r="I213" s="44">
        <v>44</v>
      </c>
      <c r="J213" s="44" t="str">
        <f t="shared" si="327"/>
        <v>o</v>
      </c>
      <c r="K213" t="s">
        <v>6</v>
      </c>
      <c r="L213" t="s">
        <v>205</v>
      </c>
      <c r="M213" t="s">
        <v>51</v>
      </c>
      <c r="N213" t="s">
        <v>595</v>
      </c>
      <c r="O213" t="s">
        <v>630</v>
      </c>
      <c r="S213">
        <v>106</v>
      </c>
      <c r="T213">
        <v>24</v>
      </c>
      <c r="U213" t="str">
        <f>IF(B213=1,MAX($U$2:$U212)+1,IF(AND($T213&lt;&gt;"",$T213=$T212),$U212,IF(B213="x",U212,"")))</f>
        <v/>
      </c>
      <c r="V213" t="str">
        <f>IF(C213=1,MAX($V$2:$V212)+1,IF(AND($T213&lt;&gt;"",$T213=$T212),$U212,IF(C213="x",V212,"")))</f>
        <v/>
      </c>
      <c r="W213" t="s">
        <v>731</v>
      </c>
      <c r="X213">
        <v>44</v>
      </c>
      <c r="Z213">
        <v>1</v>
      </c>
      <c r="AA213">
        <f t="shared" si="298"/>
        <v>1106</v>
      </c>
      <c r="AB213">
        <f t="shared" si="299"/>
        <v>9024</v>
      </c>
      <c r="AC213">
        <f t="shared" si="295"/>
        <v>9024</v>
      </c>
      <c r="AD213" s="6">
        <v>1</v>
      </c>
      <c r="AE213" t="s">
        <v>744</v>
      </c>
      <c r="AF213" t="s">
        <v>745</v>
      </c>
      <c r="AG213" t="s">
        <v>756</v>
      </c>
      <c r="AH213" t="s">
        <v>756</v>
      </c>
      <c r="AI213" t="str">
        <f t="shared" si="302"/>
        <v>e</v>
      </c>
      <c r="AJ213" t="str">
        <f t="shared" si="303"/>
        <v>o</v>
      </c>
      <c r="AK213" t="str">
        <f t="shared" si="304"/>
        <v>o</v>
      </c>
      <c r="AL213" t="str">
        <f t="shared" si="305"/>
        <v>d</v>
      </c>
      <c r="AM213" t="str">
        <f t="shared" si="306"/>
        <v>o</v>
      </c>
      <c r="AN213" t="str">
        <f t="shared" si="307"/>
        <v>Away</v>
      </c>
      <c r="AO213" t="str">
        <f t="shared" si="308"/>
        <v>a</v>
      </c>
      <c r="AP213" t="str">
        <f t="shared" si="309"/>
        <v>d</v>
      </c>
      <c r="AQ213" t="str">
        <f t="shared" si="310"/>
        <v>o</v>
      </c>
      <c r="AR213" t="str">
        <f t="shared" si="311"/>
        <v>Away</v>
      </c>
      <c r="AS213" t="str">
        <f t="shared" si="312"/>
        <v>a</v>
      </c>
      <c r="AT213" t="str">
        <f t="shared" si="313"/>
        <v>Offensive</v>
      </c>
      <c r="AU213" t="str">
        <f t="shared" si="314"/>
        <v/>
      </c>
      <c r="AV213" t="str">
        <f t="shared" si="315"/>
        <v/>
      </c>
      <c r="AW213" t="str" cm="1">
        <f t="array" ref="AW213">IFERROR(IF(O213&lt;&gt;"",O213,IF(OR($S213="",$T213=""),"",IF(O213&lt;&gt;"",O213,IF($T213&lt;&gt;"",_xlfn._xlws.FILTER(O:O,($BU:$BU=$BU213)*($I:$I=$I213)*($T:$T=$T213)*($S:$S=_xlfn.MINIFS($S:$S,$T:$T,"="&amp;$T213)),"")))))&amp;"",IF(O213="","",""))&amp;""</f>
        <v>OffensivePlay_Possession-CrashNet</v>
      </c>
      <c r="AX213" t="str" cm="1">
        <f t="array" ref="AX213">IFERROR(IF(P213&lt;&gt;"",P213,IF(OR($S213="",$T213=""),"",IF($T213&lt;&gt;"",_xlfn._xlws.FILTER(P:P,($BU:$BU=$BU213)*($I:$I=$I213)*($T:$T=$T213)*($S:$S=_xlfn.MINIFS($S:$S,$T:$T,"="&amp;$T213)),""))))&amp;"",IF(P213="","",""))&amp;""</f>
        <v/>
      </c>
      <c r="AY213" t="str" cm="1">
        <f t="array" ref="AY213">IFERROR(IF(Q213&lt;&gt;"",Q213,IF(OR($S213="",$T213=""),"",IF($T213&lt;&gt;"",_xlfn._xlws.FILTER(Q:Q,($BU:$BU=$BU213)*($I:$I=$I213)*($T:$T=$T213)*($S:$S=_xlfn.MINIFS($S:$S,$T:$T,"="&amp;$T213)),""))))&amp;"",IF(Q213="","",""))&amp;""</f>
        <v/>
      </c>
      <c r="AZ213" t="str" cm="1">
        <f t="array" ref="AZ213">IFERROR(IF(R213&lt;&gt;"",R213,IF(OR($S213="",$T213=""),"",IF($T213&lt;&gt;"",_xlfn._xlws.FILTER(R:R,($BU:$BU=$BU213)*($I:$I=$I213)*($T:$T=$T213)*($S:$S=_xlfn.MINIFS($S:$S,$T:$T,"="&amp;$T213)),""))))&amp;"",IF(R213="","",""))&amp;""</f>
        <v/>
      </c>
      <c r="BA213" s="6">
        <f t="shared" si="316"/>
        <v>20</v>
      </c>
      <c r="BB213">
        <f t="shared" ref="BB213:BD213" si="343">BB212</f>
        <v>18987</v>
      </c>
      <c r="BC213" t="str">
        <f t="shared" si="343"/>
        <v>Velodrome</v>
      </c>
      <c r="BD213" t="str">
        <f t="shared" si="343"/>
        <v>Outlaws</v>
      </c>
      <c r="BE213" t="s">
        <v>6</v>
      </c>
      <c r="BF213" t="s">
        <v>205</v>
      </c>
      <c r="BI213" cm="1">
        <f t="array" aca="1" ref="BI213" ca="1">IFERROR(_xlfn._xlws.FILTER(shifts!A:A,(shifts!B:B=events!AD213)*(shifts!AG:AG&gt;=events!BK213)*(shifts!AH:AH&lt;=events!BL213)),BI212)</f>
        <v>7</v>
      </c>
      <c r="BJ213" s="15">
        <f t="shared" si="318"/>
        <v>0</v>
      </c>
      <c r="BK213">
        <f t="shared" si="319"/>
        <v>914</v>
      </c>
      <c r="BL213">
        <f t="shared" si="320"/>
        <v>914</v>
      </c>
      <c r="BM213" s="15">
        <f>SUMIFS(BJ$2:BJ213,K$2:K213,"=Intermission")+SUMIFS(BJ$2:BJ213,K$2:K213,"=Timeout")</f>
        <v>0</v>
      </c>
      <c r="BN213">
        <f t="shared" si="321"/>
        <v>0</v>
      </c>
      <c r="BO213" s="19">
        <f t="shared" si="322"/>
        <v>166</v>
      </c>
      <c r="BP213">
        <f t="shared" si="323"/>
        <v>161</v>
      </c>
      <c r="BQ213" s="17">
        <f t="shared" si="324"/>
        <v>166</v>
      </c>
      <c r="BR213" t="str">
        <f t="shared" si="325"/>
        <v>event_team_player_1</v>
      </c>
      <c r="BS213">
        <f>COUNTIFS(S$3:S213,"="&amp;S213,AI$3:AI213,"="&amp;AI213)</f>
        <v>1</v>
      </c>
      <c r="BT213" t="str">
        <f>IFERROR(VLOOKUP(BB213&amp;BU213&amp;X213,game_rosters!U:W,3,FALSE),"")</f>
        <v>P100033</v>
      </c>
      <c r="BU213" t="str">
        <f t="shared" si="326"/>
        <v>Outlaws</v>
      </c>
    </row>
    <row r="214" spans="1:73" x14ac:dyDescent="0.2">
      <c r="A214" t="str">
        <f t="shared" si="301"/>
        <v/>
      </c>
      <c r="E214" s="4"/>
      <c r="F214" s="43"/>
      <c r="G214" s="4"/>
      <c r="H214" s="46"/>
      <c r="I214" s="44">
        <v>39</v>
      </c>
      <c r="J214" s="44" t="str">
        <f t="shared" si="327"/>
        <v/>
      </c>
      <c r="S214">
        <v>106</v>
      </c>
      <c r="T214">
        <v>24</v>
      </c>
      <c r="U214" t="str">
        <f>IF(B214=1,MAX($U$2:$U213)+1,IF(AND($T214&lt;&gt;"",$T214=$T213),$U213,IF(B214="x",U213,"")))</f>
        <v/>
      </c>
      <c r="V214" t="str">
        <f>IF(C214=1,MAX($V$2:$V213)+1,IF(AND($T214&lt;&gt;"",$T214=$T213),$U213,IF(C214="x",V213,"")))</f>
        <v/>
      </c>
      <c r="X214">
        <v>39</v>
      </c>
      <c r="AA214">
        <f t="shared" si="298"/>
        <v>1106</v>
      </c>
      <c r="AB214">
        <f t="shared" si="299"/>
        <v>9024</v>
      </c>
      <c r="AC214">
        <f t="shared" si="295"/>
        <v>9024</v>
      </c>
      <c r="AD214" s="6">
        <v>1</v>
      </c>
      <c r="AE214" t="s">
        <v>744</v>
      </c>
      <c r="AF214" t="s">
        <v>745</v>
      </c>
      <c r="AG214" t="s">
        <v>756</v>
      </c>
      <c r="AH214" t="s">
        <v>756</v>
      </c>
      <c r="AI214" t="str">
        <f t="shared" si="302"/>
        <v>o</v>
      </c>
      <c r="AJ214" t="str">
        <f t="shared" si="303"/>
        <v>o</v>
      </c>
      <c r="AK214" t="str">
        <f t="shared" si="304"/>
        <v>o</v>
      </c>
      <c r="AL214" t="str">
        <f t="shared" si="305"/>
        <v/>
      </c>
      <c r="AM214" t="str">
        <f t="shared" si="306"/>
        <v/>
      </c>
      <c r="AN214" t="str">
        <f t="shared" si="307"/>
        <v>Away</v>
      </c>
      <c r="AO214" t="str">
        <f t="shared" si="308"/>
        <v>a</v>
      </c>
      <c r="AP214" t="str">
        <f t="shared" si="309"/>
        <v>d</v>
      </c>
      <c r="AQ214" t="str">
        <f t="shared" si="310"/>
        <v>o</v>
      </c>
      <c r="AR214" t="str">
        <f t="shared" si="311"/>
        <v>Away</v>
      </c>
      <c r="AS214" t="str">
        <f t="shared" si="312"/>
        <v>a</v>
      </c>
      <c r="AT214" t="str">
        <f t="shared" si="313"/>
        <v>Defensive</v>
      </c>
      <c r="AU214" t="str">
        <f t="shared" si="314"/>
        <v/>
      </c>
      <c r="AV214" t="str">
        <f t="shared" si="315"/>
        <v/>
      </c>
      <c r="AW214" t="str" cm="1">
        <f t="array" ref="AW214">IFERROR(IF(O214&lt;&gt;"",O214,IF(OR($S214="",$T214=""),"",IF(O214&lt;&gt;"",O214,IF($T214&lt;&gt;"",_xlfn._xlws.FILTER(O:O,($BU:$BU=$BU214)*($I:$I=$I214)*($T:$T=$T214)*($S:$S=_xlfn.MINIFS($S:$S,$T:$T,"="&amp;$T214)),"")))))&amp;"",IF(O214="","",""))&amp;""</f>
        <v/>
      </c>
      <c r="AX214" t="str" cm="1">
        <f t="array" ref="AX214">IFERROR(IF(P214&lt;&gt;"",P214,IF(OR($S214="",$T214=""),"",IF($T214&lt;&gt;"",_xlfn._xlws.FILTER(P:P,($BU:$BU=$BU214)*($I:$I=$I214)*($T:$T=$T214)*($S:$S=_xlfn.MINIFS($S:$S,$T:$T,"="&amp;$T214)),""))))&amp;"",IF(P214="","",""))&amp;""</f>
        <v/>
      </c>
      <c r="AY214" t="str" cm="1">
        <f t="array" ref="AY214">IFERROR(IF(Q214&lt;&gt;"",Q214,IF(OR($S214="",$T214=""),"",IF($T214&lt;&gt;"",_xlfn._xlws.FILTER(Q:Q,($BU:$BU=$BU214)*($I:$I=$I214)*($T:$T=$T214)*($S:$S=_xlfn.MINIFS($S:$S,$T:$T,"="&amp;$T214)),""))))&amp;"",IF(Q214="","",""))&amp;""</f>
        <v/>
      </c>
      <c r="AZ214" t="str" cm="1">
        <f t="array" ref="AZ214">IFERROR(IF(R214&lt;&gt;"",R214,IF(OR($S214="",$T214=""),"",IF($T214&lt;&gt;"",_xlfn._xlws.FILTER(R:R,($BU:$BU=$BU214)*($I:$I=$I214)*($T:$T=$T214)*($S:$S=_xlfn.MINIFS($S:$S,$T:$T,"="&amp;$T214)),""))))&amp;"",IF(R214="","",""))&amp;""</f>
        <v/>
      </c>
      <c r="BA214" s="6">
        <f t="shared" si="316"/>
        <v>20</v>
      </c>
      <c r="BB214">
        <f t="shared" ref="BB214:BD214" si="344">BB213</f>
        <v>18987</v>
      </c>
      <c r="BC214" t="str">
        <f t="shared" si="344"/>
        <v>Velodrome</v>
      </c>
      <c r="BD214" t="str">
        <f t="shared" si="344"/>
        <v>Outlaws</v>
      </c>
      <c r="BE214" t="s">
        <v>6</v>
      </c>
      <c r="BF214" t="s">
        <v>205</v>
      </c>
      <c r="BI214" cm="1">
        <f t="array" aca="1" ref="BI214" ca="1">IFERROR(_xlfn._xlws.FILTER(shifts!A:A,(shifts!B:B=events!AD214)*(shifts!AG:AG&gt;=events!BK214)*(shifts!AH:AH&lt;=events!BL214)),BI213)</f>
        <v>7</v>
      </c>
      <c r="BJ214" s="15">
        <f t="shared" si="318"/>
        <v>0</v>
      </c>
      <c r="BK214">
        <f t="shared" si="319"/>
        <v>914</v>
      </c>
      <c r="BL214">
        <f t="shared" si="320"/>
        <v>914</v>
      </c>
      <c r="BM214" s="15">
        <f>SUMIFS(BJ$2:BJ214,K$2:K214,"=Intermission")+SUMIFS(BJ$2:BJ214,K$2:K214,"=Timeout")</f>
        <v>0</v>
      </c>
      <c r="BN214">
        <f t="shared" si="321"/>
        <v>0</v>
      </c>
      <c r="BO214" s="19">
        <f t="shared" si="322"/>
        <v>166</v>
      </c>
      <c r="BP214">
        <f t="shared" si="323"/>
        <v>161</v>
      </c>
      <c r="BQ214" s="17">
        <f t="shared" si="324"/>
        <v>166</v>
      </c>
      <c r="BR214" t="str">
        <f t="shared" si="325"/>
        <v>opp_team_player_1</v>
      </c>
      <c r="BS214">
        <f>COUNTIFS(S$3:S214,"="&amp;S214,AI$3:AI214,"="&amp;AI214)</f>
        <v>1</v>
      </c>
      <c r="BT214" t="str">
        <f>IFERROR(VLOOKUP(BB214&amp;BU214&amp;X214,game_rosters!U:W,3,FALSE),"")</f>
        <v>P100016</v>
      </c>
      <c r="BU214" t="str">
        <f t="shared" si="326"/>
        <v>Velodrome</v>
      </c>
    </row>
    <row r="215" spans="1:73" x14ac:dyDescent="0.2">
      <c r="A215">
        <f t="shared" si="301"/>
        <v>1</v>
      </c>
      <c r="E215" s="4"/>
      <c r="F215" s="43"/>
      <c r="G215" s="4"/>
      <c r="H215" s="46"/>
      <c r="I215" s="44">
        <v>39</v>
      </c>
      <c r="J215" s="44" t="str">
        <f t="shared" si="327"/>
        <v>d</v>
      </c>
      <c r="K215" t="s">
        <v>15</v>
      </c>
      <c r="L215" t="s">
        <v>179</v>
      </c>
      <c r="M215" t="s">
        <v>100</v>
      </c>
      <c r="S215">
        <v>107</v>
      </c>
      <c r="T215">
        <v>24</v>
      </c>
      <c r="U215" t="str">
        <f>IF(B215=1,MAX($U$2:$U214)+1,IF(AND($T215&lt;&gt;"",$T215=$T214),$U214,IF(B215="x",U214,"")))</f>
        <v/>
      </c>
      <c r="V215" t="str">
        <f>IF(C215=1,MAX($V$2:$V214)+1,IF(AND($T215&lt;&gt;"",$T215=$T214),$U214,IF(C215="x",V214,"")))</f>
        <v/>
      </c>
      <c r="W215" t="s">
        <v>735</v>
      </c>
      <c r="X215">
        <v>39</v>
      </c>
      <c r="Z215">
        <v>1</v>
      </c>
      <c r="AA215">
        <f t="shared" si="298"/>
        <v>1107</v>
      </c>
      <c r="AB215">
        <f t="shared" si="299"/>
        <v>9024</v>
      </c>
      <c r="AC215">
        <f t="shared" si="295"/>
        <v>9024</v>
      </c>
      <c r="AD215" s="6">
        <v>1</v>
      </c>
      <c r="AE215" t="s">
        <v>744</v>
      </c>
      <c r="AF215" t="s">
        <v>923</v>
      </c>
      <c r="AG215" t="s">
        <v>756</v>
      </c>
      <c r="AH215" t="s">
        <v>756</v>
      </c>
      <c r="AI215" t="str">
        <f t="shared" si="302"/>
        <v>e</v>
      </c>
      <c r="AJ215" t="str">
        <f t="shared" si="303"/>
        <v>d</v>
      </c>
      <c r="AK215" t="str">
        <f t="shared" si="304"/>
        <v>d</v>
      </c>
      <c r="AL215" t="str">
        <f t="shared" si="305"/>
        <v>d</v>
      </c>
      <c r="AM215" t="str">
        <f t="shared" si="306"/>
        <v>o</v>
      </c>
      <c r="AN215" t="str">
        <f t="shared" si="307"/>
        <v>Home</v>
      </c>
      <c r="AO215" t="str">
        <f t="shared" si="308"/>
        <v>h</v>
      </c>
      <c r="AP215" t="str">
        <f t="shared" si="309"/>
        <v>d</v>
      </c>
      <c r="AQ215" t="str">
        <f t="shared" si="310"/>
        <v>o</v>
      </c>
      <c r="AR215" t="str">
        <f t="shared" si="311"/>
        <v>Home</v>
      </c>
      <c r="AS215" t="str">
        <f t="shared" si="312"/>
        <v>h</v>
      </c>
      <c r="AT215" t="str">
        <f t="shared" si="313"/>
        <v>Defensive</v>
      </c>
      <c r="AU215" t="str">
        <f t="shared" si="314"/>
        <v/>
      </c>
      <c r="AV215" t="str">
        <f t="shared" si="315"/>
        <v/>
      </c>
      <c r="AW215" t="str" cm="1">
        <f t="array" ref="AW215">IFERROR(IF(O215&lt;&gt;"",O215,IF(OR($S215="",$T215=""),"",IF(O215&lt;&gt;"",O215,IF($T215&lt;&gt;"",_xlfn._xlws.FILTER(O:O,($BU:$BU=$BU215)*($I:$I=$I215)*($T:$T=$T215)*($S:$S=_xlfn.MINIFS($S:$S,$T:$T,"="&amp;$T215)),"")))))&amp;"",IF(O215="","",""))&amp;""</f>
        <v/>
      </c>
      <c r="AX215" t="str" cm="1">
        <f t="array" ref="AX215">IFERROR(IF(P215&lt;&gt;"",P215,IF(OR($S215="",$T215=""),"",IF($T215&lt;&gt;"",_xlfn._xlws.FILTER(P:P,($BU:$BU=$BU215)*($I:$I=$I215)*($T:$T=$T215)*($S:$S=_xlfn.MINIFS($S:$S,$T:$T,"="&amp;$T215)),""))))&amp;"",IF(P215="","",""))&amp;""</f>
        <v/>
      </c>
      <c r="AY215" t="str" cm="1">
        <f t="array" ref="AY215">IFERROR(IF(Q215&lt;&gt;"",Q215,IF(OR($S215="",$T215=""),"",IF($T215&lt;&gt;"",_xlfn._xlws.FILTER(Q:Q,($BU:$BU=$BU215)*($I:$I=$I215)*($T:$T=$T215)*($S:$S=_xlfn.MINIFS($S:$S,$T:$T,"="&amp;$T215)),""))))&amp;"",IF(Q215="","",""))&amp;""</f>
        <v/>
      </c>
      <c r="AZ215" t="str" cm="1">
        <f t="array" ref="AZ215">IFERROR(IF(R215&lt;&gt;"",R215,IF(OR($S215="",$T215=""),"",IF($T215&lt;&gt;"",_xlfn._xlws.FILTER(R:R,($BU:$BU=$BU215)*($I:$I=$I215)*($T:$T=$T215)*($S:$S=_xlfn.MINIFS($S:$S,$T:$T,"="&amp;$T215)),""))))&amp;"",IF(R215="","",""))&amp;""</f>
        <v/>
      </c>
      <c r="BA215" s="6">
        <f t="shared" si="316"/>
        <v>20</v>
      </c>
      <c r="BB215">
        <f t="shared" ref="BB215:BD215" si="345">BB214</f>
        <v>18987</v>
      </c>
      <c r="BC215" t="str">
        <f t="shared" si="345"/>
        <v>Velodrome</v>
      </c>
      <c r="BD215" t="str">
        <f t="shared" si="345"/>
        <v>Outlaws</v>
      </c>
      <c r="BE215" t="s">
        <v>15</v>
      </c>
      <c r="BF215" t="s">
        <v>179</v>
      </c>
      <c r="BI215" cm="1">
        <f t="array" aca="1" ref="BI215" ca="1">IFERROR(_xlfn._xlws.FILTER(shifts!A:A,(shifts!B:B=events!AD215)*(shifts!AG:AG&gt;=events!BK215)*(shifts!AH:AH&lt;=events!BL215)),BI214)</f>
        <v>7</v>
      </c>
      <c r="BJ215" s="15">
        <f t="shared" si="318"/>
        <v>0</v>
      </c>
      <c r="BK215">
        <f t="shared" si="319"/>
        <v>913</v>
      </c>
      <c r="BL215">
        <f t="shared" si="320"/>
        <v>913</v>
      </c>
      <c r="BM215" s="15">
        <f>SUMIFS(BJ$2:BJ215,K$2:K215,"=Intermission")+SUMIFS(BJ$2:BJ215,K$2:K215,"=Timeout")</f>
        <v>0</v>
      </c>
      <c r="BN215">
        <f t="shared" si="321"/>
        <v>0</v>
      </c>
      <c r="BO215" s="19">
        <f t="shared" si="322"/>
        <v>167</v>
      </c>
      <c r="BP215">
        <f t="shared" si="323"/>
        <v>162</v>
      </c>
      <c r="BQ215" s="17">
        <f t="shared" si="324"/>
        <v>167</v>
      </c>
      <c r="BR215" t="str">
        <f t="shared" si="325"/>
        <v>event_team_player_1</v>
      </c>
      <c r="BS215">
        <f>COUNTIFS(S$3:S215,"="&amp;S215,AI$3:AI215,"="&amp;AI215)</f>
        <v>1</v>
      </c>
      <c r="BT215" t="str">
        <f>IFERROR(VLOOKUP(BB215&amp;BU215&amp;X215,game_rosters!U:W,3,FALSE),"")</f>
        <v>P100016</v>
      </c>
      <c r="BU215" t="str">
        <f t="shared" si="326"/>
        <v>Velodrome</v>
      </c>
    </row>
    <row r="216" spans="1:73" x14ac:dyDescent="0.2">
      <c r="A216" t="str">
        <f t="shared" si="301"/>
        <v/>
      </c>
      <c r="E216" s="4"/>
      <c r="F216" s="43"/>
      <c r="G216" s="4"/>
      <c r="H216" s="46"/>
      <c r="I216" s="44">
        <v>44</v>
      </c>
      <c r="J216" s="44" t="str">
        <f t="shared" si="327"/>
        <v/>
      </c>
      <c r="O216" t="s">
        <v>630</v>
      </c>
      <c r="S216">
        <v>107</v>
      </c>
      <c r="T216">
        <v>24</v>
      </c>
      <c r="U216" t="str">
        <f>IF(B216=1,MAX($U$2:$U215)+1,IF(AND($T216&lt;&gt;"",$T216=$T215),$U215,IF(B216="x",U215,"")))</f>
        <v/>
      </c>
      <c r="V216" t="str">
        <f>IF(C216=1,MAX($V$2:$V215)+1,IF(AND($T216&lt;&gt;"",$T216=$T215),$U215,IF(C216="x",V215,"")))</f>
        <v/>
      </c>
      <c r="X216">
        <v>44</v>
      </c>
      <c r="AA216">
        <f t="shared" si="298"/>
        <v>1107</v>
      </c>
      <c r="AB216">
        <f t="shared" si="299"/>
        <v>9024</v>
      </c>
      <c r="AC216">
        <f t="shared" si="295"/>
        <v>9024</v>
      </c>
      <c r="AD216" s="6">
        <v>1</v>
      </c>
      <c r="AE216" t="s">
        <v>744</v>
      </c>
      <c r="AF216" t="s">
        <v>923</v>
      </c>
      <c r="AG216" t="s">
        <v>756</v>
      </c>
      <c r="AH216" t="s">
        <v>756</v>
      </c>
      <c r="AI216" t="str">
        <f t="shared" si="302"/>
        <v>o</v>
      </c>
      <c r="AJ216" t="str">
        <f t="shared" si="303"/>
        <v>d</v>
      </c>
      <c r="AK216" t="str">
        <f t="shared" si="304"/>
        <v>d</v>
      </c>
      <c r="AL216" t="str">
        <f t="shared" si="305"/>
        <v/>
      </c>
      <c r="AM216" t="str">
        <f t="shared" si="306"/>
        <v/>
      </c>
      <c r="AN216" t="str">
        <f t="shared" si="307"/>
        <v>Home</v>
      </c>
      <c r="AO216" t="str">
        <f t="shared" si="308"/>
        <v>h</v>
      </c>
      <c r="AP216" t="str">
        <f t="shared" si="309"/>
        <v>d</v>
      </c>
      <c r="AQ216" t="str">
        <f t="shared" si="310"/>
        <v>o</v>
      </c>
      <c r="AR216" t="str">
        <f t="shared" si="311"/>
        <v>Home</v>
      </c>
      <c r="AS216" t="str">
        <f t="shared" si="312"/>
        <v>h</v>
      </c>
      <c r="AT216" t="str">
        <f t="shared" si="313"/>
        <v>Offensive</v>
      </c>
      <c r="AU216" t="str">
        <f t="shared" si="314"/>
        <v/>
      </c>
      <c r="AV216" t="str">
        <f t="shared" si="315"/>
        <v/>
      </c>
      <c r="AW216" t="str" cm="1">
        <f t="array" ref="AW216">IFERROR(IF(O216&lt;&gt;"",O216,IF(OR($S216="",$T216=""),"",IF(O216&lt;&gt;"",O216,IF($T216&lt;&gt;"",_xlfn._xlws.FILTER(O:O,($BU:$BU=$BU216)*($I:$I=$I216)*($T:$T=$T216)*($S:$S=_xlfn.MINIFS($S:$S,$T:$T,"="&amp;$T216)),"")))))&amp;"",IF(O216="","",""))&amp;""</f>
        <v>OffensivePlay_Possession-CrashNet</v>
      </c>
      <c r="AX216" t="str" cm="1">
        <f t="array" ref="AX216">IFERROR(IF(P216&lt;&gt;"",P216,IF(OR($S216="",$T216=""),"",IF($T216&lt;&gt;"",_xlfn._xlws.FILTER(P:P,($BU:$BU=$BU216)*($I:$I=$I216)*($T:$T=$T216)*($S:$S=_xlfn.MINIFS($S:$S,$T:$T,"="&amp;$T216)),""))))&amp;"",IF(P216="","",""))&amp;""</f>
        <v/>
      </c>
      <c r="AY216" t="str" cm="1">
        <f t="array" ref="AY216">IFERROR(IF(Q216&lt;&gt;"",Q216,IF(OR($S216="",$T216=""),"",IF($T216&lt;&gt;"",_xlfn._xlws.FILTER(Q:Q,($BU:$BU=$BU216)*($I:$I=$I216)*($T:$T=$T216)*($S:$S=_xlfn.MINIFS($S:$S,$T:$T,"="&amp;$T216)),""))))&amp;"",IF(Q216="","",""))&amp;""</f>
        <v/>
      </c>
      <c r="AZ216" t="str" cm="1">
        <f t="array" ref="AZ216">IFERROR(IF(R216&lt;&gt;"",R216,IF(OR($S216="",$T216=""),"",IF($T216&lt;&gt;"",_xlfn._xlws.FILTER(R:R,($BU:$BU=$BU216)*($I:$I=$I216)*($T:$T=$T216)*($S:$S=_xlfn.MINIFS($S:$S,$T:$T,"="&amp;$T216)),""))))&amp;"",IF(R216="","",""))&amp;""</f>
        <v/>
      </c>
      <c r="BA216" s="6">
        <f t="shared" si="316"/>
        <v>20</v>
      </c>
      <c r="BB216">
        <f t="shared" ref="BB216:BD216" si="346">BB215</f>
        <v>18987</v>
      </c>
      <c r="BC216" t="str">
        <f t="shared" si="346"/>
        <v>Velodrome</v>
      </c>
      <c r="BD216" t="str">
        <f t="shared" si="346"/>
        <v>Outlaws</v>
      </c>
      <c r="BE216" t="s">
        <v>15</v>
      </c>
      <c r="BF216" t="s">
        <v>179</v>
      </c>
      <c r="BI216" cm="1">
        <f t="array" aca="1" ref="BI216" ca="1">IFERROR(_xlfn._xlws.FILTER(shifts!A:A,(shifts!B:B=events!AD216)*(shifts!AG:AG&gt;=events!BK216)*(shifts!AH:AH&lt;=events!BL216)),BI215)</f>
        <v>7</v>
      </c>
      <c r="BJ216" s="15">
        <f t="shared" si="318"/>
        <v>0</v>
      </c>
      <c r="BK216">
        <f t="shared" si="319"/>
        <v>913</v>
      </c>
      <c r="BL216">
        <f t="shared" si="320"/>
        <v>913</v>
      </c>
      <c r="BM216" s="15">
        <f>SUMIFS(BJ$2:BJ216,K$2:K216,"=Intermission")+SUMIFS(BJ$2:BJ216,K$2:K216,"=Timeout")</f>
        <v>0</v>
      </c>
      <c r="BN216">
        <f t="shared" si="321"/>
        <v>0</v>
      </c>
      <c r="BO216" s="19">
        <f t="shared" si="322"/>
        <v>167</v>
      </c>
      <c r="BP216">
        <f t="shared" si="323"/>
        <v>162</v>
      </c>
      <c r="BQ216" s="17">
        <f t="shared" si="324"/>
        <v>167</v>
      </c>
      <c r="BR216" t="str">
        <f t="shared" si="325"/>
        <v>opp_team_player_1</v>
      </c>
      <c r="BS216">
        <f>COUNTIFS(S$3:S216,"="&amp;S216,AI$3:AI216,"="&amp;AI216)</f>
        <v>1</v>
      </c>
      <c r="BT216" t="str">
        <f>IFERROR(VLOOKUP(BB216&amp;BU216&amp;X216,game_rosters!U:W,3,FALSE),"")</f>
        <v>P100033</v>
      </c>
      <c r="BU216" t="str">
        <f t="shared" si="326"/>
        <v>Outlaws</v>
      </c>
    </row>
    <row r="217" spans="1:73" x14ac:dyDescent="0.2">
      <c r="A217">
        <f t="shared" si="301"/>
        <v>1</v>
      </c>
      <c r="E217" s="4"/>
      <c r="F217" s="43"/>
      <c r="G217" s="4"/>
      <c r="H217" s="46"/>
      <c r="I217" s="44">
        <v>39</v>
      </c>
      <c r="J217" s="44" t="str">
        <f t="shared" si="327"/>
        <v>d</v>
      </c>
      <c r="K217" t="s">
        <v>231</v>
      </c>
      <c r="L217" t="s">
        <v>235</v>
      </c>
      <c r="S217">
        <v>108</v>
      </c>
      <c r="T217">
        <v>24</v>
      </c>
      <c r="U217" t="str">
        <f>IF(B217=1,MAX($U$2:$U216)+1,IF(AND($T217&lt;&gt;"",$T217=$T216),$U216,IF(B217="x",U216,"")))</f>
        <v/>
      </c>
      <c r="V217" t="str">
        <f>IF(C217=1,MAX($V$2:$V216)+1,IF(AND($T217&lt;&gt;"",$T217=$T216),$U216,IF(C217="x",V216,"")))</f>
        <v/>
      </c>
      <c r="W217" t="s">
        <v>735</v>
      </c>
      <c r="X217">
        <v>39</v>
      </c>
      <c r="Z217">
        <v>1</v>
      </c>
      <c r="AA217">
        <f t="shared" si="298"/>
        <v>1108</v>
      </c>
      <c r="AB217">
        <f t="shared" si="299"/>
        <v>9024</v>
      </c>
      <c r="AC217">
        <f t="shared" si="295"/>
        <v>9024</v>
      </c>
      <c r="AD217" s="6">
        <v>1</v>
      </c>
      <c r="AE217" t="s">
        <v>744</v>
      </c>
      <c r="AF217" t="s">
        <v>923</v>
      </c>
      <c r="AG217" t="s">
        <v>756</v>
      </c>
      <c r="AH217" t="s">
        <v>756</v>
      </c>
      <c r="AI217" t="str">
        <f t="shared" si="302"/>
        <v>e</v>
      </c>
      <c r="AJ217" t="str">
        <f t="shared" si="303"/>
        <v>d</v>
      </c>
      <c r="AK217" t="str">
        <f t="shared" si="304"/>
        <v>d</v>
      </c>
      <c r="AL217" t="str">
        <f t="shared" si="305"/>
        <v>d</v>
      </c>
      <c r="AM217" t="str">
        <f t="shared" si="306"/>
        <v>o</v>
      </c>
      <c r="AN217" t="str">
        <f t="shared" si="307"/>
        <v>Home</v>
      </c>
      <c r="AO217" t="str">
        <f t="shared" si="308"/>
        <v>h</v>
      </c>
      <c r="AP217" t="str">
        <f t="shared" si="309"/>
        <v>d</v>
      </c>
      <c r="AQ217" t="str">
        <f t="shared" si="310"/>
        <v>o</v>
      </c>
      <c r="AR217" t="str">
        <f t="shared" si="311"/>
        <v>Home</v>
      </c>
      <c r="AS217" t="str">
        <f t="shared" si="312"/>
        <v>h</v>
      </c>
      <c r="AT217" t="str">
        <f t="shared" si="313"/>
        <v>Offensive</v>
      </c>
      <c r="AU217" t="str">
        <f t="shared" si="314"/>
        <v/>
      </c>
      <c r="AV217" t="str">
        <f t="shared" si="315"/>
        <v/>
      </c>
      <c r="AW217" t="str" cm="1">
        <f t="array" ref="AW217">IFERROR(IF(O217&lt;&gt;"",O217,IF(OR($S217="",$T217=""),"",IF(O217&lt;&gt;"",O217,IF($T217&lt;&gt;"",_xlfn._xlws.FILTER(O:O,($BU:$BU=$BU217)*($I:$I=$I217)*($T:$T=$T217)*($S:$S=_xlfn.MINIFS($S:$S,$T:$T,"="&amp;$T217)),"")))))&amp;"",IF(O217="","",""))&amp;""</f>
        <v/>
      </c>
      <c r="AX217" t="str" cm="1">
        <f t="array" ref="AX217">IFERROR(IF(P217&lt;&gt;"",P217,IF(OR($S217="",$T217=""),"",IF($T217&lt;&gt;"",_xlfn._xlws.FILTER(P:P,($BU:$BU=$BU217)*($I:$I=$I217)*($T:$T=$T217)*($S:$S=_xlfn.MINIFS($S:$S,$T:$T,"="&amp;$T217)),""))))&amp;"",IF(P217="","",""))&amp;""</f>
        <v/>
      </c>
      <c r="AY217" t="str" cm="1">
        <f t="array" ref="AY217">IFERROR(IF(Q217&lt;&gt;"",Q217,IF(OR($S217="",$T217=""),"",IF($T217&lt;&gt;"",_xlfn._xlws.FILTER(Q:Q,($BU:$BU=$BU217)*($I:$I=$I217)*($T:$T=$T217)*($S:$S=_xlfn.MINIFS($S:$S,$T:$T,"="&amp;$T217)),""))))&amp;"",IF(Q217="","",""))&amp;""</f>
        <v/>
      </c>
      <c r="AZ217" t="str" cm="1">
        <f t="array" ref="AZ217">IFERROR(IF(R217&lt;&gt;"",R217,IF(OR($S217="",$T217=""),"",IF($T217&lt;&gt;"",_xlfn._xlws.FILTER(R:R,($BU:$BU=$BU217)*($I:$I=$I217)*($T:$T=$T217)*($S:$S=_xlfn.MINIFS($S:$S,$T:$T,"="&amp;$T217)),""))))&amp;"",IF(R217="","",""))&amp;""</f>
        <v/>
      </c>
      <c r="BA217" s="6">
        <f t="shared" si="316"/>
        <v>20</v>
      </c>
      <c r="BB217">
        <f t="shared" ref="BB217:BD217" si="347">BB216</f>
        <v>18987</v>
      </c>
      <c r="BC217" t="str">
        <f t="shared" si="347"/>
        <v>Velodrome</v>
      </c>
      <c r="BD217" t="str">
        <f t="shared" si="347"/>
        <v>Outlaws</v>
      </c>
      <c r="BE217" t="s">
        <v>231</v>
      </c>
      <c r="BF217" t="s">
        <v>235</v>
      </c>
      <c r="BI217" cm="1">
        <f t="array" aca="1" ref="BI217" ca="1">IFERROR(_xlfn._xlws.FILTER(shifts!A:A,(shifts!B:B=events!AD217)*(shifts!AG:AG&gt;=events!BK217)*(shifts!AH:AH&lt;=events!BL217)),BI216)</f>
        <v>7</v>
      </c>
      <c r="BJ217" s="15">
        <f t="shared" si="318"/>
        <v>0</v>
      </c>
      <c r="BK217">
        <f t="shared" si="319"/>
        <v>913</v>
      </c>
      <c r="BL217">
        <f t="shared" si="320"/>
        <v>913</v>
      </c>
      <c r="BM217" s="15">
        <f>SUMIFS(BJ$2:BJ217,K$2:K217,"=Intermission")+SUMIFS(BJ$2:BJ217,K$2:K217,"=Timeout")</f>
        <v>0</v>
      </c>
      <c r="BN217">
        <f t="shared" si="321"/>
        <v>0</v>
      </c>
      <c r="BO217" s="19">
        <f t="shared" si="322"/>
        <v>167</v>
      </c>
      <c r="BP217">
        <f t="shared" si="323"/>
        <v>162</v>
      </c>
      <c r="BQ217" s="17">
        <f t="shared" si="324"/>
        <v>167</v>
      </c>
      <c r="BR217" t="str">
        <f t="shared" si="325"/>
        <v>event_team_player_1</v>
      </c>
      <c r="BS217">
        <f>COUNTIFS(S$3:S217,"="&amp;S217,AI$3:AI217,"="&amp;AI217)</f>
        <v>1</v>
      </c>
      <c r="BT217" t="str">
        <f>IFERROR(VLOOKUP(BB217&amp;BU217&amp;X217,game_rosters!U:W,3,FALSE),"")</f>
        <v>P100016</v>
      </c>
      <c r="BU217" t="str">
        <f t="shared" si="326"/>
        <v>Velodrome</v>
      </c>
    </row>
    <row r="218" spans="1:73" x14ac:dyDescent="0.2">
      <c r="A218">
        <f t="shared" si="301"/>
        <v>1</v>
      </c>
      <c r="E218" s="4"/>
      <c r="F218" s="43"/>
      <c r="G218" s="4"/>
      <c r="H218" s="46"/>
      <c r="I218" s="44">
        <v>12</v>
      </c>
      <c r="J218" s="44" t="str">
        <f t="shared" si="327"/>
        <v/>
      </c>
      <c r="K218" t="s">
        <v>13</v>
      </c>
      <c r="L218" t="s">
        <v>587</v>
      </c>
      <c r="N218" t="s">
        <v>595</v>
      </c>
      <c r="O218" t="s">
        <v>573</v>
      </c>
      <c r="Q218" t="s">
        <v>595</v>
      </c>
      <c r="S218">
        <v>109</v>
      </c>
      <c r="T218" t="s">
        <v>756</v>
      </c>
      <c r="U218" t="str">
        <f>IF(B218=1,MAX($U$2:$U217)+1,IF(AND($T218&lt;&gt;"",$T218=$T217),$U217,IF(B218="x",U217,"")))</f>
        <v/>
      </c>
      <c r="V218" t="str">
        <f>IF(C218=1,MAX($V$2:$V217)+1,IF(AND($T218&lt;&gt;"",$T218=$T217),$U217,IF(C218="x",V217,"")))</f>
        <v/>
      </c>
      <c r="W218" t="s">
        <v>731</v>
      </c>
      <c r="X218">
        <v>12</v>
      </c>
      <c r="Z218">
        <v>1</v>
      </c>
      <c r="AA218">
        <f t="shared" si="298"/>
        <v>1109</v>
      </c>
      <c r="AB218" t="str">
        <f t="shared" si="299"/>
        <v/>
      </c>
      <c r="AC218">
        <f t="shared" si="295"/>
        <v>1109</v>
      </c>
      <c r="AD218" s="6">
        <v>1</v>
      </c>
      <c r="AE218" t="s">
        <v>744</v>
      </c>
      <c r="AF218" t="s">
        <v>923</v>
      </c>
      <c r="AG218" t="s">
        <v>756</v>
      </c>
      <c r="AH218" t="s">
        <v>756</v>
      </c>
      <c r="AI218" t="str">
        <f t="shared" si="302"/>
        <v>e</v>
      </c>
      <c r="AJ218" t="str">
        <f t="shared" si="303"/>
        <v/>
      </c>
      <c r="AK218" t="str">
        <f t="shared" si="304"/>
        <v/>
      </c>
      <c r="AL218" t="str">
        <f t="shared" si="305"/>
        <v/>
      </c>
      <c r="AM218" t="str">
        <f t="shared" si="306"/>
        <v/>
      </c>
      <c r="AN218" t="str">
        <f t="shared" si="307"/>
        <v>Away</v>
      </c>
      <c r="AO218" t="str">
        <f t="shared" si="308"/>
        <v>a</v>
      </c>
      <c r="AP218" t="str">
        <f t="shared" si="309"/>
        <v/>
      </c>
      <c r="AQ218" t="str">
        <f t="shared" si="310"/>
        <v/>
      </c>
      <c r="AR218" t="str">
        <f t="shared" si="311"/>
        <v>Away</v>
      </c>
      <c r="AS218" t="str">
        <f t="shared" si="312"/>
        <v>a</v>
      </c>
      <c r="AT218" t="str">
        <f t="shared" si="313"/>
        <v>Offensive</v>
      </c>
      <c r="AU218" t="str">
        <f t="shared" si="314"/>
        <v/>
      </c>
      <c r="AV218" t="str">
        <f t="shared" si="315"/>
        <v/>
      </c>
      <c r="AW218" t="str" cm="1">
        <f t="array" ref="AW218">IFERROR(IF(O218&lt;&gt;"",O218,IF(OR($S218="",$T218=""),"",IF(O218&lt;&gt;"",O218,IF($T218&lt;&gt;"",_xlfn._xlws.FILTER(O:O,($BU:$BU=$BU218)*($I:$I=$I218)*($T:$T=$T218)*($S:$S=_xlfn.MINIFS($S:$S,$T:$T,"="&amp;$T218)),"")))))&amp;"",IF(O218="","",""))&amp;""</f>
        <v>OffensivePlay_Zone-PuckRetrievalShot</v>
      </c>
      <c r="AX218" t="str" cm="1">
        <f t="array" ref="AX218">IFERROR(IF(P218&lt;&gt;"",P218,IF(OR($S218="",$T218=""),"",IF($T218&lt;&gt;"",_xlfn._xlws.FILTER(P:P,($BU:$BU=$BU218)*($I:$I=$I218)*($T:$T=$T218)*($S:$S=_xlfn.MINIFS($S:$S,$T:$T,"="&amp;$T218)),""))))&amp;"",IF(P218="","",""))&amp;""</f>
        <v/>
      </c>
      <c r="AY218" t="str" cm="1">
        <f t="array" ref="AY218">IFERROR(IF(Q218&lt;&gt;"",Q218,IF(OR($S218="",$T218=""),"",IF($T218&lt;&gt;"",_xlfn._xlws.FILTER(Q:Q,($BU:$BU=$BU218)*($I:$I=$I218)*($T:$T=$T218)*($S:$S=_xlfn.MINIFS($S:$S,$T:$T,"="&amp;$T218)),""))))&amp;"",IF(Q218="","",""))&amp;""</f>
        <v>s</v>
      </c>
      <c r="AZ218" t="str" cm="1">
        <f t="array" ref="AZ218">IFERROR(IF(R218&lt;&gt;"",R218,IF(OR($S218="",$T218=""),"",IF($T218&lt;&gt;"",_xlfn._xlws.FILTER(R:R,($BU:$BU=$BU218)*($I:$I=$I218)*($T:$T=$T218)*($S:$S=_xlfn.MINIFS($S:$S,$T:$T,"="&amp;$T218)),""))))&amp;"",IF(R218="","",""))&amp;""</f>
        <v/>
      </c>
      <c r="BA218" s="6">
        <f t="shared" si="316"/>
        <v>20</v>
      </c>
      <c r="BB218">
        <f t="shared" ref="BB218:BD218" si="348">BB217</f>
        <v>18987</v>
      </c>
      <c r="BC218" t="str">
        <f t="shared" si="348"/>
        <v>Velodrome</v>
      </c>
      <c r="BD218" t="str">
        <f t="shared" si="348"/>
        <v>Outlaws</v>
      </c>
      <c r="BE218" t="s">
        <v>13</v>
      </c>
      <c r="BF218" t="s">
        <v>587</v>
      </c>
      <c r="BI218" cm="1">
        <f t="array" aca="1" ref="BI218" ca="1">IFERROR(_xlfn._xlws.FILTER(shifts!A:A,(shifts!B:B=events!AD218)*(shifts!AG:AG&gt;=events!BK218)*(shifts!AH:AH&lt;=events!BL218)),BI217)</f>
        <v>7</v>
      </c>
      <c r="BJ218" s="15">
        <f t="shared" si="318"/>
        <v>0</v>
      </c>
      <c r="BK218">
        <f t="shared" si="319"/>
        <v>913</v>
      </c>
      <c r="BL218">
        <f t="shared" si="320"/>
        <v>913</v>
      </c>
      <c r="BM218" s="15">
        <f>SUMIFS(BJ$2:BJ218,K$2:K218,"=Intermission")+SUMIFS(BJ$2:BJ218,K$2:K218,"=Timeout")</f>
        <v>0</v>
      </c>
      <c r="BN218">
        <f t="shared" si="321"/>
        <v>0</v>
      </c>
      <c r="BO218" s="19">
        <f t="shared" si="322"/>
        <v>167</v>
      </c>
      <c r="BP218">
        <f t="shared" si="323"/>
        <v>162</v>
      </c>
      <c r="BQ218" s="17">
        <f t="shared" si="324"/>
        <v>167</v>
      </c>
      <c r="BR218" t="str">
        <f t="shared" si="325"/>
        <v>event_team_player_1</v>
      </c>
      <c r="BS218">
        <f>COUNTIFS(S$3:S218,"="&amp;S218,AI$3:AI218,"="&amp;AI218)</f>
        <v>1</v>
      </c>
      <c r="BT218" t="str">
        <f>IFERROR(VLOOKUP(BB218&amp;BU218&amp;X218,game_rosters!U:W,3,FALSE),"")</f>
        <v>P100214</v>
      </c>
      <c r="BU218" t="str">
        <f t="shared" si="326"/>
        <v>Outlaws</v>
      </c>
    </row>
    <row r="219" spans="1:73" x14ac:dyDescent="0.2">
      <c r="A219">
        <f t="shared" si="301"/>
        <v>1</v>
      </c>
      <c r="E219" s="4"/>
      <c r="F219" s="43"/>
      <c r="G219" s="4"/>
      <c r="H219" s="46"/>
      <c r="I219" s="44">
        <v>12</v>
      </c>
      <c r="J219" s="44" t="str">
        <f t="shared" si="327"/>
        <v>o</v>
      </c>
      <c r="K219" t="s">
        <v>6</v>
      </c>
      <c r="L219" t="s">
        <v>205</v>
      </c>
      <c r="M219" t="s">
        <v>57</v>
      </c>
      <c r="N219" t="s">
        <v>595</v>
      </c>
      <c r="O219" t="s">
        <v>629</v>
      </c>
      <c r="S219">
        <v>110</v>
      </c>
      <c r="T219">
        <v>25</v>
      </c>
      <c r="U219" t="str">
        <f>IF(B219=1,MAX($U$2:$U218)+1,IF(AND($T219&lt;&gt;"",$T219=$T218),$U218,IF(B219="x",U218,"")))</f>
        <v/>
      </c>
      <c r="V219" t="str">
        <f>IF(C219=1,MAX($V$2:$V218)+1,IF(AND($T219&lt;&gt;"",$T219=$T218),$U218,IF(C219="x",V218,"")))</f>
        <v/>
      </c>
      <c r="W219" t="s">
        <v>731</v>
      </c>
      <c r="X219">
        <v>12</v>
      </c>
      <c r="Z219">
        <v>1</v>
      </c>
      <c r="AA219">
        <f t="shared" si="298"/>
        <v>1110</v>
      </c>
      <c r="AB219">
        <f t="shared" si="299"/>
        <v>9025</v>
      </c>
      <c r="AC219">
        <f t="shared" si="295"/>
        <v>9025</v>
      </c>
      <c r="AD219" s="6">
        <v>1</v>
      </c>
      <c r="AE219" t="s">
        <v>744</v>
      </c>
      <c r="AF219" t="s">
        <v>923</v>
      </c>
      <c r="AG219" t="s">
        <v>756</v>
      </c>
      <c r="AH219" t="s">
        <v>756</v>
      </c>
      <c r="AI219" t="str">
        <f t="shared" si="302"/>
        <v>e</v>
      </c>
      <c r="AJ219" t="str">
        <f t="shared" si="303"/>
        <v>o</v>
      </c>
      <c r="AK219" t="str">
        <f t="shared" si="304"/>
        <v>o</v>
      </c>
      <c r="AL219" t="str">
        <f t="shared" si="305"/>
        <v>d</v>
      </c>
      <c r="AM219" t="str">
        <f t="shared" si="306"/>
        <v>o</v>
      </c>
      <c r="AN219" t="str">
        <f t="shared" si="307"/>
        <v>Away</v>
      </c>
      <c r="AO219" t="str">
        <f t="shared" si="308"/>
        <v>a</v>
      </c>
      <c r="AP219" t="str">
        <f t="shared" si="309"/>
        <v>d</v>
      </c>
      <c r="AQ219" t="str">
        <f t="shared" si="310"/>
        <v>o</v>
      </c>
      <c r="AR219" t="str">
        <f t="shared" si="311"/>
        <v>Away</v>
      </c>
      <c r="AS219" t="str">
        <f t="shared" si="312"/>
        <v>a</v>
      </c>
      <c r="AT219" t="str">
        <f t="shared" si="313"/>
        <v>Offensive</v>
      </c>
      <c r="AU219" t="str">
        <f t="shared" si="314"/>
        <v/>
      </c>
      <c r="AV219" t="str">
        <f t="shared" si="315"/>
        <v/>
      </c>
      <c r="AW219" t="str" cm="1">
        <f t="array" ref="AW219">IFERROR(IF(O219&lt;&gt;"",O219,IF(OR($S219="",$T219=""),"",IF(O219&lt;&gt;"",O219,IF($T219&lt;&gt;"",_xlfn._xlws.FILTER(O:O,($BU:$BU=$BU219)*($I:$I=$I219)*($T:$T=$T219)*($S:$S=_xlfn.MINIFS($S:$S,$T:$T,"="&amp;$T219)),"")))))&amp;"",IF(O219="","",""))&amp;""</f>
        <v>OffensivePlay_Possession-FrontofNet</v>
      </c>
      <c r="AX219" t="str" cm="1">
        <f t="array" ref="AX219">IFERROR(IF(P219&lt;&gt;"",P219,IF(OR($S219="",$T219=""),"",IF($T219&lt;&gt;"",_xlfn._xlws.FILTER(P:P,($BU:$BU=$BU219)*($I:$I=$I219)*($T:$T=$T219)*($S:$S=_xlfn.MINIFS($S:$S,$T:$T,"="&amp;$T219)),""))))&amp;"",IF(P219="","",""))&amp;""</f>
        <v/>
      </c>
      <c r="AY219" t="str" cm="1">
        <f t="array" ref="AY219">IFERROR(IF(Q219&lt;&gt;"",Q219,IF(OR($S219="",$T219=""),"",IF($T219&lt;&gt;"",_xlfn._xlws.FILTER(Q:Q,($BU:$BU=$BU219)*($I:$I=$I219)*($T:$T=$T219)*($S:$S=_xlfn.MINIFS($S:$S,$T:$T,"="&amp;$T219)),""))))&amp;"",IF(Q219="","",""))&amp;""</f>
        <v/>
      </c>
      <c r="AZ219" t="str" cm="1">
        <f t="array" ref="AZ219">IFERROR(IF(R219&lt;&gt;"",R219,IF(OR($S219="",$T219=""),"",IF($T219&lt;&gt;"",_xlfn._xlws.FILTER(R:R,($BU:$BU=$BU219)*($I:$I=$I219)*($T:$T=$T219)*($S:$S=_xlfn.MINIFS($S:$S,$T:$T,"="&amp;$T219)),""))))&amp;"",IF(R219="","",""))&amp;""</f>
        <v/>
      </c>
      <c r="BA219" s="6">
        <f t="shared" si="316"/>
        <v>20</v>
      </c>
      <c r="BB219">
        <f t="shared" ref="BB219:BD219" si="349">BB218</f>
        <v>18987</v>
      </c>
      <c r="BC219" t="str">
        <f t="shared" si="349"/>
        <v>Velodrome</v>
      </c>
      <c r="BD219" t="str">
        <f t="shared" si="349"/>
        <v>Outlaws</v>
      </c>
      <c r="BE219" t="s">
        <v>6</v>
      </c>
      <c r="BF219" t="s">
        <v>205</v>
      </c>
      <c r="BI219" cm="1">
        <f t="array" aca="1" ref="BI219" ca="1">IFERROR(_xlfn._xlws.FILTER(shifts!A:A,(shifts!B:B=events!AD219)*(shifts!AG:AG&gt;=events!BK219)*(shifts!AH:AH&lt;=events!BL219)),BI218)</f>
        <v>7</v>
      </c>
      <c r="BJ219" s="15">
        <f t="shared" si="318"/>
        <v>0</v>
      </c>
      <c r="BK219">
        <f t="shared" si="319"/>
        <v>913</v>
      </c>
      <c r="BL219">
        <f t="shared" si="320"/>
        <v>913</v>
      </c>
      <c r="BM219" s="15">
        <f>SUMIFS(BJ$2:BJ219,K$2:K219,"=Intermission")+SUMIFS(BJ$2:BJ219,K$2:K219,"=Timeout")</f>
        <v>0</v>
      </c>
      <c r="BN219">
        <f t="shared" si="321"/>
        <v>0</v>
      </c>
      <c r="BO219" s="19">
        <f t="shared" si="322"/>
        <v>167</v>
      </c>
      <c r="BP219">
        <f t="shared" si="323"/>
        <v>162</v>
      </c>
      <c r="BQ219" s="17">
        <f t="shared" si="324"/>
        <v>167</v>
      </c>
      <c r="BR219" t="str">
        <f t="shared" si="325"/>
        <v>event_team_player_1</v>
      </c>
      <c r="BS219">
        <f>COUNTIFS(S$3:S219,"="&amp;S219,AI$3:AI219,"="&amp;AI219)</f>
        <v>1</v>
      </c>
      <c r="BT219" t="str">
        <f>IFERROR(VLOOKUP(BB219&amp;BU219&amp;X219,game_rosters!U:W,3,FALSE),"")</f>
        <v>P100214</v>
      </c>
      <c r="BU219" t="str">
        <f t="shared" si="326"/>
        <v>Outlaws</v>
      </c>
    </row>
    <row r="220" spans="1:73" x14ac:dyDescent="0.2">
      <c r="A220" t="str">
        <f t="shared" si="301"/>
        <v/>
      </c>
      <c r="E220" s="4"/>
      <c r="F220" s="43"/>
      <c r="G220" s="4"/>
      <c r="H220" s="46"/>
      <c r="I220" s="44">
        <v>39</v>
      </c>
      <c r="J220" s="44" t="str">
        <f t="shared" si="327"/>
        <v/>
      </c>
      <c r="S220">
        <v>110</v>
      </c>
      <c r="T220">
        <v>25</v>
      </c>
      <c r="U220" t="str">
        <f>IF(B220=1,MAX($U$2:$U219)+1,IF(AND($T220&lt;&gt;"",$T220=$T219),$U219,IF(B220="x",U219,"")))</f>
        <v/>
      </c>
      <c r="V220" t="str">
        <f>IF(C220=1,MAX($V$2:$V219)+1,IF(AND($T220&lt;&gt;"",$T220=$T219),$U219,IF(C220="x",V219,"")))</f>
        <v/>
      </c>
      <c r="X220">
        <v>39</v>
      </c>
      <c r="AA220">
        <f t="shared" si="298"/>
        <v>1110</v>
      </c>
      <c r="AB220">
        <f t="shared" si="299"/>
        <v>9025</v>
      </c>
      <c r="AC220">
        <f t="shared" si="295"/>
        <v>9025</v>
      </c>
      <c r="AD220" s="6">
        <v>1</v>
      </c>
      <c r="AE220" t="s">
        <v>744</v>
      </c>
      <c r="AF220" t="s">
        <v>923</v>
      </c>
      <c r="AG220" t="s">
        <v>756</v>
      </c>
      <c r="AH220" t="s">
        <v>756</v>
      </c>
      <c r="AI220" t="str">
        <f t="shared" si="302"/>
        <v>o</v>
      </c>
      <c r="AJ220" t="str">
        <f t="shared" si="303"/>
        <v>o</v>
      </c>
      <c r="AK220" t="str">
        <f t="shared" si="304"/>
        <v>o</v>
      </c>
      <c r="AL220" t="str">
        <f t="shared" si="305"/>
        <v/>
      </c>
      <c r="AM220" t="str">
        <f t="shared" si="306"/>
        <v/>
      </c>
      <c r="AN220" t="str">
        <f t="shared" si="307"/>
        <v>Away</v>
      </c>
      <c r="AO220" t="str">
        <f t="shared" si="308"/>
        <v>a</v>
      </c>
      <c r="AP220" t="str">
        <f t="shared" si="309"/>
        <v>d</v>
      </c>
      <c r="AQ220" t="str">
        <f t="shared" si="310"/>
        <v>o</v>
      </c>
      <c r="AR220" t="str">
        <f t="shared" si="311"/>
        <v>Away</v>
      </c>
      <c r="AS220" t="str">
        <f t="shared" si="312"/>
        <v>a</v>
      </c>
      <c r="AT220" t="str">
        <f t="shared" si="313"/>
        <v>Defensive</v>
      </c>
      <c r="AU220" t="str">
        <f t="shared" si="314"/>
        <v/>
      </c>
      <c r="AV220" t="str">
        <f t="shared" si="315"/>
        <v/>
      </c>
      <c r="AW220" t="str" cm="1">
        <f t="array" ref="AW220">IFERROR(IF(O220&lt;&gt;"",O220,IF(OR($S220="",$T220=""),"",IF(O220&lt;&gt;"",O220,IF($T220&lt;&gt;"",_xlfn._xlws.FILTER(O:O,($BU:$BU=$BU220)*($I:$I=$I220)*($T:$T=$T220)*($S:$S=_xlfn.MINIFS($S:$S,$T:$T,"="&amp;$T220)),"")))))&amp;"",IF(O220="","",""))&amp;""</f>
        <v/>
      </c>
      <c r="AX220" t="str" cm="1">
        <f t="array" ref="AX220">IFERROR(IF(P220&lt;&gt;"",P220,IF(OR($S220="",$T220=""),"",IF($T220&lt;&gt;"",_xlfn._xlws.FILTER(P:P,($BU:$BU=$BU220)*($I:$I=$I220)*($T:$T=$T220)*($S:$S=_xlfn.MINIFS($S:$S,$T:$T,"="&amp;$T220)),""))))&amp;"",IF(P220="","",""))&amp;""</f>
        <v/>
      </c>
      <c r="AY220" t="str" cm="1">
        <f t="array" ref="AY220">IFERROR(IF(Q220&lt;&gt;"",Q220,IF(OR($S220="",$T220=""),"",IF($T220&lt;&gt;"",_xlfn._xlws.FILTER(Q:Q,($BU:$BU=$BU220)*($I:$I=$I220)*($T:$T=$T220)*($S:$S=_xlfn.MINIFS($S:$S,$T:$T,"="&amp;$T220)),""))))&amp;"",IF(Q220="","",""))&amp;""</f>
        <v/>
      </c>
      <c r="AZ220" t="str" cm="1">
        <f t="array" ref="AZ220">IFERROR(IF(R220&lt;&gt;"",R220,IF(OR($S220="",$T220=""),"",IF($T220&lt;&gt;"",_xlfn._xlws.FILTER(R:R,($BU:$BU=$BU220)*($I:$I=$I220)*($T:$T=$T220)*($S:$S=_xlfn.MINIFS($S:$S,$T:$T,"="&amp;$T220)),""))))&amp;"",IF(R220="","",""))&amp;""</f>
        <v/>
      </c>
      <c r="BA220" s="6">
        <f t="shared" si="316"/>
        <v>20</v>
      </c>
      <c r="BB220">
        <f t="shared" ref="BB220:BD220" si="350">BB219</f>
        <v>18987</v>
      </c>
      <c r="BC220" t="str">
        <f t="shared" si="350"/>
        <v>Velodrome</v>
      </c>
      <c r="BD220" t="str">
        <f t="shared" si="350"/>
        <v>Outlaws</v>
      </c>
      <c r="BE220" t="s">
        <v>6</v>
      </c>
      <c r="BF220" t="s">
        <v>205</v>
      </c>
      <c r="BI220" cm="1">
        <f t="array" aca="1" ref="BI220" ca="1">IFERROR(_xlfn._xlws.FILTER(shifts!A:A,(shifts!B:B=events!AD220)*(shifts!AG:AG&gt;=events!BK220)*(shifts!AH:AH&lt;=events!BL220)),BI219)</f>
        <v>7</v>
      </c>
      <c r="BJ220" s="15">
        <f t="shared" si="318"/>
        <v>0</v>
      </c>
      <c r="BK220">
        <f t="shared" si="319"/>
        <v>913</v>
      </c>
      <c r="BL220">
        <f t="shared" si="320"/>
        <v>913</v>
      </c>
      <c r="BM220" s="15">
        <f>SUMIFS(BJ$2:BJ220,K$2:K220,"=Intermission")+SUMIFS(BJ$2:BJ220,K$2:K220,"=Timeout")</f>
        <v>0</v>
      </c>
      <c r="BN220">
        <f t="shared" si="321"/>
        <v>0</v>
      </c>
      <c r="BO220" s="19">
        <f t="shared" si="322"/>
        <v>167</v>
      </c>
      <c r="BP220">
        <f t="shared" si="323"/>
        <v>162</v>
      </c>
      <c r="BQ220" s="17">
        <f t="shared" si="324"/>
        <v>167</v>
      </c>
      <c r="BR220" t="str">
        <f t="shared" si="325"/>
        <v>opp_team_player_1</v>
      </c>
      <c r="BS220">
        <f>COUNTIFS(S$3:S220,"="&amp;S220,AI$3:AI220,"="&amp;AI220)</f>
        <v>1</v>
      </c>
      <c r="BT220" t="str">
        <f>IFERROR(VLOOKUP(BB220&amp;BU220&amp;X220,game_rosters!U:W,3,FALSE),"")</f>
        <v>P100016</v>
      </c>
      <c r="BU220" t="str">
        <f t="shared" si="326"/>
        <v>Velodrome</v>
      </c>
    </row>
    <row r="221" spans="1:73" x14ac:dyDescent="0.2">
      <c r="A221">
        <f t="shared" si="301"/>
        <v>1</v>
      </c>
      <c r="E221" s="4"/>
      <c r="F221" s="43"/>
      <c r="G221" s="4"/>
      <c r="H221" s="46"/>
      <c r="I221" s="44">
        <v>39</v>
      </c>
      <c r="J221" s="44" t="str">
        <f t="shared" si="327"/>
        <v>d</v>
      </c>
      <c r="K221" t="s">
        <v>15</v>
      </c>
      <c r="L221" t="s">
        <v>179</v>
      </c>
      <c r="M221" t="s">
        <v>99</v>
      </c>
      <c r="S221">
        <v>111</v>
      </c>
      <c r="T221">
        <v>25</v>
      </c>
      <c r="U221" t="str">
        <f>IF(B221=1,MAX($U$2:$U220)+1,IF(AND($T221&lt;&gt;"",$T221=$T220),$U220,IF(B221="x",U220,"")))</f>
        <v/>
      </c>
      <c r="V221" t="str">
        <f>IF(C221=1,MAX($V$2:$V220)+1,IF(AND($T221&lt;&gt;"",$T221=$T220),$U220,IF(C221="x",V220,"")))</f>
        <v/>
      </c>
      <c r="W221" t="s">
        <v>735</v>
      </c>
      <c r="X221">
        <v>39</v>
      </c>
      <c r="Z221">
        <v>1</v>
      </c>
      <c r="AA221">
        <f t="shared" si="298"/>
        <v>1111</v>
      </c>
      <c r="AB221">
        <f t="shared" si="299"/>
        <v>9025</v>
      </c>
      <c r="AC221">
        <f t="shared" si="295"/>
        <v>9025</v>
      </c>
      <c r="AD221" s="6">
        <v>1</v>
      </c>
      <c r="AE221" t="s">
        <v>744</v>
      </c>
      <c r="AF221" t="s">
        <v>923</v>
      </c>
      <c r="AG221" t="s">
        <v>756</v>
      </c>
      <c r="AH221" t="s">
        <v>756</v>
      </c>
      <c r="AI221" t="str">
        <f t="shared" si="302"/>
        <v>e</v>
      </c>
      <c r="AJ221" t="str">
        <f t="shared" si="303"/>
        <v>d</v>
      </c>
      <c r="AK221" t="str">
        <f t="shared" si="304"/>
        <v>d</v>
      </c>
      <c r="AL221" t="str">
        <f t="shared" si="305"/>
        <v>d</v>
      </c>
      <c r="AM221" t="str">
        <f t="shared" si="306"/>
        <v>o</v>
      </c>
      <c r="AN221" t="str">
        <f t="shared" si="307"/>
        <v>Home</v>
      </c>
      <c r="AO221" t="str">
        <f t="shared" si="308"/>
        <v>h</v>
      </c>
      <c r="AP221" t="str">
        <f t="shared" si="309"/>
        <v>d</v>
      </c>
      <c r="AQ221" t="str">
        <f t="shared" si="310"/>
        <v>o</v>
      </c>
      <c r="AR221" t="str">
        <f t="shared" si="311"/>
        <v>Home</v>
      </c>
      <c r="AS221" t="str">
        <f t="shared" si="312"/>
        <v>h</v>
      </c>
      <c r="AT221" t="str">
        <f t="shared" si="313"/>
        <v>Defensive</v>
      </c>
      <c r="AU221" t="str">
        <f t="shared" si="314"/>
        <v/>
      </c>
      <c r="AV221" t="str">
        <f t="shared" si="315"/>
        <v/>
      </c>
      <c r="AW221" t="str" cm="1">
        <f t="array" ref="AW221">IFERROR(IF(O221&lt;&gt;"",O221,IF(OR($S221="",$T221=""),"",IF(O221&lt;&gt;"",O221,IF($T221&lt;&gt;"",_xlfn._xlws.FILTER(O:O,($BU:$BU=$BU221)*($I:$I=$I221)*($T:$T=$T221)*($S:$S=_xlfn.MINIFS($S:$S,$T:$T,"="&amp;$T221)),"")))))&amp;"",IF(O221="","",""))&amp;""</f>
        <v/>
      </c>
      <c r="AX221" t="str" cm="1">
        <f t="array" ref="AX221">IFERROR(IF(P221&lt;&gt;"",P221,IF(OR($S221="",$T221=""),"",IF($T221&lt;&gt;"",_xlfn._xlws.FILTER(P:P,($BU:$BU=$BU221)*($I:$I=$I221)*($T:$T=$T221)*($S:$S=_xlfn.MINIFS($S:$S,$T:$T,"="&amp;$T221)),""))))&amp;"",IF(P221="","",""))&amp;""</f>
        <v/>
      </c>
      <c r="AY221" t="str" cm="1">
        <f t="array" ref="AY221">IFERROR(IF(Q221&lt;&gt;"",Q221,IF(OR($S221="",$T221=""),"",IF($T221&lt;&gt;"",_xlfn._xlws.FILTER(Q:Q,($BU:$BU=$BU221)*($I:$I=$I221)*($T:$T=$T221)*($S:$S=_xlfn.MINIFS($S:$S,$T:$T,"="&amp;$T221)),""))))&amp;"",IF(Q221="","",""))&amp;""</f>
        <v/>
      </c>
      <c r="AZ221" t="str" cm="1">
        <f t="array" ref="AZ221">IFERROR(IF(R221&lt;&gt;"",R221,IF(OR($S221="",$T221=""),"",IF($T221&lt;&gt;"",_xlfn._xlws.FILTER(R:R,($BU:$BU=$BU221)*($I:$I=$I221)*($T:$T=$T221)*($S:$S=_xlfn.MINIFS($S:$S,$T:$T,"="&amp;$T221)),""))))&amp;"",IF(R221="","",""))&amp;""</f>
        <v/>
      </c>
      <c r="BA221" s="6">
        <f t="shared" si="316"/>
        <v>20</v>
      </c>
      <c r="BB221">
        <f t="shared" ref="BB221:BD221" si="351">BB220</f>
        <v>18987</v>
      </c>
      <c r="BC221" t="str">
        <f t="shared" si="351"/>
        <v>Velodrome</v>
      </c>
      <c r="BD221" t="str">
        <f t="shared" si="351"/>
        <v>Outlaws</v>
      </c>
      <c r="BE221" t="s">
        <v>15</v>
      </c>
      <c r="BF221" t="s">
        <v>179</v>
      </c>
      <c r="BI221" cm="1">
        <f t="array" aca="1" ref="BI221" ca="1">IFERROR(_xlfn._xlws.FILTER(shifts!A:A,(shifts!B:B=events!AD221)*(shifts!AG:AG&gt;=events!BK221)*(shifts!AH:AH&lt;=events!BL221)),BI220)</f>
        <v>7</v>
      </c>
      <c r="BJ221" s="15">
        <f t="shared" si="318"/>
        <v>0</v>
      </c>
      <c r="BK221">
        <f t="shared" si="319"/>
        <v>913</v>
      </c>
      <c r="BL221">
        <f t="shared" si="320"/>
        <v>913</v>
      </c>
      <c r="BM221" s="15">
        <f>SUMIFS(BJ$2:BJ221,K$2:K221,"=Intermission")+SUMIFS(BJ$2:BJ221,K$2:K221,"=Timeout")</f>
        <v>0</v>
      </c>
      <c r="BN221">
        <f t="shared" si="321"/>
        <v>0</v>
      </c>
      <c r="BO221" s="19">
        <f t="shared" si="322"/>
        <v>167</v>
      </c>
      <c r="BP221">
        <f t="shared" si="323"/>
        <v>162</v>
      </c>
      <c r="BQ221" s="17">
        <f t="shared" si="324"/>
        <v>167</v>
      </c>
      <c r="BR221" t="str">
        <f t="shared" si="325"/>
        <v>event_team_player_1</v>
      </c>
      <c r="BS221">
        <f>COUNTIFS(S$3:S221,"="&amp;S221,AI$3:AI221,"="&amp;AI221)</f>
        <v>1</v>
      </c>
      <c r="BT221" t="str">
        <f>IFERROR(VLOOKUP(BB221&amp;BU221&amp;X221,game_rosters!U:W,3,FALSE),"")</f>
        <v>P100016</v>
      </c>
      <c r="BU221" t="str">
        <f t="shared" si="326"/>
        <v>Velodrome</v>
      </c>
    </row>
    <row r="222" spans="1:73" x14ac:dyDescent="0.2">
      <c r="A222" t="str">
        <f t="shared" si="301"/>
        <v/>
      </c>
      <c r="E222" s="4"/>
      <c r="F222" s="43"/>
      <c r="G222" s="4"/>
      <c r="H222" s="46"/>
      <c r="I222" s="44">
        <v>12</v>
      </c>
      <c r="J222" s="44" t="str">
        <f t="shared" si="327"/>
        <v/>
      </c>
      <c r="O222" t="s">
        <v>629</v>
      </c>
      <c r="S222">
        <v>111</v>
      </c>
      <c r="T222">
        <v>25</v>
      </c>
      <c r="U222" t="str">
        <f>IF(B222=1,MAX($U$2:$U221)+1,IF(AND($T222&lt;&gt;"",$T222=$T221),$U221,IF(B222="x",U221,"")))</f>
        <v/>
      </c>
      <c r="V222" t="str">
        <f>IF(C222=1,MAX($V$2:$V221)+1,IF(AND($T222&lt;&gt;"",$T222=$T221),$U221,IF(C222="x",V221,"")))</f>
        <v/>
      </c>
      <c r="X222">
        <v>12</v>
      </c>
      <c r="AA222">
        <f t="shared" si="298"/>
        <v>1111</v>
      </c>
      <c r="AB222">
        <f t="shared" si="299"/>
        <v>9025</v>
      </c>
      <c r="AC222">
        <f t="shared" si="295"/>
        <v>9025</v>
      </c>
      <c r="AD222" s="6">
        <v>1</v>
      </c>
      <c r="AE222" t="s">
        <v>744</v>
      </c>
      <c r="AF222" t="s">
        <v>923</v>
      </c>
      <c r="AG222" t="s">
        <v>756</v>
      </c>
      <c r="AH222" t="s">
        <v>756</v>
      </c>
      <c r="AI222" t="str">
        <f t="shared" si="302"/>
        <v>o</v>
      </c>
      <c r="AJ222" t="str">
        <f t="shared" si="303"/>
        <v>d</v>
      </c>
      <c r="AK222" t="str">
        <f t="shared" si="304"/>
        <v>d</v>
      </c>
      <c r="AL222" t="str">
        <f t="shared" si="305"/>
        <v/>
      </c>
      <c r="AM222" t="str">
        <f t="shared" si="306"/>
        <v/>
      </c>
      <c r="AN222" t="str">
        <f t="shared" si="307"/>
        <v>Home</v>
      </c>
      <c r="AO222" t="str">
        <f t="shared" si="308"/>
        <v>h</v>
      </c>
      <c r="AP222" t="str">
        <f t="shared" si="309"/>
        <v>d</v>
      </c>
      <c r="AQ222" t="str">
        <f t="shared" si="310"/>
        <v>o</v>
      </c>
      <c r="AR222" t="str">
        <f t="shared" si="311"/>
        <v>Home</v>
      </c>
      <c r="AS222" t="str">
        <f t="shared" si="312"/>
        <v>h</v>
      </c>
      <c r="AT222" t="str">
        <f t="shared" si="313"/>
        <v>Offensive</v>
      </c>
      <c r="AU222" t="str">
        <f t="shared" si="314"/>
        <v/>
      </c>
      <c r="AV222" t="str">
        <f t="shared" si="315"/>
        <v/>
      </c>
      <c r="AW222" t="str" cm="1">
        <f t="array" ref="AW222">IFERROR(IF(O222&lt;&gt;"",O222,IF(OR($S222="",$T222=""),"",IF(O222&lt;&gt;"",O222,IF($T222&lt;&gt;"",_xlfn._xlws.FILTER(O:O,($BU:$BU=$BU222)*($I:$I=$I222)*($T:$T=$T222)*($S:$S=_xlfn.MINIFS($S:$S,$T:$T,"="&amp;$T222)),"")))))&amp;"",IF(O222="","",""))&amp;""</f>
        <v>OffensivePlay_Possession-FrontofNet</v>
      </c>
      <c r="AX222" t="str" cm="1">
        <f t="array" ref="AX222">IFERROR(IF(P222&lt;&gt;"",P222,IF(OR($S222="",$T222=""),"",IF($T222&lt;&gt;"",_xlfn._xlws.FILTER(P:P,($BU:$BU=$BU222)*($I:$I=$I222)*($T:$T=$T222)*($S:$S=_xlfn.MINIFS($S:$S,$T:$T,"="&amp;$T222)),""))))&amp;"",IF(P222="","",""))&amp;""</f>
        <v/>
      </c>
      <c r="AY222" t="str" cm="1">
        <f t="array" ref="AY222">IFERROR(IF(Q222&lt;&gt;"",Q222,IF(OR($S222="",$T222=""),"",IF($T222&lt;&gt;"",_xlfn._xlws.FILTER(Q:Q,($BU:$BU=$BU222)*($I:$I=$I222)*($T:$T=$T222)*($S:$S=_xlfn.MINIFS($S:$S,$T:$T,"="&amp;$T222)),""))))&amp;"",IF(Q222="","",""))&amp;""</f>
        <v/>
      </c>
      <c r="AZ222" t="str" cm="1">
        <f t="array" ref="AZ222">IFERROR(IF(R222&lt;&gt;"",R222,IF(OR($S222="",$T222=""),"",IF($T222&lt;&gt;"",_xlfn._xlws.FILTER(R:R,($BU:$BU=$BU222)*($I:$I=$I222)*($T:$T=$T222)*($S:$S=_xlfn.MINIFS($S:$S,$T:$T,"="&amp;$T222)),""))))&amp;"",IF(R222="","",""))&amp;""</f>
        <v/>
      </c>
      <c r="BA222" s="6">
        <f t="shared" si="316"/>
        <v>20</v>
      </c>
      <c r="BB222">
        <f t="shared" ref="BB222:BD222" si="352">BB221</f>
        <v>18987</v>
      </c>
      <c r="BC222" t="str">
        <f t="shared" si="352"/>
        <v>Velodrome</v>
      </c>
      <c r="BD222" t="str">
        <f t="shared" si="352"/>
        <v>Outlaws</v>
      </c>
      <c r="BE222" t="s">
        <v>15</v>
      </c>
      <c r="BF222" t="s">
        <v>179</v>
      </c>
      <c r="BI222" cm="1">
        <f t="array" aca="1" ref="BI222" ca="1">IFERROR(_xlfn._xlws.FILTER(shifts!A:A,(shifts!B:B=events!AD222)*(shifts!AG:AG&gt;=events!BK222)*(shifts!AH:AH&lt;=events!BL222)),BI221)</f>
        <v>7</v>
      </c>
      <c r="BJ222" s="15">
        <f t="shared" si="318"/>
        <v>0</v>
      </c>
      <c r="BK222">
        <f t="shared" si="319"/>
        <v>913</v>
      </c>
      <c r="BL222">
        <f t="shared" si="320"/>
        <v>913</v>
      </c>
      <c r="BM222" s="15">
        <f>SUMIFS(BJ$2:BJ222,K$2:K222,"=Intermission")+SUMIFS(BJ$2:BJ222,K$2:K222,"=Timeout")</f>
        <v>0</v>
      </c>
      <c r="BN222">
        <f t="shared" si="321"/>
        <v>0</v>
      </c>
      <c r="BO222" s="19">
        <f t="shared" si="322"/>
        <v>167</v>
      </c>
      <c r="BP222">
        <f t="shared" si="323"/>
        <v>162</v>
      </c>
      <c r="BQ222" s="17">
        <f t="shared" si="324"/>
        <v>167</v>
      </c>
      <c r="BR222" t="str">
        <f t="shared" si="325"/>
        <v>opp_team_player_1</v>
      </c>
      <c r="BS222">
        <f>COUNTIFS(S$3:S222,"="&amp;S222,AI$3:AI222,"="&amp;AI222)</f>
        <v>1</v>
      </c>
      <c r="BT222" t="str">
        <f>IFERROR(VLOOKUP(BB222&amp;BU222&amp;X222,game_rosters!U:W,3,FALSE),"")</f>
        <v>P100214</v>
      </c>
      <c r="BU222" t="str">
        <f t="shared" si="326"/>
        <v>Outlaws</v>
      </c>
    </row>
    <row r="223" spans="1:73" x14ac:dyDescent="0.2">
      <c r="A223">
        <f t="shared" si="301"/>
        <v>1</v>
      </c>
      <c r="E223" s="4"/>
      <c r="F223" s="43"/>
      <c r="G223" s="4"/>
      <c r="H223" s="46"/>
      <c r="I223" s="44">
        <v>39</v>
      </c>
      <c r="J223" s="44" t="str">
        <f t="shared" si="327"/>
        <v>d</v>
      </c>
      <c r="K223" t="s">
        <v>231</v>
      </c>
      <c r="L223" t="s">
        <v>235</v>
      </c>
      <c r="S223">
        <v>112</v>
      </c>
      <c r="T223">
        <v>25</v>
      </c>
      <c r="U223" t="str">
        <f>IF(B223=1,MAX($U$2:$U222)+1,IF(AND($T223&lt;&gt;"",$T223=$T222),$U222,IF(B223="x",U222,"")))</f>
        <v/>
      </c>
      <c r="V223" t="str">
        <f>IF(C223=1,MAX($V$2:$V222)+1,IF(AND($T223&lt;&gt;"",$T223=$T222),$U222,IF(C223="x",V222,"")))</f>
        <v/>
      </c>
      <c r="W223" t="s">
        <v>735</v>
      </c>
      <c r="X223">
        <v>39</v>
      </c>
      <c r="Z223">
        <v>1</v>
      </c>
      <c r="AA223">
        <f t="shared" si="298"/>
        <v>1112</v>
      </c>
      <c r="AB223">
        <f t="shared" si="299"/>
        <v>9025</v>
      </c>
      <c r="AC223">
        <f t="shared" si="295"/>
        <v>9025</v>
      </c>
      <c r="AD223" s="6">
        <v>1</v>
      </c>
      <c r="AE223" t="s">
        <v>744</v>
      </c>
      <c r="AF223" t="s">
        <v>923</v>
      </c>
      <c r="AG223" t="s">
        <v>756</v>
      </c>
      <c r="AH223" t="s">
        <v>756</v>
      </c>
      <c r="AI223" t="str">
        <f t="shared" si="302"/>
        <v>e</v>
      </c>
      <c r="AJ223" t="str">
        <f t="shared" si="303"/>
        <v>d</v>
      </c>
      <c r="AK223" t="str">
        <f t="shared" si="304"/>
        <v>d</v>
      </c>
      <c r="AL223" t="str">
        <f t="shared" si="305"/>
        <v>d</v>
      </c>
      <c r="AM223" t="str">
        <f t="shared" si="306"/>
        <v>o</v>
      </c>
      <c r="AN223" t="str">
        <f t="shared" si="307"/>
        <v>Home</v>
      </c>
      <c r="AO223" t="str">
        <f t="shared" si="308"/>
        <v>h</v>
      </c>
      <c r="AP223" t="str">
        <f t="shared" si="309"/>
        <v>d</v>
      </c>
      <c r="AQ223" t="str">
        <f t="shared" si="310"/>
        <v>o</v>
      </c>
      <c r="AR223" t="str">
        <f t="shared" si="311"/>
        <v>Home</v>
      </c>
      <c r="AS223" t="str">
        <f t="shared" si="312"/>
        <v>h</v>
      </c>
      <c r="AT223" t="str">
        <f t="shared" si="313"/>
        <v>Offensive</v>
      </c>
      <c r="AU223" t="str">
        <f t="shared" si="314"/>
        <v/>
      </c>
      <c r="AV223" t="str">
        <f t="shared" si="315"/>
        <v/>
      </c>
      <c r="AW223" t="str" cm="1">
        <f t="array" ref="AW223">IFERROR(IF(O223&lt;&gt;"",O223,IF(OR($S223="",$T223=""),"",IF(O223&lt;&gt;"",O223,IF($T223&lt;&gt;"",_xlfn._xlws.FILTER(O:O,($BU:$BU=$BU223)*($I:$I=$I223)*($T:$T=$T223)*($S:$S=_xlfn.MINIFS($S:$S,$T:$T,"="&amp;$T223)),"")))))&amp;"",IF(O223="","",""))&amp;""</f>
        <v/>
      </c>
      <c r="AX223" t="str" cm="1">
        <f t="array" ref="AX223">IFERROR(IF(P223&lt;&gt;"",P223,IF(OR($S223="",$T223=""),"",IF($T223&lt;&gt;"",_xlfn._xlws.FILTER(P:P,($BU:$BU=$BU223)*($I:$I=$I223)*($T:$T=$T223)*($S:$S=_xlfn.MINIFS($S:$S,$T:$T,"="&amp;$T223)),""))))&amp;"",IF(P223="","",""))&amp;""</f>
        <v/>
      </c>
      <c r="AY223" t="str" cm="1">
        <f t="array" ref="AY223">IFERROR(IF(Q223&lt;&gt;"",Q223,IF(OR($S223="",$T223=""),"",IF($T223&lt;&gt;"",_xlfn._xlws.FILTER(Q:Q,($BU:$BU=$BU223)*($I:$I=$I223)*($T:$T=$T223)*($S:$S=_xlfn.MINIFS($S:$S,$T:$T,"="&amp;$T223)),""))))&amp;"",IF(Q223="","",""))&amp;""</f>
        <v/>
      </c>
      <c r="AZ223" t="str" cm="1">
        <f t="array" ref="AZ223">IFERROR(IF(R223&lt;&gt;"",R223,IF(OR($S223="",$T223=""),"",IF($T223&lt;&gt;"",_xlfn._xlws.FILTER(R:R,($BU:$BU=$BU223)*($I:$I=$I223)*($T:$T=$T223)*($S:$S=_xlfn.MINIFS($S:$S,$T:$T,"="&amp;$T223)),""))))&amp;"",IF(R223="","",""))&amp;""</f>
        <v/>
      </c>
      <c r="BA223" s="6">
        <f t="shared" si="316"/>
        <v>20</v>
      </c>
      <c r="BB223">
        <f t="shared" ref="BB223:BD223" si="353">BB222</f>
        <v>18987</v>
      </c>
      <c r="BC223" t="str">
        <f t="shared" si="353"/>
        <v>Velodrome</v>
      </c>
      <c r="BD223" t="str">
        <f t="shared" si="353"/>
        <v>Outlaws</v>
      </c>
      <c r="BE223" t="s">
        <v>231</v>
      </c>
      <c r="BF223" t="s">
        <v>235</v>
      </c>
      <c r="BI223" cm="1">
        <f t="array" aca="1" ref="BI223" ca="1">IFERROR(_xlfn._xlws.FILTER(shifts!A:A,(shifts!B:B=events!AD223)*(shifts!AG:AG&gt;=events!BK223)*(shifts!AH:AH&lt;=events!BL223)),BI222)</f>
        <v>7</v>
      </c>
      <c r="BJ223" s="15">
        <f t="shared" si="318"/>
        <v>0</v>
      </c>
      <c r="BK223">
        <f t="shared" si="319"/>
        <v>913</v>
      </c>
      <c r="BL223">
        <f t="shared" si="320"/>
        <v>913</v>
      </c>
      <c r="BM223" s="15">
        <f>SUMIFS(BJ$2:BJ223,K$2:K223,"=Intermission")+SUMIFS(BJ$2:BJ223,K$2:K223,"=Timeout")</f>
        <v>0</v>
      </c>
      <c r="BN223">
        <f t="shared" si="321"/>
        <v>0</v>
      </c>
      <c r="BO223" s="19">
        <f t="shared" si="322"/>
        <v>167</v>
      </c>
      <c r="BP223">
        <f t="shared" si="323"/>
        <v>162</v>
      </c>
      <c r="BQ223" s="17">
        <f t="shared" si="324"/>
        <v>167</v>
      </c>
      <c r="BR223" t="str">
        <f t="shared" si="325"/>
        <v>event_team_player_1</v>
      </c>
      <c r="BS223">
        <f>COUNTIFS(S$3:S223,"="&amp;S223,AI$3:AI223,"="&amp;AI223)</f>
        <v>1</v>
      </c>
      <c r="BT223" t="str">
        <f>IFERROR(VLOOKUP(BB223&amp;BU223&amp;X223,game_rosters!U:W,3,FALSE),"")</f>
        <v>P100016</v>
      </c>
      <c r="BU223" t="str">
        <f t="shared" si="326"/>
        <v>Velodrome</v>
      </c>
    </row>
    <row r="224" spans="1:73" x14ac:dyDescent="0.2">
      <c r="A224">
        <f t="shared" si="301"/>
        <v>1</v>
      </c>
      <c r="E224" s="4"/>
      <c r="F224" s="43"/>
      <c r="G224" s="4"/>
      <c r="H224" s="46"/>
      <c r="I224" s="44">
        <v>44</v>
      </c>
      <c r="J224" s="44" t="str">
        <f t="shared" si="327"/>
        <v/>
      </c>
      <c r="K224" t="s">
        <v>13</v>
      </c>
      <c r="L224" t="s">
        <v>587</v>
      </c>
      <c r="N224" t="s">
        <v>595</v>
      </c>
      <c r="O224" t="s">
        <v>573</v>
      </c>
      <c r="Q224" t="s">
        <v>595</v>
      </c>
      <c r="S224">
        <v>113</v>
      </c>
      <c r="T224" t="s">
        <v>756</v>
      </c>
      <c r="U224" t="str">
        <f>IF(B224=1,MAX($U$2:$U223)+1,IF(AND($T224&lt;&gt;"",$T224=$T223),$U223,IF(B224="x",U223,"")))</f>
        <v/>
      </c>
      <c r="V224" t="str">
        <f>IF(C224=1,MAX($V$2:$V223)+1,IF(AND($T224&lt;&gt;"",$T224=$T223),$U223,IF(C224="x",V223,"")))</f>
        <v/>
      </c>
      <c r="W224" t="s">
        <v>731</v>
      </c>
      <c r="X224">
        <v>44</v>
      </c>
      <c r="Z224">
        <v>1</v>
      </c>
      <c r="AA224">
        <f t="shared" si="298"/>
        <v>1113</v>
      </c>
      <c r="AB224" t="str">
        <f t="shared" si="299"/>
        <v/>
      </c>
      <c r="AC224">
        <f t="shared" si="295"/>
        <v>1113</v>
      </c>
      <c r="AD224" s="6">
        <v>1</v>
      </c>
      <c r="AE224" t="s">
        <v>744</v>
      </c>
      <c r="AF224" t="s">
        <v>746</v>
      </c>
      <c r="AG224" t="s">
        <v>756</v>
      </c>
      <c r="AH224" t="s">
        <v>756</v>
      </c>
      <c r="AI224" t="str">
        <f t="shared" si="302"/>
        <v>e</v>
      </c>
      <c r="AJ224" t="str">
        <f t="shared" si="303"/>
        <v/>
      </c>
      <c r="AK224" t="str">
        <f t="shared" si="304"/>
        <v/>
      </c>
      <c r="AL224" t="str">
        <f t="shared" si="305"/>
        <v/>
      </c>
      <c r="AM224" t="str">
        <f t="shared" si="306"/>
        <v/>
      </c>
      <c r="AN224" t="str">
        <f t="shared" si="307"/>
        <v>Away</v>
      </c>
      <c r="AO224" t="str">
        <f t="shared" si="308"/>
        <v>a</v>
      </c>
      <c r="AP224" t="str">
        <f t="shared" si="309"/>
        <v/>
      </c>
      <c r="AQ224" t="str">
        <f t="shared" si="310"/>
        <v/>
      </c>
      <c r="AR224" t="str">
        <f t="shared" si="311"/>
        <v>Away</v>
      </c>
      <c r="AS224" t="str">
        <f t="shared" si="312"/>
        <v>a</v>
      </c>
      <c r="AT224" t="str">
        <f t="shared" si="313"/>
        <v>Offensive</v>
      </c>
      <c r="AU224" t="str">
        <f t="shared" si="314"/>
        <v/>
      </c>
      <c r="AV224" t="str">
        <f t="shared" si="315"/>
        <v/>
      </c>
      <c r="AW224" t="str" cm="1">
        <f t="array" ref="AW224">IFERROR(IF(O224&lt;&gt;"",O224,IF(OR($S224="",$T224=""),"",IF(O224&lt;&gt;"",O224,IF($T224&lt;&gt;"",_xlfn._xlws.FILTER(O:O,($BU:$BU=$BU224)*($I:$I=$I224)*($T:$T=$T224)*($S:$S=_xlfn.MINIFS($S:$S,$T:$T,"="&amp;$T224)),"")))))&amp;"",IF(O224="","",""))&amp;""</f>
        <v>OffensivePlay_Zone-PuckRetrievalShot</v>
      </c>
      <c r="AX224" t="str" cm="1">
        <f t="array" ref="AX224">IFERROR(IF(P224&lt;&gt;"",P224,IF(OR($S224="",$T224=""),"",IF($T224&lt;&gt;"",_xlfn._xlws.FILTER(P:P,($BU:$BU=$BU224)*($I:$I=$I224)*($T:$T=$T224)*($S:$S=_xlfn.MINIFS($S:$S,$T:$T,"="&amp;$T224)),""))))&amp;"",IF(P224="","",""))&amp;""</f>
        <v/>
      </c>
      <c r="AY224" t="str" cm="1">
        <f t="array" ref="AY224">IFERROR(IF(Q224&lt;&gt;"",Q224,IF(OR($S224="",$T224=""),"",IF($T224&lt;&gt;"",_xlfn._xlws.FILTER(Q:Q,($BU:$BU=$BU224)*($I:$I=$I224)*($T:$T=$T224)*($S:$S=_xlfn.MINIFS($S:$S,$T:$T,"="&amp;$T224)),""))))&amp;"",IF(Q224="","",""))&amp;""</f>
        <v>s</v>
      </c>
      <c r="AZ224" t="str" cm="1">
        <f t="array" ref="AZ224">IFERROR(IF(R224&lt;&gt;"",R224,IF(OR($S224="",$T224=""),"",IF($T224&lt;&gt;"",_xlfn._xlws.FILTER(R:R,($BU:$BU=$BU224)*($I:$I=$I224)*($T:$T=$T224)*($S:$S=_xlfn.MINIFS($S:$S,$T:$T,"="&amp;$T224)),""))))&amp;"",IF(R224="","",""))&amp;""</f>
        <v/>
      </c>
      <c r="BA224" s="6">
        <f t="shared" si="316"/>
        <v>20</v>
      </c>
      <c r="BB224">
        <f t="shared" ref="BB224:BD224" si="354">BB223</f>
        <v>18987</v>
      </c>
      <c r="BC224" t="str">
        <f t="shared" si="354"/>
        <v>Velodrome</v>
      </c>
      <c r="BD224" t="str">
        <f t="shared" si="354"/>
        <v>Outlaws</v>
      </c>
      <c r="BE224" t="s">
        <v>13</v>
      </c>
      <c r="BF224" t="s">
        <v>587</v>
      </c>
      <c r="BI224" cm="1">
        <f t="array" aca="1" ref="BI224" ca="1">IFERROR(_xlfn._xlws.FILTER(shifts!A:A,(shifts!B:B=events!AD224)*(shifts!AG:AG&gt;=events!BK224)*(shifts!AH:AH&lt;=events!BL224)),BI223)</f>
        <v>7</v>
      </c>
      <c r="BJ224" s="15">
        <f t="shared" si="318"/>
        <v>0</v>
      </c>
      <c r="BK224">
        <f t="shared" si="319"/>
        <v>912</v>
      </c>
      <c r="BL224">
        <f t="shared" si="320"/>
        <v>912</v>
      </c>
      <c r="BM224" s="15">
        <f>SUMIFS(BJ$2:BJ224,K$2:K224,"=Intermission")+SUMIFS(BJ$2:BJ224,K$2:K224,"=Timeout")</f>
        <v>0</v>
      </c>
      <c r="BN224">
        <f t="shared" si="321"/>
        <v>0</v>
      </c>
      <c r="BO224" s="19">
        <f t="shared" si="322"/>
        <v>168</v>
      </c>
      <c r="BP224">
        <f t="shared" si="323"/>
        <v>163</v>
      </c>
      <c r="BQ224" s="17">
        <f t="shared" si="324"/>
        <v>168</v>
      </c>
      <c r="BR224" t="str">
        <f t="shared" si="325"/>
        <v>event_team_player_1</v>
      </c>
      <c r="BS224">
        <f>COUNTIFS(S$3:S224,"="&amp;S224,AI$3:AI224,"="&amp;AI224)</f>
        <v>1</v>
      </c>
      <c r="BT224" t="str">
        <f>IFERROR(VLOOKUP(BB224&amp;BU224&amp;X224,game_rosters!U:W,3,FALSE),"")</f>
        <v>P100033</v>
      </c>
      <c r="BU224" t="str">
        <f t="shared" si="326"/>
        <v>Outlaws</v>
      </c>
    </row>
    <row r="225" spans="1:73" x14ac:dyDescent="0.2">
      <c r="A225" t="str">
        <f t="shared" si="301"/>
        <v/>
      </c>
      <c r="E225" s="4"/>
      <c r="F225" s="43"/>
      <c r="G225" s="4"/>
      <c r="H225" s="46"/>
      <c r="I225" s="44">
        <v>22</v>
      </c>
      <c r="J225" s="44" t="str">
        <f t="shared" si="327"/>
        <v/>
      </c>
      <c r="O225" t="s">
        <v>628</v>
      </c>
      <c r="S225">
        <v>113</v>
      </c>
      <c r="T225" t="s">
        <v>756</v>
      </c>
      <c r="U225" t="str">
        <f>IF(B225=1,MAX($U$2:$U224)+1,IF(AND($T225&lt;&gt;"",$T225=$T224),$U224,IF(B225="x",U224,"")))</f>
        <v/>
      </c>
      <c r="V225" t="str">
        <f>IF(C225=1,MAX($V$2:$V224)+1,IF(AND($T225&lt;&gt;"",$T225=$T224),$U224,IF(C225="x",V224,"")))</f>
        <v/>
      </c>
      <c r="X225">
        <v>22</v>
      </c>
      <c r="AA225">
        <f t="shared" si="298"/>
        <v>1113</v>
      </c>
      <c r="AB225" t="str">
        <f t="shared" si="299"/>
        <v/>
      </c>
      <c r="AC225">
        <f t="shared" si="295"/>
        <v>1113</v>
      </c>
      <c r="AD225" s="6">
        <v>1</v>
      </c>
      <c r="AE225" t="s">
        <v>744</v>
      </c>
      <c r="AF225" t="s">
        <v>746</v>
      </c>
      <c r="AG225" t="s">
        <v>756</v>
      </c>
      <c r="AH225" t="s">
        <v>756</v>
      </c>
      <c r="AI225" t="str">
        <f t="shared" si="302"/>
        <v>o</v>
      </c>
      <c r="AJ225" t="str">
        <f t="shared" si="303"/>
        <v/>
      </c>
      <c r="AK225" t="str">
        <f t="shared" si="304"/>
        <v/>
      </c>
      <c r="AL225" t="str">
        <f t="shared" si="305"/>
        <v/>
      </c>
      <c r="AM225" t="str">
        <f t="shared" si="306"/>
        <v/>
      </c>
      <c r="AN225" t="str">
        <f t="shared" si="307"/>
        <v>Away</v>
      </c>
      <c r="AO225" t="str">
        <f t="shared" si="308"/>
        <v>a</v>
      </c>
      <c r="AP225" t="str">
        <f t="shared" si="309"/>
        <v/>
      </c>
      <c r="AQ225" t="str">
        <f t="shared" si="310"/>
        <v/>
      </c>
      <c r="AR225" t="str">
        <f t="shared" si="311"/>
        <v>Away</v>
      </c>
      <c r="AS225" t="str">
        <f t="shared" si="312"/>
        <v>a</v>
      </c>
      <c r="AT225" t="str">
        <f t="shared" si="313"/>
        <v>Defensive</v>
      </c>
      <c r="AU225" t="str">
        <f t="shared" si="314"/>
        <v/>
      </c>
      <c r="AV225" t="str">
        <f t="shared" si="315"/>
        <v/>
      </c>
      <c r="AW225" t="str" cm="1">
        <f t="array" ref="AW225">IFERROR(IF(O225&lt;&gt;"",O225,IF(OR($S225="",$T225=""),"",IF(O225&lt;&gt;"",O225,IF($T225&lt;&gt;"",_xlfn._xlws.FILTER(O:O,($BU:$BU=$BU225)*($I:$I=$I225)*($T:$T=$T225)*($S:$S=_xlfn.MINIFS($S:$S,$T:$T,"="&amp;$T225)),"")))))&amp;"",IF(O225="","",""))&amp;""</f>
        <v>Defensive_PlayShot-FrontofNet</v>
      </c>
      <c r="AX225" t="str" cm="1">
        <f t="array" ref="AX225">IFERROR(IF(P225&lt;&gt;"",P225,IF(OR($S225="",$T225=""),"",IF($T225&lt;&gt;"",_xlfn._xlws.FILTER(P:P,($BU:$BU=$BU225)*($I:$I=$I225)*($T:$T=$T225)*($S:$S=_xlfn.MINIFS($S:$S,$T:$T,"="&amp;$T225)),""))))&amp;"",IF(P225="","",""))&amp;""</f>
        <v/>
      </c>
      <c r="AY225" t="str" cm="1">
        <f t="array" ref="AY225">IFERROR(IF(Q225&lt;&gt;"",Q225,IF(OR($S225="",$T225=""),"",IF($T225&lt;&gt;"",_xlfn._xlws.FILTER(Q:Q,($BU:$BU=$BU225)*($I:$I=$I225)*($T:$T=$T225)*($S:$S=_xlfn.MINIFS($S:$S,$T:$T,"="&amp;$T225)),""))))&amp;"",IF(Q225="","",""))&amp;""</f>
        <v/>
      </c>
      <c r="AZ225" t="str" cm="1">
        <f t="array" ref="AZ225">IFERROR(IF(R225&lt;&gt;"",R225,IF(OR($S225="",$T225=""),"",IF($T225&lt;&gt;"",_xlfn._xlws.FILTER(R:R,($BU:$BU=$BU225)*($I:$I=$I225)*($T:$T=$T225)*($S:$S=_xlfn.MINIFS($S:$S,$T:$T,"="&amp;$T225)),""))))&amp;"",IF(R225="","",""))&amp;""</f>
        <v/>
      </c>
      <c r="BA225" s="6">
        <f t="shared" si="316"/>
        <v>20</v>
      </c>
      <c r="BB225">
        <f t="shared" ref="BB225:BD225" si="355">BB224</f>
        <v>18987</v>
      </c>
      <c r="BC225" t="str">
        <f t="shared" si="355"/>
        <v>Velodrome</v>
      </c>
      <c r="BD225" t="str">
        <f t="shared" si="355"/>
        <v>Outlaws</v>
      </c>
      <c r="BE225" t="s">
        <v>13</v>
      </c>
      <c r="BF225" t="s">
        <v>587</v>
      </c>
      <c r="BI225" cm="1">
        <f t="array" aca="1" ref="BI225" ca="1">IFERROR(_xlfn._xlws.FILTER(shifts!A:A,(shifts!B:B=events!AD225)*(shifts!AG:AG&gt;=events!BK225)*(shifts!AH:AH&lt;=events!BL225)),BI224)</f>
        <v>7</v>
      </c>
      <c r="BJ225" s="15">
        <f t="shared" si="318"/>
        <v>0</v>
      </c>
      <c r="BK225">
        <f t="shared" si="319"/>
        <v>912</v>
      </c>
      <c r="BL225">
        <f t="shared" si="320"/>
        <v>912</v>
      </c>
      <c r="BM225" s="15">
        <f>SUMIFS(BJ$2:BJ225,K$2:K225,"=Intermission")+SUMIFS(BJ$2:BJ225,K$2:K225,"=Timeout")</f>
        <v>0</v>
      </c>
      <c r="BN225">
        <f t="shared" si="321"/>
        <v>0</v>
      </c>
      <c r="BO225" s="19">
        <f t="shared" si="322"/>
        <v>168</v>
      </c>
      <c r="BP225">
        <f t="shared" si="323"/>
        <v>163</v>
      </c>
      <c r="BQ225" s="17">
        <f t="shared" si="324"/>
        <v>168</v>
      </c>
      <c r="BR225" t="str">
        <f t="shared" si="325"/>
        <v>opp_team_player_1</v>
      </c>
      <c r="BS225">
        <f>COUNTIFS(S$3:S225,"="&amp;S225,AI$3:AI225,"="&amp;AI225)</f>
        <v>1</v>
      </c>
      <c r="BT225" t="str">
        <f>IFERROR(VLOOKUP(BB225&amp;BU225&amp;X225,game_rosters!U:W,3,FALSE),"")</f>
        <v>P100108</v>
      </c>
      <c r="BU225" t="str">
        <f t="shared" si="326"/>
        <v>Velodrome</v>
      </c>
    </row>
    <row r="226" spans="1:73" x14ac:dyDescent="0.2">
      <c r="A226">
        <f t="shared" si="301"/>
        <v>1</v>
      </c>
      <c r="E226" s="4"/>
      <c r="F226" s="43"/>
      <c r="G226" s="4"/>
      <c r="H226" s="46"/>
      <c r="I226" s="44">
        <v>44</v>
      </c>
      <c r="J226" s="44" t="str">
        <f t="shared" si="327"/>
        <v>o</v>
      </c>
      <c r="K226" t="s">
        <v>6</v>
      </c>
      <c r="L226" t="s">
        <v>205</v>
      </c>
      <c r="M226" t="s">
        <v>57</v>
      </c>
      <c r="N226" t="s">
        <v>595</v>
      </c>
      <c r="O226" t="s">
        <v>629</v>
      </c>
      <c r="S226">
        <v>114</v>
      </c>
      <c r="T226">
        <v>26</v>
      </c>
      <c r="U226" t="str">
        <f>IF(B226=1,MAX($U$2:$U225)+1,IF(AND($T226&lt;&gt;"",$T226=$T225),$U225,IF(B226="x",U225,"")))</f>
        <v/>
      </c>
      <c r="V226" t="str">
        <f>IF(C226=1,MAX($V$2:$V225)+1,IF(AND($T226&lt;&gt;"",$T226=$T225),$U225,IF(C226="x",V225,"")))</f>
        <v/>
      </c>
      <c r="W226" t="s">
        <v>731</v>
      </c>
      <c r="X226">
        <v>44</v>
      </c>
      <c r="Z226">
        <v>1</v>
      </c>
      <c r="AA226">
        <f t="shared" si="298"/>
        <v>1114</v>
      </c>
      <c r="AB226">
        <f t="shared" si="299"/>
        <v>9026</v>
      </c>
      <c r="AC226">
        <f t="shared" si="295"/>
        <v>9026</v>
      </c>
      <c r="AD226" s="6">
        <v>1</v>
      </c>
      <c r="AE226" t="s">
        <v>744</v>
      </c>
      <c r="AF226" t="s">
        <v>746</v>
      </c>
      <c r="AG226" t="s">
        <v>756</v>
      </c>
      <c r="AH226" t="s">
        <v>756</v>
      </c>
      <c r="AI226" t="str">
        <f t="shared" si="302"/>
        <v>e</v>
      </c>
      <c r="AJ226" t="str">
        <f t="shared" si="303"/>
        <v>o</v>
      </c>
      <c r="AK226" t="str">
        <f t="shared" si="304"/>
        <v>o</v>
      </c>
      <c r="AL226" t="str">
        <f t="shared" si="305"/>
        <v>d</v>
      </c>
      <c r="AM226" t="str">
        <f t="shared" si="306"/>
        <v>o</v>
      </c>
      <c r="AN226" t="str">
        <f t="shared" si="307"/>
        <v>Away</v>
      </c>
      <c r="AO226" t="str">
        <f t="shared" si="308"/>
        <v>a</v>
      </c>
      <c r="AP226" t="str">
        <f t="shared" si="309"/>
        <v>d</v>
      </c>
      <c r="AQ226" t="str">
        <f t="shared" si="310"/>
        <v>o</v>
      </c>
      <c r="AR226" t="str">
        <f t="shared" si="311"/>
        <v>Away</v>
      </c>
      <c r="AS226" t="str">
        <f t="shared" si="312"/>
        <v>a</v>
      </c>
      <c r="AT226" t="str">
        <f t="shared" si="313"/>
        <v>Offensive</v>
      </c>
      <c r="AU226" t="str">
        <f t="shared" si="314"/>
        <v/>
      </c>
      <c r="AV226" t="str">
        <f t="shared" si="315"/>
        <v/>
      </c>
      <c r="AW226" t="str" cm="1">
        <f t="array" ref="AW226">IFERROR(IF(O226&lt;&gt;"",O226,IF(OR($S226="",$T226=""),"",IF(O226&lt;&gt;"",O226,IF($T226&lt;&gt;"",_xlfn._xlws.FILTER(O:O,($BU:$BU=$BU226)*($I:$I=$I226)*($T:$T=$T226)*($S:$S=_xlfn.MINIFS($S:$S,$T:$T,"="&amp;$T226)),"")))))&amp;"",IF(O226="","",""))&amp;""</f>
        <v>OffensivePlay_Possession-FrontofNet</v>
      </c>
      <c r="AX226" t="str" cm="1">
        <f t="array" ref="AX226">IFERROR(IF(P226&lt;&gt;"",P226,IF(OR($S226="",$T226=""),"",IF($T226&lt;&gt;"",_xlfn._xlws.FILTER(P:P,($BU:$BU=$BU226)*($I:$I=$I226)*($T:$T=$T226)*($S:$S=_xlfn.MINIFS($S:$S,$T:$T,"="&amp;$T226)),""))))&amp;"",IF(P226="","",""))&amp;""</f>
        <v/>
      </c>
      <c r="AY226" t="str" cm="1">
        <f t="array" ref="AY226">IFERROR(IF(Q226&lt;&gt;"",Q226,IF(OR($S226="",$T226=""),"",IF($T226&lt;&gt;"",_xlfn._xlws.FILTER(Q:Q,($BU:$BU=$BU226)*($I:$I=$I226)*($T:$T=$T226)*($S:$S=_xlfn.MINIFS($S:$S,$T:$T,"="&amp;$T226)),""))))&amp;"",IF(Q226="","",""))&amp;""</f>
        <v/>
      </c>
      <c r="AZ226" t="str" cm="1">
        <f t="array" ref="AZ226">IFERROR(IF(R226&lt;&gt;"",R226,IF(OR($S226="",$T226=""),"",IF($T226&lt;&gt;"",_xlfn._xlws.FILTER(R:R,($BU:$BU=$BU226)*($I:$I=$I226)*($T:$T=$T226)*($S:$S=_xlfn.MINIFS($S:$S,$T:$T,"="&amp;$T226)),""))))&amp;"",IF(R226="","",""))&amp;""</f>
        <v/>
      </c>
      <c r="BA226" s="6">
        <f t="shared" si="316"/>
        <v>20</v>
      </c>
      <c r="BB226">
        <f t="shared" ref="BB226:BD226" si="356">BB225</f>
        <v>18987</v>
      </c>
      <c r="BC226" t="str">
        <f t="shared" si="356"/>
        <v>Velodrome</v>
      </c>
      <c r="BD226" t="str">
        <f t="shared" si="356"/>
        <v>Outlaws</v>
      </c>
      <c r="BE226" t="s">
        <v>6</v>
      </c>
      <c r="BF226" t="s">
        <v>205</v>
      </c>
      <c r="BI226" cm="1">
        <f t="array" aca="1" ref="BI226" ca="1">IFERROR(_xlfn._xlws.FILTER(shifts!A:A,(shifts!B:B=events!AD226)*(shifts!AG:AG&gt;=events!BK226)*(shifts!AH:AH&lt;=events!BL226)),BI225)</f>
        <v>7</v>
      </c>
      <c r="BJ226" s="15">
        <f t="shared" si="318"/>
        <v>0</v>
      </c>
      <c r="BK226">
        <f t="shared" si="319"/>
        <v>912</v>
      </c>
      <c r="BL226">
        <f t="shared" si="320"/>
        <v>912</v>
      </c>
      <c r="BM226" s="15">
        <f>SUMIFS(BJ$2:BJ226,K$2:K226,"=Intermission")+SUMIFS(BJ$2:BJ226,K$2:K226,"=Timeout")</f>
        <v>0</v>
      </c>
      <c r="BN226">
        <f t="shared" si="321"/>
        <v>0</v>
      </c>
      <c r="BO226" s="19">
        <f t="shared" si="322"/>
        <v>168</v>
      </c>
      <c r="BP226">
        <f t="shared" si="323"/>
        <v>163</v>
      </c>
      <c r="BQ226" s="17">
        <f t="shared" si="324"/>
        <v>168</v>
      </c>
      <c r="BR226" t="str">
        <f t="shared" si="325"/>
        <v>event_team_player_1</v>
      </c>
      <c r="BS226">
        <f>COUNTIFS(S$3:S226,"="&amp;S226,AI$3:AI226,"="&amp;AI226)</f>
        <v>1</v>
      </c>
      <c r="BT226" t="str">
        <f>IFERROR(VLOOKUP(BB226&amp;BU226&amp;X226,game_rosters!U:W,3,FALSE),"")</f>
        <v>P100033</v>
      </c>
      <c r="BU226" t="str">
        <f t="shared" si="326"/>
        <v>Outlaws</v>
      </c>
    </row>
    <row r="227" spans="1:73" x14ac:dyDescent="0.2">
      <c r="A227" t="str">
        <f t="shared" si="301"/>
        <v/>
      </c>
      <c r="E227" s="4"/>
      <c r="F227" s="43"/>
      <c r="G227" s="4"/>
      <c r="H227" s="46"/>
      <c r="I227" s="44">
        <v>39</v>
      </c>
      <c r="J227" s="44" t="str">
        <f t="shared" si="327"/>
        <v/>
      </c>
      <c r="S227">
        <v>114</v>
      </c>
      <c r="T227">
        <v>26</v>
      </c>
      <c r="U227" t="str">
        <f>IF(B227=1,MAX($U$2:$U226)+1,IF(AND($T227&lt;&gt;"",$T227=$T226),$U226,IF(B227="x",U226,"")))</f>
        <v/>
      </c>
      <c r="V227" t="str">
        <f>IF(C227=1,MAX($V$2:$V226)+1,IF(AND($T227&lt;&gt;"",$T227=$T226),$U226,IF(C227="x",V226,"")))</f>
        <v/>
      </c>
      <c r="X227">
        <v>39</v>
      </c>
      <c r="AA227">
        <f t="shared" si="298"/>
        <v>1114</v>
      </c>
      <c r="AB227">
        <f t="shared" si="299"/>
        <v>9026</v>
      </c>
      <c r="AC227">
        <f t="shared" si="295"/>
        <v>9026</v>
      </c>
      <c r="AD227" s="6">
        <v>1</v>
      </c>
      <c r="AE227" t="s">
        <v>744</v>
      </c>
      <c r="AF227" t="s">
        <v>746</v>
      </c>
      <c r="AG227" t="s">
        <v>756</v>
      </c>
      <c r="AH227" t="s">
        <v>756</v>
      </c>
      <c r="AI227" t="str">
        <f t="shared" si="302"/>
        <v>o</v>
      </c>
      <c r="AJ227" t="str">
        <f t="shared" si="303"/>
        <v>o</v>
      </c>
      <c r="AK227" t="str">
        <f t="shared" si="304"/>
        <v>o</v>
      </c>
      <c r="AL227" t="str">
        <f t="shared" si="305"/>
        <v/>
      </c>
      <c r="AM227" t="str">
        <f t="shared" si="306"/>
        <v/>
      </c>
      <c r="AN227" t="str">
        <f t="shared" si="307"/>
        <v>Away</v>
      </c>
      <c r="AO227" t="str">
        <f t="shared" si="308"/>
        <v>a</v>
      </c>
      <c r="AP227" t="str">
        <f t="shared" si="309"/>
        <v>d</v>
      </c>
      <c r="AQ227" t="str">
        <f t="shared" si="310"/>
        <v>o</v>
      </c>
      <c r="AR227" t="str">
        <f t="shared" si="311"/>
        <v>Away</v>
      </c>
      <c r="AS227" t="str">
        <f t="shared" si="312"/>
        <v>a</v>
      </c>
      <c r="AT227" t="str">
        <f t="shared" si="313"/>
        <v>Defensive</v>
      </c>
      <c r="AU227" t="str">
        <f t="shared" si="314"/>
        <v/>
      </c>
      <c r="AV227" t="str">
        <f t="shared" si="315"/>
        <v/>
      </c>
      <c r="AW227" t="str" cm="1">
        <f t="array" ref="AW227">IFERROR(IF(O227&lt;&gt;"",O227,IF(OR($S227="",$T227=""),"",IF(O227&lt;&gt;"",O227,IF($T227&lt;&gt;"",_xlfn._xlws.FILTER(O:O,($BU:$BU=$BU227)*($I:$I=$I227)*($T:$T=$T227)*($S:$S=_xlfn.MINIFS($S:$S,$T:$T,"="&amp;$T227)),"")))))&amp;"",IF(O227="","",""))&amp;""</f>
        <v/>
      </c>
      <c r="AX227" t="str" cm="1">
        <f t="array" ref="AX227">IFERROR(IF(P227&lt;&gt;"",P227,IF(OR($S227="",$T227=""),"",IF($T227&lt;&gt;"",_xlfn._xlws.FILTER(P:P,($BU:$BU=$BU227)*($I:$I=$I227)*($T:$T=$T227)*($S:$S=_xlfn.MINIFS($S:$S,$T:$T,"="&amp;$T227)),""))))&amp;"",IF(P227="","",""))&amp;""</f>
        <v/>
      </c>
      <c r="AY227" t="str" cm="1">
        <f t="array" ref="AY227">IFERROR(IF(Q227&lt;&gt;"",Q227,IF(OR($S227="",$T227=""),"",IF($T227&lt;&gt;"",_xlfn._xlws.FILTER(Q:Q,($BU:$BU=$BU227)*($I:$I=$I227)*($T:$T=$T227)*($S:$S=_xlfn.MINIFS($S:$S,$T:$T,"="&amp;$T227)),""))))&amp;"",IF(Q227="","",""))&amp;""</f>
        <v/>
      </c>
      <c r="AZ227" t="str" cm="1">
        <f t="array" ref="AZ227">IFERROR(IF(R227&lt;&gt;"",R227,IF(OR($S227="",$T227=""),"",IF($T227&lt;&gt;"",_xlfn._xlws.FILTER(R:R,($BU:$BU=$BU227)*($I:$I=$I227)*($T:$T=$T227)*($S:$S=_xlfn.MINIFS($S:$S,$T:$T,"="&amp;$T227)),""))))&amp;"",IF(R227="","",""))&amp;""</f>
        <v/>
      </c>
      <c r="BA227" s="6">
        <f t="shared" si="316"/>
        <v>20</v>
      </c>
      <c r="BB227">
        <f t="shared" ref="BB227:BD227" si="357">BB226</f>
        <v>18987</v>
      </c>
      <c r="BC227" t="str">
        <f t="shared" si="357"/>
        <v>Velodrome</v>
      </c>
      <c r="BD227" t="str">
        <f t="shared" si="357"/>
        <v>Outlaws</v>
      </c>
      <c r="BE227" t="s">
        <v>6</v>
      </c>
      <c r="BF227" t="s">
        <v>205</v>
      </c>
      <c r="BI227" cm="1">
        <f t="array" aca="1" ref="BI227" ca="1">IFERROR(_xlfn._xlws.FILTER(shifts!A:A,(shifts!B:B=events!AD227)*(shifts!AG:AG&gt;=events!BK227)*(shifts!AH:AH&lt;=events!BL227)),BI226)</f>
        <v>7</v>
      </c>
      <c r="BJ227" s="15">
        <f t="shared" si="318"/>
        <v>0</v>
      </c>
      <c r="BK227">
        <f t="shared" si="319"/>
        <v>912</v>
      </c>
      <c r="BL227">
        <f t="shared" si="320"/>
        <v>912</v>
      </c>
      <c r="BM227" s="15">
        <f>SUMIFS(BJ$2:BJ227,K$2:K227,"=Intermission")+SUMIFS(BJ$2:BJ227,K$2:K227,"=Timeout")</f>
        <v>0</v>
      </c>
      <c r="BN227">
        <f t="shared" si="321"/>
        <v>0</v>
      </c>
      <c r="BO227" s="19">
        <f t="shared" si="322"/>
        <v>168</v>
      </c>
      <c r="BP227">
        <f t="shared" si="323"/>
        <v>163</v>
      </c>
      <c r="BQ227" s="17">
        <f t="shared" si="324"/>
        <v>168</v>
      </c>
      <c r="BR227" t="str">
        <f t="shared" si="325"/>
        <v>opp_team_player_1</v>
      </c>
      <c r="BS227">
        <f>COUNTIFS(S$3:S227,"="&amp;S227,AI$3:AI227,"="&amp;AI227)</f>
        <v>1</v>
      </c>
      <c r="BT227" t="str">
        <f>IFERROR(VLOOKUP(BB227&amp;BU227&amp;X227,game_rosters!U:W,3,FALSE),"")</f>
        <v>P100016</v>
      </c>
      <c r="BU227" t="str">
        <f t="shared" si="326"/>
        <v>Velodrome</v>
      </c>
    </row>
    <row r="228" spans="1:73" x14ac:dyDescent="0.2">
      <c r="A228">
        <f t="shared" si="301"/>
        <v>1</v>
      </c>
      <c r="E228" s="4"/>
      <c r="F228" s="43"/>
      <c r="G228" s="4"/>
      <c r="H228" s="46"/>
      <c r="I228" s="44">
        <v>39</v>
      </c>
      <c r="J228" s="44" t="str">
        <f t="shared" si="327"/>
        <v>d</v>
      </c>
      <c r="K228" t="s">
        <v>15</v>
      </c>
      <c r="L228" t="s">
        <v>179</v>
      </c>
      <c r="M228" t="s">
        <v>99</v>
      </c>
      <c r="S228">
        <v>115</v>
      </c>
      <c r="T228">
        <v>26</v>
      </c>
      <c r="U228" t="str">
        <f>IF(B228=1,MAX($U$2:$U227)+1,IF(AND($T228&lt;&gt;"",$T228=$T227),$U227,IF(B228="x",U227,"")))</f>
        <v/>
      </c>
      <c r="V228" t="str">
        <f>IF(C228=1,MAX($V$2:$V227)+1,IF(AND($T228&lt;&gt;"",$T228=$T227),$U227,IF(C228="x",V227,"")))</f>
        <v/>
      </c>
      <c r="W228" t="s">
        <v>735</v>
      </c>
      <c r="X228">
        <v>39</v>
      </c>
      <c r="Z228">
        <v>1</v>
      </c>
      <c r="AA228">
        <f t="shared" si="298"/>
        <v>1115</v>
      </c>
      <c r="AB228">
        <f t="shared" si="299"/>
        <v>9026</v>
      </c>
      <c r="AC228">
        <f t="shared" si="295"/>
        <v>9026</v>
      </c>
      <c r="AD228" s="6">
        <v>1</v>
      </c>
      <c r="AE228" t="s">
        <v>744</v>
      </c>
      <c r="AF228" t="s">
        <v>746</v>
      </c>
      <c r="AG228" t="s">
        <v>756</v>
      </c>
      <c r="AH228" t="s">
        <v>756</v>
      </c>
      <c r="AI228" t="str">
        <f t="shared" si="302"/>
        <v>e</v>
      </c>
      <c r="AJ228" t="str">
        <f t="shared" si="303"/>
        <v>d</v>
      </c>
      <c r="AK228" t="str">
        <f t="shared" si="304"/>
        <v>d</v>
      </c>
      <c r="AL228" t="str">
        <f t="shared" si="305"/>
        <v>d</v>
      </c>
      <c r="AM228" t="str">
        <f t="shared" si="306"/>
        <v>o</v>
      </c>
      <c r="AN228" t="str">
        <f t="shared" si="307"/>
        <v>Home</v>
      </c>
      <c r="AO228" t="str">
        <f t="shared" si="308"/>
        <v>h</v>
      </c>
      <c r="AP228" t="str">
        <f t="shared" si="309"/>
        <v>d</v>
      </c>
      <c r="AQ228" t="str">
        <f t="shared" si="310"/>
        <v>o</v>
      </c>
      <c r="AR228" t="str">
        <f t="shared" si="311"/>
        <v>Home</v>
      </c>
      <c r="AS228" t="str">
        <f t="shared" si="312"/>
        <v>h</v>
      </c>
      <c r="AT228" t="str">
        <f t="shared" si="313"/>
        <v>Defensive</v>
      </c>
      <c r="AU228" t="str">
        <f t="shared" si="314"/>
        <v/>
      </c>
      <c r="AV228" t="str">
        <f t="shared" si="315"/>
        <v/>
      </c>
      <c r="AW228" t="str" cm="1">
        <f t="array" ref="AW228">IFERROR(IF(O228&lt;&gt;"",O228,IF(OR($S228="",$T228=""),"",IF(O228&lt;&gt;"",O228,IF($T228&lt;&gt;"",_xlfn._xlws.FILTER(O:O,($BU:$BU=$BU228)*($I:$I=$I228)*($T:$T=$T228)*($S:$S=_xlfn.MINIFS($S:$S,$T:$T,"="&amp;$T228)),"")))))&amp;"",IF(O228="","",""))&amp;""</f>
        <v/>
      </c>
      <c r="AX228" t="str" cm="1">
        <f t="array" ref="AX228">IFERROR(IF(P228&lt;&gt;"",P228,IF(OR($S228="",$T228=""),"",IF($T228&lt;&gt;"",_xlfn._xlws.FILTER(P:P,($BU:$BU=$BU228)*($I:$I=$I228)*($T:$T=$T228)*($S:$S=_xlfn.MINIFS($S:$S,$T:$T,"="&amp;$T228)),""))))&amp;"",IF(P228="","",""))&amp;""</f>
        <v/>
      </c>
      <c r="AY228" t="str" cm="1">
        <f t="array" ref="AY228">IFERROR(IF(Q228&lt;&gt;"",Q228,IF(OR($S228="",$T228=""),"",IF($T228&lt;&gt;"",_xlfn._xlws.FILTER(Q:Q,($BU:$BU=$BU228)*($I:$I=$I228)*($T:$T=$T228)*($S:$S=_xlfn.MINIFS($S:$S,$T:$T,"="&amp;$T228)),""))))&amp;"",IF(Q228="","",""))&amp;""</f>
        <v/>
      </c>
      <c r="AZ228" t="str" cm="1">
        <f t="array" ref="AZ228">IFERROR(IF(R228&lt;&gt;"",R228,IF(OR($S228="",$T228=""),"",IF($T228&lt;&gt;"",_xlfn._xlws.FILTER(R:R,($BU:$BU=$BU228)*($I:$I=$I228)*($T:$T=$T228)*($S:$S=_xlfn.MINIFS($S:$S,$T:$T,"="&amp;$T228)),""))))&amp;"",IF(R228="","",""))&amp;""</f>
        <v/>
      </c>
      <c r="BA228" s="6">
        <f t="shared" si="316"/>
        <v>20</v>
      </c>
      <c r="BB228">
        <f t="shared" ref="BB228:BD228" si="358">BB227</f>
        <v>18987</v>
      </c>
      <c r="BC228" t="str">
        <f t="shared" si="358"/>
        <v>Velodrome</v>
      </c>
      <c r="BD228" t="str">
        <f t="shared" si="358"/>
        <v>Outlaws</v>
      </c>
      <c r="BE228" t="s">
        <v>15</v>
      </c>
      <c r="BF228" t="s">
        <v>179</v>
      </c>
      <c r="BI228" cm="1">
        <f t="array" aca="1" ref="BI228" ca="1">IFERROR(_xlfn._xlws.FILTER(shifts!A:A,(shifts!B:B=events!AD228)*(shifts!AG:AG&gt;=events!BK228)*(shifts!AH:AH&lt;=events!BL228)),BI227)</f>
        <v>7</v>
      </c>
      <c r="BJ228" s="15">
        <f t="shared" si="318"/>
        <v>0</v>
      </c>
      <c r="BK228">
        <f t="shared" si="319"/>
        <v>912</v>
      </c>
      <c r="BL228">
        <f t="shared" si="320"/>
        <v>912</v>
      </c>
      <c r="BM228" s="15">
        <f>SUMIFS(BJ$2:BJ228,K$2:K228,"=Intermission")+SUMIFS(BJ$2:BJ228,K$2:K228,"=Timeout")</f>
        <v>0</v>
      </c>
      <c r="BN228">
        <f t="shared" si="321"/>
        <v>0</v>
      </c>
      <c r="BO228" s="19">
        <f t="shared" si="322"/>
        <v>168</v>
      </c>
      <c r="BP228">
        <f t="shared" si="323"/>
        <v>163</v>
      </c>
      <c r="BQ228" s="17">
        <f t="shared" si="324"/>
        <v>168</v>
      </c>
      <c r="BR228" t="str">
        <f t="shared" si="325"/>
        <v>event_team_player_1</v>
      </c>
      <c r="BS228">
        <f>COUNTIFS(S$3:S228,"="&amp;S228,AI$3:AI228,"="&amp;AI228)</f>
        <v>1</v>
      </c>
      <c r="BT228" t="str">
        <f>IFERROR(VLOOKUP(BB228&amp;BU228&amp;X228,game_rosters!U:W,3,FALSE),"")</f>
        <v>P100016</v>
      </c>
      <c r="BU228" t="str">
        <f t="shared" si="326"/>
        <v>Velodrome</v>
      </c>
    </row>
    <row r="229" spans="1:73" x14ac:dyDescent="0.2">
      <c r="A229" t="str">
        <f t="shared" si="301"/>
        <v/>
      </c>
      <c r="E229" s="4"/>
      <c r="F229" s="43"/>
      <c r="G229" s="4"/>
      <c r="H229" s="46"/>
      <c r="I229" s="44">
        <v>44</v>
      </c>
      <c r="J229" s="44" t="str">
        <f t="shared" si="327"/>
        <v/>
      </c>
      <c r="O229" t="s">
        <v>629</v>
      </c>
      <c r="S229">
        <v>115</v>
      </c>
      <c r="T229">
        <v>26</v>
      </c>
      <c r="U229" t="str">
        <f>IF(B229=1,MAX($U$2:$U228)+1,IF(AND($T229&lt;&gt;"",$T229=$T228),$U228,IF(B229="x",U228,"")))</f>
        <v/>
      </c>
      <c r="V229" t="str">
        <f>IF(C229=1,MAX($V$2:$V228)+1,IF(AND($T229&lt;&gt;"",$T229=$T228),$U228,IF(C229="x",V228,"")))</f>
        <v/>
      </c>
      <c r="X229">
        <v>44</v>
      </c>
      <c r="AA229">
        <f t="shared" si="298"/>
        <v>1115</v>
      </c>
      <c r="AB229">
        <f t="shared" si="299"/>
        <v>9026</v>
      </c>
      <c r="AC229">
        <f t="shared" si="295"/>
        <v>9026</v>
      </c>
      <c r="AD229" s="6">
        <v>1</v>
      </c>
      <c r="AE229" t="s">
        <v>744</v>
      </c>
      <c r="AF229" t="s">
        <v>746</v>
      </c>
      <c r="AG229" t="s">
        <v>756</v>
      </c>
      <c r="AH229" t="s">
        <v>756</v>
      </c>
      <c r="AI229" t="str">
        <f t="shared" si="302"/>
        <v>o</v>
      </c>
      <c r="AJ229" t="str">
        <f t="shared" si="303"/>
        <v>d</v>
      </c>
      <c r="AK229" t="str">
        <f t="shared" si="304"/>
        <v>d</v>
      </c>
      <c r="AL229" t="str">
        <f t="shared" si="305"/>
        <v/>
      </c>
      <c r="AM229" t="str">
        <f t="shared" si="306"/>
        <v/>
      </c>
      <c r="AN229" t="str">
        <f t="shared" si="307"/>
        <v>Home</v>
      </c>
      <c r="AO229" t="str">
        <f t="shared" si="308"/>
        <v>h</v>
      </c>
      <c r="AP229" t="str">
        <f t="shared" si="309"/>
        <v>d</v>
      </c>
      <c r="AQ229" t="str">
        <f t="shared" si="310"/>
        <v>o</v>
      </c>
      <c r="AR229" t="str">
        <f t="shared" si="311"/>
        <v>Home</v>
      </c>
      <c r="AS229" t="str">
        <f t="shared" si="312"/>
        <v>h</v>
      </c>
      <c r="AT229" t="str">
        <f t="shared" si="313"/>
        <v>Offensive</v>
      </c>
      <c r="AU229" t="str">
        <f t="shared" si="314"/>
        <v/>
      </c>
      <c r="AV229" t="str">
        <f t="shared" si="315"/>
        <v/>
      </c>
      <c r="AW229" t="str" cm="1">
        <f t="array" ref="AW229">IFERROR(IF(O229&lt;&gt;"",O229,IF(OR($S229="",$T229=""),"",IF(O229&lt;&gt;"",O229,IF($T229&lt;&gt;"",_xlfn._xlws.FILTER(O:O,($BU:$BU=$BU229)*($I:$I=$I229)*($T:$T=$T229)*($S:$S=_xlfn.MINIFS($S:$S,$T:$T,"="&amp;$T229)),"")))))&amp;"",IF(O229="","",""))&amp;""</f>
        <v>OffensivePlay_Possession-FrontofNet</v>
      </c>
      <c r="AX229" t="str" cm="1">
        <f t="array" ref="AX229">IFERROR(IF(P229&lt;&gt;"",P229,IF(OR($S229="",$T229=""),"",IF($T229&lt;&gt;"",_xlfn._xlws.FILTER(P:P,($BU:$BU=$BU229)*($I:$I=$I229)*($T:$T=$T229)*($S:$S=_xlfn.MINIFS($S:$S,$T:$T,"="&amp;$T229)),""))))&amp;"",IF(P229="","",""))&amp;""</f>
        <v/>
      </c>
      <c r="AY229" t="str" cm="1">
        <f t="array" ref="AY229">IFERROR(IF(Q229&lt;&gt;"",Q229,IF(OR($S229="",$T229=""),"",IF($T229&lt;&gt;"",_xlfn._xlws.FILTER(Q:Q,($BU:$BU=$BU229)*($I:$I=$I229)*($T:$T=$T229)*($S:$S=_xlfn.MINIFS($S:$S,$T:$T,"="&amp;$T229)),""))))&amp;"",IF(Q229="","",""))&amp;""</f>
        <v/>
      </c>
      <c r="AZ229" t="str" cm="1">
        <f t="array" ref="AZ229">IFERROR(IF(R229&lt;&gt;"",R229,IF(OR($S229="",$T229=""),"",IF($T229&lt;&gt;"",_xlfn._xlws.FILTER(R:R,($BU:$BU=$BU229)*($I:$I=$I229)*($T:$T=$T229)*($S:$S=_xlfn.MINIFS($S:$S,$T:$T,"="&amp;$T229)),""))))&amp;"",IF(R229="","",""))&amp;""</f>
        <v/>
      </c>
      <c r="BA229" s="6">
        <f t="shared" si="316"/>
        <v>20</v>
      </c>
      <c r="BB229">
        <f t="shared" ref="BB229:BD229" si="359">BB228</f>
        <v>18987</v>
      </c>
      <c r="BC229" t="str">
        <f t="shared" si="359"/>
        <v>Velodrome</v>
      </c>
      <c r="BD229" t="str">
        <f t="shared" si="359"/>
        <v>Outlaws</v>
      </c>
      <c r="BE229" t="s">
        <v>15</v>
      </c>
      <c r="BF229" t="s">
        <v>179</v>
      </c>
      <c r="BI229" cm="1">
        <f t="array" aca="1" ref="BI229" ca="1">IFERROR(_xlfn._xlws.FILTER(shifts!A:A,(shifts!B:B=events!AD229)*(shifts!AG:AG&gt;=events!BK229)*(shifts!AH:AH&lt;=events!BL229)),BI228)</f>
        <v>7</v>
      </c>
      <c r="BJ229" s="15">
        <f t="shared" si="318"/>
        <v>0</v>
      </c>
      <c r="BK229">
        <f t="shared" si="319"/>
        <v>912</v>
      </c>
      <c r="BL229">
        <f t="shared" si="320"/>
        <v>912</v>
      </c>
      <c r="BM229" s="15">
        <f>SUMIFS(BJ$2:BJ229,K$2:K229,"=Intermission")+SUMIFS(BJ$2:BJ229,K$2:K229,"=Timeout")</f>
        <v>0</v>
      </c>
      <c r="BN229">
        <f t="shared" si="321"/>
        <v>0</v>
      </c>
      <c r="BO229" s="19">
        <f t="shared" si="322"/>
        <v>168</v>
      </c>
      <c r="BP229">
        <f t="shared" si="323"/>
        <v>163</v>
      </c>
      <c r="BQ229" s="17">
        <f t="shared" si="324"/>
        <v>168</v>
      </c>
      <c r="BR229" t="str">
        <f t="shared" si="325"/>
        <v>opp_team_player_1</v>
      </c>
      <c r="BS229">
        <f>COUNTIFS(S$3:S229,"="&amp;S229,AI$3:AI229,"="&amp;AI229)</f>
        <v>1</v>
      </c>
      <c r="BT229" t="str">
        <f>IFERROR(VLOOKUP(BB229&amp;BU229&amp;X229,game_rosters!U:W,3,FALSE),"")</f>
        <v>P100033</v>
      </c>
      <c r="BU229" t="str">
        <f t="shared" si="326"/>
        <v>Outlaws</v>
      </c>
    </row>
    <row r="230" spans="1:73" x14ac:dyDescent="0.2">
      <c r="A230">
        <f t="shared" si="301"/>
        <v>1</v>
      </c>
      <c r="E230" s="4"/>
      <c r="F230" s="43"/>
      <c r="G230" s="4"/>
      <c r="H230" s="46"/>
      <c r="I230" s="44">
        <v>39</v>
      </c>
      <c r="J230" s="44" t="str">
        <f t="shared" si="327"/>
        <v>d</v>
      </c>
      <c r="K230" t="s">
        <v>231</v>
      </c>
      <c r="L230" t="s">
        <v>232</v>
      </c>
      <c r="S230">
        <v>116</v>
      </c>
      <c r="T230">
        <v>26</v>
      </c>
      <c r="U230" t="str">
        <f>IF(B230=1,MAX($U$2:$U229)+1,IF(AND($T230&lt;&gt;"",$T230=$T229),$U229,IF(B230="x",U229,"")))</f>
        <v/>
      </c>
      <c r="V230" t="str">
        <f>IF(C230=1,MAX($V$2:$V229)+1,IF(AND($T230&lt;&gt;"",$T230=$T229),$U229,IF(C230="x",V229,"")))</f>
        <v/>
      </c>
      <c r="W230" t="s">
        <v>735</v>
      </c>
      <c r="X230">
        <v>39</v>
      </c>
      <c r="Z230">
        <v>1</v>
      </c>
      <c r="AA230">
        <f t="shared" si="298"/>
        <v>1116</v>
      </c>
      <c r="AB230">
        <f t="shared" si="299"/>
        <v>9026</v>
      </c>
      <c r="AC230">
        <f t="shared" si="295"/>
        <v>9026</v>
      </c>
      <c r="AD230" s="6">
        <v>1</v>
      </c>
      <c r="AE230" t="s">
        <v>744</v>
      </c>
      <c r="AF230" t="s">
        <v>746</v>
      </c>
      <c r="AG230" t="s">
        <v>756</v>
      </c>
      <c r="AH230" t="s">
        <v>756</v>
      </c>
      <c r="AI230" t="str">
        <f t="shared" si="302"/>
        <v>e</v>
      </c>
      <c r="AJ230" t="str">
        <f t="shared" si="303"/>
        <v>d</v>
      </c>
      <c r="AK230" t="str">
        <f t="shared" si="304"/>
        <v>d</v>
      </c>
      <c r="AL230" t="str">
        <f t="shared" si="305"/>
        <v>d</v>
      </c>
      <c r="AM230" t="str">
        <f t="shared" si="306"/>
        <v>o</v>
      </c>
      <c r="AN230" t="str">
        <f t="shared" si="307"/>
        <v>Home</v>
      </c>
      <c r="AO230" t="str">
        <f t="shared" si="308"/>
        <v>h</v>
      </c>
      <c r="AP230" t="str">
        <f t="shared" si="309"/>
        <v>d</v>
      </c>
      <c r="AQ230" t="str">
        <f t="shared" si="310"/>
        <v>o</v>
      </c>
      <c r="AR230" t="str">
        <f t="shared" si="311"/>
        <v>Home</v>
      </c>
      <c r="AS230" t="str">
        <f t="shared" si="312"/>
        <v>h</v>
      </c>
      <c r="AT230" t="str">
        <f t="shared" si="313"/>
        <v>Offensive</v>
      </c>
      <c r="AU230" t="str">
        <f t="shared" si="314"/>
        <v/>
      </c>
      <c r="AV230" t="str">
        <f t="shared" si="315"/>
        <v/>
      </c>
      <c r="AW230" t="str" cm="1">
        <f t="array" ref="AW230">IFERROR(IF(O230&lt;&gt;"",O230,IF(OR($S230="",$T230=""),"",IF(O230&lt;&gt;"",O230,IF($T230&lt;&gt;"",_xlfn._xlws.FILTER(O:O,($BU:$BU=$BU230)*($I:$I=$I230)*($T:$T=$T230)*($S:$S=_xlfn.MINIFS($S:$S,$T:$T,"="&amp;$T230)),"")))))&amp;"",IF(O230="","",""))&amp;""</f>
        <v/>
      </c>
      <c r="AX230" t="str" cm="1">
        <f t="array" ref="AX230">IFERROR(IF(P230&lt;&gt;"",P230,IF(OR($S230="",$T230=""),"",IF($T230&lt;&gt;"",_xlfn._xlws.FILTER(P:P,($BU:$BU=$BU230)*($I:$I=$I230)*($T:$T=$T230)*($S:$S=_xlfn.MINIFS($S:$S,$T:$T,"="&amp;$T230)),""))))&amp;"",IF(P230="","",""))&amp;""</f>
        <v/>
      </c>
      <c r="AY230" t="str" cm="1">
        <f t="array" ref="AY230">IFERROR(IF(Q230&lt;&gt;"",Q230,IF(OR($S230="",$T230=""),"",IF($T230&lt;&gt;"",_xlfn._xlws.FILTER(Q:Q,($BU:$BU=$BU230)*($I:$I=$I230)*($T:$T=$T230)*($S:$S=_xlfn.MINIFS($S:$S,$T:$T,"="&amp;$T230)),""))))&amp;"",IF(Q230="","",""))&amp;""</f>
        <v/>
      </c>
      <c r="AZ230" t="str" cm="1">
        <f t="array" ref="AZ230">IFERROR(IF(R230&lt;&gt;"",R230,IF(OR($S230="",$T230=""),"",IF($T230&lt;&gt;"",_xlfn._xlws.FILTER(R:R,($BU:$BU=$BU230)*($I:$I=$I230)*($T:$T=$T230)*($S:$S=_xlfn.MINIFS($S:$S,$T:$T,"="&amp;$T230)),""))))&amp;"",IF(R230="","",""))&amp;""</f>
        <v/>
      </c>
      <c r="BA230" s="6">
        <f t="shared" si="316"/>
        <v>20</v>
      </c>
      <c r="BB230">
        <f t="shared" ref="BB230:BD230" si="360">BB229</f>
        <v>18987</v>
      </c>
      <c r="BC230" t="str">
        <f t="shared" si="360"/>
        <v>Velodrome</v>
      </c>
      <c r="BD230" t="str">
        <f t="shared" si="360"/>
        <v>Outlaws</v>
      </c>
      <c r="BE230" t="s">
        <v>231</v>
      </c>
      <c r="BF230" t="s">
        <v>232</v>
      </c>
      <c r="BI230" cm="1">
        <f t="array" aca="1" ref="BI230" ca="1">IFERROR(_xlfn._xlws.FILTER(shifts!A:A,(shifts!B:B=events!AD230)*(shifts!AG:AG&gt;=events!BK230)*(shifts!AH:AH&lt;=events!BL230)),BI229)</f>
        <v>7</v>
      </c>
      <c r="BJ230" s="15">
        <f t="shared" si="318"/>
        <v>0</v>
      </c>
      <c r="BK230">
        <f t="shared" si="319"/>
        <v>912</v>
      </c>
      <c r="BL230">
        <f t="shared" si="320"/>
        <v>912</v>
      </c>
      <c r="BM230" s="15">
        <f>SUMIFS(BJ$2:BJ230,K$2:K230,"=Intermission")+SUMIFS(BJ$2:BJ230,K$2:K230,"=Timeout")</f>
        <v>0</v>
      </c>
      <c r="BN230">
        <f t="shared" si="321"/>
        <v>0</v>
      </c>
      <c r="BO230" s="19">
        <f t="shared" si="322"/>
        <v>168</v>
      </c>
      <c r="BP230">
        <f t="shared" si="323"/>
        <v>163</v>
      </c>
      <c r="BQ230" s="17">
        <f t="shared" si="324"/>
        <v>168</v>
      </c>
      <c r="BR230" t="str">
        <f t="shared" si="325"/>
        <v>event_team_player_1</v>
      </c>
      <c r="BS230">
        <f>COUNTIFS(S$3:S230,"="&amp;S230,AI$3:AI230,"="&amp;AI230)</f>
        <v>1</v>
      </c>
      <c r="BT230" t="str">
        <f>IFERROR(VLOOKUP(BB230&amp;BU230&amp;X230,game_rosters!U:W,3,FALSE),"")</f>
        <v>P100016</v>
      </c>
      <c r="BU230" t="str">
        <f t="shared" si="326"/>
        <v>Velodrome</v>
      </c>
    </row>
    <row r="231" spans="1:73" x14ac:dyDescent="0.2">
      <c r="A231">
        <f t="shared" si="301"/>
        <v>1</v>
      </c>
      <c r="E231" s="4"/>
      <c r="F231" s="43"/>
      <c r="G231" s="4"/>
      <c r="H231" s="46"/>
      <c r="I231" s="44">
        <v>42</v>
      </c>
      <c r="J231" s="44" t="str">
        <f t="shared" si="327"/>
        <v/>
      </c>
      <c r="K231" t="s">
        <v>13</v>
      </c>
      <c r="L231" t="s">
        <v>586</v>
      </c>
      <c r="N231" t="s">
        <v>595</v>
      </c>
      <c r="O231" t="s">
        <v>573</v>
      </c>
      <c r="Q231" t="s">
        <v>595</v>
      </c>
      <c r="S231">
        <v>117</v>
      </c>
      <c r="T231" t="s">
        <v>756</v>
      </c>
      <c r="U231" t="str">
        <f>IF(B231=1,MAX($U$2:$U230)+1,IF(AND($T231&lt;&gt;"",$T231=$T230),$U230,IF(B231="x",U230,"")))</f>
        <v/>
      </c>
      <c r="V231" t="str">
        <f>IF(C231=1,MAX($V$2:$V230)+1,IF(AND($T231&lt;&gt;"",$T231=$T230),$U230,IF(C231="x",V230,"")))</f>
        <v/>
      </c>
      <c r="W231" t="s">
        <v>735</v>
      </c>
      <c r="X231">
        <v>42</v>
      </c>
      <c r="Z231">
        <v>1</v>
      </c>
      <c r="AA231">
        <f t="shared" si="298"/>
        <v>1117</v>
      </c>
      <c r="AB231" t="str">
        <f t="shared" si="299"/>
        <v/>
      </c>
      <c r="AC231">
        <f t="shared" si="295"/>
        <v>1117</v>
      </c>
      <c r="AD231" s="6">
        <v>1</v>
      </c>
      <c r="AE231" t="s">
        <v>744</v>
      </c>
      <c r="AF231" t="s">
        <v>747</v>
      </c>
      <c r="AG231" t="s">
        <v>744</v>
      </c>
      <c r="AH231" t="s">
        <v>914</v>
      </c>
      <c r="AI231" t="str">
        <f t="shared" si="302"/>
        <v>e</v>
      </c>
      <c r="AJ231" t="str">
        <f t="shared" si="303"/>
        <v/>
      </c>
      <c r="AK231" t="str">
        <f t="shared" si="304"/>
        <v/>
      </c>
      <c r="AL231" t="str">
        <f t="shared" si="305"/>
        <v/>
      </c>
      <c r="AM231" t="str">
        <f t="shared" si="306"/>
        <v/>
      </c>
      <c r="AN231" t="str">
        <f t="shared" si="307"/>
        <v>Home</v>
      </c>
      <c r="AO231" t="str">
        <f t="shared" si="308"/>
        <v>h</v>
      </c>
      <c r="AP231" t="str">
        <f t="shared" si="309"/>
        <v/>
      </c>
      <c r="AQ231" t="str">
        <f t="shared" si="310"/>
        <v/>
      </c>
      <c r="AR231" t="str">
        <f t="shared" si="311"/>
        <v>Home</v>
      </c>
      <c r="AS231" t="str">
        <f t="shared" si="312"/>
        <v>h</v>
      </c>
      <c r="AT231" t="str">
        <f t="shared" si="313"/>
        <v>Offensive</v>
      </c>
      <c r="AU231" t="str">
        <f t="shared" si="314"/>
        <v/>
      </c>
      <c r="AV231" t="str">
        <f t="shared" si="315"/>
        <v/>
      </c>
      <c r="AW231" t="str" cm="1">
        <f t="array" ref="AW231">IFERROR(IF(O231&lt;&gt;"",O231,IF(OR($S231="",$T231=""),"",IF(O231&lt;&gt;"",O231,IF($T231&lt;&gt;"",_xlfn._xlws.FILTER(O:O,($BU:$BU=$BU231)*($I:$I=$I231)*($T:$T=$T231)*($S:$S=_xlfn.MINIFS($S:$S,$T:$T,"="&amp;$T231)),"")))))&amp;"",IF(O231="","",""))&amp;""</f>
        <v>OffensivePlay_Zone-PuckRetrievalShot</v>
      </c>
      <c r="AX231" t="str" cm="1">
        <f t="array" ref="AX231">IFERROR(IF(P231&lt;&gt;"",P231,IF(OR($S231="",$T231=""),"",IF($T231&lt;&gt;"",_xlfn._xlws.FILTER(P:P,($BU:$BU=$BU231)*($I:$I=$I231)*($T:$T=$T231)*($S:$S=_xlfn.MINIFS($S:$S,$T:$T,"="&amp;$T231)),""))))&amp;"",IF(P231="","",""))&amp;""</f>
        <v/>
      </c>
      <c r="AY231" t="str" cm="1">
        <f t="array" ref="AY231">IFERROR(IF(Q231&lt;&gt;"",Q231,IF(OR($S231="",$T231=""),"",IF($T231&lt;&gt;"",_xlfn._xlws.FILTER(Q:Q,($BU:$BU=$BU231)*($I:$I=$I231)*($T:$T=$T231)*($S:$S=_xlfn.MINIFS($S:$S,$T:$T,"="&amp;$T231)),""))))&amp;"",IF(Q231="","",""))&amp;""</f>
        <v>s</v>
      </c>
      <c r="AZ231" t="str" cm="1">
        <f t="array" ref="AZ231">IFERROR(IF(R231&lt;&gt;"",R231,IF(OR($S231="",$T231=""),"",IF($T231&lt;&gt;"",_xlfn._xlws.FILTER(R:R,($BU:$BU=$BU231)*($I:$I=$I231)*($T:$T=$T231)*($S:$S=_xlfn.MINIFS($S:$S,$T:$T,"="&amp;$T231)),""))))&amp;"",IF(R231="","",""))&amp;""</f>
        <v/>
      </c>
      <c r="BA231" s="6">
        <f t="shared" si="316"/>
        <v>20</v>
      </c>
      <c r="BB231">
        <f t="shared" ref="BB231:BD231" si="361">BB230</f>
        <v>18987</v>
      </c>
      <c r="BC231" t="str">
        <f t="shared" si="361"/>
        <v>Velodrome</v>
      </c>
      <c r="BD231" t="str">
        <f t="shared" si="361"/>
        <v>Outlaws</v>
      </c>
      <c r="BE231" t="s">
        <v>13</v>
      </c>
      <c r="BF231" t="s">
        <v>586</v>
      </c>
      <c r="BI231" cm="1">
        <f t="array" aca="1" ref="BI231" ca="1">IFERROR(_xlfn._xlws.FILTER(shifts!A:A,(shifts!B:B=events!AD231)*(shifts!AG:AG&gt;=events!BK231)*(shifts!AH:AH&lt;=events!BL231)),BI230)</f>
        <v>7</v>
      </c>
      <c r="BJ231" s="15">
        <f t="shared" si="318"/>
        <v>2</v>
      </c>
      <c r="BK231">
        <f t="shared" si="319"/>
        <v>907</v>
      </c>
      <c r="BL231">
        <f t="shared" si="320"/>
        <v>905</v>
      </c>
      <c r="BM231" s="15">
        <f>SUMIFS(BJ$2:BJ231,K$2:K231,"=Intermission")+SUMIFS(BJ$2:BJ231,K$2:K231,"=Timeout")</f>
        <v>0</v>
      </c>
      <c r="BN231">
        <f t="shared" si="321"/>
        <v>0</v>
      </c>
      <c r="BO231" s="19">
        <f t="shared" si="322"/>
        <v>173</v>
      </c>
      <c r="BP231">
        <f t="shared" si="323"/>
        <v>168</v>
      </c>
      <c r="BQ231" s="17">
        <f t="shared" si="324"/>
        <v>175</v>
      </c>
      <c r="BR231" t="str">
        <f t="shared" si="325"/>
        <v>event_team_player_1</v>
      </c>
      <c r="BS231">
        <f>COUNTIFS(S$3:S231,"="&amp;S231,AI$3:AI231,"="&amp;AI231)</f>
        <v>1</v>
      </c>
      <c r="BT231" t="str">
        <f>IFERROR(VLOOKUP(BB231&amp;BU231&amp;X231,game_rosters!U:W,3,FALSE),"")</f>
        <v>P100201</v>
      </c>
      <c r="BU231" t="str">
        <f t="shared" si="326"/>
        <v>Velodrome</v>
      </c>
    </row>
    <row r="232" spans="1:73" x14ac:dyDescent="0.2">
      <c r="A232" t="str">
        <f t="shared" si="301"/>
        <v/>
      </c>
      <c r="E232" s="4"/>
      <c r="F232" s="43"/>
      <c r="G232" s="4"/>
      <c r="H232" s="46"/>
      <c r="I232" s="44">
        <v>84</v>
      </c>
      <c r="J232" s="44" t="str">
        <f t="shared" si="327"/>
        <v/>
      </c>
      <c r="R232" s="51">
        <v>1</v>
      </c>
      <c r="S232">
        <v>117</v>
      </c>
      <c r="T232" t="s">
        <v>756</v>
      </c>
      <c r="U232" t="str">
        <f>IF(B232=1,MAX($U$2:$U231)+1,IF(AND($T232&lt;&gt;"",$T232=$T231),$U231,IF(B232="x",U231,"")))</f>
        <v/>
      </c>
      <c r="V232" t="str">
        <f>IF(C232=1,MAX($V$2:$V231)+1,IF(AND($T232&lt;&gt;"",$T232=$T231),$U231,IF(C232="x",V231,"")))</f>
        <v/>
      </c>
      <c r="X232">
        <v>84</v>
      </c>
      <c r="Z232">
        <v>1</v>
      </c>
      <c r="AA232">
        <f t="shared" si="298"/>
        <v>1117</v>
      </c>
      <c r="AB232" t="str">
        <f t="shared" si="299"/>
        <v/>
      </c>
      <c r="AC232">
        <f t="shared" si="295"/>
        <v>1117</v>
      </c>
      <c r="AD232" s="6">
        <v>1</v>
      </c>
      <c r="AE232" t="s">
        <v>744</v>
      </c>
      <c r="AF232" t="s">
        <v>747</v>
      </c>
      <c r="AG232" t="s">
        <v>744</v>
      </c>
      <c r="AH232" t="s">
        <v>914</v>
      </c>
      <c r="AI232" t="str">
        <f t="shared" si="302"/>
        <v>e</v>
      </c>
      <c r="AJ232" t="str">
        <f t="shared" si="303"/>
        <v/>
      </c>
      <c r="AK232" t="str">
        <f t="shared" si="304"/>
        <v/>
      </c>
      <c r="AL232" t="str">
        <f t="shared" si="305"/>
        <v/>
      </c>
      <c r="AM232" t="str">
        <f t="shared" si="306"/>
        <v/>
      </c>
      <c r="AN232" t="str">
        <f t="shared" si="307"/>
        <v>Home</v>
      </c>
      <c r="AO232" t="str">
        <f t="shared" si="308"/>
        <v>h</v>
      </c>
      <c r="AP232" t="str">
        <f t="shared" si="309"/>
        <v/>
      </c>
      <c r="AQ232" t="str">
        <f t="shared" si="310"/>
        <v/>
      </c>
      <c r="AR232" t="str">
        <f t="shared" si="311"/>
        <v>Home</v>
      </c>
      <c r="AS232" t="str">
        <f t="shared" si="312"/>
        <v>h</v>
      </c>
      <c r="AT232" t="str">
        <f t="shared" si="313"/>
        <v>Offensive</v>
      </c>
      <c r="AU232" t="str">
        <f t="shared" si="314"/>
        <v/>
      </c>
      <c r="AV232" t="str">
        <f t="shared" si="315"/>
        <v/>
      </c>
      <c r="AW232" t="str" cm="1">
        <f t="array" ref="AW232">IFERROR(IF(O232&lt;&gt;"",O232,IF(OR($S232="",$T232=""),"",IF(O232&lt;&gt;"",O232,IF($T232&lt;&gt;"",_xlfn._xlws.FILTER(O:O,($BU:$BU=$BU232)*($I:$I=$I232)*($T:$T=$T232)*($S:$S=_xlfn.MINIFS($S:$S,$T:$T,"="&amp;$T232)),"")))))&amp;"",IF(O232="","",""))&amp;""</f>
        <v/>
      </c>
      <c r="AX232" t="str" cm="1">
        <f t="array" ref="AX232">IFERROR(IF(P232&lt;&gt;"",P232,IF(OR($S232="",$T232=""),"",IF($T232&lt;&gt;"",_xlfn._xlws.FILTER(P:P,($BU:$BU=$BU232)*($I:$I=$I232)*($T:$T=$T232)*($S:$S=_xlfn.MINIFS($S:$S,$T:$T,"="&amp;$T232)),""))))&amp;"",IF(P232="","",""))&amp;""</f>
        <v/>
      </c>
      <c r="AY232" t="str" cm="1">
        <f t="array" ref="AY232">IFERROR(IF(Q232&lt;&gt;"",Q232,IF(OR($S232="",$T232=""),"",IF($T232&lt;&gt;"",_xlfn._xlws.FILTER(Q:Q,($BU:$BU=$BU232)*($I:$I=$I232)*($T:$T=$T232)*($S:$S=_xlfn.MINIFS($S:$S,$T:$T,"="&amp;$T232)),""))))&amp;"",IF(Q232="","",""))&amp;""</f>
        <v/>
      </c>
      <c r="AZ232" t="str" cm="1">
        <f t="array" ref="AZ232">IFERROR(IF(R232&lt;&gt;"",R232,IF(OR($S232="",$T232=""),"",IF($T232&lt;&gt;"",_xlfn._xlws.FILTER(R:R,($BU:$BU=$BU232)*($I:$I=$I232)*($T:$T=$T232)*($S:$S=_xlfn.MINIFS($S:$S,$T:$T,"="&amp;$T232)),""))))&amp;"",IF(R232="","",""))&amp;""</f>
        <v>1</v>
      </c>
      <c r="BA232" s="6">
        <f t="shared" si="316"/>
        <v>20</v>
      </c>
      <c r="BB232">
        <f t="shared" ref="BB232:BD232" si="362">BB231</f>
        <v>18987</v>
      </c>
      <c r="BC232" t="str">
        <f t="shared" si="362"/>
        <v>Velodrome</v>
      </c>
      <c r="BD232" t="str">
        <f t="shared" si="362"/>
        <v>Outlaws</v>
      </c>
      <c r="BE232" t="s">
        <v>13</v>
      </c>
      <c r="BF232" t="s">
        <v>586</v>
      </c>
      <c r="BI232" cm="1">
        <f t="array" aca="1" ref="BI232" ca="1">IFERROR(_xlfn._xlws.FILTER(shifts!A:A,(shifts!B:B=events!AD232)*(shifts!AG:AG&gt;=events!BK232)*(shifts!AH:AH&lt;=events!BL232)),BI231)</f>
        <v>7</v>
      </c>
      <c r="BJ232" s="15">
        <f t="shared" si="318"/>
        <v>2</v>
      </c>
      <c r="BK232">
        <f t="shared" si="319"/>
        <v>907</v>
      </c>
      <c r="BL232">
        <f t="shared" si="320"/>
        <v>905</v>
      </c>
      <c r="BM232" s="15">
        <f>SUMIFS(BJ$2:BJ232,K$2:K232,"=Intermission")+SUMIFS(BJ$2:BJ232,K$2:K232,"=Timeout")</f>
        <v>0</v>
      </c>
      <c r="BN232">
        <f t="shared" si="321"/>
        <v>0</v>
      </c>
      <c r="BO232" s="19">
        <f t="shared" si="322"/>
        <v>173</v>
      </c>
      <c r="BP232">
        <f t="shared" si="323"/>
        <v>168</v>
      </c>
      <c r="BQ232" s="17">
        <f t="shared" si="324"/>
        <v>175</v>
      </c>
      <c r="BR232" t="str">
        <f t="shared" si="325"/>
        <v>event_team_player_2</v>
      </c>
      <c r="BS232">
        <f>COUNTIFS(S$3:S232,"="&amp;S232,AI$3:AI232,"="&amp;AI232)</f>
        <v>2</v>
      </c>
      <c r="BT232" t="str">
        <f>IFERROR(VLOOKUP(BB232&amp;BU232&amp;X232,game_rosters!U:W,3,FALSE),"")</f>
        <v>P100198</v>
      </c>
      <c r="BU232" t="str">
        <f t="shared" si="326"/>
        <v>Velodrome</v>
      </c>
    </row>
    <row r="233" spans="1:73" x14ac:dyDescent="0.2">
      <c r="A233" t="str">
        <f t="shared" si="301"/>
        <v/>
      </c>
      <c r="E233" s="4"/>
      <c r="F233" s="43"/>
      <c r="G233" s="4"/>
      <c r="H233" s="46"/>
      <c r="I233" s="44">
        <v>12</v>
      </c>
      <c r="J233" s="44" t="str">
        <f t="shared" si="327"/>
        <v/>
      </c>
      <c r="R233" s="51">
        <v>1</v>
      </c>
      <c r="S233">
        <v>117</v>
      </c>
      <c r="T233" t="s">
        <v>756</v>
      </c>
      <c r="U233" t="str">
        <f>IF(B233=1,MAX($U$2:$U232)+1,IF(AND($T233&lt;&gt;"",$T233=$T232),$U232,IF(B233="x",U232,"")))</f>
        <v/>
      </c>
      <c r="V233" t="str">
        <f>IF(C233=1,MAX($V$2:$V232)+1,IF(AND($T233&lt;&gt;"",$T233=$T232),$U232,IF(C233="x",V232,"")))</f>
        <v/>
      </c>
      <c r="X233">
        <v>12</v>
      </c>
      <c r="AA233">
        <f t="shared" si="298"/>
        <v>1117</v>
      </c>
      <c r="AB233" t="str">
        <f t="shared" si="299"/>
        <v/>
      </c>
      <c r="AC233">
        <f t="shared" si="295"/>
        <v>1117</v>
      </c>
      <c r="AD233" s="6">
        <v>1</v>
      </c>
      <c r="AE233" t="s">
        <v>744</v>
      </c>
      <c r="AF233" t="s">
        <v>747</v>
      </c>
      <c r="AG233" t="s">
        <v>744</v>
      </c>
      <c r="AH233" t="s">
        <v>914</v>
      </c>
      <c r="AI233" t="str">
        <f t="shared" si="302"/>
        <v>o</v>
      </c>
      <c r="AJ233" t="str">
        <f t="shared" si="303"/>
        <v/>
      </c>
      <c r="AK233" t="str">
        <f t="shared" si="304"/>
        <v/>
      </c>
      <c r="AL233" t="str">
        <f t="shared" si="305"/>
        <v/>
      </c>
      <c r="AM233" t="str">
        <f t="shared" si="306"/>
        <v/>
      </c>
      <c r="AN233" t="str">
        <f t="shared" si="307"/>
        <v>Home</v>
      </c>
      <c r="AO233" t="str">
        <f t="shared" si="308"/>
        <v>h</v>
      </c>
      <c r="AP233" t="str">
        <f t="shared" si="309"/>
        <v/>
      </c>
      <c r="AQ233" t="str">
        <f t="shared" si="310"/>
        <v/>
      </c>
      <c r="AR233" t="str">
        <f t="shared" si="311"/>
        <v>Home</v>
      </c>
      <c r="AS233" t="str">
        <f t="shared" si="312"/>
        <v>h</v>
      </c>
      <c r="AT233" t="str">
        <f t="shared" si="313"/>
        <v>Defensive</v>
      </c>
      <c r="AU233" t="str">
        <f t="shared" si="314"/>
        <v/>
      </c>
      <c r="AV233" t="str">
        <f t="shared" si="315"/>
        <v/>
      </c>
      <c r="AW233" t="str" cm="1">
        <f t="array" ref="AW233">IFERROR(IF(O233&lt;&gt;"",O233,IF(OR($S233="",$T233=""),"",IF(O233&lt;&gt;"",O233,IF($T233&lt;&gt;"",_xlfn._xlws.FILTER(O:O,($BU:$BU=$BU233)*($I:$I=$I233)*($T:$T=$T233)*($S:$S=_xlfn.MINIFS($S:$S,$T:$T,"="&amp;$T233)),"")))))&amp;"",IF(O233="","",""))&amp;""</f>
        <v/>
      </c>
      <c r="AX233" t="str" cm="1">
        <f t="array" ref="AX233">IFERROR(IF(P233&lt;&gt;"",P233,IF(OR($S233="",$T233=""),"",IF($T233&lt;&gt;"",_xlfn._xlws.FILTER(P:P,($BU:$BU=$BU233)*($I:$I=$I233)*($T:$T=$T233)*($S:$S=_xlfn.MINIFS($S:$S,$T:$T,"="&amp;$T233)),""))))&amp;"",IF(P233="","",""))&amp;""</f>
        <v/>
      </c>
      <c r="AY233" t="str" cm="1">
        <f t="array" ref="AY233">IFERROR(IF(Q233&lt;&gt;"",Q233,IF(OR($S233="",$T233=""),"",IF($T233&lt;&gt;"",_xlfn._xlws.FILTER(Q:Q,($BU:$BU=$BU233)*($I:$I=$I233)*($T:$T=$T233)*($S:$S=_xlfn.MINIFS($S:$S,$T:$T,"="&amp;$T233)),""))))&amp;"",IF(Q233="","",""))&amp;""</f>
        <v/>
      </c>
      <c r="AZ233" t="str" cm="1">
        <f t="array" ref="AZ233">IFERROR(IF(R233&lt;&gt;"",R233,IF(OR($S233="",$T233=""),"",IF($T233&lt;&gt;"",_xlfn._xlws.FILTER(R:R,($BU:$BU=$BU233)*($I:$I=$I233)*($T:$T=$T233)*($S:$S=_xlfn.MINIFS($S:$S,$T:$T,"="&amp;$T233)),""))))&amp;"",IF(R233="","",""))&amp;""</f>
        <v>1</v>
      </c>
      <c r="BA233" s="6">
        <f t="shared" si="316"/>
        <v>20</v>
      </c>
      <c r="BB233">
        <f t="shared" ref="BB233:BD233" si="363">BB232</f>
        <v>18987</v>
      </c>
      <c r="BC233" t="str">
        <f t="shared" si="363"/>
        <v>Velodrome</v>
      </c>
      <c r="BD233" t="str">
        <f t="shared" si="363"/>
        <v>Outlaws</v>
      </c>
      <c r="BE233" t="s">
        <v>13</v>
      </c>
      <c r="BF233" t="s">
        <v>586</v>
      </c>
      <c r="BI233" cm="1">
        <f t="array" aca="1" ref="BI233" ca="1">IFERROR(_xlfn._xlws.FILTER(shifts!A:A,(shifts!B:B=events!AD233)*(shifts!AG:AG&gt;=events!BK233)*(shifts!AH:AH&lt;=events!BL233)),BI232)</f>
        <v>7</v>
      </c>
      <c r="BJ233" s="15">
        <f t="shared" si="318"/>
        <v>2</v>
      </c>
      <c r="BK233">
        <f t="shared" si="319"/>
        <v>907</v>
      </c>
      <c r="BL233">
        <f t="shared" si="320"/>
        <v>905</v>
      </c>
      <c r="BM233" s="15">
        <f>SUMIFS(BJ$2:BJ233,K$2:K233,"=Intermission")+SUMIFS(BJ$2:BJ233,K$2:K233,"=Timeout")</f>
        <v>0</v>
      </c>
      <c r="BN233">
        <f t="shared" si="321"/>
        <v>0</v>
      </c>
      <c r="BO233" s="19">
        <f t="shared" si="322"/>
        <v>173</v>
      </c>
      <c r="BP233">
        <f t="shared" si="323"/>
        <v>168</v>
      </c>
      <c r="BQ233" s="17">
        <f t="shared" si="324"/>
        <v>175</v>
      </c>
      <c r="BR233" t="str">
        <f t="shared" si="325"/>
        <v>opp_team_player_1</v>
      </c>
      <c r="BS233">
        <f>COUNTIFS(S$3:S233,"="&amp;S233,AI$3:AI233,"="&amp;AI233)</f>
        <v>1</v>
      </c>
      <c r="BT233" t="str">
        <f>IFERROR(VLOOKUP(BB233&amp;BU233&amp;X233,game_rosters!U:W,3,FALSE),"")</f>
        <v>P100214</v>
      </c>
      <c r="BU233" t="str">
        <f t="shared" si="326"/>
        <v>Outlaws</v>
      </c>
    </row>
    <row r="234" spans="1:73" x14ac:dyDescent="0.2">
      <c r="A234">
        <f t="shared" si="301"/>
        <v>1</v>
      </c>
      <c r="E234" s="4"/>
      <c r="F234" s="43"/>
      <c r="G234" s="4"/>
      <c r="H234" s="46"/>
      <c r="I234" s="44">
        <v>42</v>
      </c>
      <c r="J234" s="44" t="str">
        <f t="shared" si="327"/>
        <v/>
      </c>
      <c r="K234" t="s">
        <v>13</v>
      </c>
      <c r="O234" t="s">
        <v>624</v>
      </c>
      <c r="Q234" t="s">
        <v>595</v>
      </c>
      <c r="R234" s="51">
        <v>1</v>
      </c>
      <c r="S234">
        <v>118</v>
      </c>
      <c r="T234" t="s">
        <v>756</v>
      </c>
      <c r="U234" t="str">
        <f>IF(B234=1,MAX($U$2:$U233)+1,IF(AND($T234&lt;&gt;"",$T234=$T233),$U233,IF(B234="x",U233,"")))</f>
        <v/>
      </c>
      <c r="V234" t="str">
        <f>IF(C234=1,MAX($V$2:$V233)+1,IF(AND($T234&lt;&gt;"",$T234=$T233),$U233,IF(C234="x",V233,"")))</f>
        <v/>
      </c>
      <c r="W234" t="s">
        <v>735</v>
      </c>
      <c r="X234">
        <v>42</v>
      </c>
      <c r="Z234">
        <v>1</v>
      </c>
      <c r="AA234">
        <f t="shared" si="298"/>
        <v>1118</v>
      </c>
      <c r="AB234" t="str">
        <f t="shared" si="299"/>
        <v/>
      </c>
      <c r="AC234">
        <f t="shared" si="295"/>
        <v>1118</v>
      </c>
      <c r="AD234" s="6">
        <v>1</v>
      </c>
      <c r="AE234" t="s">
        <v>744</v>
      </c>
      <c r="AF234" t="s">
        <v>914</v>
      </c>
      <c r="AG234" t="s">
        <v>744</v>
      </c>
      <c r="AH234" t="s">
        <v>915</v>
      </c>
      <c r="AI234" t="str">
        <f t="shared" si="302"/>
        <v>e</v>
      </c>
      <c r="AJ234" t="str">
        <f t="shared" si="303"/>
        <v/>
      </c>
      <c r="AK234" t="str">
        <f t="shared" si="304"/>
        <v/>
      </c>
      <c r="AL234" t="str">
        <f t="shared" si="305"/>
        <v/>
      </c>
      <c r="AM234" t="str">
        <f t="shared" si="306"/>
        <v/>
      </c>
      <c r="AN234" t="str">
        <f t="shared" si="307"/>
        <v>Home</v>
      </c>
      <c r="AO234" t="str">
        <f t="shared" si="308"/>
        <v>h</v>
      </c>
      <c r="AP234" t="str">
        <f t="shared" si="309"/>
        <v/>
      </c>
      <c r="AQ234" t="str">
        <f t="shared" si="310"/>
        <v/>
      </c>
      <c r="AR234" t="str">
        <f t="shared" si="311"/>
        <v>Home</v>
      </c>
      <c r="AS234" t="str">
        <f t="shared" si="312"/>
        <v>h</v>
      </c>
      <c r="AT234" t="str">
        <f t="shared" si="313"/>
        <v>Offensive</v>
      </c>
      <c r="AU234" t="str">
        <f t="shared" si="314"/>
        <v/>
      </c>
      <c r="AV234" t="str">
        <f t="shared" si="315"/>
        <v/>
      </c>
      <c r="AW234" t="str" cm="1">
        <f t="array" ref="AW234">IFERROR(IF(O234&lt;&gt;"",O234,IF(OR($S234="",$T234=""),"",IF(O234&lt;&gt;"",O234,IF($T234&lt;&gt;"",_xlfn._xlws.FILTER(O:O,($BU:$BU=$BU234)*($I:$I=$I234)*($T:$T=$T234)*($S:$S=_xlfn.MINIFS($S:$S,$T:$T,"="&amp;$T234)),"")))))&amp;"",IF(O234="","",""))&amp;""</f>
        <v>OffensivePlay_Possession-OpenIceDeke</v>
      </c>
      <c r="AX234" t="str" cm="1">
        <f t="array" ref="AX234">IFERROR(IF(P234&lt;&gt;"",P234,IF(OR($S234="",$T234=""),"",IF($T234&lt;&gt;"",_xlfn._xlws.FILTER(P:P,($BU:$BU=$BU234)*($I:$I=$I234)*($T:$T=$T234)*($S:$S=_xlfn.MINIFS($S:$S,$T:$T,"="&amp;$T234)),""))))&amp;"",IF(P234="","",""))&amp;""</f>
        <v/>
      </c>
      <c r="AY234" t="str" cm="1">
        <f t="array" ref="AY234">IFERROR(IF(Q234&lt;&gt;"",Q234,IF(OR($S234="",$T234=""),"",IF($T234&lt;&gt;"",_xlfn._xlws.FILTER(Q:Q,($BU:$BU=$BU234)*($I:$I=$I234)*($T:$T=$T234)*($S:$S=_xlfn.MINIFS($S:$S,$T:$T,"="&amp;$T234)),""))))&amp;"",IF(Q234="","",""))&amp;""</f>
        <v>s</v>
      </c>
      <c r="AZ234" t="str" cm="1">
        <f t="array" ref="AZ234">IFERROR(IF(R234&lt;&gt;"",R234,IF(OR($S234="",$T234=""),"",IF($T234&lt;&gt;"",_xlfn._xlws.FILTER(R:R,($BU:$BU=$BU234)*($I:$I=$I234)*($T:$T=$T234)*($S:$S=_xlfn.MINIFS($S:$S,$T:$T,"="&amp;$T234)),""))))&amp;"",IF(R234="","",""))&amp;""</f>
        <v>1</v>
      </c>
      <c r="BA234" s="6">
        <f t="shared" si="316"/>
        <v>20</v>
      </c>
      <c r="BB234">
        <f t="shared" ref="BB234:BD234" si="364">BB233</f>
        <v>18987</v>
      </c>
      <c r="BC234" t="str">
        <f t="shared" si="364"/>
        <v>Velodrome</v>
      </c>
      <c r="BD234" t="str">
        <f t="shared" si="364"/>
        <v>Outlaws</v>
      </c>
      <c r="BE234" t="s">
        <v>13</v>
      </c>
      <c r="BF234" t="s">
        <v>756</v>
      </c>
      <c r="BI234" cm="1">
        <f t="array" aca="1" ref="BI234" ca="1">IFERROR(_xlfn._xlws.FILTER(shifts!A:A,(shifts!B:B=events!AD234)*(shifts!AG:AG&gt;=events!BK234)*(shifts!AH:AH&lt;=events!BL234)),BI233)</f>
        <v>7</v>
      </c>
      <c r="BJ234" s="15">
        <f t="shared" si="318"/>
        <v>2</v>
      </c>
      <c r="BK234">
        <f t="shared" si="319"/>
        <v>905</v>
      </c>
      <c r="BL234">
        <f t="shared" si="320"/>
        <v>903</v>
      </c>
      <c r="BM234" s="15">
        <f>SUMIFS(BJ$2:BJ234,K$2:K234,"=Intermission")+SUMIFS(BJ$2:BJ234,K$2:K234,"=Timeout")</f>
        <v>0</v>
      </c>
      <c r="BN234">
        <f t="shared" si="321"/>
        <v>0</v>
      </c>
      <c r="BO234" s="19">
        <f t="shared" si="322"/>
        <v>175</v>
      </c>
      <c r="BP234">
        <f t="shared" si="323"/>
        <v>170</v>
      </c>
      <c r="BQ234" s="17">
        <f t="shared" si="324"/>
        <v>177</v>
      </c>
      <c r="BR234" t="str">
        <f t="shared" si="325"/>
        <v>event_team_player_1</v>
      </c>
      <c r="BS234">
        <f>COUNTIFS(S$3:S234,"="&amp;S234,AI$3:AI234,"="&amp;AI234)</f>
        <v>1</v>
      </c>
      <c r="BT234" t="str">
        <f>IFERROR(VLOOKUP(BB234&amp;BU234&amp;X234,game_rosters!U:W,3,FALSE),"")</f>
        <v>P100201</v>
      </c>
      <c r="BU234" t="str">
        <f t="shared" si="326"/>
        <v>Velodrome</v>
      </c>
    </row>
    <row r="235" spans="1:73" x14ac:dyDescent="0.2">
      <c r="A235" t="str">
        <f t="shared" si="301"/>
        <v/>
      </c>
      <c r="E235" s="4"/>
      <c r="F235" s="43"/>
      <c r="G235" s="4"/>
      <c r="H235" s="46"/>
      <c r="I235" s="44">
        <v>91</v>
      </c>
      <c r="J235" s="44" t="str">
        <f t="shared" si="327"/>
        <v/>
      </c>
      <c r="O235" t="s">
        <v>602</v>
      </c>
      <c r="Q235" t="s">
        <v>594</v>
      </c>
      <c r="R235" s="51">
        <v>1</v>
      </c>
      <c r="S235">
        <v>118</v>
      </c>
      <c r="T235" t="s">
        <v>756</v>
      </c>
      <c r="U235" t="str">
        <f>IF(B235=1,MAX($U$2:$U234)+1,IF(AND($T235&lt;&gt;"",$T235=$T234),$U234,IF(B235="x",U234,"")))</f>
        <v/>
      </c>
      <c r="V235" t="str">
        <f>IF(C235=1,MAX($V$2:$V234)+1,IF(AND($T235&lt;&gt;"",$T235=$T234),$U234,IF(C235="x",V234,"")))</f>
        <v/>
      </c>
      <c r="X235">
        <v>91</v>
      </c>
      <c r="AA235">
        <f t="shared" si="298"/>
        <v>1118</v>
      </c>
      <c r="AB235" t="str">
        <f t="shared" si="299"/>
        <v/>
      </c>
      <c r="AC235">
        <f t="shared" si="295"/>
        <v>1118</v>
      </c>
      <c r="AD235" s="6">
        <v>1</v>
      </c>
      <c r="AE235" t="s">
        <v>744</v>
      </c>
      <c r="AF235" t="s">
        <v>914</v>
      </c>
      <c r="AG235" t="s">
        <v>744</v>
      </c>
      <c r="AH235" t="s">
        <v>915</v>
      </c>
      <c r="AI235" t="str">
        <f t="shared" si="302"/>
        <v>o</v>
      </c>
      <c r="AJ235" t="str">
        <f t="shared" si="303"/>
        <v/>
      </c>
      <c r="AK235" t="str">
        <f t="shared" si="304"/>
        <v/>
      </c>
      <c r="AL235" t="str">
        <f t="shared" si="305"/>
        <v/>
      </c>
      <c r="AM235" t="str">
        <f t="shared" si="306"/>
        <v/>
      </c>
      <c r="AN235" t="str">
        <f t="shared" si="307"/>
        <v>Home</v>
      </c>
      <c r="AO235" t="str">
        <f t="shared" si="308"/>
        <v>h</v>
      </c>
      <c r="AP235" t="str">
        <f t="shared" si="309"/>
        <v/>
      </c>
      <c r="AQ235" t="str">
        <f t="shared" si="310"/>
        <v/>
      </c>
      <c r="AR235" t="str">
        <f t="shared" si="311"/>
        <v>Home</v>
      </c>
      <c r="AS235" t="str">
        <f t="shared" si="312"/>
        <v>h</v>
      </c>
      <c r="AT235" t="str">
        <f t="shared" si="313"/>
        <v>Defensive</v>
      </c>
      <c r="AU235" t="str">
        <f t="shared" si="314"/>
        <v/>
      </c>
      <c r="AV235" t="str">
        <f t="shared" si="315"/>
        <v/>
      </c>
      <c r="AW235" t="str" cm="1">
        <f t="array" ref="AW235">IFERROR(IF(O235&lt;&gt;"",O235,IF(OR($S235="",$T235=""),"",IF(O235&lt;&gt;"",O235,IF($T235&lt;&gt;"",_xlfn._xlws.FILTER(O:O,($BU:$BU=$BU235)*($I:$I=$I235)*($T:$T=$T235)*($S:$S=_xlfn.MINIFS($S:$S,$T:$T,"="&amp;$T235)),"")))))&amp;"",IF(O235="","",""))&amp;""</f>
        <v>Defensive_PlayPossession-StickCheck</v>
      </c>
      <c r="AX235" t="str" cm="1">
        <f t="array" ref="AX235">IFERROR(IF(P235&lt;&gt;"",P235,IF(OR($S235="",$T235=""),"",IF($T235&lt;&gt;"",_xlfn._xlws.FILTER(P:P,($BU:$BU=$BU235)*($I:$I=$I235)*($T:$T=$T235)*($S:$S=_xlfn.MINIFS($S:$S,$T:$T,"="&amp;$T235)),""))))&amp;"",IF(P235="","",""))&amp;""</f>
        <v/>
      </c>
      <c r="AY235" t="str" cm="1">
        <f t="array" ref="AY235">IFERROR(IF(Q235&lt;&gt;"",Q235,IF(OR($S235="",$T235=""),"",IF($T235&lt;&gt;"",_xlfn._xlws.FILTER(Q:Q,($BU:$BU=$BU235)*($I:$I=$I235)*($T:$T=$T235)*($S:$S=_xlfn.MINIFS($S:$S,$T:$T,"="&amp;$T235)),""))))&amp;"",IF(Q235="","",""))&amp;""</f>
        <v>u</v>
      </c>
      <c r="AZ235" t="str" cm="1">
        <f t="array" ref="AZ235">IFERROR(IF(R235&lt;&gt;"",R235,IF(OR($S235="",$T235=""),"",IF($T235&lt;&gt;"",_xlfn._xlws.FILTER(R:R,($BU:$BU=$BU235)*($I:$I=$I235)*($T:$T=$T235)*($S:$S=_xlfn.MINIFS($S:$S,$T:$T,"="&amp;$T235)),""))))&amp;"",IF(R235="","",""))&amp;""</f>
        <v>1</v>
      </c>
      <c r="BA235" s="6">
        <f t="shared" si="316"/>
        <v>20</v>
      </c>
      <c r="BB235">
        <f t="shared" ref="BB235:BD235" si="365">BB234</f>
        <v>18987</v>
      </c>
      <c r="BC235" t="str">
        <f t="shared" si="365"/>
        <v>Velodrome</v>
      </c>
      <c r="BD235" t="str">
        <f t="shared" si="365"/>
        <v>Outlaws</v>
      </c>
      <c r="BE235" t="s">
        <v>13</v>
      </c>
      <c r="BF235" t="s">
        <v>756</v>
      </c>
      <c r="BI235" cm="1">
        <f t="array" aca="1" ref="BI235" ca="1">IFERROR(_xlfn._xlws.FILTER(shifts!A:A,(shifts!B:B=events!AD235)*(shifts!AG:AG&gt;=events!BK235)*(shifts!AH:AH&lt;=events!BL235)),BI234)</f>
        <v>7</v>
      </c>
      <c r="BJ235" s="15">
        <f t="shared" si="318"/>
        <v>2</v>
      </c>
      <c r="BK235">
        <f t="shared" si="319"/>
        <v>905</v>
      </c>
      <c r="BL235">
        <f t="shared" si="320"/>
        <v>903</v>
      </c>
      <c r="BM235" s="15">
        <f>SUMIFS(BJ$2:BJ235,K$2:K235,"=Intermission")+SUMIFS(BJ$2:BJ235,K$2:K235,"=Timeout")</f>
        <v>0</v>
      </c>
      <c r="BN235">
        <f t="shared" si="321"/>
        <v>0</v>
      </c>
      <c r="BO235" s="19">
        <f t="shared" si="322"/>
        <v>175</v>
      </c>
      <c r="BP235">
        <f t="shared" si="323"/>
        <v>170</v>
      </c>
      <c r="BQ235" s="17">
        <f t="shared" si="324"/>
        <v>177</v>
      </c>
      <c r="BR235" t="str">
        <f t="shared" si="325"/>
        <v>opp_team_player_1</v>
      </c>
      <c r="BS235">
        <f>COUNTIFS(S$3:S235,"="&amp;S235,AI$3:AI235,"="&amp;AI235)</f>
        <v>1</v>
      </c>
      <c r="BT235" t="str">
        <f>IFERROR(VLOOKUP(BB235&amp;BU235&amp;X235,game_rosters!U:W,3,FALSE),"")</f>
        <v>P100232</v>
      </c>
      <c r="BU235" t="str">
        <f t="shared" si="326"/>
        <v>Outlaws</v>
      </c>
    </row>
    <row r="236" spans="1:73" x14ac:dyDescent="0.2">
      <c r="A236" t="str">
        <f t="shared" si="301"/>
        <v/>
      </c>
      <c r="E236" s="4"/>
      <c r="F236" s="43"/>
      <c r="G236" s="4"/>
      <c r="H236" s="46"/>
      <c r="I236" s="44">
        <v>18</v>
      </c>
      <c r="J236" s="44" t="str">
        <f t="shared" si="327"/>
        <v/>
      </c>
      <c r="O236" t="s">
        <v>625</v>
      </c>
      <c r="P236" t="s">
        <v>610</v>
      </c>
      <c r="Q236" t="s">
        <v>944</v>
      </c>
      <c r="R236" s="51">
        <v>1</v>
      </c>
      <c r="S236">
        <v>118</v>
      </c>
      <c r="T236" t="s">
        <v>756</v>
      </c>
      <c r="U236" t="str">
        <f>IF(B236=1,MAX($U$2:$U235)+1,IF(AND($T236&lt;&gt;"",$T236=$T235),$U235,IF(B236="x",U235,"")))</f>
        <v/>
      </c>
      <c r="V236" t="str">
        <f>IF(C236=1,MAX($V$2:$V235)+1,IF(AND($T236&lt;&gt;"",$T236=$T235),$U235,IF(C236="x",V235,"")))</f>
        <v/>
      </c>
      <c r="X236">
        <v>18</v>
      </c>
      <c r="AA236">
        <f t="shared" si="298"/>
        <v>1118</v>
      </c>
      <c r="AB236" t="str">
        <f t="shared" si="299"/>
        <v/>
      </c>
      <c r="AC236">
        <f t="shared" si="295"/>
        <v>1118</v>
      </c>
      <c r="AD236" s="6">
        <v>1</v>
      </c>
      <c r="AE236" t="s">
        <v>744</v>
      </c>
      <c r="AF236" t="s">
        <v>914</v>
      </c>
      <c r="AG236" t="s">
        <v>744</v>
      </c>
      <c r="AH236" t="s">
        <v>915</v>
      </c>
      <c r="AI236" t="str">
        <f t="shared" si="302"/>
        <v>o</v>
      </c>
      <c r="AJ236" t="str">
        <f t="shared" si="303"/>
        <v/>
      </c>
      <c r="AK236" t="str">
        <f t="shared" si="304"/>
        <v/>
      </c>
      <c r="AL236" t="str">
        <f t="shared" si="305"/>
        <v/>
      </c>
      <c r="AM236" t="str">
        <f t="shared" si="306"/>
        <v/>
      </c>
      <c r="AN236" t="str">
        <f t="shared" si="307"/>
        <v>Home</v>
      </c>
      <c r="AO236" t="str">
        <f t="shared" si="308"/>
        <v>h</v>
      </c>
      <c r="AP236" t="str">
        <f t="shared" si="309"/>
        <v/>
      </c>
      <c r="AQ236" t="str">
        <f t="shared" si="310"/>
        <v/>
      </c>
      <c r="AR236" t="str">
        <f t="shared" si="311"/>
        <v>Home</v>
      </c>
      <c r="AS236" t="str">
        <f t="shared" si="312"/>
        <v>h</v>
      </c>
      <c r="AT236" t="str">
        <f t="shared" si="313"/>
        <v>Defensive</v>
      </c>
      <c r="AU236" t="str">
        <f t="shared" si="314"/>
        <v/>
      </c>
      <c r="AV236" t="str">
        <f t="shared" si="315"/>
        <v/>
      </c>
      <c r="AW236" t="str" cm="1">
        <f t="array" ref="AW236">IFERROR(IF(O236&lt;&gt;"",O236,IF(OR($S236="",$T236=""),"",IF(O236&lt;&gt;"",O236,IF($T236&lt;&gt;"",_xlfn._xlws.FILTER(O:O,($BU:$BU=$BU236)*($I:$I=$I236)*($T:$T=$T236)*($S:$S=_xlfn.MINIFS($S:$S,$T:$T,"="&amp;$T236)),"")))))&amp;"",IF(O236="","",""))&amp;""</f>
        <v>Defensive_PlayPossession-BeatDeke</v>
      </c>
      <c r="AX236" t="str" cm="1">
        <f t="array" ref="AX236">IFERROR(IF(P236&lt;&gt;"",P236,IF(OR($S236="",$T236=""),"",IF($T236&lt;&gt;"",_xlfn._xlws.FILTER(P:P,($BU:$BU=$BU236)*($I:$I=$I236)*($T:$T=$T236)*($S:$S=_xlfn.MINIFS($S:$S,$T:$T,"="&amp;$T236)),""))))&amp;"",IF(P236="","",""))&amp;""</f>
        <v>Offensive_Zone-AttemptedKeepin</v>
      </c>
      <c r="AY236" t="str" cm="1">
        <f t="array" ref="AY236">IFERROR(IF(Q236&lt;&gt;"",Q236,IF(OR($S236="",$T236=""),"",IF($T236&lt;&gt;"",_xlfn._xlws.FILTER(Q:Q,($BU:$BU=$BU236)*($I:$I=$I236)*($T:$T=$T236)*($S:$S=_xlfn.MINIFS($S:$S,$T:$T,"="&amp;$T236)),""))))&amp;"",IF(Q236="","",""))&amp;""</f>
        <v xml:space="preserve"> u</v>
      </c>
      <c r="AZ236" t="str" cm="1">
        <f t="array" ref="AZ236">IFERROR(IF(R236&lt;&gt;"",R236,IF(OR($S236="",$T236=""),"",IF($T236&lt;&gt;"",_xlfn._xlws.FILTER(R:R,($BU:$BU=$BU236)*($I:$I=$I236)*($T:$T=$T236)*($S:$S=_xlfn.MINIFS($S:$S,$T:$T,"="&amp;$T236)),""))))&amp;"",IF(R236="","",""))&amp;""</f>
        <v>1</v>
      </c>
      <c r="BA236" s="6">
        <f t="shared" si="316"/>
        <v>20</v>
      </c>
      <c r="BB236">
        <f t="shared" ref="BB236:BD236" si="366">BB235</f>
        <v>18987</v>
      </c>
      <c r="BC236" t="str">
        <f t="shared" si="366"/>
        <v>Velodrome</v>
      </c>
      <c r="BD236" t="str">
        <f t="shared" si="366"/>
        <v>Outlaws</v>
      </c>
      <c r="BE236" t="s">
        <v>13</v>
      </c>
      <c r="BF236" t="s">
        <v>756</v>
      </c>
      <c r="BI236" cm="1">
        <f t="array" aca="1" ref="BI236" ca="1">IFERROR(_xlfn._xlws.FILTER(shifts!A:A,(shifts!B:B=events!AD236)*(shifts!AG:AG&gt;=events!BK236)*(shifts!AH:AH&lt;=events!BL236)),BI235)</f>
        <v>7</v>
      </c>
      <c r="BJ236" s="15">
        <f t="shared" si="318"/>
        <v>2</v>
      </c>
      <c r="BK236">
        <f t="shared" si="319"/>
        <v>905</v>
      </c>
      <c r="BL236">
        <f t="shared" si="320"/>
        <v>903</v>
      </c>
      <c r="BM236" s="15">
        <f>SUMIFS(BJ$2:BJ236,K$2:K236,"=Intermission")+SUMIFS(BJ$2:BJ236,K$2:K236,"=Timeout")</f>
        <v>0</v>
      </c>
      <c r="BN236">
        <f t="shared" si="321"/>
        <v>0</v>
      </c>
      <c r="BO236" s="19">
        <f t="shared" si="322"/>
        <v>175</v>
      </c>
      <c r="BP236">
        <f t="shared" si="323"/>
        <v>170</v>
      </c>
      <c r="BQ236" s="17">
        <f t="shared" si="324"/>
        <v>177</v>
      </c>
      <c r="BR236" t="str">
        <f t="shared" si="325"/>
        <v>opp_team_player_2</v>
      </c>
      <c r="BS236">
        <f>COUNTIFS(S$3:S236,"="&amp;S236,AI$3:AI236,"="&amp;AI236)</f>
        <v>2</v>
      </c>
      <c r="BT236" t="str">
        <f>IFERROR(VLOOKUP(BB236&amp;BU236&amp;X236,game_rosters!U:W,3,FALSE),"")</f>
        <v>P100034</v>
      </c>
      <c r="BU236" t="str">
        <f t="shared" si="326"/>
        <v>Outlaws</v>
      </c>
    </row>
    <row r="237" spans="1:73" x14ac:dyDescent="0.2">
      <c r="A237">
        <f t="shared" si="301"/>
        <v>1</v>
      </c>
      <c r="E237" s="4"/>
      <c r="F237" s="43"/>
      <c r="G237" s="4"/>
      <c r="H237" s="46"/>
      <c r="I237" s="44">
        <v>42</v>
      </c>
      <c r="J237" s="44" t="str">
        <f t="shared" si="327"/>
        <v/>
      </c>
      <c r="K237" t="s">
        <v>7</v>
      </c>
      <c r="L237" t="s">
        <v>182</v>
      </c>
      <c r="M237" t="s">
        <v>445</v>
      </c>
      <c r="N237" t="s">
        <v>594</v>
      </c>
      <c r="R237" s="51">
        <v>1</v>
      </c>
      <c r="S237">
        <v>119</v>
      </c>
      <c r="T237">
        <v>27</v>
      </c>
      <c r="U237" t="str">
        <f>IF(B237=1,MAX($U$2:$U236)+1,IF(AND($T237&lt;&gt;"",$T237=$T236),$U236,IF(B237="x",U236,"")))</f>
        <v/>
      </c>
      <c r="V237" t="str">
        <f>IF(C237=1,MAX($V$2:$V236)+1,IF(AND($T237&lt;&gt;"",$T237=$T236),$U236,IF(C237="x",V236,"")))</f>
        <v/>
      </c>
      <c r="W237" t="s">
        <v>735</v>
      </c>
      <c r="X237">
        <v>42</v>
      </c>
      <c r="Z237">
        <v>1</v>
      </c>
      <c r="AA237">
        <f t="shared" si="298"/>
        <v>1119</v>
      </c>
      <c r="AB237">
        <f t="shared" si="299"/>
        <v>9027</v>
      </c>
      <c r="AC237">
        <f t="shared" si="295"/>
        <v>9027</v>
      </c>
      <c r="AD237" s="6">
        <v>1</v>
      </c>
      <c r="AE237" t="s">
        <v>744</v>
      </c>
      <c r="AF237" t="s">
        <v>915</v>
      </c>
      <c r="AG237" t="s">
        <v>756</v>
      </c>
      <c r="AH237" t="s">
        <v>756</v>
      </c>
      <c r="AI237" t="str">
        <f t="shared" si="302"/>
        <v>e</v>
      </c>
      <c r="AJ237" t="str">
        <f t="shared" si="303"/>
        <v/>
      </c>
      <c r="AK237" t="str">
        <f t="shared" si="304"/>
        <v/>
      </c>
      <c r="AL237" t="str">
        <f t="shared" si="305"/>
        <v/>
      </c>
      <c r="AM237" t="str">
        <f t="shared" si="306"/>
        <v/>
      </c>
      <c r="AN237" t="str">
        <f t="shared" si="307"/>
        <v>Home</v>
      </c>
      <c r="AO237" t="str">
        <f t="shared" si="308"/>
        <v>h</v>
      </c>
      <c r="AP237" t="str">
        <f t="shared" si="309"/>
        <v/>
      </c>
      <c r="AQ237" t="str">
        <f t="shared" si="310"/>
        <v/>
      </c>
      <c r="AR237" t="str">
        <f t="shared" si="311"/>
        <v>Home</v>
      </c>
      <c r="AS237" t="str">
        <f t="shared" si="312"/>
        <v>h</v>
      </c>
      <c r="AT237" t="str">
        <f t="shared" si="313"/>
        <v>Offensive</v>
      </c>
      <c r="AU237" t="str">
        <f t="shared" si="314"/>
        <v/>
      </c>
      <c r="AV237" t="str">
        <f t="shared" si="315"/>
        <v/>
      </c>
      <c r="AW237" t="str" cm="1">
        <f t="array" ref="AW237">IFERROR(IF(O237&lt;&gt;"",O237,IF(OR($S237="",$T237=""),"",IF(O237&lt;&gt;"",O237,IF($T237&lt;&gt;"",_xlfn._xlws.FILTER(O:O,($BU:$BU=$BU237)*($I:$I=$I237)*($T:$T=$T237)*($S:$S=_xlfn.MINIFS($S:$S,$T:$T,"="&amp;$T237)),"")))))&amp;"",IF(O237="","",""))&amp;""</f>
        <v/>
      </c>
      <c r="AX237" t="str" cm="1">
        <f t="array" ref="AX237">IFERROR(IF(P237&lt;&gt;"",P237,IF(OR($S237="",$T237=""),"",IF($T237&lt;&gt;"",_xlfn._xlws.FILTER(P:P,($BU:$BU=$BU237)*($I:$I=$I237)*($T:$T=$T237)*($S:$S=_xlfn.MINIFS($S:$S,$T:$T,"="&amp;$T237)),""))))&amp;"",IF(P237="","",""))&amp;""</f>
        <v/>
      </c>
      <c r="AY237" t="str" cm="1">
        <f t="array" ref="AY237">IFERROR(IF(Q237&lt;&gt;"",Q237,IF(OR($S237="",$T237=""),"",IF($T237&lt;&gt;"",_xlfn._xlws.FILTER(Q:Q,($BU:$BU=$BU237)*($I:$I=$I237)*($T:$T=$T237)*($S:$S=_xlfn.MINIFS($S:$S,$T:$T,"="&amp;$T237)),""))))&amp;"",IF(Q237="","",""))&amp;""</f>
        <v/>
      </c>
      <c r="AZ237" t="str" cm="1">
        <f t="array" ref="AZ237">IFERROR(IF(R237&lt;&gt;"",R237,IF(OR($S237="",$T237=""),"",IF($T237&lt;&gt;"",_xlfn._xlws.FILTER(R:R,($BU:$BU=$BU237)*($I:$I=$I237)*($T:$T=$T237)*($S:$S=_xlfn.MINIFS($S:$S,$T:$T,"="&amp;$T237)),""))))&amp;"",IF(R237="","",""))&amp;""</f>
        <v>1</v>
      </c>
      <c r="BA237" s="6">
        <f t="shared" si="316"/>
        <v>20</v>
      </c>
      <c r="BB237">
        <f t="shared" ref="BB237:BD237" si="367">BB236</f>
        <v>18987</v>
      </c>
      <c r="BC237" t="str">
        <f t="shared" si="367"/>
        <v>Velodrome</v>
      </c>
      <c r="BD237" t="str">
        <f t="shared" si="367"/>
        <v>Outlaws</v>
      </c>
      <c r="BE237" t="s">
        <v>7</v>
      </c>
      <c r="BF237" t="s">
        <v>182</v>
      </c>
      <c r="BI237" cm="1">
        <f t="array" aca="1" ref="BI237" ca="1">IFERROR(_xlfn._xlws.FILTER(shifts!A:A,(shifts!B:B=events!AD237)*(shifts!AG:AG&gt;=events!BK237)*(shifts!AH:AH&lt;=events!BL237)),BI236)</f>
        <v>7</v>
      </c>
      <c r="BJ237" s="15">
        <f t="shared" si="318"/>
        <v>0</v>
      </c>
      <c r="BK237">
        <f t="shared" si="319"/>
        <v>903</v>
      </c>
      <c r="BL237">
        <f t="shared" si="320"/>
        <v>903</v>
      </c>
      <c r="BM237" s="15">
        <f>SUMIFS(BJ$2:BJ237,K$2:K237,"=Intermission")+SUMIFS(BJ$2:BJ237,K$2:K237,"=Timeout")</f>
        <v>0</v>
      </c>
      <c r="BN237">
        <f t="shared" si="321"/>
        <v>0</v>
      </c>
      <c r="BO237" s="19">
        <f t="shared" si="322"/>
        <v>177</v>
      </c>
      <c r="BP237">
        <f t="shared" si="323"/>
        <v>172</v>
      </c>
      <c r="BQ237" s="17">
        <f t="shared" si="324"/>
        <v>177</v>
      </c>
      <c r="BR237" t="str">
        <f t="shared" si="325"/>
        <v>event_team_player_1</v>
      </c>
      <c r="BS237">
        <f>COUNTIFS(S$3:S237,"="&amp;S237,AI$3:AI237,"="&amp;AI237)</f>
        <v>1</v>
      </c>
      <c r="BT237" t="str">
        <f>IFERROR(VLOOKUP(BB237&amp;BU237&amp;X237,game_rosters!U:W,3,FALSE),"")</f>
        <v>P100201</v>
      </c>
      <c r="BU237" t="str">
        <f t="shared" si="326"/>
        <v>Velodrome</v>
      </c>
    </row>
    <row r="238" spans="1:73" x14ac:dyDescent="0.2">
      <c r="A238" t="str">
        <f t="shared" si="301"/>
        <v/>
      </c>
      <c r="E238" s="4"/>
      <c r="F238" s="43"/>
      <c r="G238" s="4"/>
      <c r="H238" s="46"/>
      <c r="I238" s="44">
        <v>24</v>
      </c>
      <c r="J238" s="44" t="str">
        <f t="shared" si="327"/>
        <v/>
      </c>
      <c r="O238" t="s">
        <v>619</v>
      </c>
      <c r="S238">
        <v>119</v>
      </c>
      <c r="T238">
        <v>27</v>
      </c>
      <c r="U238" t="str">
        <f>IF(B238=1,MAX($U$2:$U237)+1,IF(AND($T238&lt;&gt;"",$T238=$T237),$U237,IF(B238="x",U237,"")))</f>
        <v/>
      </c>
      <c r="V238" t="str">
        <f>IF(C238=1,MAX($V$2:$V237)+1,IF(AND($T238&lt;&gt;"",$T238=$T237),$U237,IF(C238="x",V237,"")))</f>
        <v/>
      </c>
      <c r="X238">
        <v>24</v>
      </c>
      <c r="Z238">
        <v>1</v>
      </c>
      <c r="AA238">
        <f t="shared" si="298"/>
        <v>1119</v>
      </c>
      <c r="AB238">
        <f t="shared" si="299"/>
        <v>9027</v>
      </c>
      <c r="AC238">
        <f t="shared" si="295"/>
        <v>9027</v>
      </c>
      <c r="AD238" s="6">
        <v>1</v>
      </c>
      <c r="AE238" t="s">
        <v>744</v>
      </c>
      <c r="AF238" t="s">
        <v>915</v>
      </c>
      <c r="AG238" t="s">
        <v>756</v>
      </c>
      <c r="AH238" t="s">
        <v>756</v>
      </c>
      <c r="AI238" t="str">
        <f t="shared" si="302"/>
        <v>e</v>
      </c>
      <c r="AJ238" t="str">
        <f t="shared" si="303"/>
        <v/>
      </c>
      <c r="AK238" t="str">
        <f t="shared" si="304"/>
        <v/>
      </c>
      <c r="AL238" t="str">
        <f t="shared" si="305"/>
        <v/>
      </c>
      <c r="AM238" t="str">
        <f t="shared" si="306"/>
        <v/>
      </c>
      <c r="AN238" t="str">
        <f t="shared" si="307"/>
        <v>Home</v>
      </c>
      <c r="AO238" t="str">
        <f t="shared" si="308"/>
        <v>h</v>
      </c>
      <c r="AP238" t="str">
        <f t="shared" si="309"/>
        <v/>
      </c>
      <c r="AQ238" t="str">
        <f t="shared" si="310"/>
        <v/>
      </c>
      <c r="AR238" t="str">
        <f t="shared" si="311"/>
        <v>Home</v>
      </c>
      <c r="AS238" t="str">
        <f t="shared" si="312"/>
        <v>h</v>
      </c>
      <c r="AT238" t="str">
        <f t="shared" si="313"/>
        <v>Offensive</v>
      </c>
      <c r="AU238" t="str">
        <f t="shared" si="314"/>
        <v/>
      </c>
      <c r="AV238" t="str">
        <f t="shared" si="315"/>
        <v/>
      </c>
      <c r="AW238" t="str" cm="1">
        <f t="array" ref="AW238">IFERROR(IF(O238&lt;&gt;"",O238,IF(OR($S238="",$T238=""),"",IF(O238&lt;&gt;"",O238,IF($T238&lt;&gt;"",_xlfn._xlws.FILTER(O:O,($BU:$BU=$BU238)*($I:$I=$I238)*($T:$T=$T238)*($S:$S=_xlfn.MINIFS($S:$S,$T:$T,"="&amp;$T238)),"")))))&amp;"",IF(O238="","",""))&amp;""</f>
        <v>OffensivePlay_Pass-ReceiverMissed</v>
      </c>
      <c r="AX238" t="str" cm="1">
        <f t="array" ref="AX238">IFERROR(IF(P238&lt;&gt;"",P238,IF(OR($S238="",$T238=""),"",IF($T238&lt;&gt;"",_xlfn._xlws.FILTER(P:P,($BU:$BU=$BU238)*($I:$I=$I238)*($T:$T=$T238)*($S:$S=_xlfn.MINIFS($S:$S,$T:$T,"="&amp;$T238)),""))))&amp;"",IF(P238="","",""))&amp;""</f>
        <v/>
      </c>
      <c r="AY238" t="str" cm="1">
        <f t="array" ref="AY238">IFERROR(IF(Q238&lt;&gt;"",Q238,IF(OR($S238="",$T238=""),"",IF($T238&lt;&gt;"",_xlfn._xlws.FILTER(Q:Q,($BU:$BU=$BU238)*($I:$I=$I238)*($T:$T=$T238)*($S:$S=_xlfn.MINIFS($S:$S,$T:$T,"="&amp;$T238)),""))))&amp;"",IF(Q238="","",""))&amp;""</f>
        <v/>
      </c>
      <c r="AZ238" t="str" cm="1">
        <f t="array" ref="AZ238">IFERROR(IF(R238&lt;&gt;"",R238,IF(OR($S238="",$T238=""),"",IF($T238&lt;&gt;"",_xlfn._xlws.FILTER(R:R,($BU:$BU=$BU238)*($I:$I=$I238)*($T:$T=$T238)*($S:$S=_xlfn.MINIFS($S:$S,$T:$T,"="&amp;$T238)),""))))&amp;"",IF(R238="","",""))&amp;""</f>
        <v/>
      </c>
      <c r="BA238" s="6">
        <f t="shared" si="316"/>
        <v>20</v>
      </c>
      <c r="BB238">
        <f t="shared" ref="BB238:BD238" si="368">BB237</f>
        <v>18987</v>
      </c>
      <c r="BC238" t="str">
        <f t="shared" si="368"/>
        <v>Velodrome</v>
      </c>
      <c r="BD238" t="str">
        <f t="shared" si="368"/>
        <v>Outlaws</v>
      </c>
      <c r="BE238" t="s">
        <v>7</v>
      </c>
      <c r="BF238" t="s">
        <v>182</v>
      </c>
      <c r="BI238" cm="1">
        <f t="array" aca="1" ref="BI238" ca="1">IFERROR(_xlfn._xlws.FILTER(shifts!A:A,(shifts!B:B=events!AD238)*(shifts!AG:AG&gt;=events!BK238)*(shifts!AH:AH&lt;=events!BL238)),BI237)</f>
        <v>7</v>
      </c>
      <c r="BJ238" s="15">
        <f t="shared" si="318"/>
        <v>0</v>
      </c>
      <c r="BK238">
        <f t="shared" si="319"/>
        <v>903</v>
      </c>
      <c r="BL238">
        <f t="shared" si="320"/>
        <v>903</v>
      </c>
      <c r="BM238" s="15">
        <f>SUMIFS(BJ$2:BJ238,K$2:K238,"=Intermission")+SUMIFS(BJ$2:BJ238,K$2:K238,"=Timeout")</f>
        <v>0</v>
      </c>
      <c r="BN238">
        <f t="shared" si="321"/>
        <v>0</v>
      </c>
      <c r="BO238" s="19">
        <f t="shared" si="322"/>
        <v>177</v>
      </c>
      <c r="BP238">
        <f t="shared" si="323"/>
        <v>172</v>
      </c>
      <c r="BQ238" s="17">
        <f t="shared" si="324"/>
        <v>177</v>
      </c>
      <c r="BR238" t="str">
        <f t="shared" si="325"/>
        <v>event_team_player_2</v>
      </c>
      <c r="BS238">
        <f>COUNTIFS(S$3:S238,"="&amp;S238,AI$3:AI238,"="&amp;AI238)</f>
        <v>2</v>
      </c>
      <c r="BT238" t="str">
        <f>IFERROR(VLOOKUP(BB238&amp;BU238&amp;X238,game_rosters!U:W,3,FALSE),"")</f>
        <v>P100230</v>
      </c>
      <c r="BU238" t="str">
        <f t="shared" si="326"/>
        <v>Velodrome</v>
      </c>
    </row>
    <row r="239" spans="1:73" x14ac:dyDescent="0.2">
      <c r="A239" t="str">
        <f t="shared" si="301"/>
        <v/>
      </c>
      <c r="E239" s="4"/>
      <c r="F239" s="43"/>
      <c r="G239" s="4"/>
      <c r="H239" s="46"/>
      <c r="I239" s="44">
        <v>18</v>
      </c>
      <c r="J239" s="44" t="str">
        <f t="shared" si="327"/>
        <v/>
      </c>
      <c r="O239" t="s">
        <v>605</v>
      </c>
      <c r="R239" s="51">
        <v>1</v>
      </c>
      <c r="S239">
        <v>119</v>
      </c>
      <c r="T239">
        <v>27</v>
      </c>
      <c r="U239" t="str">
        <f>IF(B239=1,MAX($U$2:$U238)+1,IF(AND($T239&lt;&gt;"",$T239=$T238),$U238,IF(B239="x",U238,"")))</f>
        <v/>
      </c>
      <c r="V239" t="str">
        <f>IF(C239=1,MAX($V$2:$V238)+1,IF(AND($T239&lt;&gt;"",$T239=$T238),$U238,IF(C239="x",V238,"")))</f>
        <v/>
      </c>
      <c r="X239">
        <v>18</v>
      </c>
      <c r="AA239">
        <f t="shared" si="298"/>
        <v>1119</v>
      </c>
      <c r="AB239">
        <f t="shared" si="299"/>
        <v>9027</v>
      </c>
      <c r="AC239">
        <f t="shared" si="295"/>
        <v>9027</v>
      </c>
      <c r="AD239" s="6">
        <v>1</v>
      </c>
      <c r="AE239" t="s">
        <v>744</v>
      </c>
      <c r="AF239" t="s">
        <v>915</v>
      </c>
      <c r="AG239" t="s">
        <v>756</v>
      </c>
      <c r="AH239" t="s">
        <v>756</v>
      </c>
      <c r="AI239" t="str">
        <f t="shared" si="302"/>
        <v>o</v>
      </c>
      <c r="AJ239" t="str">
        <f t="shared" si="303"/>
        <v/>
      </c>
      <c r="AK239" t="str">
        <f t="shared" si="304"/>
        <v/>
      </c>
      <c r="AL239" t="str">
        <f t="shared" si="305"/>
        <v/>
      </c>
      <c r="AM239" t="str">
        <f t="shared" si="306"/>
        <v/>
      </c>
      <c r="AN239" t="str">
        <f t="shared" si="307"/>
        <v>Home</v>
      </c>
      <c r="AO239" t="str">
        <f t="shared" si="308"/>
        <v>h</v>
      </c>
      <c r="AP239" t="str">
        <f t="shared" si="309"/>
        <v/>
      </c>
      <c r="AQ239" t="str">
        <f t="shared" si="310"/>
        <v/>
      </c>
      <c r="AR239" t="str">
        <f t="shared" si="311"/>
        <v>Home</v>
      </c>
      <c r="AS239" t="str">
        <f t="shared" si="312"/>
        <v>h</v>
      </c>
      <c r="AT239" t="str">
        <f t="shared" si="313"/>
        <v>Defensive</v>
      </c>
      <c r="AU239" t="str">
        <f t="shared" si="314"/>
        <v/>
      </c>
      <c r="AV239" t="str">
        <f t="shared" si="315"/>
        <v/>
      </c>
      <c r="AW239" t="str" cm="1">
        <f t="array" ref="AW239">IFERROR(IF(O239&lt;&gt;"",O239,IF(OR($S239="",$T239=""),"",IF(O239&lt;&gt;"",O239,IF($T239&lt;&gt;"",_xlfn._xlws.FILTER(O:O,($BU:$BU=$BU239)*($I:$I=$I239)*($T:$T=$T239)*($S:$S=_xlfn.MINIFS($S:$S,$T:$T,"="&amp;$T239)),"")))))&amp;"",IF(O239="","",""))&amp;""</f>
        <v>Defensive_PlayPass-InShotPassLane</v>
      </c>
      <c r="AX239" t="str" cm="1">
        <f t="array" ref="AX239">IFERROR(IF(P239&lt;&gt;"",P239,IF(OR($S239="",$T239=""),"",IF($T239&lt;&gt;"",_xlfn._xlws.FILTER(P:P,($BU:$BU=$BU239)*($I:$I=$I239)*($T:$T=$T239)*($S:$S=_xlfn.MINIFS($S:$S,$T:$T,"="&amp;$T239)),""))))&amp;"",IF(P239="","",""))&amp;""</f>
        <v/>
      </c>
      <c r="AY239" t="str" cm="1">
        <f t="array" ref="AY239">IFERROR(IF(Q239&lt;&gt;"",Q239,IF(OR($S239="",$T239=""),"",IF($T239&lt;&gt;"",_xlfn._xlws.FILTER(Q:Q,($BU:$BU=$BU239)*($I:$I=$I239)*($T:$T=$T239)*($S:$S=_xlfn.MINIFS($S:$S,$T:$T,"="&amp;$T239)),""))))&amp;"",IF(Q239="","",""))&amp;""</f>
        <v/>
      </c>
      <c r="AZ239" t="str" cm="1">
        <f t="array" ref="AZ239">IFERROR(IF(R239&lt;&gt;"",R239,IF(OR($S239="",$T239=""),"",IF($T239&lt;&gt;"",_xlfn._xlws.FILTER(R:R,($BU:$BU=$BU239)*($I:$I=$I239)*($T:$T=$T239)*($S:$S=_xlfn.MINIFS($S:$S,$T:$T,"="&amp;$T239)),""))))&amp;"",IF(R239="","",""))&amp;""</f>
        <v>1</v>
      </c>
      <c r="BA239" s="6">
        <f t="shared" si="316"/>
        <v>20</v>
      </c>
      <c r="BB239">
        <f t="shared" ref="BB239:BD239" si="369">BB238</f>
        <v>18987</v>
      </c>
      <c r="BC239" t="str">
        <f t="shared" si="369"/>
        <v>Velodrome</v>
      </c>
      <c r="BD239" t="str">
        <f t="shared" si="369"/>
        <v>Outlaws</v>
      </c>
      <c r="BE239" t="s">
        <v>7</v>
      </c>
      <c r="BF239" t="s">
        <v>182</v>
      </c>
      <c r="BI239" cm="1">
        <f t="array" aca="1" ref="BI239" ca="1">IFERROR(_xlfn._xlws.FILTER(shifts!A:A,(shifts!B:B=events!AD239)*(shifts!AG:AG&gt;=events!BK239)*(shifts!AH:AH&lt;=events!BL239)),BI238)</f>
        <v>7</v>
      </c>
      <c r="BJ239" s="15">
        <f t="shared" si="318"/>
        <v>0</v>
      </c>
      <c r="BK239">
        <f t="shared" si="319"/>
        <v>903</v>
      </c>
      <c r="BL239">
        <f t="shared" si="320"/>
        <v>903</v>
      </c>
      <c r="BM239" s="15">
        <f>SUMIFS(BJ$2:BJ239,K$2:K239,"=Intermission")+SUMIFS(BJ$2:BJ239,K$2:K239,"=Timeout")</f>
        <v>0</v>
      </c>
      <c r="BN239">
        <f t="shared" si="321"/>
        <v>0</v>
      </c>
      <c r="BO239" s="19">
        <f t="shared" si="322"/>
        <v>177</v>
      </c>
      <c r="BP239">
        <f t="shared" si="323"/>
        <v>172</v>
      </c>
      <c r="BQ239" s="17">
        <f t="shared" si="324"/>
        <v>177</v>
      </c>
      <c r="BR239" t="str">
        <f t="shared" si="325"/>
        <v>opp_team_player_1</v>
      </c>
      <c r="BS239">
        <f>COUNTIFS(S$3:S239,"="&amp;S239,AI$3:AI239,"="&amp;AI239)</f>
        <v>1</v>
      </c>
      <c r="BT239" t="str">
        <f>IFERROR(VLOOKUP(BB239&amp;BU239&amp;X239,game_rosters!U:W,3,FALSE),"")</f>
        <v>P100034</v>
      </c>
      <c r="BU239" t="str">
        <f t="shared" si="326"/>
        <v>Outlaws</v>
      </c>
    </row>
    <row r="240" spans="1:73" x14ac:dyDescent="0.2">
      <c r="A240">
        <f t="shared" si="301"/>
        <v>1</v>
      </c>
      <c r="E240" s="4"/>
      <c r="F240" s="43"/>
      <c r="G240" s="4"/>
      <c r="H240" s="46"/>
      <c r="I240" s="44">
        <v>42</v>
      </c>
      <c r="J240" s="44" t="str">
        <f t="shared" si="327"/>
        <v>d</v>
      </c>
      <c r="K240" t="s">
        <v>238</v>
      </c>
      <c r="L240" t="s">
        <v>184</v>
      </c>
      <c r="M240" t="s">
        <v>376</v>
      </c>
      <c r="O240" t="s">
        <v>612</v>
      </c>
      <c r="S240">
        <v>120</v>
      </c>
      <c r="T240">
        <v>27</v>
      </c>
      <c r="U240" t="str">
        <f>IF(B240=1,MAX($U$2:$U239)+1,IF(AND($T240&lt;&gt;"",$T240=$T239),$U239,IF(B240="x",U239,"")))</f>
        <v/>
      </c>
      <c r="V240" t="str">
        <f>IF(C240=1,MAX($V$2:$V239)+1,IF(AND($T240&lt;&gt;"",$T240=$T239),$U239,IF(C240="x",V239,"")))</f>
        <v/>
      </c>
      <c r="W240" t="s">
        <v>735</v>
      </c>
      <c r="X240">
        <v>42</v>
      </c>
      <c r="Z240">
        <v>1</v>
      </c>
      <c r="AA240">
        <f t="shared" si="298"/>
        <v>1120</v>
      </c>
      <c r="AB240">
        <f t="shared" si="299"/>
        <v>9027</v>
      </c>
      <c r="AC240">
        <f t="shared" si="295"/>
        <v>9027</v>
      </c>
      <c r="AD240" s="6">
        <v>1</v>
      </c>
      <c r="AE240" t="s">
        <v>744</v>
      </c>
      <c r="AF240" t="s">
        <v>915</v>
      </c>
      <c r="AG240" t="s">
        <v>756</v>
      </c>
      <c r="AH240" t="s">
        <v>756</v>
      </c>
      <c r="AI240" t="str">
        <f t="shared" si="302"/>
        <v>e</v>
      </c>
      <c r="AJ240" t="str">
        <f t="shared" si="303"/>
        <v>d</v>
      </c>
      <c r="AK240" t="str">
        <f t="shared" si="304"/>
        <v>d</v>
      </c>
      <c r="AL240" t="str">
        <f t="shared" si="305"/>
        <v>d</v>
      </c>
      <c r="AM240" t="str">
        <f t="shared" si="306"/>
        <v>o</v>
      </c>
      <c r="AN240" t="str">
        <f t="shared" si="307"/>
        <v>Home</v>
      </c>
      <c r="AO240" t="str">
        <f t="shared" si="308"/>
        <v>h</v>
      </c>
      <c r="AP240" t="str">
        <f t="shared" si="309"/>
        <v>d</v>
      </c>
      <c r="AQ240" t="str">
        <f t="shared" si="310"/>
        <v>o</v>
      </c>
      <c r="AR240" t="str">
        <f t="shared" si="311"/>
        <v>Home</v>
      </c>
      <c r="AS240" t="str">
        <f t="shared" si="312"/>
        <v>h</v>
      </c>
      <c r="AT240" t="str">
        <f t="shared" si="313"/>
        <v>Offensive</v>
      </c>
      <c r="AU240" t="str">
        <f t="shared" si="314"/>
        <v/>
      </c>
      <c r="AV240" t="str">
        <f t="shared" si="315"/>
        <v/>
      </c>
      <c r="AW240" t="str" cm="1">
        <f t="array" ref="AW240">IFERROR(IF(O240&lt;&gt;"",O240,IF(OR($S240="",$T240=""),"",IF(O240&lt;&gt;"",O240,IF($T240&lt;&gt;"",_xlfn._xlws.FILTER(O:O,($BU:$BU=$BU240)*($I:$I=$I240)*($T:$T=$T240)*($S:$S=_xlfn.MINIFS($S:$S,$T:$T,"="&amp;$T240)),"")))))&amp;"",IF(O240="","",""))&amp;""</f>
        <v>Defensive_Zone-AttemptedBreakOutPass</v>
      </c>
      <c r="AX240" t="str" cm="1">
        <f t="array" ref="AX240">IFERROR(IF(P240&lt;&gt;"",P240,IF(OR($S240="",$T240=""),"",IF($T240&lt;&gt;"",_xlfn._xlws.FILTER(P:P,($BU:$BU=$BU240)*($I:$I=$I240)*($T:$T=$T240)*($S:$S=_xlfn.MINIFS($S:$S,$T:$T,"="&amp;$T240)),""))))&amp;"",IF(P240="","",""))&amp;""</f>
        <v/>
      </c>
      <c r="AY240" t="str" cm="1">
        <f t="array" ref="AY240">IFERROR(IF(Q240&lt;&gt;"",Q240,IF(OR($S240="",$T240=""),"",IF($T240&lt;&gt;"",_xlfn._xlws.FILTER(Q:Q,($BU:$BU=$BU240)*($I:$I=$I240)*($T:$T=$T240)*($S:$S=_xlfn.MINIFS($S:$S,$T:$T,"="&amp;$T240)),""))))&amp;"",IF(Q240="","",""))&amp;""</f>
        <v/>
      </c>
      <c r="AZ240" t="str" cm="1">
        <f t="array" ref="AZ240">IFERROR(IF(R240&lt;&gt;"",R240,IF(OR($S240="",$T240=""),"",IF($T240&lt;&gt;"",_xlfn._xlws.FILTER(R:R,($BU:$BU=$BU240)*($I:$I=$I240)*($T:$T=$T240)*($S:$S=_xlfn.MINIFS($S:$S,$T:$T,"="&amp;$T240)),""))))&amp;"",IF(R240="","",""))&amp;""</f>
        <v>1</v>
      </c>
      <c r="BA240" s="6">
        <f t="shared" si="316"/>
        <v>21</v>
      </c>
      <c r="BB240">
        <f t="shared" ref="BB240:BD240" si="370">BB239</f>
        <v>18987</v>
      </c>
      <c r="BC240" t="str">
        <f t="shared" si="370"/>
        <v>Velodrome</v>
      </c>
      <c r="BD240" t="str">
        <f t="shared" si="370"/>
        <v>Outlaws</v>
      </c>
      <c r="BE240" t="s">
        <v>238</v>
      </c>
      <c r="BF240" t="s">
        <v>184</v>
      </c>
      <c r="BI240" cm="1">
        <f t="array" aca="1" ref="BI240" ca="1">IFERROR(_xlfn._xlws.FILTER(shifts!A:A,(shifts!B:B=events!AD240)*(shifts!AG:AG&gt;=events!BK240)*(shifts!AH:AH&lt;=events!BL240)),BI239)</f>
        <v>7</v>
      </c>
      <c r="BJ240" s="15">
        <f t="shared" si="318"/>
        <v>0</v>
      </c>
      <c r="BK240">
        <f t="shared" si="319"/>
        <v>903</v>
      </c>
      <c r="BL240">
        <f t="shared" si="320"/>
        <v>903</v>
      </c>
      <c r="BM240" s="15">
        <f>SUMIFS(BJ$2:BJ240,K$2:K240,"=Intermission")+SUMIFS(BJ$2:BJ240,K$2:K240,"=Timeout")</f>
        <v>0</v>
      </c>
      <c r="BN240">
        <f t="shared" si="321"/>
        <v>0</v>
      </c>
      <c r="BO240" s="19">
        <f t="shared" si="322"/>
        <v>177</v>
      </c>
      <c r="BP240">
        <f t="shared" si="323"/>
        <v>172</v>
      </c>
      <c r="BQ240" s="17">
        <f t="shared" si="324"/>
        <v>177</v>
      </c>
      <c r="BR240" t="str">
        <f t="shared" si="325"/>
        <v>event_team_player_1</v>
      </c>
      <c r="BS240">
        <f>COUNTIFS(S$3:S240,"="&amp;S240,AI$3:AI240,"="&amp;AI240)</f>
        <v>1</v>
      </c>
      <c r="BT240" t="str">
        <f>IFERROR(VLOOKUP(BB240&amp;BU240&amp;X240,game_rosters!U:W,3,FALSE),"")</f>
        <v>P100201</v>
      </c>
      <c r="BU240" t="str">
        <f t="shared" si="326"/>
        <v>Velodrome</v>
      </c>
    </row>
    <row r="241" spans="1:73" x14ac:dyDescent="0.2">
      <c r="A241" t="str">
        <f t="shared" si="301"/>
        <v/>
      </c>
      <c r="E241" s="4"/>
      <c r="F241" s="43"/>
      <c r="G241" s="4"/>
      <c r="H241" s="46"/>
      <c r="I241" s="44">
        <v>24</v>
      </c>
      <c r="J241" s="44" t="str">
        <f t="shared" si="327"/>
        <v/>
      </c>
      <c r="S241">
        <v>120</v>
      </c>
      <c r="T241">
        <v>27</v>
      </c>
      <c r="U241" t="str">
        <f>IF(B241=1,MAX($U$2:$U240)+1,IF(AND($T241&lt;&gt;"",$T241=$T240),$U240,IF(B241="x",U240,"")))</f>
        <v/>
      </c>
      <c r="V241" t="str">
        <f>IF(C241=1,MAX($V$2:$V240)+1,IF(AND($T241&lt;&gt;"",$T241=$T240),$U240,IF(C241="x",V240,"")))</f>
        <v/>
      </c>
      <c r="X241">
        <v>24</v>
      </c>
      <c r="Z241">
        <v>1</v>
      </c>
      <c r="AA241">
        <f t="shared" si="298"/>
        <v>1120</v>
      </c>
      <c r="AB241">
        <f t="shared" si="299"/>
        <v>9027</v>
      </c>
      <c r="AC241">
        <f t="shared" si="295"/>
        <v>9027</v>
      </c>
      <c r="AD241" s="6">
        <v>1</v>
      </c>
      <c r="AE241" t="s">
        <v>744</v>
      </c>
      <c r="AF241" t="s">
        <v>915</v>
      </c>
      <c r="AG241" t="s">
        <v>756</v>
      </c>
      <c r="AH241" t="s">
        <v>756</v>
      </c>
      <c r="AI241" t="str">
        <f t="shared" si="302"/>
        <v>e</v>
      </c>
      <c r="AJ241" t="str">
        <f t="shared" si="303"/>
        <v>d</v>
      </c>
      <c r="AK241" t="str">
        <f t="shared" si="304"/>
        <v>d</v>
      </c>
      <c r="AL241" t="str">
        <f t="shared" si="305"/>
        <v/>
      </c>
      <c r="AM241" t="str">
        <f t="shared" si="306"/>
        <v/>
      </c>
      <c r="AN241" t="str">
        <f t="shared" si="307"/>
        <v>Home</v>
      </c>
      <c r="AO241" t="str">
        <f t="shared" si="308"/>
        <v>h</v>
      </c>
      <c r="AP241" t="str">
        <f t="shared" si="309"/>
        <v>d</v>
      </c>
      <c r="AQ241" t="str">
        <f t="shared" si="310"/>
        <v>o</v>
      </c>
      <c r="AR241" t="str">
        <f t="shared" si="311"/>
        <v>Home</v>
      </c>
      <c r="AS241" t="str">
        <f t="shared" si="312"/>
        <v>h</v>
      </c>
      <c r="AT241" t="str">
        <f t="shared" si="313"/>
        <v>Offensive</v>
      </c>
      <c r="AU241" t="str">
        <f t="shared" si="314"/>
        <v/>
      </c>
      <c r="AV241" t="str">
        <f t="shared" si="315"/>
        <v/>
      </c>
      <c r="AW241" t="str" cm="1">
        <f t="array" ref="AW241">IFERROR(IF(O241&lt;&gt;"",O241,IF(OR($S241="",$T241=""),"",IF(O241&lt;&gt;"",O241,IF($T241&lt;&gt;"",_xlfn._xlws.FILTER(O:O,($BU:$BU=$BU241)*($I:$I=$I241)*($T:$T=$T241)*($S:$S=_xlfn.MINIFS($S:$S,$T:$T,"="&amp;$T241)),"")))))&amp;"",IF(O241="","",""))&amp;""</f>
        <v>OffensivePlay_Pass-ReceiverMissed</v>
      </c>
      <c r="AX241" t="str" cm="1">
        <f t="array" ref="AX241">IFERROR(IF(P241&lt;&gt;"",P241,IF(OR($S241="",$T241=""),"",IF($T241&lt;&gt;"",_xlfn._xlws.FILTER(P:P,($BU:$BU=$BU241)*($I:$I=$I241)*($T:$T=$T241)*($S:$S=_xlfn.MINIFS($S:$S,$T:$T,"="&amp;$T241)),""))))&amp;"",IF(P241="","",""))&amp;""</f>
        <v/>
      </c>
      <c r="AY241" t="str" cm="1">
        <f t="array" ref="AY241">IFERROR(IF(Q241&lt;&gt;"",Q241,IF(OR($S241="",$T241=""),"",IF($T241&lt;&gt;"",_xlfn._xlws.FILTER(Q:Q,($BU:$BU=$BU241)*($I:$I=$I241)*($T:$T=$T241)*($S:$S=_xlfn.MINIFS($S:$S,$T:$T,"="&amp;$T241)),""))))&amp;"",IF(Q241="","",""))&amp;""</f>
        <v/>
      </c>
      <c r="AZ241" t="str" cm="1">
        <f t="array" ref="AZ241">IFERROR(IF(R241&lt;&gt;"",R241,IF(OR($S241="",$T241=""),"",IF($T241&lt;&gt;"",_xlfn._xlws.FILTER(R:R,($BU:$BU=$BU241)*($I:$I=$I241)*($T:$T=$T241)*($S:$S=_xlfn.MINIFS($S:$S,$T:$T,"="&amp;$T241)),""))))&amp;"",IF(R241="","",""))&amp;""</f>
        <v/>
      </c>
      <c r="BA241" s="6">
        <f t="shared" si="316"/>
        <v>21</v>
      </c>
      <c r="BB241">
        <f t="shared" ref="BB241:BD241" si="371">BB240</f>
        <v>18987</v>
      </c>
      <c r="BC241" t="str">
        <f t="shared" si="371"/>
        <v>Velodrome</v>
      </c>
      <c r="BD241" t="str">
        <f t="shared" si="371"/>
        <v>Outlaws</v>
      </c>
      <c r="BE241" t="s">
        <v>238</v>
      </c>
      <c r="BF241" t="s">
        <v>184</v>
      </c>
      <c r="BI241" cm="1">
        <f t="array" aca="1" ref="BI241" ca="1">IFERROR(_xlfn._xlws.FILTER(shifts!A:A,(shifts!B:B=events!AD241)*(shifts!AG:AG&gt;=events!BK241)*(shifts!AH:AH&lt;=events!BL241)),BI240)</f>
        <v>7</v>
      </c>
      <c r="BJ241" s="15">
        <f t="shared" si="318"/>
        <v>0</v>
      </c>
      <c r="BK241">
        <f t="shared" si="319"/>
        <v>903</v>
      </c>
      <c r="BL241">
        <f t="shared" si="320"/>
        <v>903</v>
      </c>
      <c r="BM241" s="15">
        <f>SUMIFS(BJ$2:BJ241,K$2:K241,"=Intermission")+SUMIFS(BJ$2:BJ241,K$2:K241,"=Timeout")</f>
        <v>0</v>
      </c>
      <c r="BN241">
        <f t="shared" si="321"/>
        <v>0</v>
      </c>
      <c r="BO241" s="19">
        <f t="shared" si="322"/>
        <v>177</v>
      </c>
      <c r="BP241">
        <f t="shared" si="323"/>
        <v>172</v>
      </c>
      <c r="BQ241" s="17">
        <f t="shared" si="324"/>
        <v>177</v>
      </c>
      <c r="BR241" t="str">
        <f t="shared" si="325"/>
        <v>event_team_player_2</v>
      </c>
      <c r="BS241">
        <f>COUNTIFS(S$3:S241,"="&amp;S241,AI$3:AI241,"="&amp;AI241)</f>
        <v>2</v>
      </c>
      <c r="BT241" t="str">
        <f>IFERROR(VLOOKUP(BB241&amp;BU241&amp;X241,game_rosters!U:W,3,FALSE),"")</f>
        <v>P100230</v>
      </c>
      <c r="BU241" t="str">
        <f t="shared" si="326"/>
        <v>Velodrome</v>
      </c>
    </row>
    <row r="242" spans="1:73" x14ac:dyDescent="0.2">
      <c r="A242" t="str">
        <f t="shared" si="301"/>
        <v/>
      </c>
      <c r="E242" s="4"/>
      <c r="F242" s="43"/>
      <c r="G242" s="4"/>
      <c r="H242" s="46"/>
      <c r="I242" s="44">
        <v>18</v>
      </c>
      <c r="J242" s="44" t="str">
        <f t="shared" si="327"/>
        <v/>
      </c>
      <c r="O242" t="s">
        <v>610</v>
      </c>
      <c r="Q242" t="s">
        <v>594</v>
      </c>
      <c r="S242">
        <v>120</v>
      </c>
      <c r="T242">
        <v>27</v>
      </c>
      <c r="U242" t="str">
        <f>IF(B242=1,MAX($U$2:$U241)+1,IF(AND($T242&lt;&gt;"",$T242=$T241),$U241,IF(B242="x",U241,"")))</f>
        <v/>
      </c>
      <c r="V242" t="str">
        <f>IF(C242=1,MAX($V$2:$V241)+1,IF(AND($T242&lt;&gt;"",$T242=$T241),$U241,IF(C242="x",V241,"")))</f>
        <v/>
      </c>
      <c r="X242">
        <v>18</v>
      </c>
      <c r="AA242">
        <f t="shared" si="298"/>
        <v>1120</v>
      </c>
      <c r="AB242">
        <f t="shared" si="299"/>
        <v>9027</v>
      </c>
      <c r="AC242">
        <f t="shared" si="295"/>
        <v>9027</v>
      </c>
      <c r="AD242" s="6">
        <v>1</v>
      </c>
      <c r="AE242" t="s">
        <v>744</v>
      </c>
      <c r="AF242" t="s">
        <v>915</v>
      </c>
      <c r="AG242" t="s">
        <v>756</v>
      </c>
      <c r="AH242" t="s">
        <v>756</v>
      </c>
      <c r="AI242" t="str">
        <f t="shared" si="302"/>
        <v>o</v>
      </c>
      <c r="AJ242" t="str">
        <f t="shared" si="303"/>
        <v>d</v>
      </c>
      <c r="AK242" t="str">
        <f t="shared" si="304"/>
        <v>d</v>
      </c>
      <c r="AL242" t="str">
        <f t="shared" si="305"/>
        <v/>
      </c>
      <c r="AM242" t="str">
        <f t="shared" si="306"/>
        <v/>
      </c>
      <c r="AN242" t="str">
        <f t="shared" si="307"/>
        <v>Home</v>
      </c>
      <c r="AO242" t="str">
        <f t="shared" si="308"/>
        <v>h</v>
      </c>
      <c r="AP242" t="str">
        <f t="shared" si="309"/>
        <v>d</v>
      </c>
      <c r="AQ242" t="str">
        <f t="shared" si="310"/>
        <v>o</v>
      </c>
      <c r="AR242" t="str">
        <f t="shared" si="311"/>
        <v>Home</v>
      </c>
      <c r="AS242" t="str">
        <f t="shared" si="312"/>
        <v>h</v>
      </c>
      <c r="AT242" t="str">
        <f t="shared" si="313"/>
        <v>Defensive</v>
      </c>
      <c r="AU242" t="str">
        <f t="shared" si="314"/>
        <v/>
      </c>
      <c r="AV242" t="str">
        <f t="shared" si="315"/>
        <v/>
      </c>
      <c r="AW242" t="str" cm="1">
        <f t="array" ref="AW242">IFERROR(IF(O242&lt;&gt;"",O242,IF(OR($S242="",$T242=""),"",IF(O242&lt;&gt;"",O242,IF($T242&lt;&gt;"",_xlfn._xlws.FILTER(O:O,($BU:$BU=$BU242)*($I:$I=$I242)*($T:$T=$T242)*($S:$S=_xlfn.MINIFS($S:$S,$T:$T,"="&amp;$T242)),"")))))&amp;"",IF(O242="","",""))&amp;""</f>
        <v>Offensive_Zone-AttemptedKeepin</v>
      </c>
      <c r="AX242" t="str" cm="1">
        <f t="array" ref="AX242">IFERROR(IF(P242&lt;&gt;"",P242,IF(OR($S242="",$T242=""),"",IF($T242&lt;&gt;"",_xlfn._xlws.FILTER(P:P,($BU:$BU=$BU242)*($I:$I=$I242)*($T:$T=$T242)*($S:$S=_xlfn.MINIFS($S:$S,$T:$T,"="&amp;$T242)),""))))&amp;"",IF(P242="","",""))&amp;""</f>
        <v/>
      </c>
      <c r="AY242" t="str" cm="1">
        <f t="array" ref="AY242">IFERROR(IF(Q242&lt;&gt;"",Q242,IF(OR($S242="",$T242=""),"",IF($T242&lt;&gt;"",_xlfn._xlws.FILTER(Q:Q,($BU:$BU=$BU242)*($I:$I=$I242)*($T:$T=$T242)*($S:$S=_xlfn.MINIFS($S:$S,$T:$T,"="&amp;$T242)),""))))&amp;"",IF(Q242="","",""))&amp;""</f>
        <v>u</v>
      </c>
      <c r="AZ242" t="str" cm="1">
        <f t="array" ref="AZ242">IFERROR(IF(R242&lt;&gt;"",R242,IF(OR($S242="",$T242=""),"",IF($T242&lt;&gt;"",_xlfn._xlws.FILTER(R:R,($BU:$BU=$BU242)*($I:$I=$I242)*($T:$T=$T242)*($S:$S=_xlfn.MINIFS($S:$S,$T:$T,"="&amp;$T242)),""))))&amp;"",IF(R242="","",""))&amp;""</f>
        <v>1</v>
      </c>
      <c r="BA242" s="6">
        <f t="shared" si="316"/>
        <v>21</v>
      </c>
      <c r="BB242">
        <f t="shared" ref="BB242:BD242" si="372">BB241</f>
        <v>18987</v>
      </c>
      <c r="BC242" t="str">
        <f t="shared" si="372"/>
        <v>Velodrome</v>
      </c>
      <c r="BD242" t="str">
        <f t="shared" si="372"/>
        <v>Outlaws</v>
      </c>
      <c r="BE242" t="s">
        <v>238</v>
      </c>
      <c r="BF242" t="s">
        <v>184</v>
      </c>
      <c r="BI242" cm="1">
        <f t="array" aca="1" ref="BI242" ca="1">IFERROR(_xlfn._xlws.FILTER(shifts!A:A,(shifts!B:B=events!AD242)*(shifts!AG:AG&gt;=events!BK242)*(shifts!AH:AH&lt;=events!BL242)),BI241)</f>
        <v>7</v>
      </c>
      <c r="BJ242" s="15">
        <f t="shared" si="318"/>
        <v>0</v>
      </c>
      <c r="BK242">
        <f t="shared" si="319"/>
        <v>903</v>
      </c>
      <c r="BL242">
        <f t="shared" si="320"/>
        <v>903</v>
      </c>
      <c r="BM242" s="15">
        <f>SUMIFS(BJ$2:BJ242,K$2:K242,"=Intermission")+SUMIFS(BJ$2:BJ242,K$2:K242,"=Timeout")</f>
        <v>0</v>
      </c>
      <c r="BN242">
        <f t="shared" si="321"/>
        <v>0</v>
      </c>
      <c r="BO242" s="19">
        <f t="shared" si="322"/>
        <v>177</v>
      </c>
      <c r="BP242">
        <f t="shared" si="323"/>
        <v>172</v>
      </c>
      <c r="BQ242" s="17">
        <f t="shared" si="324"/>
        <v>177</v>
      </c>
      <c r="BR242" t="str">
        <f t="shared" si="325"/>
        <v>opp_team_player_1</v>
      </c>
      <c r="BS242">
        <f>COUNTIFS(S$3:S242,"="&amp;S242,AI$3:AI242,"="&amp;AI242)</f>
        <v>1</v>
      </c>
      <c r="BT242" t="str">
        <f>IFERROR(VLOOKUP(BB242&amp;BU242&amp;X242,game_rosters!U:W,3,FALSE),"")</f>
        <v>P100034</v>
      </c>
      <c r="BU242" t="str">
        <f t="shared" si="326"/>
        <v>Outlaws</v>
      </c>
    </row>
    <row r="243" spans="1:73" x14ac:dyDescent="0.2">
      <c r="A243">
        <f t="shared" si="301"/>
        <v>1</v>
      </c>
      <c r="E243" s="4"/>
      <c r="F243" s="43"/>
      <c r="G243" s="4"/>
      <c r="H243" s="46"/>
      <c r="I243" s="44">
        <v>42</v>
      </c>
      <c r="J243" s="44" t="str">
        <f t="shared" si="327"/>
        <v>o</v>
      </c>
      <c r="K243" t="s">
        <v>238</v>
      </c>
      <c r="L243" t="s">
        <v>174</v>
      </c>
      <c r="M243" t="s">
        <v>375</v>
      </c>
      <c r="S243">
        <v>121</v>
      </c>
      <c r="T243">
        <v>27</v>
      </c>
      <c r="U243" t="str">
        <f>IF(B243=1,MAX($U$2:$U242)+1,IF(AND($T243&lt;&gt;"",$T243=$T242),$U242,IF(B243="x",U242,"")))</f>
        <v/>
      </c>
      <c r="V243" t="str">
        <f>IF(C243=1,MAX($V$2:$V242)+1,IF(AND($T243&lt;&gt;"",$T243=$T242),$U242,IF(C243="x",V242,"")))</f>
        <v/>
      </c>
      <c r="W243" t="s">
        <v>735</v>
      </c>
      <c r="X243">
        <v>42</v>
      </c>
      <c r="Z243">
        <v>1</v>
      </c>
      <c r="AA243">
        <f t="shared" si="298"/>
        <v>1121</v>
      </c>
      <c r="AB243">
        <f t="shared" si="299"/>
        <v>9027</v>
      </c>
      <c r="AC243">
        <f t="shared" si="295"/>
        <v>9027</v>
      </c>
      <c r="AD243" s="6">
        <v>1</v>
      </c>
      <c r="AE243" t="s">
        <v>744</v>
      </c>
      <c r="AF243" t="s">
        <v>915</v>
      </c>
      <c r="AG243" t="s">
        <v>756</v>
      </c>
      <c r="AH243" t="s">
        <v>756</v>
      </c>
      <c r="AI243" t="str">
        <f t="shared" si="302"/>
        <v>e</v>
      </c>
      <c r="AJ243" t="str">
        <f t="shared" si="303"/>
        <v>o</v>
      </c>
      <c r="AK243" t="str">
        <f t="shared" si="304"/>
        <v>o</v>
      </c>
      <c r="AL243" t="str">
        <f t="shared" si="305"/>
        <v>o</v>
      </c>
      <c r="AM243" t="str">
        <f t="shared" si="306"/>
        <v>d</v>
      </c>
      <c r="AN243" t="str">
        <f t="shared" si="307"/>
        <v>Home</v>
      </c>
      <c r="AO243" t="str">
        <f t="shared" si="308"/>
        <v>h</v>
      </c>
      <c r="AP243" t="str">
        <f t="shared" si="309"/>
        <v>o</v>
      </c>
      <c r="AQ243" t="str">
        <f t="shared" si="310"/>
        <v>d</v>
      </c>
      <c r="AR243" t="str">
        <f t="shared" si="311"/>
        <v>Home</v>
      </c>
      <c r="AS243" t="str">
        <f t="shared" si="312"/>
        <v>h</v>
      </c>
      <c r="AT243" t="str">
        <f t="shared" si="313"/>
        <v>Offensive</v>
      </c>
      <c r="AU243" t="str">
        <f t="shared" si="314"/>
        <v/>
      </c>
      <c r="AV243" t="str">
        <f t="shared" si="315"/>
        <v/>
      </c>
      <c r="AW243" t="str" cm="1">
        <f t="array" ref="AW243">IFERROR(IF(O243&lt;&gt;"",O243,IF(OR($S243="",$T243=""),"",IF(O243&lt;&gt;"",O243,IF($T243&lt;&gt;"",_xlfn._xlws.FILTER(O:O,($BU:$BU=$BU243)*($I:$I=$I243)*($T:$T=$T243)*($S:$S=_xlfn.MINIFS($S:$S,$T:$T,"="&amp;$T243)),"")))))&amp;"",IF(O243="","",""))&amp;""</f>
        <v/>
      </c>
      <c r="AX243" t="str" cm="1">
        <f t="array" ref="AX243">IFERROR(IF(P243&lt;&gt;"",P243,IF(OR($S243="",$T243=""),"",IF($T243&lt;&gt;"",_xlfn._xlws.FILTER(P:P,($BU:$BU=$BU243)*($I:$I=$I243)*($T:$T=$T243)*($S:$S=_xlfn.MINIFS($S:$S,$T:$T,"="&amp;$T243)),""))))&amp;"",IF(P243="","",""))&amp;""</f>
        <v/>
      </c>
      <c r="AY243" t="str" cm="1">
        <f t="array" ref="AY243">IFERROR(IF(Q243&lt;&gt;"",Q243,IF(OR($S243="",$T243=""),"",IF($T243&lt;&gt;"",_xlfn._xlws.FILTER(Q:Q,($BU:$BU=$BU243)*($I:$I=$I243)*($T:$T=$T243)*($S:$S=_xlfn.MINIFS($S:$S,$T:$T,"="&amp;$T243)),""))))&amp;"",IF(Q243="","",""))&amp;""</f>
        <v/>
      </c>
      <c r="AZ243" t="str" cm="1">
        <f t="array" ref="AZ243">IFERROR(IF(R243&lt;&gt;"",R243,IF(OR($S243="",$T243=""),"",IF($T243&lt;&gt;"",_xlfn._xlws.FILTER(R:R,($BU:$BU=$BU243)*($I:$I=$I243)*($T:$T=$T243)*($S:$S=_xlfn.MINIFS($S:$S,$T:$T,"="&amp;$T243)),""))))&amp;"",IF(R243="","",""))&amp;""</f>
        <v>1</v>
      </c>
      <c r="BA243" s="6">
        <f t="shared" si="316"/>
        <v>22</v>
      </c>
      <c r="BB243">
        <f t="shared" ref="BB243:BD243" si="373">BB242</f>
        <v>18987</v>
      </c>
      <c r="BC243" t="str">
        <f t="shared" si="373"/>
        <v>Velodrome</v>
      </c>
      <c r="BD243" t="str">
        <f t="shared" si="373"/>
        <v>Outlaws</v>
      </c>
      <c r="BE243" t="s">
        <v>238</v>
      </c>
      <c r="BF243" t="s">
        <v>174</v>
      </c>
      <c r="BI243" cm="1">
        <f t="array" aca="1" ref="BI243" ca="1">IFERROR(_xlfn._xlws.FILTER(shifts!A:A,(shifts!B:B=events!AD243)*(shifts!AG:AG&gt;=events!BK243)*(shifts!AH:AH&lt;=events!BL243)),BI242)</f>
        <v>7</v>
      </c>
      <c r="BJ243" s="15">
        <f t="shared" si="318"/>
        <v>0</v>
      </c>
      <c r="BK243">
        <f t="shared" si="319"/>
        <v>903</v>
      </c>
      <c r="BL243">
        <f t="shared" si="320"/>
        <v>903</v>
      </c>
      <c r="BM243" s="15">
        <f>SUMIFS(BJ$2:BJ243,K$2:K243,"=Intermission")+SUMIFS(BJ$2:BJ243,K$2:K243,"=Timeout")</f>
        <v>0</v>
      </c>
      <c r="BN243">
        <f t="shared" si="321"/>
        <v>0</v>
      </c>
      <c r="BO243" s="19">
        <f t="shared" si="322"/>
        <v>177</v>
      </c>
      <c r="BP243">
        <f t="shared" si="323"/>
        <v>172</v>
      </c>
      <c r="BQ243" s="17">
        <f t="shared" si="324"/>
        <v>177</v>
      </c>
      <c r="BR243" t="str">
        <f t="shared" si="325"/>
        <v>event_team_player_1</v>
      </c>
      <c r="BS243">
        <f>COUNTIFS(S$3:S243,"="&amp;S243,AI$3:AI243,"="&amp;AI243)</f>
        <v>1</v>
      </c>
      <c r="BT243" t="str">
        <f>IFERROR(VLOOKUP(BB243&amp;BU243&amp;X243,game_rosters!U:W,3,FALSE),"")</f>
        <v>P100201</v>
      </c>
      <c r="BU243" t="str">
        <f t="shared" si="326"/>
        <v>Velodrome</v>
      </c>
    </row>
    <row r="244" spans="1:73" x14ac:dyDescent="0.2">
      <c r="A244">
        <f t="shared" si="301"/>
        <v>1</v>
      </c>
      <c r="E244" s="4"/>
      <c r="F244" s="43"/>
      <c r="G244" s="4"/>
      <c r="H244" s="46"/>
      <c r="I244" s="44">
        <v>42</v>
      </c>
      <c r="J244" s="44" t="str">
        <f t="shared" si="327"/>
        <v/>
      </c>
      <c r="K244" t="s">
        <v>9</v>
      </c>
      <c r="L244" t="s">
        <v>173</v>
      </c>
      <c r="M244" t="s">
        <v>74</v>
      </c>
      <c r="S244">
        <v>122</v>
      </c>
      <c r="T244">
        <v>27</v>
      </c>
      <c r="U244" t="str">
        <f>IF(B244=1,MAX($U$2:$U243)+1,IF(AND($T244&lt;&gt;"",$T244=$T243),$U243,IF(B244="x",U243,"")))</f>
        <v/>
      </c>
      <c r="V244" t="str">
        <f>IF(C244=1,MAX($V$2:$V243)+1,IF(AND($T244&lt;&gt;"",$T244=$T243),$U243,IF(C244="x",V243,"")))</f>
        <v/>
      </c>
      <c r="W244" t="s">
        <v>735</v>
      </c>
      <c r="X244">
        <v>42</v>
      </c>
      <c r="Z244">
        <v>1</v>
      </c>
      <c r="AA244">
        <f t="shared" si="298"/>
        <v>1122</v>
      </c>
      <c r="AB244">
        <f t="shared" si="299"/>
        <v>9027</v>
      </c>
      <c r="AC244">
        <f t="shared" si="295"/>
        <v>9027</v>
      </c>
      <c r="AD244" s="6">
        <v>1</v>
      </c>
      <c r="AE244" t="s">
        <v>744</v>
      </c>
      <c r="AF244" t="s">
        <v>915</v>
      </c>
      <c r="AG244" t="s">
        <v>756</v>
      </c>
      <c r="AH244" t="s">
        <v>756</v>
      </c>
      <c r="AI244" t="str">
        <f t="shared" si="302"/>
        <v>e</v>
      </c>
      <c r="AJ244" t="str">
        <f t="shared" si="303"/>
        <v>o</v>
      </c>
      <c r="AK244" t="str">
        <f t="shared" si="304"/>
        <v>o</v>
      </c>
      <c r="AL244" t="str">
        <f t="shared" si="305"/>
        <v>o</v>
      </c>
      <c r="AM244" t="str">
        <f t="shared" si="306"/>
        <v/>
      </c>
      <c r="AN244" t="str">
        <f t="shared" si="307"/>
        <v>Home</v>
      </c>
      <c r="AO244" t="str">
        <f t="shared" si="308"/>
        <v>h</v>
      </c>
      <c r="AP244" t="str">
        <f t="shared" si="309"/>
        <v>o</v>
      </c>
      <c r="AQ244" t="str">
        <f t="shared" si="310"/>
        <v>d</v>
      </c>
      <c r="AR244" t="str">
        <f t="shared" si="311"/>
        <v>Home</v>
      </c>
      <c r="AS244" t="str">
        <f t="shared" si="312"/>
        <v>h</v>
      </c>
      <c r="AT244" t="str">
        <f t="shared" si="313"/>
        <v>Offensive</v>
      </c>
      <c r="AU244" t="str">
        <f t="shared" si="314"/>
        <v/>
      </c>
      <c r="AV244" t="str">
        <f t="shared" si="315"/>
        <v/>
      </c>
      <c r="AW244" t="str" cm="1">
        <f t="array" ref="AW244">IFERROR(IF(O244&lt;&gt;"",O244,IF(OR($S244="",$T244=""),"",IF(O244&lt;&gt;"",O244,IF($T244&lt;&gt;"",_xlfn._xlws.FILTER(O:O,($BU:$BU=$BU244)*($I:$I=$I244)*($T:$T=$T244)*($S:$S=_xlfn.MINIFS($S:$S,$T:$T,"="&amp;$T244)),"")))))&amp;"",IF(O244="","",""))&amp;""</f>
        <v/>
      </c>
      <c r="AX244" t="str" cm="1">
        <f t="array" ref="AX244">IFERROR(IF(P244&lt;&gt;"",P244,IF(OR($S244="",$T244=""),"",IF($T244&lt;&gt;"",_xlfn._xlws.FILTER(P:P,($BU:$BU=$BU244)*($I:$I=$I244)*($T:$T=$T244)*($S:$S=_xlfn.MINIFS($S:$S,$T:$T,"="&amp;$T244)),""))))&amp;"",IF(P244="","",""))&amp;""</f>
        <v/>
      </c>
      <c r="AY244" t="str" cm="1">
        <f t="array" ref="AY244">IFERROR(IF(Q244&lt;&gt;"",Q244,IF(OR($S244="",$T244=""),"",IF($T244&lt;&gt;"",_xlfn._xlws.FILTER(Q:Q,($BU:$BU=$BU244)*($I:$I=$I244)*($T:$T=$T244)*($S:$S=_xlfn.MINIFS($S:$S,$T:$T,"="&amp;$T244)),""))))&amp;"",IF(Q244="","",""))&amp;""</f>
        <v/>
      </c>
      <c r="AZ244" t="str" cm="1">
        <f t="array" ref="AZ244">IFERROR(IF(R244&lt;&gt;"",R244,IF(OR($S244="",$T244=""),"",IF($T244&lt;&gt;"",_xlfn._xlws.FILTER(R:R,($BU:$BU=$BU244)*($I:$I=$I244)*($T:$T=$T244)*($S:$S=_xlfn.MINIFS($S:$S,$T:$T,"="&amp;$T244)),""))))&amp;"",IF(R244="","",""))&amp;""</f>
        <v>1</v>
      </c>
      <c r="BA244" s="6">
        <f t="shared" si="316"/>
        <v>22</v>
      </c>
      <c r="BB244">
        <f t="shared" ref="BB244:BD244" si="374">BB243</f>
        <v>18987</v>
      </c>
      <c r="BC244" t="str">
        <f t="shared" si="374"/>
        <v>Velodrome</v>
      </c>
      <c r="BD244" t="str">
        <f t="shared" si="374"/>
        <v>Outlaws</v>
      </c>
      <c r="BE244" t="s">
        <v>9</v>
      </c>
      <c r="BF244" t="s">
        <v>173</v>
      </c>
      <c r="BI244" cm="1">
        <f t="array" aca="1" ref="BI244" ca="1">IFERROR(_xlfn._xlws.FILTER(shifts!A:A,(shifts!B:B=events!AD244)*(shifts!AG:AG&gt;=events!BK244)*(shifts!AH:AH&lt;=events!BL244)),BI243)</f>
        <v>7</v>
      </c>
      <c r="BJ244" s="15">
        <f t="shared" si="318"/>
        <v>0</v>
      </c>
      <c r="BK244">
        <f t="shared" si="319"/>
        <v>903</v>
      </c>
      <c r="BL244">
        <f t="shared" si="320"/>
        <v>903</v>
      </c>
      <c r="BM244" s="15">
        <f>SUMIFS(BJ$2:BJ244,K$2:K244,"=Intermission")+SUMIFS(BJ$2:BJ244,K$2:K244,"=Timeout")</f>
        <v>0</v>
      </c>
      <c r="BN244">
        <f t="shared" si="321"/>
        <v>0</v>
      </c>
      <c r="BO244" s="19">
        <f t="shared" si="322"/>
        <v>177</v>
      </c>
      <c r="BP244">
        <f t="shared" si="323"/>
        <v>172</v>
      </c>
      <c r="BQ244" s="17">
        <f t="shared" si="324"/>
        <v>177</v>
      </c>
      <c r="BR244" t="str">
        <f t="shared" si="325"/>
        <v>event_team_player_1</v>
      </c>
      <c r="BS244">
        <f>COUNTIFS(S$3:S244,"="&amp;S244,AI$3:AI244,"="&amp;AI244)</f>
        <v>1</v>
      </c>
      <c r="BT244" t="str">
        <f>IFERROR(VLOOKUP(BB244&amp;BU244&amp;X244,game_rosters!U:W,3,FALSE),"")</f>
        <v>P100201</v>
      </c>
      <c r="BU244" t="str">
        <f t="shared" si="326"/>
        <v>Velodrome</v>
      </c>
    </row>
    <row r="245" spans="1:73" x14ac:dyDescent="0.2">
      <c r="A245">
        <f t="shared" si="301"/>
        <v>1</v>
      </c>
      <c r="E245" s="4"/>
      <c r="F245" s="43"/>
      <c r="G245" s="4"/>
      <c r="H245" s="46"/>
      <c r="I245" s="44">
        <v>30</v>
      </c>
      <c r="J245" s="44" t="str">
        <f t="shared" si="327"/>
        <v>d</v>
      </c>
      <c r="K245" t="s">
        <v>238</v>
      </c>
      <c r="L245" t="s">
        <v>184</v>
      </c>
      <c r="M245" t="s">
        <v>90</v>
      </c>
      <c r="S245">
        <v>123</v>
      </c>
      <c r="T245">
        <v>28</v>
      </c>
      <c r="U245" t="str">
        <f>IF(B245=1,MAX($U$2:$U244)+1,IF(AND($T245&lt;&gt;"",$T245=$T244),$U244,IF(B245="x",U244,"")))</f>
        <v/>
      </c>
      <c r="V245" t="str">
        <f>IF(C245=1,MAX($V$2:$V244)+1,IF(AND($T245&lt;&gt;"",$T245=$T244),$U244,IF(C245="x",V244,"")))</f>
        <v/>
      </c>
      <c r="W245" t="s">
        <v>731</v>
      </c>
      <c r="X245">
        <v>30</v>
      </c>
      <c r="Z245">
        <v>1</v>
      </c>
      <c r="AA245">
        <f t="shared" si="298"/>
        <v>1123</v>
      </c>
      <c r="AB245">
        <f t="shared" si="299"/>
        <v>9028</v>
      </c>
      <c r="AC245">
        <f t="shared" si="295"/>
        <v>9028</v>
      </c>
      <c r="AD245" s="6">
        <v>1</v>
      </c>
      <c r="AE245" t="s">
        <v>745</v>
      </c>
      <c r="AF245" t="s">
        <v>896</v>
      </c>
      <c r="AG245" t="s">
        <v>756</v>
      </c>
      <c r="AH245" t="s">
        <v>756</v>
      </c>
      <c r="AI245" t="str">
        <f t="shared" si="302"/>
        <v>e</v>
      </c>
      <c r="AJ245" t="str">
        <f t="shared" si="303"/>
        <v>d</v>
      </c>
      <c r="AK245" t="str">
        <f t="shared" si="304"/>
        <v>d</v>
      </c>
      <c r="AL245" t="str">
        <f t="shared" si="305"/>
        <v>o</v>
      </c>
      <c r="AM245" t="str">
        <f t="shared" si="306"/>
        <v>d</v>
      </c>
      <c r="AN245" t="str">
        <f t="shared" si="307"/>
        <v>Away</v>
      </c>
      <c r="AO245" t="str">
        <f t="shared" si="308"/>
        <v>a</v>
      </c>
      <c r="AP245" t="str">
        <f t="shared" si="309"/>
        <v>o</v>
      </c>
      <c r="AQ245" t="str">
        <f t="shared" si="310"/>
        <v>d</v>
      </c>
      <c r="AR245" t="str">
        <f t="shared" si="311"/>
        <v>Away</v>
      </c>
      <c r="AS245" t="str">
        <f t="shared" si="312"/>
        <v>a</v>
      </c>
      <c r="AT245" t="str">
        <f t="shared" si="313"/>
        <v>Offensive</v>
      </c>
      <c r="AU245" t="str">
        <f t="shared" si="314"/>
        <v/>
      </c>
      <c r="AV245" t="str">
        <f t="shared" si="315"/>
        <v/>
      </c>
      <c r="AW245" t="str" cm="1">
        <f t="array" ref="AW245">IFERROR(IF(O245&lt;&gt;"",O245,IF(OR($S245="",$T245=""),"",IF(O245&lt;&gt;"",O245,IF($T245&lt;&gt;"",_xlfn._xlws.FILTER(O:O,($BU:$BU=$BU245)*($I:$I=$I245)*($T:$T=$T245)*($S:$S=_xlfn.MINIFS($S:$S,$T:$T,"="&amp;$T245)),"")))))&amp;"",IF(O245="","",""))&amp;""</f>
        <v/>
      </c>
      <c r="AX245" t="str" cm="1">
        <f t="array" ref="AX245">IFERROR(IF(P245&lt;&gt;"",P245,IF(OR($S245="",$T245=""),"",IF($T245&lt;&gt;"",_xlfn._xlws.FILTER(P:P,($BU:$BU=$BU245)*($I:$I=$I245)*($T:$T=$T245)*($S:$S=_xlfn.MINIFS($S:$S,$T:$T,"="&amp;$T245)),""))))&amp;"",IF(P245="","",""))&amp;""</f>
        <v/>
      </c>
      <c r="AY245" t="str" cm="1">
        <f t="array" ref="AY245">IFERROR(IF(Q245&lt;&gt;"",Q245,IF(OR($S245="",$T245=""),"",IF($T245&lt;&gt;"",_xlfn._xlws.FILTER(Q:Q,($BU:$BU=$BU245)*($I:$I=$I245)*($T:$T=$T245)*($S:$S=_xlfn.MINIFS($S:$S,$T:$T,"="&amp;$T245)),""))))&amp;"",IF(Q245="","",""))&amp;""</f>
        <v/>
      </c>
      <c r="AZ245" t="str" cm="1">
        <f t="array" ref="AZ245">IFERROR(IF(R245&lt;&gt;"",R245,IF(OR($S245="",$T245=""),"",IF($T245&lt;&gt;"",_xlfn._xlws.FILTER(R:R,($BU:$BU=$BU245)*($I:$I=$I245)*($T:$T=$T245)*($S:$S=_xlfn.MINIFS($S:$S,$T:$T,"="&amp;$T245)),""))))&amp;"",IF(R245="","",""))&amp;""</f>
        <v/>
      </c>
      <c r="BA245" s="6">
        <f t="shared" si="316"/>
        <v>23</v>
      </c>
      <c r="BB245">
        <f t="shared" ref="BB245:BD245" si="375">BB244</f>
        <v>18987</v>
      </c>
      <c r="BC245" t="str">
        <f t="shared" si="375"/>
        <v>Velodrome</v>
      </c>
      <c r="BD245" t="str">
        <f t="shared" si="375"/>
        <v>Outlaws</v>
      </c>
      <c r="BE245" t="s">
        <v>238</v>
      </c>
      <c r="BF245" t="s">
        <v>184</v>
      </c>
      <c r="BI245" cm="1">
        <f t="array" aca="1" ref="BI245" ca="1">IFERROR(_xlfn._xlws.FILTER(shifts!A:A,(shifts!B:B=events!AD245)*(shifts!AG:AG&gt;=events!BK245)*(shifts!AH:AH&lt;=events!BL245)),BI244)</f>
        <v>7</v>
      </c>
      <c r="BJ245" s="15">
        <f t="shared" si="318"/>
        <v>0</v>
      </c>
      <c r="BK245">
        <f t="shared" si="319"/>
        <v>899</v>
      </c>
      <c r="BL245">
        <f t="shared" si="320"/>
        <v>899</v>
      </c>
      <c r="BM245" s="15">
        <f>SUMIFS(BJ$2:BJ245,K$2:K245,"=Intermission")+SUMIFS(BJ$2:BJ245,K$2:K245,"=Timeout")</f>
        <v>0</v>
      </c>
      <c r="BN245">
        <f t="shared" si="321"/>
        <v>0</v>
      </c>
      <c r="BO245" s="19">
        <f t="shared" si="322"/>
        <v>181</v>
      </c>
      <c r="BP245">
        <f t="shared" si="323"/>
        <v>176</v>
      </c>
      <c r="BQ245" s="17">
        <f t="shared" si="324"/>
        <v>181</v>
      </c>
      <c r="BR245" t="str">
        <f t="shared" si="325"/>
        <v>event_team_player_1</v>
      </c>
      <c r="BS245">
        <f>COUNTIFS(S$3:S245,"="&amp;S245,AI$3:AI245,"="&amp;AI245)</f>
        <v>1</v>
      </c>
      <c r="BT245" t="str">
        <f>IFERROR(VLOOKUP(BB245&amp;BU245&amp;X245,game_rosters!U:W,3,FALSE),"")</f>
        <v>P100009</v>
      </c>
      <c r="BU245" t="str">
        <f t="shared" si="326"/>
        <v>Outlaws</v>
      </c>
    </row>
    <row r="246" spans="1:73" x14ac:dyDescent="0.2">
      <c r="A246">
        <f t="shared" si="301"/>
        <v>1</v>
      </c>
      <c r="E246" s="4"/>
      <c r="F246" s="43"/>
      <c r="G246" s="4"/>
      <c r="H246" s="46"/>
      <c r="I246" s="44">
        <v>30</v>
      </c>
      <c r="J246" s="44" t="str">
        <f t="shared" si="327"/>
        <v/>
      </c>
      <c r="K246" t="s">
        <v>9</v>
      </c>
      <c r="L246" t="s">
        <v>173</v>
      </c>
      <c r="M246" t="s">
        <v>354</v>
      </c>
      <c r="S246">
        <v>124</v>
      </c>
      <c r="T246">
        <v>28</v>
      </c>
      <c r="U246" t="str">
        <f>IF(B246=1,MAX($U$2:$U245)+1,IF(AND($T246&lt;&gt;"",$T246=$T245),$U245,IF(B246="x",U245,"")))</f>
        <v/>
      </c>
      <c r="V246" t="str">
        <f>IF(C246=1,MAX($V$2:$V245)+1,IF(AND($T246&lt;&gt;"",$T246=$T245),$U245,IF(C246="x",V245,"")))</f>
        <v/>
      </c>
      <c r="W246" t="s">
        <v>731</v>
      </c>
      <c r="X246">
        <v>30</v>
      </c>
      <c r="Z246">
        <v>1</v>
      </c>
      <c r="AA246">
        <f t="shared" si="298"/>
        <v>1124</v>
      </c>
      <c r="AB246">
        <f t="shared" si="299"/>
        <v>9028</v>
      </c>
      <c r="AC246">
        <f t="shared" si="295"/>
        <v>9028</v>
      </c>
      <c r="AD246" s="6">
        <v>1</v>
      </c>
      <c r="AE246" t="s">
        <v>745</v>
      </c>
      <c r="AF246" t="s">
        <v>896</v>
      </c>
      <c r="AG246" t="s">
        <v>756</v>
      </c>
      <c r="AH246" t="s">
        <v>756</v>
      </c>
      <c r="AI246" t="str">
        <f t="shared" si="302"/>
        <v>e</v>
      </c>
      <c r="AJ246" t="str">
        <f t="shared" si="303"/>
        <v>d</v>
      </c>
      <c r="AK246" t="str">
        <f t="shared" si="304"/>
        <v>d</v>
      </c>
      <c r="AL246" t="str">
        <f t="shared" si="305"/>
        <v>o</v>
      </c>
      <c r="AM246" t="str">
        <f t="shared" si="306"/>
        <v/>
      </c>
      <c r="AN246" t="str">
        <f t="shared" si="307"/>
        <v>Away</v>
      </c>
      <c r="AO246" t="str">
        <f t="shared" si="308"/>
        <v>a</v>
      </c>
      <c r="AP246" t="str">
        <f t="shared" si="309"/>
        <v>o</v>
      </c>
      <c r="AQ246" t="str">
        <f t="shared" si="310"/>
        <v>d</v>
      </c>
      <c r="AR246" t="str">
        <f t="shared" si="311"/>
        <v>Away</v>
      </c>
      <c r="AS246" t="str">
        <f t="shared" si="312"/>
        <v>a</v>
      </c>
      <c r="AT246" t="str">
        <f t="shared" si="313"/>
        <v>Offensive</v>
      </c>
      <c r="AU246" t="str">
        <f t="shared" si="314"/>
        <v/>
      </c>
      <c r="AV246" t="str">
        <f t="shared" si="315"/>
        <v/>
      </c>
      <c r="AW246" t="str" cm="1">
        <f t="array" ref="AW246">IFERROR(IF(O246&lt;&gt;"",O246,IF(OR($S246="",$T246=""),"",IF(O246&lt;&gt;"",O246,IF($T246&lt;&gt;"",_xlfn._xlws.FILTER(O:O,($BU:$BU=$BU246)*($I:$I=$I246)*($T:$T=$T246)*($S:$S=_xlfn.MINIFS($S:$S,$T:$T,"="&amp;$T246)),"")))))&amp;"",IF(O246="","",""))&amp;""</f>
        <v/>
      </c>
      <c r="AX246" t="str" cm="1">
        <f t="array" ref="AX246">IFERROR(IF(P246&lt;&gt;"",P246,IF(OR($S246="",$T246=""),"",IF($T246&lt;&gt;"",_xlfn._xlws.FILTER(P:P,($BU:$BU=$BU246)*($I:$I=$I246)*($T:$T=$T246)*($S:$S=_xlfn.MINIFS($S:$S,$T:$T,"="&amp;$T246)),""))))&amp;"",IF(P246="","",""))&amp;""</f>
        <v/>
      </c>
      <c r="AY246" t="str" cm="1">
        <f t="array" ref="AY246">IFERROR(IF(Q246&lt;&gt;"",Q246,IF(OR($S246="",$T246=""),"",IF($T246&lt;&gt;"",_xlfn._xlws.FILTER(Q:Q,($BU:$BU=$BU246)*($I:$I=$I246)*($T:$T=$T246)*($S:$S=_xlfn.MINIFS($S:$S,$T:$T,"="&amp;$T246)),""))))&amp;"",IF(Q246="","",""))&amp;""</f>
        <v/>
      </c>
      <c r="AZ246" t="str" cm="1">
        <f t="array" ref="AZ246">IFERROR(IF(R246&lt;&gt;"",R246,IF(OR($S246="",$T246=""),"",IF($T246&lt;&gt;"",_xlfn._xlws.FILTER(R:R,($BU:$BU=$BU246)*($I:$I=$I246)*($T:$T=$T246)*($S:$S=_xlfn.MINIFS($S:$S,$T:$T,"="&amp;$T246)),""))))&amp;"",IF(R246="","",""))&amp;""</f>
        <v/>
      </c>
      <c r="BA246" s="6">
        <f t="shared" si="316"/>
        <v>23</v>
      </c>
      <c r="BB246">
        <f t="shared" ref="BB246:BD246" si="376">BB245</f>
        <v>18987</v>
      </c>
      <c r="BC246" t="str">
        <f t="shared" si="376"/>
        <v>Velodrome</v>
      </c>
      <c r="BD246" t="str">
        <f t="shared" si="376"/>
        <v>Outlaws</v>
      </c>
      <c r="BE246" t="s">
        <v>9</v>
      </c>
      <c r="BF246" t="s">
        <v>173</v>
      </c>
      <c r="BI246" cm="1">
        <f t="array" aca="1" ref="BI246" ca="1">IFERROR(_xlfn._xlws.FILTER(shifts!A:A,(shifts!B:B=events!AD246)*(shifts!AG:AG&gt;=events!BK246)*(shifts!AH:AH&lt;=events!BL246)),BI245)</f>
        <v>7</v>
      </c>
      <c r="BJ246" s="15">
        <f t="shared" si="318"/>
        <v>0</v>
      </c>
      <c r="BK246">
        <f t="shared" si="319"/>
        <v>899</v>
      </c>
      <c r="BL246">
        <f t="shared" si="320"/>
        <v>899</v>
      </c>
      <c r="BM246" s="15">
        <f>SUMIFS(BJ$2:BJ246,K$2:K246,"=Intermission")+SUMIFS(BJ$2:BJ246,K$2:K246,"=Timeout")</f>
        <v>0</v>
      </c>
      <c r="BN246">
        <f t="shared" si="321"/>
        <v>0</v>
      </c>
      <c r="BO246" s="19">
        <f t="shared" si="322"/>
        <v>181</v>
      </c>
      <c r="BP246">
        <f t="shared" si="323"/>
        <v>176</v>
      </c>
      <c r="BQ246" s="17">
        <f t="shared" si="324"/>
        <v>181</v>
      </c>
      <c r="BR246" t="str">
        <f t="shared" si="325"/>
        <v>event_team_player_1</v>
      </c>
      <c r="BS246">
        <f>COUNTIFS(S$3:S246,"="&amp;S246,AI$3:AI246,"="&amp;AI246)</f>
        <v>1</v>
      </c>
      <c r="BT246" t="str">
        <f>IFERROR(VLOOKUP(BB246&amp;BU246&amp;X246,game_rosters!U:W,3,FALSE),"")</f>
        <v>P100009</v>
      </c>
      <c r="BU246" t="str">
        <f t="shared" si="326"/>
        <v>Outlaws</v>
      </c>
    </row>
    <row r="247" spans="1:73" x14ac:dyDescent="0.2">
      <c r="A247">
        <f t="shared" si="301"/>
        <v>1</v>
      </c>
      <c r="E247" s="4"/>
      <c r="F247" s="43"/>
      <c r="G247" s="4"/>
      <c r="H247" s="46"/>
      <c r="I247" s="44">
        <v>84</v>
      </c>
      <c r="J247" s="44" t="str">
        <f t="shared" si="327"/>
        <v/>
      </c>
      <c r="K247" t="s">
        <v>13</v>
      </c>
      <c r="L247" t="s">
        <v>586</v>
      </c>
      <c r="N247" t="s">
        <v>595</v>
      </c>
      <c r="O247" t="s">
        <v>604</v>
      </c>
      <c r="Q247" t="s">
        <v>595</v>
      </c>
      <c r="S247">
        <v>125</v>
      </c>
      <c r="T247" t="s">
        <v>756</v>
      </c>
      <c r="U247" t="str">
        <f>IF(B247=1,MAX($U$2:$U246)+1,IF(AND($T247&lt;&gt;"",$T247=$T246),$U246,IF(B247="x",U246,"")))</f>
        <v/>
      </c>
      <c r="V247" t="str">
        <f>IF(C247=1,MAX($V$2:$V246)+1,IF(AND($T247&lt;&gt;"",$T247=$T246),$U246,IF(C247="x",V246,"")))</f>
        <v/>
      </c>
      <c r="W247" t="s">
        <v>735</v>
      </c>
      <c r="X247">
        <v>84</v>
      </c>
      <c r="Z247">
        <v>1</v>
      </c>
      <c r="AA247">
        <f t="shared" si="298"/>
        <v>1125</v>
      </c>
      <c r="AB247" t="str">
        <f t="shared" si="299"/>
        <v/>
      </c>
      <c r="AC247">
        <f t="shared" si="295"/>
        <v>1125</v>
      </c>
      <c r="AD247" s="6">
        <v>1</v>
      </c>
      <c r="AE247" t="s">
        <v>745</v>
      </c>
      <c r="AF247" t="s">
        <v>753</v>
      </c>
      <c r="AG247" t="s">
        <v>745</v>
      </c>
      <c r="AH247" t="s">
        <v>918</v>
      </c>
      <c r="AI247" t="str">
        <f t="shared" si="302"/>
        <v>e</v>
      </c>
      <c r="AJ247" t="str">
        <f t="shared" si="303"/>
        <v/>
      </c>
      <c r="AK247" t="str">
        <f t="shared" si="304"/>
        <v/>
      </c>
      <c r="AL247" t="str">
        <f t="shared" si="305"/>
        <v/>
      </c>
      <c r="AM247" t="str">
        <f t="shared" si="306"/>
        <v/>
      </c>
      <c r="AN247" t="str">
        <f t="shared" si="307"/>
        <v>Home</v>
      </c>
      <c r="AO247" t="str">
        <f t="shared" si="308"/>
        <v>h</v>
      </c>
      <c r="AP247" t="str">
        <f t="shared" si="309"/>
        <v/>
      </c>
      <c r="AQ247" t="str">
        <f t="shared" si="310"/>
        <v/>
      </c>
      <c r="AR247" t="str">
        <f t="shared" si="311"/>
        <v>Home</v>
      </c>
      <c r="AS247" t="str">
        <f t="shared" si="312"/>
        <v>h</v>
      </c>
      <c r="AT247" t="str">
        <f t="shared" si="313"/>
        <v>Offensive</v>
      </c>
      <c r="AU247" t="str">
        <f t="shared" si="314"/>
        <v/>
      </c>
      <c r="AV247" t="str">
        <f t="shared" si="315"/>
        <v/>
      </c>
      <c r="AW247" t="str" cm="1">
        <f t="array" ref="AW247">IFERROR(IF(O247&lt;&gt;"",O247,IF(OR($S247="",$T247=""),"",IF(O247&lt;&gt;"",O247,IF($T247&lt;&gt;"",_xlfn._xlws.FILTER(O:O,($BU:$BU=$BU247)*($I:$I=$I247)*($T:$T=$T247)*($S:$S=_xlfn.MINIFS($S:$S,$T:$T,"="&amp;$T247)),"")))))&amp;"",IF(O247="","",""))&amp;""</f>
        <v>OffensivePlay_Zone-PuckRetrievalDumpIn</v>
      </c>
      <c r="AX247" t="str" cm="1">
        <f t="array" ref="AX247">IFERROR(IF(P247&lt;&gt;"",P247,IF(OR($S247="",$T247=""),"",IF($T247&lt;&gt;"",_xlfn._xlws.FILTER(P:P,($BU:$BU=$BU247)*($I:$I=$I247)*($T:$T=$T247)*($S:$S=_xlfn.MINIFS($S:$S,$T:$T,"="&amp;$T247)),""))))&amp;"",IF(P247="","",""))&amp;""</f>
        <v/>
      </c>
      <c r="AY247" t="str" cm="1">
        <f t="array" ref="AY247">IFERROR(IF(Q247&lt;&gt;"",Q247,IF(OR($S247="",$T247=""),"",IF($T247&lt;&gt;"",_xlfn._xlws.FILTER(Q:Q,($BU:$BU=$BU247)*($I:$I=$I247)*($T:$T=$T247)*($S:$S=_xlfn.MINIFS($S:$S,$T:$T,"="&amp;$T247)),""))))&amp;"",IF(Q247="","",""))&amp;""</f>
        <v>s</v>
      </c>
      <c r="AZ247" t="str" cm="1">
        <f t="array" ref="AZ247">IFERROR(IF(R247&lt;&gt;"",R247,IF(OR($S247="",$T247=""),"",IF($T247&lt;&gt;"",_xlfn._xlws.FILTER(R:R,($BU:$BU=$BU247)*($I:$I=$I247)*($T:$T=$T247)*($S:$S=_xlfn.MINIFS($S:$S,$T:$T,"="&amp;$T247)),""))))&amp;"",IF(R247="","",""))&amp;""</f>
        <v/>
      </c>
      <c r="BA247" s="6">
        <f t="shared" si="316"/>
        <v>23</v>
      </c>
      <c r="BB247">
        <f t="shared" ref="BB247:BD247" si="377">BB246</f>
        <v>18987</v>
      </c>
      <c r="BC247" t="str">
        <f t="shared" si="377"/>
        <v>Velodrome</v>
      </c>
      <c r="BD247" t="str">
        <f t="shared" si="377"/>
        <v>Outlaws</v>
      </c>
      <c r="BE247" t="s">
        <v>13</v>
      </c>
      <c r="BF247" t="s">
        <v>586</v>
      </c>
      <c r="BI247" cm="1">
        <f t="array" aca="1" ref="BI247" ca="1">IFERROR(_xlfn._xlws.FILTER(shifts!A:A,(shifts!B:B=events!AD247)*(shifts!AG:AG&gt;=events!BK247)*(shifts!AH:AH&lt;=events!BL247)),BI246)</f>
        <v>8</v>
      </c>
      <c r="BJ247" s="15">
        <f t="shared" si="318"/>
        <v>2</v>
      </c>
      <c r="BK247">
        <f t="shared" si="319"/>
        <v>895</v>
      </c>
      <c r="BL247">
        <f t="shared" si="320"/>
        <v>893</v>
      </c>
      <c r="BM247" s="15">
        <f>SUMIFS(BJ$2:BJ247,K$2:K247,"=Intermission")+SUMIFS(BJ$2:BJ247,K$2:K247,"=Timeout")</f>
        <v>0</v>
      </c>
      <c r="BN247">
        <f t="shared" si="321"/>
        <v>0</v>
      </c>
      <c r="BO247" s="19">
        <f t="shared" si="322"/>
        <v>185</v>
      </c>
      <c r="BP247">
        <f t="shared" si="323"/>
        <v>180</v>
      </c>
      <c r="BQ247" s="17">
        <f t="shared" si="324"/>
        <v>187</v>
      </c>
      <c r="BR247" t="str">
        <f t="shared" si="325"/>
        <v>event_team_player_1</v>
      </c>
      <c r="BS247">
        <f>COUNTIFS(S$3:S247,"="&amp;S247,AI$3:AI247,"="&amp;AI247)</f>
        <v>1</v>
      </c>
      <c r="BT247" t="str">
        <f>IFERROR(VLOOKUP(BB247&amp;BU247&amp;X247,game_rosters!U:W,3,FALSE),"")</f>
        <v>P100198</v>
      </c>
      <c r="BU247" t="str">
        <f t="shared" si="326"/>
        <v>Velodrome</v>
      </c>
    </row>
    <row r="248" spans="1:73" x14ac:dyDescent="0.2">
      <c r="A248">
        <f t="shared" si="301"/>
        <v>1</v>
      </c>
      <c r="E248" s="4"/>
      <c r="F248" s="43"/>
      <c r="G248" s="4"/>
      <c r="H248" s="46"/>
      <c r="I248" s="44">
        <v>84</v>
      </c>
      <c r="J248" s="44" t="str">
        <f t="shared" si="327"/>
        <v/>
      </c>
      <c r="K248" t="s">
        <v>7</v>
      </c>
      <c r="L248" t="s">
        <v>172</v>
      </c>
      <c r="M248" t="s">
        <v>68</v>
      </c>
      <c r="N248" t="s">
        <v>595</v>
      </c>
      <c r="S248">
        <v>126</v>
      </c>
      <c r="T248">
        <v>29</v>
      </c>
      <c r="U248" t="str">
        <f>IF(B248=1,MAX($U$2:$U247)+1,IF(AND($T248&lt;&gt;"",$T248=$T247),$U247,IF(B248="x",U247,"")))</f>
        <v/>
      </c>
      <c r="V248" t="str">
        <f>IF(C248=1,MAX($V$2:$V247)+1,IF(AND($T248&lt;&gt;"",$T248=$T247),$U247,IF(C248="x",V247,"")))</f>
        <v/>
      </c>
      <c r="W248" t="s">
        <v>735</v>
      </c>
      <c r="X248">
        <v>84</v>
      </c>
      <c r="Z248">
        <v>1</v>
      </c>
      <c r="AA248">
        <f t="shared" si="298"/>
        <v>1126</v>
      </c>
      <c r="AB248">
        <f t="shared" si="299"/>
        <v>9029</v>
      </c>
      <c r="AC248">
        <f t="shared" si="295"/>
        <v>9029</v>
      </c>
      <c r="AD248" s="6">
        <v>1</v>
      </c>
      <c r="AE248" t="s">
        <v>745</v>
      </c>
      <c r="AF248" t="s">
        <v>918</v>
      </c>
      <c r="AG248" t="s">
        <v>756</v>
      </c>
      <c r="AH248" t="s">
        <v>756</v>
      </c>
      <c r="AI248" t="str">
        <f t="shared" si="302"/>
        <v>e</v>
      </c>
      <c r="AJ248" t="str">
        <f t="shared" si="303"/>
        <v/>
      </c>
      <c r="AK248" t="str">
        <f t="shared" si="304"/>
        <v/>
      </c>
      <c r="AL248" t="str">
        <f t="shared" si="305"/>
        <v/>
      </c>
      <c r="AM248" t="str">
        <f t="shared" si="306"/>
        <v/>
      </c>
      <c r="AN248" t="str">
        <f t="shared" si="307"/>
        <v>Home</v>
      </c>
      <c r="AO248" t="str">
        <f t="shared" si="308"/>
        <v>h</v>
      </c>
      <c r="AP248" t="str">
        <f t="shared" si="309"/>
        <v/>
      </c>
      <c r="AQ248" t="str">
        <f t="shared" si="310"/>
        <v/>
      </c>
      <c r="AR248" t="str">
        <f t="shared" si="311"/>
        <v>Home</v>
      </c>
      <c r="AS248" t="str">
        <f t="shared" si="312"/>
        <v>h</v>
      </c>
      <c r="AT248" t="str">
        <f t="shared" si="313"/>
        <v>Offensive</v>
      </c>
      <c r="AU248" t="str">
        <f t="shared" si="314"/>
        <v/>
      </c>
      <c r="AV248" t="str">
        <f t="shared" si="315"/>
        <v/>
      </c>
      <c r="AW248" t="str" cm="1">
        <f t="array" ref="AW248">IFERROR(IF(O248&lt;&gt;"",O248,IF(OR($S248="",$T248=""),"",IF(O248&lt;&gt;"",O248,IF($T248&lt;&gt;"",_xlfn._xlws.FILTER(O:O,($BU:$BU=$BU248)*($I:$I=$I248)*($T:$T=$T248)*($S:$S=_xlfn.MINIFS($S:$S,$T:$T,"="&amp;$T248)),"")))))&amp;"",IF(O248="","",""))&amp;""</f>
        <v/>
      </c>
      <c r="AX248" t="str" cm="1">
        <f t="array" ref="AX248">IFERROR(IF(P248&lt;&gt;"",P248,IF(OR($S248="",$T248=""),"",IF($T248&lt;&gt;"",_xlfn._xlws.FILTER(P:P,($BU:$BU=$BU248)*($I:$I=$I248)*($T:$T=$T248)*($S:$S=_xlfn.MINIFS($S:$S,$T:$T,"="&amp;$T248)),""))))&amp;"",IF(P248="","",""))&amp;""</f>
        <v/>
      </c>
      <c r="AY248" t="str" cm="1">
        <f t="array" ref="AY248">IFERROR(IF(Q248&lt;&gt;"",Q248,IF(OR($S248="",$T248=""),"",IF($T248&lt;&gt;"",_xlfn._xlws.FILTER(Q:Q,($BU:$BU=$BU248)*($I:$I=$I248)*($T:$T=$T248)*($S:$S=_xlfn.MINIFS($S:$S,$T:$T,"="&amp;$T248)),""))))&amp;"",IF(Q248="","",""))&amp;""</f>
        <v/>
      </c>
      <c r="AZ248" t="str" cm="1">
        <f t="array" ref="AZ248">IFERROR(IF(R248&lt;&gt;"",R248,IF(OR($S248="",$T248=""),"",IF($T248&lt;&gt;"",_xlfn._xlws.FILTER(R:R,($BU:$BU=$BU248)*($I:$I=$I248)*($T:$T=$T248)*($S:$S=_xlfn.MINIFS($S:$S,$T:$T,"="&amp;$T248)),""))))&amp;"",IF(R248="","",""))&amp;""</f>
        <v/>
      </c>
      <c r="BA248" s="6">
        <f t="shared" si="316"/>
        <v>23</v>
      </c>
      <c r="BB248">
        <f t="shared" ref="BB248:BD248" si="378">BB247</f>
        <v>18987</v>
      </c>
      <c r="BC248" t="str">
        <f t="shared" si="378"/>
        <v>Velodrome</v>
      </c>
      <c r="BD248" t="str">
        <f t="shared" si="378"/>
        <v>Outlaws</v>
      </c>
      <c r="BE248" t="s">
        <v>7</v>
      </c>
      <c r="BF248" t="s">
        <v>172</v>
      </c>
      <c r="BI248" cm="1">
        <f t="array" aca="1" ref="BI248" ca="1">IFERROR(_xlfn._xlws.FILTER(shifts!A:A,(shifts!B:B=events!AD248)*(shifts!AG:AG&gt;=events!BK248)*(shifts!AH:AH&lt;=events!BL248)),BI247)</f>
        <v>8</v>
      </c>
      <c r="BJ248" s="15">
        <f t="shared" si="318"/>
        <v>0</v>
      </c>
      <c r="BK248">
        <f t="shared" si="319"/>
        <v>893</v>
      </c>
      <c r="BL248">
        <f t="shared" si="320"/>
        <v>893</v>
      </c>
      <c r="BM248" s="15">
        <f>SUMIFS(BJ$2:BJ248,K$2:K248,"=Intermission")+SUMIFS(BJ$2:BJ248,K$2:K248,"=Timeout")</f>
        <v>0</v>
      </c>
      <c r="BN248">
        <f t="shared" si="321"/>
        <v>0</v>
      </c>
      <c r="BO248" s="19">
        <f t="shared" si="322"/>
        <v>187</v>
      </c>
      <c r="BP248">
        <f t="shared" si="323"/>
        <v>182</v>
      </c>
      <c r="BQ248" s="17">
        <f t="shared" si="324"/>
        <v>187</v>
      </c>
      <c r="BR248" t="str">
        <f t="shared" si="325"/>
        <v>event_team_player_1</v>
      </c>
      <c r="BS248">
        <f>COUNTIFS(S$3:S248,"="&amp;S248,AI$3:AI248,"="&amp;AI248)</f>
        <v>1</v>
      </c>
      <c r="BT248" t="str">
        <f>IFERROR(VLOOKUP(BB248&amp;BU248&amp;X248,game_rosters!U:W,3,FALSE),"")</f>
        <v>P100198</v>
      </c>
      <c r="BU248" t="str">
        <f t="shared" si="326"/>
        <v>Velodrome</v>
      </c>
    </row>
    <row r="249" spans="1:73" x14ac:dyDescent="0.2">
      <c r="A249" t="str">
        <f t="shared" si="301"/>
        <v/>
      </c>
      <c r="E249" s="4"/>
      <c r="F249" s="43"/>
      <c r="G249" s="4"/>
      <c r="H249" s="46"/>
      <c r="I249" s="44">
        <v>61</v>
      </c>
      <c r="J249" s="44" t="str">
        <f t="shared" si="327"/>
        <v/>
      </c>
      <c r="S249">
        <v>126</v>
      </c>
      <c r="T249">
        <v>29</v>
      </c>
      <c r="U249" t="str">
        <f>IF(B249=1,MAX($U$2:$U248)+1,IF(AND($T249&lt;&gt;"",$T249=$T248),$U248,IF(B249="x",U248,"")))</f>
        <v/>
      </c>
      <c r="V249" t="str">
        <f>IF(C249=1,MAX($V$2:$V248)+1,IF(AND($T249&lt;&gt;"",$T249=$T248),$U248,IF(C249="x",V248,"")))</f>
        <v/>
      </c>
      <c r="X249">
        <v>61</v>
      </c>
      <c r="Z249">
        <v>1</v>
      </c>
      <c r="AA249">
        <f t="shared" si="298"/>
        <v>1126</v>
      </c>
      <c r="AB249">
        <f t="shared" si="299"/>
        <v>9029</v>
      </c>
      <c r="AC249">
        <f t="shared" si="295"/>
        <v>9029</v>
      </c>
      <c r="AD249" s="6">
        <v>1</v>
      </c>
      <c r="AE249" t="s">
        <v>745</v>
      </c>
      <c r="AF249" t="s">
        <v>918</v>
      </c>
      <c r="AG249" t="s">
        <v>756</v>
      </c>
      <c r="AH249" t="s">
        <v>756</v>
      </c>
      <c r="AI249" t="str">
        <f t="shared" si="302"/>
        <v>e</v>
      </c>
      <c r="AJ249" t="str">
        <f t="shared" si="303"/>
        <v/>
      </c>
      <c r="AK249" t="str">
        <f t="shared" si="304"/>
        <v/>
      </c>
      <c r="AL249" t="str">
        <f t="shared" si="305"/>
        <v/>
      </c>
      <c r="AM249" t="str">
        <f t="shared" si="306"/>
        <v/>
      </c>
      <c r="AN249" t="str">
        <f t="shared" si="307"/>
        <v>Home</v>
      </c>
      <c r="AO249" t="str">
        <f t="shared" si="308"/>
        <v>h</v>
      </c>
      <c r="AP249" t="str">
        <f t="shared" si="309"/>
        <v/>
      </c>
      <c r="AQ249" t="str">
        <f t="shared" si="310"/>
        <v/>
      </c>
      <c r="AR249" t="str">
        <f t="shared" si="311"/>
        <v>Home</v>
      </c>
      <c r="AS249" t="str">
        <f t="shared" si="312"/>
        <v>h</v>
      </c>
      <c r="AT249" t="str">
        <f t="shared" si="313"/>
        <v>Offensive</v>
      </c>
      <c r="AU249" t="str">
        <f t="shared" si="314"/>
        <v/>
      </c>
      <c r="AV249" t="str">
        <f t="shared" si="315"/>
        <v/>
      </c>
      <c r="AW249" t="str" cm="1">
        <f t="array" ref="AW249">IFERROR(IF(O249&lt;&gt;"",O249,IF(OR($S249="",$T249=""),"",IF(O249&lt;&gt;"",O249,IF($T249&lt;&gt;"",_xlfn._xlws.FILTER(O:O,($BU:$BU=$BU249)*($I:$I=$I249)*($T:$T=$T249)*($S:$S=_xlfn.MINIFS($S:$S,$T:$T,"="&amp;$T249)),"")))))&amp;"",IF(O249="","",""))&amp;""</f>
        <v/>
      </c>
      <c r="AX249" t="str" cm="1">
        <f t="array" ref="AX249">IFERROR(IF(P249&lt;&gt;"",P249,IF(OR($S249="",$T249=""),"",IF($T249&lt;&gt;"",_xlfn._xlws.FILTER(P:P,($BU:$BU=$BU249)*($I:$I=$I249)*($T:$T=$T249)*($S:$S=_xlfn.MINIFS($S:$S,$T:$T,"="&amp;$T249)),""))))&amp;"",IF(P249="","",""))&amp;""</f>
        <v/>
      </c>
      <c r="AY249" t="str" cm="1">
        <f t="array" ref="AY249">IFERROR(IF(Q249&lt;&gt;"",Q249,IF(OR($S249="",$T249=""),"",IF($T249&lt;&gt;"",_xlfn._xlws.FILTER(Q:Q,($BU:$BU=$BU249)*($I:$I=$I249)*($T:$T=$T249)*($S:$S=_xlfn.MINIFS($S:$S,$T:$T,"="&amp;$T249)),""))))&amp;"",IF(Q249="","",""))&amp;""</f>
        <v/>
      </c>
      <c r="AZ249" t="str" cm="1">
        <f t="array" ref="AZ249">IFERROR(IF(R249&lt;&gt;"",R249,IF(OR($S249="",$T249=""),"",IF($T249&lt;&gt;"",_xlfn._xlws.FILTER(R:R,($BU:$BU=$BU249)*($I:$I=$I249)*($T:$T=$T249)*($S:$S=_xlfn.MINIFS($S:$S,$T:$T,"="&amp;$T249)),""))))&amp;"",IF(R249="","",""))&amp;""</f>
        <v/>
      </c>
      <c r="BA249" s="6">
        <f t="shared" si="316"/>
        <v>23</v>
      </c>
      <c r="BB249">
        <f t="shared" ref="BB249:BD249" si="379">BB248</f>
        <v>18987</v>
      </c>
      <c r="BC249" t="str">
        <f t="shared" si="379"/>
        <v>Velodrome</v>
      </c>
      <c r="BD249" t="str">
        <f t="shared" si="379"/>
        <v>Outlaws</v>
      </c>
      <c r="BE249" t="s">
        <v>7</v>
      </c>
      <c r="BF249" t="s">
        <v>172</v>
      </c>
      <c r="BI249" cm="1">
        <f t="array" aca="1" ref="BI249" ca="1">IFERROR(_xlfn._xlws.FILTER(shifts!A:A,(shifts!B:B=events!AD249)*(shifts!AG:AG&gt;=events!BK249)*(shifts!AH:AH&lt;=events!BL249)),BI248)</f>
        <v>8</v>
      </c>
      <c r="BJ249" s="15">
        <f t="shared" si="318"/>
        <v>0</v>
      </c>
      <c r="BK249">
        <f t="shared" si="319"/>
        <v>893</v>
      </c>
      <c r="BL249">
        <f t="shared" si="320"/>
        <v>893</v>
      </c>
      <c r="BM249" s="15">
        <f>SUMIFS(BJ$2:BJ249,K$2:K249,"=Intermission")+SUMIFS(BJ$2:BJ249,K$2:K249,"=Timeout")</f>
        <v>0</v>
      </c>
      <c r="BN249">
        <f t="shared" si="321"/>
        <v>0</v>
      </c>
      <c r="BO249" s="19">
        <f t="shared" si="322"/>
        <v>187</v>
      </c>
      <c r="BP249">
        <f t="shared" si="323"/>
        <v>182</v>
      </c>
      <c r="BQ249" s="17">
        <f t="shared" si="324"/>
        <v>187</v>
      </c>
      <c r="BR249" t="str">
        <f t="shared" si="325"/>
        <v>event_team_player_2</v>
      </c>
      <c r="BS249">
        <f>COUNTIFS(S$3:S249,"="&amp;S249,AI$3:AI249,"="&amp;AI249)</f>
        <v>2</v>
      </c>
      <c r="BT249" t="str">
        <f>IFERROR(VLOOKUP(BB249&amp;BU249&amp;X249,game_rosters!U:W,3,FALSE),"")</f>
        <v>P100224</v>
      </c>
      <c r="BU249" t="str">
        <f t="shared" si="326"/>
        <v>Velodrome</v>
      </c>
    </row>
    <row r="250" spans="1:73" x14ac:dyDescent="0.2">
      <c r="A250">
        <f t="shared" si="301"/>
        <v>1</v>
      </c>
      <c r="E250" s="4"/>
      <c r="F250" s="43"/>
      <c r="G250" s="4"/>
      <c r="H250" s="46"/>
      <c r="I250" s="44">
        <v>61</v>
      </c>
      <c r="J250" s="44" t="str">
        <f t="shared" si="327"/>
        <v/>
      </c>
      <c r="K250" t="s">
        <v>13</v>
      </c>
      <c r="O250" t="s">
        <v>608</v>
      </c>
      <c r="S250">
        <v>127</v>
      </c>
      <c r="T250">
        <v>29</v>
      </c>
      <c r="U250" t="str">
        <f>IF(B250=1,MAX($U$2:$U249)+1,IF(AND($T250&lt;&gt;"",$T250=$T249),$U249,IF(B250="x",U249,"")))</f>
        <v/>
      </c>
      <c r="V250" t="str">
        <f>IF(C250=1,MAX($V$2:$V249)+1,IF(AND($T250&lt;&gt;"",$T250=$T249),$U249,IF(C250="x",V249,"")))</f>
        <v/>
      </c>
      <c r="W250" t="s">
        <v>735</v>
      </c>
      <c r="X250">
        <v>61</v>
      </c>
      <c r="Z250">
        <v>1</v>
      </c>
      <c r="AA250">
        <f t="shared" si="298"/>
        <v>1127</v>
      </c>
      <c r="AB250">
        <f t="shared" si="299"/>
        <v>9029</v>
      </c>
      <c r="AC250">
        <f t="shared" si="295"/>
        <v>9029</v>
      </c>
      <c r="AD250" s="6">
        <v>1</v>
      </c>
      <c r="AE250" t="s">
        <v>745</v>
      </c>
      <c r="AF250" t="s">
        <v>918</v>
      </c>
      <c r="AG250" t="s">
        <v>745</v>
      </c>
      <c r="AH250" t="s">
        <v>924</v>
      </c>
      <c r="AI250" t="str">
        <f t="shared" si="302"/>
        <v>e</v>
      </c>
      <c r="AJ250" t="str">
        <f t="shared" si="303"/>
        <v/>
      </c>
      <c r="AK250" t="str">
        <f t="shared" si="304"/>
        <v/>
      </c>
      <c r="AL250" t="str">
        <f t="shared" si="305"/>
        <v/>
      </c>
      <c r="AM250" t="str">
        <f t="shared" si="306"/>
        <v/>
      </c>
      <c r="AN250" t="str">
        <f t="shared" si="307"/>
        <v>Home</v>
      </c>
      <c r="AO250" t="str">
        <f t="shared" si="308"/>
        <v>h</v>
      </c>
      <c r="AP250" t="str">
        <f t="shared" si="309"/>
        <v/>
      </c>
      <c r="AQ250" t="str">
        <f t="shared" si="310"/>
        <v/>
      </c>
      <c r="AR250" t="str">
        <f t="shared" si="311"/>
        <v>Home</v>
      </c>
      <c r="AS250" t="str">
        <f t="shared" si="312"/>
        <v>h</v>
      </c>
      <c r="AT250" t="str">
        <f t="shared" si="313"/>
        <v>Offensive</v>
      </c>
      <c r="AU250" t="str">
        <f t="shared" si="314"/>
        <v/>
      </c>
      <c r="AV250" t="str">
        <f t="shared" si="315"/>
        <v/>
      </c>
      <c r="AW250" t="str" cm="1">
        <f t="array" ref="AW250">IFERROR(IF(O250&lt;&gt;"",O250,IF(OR($S250="",$T250=""),"",IF(O250&lt;&gt;"",O250,IF($T250&lt;&gt;"",_xlfn._xlws.FILTER(O:O,($BU:$BU=$BU250)*($I:$I=$I250)*($T:$T=$T250)*($S:$S=_xlfn.MINIFS($S:$S,$T:$T,"="&amp;$T250)),"")))))&amp;"",IF(O250="","",""))&amp;""</f>
        <v>OffensivePlay_Possession-DriveWide</v>
      </c>
      <c r="AX250" t="str" cm="1">
        <f t="array" ref="AX250">IFERROR(IF(P250&lt;&gt;"",P250,IF(OR($S250="",$T250=""),"",IF($T250&lt;&gt;"",_xlfn._xlws.FILTER(P:P,($BU:$BU=$BU250)*($I:$I=$I250)*($T:$T=$T250)*($S:$S=_xlfn.MINIFS($S:$S,$T:$T,"="&amp;$T250)),""))))&amp;"",IF(P250="","",""))&amp;""</f>
        <v/>
      </c>
      <c r="AY250" t="str" cm="1">
        <f t="array" ref="AY250">IFERROR(IF(Q250&lt;&gt;"",Q250,IF(OR($S250="",$T250=""),"",IF($T250&lt;&gt;"",_xlfn._xlws.FILTER(Q:Q,($BU:$BU=$BU250)*($I:$I=$I250)*($T:$T=$T250)*($S:$S=_xlfn.MINIFS($S:$S,$T:$T,"="&amp;$T250)),""))))&amp;"",IF(Q250="","",""))&amp;""</f>
        <v/>
      </c>
      <c r="AZ250" t="str" cm="1">
        <f t="array" ref="AZ250">IFERROR(IF(R250&lt;&gt;"",R250,IF(OR($S250="",$T250=""),"",IF($T250&lt;&gt;"",_xlfn._xlws.FILTER(R:R,($BU:$BU=$BU250)*($I:$I=$I250)*($T:$T=$T250)*($S:$S=_xlfn.MINIFS($S:$S,$T:$T,"="&amp;$T250)),""))))&amp;"",IF(R250="","",""))&amp;""</f>
        <v/>
      </c>
      <c r="BA250" s="6">
        <f t="shared" si="316"/>
        <v>23</v>
      </c>
      <c r="BB250">
        <f t="shared" ref="BB250:BD250" si="380">BB249</f>
        <v>18987</v>
      </c>
      <c r="BC250" t="str">
        <f t="shared" si="380"/>
        <v>Velodrome</v>
      </c>
      <c r="BD250" t="str">
        <f t="shared" si="380"/>
        <v>Outlaws</v>
      </c>
      <c r="BE250" t="s">
        <v>13</v>
      </c>
      <c r="BF250" t="s">
        <v>756</v>
      </c>
      <c r="BI250" cm="1">
        <f t="array" aca="1" ref="BI250" ca="1">IFERROR(_xlfn._xlws.FILTER(shifts!A:A,(shifts!B:B=events!AD250)*(shifts!AG:AG&gt;=events!BK250)*(shifts!AH:AH&lt;=events!BL250)),BI249)</f>
        <v>8</v>
      </c>
      <c r="BJ250" s="15">
        <f t="shared" si="318"/>
        <v>2</v>
      </c>
      <c r="BK250">
        <f t="shared" si="319"/>
        <v>893</v>
      </c>
      <c r="BL250">
        <f t="shared" si="320"/>
        <v>891</v>
      </c>
      <c r="BM250" s="15">
        <f>SUMIFS(BJ$2:BJ250,K$2:K250,"=Intermission")+SUMIFS(BJ$2:BJ250,K$2:K250,"=Timeout")</f>
        <v>0</v>
      </c>
      <c r="BN250">
        <f t="shared" si="321"/>
        <v>0</v>
      </c>
      <c r="BO250" s="19">
        <f t="shared" si="322"/>
        <v>187</v>
      </c>
      <c r="BP250">
        <f t="shared" si="323"/>
        <v>182</v>
      </c>
      <c r="BQ250" s="17">
        <f t="shared" si="324"/>
        <v>189</v>
      </c>
      <c r="BR250" t="str">
        <f t="shared" si="325"/>
        <v>event_team_player_1</v>
      </c>
      <c r="BS250">
        <f>COUNTIFS(S$3:S250,"="&amp;S250,AI$3:AI250,"="&amp;AI250)</f>
        <v>1</v>
      </c>
      <c r="BT250" t="str">
        <f>IFERROR(VLOOKUP(BB250&amp;BU250&amp;X250,game_rosters!U:W,3,FALSE),"")</f>
        <v>P100224</v>
      </c>
      <c r="BU250" t="str">
        <f t="shared" si="326"/>
        <v>Velodrome</v>
      </c>
    </row>
    <row r="251" spans="1:73" x14ac:dyDescent="0.2">
      <c r="A251" t="str">
        <f t="shared" si="301"/>
        <v/>
      </c>
      <c r="E251" s="4"/>
      <c r="F251" s="43"/>
      <c r="G251" s="4"/>
      <c r="H251" s="46"/>
      <c r="I251" s="44">
        <v>56</v>
      </c>
      <c r="J251" s="44" t="str">
        <f t="shared" si="327"/>
        <v/>
      </c>
      <c r="O251" t="s">
        <v>626</v>
      </c>
      <c r="S251">
        <v>127</v>
      </c>
      <c r="T251">
        <v>29</v>
      </c>
      <c r="U251" t="str">
        <f>IF(B251=1,MAX($U$2:$U250)+1,IF(AND($T251&lt;&gt;"",$T251=$T250),$U250,IF(B251="x",U250,"")))</f>
        <v/>
      </c>
      <c r="V251" t="str">
        <f>IF(C251=1,MAX($V$2:$V250)+1,IF(AND($T251&lt;&gt;"",$T251=$T250),$U250,IF(C251="x",V250,"")))</f>
        <v/>
      </c>
      <c r="X251">
        <v>56</v>
      </c>
      <c r="AA251">
        <f t="shared" si="298"/>
        <v>1127</v>
      </c>
      <c r="AB251">
        <f t="shared" si="299"/>
        <v>9029</v>
      </c>
      <c r="AC251">
        <f t="shared" si="295"/>
        <v>9029</v>
      </c>
      <c r="AD251" s="6">
        <v>1</v>
      </c>
      <c r="AE251" t="s">
        <v>745</v>
      </c>
      <c r="AF251" t="s">
        <v>918</v>
      </c>
      <c r="AG251" t="s">
        <v>745</v>
      </c>
      <c r="AH251" t="s">
        <v>924</v>
      </c>
      <c r="AI251" t="str">
        <f t="shared" si="302"/>
        <v>o</v>
      </c>
      <c r="AJ251" t="str">
        <f t="shared" si="303"/>
        <v/>
      </c>
      <c r="AK251" t="str">
        <f t="shared" si="304"/>
        <v/>
      </c>
      <c r="AL251" t="str">
        <f t="shared" si="305"/>
        <v/>
      </c>
      <c r="AM251" t="str">
        <f t="shared" si="306"/>
        <v/>
      </c>
      <c r="AN251" t="str">
        <f t="shared" si="307"/>
        <v>Home</v>
      </c>
      <c r="AO251" t="str">
        <f t="shared" si="308"/>
        <v>h</v>
      </c>
      <c r="AP251" t="str">
        <f t="shared" si="309"/>
        <v/>
      </c>
      <c r="AQ251" t="str">
        <f t="shared" si="310"/>
        <v/>
      </c>
      <c r="AR251" t="str">
        <f t="shared" si="311"/>
        <v>Home</v>
      </c>
      <c r="AS251" t="str">
        <f t="shared" si="312"/>
        <v>h</v>
      </c>
      <c r="AT251" t="str">
        <f t="shared" si="313"/>
        <v>Defensive</v>
      </c>
      <c r="AU251" t="str">
        <f t="shared" si="314"/>
        <v/>
      </c>
      <c r="AV251" t="str">
        <f t="shared" si="315"/>
        <v/>
      </c>
      <c r="AW251" t="str" cm="1">
        <f t="array" ref="AW251">IFERROR(IF(O251&lt;&gt;"",O251,IF(OR($S251="",$T251=""),"",IF(O251&lt;&gt;"",O251,IF($T251&lt;&gt;"",_xlfn._xlws.FILTER(O:O,($BU:$BU=$BU251)*($I:$I=$I251)*($T:$T=$T251)*($S:$S=_xlfn.MINIFS($S:$S,$T:$T,"="&amp;$T251)),"")))))&amp;"",IF(O251="","",""))&amp;""</f>
        <v>Defensive_PlayPossession-Pressure</v>
      </c>
      <c r="AX251" t="str" cm="1">
        <f t="array" ref="AX251">IFERROR(IF(P251&lt;&gt;"",P251,IF(OR($S251="",$T251=""),"",IF($T251&lt;&gt;"",_xlfn._xlws.FILTER(P:P,($BU:$BU=$BU251)*($I:$I=$I251)*($T:$T=$T251)*($S:$S=_xlfn.MINIFS($S:$S,$T:$T,"="&amp;$T251)),""))))&amp;"",IF(P251="","",""))&amp;""</f>
        <v/>
      </c>
      <c r="AY251" t="str" cm="1">
        <f t="array" ref="AY251">IFERROR(IF(Q251&lt;&gt;"",Q251,IF(OR($S251="",$T251=""),"",IF($T251&lt;&gt;"",_xlfn._xlws.FILTER(Q:Q,($BU:$BU=$BU251)*($I:$I=$I251)*($T:$T=$T251)*($S:$S=_xlfn.MINIFS($S:$S,$T:$T,"="&amp;$T251)),""))))&amp;"",IF(Q251="","",""))&amp;""</f>
        <v/>
      </c>
      <c r="AZ251" t="str" cm="1">
        <f t="array" ref="AZ251">IFERROR(IF(R251&lt;&gt;"",R251,IF(OR($S251="",$T251=""),"",IF($T251&lt;&gt;"",_xlfn._xlws.FILTER(R:R,($BU:$BU=$BU251)*($I:$I=$I251)*($T:$T=$T251)*($S:$S=_xlfn.MINIFS($S:$S,$T:$T,"="&amp;$T251)),""))))&amp;"",IF(R251="","",""))&amp;""</f>
        <v/>
      </c>
      <c r="BA251" s="6">
        <f t="shared" si="316"/>
        <v>23</v>
      </c>
      <c r="BB251">
        <f t="shared" ref="BB251:BD251" si="381">BB250</f>
        <v>18987</v>
      </c>
      <c r="BC251" t="str">
        <f t="shared" si="381"/>
        <v>Velodrome</v>
      </c>
      <c r="BD251" t="str">
        <f t="shared" si="381"/>
        <v>Outlaws</v>
      </c>
      <c r="BE251" t="s">
        <v>13</v>
      </c>
      <c r="BF251" t="s">
        <v>756</v>
      </c>
      <c r="BI251" cm="1">
        <f t="array" aca="1" ref="BI251" ca="1">IFERROR(_xlfn._xlws.FILTER(shifts!A:A,(shifts!B:B=events!AD251)*(shifts!AG:AG&gt;=events!BK251)*(shifts!AH:AH&lt;=events!BL251)),BI250)</f>
        <v>8</v>
      </c>
      <c r="BJ251" s="15">
        <f t="shared" si="318"/>
        <v>2</v>
      </c>
      <c r="BK251">
        <f t="shared" si="319"/>
        <v>893</v>
      </c>
      <c r="BL251">
        <f t="shared" si="320"/>
        <v>891</v>
      </c>
      <c r="BM251" s="15">
        <f>SUMIFS(BJ$2:BJ251,K$2:K251,"=Intermission")+SUMIFS(BJ$2:BJ251,K$2:K251,"=Timeout")</f>
        <v>0</v>
      </c>
      <c r="BN251">
        <f t="shared" si="321"/>
        <v>0</v>
      </c>
      <c r="BO251" s="19">
        <f t="shared" si="322"/>
        <v>187</v>
      </c>
      <c r="BP251">
        <f t="shared" si="323"/>
        <v>182</v>
      </c>
      <c r="BQ251" s="17">
        <f t="shared" si="324"/>
        <v>189</v>
      </c>
      <c r="BR251" t="str">
        <f t="shared" si="325"/>
        <v>opp_team_player_1</v>
      </c>
      <c r="BS251">
        <f>COUNTIFS(S$3:S251,"="&amp;S251,AI$3:AI251,"="&amp;AI251)</f>
        <v>1</v>
      </c>
      <c r="BT251" t="str">
        <f>IFERROR(VLOOKUP(BB251&amp;BU251&amp;X251,game_rosters!U:W,3,FALSE),"")</f>
        <v>P100099</v>
      </c>
      <c r="BU251" t="str">
        <f t="shared" si="326"/>
        <v>Outlaws</v>
      </c>
    </row>
    <row r="252" spans="1:73" x14ac:dyDescent="0.2">
      <c r="A252">
        <f t="shared" si="301"/>
        <v>1</v>
      </c>
      <c r="E252" s="4"/>
      <c r="F252" s="43"/>
      <c r="G252" s="4"/>
      <c r="H252" s="46"/>
      <c r="I252" s="44">
        <v>61</v>
      </c>
      <c r="J252" s="44" t="str">
        <f t="shared" si="327"/>
        <v>o</v>
      </c>
      <c r="K252" t="s">
        <v>238</v>
      </c>
      <c r="L252" t="s">
        <v>174</v>
      </c>
      <c r="M252" t="s">
        <v>85</v>
      </c>
      <c r="O252" t="s">
        <v>608</v>
      </c>
      <c r="R252" s="51">
        <v>1</v>
      </c>
      <c r="S252">
        <v>128</v>
      </c>
      <c r="T252">
        <v>29</v>
      </c>
      <c r="U252" t="str">
        <f>IF(B252=1,MAX($U$2:$U251)+1,IF(AND($T252&lt;&gt;"",$T252=$T251),$U251,IF(B252="x",U251,"")))</f>
        <v/>
      </c>
      <c r="V252" t="str">
        <f>IF(C252=1,MAX($V$2:$V251)+1,IF(AND($T252&lt;&gt;"",$T252=$T251),$U251,IF(C252="x",V251,"")))</f>
        <v/>
      </c>
      <c r="W252" t="s">
        <v>735</v>
      </c>
      <c r="X252">
        <v>61</v>
      </c>
      <c r="Z252">
        <v>1</v>
      </c>
      <c r="AA252">
        <f t="shared" si="298"/>
        <v>1128</v>
      </c>
      <c r="AB252">
        <f t="shared" si="299"/>
        <v>9029</v>
      </c>
      <c r="AC252">
        <f t="shared" si="295"/>
        <v>9029</v>
      </c>
      <c r="AD252" s="6">
        <v>1</v>
      </c>
      <c r="AE252" t="s">
        <v>745</v>
      </c>
      <c r="AF252" t="s">
        <v>924</v>
      </c>
      <c r="AG252" t="s">
        <v>745</v>
      </c>
      <c r="AH252" t="s">
        <v>751</v>
      </c>
      <c r="AI252" t="str">
        <f t="shared" si="302"/>
        <v>e</v>
      </c>
      <c r="AJ252" t="str">
        <f t="shared" si="303"/>
        <v>o</v>
      </c>
      <c r="AK252" t="str">
        <f t="shared" si="304"/>
        <v>o</v>
      </c>
      <c r="AL252" t="str">
        <f t="shared" si="305"/>
        <v>o</v>
      </c>
      <c r="AM252" t="str">
        <f t="shared" si="306"/>
        <v>d</v>
      </c>
      <c r="AN252" t="str">
        <f t="shared" si="307"/>
        <v>Home</v>
      </c>
      <c r="AO252" t="str">
        <f t="shared" si="308"/>
        <v>h</v>
      </c>
      <c r="AP252" t="str">
        <f t="shared" si="309"/>
        <v>o</v>
      </c>
      <c r="AQ252" t="str">
        <f t="shared" si="310"/>
        <v>d</v>
      </c>
      <c r="AR252" t="str">
        <f t="shared" si="311"/>
        <v>Home</v>
      </c>
      <c r="AS252" t="str">
        <f t="shared" si="312"/>
        <v>h</v>
      </c>
      <c r="AT252" t="str">
        <f t="shared" si="313"/>
        <v>Offensive</v>
      </c>
      <c r="AU252" t="str">
        <f t="shared" si="314"/>
        <v/>
      </c>
      <c r="AV252" t="str">
        <f t="shared" si="315"/>
        <v/>
      </c>
      <c r="AW252" t="str" cm="1">
        <f t="array" ref="AW252">IFERROR(IF(O252&lt;&gt;"",O252,IF(OR($S252="",$T252=""),"",IF(O252&lt;&gt;"",O252,IF($T252&lt;&gt;"",_xlfn._xlws.FILTER(O:O,($BU:$BU=$BU252)*($I:$I=$I252)*($T:$T=$T252)*($S:$S=_xlfn.MINIFS($S:$S,$T:$T,"="&amp;$T252)),"")))))&amp;"",IF(O252="","",""))&amp;""</f>
        <v>OffensivePlay_Possession-DriveWide</v>
      </c>
      <c r="AX252" t="str" cm="1">
        <f t="array" ref="AX252">IFERROR(IF(P252&lt;&gt;"",P252,IF(OR($S252="",$T252=""),"",IF($T252&lt;&gt;"",_xlfn._xlws.FILTER(P:P,($BU:$BU=$BU252)*($I:$I=$I252)*($T:$T=$T252)*($S:$S=_xlfn.MINIFS($S:$S,$T:$T,"="&amp;$T252)),""))))&amp;"",IF(P252="","",""))&amp;""</f>
        <v/>
      </c>
      <c r="AY252" t="str" cm="1">
        <f t="array" ref="AY252">IFERROR(IF(Q252&lt;&gt;"",Q252,IF(OR($S252="",$T252=""),"",IF($T252&lt;&gt;"",_xlfn._xlws.FILTER(Q:Q,($BU:$BU=$BU252)*($I:$I=$I252)*($T:$T=$T252)*($S:$S=_xlfn.MINIFS($S:$S,$T:$T,"="&amp;$T252)),""))))&amp;"",IF(Q252="","",""))&amp;""</f>
        <v/>
      </c>
      <c r="AZ252" t="str" cm="1">
        <f t="array" ref="AZ252">IFERROR(IF(R252&lt;&gt;"",R252,IF(OR($S252="",$T252=""),"",IF($T252&lt;&gt;"",_xlfn._xlws.FILTER(R:R,($BU:$BU=$BU252)*($I:$I=$I252)*($T:$T=$T252)*($S:$S=_xlfn.MINIFS($S:$S,$T:$T,"="&amp;$T252)),""))))&amp;"",IF(R252="","",""))&amp;""</f>
        <v>1</v>
      </c>
      <c r="BA252" s="6">
        <f t="shared" si="316"/>
        <v>24</v>
      </c>
      <c r="BB252">
        <f t="shared" ref="BB252:BD252" si="382">BB251</f>
        <v>18987</v>
      </c>
      <c r="BC252" t="str">
        <f t="shared" si="382"/>
        <v>Velodrome</v>
      </c>
      <c r="BD252" t="str">
        <f t="shared" si="382"/>
        <v>Outlaws</v>
      </c>
      <c r="BE252" t="s">
        <v>238</v>
      </c>
      <c r="BF252" t="s">
        <v>174</v>
      </c>
      <c r="BI252" cm="1">
        <f t="array" aca="1" ref="BI252" ca="1">IFERROR(_xlfn._xlws.FILTER(shifts!A:A,(shifts!B:B=events!AD252)*(shifts!AG:AG&gt;=events!BK252)*(shifts!AH:AH&lt;=events!BL252)),BI251)</f>
        <v>8</v>
      </c>
      <c r="BJ252" s="15">
        <f t="shared" si="318"/>
        <v>2</v>
      </c>
      <c r="BK252">
        <f t="shared" si="319"/>
        <v>891</v>
      </c>
      <c r="BL252">
        <f t="shared" si="320"/>
        <v>889</v>
      </c>
      <c r="BM252" s="15">
        <f>SUMIFS(BJ$2:BJ252,K$2:K252,"=Intermission")+SUMIFS(BJ$2:BJ252,K$2:K252,"=Timeout")</f>
        <v>0</v>
      </c>
      <c r="BN252">
        <f t="shared" si="321"/>
        <v>0</v>
      </c>
      <c r="BO252" s="19">
        <f t="shared" si="322"/>
        <v>189</v>
      </c>
      <c r="BP252">
        <f t="shared" si="323"/>
        <v>184</v>
      </c>
      <c r="BQ252" s="17">
        <f t="shared" si="324"/>
        <v>191</v>
      </c>
      <c r="BR252" t="str">
        <f t="shared" si="325"/>
        <v>event_team_player_1</v>
      </c>
      <c r="BS252">
        <f>COUNTIFS(S$3:S252,"="&amp;S252,AI$3:AI252,"="&amp;AI252)</f>
        <v>1</v>
      </c>
      <c r="BT252" t="str">
        <f>IFERROR(VLOOKUP(BB252&amp;BU252&amp;X252,game_rosters!U:W,3,FALSE),"")</f>
        <v>P100224</v>
      </c>
      <c r="BU252" t="str">
        <f t="shared" si="326"/>
        <v>Velodrome</v>
      </c>
    </row>
    <row r="253" spans="1:73" x14ac:dyDescent="0.2">
      <c r="A253" t="str">
        <f t="shared" si="301"/>
        <v/>
      </c>
      <c r="E253" s="4"/>
      <c r="F253" s="43"/>
      <c r="G253" s="4"/>
      <c r="H253" s="46"/>
      <c r="I253" s="44">
        <v>42</v>
      </c>
      <c r="J253" s="44" t="str">
        <f t="shared" si="327"/>
        <v/>
      </c>
      <c r="S253">
        <v>128</v>
      </c>
      <c r="T253">
        <v>29</v>
      </c>
      <c r="U253" t="str">
        <f>IF(B253=1,MAX($U$2:$U252)+1,IF(AND($T253&lt;&gt;"",$T253=$T252),$U252,IF(B253="x",U252,"")))</f>
        <v/>
      </c>
      <c r="V253" t="str">
        <f>IF(C253=1,MAX($V$2:$V252)+1,IF(AND($T253&lt;&gt;"",$T253=$T252),$U252,IF(C253="x",V252,"")))</f>
        <v/>
      </c>
      <c r="X253">
        <v>42</v>
      </c>
      <c r="Z253">
        <v>1</v>
      </c>
      <c r="AA253">
        <f t="shared" si="298"/>
        <v>1128</v>
      </c>
      <c r="AB253">
        <f t="shared" si="299"/>
        <v>9029</v>
      </c>
      <c r="AC253">
        <f t="shared" si="295"/>
        <v>9029</v>
      </c>
      <c r="AD253" s="6">
        <v>1</v>
      </c>
      <c r="AE253" t="s">
        <v>745</v>
      </c>
      <c r="AF253" t="s">
        <v>924</v>
      </c>
      <c r="AG253" t="s">
        <v>745</v>
      </c>
      <c r="AH253" t="s">
        <v>751</v>
      </c>
      <c r="AI253" t="str">
        <f t="shared" si="302"/>
        <v>e</v>
      </c>
      <c r="AJ253" t="str">
        <f t="shared" si="303"/>
        <v>o</v>
      </c>
      <c r="AK253" t="str">
        <f t="shared" si="304"/>
        <v>o</v>
      </c>
      <c r="AL253" t="str">
        <f t="shared" si="305"/>
        <v/>
      </c>
      <c r="AM253" t="str">
        <f t="shared" si="306"/>
        <v/>
      </c>
      <c r="AN253" t="str">
        <f t="shared" si="307"/>
        <v>Home</v>
      </c>
      <c r="AO253" t="str">
        <f t="shared" si="308"/>
        <v>h</v>
      </c>
      <c r="AP253" t="str">
        <f t="shared" si="309"/>
        <v>o</v>
      </c>
      <c r="AQ253" t="str">
        <f t="shared" si="310"/>
        <v>d</v>
      </c>
      <c r="AR253" t="str">
        <f t="shared" si="311"/>
        <v>Home</v>
      </c>
      <c r="AS253" t="str">
        <f t="shared" si="312"/>
        <v>h</v>
      </c>
      <c r="AT253" t="str">
        <f t="shared" si="313"/>
        <v>Offensive</v>
      </c>
      <c r="AU253" t="str">
        <f t="shared" si="314"/>
        <v/>
      </c>
      <c r="AV253" t="str">
        <f t="shared" si="315"/>
        <v/>
      </c>
      <c r="AW253" t="str" cm="1">
        <f t="array" ref="AW253">IFERROR(IF(O253&lt;&gt;"",O253,IF(OR($S253="",$T253=""),"",IF(O253&lt;&gt;"",O253,IF($T253&lt;&gt;"",_xlfn._xlws.FILTER(O:O,($BU:$BU=$BU253)*($I:$I=$I253)*($T:$T=$T253)*($S:$S=_xlfn.MINIFS($S:$S,$T:$T,"="&amp;$T253)),"")))))&amp;"",IF(O253="","",""))&amp;""</f>
        <v/>
      </c>
      <c r="AX253" t="str" cm="1">
        <f t="array" ref="AX253">IFERROR(IF(P253&lt;&gt;"",P253,IF(OR($S253="",$T253=""),"",IF($T253&lt;&gt;"",_xlfn._xlws.FILTER(P:P,($BU:$BU=$BU253)*($I:$I=$I253)*($T:$T=$T253)*($S:$S=_xlfn.MINIFS($S:$S,$T:$T,"="&amp;$T253)),""))))&amp;"",IF(P253="","",""))&amp;""</f>
        <v/>
      </c>
      <c r="AY253" t="str" cm="1">
        <f t="array" ref="AY253">IFERROR(IF(Q253&lt;&gt;"",Q253,IF(OR($S253="",$T253=""),"",IF($T253&lt;&gt;"",_xlfn._xlws.FILTER(Q:Q,($BU:$BU=$BU253)*($I:$I=$I253)*($T:$T=$T253)*($S:$S=_xlfn.MINIFS($S:$S,$T:$T,"="&amp;$T253)),""))))&amp;"",IF(Q253="","",""))&amp;""</f>
        <v/>
      </c>
      <c r="AZ253" t="str" cm="1">
        <f t="array" ref="AZ253">IFERROR(IF(R253&lt;&gt;"",R253,IF(OR($S253="",$T253=""),"",IF($T253&lt;&gt;"",_xlfn._xlws.FILTER(R:R,($BU:$BU=$BU253)*($I:$I=$I253)*($T:$T=$T253)*($S:$S=_xlfn.MINIFS($S:$S,$T:$T,"="&amp;$T253)),""))))&amp;"",IF(R253="","",""))&amp;""</f>
        <v/>
      </c>
      <c r="BA253" s="6">
        <f t="shared" si="316"/>
        <v>24</v>
      </c>
      <c r="BB253">
        <f t="shared" ref="BB253:BD253" si="383">BB252</f>
        <v>18987</v>
      </c>
      <c r="BC253" t="str">
        <f t="shared" si="383"/>
        <v>Velodrome</v>
      </c>
      <c r="BD253" t="str">
        <f t="shared" si="383"/>
        <v>Outlaws</v>
      </c>
      <c r="BE253" t="s">
        <v>238</v>
      </c>
      <c r="BF253" t="s">
        <v>174</v>
      </c>
      <c r="BI253" cm="1">
        <f t="array" aca="1" ref="BI253" ca="1">IFERROR(_xlfn._xlws.FILTER(shifts!A:A,(shifts!B:B=events!AD253)*(shifts!AG:AG&gt;=events!BK253)*(shifts!AH:AH&lt;=events!BL253)),BI252)</f>
        <v>8</v>
      </c>
      <c r="BJ253" s="15">
        <f t="shared" si="318"/>
        <v>2</v>
      </c>
      <c r="BK253">
        <f t="shared" si="319"/>
        <v>891</v>
      </c>
      <c r="BL253">
        <f t="shared" si="320"/>
        <v>889</v>
      </c>
      <c r="BM253" s="15">
        <f>SUMIFS(BJ$2:BJ253,K$2:K253,"=Intermission")+SUMIFS(BJ$2:BJ253,K$2:K253,"=Timeout")</f>
        <v>0</v>
      </c>
      <c r="BN253">
        <f t="shared" si="321"/>
        <v>0</v>
      </c>
      <c r="BO253" s="19">
        <f t="shared" si="322"/>
        <v>189</v>
      </c>
      <c r="BP253">
        <f t="shared" si="323"/>
        <v>184</v>
      </c>
      <c r="BQ253" s="17">
        <f t="shared" si="324"/>
        <v>191</v>
      </c>
      <c r="BR253" t="str">
        <f t="shared" si="325"/>
        <v>event_team_player_2</v>
      </c>
      <c r="BS253">
        <f>COUNTIFS(S$3:S253,"="&amp;S253,AI$3:AI253,"="&amp;AI253)</f>
        <v>2</v>
      </c>
      <c r="BT253" t="str">
        <f>IFERROR(VLOOKUP(BB253&amp;BU253&amp;X253,game_rosters!U:W,3,FALSE),"")</f>
        <v>P100201</v>
      </c>
      <c r="BU253" t="str">
        <f t="shared" si="326"/>
        <v>Velodrome</v>
      </c>
    </row>
    <row r="254" spans="1:73" x14ac:dyDescent="0.2">
      <c r="A254" t="str">
        <f t="shared" si="301"/>
        <v/>
      </c>
      <c r="E254" s="4"/>
      <c r="F254" s="43"/>
      <c r="G254" s="4"/>
      <c r="H254" s="46"/>
      <c r="I254" s="44">
        <v>56</v>
      </c>
      <c r="J254" s="44" t="str">
        <f t="shared" si="327"/>
        <v/>
      </c>
      <c r="O254" t="s">
        <v>631</v>
      </c>
      <c r="Q254" t="s">
        <v>595</v>
      </c>
      <c r="R254" s="51">
        <v>1</v>
      </c>
      <c r="S254">
        <v>128</v>
      </c>
      <c r="T254">
        <v>29</v>
      </c>
      <c r="U254" t="str">
        <f>IF(B254=1,MAX($U$2:$U253)+1,IF(AND($T254&lt;&gt;"",$T254=$T253),$U253,IF(B254="x",U253,"")))</f>
        <v/>
      </c>
      <c r="V254" t="str">
        <f>IF(C254=1,MAX($V$2:$V253)+1,IF(AND($T254&lt;&gt;"",$T254=$T253),$U253,IF(C254="x",V253,"")))</f>
        <v/>
      </c>
      <c r="X254">
        <v>56</v>
      </c>
      <c r="AA254">
        <f t="shared" si="298"/>
        <v>1128</v>
      </c>
      <c r="AB254">
        <f t="shared" si="299"/>
        <v>9029</v>
      </c>
      <c r="AC254">
        <f t="shared" si="295"/>
        <v>9029</v>
      </c>
      <c r="AD254" s="6">
        <v>1</v>
      </c>
      <c r="AE254" t="s">
        <v>745</v>
      </c>
      <c r="AF254" t="s">
        <v>924</v>
      </c>
      <c r="AG254" t="s">
        <v>745</v>
      </c>
      <c r="AH254" t="s">
        <v>751</v>
      </c>
      <c r="AI254" t="str">
        <f t="shared" si="302"/>
        <v>o</v>
      </c>
      <c r="AJ254" t="str">
        <f t="shared" si="303"/>
        <v>o</v>
      </c>
      <c r="AK254" t="str">
        <f t="shared" si="304"/>
        <v>o</v>
      </c>
      <c r="AL254" t="str">
        <f t="shared" si="305"/>
        <v/>
      </c>
      <c r="AM254" t="str">
        <f t="shared" si="306"/>
        <v/>
      </c>
      <c r="AN254" t="str">
        <f t="shared" si="307"/>
        <v>Home</v>
      </c>
      <c r="AO254" t="str">
        <f t="shared" si="308"/>
        <v>h</v>
      </c>
      <c r="AP254" t="str">
        <f t="shared" si="309"/>
        <v>o</v>
      </c>
      <c r="AQ254" t="str">
        <f t="shared" si="310"/>
        <v>d</v>
      </c>
      <c r="AR254" t="str">
        <f t="shared" si="311"/>
        <v>Home</v>
      </c>
      <c r="AS254" t="str">
        <f t="shared" si="312"/>
        <v>h</v>
      </c>
      <c r="AT254" t="str">
        <f t="shared" si="313"/>
        <v>Defensive</v>
      </c>
      <c r="AU254" t="str">
        <f t="shared" si="314"/>
        <v/>
      </c>
      <c r="AV254" t="str">
        <f t="shared" si="315"/>
        <v/>
      </c>
      <c r="AW254" t="str" cm="1">
        <f t="array" ref="AW254">IFERROR(IF(O254&lt;&gt;"",O254,IF(OR($S254="",$T254=""),"",IF(O254&lt;&gt;"",O254,IF($T254&lt;&gt;"",_xlfn._xlws.FILTER(O:O,($BU:$BU=$BU254)*($I:$I=$I254)*($T:$T=$T254)*($S:$S=_xlfn.MINIFS($S:$S,$T:$T,"="&amp;$T254)),"")))))&amp;"",IF(O254="","",""))&amp;""</f>
        <v>Defensive_PlayPossession-SeperateFromPuck</v>
      </c>
      <c r="AX254" t="str" cm="1">
        <f t="array" ref="AX254">IFERROR(IF(P254&lt;&gt;"",P254,IF(OR($S254="",$T254=""),"",IF($T254&lt;&gt;"",_xlfn._xlws.FILTER(P:P,($BU:$BU=$BU254)*($I:$I=$I254)*($T:$T=$T254)*($S:$S=_xlfn.MINIFS($S:$S,$T:$T,"="&amp;$T254)),""))))&amp;"",IF(P254="","",""))&amp;""</f>
        <v/>
      </c>
      <c r="AY254" t="str" cm="1">
        <f t="array" ref="AY254">IFERROR(IF(Q254&lt;&gt;"",Q254,IF(OR($S254="",$T254=""),"",IF($T254&lt;&gt;"",_xlfn._xlws.FILTER(Q:Q,($BU:$BU=$BU254)*($I:$I=$I254)*($T:$T=$T254)*($S:$S=_xlfn.MINIFS($S:$S,$T:$T,"="&amp;$T254)),""))))&amp;"",IF(Q254="","",""))&amp;""</f>
        <v>s</v>
      </c>
      <c r="AZ254" t="str" cm="1">
        <f t="array" ref="AZ254">IFERROR(IF(R254&lt;&gt;"",R254,IF(OR($S254="",$T254=""),"",IF($T254&lt;&gt;"",_xlfn._xlws.FILTER(R:R,($BU:$BU=$BU254)*($I:$I=$I254)*($T:$T=$T254)*($S:$S=_xlfn.MINIFS($S:$S,$T:$T,"="&amp;$T254)),""))))&amp;"",IF(R254="","",""))&amp;""</f>
        <v>1</v>
      </c>
      <c r="BA254" s="6">
        <f t="shared" si="316"/>
        <v>24</v>
      </c>
      <c r="BB254">
        <f t="shared" ref="BB254:BD254" si="384">BB253</f>
        <v>18987</v>
      </c>
      <c r="BC254" t="str">
        <f t="shared" si="384"/>
        <v>Velodrome</v>
      </c>
      <c r="BD254" t="str">
        <f t="shared" si="384"/>
        <v>Outlaws</v>
      </c>
      <c r="BE254" t="s">
        <v>238</v>
      </c>
      <c r="BF254" t="s">
        <v>174</v>
      </c>
      <c r="BI254" cm="1">
        <f t="array" aca="1" ref="BI254" ca="1">IFERROR(_xlfn._xlws.FILTER(shifts!A:A,(shifts!B:B=events!AD254)*(shifts!AG:AG&gt;=events!BK254)*(shifts!AH:AH&lt;=events!BL254)),BI253)</f>
        <v>8</v>
      </c>
      <c r="BJ254" s="15">
        <f t="shared" si="318"/>
        <v>2</v>
      </c>
      <c r="BK254">
        <f t="shared" si="319"/>
        <v>891</v>
      </c>
      <c r="BL254">
        <f t="shared" si="320"/>
        <v>889</v>
      </c>
      <c r="BM254" s="15">
        <f>SUMIFS(BJ$2:BJ254,K$2:K254,"=Intermission")+SUMIFS(BJ$2:BJ254,K$2:K254,"=Timeout")</f>
        <v>0</v>
      </c>
      <c r="BN254">
        <f t="shared" si="321"/>
        <v>0</v>
      </c>
      <c r="BO254" s="19">
        <f t="shared" si="322"/>
        <v>189</v>
      </c>
      <c r="BP254">
        <f t="shared" si="323"/>
        <v>184</v>
      </c>
      <c r="BQ254" s="17">
        <f t="shared" si="324"/>
        <v>191</v>
      </c>
      <c r="BR254" t="str">
        <f t="shared" si="325"/>
        <v>opp_team_player_1</v>
      </c>
      <c r="BS254">
        <f>COUNTIFS(S$3:S254,"="&amp;S254,AI$3:AI254,"="&amp;AI254)</f>
        <v>1</v>
      </c>
      <c r="BT254" t="str">
        <f>IFERROR(VLOOKUP(BB254&amp;BU254&amp;X254,game_rosters!U:W,3,FALSE),"")</f>
        <v>P100099</v>
      </c>
      <c r="BU254" t="str">
        <f t="shared" si="326"/>
        <v>Outlaws</v>
      </c>
    </row>
    <row r="255" spans="1:73" x14ac:dyDescent="0.2">
      <c r="A255">
        <f t="shared" si="301"/>
        <v>1</v>
      </c>
      <c r="E255" s="4"/>
      <c r="F255" s="43"/>
      <c r="G255" s="4"/>
      <c r="H255" s="46"/>
      <c r="I255" s="44">
        <v>18</v>
      </c>
      <c r="J255" s="44" t="str">
        <f t="shared" si="327"/>
        <v/>
      </c>
      <c r="K255" t="s">
        <v>13</v>
      </c>
      <c r="L255" t="s">
        <v>586</v>
      </c>
      <c r="N255" t="s">
        <v>595</v>
      </c>
      <c r="O255" t="s">
        <v>600</v>
      </c>
      <c r="Q255" t="s">
        <v>595</v>
      </c>
      <c r="R255" s="51">
        <v>1</v>
      </c>
      <c r="S255">
        <v>129</v>
      </c>
      <c r="T255">
        <v>29</v>
      </c>
      <c r="U255" t="str">
        <f>IF(B255=1,MAX($U$2:$U254)+1,IF(AND($T255&lt;&gt;"",$T255=$T254),$U254,IF(B255="x",U254,"")))</f>
        <v/>
      </c>
      <c r="V255" t="str">
        <f>IF(C255=1,MAX($V$2:$V254)+1,IF(AND($T255&lt;&gt;"",$T255=$T254),$U254,IF(C255="x",V254,"")))</f>
        <v/>
      </c>
      <c r="W255" t="s">
        <v>731</v>
      </c>
      <c r="X255">
        <v>18</v>
      </c>
      <c r="Z255">
        <v>1</v>
      </c>
      <c r="AA255">
        <f t="shared" si="298"/>
        <v>1129</v>
      </c>
      <c r="AB255">
        <f t="shared" si="299"/>
        <v>9029</v>
      </c>
      <c r="AC255">
        <f t="shared" si="295"/>
        <v>9029</v>
      </c>
      <c r="AD255" s="6">
        <v>1</v>
      </c>
      <c r="AE255" t="s">
        <v>745</v>
      </c>
      <c r="AF255" t="s">
        <v>900</v>
      </c>
      <c r="AG255" t="s">
        <v>756</v>
      </c>
      <c r="AH255" t="s">
        <v>756</v>
      </c>
      <c r="AI255" t="str">
        <f t="shared" si="302"/>
        <v>e</v>
      </c>
      <c r="AJ255" t="str">
        <f t="shared" si="303"/>
        <v>o</v>
      </c>
      <c r="AK255" t="str">
        <f t="shared" si="304"/>
        <v>o</v>
      </c>
      <c r="AL255" t="str">
        <f t="shared" si="305"/>
        <v>d</v>
      </c>
      <c r="AM255" t="str">
        <f t="shared" si="306"/>
        <v/>
      </c>
      <c r="AN255" t="str">
        <f t="shared" si="307"/>
        <v>Away</v>
      </c>
      <c r="AO255" t="str">
        <f t="shared" si="308"/>
        <v>a</v>
      </c>
      <c r="AP255" t="str">
        <f t="shared" si="309"/>
        <v>d</v>
      </c>
      <c r="AQ255" t="str">
        <f t="shared" si="310"/>
        <v>d</v>
      </c>
      <c r="AR255" t="str">
        <f t="shared" si="311"/>
        <v>Away</v>
      </c>
      <c r="AS255" t="str">
        <f t="shared" si="312"/>
        <v>a</v>
      </c>
      <c r="AT255" t="str">
        <f t="shared" si="313"/>
        <v>Offensive</v>
      </c>
      <c r="AU255" t="str">
        <f t="shared" si="314"/>
        <v/>
      </c>
      <c r="AV255" t="str">
        <f t="shared" si="315"/>
        <v/>
      </c>
      <c r="AW255" t="str" cm="1">
        <f t="array" ref="AW255">IFERROR(IF(O255&lt;&gt;"",O255,IF(OR($S255="",$T255=""),"",IF(O255&lt;&gt;"",O255,IF($T255&lt;&gt;"",_xlfn._xlws.FILTER(O:O,($BU:$BU=$BU255)*($I:$I=$I255)*($T:$T=$T255)*($S:$S=_xlfn.MINIFS($S:$S,$T:$T,"="&amp;$T255)),"")))))&amp;"",IF(O255="","",""))&amp;""</f>
        <v>OffensivePlay_Zone-PuckRetreivalTurnover</v>
      </c>
      <c r="AX255" t="str" cm="1">
        <f t="array" ref="AX255">IFERROR(IF(P255&lt;&gt;"",P255,IF(OR($S255="",$T255=""),"",IF($T255&lt;&gt;"",_xlfn._xlws.FILTER(P:P,($BU:$BU=$BU255)*($I:$I=$I255)*($T:$T=$T255)*($S:$S=_xlfn.MINIFS($S:$S,$T:$T,"="&amp;$T255)),""))))&amp;"",IF(P255="","",""))&amp;""</f>
        <v/>
      </c>
      <c r="AY255" t="str" cm="1">
        <f t="array" ref="AY255">IFERROR(IF(Q255&lt;&gt;"",Q255,IF(OR($S255="",$T255=""),"",IF($T255&lt;&gt;"",_xlfn._xlws.FILTER(Q:Q,($BU:$BU=$BU255)*($I:$I=$I255)*($T:$T=$T255)*($S:$S=_xlfn.MINIFS($S:$S,$T:$T,"="&amp;$T255)),""))))&amp;"",IF(Q255="","",""))&amp;""</f>
        <v>s</v>
      </c>
      <c r="AZ255" t="str" cm="1">
        <f t="array" ref="AZ255">IFERROR(IF(R255&lt;&gt;"",R255,IF(OR($S255="",$T255=""),"",IF($T255&lt;&gt;"",_xlfn._xlws.FILTER(R:R,($BU:$BU=$BU255)*($I:$I=$I255)*($T:$T=$T255)*($S:$S=_xlfn.MINIFS($S:$S,$T:$T,"="&amp;$T255)),""))))&amp;"",IF(R255="","",""))&amp;""</f>
        <v>1</v>
      </c>
      <c r="BA255" s="6">
        <f t="shared" si="316"/>
        <v>24</v>
      </c>
      <c r="BB255">
        <f t="shared" ref="BB255:BD255" si="385">BB254</f>
        <v>18987</v>
      </c>
      <c r="BC255" t="str">
        <f t="shared" si="385"/>
        <v>Velodrome</v>
      </c>
      <c r="BD255" t="str">
        <f t="shared" si="385"/>
        <v>Outlaws</v>
      </c>
      <c r="BE255" t="s">
        <v>13</v>
      </c>
      <c r="BF255" t="s">
        <v>586</v>
      </c>
      <c r="BI255" cm="1">
        <f t="array" aca="1" ref="BI255" ca="1">IFERROR(_xlfn._xlws.FILTER(shifts!A:A,(shifts!B:B=events!AD255)*(shifts!AG:AG&gt;=events!BK255)*(shifts!AH:AH&lt;=events!BL255)),BI254)</f>
        <v>8</v>
      </c>
      <c r="BJ255" s="15">
        <f t="shared" si="318"/>
        <v>0</v>
      </c>
      <c r="BK255">
        <f t="shared" si="319"/>
        <v>885</v>
      </c>
      <c r="BL255">
        <f t="shared" si="320"/>
        <v>885</v>
      </c>
      <c r="BM255" s="15">
        <f>SUMIFS(BJ$2:BJ255,K$2:K255,"=Intermission")+SUMIFS(BJ$2:BJ255,K$2:K255,"=Timeout")</f>
        <v>0</v>
      </c>
      <c r="BN255">
        <f t="shared" si="321"/>
        <v>0</v>
      </c>
      <c r="BO255" s="19">
        <f t="shared" si="322"/>
        <v>195</v>
      </c>
      <c r="BP255">
        <f t="shared" si="323"/>
        <v>190</v>
      </c>
      <c r="BQ255" s="17">
        <f t="shared" si="324"/>
        <v>195</v>
      </c>
      <c r="BR255" t="str">
        <f t="shared" si="325"/>
        <v>event_team_player_1</v>
      </c>
      <c r="BS255">
        <f>COUNTIFS(S$3:S255,"="&amp;S255,AI$3:AI255,"="&amp;AI255)</f>
        <v>1</v>
      </c>
      <c r="BT255" t="str">
        <f>IFERROR(VLOOKUP(BB255&amp;BU255&amp;X255,game_rosters!U:W,3,FALSE),"")</f>
        <v>P100034</v>
      </c>
      <c r="BU255" t="str">
        <f t="shared" si="326"/>
        <v>Outlaws</v>
      </c>
    </row>
    <row r="256" spans="1:73" x14ac:dyDescent="0.2">
      <c r="A256" t="str">
        <f t="shared" si="301"/>
        <v/>
      </c>
      <c r="E256" s="4"/>
      <c r="F256" s="43"/>
      <c r="G256" s="4"/>
      <c r="H256" s="46"/>
      <c r="I256" s="44">
        <v>42</v>
      </c>
      <c r="J256" s="44" t="str">
        <f t="shared" si="327"/>
        <v/>
      </c>
      <c r="O256" t="s">
        <v>632</v>
      </c>
      <c r="Q256" t="s">
        <v>594</v>
      </c>
      <c r="R256" s="51">
        <v>1</v>
      </c>
      <c r="S256">
        <v>129</v>
      </c>
      <c r="T256">
        <v>29</v>
      </c>
      <c r="U256" t="str">
        <f>IF(B256=1,MAX($U$2:$U255)+1,IF(AND($T256&lt;&gt;"",$T256=$T255),$U255,IF(B256="x",U255,"")))</f>
        <v/>
      </c>
      <c r="V256" t="str">
        <f>IF(C256=1,MAX($V$2:$V255)+1,IF(AND($T256&lt;&gt;"",$T256=$T255),$U255,IF(C256="x",V255,"")))</f>
        <v/>
      </c>
      <c r="X256">
        <v>42</v>
      </c>
      <c r="AA256">
        <f t="shared" si="298"/>
        <v>1129</v>
      </c>
      <c r="AB256">
        <f t="shared" si="299"/>
        <v>9029</v>
      </c>
      <c r="AC256">
        <f t="shared" si="295"/>
        <v>9029</v>
      </c>
      <c r="AD256" s="6">
        <v>1</v>
      </c>
      <c r="AE256" t="s">
        <v>745</v>
      </c>
      <c r="AF256" t="s">
        <v>900</v>
      </c>
      <c r="AG256" t="s">
        <v>756</v>
      </c>
      <c r="AH256" t="s">
        <v>756</v>
      </c>
      <c r="AI256" t="str">
        <f t="shared" si="302"/>
        <v>o</v>
      </c>
      <c r="AJ256" t="str">
        <f t="shared" si="303"/>
        <v>o</v>
      </c>
      <c r="AK256" t="str">
        <f t="shared" si="304"/>
        <v>o</v>
      </c>
      <c r="AL256" t="str">
        <f t="shared" si="305"/>
        <v/>
      </c>
      <c r="AM256" t="str">
        <f t="shared" si="306"/>
        <v/>
      </c>
      <c r="AN256" t="str">
        <f t="shared" si="307"/>
        <v>Away</v>
      </c>
      <c r="AO256" t="str">
        <f t="shared" si="308"/>
        <v>a</v>
      </c>
      <c r="AP256" t="str">
        <f t="shared" si="309"/>
        <v>d</v>
      </c>
      <c r="AQ256" t="str">
        <f t="shared" si="310"/>
        <v>d</v>
      </c>
      <c r="AR256" t="str">
        <f t="shared" si="311"/>
        <v>Away</v>
      </c>
      <c r="AS256" t="str">
        <f t="shared" si="312"/>
        <v>a</v>
      </c>
      <c r="AT256" t="str">
        <f t="shared" si="313"/>
        <v>Defensive</v>
      </c>
      <c r="AU256" t="str">
        <f t="shared" si="314"/>
        <v/>
      </c>
      <c r="AV256" t="str">
        <f t="shared" si="315"/>
        <v/>
      </c>
      <c r="AW256" t="str" cm="1">
        <f t="array" ref="AW256">IFERROR(IF(O256&lt;&gt;"",O256,IF(OR($S256="",$T256=""),"",IF(O256&lt;&gt;"",O256,IF($T256&lt;&gt;"",_xlfn._xlws.FILTER(O:O,($BU:$BU=$BU256)*($I:$I=$I256)*($T:$T=$T256)*($S:$S=_xlfn.MINIFS($S:$S,$T:$T,"="&amp;$T256)),"")))))&amp;"",IF(O256="","",""))&amp;""</f>
        <v>Defensive_PlayZone-PuckRecoveryTurnover</v>
      </c>
      <c r="AX256" t="str" cm="1">
        <f t="array" ref="AX256">IFERROR(IF(P256&lt;&gt;"",P256,IF(OR($S256="",$T256=""),"",IF($T256&lt;&gt;"",_xlfn._xlws.FILTER(P:P,($BU:$BU=$BU256)*($I:$I=$I256)*($T:$T=$T256)*($S:$S=_xlfn.MINIFS($S:$S,$T:$T,"="&amp;$T256)),""))))&amp;"",IF(P256="","",""))&amp;""</f>
        <v/>
      </c>
      <c r="AY256" t="str" cm="1">
        <f t="array" ref="AY256">IFERROR(IF(Q256&lt;&gt;"",Q256,IF(OR($S256="",$T256=""),"",IF($T256&lt;&gt;"",_xlfn._xlws.FILTER(Q:Q,($BU:$BU=$BU256)*($I:$I=$I256)*($T:$T=$T256)*($S:$S=_xlfn.MINIFS($S:$S,$T:$T,"="&amp;$T256)),""))))&amp;"",IF(Q256="","",""))&amp;""</f>
        <v>u</v>
      </c>
      <c r="AZ256" t="str" cm="1">
        <f t="array" ref="AZ256">IFERROR(IF(R256&lt;&gt;"",R256,IF(OR($S256="",$T256=""),"",IF($T256&lt;&gt;"",_xlfn._xlws.FILTER(R:R,($BU:$BU=$BU256)*($I:$I=$I256)*($T:$T=$T256)*($S:$S=_xlfn.MINIFS($S:$S,$T:$T,"="&amp;$T256)),""))))&amp;"",IF(R256="","",""))&amp;""</f>
        <v>1</v>
      </c>
      <c r="BA256" s="6">
        <f t="shared" si="316"/>
        <v>24</v>
      </c>
      <c r="BB256">
        <f t="shared" ref="BB256:BD256" si="386">BB255</f>
        <v>18987</v>
      </c>
      <c r="BC256" t="str">
        <f t="shared" si="386"/>
        <v>Velodrome</v>
      </c>
      <c r="BD256" t="str">
        <f t="shared" si="386"/>
        <v>Outlaws</v>
      </c>
      <c r="BE256" t="s">
        <v>13</v>
      </c>
      <c r="BF256" t="s">
        <v>586</v>
      </c>
      <c r="BI256" cm="1">
        <f t="array" aca="1" ref="BI256" ca="1">IFERROR(_xlfn._xlws.FILTER(shifts!A:A,(shifts!B:B=events!AD256)*(shifts!AG:AG&gt;=events!BK256)*(shifts!AH:AH&lt;=events!BL256)),BI255)</f>
        <v>8</v>
      </c>
      <c r="BJ256" s="15">
        <f t="shared" si="318"/>
        <v>0</v>
      </c>
      <c r="BK256">
        <f t="shared" si="319"/>
        <v>885</v>
      </c>
      <c r="BL256">
        <f t="shared" si="320"/>
        <v>885</v>
      </c>
      <c r="BM256" s="15">
        <f>SUMIFS(BJ$2:BJ256,K$2:K256,"=Intermission")+SUMIFS(BJ$2:BJ256,K$2:K256,"=Timeout")</f>
        <v>0</v>
      </c>
      <c r="BN256">
        <f t="shared" si="321"/>
        <v>0</v>
      </c>
      <c r="BO256" s="19">
        <f t="shared" si="322"/>
        <v>195</v>
      </c>
      <c r="BP256">
        <f t="shared" si="323"/>
        <v>190</v>
      </c>
      <c r="BQ256" s="17">
        <f t="shared" si="324"/>
        <v>195</v>
      </c>
      <c r="BR256" t="str">
        <f t="shared" si="325"/>
        <v>opp_team_player_1</v>
      </c>
      <c r="BS256">
        <f>COUNTIFS(S$3:S256,"="&amp;S256,AI$3:AI256,"="&amp;AI256)</f>
        <v>1</v>
      </c>
      <c r="BT256" t="str">
        <f>IFERROR(VLOOKUP(BB256&amp;BU256&amp;X256,game_rosters!U:W,3,FALSE),"")</f>
        <v>P100201</v>
      </c>
      <c r="BU256" t="str">
        <f t="shared" si="326"/>
        <v>Velodrome</v>
      </c>
    </row>
    <row r="257" spans="1:73" x14ac:dyDescent="0.2">
      <c r="A257">
        <f t="shared" si="301"/>
        <v>1</v>
      </c>
      <c r="E257" s="4"/>
      <c r="F257" s="43"/>
      <c r="G257" s="4"/>
      <c r="H257" s="46"/>
      <c r="I257" s="44">
        <v>18</v>
      </c>
      <c r="J257" s="44" t="str">
        <f t="shared" si="327"/>
        <v/>
      </c>
      <c r="K257" t="s">
        <v>9</v>
      </c>
      <c r="L257" t="s">
        <v>173</v>
      </c>
      <c r="M257" t="s">
        <v>365</v>
      </c>
      <c r="N257" t="s">
        <v>594</v>
      </c>
      <c r="O257" t="s">
        <v>614</v>
      </c>
      <c r="Q257" t="s">
        <v>594</v>
      </c>
      <c r="S257">
        <v>130</v>
      </c>
      <c r="T257">
        <v>30</v>
      </c>
      <c r="U257" t="str">
        <f>IF(B257=1,MAX($U$2:$U256)+1,IF(AND($T257&lt;&gt;"",$T257=$T256),$U256,IF(B257="x",U256,"")))</f>
        <v/>
      </c>
      <c r="V257" t="str">
        <f>IF(C257=1,MAX($V$2:$V256)+1,IF(AND($T257&lt;&gt;"",$T257=$T256),$U256,IF(C257="x",V256,"")))</f>
        <v/>
      </c>
      <c r="W257" t="s">
        <v>731</v>
      </c>
      <c r="X257">
        <v>18</v>
      </c>
      <c r="Z257">
        <v>1</v>
      </c>
      <c r="AA257">
        <f t="shared" si="298"/>
        <v>1130</v>
      </c>
      <c r="AB257">
        <f t="shared" si="299"/>
        <v>9030</v>
      </c>
      <c r="AC257">
        <f t="shared" si="295"/>
        <v>9030</v>
      </c>
      <c r="AD257" s="6">
        <v>1</v>
      </c>
      <c r="AE257" t="s">
        <v>745</v>
      </c>
      <c r="AF257" t="s">
        <v>900</v>
      </c>
      <c r="AG257" t="s">
        <v>756</v>
      </c>
      <c r="AH257" t="s">
        <v>756</v>
      </c>
      <c r="AI257" t="str">
        <f t="shared" si="302"/>
        <v>e</v>
      </c>
      <c r="AJ257" t="str">
        <f t="shared" si="303"/>
        <v/>
      </c>
      <c r="AK257" t="str">
        <f t="shared" si="304"/>
        <v/>
      </c>
      <c r="AL257" t="str">
        <f t="shared" si="305"/>
        <v/>
      </c>
      <c r="AM257" t="str">
        <f t="shared" si="306"/>
        <v/>
      </c>
      <c r="AN257" t="str">
        <f t="shared" si="307"/>
        <v>Away</v>
      </c>
      <c r="AO257" t="str">
        <f t="shared" si="308"/>
        <v>a</v>
      </c>
      <c r="AP257" t="str">
        <f t="shared" si="309"/>
        <v/>
      </c>
      <c r="AQ257" t="str">
        <f t="shared" si="310"/>
        <v/>
      </c>
      <c r="AR257" t="str">
        <f t="shared" si="311"/>
        <v>Away</v>
      </c>
      <c r="AS257" t="str">
        <f t="shared" si="312"/>
        <v>a</v>
      </c>
      <c r="AT257" t="str">
        <f t="shared" si="313"/>
        <v>Offensive</v>
      </c>
      <c r="AU257" t="str">
        <f t="shared" si="314"/>
        <v/>
      </c>
      <c r="AV257" t="str">
        <f t="shared" si="315"/>
        <v/>
      </c>
      <c r="AW257" t="str" cm="1">
        <f t="array" ref="AW257">IFERROR(IF(O257&lt;&gt;"",O257,IF(OR($S257="",$T257=""),"",IF(O257&lt;&gt;"",O257,IF($T257&lt;&gt;"",_xlfn._xlws.FILTER(O:O,($BU:$BU=$BU257)*($I:$I=$I257)*($T:$T=$T257)*($S:$S=_xlfn.MINIFS($S:$S,$T:$T,"="&amp;$T257)),"")))))&amp;"",IF(O257="","",""))&amp;""</f>
        <v>Defensive_Zone-AttemptedBreakOutClear</v>
      </c>
      <c r="AX257" t="str" cm="1">
        <f t="array" ref="AX257">IFERROR(IF(P257&lt;&gt;"",P257,IF(OR($S257="",$T257=""),"",IF($T257&lt;&gt;"",_xlfn._xlws.FILTER(P:P,($BU:$BU=$BU257)*($I:$I=$I257)*($T:$T=$T257)*($S:$S=_xlfn.MINIFS($S:$S,$T:$T,"="&amp;$T257)),""))))&amp;"",IF(P257="","",""))&amp;""</f>
        <v/>
      </c>
      <c r="AY257" t="str" cm="1">
        <f t="array" ref="AY257">IFERROR(IF(Q257&lt;&gt;"",Q257,IF(OR($S257="",$T257=""),"",IF($T257&lt;&gt;"",_xlfn._xlws.FILTER(Q:Q,($BU:$BU=$BU257)*($I:$I=$I257)*($T:$T=$T257)*($S:$S=_xlfn.MINIFS($S:$S,$T:$T,"="&amp;$T257)),""))))&amp;"",IF(Q257="","",""))&amp;""</f>
        <v>u</v>
      </c>
      <c r="AZ257" t="str" cm="1">
        <f t="array" ref="AZ257">IFERROR(IF(R257&lt;&gt;"",R257,IF(OR($S257="",$T257=""),"",IF($T257&lt;&gt;"",_xlfn._xlws.FILTER(R:R,($BU:$BU=$BU257)*($I:$I=$I257)*($T:$T=$T257)*($S:$S=_xlfn.MINIFS($S:$S,$T:$T,"="&amp;$T257)),""))))&amp;"",IF(R257="","",""))&amp;""</f>
        <v/>
      </c>
      <c r="BA257" s="6">
        <f t="shared" si="316"/>
        <v>24</v>
      </c>
      <c r="BB257">
        <f t="shared" ref="BB257:BD257" si="387">BB256</f>
        <v>18987</v>
      </c>
      <c r="BC257" t="str">
        <f t="shared" si="387"/>
        <v>Velodrome</v>
      </c>
      <c r="BD257" t="str">
        <f t="shared" si="387"/>
        <v>Outlaws</v>
      </c>
      <c r="BE257" t="s">
        <v>9</v>
      </c>
      <c r="BF257" t="s">
        <v>173</v>
      </c>
      <c r="BI257" cm="1">
        <f t="array" aca="1" ref="BI257" ca="1">IFERROR(_xlfn._xlws.FILTER(shifts!A:A,(shifts!B:B=events!AD257)*(shifts!AG:AG&gt;=events!BK257)*(shifts!AH:AH&lt;=events!BL257)),BI256)</f>
        <v>8</v>
      </c>
      <c r="BJ257" s="15">
        <f t="shared" si="318"/>
        <v>0</v>
      </c>
      <c r="BK257">
        <f t="shared" si="319"/>
        <v>885</v>
      </c>
      <c r="BL257">
        <f t="shared" si="320"/>
        <v>885</v>
      </c>
      <c r="BM257" s="15">
        <f>SUMIFS(BJ$2:BJ257,K$2:K257,"=Intermission")+SUMIFS(BJ$2:BJ257,K$2:K257,"=Timeout")</f>
        <v>0</v>
      </c>
      <c r="BN257">
        <f t="shared" si="321"/>
        <v>0</v>
      </c>
      <c r="BO257" s="19">
        <f t="shared" si="322"/>
        <v>195</v>
      </c>
      <c r="BP257">
        <f t="shared" si="323"/>
        <v>190</v>
      </c>
      <c r="BQ257" s="17">
        <f t="shared" si="324"/>
        <v>195</v>
      </c>
      <c r="BR257" t="str">
        <f t="shared" si="325"/>
        <v>event_team_player_1</v>
      </c>
      <c r="BS257">
        <f>COUNTIFS(S$3:S257,"="&amp;S257,AI$3:AI257,"="&amp;AI257)</f>
        <v>1</v>
      </c>
      <c r="BT257" t="str">
        <f>IFERROR(VLOOKUP(BB257&amp;BU257&amp;X257,game_rosters!U:W,3,FALSE),"")</f>
        <v>P100034</v>
      </c>
      <c r="BU257" t="str">
        <f t="shared" si="326"/>
        <v>Outlaws</v>
      </c>
    </row>
    <row r="258" spans="1:73" x14ac:dyDescent="0.2">
      <c r="A258">
        <f t="shared" si="301"/>
        <v>1</v>
      </c>
      <c r="E258" s="4"/>
      <c r="F258" s="43"/>
      <c r="G258" s="4"/>
      <c r="H258" s="46"/>
      <c r="I258" s="44">
        <v>84</v>
      </c>
      <c r="J258" s="44" t="str">
        <f t="shared" si="327"/>
        <v/>
      </c>
      <c r="K258" t="s">
        <v>238</v>
      </c>
      <c r="L258" t="s">
        <v>193</v>
      </c>
      <c r="M258" t="s">
        <v>91</v>
      </c>
      <c r="N258" t="s">
        <v>595</v>
      </c>
      <c r="S258">
        <v>131</v>
      </c>
      <c r="T258">
        <v>30</v>
      </c>
      <c r="U258" t="str">
        <f>IF(B258=1,MAX($U$2:$U257)+1,IF(AND($T258&lt;&gt;"",$T258=$T257),$U257,IF(B258="x",U257,"")))</f>
        <v/>
      </c>
      <c r="V258" t="str">
        <f>IF(C258=1,MAX($V$2:$V257)+1,IF(AND($T258&lt;&gt;"",$T258=$T257),$U257,IF(C258="x",V257,"")))</f>
        <v/>
      </c>
      <c r="W258" t="s">
        <v>735</v>
      </c>
      <c r="X258">
        <v>84</v>
      </c>
      <c r="Z258">
        <v>1</v>
      </c>
      <c r="AA258">
        <f t="shared" si="298"/>
        <v>1131</v>
      </c>
      <c r="AB258">
        <f t="shared" si="299"/>
        <v>9030</v>
      </c>
      <c r="AC258">
        <f t="shared" ref="AC258:AC321" si="388">IF(AB258&lt;&gt;"",AB258,S258+1000)</f>
        <v>9030</v>
      </c>
      <c r="AD258" s="6">
        <v>1</v>
      </c>
      <c r="AE258" t="s">
        <v>745</v>
      </c>
      <c r="AF258" t="s">
        <v>900</v>
      </c>
      <c r="AG258" t="s">
        <v>756</v>
      </c>
      <c r="AH258" t="s">
        <v>756</v>
      </c>
      <c r="AI258" t="str">
        <f t="shared" si="302"/>
        <v>e</v>
      </c>
      <c r="AJ258" t="str">
        <f t="shared" si="303"/>
        <v/>
      </c>
      <c r="AK258" t="str">
        <f t="shared" si="304"/>
        <v/>
      </c>
      <c r="AL258" t="str">
        <f t="shared" si="305"/>
        <v/>
      </c>
      <c r="AM258" t="str">
        <f t="shared" si="306"/>
        <v/>
      </c>
      <c r="AN258" t="str">
        <f t="shared" si="307"/>
        <v>Home</v>
      </c>
      <c r="AO258" t="str">
        <f t="shared" si="308"/>
        <v>h</v>
      </c>
      <c r="AP258" t="str">
        <f t="shared" si="309"/>
        <v/>
      </c>
      <c r="AQ258" t="str">
        <f t="shared" si="310"/>
        <v/>
      </c>
      <c r="AR258" t="str">
        <f t="shared" si="311"/>
        <v>Home</v>
      </c>
      <c r="AS258" t="str">
        <f t="shared" si="312"/>
        <v>h</v>
      </c>
      <c r="AT258" t="str">
        <f t="shared" si="313"/>
        <v>Offensive</v>
      </c>
      <c r="AU258" t="str">
        <f t="shared" si="314"/>
        <v/>
      </c>
      <c r="AV258" t="str">
        <f t="shared" si="315"/>
        <v/>
      </c>
      <c r="AW258" t="str" cm="1">
        <f t="array" ref="AW258">IFERROR(IF(O258&lt;&gt;"",O258,IF(OR($S258="",$T258=""),"",IF(O258&lt;&gt;"",O258,IF($T258&lt;&gt;"",_xlfn._xlws.FILTER(O:O,($BU:$BU=$BU258)*($I:$I=$I258)*($T:$T=$T258)*($S:$S=_xlfn.MINIFS($S:$S,$T:$T,"="&amp;$T258)),"")))))&amp;"",IF(O258="","",""))&amp;""</f>
        <v/>
      </c>
      <c r="AX258" t="str" cm="1">
        <f t="array" ref="AX258">IFERROR(IF(P258&lt;&gt;"",P258,IF(OR($S258="",$T258=""),"",IF($T258&lt;&gt;"",_xlfn._xlws.FILTER(P:P,($BU:$BU=$BU258)*($I:$I=$I258)*($T:$T=$T258)*($S:$S=_xlfn.MINIFS($S:$S,$T:$T,"="&amp;$T258)),""))))&amp;"",IF(P258="","",""))&amp;""</f>
        <v/>
      </c>
      <c r="AY258" t="str" cm="1">
        <f t="array" ref="AY258">IFERROR(IF(Q258&lt;&gt;"",Q258,IF(OR($S258="",$T258=""),"",IF($T258&lt;&gt;"",_xlfn._xlws.FILTER(Q:Q,($BU:$BU=$BU258)*($I:$I=$I258)*($T:$T=$T258)*($S:$S=_xlfn.MINIFS($S:$S,$T:$T,"="&amp;$T258)),""))))&amp;"",IF(Q258="","",""))&amp;""</f>
        <v/>
      </c>
      <c r="AZ258" t="str" cm="1">
        <f t="array" ref="AZ258">IFERROR(IF(R258&lt;&gt;"",R258,IF(OR($S258="",$T258=""),"",IF($T258&lt;&gt;"",_xlfn._xlws.FILTER(R:R,($BU:$BU=$BU258)*($I:$I=$I258)*($T:$T=$T258)*($S:$S=_xlfn.MINIFS($S:$S,$T:$T,"="&amp;$T258)),""))))&amp;"",IF(R258="","",""))&amp;""</f>
        <v/>
      </c>
      <c r="BA258" s="6">
        <f t="shared" si="316"/>
        <v>24</v>
      </c>
      <c r="BB258">
        <f t="shared" ref="BB258:BD258" si="389">BB257</f>
        <v>18987</v>
      </c>
      <c r="BC258" t="str">
        <f t="shared" si="389"/>
        <v>Velodrome</v>
      </c>
      <c r="BD258" t="str">
        <f t="shared" si="389"/>
        <v>Outlaws</v>
      </c>
      <c r="BE258" t="s">
        <v>238</v>
      </c>
      <c r="BF258" t="s">
        <v>193</v>
      </c>
      <c r="BI258" cm="1">
        <f t="array" aca="1" ref="BI258" ca="1">IFERROR(_xlfn._xlws.FILTER(shifts!A:A,(shifts!B:B=events!AD258)*(shifts!AG:AG&gt;=events!BK258)*(shifts!AH:AH&lt;=events!BL258)),BI257)</f>
        <v>8</v>
      </c>
      <c r="BJ258" s="15">
        <f t="shared" si="318"/>
        <v>0</v>
      </c>
      <c r="BK258">
        <f t="shared" si="319"/>
        <v>885</v>
      </c>
      <c r="BL258">
        <f t="shared" si="320"/>
        <v>885</v>
      </c>
      <c r="BM258" s="15">
        <f>SUMIFS(BJ$2:BJ258,K$2:K258,"=Intermission")+SUMIFS(BJ$2:BJ258,K$2:K258,"=Timeout")</f>
        <v>0</v>
      </c>
      <c r="BN258">
        <f t="shared" si="321"/>
        <v>0</v>
      </c>
      <c r="BO258" s="19">
        <f t="shared" si="322"/>
        <v>195</v>
      </c>
      <c r="BP258">
        <f t="shared" si="323"/>
        <v>190</v>
      </c>
      <c r="BQ258" s="17">
        <f t="shared" si="324"/>
        <v>195</v>
      </c>
      <c r="BR258" t="str">
        <f t="shared" si="325"/>
        <v>event_team_player_1</v>
      </c>
      <c r="BS258">
        <f>COUNTIFS(S$3:S258,"="&amp;S258,AI$3:AI258,"="&amp;AI258)</f>
        <v>1</v>
      </c>
      <c r="BT258" t="str">
        <f>IFERROR(VLOOKUP(BB258&amp;BU258&amp;X258,game_rosters!U:W,3,FALSE),"")</f>
        <v>P100198</v>
      </c>
      <c r="BU258" t="str">
        <f t="shared" si="326"/>
        <v>Velodrome</v>
      </c>
    </row>
    <row r="259" spans="1:73" x14ac:dyDescent="0.2">
      <c r="A259">
        <f t="shared" si="301"/>
        <v>1</v>
      </c>
      <c r="E259" s="4"/>
      <c r="F259" s="43"/>
      <c r="G259" s="4"/>
      <c r="H259" s="46"/>
      <c r="I259" s="44">
        <v>84</v>
      </c>
      <c r="J259" s="44" t="str">
        <f t="shared" si="327"/>
        <v/>
      </c>
      <c r="K259" t="s">
        <v>13</v>
      </c>
      <c r="L259" t="s">
        <v>586</v>
      </c>
      <c r="N259" t="s">
        <v>595</v>
      </c>
      <c r="O259" t="s">
        <v>600</v>
      </c>
      <c r="Q259" t="s">
        <v>595</v>
      </c>
      <c r="S259">
        <v>132</v>
      </c>
      <c r="T259">
        <v>30</v>
      </c>
      <c r="U259" t="str">
        <f>IF(B259=1,MAX($U$2:$U258)+1,IF(AND($T259&lt;&gt;"",$T259=$T258),$U258,IF(B259="x",U258,"")))</f>
        <v/>
      </c>
      <c r="V259" t="str">
        <f>IF(C259=1,MAX($V$2:$V258)+1,IF(AND($T259&lt;&gt;"",$T259=$T258),$U258,IF(C259="x",V258,"")))</f>
        <v/>
      </c>
      <c r="W259" t="s">
        <v>735</v>
      </c>
      <c r="X259">
        <v>84</v>
      </c>
      <c r="Z259">
        <v>1</v>
      </c>
      <c r="AA259">
        <f t="shared" si="298"/>
        <v>1132</v>
      </c>
      <c r="AB259">
        <f t="shared" si="299"/>
        <v>9030</v>
      </c>
      <c r="AC259">
        <f t="shared" si="388"/>
        <v>9030</v>
      </c>
      <c r="AD259" s="6">
        <v>1</v>
      </c>
      <c r="AE259" t="s">
        <v>745</v>
      </c>
      <c r="AF259" t="s">
        <v>919</v>
      </c>
      <c r="AG259" t="s">
        <v>745</v>
      </c>
      <c r="AH259" t="s">
        <v>902</v>
      </c>
      <c r="AI259" t="str">
        <f t="shared" si="302"/>
        <v>e</v>
      </c>
      <c r="AJ259" t="str">
        <f t="shared" si="303"/>
        <v/>
      </c>
      <c r="AK259" t="str">
        <f t="shared" si="304"/>
        <v/>
      </c>
      <c r="AL259" t="str">
        <f t="shared" si="305"/>
        <v/>
      </c>
      <c r="AM259" t="str">
        <f t="shared" si="306"/>
        <v/>
      </c>
      <c r="AN259" t="str">
        <f t="shared" si="307"/>
        <v>Home</v>
      </c>
      <c r="AO259" t="str">
        <f t="shared" si="308"/>
        <v>h</v>
      </c>
      <c r="AP259" t="str">
        <f t="shared" si="309"/>
        <v/>
      </c>
      <c r="AQ259" t="str">
        <f t="shared" si="310"/>
        <v/>
      </c>
      <c r="AR259" t="str">
        <f t="shared" si="311"/>
        <v>Home</v>
      </c>
      <c r="AS259" t="str">
        <f t="shared" si="312"/>
        <v>h</v>
      </c>
      <c r="AT259" t="str">
        <f t="shared" si="313"/>
        <v>Offensive</v>
      </c>
      <c r="AU259" t="str">
        <f t="shared" si="314"/>
        <v/>
      </c>
      <c r="AV259" t="str">
        <f t="shared" si="315"/>
        <v/>
      </c>
      <c r="AW259" t="str" cm="1">
        <f t="array" ref="AW259">IFERROR(IF(O259&lt;&gt;"",O259,IF(OR($S259="",$T259=""),"",IF(O259&lt;&gt;"",O259,IF($T259&lt;&gt;"",_xlfn._xlws.FILTER(O:O,($BU:$BU=$BU259)*($I:$I=$I259)*($T:$T=$T259)*($S:$S=_xlfn.MINIFS($S:$S,$T:$T,"="&amp;$T259)),"")))))&amp;"",IF(O259="","",""))&amp;""</f>
        <v>OffensivePlay_Zone-PuckRetreivalTurnover</v>
      </c>
      <c r="AX259" t="str" cm="1">
        <f t="array" ref="AX259">IFERROR(IF(P259&lt;&gt;"",P259,IF(OR($S259="",$T259=""),"",IF($T259&lt;&gt;"",_xlfn._xlws.FILTER(P:P,($BU:$BU=$BU259)*($I:$I=$I259)*($T:$T=$T259)*($S:$S=_xlfn.MINIFS($S:$S,$T:$T,"="&amp;$T259)),""))))&amp;"",IF(P259="","",""))&amp;""</f>
        <v/>
      </c>
      <c r="AY259" t="str" cm="1">
        <f t="array" ref="AY259">IFERROR(IF(Q259&lt;&gt;"",Q259,IF(OR($S259="",$T259=""),"",IF($T259&lt;&gt;"",_xlfn._xlws.FILTER(Q:Q,($BU:$BU=$BU259)*($I:$I=$I259)*($T:$T=$T259)*($S:$S=_xlfn.MINIFS($S:$S,$T:$T,"="&amp;$T259)),""))))&amp;"",IF(Q259="","",""))&amp;""</f>
        <v>s</v>
      </c>
      <c r="AZ259" t="str" cm="1">
        <f t="array" ref="AZ259">IFERROR(IF(R259&lt;&gt;"",R259,IF(OR($S259="",$T259=""),"",IF($T259&lt;&gt;"",_xlfn._xlws.FILTER(R:R,($BU:$BU=$BU259)*($I:$I=$I259)*($T:$T=$T259)*($S:$S=_xlfn.MINIFS($S:$S,$T:$T,"="&amp;$T259)),""))))&amp;"",IF(R259="","",""))&amp;""</f>
        <v/>
      </c>
      <c r="BA259" s="6">
        <f t="shared" si="316"/>
        <v>24</v>
      </c>
      <c r="BB259">
        <f t="shared" ref="BB259:BD259" si="390">BB258</f>
        <v>18987</v>
      </c>
      <c r="BC259" t="str">
        <f t="shared" si="390"/>
        <v>Velodrome</v>
      </c>
      <c r="BD259" t="str">
        <f t="shared" si="390"/>
        <v>Outlaws</v>
      </c>
      <c r="BE259" t="s">
        <v>13</v>
      </c>
      <c r="BF259" t="s">
        <v>586</v>
      </c>
      <c r="BI259" cm="1">
        <f t="array" aca="1" ref="BI259" ca="1">IFERROR(_xlfn._xlws.FILTER(shifts!A:A,(shifts!B:B=events!AD259)*(shifts!AG:AG&gt;=events!BK259)*(shifts!AH:AH&lt;=events!BL259)),BI258)</f>
        <v>8</v>
      </c>
      <c r="BJ259" s="15">
        <f t="shared" si="318"/>
        <v>2</v>
      </c>
      <c r="BK259">
        <f t="shared" si="319"/>
        <v>883</v>
      </c>
      <c r="BL259">
        <f t="shared" si="320"/>
        <v>881</v>
      </c>
      <c r="BM259" s="15">
        <f>SUMIFS(BJ$2:BJ259,K$2:K259,"=Intermission")+SUMIFS(BJ$2:BJ259,K$2:K259,"=Timeout")</f>
        <v>0</v>
      </c>
      <c r="BN259">
        <f t="shared" si="321"/>
        <v>0</v>
      </c>
      <c r="BO259" s="19">
        <f t="shared" si="322"/>
        <v>197</v>
      </c>
      <c r="BP259">
        <f t="shared" si="323"/>
        <v>192</v>
      </c>
      <c r="BQ259" s="17">
        <f t="shared" si="324"/>
        <v>199</v>
      </c>
      <c r="BR259" t="str">
        <f t="shared" si="325"/>
        <v>event_team_player_1</v>
      </c>
      <c r="BS259">
        <f>COUNTIFS(S$3:S259,"="&amp;S259,AI$3:AI259,"="&amp;AI259)</f>
        <v>1</v>
      </c>
      <c r="BT259" t="str">
        <f>IFERROR(VLOOKUP(BB259&amp;BU259&amp;X259,game_rosters!U:W,3,FALSE),"")</f>
        <v>P100198</v>
      </c>
      <c r="BU259" t="str">
        <f t="shared" si="326"/>
        <v>Velodrome</v>
      </c>
    </row>
    <row r="260" spans="1:73" x14ac:dyDescent="0.2">
      <c r="A260">
        <f t="shared" si="301"/>
        <v>1</v>
      </c>
      <c r="E260" s="4"/>
      <c r="F260" s="43"/>
      <c r="G260" s="4"/>
      <c r="H260" s="46"/>
      <c r="I260" s="44">
        <v>84</v>
      </c>
      <c r="J260" s="44" t="str">
        <f t="shared" si="327"/>
        <v/>
      </c>
      <c r="K260" t="s">
        <v>7</v>
      </c>
      <c r="L260" t="s">
        <v>172</v>
      </c>
      <c r="M260" t="s">
        <v>69</v>
      </c>
      <c r="N260" t="s">
        <v>595</v>
      </c>
      <c r="R260" s="51">
        <v>1</v>
      </c>
      <c r="S260">
        <v>133</v>
      </c>
      <c r="T260" t="s">
        <v>756</v>
      </c>
      <c r="U260" t="str">
        <f>IF(B260=1,MAX($U$2:$U259)+1,IF(AND($T260&lt;&gt;"",$T260=$T259),$U259,IF(B260="x",U259,"")))</f>
        <v/>
      </c>
      <c r="V260" t="str">
        <f>IF(C260=1,MAX($V$2:$V259)+1,IF(AND($T260&lt;&gt;"",$T260=$T259),$U259,IF(C260="x",V259,"")))</f>
        <v/>
      </c>
      <c r="W260" t="s">
        <v>735</v>
      </c>
      <c r="X260">
        <v>84</v>
      </c>
      <c r="Z260">
        <v>1</v>
      </c>
      <c r="AA260">
        <f t="shared" ref="AA260:AA323" si="391">S260+1000</f>
        <v>1133</v>
      </c>
      <c r="AB260" t="str">
        <f t="shared" ref="AB260:AB323" si="392">IF(T260&lt;&gt;"",9000+T260,"")</f>
        <v/>
      </c>
      <c r="AC260">
        <f t="shared" si="388"/>
        <v>1133</v>
      </c>
      <c r="AD260" s="6">
        <v>1</v>
      </c>
      <c r="AE260" t="s">
        <v>745</v>
      </c>
      <c r="AF260" t="s">
        <v>902</v>
      </c>
      <c r="AG260" t="s">
        <v>756</v>
      </c>
      <c r="AH260" t="s">
        <v>756</v>
      </c>
      <c r="AI260" t="str">
        <f t="shared" si="302"/>
        <v>e</v>
      </c>
      <c r="AJ260" t="str">
        <f t="shared" si="303"/>
        <v/>
      </c>
      <c r="AK260" t="str">
        <f t="shared" si="304"/>
        <v/>
      </c>
      <c r="AL260" t="str">
        <f t="shared" si="305"/>
        <v/>
      </c>
      <c r="AM260" t="str">
        <f t="shared" si="306"/>
        <v/>
      </c>
      <c r="AN260" t="str">
        <f t="shared" si="307"/>
        <v>Home</v>
      </c>
      <c r="AO260" t="str">
        <f t="shared" si="308"/>
        <v>h</v>
      </c>
      <c r="AP260" t="str">
        <f t="shared" si="309"/>
        <v/>
      </c>
      <c r="AQ260" t="str">
        <f t="shared" si="310"/>
        <v/>
      </c>
      <c r="AR260" t="str">
        <f t="shared" si="311"/>
        <v>Home</v>
      </c>
      <c r="AS260" t="str">
        <f t="shared" si="312"/>
        <v>h</v>
      </c>
      <c r="AT260" t="str">
        <f t="shared" si="313"/>
        <v>Offensive</v>
      </c>
      <c r="AU260" t="str">
        <f t="shared" si="314"/>
        <v/>
      </c>
      <c r="AV260" t="str">
        <f t="shared" si="315"/>
        <v/>
      </c>
      <c r="AW260" t="str" cm="1">
        <f t="array" ref="AW260">IFERROR(IF(O260&lt;&gt;"",O260,IF(OR($S260="",$T260=""),"",IF(O260&lt;&gt;"",O260,IF($T260&lt;&gt;"",_xlfn._xlws.FILTER(O:O,($BU:$BU=$BU260)*($I:$I=$I260)*($T:$T=$T260)*($S:$S=_xlfn.MINIFS($S:$S,$T:$T,"="&amp;$T260)),"")))))&amp;"",IF(O260="","",""))&amp;""</f>
        <v/>
      </c>
      <c r="AX260" t="str" cm="1">
        <f t="array" ref="AX260">IFERROR(IF(P260&lt;&gt;"",P260,IF(OR($S260="",$T260=""),"",IF($T260&lt;&gt;"",_xlfn._xlws.FILTER(P:P,($BU:$BU=$BU260)*($I:$I=$I260)*($T:$T=$T260)*($S:$S=_xlfn.MINIFS($S:$S,$T:$T,"="&amp;$T260)),""))))&amp;"",IF(P260="","",""))&amp;""</f>
        <v/>
      </c>
      <c r="AY260" t="str" cm="1">
        <f t="array" ref="AY260">IFERROR(IF(Q260&lt;&gt;"",Q260,IF(OR($S260="",$T260=""),"",IF($T260&lt;&gt;"",_xlfn._xlws.FILTER(Q:Q,($BU:$BU=$BU260)*($I:$I=$I260)*($T:$T=$T260)*($S:$S=_xlfn.MINIFS($S:$S,$T:$T,"="&amp;$T260)),""))))&amp;"",IF(Q260="","",""))&amp;""</f>
        <v/>
      </c>
      <c r="AZ260" t="str" cm="1">
        <f t="array" ref="AZ260">IFERROR(IF(R260&lt;&gt;"",R260,IF(OR($S260="",$T260=""),"",IF($T260&lt;&gt;"",_xlfn._xlws.FILTER(R:R,($BU:$BU=$BU260)*($I:$I=$I260)*($T:$T=$T260)*($S:$S=_xlfn.MINIFS($S:$S,$T:$T,"="&amp;$T260)),""))))&amp;"",IF(R260="","",""))&amp;""</f>
        <v>1</v>
      </c>
      <c r="BA260" s="6">
        <f t="shared" si="316"/>
        <v>24</v>
      </c>
      <c r="BB260">
        <f t="shared" ref="BB260:BD260" si="393">BB259</f>
        <v>18987</v>
      </c>
      <c r="BC260" t="str">
        <f t="shared" si="393"/>
        <v>Velodrome</v>
      </c>
      <c r="BD260" t="str">
        <f t="shared" si="393"/>
        <v>Outlaws</v>
      </c>
      <c r="BE260" t="s">
        <v>7</v>
      </c>
      <c r="BF260" t="s">
        <v>172</v>
      </c>
      <c r="BI260" cm="1">
        <f t="array" aca="1" ref="BI260" ca="1">IFERROR(_xlfn._xlws.FILTER(shifts!A:A,(shifts!B:B=events!AD260)*(shifts!AG:AG&gt;=events!BK260)*(shifts!AH:AH&lt;=events!BL260)),BI259)</f>
        <v>8</v>
      </c>
      <c r="BJ260" s="15">
        <f t="shared" si="318"/>
        <v>0</v>
      </c>
      <c r="BK260">
        <f t="shared" si="319"/>
        <v>881</v>
      </c>
      <c r="BL260">
        <f t="shared" si="320"/>
        <v>881</v>
      </c>
      <c r="BM260" s="15">
        <f>SUMIFS(BJ$2:BJ260,K$2:K260,"=Intermission")+SUMIFS(BJ$2:BJ260,K$2:K260,"=Timeout")</f>
        <v>0</v>
      </c>
      <c r="BN260">
        <f t="shared" si="321"/>
        <v>0</v>
      </c>
      <c r="BO260" s="19">
        <f t="shared" si="322"/>
        <v>199</v>
      </c>
      <c r="BP260">
        <f t="shared" si="323"/>
        <v>194</v>
      </c>
      <c r="BQ260" s="17">
        <f t="shared" si="324"/>
        <v>199</v>
      </c>
      <c r="BR260" t="str">
        <f t="shared" si="325"/>
        <v>event_team_player_1</v>
      </c>
      <c r="BS260">
        <f>COUNTIFS(S$3:S260,"="&amp;S260,AI$3:AI260,"="&amp;AI260)</f>
        <v>1</v>
      </c>
      <c r="BT260" t="str">
        <f>IFERROR(VLOOKUP(BB260&amp;BU260&amp;X260,game_rosters!U:W,3,FALSE),"")</f>
        <v>P100198</v>
      </c>
      <c r="BU260" t="str">
        <f t="shared" si="326"/>
        <v>Velodrome</v>
      </c>
    </row>
    <row r="261" spans="1:73" x14ac:dyDescent="0.2">
      <c r="A261" t="str">
        <f t="shared" ref="A261:A324" si="394">IF(K261&lt;&gt;"",1,IF(D261="x","x",""))</f>
        <v/>
      </c>
      <c r="E261" s="4"/>
      <c r="F261" s="43"/>
      <c r="G261" s="4"/>
      <c r="H261" s="46"/>
      <c r="I261" s="44">
        <v>61</v>
      </c>
      <c r="J261" s="44" t="str">
        <f t="shared" si="327"/>
        <v/>
      </c>
      <c r="S261">
        <v>133</v>
      </c>
      <c r="T261" t="s">
        <v>756</v>
      </c>
      <c r="U261" t="str">
        <f>IF(B261=1,MAX($U$2:$U260)+1,IF(AND($T261&lt;&gt;"",$T261=$T260),$U260,IF(B261="x",U260,"")))</f>
        <v/>
      </c>
      <c r="V261" t="str">
        <f>IF(C261=1,MAX($V$2:$V260)+1,IF(AND($T261&lt;&gt;"",$T261=$T260),$U260,IF(C261="x",V260,"")))</f>
        <v/>
      </c>
      <c r="X261">
        <v>61</v>
      </c>
      <c r="Z261">
        <v>1</v>
      </c>
      <c r="AA261">
        <f t="shared" si="391"/>
        <v>1133</v>
      </c>
      <c r="AB261" t="str">
        <f t="shared" si="392"/>
        <v/>
      </c>
      <c r="AC261">
        <f t="shared" si="388"/>
        <v>1133</v>
      </c>
      <c r="AD261" s="6">
        <v>1</v>
      </c>
      <c r="AE261" t="s">
        <v>745</v>
      </c>
      <c r="AF261" t="s">
        <v>902</v>
      </c>
      <c r="AG261" t="s">
        <v>756</v>
      </c>
      <c r="AH261" t="s">
        <v>756</v>
      </c>
      <c r="AI261" t="str">
        <f t="shared" ref="AI261:AI324" si="395">IF(Z261="x","",IF(Z261=1,"e","o"))</f>
        <v>e</v>
      </c>
      <c r="AJ261" t="str">
        <f t="shared" ref="AJ261:AJ324" si="396">IF($J261&lt;&gt;"",$J261,IF($AC261=$AC260,AJ260,""))</f>
        <v/>
      </c>
      <c r="AK261" t="str">
        <f t="shared" ref="AK261:AK324" si="397">IF($J261&lt;&gt;"",$J261,IF($AC261=$AC260,AK260,""))</f>
        <v/>
      </c>
      <c r="AL261" t="str">
        <f t="shared" ref="AL261:AL324" si="398">IF($W261="","",IF($AJ261="","",IF($W261="h",$AJ261,IF($AJ261="n","n",IF(AND($W261="a",$AJ261="d"),"o",IF(AND($W261="a",$AJ261="o"),"d"))))))</f>
        <v/>
      </c>
      <c r="AM261" t="str">
        <f t="shared" ref="AM261:AM324" si="399">IF($W261="","",IF(J261="","",IF(AL261="n","n",IF(AL261="d","o",IF(AL261="o","d","")))))</f>
        <v/>
      </c>
      <c r="AN261" t="str">
        <f t="shared" ref="AN261:AN324" si="400">IF(AO261="H","Home",IF(AO261="A","Away",""))</f>
        <v>Home</v>
      </c>
      <c r="AO261" t="str">
        <f t="shared" ref="AO261:AO324" si="401">IF($W261&lt;&gt;"",$W261,IF($AC261=$AC260,AO260,""))</f>
        <v>h</v>
      </c>
      <c r="AP261" t="str">
        <f t="shared" ref="AP261:AP324" si="402">IF(AL261&lt;&gt;"",AL261,IF($AC261=$AC260,AP260,""))</f>
        <v/>
      </c>
      <c r="AQ261" t="str">
        <f t="shared" ref="AQ261:AQ324" si="403">IF(AM261&lt;&gt;"",AM261,IF($AC261=$AC260,AQ260,""))</f>
        <v/>
      </c>
      <c r="AR261" t="str">
        <f t="shared" ref="AR261:AR324" si="404">IF(AN261&lt;&gt;"",AN261,IF($AC261=$AC260,AR260,""))</f>
        <v>Home</v>
      </c>
      <c r="AS261" t="str">
        <f t="shared" ref="AS261:AS324" si="405">IF(AO261&lt;&gt;"",AO261,IF($AC261=$AC260,AS260,""))</f>
        <v>h</v>
      </c>
      <c r="AT261" t="str">
        <f t="shared" ref="AT261:AT324" si="406">IF(AND(AI261="e",OR(BE261="Save",BF261="Turnover_Takeaway",BF261="Play_Defensive")),"Defensive",IF(AND(AI261="o",OR(BE261="Save",BF261="Turnover_Takeaway",BF261="Play_Defensive")),"Offensive",IF(OR(BE261="Deadice",BE261="Stoppage",BE261="Intermission"),"",IF(AI261="e","Offensive",IF(AI261="o","Defensive","")))))</f>
        <v>Offensive</v>
      </c>
      <c r="AU261" t="str">
        <f t="shared" ref="AU261:AU324" si="407">IF(U261&lt;&gt;"",U261+5000,"")</f>
        <v/>
      </c>
      <c r="AV261" t="str">
        <f t="shared" ref="AV261:AV324" si="408">IF(V261&lt;&gt;"",V261+6000,"")</f>
        <v/>
      </c>
      <c r="AW261" t="str" cm="1">
        <f t="array" ref="AW261">IFERROR(IF(O261&lt;&gt;"",O261,IF(OR($S261="",$T261=""),"",IF(O261&lt;&gt;"",O261,IF($T261&lt;&gt;"",_xlfn._xlws.FILTER(O:O,($BU:$BU=$BU261)*($I:$I=$I261)*($T:$T=$T261)*($S:$S=_xlfn.MINIFS($S:$S,$T:$T,"="&amp;$T261)),"")))))&amp;"",IF(O261="","",""))&amp;""</f>
        <v/>
      </c>
      <c r="AX261" t="str" cm="1">
        <f t="array" ref="AX261">IFERROR(IF(P261&lt;&gt;"",P261,IF(OR($S261="",$T261=""),"",IF($T261&lt;&gt;"",_xlfn._xlws.FILTER(P:P,($BU:$BU=$BU261)*($I:$I=$I261)*($T:$T=$T261)*($S:$S=_xlfn.MINIFS($S:$S,$T:$T,"="&amp;$T261)),""))))&amp;"",IF(P261="","",""))&amp;""</f>
        <v/>
      </c>
      <c r="AY261" t="str" cm="1">
        <f t="array" ref="AY261">IFERROR(IF(Q261&lt;&gt;"",Q261,IF(OR($S261="",$T261=""),"",IF($T261&lt;&gt;"",_xlfn._xlws.FILTER(Q:Q,($BU:$BU=$BU261)*($I:$I=$I261)*($T:$T=$T261)*($S:$S=_xlfn.MINIFS($S:$S,$T:$T,"="&amp;$T261)),""))))&amp;"",IF(Q261="","",""))&amp;""</f>
        <v/>
      </c>
      <c r="AZ261" t="str" cm="1">
        <f t="array" ref="AZ261">IFERROR(IF(R261&lt;&gt;"",R261,IF(OR($S261="",$T261=""),"",IF($T261&lt;&gt;"",_xlfn._xlws.FILTER(R:R,($BU:$BU=$BU261)*($I:$I=$I261)*($T:$T=$T261)*($S:$S=_xlfn.MINIFS($S:$S,$T:$T,"="&amp;$T261)),""))))&amp;"",IF(R261="","",""))&amp;""</f>
        <v/>
      </c>
      <c r="BA261" s="6">
        <f t="shared" ref="BA261:BA324" si="409">IF(OR(L261="Zone_Entry",L261="Zone_Exit"),BA260+1,BA260)</f>
        <v>24</v>
      </c>
      <c r="BB261">
        <f t="shared" ref="BB261:BD261" si="410">BB260</f>
        <v>18987</v>
      </c>
      <c r="BC261" t="str">
        <f t="shared" si="410"/>
        <v>Velodrome</v>
      </c>
      <c r="BD261" t="str">
        <f t="shared" si="410"/>
        <v>Outlaws</v>
      </c>
      <c r="BE261" t="s">
        <v>7</v>
      </c>
      <c r="BF261" t="s">
        <v>172</v>
      </c>
      <c r="BI261" cm="1">
        <f t="array" aca="1" ref="BI261" ca="1">IFERROR(_xlfn._xlws.FILTER(shifts!A:A,(shifts!B:B=events!AD261)*(shifts!AG:AG&gt;=events!BK261)*(shifts!AH:AH&lt;=events!BL261)),BI260)</f>
        <v>8</v>
      </c>
      <c r="BJ261" s="15">
        <f t="shared" ref="BJ261:BJ324" si="411">IF(AND(AG261="",AH261=""),0,((AE261*60)+AF261)-((AG261*60)+AH261))</f>
        <v>0</v>
      </c>
      <c r="BK261">
        <f t="shared" ref="BK261:BK324" si="412">(AE261*60)+AF261</f>
        <v>881</v>
      </c>
      <c r="BL261">
        <f t="shared" ref="BL261:BL324" si="413">IF(AND(AG261="",AH261=""),BK261,((AG261*60)+AH261))</f>
        <v>881</v>
      </c>
      <c r="BM261" s="15">
        <f>SUMIFS(BJ$2:BJ261,K$2:K261,"=Intermission")+SUMIFS(BJ$2:BJ261,K$2:K261,"=Timeout")</f>
        <v>0</v>
      </c>
      <c r="BN261">
        <f t="shared" ref="BN261:BN324" si="414">IF(AD261=1,0,IF(AD261=2,1080+BM261,IF(AD261=3,(1080*2)+BM261,0)))</f>
        <v>0</v>
      </c>
      <c r="BO261" s="19">
        <f t="shared" ref="BO261:BO324" si="415">IF(K261="Intermission",BO260,((1080)-((AE261*60)+AF261))+BN261)</f>
        <v>199</v>
      </c>
      <c r="BP261">
        <f t="shared" ref="BP261:BP324" si="416">IF(BO261&lt;5,0,BO261-5)</f>
        <v>194</v>
      </c>
      <c r="BQ261" s="17">
        <f t="shared" ref="BQ261:BQ324" si="417">BP261+BJ261+5</f>
        <v>199</v>
      </c>
      <c r="BR261" t="str">
        <f t="shared" ref="BR261:BR324" si="418">IF(AI261="e","event_team_player_"&amp;BS261,IF(AI261="o","opp_team_player_"&amp;BS261,""))</f>
        <v>event_team_player_2</v>
      </c>
      <c r="BS261">
        <f>COUNTIFS(S$3:S261,"="&amp;S261,AI$3:AI261,"="&amp;AI261)</f>
        <v>2</v>
      </c>
      <c r="BT261" t="str">
        <f>IFERROR(VLOOKUP(BB261&amp;BU261&amp;X261,game_rosters!U:W,3,FALSE),"")</f>
        <v>P100224</v>
      </c>
      <c r="BU261" t="str">
        <f t="shared" ref="BU261:BU324" si="419">IF(AR261="","",IF(AND(AR261="Away",AI261="e"),BD261,IF(AND(AR261="Home",AI261="e"),BC261,IF(AND(AR261="Away",AI261="o"),BC261,IF(AND(AR261="Home",AI261="o"),BD261)))))</f>
        <v>Velodrome</v>
      </c>
    </row>
    <row r="262" spans="1:73" x14ac:dyDescent="0.2">
      <c r="A262" t="str">
        <f t="shared" si="394"/>
        <v/>
      </c>
      <c r="E262" s="4"/>
      <c r="F262" s="43"/>
      <c r="G262" s="4"/>
      <c r="H262" s="46"/>
      <c r="I262" s="44">
        <v>80</v>
      </c>
      <c r="J262" s="44" t="str">
        <f t="shared" ref="J262:J325" si="420">IF(OR(K262="Goal",K262="Shot",L262="Zone_Entry",M262="Stoppage-Goal",M261="Stoppage-Goal"),"o",IF(OR(K262="Save",K262="Rebound",L262="Zone_Exit",M262="Stoppage-GoalieStoppage",M261="Stoppage-GoalieStoppage"),"d",IF(OR(L262="Faceoff_AfterGoal",L262="Faceoff_PeriodStart",698="Faceoff_GameStart",M261="Stoppage-Goal"),"n","")))</f>
        <v/>
      </c>
      <c r="R262" s="51">
        <v>1</v>
      </c>
      <c r="S262">
        <v>133</v>
      </c>
      <c r="T262" t="s">
        <v>756</v>
      </c>
      <c r="U262" t="str">
        <f>IF(B262=1,MAX($U$2:$U261)+1,IF(AND($T262&lt;&gt;"",$T262=$T261),$U261,IF(B262="x",U261,"")))</f>
        <v/>
      </c>
      <c r="V262" t="str">
        <f>IF(C262=1,MAX($V$2:$V261)+1,IF(AND($T262&lt;&gt;"",$T262=$T261),$U261,IF(C262="x",V261,"")))</f>
        <v/>
      </c>
      <c r="X262">
        <v>86</v>
      </c>
      <c r="AA262">
        <f t="shared" si="391"/>
        <v>1133</v>
      </c>
      <c r="AB262" t="str">
        <f t="shared" si="392"/>
        <v/>
      </c>
      <c r="AC262">
        <f t="shared" si="388"/>
        <v>1133</v>
      </c>
      <c r="AD262" s="6">
        <v>1</v>
      </c>
      <c r="AE262" t="s">
        <v>745</v>
      </c>
      <c r="AF262" t="s">
        <v>902</v>
      </c>
      <c r="AG262" t="s">
        <v>756</v>
      </c>
      <c r="AH262" t="s">
        <v>756</v>
      </c>
      <c r="AI262" t="str">
        <f t="shared" si="395"/>
        <v>o</v>
      </c>
      <c r="AJ262" t="str">
        <f t="shared" si="396"/>
        <v/>
      </c>
      <c r="AK262" t="str">
        <f t="shared" si="397"/>
        <v/>
      </c>
      <c r="AL262" t="str">
        <f t="shared" si="398"/>
        <v/>
      </c>
      <c r="AM262" t="str">
        <f t="shared" si="399"/>
        <v/>
      </c>
      <c r="AN262" t="str">
        <f t="shared" si="400"/>
        <v>Home</v>
      </c>
      <c r="AO262" t="str">
        <f t="shared" si="401"/>
        <v>h</v>
      </c>
      <c r="AP262" t="str">
        <f t="shared" si="402"/>
        <v/>
      </c>
      <c r="AQ262" t="str">
        <f t="shared" si="403"/>
        <v/>
      </c>
      <c r="AR262" t="str">
        <f t="shared" si="404"/>
        <v>Home</v>
      </c>
      <c r="AS262" t="str">
        <f t="shared" si="405"/>
        <v>h</v>
      </c>
      <c r="AT262" t="str">
        <f t="shared" si="406"/>
        <v>Defensive</v>
      </c>
      <c r="AU262" t="str">
        <f t="shared" si="407"/>
        <v/>
      </c>
      <c r="AV262" t="str">
        <f t="shared" si="408"/>
        <v/>
      </c>
      <c r="AW262" t="str" cm="1">
        <f t="array" ref="AW262">IFERROR(IF(O262&lt;&gt;"",O262,IF(OR($S262="",$T262=""),"",IF(O262&lt;&gt;"",O262,IF($T262&lt;&gt;"",_xlfn._xlws.FILTER(O:O,($BU:$BU=$BU262)*($I:$I=$I262)*($T:$T=$T262)*($S:$S=_xlfn.MINIFS($S:$S,$T:$T,"="&amp;$T262)),"")))))&amp;"",IF(O262="","",""))&amp;""</f>
        <v/>
      </c>
      <c r="AX262" t="str" cm="1">
        <f t="array" ref="AX262">IFERROR(IF(P262&lt;&gt;"",P262,IF(OR($S262="",$T262=""),"",IF($T262&lt;&gt;"",_xlfn._xlws.FILTER(P:P,($BU:$BU=$BU262)*($I:$I=$I262)*($T:$T=$T262)*($S:$S=_xlfn.MINIFS($S:$S,$T:$T,"="&amp;$T262)),""))))&amp;"",IF(P262="","",""))&amp;""</f>
        <v/>
      </c>
      <c r="AY262" t="str" cm="1">
        <f t="array" ref="AY262">IFERROR(IF(Q262&lt;&gt;"",Q262,IF(OR($S262="",$T262=""),"",IF($T262&lt;&gt;"",_xlfn._xlws.FILTER(Q:Q,($BU:$BU=$BU262)*($I:$I=$I262)*($T:$T=$T262)*($S:$S=_xlfn.MINIFS($S:$S,$T:$T,"="&amp;$T262)),""))))&amp;"",IF(Q262="","",""))&amp;""</f>
        <v/>
      </c>
      <c r="AZ262" t="str" cm="1">
        <f t="array" ref="AZ262">IFERROR(IF(R262&lt;&gt;"",R262,IF(OR($S262="",$T262=""),"",IF($T262&lt;&gt;"",_xlfn._xlws.FILTER(R:R,($BU:$BU=$BU262)*($I:$I=$I262)*($T:$T=$T262)*($S:$S=_xlfn.MINIFS($S:$S,$T:$T,"="&amp;$T262)),""))))&amp;"",IF(R262="","",""))&amp;""</f>
        <v>1</v>
      </c>
      <c r="BA262" s="6">
        <f t="shared" si="409"/>
        <v>24</v>
      </c>
      <c r="BB262">
        <f t="shared" ref="BB262:BD262" si="421">BB261</f>
        <v>18987</v>
      </c>
      <c r="BC262" t="str">
        <f t="shared" si="421"/>
        <v>Velodrome</v>
      </c>
      <c r="BD262" t="str">
        <f t="shared" si="421"/>
        <v>Outlaws</v>
      </c>
      <c r="BE262" t="s">
        <v>7</v>
      </c>
      <c r="BF262" t="s">
        <v>172</v>
      </c>
      <c r="BI262" cm="1">
        <f t="array" aca="1" ref="BI262" ca="1">IFERROR(_xlfn._xlws.FILTER(shifts!A:A,(shifts!B:B=events!AD262)*(shifts!AG:AG&gt;=events!BK262)*(shifts!AH:AH&lt;=events!BL262)),BI261)</f>
        <v>8</v>
      </c>
      <c r="BJ262" s="15">
        <f t="shared" si="411"/>
        <v>0</v>
      </c>
      <c r="BK262">
        <f t="shared" si="412"/>
        <v>881</v>
      </c>
      <c r="BL262">
        <f t="shared" si="413"/>
        <v>881</v>
      </c>
      <c r="BM262" s="15">
        <f>SUMIFS(BJ$2:BJ262,K$2:K262,"=Intermission")+SUMIFS(BJ$2:BJ262,K$2:K262,"=Timeout")</f>
        <v>0</v>
      </c>
      <c r="BN262">
        <f t="shared" si="414"/>
        <v>0</v>
      </c>
      <c r="BO262" s="19">
        <f t="shared" si="415"/>
        <v>199</v>
      </c>
      <c r="BP262">
        <f t="shared" si="416"/>
        <v>194</v>
      </c>
      <c r="BQ262" s="17">
        <f t="shared" si="417"/>
        <v>199</v>
      </c>
      <c r="BR262" t="str">
        <f t="shared" si="418"/>
        <v>opp_team_player_1</v>
      </c>
      <c r="BS262">
        <f>COUNTIFS(S$3:S262,"="&amp;S262,AI$3:AI262,"="&amp;AI262)</f>
        <v>1</v>
      </c>
      <c r="BT262" t="str">
        <f>IFERROR(VLOOKUP(BB262&amp;BU262&amp;X262,game_rosters!U:W,3,FALSE),"")</f>
        <v/>
      </c>
      <c r="BU262" t="str">
        <f t="shared" si="419"/>
        <v>Outlaws</v>
      </c>
    </row>
    <row r="263" spans="1:73" x14ac:dyDescent="0.2">
      <c r="A263">
        <f t="shared" si="394"/>
        <v>1</v>
      </c>
      <c r="E263" s="4"/>
      <c r="F263" s="43"/>
      <c r="G263" s="4"/>
      <c r="H263" s="46"/>
      <c r="I263" s="44">
        <v>61</v>
      </c>
      <c r="J263" s="44" t="str">
        <f t="shared" si="420"/>
        <v/>
      </c>
      <c r="K263" t="s">
        <v>13</v>
      </c>
      <c r="O263" t="s">
        <v>627</v>
      </c>
      <c r="Q263" t="s">
        <v>595</v>
      </c>
      <c r="R263" s="51">
        <v>1</v>
      </c>
      <c r="S263">
        <v>134</v>
      </c>
      <c r="T263" t="s">
        <v>756</v>
      </c>
      <c r="U263" t="str">
        <f>IF(B263=1,MAX($U$2:$U262)+1,IF(AND($T263&lt;&gt;"",$T263=$T262),$U262,IF(B263="x",U262,"")))</f>
        <v/>
      </c>
      <c r="V263" t="str">
        <f>IF(C263=1,MAX($V$2:$V262)+1,IF(AND($T263&lt;&gt;"",$T263=$T262),$U262,IF(C263="x",V262,"")))</f>
        <v/>
      </c>
      <c r="W263" t="s">
        <v>735</v>
      </c>
      <c r="X263">
        <v>61</v>
      </c>
      <c r="Z263">
        <v>1</v>
      </c>
      <c r="AA263">
        <f t="shared" si="391"/>
        <v>1134</v>
      </c>
      <c r="AB263" t="str">
        <f t="shared" si="392"/>
        <v/>
      </c>
      <c r="AC263">
        <f t="shared" si="388"/>
        <v>1134</v>
      </c>
      <c r="AD263" s="6">
        <v>1</v>
      </c>
      <c r="AE263" t="s">
        <v>745</v>
      </c>
      <c r="AF263" t="s">
        <v>903</v>
      </c>
      <c r="AG263" t="s">
        <v>745</v>
      </c>
      <c r="AH263" t="s">
        <v>925</v>
      </c>
      <c r="AI263" t="str">
        <f t="shared" si="395"/>
        <v>e</v>
      </c>
      <c r="AJ263" t="str">
        <f t="shared" si="396"/>
        <v/>
      </c>
      <c r="AK263" t="str">
        <f t="shared" si="397"/>
        <v/>
      </c>
      <c r="AL263" t="str">
        <f t="shared" si="398"/>
        <v/>
      </c>
      <c r="AM263" t="str">
        <f t="shared" si="399"/>
        <v/>
      </c>
      <c r="AN263" t="str">
        <f t="shared" si="400"/>
        <v>Home</v>
      </c>
      <c r="AO263" t="str">
        <f t="shared" si="401"/>
        <v>h</v>
      </c>
      <c r="AP263" t="str">
        <f t="shared" si="402"/>
        <v/>
      </c>
      <c r="AQ263" t="str">
        <f t="shared" si="403"/>
        <v/>
      </c>
      <c r="AR263" t="str">
        <f t="shared" si="404"/>
        <v>Home</v>
      </c>
      <c r="AS263" t="str">
        <f t="shared" si="405"/>
        <v>h</v>
      </c>
      <c r="AT263" t="str">
        <f t="shared" si="406"/>
        <v>Offensive</v>
      </c>
      <c r="AU263" t="str">
        <f t="shared" si="407"/>
        <v/>
      </c>
      <c r="AV263" t="str">
        <f t="shared" si="408"/>
        <v/>
      </c>
      <c r="AW263" t="str" cm="1">
        <f t="array" ref="AW263">IFERROR(IF(O263&lt;&gt;"",O263,IF(OR($S263="",$T263=""),"",IF(O263&lt;&gt;"",O263,IF($T263&lt;&gt;"",_xlfn._xlws.FILTER(O:O,($BU:$BU=$BU263)*($I:$I=$I263)*($T:$T=$T263)*($S:$S=_xlfn.MINIFS($S:$S,$T:$T,"="&amp;$T263)),"")))))&amp;"",IF(O263="","",""))&amp;""</f>
        <v>OffensivePlay_Possession-Deke</v>
      </c>
      <c r="AX263" t="str" cm="1">
        <f t="array" ref="AX263">IFERROR(IF(P263&lt;&gt;"",P263,IF(OR($S263="",$T263=""),"",IF($T263&lt;&gt;"",_xlfn._xlws.FILTER(P:P,($BU:$BU=$BU263)*($I:$I=$I263)*($T:$T=$T263)*($S:$S=_xlfn.MINIFS($S:$S,$T:$T,"="&amp;$T263)),""))))&amp;"",IF(P263="","",""))&amp;""</f>
        <v/>
      </c>
      <c r="AY263" t="str" cm="1">
        <f t="array" ref="AY263">IFERROR(IF(Q263&lt;&gt;"",Q263,IF(OR($S263="",$T263=""),"",IF($T263&lt;&gt;"",_xlfn._xlws.FILTER(Q:Q,($BU:$BU=$BU263)*($I:$I=$I263)*($T:$T=$T263)*($S:$S=_xlfn.MINIFS($S:$S,$T:$T,"="&amp;$T263)),""))))&amp;"",IF(Q263="","",""))&amp;""</f>
        <v>s</v>
      </c>
      <c r="AZ263" t="str" cm="1">
        <f t="array" ref="AZ263">IFERROR(IF(R263&lt;&gt;"",R263,IF(OR($S263="",$T263=""),"",IF($T263&lt;&gt;"",_xlfn._xlws.FILTER(R:R,($BU:$BU=$BU263)*($I:$I=$I263)*($T:$T=$T263)*($S:$S=_xlfn.MINIFS($S:$S,$T:$T,"="&amp;$T263)),""))))&amp;"",IF(R263="","",""))&amp;""</f>
        <v>1</v>
      </c>
      <c r="BA263" s="6">
        <f t="shared" si="409"/>
        <v>24</v>
      </c>
      <c r="BB263">
        <f t="shared" ref="BB263:BD263" si="422">BB262</f>
        <v>18987</v>
      </c>
      <c r="BC263" t="str">
        <f t="shared" si="422"/>
        <v>Velodrome</v>
      </c>
      <c r="BD263" t="str">
        <f t="shared" si="422"/>
        <v>Outlaws</v>
      </c>
      <c r="BE263" t="s">
        <v>13</v>
      </c>
      <c r="BF263" t="s">
        <v>756</v>
      </c>
      <c r="BI263" cm="1">
        <f t="array" aca="1" ref="BI263" ca="1">IFERROR(_xlfn._xlws.FILTER(shifts!A:A,(shifts!B:B=events!AD263)*(shifts!AG:AG&gt;=events!BK263)*(shifts!AH:AH&lt;=events!BL263)),BI262)</f>
        <v>8</v>
      </c>
      <c r="BJ263" s="15">
        <f t="shared" si="411"/>
        <v>4</v>
      </c>
      <c r="BK263">
        <f t="shared" si="412"/>
        <v>880</v>
      </c>
      <c r="BL263">
        <f t="shared" si="413"/>
        <v>876</v>
      </c>
      <c r="BM263" s="15">
        <f>SUMIFS(BJ$2:BJ263,K$2:K263,"=Intermission")+SUMIFS(BJ$2:BJ263,K$2:K263,"=Timeout")</f>
        <v>0</v>
      </c>
      <c r="BN263">
        <f t="shared" si="414"/>
        <v>0</v>
      </c>
      <c r="BO263" s="19">
        <f t="shared" si="415"/>
        <v>200</v>
      </c>
      <c r="BP263">
        <f t="shared" si="416"/>
        <v>195</v>
      </c>
      <c r="BQ263" s="17">
        <f t="shared" si="417"/>
        <v>204</v>
      </c>
      <c r="BR263" t="str">
        <f t="shared" si="418"/>
        <v>event_team_player_1</v>
      </c>
      <c r="BS263">
        <f>COUNTIFS(S$3:S263,"="&amp;S263,AI$3:AI263,"="&amp;AI263)</f>
        <v>1</v>
      </c>
      <c r="BT263" t="str">
        <f>IFERROR(VLOOKUP(BB263&amp;BU263&amp;X263,game_rosters!U:W,3,FALSE),"")</f>
        <v>P100224</v>
      </c>
      <c r="BU263" t="str">
        <f t="shared" si="419"/>
        <v>Velodrome</v>
      </c>
    </row>
    <row r="264" spans="1:73" x14ac:dyDescent="0.2">
      <c r="A264" t="str">
        <f t="shared" si="394"/>
        <v/>
      </c>
      <c r="E264" s="4"/>
      <c r="F264" s="43"/>
      <c r="G264" s="4"/>
      <c r="H264" s="46"/>
      <c r="I264" s="44">
        <v>91</v>
      </c>
      <c r="J264" s="44" t="str">
        <f t="shared" si="420"/>
        <v/>
      </c>
      <c r="O264" t="s">
        <v>625</v>
      </c>
      <c r="R264" s="51">
        <v>1</v>
      </c>
      <c r="S264">
        <v>134</v>
      </c>
      <c r="T264" t="s">
        <v>756</v>
      </c>
      <c r="U264" t="str">
        <f>IF(B264=1,MAX($U$2:$U263)+1,IF(AND($T264&lt;&gt;"",$T264=$T263),$U263,IF(B264="x",U263,"")))</f>
        <v/>
      </c>
      <c r="V264" t="str">
        <f>IF(C264=1,MAX($V$2:$V263)+1,IF(AND($T264&lt;&gt;"",$T264=$T263),$U263,IF(C264="x",V263,"")))</f>
        <v/>
      </c>
      <c r="X264">
        <v>91</v>
      </c>
      <c r="AA264">
        <f t="shared" si="391"/>
        <v>1134</v>
      </c>
      <c r="AB264" t="str">
        <f t="shared" si="392"/>
        <v/>
      </c>
      <c r="AC264">
        <f t="shared" si="388"/>
        <v>1134</v>
      </c>
      <c r="AD264" s="6">
        <v>1</v>
      </c>
      <c r="AE264" t="s">
        <v>745</v>
      </c>
      <c r="AF264" t="s">
        <v>903</v>
      </c>
      <c r="AG264" t="s">
        <v>745</v>
      </c>
      <c r="AH264" t="s">
        <v>925</v>
      </c>
      <c r="AI264" t="str">
        <f t="shared" si="395"/>
        <v>o</v>
      </c>
      <c r="AJ264" t="str">
        <f t="shared" si="396"/>
        <v/>
      </c>
      <c r="AK264" t="str">
        <f t="shared" si="397"/>
        <v/>
      </c>
      <c r="AL264" t="str">
        <f t="shared" si="398"/>
        <v/>
      </c>
      <c r="AM264" t="str">
        <f t="shared" si="399"/>
        <v/>
      </c>
      <c r="AN264" t="str">
        <f t="shared" si="400"/>
        <v>Home</v>
      </c>
      <c r="AO264" t="str">
        <f t="shared" si="401"/>
        <v>h</v>
      </c>
      <c r="AP264" t="str">
        <f t="shared" si="402"/>
        <v/>
      </c>
      <c r="AQ264" t="str">
        <f t="shared" si="403"/>
        <v/>
      </c>
      <c r="AR264" t="str">
        <f t="shared" si="404"/>
        <v>Home</v>
      </c>
      <c r="AS264" t="str">
        <f t="shared" si="405"/>
        <v>h</v>
      </c>
      <c r="AT264" t="str">
        <f t="shared" si="406"/>
        <v>Defensive</v>
      </c>
      <c r="AU264" t="str">
        <f t="shared" si="407"/>
        <v/>
      </c>
      <c r="AV264" t="str">
        <f t="shared" si="408"/>
        <v/>
      </c>
      <c r="AW264" t="str" cm="1">
        <f t="array" ref="AW264">IFERROR(IF(O264&lt;&gt;"",O264,IF(OR($S264="",$T264=""),"",IF(O264&lt;&gt;"",O264,IF($T264&lt;&gt;"",_xlfn._xlws.FILTER(O:O,($BU:$BU=$BU264)*($I:$I=$I264)*($T:$T=$T264)*($S:$S=_xlfn.MINIFS($S:$S,$T:$T,"="&amp;$T264)),"")))))&amp;"",IF(O264="","",""))&amp;""</f>
        <v>Defensive_PlayPossession-BeatDeke</v>
      </c>
      <c r="AX264" t="str" cm="1">
        <f t="array" ref="AX264">IFERROR(IF(P264&lt;&gt;"",P264,IF(OR($S264="",$T264=""),"",IF($T264&lt;&gt;"",_xlfn._xlws.FILTER(P:P,($BU:$BU=$BU264)*($I:$I=$I264)*($T:$T=$T264)*($S:$S=_xlfn.MINIFS($S:$S,$T:$T,"="&amp;$T264)),""))))&amp;"",IF(P264="","",""))&amp;""</f>
        <v/>
      </c>
      <c r="AY264" t="str" cm="1">
        <f t="array" ref="AY264">IFERROR(IF(Q264&lt;&gt;"",Q264,IF(OR($S264="",$T264=""),"",IF($T264&lt;&gt;"",_xlfn._xlws.FILTER(Q:Q,($BU:$BU=$BU264)*($I:$I=$I264)*($T:$T=$T264)*($S:$S=_xlfn.MINIFS($S:$S,$T:$T,"="&amp;$T264)),""))))&amp;"",IF(Q264="","",""))&amp;""</f>
        <v/>
      </c>
      <c r="AZ264" t="str" cm="1">
        <f t="array" ref="AZ264">IFERROR(IF(R264&lt;&gt;"",R264,IF(OR($S264="",$T264=""),"",IF($T264&lt;&gt;"",_xlfn._xlws.FILTER(R:R,($BU:$BU=$BU264)*($I:$I=$I264)*($T:$T=$T264)*($S:$S=_xlfn.MINIFS($S:$S,$T:$T,"="&amp;$T264)),""))))&amp;"",IF(R264="","",""))&amp;""</f>
        <v>1</v>
      </c>
      <c r="BA264" s="6">
        <f t="shared" si="409"/>
        <v>24</v>
      </c>
      <c r="BB264">
        <f t="shared" ref="BB264:BD264" si="423">BB263</f>
        <v>18987</v>
      </c>
      <c r="BC264" t="str">
        <f t="shared" si="423"/>
        <v>Velodrome</v>
      </c>
      <c r="BD264" t="str">
        <f t="shared" si="423"/>
        <v>Outlaws</v>
      </c>
      <c r="BE264" t="s">
        <v>13</v>
      </c>
      <c r="BF264" t="s">
        <v>756</v>
      </c>
      <c r="BI264" cm="1">
        <f t="array" aca="1" ref="BI264" ca="1">IFERROR(_xlfn._xlws.FILTER(shifts!A:A,(shifts!B:B=events!AD264)*(shifts!AG:AG&gt;=events!BK264)*(shifts!AH:AH&lt;=events!BL264)),BI263)</f>
        <v>8</v>
      </c>
      <c r="BJ264" s="15">
        <f t="shared" si="411"/>
        <v>4</v>
      </c>
      <c r="BK264">
        <f t="shared" si="412"/>
        <v>880</v>
      </c>
      <c r="BL264">
        <f t="shared" si="413"/>
        <v>876</v>
      </c>
      <c r="BM264" s="15">
        <f>SUMIFS(BJ$2:BJ264,K$2:K264,"=Intermission")+SUMIFS(BJ$2:BJ264,K$2:K264,"=Timeout")</f>
        <v>0</v>
      </c>
      <c r="BN264">
        <f t="shared" si="414"/>
        <v>0</v>
      </c>
      <c r="BO264" s="19">
        <f t="shared" si="415"/>
        <v>200</v>
      </c>
      <c r="BP264">
        <f t="shared" si="416"/>
        <v>195</v>
      </c>
      <c r="BQ264" s="17">
        <f t="shared" si="417"/>
        <v>204</v>
      </c>
      <c r="BR264" t="str">
        <f t="shared" si="418"/>
        <v>opp_team_player_1</v>
      </c>
      <c r="BS264">
        <f>COUNTIFS(S$3:S264,"="&amp;S264,AI$3:AI264,"="&amp;AI264)</f>
        <v>1</v>
      </c>
      <c r="BT264" t="str">
        <f>IFERROR(VLOOKUP(BB264&amp;BU264&amp;X264,game_rosters!U:W,3,FALSE),"")</f>
        <v>P100232</v>
      </c>
      <c r="BU264" t="str">
        <f t="shared" si="419"/>
        <v>Outlaws</v>
      </c>
    </row>
    <row r="265" spans="1:73" x14ac:dyDescent="0.2">
      <c r="A265">
        <f t="shared" si="394"/>
        <v>1</v>
      </c>
      <c r="E265" s="4"/>
      <c r="F265" s="43"/>
      <c r="G265" s="4"/>
      <c r="H265" s="46"/>
      <c r="I265" s="44">
        <v>61</v>
      </c>
      <c r="J265" s="44" t="str">
        <f t="shared" si="420"/>
        <v>o</v>
      </c>
      <c r="K265" t="s">
        <v>6</v>
      </c>
      <c r="L265" t="s">
        <v>205</v>
      </c>
      <c r="M265" t="s">
        <v>51</v>
      </c>
      <c r="N265" t="s">
        <v>595</v>
      </c>
      <c r="S265">
        <v>135</v>
      </c>
      <c r="T265">
        <v>31</v>
      </c>
      <c r="U265" t="str">
        <f>IF(B265=1,MAX($U$2:$U264)+1,IF(AND($T265&lt;&gt;"",$T265=$T264),$U264,IF(B265="x",U264,"")))</f>
        <v/>
      </c>
      <c r="V265" t="str">
        <f>IF(C265=1,MAX($V$2:$V264)+1,IF(AND($T265&lt;&gt;"",$T265=$T264),$U264,IF(C265="x",V264,"")))</f>
        <v/>
      </c>
      <c r="W265" t="s">
        <v>735</v>
      </c>
      <c r="X265">
        <v>61</v>
      </c>
      <c r="Z265">
        <v>1</v>
      </c>
      <c r="AA265">
        <f t="shared" si="391"/>
        <v>1135</v>
      </c>
      <c r="AB265">
        <f t="shared" si="392"/>
        <v>9031</v>
      </c>
      <c r="AC265">
        <f t="shared" si="388"/>
        <v>9031</v>
      </c>
      <c r="AD265" s="6">
        <v>1</v>
      </c>
      <c r="AE265" t="s">
        <v>745</v>
      </c>
      <c r="AF265" t="s">
        <v>750</v>
      </c>
      <c r="AG265" t="s">
        <v>756</v>
      </c>
      <c r="AH265" t="s">
        <v>756</v>
      </c>
      <c r="AI265" t="str">
        <f t="shared" si="395"/>
        <v>e</v>
      </c>
      <c r="AJ265" t="str">
        <f t="shared" si="396"/>
        <v>o</v>
      </c>
      <c r="AK265" t="str">
        <f t="shared" si="397"/>
        <v>o</v>
      </c>
      <c r="AL265" t="str">
        <f t="shared" si="398"/>
        <v>o</v>
      </c>
      <c r="AM265" t="str">
        <f t="shared" si="399"/>
        <v>d</v>
      </c>
      <c r="AN265" t="str">
        <f t="shared" si="400"/>
        <v>Home</v>
      </c>
      <c r="AO265" t="str">
        <f t="shared" si="401"/>
        <v>h</v>
      </c>
      <c r="AP265" t="str">
        <f t="shared" si="402"/>
        <v>o</v>
      </c>
      <c r="AQ265" t="str">
        <f t="shared" si="403"/>
        <v>d</v>
      </c>
      <c r="AR265" t="str">
        <f t="shared" si="404"/>
        <v>Home</v>
      </c>
      <c r="AS265" t="str">
        <f t="shared" si="405"/>
        <v>h</v>
      </c>
      <c r="AT265" t="str">
        <f t="shared" si="406"/>
        <v>Offensive</v>
      </c>
      <c r="AU265" t="str">
        <f t="shared" si="407"/>
        <v/>
      </c>
      <c r="AV265" t="str">
        <f t="shared" si="408"/>
        <v/>
      </c>
      <c r="AW265" t="str" cm="1">
        <f t="array" ref="AW265">IFERROR(IF(O265&lt;&gt;"",O265,IF(OR($S265="",$T265=""),"",IF(O265&lt;&gt;"",O265,IF($T265&lt;&gt;"",_xlfn._xlws.FILTER(O:O,($BU:$BU=$BU265)*($I:$I=$I265)*($T:$T=$T265)*($S:$S=_xlfn.MINIFS($S:$S,$T:$T,"="&amp;$T265)),"")))))&amp;"",IF(O265="","",""))&amp;""</f>
        <v/>
      </c>
      <c r="AX265" t="str" cm="1">
        <f t="array" ref="AX265">IFERROR(IF(P265&lt;&gt;"",P265,IF(OR($S265="",$T265=""),"",IF($T265&lt;&gt;"",_xlfn._xlws.FILTER(P:P,($BU:$BU=$BU265)*($I:$I=$I265)*($T:$T=$T265)*($S:$S=_xlfn.MINIFS($S:$S,$T:$T,"="&amp;$T265)),""))))&amp;"",IF(P265="","",""))&amp;""</f>
        <v/>
      </c>
      <c r="AY265" t="str" cm="1">
        <f t="array" ref="AY265">IFERROR(IF(Q265&lt;&gt;"",Q265,IF(OR($S265="",$T265=""),"",IF($T265&lt;&gt;"",_xlfn._xlws.FILTER(Q:Q,($BU:$BU=$BU265)*($I:$I=$I265)*($T:$T=$T265)*($S:$S=_xlfn.MINIFS($S:$S,$T:$T,"="&amp;$T265)),""))))&amp;"",IF(Q265="","",""))&amp;""</f>
        <v/>
      </c>
      <c r="AZ265" t="str" cm="1">
        <f t="array" ref="AZ265">IFERROR(IF(R265&lt;&gt;"",R265,IF(OR($S265="",$T265=""),"",IF($T265&lt;&gt;"",_xlfn._xlws.FILTER(R:R,($BU:$BU=$BU265)*($I:$I=$I265)*($T:$T=$T265)*($S:$S=_xlfn.MINIFS($S:$S,$T:$T,"="&amp;$T265)),""))))&amp;"",IF(R265="","",""))&amp;""</f>
        <v/>
      </c>
      <c r="BA265" s="6">
        <f t="shared" si="409"/>
        <v>24</v>
      </c>
      <c r="BB265">
        <f t="shared" ref="BB265:BD265" si="424">BB264</f>
        <v>18987</v>
      </c>
      <c r="BC265" t="str">
        <f t="shared" si="424"/>
        <v>Velodrome</v>
      </c>
      <c r="BD265" t="str">
        <f t="shared" si="424"/>
        <v>Outlaws</v>
      </c>
      <c r="BE265" t="s">
        <v>6</v>
      </c>
      <c r="BF265" t="s">
        <v>205</v>
      </c>
      <c r="BI265" cm="1">
        <f t="array" aca="1" ref="BI265" ca="1">IFERROR(_xlfn._xlws.FILTER(shifts!A:A,(shifts!B:B=events!AD265)*(shifts!AG:AG&gt;=events!BK265)*(shifts!AH:AH&lt;=events!BL265)),BI264)</f>
        <v>8</v>
      </c>
      <c r="BJ265" s="15">
        <f t="shared" si="411"/>
        <v>0</v>
      </c>
      <c r="BK265">
        <f t="shared" si="412"/>
        <v>875</v>
      </c>
      <c r="BL265">
        <f t="shared" si="413"/>
        <v>875</v>
      </c>
      <c r="BM265" s="15">
        <f>SUMIFS(BJ$2:BJ265,K$2:K265,"=Intermission")+SUMIFS(BJ$2:BJ265,K$2:K265,"=Timeout")</f>
        <v>0</v>
      </c>
      <c r="BN265">
        <f t="shared" si="414"/>
        <v>0</v>
      </c>
      <c r="BO265" s="19">
        <f t="shared" si="415"/>
        <v>205</v>
      </c>
      <c r="BP265">
        <f t="shared" si="416"/>
        <v>200</v>
      </c>
      <c r="BQ265" s="17">
        <f t="shared" si="417"/>
        <v>205</v>
      </c>
      <c r="BR265" t="str">
        <f t="shared" si="418"/>
        <v>event_team_player_1</v>
      </c>
      <c r="BS265">
        <f>COUNTIFS(S$3:S265,"="&amp;S265,AI$3:AI265,"="&amp;AI265)</f>
        <v>1</v>
      </c>
      <c r="BT265" t="str">
        <f>IFERROR(VLOOKUP(BB265&amp;BU265&amp;X265,game_rosters!U:W,3,FALSE),"")</f>
        <v>P100224</v>
      </c>
      <c r="BU265" t="str">
        <f t="shared" si="419"/>
        <v>Velodrome</v>
      </c>
    </row>
    <row r="266" spans="1:73" x14ac:dyDescent="0.2">
      <c r="A266" t="str">
        <f t="shared" si="394"/>
        <v/>
      </c>
      <c r="E266" s="4"/>
      <c r="F266" s="43"/>
      <c r="G266" s="4"/>
      <c r="H266" s="46"/>
      <c r="I266" s="44">
        <v>30</v>
      </c>
      <c r="J266" s="44" t="str">
        <f t="shared" si="420"/>
        <v/>
      </c>
      <c r="S266">
        <v>135</v>
      </c>
      <c r="T266">
        <v>31</v>
      </c>
      <c r="U266" t="str">
        <f>IF(B266=1,MAX($U$2:$U265)+1,IF(AND($T266&lt;&gt;"",$T266=$T265),$U265,IF(B266="x",U265,"")))</f>
        <v/>
      </c>
      <c r="V266" t="str">
        <f>IF(C266=1,MAX($V$2:$V265)+1,IF(AND($T266&lt;&gt;"",$T266=$T265),$U265,IF(C266="x",V265,"")))</f>
        <v/>
      </c>
      <c r="X266">
        <v>30</v>
      </c>
      <c r="AA266">
        <f t="shared" si="391"/>
        <v>1135</v>
      </c>
      <c r="AB266">
        <f t="shared" si="392"/>
        <v>9031</v>
      </c>
      <c r="AC266">
        <f t="shared" si="388"/>
        <v>9031</v>
      </c>
      <c r="AD266" s="6">
        <v>1</v>
      </c>
      <c r="AE266" t="s">
        <v>745</v>
      </c>
      <c r="AF266" t="s">
        <v>750</v>
      </c>
      <c r="AG266" t="s">
        <v>756</v>
      </c>
      <c r="AH266" t="s">
        <v>756</v>
      </c>
      <c r="AI266" t="str">
        <f t="shared" si="395"/>
        <v>o</v>
      </c>
      <c r="AJ266" t="str">
        <f t="shared" si="396"/>
        <v>o</v>
      </c>
      <c r="AK266" t="str">
        <f t="shared" si="397"/>
        <v>o</v>
      </c>
      <c r="AL266" t="str">
        <f t="shared" si="398"/>
        <v/>
      </c>
      <c r="AM266" t="str">
        <f t="shared" si="399"/>
        <v/>
      </c>
      <c r="AN266" t="str">
        <f t="shared" si="400"/>
        <v>Home</v>
      </c>
      <c r="AO266" t="str">
        <f t="shared" si="401"/>
        <v>h</v>
      </c>
      <c r="AP266" t="str">
        <f t="shared" si="402"/>
        <v>o</v>
      </c>
      <c r="AQ266" t="str">
        <f t="shared" si="403"/>
        <v>d</v>
      </c>
      <c r="AR266" t="str">
        <f t="shared" si="404"/>
        <v>Home</v>
      </c>
      <c r="AS266" t="str">
        <f t="shared" si="405"/>
        <v>h</v>
      </c>
      <c r="AT266" t="str">
        <f t="shared" si="406"/>
        <v>Defensive</v>
      </c>
      <c r="AU266" t="str">
        <f t="shared" si="407"/>
        <v/>
      </c>
      <c r="AV266" t="str">
        <f t="shared" si="408"/>
        <v/>
      </c>
      <c r="AW266" t="str" cm="1">
        <f t="array" ref="AW266">IFERROR(IF(O266&lt;&gt;"",O266,IF(OR($S266="",$T266=""),"",IF(O266&lt;&gt;"",O266,IF($T266&lt;&gt;"",_xlfn._xlws.FILTER(O:O,($BU:$BU=$BU266)*($I:$I=$I266)*($T:$T=$T266)*($S:$S=_xlfn.MINIFS($S:$S,$T:$T,"="&amp;$T266)),"")))))&amp;"",IF(O266="","",""))&amp;""</f>
        <v/>
      </c>
      <c r="AX266" t="str" cm="1">
        <f t="array" ref="AX266">IFERROR(IF(P266&lt;&gt;"",P266,IF(OR($S266="",$T266=""),"",IF($T266&lt;&gt;"",_xlfn._xlws.FILTER(P:P,($BU:$BU=$BU266)*($I:$I=$I266)*($T:$T=$T266)*($S:$S=_xlfn.MINIFS($S:$S,$T:$T,"="&amp;$T266)),""))))&amp;"",IF(P266="","",""))&amp;""</f>
        <v/>
      </c>
      <c r="AY266" t="str" cm="1">
        <f t="array" ref="AY266">IFERROR(IF(Q266&lt;&gt;"",Q266,IF(OR($S266="",$T266=""),"",IF($T266&lt;&gt;"",_xlfn._xlws.FILTER(Q:Q,($BU:$BU=$BU266)*($I:$I=$I266)*($T:$T=$T266)*($S:$S=_xlfn.MINIFS($S:$S,$T:$T,"="&amp;$T266)),""))))&amp;"",IF(Q266="","",""))&amp;""</f>
        <v/>
      </c>
      <c r="AZ266" t="str" cm="1">
        <f t="array" ref="AZ266">IFERROR(IF(R266&lt;&gt;"",R266,IF(OR($S266="",$T266=""),"",IF($T266&lt;&gt;"",_xlfn._xlws.FILTER(R:R,($BU:$BU=$BU266)*($I:$I=$I266)*($T:$T=$T266)*($S:$S=_xlfn.MINIFS($S:$S,$T:$T,"="&amp;$T266)),""))))&amp;"",IF(R266="","",""))&amp;""</f>
        <v/>
      </c>
      <c r="BA266" s="6">
        <f t="shared" si="409"/>
        <v>24</v>
      </c>
      <c r="BB266">
        <f t="shared" ref="BB266:BD266" si="425">BB265</f>
        <v>18987</v>
      </c>
      <c r="BC266" t="str">
        <f t="shared" si="425"/>
        <v>Velodrome</v>
      </c>
      <c r="BD266" t="str">
        <f t="shared" si="425"/>
        <v>Outlaws</v>
      </c>
      <c r="BE266" t="s">
        <v>6</v>
      </c>
      <c r="BF266" t="s">
        <v>205</v>
      </c>
      <c r="BI266" cm="1">
        <f t="array" aca="1" ref="BI266" ca="1">IFERROR(_xlfn._xlws.FILTER(shifts!A:A,(shifts!B:B=events!AD266)*(shifts!AG:AG&gt;=events!BK266)*(shifts!AH:AH&lt;=events!BL266)),BI265)</f>
        <v>8</v>
      </c>
      <c r="BJ266" s="15">
        <f t="shared" si="411"/>
        <v>0</v>
      </c>
      <c r="BK266">
        <f t="shared" si="412"/>
        <v>875</v>
      </c>
      <c r="BL266">
        <f t="shared" si="413"/>
        <v>875</v>
      </c>
      <c r="BM266" s="15">
        <f>SUMIFS(BJ$2:BJ266,K$2:K266,"=Intermission")+SUMIFS(BJ$2:BJ266,K$2:K266,"=Timeout")</f>
        <v>0</v>
      </c>
      <c r="BN266">
        <f t="shared" si="414"/>
        <v>0</v>
      </c>
      <c r="BO266" s="19">
        <f t="shared" si="415"/>
        <v>205</v>
      </c>
      <c r="BP266">
        <f t="shared" si="416"/>
        <v>200</v>
      </c>
      <c r="BQ266" s="17">
        <f t="shared" si="417"/>
        <v>205</v>
      </c>
      <c r="BR266" t="str">
        <f t="shared" si="418"/>
        <v>opp_team_player_1</v>
      </c>
      <c r="BS266">
        <f>COUNTIFS(S$3:S266,"="&amp;S266,AI$3:AI266,"="&amp;AI266)</f>
        <v>1</v>
      </c>
      <c r="BT266" t="str">
        <f>IFERROR(VLOOKUP(BB266&amp;BU266&amp;X266,game_rosters!U:W,3,FALSE),"")</f>
        <v>P100009</v>
      </c>
      <c r="BU266" t="str">
        <f t="shared" si="419"/>
        <v>Outlaws</v>
      </c>
    </row>
    <row r="267" spans="1:73" x14ac:dyDescent="0.2">
      <c r="A267" t="str">
        <f t="shared" si="394"/>
        <v/>
      </c>
      <c r="E267" s="4"/>
      <c r="F267" s="43"/>
      <c r="G267" s="4"/>
      <c r="H267" s="46"/>
      <c r="I267" s="44">
        <v>18</v>
      </c>
      <c r="J267" s="44" t="str">
        <f t="shared" si="420"/>
        <v/>
      </c>
      <c r="O267" t="s">
        <v>605</v>
      </c>
      <c r="Q267" t="s">
        <v>594</v>
      </c>
      <c r="S267">
        <v>135</v>
      </c>
      <c r="T267">
        <v>31</v>
      </c>
      <c r="U267" t="str">
        <f>IF(B267=1,MAX($U$2:$U266)+1,IF(AND($T267&lt;&gt;"",$T267=$T266),$U266,IF(B267="x",U266,"")))</f>
        <v/>
      </c>
      <c r="V267" t="str">
        <f>IF(C267=1,MAX($V$2:$V266)+1,IF(AND($T267&lt;&gt;"",$T267=$T266),$U266,IF(C267="x",V266,"")))</f>
        <v/>
      </c>
      <c r="X267">
        <v>18</v>
      </c>
      <c r="AA267">
        <f t="shared" si="391"/>
        <v>1135</v>
      </c>
      <c r="AB267">
        <f t="shared" si="392"/>
        <v>9031</v>
      </c>
      <c r="AC267">
        <f t="shared" si="388"/>
        <v>9031</v>
      </c>
      <c r="AD267" s="6">
        <v>1</v>
      </c>
      <c r="AE267" t="s">
        <v>745</v>
      </c>
      <c r="AF267" t="s">
        <v>750</v>
      </c>
      <c r="AG267" t="s">
        <v>756</v>
      </c>
      <c r="AH267" t="s">
        <v>756</v>
      </c>
      <c r="AI267" t="str">
        <f t="shared" si="395"/>
        <v>o</v>
      </c>
      <c r="AJ267" t="str">
        <f t="shared" si="396"/>
        <v>o</v>
      </c>
      <c r="AK267" t="str">
        <f t="shared" si="397"/>
        <v>o</v>
      </c>
      <c r="AL267" t="str">
        <f t="shared" si="398"/>
        <v/>
      </c>
      <c r="AM267" t="str">
        <f t="shared" si="399"/>
        <v/>
      </c>
      <c r="AN267" t="str">
        <f t="shared" si="400"/>
        <v>Home</v>
      </c>
      <c r="AO267" t="str">
        <f t="shared" si="401"/>
        <v>h</v>
      </c>
      <c r="AP267" t="str">
        <f t="shared" si="402"/>
        <v>o</v>
      </c>
      <c r="AQ267" t="str">
        <f t="shared" si="403"/>
        <v>d</v>
      </c>
      <c r="AR267" t="str">
        <f t="shared" si="404"/>
        <v>Home</v>
      </c>
      <c r="AS267" t="str">
        <f t="shared" si="405"/>
        <v>h</v>
      </c>
      <c r="AT267" t="str">
        <f t="shared" si="406"/>
        <v>Defensive</v>
      </c>
      <c r="AU267" t="str">
        <f t="shared" si="407"/>
        <v/>
      </c>
      <c r="AV267" t="str">
        <f t="shared" si="408"/>
        <v/>
      </c>
      <c r="AW267" t="str" cm="1">
        <f t="array" ref="AW267">IFERROR(IF(O267&lt;&gt;"",O267,IF(OR($S267="",$T267=""),"",IF(O267&lt;&gt;"",O267,IF($T267&lt;&gt;"",_xlfn._xlws.FILTER(O:O,($BU:$BU=$BU267)*($I:$I=$I267)*($T:$T=$T267)*($S:$S=_xlfn.MINIFS($S:$S,$T:$T,"="&amp;$T267)),"")))))&amp;"",IF(O267="","",""))&amp;""</f>
        <v>Defensive_PlayPass-InShotPassLane</v>
      </c>
      <c r="AX267" t="str" cm="1">
        <f t="array" ref="AX267">IFERROR(IF(P267&lt;&gt;"",P267,IF(OR($S267="",$T267=""),"",IF($T267&lt;&gt;"",_xlfn._xlws.FILTER(P:P,($BU:$BU=$BU267)*($I:$I=$I267)*($T:$T=$T267)*($S:$S=_xlfn.MINIFS($S:$S,$T:$T,"="&amp;$T267)),""))))&amp;"",IF(P267="","",""))&amp;""</f>
        <v/>
      </c>
      <c r="AY267" t="str" cm="1">
        <f t="array" ref="AY267">IFERROR(IF(Q267&lt;&gt;"",Q267,IF(OR($S267="",$T267=""),"",IF($T267&lt;&gt;"",_xlfn._xlws.FILTER(Q:Q,($BU:$BU=$BU267)*($I:$I=$I267)*($T:$T=$T267)*($S:$S=_xlfn.MINIFS($S:$S,$T:$T,"="&amp;$T267)),""))))&amp;"",IF(Q267="","",""))&amp;""</f>
        <v>u</v>
      </c>
      <c r="AZ267" t="str" cm="1">
        <f t="array" ref="AZ267">IFERROR(IF(R267&lt;&gt;"",R267,IF(OR($S267="",$T267=""),"",IF($T267&lt;&gt;"",_xlfn._xlws.FILTER(R:R,($BU:$BU=$BU267)*($I:$I=$I267)*($T:$T=$T267)*($S:$S=_xlfn.MINIFS($S:$S,$T:$T,"="&amp;$T267)),""))))&amp;"",IF(R267="","",""))&amp;""</f>
        <v/>
      </c>
      <c r="BA267" s="6">
        <f t="shared" si="409"/>
        <v>24</v>
      </c>
      <c r="BB267">
        <f t="shared" ref="BB267:BD267" si="426">BB266</f>
        <v>18987</v>
      </c>
      <c r="BC267" t="str">
        <f t="shared" si="426"/>
        <v>Velodrome</v>
      </c>
      <c r="BD267" t="str">
        <f t="shared" si="426"/>
        <v>Outlaws</v>
      </c>
      <c r="BE267" t="s">
        <v>6</v>
      </c>
      <c r="BF267" t="s">
        <v>205</v>
      </c>
      <c r="BI267" cm="1">
        <f t="array" aca="1" ref="BI267" ca="1">IFERROR(_xlfn._xlws.FILTER(shifts!A:A,(shifts!B:B=events!AD267)*(shifts!AG:AG&gt;=events!BK267)*(shifts!AH:AH&lt;=events!BL267)),BI266)</f>
        <v>8</v>
      </c>
      <c r="BJ267" s="15">
        <f t="shared" si="411"/>
        <v>0</v>
      </c>
      <c r="BK267">
        <f t="shared" si="412"/>
        <v>875</v>
      </c>
      <c r="BL267">
        <f t="shared" si="413"/>
        <v>875</v>
      </c>
      <c r="BM267" s="15">
        <f>SUMIFS(BJ$2:BJ267,K$2:K267,"=Intermission")+SUMIFS(BJ$2:BJ267,K$2:K267,"=Timeout")</f>
        <v>0</v>
      </c>
      <c r="BN267">
        <f t="shared" si="414"/>
        <v>0</v>
      </c>
      <c r="BO267" s="19">
        <f t="shared" si="415"/>
        <v>205</v>
      </c>
      <c r="BP267">
        <f t="shared" si="416"/>
        <v>200</v>
      </c>
      <c r="BQ267" s="17">
        <f t="shared" si="417"/>
        <v>205</v>
      </c>
      <c r="BR267" t="str">
        <f t="shared" si="418"/>
        <v>opp_team_player_2</v>
      </c>
      <c r="BS267">
        <f>COUNTIFS(S$3:S267,"="&amp;S267,AI$3:AI267,"="&amp;AI267)</f>
        <v>2</v>
      </c>
      <c r="BT267" t="str">
        <f>IFERROR(VLOOKUP(BB267&amp;BU267&amp;X267,game_rosters!U:W,3,FALSE),"")</f>
        <v>P100034</v>
      </c>
      <c r="BU267" t="str">
        <f t="shared" si="419"/>
        <v>Outlaws</v>
      </c>
    </row>
    <row r="268" spans="1:73" x14ac:dyDescent="0.2">
      <c r="A268">
        <f t="shared" si="394"/>
        <v>1</v>
      </c>
      <c r="E268" s="4"/>
      <c r="F268" s="43"/>
      <c r="G268" s="4"/>
      <c r="H268" s="46"/>
      <c r="I268" s="44">
        <v>30</v>
      </c>
      <c r="J268" s="44" t="str">
        <f t="shared" si="420"/>
        <v>d</v>
      </c>
      <c r="K268" t="s">
        <v>15</v>
      </c>
      <c r="L268" t="s">
        <v>179</v>
      </c>
      <c r="M268" t="s">
        <v>96</v>
      </c>
      <c r="S268">
        <v>136</v>
      </c>
      <c r="T268">
        <v>31</v>
      </c>
      <c r="U268" t="str">
        <f>IF(B268=1,MAX($U$2:$U267)+1,IF(AND($T268&lt;&gt;"",$T268=$T267),$U267,IF(B268="x",U267,"")))</f>
        <v/>
      </c>
      <c r="V268" t="str">
        <f>IF(C268=1,MAX($V$2:$V267)+1,IF(AND($T268&lt;&gt;"",$T268=$T267),$U267,IF(C268="x",V267,"")))</f>
        <v/>
      </c>
      <c r="W268" t="s">
        <v>731</v>
      </c>
      <c r="X268">
        <v>30</v>
      </c>
      <c r="Z268">
        <v>1</v>
      </c>
      <c r="AA268">
        <f t="shared" si="391"/>
        <v>1136</v>
      </c>
      <c r="AB268">
        <f t="shared" si="392"/>
        <v>9031</v>
      </c>
      <c r="AC268">
        <f t="shared" si="388"/>
        <v>9031</v>
      </c>
      <c r="AD268" s="6">
        <v>1</v>
      </c>
      <c r="AE268" t="s">
        <v>745</v>
      </c>
      <c r="AF268" t="s">
        <v>750</v>
      </c>
      <c r="AG268" t="s">
        <v>756</v>
      </c>
      <c r="AH268" t="s">
        <v>756</v>
      </c>
      <c r="AI268" t="str">
        <f t="shared" si="395"/>
        <v>e</v>
      </c>
      <c r="AJ268" t="str">
        <f t="shared" si="396"/>
        <v>d</v>
      </c>
      <c r="AK268" t="str">
        <f t="shared" si="397"/>
        <v>d</v>
      </c>
      <c r="AL268" t="str">
        <f t="shared" si="398"/>
        <v>o</v>
      </c>
      <c r="AM268" t="str">
        <f t="shared" si="399"/>
        <v>d</v>
      </c>
      <c r="AN268" t="str">
        <f t="shared" si="400"/>
        <v>Away</v>
      </c>
      <c r="AO268" t="str">
        <f t="shared" si="401"/>
        <v>a</v>
      </c>
      <c r="AP268" t="str">
        <f t="shared" si="402"/>
        <v>o</v>
      </c>
      <c r="AQ268" t="str">
        <f t="shared" si="403"/>
        <v>d</v>
      </c>
      <c r="AR268" t="str">
        <f t="shared" si="404"/>
        <v>Away</v>
      </c>
      <c r="AS268" t="str">
        <f t="shared" si="405"/>
        <v>a</v>
      </c>
      <c r="AT268" t="str">
        <f t="shared" si="406"/>
        <v>Defensive</v>
      </c>
      <c r="AU268" t="str">
        <f t="shared" si="407"/>
        <v/>
      </c>
      <c r="AV268" t="str">
        <f t="shared" si="408"/>
        <v/>
      </c>
      <c r="AW268" t="str" cm="1">
        <f t="array" ref="AW268">IFERROR(IF(O268&lt;&gt;"",O268,IF(OR($S268="",$T268=""),"",IF(O268&lt;&gt;"",O268,IF($T268&lt;&gt;"",_xlfn._xlws.FILTER(O:O,($BU:$BU=$BU268)*($I:$I=$I268)*($T:$T=$T268)*($S:$S=_xlfn.MINIFS($S:$S,$T:$T,"="&amp;$T268)),"")))))&amp;"",IF(O268="","",""))&amp;""</f>
        <v/>
      </c>
      <c r="AX268" t="str" cm="1">
        <f t="array" ref="AX268">IFERROR(IF(P268&lt;&gt;"",P268,IF(OR($S268="",$T268=""),"",IF($T268&lt;&gt;"",_xlfn._xlws.FILTER(P:P,($BU:$BU=$BU268)*($I:$I=$I268)*($T:$T=$T268)*($S:$S=_xlfn.MINIFS($S:$S,$T:$T,"="&amp;$T268)),""))))&amp;"",IF(P268="","",""))&amp;""</f>
        <v/>
      </c>
      <c r="AY268" t="str" cm="1">
        <f t="array" ref="AY268">IFERROR(IF(Q268&lt;&gt;"",Q268,IF(OR($S268="",$T268=""),"",IF($T268&lt;&gt;"",_xlfn._xlws.FILTER(Q:Q,($BU:$BU=$BU268)*($I:$I=$I268)*($T:$T=$T268)*($S:$S=_xlfn.MINIFS($S:$S,$T:$T,"="&amp;$T268)),""))))&amp;"",IF(Q268="","",""))&amp;""</f>
        <v/>
      </c>
      <c r="AZ268" t="str" cm="1">
        <f t="array" ref="AZ268">IFERROR(IF(R268&lt;&gt;"",R268,IF(OR($S268="",$T268=""),"",IF($T268&lt;&gt;"",_xlfn._xlws.FILTER(R:R,($BU:$BU=$BU268)*($I:$I=$I268)*($T:$T=$T268)*($S:$S=_xlfn.MINIFS($S:$S,$T:$T,"="&amp;$T268)),""))))&amp;"",IF(R268="","",""))&amp;""</f>
        <v/>
      </c>
      <c r="BA268" s="6">
        <f t="shared" si="409"/>
        <v>24</v>
      </c>
      <c r="BB268">
        <f t="shared" ref="BB268:BD268" si="427">BB267</f>
        <v>18987</v>
      </c>
      <c r="BC268" t="str">
        <f t="shared" si="427"/>
        <v>Velodrome</v>
      </c>
      <c r="BD268" t="str">
        <f t="shared" si="427"/>
        <v>Outlaws</v>
      </c>
      <c r="BE268" t="s">
        <v>15</v>
      </c>
      <c r="BF268" t="s">
        <v>179</v>
      </c>
      <c r="BI268" cm="1">
        <f t="array" aca="1" ref="BI268" ca="1">IFERROR(_xlfn._xlws.FILTER(shifts!A:A,(shifts!B:B=events!AD268)*(shifts!AG:AG&gt;=events!BK268)*(shifts!AH:AH&lt;=events!BL268)),BI267)</f>
        <v>8</v>
      </c>
      <c r="BJ268" s="15">
        <f t="shared" si="411"/>
        <v>0</v>
      </c>
      <c r="BK268">
        <f t="shared" si="412"/>
        <v>875</v>
      </c>
      <c r="BL268">
        <f t="shared" si="413"/>
        <v>875</v>
      </c>
      <c r="BM268" s="15">
        <f>SUMIFS(BJ$2:BJ268,K$2:K268,"=Intermission")+SUMIFS(BJ$2:BJ268,K$2:K268,"=Timeout")</f>
        <v>0</v>
      </c>
      <c r="BN268">
        <f t="shared" si="414"/>
        <v>0</v>
      </c>
      <c r="BO268" s="19">
        <f t="shared" si="415"/>
        <v>205</v>
      </c>
      <c r="BP268">
        <f t="shared" si="416"/>
        <v>200</v>
      </c>
      <c r="BQ268" s="17">
        <f t="shared" si="417"/>
        <v>205</v>
      </c>
      <c r="BR268" t="str">
        <f t="shared" si="418"/>
        <v>event_team_player_1</v>
      </c>
      <c r="BS268">
        <f>COUNTIFS(S$3:S268,"="&amp;S268,AI$3:AI268,"="&amp;AI268)</f>
        <v>1</v>
      </c>
      <c r="BT268" t="str">
        <f>IFERROR(VLOOKUP(BB268&amp;BU268&amp;X268,game_rosters!U:W,3,FALSE),"")</f>
        <v>P100009</v>
      </c>
      <c r="BU268" t="str">
        <f t="shared" si="419"/>
        <v>Outlaws</v>
      </c>
    </row>
    <row r="269" spans="1:73" x14ac:dyDescent="0.2">
      <c r="A269" t="str">
        <f t="shared" si="394"/>
        <v/>
      </c>
      <c r="E269" s="4"/>
      <c r="F269" s="43"/>
      <c r="G269" s="4"/>
      <c r="H269" s="46"/>
      <c r="I269" s="44">
        <v>18</v>
      </c>
      <c r="J269" s="44" t="str">
        <f t="shared" si="420"/>
        <v/>
      </c>
      <c r="O269" t="s">
        <v>605</v>
      </c>
      <c r="Q269" t="s">
        <v>594</v>
      </c>
      <c r="S269">
        <v>136</v>
      </c>
      <c r="T269">
        <v>31</v>
      </c>
      <c r="U269" t="str">
        <f>IF(B269=1,MAX($U$2:$U268)+1,IF(AND($T269&lt;&gt;"",$T269=$T268),$U268,IF(B269="x",U268,"")))</f>
        <v/>
      </c>
      <c r="V269" t="str">
        <f>IF(C269=1,MAX($V$2:$V268)+1,IF(AND($T269&lt;&gt;"",$T269=$T268),$U268,IF(C269="x",V268,"")))</f>
        <v/>
      </c>
      <c r="X269">
        <v>18</v>
      </c>
      <c r="Z269">
        <v>1</v>
      </c>
      <c r="AA269">
        <f t="shared" si="391"/>
        <v>1136</v>
      </c>
      <c r="AB269">
        <f t="shared" si="392"/>
        <v>9031</v>
      </c>
      <c r="AC269">
        <f t="shared" si="388"/>
        <v>9031</v>
      </c>
      <c r="AD269" s="6">
        <v>1</v>
      </c>
      <c r="AE269" t="s">
        <v>745</v>
      </c>
      <c r="AF269" t="s">
        <v>750</v>
      </c>
      <c r="AG269" t="s">
        <v>756</v>
      </c>
      <c r="AH269" t="s">
        <v>756</v>
      </c>
      <c r="AI269" t="str">
        <f t="shared" si="395"/>
        <v>e</v>
      </c>
      <c r="AJ269" t="str">
        <f t="shared" si="396"/>
        <v>d</v>
      </c>
      <c r="AK269" t="str">
        <f t="shared" si="397"/>
        <v>d</v>
      </c>
      <c r="AL269" t="str">
        <f t="shared" si="398"/>
        <v/>
      </c>
      <c r="AM269" t="str">
        <f t="shared" si="399"/>
        <v/>
      </c>
      <c r="AN269" t="str">
        <f t="shared" si="400"/>
        <v>Away</v>
      </c>
      <c r="AO269" t="str">
        <f t="shared" si="401"/>
        <v>a</v>
      </c>
      <c r="AP269" t="str">
        <f t="shared" si="402"/>
        <v>o</v>
      </c>
      <c r="AQ269" t="str">
        <f t="shared" si="403"/>
        <v>d</v>
      </c>
      <c r="AR269" t="str">
        <f t="shared" si="404"/>
        <v>Away</v>
      </c>
      <c r="AS269" t="str">
        <f t="shared" si="405"/>
        <v>a</v>
      </c>
      <c r="AT269" t="str">
        <f t="shared" si="406"/>
        <v>Defensive</v>
      </c>
      <c r="AU269" t="str">
        <f t="shared" si="407"/>
        <v/>
      </c>
      <c r="AV269" t="str">
        <f t="shared" si="408"/>
        <v/>
      </c>
      <c r="AW269" t="str" cm="1">
        <f t="array" ref="AW269">IFERROR(IF(O269&lt;&gt;"",O269,IF(OR($S269="",$T269=""),"",IF(O269&lt;&gt;"",O269,IF($T269&lt;&gt;"",_xlfn._xlws.FILTER(O:O,($BU:$BU=$BU269)*($I:$I=$I269)*($T:$T=$T269)*($S:$S=_xlfn.MINIFS($S:$S,$T:$T,"="&amp;$T269)),"")))))&amp;"",IF(O269="","",""))&amp;""</f>
        <v>Defensive_PlayPass-InShotPassLane</v>
      </c>
      <c r="AX269" t="str" cm="1">
        <f t="array" ref="AX269">IFERROR(IF(P269&lt;&gt;"",P269,IF(OR($S269="",$T269=""),"",IF($T269&lt;&gt;"",_xlfn._xlws.FILTER(P:P,($BU:$BU=$BU269)*($I:$I=$I269)*($T:$T=$T269)*($S:$S=_xlfn.MINIFS($S:$S,$T:$T,"="&amp;$T269)),""))))&amp;"",IF(P269="","",""))&amp;""</f>
        <v/>
      </c>
      <c r="AY269" t="str" cm="1">
        <f t="array" ref="AY269">IFERROR(IF(Q269&lt;&gt;"",Q269,IF(OR($S269="",$T269=""),"",IF($T269&lt;&gt;"",_xlfn._xlws.FILTER(Q:Q,($BU:$BU=$BU269)*($I:$I=$I269)*($T:$T=$T269)*($S:$S=_xlfn.MINIFS($S:$S,$T:$T,"="&amp;$T269)),""))))&amp;"",IF(Q269="","",""))&amp;""</f>
        <v>u</v>
      </c>
      <c r="AZ269" t="str" cm="1">
        <f t="array" ref="AZ269">IFERROR(IF(R269&lt;&gt;"",R269,IF(OR($S269="",$T269=""),"",IF($T269&lt;&gt;"",_xlfn._xlws.FILTER(R:R,($BU:$BU=$BU269)*($I:$I=$I269)*($T:$T=$T269)*($S:$S=_xlfn.MINIFS($S:$S,$T:$T,"="&amp;$T269)),""))))&amp;"",IF(R269="","",""))&amp;""</f>
        <v/>
      </c>
      <c r="BA269" s="6">
        <f t="shared" si="409"/>
        <v>24</v>
      </c>
      <c r="BB269">
        <f t="shared" ref="BB269:BD269" si="428">BB268</f>
        <v>18987</v>
      </c>
      <c r="BC269" t="str">
        <f t="shared" si="428"/>
        <v>Velodrome</v>
      </c>
      <c r="BD269" t="str">
        <f t="shared" si="428"/>
        <v>Outlaws</v>
      </c>
      <c r="BE269" t="s">
        <v>15</v>
      </c>
      <c r="BF269" t="s">
        <v>179</v>
      </c>
      <c r="BI269" cm="1">
        <f t="array" aca="1" ref="BI269" ca="1">IFERROR(_xlfn._xlws.FILTER(shifts!A:A,(shifts!B:B=events!AD269)*(shifts!AG:AG&gt;=events!BK269)*(shifts!AH:AH&lt;=events!BL269)),BI268)</f>
        <v>8</v>
      </c>
      <c r="BJ269" s="15">
        <f t="shared" si="411"/>
        <v>0</v>
      </c>
      <c r="BK269">
        <f t="shared" si="412"/>
        <v>875</v>
      </c>
      <c r="BL269">
        <f t="shared" si="413"/>
        <v>875</v>
      </c>
      <c r="BM269" s="15">
        <f>SUMIFS(BJ$2:BJ269,K$2:K269,"=Intermission")+SUMIFS(BJ$2:BJ269,K$2:K269,"=Timeout")</f>
        <v>0</v>
      </c>
      <c r="BN269">
        <f t="shared" si="414"/>
        <v>0</v>
      </c>
      <c r="BO269" s="19">
        <f t="shared" si="415"/>
        <v>205</v>
      </c>
      <c r="BP269">
        <f t="shared" si="416"/>
        <v>200</v>
      </c>
      <c r="BQ269" s="17">
        <f t="shared" si="417"/>
        <v>205</v>
      </c>
      <c r="BR269" t="str">
        <f t="shared" si="418"/>
        <v>event_team_player_2</v>
      </c>
      <c r="BS269">
        <f>COUNTIFS(S$3:S269,"="&amp;S269,AI$3:AI269,"="&amp;AI269)</f>
        <v>2</v>
      </c>
      <c r="BT269" t="str">
        <f>IFERROR(VLOOKUP(BB269&amp;BU269&amp;X269,game_rosters!U:W,3,FALSE),"")</f>
        <v>P100034</v>
      </c>
      <c r="BU269" t="str">
        <f t="shared" si="419"/>
        <v>Outlaws</v>
      </c>
    </row>
    <row r="270" spans="1:73" x14ac:dyDescent="0.2">
      <c r="A270" t="str">
        <f t="shared" si="394"/>
        <v/>
      </c>
      <c r="E270" s="4"/>
      <c r="F270" s="43"/>
      <c r="G270" s="4"/>
      <c r="H270" s="46"/>
      <c r="I270" s="44">
        <v>61</v>
      </c>
      <c r="J270" s="44" t="str">
        <f t="shared" si="420"/>
        <v/>
      </c>
      <c r="S270">
        <v>136</v>
      </c>
      <c r="T270">
        <v>31</v>
      </c>
      <c r="U270" t="str">
        <f>IF(B270=1,MAX($U$2:$U269)+1,IF(AND($T270&lt;&gt;"",$T270=$T269),$U269,IF(B270="x",U269,"")))</f>
        <v/>
      </c>
      <c r="V270" t="str">
        <f>IF(C270=1,MAX($V$2:$V269)+1,IF(AND($T270&lt;&gt;"",$T270=$T269),$U269,IF(C270="x",V269,"")))</f>
        <v/>
      </c>
      <c r="X270">
        <v>61</v>
      </c>
      <c r="AA270">
        <f t="shared" si="391"/>
        <v>1136</v>
      </c>
      <c r="AB270">
        <f t="shared" si="392"/>
        <v>9031</v>
      </c>
      <c r="AC270">
        <f t="shared" si="388"/>
        <v>9031</v>
      </c>
      <c r="AD270" s="6">
        <v>1</v>
      </c>
      <c r="AE270" t="s">
        <v>745</v>
      </c>
      <c r="AF270" t="s">
        <v>750</v>
      </c>
      <c r="AG270" t="s">
        <v>756</v>
      </c>
      <c r="AH270" t="s">
        <v>756</v>
      </c>
      <c r="AI270" t="str">
        <f t="shared" si="395"/>
        <v>o</v>
      </c>
      <c r="AJ270" t="str">
        <f t="shared" si="396"/>
        <v>d</v>
      </c>
      <c r="AK270" t="str">
        <f t="shared" si="397"/>
        <v>d</v>
      </c>
      <c r="AL270" t="str">
        <f t="shared" si="398"/>
        <v/>
      </c>
      <c r="AM270" t="str">
        <f t="shared" si="399"/>
        <v/>
      </c>
      <c r="AN270" t="str">
        <f t="shared" si="400"/>
        <v>Away</v>
      </c>
      <c r="AO270" t="str">
        <f t="shared" si="401"/>
        <v>a</v>
      </c>
      <c r="AP270" t="str">
        <f t="shared" si="402"/>
        <v>o</v>
      </c>
      <c r="AQ270" t="str">
        <f t="shared" si="403"/>
        <v>d</v>
      </c>
      <c r="AR270" t="str">
        <f t="shared" si="404"/>
        <v>Away</v>
      </c>
      <c r="AS270" t="str">
        <f t="shared" si="405"/>
        <v>a</v>
      </c>
      <c r="AT270" t="str">
        <f t="shared" si="406"/>
        <v>Offensive</v>
      </c>
      <c r="AU270" t="str">
        <f t="shared" si="407"/>
        <v/>
      </c>
      <c r="AV270" t="str">
        <f t="shared" si="408"/>
        <v/>
      </c>
      <c r="AW270" t="str" cm="1">
        <f t="array" ref="AW270">IFERROR(IF(O270&lt;&gt;"",O270,IF(OR($S270="",$T270=""),"",IF(O270&lt;&gt;"",O270,IF($T270&lt;&gt;"",_xlfn._xlws.FILTER(O:O,($BU:$BU=$BU270)*($I:$I=$I270)*($T:$T=$T270)*($S:$S=_xlfn.MINIFS($S:$S,$T:$T,"="&amp;$T270)),"")))))&amp;"",IF(O270="","",""))&amp;""</f>
        <v/>
      </c>
      <c r="AX270" t="str" cm="1">
        <f t="array" ref="AX270">IFERROR(IF(P270&lt;&gt;"",P270,IF(OR($S270="",$T270=""),"",IF($T270&lt;&gt;"",_xlfn._xlws.FILTER(P:P,($BU:$BU=$BU270)*($I:$I=$I270)*($T:$T=$T270)*($S:$S=_xlfn.MINIFS($S:$S,$T:$T,"="&amp;$T270)),""))))&amp;"",IF(P270="","",""))&amp;""</f>
        <v/>
      </c>
      <c r="AY270" t="str" cm="1">
        <f t="array" ref="AY270">IFERROR(IF(Q270&lt;&gt;"",Q270,IF(OR($S270="",$T270=""),"",IF($T270&lt;&gt;"",_xlfn._xlws.FILTER(Q:Q,($BU:$BU=$BU270)*($I:$I=$I270)*($T:$T=$T270)*($S:$S=_xlfn.MINIFS($S:$S,$T:$T,"="&amp;$T270)),""))))&amp;"",IF(Q270="","",""))&amp;""</f>
        <v/>
      </c>
      <c r="AZ270" t="str" cm="1">
        <f t="array" ref="AZ270">IFERROR(IF(R270&lt;&gt;"",R270,IF(OR($S270="",$T270=""),"",IF($T270&lt;&gt;"",_xlfn._xlws.FILTER(R:R,($BU:$BU=$BU270)*($I:$I=$I270)*($T:$T=$T270)*($S:$S=_xlfn.MINIFS($S:$S,$T:$T,"="&amp;$T270)),""))))&amp;"",IF(R270="","",""))&amp;""</f>
        <v/>
      </c>
      <c r="BA270" s="6">
        <f t="shared" si="409"/>
        <v>24</v>
      </c>
      <c r="BB270">
        <f t="shared" ref="BB270:BD270" si="429">BB269</f>
        <v>18987</v>
      </c>
      <c r="BC270" t="str">
        <f t="shared" si="429"/>
        <v>Velodrome</v>
      </c>
      <c r="BD270" t="str">
        <f t="shared" si="429"/>
        <v>Outlaws</v>
      </c>
      <c r="BE270" t="s">
        <v>15</v>
      </c>
      <c r="BF270" t="s">
        <v>179</v>
      </c>
      <c r="BI270" cm="1">
        <f t="array" aca="1" ref="BI270" ca="1">IFERROR(_xlfn._xlws.FILTER(shifts!A:A,(shifts!B:B=events!AD270)*(shifts!AG:AG&gt;=events!BK270)*(shifts!AH:AH&lt;=events!BL270)),BI269)</f>
        <v>8</v>
      </c>
      <c r="BJ270" s="15">
        <f t="shared" si="411"/>
        <v>0</v>
      </c>
      <c r="BK270">
        <f t="shared" si="412"/>
        <v>875</v>
      </c>
      <c r="BL270">
        <f t="shared" si="413"/>
        <v>875</v>
      </c>
      <c r="BM270" s="15">
        <f>SUMIFS(BJ$2:BJ270,K$2:K270,"=Intermission")+SUMIFS(BJ$2:BJ270,K$2:K270,"=Timeout")</f>
        <v>0</v>
      </c>
      <c r="BN270">
        <f t="shared" si="414"/>
        <v>0</v>
      </c>
      <c r="BO270" s="19">
        <f t="shared" si="415"/>
        <v>205</v>
      </c>
      <c r="BP270">
        <f t="shared" si="416"/>
        <v>200</v>
      </c>
      <c r="BQ270" s="17">
        <f t="shared" si="417"/>
        <v>205</v>
      </c>
      <c r="BR270" t="str">
        <f t="shared" si="418"/>
        <v>opp_team_player_1</v>
      </c>
      <c r="BS270">
        <f>COUNTIFS(S$3:S270,"="&amp;S270,AI$3:AI270,"="&amp;AI270)</f>
        <v>1</v>
      </c>
      <c r="BT270" t="str">
        <f>IFERROR(VLOOKUP(BB270&amp;BU270&amp;X270,game_rosters!U:W,3,FALSE),"")</f>
        <v>P100224</v>
      </c>
      <c r="BU270" t="str">
        <f t="shared" si="419"/>
        <v>Velodrome</v>
      </c>
    </row>
    <row r="271" spans="1:73" x14ac:dyDescent="0.2">
      <c r="A271">
        <f t="shared" si="394"/>
        <v>1</v>
      </c>
      <c r="E271" s="4"/>
      <c r="F271" s="43"/>
      <c r="G271" s="4"/>
      <c r="H271" s="46"/>
      <c r="I271" s="44">
        <v>30</v>
      </c>
      <c r="J271" s="44" t="str">
        <f t="shared" si="420"/>
        <v>d</v>
      </c>
      <c r="K271" t="s">
        <v>231</v>
      </c>
      <c r="L271" t="s">
        <v>232</v>
      </c>
      <c r="S271">
        <v>137</v>
      </c>
      <c r="T271">
        <v>31</v>
      </c>
      <c r="U271" t="str">
        <f>IF(B271=1,MAX($U$2:$U270)+1,IF(AND($T271&lt;&gt;"",$T271=$T270),$U270,IF(B271="x",U270,"")))</f>
        <v/>
      </c>
      <c r="V271" t="str">
        <f>IF(C271=1,MAX($V$2:$V270)+1,IF(AND($T271&lt;&gt;"",$T271=$T270),$U270,IF(C271="x",V270,"")))</f>
        <v/>
      </c>
      <c r="W271" t="s">
        <v>731</v>
      </c>
      <c r="X271">
        <v>30</v>
      </c>
      <c r="Z271">
        <v>1</v>
      </c>
      <c r="AA271">
        <f t="shared" si="391"/>
        <v>1137</v>
      </c>
      <c r="AB271">
        <f t="shared" si="392"/>
        <v>9031</v>
      </c>
      <c r="AC271">
        <f t="shared" si="388"/>
        <v>9031</v>
      </c>
      <c r="AD271" s="6">
        <v>1</v>
      </c>
      <c r="AE271" t="s">
        <v>745</v>
      </c>
      <c r="AF271" t="s">
        <v>926</v>
      </c>
      <c r="AG271" t="s">
        <v>756</v>
      </c>
      <c r="AH271" t="s">
        <v>756</v>
      </c>
      <c r="AI271" t="str">
        <f t="shared" si="395"/>
        <v>e</v>
      </c>
      <c r="AJ271" t="str">
        <f t="shared" si="396"/>
        <v>d</v>
      </c>
      <c r="AK271" t="str">
        <f t="shared" si="397"/>
        <v>d</v>
      </c>
      <c r="AL271" t="str">
        <f t="shared" si="398"/>
        <v>o</v>
      </c>
      <c r="AM271" t="str">
        <f t="shared" si="399"/>
        <v>d</v>
      </c>
      <c r="AN271" t="str">
        <f t="shared" si="400"/>
        <v>Away</v>
      </c>
      <c r="AO271" t="str">
        <f t="shared" si="401"/>
        <v>a</v>
      </c>
      <c r="AP271" t="str">
        <f t="shared" si="402"/>
        <v>o</v>
      </c>
      <c r="AQ271" t="str">
        <f t="shared" si="403"/>
        <v>d</v>
      </c>
      <c r="AR271" t="str">
        <f t="shared" si="404"/>
        <v>Away</v>
      </c>
      <c r="AS271" t="str">
        <f t="shared" si="405"/>
        <v>a</v>
      </c>
      <c r="AT271" t="str">
        <f t="shared" si="406"/>
        <v>Offensive</v>
      </c>
      <c r="AU271" t="str">
        <f t="shared" si="407"/>
        <v/>
      </c>
      <c r="AV271" t="str">
        <f t="shared" si="408"/>
        <v/>
      </c>
      <c r="AW271" t="str" cm="1">
        <f t="array" ref="AW271">IFERROR(IF(O271&lt;&gt;"",O271,IF(OR($S271="",$T271=""),"",IF(O271&lt;&gt;"",O271,IF($T271&lt;&gt;"",_xlfn._xlws.FILTER(O:O,($BU:$BU=$BU271)*($I:$I=$I271)*($T:$T=$T271)*($S:$S=_xlfn.MINIFS($S:$S,$T:$T,"="&amp;$T271)),"")))))&amp;"",IF(O271="","",""))&amp;""</f>
        <v/>
      </c>
      <c r="AX271" t="str" cm="1">
        <f t="array" ref="AX271">IFERROR(IF(P271&lt;&gt;"",P271,IF(OR($S271="",$T271=""),"",IF($T271&lt;&gt;"",_xlfn._xlws.FILTER(P:P,($BU:$BU=$BU271)*($I:$I=$I271)*($T:$T=$T271)*($S:$S=_xlfn.MINIFS($S:$S,$T:$T,"="&amp;$T271)),""))))&amp;"",IF(P271="","",""))&amp;""</f>
        <v/>
      </c>
      <c r="AY271" t="str" cm="1">
        <f t="array" ref="AY271">IFERROR(IF(Q271&lt;&gt;"",Q271,IF(OR($S271="",$T271=""),"",IF($T271&lt;&gt;"",_xlfn._xlws.FILTER(Q:Q,($BU:$BU=$BU271)*($I:$I=$I271)*($T:$T=$T271)*($S:$S=_xlfn.MINIFS($S:$S,$T:$T,"="&amp;$T271)),""))))&amp;"",IF(Q271="","",""))&amp;""</f>
        <v/>
      </c>
      <c r="AZ271" t="str" cm="1">
        <f t="array" ref="AZ271">IFERROR(IF(R271&lt;&gt;"",R271,IF(OR($S271="",$T271=""),"",IF($T271&lt;&gt;"",_xlfn._xlws.FILTER(R:R,($BU:$BU=$BU271)*($I:$I=$I271)*($T:$T=$T271)*($S:$S=_xlfn.MINIFS($S:$S,$T:$T,"="&amp;$T271)),""))))&amp;"",IF(R271="","",""))&amp;""</f>
        <v/>
      </c>
      <c r="BA271" s="6">
        <f t="shared" si="409"/>
        <v>24</v>
      </c>
      <c r="BB271">
        <f t="shared" ref="BB271:BD271" si="430">BB270</f>
        <v>18987</v>
      </c>
      <c r="BC271" t="str">
        <f t="shared" si="430"/>
        <v>Velodrome</v>
      </c>
      <c r="BD271" t="str">
        <f t="shared" si="430"/>
        <v>Outlaws</v>
      </c>
      <c r="BE271" t="s">
        <v>231</v>
      </c>
      <c r="BF271" t="s">
        <v>232</v>
      </c>
      <c r="BI271" cm="1">
        <f t="array" aca="1" ref="BI271" ca="1">IFERROR(_xlfn._xlws.FILTER(shifts!A:A,(shifts!B:B=events!AD271)*(shifts!AG:AG&gt;=events!BK271)*(shifts!AH:AH&lt;=events!BL271)),BI270)</f>
        <v>8</v>
      </c>
      <c r="BJ271" s="15">
        <f t="shared" si="411"/>
        <v>0</v>
      </c>
      <c r="BK271">
        <f t="shared" si="412"/>
        <v>874</v>
      </c>
      <c r="BL271">
        <f t="shared" si="413"/>
        <v>874</v>
      </c>
      <c r="BM271" s="15">
        <f>SUMIFS(BJ$2:BJ271,K$2:K271,"=Intermission")+SUMIFS(BJ$2:BJ271,K$2:K271,"=Timeout")</f>
        <v>0</v>
      </c>
      <c r="BN271">
        <f t="shared" si="414"/>
        <v>0</v>
      </c>
      <c r="BO271" s="19">
        <f t="shared" si="415"/>
        <v>206</v>
      </c>
      <c r="BP271">
        <f t="shared" si="416"/>
        <v>201</v>
      </c>
      <c r="BQ271" s="17">
        <f t="shared" si="417"/>
        <v>206</v>
      </c>
      <c r="BR271" t="str">
        <f t="shared" si="418"/>
        <v>event_team_player_1</v>
      </c>
      <c r="BS271">
        <f>COUNTIFS(S$3:S271,"="&amp;S271,AI$3:AI271,"="&amp;AI271)</f>
        <v>1</v>
      </c>
      <c r="BT271" t="str">
        <f>IFERROR(VLOOKUP(BB271&amp;BU271&amp;X271,game_rosters!U:W,3,FALSE),"")</f>
        <v>P100009</v>
      </c>
      <c r="BU271" t="str">
        <f t="shared" si="419"/>
        <v>Outlaws</v>
      </c>
    </row>
    <row r="272" spans="1:73" x14ac:dyDescent="0.2">
      <c r="A272">
        <f t="shared" si="394"/>
        <v>1</v>
      </c>
      <c r="E272" s="4"/>
      <c r="F272" s="43"/>
      <c r="G272" s="4"/>
      <c r="H272" s="46"/>
      <c r="I272" s="44">
        <v>18</v>
      </c>
      <c r="J272" s="44" t="str">
        <f t="shared" si="420"/>
        <v/>
      </c>
      <c r="K272" t="s">
        <v>13</v>
      </c>
      <c r="L272" t="s">
        <v>586</v>
      </c>
      <c r="N272" t="s">
        <v>595</v>
      </c>
      <c r="O272" t="s">
        <v>573</v>
      </c>
      <c r="Q272" t="s">
        <v>595</v>
      </c>
      <c r="S272">
        <v>138</v>
      </c>
      <c r="T272" t="s">
        <v>756</v>
      </c>
      <c r="U272" t="str">
        <f>IF(B272=1,MAX($U$2:$U271)+1,IF(AND($T272&lt;&gt;"",$T272=$T271),$U271,IF(B272="x",U271,"")))</f>
        <v/>
      </c>
      <c r="V272" t="str">
        <f>IF(C272=1,MAX($V$2:$V271)+1,IF(AND($T272&lt;&gt;"",$T272=$T271),$U271,IF(C272="x",V271,"")))</f>
        <v/>
      </c>
      <c r="W272" t="s">
        <v>731</v>
      </c>
      <c r="X272">
        <v>18</v>
      </c>
      <c r="Z272">
        <v>1</v>
      </c>
      <c r="AA272">
        <f t="shared" si="391"/>
        <v>1138</v>
      </c>
      <c r="AB272" t="str">
        <f t="shared" si="392"/>
        <v/>
      </c>
      <c r="AC272">
        <f t="shared" si="388"/>
        <v>1138</v>
      </c>
      <c r="AD272" s="6">
        <v>1</v>
      </c>
      <c r="AE272" t="s">
        <v>745</v>
      </c>
      <c r="AF272" t="s">
        <v>904</v>
      </c>
      <c r="AG272" t="s">
        <v>756</v>
      </c>
      <c r="AH272" t="s">
        <v>756</v>
      </c>
      <c r="AI272" t="str">
        <f t="shared" si="395"/>
        <v>e</v>
      </c>
      <c r="AJ272" t="str">
        <f t="shared" si="396"/>
        <v/>
      </c>
      <c r="AK272" t="str">
        <f t="shared" si="397"/>
        <v/>
      </c>
      <c r="AL272" t="str">
        <f t="shared" si="398"/>
        <v/>
      </c>
      <c r="AM272" t="str">
        <f t="shared" si="399"/>
        <v/>
      </c>
      <c r="AN272" t="str">
        <f t="shared" si="400"/>
        <v>Away</v>
      </c>
      <c r="AO272" t="str">
        <f t="shared" si="401"/>
        <v>a</v>
      </c>
      <c r="AP272" t="str">
        <f t="shared" si="402"/>
        <v/>
      </c>
      <c r="AQ272" t="str">
        <f t="shared" si="403"/>
        <v/>
      </c>
      <c r="AR272" t="str">
        <f t="shared" si="404"/>
        <v>Away</v>
      </c>
      <c r="AS272" t="str">
        <f t="shared" si="405"/>
        <v>a</v>
      </c>
      <c r="AT272" t="str">
        <f t="shared" si="406"/>
        <v>Offensive</v>
      </c>
      <c r="AU272" t="str">
        <f t="shared" si="407"/>
        <v/>
      </c>
      <c r="AV272" t="str">
        <f t="shared" si="408"/>
        <v/>
      </c>
      <c r="AW272" t="str" cm="1">
        <f t="array" ref="AW272">IFERROR(IF(O272&lt;&gt;"",O272,IF(OR($S272="",$T272=""),"",IF(O272&lt;&gt;"",O272,IF($T272&lt;&gt;"",_xlfn._xlws.FILTER(O:O,($BU:$BU=$BU272)*($I:$I=$I272)*($T:$T=$T272)*($S:$S=_xlfn.MINIFS($S:$S,$T:$T,"="&amp;$T272)),"")))))&amp;"",IF(O272="","",""))&amp;""</f>
        <v>OffensivePlay_Zone-PuckRetrievalShot</v>
      </c>
      <c r="AX272" t="str" cm="1">
        <f t="array" ref="AX272">IFERROR(IF(P272&lt;&gt;"",P272,IF(OR($S272="",$T272=""),"",IF($T272&lt;&gt;"",_xlfn._xlws.FILTER(P:P,($BU:$BU=$BU272)*($I:$I=$I272)*($T:$T=$T272)*($S:$S=_xlfn.MINIFS($S:$S,$T:$T,"="&amp;$T272)),""))))&amp;"",IF(P272="","",""))&amp;""</f>
        <v/>
      </c>
      <c r="AY272" t="str" cm="1">
        <f t="array" ref="AY272">IFERROR(IF(Q272&lt;&gt;"",Q272,IF(OR($S272="",$T272=""),"",IF($T272&lt;&gt;"",_xlfn._xlws.FILTER(Q:Q,($BU:$BU=$BU272)*($I:$I=$I272)*($T:$T=$T272)*($S:$S=_xlfn.MINIFS($S:$S,$T:$T,"="&amp;$T272)),""))))&amp;"",IF(Q272="","",""))&amp;""</f>
        <v>s</v>
      </c>
      <c r="AZ272" t="str" cm="1">
        <f t="array" ref="AZ272">IFERROR(IF(R272&lt;&gt;"",R272,IF(OR($S272="",$T272=""),"",IF($T272&lt;&gt;"",_xlfn._xlws.FILTER(R:R,($BU:$BU=$BU272)*($I:$I=$I272)*($T:$T=$T272)*($S:$S=_xlfn.MINIFS($S:$S,$T:$T,"="&amp;$T272)),""))))&amp;"",IF(R272="","",""))&amp;""</f>
        <v/>
      </c>
      <c r="BA272" s="6">
        <f t="shared" si="409"/>
        <v>24</v>
      </c>
      <c r="BB272">
        <f t="shared" ref="BB272:BD272" si="431">BB271</f>
        <v>18987</v>
      </c>
      <c r="BC272" t="str">
        <f t="shared" si="431"/>
        <v>Velodrome</v>
      </c>
      <c r="BD272" t="str">
        <f t="shared" si="431"/>
        <v>Outlaws</v>
      </c>
      <c r="BE272" t="s">
        <v>13</v>
      </c>
      <c r="BF272" t="s">
        <v>586</v>
      </c>
      <c r="BI272" cm="1">
        <f t="array" aca="1" ref="BI272" ca="1">IFERROR(_xlfn._xlws.FILTER(shifts!A:A,(shifts!B:B=events!AD272)*(shifts!AG:AG&gt;=events!BK272)*(shifts!AH:AH&lt;=events!BL272)),BI271)</f>
        <v>8</v>
      </c>
      <c r="BJ272" s="15">
        <f t="shared" si="411"/>
        <v>0</v>
      </c>
      <c r="BK272">
        <f t="shared" si="412"/>
        <v>873</v>
      </c>
      <c r="BL272">
        <f t="shared" si="413"/>
        <v>873</v>
      </c>
      <c r="BM272" s="15">
        <f>SUMIFS(BJ$2:BJ272,K$2:K272,"=Intermission")+SUMIFS(BJ$2:BJ272,K$2:K272,"=Timeout")</f>
        <v>0</v>
      </c>
      <c r="BN272">
        <f t="shared" si="414"/>
        <v>0</v>
      </c>
      <c r="BO272" s="19">
        <f t="shared" si="415"/>
        <v>207</v>
      </c>
      <c r="BP272">
        <f t="shared" si="416"/>
        <v>202</v>
      </c>
      <c r="BQ272" s="17">
        <f t="shared" si="417"/>
        <v>207</v>
      </c>
      <c r="BR272" t="str">
        <f t="shared" si="418"/>
        <v>event_team_player_1</v>
      </c>
      <c r="BS272">
        <f>COUNTIFS(S$3:S272,"="&amp;S272,AI$3:AI272,"="&amp;AI272)</f>
        <v>1</v>
      </c>
      <c r="BT272" t="str">
        <f>IFERROR(VLOOKUP(BB272&amp;BU272&amp;X272,game_rosters!U:W,3,FALSE),"")</f>
        <v>P100034</v>
      </c>
      <c r="BU272" t="str">
        <f t="shared" si="419"/>
        <v>Outlaws</v>
      </c>
    </row>
    <row r="273" spans="1:73" x14ac:dyDescent="0.2">
      <c r="A273">
        <f t="shared" si="394"/>
        <v>1</v>
      </c>
      <c r="E273" s="4"/>
      <c r="F273" s="43"/>
      <c r="G273" s="4"/>
      <c r="H273" s="46"/>
      <c r="I273" s="44">
        <v>18</v>
      </c>
      <c r="J273" s="44" t="str">
        <f t="shared" si="420"/>
        <v/>
      </c>
      <c r="K273" t="s">
        <v>7</v>
      </c>
      <c r="L273" t="s">
        <v>172</v>
      </c>
      <c r="M273" t="s">
        <v>69</v>
      </c>
      <c r="N273" t="s">
        <v>595</v>
      </c>
      <c r="R273" s="51">
        <v>1</v>
      </c>
      <c r="S273">
        <v>139</v>
      </c>
      <c r="T273" t="s">
        <v>756</v>
      </c>
      <c r="U273" t="str">
        <f>IF(B273=1,MAX($U$2:$U272)+1,IF(AND($T273&lt;&gt;"",$T273=$T272),$U272,IF(B273="x",U272,"")))</f>
        <v/>
      </c>
      <c r="V273" t="str">
        <f>IF(C273=1,MAX($V$2:$V272)+1,IF(AND($T273&lt;&gt;"",$T273=$T272),$U272,IF(C273="x",V272,"")))</f>
        <v/>
      </c>
      <c r="W273" t="s">
        <v>731</v>
      </c>
      <c r="X273">
        <v>18</v>
      </c>
      <c r="Z273">
        <v>1</v>
      </c>
      <c r="AA273">
        <f t="shared" si="391"/>
        <v>1139</v>
      </c>
      <c r="AB273" t="str">
        <f t="shared" si="392"/>
        <v/>
      </c>
      <c r="AC273">
        <f t="shared" si="388"/>
        <v>1139</v>
      </c>
      <c r="AD273" s="6">
        <v>1</v>
      </c>
      <c r="AE273" t="s">
        <v>745</v>
      </c>
      <c r="AF273" t="s">
        <v>926</v>
      </c>
      <c r="AG273" t="s">
        <v>756</v>
      </c>
      <c r="AH273" t="s">
        <v>756</v>
      </c>
      <c r="AI273" t="str">
        <f t="shared" si="395"/>
        <v>e</v>
      </c>
      <c r="AJ273" t="str">
        <f t="shared" si="396"/>
        <v/>
      </c>
      <c r="AK273" t="str">
        <f t="shared" si="397"/>
        <v/>
      </c>
      <c r="AL273" t="str">
        <f t="shared" si="398"/>
        <v/>
      </c>
      <c r="AM273" t="str">
        <f t="shared" si="399"/>
        <v/>
      </c>
      <c r="AN273" t="str">
        <f t="shared" si="400"/>
        <v>Away</v>
      </c>
      <c r="AO273" t="str">
        <f t="shared" si="401"/>
        <v>a</v>
      </c>
      <c r="AP273" t="str">
        <f t="shared" si="402"/>
        <v/>
      </c>
      <c r="AQ273" t="str">
        <f t="shared" si="403"/>
        <v/>
      </c>
      <c r="AR273" t="str">
        <f t="shared" si="404"/>
        <v>Away</v>
      </c>
      <c r="AS273" t="str">
        <f t="shared" si="405"/>
        <v>a</v>
      </c>
      <c r="AT273" t="str">
        <f t="shared" si="406"/>
        <v>Offensive</v>
      </c>
      <c r="AU273" t="str">
        <f t="shared" si="407"/>
        <v/>
      </c>
      <c r="AV273" t="str">
        <f t="shared" si="408"/>
        <v/>
      </c>
      <c r="AW273" t="str" cm="1">
        <f t="array" ref="AW273">IFERROR(IF(O273&lt;&gt;"",O273,IF(OR($S273="",$T273=""),"",IF(O273&lt;&gt;"",O273,IF($T273&lt;&gt;"",_xlfn._xlws.FILTER(O:O,($BU:$BU=$BU273)*($I:$I=$I273)*($T:$T=$T273)*($S:$S=_xlfn.MINIFS($S:$S,$T:$T,"="&amp;$T273)),"")))))&amp;"",IF(O273="","",""))&amp;""</f>
        <v/>
      </c>
      <c r="AX273" t="str" cm="1">
        <f t="array" ref="AX273">IFERROR(IF(P273&lt;&gt;"",P273,IF(OR($S273="",$T273=""),"",IF($T273&lt;&gt;"",_xlfn._xlws.FILTER(P:P,($BU:$BU=$BU273)*($I:$I=$I273)*($T:$T=$T273)*($S:$S=_xlfn.MINIFS($S:$S,$T:$T,"="&amp;$T273)),""))))&amp;"",IF(P273="","",""))&amp;""</f>
        <v/>
      </c>
      <c r="AY273" t="str" cm="1">
        <f t="array" ref="AY273">IFERROR(IF(Q273&lt;&gt;"",Q273,IF(OR($S273="",$T273=""),"",IF($T273&lt;&gt;"",_xlfn._xlws.FILTER(Q:Q,($BU:$BU=$BU273)*($I:$I=$I273)*($T:$T=$T273)*($S:$S=_xlfn.MINIFS($S:$S,$T:$T,"="&amp;$T273)),""))))&amp;"",IF(Q273="","",""))&amp;""</f>
        <v/>
      </c>
      <c r="AZ273" t="str" cm="1">
        <f t="array" ref="AZ273">IFERROR(IF(R273&lt;&gt;"",R273,IF(OR($S273="",$T273=""),"",IF($T273&lt;&gt;"",_xlfn._xlws.FILTER(R:R,($BU:$BU=$BU273)*($I:$I=$I273)*($T:$T=$T273)*($S:$S=_xlfn.MINIFS($S:$S,$T:$T,"="&amp;$T273)),""))))&amp;"",IF(R273="","",""))&amp;""</f>
        <v>1</v>
      </c>
      <c r="BA273" s="6">
        <f t="shared" si="409"/>
        <v>24</v>
      </c>
      <c r="BB273">
        <f t="shared" ref="BB273:BD273" si="432">BB272</f>
        <v>18987</v>
      </c>
      <c r="BC273" t="str">
        <f t="shared" si="432"/>
        <v>Velodrome</v>
      </c>
      <c r="BD273" t="str">
        <f t="shared" si="432"/>
        <v>Outlaws</v>
      </c>
      <c r="BE273" t="s">
        <v>7</v>
      </c>
      <c r="BF273" t="s">
        <v>172</v>
      </c>
      <c r="BI273" cm="1">
        <f t="array" aca="1" ref="BI273" ca="1">IFERROR(_xlfn._xlws.FILTER(shifts!A:A,(shifts!B:B=events!AD273)*(shifts!AG:AG&gt;=events!BK273)*(shifts!AH:AH&lt;=events!BL273)),BI272)</f>
        <v>8</v>
      </c>
      <c r="BJ273" s="15">
        <f t="shared" si="411"/>
        <v>0</v>
      </c>
      <c r="BK273">
        <f t="shared" si="412"/>
        <v>874</v>
      </c>
      <c r="BL273">
        <f t="shared" si="413"/>
        <v>874</v>
      </c>
      <c r="BM273" s="15">
        <f>SUMIFS(BJ$2:BJ273,K$2:K273,"=Intermission")+SUMIFS(BJ$2:BJ273,K$2:K273,"=Timeout")</f>
        <v>0</v>
      </c>
      <c r="BN273">
        <f t="shared" si="414"/>
        <v>0</v>
      </c>
      <c r="BO273" s="19">
        <f t="shared" si="415"/>
        <v>206</v>
      </c>
      <c r="BP273">
        <f t="shared" si="416"/>
        <v>201</v>
      </c>
      <c r="BQ273" s="17">
        <f t="shared" si="417"/>
        <v>206</v>
      </c>
      <c r="BR273" t="str">
        <f t="shared" si="418"/>
        <v>event_team_player_1</v>
      </c>
      <c r="BS273">
        <f>COUNTIFS(S$3:S273,"="&amp;S273,AI$3:AI273,"="&amp;AI273)</f>
        <v>1</v>
      </c>
      <c r="BT273" t="str">
        <f>IFERROR(VLOOKUP(BB273&amp;BU273&amp;X273,game_rosters!U:W,3,FALSE),"")</f>
        <v>P100034</v>
      </c>
      <c r="BU273" t="str">
        <f t="shared" si="419"/>
        <v>Outlaws</v>
      </c>
    </row>
    <row r="274" spans="1:73" x14ac:dyDescent="0.2">
      <c r="A274" t="str">
        <f t="shared" si="394"/>
        <v/>
      </c>
      <c r="E274" s="4"/>
      <c r="F274" s="43"/>
      <c r="G274" s="4"/>
      <c r="H274" s="46"/>
      <c r="I274" s="44">
        <v>91</v>
      </c>
      <c r="J274" s="44" t="str">
        <f t="shared" si="420"/>
        <v/>
      </c>
      <c r="S274">
        <v>139</v>
      </c>
      <c r="T274" t="s">
        <v>756</v>
      </c>
      <c r="U274" t="str">
        <f>IF(B274=1,MAX($U$2:$U273)+1,IF(AND($T274&lt;&gt;"",$T274=$T273),$U273,IF(B274="x",U273,"")))</f>
        <v/>
      </c>
      <c r="V274" t="str">
        <f>IF(C274=1,MAX($V$2:$V273)+1,IF(AND($T274&lt;&gt;"",$T274=$T273),$U273,IF(C274="x",V273,"")))</f>
        <v/>
      </c>
      <c r="X274">
        <v>91</v>
      </c>
      <c r="Z274">
        <v>1</v>
      </c>
      <c r="AA274">
        <f t="shared" si="391"/>
        <v>1139</v>
      </c>
      <c r="AB274" t="str">
        <f t="shared" si="392"/>
        <v/>
      </c>
      <c r="AC274">
        <f t="shared" si="388"/>
        <v>1139</v>
      </c>
      <c r="AD274" s="6">
        <v>1</v>
      </c>
      <c r="AE274" t="s">
        <v>745</v>
      </c>
      <c r="AF274" t="s">
        <v>926</v>
      </c>
      <c r="AG274" t="s">
        <v>756</v>
      </c>
      <c r="AH274" t="s">
        <v>756</v>
      </c>
      <c r="AI274" t="str">
        <f t="shared" si="395"/>
        <v>e</v>
      </c>
      <c r="AJ274" t="str">
        <f t="shared" si="396"/>
        <v/>
      </c>
      <c r="AK274" t="str">
        <f t="shared" si="397"/>
        <v/>
      </c>
      <c r="AL274" t="str">
        <f t="shared" si="398"/>
        <v/>
      </c>
      <c r="AM274" t="str">
        <f t="shared" si="399"/>
        <v/>
      </c>
      <c r="AN274" t="str">
        <f t="shared" si="400"/>
        <v>Away</v>
      </c>
      <c r="AO274" t="str">
        <f t="shared" si="401"/>
        <v>a</v>
      </c>
      <c r="AP274" t="str">
        <f t="shared" si="402"/>
        <v/>
      </c>
      <c r="AQ274" t="str">
        <f t="shared" si="403"/>
        <v/>
      </c>
      <c r="AR274" t="str">
        <f t="shared" si="404"/>
        <v>Away</v>
      </c>
      <c r="AS274" t="str">
        <f t="shared" si="405"/>
        <v>a</v>
      </c>
      <c r="AT274" t="str">
        <f t="shared" si="406"/>
        <v>Offensive</v>
      </c>
      <c r="AU274" t="str">
        <f t="shared" si="407"/>
        <v/>
      </c>
      <c r="AV274" t="str">
        <f t="shared" si="408"/>
        <v/>
      </c>
      <c r="AW274" t="str" cm="1">
        <f t="array" ref="AW274">IFERROR(IF(O274&lt;&gt;"",O274,IF(OR($S274="",$T274=""),"",IF(O274&lt;&gt;"",O274,IF($T274&lt;&gt;"",_xlfn._xlws.FILTER(O:O,($BU:$BU=$BU274)*($I:$I=$I274)*($T:$T=$T274)*($S:$S=_xlfn.MINIFS($S:$S,$T:$T,"="&amp;$T274)),"")))))&amp;"",IF(O274="","",""))&amp;""</f>
        <v/>
      </c>
      <c r="AX274" t="str" cm="1">
        <f t="array" ref="AX274">IFERROR(IF(P274&lt;&gt;"",P274,IF(OR($S274="",$T274=""),"",IF($T274&lt;&gt;"",_xlfn._xlws.FILTER(P:P,($BU:$BU=$BU274)*($I:$I=$I274)*($T:$T=$T274)*($S:$S=_xlfn.MINIFS($S:$S,$T:$T,"="&amp;$T274)),""))))&amp;"",IF(P274="","",""))&amp;""</f>
        <v/>
      </c>
      <c r="AY274" t="str" cm="1">
        <f t="array" ref="AY274">IFERROR(IF(Q274&lt;&gt;"",Q274,IF(OR($S274="",$T274=""),"",IF($T274&lt;&gt;"",_xlfn._xlws.FILTER(Q:Q,($BU:$BU=$BU274)*($I:$I=$I274)*($T:$T=$T274)*($S:$S=_xlfn.MINIFS($S:$S,$T:$T,"="&amp;$T274)),""))))&amp;"",IF(Q274="","",""))&amp;""</f>
        <v/>
      </c>
      <c r="AZ274" t="str" cm="1">
        <f t="array" ref="AZ274">IFERROR(IF(R274&lt;&gt;"",R274,IF(OR($S274="",$T274=""),"",IF($T274&lt;&gt;"",_xlfn._xlws.FILTER(R:R,($BU:$BU=$BU274)*($I:$I=$I274)*($T:$T=$T274)*($S:$S=_xlfn.MINIFS($S:$S,$T:$T,"="&amp;$T274)),""))))&amp;"",IF(R274="","",""))&amp;""</f>
        <v/>
      </c>
      <c r="BA274" s="6">
        <f t="shared" si="409"/>
        <v>24</v>
      </c>
      <c r="BB274">
        <f t="shared" ref="BB274:BD274" si="433">BB273</f>
        <v>18987</v>
      </c>
      <c r="BC274" t="str">
        <f t="shared" si="433"/>
        <v>Velodrome</v>
      </c>
      <c r="BD274" t="str">
        <f t="shared" si="433"/>
        <v>Outlaws</v>
      </c>
      <c r="BE274" t="s">
        <v>7</v>
      </c>
      <c r="BF274" t="s">
        <v>172</v>
      </c>
      <c r="BI274" cm="1">
        <f t="array" aca="1" ref="BI274" ca="1">IFERROR(_xlfn._xlws.FILTER(shifts!A:A,(shifts!B:B=events!AD274)*(shifts!AG:AG&gt;=events!BK274)*(shifts!AH:AH&lt;=events!BL274)),BI273)</f>
        <v>8</v>
      </c>
      <c r="BJ274" s="15">
        <f t="shared" si="411"/>
        <v>0</v>
      </c>
      <c r="BK274">
        <f t="shared" si="412"/>
        <v>874</v>
      </c>
      <c r="BL274">
        <f t="shared" si="413"/>
        <v>874</v>
      </c>
      <c r="BM274" s="15">
        <f>SUMIFS(BJ$2:BJ274,K$2:K274,"=Intermission")+SUMIFS(BJ$2:BJ274,K$2:K274,"=Timeout")</f>
        <v>0</v>
      </c>
      <c r="BN274">
        <f t="shared" si="414"/>
        <v>0</v>
      </c>
      <c r="BO274" s="19">
        <f t="shared" si="415"/>
        <v>206</v>
      </c>
      <c r="BP274">
        <f t="shared" si="416"/>
        <v>201</v>
      </c>
      <c r="BQ274" s="17">
        <f t="shared" si="417"/>
        <v>206</v>
      </c>
      <c r="BR274" t="str">
        <f t="shared" si="418"/>
        <v>event_team_player_2</v>
      </c>
      <c r="BS274">
        <f>COUNTIFS(S$3:S274,"="&amp;S274,AI$3:AI274,"="&amp;AI274)</f>
        <v>2</v>
      </c>
      <c r="BT274" t="str">
        <f>IFERROR(VLOOKUP(BB274&amp;BU274&amp;X274,game_rosters!U:W,3,FALSE),"")</f>
        <v>P100232</v>
      </c>
      <c r="BU274" t="str">
        <f t="shared" si="419"/>
        <v>Outlaws</v>
      </c>
    </row>
    <row r="275" spans="1:73" x14ac:dyDescent="0.2">
      <c r="A275" t="str">
        <f t="shared" si="394"/>
        <v/>
      </c>
      <c r="E275" s="4"/>
      <c r="F275" s="43"/>
      <c r="G275" s="4"/>
      <c r="H275" s="46"/>
      <c r="I275" s="44">
        <v>61</v>
      </c>
      <c r="J275" s="44" t="str">
        <f t="shared" si="420"/>
        <v/>
      </c>
      <c r="R275" s="51">
        <v>1</v>
      </c>
      <c r="S275">
        <v>139</v>
      </c>
      <c r="T275" t="s">
        <v>756</v>
      </c>
      <c r="U275" t="str">
        <f>IF(B275=1,MAX($U$2:$U274)+1,IF(AND($T275&lt;&gt;"",$T275=$T274),$U274,IF(B275="x",U274,"")))</f>
        <v/>
      </c>
      <c r="V275" t="str">
        <f>IF(C275=1,MAX($V$2:$V274)+1,IF(AND($T275&lt;&gt;"",$T275=$T274),$U274,IF(C275="x",V274,"")))</f>
        <v/>
      </c>
      <c r="X275">
        <v>61</v>
      </c>
      <c r="AA275">
        <f t="shared" si="391"/>
        <v>1139</v>
      </c>
      <c r="AB275" t="str">
        <f t="shared" si="392"/>
        <v/>
      </c>
      <c r="AC275">
        <f t="shared" si="388"/>
        <v>1139</v>
      </c>
      <c r="AD275" s="6">
        <v>1</v>
      </c>
      <c r="AE275" t="s">
        <v>745</v>
      </c>
      <c r="AF275" t="s">
        <v>926</v>
      </c>
      <c r="AG275" t="s">
        <v>756</v>
      </c>
      <c r="AH275" t="s">
        <v>756</v>
      </c>
      <c r="AI275" t="str">
        <f t="shared" si="395"/>
        <v>o</v>
      </c>
      <c r="AJ275" t="str">
        <f t="shared" si="396"/>
        <v/>
      </c>
      <c r="AK275" t="str">
        <f t="shared" si="397"/>
        <v/>
      </c>
      <c r="AL275" t="str">
        <f t="shared" si="398"/>
        <v/>
      </c>
      <c r="AM275" t="str">
        <f t="shared" si="399"/>
        <v/>
      </c>
      <c r="AN275" t="str">
        <f t="shared" si="400"/>
        <v>Away</v>
      </c>
      <c r="AO275" t="str">
        <f t="shared" si="401"/>
        <v>a</v>
      </c>
      <c r="AP275" t="str">
        <f t="shared" si="402"/>
        <v/>
      </c>
      <c r="AQ275" t="str">
        <f t="shared" si="403"/>
        <v/>
      </c>
      <c r="AR275" t="str">
        <f t="shared" si="404"/>
        <v>Away</v>
      </c>
      <c r="AS275" t="str">
        <f t="shared" si="405"/>
        <v>a</v>
      </c>
      <c r="AT275" t="str">
        <f t="shared" si="406"/>
        <v>Defensive</v>
      </c>
      <c r="AU275" t="str">
        <f t="shared" si="407"/>
        <v/>
      </c>
      <c r="AV275" t="str">
        <f t="shared" si="408"/>
        <v/>
      </c>
      <c r="AW275" t="str" cm="1">
        <f t="array" ref="AW275">IFERROR(IF(O275&lt;&gt;"",O275,IF(OR($S275="",$T275=""),"",IF(O275&lt;&gt;"",O275,IF($T275&lt;&gt;"",_xlfn._xlws.FILTER(O:O,($BU:$BU=$BU275)*($I:$I=$I275)*($T:$T=$T275)*($S:$S=_xlfn.MINIFS($S:$S,$T:$T,"="&amp;$T275)),"")))))&amp;"",IF(O275="","",""))&amp;""</f>
        <v/>
      </c>
      <c r="AX275" t="str" cm="1">
        <f t="array" ref="AX275">IFERROR(IF(P275&lt;&gt;"",P275,IF(OR($S275="",$T275=""),"",IF($T275&lt;&gt;"",_xlfn._xlws.FILTER(P:P,($BU:$BU=$BU275)*($I:$I=$I275)*($T:$T=$T275)*($S:$S=_xlfn.MINIFS($S:$S,$T:$T,"="&amp;$T275)),""))))&amp;"",IF(P275="","",""))&amp;""</f>
        <v/>
      </c>
      <c r="AY275" t="str" cm="1">
        <f t="array" ref="AY275">IFERROR(IF(Q275&lt;&gt;"",Q275,IF(OR($S275="",$T275=""),"",IF($T275&lt;&gt;"",_xlfn._xlws.FILTER(Q:Q,($BU:$BU=$BU275)*($I:$I=$I275)*($T:$T=$T275)*($S:$S=_xlfn.MINIFS($S:$S,$T:$T,"="&amp;$T275)),""))))&amp;"",IF(Q275="","",""))&amp;""</f>
        <v/>
      </c>
      <c r="AZ275" t="str" cm="1">
        <f t="array" ref="AZ275">IFERROR(IF(R275&lt;&gt;"",R275,IF(OR($S275="",$T275=""),"",IF($T275&lt;&gt;"",_xlfn._xlws.FILTER(R:R,($BU:$BU=$BU275)*($I:$I=$I275)*($T:$T=$T275)*($S:$S=_xlfn.MINIFS($S:$S,$T:$T,"="&amp;$T275)),""))))&amp;"",IF(R275="","",""))&amp;""</f>
        <v>1</v>
      </c>
      <c r="BA275" s="6">
        <f t="shared" si="409"/>
        <v>24</v>
      </c>
      <c r="BB275">
        <f t="shared" ref="BB275:BD275" si="434">BB274</f>
        <v>18987</v>
      </c>
      <c r="BC275" t="str">
        <f t="shared" si="434"/>
        <v>Velodrome</v>
      </c>
      <c r="BD275" t="str">
        <f t="shared" si="434"/>
        <v>Outlaws</v>
      </c>
      <c r="BE275" t="s">
        <v>7</v>
      </c>
      <c r="BF275" t="s">
        <v>172</v>
      </c>
      <c r="BI275" cm="1">
        <f t="array" aca="1" ref="BI275" ca="1">IFERROR(_xlfn._xlws.FILTER(shifts!A:A,(shifts!B:B=events!AD275)*(shifts!AG:AG&gt;=events!BK275)*(shifts!AH:AH&lt;=events!BL275)),BI274)</f>
        <v>8</v>
      </c>
      <c r="BJ275" s="15">
        <f t="shared" si="411"/>
        <v>0</v>
      </c>
      <c r="BK275">
        <f t="shared" si="412"/>
        <v>874</v>
      </c>
      <c r="BL275">
        <f t="shared" si="413"/>
        <v>874</v>
      </c>
      <c r="BM275" s="15">
        <f>SUMIFS(BJ$2:BJ275,K$2:K275,"=Intermission")+SUMIFS(BJ$2:BJ275,K$2:K275,"=Timeout")</f>
        <v>0</v>
      </c>
      <c r="BN275">
        <f t="shared" si="414"/>
        <v>0</v>
      </c>
      <c r="BO275" s="19">
        <f t="shared" si="415"/>
        <v>206</v>
      </c>
      <c r="BP275">
        <f t="shared" si="416"/>
        <v>201</v>
      </c>
      <c r="BQ275" s="17">
        <f t="shared" si="417"/>
        <v>206</v>
      </c>
      <c r="BR275" t="str">
        <f t="shared" si="418"/>
        <v>opp_team_player_1</v>
      </c>
      <c r="BS275">
        <f>COUNTIFS(S$3:S275,"="&amp;S275,AI$3:AI275,"="&amp;AI275)</f>
        <v>1</v>
      </c>
      <c r="BT275" t="str">
        <f>IFERROR(VLOOKUP(BB275&amp;BU275&amp;X275,game_rosters!U:W,3,FALSE),"")</f>
        <v>P100224</v>
      </c>
      <c r="BU275" t="str">
        <f t="shared" si="419"/>
        <v>Velodrome</v>
      </c>
    </row>
    <row r="276" spans="1:73" x14ac:dyDescent="0.2">
      <c r="A276">
        <f t="shared" si="394"/>
        <v>1</v>
      </c>
      <c r="E276" s="4"/>
      <c r="F276" s="43"/>
      <c r="G276" s="4"/>
      <c r="H276" s="46"/>
      <c r="I276" s="44">
        <v>91</v>
      </c>
      <c r="J276" s="44" t="str">
        <f t="shared" si="420"/>
        <v/>
      </c>
      <c r="K276" t="s">
        <v>13</v>
      </c>
      <c r="S276">
        <v>140</v>
      </c>
      <c r="T276" t="s">
        <v>756</v>
      </c>
      <c r="U276" t="str">
        <f>IF(B276=1,MAX($U$2:$U275)+1,IF(AND($T276&lt;&gt;"",$T276=$T275),$U275,IF(B276="x",U275,"")))</f>
        <v/>
      </c>
      <c r="V276" t="str">
        <f>IF(C276=1,MAX($V$2:$V275)+1,IF(AND($T276&lt;&gt;"",$T276=$T275),$U275,IF(C276="x",V275,"")))</f>
        <v/>
      </c>
      <c r="W276" t="s">
        <v>731</v>
      </c>
      <c r="X276">
        <v>91</v>
      </c>
      <c r="Z276">
        <v>1</v>
      </c>
      <c r="AA276">
        <f t="shared" si="391"/>
        <v>1140</v>
      </c>
      <c r="AB276" t="str">
        <f t="shared" si="392"/>
        <v/>
      </c>
      <c r="AC276">
        <f t="shared" si="388"/>
        <v>1140</v>
      </c>
      <c r="AD276" s="6">
        <v>1</v>
      </c>
      <c r="AE276" t="s">
        <v>745</v>
      </c>
      <c r="AF276" t="s">
        <v>927</v>
      </c>
      <c r="AG276" t="s">
        <v>745</v>
      </c>
      <c r="AH276" t="s">
        <v>905</v>
      </c>
      <c r="AI276" t="str">
        <f t="shared" si="395"/>
        <v>e</v>
      </c>
      <c r="AJ276" t="str">
        <f t="shared" si="396"/>
        <v/>
      </c>
      <c r="AK276" t="str">
        <f t="shared" si="397"/>
        <v/>
      </c>
      <c r="AL276" t="str">
        <f t="shared" si="398"/>
        <v/>
      </c>
      <c r="AM276" t="str">
        <f t="shared" si="399"/>
        <v/>
      </c>
      <c r="AN276" t="str">
        <f t="shared" si="400"/>
        <v>Away</v>
      </c>
      <c r="AO276" t="str">
        <f t="shared" si="401"/>
        <v>a</v>
      </c>
      <c r="AP276" t="str">
        <f t="shared" si="402"/>
        <v/>
      </c>
      <c r="AQ276" t="str">
        <f t="shared" si="403"/>
        <v/>
      </c>
      <c r="AR276" t="str">
        <f t="shared" si="404"/>
        <v>Away</v>
      </c>
      <c r="AS276" t="str">
        <f t="shared" si="405"/>
        <v>a</v>
      </c>
      <c r="AT276" t="str">
        <f t="shared" si="406"/>
        <v>Offensive</v>
      </c>
      <c r="AU276" t="str">
        <f t="shared" si="407"/>
        <v/>
      </c>
      <c r="AV276" t="str">
        <f t="shared" si="408"/>
        <v/>
      </c>
      <c r="AW276" t="str" cm="1">
        <f t="array" ref="AW276">IFERROR(IF(O276&lt;&gt;"",O276,IF(OR($S276="",$T276=""),"",IF(O276&lt;&gt;"",O276,IF($T276&lt;&gt;"",_xlfn._xlws.FILTER(O:O,($BU:$BU=$BU276)*($I:$I=$I276)*($T:$T=$T276)*($S:$S=_xlfn.MINIFS($S:$S,$T:$T,"="&amp;$T276)),"")))))&amp;"",IF(O276="","",""))&amp;""</f>
        <v/>
      </c>
      <c r="AX276" t="str" cm="1">
        <f t="array" ref="AX276">IFERROR(IF(P276&lt;&gt;"",P276,IF(OR($S276="",$T276=""),"",IF($T276&lt;&gt;"",_xlfn._xlws.FILTER(P:P,($BU:$BU=$BU276)*($I:$I=$I276)*($T:$T=$T276)*($S:$S=_xlfn.MINIFS($S:$S,$T:$T,"="&amp;$T276)),""))))&amp;"",IF(P276="","",""))&amp;""</f>
        <v/>
      </c>
      <c r="AY276" t="str" cm="1">
        <f t="array" ref="AY276">IFERROR(IF(Q276&lt;&gt;"",Q276,IF(OR($S276="",$T276=""),"",IF($T276&lt;&gt;"",_xlfn._xlws.FILTER(Q:Q,($BU:$BU=$BU276)*($I:$I=$I276)*($T:$T=$T276)*($S:$S=_xlfn.MINIFS($S:$S,$T:$T,"="&amp;$T276)),""))))&amp;"",IF(Q276="","",""))&amp;""</f>
        <v/>
      </c>
      <c r="AZ276" t="str" cm="1">
        <f t="array" ref="AZ276">IFERROR(IF(R276&lt;&gt;"",R276,IF(OR($S276="",$T276=""),"",IF($T276&lt;&gt;"",_xlfn._xlws.FILTER(R:R,($BU:$BU=$BU276)*($I:$I=$I276)*($T:$T=$T276)*($S:$S=_xlfn.MINIFS($S:$S,$T:$T,"="&amp;$T276)),""))))&amp;"",IF(R276="","",""))&amp;""</f>
        <v/>
      </c>
      <c r="BA276" s="6">
        <f t="shared" si="409"/>
        <v>24</v>
      </c>
      <c r="BB276">
        <f t="shared" ref="BB276:BD276" si="435">BB275</f>
        <v>18987</v>
      </c>
      <c r="BC276" t="str">
        <f t="shared" si="435"/>
        <v>Velodrome</v>
      </c>
      <c r="BD276" t="str">
        <f t="shared" si="435"/>
        <v>Outlaws</v>
      </c>
      <c r="BE276" t="s">
        <v>13</v>
      </c>
      <c r="BF276" t="s">
        <v>756</v>
      </c>
      <c r="BI276" cm="1">
        <f t="array" aca="1" ref="BI276" ca="1">IFERROR(_xlfn._xlws.FILTER(shifts!A:A,(shifts!B:B=events!AD276)*(shifts!AG:AG&gt;=events!BK276)*(shifts!AH:AH&lt;=events!BL276)),BI275)</f>
        <v>8</v>
      </c>
      <c r="BJ276" s="15">
        <f t="shared" si="411"/>
        <v>2</v>
      </c>
      <c r="BK276">
        <f t="shared" si="412"/>
        <v>872</v>
      </c>
      <c r="BL276">
        <f t="shared" si="413"/>
        <v>870</v>
      </c>
      <c r="BM276" s="15">
        <f>SUMIFS(BJ$2:BJ276,K$2:K276,"=Intermission")+SUMIFS(BJ$2:BJ276,K$2:K276,"=Timeout")</f>
        <v>0</v>
      </c>
      <c r="BN276">
        <f t="shared" si="414"/>
        <v>0</v>
      </c>
      <c r="BO276" s="19">
        <f t="shared" si="415"/>
        <v>208</v>
      </c>
      <c r="BP276">
        <f t="shared" si="416"/>
        <v>203</v>
      </c>
      <c r="BQ276" s="17">
        <f t="shared" si="417"/>
        <v>210</v>
      </c>
      <c r="BR276" t="str">
        <f t="shared" si="418"/>
        <v>event_team_player_1</v>
      </c>
      <c r="BS276">
        <f>COUNTIFS(S$3:S276,"="&amp;S276,AI$3:AI276,"="&amp;AI276)</f>
        <v>1</v>
      </c>
      <c r="BT276" t="str">
        <f>IFERROR(VLOOKUP(BB276&amp;BU276&amp;X276,game_rosters!U:W,3,FALSE),"")</f>
        <v>P100232</v>
      </c>
      <c r="BU276" t="str">
        <f t="shared" si="419"/>
        <v>Outlaws</v>
      </c>
    </row>
    <row r="277" spans="1:73" x14ac:dyDescent="0.2">
      <c r="A277" t="str">
        <f t="shared" si="394"/>
        <v/>
      </c>
      <c r="E277" s="4"/>
      <c r="F277" s="43"/>
      <c r="G277" s="4"/>
      <c r="H277" s="46"/>
      <c r="I277" s="44">
        <v>42</v>
      </c>
      <c r="J277" s="44" t="str">
        <f t="shared" si="420"/>
        <v/>
      </c>
      <c r="S277">
        <v>140</v>
      </c>
      <c r="T277" t="s">
        <v>756</v>
      </c>
      <c r="U277" t="str">
        <f>IF(B277=1,MAX($U$2:$U276)+1,IF(AND($T277&lt;&gt;"",$T277=$T276),$U276,IF(B277="x",U276,"")))</f>
        <v/>
      </c>
      <c r="V277" t="str">
        <f>IF(C277=1,MAX($V$2:$V276)+1,IF(AND($T277&lt;&gt;"",$T277=$T276),$U276,IF(C277="x",V276,"")))</f>
        <v/>
      </c>
      <c r="X277">
        <v>42</v>
      </c>
      <c r="AA277">
        <f t="shared" si="391"/>
        <v>1140</v>
      </c>
      <c r="AB277" t="str">
        <f t="shared" si="392"/>
        <v/>
      </c>
      <c r="AC277">
        <f t="shared" si="388"/>
        <v>1140</v>
      </c>
      <c r="AD277" s="6">
        <v>1</v>
      </c>
      <c r="AE277" t="s">
        <v>745</v>
      </c>
      <c r="AF277" t="s">
        <v>927</v>
      </c>
      <c r="AG277" t="s">
        <v>745</v>
      </c>
      <c r="AH277" t="s">
        <v>905</v>
      </c>
      <c r="AI277" t="str">
        <f t="shared" si="395"/>
        <v>o</v>
      </c>
      <c r="AJ277" t="str">
        <f t="shared" si="396"/>
        <v/>
      </c>
      <c r="AK277" t="str">
        <f t="shared" si="397"/>
        <v/>
      </c>
      <c r="AL277" t="str">
        <f t="shared" si="398"/>
        <v/>
      </c>
      <c r="AM277" t="str">
        <f t="shared" si="399"/>
        <v/>
      </c>
      <c r="AN277" t="str">
        <f t="shared" si="400"/>
        <v>Away</v>
      </c>
      <c r="AO277" t="str">
        <f t="shared" si="401"/>
        <v>a</v>
      </c>
      <c r="AP277" t="str">
        <f t="shared" si="402"/>
        <v/>
      </c>
      <c r="AQ277" t="str">
        <f t="shared" si="403"/>
        <v/>
      </c>
      <c r="AR277" t="str">
        <f t="shared" si="404"/>
        <v>Away</v>
      </c>
      <c r="AS277" t="str">
        <f t="shared" si="405"/>
        <v>a</v>
      </c>
      <c r="AT277" t="str">
        <f t="shared" si="406"/>
        <v>Defensive</v>
      </c>
      <c r="AU277" t="str">
        <f t="shared" si="407"/>
        <v/>
      </c>
      <c r="AV277" t="str">
        <f t="shared" si="408"/>
        <v/>
      </c>
      <c r="AW277" t="str" cm="1">
        <f t="array" ref="AW277">IFERROR(IF(O277&lt;&gt;"",O277,IF(OR($S277="",$T277=""),"",IF(O277&lt;&gt;"",O277,IF($T277&lt;&gt;"",_xlfn._xlws.FILTER(O:O,($BU:$BU=$BU277)*($I:$I=$I277)*($T:$T=$T277)*($S:$S=_xlfn.MINIFS($S:$S,$T:$T,"="&amp;$T277)),"")))))&amp;"",IF(O277="","",""))&amp;""</f>
        <v/>
      </c>
      <c r="AX277" t="str" cm="1">
        <f t="array" ref="AX277">IFERROR(IF(P277&lt;&gt;"",P277,IF(OR($S277="",$T277=""),"",IF($T277&lt;&gt;"",_xlfn._xlws.FILTER(P:P,($BU:$BU=$BU277)*($I:$I=$I277)*($T:$T=$T277)*($S:$S=_xlfn.MINIFS($S:$S,$T:$T,"="&amp;$T277)),""))))&amp;"",IF(P277="","",""))&amp;""</f>
        <v/>
      </c>
      <c r="AY277" t="str" cm="1">
        <f t="array" ref="AY277">IFERROR(IF(Q277&lt;&gt;"",Q277,IF(OR($S277="",$T277=""),"",IF($T277&lt;&gt;"",_xlfn._xlws.FILTER(Q:Q,($BU:$BU=$BU277)*($I:$I=$I277)*($T:$T=$T277)*($S:$S=_xlfn.MINIFS($S:$S,$T:$T,"="&amp;$T277)),""))))&amp;"",IF(Q277="","",""))&amp;""</f>
        <v/>
      </c>
      <c r="AZ277" t="str" cm="1">
        <f t="array" ref="AZ277">IFERROR(IF(R277&lt;&gt;"",R277,IF(OR($S277="",$T277=""),"",IF($T277&lt;&gt;"",_xlfn._xlws.FILTER(R:R,($BU:$BU=$BU277)*($I:$I=$I277)*($T:$T=$T277)*($S:$S=_xlfn.MINIFS($S:$S,$T:$T,"="&amp;$T277)),""))))&amp;"",IF(R277="","",""))&amp;""</f>
        <v/>
      </c>
      <c r="BA277" s="6">
        <f t="shared" si="409"/>
        <v>24</v>
      </c>
      <c r="BB277">
        <f t="shared" ref="BB277:BD277" si="436">BB276</f>
        <v>18987</v>
      </c>
      <c r="BC277" t="str">
        <f t="shared" si="436"/>
        <v>Velodrome</v>
      </c>
      <c r="BD277" t="str">
        <f t="shared" si="436"/>
        <v>Outlaws</v>
      </c>
      <c r="BE277" t="s">
        <v>13</v>
      </c>
      <c r="BF277" t="s">
        <v>756</v>
      </c>
      <c r="BI277" cm="1">
        <f t="array" aca="1" ref="BI277" ca="1">IFERROR(_xlfn._xlws.FILTER(shifts!A:A,(shifts!B:B=events!AD277)*(shifts!AG:AG&gt;=events!BK277)*(shifts!AH:AH&lt;=events!BL277)),BI276)</f>
        <v>8</v>
      </c>
      <c r="BJ277" s="15">
        <f t="shared" si="411"/>
        <v>2</v>
      </c>
      <c r="BK277">
        <f t="shared" si="412"/>
        <v>872</v>
      </c>
      <c r="BL277">
        <f t="shared" si="413"/>
        <v>870</v>
      </c>
      <c r="BM277" s="15">
        <f>SUMIFS(BJ$2:BJ277,K$2:K277,"=Intermission")+SUMIFS(BJ$2:BJ277,K$2:K277,"=Timeout")</f>
        <v>0</v>
      </c>
      <c r="BN277">
        <f t="shared" si="414"/>
        <v>0</v>
      </c>
      <c r="BO277" s="19">
        <f t="shared" si="415"/>
        <v>208</v>
      </c>
      <c r="BP277">
        <f t="shared" si="416"/>
        <v>203</v>
      </c>
      <c r="BQ277" s="17">
        <f t="shared" si="417"/>
        <v>210</v>
      </c>
      <c r="BR277" t="str">
        <f t="shared" si="418"/>
        <v>opp_team_player_1</v>
      </c>
      <c r="BS277">
        <f>COUNTIFS(S$3:S277,"="&amp;S277,AI$3:AI277,"="&amp;AI277)</f>
        <v>1</v>
      </c>
      <c r="BT277" t="str">
        <f>IFERROR(VLOOKUP(BB277&amp;BU277&amp;X277,game_rosters!U:W,3,FALSE),"")</f>
        <v>P100201</v>
      </c>
      <c r="BU277" t="str">
        <f t="shared" si="419"/>
        <v>Velodrome</v>
      </c>
    </row>
    <row r="278" spans="1:73" x14ac:dyDescent="0.2">
      <c r="A278">
        <f t="shared" si="394"/>
        <v>1</v>
      </c>
      <c r="E278" s="4"/>
      <c r="F278" s="43"/>
      <c r="G278" s="4"/>
      <c r="H278" s="46"/>
      <c r="I278" s="44">
        <v>91</v>
      </c>
      <c r="J278" s="44" t="str">
        <f t="shared" si="420"/>
        <v/>
      </c>
      <c r="K278" t="s">
        <v>7</v>
      </c>
      <c r="L278" t="s">
        <v>172</v>
      </c>
      <c r="M278" t="s">
        <v>68</v>
      </c>
      <c r="N278" t="s">
        <v>595</v>
      </c>
      <c r="O278" t="s">
        <v>569</v>
      </c>
      <c r="S278">
        <v>141</v>
      </c>
      <c r="T278">
        <v>32</v>
      </c>
      <c r="U278" t="str">
        <f>IF(B278=1,MAX($U$2:$U277)+1,IF(AND($T278&lt;&gt;"",$T278=$T277),$U277,IF(B278="x",U277,"")))</f>
        <v/>
      </c>
      <c r="V278" t="str">
        <f>IF(C278=1,MAX($V$2:$V277)+1,IF(AND($T278&lt;&gt;"",$T278=$T277),$U277,IF(C278="x",V277,"")))</f>
        <v/>
      </c>
      <c r="W278" t="s">
        <v>731</v>
      </c>
      <c r="X278">
        <v>91</v>
      </c>
      <c r="Z278">
        <v>1</v>
      </c>
      <c r="AA278">
        <f t="shared" si="391"/>
        <v>1141</v>
      </c>
      <c r="AB278">
        <f t="shared" si="392"/>
        <v>9032</v>
      </c>
      <c r="AC278">
        <f t="shared" si="388"/>
        <v>9032</v>
      </c>
      <c r="AD278" s="6">
        <v>1</v>
      </c>
      <c r="AE278" t="s">
        <v>745</v>
      </c>
      <c r="AF278" t="s">
        <v>905</v>
      </c>
      <c r="AG278" t="s">
        <v>756</v>
      </c>
      <c r="AH278" t="s">
        <v>756</v>
      </c>
      <c r="AI278" t="str">
        <f t="shared" si="395"/>
        <v>e</v>
      </c>
      <c r="AJ278" t="str">
        <f t="shared" si="396"/>
        <v/>
      </c>
      <c r="AK278" t="str">
        <f t="shared" si="397"/>
        <v/>
      </c>
      <c r="AL278" t="str">
        <f t="shared" si="398"/>
        <v/>
      </c>
      <c r="AM278" t="str">
        <f t="shared" si="399"/>
        <v/>
      </c>
      <c r="AN278" t="str">
        <f t="shared" si="400"/>
        <v>Away</v>
      </c>
      <c r="AO278" t="str">
        <f t="shared" si="401"/>
        <v>a</v>
      </c>
      <c r="AP278" t="str">
        <f t="shared" si="402"/>
        <v/>
      </c>
      <c r="AQ278" t="str">
        <f t="shared" si="403"/>
        <v/>
      </c>
      <c r="AR278" t="str">
        <f t="shared" si="404"/>
        <v>Away</v>
      </c>
      <c r="AS278" t="str">
        <f t="shared" si="405"/>
        <v>a</v>
      </c>
      <c r="AT278" t="str">
        <f t="shared" si="406"/>
        <v>Offensive</v>
      </c>
      <c r="AU278" t="str">
        <f t="shared" si="407"/>
        <v/>
      </c>
      <c r="AV278" t="str">
        <f t="shared" si="408"/>
        <v/>
      </c>
      <c r="AW278" t="str" cm="1">
        <f t="array" ref="AW278">IFERROR(IF(O278&lt;&gt;"",O278,IF(OR($S278="",$T278=""),"",IF(O278&lt;&gt;"",O278,IF($T278&lt;&gt;"",_xlfn._xlws.FILTER(O:O,($BU:$BU=$BU278)*($I:$I=$I278)*($T:$T=$T278)*($S:$S=_xlfn.MINIFS($S:$S,$T:$T,"="&amp;$T278)),"")))))&amp;"",IF(O278="","",""))&amp;""</f>
        <v>OffensivePlay_Zone-Breakout</v>
      </c>
      <c r="AX278" t="str" cm="1">
        <f t="array" ref="AX278">IFERROR(IF(P278&lt;&gt;"",P278,IF(OR($S278="",$T278=""),"",IF($T278&lt;&gt;"",_xlfn._xlws.FILTER(P:P,($BU:$BU=$BU278)*($I:$I=$I278)*($T:$T=$T278)*($S:$S=_xlfn.MINIFS($S:$S,$T:$T,"="&amp;$T278)),""))))&amp;"",IF(P278="","",""))&amp;""</f>
        <v/>
      </c>
      <c r="AY278" t="str" cm="1">
        <f t="array" ref="AY278">IFERROR(IF(Q278&lt;&gt;"",Q278,IF(OR($S278="",$T278=""),"",IF($T278&lt;&gt;"",_xlfn._xlws.FILTER(Q:Q,($BU:$BU=$BU278)*($I:$I=$I278)*($T:$T=$T278)*($S:$S=_xlfn.MINIFS($S:$S,$T:$T,"="&amp;$T278)),""))))&amp;"",IF(Q278="","",""))&amp;""</f>
        <v/>
      </c>
      <c r="AZ278" t="str" cm="1">
        <f t="array" ref="AZ278">IFERROR(IF(R278&lt;&gt;"",R278,IF(OR($S278="",$T278=""),"",IF($T278&lt;&gt;"",_xlfn._xlws.FILTER(R:R,($BU:$BU=$BU278)*($I:$I=$I278)*($T:$T=$T278)*($S:$S=_xlfn.MINIFS($S:$S,$T:$T,"="&amp;$T278)),""))))&amp;"",IF(R278="","",""))&amp;""</f>
        <v/>
      </c>
      <c r="BA278" s="6">
        <f t="shared" si="409"/>
        <v>24</v>
      </c>
      <c r="BB278">
        <f t="shared" ref="BB278:BD278" si="437">BB277</f>
        <v>18987</v>
      </c>
      <c r="BC278" t="str">
        <f t="shared" si="437"/>
        <v>Velodrome</v>
      </c>
      <c r="BD278" t="str">
        <f t="shared" si="437"/>
        <v>Outlaws</v>
      </c>
      <c r="BE278" t="s">
        <v>7</v>
      </c>
      <c r="BF278" t="s">
        <v>172</v>
      </c>
      <c r="BI278" cm="1">
        <f t="array" aca="1" ref="BI278" ca="1">IFERROR(_xlfn._xlws.FILTER(shifts!A:A,(shifts!B:B=events!AD278)*(shifts!AG:AG&gt;=events!BK278)*(shifts!AH:AH&lt;=events!BL278)),BI277)</f>
        <v>8</v>
      </c>
      <c r="BJ278" s="15">
        <f t="shared" si="411"/>
        <v>0</v>
      </c>
      <c r="BK278">
        <f t="shared" si="412"/>
        <v>870</v>
      </c>
      <c r="BL278">
        <f t="shared" si="413"/>
        <v>870</v>
      </c>
      <c r="BM278" s="15">
        <f>SUMIFS(BJ$2:BJ278,K$2:K278,"=Intermission")+SUMIFS(BJ$2:BJ278,K$2:K278,"=Timeout")</f>
        <v>0</v>
      </c>
      <c r="BN278">
        <f t="shared" si="414"/>
        <v>0</v>
      </c>
      <c r="BO278" s="19">
        <f t="shared" si="415"/>
        <v>210</v>
      </c>
      <c r="BP278">
        <f t="shared" si="416"/>
        <v>205</v>
      </c>
      <c r="BQ278" s="17">
        <f t="shared" si="417"/>
        <v>210</v>
      </c>
      <c r="BR278" t="str">
        <f t="shared" si="418"/>
        <v>event_team_player_1</v>
      </c>
      <c r="BS278">
        <f>COUNTIFS(S$3:S278,"="&amp;S278,AI$3:AI278,"="&amp;AI278)</f>
        <v>1</v>
      </c>
      <c r="BT278" t="str">
        <f>IFERROR(VLOOKUP(BB278&amp;BU278&amp;X278,game_rosters!U:W,3,FALSE),"")</f>
        <v>P100232</v>
      </c>
      <c r="BU278" t="str">
        <f t="shared" si="419"/>
        <v>Outlaws</v>
      </c>
    </row>
    <row r="279" spans="1:73" x14ac:dyDescent="0.2">
      <c r="A279" t="str">
        <f t="shared" si="394"/>
        <v/>
      </c>
      <c r="E279" s="4"/>
      <c r="F279" s="43"/>
      <c r="G279" s="4"/>
      <c r="H279" s="46"/>
      <c r="I279" s="44">
        <v>56</v>
      </c>
      <c r="J279" s="44" t="str">
        <f t="shared" si="420"/>
        <v/>
      </c>
      <c r="S279">
        <v>141</v>
      </c>
      <c r="T279">
        <v>32</v>
      </c>
      <c r="U279" t="str">
        <f>IF(B279=1,MAX($U$2:$U278)+1,IF(AND($T279&lt;&gt;"",$T279=$T278),$U278,IF(B279="x",U278,"")))</f>
        <v/>
      </c>
      <c r="V279" t="str">
        <f>IF(C279=1,MAX($V$2:$V278)+1,IF(AND($T279&lt;&gt;"",$T279=$T278),$U278,IF(C279="x",V278,"")))</f>
        <v/>
      </c>
      <c r="X279">
        <v>56</v>
      </c>
      <c r="Z279">
        <v>1</v>
      </c>
      <c r="AA279">
        <f t="shared" si="391"/>
        <v>1141</v>
      </c>
      <c r="AB279">
        <f t="shared" si="392"/>
        <v>9032</v>
      </c>
      <c r="AC279">
        <f t="shared" si="388"/>
        <v>9032</v>
      </c>
      <c r="AD279" s="6">
        <v>1</v>
      </c>
      <c r="AE279" t="s">
        <v>745</v>
      </c>
      <c r="AF279" t="s">
        <v>905</v>
      </c>
      <c r="AG279" t="s">
        <v>756</v>
      </c>
      <c r="AH279" t="s">
        <v>756</v>
      </c>
      <c r="AI279" t="str">
        <f t="shared" si="395"/>
        <v>e</v>
      </c>
      <c r="AJ279" t="str">
        <f t="shared" si="396"/>
        <v/>
      </c>
      <c r="AK279" t="str">
        <f t="shared" si="397"/>
        <v/>
      </c>
      <c r="AL279" t="str">
        <f t="shared" si="398"/>
        <v/>
      </c>
      <c r="AM279" t="str">
        <f t="shared" si="399"/>
        <v/>
      </c>
      <c r="AN279" t="str">
        <f t="shared" si="400"/>
        <v>Away</v>
      </c>
      <c r="AO279" t="str">
        <f t="shared" si="401"/>
        <v>a</v>
      </c>
      <c r="AP279" t="str">
        <f t="shared" si="402"/>
        <v/>
      </c>
      <c r="AQ279" t="str">
        <f t="shared" si="403"/>
        <v/>
      </c>
      <c r="AR279" t="str">
        <f t="shared" si="404"/>
        <v>Away</v>
      </c>
      <c r="AS279" t="str">
        <f t="shared" si="405"/>
        <v>a</v>
      </c>
      <c r="AT279" t="str">
        <f t="shared" si="406"/>
        <v>Offensive</v>
      </c>
      <c r="AU279" t="str">
        <f t="shared" si="407"/>
        <v/>
      </c>
      <c r="AV279" t="str">
        <f t="shared" si="408"/>
        <v/>
      </c>
      <c r="AW279" t="str" cm="1">
        <f t="array" ref="AW279">IFERROR(IF(O279&lt;&gt;"",O279,IF(OR($S279="",$T279=""),"",IF(O279&lt;&gt;"",O279,IF($T279&lt;&gt;"",_xlfn._xlws.FILTER(O:O,($BU:$BU=$BU279)*($I:$I=$I279)*($T:$T=$T279)*($S:$S=_xlfn.MINIFS($S:$S,$T:$T,"="&amp;$T279)),"")))))&amp;"",IF(O279="","",""))&amp;""</f>
        <v/>
      </c>
      <c r="AX279" t="str" cm="1">
        <f t="array" ref="AX279">IFERROR(IF(P279&lt;&gt;"",P279,IF(OR($S279="",$T279=""),"",IF($T279&lt;&gt;"",_xlfn._xlws.FILTER(P:P,($BU:$BU=$BU279)*($I:$I=$I279)*($T:$T=$T279)*($S:$S=_xlfn.MINIFS($S:$S,$T:$T,"="&amp;$T279)),""))))&amp;"",IF(P279="","",""))&amp;""</f>
        <v/>
      </c>
      <c r="AY279" t="str" cm="1">
        <f t="array" ref="AY279">IFERROR(IF(Q279&lt;&gt;"",Q279,IF(OR($S279="",$T279=""),"",IF($T279&lt;&gt;"",_xlfn._xlws.FILTER(Q:Q,($BU:$BU=$BU279)*($I:$I=$I279)*($T:$T=$T279)*($S:$S=_xlfn.MINIFS($S:$S,$T:$T,"="&amp;$T279)),""))))&amp;"",IF(Q279="","",""))&amp;""</f>
        <v/>
      </c>
      <c r="AZ279" t="str" cm="1">
        <f t="array" ref="AZ279">IFERROR(IF(R279&lt;&gt;"",R279,IF(OR($S279="",$T279=""),"",IF($T279&lt;&gt;"",_xlfn._xlws.FILTER(R:R,($BU:$BU=$BU279)*($I:$I=$I279)*($T:$T=$T279)*($S:$S=_xlfn.MINIFS($S:$S,$T:$T,"="&amp;$T279)),""))))&amp;"",IF(R279="","",""))&amp;""</f>
        <v/>
      </c>
      <c r="BA279" s="6">
        <f t="shared" si="409"/>
        <v>24</v>
      </c>
      <c r="BB279">
        <f t="shared" ref="BB279:BD279" si="438">BB278</f>
        <v>18987</v>
      </c>
      <c r="BC279" t="str">
        <f t="shared" si="438"/>
        <v>Velodrome</v>
      </c>
      <c r="BD279" t="str">
        <f t="shared" si="438"/>
        <v>Outlaws</v>
      </c>
      <c r="BE279" t="s">
        <v>7</v>
      </c>
      <c r="BF279" t="s">
        <v>172</v>
      </c>
      <c r="BI279" cm="1">
        <f t="array" aca="1" ref="BI279" ca="1">IFERROR(_xlfn._xlws.FILTER(shifts!A:A,(shifts!B:B=events!AD279)*(shifts!AG:AG&gt;=events!BK279)*(shifts!AH:AH&lt;=events!BL279)),BI278)</f>
        <v>8</v>
      </c>
      <c r="BJ279" s="15">
        <f t="shared" si="411"/>
        <v>0</v>
      </c>
      <c r="BK279">
        <f t="shared" si="412"/>
        <v>870</v>
      </c>
      <c r="BL279">
        <f t="shared" si="413"/>
        <v>870</v>
      </c>
      <c r="BM279" s="15">
        <f>SUMIFS(BJ$2:BJ279,K$2:K279,"=Intermission")+SUMIFS(BJ$2:BJ279,K$2:K279,"=Timeout")</f>
        <v>0</v>
      </c>
      <c r="BN279">
        <f t="shared" si="414"/>
        <v>0</v>
      </c>
      <c r="BO279" s="19">
        <f t="shared" si="415"/>
        <v>210</v>
      </c>
      <c r="BP279">
        <f t="shared" si="416"/>
        <v>205</v>
      </c>
      <c r="BQ279" s="17">
        <f t="shared" si="417"/>
        <v>210</v>
      </c>
      <c r="BR279" t="str">
        <f t="shared" si="418"/>
        <v>event_team_player_2</v>
      </c>
      <c r="BS279">
        <f>COUNTIFS(S$3:S279,"="&amp;S279,AI$3:AI279,"="&amp;AI279)</f>
        <v>2</v>
      </c>
      <c r="BT279" t="str">
        <f>IFERROR(VLOOKUP(BB279&amp;BU279&amp;X279,game_rosters!U:W,3,FALSE),"")</f>
        <v>P100099</v>
      </c>
      <c r="BU279" t="str">
        <f t="shared" si="419"/>
        <v>Outlaws</v>
      </c>
    </row>
    <row r="280" spans="1:73" x14ac:dyDescent="0.2">
      <c r="A280" t="str">
        <f t="shared" si="394"/>
        <v/>
      </c>
      <c r="E280" s="4"/>
      <c r="F280" s="43"/>
      <c r="G280" s="4"/>
      <c r="H280" s="46"/>
      <c r="I280" s="44">
        <v>42</v>
      </c>
      <c r="J280" s="44" t="str">
        <f t="shared" si="420"/>
        <v/>
      </c>
      <c r="S280">
        <v>141</v>
      </c>
      <c r="T280">
        <v>32</v>
      </c>
      <c r="U280" t="str">
        <f>IF(B280=1,MAX($U$2:$U279)+1,IF(AND($T280&lt;&gt;"",$T280=$T279),$U279,IF(B280="x",U279,"")))</f>
        <v/>
      </c>
      <c r="V280" t="str">
        <f>IF(C280=1,MAX($V$2:$V279)+1,IF(AND($T280&lt;&gt;"",$T280=$T279),$U279,IF(C280="x",V279,"")))</f>
        <v/>
      </c>
      <c r="X280">
        <v>42</v>
      </c>
      <c r="AA280">
        <f t="shared" si="391"/>
        <v>1141</v>
      </c>
      <c r="AB280">
        <f t="shared" si="392"/>
        <v>9032</v>
      </c>
      <c r="AC280">
        <f t="shared" si="388"/>
        <v>9032</v>
      </c>
      <c r="AD280" s="6">
        <v>1</v>
      </c>
      <c r="AE280" t="s">
        <v>745</v>
      </c>
      <c r="AF280" t="s">
        <v>905</v>
      </c>
      <c r="AG280" t="s">
        <v>756</v>
      </c>
      <c r="AH280" t="s">
        <v>756</v>
      </c>
      <c r="AI280" t="str">
        <f t="shared" si="395"/>
        <v>o</v>
      </c>
      <c r="AJ280" t="str">
        <f t="shared" si="396"/>
        <v/>
      </c>
      <c r="AK280" t="str">
        <f t="shared" si="397"/>
        <v/>
      </c>
      <c r="AL280" t="str">
        <f t="shared" si="398"/>
        <v/>
      </c>
      <c r="AM280" t="str">
        <f t="shared" si="399"/>
        <v/>
      </c>
      <c r="AN280" t="str">
        <f t="shared" si="400"/>
        <v>Away</v>
      </c>
      <c r="AO280" t="str">
        <f t="shared" si="401"/>
        <v>a</v>
      </c>
      <c r="AP280" t="str">
        <f t="shared" si="402"/>
        <v/>
      </c>
      <c r="AQ280" t="str">
        <f t="shared" si="403"/>
        <v/>
      </c>
      <c r="AR280" t="str">
        <f t="shared" si="404"/>
        <v>Away</v>
      </c>
      <c r="AS280" t="str">
        <f t="shared" si="405"/>
        <v>a</v>
      </c>
      <c r="AT280" t="str">
        <f t="shared" si="406"/>
        <v>Defensive</v>
      </c>
      <c r="AU280" t="str">
        <f t="shared" si="407"/>
        <v/>
      </c>
      <c r="AV280" t="str">
        <f t="shared" si="408"/>
        <v/>
      </c>
      <c r="AW280" t="str" cm="1">
        <f t="array" ref="AW280">IFERROR(IF(O280&lt;&gt;"",O280,IF(OR($S280="",$T280=""),"",IF(O280&lt;&gt;"",O280,IF($T280&lt;&gt;"",_xlfn._xlws.FILTER(O:O,($BU:$BU=$BU280)*($I:$I=$I280)*($T:$T=$T280)*($S:$S=_xlfn.MINIFS($S:$S,$T:$T,"="&amp;$T280)),"")))))&amp;"",IF(O280="","",""))&amp;""</f>
        <v/>
      </c>
      <c r="AX280" t="str" cm="1">
        <f t="array" ref="AX280">IFERROR(IF(P280&lt;&gt;"",P280,IF(OR($S280="",$T280=""),"",IF($T280&lt;&gt;"",_xlfn._xlws.FILTER(P:P,($BU:$BU=$BU280)*($I:$I=$I280)*($T:$T=$T280)*($S:$S=_xlfn.MINIFS($S:$S,$T:$T,"="&amp;$T280)),""))))&amp;"",IF(P280="","",""))&amp;""</f>
        <v/>
      </c>
      <c r="AY280" t="str" cm="1">
        <f t="array" ref="AY280">IFERROR(IF(Q280&lt;&gt;"",Q280,IF(OR($S280="",$T280=""),"",IF($T280&lt;&gt;"",_xlfn._xlws.FILTER(Q:Q,($BU:$BU=$BU280)*($I:$I=$I280)*($T:$T=$T280)*($S:$S=_xlfn.MINIFS($S:$S,$T:$T,"="&amp;$T280)),""))))&amp;"",IF(Q280="","",""))&amp;""</f>
        <v/>
      </c>
      <c r="AZ280" t="str" cm="1">
        <f t="array" ref="AZ280">IFERROR(IF(R280&lt;&gt;"",R280,IF(OR($S280="",$T280=""),"",IF($T280&lt;&gt;"",_xlfn._xlws.FILTER(R:R,($BU:$BU=$BU280)*($I:$I=$I280)*($T:$T=$T280)*($S:$S=_xlfn.MINIFS($S:$S,$T:$T,"="&amp;$T280)),""))))&amp;"",IF(R280="","",""))&amp;""</f>
        <v/>
      </c>
      <c r="BA280" s="6">
        <f t="shared" si="409"/>
        <v>24</v>
      </c>
      <c r="BB280">
        <f t="shared" ref="BB280:BD280" si="439">BB279</f>
        <v>18987</v>
      </c>
      <c r="BC280" t="str">
        <f t="shared" si="439"/>
        <v>Velodrome</v>
      </c>
      <c r="BD280" t="str">
        <f t="shared" si="439"/>
        <v>Outlaws</v>
      </c>
      <c r="BE280" t="s">
        <v>7</v>
      </c>
      <c r="BF280" t="s">
        <v>172</v>
      </c>
      <c r="BI280" cm="1">
        <f t="array" aca="1" ref="BI280" ca="1">IFERROR(_xlfn._xlws.FILTER(shifts!A:A,(shifts!B:B=events!AD280)*(shifts!AG:AG&gt;=events!BK280)*(shifts!AH:AH&lt;=events!BL280)),BI279)</f>
        <v>8</v>
      </c>
      <c r="BJ280" s="15">
        <f t="shared" si="411"/>
        <v>0</v>
      </c>
      <c r="BK280">
        <f t="shared" si="412"/>
        <v>870</v>
      </c>
      <c r="BL280">
        <f t="shared" si="413"/>
        <v>870</v>
      </c>
      <c r="BM280" s="15">
        <f>SUMIFS(BJ$2:BJ280,K$2:K280,"=Intermission")+SUMIFS(BJ$2:BJ280,K$2:K280,"=Timeout")</f>
        <v>0</v>
      </c>
      <c r="BN280">
        <f t="shared" si="414"/>
        <v>0</v>
      </c>
      <c r="BO280" s="19">
        <f t="shared" si="415"/>
        <v>210</v>
      </c>
      <c r="BP280">
        <f t="shared" si="416"/>
        <v>205</v>
      </c>
      <c r="BQ280" s="17">
        <f t="shared" si="417"/>
        <v>210</v>
      </c>
      <c r="BR280" t="str">
        <f t="shared" si="418"/>
        <v>opp_team_player_1</v>
      </c>
      <c r="BS280">
        <f>COUNTIFS(S$3:S280,"="&amp;S280,AI$3:AI280,"="&amp;AI280)</f>
        <v>1</v>
      </c>
      <c r="BT280" t="str">
        <f>IFERROR(VLOOKUP(BB280&amp;BU280&amp;X280,game_rosters!U:W,3,FALSE),"")</f>
        <v>P100201</v>
      </c>
      <c r="BU280" t="str">
        <f t="shared" si="419"/>
        <v>Velodrome</v>
      </c>
    </row>
    <row r="281" spans="1:73" x14ac:dyDescent="0.2">
      <c r="A281">
        <f t="shared" si="394"/>
        <v>1</v>
      </c>
      <c r="E281" s="4"/>
      <c r="F281" s="43"/>
      <c r="G281" s="4"/>
      <c r="H281" s="46"/>
      <c r="I281" s="44">
        <v>91</v>
      </c>
      <c r="J281" s="44" t="str">
        <f t="shared" si="420"/>
        <v>d</v>
      </c>
      <c r="K281" t="s">
        <v>238</v>
      </c>
      <c r="L281" t="s">
        <v>184</v>
      </c>
      <c r="M281" t="s">
        <v>89</v>
      </c>
      <c r="N281" t="s">
        <v>595</v>
      </c>
      <c r="S281">
        <v>142</v>
      </c>
      <c r="T281">
        <v>32</v>
      </c>
      <c r="U281" t="str">
        <f>IF(B281=1,MAX($U$2:$U280)+1,IF(AND($T281&lt;&gt;"",$T281=$T280),$U280,IF(B281="x",U280,"")))</f>
        <v/>
      </c>
      <c r="V281" t="str">
        <f>IF(C281=1,MAX($V$2:$V280)+1,IF(AND($T281&lt;&gt;"",$T281=$T280),$U280,IF(C281="x",V280,"")))</f>
        <v/>
      </c>
      <c r="W281" t="s">
        <v>731</v>
      </c>
      <c r="X281">
        <v>91</v>
      </c>
      <c r="Z281">
        <v>1</v>
      </c>
      <c r="AA281">
        <f t="shared" si="391"/>
        <v>1142</v>
      </c>
      <c r="AB281">
        <f t="shared" si="392"/>
        <v>9032</v>
      </c>
      <c r="AC281">
        <f t="shared" si="388"/>
        <v>9032</v>
      </c>
      <c r="AD281" s="6">
        <v>1</v>
      </c>
      <c r="AE281" t="s">
        <v>745</v>
      </c>
      <c r="AF281" t="s">
        <v>905</v>
      </c>
      <c r="AG281" t="s">
        <v>756</v>
      </c>
      <c r="AH281" t="s">
        <v>756</v>
      </c>
      <c r="AI281" t="str">
        <f t="shared" si="395"/>
        <v>e</v>
      </c>
      <c r="AJ281" t="str">
        <f t="shared" si="396"/>
        <v>d</v>
      </c>
      <c r="AK281" t="str">
        <f t="shared" si="397"/>
        <v>d</v>
      </c>
      <c r="AL281" t="str">
        <f t="shared" si="398"/>
        <v>o</v>
      </c>
      <c r="AM281" t="str">
        <f t="shared" si="399"/>
        <v>d</v>
      </c>
      <c r="AN281" t="str">
        <f t="shared" si="400"/>
        <v>Away</v>
      </c>
      <c r="AO281" t="str">
        <f t="shared" si="401"/>
        <v>a</v>
      </c>
      <c r="AP281" t="str">
        <f t="shared" si="402"/>
        <v>o</v>
      </c>
      <c r="AQ281" t="str">
        <f t="shared" si="403"/>
        <v>d</v>
      </c>
      <c r="AR281" t="str">
        <f t="shared" si="404"/>
        <v>Away</v>
      </c>
      <c r="AS281" t="str">
        <f t="shared" si="405"/>
        <v>a</v>
      </c>
      <c r="AT281" t="str">
        <f t="shared" si="406"/>
        <v>Offensive</v>
      </c>
      <c r="AU281" t="str">
        <f t="shared" si="407"/>
        <v/>
      </c>
      <c r="AV281" t="str">
        <f t="shared" si="408"/>
        <v/>
      </c>
      <c r="AW281" t="str" cm="1">
        <f t="array" ref="AW281">IFERROR(IF(O281&lt;&gt;"",O281,IF(OR($S281="",$T281=""),"",IF(O281&lt;&gt;"",O281,IF($T281&lt;&gt;"",_xlfn._xlws.FILTER(O:O,($BU:$BU=$BU281)*($I:$I=$I281)*($T:$T=$T281)*($S:$S=_xlfn.MINIFS($S:$S,$T:$T,"="&amp;$T281)),"")))))&amp;"",IF(O281="","",""))&amp;""</f>
        <v>OffensivePlay_Zone-Breakout</v>
      </c>
      <c r="AX281" t="str" cm="1">
        <f t="array" ref="AX281">IFERROR(IF(P281&lt;&gt;"",P281,IF(OR($S281="",$T281=""),"",IF($T281&lt;&gt;"",_xlfn._xlws.FILTER(P:P,($BU:$BU=$BU281)*($I:$I=$I281)*($T:$T=$T281)*($S:$S=_xlfn.MINIFS($S:$S,$T:$T,"="&amp;$T281)),""))))&amp;"",IF(P281="","",""))&amp;""</f>
        <v/>
      </c>
      <c r="AY281" t="str" cm="1">
        <f t="array" ref="AY281">IFERROR(IF(Q281&lt;&gt;"",Q281,IF(OR($S281="",$T281=""),"",IF($T281&lt;&gt;"",_xlfn._xlws.FILTER(Q:Q,($BU:$BU=$BU281)*($I:$I=$I281)*($T:$T=$T281)*($S:$S=_xlfn.MINIFS($S:$S,$T:$T,"="&amp;$T281)),""))))&amp;"",IF(Q281="","",""))&amp;""</f>
        <v/>
      </c>
      <c r="AZ281" t="str" cm="1">
        <f t="array" ref="AZ281">IFERROR(IF(R281&lt;&gt;"",R281,IF(OR($S281="",$T281=""),"",IF($T281&lt;&gt;"",_xlfn._xlws.FILTER(R:R,($BU:$BU=$BU281)*($I:$I=$I281)*($T:$T=$T281)*($S:$S=_xlfn.MINIFS($S:$S,$T:$T,"="&amp;$T281)),""))))&amp;"",IF(R281="","",""))&amp;""</f>
        <v/>
      </c>
      <c r="BA281" s="6">
        <f t="shared" si="409"/>
        <v>25</v>
      </c>
      <c r="BB281">
        <f t="shared" ref="BB281:BD281" si="440">BB280</f>
        <v>18987</v>
      </c>
      <c r="BC281" t="str">
        <f t="shared" si="440"/>
        <v>Velodrome</v>
      </c>
      <c r="BD281" t="str">
        <f t="shared" si="440"/>
        <v>Outlaws</v>
      </c>
      <c r="BE281" t="s">
        <v>238</v>
      </c>
      <c r="BF281" t="s">
        <v>184</v>
      </c>
      <c r="BI281" cm="1">
        <f t="array" aca="1" ref="BI281" ca="1">IFERROR(_xlfn._xlws.FILTER(shifts!A:A,(shifts!B:B=events!AD281)*(shifts!AG:AG&gt;=events!BK281)*(shifts!AH:AH&lt;=events!BL281)),BI280)</f>
        <v>8</v>
      </c>
      <c r="BJ281" s="15">
        <f t="shared" si="411"/>
        <v>0</v>
      </c>
      <c r="BK281">
        <f t="shared" si="412"/>
        <v>870</v>
      </c>
      <c r="BL281">
        <f t="shared" si="413"/>
        <v>870</v>
      </c>
      <c r="BM281" s="15">
        <f>SUMIFS(BJ$2:BJ281,K$2:K281,"=Intermission")+SUMIFS(BJ$2:BJ281,K$2:K281,"=Timeout")</f>
        <v>0</v>
      </c>
      <c r="BN281">
        <f t="shared" si="414"/>
        <v>0</v>
      </c>
      <c r="BO281" s="19">
        <f t="shared" si="415"/>
        <v>210</v>
      </c>
      <c r="BP281">
        <f t="shared" si="416"/>
        <v>205</v>
      </c>
      <c r="BQ281" s="17">
        <f t="shared" si="417"/>
        <v>210</v>
      </c>
      <c r="BR281" t="str">
        <f t="shared" si="418"/>
        <v>event_team_player_1</v>
      </c>
      <c r="BS281">
        <f>COUNTIFS(S$3:S281,"="&amp;S281,AI$3:AI281,"="&amp;AI281)</f>
        <v>1</v>
      </c>
      <c r="BT281" t="str">
        <f>IFERROR(VLOOKUP(BB281&amp;BU281&amp;X281,game_rosters!U:W,3,FALSE),"")</f>
        <v>P100232</v>
      </c>
      <c r="BU281" t="str">
        <f t="shared" si="419"/>
        <v>Outlaws</v>
      </c>
    </row>
    <row r="282" spans="1:73" x14ac:dyDescent="0.2">
      <c r="A282" t="str">
        <f t="shared" si="394"/>
        <v/>
      </c>
      <c r="E282" s="4"/>
      <c r="F282" s="43"/>
      <c r="G282" s="4"/>
      <c r="H282" s="46"/>
      <c r="I282" s="44">
        <v>56</v>
      </c>
      <c r="J282" s="44" t="str">
        <f t="shared" si="420"/>
        <v/>
      </c>
      <c r="S282">
        <v>142</v>
      </c>
      <c r="T282">
        <v>32</v>
      </c>
      <c r="U282" t="str">
        <f>IF(B282=1,MAX($U$2:$U281)+1,IF(AND($T282&lt;&gt;"",$T282=$T281),$U281,IF(B282="x",U281,"")))</f>
        <v/>
      </c>
      <c r="V282" t="str">
        <f>IF(C282=1,MAX($V$2:$V281)+1,IF(AND($T282&lt;&gt;"",$T282=$T281),$U281,IF(C282="x",V281,"")))</f>
        <v/>
      </c>
      <c r="X282">
        <v>56</v>
      </c>
      <c r="Z282">
        <v>1</v>
      </c>
      <c r="AA282">
        <f t="shared" si="391"/>
        <v>1142</v>
      </c>
      <c r="AB282">
        <f t="shared" si="392"/>
        <v>9032</v>
      </c>
      <c r="AC282">
        <f t="shared" si="388"/>
        <v>9032</v>
      </c>
      <c r="AD282" s="6">
        <v>1</v>
      </c>
      <c r="AE282" t="s">
        <v>745</v>
      </c>
      <c r="AF282" t="s">
        <v>905</v>
      </c>
      <c r="AG282" t="s">
        <v>756</v>
      </c>
      <c r="AH282" t="s">
        <v>756</v>
      </c>
      <c r="AI282" t="str">
        <f t="shared" si="395"/>
        <v>e</v>
      </c>
      <c r="AJ282" t="str">
        <f t="shared" si="396"/>
        <v>d</v>
      </c>
      <c r="AK282" t="str">
        <f t="shared" si="397"/>
        <v>d</v>
      </c>
      <c r="AL282" t="str">
        <f t="shared" si="398"/>
        <v/>
      </c>
      <c r="AM282" t="str">
        <f t="shared" si="399"/>
        <v/>
      </c>
      <c r="AN282" t="str">
        <f t="shared" si="400"/>
        <v>Away</v>
      </c>
      <c r="AO282" t="str">
        <f t="shared" si="401"/>
        <v>a</v>
      </c>
      <c r="AP282" t="str">
        <f t="shared" si="402"/>
        <v>o</v>
      </c>
      <c r="AQ282" t="str">
        <f t="shared" si="403"/>
        <v>d</v>
      </c>
      <c r="AR282" t="str">
        <f t="shared" si="404"/>
        <v>Away</v>
      </c>
      <c r="AS282" t="str">
        <f t="shared" si="405"/>
        <v>a</v>
      </c>
      <c r="AT282" t="str">
        <f t="shared" si="406"/>
        <v>Offensive</v>
      </c>
      <c r="AU282" t="str">
        <f t="shared" si="407"/>
        <v/>
      </c>
      <c r="AV282" t="str">
        <f t="shared" si="408"/>
        <v/>
      </c>
      <c r="AW282" t="str" cm="1">
        <f t="array" ref="AW282">IFERROR(IF(O282&lt;&gt;"",O282,IF(OR($S282="",$T282=""),"",IF(O282&lt;&gt;"",O282,IF($T282&lt;&gt;"",_xlfn._xlws.FILTER(O:O,($BU:$BU=$BU282)*($I:$I=$I282)*($T:$T=$T282)*($S:$S=_xlfn.MINIFS($S:$S,$T:$T,"="&amp;$T282)),"")))))&amp;"",IF(O282="","",""))&amp;""</f>
        <v/>
      </c>
      <c r="AX282" t="str" cm="1">
        <f t="array" ref="AX282">IFERROR(IF(P282&lt;&gt;"",P282,IF(OR($S282="",$T282=""),"",IF($T282&lt;&gt;"",_xlfn._xlws.FILTER(P:P,($BU:$BU=$BU282)*($I:$I=$I282)*($T:$T=$T282)*($S:$S=_xlfn.MINIFS($S:$S,$T:$T,"="&amp;$T282)),""))))&amp;"",IF(P282="","",""))&amp;""</f>
        <v/>
      </c>
      <c r="AY282" t="str" cm="1">
        <f t="array" ref="AY282">IFERROR(IF(Q282&lt;&gt;"",Q282,IF(OR($S282="",$T282=""),"",IF($T282&lt;&gt;"",_xlfn._xlws.FILTER(Q:Q,($BU:$BU=$BU282)*($I:$I=$I282)*($T:$T=$T282)*($S:$S=_xlfn.MINIFS($S:$S,$T:$T,"="&amp;$T282)),""))))&amp;"",IF(Q282="","",""))&amp;""</f>
        <v/>
      </c>
      <c r="AZ282" t="str" cm="1">
        <f t="array" ref="AZ282">IFERROR(IF(R282&lt;&gt;"",R282,IF(OR($S282="",$T282=""),"",IF($T282&lt;&gt;"",_xlfn._xlws.FILTER(R:R,($BU:$BU=$BU282)*($I:$I=$I282)*($T:$T=$T282)*($S:$S=_xlfn.MINIFS($S:$S,$T:$T,"="&amp;$T282)),""))))&amp;"",IF(R282="","",""))&amp;""</f>
        <v/>
      </c>
      <c r="BA282" s="6">
        <f t="shared" si="409"/>
        <v>25</v>
      </c>
      <c r="BB282">
        <f t="shared" ref="BB282:BD282" si="441">BB281</f>
        <v>18987</v>
      </c>
      <c r="BC282" t="str">
        <f t="shared" si="441"/>
        <v>Velodrome</v>
      </c>
      <c r="BD282" t="str">
        <f t="shared" si="441"/>
        <v>Outlaws</v>
      </c>
      <c r="BE282" t="s">
        <v>238</v>
      </c>
      <c r="BF282" t="s">
        <v>184</v>
      </c>
      <c r="BI282" cm="1">
        <f t="array" aca="1" ref="BI282" ca="1">IFERROR(_xlfn._xlws.FILTER(shifts!A:A,(shifts!B:B=events!AD282)*(shifts!AG:AG&gt;=events!BK282)*(shifts!AH:AH&lt;=events!BL282)),BI281)</f>
        <v>8</v>
      </c>
      <c r="BJ282" s="15">
        <f t="shared" si="411"/>
        <v>0</v>
      </c>
      <c r="BK282">
        <f t="shared" si="412"/>
        <v>870</v>
      </c>
      <c r="BL282">
        <f t="shared" si="413"/>
        <v>870</v>
      </c>
      <c r="BM282" s="15">
        <f>SUMIFS(BJ$2:BJ282,K$2:K282,"=Intermission")+SUMIFS(BJ$2:BJ282,K$2:K282,"=Timeout")</f>
        <v>0</v>
      </c>
      <c r="BN282">
        <f t="shared" si="414"/>
        <v>0</v>
      </c>
      <c r="BO282" s="19">
        <f t="shared" si="415"/>
        <v>210</v>
      </c>
      <c r="BP282">
        <f t="shared" si="416"/>
        <v>205</v>
      </c>
      <c r="BQ282" s="17">
        <f t="shared" si="417"/>
        <v>210</v>
      </c>
      <c r="BR282" t="str">
        <f t="shared" si="418"/>
        <v>event_team_player_2</v>
      </c>
      <c r="BS282">
        <f>COUNTIFS(S$3:S282,"="&amp;S282,AI$3:AI282,"="&amp;AI282)</f>
        <v>2</v>
      </c>
      <c r="BT282" t="str">
        <f>IFERROR(VLOOKUP(BB282&amp;BU282&amp;X282,game_rosters!U:W,3,FALSE),"")</f>
        <v>P100099</v>
      </c>
      <c r="BU282" t="str">
        <f t="shared" si="419"/>
        <v>Outlaws</v>
      </c>
    </row>
    <row r="283" spans="1:73" x14ac:dyDescent="0.2">
      <c r="A283" t="str">
        <f t="shared" si="394"/>
        <v/>
      </c>
      <c r="E283" s="4"/>
      <c r="F283" s="43"/>
      <c r="G283" s="4"/>
      <c r="H283" s="46"/>
      <c r="I283" s="44">
        <v>42</v>
      </c>
      <c r="J283" s="44" t="str">
        <f t="shared" si="420"/>
        <v/>
      </c>
      <c r="S283">
        <v>142</v>
      </c>
      <c r="T283">
        <v>32</v>
      </c>
      <c r="U283" t="str">
        <f>IF(B283=1,MAX($U$2:$U282)+1,IF(AND($T283&lt;&gt;"",$T283=$T282),$U282,IF(B283="x",U282,"")))</f>
        <v/>
      </c>
      <c r="V283" t="str">
        <f>IF(C283=1,MAX($V$2:$V282)+1,IF(AND($T283&lt;&gt;"",$T283=$T282),$U282,IF(C283="x",V282,"")))</f>
        <v/>
      </c>
      <c r="X283">
        <v>42</v>
      </c>
      <c r="AA283">
        <f t="shared" si="391"/>
        <v>1142</v>
      </c>
      <c r="AB283">
        <f t="shared" si="392"/>
        <v>9032</v>
      </c>
      <c r="AC283">
        <f t="shared" si="388"/>
        <v>9032</v>
      </c>
      <c r="AD283" s="6">
        <v>1</v>
      </c>
      <c r="AE283" t="s">
        <v>745</v>
      </c>
      <c r="AF283" t="s">
        <v>905</v>
      </c>
      <c r="AG283" t="s">
        <v>756</v>
      </c>
      <c r="AH283" t="s">
        <v>756</v>
      </c>
      <c r="AI283" t="str">
        <f t="shared" si="395"/>
        <v>o</v>
      </c>
      <c r="AJ283" t="str">
        <f t="shared" si="396"/>
        <v>d</v>
      </c>
      <c r="AK283" t="str">
        <f t="shared" si="397"/>
        <v>d</v>
      </c>
      <c r="AL283" t="str">
        <f t="shared" si="398"/>
        <v/>
      </c>
      <c r="AM283" t="str">
        <f t="shared" si="399"/>
        <v/>
      </c>
      <c r="AN283" t="str">
        <f t="shared" si="400"/>
        <v>Away</v>
      </c>
      <c r="AO283" t="str">
        <f t="shared" si="401"/>
        <v>a</v>
      </c>
      <c r="AP283" t="str">
        <f t="shared" si="402"/>
        <v>o</v>
      </c>
      <c r="AQ283" t="str">
        <f t="shared" si="403"/>
        <v>d</v>
      </c>
      <c r="AR283" t="str">
        <f t="shared" si="404"/>
        <v>Away</v>
      </c>
      <c r="AS283" t="str">
        <f t="shared" si="405"/>
        <v>a</v>
      </c>
      <c r="AT283" t="str">
        <f t="shared" si="406"/>
        <v>Defensive</v>
      </c>
      <c r="AU283" t="str">
        <f t="shared" si="407"/>
        <v/>
      </c>
      <c r="AV283" t="str">
        <f t="shared" si="408"/>
        <v/>
      </c>
      <c r="AW283" t="str" cm="1">
        <f t="array" ref="AW283">IFERROR(IF(O283&lt;&gt;"",O283,IF(OR($S283="",$T283=""),"",IF(O283&lt;&gt;"",O283,IF($T283&lt;&gt;"",_xlfn._xlws.FILTER(O:O,($BU:$BU=$BU283)*($I:$I=$I283)*($T:$T=$T283)*($S:$S=_xlfn.MINIFS($S:$S,$T:$T,"="&amp;$T283)),"")))))&amp;"",IF(O283="","",""))&amp;""</f>
        <v/>
      </c>
      <c r="AX283" t="str" cm="1">
        <f t="array" ref="AX283">IFERROR(IF(P283&lt;&gt;"",P283,IF(OR($S283="",$T283=""),"",IF($T283&lt;&gt;"",_xlfn._xlws.FILTER(P:P,($BU:$BU=$BU283)*($I:$I=$I283)*($T:$T=$T283)*($S:$S=_xlfn.MINIFS($S:$S,$T:$T,"="&amp;$T283)),""))))&amp;"",IF(P283="","",""))&amp;""</f>
        <v/>
      </c>
      <c r="AY283" t="str" cm="1">
        <f t="array" ref="AY283">IFERROR(IF(Q283&lt;&gt;"",Q283,IF(OR($S283="",$T283=""),"",IF($T283&lt;&gt;"",_xlfn._xlws.FILTER(Q:Q,($BU:$BU=$BU283)*($I:$I=$I283)*($T:$T=$T283)*($S:$S=_xlfn.MINIFS($S:$S,$T:$T,"="&amp;$T283)),""))))&amp;"",IF(Q283="","",""))&amp;""</f>
        <v/>
      </c>
      <c r="AZ283" t="str" cm="1">
        <f t="array" ref="AZ283">IFERROR(IF(R283&lt;&gt;"",R283,IF(OR($S283="",$T283=""),"",IF($T283&lt;&gt;"",_xlfn._xlws.FILTER(R:R,($BU:$BU=$BU283)*($I:$I=$I283)*($T:$T=$T283)*($S:$S=_xlfn.MINIFS($S:$S,$T:$T,"="&amp;$T283)),""))))&amp;"",IF(R283="","",""))&amp;""</f>
        <v/>
      </c>
      <c r="BA283" s="6">
        <f t="shared" si="409"/>
        <v>25</v>
      </c>
      <c r="BB283">
        <f t="shared" ref="BB283:BD283" si="442">BB282</f>
        <v>18987</v>
      </c>
      <c r="BC283" t="str">
        <f t="shared" si="442"/>
        <v>Velodrome</v>
      </c>
      <c r="BD283" t="str">
        <f t="shared" si="442"/>
        <v>Outlaws</v>
      </c>
      <c r="BE283" t="s">
        <v>238</v>
      </c>
      <c r="BF283" t="s">
        <v>184</v>
      </c>
      <c r="BI283" cm="1">
        <f t="array" aca="1" ref="BI283" ca="1">IFERROR(_xlfn._xlws.FILTER(shifts!A:A,(shifts!B:B=events!AD283)*(shifts!AG:AG&gt;=events!BK283)*(shifts!AH:AH&lt;=events!BL283)),BI282)</f>
        <v>8</v>
      </c>
      <c r="BJ283" s="15">
        <f t="shared" si="411"/>
        <v>0</v>
      </c>
      <c r="BK283">
        <f t="shared" si="412"/>
        <v>870</v>
      </c>
      <c r="BL283">
        <f t="shared" si="413"/>
        <v>870</v>
      </c>
      <c r="BM283" s="15">
        <f>SUMIFS(BJ$2:BJ283,K$2:K283,"=Intermission")+SUMIFS(BJ$2:BJ283,K$2:K283,"=Timeout")</f>
        <v>0</v>
      </c>
      <c r="BN283">
        <f t="shared" si="414"/>
        <v>0</v>
      </c>
      <c r="BO283" s="19">
        <f t="shared" si="415"/>
        <v>210</v>
      </c>
      <c r="BP283">
        <f t="shared" si="416"/>
        <v>205</v>
      </c>
      <c r="BQ283" s="17">
        <f t="shared" si="417"/>
        <v>210</v>
      </c>
      <c r="BR283" t="str">
        <f t="shared" si="418"/>
        <v>opp_team_player_1</v>
      </c>
      <c r="BS283">
        <f>COUNTIFS(S$3:S283,"="&amp;S283,AI$3:AI283,"="&amp;AI283)</f>
        <v>1</v>
      </c>
      <c r="BT283" t="str">
        <f>IFERROR(VLOOKUP(BB283&amp;BU283&amp;X283,game_rosters!U:W,3,FALSE),"")</f>
        <v>P100201</v>
      </c>
      <c r="BU283" t="str">
        <f t="shared" si="419"/>
        <v>Velodrome</v>
      </c>
    </row>
    <row r="284" spans="1:73" x14ac:dyDescent="0.2">
      <c r="A284">
        <f t="shared" si="394"/>
        <v>1</v>
      </c>
      <c r="E284" s="4"/>
      <c r="F284" s="43"/>
      <c r="G284" s="4"/>
      <c r="H284" s="46"/>
      <c r="I284" s="44">
        <v>56</v>
      </c>
      <c r="J284" s="44" t="str">
        <f t="shared" si="420"/>
        <v/>
      </c>
      <c r="K284" t="s">
        <v>13</v>
      </c>
      <c r="O284" t="s">
        <v>568</v>
      </c>
      <c r="R284" s="51">
        <v>1</v>
      </c>
      <c r="S284">
        <v>143</v>
      </c>
      <c r="T284" t="s">
        <v>756</v>
      </c>
      <c r="U284" t="str">
        <f>IF(B284=1,MAX($U$2:$U283)+1,IF(AND($T284&lt;&gt;"",$T284=$T283),$U283,IF(B284="x",U283,"")))</f>
        <v/>
      </c>
      <c r="V284" t="str">
        <f>IF(C284=1,MAX($V$2:$V283)+1,IF(AND($T284&lt;&gt;"",$T284=$T283),$U283,IF(C284="x",V283,"")))</f>
        <v/>
      </c>
      <c r="W284" t="s">
        <v>731</v>
      </c>
      <c r="X284">
        <v>56</v>
      </c>
      <c r="Z284">
        <v>1</v>
      </c>
      <c r="AA284">
        <f t="shared" si="391"/>
        <v>1143</v>
      </c>
      <c r="AB284" t="str">
        <f t="shared" si="392"/>
        <v/>
      </c>
      <c r="AC284">
        <f t="shared" si="388"/>
        <v>1143</v>
      </c>
      <c r="AD284" s="6">
        <v>1</v>
      </c>
      <c r="AE284" t="s">
        <v>745</v>
      </c>
      <c r="AF284" t="s">
        <v>906</v>
      </c>
      <c r="AG284" t="s">
        <v>745</v>
      </c>
      <c r="AH284" t="s">
        <v>739</v>
      </c>
      <c r="AI284" t="str">
        <f t="shared" si="395"/>
        <v>e</v>
      </c>
      <c r="AJ284" t="str">
        <f t="shared" si="396"/>
        <v/>
      </c>
      <c r="AK284" t="str">
        <f t="shared" si="397"/>
        <v/>
      </c>
      <c r="AL284" t="str">
        <f t="shared" si="398"/>
        <v/>
      </c>
      <c r="AM284" t="str">
        <f t="shared" si="399"/>
        <v/>
      </c>
      <c r="AN284" t="str">
        <f t="shared" si="400"/>
        <v>Away</v>
      </c>
      <c r="AO284" t="str">
        <f t="shared" si="401"/>
        <v>a</v>
      </c>
      <c r="AP284" t="str">
        <f t="shared" si="402"/>
        <v/>
      </c>
      <c r="AQ284" t="str">
        <f t="shared" si="403"/>
        <v/>
      </c>
      <c r="AR284" t="str">
        <f t="shared" si="404"/>
        <v>Away</v>
      </c>
      <c r="AS284" t="str">
        <f t="shared" si="405"/>
        <v>a</v>
      </c>
      <c r="AT284" t="str">
        <f t="shared" si="406"/>
        <v>Offensive</v>
      </c>
      <c r="AU284" t="str">
        <f t="shared" si="407"/>
        <v/>
      </c>
      <c r="AV284" t="str">
        <f t="shared" si="408"/>
        <v/>
      </c>
      <c r="AW284" t="str" cm="1">
        <f t="array" ref="AW284">IFERROR(IF(O284&lt;&gt;"",O284,IF(OR($S284="",$T284=""),"",IF(O284&lt;&gt;"",O284,IF($T284&lt;&gt;"",_xlfn._xlws.FILTER(O:O,($BU:$BU=$BU284)*($I:$I=$I284)*($T:$T=$T284)*($S:$S=_xlfn.MINIFS($S:$S,$T:$T,"="&amp;$T284)),"")))))&amp;"",IF(O284="","",""))&amp;""</f>
        <v>OffensivePlay_Possession-DriveMiddle</v>
      </c>
      <c r="AX284" t="str" cm="1">
        <f t="array" ref="AX284">IFERROR(IF(P284&lt;&gt;"",P284,IF(OR($S284="",$T284=""),"",IF($T284&lt;&gt;"",_xlfn._xlws.FILTER(P:P,($BU:$BU=$BU284)*($I:$I=$I284)*($T:$T=$T284)*($S:$S=_xlfn.MINIFS($S:$S,$T:$T,"="&amp;$T284)),""))))&amp;"",IF(P284="","",""))&amp;""</f>
        <v/>
      </c>
      <c r="AY284" t="str" cm="1">
        <f t="array" ref="AY284">IFERROR(IF(Q284&lt;&gt;"",Q284,IF(OR($S284="",$T284=""),"",IF($T284&lt;&gt;"",_xlfn._xlws.FILTER(Q:Q,($BU:$BU=$BU284)*($I:$I=$I284)*($T:$T=$T284)*($S:$S=_xlfn.MINIFS($S:$S,$T:$T,"="&amp;$T284)),""))))&amp;"",IF(Q284="","",""))&amp;""</f>
        <v/>
      </c>
      <c r="AZ284" t="str" cm="1">
        <f t="array" ref="AZ284">IFERROR(IF(R284&lt;&gt;"",R284,IF(OR($S284="",$T284=""),"",IF($T284&lt;&gt;"",_xlfn._xlws.FILTER(R:R,($BU:$BU=$BU284)*($I:$I=$I284)*($T:$T=$T284)*($S:$S=_xlfn.MINIFS($S:$S,$T:$T,"="&amp;$T284)),""))))&amp;"",IF(R284="","",""))&amp;""</f>
        <v>1</v>
      </c>
      <c r="BA284" s="6">
        <f t="shared" si="409"/>
        <v>25</v>
      </c>
      <c r="BB284">
        <f t="shared" ref="BB284:BD284" si="443">BB283</f>
        <v>18987</v>
      </c>
      <c r="BC284" t="str">
        <f t="shared" si="443"/>
        <v>Velodrome</v>
      </c>
      <c r="BD284" t="str">
        <f t="shared" si="443"/>
        <v>Outlaws</v>
      </c>
      <c r="BE284" t="s">
        <v>13</v>
      </c>
      <c r="BF284" t="s">
        <v>756</v>
      </c>
      <c r="BI284" cm="1">
        <f t="array" aca="1" ref="BI284" ca="1">IFERROR(_xlfn._xlws.FILTER(shifts!A:A,(shifts!B:B=events!AD284)*(shifts!AG:AG&gt;=events!BK284)*(shifts!AH:AH&lt;=events!BL284)),BI283)</f>
        <v>8</v>
      </c>
      <c r="BJ284" s="15">
        <f t="shared" si="411"/>
        <v>3</v>
      </c>
      <c r="BK284">
        <f t="shared" si="412"/>
        <v>869</v>
      </c>
      <c r="BL284">
        <f t="shared" si="413"/>
        <v>866</v>
      </c>
      <c r="BM284" s="15">
        <f>SUMIFS(BJ$2:BJ284,K$2:K284,"=Intermission")+SUMIFS(BJ$2:BJ284,K$2:K284,"=Timeout")</f>
        <v>0</v>
      </c>
      <c r="BN284">
        <f t="shared" si="414"/>
        <v>0</v>
      </c>
      <c r="BO284" s="19">
        <f t="shared" si="415"/>
        <v>211</v>
      </c>
      <c r="BP284">
        <f t="shared" si="416"/>
        <v>206</v>
      </c>
      <c r="BQ284" s="17">
        <f t="shared" si="417"/>
        <v>214</v>
      </c>
      <c r="BR284" t="str">
        <f t="shared" si="418"/>
        <v>event_team_player_1</v>
      </c>
      <c r="BS284">
        <f>COUNTIFS(S$3:S284,"="&amp;S284,AI$3:AI284,"="&amp;AI284)</f>
        <v>1</v>
      </c>
      <c r="BT284" t="str">
        <f>IFERROR(VLOOKUP(BB284&amp;BU284&amp;X284,game_rosters!U:W,3,FALSE),"")</f>
        <v>P100099</v>
      </c>
      <c r="BU284" t="str">
        <f t="shared" si="419"/>
        <v>Outlaws</v>
      </c>
    </row>
    <row r="285" spans="1:73" x14ac:dyDescent="0.2">
      <c r="A285" t="str">
        <f t="shared" si="394"/>
        <v/>
      </c>
      <c r="E285" s="4"/>
      <c r="F285" s="43"/>
      <c r="G285" s="4"/>
      <c r="H285" s="46"/>
      <c r="I285" s="44">
        <v>22</v>
      </c>
      <c r="J285" s="44" t="str">
        <f t="shared" si="420"/>
        <v/>
      </c>
      <c r="O285" t="s">
        <v>634</v>
      </c>
      <c r="R285" s="51">
        <v>1</v>
      </c>
      <c r="S285">
        <v>143</v>
      </c>
      <c r="T285" t="s">
        <v>756</v>
      </c>
      <c r="U285" t="str">
        <f>IF(B285=1,MAX($U$2:$U284)+1,IF(AND($T285&lt;&gt;"",$T285=$T284),$U284,IF(B285="x",U284,"")))</f>
        <v/>
      </c>
      <c r="V285" t="str">
        <f>IF(C285=1,MAX($V$2:$V284)+1,IF(AND($T285&lt;&gt;"",$T285=$T284),$U284,IF(C285="x",V284,"")))</f>
        <v/>
      </c>
      <c r="X285">
        <v>22</v>
      </c>
      <c r="AA285">
        <f t="shared" si="391"/>
        <v>1143</v>
      </c>
      <c r="AB285" t="str">
        <f t="shared" si="392"/>
        <v/>
      </c>
      <c r="AC285">
        <f t="shared" si="388"/>
        <v>1143</v>
      </c>
      <c r="AD285" s="6">
        <v>1</v>
      </c>
      <c r="AE285" t="s">
        <v>745</v>
      </c>
      <c r="AF285" t="s">
        <v>906</v>
      </c>
      <c r="AG285" t="s">
        <v>745</v>
      </c>
      <c r="AH285" t="s">
        <v>739</v>
      </c>
      <c r="AI285" t="str">
        <f t="shared" si="395"/>
        <v>o</v>
      </c>
      <c r="AJ285" t="str">
        <f t="shared" si="396"/>
        <v/>
      </c>
      <c r="AK285" t="str">
        <f t="shared" si="397"/>
        <v/>
      </c>
      <c r="AL285" t="str">
        <f t="shared" si="398"/>
        <v/>
      </c>
      <c r="AM285" t="str">
        <f t="shared" si="399"/>
        <v/>
      </c>
      <c r="AN285" t="str">
        <f t="shared" si="400"/>
        <v>Away</v>
      </c>
      <c r="AO285" t="str">
        <f t="shared" si="401"/>
        <v>a</v>
      </c>
      <c r="AP285" t="str">
        <f t="shared" si="402"/>
        <v/>
      </c>
      <c r="AQ285" t="str">
        <f t="shared" si="403"/>
        <v/>
      </c>
      <c r="AR285" t="str">
        <f t="shared" si="404"/>
        <v>Away</v>
      </c>
      <c r="AS285" t="str">
        <f t="shared" si="405"/>
        <v>a</v>
      </c>
      <c r="AT285" t="str">
        <f t="shared" si="406"/>
        <v>Defensive</v>
      </c>
      <c r="AU285" t="str">
        <f t="shared" si="407"/>
        <v/>
      </c>
      <c r="AV285" t="str">
        <f t="shared" si="408"/>
        <v/>
      </c>
      <c r="AW285" t="str" cm="1">
        <f t="array" ref="AW285">IFERROR(IF(O285&lt;&gt;"",O285,IF(OR($S285="",$T285=""),"",IF(O285&lt;&gt;"",O285,IF($T285&lt;&gt;"",_xlfn._xlws.FILTER(O:O,($BU:$BU=$BU285)*($I:$I=$I285)*($T:$T=$T285)*($S:$S=_xlfn.MINIFS($S:$S,$T:$T,"="&amp;$T285)),"")))))&amp;"",IF(O285="","",""))&amp;""</f>
        <v>Defensive_PlayPossession-BeatMiddle</v>
      </c>
      <c r="AX285" t="str" cm="1">
        <f t="array" ref="AX285">IFERROR(IF(P285&lt;&gt;"",P285,IF(OR($S285="",$T285=""),"",IF($T285&lt;&gt;"",_xlfn._xlws.FILTER(P:P,($BU:$BU=$BU285)*($I:$I=$I285)*($T:$T=$T285)*($S:$S=_xlfn.MINIFS($S:$S,$T:$T,"="&amp;$T285)),""))))&amp;"",IF(P285="","",""))&amp;""</f>
        <v/>
      </c>
      <c r="AY285" t="str" cm="1">
        <f t="array" ref="AY285">IFERROR(IF(Q285&lt;&gt;"",Q285,IF(OR($S285="",$T285=""),"",IF($T285&lt;&gt;"",_xlfn._xlws.FILTER(Q:Q,($BU:$BU=$BU285)*($I:$I=$I285)*($T:$T=$T285)*($S:$S=_xlfn.MINIFS($S:$S,$T:$T,"="&amp;$T285)),""))))&amp;"",IF(Q285="","",""))&amp;""</f>
        <v/>
      </c>
      <c r="AZ285" t="str" cm="1">
        <f t="array" ref="AZ285">IFERROR(IF(R285&lt;&gt;"",R285,IF(OR($S285="",$T285=""),"",IF($T285&lt;&gt;"",_xlfn._xlws.FILTER(R:R,($BU:$BU=$BU285)*($I:$I=$I285)*($T:$T=$T285)*($S:$S=_xlfn.MINIFS($S:$S,$T:$T,"="&amp;$T285)),""))))&amp;"",IF(R285="","",""))&amp;""</f>
        <v>1</v>
      </c>
      <c r="BA285" s="6">
        <f t="shared" si="409"/>
        <v>25</v>
      </c>
      <c r="BB285">
        <f t="shared" ref="BB285:BD285" si="444">BB284</f>
        <v>18987</v>
      </c>
      <c r="BC285" t="str">
        <f t="shared" si="444"/>
        <v>Velodrome</v>
      </c>
      <c r="BD285" t="str">
        <f t="shared" si="444"/>
        <v>Outlaws</v>
      </c>
      <c r="BE285" t="s">
        <v>13</v>
      </c>
      <c r="BF285" t="s">
        <v>756</v>
      </c>
      <c r="BI285" cm="1">
        <f t="array" aca="1" ref="BI285" ca="1">IFERROR(_xlfn._xlws.FILTER(shifts!A:A,(shifts!B:B=events!AD285)*(shifts!AG:AG&gt;=events!BK285)*(shifts!AH:AH&lt;=events!BL285)),BI284)</f>
        <v>8</v>
      </c>
      <c r="BJ285" s="15">
        <f t="shared" si="411"/>
        <v>3</v>
      </c>
      <c r="BK285">
        <f t="shared" si="412"/>
        <v>869</v>
      </c>
      <c r="BL285">
        <f t="shared" si="413"/>
        <v>866</v>
      </c>
      <c r="BM285" s="15">
        <f>SUMIFS(BJ$2:BJ285,K$2:K285,"=Intermission")+SUMIFS(BJ$2:BJ285,K$2:K285,"=Timeout")</f>
        <v>0</v>
      </c>
      <c r="BN285">
        <f t="shared" si="414"/>
        <v>0</v>
      </c>
      <c r="BO285" s="19">
        <f t="shared" si="415"/>
        <v>211</v>
      </c>
      <c r="BP285">
        <f t="shared" si="416"/>
        <v>206</v>
      </c>
      <c r="BQ285" s="17">
        <f t="shared" si="417"/>
        <v>214</v>
      </c>
      <c r="BR285" t="str">
        <f t="shared" si="418"/>
        <v>opp_team_player_1</v>
      </c>
      <c r="BS285">
        <f>COUNTIFS(S$3:S285,"="&amp;S285,AI$3:AI285,"="&amp;AI285)</f>
        <v>1</v>
      </c>
      <c r="BT285" t="str">
        <f>IFERROR(VLOOKUP(BB285&amp;BU285&amp;X285,game_rosters!U:W,3,FALSE),"")</f>
        <v>P100108</v>
      </c>
      <c r="BU285" t="str">
        <f t="shared" si="419"/>
        <v>Velodrome</v>
      </c>
    </row>
    <row r="286" spans="1:73" x14ac:dyDescent="0.2">
      <c r="A286">
        <f t="shared" si="394"/>
        <v>1</v>
      </c>
      <c r="E286" s="4"/>
      <c r="F286" s="43"/>
      <c r="G286" s="4"/>
      <c r="H286" s="46"/>
      <c r="I286" s="44">
        <v>56</v>
      </c>
      <c r="J286" s="44" t="str">
        <f t="shared" si="420"/>
        <v>o</v>
      </c>
      <c r="K286" t="s">
        <v>238</v>
      </c>
      <c r="L286" t="s">
        <v>174</v>
      </c>
      <c r="M286" t="s">
        <v>85</v>
      </c>
      <c r="N286" t="s">
        <v>595</v>
      </c>
      <c r="O286" t="s">
        <v>608</v>
      </c>
      <c r="R286" s="51">
        <v>1</v>
      </c>
      <c r="S286">
        <v>144</v>
      </c>
      <c r="T286" t="s">
        <v>756</v>
      </c>
      <c r="U286" t="str">
        <f>IF(B286=1,MAX($U$2:$U285)+1,IF(AND($T286&lt;&gt;"",$T286=$T285),$U285,IF(B286="x",U285,"")))</f>
        <v/>
      </c>
      <c r="V286" t="str">
        <f>IF(C286=1,MAX($V$2:$V285)+1,IF(AND($T286&lt;&gt;"",$T286=$T285),$U285,IF(C286="x",V285,"")))</f>
        <v/>
      </c>
      <c r="W286" t="s">
        <v>731</v>
      </c>
      <c r="X286">
        <v>56</v>
      </c>
      <c r="Z286">
        <v>1</v>
      </c>
      <c r="AA286">
        <f t="shared" si="391"/>
        <v>1144</v>
      </c>
      <c r="AB286" t="str">
        <f t="shared" si="392"/>
        <v/>
      </c>
      <c r="AC286">
        <f t="shared" si="388"/>
        <v>1144</v>
      </c>
      <c r="AD286" s="6">
        <v>1</v>
      </c>
      <c r="AE286" t="s">
        <v>745</v>
      </c>
      <c r="AF286" t="s">
        <v>739</v>
      </c>
      <c r="AG286" t="s">
        <v>745</v>
      </c>
      <c r="AH286" t="s">
        <v>921</v>
      </c>
      <c r="AI286" t="str">
        <f t="shared" si="395"/>
        <v>e</v>
      </c>
      <c r="AJ286" t="str">
        <f t="shared" si="396"/>
        <v>o</v>
      </c>
      <c r="AK286" t="str">
        <f t="shared" si="397"/>
        <v>o</v>
      </c>
      <c r="AL286" t="str">
        <f t="shared" si="398"/>
        <v>d</v>
      </c>
      <c r="AM286" t="str">
        <f t="shared" si="399"/>
        <v>o</v>
      </c>
      <c r="AN286" t="str">
        <f t="shared" si="400"/>
        <v>Away</v>
      </c>
      <c r="AO286" t="str">
        <f t="shared" si="401"/>
        <v>a</v>
      </c>
      <c r="AP286" t="str">
        <f t="shared" si="402"/>
        <v>d</v>
      </c>
      <c r="AQ286" t="str">
        <f t="shared" si="403"/>
        <v>o</v>
      </c>
      <c r="AR286" t="str">
        <f t="shared" si="404"/>
        <v>Away</v>
      </c>
      <c r="AS286" t="str">
        <f t="shared" si="405"/>
        <v>a</v>
      </c>
      <c r="AT286" t="str">
        <f t="shared" si="406"/>
        <v>Offensive</v>
      </c>
      <c r="AU286" t="str">
        <f t="shared" si="407"/>
        <v/>
      </c>
      <c r="AV286" t="str">
        <f t="shared" si="408"/>
        <v/>
      </c>
      <c r="AW286" t="str" cm="1">
        <f t="array" ref="AW286">IFERROR(IF(O286&lt;&gt;"",O286,IF(OR($S286="",$T286=""),"",IF(O286&lt;&gt;"",O286,IF($T286&lt;&gt;"",_xlfn._xlws.FILTER(O:O,($BU:$BU=$BU286)*($I:$I=$I286)*($T:$T=$T286)*($S:$S=_xlfn.MINIFS($S:$S,$T:$T,"="&amp;$T286)),"")))))&amp;"",IF(O286="","",""))&amp;""</f>
        <v>OffensivePlay_Possession-DriveWide</v>
      </c>
      <c r="AX286" t="str" cm="1">
        <f t="array" ref="AX286">IFERROR(IF(P286&lt;&gt;"",P286,IF(OR($S286="",$T286=""),"",IF($T286&lt;&gt;"",_xlfn._xlws.FILTER(P:P,($BU:$BU=$BU286)*($I:$I=$I286)*($T:$T=$T286)*($S:$S=_xlfn.MINIFS($S:$S,$T:$T,"="&amp;$T286)),""))))&amp;"",IF(P286="","",""))&amp;""</f>
        <v/>
      </c>
      <c r="AY286" t="str" cm="1">
        <f t="array" ref="AY286">IFERROR(IF(Q286&lt;&gt;"",Q286,IF(OR($S286="",$T286=""),"",IF($T286&lt;&gt;"",_xlfn._xlws.FILTER(Q:Q,($BU:$BU=$BU286)*($I:$I=$I286)*($T:$T=$T286)*($S:$S=_xlfn.MINIFS($S:$S,$T:$T,"="&amp;$T286)),""))))&amp;"",IF(Q286="","",""))&amp;""</f>
        <v/>
      </c>
      <c r="AZ286" t="str" cm="1">
        <f t="array" ref="AZ286">IFERROR(IF(R286&lt;&gt;"",R286,IF(OR($S286="",$T286=""),"",IF($T286&lt;&gt;"",_xlfn._xlws.FILTER(R:R,($BU:$BU=$BU286)*($I:$I=$I286)*($T:$T=$T286)*($S:$S=_xlfn.MINIFS($S:$S,$T:$T,"="&amp;$T286)),""))))&amp;"",IF(R286="","",""))&amp;""</f>
        <v>1</v>
      </c>
      <c r="BA286" s="6">
        <f t="shared" si="409"/>
        <v>26</v>
      </c>
      <c r="BB286">
        <f t="shared" ref="BB286:BD286" si="445">BB285</f>
        <v>18987</v>
      </c>
      <c r="BC286" t="str">
        <f t="shared" si="445"/>
        <v>Velodrome</v>
      </c>
      <c r="BD286" t="str">
        <f t="shared" si="445"/>
        <v>Outlaws</v>
      </c>
      <c r="BE286" t="s">
        <v>238</v>
      </c>
      <c r="BF286" t="s">
        <v>174</v>
      </c>
      <c r="BI286" cm="1">
        <f t="array" aca="1" ref="BI286" ca="1">IFERROR(_xlfn._xlws.FILTER(shifts!A:A,(shifts!B:B=events!AD286)*(shifts!AG:AG&gt;=events!BK286)*(shifts!AH:AH&lt;=events!BL286)),BI285)</f>
        <v>8</v>
      </c>
      <c r="BJ286" s="15">
        <f t="shared" si="411"/>
        <v>3</v>
      </c>
      <c r="BK286">
        <f t="shared" si="412"/>
        <v>866</v>
      </c>
      <c r="BL286">
        <f t="shared" si="413"/>
        <v>863</v>
      </c>
      <c r="BM286" s="15">
        <f>SUMIFS(BJ$2:BJ286,K$2:K286,"=Intermission")+SUMIFS(BJ$2:BJ286,K$2:K286,"=Timeout")</f>
        <v>0</v>
      </c>
      <c r="BN286">
        <f t="shared" si="414"/>
        <v>0</v>
      </c>
      <c r="BO286" s="19">
        <f t="shared" si="415"/>
        <v>214</v>
      </c>
      <c r="BP286">
        <f t="shared" si="416"/>
        <v>209</v>
      </c>
      <c r="BQ286" s="17">
        <f t="shared" si="417"/>
        <v>217</v>
      </c>
      <c r="BR286" t="str">
        <f t="shared" si="418"/>
        <v>event_team_player_1</v>
      </c>
      <c r="BS286">
        <f>COUNTIFS(S$3:S286,"="&amp;S286,AI$3:AI286,"="&amp;AI286)</f>
        <v>1</v>
      </c>
      <c r="BT286" t="str">
        <f>IFERROR(VLOOKUP(BB286&amp;BU286&amp;X286,game_rosters!U:W,3,FALSE),"")</f>
        <v>P100099</v>
      </c>
      <c r="BU286" t="str">
        <f t="shared" si="419"/>
        <v>Outlaws</v>
      </c>
    </row>
    <row r="287" spans="1:73" x14ac:dyDescent="0.2">
      <c r="A287" t="str">
        <f t="shared" si="394"/>
        <v/>
      </c>
      <c r="E287" s="4"/>
      <c r="F287" s="43"/>
      <c r="G287" s="4"/>
      <c r="H287" s="46"/>
      <c r="I287" s="44">
        <v>89</v>
      </c>
      <c r="J287" s="44" t="str">
        <f t="shared" si="420"/>
        <v/>
      </c>
      <c r="S287">
        <v>144</v>
      </c>
      <c r="T287" t="s">
        <v>756</v>
      </c>
      <c r="U287" t="str">
        <f>IF(B287=1,MAX($U$2:$U286)+1,IF(AND($T287&lt;&gt;"",$T287=$T286),$U286,IF(B287="x",U286,"")))</f>
        <v/>
      </c>
      <c r="V287" t="str">
        <f>IF(C287=1,MAX($V$2:$V286)+1,IF(AND($T287&lt;&gt;"",$T287=$T286),$U286,IF(C287="x",V286,"")))</f>
        <v/>
      </c>
      <c r="X287">
        <v>89</v>
      </c>
      <c r="Z287">
        <v>1</v>
      </c>
      <c r="AA287">
        <f t="shared" si="391"/>
        <v>1144</v>
      </c>
      <c r="AB287" t="str">
        <f t="shared" si="392"/>
        <v/>
      </c>
      <c r="AC287">
        <f t="shared" si="388"/>
        <v>1144</v>
      </c>
      <c r="AD287" s="6">
        <v>1</v>
      </c>
      <c r="AE287" t="s">
        <v>745</v>
      </c>
      <c r="AF287" t="s">
        <v>739</v>
      </c>
      <c r="AG287" t="s">
        <v>745</v>
      </c>
      <c r="AH287" t="s">
        <v>921</v>
      </c>
      <c r="AI287" t="str">
        <f t="shared" si="395"/>
        <v>e</v>
      </c>
      <c r="AJ287" t="str">
        <f t="shared" si="396"/>
        <v>o</v>
      </c>
      <c r="AK287" t="str">
        <f t="shared" si="397"/>
        <v>o</v>
      </c>
      <c r="AL287" t="str">
        <f t="shared" si="398"/>
        <v/>
      </c>
      <c r="AM287" t="str">
        <f t="shared" si="399"/>
        <v/>
      </c>
      <c r="AN287" t="str">
        <f t="shared" si="400"/>
        <v>Away</v>
      </c>
      <c r="AO287" t="str">
        <f t="shared" si="401"/>
        <v>a</v>
      </c>
      <c r="AP287" t="str">
        <f t="shared" si="402"/>
        <v>d</v>
      </c>
      <c r="AQ287" t="str">
        <f t="shared" si="403"/>
        <v>o</v>
      </c>
      <c r="AR287" t="str">
        <f t="shared" si="404"/>
        <v>Away</v>
      </c>
      <c r="AS287" t="str">
        <f t="shared" si="405"/>
        <v>a</v>
      </c>
      <c r="AT287" t="str">
        <f t="shared" si="406"/>
        <v>Offensive</v>
      </c>
      <c r="AU287" t="str">
        <f t="shared" si="407"/>
        <v/>
      </c>
      <c r="AV287" t="str">
        <f t="shared" si="408"/>
        <v/>
      </c>
      <c r="AW287" t="str" cm="1">
        <f t="array" ref="AW287">IFERROR(IF(O287&lt;&gt;"",O287,IF(OR($S287="",$T287=""),"",IF(O287&lt;&gt;"",O287,IF($T287&lt;&gt;"",_xlfn._xlws.FILTER(O:O,($BU:$BU=$BU287)*($I:$I=$I287)*($T:$T=$T287)*($S:$S=_xlfn.MINIFS($S:$S,$T:$T,"="&amp;$T287)),"")))))&amp;"",IF(O287="","",""))&amp;""</f>
        <v/>
      </c>
      <c r="AX287" t="str" cm="1">
        <f t="array" ref="AX287">IFERROR(IF(P287&lt;&gt;"",P287,IF(OR($S287="",$T287=""),"",IF($T287&lt;&gt;"",_xlfn._xlws.FILTER(P:P,($BU:$BU=$BU287)*($I:$I=$I287)*($T:$T=$T287)*($S:$S=_xlfn.MINIFS($S:$S,$T:$T,"="&amp;$T287)),""))))&amp;"",IF(P287="","",""))&amp;""</f>
        <v/>
      </c>
      <c r="AY287" t="str" cm="1">
        <f t="array" ref="AY287">IFERROR(IF(Q287&lt;&gt;"",Q287,IF(OR($S287="",$T287=""),"",IF($T287&lt;&gt;"",_xlfn._xlws.FILTER(Q:Q,($BU:$BU=$BU287)*($I:$I=$I287)*($T:$T=$T287)*($S:$S=_xlfn.MINIFS($S:$S,$T:$T,"="&amp;$T287)),""))))&amp;"",IF(Q287="","",""))&amp;""</f>
        <v/>
      </c>
      <c r="AZ287" t="str" cm="1">
        <f t="array" ref="AZ287">IFERROR(IF(R287&lt;&gt;"",R287,IF(OR($S287="",$T287=""),"",IF($T287&lt;&gt;"",_xlfn._xlws.FILTER(R:R,($BU:$BU=$BU287)*($I:$I=$I287)*($T:$T=$T287)*($S:$S=_xlfn.MINIFS($S:$S,$T:$T,"="&amp;$T287)),""))))&amp;"",IF(R287="","",""))&amp;""</f>
        <v/>
      </c>
      <c r="BA287" s="6">
        <f t="shared" si="409"/>
        <v>26</v>
      </c>
      <c r="BB287">
        <f t="shared" ref="BB287:BD287" si="446">BB286</f>
        <v>18987</v>
      </c>
      <c r="BC287" t="str">
        <f t="shared" si="446"/>
        <v>Velodrome</v>
      </c>
      <c r="BD287" t="str">
        <f t="shared" si="446"/>
        <v>Outlaws</v>
      </c>
      <c r="BE287" t="s">
        <v>238</v>
      </c>
      <c r="BF287" t="s">
        <v>174</v>
      </c>
      <c r="BI287" cm="1">
        <f t="array" aca="1" ref="BI287" ca="1">IFERROR(_xlfn._xlws.FILTER(shifts!A:A,(shifts!B:B=events!AD287)*(shifts!AG:AG&gt;=events!BK287)*(shifts!AH:AH&lt;=events!BL287)),BI286)</f>
        <v>8</v>
      </c>
      <c r="BJ287" s="15">
        <f t="shared" si="411"/>
        <v>3</v>
      </c>
      <c r="BK287">
        <f t="shared" si="412"/>
        <v>866</v>
      </c>
      <c r="BL287">
        <f t="shared" si="413"/>
        <v>863</v>
      </c>
      <c r="BM287" s="15">
        <f>SUMIFS(BJ$2:BJ287,K$2:K287,"=Intermission")+SUMIFS(BJ$2:BJ287,K$2:K287,"=Timeout")</f>
        <v>0</v>
      </c>
      <c r="BN287">
        <f t="shared" si="414"/>
        <v>0</v>
      </c>
      <c r="BO287" s="19">
        <f t="shared" si="415"/>
        <v>214</v>
      </c>
      <c r="BP287">
        <f t="shared" si="416"/>
        <v>209</v>
      </c>
      <c r="BQ287" s="17">
        <f t="shared" si="417"/>
        <v>217</v>
      </c>
      <c r="BR287" t="str">
        <f t="shared" si="418"/>
        <v>event_team_player_2</v>
      </c>
      <c r="BS287">
        <f>COUNTIFS(S$3:S287,"="&amp;S287,AI$3:AI287,"="&amp;AI287)</f>
        <v>2</v>
      </c>
      <c r="BT287" t="str">
        <f>IFERROR(VLOOKUP(BB287&amp;BU287&amp;X287,game_rosters!U:W,3,FALSE),"")</f>
        <v>P100080</v>
      </c>
      <c r="BU287" t="str">
        <f t="shared" si="419"/>
        <v>Outlaws</v>
      </c>
    </row>
    <row r="288" spans="1:73" x14ac:dyDescent="0.2">
      <c r="A288" t="str">
        <f t="shared" si="394"/>
        <v/>
      </c>
      <c r="E288" s="4"/>
      <c r="F288" s="43"/>
      <c r="G288" s="4"/>
      <c r="H288" s="46"/>
      <c r="I288" s="44">
        <v>84</v>
      </c>
      <c r="J288" s="44" t="str">
        <f t="shared" si="420"/>
        <v/>
      </c>
      <c r="O288" t="s">
        <v>609</v>
      </c>
      <c r="Q288" t="s">
        <v>595</v>
      </c>
      <c r="R288" s="51">
        <v>1</v>
      </c>
      <c r="S288">
        <v>144</v>
      </c>
      <c r="T288" t="s">
        <v>756</v>
      </c>
      <c r="U288" t="str">
        <f>IF(B288=1,MAX($U$2:$U287)+1,IF(AND($T288&lt;&gt;"",$T288=$T287),$U287,IF(B288="x",U287,"")))</f>
        <v/>
      </c>
      <c r="V288" t="str">
        <f>IF(C288=1,MAX($V$2:$V287)+1,IF(AND($T288&lt;&gt;"",$T288=$T287),$U287,IF(C288="x",V287,"")))</f>
        <v/>
      </c>
      <c r="X288">
        <v>84</v>
      </c>
      <c r="AA288">
        <f t="shared" si="391"/>
        <v>1144</v>
      </c>
      <c r="AB288" t="str">
        <f t="shared" si="392"/>
        <v/>
      </c>
      <c r="AC288">
        <f t="shared" si="388"/>
        <v>1144</v>
      </c>
      <c r="AD288" s="6">
        <v>1</v>
      </c>
      <c r="AE288" t="s">
        <v>745</v>
      </c>
      <c r="AF288" t="s">
        <v>739</v>
      </c>
      <c r="AG288" t="s">
        <v>745</v>
      </c>
      <c r="AH288" t="s">
        <v>921</v>
      </c>
      <c r="AI288" t="str">
        <f t="shared" si="395"/>
        <v>o</v>
      </c>
      <c r="AJ288" t="str">
        <f t="shared" si="396"/>
        <v>o</v>
      </c>
      <c r="AK288" t="str">
        <f t="shared" si="397"/>
        <v>o</v>
      </c>
      <c r="AL288" t="str">
        <f t="shared" si="398"/>
        <v/>
      </c>
      <c r="AM288" t="str">
        <f t="shared" si="399"/>
        <v/>
      </c>
      <c r="AN288" t="str">
        <f t="shared" si="400"/>
        <v>Away</v>
      </c>
      <c r="AO288" t="str">
        <f t="shared" si="401"/>
        <v>a</v>
      </c>
      <c r="AP288" t="str">
        <f t="shared" si="402"/>
        <v>d</v>
      </c>
      <c r="AQ288" t="str">
        <f t="shared" si="403"/>
        <v>o</v>
      </c>
      <c r="AR288" t="str">
        <f t="shared" si="404"/>
        <v>Away</v>
      </c>
      <c r="AS288" t="str">
        <f t="shared" si="405"/>
        <v>a</v>
      </c>
      <c r="AT288" t="str">
        <f t="shared" si="406"/>
        <v>Defensive</v>
      </c>
      <c r="AU288" t="str">
        <f t="shared" si="407"/>
        <v/>
      </c>
      <c r="AV288" t="str">
        <f t="shared" si="408"/>
        <v/>
      </c>
      <c r="AW288" t="str" cm="1">
        <f t="array" ref="AW288">IFERROR(IF(O288&lt;&gt;"",O288,IF(OR($S288="",$T288=""),"",IF(O288&lt;&gt;"",O288,IF($T288&lt;&gt;"",_xlfn._xlws.FILTER(O:O,($BU:$BU=$BU288)*($I:$I=$I288)*($T:$T=$T288)*($S:$S=_xlfn.MINIFS($S:$S,$T:$T,"="&amp;$T288)),"")))))&amp;"",IF(O288="","",""))&amp;""</f>
        <v>Defensive_PlayPossession-FroceWide</v>
      </c>
      <c r="AX288" t="str" cm="1">
        <f t="array" ref="AX288">IFERROR(IF(P288&lt;&gt;"",P288,IF(OR($S288="",$T288=""),"",IF($T288&lt;&gt;"",_xlfn._xlws.FILTER(P:P,($BU:$BU=$BU288)*($I:$I=$I288)*($T:$T=$T288)*($S:$S=_xlfn.MINIFS($S:$S,$T:$T,"="&amp;$T288)),""))))&amp;"",IF(P288="","",""))&amp;""</f>
        <v/>
      </c>
      <c r="AY288" t="str" cm="1">
        <f t="array" ref="AY288">IFERROR(IF(Q288&lt;&gt;"",Q288,IF(OR($S288="",$T288=""),"",IF($T288&lt;&gt;"",_xlfn._xlws.FILTER(Q:Q,($BU:$BU=$BU288)*($I:$I=$I288)*($T:$T=$T288)*($S:$S=_xlfn.MINIFS($S:$S,$T:$T,"="&amp;$T288)),""))))&amp;"",IF(Q288="","",""))&amp;""</f>
        <v>s</v>
      </c>
      <c r="AZ288" t="str" cm="1">
        <f t="array" ref="AZ288">IFERROR(IF(R288&lt;&gt;"",R288,IF(OR($S288="",$T288=""),"",IF($T288&lt;&gt;"",_xlfn._xlws.FILTER(R:R,($BU:$BU=$BU288)*($I:$I=$I288)*($T:$T=$T288)*($S:$S=_xlfn.MINIFS($S:$S,$T:$T,"="&amp;$T288)),""))))&amp;"",IF(R288="","",""))&amp;""</f>
        <v>1</v>
      </c>
      <c r="BA288" s="6">
        <f t="shared" si="409"/>
        <v>26</v>
      </c>
      <c r="BB288">
        <f t="shared" ref="BB288:BD288" si="447">BB287</f>
        <v>18987</v>
      </c>
      <c r="BC288" t="str">
        <f t="shared" si="447"/>
        <v>Velodrome</v>
      </c>
      <c r="BD288" t="str">
        <f t="shared" si="447"/>
        <v>Outlaws</v>
      </c>
      <c r="BE288" t="s">
        <v>238</v>
      </c>
      <c r="BF288" t="s">
        <v>174</v>
      </c>
      <c r="BI288" cm="1">
        <f t="array" aca="1" ref="BI288" ca="1">IFERROR(_xlfn._xlws.FILTER(shifts!A:A,(shifts!B:B=events!AD288)*(shifts!AG:AG&gt;=events!BK288)*(shifts!AH:AH&lt;=events!BL288)),BI287)</f>
        <v>8</v>
      </c>
      <c r="BJ288" s="15">
        <f t="shared" si="411"/>
        <v>3</v>
      </c>
      <c r="BK288">
        <f t="shared" si="412"/>
        <v>866</v>
      </c>
      <c r="BL288">
        <f t="shared" si="413"/>
        <v>863</v>
      </c>
      <c r="BM288" s="15">
        <f>SUMIFS(BJ$2:BJ288,K$2:K288,"=Intermission")+SUMIFS(BJ$2:BJ288,K$2:K288,"=Timeout")</f>
        <v>0</v>
      </c>
      <c r="BN288">
        <f t="shared" si="414"/>
        <v>0</v>
      </c>
      <c r="BO288" s="19">
        <f t="shared" si="415"/>
        <v>214</v>
      </c>
      <c r="BP288">
        <f t="shared" si="416"/>
        <v>209</v>
      </c>
      <c r="BQ288" s="17">
        <f t="shared" si="417"/>
        <v>217</v>
      </c>
      <c r="BR288" t="str">
        <f t="shared" si="418"/>
        <v>opp_team_player_1</v>
      </c>
      <c r="BS288">
        <f>COUNTIFS(S$3:S288,"="&amp;S288,AI$3:AI288,"="&amp;AI288)</f>
        <v>1</v>
      </c>
      <c r="BT288" t="str">
        <f>IFERROR(VLOOKUP(BB288&amp;BU288&amp;X288,game_rosters!U:W,3,FALSE),"")</f>
        <v>P100198</v>
      </c>
      <c r="BU288" t="str">
        <f t="shared" si="419"/>
        <v>Velodrome</v>
      </c>
    </row>
    <row r="289" spans="1:73" x14ac:dyDescent="0.2">
      <c r="A289">
        <f t="shared" si="394"/>
        <v>1</v>
      </c>
      <c r="E289" s="4"/>
      <c r="F289" s="43"/>
      <c r="G289" s="4"/>
      <c r="H289" s="46"/>
      <c r="I289" s="44">
        <v>56</v>
      </c>
      <c r="J289" s="44" t="str">
        <f t="shared" si="420"/>
        <v/>
      </c>
      <c r="K289" t="s">
        <v>7</v>
      </c>
      <c r="L289" t="s">
        <v>182</v>
      </c>
      <c r="M289" t="s">
        <v>68</v>
      </c>
      <c r="N289" t="s">
        <v>594</v>
      </c>
      <c r="R289" s="51">
        <v>1</v>
      </c>
      <c r="S289">
        <v>145</v>
      </c>
      <c r="T289" t="s">
        <v>756</v>
      </c>
      <c r="U289" t="str">
        <f>IF(B289=1,MAX($U$2:$U288)+1,IF(AND($T289&lt;&gt;"",$T289=$T288),$U288,IF(B289="x",U288,"")))</f>
        <v/>
      </c>
      <c r="V289" t="str">
        <f>IF(C289=1,MAX($V$2:$V288)+1,IF(AND($T289&lt;&gt;"",$T289=$T288),$U288,IF(C289="x",V288,"")))</f>
        <v/>
      </c>
      <c r="W289" t="s">
        <v>731</v>
      </c>
      <c r="X289">
        <v>56</v>
      </c>
      <c r="Z289">
        <v>1</v>
      </c>
      <c r="AA289">
        <f t="shared" si="391"/>
        <v>1145</v>
      </c>
      <c r="AB289" t="str">
        <f t="shared" si="392"/>
        <v/>
      </c>
      <c r="AC289">
        <f t="shared" si="388"/>
        <v>1145</v>
      </c>
      <c r="AD289" s="6">
        <v>1</v>
      </c>
      <c r="AE289" t="s">
        <v>745</v>
      </c>
      <c r="AF289" t="s">
        <v>921</v>
      </c>
      <c r="AG289" t="s">
        <v>756</v>
      </c>
      <c r="AH289" t="s">
        <v>756</v>
      </c>
      <c r="AI289" t="str">
        <f t="shared" si="395"/>
        <v>e</v>
      </c>
      <c r="AJ289" t="str">
        <f t="shared" si="396"/>
        <v/>
      </c>
      <c r="AK289" t="str">
        <f t="shared" si="397"/>
        <v/>
      </c>
      <c r="AL289" t="str">
        <f t="shared" si="398"/>
        <v/>
      </c>
      <c r="AM289" t="str">
        <f t="shared" si="399"/>
        <v/>
      </c>
      <c r="AN289" t="str">
        <f t="shared" si="400"/>
        <v>Away</v>
      </c>
      <c r="AO289" t="str">
        <f t="shared" si="401"/>
        <v>a</v>
      </c>
      <c r="AP289" t="str">
        <f t="shared" si="402"/>
        <v/>
      </c>
      <c r="AQ289" t="str">
        <f t="shared" si="403"/>
        <v/>
      </c>
      <c r="AR289" t="str">
        <f t="shared" si="404"/>
        <v>Away</v>
      </c>
      <c r="AS289" t="str">
        <f t="shared" si="405"/>
        <v>a</v>
      </c>
      <c r="AT289" t="str">
        <f t="shared" si="406"/>
        <v>Offensive</v>
      </c>
      <c r="AU289" t="str">
        <f t="shared" si="407"/>
        <v/>
      </c>
      <c r="AV289" t="str">
        <f t="shared" si="408"/>
        <v/>
      </c>
      <c r="AW289" t="str" cm="1">
        <f t="array" ref="AW289">IFERROR(IF(O289&lt;&gt;"",O289,IF(OR($S289="",$T289=""),"",IF(O289&lt;&gt;"",O289,IF($T289&lt;&gt;"",_xlfn._xlws.FILTER(O:O,($BU:$BU=$BU289)*($I:$I=$I289)*($T:$T=$T289)*($S:$S=_xlfn.MINIFS($S:$S,$T:$T,"="&amp;$T289)),"")))))&amp;"",IF(O289="","",""))&amp;""</f>
        <v/>
      </c>
      <c r="AX289" t="str" cm="1">
        <f t="array" ref="AX289">IFERROR(IF(P289&lt;&gt;"",P289,IF(OR($S289="",$T289=""),"",IF($T289&lt;&gt;"",_xlfn._xlws.FILTER(P:P,($BU:$BU=$BU289)*($I:$I=$I289)*($T:$T=$T289)*($S:$S=_xlfn.MINIFS($S:$S,$T:$T,"="&amp;$T289)),""))))&amp;"",IF(P289="","",""))&amp;""</f>
        <v/>
      </c>
      <c r="AY289" t="str" cm="1">
        <f t="array" ref="AY289">IFERROR(IF(Q289&lt;&gt;"",Q289,IF(OR($S289="",$T289=""),"",IF($T289&lt;&gt;"",_xlfn._xlws.FILTER(Q:Q,($BU:$BU=$BU289)*($I:$I=$I289)*($T:$T=$T289)*($S:$S=_xlfn.MINIFS($S:$S,$T:$T,"="&amp;$T289)),""))))&amp;"",IF(Q289="","",""))&amp;""</f>
        <v/>
      </c>
      <c r="AZ289" t="str" cm="1">
        <f t="array" ref="AZ289">IFERROR(IF(R289&lt;&gt;"",R289,IF(OR($S289="",$T289=""),"",IF($T289&lt;&gt;"",_xlfn._xlws.FILTER(R:R,($BU:$BU=$BU289)*($I:$I=$I289)*($T:$T=$T289)*($S:$S=_xlfn.MINIFS($S:$S,$T:$T,"="&amp;$T289)),""))))&amp;"",IF(R289="","",""))&amp;""</f>
        <v>1</v>
      </c>
      <c r="BA289" s="6">
        <f t="shared" si="409"/>
        <v>26</v>
      </c>
      <c r="BB289">
        <f t="shared" ref="BB289:BD289" si="448">BB288</f>
        <v>18987</v>
      </c>
      <c r="BC289" t="str">
        <f t="shared" si="448"/>
        <v>Velodrome</v>
      </c>
      <c r="BD289" t="str">
        <f t="shared" si="448"/>
        <v>Outlaws</v>
      </c>
      <c r="BE289" t="s">
        <v>7</v>
      </c>
      <c r="BF289" t="s">
        <v>182</v>
      </c>
      <c r="BI289" cm="1">
        <f t="array" aca="1" ref="BI289" ca="1">IFERROR(_xlfn._xlws.FILTER(shifts!A:A,(shifts!B:B=events!AD289)*(shifts!AG:AG&gt;=events!BK289)*(shifts!AH:AH&lt;=events!BL289)),BI288)</f>
        <v>9</v>
      </c>
      <c r="BJ289" s="15">
        <f t="shared" si="411"/>
        <v>0</v>
      </c>
      <c r="BK289">
        <f t="shared" si="412"/>
        <v>863</v>
      </c>
      <c r="BL289">
        <f t="shared" si="413"/>
        <v>863</v>
      </c>
      <c r="BM289" s="15">
        <f>SUMIFS(BJ$2:BJ289,K$2:K289,"=Intermission")+SUMIFS(BJ$2:BJ289,K$2:K289,"=Timeout")</f>
        <v>0</v>
      </c>
      <c r="BN289">
        <f t="shared" si="414"/>
        <v>0</v>
      </c>
      <c r="BO289" s="19">
        <f t="shared" si="415"/>
        <v>217</v>
      </c>
      <c r="BP289">
        <f t="shared" si="416"/>
        <v>212</v>
      </c>
      <c r="BQ289" s="17">
        <f t="shared" si="417"/>
        <v>217</v>
      </c>
      <c r="BR289" t="str">
        <f t="shared" si="418"/>
        <v>event_team_player_1</v>
      </c>
      <c r="BS289">
        <f>COUNTIFS(S$3:S289,"="&amp;S289,AI$3:AI289,"="&amp;AI289)</f>
        <v>1</v>
      </c>
      <c r="BT289" t="str">
        <f>IFERROR(VLOOKUP(BB289&amp;BU289&amp;X289,game_rosters!U:W,3,FALSE),"")</f>
        <v>P100099</v>
      </c>
      <c r="BU289" t="str">
        <f t="shared" si="419"/>
        <v>Outlaws</v>
      </c>
    </row>
    <row r="290" spans="1:73" x14ac:dyDescent="0.2">
      <c r="A290" t="str">
        <f t="shared" si="394"/>
        <v/>
      </c>
      <c r="E290" s="4"/>
      <c r="F290" s="43"/>
      <c r="G290" s="4"/>
      <c r="H290" s="46"/>
      <c r="I290" s="44">
        <v>89</v>
      </c>
      <c r="J290" s="44" t="str">
        <f t="shared" si="420"/>
        <v/>
      </c>
      <c r="S290">
        <v>145</v>
      </c>
      <c r="T290" t="s">
        <v>756</v>
      </c>
      <c r="U290" t="str">
        <f>IF(B290=1,MAX($U$2:$U289)+1,IF(AND($T290&lt;&gt;"",$T290=$T289),$U289,IF(B290="x",U289,"")))</f>
        <v/>
      </c>
      <c r="V290" t="str">
        <f>IF(C290=1,MAX($V$2:$V289)+1,IF(AND($T290&lt;&gt;"",$T290=$T289),$U289,IF(C290="x",V289,"")))</f>
        <v/>
      </c>
      <c r="X290">
        <v>89</v>
      </c>
      <c r="Z290">
        <v>1</v>
      </c>
      <c r="AA290">
        <f t="shared" si="391"/>
        <v>1145</v>
      </c>
      <c r="AB290" t="str">
        <f t="shared" si="392"/>
        <v/>
      </c>
      <c r="AC290">
        <f t="shared" si="388"/>
        <v>1145</v>
      </c>
      <c r="AD290" s="6">
        <v>1</v>
      </c>
      <c r="AE290" t="s">
        <v>745</v>
      </c>
      <c r="AF290" t="s">
        <v>921</v>
      </c>
      <c r="AG290" t="s">
        <v>756</v>
      </c>
      <c r="AH290" t="s">
        <v>756</v>
      </c>
      <c r="AI290" t="str">
        <f t="shared" si="395"/>
        <v>e</v>
      </c>
      <c r="AJ290" t="str">
        <f t="shared" si="396"/>
        <v/>
      </c>
      <c r="AK290" t="str">
        <f t="shared" si="397"/>
        <v/>
      </c>
      <c r="AL290" t="str">
        <f t="shared" si="398"/>
        <v/>
      </c>
      <c r="AM290" t="str">
        <f t="shared" si="399"/>
        <v/>
      </c>
      <c r="AN290" t="str">
        <f t="shared" si="400"/>
        <v>Away</v>
      </c>
      <c r="AO290" t="str">
        <f t="shared" si="401"/>
        <v>a</v>
      </c>
      <c r="AP290" t="str">
        <f t="shared" si="402"/>
        <v/>
      </c>
      <c r="AQ290" t="str">
        <f t="shared" si="403"/>
        <v/>
      </c>
      <c r="AR290" t="str">
        <f t="shared" si="404"/>
        <v>Away</v>
      </c>
      <c r="AS290" t="str">
        <f t="shared" si="405"/>
        <v>a</v>
      </c>
      <c r="AT290" t="str">
        <f t="shared" si="406"/>
        <v>Offensive</v>
      </c>
      <c r="AU290" t="str">
        <f t="shared" si="407"/>
        <v/>
      </c>
      <c r="AV290" t="str">
        <f t="shared" si="408"/>
        <v/>
      </c>
      <c r="AW290" t="str" cm="1">
        <f t="array" ref="AW290">IFERROR(IF(O290&lt;&gt;"",O290,IF(OR($S290="",$T290=""),"",IF(O290&lt;&gt;"",O290,IF($T290&lt;&gt;"",_xlfn._xlws.FILTER(O:O,($BU:$BU=$BU290)*($I:$I=$I290)*($T:$T=$T290)*($S:$S=_xlfn.MINIFS($S:$S,$T:$T,"="&amp;$T290)),"")))))&amp;"",IF(O290="","",""))&amp;""</f>
        <v/>
      </c>
      <c r="AX290" t="str" cm="1">
        <f t="array" ref="AX290">IFERROR(IF(P290&lt;&gt;"",P290,IF(OR($S290="",$T290=""),"",IF($T290&lt;&gt;"",_xlfn._xlws.FILTER(P:P,($BU:$BU=$BU290)*($I:$I=$I290)*($T:$T=$T290)*($S:$S=_xlfn.MINIFS($S:$S,$T:$T,"="&amp;$T290)),""))))&amp;"",IF(P290="","",""))&amp;""</f>
        <v/>
      </c>
      <c r="AY290" t="str" cm="1">
        <f t="array" ref="AY290">IFERROR(IF(Q290&lt;&gt;"",Q290,IF(OR($S290="",$T290=""),"",IF($T290&lt;&gt;"",_xlfn._xlws.FILTER(Q:Q,($BU:$BU=$BU290)*($I:$I=$I290)*($T:$T=$T290)*($S:$S=_xlfn.MINIFS($S:$S,$T:$T,"="&amp;$T290)),""))))&amp;"",IF(Q290="","",""))&amp;""</f>
        <v/>
      </c>
      <c r="AZ290" t="str" cm="1">
        <f t="array" ref="AZ290">IFERROR(IF(R290&lt;&gt;"",R290,IF(OR($S290="",$T290=""),"",IF($T290&lt;&gt;"",_xlfn._xlws.FILTER(R:R,($BU:$BU=$BU290)*($I:$I=$I290)*($T:$T=$T290)*($S:$S=_xlfn.MINIFS($S:$S,$T:$T,"="&amp;$T290)),""))))&amp;"",IF(R290="","",""))&amp;""</f>
        <v/>
      </c>
      <c r="BA290" s="6">
        <f t="shared" si="409"/>
        <v>26</v>
      </c>
      <c r="BB290">
        <f t="shared" ref="BB290:BD290" si="449">BB289</f>
        <v>18987</v>
      </c>
      <c r="BC290" t="str">
        <f t="shared" si="449"/>
        <v>Velodrome</v>
      </c>
      <c r="BD290" t="str">
        <f t="shared" si="449"/>
        <v>Outlaws</v>
      </c>
      <c r="BE290" t="s">
        <v>7</v>
      </c>
      <c r="BF290" t="s">
        <v>182</v>
      </c>
      <c r="BI290" cm="1">
        <f t="array" aca="1" ref="BI290" ca="1">IFERROR(_xlfn._xlws.FILTER(shifts!A:A,(shifts!B:B=events!AD290)*(shifts!AG:AG&gt;=events!BK290)*(shifts!AH:AH&lt;=events!BL290)),BI289)</f>
        <v>9</v>
      </c>
      <c r="BJ290" s="15">
        <f t="shared" si="411"/>
        <v>0</v>
      </c>
      <c r="BK290">
        <f t="shared" si="412"/>
        <v>863</v>
      </c>
      <c r="BL290">
        <f t="shared" si="413"/>
        <v>863</v>
      </c>
      <c r="BM290" s="15">
        <f>SUMIFS(BJ$2:BJ290,K$2:K290,"=Intermission")+SUMIFS(BJ$2:BJ290,K$2:K290,"=Timeout")</f>
        <v>0</v>
      </c>
      <c r="BN290">
        <f t="shared" si="414"/>
        <v>0</v>
      </c>
      <c r="BO290" s="19">
        <f t="shared" si="415"/>
        <v>217</v>
      </c>
      <c r="BP290">
        <f t="shared" si="416"/>
        <v>212</v>
      </c>
      <c r="BQ290" s="17">
        <f t="shared" si="417"/>
        <v>217</v>
      </c>
      <c r="BR290" t="str">
        <f t="shared" si="418"/>
        <v>event_team_player_2</v>
      </c>
      <c r="BS290">
        <f>COUNTIFS(S$3:S290,"="&amp;S290,AI$3:AI290,"="&amp;AI290)</f>
        <v>2</v>
      </c>
      <c r="BT290" t="str">
        <f>IFERROR(VLOOKUP(BB290&amp;BU290&amp;X290,game_rosters!U:W,3,FALSE),"")</f>
        <v>P100080</v>
      </c>
      <c r="BU290" t="str">
        <f t="shared" si="419"/>
        <v>Outlaws</v>
      </c>
    </row>
    <row r="291" spans="1:73" x14ac:dyDescent="0.2">
      <c r="A291" t="str">
        <f t="shared" si="394"/>
        <v/>
      </c>
      <c r="E291" s="4"/>
      <c r="F291" s="43"/>
      <c r="G291" s="4"/>
      <c r="H291" s="46"/>
      <c r="I291" s="44">
        <v>84</v>
      </c>
      <c r="J291" s="44" t="str">
        <f t="shared" si="420"/>
        <v/>
      </c>
      <c r="O291" t="s">
        <v>602</v>
      </c>
      <c r="R291" s="51">
        <v>1</v>
      </c>
      <c r="S291">
        <v>145</v>
      </c>
      <c r="T291" t="s">
        <v>756</v>
      </c>
      <c r="U291" t="str">
        <f>IF(B291=1,MAX($U$2:$U290)+1,IF(AND($T291&lt;&gt;"",$T291=$T290),$U290,IF(B291="x",U290,"")))</f>
        <v/>
      </c>
      <c r="V291" t="str">
        <f>IF(C291=1,MAX($V$2:$V290)+1,IF(AND($T291&lt;&gt;"",$T291=$T290),$U290,IF(C291="x",V290,"")))</f>
        <v/>
      </c>
      <c r="X291">
        <v>84</v>
      </c>
      <c r="AA291">
        <f t="shared" si="391"/>
        <v>1145</v>
      </c>
      <c r="AB291" t="str">
        <f t="shared" si="392"/>
        <v/>
      </c>
      <c r="AC291">
        <f t="shared" si="388"/>
        <v>1145</v>
      </c>
      <c r="AD291" s="6">
        <v>1</v>
      </c>
      <c r="AE291" t="s">
        <v>745</v>
      </c>
      <c r="AF291" t="s">
        <v>921</v>
      </c>
      <c r="AG291" t="s">
        <v>756</v>
      </c>
      <c r="AH291" t="s">
        <v>756</v>
      </c>
      <c r="AI291" t="str">
        <f t="shared" si="395"/>
        <v>o</v>
      </c>
      <c r="AJ291" t="str">
        <f t="shared" si="396"/>
        <v/>
      </c>
      <c r="AK291" t="str">
        <f t="shared" si="397"/>
        <v/>
      </c>
      <c r="AL291" t="str">
        <f t="shared" si="398"/>
        <v/>
      </c>
      <c r="AM291" t="str">
        <f t="shared" si="399"/>
        <v/>
      </c>
      <c r="AN291" t="str">
        <f t="shared" si="400"/>
        <v>Away</v>
      </c>
      <c r="AO291" t="str">
        <f t="shared" si="401"/>
        <v>a</v>
      </c>
      <c r="AP291" t="str">
        <f t="shared" si="402"/>
        <v/>
      </c>
      <c r="AQ291" t="str">
        <f t="shared" si="403"/>
        <v/>
      </c>
      <c r="AR291" t="str">
        <f t="shared" si="404"/>
        <v>Away</v>
      </c>
      <c r="AS291" t="str">
        <f t="shared" si="405"/>
        <v>a</v>
      </c>
      <c r="AT291" t="str">
        <f t="shared" si="406"/>
        <v>Defensive</v>
      </c>
      <c r="AU291" t="str">
        <f t="shared" si="407"/>
        <v/>
      </c>
      <c r="AV291" t="str">
        <f t="shared" si="408"/>
        <v/>
      </c>
      <c r="AW291" t="str" cm="1">
        <f t="array" ref="AW291">IFERROR(IF(O291&lt;&gt;"",O291,IF(OR($S291="",$T291=""),"",IF(O291&lt;&gt;"",O291,IF($T291&lt;&gt;"",_xlfn._xlws.FILTER(O:O,($BU:$BU=$BU291)*($I:$I=$I291)*($T:$T=$T291)*($S:$S=_xlfn.MINIFS($S:$S,$T:$T,"="&amp;$T291)),"")))))&amp;"",IF(O291="","",""))&amp;""</f>
        <v>Defensive_PlayPossession-StickCheck</v>
      </c>
      <c r="AX291" t="str" cm="1">
        <f t="array" ref="AX291">IFERROR(IF(P291&lt;&gt;"",P291,IF(OR($S291="",$T291=""),"",IF($T291&lt;&gt;"",_xlfn._xlws.FILTER(P:P,($BU:$BU=$BU291)*($I:$I=$I291)*($T:$T=$T291)*($S:$S=_xlfn.MINIFS($S:$S,$T:$T,"="&amp;$T291)),""))))&amp;"",IF(P291="","",""))&amp;""</f>
        <v/>
      </c>
      <c r="AY291" t="str" cm="1">
        <f t="array" ref="AY291">IFERROR(IF(Q291&lt;&gt;"",Q291,IF(OR($S291="",$T291=""),"",IF($T291&lt;&gt;"",_xlfn._xlws.FILTER(Q:Q,($BU:$BU=$BU291)*($I:$I=$I291)*($T:$T=$T291)*($S:$S=_xlfn.MINIFS($S:$S,$T:$T,"="&amp;$T291)),""))))&amp;"",IF(Q291="","",""))&amp;""</f>
        <v/>
      </c>
      <c r="AZ291" t="str" cm="1">
        <f t="array" ref="AZ291">IFERROR(IF(R291&lt;&gt;"",R291,IF(OR($S291="",$T291=""),"",IF($T291&lt;&gt;"",_xlfn._xlws.FILTER(R:R,($BU:$BU=$BU291)*($I:$I=$I291)*($T:$T=$T291)*($S:$S=_xlfn.MINIFS($S:$S,$T:$T,"="&amp;$T291)),""))))&amp;"",IF(R291="","",""))&amp;""</f>
        <v>1</v>
      </c>
      <c r="BA291" s="6">
        <f t="shared" si="409"/>
        <v>26</v>
      </c>
      <c r="BB291">
        <f t="shared" ref="BB291:BD291" si="450">BB290</f>
        <v>18987</v>
      </c>
      <c r="BC291" t="str">
        <f t="shared" si="450"/>
        <v>Velodrome</v>
      </c>
      <c r="BD291" t="str">
        <f t="shared" si="450"/>
        <v>Outlaws</v>
      </c>
      <c r="BE291" t="s">
        <v>7</v>
      </c>
      <c r="BF291" t="s">
        <v>182</v>
      </c>
      <c r="BI291" cm="1">
        <f t="array" aca="1" ref="BI291" ca="1">IFERROR(_xlfn._xlws.FILTER(shifts!A:A,(shifts!B:B=events!AD291)*(shifts!AG:AG&gt;=events!BK291)*(shifts!AH:AH&lt;=events!BL291)),BI290)</f>
        <v>9</v>
      </c>
      <c r="BJ291" s="15">
        <f t="shared" si="411"/>
        <v>0</v>
      </c>
      <c r="BK291">
        <f t="shared" si="412"/>
        <v>863</v>
      </c>
      <c r="BL291">
        <f t="shared" si="413"/>
        <v>863</v>
      </c>
      <c r="BM291" s="15">
        <f>SUMIFS(BJ$2:BJ291,K$2:K291,"=Intermission")+SUMIFS(BJ$2:BJ291,K$2:K291,"=Timeout")</f>
        <v>0</v>
      </c>
      <c r="BN291">
        <f t="shared" si="414"/>
        <v>0</v>
      </c>
      <c r="BO291" s="19">
        <f t="shared" si="415"/>
        <v>217</v>
      </c>
      <c r="BP291">
        <f t="shared" si="416"/>
        <v>212</v>
      </c>
      <c r="BQ291" s="17">
        <f t="shared" si="417"/>
        <v>217</v>
      </c>
      <c r="BR291" t="str">
        <f t="shared" si="418"/>
        <v>opp_team_player_1</v>
      </c>
      <c r="BS291">
        <f>COUNTIFS(S$3:S291,"="&amp;S291,AI$3:AI291,"="&amp;AI291)</f>
        <v>1</v>
      </c>
      <c r="BT291" t="str">
        <f>IFERROR(VLOOKUP(BB291&amp;BU291&amp;X291,game_rosters!U:W,3,FALSE),"")</f>
        <v>P100198</v>
      </c>
      <c r="BU291" t="str">
        <f t="shared" si="419"/>
        <v>Velodrome</v>
      </c>
    </row>
    <row r="292" spans="1:73" x14ac:dyDescent="0.2">
      <c r="A292" t="str">
        <f t="shared" si="394"/>
        <v/>
      </c>
      <c r="E292" s="4"/>
      <c r="F292" s="43"/>
      <c r="G292" s="4"/>
      <c r="H292" s="46"/>
      <c r="I292" s="44">
        <v>22</v>
      </c>
      <c r="J292" s="44" t="str">
        <f t="shared" si="420"/>
        <v/>
      </c>
      <c r="O292" t="s">
        <v>605</v>
      </c>
      <c r="S292">
        <v>145</v>
      </c>
      <c r="T292" t="s">
        <v>756</v>
      </c>
      <c r="U292" t="str">
        <f>IF(B292=1,MAX($U$2:$U291)+1,IF(AND($T292&lt;&gt;"",$T292=$T291),$U291,IF(B292="x",U291,"")))</f>
        <v/>
      </c>
      <c r="V292" t="str">
        <f>IF(C292=1,MAX($V$2:$V291)+1,IF(AND($T292&lt;&gt;"",$T292=$T291),$U291,IF(C292="x",V291,"")))</f>
        <v/>
      </c>
      <c r="X292">
        <v>22</v>
      </c>
      <c r="AA292">
        <f t="shared" si="391"/>
        <v>1145</v>
      </c>
      <c r="AB292" t="str">
        <f t="shared" si="392"/>
        <v/>
      </c>
      <c r="AC292">
        <f t="shared" si="388"/>
        <v>1145</v>
      </c>
      <c r="AD292" s="6">
        <v>1</v>
      </c>
      <c r="AE292" t="s">
        <v>745</v>
      </c>
      <c r="AF292" t="s">
        <v>921</v>
      </c>
      <c r="AG292" t="s">
        <v>756</v>
      </c>
      <c r="AH292" t="s">
        <v>756</v>
      </c>
      <c r="AI292" t="str">
        <f t="shared" si="395"/>
        <v>o</v>
      </c>
      <c r="AJ292" t="str">
        <f t="shared" si="396"/>
        <v/>
      </c>
      <c r="AK292" t="str">
        <f t="shared" si="397"/>
        <v/>
      </c>
      <c r="AL292" t="str">
        <f t="shared" si="398"/>
        <v/>
      </c>
      <c r="AM292" t="str">
        <f t="shared" si="399"/>
        <v/>
      </c>
      <c r="AN292" t="str">
        <f t="shared" si="400"/>
        <v>Away</v>
      </c>
      <c r="AO292" t="str">
        <f t="shared" si="401"/>
        <v>a</v>
      </c>
      <c r="AP292" t="str">
        <f t="shared" si="402"/>
        <v/>
      </c>
      <c r="AQ292" t="str">
        <f t="shared" si="403"/>
        <v/>
      </c>
      <c r="AR292" t="str">
        <f t="shared" si="404"/>
        <v>Away</v>
      </c>
      <c r="AS292" t="str">
        <f t="shared" si="405"/>
        <v>a</v>
      </c>
      <c r="AT292" t="str">
        <f t="shared" si="406"/>
        <v>Defensive</v>
      </c>
      <c r="AU292" t="str">
        <f t="shared" si="407"/>
        <v/>
      </c>
      <c r="AV292" t="str">
        <f t="shared" si="408"/>
        <v/>
      </c>
      <c r="AW292" t="str" cm="1">
        <f t="array" ref="AW292">IFERROR(IF(O292&lt;&gt;"",O292,IF(OR($S292="",$T292=""),"",IF(O292&lt;&gt;"",O292,IF($T292&lt;&gt;"",_xlfn._xlws.FILTER(O:O,($BU:$BU=$BU292)*($I:$I=$I292)*($T:$T=$T292)*($S:$S=_xlfn.MINIFS($S:$S,$T:$T,"="&amp;$T292)),"")))))&amp;"",IF(O292="","",""))&amp;""</f>
        <v>Defensive_PlayPass-InShotPassLane</v>
      </c>
      <c r="AX292" t="str" cm="1">
        <f t="array" ref="AX292">IFERROR(IF(P292&lt;&gt;"",P292,IF(OR($S292="",$T292=""),"",IF($T292&lt;&gt;"",_xlfn._xlws.FILTER(P:P,($BU:$BU=$BU292)*($I:$I=$I292)*($T:$T=$T292)*($S:$S=_xlfn.MINIFS($S:$S,$T:$T,"="&amp;$T292)),""))))&amp;"",IF(P292="","",""))&amp;""</f>
        <v/>
      </c>
      <c r="AY292" t="str" cm="1">
        <f t="array" ref="AY292">IFERROR(IF(Q292&lt;&gt;"",Q292,IF(OR($S292="",$T292=""),"",IF($T292&lt;&gt;"",_xlfn._xlws.FILTER(Q:Q,($BU:$BU=$BU292)*($I:$I=$I292)*($T:$T=$T292)*($S:$S=_xlfn.MINIFS($S:$S,$T:$T,"="&amp;$T292)),""))))&amp;"",IF(Q292="","",""))&amp;""</f>
        <v/>
      </c>
      <c r="AZ292" t="str" cm="1">
        <f t="array" ref="AZ292">IFERROR(IF(R292&lt;&gt;"",R292,IF(OR($S292="",$T292=""),"",IF($T292&lt;&gt;"",_xlfn._xlws.FILTER(R:R,($BU:$BU=$BU292)*($I:$I=$I292)*($T:$T=$T292)*($S:$S=_xlfn.MINIFS($S:$S,$T:$T,"="&amp;$T292)),""))))&amp;"",IF(R292="","",""))&amp;""</f>
        <v/>
      </c>
      <c r="BA292" s="6">
        <f t="shared" si="409"/>
        <v>26</v>
      </c>
      <c r="BB292">
        <f t="shared" ref="BB292:BD292" si="451">BB291</f>
        <v>18987</v>
      </c>
      <c r="BC292" t="str">
        <f t="shared" si="451"/>
        <v>Velodrome</v>
      </c>
      <c r="BD292" t="str">
        <f t="shared" si="451"/>
        <v>Outlaws</v>
      </c>
      <c r="BE292" t="s">
        <v>7</v>
      </c>
      <c r="BF292" t="s">
        <v>182</v>
      </c>
      <c r="BI292" cm="1">
        <f t="array" aca="1" ref="BI292" ca="1">IFERROR(_xlfn._xlws.FILTER(shifts!A:A,(shifts!B:B=events!AD292)*(shifts!AG:AG&gt;=events!BK292)*(shifts!AH:AH&lt;=events!BL292)),BI291)</f>
        <v>9</v>
      </c>
      <c r="BJ292" s="15">
        <f t="shared" si="411"/>
        <v>0</v>
      </c>
      <c r="BK292">
        <f t="shared" si="412"/>
        <v>863</v>
      </c>
      <c r="BL292">
        <f t="shared" si="413"/>
        <v>863</v>
      </c>
      <c r="BM292" s="15">
        <f>SUMIFS(BJ$2:BJ292,K$2:K292,"=Intermission")+SUMIFS(BJ$2:BJ292,K$2:K292,"=Timeout")</f>
        <v>0</v>
      </c>
      <c r="BN292">
        <f t="shared" si="414"/>
        <v>0</v>
      </c>
      <c r="BO292" s="19">
        <f t="shared" si="415"/>
        <v>217</v>
      </c>
      <c r="BP292">
        <f t="shared" si="416"/>
        <v>212</v>
      </c>
      <c r="BQ292" s="17">
        <f t="shared" si="417"/>
        <v>217</v>
      </c>
      <c r="BR292" t="str">
        <f t="shared" si="418"/>
        <v>opp_team_player_2</v>
      </c>
      <c r="BS292">
        <f>COUNTIFS(S$3:S292,"="&amp;S292,AI$3:AI292,"="&amp;AI292)</f>
        <v>2</v>
      </c>
      <c r="BT292" t="str">
        <f>IFERROR(VLOOKUP(BB292&amp;BU292&amp;X292,game_rosters!U:W,3,FALSE),"")</f>
        <v>P100108</v>
      </c>
      <c r="BU292" t="str">
        <f t="shared" si="419"/>
        <v>Velodrome</v>
      </c>
    </row>
    <row r="293" spans="1:73" x14ac:dyDescent="0.2">
      <c r="A293">
        <f t="shared" si="394"/>
        <v>1</v>
      </c>
      <c r="E293" s="4"/>
      <c r="F293" s="43"/>
      <c r="G293" s="4"/>
      <c r="H293" s="46"/>
      <c r="I293" s="44">
        <v>61</v>
      </c>
      <c r="J293" s="44" t="str">
        <f t="shared" si="420"/>
        <v/>
      </c>
      <c r="K293" t="s">
        <v>13</v>
      </c>
      <c r="L293" t="s">
        <v>586</v>
      </c>
      <c r="N293" t="s">
        <v>595</v>
      </c>
      <c r="O293" t="s">
        <v>607</v>
      </c>
      <c r="S293">
        <v>146</v>
      </c>
      <c r="T293" t="s">
        <v>756</v>
      </c>
      <c r="U293" t="str">
        <f>IF(B293=1,MAX($U$2:$U292)+1,IF(AND($T293&lt;&gt;"",$T293=$T292),$U292,IF(B293="x",U292,"")))</f>
        <v/>
      </c>
      <c r="V293" t="str">
        <f>IF(C293=1,MAX($V$2:$V292)+1,IF(AND($T293&lt;&gt;"",$T293=$T292),$U292,IF(C293="x",V292,"")))</f>
        <v/>
      </c>
      <c r="W293" t="s">
        <v>735</v>
      </c>
      <c r="X293">
        <v>61</v>
      </c>
      <c r="Z293">
        <v>1</v>
      </c>
      <c r="AA293">
        <f t="shared" si="391"/>
        <v>1146</v>
      </c>
      <c r="AB293" t="str">
        <f t="shared" si="392"/>
        <v/>
      </c>
      <c r="AC293">
        <f t="shared" si="388"/>
        <v>1146</v>
      </c>
      <c r="AD293" s="6">
        <v>1</v>
      </c>
      <c r="AE293" t="s">
        <v>745</v>
      </c>
      <c r="AF293" t="s">
        <v>922</v>
      </c>
      <c r="AG293" t="s">
        <v>756</v>
      </c>
      <c r="AH293" t="s">
        <v>756</v>
      </c>
      <c r="AI293" t="str">
        <f t="shared" si="395"/>
        <v>e</v>
      </c>
      <c r="AJ293" t="str">
        <f t="shared" si="396"/>
        <v/>
      </c>
      <c r="AK293" t="str">
        <f t="shared" si="397"/>
        <v/>
      </c>
      <c r="AL293" t="str">
        <f t="shared" si="398"/>
        <v/>
      </c>
      <c r="AM293" t="str">
        <f t="shared" si="399"/>
        <v/>
      </c>
      <c r="AN293" t="str">
        <f t="shared" si="400"/>
        <v>Home</v>
      </c>
      <c r="AO293" t="str">
        <f t="shared" si="401"/>
        <v>h</v>
      </c>
      <c r="AP293" t="str">
        <f t="shared" si="402"/>
        <v/>
      </c>
      <c r="AQ293" t="str">
        <f t="shared" si="403"/>
        <v/>
      </c>
      <c r="AR293" t="str">
        <f t="shared" si="404"/>
        <v>Home</v>
      </c>
      <c r="AS293" t="str">
        <f t="shared" si="405"/>
        <v>h</v>
      </c>
      <c r="AT293" t="str">
        <f t="shared" si="406"/>
        <v>Offensive</v>
      </c>
      <c r="AU293" t="str">
        <f t="shared" si="407"/>
        <v/>
      </c>
      <c r="AV293" t="str">
        <f t="shared" si="408"/>
        <v/>
      </c>
      <c r="AW293" t="str" cm="1">
        <f t="array" ref="AW293">IFERROR(IF(O293&lt;&gt;"",O293,IF(OR($S293="",$T293=""),"",IF(O293&lt;&gt;"",O293,IF($T293&lt;&gt;"",_xlfn._xlws.FILTER(O:O,($BU:$BU=$BU293)*($I:$I=$I293)*($T:$T=$T293)*($S:$S=_xlfn.MINIFS($S:$S,$T:$T,"="&amp;$T293)),"")))))&amp;"",IF(O293="","",""))&amp;""</f>
        <v>OffensivePlay_Zone-PuckRetreivalPass</v>
      </c>
      <c r="AX293" t="str" cm="1">
        <f t="array" ref="AX293">IFERROR(IF(P293&lt;&gt;"",P293,IF(OR($S293="",$T293=""),"",IF($T293&lt;&gt;"",_xlfn._xlws.FILTER(P:P,($BU:$BU=$BU293)*($I:$I=$I293)*($T:$T=$T293)*($S:$S=_xlfn.MINIFS($S:$S,$T:$T,"="&amp;$T293)),""))))&amp;"",IF(P293="","",""))&amp;""</f>
        <v/>
      </c>
      <c r="AY293" t="str" cm="1">
        <f t="array" ref="AY293">IFERROR(IF(Q293&lt;&gt;"",Q293,IF(OR($S293="",$T293=""),"",IF($T293&lt;&gt;"",_xlfn._xlws.FILTER(Q:Q,($BU:$BU=$BU293)*($I:$I=$I293)*($T:$T=$T293)*($S:$S=_xlfn.MINIFS($S:$S,$T:$T,"="&amp;$T293)),""))))&amp;"",IF(Q293="","",""))&amp;""</f>
        <v/>
      </c>
      <c r="AZ293" t="str" cm="1">
        <f t="array" ref="AZ293">IFERROR(IF(R293&lt;&gt;"",R293,IF(OR($S293="",$T293=""),"",IF($T293&lt;&gt;"",_xlfn._xlws.FILTER(R:R,($BU:$BU=$BU293)*($I:$I=$I293)*($T:$T=$T293)*($S:$S=_xlfn.MINIFS($S:$S,$T:$T,"="&amp;$T293)),""))))&amp;"",IF(R293="","",""))&amp;""</f>
        <v/>
      </c>
      <c r="BA293" s="6">
        <f t="shared" si="409"/>
        <v>26</v>
      </c>
      <c r="BB293">
        <f t="shared" ref="BB293:BD293" si="452">BB292</f>
        <v>18987</v>
      </c>
      <c r="BC293" t="str">
        <f t="shared" si="452"/>
        <v>Velodrome</v>
      </c>
      <c r="BD293" t="str">
        <f t="shared" si="452"/>
        <v>Outlaws</v>
      </c>
      <c r="BE293" t="s">
        <v>13</v>
      </c>
      <c r="BF293" t="s">
        <v>586</v>
      </c>
      <c r="BI293" cm="1">
        <f t="array" aca="1" ref="BI293" ca="1">IFERROR(_xlfn._xlws.FILTER(shifts!A:A,(shifts!B:B=events!AD293)*(shifts!AG:AG&gt;=events!BK293)*(shifts!AH:AH&lt;=events!BL293)),BI292)</f>
        <v>9</v>
      </c>
      <c r="BJ293" s="15">
        <f t="shared" si="411"/>
        <v>0</v>
      </c>
      <c r="BK293">
        <f t="shared" si="412"/>
        <v>860</v>
      </c>
      <c r="BL293">
        <f t="shared" si="413"/>
        <v>860</v>
      </c>
      <c r="BM293" s="15">
        <f>SUMIFS(BJ$2:BJ293,K$2:K293,"=Intermission")+SUMIFS(BJ$2:BJ293,K$2:K293,"=Timeout")</f>
        <v>0</v>
      </c>
      <c r="BN293">
        <f t="shared" si="414"/>
        <v>0</v>
      </c>
      <c r="BO293" s="19">
        <f t="shared" si="415"/>
        <v>220</v>
      </c>
      <c r="BP293">
        <f t="shared" si="416"/>
        <v>215</v>
      </c>
      <c r="BQ293" s="17">
        <f t="shared" si="417"/>
        <v>220</v>
      </c>
      <c r="BR293" t="str">
        <f t="shared" si="418"/>
        <v>event_team_player_1</v>
      </c>
      <c r="BS293">
        <f>COUNTIFS(S$3:S293,"="&amp;S293,AI$3:AI293,"="&amp;AI293)</f>
        <v>1</v>
      </c>
      <c r="BT293" t="str">
        <f>IFERROR(VLOOKUP(BB293&amp;BU293&amp;X293,game_rosters!U:W,3,FALSE),"")</f>
        <v>P100224</v>
      </c>
      <c r="BU293" t="str">
        <f t="shared" si="419"/>
        <v>Velodrome</v>
      </c>
    </row>
    <row r="294" spans="1:73" x14ac:dyDescent="0.2">
      <c r="A294">
        <f t="shared" si="394"/>
        <v>1</v>
      </c>
      <c r="E294" s="4"/>
      <c r="F294" s="43"/>
      <c r="G294" s="4"/>
      <c r="H294" s="46"/>
      <c r="I294" s="44">
        <v>61</v>
      </c>
      <c r="J294" s="44" t="str">
        <f t="shared" si="420"/>
        <v/>
      </c>
      <c r="K294" t="s">
        <v>9</v>
      </c>
      <c r="L294" t="s">
        <v>173</v>
      </c>
      <c r="M294" t="s">
        <v>365</v>
      </c>
      <c r="O294" t="s">
        <v>614</v>
      </c>
      <c r="Q294" t="s">
        <v>594</v>
      </c>
      <c r="S294">
        <v>147</v>
      </c>
      <c r="T294" t="s">
        <v>756</v>
      </c>
      <c r="U294" t="str">
        <f>IF(B294=1,MAX($U$2:$U293)+1,IF(AND($T294&lt;&gt;"",$T294=$T293),$U293,IF(B294="x",U293,"")))</f>
        <v/>
      </c>
      <c r="V294" t="str">
        <f>IF(C294=1,MAX($V$2:$V293)+1,IF(AND($T294&lt;&gt;"",$T294=$T293),$U293,IF(C294="x",V293,"")))</f>
        <v/>
      </c>
      <c r="W294" t="s">
        <v>735</v>
      </c>
      <c r="X294">
        <v>61</v>
      </c>
      <c r="Z294">
        <v>1</v>
      </c>
      <c r="AA294">
        <f t="shared" si="391"/>
        <v>1147</v>
      </c>
      <c r="AB294" t="str">
        <f t="shared" si="392"/>
        <v/>
      </c>
      <c r="AC294">
        <f t="shared" si="388"/>
        <v>1147</v>
      </c>
      <c r="AD294" s="6">
        <v>1</v>
      </c>
      <c r="AE294" t="s">
        <v>745</v>
      </c>
      <c r="AF294" t="s">
        <v>922</v>
      </c>
      <c r="AG294" t="s">
        <v>756</v>
      </c>
      <c r="AH294" t="s">
        <v>756</v>
      </c>
      <c r="AI294" t="str">
        <f t="shared" si="395"/>
        <v>e</v>
      </c>
      <c r="AJ294" t="str">
        <f t="shared" si="396"/>
        <v/>
      </c>
      <c r="AK294" t="str">
        <f t="shared" si="397"/>
        <v/>
      </c>
      <c r="AL294" t="str">
        <f t="shared" si="398"/>
        <v/>
      </c>
      <c r="AM294" t="str">
        <f t="shared" si="399"/>
        <v/>
      </c>
      <c r="AN294" t="str">
        <f t="shared" si="400"/>
        <v>Home</v>
      </c>
      <c r="AO294" t="str">
        <f t="shared" si="401"/>
        <v>h</v>
      </c>
      <c r="AP294" t="str">
        <f t="shared" si="402"/>
        <v/>
      </c>
      <c r="AQ294" t="str">
        <f t="shared" si="403"/>
        <v/>
      </c>
      <c r="AR294" t="str">
        <f t="shared" si="404"/>
        <v>Home</v>
      </c>
      <c r="AS294" t="str">
        <f t="shared" si="405"/>
        <v>h</v>
      </c>
      <c r="AT294" t="str">
        <f t="shared" si="406"/>
        <v>Offensive</v>
      </c>
      <c r="AU294" t="str">
        <f t="shared" si="407"/>
        <v/>
      </c>
      <c r="AV294" t="str">
        <f t="shared" si="408"/>
        <v/>
      </c>
      <c r="AW294" t="str" cm="1">
        <f t="array" ref="AW294">IFERROR(IF(O294&lt;&gt;"",O294,IF(OR($S294="",$T294=""),"",IF(O294&lt;&gt;"",O294,IF($T294&lt;&gt;"",_xlfn._xlws.FILTER(O:O,($BU:$BU=$BU294)*($I:$I=$I294)*($T:$T=$T294)*($S:$S=_xlfn.MINIFS($S:$S,$T:$T,"="&amp;$T294)),"")))))&amp;"",IF(O294="","",""))&amp;""</f>
        <v>Defensive_Zone-AttemptedBreakOutClear</v>
      </c>
      <c r="AX294" t="str" cm="1">
        <f t="array" ref="AX294">IFERROR(IF(P294&lt;&gt;"",P294,IF(OR($S294="",$T294=""),"",IF($T294&lt;&gt;"",_xlfn._xlws.FILTER(P:P,($BU:$BU=$BU294)*($I:$I=$I294)*($T:$T=$T294)*($S:$S=_xlfn.MINIFS($S:$S,$T:$T,"="&amp;$T294)),""))))&amp;"",IF(P294="","",""))&amp;""</f>
        <v/>
      </c>
      <c r="AY294" t="str" cm="1">
        <f t="array" ref="AY294">IFERROR(IF(Q294&lt;&gt;"",Q294,IF(OR($S294="",$T294=""),"",IF($T294&lt;&gt;"",_xlfn._xlws.FILTER(Q:Q,($BU:$BU=$BU294)*($I:$I=$I294)*($T:$T=$T294)*($S:$S=_xlfn.MINIFS($S:$S,$T:$T,"="&amp;$T294)),""))))&amp;"",IF(Q294="","",""))&amp;""</f>
        <v>u</v>
      </c>
      <c r="AZ294" t="str" cm="1">
        <f t="array" ref="AZ294">IFERROR(IF(R294&lt;&gt;"",R294,IF(OR($S294="",$T294=""),"",IF($T294&lt;&gt;"",_xlfn._xlws.FILTER(R:R,($BU:$BU=$BU294)*($I:$I=$I294)*($T:$T=$T294)*($S:$S=_xlfn.MINIFS($S:$S,$T:$T,"="&amp;$T294)),""))))&amp;"",IF(R294="","",""))&amp;""</f>
        <v/>
      </c>
      <c r="BA294" s="6">
        <f t="shared" si="409"/>
        <v>26</v>
      </c>
      <c r="BB294">
        <f t="shared" ref="BB294:BD294" si="453">BB293</f>
        <v>18987</v>
      </c>
      <c r="BC294" t="str">
        <f t="shared" si="453"/>
        <v>Velodrome</v>
      </c>
      <c r="BD294" t="str">
        <f t="shared" si="453"/>
        <v>Outlaws</v>
      </c>
      <c r="BE294" t="s">
        <v>9</v>
      </c>
      <c r="BF294" t="s">
        <v>173</v>
      </c>
      <c r="BI294" cm="1">
        <f t="array" aca="1" ref="BI294" ca="1">IFERROR(_xlfn._xlws.FILTER(shifts!A:A,(shifts!B:B=events!AD294)*(shifts!AG:AG&gt;=events!BK294)*(shifts!AH:AH&lt;=events!BL294)),BI293)</f>
        <v>9</v>
      </c>
      <c r="BJ294" s="15">
        <f t="shared" si="411"/>
        <v>0</v>
      </c>
      <c r="BK294">
        <f t="shared" si="412"/>
        <v>860</v>
      </c>
      <c r="BL294">
        <f t="shared" si="413"/>
        <v>860</v>
      </c>
      <c r="BM294" s="15">
        <f>SUMIFS(BJ$2:BJ294,K$2:K294,"=Intermission")+SUMIFS(BJ$2:BJ294,K$2:K294,"=Timeout")</f>
        <v>0</v>
      </c>
      <c r="BN294">
        <f t="shared" si="414"/>
        <v>0</v>
      </c>
      <c r="BO294" s="19">
        <f t="shared" si="415"/>
        <v>220</v>
      </c>
      <c r="BP294">
        <f t="shared" si="416"/>
        <v>215</v>
      </c>
      <c r="BQ294" s="17">
        <f t="shared" si="417"/>
        <v>220</v>
      </c>
      <c r="BR294" t="str">
        <f t="shared" si="418"/>
        <v>event_team_player_1</v>
      </c>
      <c r="BS294">
        <f>COUNTIFS(S$3:S294,"="&amp;S294,AI$3:AI294,"="&amp;AI294)</f>
        <v>1</v>
      </c>
      <c r="BT294" t="str">
        <f>IFERROR(VLOOKUP(BB294&amp;BU294&amp;X294,game_rosters!U:W,3,FALSE),"")</f>
        <v>P100224</v>
      </c>
      <c r="BU294" t="str">
        <f t="shared" si="419"/>
        <v>Velodrome</v>
      </c>
    </row>
    <row r="295" spans="1:73" x14ac:dyDescent="0.2">
      <c r="A295">
        <f t="shared" si="394"/>
        <v>1</v>
      </c>
      <c r="E295" s="4"/>
      <c r="F295" s="43"/>
      <c r="G295" s="4"/>
      <c r="H295" s="46"/>
      <c r="I295" s="44">
        <v>4</v>
      </c>
      <c r="J295" s="44" t="str">
        <f t="shared" si="420"/>
        <v/>
      </c>
      <c r="K295" t="s">
        <v>13</v>
      </c>
      <c r="L295" t="s">
        <v>586</v>
      </c>
      <c r="N295" t="s">
        <v>595</v>
      </c>
      <c r="O295" t="s">
        <v>600</v>
      </c>
      <c r="Q295" t="s">
        <v>595</v>
      </c>
      <c r="S295">
        <v>148</v>
      </c>
      <c r="T295">
        <v>33</v>
      </c>
      <c r="U295" t="str">
        <f>IF(B295=1,MAX($U$2:$U294)+1,IF(AND($T295&lt;&gt;"",$T295=$T294),$U294,IF(B295="x",U294,"")))</f>
        <v/>
      </c>
      <c r="V295" t="str">
        <f>IF(C295=1,MAX($V$2:$V294)+1,IF(AND($T295&lt;&gt;"",$T295=$T294),$U294,IF(C295="x",V294,"")))</f>
        <v/>
      </c>
      <c r="W295" t="s">
        <v>731</v>
      </c>
      <c r="X295">
        <v>4</v>
      </c>
      <c r="Z295">
        <v>1</v>
      </c>
      <c r="AA295">
        <f t="shared" si="391"/>
        <v>1148</v>
      </c>
      <c r="AB295">
        <f t="shared" si="392"/>
        <v>9033</v>
      </c>
      <c r="AC295">
        <f t="shared" si="388"/>
        <v>9033</v>
      </c>
      <c r="AD295" s="6">
        <v>1</v>
      </c>
      <c r="AE295" t="s">
        <v>745</v>
      </c>
      <c r="AF295" t="s">
        <v>922</v>
      </c>
      <c r="AG295" t="s">
        <v>756</v>
      </c>
      <c r="AH295" t="s">
        <v>756</v>
      </c>
      <c r="AI295" t="str">
        <f t="shared" si="395"/>
        <v>e</v>
      </c>
      <c r="AJ295" t="str">
        <f t="shared" si="396"/>
        <v/>
      </c>
      <c r="AK295" t="str">
        <f t="shared" si="397"/>
        <v/>
      </c>
      <c r="AL295" t="str">
        <f t="shared" si="398"/>
        <v/>
      </c>
      <c r="AM295" t="str">
        <f t="shared" si="399"/>
        <v/>
      </c>
      <c r="AN295" t="str">
        <f t="shared" si="400"/>
        <v>Away</v>
      </c>
      <c r="AO295" t="str">
        <f t="shared" si="401"/>
        <v>a</v>
      </c>
      <c r="AP295" t="str">
        <f t="shared" si="402"/>
        <v/>
      </c>
      <c r="AQ295" t="str">
        <f t="shared" si="403"/>
        <v/>
      </c>
      <c r="AR295" t="str">
        <f t="shared" si="404"/>
        <v>Away</v>
      </c>
      <c r="AS295" t="str">
        <f t="shared" si="405"/>
        <v>a</v>
      </c>
      <c r="AT295" t="str">
        <f t="shared" si="406"/>
        <v>Offensive</v>
      </c>
      <c r="AU295" t="str">
        <f t="shared" si="407"/>
        <v/>
      </c>
      <c r="AV295" t="str">
        <f t="shared" si="408"/>
        <v/>
      </c>
      <c r="AW295" t="str" cm="1">
        <f t="array" ref="AW295">IFERROR(IF(O295&lt;&gt;"",O295,IF(OR($S295="",$T295=""),"",IF(O295&lt;&gt;"",O295,IF($T295&lt;&gt;"",_xlfn._xlws.FILTER(O:O,($BU:$BU=$BU295)*($I:$I=$I295)*($T:$T=$T295)*($S:$S=_xlfn.MINIFS($S:$S,$T:$T,"="&amp;$T295)),"")))))&amp;"",IF(O295="","",""))&amp;""</f>
        <v>OffensivePlay_Zone-PuckRetreivalTurnover</v>
      </c>
      <c r="AX295" t="str" cm="1">
        <f t="array" ref="AX295">IFERROR(IF(P295&lt;&gt;"",P295,IF(OR($S295="",$T295=""),"",IF($T295&lt;&gt;"",_xlfn._xlws.FILTER(P:P,($BU:$BU=$BU295)*($I:$I=$I295)*($T:$T=$T295)*($S:$S=_xlfn.MINIFS($S:$S,$T:$T,"="&amp;$T295)),""))))&amp;"",IF(P295="","",""))&amp;""</f>
        <v/>
      </c>
      <c r="AY295" t="str" cm="1">
        <f t="array" ref="AY295">IFERROR(IF(Q295&lt;&gt;"",Q295,IF(OR($S295="",$T295=""),"",IF($T295&lt;&gt;"",_xlfn._xlws.FILTER(Q:Q,($BU:$BU=$BU295)*($I:$I=$I295)*($T:$T=$T295)*($S:$S=_xlfn.MINIFS($S:$S,$T:$T,"="&amp;$T295)),""))))&amp;"",IF(Q295="","",""))&amp;""</f>
        <v>s</v>
      </c>
      <c r="AZ295" t="str" cm="1">
        <f t="array" ref="AZ295">IFERROR(IF(R295&lt;&gt;"",R295,IF(OR($S295="",$T295=""),"",IF($T295&lt;&gt;"",_xlfn._xlws.FILTER(R:R,($BU:$BU=$BU295)*($I:$I=$I295)*($T:$T=$T295)*($S:$S=_xlfn.MINIFS($S:$S,$T:$T,"="&amp;$T295)),""))))&amp;"",IF(R295="","",""))&amp;""</f>
        <v/>
      </c>
      <c r="BA295" s="6">
        <f t="shared" si="409"/>
        <v>26</v>
      </c>
      <c r="BB295">
        <f t="shared" ref="BB295:BD295" si="454">BB294</f>
        <v>18987</v>
      </c>
      <c r="BC295" t="str">
        <f t="shared" si="454"/>
        <v>Velodrome</v>
      </c>
      <c r="BD295" t="str">
        <f t="shared" si="454"/>
        <v>Outlaws</v>
      </c>
      <c r="BE295" t="s">
        <v>13</v>
      </c>
      <c r="BF295" t="s">
        <v>586</v>
      </c>
      <c r="BI295" cm="1">
        <f t="array" aca="1" ref="BI295" ca="1">IFERROR(_xlfn._xlws.FILTER(shifts!A:A,(shifts!B:B=events!AD295)*(shifts!AG:AG&gt;=events!BK295)*(shifts!AH:AH&lt;=events!BL295)),BI294)</f>
        <v>9</v>
      </c>
      <c r="BJ295" s="15">
        <f t="shared" si="411"/>
        <v>0</v>
      </c>
      <c r="BK295">
        <f t="shared" si="412"/>
        <v>860</v>
      </c>
      <c r="BL295">
        <f t="shared" si="413"/>
        <v>860</v>
      </c>
      <c r="BM295" s="15">
        <f>SUMIFS(BJ$2:BJ295,K$2:K295,"=Intermission")+SUMIFS(BJ$2:BJ295,K$2:K295,"=Timeout")</f>
        <v>0</v>
      </c>
      <c r="BN295">
        <f t="shared" si="414"/>
        <v>0</v>
      </c>
      <c r="BO295" s="19">
        <f t="shared" si="415"/>
        <v>220</v>
      </c>
      <c r="BP295">
        <f t="shared" si="416"/>
        <v>215</v>
      </c>
      <c r="BQ295" s="17">
        <f t="shared" si="417"/>
        <v>220</v>
      </c>
      <c r="BR295" t="str">
        <f t="shared" si="418"/>
        <v>event_team_player_1</v>
      </c>
      <c r="BS295">
        <f>COUNTIFS(S$3:S295,"="&amp;S295,AI$3:AI295,"="&amp;AI295)</f>
        <v>1</v>
      </c>
      <c r="BT295" t="str">
        <f>IFERROR(VLOOKUP(BB295&amp;BU295&amp;X295,game_rosters!U:W,3,FALSE),"")</f>
        <v>P100032</v>
      </c>
      <c r="BU295" t="str">
        <f t="shared" si="419"/>
        <v>Outlaws</v>
      </c>
    </row>
    <row r="296" spans="1:73" x14ac:dyDescent="0.2">
      <c r="A296">
        <f t="shared" si="394"/>
        <v>1</v>
      </c>
      <c r="E296" s="4"/>
      <c r="F296" s="43"/>
      <c r="G296" s="4"/>
      <c r="H296" s="46"/>
      <c r="I296" s="44">
        <v>4</v>
      </c>
      <c r="J296" s="44" t="str">
        <f t="shared" si="420"/>
        <v/>
      </c>
      <c r="K296" t="s">
        <v>238</v>
      </c>
      <c r="L296" t="s">
        <v>193</v>
      </c>
      <c r="M296" t="s">
        <v>91</v>
      </c>
      <c r="N296" t="s">
        <v>595</v>
      </c>
      <c r="S296">
        <v>149</v>
      </c>
      <c r="T296">
        <v>33</v>
      </c>
      <c r="U296" t="str">
        <f>IF(B296=1,MAX($U$2:$U295)+1,IF(AND($T296&lt;&gt;"",$T296=$T295),$U295,IF(B296="x",U295,"")))</f>
        <v/>
      </c>
      <c r="V296" t="str">
        <f>IF(C296=1,MAX($V$2:$V295)+1,IF(AND($T296&lt;&gt;"",$T296=$T295),$U295,IF(C296="x",V295,"")))</f>
        <v/>
      </c>
      <c r="W296" t="s">
        <v>731</v>
      </c>
      <c r="X296">
        <v>4</v>
      </c>
      <c r="Z296">
        <v>1</v>
      </c>
      <c r="AA296">
        <f t="shared" si="391"/>
        <v>1149</v>
      </c>
      <c r="AB296">
        <f t="shared" si="392"/>
        <v>9033</v>
      </c>
      <c r="AC296">
        <f t="shared" si="388"/>
        <v>9033</v>
      </c>
      <c r="AD296" s="6">
        <v>1</v>
      </c>
      <c r="AE296" t="s">
        <v>745</v>
      </c>
      <c r="AF296" t="s">
        <v>922</v>
      </c>
      <c r="AG296" t="s">
        <v>756</v>
      </c>
      <c r="AH296" t="s">
        <v>756</v>
      </c>
      <c r="AI296" t="str">
        <f t="shared" si="395"/>
        <v>e</v>
      </c>
      <c r="AJ296" t="str">
        <f t="shared" si="396"/>
        <v/>
      </c>
      <c r="AK296" t="str">
        <f t="shared" si="397"/>
        <v/>
      </c>
      <c r="AL296" t="str">
        <f t="shared" si="398"/>
        <v/>
      </c>
      <c r="AM296" t="str">
        <f t="shared" si="399"/>
        <v/>
      </c>
      <c r="AN296" t="str">
        <f t="shared" si="400"/>
        <v>Away</v>
      </c>
      <c r="AO296" t="str">
        <f t="shared" si="401"/>
        <v>a</v>
      </c>
      <c r="AP296" t="str">
        <f t="shared" si="402"/>
        <v/>
      </c>
      <c r="AQ296" t="str">
        <f t="shared" si="403"/>
        <v/>
      </c>
      <c r="AR296" t="str">
        <f t="shared" si="404"/>
        <v>Away</v>
      </c>
      <c r="AS296" t="str">
        <f t="shared" si="405"/>
        <v>a</v>
      </c>
      <c r="AT296" t="str">
        <f t="shared" si="406"/>
        <v>Offensive</v>
      </c>
      <c r="AU296" t="str">
        <f t="shared" si="407"/>
        <v/>
      </c>
      <c r="AV296" t="str">
        <f t="shared" si="408"/>
        <v/>
      </c>
      <c r="AW296" t="str" cm="1">
        <f t="array" ref="AW296">IFERROR(IF(O296&lt;&gt;"",O296,IF(OR($S296="",$T296=""),"",IF(O296&lt;&gt;"",O296,IF($T296&lt;&gt;"",_xlfn._xlws.FILTER(O:O,($BU:$BU=$BU296)*($I:$I=$I296)*($T:$T=$T296)*($S:$S=_xlfn.MINIFS($S:$S,$T:$T,"="&amp;$T296)),"")))))&amp;"",IF(O296="","",""))&amp;""</f>
        <v>OffensivePlay_Zone-PuckRetreivalTurnover</v>
      </c>
      <c r="AX296" t="str" cm="1">
        <f t="array" ref="AX296">IFERROR(IF(P296&lt;&gt;"",P296,IF(OR($S296="",$T296=""),"",IF($T296&lt;&gt;"",_xlfn._xlws.FILTER(P:P,($BU:$BU=$BU296)*($I:$I=$I296)*($T:$T=$T296)*($S:$S=_xlfn.MINIFS($S:$S,$T:$T,"="&amp;$T296)),""))))&amp;"",IF(P296="","",""))&amp;""</f>
        <v/>
      </c>
      <c r="AY296" t="str" cm="1">
        <f t="array" ref="AY296">IFERROR(IF(Q296&lt;&gt;"",Q296,IF(OR($S296="",$T296=""),"",IF($T296&lt;&gt;"",_xlfn._xlws.FILTER(Q:Q,($BU:$BU=$BU296)*($I:$I=$I296)*($T:$T=$T296)*($S:$S=_xlfn.MINIFS($S:$S,$T:$T,"="&amp;$T296)),""))))&amp;"",IF(Q296="","",""))&amp;""</f>
        <v>s</v>
      </c>
      <c r="AZ296" t="str" cm="1">
        <f t="array" ref="AZ296">IFERROR(IF(R296&lt;&gt;"",R296,IF(OR($S296="",$T296=""),"",IF($T296&lt;&gt;"",_xlfn._xlws.FILTER(R:R,($BU:$BU=$BU296)*($I:$I=$I296)*($T:$T=$T296)*($S:$S=_xlfn.MINIFS($S:$S,$T:$T,"="&amp;$T296)),""))))&amp;"",IF(R296="","",""))&amp;""</f>
        <v/>
      </c>
      <c r="BA296" s="6">
        <f t="shared" si="409"/>
        <v>26</v>
      </c>
      <c r="BB296">
        <f t="shared" ref="BB296:BD296" si="455">BB295</f>
        <v>18987</v>
      </c>
      <c r="BC296" t="str">
        <f t="shared" si="455"/>
        <v>Velodrome</v>
      </c>
      <c r="BD296" t="str">
        <f t="shared" si="455"/>
        <v>Outlaws</v>
      </c>
      <c r="BE296" t="s">
        <v>238</v>
      </c>
      <c r="BF296" t="s">
        <v>193</v>
      </c>
      <c r="BI296" cm="1">
        <f t="array" aca="1" ref="BI296" ca="1">IFERROR(_xlfn._xlws.FILTER(shifts!A:A,(shifts!B:B=events!AD296)*(shifts!AG:AG&gt;=events!BK296)*(shifts!AH:AH&lt;=events!BL296)),BI295)</f>
        <v>9</v>
      </c>
      <c r="BJ296" s="15">
        <f t="shared" si="411"/>
        <v>0</v>
      </c>
      <c r="BK296">
        <f t="shared" si="412"/>
        <v>860</v>
      </c>
      <c r="BL296">
        <f t="shared" si="413"/>
        <v>860</v>
      </c>
      <c r="BM296" s="15">
        <f>SUMIFS(BJ$2:BJ296,K$2:K296,"=Intermission")+SUMIFS(BJ$2:BJ296,K$2:K296,"=Timeout")</f>
        <v>0</v>
      </c>
      <c r="BN296">
        <f t="shared" si="414"/>
        <v>0</v>
      </c>
      <c r="BO296" s="19">
        <f t="shared" si="415"/>
        <v>220</v>
      </c>
      <c r="BP296">
        <f t="shared" si="416"/>
        <v>215</v>
      </c>
      <c r="BQ296" s="17">
        <f t="shared" si="417"/>
        <v>220</v>
      </c>
      <c r="BR296" t="str">
        <f t="shared" si="418"/>
        <v>event_team_player_1</v>
      </c>
      <c r="BS296">
        <f>COUNTIFS(S$3:S296,"="&amp;S296,AI$3:AI296,"="&amp;AI296)</f>
        <v>1</v>
      </c>
      <c r="BT296" t="str">
        <f>IFERROR(VLOOKUP(BB296&amp;BU296&amp;X296,game_rosters!U:W,3,FALSE),"")</f>
        <v>P100032</v>
      </c>
      <c r="BU296" t="str">
        <f t="shared" si="419"/>
        <v>Outlaws</v>
      </c>
    </row>
    <row r="297" spans="1:73" x14ac:dyDescent="0.2">
      <c r="A297">
        <f t="shared" si="394"/>
        <v>1</v>
      </c>
      <c r="E297" s="4"/>
      <c r="F297" s="43"/>
      <c r="G297" s="4"/>
      <c r="H297" s="46"/>
      <c r="I297" s="44">
        <v>4</v>
      </c>
      <c r="J297" s="44" t="str">
        <f t="shared" si="420"/>
        <v/>
      </c>
      <c r="K297" t="s">
        <v>13</v>
      </c>
      <c r="S297">
        <v>150</v>
      </c>
      <c r="T297" t="s">
        <v>756</v>
      </c>
      <c r="U297" t="str">
        <f>IF(B297=1,MAX($U$2:$U296)+1,IF(AND($T297&lt;&gt;"",$T297=$T296),$U296,IF(B297="x",U296,"")))</f>
        <v/>
      </c>
      <c r="V297" t="str">
        <f>IF(C297=1,MAX($V$2:$V296)+1,IF(AND($T297&lt;&gt;"",$T297=$T296),$U296,IF(C297="x",V296,"")))</f>
        <v/>
      </c>
      <c r="W297" t="s">
        <v>731</v>
      </c>
      <c r="X297">
        <v>4</v>
      </c>
      <c r="Z297">
        <v>1</v>
      </c>
      <c r="AA297">
        <f t="shared" si="391"/>
        <v>1150</v>
      </c>
      <c r="AB297" t="str">
        <f t="shared" si="392"/>
        <v/>
      </c>
      <c r="AC297">
        <f t="shared" si="388"/>
        <v>1150</v>
      </c>
      <c r="AD297" s="6">
        <v>1</v>
      </c>
      <c r="AE297" t="s">
        <v>745</v>
      </c>
      <c r="AF297" t="s">
        <v>922</v>
      </c>
      <c r="AG297" t="s">
        <v>745</v>
      </c>
      <c r="AH297" t="s">
        <v>743</v>
      </c>
      <c r="AI297" t="str">
        <f t="shared" si="395"/>
        <v>e</v>
      </c>
      <c r="AJ297" t="str">
        <f t="shared" si="396"/>
        <v/>
      </c>
      <c r="AK297" t="str">
        <f t="shared" si="397"/>
        <v/>
      </c>
      <c r="AL297" t="str">
        <f t="shared" si="398"/>
        <v/>
      </c>
      <c r="AM297" t="str">
        <f t="shared" si="399"/>
        <v/>
      </c>
      <c r="AN297" t="str">
        <f t="shared" si="400"/>
        <v>Away</v>
      </c>
      <c r="AO297" t="str">
        <f t="shared" si="401"/>
        <v>a</v>
      </c>
      <c r="AP297" t="str">
        <f t="shared" si="402"/>
        <v/>
      </c>
      <c r="AQ297" t="str">
        <f t="shared" si="403"/>
        <v/>
      </c>
      <c r="AR297" t="str">
        <f t="shared" si="404"/>
        <v>Away</v>
      </c>
      <c r="AS297" t="str">
        <f t="shared" si="405"/>
        <v>a</v>
      </c>
      <c r="AT297" t="str">
        <f t="shared" si="406"/>
        <v>Offensive</v>
      </c>
      <c r="AU297" t="str">
        <f t="shared" si="407"/>
        <v/>
      </c>
      <c r="AV297" t="str">
        <f t="shared" si="408"/>
        <v/>
      </c>
      <c r="AW297" t="str" cm="1">
        <f t="array" ref="AW297">IFERROR(IF(O297&lt;&gt;"",O297,IF(OR($S297="",$T297=""),"",IF(O297&lt;&gt;"",O297,IF($T297&lt;&gt;"",_xlfn._xlws.FILTER(O:O,($BU:$BU=$BU297)*($I:$I=$I297)*($T:$T=$T297)*($S:$S=_xlfn.MINIFS($S:$S,$T:$T,"="&amp;$T297)),"")))))&amp;"",IF(O297="","",""))&amp;""</f>
        <v/>
      </c>
      <c r="AX297" t="str" cm="1">
        <f t="array" ref="AX297">IFERROR(IF(P297&lt;&gt;"",P297,IF(OR($S297="",$T297=""),"",IF($T297&lt;&gt;"",_xlfn._xlws.FILTER(P:P,($BU:$BU=$BU297)*($I:$I=$I297)*($T:$T=$T297)*($S:$S=_xlfn.MINIFS($S:$S,$T:$T,"="&amp;$T297)),""))))&amp;"",IF(P297="","",""))&amp;""</f>
        <v/>
      </c>
      <c r="AY297" t="str" cm="1">
        <f t="array" ref="AY297">IFERROR(IF(Q297&lt;&gt;"",Q297,IF(OR($S297="",$T297=""),"",IF($T297&lt;&gt;"",_xlfn._xlws.FILTER(Q:Q,($BU:$BU=$BU297)*($I:$I=$I297)*($T:$T=$T297)*($S:$S=_xlfn.MINIFS($S:$S,$T:$T,"="&amp;$T297)),""))))&amp;"",IF(Q297="","",""))&amp;""</f>
        <v/>
      </c>
      <c r="AZ297" t="str" cm="1">
        <f t="array" ref="AZ297">IFERROR(IF(R297&lt;&gt;"",R297,IF(OR($S297="",$T297=""),"",IF($T297&lt;&gt;"",_xlfn._xlws.FILTER(R:R,($BU:$BU=$BU297)*($I:$I=$I297)*($T:$T=$T297)*($S:$S=_xlfn.MINIFS($S:$S,$T:$T,"="&amp;$T297)),""))))&amp;"",IF(R297="","",""))&amp;""</f>
        <v/>
      </c>
      <c r="BA297" s="6">
        <f t="shared" si="409"/>
        <v>26</v>
      </c>
      <c r="BB297">
        <f t="shared" ref="BB297:BD297" si="456">BB296</f>
        <v>18987</v>
      </c>
      <c r="BC297" t="str">
        <f t="shared" si="456"/>
        <v>Velodrome</v>
      </c>
      <c r="BD297" t="str">
        <f t="shared" si="456"/>
        <v>Outlaws</v>
      </c>
      <c r="BE297" t="s">
        <v>13</v>
      </c>
      <c r="BF297" t="s">
        <v>756</v>
      </c>
      <c r="BI297" cm="1">
        <f t="array" aca="1" ref="BI297" ca="1">IFERROR(_xlfn._xlws.FILTER(shifts!A:A,(shifts!B:B=events!AD297)*(shifts!AG:AG&gt;=events!BK297)*(shifts!AH:AH&lt;=events!BL297)),BI296)</f>
        <v>9</v>
      </c>
      <c r="BJ297" s="15">
        <f t="shared" si="411"/>
        <v>2</v>
      </c>
      <c r="BK297">
        <f t="shared" si="412"/>
        <v>860</v>
      </c>
      <c r="BL297">
        <f t="shared" si="413"/>
        <v>858</v>
      </c>
      <c r="BM297" s="15">
        <f>SUMIFS(BJ$2:BJ297,K$2:K297,"=Intermission")+SUMIFS(BJ$2:BJ297,K$2:K297,"=Timeout")</f>
        <v>0</v>
      </c>
      <c r="BN297">
        <f t="shared" si="414"/>
        <v>0</v>
      </c>
      <c r="BO297" s="19">
        <f t="shared" si="415"/>
        <v>220</v>
      </c>
      <c r="BP297">
        <f t="shared" si="416"/>
        <v>215</v>
      </c>
      <c r="BQ297" s="17">
        <f t="shared" si="417"/>
        <v>222</v>
      </c>
      <c r="BR297" t="str">
        <f t="shared" si="418"/>
        <v>event_team_player_1</v>
      </c>
      <c r="BS297">
        <f>COUNTIFS(S$3:S297,"="&amp;S297,AI$3:AI297,"="&amp;AI297)</f>
        <v>1</v>
      </c>
      <c r="BT297" t="str">
        <f>IFERROR(VLOOKUP(BB297&amp;BU297&amp;X297,game_rosters!U:W,3,FALSE),"")</f>
        <v>P100032</v>
      </c>
      <c r="BU297" t="str">
        <f t="shared" si="419"/>
        <v>Outlaws</v>
      </c>
    </row>
    <row r="298" spans="1:73" x14ac:dyDescent="0.2">
      <c r="A298">
        <f t="shared" si="394"/>
        <v>1</v>
      </c>
      <c r="E298" s="4"/>
      <c r="F298" s="43"/>
      <c r="G298" s="4"/>
      <c r="H298" s="46"/>
      <c r="I298" s="44">
        <v>4</v>
      </c>
      <c r="J298" s="44" t="str">
        <f t="shared" si="420"/>
        <v>o</v>
      </c>
      <c r="K298" t="s">
        <v>6</v>
      </c>
      <c r="L298" t="s">
        <v>181</v>
      </c>
      <c r="M298" t="s">
        <v>51</v>
      </c>
      <c r="N298" t="s">
        <v>594</v>
      </c>
      <c r="S298">
        <v>151</v>
      </c>
      <c r="T298" t="s">
        <v>756</v>
      </c>
      <c r="U298" t="str">
        <f>IF(B298=1,MAX($U$2:$U297)+1,IF(AND($T298&lt;&gt;"",$T298=$T297),$U297,IF(B298="x",U297,"")))</f>
        <v/>
      </c>
      <c r="V298" t="str">
        <f>IF(C298=1,MAX($V$2:$V297)+1,IF(AND($T298&lt;&gt;"",$T298=$T297),$U297,IF(C298="x",V297,"")))</f>
        <v/>
      </c>
      <c r="W298" t="s">
        <v>731</v>
      </c>
      <c r="X298">
        <v>4</v>
      </c>
      <c r="Z298">
        <v>1</v>
      </c>
      <c r="AA298">
        <f t="shared" si="391"/>
        <v>1151</v>
      </c>
      <c r="AB298" t="str">
        <f t="shared" si="392"/>
        <v/>
      </c>
      <c r="AC298">
        <f t="shared" si="388"/>
        <v>1151</v>
      </c>
      <c r="AD298" s="6">
        <v>1</v>
      </c>
      <c r="AE298" t="s">
        <v>745</v>
      </c>
      <c r="AF298" t="s">
        <v>922</v>
      </c>
      <c r="AG298" t="s">
        <v>756</v>
      </c>
      <c r="AH298" t="s">
        <v>756</v>
      </c>
      <c r="AI298" t="str">
        <f t="shared" si="395"/>
        <v>e</v>
      </c>
      <c r="AJ298" t="str">
        <f t="shared" si="396"/>
        <v>o</v>
      </c>
      <c r="AK298" t="str">
        <f t="shared" si="397"/>
        <v>o</v>
      </c>
      <c r="AL298" t="str">
        <f t="shared" si="398"/>
        <v>d</v>
      </c>
      <c r="AM298" t="str">
        <f t="shared" si="399"/>
        <v>o</v>
      </c>
      <c r="AN298" t="str">
        <f t="shared" si="400"/>
        <v>Away</v>
      </c>
      <c r="AO298" t="str">
        <f t="shared" si="401"/>
        <v>a</v>
      </c>
      <c r="AP298" t="str">
        <f t="shared" si="402"/>
        <v>d</v>
      </c>
      <c r="AQ298" t="str">
        <f t="shared" si="403"/>
        <v>o</v>
      </c>
      <c r="AR298" t="str">
        <f t="shared" si="404"/>
        <v>Away</v>
      </c>
      <c r="AS298" t="str">
        <f t="shared" si="405"/>
        <v>a</v>
      </c>
      <c r="AT298" t="str">
        <f t="shared" si="406"/>
        <v>Offensive</v>
      </c>
      <c r="AU298" t="str">
        <f t="shared" si="407"/>
        <v/>
      </c>
      <c r="AV298" t="str">
        <f t="shared" si="408"/>
        <v/>
      </c>
      <c r="AW298" t="str" cm="1">
        <f t="array" ref="AW298">IFERROR(IF(O298&lt;&gt;"",O298,IF(OR($S298="",$T298=""),"",IF(O298&lt;&gt;"",O298,IF($T298&lt;&gt;"",_xlfn._xlws.FILTER(O:O,($BU:$BU=$BU298)*($I:$I=$I298)*($T:$T=$T298)*($S:$S=_xlfn.MINIFS($S:$S,$T:$T,"="&amp;$T298)),"")))))&amp;"",IF(O298="","",""))&amp;""</f>
        <v/>
      </c>
      <c r="AX298" t="str" cm="1">
        <f t="array" ref="AX298">IFERROR(IF(P298&lt;&gt;"",P298,IF(OR($S298="",$T298=""),"",IF($T298&lt;&gt;"",_xlfn._xlws.FILTER(P:P,($BU:$BU=$BU298)*($I:$I=$I298)*($T:$T=$T298)*($S:$S=_xlfn.MINIFS($S:$S,$T:$T,"="&amp;$T298)),""))))&amp;"",IF(P298="","",""))&amp;""</f>
        <v/>
      </c>
      <c r="AY298" t="str" cm="1">
        <f t="array" ref="AY298">IFERROR(IF(Q298&lt;&gt;"",Q298,IF(OR($S298="",$T298=""),"",IF($T298&lt;&gt;"",_xlfn._xlws.FILTER(Q:Q,($BU:$BU=$BU298)*($I:$I=$I298)*($T:$T=$T298)*($S:$S=_xlfn.MINIFS($S:$S,$T:$T,"="&amp;$T298)),""))))&amp;"",IF(Q298="","",""))&amp;""</f>
        <v/>
      </c>
      <c r="AZ298" t="str" cm="1">
        <f t="array" ref="AZ298">IFERROR(IF(R298&lt;&gt;"",R298,IF(OR($S298="",$T298=""),"",IF($T298&lt;&gt;"",_xlfn._xlws.FILTER(R:R,($BU:$BU=$BU298)*($I:$I=$I298)*($T:$T=$T298)*($S:$S=_xlfn.MINIFS($S:$S,$T:$T,"="&amp;$T298)),""))))&amp;"",IF(R298="","",""))&amp;""</f>
        <v/>
      </c>
      <c r="BA298" s="6">
        <f t="shared" si="409"/>
        <v>26</v>
      </c>
      <c r="BB298">
        <f t="shared" ref="BB298:BD298" si="457">BB297</f>
        <v>18987</v>
      </c>
      <c r="BC298" t="str">
        <f t="shared" si="457"/>
        <v>Velodrome</v>
      </c>
      <c r="BD298" t="str">
        <f t="shared" si="457"/>
        <v>Outlaws</v>
      </c>
      <c r="BE298" t="s">
        <v>6</v>
      </c>
      <c r="BF298" t="s">
        <v>181</v>
      </c>
      <c r="BI298" cm="1">
        <f t="array" aca="1" ref="BI298" ca="1">IFERROR(_xlfn._xlws.FILTER(shifts!A:A,(shifts!B:B=events!AD298)*(shifts!AG:AG&gt;=events!BK298)*(shifts!AH:AH&lt;=events!BL298)),BI297)</f>
        <v>9</v>
      </c>
      <c r="BJ298" s="15">
        <f t="shared" si="411"/>
        <v>0</v>
      </c>
      <c r="BK298">
        <f t="shared" si="412"/>
        <v>860</v>
      </c>
      <c r="BL298">
        <f t="shared" si="413"/>
        <v>860</v>
      </c>
      <c r="BM298" s="15">
        <f>SUMIFS(BJ$2:BJ298,K$2:K298,"=Intermission")+SUMIFS(BJ$2:BJ298,K$2:K298,"=Timeout")</f>
        <v>0</v>
      </c>
      <c r="BN298">
        <f t="shared" si="414"/>
        <v>0</v>
      </c>
      <c r="BO298" s="19">
        <f t="shared" si="415"/>
        <v>220</v>
      </c>
      <c r="BP298">
        <f t="shared" si="416"/>
        <v>215</v>
      </c>
      <c r="BQ298" s="17">
        <f t="shared" si="417"/>
        <v>220</v>
      </c>
      <c r="BR298" t="str">
        <f t="shared" si="418"/>
        <v>event_team_player_1</v>
      </c>
      <c r="BS298">
        <f>COUNTIFS(S$3:S298,"="&amp;S298,AI$3:AI298,"="&amp;AI298)</f>
        <v>1</v>
      </c>
      <c r="BT298" t="str">
        <f>IFERROR(VLOOKUP(BB298&amp;BU298&amp;X298,game_rosters!U:W,3,FALSE),"")</f>
        <v>P100032</v>
      </c>
      <c r="BU298" t="str">
        <f t="shared" si="419"/>
        <v>Outlaws</v>
      </c>
    </row>
    <row r="299" spans="1:73" x14ac:dyDescent="0.2">
      <c r="A299" t="str">
        <f t="shared" si="394"/>
        <v/>
      </c>
      <c r="E299" s="4"/>
      <c r="F299" s="43"/>
      <c r="G299" s="4"/>
      <c r="H299" s="46"/>
      <c r="I299" s="44">
        <v>89</v>
      </c>
      <c r="J299" s="44" t="str">
        <f t="shared" si="420"/>
        <v/>
      </c>
      <c r="S299">
        <v>151</v>
      </c>
      <c r="T299" t="s">
        <v>756</v>
      </c>
      <c r="U299" t="str">
        <f>IF(B299=1,MAX($U$2:$U298)+1,IF(AND($T299&lt;&gt;"",$T299=$T298),$U298,IF(B299="x",U298,"")))</f>
        <v/>
      </c>
      <c r="V299" t="str">
        <f>IF(C299=1,MAX($V$2:$V298)+1,IF(AND($T299&lt;&gt;"",$T299=$T298),$U298,IF(C299="x",V298,"")))</f>
        <v/>
      </c>
      <c r="X299">
        <v>89</v>
      </c>
      <c r="Z299">
        <v>1</v>
      </c>
      <c r="AA299">
        <f t="shared" si="391"/>
        <v>1151</v>
      </c>
      <c r="AB299" t="str">
        <f t="shared" si="392"/>
        <v/>
      </c>
      <c r="AC299">
        <f t="shared" si="388"/>
        <v>1151</v>
      </c>
      <c r="AD299" s="6">
        <v>1</v>
      </c>
      <c r="AE299" t="s">
        <v>745</v>
      </c>
      <c r="AF299" t="s">
        <v>922</v>
      </c>
      <c r="AG299" t="s">
        <v>756</v>
      </c>
      <c r="AH299" t="s">
        <v>756</v>
      </c>
      <c r="AI299" t="str">
        <f t="shared" si="395"/>
        <v>e</v>
      </c>
      <c r="AJ299" t="str">
        <f t="shared" si="396"/>
        <v>o</v>
      </c>
      <c r="AK299" t="str">
        <f t="shared" si="397"/>
        <v>o</v>
      </c>
      <c r="AL299" t="str">
        <f t="shared" si="398"/>
        <v/>
      </c>
      <c r="AM299" t="str">
        <f t="shared" si="399"/>
        <v/>
      </c>
      <c r="AN299" t="str">
        <f t="shared" si="400"/>
        <v>Away</v>
      </c>
      <c r="AO299" t="str">
        <f t="shared" si="401"/>
        <v>a</v>
      </c>
      <c r="AP299" t="str">
        <f t="shared" si="402"/>
        <v>d</v>
      </c>
      <c r="AQ299" t="str">
        <f t="shared" si="403"/>
        <v>o</v>
      </c>
      <c r="AR299" t="str">
        <f t="shared" si="404"/>
        <v>Away</v>
      </c>
      <c r="AS299" t="str">
        <f t="shared" si="405"/>
        <v>a</v>
      </c>
      <c r="AT299" t="str">
        <f t="shared" si="406"/>
        <v>Offensive</v>
      </c>
      <c r="AU299" t="str">
        <f t="shared" si="407"/>
        <v/>
      </c>
      <c r="AV299" t="str">
        <f t="shared" si="408"/>
        <v/>
      </c>
      <c r="AW299" t="str" cm="1">
        <f t="array" ref="AW299">IFERROR(IF(O299&lt;&gt;"",O299,IF(OR($S299="",$T299=""),"",IF(O299&lt;&gt;"",O299,IF($T299&lt;&gt;"",_xlfn._xlws.FILTER(O:O,($BU:$BU=$BU299)*($I:$I=$I299)*($T:$T=$T299)*($S:$S=_xlfn.MINIFS($S:$S,$T:$T,"="&amp;$T299)),"")))))&amp;"",IF(O299="","",""))&amp;""</f>
        <v/>
      </c>
      <c r="AX299" t="str" cm="1">
        <f t="array" ref="AX299">IFERROR(IF(P299&lt;&gt;"",P299,IF(OR($S299="",$T299=""),"",IF($T299&lt;&gt;"",_xlfn._xlws.FILTER(P:P,($BU:$BU=$BU299)*($I:$I=$I299)*($T:$T=$T299)*($S:$S=_xlfn.MINIFS($S:$S,$T:$T,"="&amp;$T299)),""))))&amp;"",IF(P299="","",""))&amp;""</f>
        <v/>
      </c>
      <c r="AY299" t="str" cm="1">
        <f t="array" ref="AY299">IFERROR(IF(Q299&lt;&gt;"",Q299,IF(OR($S299="",$T299=""),"",IF($T299&lt;&gt;"",_xlfn._xlws.FILTER(Q:Q,($BU:$BU=$BU299)*($I:$I=$I299)*($T:$T=$T299)*($S:$S=_xlfn.MINIFS($S:$S,$T:$T,"="&amp;$T299)),""))))&amp;"",IF(Q299="","",""))&amp;""</f>
        <v/>
      </c>
      <c r="AZ299" t="str" cm="1">
        <f t="array" ref="AZ299">IFERROR(IF(R299&lt;&gt;"",R299,IF(OR($S299="",$T299=""),"",IF($T299&lt;&gt;"",_xlfn._xlws.FILTER(R:R,($BU:$BU=$BU299)*($I:$I=$I299)*($T:$T=$T299)*($S:$S=_xlfn.MINIFS($S:$S,$T:$T,"="&amp;$T299)),""))))&amp;"",IF(R299="","",""))&amp;""</f>
        <v/>
      </c>
      <c r="BA299" s="6">
        <f t="shared" si="409"/>
        <v>26</v>
      </c>
      <c r="BB299">
        <f t="shared" ref="BB299:BD299" si="458">BB298</f>
        <v>18987</v>
      </c>
      <c r="BC299" t="str">
        <f t="shared" si="458"/>
        <v>Velodrome</v>
      </c>
      <c r="BD299" t="str">
        <f t="shared" si="458"/>
        <v>Outlaws</v>
      </c>
      <c r="BE299" t="s">
        <v>6</v>
      </c>
      <c r="BF299" t="s">
        <v>181</v>
      </c>
      <c r="BI299" cm="1">
        <f t="array" aca="1" ref="BI299" ca="1">IFERROR(_xlfn._xlws.FILTER(shifts!A:A,(shifts!B:B=events!AD299)*(shifts!AG:AG&gt;=events!BK299)*(shifts!AH:AH&lt;=events!BL299)),BI298)</f>
        <v>9</v>
      </c>
      <c r="BJ299" s="15">
        <f t="shared" si="411"/>
        <v>0</v>
      </c>
      <c r="BK299">
        <f t="shared" si="412"/>
        <v>860</v>
      </c>
      <c r="BL299">
        <f t="shared" si="413"/>
        <v>860</v>
      </c>
      <c r="BM299" s="15">
        <f>SUMIFS(BJ$2:BJ299,K$2:K299,"=Intermission")+SUMIFS(BJ$2:BJ299,K$2:K299,"=Timeout")</f>
        <v>0</v>
      </c>
      <c r="BN299">
        <f t="shared" si="414"/>
        <v>0</v>
      </c>
      <c r="BO299" s="19">
        <f t="shared" si="415"/>
        <v>220</v>
      </c>
      <c r="BP299">
        <f t="shared" si="416"/>
        <v>215</v>
      </c>
      <c r="BQ299" s="17">
        <f t="shared" si="417"/>
        <v>220</v>
      </c>
      <c r="BR299" t="str">
        <f t="shared" si="418"/>
        <v>event_team_player_2</v>
      </c>
      <c r="BS299">
        <f>COUNTIFS(S$3:S299,"="&amp;S299,AI$3:AI299,"="&amp;AI299)</f>
        <v>2</v>
      </c>
      <c r="BT299" t="str">
        <f>IFERROR(VLOOKUP(BB299&amp;BU299&amp;X299,game_rosters!U:W,3,FALSE),"")</f>
        <v>P100080</v>
      </c>
      <c r="BU299" t="str">
        <f t="shared" si="419"/>
        <v>Outlaws</v>
      </c>
    </row>
    <row r="300" spans="1:73" x14ac:dyDescent="0.2">
      <c r="A300" t="str">
        <f t="shared" si="394"/>
        <v/>
      </c>
      <c r="E300" s="4"/>
      <c r="F300" s="43"/>
      <c r="G300" s="4"/>
      <c r="H300" s="46"/>
      <c r="I300" s="44">
        <v>14</v>
      </c>
      <c r="J300" s="44" t="str">
        <f t="shared" si="420"/>
        <v/>
      </c>
      <c r="O300" t="s">
        <v>605</v>
      </c>
      <c r="S300">
        <v>151</v>
      </c>
      <c r="T300" t="s">
        <v>756</v>
      </c>
      <c r="U300" t="str">
        <f>IF(B300=1,MAX($U$2:$U299)+1,IF(AND($T300&lt;&gt;"",$T300=$T299),$U299,IF(B300="x",U299,"")))</f>
        <v/>
      </c>
      <c r="V300" t="str">
        <f>IF(C300=1,MAX($V$2:$V299)+1,IF(AND($T300&lt;&gt;"",$T300=$T299),$U299,IF(C300="x",V299,"")))</f>
        <v/>
      </c>
      <c r="X300">
        <v>14</v>
      </c>
      <c r="AA300">
        <f t="shared" si="391"/>
        <v>1151</v>
      </c>
      <c r="AB300" t="str">
        <f t="shared" si="392"/>
        <v/>
      </c>
      <c r="AC300">
        <f t="shared" si="388"/>
        <v>1151</v>
      </c>
      <c r="AD300" s="6">
        <v>1</v>
      </c>
      <c r="AE300" t="s">
        <v>745</v>
      </c>
      <c r="AF300" t="s">
        <v>922</v>
      </c>
      <c r="AG300" t="s">
        <v>756</v>
      </c>
      <c r="AH300" t="s">
        <v>756</v>
      </c>
      <c r="AI300" t="str">
        <f t="shared" si="395"/>
        <v>o</v>
      </c>
      <c r="AJ300" t="str">
        <f t="shared" si="396"/>
        <v>o</v>
      </c>
      <c r="AK300" t="str">
        <f t="shared" si="397"/>
        <v>o</v>
      </c>
      <c r="AL300" t="str">
        <f t="shared" si="398"/>
        <v/>
      </c>
      <c r="AM300" t="str">
        <f t="shared" si="399"/>
        <v/>
      </c>
      <c r="AN300" t="str">
        <f t="shared" si="400"/>
        <v>Away</v>
      </c>
      <c r="AO300" t="str">
        <f t="shared" si="401"/>
        <v>a</v>
      </c>
      <c r="AP300" t="str">
        <f t="shared" si="402"/>
        <v>d</v>
      </c>
      <c r="AQ300" t="str">
        <f t="shared" si="403"/>
        <v>o</v>
      </c>
      <c r="AR300" t="str">
        <f t="shared" si="404"/>
        <v>Away</v>
      </c>
      <c r="AS300" t="str">
        <f t="shared" si="405"/>
        <v>a</v>
      </c>
      <c r="AT300" t="str">
        <f t="shared" si="406"/>
        <v>Defensive</v>
      </c>
      <c r="AU300" t="str">
        <f t="shared" si="407"/>
        <v/>
      </c>
      <c r="AV300" t="str">
        <f t="shared" si="408"/>
        <v/>
      </c>
      <c r="AW300" t="str" cm="1">
        <f t="array" ref="AW300">IFERROR(IF(O300&lt;&gt;"",O300,IF(OR($S300="",$T300=""),"",IF(O300&lt;&gt;"",O300,IF($T300&lt;&gt;"",_xlfn._xlws.FILTER(O:O,($BU:$BU=$BU300)*($I:$I=$I300)*($T:$T=$T300)*($S:$S=_xlfn.MINIFS($S:$S,$T:$T,"="&amp;$T300)),"")))))&amp;"",IF(O300="","",""))&amp;""</f>
        <v>Defensive_PlayPass-InShotPassLane</v>
      </c>
      <c r="AX300" t="str" cm="1">
        <f t="array" ref="AX300">IFERROR(IF(P300&lt;&gt;"",P300,IF(OR($S300="",$T300=""),"",IF($T300&lt;&gt;"",_xlfn._xlws.FILTER(P:P,($BU:$BU=$BU300)*($I:$I=$I300)*($T:$T=$T300)*($S:$S=_xlfn.MINIFS($S:$S,$T:$T,"="&amp;$T300)),""))))&amp;"",IF(P300="","",""))&amp;""</f>
        <v/>
      </c>
      <c r="AY300" t="str" cm="1">
        <f t="array" ref="AY300">IFERROR(IF(Q300&lt;&gt;"",Q300,IF(OR($S300="",$T300=""),"",IF($T300&lt;&gt;"",_xlfn._xlws.FILTER(Q:Q,($BU:$BU=$BU300)*($I:$I=$I300)*($T:$T=$T300)*($S:$S=_xlfn.MINIFS($S:$S,$T:$T,"="&amp;$T300)),""))))&amp;"",IF(Q300="","",""))&amp;""</f>
        <v/>
      </c>
      <c r="AZ300" t="str" cm="1">
        <f t="array" ref="AZ300">IFERROR(IF(R300&lt;&gt;"",R300,IF(OR($S300="",$T300=""),"",IF($T300&lt;&gt;"",_xlfn._xlws.FILTER(R:R,($BU:$BU=$BU300)*($I:$I=$I300)*($T:$T=$T300)*($S:$S=_xlfn.MINIFS($S:$S,$T:$T,"="&amp;$T300)),""))))&amp;"",IF(R300="","",""))&amp;""</f>
        <v/>
      </c>
      <c r="BA300" s="6">
        <f t="shared" si="409"/>
        <v>26</v>
      </c>
      <c r="BB300">
        <f t="shared" ref="BB300:BD300" si="459">BB299</f>
        <v>18987</v>
      </c>
      <c r="BC300" t="str">
        <f t="shared" si="459"/>
        <v>Velodrome</v>
      </c>
      <c r="BD300" t="str">
        <f t="shared" si="459"/>
        <v>Outlaws</v>
      </c>
      <c r="BE300" t="s">
        <v>6</v>
      </c>
      <c r="BF300" t="s">
        <v>181</v>
      </c>
      <c r="BI300" cm="1">
        <f t="array" aca="1" ref="BI300" ca="1">IFERROR(_xlfn._xlws.FILTER(shifts!A:A,(shifts!B:B=events!AD300)*(shifts!AG:AG&gt;=events!BK300)*(shifts!AH:AH&lt;=events!BL300)),BI299)</f>
        <v>9</v>
      </c>
      <c r="BJ300" s="15">
        <f t="shared" si="411"/>
        <v>0</v>
      </c>
      <c r="BK300">
        <f t="shared" si="412"/>
        <v>860</v>
      </c>
      <c r="BL300">
        <f t="shared" si="413"/>
        <v>860</v>
      </c>
      <c r="BM300" s="15">
        <f>SUMIFS(BJ$2:BJ300,K$2:K300,"=Intermission")+SUMIFS(BJ$2:BJ300,K$2:K300,"=Timeout")</f>
        <v>0</v>
      </c>
      <c r="BN300">
        <f t="shared" si="414"/>
        <v>0</v>
      </c>
      <c r="BO300" s="19">
        <f t="shared" si="415"/>
        <v>220</v>
      </c>
      <c r="BP300">
        <f t="shared" si="416"/>
        <v>215</v>
      </c>
      <c r="BQ300" s="17">
        <f t="shared" si="417"/>
        <v>220</v>
      </c>
      <c r="BR300" t="str">
        <f t="shared" si="418"/>
        <v>opp_team_player_1</v>
      </c>
      <c r="BS300">
        <f>COUNTIFS(S$3:S300,"="&amp;S300,AI$3:AI300,"="&amp;AI300)</f>
        <v>1</v>
      </c>
      <c r="BT300" t="str">
        <f>IFERROR(VLOOKUP(BB300&amp;BU300&amp;X300,game_rosters!U:W,3,FALSE),"")</f>
        <v>P100132</v>
      </c>
      <c r="BU300" t="str">
        <f t="shared" si="419"/>
        <v>Velodrome</v>
      </c>
    </row>
    <row r="301" spans="1:73" x14ac:dyDescent="0.2">
      <c r="A301">
        <f t="shared" si="394"/>
        <v>1</v>
      </c>
      <c r="E301" s="4"/>
      <c r="F301" s="43"/>
      <c r="G301" s="4"/>
      <c r="H301" s="46"/>
      <c r="I301" s="44">
        <v>56</v>
      </c>
      <c r="J301" s="44" t="str">
        <f t="shared" si="420"/>
        <v/>
      </c>
      <c r="K301" t="s">
        <v>13</v>
      </c>
      <c r="L301" t="s">
        <v>587</v>
      </c>
      <c r="N301" t="s">
        <v>595</v>
      </c>
      <c r="O301" t="s">
        <v>611</v>
      </c>
      <c r="Q301" t="s">
        <v>595</v>
      </c>
      <c r="R301" s="51">
        <v>1</v>
      </c>
      <c r="S301">
        <v>152</v>
      </c>
      <c r="T301" t="s">
        <v>756</v>
      </c>
      <c r="U301" t="str">
        <f>IF(B301=1,MAX($U$2:$U300)+1,IF(AND($T301&lt;&gt;"",$T301=$T300),$U300,IF(B301="x",U300,"")))</f>
        <v/>
      </c>
      <c r="V301" t="str">
        <f>IF(C301=1,MAX($V$2:$V300)+1,IF(AND($T301&lt;&gt;"",$T301=$T300),$U300,IF(C301="x",V300,"")))</f>
        <v/>
      </c>
      <c r="W301" t="s">
        <v>731</v>
      </c>
      <c r="X301">
        <v>56</v>
      </c>
      <c r="Z301">
        <v>1</v>
      </c>
      <c r="AA301">
        <f t="shared" si="391"/>
        <v>1152</v>
      </c>
      <c r="AB301" t="str">
        <f t="shared" si="392"/>
        <v/>
      </c>
      <c r="AC301">
        <f t="shared" si="388"/>
        <v>1152</v>
      </c>
      <c r="AD301" s="6">
        <v>1</v>
      </c>
      <c r="AE301" t="s">
        <v>745</v>
      </c>
      <c r="AF301" t="s">
        <v>923</v>
      </c>
      <c r="AG301" t="s">
        <v>756</v>
      </c>
      <c r="AH301" t="s">
        <v>756</v>
      </c>
      <c r="AI301" t="str">
        <f t="shared" si="395"/>
        <v>e</v>
      </c>
      <c r="AJ301" t="str">
        <f t="shared" si="396"/>
        <v/>
      </c>
      <c r="AK301" t="str">
        <f t="shared" si="397"/>
        <v/>
      </c>
      <c r="AL301" t="str">
        <f t="shared" si="398"/>
        <v/>
      </c>
      <c r="AM301" t="str">
        <f t="shared" si="399"/>
        <v/>
      </c>
      <c r="AN301" t="str">
        <f t="shared" si="400"/>
        <v>Away</v>
      </c>
      <c r="AO301" t="str">
        <f t="shared" si="401"/>
        <v>a</v>
      </c>
      <c r="AP301" t="str">
        <f t="shared" si="402"/>
        <v/>
      </c>
      <c r="AQ301" t="str">
        <f t="shared" si="403"/>
        <v/>
      </c>
      <c r="AR301" t="str">
        <f t="shared" si="404"/>
        <v>Away</v>
      </c>
      <c r="AS301" t="str">
        <f t="shared" si="405"/>
        <v>a</v>
      </c>
      <c r="AT301" t="str">
        <f t="shared" si="406"/>
        <v>Offensive</v>
      </c>
      <c r="AU301" t="str">
        <f t="shared" si="407"/>
        <v/>
      </c>
      <c r="AV301" t="str">
        <f t="shared" si="408"/>
        <v/>
      </c>
      <c r="AW301" t="str" cm="1">
        <f t="array" ref="AW301">IFERROR(IF(O301&lt;&gt;"",O301,IF(OR($S301="",$T301=""),"",IF(O301&lt;&gt;"",O301,IF($T301&lt;&gt;"",_xlfn._xlws.FILTER(O:O,($BU:$BU=$BU301)*($I:$I=$I301)*($T:$T=$T301)*($S:$S=_xlfn.MINIFS($S:$S,$T:$T,"="&amp;$T301)),"")))))&amp;"",IF(O301="","",""))&amp;""</f>
        <v>OffensivePlay_Zone-PuckRecoveryShot</v>
      </c>
      <c r="AX301" t="str" cm="1">
        <f t="array" ref="AX301">IFERROR(IF(P301&lt;&gt;"",P301,IF(OR($S301="",$T301=""),"",IF($T301&lt;&gt;"",_xlfn._xlws.FILTER(P:P,($BU:$BU=$BU301)*($I:$I=$I301)*($T:$T=$T301)*($S:$S=_xlfn.MINIFS($S:$S,$T:$T,"="&amp;$T301)),""))))&amp;"",IF(P301="","",""))&amp;""</f>
        <v/>
      </c>
      <c r="AY301" t="str" cm="1">
        <f t="array" ref="AY301">IFERROR(IF(Q301&lt;&gt;"",Q301,IF(OR($S301="",$T301=""),"",IF($T301&lt;&gt;"",_xlfn._xlws.FILTER(Q:Q,($BU:$BU=$BU301)*($I:$I=$I301)*($T:$T=$T301)*($S:$S=_xlfn.MINIFS($S:$S,$T:$T,"="&amp;$T301)),""))))&amp;"",IF(Q301="","",""))&amp;""</f>
        <v>s</v>
      </c>
      <c r="AZ301" t="str" cm="1">
        <f t="array" ref="AZ301">IFERROR(IF(R301&lt;&gt;"",R301,IF(OR($S301="",$T301=""),"",IF($T301&lt;&gt;"",_xlfn._xlws.FILTER(R:R,($BU:$BU=$BU301)*($I:$I=$I301)*($T:$T=$T301)*($S:$S=_xlfn.MINIFS($S:$S,$T:$T,"="&amp;$T301)),""))))&amp;"",IF(R301="","",""))&amp;""</f>
        <v>1</v>
      </c>
      <c r="BA301" s="6">
        <f t="shared" si="409"/>
        <v>26</v>
      </c>
      <c r="BB301">
        <f t="shared" ref="BB301:BD301" si="460">BB300</f>
        <v>18987</v>
      </c>
      <c r="BC301" t="str">
        <f t="shared" si="460"/>
        <v>Velodrome</v>
      </c>
      <c r="BD301" t="str">
        <f t="shared" si="460"/>
        <v>Outlaws</v>
      </c>
      <c r="BE301" t="s">
        <v>13</v>
      </c>
      <c r="BF301" t="s">
        <v>587</v>
      </c>
      <c r="BI301" cm="1">
        <f t="array" aca="1" ref="BI301" ca="1">IFERROR(_xlfn._xlws.FILTER(shifts!A:A,(shifts!B:B=events!AD301)*(shifts!AG:AG&gt;=events!BK301)*(shifts!AH:AH&lt;=events!BL301)),BI300)</f>
        <v>10</v>
      </c>
      <c r="BJ301" s="15">
        <f t="shared" si="411"/>
        <v>0</v>
      </c>
      <c r="BK301">
        <f t="shared" si="412"/>
        <v>853</v>
      </c>
      <c r="BL301">
        <f t="shared" si="413"/>
        <v>853</v>
      </c>
      <c r="BM301" s="15">
        <f>SUMIFS(BJ$2:BJ301,K$2:K301,"=Intermission")+SUMIFS(BJ$2:BJ301,K$2:K301,"=Timeout")</f>
        <v>0</v>
      </c>
      <c r="BN301">
        <f t="shared" si="414"/>
        <v>0</v>
      </c>
      <c r="BO301" s="19">
        <f t="shared" si="415"/>
        <v>227</v>
      </c>
      <c r="BP301">
        <f t="shared" si="416"/>
        <v>222</v>
      </c>
      <c r="BQ301" s="17">
        <f t="shared" si="417"/>
        <v>227</v>
      </c>
      <c r="BR301" t="str">
        <f t="shared" si="418"/>
        <v>event_team_player_1</v>
      </c>
      <c r="BS301">
        <f>COUNTIFS(S$3:S301,"="&amp;S301,AI$3:AI301,"="&amp;AI301)</f>
        <v>1</v>
      </c>
      <c r="BT301" t="str">
        <f>IFERROR(VLOOKUP(BB301&amp;BU301&amp;X301,game_rosters!U:W,3,FALSE),"")</f>
        <v>P100099</v>
      </c>
      <c r="BU301" t="str">
        <f t="shared" si="419"/>
        <v>Outlaws</v>
      </c>
    </row>
    <row r="302" spans="1:73" x14ac:dyDescent="0.2">
      <c r="A302" t="str">
        <f t="shared" si="394"/>
        <v/>
      </c>
      <c r="E302" s="4"/>
      <c r="F302" s="43"/>
      <c r="G302" s="4"/>
      <c r="H302" s="46"/>
      <c r="I302" s="44">
        <v>84</v>
      </c>
      <c r="J302" s="44" t="str">
        <f t="shared" si="420"/>
        <v/>
      </c>
      <c r="O302" t="s">
        <v>635</v>
      </c>
      <c r="Q302" t="s">
        <v>594</v>
      </c>
      <c r="R302" s="51">
        <v>1</v>
      </c>
      <c r="S302">
        <v>152</v>
      </c>
      <c r="T302" t="s">
        <v>756</v>
      </c>
      <c r="U302" t="str">
        <f>IF(B302=1,MAX($U$2:$U301)+1,IF(AND($T302&lt;&gt;"",$T302=$T301),$U301,IF(B302="x",U301,"")))</f>
        <v/>
      </c>
      <c r="V302" t="str">
        <f>IF(C302=1,MAX($V$2:$V301)+1,IF(AND($T302&lt;&gt;"",$T302=$T301),$U301,IF(C302="x",V301,"")))</f>
        <v/>
      </c>
      <c r="X302">
        <v>84</v>
      </c>
      <c r="AA302">
        <f t="shared" si="391"/>
        <v>1152</v>
      </c>
      <c r="AB302" t="str">
        <f t="shared" si="392"/>
        <v/>
      </c>
      <c r="AC302">
        <f t="shared" si="388"/>
        <v>1152</v>
      </c>
      <c r="AD302" s="6">
        <v>1</v>
      </c>
      <c r="AE302" t="s">
        <v>745</v>
      </c>
      <c r="AF302" t="s">
        <v>923</v>
      </c>
      <c r="AG302" t="s">
        <v>756</v>
      </c>
      <c r="AH302" t="s">
        <v>756</v>
      </c>
      <c r="AI302" t="str">
        <f t="shared" si="395"/>
        <v>o</v>
      </c>
      <c r="AJ302" t="str">
        <f t="shared" si="396"/>
        <v/>
      </c>
      <c r="AK302" t="str">
        <f t="shared" si="397"/>
        <v/>
      </c>
      <c r="AL302" t="str">
        <f t="shared" si="398"/>
        <v/>
      </c>
      <c r="AM302" t="str">
        <f t="shared" si="399"/>
        <v/>
      </c>
      <c r="AN302" t="str">
        <f t="shared" si="400"/>
        <v>Away</v>
      </c>
      <c r="AO302" t="str">
        <f t="shared" si="401"/>
        <v>a</v>
      </c>
      <c r="AP302" t="str">
        <f t="shared" si="402"/>
        <v/>
      </c>
      <c r="AQ302" t="str">
        <f t="shared" si="403"/>
        <v/>
      </c>
      <c r="AR302" t="str">
        <f t="shared" si="404"/>
        <v>Away</v>
      </c>
      <c r="AS302" t="str">
        <f t="shared" si="405"/>
        <v>a</v>
      </c>
      <c r="AT302" t="str">
        <f t="shared" si="406"/>
        <v>Defensive</v>
      </c>
      <c r="AU302" t="str">
        <f t="shared" si="407"/>
        <v/>
      </c>
      <c r="AV302" t="str">
        <f t="shared" si="408"/>
        <v/>
      </c>
      <c r="AW302" t="str" cm="1">
        <f t="array" ref="AW302">IFERROR(IF(O302&lt;&gt;"",O302,IF(OR($S302="",$T302=""),"",IF(O302&lt;&gt;"",O302,IF($T302&lt;&gt;"",_xlfn._xlws.FILTER(O:O,($BU:$BU=$BU302)*($I:$I=$I302)*($T:$T=$T302)*($S:$S=_xlfn.MINIFS($S:$S,$T:$T,"="&amp;$T302)),"")))))&amp;"",IF(O302="","",""))&amp;""</f>
        <v>Defensive_PlayZone-PuckRetrievalShot</v>
      </c>
      <c r="AX302" t="str" cm="1">
        <f t="array" ref="AX302">IFERROR(IF(P302&lt;&gt;"",P302,IF(OR($S302="",$T302=""),"",IF($T302&lt;&gt;"",_xlfn._xlws.FILTER(P:P,($BU:$BU=$BU302)*($I:$I=$I302)*($T:$T=$T302)*($S:$S=_xlfn.MINIFS($S:$S,$T:$T,"="&amp;$T302)),""))))&amp;"",IF(P302="","",""))&amp;""</f>
        <v/>
      </c>
      <c r="AY302" t="str" cm="1">
        <f t="array" ref="AY302">IFERROR(IF(Q302&lt;&gt;"",Q302,IF(OR($S302="",$T302=""),"",IF($T302&lt;&gt;"",_xlfn._xlws.FILTER(Q:Q,($BU:$BU=$BU302)*($I:$I=$I302)*($T:$T=$T302)*($S:$S=_xlfn.MINIFS($S:$S,$T:$T,"="&amp;$T302)),""))))&amp;"",IF(Q302="","",""))&amp;""</f>
        <v>u</v>
      </c>
      <c r="AZ302" t="str" cm="1">
        <f t="array" ref="AZ302">IFERROR(IF(R302&lt;&gt;"",R302,IF(OR($S302="",$T302=""),"",IF($T302&lt;&gt;"",_xlfn._xlws.FILTER(R:R,($BU:$BU=$BU302)*($I:$I=$I302)*($T:$T=$T302)*($S:$S=_xlfn.MINIFS($S:$S,$T:$T,"="&amp;$T302)),""))))&amp;"",IF(R302="","",""))&amp;""</f>
        <v>1</v>
      </c>
      <c r="BA302" s="6">
        <f t="shared" si="409"/>
        <v>26</v>
      </c>
      <c r="BB302">
        <f t="shared" ref="BB302:BD302" si="461">BB301</f>
        <v>18987</v>
      </c>
      <c r="BC302" t="str">
        <f t="shared" si="461"/>
        <v>Velodrome</v>
      </c>
      <c r="BD302" t="str">
        <f t="shared" si="461"/>
        <v>Outlaws</v>
      </c>
      <c r="BE302" t="s">
        <v>13</v>
      </c>
      <c r="BF302" t="s">
        <v>587</v>
      </c>
      <c r="BI302" cm="1">
        <f t="array" aca="1" ref="BI302" ca="1">IFERROR(_xlfn._xlws.FILTER(shifts!A:A,(shifts!B:B=events!AD302)*(shifts!AG:AG&gt;=events!BK302)*(shifts!AH:AH&lt;=events!BL302)),BI301)</f>
        <v>10</v>
      </c>
      <c r="BJ302" s="15">
        <f t="shared" si="411"/>
        <v>0</v>
      </c>
      <c r="BK302">
        <f t="shared" si="412"/>
        <v>853</v>
      </c>
      <c r="BL302">
        <f t="shared" si="413"/>
        <v>853</v>
      </c>
      <c r="BM302" s="15">
        <f>SUMIFS(BJ$2:BJ302,K$2:K302,"=Intermission")+SUMIFS(BJ$2:BJ302,K$2:K302,"=Timeout")</f>
        <v>0</v>
      </c>
      <c r="BN302">
        <f t="shared" si="414"/>
        <v>0</v>
      </c>
      <c r="BO302" s="19">
        <f t="shared" si="415"/>
        <v>227</v>
      </c>
      <c r="BP302">
        <f t="shared" si="416"/>
        <v>222</v>
      </c>
      <c r="BQ302" s="17">
        <f t="shared" si="417"/>
        <v>227</v>
      </c>
      <c r="BR302" t="str">
        <f t="shared" si="418"/>
        <v>opp_team_player_1</v>
      </c>
      <c r="BS302">
        <f>COUNTIFS(S$3:S302,"="&amp;S302,AI$3:AI302,"="&amp;AI302)</f>
        <v>1</v>
      </c>
      <c r="BT302" t="str">
        <f>IFERROR(VLOOKUP(BB302&amp;BU302&amp;X302,game_rosters!U:W,3,FALSE),"")</f>
        <v>P100198</v>
      </c>
      <c r="BU302" t="str">
        <f t="shared" si="419"/>
        <v>Velodrome</v>
      </c>
    </row>
    <row r="303" spans="1:73" x14ac:dyDescent="0.2">
      <c r="A303">
        <f t="shared" si="394"/>
        <v>1</v>
      </c>
      <c r="E303" s="4"/>
      <c r="F303" s="43"/>
      <c r="G303" s="4"/>
      <c r="H303" s="46"/>
      <c r="I303" s="44">
        <v>91</v>
      </c>
      <c r="J303" s="44" t="str">
        <f t="shared" si="420"/>
        <v/>
      </c>
      <c r="K303" t="s">
        <v>7</v>
      </c>
      <c r="L303" t="s">
        <v>199</v>
      </c>
      <c r="M303" t="s">
        <v>68</v>
      </c>
      <c r="N303" t="s">
        <v>594</v>
      </c>
      <c r="S303">
        <v>153</v>
      </c>
      <c r="T303">
        <v>34</v>
      </c>
      <c r="U303" t="str">
        <f>IF(B303=1,MAX($U$2:$U302)+1,IF(AND($T303&lt;&gt;"",$T303=$T302),$U302,IF(B303="x",U302,"")))</f>
        <v/>
      </c>
      <c r="V303" t="str">
        <f>IF(C303=1,MAX($V$2:$V302)+1,IF(AND($T303&lt;&gt;"",$T303=$T302),$U302,IF(C303="x",V302,"")))</f>
        <v/>
      </c>
      <c r="W303" t="s">
        <v>731</v>
      </c>
      <c r="X303">
        <v>91</v>
      </c>
      <c r="Z303">
        <v>1</v>
      </c>
      <c r="AA303">
        <f t="shared" si="391"/>
        <v>1153</v>
      </c>
      <c r="AB303">
        <f t="shared" si="392"/>
        <v>9034</v>
      </c>
      <c r="AC303">
        <f t="shared" si="388"/>
        <v>9034</v>
      </c>
      <c r="AD303" s="6">
        <v>1</v>
      </c>
      <c r="AE303" t="s">
        <v>745</v>
      </c>
      <c r="AF303" t="s">
        <v>746</v>
      </c>
      <c r="AG303" t="s">
        <v>756</v>
      </c>
      <c r="AH303" t="s">
        <v>756</v>
      </c>
      <c r="AI303" t="str">
        <f t="shared" si="395"/>
        <v>e</v>
      </c>
      <c r="AJ303" t="str">
        <f t="shared" si="396"/>
        <v/>
      </c>
      <c r="AK303" t="str">
        <f t="shared" si="397"/>
        <v/>
      </c>
      <c r="AL303" t="str">
        <f t="shared" si="398"/>
        <v/>
      </c>
      <c r="AM303" t="str">
        <f t="shared" si="399"/>
        <v/>
      </c>
      <c r="AN303" t="str">
        <f t="shared" si="400"/>
        <v>Away</v>
      </c>
      <c r="AO303" t="str">
        <f t="shared" si="401"/>
        <v>a</v>
      </c>
      <c r="AP303" t="str">
        <f t="shared" si="402"/>
        <v/>
      </c>
      <c r="AQ303" t="str">
        <f t="shared" si="403"/>
        <v/>
      </c>
      <c r="AR303" t="str">
        <f t="shared" si="404"/>
        <v>Away</v>
      </c>
      <c r="AS303" t="str">
        <f t="shared" si="405"/>
        <v>a</v>
      </c>
      <c r="AT303" t="str">
        <f t="shared" si="406"/>
        <v>Offensive</v>
      </c>
      <c r="AU303" t="str">
        <f t="shared" si="407"/>
        <v/>
      </c>
      <c r="AV303" t="str">
        <f t="shared" si="408"/>
        <v/>
      </c>
      <c r="AW303" t="str" cm="1">
        <f t="array" ref="AW303">IFERROR(IF(O303&lt;&gt;"",O303,IF(OR($S303="",$T303=""),"",IF(O303&lt;&gt;"",O303,IF($T303&lt;&gt;"",_xlfn._xlws.FILTER(O:O,($BU:$BU=$BU303)*($I:$I=$I303)*($T:$T=$T303)*($S:$S=_xlfn.MINIFS($S:$S,$T:$T,"="&amp;$T303)),"")))))&amp;"",IF(O303="","",""))&amp;""</f>
        <v/>
      </c>
      <c r="AX303" t="str" cm="1">
        <f t="array" ref="AX303">IFERROR(IF(P303&lt;&gt;"",P303,IF(OR($S303="",$T303=""),"",IF($T303&lt;&gt;"",_xlfn._xlws.FILTER(P:P,($BU:$BU=$BU303)*($I:$I=$I303)*($T:$T=$T303)*($S:$S=_xlfn.MINIFS($S:$S,$T:$T,"="&amp;$T303)),""))))&amp;"",IF(P303="","",""))&amp;""</f>
        <v/>
      </c>
      <c r="AY303" t="str" cm="1">
        <f t="array" ref="AY303">IFERROR(IF(Q303&lt;&gt;"",Q303,IF(OR($S303="",$T303=""),"",IF($T303&lt;&gt;"",_xlfn._xlws.FILTER(Q:Q,($BU:$BU=$BU303)*($I:$I=$I303)*($T:$T=$T303)*($S:$S=_xlfn.MINIFS($S:$S,$T:$T,"="&amp;$T303)),""))))&amp;"",IF(Q303="","",""))&amp;""</f>
        <v/>
      </c>
      <c r="AZ303" t="str" cm="1">
        <f t="array" ref="AZ303">IFERROR(IF(R303&lt;&gt;"",R303,IF(OR($S303="",$T303=""),"",IF($T303&lt;&gt;"",_xlfn._xlws.FILTER(R:R,($BU:$BU=$BU303)*($I:$I=$I303)*($T:$T=$T303)*($S:$S=_xlfn.MINIFS($S:$S,$T:$T,"="&amp;$T303)),""))))&amp;"",IF(R303="","",""))&amp;""</f>
        <v/>
      </c>
      <c r="BA303" s="6">
        <f t="shared" si="409"/>
        <v>26</v>
      </c>
      <c r="BB303">
        <f t="shared" ref="BB303:BD303" si="462">BB302</f>
        <v>18987</v>
      </c>
      <c r="BC303" t="str">
        <f t="shared" si="462"/>
        <v>Velodrome</v>
      </c>
      <c r="BD303" t="str">
        <f t="shared" si="462"/>
        <v>Outlaws</v>
      </c>
      <c r="BE303" t="s">
        <v>7</v>
      </c>
      <c r="BF303" t="s">
        <v>199</v>
      </c>
      <c r="BI303" cm="1">
        <f t="array" aca="1" ref="BI303" ca="1">IFERROR(_xlfn._xlws.FILTER(shifts!A:A,(shifts!B:B=events!AD303)*(shifts!AG:AG&gt;=events!BK303)*(shifts!AH:AH&lt;=events!BL303)),BI302)</f>
        <v>10</v>
      </c>
      <c r="BJ303" s="15">
        <f t="shared" si="411"/>
        <v>0</v>
      </c>
      <c r="BK303">
        <f t="shared" si="412"/>
        <v>852</v>
      </c>
      <c r="BL303">
        <f t="shared" si="413"/>
        <v>852</v>
      </c>
      <c r="BM303" s="15">
        <f>SUMIFS(BJ$2:BJ303,K$2:K303,"=Intermission")+SUMIFS(BJ$2:BJ303,K$2:K303,"=Timeout")</f>
        <v>0</v>
      </c>
      <c r="BN303">
        <f t="shared" si="414"/>
        <v>0</v>
      </c>
      <c r="BO303" s="19">
        <f t="shared" si="415"/>
        <v>228</v>
      </c>
      <c r="BP303">
        <f t="shared" si="416"/>
        <v>223</v>
      </c>
      <c r="BQ303" s="17">
        <f t="shared" si="417"/>
        <v>228</v>
      </c>
      <c r="BR303" t="str">
        <f t="shared" si="418"/>
        <v>event_team_player_1</v>
      </c>
      <c r="BS303">
        <f>COUNTIFS(S$3:S303,"="&amp;S303,AI$3:AI303,"="&amp;AI303)</f>
        <v>1</v>
      </c>
      <c r="BT303" t="str">
        <f>IFERROR(VLOOKUP(BB303&amp;BU303&amp;X303,game_rosters!U:W,3,FALSE),"")</f>
        <v>P100232</v>
      </c>
      <c r="BU303" t="str">
        <f t="shared" si="419"/>
        <v>Outlaws</v>
      </c>
    </row>
    <row r="304" spans="1:73" x14ac:dyDescent="0.2">
      <c r="A304" t="str">
        <f t="shared" si="394"/>
        <v/>
      </c>
      <c r="E304" s="4"/>
      <c r="F304" s="43"/>
      <c r="G304" s="4"/>
      <c r="H304" s="46"/>
      <c r="I304" s="44">
        <v>89</v>
      </c>
      <c r="J304" s="44" t="str">
        <f t="shared" si="420"/>
        <v/>
      </c>
      <c r="R304" s="51">
        <v>1</v>
      </c>
      <c r="S304">
        <v>153</v>
      </c>
      <c r="T304">
        <v>34</v>
      </c>
      <c r="U304" t="str">
        <f>IF(B304=1,MAX($U$2:$U303)+1,IF(AND($T304&lt;&gt;"",$T304=$T303),$U303,IF(B304="x",U303,"")))</f>
        <v/>
      </c>
      <c r="V304" t="str">
        <f>IF(C304=1,MAX($V$2:$V303)+1,IF(AND($T304&lt;&gt;"",$T304=$T303),$U303,IF(C304="x",V303,"")))</f>
        <v/>
      </c>
      <c r="X304">
        <v>89</v>
      </c>
      <c r="Z304">
        <v>1</v>
      </c>
      <c r="AA304">
        <f t="shared" si="391"/>
        <v>1153</v>
      </c>
      <c r="AB304">
        <f t="shared" si="392"/>
        <v>9034</v>
      </c>
      <c r="AC304">
        <f t="shared" si="388"/>
        <v>9034</v>
      </c>
      <c r="AD304" s="6">
        <v>1</v>
      </c>
      <c r="AE304" t="s">
        <v>745</v>
      </c>
      <c r="AF304" t="s">
        <v>746</v>
      </c>
      <c r="AG304" t="s">
        <v>756</v>
      </c>
      <c r="AH304" t="s">
        <v>756</v>
      </c>
      <c r="AI304" t="str">
        <f t="shared" si="395"/>
        <v>e</v>
      </c>
      <c r="AJ304" t="str">
        <f t="shared" si="396"/>
        <v/>
      </c>
      <c r="AK304" t="str">
        <f t="shared" si="397"/>
        <v/>
      </c>
      <c r="AL304" t="str">
        <f t="shared" si="398"/>
        <v/>
      </c>
      <c r="AM304" t="str">
        <f t="shared" si="399"/>
        <v/>
      </c>
      <c r="AN304" t="str">
        <f t="shared" si="400"/>
        <v>Away</v>
      </c>
      <c r="AO304" t="str">
        <f t="shared" si="401"/>
        <v>a</v>
      </c>
      <c r="AP304" t="str">
        <f t="shared" si="402"/>
        <v/>
      </c>
      <c r="AQ304" t="str">
        <f t="shared" si="403"/>
        <v/>
      </c>
      <c r="AR304" t="str">
        <f t="shared" si="404"/>
        <v>Away</v>
      </c>
      <c r="AS304" t="str">
        <f t="shared" si="405"/>
        <v>a</v>
      </c>
      <c r="AT304" t="str">
        <f t="shared" si="406"/>
        <v>Offensive</v>
      </c>
      <c r="AU304" t="str">
        <f t="shared" si="407"/>
        <v/>
      </c>
      <c r="AV304" t="str">
        <f t="shared" si="408"/>
        <v/>
      </c>
      <c r="AW304" t="str" cm="1">
        <f t="array" ref="AW304">IFERROR(IF(O304&lt;&gt;"",O304,IF(OR($S304="",$T304=""),"",IF(O304&lt;&gt;"",O304,IF($T304&lt;&gt;"",_xlfn._xlws.FILTER(O:O,($BU:$BU=$BU304)*($I:$I=$I304)*($T:$T=$T304)*($S:$S=_xlfn.MINIFS($S:$S,$T:$T,"="&amp;$T304)),"")))))&amp;"",IF(O304="","",""))&amp;""</f>
        <v/>
      </c>
      <c r="AX304" t="str" cm="1">
        <f t="array" ref="AX304">IFERROR(IF(P304&lt;&gt;"",P304,IF(OR($S304="",$T304=""),"",IF($T304&lt;&gt;"",_xlfn._xlws.FILTER(P:P,($BU:$BU=$BU304)*($I:$I=$I304)*($T:$T=$T304)*($S:$S=_xlfn.MINIFS($S:$S,$T:$T,"="&amp;$T304)),""))))&amp;"",IF(P304="","",""))&amp;""</f>
        <v/>
      </c>
      <c r="AY304" t="str" cm="1">
        <f t="array" ref="AY304">IFERROR(IF(Q304&lt;&gt;"",Q304,IF(OR($S304="",$T304=""),"",IF($T304&lt;&gt;"",_xlfn._xlws.FILTER(Q:Q,($BU:$BU=$BU304)*($I:$I=$I304)*($T:$T=$T304)*($S:$S=_xlfn.MINIFS($S:$S,$T:$T,"="&amp;$T304)),""))))&amp;"",IF(Q304="","",""))&amp;""</f>
        <v/>
      </c>
      <c r="AZ304" t="str" cm="1">
        <f t="array" ref="AZ304">IFERROR(IF(R304&lt;&gt;"",R304,IF(OR($S304="",$T304=""),"",IF($T304&lt;&gt;"",_xlfn._xlws.FILTER(R:R,($BU:$BU=$BU304)*($I:$I=$I304)*($T:$T=$T304)*($S:$S=_xlfn.MINIFS($S:$S,$T:$T,"="&amp;$T304)),""))))&amp;"",IF(R304="","",""))&amp;""</f>
        <v>1</v>
      </c>
      <c r="BA304" s="6">
        <f t="shared" si="409"/>
        <v>26</v>
      </c>
      <c r="BB304">
        <f t="shared" ref="BB304:BD304" si="463">BB303</f>
        <v>18987</v>
      </c>
      <c r="BC304" t="str">
        <f t="shared" si="463"/>
        <v>Velodrome</v>
      </c>
      <c r="BD304" t="str">
        <f t="shared" si="463"/>
        <v>Outlaws</v>
      </c>
      <c r="BE304" t="s">
        <v>7</v>
      </c>
      <c r="BF304" t="s">
        <v>199</v>
      </c>
      <c r="BI304" cm="1">
        <f t="array" aca="1" ref="BI304" ca="1">IFERROR(_xlfn._xlws.FILTER(shifts!A:A,(shifts!B:B=events!AD304)*(shifts!AG:AG&gt;=events!BK304)*(shifts!AH:AH&lt;=events!BL304)),BI303)</f>
        <v>10</v>
      </c>
      <c r="BJ304" s="15">
        <f t="shared" si="411"/>
        <v>0</v>
      </c>
      <c r="BK304">
        <f t="shared" si="412"/>
        <v>852</v>
      </c>
      <c r="BL304">
        <f t="shared" si="413"/>
        <v>852</v>
      </c>
      <c r="BM304" s="15">
        <f>SUMIFS(BJ$2:BJ304,K$2:K304,"=Intermission")+SUMIFS(BJ$2:BJ304,K$2:K304,"=Timeout")</f>
        <v>0</v>
      </c>
      <c r="BN304">
        <f t="shared" si="414"/>
        <v>0</v>
      </c>
      <c r="BO304" s="19">
        <f t="shared" si="415"/>
        <v>228</v>
      </c>
      <c r="BP304">
        <f t="shared" si="416"/>
        <v>223</v>
      </c>
      <c r="BQ304" s="17">
        <f t="shared" si="417"/>
        <v>228</v>
      </c>
      <c r="BR304" t="str">
        <f t="shared" si="418"/>
        <v>event_team_player_2</v>
      </c>
      <c r="BS304">
        <f>COUNTIFS(S$3:S304,"="&amp;S304,AI$3:AI304,"="&amp;AI304)</f>
        <v>2</v>
      </c>
      <c r="BT304" t="str">
        <f>IFERROR(VLOOKUP(BB304&amp;BU304&amp;X304,game_rosters!U:W,3,FALSE),"")</f>
        <v>P100080</v>
      </c>
      <c r="BU304" t="str">
        <f t="shared" si="419"/>
        <v>Outlaws</v>
      </c>
    </row>
    <row r="305" spans="1:73" x14ac:dyDescent="0.2">
      <c r="A305" t="str">
        <f t="shared" si="394"/>
        <v/>
      </c>
      <c r="E305" s="4"/>
      <c r="F305" s="43"/>
      <c r="G305" s="4"/>
      <c r="H305" s="46"/>
      <c r="I305" s="44">
        <v>22</v>
      </c>
      <c r="J305" s="44" t="str">
        <f t="shared" si="420"/>
        <v/>
      </c>
      <c r="O305" t="s">
        <v>605</v>
      </c>
      <c r="Q305" t="s">
        <v>595</v>
      </c>
      <c r="R305" s="51">
        <v>1</v>
      </c>
      <c r="S305">
        <v>153</v>
      </c>
      <c r="T305">
        <v>34</v>
      </c>
      <c r="U305" t="str">
        <f>IF(B305=1,MAX($U$2:$U304)+1,IF(AND($T305&lt;&gt;"",$T305=$T304),$U304,IF(B305="x",U304,"")))</f>
        <v/>
      </c>
      <c r="V305" t="str">
        <f>IF(C305=1,MAX($V$2:$V304)+1,IF(AND($T305&lt;&gt;"",$T305=$T304),$U304,IF(C305="x",V304,"")))</f>
        <v/>
      </c>
      <c r="X305">
        <v>22</v>
      </c>
      <c r="AA305">
        <f t="shared" si="391"/>
        <v>1153</v>
      </c>
      <c r="AB305">
        <f t="shared" si="392"/>
        <v>9034</v>
      </c>
      <c r="AC305">
        <f t="shared" si="388"/>
        <v>9034</v>
      </c>
      <c r="AD305" s="6">
        <v>1</v>
      </c>
      <c r="AE305" t="s">
        <v>745</v>
      </c>
      <c r="AF305" t="s">
        <v>746</v>
      </c>
      <c r="AG305" t="s">
        <v>756</v>
      </c>
      <c r="AH305" t="s">
        <v>756</v>
      </c>
      <c r="AI305" t="str">
        <f t="shared" si="395"/>
        <v>o</v>
      </c>
      <c r="AJ305" t="str">
        <f t="shared" si="396"/>
        <v/>
      </c>
      <c r="AK305" t="str">
        <f t="shared" si="397"/>
        <v/>
      </c>
      <c r="AL305" t="str">
        <f t="shared" si="398"/>
        <v/>
      </c>
      <c r="AM305" t="str">
        <f t="shared" si="399"/>
        <v/>
      </c>
      <c r="AN305" t="str">
        <f t="shared" si="400"/>
        <v>Away</v>
      </c>
      <c r="AO305" t="str">
        <f t="shared" si="401"/>
        <v>a</v>
      </c>
      <c r="AP305" t="str">
        <f t="shared" si="402"/>
        <v/>
      </c>
      <c r="AQ305" t="str">
        <f t="shared" si="403"/>
        <v/>
      </c>
      <c r="AR305" t="str">
        <f t="shared" si="404"/>
        <v>Away</v>
      </c>
      <c r="AS305" t="str">
        <f t="shared" si="405"/>
        <v>a</v>
      </c>
      <c r="AT305" t="str">
        <f t="shared" si="406"/>
        <v>Defensive</v>
      </c>
      <c r="AU305" t="str">
        <f t="shared" si="407"/>
        <v/>
      </c>
      <c r="AV305" t="str">
        <f t="shared" si="408"/>
        <v/>
      </c>
      <c r="AW305" t="str" cm="1">
        <f t="array" ref="AW305">IFERROR(IF(O305&lt;&gt;"",O305,IF(OR($S305="",$T305=""),"",IF(O305&lt;&gt;"",O305,IF($T305&lt;&gt;"",_xlfn._xlws.FILTER(O:O,($BU:$BU=$BU305)*($I:$I=$I305)*($T:$T=$T305)*($S:$S=_xlfn.MINIFS($S:$S,$T:$T,"="&amp;$T305)),"")))))&amp;"",IF(O305="","",""))&amp;""</f>
        <v>Defensive_PlayPass-InShotPassLane</v>
      </c>
      <c r="AX305" t="str" cm="1">
        <f t="array" ref="AX305">IFERROR(IF(P305&lt;&gt;"",P305,IF(OR($S305="",$T305=""),"",IF($T305&lt;&gt;"",_xlfn._xlws.FILTER(P:P,($BU:$BU=$BU305)*($I:$I=$I305)*($T:$T=$T305)*($S:$S=_xlfn.MINIFS($S:$S,$T:$T,"="&amp;$T305)),""))))&amp;"",IF(P305="","",""))&amp;""</f>
        <v/>
      </c>
      <c r="AY305" t="str" cm="1">
        <f t="array" ref="AY305">IFERROR(IF(Q305&lt;&gt;"",Q305,IF(OR($S305="",$T305=""),"",IF($T305&lt;&gt;"",_xlfn._xlws.FILTER(Q:Q,($BU:$BU=$BU305)*($I:$I=$I305)*($T:$T=$T305)*($S:$S=_xlfn.MINIFS($S:$S,$T:$T,"="&amp;$T305)),""))))&amp;"",IF(Q305="","",""))&amp;""</f>
        <v>s</v>
      </c>
      <c r="AZ305" t="str" cm="1">
        <f t="array" ref="AZ305">IFERROR(IF(R305&lt;&gt;"",R305,IF(OR($S305="",$T305=""),"",IF($T305&lt;&gt;"",_xlfn._xlws.FILTER(R:R,($BU:$BU=$BU305)*($I:$I=$I305)*($T:$T=$T305)*($S:$S=_xlfn.MINIFS($S:$S,$T:$T,"="&amp;$T305)),""))))&amp;"",IF(R305="","",""))&amp;""</f>
        <v>1</v>
      </c>
      <c r="BA305" s="6">
        <f t="shared" si="409"/>
        <v>26</v>
      </c>
      <c r="BB305">
        <f t="shared" ref="BB305:BD305" si="464">BB304</f>
        <v>18987</v>
      </c>
      <c r="BC305" t="str">
        <f t="shared" si="464"/>
        <v>Velodrome</v>
      </c>
      <c r="BD305" t="str">
        <f t="shared" si="464"/>
        <v>Outlaws</v>
      </c>
      <c r="BE305" t="s">
        <v>7</v>
      </c>
      <c r="BF305" t="s">
        <v>199</v>
      </c>
      <c r="BI305" cm="1">
        <f t="array" aca="1" ref="BI305" ca="1">IFERROR(_xlfn._xlws.FILTER(shifts!A:A,(shifts!B:B=events!AD305)*(shifts!AG:AG&gt;=events!BK305)*(shifts!AH:AH&lt;=events!BL305)),BI304)</f>
        <v>10</v>
      </c>
      <c r="BJ305" s="15">
        <f t="shared" si="411"/>
        <v>0</v>
      </c>
      <c r="BK305">
        <f t="shared" si="412"/>
        <v>852</v>
      </c>
      <c r="BL305">
        <f t="shared" si="413"/>
        <v>852</v>
      </c>
      <c r="BM305" s="15">
        <f>SUMIFS(BJ$2:BJ305,K$2:K305,"=Intermission")+SUMIFS(BJ$2:BJ305,K$2:K305,"=Timeout")</f>
        <v>0</v>
      </c>
      <c r="BN305">
        <f t="shared" si="414"/>
        <v>0</v>
      </c>
      <c r="BO305" s="19">
        <f t="shared" si="415"/>
        <v>228</v>
      </c>
      <c r="BP305">
        <f t="shared" si="416"/>
        <v>223</v>
      </c>
      <c r="BQ305" s="17">
        <f t="shared" si="417"/>
        <v>228</v>
      </c>
      <c r="BR305" t="str">
        <f t="shared" si="418"/>
        <v>opp_team_player_1</v>
      </c>
      <c r="BS305">
        <f>COUNTIFS(S$3:S305,"="&amp;S305,AI$3:AI305,"="&amp;AI305)</f>
        <v>1</v>
      </c>
      <c r="BT305" t="str">
        <f>IFERROR(VLOOKUP(BB305&amp;BU305&amp;X305,game_rosters!U:W,3,FALSE),"")</f>
        <v>P100108</v>
      </c>
      <c r="BU305" t="str">
        <f t="shared" si="419"/>
        <v>Velodrome</v>
      </c>
    </row>
    <row r="306" spans="1:73" x14ac:dyDescent="0.2">
      <c r="A306">
        <f t="shared" si="394"/>
        <v>1</v>
      </c>
      <c r="E306" s="4"/>
      <c r="F306" s="43"/>
      <c r="G306" s="4"/>
      <c r="H306" s="46"/>
      <c r="I306" s="44">
        <v>91</v>
      </c>
      <c r="J306" s="44" t="str">
        <f t="shared" si="420"/>
        <v/>
      </c>
      <c r="K306" t="s">
        <v>9</v>
      </c>
      <c r="L306" t="s">
        <v>173</v>
      </c>
      <c r="M306" t="s">
        <v>73</v>
      </c>
      <c r="S306">
        <v>154</v>
      </c>
      <c r="T306">
        <v>34</v>
      </c>
      <c r="U306" t="str">
        <f>IF(B306=1,MAX($U$2:$U305)+1,IF(AND($T306&lt;&gt;"",$T306=$T305),$U305,IF(B306="x",U305,"")))</f>
        <v/>
      </c>
      <c r="V306" t="str">
        <f>IF(C306=1,MAX($V$2:$V305)+1,IF(AND($T306&lt;&gt;"",$T306=$T305),$U305,IF(C306="x",V305,"")))</f>
        <v/>
      </c>
      <c r="W306" t="s">
        <v>731</v>
      </c>
      <c r="X306">
        <v>91</v>
      </c>
      <c r="Z306">
        <v>1</v>
      </c>
      <c r="AA306">
        <f t="shared" si="391"/>
        <v>1154</v>
      </c>
      <c r="AB306">
        <f t="shared" si="392"/>
        <v>9034</v>
      </c>
      <c r="AC306">
        <f t="shared" si="388"/>
        <v>9034</v>
      </c>
      <c r="AD306" s="6">
        <v>1</v>
      </c>
      <c r="AE306" t="s">
        <v>745</v>
      </c>
      <c r="AF306" t="s">
        <v>746</v>
      </c>
      <c r="AG306" t="s">
        <v>756</v>
      </c>
      <c r="AH306" t="s">
        <v>756</v>
      </c>
      <c r="AI306" t="str">
        <f t="shared" si="395"/>
        <v>e</v>
      </c>
      <c r="AJ306" t="str">
        <f t="shared" si="396"/>
        <v/>
      </c>
      <c r="AK306" t="str">
        <f t="shared" si="397"/>
        <v/>
      </c>
      <c r="AL306" t="str">
        <f t="shared" si="398"/>
        <v/>
      </c>
      <c r="AM306" t="str">
        <f t="shared" si="399"/>
        <v/>
      </c>
      <c r="AN306" t="str">
        <f t="shared" si="400"/>
        <v>Away</v>
      </c>
      <c r="AO306" t="str">
        <f t="shared" si="401"/>
        <v>a</v>
      </c>
      <c r="AP306" t="str">
        <f t="shared" si="402"/>
        <v/>
      </c>
      <c r="AQ306" t="str">
        <f t="shared" si="403"/>
        <v/>
      </c>
      <c r="AR306" t="str">
        <f t="shared" si="404"/>
        <v>Away</v>
      </c>
      <c r="AS306" t="str">
        <f t="shared" si="405"/>
        <v>a</v>
      </c>
      <c r="AT306" t="str">
        <f t="shared" si="406"/>
        <v>Offensive</v>
      </c>
      <c r="AU306" t="str">
        <f t="shared" si="407"/>
        <v/>
      </c>
      <c r="AV306" t="str">
        <f t="shared" si="408"/>
        <v/>
      </c>
      <c r="AW306" t="str" cm="1">
        <f t="array" ref="AW306">IFERROR(IF(O306&lt;&gt;"",O306,IF(OR($S306="",$T306=""),"",IF(O306&lt;&gt;"",O306,IF($T306&lt;&gt;"",_xlfn._xlws.FILTER(O:O,($BU:$BU=$BU306)*($I:$I=$I306)*($T:$T=$T306)*($S:$S=_xlfn.MINIFS($S:$S,$T:$T,"="&amp;$T306)),"")))))&amp;"",IF(O306="","",""))&amp;""</f>
        <v/>
      </c>
      <c r="AX306" t="str" cm="1">
        <f t="array" ref="AX306">IFERROR(IF(P306&lt;&gt;"",P306,IF(OR($S306="",$T306=""),"",IF($T306&lt;&gt;"",_xlfn._xlws.FILTER(P:P,($BU:$BU=$BU306)*($I:$I=$I306)*($T:$T=$T306)*($S:$S=_xlfn.MINIFS($S:$S,$T:$T,"="&amp;$T306)),""))))&amp;"",IF(P306="","",""))&amp;""</f>
        <v/>
      </c>
      <c r="AY306" t="str" cm="1">
        <f t="array" ref="AY306">IFERROR(IF(Q306&lt;&gt;"",Q306,IF(OR($S306="",$T306=""),"",IF($T306&lt;&gt;"",_xlfn._xlws.FILTER(Q:Q,($BU:$BU=$BU306)*($I:$I=$I306)*($T:$T=$T306)*($S:$S=_xlfn.MINIFS($S:$S,$T:$T,"="&amp;$T306)),""))))&amp;"",IF(Q306="","",""))&amp;""</f>
        <v/>
      </c>
      <c r="AZ306" t="str" cm="1">
        <f t="array" ref="AZ306">IFERROR(IF(R306&lt;&gt;"",R306,IF(OR($S306="",$T306=""),"",IF($T306&lt;&gt;"",_xlfn._xlws.FILTER(R:R,($BU:$BU=$BU306)*($I:$I=$I306)*($T:$T=$T306)*($S:$S=_xlfn.MINIFS($S:$S,$T:$T,"="&amp;$T306)),""))))&amp;"",IF(R306="","",""))&amp;""</f>
        <v/>
      </c>
      <c r="BA306" s="6">
        <f t="shared" si="409"/>
        <v>26</v>
      </c>
      <c r="BB306">
        <f t="shared" ref="BB306:BD306" si="465">BB305</f>
        <v>18987</v>
      </c>
      <c r="BC306" t="str">
        <f t="shared" si="465"/>
        <v>Velodrome</v>
      </c>
      <c r="BD306" t="str">
        <f t="shared" si="465"/>
        <v>Outlaws</v>
      </c>
      <c r="BE306" t="s">
        <v>9</v>
      </c>
      <c r="BF306" t="s">
        <v>173</v>
      </c>
      <c r="BI306" cm="1">
        <f t="array" aca="1" ref="BI306" ca="1">IFERROR(_xlfn._xlws.FILTER(shifts!A:A,(shifts!B:B=events!AD306)*(shifts!AG:AG&gt;=events!BK306)*(shifts!AH:AH&lt;=events!BL306)),BI305)</f>
        <v>10</v>
      </c>
      <c r="BJ306" s="15">
        <f t="shared" si="411"/>
        <v>0</v>
      </c>
      <c r="BK306">
        <f t="shared" si="412"/>
        <v>852</v>
      </c>
      <c r="BL306">
        <f t="shared" si="413"/>
        <v>852</v>
      </c>
      <c r="BM306" s="15">
        <f>SUMIFS(BJ$2:BJ306,K$2:K306,"=Intermission")+SUMIFS(BJ$2:BJ306,K$2:K306,"=Timeout")</f>
        <v>0</v>
      </c>
      <c r="BN306">
        <f t="shared" si="414"/>
        <v>0</v>
      </c>
      <c r="BO306" s="19">
        <f t="shared" si="415"/>
        <v>228</v>
      </c>
      <c r="BP306">
        <f t="shared" si="416"/>
        <v>223</v>
      </c>
      <c r="BQ306" s="17">
        <f t="shared" si="417"/>
        <v>228</v>
      </c>
      <c r="BR306" t="str">
        <f t="shared" si="418"/>
        <v>event_team_player_1</v>
      </c>
      <c r="BS306">
        <f>COUNTIFS(S$3:S306,"="&amp;S306,AI$3:AI306,"="&amp;AI306)</f>
        <v>1</v>
      </c>
      <c r="BT306" t="str">
        <f>IFERROR(VLOOKUP(BB306&amp;BU306&amp;X306,game_rosters!U:W,3,FALSE),"")</f>
        <v>P100232</v>
      </c>
      <c r="BU306" t="str">
        <f t="shared" si="419"/>
        <v>Outlaws</v>
      </c>
    </row>
    <row r="307" spans="1:73" x14ac:dyDescent="0.2">
      <c r="A307" t="str">
        <f t="shared" si="394"/>
        <v/>
      </c>
      <c r="E307" s="4"/>
      <c r="F307" s="43"/>
      <c r="G307" s="4"/>
      <c r="H307" s="46"/>
      <c r="I307" s="44">
        <v>22</v>
      </c>
      <c r="J307" s="44" t="str">
        <f t="shared" si="420"/>
        <v/>
      </c>
      <c r="S307">
        <v>154</v>
      </c>
      <c r="T307">
        <v>34</v>
      </c>
      <c r="U307" t="str">
        <f>IF(B307=1,MAX($U$2:$U306)+1,IF(AND($T307&lt;&gt;"",$T307=$T306),$U306,IF(B307="x",U306,"")))</f>
        <v/>
      </c>
      <c r="V307" t="str">
        <f>IF(C307=1,MAX($V$2:$V306)+1,IF(AND($T307&lt;&gt;"",$T307=$T306),$U306,IF(C307="x",V306,"")))</f>
        <v/>
      </c>
      <c r="X307">
        <v>22</v>
      </c>
      <c r="AA307">
        <f t="shared" si="391"/>
        <v>1154</v>
      </c>
      <c r="AB307">
        <f t="shared" si="392"/>
        <v>9034</v>
      </c>
      <c r="AC307">
        <f t="shared" si="388"/>
        <v>9034</v>
      </c>
      <c r="AD307" s="6">
        <v>1</v>
      </c>
      <c r="AE307" t="s">
        <v>745</v>
      </c>
      <c r="AF307" t="s">
        <v>746</v>
      </c>
      <c r="AG307" t="s">
        <v>756</v>
      </c>
      <c r="AH307" t="s">
        <v>756</v>
      </c>
      <c r="AI307" t="str">
        <f t="shared" si="395"/>
        <v>o</v>
      </c>
      <c r="AJ307" t="str">
        <f t="shared" si="396"/>
        <v/>
      </c>
      <c r="AK307" t="str">
        <f t="shared" si="397"/>
        <v/>
      </c>
      <c r="AL307" t="str">
        <f t="shared" si="398"/>
        <v/>
      </c>
      <c r="AM307" t="str">
        <f t="shared" si="399"/>
        <v/>
      </c>
      <c r="AN307" t="str">
        <f t="shared" si="400"/>
        <v>Away</v>
      </c>
      <c r="AO307" t="str">
        <f t="shared" si="401"/>
        <v>a</v>
      </c>
      <c r="AP307" t="str">
        <f t="shared" si="402"/>
        <v/>
      </c>
      <c r="AQ307" t="str">
        <f t="shared" si="403"/>
        <v/>
      </c>
      <c r="AR307" t="str">
        <f t="shared" si="404"/>
        <v>Away</v>
      </c>
      <c r="AS307" t="str">
        <f t="shared" si="405"/>
        <v>a</v>
      </c>
      <c r="AT307" t="str">
        <f t="shared" si="406"/>
        <v>Defensive</v>
      </c>
      <c r="AU307" t="str">
        <f t="shared" si="407"/>
        <v/>
      </c>
      <c r="AV307" t="str">
        <f t="shared" si="408"/>
        <v/>
      </c>
      <c r="AW307" t="str" cm="1">
        <f t="array" ref="AW307">IFERROR(IF(O307&lt;&gt;"",O307,IF(OR($S307="",$T307=""),"",IF(O307&lt;&gt;"",O307,IF($T307&lt;&gt;"",_xlfn._xlws.FILTER(O:O,($BU:$BU=$BU307)*($I:$I=$I307)*($T:$T=$T307)*($S:$S=_xlfn.MINIFS($S:$S,$T:$T,"="&amp;$T307)),"")))))&amp;"",IF(O307="","",""))&amp;""</f>
        <v>Defensive_PlayPass-InShotPassLane</v>
      </c>
      <c r="AX307" t="str" cm="1">
        <f t="array" ref="AX307">IFERROR(IF(P307&lt;&gt;"",P307,IF(OR($S307="",$T307=""),"",IF($T307&lt;&gt;"",_xlfn._xlws.FILTER(P:P,($BU:$BU=$BU307)*($I:$I=$I307)*($T:$T=$T307)*($S:$S=_xlfn.MINIFS($S:$S,$T:$T,"="&amp;$T307)),""))))&amp;"",IF(P307="","",""))&amp;""</f>
        <v/>
      </c>
      <c r="AY307" t="str" cm="1">
        <f t="array" ref="AY307">IFERROR(IF(Q307&lt;&gt;"",Q307,IF(OR($S307="",$T307=""),"",IF($T307&lt;&gt;"",_xlfn._xlws.FILTER(Q:Q,($BU:$BU=$BU307)*($I:$I=$I307)*($T:$T=$T307)*($S:$S=_xlfn.MINIFS($S:$S,$T:$T,"="&amp;$T307)),""))))&amp;"",IF(Q307="","",""))&amp;""</f>
        <v>s</v>
      </c>
      <c r="AZ307" t="str" cm="1">
        <f t="array" ref="AZ307">IFERROR(IF(R307&lt;&gt;"",R307,IF(OR($S307="",$T307=""),"",IF($T307&lt;&gt;"",_xlfn._xlws.FILTER(R:R,($BU:$BU=$BU307)*($I:$I=$I307)*($T:$T=$T307)*($S:$S=_xlfn.MINIFS($S:$S,$T:$T,"="&amp;$T307)),""))))&amp;"",IF(R307="","",""))&amp;""</f>
        <v>1</v>
      </c>
      <c r="BA307" s="6">
        <f t="shared" si="409"/>
        <v>26</v>
      </c>
      <c r="BB307">
        <f t="shared" ref="BB307:BD307" si="466">BB306</f>
        <v>18987</v>
      </c>
      <c r="BC307" t="str">
        <f t="shared" si="466"/>
        <v>Velodrome</v>
      </c>
      <c r="BD307" t="str">
        <f t="shared" si="466"/>
        <v>Outlaws</v>
      </c>
      <c r="BE307" t="s">
        <v>9</v>
      </c>
      <c r="BF307" t="s">
        <v>173</v>
      </c>
      <c r="BI307" cm="1">
        <f t="array" aca="1" ref="BI307" ca="1">IFERROR(_xlfn._xlws.FILTER(shifts!A:A,(shifts!B:B=events!AD307)*(shifts!AG:AG&gt;=events!BK307)*(shifts!AH:AH&lt;=events!BL307)),BI306)</f>
        <v>10</v>
      </c>
      <c r="BJ307" s="15">
        <f t="shared" si="411"/>
        <v>0</v>
      </c>
      <c r="BK307">
        <f t="shared" si="412"/>
        <v>852</v>
      </c>
      <c r="BL307">
        <f t="shared" si="413"/>
        <v>852</v>
      </c>
      <c r="BM307" s="15">
        <f>SUMIFS(BJ$2:BJ307,K$2:K307,"=Intermission")+SUMIFS(BJ$2:BJ307,K$2:K307,"=Timeout")</f>
        <v>0</v>
      </c>
      <c r="BN307">
        <f t="shared" si="414"/>
        <v>0</v>
      </c>
      <c r="BO307" s="19">
        <f t="shared" si="415"/>
        <v>228</v>
      </c>
      <c r="BP307">
        <f t="shared" si="416"/>
        <v>223</v>
      </c>
      <c r="BQ307" s="17">
        <f t="shared" si="417"/>
        <v>228</v>
      </c>
      <c r="BR307" t="str">
        <f t="shared" si="418"/>
        <v>opp_team_player_1</v>
      </c>
      <c r="BS307">
        <f>COUNTIFS(S$3:S307,"="&amp;S307,AI$3:AI307,"="&amp;AI307)</f>
        <v>1</v>
      </c>
      <c r="BT307" t="str">
        <f>IFERROR(VLOOKUP(BB307&amp;BU307&amp;X307,game_rosters!U:W,3,FALSE),"")</f>
        <v>P100108</v>
      </c>
      <c r="BU307" t="str">
        <f t="shared" si="419"/>
        <v>Velodrome</v>
      </c>
    </row>
    <row r="308" spans="1:73" x14ac:dyDescent="0.2">
      <c r="A308">
        <f t="shared" si="394"/>
        <v>1</v>
      </c>
      <c r="E308" s="4"/>
      <c r="F308" s="43"/>
      <c r="G308" s="4"/>
      <c r="H308" s="46"/>
      <c r="I308" s="44">
        <v>22</v>
      </c>
      <c r="J308" s="44" t="str">
        <f t="shared" si="420"/>
        <v/>
      </c>
      <c r="K308" t="s">
        <v>13</v>
      </c>
      <c r="R308" s="51">
        <v>1</v>
      </c>
      <c r="S308">
        <v>155</v>
      </c>
      <c r="T308" t="s">
        <v>756</v>
      </c>
      <c r="U308" t="str">
        <f>IF(B308=1,MAX($U$2:$U307)+1,IF(AND($T308&lt;&gt;"",$T308=$T307),$U307,IF(B308="x",U307,"")))</f>
        <v/>
      </c>
      <c r="V308" t="str">
        <f>IF(C308=1,MAX($V$2:$V307)+1,IF(AND($T308&lt;&gt;"",$T308=$T307),$U307,IF(C308="x",V307,"")))</f>
        <v/>
      </c>
      <c r="W308" t="s">
        <v>735</v>
      </c>
      <c r="X308">
        <v>22</v>
      </c>
      <c r="Z308">
        <v>1</v>
      </c>
      <c r="AA308">
        <f t="shared" si="391"/>
        <v>1155</v>
      </c>
      <c r="AB308" t="str">
        <f t="shared" si="392"/>
        <v/>
      </c>
      <c r="AC308">
        <f t="shared" si="388"/>
        <v>1155</v>
      </c>
      <c r="AD308" s="6">
        <v>1</v>
      </c>
      <c r="AE308" t="s">
        <v>745</v>
      </c>
      <c r="AF308" t="s">
        <v>754</v>
      </c>
      <c r="AG308" t="s">
        <v>745</v>
      </c>
      <c r="AH308" t="s">
        <v>912</v>
      </c>
      <c r="AI308" t="str">
        <f t="shared" si="395"/>
        <v>e</v>
      </c>
      <c r="AJ308" t="str">
        <f t="shared" si="396"/>
        <v/>
      </c>
      <c r="AK308" t="str">
        <f t="shared" si="397"/>
        <v/>
      </c>
      <c r="AL308" t="str">
        <f t="shared" si="398"/>
        <v/>
      </c>
      <c r="AM308" t="str">
        <f t="shared" si="399"/>
        <v/>
      </c>
      <c r="AN308" t="str">
        <f t="shared" si="400"/>
        <v>Home</v>
      </c>
      <c r="AO308" t="str">
        <f t="shared" si="401"/>
        <v>h</v>
      </c>
      <c r="AP308" t="str">
        <f t="shared" si="402"/>
        <v/>
      </c>
      <c r="AQ308" t="str">
        <f t="shared" si="403"/>
        <v/>
      </c>
      <c r="AR308" t="str">
        <f t="shared" si="404"/>
        <v>Home</v>
      </c>
      <c r="AS308" t="str">
        <f t="shared" si="405"/>
        <v>h</v>
      </c>
      <c r="AT308" t="str">
        <f t="shared" si="406"/>
        <v>Offensive</v>
      </c>
      <c r="AU308" t="str">
        <f t="shared" si="407"/>
        <v/>
      </c>
      <c r="AV308" t="str">
        <f t="shared" si="408"/>
        <v/>
      </c>
      <c r="AW308" t="str" cm="1">
        <f t="array" ref="AW308">IFERROR(IF(O308&lt;&gt;"",O308,IF(OR($S308="",$T308=""),"",IF(O308&lt;&gt;"",O308,IF($T308&lt;&gt;"",_xlfn._xlws.FILTER(O:O,($BU:$BU=$BU308)*($I:$I=$I308)*($T:$T=$T308)*($S:$S=_xlfn.MINIFS($S:$S,$T:$T,"="&amp;$T308)),"")))))&amp;"",IF(O308="","",""))&amp;""</f>
        <v/>
      </c>
      <c r="AX308" t="str" cm="1">
        <f t="array" ref="AX308">IFERROR(IF(P308&lt;&gt;"",P308,IF(OR($S308="",$T308=""),"",IF($T308&lt;&gt;"",_xlfn._xlws.FILTER(P:P,($BU:$BU=$BU308)*($I:$I=$I308)*($T:$T=$T308)*($S:$S=_xlfn.MINIFS($S:$S,$T:$T,"="&amp;$T308)),""))))&amp;"",IF(P308="","",""))&amp;""</f>
        <v/>
      </c>
      <c r="AY308" t="str" cm="1">
        <f t="array" ref="AY308">IFERROR(IF(Q308&lt;&gt;"",Q308,IF(OR($S308="",$T308=""),"",IF($T308&lt;&gt;"",_xlfn._xlws.FILTER(Q:Q,($BU:$BU=$BU308)*($I:$I=$I308)*($T:$T=$T308)*($S:$S=_xlfn.MINIFS($S:$S,$T:$T,"="&amp;$T308)),""))))&amp;"",IF(Q308="","",""))&amp;""</f>
        <v/>
      </c>
      <c r="AZ308" t="str" cm="1">
        <f t="array" ref="AZ308">IFERROR(IF(R308&lt;&gt;"",R308,IF(OR($S308="",$T308=""),"",IF($T308&lt;&gt;"",_xlfn._xlws.FILTER(R:R,($BU:$BU=$BU308)*($I:$I=$I308)*($T:$T=$T308)*($S:$S=_xlfn.MINIFS($S:$S,$T:$T,"="&amp;$T308)),""))))&amp;"",IF(R308="","",""))&amp;""</f>
        <v>1</v>
      </c>
      <c r="BA308" s="6">
        <f t="shared" si="409"/>
        <v>26</v>
      </c>
      <c r="BB308">
        <f t="shared" ref="BB308:BD308" si="467">BB307</f>
        <v>18987</v>
      </c>
      <c r="BC308" t="str">
        <f t="shared" si="467"/>
        <v>Velodrome</v>
      </c>
      <c r="BD308" t="str">
        <f t="shared" si="467"/>
        <v>Outlaws</v>
      </c>
      <c r="BE308" t="s">
        <v>13</v>
      </c>
      <c r="BF308" t="s">
        <v>756</v>
      </c>
      <c r="BI308" cm="1">
        <f t="array" aca="1" ref="BI308" ca="1">IFERROR(_xlfn._xlws.FILTER(shifts!A:A,(shifts!B:B=events!AD308)*(shifts!AG:AG&gt;=events!BK308)*(shifts!AH:AH&lt;=events!BL308)),BI307)</f>
        <v>10</v>
      </c>
      <c r="BJ308" s="15">
        <f t="shared" si="411"/>
        <v>2</v>
      </c>
      <c r="BK308">
        <f t="shared" si="412"/>
        <v>851</v>
      </c>
      <c r="BL308">
        <f t="shared" si="413"/>
        <v>849</v>
      </c>
      <c r="BM308" s="15">
        <f>SUMIFS(BJ$2:BJ308,K$2:K308,"=Intermission")+SUMIFS(BJ$2:BJ308,K$2:K308,"=Timeout")</f>
        <v>0</v>
      </c>
      <c r="BN308">
        <f t="shared" si="414"/>
        <v>0</v>
      </c>
      <c r="BO308" s="19">
        <f t="shared" si="415"/>
        <v>229</v>
      </c>
      <c r="BP308">
        <f t="shared" si="416"/>
        <v>224</v>
      </c>
      <c r="BQ308" s="17">
        <f t="shared" si="417"/>
        <v>231</v>
      </c>
      <c r="BR308" t="str">
        <f t="shared" si="418"/>
        <v>event_team_player_1</v>
      </c>
      <c r="BS308">
        <f>COUNTIFS(S$3:S308,"="&amp;S308,AI$3:AI308,"="&amp;AI308)</f>
        <v>1</v>
      </c>
      <c r="BT308" t="str">
        <f>IFERROR(VLOOKUP(BB308&amp;BU308&amp;X308,game_rosters!U:W,3,FALSE),"")</f>
        <v>P100108</v>
      </c>
      <c r="BU308" t="str">
        <f t="shared" si="419"/>
        <v>Velodrome</v>
      </c>
    </row>
    <row r="309" spans="1:73" x14ac:dyDescent="0.2">
      <c r="A309" t="str">
        <f t="shared" si="394"/>
        <v/>
      </c>
      <c r="E309" s="4"/>
      <c r="F309" s="43"/>
      <c r="G309" s="4"/>
      <c r="H309" s="46"/>
      <c r="I309" s="44">
        <v>89</v>
      </c>
      <c r="J309" s="44" t="str">
        <f t="shared" si="420"/>
        <v/>
      </c>
      <c r="R309" s="51">
        <v>1</v>
      </c>
      <c r="S309">
        <v>155</v>
      </c>
      <c r="T309" t="s">
        <v>756</v>
      </c>
      <c r="U309" t="str">
        <f>IF(B309=1,MAX($U$2:$U308)+1,IF(AND($T309&lt;&gt;"",$T309=$T308),$U308,IF(B309="x",U308,"")))</f>
        <v/>
      </c>
      <c r="V309" t="str">
        <f>IF(C309=1,MAX($V$2:$V308)+1,IF(AND($T309&lt;&gt;"",$T309=$T308),$U308,IF(C309="x",V308,"")))</f>
        <v/>
      </c>
      <c r="X309">
        <v>89</v>
      </c>
      <c r="AA309">
        <f t="shared" si="391"/>
        <v>1155</v>
      </c>
      <c r="AB309" t="str">
        <f t="shared" si="392"/>
        <v/>
      </c>
      <c r="AC309">
        <f t="shared" si="388"/>
        <v>1155</v>
      </c>
      <c r="AD309" s="6">
        <v>1</v>
      </c>
      <c r="AE309" t="s">
        <v>745</v>
      </c>
      <c r="AF309" t="s">
        <v>754</v>
      </c>
      <c r="AG309" t="s">
        <v>745</v>
      </c>
      <c r="AH309" t="s">
        <v>912</v>
      </c>
      <c r="AI309" t="str">
        <f t="shared" si="395"/>
        <v>o</v>
      </c>
      <c r="AJ309" t="str">
        <f t="shared" si="396"/>
        <v/>
      </c>
      <c r="AK309" t="str">
        <f t="shared" si="397"/>
        <v/>
      </c>
      <c r="AL309" t="str">
        <f t="shared" si="398"/>
        <v/>
      </c>
      <c r="AM309" t="str">
        <f t="shared" si="399"/>
        <v/>
      </c>
      <c r="AN309" t="str">
        <f t="shared" si="400"/>
        <v>Home</v>
      </c>
      <c r="AO309" t="str">
        <f t="shared" si="401"/>
        <v>h</v>
      </c>
      <c r="AP309" t="str">
        <f t="shared" si="402"/>
        <v/>
      </c>
      <c r="AQ309" t="str">
        <f t="shared" si="403"/>
        <v/>
      </c>
      <c r="AR309" t="str">
        <f t="shared" si="404"/>
        <v>Home</v>
      </c>
      <c r="AS309" t="str">
        <f t="shared" si="405"/>
        <v>h</v>
      </c>
      <c r="AT309" t="str">
        <f t="shared" si="406"/>
        <v>Defensive</v>
      </c>
      <c r="AU309" t="str">
        <f t="shared" si="407"/>
        <v/>
      </c>
      <c r="AV309" t="str">
        <f t="shared" si="408"/>
        <v/>
      </c>
      <c r="AW309" t="str" cm="1">
        <f t="array" ref="AW309">IFERROR(IF(O309&lt;&gt;"",O309,IF(OR($S309="",$T309=""),"",IF(O309&lt;&gt;"",O309,IF($T309&lt;&gt;"",_xlfn._xlws.FILTER(O:O,($BU:$BU=$BU309)*($I:$I=$I309)*($T:$T=$T309)*($S:$S=_xlfn.MINIFS($S:$S,$T:$T,"="&amp;$T309)),"")))))&amp;"",IF(O309="","",""))&amp;""</f>
        <v/>
      </c>
      <c r="AX309" t="str" cm="1">
        <f t="array" ref="AX309">IFERROR(IF(P309&lt;&gt;"",P309,IF(OR($S309="",$T309=""),"",IF($T309&lt;&gt;"",_xlfn._xlws.FILTER(P:P,($BU:$BU=$BU309)*($I:$I=$I309)*($T:$T=$T309)*($S:$S=_xlfn.MINIFS($S:$S,$T:$T,"="&amp;$T309)),""))))&amp;"",IF(P309="","",""))&amp;""</f>
        <v/>
      </c>
      <c r="AY309" t="str" cm="1">
        <f t="array" ref="AY309">IFERROR(IF(Q309&lt;&gt;"",Q309,IF(OR($S309="",$T309=""),"",IF($T309&lt;&gt;"",_xlfn._xlws.FILTER(Q:Q,($BU:$BU=$BU309)*($I:$I=$I309)*($T:$T=$T309)*($S:$S=_xlfn.MINIFS($S:$S,$T:$T,"="&amp;$T309)),""))))&amp;"",IF(Q309="","",""))&amp;""</f>
        <v/>
      </c>
      <c r="AZ309" t="str" cm="1">
        <f t="array" ref="AZ309">IFERROR(IF(R309&lt;&gt;"",R309,IF(OR($S309="",$T309=""),"",IF($T309&lt;&gt;"",_xlfn._xlws.FILTER(R:R,($BU:$BU=$BU309)*($I:$I=$I309)*($T:$T=$T309)*($S:$S=_xlfn.MINIFS($S:$S,$T:$T,"="&amp;$T309)),""))))&amp;"",IF(R309="","",""))&amp;""</f>
        <v>1</v>
      </c>
      <c r="BA309" s="6">
        <f t="shared" si="409"/>
        <v>26</v>
      </c>
      <c r="BB309">
        <f t="shared" ref="BB309:BD309" si="468">BB308</f>
        <v>18987</v>
      </c>
      <c r="BC309" t="str">
        <f t="shared" si="468"/>
        <v>Velodrome</v>
      </c>
      <c r="BD309" t="str">
        <f t="shared" si="468"/>
        <v>Outlaws</v>
      </c>
      <c r="BE309" t="s">
        <v>13</v>
      </c>
      <c r="BF309" t="s">
        <v>756</v>
      </c>
      <c r="BI309" cm="1">
        <f t="array" aca="1" ref="BI309" ca="1">IFERROR(_xlfn._xlws.FILTER(shifts!A:A,(shifts!B:B=events!AD309)*(shifts!AG:AG&gt;=events!BK309)*(shifts!AH:AH&lt;=events!BL309)),BI308)</f>
        <v>10</v>
      </c>
      <c r="BJ309" s="15">
        <f t="shared" si="411"/>
        <v>2</v>
      </c>
      <c r="BK309">
        <f t="shared" si="412"/>
        <v>851</v>
      </c>
      <c r="BL309">
        <f t="shared" si="413"/>
        <v>849</v>
      </c>
      <c r="BM309" s="15">
        <f>SUMIFS(BJ$2:BJ309,K$2:K309,"=Intermission")+SUMIFS(BJ$2:BJ309,K$2:K309,"=Timeout")</f>
        <v>0</v>
      </c>
      <c r="BN309">
        <f t="shared" si="414"/>
        <v>0</v>
      </c>
      <c r="BO309" s="19">
        <f t="shared" si="415"/>
        <v>229</v>
      </c>
      <c r="BP309">
        <f t="shared" si="416"/>
        <v>224</v>
      </c>
      <c r="BQ309" s="17">
        <f t="shared" si="417"/>
        <v>231</v>
      </c>
      <c r="BR309" t="str">
        <f t="shared" si="418"/>
        <v>opp_team_player_1</v>
      </c>
      <c r="BS309">
        <f>COUNTIFS(S$3:S309,"="&amp;S309,AI$3:AI309,"="&amp;AI309)</f>
        <v>1</v>
      </c>
      <c r="BT309" t="str">
        <f>IFERROR(VLOOKUP(BB309&amp;BU309&amp;X309,game_rosters!U:W,3,FALSE),"")</f>
        <v>P100080</v>
      </c>
      <c r="BU309" t="str">
        <f t="shared" si="419"/>
        <v>Outlaws</v>
      </c>
    </row>
    <row r="310" spans="1:73" x14ac:dyDescent="0.2">
      <c r="A310">
        <f t="shared" si="394"/>
        <v>1</v>
      </c>
      <c r="E310" s="4"/>
      <c r="F310" s="43"/>
      <c r="G310" s="4"/>
      <c r="H310" s="46"/>
      <c r="I310" s="44">
        <v>22</v>
      </c>
      <c r="J310" s="44" t="str">
        <f t="shared" si="420"/>
        <v/>
      </c>
      <c r="K310" t="s">
        <v>7</v>
      </c>
      <c r="L310" t="s">
        <v>172</v>
      </c>
      <c r="M310" t="s">
        <v>66</v>
      </c>
      <c r="N310" t="s">
        <v>595</v>
      </c>
      <c r="O310" t="s">
        <v>636</v>
      </c>
      <c r="S310">
        <v>156</v>
      </c>
      <c r="T310" t="s">
        <v>756</v>
      </c>
      <c r="U310" t="str">
        <f>IF(B310=1,MAX($U$2:$U309)+1,IF(AND($T310&lt;&gt;"",$T310=$T309),$U309,IF(B310="x",U309,"")))</f>
        <v/>
      </c>
      <c r="V310" t="str">
        <f>IF(C310=1,MAX($V$2:$V309)+1,IF(AND($T310&lt;&gt;"",$T310=$T309),$U309,IF(C310="x",V309,"")))</f>
        <v/>
      </c>
      <c r="W310" t="s">
        <v>735</v>
      </c>
      <c r="X310">
        <v>22</v>
      </c>
      <c r="Z310">
        <v>1</v>
      </c>
      <c r="AA310">
        <f t="shared" si="391"/>
        <v>1156</v>
      </c>
      <c r="AB310" t="str">
        <f t="shared" si="392"/>
        <v/>
      </c>
      <c r="AC310">
        <f t="shared" si="388"/>
        <v>1156</v>
      </c>
      <c r="AD310" s="6">
        <v>1</v>
      </c>
      <c r="AE310" t="s">
        <v>745</v>
      </c>
      <c r="AF310" t="s">
        <v>912</v>
      </c>
      <c r="AG310" t="s">
        <v>756</v>
      </c>
      <c r="AH310" t="s">
        <v>756</v>
      </c>
      <c r="AI310" t="str">
        <f t="shared" si="395"/>
        <v>e</v>
      </c>
      <c r="AJ310" t="str">
        <f t="shared" si="396"/>
        <v/>
      </c>
      <c r="AK310" t="str">
        <f t="shared" si="397"/>
        <v/>
      </c>
      <c r="AL310" t="str">
        <f t="shared" si="398"/>
        <v/>
      </c>
      <c r="AM310" t="str">
        <f t="shared" si="399"/>
        <v/>
      </c>
      <c r="AN310" t="str">
        <f t="shared" si="400"/>
        <v>Home</v>
      </c>
      <c r="AO310" t="str">
        <f t="shared" si="401"/>
        <v>h</v>
      </c>
      <c r="AP310" t="str">
        <f t="shared" si="402"/>
        <v/>
      </c>
      <c r="AQ310" t="str">
        <f t="shared" si="403"/>
        <v/>
      </c>
      <c r="AR310" t="str">
        <f t="shared" si="404"/>
        <v>Home</v>
      </c>
      <c r="AS310" t="str">
        <f t="shared" si="405"/>
        <v>h</v>
      </c>
      <c r="AT310" t="str">
        <f t="shared" si="406"/>
        <v>Offensive</v>
      </c>
      <c r="AU310" t="str">
        <f t="shared" si="407"/>
        <v/>
      </c>
      <c r="AV310" t="str">
        <f t="shared" si="408"/>
        <v/>
      </c>
      <c r="AW310" t="str" cm="1">
        <f t="array" ref="AW310">IFERROR(IF(O310&lt;&gt;"",O310,IF(OR($S310="",$T310=""),"",IF(O310&lt;&gt;"",O310,IF($T310&lt;&gt;"",_xlfn._xlws.FILTER(O:O,($BU:$BU=$BU310)*($I:$I=$I310)*($T:$T=$T310)*($S:$S=_xlfn.MINIFS($S:$S,$T:$T,"="&amp;$T310)),"")))))&amp;"",IF(O310="","",""))&amp;""</f>
        <v>OffensivePlay_Pass-Reverse</v>
      </c>
      <c r="AX310" t="str" cm="1">
        <f t="array" ref="AX310">IFERROR(IF(P310&lt;&gt;"",P310,IF(OR($S310="",$T310=""),"",IF($T310&lt;&gt;"",_xlfn._xlws.FILTER(P:P,($BU:$BU=$BU310)*($I:$I=$I310)*($T:$T=$T310)*($S:$S=_xlfn.MINIFS($S:$S,$T:$T,"="&amp;$T310)),""))))&amp;"",IF(P310="","",""))&amp;""</f>
        <v/>
      </c>
      <c r="AY310" t="str" cm="1">
        <f t="array" ref="AY310">IFERROR(IF(Q310&lt;&gt;"",Q310,IF(OR($S310="",$T310=""),"",IF($T310&lt;&gt;"",_xlfn._xlws.FILTER(Q:Q,($BU:$BU=$BU310)*($I:$I=$I310)*($T:$T=$T310)*($S:$S=_xlfn.MINIFS($S:$S,$T:$T,"="&amp;$T310)),""))))&amp;"",IF(Q310="","",""))&amp;""</f>
        <v/>
      </c>
      <c r="AZ310" t="str" cm="1">
        <f t="array" ref="AZ310">IFERROR(IF(R310&lt;&gt;"",R310,IF(OR($S310="",$T310=""),"",IF($T310&lt;&gt;"",_xlfn._xlws.FILTER(R:R,($BU:$BU=$BU310)*($I:$I=$I310)*($T:$T=$T310)*($S:$S=_xlfn.MINIFS($S:$S,$T:$T,"="&amp;$T310)),""))))&amp;"",IF(R310="","",""))&amp;""</f>
        <v/>
      </c>
      <c r="BA310" s="6">
        <f t="shared" si="409"/>
        <v>26</v>
      </c>
      <c r="BB310">
        <f t="shared" ref="BB310:BD310" si="469">BB309</f>
        <v>18987</v>
      </c>
      <c r="BC310" t="str">
        <f t="shared" si="469"/>
        <v>Velodrome</v>
      </c>
      <c r="BD310" t="str">
        <f t="shared" si="469"/>
        <v>Outlaws</v>
      </c>
      <c r="BE310" t="s">
        <v>7</v>
      </c>
      <c r="BF310" t="s">
        <v>172</v>
      </c>
      <c r="BI310" cm="1">
        <f t="array" aca="1" ref="BI310" ca="1">IFERROR(_xlfn._xlws.FILTER(shifts!A:A,(shifts!B:B=events!AD310)*(shifts!AG:AG&gt;=events!BK310)*(shifts!AH:AH&lt;=events!BL310)),BI309)</f>
        <v>10</v>
      </c>
      <c r="BJ310" s="15">
        <f t="shared" si="411"/>
        <v>0</v>
      </c>
      <c r="BK310">
        <f t="shared" si="412"/>
        <v>849</v>
      </c>
      <c r="BL310">
        <f t="shared" si="413"/>
        <v>849</v>
      </c>
      <c r="BM310" s="15">
        <f>SUMIFS(BJ$2:BJ310,K$2:K310,"=Intermission")+SUMIFS(BJ$2:BJ310,K$2:K310,"=Timeout")</f>
        <v>0</v>
      </c>
      <c r="BN310">
        <f t="shared" si="414"/>
        <v>0</v>
      </c>
      <c r="BO310" s="19">
        <f t="shared" si="415"/>
        <v>231</v>
      </c>
      <c r="BP310">
        <f t="shared" si="416"/>
        <v>226</v>
      </c>
      <c r="BQ310" s="17">
        <f t="shared" si="417"/>
        <v>231</v>
      </c>
      <c r="BR310" t="str">
        <f t="shared" si="418"/>
        <v>event_team_player_1</v>
      </c>
      <c r="BS310">
        <f>COUNTIFS(S$3:S310,"="&amp;S310,AI$3:AI310,"="&amp;AI310)</f>
        <v>1</v>
      </c>
      <c r="BT310" t="str">
        <f>IFERROR(VLOOKUP(BB310&amp;BU310&amp;X310,game_rosters!U:W,3,FALSE),"")</f>
        <v>P100108</v>
      </c>
      <c r="BU310" t="str">
        <f t="shared" si="419"/>
        <v>Velodrome</v>
      </c>
    </row>
    <row r="311" spans="1:73" x14ac:dyDescent="0.2">
      <c r="A311" t="str">
        <f t="shared" si="394"/>
        <v/>
      </c>
      <c r="E311" s="4"/>
      <c r="F311" s="43"/>
      <c r="G311" s="4"/>
      <c r="H311" s="46"/>
      <c r="I311" s="44">
        <v>14</v>
      </c>
      <c r="J311" s="44" t="str">
        <f t="shared" si="420"/>
        <v/>
      </c>
      <c r="S311">
        <v>156</v>
      </c>
      <c r="T311" t="s">
        <v>756</v>
      </c>
      <c r="U311" t="str">
        <f>IF(B311=1,MAX($U$2:$U310)+1,IF(AND($T311&lt;&gt;"",$T311=$T310),$U310,IF(B311="x",U310,"")))</f>
        <v/>
      </c>
      <c r="V311" t="str">
        <f>IF(C311=1,MAX($V$2:$V310)+1,IF(AND($T311&lt;&gt;"",$T311=$T310),$U310,IF(C311="x",V310,"")))</f>
        <v/>
      </c>
      <c r="X311">
        <v>14</v>
      </c>
      <c r="Z311">
        <v>1</v>
      </c>
      <c r="AA311">
        <f t="shared" si="391"/>
        <v>1156</v>
      </c>
      <c r="AB311" t="str">
        <f t="shared" si="392"/>
        <v/>
      </c>
      <c r="AC311">
        <f t="shared" si="388"/>
        <v>1156</v>
      </c>
      <c r="AD311" s="6">
        <v>1</v>
      </c>
      <c r="AE311" t="s">
        <v>745</v>
      </c>
      <c r="AF311" t="s">
        <v>912</v>
      </c>
      <c r="AG311" t="s">
        <v>756</v>
      </c>
      <c r="AH311" t="s">
        <v>756</v>
      </c>
      <c r="AI311" t="str">
        <f t="shared" si="395"/>
        <v>e</v>
      </c>
      <c r="AJ311" t="str">
        <f t="shared" si="396"/>
        <v/>
      </c>
      <c r="AK311" t="str">
        <f t="shared" si="397"/>
        <v/>
      </c>
      <c r="AL311" t="str">
        <f t="shared" si="398"/>
        <v/>
      </c>
      <c r="AM311" t="str">
        <f t="shared" si="399"/>
        <v/>
      </c>
      <c r="AN311" t="str">
        <f t="shared" si="400"/>
        <v>Home</v>
      </c>
      <c r="AO311" t="str">
        <f t="shared" si="401"/>
        <v>h</v>
      </c>
      <c r="AP311" t="str">
        <f t="shared" si="402"/>
        <v/>
      </c>
      <c r="AQ311" t="str">
        <f t="shared" si="403"/>
        <v/>
      </c>
      <c r="AR311" t="str">
        <f t="shared" si="404"/>
        <v>Home</v>
      </c>
      <c r="AS311" t="str">
        <f t="shared" si="405"/>
        <v>h</v>
      </c>
      <c r="AT311" t="str">
        <f t="shared" si="406"/>
        <v>Offensive</v>
      </c>
      <c r="AU311" t="str">
        <f t="shared" si="407"/>
        <v/>
      </c>
      <c r="AV311" t="str">
        <f t="shared" si="408"/>
        <v/>
      </c>
      <c r="AW311" t="str" cm="1">
        <f t="array" ref="AW311">IFERROR(IF(O311&lt;&gt;"",O311,IF(OR($S311="",$T311=""),"",IF(O311&lt;&gt;"",O311,IF($T311&lt;&gt;"",_xlfn._xlws.FILTER(O:O,($BU:$BU=$BU311)*($I:$I=$I311)*($T:$T=$T311)*($S:$S=_xlfn.MINIFS($S:$S,$T:$T,"="&amp;$T311)),"")))))&amp;"",IF(O311="","",""))&amp;""</f>
        <v/>
      </c>
      <c r="AX311" t="str" cm="1">
        <f t="array" ref="AX311">IFERROR(IF(P311&lt;&gt;"",P311,IF(OR($S311="",$T311=""),"",IF($T311&lt;&gt;"",_xlfn._xlws.FILTER(P:P,($BU:$BU=$BU311)*($I:$I=$I311)*($T:$T=$T311)*($S:$S=_xlfn.MINIFS($S:$S,$T:$T,"="&amp;$T311)),""))))&amp;"",IF(P311="","",""))&amp;""</f>
        <v/>
      </c>
      <c r="AY311" t="str" cm="1">
        <f t="array" ref="AY311">IFERROR(IF(Q311&lt;&gt;"",Q311,IF(OR($S311="",$T311=""),"",IF($T311&lt;&gt;"",_xlfn._xlws.FILTER(Q:Q,($BU:$BU=$BU311)*($I:$I=$I311)*($T:$T=$T311)*($S:$S=_xlfn.MINIFS($S:$S,$T:$T,"="&amp;$T311)),""))))&amp;"",IF(Q311="","",""))&amp;""</f>
        <v/>
      </c>
      <c r="AZ311" t="str" cm="1">
        <f t="array" ref="AZ311">IFERROR(IF(R311&lt;&gt;"",R311,IF(OR($S311="",$T311=""),"",IF($T311&lt;&gt;"",_xlfn._xlws.FILTER(R:R,($BU:$BU=$BU311)*($I:$I=$I311)*($T:$T=$T311)*($S:$S=_xlfn.MINIFS($S:$S,$T:$T,"="&amp;$T311)),""))))&amp;"",IF(R311="","",""))&amp;""</f>
        <v/>
      </c>
      <c r="BA311" s="6">
        <f t="shared" si="409"/>
        <v>26</v>
      </c>
      <c r="BB311">
        <f t="shared" ref="BB311:BD311" si="470">BB310</f>
        <v>18987</v>
      </c>
      <c r="BC311" t="str">
        <f t="shared" si="470"/>
        <v>Velodrome</v>
      </c>
      <c r="BD311" t="str">
        <f t="shared" si="470"/>
        <v>Outlaws</v>
      </c>
      <c r="BE311" t="s">
        <v>7</v>
      </c>
      <c r="BF311" t="s">
        <v>172</v>
      </c>
      <c r="BI311" cm="1">
        <f t="array" aca="1" ref="BI311" ca="1">IFERROR(_xlfn._xlws.FILTER(shifts!A:A,(shifts!B:B=events!AD311)*(shifts!AG:AG&gt;=events!BK311)*(shifts!AH:AH&lt;=events!BL311)),BI310)</f>
        <v>10</v>
      </c>
      <c r="BJ311" s="15">
        <f t="shared" si="411"/>
        <v>0</v>
      </c>
      <c r="BK311">
        <f t="shared" si="412"/>
        <v>849</v>
      </c>
      <c r="BL311">
        <f t="shared" si="413"/>
        <v>849</v>
      </c>
      <c r="BM311" s="15">
        <f>SUMIFS(BJ$2:BJ311,K$2:K311,"=Intermission")+SUMIFS(BJ$2:BJ311,K$2:K311,"=Timeout")</f>
        <v>0</v>
      </c>
      <c r="BN311">
        <f t="shared" si="414"/>
        <v>0</v>
      </c>
      <c r="BO311" s="19">
        <f t="shared" si="415"/>
        <v>231</v>
      </c>
      <c r="BP311">
        <f t="shared" si="416"/>
        <v>226</v>
      </c>
      <c r="BQ311" s="17">
        <f t="shared" si="417"/>
        <v>231</v>
      </c>
      <c r="BR311" t="str">
        <f t="shared" si="418"/>
        <v>event_team_player_2</v>
      </c>
      <c r="BS311">
        <f>COUNTIFS(S$3:S311,"="&amp;S311,AI$3:AI311,"="&amp;AI311)</f>
        <v>2</v>
      </c>
      <c r="BT311" t="str">
        <f>IFERROR(VLOOKUP(BB311&amp;BU311&amp;X311,game_rosters!U:W,3,FALSE),"")</f>
        <v>P100132</v>
      </c>
      <c r="BU311" t="str">
        <f t="shared" si="419"/>
        <v>Velodrome</v>
      </c>
    </row>
    <row r="312" spans="1:73" x14ac:dyDescent="0.2">
      <c r="A312" t="str">
        <f t="shared" si="394"/>
        <v/>
      </c>
      <c r="E312" s="4"/>
      <c r="F312" s="43"/>
      <c r="G312" s="4"/>
      <c r="H312" s="46"/>
      <c r="I312" s="44">
        <v>89</v>
      </c>
      <c r="J312" s="44" t="str">
        <f t="shared" si="420"/>
        <v/>
      </c>
      <c r="S312">
        <v>156</v>
      </c>
      <c r="T312" t="s">
        <v>756</v>
      </c>
      <c r="U312" t="str">
        <f>IF(B312=1,MAX($U$2:$U311)+1,IF(AND($T312&lt;&gt;"",$T312=$T311),$U311,IF(B312="x",U311,"")))</f>
        <v/>
      </c>
      <c r="V312" t="str">
        <f>IF(C312=1,MAX($V$2:$V311)+1,IF(AND($T312&lt;&gt;"",$T312=$T311),$U311,IF(C312="x",V311,"")))</f>
        <v/>
      </c>
      <c r="X312">
        <v>89</v>
      </c>
      <c r="AA312">
        <f t="shared" si="391"/>
        <v>1156</v>
      </c>
      <c r="AB312" t="str">
        <f t="shared" si="392"/>
        <v/>
      </c>
      <c r="AC312">
        <f t="shared" si="388"/>
        <v>1156</v>
      </c>
      <c r="AD312" s="6">
        <v>1</v>
      </c>
      <c r="AE312" t="s">
        <v>745</v>
      </c>
      <c r="AF312" t="s">
        <v>912</v>
      </c>
      <c r="AG312" t="s">
        <v>756</v>
      </c>
      <c r="AH312" t="s">
        <v>756</v>
      </c>
      <c r="AI312" t="str">
        <f t="shared" si="395"/>
        <v>o</v>
      </c>
      <c r="AJ312" t="str">
        <f t="shared" si="396"/>
        <v/>
      </c>
      <c r="AK312" t="str">
        <f t="shared" si="397"/>
        <v/>
      </c>
      <c r="AL312" t="str">
        <f t="shared" si="398"/>
        <v/>
      </c>
      <c r="AM312" t="str">
        <f t="shared" si="399"/>
        <v/>
      </c>
      <c r="AN312" t="str">
        <f t="shared" si="400"/>
        <v>Home</v>
      </c>
      <c r="AO312" t="str">
        <f t="shared" si="401"/>
        <v>h</v>
      </c>
      <c r="AP312" t="str">
        <f t="shared" si="402"/>
        <v/>
      </c>
      <c r="AQ312" t="str">
        <f t="shared" si="403"/>
        <v/>
      </c>
      <c r="AR312" t="str">
        <f t="shared" si="404"/>
        <v>Home</v>
      </c>
      <c r="AS312" t="str">
        <f t="shared" si="405"/>
        <v>h</v>
      </c>
      <c r="AT312" t="str">
        <f t="shared" si="406"/>
        <v>Defensive</v>
      </c>
      <c r="AU312" t="str">
        <f t="shared" si="407"/>
        <v/>
      </c>
      <c r="AV312" t="str">
        <f t="shared" si="408"/>
        <v/>
      </c>
      <c r="AW312" t="str" cm="1">
        <f t="array" ref="AW312">IFERROR(IF(O312&lt;&gt;"",O312,IF(OR($S312="",$T312=""),"",IF(O312&lt;&gt;"",O312,IF($T312&lt;&gt;"",_xlfn._xlws.FILTER(O:O,($BU:$BU=$BU312)*($I:$I=$I312)*($T:$T=$T312)*($S:$S=_xlfn.MINIFS($S:$S,$T:$T,"="&amp;$T312)),"")))))&amp;"",IF(O312="","",""))&amp;""</f>
        <v/>
      </c>
      <c r="AX312" t="str" cm="1">
        <f t="array" ref="AX312">IFERROR(IF(P312&lt;&gt;"",P312,IF(OR($S312="",$T312=""),"",IF($T312&lt;&gt;"",_xlfn._xlws.FILTER(P:P,($BU:$BU=$BU312)*($I:$I=$I312)*($T:$T=$T312)*($S:$S=_xlfn.MINIFS($S:$S,$T:$T,"="&amp;$T312)),""))))&amp;"",IF(P312="","",""))&amp;""</f>
        <v/>
      </c>
      <c r="AY312" t="str" cm="1">
        <f t="array" ref="AY312">IFERROR(IF(Q312&lt;&gt;"",Q312,IF(OR($S312="",$T312=""),"",IF($T312&lt;&gt;"",_xlfn._xlws.FILTER(Q:Q,($BU:$BU=$BU312)*($I:$I=$I312)*($T:$T=$T312)*($S:$S=_xlfn.MINIFS($S:$S,$T:$T,"="&amp;$T312)),""))))&amp;"",IF(Q312="","",""))&amp;""</f>
        <v/>
      </c>
      <c r="AZ312" t="str" cm="1">
        <f t="array" ref="AZ312">IFERROR(IF(R312&lt;&gt;"",R312,IF(OR($S312="",$T312=""),"",IF($T312&lt;&gt;"",_xlfn._xlws.FILTER(R:R,($BU:$BU=$BU312)*($I:$I=$I312)*($T:$T=$T312)*($S:$S=_xlfn.MINIFS($S:$S,$T:$T,"="&amp;$T312)),""))))&amp;"",IF(R312="","",""))&amp;""</f>
        <v/>
      </c>
      <c r="BA312" s="6">
        <f t="shared" si="409"/>
        <v>26</v>
      </c>
      <c r="BB312">
        <f t="shared" ref="BB312:BD312" si="471">BB311</f>
        <v>18987</v>
      </c>
      <c r="BC312" t="str">
        <f t="shared" si="471"/>
        <v>Velodrome</v>
      </c>
      <c r="BD312" t="str">
        <f t="shared" si="471"/>
        <v>Outlaws</v>
      </c>
      <c r="BE312" t="s">
        <v>7</v>
      </c>
      <c r="BF312" t="s">
        <v>172</v>
      </c>
      <c r="BI312" cm="1">
        <f t="array" aca="1" ref="BI312" ca="1">IFERROR(_xlfn._xlws.FILTER(shifts!A:A,(shifts!B:B=events!AD312)*(shifts!AG:AG&gt;=events!BK312)*(shifts!AH:AH&lt;=events!BL312)),BI311)</f>
        <v>10</v>
      </c>
      <c r="BJ312" s="15">
        <f t="shared" si="411"/>
        <v>0</v>
      </c>
      <c r="BK312">
        <f t="shared" si="412"/>
        <v>849</v>
      </c>
      <c r="BL312">
        <f t="shared" si="413"/>
        <v>849</v>
      </c>
      <c r="BM312" s="15">
        <f>SUMIFS(BJ$2:BJ312,K$2:K312,"=Intermission")+SUMIFS(BJ$2:BJ312,K$2:K312,"=Timeout")</f>
        <v>0</v>
      </c>
      <c r="BN312">
        <f t="shared" si="414"/>
        <v>0</v>
      </c>
      <c r="BO312" s="19">
        <f t="shared" si="415"/>
        <v>231</v>
      </c>
      <c r="BP312">
        <f t="shared" si="416"/>
        <v>226</v>
      </c>
      <c r="BQ312" s="17">
        <f t="shared" si="417"/>
        <v>231</v>
      </c>
      <c r="BR312" t="str">
        <f t="shared" si="418"/>
        <v>opp_team_player_1</v>
      </c>
      <c r="BS312">
        <f>COUNTIFS(S$3:S312,"="&amp;S312,AI$3:AI312,"="&amp;AI312)</f>
        <v>1</v>
      </c>
      <c r="BT312" t="str">
        <f>IFERROR(VLOOKUP(BB312&amp;BU312&amp;X312,game_rosters!U:W,3,FALSE),"")</f>
        <v>P100080</v>
      </c>
      <c r="BU312" t="str">
        <f t="shared" si="419"/>
        <v>Outlaws</v>
      </c>
    </row>
    <row r="313" spans="1:73" x14ac:dyDescent="0.2">
      <c r="A313">
        <f t="shared" si="394"/>
        <v>1</v>
      </c>
      <c r="E313" s="4"/>
      <c r="F313" s="43"/>
      <c r="G313" s="4"/>
      <c r="H313" s="46"/>
      <c r="I313" s="44">
        <v>14</v>
      </c>
      <c r="J313" s="44" t="str">
        <f t="shared" si="420"/>
        <v/>
      </c>
      <c r="K313" t="s">
        <v>13</v>
      </c>
      <c r="R313" s="51">
        <v>1</v>
      </c>
      <c r="S313">
        <v>157</v>
      </c>
      <c r="T313" t="s">
        <v>756</v>
      </c>
      <c r="U313" t="str">
        <f>IF(B313=1,MAX($U$2:$U312)+1,IF(AND($T313&lt;&gt;"",$T313=$T312),$U312,IF(B313="x",U312,"")))</f>
        <v/>
      </c>
      <c r="V313" t="str">
        <f>IF(C313=1,MAX($V$2:$V312)+1,IF(AND($T313&lt;&gt;"",$T313=$T312),$U312,IF(C313="x",V312,"")))</f>
        <v/>
      </c>
      <c r="W313" t="s">
        <v>735</v>
      </c>
      <c r="X313">
        <v>14</v>
      </c>
      <c r="Z313">
        <v>1</v>
      </c>
      <c r="AA313">
        <f t="shared" si="391"/>
        <v>1157</v>
      </c>
      <c r="AB313" t="str">
        <f t="shared" si="392"/>
        <v/>
      </c>
      <c r="AC313">
        <f t="shared" si="388"/>
        <v>1157</v>
      </c>
      <c r="AD313" s="6">
        <v>1</v>
      </c>
      <c r="AE313" t="s">
        <v>745</v>
      </c>
      <c r="AF313" t="s">
        <v>928</v>
      </c>
      <c r="AG313" t="s">
        <v>745</v>
      </c>
      <c r="AH313" t="s">
        <v>916</v>
      </c>
      <c r="AI313" t="str">
        <f t="shared" si="395"/>
        <v>e</v>
      </c>
      <c r="AJ313" t="str">
        <f t="shared" si="396"/>
        <v/>
      </c>
      <c r="AK313" t="str">
        <f t="shared" si="397"/>
        <v/>
      </c>
      <c r="AL313" t="str">
        <f t="shared" si="398"/>
        <v/>
      </c>
      <c r="AM313" t="str">
        <f t="shared" si="399"/>
        <v/>
      </c>
      <c r="AN313" t="str">
        <f t="shared" si="400"/>
        <v>Home</v>
      </c>
      <c r="AO313" t="str">
        <f t="shared" si="401"/>
        <v>h</v>
      </c>
      <c r="AP313" t="str">
        <f t="shared" si="402"/>
        <v/>
      </c>
      <c r="AQ313" t="str">
        <f t="shared" si="403"/>
        <v/>
      </c>
      <c r="AR313" t="str">
        <f t="shared" si="404"/>
        <v>Home</v>
      </c>
      <c r="AS313" t="str">
        <f t="shared" si="405"/>
        <v>h</v>
      </c>
      <c r="AT313" t="str">
        <f t="shared" si="406"/>
        <v>Offensive</v>
      </c>
      <c r="AU313" t="str">
        <f t="shared" si="407"/>
        <v/>
      </c>
      <c r="AV313" t="str">
        <f t="shared" si="408"/>
        <v/>
      </c>
      <c r="AW313" t="str" cm="1">
        <f t="array" ref="AW313">IFERROR(IF(O313&lt;&gt;"",O313,IF(OR($S313="",$T313=""),"",IF(O313&lt;&gt;"",O313,IF($T313&lt;&gt;"",_xlfn._xlws.FILTER(O:O,($BU:$BU=$BU313)*($I:$I=$I313)*($T:$T=$T313)*($S:$S=_xlfn.MINIFS($S:$S,$T:$T,"="&amp;$T313)),"")))))&amp;"",IF(O313="","",""))&amp;""</f>
        <v/>
      </c>
      <c r="AX313" t="str" cm="1">
        <f t="array" ref="AX313">IFERROR(IF(P313&lt;&gt;"",P313,IF(OR($S313="",$T313=""),"",IF($T313&lt;&gt;"",_xlfn._xlws.FILTER(P:P,($BU:$BU=$BU313)*($I:$I=$I313)*($T:$T=$T313)*($S:$S=_xlfn.MINIFS($S:$S,$T:$T,"="&amp;$T313)),""))))&amp;"",IF(P313="","",""))&amp;""</f>
        <v/>
      </c>
      <c r="AY313" t="str" cm="1">
        <f t="array" ref="AY313">IFERROR(IF(Q313&lt;&gt;"",Q313,IF(OR($S313="",$T313=""),"",IF($T313&lt;&gt;"",_xlfn._xlws.FILTER(Q:Q,($BU:$BU=$BU313)*($I:$I=$I313)*($T:$T=$T313)*($S:$S=_xlfn.MINIFS($S:$S,$T:$T,"="&amp;$T313)),""))))&amp;"",IF(Q313="","",""))&amp;""</f>
        <v/>
      </c>
      <c r="AZ313" t="str" cm="1">
        <f t="array" ref="AZ313">IFERROR(IF(R313&lt;&gt;"",R313,IF(OR($S313="",$T313=""),"",IF($T313&lt;&gt;"",_xlfn._xlws.FILTER(R:R,($BU:$BU=$BU313)*($I:$I=$I313)*($T:$T=$T313)*($S:$S=_xlfn.MINIFS($S:$S,$T:$T,"="&amp;$T313)),""))))&amp;"",IF(R313="","",""))&amp;""</f>
        <v>1</v>
      </c>
      <c r="BA313" s="6">
        <f t="shared" si="409"/>
        <v>26</v>
      </c>
      <c r="BB313">
        <f t="shared" ref="BB313:BD313" si="472">BB312</f>
        <v>18987</v>
      </c>
      <c r="BC313" t="str">
        <f t="shared" si="472"/>
        <v>Velodrome</v>
      </c>
      <c r="BD313" t="str">
        <f t="shared" si="472"/>
        <v>Outlaws</v>
      </c>
      <c r="BE313" t="s">
        <v>13</v>
      </c>
      <c r="BF313" t="s">
        <v>756</v>
      </c>
      <c r="BI313" cm="1">
        <f t="array" aca="1" ref="BI313" ca="1">IFERROR(_xlfn._xlws.FILTER(shifts!A:A,(shifts!B:B=events!AD313)*(shifts!AG:AG&gt;=events!BK313)*(shifts!AH:AH&lt;=events!BL313)),BI312)</f>
        <v>10</v>
      </c>
      <c r="BJ313" s="15">
        <f t="shared" si="411"/>
        <v>2</v>
      </c>
      <c r="BK313">
        <f t="shared" si="412"/>
        <v>844</v>
      </c>
      <c r="BL313">
        <f t="shared" si="413"/>
        <v>842</v>
      </c>
      <c r="BM313" s="15">
        <f>SUMIFS(BJ$2:BJ313,K$2:K313,"=Intermission")+SUMIFS(BJ$2:BJ313,K$2:K313,"=Timeout")</f>
        <v>0</v>
      </c>
      <c r="BN313">
        <f t="shared" si="414"/>
        <v>0</v>
      </c>
      <c r="BO313" s="19">
        <f t="shared" si="415"/>
        <v>236</v>
      </c>
      <c r="BP313">
        <f t="shared" si="416"/>
        <v>231</v>
      </c>
      <c r="BQ313" s="17">
        <f t="shared" si="417"/>
        <v>238</v>
      </c>
      <c r="BR313" t="str">
        <f t="shared" si="418"/>
        <v>event_team_player_1</v>
      </c>
      <c r="BS313">
        <f>COUNTIFS(S$3:S313,"="&amp;S313,AI$3:AI313,"="&amp;AI313)</f>
        <v>1</v>
      </c>
      <c r="BT313" t="str">
        <f>IFERROR(VLOOKUP(BB313&amp;BU313&amp;X313,game_rosters!U:W,3,FALSE),"")</f>
        <v>P100132</v>
      </c>
      <c r="BU313" t="str">
        <f t="shared" si="419"/>
        <v>Velodrome</v>
      </c>
    </row>
    <row r="314" spans="1:73" x14ac:dyDescent="0.2">
      <c r="A314" t="str">
        <f t="shared" si="394"/>
        <v/>
      </c>
      <c r="E314" s="4"/>
      <c r="F314" s="43"/>
      <c r="G314" s="4"/>
      <c r="H314" s="46"/>
      <c r="I314" s="44">
        <v>25</v>
      </c>
      <c r="J314" s="44" t="str">
        <f t="shared" si="420"/>
        <v/>
      </c>
      <c r="R314" s="51">
        <v>1</v>
      </c>
      <c r="S314">
        <v>157</v>
      </c>
      <c r="T314" t="s">
        <v>756</v>
      </c>
      <c r="U314" t="str">
        <f>IF(B314=1,MAX($U$2:$U313)+1,IF(AND($T314&lt;&gt;"",$T314=$T313),$U313,IF(B314="x",U313,"")))</f>
        <v/>
      </c>
      <c r="V314" t="str">
        <f>IF(C314=1,MAX($V$2:$V313)+1,IF(AND($T314&lt;&gt;"",$T314=$T313),$U313,IF(C314="x",V313,"")))</f>
        <v/>
      </c>
      <c r="X314">
        <v>25</v>
      </c>
      <c r="AA314">
        <f t="shared" si="391"/>
        <v>1157</v>
      </c>
      <c r="AB314" t="str">
        <f t="shared" si="392"/>
        <v/>
      </c>
      <c r="AC314">
        <f t="shared" si="388"/>
        <v>1157</v>
      </c>
      <c r="AD314" s="6">
        <v>1</v>
      </c>
      <c r="AE314" t="s">
        <v>745</v>
      </c>
      <c r="AF314" t="s">
        <v>928</v>
      </c>
      <c r="AG314" t="s">
        <v>745</v>
      </c>
      <c r="AH314" t="s">
        <v>916</v>
      </c>
      <c r="AI314" t="str">
        <f t="shared" si="395"/>
        <v>o</v>
      </c>
      <c r="AJ314" t="str">
        <f t="shared" si="396"/>
        <v/>
      </c>
      <c r="AK314" t="str">
        <f t="shared" si="397"/>
        <v/>
      </c>
      <c r="AL314" t="str">
        <f t="shared" si="398"/>
        <v/>
      </c>
      <c r="AM314" t="str">
        <f t="shared" si="399"/>
        <v/>
      </c>
      <c r="AN314" t="str">
        <f t="shared" si="400"/>
        <v>Home</v>
      </c>
      <c r="AO314" t="str">
        <f t="shared" si="401"/>
        <v>h</v>
      </c>
      <c r="AP314" t="str">
        <f t="shared" si="402"/>
        <v/>
      </c>
      <c r="AQ314" t="str">
        <f t="shared" si="403"/>
        <v/>
      </c>
      <c r="AR314" t="str">
        <f t="shared" si="404"/>
        <v>Home</v>
      </c>
      <c r="AS314" t="str">
        <f t="shared" si="405"/>
        <v>h</v>
      </c>
      <c r="AT314" t="str">
        <f t="shared" si="406"/>
        <v>Defensive</v>
      </c>
      <c r="AU314" t="str">
        <f t="shared" si="407"/>
        <v/>
      </c>
      <c r="AV314" t="str">
        <f t="shared" si="408"/>
        <v/>
      </c>
      <c r="AW314" t="str" cm="1">
        <f t="array" ref="AW314">IFERROR(IF(O314&lt;&gt;"",O314,IF(OR($S314="",$T314=""),"",IF(O314&lt;&gt;"",O314,IF($T314&lt;&gt;"",_xlfn._xlws.FILTER(O:O,($BU:$BU=$BU314)*($I:$I=$I314)*($T:$T=$T314)*($S:$S=_xlfn.MINIFS($S:$S,$T:$T,"="&amp;$T314)),"")))))&amp;"",IF(O314="","",""))&amp;""</f>
        <v/>
      </c>
      <c r="AX314" t="str" cm="1">
        <f t="array" ref="AX314">IFERROR(IF(P314&lt;&gt;"",P314,IF(OR($S314="",$T314=""),"",IF($T314&lt;&gt;"",_xlfn._xlws.FILTER(P:P,($BU:$BU=$BU314)*($I:$I=$I314)*($T:$T=$T314)*($S:$S=_xlfn.MINIFS($S:$S,$T:$T,"="&amp;$T314)),""))))&amp;"",IF(P314="","",""))&amp;""</f>
        <v/>
      </c>
      <c r="AY314" t="str" cm="1">
        <f t="array" ref="AY314">IFERROR(IF(Q314&lt;&gt;"",Q314,IF(OR($S314="",$T314=""),"",IF($T314&lt;&gt;"",_xlfn._xlws.FILTER(Q:Q,($BU:$BU=$BU314)*($I:$I=$I314)*($T:$T=$T314)*($S:$S=_xlfn.MINIFS($S:$S,$T:$T,"="&amp;$T314)),""))))&amp;"",IF(Q314="","",""))&amp;""</f>
        <v/>
      </c>
      <c r="AZ314" t="str" cm="1">
        <f t="array" ref="AZ314">IFERROR(IF(R314&lt;&gt;"",R314,IF(OR($S314="",$T314=""),"",IF($T314&lt;&gt;"",_xlfn._xlws.FILTER(R:R,($BU:$BU=$BU314)*($I:$I=$I314)*($T:$T=$T314)*($S:$S=_xlfn.MINIFS($S:$S,$T:$T,"="&amp;$T314)),""))))&amp;"",IF(R314="","",""))&amp;""</f>
        <v>1</v>
      </c>
      <c r="BA314" s="6">
        <f t="shared" si="409"/>
        <v>26</v>
      </c>
      <c r="BB314">
        <f t="shared" ref="BB314:BD314" si="473">BB313</f>
        <v>18987</v>
      </c>
      <c r="BC314" t="str">
        <f t="shared" si="473"/>
        <v>Velodrome</v>
      </c>
      <c r="BD314" t="str">
        <f t="shared" si="473"/>
        <v>Outlaws</v>
      </c>
      <c r="BE314" t="s">
        <v>13</v>
      </c>
      <c r="BF314" t="s">
        <v>756</v>
      </c>
      <c r="BI314" cm="1">
        <f t="array" aca="1" ref="BI314" ca="1">IFERROR(_xlfn._xlws.FILTER(shifts!A:A,(shifts!B:B=events!AD314)*(shifts!AG:AG&gt;=events!BK314)*(shifts!AH:AH&lt;=events!BL314)),BI313)</f>
        <v>10</v>
      </c>
      <c r="BJ314" s="15">
        <f t="shared" si="411"/>
        <v>2</v>
      </c>
      <c r="BK314">
        <f t="shared" si="412"/>
        <v>844</v>
      </c>
      <c r="BL314">
        <f t="shared" si="413"/>
        <v>842</v>
      </c>
      <c r="BM314" s="15">
        <f>SUMIFS(BJ$2:BJ314,K$2:K314,"=Intermission")+SUMIFS(BJ$2:BJ314,K$2:K314,"=Timeout")</f>
        <v>0</v>
      </c>
      <c r="BN314">
        <f t="shared" si="414"/>
        <v>0</v>
      </c>
      <c r="BO314" s="19">
        <f t="shared" si="415"/>
        <v>236</v>
      </c>
      <c r="BP314">
        <f t="shared" si="416"/>
        <v>231</v>
      </c>
      <c r="BQ314" s="17">
        <f t="shared" si="417"/>
        <v>238</v>
      </c>
      <c r="BR314" t="str">
        <f t="shared" si="418"/>
        <v>opp_team_player_1</v>
      </c>
      <c r="BS314">
        <f>COUNTIFS(S$3:S314,"="&amp;S314,AI$3:AI314,"="&amp;AI314)</f>
        <v>1</v>
      </c>
      <c r="BT314" t="str">
        <f>IFERROR(VLOOKUP(BB314&amp;BU314&amp;X314,game_rosters!U:W,3,FALSE),"")</f>
        <v>P100170</v>
      </c>
      <c r="BU314" t="str">
        <f t="shared" si="419"/>
        <v>Outlaws</v>
      </c>
    </row>
    <row r="315" spans="1:73" x14ac:dyDescent="0.2">
      <c r="A315">
        <f t="shared" si="394"/>
        <v>1</v>
      </c>
      <c r="E315" s="4"/>
      <c r="F315" s="43"/>
      <c r="G315" s="4"/>
      <c r="H315" s="46"/>
      <c r="I315" s="44">
        <v>14</v>
      </c>
      <c r="J315" s="44" t="str">
        <f t="shared" si="420"/>
        <v/>
      </c>
      <c r="K315" t="s">
        <v>7</v>
      </c>
      <c r="L315" t="s">
        <v>182</v>
      </c>
      <c r="M315" t="s">
        <v>68</v>
      </c>
      <c r="N315" t="s">
        <v>594</v>
      </c>
      <c r="R315" s="51">
        <v>1</v>
      </c>
      <c r="S315">
        <v>158</v>
      </c>
      <c r="T315">
        <v>35</v>
      </c>
      <c r="U315" t="str">
        <f>IF(B315=1,MAX($U$2:$U314)+1,IF(AND($T315&lt;&gt;"",$T315=$T314),$U314,IF(B315="x",U314,"")))</f>
        <v/>
      </c>
      <c r="V315" t="str">
        <f>IF(C315=1,MAX($V$2:$V314)+1,IF(AND($T315&lt;&gt;"",$T315=$T314),$U314,IF(C315="x",V314,"")))</f>
        <v/>
      </c>
      <c r="W315" t="s">
        <v>735</v>
      </c>
      <c r="X315">
        <v>14</v>
      </c>
      <c r="Z315">
        <v>1</v>
      </c>
      <c r="AA315">
        <f t="shared" si="391"/>
        <v>1158</v>
      </c>
      <c r="AB315">
        <f t="shared" si="392"/>
        <v>9035</v>
      </c>
      <c r="AC315">
        <f t="shared" si="388"/>
        <v>9035</v>
      </c>
      <c r="AD315" s="6">
        <v>1</v>
      </c>
      <c r="AE315" t="s">
        <v>745</v>
      </c>
      <c r="AF315" t="s">
        <v>916</v>
      </c>
      <c r="AG315" t="s">
        <v>756</v>
      </c>
      <c r="AH315" t="s">
        <v>756</v>
      </c>
      <c r="AI315" t="str">
        <f t="shared" si="395"/>
        <v>e</v>
      </c>
      <c r="AJ315" t="str">
        <f t="shared" si="396"/>
        <v/>
      </c>
      <c r="AK315" t="str">
        <f t="shared" si="397"/>
        <v/>
      </c>
      <c r="AL315" t="str">
        <f t="shared" si="398"/>
        <v/>
      </c>
      <c r="AM315" t="str">
        <f t="shared" si="399"/>
        <v/>
      </c>
      <c r="AN315" t="str">
        <f t="shared" si="400"/>
        <v>Home</v>
      </c>
      <c r="AO315" t="str">
        <f t="shared" si="401"/>
        <v>h</v>
      </c>
      <c r="AP315" t="str">
        <f t="shared" si="402"/>
        <v/>
      </c>
      <c r="AQ315" t="str">
        <f t="shared" si="403"/>
        <v/>
      </c>
      <c r="AR315" t="str">
        <f t="shared" si="404"/>
        <v>Home</v>
      </c>
      <c r="AS315" t="str">
        <f t="shared" si="405"/>
        <v>h</v>
      </c>
      <c r="AT315" t="str">
        <f t="shared" si="406"/>
        <v>Offensive</v>
      </c>
      <c r="AU315" t="str">
        <f t="shared" si="407"/>
        <v/>
      </c>
      <c r="AV315" t="str">
        <f t="shared" si="408"/>
        <v/>
      </c>
      <c r="AW315" t="str" cm="1">
        <f t="array" ref="AW315">IFERROR(IF(O315&lt;&gt;"",O315,IF(OR($S315="",$T315=""),"",IF(O315&lt;&gt;"",O315,IF($T315&lt;&gt;"",_xlfn._xlws.FILTER(O:O,($BU:$BU=$BU315)*($I:$I=$I315)*($T:$T=$T315)*($S:$S=_xlfn.MINIFS($S:$S,$T:$T,"="&amp;$T315)),"")))))&amp;"",IF(O315="","",""))&amp;""</f>
        <v/>
      </c>
      <c r="AX315" t="str" cm="1">
        <f t="array" ref="AX315">IFERROR(IF(P315&lt;&gt;"",P315,IF(OR($S315="",$T315=""),"",IF($T315&lt;&gt;"",_xlfn._xlws.FILTER(P:P,($BU:$BU=$BU315)*($I:$I=$I315)*($T:$T=$T315)*($S:$S=_xlfn.MINIFS($S:$S,$T:$T,"="&amp;$T315)),""))))&amp;"",IF(P315="","",""))&amp;""</f>
        <v/>
      </c>
      <c r="AY315" t="str" cm="1">
        <f t="array" ref="AY315">IFERROR(IF(Q315&lt;&gt;"",Q315,IF(OR($S315="",$T315=""),"",IF($T315&lt;&gt;"",_xlfn._xlws.FILTER(Q:Q,($BU:$BU=$BU315)*($I:$I=$I315)*($T:$T=$T315)*($S:$S=_xlfn.MINIFS($S:$S,$T:$T,"="&amp;$T315)),""))))&amp;"",IF(Q315="","",""))&amp;""</f>
        <v/>
      </c>
      <c r="AZ315" t="str" cm="1">
        <f t="array" ref="AZ315">IFERROR(IF(R315&lt;&gt;"",R315,IF(OR($S315="",$T315=""),"",IF($T315&lt;&gt;"",_xlfn._xlws.FILTER(R:R,($BU:$BU=$BU315)*($I:$I=$I315)*($T:$T=$T315)*($S:$S=_xlfn.MINIFS($S:$S,$T:$T,"="&amp;$T315)),""))))&amp;"",IF(R315="","",""))&amp;""</f>
        <v>1</v>
      </c>
      <c r="BA315" s="6">
        <f t="shared" si="409"/>
        <v>26</v>
      </c>
      <c r="BB315">
        <f t="shared" ref="BB315:BD315" si="474">BB314</f>
        <v>18987</v>
      </c>
      <c r="BC315" t="str">
        <f t="shared" si="474"/>
        <v>Velodrome</v>
      </c>
      <c r="BD315" t="str">
        <f t="shared" si="474"/>
        <v>Outlaws</v>
      </c>
      <c r="BE315" t="s">
        <v>7</v>
      </c>
      <c r="BF315" t="s">
        <v>182</v>
      </c>
      <c r="BI315" cm="1">
        <f t="array" aca="1" ref="BI315" ca="1">IFERROR(_xlfn._xlws.FILTER(shifts!A:A,(shifts!B:B=events!AD315)*(shifts!AG:AG&gt;=events!BK315)*(shifts!AH:AH&lt;=events!BL315)),BI314)</f>
        <v>10</v>
      </c>
      <c r="BJ315" s="15">
        <f t="shared" si="411"/>
        <v>0</v>
      </c>
      <c r="BK315">
        <f t="shared" si="412"/>
        <v>842</v>
      </c>
      <c r="BL315">
        <f t="shared" si="413"/>
        <v>842</v>
      </c>
      <c r="BM315" s="15">
        <f>SUMIFS(BJ$2:BJ315,K$2:K315,"=Intermission")+SUMIFS(BJ$2:BJ315,K$2:K315,"=Timeout")</f>
        <v>0</v>
      </c>
      <c r="BN315">
        <f t="shared" si="414"/>
        <v>0</v>
      </c>
      <c r="BO315" s="19">
        <f t="shared" si="415"/>
        <v>238</v>
      </c>
      <c r="BP315">
        <f t="shared" si="416"/>
        <v>233</v>
      </c>
      <c r="BQ315" s="17">
        <f t="shared" si="417"/>
        <v>238</v>
      </c>
      <c r="BR315" t="str">
        <f t="shared" si="418"/>
        <v>event_team_player_1</v>
      </c>
      <c r="BS315">
        <f>COUNTIFS(S$3:S315,"="&amp;S315,AI$3:AI315,"="&amp;AI315)</f>
        <v>1</v>
      </c>
      <c r="BT315" t="str">
        <f>IFERROR(VLOOKUP(BB315&amp;BU315&amp;X315,game_rosters!U:W,3,FALSE),"")</f>
        <v>P100132</v>
      </c>
      <c r="BU315" t="str">
        <f t="shared" si="419"/>
        <v>Velodrome</v>
      </c>
    </row>
    <row r="316" spans="1:73" x14ac:dyDescent="0.2">
      <c r="A316" t="str">
        <f t="shared" si="394"/>
        <v/>
      </c>
      <c r="E316" s="4"/>
      <c r="F316" s="43"/>
      <c r="G316" s="4"/>
      <c r="H316" s="46"/>
      <c r="I316" s="44">
        <v>70</v>
      </c>
      <c r="J316" s="44" t="str">
        <f t="shared" si="420"/>
        <v/>
      </c>
      <c r="S316">
        <v>158</v>
      </c>
      <c r="T316">
        <v>35</v>
      </c>
      <c r="U316" t="str">
        <f>IF(B316=1,MAX($U$2:$U315)+1,IF(AND($T316&lt;&gt;"",$T316=$T315),$U315,IF(B316="x",U315,"")))</f>
        <v/>
      </c>
      <c r="V316" t="str">
        <f>IF(C316=1,MAX($V$2:$V315)+1,IF(AND($T316&lt;&gt;"",$T316=$T315),$U315,IF(C316="x",V315,"")))</f>
        <v/>
      </c>
      <c r="X316">
        <v>70</v>
      </c>
      <c r="Z316">
        <v>1</v>
      </c>
      <c r="AA316">
        <f t="shared" si="391"/>
        <v>1158</v>
      </c>
      <c r="AB316">
        <f t="shared" si="392"/>
        <v>9035</v>
      </c>
      <c r="AC316">
        <f t="shared" si="388"/>
        <v>9035</v>
      </c>
      <c r="AD316" s="6">
        <v>1</v>
      </c>
      <c r="AE316" t="s">
        <v>745</v>
      </c>
      <c r="AF316" t="s">
        <v>916</v>
      </c>
      <c r="AG316" t="s">
        <v>756</v>
      </c>
      <c r="AH316" t="s">
        <v>756</v>
      </c>
      <c r="AI316" t="str">
        <f t="shared" si="395"/>
        <v>e</v>
      </c>
      <c r="AJ316" t="str">
        <f t="shared" si="396"/>
        <v/>
      </c>
      <c r="AK316" t="str">
        <f t="shared" si="397"/>
        <v/>
      </c>
      <c r="AL316" t="str">
        <f t="shared" si="398"/>
        <v/>
      </c>
      <c r="AM316" t="str">
        <f t="shared" si="399"/>
        <v/>
      </c>
      <c r="AN316" t="str">
        <f t="shared" si="400"/>
        <v>Home</v>
      </c>
      <c r="AO316" t="str">
        <f t="shared" si="401"/>
        <v>h</v>
      </c>
      <c r="AP316" t="str">
        <f t="shared" si="402"/>
        <v/>
      </c>
      <c r="AQ316" t="str">
        <f t="shared" si="403"/>
        <v/>
      </c>
      <c r="AR316" t="str">
        <f t="shared" si="404"/>
        <v>Home</v>
      </c>
      <c r="AS316" t="str">
        <f t="shared" si="405"/>
        <v>h</v>
      </c>
      <c r="AT316" t="str">
        <f t="shared" si="406"/>
        <v>Offensive</v>
      </c>
      <c r="AU316" t="str">
        <f t="shared" si="407"/>
        <v/>
      </c>
      <c r="AV316" t="str">
        <f t="shared" si="408"/>
        <v/>
      </c>
      <c r="AW316" t="str" cm="1">
        <f t="array" ref="AW316">IFERROR(IF(O316&lt;&gt;"",O316,IF(OR($S316="",$T316=""),"",IF(O316&lt;&gt;"",O316,IF($T316&lt;&gt;"",_xlfn._xlws.FILTER(O:O,($BU:$BU=$BU316)*($I:$I=$I316)*($T:$T=$T316)*($S:$S=_xlfn.MINIFS($S:$S,$T:$T,"="&amp;$T316)),"")))))&amp;"",IF(O316="","",""))&amp;""</f>
        <v/>
      </c>
      <c r="AX316" t="str" cm="1">
        <f t="array" ref="AX316">IFERROR(IF(P316&lt;&gt;"",P316,IF(OR($S316="",$T316=""),"",IF($T316&lt;&gt;"",_xlfn._xlws.FILTER(P:P,($BU:$BU=$BU316)*($I:$I=$I316)*($T:$T=$T316)*($S:$S=_xlfn.MINIFS($S:$S,$T:$T,"="&amp;$T316)),""))))&amp;"",IF(P316="","",""))&amp;""</f>
        <v/>
      </c>
      <c r="AY316" t="str" cm="1">
        <f t="array" ref="AY316">IFERROR(IF(Q316&lt;&gt;"",Q316,IF(OR($S316="",$T316=""),"",IF($T316&lt;&gt;"",_xlfn._xlws.FILTER(Q:Q,($BU:$BU=$BU316)*($I:$I=$I316)*($T:$T=$T316)*($S:$S=_xlfn.MINIFS($S:$S,$T:$T,"="&amp;$T316)),""))))&amp;"",IF(Q316="","",""))&amp;""</f>
        <v/>
      </c>
      <c r="AZ316" t="str" cm="1">
        <f t="array" ref="AZ316">IFERROR(IF(R316&lt;&gt;"",R316,IF(OR($S316="",$T316=""),"",IF($T316&lt;&gt;"",_xlfn._xlws.FILTER(R:R,($BU:$BU=$BU316)*($I:$I=$I316)*($T:$T=$T316)*($S:$S=_xlfn.MINIFS($S:$S,$T:$T,"="&amp;$T316)),""))))&amp;"",IF(R316="","",""))&amp;""</f>
        <v/>
      </c>
      <c r="BA316" s="6">
        <f t="shared" si="409"/>
        <v>26</v>
      </c>
      <c r="BB316">
        <f t="shared" ref="BB316:BD316" si="475">BB315</f>
        <v>18987</v>
      </c>
      <c r="BC316" t="str">
        <f t="shared" si="475"/>
        <v>Velodrome</v>
      </c>
      <c r="BD316" t="str">
        <f t="shared" si="475"/>
        <v>Outlaws</v>
      </c>
      <c r="BE316" t="s">
        <v>7</v>
      </c>
      <c r="BF316" t="s">
        <v>182</v>
      </c>
      <c r="BI316" cm="1">
        <f t="array" aca="1" ref="BI316" ca="1">IFERROR(_xlfn._xlws.FILTER(shifts!A:A,(shifts!B:B=events!AD316)*(shifts!AG:AG&gt;=events!BK316)*(shifts!AH:AH&lt;=events!BL316)),BI315)</f>
        <v>10</v>
      </c>
      <c r="BJ316" s="15">
        <f t="shared" si="411"/>
        <v>0</v>
      </c>
      <c r="BK316">
        <f t="shared" si="412"/>
        <v>842</v>
      </c>
      <c r="BL316">
        <f t="shared" si="413"/>
        <v>842</v>
      </c>
      <c r="BM316" s="15">
        <f>SUMIFS(BJ$2:BJ316,K$2:K316,"=Intermission")+SUMIFS(BJ$2:BJ316,K$2:K316,"=Timeout")</f>
        <v>0</v>
      </c>
      <c r="BN316">
        <f t="shared" si="414"/>
        <v>0</v>
      </c>
      <c r="BO316" s="19">
        <f t="shared" si="415"/>
        <v>238</v>
      </c>
      <c r="BP316">
        <f t="shared" si="416"/>
        <v>233</v>
      </c>
      <c r="BQ316" s="17">
        <f t="shared" si="417"/>
        <v>238</v>
      </c>
      <c r="BR316" t="str">
        <f t="shared" si="418"/>
        <v>event_team_player_2</v>
      </c>
      <c r="BS316">
        <f>COUNTIFS(S$3:S316,"="&amp;S316,AI$3:AI316,"="&amp;AI316)</f>
        <v>2</v>
      </c>
      <c r="BT316" t="str">
        <f>IFERROR(VLOOKUP(BB316&amp;BU316&amp;X316,game_rosters!U:W,3,FALSE),"")</f>
        <v>P100001</v>
      </c>
      <c r="BU316" t="str">
        <f t="shared" si="419"/>
        <v>Velodrome</v>
      </c>
    </row>
    <row r="317" spans="1:73" x14ac:dyDescent="0.2">
      <c r="A317" t="str">
        <f t="shared" si="394"/>
        <v/>
      </c>
      <c r="E317" s="4"/>
      <c r="F317" s="43"/>
      <c r="G317" s="4"/>
      <c r="H317" s="46"/>
      <c r="I317" s="44">
        <v>25</v>
      </c>
      <c r="J317" s="44" t="str">
        <f t="shared" si="420"/>
        <v/>
      </c>
      <c r="O317" t="s">
        <v>605</v>
      </c>
      <c r="R317" s="51">
        <v>1</v>
      </c>
      <c r="S317">
        <v>158</v>
      </c>
      <c r="T317">
        <v>35</v>
      </c>
      <c r="U317" t="str">
        <f>IF(B317=1,MAX($U$2:$U316)+1,IF(AND($T317&lt;&gt;"",$T317=$T316),$U316,IF(B317="x",U316,"")))</f>
        <v/>
      </c>
      <c r="V317" t="str">
        <f>IF(C317=1,MAX($V$2:$V316)+1,IF(AND($T317&lt;&gt;"",$T317=$T316),$U316,IF(C317="x",V316,"")))</f>
        <v/>
      </c>
      <c r="X317">
        <v>25</v>
      </c>
      <c r="AA317">
        <f t="shared" si="391"/>
        <v>1158</v>
      </c>
      <c r="AB317">
        <f t="shared" si="392"/>
        <v>9035</v>
      </c>
      <c r="AC317">
        <f t="shared" si="388"/>
        <v>9035</v>
      </c>
      <c r="AD317" s="6">
        <v>1</v>
      </c>
      <c r="AE317" t="s">
        <v>745</v>
      </c>
      <c r="AF317" t="s">
        <v>916</v>
      </c>
      <c r="AG317" t="s">
        <v>756</v>
      </c>
      <c r="AH317" t="s">
        <v>756</v>
      </c>
      <c r="AI317" t="str">
        <f t="shared" si="395"/>
        <v>o</v>
      </c>
      <c r="AJ317" t="str">
        <f t="shared" si="396"/>
        <v/>
      </c>
      <c r="AK317" t="str">
        <f t="shared" si="397"/>
        <v/>
      </c>
      <c r="AL317" t="str">
        <f t="shared" si="398"/>
        <v/>
      </c>
      <c r="AM317" t="str">
        <f t="shared" si="399"/>
        <v/>
      </c>
      <c r="AN317" t="str">
        <f t="shared" si="400"/>
        <v>Home</v>
      </c>
      <c r="AO317" t="str">
        <f t="shared" si="401"/>
        <v>h</v>
      </c>
      <c r="AP317" t="str">
        <f t="shared" si="402"/>
        <v/>
      </c>
      <c r="AQ317" t="str">
        <f t="shared" si="403"/>
        <v/>
      </c>
      <c r="AR317" t="str">
        <f t="shared" si="404"/>
        <v>Home</v>
      </c>
      <c r="AS317" t="str">
        <f t="shared" si="405"/>
        <v>h</v>
      </c>
      <c r="AT317" t="str">
        <f t="shared" si="406"/>
        <v>Defensive</v>
      </c>
      <c r="AU317" t="str">
        <f t="shared" si="407"/>
        <v/>
      </c>
      <c r="AV317" t="str">
        <f t="shared" si="408"/>
        <v/>
      </c>
      <c r="AW317" t="str" cm="1">
        <f t="array" ref="AW317">IFERROR(IF(O317&lt;&gt;"",O317,IF(OR($S317="",$T317=""),"",IF(O317&lt;&gt;"",O317,IF($T317&lt;&gt;"",_xlfn._xlws.FILTER(O:O,($BU:$BU=$BU317)*($I:$I=$I317)*($T:$T=$T317)*($S:$S=_xlfn.MINIFS($S:$S,$T:$T,"="&amp;$T317)),"")))))&amp;"",IF(O317="","",""))&amp;""</f>
        <v>Defensive_PlayPass-InShotPassLane</v>
      </c>
      <c r="AX317" t="str" cm="1">
        <f t="array" ref="AX317">IFERROR(IF(P317&lt;&gt;"",P317,IF(OR($S317="",$T317=""),"",IF($T317&lt;&gt;"",_xlfn._xlws.FILTER(P:P,($BU:$BU=$BU317)*($I:$I=$I317)*($T:$T=$T317)*($S:$S=_xlfn.MINIFS($S:$S,$T:$T,"="&amp;$T317)),""))))&amp;"",IF(P317="","",""))&amp;""</f>
        <v/>
      </c>
      <c r="AY317" t="str" cm="1">
        <f t="array" ref="AY317">IFERROR(IF(Q317&lt;&gt;"",Q317,IF(OR($S317="",$T317=""),"",IF($T317&lt;&gt;"",_xlfn._xlws.FILTER(Q:Q,($BU:$BU=$BU317)*($I:$I=$I317)*($T:$T=$T317)*($S:$S=_xlfn.MINIFS($S:$S,$T:$T,"="&amp;$T317)),""))))&amp;"",IF(Q317="","",""))&amp;""</f>
        <v/>
      </c>
      <c r="AZ317" t="str" cm="1">
        <f t="array" ref="AZ317">IFERROR(IF(R317&lt;&gt;"",R317,IF(OR($S317="",$T317=""),"",IF($T317&lt;&gt;"",_xlfn._xlws.FILTER(R:R,($BU:$BU=$BU317)*($I:$I=$I317)*($T:$T=$T317)*($S:$S=_xlfn.MINIFS($S:$S,$T:$T,"="&amp;$T317)),""))))&amp;"",IF(R317="","",""))&amp;""</f>
        <v>1</v>
      </c>
      <c r="BA317" s="6">
        <f t="shared" si="409"/>
        <v>26</v>
      </c>
      <c r="BB317">
        <f t="shared" ref="BB317:BD317" si="476">BB316</f>
        <v>18987</v>
      </c>
      <c r="BC317" t="str">
        <f t="shared" si="476"/>
        <v>Velodrome</v>
      </c>
      <c r="BD317" t="str">
        <f t="shared" si="476"/>
        <v>Outlaws</v>
      </c>
      <c r="BE317" t="s">
        <v>7</v>
      </c>
      <c r="BF317" t="s">
        <v>182</v>
      </c>
      <c r="BI317" cm="1">
        <f t="array" aca="1" ref="BI317" ca="1">IFERROR(_xlfn._xlws.FILTER(shifts!A:A,(shifts!B:B=events!AD317)*(shifts!AG:AG&gt;=events!BK317)*(shifts!AH:AH&lt;=events!BL317)),BI316)</f>
        <v>10</v>
      </c>
      <c r="BJ317" s="15">
        <f t="shared" si="411"/>
        <v>0</v>
      </c>
      <c r="BK317">
        <f t="shared" si="412"/>
        <v>842</v>
      </c>
      <c r="BL317">
        <f t="shared" si="413"/>
        <v>842</v>
      </c>
      <c r="BM317" s="15">
        <f>SUMIFS(BJ$2:BJ317,K$2:K317,"=Intermission")+SUMIFS(BJ$2:BJ317,K$2:K317,"=Timeout")</f>
        <v>0</v>
      </c>
      <c r="BN317">
        <f t="shared" si="414"/>
        <v>0</v>
      </c>
      <c r="BO317" s="19">
        <f t="shared" si="415"/>
        <v>238</v>
      </c>
      <c r="BP317">
        <f t="shared" si="416"/>
        <v>233</v>
      </c>
      <c r="BQ317" s="17">
        <f t="shared" si="417"/>
        <v>238</v>
      </c>
      <c r="BR317" t="str">
        <f t="shared" si="418"/>
        <v>opp_team_player_1</v>
      </c>
      <c r="BS317">
        <f>COUNTIFS(S$3:S317,"="&amp;S317,AI$3:AI317,"="&amp;AI317)</f>
        <v>1</v>
      </c>
      <c r="BT317" t="str">
        <f>IFERROR(VLOOKUP(BB317&amp;BU317&amp;X317,game_rosters!U:W,3,FALSE),"")</f>
        <v>P100170</v>
      </c>
      <c r="BU317" t="str">
        <f t="shared" si="419"/>
        <v>Outlaws</v>
      </c>
    </row>
    <row r="318" spans="1:73" x14ac:dyDescent="0.2">
      <c r="A318">
        <f t="shared" si="394"/>
        <v>1</v>
      </c>
      <c r="E318" s="4"/>
      <c r="F318" s="43"/>
      <c r="G318" s="4"/>
      <c r="H318" s="46"/>
      <c r="I318" s="44">
        <v>14</v>
      </c>
      <c r="J318" s="44" t="str">
        <f t="shared" si="420"/>
        <v>d</v>
      </c>
      <c r="K318" t="s">
        <v>238</v>
      </c>
      <c r="L318" t="s">
        <v>184</v>
      </c>
      <c r="M318" t="s">
        <v>376</v>
      </c>
      <c r="R318" s="51">
        <v>1</v>
      </c>
      <c r="S318">
        <v>159</v>
      </c>
      <c r="T318">
        <v>35</v>
      </c>
      <c r="U318" t="str">
        <f>IF(B318=1,MAX($U$2:$U317)+1,IF(AND($T318&lt;&gt;"",$T318=$T317),$U317,IF(B318="x",U317,"")))</f>
        <v/>
      </c>
      <c r="V318" t="str">
        <f>IF(C318=1,MAX($V$2:$V317)+1,IF(AND($T318&lt;&gt;"",$T318=$T317),$U317,IF(C318="x",V317,"")))</f>
        <v/>
      </c>
      <c r="W318" t="s">
        <v>735</v>
      </c>
      <c r="X318">
        <v>14</v>
      </c>
      <c r="Z318">
        <v>1</v>
      </c>
      <c r="AA318">
        <f t="shared" si="391"/>
        <v>1159</v>
      </c>
      <c r="AB318">
        <f t="shared" si="392"/>
        <v>9035</v>
      </c>
      <c r="AC318">
        <f t="shared" si="388"/>
        <v>9035</v>
      </c>
      <c r="AD318" s="6">
        <v>1</v>
      </c>
      <c r="AE318" t="s">
        <v>745</v>
      </c>
      <c r="AF318" t="s">
        <v>916</v>
      </c>
      <c r="AG318" t="s">
        <v>756</v>
      </c>
      <c r="AH318" t="s">
        <v>756</v>
      </c>
      <c r="AI318" t="str">
        <f t="shared" si="395"/>
        <v>e</v>
      </c>
      <c r="AJ318" t="str">
        <f t="shared" si="396"/>
        <v>d</v>
      </c>
      <c r="AK318" t="str">
        <f t="shared" si="397"/>
        <v>d</v>
      </c>
      <c r="AL318" t="str">
        <f t="shared" si="398"/>
        <v>d</v>
      </c>
      <c r="AM318" t="str">
        <f t="shared" si="399"/>
        <v>o</v>
      </c>
      <c r="AN318" t="str">
        <f t="shared" si="400"/>
        <v>Home</v>
      </c>
      <c r="AO318" t="str">
        <f t="shared" si="401"/>
        <v>h</v>
      </c>
      <c r="AP318" t="str">
        <f t="shared" si="402"/>
        <v>d</v>
      </c>
      <c r="AQ318" t="str">
        <f t="shared" si="403"/>
        <v>o</v>
      </c>
      <c r="AR318" t="str">
        <f t="shared" si="404"/>
        <v>Home</v>
      </c>
      <c r="AS318" t="str">
        <f t="shared" si="405"/>
        <v>h</v>
      </c>
      <c r="AT318" t="str">
        <f t="shared" si="406"/>
        <v>Offensive</v>
      </c>
      <c r="AU318" t="str">
        <f t="shared" si="407"/>
        <v/>
      </c>
      <c r="AV318" t="str">
        <f t="shared" si="408"/>
        <v/>
      </c>
      <c r="AW318" t="str" cm="1">
        <f t="array" ref="AW318">IFERROR(IF(O318&lt;&gt;"",O318,IF(OR($S318="",$T318=""),"",IF(O318&lt;&gt;"",O318,IF($T318&lt;&gt;"",_xlfn._xlws.FILTER(O:O,($BU:$BU=$BU318)*($I:$I=$I318)*($T:$T=$T318)*($S:$S=_xlfn.MINIFS($S:$S,$T:$T,"="&amp;$T318)),"")))))&amp;"",IF(O318="","",""))&amp;""</f>
        <v/>
      </c>
      <c r="AX318" t="str" cm="1">
        <f t="array" ref="AX318">IFERROR(IF(P318&lt;&gt;"",P318,IF(OR($S318="",$T318=""),"",IF($T318&lt;&gt;"",_xlfn._xlws.FILTER(P:P,($BU:$BU=$BU318)*($I:$I=$I318)*($T:$T=$T318)*($S:$S=_xlfn.MINIFS($S:$S,$T:$T,"="&amp;$T318)),""))))&amp;"",IF(P318="","",""))&amp;""</f>
        <v/>
      </c>
      <c r="AY318" t="str" cm="1">
        <f t="array" ref="AY318">IFERROR(IF(Q318&lt;&gt;"",Q318,IF(OR($S318="",$T318=""),"",IF($T318&lt;&gt;"",_xlfn._xlws.FILTER(Q:Q,($BU:$BU=$BU318)*($I:$I=$I318)*($T:$T=$T318)*($S:$S=_xlfn.MINIFS($S:$S,$T:$T,"="&amp;$T318)),""))))&amp;"",IF(Q318="","",""))&amp;""</f>
        <v/>
      </c>
      <c r="AZ318" t="str" cm="1">
        <f t="array" ref="AZ318">IFERROR(IF(R318&lt;&gt;"",R318,IF(OR($S318="",$T318=""),"",IF($T318&lt;&gt;"",_xlfn._xlws.FILTER(R:R,($BU:$BU=$BU318)*($I:$I=$I318)*($T:$T=$T318)*($S:$S=_xlfn.MINIFS($S:$S,$T:$T,"="&amp;$T318)),""))))&amp;"",IF(R318="","",""))&amp;""</f>
        <v>1</v>
      </c>
      <c r="BA318" s="6">
        <f t="shared" si="409"/>
        <v>27</v>
      </c>
      <c r="BB318">
        <f t="shared" ref="BB318:BD318" si="477">BB317</f>
        <v>18987</v>
      </c>
      <c r="BC318" t="str">
        <f t="shared" si="477"/>
        <v>Velodrome</v>
      </c>
      <c r="BD318" t="str">
        <f t="shared" si="477"/>
        <v>Outlaws</v>
      </c>
      <c r="BE318" t="s">
        <v>238</v>
      </c>
      <c r="BF318" t="s">
        <v>184</v>
      </c>
      <c r="BI318" cm="1">
        <f t="array" aca="1" ref="BI318" ca="1">IFERROR(_xlfn._xlws.FILTER(shifts!A:A,(shifts!B:B=events!AD318)*(shifts!AG:AG&gt;=events!BK318)*(shifts!AH:AH&lt;=events!BL318)),BI317)</f>
        <v>10</v>
      </c>
      <c r="BJ318" s="15">
        <f t="shared" si="411"/>
        <v>0</v>
      </c>
      <c r="BK318">
        <f t="shared" si="412"/>
        <v>842</v>
      </c>
      <c r="BL318">
        <f t="shared" si="413"/>
        <v>842</v>
      </c>
      <c r="BM318" s="15">
        <f>SUMIFS(BJ$2:BJ318,K$2:K318,"=Intermission")+SUMIFS(BJ$2:BJ318,K$2:K318,"=Timeout")</f>
        <v>0</v>
      </c>
      <c r="BN318">
        <f t="shared" si="414"/>
        <v>0</v>
      </c>
      <c r="BO318" s="19">
        <f t="shared" si="415"/>
        <v>238</v>
      </c>
      <c r="BP318">
        <f t="shared" si="416"/>
        <v>233</v>
      </c>
      <c r="BQ318" s="17">
        <f t="shared" si="417"/>
        <v>238</v>
      </c>
      <c r="BR318" t="str">
        <f t="shared" si="418"/>
        <v>event_team_player_1</v>
      </c>
      <c r="BS318">
        <f>COUNTIFS(S$3:S318,"="&amp;S318,AI$3:AI318,"="&amp;AI318)</f>
        <v>1</v>
      </c>
      <c r="BT318" t="str">
        <f>IFERROR(VLOOKUP(BB318&amp;BU318&amp;X318,game_rosters!U:W,3,FALSE),"")</f>
        <v>P100132</v>
      </c>
      <c r="BU318" t="str">
        <f t="shared" si="419"/>
        <v>Velodrome</v>
      </c>
    </row>
    <row r="319" spans="1:73" x14ac:dyDescent="0.2">
      <c r="A319" t="str">
        <f t="shared" si="394"/>
        <v/>
      </c>
      <c r="E319" s="4"/>
      <c r="F319" s="43"/>
      <c r="G319" s="4"/>
      <c r="H319" s="46"/>
      <c r="I319" s="44">
        <v>70</v>
      </c>
      <c r="J319" s="44" t="str">
        <f t="shared" si="420"/>
        <v/>
      </c>
      <c r="S319">
        <v>159</v>
      </c>
      <c r="T319">
        <v>35</v>
      </c>
      <c r="U319" t="str">
        <f>IF(B319=1,MAX($U$2:$U318)+1,IF(AND($T319&lt;&gt;"",$T319=$T318),$U318,IF(B319="x",U318,"")))</f>
        <v/>
      </c>
      <c r="V319" t="str">
        <f>IF(C319=1,MAX($V$2:$V318)+1,IF(AND($T319&lt;&gt;"",$T319=$T318),$U318,IF(C319="x",V318,"")))</f>
        <v/>
      </c>
      <c r="X319">
        <v>70</v>
      </c>
      <c r="Z319">
        <v>1</v>
      </c>
      <c r="AA319">
        <f t="shared" si="391"/>
        <v>1159</v>
      </c>
      <c r="AB319">
        <f t="shared" si="392"/>
        <v>9035</v>
      </c>
      <c r="AC319">
        <f t="shared" si="388"/>
        <v>9035</v>
      </c>
      <c r="AD319" s="6">
        <v>1</v>
      </c>
      <c r="AE319" t="s">
        <v>745</v>
      </c>
      <c r="AF319" t="s">
        <v>916</v>
      </c>
      <c r="AG319" t="s">
        <v>756</v>
      </c>
      <c r="AH319" t="s">
        <v>756</v>
      </c>
      <c r="AI319" t="str">
        <f t="shared" si="395"/>
        <v>e</v>
      </c>
      <c r="AJ319" t="str">
        <f t="shared" si="396"/>
        <v>d</v>
      </c>
      <c r="AK319" t="str">
        <f t="shared" si="397"/>
        <v>d</v>
      </c>
      <c r="AL319" t="str">
        <f t="shared" si="398"/>
        <v/>
      </c>
      <c r="AM319" t="str">
        <f t="shared" si="399"/>
        <v/>
      </c>
      <c r="AN319" t="str">
        <f t="shared" si="400"/>
        <v>Home</v>
      </c>
      <c r="AO319" t="str">
        <f t="shared" si="401"/>
        <v>h</v>
      </c>
      <c r="AP319" t="str">
        <f t="shared" si="402"/>
        <v>d</v>
      </c>
      <c r="AQ319" t="str">
        <f t="shared" si="403"/>
        <v>o</v>
      </c>
      <c r="AR319" t="str">
        <f t="shared" si="404"/>
        <v>Home</v>
      </c>
      <c r="AS319" t="str">
        <f t="shared" si="405"/>
        <v>h</v>
      </c>
      <c r="AT319" t="str">
        <f t="shared" si="406"/>
        <v>Offensive</v>
      </c>
      <c r="AU319" t="str">
        <f t="shared" si="407"/>
        <v/>
      </c>
      <c r="AV319" t="str">
        <f t="shared" si="408"/>
        <v/>
      </c>
      <c r="AW319" t="str" cm="1">
        <f t="array" ref="AW319">IFERROR(IF(O319&lt;&gt;"",O319,IF(OR($S319="",$T319=""),"",IF(O319&lt;&gt;"",O319,IF($T319&lt;&gt;"",_xlfn._xlws.FILTER(O:O,($BU:$BU=$BU319)*($I:$I=$I319)*($T:$T=$T319)*($S:$S=_xlfn.MINIFS($S:$S,$T:$T,"="&amp;$T319)),"")))))&amp;"",IF(O319="","",""))&amp;""</f>
        <v/>
      </c>
      <c r="AX319" t="str" cm="1">
        <f t="array" ref="AX319">IFERROR(IF(P319&lt;&gt;"",P319,IF(OR($S319="",$T319=""),"",IF($T319&lt;&gt;"",_xlfn._xlws.FILTER(P:P,($BU:$BU=$BU319)*($I:$I=$I319)*($T:$T=$T319)*($S:$S=_xlfn.MINIFS($S:$S,$T:$T,"="&amp;$T319)),""))))&amp;"",IF(P319="","",""))&amp;""</f>
        <v/>
      </c>
      <c r="AY319" t="str" cm="1">
        <f t="array" ref="AY319">IFERROR(IF(Q319&lt;&gt;"",Q319,IF(OR($S319="",$T319=""),"",IF($T319&lt;&gt;"",_xlfn._xlws.FILTER(Q:Q,($BU:$BU=$BU319)*($I:$I=$I319)*($T:$T=$T319)*($S:$S=_xlfn.MINIFS($S:$S,$T:$T,"="&amp;$T319)),""))))&amp;"",IF(Q319="","",""))&amp;""</f>
        <v/>
      </c>
      <c r="AZ319" t="str" cm="1">
        <f t="array" ref="AZ319">IFERROR(IF(R319&lt;&gt;"",R319,IF(OR($S319="",$T319=""),"",IF($T319&lt;&gt;"",_xlfn._xlws.FILTER(R:R,($BU:$BU=$BU319)*($I:$I=$I319)*($T:$T=$T319)*($S:$S=_xlfn.MINIFS($S:$S,$T:$T,"="&amp;$T319)),""))))&amp;"",IF(R319="","",""))&amp;""</f>
        <v/>
      </c>
      <c r="BA319" s="6">
        <f t="shared" si="409"/>
        <v>27</v>
      </c>
      <c r="BB319">
        <f t="shared" ref="BB319:BD319" si="478">BB318</f>
        <v>18987</v>
      </c>
      <c r="BC319" t="str">
        <f t="shared" si="478"/>
        <v>Velodrome</v>
      </c>
      <c r="BD319" t="str">
        <f t="shared" si="478"/>
        <v>Outlaws</v>
      </c>
      <c r="BE319" t="s">
        <v>238</v>
      </c>
      <c r="BF319" t="s">
        <v>184</v>
      </c>
      <c r="BI319" cm="1">
        <f t="array" aca="1" ref="BI319" ca="1">IFERROR(_xlfn._xlws.FILTER(shifts!A:A,(shifts!B:B=events!AD319)*(shifts!AG:AG&gt;=events!BK319)*(shifts!AH:AH&lt;=events!BL319)),BI318)</f>
        <v>10</v>
      </c>
      <c r="BJ319" s="15">
        <f t="shared" si="411"/>
        <v>0</v>
      </c>
      <c r="BK319">
        <f t="shared" si="412"/>
        <v>842</v>
      </c>
      <c r="BL319">
        <f t="shared" si="413"/>
        <v>842</v>
      </c>
      <c r="BM319" s="15">
        <f>SUMIFS(BJ$2:BJ319,K$2:K319,"=Intermission")+SUMIFS(BJ$2:BJ319,K$2:K319,"=Timeout")</f>
        <v>0</v>
      </c>
      <c r="BN319">
        <f t="shared" si="414"/>
        <v>0</v>
      </c>
      <c r="BO319" s="19">
        <f t="shared" si="415"/>
        <v>238</v>
      </c>
      <c r="BP319">
        <f t="shared" si="416"/>
        <v>233</v>
      </c>
      <c r="BQ319" s="17">
        <f t="shared" si="417"/>
        <v>238</v>
      </c>
      <c r="BR319" t="str">
        <f t="shared" si="418"/>
        <v>event_team_player_2</v>
      </c>
      <c r="BS319">
        <f>COUNTIFS(S$3:S319,"="&amp;S319,AI$3:AI319,"="&amp;AI319)</f>
        <v>2</v>
      </c>
      <c r="BT319" t="str">
        <f>IFERROR(VLOOKUP(BB319&amp;BU319&amp;X319,game_rosters!U:W,3,FALSE),"")</f>
        <v>P100001</v>
      </c>
      <c r="BU319" t="str">
        <f t="shared" si="419"/>
        <v>Velodrome</v>
      </c>
    </row>
    <row r="320" spans="1:73" x14ac:dyDescent="0.2">
      <c r="A320" t="str">
        <f t="shared" si="394"/>
        <v/>
      </c>
      <c r="E320" s="4"/>
      <c r="F320" s="43"/>
      <c r="G320" s="4"/>
      <c r="H320" s="46"/>
      <c r="I320" s="44">
        <v>25</v>
      </c>
      <c r="J320" s="44" t="str">
        <f t="shared" si="420"/>
        <v/>
      </c>
      <c r="R320" s="51">
        <v>1</v>
      </c>
      <c r="S320">
        <v>159</v>
      </c>
      <c r="T320">
        <v>35</v>
      </c>
      <c r="U320" t="str">
        <f>IF(B320=1,MAX($U$2:$U319)+1,IF(AND($T320&lt;&gt;"",$T320=$T319),$U319,IF(B320="x",U319,"")))</f>
        <v/>
      </c>
      <c r="V320" t="str">
        <f>IF(C320=1,MAX($V$2:$V319)+1,IF(AND($T320&lt;&gt;"",$T320=$T319),$U319,IF(C320="x",V319,"")))</f>
        <v/>
      </c>
      <c r="X320">
        <v>25</v>
      </c>
      <c r="AA320">
        <f t="shared" si="391"/>
        <v>1159</v>
      </c>
      <c r="AB320">
        <f t="shared" si="392"/>
        <v>9035</v>
      </c>
      <c r="AC320">
        <f t="shared" si="388"/>
        <v>9035</v>
      </c>
      <c r="AD320" s="6">
        <v>1</v>
      </c>
      <c r="AE320" t="s">
        <v>745</v>
      </c>
      <c r="AF320" t="s">
        <v>916</v>
      </c>
      <c r="AG320" t="s">
        <v>756</v>
      </c>
      <c r="AH320" t="s">
        <v>756</v>
      </c>
      <c r="AI320" t="str">
        <f t="shared" si="395"/>
        <v>o</v>
      </c>
      <c r="AJ320" t="str">
        <f t="shared" si="396"/>
        <v>d</v>
      </c>
      <c r="AK320" t="str">
        <f t="shared" si="397"/>
        <v>d</v>
      </c>
      <c r="AL320" t="str">
        <f t="shared" si="398"/>
        <v/>
      </c>
      <c r="AM320" t="str">
        <f t="shared" si="399"/>
        <v/>
      </c>
      <c r="AN320" t="str">
        <f t="shared" si="400"/>
        <v>Home</v>
      </c>
      <c r="AO320" t="str">
        <f t="shared" si="401"/>
        <v>h</v>
      </c>
      <c r="AP320" t="str">
        <f t="shared" si="402"/>
        <v>d</v>
      </c>
      <c r="AQ320" t="str">
        <f t="shared" si="403"/>
        <v>o</v>
      </c>
      <c r="AR320" t="str">
        <f t="shared" si="404"/>
        <v>Home</v>
      </c>
      <c r="AS320" t="str">
        <f t="shared" si="405"/>
        <v>h</v>
      </c>
      <c r="AT320" t="str">
        <f t="shared" si="406"/>
        <v>Defensive</v>
      </c>
      <c r="AU320" t="str">
        <f t="shared" si="407"/>
        <v/>
      </c>
      <c r="AV320" t="str">
        <f t="shared" si="408"/>
        <v/>
      </c>
      <c r="AW320" t="str" cm="1">
        <f t="array" ref="AW320">IFERROR(IF(O320&lt;&gt;"",O320,IF(OR($S320="",$T320=""),"",IF(O320&lt;&gt;"",O320,IF($T320&lt;&gt;"",_xlfn._xlws.FILTER(O:O,($BU:$BU=$BU320)*($I:$I=$I320)*($T:$T=$T320)*($S:$S=_xlfn.MINIFS($S:$S,$T:$T,"="&amp;$T320)),"")))))&amp;"",IF(O320="","",""))&amp;""</f>
        <v>Defensive_PlayPass-InShotPassLane</v>
      </c>
      <c r="AX320" t="str" cm="1">
        <f t="array" ref="AX320">IFERROR(IF(P320&lt;&gt;"",P320,IF(OR($S320="",$T320=""),"",IF($T320&lt;&gt;"",_xlfn._xlws.FILTER(P:P,($BU:$BU=$BU320)*($I:$I=$I320)*($T:$T=$T320)*($S:$S=_xlfn.MINIFS($S:$S,$T:$T,"="&amp;$T320)),""))))&amp;"",IF(P320="","",""))&amp;""</f>
        <v/>
      </c>
      <c r="AY320" t="str" cm="1">
        <f t="array" ref="AY320">IFERROR(IF(Q320&lt;&gt;"",Q320,IF(OR($S320="",$T320=""),"",IF($T320&lt;&gt;"",_xlfn._xlws.FILTER(Q:Q,($BU:$BU=$BU320)*($I:$I=$I320)*($T:$T=$T320)*($S:$S=_xlfn.MINIFS($S:$S,$T:$T,"="&amp;$T320)),""))))&amp;"",IF(Q320="","",""))&amp;""</f>
        <v/>
      </c>
      <c r="AZ320" t="str" cm="1">
        <f t="array" ref="AZ320">IFERROR(IF(R320&lt;&gt;"",R320,IF(OR($S320="",$T320=""),"",IF($T320&lt;&gt;"",_xlfn._xlws.FILTER(R:R,($BU:$BU=$BU320)*($I:$I=$I320)*($T:$T=$T320)*($S:$S=_xlfn.MINIFS($S:$S,$T:$T,"="&amp;$T320)),""))))&amp;"",IF(R320="","",""))&amp;""</f>
        <v>1</v>
      </c>
      <c r="BA320" s="6">
        <f t="shared" si="409"/>
        <v>27</v>
      </c>
      <c r="BB320">
        <f t="shared" ref="BB320:BD320" si="479">BB319</f>
        <v>18987</v>
      </c>
      <c r="BC320" t="str">
        <f t="shared" si="479"/>
        <v>Velodrome</v>
      </c>
      <c r="BD320" t="str">
        <f t="shared" si="479"/>
        <v>Outlaws</v>
      </c>
      <c r="BE320" t="s">
        <v>238</v>
      </c>
      <c r="BF320" t="s">
        <v>184</v>
      </c>
      <c r="BI320" cm="1">
        <f t="array" aca="1" ref="BI320" ca="1">IFERROR(_xlfn._xlws.FILTER(shifts!A:A,(shifts!B:B=events!AD320)*(shifts!AG:AG&gt;=events!BK320)*(shifts!AH:AH&lt;=events!BL320)),BI319)</f>
        <v>10</v>
      </c>
      <c r="BJ320" s="15">
        <f t="shared" si="411"/>
        <v>0</v>
      </c>
      <c r="BK320">
        <f t="shared" si="412"/>
        <v>842</v>
      </c>
      <c r="BL320">
        <f t="shared" si="413"/>
        <v>842</v>
      </c>
      <c r="BM320" s="15">
        <f>SUMIFS(BJ$2:BJ320,K$2:K320,"=Intermission")+SUMIFS(BJ$2:BJ320,K$2:K320,"=Timeout")</f>
        <v>0</v>
      </c>
      <c r="BN320">
        <f t="shared" si="414"/>
        <v>0</v>
      </c>
      <c r="BO320" s="19">
        <f t="shared" si="415"/>
        <v>238</v>
      </c>
      <c r="BP320">
        <f t="shared" si="416"/>
        <v>233</v>
      </c>
      <c r="BQ320" s="17">
        <f t="shared" si="417"/>
        <v>238</v>
      </c>
      <c r="BR320" t="str">
        <f t="shared" si="418"/>
        <v>opp_team_player_1</v>
      </c>
      <c r="BS320">
        <f>COUNTIFS(S$3:S320,"="&amp;S320,AI$3:AI320,"="&amp;AI320)</f>
        <v>1</v>
      </c>
      <c r="BT320" t="str">
        <f>IFERROR(VLOOKUP(BB320&amp;BU320&amp;X320,game_rosters!U:W,3,FALSE),"")</f>
        <v>P100170</v>
      </c>
      <c r="BU320" t="str">
        <f t="shared" si="419"/>
        <v>Outlaws</v>
      </c>
    </row>
    <row r="321" spans="1:73" x14ac:dyDescent="0.2">
      <c r="A321">
        <f t="shared" si="394"/>
        <v>1</v>
      </c>
      <c r="E321" s="4"/>
      <c r="F321" s="43"/>
      <c r="G321" s="4"/>
      <c r="H321" s="46"/>
      <c r="I321" s="44">
        <v>14</v>
      </c>
      <c r="J321" s="44" t="str">
        <f t="shared" si="420"/>
        <v/>
      </c>
      <c r="K321" t="s">
        <v>9</v>
      </c>
      <c r="L321" t="s">
        <v>173</v>
      </c>
      <c r="M321" t="s">
        <v>74</v>
      </c>
      <c r="S321">
        <v>160</v>
      </c>
      <c r="T321">
        <v>35</v>
      </c>
      <c r="U321" t="str">
        <f>IF(B321=1,MAX($U$2:$U320)+1,IF(AND($T321&lt;&gt;"",$T321=$T320),$U320,IF(B321="x",U320,"")))</f>
        <v/>
      </c>
      <c r="V321" t="str">
        <f>IF(C321=1,MAX($V$2:$V320)+1,IF(AND($T321&lt;&gt;"",$T321=$T320),$U320,IF(C321="x",V320,"")))</f>
        <v/>
      </c>
      <c r="W321" t="s">
        <v>735</v>
      </c>
      <c r="X321">
        <v>14</v>
      </c>
      <c r="Z321">
        <v>1</v>
      </c>
      <c r="AA321">
        <f t="shared" si="391"/>
        <v>1160</v>
      </c>
      <c r="AB321">
        <f t="shared" si="392"/>
        <v>9035</v>
      </c>
      <c r="AC321">
        <f t="shared" si="388"/>
        <v>9035</v>
      </c>
      <c r="AD321" s="6">
        <v>1</v>
      </c>
      <c r="AE321" t="s">
        <v>745</v>
      </c>
      <c r="AF321" t="s">
        <v>916</v>
      </c>
      <c r="AG321" t="s">
        <v>756</v>
      </c>
      <c r="AH321" t="s">
        <v>756</v>
      </c>
      <c r="AI321" t="str">
        <f t="shared" si="395"/>
        <v>e</v>
      </c>
      <c r="AJ321" t="str">
        <f t="shared" si="396"/>
        <v>d</v>
      </c>
      <c r="AK321" t="str">
        <f t="shared" si="397"/>
        <v>d</v>
      </c>
      <c r="AL321" t="str">
        <f t="shared" si="398"/>
        <v>d</v>
      </c>
      <c r="AM321" t="str">
        <f t="shared" si="399"/>
        <v/>
      </c>
      <c r="AN321" t="str">
        <f t="shared" si="400"/>
        <v>Home</v>
      </c>
      <c r="AO321" t="str">
        <f t="shared" si="401"/>
        <v>h</v>
      </c>
      <c r="AP321" t="str">
        <f t="shared" si="402"/>
        <v>d</v>
      </c>
      <c r="AQ321" t="str">
        <f t="shared" si="403"/>
        <v>o</v>
      </c>
      <c r="AR321" t="str">
        <f t="shared" si="404"/>
        <v>Home</v>
      </c>
      <c r="AS321" t="str">
        <f t="shared" si="405"/>
        <v>h</v>
      </c>
      <c r="AT321" t="str">
        <f t="shared" si="406"/>
        <v>Offensive</v>
      </c>
      <c r="AU321" t="str">
        <f t="shared" si="407"/>
        <v/>
      </c>
      <c r="AV321" t="str">
        <f t="shared" si="408"/>
        <v/>
      </c>
      <c r="AW321" t="str" cm="1">
        <f t="array" ref="AW321">IFERROR(IF(O321&lt;&gt;"",O321,IF(OR($S321="",$T321=""),"",IF(O321&lt;&gt;"",O321,IF($T321&lt;&gt;"",_xlfn._xlws.FILTER(O:O,($BU:$BU=$BU321)*($I:$I=$I321)*($T:$T=$T321)*($S:$S=_xlfn.MINIFS($S:$S,$T:$T,"="&amp;$T321)),"")))))&amp;"",IF(O321="","",""))&amp;""</f>
        <v/>
      </c>
      <c r="AX321" t="str" cm="1">
        <f t="array" ref="AX321">IFERROR(IF(P321&lt;&gt;"",P321,IF(OR($S321="",$T321=""),"",IF($T321&lt;&gt;"",_xlfn._xlws.FILTER(P:P,($BU:$BU=$BU321)*($I:$I=$I321)*($T:$T=$T321)*($S:$S=_xlfn.MINIFS($S:$S,$T:$T,"="&amp;$T321)),""))))&amp;"",IF(P321="","",""))&amp;""</f>
        <v/>
      </c>
      <c r="AY321" t="str" cm="1">
        <f t="array" ref="AY321">IFERROR(IF(Q321&lt;&gt;"",Q321,IF(OR($S321="",$T321=""),"",IF($T321&lt;&gt;"",_xlfn._xlws.FILTER(Q:Q,($BU:$BU=$BU321)*($I:$I=$I321)*($T:$T=$T321)*($S:$S=_xlfn.MINIFS($S:$S,$T:$T,"="&amp;$T321)),""))))&amp;"",IF(Q321="","",""))&amp;""</f>
        <v/>
      </c>
      <c r="AZ321" t="str" cm="1">
        <f t="array" ref="AZ321">IFERROR(IF(R321&lt;&gt;"",R321,IF(OR($S321="",$T321=""),"",IF($T321&lt;&gt;"",_xlfn._xlws.FILTER(R:R,($BU:$BU=$BU321)*($I:$I=$I321)*($T:$T=$T321)*($S:$S=_xlfn.MINIFS($S:$S,$T:$T,"="&amp;$T321)),""))))&amp;"",IF(R321="","",""))&amp;""</f>
        <v>1</v>
      </c>
      <c r="BA321" s="6">
        <f t="shared" si="409"/>
        <v>27</v>
      </c>
      <c r="BB321">
        <f t="shared" ref="BB321:BD321" si="480">BB320</f>
        <v>18987</v>
      </c>
      <c r="BC321" t="str">
        <f t="shared" si="480"/>
        <v>Velodrome</v>
      </c>
      <c r="BD321" t="str">
        <f t="shared" si="480"/>
        <v>Outlaws</v>
      </c>
      <c r="BE321" t="s">
        <v>9</v>
      </c>
      <c r="BF321" t="s">
        <v>173</v>
      </c>
      <c r="BI321" cm="1">
        <f t="array" aca="1" ref="BI321" ca="1">IFERROR(_xlfn._xlws.FILTER(shifts!A:A,(shifts!B:B=events!AD321)*(shifts!AG:AG&gt;=events!BK321)*(shifts!AH:AH&lt;=events!BL321)),BI320)</f>
        <v>10</v>
      </c>
      <c r="BJ321" s="15">
        <f t="shared" si="411"/>
        <v>0</v>
      </c>
      <c r="BK321">
        <f t="shared" si="412"/>
        <v>842</v>
      </c>
      <c r="BL321">
        <f t="shared" si="413"/>
        <v>842</v>
      </c>
      <c r="BM321" s="15">
        <f>SUMIFS(BJ$2:BJ321,K$2:K321,"=Intermission")+SUMIFS(BJ$2:BJ321,K$2:K321,"=Timeout")</f>
        <v>0</v>
      </c>
      <c r="BN321">
        <f t="shared" si="414"/>
        <v>0</v>
      </c>
      <c r="BO321" s="19">
        <f t="shared" si="415"/>
        <v>238</v>
      </c>
      <c r="BP321">
        <f t="shared" si="416"/>
        <v>233</v>
      </c>
      <c r="BQ321" s="17">
        <f t="shared" si="417"/>
        <v>238</v>
      </c>
      <c r="BR321" t="str">
        <f t="shared" si="418"/>
        <v>event_team_player_1</v>
      </c>
      <c r="BS321">
        <f>COUNTIFS(S$3:S321,"="&amp;S321,AI$3:AI321,"="&amp;AI321)</f>
        <v>1</v>
      </c>
      <c r="BT321" t="str">
        <f>IFERROR(VLOOKUP(BB321&amp;BU321&amp;X321,game_rosters!U:W,3,FALSE),"")</f>
        <v>P100132</v>
      </c>
      <c r="BU321" t="str">
        <f t="shared" si="419"/>
        <v>Velodrome</v>
      </c>
    </row>
    <row r="322" spans="1:73" x14ac:dyDescent="0.2">
      <c r="A322">
        <f t="shared" si="394"/>
        <v>1</v>
      </c>
      <c r="E322" s="4"/>
      <c r="F322" s="43"/>
      <c r="G322" s="4"/>
      <c r="H322" s="46"/>
      <c r="I322" s="44">
        <v>4</v>
      </c>
      <c r="J322" s="44" t="str">
        <f t="shared" si="420"/>
        <v/>
      </c>
      <c r="K322" t="s">
        <v>13</v>
      </c>
      <c r="L322" t="s">
        <v>586</v>
      </c>
      <c r="N322" t="s">
        <v>595</v>
      </c>
      <c r="O322" t="s">
        <v>600</v>
      </c>
      <c r="Q322" t="s">
        <v>595</v>
      </c>
      <c r="S322">
        <v>161</v>
      </c>
      <c r="T322" t="s">
        <v>756</v>
      </c>
      <c r="U322" t="str">
        <f>IF(B322=1,MAX($U$2:$U321)+1,IF(AND($T322&lt;&gt;"",$T322=$T321),$U321,IF(B322="x",U321,"")))</f>
        <v/>
      </c>
      <c r="V322" t="str">
        <f>IF(C322=1,MAX($V$2:$V321)+1,IF(AND($T322&lt;&gt;"",$T322=$T321),$U321,IF(C322="x",V321,"")))</f>
        <v/>
      </c>
      <c r="W322" t="s">
        <v>731</v>
      </c>
      <c r="X322">
        <v>4</v>
      </c>
      <c r="Z322">
        <v>1</v>
      </c>
      <c r="AA322">
        <f t="shared" si="391"/>
        <v>1161</v>
      </c>
      <c r="AB322" t="str">
        <f t="shared" si="392"/>
        <v/>
      </c>
      <c r="AC322">
        <f t="shared" ref="AC322:AC385" si="481">IF(AB322&lt;&gt;"",AB322,S322+1000)</f>
        <v>1161</v>
      </c>
      <c r="AD322" s="6">
        <v>1</v>
      </c>
      <c r="AE322" t="s">
        <v>745</v>
      </c>
      <c r="AF322" t="s">
        <v>748</v>
      </c>
      <c r="AG322" t="s">
        <v>756</v>
      </c>
      <c r="AH322" t="s">
        <v>756</v>
      </c>
      <c r="AI322" t="str">
        <f t="shared" si="395"/>
        <v>e</v>
      </c>
      <c r="AJ322" t="str">
        <f t="shared" si="396"/>
        <v/>
      </c>
      <c r="AK322" t="str">
        <f t="shared" si="397"/>
        <v/>
      </c>
      <c r="AL322" t="str">
        <f t="shared" si="398"/>
        <v/>
      </c>
      <c r="AM322" t="str">
        <f t="shared" si="399"/>
        <v/>
      </c>
      <c r="AN322" t="str">
        <f t="shared" si="400"/>
        <v>Away</v>
      </c>
      <c r="AO322" t="str">
        <f t="shared" si="401"/>
        <v>a</v>
      </c>
      <c r="AP322" t="str">
        <f t="shared" si="402"/>
        <v/>
      </c>
      <c r="AQ322" t="str">
        <f t="shared" si="403"/>
        <v/>
      </c>
      <c r="AR322" t="str">
        <f t="shared" si="404"/>
        <v>Away</v>
      </c>
      <c r="AS322" t="str">
        <f t="shared" si="405"/>
        <v>a</v>
      </c>
      <c r="AT322" t="str">
        <f t="shared" si="406"/>
        <v>Offensive</v>
      </c>
      <c r="AU322" t="str">
        <f t="shared" si="407"/>
        <v/>
      </c>
      <c r="AV322" t="str">
        <f t="shared" si="408"/>
        <v/>
      </c>
      <c r="AW322" t="str" cm="1">
        <f t="array" ref="AW322">IFERROR(IF(O322&lt;&gt;"",O322,IF(OR($S322="",$T322=""),"",IF(O322&lt;&gt;"",O322,IF($T322&lt;&gt;"",_xlfn._xlws.FILTER(O:O,($BU:$BU=$BU322)*($I:$I=$I322)*($T:$T=$T322)*($S:$S=_xlfn.MINIFS($S:$S,$T:$T,"="&amp;$T322)),"")))))&amp;"",IF(O322="","",""))&amp;""</f>
        <v>OffensivePlay_Zone-PuckRetreivalTurnover</v>
      </c>
      <c r="AX322" t="str" cm="1">
        <f t="array" ref="AX322">IFERROR(IF(P322&lt;&gt;"",P322,IF(OR($S322="",$T322=""),"",IF($T322&lt;&gt;"",_xlfn._xlws.FILTER(P:P,($BU:$BU=$BU322)*($I:$I=$I322)*($T:$T=$T322)*($S:$S=_xlfn.MINIFS($S:$S,$T:$T,"="&amp;$T322)),""))))&amp;"",IF(P322="","",""))&amp;""</f>
        <v/>
      </c>
      <c r="AY322" t="str" cm="1">
        <f t="array" ref="AY322">IFERROR(IF(Q322&lt;&gt;"",Q322,IF(OR($S322="",$T322=""),"",IF($T322&lt;&gt;"",_xlfn._xlws.FILTER(Q:Q,($BU:$BU=$BU322)*($I:$I=$I322)*($T:$T=$T322)*($S:$S=_xlfn.MINIFS($S:$S,$T:$T,"="&amp;$T322)),""))))&amp;"",IF(Q322="","",""))&amp;""</f>
        <v>s</v>
      </c>
      <c r="AZ322" t="str" cm="1">
        <f t="array" ref="AZ322">IFERROR(IF(R322&lt;&gt;"",R322,IF(OR($S322="",$T322=""),"",IF($T322&lt;&gt;"",_xlfn._xlws.FILTER(R:R,($BU:$BU=$BU322)*($I:$I=$I322)*($T:$T=$T322)*($S:$S=_xlfn.MINIFS($S:$S,$T:$T,"="&amp;$T322)),""))))&amp;"",IF(R322="","",""))&amp;""</f>
        <v/>
      </c>
      <c r="BA322" s="6">
        <f t="shared" si="409"/>
        <v>27</v>
      </c>
      <c r="BB322">
        <f t="shared" ref="BB322:BD322" si="482">BB321</f>
        <v>18987</v>
      </c>
      <c r="BC322" t="str">
        <f t="shared" si="482"/>
        <v>Velodrome</v>
      </c>
      <c r="BD322" t="str">
        <f t="shared" si="482"/>
        <v>Outlaws</v>
      </c>
      <c r="BE322" t="s">
        <v>13</v>
      </c>
      <c r="BF322" t="s">
        <v>586</v>
      </c>
      <c r="BI322">
        <v>10</v>
      </c>
      <c r="BJ322" s="15">
        <f t="shared" si="411"/>
        <v>0</v>
      </c>
      <c r="BK322">
        <f t="shared" si="412"/>
        <v>841</v>
      </c>
      <c r="BL322">
        <f t="shared" si="413"/>
        <v>841</v>
      </c>
      <c r="BM322" s="15">
        <f>SUMIFS(BJ$2:BJ322,K$2:K322,"=Intermission")+SUMIFS(BJ$2:BJ322,K$2:K322,"=Timeout")</f>
        <v>0</v>
      </c>
      <c r="BN322">
        <f t="shared" si="414"/>
        <v>0</v>
      </c>
      <c r="BO322" s="19">
        <f t="shared" si="415"/>
        <v>239</v>
      </c>
      <c r="BP322">
        <f t="shared" si="416"/>
        <v>234</v>
      </c>
      <c r="BQ322" s="17">
        <f t="shared" si="417"/>
        <v>239</v>
      </c>
      <c r="BR322" t="str">
        <f t="shared" si="418"/>
        <v>event_team_player_1</v>
      </c>
      <c r="BS322">
        <f>COUNTIFS(S$3:S322,"="&amp;S322,AI$3:AI322,"="&amp;AI322)</f>
        <v>1</v>
      </c>
      <c r="BT322" t="str">
        <f>IFERROR(VLOOKUP(BB322&amp;BU322&amp;X322,game_rosters!U:W,3,FALSE),"")</f>
        <v>P100032</v>
      </c>
      <c r="BU322" t="str">
        <f t="shared" si="419"/>
        <v>Outlaws</v>
      </c>
    </row>
    <row r="323" spans="1:73" x14ac:dyDescent="0.2">
      <c r="A323">
        <f t="shared" si="394"/>
        <v>1</v>
      </c>
      <c r="E323" s="4"/>
      <c r="F323" s="43"/>
      <c r="G323" s="4"/>
      <c r="H323" s="46"/>
      <c r="I323" s="44">
        <v>4</v>
      </c>
      <c r="J323" s="44" t="str">
        <f t="shared" si="420"/>
        <v/>
      </c>
      <c r="K323" t="s">
        <v>13</v>
      </c>
      <c r="O323" t="s">
        <v>608</v>
      </c>
      <c r="R323" s="51">
        <v>1</v>
      </c>
      <c r="S323">
        <v>162</v>
      </c>
      <c r="T323" t="s">
        <v>756</v>
      </c>
      <c r="U323" t="str">
        <f>IF(B323=1,MAX($U$2:$U322)+1,IF(AND($T323&lt;&gt;"",$T323=$T322),$U322,IF(B323="x",U322,"")))</f>
        <v/>
      </c>
      <c r="V323" t="str">
        <f>IF(C323=1,MAX($V$2:$V322)+1,IF(AND($T323&lt;&gt;"",$T323=$T322),$U322,IF(C323="x",V322,"")))</f>
        <v/>
      </c>
      <c r="W323" t="s">
        <v>731</v>
      </c>
      <c r="X323">
        <v>4</v>
      </c>
      <c r="Z323">
        <v>1</v>
      </c>
      <c r="AA323">
        <f t="shared" si="391"/>
        <v>1162</v>
      </c>
      <c r="AB323" t="str">
        <f t="shared" si="392"/>
        <v/>
      </c>
      <c r="AC323">
        <f t="shared" si="481"/>
        <v>1162</v>
      </c>
      <c r="AD323" s="6">
        <v>1</v>
      </c>
      <c r="AE323" t="s">
        <v>745</v>
      </c>
      <c r="AF323" t="s">
        <v>748</v>
      </c>
      <c r="AG323" t="s">
        <v>923</v>
      </c>
      <c r="AH323" t="s">
        <v>897</v>
      </c>
      <c r="AI323" t="str">
        <f t="shared" si="395"/>
        <v>e</v>
      </c>
      <c r="AJ323" t="str">
        <f t="shared" si="396"/>
        <v/>
      </c>
      <c r="AK323" t="str">
        <f t="shared" si="397"/>
        <v/>
      </c>
      <c r="AL323" t="str">
        <f t="shared" si="398"/>
        <v/>
      </c>
      <c r="AM323" t="str">
        <f t="shared" si="399"/>
        <v/>
      </c>
      <c r="AN323" t="str">
        <f t="shared" si="400"/>
        <v>Away</v>
      </c>
      <c r="AO323" t="str">
        <f t="shared" si="401"/>
        <v>a</v>
      </c>
      <c r="AP323" t="str">
        <f t="shared" si="402"/>
        <v/>
      </c>
      <c r="AQ323" t="str">
        <f t="shared" si="403"/>
        <v/>
      </c>
      <c r="AR323" t="str">
        <f t="shared" si="404"/>
        <v>Away</v>
      </c>
      <c r="AS323" t="str">
        <f t="shared" si="405"/>
        <v>a</v>
      </c>
      <c r="AT323" t="str">
        <f t="shared" si="406"/>
        <v>Offensive</v>
      </c>
      <c r="AU323" t="str">
        <f t="shared" si="407"/>
        <v/>
      </c>
      <c r="AV323" t="str">
        <f t="shared" si="408"/>
        <v/>
      </c>
      <c r="AW323" t="str" cm="1">
        <f t="array" ref="AW323">IFERROR(IF(O323&lt;&gt;"",O323,IF(OR($S323="",$T323=""),"",IF(O323&lt;&gt;"",O323,IF($T323&lt;&gt;"",_xlfn._xlws.FILTER(O:O,($BU:$BU=$BU323)*($I:$I=$I323)*($T:$T=$T323)*($S:$S=_xlfn.MINIFS($S:$S,$T:$T,"="&amp;$T323)),"")))))&amp;"",IF(O323="","",""))&amp;""</f>
        <v>OffensivePlay_Possession-DriveWide</v>
      </c>
      <c r="AX323" t="str" cm="1">
        <f t="array" ref="AX323">IFERROR(IF(P323&lt;&gt;"",P323,IF(OR($S323="",$T323=""),"",IF($T323&lt;&gt;"",_xlfn._xlws.FILTER(P:P,($BU:$BU=$BU323)*($I:$I=$I323)*($T:$T=$T323)*($S:$S=_xlfn.MINIFS($S:$S,$T:$T,"="&amp;$T323)),""))))&amp;"",IF(P323="","",""))&amp;""</f>
        <v/>
      </c>
      <c r="AY323" t="str" cm="1">
        <f t="array" ref="AY323">IFERROR(IF(Q323&lt;&gt;"",Q323,IF(OR($S323="",$T323=""),"",IF($T323&lt;&gt;"",_xlfn._xlws.FILTER(Q:Q,($BU:$BU=$BU323)*($I:$I=$I323)*($T:$T=$T323)*($S:$S=_xlfn.MINIFS($S:$S,$T:$T,"="&amp;$T323)),""))))&amp;"",IF(Q323="","",""))&amp;""</f>
        <v/>
      </c>
      <c r="AZ323" t="str" cm="1">
        <f t="array" ref="AZ323">IFERROR(IF(R323&lt;&gt;"",R323,IF(OR($S323="",$T323=""),"",IF($T323&lt;&gt;"",_xlfn._xlws.FILTER(R:R,($BU:$BU=$BU323)*($I:$I=$I323)*($T:$T=$T323)*($S:$S=_xlfn.MINIFS($S:$S,$T:$T,"="&amp;$T323)),""))))&amp;"",IF(R323="","",""))&amp;""</f>
        <v>1</v>
      </c>
      <c r="BA323" s="6">
        <f t="shared" si="409"/>
        <v>27</v>
      </c>
      <c r="BB323">
        <f t="shared" ref="BB323:BD323" si="483">BB322</f>
        <v>18987</v>
      </c>
      <c r="BC323" t="str">
        <f t="shared" si="483"/>
        <v>Velodrome</v>
      </c>
      <c r="BD323" t="str">
        <f t="shared" si="483"/>
        <v>Outlaws</v>
      </c>
      <c r="BE323" t="s">
        <v>13</v>
      </c>
      <c r="BF323" t="s">
        <v>756</v>
      </c>
      <c r="BI323" cm="1">
        <f t="array" ref="BI323">IFERROR(_xlfn._xlws.FILTER(shifts!A:A,(shifts!B:B=events!AD323)*(shifts!AG:AG&gt;=events!BK323)*(shifts!AH:AH&lt;=events!BL323)),BI322)</f>
        <v>11</v>
      </c>
      <c r="BJ323" s="15">
        <f t="shared" si="411"/>
        <v>4</v>
      </c>
      <c r="BK323">
        <f t="shared" si="412"/>
        <v>841</v>
      </c>
      <c r="BL323">
        <f t="shared" si="413"/>
        <v>837</v>
      </c>
      <c r="BM323" s="15">
        <f>SUMIFS(BJ$2:BJ323,K$2:K323,"=Intermission")+SUMIFS(BJ$2:BJ323,K$2:K323,"=Timeout")</f>
        <v>0</v>
      </c>
      <c r="BN323">
        <f t="shared" si="414"/>
        <v>0</v>
      </c>
      <c r="BO323" s="19">
        <f t="shared" si="415"/>
        <v>239</v>
      </c>
      <c r="BP323">
        <f t="shared" si="416"/>
        <v>234</v>
      </c>
      <c r="BQ323" s="17">
        <f t="shared" si="417"/>
        <v>243</v>
      </c>
      <c r="BR323" t="str">
        <f t="shared" si="418"/>
        <v>event_team_player_1</v>
      </c>
      <c r="BS323">
        <f>COUNTIFS(S$3:S323,"="&amp;S323,AI$3:AI323,"="&amp;AI323)</f>
        <v>1</v>
      </c>
      <c r="BT323" t="str">
        <f>IFERROR(VLOOKUP(BB323&amp;BU323&amp;X323,game_rosters!U:W,3,FALSE),"")</f>
        <v>P100032</v>
      </c>
      <c r="BU323" t="str">
        <f t="shared" si="419"/>
        <v>Outlaws</v>
      </c>
    </row>
    <row r="324" spans="1:73" x14ac:dyDescent="0.2">
      <c r="A324" t="str">
        <f t="shared" si="394"/>
        <v/>
      </c>
      <c r="E324" s="4"/>
      <c r="F324" s="43"/>
      <c r="G324" s="4"/>
      <c r="H324" s="46"/>
      <c r="I324" s="44">
        <v>61</v>
      </c>
      <c r="J324" s="44" t="str">
        <f t="shared" si="420"/>
        <v/>
      </c>
      <c r="R324" s="51">
        <v>1</v>
      </c>
      <c r="S324">
        <v>162</v>
      </c>
      <c r="T324" t="s">
        <v>756</v>
      </c>
      <c r="U324" t="str">
        <f>IF(B324=1,MAX($U$2:$U323)+1,IF(AND($T324&lt;&gt;"",$T324=$T323),$U323,IF(B324="x",U323,"")))</f>
        <v/>
      </c>
      <c r="V324" t="str">
        <f>IF(C324=1,MAX($V$2:$V323)+1,IF(AND($T324&lt;&gt;"",$T324=$T323),$U323,IF(C324="x",V323,"")))</f>
        <v/>
      </c>
      <c r="X324">
        <v>61</v>
      </c>
      <c r="AA324">
        <f t="shared" ref="AA324:AA387" si="484">S324+1000</f>
        <v>1162</v>
      </c>
      <c r="AB324" t="str">
        <f t="shared" ref="AB324:AB387" si="485">IF(T324&lt;&gt;"",9000+T324,"")</f>
        <v/>
      </c>
      <c r="AC324">
        <f t="shared" si="481"/>
        <v>1162</v>
      </c>
      <c r="AD324" s="6">
        <v>1</v>
      </c>
      <c r="AE324" t="s">
        <v>745</v>
      </c>
      <c r="AF324" t="s">
        <v>748</v>
      </c>
      <c r="AG324" t="s">
        <v>923</v>
      </c>
      <c r="AH324" t="s">
        <v>897</v>
      </c>
      <c r="AI324" t="str">
        <f t="shared" si="395"/>
        <v>o</v>
      </c>
      <c r="AJ324" t="str">
        <f t="shared" si="396"/>
        <v/>
      </c>
      <c r="AK324" t="str">
        <f t="shared" si="397"/>
        <v/>
      </c>
      <c r="AL324" t="str">
        <f t="shared" si="398"/>
        <v/>
      </c>
      <c r="AM324" t="str">
        <f t="shared" si="399"/>
        <v/>
      </c>
      <c r="AN324" t="str">
        <f t="shared" si="400"/>
        <v>Away</v>
      </c>
      <c r="AO324" t="str">
        <f t="shared" si="401"/>
        <v>a</v>
      </c>
      <c r="AP324" t="str">
        <f t="shared" si="402"/>
        <v/>
      </c>
      <c r="AQ324" t="str">
        <f t="shared" si="403"/>
        <v/>
      </c>
      <c r="AR324" t="str">
        <f t="shared" si="404"/>
        <v>Away</v>
      </c>
      <c r="AS324" t="str">
        <f t="shared" si="405"/>
        <v>a</v>
      </c>
      <c r="AT324" t="str">
        <f t="shared" si="406"/>
        <v>Defensive</v>
      </c>
      <c r="AU324" t="str">
        <f t="shared" si="407"/>
        <v/>
      </c>
      <c r="AV324" t="str">
        <f t="shared" si="408"/>
        <v/>
      </c>
      <c r="AW324" t="str" cm="1">
        <f t="array" ref="AW324">IFERROR(IF(O324&lt;&gt;"",O324,IF(OR($S324="",$T324=""),"",IF(O324&lt;&gt;"",O324,IF($T324&lt;&gt;"",_xlfn._xlws.FILTER(O:O,($BU:$BU=$BU324)*($I:$I=$I324)*($T:$T=$T324)*($S:$S=_xlfn.MINIFS($S:$S,$T:$T,"="&amp;$T324)),"")))))&amp;"",IF(O324="","",""))&amp;""</f>
        <v/>
      </c>
      <c r="AX324" t="str" cm="1">
        <f t="array" ref="AX324">IFERROR(IF(P324&lt;&gt;"",P324,IF(OR($S324="",$T324=""),"",IF($T324&lt;&gt;"",_xlfn._xlws.FILTER(P:P,($BU:$BU=$BU324)*($I:$I=$I324)*($T:$T=$T324)*($S:$S=_xlfn.MINIFS($S:$S,$T:$T,"="&amp;$T324)),""))))&amp;"",IF(P324="","",""))&amp;""</f>
        <v/>
      </c>
      <c r="AY324" t="str" cm="1">
        <f t="array" ref="AY324">IFERROR(IF(Q324&lt;&gt;"",Q324,IF(OR($S324="",$T324=""),"",IF($T324&lt;&gt;"",_xlfn._xlws.FILTER(Q:Q,($BU:$BU=$BU324)*($I:$I=$I324)*($T:$T=$T324)*($S:$S=_xlfn.MINIFS($S:$S,$T:$T,"="&amp;$T324)),""))))&amp;"",IF(Q324="","",""))&amp;""</f>
        <v/>
      </c>
      <c r="AZ324" t="str" cm="1">
        <f t="array" ref="AZ324">IFERROR(IF(R324&lt;&gt;"",R324,IF(OR($S324="",$T324=""),"",IF($T324&lt;&gt;"",_xlfn._xlws.FILTER(R:R,($BU:$BU=$BU324)*($I:$I=$I324)*($T:$T=$T324)*($S:$S=_xlfn.MINIFS($S:$S,$T:$T,"="&amp;$T324)),""))))&amp;"",IF(R324="","",""))&amp;""</f>
        <v>1</v>
      </c>
      <c r="BA324" s="6">
        <f t="shared" si="409"/>
        <v>27</v>
      </c>
      <c r="BB324">
        <f t="shared" ref="BB324:BD324" si="486">BB323</f>
        <v>18987</v>
      </c>
      <c r="BC324" t="str">
        <f t="shared" si="486"/>
        <v>Velodrome</v>
      </c>
      <c r="BD324" t="str">
        <f t="shared" si="486"/>
        <v>Outlaws</v>
      </c>
      <c r="BE324" t="s">
        <v>13</v>
      </c>
      <c r="BF324" t="s">
        <v>756</v>
      </c>
      <c r="BI324" cm="1">
        <f t="array" ref="BI324">IFERROR(_xlfn._xlws.FILTER(shifts!A:A,(shifts!B:B=events!AD324)*(shifts!AG:AG&gt;=events!BK324)*(shifts!AH:AH&lt;=events!BL324)),BI323)</f>
        <v>11</v>
      </c>
      <c r="BJ324" s="15">
        <f t="shared" si="411"/>
        <v>4</v>
      </c>
      <c r="BK324">
        <f t="shared" si="412"/>
        <v>841</v>
      </c>
      <c r="BL324">
        <f t="shared" si="413"/>
        <v>837</v>
      </c>
      <c r="BM324" s="15">
        <f>SUMIFS(BJ$2:BJ324,K$2:K324,"=Intermission")+SUMIFS(BJ$2:BJ324,K$2:K324,"=Timeout")</f>
        <v>0</v>
      </c>
      <c r="BN324">
        <f t="shared" si="414"/>
        <v>0</v>
      </c>
      <c r="BO324" s="19">
        <f t="shared" si="415"/>
        <v>239</v>
      </c>
      <c r="BP324">
        <f t="shared" si="416"/>
        <v>234</v>
      </c>
      <c r="BQ324" s="17">
        <f t="shared" si="417"/>
        <v>243</v>
      </c>
      <c r="BR324" t="str">
        <f t="shared" si="418"/>
        <v>opp_team_player_1</v>
      </c>
      <c r="BS324">
        <f>COUNTIFS(S$3:S324,"="&amp;S324,AI$3:AI324,"="&amp;AI324)</f>
        <v>1</v>
      </c>
      <c r="BT324" t="str">
        <f>IFERROR(VLOOKUP(BB324&amp;BU324&amp;X324,game_rosters!U:W,3,FALSE),"")</f>
        <v>P100224</v>
      </c>
      <c r="BU324" t="str">
        <f t="shared" si="419"/>
        <v>Velodrome</v>
      </c>
    </row>
    <row r="325" spans="1:73" x14ac:dyDescent="0.2">
      <c r="A325">
        <f t="shared" ref="A325:A388" si="487">IF(K325&lt;&gt;"",1,IF(D325="x","x",""))</f>
        <v>1</v>
      </c>
      <c r="E325" s="4"/>
      <c r="F325" s="43"/>
      <c r="G325" s="4"/>
      <c r="H325" s="46"/>
      <c r="I325" s="44">
        <v>4</v>
      </c>
      <c r="J325" s="44" t="str">
        <f t="shared" si="420"/>
        <v>o</v>
      </c>
      <c r="K325" t="s">
        <v>238</v>
      </c>
      <c r="L325" t="s">
        <v>174</v>
      </c>
      <c r="M325" t="s">
        <v>85</v>
      </c>
      <c r="N325" t="s">
        <v>595</v>
      </c>
      <c r="O325" t="s">
        <v>608</v>
      </c>
      <c r="Q325" t="s">
        <v>595</v>
      </c>
      <c r="R325" s="51">
        <v>1</v>
      </c>
      <c r="S325">
        <v>163</v>
      </c>
      <c r="T325" t="s">
        <v>756</v>
      </c>
      <c r="U325" t="str">
        <f>IF(B325=1,MAX($U$2:$U324)+1,IF(AND($T325&lt;&gt;"",$T325=$T324),$U324,IF(B325="x",U324,"")))</f>
        <v/>
      </c>
      <c r="V325" t="str">
        <f>IF(C325=1,MAX($V$2:$V324)+1,IF(AND($T325&lt;&gt;"",$T325=$T324),$U324,IF(C325="x",V324,"")))</f>
        <v/>
      </c>
      <c r="W325" t="s">
        <v>731</v>
      </c>
      <c r="X325">
        <v>4</v>
      </c>
      <c r="Z325">
        <v>1</v>
      </c>
      <c r="AA325">
        <f t="shared" si="484"/>
        <v>1163</v>
      </c>
      <c r="AB325" t="str">
        <f t="shared" si="485"/>
        <v/>
      </c>
      <c r="AC325">
        <f t="shared" si="481"/>
        <v>1163</v>
      </c>
      <c r="AD325" s="6">
        <v>1</v>
      </c>
      <c r="AE325" t="s">
        <v>923</v>
      </c>
      <c r="AF325" t="s">
        <v>897</v>
      </c>
      <c r="AG325" t="s">
        <v>923</v>
      </c>
      <c r="AH325" t="s">
        <v>920</v>
      </c>
      <c r="AI325" t="str">
        <f t="shared" ref="AI325:AI388" si="488">IF(Z325="x","",IF(Z325=1,"e","o"))</f>
        <v>e</v>
      </c>
      <c r="AJ325" t="str">
        <f t="shared" ref="AJ325:AJ388" si="489">IF($J325&lt;&gt;"",$J325,IF($AC325=$AC324,AJ324,""))</f>
        <v>o</v>
      </c>
      <c r="AK325" t="str">
        <f t="shared" ref="AK325:AK388" si="490">IF($J325&lt;&gt;"",$J325,IF($AC325=$AC324,AK324,""))</f>
        <v>o</v>
      </c>
      <c r="AL325" t="str">
        <f t="shared" ref="AL325:AL388" si="491">IF($W325="","",IF($AJ325="","",IF($W325="h",$AJ325,IF($AJ325="n","n",IF(AND($W325="a",$AJ325="d"),"o",IF(AND($W325="a",$AJ325="o"),"d"))))))</f>
        <v>d</v>
      </c>
      <c r="AM325" t="str">
        <f t="shared" ref="AM325:AM388" si="492">IF($W325="","",IF(J325="","",IF(AL325="n","n",IF(AL325="d","o",IF(AL325="o","d","")))))</f>
        <v>o</v>
      </c>
      <c r="AN325" t="str">
        <f t="shared" ref="AN325:AN388" si="493">IF(AO325="H","Home",IF(AO325="A","Away",""))</f>
        <v>Away</v>
      </c>
      <c r="AO325" t="str">
        <f t="shared" ref="AO325:AO388" si="494">IF($W325&lt;&gt;"",$W325,IF($AC325=$AC324,AO324,""))</f>
        <v>a</v>
      </c>
      <c r="AP325" t="str">
        <f t="shared" ref="AP325:AP388" si="495">IF(AL325&lt;&gt;"",AL325,IF($AC325=$AC324,AP324,""))</f>
        <v>d</v>
      </c>
      <c r="AQ325" t="str">
        <f t="shared" ref="AQ325:AQ388" si="496">IF(AM325&lt;&gt;"",AM325,IF($AC325=$AC324,AQ324,""))</f>
        <v>o</v>
      </c>
      <c r="AR325" t="str">
        <f t="shared" ref="AR325:AR388" si="497">IF(AN325&lt;&gt;"",AN325,IF($AC325=$AC324,AR324,""))</f>
        <v>Away</v>
      </c>
      <c r="AS325" t="str">
        <f t="shared" ref="AS325:AS388" si="498">IF(AO325&lt;&gt;"",AO325,IF($AC325=$AC324,AS324,""))</f>
        <v>a</v>
      </c>
      <c r="AT325" t="str">
        <f t="shared" ref="AT325:AT388" si="499">IF(AND(AI325="e",OR(BE325="Save",BF325="Turnover_Takeaway",BF325="Play_Defensive")),"Defensive",IF(AND(AI325="o",OR(BE325="Save",BF325="Turnover_Takeaway",BF325="Play_Defensive")),"Offensive",IF(OR(BE325="Deadice",BE325="Stoppage",BE325="Intermission"),"",IF(AI325="e","Offensive",IF(AI325="o","Defensive","")))))</f>
        <v>Offensive</v>
      </c>
      <c r="AU325" t="str">
        <f t="shared" ref="AU325:AU388" si="500">IF(U325&lt;&gt;"",U325+5000,"")</f>
        <v/>
      </c>
      <c r="AV325" t="str">
        <f t="shared" ref="AV325:AV388" si="501">IF(V325&lt;&gt;"",V325+6000,"")</f>
        <v/>
      </c>
      <c r="AW325" t="str" cm="1">
        <f t="array" ref="AW325">IFERROR(IF(O325&lt;&gt;"",O325,IF(OR($S325="",$T325=""),"",IF(O325&lt;&gt;"",O325,IF($T325&lt;&gt;"",_xlfn._xlws.FILTER(O:O,($BU:$BU=$BU325)*($I:$I=$I325)*($T:$T=$T325)*($S:$S=_xlfn.MINIFS($S:$S,$T:$T,"="&amp;$T325)),"")))))&amp;"",IF(O325="","",""))&amp;""</f>
        <v>OffensivePlay_Possession-DriveWide</v>
      </c>
      <c r="AX325" t="str" cm="1">
        <f t="array" ref="AX325">IFERROR(IF(P325&lt;&gt;"",P325,IF(OR($S325="",$T325=""),"",IF($T325&lt;&gt;"",_xlfn._xlws.FILTER(P:P,($BU:$BU=$BU325)*($I:$I=$I325)*($T:$T=$T325)*($S:$S=_xlfn.MINIFS($S:$S,$T:$T,"="&amp;$T325)),""))))&amp;"",IF(P325="","",""))&amp;""</f>
        <v/>
      </c>
      <c r="AY325" t="str" cm="1">
        <f t="array" ref="AY325">IFERROR(IF(Q325&lt;&gt;"",Q325,IF(OR($S325="",$T325=""),"",IF($T325&lt;&gt;"",_xlfn._xlws.FILTER(Q:Q,($BU:$BU=$BU325)*($I:$I=$I325)*($T:$T=$T325)*($S:$S=_xlfn.MINIFS($S:$S,$T:$T,"="&amp;$T325)),""))))&amp;"",IF(Q325="","",""))&amp;""</f>
        <v>s</v>
      </c>
      <c r="AZ325" t="str" cm="1">
        <f t="array" ref="AZ325">IFERROR(IF(R325&lt;&gt;"",R325,IF(OR($S325="",$T325=""),"",IF($T325&lt;&gt;"",_xlfn._xlws.FILTER(R:R,($BU:$BU=$BU325)*($I:$I=$I325)*($T:$T=$T325)*($S:$S=_xlfn.MINIFS($S:$S,$T:$T,"="&amp;$T325)),""))))&amp;"",IF(R325="","",""))&amp;""</f>
        <v>1</v>
      </c>
      <c r="BA325" s="6">
        <f t="shared" ref="BA325:BA388" si="502">IF(OR(L325="Zone_Entry",L325="Zone_Exit"),BA324+1,BA324)</f>
        <v>28</v>
      </c>
      <c r="BB325">
        <f t="shared" ref="BB325:BD325" si="503">BB324</f>
        <v>18987</v>
      </c>
      <c r="BC325" t="str">
        <f t="shared" si="503"/>
        <v>Velodrome</v>
      </c>
      <c r="BD325" t="str">
        <f t="shared" si="503"/>
        <v>Outlaws</v>
      </c>
      <c r="BE325" t="s">
        <v>238</v>
      </c>
      <c r="BF325" t="s">
        <v>174</v>
      </c>
      <c r="BI325" cm="1">
        <f t="array" ref="BI325">IFERROR(_xlfn._xlws.FILTER(shifts!A:A,(shifts!B:B=events!AD325)*(shifts!AG:AG&gt;=events!BK325)*(shifts!AH:AH&lt;=events!BL325)),BI324)</f>
        <v>11</v>
      </c>
      <c r="BJ325" s="15">
        <f t="shared" ref="BJ325:BJ388" si="504">IF(AND(AG325="",AH325=""),0,((AE325*60)+AF325)-((AG325*60)+AH325))</f>
        <v>3</v>
      </c>
      <c r="BK325">
        <f t="shared" ref="BK325:BK388" si="505">(AE325*60)+AF325</f>
        <v>837</v>
      </c>
      <c r="BL325">
        <f t="shared" ref="BL325:BL388" si="506">IF(AND(AG325="",AH325=""),BK325,((AG325*60)+AH325))</f>
        <v>834</v>
      </c>
      <c r="BM325" s="15">
        <f>SUMIFS(BJ$2:BJ325,K$2:K325,"=Intermission")+SUMIFS(BJ$2:BJ325,K$2:K325,"=Timeout")</f>
        <v>0</v>
      </c>
      <c r="BN325">
        <f t="shared" ref="BN325:BN388" si="507">IF(AD325=1,0,IF(AD325=2,1080+BM325,IF(AD325=3,(1080*2)+BM325,0)))</f>
        <v>0</v>
      </c>
      <c r="BO325" s="19">
        <f t="shared" ref="BO325:BO388" si="508">IF(K325="Intermission",BO324,((1080)-((AE325*60)+AF325))+BN325)</f>
        <v>243</v>
      </c>
      <c r="BP325">
        <f t="shared" ref="BP325:BP388" si="509">IF(BO325&lt;5,0,BO325-5)</f>
        <v>238</v>
      </c>
      <c r="BQ325" s="17">
        <f t="shared" ref="BQ325:BQ388" si="510">BP325+BJ325+5</f>
        <v>246</v>
      </c>
      <c r="BR325" t="str">
        <f t="shared" ref="BR325:BR388" si="511">IF(AI325="e","event_team_player_"&amp;BS325,IF(AI325="o","opp_team_player_"&amp;BS325,""))</f>
        <v>event_team_player_1</v>
      </c>
      <c r="BS325">
        <f>COUNTIFS(S$3:S325,"="&amp;S325,AI$3:AI325,"="&amp;AI325)</f>
        <v>1</v>
      </c>
      <c r="BT325" t="str">
        <f>IFERROR(VLOOKUP(BB325&amp;BU325&amp;X325,game_rosters!U:W,3,FALSE),"")</f>
        <v>P100032</v>
      </c>
      <c r="BU325" t="str">
        <f t="shared" ref="BU325:BU388" si="512">IF(AR325="","",IF(AND(AR325="Away",AI325="e"),BD325,IF(AND(AR325="Home",AI325="e"),BC325,IF(AND(AR325="Away",AI325="o"),BC325,IF(AND(AR325="Home",AI325="o"),BD325)))))</f>
        <v>Outlaws</v>
      </c>
    </row>
    <row r="326" spans="1:73" x14ac:dyDescent="0.2">
      <c r="A326" t="str">
        <f t="shared" si="487"/>
        <v/>
      </c>
      <c r="E326" s="4"/>
      <c r="F326" s="43"/>
      <c r="G326" s="4"/>
      <c r="H326" s="46"/>
      <c r="I326" s="44">
        <v>80</v>
      </c>
      <c r="J326" s="44" t="str">
        <f t="shared" ref="J326:J389" si="513">IF(OR(K326="Goal",K326="Shot",L326="Zone_Entry",M326="Stoppage-Goal",M325="Stoppage-Goal"),"o",IF(OR(K326="Save",K326="Rebound",L326="Zone_Exit",M326="Stoppage-GoalieStoppage",M325="Stoppage-GoalieStoppage"),"d",IF(OR(L326="Faceoff_AfterGoal",L326="Faceoff_PeriodStart",698="Faceoff_GameStart",M325="Stoppage-Goal"),"n","")))</f>
        <v/>
      </c>
      <c r="S326">
        <v>163</v>
      </c>
      <c r="T326" t="s">
        <v>756</v>
      </c>
      <c r="U326" t="str">
        <f>IF(B326=1,MAX($U$2:$U325)+1,IF(AND($T326&lt;&gt;"",$T326=$T325),$U325,IF(B326="x",U325,"")))</f>
        <v/>
      </c>
      <c r="V326" t="str">
        <f>IF(C326=1,MAX($V$2:$V325)+1,IF(AND($T326&lt;&gt;"",$T326=$T325),$U325,IF(C326="x",V325,"")))</f>
        <v/>
      </c>
      <c r="X326">
        <v>80</v>
      </c>
      <c r="Z326">
        <v>1</v>
      </c>
      <c r="AA326">
        <f t="shared" si="484"/>
        <v>1163</v>
      </c>
      <c r="AB326" t="str">
        <f t="shared" si="485"/>
        <v/>
      </c>
      <c r="AC326">
        <f t="shared" si="481"/>
        <v>1163</v>
      </c>
      <c r="AD326" s="6">
        <v>1</v>
      </c>
      <c r="AE326" t="s">
        <v>923</v>
      </c>
      <c r="AF326" t="s">
        <v>897</v>
      </c>
      <c r="AG326" t="s">
        <v>923</v>
      </c>
      <c r="AH326" t="s">
        <v>920</v>
      </c>
      <c r="AI326" t="str">
        <f t="shared" si="488"/>
        <v>e</v>
      </c>
      <c r="AJ326" t="str">
        <f t="shared" si="489"/>
        <v>o</v>
      </c>
      <c r="AK326" t="str">
        <f t="shared" si="490"/>
        <v>o</v>
      </c>
      <c r="AL326" t="str">
        <f t="shared" si="491"/>
        <v/>
      </c>
      <c r="AM326" t="str">
        <f t="shared" si="492"/>
        <v/>
      </c>
      <c r="AN326" t="str">
        <f t="shared" si="493"/>
        <v>Away</v>
      </c>
      <c r="AO326" t="str">
        <f t="shared" si="494"/>
        <v>a</v>
      </c>
      <c r="AP326" t="str">
        <f t="shared" si="495"/>
        <v>d</v>
      </c>
      <c r="AQ326" t="str">
        <f t="shared" si="496"/>
        <v>o</v>
      </c>
      <c r="AR326" t="str">
        <f t="shared" si="497"/>
        <v>Away</v>
      </c>
      <c r="AS326" t="str">
        <f t="shared" si="498"/>
        <v>a</v>
      </c>
      <c r="AT326" t="str">
        <f t="shared" si="499"/>
        <v>Offensive</v>
      </c>
      <c r="AU326" t="str">
        <f t="shared" si="500"/>
        <v/>
      </c>
      <c r="AV326" t="str">
        <f t="shared" si="501"/>
        <v/>
      </c>
      <c r="AW326" t="str" cm="1">
        <f t="array" ref="AW326">IFERROR(IF(O326&lt;&gt;"",O326,IF(OR($S326="",$T326=""),"",IF(O326&lt;&gt;"",O326,IF($T326&lt;&gt;"",_xlfn._xlws.FILTER(O:O,($BU:$BU=$BU326)*($I:$I=$I326)*($T:$T=$T326)*($S:$S=_xlfn.MINIFS($S:$S,$T:$T,"="&amp;$T326)),"")))))&amp;"",IF(O326="","",""))&amp;""</f>
        <v/>
      </c>
      <c r="AX326" t="str" cm="1">
        <f t="array" ref="AX326">IFERROR(IF(P326&lt;&gt;"",P326,IF(OR($S326="",$T326=""),"",IF($T326&lt;&gt;"",_xlfn._xlws.FILTER(P:P,($BU:$BU=$BU326)*($I:$I=$I326)*($T:$T=$T326)*($S:$S=_xlfn.MINIFS($S:$S,$T:$T,"="&amp;$T326)),""))))&amp;"",IF(P326="","",""))&amp;""</f>
        <v/>
      </c>
      <c r="AY326" t="str" cm="1">
        <f t="array" ref="AY326">IFERROR(IF(Q326&lt;&gt;"",Q326,IF(OR($S326="",$T326=""),"",IF($T326&lt;&gt;"",_xlfn._xlws.FILTER(Q:Q,($BU:$BU=$BU326)*($I:$I=$I326)*($T:$T=$T326)*($S:$S=_xlfn.MINIFS($S:$S,$T:$T,"="&amp;$T326)),""))))&amp;"",IF(Q326="","",""))&amp;""</f>
        <v/>
      </c>
      <c r="AZ326" t="str" cm="1">
        <f t="array" ref="AZ326">IFERROR(IF(R326&lt;&gt;"",R326,IF(OR($S326="",$T326=""),"",IF($T326&lt;&gt;"",_xlfn._xlws.FILTER(R:R,($BU:$BU=$BU326)*($I:$I=$I326)*($T:$T=$T326)*($S:$S=_xlfn.MINIFS($S:$S,$T:$T,"="&amp;$T326)),""))))&amp;"",IF(R326="","",""))&amp;""</f>
        <v/>
      </c>
      <c r="BA326" s="6">
        <f t="shared" si="502"/>
        <v>28</v>
      </c>
      <c r="BB326">
        <f t="shared" ref="BB326:BD326" si="514">BB325</f>
        <v>18987</v>
      </c>
      <c r="BC326" t="str">
        <f t="shared" si="514"/>
        <v>Velodrome</v>
      </c>
      <c r="BD326" t="str">
        <f t="shared" si="514"/>
        <v>Outlaws</v>
      </c>
      <c r="BE326" t="s">
        <v>238</v>
      </c>
      <c r="BF326" t="s">
        <v>174</v>
      </c>
      <c r="BI326" cm="1">
        <f t="array" ref="BI326">IFERROR(_xlfn._xlws.FILTER(shifts!A:A,(shifts!B:B=events!AD326)*(shifts!AG:AG&gt;=events!BK326)*(shifts!AH:AH&lt;=events!BL326)),BI325)</f>
        <v>11</v>
      </c>
      <c r="BJ326" s="15">
        <f t="shared" si="504"/>
        <v>3</v>
      </c>
      <c r="BK326">
        <f t="shared" si="505"/>
        <v>837</v>
      </c>
      <c r="BL326">
        <f t="shared" si="506"/>
        <v>834</v>
      </c>
      <c r="BM326" s="15">
        <f>SUMIFS(BJ$2:BJ326,K$2:K326,"=Intermission")+SUMIFS(BJ$2:BJ326,K$2:K326,"=Timeout")</f>
        <v>0</v>
      </c>
      <c r="BN326">
        <f t="shared" si="507"/>
        <v>0</v>
      </c>
      <c r="BO326" s="19">
        <f t="shared" si="508"/>
        <v>243</v>
      </c>
      <c r="BP326">
        <f t="shared" si="509"/>
        <v>238</v>
      </c>
      <c r="BQ326" s="17">
        <f t="shared" si="510"/>
        <v>246</v>
      </c>
      <c r="BR326" t="str">
        <f t="shared" si="511"/>
        <v>event_team_player_2</v>
      </c>
      <c r="BS326">
        <f>COUNTIFS(S$3:S326,"="&amp;S326,AI$3:AI326,"="&amp;AI326)</f>
        <v>2</v>
      </c>
      <c r="BT326" t="str">
        <f>IFERROR(VLOOKUP(BB326&amp;BU326&amp;X326,game_rosters!U:W,3,FALSE),"")</f>
        <v>P100223</v>
      </c>
      <c r="BU326" t="str">
        <f t="shared" si="512"/>
        <v>Outlaws</v>
      </c>
    </row>
    <row r="327" spans="1:73" x14ac:dyDescent="0.2">
      <c r="A327" t="str">
        <f t="shared" si="487"/>
        <v/>
      </c>
      <c r="E327" s="4"/>
      <c r="F327" s="43"/>
      <c r="G327" s="4"/>
      <c r="H327" s="46"/>
      <c r="I327" s="44">
        <v>22</v>
      </c>
      <c r="J327" s="44" t="str">
        <f t="shared" si="513"/>
        <v/>
      </c>
      <c r="O327" t="s">
        <v>637</v>
      </c>
      <c r="Q327" t="s">
        <v>594</v>
      </c>
      <c r="R327" s="51">
        <v>1</v>
      </c>
      <c r="S327">
        <v>163</v>
      </c>
      <c r="T327" t="s">
        <v>756</v>
      </c>
      <c r="U327" t="str">
        <f>IF(B327=1,MAX($U$2:$U326)+1,IF(AND($T327&lt;&gt;"",$T327=$T326),$U326,IF(B327="x",U326,"")))</f>
        <v/>
      </c>
      <c r="V327" t="str">
        <f>IF(C327=1,MAX($V$2:$V326)+1,IF(AND($T327&lt;&gt;"",$T327=$T326),$U326,IF(C327="x",V326,"")))</f>
        <v/>
      </c>
      <c r="X327">
        <v>22</v>
      </c>
      <c r="AA327">
        <f t="shared" si="484"/>
        <v>1163</v>
      </c>
      <c r="AB327" t="str">
        <f t="shared" si="485"/>
        <v/>
      </c>
      <c r="AC327">
        <f t="shared" si="481"/>
        <v>1163</v>
      </c>
      <c r="AD327" s="6">
        <v>1</v>
      </c>
      <c r="AE327" t="s">
        <v>923</v>
      </c>
      <c r="AF327" t="s">
        <v>897</v>
      </c>
      <c r="AG327" t="s">
        <v>923</v>
      </c>
      <c r="AH327" t="s">
        <v>920</v>
      </c>
      <c r="AI327" t="str">
        <f t="shared" si="488"/>
        <v>o</v>
      </c>
      <c r="AJ327" t="str">
        <f t="shared" si="489"/>
        <v>o</v>
      </c>
      <c r="AK327" t="str">
        <f t="shared" si="490"/>
        <v>o</v>
      </c>
      <c r="AL327" t="str">
        <f t="shared" si="491"/>
        <v/>
      </c>
      <c r="AM327" t="str">
        <f t="shared" si="492"/>
        <v/>
      </c>
      <c r="AN327" t="str">
        <f t="shared" si="493"/>
        <v>Away</v>
      </c>
      <c r="AO327" t="str">
        <f t="shared" si="494"/>
        <v>a</v>
      </c>
      <c r="AP327" t="str">
        <f t="shared" si="495"/>
        <v>d</v>
      </c>
      <c r="AQ327" t="str">
        <f t="shared" si="496"/>
        <v>o</v>
      </c>
      <c r="AR327" t="str">
        <f t="shared" si="497"/>
        <v>Away</v>
      </c>
      <c r="AS327" t="str">
        <f t="shared" si="498"/>
        <v>a</v>
      </c>
      <c r="AT327" t="str">
        <f t="shared" si="499"/>
        <v>Defensive</v>
      </c>
      <c r="AU327" t="str">
        <f t="shared" si="500"/>
        <v/>
      </c>
      <c r="AV327" t="str">
        <f t="shared" si="501"/>
        <v/>
      </c>
      <c r="AW327" t="str" cm="1">
        <f t="array" ref="AW327">IFERROR(IF(O327&lt;&gt;"",O327,IF(OR($S327="",$T327=""),"",IF(O327&lt;&gt;"",O327,IF($T327&lt;&gt;"",_xlfn._xlws.FILTER(O:O,($BU:$BU=$BU327)*($I:$I=$I327)*($T:$T=$T327)*($S:$S=_xlfn.MINIFS($S:$S,$T:$T,"="&amp;$T327)),"")))))&amp;"",IF(O327="","",""))&amp;""</f>
        <v>Defensive_PlayPossession-BeatWide</v>
      </c>
      <c r="AX327" t="str" cm="1">
        <f t="array" ref="AX327">IFERROR(IF(P327&lt;&gt;"",P327,IF(OR($S327="",$T327=""),"",IF($T327&lt;&gt;"",_xlfn._xlws.FILTER(P:P,($BU:$BU=$BU327)*($I:$I=$I327)*($T:$T=$T327)*($S:$S=_xlfn.MINIFS($S:$S,$T:$T,"="&amp;$T327)),""))))&amp;"",IF(P327="","",""))&amp;""</f>
        <v/>
      </c>
      <c r="AY327" t="str" cm="1">
        <f t="array" ref="AY327">IFERROR(IF(Q327&lt;&gt;"",Q327,IF(OR($S327="",$T327=""),"",IF($T327&lt;&gt;"",_xlfn._xlws.FILTER(Q:Q,($BU:$BU=$BU327)*($I:$I=$I327)*($T:$T=$T327)*($S:$S=_xlfn.MINIFS($S:$S,$T:$T,"="&amp;$T327)),""))))&amp;"",IF(Q327="","",""))&amp;""</f>
        <v>u</v>
      </c>
      <c r="AZ327" t="str" cm="1">
        <f t="array" ref="AZ327">IFERROR(IF(R327&lt;&gt;"",R327,IF(OR($S327="",$T327=""),"",IF($T327&lt;&gt;"",_xlfn._xlws.FILTER(R:R,($BU:$BU=$BU327)*($I:$I=$I327)*($T:$T=$T327)*($S:$S=_xlfn.MINIFS($S:$S,$T:$T,"="&amp;$T327)),""))))&amp;"",IF(R327="","",""))&amp;""</f>
        <v>1</v>
      </c>
      <c r="BA327" s="6">
        <f t="shared" si="502"/>
        <v>28</v>
      </c>
      <c r="BB327">
        <f t="shared" ref="BB327:BD327" si="515">BB326</f>
        <v>18987</v>
      </c>
      <c r="BC327" t="str">
        <f t="shared" si="515"/>
        <v>Velodrome</v>
      </c>
      <c r="BD327" t="str">
        <f t="shared" si="515"/>
        <v>Outlaws</v>
      </c>
      <c r="BE327" t="s">
        <v>238</v>
      </c>
      <c r="BF327" t="s">
        <v>174</v>
      </c>
      <c r="BI327" cm="1">
        <f t="array" ref="BI327">IFERROR(_xlfn._xlws.FILTER(shifts!A:A,(shifts!B:B=events!AD327)*(shifts!AG:AG&gt;=events!BK327)*(shifts!AH:AH&lt;=events!BL327)),BI326)</f>
        <v>11</v>
      </c>
      <c r="BJ327" s="15">
        <f t="shared" si="504"/>
        <v>3</v>
      </c>
      <c r="BK327">
        <f t="shared" si="505"/>
        <v>837</v>
      </c>
      <c r="BL327">
        <f t="shared" si="506"/>
        <v>834</v>
      </c>
      <c r="BM327" s="15">
        <f>SUMIFS(BJ$2:BJ327,K$2:K327,"=Intermission")+SUMIFS(BJ$2:BJ327,K$2:K327,"=Timeout")</f>
        <v>0</v>
      </c>
      <c r="BN327">
        <f t="shared" si="507"/>
        <v>0</v>
      </c>
      <c r="BO327" s="19">
        <f t="shared" si="508"/>
        <v>243</v>
      </c>
      <c r="BP327">
        <f t="shared" si="509"/>
        <v>238</v>
      </c>
      <c r="BQ327" s="17">
        <f t="shared" si="510"/>
        <v>246</v>
      </c>
      <c r="BR327" t="str">
        <f t="shared" si="511"/>
        <v>opp_team_player_1</v>
      </c>
      <c r="BS327">
        <f>COUNTIFS(S$3:S327,"="&amp;S327,AI$3:AI327,"="&amp;AI327)</f>
        <v>1</v>
      </c>
      <c r="BT327" t="str">
        <f>IFERROR(VLOOKUP(BB327&amp;BU327&amp;X327,game_rosters!U:W,3,FALSE),"")</f>
        <v>P100108</v>
      </c>
      <c r="BU327" t="str">
        <f t="shared" si="512"/>
        <v>Velodrome</v>
      </c>
    </row>
    <row r="328" spans="1:73" x14ac:dyDescent="0.2">
      <c r="A328" t="str">
        <f t="shared" si="487"/>
        <v/>
      </c>
      <c r="E328" s="4"/>
      <c r="F328" s="43"/>
      <c r="G328" s="4"/>
      <c r="H328" s="46"/>
      <c r="I328" s="44">
        <v>70</v>
      </c>
      <c r="J328" s="44" t="str">
        <f t="shared" si="513"/>
        <v/>
      </c>
      <c r="O328" t="s">
        <v>609</v>
      </c>
      <c r="Q328" t="s">
        <v>595</v>
      </c>
      <c r="R328" s="51">
        <v>1</v>
      </c>
      <c r="S328">
        <v>163</v>
      </c>
      <c r="T328" t="s">
        <v>756</v>
      </c>
      <c r="U328" t="str">
        <f>IF(B328=1,MAX($U$2:$U327)+1,IF(AND($T328&lt;&gt;"",$T328=$T327),$U327,IF(B328="x",U327,"")))</f>
        <v/>
      </c>
      <c r="V328" t="str">
        <f>IF(C328=1,MAX($V$2:$V327)+1,IF(AND($T328&lt;&gt;"",$T328=$T327),$U327,IF(C328="x",V327,"")))</f>
        <v/>
      </c>
      <c r="X328">
        <v>70</v>
      </c>
      <c r="AA328">
        <f t="shared" si="484"/>
        <v>1163</v>
      </c>
      <c r="AB328" t="str">
        <f t="shared" si="485"/>
        <v/>
      </c>
      <c r="AC328">
        <f t="shared" si="481"/>
        <v>1163</v>
      </c>
      <c r="AD328" s="6">
        <v>1</v>
      </c>
      <c r="AE328" t="s">
        <v>923</v>
      </c>
      <c r="AF328" t="s">
        <v>897</v>
      </c>
      <c r="AG328" t="s">
        <v>923</v>
      </c>
      <c r="AH328" t="s">
        <v>920</v>
      </c>
      <c r="AI328" t="str">
        <f t="shared" si="488"/>
        <v>o</v>
      </c>
      <c r="AJ328" t="str">
        <f t="shared" si="489"/>
        <v>o</v>
      </c>
      <c r="AK328" t="str">
        <f t="shared" si="490"/>
        <v>o</v>
      </c>
      <c r="AL328" t="str">
        <f t="shared" si="491"/>
        <v/>
      </c>
      <c r="AM328" t="str">
        <f t="shared" si="492"/>
        <v/>
      </c>
      <c r="AN328" t="str">
        <f t="shared" si="493"/>
        <v>Away</v>
      </c>
      <c r="AO328" t="str">
        <f t="shared" si="494"/>
        <v>a</v>
      </c>
      <c r="AP328" t="str">
        <f t="shared" si="495"/>
        <v>d</v>
      </c>
      <c r="AQ328" t="str">
        <f t="shared" si="496"/>
        <v>o</v>
      </c>
      <c r="AR328" t="str">
        <f t="shared" si="497"/>
        <v>Away</v>
      </c>
      <c r="AS328" t="str">
        <f t="shared" si="498"/>
        <v>a</v>
      </c>
      <c r="AT328" t="str">
        <f t="shared" si="499"/>
        <v>Defensive</v>
      </c>
      <c r="AU328" t="str">
        <f t="shared" si="500"/>
        <v/>
      </c>
      <c r="AV328" t="str">
        <f t="shared" si="501"/>
        <v/>
      </c>
      <c r="AW328" t="str" cm="1">
        <f t="array" ref="AW328">IFERROR(IF(O328&lt;&gt;"",O328,IF(OR($S328="",$T328=""),"",IF(O328&lt;&gt;"",O328,IF($T328&lt;&gt;"",_xlfn._xlws.FILTER(O:O,($BU:$BU=$BU328)*($I:$I=$I328)*($T:$T=$T328)*($S:$S=_xlfn.MINIFS($S:$S,$T:$T,"="&amp;$T328)),"")))))&amp;"",IF(O328="","",""))&amp;""</f>
        <v>Defensive_PlayPossession-FroceWide</v>
      </c>
      <c r="AX328" t="str" cm="1">
        <f t="array" ref="AX328">IFERROR(IF(P328&lt;&gt;"",P328,IF(OR($S328="",$T328=""),"",IF($T328&lt;&gt;"",_xlfn._xlws.FILTER(P:P,($BU:$BU=$BU328)*($I:$I=$I328)*($T:$T=$T328)*($S:$S=_xlfn.MINIFS($S:$S,$T:$T,"="&amp;$T328)),""))))&amp;"",IF(P328="","",""))&amp;""</f>
        <v/>
      </c>
      <c r="AY328" t="str" cm="1">
        <f t="array" ref="AY328">IFERROR(IF(Q328&lt;&gt;"",Q328,IF(OR($S328="",$T328=""),"",IF($T328&lt;&gt;"",_xlfn._xlws.FILTER(Q:Q,($BU:$BU=$BU328)*($I:$I=$I328)*($T:$T=$T328)*($S:$S=_xlfn.MINIFS($S:$S,$T:$T,"="&amp;$T328)),""))))&amp;"",IF(Q328="","",""))&amp;""</f>
        <v>s</v>
      </c>
      <c r="AZ328" t="str" cm="1">
        <f t="array" ref="AZ328">IFERROR(IF(R328&lt;&gt;"",R328,IF(OR($S328="",$T328=""),"",IF($T328&lt;&gt;"",_xlfn._xlws.FILTER(R:R,($BU:$BU=$BU328)*($I:$I=$I328)*($T:$T=$T328)*($S:$S=_xlfn.MINIFS($S:$S,$T:$T,"="&amp;$T328)),""))))&amp;"",IF(R328="","",""))&amp;""</f>
        <v>1</v>
      </c>
      <c r="BA328" s="6">
        <f t="shared" si="502"/>
        <v>28</v>
      </c>
      <c r="BB328">
        <f t="shared" ref="BB328:BD328" si="516">BB327</f>
        <v>18987</v>
      </c>
      <c r="BC328" t="str">
        <f t="shared" si="516"/>
        <v>Velodrome</v>
      </c>
      <c r="BD328" t="str">
        <f t="shared" si="516"/>
        <v>Outlaws</v>
      </c>
      <c r="BE328" t="s">
        <v>238</v>
      </c>
      <c r="BF328" t="s">
        <v>174</v>
      </c>
      <c r="BI328" cm="1">
        <f t="array" ref="BI328">IFERROR(_xlfn._xlws.FILTER(shifts!A:A,(shifts!B:B=events!AD328)*(shifts!AG:AG&gt;=events!BK328)*(shifts!AH:AH&lt;=events!BL328)),BI327)</f>
        <v>11</v>
      </c>
      <c r="BJ328" s="15">
        <f t="shared" si="504"/>
        <v>3</v>
      </c>
      <c r="BK328">
        <f t="shared" si="505"/>
        <v>837</v>
      </c>
      <c r="BL328">
        <f t="shared" si="506"/>
        <v>834</v>
      </c>
      <c r="BM328" s="15">
        <f>SUMIFS(BJ$2:BJ328,K$2:K328,"=Intermission")+SUMIFS(BJ$2:BJ328,K$2:K328,"=Timeout")</f>
        <v>0</v>
      </c>
      <c r="BN328">
        <f t="shared" si="507"/>
        <v>0</v>
      </c>
      <c r="BO328" s="19">
        <f t="shared" si="508"/>
        <v>243</v>
      </c>
      <c r="BP328">
        <f t="shared" si="509"/>
        <v>238</v>
      </c>
      <c r="BQ328" s="17">
        <f t="shared" si="510"/>
        <v>246</v>
      </c>
      <c r="BR328" t="str">
        <f t="shared" si="511"/>
        <v>opp_team_player_2</v>
      </c>
      <c r="BS328">
        <f>COUNTIFS(S$3:S328,"="&amp;S328,AI$3:AI328,"="&amp;AI328)</f>
        <v>2</v>
      </c>
      <c r="BT328" t="str">
        <f>IFERROR(VLOOKUP(BB328&amp;BU328&amp;X328,game_rosters!U:W,3,FALSE),"")</f>
        <v>P100001</v>
      </c>
      <c r="BU328" t="str">
        <f t="shared" si="512"/>
        <v>Velodrome</v>
      </c>
    </row>
    <row r="329" spans="1:73" x14ac:dyDescent="0.2">
      <c r="A329">
        <f t="shared" si="487"/>
        <v>1</v>
      </c>
      <c r="E329" s="4"/>
      <c r="F329" s="43"/>
      <c r="G329" s="4"/>
      <c r="H329" s="46"/>
      <c r="I329" s="44">
        <v>4</v>
      </c>
      <c r="J329" s="44" t="str">
        <f t="shared" si="513"/>
        <v/>
      </c>
      <c r="K329" t="s">
        <v>13</v>
      </c>
      <c r="R329" s="51">
        <v>1</v>
      </c>
      <c r="S329">
        <v>164</v>
      </c>
      <c r="T329" t="s">
        <v>756</v>
      </c>
      <c r="U329" t="str">
        <f>IF(B329=1,MAX($U$2:$U328)+1,IF(AND($T329&lt;&gt;"",$T329=$T328),$U328,IF(B329="x",U328,"")))</f>
        <v/>
      </c>
      <c r="V329" t="str">
        <f>IF(C329=1,MAX($V$2:$V328)+1,IF(AND($T329&lt;&gt;"",$T329=$T328),$U328,IF(C329="x",V328,"")))</f>
        <v/>
      </c>
      <c r="W329" t="s">
        <v>731</v>
      </c>
      <c r="X329">
        <v>4</v>
      </c>
      <c r="Z329">
        <v>1</v>
      </c>
      <c r="AA329">
        <f t="shared" si="484"/>
        <v>1164</v>
      </c>
      <c r="AB329" t="str">
        <f t="shared" si="485"/>
        <v/>
      </c>
      <c r="AC329">
        <f t="shared" si="481"/>
        <v>1164</v>
      </c>
      <c r="AD329" s="6">
        <v>1</v>
      </c>
      <c r="AE329" t="s">
        <v>923</v>
      </c>
      <c r="AF329" t="s">
        <v>920</v>
      </c>
      <c r="AG329" t="s">
        <v>923</v>
      </c>
      <c r="AH329" t="s">
        <v>929</v>
      </c>
      <c r="AI329" t="str">
        <f t="shared" si="488"/>
        <v>e</v>
      </c>
      <c r="AJ329" t="str">
        <f t="shared" si="489"/>
        <v/>
      </c>
      <c r="AK329" t="str">
        <f t="shared" si="490"/>
        <v/>
      </c>
      <c r="AL329" t="str">
        <f t="shared" si="491"/>
        <v/>
      </c>
      <c r="AM329" t="str">
        <f t="shared" si="492"/>
        <v/>
      </c>
      <c r="AN329" t="str">
        <f t="shared" si="493"/>
        <v>Away</v>
      </c>
      <c r="AO329" t="str">
        <f t="shared" si="494"/>
        <v>a</v>
      </c>
      <c r="AP329" t="str">
        <f t="shared" si="495"/>
        <v/>
      </c>
      <c r="AQ329" t="str">
        <f t="shared" si="496"/>
        <v/>
      </c>
      <c r="AR329" t="str">
        <f t="shared" si="497"/>
        <v>Away</v>
      </c>
      <c r="AS329" t="str">
        <f t="shared" si="498"/>
        <v>a</v>
      </c>
      <c r="AT329" t="str">
        <f t="shared" si="499"/>
        <v>Offensive</v>
      </c>
      <c r="AU329" t="str">
        <f t="shared" si="500"/>
        <v/>
      </c>
      <c r="AV329" t="str">
        <f t="shared" si="501"/>
        <v/>
      </c>
      <c r="AW329" t="str" cm="1">
        <f t="array" ref="AW329">IFERROR(IF(O329&lt;&gt;"",O329,IF(OR($S329="",$T329=""),"",IF(O329&lt;&gt;"",O329,IF($T329&lt;&gt;"",_xlfn._xlws.FILTER(O:O,($BU:$BU=$BU329)*($I:$I=$I329)*($T:$T=$T329)*($S:$S=_xlfn.MINIFS($S:$S,$T:$T,"="&amp;$T329)),"")))))&amp;"",IF(O329="","",""))&amp;""</f>
        <v/>
      </c>
      <c r="AX329" t="str" cm="1">
        <f t="array" ref="AX329">IFERROR(IF(P329&lt;&gt;"",P329,IF(OR($S329="",$T329=""),"",IF($T329&lt;&gt;"",_xlfn._xlws.FILTER(P:P,($BU:$BU=$BU329)*($I:$I=$I329)*($T:$T=$T329)*($S:$S=_xlfn.MINIFS($S:$S,$T:$T,"="&amp;$T329)),""))))&amp;"",IF(P329="","",""))&amp;""</f>
        <v/>
      </c>
      <c r="AY329" t="str" cm="1">
        <f t="array" ref="AY329">IFERROR(IF(Q329&lt;&gt;"",Q329,IF(OR($S329="",$T329=""),"",IF($T329&lt;&gt;"",_xlfn._xlws.FILTER(Q:Q,($BU:$BU=$BU329)*($I:$I=$I329)*($T:$T=$T329)*($S:$S=_xlfn.MINIFS($S:$S,$T:$T,"="&amp;$T329)),""))))&amp;"",IF(Q329="","",""))&amp;""</f>
        <v/>
      </c>
      <c r="AZ329" t="str" cm="1">
        <f t="array" ref="AZ329">IFERROR(IF(R329&lt;&gt;"",R329,IF(OR($S329="",$T329=""),"",IF($T329&lt;&gt;"",_xlfn._xlws.FILTER(R:R,($BU:$BU=$BU329)*($I:$I=$I329)*($T:$T=$T329)*($S:$S=_xlfn.MINIFS($S:$S,$T:$T,"="&amp;$T329)),""))))&amp;"",IF(R329="","",""))&amp;""</f>
        <v>1</v>
      </c>
      <c r="BA329" s="6">
        <f t="shared" si="502"/>
        <v>28</v>
      </c>
      <c r="BB329">
        <f t="shared" ref="BB329:BD329" si="517">BB328</f>
        <v>18987</v>
      </c>
      <c r="BC329" t="str">
        <f t="shared" si="517"/>
        <v>Velodrome</v>
      </c>
      <c r="BD329" t="str">
        <f t="shared" si="517"/>
        <v>Outlaws</v>
      </c>
      <c r="BE329" t="s">
        <v>13</v>
      </c>
      <c r="BF329" t="s">
        <v>756</v>
      </c>
      <c r="BI329" cm="1">
        <f t="array" ref="BI329">IFERROR(_xlfn._xlws.FILTER(shifts!A:A,(shifts!B:B=events!AD329)*(shifts!AG:AG&gt;=events!BK329)*(shifts!AH:AH&lt;=events!BL329)),BI328)</f>
        <v>11</v>
      </c>
      <c r="BJ329" s="15">
        <f t="shared" si="504"/>
        <v>2</v>
      </c>
      <c r="BK329">
        <f t="shared" si="505"/>
        <v>834</v>
      </c>
      <c r="BL329">
        <f t="shared" si="506"/>
        <v>832</v>
      </c>
      <c r="BM329" s="15">
        <f>SUMIFS(BJ$2:BJ329,K$2:K329,"=Intermission")+SUMIFS(BJ$2:BJ329,K$2:K329,"=Timeout")</f>
        <v>0</v>
      </c>
      <c r="BN329">
        <f t="shared" si="507"/>
        <v>0</v>
      </c>
      <c r="BO329" s="19">
        <f t="shared" si="508"/>
        <v>246</v>
      </c>
      <c r="BP329">
        <f t="shared" si="509"/>
        <v>241</v>
      </c>
      <c r="BQ329" s="17">
        <f t="shared" si="510"/>
        <v>248</v>
      </c>
      <c r="BR329" t="str">
        <f t="shared" si="511"/>
        <v>event_team_player_1</v>
      </c>
      <c r="BS329">
        <f>COUNTIFS(S$3:S329,"="&amp;S329,AI$3:AI329,"="&amp;AI329)</f>
        <v>1</v>
      </c>
      <c r="BT329" t="str">
        <f>IFERROR(VLOOKUP(BB329&amp;BU329&amp;X329,game_rosters!U:W,3,FALSE),"")</f>
        <v>P100032</v>
      </c>
      <c r="BU329" t="str">
        <f t="shared" si="512"/>
        <v>Outlaws</v>
      </c>
    </row>
    <row r="330" spans="1:73" x14ac:dyDescent="0.2">
      <c r="A330" t="str">
        <f t="shared" si="487"/>
        <v/>
      </c>
      <c r="E330" s="4"/>
      <c r="F330" s="43"/>
      <c r="G330" s="4"/>
      <c r="H330" s="46"/>
      <c r="I330" s="44">
        <v>70</v>
      </c>
      <c r="J330" s="44" t="str">
        <f t="shared" si="513"/>
        <v/>
      </c>
      <c r="O330" t="s">
        <v>601</v>
      </c>
      <c r="Q330" t="s">
        <v>595</v>
      </c>
      <c r="R330" s="51">
        <v>1</v>
      </c>
      <c r="S330">
        <v>164</v>
      </c>
      <c r="T330" t="s">
        <v>756</v>
      </c>
      <c r="U330" t="str">
        <f>IF(B330=1,MAX($U$2:$U329)+1,IF(AND($T330&lt;&gt;"",$T330=$T329),$U329,IF(B330="x",U329,"")))</f>
        <v/>
      </c>
      <c r="V330" t="str">
        <f>IF(C330=1,MAX($V$2:$V329)+1,IF(AND($T330&lt;&gt;"",$T330=$T329),$U329,IF(C330="x",V329,"")))</f>
        <v/>
      </c>
      <c r="X330">
        <v>70</v>
      </c>
      <c r="AA330">
        <f t="shared" si="484"/>
        <v>1164</v>
      </c>
      <c r="AB330" t="str">
        <f t="shared" si="485"/>
        <v/>
      </c>
      <c r="AC330">
        <f t="shared" si="481"/>
        <v>1164</v>
      </c>
      <c r="AD330" s="6">
        <v>1</v>
      </c>
      <c r="AE330" t="s">
        <v>923</v>
      </c>
      <c r="AF330" t="s">
        <v>920</v>
      </c>
      <c r="AG330" t="s">
        <v>923</v>
      </c>
      <c r="AH330" t="s">
        <v>929</v>
      </c>
      <c r="AI330" t="str">
        <f t="shared" si="488"/>
        <v>o</v>
      </c>
      <c r="AJ330" t="str">
        <f t="shared" si="489"/>
        <v/>
      </c>
      <c r="AK330" t="str">
        <f t="shared" si="490"/>
        <v/>
      </c>
      <c r="AL330" t="str">
        <f t="shared" si="491"/>
        <v/>
      </c>
      <c r="AM330" t="str">
        <f t="shared" si="492"/>
        <v/>
      </c>
      <c r="AN330" t="str">
        <f t="shared" si="493"/>
        <v>Away</v>
      </c>
      <c r="AO330" t="str">
        <f t="shared" si="494"/>
        <v>a</v>
      </c>
      <c r="AP330" t="str">
        <f t="shared" si="495"/>
        <v/>
      </c>
      <c r="AQ330" t="str">
        <f t="shared" si="496"/>
        <v/>
      </c>
      <c r="AR330" t="str">
        <f t="shared" si="497"/>
        <v>Away</v>
      </c>
      <c r="AS330" t="str">
        <f t="shared" si="498"/>
        <v>a</v>
      </c>
      <c r="AT330" t="str">
        <f t="shared" si="499"/>
        <v>Defensive</v>
      </c>
      <c r="AU330" t="str">
        <f t="shared" si="500"/>
        <v/>
      </c>
      <c r="AV330" t="str">
        <f t="shared" si="501"/>
        <v/>
      </c>
      <c r="AW330" t="str" cm="1">
        <f t="array" ref="AW330">IFERROR(IF(O330&lt;&gt;"",O330,IF(OR($S330="",$T330=""),"",IF(O330&lt;&gt;"",O330,IF($T330&lt;&gt;"",_xlfn._xlws.FILTER(O:O,($BU:$BU=$BU330)*($I:$I=$I330)*($T:$T=$T330)*($S:$S=_xlfn.MINIFS($S:$S,$T:$T,"="&amp;$T330)),"")))))&amp;"",IF(O330="","",""))&amp;""</f>
        <v>Defensive_PlayPossession-PokeCheck</v>
      </c>
      <c r="AX330" t="str" cm="1">
        <f t="array" ref="AX330">IFERROR(IF(P330&lt;&gt;"",P330,IF(OR($S330="",$T330=""),"",IF($T330&lt;&gt;"",_xlfn._xlws.FILTER(P:P,($BU:$BU=$BU330)*($I:$I=$I330)*($T:$T=$T330)*($S:$S=_xlfn.MINIFS($S:$S,$T:$T,"="&amp;$T330)),""))))&amp;"",IF(P330="","",""))&amp;""</f>
        <v/>
      </c>
      <c r="AY330" t="str" cm="1">
        <f t="array" ref="AY330">IFERROR(IF(Q330&lt;&gt;"",Q330,IF(OR($S330="",$T330=""),"",IF($T330&lt;&gt;"",_xlfn._xlws.FILTER(Q:Q,($BU:$BU=$BU330)*($I:$I=$I330)*($T:$T=$T330)*($S:$S=_xlfn.MINIFS($S:$S,$T:$T,"="&amp;$T330)),""))))&amp;"",IF(Q330="","",""))&amp;""</f>
        <v>s</v>
      </c>
      <c r="AZ330" t="str" cm="1">
        <f t="array" ref="AZ330">IFERROR(IF(R330&lt;&gt;"",R330,IF(OR($S330="",$T330=""),"",IF($T330&lt;&gt;"",_xlfn._xlws.FILTER(R:R,($BU:$BU=$BU330)*($I:$I=$I330)*($T:$T=$T330)*($S:$S=_xlfn.MINIFS($S:$S,$T:$T,"="&amp;$T330)),""))))&amp;"",IF(R330="","",""))&amp;""</f>
        <v>1</v>
      </c>
      <c r="BA330" s="6">
        <f t="shared" si="502"/>
        <v>28</v>
      </c>
      <c r="BB330">
        <f t="shared" ref="BB330:BD330" si="518">BB329</f>
        <v>18987</v>
      </c>
      <c r="BC330" t="str">
        <f t="shared" si="518"/>
        <v>Velodrome</v>
      </c>
      <c r="BD330" t="str">
        <f t="shared" si="518"/>
        <v>Outlaws</v>
      </c>
      <c r="BE330" t="s">
        <v>13</v>
      </c>
      <c r="BF330" t="s">
        <v>756</v>
      </c>
      <c r="BI330" cm="1">
        <f t="array" ref="BI330">IFERROR(_xlfn._xlws.FILTER(shifts!A:A,(shifts!B:B=events!AD330)*(shifts!AG:AG&gt;=events!BK330)*(shifts!AH:AH&lt;=events!BL330)),BI329)</f>
        <v>11</v>
      </c>
      <c r="BJ330" s="15">
        <f t="shared" si="504"/>
        <v>2</v>
      </c>
      <c r="BK330">
        <f t="shared" si="505"/>
        <v>834</v>
      </c>
      <c r="BL330">
        <f t="shared" si="506"/>
        <v>832</v>
      </c>
      <c r="BM330" s="15">
        <f>SUMIFS(BJ$2:BJ330,K$2:K330,"=Intermission")+SUMIFS(BJ$2:BJ330,K$2:K330,"=Timeout")</f>
        <v>0</v>
      </c>
      <c r="BN330">
        <f t="shared" si="507"/>
        <v>0</v>
      </c>
      <c r="BO330" s="19">
        <f t="shared" si="508"/>
        <v>246</v>
      </c>
      <c r="BP330">
        <f t="shared" si="509"/>
        <v>241</v>
      </c>
      <c r="BQ330" s="17">
        <f t="shared" si="510"/>
        <v>248</v>
      </c>
      <c r="BR330" t="str">
        <f t="shared" si="511"/>
        <v>opp_team_player_1</v>
      </c>
      <c r="BS330">
        <f>COUNTIFS(S$3:S330,"="&amp;S330,AI$3:AI330,"="&amp;AI330)</f>
        <v>1</v>
      </c>
      <c r="BT330" t="str">
        <f>IFERROR(VLOOKUP(BB330&amp;BU330&amp;X330,game_rosters!U:W,3,FALSE),"")</f>
        <v>P100001</v>
      </c>
      <c r="BU330" t="str">
        <f t="shared" si="512"/>
        <v>Velodrome</v>
      </c>
    </row>
    <row r="331" spans="1:73" x14ac:dyDescent="0.2">
      <c r="A331">
        <f t="shared" si="487"/>
        <v>1</v>
      </c>
      <c r="E331" s="4"/>
      <c r="F331" s="43"/>
      <c r="G331" s="4"/>
      <c r="H331" s="46"/>
      <c r="I331" s="44">
        <v>70</v>
      </c>
      <c r="J331" s="44" t="str">
        <f t="shared" si="513"/>
        <v/>
      </c>
      <c r="K331" t="s">
        <v>9</v>
      </c>
      <c r="L331" t="s">
        <v>183</v>
      </c>
      <c r="M331" t="s">
        <v>80</v>
      </c>
      <c r="N331" t="s">
        <v>595</v>
      </c>
      <c r="O331" t="s">
        <v>601</v>
      </c>
      <c r="Q331" t="s">
        <v>595</v>
      </c>
      <c r="R331" s="51">
        <v>1</v>
      </c>
      <c r="S331">
        <v>165</v>
      </c>
      <c r="T331" t="s">
        <v>756</v>
      </c>
      <c r="U331" t="str">
        <f>IF(B331=1,MAX($U$2:$U330)+1,IF(AND($T331&lt;&gt;"",$T331=$T330),$U330,IF(B331="x",U330,"")))</f>
        <v/>
      </c>
      <c r="V331" t="str">
        <f>IF(C331=1,MAX($V$2:$V330)+1,IF(AND($T331&lt;&gt;"",$T331=$T330),$U330,IF(C331="x",V330,"")))</f>
        <v/>
      </c>
      <c r="W331" t="s">
        <v>735</v>
      </c>
      <c r="X331">
        <v>70</v>
      </c>
      <c r="Z331">
        <v>1</v>
      </c>
      <c r="AA331">
        <f t="shared" si="484"/>
        <v>1165</v>
      </c>
      <c r="AB331" t="str">
        <f t="shared" si="485"/>
        <v/>
      </c>
      <c r="AC331">
        <f t="shared" si="481"/>
        <v>1165</v>
      </c>
      <c r="AD331" s="6">
        <v>1</v>
      </c>
      <c r="AE331" t="s">
        <v>923</v>
      </c>
      <c r="AF331" t="s">
        <v>929</v>
      </c>
      <c r="AG331" t="s">
        <v>756</v>
      </c>
      <c r="AH331" t="s">
        <v>756</v>
      </c>
      <c r="AI331" t="str">
        <f t="shared" si="488"/>
        <v>e</v>
      </c>
      <c r="AJ331" t="str">
        <f t="shared" si="489"/>
        <v/>
      </c>
      <c r="AK331" t="str">
        <f t="shared" si="490"/>
        <v/>
      </c>
      <c r="AL331" t="str">
        <f t="shared" si="491"/>
        <v/>
      </c>
      <c r="AM331" t="str">
        <f t="shared" si="492"/>
        <v/>
      </c>
      <c r="AN331" t="str">
        <f t="shared" si="493"/>
        <v>Home</v>
      </c>
      <c r="AO331" t="str">
        <f t="shared" si="494"/>
        <v>h</v>
      </c>
      <c r="AP331" t="str">
        <f t="shared" si="495"/>
        <v/>
      </c>
      <c r="AQ331" t="str">
        <f t="shared" si="496"/>
        <v/>
      </c>
      <c r="AR331" t="str">
        <f t="shared" si="497"/>
        <v>Home</v>
      </c>
      <c r="AS331" t="str">
        <f t="shared" si="498"/>
        <v>h</v>
      </c>
      <c r="AT331" t="str">
        <f t="shared" si="499"/>
        <v>Defensive</v>
      </c>
      <c r="AU331" t="str">
        <f t="shared" si="500"/>
        <v/>
      </c>
      <c r="AV331" t="str">
        <f t="shared" si="501"/>
        <v/>
      </c>
      <c r="AW331" t="str" cm="1">
        <f t="array" ref="AW331">IFERROR(IF(O331&lt;&gt;"",O331,IF(OR($S331="",$T331=""),"",IF(O331&lt;&gt;"",O331,IF($T331&lt;&gt;"",_xlfn._xlws.FILTER(O:O,($BU:$BU=$BU331)*($I:$I=$I331)*($T:$T=$T331)*($S:$S=_xlfn.MINIFS($S:$S,$T:$T,"="&amp;$T331)),"")))))&amp;"",IF(O331="","",""))&amp;""</f>
        <v>Defensive_PlayPossession-PokeCheck</v>
      </c>
      <c r="AX331" t="str" cm="1">
        <f t="array" ref="AX331">IFERROR(IF(P331&lt;&gt;"",P331,IF(OR($S331="",$T331=""),"",IF($T331&lt;&gt;"",_xlfn._xlws.FILTER(P:P,($BU:$BU=$BU331)*($I:$I=$I331)*($T:$T=$T331)*($S:$S=_xlfn.MINIFS($S:$S,$T:$T,"="&amp;$T331)),""))))&amp;"",IF(P331="","",""))&amp;""</f>
        <v/>
      </c>
      <c r="AY331" t="str" cm="1">
        <f t="array" ref="AY331">IFERROR(IF(Q331&lt;&gt;"",Q331,IF(OR($S331="",$T331=""),"",IF($T331&lt;&gt;"",_xlfn._xlws.FILTER(Q:Q,($BU:$BU=$BU331)*($I:$I=$I331)*($T:$T=$T331)*($S:$S=_xlfn.MINIFS($S:$S,$T:$T,"="&amp;$T331)),""))))&amp;"",IF(Q331="","",""))&amp;""</f>
        <v>s</v>
      </c>
      <c r="AZ331" t="str" cm="1">
        <f t="array" ref="AZ331">IFERROR(IF(R331&lt;&gt;"",R331,IF(OR($S331="",$T331=""),"",IF($T331&lt;&gt;"",_xlfn._xlws.FILTER(R:R,($BU:$BU=$BU331)*($I:$I=$I331)*($T:$T=$T331)*($S:$S=_xlfn.MINIFS($S:$S,$T:$T,"="&amp;$T331)),""))))&amp;"",IF(R331="","",""))&amp;""</f>
        <v>1</v>
      </c>
      <c r="BA331" s="6">
        <f t="shared" si="502"/>
        <v>28</v>
      </c>
      <c r="BB331">
        <f t="shared" ref="BB331:BD331" si="519">BB330</f>
        <v>18987</v>
      </c>
      <c r="BC331" t="str">
        <f t="shared" si="519"/>
        <v>Velodrome</v>
      </c>
      <c r="BD331" t="str">
        <f t="shared" si="519"/>
        <v>Outlaws</v>
      </c>
      <c r="BE331" t="s">
        <v>9</v>
      </c>
      <c r="BF331" t="s">
        <v>183</v>
      </c>
      <c r="BI331" cm="1">
        <f t="array" ref="BI331">IFERROR(_xlfn._xlws.FILTER(shifts!A:A,(shifts!B:B=events!AD331)*(shifts!AG:AG&gt;=events!BK331)*(shifts!AH:AH&lt;=events!BL331)),BI330)</f>
        <v>11</v>
      </c>
      <c r="BJ331" s="15">
        <f t="shared" si="504"/>
        <v>0</v>
      </c>
      <c r="BK331">
        <f t="shared" si="505"/>
        <v>832</v>
      </c>
      <c r="BL331">
        <f t="shared" si="506"/>
        <v>832</v>
      </c>
      <c r="BM331" s="15">
        <f>SUMIFS(BJ$2:BJ331,K$2:K331,"=Intermission")+SUMIFS(BJ$2:BJ331,K$2:K331,"=Timeout")</f>
        <v>0</v>
      </c>
      <c r="BN331">
        <f t="shared" si="507"/>
        <v>0</v>
      </c>
      <c r="BO331" s="19">
        <f t="shared" si="508"/>
        <v>248</v>
      </c>
      <c r="BP331">
        <f t="shared" si="509"/>
        <v>243</v>
      </c>
      <c r="BQ331" s="17">
        <f t="shared" si="510"/>
        <v>248</v>
      </c>
      <c r="BR331" t="str">
        <f t="shared" si="511"/>
        <v>event_team_player_1</v>
      </c>
      <c r="BS331">
        <f>COUNTIFS(S$3:S331,"="&amp;S331,AI$3:AI331,"="&amp;AI331)</f>
        <v>1</v>
      </c>
      <c r="BT331" t="str">
        <f>IFERROR(VLOOKUP(BB331&amp;BU331&amp;X331,game_rosters!U:W,3,FALSE),"")</f>
        <v>P100001</v>
      </c>
      <c r="BU331" t="str">
        <f t="shared" si="512"/>
        <v>Velodrome</v>
      </c>
    </row>
    <row r="332" spans="1:73" x14ac:dyDescent="0.2">
      <c r="A332" t="str">
        <f t="shared" si="487"/>
        <v/>
      </c>
      <c r="E332" s="4"/>
      <c r="F332" s="43"/>
      <c r="G332" s="4"/>
      <c r="H332" s="46"/>
      <c r="I332" s="44">
        <v>4</v>
      </c>
      <c r="J332" s="44" t="str">
        <f t="shared" si="513"/>
        <v/>
      </c>
      <c r="R332" s="51">
        <v>1</v>
      </c>
      <c r="S332">
        <v>165</v>
      </c>
      <c r="T332" t="s">
        <v>756</v>
      </c>
      <c r="U332" t="str">
        <f>IF(B332=1,MAX($U$2:$U331)+1,IF(AND($T332&lt;&gt;"",$T332=$T331),$U331,IF(B332="x",U331,"")))</f>
        <v/>
      </c>
      <c r="V332" t="str">
        <f>IF(C332=1,MAX($V$2:$V331)+1,IF(AND($T332&lt;&gt;"",$T332=$T331),$U331,IF(C332="x",V331,"")))</f>
        <v/>
      </c>
      <c r="X332">
        <v>4</v>
      </c>
      <c r="AA332">
        <f t="shared" si="484"/>
        <v>1165</v>
      </c>
      <c r="AB332" t="str">
        <f t="shared" si="485"/>
        <v/>
      </c>
      <c r="AC332">
        <f t="shared" si="481"/>
        <v>1165</v>
      </c>
      <c r="AD332" s="6">
        <v>1</v>
      </c>
      <c r="AE332" t="s">
        <v>923</v>
      </c>
      <c r="AF332" t="s">
        <v>929</v>
      </c>
      <c r="AG332" t="s">
        <v>756</v>
      </c>
      <c r="AH332" t="s">
        <v>756</v>
      </c>
      <c r="AI332" t="str">
        <f t="shared" si="488"/>
        <v>o</v>
      </c>
      <c r="AJ332" t="str">
        <f t="shared" si="489"/>
        <v/>
      </c>
      <c r="AK332" t="str">
        <f t="shared" si="490"/>
        <v/>
      </c>
      <c r="AL332" t="str">
        <f t="shared" si="491"/>
        <v/>
      </c>
      <c r="AM332" t="str">
        <f t="shared" si="492"/>
        <v/>
      </c>
      <c r="AN332" t="str">
        <f t="shared" si="493"/>
        <v>Home</v>
      </c>
      <c r="AO332" t="str">
        <f t="shared" si="494"/>
        <v>h</v>
      </c>
      <c r="AP332" t="str">
        <f t="shared" si="495"/>
        <v/>
      </c>
      <c r="AQ332" t="str">
        <f t="shared" si="496"/>
        <v/>
      </c>
      <c r="AR332" t="str">
        <f t="shared" si="497"/>
        <v>Home</v>
      </c>
      <c r="AS332" t="str">
        <f t="shared" si="498"/>
        <v>h</v>
      </c>
      <c r="AT332" t="str">
        <f t="shared" si="499"/>
        <v>Offensive</v>
      </c>
      <c r="AU332" t="str">
        <f t="shared" si="500"/>
        <v/>
      </c>
      <c r="AV332" t="str">
        <f t="shared" si="501"/>
        <v/>
      </c>
      <c r="AW332" t="str" cm="1">
        <f t="array" ref="AW332">IFERROR(IF(O332&lt;&gt;"",O332,IF(OR($S332="",$T332=""),"",IF(O332&lt;&gt;"",O332,IF($T332&lt;&gt;"",_xlfn._xlws.FILTER(O:O,($BU:$BU=$BU332)*($I:$I=$I332)*($T:$T=$T332)*($S:$S=_xlfn.MINIFS($S:$S,$T:$T,"="&amp;$T332)),"")))))&amp;"",IF(O332="","",""))&amp;""</f>
        <v/>
      </c>
      <c r="AX332" t="str" cm="1">
        <f t="array" ref="AX332">IFERROR(IF(P332&lt;&gt;"",P332,IF(OR($S332="",$T332=""),"",IF($T332&lt;&gt;"",_xlfn._xlws.FILTER(P:P,($BU:$BU=$BU332)*($I:$I=$I332)*($T:$T=$T332)*($S:$S=_xlfn.MINIFS($S:$S,$T:$T,"="&amp;$T332)),""))))&amp;"",IF(P332="","",""))&amp;""</f>
        <v/>
      </c>
      <c r="AY332" t="str" cm="1">
        <f t="array" ref="AY332">IFERROR(IF(Q332&lt;&gt;"",Q332,IF(OR($S332="",$T332=""),"",IF($T332&lt;&gt;"",_xlfn._xlws.FILTER(Q:Q,($BU:$BU=$BU332)*($I:$I=$I332)*($T:$T=$T332)*($S:$S=_xlfn.MINIFS($S:$S,$T:$T,"="&amp;$T332)),""))))&amp;"",IF(Q332="","",""))&amp;""</f>
        <v/>
      </c>
      <c r="AZ332" t="str" cm="1">
        <f t="array" ref="AZ332">IFERROR(IF(R332&lt;&gt;"",R332,IF(OR($S332="",$T332=""),"",IF($T332&lt;&gt;"",_xlfn._xlws.FILTER(R:R,($BU:$BU=$BU332)*($I:$I=$I332)*($T:$T=$T332)*($S:$S=_xlfn.MINIFS($S:$S,$T:$T,"="&amp;$T332)),""))))&amp;"",IF(R332="","",""))&amp;""</f>
        <v>1</v>
      </c>
      <c r="BA332" s="6">
        <f t="shared" si="502"/>
        <v>28</v>
      </c>
      <c r="BB332">
        <f t="shared" ref="BB332:BD332" si="520">BB331</f>
        <v>18987</v>
      </c>
      <c r="BC332" t="str">
        <f t="shared" si="520"/>
        <v>Velodrome</v>
      </c>
      <c r="BD332" t="str">
        <f t="shared" si="520"/>
        <v>Outlaws</v>
      </c>
      <c r="BE332" t="s">
        <v>9</v>
      </c>
      <c r="BF332" t="s">
        <v>183</v>
      </c>
      <c r="BI332" cm="1">
        <f t="array" ref="BI332">IFERROR(_xlfn._xlws.FILTER(shifts!A:A,(shifts!B:B=events!AD332)*(shifts!AG:AG&gt;=events!BK332)*(shifts!AH:AH&lt;=events!BL332)),BI331)</f>
        <v>11</v>
      </c>
      <c r="BJ332" s="15">
        <f t="shared" si="504"/>
        <v>0</v>
      </c>
      <c r="BK332">
        <f t="shared" si="505"/>
        <v>832</v>
      </c>
      <c r="BL332">
        <f t="shared" si="506"/>
        <v>832</v>
      </c>
      <c r="BM332" s="15">
        <f>SUMIFS(BJ$2:BJ332,K$2:K332,"=Intermission")+SUMIFS(BJ$2:BJ332,K$2:K332,"=Timeout")</f>
        <v>0</v>
      </c>
      <c r="BN332">
        <f t="shared" si="507"/>
        <v>0</v>
      </c>
      <c r="BO332" s="19">
        <f t="shared" si="508"/>
        <v>248</v>
      </c>
      <c r="BP332">
        <f t="shared" si="509"/>
        <v>243</v>
      </c>
      <c r="BQ332" s="17">
        <f t="shared" si="510"/>
        <v>248</v>
      </c>
      <c r="BR332" t="str">
        <f t="shared" si="511"/>
        <v>opp_team_player_1</v>
      </c>
      <c r="BS332">
        <f>COUNTIFS(S$3:S332,"="&amp;S332,AI$3:AI332,"="&amp;AI332)</f>
        <v>1</v>
      </c>
      <c r="BT332" t="str">
        <f>IFERROR(VLOOKUP(BB332&amp;BU332&amp;X332,game_rosters!U:W,3,FALSE),"")</f>
        <v>P100032</v>
      </c>
      <c r="BU332" t="str">
        <f t="shared" si="512"/>
        <v>Outlaws</v>
      </c>
    </row>
    <row r="333" spans="1:73" x14ac:dyDescent="0.2">
      <c r="A333">
        <f t="shared" si="487"/>
        <v>1</v>
      </c>
      <c r="E333" s="4"/>
      <c r="F333" s="43"/>
      <c r="G333" s="4"/>
      <c r="H333" s="46"/>
      <c r="I333" s="44">
        <v>70</v>
      </c>
      <c r="J333" s="44" t="str">
        <f t="shared" si="513"/>
        <v>d</v>
      </c>
      <c r="K333" t="s">
        <v>238</v>
      </c>
      <c r="L333" t="s">
        <v>184</v>
      </c>
      <c r="M333" t="s">
        <v>88</v>
      </c>
      <c r="N333" t="s">
        <v>595</v>
      </c>
      <c r="S333">
        <v>166</v>
      </c>
      <c r="T333" t="s">
        <v>756</v>
      </c>
      <c r="U333" t="str">
        <f>IF(B333=1,MAX($U$2:$U332)+1,IF(AND($T333&lt;&gt;"",$T333=$T332),$U332,IF(B333="x",U332,"")))</f>
        <v/>
      </c>
      <c r="V333" t="str">
        <f>IF(C333=1,MAX($V$2:$V332)+1,IF(AND($T333&lt;&gt;"",$T333=$T332),$U332,IF(C333="x",V332,"")))</f>
        <v/>
      </c>
      <c r="W333" t="s">
        <v>735</v>
      </c>
      <c r="X333">
        <v>70</v>
      </c>
      <c r="Z333">
        <v>1</v>
      </c>
      <c r="AA333">
        <f t="shared" si="484"/>
        <v>1166</v>
      </c>
      <c r="AB333" t="str">
        <f t="shared" si="485"/>
        <v/>
      </c>
      <c r="AC333">
        <f t="shared" si="481"/>
        <v>1166</v>
      </c>
      <c r="AD333" s="6">
        <v>1</v>
      </c>
      <c r="AE333" t="s">
        <v>923</v>
      </c>
      <c r="AF333" t="s">
        <v>929</v>
      </c>
      <c r="AG333" t="s">
        <v>923</v>
      </c>
      <c r="AH333" t="s">
        <v>930</v>
      </c>
      <c r="AI333" t="str">
        <f t="shared" si="488"/>
        <v>e</v>
      </c>
      <c r="AJ333" t="str">
        <f t="shared" si="489"/>
        <v>d</v>
      </c>
      <c r="AK333" t="str">
        <f t="shared" si="490"/>
        <v>d</v>
      </c>
      <c r="AL333" t="str">
        <f t="shared" si="491"/>
        <v>d</v>
      </c>
      <c r="AM333" t="str">
        <f t="shared" si="492"/>
        <v>o</v>
      </c>
      <c r="AN333" t="str">
        <f t="shared" si="493"/>
        <v>Home</v>
      </c>
      <c r="AO333" t="str">
        <f t="shared" si="494"/>
        <v>h</v>
      </c>
      <c r="AP333" t="str">
        <f t="shared" si="495"/>
        <v>d</v>
      </c>
      <c r="AQ333" t="str">
        <f t="shared" si="496"/>
        <v>o</v>
      </c>
      <c r="AR333" t="str">
        <f t="shared" si="497"/>
        <v>Home</v>
      </c>
      <c r="AS333" t="str">
        <f t="shared" si="498"/>
        <v>h</v>
      </c>
      <c r="AT333" t="str">
        <f t="shared" si="499"/>
        <v>Offensive</v>
      </c>
      <c r="AU333" t="str">
        <f t="shared" si="500"/>
        <v/>
      </c>
      <c r="AV333" t="str">
        <f t="shared" si="501"/>
        <v/>
      </c>
      <c r="AW333" t="str" cm="1">
        <f t="array" ref="AW333">IFERROR(IF(O333&lt;&gt;"",O333,IF(OR($S333="",$T333=""),"",IF(O333&lt;&gt;"",O333,IF($T333&lt;&gt;"",_xlfn._xlws.FILTER(O:O,($BU:$BU=$BU333)*($I:$I=$I333)*($T:$T=$T333)*($S:$S=_xlfn.MINIFS($S:$S,$T:$T,"="&amp;$T333)),"")))))&amp;"",IF(O333="","",""))&amp;""</f>
        <v/>
      </c>
      <c r="AX333" t="str" cm="1">
        <f t="array" ref="AX333">IFERROR(IF(P333&lt;&gt;"",P333,IF(OR($S333="",$T333=""),"",IF($T333&lt;&gt;"",_xlfn._xlws.FILTER(P:P,($BU:$BU=$BU333)*($I:$I=$I333)*($T:$T=$T333)*($S:$S=_xlfn.MINIFS($S:$S,$T:$T,"="&amp;$T333)),""))))&amp;"",IF(P333="","",""))&amp;""</f>
        <v/>
      </c>
      <c r="AY333" t="str" cm="1">
        <f t="array" ref="AY333">IFERROR(IF(Q333&lt;&gt;"",Q333,IF(OR($S333="",$T333=""),"",IF($T333&lt;&gt;"",_xlfn._xlws.FILTER(Q:Q,($BU:$BU=$BU333)*($I:$I=$I333)*($T:$T=$T333)*($S:$S=_xlfn.MINIFS($S:$S,$T:$T,"="&amp;$T333)),""))))&amp;"",IF(Q333="","",""))&amp;""</f>
        <v/>
      </c>
      <c r="AZ333" t="str" cm="1">
        <f t="array" ref="AZ333">IFERROR(IF(R333&lt;&gt;"",R333,IF(OR($S333="",$T333=""),"",IF($T333&lt;&gt;"",_xlfn._xlws.FILTER(R:R,($BU:$BU=$BU333)*($I:$I=$I333)*($T:$T=$T333)*($S:$S=_xlfn.MINIFS($S:$S,$T:$T,"="&amp;$T333)),""))))&amp;"",IF(R333="","",""))&amp;""</f>
        <v/>
      </c>
      <c r="BA333" s="6">
        <f t="shared" si="502"/>
        <v>29</v>
      </c>
      <c r="BB333">
        <f t="shared" ref="BB333:BD333" si="521">BB332</f>
        <v>18987</v>
      </c>
      <c r="BC333" t="str">
        <f t="shared" si="521"/>
        <v>Velodrome</v>
      </c>
      <c r="BD333" t="str">
        <f t="shared" si="521"/>
        <v>Outlaws</v>
      </c>
      <c r="BE333" t="s">
        <v>238</v>
      </c>
      <c r="BF333" t="s">
        <v>184</v>
      </c>
      <c r="BI333" cm="1">
        <f t="array" ref="BI333">IFERROR(_xlfn._xlws.FILTER(shifts!A:A,(shifts!B:B=events!AD333)*(shifts!AG:AG&gt;=events!BK333)*(shifts!AH:AH&lt;=events!BL333)),BI332)</f>
        <v>11</v>
      </c>
      <c r="BJ333" s="15">
        <f t="shared" si="504"/>
        <v>5</v>
      </c>
      <c r="BK333">
        <f t="shared" si="505"/>
        <v>832</v>
      </c>
      <c r="BL333">
        <f t="shared" si="506"/>
        <v>827</v>
      </c>
      <c r="BM333" s="15">
        <f>SUMIFS(BJ$2:BJ333,K$2:K333,"=Intermission")+SUMIFS(BJ$2:BJ333,K$2:K333,"=Timeout")</f>
        <v>0</v>
      </c>
      <c r="BN333">
        <f t="shared" si="507"/>
        <v>0</v>
      </c>
      <c r="BO333" s="19">
        <f t="shared" si="508"/>
        <v>248</v>
      </c>
      <c r="BP333">
        <f t="shared" si="509"/>
        <v>243</v>
      </c>
      <c r="BQ333" s="17">
        <f t="shared" si="510"/>
        <v>253</v>
      </c>
      <c r="BR333" t="str">
        <f t="shared" si="511"/>
        <v>event_team_player_1</v>
      </c>
      <c r="BS333">
        <f>COUNTIFS(S$3:S333,"="&amp;S333,AI$3:AI333,"="&amp;AI333)</f>
        <v>1</v>
      </c>
      <c r="BT333" t="str">
        <f>IFERROR(VLOOKUP(BB333&amp;BU333&amp;X333,game_rosters!U:W,3,FALSE),"")</f>
        <v>P100001</v>
      </c>
      <c r="BU333" t="str">
        <f t="shared" si="512"/>
        <v>Velodrome</v>
      </c>
    </row>
    <row r="334" spans="1:73" x14ac:dyDescent="0.2">
      <c r="A334">
        <f t="shared" si="487"/>
        <v>1</v>
      </c>
      <c r="E334" s="4"/>
      <c r="F334" s="43"/>
      <c r="G334" s="4"/>
      <c r="H334" s="46"/>
      <c r="I334" s="44">
        <v>70</v>
      </c>
      <c r="J334" s="44" t="str">
        <f t="shared" si="513"/>
        <v/>
      </c>
      <c r="K334" t="s">
        <v>13</v>
      </c>
      <c r="O334" t="s">
        <v>627</v>
      </c>
      <c r="P334" t="s">
        <v>568</v>
      </c>
      <c r="Q334" t="s">
        <v>595</v>
      </c>
      <c r="R334" s="51">
        <v>1</v>
      </c>
      <c r="S334">
        <v>167</v>
      </c>
      <c r="T334" t="s">
        <v>756</v>
      </c>
      <c r="U334" t="str">
        <f>IF(B334=1,MAX($U$2:$U333)+1,IF(AND($T334&lt;&gt;"",$T334=$T333),$U333,IF(B334="x",U333,"")))</f>
        <v/>
      </c>
      <c r="V334" t="str">
        <f>IF(C334=1,MAX($V$2:$V333)+1,IF(AND($T334&lt;&gt;"",$T334=$T333),$U333,IF(C334="x",V333,"")))</f>
        <v/>
      </c>
      <c r="W334" t="s">
        <v>735</v>
      </c>
      <c r="X334">
        <v>70</v>
      </c>
      <c r="Z334">
        <v>1</v>
      </c>
      <c r="AA334">
        <f t="shared" si="484"/>
        <v>1167</v>
      </c>
      <c r="AB334" t="str">
        <f t="shared" si="485"/>
        <v/>
      </c>
      <c r="AC334">
        <f t="shared" si="481"/>
        <v>1167</v>
      </c>
      <c r="AD334" s="6">
        <v>1</v>
      </c>
      <c r="AE334" t="s">
        <v>923</v>
      </c>
      <c r="AF334" t="s">
        <v>930</v>
      </c>
      <c r="AG334" t="s">
        <v>923</v>
      </c>
      <c r="AH334" t="s">
        <v>919</v>
      </c>
      <c r="AI334" t="str">
        <f t="shared" si="488"/>
        <v>e</v>
      </c>
      <c r="AJ334" t="str">
        <f t="shared" si="489"/>
        <v/>
      </c>
      <c r="AK334" t="str">
        <f t="shared" si="490"/>
        <v/>
      </c>
      <c r="AL334" t="str">
        <f t="shared" si="491"/>
        <v/>
      </c>
      <c r="AM334" t="str">
        <f t="shared" si="492"/>
        <v/>
      </c>
      <c r="AN334" t="str">
        <f t="shared" si="493"/>
        <v>Home</v>
      </c>
      <c r="AO334" t="str">
        <f t="shared" si="494"/>
        <v>h</v>
      </c>
      <c r="AP334" t="str">
        <f t="shared" si="495"/>
        <v/>
      </c>
      <c r="AQ334" t="str">
        <f t="shared" si="496"/>
        <v/>
      </c>
      <c r="AR334" t="str">
        <f t="shared" si="497"/>
        <v>Home</v>
      </c>
      <c r="AS334" t="str">
        <f t="shared" si="498"/>
        <v>h</v>
      </c>
      <c r="AT334" t="str">
        <f t="shared" si="499"/>
        <v>Offensive</v>
      </c>
      <c r="AU334" t="str">
        <f t="shared" si="500"/>
        <v/>
      </c>
      <c r="AV334" t="str">
        <f t="shared" si="501"/>
        <v/>
      </c>
      <c r="AW334" t="str" cm="1">
        <f t="array" ref="AW334">IFERROR(IF(O334&lt;&gt;"",O334,IF(OR($S334="",$T334=""),"",IF(O334&lt;&gt;"",O334,IF($T334&lt;&gt;"",_xlfn._xlws.FILTER(O:O,($BU:$BU=$BU334)*($I:$I=$I334)*($T:$T=$T334)*($S:$S=_xlfn.MINIFS($S:$S,$T:$T,"="&amp;$T334)),"")))))&amp;"",IF(O334="","",""))&amp;""</f>
        <v>OffensivePlay_Possession-Deke</v>
      </c>
      <c r="AX334" t="str" cm="1">
        <f t="array" ref="AX334">IFERROR(IF(P334&lt;&gt;"",P334,IF(OR($S334="",$T334=""),"",IF($T334&lt;&gt;"",_xlfn._xlws.FILTER(P:P,($BU:$BU=$BU334)*($I:$I=$I334)*($T:$T=$T334)*($S:$S=_xlfn.MINIFS($S:$S,$T:$T,"="&amp;$T334)),""))))&amp;"",IF(P334="","",""))&amp;""</f>
        <v>OffensivePlay_Possession-DriveMiddle</v>
      </c>
      <c r="AY334" t="str" cm="1">
        <f t="array" ref="AY334">IFERROR(IF(Q334&lt;&gt;"",Q334,IF(OR($S334="",$T334=""),"",IF($T334&lt;&gt;"",_xlfn._xlws.FILTER(Q:Q,($BU:$BU=$BU334)*($I:$I=$I334)*($T:$T=$T334)*($S:$S=_xlfn.MINIFS($S:$S,$T:$T,"="&amp;$T334)),""))))&amp;"",IF(Q334="","",""))&amp;""</f>
        <v>s</v>
      </c>
      <c r="AZ334" t="str" cm="1">
        <f t="array" ref="AZ334">IFERROR(IF(R334&lt;&gt;"",R334,IF(OR($S334="",$T334=""),"",IF($T334&lt;&gt;"",_xlfn._xlws.FILTER(R:R,($BU:$BU=$BU334)*($I:$I=$I334)*($T:$T=$T334)*($S:$S=_xlfn.MINIFS($S:$S,$T:$T,"="&amp;$T334)),""))))&amp;"",IF(R334="","",""))&amp;""</f>
        <v>1</v>
      </c>
      <c r="BA334" s="6">
        <f t="shared" si="502"/>
        <v>29</v>
      </c>
      <c r="BB334">
        <f t="shared" ref="BB334:BD334" si="522">BB333</f>
        <v>18987</v>
      </c>
      <c r="BC334" t="str">
        <f t="shared" si="522"/>
        <v>Velodrome</v>
      </c>
      <c r="BD334" t="str">
        <f t="shared" si="522"/>
        <v>Outlaws</v>
      </c>
      <c r="BE334" t="s">
        <v>13</v>
      </c>
      <c r="BF334" t="s">
        <v>756</v>
      </c>
      <c r="BI334" cm="1">
        <f t="array" ref="BI334">IFERROR(_xlfn._xlws.FILTER(shifts!A:A,(shifts!B:B=events!AD334)*(shifts!AG:AG&gt;=events!BK334)*(shifts!AH:AH&lt;=events!BL334)),BI333)</f>
        <v>11</v>
      </c>
      <c r="BJ334" s="15">
        <f t="shared" si="504"/>
        <v>4</v>
      </c>
      <c r="BK334">
        <f t="shared" si="505"/>
        <v>827</v>
      </c>
      <c r="BL334">
        <f t="shared" si="506"/>
        <v>823</v>
      </c>
      <c r="BM334" s="15">
        <f>SUMIFS(BJ$2:BJ334,K$2:K334,"=Intermission")+SUMIFS(BJ$2:BJ334,K$2:K334,"=Timeout")</f>
        <v>0</v>
      </c>
      <c r="BN334">
        <f t="shared" si="507"/>
        <v>0</v>
      </c>
      <c r="BO334" s="19">
        <f t="shared" si="508"/>
        <v>253</v>
      </c>
      <c r="BP334">
        <f t="shared" si="509"/>
        <v>248</v>
      </c>
      <c r="BQ334" s="17">
        <f t="shared" si="510"/>
        <v>257</v>
      </c>
      <c r="BR334" t="str">
        <f t="shared" si="511"/>
        <v>event_team_player_1</v>
      </c>
      <c r="BS334">
        <f>COUNTIFS(S$3:S334,"="&amp;S334,AI$3:AI334,"="&amp;AI334)</f>
        <v>1</v>
      </c>
      <c r="BT334" t="str">
        <f>IFERROR(VLOOKUP(BB334&amp;BU334&amp;X334,game_rosters!U:W,3,FALSE),"")</f>
        <v>P100001</v>
      </c>
      <c r="BU334" t="str">
        <f t="shared" si="512"/>
        <v>Velodrome</v>
      </c>
    </row>
    <row r="335" spans="1:73" x14ac:dyDescent="0.2">
      <c r="A335" t="str">
        <f t="shared" si="487"/>
        <v/>
      </c>
      <c r="E335" s="4"/>
      <c r="F335" s="43"/>
      <c r="G335" s="4"/>
      <c r="H335" s="46"/>
      <c r="I335" s="44">
        <v>77</v>
      </c>
      <c r="J335" s="44" t="str">
        <f t="shared" si="513"/>
        <v/>
      </c>
      <c r="O335" t="s">
        <v>625</v>
      </c>
      <c r="Q335" t="s">
        <v>594</v>
      </c>
      <c r="R335" s="51">
        <v>1</v>
      </c>
      <c r="S335">
        <v>167</v>
      </c>
      <c r="T335" t="s">
        <v>756</v>
      </c>
      <c r="U335" t="str">
        <f>IF(B335=1,MAX($U$2:$U334)+1,IF(AND($T335&lt;&gt;"",$T335=$T334),$U334,IF(B335="x",U334,"")))</f>
        <v/>
      </c>
      <c r="V335" t="str">
        <f>IF(C335=1,MAX($V$2:$V334)+1,IF(AND($T335&lt;&gt;"",$T335=$T334),$U334,IF(C335="x",V334,"")))</f>
        <v/>
      </c>
      <c r="X335">
        <v>77</v>
      </c>
      <c r="AA335">
        <f t="shared" si="484"/>
        <v>1167</v>
      </c>
      <c r="AB335" t="str">
        <f t="shared" si="485"/>
        <v/>
      </c>
      <c r="AC335">
        <f t="shared" si="481"/>
        <v>1167</v>
      </c>
      <c r="AD335" s="6">
        <v>1</v>
      </c>
      <c r="AE335" t="s">
        <v>923</v>
      </c>
      <c r="AF335" t="s">
        <v>930</v>
      </c>
      <c r="AG335" t="s">
        <v>923</v>
      </c>
      <c r="AH335" t="s">
        <v>919</v>
      </c>
      <c r="AI335" t="str">
        <f t="shared" si="488"/>
        <v>o</v>
      </c>
      <c r="AJ335" t="str">
        <f t="shared" si="489"/>
        <v/>
      </c>
      <c r="AK335" t="str">
        <f t="shared" si="490"/>
        <v/>
      </c>
      <c r="AL335" t="str">
        <f t="shared" si="491"/>
        <v/>
      </c>
      <c r="AM335" t="str">
        <f t="shared" si="492"/>
        <v/>
      </c>
      <c r="AN335" t="str">
        <f t="shared" si="493"/>
        <v>Home</v>
      </c>
      <c r="AO335" t="str">
        <f t="shared" si="494"/>
        <v>h</v>
      </c>
      <c r="AP335" t="str">
        <f t="shared" si="495"/>
        <v/>
      </c>
      <c r="AQ335" t="str">
        <f t="shared" si="496"/>
        <v/>
      </c>
      <c r="AR335" t="str">
        <f t="shared" si="497"/>
        <v>Home</v>
      </c>
      <c r="AS335" t="str">
        <f t="shared" si="498"/>
        <v>h</v>
      </c>
      <c r="AT335" t="str">
        <f t="shared" si="499"/>
        <v>Defensive</v>
      </c>
      <c r="AU335" t="str">
        <f t="shared" si="500"/>
        <v/>
      </c>
      <c r="AV335" t="str">
        <f t="shared" si="501"/>
        <v/>
      </c>
      <c r="AW335" t="str" cm="1">
        <f t="array" ref="AW335">IFERROR(IF(O335&lt;&gt;"",O335,IF(OR($S335="",$T335=""),"",IF(O335&lt;&gt;"",O335,IF($T335&lt;&gt;"",_xlfn._xlws.FILTER(O:O,($BU:$BU=$BU335)*($I:$I=$I335)*($T:$T=$T335)*($S:$S=_xlfn.MINIFS($S:$S,$T:$T,"="&amp;$T335)),"")))))&amp;"",IF(O335="","",""))&amp;""</f>
        <v>Defensive_PlayPossession-BeatDeke</v>
      </c>
      <c r="AX335" t="str" cm="1">
        <f t="array" ref="AX335">IFERROR(IF(P335&lt;&gt;"",P335,IF(OR($S335="",$T335=""),"",IF($T335&lt;&gt;"",_xlfn._xlws.FILTER(P:P,($BU:$BU=$BU335)*($I:$I=$I335)*($T:$T=$T335)*($S:$S=_xlfn.MINIFS($S:$S,$T:$T,"="&amp;$T335)),""))))&amp;"",IF(P335="","",""))&amp;""</f>
        <v/>
      </c>
      <c r="AY335" t="str" cm="1">
        <f t="array" ref="AY335">IFERROR(IF(Q335&lt;&gt;"",Q335,IF(OR($S335="",$T335=""),"",IF($T335&lt;&gt;"",_xlfn._xlws.FILTER(Q:Q,($BU:$BU=$BU335)*($I:$I=$I335)*($T:$T=$T335)*($S:$S=_xlfn.MINIFS($S:$S,$T:$T,"="&amp;$T335)),""))))&amp;"",IF(Q335="","",""))&amp;""</f>
        <v>u</v>
      </c>
      <c r="AZ335" t="str" cm="1">
        <f t="array" ref="AZ335">IFERROR(IF(R335&lt;&gt;"",R335,IF(OR($S335="",$T335=""),"",IF($T335&lt;&gt;"",_xlfn._xlws.FILTER(R:R,($BU:$BU=$BU335)*($I:$I=$I335)*($T:$T=$T335)*($S:$S=_xlfn.MINIFS($S:$S,$T:$T,"="&amp;$T335)),""))))&amp;"",IF(R335="","",""))&amp;""</f>
        <v>1</v>
      </c>
      <c r="BA335" s="6">
        <f t="shared" si="502"/>
        <v>29</v>
      </c>
      <c r="BB335">
        <f t="shared" ref="BB335:BD335" si="523">BB334</f>
        <v>18987</v>
      </c>
      <c r="BC335" t="str">
        <f t="shared" si="523"/>
        <v>Velodrome</v>
      </c>
      <c r="BD335" t="str">
        <f t="shared" si="523"/>
        <v>Outlaws</v>
      </c>
      <c r="BE335" t="s">
        <v>13</v>
      </c>
      <c r="BF335" t="s">
        <v>756</v>
      </c>
      <c r="BI335" cm="1">
        <f t="array" ref="BI335">IFERROR(_xlfn._xlws.FILTER(shifts!A:A,(shifts!B:B=events!AD335)*(shifts!AG:AG&gt;=events!BK335)*(shifts!AH:AH&lt;=events!BL335)),BI334)</f>
        <v>11</v>
      </c>
      <c r="BJ335" s="15">
        <f t="shared" si="504"/>
        <v>4</v>
      </c>
      <c r="BK335">
        <f t="shared" si="505"/>
        <v>827</v>
      </c>
      <c r="BL335">
        <f t="shared" si="506"/>
        <v>823</v>
      </c>
      <c r="BM335" s="15">
        <f>SUMIFS(BJ$2:BJ335,K$2:K335,"=Intermission")+SUMIFS(BJ$2:BJ335,K$2:K335,"=Timeout")</f>
        <v>0</v>
      </c>
      <c r="BN335">
        <f t="shared" si="507"/>
        <v>0</v>
      </c>
      <c r="BO335" s="19">
        <f t="shared" si="508"/>
        <v>253</v>
      </c>
      <c r="BP335">
        <f t="shared" si="509"/>
        <v>248</v>
      </c>
      <c r="BQ335" s="17">
        <f t="shared" si="510"/>
        <v>257</v>
      </c>
      <c r="BR335" t="str">
        <f t="shared" si="511"/>
        <v>opp_team_player_1</v>
      </c>
      <c r="BS335">
        <f>COUNTIFS(S$3:S335,"="&amp;S335,AI$3:AI335,"="&amp;AI335)</f>
        <v>1</v>
      </c>
      <c r="BT335" t="str">
        <f>IFERROR(VLOOKUP(BB335&amp;BU335&amp;X335,game_rosters!U:W,3,FALSE),"")</f>
        <v>P100185</v>
      </c>
      <c r="BU335" t="str">
        <f t="shared" si="512"/>
        <v>Outlaws</v>
      </c>
    </row>
    <row r="336" spans="1:73" x14ac:dyDescent="0.2">
      <c r="A336">
        <f t="shared" si="487"/>
        <v>1</v>
      </c>
      <c r="E336" s="4"/>
      <c r="F336" s="43"/>
      <c r="G336" s="4"/>
      <c r="H336" s="46"/>
      <c r="I336" s="44">
        <v>70</v>
      </c>
      <c r="J336" s="44" t="str">
        <f t="shared" si="513"/>
        <v>o</v>
      </c>
      <c r="K336" t="s">
        <v>238</v>
      </c>
      <c r="L336" t="s">
        <v>174</v>
      </c>
      <c r="M336" t="s">
        <v>85</v>
      </c>
      <c r="N336" t="s">
        <v>595</v>
      </c>
      <c r="O336" t="s">
        <v>624</v>
      </c>
      <c r="P336" t="s">
        <v>608</v>
      </c>
      <c r="Q336" t="s">
        <v>595</v>
      </c>
      <c r="R336" s="51">
        <v>1</v>
      </c>
      <c r="S336">
        <v>168</v>
      </c>
      <c r="T336" t="s">
        <v>756</v>
      </c>
      <c r="U336" t="str">
        <f>IF(B336=1,MAX($U$2:$U335)+1,IF(AND($T336&lt;&gt;"",$T336=$T335),$U335,IF(B336="x",U335,"")))</f>
        <v/>
      </c>
      <c r="V336" t="str">
        <f>IF(C336=1,MAX($V$2:$V335)+1,IF(AND($T336&lt;&gt;"",$T336=$T335),$U335,IF(C336="x",V335,"")))</f>
        <v/>
      </c>
      <c r="W336" t="s">
        <v>735</v>
      </c>
      <c r="X336">
        <v>70</v>
      </c>
      <c r="Z336">
        <v>1</v>
      </c>
      <c r="AA336">
        <f t="shared" si="484"/>
        <v>1168</v>
      </c>
      <c r="AB336" t="str">
        <f t="shared" si="485"/>
        <v/>
      </c>
      <c r="AC336">
        <f t="shared" si="481"/>
        <v>1168</v>
      </c>
      <c r="AD336" s="6">
        <v>1</v>
      </c>
      <c r="AE336" t="s">
        <v>923</v>
      </c>
      <c r="AF336" t="s">
        <v>919</v>
      </c>
      <c r="AG336" t="s">
        <v>923</v>
      </c>
      <c r="AH336" t="s">
        <v>903</v>
      </c>
      <c r="AI336" t="str">
        <f t="shared" si="488"/>
        <v>e</v>
      </c>
      <c r="AJ336" t="str">
        <f t="shared" si="489"/>
        <v>o</v>
      </c>
      <c r="AK336" t="str">
        <f t="shared" si="490"/>
        <v>o</v>
      </c>
      <c r="AL336" t="str">
        <f t="shared" si="491"/>
        <v>o</v>
      </c>
      <c r="AM336" t="str">
        <f t="shared" si="492"/>
        <v>d</v>
      </c>
      <c r="AN336" t="str">
        <f t="shared" si="493"/>
        <v>Home</v>
      </c>
      <c r="AO336" t="str">
        <f t="shared" si="494"/>
        <v>h</v>
      </c>
      <c r="AP336" t="str">
        <f t="shared" si="495"/>
        <v>o</v>
      </c>
      <c r="AQ336" t="str">
        <f t="shared" si="496"/>
        <v>d</v>
      </c>
      <c r="AR336" t="str">
        <f t="shared" si="497"/>
        <v>Home</v>
      </c>
      <c r="AS336" t="str">
        <f t="shared" si="498"/>
        <v>h</v>
      </c>
      <c r="AT336" t="str">
        <f t="shared" si="499"/>
        <v>Offensive</v>
      </c>
      <c r="AU336" t="str">
        <f t="shared" si="500"/>
        <v/>
      </c>
      <c r="AV336" t="str">
        <f t="shared" si="501"/>
        <v/>
      </c>
      <c r="AW336" t="str" cm="1">
        <f t="array" ref="AW336">IFERROR(IF(O336&lt;&gt;"",O336,IF(OR($S336="",$T336=""),"",IF(O336&lt;&gt;"",O336,IF($T336&lt;&gt;"",_xlfn._xlws.FILTER(O:O,($BU:$BU=$BU336)*($I:$I=$I336)*($T:$T=$T336)*($S:$S=_xlfn.MINIFS($S:$S,$T:$T,"="&amp;$T336)),"")))))&amp;"",IF(O336="","",""))&amp;""</f>
        <v>OffensivePlay_Possession-OpenIceDeke</v>
      </c>
      <c r="AX336" t="str" cm="1">
        <f t="array" ref="AX336">IFERROR(IF(P336&lt;&gt;"",P336,IF(OR($S336="",$T336=""),"",IF($T336&lt;&gt;"",_xlfn._xlws.FILTER(P:P,($BU:$BU=$BU336)*($I:$I=$I336)*($T:$T=$T336)*($S:$S=_xlfn.MINIFS($S:$S,$T:$T,"="&amp;$T336)),""))))&amp;"",IF(P336="","",""))&amp;""</f>
        <v>OffensivePlay_Possession-DriveWide</v>
      </c>
      <c r="AY336" t="str" cm="1">
        <f t="array" ref="AY336">IFERROR(IF(Q336&lt;&gt;"",Q336,IF(OR($S336="",$T336=""),"",IF($T336&lt;&gt;"",_xlfn._xlws.FILTER(Q:Q,($BU:$BU=$BU336)*($I:$I=$I336)*($T:$T=$T336)*($S:$S=_xlfn.MINIFS($S:$S,$T:$T,"="&amp;$T336)),""))))&amp;"",IF(Q336="","",""))&amp;""</f>
        <v>s</v>
      </c>
      <c r="AZ336" t="str" cm="1">
        <f t="array" ref="AZ336">IFERROR(IF(R336&lt;&gt;"",R336,IF(OR($S336="",$T336=""),"",IF($T336&lt;&gt;"",_xlfn._xlws.FILTER(R:R,($BU:$BU=$BU336)*($I:$I=$I336)*($T:$T=$T336)*($S:$S=_xlfn.MINIFS($S:$S,$T:$T,"="&amp;$T336)),""))))&amp;"",IF(R336="","",""))&amp;""</f>
        <v>1</v>
      </c>
      <c r="BA336" s="6">
        <f t="shared" si="502"/>
        <v>30</v>
      </c>
      <c r="BB336">
        <f t="shared" ref="BB336:BD336" si="524">BB335</f>
        <v>18987</v>
      </c>
      <c r="BC336" t="str">
        <f t="shared" si="524"/>
        <v>Velodrome</v>
      </c>
      <c r="BD336" t="str">
        <f t="shared" si="524"/>
        <v>Outlaws</v>
      </c>
      <c r="BE336" t="s">
        <v>238</v>
      </c>
      <c r="BF336" t="s">
        <v>174</v>
      </c>
      <c r="BI336" cm="1">
        <f t="array" ref="BI336">IFERROR(_xlfn._xlws.FILTER(shifts!A:A,(shifts!B:B=events!AD336)*(shifts!AG:AG&gt;=events!BK336)*(shifts!AH:AH&lt;=events!BL336)),BI335)</f>
        <v>12</v>
      </c>
      <c r="BJ336" s="15">
        <f t="shared" si="504"/>
        <v>3</v>
      </c>
      <c r="BK336">
        <f t="shared" si="505"/>
        <v>823</v>
      </c>
      <c r="BL336">
        <f t="shared" si="506"/>
        <v>820</v>
      </c>
      <c r="BM336" s="15">
        <f>SUMIFS(BJ$2:BJ336,K$2:K336,"=Intermission")+SUMIFS(BJ$2:BJ336,K$2:K336,"=Timeout")</f>
        <v>0</v>
      </c>
      <c r="BN336">
        <f t="shared" si="507"/>
        <v>0</v>
      </c>
      <c r="BO336" s="19">
        <f t="shared" si="508"/>
        <v>257</v>
      </c>
      <c r="BP336">
        <f t="shared" si="509"/>
        <v>252</v>
      </c>
      <c r="BQ336" s="17">
        <f t="shared" si="510"/>
        <v>260</v>
      </c>
      <c r="BR336" t="str">
        <f t="shared" si="511"/>
        <v>event_team_player_1</v>
      </c>
      <c r="BS336">
        <f>COUNTIFS(S$3:S336,"="&amp;S336,AI$3:AI336,"="&amp;AI336)</f>
        <v>1</v>
      </c>
      <c r="BT336" t="str">
        <f>IFERROR(VLOOKUP(BB336&amp;BU336&amp;X336,game_rosters!U:W,3,FALSE),"")</f>
        <v>P100001</v>
      </c>
      <c r="BU336" t="str">
        <f t="shared" si="512"/>
        <v>Velodrome</v>
      </c>
    </row>
    <row r="337" spans="1:73" x14ac:dyDescent="0.2">
      <c r="A337" t="str">
        <f t="shared" si="487"/>
        <v/>
      </c>
      <c r="E337" s="4"/>
      <c r="F337" s="43"/>
      <c r="G337" s="4"/>
      <c r="H337" s="46"/>
      <c r="I337" s="44">
        <v>61</v>
      </c>
      <c r="J337" s="44" t="str">
        <f t="shared" si="513"/>
        <v/>
      </c>
      <c r="S337">
        <v>168</v>
      </c>
      <c r="T337" t="s">
        <v>756</v>
      </c>
      <c r="U337" t="str">
        <f>IF(B337=1,MAX($U$2:$U336)+1,IF(AND($T337&lt;&gt;"",$T337=$T336),$U336,IF(B337="x",U336,"")))</f>
        <v/>
      </c>
      <c r="V337" t="str">
        <f>IF(C337=1,MAX($V$2:$V336)+1,IF(AND($T337&lt;&gt;"",$T337=$T336),$U336,IF(C337="x",V336,"")))</f>
        <v/>
      </c>
      <c r="X337">
        <v>61</v>
      </c>
      <c r="Z337">
        <v>1</v>
      </c>
      <c r="AA337">
        <f t="shared" si="484"/>
        <v>1168</v>
      </c>
      <c r="AB337" t="str">
        <f t="shared" si="485"/>
        <v/>
      </c>
      <c r="AC337">
        <f t="shared" si="481"/>
        <v>1168</v>
      </c>
      <c r="AD337" s="6">
        <v>1</v>
      </c>
      <c r="AE337" t="s">
        <v>923</v>
      </c>
      <c r="AF337" t="s">
        <v>919</v>
      </c>
      <c r="AG337" t="s">
        <v>923</v>
      </c>
      <c r="AH337" t="s">
        <v>903</v>
      </c>
      <c r="AI337" t="str">
        <f t="shared" si="488"/>
        <v>e</v>
      </c>
      <c r="AJ337" t="str">
        <f t="shared" si="489"/>
        <v>o</v>
      </c>
      <c r="AK337" t="str">
        <f t="shared" si="490"/>
        <v>o</v>
      </c>
      <c r="AL337" t="str">
        <f t="shared" si="491"/>
        <v/>
      </c>
      <c r="AM337" t="str">
        <f t="shared" si="492"/>
        <v/>
      </c>
      <c r="AN337" t="str">
        <f t="shared" si="493"/>
        <v>Home</v>
      </c>
      <c r="AO337" t="str">
        <f t="shared" si="494"/>
        <v>h</v>
      </c>
      <c r="AP337" t="str">
        <f t="shared" si="495"/>
        <v>o</v>
      </c>
      <c r="AQ337" t="str">
        <f t="shared" si="496"/>
        <v>d</v>
      </c>
      <c r="AR337" t="str">
        <f t="shared" si="497"/>
        <v>Home</v>
      </c>
      <c r="AS337" t="str">
        <f t="shared" si="498"/>
        <v>h</v>
      </c>
      <c r="AT337" t="str">
        <f t="shared" si="499"/>
        <v>Offensive</v>
      </c>
      <c r="AU337" t="str">
        <f t="shared" si="500"/>
        <v/>
      </c>
      <c r="AV337" t="str">
        <f t="shared" si="501"/>
        <v/>
      </c>
      <c r="AW337" t="str" cm="1">
        <f t="array" ref="AW337">IFERROR(IF(O337&lt;&gt;"",O337,IF(OR($S337="",$T337=""),"",IF(O337&lt;&gt;"",O337,IF($T337&lt;&gt;"",_xlfn._xlws.FILTER(O:O,($BU:$BU=$BU337)*($I:$I=$I337)*($T:$T=$T337)*($S:$S=_xlfn.MINIFS($S:$S,$T:$T,"="&amp;$T337)),"")))))&amp;"",IF(O337="","",""))&amp;""</f>
        <v/>
      </c>
      <c r="AX337" t="str" cm="1">
        <f t="array" ref="AX337">IFERROR(IF(P337&lt;&gt;"",P337,IF(OR($S337="",$T337=""),"",IF($T337&lt;&gt;"",_xlfn._xlws.FILTER(P:P,($BU:$BU=$BU337)*($I:$I=$I337)*($T:$T=$T337)*($S:$S=_xlfn.MINIFS($S:$S,$T:$T,"="&amp;$T337)),""))))&amp;"",IF(P337="","",""))&amp;""</f>
        <v/>
      </c>
      <c r="AY337" t="str" cm="1">
        <f t="array" ref="AY337">IFERROR(IF(Q337&lt;&gt;"",Q337,IF(OR($S337="",$T337=""),"",IF($T337&lt;&gt;"",_xlfn._xlws.FILTER(Q:Q,($BU:$BU=$BU337)*($I:$I=$I337)*($T:$T=$T337)*($S:$S=_xlfn.MINIFS($S:$S,$T:$T,"="&amp;$T337)),""))))&amp;"",IF(Q337="","",""))&amp;""</f>
        <v/>
      </c>
      <c r="AZ337" t="str" cm="1">
        <f t="array" ref="AZ337">IFERROR(IF(R337&lt;&gt;"",R337,IF(OR($S337="",$T337=""),"",IF($T337&lt;&gt;"",_xlfn._xlws.FILTER(R:R,($BU:$BU=$BU337)*($I:$I=$I337)*($T:$T=$T337)*($S:$S=_xlfn.MINIFS($S:$S,$T:$T,"="&amp;$T337)),""))))&amp;"",IF(R337="","",""))&amp;""</f>
        <v/>
      </c>
      <c r="BA337" s="6">
        <f t="shared" si="502"/>
        <v>30</v>
      </c>
      <c r="BB337">
        <f t="shared" ref="BB337:BD337" si="525">BB336</f>
        <v>18987</v>
      </c>
      <c r="BC337" t="str">
        <f t="shared" si="525"/>
        <v>Velodrome</v>
      </c>
      <c r="BD337" t="str">
        <f t="shared" si="525"/>
        <v>Outlaws</v>
      </c>
      <c r="BE337" t="s">
        <v>238</v>
      </c>
      <c r="BF337" t="s">
        <v>174</v>
      </c>
      <c r="BI337" cm="1">
        <f t="array" ref="BI337">IFERROR(_xlfn._xlws.FILTER(shifts!A:A,(shifts!B:B=events!AD337)*(shifts!AG:AG&gt;=events!BK337)*(shifts!AH:AH&lt;=events!BL337)),BI336)</f>
        <v>12</v>
      </c>
      <c r="BJ337" s="15">
        <f t="shared" si="504"/>
        <v>3</v>
      </c>
      <c r="BK337">
        <f t="shared" si="505"/>
        <v>823</v>
      </c>
      <c r="BL337">
        <f t="shared" si="506"/>
        <v>820</v>
      </c>
      <c r="BM337" s="15">
        <f>SUMIFS(BJ$2:BJ337,K$2:K337,"=Intermission")+SUMIFS(BJ$2:BJ337,K$2:K337,"=Timeout")</f>
        <v>0</v>
      </c>
      <c r="BN337">
        <f t="shared" si="507"/>
        <v>0</v>
      </c>
      <c r="BO337" s="19">
        <f t="shared" si="508"/>
        <v>257</v>
      </c>
      <c r="BP337">
        <f t="shared" si="509"/>
        <v>252</v>
      </c>
      <c r="BQ337" s="17">
        <f t="shared" si="510"/>
        <v>260</v>
      </c>
      <c r="BR337" t="str">
        <f t="shared" si="511"/>
        <v>event_team_player_2</v>
      </c>
      <c r="BS337">
        <f>COUNTIFS(S$3:S337,"="&amp;S337,AI$3:AI337,"="&amp;AI337)</f>
        <v>2</v>
      </c>
      <c r="BT337" t="str">
        <f>IFERROR(VLOOKUP(BB337&amp;BU337&amp;X337,game_rosters!U:W,3,FALSE),"")</f>
        <v>P100224</v>
      </c>
      <c r="BU337" t="str">
        <f t="shared" si="512"/>
        <v>Velodrome</v>
      </c>
    </row>
    <row r="338" spans="1:73" x14ac:dyDescent="0.2">
      <c r="A338" t="str">
        <f t="shared" si="487"/>
        <v/>
      </c>
      <c r="E338" s="4"/>
      <c r="F338" s="43"/>
      <c r="G338" s="4"/>
      <c r="H338" s="46"/>
      <c r="I338" s="44">
        <v>14</v>
      </c>
      <c r="J338" s="44" t="str">
        <f t="shared" si="513"/>
        <v/>
      </c>
      <c r="S338">
        <v>168</v>
      </c>
      <c r="T338" t="s">
        <v>756</v>
      </c>
      <c r="U338" t="str">
        <f>IF(B338=1,MAX($U$2:$U337)+1,IF(AND($T338&lt;&gt;"",$T338=$T337),$U337,IF(B338="x",U337,"")))</f>
        <v/>
      </c>
      <c r="V338" t="str">
        <f>IF(C338=1,MAX($V$2:$V337)+1,IF(AND($T338&lt;&gt;"",$T338=$T337),$U337,IF(C338="x",V337,"")))</f>
        <v/>
      </c>
      <c r="X338">
        <v>14</v>
      </c>
      <c r="Z338">
        <v>1</v>
      </c>
      <c r="AA338">
        <f t="shared" si="484"/>
        <v>1168</v>
      </c>
      <c r="AB338" t="str">
        <f t="shared" si="485"/>
        <v/>
      </c>
      <c r="AC338">
        <f t="shared" si="481"/>
        <v>1168</v>
      </c>
      <c r="AD338" s="6">
        <v>1</v>
      </c>
      <c r="AE338" t="s">
        <v>923</v>
      </c>
      <c r="AF338" t="s">
        <v>919</v>
      </c>
      <c r="AG338" t="s">
        <v>923</v>
      </c>
      <c r="AH338" t="s">
        <v>903</v>
      </c>
      <c r="AI338" t="str">
        <f t="shared" si="488"/>
        <v>e</v>
      </c>
      <c r="AJ338" t="str">
        <f t="shared" si="489"/>
        <v>o</v>
      </c>
      <c r="AK338" t="str">
        <f t="shared" si="490"/>
        <v>o</v>
      </c>
      <c r="AL338" t="str">
        <f t="shared" si="491"/>
        <v/>
      </c>
      <c r="AM338" t="str">
        <f t="shared" si="492"/>
        <v/>
      </c>
      <c r="AN338" t="str">
        <f t="shared" si="493"/>
        <v>Home</v>
      </c>
      <c r="AO338" t="str">
        <f t="shared" si="494"/>
        <v>h</v>
      </c>
      <c r="AP338" t="str">
        <f t="shared" si="495"/>
        <v>o</v>
      </c>
      <c r="AQ338" t="str">
        <f t="shared" si="496"/>
        <v>d</v>
      </c>
      <c r="AR338" t="str">
        <f t="shared" si="497"/>
        <v>Home</v>
      </c>
      <c r="AS338" t="str">
        <f t="shared" si="498"/>
        <v>h</v>
      </c>
      <c r="AT338" t="str">
        <f t="shared" si="499"/>
        <v>Offensive</v>
      </c>
      <c r="AU338" t="str">
        <f t="shared" si="500"/>
        <v/>
      </c>
      <c r="AV338" t="str">
        <f t="shared" si="501"/>
        <v/>
      </c>
      <c r="AW338" t="str" cm="1">
        <f t="array" ref="AW338">IFERROR(IF(O338&lt;&gt;"",O338,IF(OR($S338="",$T338=""),"",IF(O338&lt;&gt;"",O338,IF($T338&lt;&gt;"",_xlfn._xlws.FILTER(O:O,($BU:$BU=$BU338)*($I:$I=$I338)*($T:$T=$T338)*($S:$S=_xlfn.MINIFS($S:$S,$T:$T,"="&amp;$T338)),"")))))&amp;"",IF(O338="","",""))&amp;""</f>
        <v/>
      </c>
      <c r="AX338" t="str" cm="1">
        <f t="array" ref="AX338">IFERROR(IF(P338&lt;&gt;"",P338,IF(OR($S338="",$T338=""),"",IF($T338&lt;&gt;"",_xlfn._xlws.FILTER(P:P,($BU:$BU=$BU338)*($I:$I=$I338)*($T:$T=$T338)*($S:$S=_xlfn.MINIFS($S:$S,$T:$T,"="&amp;$T338)),""))))&amp;"",IF(P338="","",""))&amp;""</f>
        <v/>
      </c>
      <c r="AY338" t="str" cm="1">
        <f t="array" ref="AY338">IFERROR(IF(Q338&lt;&gt;"",Q338,IF(OR($S338="",$T338=""),"",IF($T338&lt;&gt;"",_xlfn._xlws.FILTER(Q:Q,($BU:$BU=$BU338)*($I:$I=$I338)*($T:$T=$T338)*($S:$S=_xlfn.MINIFS($S:$S,$T:$T,"="&amp;$T338)),""))))&amp;"",IF(Q338="","",""))&amp;""</f>
        <v/>
      </c>
      <c r="AZ338" t="str" cm="1">
        <f t="array" ref="AZ338">IFERROR(IF(R338&lt;&gt;"",R338,IF(OR($S338="",$T338=""),"",IF($T338&lt;&gt;"",_xlfn._xlws.FILTER(R:R,($BU:$BU=$BU338)*($I:$I=$I338)*($T:$T=$T338)*($S:$S=_xlfn.MINIFS($S:$S,$T:$T,"="&amp;$T338)),""))))&amp;"",IF(R338="","",""))&amp;""</f>
        <v/>
      </c>
      <c r="BA338" s="6">
        <f t="shared" si="502"/>
        <v>30</v>
      </c>
      <c r="BB338">
        <f t="shared" ref="BB338:BD338" si="526">BB337</f>
        <v>18987</v>
      </c>
      <c r="BC338" t="str">
        <f t="shared" si="526"/>
        <v>Velodrome</v>
      </c>
      <c r="BD338" t="str">
        <f t="shared" si="526"/>
        <v>Outlaws</v>
      </c>
      <c r="BE338" t="s">
        <v>238</v>
      </c>
      <c r="BF338" t="s">
        <v>174</v>
      </c>
      <c r="BI338" cm="1">
        <f t="array" ref="BI338">IFERROR(_xlfn._xlws.FILTER(shifts!A:A,(shifts!B:B=events!AD338)*(shifts!AG:AG&gt;=events!BK338)*(shifts!AH:AH&lt;=events!BL338)),BI337)</f>
        <v>12</v>
      </c>
      <c r="BJ338" s="15">
        <f t="shared" si="504"/>
        <v>3</v>
      </c>
      <c r="BK338">
        <f t="shared" si="505"/>
        <v>823</v>
      </c>
      <c r="BL338">
        <f t="shared" si="506"/>
        <v>820</v>
      </c>
      <c r="BM338" s="15">
        <f>SUMIFS(BJ$2:BJ338,K$2:K338,"=Intermission")+SUMIFS(BJ$2:BJ338,K$2:K338,"=Timeout")</f>
        <v>0</v>
      </c>
      <c r="BN338">
        <f t="shared" si="507"/>
        <v>0</v>
      </c>
      <c r="BO338" s="19">
        <f t="shared" si="508"/>
        <v>257</v>
      </c>
      <c r="BP338">
        <f t="shared" si="509"/>
        <v>252</v>
      </c>
      <c r="BQ338" s="17">
        <f t="shared" si="510"/>
        <v>260</v>
      </c>
      <c r="BR338" t="str">
        <f t="shared" si="511"/>
        <v>event_team_player_3</v>
      </c>
      <c r="BS338">
        <f>COUNTIFS(S$3:S338,"="&amp;S338,AI$3:AI338,"="&amp;AI338)</f>
        <v>3</v>
      </c>
      <c r="BT338" t="str">
        <f>IFERROR(VLOOKUP(BB338&amp;BU338&amp;X338,game_rosters!U:W,3,FALSE),"")</f>
        <v>P100132</v>
      </c>
      <c r="BU338" t="str">
        <f t="shared" si="512"/>
        <v>Velodrome</v>
      </c>
    </row>
    <row r="339" spans="1:73" x14ac:dyDescent="0.2">
      <c r="A339" t="str">
        <f t="shared" si="487"/>
        <v/>
      </c>
      <c r="E339" s="4"/>
      <c r="F339" s="43"/>
      <c r="G339" s="4"/>
      <c r="H339" s="46"/>
      <c r="I339" s="44">
        <v>4</v>
      </c>
      <c r="J339" s="44" t="str">
        <f t="shared" si="513"/>
        <v/>
      </c>
      <c r="O339" t="s">
        <v>625</v>
      </c>
      <c r="Q339" t="s">
        <v>594</v>
      </c>
      <c r="R339" s="51">
        <v>1</v>
      </c>
      <c r="S339">
        <v>168</v>
      </c>
      <c r="T339" t="s">
        <v>756</v>
      </c>
      <c r="U339" t="str">
        <f>IF(B339=1,MAX($U$2:$U338)+1,IF(AND($T339&lt;&gt;"",$T339=$T338),$U338,IF(B339="x",U338,"")))</f>
        <v/>
      </c>
      <c r="V339" t="str">
        <f>IF(C339=1,MAX($V$2:$V338)+1,IF(AND($T339&lt;&gt;"",$T339=$T338),$U338,IF(C339="x",V338,"")))</f>
        <v/>
      </c>
      <c r="X339">
        <v>4</v>
      </c>
      <c r="AA339">
        <f t="shared" si="484"/>
        <v>1168</v>
      </c>
      <c r="AB339" t="str">
        <f t="shared" si="485"/>
        <v/>
      </c>
      <c r="AC339">
        <f t="shared" si="481"/>
        <v>1168</v>
      </c>
      <c r="AD339" s="6">
        <v>1</v>
      </c>
      <c r="AE339" t="s">
        <v>923</v>
      </c>
      <c r="AF339" t="s">
        <v>919</v>
      </c>
      <c r="AG339" t="s">
        <v>923</v>
      </c>
      <c r="AH339" t="s">
        <v>903</v>
      </c>
      <c r="AI339" t="str">
        <f t="shared" si="488"/>
        <v>o</v>
      </c>
      <c r="AJ339" t="str">
        <f t="shared" si="489"/>
        <v>o</v>
      </c>
      <c r="AK339" t="str">
        <f t="shared" si="490"/>
        <v>o</v>
      </c>
      <c r="AL339" t="str">
        <f t="shared" si="491"/>
        <v/>
      </c>
      <c r="AM339" t="str">
        <f t="shared" si="492"/>
        <v/>
      </c>
      <c r="AN339" t="str">
        <f t="shared" si="493"/>
        <v>Home</v>
      </c>
      <c r="AO339" t="str">
        <f t="shared" si="494"/>
        <v>h</v>
      </c>
      <c r="AP339" t="str">
        <f t="shared" si="495"/>
        <v>o</v>
      </c>
      <c r="AQ339" t="str">
        <f t="shared" si="496"/>
        <v>d</v>
      </c>
      <c r="AR339" t="str">
        <f t="shared" si="497"/>
        <v>Home</v>
      </c>
      <c r="AS339" t="str">
        <f t="shared" si="498"/>
        <v>h</v>
      </c>
      <c r="AT339" t="str">
        <f t="shared" si="499"/>
        <v>Defensive</v>
      </c>
      <c r="AU339" t="str">
        <f t="shared" si="500"/>
        <v/>
      </c>
      <c r="AV339" t="str">
        <f t="shared" si="501"/>
        <v/>
      </c>
      <c r="AW339" t="str" cm="1">
        <f t="array" ref="AW339">IFERROR(IF(O339&lt;&gt;"",O339,IF(OR($S339="",$T339=""),"",IF(O339&lt;&gt;"",O339,IF($T339&lt;&gt;"",_xlfn._xlws.FILTER(O:O,($BU:$BU=$BU339)*($I:$I=$I339)*($T:$T=$T339)*($S:$S=_xlfn.MINIFS($S:$S,$T:$T,"="&amp;$T339)),"")))))&amp;"",IF(O339="","",""))&amp;""</f>
        <v>Defensive_PlayPossession-BeatDeke</v>
      </c>
      <c r="AX339" t="str" cm="1">
        <f t="array" ref="AX339">IFERROR(IF(P339&lt;&gt;"",P339,IF(OR($S339="",$T339=""),"",IF($T339&lt;&gt;"",_xlfn._xlws.FILTER(P:P,($BU:$BU=$BU339)*($I:$I=$I339)*($T:$T=$T339)*($S:$S=_xlfn.MINIFS($S:$S,$T:$T,"="&amp;$T339)),""))))&amp;"",IF(P339="","",""))&amp;""</f>
        <v/>
      </c>
      <c r="AY339" t="str" cm="1">
        <f t="array" ref="AY339">IFERROR(IF(Q339&lt;&gt;"",Q339,IF(OR($S339="",$T339=""),"",IF($T339&lt;&gt;"",_xlfn._xlws.FILTER(Q:Q,($BU:$BU=$BU339)*($I:$I=$I339)*($T:$T=$T339)*($S:$S=_xlfn.MINIFS($S:$S,$T:$T,"="&amp;$T339)),""))))&amp;"",IF(Q339="","",""))&amp;""</f>
        <v>u</v>
      </c>
      <c r="AZ339" t="str" cm="1">
        <f t="array" ref="AZ339">IFERROR(IF(R339&lt;&gt;"",R339,IF(OR($S339="",$T339=""),"",IF($T339&lt;&gt;"",_xlfn._xlws.FILTER(R:R,($BU:$BU=$BU339)*($I:$I=$I339)*($T:$T=$T339)*($S:$S=_xlfn.MINIFS($S:$S,$T:$T,"="&amp;$T339)),""))))&amp;"",IF(R339="","",""))&amp;""</f>
        <v>1</v>
      </c>
      <c r="BA339" s="6">
        <f t="shared" si="502"/>
        <v>30</v>
      </c>
      <c r="BB339">
        <f t="shared" ref="BB339:BD339" si="527">BB338</f>
        <v>18987</v>
      </c>
      <c r="BC339" t="str">
        <f t="shared" si="527"/>
        <v>Velodrome</v>
      </c>
      <c r="BD339" t="str">
        <f t="shared" si="527"/>
        <v>Outlaws</v>
      </c>
      <c r="BE339" t="s">
        <v>238</v>
      </c>
      <c r="BF339" t="s">
        <v>174</v>
      </c>
      <c r="BI339" cm="1">
        <f t="array" ref="BI339">IFERROR(_xlfn._xlws.FILTER(shifts!A:A,(shifts!B:B=events!AD339)*(shifts!AG:AG&gt;=events!BK339)*(shifts!AH:AH&lt;=events!BL339)),BI338)</f>
        <v>12</v>
      </c>
      <c r="BJ339" s="15">
        <f t="shared" si="504"/>
        <v>3</v>
      </c>
      <c r="BK339">
        <f t="shared" si="505"/>
        <v>823</v>
      </c>
      <c r="BL339">
        <f t="shared" si="506"/>
        <v>820</v>
      </c>
      <c r="BM339" s="15">
        <f>SUMIFS(BJ$2:BJ339,K$2:K339,"=Intermission")+SUMIFS(BJ$2:BJ339,K$2:K339,"=Timeout")</f>
        <v>0</v>
      </c>
      <c r="BN339">
        <f t="shared" si="507"/>
        <v>0</v>
      </c>
      <c r="BO339" s="19">
        <f t="shared" si="508"/>
        <v>257</v>
      </c>
      <c r="BP339">
        <f t="shared" si="509"/>
        <v>252</v>
      </c>
      <c r="BQ339" s="17">
        <f t="shared" si="510"/>
        <v>260</v>
      </c>
      <c r="BR339" t="str">
        <f t="shared" si="511"/>
        <v>opp_team_player_1</v>
      </c>
      <c r="BS339">
        <f>COUNTIFS(S$3:S339,"="&amp;S339,AI$3:AI339,"="&amp;AI339)</f>
        <v>1</v>
      </c>
      <c r="BT339" t="str">
        <f>IFERROR(VLOOKUP(BB339&amp;BU339&amp;X339,game_rosters!U:W,3,FALSE),"")</f>
        <v>P100032</v>
      </c>
      <c r="BU339" t="str">
        <f t="shared" si="512"/>
        <v>Outlaws</v>
      </c>
    </row>
    <row r="340" spans="1:73" x14ac:dyDescent="0.2">
      <c r="A340" t="str">
        <f t="shared" si="487"/>
        <v/>
      </c>
      <c r="E340" s="4"/>
      <c r="F340" s="43"/>
      <c r="G340" s="4"/>
      <c r="H340" s="46"/>
      <c r="I340" s="44">
        <v>25</v>
      </c>
      <c r="J340" s="44" t="str">
        <f t="shared" si="513"/>
        <v/>
      </c>
      <c r="R340" s="51">
        <v>1</v>
      </c>
      <c r="S340">
        <v>168</v>
      </c>
      <c r="T340" t="s">
        <v>756</v>
      </c>
      <c r="U340" t="str">
        <f>IF(B340=1,MAX($U$2:$U339)+1,IF(AND($T340&lt;&gt;"",$T340=$T339),$U339,IF(B340="x",U339,"")))</f>
        <v/>
      </c>
      <c r="V340" t="str">
        <f>IF(C340=1,MAX($V$2:$V339)+1,IF(AND($T340&lt;&gt;"",$T340=$T339),$U339,IF(C340="x",V339,"")))</f>
        <v/>
      </c>
      <c r="X340">
        <v>25</v>
      </c>
      <c r="AA340">
        <f t="shared" si="484"/>
        <v>1168</v>
      </c>
      <c r="AB340" t="str">
        <f t="shared" si="485"/>
        <v/>
      </c>
      <c r="AC340">
        <f t="shared" si="481"/>
        <v>1168</v>
      </c>
      <c r="AD340" s="6">
        <v>1</v>
      </c>
      <c r="AE340" t="s">
        <v>923</v>
      </c>
      <c r="AF340" t="s">
        <v>919</v>
      </c>
      <c r="AG340" t="s">
        <v>923</v>
      </c>
      <c r="AH340" t="s">
        <v>903</v>
      </c>
      <c r="AI340" t="str">
        <f t="shared" si="488"/>
        <v>o</v>
      </c>
      <c r="AJ340" t="str">
        <f t="shared" si="489"/>
        <v>o</v>
      </c>
      <c r="AK340" t="str">
        <f t="shared" si="490"/>
        <v>o</v>
      </c>
      <c r="AL340" t="str">
        <f t="shared" si="491"/>
        <v/>
      </c>
      <c r="AM340" t="str">
        <f t="shared" si="492"/>
        <v/>
      </c>
      <c r="AN340" t="str">
        <f t="shared" si="493"/>
        <v>Home</v>
      </c>
      <c r="AO340" t="str">
        <f t="shared" si="494"/>
        <v>h</v>
      </c>
      <c r="AP340" t="str">
        <f t="shared" si="495"/>
        <v>o</v>
      </c>
      <c r="AQ340" t="str">
        <f t="shared" si="496"/>
        <v>d</v>
      </c>
      <c r="AR340" t="str">
        <f t="shared" si="497"/>
        <v>Home</v>
      </c>
      <c r="AS340" t="str">
        <f t="shared" si="498"/>
        <v>h</v>
      </c>
      <c r="AT340" t="str">
        <f t="shared" si="499"/>
        <v>Defensive</v>
      </c>
      <c r="AU340" t="str">
        <f t="shared" si="500"/>
        <v/>
      </c>
      <c r="AV340" t="str">
        <f t="shared" si="501"/>
        <v/>
      </c>
      <c r="AW340" t="str" cm="1">
        <f t="array" ref="AW340">IFERROR(IF(O340&lt;&gt;"",O340,IF(OR($S340="",$T340=""),"",IF(O340&lt;&gt;"",O340,IF($T340&lt;&gt;"",_xlfn._xlws.FILTER(O:O,($BU:$BU=$BU340)*($I:$I=$I340)*($T:$T=$T340)*($S:$S=_xlfn.MINIFS($S:$S,$T:$T,"="&amp;$T340)),"")))))&amp;"",IF(O340="","",""))&amp;""</f>
        <v/>
      </c>
      <c r="AX340" t="str" cm="1">
        <f t="array" ref="AX340">IFERROR(IF(P340&lt;&gt;"",P340,IF(OR($S340="",$T340=""),"",IF($T340&lt;&gt;"",_xlfn._xlws.FILTER(P:P,($BU:$BU=$BU340)*($I:$I=$I340)*($T:$T=$T340)*($S:$S=_xlfn.MINIFS($S:$S,$T:$T,"="&amp;$T340)),""))))&amp;"",IF(P340="","",""))&amp;""</f>
        <v/>
      </c>
      <c r="AY340" t="str" cm="1">
        <f t="array" ref="AY340">IFERROR(IF(Q340&lt;&gt;"",Q340,IF(OR($S340="",$T340=""),"",IF($T340&lt;&gt;"",_xlfn._xlws.FILTER(Q:Q,($BU:$BU=$BU340)*($I:$I=$I340)*($T:$T=$T340)*($S:$S=_xlfn.MINIFS($S:$S,$T:$T,"="&amp;$T340)),""))))&amp;"",IF(Q340="","",""))&amp;""</f>
        <v/>
      </c>
      <c r="AZ340" t="str" cm="1">
        <f t="array" ref="AZ340">IFERROR(IF(R340&lt;&gt;"",R340,IF(OR($S340="",$T340=""),"",IF($T340&lt;&gt;"",_xlfn._xlws.FILTER(R:R,($BU:$BU=$BU340)*($I:$I=$I340)*($T:$T=$T340)*($S:$S=_xlfn.MINIFS($S:$S,$T:$T,"="&amp;$T340)),""))))&amp;"",IF(R340="","",""))&amp;""</f>
        <v>1</v>
      </c>
      <c r="BA340" s="6">
        <f t="shared" si="502"/>
        <v>30</v>
      </c>
      <c r="BB340">
        <f t="shared" ref="BB340:BD340" si="528">BB339</f>
        <v>18987</v>
      </c>
      <c r="BC340" t="str">
        <f t="shared" si="528"/>
        <v>Velodrome</v>
      </c>
      <c r="BD340" t="str">
        <f t="shared" si="528"/>
        <v>Outlaws</v>
      </c>
      <c r="BE340" t="s">
        <v>238</v>
      </c>
      <c r="BF340" t="s">
        <v>174</v>
      </c>
      <c r="BI340" cm="1">
        <f t="array" ref="BI340">IFERROR(_xlfn._xlws.FILTER(shifts!A:A,(shifts!B:B=events!AD340)*(shifts!AG:AG&gt;=events!BK340)*(shifts!AH:AH&lt;=events!BL340)),BI339)</f>
        <v>12</v>
      </c>
      <c r="BJ340" s="15">
        <f t="shared" si="504"/>
        <v>3</v>
      </c>
      <c r="BK340">
        <f t="shared" si="505"/>
        <v>823</v>
      </c>
      <c r="BL340">
        <f t="shared" si="506"/>
        <v>820</v>
      </c>
      <c r="BM340" s="15">
        <f>SUMIFS(BJ$2:BJ340,K$2:K340,"=Intermission")+SUMIFS(BJ$2:BJ340,K$2:K340,"=Timeout")</f>
        <v>0</v>
      </c>
      <c r="BN340">
        <f t="shared" si="507"/>
        <v>0</v>
      </c>
      <c r="BO340" s="19">
        <f t="shared" si="508"/>
        <v>257</v>
      </c>
      <c r="BP340">
        <f t="shared" si="509"/>
        <v>252</v>
      </c>
      <c r="BQ340" s="17">
        <f t="shared" si="510"/>
        <v>260</v>
      </c>
      <c r="BR340" t="str">
        <f t="shared" si="511"/>
        <v>opp_team_player_2</v>
      </c>
      <c r="BS340">
        <f>COUNTIFS(S$3:S340,"="&amp;S340,AI$3:AI340,"="&amp;AI340)</f>
        <v>2</v>
      </c>
      <c r="BT340" t="str">
        <f>IFERROR(VLOOKUP(BB340&amp;BU340&amp;X340,game_rosters!U:W,3,FALSE),"")</f>
        <v>P100170</v>
      </c>
      <c r="BU340" t="str">
        <f t="shared" si="512"/>
        <v>Outlaws</v>
      </c>
    </row>
    <row r="341" spans="1:73" x14ac:dyDescent="0.2">
      <c r="A341" t="str">
        <f t="shared" si="487"/>
        <v/>
      </c>
      <c r="E341" s="4"/>
      <c r="F341" s="43"/>
      <c r="G341" s="4"/>
      <c r="H341" s="46"/>
      <c r="I341" s="44">
        <v>77</v>
      </c>
      <c r="J341" s="44" t="str">
        <f t="shared" si="513"/>
        <v/>
      </c>
      <c r="S341">
        <v>168</v>
      </c>
      <c r="T341" t="s">
        <v>756</v>
      </c>
      <c r="U341" t="str">
        <f>IF(B341=1,MAX($U$2:$U340)+1,IF(AND($T341&lt;&gt;"",$T341=$T340),$U340,IF(B341="x",U340,"")))</f>
        <v/>
      </c>
      <c r="V341" t="str">
        <f>IF(C341=1,MAX($V$2:$V340)+1,IF(AND($T341&lt;&gt;"",$T341=$T340),$U340,IF(C341="x",V340,"")))</f>
        <v/>
      </c>
      <c r="X341">
        <v>77</v>
      </c>
      <c r="AA341">
        <f t="shared" si="484"/>
        <v>1168</v>
      </c>
      <c r="AB341" t="str">
        <f t="shared" si="485"/>
        <v/>
      </c>
      <c r="AC341">
        <f t="shared" si="481"/>
        <v>1168</v>
      </c>
      <c r="AD341" s="6">
        <v>1</v>
      </c>
      <c r="AE341" t="s">
        <v>923</v>
      </c>
      <c r="AF341" t="s">
        <v>919</v>
      </c>
      <c r="AG341" t="s">
        <v>923</v>
      </c>
      <c r="AH341" t="s">
        <v>903</v>
      </c>
      <c r="AI341" t="str">
        <f t="shared" si="488"/>
        <v>o</v>
      </c>
      <c r="AJ341" t="str">
        <f t="shared" si="489"/>
        <v>o</v>
      </c>
      <c r="AK341" t="str">
        <f t="shared" si="490"/>
        <v>o</v>
      </c>
      <c r="AL341" t="str">
        <f t="shared" si="491"/>
        <v/>
      </c>
      <c r="AM341" t="str">
        <f t="shared" si="492"/>
        <v/>
      </c>
      <c r="AN341" t="str">
        <f t="shared" si="493"/>
        <v>Home</v>
      </c>
      <c r="AO341" t="str">
        <f t="shared" si="494"/>
        <v>h</v>
      </c>
      <c r="AP341" t="str">
        <f t="shared" si="495"/>
        <v>o</v>
      </c>
      <c r="AQ341" t="str">
        <f t="shared" si="496"/>
        <v>d</v>
      </c>
      <c r="AR341" t="str">
        <f t="shared" si="497"/>
        <v>Home</v>
      </c>
      <c r="AS341" t="str">
        <f t="shared" si="498"/>
        <v>h</v>
      </c>
      <c r="AT341" t="str">
        <f t="shared" si="499"/>
        <v>Defensive</v>
      </c>
      <c r="AU341" t="str">
        <f t="shared" si="500"/>
        <v/>
      </c>
      <c r="AV341" t="str">
        <f t="shared" si="501"/>
        <v/>
      </c>
      <c r="AW341" t="str" cm="1">
        <f t="array" ref="AW341">IFERROR(IF(O341&lt;&gt;"",O341,IF(OR($S341="",$T341=""),"",IF(O341&lt;&gt;"",O341,IF($T341&lt;&gt;"",_xlfn._xlws.FILTER(O:O,($BU:$BU=$BU341)*($I:$I=$I341)*($T:$T=$T341)*($S:$S=_xlfn.MINIFS($S:$S,$T:$T,"="&amp;$T341)),"")))))&amp;"",IF(O341="","",""))&amp;""</f>
        <v/>
      </c>
      <c r="AX341" t="str" cm="1">
        <f t="array" ref="AX341">IFERROR(IF(P341&lt;&gt;"",P341,IF(OR($S341="",$T341=""),"",IF($T341&lt;&gt;"",_xlfn._xlws.FILTER(P:P,($BU:$BU=$BU341)*($I:$I=$I341)*($T:$T=$T341)*($S:$S=_xlfn.MINIFS($S:$S,$T:$T,"="&amp;$T341)),""))))&amp;"",IF(P341="","",""))&amp;""</f>
        <v/>
      </c>
      <c r="AY341" t="str" cm="1">
        <f t="array" ref="AY341">IFERROR(IF(Q341&lt;&gt;"",Q341,IF(OR($S341="",$T341=""),"",IF($T341&lt;&gt;"",_xlfn._xlws.FILTER(Q:Q,($BU:$BU=$BU341)*($I:$I=$I341)*($T:$T=$T341)*($S:$S=_xlfn.MINIFS($S:$S,$T:$T,"="&amp;$T341)),""))))&amp;"",IF(Q341="","",""))&amp;""</f>
        <v/>
      </c>
      <c r="AZ341" t="str" cm="1">
        <f t="array" ref="AZ341">IFERROR(IF(R341&lt;&gt;"",R341,IF(OR($S341="",$T341=""),"",IF($T341&lt;&gt;"",_xlfn._xlws.FILTER(R:R,($BU:$BU=$BU341)*($I:$I=$I341)*($T:$T=$T341)*($S:$S=_xlfn.MINIFS($S:$S,$T:$T,"="&amp;$T341)),""))))&amp;"",IF(R341="","",""))&amp;""</f>
        <v/>
      </c>
      <c r="BA341" s="6">
        <f t="shared" si="502"/>
        <v>30</v>
      </c>
      <c r="BB341">
        <f t="shared" ref="BB341:BD341" si="529">BB340</f>
        <v>18987</v>
      </c>
      <c r="BC341" t="str">
        <f t="shared" si="529"/>
        <v>Velodrome</v>
      </c>
      <c r="BD341" t="str">
        <f t="shared" si="529"/>
        <v>Outlaws</v>
      </c>
      <c r="BE341" t="s">
        <v>238</v>
      </c>
      <c r="BF341" t="s">
        <v>174</v>
      </c>
      <c r="BI341" cm="1">
        <f t="array" ref="BI341">IFERROR(_xlfn._xlws.FILTER(shifts!A:A,(shifts!B:B=events!AD341)*(shifts!AG:AG&gt;=events!BK341)*(shifts!AH:AH&lt;=events!BL341)),BI340)</f>
        <v>12</v>
      </c>
      <c r="BJ341" s="15">
        <f t="shared" si="504"/>
        <v>3</v>
      </c>
      <c r="BK341">
        <f t="shared" si="505"/>
        <v>823</v>
      </c>
      <c r="BL341">
        <f t="shared" si="506"/>
        <v>820</v>
      </c>
      <c r="BM341" s="15">
        <f>SUMIFS(BJ$2:BJ341,K$2:K341,"=Intermission")+SUMIFS(BJ$2:BJ341,K$2:K341,"=Timeout")</f>
        <v>0</v>
      </c>
      <c r="BN341">
        <f t="shared" si="507"/>
        <v>0</v>
      </c>
      <c r="BO341" s="19">
        <f t="shared" si="508"/>
        <v>257</v>
      </c>
      <c r="BP341">
        <f t="shared" si="509"/>
        <v>252</v>
      </c>
      <c r="BQ341" s="17">
        <f t="shared" si="510"/>
        <v>260</v>
      </c>
      <c r="BR341" t="str">
        <f t="shared" si="511"/>
        <v>opp_team_player_3</v>
      </c>
      <c r="BS341">
        <f>COUNTIFS(S$3:S341,"="&amp;S341,AI$3:AI341,"="&amp;AI341)</f>
        <v>3</v>
      </c>
      <c r="BT341" t="str">
        <f>IFERROR(VLOOKUP(BB341&amp;BU341&amp;X341,game_rosters!U:W,3,FALSE),"")</f>
        <v>P100185</v>
      </c>
      <c r="BU341" t="str">
        <f t="shared" si="512"/>
        <v>Outlaws</v>
      </c>
    </row>
    <row r="342" spans="1:73" x14ac:dyDescent="0.2">
      <c r="A342">
        <f t="shared" si="487"/>
        <v>1</v>
      </c>
      <c r="E342" s="4"/>
      <c r="F342" s="43"/>
      <c r="G342" s="4"/>
      <c r="H342" s="46"/>
      <c r="I342" s="44">
        <v>70</v>
      </c>
      <c r="J342" s="44" t="str">
        <f t="shared" si="513"/>
        <v/>
      </c>
      <c r="K342" t="s">
        <v>7</v>
      </c>
      <c r="L342" t="s">
        <v>182</v>
      </c>
      <c r="M342" t="s">
        <v>67</v>
      </c>
      <c r="N342" t="s">
        <v>594</v>
      </c>
      <c r="S342">
        <v>169</v>
      </c>
      <c r="T342" t="s">
        <v>756</v>
      </c>
      <c r="U342" t="str">
        <f>IF(B342=1,MAX($U$2:$U341)+1,IF(AND($T342&lt;&gt;"",$T342=$T341),$U341,IF(B342="x",U341,"")))</f>
        <v/>
      </c>
      <c r="V342" t="str">
        <f>IF(C342=1,MAX($V$2:$V341)+1,IF(AND($T342&lt;&gt;"",$T342=$T341),$U341,IF(C342="x",V341,"")))</f>
        <v/>
      </c>
      <c r="W342" t="s">
        <v>735</v>
      </c>
      <c r="X342">
        <v>70</v>
      </c>
      <c r="Z342">
        <v>1</v>
      </c>
      <c r="AA342">
        <f t="shared" si="484"/>
        <v>1169</v>
      </c>
      <c r="AB342" t="str">
        <f t="shared" si="485"/>
        <v/>
      </c>
      <c r="AC342">
        <f t="shared" si="481"/>
        <v>1169</v>
      </c>
      <c r="AD342" s="6">
        <v>1</v>
      </c>
      <c r="AE342" t="s">
        <v>923</v>
      </c>
      <c r="AF342" t="s">
        <v>903</v>
      </c>
      <c r="AG342" t="s">
        <v>756</v>
      </c>
      <c r="AH342" t="s">
        <v>756</v>
      </c>
      <c r="AI342" t="str">
        <f t="shared" si="488"/>
        <v>e</v>
      </c>
      <c r="AJ342" t="str">
        <f t="shared" si="489"/>
        <v/>
      </c>
      <c r="AK342" t="str">
        <f t="shared" si="490"/>
        <v/>
      </c>
      <c r="AL342" t="str">
        <f t="shared" si="491"/>
        <v/>
      </c>
      <c r="AM342" t="str">
        <f t="shared" si="492"/>
        <v/>
      </c>
      <c r="AN342" t="str">
        <f t="shared" si="493"/>
        <v>Home</v>
      </c>
      <c r="AO342" t="str">
        <f t="shared" si="494"/>
        <v>h</v>
      </c>
      <c r="AP342" t="str">
        <f t="shared" si="495"/>
        <v/>
      </c>
      <c r="AQ342" t="str">
        <f t="shared" si="496"/>
        <v/>
      </c>
      <c r="AR342" t="str">
        <f t="shared" si="497"/>
        <v>Home</v>
      </c>
      <c r="AS342" t="str">
        <f t="shared" si="498"/>
        <v>h</v>
      </c>
      <c r="AT342" t="str">
        <f t="shared" si="499"/>
        <v>Offensive</v>
      </c>
      <c r="AU342" t="str">
        <f t="shared" si="500"/>
        <v/>
      </c>
      <c r="AV342" t="str">
        <f t="shared" si="501"/>
        <v/>
      </c>
      <c r="AW342" t="str" cm="1">
        <f t="array" ref="AW342">IFERROR(IF(O342&lt;&gt;"",O342,IF(OR($S342="",$T342=""),"",IF(O342&lt;&gt;"",O342,IF($T342&lt;&gt;"",_xlfn._xlws.FILTER(O:O,($BU:$BU=$BU342)*($I:$I=$I342)*($T:$T=$T342)*($S:$S=_xlfn.MINIFS($S:$S,$T:$T,"="&amp;$T342)),"")))))&amp;"",IF(O342="","",""))&amp;""</f>
        <v/>
      </c>
      <c r="AX342" t="str" cm="1">
        <f t="array" ref="AX342">IFERROR(IF(P342&lt;&gt;"",P342,IF(OR($S342="",$T342=""),"",IF($T342&lt;&gt;"",_xlfn._xlws.FILTER(P:P,($BU:$BU=$BU342)*($I:$I=$I342)*($T:$T=$T342)*($S:$S=_xlfn.MINIFS($S:$S,$T:$T,"="&amp;$T342)),""))))&amp;"",IF(P342="","",""))&amp;""</f>
        <v/>
      </c>
      <c r="AY342" t="str" cm="1">
        <f t="array" ref="AY342">IFERROR(IF(Q342&lt;&gt;"",Q342,IF(OR($S342="",$T342=""),"",IF($T342&lt;&gt;"",_xlfn._xlws.FILTER(Q:Q,($BU:$BU=$BU342)*($I:$I=$I342)*($T:$T=$T342)*($S:$S=_xlfn.MINIFS($S:$S,$T:$T,"="&amp;$T342)),""))))&amp;"",IF(Q342="","",""))&amp;""</f>
        <v/>
      </c>
      <c r="AZ342" t="str" cm="1">
        <f t="array" ref="AZ342">IFERROR(IF(R342&lt;&gt;"",R342,IF(OR($S342="",$T342=""),"",IF($T342&lt;&gt;"",_xlfn._xlws.FILTER(R:R,($BU:$BU=$BU342)*($I:$I=$I342)*($T:$T=$T342)*($S:$S=_xlfn.MINIFS($S:$S,$T:$T,"="&amp;$T342)),""))))&amp;"",IF(R342="","",""))&amp;""</f>
        <v/>
      </c>
      <c r="BA342" s="6">
        <f t="shared" si="502"/>
        <v>30</v>
      </c>
      <c r="BB342">
        <f t="shared" ref="BB342:BD342" si="530">BB341</f>
        <v>18987</v>
      </c>
      <c r="BC342" t="str">
        <f t="shared" si="530"/>
        <v>Velodrome</v>
      </c>
      <c r="BD342" t="str">
        <f t="shared" si="530"/>
        <v>Outlaws</v>
      </c>
      <c r="BE342" t="s">
        <v>7</v>
      </c>
      <c r="BF342" t="s">
        <v>182</v>
      </c>
      <c r="BI342" cm="1">
        <f t="array" ref="BI342">IFERROR(_xlfn._xlws.FILTER(shifts!A:A,(shifts!B:B=events!AD342)*(shifts!AG:AG&gt;=events!BK342)*(shifts!AH:AH&lt;=events!BL342)),BI341)</f>
        <v>12</v>
      </c>
      <c r="BJ342" s="15">
        <f t="shared" si="504"/>
        <v>0</v>
      </c>
      <c r="BK342">
        <f t="shared" si="505"/>
        <v>820</v>
      </c>
      <c r="BL342">
        <f t="shared" si="506"/>
        <v>820</v>
      </c>
      <c r="BM342" s="15">
        <f>SUMIFS(BJ$2:BJ342,K$2:K342,"=Intermission")+SUMIFS(BJ$2:BJ342,K$2:K342,"=Timeout")</f>
        <v>0</v>
      </c>
      <c r="BN342">
        <f t="shared" si="507"/>
        <v>0</v>
      </c>
      <c r="BO342" s="19">
        <f t="shared" si="508"/>
        <v>260</v>
      </c>
      <c r="BP342">
        <f t="shared" si="509"/>
        <v>255</v>
      </c>
      <c r="BQ342" s="17">
        <f t="shared" si="510"/>
        <v>260</v>
      </c>
      <c r="BR342" t="str">
        <f t="shared" si="511"/>
        <v>event_team_player_1</v>
      </c>
      <c r="BS342">
        <f>COUNTIFS(S$3:S342,"="&amp;S342,AI$3:AI342,"="&amp;AI342)</f>
        <v>1</v>
      </c>
      <c r="BT342" t="str">
        <f>IFERROR(VLOOKUP(BB342&amp;BU342&amp;X342,game_rosters!U:W,3,FALSE),"")</f>
        <v>P100001</v>
      </c>
      <c r="BU342" t="str">
        <f t="shared" si="512"/>
        <v>Velodrome</v>
      </c>
    </row>
    <row r="343" spans="1:73" x14ac:dyDescent="0.2">
      <c r="A343" t="str">
        <f t="shared" si="487"/>
        <v/>
      </c>
      <c r="E343" s="4"/>
      <c r="F343" s="43"/>
      <c r="G343" s="4"/>
      <c r="H343" s="46"/>
      <c r="I343" s="44">
        <v>14</v>
      </c>
      <c r="J343" s="44" t="str">
        <f t="shared" si="513"/>
        <v/>
      </c>
      <c r="S343">
        <v>169</v>
      </c>
      <c r="T343" t="s">
        <v>756</v>
      </c>
      <c r="U343" t="str">
        <f>IF(B343=1,MAX($U$2:$U342)+1,IF(AND($T343&lt;&gt;"",$T343=$T342),$U342,IF(B343="x",U342,"")))</f>
        <v/>
      </c>
      <c r="V343" t="str">
        <f>IF(C343=1,MAX($V$2:$V342)+1,IF(AND($T343&lt;&gt;"",$T343=$T342),$U342,IF(C343="x",V342,"")))</f>
        <v/>
      </c>
      <c r="X343">
        <v>14</v>
      </c>
      <c r="Z343">
        <v>1</v>
      </c>
      <c r="AA343">
        <f t="shared" si="484"/>
        <v>1169</v>
      </c>
      <c r="AB343" t="str">
        <f t="shared" si="485"/>
        <v/>
      </c>
      <c r="AC343">
        <f t="shared" si="481"/>
        <v>1169</v>
      </c>
      <c r="AD343" s="6">
        <v>1</v>
      </c>
      <c r="AE343" t="s">
        <v>923</v>
      </c>
      <c r="AF343" t="s">
        <v>903</v>
      </c>
      <c r="AG343" t="s">
        <v>756</v>
      </c>
      <c r="AH343" t="s">
        <v>756</v>
      </c>
      <c r="AI343" t="str">
        <f t="shared" si="488"/>
        <v>e</v>
      </c>
      <c r="AJ343" t="str">
        <f t="shared" si="489"/>
        <v/>
      </c>
      <c r="AK343" t="str">
        <f t="shared" si="490"/>
        <v/>
      </c>
      <c r="AL343" t="str">
        <f t="shared" si="491"/>
        <v/>
      </c>
      <c r="AM343" t="str">
        <f t="shared" si="492"/>
        <v/>
      </c>
      <c r="AN343" t="str">
        <f t="shared" si="493"/>
        <v>Home</v>
      </c>
      <c r="AO343" t="str">
        <f t="shared" si="494"/>
        <v>h</v>
      </c>
      <c r="AP343" t="str">
        <f t="shared" si="495"/>
        <v/>
      </c>
      <c r="AQ343" t="str">
        <f t="shared" si="496"/>
        <v/>
      </c>
      <c r="AR343" t="str">
        <f t="shared" si="497"/>
        <v>Home</v>
      </c>
      <c r="AS343" t="str">
        <f t="shared" si="498"/>
        <v>h</v>
      </c>
      <c r="AT343" t="str">
        <f t="shared" si="499"/>
        <v>Offensive</v>
      </c>
      <c r="AU343" t="str">
        <f t="shared" si="500"/>
        <v/>
      </c>
      <c r="AV343" t="str">
        <f t="shared" si="501"/>
        <v/>
      </c>
      <c r="AW343" t="str" cm="1">
        <f t="array" ref="AW343">IFERROR(IF(O343&lt;&gt;"",O343,IF(OR($S343="",$T343=""),"",IF(O343&lt;&gt;"",O343,IF($T343&lt;&gt;"",_xlfn._xlws.FILTER(O:O,($BU:$BU=$BU343)*($I:$I=$I343)*($T:$T=$T343)*($S:$S=_xlfn.MINIFS($S:$S,$T:$T,"="&amp;$T343)),"")))))&amp;"",IF(O343="","",""))&amp;""</f>
        <v/>
      </c>
      <c r="AX343" t="str" cm="1">
        <f t="array" ref="AX343">IFERROR(IF(P343&lt;&gt;"",P343,IF(OR($S343="",$T343=""),"",IF($T343&lt;&gt;"",_xlfn._xlws.FILTER(P:P,($BU:$BU=$BU343)*($I:$I=$I343)*($T:$T=$T343)*($S:$S=_xlfn.MINIFS($S:$S,$T:$T,"="&amp;$T343)),""))))&amp;"",IF(P343="","",""))&amp;""</f>
        <v/>
      </c>
      <c r="AY343" t="str" cm="1">
        <f t="array" ref="AY343">IFERROR(IF(Q343&lt;&gt;"",Q343,IF(OR($S343="",$T343=""),"",IF($T343&lt;&gt;"",_xlfn._xlws.FILTER(Q:Q,($BU:$BU=$BU343)*($I:$I=$I343)*($T:$T=$T343)*($S:$S=_xlfn.MINIFS($S:$S,$T:$T,"="&amp;$T343)),""))))&amp;"",IF(Q343="","",""))&amp;""</f>
        <v/>
      </c>
      <c r="AZ343" t="str" cm="1">
        <f t="array" ref="AZ343">IFERROR(IF(R343&lt;&gt;"",R343,IF(OR($S343="",$T343=""),"",IF($T343&lt;&gt;"",_xlfn._xlws.FILTER(R:R,($BU:$BU=$BU343)*($I:$I=$I343)*($T:$T=$T343)*($S:$S=_xlfn.MINIFS($S:$S,$T:$T,"="&amp;$T343)),""))))&amp;"",IF(R343="","",""))&amp;""</f>
        <v/>
      </c>
      <c r="BA343" s="6">
        <f t="shared" si="502"/>
        <v>30</v>
      </c>
      <c r="BB343">
        <f t="shared" ref="BB343:BD343" si="531">BB342</f>
        <v>18987</v>
      </c>
      <c r="BC343" t="str">
        <f t="shared" si="531"/>
        <v>Velodrome</v>
      </c>
      <c r="BD343" t="str">
        <f t="shared" si="531"/>
        <v>Outlaws</v>
      </c>
      <c r="BE343" t="s">
        <v>7</v>
      </c>
      <c r="BF343" t="s">
        <v>182</v>
      </c>
      <c r="BI343" cm="1">
        <f t="array" ref="BI343">IFERROR(_xlfn._xlws.FILTER(shifts!A:A,(shifts!B:B=events!AD343)*(shifts!AG:AG&gt;=events!BK343)*(shifts!AH:AH&lt;=events!BL343)),BI342)</f>
        <v>12</v>
      </c>
      <c r="BJ343" s="15">
        <f t="shared" si="504"/>
        <v>0</v>
      </c>
      <c r="BK343">
        <f t="shared" si="505"/>
        <v>820</v>
      </c>
      <c r="BL343">
        <f t="shared" si="506"/>
        <v>820</v>
      </c>
      <c r="BM343" s="15">
        <f>SUMIFS(BJ$2:BJ343,K$2:K343,"=Intermission")+SUMIFS(BJ$2:BJ343,K$2:K343,"=Timeout")</f>
        <v>0</v>
      </c>
      <c r="BN343">
        <f t="shared" si="507"/>
        <v>0</v>
      </c>
      <c r="BO343" s="19">
        <f t="shared" si="508"/>
        <v>260</v>
      </c>
      <c r="BP343">
        <f t="shared" si="509"/>
        <v>255</v>
      </c>
      <c r="BQ343" s="17">
        <f t="shared" si="510"/>
        <v>260</v>
      </c>
      <c r="BR343" t="str">
        <f t="shared" si="511"/>
        <v>event_team_player_2</v>
      </c>
      <c r="BS343">
        <f>COUNTIFS(S$3:S343,"="&amp;S343,AI$3:AI343,"="&amp;AI343)</f>
        <v>2</v>
      </c>
      <c r="BT343" t="str">
        <f>IFERROR(VLOOKUP(BB343&amp;BU343&amp;X343,game_rosters!U:W,3,FALSE),"")</f>
        <v>P100132</v>
      </c>
      <c r="BU343" t="str">
        <f t="shared" si="512"/>
        <v>Velodrome</v>
      </c>
    </row>
    <row r="344" spans="1:73" x14ac:dyDescent="0.2">
      <c r="A344" t="str">
        <f t="shared" si="487"/>
        <v/>
      </c>
      <c r="E344" s="4"/>
      <c r="F344" s="43"/>
      <c r="G344" s="4"/>
      <c r="H344" s="46"/>
      <c r="I344" s="44">
        <v>89</v>
      </c>
      <c r="J344" s="44" t="str">
        <f t="shared" si="513"/>
        <v/>
      </c>
      <c r="O344" t="s">
        <v>605</v>
      </c>
      <c r="S344">
        <v>169</v>
      </c>
      <c r="T344" t="s">
        <v>756</v>
      </c>
      <c r="U344" t="str">
        <f>IF(B344=1,MAX($U$2:$U343)+1,IF(AND($T344&lt;&gt;"",$T344=$T343),$U343,IF(B344="x",U343,"")))</f>
        <v/>
      </c>
      <c r="V344" t="str">
        <f>IF(C344=1,MAX($V$2:$V343)+1,IF(AND($T344&lt;&gt;"",$T344=$T343),$U343,IF(C344="x",V343,"")))</f>
        <v/>
      </c>
      <c r="X344">
        <v>89</v>
      </c>
      <c r="AA344">
        <f t="shared" si="484"/>
        <v>1169</v>
      </c>
      <c r="AB344" t="str">
        <f t="shared" si="485"/>
        <v/>
      </c>
      <c r="AC344">
        <f t="shared" si="481"/>
        <v>1169</v>
      </c>
      <c r="AD344" s="6">
        <v>1</v>
      </c>
      <c r="AE344" t="s">
        <v>923</v>
      </c>
      <c r="AF344" t="s">
        <v>903</v>
      </c>
      <c r="AG344" t="s">
        <v>756</v>
      </c>
      <c r="AH344" t="s">
        <v>756</v>
      </c>
      <c r="AI344" t="str">
        <f t="shared" si="488"/>
        <v>o</v>
      </c>
      <c r="AJ344" t="str">
        <f t="shared" si="489"/>
        <v/>
      </c>
      <c r="AK344" t="str">
        <f t="shared" si="490"/>
        <v/>
      </c>
      <c r="AL344" t="str">
        <f t="shared" si="491"/>
        <v/>
      </c>
      <c r="AM344" t="str">
        <f t="shared" si="492"/>
        <v/>
      </c>
      <c r="AN344" t="str">
        <f t="shared" si="493"/>
        <v>Home</v>
      </c>
      <c r="AO344" t="str">
        <f t="shared" si="494"/>
        <v>h</v>
      </c>
      <c r="AP344" t="str">
        <f t="shared" si="495"/>
        <v/>
      </c>
      <c r="AQ344" t="str">
        <f t="shared" si="496"/>
        <v/>
      </c>
      <c r="AR344" t="str">
        <f t="shared" si="497"/>
        <v>Home</v>
      </c>
      <c r="AS344" t="str">
        <f t="shared" si="498"/>
        <v>h</v>
      </c>
      <c r="AT344" t="str">
        <f t="shared" si="499"/>
        <v>Defensive</v>
      </c>
      <c r="AU344" t="str">
        <f t="shared" si="500"/>
        <v/>
      </c>
      <c r="AV344" t="str">
        <f t="shared" si="501"/>
        <v/>
      </c>
      <c r="AW344" t="str" cm="1">
        <f t="array" ref="AW344">IFERROR(IF(O344&lt;&gt;"",O344,IF(OR($S344="",$T344=""),"",IF(O344&lt;&gt;"",O344,IF($T344&lt;&gt;"",_xlfn._xlws.FILTER(O:O,($BU:$BU=$BU344)*($I:$I=$I344)*($T:$T=$T344)*($S:$S=_xlfn.MINIFS($S:$S,$T:$T,"="&amp;$T344)),"")))))&amp;"",IF(O344="","",""))&amp;""</f>
        <v>Defensive_PlayPass-InShotPassLane</v>
      </c>
      <c r="AX344" t="str" cm="1">
        <f t="array" ref="AX344">IFERROR(IF(P344&lt;&gt;"",P344,IF(OR($S344="",$T344=""),"",IF($T344&lt;&gt;"",_xlfn._xlws.FILTER(P:P,($BU:$BU=$BU344)*($I:$I=$I344)*($T:$T=$T344)*($S:$S=_xlfn.MINIFS($S:$S,$T:$T,"="&amp;$T344)),""))))&amp;"",IF(P344="","",""))&amp;""</f>
        <v/>
      </c>
      <c r="AY344" t="str" cm="1">
        <f t="array" ref="AY344">IFERROR(IF(Q344&lt;&gt;"",Q344,IF(OR($S344="",$T344=""),"",IF($T344&lt;&gt;"",_xlfn._xlws.FILTER(Q:Q,($BU:$BU=$BU344)*($I:$I=$I344)*($T:$T=$T344)*($S:$S=_xlfn.MINIFS($S:$S,$T:$T,"="&amp;$T344)),""))))&amp;"",IF(Q344="","",""))&amp;""</f>
        <v/>
      </c>
      <c r="AZ344" t="str" cm="1">
        <f t="array" ref="AZ344">IFERROR(IF(R344&lt;&gt;"",R344,IF(OR($S344="",$T344=""),"",IF($T344&lt;&gt;"",_xlfn._xlws.FILTER(R:R,($BU:$BU=$BU344)*($I:$I=$I344)*($T:$T=$T344)*($S:$S=_xlfn.MINIFS($S:$S,$T:$T,"="&amp;$T344)),""))))&amp;"",IF(R344="","",""))&amp;""</f>
        <v/>
      </c>
      <c r="BA344" s="6">
        <f t="shared" si="502"/>
        <v>30</v>
      </c>
      <c r="BB344">
        <f t="shared" ref="BB344:BD344" si="532">BB343</f>
        <v>18987</v>
      </c>
      <c r="BC344" t="str">
        <f t="shared" si="532"/>
        <v>Velodrome</v>
      </c>
      <c r="BD344" t="str">
        <f t="shared" si="532"/>
        <v>Outlaws</v>
      </c>
      <c r="BE344" t="s">
        <v>7</v>
      </c>
      <c r="BF344" t="s">
        <v>182</v>
      </c>
      <c r="BI344" cm="1">
        <f t="array" ref="BI344">IFERROR(_xlfn._xlws.FILTER(shifts!A:A,(shifts!B:B=events!AD344)*(shifts!AG:AG&gt;=events!BK344)*(shifts!AH:AH&lt;=events!BL344)),BI343)</f>
        <v>12</v>
      </c>
      <c r="BJ344" s="15">
        <f t="shared" si="504"/>
        <v>0</v>
      </c>
      <c r="BK344">
        <f t="shared" si="505"/>
        <v>820</v>
      </c>
      <c r="BL344">
        <f t="shared" si="506"/>
        <v>820</v>
      </c>
      <c r="BM344" s="15">
        <f>SUMIFS(BJ$2:BJ344,K$2:K344,"=Intermission")+SUMIFS(BJ$2:BJ344,K$2:K344,"=Timeout")</f>
        <v>0</v>
      </c>
      <c r="BN344">
        <f t="shared" si="507"/>
        <v>0</v>
      </c>
      <c r="BO344" s="19">
        <f t="shared" si="508"/>
        <v>260</v>
      </c>
      <c r="BP344">
        <f t="shared" si="509"/>
        <v>255</v>
      </c>
      <c r="BQ344" s="17">
        <f t="shared" si="510"/>
        <v>260</v>
      </c>
      <c r="BR344" t="str">
        <f t="shared" si="511"/>
        <v>opp_team_player_1</v>
      </c>
      <c r="BS344">
        <f>COUNTIFS(S$3:S344,"="&amp;S344,AI$3:AI344,"="&amp;AI344)</f>
        <v>1</v>
      </c>
      <c r="BT344" t="str">
        <f>IFERROR(VLOOKUP(BB344&amp;BU344&amp;X344,game_rosters!U:W,3,FALSE),"")</f>
        <v>P100080</v>
      </c>
      <c r="BU344" t="str">
        <f t="shared" si="512"/>
        <v>Outlaws</v>
      </c>
    </row>
    <row r="345" spans="1:73" x14ac:dyDescent="0.2">
      <c r="A345">
        <f t="shared" si="487"/>
        <v>1</v>
      </c>
      <c r="E345" s="4"/>
      <c r="F345" s="43"/>
      <c r="G345" s="4"/>
      <c r="H345" s="46"/>
      <c r="I345" s="44">
        <v>91</v>
      </c>
      <c r="J345" s="44" t="str">
        <f t="shared" si="513"/>
        <v/>
      </c>
      <c r="K345" t="s">
        <v>13</v>
      </c>
      <c r="L345" t="s">
        <v>587</v>
      </c>
      <c r="N345" t="s">
        <v>595</v>
      </c>
      <c r="O345" t="s">
        <v>620</v>
      </c>
      <c r="Q345" t="s">
        <v>595</v>
      </c>
      <c r="S345">
        <v>170</v>
      </c>
      <c r="T345" t="s">
        <v>756</v>
      </c>
      <c r="U345" t="str">
        <f>IF(B345=1,MAX($U$2:$U344)+1,IF(AND($T345&lt;&gt;"",$T345=$T344),$U344,IF(B345="x",U344,"")))</f>
        <v/>
      </c>
      <c r="V345" t="str">
        <f>IF(C345=1,MAX($V$2:$V344)+1,IF(AND($T345&lt;&gt;"",$T345=$T344),$U344,IF(C345="x",V344,"")))</f>
        <v/>
      </c>
      <c r="W345" t="s">
        <v>735</v>
      </c>
      <c r="X345">
        <v>91</v>
      </c>
      <c r="Z345">
        <v>1</v>
      </c>
      <c r="AA345">
        <f t="shared" si="484"/>
        <v>1170</v>
      </c>
      <c r="AB345" t="str">
        <f t="shared" si="485"/>
        <v/>
      </c>
      <c r="AC345">
        <f t="shared" si="481"/>
        <v>1170</v>
      </c>
      <c r="AD345" s="6">
        <v>1</v>
      </c>
      <c r="AE345" t="s">
        <v>923</v>
      </c>
      <c r="AF345" t="s">
        <v>865</v>
      </c>
      <c r="AG345" t="s">
        <v>756</v>
      </c>
      <c r="AH345" t="s">
        <v>756</v>
      </c>
      <c r="AI345" t="str">
        <f t="shared" si="488"/>
        <v>e</v>
      </c>
      <c r="AJ345" t="str">
        <f t="shared" si="489"/>
        <v/>
      </c>
      <c r="AK345" t="str">
        <f t="shared" si="490"/>
        <v/>
      </c>
      <c r="AL345" t="str">
        <f t="shared" si="491"/>
        <v/>
      </c>
      <c r="AM345" t="str">
        <f t="shared" si="492"/>
        <v/>
      </c>
      <c r="AN345" t="str">
        <f t="shared" si="493"/>
        <v>Home</v>
      </c>
      <c r="AO345" t="str">
        <f t="shared" si="494"/>
        <v>h</v>
      </c>
      <c r="AP345" t="str">
        <f t="shared" si="495"/>
        <v/>
      </c>
      <c r="AQ345" t="str">
        <f t="shared" si="496"/>
        <v/>
      </c>
      <c r="AR345" t="str">
        <f t="shared" si="497"/>
        <v>Home</v>
      </c>
      <c r="AS345" t="str">
        <f t="shared" si="498"/>
        <v>h</v>
      </c>
      <c r="AT345" t="str">
        <f t="shared" si="499"/>
        <v>Offensive</v>
      </c>
      <c r="AU345" t="str">
        <f t="shared" si="500"/>
        <v/>
      </c>
      <c r="AV345" t="str">
        <f t="shared" si="501"/>
        <v/>
      </c>
      <c r="AW345" t="str" cm="1">
        <f t="array" ref="AW345">IFERROR(IF(O345&lt;&gt;"",O345,IF(OR($S345="",$T345=""),"",IF(O345&lt;&gt;"",O345,IF($T345&lt;&gt;"",_xlfn._xlws.FILTER(O:O,($BU:$BU=$BU345)*($I:$I=$I345)*($T:$T=$T345)*($S:$S=_xlfn.MINIFS($S:$S,$T:$T,"="&amp;$T345)),"")))))&amp;"",IF(O345="","",""))&amp;""</f>
        <v>OffensivePlay_Zone-PuckRecoveryPass</v>
      </c>
      <c r="AX345" t="str" cm="1">
        <f t="array" ref="AX345">IFERROR(IF(P345&lt;&gt;"",P345,IF(OR($S345="",$T345=""),"",IF($T345&lt;&gt;"",_xlfn._xlws.FILTER(P:P,($BU:$BU=$BU345)*($I:$I=$I345)*($T:$T=$T345)*($S:$S=_xlfn.MINIFS($S:$S,$T:$T,"="&amp;$T345)),""))))&amp;"",IF(P345="","",""))&amp;""</f>
        <v/>
      </c>
      <c r="AY345" t="str" cm="1">
        <f t="array" ref="AY345">IFERROR(IF(Q345&lt;&gt;"",Q345,IF(OR($S345="",$T345=""),"",IF($T345&lt;&gt;"",_xlfn._xlws.FILTER(Q:Q,($BU:$BU=$BU345)*($I:$I=$I345)*($T:$T=$T345)*($S:$S=_xlfn.MINIFS($S:$S,$T:$T,"="&amp;$T345)),""))))&amp;"",IF(Q345="","",""))&amp;""</f>
        <v>s</v>
      </c>
      <c r="AZ345" t="str" cm="1">
        <f t="array" ref="AZ345">IFERROR(IF(R345&lt;&gt;"",R345,IF(OR($S345="",$T345=""),"",IF($T345&lt;&gt;"",_xlfn._xlws.FILTER(R:R,($BU:$BU=$BU345)*($I:$I=$I345)*($T:$T=$T345)*($S:$S=_xlfn.MINIFS($S:$S,$T:$T,"="&amp;$T345)),""))))&amp;"",IF(R345="","",""))&amp;""</f>
        <v/>
      </c>
      <c r="BA345" s="6">
        <f t="shared" si="502"/>
        <v>30</v>
      </c>
      <c r="BB345">
        <f t="shared" ref="BB345:BD345" si="533">BB344</f>
        <v>18987</v>
      </c>
      <c r="BC345" t="str">
        <f t="shared" si="533"/>
        <v>Velodrome</v>
      </c>
      <c r="BD345" t="str">
        <f t="shared" si="533"/>
        <v>Outlaws</v>
      </c>
      <c r="BE345" t="s">
        <v>13</v>
      </c>
      <c r="BF345" t="s">
        <v>587</v>
      </c>
      <c r="BI345" cm="1">
        <f t="array" ref="BI345">IFERROR(_xlfn._xlws.FILTER(shifts!A:A,(shifts!B:B=events!AD345)*(shifts!AG:AG&gt;=events!BK345)*(shifts!AH:AH&lt;=events!BL345)),BI344)</f>
        <v>12</v>
      </c>
      <c r="BJ345" s="15">
        <f t="shared" si="504"/>
        <v>0</v>
      </c>
      <c r="BK345">
        <f t="shared" si="505"/>
        <v>818</v>
      </c>
      <c r="BL345">
        <f t="shared" si="506"/>
        <v>818</v>
      </c>
      <c r="BM345" s="15">
        <f>SUMIFS(BJ$2:BJ345,K$2:K345,"=Intermission")+SUMIFS(BJ$2:BJ345,K$2:K345,"=Timeout")</f>
        <v>0</v>
      </c>
      <c r="BN345">
        <f t="shared" si="507"/>
        <v>0</v>
      </c>
      <c r="BO345" s="19">
        <f t="shared" si="508"/>
        <v>262</v>
      </c>
      <c r="BP345">
        <f t="shared" si="509"/>
        <v>257</v>
      </c>
      <c r="BQ345" s="17">
        <f t="shared" si="510"/>
        <v>262</v>
      </c>
      <c r="BR345" t="str">
        <f t="shared" si="511"/>
        <v>event_team_player_1</v>
      </c>
      <c r="BS345">
        <f>COUNTIFS(S$3:S345,"="&amp;S345,AI$3:AI345,"="&amp;AI345)</f>
        <v>1</v>
      </c>
      <c r="BT345" t="str">
        <f>IFERROR(VLOOKUP(BB345&amp;BU345&amp;X345,game_rosters!U:W,3,FALSE),"")</f>
        <v>P100002</v>
      </c>
      <c r="BU345" t="str">
        <f t="shared" si="512"/>
        <v>Velodrome</v>
      </c>
    </row>
    <row r="346" spans="1:73" x14ac:dyDescent="0.2">
      <c r="A346">
        <f t="shared" si="487"/>
        <v>1</v>
      </c>
      <c r="E346" s="4"/>
      <c r="F346" s="43"/>
      <c r="G346" s="4"/>
      <c r="H346" s="46"/>
      <c r="I346" s="44">
        <v>91</v>
      </c>
      <c r="J346" s="44" t="str">
        <f t="shared" si="513"/>
        <v/>
      </c>
      <c r="K346" t="s">
        <v>9</v>
      </c>
      <c r="L346" t="s">
        <v>173</v>
      </c>
      <c r="M346" t="s">
        <v>391</v>
      </c>
      <c r="N346" t="s">
        <v>594</v>
      </c>
      <c r="O346" t="s">
        <v>603</v>
      </c>
      <c r="Q346" t="s">
        <v>594</v>
      </c>
      <c r="S346">
        <v>171</v>
      </c>
      <c r="T346" t="s">
        <v>756</v>
      </c>
      <c r="U346" t="str">
        <f>IF(B346=1,MAX($U$2:$U345)+1,IF(AND($T346&lt;&gt;"",$T346=$T345),$U345,IF(B346="x",U345,"")))</f>
        <v/>
      </c>
      <c r="V346" t="str">
        <f>IF(C346=1,MAX($V$2:$V345)+1,IF(AND($T346&lt;&gt;"",$T346=$T345),$U345,IF(C346="x",V345,"")))</f>
        <v/>
      </c>
      <c r="W346" t="s">
        <v>735</v>
      </c>
      <c r="X346">
        <v>91</v>
      </c>
      <c r="Z346">
        <v>1</v>
      </c>
      <c r="AA346">
        <f t="shared" si="484"/>
        <v>1171</v>
      </c>
      <c r="AB346" t="str">
        <f t="shared" si="485"/>
        <v/>
      </c>
      <c r="AC346">
        <f t="shared" si="481"/>
        <v>1171</v>
      </c>
      <c r="AD346" s="6">
        <v>1</v>
      </c>
      <c r="AE346" t="s">
        <v>923</v>
      </c>
      <c r="AF346" t="s">
        <v>865</v>
      </c>
      <c r="AG346" t="s">
        <v>756</v>
      </c>
      <c r="AH346" t="s">
        <v>756</v>
      </c>
      <c r="AI346" t="str">
        <f t="shared" si="488"/>
        <v>e</v>
      </c>
      <c r="AJ346" t="str">
        <f t="shared" si="489"/>
        <v/>
      </c>
      <c r="AK346" t="str">
        <f t="shared" si="490"/>
        <v/>
      </c>
      <c r="AL346" t="str">
        <f t="shared" si="491"/>
        <v/>
      </c>
      <c r="AM346" t="str">
        <f t="shared" si="492"/>
        <v/>
      </c>
      <c r="AN346" t="str">
        <f t="shared" si="493"/>
        <v>Home</v>
      </c>
      <c r="AO346" t="str">
        <f t="shared" si="494"/>
        <v>h</v>
      </c>
      <c r="AP346" t="str">
        <f t="shared" si="495"/>
        <v/>
      </c>
      <c r="AQ346" t="str">
        <f t="shared" si="496"/>
        <v/>
      </c>
      <c r="AR346" t="str">
        <f t="shared" si="497"/>
        <v>Home</v>
      </c>
      <c r="AS346" t="str">
        <f t="shared" si="498"/>
        <v>h</v>
      </c>
      <c r="AT346" t="str">
        <f t="shared" si="499"/>
        <v>Offensive</v>
      </c>
      <c r="AU346" t="str">
        <f t="shared" si="500"/>
        <v/>
      </c>
      <c r="AV346" t="str">
        <f t="shared" si="501"/>
        <v/>
      </c>
      <c r="AW346" t="str" cm="1">
        <f t="array" ref="AW346">IFERROR(IF(O346&lt;&gt;"",O346,IF(OR($S346="",$T346=""),"",IF(O346&lt;&gt;"",O346,IF($T346&lt;&gt;"",_xlfn._xlws.FILTER(O:O,($BU:$BU=$BU346)*($I:$I=$I346)*($T:$T=$T346)*($S:$S=_xlfn.MINIFS($S:$S,$T:$T,"="&amp;$T346)),"")))))&amp;"",IF(O346="","",""))&amp;""</f>
        <v>OffensivePlay_Zone-DumpChase</v>
      </c>
      <c r="AX346" t="str" cm="1">
        <f t="array" ref="AX346">IFERROR(IF(P346&lt;&gt;"",P346,IF(OR($S346="",$T346=""),"",IF($T346&lt;&gt;"",_xlfn._xlws.FILTER(P:P,($BU:$BU=$BU346)*($I:$I=$I346)*($T:$T=$T346)*($S:$S=_xlfn.MINIFS($S:$S,$T:$T,"="&amp;$T346)),""))))&amp;"",IF(P346="","",""))&amp;""</f>
        <v/>
      </c>
      <c r="AY346" t="str" cm="1">
        <f t="array" ref="AY346">IFERROR(IF(Q346&lt;&gt;"",Q346,IF(OR($S346="",$T346=""),"",IF($T346&lt;&gt;"",_xlfn._xlws.FILTER(Q:Q,($BU:$BU=$BU346)*($I:$I=$I346)*($T:$T=$T346)*($S:$S=_xlfn.MINIFS($S:$S,$T:$T,"="&amp;$T346)),""))))&amp;"",IF(Q346="","",""))&amp;""</f>
        <v>u</v>
      </c>
      <c r="AZ346" t="str" cm="1">
        <f t="array" ref="AZ346">IFERROR(IF(R346&lt;&gt;"",R346,IF(OR($S346="",$T346=""),"",IF($T346&lt;&gt;"",_xlfn._xlws.FILTER(R:R,($BU:$BU=$BU346)*($I:$I=$I346)*($T:$T=$T346)*($S:$S=_xlfn.MINIFS($S:$S,$T:$T,"="&amp;$T346)),""))))&amp;"",IF(R346="","",""))&amp;""</f>
        <v/>
      </c>
      <c r="BA346" s="6">
        <f t="shared" si="502"/>
        <v>30</v>
      </c>
      <c r="BB346">
        <f t="shared" ref="BB346:BD346" si="534">BB345</f>
        <v>18987</v>
      </c>
      <c r="BC346" t="str">
        <f t="shared" si="534"/>
        <v>Velodrome</v>
      </c>
      <c r="BD346" t="str">
        <f t="shared" si="534"/>
        <v>Outlaws</v>
      </c>
      <c r="BE346" t="s">
        <v>9</v>
      </c>
      <c r="BF346" t="s">
        <v>173</v>
      </c>
      <c r="BI346" cm="1">
        <f t="array" ref="BI346">IFERROR(_xlfn._xlws.FILTER(shifts!A:A,(shifts!B:B=events!AD346)*(shifts!AG:AG&gt;=events!BK346)*(shifts!AH:AH&lt;=events!BL346)),BI345)</f>
        <v>12</v>
      </c>
      <c r="BJ346" s="15">
        <f t="shared" si="504"/>
        <v>0</v>
      </c>
      <c r="BK346">
        <f t="shared" si="505"/>
        <v>818</v>
      </c>
      <c r="BL346">
        <f t="shared" si="506"/>
        <v>818</v>
      </c>
      <c r="BM346" s="15">
        <f>SUMIFS(BJ$2:BJ346,K$2:K346,"=Intermission")+SUMIFS(BJ$2:BJ346,K$2:K346,"=Timeout")</f>
        <v>0</v>
      </c>
      <c r="BN346">
        <f t="shared" si="507"/>
        <v>0</v>
      </c>
      <c r="BO346" s="19">
        <f t="shared" si="508"/>
        <v>262</v>
      </c>
      <c r="BP346">
        <f t="shared" si="509"/>
        <v>257</v>
      </c>
      <c r="BQ346" s="17">
        <f t="shared" si="510"/>
        <v>262</v>
      </c>
      <c r="BR346" t="str">
        <f t="shared" si="511"/>
        <v>event_team_player_1</v>
      </c>
      <c r="BS346">
        <f>COUNTIFS(S$3:S346,"="&amp;S346,AI$3:AI346,"="&amp;AI346)</f>
        <v>1</v>
      </c>
      <c r="BT346" t="str">
        <f>IFERROR(VLOOKUP(BB346&amp;BU346&amp;X346,game_rosters!U:W,3,FALSE),"")</f>
        <v>P100002</v>
      </c>
      <c r="BU346" t="str">
        <f t="shared" si="512"/>
        <v>Velodrome</v>
      </c>
    </row>
    <row r="347" spans="1:73" x14ac:dyDescent="0.2">
      <c r="A347">
        <f t="shared" si="487"/>
        <v>1</v>
      </c>
      <c r="E347" s="4"/>
      <c r="F347" s="43"/>
      <c r="G347" s="4"/>
      <c r="H347" s="46"/>
      <c r="I347" s="44">
        <v>80</v>
      </c>
      <c r="J347" s="44" t="str">
        <f t="shared" si="513"/>
        <v/>
      </c>
      <c r="K347" t="s">
        <v>13</v>
      </c>
      <c r="L347" t="s">
        <v>586</v>
      </c>
      <c r="N347" t="s">
        <v>595</v>
      </c>
      <c r="O347" t="s">
        <v>600</v>
      </c>
      <c r="Q347" t="s">
        <v>595</v>
      </c>
      <c r="R347" s="51">
        <v>1</v>
      </c>
      <c r="S347">
        <v>172</v>
      </c>
      <c r="T347" t="s">
        <v>756</v>
      </c>
      <c r="U347" t="str">
        <f>IF(B347=1,MAX($U$2:$U346)+1,IF(AND($T347&lt;&gt;"",$T347=$T346),$U346,IF(B347="x",U346,"")))</f>
        <v/>
      </c>
      <c r="V347" t="str">
        <f>IF(C347=1,MAX($V$2:$V346)+1,IF(AND($T347&lt;&gt;"",$T347=$T346),$U346,IF(C347="x",V346,"")))</f>
        <v/>
      </c>
      <c r="W347" t="s">
        <v>731</v>
      </c>
      <c r="X347">
        <v>80</v>
      </c>
      <c r="Z347">
        <v>1</v>
      </c>
      <c r="AA347">
        <f t="shared" si="484"/>
        <v>1172</v>
      </c>
      <c r="AB347" t="str">
        <f t="shared" si="485"/>
        <v/>
      </c>
      <c r="AC347">
        <f t="shared" si="481"/>
        <v>1172</v>
      </c>
      <c r="AD347" s="6">
        <v>1</v>
      </c>
      <c r="AE347" t="s">
        <v>923</v>
      </c>
      <c r="AF347" t="s">
        <v>904</v>
      </c>
      <c r="AG347" t="s">
        <v>756</v>
      </c>
      <c r="AH347" t="s">
        <v>756</v>
      </c>
      <c r="AI347" t="str">
        <f t="shared" si="488"/>
        <v>e</v>
      </c>
      <c r="AJ347" t="str">
        <f t="shared" si="489"/>
        <v/>
      </c>
      <c r="AK347" t="str">
        <f t="shared" si="490"/>
        <v/>
      </c>
      <c r="AL347" t="str">
        <f t="shared" si="491"/>
        <v/>
      </c>
      <c r="AM347" t="str">
        <f t="shared" si="492"/>
        <v/>
      </c>
      <c r="AN347" t="str">
        <f t="shared" si="493"/>
        <v>Away</v>
      </c>
      <c r="AO347" t="str">
        <f t="shared" si="494"/>
        <v>a</v>
      </c>
      <c r="AP347" t="str">
        <f t="shared" si="495"/>
        <v/>
      </c>
      <c r="AQ347" t="str">
        <f t="shared" si="496"/>
        <v/>
      </c>
      <c r="AR347" t="str">
        <f t="shared" si="497"/>
        <v>Away</v>
      </c>
      <c r="AS347" t="str">
        <f t="shared" si="498"/>
        <v>a</v>
      </c>
      <c r="AT347" t="str">
        <f t="shared" si="499"/>
        <v>Offensive</v>
      </c>
      <c r="AU347" t="str">
        <f t="shared" si="500"/>
        <v/>
      </c>
      <c r="AV347" t="str">
        <f t="shared" si="501"/>
        <v/>
      </c>
      <c r="AW347" t="str" cm="1">
        <f t="array" ref="AW347">IFERROR(IF(O347&lt;&gt;"",O347,IF(OR($S347="",$T347=""),"",IF(O347&lt;&gt;"",O347,IF($T347&lt;&gt;"",_xlfn._xlws.FILTER(O:O,($BU:$BU=$BU347)*($I:$I=$I347)*($T:$T=$T347)*($S:$S=_xlfn.MINIFS($S:$S,$T:$T,"="&amp;$T347)),"")))))&amp;"",IF(O347="","",""))&amp;""</f>
        <v>OffensivePlay_Zone-PuckRetreivalTurnover</v>
      </c>
      <c r="AX347" t="str" cm="1">
        <f t="array" ref="AX347">IFERROR(IF(P347&lt;&gt;"",P347,IF(OR($S347="",$T347=""),"",IF($T347&lt;&gt;"",_xlfn._xlws.FILTER(P:P,($BU:$BU=$BU347)*($I:$I=$I347)*($T:$T=$T347)*($S:$S=_xlfn.MINIFS($S:$S,$T:$T,"="&amp;$T347)),""))))&amp;"",IF(P347="","",""))&amp;""</f>
        <v/>
      </c>
      <c r="AY347" t="str" cm="1">
        <f t="array" ref="AY347">IFERROR(IF(Q347&lt;&gt;"",Q347,IF(OR($S347="",$T347=""),"",IF($T347&lt;&gt;"",_xlfn._xlws.FILTER(Q:Q,($BU:$BU=$BU347)*($I:$I=$I347)*($T:$T=$T347)*($S:$S=_xlfn.MINIFS($S:$S,$T:$T,"="&amp;$T347)),""))))&amp;"",IF(Q347="","",""))&amp;""</f>
        <v>s</v>
      </c>
      <c r="AZ347" t="str" cm="1">
        <f t="array" ref="AZ347">IFERROR(IF(R347&lt;&gt;"",R347,IF(OR($S347="",$T347=""),"",IF($T347&lt;&gt;"",_xlfn._xlws.FILTER(R:R,($BU:$BU=$BU347)*($I:$I=$I347)*($T:$T=$T347)*($S:$S=_xlfn.MINIFS($S:$S,$T:$T,"="&amp;$T347)),""))))&amp;"",IF(R347="","",""))&amp;""</f>
        <v>1</v>
      </c>
      <c r="BA347" s="6">
        <f t="shared" si="502"/>
        <v>30</v>
      </c>
      <c r="BB347">
        <f t="shared" ref="BB347:BD347" si="535">BB346</f>
        <v>18987</v>
      </c>
      <c r="BC347" t="str">
        <f t="shared" si="535"/>
        <v>Velodrome</v>
      </c>
      <c r="BD347" t="str">
        <f t="shared" si="535"/>
        <v>Outlaws</v>
      </c>
      <c r="BE347" t="s">
        <v>13</v>
      </c>
      <c r="BF347" t="s">
        <v>586</v>
      </c>
      <c r="BI347" cm="1">
        <f t="array" ref="BI347">IFERROR(_xlfn._xlws.FILTER(shifts!A:A,(shifts!B:B=events!AD347)*(shifts!AG:AG&gt;=events!BK347)*(shifts!AH:AH&lt;=events!BL347)),BI346)</f>
        <v>12</v>
      </c>
      <c r="BJ347" s="15">
        <f t="shared" si="504"/>
        <v>0</v>
      </c>
      <c r="BK347">
        <f t="shared" si="505"/>
        <v>813</v>
      </c>
      <c r="BL347">
        <f t="shared" si="506"/>
        <v>813</v>
      </c>
      <c r="BM347" s="15">
        <f>SUMIFS(BJ$2:BJ347,K$2:K347,"=Intermission")+SUMIFS(BJ$2:BJ347,K$2:K347,"=Timeout")</f>
        <v>0</v>
      </c>
      <c r="BN347">
        <f t="shared" si="507"/>
        <v>0</v>
      </c>
      <c r="BO347" s="19">
        <f t="shared" si="508"/>
        <v>267</v>
      </c>
      <c r="BP347">
        <f t="shared" si="509"/>
        <v>262</v>
      </c>
      <c r="BQ347" s="17">
        <f t="shared" si="510"/>
        <v>267</v>
      </c>
      <c r="BR347" t="str">
        <f t="shared" si="511"/>
        <v>event_team_player_1</v>
      </c>
      <c r="BS347">
        <f>COUNTIFS(S$3:S347,"="&amp;S347,AI$3:AI347,"="&amp;AI347)</f>
        <v>1</v>
      </c>
      <c r="BT347" t="str">
        <f>IFERROR(VLOOKUP(BB347&amp;BU347&amp;X347,game_rosters!U:W,3,FALSE),"")</f>
        <v>P100223</v>
      </c>
      <c r="BU347" t="str">
        <f t="shared" si="512"/>
        <v>Outlaws</v>
      </c>
    </row>
    <row r="348" spans="1:73" x14ac:dyDescent="0.2">
      <c r="A348" t="str">
        <f t="shared" si="487"/>
        <v/>
      </c>
      <c r="E348" s="4"/>
      <c r="F348" s="43"/>
      <c r="G348" s="4"/>
      <c r="H348" s="46"/>
      <c r="I348" s="44">
        <v>9</v>
      </c>
      <c r="J348" s="44" t="str">
        <f t="shared" si="513"/>
        <v/>
      </c>
      <c r="O348" t="s">
        <v>632</v>
      </c>
      <c r="P348" t="s">
        <v>610</v>
      </c>
      <c r="Q348" t="s">
        <v>594</v>
      </c>
      <c r="R348" s="51">
        <v>1</v>
      </c>
      <c r="S348">
        <v>172</v>
      </c>
      <c r="T348" t="s">
        <v>756</v>
      </c>
      <c r="U348" t="str">
        <f>IF(B348=1,MAX($U$2:$U347)+1,IF(AND($T348&lt;&gt;"",$T348=$T347),$U347,IF(B348="x",U347,"")))</f>
        <v/>
      </c>
      <c r="V348" t="str">
        <f>IF(C348=1,MAX($V$2:$V347)+1,IF(AND($T348&lt;&gt;"",$T348=$T347),$U347,IF(C348="x",V347,"")))</f>
        <v/>
      </c>
      <c r="X348">
        <v>9</v>
      </c>
      <c r="AA348">
        <f t="shared" si="484"/>
        <v>1172</v>
      </c>
      <c r="AB348" t="str">
        <f t="shared" si="485"/>
        <v/>
      </c>
      <c r="AC348">
        <f t="shared" si="481"/>
        <v>1172</v>
      </c>
      <c r="AD348" s="6">
        <v>1</v>
      </c>
      <c r="AE348" t="s">
        <v>923</v>
      </c>
      <c r="AF348" t="s">
        <v>904</v>
      </c>
      <c r="AG348" t="s">
        <v>756</v>
      </c>
      <c r="AH348" t="s">
        <v>756</v>
      </c>
      <c r="AI348" t="str">
        <f t="shared" si="488"/>
        <v>o</v>
      </c>
      <c r="AJ348" t="str">
        <f t="shared" si="489"/>
        <v/>
      </c>
      <c r="AK348" t="str">
        <f t="shared" si="490"/>
        <v/>
      </c>
      <c r="AL348" t="str">
        <f t="shared" si="491"/>
        <v/>
      </c>
      <c r="AM348" t="str">
        <f t="shared" si="492"/>
        <v/>
      </c>
      <c r="AN348" t="str">
        <f t="shared" si="493"/>
        <v>Away</v>
      </c>
      <c r="AO348" t="str">
        <f t="shared" si="494"/>
        <v>a</v>
      </c>
      <c r="AP348" t="str">
        <f t="shared" si="495"/>
        <v/>
      </c>
      <c r="AQ348" t="str">
        <f t="shared" si="496"/>
        <v/>
      </c>
      <c r="AR348" t="str">
        <f t="shared" si="497"/>
        <v>Away</v>
      </c>
      <c r="AS348" t="str">
        <f t="shared" si="498"/>
        <v>a</v>
      </c>
      <c r="AT348" t="str">
        <f t="shared" si="499"/>
        <v>Defensive</v>
      </c>
      <c r="AU348" t="str">
        <f t="shared" si="500"/>
        <v/>
      </c>
      <c r="AV348" t="str">
        <f t="shared" si="501"/>
        <v/>
      </c>
      <c r="AW348" t="str" cm="1">
        <f t="array" ref="AW348">IFERROR(IF(O348&lt;&gt;"",O348,IF(OR($S348="",$T348=""),"",IF(O348&lt;&gt;"",O348,IF($T348&lt;&gt;"",_xlfn._xlws.FILTER(O:O,($BU:$BU=$BU348)*($I:$I=$I348)*($T:$T=$T348)*($S:$S=_xlfn.MINIFS($S:$S,$T:$T,"="&amp;$T348)),"")))))&amp;"",IF(O348="","",""))&amp;""</f>
        <v>Defensive_PlayZone-PuckRecoveryTurnover</v>
      </c>
      <c r="AX348" t="str" cm="1">
        <f t="array" ref="AX348">IFERROR(IF(P348&lt;&gt;"",P348,IF(OR($S348="",$T348=""),"",IF($T348&lt;&gt;"",_xlfn._xlws.FILTER(P:P,($BU:$BU=$BU348)*($I:$I=$I348)*($T:$T=$T348)*($S:$S=_xlfn.MINIFS($S:$S,$T:$T,"="&amp;$T348)),""))))&amp;"",IF(P348="","",""))&amp;""</f>
        <v>Offensive_Zone-AttemptedKeepin</v>
      </c>
      <c r="AY348" t="str" cm="1">
        <f t="array" ref="AY348">IFERROR(IF(Q348&lt;&gt;"",Q348,IF(OR($S348="",$T348=""),"",IF($T348&lt;&gt;"",_xlfn._xlws.FILTER(Q:Q,($BU:$BU=$BU348)*($I:$I=$I348)*($T:$T=$T348)*($S:$S=_xlfn.MINIFS($S:$S,$T:$T,"="&amp;$T348)),""))))&amp;"",IF(Q348="","",""))&amp;""</f>
        <v>u</v>
      </c>
      <c r="AZ348" t="str" cm="1">
        <f t="array" ref="AZ348">IFERROR(IF(R348&lt;&gt;"",R348,IF(OR($S348="",$T348=""),"",IF($T348&lt;&gt;"",_xlfn._xlws.FILTER(R:R,($BU:$BU=$BU348)*($I:$I=$I348)*($T:$T=$T348)*($S:$S=_xlfn.MINIFS($S:$S,$T:$T,"="&amp;$T348)),""))))&amp;"",IF(R348="","",""))&amp;""</f>
        <v>1</v>
      </c>
      <c r="BA348" s="6">
        <f t="shared" si="502"/>
        <v>30</v>
      </c>
      <c r="BB348">
        <f t="shared" ref="BB348:BD348" si="536">BB347</f>
        <v>18987</v>
      </c>
      <c r="BC348" t="str">
        <f t="shared" si="536"/>
        <v>Velodrome</v>
      </c>
      <c r="BD348" t="str">
        <f t="shared" si="536"/>
        <v>Outlaws</v>
      </c>
      <c r="BE348" t="s">
        <v>13</v>
      </c>
      <c r="BF348" t="s">
        <v>586</v>
      </c>
      <c r="BI348" cm="1">
        <f t="array" ref="BI348">IFERROR(_xlfn._xlws.FILTER(shifts!A:A,(shifts!B:B=events!AD348)*(shifts!AG:AG&gt;=events!BK348)*(shifts!AH:AH&lt;=events!BL348)),BI347)</f>
        <v>12</v>
      </c>
      <c r="BJ348" s="15">
        <f t="shared" si="504"/>
        <v>0</v>
      </c>
      <c r="BK348">
        <f t="shared" si="505"/>
        <v>813</v>
      </c>
      <c r="BL348">
        <f t="shared" si="506"/>
        <v>813</v>
      </c>
      <c r="BM348" s="15">
        <f>SUMIFS(BJ$2:BJ348,K$2:K348,"=Intermission")+SUMIFS(BJ$2:BJ348,K$2:K348,"=Timeout")</f>
        <v>0</v>
      </c>
      <c r="BN348">
        <f t="shared" si="507"/>
        <v>0</v>
      </c>
      <c r="BO348" s="19">
        <f t="shared" si="508"/>
        <v>267</v>
      </c>
      <c r="BP348">
        <f t="shared" si="509"/>
        <v>262</v>
      </c>
      <c r="BQ348" s="17">
        <f t="shared" si="510"/>
        <v>267</v>
      </c>
      <c r="BR348" t="str">
        <f t="shared" si="511"/>
        <v>opp_team_player_1</v>
      </c>
      <c r="BS348">
        <f>COUNTIFS(S$3:S348,"="&amp;S348,AI$3:AI348,"="&amp;AI348)</f>
        <v>1</v>
      </c>
      <c r="BT348" t="str">
        <f>IFERROR(VLOOKUP(BB348&amp;BU348&amp;X348,game_rosters!U:W,3,FALSE),"")</f>
        <v>P100105</v>
      </c>
      <c r="BU348" t="str">
        <f t="shared" si="512"/>
        <v>Velodrome</v>
      </c>
    </row>
    <row r="349" spans="1:73" x14ac:dyDescent="0.2">
      <c r="A349">
        <f t="shared" si="487"/>
        <v>1</v>
      </c>
      <c r="E349" s="4"/>
      <c r="F349" s="43"/>
      <c r="G349" s="4"/>
      <c r="H349" s="46"/>
      <c r="I349" s="44">
        <v>80</v>
      </c>
      <c r="J349" s="44" t="str">
        <f t="shared" si="513"/>
        <v>d</v>
      </c>
      <c r="K349" t="s">
        <v>238</v>
      </c>
      <c r="L349" t="s">
        <v>184</v>
      </c>
      <c r="M349" t="s">
        <v>88</v>
      </c>
      <c r="N349" t="s">
        <v>595</v>
      </c>
      <c r="S349">
        <v>173</v>
      </c>
      <c r="T349" t="s">
        <v>756</v>
      </c>
      <c r="U349" t="str">
        <f>IF(B349=1,MAX($U$2:$U348)+1,IF(AND($T349&lt;&gt;"",$T349=$T348),$U348,IF(B349="x",U348,"")))</f>
        <v/>
      </c>
      <c r="V349" t="str">
        <f>IF(C349=1,MAX($V$2:$V348)+1,IF(AND($T349&lt;&gt;"",$T349=$T348),$U348,IF(C349="x",V348,"")))</f>
        <v/>
      </c>
      <c r="W349" t="s">
        <v>731</v>
      </c>
      <c r="X349">
        <v>80</v>
      </c>
      <c r="Z349">
        <v>1</v>
      </c>
      <c r="AA349">
        <f t="shared" si="484"/>
        <v>1173</v>
      </c>
      <c r="AB349" t="str">
        <f t="shared" si="485"/>
        <v/>
      </c>
      <c r="AC349">
        <f t="shared" si="481"/>
        <v>1173</v>
      </c>
      <c r="AD349" s="6">
        <v>1</v>
      </c>
      <c r="AE349" t="s">
        <v>923</v>
      </c>
      <c r="AF349" t="s">
        <v>927</v>
      </c>
      <c r="AG349" t="s">
        <v>923</v>
      </c>
      <c r="AH349" t="s">
        <v>738</v>
      </c>
      <c r="AI349" t="str">
        <f t="shared" si="488"/>
        <v>e</v>
      </c>
      <c r="AJ349" t="str">
        <f t="shared" si="489"/>
        <v>d</v>
      </c>
      <c r="AK349" t="str">
        <f t="shared" si="490"/>
        <v>d</v>
      </c>
      <c r="AL349" t="str">
        <f t="shared" si="491"/>
        <v>o</v>
      </c>
      <c r="AM349" t="str">
        <f t="shared" si="492"/>
        <v>d</v>
      </c>
      <c r="AN349" t="str">
        <f t="shared" si="493"/>
        <v>Away</v>
      </c>
      <c r="AO349" t="str">
        <f t="shared" si="494"/>
        <v>a</v>
      </c>
      <c r="AP349" t="str">
        <f t="shared" si="495"/>
        <v>o</v>
      </c>
      <c r="AQ349" t="str">
        <f t="shared" si="496"/>
        <v>d</v>
      </c>
      <c r="AR349" t="str">
        <f t="shared" si="497"/>
        <v>Away</v>
      </c>
      <c r="AS349" t="str">
        <f t="shared" si="498"/>
        <v>a</v>
      </c>
      <c r="AT349" t="str">
        <f t="shared" si="499"/>
        <v>Offensive</v>
      </c>
      <c r="AU349" t="str">
        <f t="shared" si="500"/>
        <v/>
      </c>
      <c r="AV349" t="str">
        <f t="shared" si="501"/>
        <v/>
      </c>
      <c r="AW349" t="str" cm="1">
        <f t="array" ref="AW349">IFERROR(IF(O349&lt;&gt;"",O349,IF(OR($S349="",$T349=""),"",IF(O349&lt;&gt;"",O349,IF($T349&lt;&gt;"",_xlfn._xlws.FILTER(O:O,($BU:$BU=$BU349)*($I:$I=$I349)*($T:$T=$T349)*($S:$S=_xlfn.MINIFS($S:$S,$T:$T,"="&amp;$T349)),"")))))&amp;"",IF(O349="","",""))&amp;""</f>
        <v/>
      </c>
      <c r="AX349" t="str" cm="1">
        <f t="array" ref="AX349">IFERROR(IF(P349&lt;&gt;"",P349,IF(OR($S349="",$T349=""),"",IF($T349&lt;&gt;"",_xlfn._xlws.FILTER(P:P,($BU:$BU=$BU349)*($I:$I=$I349)*($T:$T=$T349)*($S:$S=_xlfn.MINIFS($S:$S,$T:$T,"="&amp;$T349)),""))))&amp;"",IF(P349="","",""))&amp;""</f>
        <v/>
      </c>
      <c r="AY349" t="str" cm="1">
        <f t="array" ref="AY349">IFERROR(IF(Q349&lt;&gt;"",Q349,IF(OR($S349="",$T349=""),"",IF($T349&lt;&gt;"",_xlfn._xlws.FILTER(Q:Q,($BU:$BU=$BU349)*($I:$I=$I349)*($T:$T=$T349)*($S:$S=_xlfn.MINIFS($S:$S,$T:$T,"="&amp;$T349)),""))))&amp;"",IF(Q349="","",""))&amp;""</f>
        <v/>
      </c>
      <c r="AZ349" t="str" cm="1">
        <f t="array" ref="AZ349">IFERROR(IF(R349&lt;&gt;"",R349,IF(OR($S349="",$T349=""),"",IF($T349&lt;&gt;"",_xlfn._xlws.FILTER(R:R,($BU:$BU=$BU349)*($I:$I=$I349)*($T:$T=$T349)*($S:$S=_xlfn.MINIFS($S:$S,$T:$T,"="&amp;$T349)),""))))&amp;"",IF(R349="","",""))&amp;""</f>
        <v/>
      </c>
      <c r="BA349" s="6">
        <f t="shared" si="502"/>
        <v>31</v>
      </c>
      <c r="BB349">
        <f t="shared" ref="BB349:BD349" si="537">BB348</f>
        <v>18987</v>
      </c>
      <c r="BC349" t="str">
        <f t="shared" si="537"/>
        <v>Velodrome</v>
      </c>
      <c r="BD349" t="str">
        <f t="shared" si="537"/>
        <v>Outlaws</v>
      </c>
      <c r="BE349" t="s">
        <v>238</v>
      </c>
      <c r="BF349" t="s">
        <v>184</v>
      </c>
      <c r="BI349" cm="1">
        <f t="array" ref="BI349">IFERROR(_xlfn._xlws.FILTER(shifts!A:A,(shifts!B:B=events!AD349)*(shifts!AG:AG&gt;=events!BK349)*(shifts!AH:AH&lt;=events!BL349)),BI348)</f>
        <v>12</v>
      </c>
      <c r="BJ349" s="15">
        <f t="shared" si="504"/>
        <v>1</v>
      </c>
      <c r="BK349">
        <f t="shared" si="505"/>
        <v>812</v>
      </c>
      <c r="BL349">
        <f t="shared" si="506"/>
        <v>811</v>
      </c>
      <c r="BM349" s="15">
        <f>SUMIFS(BJ$2:BJ349,K$2:K349,"=Intermission")+SUMIFS(BJ$2:BJ349,K$2:K349,"=Timeout")</f>
        <v>0</v>
      </c>
      <c r="BN349">
        <f t="shared" si="507"/>
        <v>0</v>
      </c>
      <c r="BO349" s="19">
        <f t="shared" si="508"/>
        <v>268</v>
      </c>
      <c r="BP349">
        <f t="shared" si="509"/>
        <v>263</v>
      </c>
      <c r="BQ349" s="17">
        <f t="shared" si="510"/>
        <v>269</v>
      </c>
      <c r="BR349" t="str">
        <f t="shared" si="511"/>
        <v>event_team_player_1</v>
      </c>
      <c r="BS349">
        <f>COUNTIFS(S$3:S349,"="&amp;S349,AI$3:AI349,"="&amp;AI349)</f>
        <v>1</v>
      </c>
      <c r="BT349" t="str">
        <f>IFERROR(VLOOKUP(BB349&amp;BU349&amp;X349,game_rosters!U:W,3,FALSE),"")</f>
        <v>P100223</v>
      </c>
      <c r="BU349" t="str">
        <f t="shared" si="512"/>
        <v>Outlaws</v>
      </c>
    </row>
    <row r="350" spans="1:73" x14ac:dyDescent="0.2">
      <c r="A350">
        <f t="shared" si="487"/>
        <v>1</v>
      </c>
      <c r="E350" s="4"/>
      <c r="F350" s="43"/>
      <c r="G350" s="4"/>
      <c r="H350" s="46"/>
      <c r="I350" s="44">
        <v>80</v>
      </c>
      <c r="J350" s="44" t="str">
        <f t="shared" si="513"/>
        <v/>
      </c>
      <c r="K350" t="s">
        <v>13</v>
      </c>
      <c r="R350" s="51">
        <v>1</v>
      </c>
      <c r="S350">
        <v>174</v>
      </c>
      <c r="T350" t="s">
        <v>756</v>
      </c>
      <c r="U350" t="str">
        <f>IF(B350=1,MAX($U$2:$U349)+1,IF(AND($T350&lt;&gt;"",$T350=$T349),$U349,IF(B350="x",U349,"")))</f>
        <v/>
      </c>
      <c r="V350" t="str">
        <f>IF(C350=1,MAX($V$2:$V349)+1,IF(AND($T350&lt;&gt;"",$T350=$T349),$U349,IF(C350="x",V349,"")))</f>
        <v/>
      </c>
      <c r="W350" t="s">
        <v>731</v>
      </c>
      <c r="X350">
        <v>80</v>
      </c>
      <c r="Z350">
        <v>1</v>
      </c>
      <c r="AA350">
        <f t="shared" si="484"/>
        <v>1174</v>
      </c>
      <c r="AB350" t="str">
        <f t="shared" si="485"/>
        <v/>
      </c>
      <c r="AC350">
        <f t="shared" si="481"/>
        <v>1174</v>
      </c>
      <c r="AD350" s="6">
        <v>1</v>
      </c>
      <c r="AE350" t="s">
        <v>923</v>
      </c>
      <c r="AF350" t="s">
        <v>738</v>
      </c>
      <c r="AG350" t="s">
        <v>923</v>
      </c>
      <c r="AH350" t="s">
        <v>905</v>
      </c>
      <c r="AI350" t="str">
        <f t="shared" si="488"/>
        <v>e</v>
      </c>
      <c r="AJ350" t="str">
        <f t="shared" si="489"/>
        <v/>
      </c>
      <c r="AK350" t="str">
        <f t="shared" si="490"/>
        <v/>
      </c>
      <c r="AL350" t="str">
        <f t="shared" si="491"/>
        <v/>
      </c>
      <c r="AM350" t="str">
        <f t="shared" si="492"/>
        <v/>
      </c>
      <c r="AN350" t="str">
        <f t="shared" si="493"/>
        <v>Away</v>
      </c>
      <c r="AO350" t="str">
        <f t="shared" si="494"/>
        <v>a</v>
      </c>
      <c r="AP350" t="str">
        <f t="shared" si="495"/>
        <v/>
      </c>
      <c r="AQ350" t="str">
        <f t="shared" si="496"/>
        <v/>
      </c>
      <c r="AR350" t="str">
        <f t="shared" si="497"/>
        <v>Away</v>
      </c>
      <c r="AS350" t="str">
        <f t="shared" si="498"/>
        <v>a</v>
      </c>
      <c r="AT350" t="str">
        <f t="shared" si="499"/>
        <v>Offensive</v>
      </c>
      <c r="AU350" t="str">
        <f t="shared" si="500"/>
        <v/>
      </c>
      <c r="AV350" t="str">
        <f t="shared" si="501"/>
        <v/>
      </c>
      <c r="AW350" t="str" cm="1">
        <f t="array" ref="AW350">IFERROR(IF(O350&lt;&gt;"",O350,IF(OR($S350="",$T350=""),"",IF(O350&lt;&gt;"",O350,IF($T350&lt;&gt;"",_xlfn._xlws.FILTER(O:O,($BU:$BU=$BU350)*($I:$I=$I350)*($T:$T=$T350)*($S:$S=_xlfn.MINIFS($S:$S,$T:$T,"="&amp;$T350)),"")))))&amp;"",IF(O350="","",""))&amp;""</f>
        <v/>
      </c>
      <c r="AX350" t="str" cm="1">
        <f t="array" ref="AX350">IFERROR(IF(P350&lt;&gt;"",P350,IF(OR($S350="",$T350=""),"",IF($T350&lt;&gt;"",_xlfn._xlws.FILTER(P:P,($BU:$BU=$BU350)*($I:$I=$I350)*($T:$T=$T350)*($S:$S=_xlfn.MINIFS($S:$S,$T:$T,"="&amp;$T350)),""))))&amp;"",IF(P350="","",""))&amp;""</f>
        <v/>
      </c>
      <c r="AY350" t="str" cm="1">
        <f t="array" ref="AY350">IFERROR(IF(Q350&lt;&gt;"",Q350,IF(OR($S350="",$T350=""),"",IF($T350&lt;&gt;"",_xlfn._xlws.FILTER(Q:Q,($BU:$BU=$BU350)*($I:$I=$I350)*($T:$T=$T350)*($S:$S=_xlfn.MINIFS($S:$S,$T:$T,"="&amp;$T350)),""))))&amp;"",IF(Q350="","",""))&amp;""</f>
        <v/>
      </c>
      <c r="AZ350" t="str" cm="1">
        <f t="array" ref="AZ350">IFERROR(IF(R350&lt;&gt;"",R350,IF(OR($S350="",$T350=""),"",IF($T350&lt;&gt;"",_xlfn._xlws.FILTER(R:R,($BU:$BU=$BU350)*($I:$I=$I350)*($T:$T=$T350)*($S:$S=_xlfn.MINIFS($S:$S,$T:$T,"="&amp;$T350)),""))))&amp;"",IF(R350="","",""))&amp;""</f>
        <v>1</v>
      </c>
      <c r="BA350" s="6">
        <f t="shared" si="502"/>
        <v>31</v>
      </c>
      <c r="BB350">
        <f t="shared" ref="BB350:BD350" si="538">BB349</f>
        <v>18987</v>
      </c>
      <c r="BC350" t="str">
        <f t="shared" si="538"/>
        <v>Velodrome</v>
      </c>
      <c r="BD350" t="str">
        <f t="shared" si="538"/>
        <v>Outlaws</v>
      </c>
      <c r="BE350" t="s">
        <v>13</v>
      </c>
      <c r="BF350" t="s">
        <v>756</v>
      </c>
      <c r="BI350" cm="1">
        <f t="array" ref="BI350">IFERROR(_xlfn._xlws.FILTER(shifts!A:A,(shifts!B:B=events!AD350)*(shifts!AG:AG&gt;=events!BK350)*(shifts!AH:AH&lt;=events!BL350)),BI349)</f>
        <v>12</v>
      </c>
      <c r="BJ350" s="15">
        <f t="shared" si="504"/>
        <v>1</v>
      </c>
      <c r="BK350">
        <f t="shared" si="505"/>
        <v>811</v>
      </c>
      <c r="BL350">
        <f t="shared" si="506"/>
        <v>810</v>
      </c>
      <c r="BM350" s="15">
        <f>SUMIFS(BJ$2:BJ350,K$2:K350,"=Intermission")+SUMIFS(BJ$2:BJ350,K$2:K350,"=Timeout")</f>
        <v>0</v>
      </c>
      <c r="BN350">
        <f t="shared" si="507"/>
        <v>0</v>
      </c>
      <c r="BO350" s="19">
        <f t="shared" si="508"/>
        <v>269</v>
      </c>
      <c r="BP350">
        <f t="shared" si="509"/>
        <v>264</v>
      </c>
      <c r="BQ350" s="17">
        <f t="shared" si="510"/>
        <v>270</v>
      </c>
      <c r="BR350" t="str">
        <f t="shared" si="511"/>
        <v>event_team_player_1</v>
      </c>
      <c r="BS350">
        <f>COUNTIFS(S$3:S350,"="&amp;S350,AI$3:AI350,"="&amp;AI350)</f>
        <v>1</v>
      </c>
      <c r="BT350" t="str">
        <f>IFERROR(VLOOKUP(BB350&amp;BU350&amp;X350,game_rosters!U:W,3,FALSE),"")</f>
        <v>P100223</v>
      </c>
      <c r="BU350" t="str">
        <f t="shared" si="512"/>
        <v>Outlaws</v>
      </c>
    </row>
    <row r="351" spans="1:73" x14ac:dyDescent="0.2">
      <c r="A351" t="str">
        <f t="shared" si="487"/>
        <v/>
      </c>
      <c r="E351" s="4"/>
      <c r="F351" s="43"/>
      <c r="G351" s="4"/>
      <c r="H351" s="46"/>
      <c r="I351" s="44">
        <v>14</v>
      </c>
      <c r="J351" s="44" t="str">
        <f t="shared" si="513"/>
        <v/>
      </c>
      <c r="R351" s="51">
        <v>1</v>
      </c>
      <c r="S351">
        <v>174</v>
      </c>
      <c r="T351" t="s">
        <v>756</v>
      </c>
      <c r="U351" t="str">
        <f>IF(B351=1,MAX($U$2:$U350)+1,IF(AND($T351&lt;&gt;"",$T351=$T350),$U350,IF(B351="x",U350,"")))</f>
        <v/>
      </c>
      <c r="V351" t="str">
        <f>IF(C351=1,MAX($V$2:$V350)+1,IF(AND($T351&lt;&gt;"",$T351=$T350),$U350,IF(C351="x",V350,"")))</f>
        <v/>
      </c>
      <c r="X351">
        <v>14</v>
      </c>
      <c r="AA351">
        <f t="shared" si="484"/>
        <v>1174</v>
      </c>
      <c r="AB351" t="str">
        <f t="shared" si="485"/>
        <v/>
      </c>
      <c r="AC351">
        <f t="shared" si="481"/>
        <v>1174</v>
      </c>
      <c r="AD351" s="6">
        <v>1</v>
      </c>
      <c r="AE351" t="s">
        <v>923</v>
      </c>
      <c r="AF351" t="s">
        <v>738</v>
      </c>
      <c r="AG351" t="s">
        <v>923</v>
      </c>
      <c r="AH351" t="s">
        <v>905</v>
      </c>
      <c r="AI351" t="str">
        <f t="shared" si="488"/>
        <v>o</v>
      </c>
      <c r="AJ351" t="str">
        <f t="shared" si="489"/>
        <v/>
      </c>
      <c r="AK351" t="str">
        <f t="shared" si="490"/>
        <v/>
      </c>
      <c r="AL351" t="str">
        <f t="shared" si="491"/>
        <v/>
      </c>
      <c r="AM351" t="str">
        <f t="shared" si="492"/>
        <v/>
      </c>
      <c r="AN351" t="str">
        <f t="shared" si="493"/>
        <v>Away</v>
      </c>
      <c r="AO351" t="str">
        <f t="shared" si="494"/>
        <v>a</v>
      </c>
      <c r="AP351" t="str">
        <f t="shared" si="495"/>
        <v/>
      </c>
      <c r="AQ351" t="str">
        <f t="shared" si="496"/>
        <v/>
      </c>
      <c r="AR351" t="str">
        <f t="shared" si="497"/>
        <v>Away</v>
      </c>
      <c r="AS351" t="str">
        <f t="shared" si="498"/>
        <v>a</v>
      </c>
      <c r="AT351" t="str">
        <f t="shared" si="499"/>
        <v>Defensive</v>
      </c>
      <c r="AU351" t="str">
        <f t="shared" si="500"/>
        <v/>
      </c>
      <c r="AV351" t="str">
        <f t="shared" si="501"/>
        <v/>
      </c>
      <c r="AW351" t="str" cm="1">
        <f t="array" ref="AW351">IFERROR(IF(O351&lt;&gt;"",O351,IF(OR($S351="",$T351=""),"",IF(O351&lt;&gt;"",O351,IF($T351&lt;&gt;"",_xlfn._xlws.FILTER(O:O,($BU:$BU=$BU351)*($I:$I=$I351)*($T:$T=$T351)*($S:$S=_xlfn.MINIFS($S:$S,$T:$T,"="&amp;$T351)),"")))))&amp;"",IF(O351="","",""))&amp;""</f>
        <v/>
      </c>
      <c r="AX351" t="str" cm="1">
        <f t="array" ref="AX351">IFERROR(IF(P351&lt;&gt;"",P351,IF(OR($S351="",$T351=""),"",IF($T351&lt;&gt;"",_xlfn._xlws.FILTER(P:P,($BU:$BU=$BU351)*($I:$I=$I351)*($T:$T=$T351)*($S:$S=_xlfn.MINIFS($S:$S,$T:$T,"="&amp;$T351)),""))))&amp;"",IF(P351="","",""))&amp;""</f>
        <v/>
      </c>
      <c r="AY351" t="str" cm="1">
        <f t="array" ref="AY351">IFERROR(IF(Q351&lt;&gt;"",Q351,IF(OR($S351="",$T351=""),"",IF($T351&lt;&gt;"",_xlfn._xlws.FILTER(Q:Q,($BU:$BU=$BU351)*($I:$I=$I351)*($T:$T=$T351)*($S:$S=_xlfn.MINIFS($S:$S,$T:$T,"="&amp;$T351)),""))))&amp;"",IF(Q351="","",""))&amp;""</f>
        <v/>
      </c>
      <c r="AZ351" t="str" cm="1">
        <f t="array" ref="AZ351">IFERROR(IF(R351&lt;&gt;"",R351,IF(OR($S351="",$T351=""),"",IF($T351&lt;&gt;"",_xlfn._xlws.FILTER(R:R,($BU:$BU=$BU351)*($I:$I=$I351)*($T:$T=$T351)*($S:$S=_xlfn.MINIFS($S:$S,$T:$T,"="&amp;$T351)),""))))&amp;"",IF(R351="","",""))&amp;""</f>
        <v>1</v>
      </c>
      <c r="BA351" s="6">
        <f t="shared" si="502"/>
        <v>31</v>
      </c>
      <c r="BB351">
        <f t="shared" ref="BB351:BD351" si="539">BB350</f>
        <v>18987</v>
      </c>
      <c r="BC351" t="str">
        <f t="shared" si="539"/>
        <v>Velodrome</v>
      </c>
      <c r="BD351" t="str">
        <f t="shared" si="539"/>
        <v>Outlaws</v>
      </c>
      <c r="BE351" t="s">
        <v>13</v>
      </c>
      <c r="BF351" t="s">
        <v>756</v>
      </c>
      <c r="BI351" cm="1">
        <f t="array" ref="BI351">IFERROR(_xlfn._xlws.FILTER(shifts!A:A,(shifts!B:B=events!AD351)*(shifts!AG:AG&gt;=events!BK351)*(shifts!AH:AH&lt;=events!BL351)),BI350)</f>
        <v>12</v>
      </c>
      <c r="BJ351" s="15">
        <f t="shared" si="504"/>
        <v>1</v>
      </c>
      <c r="BK351">
        <f t="shared" si="505"/>
        <v>811</v>
      </c>
      <c r="BL351">
        <f t="shared" si="506"/>
        <v>810</v>
      </c>
      <c r="BM351" s="15">
        <f>SUMIFS(BJ$2:BJ351,K$2:K351,"=Intermission")+SUMIFS(BJ$2:BJ351,K$2:K351,"=Timeout")</f>
        <v>0</v>
      </c>
      <c r="BN351">
        <f t="shared" si="507"/>
        <v>0</v>
      </c>
      <c r="BO351" s="19">
        <f t="shared" si="508"/>
        <v>269</v>
      </c>
      <c r="BP351">
        <f t="shared" si="509"/>
        <v>264</v>
      </c>
      <c r="BQ351" s="17">
        <f t="shared" si="510"/>
        <v>270</v>
      </c>
      <c r="BR351" t="str">
        <f t="shared" si="511"/>
        <v>opp_team_player_1</v>
      </c>
      <c r="BS351">
        <f>COUNTIFS(S$3:S351,"="&amp;S351,AI$3:AI351,"="&amp;AI351)</f>
        <v>1</v>
      </c>
      <c r="BT351" t="str">
        <f>IFERROR(VLOOKUP(BB351&amp;BU351&amp;X351,game_rosters!U:W,3,FALSE),"")</f>
        <v>P100132</v>
      </c>
      <c r="BU351" t="str">
        <f t="shared" si="512"/>
        <v>Velodrome</v>
      </c>
    </row>
    <row r="352" spans="1:73" x14ac:dyDescent="0.2">
      <c r="A352">
        <f t="shared" si="487"/>
        <v>1</v>
      </c>
      <c r="E352" s="4"/>
      <c r="F352" s="43"/>
      <c r="G352" s="4"/>
      <c r="H352" s="46"/>
      <c r="I352" s="44">
        <v>89</v>
      </c>
      <c r="J352" s="44" t="str">
        <f t="shared" si="513"/>
        <v/>
      </c>
      <c r="K352" t="s">
        <v>13</v>
      </c>
      <c r="L352" t="s">
        <v>587</v>
      </c>
      <c r="N352" t="s">
        <v>595</v>
      </c>
      <c r="O352" t="s">
        <v>618</v>
      </c>
      <c r="S352">
        <v>175</v>
      </c>
      <c r="T352" t="s">
        <v>756</v>
      </c>
      <c r="U352" t="str">
        <f>IF(B352=1,MAX($U$2:$U351)+1,IF(AND($T352&lt;&gt;"",$T352=$T351),$U351,IF(B352="x",U351,"")))</f>
        <v/>
      </c>
      <c r="V352" t="str">
        <f>IF(C352=1,MAX($V$2:$V351)+1,IF(AND($T352&lt;&gt;"",$T352=$T351),$U351,IF(C352="x",V351,"")))</f>
        <v/>
      </c>
      <c r="W352" t="s">
        <v>731</v>
      </c>
      <c r="X352">
        <v>89</v>
      </c>
      <c r="Z352">
        <v>1</v>
      </c>
      <c r="AA352">
        <f t="shared" si="484"/>
        <v>1175</v>
      </c>
      <c r="AB352" t="str">
        <f t="shared" si="485"/>
        <v/>
      </c>
      <c r="AC352">
        <f t="shared" si="481"/>
        <v>1175</v>
      </c>
      <c r="AD352" s="6">
        <v>1</v>
      </c>
      <c r="AE352" t="s">
        <v>923</v>
      </c>
      <c r="AF352" t="s">
        <v>907</v>
      </c>
      <c r="AG352" t="s">
        <v>923</v>
      </c>
      <c r="AH352" t="s">
        <v>740</v>
      </c>
      <c r="AI352" t="str">
        <f t="shared" si="488"/>
        <v>e</v>
      </c>
      <c r="AJ352" t="str">
        <f t="shared" si="489"/>
        <v/>
      </c>
      <c r="AK352" t="str">
        <f t="shared" si="490"/>
        <v/>
      </c>
      <c r="AL352" t="str">
        <f t="shared" si="491"/>
        <v/>
      </c>
      <c r="AM352" t="str">
        <f t="shared" si="492"/>
        <v/>
      </c>
      <c r="AN352" t="str">
        <f t="shared" si="493"/>
        <v>Away</v>
      </c>
      <c r="AO352" t="str">
        <f t="shared" si="494"/>
        <v>a</v>
      </c>
      <c r="AP352" t="str">
        <f t="shared" si="495"/>
        <v/>
      </c>
      <c r="AQ352" t="str">
        <f t="shared" si="496"/>
        <v/>
      </c>
      <c r="AR352" t="str">
        <f t="shared" si="497"/>
        <v>Away</v>
      </c>
      <c r="AS352" t="str">
        <f t="shared" si="498"/>
        <v>a</v>
      </c>
      <c r="AT352" t="str">
        <f t="shared" si="499"/>
        <v>Offensive</v>
      </c>
      <c r="AU352" t="str">
        <f t="shared" si="500"/>
        <v/>
      </c>
      <c r="AV352" t="str">
        <f t="shared" si="501"/>
        <v/>
      </c>
      <c r="AW352" t="str" cm="1">
        <f t="array" ref="AW352">IFERROR(IF(O352&lt;&gt;"",O352,IF(OR($S352="",$T352=""),"",IF(O352&lt;&gt;"",O352,IF($T352&lt;&gt;"",_xlfn._xlws.FILTER(O:O,($BU:$BU=$BU352)*($I:$I=$I352)*($T:$T=$T352)*($S:$S=_xlfn.MINIFS($S:$S,$T:$T,"="&amp;$T352)),"")))))&amp;"",IF(O352="","",""))&amp;""</f>
        <v>OffensivePlay_Zone-PuckRecoveryTurnover</v>
      </c>
      <c r="AX352" t="str" cm="1">
        <f t="array" ref="AX352">IFERROR(IF(P352&lt;&gt;"",P352,IF(OR($S352="",$T352=""),"",IF($T352&lt;&gt;"",_xlfn._xlws.FILTER(P:P,($BU:$BU=$BU352)*($I:$I=$I352)*($T:$T=$T352)*($S:$S=_xlfn.MINIFS($S:$S,$T:$T,"="&amp;$T352)),""))))&amp;"",IF(P352="","",""))&amp;""</f>
        <v/>
      </c>
      <c r="AY352" t="str" cm="1">
        <f t="array" ref="AY352">IFERROR(IF(Q352&lt;&gt;"",Q352,IF(OR($S352="",$T352=""),"",IF($T352&lt;&gt;"",_xlfn._xlws.FILTER(Q:Q,($BU:$BU=$BU352)*($I:$I=$I352)*($T:$T=$T352)*($S:$S=_xlfn.MINIFS($S:$S,$T:$T,"="&amp;$T352)),""))))&amp;"",IF(Q352="","",""))&amp;""</f>
        <v/>
      </c>
      <c r="AZ352" t="str" cm="1">
        <f t="array" ref="AZ352">IFERROR(IF(R352&lt;&gt;"",R352,IF(OR($S352="",$T352=""),"",IF($T352&lt;&gt;"",_xlfn._xlws.FILTER(R:R,($BU:$BU=$BU352)*($I:$I=$I352)*($T:$T=$T352)*($S:$S=_xlfn.MINIFS($S:$S,$T:$T,"="&amp;$T352)),""))))&amp;"",IF(R352="","",""))&amp;""</f>
        <v/>
      </c>
      <c r="BA352" s="6">
        <f t="shared" si="502"/>
        <v>31</v>
      </c>
      <c r="BB352">
        <f t="shared" ref="BB352:BD352" si="540">BB351</f>
        <v>18987</v>
      </c>
      <c r="BC352" t="str">
        <f t="shared" si="540"/>
        <v>Velodrome</v>
      </c>
      <c r="BD352" t="str">
        <f t="shared" si="540"/>
        <v>Outlaws</v>
      </c>
      <c r="BE352" t="s">
        <v>13</v>
      </c>
      <c r="BF352" t="s">
        <v>587</v>
      </c>
      <c r="BI352" cm="1">
        <f t="array" ref="BI352">IFERROR(_xlfn._xlws.FILTER(shifts!A:A,(shifts!B:B=events!AD352)*(shifts!AG:AG&gt;=events!BK352)*(shifts!AH:AH&lt;=events!BL352)),BI351)</f>
        <v>12</v>
      </c>
      <c r="BJ352" s="15">
        <f t="shared" si="504"/>
        <v>2</v>
      </c>
      <c r="BK352">
        <f t="shared" si="505"/>
        <v>807</v>
      </c>
      <c r="BL352">
        <f t="shared" si="506"/>
        <v>805</v>
      </c>
      <c r="BM352" s="15">
        <f>SUMIFS(BJ$2:BJ352,K$2:K352,"=Intermission")+SUMIFS(BJ$2:BJ352,K$2:K352,"=Timeout")</f>
        <v>0</v>
      </c>
      <c r="BN352">
        <f t="shared" si="507"/>
        <v>0</v>
      </c>
      <c r="BO352" s="19">
        <f t="shared" si="508"/>
        <v>273</v>
      </c>
      <c r="BP352">
        <f t="shared" si="509"/>
        <v>268</v>
      </c>
      <c r="BQ352" s="17">
        <f t="shared" si="510"/>
        <v>275</v>
      </c>
      <c r="BR352" t="str">
        <f t="shared" si="511"/>
        <v>event_team_player_1</v>
      </c>
      <c r="BS352">
        <f>COUNTIFS(S$3:S352,"="&amp;S352,AI$3:AI352,"="&amp;AI352)</f>
        <v>1</v>
      </c>
      <c r="BT352" t="str">
        <f>IFERROR(VLOOKUP(BB352&amp;BU352&amp;X352,game_rosters!U:W,3,FALSE),"")</f>
        <v>P100080</v>
      </c>
      <c r="BU352" t="str">
        <f t="shared" si="512"/>
        <v>Outlaws</v>
      </c>
    </row>
    <row r="353" spans="1:73" x14ac:dyDescent="0.2">
      <c r="A353">
        <f t="shared" si="487"/>
        <v>1</v>
      </c>
      <c r="E353" s="4"/>
      <c r="F353" s="43"/>
      <c r="G353" s="4"/>
      <c r="H353" s="46"/>
      <c r="I353" s="44">
        <v>89</v>
      </c>
      <c r="J353" s="44" t="str">
        <f t="shared" si="513"/>
        <v>o</v>
      </c>
      <c r="K353" t="s">
        <v>238</v>
      </c>
      <c r="L353" t="s">
        <v>174</v>
      </c>
      <c r="M353" t="s">
        <v>85</v>
      </c>
      <c r="N353" t="s">
        <v>595</v>
      </c>
      <c r="S353">
        <v>176</v>
      </c>
      <c r="T353" t="s">
        <v>756</v>
      </c>
      <c r="U353" t="str">
        <f>IF(B353=1,MAX($U$2:$U352)+1,IF(AND($T353&lt;&gt;"",$T353=$T352),$U352,IF(B353="x",U352,"")))</f>
        <v/>
      </c>
      <c r="V353" t="str">
        <f>IF(C353=1,MAX($V$2:$V352)+1,IF(AND($T353&lt;&gt;"",$T353=$T352),$U352,IF(C353="x",V352,"")))</f>
        <v/>
      </c>
      <c r="W353" t="s">
        <v>731</v>
      </c>
      <c r="X353">
        <v>89</v>
      </c>
      <c r="Z353">
        <v>1</v>
      </c>
      <c r="AA353">
        <f t="shared" si="484"/>
        <v>1176</v>
      </c>
      <c r="AB353" t="str">
        <f t="shared" si="485"/>
        <v/>
      </c>
      <c r="AC353">
        <f t="shared" si="481"/>
        <v>1176</v>
      </c>
      <c r="AD353" s="6">
        <v>1</v>
      </c>
      <c r="AE353" t="s">
        <v>923</v>
      </c>
      <c r="AF353" t="s">
        <v>740</v>
      </c>
      <c r="AG353" t="s">
        <v>923</v>
      </c>
      <c r="AH353" t="s">
        <v>908</v>
      </c>
      <c r="AI353" t="str">
        <f t="shared" si="488"/>
        <v>e</v>
      </c>
      <c r="AJ353" t="str">
        <f t="shared" si="489"/>
        <v>o</v>
      </c>
      <c r="AK353" t="str">
        <f t="shared" si="490"/>
        <v>o</v>
      </c>
      <c r="AL353" t="str">
        <f t="shared" si="491"/>
        <v>d</v>
      </c>
      <c r="AM353" t="str">
        <f t="shared" si="492"/>
        <v>o</v>
      </c>
      <c r="AN353" t="str">
        <f t="shared" si="493"/>
        <v>Away</v>
      </c>
      <c r="AO353" t="str">
        <f t="shared" si="494"/>
        <v>a</v>
      </c>
      <c r="AP353" t="str">
        <f t="shared" si="495"/>
        <v>d</v>
      </c>
      <c r="AQ353" t="str">
        <f t="shared" si="496"/>
        <v>o</v>
      </c>
      <c r="AR353" t="str">
        <f t="shared" si="497"/>
        <v>Away</v>
      </c>
      <c r="AS353" t="str">
        <f t="shared" si="498"/>
        <v>a</v>
      </c>
      <c r="AT353" t="str">
        <f t="shared" si="499"/>
        <v>Offensive</v>
      </c>
      <c r="AU353" t="str">
        <f t="shared" si="500"/>
        <v/>
      </c>
      <c r="AV353" t="str">
        <f t="shared" si="501"/>
        <v/>
      </c>
      <c r="AW353" t="str" cm="1">
        <f t="array" ref="AW353">IFERROR(IF(O353&lt;&gt;"",O353,IF(OR($S353="",$T353=""),"",IF(O353&lt;&gt;"",O353,IF($T353&lt;&gt;"",_xlfn._xlws.FILTER(O:O,($BU:$BU=$BU353)*($I:$I=$I353)*($T:$T=$T353)*($S:$S=_xlfn.MINIFS($S:$S,$T:$T,"="&amp;$T353)),"")))))&amp;"",IF(O353="","",""))&amp;""</f>
        <v/>
      </c>
      <c r="AX353" t="str" cm="1">
        <f t="array" ref="AX353">IFERROR(IF(P353&lt;&gt;"",P353,IF(OR($S353="",$T353=""),"",IF($T353&lt;&gt;"",_xlfn._xlws.FILTER(P:P,($BU:$BU=$BU353)*($I:$I=$I353)*($T:$T=$T353)*($S:$S=_xlfn.MINIFS($S:$S,$T:$T,"="&amp;$T353)),""))))&amp;"",IF(P353="","",""))&amp;""</f>
        <v/>
      </c>
      <c r="AY353" t="str" cm="1">
        <f t="array" ref="AY353">IFERROR(IF(Q353&lt;&gt;"",Q353,IF(OR($S353="",$T353=""),"",IF($T353&lt;&gt;"",_xlfn._xlws.FILTER(Q:Q,($BU:$BU=$BU353)*($I:$I=$I353)*($T:$T=$T353)*($S:$S=_xlfn.MINIFS($S:$S,$T:$T,"="&amp;$T353)),""))))&amp;"",IF(Q353="","",""))&amp;""</f>
        <v/>
      </c>
      <c r="AZ353" t="str" cm="1">
        <f t="array" ref="AZ353">IFERROR(IF(R353&lt;&gt;"",R353,IF(OR($S353="",$T353=""),"",IF($T353&lt;&gt;"",_xlfn._xlws.FILTER(R:R,($BU:$BU=$BU353)*($I:$I=$I353)*($T:$T=$T353)*($S:$S=_xlfn.MINIFS($S:$S,$T:$T,"="&amp;$T353)),""))))&amp;"",IF(R353="","",""))&amp;""</f>
        <v/>
      </c>
      <c r="BA353" s="6">
        <f t="shared" si="502"/>
        <v>32</v>
      </c>
      <c r="BB353">
        <f t="shared" ref="BB353:BD353" si="541">BB352</f>
        <v>18987</v>
      </c>
      <c r="BC353" t="str">
        <f t="shared" si="541"/>
        <v>Velodrome</v>
      </c>
      <c r="BD353" t="str">
        <f t="shared" si="541"/>
        <v>Outlaws</v>
      </c>
      <c r="BE353" t="s">
        <v>238</v>
      </c>
      <c r="BF353" t="s">
        <v>174</v>
      </c>
      <c r="BI353" cm="1">
        <f t="array" ref="BI353">IFERROR(_xlfn._xlws.FILTER(shifts!A:A,(shifts!B:B=events!AD353)*(shifts!AG:AG&gt;=events!BK353)*(shifts!AH:AH&lt;=events!BL353)),BI352)</f>
        <v>12</v>
      </c>
      <c r="BJ353" s="15">
        <f t="shared" si="504"/>
        <v>1</v>
      </c>
      <c r="BK353">
        <f t="shared" si="505"/>
        <v>805</v>
      </c>
      <c r="BL353">
        <f t="shared" si="506"/>
        <v>804</v>
      </c>
      <c r="BM353" s="15">
        <f>SUMIFS(BJ$2:BJ353,K$2:K353,"=Intermission")+SUMIFS(BJ$2:BJ353,K$2:K353,"=Timeout")</f>
        <v>0</v>
      </c>
      <c r="BN353">
        <f t="shared" si="507"/>
        <v>0</v>
      </c>
      <c r="BO353" s="19">
        <f t="shared" si="508"/>
        <v>275</v>
      </c>
      <c r="BP353">
        <f t="shared" si="509"/>
        <v>270</v>
      </c>
      <c r="BQ353" s="17">
        <f t="shared" si="510"/>
        <v>276</v>
      </c>
      <c r="BR353" t="str">
        <f t="shared" si="511"/>
        <v>event_team_player_1</v>
      </c>
      <c r="BS353">
        <f>COUNTIFS(S$3:S353,"="&amp;S353,AI$3:AI353,"="&amp;AI353)</f>
        <v>1</v>
      </c>
      <c r="BT353" t="str">
        <f>IFERROR(VLOOKUP(BB353&amp;BU353&amp;X353,game_rosters!U:W,3,FALSE),"")</f>
        <v>P100080</v>
      </c>
      <c r="BU353" t="str">
        <f t="shared" si="512"/>
        <v>Outlaws</v>
      </c>
    </row>
    <row r="354" spans="1:73" x14ac:dyDescent="0.2">
      <c r="A354" t="str">
        <f t="shared" si="487"/>
        <v/>
      </c>
      <c r="E354" s="4"/>
      <c r="F354" s="43"/>
      <c r="G354" s="4"/>
      <c r="H354" s="46"/>
      <c r="I354" s="44">
        <v>77</v>
      </c>
      <c r="J354" s="44" t="str">
        <f t="shared" si="513"/>
        <v/>
      </c>
      <c r="S354">
        <v>176</v>
      </c>
      <c r="T354" t="s">
        <v>756</v>
      </c>
      <c r="U354" t="str">
        <f>IF(B354=1,MAX($U$2:$U353)+1,IF(AND($T354&lt;&gt;"",$T354=$T353),$U353,IF(B354="x",U353,"")))</f>
        <v/>
      </c>
      <c r="V354" t="str">
        <f>IF(C354=1,MAX($V$2:$V353)+1,IF(AND($T354&lt;&gt;"",$T354=$T353),$U353,IF(C354="x",V353,"")))</f>
        <v/>
      </c>
      <c r="X354">
        <v>77</v>
      </c>
      <c r="Z354">
        <v>1</v>
      </c>
      <c r="AA354">
        <f t="shared" si="484"/>
        <v>1176</v>
      </c>
      <c r="AB354" t="str">
        <f t="shared" si="485"/>
        <v/>
      </c>
      <c r="AC354">
        <f t="shared" si="481"/>
        <v>1176</v>
      </c>
      <c r="AD354" s="6">
        <v>1</v>
      </c>
      <c r="AE354" t="s">
        <v>923</v>
      </c>
      <c r="AF354" t="s">
        <v>740</v>
      </c>
      <c r="AG354" t="s">
        <v>923</v>
      </c>
      <c r="AH354" t="s">
        <v>908</v>
      </c>
      <c r="AI354" t="str">
        <f t="shared" si="488"/>
        <v>e</v>
      </c>
      <c r="AJ354" t="str">
        <f t="shared" si="489"/>
        <v>o</v>
      </c>
      <c r="AK354" t="str">
        <f t="shared" si="490"/>
        <v>o</v>
      </c>
      <c r="AL354" t="str">
        <f t="shared" si="491"/>
        <v/>
      </c>
      <c r="AM354" t="str">
        <f t="shared" si="492"/>
        <v/>
      </c>
      <c r="AN354" t="str">
        <f t="shared" si="493"/>
        <v>Away</v>
      </c>
      <c r="AO354" t="str">
        <f t="shared" si="494"/>
        <v>a</v>
      </c>
      <c r="AP354" t="str">
        <f t="shared" si="495"/>
        <v>d</v>
      </c>
      <c r="AQ354" t="str">
        <f t="shared" si="496"/>
        <v>o</v>
      </c>
      <c r="AR354" t="str">
        <f t="shared" si="497"/>
        <v>Away</v>
      </c>
      <c r="AS354" t="str">
        <f t="shared" si="498"/>
        <v>a</v>
      </c>
      <c r="AT354" t="str">
        <f t="shared" si="499"/>
        <v>Offensive</v>
      </c>
      <c r="AU354" t="str">
        <f t="shared" si="500"/>
        <v/>
      </c>
      <c r="AV354" t="str">
        <f t="shared" si="501"/>
        <v/>
      </c>
      <c r="AW354" t="str" cm="1">
        <f t="array" ref="AW354">IFERROR(IF(O354&lt;&gt;"",O354,IF(OR($S354="",$T354=""),"",IF(O354&lt;&gt;"",O354,IF($T354&lt;&gt;"",_xlfn._xlws.FILTER(O:O,($BU:$BU=$BU354)*($I:$I=$I354)*($T:$T=$T354)*($S:$S=_xlfn.MINIFS($S:$S,$T:$T,"="&amp;$T354)),"")))))&amp;"",IF(O354="","",""))&amp;""</f>
        <v/>
      </c>
      <c r="AX354" t="str" cm="1">
        <f t="array" ref="AX354">IFERROR(IF(P354&lt;&gt;"",P354,IF(OR($S354="",$T354=""),"",IF($T354&lt;&gt;"",_xlfn._xlws.FILTER(P:P,($BU:$BU=$BU354)*($I:$I=$I354)*($T:$T=$T354)*($S:$S=_xlfn.MINIFS($S:$S,$T:$T,"="&amp;$T354)),""))))&amp;"",IF(P354="","",""))&amp;""</f>
        <v/>
      </c>
      <c r="AY354" t="str" cm="1">
        <f t="array" ref="AY354">IFERROR(IF(Q354&lt;&gt;"",Q354,IF(OR($S354="",$T354=""),"",IF($T354&lt;&gt;"",_xlfn._xlws.FILTER(Q:Q,($BU:$BU=$BU354)*($I:$I=$I354)*($T:$T=$T354)*($S:$S=_xlfn.MINIFS($S:$S,$T:$T,"="&amp;$T354)),""))))&amp;"",IF(Q354="","",""))&amp;""</f>
        <v/>
      </c>
      <c r="AZ354" t="str" cm="1">
        <f t="array" ref="AZ354">IFERROR(IF(R354&lt;&gt;"",R354,IF(OR($S354="",$T354=""),"",IF($T354&lt;&gt;"",_xlfn._xlws.FILTER(R:R,($BU:$BU=$BU354)*($I:$I=$I354)*($T:$T=$T354)*($S:$S=_xlfn.MINIFS($S:$S,$T:$T,"="&amp;$T354)),""))))&amp;"",IF(R354="","",""))&amp;""</f>
        <v/>
      </c>
      <c r="BA354" s="6">
        <f t="shared" si="502"/>
        <v>32</v>
      </c>
      <c r="BB354">
        <f t="shared" ref="BB354:BD354" si="542">BB353</f>
        <v>18987</v>
      </c>
      <c r="BC354" t="str">
        <f t="shared" si="542"/>
        <v>Velodrome</v>
      </c>
      <c r="BD354" t="str">
        <f t="shared" si="542"/>
        <v>Outlaws</v>
      </c>
      <c r="BE354" t="s">
        <v>238</v>
      </c>
      <c r="BF354" t="s">
        <v>174</v>
      </c>
      <c r="BI354" cm="1">
        <f t="array" ref="BI354">IFERROR(_xlfn._xlws.FILTER(shifts!A:A,(shifts!B:B=events!AD354)*(shifts!AG:AG&gt;=events!BK354)*(shifts!AH:AH&lt;=events!BL354)),BI353)</f>
        <v>12</v>
      </c>
      <c r="BJ354" s="15">
        <f t="shared" si="504"/>
        <v>1</v>
      </c>
      <c r="BK354">
        <f t="shared" si="505"/>
        <v>805</v>
      </c>
      <c r="BL354">
        <f t="shared" si="506"/>
        <v>804</v>
      </c>
      <c r="BM354" s="15">
        <f>SUMIFS(BJ$2:BJ354,K$2:K354,"=Intermission")+SUMIFS(BJ$2:BJ354,K$2:K354,"=Timeout")</f>
        <v>0</v>
      </c>
      <c r="BN354">
        <f t="shared" si="507"/>
        <v>0</v>
      </c>
      <c r="BO354" s="19">
        <f t="shared" si="508"/>
        <v>275</v>
      </c>
      <c r="BP354">
        <f t="shared" si="509"/>
        <v>270</v>
      </c>
      <c r="BQ354" s="17">
        <f t="shared" si="510"/>
        <v>276</v>
      </c>
      <c r="BR354" t="str">
        <f t="shared" si="511"/>
        <v>event_team_player_2</v>
      </c>
      <c r="BS354">
        <f>COUNTIFS(S$3:S354,"="&amp;S354,AI$3:AI354,"="&amp;AI354)</f>
        <v>2</v>
      </c>
      <c r="BT354" t="str">
        <f>IFERROR(VLOOKUP(BB354&amp;BU354&amp;X354,game_rosters!U:W,3,FALSE),"")</f>
        <v>P100185</v>
      </c>
      <c r="BU354" t="str">
        <f t="shared" si="512"/>
        <v>Outlaws</v>
      </c>
    </row>
    <row r="355" spans="1:73" x14ac:dyDescent="0.2">
      <c r="A355" t="str">
        <f t="shared" si="487"/>
        <v/>
      </c>
      <c r="E355" s="4"/>
      <c r="F355" s="43"/>
      <c r="G355" s="4"/>
      <c r="H355" s="46"/>
      <c r="I355" s="44">
        <v>91</v>
      </c>
      <c r="J355" s="44" t="str">
        <f t="shared" si="513"/>
        <v/>
      </c>
      <c r="S355">
        <v>176</v>
      </c>
      <c r="T355" t="s">
        <v>756</v>
      </c>
      <c r="U355" t="str">
        <f>IF(B355=1,MAX($U$2:$U354)+1,IF(AND($T355&lt;&gt;"",$T355=$T354),$U354,IF(B355="x",U354,"")))</f>
        <v/>
      </c>
      <c r="V355" t="str">
        <f>IF(C355=1,MAX($V$2:$V354)+1,IF(AND($T355&lt;&gt;"",$T355=$T354),$U354,IF(C355="x",V354,"")))</f>
        <v/>
      </c>
      <c r="X355">
        <v>91</v>
      </c>
      <c r="AA355">
        <f t="shared" si="484"/>
        <v>1176</v>
      </c>
      <c r="AB355" t="str">
        <f t="shared" si="485"/>
        <v/>
      </c>
      <c r="AC355">
        <f t="shared" si="481"/>
        <v>1176</v>
      </c>
      <c r="AD355" s="6">
        <v>1</v>
      </c>
      <c r="AE355" t="s">
        <v>923</v>
      </c>
      <c r="AF355" t="s">
        <v>740</v>
      </c>
      <c r="AG355" t="s">
        <v>923</v>
      </c>
      <c r="AH355" t="s">
        <v>908</v>
      </c>
      <c r="AI355" t="str">
        <f t="shared" si="488"/>
        <v>o</v>
      </c>
      <c r="AJ355" t="str">
        <f t="shared" si="489"/>
        <v>o</v>
      </c>
      <c r="AK355" t="str">
        <f t="shared" si="490"/>
        <v>o</v>
      </c>
      <c r="AL355" t="str">
        <f t="shared" si="491"/>
        <v/>
      </c>
      <c r="AM355" t="str">
        <f t="shared" si="492"/>
        <v/>
      </c>
      <c r="AN355" t="str">
        <f t="shared" si="493"/>
        <v>Away</v>
      </c>
      <c r="AO355" t="str">
        <f t="shared" si="494"/>
        <v>a</v>
      </c>
      <c r="AP355" t="str">
        <f t="shared" si="495"/>
        <v>d</v>
      </c>
      <c r="AQ355" t="str">
        <f t="shared" si="496"/>
        <v>o</v>
      </c>
      <c r="AR355" t="str">
        <f t="shared" si="497"/>
        <v>Away</v>
      </c>
      <c r="AS355" t="str">
        <f t="shared" si="498"/>
        <v>a</v>
      </c>
      <c r="AT355" t="str">
        <f t="shared" si="499"/>
        <v>Defensive</v>
      </c>
      <c r="AU355" t="str">
        <f t="shared" si="500"/>
        <v/>
      </c>
      <c r="AV355" t="str">
        <f t="shared" si="501"/>
        <v/>
      </c>
      <c r="AW355" t="str" cm="1">
        <f t="array" ref="AW355">IFERROR(IF(O355&lt;&gt;"",O355,IF(OR($S355="",$T355=""),"",IF(O355&lt;&gt;"",O355,IF($T355&lt;&gt;"",_xlfn._xlws.FILTER(O:O,($BU:$BU=$BU355)*($I:$I=$I355)*($T:$T=$T355)*($S:$S=_xlfn.MINIFS($S:$S,$T:$T,"="&amp;$T355)),"")))))&amp;"",IF(O355="","",""))&amp;""</f>
        <v/>
      </c>
      <c r="AX355" t="str" cm="1">
        <f t="array" ref="AX355">IFERROR(IF(P355&lt;&gt;"",P355,IF(OR($S355="",$T355=""),"",IF($T355&lt;&gt;"",_xlfn._xlws.FILTER(P:P,($BU:$BU=$BU355)*($I:$I=$I355)*($T:$T=$T355)*($S:$S=_xlfn.MINIFS($S:$S,$T:$T,"="&amp;$T355)),""))))&amp;"",IF(P355="","",""))&amp;""</f>
        <v/>
      </c>
      <c r="AY355" t="str" cm="1">
        <f t="array" ref="AY355">IFERROR(IF(Q355&lt;&gt;"",Q355,IF(OR($S355="",$T355=""),"",IF($T355&lt;&gt;"",_xlfn._xlws.FILTER(Q:Q,($BU:$BU=$BU355)*($I:$I=$I355)*($T:$T=$T355)*($S:$S=_xlfn.MINIFS($S:$S,$T:$T,"="&amp;$T355)),""))))&amp;"",IF(Q355="","",""))&amp;""</f>
        <v/>
      </c>
      <c r="AZ355" t="str" cm="1">
        <f t="array" ref="AZ355">IFERROR(IF(R355&lt;&gt;"",R355,IF(OR($S355="",$T355=""),"",IF($T355&lt;&gt;"",_xlfn._xlws.FILTER(R:R,($BU:$BU=$BU355)*($I:$I=$I355)*($T:$T=$T355)*($S:$S=_xlfn.MINIFS($S:$S,$T:$T,"="&amp;$T355)),""))))&amp;"",IF(R355="","",""))&amp;""</f>
        <v/>
      </c>
      <c r="BA355" s="6">
        <f t="shared" si="502"/>
        <v>32</v>
      </c>
      <c r="BB355">
        <f t="shared" ref="BB355:BD355" si="543">BB354</f>
        <v>18987</v>
      </c>
      <c r="BC355" t="str">
        <f t="shared" si="543"/>
        <v>Velodrome</v>
      </c>
      <c r="BD355" t="str">
        <f t="shared" si="543"/>
        <v>Outlaws</v>
      </c>
      <c r="BE355" t="s">
        <v>238</v>
      </c>
      <c r="BF355" t="s">
        <v>174</v>
      </c>
      <c r="BI355" cm="1">
        <f t="array" ref="BI355">IFERROR(_xlfn._xlws.FILTER(shifts!A:A,(shifts!B:B=events!AD355)*(shifts!AG:AG&gt;=events!BK355)*(shifts!AH:AH&lt;=events!BL355)),BI354)</f>
        <v>12</v>
      </c>
      <c r="BJ355" s="15">
        <f t="shared" si="504"/>
        <v>1</v>
      </c>
      <c r="BK355">
        <f t="shared" si="505"/>
        <v>805</v>
      </c>
      <c r="BL355">
        <f t="shared" si="506"/>
        <v>804</v>
      </c>
      <c r="BM355" s="15">
        <f>SUMIFS(BJ$2:BJ355,K$2:K355,"=Intermission")+SUMIFS(BJ$2:BJ355,K$2:K355,"=Timeout")</f>
        <v>0</v>
      </c>
      <c r="BN355">
        <f t="shared" si="507"/>
        <v>0</v>
      </c>
      <c r="BO355" s="19">
        <f t="shared" si="508"/>
        <v>275</v>
      </c>
      <c r="BP355">
        <f t="shared" si="509"/>
        <v>270</v>
      </c>
      <c r="BQ355" s="17">
        <f t="shared" si="510"/>
        <v>276</v>
      </c>
      <c r="BR355" t="str">
        <f t="shared" si="511"/>
        <v>opp_team_player_1</v>
      </c>
      <c r="BS355">
        <f>COUNTIFS(S$3:S355,"="&amp;S355,AI$3:AI355,"="&amp;AI355)</f>
        <v>1</v>
      </c>
      <c r="BT355" t="str">
        <f>IFERROR(VLOOKUP(BB355&amp;BU355&amp;X355,game_rosters!U:W,3,FALSE),"")</f>
        <v>P100002</v>
      </c>
      <c r="BU355" t="str">
        <f t="shared" si="512"/>
        <v>Velodrome</v>
      </c>
    </row>
    <row r="356" spans="1:73" x14ac:dyDescent="0.2">
      <c r="A356" t="str">
        <f t="shared" si="487"/>
        <v/>
      </c>
      <c r="E356" s="4"/>
      <c r="F356" s="43"/>
      <c r="G356" s="4"/>
      <c r="H356" s="46"/>
      <c r="I356" s="44">
        <v>9</v>
      </c>
      <c r="J356" s="44" t="str">
        <f t="shared" si="513"/>
        <v/>
      </c>
      <c r="S356">
        <v>176</v>
      </c>
      <c r="T356" t="s">
        <v>756</v>
      </c>
      <c r="U356" t="str">
        <f>IF(B356=1,MAX($U$2:$U355)+1,IF(AND($T356&lt;&gt;"",$T356=$T355),$U355,IF(B356="x",U355,"")))</f>
        <v/>
      </c>
      <c r="V356" t="str">
        <f>IF(C356=1,MAX($V$2:$V355)+1,IF(AND($T356&lt;&gt;"",$T356=$T355),$U355,IF(C356="x",V355,"")))</f>
        <v/>
      </c>
      <c r="X356">
        <v>9</v>
      </c>
      <c r="AA356">
        <f t="shared" si="484"/>
        <v>1176</v>
      </c>
      <c r="AB356" t="str">
        <f t="shared" si="485"/>
        <v/>
      </c>
      <c r="AC356">
        <f t="shared" si="481"/>
        <v>1176</v>
      </c>
      <c r="AD356" s="6">
        <v>1</v>
      </c>
      <c r="AE356" t="s">
        <v>923</v>
      </c>
      <c r="AF356" t="s">
        <v>740</v>
      </c>
      <c r="AG356" t="s">
        <v>923</v>
      </c>
      <c r="AH356" t="s">
        <v>908</v>
      </c>
      <c r="AI356" t="str">
        <f t="shared" si="488"/>
        <v>o</v>
      </c>
      <c r="AJ356" t="str">
        <f t="shared" si="489"/>
        <v>o</v>
      </c>
      <c r="AK356" t="str">
        <f t="shared" si="490"/>
        <v>o</v>
      </c>
      <c r="AL356" t="str">
        <f t="shared" si="491"/>
        <v/>
      </c>
      <c r="AM356" t="str">
        <f t="shared" si="492"/>
        <v/>
      </c>
      <c r="AN356" t="str">
        <f t="shared" si="493"/>
        <v>Away</v>
      </c>
      <c r="AO356" t="str">
        <f t="shared" si="494"/>
        <v>a</v>
      </c>
      <c r="AP356" t="str">
        <f t="shared" si="495"/>
        <v>d</v>
      </c>
      <c r="AQ356" t="str">
        <f t="shared" si="496"/>
        <v>o</v>
      </c>
      <c r="AR356" t="str">
        <f t="shared" si="497"/>
        <v>Away</v>
      </c>
      <c r="AS356" t="str">
        <f t="shared" si="498"/>
        <v>a</v>
      </c>
      <c r="AT356" t="str">
        <f t="shared" si="499"/>
        <v>Defensive</v>
      </c>
      <c r="AU356" t="str">
        <f t="shared" si="500"/>
        <v/>
      </c>
      <c r="AV356" t="str">
        <f t="shared" si="501"/>
        <v/>
      </c>
      <c r="AW356" t="str" cm="1">
        <f t="array" ref="AW356">IFERROR(IF(O356&lt;&gt;"",O356,IF(OR($S356="",$T356=""),"",IF(O356&lt;&gt;"",O356,IF($T356&lt;&gt;"",_xlfn._xlws.FILTER(O:O,($BU:$BU=$BU356)*($I:$I=$I356)*($T:$T=$T356)*($S:$S=_xlfn.MINIFS($S:$S,$T:$T,"="&amp;$T356)),"")))))&amp;"",IF(O356="","",""))&amp;""</f>
        <v/>
      </c>
      <c r="AX356" t="str" cm="1">
        <f t="array" ref="AX356">IFERROR(IF(P356&lt;&gt;"",P356,IF(OR($S356="",$T356=""),"",IF($T356&lt;&gt;"",_xlfn._xlws.FILTER(P:P,($BU:$BU=$BU356)*($I:$I=$I356)*($T:$T=$T356)*($S:$S=_xlfn.MINIFS($S:$S,$T:$T,"="&amp;$T356)),""))))&amp;"",IF(P356="","",""))&amp;""</f>
        <v/>
      </c>
      <c r="AY356" t="str" cm="1">
        <f t="array" ref="AY356">IFERROR(IF(Q356&lt;&gt;"",Q356,IF(OR($S356="",$T356=""),"",IF($T356&lt;&gt;"",_xlfn._xlws.FILTER(Q:Q,($BU:$BU=$BU356)*($I:$I=$I356)*($T:$T=$T356)*($S:$S=_xlfn.MINIFS($S:$S,$T:$T,"="&amp;$T356)),""))))&amp;"",IF(Q356="","",""))&amp;""</f>
        <v/>
      </c>
      <c r="AZ356" t="str" cm="1">
        <f t="array" ref="AZ356">IFERROR(IF(R356&lt;&gt;"",R356,IF(OR($S356="",$T356=""),"",IF($T356&lt;&gt;"",_xlfn._xlws.FILTER(R:R,($BU:$BU=$BU356)*($I:$I=$I356)*($T:$T=$T356)*($S:$S=_xlfn.MINIFS($S:$S,$T:$T,"="&amp;$T356)),""))))&amp;"",IF(R356="","",""))&amp;""</f>
        <v/>
      </c>
      <c r="BA356" s="6">
        <f t="shared" si="502"/>
        <v>32</v>
      </c>
      <c r="BB356">
        <f t="shared" ref="BB356:BD356" si="544">BB355</f>
        <v>18987</v>
      </c>
      <c r="BC356" t="str">
        <f t="shared" si="544"/>
        <v>Velodrome</v>
      </c>
      <c r="BD356" t="str">
        <f t="shared" si="544"/>
        <v>Outlaws</v>
      </c>
      <c r="BE356" t="s">
        <v>238</v>
      </c>
      <c r="BF356" t="s">
        <v>174</v>
      </c>
      <c r="BI356" cm="1">
        <f t="array" ref="BI356">IFERROR(_xlfn._xlws.FILTER(shifts!A:A,(shifts!B:B=events!AD356)*(shifts!AG:AG&gt;=events!BK356)*(shifts!AH:AH&lt;=events!BL356)),BI355)</f>
        <v>12</v>
      </c>
      <c r="BJ356" s="15">
        <f t="shared" si="504"/>
        <v>1</v>
      </c>
      <c r="BK356">
        <f t="shared" si="505"/>
        <v>805</v>
      </c>
      <c r="BL356">
        <f t="shared" si="506"/>
        <v>804</v>
      </c>
      <c r="BM356" s="15">
        <f>SUMIFS(BJ$2:BJ356,K$2:K356,"=Intermission")+SUMIFS(BJ$2:BJ356,K$2:K356,"=Timeout")</f>
        <v>0</v>
      </c>
      <c r="BN356">
        <f t="shared" si="507"/>
        <v>0</v>
      </c>
      <c r="BO356" s="19">
        <f t="shared" si="508"/>
        <v>275</v>
      </c>
      <c r="BP356">
        <f t="shared" si="509"/>
        <v>270</v>
      </c>
      <c r="BQ356" s="17">
        <f t="shared" si="510"/>
        <v>276</v>
      </c>
      <c r="BR356" t="str">
        <f t="shared" si="511"/>
        <v>opp_team_player_2</v>
      </c>
      <c r="BS356">
        <f>COUNTIFS(S$3:S356,"="&amp;S356,AI$3:AI356,"="&amp;AI356)</f>
        <v>2</v>
      </c>
      <c r="BT356" t="str">
        <f>IFERROR(VLOOKUP(BB356&amp;BU356&amp;X356,game_rosters!U:W,3,FALSE),"")</f>
        <v>P100105</v>
      </c>
      <c r="BU356" t="str">
        <f t="shared" si="512"/>
        <v>Velodrome</v>
      </c>
    </row>
    <row r="357" spans="1:73" x14ac:dyDescent="0.2">
      <c r="A357">
        <f t="shared" si="487"/>
        <v>1</v>
      </c>
      <c r="E357" s="4"/>
      <c r="F357" s="43"/>
      <c r="G357" s="4"/>
      <c r="H357" s="46"/>
      <c r="I357" s="44">
        <v>89</v>
      </c>
      <c r="J357" s="44" t="str">
        <f t="shared" si="513"/>
        <v/>
      </c>
      <c r="K357" t="s">
        <v>7</v>
      </c>
      <c r="L357" t="s">
        <v>182</v>
      </c>
      <c r="M357" t="s">
        <v>67</v>
      </c>
      <c r="N357" t="s">
        <v>594</v>
      </c>
      <c r="S357">
        <v>177</v>
      </c>
      <c r="T357">
        <v>36</v>
      </c>
      <c r="U357" t="str">
        <f>IF(B357=1,MAX($U$2:$U356)+1,IF(AND($T357&lt;&gt;"",$T357=$T356),$U356,IF(B357="x",U356,"")))</f>
        <v/>
      </c>
      <c r="V357" t="str">
        <f>IF(C357=1,MAX($V$2:$V356)+1,IF(AND($T357&lt;&gt;"",$T357=$T356),$U356,IF(C357="x",V356,"")))</f>
        <v/>
      </c>
      <c r="W357" t="s">
        <v>731</v>
      </c>
      <c r="X357">
        <v>89</v>
      </c>
      <c r="Z357">
        <v>1</v>
      </c>
      <c r="AA357">
        <f t="shared" si="484"/>
        <v>1177</v>
      </c>
      <c r="AB357">
        <f t="shared" si="485"/>
        <v>9036</v>
      </c>
      <c r="AC357">
        <f t="shared" si="481"/>
        <v>9036</v>
      </c>
      <c r="AD357" s="6">
        <v>1</v>
      </c>
      <c r="AE357" t="s">
        <v>923</v>
      </c>
      <c r="AF357" t="s">
        <v>908</v>
      </c>
      <c r="AG357" t="s">
        <v>756</v>
      </c>
      <c r="AH357" t="s">
        <v>756</v>
      </c>
      <c r="AI357" t="str">
        <f t="shared" si="488"/>
        <v>e</v>
      </c>
      <c r="AJ357" t="str">
        <f t="shared" si="489"/>
        <v/>
      </c>
      <c r="AK357" t="str">
        <f t="shared" si="490"/>
        <v/>
      </c>
      <c r="AL357" t="str">
        <f t="shared" si="491"/>
        <v/>
      </c>
      <c r="AM357" t="str">
        <f t="shared" si="492"/>
        <v/>
      </c>
      <c r="AN357" t="str">
        <f t="shared" si="493"/>
        <v>Away</v>
      </c>
      <c r="AO357" t="str">
        <f t="shared" si="494"/>
        <v>a</v>
      </c>
      <c r="AP357" t="str">
        <f t="shared" si="495"/>
        <v/>
      </c>
      <c r="AQ357" t="str">
        <f t="shared" si="496"/>
        <v/>
      </c>
      <c r="AR357" t="str">
        <f t="shared" si="497"/>
        <v>Away</v>
      </c>
      <c r="AS357" t="str">
        <f t="shared" si="498"/>
        <v>a</v>
      </c>
      <c r="AT357" t="str">
        <f t="shared" si="499"/>
        <v>Offensive</v>
      </c>
      <c r="AU357" t="str">
        <f t="shared" si="500"/>
        <v/>
      </c>
      <c r="AV357" t="str">
        <f t="shared" si="501"/>
        <v/>
      </c>
      <c r="AW357" t="str" cm="1">
        <f t="array" ref="AW357">IFERROR(IF(O357&lt;&gt;"",O357,IF(OR($S357="",$T357=""),"",IF(O357&lt;&gt;"",O357,IF($T357&lt;&gt;"",_xlfn._xlws.FILTER(O:O,($BU:$BU=$BU357)*($I:$I=$I357)*($T:$T=$T357)*($S:$S=_xlfn.MINIFS($S:$S,$T:$T,"="&amp;$T357)),"")))))&amp;"",IF(O357="","",""))&amp;""</f>
        <v/>
      </c>
      <c r="AX357" t="str" cm="1">
        <f t="array" ref="AX357">IFERROR(IF(P357&lt;&gt;"",P357,IF(OR($S357="",$T357=""),"",IF($T357&lt;&gt;"",_xlfn._xlws.FILTER(P:P,($BU:$BU=$BU357)*($I:$I=$I357)*($T:$T=$T357)*($S:$S=_xlfn.MINIFS($S:$S,$T:$T,"="&amp;$T357)),""))))&amp;"",IF(P357="","",""))&amp;""</f>
        <v/>
      </c>
      <c r="AY357" t="str" cm="1">
        <f t="array" ref="AY357">IFERROR(IF(Q357&lt;&gt;"",Q357,IF(OR($S357="",$T357=""),"",IF($T357&lt;&gt;"",_xlfn._xlws.FILTER(Q:Q,($BU:$BU=$BU357)*($I:$I=$I357)*($T:$T=$T357)*($S:$S=_xlfn.MINIFS($S:$S,$T:$T,"="&amp;$T357)),""))))&amp;"",IF(Q357="","",""))&amp;""</f>
        <v/>
      </c>
      <c r="AZ357" t="str" cm="1">
        <f t="array" ref="AZ357">IFERROR(IF(R357&lt;&gt;"",R357,IF(OR($S357="",$T357=""),"",IF($T357&lt;&gt;"",_xlfn._xlws.FILTER(R:R,($BU:$BU=$BU357)*($I:$I=$I357)*($T:$T=$T357)*($S:$S=_xlfn.MINIFS($S:$S,$T:$T,"="&amp;$T357)),""))))&amp;"",IF(R357="","",""))&amp;""</f>
        <v/>
      </c>
      <c r="BA357" s="6">
        <f t="shared" si="502"/>
        <v>32</v>
      </c>
      <c r="BB357">
        <f t="shared" ref="BB357:BD357" si="545">BB356</f>
        <v>18987</v>
      </c>
      <c r="BC357" t="str">
        <f t="shared" si="545"/>
        <v>Velodrome</v>
      </c>
      <c r="BD357" t="str">
        <f t="shared" si="545"/>
        <v>Outlaws</v>
      </c>
      <c r="BE357" t="s">
        <v>7</v>
      </c>
      <c r="BF357" t="s">
        <v>182</v>
      </c>
      <c r="BI357" cm="1">
        <f t="array" ref="BI357">IFERROR(_xlfn._xlws.FILTER(shifts!A:A,(shifts!B:B=events!AD357)*(shifts!AG:AG&gt;=events!BK357)*(shifts!AH:AH&lt;=events!BL357)),BI356)</f>
        <v>12</v>
      </c>
      <c r="BJ357" s="15">
        <f t="shared" si="504"/>
        <v>0</v>
      </c>
      <c r="BK357">
        <f t="shared" si="505"/>
        <v>804</v>
      </c>
      <c r="BL357">
        <f t="shared" si="506"/>
        <v>804</v>
      </c>
      <c r="BM357" s="15">
        <f>SUMIFS(BJ$2:BJ357,K$2:K357,"=Intermission")+SUMIFS(BJ$2:BJ357,K$2:K357,"=Timeout")</f>
        <v>0</v>
      </c>
      <c r="BN357">
        <f t="shared" si="507"/>
        <v>0</v>
      </c>
      <c r="BO357" s="19">
        <f t="shared" si="508"/>
        <v>276</v>
      </c>
      <c r="BP357">
        <f t="shared" si="509"/>
        <v>271</v>
      </c>
      <c r="BQ357" s="17">
        <f t="shared" si="510"/>
        <v>276</v>
      </c>
      <c r="BR357" t="str">
        <f t="shared" si="511"/>
        <v>event_team_player_1</v>
      </c>
      <c r="BS357">
        <f>COUNTIFS(S$3:S357,"="&amp;S357,AI$3:AI357,"="&amp;AI357)</f>
        <v>1</v>
      </c>
      <c r="BT357" t="str">
        <f>IFERROR(VLOOKUP(BB357&amp;BU357&amp;X357,game_rosters!U:W,3,FALSE),"")</f>
        <v>P100080</v>
      </c>
      <c r="BU357" t="str">
        <f t="shared" si="512"/>
        <v>Outlaws</v>
      </c>
    </row>
    <row r="358" spans="1:73" x14ac:dyDescent="0.2">
      <c r="A358" t="str">
        <f t="shared" si="487"/>
        <v/>
      </c>
      <c r="E358" s="4"/>
      <c r="F358" s="43"/>
      <c r="G358" s="4"/>
      <c r="H358" s="46"/>
      <c r="I358" s="44">
        <v>77</v>
      </c>
      <c r="J358" s="44" t="str">
        <f t="shared" si="513"/>
        <v/>
      </c>
      <c r="S358">
        <v>177</v>
      </c>
      <c r="T358">
        <v>36</v>
      </c>
      <c r="U358" t="str">
        <f>IF(B358=1,MAX($U$2:$U357)+1,IF(AND($T358&lt;&gt;"",$T358=$T357),$U357,IF(B358="x",U357,"")))</f>
        <v/>
      </c>
      <c r="V358" t="str">
        <f>IF(C358=1,MAX($V$2:$V357)+1,IF(AND($T358&lt;&gt;"",$T358=$T357),$U357,IF(C358="x",V357,"")))</f>
        <v/>
      </c>
      <c r="X358">
        <v>77</v>
      </c>
      <c r="Z358">
        <v>1</v>
      </c>
      <c r="AA358">
        <f t="shared" si="484"/>
        <v>1177</v>
      </c>
      <c r="AB358">
        <f t="shared" si="485"/>
        <v>9036</v>
      </c>
      <c r="AC358">
        <f t="shared" si="481"/>
        <v>9036</v>
      </c>
      <c r="AD358" s="6">
        <v>1</v>
      </c>
      <c r="AE358" t="s">
        <v>923</v>
      </c>
      <c r="AF358" t="s">
        <v>908</v>
      </c>
      <c r="AG358" t="s">
        <v>756</v>
      </c>
      <c r="AH358" t="s">
        <v>756</v>
      </c>
      <c r="AI358" t="str">
        <f t="shared" si="488"/>
        <v>e</v>
      </c>
      <c r="AJ358" t="str">
        <f t="shared" si="489"/>
        <v/>
      </c>
      <c r="AK358" t="str">
        <f t="shared" si="490"/>
        <v/>
      </c>
      <c r="AL358" t="str">
        <f t="shared" si="491"/>
        <v/>
      </c>
      <c r="AM358" t="str">
        <f t="shared" si="492"/>
        <v/>
      </c>
      <c r="AN358" t="str">
        <f t="shared" si="493"/>
        <v>Away</v>
      </c>
      <c r="AO358" t="str">
        <f t="shared" si="494"/>
        <v>a</v>
      </c>
      <c r="AP358" t="str">
        <f t="shared" si="495"/>
        <v/>
      </c>
      <c r="AQ358" t="str">
        <f t="shared" si="496"/>
        <v/>
      </c>
      <c r="AR358" t="str">
        <f t="shared" si="497"/>
        <v>Away</v>
      </c>
      <c r="AS358" t="str">
        <f t="shared" si="498"/>
        <v>a</v>
      </c>
      <c r="AT358" t="str">
        <f t="shared" si="499"/>
        <v>Offensive</v>
      </c>
      <c r="AU358" t="str">
        <f t="shared" si="500"/>
        <v/>
      </c>
      <c r="AV358" t="str">
        <f t="shared" si="501"/>
        <v/>
      </c>
      <c r="AW358" t="str" cm="1">
        <f t="array" ref="AW358">IFERROR(IF(O358&lt;&gt;"",O358,IF(OR($S358="",$T358=""),"",IF(O358&lt;&gt;"",O358,IF($T358&lt;&gt;"",_xlfn._xlws.FILTER(O:O,($BU:$BU=$BU358)*($I:$I=$I358)*($T:$T=$T358)*($S:$S=_xlfn.MINIFS($S:$S,$T:$T,"="&amp;$T358)),"")))))&amp;"",IF(O358="","",""))&amp;""</f>
        <v/>
      </c>
      <c r="AX358" t="str" cm="1">
        <f t="array" ref="AX358">IFERROR(IF(P358&lt;&gt;"",P358,IF(OR($S358="",$T358=""),"",IF($T358&lt;&gt;"",_xlfn._xlws.FILTER(P:P,($BU:$BU=$BU358)*($I:$I=$I358)*($T:$T=$T358)*($S:$S=_xlfn.MINIFS($S:$S,$T:$T,"="&amp;$T358)),""))))&amp;"",IF(P358="","",""))&amp;""</f>
        <v/>
      </c>
      <c r="AY358" t="str" cm="1">
        <f t="array" ref="AY358">IFERROR(IF(Q358&lt;&gt;"",Q358,IF(OR($S358="",$T358=""),"",IF($T358&lt;&gt;"",_xlfn._xlws.FILTER(Q:Q,($BU:$BU=$BU358)*($I:$I=$I358)*($T:$T=$T358)*($S:$S=_xlfn.MINIFS($S:$S,$T:$T,"="&amp;$T358)),""))))&amp;"",IF(Q358="","",""))&amp;""</f>
        <v/>
      </c>
      <c r="AZ358" t="str" cm="1">
        <f t="array" ref="AZ358">IFERROR(IF(R358&lt;&gt;"",R358,IF(OR($S358="",$T358=""),"",IF($T358&lt;&gt;"",_xlfn._xlws.FILTER(R:R,($BU:$BU=$BU358)*($I:$I=$I358)*($T:$T=$T358)*($S:$S=_xlfn.MINIFS($S:$S,$T:$T,"="&amp;$T358)),""))))&amp;"",IF(R358="","",""))&amp;""</f>
        <v/>
      </c>
      <c r="BA358" s="6">
        <f t="shared" si="502"/>
        <v>32</v>
      </c>
      <c r="BB358">
        <f t="shared" ref="BB358:BD358" si="546">BB357</f>
        <v>18987</v>
      </c>
      <c r="BC358" t="str">
        <f t="shared" si="546"/>
        <v>Velodrome</v>
      </c>
      <c r="BD358" t="str">
        <f t="shared" si="546"/>
        <v>Outlaws</v>
      </c>
      <c r="BE358" t="s">
        <v>7</v>
      </c>
      <c r="BF358" t="s">
        <v>182</v>
      </c>
      <c r="BI358" cm="1">
        <f t="array" ref="BI358">IFERROR(_xlfn._xlws.FILTER(shifts!A:A,(shifts!B:B=events!AD358)*(shifts!AG:AG&gt;=events!BK358)*(shifts!AH:AH&lt;=events!BL358)),BI357)</f>
        <v>12</v>
      </c>
      <c r="BJ358" s="15">
        <f t="shared" si="504"/>
        <v>0</v>
      </c>
      <c r="BK358">
        <f t="shared" si="505"/>
        <v>804</v>
      </c>
      <c r="BL358">
        <f t="shared" si="506"/>
        <v>804</v>
      </c>
      <c r="BM358" s="15">
        <f>SUMIFS(BJ$2:BJ358,K$2:K358,"=Intermission")+SUMIFS(BJ$2:BJ358,K$2:K358,"=Timeout")</f>
        <v>0</v>
      </c>
      <c r="BN358">
        <f t="shared" si="507"/>
        <v>0</v>
      </c>
      <c r="BO358" s="19">
        <f t="shared" si="508"/>
        <v>276</v>
      </c>
      <c r="BP358">
        <f t="shared" si="509"/>
        <v>271</v>
      </c>
      <c r="BQ358" s="17">
        <f t="shared" si="510"/>
        <v>276</v>
      </c>
      <c r="BR358" t="str">
        <f t="shared" si="511"/>
        <v>event_team_player_2</v>
      </c>
      <c r="BS358">
        <f>COUNTIFS(S$3:S358,"="&amp;S358,AI$3:AI358,"="&amp;AI358)</f>
        <v>2</v>
      </c>
      <c r="BT358" t="str">
        <f>IFERROR(VLOOKUP(BB358&amp;BU358&amp;X358,game_rosters!U:W,3,FALSE),"")</f>
        <v>P100185</v>
      </c>
      <c r="BU358" t="str">
        <f t="shared" si="512"/>
        <v>Outlaws</v>
      </c>
    </row>
    <row r="359" spans="1:73" x14ac:dyDescent="0.2">
      <c r="A359" t="str">
        <f t="shared" si="487"/>
        <v/>
      </c>
      <c r="E359" s="4"/>
      <c r="F359" s="43"/>
      <c r="G359" s="4"/>
      <c r="H359" s="46"/>
      <c r="I359" s="44">
        <v>91</v>
      </c>
      <c r="J359" s="44" t="str">
        <f t="shared" si="513"/>
        <v/>
      </c>
      <c r="O359" t="s">
        <v>605</v>
      </c>
      <c r="S359">
        <v>177</v>
      </c>
      <c r="T359">
        <v>36</v>
      </c>
      <c r="U359" t="str">
        <f>IF(B359=1,MAX($U$2:$U358)+1,IF(AND($T359&lt;&gt;"",$T359=$T358),$U358,IF(B359="x",U358,"")))</f>
        <v/>
      </c>
      <c r="V359" t="str">
        <f>IF(C359=1,MAX($V$2:$V358)+1,IF(AND($T359&lt;&gt;"",$T359=$T358),$U358,IF(C359="x",V358,"")))</f>
        <v/>
      </c>
      <c r="X359">
        <v>91</v>
      </c>
      <c r="AA359">
        <f t="shared" si="484"/>
        <v>1177</v>
      </c>
      <c r="AB359">
        <f t="shared" si="485"/>
        <v>9036</v>
      </c>
      <c r="AC359">
        <f t="shared" si="481"/>
        <v>9036</v>
      </c>
      <c r="AD359" s="6">
        <v>1</v>
      </c>
      <c r="AE359" t="s">
        <v>923</v>
      </c>
      <c r="AF359" t="s">
        <v>908</v>
      </c>
      <c r="AG359" t="s">
        <v>756</v>
      </c>
      <c r="AH359" t="s">
        <v>756</v>
      </c>
      <c r="AI359" t="str">
        <f t="shared" si="488"/>
        <v>o</v>
      </c>
      <c r="AJ359" t="str">
        <f t="shared" si="489"/>
        <v/>
      </c>
      <c r="AK359" t="str">
        <f t="shared" si="490"/>
        <v/>
      </c>
      <c r="AL359" t="str">
        <f t="shared" si="491"/>
        <v/>
      </c>
      <c r="AM359" t="str">
        <f t="shared" si="492"/>
        <v/>
      </c>
      <c r="AN359" t="str">
        <f t="shared" si="493"/>
        <v>Away</v>
      </c>
      <c r="AO359" t="str">
        <f t="shared" si="494"/>
        <v>a</v>
      </c>
      <c r="AP359" t="str">
        <f t="shared" si="495"/>
        <v/>
      </c>
      <c r="AQ359" t="str">
        <f t="shared" si="496"/>
        <v/>
      </c>
      <c r="AR359" t="str">
        <f t="shared" si="497"/>
        <v>Away</v>
      </c>
      <c r="AS359" t="str">
        <f t="shared" si="498"/>
        <v>a</v>
      </c>
      <c r="AT359" t="str">
        <f t="shared" si="499"/>
        <v>Defensive</v>
      </c>
      <c r="AU359" t="str">
        <f t="shared" si="500"/>
        <v/>
      </c>
      <c r="AV359" t="str">
        <f t="shared" si="501"/>
        <v/>
      </c>
      <c r="AW359" t="str" cm="1">
        <f t="array" ref="AW359">IFERROR(IF(O359&lt;&gt;"",O359,IF(OR($S359="",$T359=""),"",IF(O359&lt;&gt;"",O359,IF($T359&lt;&gt;"",_xlfn._xlws.FILTER(O:O,($BU:$BU=$BU359)*($I:$I=$I359)*($T:$T=$T359)*($S:$S=_xlfn.MINIFS($S:$S,$T:$T,"="&amp;$T359)),"")))))&amp;"",IF(O359="","",""))&amp;""</f>
        <v>Defensive_PlayPass-InShotPassLane</v>
      </c>
      <c r="AX359" t="str" cm="1">
        <f t="array" ref="AX359">IFERROR(IF(P359&lt;&gt;"",P359,IF(OR($S359="",$T359=""),"",IF($T359&lt;&gt;"",_xlfn._xlws.FILTER(P:P,($BU:$BU=$BU359)*($I:$I=$I359)*($T:$T=$T359)*($S:$S=_xlfn.MINIFS($S:$S,$T:$T,"="&amp;$T359)),""))))&amp;"",IF(P359="","",""))&amp;""</f>
        <v/>
      </c>
      <c r="AY359" t="str" cm="1">
        <f t="array" ref="AY359">IFERROR(IF(Q359&lt;&gt;"",Q359,IF(OR($S359="",$T359=""),"",IF($T359&lt;&gt;"",_xlfn._xlws.FILTER(Q:Q,($BU:$BU=$BU359)*($I:$I=$I359)*($T:$T=$T359)*($S:$S=_xlfn.MINIFS($S:$S,$T:$T,"="&amp;$T359)),""))))&amp;"",IF(Q359="","",""))&amp;""</f>
        <v/>
      </c>
      <c r="AZ359" t="str" cm="1">
        <f t="array" ref="AZ359">IFERROR(IF(R359&lt;&gt;"",R359,IF(OR($S359="",$T359=""),"",IF($T359&lt;&gt;"",_xlfn._xlws.FILTER(R:R,($BU:$BU=$BU359)*($I:$I=$I359)*($T:$T=$T359)*($S:$S=_xlfn.MINIFS($S:$S,$T:$T,"="&amp;$T359)),""))))&amp;"",IF(R359="","",""))&amp;""</f>
        <v/>
      </c>
      <c r="BA359" s="6">
        <f t="shared" si="502"/>
        <v>32</v>
      </c>
      <c r="BB359">
        <f t="shared" ref="BB359:BD359" si="547">BB358</f>
        <v>18987</v>
      </c>
      <c r="BC359" t="str">
        <f t="shared" si="547"/>
        <v>Velodrome</v>
      </c>
      <c r="BD359" t="str">
        <f t="shared" si="547"/>
        <v>Outlaws</v>
      </c>
      <c r="BE359" t="s">
        <v>7</v>
      </c>
      <c r="BF359" t="s">
        <v>182</v>
      </c>
      <c r="BI359" cm="1">
        <f t="array" ref="BI359">IFERROR(_xlfn._xlws.FILTER(shifts!A:A,(shifts!B:B=events!AD359)*(shifts!AG:AG&gt;=events!BK359)*(shifts!AH:AH&lt;=events!BL359)),BI358)</f>
        <v>12</v>
      </c>
      <c r="BJ359" s="15">
        <f t="shared" si="504"/>
        <v>0</v>
      </c>
      <c r="BK359">
        <f t="shared" si="505"/>
        <v>804</v>
      </c>
      <c r="BL359">
        <f t="shared" si="506"/>
        <v>804</v>
      </c>
      <c r="BM359" s="15">
        <f>SUMIFS(BJ$2:BJ359,K$2:K359,"=Intermission")+SUMIFS(BJ$2:BJ359,K$2:K359,"=Timeout")</f>
        <v>0</v>
      </c>
      <c r="BN359">
        <f t="shared" si="507"/>
        <v>0</v>
      </c>
      <c r="BO359" s="19">
        <f t="shared" si="508"/>
        <v>276</v>
      </c>
      <c r="BP359">
        <f t="shared" si="509"/>
        <v>271</v>
      </c>
      <c r="BQ359" s="17">
        <f t="shared" si="510"/>
        <v>276</v>
      </c>
      <c r="BR359" t="str">
        <f t="shared" si="511"/>
        <v>opp_team_player_1</v>
      </c>
      <c r="BS359">
        <f>COUNTIFS(S$3:S359,"="&amp;S359,AI$3:AI359,"="&amp;AI359)</f>
        <v>1</v>
      </c>
      <c r="BT359" t="str">
        <f>IFERROR(VLOOKUP(BB359&amp;BU359&amp;X359,game_rosters!U:W,3,FALSE),"")</f>
        <v>P100002</v>
      </c>
      <c r="BU359" t="str">
        <f t="shared" si="512"/>
        <v>Velodrome</v>
      </c>
    </row>
    <row r="360" spans="1:73" x14ac:dyDescent="0.2">
      <c r="A360">
        <f t="shared" si="487"/>
        <v>1</v>
      </c>
      <c r="E360" s="4"/>
      <c r="F360" s="43"/>
      <c r="G360" s="4"/>
      <c r="H360" s="46"/>
      <c r="I360" s="44">
        <v>89</v>
      </c>
      <c r="J360" s="44" t="str">
        <f t="shared" si="513"/>
        <v/>
      </c>
      <c r="K360" t="s">
        <v>9</v>
      </c>
      <c r="L360" t="s">
        <v>173</v>
      </c>
      <c r="M360" t="s">
        <v>74</v>
      </c>
      <c r="S360">
        <v>178</v>
      </c>
      <c r="T360">
        <v>36</v>
      </c>
      <c r="U360" t="str">
        <f>IF(B360=1,MAX($U$2:$U359)+1,IF(AND($T360&lt;&gt;"",$T360=$T359),$U359,IF(B360="x",U359,"")))</f>
        <v/>
      </c>
      <c r="V360" t="str">
        <f>IF(C360=1,MAX($V$2:$V359)+1,IF(AND($T360&lt;&gt;"",$T360=$T359),$U359,IF(C360="x",V359,"")))</f>
        <v/>
      </c>
      <c r="W360" t="s">
        <v>731</v>
      </c>
      <c r="X360">
        <v>89</v>
      </c>
      <c r="Z360">
        <v>1</v>
      </c>
      <c r="AA360">
        <f t="shared" si="484"/>
        <v>1178</v>
      </c>
      <c r="AB360">
        <f t="shared" si="485"/>
        <v>9036</v>
      </c>
      <c r="AC360">
        <f t="shared" si="481"/>
        <v>9036</v>
      </c>
      <c r="AD360" s="6">
        <v>1</v>
      </c>
      <c r="AE360" t="s">
        <v>923</v>
      </c>
      <c r="AF360" t="s">
        <v>908</v>
      </c>
      <c r="AG360" t="s">
        <v>756</v>
      </c>
      <c r="AH360" t="s">
        <v>756</v>
      </c>
      <c r="AI360" t="str">
        <f t="shared" si="488"/>
        <v>e</v>
      </c>
      <c r="AJ360" t="str">
        <f t="shared" si="489"/>
        <v/>
      </c>
      <c r="AK360" t="str">
        <f t="shared" si="490"/>
        <v/>
      </c>
      <c r="AL360" t="str">
        <f t="shared" si="491"/>
        <v/>
      </c>
      <c r="AM360" t="str">
        <f t="shared" si="492"/>
        <v/>
      </c>
      <c r="AN360" t="str">
        <f t="shared" si="493"/>
        <v>Away</v>
      </c>
      <c r="AO360" t="str">
        <f t="shared" si="494"/>
        <v>a</v>
      </c>
      <c r="AP360" t="str">
        <f t="shared" si="495"/>
        <v/>
      </c>
      <c r="AQ360" t="str">
        <f t="shared" si="496"/>
        <v/>
      </c>
      <c r="AR360" t="str">
        <f t="shared" si="497"/>
        <v>Away</v>
      </c>
      <c r="AS360" t="str">
        <f t="shared" si="498"/>
        <v>a</v>
      </c>
      <c r="AT360" t="str">
        <f t="shared" si="499"/>
        <v>Offensive</v>
      </c>
      <c r="AU360" t="str">
        <f t="shared" si="500"/>
        <v/>
      </c>
      <c r="AV360" t="str">
        <f t="shared" si="501"/>
        <v/>
      </c>
      <c r="AW360" t="str" cm="1">
        <f t="array" ref="AW360">IFERROR(IF(O360&lt;&gt;"",O360,IF(OR($S360="",$T360=""),"",IF(O360&lt;&gt;"",O360,IF($T360&lt;&gt;"",_xlfn._xlws.FILTER(O:O,($BU:$BU=$BU360)*($I:$I=$I360)*($T:$T=$T360)*($S:$S=_xlfn.MINIFS($S:$S,$T:$T,"="&amp;$T360)),"")))))&amp;"",IF(O360="","",""))&amp;""</f>
        <v/>
      </c>
      <c r="AX360" t="str" cm="1">
        <f t="array" ref="AX360">IFERROR(IF(P360&lt;&gt;"",P360,IF(OR($S360="",$T360=""),"",IF($T360&lt;&gt;"",_xlfn._xlws.FILTER(P:P,($BU:$BU=$BU360)*($I:$I=$I360)*($T:$T=$T360)*($S:$S=_xlfn.MINIFS($S:$S,$T:$T,"="&amp;$T360)),""))))&amp;"",IF(P360="","",""))&amp;""</f>
        <v/>
      </c>
      <c r="AY360" t="str" cm="1">
        <f t="array" ref="AY360">IFERROR(IF(Q360&lt;&gt;"",Q360,IF(OR($S360="",$T360=""),"",IF($T360&lt;&gt;"",_xlfn._xlws.FILTER(Q:Q,($BU:$BU=$BU360)*($I:$I=$I360)*($T:$T=$T360)*($S:$S=_xlfn.MINIFS($S:$S,$T:$T,"="&amp;$T360)),""))))&amp;"",IF(Q360="","",""))&amp;""</f>
        <v/>
      </c>
      <c r="AZ360" t="str" cm="1">
        <f t="array" ref="AZ360">IFERROR(IF(R360&lt;&gt;"",R360,IF(OR($S360="",$T360=""),"",IF($T360&lt;&gt;"",_xlfn._xlws.FILTER(R:R,($BU:$BU=$BU360)*($I:$I=$I360)*($T:$T=$T360)*($S:$S=_xlfn.MINIFS($S:$S,$T:$T,"="&amp;$T360)),""))))&amp;"",IF(R360="","",""))&amp;""</f>
        <v/>
      </c>
      <c r="BA360" s="6">
        <f t="shared" si="502"/>
        <v>32</v>
      </c>
      <c r="BB360">
        <f t="shared" ref="BB360:BD360" si="548">BB359</f>
        <v>18987</v>
      </c>
      <c r="BC360" t="str">
        <f t="shared" si="548"/>
        <v>Velodrome</v>
      </c>
      <c r="BD360" t="str">
        <f t="shared" si="548"/>
        <v>Outlaws</v>
      </c>
      <c r="BE360" t="s">
        <v>9</v>
      </c>
      <c r="BF360" t="s">
        <v>173</v>
      </c>
      <c r="BI360" cm="1">
        <f t="array" ref="BI360">IFERROR(_xlfn._xlws.FILTER(shifts!A:A,(shifts!B:B=events!AD360)*(shifts!AG:AG&gt;=events!BK360)*(shifts!AH:AH&lt;=events!BL360)),BI359)</f>
        <v>12</v>
      </c>
      <c r="BJ360" s="15">
        <f t="shared" si="504"/>
        <v>0</v>
      </c>
      <c r="BK360">
        <f t="shared" si="505"/>
        <v>804</v>
      </c>
      <c r="BL360">
        <f t="shared" si="506"/>
        <v>804</v>
      </c>
      <c r="BM360" s="15">
        <f>SUMIFS(BJ$2:BJ360,K$2:K360,"=Intermission")+SUMIFS(BJ$2:BJ360,K$2:K360,"=Timeout")</f>
        <v>0</v>
      </c>
      <c r="BN360">
        <f t="shared" si="507"/>
        <v>0</v>
      </c>
      <c r="BO360" s="19">
        <f t="shared" si="508"/>
        <v>276</v>
      </c>
      <c r="BP360">
        <f t="shared" si="509"/>
        <v>271</v>
      </c>
      <c r="BQ360" s="17">
        <f t="shared" si="510"/>
        <v>276</v>
      </c>
      <c r="BR360" t="str">
        <f t="shared" si="511"/>
        <v>event_team_player_1</v>
      </c>
      <c r="BS360">
        <f>COUNTIFS(S$3:S360,"="&amp;S360,AI$3:AI360,"="&amp;AI360)</f>
        <v>1</v>
      </c>
      <c r="BT360" t="str">
        <f>IFERROR(VLOOKUP(BB360&amp;BU360&amp;X360,game_rosters!U:W,3,FALSE),"")</f>
        <v>P100080</v>
      </c>
      <c r="BU360" t="str">
        <f t="shared" si="512"/>
        <v>Outlaws</v>
      </c>
    </row>
    <row r="361" spans="1:73" x14ac:dyDescent="0.2">
      <c r="A361" t="str">
        <f t="shared" si="487"/>
        <v/>
      </c>
      <c r="E361" s="4"/>
      <c r="F361" s="43"/>
      <c r="G361" s="4"/>
      <c r="H361" s="46"/>
      <c r="I361" s="44">
        <v>91</v>
      </c>
      <c r="J361" s="44" t="str">
        <f t="shared" si="513"/>
        <v/>
      </c>
      <c r="S361">
        <v>178</v>
      </c>
      <c r="T361">
        <v>36</v>
      </c>
      <c r="U361" t="str">
        <f>IF(B361=1,MAX($U$2:$U360)+1,IF(AND($T361&lt;&gt;"",$T361=$T360),$U360,IF(B361="x",U360,"")))</f>
        <v/>
      </c>
      <c r="V361" t="str">
        <f>IF(C361=1,MAX($V$2:$V360)+1,IF(AND($T361&lt;&gt;"",$T361=$T360),$U360,IF(C361="x",V360,"")))</f>
        <v/>
      </c>
      <c r="X361">
        <v>91</v>
      </c>
      <c r="AA361">
        <f t="shared" si="484"/>
        <v>1178</v>
      </c>
      <c r="AB361">
        <f t="shared" si="485"/>
        <v>9036</v>
      </c>
      <c r="AC361">
        <f t="shared" si="481"/>
        <v>9036</v>
      </c>
      <c r="AD361" s="6">
        <v>1</v>
      </c>
      <c r="AE361" t="s">
        <v>923</v>
      </c>
      <c r="AF361" t="s">
        <v>908</v>
      </c>
      <c r="AG361" t="s">
        <v>756</v>
      </c>
      <c r="AH361" t="s">
        <v>756</v>
      </c>
      <c r="AI361" t="str">
        <f t="shared" si="488"/>
        <v>o</v>
      </c>
      <c r="AJ361" t="str">
        <f t="shared" si="489"/>
        <v/>
      </c>
      <c r="AK361" t="str">
        <f t="shared" si="490"/>
        <v/>
      </c>
      <c r="AL361" t="str">
        <f t="shared" si="491"/>
        <v/>
      </c>
      <c r="AM361" t="str">
        <f t="shared" si="492"/>
        <v/>
      </c>
      <c r="AN361" t="str">
        <f t="shared" si="493"/>
        <v>Away</v>
      </c>
      <c r="AO361" t="str">
        <f t="shared" si="494"/>
        <v>a</v>
      </c>
      <c r="AP361" t="str">
        <f t="shared" si="495"/>
        <v/>
      </c>
      <c r="AQ361" t="str">
        <f t="shared" si="496"/>
        <v/>
      </c>
      <c r="AR361" t="str">
        <f t="shared" si="497"/>
        <v>Away</v>
      </c>
      <c r="AS361" t="str">
        <f t="shared" si="498"/>
        <v>a</v>
      </c>
      <c r="AT361" t="str">
        <f t="shared" si="499"/>
        <v>Defensive</v>
      </c>
      <c r="AU361" t="str">
        <f t="shared" si="500"/>
        <v/>
      </c>
      <c r="AV361" t="str">
        <f t="shared" si="501"/>
        <v/>
      </c>
      <c r="AW361" t="str" cm="1">
        <f t="array" ref="AW361">IFERROR(IF(O361&lt;&gt;"",O361,IF(OR($S361="",$T361=""),"",IF(O361&lt;&gt;"",O361,IF($T361&lt;&gt;"",_xlfn._xlws.FILTER(O:O,($BU:$BU=$BU361)*($I:$I=$I361)*($T:$T=$T361)*($S:$S=_xlfn.MINIFS($S:$S,$T:$T,"="&amp;$T361)),"")))))&amp;"",IF(O361="","",""))&amp;""</f>
        <v>Defensive_PlayPass-InShotPassLane</v>
      </c>
      <c r="AX361" t="str" cm="1">
        <f t="array" ref="AX361">IFERROR(IF(P361&lt;&gt;"",P361,IF(OR($S361="",$T361=""),"",IF($T361&lt;&gt;"",_xlfn._xlws.FILTER(P:P,($BU:$BU=$BU361)*($I:$I=$I361)*($T:$T=$T361)*($S:$S=_xlfn.MINIFS($S:$S,$T:$T,"="&amp;$T361)),""))))&amp;"",IF(P361="","",""))&amp;""</f>
        <v/>
      </c>
      <c r="AY361" t="str" cm="1">
        <f t="array" ref="AY361">IFERROR(IF(Q361&lt;&gt;"",Q361,IF(OR($S361="",$T361=""),"",IF($T361&lt;&gt;"",_xlfn._xlws.FILTER(Q:Q,($BU:$BU=$BU361)*($I:$I=$I361)*($T:$T=$T361)*($S:$S=_xlfn.MINIFS($S:$S,$T:$T,"="&amp;$T361)),""))))&amp;"",IF(Q361="","",""))&amp;""</f>
        <v/>
      </c>
      <c r="AZ361" t="str" cm="1">
        <f t="array" ref="AZ361">IFERROR(IF(R361&lt;&gt;"",R361,IF(OR($S361="",$T361=""),"",IF($T361&lt;&gt;"",_xlfn._xlws.FILTER(R:R,($BU:$BU=$BU361)*($I:$I=$I361)*($T:$T=$T361)*($S:$S=_xlfn.MINIFS($S:$S,$T:$T,"="&amp;$T361)),""))))&amp;"",IF(R361="","",""))&amp;""</f>
        <v/>
      </c>
      <c r="BA361" s="6">
        <f t="shared" si="502"/>
        <v>32</v>
      </c>
      <c r="BB361">
        <f t="shared" ref="BB361:BD361" si="549">BB360</f>
        <v>18987</v>
      </c>
      <c r="BC361" t="str">
        <f t="shared" si="549"/>
        <v>Velodrome</v>
      </c>
      <c r="BD361" t="str">
        <f t="shared" si="549"/>
        <v>Outlaws</v>
      </c>
      <c r="BE361" t="s">
        <v>9</v>
      </c>
      <c r="BF361" t="s">
        <v>173</v>
      </c>
      <c r="BI361" cm="1">
        <f t="array" ref="BI361">IFERROR(_xlfn._xlws.FILTER(shifts!A:A,(shifts!B:B=events!AD361)*(shifts!AG:AG&gt;=events!BK361)*(shifts!AH:AH&lt;=events!BL361)),BI360)</f>
        <v>12</v>
      </c>
      <c r="BJ361" s="15">
        <f t="shared" si="504"/>
        <v>0</v>
      </c>
      <c r="BK361">
        <f t="shared" si="505"/>
        <v>804</v>
      </c>
      <c r="BL361">
        <f t="shared" si="506"/>
        <v>804</v>
      </c>
      <c r="BM361" s="15">
        <f>SUMIFS(BJ$2:BJ361,K$2:K361,"=Intermission")+SUMIFS(BJ$2:BJ361,K$2:K361,"=Timeout")</f>
        <v>0</v>
      </c>
      <c r="BN361">
        <f t="shared" si="507"/>
        <v>0</v>
      </c>
      <c r="BO361" s="19">
        <f t="shared" si="508"/>
        <v>276</v>
      </c>
      <c r="BP361">
        <f t="shared" si="509"/>
        <v>271</v>
      </c>
      <c r="BQ361" s="17">
        <f t="shared" si="510"/>
        <v>276</v>
      </c>
      <c r="BR361" t="str">
        <f t="shared" si="511"/>
        <v>opp_team_player_1</v>
      </c>
      <c r="BS361">
        <f>COUNTIFS(S$3:S361,"="&amp;S361,AI$3:AI361,"="&amp;AI361)</f>
        <v>1</v>
      </c>
      <c r="BT361" t="str">
        <f>IFERROR(VLOOKUP(BB361&amp;BU361&amp;X361,game_rosters!U:W,3,FALSE),"")</f>
        <v>P100002</v>
      </c>
      <c r="BU361" t="str">
        <f t="shared" si="512"/>
        <v>Velodrome</v>
      </c>
    </row>
    <row r="362" spans="1:73" x14ac:dyDescent="0.2">
      <c r="A362">
        <f t="shared" si="487"/>
        <v>1</v>
      </c>
      <c r="E362" s="4"/>
      <c r="F362" s="43"/>
      <c r="G362" s="4"/>
      <c r="H362" s="46"/>
      <c r="I362" s="44">
        <v>9</v>
      </c>
      <c r="J362" s="44" t="str">
        <f t="shared" si="513"/>
        <v/>
      </c>
      <c r="K362" t="s">
        <v>13</v>
      </c>
      <c r="L362" t="s">
        <v>586</v>
      </c>
      <c r="N362" t="s">
        <v>595</v>
      </c>
      <c r="O362" t="s">
        <v>600</v>
      </c>
      <c r="Q362" t="s">
        <v>595</v>
      </c>
      <c r="S362">
        <v>179</v>
      </c>
      <c r="T362" t="s">
        <v>756</v>
      </c>
      <c r="U362" t="str">
        <f>IF(B362=1,MAX($U$2:$U361)+1,IF(AND($T362&lt;&gt;"",$T362=$T361),$U361,IF(B362="x",U361,"")))</f>
        <v/>
      </c>
      <c r="V362" t="str">
        <f>IF(C362=1,MAX($V$2:$V361)+1,IF(AND($T362&lt;&gt;"",$T362=$T361),$U361,IF(C362="x",V361,"")))</f>
        <v/>
      </c>
      <c r="W362" t="s">
        <v>735</v>
      </c>
      <c r="X362">
        <v>9</v>
      </c>
      <c r="Z362">
        <v>1</v>
      </c>
      <c r="AA362">
        <f t="shared" si="484"/>
        <v>1179</v>
      </c>
      <c r="AB362" t="str">
        <f t="shared" si="485"/>
        <v/>
      </c>
      <c r="AC362">
        <f t="shared" si="481"/>
        <v>1179</v>
      </c>
      <c r="AD362" s="6">
        <v>1</v>
      </c>
      <c r="AE362" t="s">
        <v>923</v>
      </c>
      <c r="AF362" t="s">
        <v>908</v>
      </c>
      <c r="AG362" t="s">
        <v>923</v>
      </c>
      <c r="AH362" t="s">
        <v>921</v>
      </c>
      <c r="AI362" t="str">
        <f t="shared" si="488"/>
        <v>e</v>
      </c>
      <c r="AJ362" t="str">
        <f t="shared" si="489"/>
        <v/>
      </c>
      <c r="AK362" t="str">
        <f t="shared" si="490"/>
        <v/>
      </c>
      <c r="AL362" t="str">
        <f t="shared" si="491"/>
        <v/>
      </c>
      <c r="AM362" t="str">
        <f t="shared" si="492"/>
        <v/>
      </c>
      <c r="AN362" t="str">
        <f t="shared" si="493"/>
        <v>Home</v>
      </c>
      <c r="AO362" t="str">
        <f t="shared" si="494"/>
        <v>h</v>
      </c>
      <c r="AP362" t="str">
        <f t="shared" si="495"/>
        <v/>
      </c>
      <c r="AQ362" t="str">
        <f t="shared" si="496"/>
        <v/>
      </c>
      <c r="AR362" t="str">
        <f t="shared" si="497"/>
        <v>Home</v>
      </c>
      <c r="AS362" t="str">
        <f t="shared" si="498"/>
        <v>h</v>
      </c>
      <c r="AT362" t="str">
        <f t="shared" si="499"/>
        <v>Offensive</v>
      </c>
      <c r="AU362" t="str">
        <f t="shared" si="500"/>
        <v/>
      </c>
      <c r="AV362" t="str">
        <f t="shared" si="501"/>
        <v/>
      </c>
      <c r="AW362" t="str" cm="1">
        <f t="array" ref="AW362">IFERROR(IF(O362&lt;&gt;"",O362,IF(OR($S362="",$T362=""),"",IF(O362&lt;&gt;"",O362,IF($T362&lt;&gt;"",_xlfn._xlws.FILTER(O:O,($BU:$BU=$BU362)*($I:$I=$I362)*($T:$T=$T362)*($S:$S=_xlfn.MINIFS($S:$S,$T:$T,"="&amp;$T362)),"")))))&amp;"",IF(O362="","",""))&amp;""</f>
        <v>OffensivePlay_Zone-PuckRetreivalTurnover</v>
      </c>
      <c r="AX362" t="str" cm="1">
        <f t="array" ref="AX362">IFERROR(IF(P362&lt;&gt;"",P362,IF(OR($S362="",$T362=""),"",IF($T362&lt;&gt;"",_xlfn._xlws.FILTER(P:P,($BU:$BU=$BU362)*($I:$I=$I362)*($T:$T=$T362)*($S:$S=_xlfn.MINIFS($S:$S,$T:$T,"="&amp;$T362)),""))))&amp;"",IF(P362="","",""))&amp;""</f>
        <v/>
      </c>
      <c r="AY362" t="str" cm="1">
        <f t="array" ref="AY362">IFERROR(IF(Q362&lt;&gt;"",Q362,IF(OR($S362="",$T362=""),"",IF($T362&lt;&gt;"",_xlfn._xlws.FILTER(Q:Q,($BU:$BU=$BU362)*($I:$I=$I362)*($T:$T=$T362)*($S:$S=_xlfn.MINIFS($S:$S,$T:$T,"="&amp;$T362)),""))))&amp;"",IF(Q362="","",""))&amp;""</f>
        <v>s</v>
      </c>
      <c r="AZ362" t="str" cm="1">
        <f t="array" ref="AZ362">IFERROR(IF(R362&lt;&gt;"",R362,IF(OR($S362="",$T362=""),"",IF($T362&lt;&gt;"",_xlfn._xlws.FILTER(R:R,($BU:$BU=$BU362)*($I:$I=$I362)*($T:$T=$T362)*($S:$S=_xlfn.MINIFS($S:$S,$T:$T,"="&amp;$T362)),""))))&amp;"",IF(R362="","",""))&amp;""</f>
        <v/>
      </c>
      <c r="BA362" s="6">
        <f t="shared" si="502"/>
        <v>32</v>
      </c>
      <c r="BB362">
        <f t="shared" ref="BB362:BD362" si="550">BB361</f>
        <v>18987</v>
      </c>
      <c r="BC362" t="str">
        <f t="shared" si="550"/>
        <v>Velodrome</v>
      </c>
      <c r="BD362" t="str">
        <f t="shared" si="550"/>
        <v>Outlaws</v>
      </c>
      <c r="BE362" t="s">
        <v>13</v>
      </c>
      <c r="BF362" t="s">
        <v>586</v>
      </c>
      <c r="BI362" cm="1">
        <f t="array" ref="BI362">IFERROR(_xlfn._xlws.FILTER(shifts!A:A,(shifts!B:B=events!AD362)*(shifts!AG:AG&gt;=events!BK362)*(shifts!AH:AH&lt;=events!BL362)),BI361)</f>
        <v>12</v>
      </c>
      <c r="BJ362" s="15">
        <f t="shared" si="504"/>
        <v>1</v>
      </c>
      <c r="BK362">
        <f t="shared" si="505"/>
        <v>804</v>
      </c>
      <c r="BL362">
        <f t="shared" si="506"/>
        <v>803</v>
      </c>
      <c r="BM362" s="15">
        <f>SUMIFS(BJ$2:BJ362,K$2:K362,"=Intermission")+SUMIFS(BJ$2:BJ362,K$2:K362,"=Timeout")</f>
        <v>0</v>
      </c>
      <c r="BN362">
        <f t="shared" si="507"/>
        <v>0</v>
      </c>
      <c r="BO362" s="19">
        <f t="shared" si="508"/>
        <v>276</v>
      </c>
      <c r="BP362">
        <f t="shared" si="509"/>
        <v>271</v>
      </c>
      <c r="BQ362" s="17">
        <f t="shared" si="510"/>
        <v>277</v>
      </c>
      <c r="BR362" t="str">
        <f t="shared" si="511"/>
        <v>event_team_player_1</v>
      </c>
      <c r="BS362">
        <f>COUNTIFS(S$3:S362,"="&amp;S362,AI$3:AI362,"="&amp;AI362)</f>
        <v>1</v>
      </c>
      <c r="BT362" t="str">
        <f>IFERROR(VLOOKUP(BB362&amp;BU362&amp;X362,game_rosters!U:W,3,FALSE),"")</f>
        <v>P100105</v>
      </c>
      <c r="BU362" t="str">
        <f t="shared" si="512"/>
        <v>Velodrome</v>
      </c>
    </row>
    <row r="363" spans="1:73" x14ac:dyDescent="0.2">
      <c r="A363">
        <f t="shared" si="487"/>
        <v>1</v>
      </c>
      <c r="E363" s="4"/>
      <c r="F363" s="43"/>
      <c r="G363" s="4"/>
      <c r="H363" s="46"/>
      <c r="I363" s="44">
        <v>9</v>
      </c>
      <c r="J363" s="44" t="str">
        <f t="shared" si="513"/>
        <v/>
      </c>
      <c r="K363" t="s">
        <v>7</v>
      </c>
      <c r="L363" t="s">
        <v>182</v>
      </c>
      <c r="M363" t="s">
        <v>68</v>
      </c>
      <c r="N363" t="s">
        <v>594</v>
      </c>
      <c r="S363">
        <v>180</v>
      </c>
      <c r="T363" t="s">
        <v>756</v>
      </c>
      <c r="U363" t="str">
        <f>IF(B363=1,MAX($U$2:$U362)+1,IF(AND($T363&lt;&gt;"",$T363=$T362),$U362,IF(B363="x",U362,"")))</f>
        <v/>
      </c>
      <c r="V363" t="str">
        <f>IF(C363=1,MAX($V$2:$V362)+1,IF(AND($T363&lt;&gt;"",$T363=$T362),$U362,IF(C363="x",V362,"")))</f>
        <v/>
      </c>
      <c r="W363" t="s">
        <v>735</v>
      </c>
      <c r="X363">
        <v>9</v>
      </c>
      <c r="Z363">
        <v>1</v>
      </c>
      <c r="AA363">
        <f t="shared" si="484"/>
        <v>1180</v>
      </c>
      <c r="AB363" t="str">
        <f t="shared" si="485"/>
        <v/>
      </c>
      <c r="AC363">
        <f t="shared" si="481"/>
        <v>1180</v>
      </c>
      <c r="AD363" s="6">
        <v>1</v>
      </c>
      <c r="AE363" t="s">
        <v>923</v>
      </c>
      <c r="AF363" t="s">
        <v>921</v>
      </c>
      <c r="AG363" t="s">
        <v>756</v>
      </c>
      <c r="AH363" t="s">
        <v>756</v>
      </c>
      <c r="AI363" t="str">
        <f t="shared" si="488"/>
        <v>e</v>
      </c>
      <c r="AJ363" t="str">
        <f t="shared" si="489"/>
        <v/>
      </c>
      <c r="AK363" t="str">
        <f t="shared" si="490"/>
        <v/>
      </c>
      <c r="AL363" t="str">
        <f t="shared" si="491"/>
        <v/>
      </c>
      <c r="AM363" t="str">
        <f t="shared" si="492"/>
        <v/>
      </c>
      <c r="AN363" t="str">
        <f t="shared" si="493"/>
        <v>Home</v>
      </c>
      <c r="AO363" t="str">
        <f t="shared" si="494"/>
        <v>h</v>
      </c>
      <c r="AP363" t="str">
        <f t="shared" si="495"/>
        <v/>
      </c>
      <c r="AQ363" t="str">
        <f t="shared" si="496"/>
        <v/>
      </c>
      <c r="AR363" t="str">
        <f t="shared" si="497"/>
        <v>Home</v>
      </c>
      <c r="AS363" t="str">
        <f t="shared" si="498"/>
        <v>h</v>
      </c>
      <c r="AT363" t="str">
        <f t="shared" si="499"/>
        <v>Offensive</v>
      </c>
      <c r="AU363" t="str">
        <f t="shared" si="500"/>
        <v/>
      </c>
      <c r="AV363" t="str">
        <f t="shared" si="501"/>
        <v/>
      </c>
      <c r="AW363" t="str" cm="1">
        <f t="array" ref="AW363">IFERROR(IF(O363&lt;&gt;"",O363,IF(OR($S363="",$T363=""),"",IF(O363&lt;&gt;"",O363,IF($T363&lt;&gt;"",_xlfn._xlws.FILTER(O:O,($BU:$BU=$BU363)*($I:$I=$I363)*($T:$T=$T363)*($S:$S=_xlfn.MINIFS($S:$S,$T:$T,"="&amp;$T363)),"")))))&amp;"",IF(O363="","",""))&amp;""</f>
        <v/>
      </c>
      <c r="AX363" t="str" cm="1">
        <f t="array" ref="AX363">IFERROR(IF(P363&lt;&gt;"",P363,IF(OR($S363="",$T363=""),"",IF($T363&lt;&gt;"",_xlfn._xlws.FILTER(P:P,($BU:$BU=$BU363)*($I:$I=$I363)*($T:$T=$T363)*($S:$S=_xlfn.MINIFS($S:$S,$T:$T,"="&amp;$T363)),""))))&amp;"",IF(P363="","",""))&amp;""</f>
        <v/>
      </c>
      <c r="AY363" t="str" cm="1">
        <f t="array" ref="AY363">IFERROR(IF(Q363&lt;&gt;"",Q363,IF(OR($S363="",$T363=""),"",IF($T363&lt;&gt;"",_xlfn._xlws.FILTER(Q:Q,($BU:$BU=$BU363)*($I:$I=$I363)*($T:$T=$T363)*($S:$S=_xlfn.MINIFS($S:$S,$T:$T,"="&amp;$T363)),""))))&amp;"",IF(Q363="","",""))&amp;""</f>
        <v/>
      </c>
      <c r="AZ363" t="str" cm="1">
        <f t="array" ref="AZ363">IFERROR(IF(R363&lt;&gt;"",R363,IF(OR($S363="",$T363=""),"",IF($T363&lt;&gt;"",_xlfn._xlws.FILTER(R:R,($BU:$BU=$BU363)*($I:$I=$I363)*($T:$T=$T363)*($S:$S=_xlfn.MINIFS($S:$S,$T:$T,"="&amp;$T363)),""))))&amp;"",IF(R363="","",""))&amp;""</f>
        <v/>
      </c>
      <c r="BA363" s="6">
        <f t="shared" si="502"/>
        <v>32</v>
      </c>
      <c r="BB363">
        <f t="shared" ref="BB363:BD363" si="551">BB362</f>
        <v>18987</v>
      </c>
      <c r="BC363" t="str">
        <f t="shared" si="551"/>
        <v>Velodrome</v>
      </c>
      <c r="BD363" t="str">
        <f t="shared" si="551"/>
        <v>Outlaws</v>
      </c>
      <c r="BE363" t="s">
        <v>7</v>
      </c>
      <c r="BF363" t="s">
        <v>182</v>
      </c>
      <c r="BI363" cm="1">
        <f t="array" ref="BI363">IFERROR(_xlfn._xlws.FILTER(shifts!A:A,(shifts!B:B=events!AD363)*(shifts!AG:AG&gt;=events!BK363)*(shifts!AH:AH&lt;=events!BL363)),BI362)</f>
        <v>12</v>
      </c>
      <c r="BJ363" s="15">
        <f t="shared" si="504"/>
        <v>0</v>
      </c>
      <c r="BK363">
        <f t="shared" si="505"/>
        <v>803</v>
      </c>
      <c r="BL363">
        <f t="shared" si="506"/>
        <v>803</v>
      </c>
      <c r="BM363" s="15">
        <f>SUMIFS(BJ$2:BJ363,K$2:K363,"=Intermission")+SUMIFS(BJ$2:BJ363,K$2:K363,"=Timeout")</f>
        <v>0</v>
      </c>
      <c r="BN363">
        <f t="shared" si="507"/>
        <v>0</v>
      </c>
      <c r="BO363" s="19">
        <f t="shared" si="508"/>
        <v>277</v>
      </c>
      <c r="BP363">
        <f t="shared" si="509"/>
        <v>272</v>
      </c>
      <c r="BQ363" s="17">
        <f t="shared" si="510"/>
        <v>277</v>
      </c>
      <c r="BR363" t="str">
        <f t="shared" si="511"/>
        <v>event_team_player_1</v>
      </c>
      <c r="BS363">
        <f>COUNTIFS(S$3:S363,"="&amp;S363,AI$3:AI363,"="&amp;AI363)</f>
        <v>1</v>
      </c>
      <c r="BT363" t="str">
        <f>IFERROR(VLOOKUP(BB363&amp;BU363&amp;X363,game_rosters!U:W,3,FALSE),"")</f>
        <v>P100105</v>
      </c>
      <c r="BU363" t="str">
        <f t="shared" si="512"/>
        <v>Velodrome</v>
      </c>
    </row>
    <row r="364" spans="1:73" x14ac:dyDescent="0.2">
      <c r="A364" t="str">
        <f t="shared" si="487"/>
        <v/>
      </c>
      <c r="E364" s="4"/>
      <c r="F364" s="43"/>
      <c r="G364" s="4"/>
      <c r="H364" s="46"/>
      <c r="I364" s="44">
        <v>61</v>
      </c>
      <c r="J364" s="44" t="str">
        <f t="shared" si="513"/>
        <v/>
      </c>
      <c r="S364">
        <v>180</v>
      </c>
      <c r="T364" t="s">
        <v>756</v>
      </c>
      <c r="U364" t="str">
        <f>IF(B364=1,MAX($U$2:$U363)+1,IF(AND($T364&lt;&gt;"",$T364=$T363),$U363,IF(B364="x",U363,"")))</f>
        <v/>
      </c>
      <c r="V364" t="str">
        <f>IF(C364=1,MAX($V$2:$V363)+1,IF(AND($T364&lt;&gt;"",$T364=$T363),$U363,IF(C364="x",V363,"")))</f>
        <v/>
      </c>
      <c r="X364">
        <v>61</v>
      </c>
      <c r="Z364">
        <v>1</v>
      </c>
      <c r="AA364">
        <f t="shared" si="484"/>
        <v>1180</v>
      </c>
      <c r="AB364" t="str">
        <f t="shared" si="485"/>
        <v/>
      </c>
      <c r="AC364">
        <f t="shared" si="481"/>
        <v>1180</v>
      </c>
      <c r="AD364" s="6">
        <v>1</v>
      </c>
      <c r="AE364" t="s">
        <v>923</v>
      </c>
      <c r="AF364" t="s">
        <v>921</v>
      </c>
      <c r="AG364" t="s">
        <v>756</v>
      </c>
      <c r="AH364" t="s">
        <v>756</v>
      </c>
      <c r="AI364" t="str">
        <f t="shared" si="488"/>
        <v>e</v>
      </c>
      <c r="AJ364" t="str">
        <f t="shared" si="489"/>
        <v/>
      </c>
      <c r="AK364" t="str">
        <f t="shared" si="490"/>
        <v/>
      </c>
      <c r="AL364" t="str">
        <f t="shared" si="491"/>
        <v/>
      </c>
      <c r="AM364" t="str">
        <f t="shared" si="492"/>
        <v/>
      </c>
      <c r="AN364" t="str">
        <f t="shared" si="493"/>
        <v>Home</v>
      </c>
      <c r="AO364" t="str">
        <f t="shared" si="494"/>
        <v>h</v>
      </c>
      <c r="AP364" t="str">
        <f t="shared" si="495"/>
        <v/>
      </c>
      <c r="AQ364" t="str">
        <f t="shared" si="496"/>
        <v/>
      </c>
      <c r="AR364" t="str">
        <f t="shared" si="497"/>
        <v>Home</v>
      </c>
      <c r="AS364" t="str">
        <f t="shared" si="498"/>
        <v>h</v>
      </c>
      <c r="AT364" t="str">
        <f t="shared" si="499"/>
        <v>Offensive</v>
      </c>
      <c r="AU364" t="str">
        <f t="shared" si="500"/>
        <v/>
      </c>
      <c r="AV364" t="str">
        <f t="shared" si="501"/>
        <v/>
      </c>
      <c r="AW364" t="str" cm="1">
        <f t="array" ref="AW364">IFERROR(IF(O364&lt;&gt;"",O364,IF(OR($S364="",$T364=""),"",IF(O364&lt;&gt;"",O364,IF($T364&lt;&gt;"",_xlfn._xlws.FILTER(O:O,($BU:$BU=$BU364)*($I:$I=$I364)*($T:$T=$T364)*($S:$S=_xlfn.MINIFS($S:$S,$T:$T,"="&amp;$T364)),"")))))&amp;"",IF(O364="","",""))&amp;""</f>
        <v/>
      </c>
      <c r="AX364" t="str" cm="1">
        <f t="array" ref="AX364">IFERROR(IF(P364&lt;&gt;"",P364,IF(OR($S364="",$T364=""),"",IF($T364&lt;&gt;"",_xlfn._xlws.FILTER(P:P,($BU:$BU=$BU364)*($I:$I=$I364)*($T:$T=$T364)*($S:$S=_xlfn.MINIFS($S:$S,$T:$T,"="&amp;$T364)),""))))&amp;"",IF(P364="","",""))&amp;""</f>
        <v/>
      </c>
      <c r="AY364" t="str" cm="1">
        <f t="array" ref="AY364">IFERROR(IF(Q364&lt;&gt;"",Q364,IF(OR($S364="",$T364=""),"",IF($T364&lt;&gt;"",_xlfn._xlws.FILTER(Q:Q,($BU:$BU=$BU364)*($I:$I=$I364)*($T:$T=$T364)*($S:$S=_xlfn.MINIFS($S:$S,$T:$T,"="&amp;$T364)),""))))&amp;"",IF(Q364="","",""))&amp;""</f>
        <v/>
      </c>
      <c r="AZ364" t="str" cm="1">
        <f t="array" ref="AZ364">IFERROR(IF(R364&lt;&gt;"",R364,IF(OR($S364="",$T364=""),"",IF($T364&lt;&gt;"",_xlfn._xlws.FILTER(R:R,($BU:$BU=$BU364)*($I:$I=$I364)*($T:$T=$T364)*($S:$S=_xlfn.MINIFS($S:$S,$T:$T,"="&amp;$T364)),""))))&amp;"",IF(R364="","",""))&amp;""</f>
        <v/>
      </c>
      <c r="BA364" s="6">
        <f t="shared" si="502"/>
        <v>32</v>
      </c>
      <c r="BB364">
        <f t="shared" ref="BB364:BD364" si="552">BB363</f>
        <v>18987</v>
      </c>
      <c r="BC364" t="str">
        <f t="shared" si="552"/>
        <v>Velodrome</v>
      </c>
      <c r="BD364" t="str">
        <f t="shared" si="552"/>
        <v>Outlaws</v>
      </c>
      <c r="BE364" t="s">
        <v>7</v>
      </c>
      <c r="BF364" t="s">
        <v>182</v>
      </c>
      <c r="BI364" cm="1">
        <f t="array" ref="BI364">IFERROR(_xlfn._xlws.FILTER(shifts!A:A,(shifts!B:B=events!AD364)*(shifts!AG:AG&gt;=events!BK364)*(shifts!AH:AH&lt;=events!BL364)),BI363)</f>
        <v>12</v>
      </c>
      <c r="BJ364" s="15">
        <f t="shared" si="504"/>
        <v>0</v>
      </c>
      <c r="BK364">
        <f t="shared" si="505"/>
        <v>803</v>
      </c>
      <c r="BL364">
        <f t="shared" si="506"/>
        <v>803</v>
      </c>
      <c r="BM364" s="15">
        <f>SUMIFS(BJ$2:BJ364,K$2:K364,"=Intermission")+SUMIFS(BJ$2:BJ364,K$2:K364,"=Timeout")</f>
        <v>0</v>
      </c>
      <c r="BN364">
        <f t="shared" si="507"/>
        <v>0</v>
      </c>
      <c r="BO364" s="19">
        <f t="shared" si="508"/>
        <v>277</v>
      </c>
      <c r="BP364">
        <f t="shared" si="509"/>
        <v>272</v>
      </c>
      <c r="BQ364" s="17">
        <f t="shared" si="510"/>
        <v>277</v>
      </c>
      <c r="BR364" t="str">
        <f t="shared" si="511"/>
        <v>event_team_player_2</v>
      </c>
      <c r="BS364">
        <f>COUNTIFS(S$3:S364,"="&amp;S364,AI$3:AI364,"="&amp;AI364)</f>
        <v>2</v>
      </c>
      <c r="BT364" t="str">
        <f>IFERROR(VLOOKUP(BB364&amp;BU364&amp;X364,game_rosters!U:W,3,FALSE),"")</f>
        <v>P100224</v>
      </c>
      <c r="BU364" t="str">
        <f t="shared" si="512"/>
        <v>Velodrome</v>
      </c>
    </row>
    <row r="365" spans="1:73" x14ac:dyDescent="0.2">
      <c r="A365">
        <f t="shared" si="487"/>
        <v>1</v>
      </c>
      <c r="E365" s="4"/>
      <c r="F365" s="43"/>
      <c r="G365" s="4"/>
      <c r="H365" s="46"/>
      <c r="I365" s="44">
        <v>9</v>
      </c>
      <c r="J365" s="44" t="str">
        <f t="shared" si="513"/>
        <v>d</v>
      </c>
      <c r="K365" t="s">
        <v>238</v>
      </c>
      <c r="L365" t="s">
        <v>184</v>
      </c>
      <c r="M365" t="s">
        <v>376</v>
      </c>
      <c r="S365">
        <v>181</v>
      </c>
      <c r="T365" t="s">
        <v>756</v>
      </c>
      <c r="U365" t="str">
        <f>IF(B365=1,MAX($U$2:$U364)+1,IF(AND($T365&lt;&gt;"",$T365=$T364),$U364,IF(B365="x",U364,"")))</f>
        <v/>
      </c>
      <c r="V365" t="str">
        <f>IF(C365=1,MAX($V$2:$V364)+1,IF(AND($T365&lt;&gt;"",$T365=$T364),$U364,IF(C365="x",V364,"")))</f>
        <v/>
      </c>
      <c r="W365" t="s">
        <v>735</v>
      </c>
      <c r="X365">
        <v>9</v>
      </c>
      <c r="Z365">
        <v>1</v>
      </c>
      <c r="AA365">
        <f t="shared" si="484"/>
        <v>1181</v>
      </c>
      <c r="AB365" t="str">
        <f t="shared" si="485"/>
        <v/>
      </c>
      <c r="AC365">
        <f t="shared" si="481"/>
        <v>1181</v>
      </c>
      <c r="AD365" s="6">
        <v>1</v>
      </c>
      <c r="AE365" t="s">
        <v>923</v>
      </c>
      <c r="AF365" t="s">
        <v>921</v>
      </c>
      <c r="AG365" t="s">
        <v>756</v>
      </c>
      <c r="AH365" t="s">
        <v>756</v>
      </c>
      <c r="AI365" t="str">
        <f t="shared" si="488"/>
        <v>e</v>
      </c>
      <c r="AJ365" t="str">
        <f t="shared" si="489"/>
        <v>d</v>
      </c>
      <c r="AK365" t="str">
        <f t="shared" si="490"/>
        <v>d</v>
      </c>
      <c r="AL365" t="str">
        <f t="shared" si="491"/>
        <v>d</v>
      </c>
      <c r="AM365" t="str">
        <f t="shared" si="492"/>
        <v>o</v>
      </c>
      <c r="AN365" t="str">
        <f t="shared" si="493"/>
        <v>Home</v>
      </c>
      <c r="AO365" t="str">
        <f t="shared" si="494"/>
        <v>h</v>
      </c>
      <c r="AP365" t="str">
        <f t="shared" si="495"/>
        <v>d</v>
      </c>
      <c r="AQ365" t="str">
        <f t="shared" si="496"/>
        <v>o</v>
      </c>
      <c r="AR365" t="str">
        <f t="shared" si="497"/>
        <v>Home</v>
      </c>
      <c r="AS365" t="str">
        <f t="shared" si="498"/>
        <v>h</v>
      </c>
      <c r="AT365" t="str">
        <f t="shared" si="499"/>
        <v>Offensive</v>
      </c>
      <c r="AU365" t="str">
        <f t="shared" si="500"/>
        <v/>
      </c>
      <c r="AV365" t="str">
        <f t="shared" si="501"/>
        <v/>
      </c>
      <c r="AW365" t="str" cm="1">
        <f t="array" ref="AW365">IFERROR(IF(O365&lt;&gt;"",O365,IF(OR($S365="",$T365=""),"",IF(O365&lt;&gt;"",O365,IF($T365&lt;&gt;"",_xlfn._xlws.FILTER(O:O,($BU:$BU=$BU365)*($I:$I=$I365)*($T:$T=$T365)*($S:$S=_xlfn.MINIFS($S:$S,$T:$T,"="&amp;$T365)),"")))))&amp;"",IF(O365="","",""))&amp;""</f>
        <v/>
      </c>
      <c r="AX365" t="str" cm="1">
        <f t="array" ref="AX365">IFERROR(IF(P365&lt;&gt;"",P365,IF(OR($S365="",$T365=""),"",IF($T365&lt;&gt;"",_xlfn._xlws.FILTER(P:P,($BU:$BU=$BU365)*($I:$I=$I365)*($T:$T=$T365)*($S:$S=_xlfn.MINIFS($S:$S,$T:$T,"="&amp;$T365)),""))))&amp;"",IF(P365="","",""))&amp;""</f>
        <v/>
      </c>
      <c r="AY365" t="str" cm="1">
        <f t="array" ref="AY365">IFERROR(IF(Q365&lt;&gt;"",Q365,IF(OR($S365="",$T365=""),"",IF($T365&lt;&gt;"",_xlfn._xlws.FILTER(Q:Q,($BU:$BU=$BU365)*($I:$I=$I365)*($T:$T=$T365)*($S:$S=_xlfn.MINIFS($S:$S,$T:$T,"="&amp;$T365)),""))))&amp;"",IF(Q365="","",""))&amp;""</f>
        <v/>
      </c>
      <c r="AZ365" t="str" cm="1">
        <f t="array" ref="AZ365">IFERROR(IF(R365&lt;&gt;"",R365,IF(OR($S365="",$T365=""),"",IF($T365&lt;&gt;"",_xlfn._xlws.FILTER(R:R,($BU:$BU=$BU365)*($I:$I=$I365)*($T:$T=$T365)*($S:$S=_xlfn.MINIFS($S:$S,$T:$T,"="&amp;$T365)),""))))&amp;"",IF(R365="","",""))&amp;""</f>
        <v/>
      </c>
      <c r="BA365" s="6">
        <f t="shared" si="502"/>
        <v>33</v>
      </c>
      <c r="BB365">
        <f t="shared" ref="BB365:BD365" si="553">BB364</f>
        <v>18987</v>
      </c>
      <c r="BC365" t="str">
        <f t="shared" si="553"/>
        <v>Velodrome</v>
      </c>
      <c r="BD365" t="str">
        <f t="shared" si="553"/>
        <v>Outlaws</v>
      </c>
      <c r="BE365" t="s">
        <v>238</v>
      </c>
      <c r="BF365" t="s">
        <v>184</v>
      </c>
      <c r="BI365" cm="1">
        <f t="array" ref="BI365">IFERROR(_xlfn._xlws.FILTER(shifts!A:A,(shifts!B:B=events!AD365)*(shifts!AG:AG&gt;=events!BK365)*(shifts!AH:AH&lt;=events!BL365)),BI364)</f>
        <v>12</v>
      </c>
      <c r="BJ365" s="15">
        <f t="shared" si="504"/>
        <v>0</v>
      </c>
      <c r="BK365">
        <f t="shared" si="505"/>
        <v>803</v>
      </c>
      <c r="BL365">
        <f t="shared" si="506"/>
        <v>803</v>
      </c>
      <c r="BM365" s="15">
        <f>SUMIFS(BJ$2:BJ365,K$2:K365,"=Intermission")+SUMIFS(BJ$2:BJ365,K$2:K365,"=Timeout")</f>
        <v>0</v>
      </c>
      <c r="BN365">
        <f t="shared" si="507"/>
        <v>0</v>
      </c>
      <c r="BO365" s="19">
        <f t="shared" si="508"/>
        <v>277</v>
      </c>
      <c r="BP365">
        <f t="shared" si="509"/>
        <v>272</v>
      </c>
      <c r="BQ365" s="17">
        <f t="shared" si="510"/>
        <v>277</v>
      </c>
      <c r="BR365" t="str">
        <f t="shared" si="511"/>
        <v>event_team_player_1</v>
      </c>
      <c r="BS365">
        <f>COUNTIFS(S$3:S365,"="&amp;S365,AI$3:AI365,"="&amp;AI365)</f>
        <v>1</v>
      </c>
      <c r="BT365" t="str">
        <f>IFERROR(VLOOKUP(BB365&amp;BU365&amp;X365,game_rosters!U:W,3,FALSE),"")</f>
        <v>P100105</v>
      </c>
      <c r="BU365" t="str">
        <f t="shared" si="512"/>
        <v>Velodrome</v>
      </c>
    </row>
    <row r="366" spans="1:73" x14ac:dyDescent="0.2">
      <c r="A366">
        <f t="shared" si="487"/>
        <v>1</v>
      </c>
      <c r="E366" s="4"/>
      <c r="F366" s="43"/>
      <c r="G366" s="4"/>
      <c r="H366" s="46"/>
      <c r="I366" s="44">
        <v>9</v>
      </c>
      <c r="J366" s="44" t="str">
        <f t="shared" si="513"/>
        <v>o</v>
      </c>
      <c r="K366" t="s">
        <v>238</v>
      </c>
      <c r="L366" t="s">
        <v>174</v>
      </c>
      <c r="M366" t="s">
        <v>375</v>
      </c>
      <c r="S366">
        <v>182</v>
      </c>
      <c r="T366" t="s">
        <v>756</v>
      </c>
      <c r="U366" t="str">
        <f>IF(B366=1,MAX($U$2:$U365)+1,IF(AND($T366&lt;&gt;"",$T366=$T365),$U365,IF(B366="x",U365,"")))</f>
        <v/>
      </c>
      <c r="V366" t="str">
        <f>IF(C366=1,MAX($V$2:$V365)+1,IF(AND($T366&lt;&gt;"",$T366=$T365),$U365,IF(C366="x",V365,"")))</f>
        <v/>
      </c>
      <c r="W366" t="s">
        <v>735</v>
      </c>
      <c r="X366">
        <v>9</v>
      </c>
      <c r="Z366">
        <v>1</v>
      </c>
      <c r="AA366">
        <f t="shared" si="484"/>
        <v>1182</v>
      </c>
      <c r="AB366" t="str">
        <f t="shared" si="485"/>
        <v/>
      </c>
      <c r="AC366">
        <f t="shared" si="481"/>
        <v>1182</v>
      </c>
      <c r="AD366" s="6">
        <v>1</v>
      </c>
      <c r="AE366" t="s">
        <v>923</v>
      </c>
      <c r="AF366" t="s">
        <v>921</v>
      </c>
      <c r="AG366" t="s">
        <v>756</v>
      </c>
      <c r="AH366" t="s">
        <v>756</v>
      </c>
      <c r="AI366" t="str">
        <f t="shared" si="488"/>
        <v>e</v>
      </c>
      <c r="AJ366" t="str">
        <f t="shared" si="489"/>
        <v>o</v>
      </c>
      <c r="AK366" t="str">
        <f t="shared" si="490"/>
        <v>o</v>
      </c>
      <c r="AL366" t="str">
        <f t="shared" si="491"/>
        <v>o</v>
      </c>
      <c r="AM366" t="str">
        <f t="shared" si="492"/>
        <v>d</v>
      </c>
      <c r="AN366" t="str">
        <f t="shared" si="493"/>
        <v>Home</v>
      </c>
      <c r="AO366" t="str">
        <f t="shared" si="494"/>
        <v>h</v>
      </c>
      <c r="AP366" t="str">
        <f t="shared" si="495"/>
        <v>o</v>
      </c>
      <c r="AQ366" t="str">
        <f t="shared" si="496"/>
        <v>d</v>
      </c>
      <c r="AR366" t="str">
        <f t="shared" si="497"/>
        <v>Home</v>
      </c>
      <c r="AS366" t="str">
        <f t="shared" si="498"/>
        <v>h</v>
      </c>
      <c r="AT366" t="str">
        <f t="shared" si="499"/>
        <v>Offensive</v>
      </c>
      <c r="AU366" t="str">
        <f t="shared" si="500"/>
        <v/>
      </c>
      <c r="AV366" t="str">
        <f t="shared" si="501"/>
        <v/>
      </c>
      <c r="AW366" t="str" cm="1">
        <f t="array" ref="AW366">IFERROR(IF(O366&lt;&gt;"",O366,IF(OR($S366="",$T366=""),"",IF(O366&lt;&gt;"",O366,IF($T366&lt;&gt;"",_xlfn._xlws.FILTER(O:O,($BU:$BU=$BU366)*($I:$I=$I366)*($T:$T=$T366)*($S:$S=_xlfn.MINIFS($S:$S,$T:$T,"="&amp;$T366)),"")))))&amp;"",IF(O366="","",""))&amp;""</f>
        <v/>
      </c>
      <c r="AX366" t="str" cm="1">
        <f t="array" ref="AX366">IFERROR(IF(P366&lt;&gt;"",P366,IF(OR($S366="",$T366=""),"",IF($T366&lt;&gt;"",_xlfn._xlws.FILTER(P:P,($BU:$BU=$BU366)*($I:$I=$I366)*($T:$T=$T366)*($S:$S=_xlfn.MINIFS($S:$S,$T:$T,"="&amp;$T366)),""))))&amp;"",IF(P366="","",""))&amp;""</f>
        <v/>
      </c>
      <c r="AY366" t="str" cm="1">
        <f t="array" ref="AY366">IFERROR(IF(Q366&lt;&gt;"",Q366,IF(OR($S366="",$T366=""),"",IF($T366&lt;&gt;"",_xlfn._xlws.FILTER(Q:Q,($BU:$BU=$BU366)*($I:$I=$I366)*($T:$T=$T366)*($S:$S=_xlfn.MINIFS($S:$S,$T:$T,"="&amp;$T366)),""))))&amp;"",IF(Q366="","",""))&amp;""</f>
        <v/>
      </c>
      <c r="AZ366" t="str" cm="1">
        <f t="array" ref="AZ366">IFERROR(IF(R366&lt;&gt;"",R366,IF(OR($S366="",$T366=""),"",IF($T366&lt;&gt;"",_xlfn._xlws.FILTER(R:R,($BU:$BU=$BU366)*($I:$I=$I366)*($T:$T=$T366)*($S:$S=_xlfn.MINIFS($S:$S,$T:$T,"="&amp;$T366)),""))))&amp;"",IF(R366="","",""))&amp;""</f>
        <v/>
      </c>
      <c r="BA366" s="6">
        <f t="shared" si="502"/>
        <v>34</v>
      </c>
      <c r="BB366">
        <f t="shared" ref="BB366:BD366" si="554">BB365</f>
        <v>18987</v>
      </c>
      <c r="BC366" t="str">
        <f t="shared" si="554"/>
        <v>Velodrome</v>
      </c>
      <c r="BD366" t="str">
        <f t="shared" si="554"/>
        <v>Outlaws</v>
      </c>
      <c r="BE366" t="s">
        <v>238</v>
      </c>
      <c r="BF366" t="s">
        <v>174</v>
      </c>
      <c r="BI366" cm="1">
        <f t="array" ref="BI366">IFERROR(_xlfn._xlws.FILTER(shifts!A:A,(shifts!B:B=events!AD366)*(shifts!AG:AG&gt;=events!BK366)*(shifts!AH:AH&lt;=events!BL366)),BI365)</f>
        <v>12</v>
      </c>
      <c r="BJ366" s="15">
        <f t="shared" si="504"/>
        <v>0</v>
      </c>
      <c r="BK366">
        <f t="shared" si="505"/>
        <v>803</v>
      </c>
      <c r="BL366">
        <f t="shared" si="506"/>
        <v>803</v>
      </c>
      <c r="BM366" s="15">
        <f>SUMIFS(BJ$2:BJ366,K$2:K366,"=Intermission")+SUMIFS(BJ$2:BJ366,K$2:K366,"=Timeout")</f>
        <v>0</v>
      </c>
      <c r="BN366">
        <f t="shared" si="507"/>
        <v>0</v>
      </c>
      <c r="BO366" s="19">
        <f t="shared" si="508"/>
        <v>277</v>
      </c>
      <c r="BP366">
        <f t="shared" si="509"/>
        <v>272</v>
      </c>
      <c r="BQ366" s="17">
        <f t="shared" si="510"/>
        <v>277</v>
      </c>
      <c r="BR366" t="str">
        <f t="shared" si="511"/>
        <v>event_team_player_1</v>
      </c>
      <c r="BS366">
        <f>COUNTIFS(S$3:S366,"="&amp;S366,AI$3:AI366,"="&amp;AI366)</f>
        <v>1</v>
      </c>
      <c r="BT366" t="str">
        <f>IFERROR(VLOOKUP(BB366&amp;BU366&amp;X366,game_rosters!U:W,3,FALSE),"")</f>
        <v>P100105</v>
      </c>
      <c r="BU366" t="str">
        <f t="shared" si="512"/>
        <v>Velodrome</v>
      </c>
    </row>
    <row r="367" spans="1:73" x14ac:dyDescent="0.2">
      <c r="A367">
        <f t="shared" si="487"/>
        <v>1</v>
      </c>
      <c r="E367" s="4"/>
      <c r="F367" s="43"/>
      <c r="G367" s="4"/>
      <c r="H367" s="46"/>
      <c r="I367" s="44">
        <v>9</v>
      </c>
      <c r="J367" s="44" t="str">
        <f t="shared" si="513"/>
        <v/>
      </c>
      <c r="K367" t="s">
        <v>9</v>
      </c>
      <c r="L367" t="s">
        <v>173</v>
      </c>
      <c r="M367" t="s">
        <v>74</v>
      </c>
      <c r="S367">
        <v>183</v>
      </c>
      <c r="T367" t="s">
        <v>756</v>
      </c>
      <c r="U367" t="str">
        <f>IF(B367=1,MAX($U$2:$U366)+1,IF(AND($T367&lt;&gt;"",$T367=$T366),$U366,IF(B367="x",U366,"")))</f>
        <v/>
      </c>
      <c r="V367" t="str">
        <f>IF(C367=1,MAX($V$2:$V366)+1,IF(AND($T367&lt;&gt;"",$T367=$T366),$U366,IF(C367="x",V366,"")))</f>
        <v/>
      </c>
      <c r="W367" t="s">
        <v>735</v>
      </c>
      <c r="X367">
        <v>9</v>
      </c>
      <c r="Z367">
        <v>1</v>
      </c>
      <c r="AA367">
        <f t="shared" si="484"/>
        <v>1183</v>
      </c>
      <c r="AB367" t="str">
        <f t="shared" si="485"/>
        <v/>
      </c>
      <c r="AC367">
        <f t="shared" si="481"/>
        <v>1183</v>
      </c>
      <c r="AD367" s="6">
        <v>1</v>
      </c>
      <c r="AE367" t="s">
        <v>923</v>
      </c>
      <c r="AF367" t="s">
        <v>921</v>
      </c>
      <c r="AG367" t="s">
        <v>756</v>
      </c>
      <c r="AH367" t="s">
        <v>756</v>
      </c>
      <c r="AI367" t="str">
        <f t="shared" si="488"/>
        <v>e</v>
      </c>
      <c r="AJ367" t="str">
        <f t="shared" si="489"/>
        <v/>
      </c>
      <c r="AK367" t="str">
        <f t="shared" si="490"/>
        <v/>
      </c>
      <c r="AL367" t="str">
        <f t="shared" si="491"/>
        <v/>
      </c>
      <c r="AM367" t="str">
        <f t="shared" si="492"/>
        <v/>
      </c>
      <c r="AN367" t="str">
        <f t="shared" si="493"/>
        <v>Home</v>
      </c>
      <c r="AO367" t="str">
        <f t="shared" si="494"/>
        <v>h</v>
      </c>
      <c r="AP367" t="str">
        <f t="shared" si="495"/>
        <v/>
      </c>
      <c r="AQ367" t="str">
        <f t="shared" si="496"/>
        <v/>
      </c>
      <c r="AR367" t="str">
        <f t="shared" si="497"/>
        <v>Home</v>
      </c>
      <c r="AS367" t="str">
        <f t="shared" si="498"/>
        <v>h</v>
      </c>
      <c r="AT367" t="str">
        <f t="shared" si="499"/>
        <v>Offensive</v>
      </c>
      <c r="AU367" t="str">
        <f t="shared" si="500"/>
        <v/>
      </c>
      <c r="AV367" t="str">
        <f t="shared" si="501"/>
        <v/>
      </c>
      <c r="AW367" t="str" cm="1">
        <f t="array" ref="AW367">IFERROR(IF(O367&lt;&gt;"",O367,IF(OR($S367="",$T367=""),"",IF(O367&lt;&gt;"",O367,IF($T367&lt;&gt;"",_xlfn._xlws.FILTER(O:O,($BU:$BU=$BU367)*($I:$I=$I367)*($T:$T=$T367)*($S:$S=_xlfn.MINIFS($S:$S,$T:$T,"="&amp;$T367)),"")))))&amp;"",IF(O367="","",""))&amp;""</f>
        <v/>
      </c>
      <c r="AX367" t="str" cm="1">
        <f t="array" ref="AX367">IFERROR(IF(P367&lt;&gt;"",P367,IF(OR($S367="",$T367=""),"",IF($T367&lt;&gt;"",_xlfn._xlws.FILTER(P:P,($BU:$BU=$BU367)*($I:$I=$I367)*($T:$T=$T367)*($S:$S=_xlfn.MINIFS($S:$S,$T:$T,"="&amp;$T367)),""))))&amp;"",IF(P367="","",""))&amp;""</f>
        <v/>
      </c>
      <c r="AY367" t="str" cm="1">
        <f t="array" ref="AY367">IFERROR(IF(Q367&lt;&gt;"",Q367,IF(OR($S367="",$T367=""),"",IF($T367&lt;&gt;"",_xlfn._xlws.FILTER(Q:Q,($BU:$BU=$BU367)*($I:$I=$I367)*($T:$T=$T367)*($S:$S=_xlfn.MINIFS($S:$S,$T:$T,"="&amp;$T367)),""))))&amp;"",IF(Q367="","",""))&amp;""</f>
        <v/>
      </c>
      <c r="AZ367" t="str" cm="1">
        <f t="array" ref="AZ367">IFERROR(IF(R367&lt;&gt;"",R367,IF(OR($S367="",$T367=""),"",IF($T367&lt;&gt;"",_xlfn._xlws.FILTER(R:R,($BU:$BU=$BU367)*($I:$I=$I367)*($T:$T=$T367)*($S:$S=_xlfn.MINIFS($S:$S,$T:$T,"="&amp;$T367)),""))))&amp;"",IF(R367="","",""))&amp;""</f>
        <v/>
      </c>
      <c r="BA367" s="6">
        <f t="shared" si="502"/>
        <v>34</v>
      </c>
      <c r="BB367">
        <f t="shared" ref="BB367:BD367" si="555">BB366</f>
        <v>18987</v>
      </c>
      <c r="BC367" t="str">
        <f t="shared" si="555"/>
        <v>Velodrome</v>
      </c>
      <c r="BD367" t="str">
        <f t="shared" si="555"/>
        <v>Outlaws</v>
      </c>
      <c r="BE367" t="s">
        <v>9</v>
      </c>
      <c r="BF367" t="s">
        <v>173</v>
      </c>
      <c r="BI367" cm="1">
        <f t="array" ref="BI367">IFERROR(_xlfn._xlws.FILTER(shifts!A:A,(shifts!B:B=events!AD367)*(shifts!AG:AG&gt;=events!BK367)*(shifts!AH:AH&lt;=events!BL367)),BI366)</f>
        <v>12</v>
      </c>
      <c r="BJ367" s="15">
        <f t="shared" si="504"/>
        <v>0</v>
      </c>
      <c r="BK367">
        <f t="shared" si="505"/>
        <v>803</v>
      </c>
      <c r="BL367">
        <f t="shared" si="506"/>
        <v>803</v>
      </c>
      <c r="BM367" s="15">
        <f>SUMIFS(BJ$2:BJ367,K$2:K367,"=Intermission")+SUMIFS(BJ$2:BJ367,K$2:K367,"=Timeout")</f>
        <v>0</v>
      </c>
      <c r="BN367">
        <f t="shared" si="507"/>
        <v>0</v>
      </c>
      <c r="BO367" s="19">
        <f t="shared" si="508"/>
        <v>277</v>
      </c>
      <c r="BP367">
        <f t="shared" si="509"/>
        <v>272</v>
      </c>
      <c r="BQ367" s="17">
        <f t="shared" si="510"/>
        <v>277</v>
      </c>
      <c r="BR367" t="str">
        <f t="shared" si="511"/>
        <v>event_team_player_1</v>
      </c>
      <c r="BS367">
        <f>COUNTIFS(S$3:S367,"="&amp;S367,AI$3:AI367,"="&amp;AI367)</f>
        <v>1</v>
      </c>
      <c r="BT367" t="str">
        <f>IFERROR(VLOOKUP(BB367&amp;BU367&amp;X367,game_rosters!U:W,3,FALSE),"")</f>
        <v>P100105</v>
      </c>
      <c r="BU367" t="str">
        <f t="shared" si="512"/>
        <v>Velodrome</v>
      </c>
    </row>
    <row r="368" spans="1:73" x14ac:dyDescent="0.2">
      <c r="A368">
        <f t="shared" si="487"/>
        <v>1</v>
      </c>
      <c r="E368" s="4"/>
      <c r="F368" s="43"/>
      <c r="G368" s="4"/>
      <c r="H368" s="46"/>
      <c r="I368" s="44">
        <v>4</v>
      </c>
      <c r="J368" s="44" t="str">
        <f t="shared" si="513"/>
        <v/>
      </c>
      <c r="K368" t="s">
        <v>13</v>
      </c>
      <c r="L368" t="s">
        <v>586</v>
      </c>
      <c r="N368" t="s">
        <v>595</v>
      </c>
      <c r="O368" t="s">
        <v>600</v>
      </c>
      <c r="Q368" t="s">
        <v>595</v>
      </c>
      <c r="S368">
        <v>184</v>
      </c>
      <c r="T368" t="s">
        <v>756</v>
      </c>
      <c r="U368" t="str">
        <f>IF(B368=1,MAX($U$2:$U367)+1,IF(AND($T368&lt;&gt;"",$T368=$T367),$U367,IF(B368="x",U367,"")))</f>
        <v/>
      </c>
      <c r="V368" t="str">
        <f>IF(C368=1,MAX($V$2:$V367)+1,IF(AND($T368&lt;&gt;"",$T368=$T367),$U367,IF(C368="x",V367,"")))</f>
        <v/>
      </c>
      <c r="W368" t="s">
        <v>731</v>
      </c>
      <c r="X368">
        <v>4</v>
      </c>
      <c r="Z368">
        <v>1</v>
      </c>
      <c r="AA368">
        <f t="shared" si="484"/>
        <v>1184</v>
      </c>
      <c r="AB368" t="str">
        <f t="shared" si="485"/>
        <v/>
      </c>
      <c r="AC368">
        <f t="shared" si="481"/>
        <v>1184</v>
      </c>
      <c r="AD368" s="6">
        <v>1</v>
      </c>
      <c r="AE368" t="s">
        <v>923</v>
      </c>
      <c r="AF368" t="s">
        <v>744</v>
      </c>
      <c r="AG368" t="s">
        <v>923</v>
      </c>
      <c r="AH368" t="s">
        <v>923</v>
      </c>
      <c r="AI368" t="str">
        <f t="shared" si="488"/>
        <v>e</v>
      </c>
      <c r="AJ368" t="str">
        <f t="shared" si="489"/>
        <v/>
      </c>
      <c r="AK368" t="str">
        <f t="shared" si="490"/>
        <v/>
      </c>
      <c r="AL368" t="str">
        <f t="shared" si="491"/>
        <v/>
      </c>
      <c r="AM368" t="str">
        <f t="shared" si="492"/>
        <v/>
      </c>
      <c r="AN368" t="str">
        <f t="shared" si="493"/>
        <v>Away</v>
      </c>
      <c r="AO368" t="str">
        <f t="shared" si="494"/>
        <v>a</v>
      </c>
      <c r="AP368" t="str">
        <f t="shared" si="495"/>
        <v/>
      </c>
      <c r="AQ368" t="str">
        <f t="shared" si="496"/>
        <v/>
      </c>
      <c r="AR368" t="str">
        <f t="shared" si="497"/>
        <v>Away</v>
      </c>
      <c r="AS368" t="str">
        <f t="shared" si="498"/>
        <v>a</v>
      </c>
      <c r="AT368" t="str">
        <f t="shared" si="499"/>
        <v>Offensive</v>
      </c>
      <c r="AU368" t="str">
        <f t="shared" si="500"/>
        <v/>
      </c>
      <c r="AV368" t="str">
        <f t="shared" si="501"/>
        <v/>
      </c>
      <c r="AW368" t="str" cm="1">
        <f t="array" ref="AW368">IFERROR(IF(O368&lt;&gt;"",O368,IF(OR($S368="",$T368=""),"",IF(O368&lt;&gt;"",O368,IF($T368&lt;&gt;"",_xlfn._xlws.FILTER(O:O,($BU:$BU=$BU368)*($I:$I=$I368)*($T:$T=$T368)*($S:$S=_xlfn.MINIFS($S:$S,$T:$T,"="&amp;$T368)),"")))))&amp;"",IF(O368="","",""))&amp;""</f>
        <v>OffensivePlay_Zone-PuckRetreivalTurnover</v>
      </c>
      <c r="AX368" t="str" cm="1">
        <f t="array" ref="AX368">IFERROR(IF(P368&lt;&gt;"",P368,IF(OR($S368="",$T368=""),"",IF($T368&lt;&gt;"",_xlfn._xlws.FILTER(P:P,($BU:$BU=$BU368)*($I:$I=$I368)*($T:$T=$T368)*($S:$S=_xlfn.MINIFS($S:$S,$T:$T,"="&amp;$T368)),""))))&amp;"",IF(P368="","",""))&amp;""</f>
        <v/>
      </c>
      <c r="AY368" t="str" cm="1">
        <f t="array" ref="AY368">IFERROR(IF(Q368&lt;&gt;"",Q368,IF(OR($S368="",$T368=""),"",IF($T368&lt;&gt;"",_xlfn._xlws.FILTER(Q:Q,($BU:$BU=$BU368)*($I:$I=$I368)*($T:$T=$T368)*($S:$S=_xlfn.MINIFS($S:$S,$T:$T,"="&amp;$T368)),""))))&amp;"",IF(Q368="","",""))&amp;""</f>
        <v>s</v>
      </c>
      <c r="AZ368" t="str" cm="1">
        <f t="array" ref="AZ368">IFERROR(IF(R368&lt;&gt;"",R368,IF(OR($S368="",$T368=""),"",IF($T368&lt;&gt;"",_xlfn._xlws.FILTER(R:R,($BU:$BU=$BU368)*($I:$I=$I368)*($T:$T=$T368)*($S:$S=_xlfn.MINIFS($S:$S,$T:$T,"="&amp;$T368)),""))))&amp;"",IF(R368="","",""))&amp;""</f>
        <v/>
      </c>
      <c r="BA368" s="6">
        <f t="shared" si="502"/>
        <v>34</v>
      </c>
      <c r="BB368">
        <f t="shared" ref="BB368:BD368" si="556">BB367</f>
        <v>18987</v>
      </c>
      <c r="BC368" t="str">
        <f t="shared" si="556"/>
        <v>Velodrome</v>
      </c>
      <c r="BD368" t="str">
        <f t="shared" si="556"/>
        <v>Outlaws</v>
      </c>
      <c r="BE368" t="s">
        <v>13</v>
      </c>
      <c r="BF368" t="s">
        <v>586</v>
      </c>
      <c r="BI368" cm="1">
        <f t="array" ref="BI368">IFERROR(_xlfn._xlws.FILTER(shifts!A:A,(shifts!B:B=events!AD368)*(shifts!AG:AG&gt;=events!BK368)*(shifts!AH:AH&lt;=events!BL368)),BI367)</f>
        <v>13</v>
      </c>
      <c r="BJ368" s="15">
        <f t="shared" si="504"/>
        <v>2</v>
      </c>
      <c r="BK368">
        <f t="shared" si="505"/>
        <v>795</v>
      </c>
      <c r="BL368">
        <f t="shared" si="506"/>
        <v>793</v>
      </c>
      <c r="BM368" s="15">
        <f>SUMIFS(BJ$2:BJ368,K$2:K368,"=Intermission")+SUMIFS(BJ$2:BJ368,K$2:K368,"=Timeout")</f>
        <v>0</v>
      </c>
      <c r="BN368">
        <f t="shared" si="507"/>
        <v>0</v>
      </c>
      <c r="BO368" s="19">
        <f t="shared" si="508"/>
        <v>285</v>
      </c>
      <c r="BP368">
        <f t="shared" si="509"/>
        <v>280</v>
      </c>
      <c r="BQ368" s="17">
        <f t="shared" si="510"/>
        <v>287</v>
      </c>
      <c r="BR368" t="str">
        <f t="shared" si="511"/>
        <v>event_team_player_1</v>
      </c>
      <c r="BS368">
        <f>COUNTIFS(S$3:S368,"="&amp;S368,AI$3:AI368,"="&amp;AI368)</f>
        <v>1</v>
      </c>
      <c r="BT368" t="str">
        <f>IFERROR(VLOOKUP(BB368&amp;BU368&amp;X368,game_rosters!U:W,3,FALSE),"")</f>
        <v>P100032</v>
      </c>
      <c r="BU368" t="str">
        <f t="shared" si="512"/>
        <v>Outlaws</v>
      </c>
    </row>
    <row r="369" spans="1:73" x14ac:dyDescent="0.2">
      <c r="A369">
        <f t="shared" si="487"/>
        <v>1</v>
      </c>
      <c r="E369" s="4"/>
      <c r="F369" s="43"/>
      <c r="G369" s="4"/>
      <c r="H369" s="46"/>
      <c r="I369" s="44">
        <v>4</v>
      </c>
      <c r="J369" s="44" t="str">
        <f t="shared" si="513"/>
        <v/>
      </c>
      <c r="K369" t="s">
        <v>7</v>
      </c>
      <c r="L369" t="s">
        <v>172</v>
      </c>
      <c r="M369" t="s">
        <v>68</v>
      </c>
      <c r="N369" t="s">
        <v>595</v>
      </c>
      <c r="S369">
        <v>185</v>
      </c>
      <c r="T369" t="s">
        <v>756</v>
      </c>
      <c r="U369" t="str">
        <f>IF(B369=1,MAX($U$2:$U368)+1,IF(AND($T369&lt;&gt;"",$T369=$T368),$U368,IF(B369="x",U368,"")))</f>
        <v/>
      </c>
      <c r="V369" t="str">
        <f>IF(C369=1,MAX($V$2:$V368)+1,IF(AND($T369&lt;&gt;"",$T369=$T368),$U368,IF(C369="x",V368,"")))</f>
        <v/>
      </c>
      <c r="W369" t="s">
        <v>731</v>
      </c>
      <c r="X369">
        <v>4</v>
      </c>
      <c r="Z369">
        <v>1</v>
      </c>
      <c r="AA369">
        <f t="shared" si="484"/>
        <v>1185</v>
      </c>
      <c r="AB369" t="str">
        <f t="shared" si="485"/>
        <v/>
      </c>
      <c r="AC369">
        <f t="shared" si="481"/>
        <v>1185</v>
      </c>
      <c r="AD369" s="6">
        <v>1</v>
      </c>
      <c r="AE369" t="s">
        <v>923</v>
      </c>
      <c r="AF369" t="s">
        <v>923</v>
      </c>
      <c r="AG369" t="s">
        <v>756</v>
      </c>
      <c r="AH369" t="s">
        <v>756</v>
      </c>
      <c r="AI369" t="str">
        <f t="shared" si="488"/>
        <v>e</v>
      </c>
      <c r="AJ369" t="str">
        <f t="shared" si="489"/>
        <v/>
      </c>
      <c r="AK369" t="str">
        <f t="shared" si="490"/>
        <v/>
      </c>
      <c r="AL369" t="str">
        <f t="shared" si="491"/>
        <v/>
      </c>
      <c r="AM369" t="str">
        <f t="shared" si="492"/>
        <v/>
      </c>
      <c r="AN369" t="str">
        <f t="shared" si="493"/>
        <v>Away</v>
      </c>
      <c r="AO369" t="str">
        <f t="shared" si="494"/>
        <v>a</v>
      </c>
      <c r="AP369" t="str">
        <f t="shared" si="495"/>
        <v/>
      </c>
      <c r="AQ369" t="str">
        <f t="shared" si="496"/>
        <v/>
      </c>
      <c r="AR369" t="str">
        <f t="shared" si="497"/>
        <v>Away</v>
      </c>
      <c r="AS369" t="str">
        <f t="shared" si="498"/>
        <v>a</v>
      </c>
      <c r="AT369" t="str">
        <f t="shared" si="499"/>
        <v>Offensive</v>
      </c>
      <c r="AU369" t="str">
        <f t="shared" si="500"/>
        <v/>
      </c>
      <c r="AV369" t="str">
        <f t="shared" si="501"/>
        <v/>
      </c>
      <c r="AW369" t="str" cm="1">
        <f t="array" ref="AW369">IFERROR(IF(O369&lt;&gt;"",O369,IF(OR($S369="",$T369=""),"",IF(O369&lt;&gt;"",O369,IF($T369&lt;&gt;"",_xlfn._xlws.FILTER(O:O,($BU:$BU=$BU369)*($I:$I=$I369)*($T:$T=$T369)*($S:$S=_xlfn.MINIFS($S:$S,$T:$T,"="&amp;$T369)),"")))))&amp;"",IF(O369="","",""))&amp;""</f>
        <v/>
      </c>
      <c r="AX369" t="str" cm="1">
        <f t="array" ref="AX369">IFERROR(IF(P369&lt;&gt;"",P369,IF(OR($S369="",$T369=""),"",IF($T369&lt;&gt;"",_xlfn._xlws.FILTER(P:P,($BU:$BU=$BU369)*($I:$I=$I369)*($T:$T=$T369)*($S:$S=_xlfn.MINIFS($S:$S,$T:$T,"="&amp;$T369)),""))))&amp;"",IF(P369="","",""))&amp;""</f>
        <v/>
      </c>
      <c r="AY369" t="str" cm="1">
        <f t="array" ref="AY369">IFERROR(IF(Q369&lt;&gt;"",Q369,IF(OR($S369="",$T369=""),"",IF($T369&lt;&gt;"",_xlfn._xlws.FILTER(Q:Q,($BU:$BU=$BU369)*($I:$I=$I369)*($T:$T=$T369)*($S:$S=_xlfn.MINIFS($S:$S,$T:$T,"="&amp;$T369)),""))))&amp;"",IF(Q369="","",""))&amp;""</f>
        <v/>
      </c>
      <c r="AZ369" t="str" cm="1">
        <f t="array" ref="AZ369">IFERROR(IF(R369&lt;&gt;"",R369,IF(OR($S369="",$T369=""),"",IF($T369&lt;&gt;"",_xlfn._xlws.FILTER(R:R,($BU:$BU=$BU369)*($I:$I=$I369)*($T:$T=$T369)*($S:$S=_xlfn.MINIFS($S:$S,$T:$T,"="&amp;$T369)),""))))&amp;"",IF(R369="","",""))&amp;""</f>
        <v/>
      </c>
      <c r="BA369" s="6">
        <f t="shared" si="502"/>
        <v>34</v>
      </c>
      <c r="BB369">
        <f t="shared" ref="BB369:BD369" si="557">BB368</f>
        <v>18987</v>
      </c>
      <c r="BC369" t="str">
        <f t="shared" si="557"/>
        <v>Velodrome</v>
      </c>
      <c r="BD369" t="str">
        <f t="shared" si="557"/>
        <v>Outlaws</v>
      </c>
      <c r="BE369" t="s">
        <v>7</v>
      </c>
      <c r="BF369" t="s">
        <v>172</v>
      </c>
      <c r="BI369" cm="1">
        <f t="array" ref="BI369">IFERROR(_xlfn._xlws.FILTER(shifts!A:A,(shifts!B:B=events!AD369)*(shifts!AG:AG&gt;=events!BK369)*(shifts!AH:AH&lt;=events!BL369)),BI368)</f>
        <v>13</v>
      </c>
      <c r="BJ369" s="15">
        <f t="shared" si="504"/>
        <v>0</v>
      </c>
      <c r="BK369">
        <f t="shared" si="505"/>
        <v>793</v>
      </c>
      <c r="BL369">
        <f t="shared" si="506"/>
        <v>793</v>
      </c>
      <c r="BM369" s="15">
        <f>SUMIFS(BJ$2:BJ369,K$2:K369,"=Intermission")+SUMIFS(BJ$2:BJ369,K$2:K369,"=Timeout")</f>
        <v>0</v>
      </c>
      <c r="BN369">
        <f t="shared" si="507"/>
        <v>0</v>
      </c>
      <c r="BO369" s="19">
        <f t="shared" si="508"/>
        <v>287</v>
      </c>
      <c r="BP369">
        <f t="shared" si="509"/>
        <v>282</v>
      </c>
      <c r="BQ369" s="17">
        <f t="shared" si="510"/>
        <v>287</v>
      </c>
      <c r="BR369" t="str">
        <f t="shared" si="511"/>
        <v>event_team_player_1</v>
      </c>
      <c r="BS369">
        <f>COUNTIFS(S$3:S369,"="&amp;S369,AI$3:AI369,"="&amp;AI369)</f>
        <v>1</v>
      </c>
      <c r="BT369" t="str">
        <f>IFERROR(VLOOKUP(BB369&amp;BU369&amp;X369,game_rosters!U:W,3,FALSE),"")</f>
        <v>P100032</v>
      </c>
      <c r="BU369" t="str">
        <f t="shared" si="512"/>
        <v>Outlaws</v>
      </c>
    </row>
    <row r="370" spans="1:73" x14ac:dyDescent="0.2">
      <c r="A370" t="str">
        <f t="shared" si="487"/>
        <v/>
      </c>
      <c r="E370" s="4"/>
      <c r="F370" s="43"/>
      <c r="G370" s="4"/>
      <c r="H370" s="46"/>
      <c r="I370" s="44">
        <v>77</v>
      </c>
      <c r="J370" s="44" t="str">
        <f t="shared" si="513"/>
        <v/>
      </c>
      <c r="R370" s="51">
        <v>1</v>
      </c>
      <c r="S370">
        <v>185</v>
      </c>
      <c r="T370" t="s">
        <v>756</v>
      </c>
      <c r="U370" t="str">
        <f>IF(B370=1,MAX($U$2:$U369)+1,IF(AND($T370&lt;&gt;"",$T370=$T369),$U369,IF(B370="x",U369,"")))</f>
        <v/>
      </c>
      <c r="V370" t="str">
        <f>IF(C370=1,MAX($V$2:$V369)+1,IF(AND($T370&lt;&gt;"",$T370=$T369),$U369,IF(C370="x",V369,"")))</f>
        <v/>
      </c>
      <c r="X370">
        <v>77</v>
      </c>
      <c r="Z370">
        <v>1</v>
      </c>
      <c r="AA370">
        <f t="shared" si="484"/>
        <v>1185</v>
      </c>
      <c r="AB370" t="str">
        <f t="shared" si="485"/>
        <v/>
      </c>
      <c r="AC370">
        <f t="shared" si="481"/>
        <v>1185</v>
      </c>
      <c r="AD370" s="6">
        <v>1</v>
      </c>
      <c r="AE370" t="s">
        <v>923</v>
      </c>
      <c r="AF370" t="s">
        <v>923</v>
      </c>
      <c r="AG370" t="s">
        <v>756</v>
      </c>
      <c r="AH370" t="s">
        <v>756</v>
      </c>
      <c r="AI370" t="str">
        <f t="shared" si="488"/>
        <v>e</v>
      </c>
      <c r="AJ370" t="str">
        <f t="shared" si="489"/>
        <v/>
      </c>
      <c r="AK370" t="str">
        <f t="shared" si="490"/>
        <v/>
      </c>
      <c r="AL370" t="str">
        <f t="shared" si="491"/>
        <v/>
      </c>
      <c r="AM370" t="str">
        <f t="shared" si="492"/>
        <v/>
      </c>
      <c r="AN370" t="str">
        <f t="shared" si="493"/>
        <v>Away</v>
      </c>
      <c r="AO370" t="str">
        <f t="shared" si="494"/>
        <v>a</v>
      </c>
      <c r="AP370" t="str">
        <f t="shared" si="495"/>
        <v/>
      </c>
      <c r="AQ370" t="str">
        <f t="shared" si="496"/>
        <v/>
      </c>
      <c r="AR370" t="str">
        <f t="shared" si="497"/>
        <v>Away</v>
      </c>
      <c r="AS370" t="str">
        <f t="shared" si="498"/>
        <v>a</v>
      </c>
      <c r="AT370" t="str">
        <f t="shared" si="499"/>
        <v>Offensive</v>
      </c>
      <c r="AU370" t="str">
        <f t="shared" si="500"/>
        <v/>
      </c>
      <c r="AV370" t="str">
        <f t="shared" si="501"/>
        <v/>
      </c>
      <c r="AW370" t="str" cm="1">
        <f t="array" ref="AW370">IFERROR(IF(O370&lt;&gt;"",O370,IF(OR($S370="",$T370=""),"",IF(O370&lt;&gt;"",O370,IF($T370&lt;&gt;"",_xlfn._xlws.FILTER(O:O,($BU:$BU=$BU370)*($I:$I=$I370)*($T:$T=$T370)*($S:$S=_xlfn.MINIFS($S:$S,$T:$T,"="&amp;$T370)),"")))))&amp;"",IF(O370="","",""))&amp;""</f>
        <v/>
      </c>
      <c r="AX370" t="str" cm="1">
        <f t="array" ref="AX370">IFERROR(IF(P370&lt;&gt;"",P370,IF(OR($S370="",$T370=""),"",IF($T370&lt;&gt;"",_xlfn._xlws.FILTER(P:P,($BU:$BU=$BU370)*($I:$I=$I370)*($T:$T=$T370)*($S:$S=_xlfn.MINIFS($S:$S,$T:$T,"="&amp;$T370)),""))))&amp;"",IF(P370="","",""))&amp;""</f>
        <v/>
      </c>
      <c r="AY370" t="str" cm="1">
        <f t="array" ref="AY370">IFERROR(IF(Q370&lt;&gt;"",Q370,IF(OR($S370="",$T370=""),"",IF($T370&lt;&gt;"",_xlfn._xlws.FILTER(Q:Q,($BU:$BU=$BU370)*($I:$I=$I370)*($T:$T=$T370)*($S:$S=_xlfn.MINIFS($S:$S,$T:$T,"="&amp;$T370)),""))))&amp;"",IF(Q370="","",""))&amp;""</f>
        <v/>
      </c>
      <c r="AZ370" t="str" cm="1">
        <f t="array" ref="AZ370">IFERROR(IF(R370&lt;&gt;"",R370,IF(OR($S370="",$T370=""),"",IF($T370&lt;&gt;"",_xlfn._xlws.FILTER(R:R,($BU:$BU=$BU370)*($I:$I=$I370)*($T:$T=$T370)*($S:$S=_xlfn.MINIFS($S:$S,$T:$T,"="&amp;$T370)),""))))&amp;"",IF(R370="","",""))&amp;""</f>
        <v>1</v>
      </c>
      <c r="BA370" s="6">
        <f t="shared" si="502"/>
        <v>34</v>
      </c>
      <c r="BB370">
        <f t="shared" ref="BB370:BD370" si="558">BB369</f>
        <v>18987</v>
      </c>
      <c r="BC370" t="str">
        <f t="shared" si="558"/>
        <v>Velodrome</v>
      </c>
      <c r="BD370" t="str">
        <f t="shared" si="558"/>
        <v>Outlaws</v>
      </c>
      <c r="BE370" t="s">
        <v>7</v>
      </c>
      <c r="BF370" t="s">
        <v>172</v>
      </c>
      <c r="BI370" cm="1">
        <f t="array" ref="BI370">IFERROR(_xlfn._xlws.FILTER(shifts!A:A,(shifts!B:B=events!AD370)*(shifts!AG:AG&gt;=events!BK370)*(shifts!AH:AH&lt;=events!BL370)),BI369)</f>
        <v>13</v>
      </c>
      <c r="BJ370" s="15">
        <f t="shared" si="504"/>
        <v>0</v>
      </c>
      <c r="BK370">
        <f t="shared" si="505"/>
        <v>793</v>
      </c>
      <c r="BL370">
        <f t="shared" si="506"/>
        <v>793</v>
      </c>
      <c r="BM370" s="15">
        <f>SUMIFS(BJ$2:BJ370,K$2:K370,"=Intermission")+SUMIFS(BJ$2:BJ370,K$2:K370,"=Timeout")</f>
        <v>0</v>
      </c>
      <c r="BN370">
        <f t="shared" si="507"/>
        <v>0</v>
      </c>
      <c r="BO370" s="19">
        <f t="shared" si="508"/>
        <v>287</v>
      </c>
      <c r="BP370">
        <f t="shared" si="509"/>
        <v>282</v>
      </c>
      <c r="BQ370" s="17">
        <f t="shared" si="510"/>
        <v>287</v>
      </c>
      <c r="BR370" t="str">
        <f t="shared" si="511"/>
        <v>event_team_player_2</v>
      </c>
      <c r="BS370">
        <f>COUNTIFS(S$3:S370,"="&amp;S370,AI$3:AI370,"="&amp;AI370)</f>
        <v>2</v>
      </c>
      <c r="BT370" t="str">
        <f>IFERROR(VLOOKUP(BB370&amp;BU370&amp;X370,game_rosters!U:W,3,FALSE),"")</f>
        <v>P100185</v>
      </c>
      <c r="BU370" t="str">
        <f t="shared" si="512"/>
        <v>Outlaws</v>
      </c>
    </row>
    <row r="371" spans="1:73" x14ac:dyDescent="0.2">
      <c r="A371" t="str">
        <f t="shared" si="487"/>
        <v/>
      </c>
      <c r="E371" s="4"/>
      <c r="F371" s="43"/>
      <c r="G371" s="4"/>
      <c r="H371" s="46"/>
      <c r="I371" s="44">
        <v>14</v>
      </c>
      <c r="J371" s="44" t="str">
        <f t="shared" si="513"/>
        <v/>
      </c>
      <c r="R371" s="51">
        <v>1</v>
      </c>
      <c r="S371">
        <v>185</v>
      </c>
      <c r="T371" t="s">
        <v>756</v>
      </c>
      <c r="U371" t="str">
        <f>IF(B371=1,MAX($U$2:$U370)+1,IF(AND($T371&lt;&gt;"",$T371=$T370),$U370,IF(B371="x",U370,"")))</f>
        <v/>
      </c>
      <c r="V371" t="str">
        <f>IF(C371=1,MAX($V$2:$V370)+1,IF(AND($T371&lt;&gt;"",$T371=$T370),$U370,IF(C371="x",V370,"")))</f>
        <v/>
      </c>
      <c r="X371">
        <v>14</v>
      </c>
      <c r="AA371">
        <f t="shared" si="484"/>
        <v>1185</v>
      </c>
      <c r="AB371" t="str">
        <f t="shared" si="485"/>
        <v/>
      </c>
      <c r="AC371">
        <f t="shared" si="481"/>
        <v>1185</v>
      </c>
      <c r="AD371" s="6">
        <v>1</v>
      </c>
      <c r="AE371" t="s">
        <v>923</v>
      </c>
      <c r="AF371" t="s">
        <v>923</v>
      </c>
      <c r="AG371" t="s">
        <v>756</v>
      </c>
      <c r="AH371" t="s">
        <v>756</v>
      </c>
      <c r="AI371" t="str">
        <f t="shared" si="488"/>
        <v>o</v>
      </c>
      <c r="AJ371" t="str">
        <f t="shared" si="489"/>
        <v/>
      </c>
      <c r="AK371" t="str">
        <f t="shared" si="490"/>
        <v/>
      </c>
      <c r="AL371" t="str">
        <f t="shared" si="491"/>
        <v/>
      </c>
      <c r="AM371" t="str">
        <f t="shared" si="492"/>
        <v/>
      </c>
      <c r="AN371" t="str">
        <f t="shared" si="493"/>
        <v>Away</v>
      </c>
      <c r="AO371" t="str">
        <f t="shared" si="494"/>
        <v>a</v>
      </c>
      <c r="AP371" t="str">
        <f t="shared" si="495"/>
        <v/>
      </c>
      <c r="AQ371" t="str">
        <f t="shared" si="496"/>
        <v/>
      </c>
      <c r="AR371" t="str">
        <f t="shared" si="497"/>
        <v>Away</v>
      </c>
      <c r="AS371" t="str">
        <f t="shared" si="498"/>
        <v>a</v>
      </c>
      <c r="AT371" t="str">
        <f t="shared" si="499"/>
        <v>Defensive</v>
      </c>
      <c r="AU371" t="str">
        <f t="shared" si="500"/>
        <v/>
      </c>
      <c r="AV371" t="str">
        <f t="shared" si="501"/>
        <v/>
      </c>
      <c r="AW371" t="str" cm="1">
        <f t="array" ref="AW371">IFERROR(IF(O371&lt;&gt;"",O371,IF(OR($S371="",$T371=""),"",IF(O371&lt;&gt;"",O371,IF($T371&lt;&gt;"",_xlfn._xlws.FILTER(O:O,($BU:$BU=$BU371)*($I:$I=$I371)*($T:$T=$T371)*($S:$S=_xlfn.MINIFS($S:$S,$T:$T,"="&amp;$T371)),"")))))&amp;"",IF(O371="","",""))&amp;""</f>
        <v/>
      </c>
      <c r="AX371" t="str" cm="1">
        <f t="array" ref="AX371">IFERROR(IF(P371&lt;&gt;"",P371,IF(OR($S371="",$T371=""),"",IF($T371&lt;&gt;"",_xlfn._xlws.FILTER(P:P,($BU:$BU=$BU371)*($I:$I=$I371)*($T:$T=$T371)*($S:$S=_xlfn.MINIFS($S:$S,$T:$T,"="&amp;$T371)),""))))&amp;"",IF(P371="","",""))&amp;""</f>
        <v/>
      </c>
      <c r="AY371" t="str" cm="1">
        <f t="array" ref="AY371">IFERROR(IF(Q371&lt;&gt;"",Q371,IF(OR($S371="",$T371=""),"",IF($T371&lt;&gt;"",_xlfn._xlws.FILTER(Q:Q,($BU:$BU=$BU371)*($I:$I=$I371)*($T:$T=$T371)*($S:$S=_xlfn.MINIFS($S:$S,$T:$T,"="&amp;$T371)),""))))&amp;"",IF(Q371="","",""))&amp;""</f>
        <v/>
      </c>
      <c r="AZ371" t="str" cm="1">
        <f t="array" ref="AZ371">IFERROR(IF(R371&lt;&gt;"",R371,IF(OR($S371="",$T371=""),"",IF($T371&lt;&gt;"",_xlfn._xlws.FILTER(R:R,($BU:$BU=$BU371)*($I:$I=$I371)*($T:$T=$T371)*($S:$S=_xlfn.MINIFS($S:$S,$T:$T,"="&amp;$T371)),""))))&amp;"",IF(R371="","",""))&amp;""</f>
        <v>1</v>
      </c>
      <c r="BA371" s="6">
        <f t="shared" si="502"/>
        <v>34</v>
      </c>
      <c r="BB371">
        <f t="shared" ref="BB371:BD371" si="559">BB370</f>
        <v>18987</v>
      </c>
      <c r="BC371" t="str">
        <f t="shared" si="559"/>
        <v>Velodrome</v>
      </c>
      <c r="BD371" t="str">
        <f t="shared" si="559"/>
        <v>Outlaws</v>
      </c>
      <c r="BE371" t="s">
        <v>7</v>
      </c>
      <c r="BF371" t="s">
        <v>172</v>
      </c>
      <c r="BI371" cm="1">
        <f t="array" ref="BI371">IFERROR(_xlfn._xlws.FILTER(shifts!A:A,(shifts!B:B=events!AD371)*(shifts!AG:AG&gt;=events!BK371)*(shifts!AH:AH&lt;=events!BL371)),BI370)</f>
        <v>13</v>
      </c>
      <c r="BJ371" s="15">
        <f t="shared" si="504"/>
        <v>0</v>
      </c>
      <c r="BK371">
        <f t="shared" si="505"/>
        <v>793</v>
      </c>
      <c r="BL371">
        <f t="shared" si="506"/>
        <v>793</v>
      </c>
      <c r="BM371" s="15">
        <f>SUMIFS(BJ$2:BJ371,K$2:K371,"=Intermission")+SUMIFS(BJ$2:BJ371,K$2:K371,"=Timeout")</f>
        <v>0</v>
      </c>
      <c r="BN371">
        <f t="shared" si="507"/>
        <v>0</v>
      </c>
      <c r="BO371" s="19">
        <f t="shared" si="508"/>
        <v>287</v>
      </c>
      <c r="BP371">
        <f t="shared" si="509"/>
        <v>282</v>
      </c>
      <c r="BQ371" s="17">
        <f t="shared" si="510"/>
        <v>287</v>
      </c>
      <c r="BR371" t="str">
        <f t="shared" si="511"/>
        <v>opp_team_player_1</v>
      </c>
      <c r="BS371">
        <f>COUNTIFS(S$3:S371,"="&amp;S371,AI$3:AI371,"="&amp;AI371)</f>
        <v>1</v>
      </c>
      <c r="BT371" t="str">
        <f>IFERROR(VLOOKUP(BB371&amp;BU371&amp;X371,game_rosters!U:W,3,FALSE),"")</f>
        <v>P100132</v>
      </c>
      <c r="BU371" t="str">
        <f t="shared" si="512"/>
        <v>Velodrome</v>
      </c>
    </row>
    <row r="372" spans="1:73" x14ac:dyDescent="0.2">
      <c r="A372">
        <f t="shared" si="487"/>
        <v>1</v>
      </c>
      <c r="E372" s="4"/>
      <c r="F372" s="43"/>
      <c r="G372" s="4"/>
      <c r="H372" s="46"/>
      <c r="I372" s="44">
        <v>77</v>
      </c>
      <c r="J372" s="44" t="str">
        <f t="shared" si="513"/>
        <v/>
      </c>
      <c r="K372" t="s">
        <v>13</v>
      </c>
      <c r="O372" t="s">
        <v>613</v>
      </c>
      <c r="Q372" t="s">
        <v>594</v>
      </c>
      <c r="R372" s="51">
        <v>1</v>
      </c>
      <c r="S372">
        <v>186</v>
      </c>
      <c r="T372" t="s">
        <v>756</v>
      </c>
      <c r="U372" t="str">
        <f>IF(B372=1,MAX($U$2:$U371)+1,IF(AND($T372&lt;&gt;"",$T372=$T371),$U371,IF(B372="x",U371,"")))</f>
        <v/>
      </c>
      <c r="V372" t="str">
        <f>IF(C372=1,MAX($V$2:$V371)+1,IF(AND($T372&lt;&gt;"",$T372=$T371),$U371,IF(C372="x",V371,"")))</f>
        <v/>
      </c>
      <c r="W372" t="s">
        <v>731</v>
      </c>
      <c r="X372">
        <v>77</v>
      </c>
      <c r="Z372">
        <v>1</v>
      </c>
      <c r="AA372">
        <f t="shared" si="484"/>
        <v>1186</v>
      </c>
      <c r="AB372" t="str">
        <f t="shared" si="485"/>
        <v/>
      </c>
      <c r="AC372">
        <f t="shared" si="481"/>
        <v>1186</v>
      </c>
      <c r="AD372" s="6">
        <v>1</v>
      </c>
      <c r="AE372" t="s">
        <v>923</v>
      </c>
      <c r="AF372" t="s">
        <v>923</v>
      </c>
      <c r="AG372" t="s">
        <v>923</v>
      </c>
      <c r="AH372" t="s">
        <v>746</v>
      </c>
      <c r="AI372" t="str">
        <f t="shared" si="488"/>
        <v>e</v>
      </c>
      <c r="AJ372" t="str">
        <f t="shared" si="489"/>
        <v/>
      </c>
      <c r="AK372" t="str">
        <f t="shared" si="490"/>
        <v/>
      </c>
      <c r="AL372" t="str">
        <f t="shared" si="491"/>
        <v/>
      </c>
      <c r="AM372" t="str">
        <f t="shared" si="492"/>
        <v/>
      </c>
      <c r="AN372" t="str">
        <f t="shared" si="493"/>
        <v>Away</v>
      </c>
      <c r="AO372" t="str">
        <f t="shared" si="494"/>
        <v>a</v>
      </c>
      <c r="AP372" t="str">
        <f t="shared" si="495"/>
        <v/>
      </c>
      <c r="AQ372" t="str">
        <f t="shared" si="496"/>
        <v/>
      </c>
      <c r="AR372" t="str">
        <f t="shared" si="497"/>
        <v>Away</v>
      </c>
      <c r="AS372" t="str">
        <f t="shared" si="498"/>
        <v>a</v>
      </c>
      <c r="AT372" t="str">
        <f t="shared" si="499"/>
        <v>Offensive</v>
      </c>
      <c r="AU372" t="str">
        <f t="shared" si="500"/>
        <v/>
      </c>
      <c r="AV372" t="str">
        <f t="shared" si="501"/>
        <v/>
      </c>
      <c r="AW372" t="str" cm="1">
        <f t="array" ref="AW372">IFERROR(IF(O372&lt;&gt;"",O372,IF(OR($S372="",$T372=""),"",IF(O372&lt;&gt;"",O372,IF($T372&lt;&gt;"",_xlfn._xlws.FILTER(O:O,($BU:$BU=$BU372)*($I:$I=$I372)*($T:$T=$T372)*($S:$S=_xlfn.MINIFS($S:$S,$T:$T,"="&amp;$T372)),"")))))&amp;"",IF(O372="","",""))&amp;""</f>
        <v>Defensive_Zone-AttemptedBreakOutRush</v>
      </c>
      <c r="AX372" t="str" cm="1">
        <f t="array" ref="AX372">IFERROR(IF(P372&lt;&gt;"",P372,IF(OR($S372="",$T372=""),"",IF($T372&lt;&gt;"",_xlfn._xlws.FILTER(P:P,($BU:$BU=$BU372)*($I:$I=$I372)*($T:$T=$T372)*($S:$S=_xlfn.MINIFS($S:$S,$T:$T,"="&amp;$T372)),""))))&amp;"",IF(P372="","",""))&amp;""</f>
        <v/>
      </c>
      <c r="AY372" t="str" cm="1">
        <f t="array" ref="AY372">IFERROR(IF(Q372&lt;&gt;"",Q372,IF(OR($S372="",$T372=""),"",IF($T372&lt;&gt;"",_xlfn._xlws.FILTER(Q:Q,($BU:$BU=$BU372)*($I:$I=$I372)*($T:$T=$T372)*($S:$S=_xlfn.MINIFS($S:$S,$T:$T,"="&amp;$T372)),""))))&amp;"",IF(Q372="","",""))&amp;""</f>
        <v>u</v>
      </c>
      <c r="AZ372" t="str" cm="1">
        <f t="array" ref="AZ372">IFERROR(IF(R372&lt;&gt;"",R372,IF(OR($S372="",$T372=""),"",IF($T372&lt;&gt;"",_xlfn._xlws.FILTER(R:R,($BU:$BU=$BU372)*($I:$I=$I372)*($T:$T=$T372)*($S:$S=_xlfn.MINIFS($S:$S,$T:$T,"="&amp;$T372)),""))))&amp;"",IF(R372="","",""))&amp;""</f>
        <v>1</v>
      </c>
      <c r="BA372" s="6">
        <f t="shared" si="502"/>
        <v>34</v>
      </c>
      <c r="BB372">
        <f t="shared" ref="BB372:BD372" si="560">BB371</f>
        <v>18987</v>
      </c>
      <c r="BC372" t="str">
        <f t="shared" si="560"/>
        <v>Velodrome</v>
      </c>
      <c r="BD372" t="str">
        <f t="shared" si="560"/>
        <v>Outlaws</v>
      </c>
      <c r="BE372" t="s">
        <v>13</v>
      </c>
      <c r="BF372" t="s">
        <v>756</v>
      </c>
      <c r="BI372" cm="1">
        <f t="array" ref="BI372">IFERROR(_xlfn._xlws.FILTER(shifts!A:A,(shifts!B:B=events!AD372)*(shifts!AG:AG&gt;=events!BK372)*(shifts!AH:AH&lt;=events!BL372)),BI371)</f>
        <v>13</v>
      </c>
      <c r="BJ372" s="15">
        <f t="shared" si="504"/>
        <v>1</v>
      </c>
      <c r="BK372">
        <f t="shared" si="505"/>
        <v>793</v>
      </c>
      <c r="BL372">
        <f t="shared" si="506"/>
        <v>792</v>
      </c>
      <c r="BM372" s="15">
        <f>SUMIFS(BJ$2:BJ372,K$2:K372,"=Intermission")+SUMIFS(BJ$2:BJ372,K$2:K372,"=Timeout")</f>
        <v>0</v>
      </c>
      <c r="BN372">
        <f t="shared" si="507"/>
        <v>0</v>
      </c>
      <c r="BO372" s="19">
        <f t="shared" si="508"/>
        <v>287</v>
      </c>
      <c r="BP372">
        <f t="shared" si="509"/>
        <v>282</v>
      </c>
      <c r="BQ372" s="17">
        <f t="shared" si="510"/>
        <v>288</v>
      </c>
      <c r="BR372" t="str">
        <f t="shared" si="511"/>
        <v>event_team_player_1</v>
      </c>
      <c r="BS372">
        <f>COUNTIFS(S$3:S372,"="&amp;S372,AI$3:AI372,"="&amp;AI372)</f>
        <v>1</v>
      </c>
      <c r="BT372" t="str">
        <f>IFERROR(VLOOKUP(BB372&amp;BU372&amp;X372,game_rosters!U:W,3,FALSE),"")</f>
        <v>P100185</v>
      </c>
      <c r="BU372" t="str">
        <f t="shared" si="512"/>
        <v>Outlaws</v>
      </c>
    </row>
    <row r="373" spans="1:73" x14ac:dyDescent="0.2">
      <c r="A373" t="str">
        <f t="shared" si="487"/>
        <v/>
      </c>
      <c r="E373" s="4"/>
      <c r="F373" s="43"/>
      <c r="G373" s="4"/>
      <c r="H373" s="46"/>
      <c r="I373" s="44">
        <v>14</v>
      </c>
      <c r="J373" s="44" t="str">
        <f t="shared" si="513"/>
        <v/>
      </c>
      <c r="O373" t="s">
        <v>601</v>
      </c>
      <c r="Q373" t="s">
        <v>595</v>
      </c>
      <c r="R373" s="51">
        <v>1</v>
      </c>
      <c r="S373">
        <v>186</v>
      </c>
      <c r="T373" t="s">
        <v>756</v>
      </c>
      <c r="U373" t="str">
        <f>IF(B373=1,MAX($U$2:$U372)+1,IF(AND($T373&lt;&gt;"",$T373=$T372),$U372,IF(B373="x",U372,"")))</f>
        <v/>
      </c>
      <c r="V373" t="str">
        <f>IF(C373=1,MAX($V$2:$V372)+1,IF(AND($T373&lt;&gt;"",$T373=$T372),$U372,IF(C373="x",V372,"")))</f>
        <v/>
      </c>
      <c r="X373">
        <v>14</v>
      </c>
      <c r="AA373">
        <f t="shared" si="484"/>
        <v>1186</v>
      </c>
      <c r="AB373" t="str">
        <f t="shared" si="485"/>
        <v/>
      </c>
      <c r="AC373">
        <f t="shared" si="481"/>
        <v>1186</v>
      </c>
      <c r="AD373" s="6">
        <v>1</v>
      </c>
      <c r="AE373" t="s">
        <v>923</v>
      </c>
      <c r="AF373" t="s">
        <v>923</v>
      </c>
      <c r="AG373" t="s">
        <v>923</v>
      </c>
      <c r="AH373" t="s">
        <v>746</v>
      </c>
      <c r="AI373" t="str">
        <f t="shared" si="488"/>
        <v>o</v>
      </c>
      <c r="AJ373" t="str">
        <f t="shared" si="489"/>
        <v/>
      </c>
      <c r="AK373" t="str">
        <f t="shared" si="490"/>
        <v/>
      </c>
      <c r="AL373" t="str">
        <f t="shared" si="491"/>
        <v/>
      </c>
      <c r="AM373" t="str">
        <f t="shared" si="492"/>
        <v/>
      </c>
      <c r="AN373" t="str">
        <f t="shared" si="493"/>
        <v>Away</v>
      </c>
      <c r="AO373" t="str">
        <f t="shared" si="494"/>
        <v>a</v>
      </c>
      <c r="AP373" t="str">
        <f t="shared" si="495"/>
        <v/>
      </c>
      <c r="AQ373" t="str">
        <f t="shared" si="496"/>
        <v/>
      </c>
      <c r="AR373" t="str">
        <f t="shared" si="497"/>
        <v>Away</v>
      </c>
      <c r="AS373" t="str">
        <f t="shared" si="498"/>
        <v>a</v>
      </c>
      <c r="AT373" t="str">
        <f t="shared" si="499"/>
        <v>Defensive</v>
      </c>
      <c r="AU373" t="str">
        <f t="shared" si="500"/>
        <v/>
      </c>
      <c r="AV373" t="str">
        <f t="shared" si="501"/>
        <v/>
      </c>
      <c r="AW373" t="str" cm="1">
        <f t="array" ref="AW373">IFERROR(IF(O373&lt;&gt;"",O373,IF(OR($S373="",$T373=""),"",IF(O373&lt;&gt;"",O373,IF($T373&lt;&gt;"",_xlfn._xlws.FILTER(O:O,($BU:$BU=$BU373)*($I:$I=$I373)*($T:$T=$T373)*($S:$S=_xlfn.MINIFS($S:$S,$T:$T,"="&amp;$T373)),"")))))&amp;"",IF(O373="","",""))&amp;""</f>
        <v>Defensive_PlayPossession-PokeCheck</v>
      </c>
      <c r="AX373" t="str" cm="1">
        <f t="array" ref="AX373">IFERROR(IF(P373&lt;&gt;"",P373,IF(OR($S373="",$T373=""),"",IF($T373&lt;&gt;"",_xlfn._xlws.FILTER(P:P,($BU:$BU=$BU373)*($I:$I=$I373)*($T:$T=$T373)*($S:$S=_xlfn.MINIFS($S:$S,$T:$T,"="&amp;$T373)),""))))&amp;"",IF(P373="","",""))&amp;""</f>
        <v/>
      </c>
      <c r="AY373" t="str" cm="1">
        <f t="array" ref="AY373">IFERROR(IF(Q373&lt;&gt;"",Q373,IF(OR($S373="",$T373=""),"",IF($T373&lt;&gt;"",_xlfn._xlws.FILTER(Q:Q,($BU:$BU=$BU373)*($I:$I=$I373)*($T:$T=$T373)*($S:$S=_xlfn.MINIFS($S:$S,$T:$T,"="&amp;$T373)),""))))&amp;"",IF(Q373="","",""))&amp;""</f>
        <v>s</v>
      </c>
      <c r="AZ373" t="str" cm="1">
        <f t="array" ref="AZ373">IFERROR(IF(R373&lt;&gt;"",R373,IF(OR($S373="",$T373=""),"",IF($T373&lt;&gt;"",_xlfn._xlws.FILTER(R:R,($BU:$BU=$BU373)*($I:$I=$I373)*($T:$T=$T373)*($S:$S=_xlfn.MINIFS($S:$S,$T:$T,"="&amp;$T373)),""))))&amp;"",IF(R373="","",""))&amp;""</f>
        <v>1</v>
      </c>
      <c r="BA373" s="6">
        <f t="shared" si="502"/>
        <v>34</v>
      </c>
      <c r="BB373">
        <f t="shared" ref="BB373:BD373" si="561">BB372</f>
        <v>18987</v>
      </c>
      <c r="BC373" t="str">
        <f t="shared" si="561"/>
        <v>Velodrome</v>
      </c>
      <c r="BD373" t="str">
        <f t="shared" si="561"/>
        <v>Outlaws</v>
      </c>
      <c r="BE373" t="s">
        <v>13</v>
      </c>
      <c r="BF373" t="s">
        <v>756</v>
      </c>
      <c r="BI373" cm="1">
        <f t="array" ref="BI373">IFERROR(_xlfn._xlws.FILTER(shifts!A:A,(shifts!B:B=events!AD373)*(shifts!AG:AG&gt;=events!BK373)*(shifts!AH:AH&lt;=events!BL373)),BI372)</f>
        <v>13</v>
      </c>
      <c r="BJ373" s="15">
        <f t="shared" si="504"/>
        <v>1</v>
      </c>
      <c r="BK373">
        <f t="shared" si="505"/>
        <v>793</v>
      </c>
      <c r="BL373">
        <f t="shared" si="506"/>
        <v>792</v>
      </c>
      <c r="BM373" s="15">
        <f>SUMIFS(BJ$2:BJ373,K$2:K373,"=Intermission")+SUMIFS(BJ$2:BJ373,K$2:K373,"=Timeout")</f>
        <v>0</v>
      </c>
      <c r="BN373">
        <f t="shared" si="507"/>
        <v>0</v>
      </c>
      <c r="BO373" s="19">
        <f t="shared" si="508"/>
        <v>287</v>
      </c>
      <c r="BP373">
        <f t="shared" si="509"/>
        <v>282</v>
      </c>
      <c r="BQ373" s="17">
        <f t="shared" si="510"/>
        <v>288</v>
      </c>
      <c r="BR373" t="str">
        <f t="shared" si="511"/>
        <v>opp_team_player_1</v>
      </c>
      <c r="BS373">
        <f>COUNTIFS(S$3:S373,"="&amp;S373,AI$3:AI373,"="&amp;AI373)</f>
        <v>1</v>
      </c>
      <c r="BT373" t="str">
        <f>IFERROR(VLOOKUP(BB373&amp;BU373&amp;X373,game_rosters!U:W,3,FALSE),"")</f>
        <v>P100132</v>
      </c>
      <c r="BU373" t="str">
        <f t="shared" si="512"/>
        <v>Velodrome</v>
      </c>
    </row>
    <row r="374" spans="1:73" x14ac:dyDescent="0.2">
      <c r="A374">
        <f t="shared" si="487"/>
        <v>1</v>
      </c>
      <c r="E374" s="4"/>
      <c r="F374" s="43"/>
      <c r="G374" s="4"/>
      <c r="H374" s="46"/>
      <c r="I374" s="44">
        <v>14</v>
      </c>
      <c r="J374" s="44" t="str">
        <f t="shared" si="513"/>
        <v/>
      </c>
      <c r="K374" t="s">
        <v>9</v>
      </c>
      <c r="L374" t="s">
        <v>183</v>
      </c>
      <c r="M374" t="s">
        <v>80</v>
      </c>
      <c r="R374" s="51">
        <v>1</v>
      </c>
      <c r="S374">
        <v>187</v>
      </c>
      <c r="T374" t="s">
        <v>756</v>
      </c>
      <c r="U374" t="str">
        <f>IF(B374=1,MAX($U$2:$U373)+1,IF(AND($T374&lt;&gt;"",$T374=$T373),$U373,IF(B374="x",U373,"")))</f>
        <v/>
      </c>
      <c r="V374" t="str">
        <f>IF(C374=1,MAX($V$2:$V373)+1,IF(AND($T374&lt;&gt;"",$T374=$T373),$U373,IF(C374="x",V373,"")))</f>
        <v/>
      </c>
      <c r="W374" t="s">
        <v>735</v>
      </c>
      <c r="X374">
        <v>14</v>
      </c>
      <c r="Z374">
        <v>1</v>
      </c>
      <c r="AA374">
        <f t="shared" si="484"/>
        <v>1187</v>
      </c>
      <c r="AB374" t="str">
        <f t="shared" si="485"/>
        <v/>
      </c>
      <c r="AC374">
        <f t="shared" si="481"/>
        <v>1187</v>
      </c>
      <c r="AD374" s="6">
        <v>1</v>
      </c>
      <c r="AE374" t="s">
        <v>923</v>
      </c>
      <c r="AF374" t="s">
        <v>746</v>
      </c>
      <c r="AG374" t="s">
        <v>756</v>
      </c>
      <c r="AH374" t="s">
        <v>756</v>
      </c>
      <c r="AI374" t="str">
        <f t="shared" si="488"/>
        <v>e</v>
      </c>
      <c r="AJ374" t="str">
        <f t="shared" si="489"/>
        <v/>
      </c>
      <c r="AK374" t="str">
        <f t="shared" si="490"/>
        <v/>
      </c>
      <c r="AL374" t="str">
        <f t="shared" si="491"/>
        <v/>
      </c>
      <c r="AM374" t="str">
        <f t="shared" si="492"/>
        <v/>
      </c>
      <c r="AN374" t="str">
        <f t="shared" si="493"/>
        <v>Home</v>
      </c>
      <c r="AO374" t="str">
        <f t="shared" si="494"/>
        <v>h</v>
      </c>
      <c r="AP374" t="str">
        <f t="shared" si="495"/>
        <v/>
      </c>
      <c r="AQ374" t="str">
        <f t="shared" si="496"/>
        <v/>
      </c>
      <c r="AR374" t="str">
        <f t="shared" si="497"/>
        <v>Home</v>
      </c>
      <c r="AS374" t="str">
        <f t="shared" si="498"/>
        <v>h</v>
      </c>
      <c r="AT374" t="str">
        <f t="shared" si="499"/>
        <v>Defensive</v>
      </c>
      <c r="AU374" t="str">
        <f t="shared" si="500"/>
        <v/>
      </c>
      <c r="AV374" t="str">
        <f t="shared" si="501"/>
        <v/>
      </c>
      <c r="AW374" t="str" cm="1">
        <f t="array" ref="AW374">IFERROR(IF(O374&lt;&gt;"",O374,IF(OR($S374="",$T374=""),"",IF(O374&lt;&gt;"",O374,IF($T374&lt;&gt;"",_xlfn._xlws.FILTER(O:O,($BU:$BU=$BU374)*($I:$I=$I374)*($T:$T=$T374)*($S:$S=_xlfn.MINIFS($S:$S,$T:$T,"="&amp;$T374)),"")))))&amp;"",IF(O374="","",""))&amp;""</f>
        <v/>
      </c>
      <c r="AX374" t="str" cm="1">
        <f t="array" ref="AX374">IFERROR(IF(P374&lt;&gt;"",P374,IF(OR($S374="",$T374=""),"",IF($T374&lt;&gt;"",_xlfn._xlws.FILTER(P:P,($BU:$BU=$BU374)*($I:$I=$I374)*($T:$T=$T374)*($S:$S=_xlfn.MINIFS($S:$S,$T:$T,"="&amp;$T374)),""))))&amp;"",IF(P374="","",""))&amp;""</f>
        <v/>
      </c>
      <c r="AY374" t="str" cm="1">
        <f t="array" ref="AY374">IFERROR(IF(Q374&lt;&gt;"",Q374,IF(OR($S374="",$T374=""),"",IF($T374&lt;&gt;"",_xlfn._xlws.FILTER(Q:Q,($BU:$BU=$BU374)*($I:$I=$I374)*($T:$T=$T374)*($S:$S=_xlfn.MINIFS($S:$S,$T:$T,"="&amp;$T374)),""))))&amp;"",IF(Q374="","",""))&amp;""</f>
        <v/>
      </c>
      <c r="AZ374" t="str" cm="1">
        <f t="array" ref="AZ374">IFERROR(IF(R374&lt;&gt;"",R374,IF(OR($S374="",$T374=""),"",IF($T374&lt;&gt;"",_xlfn._xlws.FILTER(R:R,($BU:$BU=$BU374)*($I:$I=$I374)*($T:$T=$T374)*($S:$S=_xlfn.MINIFS($S:$S,$T:$T,"="&amp;$T374)),""))))&amp;"",IF(R374="","",""))&amp;""</f>
        <v>1</v>
      </c>
      <c r="BA374" s="6">
        <f t="shared" si="502"/>
        <v>34</v>
      </c>
      <c r="BB374">
        <f t="shared" ref="BB374:BD374" si="562">BB373</f>
        <v>18987</v>
      </c>
      <c r="BC374" t="str">
        <f t="shared" si="562"/>
        <v>Velodrome</v>
      </c>
      <c r="BD374" t="str">
        <f t="shared" si="562"/>
        <v>Outlaws</v>
      </c>
      <c r="BE374" t="s">
        <v>9</v>
      </c>
      <c r="BF374" t="s">
        <v>183</v>
      </c>
      <c r="BI374" cm="1">
        <f t="array" ref="BI374">IFERROR(_xlfn._xlws.FILTER(shifts!A:A,(shifts!B:B=events!AD374)*(shifts!AG:AG&gt;=events!BK374)*(shifts!AH:AH&lt;=events!BL374)),BI373)</f>
        <v>13</v>
      </c>
      <c r="BJ374" s="15">
        <f t="shared" si="504"/>
        <v>0</v>
      </c>
      <c r="BK374">
        <f t="shared" si="505"/>
        <v>792</v>
      </c>
      <c r="BL374">
        <f t="shared" si="506"/>
        <v>792</v>
      </c>
      <c r="BM374" s="15">
        <f>SUMIFS(BJ$2:BJ374,K$2:K374,"=Intermission")+SUMIFS(BJ$2:BJ374,K$2:K374,"=Timeout")</f>
        <v>0</v>
      </c>
      <c r="BN374">
        <f t="shared" si="507"/>
        <v>0</v>
      </c>
      <c r="BO374" s="19">
        <f t="shared" si="508"/>
        <v>288</v>
      </c>
      <c r="BP374">
        <f t="shared" si="509"/>
        <v>283</v>
      </c>
      <c r="BQ374" s="17">
        <f t="shared" si="510"/>
        <v>288</v>
      </c>
      <c r="BR374" t="str">
        <f t="shared" si="511"/>
        <v>event_team_player_1</v>
      </c>
      <c r="BS374">
        <f>COUNTIFS(S$3:S374,"="&amp;S374,AI$3:AI374,"="&amp;AI374)</f>
        <v>1</v>
      </c>
      <c r="BT374" t="str">
        <f>IFERROR(VLOOKUP(BB374&amp;BU374&amp;X374,game_rosters!U:W,3,FALSE),"")</f>
        <v>P100132</v>
      </c>
      <c r="BU374" t="str">
        <f t="shared" si="512"/>
        <v>Velodrome</v>
      </c>
    </row>
    <row r="375" spans="1:73" x14ac:dyDescent="0.2">
      <c r="A375" t="str">
        <f t="shared" si="487"/>
        <v/>
      </c>
      <c r="E375" s="4"/>
      <c r="F375" s="43"/>
      <c r="G375" s="4"/>
      <c r="H375" s="46"/>
      <c r="I375" s="44">
        <v>77</v>
      </c>
      <c r="J375" s="44" t="str">
        <f t="shared" si="513"/>
        <v/>
      </c>
      <c r="R375" s="51">
        <v>1</v>
      </c>
      <c r="S375">
        <v>187</v>
      </c>
      <c r="T375" t="s">
        <v>756</v>
      </c>
      <c r="U375" t="str">
        <f>IF(B375=1,MAX($U$2:$U374)+1,IF(AND($T375&lt;&gt;"",$T375=$T374),$U374,IF(B375="x",U374,"")))</f>
        <v/>
      </c>
      <c r="V375" t="str">
        <f>IF(C375=1,MAX($V$2:$V374)+1,IF(AND($T375&lt;&gt;"",$T375=$T374),$U374,IF(C375="x",V374,"")))</f>
        <v/>
      </c>
      <c r="X375">
        <v>77</v>
      </c>
      <c r="AA375">
        <f t="shared" si="484"/>
        <v>1187</v>
      </c>
      <c r="AB375" t="str">
        <f t="shared" si="485"/>
        <v/>
      </c>
      <c r="AC375">
        <f t="shared" si="481"/>
        <v>1187</v>
      </c>
      <c r="AD375" s="6">
        <v>1</v>
      </c>
      <c r="AE375" t="s">
        <v>923</v>
      </c>
      <c r="AF375" t="s">
        <v>746</v>
      </c>
      <c r="AG375" t="s">
        <v>756</v>
      </c>
      <c r="AH375" t="s">
        <v>756</v>
      </c>
      <c r="AI375" t="str">
        <f t="shared" si="488"/>
        <v>o</v>
      </c>
      <c r="AJ375" t="str">
        <f t="shared" si="489"/>
        <v/>
      </c>
      <c r="AK375" t="str">
        <f t="shared" si="490"/>
        <v/>
      </c>
      <c r="AL375" t="str">
        <f t="shared" si="491"/>
        <v/>
      </c>
      <c r="AM375" t="str">
        <f t="shared" si="492"/>
        <v/>
      </c>
      <c r="AN375" t="str">
        <f t="shared" si="493"/>
        <v>Home</v>
      </c>
      <c r="AO375" t="str">
        <f t="shared" si="494"/>
        <v>h</v>
      </c>
      <c r="AP375" t="str">
        <f t="shared" si="495"/>
        <v/>
      </c>
      <c r="AQ375" t="str">
        <f t="shared" si="496"/>
        <v/>
      </c>
      <c r="AR375" t="str">
        <f t="shared" si="497"/>
        <v>Home</v>
      </c>
      <c r="AS375" t="str">
        <f t="shared" si="498"/>
        <v>h</v>
      </c>
      <c r="AT375" t="str">
        <f t="shared" si="499"/>
        <v>Offensive</v>
      </c>
      <c r="AU375" t="str">
        <f t="shared" si="500"/>
        <v/>
      </c>
      <c r="AV375" t="str">
        <f t="shared" si="501"/>
        <v/>
      </c>
      <c r="AW375" t="str" cm="1">
        <f t="array" ref="AW375">IFERROR(IF(O375&lt;&gt;"",O375,IF(OR($S375="",$T375=""),"",IF(O375&lt;&gt;"",O375,IF($T375&lt;&gt;"",_xlfn._xlws.FILTER(O:O,($BU:$BU=$BU375)*($I:$I=$I375)*($T:$T=$T375)*($S:$S=_xlfn.MINIFS($S:$S,$T:$T,"="&amp;$T375)),"")))))&amp;"",IF(O375="","",""))&amp;""</f>
        <v/>
      </c>
      <c r="AX375" t="str" cm="1">
        <f t="array" ref="AX375">IFERROR(IF(P375&lt;&gt;"",P375,IF(OR($S375="",$T375=""),"",IF($T375&lt;&gt;"",_xlfn._xlws.FILTER(P:P,($BU:$BU=$BU375)*($I:$I=$I375)*($T:$T=$T375)*($S:$S=_xlfn.MINIFS($S:$S,$T:$T,"="&amp;$T375)),""))))&amp;"",IF(P375="","",""))&amp;""</f>
        <v/>
      </c>
      <c r="AY375" t="str" cm="1">
        <f t="array" ref="AY375">IFERROR(IF(Q375&lt;&gt;"",Q375,IF(OR($S375="",$T375=""),"",IF($T375&lt;&gt;"",_xlfn._xlws.FILTER(Q:Q,($BU:$BU=$BU375)*($I:$I=$I375)*($T:$T=$T375)*($S:$S=_xlfn.MINIFS($S:$S,$T:$T,"="&amp;$T375)),""))))&amp;"",IF(Q375="","",""))&amp;""</f>
        <v/>
      </c>
      <c r="AZ375" t="str" cm="1">
        <f t="array" ref="AZ375">IFERROR(IF(R375&lt;&gt;"",R375,IF(OR($S375="",$T375=""),"",IF($T375&lt;&gt;"",_xlfn._xlws.FILTER(R:R,($BU:$BU=$BU375)*($I:$I=$I375)*($T:$T=$T375)*($S:$S=_xlfn.MINIFS($S:$S,$T:$T,"="&amp;$T375)),""))))&amp;"",IF(R375="","",""))&amp;""</f>
        <v>1</v>
      </c>
      <c r="BA375" s="6">
        <f t="shared" si="502"/>
        <v>34</v>
      </c>
      <c r="BB375">
        <f t="shared" ref="BB375:BD375" si="563">BB374</f>
        <v>18987</v>
      </c>
      <c r="BC375" t="str">
        <f t="shared" si="563"/>
        <v>Velodrome</v>
      </c>
      <c r="BD375" t="str">
        <f t="shared" si="563"/>
        <v>Outlaws</v>
      </c>
      <c r="BE375" t="s">
        <v>9</v>
      </c>
      <c r="BF375" t="s">
        <v>183</v>
      </c>
      <c r="BI375" cm="1">
        <f t="array" ref="BI375">IFERROR(_xlfn._xlws.FILTER(shifts!A:A,(shifts!B:B=events!AD375)*(shifts!AG:AG&gt;=events!BK375)*(shifts!AH:AH&lt;=events!BL375)),BI374)</f>
        <v>13</v>
      </c>
      <c r="BJ375" s="15">
        <f t="shared" si="504"/>
        <v>0</v>
      </c>
      <c r="BK375">
        <f t="shared" si="505"/>
        <v>792</v>
      </c>
      <c r="BL375">
        <f t="shared" si="506"/>
        <v>792</v>
      </c>
      <c r="BM375" s="15">
        <f>SUMIFS(BJ$2:BJ375,K$2:K375,"=Intermission")+SUMIFS(BJ$2:BJ375,K$2:K375,"=Timeout")</f>
        <v>0</v>
      </c>
      <c r="BN375">
        <f t="shared" si="507"/>
        <v>0</v>
      </c>
      <c r="BO375" s="19">
        <f t="shared" si="508"/>
        <v>288</v>
      </c>
      <c r="BP375">
        <f t="shared" si="509"/>
        <v>283</v>
      </c>
      <c r="BQ375" s="17">
        <f t="shared" si="510"/>
        <v>288</v>
      </c>
      <c r="BR375" t="str">
        <f t="shared" si="511"/>
        <v>opp_team_player_1</v>
      </c>
      <c r="BS375">
        <f>COUNTIFS(S$3:S375,"="&amp;S375,AI$3:AI375,"="&amp;AI375)</f>
        <v>1</v>
      </c>
      <c r="BT375" t="str">
        <f>IFERROR(VLOOKUP(BB375&amp;BU375&amp;X375,game_rosters!U:W,3,FALSE),"")</f>
        <v>P100185</v>
      </c>
      <c r="BU375" t="str">
        <f t="shared" si="512"/>
        <v>Outlaws</v>
      </c>
    </row>
    <row r="376" spans="1:73" x14ac:dyDescent="0.2">
      <c r="A376">
        <f t="shared" si="487"/>
        <v>1</v>
      </c>
      <c r="E376" s="4"/>
      <c r="F376" s="43"/>
      <c r="G376" s="4"/>
      <c r="H376" s="46"/>
      <c r="I376" s="44">
        <v>70</v>
      </c>
      <c r="J376" s="44" t="str">
        <f t="shared" si="513"/>
        <v/>
      </c>
      <c r="K376" t="s">
        <v>13</v>
      </c>
      <c r="L376" t="s">
        <v>586</v>
      </c>
      <c r="N376" t="s">
        <v>595</v>
      </c>
      <c r="O376" t="s">
        <v>600</v>
      </c>
      <c r="Q376" t="s">
        <v>595</v>
      </c>
      <c r="S376">
        <v>188</v>
      </c>
      <c r="T376" t="s">
        <v>756</v>
      </c>
      <c r="U376" t="str">
        <f>IF(B376=1,MAX($U$2:$U375)+1,IF(AND($T376&lt;&gt;"",$T376=$T375),$U375,IF(B376="x",U375,"")))</f>
        <v/>
      </c>
      <c r="V376" t="str">
        <f>IF(C376=1,MAX($V$2:$V375)+1,IF(AND($T376&lt;&gt;"",$T376=$T375),$U375,IF(C376="x",V375,"")))</f>
        <v/>
      </c>
      <c r="W376" t="s">
        <v>735</v>
      </c>
      <c r="X376">
        <v>70</v>
      </c>
      <c r="Z376">
        <v>1</v>
      </c>
      <c r="AA376">
        <f t="shared" si="484"/>
        <v>1188</v>
      </c>
      <c r="AB376" t="str">
        <f t="shared" si="485"/>
        <v/>
      </c>
      <c r="AC376">
        <f t="shared" si="481"/>
        <v>1188</v>
      </c>
      <c r="AD376" s="6">
        <v>1</v>
      </c>
      <c r="AE376" t="s">
        <v>923</v>
      </c>
      <c r="AF376" t="s">
        <v>911</v>
      </c>
      <c r="AG376" t="s">
        <v>756</v>
      </c>
      <c r="AH376" t="s">
        <v>756</v>
      </c>
      <c r="AI376" t="str">
        <f t="shared" si="488"/>
        <v>e</v>
      </c>
      <c r="AJ376" t="str">
        <f t="shared" si="489"/>
        <v/>
      </c>
      <c r="AK376" t="str">
        <f t="shared" si="490"/>
        <v/>
      </c>
      <c r="AL376" t="str">
        <f t="shared" si="491"/>
        <v/>
      </c>
      <c r="AM376" t="str">
        <f t="shared" si="492"/>
        <v/>
      </c>
      <c r="AN376" t="str">
        <f t="shared" si="493"/>
        <v>Home</v>
      </c>
      <c r="AO376" t="str">
        <f t="shared" si="494"/>
        <v>h</v>
      </c>
      <c r="AP376" t="str">
        <f t="shared" si="495"/>
        <v/>
      </c>
      <c r="AQ376" t="str">
        <f t="shared" si="496"/>
        <v/>
      </c>
      <c r="AR376" t="str">
        <f t="shared" si="497"/>
        <v>Home</v>
      </c>
      <c r="AS376" t="str">
        <f t="shared" si="498"/>
        <v>h</v>
      </c>
      <c r="AT376" t="str">
        <f t="shared" si="499"/>
        <v>Offensive</v>
      </c>
      <c r="AU376" t="str">
        <f t="shared" si="500"/>
        <v/>
      </c>
      <c r="AV376" t="str">
        <f t="shared" si="501"/>
        <v/>
      </c>
      <c r="AW376" t="str" cm="1">
        <f t="array" ref="AW376">IFERROR(IF(O376&lt;&gt;"",O376,IF(OR($S376="",$T376=""),"",IF(O376&lt;&gt;"",O376,IF($T376&lt;&gt;"",_xlfn._xlws.FILTER(O:O,($BU:$BU=$BU376)*($I:$I=$I376)*($T:$T=$T376)*($S:$S=_xlfn.MINIFS($S:$S,$T:$T,"="&amp;$T376)),"")))))&amp;"",IF(O376="","",""))&amp;""</f>
        <v>OffensivePlay_Zone-PuckRetreivalTurnover</v>
      </c>
      <c r="AX376" t="str" cm="1">
        <f t="array" ref="AX376">IFERROR(IF(P376&lt;&gt;"",P376,IF(OR($S376="",$T376=""),"",IF($T376&lt;&gt;"",_xlfn._xlws.FILTER(P:P,($BU:$BU=$BU376)*($I:$I=$I376)*($T:$T=$T376)*($S:$S=_xlfn.MINIFS($S:$S,$T:$T,"="&amp;$T376)),""))))&amp;"",IF(P376="","",""))&amp;""</f>
        <v/>
      </c>
      <c r="AY376" t="str" cm="1">
        <f t="array" ref="AY376">IFERROR(IF(Q376&lt;&gt;"",Q376,IF(OR($S376="",$T376=""),"",IF($T376&lt;&gt;"",_xlfn._xlws.FILTER(Q:Q,($BU:$BU=$BU376)*($I:$I=$I376)*($T:$T=$T376)*($S:$S=_xlfn.MINIFS($S:$S,$T:$T,"="&amp;$T376)),""))))&amp;"",IF(Q376="","",""))&amp;""</f>
        <v>s</v>
      </c>
      <c r="AZ376" t="str" cm="1">
        <f t="array" ref="AZ376">IFERROR(IF(R376&lt;&gt;"",R376,IF(OR($S376="",$T376=""),"",IF($T376&lt;&gt;"",_xlfn._xlws.FILTER(R:R,($BU:$BU=$BU376)*($I:$I=$I376)*($T:$T=$T376)*($S:$S=_xlfn.MINIFS($S:$S,$T:$T,"="&amp;$T376)),""))))&amp;"",IF(R376="","",""))&amp;""</f>
        <v/>
      </c>
      <c r="BA376" s="6">
        <f t="shared" si="502"/>
        <v>34</v>
      </c>
      <c r="BB376">
        <f t="shared" ref="BB376:BD376" si="564">BB375</f>
        <v>18987</v>
      </c>
      <c r="BC376" t="str">
        <f t="shared" si="564"/>
        <v>Velodrome</v>
      </c>
      <c r="BD376" t="str">
        <f t="shared" si="564"/>
        <v>Outlaws</v>
      </c>
      <c r="BE376" t="s">
        <v>13</v>
      </c>
      <c r="BF376" t="s">
        <v>586</v>
      </c>
      <c r="BI376" cm="1">
        <f t="array" ref="BI376">IFERROR(_xlfn._xlws.FILTER(shifts!A:A,(shifts!B:B=events!AD376)*(shifts!AG:AG&gt;=events!BK376)*(shifts!AH:AH&lt;=events!BL376)),BI375)</f>
        <v>13</v>
      </c>
      <c r="BJ376" s="15">
        <f t="shared" si="504"/>
        <v>0</v>
      </c>
      <c r="BK376">
        <f t="shared" si="505"/>
        <v>790</v>
      </c>
      <c r="BL376">
        <f t="shared" si="506"/>
        <v>790</v>
      </c>
      <c r="BM376" s="15">
        <f>SUMIFS(BJ$2:BJ376,K$2:K376,"=Intermission")+SUMIFS(BJ$2:BJ376,K$2:K376,"=Timeout")</f>
        <v>0</v>
      </c>
      <c r="BN376">
        <f t="shared" si="507"/>
        <v>0</v>
      </c>
      <c r="BO376" s="19">
        <f t="shared" si="508"/>
        <v>290</v>
      </c>
      <c r="BP376">
        <f t="shared" si="509"/>
        <v>285</v>
      </c>
      <c r="BQ376" s="17">
        <f t="shared" si="510"/>
        <v>290</v>
      </c>
      <c r="BR376" t="str">
        <f t="shared" si="511"/>
        <v>event_team_player_1</v>
      </c>
      <c r="BS376">
        <f>COUNTIFS(S$3:S376,"="&amp;S376,AI$3:AI376,"="&amp;AI376)</f>
        <v>1</v>
      </c>
      <c r="BT376" t="str">
        <f>IFERROR(VLOOKUP(BB376&amp;BU376&amp;X376,game_rosters!U:W,3,FALSE),"")</f>
        <v>P100001</v>
      </c>
      <c r="BU376" t="str">
        <f t="shared" si="512"/>
        <v>Velodrome</v>
      </c>
    </row>
    <row r="377" spans="1:73" x14ac:dyDescent="0.2">
      <c r="A377" t="str">
        <f t="shared" si="487"/>
        <v/>
      </c>
      <c r="E377" s="4"/>
      <c r="F377" s="43"/>
      <c r="G377" s="4"/>
      <c r="H377" s="46"/>
      <c r="I377" s="44">
        <v>4</v>
      </c>
      <c r="J377" s="44" t="str">
        <f t="shared" si="513"/>
        <v/>
      </c>
      <c r="S377">
        <v>188</v>
      </c>
      <c r="T377" t="s">
        <v>756</v>
      </c>
      <c r="U377" t="str">
        <f>IF(B377=1,MAX($U$2:$U376)+1,IF(AND($T377&lt;&gt;"",$T377=$T376),$U376,IF(B377="x",U376,"")))</f>
        <v/>
      </c>
      <c r="V377" t="str">
        <f>IF(C377=1,MAX($V$2:$V376)+1,IF(AND($T377&lt;&gt;"",$T377=$T376),$U376,IF(C377="x",V376,"")))</f>
        <v/>
      </c>
      <c r="X377">
        <v>4</v>
      </c>
      <c r="AA377">
        <f t="shared" si="484"/>
        <v>1188</v>
      </c>
      <c r="AB377" t="str">
        <f t="shared" si="485"/>
        <v/>
      </c>
      <c r="AC377">
        <f t="shared" si="481"/>
        <v>1188</v>
      </c>
      <c r="AD377" s="6">
        <v>1</v>
      </c>
      <c r="AE377" t="s">
        <v>923</v>
      </c>
      <c r="AF377" t="s">
        <v>911</v>
      </c>
      <c r="AG377" t="s">
        <v>756</v>
      </c>
      <c r="AH377" t="s">
        <v>756</v>
      </c>
      <c r="AI377" t="str">
        <f t="shared" si="488"/>
        <v>o</v>
      </c>
      <c r="AJ377" t="str">
        <f t="shared" si="489"/>
        <v/>
      </c>
      <c r="AK377" t="str">
        <f t="shared" si="490"/>
        <v/>
      </c>
      <c r="AL377" t="str">
        <f t="shared" si="491"/>
        <v/>
      </c>
      <c r="AM377" t="str">
        <f t="shared" si="492"/>
        <v/>
      </c>
      <c r="AN377" t="str">
        <f t="shared" si="493"/>
        <v>Home</v>
      </c>
      <c r="AO377" t="str">
        <f t="shared" si="494"/>
        <v>h</v>
      </c>
      <c r="AP377" t="str">
        <f t="shared" si="495"/>
        <v/>
      </c>
      <c r="AQ377" t="str">
        <f t="shared" si="496"/>
        <v/>
      </c>
      <c r="AR377" t="str">
        <f t="shared" si="497"/>
        <v>Home</v>
      </c>
      <c r="AS377" t="str">
        <f t="shared" si="498"/>
        <v>h</v>
      </c>
      <c r="AT377" t="str">
        <f t="shared" si="499"/>
        <v>Defensive</v>
      </c>
      <c r="AU377" t="str">
        <f t="shared" si="500"/>
        <v/>
      </c>
      <c r="AV377" t="str">
        <f t="shared" si="501"/>
        <v/>
      </c>
      <c r="AW377" t="str" cm="1">
        <f t="array" ref="AW377">IFERROR(IF(O377&lt;&gt;"",O377,IF(OR($S377="",$T377=""),"",IF(O377&lt;&gt;"",O377,IF($T377&lt;&gt;"",_xlfn._xlws.FILTER(O:O,($BU:$BU=$BU377)*($I:$I=$I377)*($T:$T=$T377)*($S:$S=_xlfn.MINIFS($S:$S,$T:$T,"="&amp;$T377)),"")))))&amp;"",IF(O377="","",""))&amp;""</f>
        <v/>
      </c>
      <c r="AX377" t="str" cm="1">
        <f t="array" ref="AX377">IFERROR(IF(P377&lt;&gt;"",P377,IF(OR($S377="",$T377=""),"",IF($T377&lt;&gt;"",_xlfn._xlws.FILTER(P:P,($BU:$BU=$BU377)*($I:$I=$I377)*($T:$T=$T377)*($S:$S=_xlfn.MINIFS($S:$S,$T:$T,"="&amp;$T377)),""))))&amp;"",IF(P377="","",""))&amp;""</f>
        <v/>
      </c>
      <c r="AY377" t="str" cm="1">
        <f t="array" ref="AY377">IFERROR(IF(Q377&lt;&gt;"",Q377,IF(OR($S377="",$T377=""),"",IF($T377&lt;&gt;"",_xlfn._xlws.FILTER(Q:Q,($BU:$BU=$BU377)*($I:$I=$I377)*($T:$T=$T377)*($S:$S=_xlfn.MINIFS($S:$S,$T:$T,"="&amp;$T377)),""))))&amp;"",IF(Q377="","",""))&amp;""</f>
        <v/>
      </c>
      <c r="AZ377" t="str" cm="1">
        <f t="array" ref="AZ377">IFERROR(IF(R377&lt;&gt;"",R377,IF(OR($S377="",$T377=""),"",IF($T377&lt;&gt;"",_xlfn._xlws.FILTER(R:R,($BU:$BU=$BU377)*($I:$I=$I377)*($T:$T=$T377)*($S:$S=_xlfn.MINIFS($S:$S,$T:$T,"="&amp;$T377)),""))))&amp;"",IF(R377="","",""))&amp;""</f>
        <v/>
      </c>
      <c r="BA377" s="6">
        <f t="shared" si="502"/>
        <v>34</v>
      </c>
      <c r="BB377">
        <f t="shared" ref="BB377:BD377" si="565">BB376</f>
        <v>18987</v>
      </c>
      <c r="BC377" t="str">
        <f t="shared" si="565"/>
        <v>Velodrome</v>
      </c>
      <c r="BD377" t="str">
        <f t="shared" si="565"/>
        <v>Outlaws</v>
      </c>
      <c r="BE377" t="s">
        <v>13</v>
      </c>
      <c r="BF377" t="s">
        <v>586</v>
      </c>
      <c r="BI377" cm="1">
        <f t="array" ref="BI377">IFERROR(_xlfn._xlws.FILTER(shifts!A:A,(shifts!B:B=events!AD377)*(shifts!AG:AG&gt;=events!BK377)*(shifts!AH:AH&lt;=events!BL377)),BI376)</f>
        <v>13</v>
      </c>
      <c r="BJ377" s="15">
        <f t="shared" si="504"/>
        <v>0</v>
      </c>
      <c r="BK377">
        <f t="shared" si="505"/>
        <v>790</v>
      </c>
      <c r="BL377">
        <f t="shared" si="506"/>
        <v>790</v>
      </c>
      <c r="BM377" s="15">
        <f>SUMIFS(BJ$2:BJ377,K$2:K377,"=Intermission")+SUMIFS(BJ$2:BJ377,K$2:K377,"=Timeout")</f>
        <v>0</v>
      </c>
      <c r="BN377">
        <f t="shared" si="507"/>
        <v>0</v>
      </c>
      <c r="BO377" s="19">
        <f t="shared" si="508"/>
        <v>290</v>
      </c>
      <c r="BP377">
        <f t="shared" si="509"/>
        <v>285</v>
      </c>
      <c r="BQ377" s="17">
        <f t="shared" si="510"/>
        <v>290</v>
      </c>
      <c r="BR377" t="str">
        <f t="shared" si="511"/>
        <v>opp_team_player_1</v>
      </c>
      <c r="BS377">
        <f>COUNTIFS(S$3:S377,"="&amp;S377,AI$3:AI377,"="&amp;AI377)</f>
        <v>1</v>
      </c>
      <c r="BT377" t="str">
        <f>IFERROR(VLOOKUP(BB377&amp;BU377&amp;X377,game_rosters!U:W,3,FALSE),"")</f>
        <v>P100032</v>
      </c>
      <c r="BU377" t="str">
        <f t="shared" si="512"/>
        <v>Outlaws</v>
      </c>
    </row>
    <row r="378" spans="1:73" x14ac:dyDescent="0.2">
      <c r="A378">
        <f t="shared" si="487"/>
        <v>1</v>
      </c>
      <c r="E378" s="4"/>
      <c r="F378" s="43"/>
      <c r="G378" s="4"/>
      <c r="H378" s="46"/>
      <c r="I378" s="44">
        <v>70</v>
      </c>
      <c r="J378" s="44" t="str">
        <f t="shared" si="513"/>
        <v/>
      </c>
      <c r="K378" t="s">
        <v>13</v>
      </c>
      <c r="O378" t="s">
        <v>608</v>
      </c>
      <c r="P378" t="s">
        <v>627</v>
      </c>
      <c r="Q378" t="s">
        <v>594</v>
      </c>
      <c r="R378" s="51">
        <v>1</v>
      </c>
      <c r="S378">
        <v>189</v>
      </c>
      <c r="T378" t="s">
        <v>756</v>
      </c>
      <c r="U378" t="str">
        <f>IF(B378=1,MAX($U$2:$U377)+1,IF(AND($T378&lt;&gt;"",$T378=$T377),$U377,IF(B378="x",U377,"")))</f>
        <v/>
      </c>
      <c r="V378" t="str">
        <f>IF(C378=1,MAX($V$2:$V377)+1,IF(AND($T378&lt;&gt;"",$T378=$T377),$U377,IF(C378="x",V377,"")))</f>
        <v/>
      </c>
      <c r="W378" t="s">
        <v>735</v>
      </c>
      <c r="X378">
        <v>70</v>
      </c>
      <c r="Z378">
        <v>1</v>
      </c>
      <c r="AA378">
        <f t="shared" si="484"/>
        <v>1189</v>
      </c>
      <c r="AB378" t="str">
        <f t="shared" si="485"/>
        <v/>
      </c>
      <c r="AC378">
        <f t="shared" si="481"/>
        <v>1189</v>
      </c>
      <c r="AD378" s="6">
        <v>1</v>
      </c>
      <c r="AE378" t="s">
        <v>923</v>
      </c>
      <c r="AF378" t="s">
        <v>911</v>
      </c>
      <c r="AG378" t="s">
        <v>923</v>
      </c>
      <c r="AH378" t="s">
        <v>912</v>
      </c>
      <c r="AI378" t="str">
        <f t="shared" si="488"/>
        <v>e</v>
      </c>
      <c r="AJ378" t="str">
        <f t="shared" si="489"/>
        <v/>
      </c>
      <c r="AK378" t="str">
        <f t="shared" si="490"/>
        <v/>
      </c>
      <c r="AL378" t="str">
        <f t="shared" si="491"/>
        <v/>
      </c>
      <c r="AM378" t="str">
        <f t="shared" si="492"/>
        <v/>
      </c>
      <c r="AN378" t="str">
        <f t="shared" si="493"/>
        <v>Home</v>
      </c>
      <c r="AO378" t="str">
        <f t="shared" si="494"/>
        <v>h</v>
      </c>
      <c r="AP378" t="str">
        <f t="shared" si="495"/>
        <v/>
      </c>
      <c r="AQ378" t="str">
        <f t="shared" si="496"/>
        <v/>
      </c>
      <c r="AR378" t="str">
        <f t="shared" si="497"/>
        <v>Home</v>
      </c>
      <c r="AS378" t="str">
        <f t="shared" si="498"/>
        <v>h</v>
      </c>
      <c r="AT378" t="str">
        <f t="shared" si="499"/>
        <v>Offensive</v>
      </c>
      <c r="AU378" t="str">
        <f t="shared" si="500"/>
        <v/>
      </c>
      <c r="AV378" t="str">
        <f t="shared" si="501"/>
        <v/>
      </c>
      <c r="AW378" t="str" cm="1">
        <f t="array" ref="AW378">IFERROR(IF(O378&lt;&gt;"",O378,IF(OR($S378="",$T378=""),"",IF(O378&lt;&gt;"",O378,IF($T378&lt;&gt;"",_xlfn._xlws.FILTER(O:O,($BU:$BU=$BU378)*($I:$I=$I378)*($T:$T=$T378)*($S:$S=_xlfn.MINIFS($S:$S,$T:$T,"="&amp;$T378)),"")))))&amp;"",IF(O378="","",""))&amp;""</f>
        <v>OffensivePlay_Possession-DriveWide</v>
      </c>
      <c r="AX378" t="str" cm="1">
        <f t="array" ref="AX378">IFERROR(IF(P378&lt;&gt;"",P378,IF(OR($S378="",$T378=""),"",IF($T378&lt;&gt;"",_xlfn._xlws.FILTER(P:P,($BU:$BU=$BU378)*($I:$I=$I378)*($T:$T=$T378)*($S:$S=_xlfn.MINIFS($S:$S,$T:$T,"="&amp;$T378)),""))))&amp;"",IF(P378="","",""))&amp;""</f>
        <v>OffensivePlay_Possession-Deke</v>
      </c>
      <c r="AY378" t="str" cm="1">
        <f t="array" ref="AY378">IFERROR(IF(Q378&lt;&gt;"",Q378,IF(OR($S378="",$T378=""),"",IF($T378&lt;&gt;"",_xlfn._xlws.FILTER(Q:Q,($BU:$BU=$BU378)*($I:$I=$I378)*($T:$T=$T378)*($S:$S=_xlfn.MINIFS($S:$S,$T:$T,"="&amp;$T378)),""))))&amp;"",IF(Q378="","",""))&amp;""</f>
        <v>u</v>
      </c>
      <c r="AZ378" t="str" cm="1">
        <f t="array" ref="AZ378">IFERROR(IF(R378&lt;&gt;"",R378,IF(OR($S378="",$T378=""),"",IF($T378&lt;&gt;"",_xlfn._xlws.FILTER(R:R,($BU:$BU=$BU378)*($I:$I=$I378)*($T:$T=$T378)*($S:$S=_xlfn.MINIFS($S:$S,$T:$T,"="&amp;$T378)),""))))&amp;"",IF(R378="","",""))&amp;""</f>
        <v>1</v>
      </c>
      <c r="BA378" s="6">
        <f t="shared" si="502"/>
        <v>34</v>
      </c>
      <c r="BB378">
        <f t="shared" ref="BB378:BD378" si="566">BB377</f>
        <v>18987</v>
      </c>
      <c r="BC378" t="str">
        <f t="shared" si="566"/>
        <v>Velodrome</v>
      </c>
      <c r="BD378" t="str">
        <f t="shared" si="566"/>
        <v>Outlaws</v>
      </c>
      <c r="BE378" t="s">
        <v>13</v>
      </c>
      <c r="BF378" t="s">
        <v>756</v>
      </c>
      <c r="BI378" cm="1">
        <f t="array" ref="BI378">IFERROR(_xlfn._xlws.FILTER(shifts!A:A,(shifts!B:B=events!AD378)*(shifts!AG:AG&gt;=events!BK378)*(shifts!AH:AH&lt;=events!BL378)),BI377)</f>
        <v>13</v>
      </c>
      <c r="BJ378" s="15">
        <f t="shared" si="504"/>
        <v>1</v>
      </c>
      <c r="BK378">
        <f t="shared" si="505"/>
        <v>790</v>
      </c>
      <c r="BL378">
        <f t="shared" si="506"/>
        <v>789</v>
      </c>
      <c r="BM378" s="15">
        <f>SUMIFS(BJ$2:BJ378,K$2:K378,"=Intermission")+SUMIFS(BJ$2:BJ378,K$2:K378,"=Timeout")</f>
        <v>0</v>
      </c>
      <c r="BN378">
        <f t="shared" si="507"/>
        <v>0</v>
      </c>
      <c r="BO378" s="19">
        <f t="shared" si="508"/>
        <v>290</v>
      </c>
      <c r="BP378">
        <f t="shared" si="509"/>
        <v>285</v>
      </c>
      <c r="BQ378" s="17">
        <f t="shared" si="510"/>
        <v>291</v>
      </c>
      <c r="BR378" t="str">
        <f t="shared" si="511"/>
        <v>event_team_player_1</v>
      </c>
      <c r="BS378">
        <f>COUNTIFS(S$3:S378,"="&amp;S378,AI$3:AI378,"="&amp;AI378)</f>
        <v>1</v>
      </c>
      <c r="BT378" t="str">
        <f>IFERROR(VLOOKUP(BB378&amp;BU378&amp;X378,game_rosters!U:W,3,FALSE),"")</f>
        <v>P100001</v>
      </c>
      <c r="BU378" t="str">
        <f t="shared" si="512"/>
        <v>Velodrome</v>
      </c>
    </row>
    <row r="379" spans="1:73" x14ac:dyDescent="0.2">
      <c r="A379" t="str">
        <f t="shared" si="487"/>
        <v/>
      </c>
      <c r="E379" s="4"/>
      <c r="F379" s="43"/>
      <c r="G379" s="4"/>
      <c r="H379" s="46"/>
      <c r="I379" s="44">
        <v>4</v>
      </c>
      <c r="J379" s="44" t="str">
        <f t="shared" si="513"/>
        <v/>
      </c>
      <c r="O379" t="s">
        <v>601</v>
      </c>
      <c r="Q379" t="s">
        <v>595</v>
      </c>
      <c r="R379" s="51">
        <v>1</v>
      </c>
      <c r="S379">
        <v>189</v>
      </c>
      <c r="T379" t="s">
        <v>756</v>
      </c>
      <c r="U379" t="str">
        <f>IF(B379=1,MAX($U$2:$U378)+1,IF(AND($T379&lt;&gt;"",$T379=$T378),$U378,IF(B379="x",U378,"")))</f>
        <v/>
      </c>
      <c r="V379" t="str">
        <f>IF(C379=1,MAX($V$2:$V378)+1,IF(AND($T379&lt;&gt;"",$T379=$T378),$U378,IF(C379="x",V378,"")))</f>
        <v/>
      </c>
      <c r="X379">
        <v>4</v>
      </c>
      <c r="AA379">
        <f t="shared" si="484"/>
        <v>1189</v>
      </c>
      <c r="AB379" t="str">
        <f t="shared" si="485"/>
        <v/>
      </c>
      <c r="AC379">
        <f t="shared" si="481"/>
        <v>1189</v>
      </c>
      <c r="AD379" s="6">
        <v>1</v>
      </c>
      <c r="AE379" t="s">
        <v>923</v>
      </c>
      <c r="AF379" t="s">
        <v>911</v>
      </c>
      <c r="AG379" t="s">
        <v>923</v>
      </c>
      <c r="AH379" t="s">
        <v>912</v>
      </c>
      <c r="AI379" t="str">
        <f t="shared" si="488"/>
        <v>o</v>
      </c>
      <c r="AJ379" t="str">
        <f t="shared" si="489"/>
        <v/>
      </c>
      <c r="AK379" t="str">
        <f t="shared" si="490"/>
        <v/>
      </c>
      <c r="AL379" t="str">
        <f t="shared" si="491"/>
        <v/>
      </c>
      <c r="AM379" t="str">
        <f t="shared" si="492"/>
        <v/>
      </c>
      <c r="AN379" t="str">
        <f t="shared" si="493"/>
        <v>Home</v>
      </c>
      <c r="AO379" t="str">
        <f t="shared" si="494"/>
        <v>h</v>
      </c>
      <c r="AP379" t="str">
        <f t="shared" si="495"/>
        <v/>
      </c>
      <c r="AQ379" t="str">
        <f t="shared" si="496"/>
        <v/>
      </c>
      <c r="AR379" t="str">
        <f t="shared" si="497"/>
        <v>Home</v>
      </c>
      <c r="AS379" t="str">
        <f t="shared" si="498"/>
        <v>h</v>
      </c>
      <c r="AT379" t="str">
        <f t="shared" si="499"/>
        <v>Defensive</v>
      </c>
      <c r="AU379" t="str">
        <f t="shared" si="500"/>
        <v/>
      </c>
      <c r="AV379" t="str">
        <f t="shared" si="501"/>
        <v/>
      </c>
      <c r="AW379" t="str" cm="1">
        <f t="array" ref="AW379">IFERROR(IF(O379&lt;&gt;"",O379,IF(OR($S379="",$T379=""),"",IF(O379&lt;&gt;"",O379,IF($T379&lt;&gt;"",_xlfn._xlws.FILTER(O:O,($BU:$BU=$BU379)*($I:$I=$I379)*($T:$T=$T379)*($S:$S=_xlfn.MINIFS($S:$S,$T:$T,"="&amp;$T379)),"")))))&amp;"",IF(O379="","",""))&amp;""</f>
        <v>Defensive_PlayPossession-PokeCheck</v>
      </c>
      <c r="AX379" t="str" cm="1">
        <f t="array" ref="AX379">IFERROR(IF(P379&lt;&gt;"",P379,IF(OR($S379="",$T379=""),"",IF($T379&lt;&gt;"",_xlfn._xlws.FILTER(P:P,($BU:$BU=$BU379)*($I:$I=$I379)*($T:$T=$T379)*($S:$S=_xlfn.MINIFS($S:$S,$T:$T,"="&amp;$T379)),""))))&amp;"",IF(P379="","",""))&amp;""</f>
        <v/>
      </c>
      <c r="AY379" t="str" cm="1">
        <f t="array" ref="AY379">IFERROR(IF(Q379&lt;&gt;"",Q379,IF(OR($S379="",$T379=""),"",IF($T379&lt;&gt;"",_xlfn._xlws.FILTER(Q:Q,($BU:$BU=$BU379)*($I:$I=$I379)*($T:$T=$T379)*($S:$S=_xlfn.MINIFS($S:$S,$T:$T,"="&amp;$T379)),""))))&amp;"",IF(Q379="","",""))&amp;""</f>
        <v>s</v>
      </c>
      <c r="AZ379" t="str" cm="1">
        <f t="array" ref="AZ379">IFERROR(IF(R379&lt;&gt;"",R379,IF(OR($S379="",$T379=""),"",IF($T379&lt;&gt;"",_xlfn._xlws.FILTER(R:R,($BU:$BU=$BU379)*($I:$I=$I379)*($T:$T=$T379)*($S:$S=_xlfn.MINIFS($S:$S,$T:$T,"="&amp;$T379)),""))))&amp;"",IF(R379="","",""))&amp;""</f>
        <v>1</v>
      </c>
      <c r="BA379" s="6">
        <f t="shared" si="502"/>
        <v>34</v>
      </c>
      <c r="BB379">
        <f t="shared" ref="BB379:BD379" si="567">BB378</f>
        <v>18987</v>
      </c>
      <c r="BC379" t="str">
        <f t="shared" si="567"/>
        <v>Velodrome</v>
      </c>
      <c r="BD379" t="str">
        <f t="shared" si="567"/>
        <v>Outlaws</v>
      </c>
      <c r="BE379" t="s">
        <v>13</v>
      </c>
      <c r="BF379" t="s">
        <v>756</v>
      </c>
      <c r="BI379" cm="1">
        <f t="array" ref="BI379">IFERROR(_xlfn._xlws.FILTER(shifts!A:A,(shifts!B:B=events!AD379)*(shifts!AG:AG&gt;=events!BK379)*(shifts!AH:AH&lt;=events!BL379)),BI378)</f>
        <v>13</v>
      </c>
      <c r="BJ379" s="15">
        <f t="shared" si="504"/>
        <v>1</v>
      </c>
      <c r="BK379">
        <f t="shared" si="505"/>
        <v>790</v>
      </c>
      <c r="BL379">
        <f t="shared" si="506"/>
        <v>789</v>
      </c>
      <c r="BM379" s="15">
        <f>SUMIFS(BJ$2:BJ379,K$2:K379,"=Intermission")+SUMIFS(BJ$2:BJ379,K$2:K379,"=Timeout")</f>
        <v>0</v>
      </c>
      <c r="BN379">
        <f t="shared" si="507"/>
        <v>0</v>
      </c>
      <c r="BO379" s="19">
        <f t="shared" si="508"/>
        <v>290</v>
      </c>
      <c r="BP379">
        <f t="shared" si="509"/>
        <v>285</v>
      </c>
      <c r="BQ379" s="17">
        <f t="shared" si="510"/>
        <v>291</v>
      </c>
      <c r="BR379" t="str">
        <f t="shared" si="511"/>
        <v>opp_team_player_1</v>
      </c>
      <c r="BS379">
        <f>COUNTIFS(S$3:S379,"="&amp;S379,AI$3:AI379,"="&amp;AI379)</f>
        <v>1</v>
      </c>
      <c r="BT379" t="str">
        <f>IFERROR(VLOOKUP(BB379&amp;BU379&amp;X379,game_rosters!U:W,3,FALSE),"")</f>
        <v>P100032</v>
      </c>
      <c r="BU379" t="str">
        <f t="shared" si="512"/>
        <v>Outlaws</v>
      </c>
    </row>
    <row r="380" spans="1:73" x14ac:dyDescent="0.2">
      <c r="A380">
        <f t="shared" si="487"/>
        <v>1</v>
      </c>
      <c r="E380" s="4"/>
      <c r="F380" s="43"/>
      <c r="G380" s="4"/>
      <c r="H380" s="46"/>
      <c r="I380" s="44">
        <v>4</v>
      </c>
      <c r="J380" s="44" t="str">
        <f t="shared" si="513"/>
        <v/>
      </c>
      <c r="K380" t="s">
        <v>9</v>
      </c>
      <c r="L380" t="s">
        <v>183</v>
      </c>
      <c r="M380" t="s">
        <v>80</v>
      </c>
      <c r="R380" s="51">
        <v>1</v>
      </c>
      <c r="S380">
        <v>190</v>
      </c>
      <c r="T380" t="s">
        <v>756</v>
      </c>
      <c r="U380" t="str">
        <f>IF(B380=1,MAX($U$2:$U379)+1,IF(AND($T380&lt;&gt;"",$T380=$T379),$U379,IF(B380="x",U379,"")))</f>
        <v/>
      </c>
      <c r="V380" t="str">
        <f>IF(C380=1,MAX($V$2:$V379)+1,IF(AND($T380&lt;&gt;"",$T380=$T379),$U379,IF(C380="x",V379,"")))</f>
        <v/>
      </c>
      <c r="W380" t="s">
        <v>731</v>
      </c>
      <c r="X380">
        <v>4</v>
      </c>
      <c r="Z380">
        <v>1</v>
      </c>
      <c r="AA380">
        <f t="shared" si="484"/>
        <v>1190</v>
      </c>
      <c r="AB380" t="str">
        <f t="shared" si="485"/>
        <v/>
      </c>
      <c r="AC380">
        <f t="shared" si="481"/>
        <v>1190</v>
      </c>
      <c r="AD380" s="6">
        <v>1</v>
      </c>
      <c r="AE380" t="s">
        <v>923</v>
      </c>
      <c r="AF380" t="s">
        <v>912</v>
      </c>
      <c r="AG380" t="s">
        <v>756</v>
      </c>
      <c r="AH380" t="s">
        <v>756</v>
      </c>
      <c r="AI380" t="str">
        <f t="shared" si="488"/>
        <v>e</v>
      </c>
      <c r="AJ380" t="str">
        <f t="shared" si="489"/>
        <v/>
      </c>
      <c r="AK380" t="str">
        <f t="shared" si="490"/>
        <v/>
      </c>
      <c r="AL380" t="str">
        <f t="shared" si="491"/>
        <v/>
      </c>
      <c r="AM380" t="str">
        <f t="shared" si="492"/>
        <v/>
      </c>
      <c r="AN380" t="str">
        <f t="shared" si="493"/>
        <v>Away</v>
      </c>
      <c r="AO380" t="str">
        <f t="shared" si="494"/>
        <v>a</v>
      </c>
      <c r="AP380" t="str">
        <f t="shared" si="495"/>
        <v/>
      </c>
      <c r="AQ380" t="str">
        <f t="shared" si="496"/>
        <v/>
      </c>
      <c r="AR380" t="str">
        <f t="shared" si="497"/>
        <v>Away</v>
      </c>
      <c r="AS380" t="str">
        <f t="shared" si="498"/>
        <v>a</v>
      </c>
      <c r="AT380" t="str">
        <f t="shared" si="499"/>
        <v>Defensive</v>
      </c>
      <c r="AU380" t="str">
        <f t="shared" si="500"/>
        <v/>
      </c>
      <c r="AV380" t="str">
        <f t="shared" si="501"/>
        <v/>
      </c>
      <c r="AW380" t="str" cm="1">
        <f t="array" ref="AW380">IFERROR(IF(O380&lt;&gt;"",O380,IF(OR($S380="",$T380=""),"",IF(O380&lt;&gt;"",O380,IF($T380&lt;&gt;"",_xlfn._xlws.FILTER(O:O,($BU:$BU=$BU380)*($I:$I=$I380)*($T:$T=$T380)*($S:$S=_xlfn.MINIFS($S:$S,$T:$T,"="&amp;$T380)),"")))))&amp;"",IF(O380="","",""))&amp;""</f>
        <v/>
      </c>
      <c r="AX380" t="str" cm="1">
        <f t="array" ref="AX380">IFERROR(IF(P380&lt;&gt;"",P380,IF(OR($S380="",$T380=""),"",IF($T380&lt;&gt;"",_xlfn._xlws.FILTER(P:P,($BU:$BU=$BU380)*($I:$I=$I380)*($T:$T=$T380)*($S:$S=_xlfn.MINIFS($S:$S,$T:$T,"="&amp;$T380)),""))))&amp;"",IF(P380="","",""))&amp;""</f>
        <v/>
      </c>
      <c r="AY380" t="str" cm="1">
        <f t="array" ref="AY380">IFERROR(IF(Q380&lt;&gt;"",Q380,IF(OR($S380="",$T380=""),"",IF($T380&lt;&gt;"",_xlfn._xlws.FILTER(Q:Q,($BU:$BU=$BU380)*($I:$I=$I380)*($T:$T=$T380)*($S:$S=_xlfn.MINIFS($S:$S,$T:$T,"="&amp;$T380)),""))))&amp;"",IF(Q380="","",""))&amp;""</f>
        <v/>
      </c>
      <c r="AZ380" t="str" cm="1">
        <f t="array" ref="AZ380">IFERROR(IF(R380&lt;&gt;"",R380,IF(OR($S380="",$T380=""),"",IF($T380&lt;&gt;"",_xlfn._xlws.FILTER(R:R,($BU:$BU=$BU380)*($I:$I=$I380)*($T:$T=$T380)*($S:$S=_xlfn.MINIFS($S:$S,$T:$T,"="&amp;$T380)),""))))&amp;"",IF(R380="","",""))&amp;""</f>
        <v>1</v>
      </c>
      <c r="BA380" s="6">
        <f t="shared" si="502"/>
        <v>34</v>
      </c>
      <c r="BB380">
        <f t="shared" ref="BB380:BD380" si="568">BB379</f>
        <v>18987</v>
      </c>
      <c r="BC380" t="str">
        <f t="shared" si="568"/>
        <v>Velodrome</v>
      </c>
      <c r="BD380" t="str">
        <f t="shared" si="568"/>
        <v>Outlaws</v>
      </c>
      <c r="BE380" t="s">
        <v>9</v>
      </c>
      <c r="BF380" t="s">
        <v>183</v>
      </c>
      <c r="BI380" cm="1">
        <f t="array" ref="BI380">IFERROR(_xlfn._xlws.FILTER(shifts!A:A,(shifts!B:B=events!AD380)*(shifts!AG:AG&gt;=events!BK380)*(shifts!AH:AH&lt;=events!BL380)),BI379)</f>
        <v>13</v>
      </c>
      <c r="BJ380" s="15">
        <f t="shared" si="504"/>
        <v>0</v>
      </c>
      <c r="BK380">
        <f t="shared" si="505"/>
        <v>789</v>
      </c>
      <c r="BL380">
        <f t="shared" si="506"/>
        <v>789</v>
      </c>
      <c r="BM380" s="15">
        <f>SUMIFS(BJ$2:BJ380,K$2:K380,"=Intermission")+SUMIFS(BJ$2:BJ380,K$2:K380,"=Timeout")</f>
        <v>0</v>
      </c>
      <c r="BN380">
        <f t="shared" si="507"/>
        <v>0</v>
      </c>
      <c r="BO380" s="19">
        <f t="shared" si="508"/>
        <v>291</v>
      </c>
      <c r="BP380">
        <f t="shared" si="509"/>
        <v>286</v>
      </c>
      <c r="BQ380" s="17">
        <f t="shared" si="510"/>
        <v>291</v>
      </c>
      <c r="BR380" t="str">
        <f t="shared" si="511"/>
        <v>event_team_player_1</v>
      </c>
      <c r="BS380">
        <f>COUNTIFS(S$3:S380,"="&amp;S380,AI$3:AI380,"="&amp;AI380)</f>
        <v>1</v>
      </c>
      <c r="BT380" t="str">
        <f>IFERROR(VLOOKUP(BB380&amp;BU380&amp;X380,game_rosters!U:W,3,FALSE),"")</f>
        <v>P100032</v>
      </c>
      <c r="BU380" t="str">
        <f t="shared" si="512"/>
        <v>Outlaws</v>
      </c>
    </row>
    <row r="381" spans="1:73" x14ac:dyDescent="0.2">
      <c r="A381" t="str">
        <f t="shared" si="487"/>
        <v/>
      </c>
      <c r="E381" s="4"/>
      <c r="F381" s="43"/>
      <c r="G381" s="4"/>
      <c r="H381" s="46"/>
      <c r="I381" s="44">
        <v>70</v>
      </c>
      <c r="J381" s="44" t="str">
        <f t="shared" si="513"/>
        <v/>
      </c>
      <c r="R381" s="51">
        <v>1</v>
      </c>
      <c r="S381">
        <v>190</v>
      </c>
      <c r="T381" t="s">
        <v>756</v>
      </c>
      <c r="U381" t="str">
        <f>IF(B381=1,MAX($U$2:$U380)+1,IF(AND($T381&lt;&gt;"",$T381=$T380),$U380,IF(B381="x",U380,"")))</f>
        <v/>
      </c>
      <c r="V381" t="str">
        <f>IF(C381=1,MAX($V$2:$V380)+1,IF(AND($T381&lt;&gt;"",$T381=$T380),$U380,IF(C381="x",V380,"")))</f>
        <v/>
      </c>
      <c r="X381">
        <v>70</v>
      </c>
      <c r="AA381">
        <f t="shared" si="484"/>
        <v>1190</v>
      </c>
      <c r="AB381" t="str">
        <f t="shared" si="485"/>
        <v/>
      </c>
      <c r="AC381">
        <f t="shared" si="481"/>
        <v>1190</v>
      </c>
      <c r="AD381" s="6">
        <v>1</v>
      </c>
      <c r="AE381" t="s">
        <v>923</v>
      </c>
      <c r="AF381" t="s">
        <v>912</v>
      </c>
      <c r="AG381" t="s">
        <v>756</v>
      </c>
      <c r="AH381" t="s">
        <v>756</v>
      </c>
      <c r="AI381" t="str">
        <f t="shared" si="488"/>
        <v>o</v>
      </c>
      <c r="AJ381" t="str">
        <f t="shared" si="489"/>
        <v/>
      </c>
      <c r="AK381" t="str">
        <f t="shared" si="490"/>
        <v/>
      </c>
      <c r="AL381" t="str">
        <f t="shared" si="491"/>
        <v/>
      </c>
      <c r="AM381" t="str">
        <f t="shared" si="492"/>
        <v/>
      </c>
      <c r="AN381" t="str">
        <f t="shared" si="493"/>
        <v>Away</v>
      </c>
      <c r="AO381" t="str">
        <f t="shared" si="494"/>
        <v>a</v>
      </c>
      <c r="AP381" t="str">
        <f t="shared" si="495"/>
        <v/>
      </c>
      <c r="AQ381" t="str">
        <f t="shared" si="496"/>
        <v/>
      </c>
      <c r="AR381" t="str">
        <f t="shared" si="497"/>
        <v>Away</v>
      </c>
      <c r="AS381" t="str">
        <f t="shared" si="498"/>
        <v>a</v>
      </c>
      <c r="AT381" t="str">
        <f t="shared" si="499"/>
        <v>Offensive</v>
      </c>
      <c r="AU381" t="str">
        <f t="shared" si="500"/>
        <v/>
      </c>
      <c r="AV381" t="str">
        <f t="shared" si="501"/>
        <v/>
      </c>
      <c r="AW381" t="str" cm="1">
        <f t="array" ref="AW381">IFERROR(IF(O381&lt;&gt;"",O381,IF(OR($S381="",$T381=""),"",IF(O381&lt;&gt;"",O381,IF($T381&lt;&gt;"",_xlfn._xlws.FILTER(O:O,($BU:$BU=$BU381)*($I:$I=$I381)*($T:$T=$T381)*($S:$S=_xlfn.MINIFS($S:$S,$T:$T,"="&amp;$T381)),"")))))&amp;"",IF(O381="","",""))&amp;""</f>
        <v/>
      </c>
      <c r="AX381" t="str" cm="1">
        <f t="array" ref="AX381">IFERROR(IF(P381&lt;&gt;"",P381,IF(OR($S381="",$T381=""),"",IF($T381&lt;&gt;"",_xlfn._xlws.FILTER(P:P,($BU:$BU=$BU381)*($I:$I=$I381)*($T:$T=$T381)*($S:$S=_xlfn.MINIFS($S:$S,$T:$T,"="&amp;$T381)),""))))&amp;"",IF(P381="","",""))&amp;""</f>
        <v/>
      </c>
      <c r="AY381" t="str" cm="1">
        <f t="array" ref="AY381">IFERROR(IF(Q381&lt;&gt;"",Q381,IF(OR($S381="",$T381=""),"",IF($T381&lt;&gt;"",_xlfn._xlws.FILTER(Q:Q,($BU:$BU=$BU381)*($I:$I=$I381)*($T:$T=$T381)*($S:$S=_xlfn.MINIFS($S:$S,$T:$T,"="&amp;$T381)),""))))&amp;"",IF(Q381="","",""))&amp;""</f>
        <v/>
      </c>
      <c r="AZ381" t="str" cm="1">
        <f t="array" ref="AZ381">IFERROR(IF(R381&lt;&gt;"",R381,IF(OR($S381="",$T381=""),"",IF($T381&lt;&gt;"",_xlfn._xlws.FILTER(R:R,($BU:$BU=$BU381)*($I:$I=$I381)*($T:$T=$T381)*($S:$S=_xlfn.MINIFS($S:$S,$T:$T,"="&amp;$T381)),""))))&amp;"",IF(R381="","",""))&amp;""</f>
        <v>1</v>
      </c>
      <c r="BA381" s="6">
        <f t="shared" si="502"/>
        <v>34</v>
      </c>
      <c r="BB381">
        <f t="shared" ref="BB381:BD381" si="569">BB380</f>
        <v>18987</v>
      </c>
      <c r="BC381" t="str">
        <f t="shared" si="569"/>
        <v>Velodrome</v>
      </c>
      <c r="BD381" t="str">
        <f t="shared" si="569"/>
        <v>Outlaws</v>
      </c>
      <c r="BE381" t="s">
        <v>9</v>
      </c>
      <c r="BF381" t="s">
        <v>183</v>
      </c>
      <c r="BI381" cm="1">
        <f t="array" ref="BI381">IFERROR(_xlfn._xlws.FILTER(shifts!A:A,(shifts!B:B=events!AD381)*(shifts!AG:AG&gt;=events!BK381)*(shifts!AH:AH&lt;=events!BL381)),BI380)</f>
        <v>13</v>
      </c>
      <c r="BJ381" s="15">
        <f t="shared" si="504"/>
        <v>0</v>
      </c>
      <c r="BK381">
        <f t="shared" si="505"/>
        <v>789</v>
      </c>
      <c r="BL381">
        <f t="shared" si="506"/>
        <v>789</v>
      </c>
      <c r="BM381" s="15">
        <f>SUMIFS(BJ$2:BJ381,K$2:K381,"=Intermission")+SUMIFS(BJ$2:BJ381,K$2:K381,"=Timeout")</f>
        <v>0</v>
      </c>
      <c r="BN381">
        <f t="shared" si="507"/>
        <v>0</v>
      </c>
      <c r="BO381" s="19">
        <f t="shared" si="508"/>
        <v>291</v>
      </c>
      <c r="BP381">
        <f t="shared" si="509"/>
        <v>286</v>
      </c>
      <c r="BQ381" s="17">
        <f t="shared" si="510"/>
        <v>291</v>
      </c>
      <c r="BR381" t="str">
        <f t="shared" si="511"/>
        <v>opp_team_player_1</v>
      </c>
      <c r="BS381">
        <f>COUNTIFS(S$3:S381,"="&amp;S381,AI$3:AI381,"="&amp;AI381)</f>
        <v>1</v>
      </c>
      <c r="BT381" t="str">
        <f>IFERROR(VLOOKUP(BB381&amp;BU381&amp;X381,game_rosters!U:W,3,FALSE),"")</f>
        <v>P100001</v>
      </c>
      <c r="BU381" t="str">
        <f t="shared" si="512"/>
        <v>Velodrome</v>
      </c>
    </row>
    <row r="382" spans="1:73" x14ac:dyDescent="0.2">
      <c r="A382">
        <f t="shared" si="487"/>
        <v>1</v>
      </c>
      <c r="E382" s="4"/>
      <c r="F382" s="43"/>
      <c r="G382" s="4"/>
      <c r="H382" s="46"/>
      <c r="I382" s="44">
        <v>4</v>
      </c>
      <c r="J382" s="44" t="str">
        <f t="shared" si="513"/>
        <v/>
      </c>
      <c r="K382" t="s">
        <v>7</v>
      </c>
      <c r="L382" t="s">
        <v>172</v>
      </c>
      <c r="M382" t="s">
        <v>69</v>
      </c>
      <c r="N382" t="s">
        <v>595</v>
      </c>
      <c r="O382" t="s">
        <v>569</v>
      </c>
      <c r="S382">
        <v>191</v>
      </c>
      <c r="T382">
        <v>37</v>
      </c>
      <c r="U382" t="str">
        <f>IF(B382=1,MAX($U$2:$U381)+1,IF(AND($T382&lt;&gt;"",$T382=$T381),$U381,IF(B382="x",U381,"")))</f>
        <v/>
      </c>
      <c r="V382" t="str">
        <f>IF(C382=1,MAX($V$2:$V381)+1,IF(AND($T382&lt;&gt;"",$T382=$T381),$U381,IF(C382="x",V381,"")))</f>
        <v/>
      </c>
      <c r="W382" t="s">
        <v>731</v>
      </c>
      <c r="X382">
        <v>4</v>
      </c>
      <c r="Z382">
        <v>1</v>
      </c>
      <c r="AA382">
        <f t="shared" si="484"/>
        <v>1191</v>
      </c>
      <c r="AB382">
        <f t="shared" si="485"/>
        <v>9037</v>
      </c>
      <c r="AC382">
        <f t="shared" si="481"/>
        <v>9037</v>
      </c>
      <c r="AD382" s="6">
        <v>1</v>
      </c>
      <c r="AE382" t="s">
        <v>923</v>
      </c>
      <c r="AF382" t="s">
        <v>747</v>
      </c>
      <c r="AG382" t="s">
        <v>756</v>
      </c>
      <c r="AH382" t="s">
        <v>756</v>
      </c>
      <c r="AI382" t="str">
        <f t="shared" si="488"/>
        <v>e</v>
      </c>
      <c r="AJ382" t="str">
        <f t="shared" si="489"/>
        <v/>
      </c>
      <c r="AK382" t="str">
        <f t="shared" si="490"/>
        <v/>
      </c>
      <c r="AL382" t="str">
        <f t="shared" si="491"/>
        <v/>
      </c>
      <c r="AM382" t="str">
        <f t="shared" si="492"/>
        <v/>
      </c>
      <c r="AN382" t="str">
        <f t="shared" si="493"/>
        <v>Away</v>
      </c>
      <c r="AO382" t="str">
        <f t="shared" si="494"/>
        <v>a</v>
      </c>
      <c r="AP382" t="str">
        <f t="shared" si="495"/>
        <v/>
      </c>
      <c r="AQ382" t="str">
        <f t="shared" si="496"/>
        <v/>
      </c>
      <c r="AR382" t="str">
        <f t="shared" si="497"/>
        <v>Away</v>
      </c>
      <c r="AS382" t="str">
        <f t="shared" si="498"/>
        <v>a</v>
      </c>
      <c r="AT382" t="str">
        <f t="shared" si="499"/>
        <v>Offensive</v>
      </c>
      <c r="AU382" t="str">
        <f t="shared" si="500"/>
        <v/>
      </c>
      <c r="AV382" t="str">
        <f t="shared" si="501"/>
        <v/>
      </c>
      <c r="AW382" t="str" cm="1">
        <f t="array" ref="AW382">IFERROR(IF(O382&lt;&gt;"",O382,IF(OR($S382="",$T382=""),"",IF(O382&lt;&gt;"",O382,IF($T382&lt;&gt;"",_xlfn._xlws.FILTER(O:O,($BU:$BU=$BU382)*($I:$I=$I382)*($T:$T=$T382)*($S:$S=_xlfn.MINIFS($S:$S,$T:$T,"="&amp;$T382)),"")))))&amp;"",IF(O382="","",""))&amp;""</f>
        <v>OffensivePlay_Zone-Breakout</v>
      </c>
      <c r="AX382" t="str" cm="1">
        <f t="array" ref="AX382">IFERROR(IF(P382&lt;&gt;"",P382,IF(OR($S382="",$T382=""),"",IF($T382&lt;&gt;"",_xlfn._xlws.FILTER(P:P,($BU:$BU=$BU382)*($I:$I=$I382)*($T:$T=$T382)*($S:$S=_xlfn.MINIFS($S:$S,$T:$T,"="&amp;$T382)),""))))&amp;"",IF(P382="","",""))&amp;""</f>
        <v/>
      </c>
      <c r="AY382" t="str" cm="1">
        <f t="array" ref="AY382">IFERROR(IF(Q382&lt;&gt;"",Q382,IF(OR($S382="",$T382=""),"",IF($T382&lt;&gt;"",_xlfn._xlws.FILTER(Q:Q,($BU:$BU=$BU382)*($I:$I=$I382)*($T:$T=$T382)*($S:$S=_xlfn.MINIFS($S:$S,$T:$T,"="&amp;$T382)),""))))&amp;"",IF(Q382="","",""))&amp;""</f>
        <v/>
      </c>
      <c r="AZ382" t="str" cm="1">
        <f t="array" ref="AZ382">IFERROR(IF(R382&lt;&gt;"",R382,IF(OR($S382="",$T382=""),"",IF($T382&lt;&gt;"",_xlfn._xlws.FILTER(R:R,($BU:$BU=$BU382)*($I:$I=$I382)*($T:$T=$T382)*($S:$S=_xlfn.MINIFS($S:$S,$T:$T,"="&amp;$T382)),""))))&amp;"",IF(R382="","",""))&amp;""</f>
        <v/>
      </c>
      <c r="BA382" s="6">
        <f t="shared" si="502"/>
        <v>34</v>
      </c>
      <c r="BB382">
        <f t="shared" ref="BB382:BD382" si="570">BB381</f>
        <v>18987</v>
      </c>
      <c r="BC382" t="str">
        <f t="shared" si="570"/>
        <v>Velodrome</v>
      </c>
      <c r="BD382" t="str">
        <f t="shared" si="570"/>
        <v>Outlaws</v>
      </c>
      <c r="BE382" t="s">
        <v>7</v>
      </c>
      <c r="BF382" t="s">
        <v>172</v>
      </c>
      <c r="BI382" cm="1">
        <f t="array" ref="BI382">IFERROR(_xlfn._xlws.FILTER(shifts!A:A,(shifts!B:B=events!AD382)*(shifts!AG:AG&gt;=events!BK382)*(shifts!AH:AH&lt;=events!BL382)),BI381)</f>
        <v>13</v>
      </c>
      <c r="BJ382" s="15">
        <f t="shared" si="504"/>
        <v>0</v>
      </c>
      <c r="BK382">
        <f t="shared" si="505"/>
        <v>787</v>
      </c>
      <c r="BL382">
        <f t="shared" si="506"/>
        <v>787</v>
      </c>
      <c r="BM382" s="15">
        <f>SUMIFS(BJ$2:BJ382,K$2:K382,"=Intermission")+SUMIFS(BJ$2:BJ382,K$2:K382,"=Timeout")</f>
        <v>0</v>
      </c>
      <c r="BN382">
        <f t="shared" si="507"/>
        <v>0</v>
      </c>
      <c r="BO382" s="19">
        <f t="shared" si="508"/>
        <v>293</v>
      </c>
      <c r="BP382">
        <f t="shared" si="509"/>
        <v>288</v>
      </c>
      <c r="BQ382" s="17">
        <f t="shared" si="510"/>
        <v>293</v>
      </c>
      <c r="BR382" t="str">
        <f t="shared" si="511"/>
        <v>event_team_player_1</v>
      </c>
      <c r="BS382">
        <f>COUNTIFS(S$3:S382,"="&amp;S382,AI$3:AI382,"="&amp;AI382)</f>
        <v>1</v>
      </c>
      <c r="BT382" t="str">
        <f>IFERROR(VLOOKUP(BB382&amp;BU382&amp;X382,game_rosters!U:W,3,FALSE),"")</f>
        <v>P100032</v>
      </c>
      <c r="BU382" t="str">
        <f t="shared" si="512"/>
        <v>Outlaws</v>
      </c>
    </row>
    <row r="383" spans="1:73" x14ac:dyDescent="0.2">
      <c r="A383" t="str">
        <f t="shared" si="487"/>
        <v/>
      </c>
      <c r="E383" s="4"/>
      <c r="F383" s="43"/>
      <c r="G383" s="4"/>
      <c r="H383" s="46"/>
      <c r="I383" s="44">
        <v>77</v>
      </c>
      <c r="J383" s="44" t="str">
        <f t="shared" si="513"/>
        <v/>
      </c>
      <c r="S383">
        <v>191</v>
      </c>
      <c r="T383">
        <v>37</v>
      </c>
      <c r="U383" t="str">
        <f>IF(B383=1,MAX($U$2:$U382)+1,IF(AND($T383&lt;&gt;"",$T383=$T382),$U382,IF(B383="x",U382,"")))</f>
        <v/>
      </c>
      <c r="V383" t="str">
        <f>IF(C383=1,MAX($V$2:$V382)+1,IF(AND($T383&lt;&gt;"",$T383=$T382),$U382,IF(C383="x",V382,"")))</f>
        <v/>
      </c>
      <c r="X383">
        <v>77</v>
      </c>
      <c r="Z383">
        <v>1</v>
      </c>
      <c r="AA383">
        <f t="shared" si="484"/>
        <v>1191</v>
      </c>
      <c r="AB383">
        <f t="shared" si="485"/>
        <v>9037</v>
      </c>
      <c r="AC383">
        <f t="shared" si="481"/>
        <v>9037</v>
      </c>
      <c r="AD383" s="6">
        <v>1</v>
      </c>
      <c r="AE383" t="s">
        <v>923</v>
      </c>
      <c r="AF383" t="s">
        <v>747</v>
      </c>
      <c r="AG383" t="s">
        <v>756</v>
      </c>
      <c r="AH383" t="s">
        <v>756</v>
      </c>
      <c r="AI383" t="str">
        <f t="shared" si="488"/>
        <v>e</v>
      </c>
      <c r="AJ383" t="str">
        <f t="shared" si="489"/>
        <v/>
      </c>
      <c r="AK383" t="str">
        <f t="shared" si="490"/>
        <v/>
      </c>
      <c r="AL383" t="str">
        <f t="shared" si="491"/>
        <v/>
      </c>
      <c r="AM383" t="str">
        <f t="shared" si="492"/>
        <v/>
      </c>
      <c r="AN383" t="str">
        <f t="shared" si="493"/>
        <v>Away</v>
      </c>
      <c r="AO383" t="str">
        <f t="shared" si="494"/>
        <v>a</v>
      </c>
      <c r="AP383" t="str">
        <f t="shared" si="495"/>
        <v/>
      </c>
      <c r="AQ383" t="str">
        <f t="shared" si="496"/>
        <v/>
      </c>
      <c r="AR383" t="str">
        <f t="shared" si="497"/>
        <v>Away</v>
      </c>
      <c r="AS383" t="str">
        <f t="shared" si="498"/>
        <v>a</v>
      </c>
      <c r="AT383" t="str">
        <f t="shared" si="499"/>
        <v>Offensive</v>
      </c>
      <c r="AU383" t="str">
        <f t="shared" si="500"/>
        <v/>
      </c>
      <c r="AV383" t="str">
        <f t="shared" si="501"/>
        <v/>
      </c>
      <c r="AW383" t="str" cm="1">
        <f t="array" ref="AW383">IFERROR(IF(O383&lt;&gt;"",O383,IF(OR($S383="",$T383=""),"",IF(O383&lt;&gt;"",O383,IF($T383&lt;&gt;"",_xlfn._xlws.FILTER(O:O,($BU:$BU=$BU383)*($I:$I=$I383)*($T:$T=$T383)*($S:$S=_xlfn.MINIFS($S:$S,$T:$T,"="&amp;$T383)),"")))))&amp;"",IF(O383="","",""))&amp;""</f>
        <v/>
      </c>
      <c r="AX383" t="str" cm="1">
        <f t="array" ref="AX383">IFERROR(IF(P383&lt;&gt;"",P383,IF(OR($S383="",$T383=""),"",IF($T383&lt;&gt;"",_xlfn._xlws.FILTER(P:P,($BU:$BU=$BU383)*($I:$I=$I383)*($T:$T=$T383)*($S:$S=_xlfn.MINIFS($S:$S,$T:$T,"="&amp;$T383)),""))))&amp;"",IF(P383="","",""))&amp;""</f>
        <v/>
      </c>
      <c r="AY383" t="str" cm="1">
        <f t="array" ref="AY383">IFERROR(IF(Q383&lt;&gt;"",Q383,IF(OR($S383="",$T383=""),"",IF($T383&lt;&gt;"",_xlfn._xlws.FILTER(Q:Q,($BU:$BU=$BU383)*($I:$I=$I383)*($T:$T=$T383)*($S:$S=_xlfn.MINIFS($S:$S,$T:$T,"="&amp;$T383)),""))))&amp;"",IF(Q383="","",""))&amp;""</f>
        <v/>
      </c>
      <c r="AZ383" t="str" cm="1">
        <f t="array" ref="AZ383">IFERROR(IF(R383&lt;&gt;"",R383,IF(OR($S383="",$T383=""),"",IF($T383&lt;&gt;"",_xlfn._xlws.FILTER(R:R,($BU:$BU=$BU383)*($I:$I=$I383)*($T:$T=$T383)*($S:$S=_xlfn.MINIFS($S:$S,$T:$T,"="&amp;$T383)),""))))&amp;"",IF(R383="","",""))&amp;""</f>
        <v/>
      </c>
      <c r="BA383" s="6">
        <f t="shared" si="502"/>
        <v>34</v>
      </c>
      <c r="BB383">
        <f t="shared" ref="BB383:BD383" si="571">BB382</f>
        <v>18987</v>
      </c>
      <c r="BC383" t="str">
        <f t="shared" si="571"/>
        <v>Velodrome</v>
      </c>
      <c r="BD383" t="str">
        <f t="shared" si="571"/>
        <v>Outlaws</v>
      </c>
      <c r="BE383" t="s">
        <v>7</v>
      </c>
      <c r="BF383" t="s">
        <v>172</v>
      </c>
      <c r="BI383" cm="1">
        <f t="array" ref="BI383">IFERROR(_xlfn._xlws.FILTER(shifts!A:A,(shifts!B:B=events!AD383)*(shifts!AG:AG&gt;=events!BK383)*(shifts!AH:AH&lt;=events!BL383)),BI382)</f>
        <v>13</v>
      </c>
      <c r="BJ383" s="15">
        <f t="shared" si="504"/>
        <v>0</v>
      </c>
      <c r="BK383">
        <f t="shared" si="505"/>
        <v>787</v>
      </c>
      <c r="BL383">
        <f t="shared" si="506"/>
        <v>787</v>
      </c>
      <c r="BM383" s="15">
        <f>SUMIFS(BJ$2:BJ383,K$2:K383,"=Intermission")+SUMIFS(BJ$2:BJ383,K$2:K383,"=Timeout")</f>
        <v>0</v>
      </c>
      <c r="BN383">
        <f t="shared" si="507"/>
        <v>0</v>
      </c>
      <c r="BO383" s="19">
        <f t="shared" si="508"/>
        <v>293</v>
      </c>
      <c r="BP383">
        <f t="shared" si="509"/>
        <v>288</v>
      </c>
      <c r="BQ383" s="17">
        <f t="shared" si="510"/>
        <v>293</v>
      </c>
      <c r="BR383" t="str">
        <f t="shared" si="511"/>
        <v>event_team_player_2</v>
      </c>
      <c r="BS383">
        <f>COUNTIFS(S$3:S383,"="&amp;S383,AI$3:AI383,"="&amp;AI383)</f>
        <v>2</v>
      </c>
      <c r="BT383" t="str">
        <f>IFERROR(VLOOKUP(BB383&amp;BU383&amp;X383,game_rosters!U:W,3,FALSE),"")</f>
        <v>P100185</v>
      </c>
      <c r="BU383" t="str">
        <f t="shared" si="512"/>
        <v>Outlaws</v>
      </c>
    </row>
    <row r="384" spans="1:73" x14ac:dyDescent="0.2">
      <c r="A384" t="str">
        <f t="shared" si="487"/>
        <v/>
      </c>
      <c r="E384" s="4"/>
      <c r="F384" s="43"/>
      <c r="G384" s="4"/>
      <c r="H384" s="46"/>
      <c r="I384" s="44">
        <v>75</v>
      </c>
      <c r="J384" s="44" t="str">
        <f t="shared" si="513"/>
        <v/>
      </c>
      <c r="O384" t="s">
        <v>610</v>
      </c>
      <c r="S384">
        <v>191</v>
      </c>
      <c r="T384">
        <v>37</v>
      </c>
      <c r="U384" t="str">
        <f>IF(B384=1,MAX($U$2:$U383)+1,IF(AND($T384&lt;&gt;"",$T384=$T383),$U383,IF(B384="x",U383,"")))</f>
        <v/>
      </c>
      <c r="V384" t="str">
        <f>IF(C384=1,MAX($V$2:$V383)+1,IF(AND($T384&lt;&gt;"",$T384=$T383),$U383,IF(C384="x",V383,"")))</f>
        <v/>
      </c>
      <c r="X384">
        <v>75</v>
      </c>
      <c r="AA384">
        <f t="shared" si="484"/>
        <v>1191</v>
      </c>
      <c r="AB384">
        <f t="shared" si="485"/>
        <v>9037</v>
      </c>
      <c r="AC384">
        <f t="shared" si="481"/>
        <v>9037</v>
      </c>
      <c r="AD384" s="6">
        <v>1</v>
      </c>
      <c r="AE384" t="s">
        <v>923</v>
      </c>
      <c r="AF384" t="s">
        <v>747</v>
      </c>
      <c r="AG384" t="s">
        <v>756</v>
      </c>
      <c r="AH384" t="s">
        <v>756</v>
      </c>
      <c r="AI384" t="str">
        <f t="shared" si="488"/>
        <v>o</v>
      </c>
      <c r="AJ384" t="str">
        <f t="shared" si="489"/>
        <v/>
      </c>
      <c r="AK384" t="str">
        <f t="shared" si="490"/>
        <v/>
      </c>
      <c r="AL384" t="str">
        <f t="shared" si="491"/>
        <v/>
      </c>
      <c r="AM384" t="str">
        <f t="shared" si="492"/>
        <v/>
      </c>
      <c r="AN384" t="str">
        <f t="shared" si="493"/>
        <v>Away</v>
      </c>
      <c r="AO384" t="str">
        <f t="shared" si="494"/>
        <v>a</v>
      </c>
      <c r="AP384" t="str">
        <f t="shared" si="495"/>
        <v/>
      </c>
      <c r="AQ384" t="str">
        <f t="shared" si="496"/>
        <v/>
      </c>
      <c r="AR384" t="str">
        <f t="shared" si="497"/>
        <v>Away</v>
      </c>
      <c r="AS384" t="str">
        <f t="shared" si="498"/>
        <v>a</v>
      </c>
      <c r="AT384" t="str">
        <f t="shared" si="499"/>
        <v>Defensive</v>
      </c>
      <c r="AU384" t="str">
        <f t="shared" si="500"/>
        <v/>
      </c>
      <c r="AV384" t="str">
        <f t="shared" si="501"/>
        <v/>
      </c>
      <c r="AW384" t="str" cm="1">
        <f t="array" ref="AW384">IFERROR(IF(O384&lt;&gt;"",O384,IF(OR($S384="",$T384=""),"",IF(O384&lt;&gt;"",O384,IF($T384&lt;&gt;"",_xlfn._xlws.FILTER(O:O,($BU:$BU=$BU384)*($I:$I=$I384)*($T:$T=$T384)*($S:$S=_xlfn.MINIFS($S:$S,$T:$T,"="&amp;$T384)),"")))))&amp;"",IF(O384="","",""))&amp;""</f>
        <v>Offensive_Zone-AttemptedKeepin</v>
      </c>
      <c r="AX384" t="str" cm="1">
        <f t="array" ref="AX384">IFERROR(IF(P384&lt;&gt;"",P384,IF(OR($S384="",$T384=""),"",IF($T384&lt;&gt;"",_xlfn._xlws.FILTER(P:P,($BU:$BU=$BU384)*($I:$I=$I384)*($T:$T=$T384)*($S:$S=_xlfn.MINIFS($S:$S,$T:$T,"="&amp;$T384)),""))))&amp;"",IF(P384="","",""))&amp;""</f>
        <v/>
      </c>
      <c r="AY384" t="str" cm="1">
        <f t="array" ref="AY384">IFERROR(IF(Q384&lt;&gt;"",Q384,IF(OR($S384="",$T384=""),"",IF($T384&lt;&gt;"",_xlfn._xlws.FILTER(Q:Q,($BU:$BU=$BU384)*($I:$I=$I384)*($T:$T=$T384)*($S:$S=_xlfn.MINIFS($S:$S,$T:$T,"="&amp;$T384)),""))))&amp;"",IF(Q384="","",""))&amp;""</f>
        <v/>
      </c>
      <c r="AZ384" t="str" cm="1">
        <f t="array" ref="AZ384">IFERROR(IF(R384&lt;&gt;"",R384,IF(OR($S384="",$T384=""),"",IF($T384&lt;&gt;"",_xlfn._xlws.FILTER(R:R,($BU:$BU=$BU384)*($I:$I=$I384)*($T:$T=$T384)*($S:$S=_xlfn.MINIFS($S:$S,$T:$T,"="&amp;$T384)),""))))&amp;"",IF(R384="","",""))&amp;""</f>
        <v/>
      </c>
      <c r="BA384" s="6">
        <f t="shared" si="502"/>
        <v>34</v>
      </c>
      <c r="BB384">
        <f t="shared" ref="BB384:BD384" si="572">BB383</f>
        <v>18987</v>
      </c>
      <c r="BC384" t="str">
        <f t="shared" si="572"/>
        <v>Velodrome</v>
      </c>
      <c r="BD384" t="str">
        <f t="shared" si="572"/>
        <v>Outlaws</v>
      </c>
      <c r="BE384" t="s">
        <v>7</v>
      </c>
      <c r="BF384" t="s">
        <v>172</v>
      </c>
      <c r="BI384" cm="1">
        <f t="array" ref="BI384">IFERROR(_xlfn._xlws.FILTER(shifts!A:A,(shifts!B:B=events!AD384)*(shifts!AG:AG&gt;=events!BK384)*(shifts!AH:AH&lt;=events!BL384)),BI383)</f>
        <v>13</v>
      </c>
      <c r="BJ384" s="15">
        <f t="shared" si="504"/>
        <v>0</v>
      </c>
      <c r="BK384">
        <f t="shared" si="505"/>
        <v>787</v>
      </c>
      <c r="BL384">
        <f t="shared" si="506"/>
        <v>787</v>
      </c>
      <c r="BM384" s="15">
        <f>SUMIFS(BJ$2:BJ384,K$2:K384,"=Intermission")+SUMIFS(BJ$2:BJ384,K$2:K384,"=Timeout")</f>
        <v>0</v>
      </c>
      <c r="BN384">
        <f t="shared" si="507"/>
        <v>0</v>
      </c>
      <c r="BO384" s="19">
        <f t="shared" si="508"/>
        <v>293</v>
      </c>
      <c r="BP384">
        <f t="shared" si="509"/>
        <v>288</v>
      </c>
      <c r="BQ384" s="17">
        <f t="shared" si="510"/>
        <v>293</v>
      </c>
      <c r="BR384" t="str">
        <f t="shared" si="511"/>
        <v>opp_team_player_1</v>
      </c>
      <c r="BS384">
        <f>COUNTIFS(S$3:S384,"="&amp;S384,AI$3:AI384,"="&amp;AI384)</f>
        <v>1</v>
      </c>
      <c r="BT384" t="str">
        <f>IFERROR(VLOOKUP(BB384&amp;BU384&amp;X384,game_rosters!U:W,3,FALSE),"")</f>
        <v>P100039</v>
      </c>
      <c r="BU384" t="str">
        <f t="shared" si="512"/>
        <v>Velodrome</v>
      </c>
    </row>
    <row r="385" spans="1:73" x14ac:dyDescent="0.2">
      <c r="A385">
        <f t="shared" si="487"/>
        <v>1</v>
      </c>
      <c r="E385" s="4"/>
      <c r="F385" s="43"/>
      <c r="G385" s="4"/>
      <c r="H385" s="46"/>
      <c r="I385" s="44">
        <v>4</v>
      </c>
      <c r="J385" s="44" t="str">
        <f t="shared" si="513"/>
        <v>d</v>
      </c>
      <c r="K385" t="s">
        <v>238</v>
      </c>
      <c r="L385" t="s">
        <v>184</v>
      </c>
      <c r="M385" t="s">
        <v>89</v>
      </c>
      <c r="N385" t="s">
        <v>595</v>
      </c>
      <c r="S385">
        <v>192</v>
      </c>
      <c r="T385">
        <v>37</v>
      </c>
      <c r="U385" t="str">
        <f>IF(B385=1,MAX($U$2:$U384)+1,IF(AND($T385&lt;&gt;"",$T385=$T384),$U384,IF(B385="x",U384,"")))</f>
        <v/>
      </c>
      <c r="V385" t="str">
        <f>IF(C385=1,MAX($V$2:$V384)+1,IF(AND($T385&lt;&gt;"",$T385=$T384),$U384,IF(C385="x",V384,"")))</f>
        <v/>
      </c>
      <c r="W385" t="s">
        <v>731</v>
      </c>
      <c r="X385">
        <v>4</v>
      </c>
      <c r="Z385">
        <v>1</v>
      </c>
      <c r="AA385">
        <f t="shared" si="484"/>
        <v>1192</v>
      </c>
      <c r="AB385">
        <f t="shared" si="485"/>
        <v>9037</v>
      </c>
      <c r="AC385">
        <f t="shared" si="481"/>
        <v>9037</v>
      </c>
      <c r="AD385" s="6">
        <v>1</v>
      </c>
      <c r="AE385" t="s">
        <v>923</v>
      </c>
      <c r="AF385" t="s">
        <v>747</v>
      </c>
      <c r="AG385" t="s">
        <v>756</v>
      </c>
      <c r="AH385" t="s">
        <v>756</v>
      </c>
      <c r="AI385" t="str">
        <f t="shared" si="488"/>
        <v>e</v>
      </c>
      <c r="AJ385" t="str">
        <f t="shared" si="489"/>
        <v>d</v>
      </c>
      <c r="AK385" t="str">
        <f t="shared" si="490"/>
        <v>d</v>
      </c>
      <c r="AL385" t="str">
        <f t="shared" si="491"/>
        <v>o</v>
      </c>
      <c r="AM385" t="str">
        <f t="shared" si="492"/>
        <v>d</v>
      </c>
      <c r="AN385" t="str">
        <f t="shared" si="493"/>
        <v>Away</v>
      </c>
      <c r="AO385" t="str">
        <f t="shared" si="494"/>
        <v>a</v>
      </c>
      <c r="AP385" t="str">
        <f t="shared" si="495"/>
        <v>o</v>
      </c>
      <c r="AQ385" t="str">
        <f t="shared" si="496"/>
        <v>d</v>
      </c>
      <c r="AR385" t="str">
        <f t="shared" si="497"/>
        <v>Away</v>
      </c>
      <c r="AS385" t="str">
        <f t="shared" si="498"/>
        <v>a</v>
      </c>
      <c r="AT385" t="str">
        <f t="shared" si="499"/>
        <v>Offensive</v>
      </c>
      <c r="AU385" t="str">
        <f t="shared" si="500"/>
        <v/>
      </c>
      <c r="AV385" t="str">
        <f t="shared" si="501"/>
        <v/>
      </c>
      <c r="AW385" t="str" cm="1">
        <f t="array" ref="AW385">IFERROR(IF(O385&lt;&gt;"",O385,IF(OR($S385="",$T385=""),"",IF(O385&lt;&gt;"",O385,IF($T385&lt;&gt;"",_xlfn._xlws.FILTER(O:O,($BU:$BU=$BU385)*($I:$I=$I385)*($T:$T=$T385)*($S:$S=_xlfn.MINIFS($S:$S,$T:$T,"="&amp;$T385)),"")))))&amp;"",IF(O385="","",""))&amp;""</f>
        <v>OffensivePlay_Zone-Breakout</v>
      </c>
      <c r="AX385" t="str" cm="1">
        <f t="array" ref="AX385">IFERROR(IF(P385&lt;&gt;"",P385,IF(OR($S385="",$T385=""),"",IF($T385&lt;&gt;"",_xlfn._xlws.FILTER(P:P,($BU:$BU=$BU385)*($I:$I=$I385)*($T:$T=$T385)*($S:$S=_xlfn.MINIFS($S:$S,$T:$T,"="&amp;$T385)),""))))&amp;"",IF(P385="","",""))&amp;""</f>
        <v/>
      </c>
      <c r="AY385" t="str" cm="1">
        <f t="array" ref="AY385">IFERROR(IF(Q385&lt;&gt;"",Q385,IF(OR($S385="",$T385=""),"",IF($T385&lt;&gt;"",_xlfn._xlws.FILTER(Q:Q,($BU:$BU=$BU385)*($I:$I=$I385)*($T:$T=$T385)*($S:$S=_xlfn.MINIFS($S:$S,$T:$T,"="&amp;$T385)),""))))&amp;"",IF(Q385="","",""))&amp;""</f>
        <v/>
      </c>
      <c r="AZ385" t="str" cm="1">
        <f t="array" ref="AZ385">IFERROR(IF(R385&lt;&gt;"",R385,IF(OR($S385="",$T385=""),"",IF($T385&lt;&gt;"",_xlfn._xlws.FILTER(R:R,($BU:$BU=$BU385)*($I:$I=$I385)*($T:$T=$T385)*($S:$S=_xlfn.MINIFS($S:$S,$T:$T,"="&amp;$T385)),""))))&amp;"",IF(R385="","",""))&amp;""</f>
        <v/>
      </c>
      <c r="BA385" s="6">
        <f t="shared" si="502"/>
        <v>35</v>
      </c>
      <c r="BB385">
        <f t="shared" ref="BB385:BD385" si="573">BB384</f>
        <v>18987</v>
      </c>
      <c r="BC385" t="str">
        <f t="shared" si="573"/>
        <v>Velodrome</v>
      </c>
      <c r="BD385" t="str">
        <f t="shared" si="573"/>
        <v>Outlaws</v>
      </c>
      <c r="BE385" t="s">
        <v>238</v>
      </c>
      <c r="BF385" t="s">
        <v>184</v>
      </c>
      <c r="BI385" cm="1">
        <f t="array" ref="BI385">IFERROR(_xlfn._xlws.FILTER(shifts!A:A,(shifts!B:B=events!AD385)*(shifts!AG:AG&gt;=events!BK385)*(shifts!AH:AH&lt;=events!BL385)),BI384)</f>
        <v>13</v>
      </c>
      <c r="BJ385" s="15">
        <f t="shared" si="504"/>
        <v>0</v>
      </c>
      <c r="BK385">
        <f t="shared" si="505"/>
        <v>787</v>
      </c>
      <c r="BL385">
        <f t="shared" si="506"/>
        <v>787</v>
      </c>
      <c r="BM385" s="15">
        <f>SUMIFS(BJ$2:BJ385,K$2:K385,"=Intermission")+SUMIFS(BJ$2:BJ385,K$2:K385,"=Timeout")</f>
        <v>0</v>
      </c>
      <c r="BN385">
        <f t="shared" si="507"/>
        <v>0</v>
      </c>
      <c r="BO385" s="19">
        <f t="shared" si="508"/>
        <v>293</v>
      </c>
      <c r="BP385">
        <f t="shared" si="509"/>
        <v>288</v>
      </c>
      <c r="BQ385" s="17">
        <f t="shared" si="510"/>
        <v>293</v>
      </c>
      <c r="BR385" t="str">
        <f t="shared" si="511"/>
        <v>event_team_player_1</v>
      </c>
      <c r="BS385">
        <f>COUNTIFS(S$3:S385,"="&amp;S385,AI$3:AI385,"="&amp;AI385)</f>
        <v>1</v>
      </c>
      <c r="BT385" t="str">
        <f>IFERROR(VLOOKUP(BB385&amp;BU385&amp;X385,game_rosters!U:W,3,FALSE),"")</f>
        <v>P100032</v>
      </c>
      <c r="BU385" t="str">
        <f t="shared" si="512"/>
        <v>Outlaws</v>
      </c>
    </row>
    <row r="386" spans="1:73" x14ac:dyDescent="0.2">
      <c r="A386" t="str">
        <f t="shared" si="487"/>
        <v/>
      </c>
      <c r="E386" s="4"/>
      <c r="F386" s="43"/>
      <c r="G386" s="4"/>
      <c r="H386" s="46"/>
      <c r="I386" s="44">
        <v>77</v>
      </c>
      <c r="J386" s="44" t="str">
        <f t="shared" si="513"/>
        <v/>
      </c>
      <c r="S386">
        <v>192</v>
      </c>
      <c r="T386">
        <v>37</v>
      </c>
      <c r="U386" t="str">
        <f>IF(B386=1,MAX($U$2:$U385)+1,IF(AND($T386&lt;&gt;"",$T386=$T385),$U385,IF(B386="x",U385,"")))</f>
        <v/>
      </c>
      <c r="V386" t="str">
        <f>IF(C386=1,MAX($V$2:$V385)+1,IF(AND($T386&lt;&gt;"",$T386=$T385),$U385,IF(C386="x",V385,"")))</f>
        <v/>
      </c>
      <c r="X386">
        <v>77</v>
      </c>
      <c r="Z386">
        <v>1</v>
      </c>
      <c r="AA386">
        <f t="shared" si="484"/>
        <v>1192</v>
      </c>
      <c r="AB386">
        <f t="shared" si="485"/>
        <v>9037</v>
      </c>
      <c r="AC386">
        <f t="shared" ref="AC386:AC449" si="574">IF(AB386&lt;&gt;"",AB386,S386+1000)</f>
        <v>9037</v>
      </c>
      <c r="AD386" s="6">
        <v>1</v>
      </c>
      <c r="AE386" t="s">
        <v>923</v>
      </c>
      <c r="AF386" t="s">
        <v>747</v>
      </c>
      <c r="AG386" t="s">
        <v>756</v>
      </c>
      <c r="AH386" t="s">
        <v>756</v>
      </c>
      <c r="AI386" t="str">
        <f t="shared" si="488"/>
        <v>e</v>
      </c>
      <c r="AJ386" t="str">
        <f t="shared" si="489"/>
        <v>d</v>
      </c>
      <c r="AK386" t="str">
        <f t="shared" si="490"/>
        <v>d</v>
      </c>
      <c r="AL386" t="str">
        <f t="shared" si="491"/>
        <v/>
      </c>
      <c r="AM386" t="str">
        <f t="shared" si="492"/>
        <v/>
      </c>
      <c r="AN386" t="str">
        <f t="shared" si="493"/>
        <v>Away</v>
      </c>
      <c r="AO386" t="str">
        <f t="shared" si="494"/>
        <v>a</v>
      </c>
      <c r="AP386" t="str">
        <f t="shared" si="495"/>
        <v>o</v>
      </c>
      <c r="AQ386" t="str">
        <f t="shared" si="496"/>
        <v>d</v>
      </c>
      <c r="AR386" t="str">
        <f t="shared" si="497"/>
        <v>Away</v>
      </c>
      <c r="AS386" t="str">
        <f t="shared" si="498"/>
        <v>a</v>
      </c>
      <c r="AT386" t="str">
        <f t="shared" si="499"/>
        <v>Offensive</v>
      </c>
      <c r="AU386" t="str">
        <f t="shared" si="500"/>
        <v/>
      </c>
      <c r="AV386" t="str">
        <f t="shared" si="501"/>
        <v/>
      </c>
      <c r="AW386" t="str" cm="1">
        <f t="array" ref="AW386">IFERROR(IF(O386&lt;&gt;"",O386,IF(OR($S386="",$T386=""),"",IF(O386&lt;&gt;"",O386,IF($T386&lt;&gt;"",_xlfn._xlws.FILTER(O:O,($BU:$BU=$BU386)*($I:$I=$I386)*($T:$T=$T386)*($S:$S=_xlfn.MINIFS($S:$S,$T:$T,"="&amp;$T386)),"")))))&amp;"",IF(O386="","",""))&amp;""</f>
        <v/>
      </c>
      <c r="AX386" t="str" cm="1">
        <f t="array" ref="AX386">IFERROR(IF(P386&lt;&gt;"",P386,IF(OR($S386="",$T386=""),"",IF($T386&lt;&gt;"",_xlfn._xlws.FILTER(P:P,($BU:$BU=$BU386)*($I:$I=$I386)*($T:$T=$T386)*($S:$S=_xlfn.MINIFS($S:$S,$T:$T,"="&amp;$T386)),""))))&amp;"",IF(P386="","",""))&amp;""</f>
        <v/>
      </c>
      <c r="AY386" t="str" cm="1">
        <f t="array" ref="AY386">IFERROR(IF(Q386&lt;&gt;"",Q386,IF(OR($S386="",$T386=""),"",IF($T386&lt;&gt;"",_xlfn._xlws.FILTER(Q:Q,($BU:$BU=$BU386)*($I:$I=$I386)*($T:$T=$T386)*($S:$S=_xlfn.MINIFS($S:$S,$T:$T,"="&amp;$T386)),""))))&amp;"",IF(Q386="","",""))&amp;""</f>
        <v/>
      </c>
      <c r="AZ386" t="str" cm="1">
        <f t="array" ref="AZ386">IFERROR(IF(R386&lt;&gt;"",R386,IF(OR($S386="",$T386=""),"",IF($T386&lt;&gt;"",_xlfn._xlws.FILTER(R:R,($BU:$BU=$BU386)*($I:$I=$I386)*($T:$T=$T386)*($S:$S=_xlfn.MINIFS($S:$S,$T:$T,"="&amp;$T386)),""))))&amp;"",IF(R386="","",""))&amp;""</f>
        <v/>
      </c>
      <c r="BA386" s="6">
        <f t="shared" si="502"/>
        <v>35</v>
      </c>
      <c r="BB386">
        <f t="shared" ref="BB386:BD386" si="575">BB385</f>
        <v>18987</v>
      </c>
      <c r="BC386" t="str">
        <f t="shared" si="575"/>
        <v>Velodrome</v>
      </c>
      <c r="BD386" t="str">
        <f t="shared" si="575"/>
        <v>Outlaws</v>
      </c>
      <c r="BE386" t="s">
        <v>238</v>
      </c>
      <c r="BF386" t="s">
        <v>184</v>
      </c>
      <c r="BI386" cm="1">
        <f t="array" ref="BI386">IFERROR(_xlfn._xlws.FILTER(shifts!A:A,(shifts!B:B=events!AD386)*(shifts!AG:AG&gt;=events!BK386)*(shifts!AH:AH&lt;=events!BL386)),BI385)</f>
        <v>13</v>
      </c>
      <c r="BJ386" s="15">
        <f t="shared" si="504"/>
        <v>0</v>
      </c>
      <c r="BK386">
        <f t="shared" si="505"/>
        <v>787</v>
      </c>
      <c r="BL386">
        <f t="shared" si="506"/>
        <v>787</v>
      </c>
      <c r="BM386" s="15">
        <f>SUMIFS(BJ$2:BJ386,K$2:K386,"=Intermission")+SUMIFS(BJ$2:BJ386,K$2:K386,"=Timeout")</f>
        <v>0</v>
      </c>
      <c r="BN386">
        <f t="shared" si="507"/>
        <v>0</v>
      </c>
      <c r="BO386" s="19">
        <f t="shared" si="508"/>
        <v>293</v>
      </c>
      <c r="BP386">
        <f t="shared" si="509"/>
        <v>288</v>
      </c>
      <c r="BQ386" s="17">
        <f t="shared" si="510"/>
        <v>293</v>
      </c>
      <c r="BR386" t="str">
        <f t="shared" si="511"/>
        <v>event_team_player_2</v>
      </c>
      <c r="BS386">
        <f>COUNTIFS(S$3:S386,"="&amp;S386,AI$3:AI386,"="&amp;AI386)</f>
        <v>2</v>
      </c>
      <c r="BT386" t="str">
        <f>IFERROR(VLOOKUP(BB386&amp;BU386&amp;X386,game_rosters!U:W,3,FALSE),"")</f>
        <v>P100185</v>
      </c>
      <c r="BU386" t="str">
        <f t="shared" si="512"/>
        <v>Outlaws</v>
      </c>
    </row>
    <row r="387" spans="1:73" x14ac:dyDescent="0.2">
      <c r="A387" t="str">
        <f t="shared" si="487"/>
        <v/>
      </c>
      <c r="E387" s="4"/>
      <c r="F387" s="43"/>
      <c r="G387" s="4"/>
      <c r="H387" s="46"/>
      <c r="I387" s="44">
        <v>75</v>
      </c>
      <c r="J387" s="44" t="str">
        <f t="shared" si="513"/>
        <v/>
      </c>
      <c r="S387">
        <v>192</v>
      </c>
      <c r="T387">
        <v>37</v>
      </c>
      <c r="U387" t="str">
        <f>IF(B387=1,MAX($U$2:$U386)+1,IF(AND($T387&lt;&gt;"",$T387=$T386),$U386,IF(B387="x",U386,"")))</f>
        <v/>
      </c>
      <c r="V387" t="str">
        <f>IF(C387=1,MAX($V$2:$V386)+1,IF(AND($T387&lt;&gt;"",$T387=$T386),$U386,IF(C387="x",V386,"")))</f>
        <v/>
      </c>
      <c r="X387">
        <v>75</v>
      </c>
      <c r="AA387">
        <f t="shared" si="484"/>
        <v>1192</v>
      </c>
      <c r="AB387">
        <f t="shared" si="485"/>
        <v>9037</v>
      </c>
      <c r="AC387">
        <f t="shared" si="574"/>
        <v>9037</v>
      </c>
      <c r="AD387" s="6">
        <v>1</v>
      </c>
      <c r="AE387" t="s">
        <v>923</v>
      </c>
      <c r="AF387" t="s">
        <v>747</v>
      </c>
      <c r="AG387" t="s">
        <v>756</v>
      </c>
      <c r="AH387" t="s">
        <v>756</v>
      </c>
      <c r="AI387" t="str">
        <f t="shared" si="488"/>
        <v>o</v>
      </c>
      <c r="AJ387" t="str">
        <f t="shared" si="489"/>
        <v>d</v>
      </c>
      <c r="AK387" t="str">
        <f t="shared" si="490"/>
        <v>d</v>
      </c>
      <c r="AL387" t="str">
        <f t="shared" si="491"/>
        <v/>
      </c>
      <c r="AM387" t="str">
        <f t="shared" si="492"/>
        <v/>
      </c>
      <c r="AN387" t="str">
        <f t="shared" si="493"/>
        <v>Away</v>
      </c>
      <c r="AO387" t="str">
        <f t="shared" si="494"/>
        <v>a</v>
      </c>
      <c r="AP387" t="str">
        <f t="shared" si="495"/>
        <v>o</v>
      </c>
      <c r="AQ387" t="str">
        <f t="shared" si="496"/>
        <v>d</v>
      </c>
      <c r="AR387" t="str">
        <f t="shared" si="497"/>
        <v>Away</v>
      </c>
      <c r="AS387" t="str">
        <f t="shared" si="498"/>
        <v>a</v>
      </c>
      <c r="AT387" t="str">
        <f t="shared" si="499"/>
        <v>Defensive</v>
      </c>
      <c r="AU387" t="str">
        <f t="shared" si="500"/>
        <v/>
      </c>
      <c r="AV387" t="str">
        <f t="shared" si="501"/>
        <v/>
      </c>
      <c r="AW387" t="str" cm="1">
        <f t="array" ref="AW387">IFERROR(IF(O387&lt;&gt;"",O387,IF(OR($S387="",$T387=""),"",IF(O387&lt;&gt;"",O387,IF($T387&lt;&gt;"",_xlfn._xlws.FILTER(O:O,($BU:$BU=$BU387)*($I:$I=$I387)*($T:$T=$T387)*($S:$S=_xlfn.MINIFS($S:$S,$T:$T,"="&amp;$T387)),"")))))&amp;"",IF(O387="","",""))&amp;""</f>
        <v>Offensive_Zone-AttemptedKeepin</v>
      </c>
      <c r="AX387" t="str" cm="1">
        <f t="array" ref="AX387">IFERROR(IF(P387&lt;&gt;"",P387,IF(OR($S387="",$T387=""),"",IF($T387&lt;&gt;"",_xlfn._xlws.FILTER(P:P,($BU:$BU=$BU387)*($I:$I=$I387)*($T:$T=$T387)*($S:$S=_xlfn.MINIFS($S:$S,$T:$T,"="&amp;$T387)),""))))&amp;"",IF(P387="","",""))&amp;""</f>
        <v/>
      </c>
      <c r="AY387" t="str" cm="1">
        <f t="array" ref="AY387">IFERROR(IF(Q387&lt;&gt;"",Q387,IF(OR($S387="",$T387=""),"",IF($T387&lt;&gt;"",_xlfn._xlws.FILTER(Q:Q,($BU:$BU=$BU387)*($I:$I=$I387)*($T:$T=$T387)*($S:$S=_xlfn.MINIFS($S:$S,$T:$T,"="&amp;$T387)),""))))&amp;"",IF(Q387="","",""))&amp;""</f>
        <v/>
      </c>
      <c r="AZ387" t="str" cm="1">
        <f t="array" ref="AZ387">IFERROR(IF(R387&lt;&gt;"",R387,IF(OR($S387="",$T387=""),"",IF($T387&lt;&gt;"",_xlfn._xlws.FILTER(R:R,($BU:$BU=$BU387)*($I:$I=$I387)*($T:$T=$T387)*($S:$S=_xlfn.MINIFS($S:$S,$T:$T,"="&amp;$T387)),""))))&amp;"",IF(R387="","",""))&amp;""</f>
        <v/>
      </c>
      <c r="BA387" s="6">
        <f t="shared" si="502"/>
        <v>35</v>
      </c>
      <c r="BB387">
        <f t="shared" ref="BB387:BD387" si="576">BB386</f>
        <v>18987</v>
      </c>
      <c r="BC387" t="str">
        <f t="shared" si="576"/>
        <v>Velodrome</v>
      </c>
      <c r="BD387" t="str">
        <f t="shared" si="576"/>
        <v>Outlaws</v>
      </c>
      <c r="BE387" t="s">
        <v>238</v>
      </c>
      <c r="BF387" t="s">
        <v>184</v>
      </c>
      <c r="BI387" cm="1">
        <f t="array" ref="BI387">IFERROR(_xlfn._xlws.FILTER(shifts!A:A,(shifts!B:B=events!AD387)*(shifts!AG:AG&gt;=events!BK387)*(shifts!AH:AH&lt;=events!BL387)),BI386)</f>
        <v>13</v>
      </c>
      <c r="BJ387" s="15">
        <f t="shared" si="504"/>
        <v>0</v>
      </c>
      <c r="BK387">
        <f t="shared" si="505"/>
        <v>787</v>
      </c>
      <c r="BL387">
        <f t="shared" si="506"/>
        <v>787</v>
      </c>
      <c r="BM387" s="15">
        <f>SUMIFS(BJ$2:BJ387,K$2:K387,"=Intermission")+SUMIFS(BJ$2:BJ387,K$2:K387,"=Timeout")</f>
        <v>0</v>
      </c>
      <c r="BN387">
        <f t="shared" si="507"/>
        <v>0</v>
      </c>
      <c r="BO387" s="19">
        <f t="shared" si="508"/>
        <v>293</v>
      </c>
      <c r="BP387">
        <f t="shared" si="509"/>
        <v>288</v>
      </c>
      <c r="BQ387" s="17">
        <f t="shared" si="510"/>
        <v>293</v>
      </c>
      <c r="BR387" t="str">
        <f t="shared" si="511"/>
        <v>opp_team_player_1</v>
      </c>
      <c r="BS387">
        <f>COUNTIFS(S$3:S387,"="&amp;S387,AI$3:AI387,"="&amp;AI387)</f>
        <v>1</v>
      </c>
      <c r="BT387" t="str">
        <f>IFERROR(VLOOKUP(BB387&amp;BU387&amp;X387,game_rosters!U:W,3,FALSE),"")</f>
        <v>P100039</v>
      </c>
      <c r="BU387" t="str">
        <f t="shared" si="512"/>
        <v>Velodrome</v>
      </c>
    </row>
    <row r="388" spans="1:73" x14ac:dyDescent="0.2">
      <c r="A388">
        <f t="shared" si="487"/>
        <v>1</v>
      </c>
      <c r="E388" s="4"/>
      <c r="F388" s="43"/>
      <c r="G388" s="4"/>
      <c r="H388" s="46"/>
      <c r="I388" s="44">
        <v>77</v>
      </c>
      <c r="J388" s="44" t="str">
        <f t="shared" si="513"/>
        <v/>
      </c>
      <c r="K388" t="s">
        <v>13</v>
      </c>
      <c r="O388" t="s">
        <v>608</v>
      </c>
      <c r="Q388" t="s">
        <v>595</v>
      </c>
      <c r="R388" s="51">
        <v>1</v>
      </c>
      <c r="S388">
        <v>193</v>
      </c>
      <c r="T388" t="s">
        <v>756</v>
      </c>
      <c r="U388" t="str">
        <f>IF(B388=1,MAX($U$2:$U387)+1,IF(AND($T388&lt;&gt;"",$T388=$T387),$U387,IF(B388="x",U387,"")))</f>
        <v/>
      </c>
      <c r="V388" t="str">
        <f>IF(C388=1,MAX($V$2:$V387)+1,IF(AND($T388&lt;&gt;"",$T388=$T387),$U387,IF(C388="x",V387,"")))</f>
        <v/>
      </c>
      <c r="W388" t="s">
        <v>731</v>
      </c>
      <c r="X388">
        <v>77</v>
      </c>
      <c r="Z388">
        <v>1</v>
      </c>
      <c r="AA388">
        <f t="shared" ref="AA388:AA451" si="577">S388+1000</f>
        <v>1193</v>
      </c>
      <c r="AB388" t="str">
        <f t="shared" ref="AB388:AB451" si="578">IF(T388&lt;&gt;"",9000+T388,"")</f>
        <v/>
      </c>
      <c r="AC388">
        <f t="shared" si="574"/>
        <v>1193</v>
      </c>
      <c r="AD388" s="6">
        <v>1</v>
      </c>
      <c r="AE388" t="s">
        <v>923</v>
      </c>
      <c r="AF388" t="s">
        <v>931</v>
      </c>
      <c r="AG388" t="s">
        <v>923</v>
      </c>
      <c r="AH388" t="s">
        <v>915</v>
      </c>
      <c r="AI388" t="str">
        <f t="shared" si="488"/>
        <v>e</v>
      </c>
      <c r="AJ388" t="str">
        <f t="shared" si="489"/>
        <v/>
      </c>
      <c r="AK388" t="str">
        <f t="shared" si="490"/>
        <v/>
      </c>
      <c r="AL388" t="str">
        <f t="shared" si="491"/>
        <v/>
      </c>
      <c r="AM388" t="str">
        <f t="shared" si="492"/>
        <v/>
      </c>
      <c r="AN388" t="str">
        <f t="shared" si="493"/>
        <v>Away</v>
      </c>
      <c r="AO388" t="str">
        <f t="shared" si="494"/>
        <v>a</v>
      </c>
      <c r="AP388" t="str">
        <f t="shared" si="495"/>
        <v/>
      </c>
      <c r="AQ388" t="str">
        <f t="shared" si="496"/>
        <v/>
      </c>
      <c r="AR388" t="str">
        <f t="shared" si="497"/>
        <v>Away</v>
      </c>
      <c r="AS388" t="str">
        <f t="shared" si="498"/>
        <v>a</v>
      </c>
      <c r="AT388" t="str">
        <f t="shared" si="499"/>
        <v>Offensive</v>
      </c>
      <c r="AU388" t="str">
        <f t="shared" si="500"/>
        <v/>
      </c>
      <c r="AV388" t="str">
        <f t="shared" si="501"/>
        <v/>
      </c>
      <c r="AW388" t="str" cm="1">
        <f t="array" ref="AW388">IFERROR(IF(O388&lt;&gt;"",O388,IF(OR($S388="",$T388=""),"",IF(O388&lt;&gt;"",O388,IF($T388&lt;&gt;"",_xlfn._xlws.FILTER(O:O,($BU:$BU=$BU388)*($I:$I=$I388)*($T:$T=$T388)*($S:$S=_xlfn.MINIFS($S:$S,$T:$T,"="&amp;$T388)),"")))))&amp;"",IF(O388="","",""))&amp;""</f>
        <v>OffensivePlay_Possession-DriveWide</v>
      </c>
      <c r="AX388" t="str" cm="1">
        <f t="array" ref="AX388">IFERROR(IF(P388&lt;&gt;"",P388,IF(OR($S388="",$T388=""),"",IF($T388&lt;&gt;"",_xlfn._xlws.FILTER(P:P,($BU:$BU=$BU388)*($I:$I=$I388)*($T:$T=$T388)*($S:$S=_xlfn.MINIFS($S:$S,$T:$T,"="&amp;$T388)),""))))&amp;"",IF(P388="","",""))&amp;""</f>
        <v/>
      </c>
      <c r="AY388" t="str" cm="1">
        <f t="array" ref="AY388">IFERROR(IF(Q388&lt;&gt;"",Q388,IF(OR($S388="",$T388=""),"",IF($T388&lt;&gt;"",_xlfn._xlws.FILTER(Q:Q,($BU:$BU=$BU388)*($I:$I=$I388)*($T:$T=$T388)*($S:$S=_xlfn.MINIFS($S:$S,$T:$T,"="&amp;$T388)),""))))&amp;"",IF(Q388="","",""))&amp;""</f>
        <v>s</v>
      </c>
      <c r="AZ388" t="str" cm="1">
        <f t="array" ref="AZ388">IFERROR(IF(R388&lt;&gt;"",R388,IF(OR($S388="",$T388=""),"",IF($T388&lt;&gt;"",_xlfn._xlws.FILTER(R:R,($BU:$BU=$BU388)*($I:$I=$I388)*($T:$T=$T388)*($S:$S=_xlfn.MINIFS($S:$S,$T:$T,"="&amp;$T388)),""))))&amp;"",IF(R388="","",""))&amp;""</f>
        <v>1</v>
      </c>
      <c r="BA388" s="6">
        <f t="shared" si="502"/>
        <v>35</v>
      </c>
      <c r="BB388">
        <f t="shared" ref="BB388:BD388" si="579">BB387</f>
        <v>18987</v>
      </c>
      <c r="BC388" t="str">
        <f t="shared" si="579"/>
        <v>Velodrome</v>
      </c>
      <c r="BD388" t="str">
        <f t="shared" si="579"/>
        <v>Outlaws</v>
      </c>
      <c r="BE388" t="s">
        <v>13</v>
      </c>
      <c r="BF388" t="s">
        <v>756</v>
      </c>
      <c r="BI388" cm="1">
        <f t="array" ref="BI388">IFERROR(_xlfn._xlws.FILTER(shifts!A:A,(shifts!B:B=events!AD388)*(shifts!AG:AG&gt;=events!BK388)*(shifts!AH:AH&lt;=events!BL388)),BI387)</f>
        <v>13</v>
      </c>
      <c r="BJ388" s="15">
        <f t="shared" si="504"/>
        <v>3</v>
      </c>
      <c r="BK388">
        <f t="shared" si="505"/>
        <v>786</v>
      </c>
      <c r="BL388">
        <f t="shared" si="506"/>
        <v>783</v>
      </c>
      <c r="BM388" s="15">
        <f>SUMIFS(BJ$2:BJ388,K$2:K388,"=Intermission")+SUMIFS(BJ$2:BJ388,K$2:K388,"=Timeout")</f>
        <v>0</v>
      </c>
      <c r="BN388">
        <f t="shared" si="507"/>
        <v>0</v>
      </c>
      <c r="BO388" s="19">
        <f t="shared" si="508"/>
        <v>294</v>
      </c>
      <c r="BP388">
        <f t="shared" si="509"/>
        <v>289</v>
      </c>
      <c r="BQ388" s="17">
        <f t="shared" si="510"/>
        <v>297</v>
      </c>
      <c r="BR388" t="str">
        <f t="shared" si="511"/>
        <v>event_team_player_1</v>
      </c>
      <c r="BS388">
        <f>COUNTIFS(S$3:S388,"="&amp;S388,AI$3:AI388,"="&amp;AI388)</f>
        <v>1</v>
      </c>
      <c r="BT388" t="str">
        <f>IFERROR(VLOOKUP(BB388&amp;BU388&amp;X388,game_rosters!U:W,3,FALSE),"")</f>
        <v>P100185</v>
      </c>
      <c r="BU388" t="str">
        <f t="shared" si="512"/>
        <v>Outlaws</v>
      </c>
    </row>
    <row r="389" spans="1:73" x14ac:dyDescent="0.2">
      <c r="A389" t="str">
        <f t="shared" ref="A389:A452" si="580">IF(K389&lt;&gt;"",1,IF(D389="x","x",""))</f>
        <v/>
      </c>
      <c r="E389" s="4"/>
      <c r="F389" s="43"/>
      <c r="G389" s="4"/>
      <c r="H389" s="46"/>
      <c r="I389" s="44">
        <v>91</v>
      </c>
      <c r="J389" s="44" t="str">
        <f t="shared" si="513"/>
        <v/>
      </c>
      <c r="O389" t="s">
        <v>647</v>
      </c>
      <c r="Q389" t="s">
        <v>594</v>
      </c>
      <c r="R389" s="51">
        <v>1</v>
      </c>
      <c r="S389">
        <v>193</v>
      </c>
      <c r="T389" t="s">
        <v>756</v>
      </c>
      <c r="U389" t="str">
        <f>IF(B389=1,MAX($U$2:$U388)+1,IF(AND($T389&lt;&gt;"",$T389=$T388),$U388,IF(B389="x",U388,"")))</f>
        <v/>
      </c>
      <c r="V389" t="str">
        <f>IF(C389=1,MAX($V$2:$V388)+1,IF(AND($T389&lt;&gt;"",$T389=$T388),$U388,IF(C389="x",V388,"")))</f>
        <v/>
      </c>
      <c r="X389">
        <v>91</v>
      </c>
      <c r="AA389">
        <f t="shared" si="577"/>
        <v>1193</v>
      </c>
      <c r="AB389" t="str">
        <f t="shared" si="578"/>
        <v/>
      </c>
      <c r="AC389">
        <f t="shared" si="574"/>
        <v>1193</v>
      </c>
      <c r="AD389" s="6">
        <v>1</v>
      </c>
      <c r="AE389" t="s">
        <v>923</v>
      </c>
      <c r="AF389" t="s">
        <v>931</v>
      </c>
      <c r="AG389" t="s">
        <v>923</v>
      </c>
      <c r="AH389" t="s">
        <v>915</v>
      </c>
      <c r="AI389" t="str">
        <f t="shared" ref="AI389:AI452" si="581">IF(Z389="x","",IF(Z389=1,"e","o"))</f>
        <v>o</v>
      </c>
      <c r="AJ389" t="str">
        <f t="shared" ref="AJ389:AJ452" si="582">IF($J389&lt;&gt;"",$J389,IF($AC389=$AC388,AJ388,""))</f>
        <v/>
      </c>
      <c r="AK389" t="str">
        <f t="shared" ref="AK389:AK452" si="583">IF($J389&lt;&gt;"",$J389,IF($AC389=$AC388,AK388,""))</f>
        <v/>
      </c>
      <c r="AL389" t="str">
        <f t="shared" ref="AL389:AL452" si="584">IF($W389="","",IF($AJ389="","",IF($W389="h",$AJ389,IF($AJ389="n","n",IF(AND($W389="a",$AJ389="d"),"o",IF(AND($W389="a",$AJ389="o"),"d"))))))</f>
        <v/>
      </c>
      <c r="AM389" t="str">
        <f t="shared" ref="AM389:AM452" si="585">IF($W389="","",IF(J389="","",IF(AL389="n","n",IF(AL389="d","o",IF(AL389="o","d","")))))</f>
        <v/>
      </c>
      <c r="AN389" t="str">
        <f t="shared" ref="AN389:AN452" si="586">IF(AO389="H","Home",IF(AO389="A","Away",""))</f>
        <v>Away</v>
      </c>
      <c r="AO389" t="str">
        <f t="shared" ref="AO389:AO452" si="587">IF($W389&lt;&gt;"",$W389,IF($AC389=$AC388,AO388,""))</f>
        <v>a</v>
      </c>
      <c r="AP389" t="str">
        <f t="shared" ref="AP389:AP452" si="588">IF(AL389&lt;&gt;"",AL389,IF($AC389=$AC388,AP388,""))</f>
        <v/>
      </c>
      <c r="AQ389" t="str">
        <f t="shared" ref="AQ389:AQ452" si="589">IF(AM389&lt;&gt;"",AM389,IF($AC389=$AC388,AQ388,""))</f>
        <v/>
      </c>
      <c r="AR389" t="str">
        <f t="shared" ref="AR389:AR452" si="590">IF(AN389&lt;&gt;"",AN389,IF($AC389=$AC388,AR388,""))</f>
        <v>Away</v>
      </c>
      <c r="AS389" t="str">
        <f t="shared" ref="AS389:AS452" si="591">IF(AO389&lt;&gt;"",AO389,IF($AC389=$AC388,AS388,""))</f>
        <v>a</v>
      </c>
      <c r="AT389" t="str">
        <f t="shared" ref="AT389:AT452" si="592">IF(AND(AI389="e",OR(BE389="Save",BF389="Turnover_Takeaway",BF389="Play_Defensive")),"Defensive",IF(AND(AI389="o",OR(BE389="Save",BF389="Turnover_Takeaway",BF389="Play_Defensive")),"Offensive",IF(OR(BE389="Deadice",BE389="Stoppage",BE389="Intermission"),"",IF(AI389="e","Offensive",IF(AI389="o","Defensive","")))))</f>
        <v>Defensive</v>
      </c>
      <c r="AU389" t="str">
        <f t="shared" ref="AU389:AU452" si="593">IF(U389&lt;&gt;"",U389+5000,"")</f>
        <v/>
      </c>
      <c r="AV389" t="str">
        <f t="shared" ref="AV389:AV452" si="594">IF(V389&lt;&gt;"",V389+6000,"")</f>
        <v/>
      </c>
      <c r="AW389" t="str" cm="1">
        <f t="array" ref="AW389">IFERROR(IF(O389&lt;&gt;"",O389,IF(OR($S389="",$T389=""),"",IF(O389&lt;&gt;"",O389,IF($T389&lt;&gt;"",_xlfn._xlws.FILTER(O:O,($BU:$BU=$BU389)*($I:$I=$I389)*($T:$T=$T389)*($S:$S=_xlfn.MINIFS($S:$S,$T:$T,"="&amp;$T389)),"")))))&amp;"",IF(O389="","",""))&amp;""</f>
        <v>Defensive_PlayPossession-Surf</v>
      </c>
      <c r="AX389" t="str" cm="1">
        <f t="array" ref="AX389">IFERROR(IF(P389&lt;&gt;"",P389,IF(OR($S389="",$T389=""),"",IF($T389&lt;&gt;"",_xlfn._xlws.FILTER(P:P,($BU:$BU=$BU389)*($I:$I=$I389)*($T:$T=$T389)*($S:$S=_xlfn.MINIFS($S:$S,$T:$T,"="&amp;$T389)),""))))&amp;"",IF(P389="","",""))&amp;""</f>
        <v/>
      </c>
      <c r="AY389" t="str" cm="1">
        <f t="array" ref="AY389">IFERROR(IF(Q389&lt;&gt;"",Q389,IF(OR($S389="",$T389=""),"",IF($T389&lt;&gt;"",_xlfn._xlws.FILTER(Q:Q,($BU:$BU=$BU389)*($I:$I=$I389)*($T:$T=$T389)*($S:$S=_xlfn.MINIFS($S:$S,$T:$T,"="&amp;$T389)),""))))&amp;"",IF(Q389="","",""))&amp;""</f>
        <v>u</v>
      </c>
      <c r="AZ389" t="str" cm="1">
        <f t="array" ref="AZ389">IFERROR(IF(R389&lt;&gt;"",R389,IF(OR($S389="",$T389=""),"",IF($T389&lt;&gt;"",_xlfn._xlws.FILTER(R:R,($BU:$BU=$BU389)*($I:$I=$I389)*($T:$T=$T389)*($S:$S=_xlfn.MINIFS($S:$S,$T:$T,"="&amp;$T389)),""))))&amp;"",IF(R389="","",""))&amp;""</f>
        <v>1</v>
      </c>
      <c r="BA389" s="6">
        <f t="shared" ref="BA389:BA452" si="595">IF(OR(L389="Zone_Entry",L389="Zone_Exit"),BA388+1,BA388)</f>
        <v>35</v>
      </c>
      <c r="BB389">
        <f t="shared" ref="BB389:BD389" si="596">BB388</f>
        <v>18987</v>
      </c>
      <c r="BC389" t="str">
        <f t="shared" si="596"/>
        <v>Velodrome</v>
      </c>
      <c r="BD389" t="str">
        <f t="shared" si="596"/>
        <v>Outlaws</v>
      </c>
      <c r="BE389" t="s">
        <v>13</v>
      </c>
      <c r="BF389" t="s">
        <v>756</v>
      </c>
      <c r="BI389" cm="1">
        <f t="array" ref="BI389">IFERROR(_xlfn._xlws.FILTER(shifts!A:A,(shifts!B:B=events!AD389)*(shifts!AG:AG&gt;=events!BK389)*(shifts!AH:AH&lt;=events!BL389)),BI388)</f>
        <v>13</v>
      </c>
      <c r="BJ389" s="15">
        <f t="shared" ref="BJ389:BJ452" si="597">IF(AND(AG389="",AH389=""),0,((AE389*60)+AF389)-((AG389*60)+AH389))</f>
        <v>3</v>
      </c>
      <c r="BK389">
        <f t="shared" ref="BK389:BK452" si="598">(AE389*60)+AF389</f>
        <v>786</v>
      </c>
      <c r="BL389">
        <f t="shared" ref="BL389:BL452" si="599">IF(AND(AG389="",AH389=""),BK389,((AG389*60)+AH389))</f>
        <v>783</v>
      </c>
      <c r="BM389" s="15">
        <f>SUMIFS(BJ$2:BJ389,K$2:K389,"=Intermission")+SUMIFS(BJ$2:BJ389,K$2:K389,"=Timeout")</f>
        <v>0</v>
      </c>
      <c r="BN389">
        <f t="shared" ref="BN389:BN452" si="600">IF(AD389=1,0,IF(AD389=2,1080+BM389,IF(AD389=3,(1080*2)+BM389,0)))</f>
        <v>0</v>
      </c>
      <c r="BO389" s="19">
        <f t="shared" ref="BO389:BO452" si="601">IF(K389="Intermission",BO388,((1080)-((AE389*60)+AF389))+BN389)</f>
        <v>294</v>
      </c>
      <c r="BP389">
        <f t="shared" ref="BP389:BP452" si="602">IF(BO389&lt;5,0,BO389-5)</f>
        <v>289</v>
      </c>
      <c r="BQ389" s="17">
        <f t="shared" ref="BQ389:BQ452" si="603">BP389+BJ389+5</f>
        <v>297</v>
      </c>
      <c r="BR389" t="str">
        <f t="shared" ref="BR389:BR452" si="604">IF(AI389="e","event_team_player_"&amp;BS389,IF(AI389="o","opp_team_player_"&amp;BS389,""))</f>
        <v>opp_team_player_1</v>
      </c>
      <c r="BS389">
        <f>COUNTIFS(S$3:S389,"="&amp;S389,AI$3:AI389,"="&amp;AI389)</f>
        <v>1</v>
      </c>
      <c r="BT389" t="str">
        <f>IFERROR(VLOOKUP(BB389&amp;BU389&amp;X389,game_rosters!U:W,3,FALSE),"")</f>
        <v>P100002</v>
      </c>
      <c r="BU389" t="str">
        <f t="shared" ref="BU389:BU452" si="605">IF(AR389="","",IF(AND(AR389="Away",AI389="e"),BD389,IF(AND(AR389="Home",AI389="e"),BC389,IF(AND(AR389="Away",AI389="o"),BC389,IF(AND(AR389="Home",AI389="o"),BD389)))))</f>
        <v>Velodrome</v>
      </c>
    </row>
    <row r="390" spans="1:73" x14ac:dyDescent="0.2">
      <c r="A390">
        <f t="shared" si="580"/>
        <v>1</v>
      </c>
      <c r="E390" s="4"/>
      <c r="F390" s="43"/>
      <c r="G390" s="4"/>
      <c r="H390" s="46"/>
      <c r="I390" s="44">
        <v>77</v>
      </c>
      <c r="J390" s="44" t="str">
        <f t="shared" ref="J390:J453" si="606">IF(OR(K390="Goal",K390="Shot",L390="Zone_Entry",M390="Stoppage-Goal",M389="Stoppage-Goal"),"o",IF(OR(K390="Save",K390="Rebound",L390="Zone_Exit",M390="Stoppage-GoalieStoppage",M389="Stoppage-GoalieStoppage"),"d",IF(OR(L390="Faceoff_AfterGoal",L390="Faceoff_PeriodStart",698="Faceoff_GameStart",M389="Stoppage-Goal"),"n","")))</f>
        <v>o</v>
      </c>
      <c r="K390" t="s">
        <v>238</v>
      </c>
      <c r="L390" t="s">
        <v>174</v>
      </c>
      <c r="M390" t="s">
        <v>85</v>
      </c>
      <c r="N390" t="s">
        <v>595</v>
      </c>
      <c r="O390" t="s">
        <v>568</v>
      </c>
      <c r="P390" t="s">
        <v>627</v>
      </c>
      <c r="Q390" t="s">
        <v>595</v>
      </c>
      <c r="R390" s="51">
        <v>1</v>
      </c>
      <c r="S390">
        <v>194</v>
      </c>
      <c r="T390" t="s">
        <v>756</v>
      </c>
      <c r="U390" t="str">
        <f>IF(B390=1,MAX($U$2:$U389)+1,IF(AND($T390&lt;&gt;"",$T390=$T389),$U389,IF(B390="x",U389,"")))</f>
        <v/>
      </c>
      <c r="V390" t="str">
        <f>IF(C390=1,MAX($V$2:$V389)+1,IF(AND($T390&lt;&gt;"",$T390=$T389),$U389,IF(C390="x",V389,"")))</f>
        <v/>
      </c>
      <c r="W390" t="s">
        <v>731</v>
      </c>
      <c r="X390">
        <v>77</v>
      </c>
      <c r="Z390">
        <v>1</v>
      </c>
      <c r="AA390">
        <f t="shared" si="577"/>
        <v>1194</v>
      </c>
      <c r="AB390" t="str">
        <f t="shared" si="578"/>
        <v/>
      </c>
      <c r="AC390">
        <f t="shared" si="574"/>
        <v>1194</v>
      </c>
      <c r="AD390" s="6">
        <v>1</v>
      </c>
      <c r="AE390" t="s">
        <v>923</v>
      </c>
      <c r="AF390" t="s">
        <v>915</v>
      </c>
      <c r="AG390" t="s">
        <v>923</v>
      </c>
      <c r="AH390" t="s">
        <v>413</v>
      </c>
      <c r="AI390" t="str">
        <f t="shared" si="581"/>
        <v>e</v>
      </c>
      <c r="AJ390" t="str">
        <f t="shared" si="582"/>
        <v>o</v>
      </c>
      <c r="AK390" t="str">
        <f t="shared" si="583"/>
        <v>o</v>
      </c>
      <c r="AL390" t="str">
        <f t="shared" si="584"/>
        <v>d</v>
      </c>
      <c r="AM390" t="str">
        <f t="shared" si="585"/>
        <v>o</v>
      </c>
      <c r="AN390" t="str">
        <f t="shared" si="586"/>
        <v>Away</v>
      </c>
      <c r="AO390" t="str">
        <f t="shared" si="587"/>
        <v>a</v>
      </c>
      <c r="AP390" t="str">
        <f t="shared" si="588"/>
        <v>d</v>
      </c>
      <c r="AQ390" t="str">
        <f t="shared" si="589"/>
        <v>o</v>
      </c>
      <c r="AR390" t="str">
        <f t="shared" si="590"/>
        <v>Away</v>
      </c>
      <c r="AS390" t="str">
        <f t="shared" si="591"/>
        <v>a</v>
      </c>
      <c r="AT390" t="str">
        <f t="shared" si="592"/>
        <v>Offensive</v>
      </c>
      <c r="AU390" t="str">
        <f t="shared" si="593"/>
        <v/>
      </c>
      <c r="AV390" t="str">
        <f t="shared" si="594"/>
        <v/>
      </c>
      <c r="AW390" t="str" cm="1">
        <f t="array" ref="AW390">IFERROR(IF(O390&lt;&gt;"",O390,IF(OR($S390="",$T390=""),"",IF(O390&lt;&gt;"",O390,IF($T390&lt;&gt;"",_xlfn._xlws.FILTER(O:O,($BU:$BU=$BU390)*($I:$I=$I390)*($T:$T=$T390)*($S:$S=_xlfn.MINIFS($S:$S,$T:$T,"="&amp;$T390)),"")))))&amp;"",IF(O390="","",""))&amp;""</f>
        <v>OffensivePlay_Possession-DriveMiddle</v>
      </c>
      <c r="AX390" t="str" cm="1">
        <f t="array" ref="AX390">IFERROR(IF(P390&lt;&gt;"",P390,IF(OR($S390="",$T390=""),"",IF($T390&lt;&gt;"",_xlfn._xlws.FILTER(P:P,($BU:$BU=$BU390)*($I:$I=$I390)*($T:$T=$T390)*($S:$S=_xlfn.MINIFS($S:$S,$T:$T,"="&amp;$T390)),""))))&amp;"",IF(P390="","",""))&amp;""</f>
        <v>OffensivePlay_Possession-Deke</v>
      </c>
      <c r="AY390" t="str" cm="1">
        <f t="array" ref="AY390">IFERROR(IF(Q390&lt;&gt;"",Q390,IF(OR($S390="",$T390=""),"",IF($T390&lt;&gt;"",_xlfn._xlws.FILTER(Q:Q,($BU:$BU=$BU390)*($I:$I=$I390)*($T:$T=$T390)*($S:$S=_xlfn.MINIFS($S:$S,$T:$T,"="&amp;$T390)),""))))&amp;"",IF(Q390="","",""))&amp;""</f>
        <v>s</v>
      </c>
      <c r="AZ390" t="str" cm="1">
        <f t="array" ref="AZ390">IFERROR(IF(R390&lt;&gt;"",R390,IF(OR($S390="",$T390=""),"",IF($T390&lt;&gt;"",_xlfn._xlws.FILTER(R:R,($BU:$BU=$BU390)*($I:$I=$I390)*($T:$T=$T390)*($S:$S=_xlfn.MINIFS($S:$S,$T:$T,"="&amp;$T390)),""))))&amp;"",IF(R390="","",""))&amp;""</f>
        <v>1</v>
      </c>
      <c r="BA390" s="6">
        <f t="shared" si="595"/>
        <v>36</v>
      </c>
      <c r="BB390">
        <f t="shared" ref="BB390:BD390" si="607">BB389</f>
        <v>18987</v>
      </c>
      <c r="BC390" t="str">
        <f t="shared" si="607"/>
        <v>Velodrome</v>
      </c>
      <c r="BD390" t="str">
        <f t="shared" si="607"/>
        <v>Outlaws</v>
      </c>
      <c r="BE390" t="s">
        <v>238</v>
      </c>
      <c r="BF390" t="s">
        <v>174</v>
      </c>
      <c r="BI390" cm="1">
        <f t="array" ref="BI390">IFERROR(_xlfn._xlws.FILTER(shifts!A:A,(shifts!B:B=events!AD390)*(shifts!AG:AG&gt;=events!BK390)*(shifts!AH:AH&lt;=events!BL390)),BI389)</f>
        <v>13</v>
      </c>
      <c r="BJ390" s="15">
        <f t="shared" si="597"/>
        <v>3</v>
      </c>
      <c r="BK390">
        <f t="shared" si="598"/>
        <v>783</v>
      </c>
      <c r="BL390">
        <f t="shared" si="599"/>
        <v>780</v>
      </c>
      <c r="BM390" s="15">
        <f>SUMIFS(BJ$2:BJ390,K$2:K390,"=Intermission")+SUMIFS(BJ$2:BJ390,K$2:K390,"=Timeout")</f>
        <v>0</v>
      </c>
      <c r="BN390">
        <f t="shared" si="600"/>
        <v>0</v>
      </c>
      <c r="BO390" s="19">
        <f t="shared" si="601"/>
        <v>297</v>
      </c>
      <c r="BP390">
        <f t="shared" si="602"/>
        <v>292</v>
      </c>
      <c r="BQ390" s="17">
        <f t="shared" si="603"/>
        <v>300</v>
      </c>
      <c r="BR390" t="str">
        <f t="shared" si="604"/>
        <v>event_team_player_1</v>
      </c>
      <c r="BS390">
        <f>COUNTIFS(S$3:S390,"="&amp;S390,AI$3:AI390,"="&amp;AI390)</f>
        <v>1</v>
      </c>
      <c r="BT390" t="str">
        <f>IFERROR(VLOOKUP(BB390&amp;BU390&amp;X390,game_rosters!U:W,3,FALSE),"")</f>
        <v>P100185</v>
      </c>
      <c r="BU390" t="str">
        <f t="shared" si="605"/>
        <v>Outlaws</v>
      </c>
    </row>
    <row r="391" spans="1:73" x14ac:dyDescent="0.2">
      <c r="A391" t="str">
        <f t="shared" si="580"/>
        <v/>
      </c>
      <c r="E391" s="4"/>
      <c r="F391" s="43"/>
      <c r="G391" s="4"/>
      <c r="H391" s="46"/>
      <c r="I391" s="44">
        <v>9</v>
      </c>
      <c r="J391" s="44" t="str">
        <f t="shared" si="606"/>
        <v/>
      </c>
      <c r="O391" t="s">
        <v>634</v>
      </c>
      <c r="P391" t="s">
        <v>625</v>
      </c>
      <c r="Q391" t="s">
        <v>594</v>
      </c>
      <c r="R391" s="51">
        <v>1</v>
      </c>
      <c r="S391">
        <v>194</v>
      </c>
      <c r="T391" t="s">
        <v>756</v>
      </c>
      <c r="U391" t="str">
        <f>IF(B391=1,MAX($U$2:$U390)+1,IF(AND($T391&lt;&gt;"",$T391=$T390),$U390,IF(B391="x",U390,"")))</f>
        <v/>
      </c>
      <c r="V391" t="str">
        <f>IF(C391=1,MAX($V$2:$V390)+1,IF(AND($T391&lt;&gt;"",$T391=$T390),$U390,IF(C391="x",V390,"")))</f>
        <v/>
      </c>
      <c r="X391">
        <v>9</v>
      </c>
      <c r="AA391">
        <f t="shared" si="577"/>
        <v>1194</v>
      </c>
      <c r="AB391" t="str">
        <f t="shared" si="578"/>
        <v/>
      </c>
      <c r="AC391">
        <f t="shared" si="574"/>
        <v>1194</v>
      </c>
      <c r="AD391" s="6">
        <v>1</v>
      </c>
      <c r="AE391" t="s">
        <v>923</v>
      </c>
      <c r="AF391" t="s">
        <v>915</v>
      </c>
      <c r="AG391" t="s">
        <v>923</v>
      </c>
      <c r="AH391" t="s">
        <v>413</v>
      </c>
      <c r="AI391" t="str">
        <f t="shared" si="581"/>
        <v>o</v>
      </c>
      <c r="AJ391" t="str">
        <f t="shared" si="582"/>
        <v>o</v>
      </c>
      <c r="AK391" t="str">
        <f t="shared" si="583"/>
        <v>o</v>
      </c>
      <c r="AL391" t="str">
        <f t="shared" si="584"/>
        <v/>
      </c>
      <c r="AM391" t="str">
        <f t="shared" si="585"/>
        <v/>
      </c>
      <c r="AN391" t="str">
        <f t="shared" si="586"/>
        <v>Away</v>
      </c>
      <c r="AO391" t="str">
        <f t="shared" si="587"/>
        <v>a</v>
      </c>
      <c r="AP391" t="str">
        <f t="shared" si="588"/>
        <v>d</v>
      </c>
      <c r="AQ391" t="str">
        <f t="shared" si="589"/>
        <v>o</v>
      </c>
      <c r="AR391" t="str">
        <f t="shared" si="590"/>
        <v>Away</v>
      </c>
      <c r="AS391" t="str">
        <f t="shared" si="591"/>
        <v>a</v>
      </c>
      <c r="AT391" t="str">
        <f t="shared" si="592"/>
        <v>Defensive</v>
      </c>
      <c r="AU391" t="str">
        <f t="shared" si="593"/>
        <v/>
      </c>
      <c r="AV391" t="str">
        <f t="shared" si="594"/>
        <v/>
      </c>
      <c r="AW391" t="str" cm="1">
        <f t="array" ref="AW391">IFERROR(IF(O391&lt;&gt;"",O391,IF(OR($S391="",$T391=""),"",IF(O391&lt;&gt;"",O391,IF($T391&lt;&gt;"",_xlfn._xlws.FILTER(O:O,($BU:$BU=$BU391)*($I:$I=$I391)*($T:$T=$T391)*($S:$S=_xlfn.MINIFS($S:$S,$T:$T,"="&amp;$T391)),"")))))&amp;"",IF(O391="","",""))&amp;""</f>
        <v>Defensive_PlayPossession-BeatMiddle</v>
      </c>
      <c r="AX391" t="str" cm="1">
        <f t="array" ref="AX391">IFERROR(IF(P391&lt;&gt;"",P391,IF(OR($S391="",$T391=""),"",IF($T391&lt;&gt;"",_xlfn._xlws.FILTER(P:P,($BU:$BU=$BU391)*($I:$I=$I391)*($T:$T=$T391)*($S:$S=_xlfn.MINIFS($S:$S,$T:$T,"="&amp;$T391)),""))))&amp;"",IF(P391="","",""))&amp;""</f>
        <v>Defensive_PlayPossession-BeatDeke</v>
      </c>
      <c r="AY391" t="str" cm="1">
        <f t="array" ref="AY391">IFERROR(IF(Q391&lt;&gt;"",Q391,IF(OR($S391="",$T391=""),"",IF($T391&lt;&gt;"",_xlfn._xlws.FILTER(Q:Q,($BU:$BU=$BU391)*($I:$I=$I391)*($T:$T=$T391)*($S:$S=_xlfn.MINIFS($S:$S,$T:$T,"="&amp;$T391)),""))))&amp;"",IF(Q391="","",""))&amp;""</f>
        <v>u</v>
      </c>
      <c r="AZ391" t="str" cm="1">
        <f t="array" ref="AZ391">IFERROR(IF(R391&lt;&gt;"",R391,IF(OR($S391="",$T391=""),"",IF($T391&lt;&gt;"",_xlfn._xlws.FILTER(R:R,($BU:$BU=$BU391)*($I:$I=$I391)*($T:$T=$T391)*($S:$S=_xlfn.MINIFS($S:$S,$T:$T,"="&amp;$T391)),""))))&amp;"",IF(R391="","",""))&amp;""</f>
        <v>1</v>
      </c>
      <c r="BA391" s="6">
        <f t="shared" si="595"/>
        <v>36</v>
      </c>
      <c r="BB391">
        <f t="shared" ref="BB391:BD391" si="608">BB390</f>
        <v>18987</v>
      </c>
      <c r="BC391" t="str">
        <f t="shared" si="608"/>
        <v>Velodrome</v>
      </c>
      <c r="BD391" t="str">
        <f t="shared" si="608"/>
        <v>Outlaws</v>
      </c>
      <c r="BE391" t="s">
        <v>238</v>
      </c>
      <c r="BF391" t="s">
        <v>174</v>
      </c>
      <c r="BI391" cm="1">
        <f t="array" ref="BI391">IFERROR(_xlfn._xlws.FILTER(shifts!A:A,(shifts!B:B=events!AD391)*(shifts!AG:AG&gt;=events!BK391)*(shifts!AH:AH&lt;=events!BL391)),BI390)</f>
        <v>13</v>
      </c>
      <c r="BJ391" s="15">
        <f t="shared" si="597"/>
        <v>3</v>
      </c>
      <c r="BK391">
        <f t="shared" si="598"/>
        <v>783</v>
      </c>
      <c r="BL391">
        <f t="shared" si="599"/>
        <v>780</v>
      </c>
      <c r="BM391" s="15">
        <f>SUMIFS(BJ$2:BJ391,K$2:K391,"=Intermission")+SUMIFS(BJ$2:BJ391,K$2:K391,"=Timeout")</f>
        <v>0</v>
      </c>
      <c r="BN391">
        <f t="shared" si="600"/>
        <v>0</v>
      </c>
      <c r="BO391" s="19">
        <f t="shared" si="601"/>
        <v>297</v>
      </c>
      <c r="BP391">
        <f t="shared" si="602"/>
        <v>292</v>
      </c>
      <c r="BQ391" s="17">
        <f t="shared" si="603"/>
        <v>300</v>
      </c>
      <c r="BR391" t="str">
        <f t="shared" si="604"/>
        <v>opp_team_player_1</v>
      </c>
      <c r="BS391">
        <f>COUNTIFS(S$3:S391,"="&amp;S391,AI$3:AI391,"="&amp;AI391)</f>
        <v>1</v>
      </c>
      <c r="BT391" t="str">
        <f>IFERROR(VLOOKUP(BB391&amp;BU391&amp;X391,game_rosters!U:W,3,FALSE),"")</f>
        <v>P100105</v>
      </c>
      <c r="BU391" t="str">
        <f t="shared" si="605"/>
        <v>Velodrome</v>
      </c>
    </row>
    <row r="392" spans="1:73" x14ac:dyDescent="0.2">
      <c r="A392">
        <f t="shared" si="580"/>
        <v>1</v>
      </c>
      <c r="E392" s="4"/>
      <c r="F392" s="43"/>
      <c r="G392" s="4"/>
      <c r="H392" s="46"/>
      <c r="I392" s="44">
        <v>9</v>
      </c>
      <c r="J392" s="44" t="str">
        <f t="shared" si="606"/>
        <v/>
      </c>
      <c r="K392" t="s">
        <v>9</v>
      </c>
      <c r="L392" t="s">
        <v>183</v>
      </c>
      <c r="M392" t="s">
        <v>80</v>
      </c>
      <c r="R392" s="51">
        <v>1</v>
      </c>
      <c r="S392">
        <v>195</v>
      </c>
      <c r="T392" t="s">
        <v>756</v>
      </c>
      <c r="U392" t="str">
        <f>IF(B392=1,MAX($U$2:$U391)+1,IF(AND($T392&lt;&gt;"",$T392=$T391),$U391,IF(B392="x",U391,"")))</f>
        <v/>
      </c>
      <c r="V392" t="str">
        <f>IF(C392=1,MAX($V$2:$V391)+1,IF(AND($T392&lt;&gt;"",$T392=$T391),$U391,IF(C392="x",V391,"")))</f>
        <v/>
      </c>
      <c r="W392" t="s">
        <v>735</v>
      </c>
      <c r="X392">
        <v>9</v>
      </c>
      <c r="Z392">
        <v>1</v>
      </c>
      <c r="AA392">
        <f t="shared" si="577"/>
        <v>1195</v>
      </c>
      <c r="AB392" t="str">
        <f t="shared" si="578"/>
        <v/>
      </c>
      <c r="AC392">
        <f t="shared" si="574"/>
        <v>1195</v>
      </c>
      <c r="AD392" s="6">
        <v>1</v>
      </c>
      <c r="AE392" t="s">
        <v>923</v>
      </c>
      <c r="AF392" t="s">
        <v>413</v>
      </c>
      <c r="AG392" t="s">
        <v>756</v>
      </c>
      <c r="AH392" t="s">
        <v>756</v>
      </c>
      <c r="AI392" t="str">
        <f t="shared" si="581"/>
        <v>e</v>
      </c>
      <c r="AJ392" t="str">
        <f t="shared" si="582"/>
        <v/>
      </c>
      <c r="AK392" t="str">
        <f t="shared" si="583"/>
        <v/>
      </c>
      <c r="AL392" t="str">
        <f t="shared" si="584"/>
        <v/>
      </c>
      <c r="AM392" t="str">
        <f t="shared" si="585"/>
        <v/>
      </c>
      <c r="AN392" t="str">
        <f t="shared" si="586"/>
        <v>Home</v>
      </c>
      <c r="AO392" t="str">
        <f t="shared" si="587"/>
        <v>h</v>
      </c>
      <c r="AP392" t="str">
        <f t="shared" si="588"/>
        <v/>
      </c>
      <c r="AQ392" t="str">
        <f t="shared" si="589"/>
        <v/>
      </c>
      <c r="AR392" t="str">
        <f t="shared" si="590"/>
        <v>Home</v>
      </c>
      <c r="AS392" t="str">
        <f t="shared" si="591"/>
        <v>h</v>
      </c>
      <c r="AT392" t="str">
        <f t="shared" si="592"/>
        <v>Defensive</v>
      </c>
      <c r="AU392" t="str">
        <f t="shared" si="593"/>
        <v/>
      </c>
      <c r="AV392" t="str">
        <f t="shared" si="594"/>
        <v/>
      </c>
      <c r="AW392" t="str" cm="1">
        <f t="array" ref="AW392">IFERROR(IF(O392&lt;&gt;"",O392,IF(OR($S392="",$T392=""),"",IF(O392&lt;&gt;"",O392,IF($T392&lt;&gt;"",_xlfn._xlws.FILTER(O:O,($BU:$BU=$BU392)*($I:$I=$I392)*($T:$T=$T392)*($S:$S=_xlfn.MINIFS($S:$S,$T:$T,"="&amp;$T392)),"")))))&amp;"",IF(O392="","",""))&amp;""</f>
        <v/>
      </c>
      <c r="AX392" t="str" cm="1">
        <f t="array" ref="AX392">IFERROR(IF(P392&lt;&gt;"",P392,IF(OR($S392="",$T392=""),"",IF($T392&lt;&gt;"",_xlfn._xlws.FILTER(P:P,($BU:$BU=$BU392)*($I:$I=$I392)*($T:$T=$T392)*($S:$S=_xlfn.MINIFS($S:$S,$T:$T,"="&amp;$T392)),""))))&amp;"",IF(P392="","",""))&amp;""</f>
        <v/>
      </c>
      <c r="AY392" t="str" cm="1">
        <f t="array" ref="AY392">IFERROR(IF(Q392&lt;&gt;"",Q392,IF(OR($S392="",$T392=""),"",IF($T392&lt;&gt;"",_xlfn._xlws.FILTER(Q:Q,($BU:$BU=$BU392)*($I:$I=$I392)*($T:$T=$T392)*($S:$S=_xlfn.MINIFS($S:$S,$T:$T,"="&amp;$T392)),""))))&amp;"",IF(Q392="","",""))&amp;""</f>
        <v/>
      </c>
      <c r="AZ392" t="str" cm="1">
        <f t="array" ref="AZ392">IFERROR(IF(R392&lt;&gt;"",R392,IF(OR($S392="",$T392=""),"",IF($T392&lt;&gt;"",_xlfn._xlws.FILTER(R:R,($BU:$BU=$BU392)*($I:$I=$I392)*($T:$T=$T392)*($S:$S=_xlfn.MINIFS($S:$S,$T:$T,"="&amp;$T392)),""))))&amp;"",IF(R392="","",""))&amp;""</f>
        <v>1</v>
      </c>
      <c r="BA392" s="6">
        <f t="shared" si="595"/>
        <v>36</v>
      </c>
      <c r="BB392">
        <f t="shared" ref="BB392:BD392" si="609">BB391</f>
        <v>18987</v>
      </c>
      <c r="BC392" t="str">
        <f t="shared" si="609"/>
        <v>Velodrome</v>
      </c>
      <c r="BD392" t="str">
        <f t="shared" si="609"/>
        <v>Outlaws</v>
      </c>
      <c r="BE392" t="s">
        <v>9</v>
      </c>
      <c r="BF392" t="s">
        <v>183</v>
      </c>
      <c r="BI392" cm="1">
        <f t="array" ref="BI392">IFERROR(_xlfn._xlws.FILTER(shifts!A:A,(shifts!B:B=events!AD392)*(shifts!AG:AG&gt;=events!BK392)*(shifts!AH:AH&lt;=events!BL392)),BI391)</f>
        <v>13</v>
      </c>
      <c r="BJ392" s="15">
        <f t="shared" si="597"/>
        <v>0</v>
      </c>
      <c r="BK392">
        <f t="shared" si="598"/>
        <v>780</v>
      </c>
      <c r="BL392">
        <f t="shared" si="599"/>
        <v>780</v>
      </c>
      <c r="BM392" s="15">
        <f>SUMIFS(BJ$2:BJ392,K$2:K392,"=Intermission")+SUMIFS(BJ$2:BJ392,K$2:K392,"=Timeout")</f>
        <v>0</v>
      </c>
      <c r="BN392">
        <f t="shared" si="600"/>
        <v>0</v>
      </c>
      <c r="BO392" s="19">
        <f t="shared" si="601"/>
        <v>300</v>
      </c>
      <c r="BP392">
        <f t="shared" si="602"/>
        <v>295</v>
      </c>
      <c r="BQ392" s="17">
        <f t="shared" si="603"/>
        <v>300</v>
      </c>
      <c r="BR392" t="str">
        <f t="shared" si="604"/>
        <v>event_team_player_1</v>
      </c>
      <c r="BS392">
        <f>COUNTIFS(S$3:S392,"="&amp;S392,AI$3:AI392,"="&amp;AI392)</f>
        <v>1</v>
      </c>
      <c r="BT392" t="str">
        <f>IFERROR(VLOOKUP(BB392&amp;BU392&amp;X392,game_rosters!U:W,3,FALSE),"")</f>
        <v>P100105</v>
      </c>
      <c r="BU392" t="str">
        <f t="shared" si="605"/>
        <v>Velodrome</v>
      </c>
    </row>
    <row r="393" spans="1:73" x14ac:dyDescent="0.2">
      <c r="A393" t="str">
        <f t="shared" si="580"/>
        <v/>
      </c>
      <c r="E393" s="4"/>
      <c r="F393" s="43"/>
      <c r="G393" s="4"/>
      <c r="H393" s="46"/>
      <c r="I393" s="44">
        <v>77</v>
      </c>
      <c r="J393" s="44" t="str">
        <f t="shared" si="606"/>
        <v/>
      </c>
      <c r="R393" s="51">
        <v>1</v>
      </c>
      <c r="S393">
        <v>195</v>
      </c>
      <c r="T393" t="s">
        <v>756</v>
      </c>
      <c r="U393" t="str">
        <f>IF(B393=1,MAX($U$2:$U392)+1,IF(AND($T393&lt;&gt;"",$T393=$T392),$U392,IF(B393="x",U392,"")))</f>
        <v/>
      </c>
      <c r="V393" t="str">
        <f>IF(C393=1,MAX($V$2:$V392)+1,IF(AND($T393&lt;&gt;"",$T393=$T392),$U392,IF(C393="x",V392,"")))</f>
        <v/>
      </c>
      <c r="X393">
        <v>77</v>
      </c>
      <c r="AA393">
        <f t="shared" si="577"/>
        <v>1195</v>
      </c>
      <c r="AB393" t="str">
        <f t="shared" si="578"/>
        <v/>
      </c>
      <c r="AC393">
        <f t="shared" si="574"/>
        <v>1195</v>
      </c>
      <c r="AD393" s="6">
        <v>1</v>
      </c>
      <c r="AE393" t="s">
        <v>923</v>
      </c>
      <c r="AF393" t="s">
        <v>413</v>
      </c>
      <c r="AG393" t="s">
        <v>756</v>
      </c>
      <c r="AH393" t="s">
        <v>756</v>
      </c>
      <c r="AI393" t="str">
        <f t="shared" si="581"/>
        <v>o</v>
      </c>
      <c r="AJ393" t="str">
        <f t="shared" si="582"/>
        <v/>
      </c>
      <c r="AK393" t="str">
        <f t="shared" si="583"/>
        <v/>
      </c>
      <c r="AL393" t="str">
        <f t="shared" si="584"/>
        <v/>
      </c>
      <c r="AM393" t="str">
        <f t="shared" si="585"/>
        <v/>
      </c>
      <c r="AN393" t="str">
        <f t="shared" si="586"/>
        <v>Home</v>
      </c>
      <c r="AO393" t="str">
        <f t="shared" si="587"/>
        <v>h</v>
      </c>
      <c r="AP393" t="str">
        <f t="shared" si="588"/>
        <v/>
      </c>
      <c r="AQ393" t="str">
        <f t="shared" si="589"/>
        <v/>
      </c>
      <c r="AR393" t="str">
        <f t="shared" si="590"/>
        <v>Home</v>
      </c>
      <c r="AS393" t="str">
        <f t="shared" si="591"/>
        <v>h</v>
      </c>
      <c r="AT393" t="str">
        <f t="shared" si="592"/>
        <v>Offensive</v>
      </c>
      <c r="AU393" t="str">
        <f t="shared" si="593"/>
        <v/>
      </c>
      <c r="AV393" t="str">
        <f t="shared" si="594"/>
        <v/>
      </c>
      <c r="AW393" t="str" cm="1">
        <f t="array" ref="AW393">IFERROR(IF(O393&lt;&gt;"",O393,IF(OR($S393="",$T393=""),"",IF(O393&lt;&gt;"",O393,IF($T393&lt;&gt;"",_xlfn._xlws.FILTER(O:O,($BU:$BU=$BU393)*($I:$I=$I393)*($T:$T=$T393)*($S:$S=_xlfn.MINIFS($S:$S,$T:$T,"="&amp;$T393)),"")))))&amp;"",IF(O393="","",""))&amp;""</f>
        <v/>
      </c>
      <c r="AX393" t="str" cm="1">
        <f t="array" ref="AX393">IFERROR(IF(P393&lt;&gt;"",P393,IF(OR($S393="",$T393=""),"",IF($T393&lt;&gt;"",_xlfn._xlws.FILTER(P:P,($BU:$BU=$BU393)*($I:$I=$I393)*($T:$T=$T393)*($S:$S=_xlfn.MINIFS($S:$S,$T:$T,"="&amp;$T393)),""))))&amp;"",IF(P393="","",""))&amp;""</f>
        <v/>
      </c>
      <c r="AY393" t="str" cm="1">
        <f t="array" ref="AY393">IFERROR(IF(Q393&lt;&gt;"",Q393,IF(OR($S393="",$T393=""),"",IF($T393&lt;&gt;"",_xlfn._xlws.FILTER(Q:Q,($BU:$BU=$BU393)*($I:$I=$I393)*($T:$T=$T393)*($S:$S=_xlfn.MINIFS($S:$S,$T:$T,"="&amp;$T393)),""))))&amp;"",IF(Q393="","",""))&amp;""</f>
        <v/>
      </c>
      <c r="AZ393" t="str" cm="1">
        <f t="array" ref="AZ393">IFERROR(IF(R393&lt;&gt;"",R393,IF(OR($S393="",$T393=""),"",IF($T393&lt;&gt;"",_xlfn._xlws.FILTER(R:R,($BU:$BU=$BU393)*($I:$I=$I393)*($T:$T=$T393)*($S:$S=_xlfn.MINIFS($S:$S,$T:$T,"="&amp;$T393)),""))))&amp;"",IF(R393="","",""))&amp;""</f>
        <v>1</v>
      </c>
      <c r="BA393" s="6">
        <f t="shared" si="595"/>
        <v>36</v>
      </c>
      <c r="BB393">
        <f t="shared" ref="BB393:BD393" si="610">BB392</f>
        <v>18987</v>
      </c>
      <c r="BC393" t="str">
        <f t="shared" si="610"/>
        <v>Velodrome</v>
      </c>
      <c r="BD393" t="str">
        <f t="shared" si="610"/>
        <v>Outlaws</v>
      </c>
      <c r="BE393" t="s">
        <v>9</v>
      </c>
      <c r="BF393" t="s">
        <v>183</v>
      </c>
      <c r="BI393" cm="1">
        <f t="array" ref="BI393">IFERROR(_xlfn._xlws.FILTER(shifts!A:A,(shifts!B:B=events!AD393)*(shifts!AG:AG&gt;=events!BK393)*(shifts!AH:AH&lt;=events!BL393)),BI392)</f>
        <v>13</v>
      </c>
      <c r="BJ393" s="15">
        <f t="shared" si="597"/>
        <v>0</v>
      </c>
      <c r="BK393">
        <f t="shared" si="598"/>
        <v>780</v>
      </c>
      <c r="BL393">
        <f t="shared" si="599"/>
        <v>780</v>
      </c>
      <c r="BM393" s="15">
        <f>SUMIFS(BJ$2:BJ393,K$2:K393,"=Intermission")+SUMIFS(BJ$2:BJ393,K$2:K393,"=Timeout")</f>
        <v>0</v>
      </c>
      <c r="BN393">
        <f t="shared" si="600"/>
        <v>0</v>
      </c>
      <c r="BO393" s="19">
        <f t="shared" si="601"/>
        <v>300</v>
      </c>
      <c r="BP393">
        <f t="shared" si="602"/>
        <v>295</v>
      </c>
      <c r="BQ393" s="17">
        <f t="shared" si="603"/>
        <v>300</v>
      </c>
      <c r="BR393" t="str">
        <f t="shared" si="604"/>
        <v>opp_team_player_1</v>
      </c>
      <c r="BS393">
        <f>COUNTIFS(S$3:S393,"="&amp;S393,AI$3:AI393,"="&amp;AI393)</f>
        <v>1</v>
      </c>
      <c r="BT393" t="str">
        <f>IFERROR(VLOOKUP(BB393&amp;BU393&amp;X393,game_rosters!U:W,3,FALSE),"")</f>
        <v>P100185</v>
      </c>
      <c r="BU393" t="str">
        <f t="shared" si="605"/>
        <v>Outlaws</v>
      </c>
    </row>
    <row r="394" spans="1:73" x14ac:dyDescent="0.2">
      <c r="A394">
        <f t="shared" si="580"/>
        <v>1</v>
      </c>
      <c r="E394" s="4"/>
      <c r="F394" s="43"/>
      <c r="G394" s="4"/>
      <c r="H394" s="46"/>
      <c r="I394" s="44">
        <v>9</v>
      </c>
      <c r="J394" s="44" t="str">
        <f t="shared" si="606"/>
        <v/>
      </c>
      <c r="K394" t="s">
        <v>7</v>
      </c>
      <c r="L394" t="s">
        <v>172</v>
      </c>
      <c r="M394" t="s">
        <v>67</v>
      </c>
      <c r="N394" t="s">
        <v>595</v>
      </c>
      <c r="Q394" t="s">
        <v>595</v>
      </c>
      <c r="S394">
        <v>196</v>
      </c>
      <c r="T394" t="s">
        <v>756</v>
      </c>
      <c r="U394" t="str">
        <f>IF(B394=1,MAX($U$2:$U393)+1,IF(AND($T394&lt;&gt;"",$T394=$T393),$U393,IF(B394="x",U393,"")))</f>
        <v/>
      </c>
      <c r="V394" t="str">
        <f>IF(C394=1,MAX($V$2:$V393)+1,IF(AND($T394&lt;&gt;"",$T394=$T393),$U393,IF(C394="x",V393,"")))</f>
        <v/>
      </c>
      <c r="W394" t="s">
        <v>735</v>
      </c>
      <c r="X394">
        <v>9</v>
      </c>
      <c r="Z394">
        <v>1</v>
      </c>
      <c r="AA394">
        <f t="shared" si="577"/>
        <v>1196</v>
      </c>
      <c r="AB394" t="str">
        <f t="shared" si="578"/>
        <v/>
      </c>
      <c r="AC394">
        <f t="shared" si="574"/>
        <v>1196</v>
      </c>
      <c r="AD394" s="6">
        <v>1</v>
      </c>
      <c r="AE394" t="s">
        <v>923</v>
      </c>
      <c r="AF394" t="s">
        <v>413</v>
      </c>
      <c r="AG394" t="s">
        <v>756</v>
      </c>
      <c r="AH394" t="s">
        <v>756</v>
      </c>
      <c r="AI394" t="str">
        <f t="shared" si="581"/>
        <v>e</v>
      </c>
      <c r="AJ394" t="str">
        <f t="shared" si="582"/>
        <v/>
      </c>
      <c r="AK394" t="str">
        <f t="shared" si="583"/>
        <v/>
      </c>
      <c r="AL394" t="str">
        <f t="shared" si="584"/>
        <v/>
      </c>
      <c r="AM394" t="str">
        <f t="shared" si="585"/>
        <v/>
      </c>
      <c r="AN394" t="str">
        <f t="shared" si="586"/>
        <v>Home</v>
      </c>
      <c r="AO394" t="str">
        <f t="shared" si="587"/>
        <v>h</v>
      </c>
      <c r="AP394" t="str">
        <f t="shared" si="588"/>
        <v/>
      </c>
      <c r="AQ394" t="str">
        <f t="shared" si="589"/>
        <v/>
      </c>
      <c r="AR394" t="str">
        <f t="shared" si="590"/>
        <v>Home</v>
      </c>
      <c r="AS394" t="str">
        <f t="shared" si="591"/>
        <v>h</v>
      </c>
      <c r="AT394" t="str">
        <f t="shared" si="592"/>
        <v>Offensive</v>
      </c>
      <c r="AU394" t="str">
        <f t="shared" si="593"/>
        <v/>
      </c>
      <c r="AV394" t="str">
        <f t="shared" si="594"/>
        <v/>
      </c>
      <c r="AW394" t="str" cm="1">
        <f t="array" ref="AW394">IFERROR(IF(O394&lt;&gt;"",O394,IF(OR($S394="",$T394=""),"",IF(O394&lt;&gt;"",O394,IF($T394&lt;&gt;"",_xlfn._xlws.FILTER(O:O,($BU:$BU=$BU394)*($I:$I=$I394)*($T:$T=$T394)*($S:$S=_xlfn.MINIFS($S:$S,$T:$T,"="&amp;$T394)),"")))))&amp;"",IF(O394="","",""))&amp;""</f>
        <v/>
      </c>
      <c r="AX394" t="str" cm="1">
        <f t="array" ref="AX394">IFERROR(IF(P394&lt;&gt;"",P394,IF(OR($S394="",$T394=""),"",IF($T394&lt;&gt;"",_xlfn._xlws.FILTER(P:P,($BU:$BU=$BU394)*($I:$I=$I394)*($T:$T=$T394)*($S:$S=_xlfn.MINIFS($S:$S,$T:$T,"="&amp;$T394)),""))))&amp;"",IF(P394="","",""))&amp;""</f>
        <v/>
      </c>
      <c r="AY394" t="str" cm="1">
        <f t="array" ref="AY394">IFERROR(IF(Q394&lt;&gt;"",Q394,IF(OR($S394="",$T394=""),"",IF($T394&lt;&gt;"",_xlfn._xlws.FILTER(Q:Q,($BU:$BU=$BU394)*($I:$I=$I394)*($T:$T=$T394)*($S:$S=_xlfn.MINIFS($S:$S,$T:$T,"="&amp;$T394)),""))))&amp;"",IF(Q394="","",""))&amp;""</f>
        <v>s</v>
      </c>
      <c r="AZ394" t="str" cm="1">
        <f t="array" ref="AZ394">IFERROR(IF(R394&lt;&gt;"",R394,IF(OR($S394="",$T394=""),"",IF($T394&lt;&gt;"",_xlfn._xlws.FILTER(R:R,($BU:$BU=$BU394)*($I:$I=$I394)*($T:$T=$T394)*($S:$S=_xlfn.MINIFS($S:$S,$T:$T,"="&amp;$T394)),""))))&amp;"",IF(R394="","",""))&amp;""</f>
        <v/>
      </c>
      <c r="BA394" s="6">
        <f t="shared" si="595"/>
        <v>36</v>
      </c>
      <c r="BB394">
        <f t="shared" ref="BB394:BD394" si="611">BB393</f>
        <v>18987</v>
      </c>
      <c r="BC394" t="str">
        <f t="shared" si="611"/>
        <v>Velodrome</v>
      </c>
      <c r="BD394" t="str">
        <f t="shared" si="611"/>
        <v>Outlaws</v>
      </c>
      <c r="BE394" t="s">
        <v>7</v>
      </c>
      <c r="BF394" t="s">
        <v>172</v>
      </c>
      <c r="BI394" cm="1">
        <f t="array" ref="BI394">IFERROR(_xlfn._xlws.FILTER(shifts!A:A,(shifts!B:B=events!AD394)*(shifts!AG:AG&gt;=events!BK394)*(shifts!AH:AH&lt;=events!BL394)),BI393)</f>
        <v>13</v>
      </c>
      <c r="BJ394" s="15">
        <f t="shared" si="597"/>
        <v>0</v>
      </c>
      <c r="BK394">
        <f t="shared" si="598"/>
        <v>780</v>
      </c>
      <c r="BL394">
        <f t="shared" si="599"/>
        <v>780</v>
      </c>
      <c r="BM394" s="15">
        <f>SUMIFS(BJ$2:BJ394,K$2:K394,"=Intermission")+SUMIFS(BJ$2:BJ394,K$2:K394,"=Timeout")</f>
        <v>0</v>
      </c>
      <c r="BN394">
        <f t="shared" si="600"/>
        <v>0</v>
      </c>
      <c r="BO394" s="19">
        <f t="shared" si="601"/>
        <v>300</v>
      </c>
      <c r="BP394">
        <f t="shared" si="602"/>
        <v>295</v>
      </c>
      <c r="BQ394" s="17">
        <f t="shared" si="603"/>
        <v>300</v>
      </c>
      <c r="BR394" t="str">
        <f t="shared" si="604"/>
        <v>event_team_player_1</v>
      </c>
      <c r="BS394">
        <f>COUNTIFS(S$3:S394,"="&amp;S394,AI$3:AI394,"="&amp;AI394)</f>
        <v>1</v>
      </c>
      <c r="BT394" t="str">
        <f>IFERROR(VLOOKUP(BB394&amp;BU394&amp;X394,game_rosters!U:W,3,FALSE),"")</f>
        <v>P100105</v>
      </c>
      <c r="BU394" t="str">
        <f t="shared" si="605"/>
        <v>Velodrome</v>
      </c>
    </row>
    <row r="395" spans="1:73" x14ac:dyDescent="0.2">
      <c r="A395" t="str">
        <f t="shared" si="580"/>
        <v/>
      </c>
      <c r="E395" s="4"/>
      <c r="F395" s="43"/>
      <c r="G395" s="4"/>
      <c r="H395" s="46"/>
      <c r="I395" s="44">
        <v>14</v>
      </c>
      <c r="J395" s="44" t="str">
        <f t="shared" si="606"/>
        <v/>
      </c>
      <c r="S395">
        <v>196</v>
      </c>
      <c r="T395" t="s">
        <v>756</v>
      </c>
      <c r="U395" t="str">
        <f>IF(B395=1,MAX($U$2:$U394)+1,IF(AND($T395&lt;&gt;"",$T395=$T394),$U394,IF(B395="x",U394,"")))</f>
        <v/>
      </c>
      <c r="V395" t="str">
        <f>IF(C395=1,MAX($V$2:$V394)+1,IF(AND($T395&lt;&gt;"",$T395=$T394),$U394,IF(C395="x",V394,"")))</f>
        <v/>
      </c>
      <c r="X395">
        <v>14</v>
      </c>
      <c r="Z395">
        <v>1</v>
      </c>
      <c r="AA395">
        <f t="shared" si="577"/>
        <v>1196</v>
      </c>
      <c r="AB395" t="str">
        <f t="shared" si="578"/>
        <v/>
      </c>
      <c r="AC395">
        <f t="shared" si="574"/>
        <v>1196</v>
      </c>
      <c r="AD395" s="6">
        <v>1</v>
      </c>
      <c r="AE395" t="s">
        <v>923</v>
      </c>
      <c r="AF395" t="s">
        <v>413</v>
      </c>
      <c r="AG395" t="s">
        <v>756</v>
      </c>
      <c r="AH395" t="s">
        <v>756</v>
      </c>
      <c r="AI395" t="str">
        <f t="shared" si="581"/>
        <v>e</v>
      </c>
      <c r="AJ395" t="str">
        <f t="shared" si="582"/>
        <v/>
      </c>
      <c r="AK395" t="str">
        <f t="shared" si="583"/>
        <v/>
      </c>
      <c r="AL395" t="str">
        <f t="shared" si="584"/>
        <v/>
      </c>
      <c r="AM395" t="str">
        <f t="shared" si="585"/>
        <v/>
      </c>
      <c r="AN395" t="str">
        <f t="shared" si="586"/>
        <v>Home</v>
      </c>
      <c r="AO395" t="str">
        <f t="shared" si="587"/>
        <v>h</v>
      </c>
      <c r="AP395" t="str">
        <f t="shared" si="588"/>
        <v/>
      </c>
      <c r="AQ395" t="str">
        <f t="shared" si="589"/>
        <v/>
      </c>
      <c r="AR395" t="str">
        <f t="shared" si="590"/>
        <v>Home</v>
      </c>
      <c r="AS395" t="str">
        <f t="shared" si="591"/>
        <v>h</v>
      </c>
      <c r="AT395" t="str">
        <f t="shared" si="592"/>
        <v>Offensive</v>
      </c>
      <c r="AU395" t="str">
        <f t="shared" si="593"/>
        <v/>
      </c>
      <c r="AV395" t="str">
        <f t="shared" si="594"/>
        <v/>
      </c>
      <c r="AW395" t="str" cm="1">
        <f t="array" ref="AW395">IFERROR(IF(O395&lt;&gt;"",O395,IF(OR($S395="",$T395=""),"",IF(O395&lt;&gt;"",O395,IF($T395&lt;&gt;"",_xlfn._xlws.FILTER(O:O,($BU:$BU=$BU395)*($I:$I=$I395)*($T:$T=$T395)*($S:$S=_xlfn.MINIFS($S:$S,$T:$T,"="&amp;$T395)),"")))))&amp;"",IF(O395="","",""))&amp;""</f>
        <v/>
      </c>
      <c r="AX395" t="str" cm="1">
        <f t="array" ref="AX395">IFERROR(IF(P395&lt;&gt;"",P395,IF(OR($S395="",$T395=""),"",IF($T395&lt;&gt;"",_xlfn._xlws.FILTER(P:P,($BU:$BU=$BU395)*($I:$I=$I395)*($T:$T=$T395)*($S:$S=_xlfn.MINIFS($S:$S,$T:$T,"="&amp;$T395)),""))))&amp;"",IF(P395="","",""))&amp;""</f>
        <v/>
      </c>
      <c r="AY395" t="str" cm="1">
        <f t="array" ref="AY395">IFERROR(IF(Q395&lt;&gt;"",Q395,IF(OR($S395="",$T395=""),"",IF($T395&lt;&gt;"",_xlfn._xlws.FILTER(Q:Q,($BU:$BU=$BU395)*($I:$I=$I395)*($T:$T=$T395)*($S:$S=_xlfn.MINIFS($S:$S,$T:$T,"="&amp;$T395)),""))))&amp;"",IF(Q395="","",""))&amp;""</f>
        <v/>
      </c>
      <c r="AZ395" t="str" cm="1">
        <f t="array" ref="AZ395">IFERROR(IF(R395&lt;&gt;"",R395,IF(OR($S395="",$T395=""),"",IF($T395&lt;&gt;"",_xlfn._xlws.FILTER(R:R,($BU:$BU=$BU395)*($I:$I=$I395)*($T:$T=$T395)*($S:$S=_xlfn.MINIFS($S:$S,$T:$T,"="&amp;$T395)),""))))&amp;"",IF(R395="","",""))&amp;""</f>
        <v/>
      </c>
      <c r="BA395" s="6">
        <f t="shared" si="595"/>
        <v>36</v>
      </c>
      <c r="BB395">
        <f t="shared" ref="BB395:BD395" si="612">BB394</f>
        <v>18987</v>
      </c>
      <c r="BC395" t="str">
        <f t="shared" si="612"/>
        <v>Velodrome</v>
      </c>
      <c r="BD395" t="str">
        <f t="shared" si="612"/>
        <v>Outlaws</v>
      </c>
      <c r="BE395" t="s">
        <v>7</v>
      </c>
      <c r="BF395" t="s">
        <v>172</v>
      </c>
      <c r="BI395" cm="1">
        <f t="array" ref="BI395">IFERROR(_xlfn._xlws.FILTER(shifts!A:A,(shifts!B:B=events!AD395)*(shifts!AG:AG&gt;=events!BK395)*(shifts!AH:AH&lt;=events!BL395)),BI394)</f>
        <v>13</v>
      </c>
      <c r="BJ395" s="15">
        <f t="shared" si="597"/>
        <v>0</v>
      </c>
      <c r="BK395">
        <f t="shared" si="598"/>
        <v>780</v>
      </c>
      <c r="BL395">
        <f t="shared" si="599"/>
        <v>780</v>
      </c>
      <c r="BM395" s="15">
        <f>SUMIFS(BJ$2:BJ395,K$2:K395,"=Intermission")+SUMIFS(BJ$2:BJ395,K$2:K395,"=Timeout")</f>
        <v>0</v>
      </c>
      <c r="BN395">
        <f t="shared" si="600"/>
        <v>0</v>
      </c>
      <c r="BO395" s="19">
        <f t="shared" si="601"/>
        <v>300</v>
      </c>
      <c r="BP395">
        <f t="shared" si="602"/>
        <v>295</v>
      </c>
      <c r="BQ395" s="17">
        <f t="shared" si="603"/>
        <v>300</v>
      </c>
      <c r="BR395" t="str">
        <f t="shared" si="604"/>
        <v>event_team_player_2</v>
      </c>
      <c r="BS395">
        <f>COUNTIFS(S$3:S395,"="&amp;S395,AI$3:AI395,"="&amp;AI395)</f>
        <v>2</v>
      </c>
      <c r="BT395" t="str">
        <f>IFERROR(VLOOKUP(BB395&amp;BU395&amp;X395,game_rosters!U:W,3,FALSE),"")</f>
        <v>P100132</v>
      </c>
      <c r="BU395" t="str">
        <f t="shared" si="605"/>
        <v>Velodrome</v>
      </c>
    </row>
    <row r="396" spans="1:73" x14ac:dyDescent="0.2">
      <c r="A396">
        <f t="shared" si="580"/>
        <v>1</v>
      </c>
      <c r="E396" s="4"/>
      <c r="F396" s="43"/>
      <c r="G396" s="4"/>
      <c r="H396" s="46"/>
      <c r="I396" s="44">
        <v>14</v>
      </c>
      <c r="J396" s="44" t="str">
        <f t="shared" si="606"/>
        <v/>
      </c>
      <c r="K396" t="s">
        <v>7</v>
      </c>
      <c r="L396" t="s">
        <v>172</v>
      </c>
      <c r="M396" t="s">
        <v>69</v>
      </c>
      <c r="N396" t="s">
        <v>595</v>
      </c>
      <c r="R396" s="51">
        <v>1</v>
      </c>
      <c r="S396">
        <v>197</v>
      </c>
      <c r="T396">
        <v>38</v>
      </c>
      <c r="U396" t="str">
        <f>IF(B396=1,MAX($U$2:$U395)+1,IF(AND($T396&lt;&gt;"",$T396=$T395),$U395,IF(B396="x",U395,"")))</f>
        <v/>
      </c>
      <c r="V396" t="str">
        <f>IF(C396=1,MAX($V$2:$V395)+1,IF(AND($T396&lt;&gt;"",$T396=$T395),$U395,IF(C396="x",V395,"")))</f>
        <v/>
      </c>
      <c r="W396" t="s">
        <v>735</v>
      </c>
      <c r="X396">
        <v>14</v>
      </c>
      <c r="Z396">
        <v>1</v>
      </c>
      <c r="AA396">
        <f t="shared" si="577"/>
        <v>1197</v>
      </c>
      <c r="AB396">
        <f t="shared" si="578"/>
        <v>9038</v>
      </c>
      <c r="AC396">
        <f t="shared" si="574"/>
        <v>9038</v>
      </c>
      <c r="AD396" s="6">
        <v>1</v>
      </c>
      <c r="AE396" t="s">
        <v>746</v>
      </c>
      <c r="AF396" t="s">
        <v>896</v>
      </c>
      <c r="AG396" t="s">
        <v>756</v>
      </c>
      <c r="AH396" t="s">
        <v>756</v>
      </c>
      <c r="AI396" t="str">
        <f t="shared" si="581"/>
        <v>e</v>
      </c>
      <c r="AJ396" t="str">
        <f t="shared" si="582"/>
        <v/>
      </c>
      <c r="AK396" t="str">
        <f t="shared" si="583"/>
        <v/>
      </c>
      <c r="AL396" t="str">
        <f t="shared" si="584"/>
        <v/>
      </c>
      <c r="AM396" t="str">
        <f t="shared" si="585"/>
        <v/>
      </c>
      <c r="AN396" t="str">
        <f t="shared" si="586"/>
        <v>Home</v>
      </c>
      <c r="AO396" t="str">
        <f t="shared" si="587"/>
        <v>h</v>
      </c>
      <c r="AP396" t="str">
        <f t="shared" si="588"/>
        <v/>
      </c>
      <c r="AQ396" t="str">
        <f t="shared" si="589"/>
        <v/>
      </c>
      <c r="AR396" t="str">
        <f t="shared" si="590"/>
        <v>Home</v>
      </c>
      <c r="AS396" t="str">
        <f t="shared" si="591"/>
        <v>h</v>
      </c>
      <c r="AT396" t="str">
        <f t="shared" si="592"/>
        <v>Offensive</v>
      </c>
      <c r="AU396" t="str">
        <f t="shared" si="593"/>
        <v/>
      </c>
      <c r="AV396" t="str">
        <f t="shared" si="594"/>
        <v/>
      </c>
      <c r="AW396" t="str" cm="1">
        <f t="array" ref="AW396">IFERROR(IF(O396&lt;&gt;"",O396,IF(OR($S396="",$T396=""),"",IF(O396&lt;&gt;"",O396,IF($T396&lt;&gt;"",_xlfn._xlws.FILTER(O:O,($BU:$BU=$BU396)*($I:$I=$I396)*($T:$T=$T396)*($S:$S=_xlfn.MINIFS($S:$S,$T:$T,"="&amp;$T396)),"")))))&amp;"",IF(O396="","",""))&amp;""</f>
        <v/>
      </c>
      <c r="AX396" t="str" cm="1">
        <f t="array" ref="AX396">IFERROR(IF(P396&lt;&gt;"",P396,IF(OR($S396="",$T396=""),"",IF($T396&lt;&gt;"",_xlfn._xlws.FILTER(P:P,($BU:$BU=$BU396)*($I:$I=$I396)*($T:$T=$T396)*($S:$S=_xlfn.MINIFS($S:$S,$T:$T,"="&amp;$T396)),""))))&amp;"",IF(P396="","",""))&amp;""</f>
        <v/>
      </c>
      <c r="AY396" t="str" cm="1">
        <f t="array" ref="AY396">IFERROR(IF(Q396&lt;&gt;"",Q396,IF(OR($S396="",$T396=""),"",IF($T396&lt;&gt;"",_xlfn._xlws.FILTER(Q:Q,($BU:$BU=$BU396)*($I:$I=$I396)*($T:$T=$T396)*($S:$S=_xlfn.MINIFS($S:$S,$T:$T,"="&amp;$T396)),""))))&amp;"",IF(Q396="","",""))&amp;""</f>
        <v/>
      </c>
      <c r="AZ396" t="str" cm="1">
        <f t="array" ref="AZ396">IFERROR(IF(R396&lt;&gt;"",R396,IF(OR($S396="",$T396=""),"",IF($T396&lt;&gt;"",_xlfn._xlws.FILTER(R:R,($BU:$BU=$BU396)*($I:$I=$I396)*($T:$T=$T396)*($S:$S=_xlfn.MINIFS($S:$S,$T:$T,"="&amp;$T396)),""))))&amp;"",IF(R396="","",""))&amp;""</f>
        <v>1</v>
      </c>
      <c r="BA396" s="6">
        <f t="shared" si="595"/>
        <v>36</v>
      </c>
      <c r="BB396">
        <f t="shared" ref="BB396:BD396" si="613">BB395</f>
        <v>18987</v>
      </c>
      <c r="BC396" t="str">
        <f t="shared" si="613"/>
        <v>Velodrome</v>
      </c>
      <c r="BD396" t="str">
        <f t="shared" si="613"/>
        <v>Outlaws</v>
      </c>
      <c r="BE396" t="s">
        <v>7</v>
      </c>
      <c r="BF396" t="s">
        <v>172</v>
      </c>
      <c r="BI396" cm="1">
        <f t="array" ref="BI396">IFERROR(_xlfn._xlws.FILTER(shifts!A:A,(shifts!B:B=events!AD396)*(shifts!AG:AG&gt;=events!BK396)*(shifts!AH:AH&lt;=events!BL396)),BI395)</f>
        <v>13</v>
      </c>
      <c r="BJ396" s="15">
        <f t="shared" si="597"/>
        <v>0</v>
      </c>
      <c r="BK396">
        <f t="shared" si="598"/>
        <v>779</v>
      </c>
      <c r="BL396">
        <f t="shared" si="599"/>
        <v>779</v>
      </c>
      <c r="BM396" s="15">
        <f>SUMIFS(BJ$2:BJ396,K$2:K396,"=Intermission")+SUMIFS(BJ$2:BJ396,K$2:K396,"=Timeout")</f>
        <v>0</v>
      </c>
      <c r="BN396">
        <f t="shared" si="600"/>
        <v>0</v>
      </c>
      <c r="BO396" s="19">
        <f t="shared" si="601"/>
        <v>301</v>
      </c>
      <c r="BP396">
        <f t="shared" si="602"/>
        <v>296</v>
      </c>
      <c r="BQ396" s="17">
        <f t="shared" si="603"/>
        <v>301</v>
      </c>
      <c r="BR396" t="str">
        <f t="shared" si="604"/>
        <v>event_team_player_1</v>
      </c>
      <c r="BS396">
        <f>COUNTIFS(S$3:S396,"="&amp;S396,AI$3:AI396,"="&amp;AI396)</f>
        <v>1</v>
      </c>
      <c r="BT396" t="str">
        <f>IFERROR(VLOOKUP(BB396&amp;BU396&amp;X396,game_rosters!U:W,3,FALSE),"")</f>
        <v>P100132</v>
      </c>
      <c r="BU396" t="str">
        <f t="shared" si="605"/>
        <v>Velodrome</v>
      </c>
    </row>
    <row r="397" spans="1:73" x14ac:dyDescent="0.2">
      <c r="A397" t="str">
        <f t="shared" si="580"/>
        <v/>
      </c>
      <c r="E397" s="4"/>
      <c r="F397" s="43"/>
      <c r="G397" s="4"/>
      <c r="H397" s="46"/>
      <c r="I397" s="44">
        <v>70</v>
      </c>
      <c r="J397" s="44" t="str">
        <f t="shared" si="606"/>
        <v/>
      </c>
      <c r="S397">
        <v>197</v>
      </c>
      <c r="T397">
        <v>38</v>
      </c>
      <c r="U397" t="str">
        <f>IF(B397=1,MAX($U$2:$U396)+1,IF(AND($T397&lt;&gt;"",$T397=$T396),$U396,IF(B397="x",U396,"")))</f>
        <v/>
      </c>
      <c r="V397" t="str">
        <f>IF(C397=1,MAX($V$2:$V396)+1,IF(AND($T397&lt;&gt;"",$T397=$T396),$U396,IF(C397="x",V396,"")))</f>
        <v/>
      </c>
      <c r="X397">
        <v>70</v>
      </c>
      <c r="Z397">
        <v>1</v>
      </c>
      <c r="AA397">
        <f t="shared" si="577"/>
        <v>1197</v>
      </c>
      <c r="AB397">
        <f t="shared" si="578"/>
        <v>9038</v>
      </c>
      <c r="AC397">
        <f t="shared" si="574"/>
        <v>9038</v>
      </c>
      <c r="AD397" s="6">
        <v>1</v>
      </c>
      <c r="AE397" t="s">
        <v>746</v>
      </c>
      <c r="AF397" t="s">
        <v>896</v>
      </c>
      <c r="AG397" t="s">
        <v>756</v>
      </c>
      <c r="AH397" t="s">
        <v>756</v>
      </c>
      <c r="AI397" t="str">
        <f t="shared" si="581"/>
        <v>e</v>
      </c>
      <c r="AJ397" t="str">
        <f t="shared" si="582"/>
        <v/>
      </c>
      <c r="AK397" t="str">
        <f t="shared" si="583"/>
        <v/>
      </c>
      <c r="AL397" t="str">
        <f t="shared" si="584"/>
        <v/>
      </c>
      <c r="AM397" t="str">
        <f t="shared" si="585"/>
        <v/>
      </c>
      <c r="AN397" t="str">
        <f t="shared" si="586"/>
        <v>Home</v>
      </c>
      <c r="AO397" t="str">
        <f t="shared" si="587"/>
        <v>h</v>
      </c>
      <c r="AP397" t="str">
        <f t="shared" si="588"/>
        <v/>
      </c>
      <c r="AQ397" t="str">
        <f t="shared" si="589"/>
        <v/>
      </c>
      <c r="AR397" t="str">
        <f t="shared" si="590"/>
        <v>Home</v>
      </c>
      <c r="AS397" t="str">
        <f t="shared" si="591"/>
        <v>h</v>
      </c>
      <c r="AT397" t="str">
        <f t="shared" si="592"/>
        <v>Offensive</v>
      </c>
      <c r="AU397" t="str">
        <f t="shared" si="593"/>
        <v/>
      </c>
      <c r="AV397" t="str">
        <f t="shared" si="594"/>
        <v/>
      </c>
      <c r="AW397" t="str" cm="1">
        <f t="array" ref="AW397">IFERROR(IF(O397&lt;&gt;"",O397,IF(OR($S397="",$T397=""),"",IF(O397&lt;&gt;"",O397,IF($T397&lt;&gt;"",_xlfn._xlws.FILTER(O:O,($BU:$BU=$BU397)*($I:$I=$I397)*($T:$T=$T397)*($S:$S=_xlfn.MINIFS($S:$S,$T:$T,"="&amp;$T397)),"")))))&amp;"",IF(O397="","",""))&amp;""</f>
        <v/>
      </c>
      <c r="AX397" t="str" cm="1">
        <f t="array" ref="AX397">IFERROR(IF(P397&lt;&gt;"",P397,IF(OR($S397="",$T397=""),"",IF($T397&lt;&gt;"",_xlfn._xlws.FILTER(P:P,($BU:$BU=$BU397)*($I:$I=$I397)*($T:$T=$T397)*($S:$S=_xlfn.MINIFS($S:$S,$T:$T,"="&amp;$T397)),""))))&amp;"",IF(P397="","",""))&amp;""</f>
        <v/>
      </c>
      <c r="AY397" t="str" cm="1">
        <f t="array" ref="AY397">IFERROR(IF(Q397&lt;&gt;"",Q397,IF(OR($S397="",$T397=""),"",IF($T397&lt;&gt;"",_xlfn._xlws.FILTER(Q:Q,($BU:$BU=$BU397)*($I:$I=$I397)*($T:$T=$T397)*($S:$S=_xlfn.MINIFS($S:$S,$T:$T,"="&amp;$T397)),""))))&amp;"",IF(Q397="","",""))&amp;""</f>
        <v/>
      </c>
      <c r="AZ397" t="str" cm="1">
        <f t="array" ref="AZ397">IFERROR(IF(R397&lt;&gt;"",R397,IF(OR($S397="",$T397=""),"",IF($T397&lt;&gt;"",_xlfn._xlws.FILTER(R:R,($BU:$BU=$BU397)*($I:$I=$I397)*($T:$T=$T397)*($S:$S=_xlfn.MINIFS($S:$S,$T:$T,"="&amp;$T397)),""))))&amp;"",IF(R397="","",""))&amp;""</f>
        <v/>
      </c>
      <c r="BA397" s="6">
        <f t="shared" si="595"/>
        <v>36</v>
      </c>
      <c r="BB397">
        <f t="shared" ref="BB397:BD397" si="614">BB396</f>
        <v>18987</v>
      </c>
      <c r="BC397" t="str">
        <f t="shared" si="614"/>
        <v>Velodrome</v>
      </c>
      <c r="BD397" t="str">
        <f t="shared" si="614"/>
        <v>Outlaws</v>
      </c>
      <c r="BE397" t="s">
        <v>7</v>
      </c>
      <c r="BF397" t="s">
        <v>172</v>
      </c>
      <c r="BI397" cm="1">
        <f t="array" ref="BI397">IFERROR(_xlfn._xlws.FILTER(shifts!A:A,(shifts!B:B=events!AD397)*(shifts!AG:AG&gt;=events!BK397)*(shifts!AH:AH&lt;=events!BL397)),BI396)</f>
        <v>13</v>
      </c>
      <c r="BJ397" s="15">
        <f t="shared" si="597"/>
        <v>0</v>
      </c>
      <c r="BK397">
        <f t="shared" si="598"/>
        <v>779</v>
      </c>
      <c r="BL397">
        <f t="shared" si="599"/>
        <v>779</v>
      </c>
      <c r="BM397" s="15">
        <f>SUMIFS(BJ$2:BJ397,K$2:K397,"=Intermission")+SUMIFS(BJ$2:BJ397,K$2:K397,"=Timeout")</f>
        <v>0</v>
      </c>
      <c r="BN397">
        <f t="shared" si="600"/>
        <v>0</v>
      </c>
      <c r="BO397" s="19">
        <f t="shared" si="601"/>
        <v>301</v>
      </c>
      <c r="BP397">
        <f t="shared" si="602"/>
        <v>296</v>
      </c>
      <c r="BQ397" s="17">
        <f t="shared" si="603"/>
        <v>301</v>
      </c>
      <c r="BR397" t="str">
        <f t="shared" si="604"/>
        <v>event_team_player_2</v>
      </c>
      <c r="BS397">
        <f>COUNTIFS(S$3:S397,"="&amp;S397,AI$3:AI397,"="&amp;AI397)</f>
        <v>2</v>
      </c>
      <c r="BT397" t="str">
        <f>IFERROR(VLOOKUP(BB397&amp;BU397&amp;X397,game_rosters!U:W,3,FALSE),"")</f>
        <v>P100001</v>
      </c>
      <c r="BU397" t="str">
        <f t="shared" si="605"/>
        <v>Velodrome</v>
      </c>
    </row>
    <row r="398" spans="1:73" x14ac:dyDescent="0.2">
      <c r="A398" t="str">
        <f t="shared" si="580"/>
        <v/>
      </c>
      <c r="E398" s="4"/>
      <c r="F398" s="43"/>
      <c r="G398" s="4"/>
      <c r="H398" s="46"/>
      <c r="I398" s="44">
        <v>25</v>
      </c>
      <c r="J398" s="44" t="str">
        <f t="shared" si="606"/>
        <v/>
      </c>
      <c r="R398" s="51">
        <v>1</v>
      </c>
      <c r="S398">
        <v>197</v>
      </c>
      <c r="T398">
        <v>38</v>
      </c>
      <c r="U398" t="str">
        <f>IF(B398=1,MAX($U$2:$U397)+1,IF(AND($T398&lt;&gt;"",$T398=$T397),$U397,IF(B398="x",U397,"")))</f>
        <v/>
      </c>
      <c r="V398" t="str">
        <f>IF(C398=1,MAX($V$2:$V397)+1,IF(AND($T398&lt;&gt;"",$T398=$T397),$U397,IF(C398="x",V397,"")))</f>
        <v/>
      </c>
      <c r="X398">
        <v>25</v>
      </c>
      <c r="AA398">
        <f t="shared" si="577"/>
        <v>1197</v>
      </c>
      <c r="AB398">
        <f t="shared" si="578"/>
        <v>9038</v>
      </c>
      <c r="AC398">
        <f t="shared" si="574"/>
        <v>9038</v>
      </c>
      <c r="AD398" s="6">
        <v>1</v>
      </c>
      <c r="AE398" t="s">
        <v>746</v>
      </c>
      <c r="AF398" t="s">
        <v>896</v>
      </c>
      <c r="AG398" t="s">
        <v>756</v>
      </c>
      <c r="AH398" t="s">
        <v>756</v>
      </c>
      <c r="AI398" t="str">
        <f t="shared" si="581"/>
        <v>o</v>
      </c>
      <c r="AJ398" t="str">
        <f t="shared" si="582"/>
        <v/>
      </c>
      <c r="AK398" t="str">
        <f t="shared" si="583"/>
        <v/>
      </c>
      <c r="AL398" t="str">
        <f t="shared" si="584"/>
        <v/>
      </c>
      <c r="AM398" t="str">
        <f t="shared" si="585"/>
        <v/>
      </c>
      <c r="AN398" t="str">
        <f t="shared" si="586"/>
        <v>Home</v>
      </c>
      <c r="AO398" t="str">
        <f t="shared" si="587"/>
        <v>h</v>
      </c>
      <c r="AP398" t="str">
        <f t="shared" si="588"/>
        <v/>
      </c>
      <c r="AQ398" t="str">
        <f t="shared" si="589"/>
        <v/>
      </c>
      <c r="AR398" t="str">
        <f t="shared" si="590"/>
        <v>Home</v>
      </c>
      <c r="AS398" t="str">
        <f t="shared" si="591"/>
        <v>h</v>
      </c>
      <c r="AT398" t="str">
        <f t="shared" si="592"/>
        <v>Defensive</v>
      </c>
      <c r="AU398" t="str">
        <f t="shared" si="593"/>
        <v/>
      </c>
      <c r="AV398" t="str">
        <f t="shared" si="594"/>
        <v/>
      </c>
      <c r="AW398" t="str" cm="1">
        <f t="array" ref="AW398">IFERROR(IF(O398&lt;&gt;"",O398,IF(OR($S398="",$T398=""),"",IF(O398&lt;&gt;"",O398,IF($T398&lt;&gt;"",_xlfn._xlws.FILTER(O:O,($BU:$BU=$BU398)*($I:$I=$I398)*($T:$T=$T398)*($S:$S=_xlfn.MINIFS($S:$S,$T:$T,"="&amp;$T398)),"")))))&amp;"",IF(O398="","",""))&amp;""</f>
        <v/>
      </c>
      <c r="AX398" t="str" cm="1">
        <f t="array" ref="AX398">IFERROR(IF(P398&lt;&gt;"",P398,IF(OR($S398="",$T398=""),"",IF($T398&lt;&gt;"",_xlfn._xlws.FILTER(P:P,($BU:$BU=$BU398)*($I:$I=$I398)*($T:$T=$T398)*($S:$S=_xlfn.MINIFS($S:$S,$T:$T,"="&amp;$T398)),""))))&amp;"",IF(P398="","",""))&amp;""</f>
        <v/>
      </c>
      <c r="AY398" t="str" cm="1">
        <f t="array" ref="AY398">IFERROR(IF(Q398&lt;&gt;"",Q398,IF(OR($S398="",$T398=""),"",IF($T398&lt;&gt;"",_xlfn._xlws.FILTER(Q:Q,($BU:$BU=$BU398)*($I:$I=$I398)*($T:$T=$T398)*($S:$S=_xlfn.MINIFS($S:$S,$T:$T,"="&amp;$T398)),""))))&amp;"",IF(Q398="","",""))&amp;""</f>
        <v/>
      </c>
      <c r="AZ398" t="str" cm="1">
        <f t="array" ref="AZ398">IFERROR(IF(R398&lt;&gt;"",R398,IF(OR($S398="",$T398=""),"",IF($T398&lt;&gt;"",_xlfn._xlws.FILTER(R:R,($BU:$BU=$BU398)*($I:$I=$I398)*($T:$T=$T398)*($S:$S=_xlfn.MINIFS($S:$S,$T:$T,"="&amp;$T398)),""))))&amp;"",IF(R398="","",""))&amp;""</f>
        <v>1</v>
      </c>
      <c r="BA398" s="6">
        <f t="shared" si="595"/>
        <v>36</v>
      </c>
      <c r="BB398">
        <f t="shared" ref="BB398:BD398" si="615">BB397</f>
        <v>18987</v>
      </c>
      <c r="BC398" t="str">
        <f t="shared" si="615"/>
        <v>Velodrome</v>
      </c>
      <c r="BD398" t="str">
        <f t="shared" si="615"/>
        <v>Outlaws</v>
      </c>
      <c r="BE398" t="s">
        <v>7</v>
      </c>
      <c r="BF398" t="s">
        <v>172</v>
      </c>
      <c r="BI398" cm="1">
        <f t="array" ref="BI398">IFERROR(_xlfn._xlws.FILTER(shifts!A:A,(shifts!B:B=events!AD398)*(shifts!AG:AG&gt;=events!BK398)*(shifts!AH:AH&lt;=events!BL398)),BI397)</f>
        <v>13</v>
      </c>
      <c r="BJ398" s="15">
        <f t="shared" si="597"/>
        <v>0</v>
      </c>
      <c r="BK398">
        <f t="shared" si="598"/>
        <v>779</v>
      </c>
      <c r="BL398">
        <f t="shared" si="599"/>
        <v>779</v>
      </c>
      <c r="BM398" s="15">
        <f>SUMIFS(BJ$2:BJ398,K$2:K398,"=Intermission")+SUMIFS(BJ$2:BJ398,K$2:K398,"=Timeout")</f>
        <v>0</v>
      </c>
      <c r="BN398">
        <f t="shared" si="600"/>
        <v>0</v>
      </c>
      <c r="BO398" s="19">
        <f t="shared" si="601"/>
        <v>301</v>
      </c>
      <c r="BP398">
        <f t="shared" si="602"/>
        <v>296</v>
      </c>
      <c r="BQ398" s="17">
        <f t="shared" si="603"/>
        <v>301</v>
      </c>
      <c r="BR398" t="str">
        <f t="shared" si="604"/>
        <v>opp_team_player_1</v>
      </c>
      <c r="BS398">
        <f>COUNTIFS(S$3:S398,"="&amp;S398,AI$3:AI398,"="&amp;AI398)</f>
        <v>1</v>
      </c>
      <c r="BT398" t="str">
        <f>IFERROR(VLOOKUP(BB398&amp;BU398&amp;X398,game_rosters!U:W,3,FALSE),"")</f>
        <v>P100170</v>
      </c>
      <c r="BU398" t="str">
        <f t="shared" si="605"/>
        <v>Outlaws</v>
      </c>
    </row>
    <row r="399" spans="1:73" x14ac:dyDescent="0.2">
      <c r="A399">
        <f t="shared" si="580"/>
        <v>1</v>
      </c>
      <c r="E399" s="4"/>
      <c r="F399" s="43"/>
      <c r="G399" s="4"/>
      <c r="H399" s="46"/>
      <c r="I399" s="44">
        <v>14</v>
      </c>
      <c r="J399" s="44" t="str">
        <f t="shared" si="606"/>
        <v>d</v>
      </c>
      <c r="K399" t="s">
        <v>238</v>
      </c>
      <c r="L399" t="s">
        <v>184</v>
      </c>
      <c r="M399" t="s">
        <v>89</v>
      </c>
      <c r="N399" t="s">
        <v>595</v>
      </c>
      <c r="S399">
        <v>198</v>
      </c>
      <c r="T399">
        <v>38</v>
      </c>
      <c r="U399" t="str">
        <f>IF(B399=1,MAX($U$2:$U398)+1,IF(AND($T399&lt;&gt;"",$T399=$T398),$U398,IF(B399="x",U398,"")))</f>
        <v/>
      </c>
      <c r="V399" t="str">
        <f>IF(C399=1,MAX($V$2:$V398)+1,IF(AND($T399&lt;&gt;"",$T399=$T398),$U398,IF(C399="x",V398,"")))</f>
        <v/>
      </c>
      <c r="X399">
        <v>14</v>
      </c>
      <c r="Z399">
        <v>1</v>
      </c>
      <c r="AA399">
        <f t="shared" si="577"/>
        <v>1198</v>
      </c>
      <c r="AB399">
        <f t="shared" si="578"/>
        <v>9038</v>
      </c>
      <c r="AC399">
        <f t="shared" si="574"/>
        <v>9038</v>
      </c>
      <c r="AD399" s="6">
        <v>1</v>
      </c>
      <c r="AE399" t="s">
        <v>746</v>
      </c>
      <c r="AF399" t="s">
        <v>896</v>
      </c>
      <c r="AG399" t="s">
        <v>756</v>
      </c>
      <c r="AH399" t="s">
        <v>756</v>
      </c>
      <c r="AI399" t="str">
        <f t="shared" si="581"/>
        <v>e</v>
      </c>
      <c r="AJ399" t="str">
        <f t="shared" si="582"/>
        <v>d</v>
      </c>
      <c r="AK399" t="str">
        <f t="shared" si="583"/>
        <v>d</v>
      </c>
      <c r="AL399" t="str">
        <f t="shared" si="584"/>
        <v/>
      </c>
      <c r="AM399" t="str">
        <f t="shared" si="585"/>
        <v/>
      </c>
      <c r="AN399" t="str">
        <f t="shared" si="586"/>
        <v>Home</v>
      </c>
      <c r="AO399" t="str">
        <f t="shared" si="587"/>
        <v>h</v>
      </c>
      <c r="AP399" t="str">
        <f t="shared" si="588"/>
        <v/>
      </c>
      <c r="AQ399" t="str">
        <f t="shared" si="589"/>
        <v/>
      </c>
      <c r="AR399" t="str">
        <f t="shared" si="590"/>
        <v>Home</v>
      </c>
      <c r="AS399" t="str">
        <f t="shared" si="591"/>
        <v>h</v>
      </c>
      <c r="AT399" t="str">
        <f t="shared" si="592"/>
        <v>Offensive</v>
      </c>
      <c r="AU399" t="str">
        <f t="shared" si="593"/>
        <v/>
      </c>
      <c r="AV399" t="str">
        <f t="shared" si="594"/>
        <v/>
      </c>
      <c r="AW399" t="str" cm="1">
        <f t="array" ref="AW399">IFERROR(IF(O399&lt;&gt;"",O399,IF(OR($S399="",$T399=""),"",IF(O399&lt;&gt;"",O399,IF($T399&lt;&gt;"",_xlfn._xlws.FILTER(O:O,($BU:$BU=$BU399)*($I:$I=$I399)*($T:$T=$T399)*($S:$S=_xlfn.MINIFS($S:$S,$T:$T,"="&amp;$T399)),"")))))&amp;"",IF(O399="","",""))&amp;""</f>
        <v/>
      </c>
      <c r="AX399" t="str" cm="1">
        <f t="array" ref="AX399">IFERROR(IF(P399&lt;&gt;"",P399,IF(OR($S399="",$T399=""),"",IF($T399&lt;&gt;"",_xlfn._xlws.FILTER(P:P,($BU:$BU=$BU399)*($I:$I=$I399)*($T:$T=$T399)*($S:$S=_xlfn.MINIFS($S:$S,$T:$T,"="&amp;$T399)),""))))&amp;"",IF(P399="","",""))&amp;""</f>
        <v/>
      </c>
      <c r="AY399" t="str" cm="1">
        <f t="array" ref="AY399">IFERROR(IF(Q399&lt;&gt;"",Q399,IF(OR($S399="",$T399=""),"",IF($T399&lt;&gt;"",_xlfn._xlws.FILTER(Q:Q,($BU:$BU=$BU399)*($I:$I=$I399)*($T:$T=$T399)*($S:$S=_xlfn.MINIFS($S:$S,$T:$T,"="&amp;$T399)),""))))&amp;"",IF(Q399="","",""))&amp;""</f>
        <v/>
      </c>
      <c r="AZ399" t="str" cm="1">
        <f t="array" ref="AZ399">IFERROR(IF(R399&lt;&gt;"",R399,IF(OR($S399="",$T399=""),"",IF($T399&lt;&gt;"",_xlfn._xlws.FILTER(R:R,($BU:$BU=$BU399)*($I:$I=$I399)*($T:$T=$T399)*($S:$S=_xlfn.MINIFS($S:$S,$T:$T,"="&amp;$T399)),""))))&amp;"",IF(R399="","",""))&amp;""</f>
        <v>1</v>
      </c>
      <c r="BA399" s="6">
        <f t="shared" si="595"/>
        <v>37</v>
      </c>
      <c r="BB399">
        <f t="shared" ref="BB399:BD399" si="616">BB398</f>
        <v>18987</v>
      </c>
      <c r="BC399" t="str">
        <f t="shared" si="616"/>
        <v>Velodrome</v>
      </c>
      <c r="BD399" t="str">
        <f t="shared" si="616"/>
        <v>Outlaws</v>
      </c>
      <c r="BE399" t="s">
        <v>238</v>
      </c>
      <c r="BF399" t="s">
        <v>184</v>
      </c>
      <c r="BI399" cm="1">
        <f t="array" ref="BI399">IFERROR(_xlfn._xlws.FILTER(shifts!A:A,(shifts!B:B=events!AD399)*(shifts!AG:AG&gt;=events!BK399)*(shifts!AH:AH&lt;=events!BL399)),BI398)</f>
        <v>13</v>
      </c>
      <c r="BJ399" s="15">
        <f t="shared" si="597"/>
        <v>0</v>
      </c>
      <c r="BK399">
        <f t="shared" si="598"/>
        <v>779</v>
      </c>
      <c r="BL399">
        <f t="shared" si="599"/>
        <v>779</v>
      </c>
      <c r="BM399" s="15">
        <f>SUMIFS(BJ$2:BJ399,K$2:K399,"=Intermission")+SUMIFS(BJ$2:BJ399,K$2:K399,"=Timeout")</f>
        <v>0</v>
      </c>
      <c r="BN399">
        <f t="shared" si="600"/>
        <v>0</v>
      </c>
      <c r="BO399" s="19">
        <f t="shared" si="601"/>
        <v>301</v>
      </c>
      <c r="BP399">
        <f t="shared" si="602"/>
        <v>296</v>
      </c>
      <c r="BQ399" s="17">
        <f t="shared" si="603"/>
        <v>301</v>
      </c>
      <c r="BR399" t="str">
        <f t="shared" si="604"/>
        <v>event_team_player_1</v>
      </c>
      <c r="BS399">
        <f>COUNTIFS(S$3:S399,"="&amp;S399,AI$3:AI399,"="&amp;AI399)</f>
        <v>1</v>
      </c>
      <c r="BT399" t="str">
        <f>IFERROR(VLOOKUP(BB399&amp;BU399&amp;X399,game_rosters!U:W,3,FALSE),"")</f>
        <v>P100132</v>
      </c>
      <c r="BU399" t="str">
        <f t="shared" si="605"/>
        <v>Velodrome</v>
      </c>
    </row>
    <row r="400" spans="1:73" x14ac:dyDescent="0.2">
      <c r="A400" t="str">
        <f t="shared" si="580"/>
        <v/>
      </c>
      <c r="E400" s="4"/>
      <c r="F400" s="43"/>
      <c r="G400" s="4"/>
      <c r="H400" s="46"/>
      <c r="I400" s="44">
        <v>70</v>
      </c>
      <c r="J400" s="44" t="str">
        <f t="shared" si="606"/>
        <v/>
      </c>
      <c r="S400">
        <v>198</v>
      </c>
      <c r="T400">
        <v>38</v>
      </c>
      <c r="U400" t="str">
        <f>IF(B400=1,MAX($U$2:$U399)+1,IF(AND($T400&lt;&gt;"",$T400=$T399),$U399,IF(B400="x",U399,"")))</f>
        <v/>
      </c>
      <c r="V400" t="str">
        <f>IF(C400=1,MAX($V$2:$V399)+1,IF(AND($T400&lt;&gt;"",$T400=$T399),$U399,IF(C400="x",V399,"")))</f>
        <v/>
      </c>
      <c r="X400">
        <v>70</v>
      </c>
      <c r="Z400">
        <v>1</v>
      </c>
      <c r="AA400">
        <f t="shared" si="577"/>
        <v>1198</v>
      </c>
      <c r="AB400">
        <f t="shared" si="578"/>
        <v>9038</v>
      </c>
      <c r="AC400">
        <f t="shared" si="574"/>
        <v>9038</v>
      </c>
      <c r="AD400" s="6">
        <v>1</v>
      </c>
      <c r="AE400" t="s">
        <v>746</v>
      </c>
      <c r="AF400" t="s">
        <v>896</v>
      </c>
      <c r="AG400" t="s">
        <v>756</v>
      </c>
      <c r="AH400" t="s">
        <v>756</v>
      </c>
      <c r="AI400" t="str">
        <f t="shared" si="581"/>
        <v>e</v>
      </c>
      <c r="AJ400" t="str">
        <f t="shared" si="582"/>
        <v>d</v>
      </c>
      <c r="AK400" t="str">
        <f t="shared" si="583"/>
        <v>d</v>
      </c>
      <c r="AL400" t="str">
        <f t="shared" si="584"/>
        <v/>
      </c>
      <c r="AM400" t="str">
        <f t="shared" si="585"/>
        <v/>
      </c>
      <c r="AN400" t="str">
        <f t="shared" si="586"/>
        <v>Home</v>
      </c>
      <c r="AO400" t="str">
        <f t="shared" si="587"/>
        <v>h</v>
      </c>
      <c r="AP400" t="str">
        <f t="shared" si="588"/>
        <v/>
      </c>
      <c r="AQ400" t="str">
        <f t="shared" si="589"/>
        <v/>
      </c>
      <c r="AR400" t="str">
        <f t="shared" si="590"/>
        <v>Home</v>
      </c>
      <c r="AS400" t="str">
        <f t="shared" si="591"/>
        <v>h</v>
      </c>
      <c r="AT400" t="str">
        <f t="shared" si="592"/>
        <v>Offensive</v>
      </c>
      <c r="AU400" t="str">
        <f t="shared" si="593"/>
        <v/>
      </c>
      <c r="AV400" t="str">
        <f t="shared" si="594"/>
        <v/>
      </c>
      <c r="AW400" t="str" cm="1">
        <f t="array" ref="AW400">IFERROR(IF(O400&lt;&gt;"",O400,IF(OR($S400="",$T400=""),"",IF(O400&lt;&gt;"",O400,IF($T400&lt;&gt;"",_xlfn._xlws.FILTER(O:O,($BU:$BU=$BU400)*($I:$I=$I400)*($T:$T=$T400)*($S:$S=_xlfn.MINIFS($S:$S,$T:$T,"="&amp;$T400)),"")))))&amp;"",IF(O400="","",""))&amp;""</f>
        <v/>
      </c>
      <c r="AX400" t="str" cm="1">
        <f t="array" ref="AX400">IFERROR(IF(P400&lt;&gt;"",P400,IF(OR($S400="",$T400=""),"",IF($T400&lt;&gt;"",_xlfn._xlws.FILTER(P:P,($BU:$BU=$BU400)*($I:$I=$I400)*($T:$T=$T400)*($S:$S=_xlfn.MINIFS($S:$S,$T:$T,"="&amp;$T400)),""))))&amp;"",IF(P400="","",""))&amp;""</f>
        <v/>
      </c>
      <c r="AY400" t="str" cm="1">
        <f t="array" ref="AY400">IFERROR(IF(Q400&lt;&gt;"",Q400,IF(OR($S400="",$T400=""),"",IF($T400&lt;&gt;"",_xlfn._xlws.FILTER(Q:Q,($BU:$BU=$BU400)*($I:$I=$I400)*($T:$T=$T400)*($S:$S=_xlfn.MINIFS($S:$S,$T:$T,"="&amp;$T400)),""))))&amp;"",IF(Q400="","",""))&amp;""</f>
        <v/>
      </c>
      <c r="AZ400" t="str" cm="1">
        <f t="array" ref="AZ400">IFERROR(IF(R400&lt;&gt;"",R400,IF(OR($S400="",$T400=""),"",IF($T400&lt;&gt;"",_xlfn._xlws.FILTER(R:R,($BU:$BU=$BU400)*($I:$I=$I400)*($T:$T=$T400)*($S:$S=_xlfn.MINIFS($S:$S,$T:$T,"="&amp;$T400)),""))))&amp;"",IF(R400="","",""))&amp;""</f>
        <v/>
      </c>
      <c r="BA400" s="6">
        <f t="shared" si="595"/>
        <v>37</v>
      </c>
      <c r="BB400">
        <f t="shared" ref="BB400:BD400" si="617">BB399</f>
        <v>18987</v>
      </c>
      <c r="BC400" t="str">
        <f t="shared" si="617"/>
        <v>Velodrome</v>
      </c>
      <c r="BD400" t="str">
        <f t="shared" si="617"/>
        <v>Outlaws</v>
      </c>
      <c r="BE400" t="s">
        <v>238</v>
      </c>
      <c r="BF400" t="s">
        <v>184</v>
      </c>
      <c r="BI400" cm="1">
        <f t="array" ref="BI400">IFERROR(_xlfn._xlws.FILTER(shifts!A:A,(shifts!B:B=events!AD400)*(shifts!AG:AG&gt;=events!BK400)*(shifts!AH:AH&lt;=events!BL400)),BI399)</f>
        <v>13</v>
      </c>
      <c r="BJ400" s="15">
        <f t="shared" si="597"/>
        <v>0</v>
      </c>
      <c r="BK400">
        <f t="shared" si="598"/>
        <v>779</v>
      </c>
      <c r="BL400">
        <f t="shared" si="599"/>
        <v>779</v>
      </c>
      <c r="BM400" s="15">
        <f>SUMIFS(BJ$2:BJ400,K$2:K400,"=Intermission")+SUMIFS(BJ$2:BJ400,K$2:K400,"=Timeout")</f>
        <v>0</v>
      </c>
      <c r="BN400">
        <f t="shared" si="600"/>
        <v>0</v>
      </c>
      <c r="BO400" s="19">
        <f t="shared" si="601"/>
        <v>301</v>
      </c>
      <c r="BP400">
        <f t="shared" si="602"/>
        <v>296</v>
      </c>
      <c r="BQ400" s="17">
        <f t="shared" si="603"/>
        <v>301</v>
      </c>
      <c r="BR400" t="str">
        <f t="shared" si="604"/>
        <v>event_team_player_2</v>
      </c>
      <c r="BS400">
        <f>COUNTIFS(S$3:S400,"="&amp;S400,AI$3:AI400,"="&amp;AI400)</f>
        <v>2</v>
      </c>
      <c r="BT400" t="str">
        <f>IFERROR(VLOOKUP(BB400&amp;BU400&amp;X400,game_rosters!U:W,3,FALSE),"")</f>
        <v>P100001</v>
      </c>
      <c r="BU400" t="str">
        <f t="shared" si="605"/>
        <v>Velodrome</v>
      </c>
    </row>
    <row r="401" spans="1:73" x14ac:dyDescent="0.2">
      <c r="A401" t="str">
        <f t="shared" si="580"/>
        <v/>
      </c>
      <c r="E401" s="4"/>
      <c r="F401" s="43"/>
      <c r="G401" s="4"/>
      <c r="H401" s="46"/>
      <c r="I401" s="44">
        <v>25</v>
      </c>
      <c r="J401" s="44" t="str">
        <f t="shared" si="606"/>
        <v/>
      </c>
      <c r="S401">
        <v>198</v>
      </c>
      <c r="T401">
        <v>38</v>
      </c>
      <c r="U401" t="str">
        <f>IF(B401=1,MAX($U$2:$U400)+1,IF(AND($T401&lt;&gt;"",$T401=$T400),$U400,IF(B401="x",U400,"")))</f>
        <v/>
      </c>
      <c r="V401" t="str">
        <f>IF(C401=1,MAX($V$2:$V400)+1,IF(AND($T401&lt;&gt;"",$T401=$T400),$U400,IF(C401="x",V400,"")))</f>
        <v/>
      </c>
      <c r="X401">
        <v>25</v>
      </c>
      <c r="AA401">
        <f t="shared" si="577"/>
        <v>1198</v>
      </c>
      <c r="AB401">
        <f t="shared" si="578"/>
        <v>9038</v>
      </c>
      <c r="AC401">
        <f t="shared" si="574"/>
        <v>9038</v>
      </c>
      <c r="AD401" s="6">
        <v>1</v>
      </c>
      <c r="AE401" t="s">
        <v>746</v>
      </c>
      <c r="AF401" t="s">
        <v>896</v>
      </c>
      <c r="AG401" t="s">
        <v>756</v>
      </c>
      <c r="AH401" t="s">
        <v>756</v>
      </c>
      <c r="AI401" t="str">
        <f t="shared" si="581"/>
        <v>o</v>
      </c>
      <c r="AJ401" t="str">
        <f t="shared" si="582"/>
        <v>d</v>
      </c>
      <c r="AK401" t="str">
        <f t="shared" si="583"/>
        <v>d</v>
      </c>
      <c r="AL401" t="str">
        <f t="shared" si="584"/>
        <v/>
      </c>
      <c r="AM401" t="str">
        <f t="shared" si="585"/>
        <v/>
      </c>
      <c r="AN401" t="str">
        <f t="shared" si="586"/>
        <v>Home</v>
      </c>
      <c r="AO401" t="str">
        <f t="shared" si="587"/>
        <v>h</v>
      </c>
      <c r="AP401" t="str">
        <f t="shared" si="588"/>
        <v/>
      </c>
      <c r="AQ401" t="str">
        <f t="shared" si="589"/>
        <v/>
      </c>
      <c r="AR401" t="str">
        <f t="shared" si="590"/>
        <v>Home</v>
      </c>
      <c r="AS401" t="str">
        <f t="shared" si="591"/>
        <v>h</v>
      </c>
      <c r="AT401" t="str">
        <f t="shared" si="592"/>
        <v>Defensive</v>
      </c>
      <c r="AU401" t="str">
        <f t="shared" si="593"/>
        <v/>
      </c>
      <c r="AV401" t="str">
        <f t="shared" si="594"/>
        <v/>
      </c>
      <c r="AW401" t="str" cm="1">
        <f t="array" ref="AW401">IFERROR(IF(O401&lt;&gt;"",O401,IF(OR($S401="",$T401=""),"",IF(O401&lt;&gt;"",O401,IF($T401&lt;&gt;"",_xlfn._xlws.FILTER(O:O,($BU:$BU=$BU401)*($I:$I=$I401)*($T:$T=$T401)*($S:$S=_xlfn.MINIFS($S:$S,$T:$T,"="&amp;$T401)),"")))))&amp;"",IF(O401="","",""))&amp;""</f>
        <v/>
      </c>
      <c r="AX401" t="str" cm="1">
        <f t="array" ref="AX401">IFERROR(IF(P401&lt;&gt;"",P401,IF(OR($S401="",$T401=""),"",IF($T401&lt;&gt;"",_xlfn._xlws.FILTER(P:P,($BU:$BU=$BU401)*($I:$I=$I401)*($T:$T=$T401)*($S:$S=_xlfn.MINIFS($S:$S,$T:$T,"="&amp;$T401)),""))))&amp;"",IF(P401="","",""))&amp;""</f>
        <v/>
      </c>
      <c r="AY401" t="str" cm="1">
        <f t="array" ref="AY401">IFERROR(IF(Q401&lt;&gt;"",Q401,IF(OR($S401="",$T401=""),"",IF($T401&lt;&gt;"",_xlfn._xlws.FILTER(Q:Q,($BU:$BU=$BU401)*($I:$I=$I401)*($T:$T=$T401)*($S:$S=_xlfn.MINIFS($S:$S,$T:$T,"="&amp;$T401)),""))))&amp;"",IF(Q401="","",""))&amp;""</f>
        <v/>
      </c>
      <c r="AZ401" t="str" cm="1">
        <f t="array" ref="AZ401">IFERROR(IF(R401&lt;&gt;"",R401,IF(OR($S401="",$T401=""),"",IF($T401&lt;&gt;"",_xlfn._xlws.FILTER(R:R,($BU:$BU=$BU401)*($I:$I=$I401)*($T:$T=$T401)*($S:$S=_xlfn.MINIFS($S:$S,$T:$T,"="&amp;$T401)),""))))&amp;"",IF(R401="","",""))&amp;""</f>
        <v>1</v>
      </c>
      <c r="BA401" s="6">
        <f t="shared" si="595"/>
        <v>37</v>
      </c>
      <c r="BB401">
        <f t="shared" ref="BB401:BD401" si="618">BB400</f>
        <v>18987</v>
      </c>
      <c r="BC401" t="str">
        <f t="shared" si="618"/>
        <v>Velodrome</v>
      </c>
      <c r="BD401" t="str">
        <f t="shared" si="618"/>
        <v>Outlaws</v>
      </c>
      <c r="BE401" t="s">
        <v>238</v>
      </c>
      <c r="BF401" t="s">
        <v>184</v>
      </c>
      <c r="BI401" cm="1">
        <f t="array" ref="BI401">IFERROR(_xlfn._xlws.FILTER(shifts!A:A,(shifts!B:B=events!AD401)*(shifts!AG:AG&gt;=events!BK401)*(shifts!AH:AH&lt;=events!BL401)),BI400)</f>
        <v>13</v>
      </c>
      <c r="BJ401" s="15">
        <f t="shared" si="597"/>
        <v>0</v>
      </c>
      <c r="BK401">
        <f t="shared" si="598"/>
        <v>779</v>
      </c>
      <c r="BL401">
        <f t="shared" si="599"/>
        <v>779</v>
      </c>
      <c r="BM401" s="15">
        <f>SUMIFS(BJ$2:BJ401,K$2:K401,"=Intermission")+SUMIFS(BJ$2:BJ401,K$2:K401,"=Timeout")</f>
        <v>0</v>
      </c>
      <c r="BN401">
        <f t="shared" si="600"/>
        <v>0</v>
      </c>
      <c r="BO401" s="19">
        <f t="shared" si="601"/>
        <v>301</v>
      </c>
      <c r="BP401">
        <f t="shared" si="602"/>
        <v>296</v>
      </c>
      <c r="BQ401" s="17">
        <f t="shared" si="603"/>
        <v>301</v>
      </c>
      <c r="BR401" t="str">
        <f t="shared" si="604"/>
        <v>opp_team_player_1</v>
      </c>
      <c r="BS401">
        <f>COUNTIFS(S$3:S401,"="&amp;S401,AI$3:AI401,"="&amp;AI401)</f>
        <v>1</v>
      </c>
      <c r="BT401" t="str">
        <f>IFERROR(VLOOKUP(BB401&amp;BU401&amp;X401,game_rosters!U:W,3,FALSE),"")</f>
        <v>P100170</v>
      </c>
      <c r="BU401" t="str">
        <f t="shared" si="605"/>
        <v>Outlaws</v>
      </c>
    </row>
    <row r="402" spans="1:73" x14ac:dyDescent="0.2">
      <c r="A402">
        <f t="shared" si="580"/>
        <v>1</v>
      </c>
      <c r="E402" s="4"/>
      <c r="F402" s="43"/>
      <c r="G402" s="4"/>
      <c r="H402" s="46"/>
      <c r="I402" s="44">
        <v>70</v>
      </c>
      <c r="J402" s="44" t="str">
        <f t="shared" si="606"/>
        <v/>
      </c>
      <c r="K402" t="s">
        <v>13</v>
      </c>
      <c r="L402" t="s">
        <v>574</v>
      </c>
      <c r="S402">
        <v>199</v>
      </c>
      <c r="T402" t="s">
        <v>756</v>
      </c>
      <c r="U402" t="str">
        <f>IF(B402=1,MAX($U$2:$U401)+1,IF(AND($T402&lt;&gt;"",$T402=$T401),$U401,IF(B402="x",U401,"")))</f>
        <v/>
      </c>
      <c r="V402" t="str">
        <f>IF(C402=1,MAX($V$2:$V401)+1,IF(AND($T402&lt;&gt;"",$T402=$T401),$U401,IF(C402="x",V401,"")))</f>
        <v/>
      </c>
      <c r="W402" t="s">
        <v>735</v>
      </c>
      <c r="X402">
        <v>70</v>
      </c>
      <c r="Z402">
        <v>1</v>
      </c>
      <c r="AA402">
        <f t="shared" si="577"/>
        <v>1199</v>
      </c>
      <c r="AB402" t="str">
        <f t="shared" si="578"/>
        <v/>
      </c>
      <c r="AC402">
        <f t="shared" si="574"/>
        <v>1199</v>
      </c>
      <c r="AD402" s="6">
        <v>1</v>
      </c>
      <c r="AE402" t="s">
        <v>746</v>
      </c>
      <c r="AF402" t="s">
        <v>897</v>
      </c>
      <c r="AG402" t="s">
        <v>746</v>
      </c>
      <c r="AH402" t="s">
        <v>918</v>
      </c>
      <c r="AI402" t="str">
        <f t="shared" si="581"/>
        <v>e</v>
      </c>
      <c r="AJ402" t="str">
        <f t="shared" si="582"/>
        <v/>
      </c>
      <c r="AK402" t="str">
        <f t="shared" si="583"/>
        <v/>
      </c>
      <c r="AL402" t="str">
        <f t="shared" si="584"/>
        <v/>
      </c>
      <c r="AM402" t="str">
        <f t="shared" si="585"/>
        <v/>
      </c>
      <c r="AN402" t="str">
        <f t="shared" si="586"/>
        <v>Home</v>
      </c>
      <c r="AO402" t="str">
        <f t="shared" si="587"/>
        <v>h</v>
      </c>
      <c r="AP402" t="str">
        <f t="shared" si="588"/>
        <v/>
      </c>
      <c r="AQ402" t="str">
        <f t="shared" si="589"/>
        <v/>
      </c>
      <c r="AR402" t="str">
        <f t="shared" si="590"/>
        <v>Home</v>
      </c>
      <c r="AS402" t="str">
        <f t="shared" si="591"/>
        <v>h</v>
      </c>
      <c r="AT402" t="str">
        <f t="shared" si="592"/>
        <v>Offensive</v>
      </c>
      <c r="AU402" t="str">
        <f t="shared" si="593"/>
        <v/>
      </c>
      <c r="AV402" t="str">
        <f t="shared" si="594"/>
        <v/>
      </c>
      <c r="AW402" t="str" cm="1">
        <f t="array" ref="AW402">IFERROR(IF(O402&lt;&gt;"",O402,IF(OR($S402="",$T402=""),"",IF(O402&lt;&gt;"",O402,IF($T402&lt;&gt;"",_xlfn._xlws.FILTER(O:O,($BU:$BU=$BU402)*($I:$I=$I402)*($T:$T=$T402)*($S:$S=_xlfn.MINIFS($S:$S,$T:$T,"="&amp;$T402)),"")))))&amp;"",IF(O402="","",""))&amp;""</f>
        <v/>
      </c>
      <c r="AX402" t="str" cm="1">
        <f t="array" ref="AX402">IFERROR(IF(P402&lt;&gt;"",P402,IF(OR($S402="",$T402=""),"",IF($T402&lt;&gt;"",_xlfn._xlws.FILTER(P:P,($BU:$BU=$BU402)*($I:$I=$I402)*($T:$T=$T402)*($S:$S=_xlfn.MINIFS($S:$S,$T:$T,"="&amp;$T402)),""))))&amp;"",IF(P402="","",""))&amp;""</f>
        <v/>
      </c>
      <c r="AY402" t="str" cm="1">
        <f t="array" ref="AY402">IFERROR(IF(Q402&lt;&gt;"",Q402,IF(OR($S402="",$T402=""),"",IF($T402&lt;&gt;"",_xlfn._xlws.FILTER(Q:Q,($BU:$BU=$BU402)*($I:$I=$I402)*($T:$T=$T402)*($S:$S=_xlfn.MINIFS($S:$S,$T:$T,"="&amp;$T402)),""))))&amp;"",IF(Q402="","",""))&amp;""</f>
        <v/>
      </c>
      <c r="AZ402" t="str" cm="1">
        <f t="array" ref="AZ402">IFERROR(IF(R402&lt;&gt;"",R402,IF(OR($S402="",$T402=""),"",IF($T402&lt;&gt;"",_xlfn._xlws.FILTER(R:R,($BU:$BU=$BU402)*($I:$I=$I402)*($T:$T=$T402)*($S:$S=_xlfn.MINIFS($S:$S,$T:$T,"="&amp;$T402)),""))))&amp;"",IF(R402="","",""))&amp;""</f>
        <v/>
      </c>
      <c r="BA402" s="6">
        <f t="shared" si="595"/>
        <v>37</v>
      </c>
      <c r="BB402">
        <f t="shared" ref="BB402:BD402" si="619">BB401</f>
        <v>18987</v>
      </c>
      <c r="BC402" t="str">
        <f t="shared" si="619"/>
        <v>Velodrome</v>
      </c>
      <c r="BD402" t="str">
        <f t="shared" si="619"/>
        <v>Outlaws</v>
      </c>
      <c r="BE402" t="s">
        <v>13</v>
      </c>
      <c r="BF402" t="s">
        <v>574</v>
      </c>
      <c r="BI402" cm="1">
        <f t="array" ref="BI402">IFERROR(_xlfn._xlws.FILTER(shifts!A:A,(shifts!B:B=events!AD402)*(shifts!AG:AG&gt;=events!BK402)*(shifts!AH:AH&lt;=events!BL402)),BI401)</f>
        <v>13</v>
      </c>
      <c r="BJ402" s="15">
        <f t="shared" si="597"/>
        <v>4</v>
      </c>
      <c r="BK402">
        <f t="shared" si="598"/>
        <v>777</v>
      </c>
      <c r="BL402">
        <f t="shared" si="599"/>
        <v>773</v>
      </c>
      <c r="BM402" s="15">
        <f>SUMIFS(BJ$2:BJ402,K$2:K402,"=Intermission")+SUMIFS(BJ$2:BJ402,K$2:K402,"=Timeout")</f>
        <v>0</v>
      </c>
      <c r="BN402">
        <f t="shared" si="600"/>
        <v>0</v>
      </c>
      <c r="BO402" s="19">
        <f t="shared" si="601"/>
        <v>303</v>
      </c>
      <c r="BP402">
        <f t="shared" si="602"/>
        <v>298</v>
      </c>
      <c r="BQ402" s="17">
        <f t="shared" si="603"/>
        <v>307</v>
      </c>
      <c r="BR402" t="str">
        <f t="shared" si="604"/>
        <v>event_team_player_1</v>
      </c>
      <c r="BS402">
        <f>COUNTIFS(S$3:S402,"="&amp;S402,AI$3:AI402,"="&amp;AI402)</f>
        <v>1</v>
      </c>
      <c r="BT402" t="str">
        <f>IFERROR(VLOOKUP(BB402&amp;BU402&amp;X402,game_rosters!U:W,3,FALSE),"")</f>
        <v>P100001</v>
      </c>
      <c r="BU402" t="str">
        <f t="shared" si="605"/>
        <v>Velodrome</v>
      </c>
    </row>
    <row r="403" spans="1:73" x14ac:dyDescent="0.2">
      <c r="A403">
        <f t="shared" si="580"/>
        <v>1</v>
      </c>
      <c r="E403" s="4"/>
      <c r="F403" s="43"/>
      <c r="G403" s="4"/>
      <c r="H403" s="46"/>
      <c r="I403" s="44">
        <v>70</v>
      </c>
      <c r="J403" s="44" t="str">
        <f t="shared" si="606"/>
        <v/>
      </c>
      <c r="K403" t="s">
        <v>7</v>
      </c>
      <c r="L403" t="s">
        <v>182</v>
      </c>
      <c r="M403" t="s">
        <v>445</v>
      </c>
      <c r="N403" t="s">
        <v>594</v>
      </c>
      <c r="S403">
        <v>200</v>
      </c>
      <c r="T403">
        <v>39</v>
      </c>
      <c r="U403" t="str">
        <f>IF(B403=1,MAX($U$2:$U402)+1,IF(AND($T403&lt;&gt;"",$T403=$T402),$U402,IF(B403="x",U402,"")))</f>
        <v/>
      </c>
      <c r="V403" t="str">
        <f>IF(C403=1,MAX($V$2:$V402)+1,IF(AND($T403&lt;&gt;"",$T403=$T402),$U402,IF(C403="x",V402,"")))</f>
        <v/>
      </c>
      <c r="W403" t="s">
        <v>735</v>
      </c>
      <c r="X403">
        <v>70</v>
      </c>
      <c r="Z403">
        <v>1</v>
      </c>
      <c r="AA403">
        <f t="shared" si="577"/>
        <v>1200</v>
      </c>
      <c r="AB403">
        <f t="shared" si="578"/>
        <v>9039</v>
      </c>
      <c r="AC403">
        <f t="shared" si="574"/>
        <v>9039</v>
      </c>
      <c r="AD403" s="6">
        <v>1</v>
      </c>
      <c r="AE403" t="s">
        <v>746</v>
      </c>
      <c r="AF403" t="s">
        <v>918</v>
      </c>
      <c r="AG403" t="s">
        <v>756</v>
      </c>
      <c r="AH403" t="s">
        <v>756</v>
      </c>
      <c r="AI403" t="str">
        <f t="shared" si="581"/>
        <v>e</v>
      </c>
      <c r="AJ403" t="str">
        <f t="shared" si="582"/>
        <v/>
      </c>
      <c r="AK403" t="str">
        <f t="shared" si="583"/>
        <v/>
      </c>
      <c r="AL403" t="str">
        <f t="shared" si="584"/>
        <v/>
      </c>
      <c r="AM403" t="str">
        <f t="shared" si="585"/>
        <v/>
      </c>
      <c r="AN403" t="str">
        <f t="shared" si="586"/>
        <v>Home</v>
      </c>
      <c r="AO403" t="str">
        <f t="shared" si="587"/>
        <v>h</v>
      </c>
      <c r="AP403" t="str">
        <f t="shared" si="588"/>
        <v/>
      </c>
      <c r="AQ403" t="str">
        <f t="shared" si="589"/>
        <v/>
      </c>
      <c r="AR403" t="str">
        <f t="shared" si="590"/>
        <v>Home</v>
      </c>
      <c r="AS403" t="str">
        <f t="shared" si="591"/>
        <v>h</v>
      </c>
      <c r="AT403" t="str">
        <f t="shared" si="592"/>
        <v>Offensive</v>
      </c>
      <c r="AU403" t="str">
        <f t="shared" si="593"/>
        <v/>
      </c>
      <c r="AV403" t="str">
        <f t="shared" si="594"/>
        <v/>
      </c>
      <c r="AW403" t="str" cm="1">
        <f t="array" ref="AW403">IFERROR(IF(O403&lt;&gt;"",O403,IF(OR($S403="",$T403=""),"",IF(O403&lt;&gt;"",O403,IF($T403&lt;&gt;"",_xlfn._xlws.FILTER(O:O,($BU:$BU=$BU403)*($I:$I=$I403)*($T:$T=$T403)*($S:$S=_xlfn.MINIFS($S:$S,$T:$T,"="&amp;$T403)),"")))))&amp;"",IF(O403="","",""))&amp;""</f>
        <v/>
      </c>
      <c r="AX403" t="str" cm="1">
        <f t="array" ref="AX403">IFERROR(IF(P403&lt;&gt;"",P403,IF(OR($S403="",$T403=""),"",IF($T403&lt;&gt;"",_xlfn._xlws.FILTER(P:P,($BU:$BU=$BU403)*($I:$I=$I403)*($T:$T=$T403)*($S:$S=_xlfn.MINIFS($S:$S,$T:$T,"="&amp;$T403)),""))))&amp;"",IF(P403="","",""))&amp;""</f>
        <v/>
      </c>
      <c r="AY403" t="str" cm="1">
        <f t="array" ref="AY403">IFERROR(IF(Q403&lt;&gt;"",Q403,IF(OR($S403="",$T403=""),"",IF($T403&lt;&gt;"",_xlfn._xlws.FILTER(Q:Q,($BU:$BU=$BU403)*($I:$I=$I403)*($T:$T=$T403)*($S:$S=_xlfn.MINIFS($S:$S,$T:$T,"="&amp;$T403)),""))))&amp;"",IF(Q403="","",""))&amp;""</f>
        <v/>
      </c>
      <c r="AZ403" t="str" cm="1">
        <f t="array" ref="AZ403">IFERROR(IF(R403&lt;&gt;"",R403,IF(OR($S403="",$T403=""),"",IF($T403&lt;&gt;"",_xlfn._xlws.FILTER(R:R,($BU:$BU=$BU403)*($I:$I=$I403)*($T:$T=$T403)*($S:$S=_xlfn.MINIFS($S:$S,$T:$T,"="&amp;$T403)),""))))&amp;"",IF(R403="","",""))&amp;""</f>
        <v/>
      </c>
      <c r="BA403" s="6">
        <f t="shared" si="595"/>
        <v>37</v>
      </c>
      <c r="BB403">
        <f t="shared" ref="BB403:BD403" si="620">BB402</f>
        <v>18987</v>
      </c>
      <c r="BC403" t="str">
        <f t="shared" si="620"/>
        <v>Velodrome</v>
      </c>
      <c r="BD403" t="str">
        <f t="shared" si="620"/>
        <v>Outlaws</v>
      </c>
      <c r="BE403" t="s">
        <v>7</v>
      </c>
      <c r="BF403" t="s">
        <v>182</v>
      </c>
      <c r="BI403" cm="1">
        <f t="array" ref="BI403">IFERROR(_xlfn._xlws.FILTER(shifts!A:A,(shifts!B:B=events!AD403)*(shifts!AG:AG&gt;=events!BK403)*(shifts!AH:AH&lt;=events!BL403)),BI402)</f>
        <v>13</v>
      </c>
      <c r="BJ403" s="15">
        <f t="shared" si="597"/>
        <v>0</v>
      </c>
      <c r="BK403">
        <f t="shared" si="598"/>
        <v>773</v>
      </c>
      <c r="BL403">
        <f t="shared" si="599"/>
        <v>773</v>
      </c>
      <c r="BM403" s="15">
        <f>SUMIFS(BJ$2:BJ403,K$2:K403,"=Intermission")+SUMIFS(BJ$2:BJ403,K$2:K403,"=Timeout")</f>
        <v>0</v>
      </c>
      <c r="BN403">
        <f t="shared" si="600"/>
        <v>0</v>
      </c>
      <c r="BO403" s="19">
        <f t="shared" si="601"/>
        <v>307</v>
      </c>
      <c r="BP403">
        <f t="shared" si="602"/>
        <v>302</v>
      </c>
      <c r="BQ403" s="17">
        <f t="shared" si="603"/>
        <v>307</v>
      </c>
      <c r="BR403" t="str">
        <f t="shared" si="604"/>
        <v>event_team_player_1</v>
      </c>
      <c r="BS403">
        <f>COUNTIFS(S$3:S403,"="&amp;S403,AI$3:AI403,"="&amp;AI403)</f>
        <v>1</v>
      </c>
      <c r="BT403" t="str">
        <f>IFERROR(VLOOKUP(BB403&amp;BU403&amp;X403,game_rosters!U:W,3,FALSE),"")</f>
        <v>P100001</v>
      </c>
      <c r="BU403" t="str">
        <f t="shared" si="605"/>
        <v>Velodrome</v>
      </c>
    </row>
    <row r="404" spans="1:73" x14ac:dyDescent="0.2">
      <c r="A404" t="str">
        <f t="shared" si="580"/>
        <v/>
      </c>
      <c r="E404" s="4"/>
      <c r="F404" s="43"/>
      <c r="G404" s="4"/>
      <c r="H404" s="46"/>
      <c r="I404" s="44">
        <v>75</v>
      </c>
      <c r="J404" s="44" t="str">
        <f t="shared" si="606"/>
        <v/>
      </c>
      <c r="S404">
        <v>200</v>
      </c>
      <c r="T404">
        <v>39</v>
      </c>
      <c r="U404" t="str">
        <f>IF(B404=1,MAX($U$2:$U403)+1,IF(AND($T404&lt;&gt;"",$T404=$T403),$U403,IF(B404="x",U403,"")))</f>
        <v/>
      </c>
      <c r="V404" t="str">
        <f>IF(C404=1,MAX($V$2:$V403)+1,IF(AND($T404&lt;&gt;"",$T404=$T403),$U403,IF(C404="x",V403,"")))</f>
        <v/>
      </c>
      <c r="X404">
        <v>75</v>
      </c>
      <c r="Z404">
        <v>1</v>
      </c>
      <c r="AA404">
        <f t="shared" si="577"/>
        <v>1200</v>
      </c>
      <c r="AB404">
        <f t="shared" si="578"/>
        <v>9039</v>
      </c>
      <c r="AC404">
        <f t="shared" si="574"/>
        <v>9039</v>
      </c>
      <c r="AD404" s="6">
        <v>1</v>
      </c>
      <c r="AE404" t="s">
        <v>746</v>
      </c>
      <c r="AF404" t="s">
        <v>918</v>
      </c>
      <c r="AG404" t="s">
        <v>756</v>
      </c>
      <c r="AH404" t="s">
        <v>756</v>
      </c>
      <c r="AI404" t="str">
        <f t="shared" si="581"/>
        <v>e</v>
      </c>
      <c r="AJ404" t="str">
        <f t="shared" si="582"/>
        <v/>
      </c>
      <c r="AK404" t="str">
        <f t="shared" si="583"/>
        <v/>
      </c>
      <c r="AL404" t="str">
        <f t="shared" si="584"/>
        <v/>
      </c>
      <c r="AM404" t="str">
        <f t="shared" si="585"/>
        <v/>
      </c>
      <c r="AN404" t="str">
        <f t="shared" si="586"/>
        <v>Home</v>
      </c>
      <c r="AO404" t="str">
        <f t="shared" si="587"/>
        <v>h</v>
      </c>
      <c r="AP404" t="str">
        <f t="shared" si="588"/>
        <v/>
      </c>
      <c r="AQ404" t="str">
        <f t="shared" si="589"/>
        <v/>
      </c>
      <c r="AR404" t="str">
        <f t="shared" si="590"/>
        <v>Home</v>
      </c>
      <c r="AS404" t="str">
        <f t="shared" si="591"/>
        <v>h</v>
      </c>
      <c r="AT404" t="str">
        <f t="shared" si="592"/>
        <v>Offensive</v>
      </c>
      <c r="AU404" t="str">
        <f t="shared" si="593"/>
        <v/>
      </c>
      <c r="AV404" t="str">
        <f t="shared" si="594"/>
        <v/>
      </c>
      <c r="AW404" t="str" cm="1">
        <f t="array" ref="AW404">IFERROR(IF(O404&lt;&gt;"",O404,IF(OR($S404="",$T404=""),"",IF(O404&lt;&gt;"",O404,IF($T404&lt;&gt;"",_xlfn._xlws.FILTER(O:O,($BU:$BU=$BU404)*($I:$I=$I404)*($T:$T=$T404)*($S:$S=_xlfn.MINIFS($S:$S,$T:$T,"="&amp;$T404)),"")))))&amp;"",IF(O404="","",""))&amp;""</f>
        <v/>
      </c>
      <c r="AX404" t="str" cm="1">
        <f t="array" ref="AX404">IFERROR(IF(P404&lt;&gt;"",P404,IF(OR($S404="",$T404=""),"",IF($T404&lt;&gt;"",_xlfn._xlws.FILTER(P:P,($BU:$BU=$BU404)*($I:$I=$I404)*($T:$T=$T404)*($S:$S=_xlfn.MINIFS($S:$S,$T:$T,"="&amp;$T404)),""))))&amp;"",IF(P404="","",""))&amp;""</f>
        <v/>
      </c>
      <c r="AY404" t="str" cm="1">
        <f t="array" ref="AY404">IFERROR(IF(Q404&lt;&gt;"",Q404,IF(OR($S404="",$T404=""),"",IF($T404&lt;&gt;"",_xlfn._xlws.FILTER(Q:Q,($BU:$BU=$BU404)*($I:$I=$I404)*($T:$T=$T404)*($S:$S=_xlfn.MINIFS($S:$S,$T:$T,"="&amp;$T404)),""))))&amp;"",IF(Q404="","",""))&amp;""</f>
        <v/>
      </c>
      <c r="AZ404" t="str" cm="1">
        <f t="array" ref="AZ404">IFERROR(IF(R404&lt;&gt;"",R404,IF(OR($S404="",$T404=""),"",IF($T404&lt;&gt;"",_xlfn._xlws.FILTER(R:R,($BU:$BU=$BU404)*($I:$I=$I404)*($T:$T=$T404)*($S:$S=_xlfn.MINIFS($S:$S,$T:$T,"="&amp;$T404)),""))))&amp;"",IF(R404="","",""))&amp;""</f>
        <v/>
      </c>
      <c r="BA404" s="6">
        <f t="shared" si="595"/>
        <v>37</v>
      </c>
      <c r="BB404">
        <f t="shared" ref="BB404:BD404" si="621">BB403</f>
        <v>18987</v>
      </c>
      <c r="BC404" t="str">
        <f t="shared" si="621"/>
        <v>Velodrome</v>
      </c>
      <c r="BD404" t="str">
        <f t="shared" si="621"/>
        <v>Outlaws</v>
      </c>
      <c r="BE404" t="s">
        <v>7</v>
      </c>
      <c r="BF404" t="s">
        <v>182</v>
      </c>
      <c r="BI404" cm="1">
        <f t="array" ref="BI404">IFERROR(_xlfn._xlws.FILTER(shifts!A:A,(shifts!B:B=events!AD404)*(shifts!AG:AG&gt;=events!BK404)*(shifts!AH:AH&lt;=events!BL404)),BI403)</f>
        <v>13</v>
      </c>
      <c r="BJ404" s="15">
        <f t="shared" si="597"/>
        <v>0</v>
      </c>
      <c r="BK404">
        <f t="shared" si="598"/>
        <v>773</v>
      </c>
      <c r="BL404">
        <f t="shared" si="599"/>
        <v>773</v>
      </c>
      <c r="BM404" s="15">
        <f>SUMIFS(BJ$2:BJ404,K$2:K404,"=Intermission")+SUMIFS(BJ$2:BJ404,K$2:K404,"=Timeout")</f>
        <v>0</v>
      </c>
      <c r="BN404">
        <f t="shared" si="600"/>
        <v>0</v>
      </c>
      <c r="BO404" s="19">
        <f t="shared" si="601"/>
        <v>307</v>
      </c>
      <c r="BP404">
        <f t="shared" si="602"/>
        <v>302</v>
      </c>
      <c r="BQ404" s="17">
        <f t="shared" si="603"/>
        <v>307</v>
      </c>
      <c r="BR404" t="str">
        <f t="shared" si="604"/>
        <v>event_team_player_2</v>
      </c>
      <c r="BS404">
        <f>COUNTIFS(S$3:S404,"="&amp;S404,AI$3:AI404,"="&amp;AI404)</f>
        <v>2</v>
      </c>
      <c r="BT404" t="str">
        <f>IFERROR(VLOOKUP(BB404&amp;BU404&amp;X404,game_rosters!U:W,3,FALSE),"")</f>
        <v>P100039</v>
      </c>
      <c r="BU404" t="str">
        <f t="shared" si="605"/>
        <v>Velodrome</v>
      </c>
    </row>
    <row r="405" spans="1:73" x14ac:dyDescent="0.2">
      <c r="A405" t="str">
        <f t="shared" si="580"/>
        <v/>
      </c>
      <c r="E405" s="4"/>
      <c r="F405" s="43"/>
      <c r="G405" s="4"/>
      <c r="H405" s="46"/>
      <c r="I405" s="44">
        <v>77</v>
      </c>
      <c r="J405" s="44" t="str">
        <f t="shared" si="606"/>
        <v/>
      </c>
      <c r="S405">
        <v>200</v>
      </c>
      <c r="T405">
        <v>39</v>
      </c>
      <c r="U405" t="str">
        <f>IF(B405=1,MAX($U$2:$U404)+1,IF(AND($T405&lt;&gt;"",$T405=$T404),$U404,IF(B405="x",U404,"")))</f>
        <v/>
      </c>
      <c r="V405" t="str">
        <f>IF(C405=1,MAX($V$2:$V404)+1,IF(AND($T405&lt;&gt;"",$T405=$T404),$U404,IF(C405="x",V404,"")))</f>
        <v/>
      </c>
      <c r="X405">
        <v>77</v>
      </c>
      <c r="AA405">
        <f t="shared" si="577"/>
        <v>1200</v>
      </c>
      <c r="AB405">
        <f t="shared" si="578"/>
        <v>9039</v>
      </c>
      <c r="AC405">
        <f t="shared" si="574"/>
        <v>9039</v>
      </c>
      <c r="AD405" s="6">
        <v>1</v>
      </c>
      <c r="AE405" t="s">
        <v>746</v>
      </c>
      <c r="AF405" t="s">
        <v>918</v>
      </c>
      <c r="AG405" t="s">
        <v>756</v>
      </c>
      <c r="AH405" t="s">
        <v>756</v>
      </c>
      <c r="AI405" t="str">
        <f t="shared" si="581"/>
        <v>o</v>
      </c>
      <c r="AJ405" t="str">
        <f t="shared" si="582"/>
        <v/>
      </c>
      <c r="AK405" t="str">
        <f t="shared" si="583"/>
        <v/>
      </c>
      <c r="AL405" t="str">
        <f t="shared" si="584"/>
        <v/>
      </c>
      <c r="AM405" t="str">
        <f t="shared" si="585"/>
        <v/>
      </c>
      <c r="AN405" t="str">
        <f t="shared" si="586"/>
        <v>Home</v>
      </c>
      <c r="AO405" t="str">
        <f t="shared" si="587"/>
        <v>h</v>
      </c>
      <c r="AP405" t="str">
        <f t="shared" si="588"/>
        <v/>
      </c>
      <c r="AQ405" t="str">
        <f t="shared" si="589"/>
        <v/>
      </c>
      <c r="AR405" t="str">
        <f t="shared" si="590"/>
        <v>Home</v>
      </c>
      <c r="AS405" t="str">
        <f t="shared" si="591"/>
        <v>h</v>
      </c>
      <c r="AT405" t="str">
        <f t="shared" si="592"/>
        <v>Defensive</v>
      </c>
      <c r="AU405" t="str">
        <f t="shared" si="593"/>
        <v/>
      </c>
      <c r="AV405" t="str">
        <f t="shared" si="594"/>
        <v/>
      </c>
      <c r="AW405" t="str" cm="1">
        <f t="array" ref="AW405">IFERROR(IF(O405&lt;&gt;"",O405,IF(OR($S405="",$T405=""),"",IF(O405&lt;&gt;"",O405,IF($T405&lt;&gt;"",_xlfn._xlws.FILTER(O:O,($BU:$BU=$BU405)*($I:$I=$I405)*($T:$T=$T405)*($S:$S=_xlfn.MINIFS($S:$S,$T:$T,"="&amp;$T405)),"")))))&amp;"",IF(O405="","",""))&amp;""</f>
        <v/>
      </c>
      <c r="AX405" t="str" cm="1">
        <f t="array" ref="AX405">IFERROR(IF(P405&lt;&gt;"",P405,IF(OR($S405="",$T405=""),"",IF($T405&lt;&gt;"",_xlfn._xlws.FILTER(P:P,($BU:$BU=$BU405)*($I:$I=$I405)*($T:$T=$T405)*($S:$S=_xlfn.MINIFS($S:$S,$T:$T,"="&amp;$T405)),""))))&amp;"",IF(P405="","",""))&amp;""</f>
        <v/>
      </c>
      <c r="AY405" t="str" cm="1">
        <f t="array" ref="AY405">IFERROR(IF(Q405&lt;&gt;"",Q405,IF(OR($S405="",$T405=""),"",IF($T405&lt;&gt;"",_xlfn._xlws.FILTER(Q:Q,($BU:$BU=$BU405)*($I:$I=$I405)*($T:$T=$T405)*($S:$S=_xlfn.MINIFS($S:$S,$T:$T,"="&amp;$T405)),""))))&amp;"",IF(Q405="","",""))&amp;""</f>
        <v/>
      </c>
      <c r="AZ405" t="str" cm="1">
        <f t="array" ref="AZ405">IFERROR(IF(R405&lt;&gt;"",R405,IF(OR($S405="",$T405=""),"",IF($T405&lt;&gt;"",_xlfn._xlws.FILTER(R:R,($BU:$BU=$BU405)*($I:$I=$I405)*($T:$T=$T405)*($S:$S=_xlfn.MINIFS($S:$S,$T:$T,"="&amp;$T405)),""))))&amp;"",IF(R405="","",""))&amp;""</f>
        <v/>
      </c>
      <c r="BA405" s="6">
        <f t="shared" si="595"/>
        <v>37</v>
      </c>
      <c r="BB405">
        <f t="shared" ref="BB405:BD405" si="622">BB404</f>
        <v>18987</v>
      </c>
      <c r="BC405" t="str">
        <f t="shared" si="622"/>
        <v>Velodrome</v>
      </c>
      <c r="BD405" t="str">
        <f t="shared" si="622"/>
        <v>Outlaws</v>
      </c>
      <c r="BE405" t="s">
        <v>7</v>
      </c>
      <c r="BF405" t="s">
        <v>182</v>
      </c>
      <c r="BI405" cm="1">
        <f t="array" ref="BI405">IFERROR(_xlfn._xlws.FILTER(shifts!A:A,(shifts!B:B=events!AD405)*(shifts!AG:AG&gt;=events!BK405)*(shifts!AH:AH&lt;=events!BL405)),BI404)</f>
        <v>13</v>
      </c>
      <c r="BJ405" s="15">
        <f t="shared" si="597"/>
        <v>0</v>
      </c>
      <c r="BK405">
        <f t="shared" si="598"/>
        <v>773</v>
      </c>
      <c r="BL405">
        <f t="shared" si="599"/>
        <v>773</v>
      </c>
      <c r="BM405" s="15">
        <f>SUMIFS(BJ$2:BJ405,K$2:K405,"=Intermission")+SUMIFS(BJ$2:BJ405,K$2:K405,"=Timeout")</f>
        <v>0</v>
      </c>
      <c r="BN405">
        <f t="shared" si="600"/>
        <v>0</v>
      </c>
      <c r="BO405" s="19">
        <f t="shared" si="601"/>
        <v>307</v>
      </c>
      <c r="BP405">
        <f t="shared" si="602"/>
        <v>302</v>
      </c>
      <c r="BQ405" s="17">
        <f t="shared" si="603"/>
        <v>307</v>
      </c>
      <c r="BR405" t="str">
        <f t="shared" si="604"/>
        <v>opp_team_player_1</v>
      </c>
      <c r="BS405">
        <f>COUNTIFS(S$3:S405,"="&amp;S405,AI$3:AI405,"="&amp;AI405)</f>
        <v>1</v>
      </c>
      <c r="BT405" t="str">
        <f>IFERROR(VLOOKUP(BB405&amp;BU405&amp;X405,game_rosters!U:W,3,FALSE),"")</f>
        <v>P100185</v>
      </c>
      <c r="BU405" t="str">
        <f t="shared" si="605"/>
        <v>Outlaws</v>
      </c>
    </row>
    <row r="406" spans="1:73" x14ac:dyDescent="0.2">
      <c r="A406">
        <f t="shared" si="580"/>
        <v>1</v>
      </c>
      <c r="E406" s="4"/>
      <c r="F406" s="43"/>
      <c r="G406" s="4"/>
      <c r="H406" s="46"/>
      <c r="I406" s="44">
        <v>70</v>
      </c>
      <c r="J406" s="44" t="str">
        <f t="shared" si="606"/>
        <v>o</v>
      </c>
      <c r="K406" t="s">
        <v>238</v>
      </c>
      <c r="L406" t="s">
        <v>174</v>
      </c>
      <c r="M406" t="s">
        <v>390</v>
      </c>
      <c r="N406" t="s">
        <v>595</v>
      </c>
      <c r="S406">
        <v>201</v>
      </c>
      <c r="T406">
        <v>39</v>
      </c>
      <c r="U406" t="str">
        <f>IF(B406=1,MAX($U$2:$U405)+1,IF(AND($T406&lt;&gt;"",$T406=$T405),$U405,IF(B406="x",U405,"")))</f>
        <v/>
      </c>
      <c r="V406" t="str">
        <f>IF(C406=1,MAX($V$2:$V405)+1,IF(AND($T406&lt;&gt;"",$T406=$T405),$U405,IF(C406="x",V405,"")))</f>
        <v/>
      </c>
      <c r="W406" t="s">
        <v>735</v>
      </c>
      <c r="X406">
        <v>70</v>
      </c>
      <c r="Z406">
        <v>1</v>
      </c>
      <c r="AA406">
        <f t="shared" si="577"/>
        <v>1201</v>
      </c>
      <c r="AB406">
        <f t="shared" si="578"/>
        <v>9039</v>
      </c>
      <c r="AC406">
        <f t="shared" si="574"/>
        <v>9039</v>
      </c>
      <c r="AD406" s="6">
        <v>1</v>
      </c>
      <c r="AE406" t="s">
        <v>746</v>
      </c>
      <c r="AF406" t="s">
        <v>918</v>
      </c>
      <c r="AG406" t="s">
        <v>756</v>
      </c>
      <c r="AH406" t="s">
        <v>756</v>
      </c>
      <c r="AI406" t="str">
        <f t="shared" si="581"/>
        <v>e</v>
      </c>
      <c r="AJ406" t="str">
        <f t="shared" si="582"/>
        <v>o</v>
      </c>
      <c r="AK406" t="str">
        <f t="shared" si="583"/>
        <v>o</v>
      </c>
      <c r="AL406" t="str">
        <f t="shared" si="584"/>
        <v>o</v>
      </c>
      <c r="AM406" t="str">
        <f t="shared" si="585"/>
        <v>d</v>
      </c>
      <c r="AN406" t="str">
        <f t="shared" si="586"/>
        <v>Home</v>
      </c>
      <c r="AO406" t="str">
        <f t="shared" si="587"/>
        <v>h</v>
      </c>
      <c r="AP406" t="str">
        <f t="shared" si="588"/>
        <v>o</v>
      </c>
      <c r="AQ406" t="str">
        <f t="shared" si="589"/>
        <v>d</v>
      </c>
      <c r="AR406" t="str">
        <f t="shared" si="590"/>
        <v>Home</v>
      </c>
      <c r="AS406" t="str">
        <f t="shared" si="591"/>
        <v>h</v>
      </c>
      <c r="AT406" t="str">
        <f t="shared" si="592"/>
        <v>Offensive</v>
      </c>
      <c r="AU406" t="str">
        <f t="shared" si="593"/>
        <v/>
      </c>
      <c r="AV406" t="str">
        <f t="shared" si="594"/>
        <v/>
      </c>
      <c r="AW406" t="str" cm="1">
        <f t="array" ref="AW406">IFERROR(IF(O406&lt;&gt;"",O406,IF(OR($S406="",$T406=""),"",IF(O406&lt;&gt;"",O406,IF($T406&lt;&gt;"",_xlfn._xlws.FILTER(O:O,($BU:$BU=$BU406)*($I:$I=$I406)*($T:$T=$T406)*($S:$S=_xlfn.MINIFS($S:$S,$T:$T,"="&amp;$T406)),"")))))&amp;"",IF(O406="","",""))&amp;""</f>
        <v/>
      </c>
      <c r="AX406" t="str" cm="1">
        <f t="array" ref="AX406">IFERROR(IF(P406&lt;&gt;"",P406,IF(OR($S406="",$T406=""),"",IF($T406&lt;&gt;"",_xlfn._xlws.FILTER(P:P,($BU:$BU=$BU406)*($I:$I=$I406)*($T:$T=$T406)*($S:$S=_xlfn.MINIFS($S:$S,$T:$T,"="&amp;$T406)),""))))&amp;"",IF(P406="","",""))&amp;""</f>
        <v/>
      </c>
      <c r="AY406" t="str" cm="1">
        <f t="array" ref="AY406">IFERROR(IF(Q406&lt;&gt;"",Q406,IF(OR($S406="",$T406=""),"",IF($T406&lt;&gt;"",_xlfn._xlws.FILTER(Q:Q,($BU:$BU=$BU406)*($I:$I=$I406)*($T:$T=$T406)*($S:$S=_xlfn.MINIFS($S:$S,$T:$T,"="&amp;$T406)),""))))&amp;"",IF(Q406="","",""))&amp;""</f>
        <v/>
      </c>
      <c r="AZ406" t="str" cm="1">
        <f t="array" ref="AZ406">IFERROR(IF(R406&lt;&gt;"",R406,IF(OR($S406="",$T406=""),"",IF($T406&lt;&gt;"",_xlfn._xlws.FILTER(R:R,($BU:$BU=$BU406)*($I:$I=$I406)*($T:$T=$T406)*($S:$S=_xlfn.MINIFS($S:$S,$T:$T,"="&amp;$T406)),""))))&amp;"",IF(R406="","",""))&amp;""</f>
        <v/>
      </c>
      <c r="BA406" s="6">
        <f t="shared" si="595"/>
        <v>38</v>
      </c>
      <c r="BB406">
        <f t="shared" ref="BB406:BD406" si="623">BB405</f>
        <v>18987</v>
      </c>
      <c r="BC406" t="str">
        <f t="shared" si="623"/>
        <v>Velodrome</v>
      </c>
      <c r="BD406" t="str">
        <f t="shared" si="623"/>
        <v>Outlaws</v>
      </c>
      <c r="BE406" t="s">
        <v>238</v>
      </c>
      <c r="BF406" t="s">
        <v>174</v>
      </c>
      <c r="BI406" cm="1">
        <f t="array" ref="BI406">IFERROR(_xlfn._xlws.FILTER(shifts!A:A,(shifts!B:B=events!AD406)*(shifts!AG:AG&gt;=events!BK406)*(shifts!AH:AH&lt;=events!BL406)),BI405)</f>
        <v>13</v>
      </c>
      <c r="BJ406" s="15">
        <f t="shared" si="597"/>
        <v>0</v>
      </c>
      <c r="BK406">
        <f t="shared" si="598"/>
        <v>773</v>
      </c>
      <c r="BL406">
        <f t="shared" si="599"/>
        <v>773</v>
      </c>
      <c r="BM406" s="15">
        <f>SUMIFS(BJ$2:BJ406,K$2:K406,"=Intermission")+SUMIFS(BJ$2:BJ406,K$2:K406,"=Timeout")</f>
        <v>0</v>
      </c>
      <c r="BN406">
        <f t="shared" si="600"/>
        <v>0</v>
      </c>
      <c r="BO406" s="19">
        <f t="shared" si="601"/>
        <v>307</v>
      </c>
      <c r="BP406">
        <f t="shared" si="602"/>
        <v>302</v>
      </c>
      <c r="BQ406" s="17">
        <f t="shared" si="603"/>
        <v>307</v>
      </c>
      <c r="BR406" t="str">
        <f t="shared" si="604"/>
        <v>event_team_player_1</v>
      </c>
      <c r="BS406">
        <f>COUNTIFS(S$3:S406,"="&amp;S406,AI$3:AI406,"="&amp;AI406)</f>
        <v>1</v>
      </c>
      <c r="BT406" t="str">
        <f>IFERROR(VLOOKUP(BB406&amp;BU406&amp;X406,game_rosters!U:W,3,FALSE),"")</f>
        <v>P100001</v>
      </c>
      <c r="BU406" t="str">
        <f t="shared" si="605"/>
        <v>Velodrome</v>
      </c>
    </row>
    <row r="407" spans="1:73" x14ac:dyDescent="0.2">
      <c r="A407" t="str">
        <f t="shared" si="580"/>
        <v/>
      </c>
      <c r="E407" s="4"/>
      <c r="F407" s="43"/>
      <c r="G407" s="4"/>
      <c r="H407" s="46"/>
      <c r="I407" s="44">
        <v>75</v>
      </c>
      <c r="J407" s="44" t="str">
        <f t="shared" si="606"/>
        <v/>
      </c>
      <c r="S407">
        <v>201</v>
      </c>
      <c r="T407">
        <v>39</v>
      </c>
      <c r="U407" t="str">
        <f>IF(B407=1,MAX($U$2:$U406)+1,IF(AND($T407&lt;&gt;"",$T407=$T406),$U406,IF(B407="x",U406,"")))</f>
        <v/>
      </c>
      <c r="V407" t="str">
        <f>IF(C407=1,MAX($V$2:$V406)+1,IF(AND($T407&lt;&gt;"",$T407=$T406),$U406,IF(C407="x",V406,"")))</f>
        <v/>
      </c>
      <c r="X407">
        <v>75</v>
      </c>
      <c r="Z407">
        <v>1</v>
      </c>
      <c r="AA407">
        <f t="shared" si="577"/>
        <v>1201</v>
      </c>
      <c r="AB407">
        <f t="shared" si="578"/>
        <v>9039</v>
      </c>
      <c r="AC407">
        <f t="shared" si="574"/>
        <v>9039</v>
      </c>
      <c r="AD407" s="6">
        <v>1</v>
      </c>
      <c r="AE407" t="s">
        <v>746</v>
      </c>
      <c r="AF407" t="s">
        <v>918</v>
      </c>
      <c r="AG407" t="s">
        <v>756</v>
      </c>
      <c r="AH407" t="s">
        <v>756</v>
      </c>
      <c r="AI407" t="str">
        <f t="shared" si="581"/>
        <v>e</v>
      </c>
      <c r="AJ407" t="str">
        <f t="shared" si="582"/>
        <v>o</v>
      </c>
      <c r="AK407" t="str">
        <f t="shared" si="583"/>
        <v>o</v>
      </c>
      <c r="AL407" t="str">
        <f t="shared" si="584"/>
        <v/>
      </c>
      <c r="AM407" t="str">
        <f t="shared" si="585"/>
        <v/>
      </c>
      <c r="AN407" t="str">
        <f t="shared" si="586"/>
        <v>Home</v>
      </c>
      <c r="AO407" t="str">
        <f t="shared" si="587"/>
        <v>h</v>
      </c>
      <c r="AP407" t="str">
        <f t="shared" si="588"/>
        <v>o</v>
      </c>
      <c r="AQ407" t="str">
        <f t="shared" si="589"/>
        <v>d</v>
      </c>
      <c r="AR407" t="str">
        <f t="shared" si="590"/>
        <v>Home</v>
      </c>
      <c r="AS407" t="str">
        <f t="shared" si="591"/>
        <v>h</v>
      </c>
      <c r="AT407" t="str">
        <f t="shared" si="592"/>
        <v>Offensive</v>
      </c>
      <c r="AU407" t="str">
        <f t="shared" si="593"/>
        <v/>
      </c>
      <c r="AV407" t="str">
        <f t="shared" si="594"/>
        <v/>
      </c>
      <c r="AW407" t="str" cm="1">
        <f t="array" ref="AW407">IFERROR(IF(O407&lt;&gt;"",O407,IF(OR($S407="",$T407=""),"",IF(O407&lt;&gt;"",O407,IF($T407&lt;&gt;"",_xlfn._xlws.FILTER(O:O,($BU:$BU=$BU407)*($I:$I=$I407)*($T:$T=$T407)*($S:$S=_xlfn.MINIFS($S:$S,$T:$T,"="&amp;$T407)),"")))))&amp;"",IF(O407="","",""))&amp;""</f>
        <v/>
      </c>
      <c r="AX407" t="str" cm="1">
        <f t="array" ref="AX407">IFERROR(IF(P407&lt;&gt;"",P407,IF(OR($S407="",$T407=""),"",IF($T407&lt;&gt;"",_xlfn._xlws.FILTER(P:P,($BU:$BU=$BU407)*($I:$I=$I407)*($T:$T=$T407)*($S:$S=_xlfn.MINIFS($S:$S,$T:$T,"="&amp;$T407)),""))))&amp;"",IF(P407="","",""))&amp;""</f>
        <v/>
      </c>
      <c r="AY407" t="str" cm="1">
        <f t="array" ref="AY407">IFERROR(IF(Q407&lt;&gt;"",Q407,IF(OR($S407="",$T407=""),"",IF($T407&lt;&gt;"",_xlfn._xlws.FILTER(Q:Q,($BU:$BU=$BU407)*($I:$I=$I407)*($T:$T=$T407)*($S:$S=_xlfn.MINIFS($S:$S,$T:$T,"="&amp;$T407)),""))))&amp;"",IF(Q407="","",""))&amp;""</f>
        <v/>
      </c>
      <c r="AZ407" t="str" cm="1">
        <f t="array" ref="AZ407">IFERROR(IF(R407&lt;&gt;"",R407,IF(OR($S407="",$T407=""),"",IF($T407&lt;&gt;"",_xlfn._xlws.FILTER(R:R,($BU:$BU=$BU407)*($I:$I=$I407)*($T:$T=$T407)*($S:$S=_xlfn.MINIFS($S:$S,$T:$T,"="&amp;$T407)),""))))&amp;"",IF(R407="","",""))&amp;""</f>
        <v/>
      </c>
      <c r="BA407" s="6">
        <f t="shared" si="595"/>
        <v>38</v>
      </c>
      <c r="BB407">
        <f t="shared" ref="BB407:BD407" si="624">BB406</f>
        <v>18987</v>
      </c>
      <c r="BC407" t="str">
        <f t="shared" si="624"/>
        <v>Velodrome</v>
      </c>
      <c r="BD407" t="str">
        <f t="shared" si="624"/>
        <v>Outlaws</v>
      </c>
      <c r="BE407" t="s">
        <v>238</v>
      </c>
      <c r="BF407" t="s">
        <v>174</v>
      </c>
      <c r="BI407" cm="1">
        <f t="array" ref="BI407">IFERROR(_xlfn._xlws.FILTER(shifts!A:A,(shifts!B:B=events!AD407)*(shifts!AG:AG&gt;=events!BK407)*(shifts!AH:AH&lt;=events!BL407)),BI406)</f>
        <v>13</v>
      </c>
      <c r="BJ407" s="15">
        <f t="shared" si="597"/>
        <v>0</v>
      </c>
      <c r="BK407">
        <f t="shared" si="598"/>
        <v>773</v>
      </c>
      <c r="BL407">
        <f t="shared" si="599"/>
        <v>773</v>
      </c>
      <c r="BM407" s="15">
        <f>SUMIFS(BJ$2:BJ407,K$2:K407,"=Intermission")+SUMIFS(BJ$2:BJ407,K$2:K407,"=Timeout")</f>
        <v>0</v>
      </c>
      <c r="BN407">
        <f t="shared" si="600"/>
        <v>0</v>
      </c>
      <c r="BO407" s="19">
        <f t="shared" si="601"/>
        <v>307</v>
      </c>
      <c r="BP407">
        <f t="shared" si="602"/>
        <v>302</v>
      </c>
      <c r="BQ407" s="17">
        <f t="shared" si="603"/>
        <v>307</v>
      </c>
      <c r="BR407" t="str">
        <f t="shared" si="604"/>
        <v>event_team_player_2</v>
      </c>
      <c r="BS407">
        <f>COUNTIFS(S$3:S407,"="&amp;S407,AI$3:AI407,"="&amp;AI407)</f>
        <v>2</v>
      </c>
      <c r="BT407" t="str">
        <f>IFERROR(VLOOKUP(BB407&amp;BU407&amp;X407,game_rosters!U:W,3,FALSE),"")</f>
        <v>P100039</v>
      </c>
      <c r="BU407" t="str">
        <f t="shared" si="605"/>
        <v>Velodrome</v>
      </c>
    </row>
    <row r="408" spans="1:73" x14ac:dyDescent="0.2">
      <c r="A408" t="str">
        <f t="shared" si="580"/>
        <v/>
      </c>
      <c r="E408" s="4"/>
      <c r="F408" s="43"/>
      <c r="G408" s="4"/>
      <c r="H408" s="46"/>
      <c r="I408" s="44">
        <v>77</v>
      </c>
      <c r="J408" s="44" t="str">
        <f t="shared" si="606"/>
        <v/>
      </c>
      <c r="S408">
        <v>201</v>
      </c>
      <c r="T408">
        <v>39</v>
      </c>
      <c r="U408" t="str">
        <f>IF(B408=1,MAX($U$2:$U407)+1,IF(AND($T408&lt;&gt;"",$T408=$T407),$U407,IF(B408="x",U407,"")))</f>
        <v/>
      </c>
      <c r="V408" t="str">
        <f>IF(C408=1,MAX($V$2:$V407)+1,IF(AND($T408&lt;&gt;"",$T408=$T407),$U407,IF(C408="x",V407,"")))</f>
        <v/>
      </c>
      <c r="X408">
        <v>77</v>
      </c>
      <c r="AA408">
        <f t="shared" si="577"/>
        <v>1201</v>
      </c>
      <c r="AB408">
        <f t="shared" si="578"/>
        <v>9039</v>
      </c>
      <c r="AC408">
        <f t="shared" si="574"/>
        <v>9039</v>
      </c>
      <c r="AD408" s="6">
        <v>1</v>
      </c>
      <c r="AE408" t="s">
        <v>746</v>
      </c>
      <c r="AF408" t="s">
        <v>918</v>
      </c>
      <c r="AG408" t="s">
        <v>756</v>
      </c>
      <c r="AH408" t="s">
        <v>756</v>
      </c>
      <c r="AI408" t="str">
        <f t="shared" si="581"/>
        <v>o</v>
      </c>
      <c r="AJ408" t="str">
        <f t="shared" si="582"/>
        <v>o</v>
      </c>
      <c r="AK408" t="str">
        <f t="shared" si="583"/>
        <v>o</v>
      </c>
      <c r="AL408" t="str">
        <f t="shared" si="584"/>
        <v/>
      </c>
      <c r="AM408" t="str">
        <f t="shared" si="585"/>
        <v/>
      </c>
      <c r="AN408" t="str">
        <f t="shared" si="586"/>
        <v>Home</v>
      </c>
      <c r="AO408" t="str">
        <f t="shared" si="587"/>
        <v>h</v>
      </c>
      <c r="AP408" t="str">
        <f t="shared" si="588"/>
        <v>o</v>
      </c>
      <c r="AQ408" t="str">
        <f t="shared" si="589"/>
        <v>d</v>
      </c>
      <c r="AR408" t="str">
        <f t="shared" si="590"/>
        <v>Home</v>
      </c>
      <c r="AS408" t="str">
        <f t="shared" si="591"/>
        <v>h</v>
      </c>
      <c r="AT408" t="str">
        <f t="shared" si="592"/>
        <v>Defensive</v>
      </c>
      <c r="AU408" t="str">
        <f t="shared" si="593"/>
        <v/>
      </c>
      <c r="AV408" t="str">
        <f t="shared" si="594"/>
        <v/>
      </c>
      <c r="AW408" t="str" cm="1">
        <f t="array" ref="AW408">IFERROR(IF(O408&lt;&gt;"",O408,IF(OR($S408="",$T408=""),"",IF(O408&lt;&gt;"",O408,IF($T408&lt;&gt;"",_xlfn._xlws.FILTER(O:O,($BU:$BU=$BU408)*($I:$I=$I408)*($T:$T=$T408)*($S:$S=_xlfn.MINIFS($S:$S,$T:$T,"="&amp;$T408)),"")))))&amp;"",IF(O408="","",""))&amp;""</f>
        <v/>
      </c>
      <c r="AX408" t="str" cm="1">
        <f t="array" ref="AX408">IFERROR(IF(P408&lt;&gt;"",P408,IF(OR($S408="",$T408=""),"",IF($T408&lt;&gt;"",_xlfn._xlws.FILTER(P:P,($BU:$BU=$BU408)*($I:$I=$I408)*($T:$T=$T408)*($S:$S=_xlfn.MINIFS($S:$S,$T:$T,"="&amp;$T408)),""))))&amp;"",IF(P408="","",""))&amp;""</f>
        <v/>
      </c>
      <c r="AY408" t="str" cm="1">
        <f t="array" ref="AY408">IFERROR(IF(Q408&lt;&gt;"",Q408,IF(OR($S408="",$T408=""),"",IF($T408&lt;&gt;"",_xlfn._xlws.FILTER(Q:Q,($BU:$BU=$BU408)*($I:$I=$I408)*($T:$T=$T408)*($S:$S=_xlfn.MINIFS($S:$S,$T:$T,"="&amp;$T408)),""))))&amp;"",IF(Q408="","",""))&amp;""</f>
        <v/>
      </c>
      <c r="AZ408" t="str" cm="1">
        <f t="array" ref="AZ408">IFERROR(IF(R408&lt;&gt;"",R408,IF(OR($S408="",$T408=""),"",IF($T408&lt;&gt;"",_xlfn._xlws.FILTER(R:R,($BU:$BU=$BU408)*($I:$I=$I408)*($T:$T=$T408)*($S:$S=_xlfn.MINIFS($S:$S,$T:$T,"="&amp;$T408)),""))))&amp;"",IF(R408="","",""))&amp;""</f>
        <v/>
      </c>
      <c r="BA408" s="6">
        <f t="shared" si="595"/>
        <v>38</v>
      </c>
      <c r="BB408">
        <f t="shared" ref="BB408:BD408" si="625">BB407</f>
        <v>18987</v>
      </c>
      <c r="BC408" t="str">
        <f t="shared" si="625"/>
        <v>Velodrome</v>
      </c>
      <c r="BD408" t="str">
        <f t="shared" si="625"/>
        <v>Outlaws</v>
      </c>
      <c r="BE408" t="s">
        <v>238</v>
      </c>
      <c r="BF408" t="s">
        <v>174</v>
      </c>
      <c r="BI408" cm="1">
        <f t="array" ref="BI408">IFERROR(_xlfn._xlws.FILTER(shifts!A:A,(shifts!B:B=events!AD408)*(shifts!AG:AG&gt;=events!BK408)*(shifts!AH:AH&lt;=events!BL408)),BI407)</f>
        <v>13</v>
      </c>
      <c r="BJ408" s="15">
        <f t="shared" si="597"/>
        <v>0</v>
      </c>
      <c r="BK408">
        <f t="shared" si="598"/>
        <v>773</v>
      </c>
      <c r="BL408">
        <f t="shared" si="599"/>
        <v>773</v>
      </c>
      <c r="BM408" s="15">
        <f>SUMIFS(BJ$2:BJ408,K$2:K408,"=Intermission")+SUMIFS(BJ$2:BJ408,K$2:K408,"=Timeout")</f>
        <v>0</v>
      </c>
      <c r="BN408">
        <f t="shared" si="600"/>
        <v>0</v>
      </c>
      <c r="BO408" s="19">
        <f t="shared" si="601"/>
        <v>307</v>
      </c>
      <c r="BP408">
        <f t="shared" si="602"/>
        <v>302</v>
      </c>
      <c r="BQ408" s="17">
        <f t="shared" si="603"/>
        <v>307</v>
      </c>
      <c r="BR408" t="str">
        <f t="shared" si="604"/>
        <v>opp_team_player_1</v>
      </c>
      <c r="BS408">
        <f>COUNTIFS(S$3:S408,"="&amp;S408,AI$3:AI408,"="&amp;AI408)</f>
        <v>1</v>
      </c>
      <c r="BT408" t="str">
        <f>IFERROR(VLOOKUP(BB408&amp;BU408&amp;X408,game_rosters!U:W,3,FALSE),"")</f>
        <v>P100185</v>
      </c>
      <c r="BU408" t="str">
        <f t="shared" si="605"/>
        <v>Outlaws</v>
      </c>
    </row>
    <row r="409" spans="1:73" x14ac:dyDescent="0.2">
      <c r="A409">
        <f t="shared" si="580"/>
        <v>1</v>
      </c>
      <c r="E409" s="4"/>
      <c r="F409" s="43"/>
      <c r="G409" s="4"/>
      <c r="H409" s="46"/>
      <c r="I409" s="44">
        <v>70</v>
      </c>
      <c r="J409" s="44" t="str">
        <f t="shared" si="606"/>
        <v/>
      </c>
      <c r="K409" t="s">
        <v>9</v>
      </c>
      <c r="L409" t="s">
        <v>173</v>
      </c>
      <c r="M409" t="s">
        <v>446</v>
      </c>
      <c r="S409">
        <v>202</v>
      </c>
      <c r="T409">
        <v>39</v>
      </c>
      <c r="U409" t="str">
        <f>IF(B409=1,MAX($U$2:$U408)+1,IF(AND($T409&lt;&gt;"",$T409=$T408),$U408,IF(B409="x",U408,"")))</f>
        <v/>
      </c>
      <c r="V409" t="str">
        <f>IF(C409=1,MAX($V$2:$V408)+1,IF(AND($T409&lt;&gt;"",$T409=$T408),$U408,IF(C409="x",V408,"")))</f>
        <v/>
      </c>
      <c r="W409" t="s">
        <v>735</v>
      </c>
      <c r="X409">
        <v>70</v>
      </c>
      <c r="Z409">
        <v>1</v>
      </c>
      <c r="AA409">
        <f t="shared" si="577"/>
        <v>1202</v>
      </c>
      <c r="AB409">
        <f t="shared" si="578"/>
        <v>9039</v>
      </c>
      <c r="AC409">
        <f t="shared" si="574"/>
        <v>9039</v>
      </c>
      <c r="AD409" s="6">
        <v>1</v>
      </c>
      <c r="AE409" t="s">
        <v>746</v>
      </c>
      <c r="AF409" t="s">
        <v>918</v>
      </c>
      <c r="AG409" t="s">
        <v>756</v>
      </c>
      <c r="AH409" t="s">
        <v>756</v>
      </c>
      <c r="AI409" t="str">
        <f t="shared" si="581"/>
        <v>e</v>
      </c>
      <c r="AJ409" t="str">
        <f t="shared" si="582"/>
        <v>o</v>
      </c>
      <c r="AK409" t="str">
        <f t="shared" si="583"/>
        <v>o</v>
      </c>
      <c r="AL409" t="str">
        <f t="shared" si="584"/>
        <v>o</v>
      </c>
      <c r="AM409" t="str">
        <f t="shared" si="585"/>
        <v/>
      </c>
      <c r="AN409" t="str">
        <f t="shared" si="586"/>
        <v>Home</v>
      </c>
      <c r="AO409" t="str">
        <f t="shared" si="587"/>
        <v>h</v>
      </c>
      <c r="AP409" t="str">
        <f t="shared" si="588"/>
        <v>o</v>
      </c>
      <c r="AQ409" t="str">
        <f t="shared" si="589"/>
        <v>d</v>
      </c>
      <c r="AR409" t="str">
        <f t="shared" si="590"/>
        <v>Home</v>
      </c>
      <c r="AS409" t="str">
        <f t="shared" si="591"/>
        <v>h</v>
      </c>
      <c r="AT409" t="str">
        <f t="shared" si="592"/>
        <v>Offensive</v>
      </c>
      <c r="AU409" t="str">
        <f t="shared" si="593"/>
        <v/>
      </c>
      <c r="AV409" t="str">
        <f t="shared" si="594"/>
        <v/>
      </c>
      <c r="AW409" t="str" cm="1">
        <f t="array" ref="AW409">IFERROR(IF(O409&lt;&gt;"",O409,IF(OR($S409="",$T409=""),"",IF(O409&lt;&gt;"",O409,IF($T409&lt;&gt;"",_xlfn._xlws.FILTER(O:O,($BU:$BU=$BU409)*($I:$I=$I409)*($T:$T=$T409)*($S:$S=_xlfn.MINIFS($S:$S,$T:$T,"="&amp;$T409)),"")))))&amp;"",IF(O409="","",""))&amp;""</f>
        <v/>
      </c>
      <c r="AX409" t="str" cm="1">
        <f t="array" ref="AX409">IFERROR(IF(P409&lt;&gt;"",P409,IF(OR($S409="",$T409=""),"",IF($T409&lt;&gt;"",_xlfn._xlws.FILTER(P:P,($BU:$BU=$BU409)*($I:$I=$I409)*($T:$T=$T409)*($S:$S=_xlfn.MINIFS($S:$S,$T:$T,"="&amp;$T409)),""))))&amp;"",IF(P409="","",""))&amp;""</f>
        <v/>
      </c>
      <c r="AY409" t="str" cm="1">
        <f t="array" ref="AY409">IFERROR(IF(Q409&lt;&gt;"",Q409,IF(OR($S409="",$T409=""),"",IF($T409&lt;&gt;"",_xlfn._xlws.FILTER(Q:Q,($BU:$BU=$BU409)*($I:$I=$I409)*($T:$T=$T409)*($S:$S=_xlfn.MINIFS($S:$S,$T:$T,"="&amp;$T409)),""))))&amp;"",IF(Q409="","",""))&amp;""</f>
        <v/>
      </c>
      <c r="AZ409" t="str" cm="1">
        <f t="array" ref="AZ409">IFERROR(IF(R409&lt;&gt;"",R409,IF(OR($S409="",$T409=""),"",IF($T409&lt;&gt;"",_xlfn._xlws.FILTER(R:R,($BU:$BU=$BU409)*($I:$I=$I409)*($T:$T=$T409)*($S:$S=_xlfn.MINIFS($S:$S,$T:$T,"="&amp;$T409)),""))))&amp;"",IF(R409="","",""))&amp;""</f>
        <v/>
      </c>
      <c r="BA409" s="6">
        <f t="shared" si="595"/>
        <v>38</v>
      </c>
      <c r="BB409">
        <f t="shared" ref="BB409:BD409" si="626">BB408</f>
        <v>18987</v>
      </c>
      <c r="BC409" t="str">
        <f t="shared" si="626"/>
        <v>Velodrome</v>
      </c>
      <c r="BD409" t="str">
        <f t="shared" si="626"/>
        <v>Outlaws</v>
      </c>
      <c r="BE409" t="s">
        <v>9</v>
      </c>
      <c r="BF409" t="s">
        <v>173</v>
      </c>
      <c r="BI409" cm="1">
        <f t="array" ref="BI409">IFERROR(_xlfn._xlws.FILTER(shifts!A:A,(shifts!B:B=events!AD409)*(shifts!AG:AG&gt;=events!BK409)*(shifts!AH:AH&lt;=events!BL409)),BI408)</f>
        <v>13</v>
      </c>
      <c r="BJ409" s="15">
        <f t="shared" si="597"/>
        <v>0</v>
      </c>
      <c r="BK409">
        <f t="shared" si="598"/>
        <v>773</v>
      </c>
      <c r="BL409">
        <f t="shared" si="599"/>
        <v>773</v>
      </c>
      <c r="BM409" s="15">
        <f>SUMIFS(BJ$2:BJ409,K$2:K409,"=Intermission")+SUMIFS(BJ$2:BJ409,K$2:K409,"=Timeout")</f>
        <v>0</v>
      </c>
      <c r="BN409">
        <f t="shared" si="600"/>
        <v>0</v>
      </c>
      <c r="BO409" s="19">
        <f t="shared" si="601"/>
        <v>307</v>
      </c>
      <c r="BP409">
        <f t="shared" si="602"/>
        <v>302</v>
      </c>
      <c r="BQ409" s="17">
        <f t="shared" si="603"/>
        <v>307</v>
      </c>
      <c r="BR409" t="str">
        <f t="shared" si="604"/>
        <v>event_team_player_1</v>
      </c>
      <c r="BS409">
        <f>COUNTIFS(S$3:S409,"="&amp;S409,AI$3:AI409,"="&amp;AI409)</f>
        <v>1</v>
      </c>
      <c r="BT409" t="str">
        <f>IFERROR(VLOOKUP(BB409&amp;BU409&amp;X409,game_rosters!U:W,3,FALSE),"")</f>
        <v>P100001</v>
      </c>
      <c r="BU409" t="str">
        <f t="shared" si="605"/>
        <v>Velodrome</v>
      </c>
    </row>
    <row r="410" spans="1:73" x14ac:dyDescent="0.2">
      <c r="A410" t="str">
        <f t="shared" si="580"/>
        <v/>
      </c>
      <c r="E410" s="4"/>
      <c r="F410" s="43"/>
      <c r="G410" s="4"/>
      <c r="H410" s="46"/>
      <c r="I410" s="44">
        <v>75</v>
      </c>
      <c r="J410" s="44" t="str">
        <f t="shared" si="606"/>
        <v/>
      </c>
      <c r="S410">
        <v>202</v>
      </c>
      <c r="T410">
        <v>39</v>
      </c>
      <c r="U410" t="str">
        <f>IF(B410=1,MAX($U$2:$U409)+1,IF(AND($T410&lt;&gt;"",$T410=$T409),$U409,IF(B410="x",U409,"")))</f>
        <v/>
      </c>
      <c r="V410" t="str">
        <f>IF(C410=1,MAX($V$2:$V409)+1,IF(AND($T410&lt;&gt;"",$T410=$T409),$U409,IF(C410="x",V409,"")))</f>
        <v/>
      </c>
      <c r="X410">
        <v>75</v>
      </c>
      <c r="Z410">
        <v>1</v>
      </c>
      <c r="AA410">
        <f t="shared" si="577"/>
        <v>1202</v>
      </c>
      <c r="AB410">
        <f t="shared" si="578"/>
        <v>9039</v>
      </c>
      <c r="AC410">
        <f t="shared" si="574"/>
        <v>9039</v>
      </c>
      <c r="AD410" s="6">
        <v>1</v>
      </c>
      <c r="AE410" t="s">
        <v>746</v>
      </c>
      <c r="AF410" t="s">
        <v>918</v>
      </c>
      <c r="AG410" t="s">
        <v>756</v>
      </c>
      <c r="AH410" t="s">
        <v>756</v>
      </c>
      <c r="AI410" t="str">
        <f t="shared" si="581"/>
        <v>e</v>
      </c>
      <c r="AJ410" t="str">
        <f t="shared" si="582"/>
        <v>o</v>
      </c>
      <c r="AK410" t="str">
        <f t="shared" si="583"/>
        <v>o</v>
      </c>
      <c r="AL410" t="str">
        <f t="shared" si="584"/>
        <v/>
      </c>
      <c r="AM410" t="str">
        <f t="shared" si="585"/>
        <v/>
      </c>
      <c r="AN410" t="str">
        <f t="shared" si="586"/>
        <v>Home</v>
      </c>
      <c r="AO410" t="str">
        <f t="shared" si="587"/>
        <v>h</v>
      </c>
      <c r="AP410" t="str">
        <f t="shared" si="588"/>
        <v>o</v>
      </c>
      <c r="AQ410" t="str">
        <f t="shared" si="589"/>
        <v>d</v>
      </c>
      <c r="AR410" t="str">
        <f t="shared" si="590"/>
        <v>Home</v>
      </c>
      <c r="AS410" t="str">
        <f t="shared" si="591"/>
        <v>h</v>
      </c>
      <c r="AT410" t="str">
        <f t="shared" si="592"/>
        <v>Offensive</v>
      </c>
      <c r="AU410" t="str">
        <f t="shared" si="593"/>
        <v/>
      </c>
      <c r="AV410" t="str">
        <f t="shared" si="594"/>
        <v/>
      </c>
      <c r="AW410" t="str" cm="1">
        <f t="array" ref="AW410">IFERROR(IF(O410&lt;&gt;"",O410,IF(OR($S410="",$T410=""),"",IF(O410&lt;&gt;"",O410,IF($T410&lt;&gt;"",_xlfn._xlws.FILTER(O:O,($BU:$BU=$BU410)*($I:$I=$I410)*($T:$T=$T410)*($S:$S=_xlfn.MINIFS($S:$S,$T:$T,"="&amp;$T410)),"")))))&amp;"",IF(O410="","",""))&amp;""</f>
        <v/>
      </c>
      <c r="AX410" t="str" cm="1">
        <f t="array" ref="AX410">IFERROR(IF(P410&lt;&gt;"",P410,IF(OR($S410="",$T410=""),"",IF($T410&lt;&gt;"",_xlfn._xlws.FILTER(P:P,($BU:$BU=$BU410)*($I:$I=$I410)*($T:$T=$T410)*($S:$S=_xlfn.MINIFS($S:$S,$T:$T,"="&amp;$T410)),""))))&amp;"",IF(P410="","",""))&amp;""</f>
        <v/>
      </c>
      <c r="AY410" t="str" cm="1">
        <f t="array" ref="AY410">IFERROR(IF(Q410&lt;&gt;"",Q410,IF(OR($S410="",$T410=""),"",IF($T410&lt;&gt;"",_xlfn._xlws.FILTER(Q:Q,($BU:$BU=$BU410)*($I:$I=$I410)*($T:$T=$T410)*($S:$S=_xlfn.MINIFS($S:$S,$T:$T,"="&amp;$T410)),""))))&amp;"",IF(Q410="","",""))&amp;""</f>
        <v/>
      </c>
      <c r="AZ410" t="str" cm="1">
        <f t="array" ref="AZ410">IFERROR(IF(R410&lt;&gt;"",R410,IF(OR($S410="",$T410=""),"",IF($T410&lt;&gt;"",_xlfn._xlws.FILTER(R:R,($BU:$BU=$BU410)*($I:$I=$I410)*($T:$T=$T410)*($S:$S=_xlfn.MINIFS($S:$S,$T:$T,"="&amp;$T410)),""))))&amp;"",IF(R410="","",""))&amp;""</f>
        <v/>
      </c>
      <c r="BA410" s="6">
        <f t="shared" si="595"/>
        <v>38</v>
      </c>
      <c r="BB410">
        <f t="shared" ref="BB410:BD410" si="627">BB409</f>
        <v>18987</v>
      </c>
      <c r="BC410" t="str">
        <f t="shared" si="627"/>
        <v>Velodrome</v>
      </c>
      <c r="BD410" t="str">
        <f t="shared" si="627"/>
        <v>Outlaws</v>
      </c>
      <c r="BE410" t="s">
        <v>9</v>
      </c>
      <c r="BF410" t="s">
        <v>173</v>
      </c>
      <c r="BI410" cm="1">
        <f t="array" ref="BI410">IFERROR(_xlfn._xlws.FILTER(shifts!A:A,(shifts!B:B=events!AD410)*(shifts!AG:AG&gt;=events!BK410)*(shifts!AH:AH&lt;=events!BL410)),BI409)</f>
        <v>13</v>
      </c>
      <c r="BJ410" s="15">
        <f t="shared" si="597"/>
        <v>0</v>
      </c>
      <c r="BK410">
        <f t="shared" si="598"/>
        <v>773</v>
      </c>
      <c r="BL410">
        <f t="shared" si="599"/>
        <v>773</v>
      </c>
      <c r="BM410" s="15">
        <f>SUMIFS(BJ$2:BJ410,K$2:K410,"=Intermission")+SUMIFS(BJ$2:BJ410,K$2:K410,"=Timeout")</f>
        <v>0</v>
      </c>
      <c r="BN410">
        <f t="shared" si="600"/>
        <v>0</v>
      </c>
      <c r="BO410" s="19">
        <f t="shared" si="601"/>
        <v>307</v>
      </c>
      <c r="BP410">
        <f t="shared" si="602"/>
        <v>302</v>
      </c>
      <c r="BQ410" s="17">
        <f t="shared" si="603"/>
        <v>307</v>
      </c>
      <c r="BR410" t="str">
        <f t="shared" si="604"/>
        <v>event_team_player_2</v>
      </c>
      <c r="BS410">
        <f>COUNTIFS(S$3:S410,"="&amp;S410,AI$3:AI410,"="&amp;AI410)</f>
        <v>2</v>
      </c>
      <c r="BT410" t="str">
        <f>IFERROR(VLOOKUP(BB410&amp;BU410&amp;X410,game_rosters!U:W,3,FALSE),"")</f>
        <v>P100039</v>
      </c>
      <c r="BU410" t="str">
        <f t="shared" si="605"/>
        <v>Velodrome</v>
      </c>
    </row>
    <row r="411" spans="1:73" x14ac:dyDescent="0.2">
      <c r="A411" t="str">
        <f t="shared" si="580"/>
        <v/>
      </c>
      <c r="E411" s="4"/>
      <c r="F411" s="43"/>
      <c r="G411" s="4"/>
      <c r="H411" s="46"/>
      <c r="I411" s="44">
        <v>77</v>
      </c>
      <c r="J411" s="44" t="str">
        <f t="shared" si="606"/>
        <v/>
      </c>
      <c r="S411">
        <v>202</v>
      </c>
      <c r="T411">
        <v>39</v>
      </c>
      <c r="U411" t="str">
        <f>IF(B411=1,MAX($U$2:$U410)+1,IF(AND($T411&lt;&gt;"",$T411=$T410),$U410,IF(B411="x",U410,"")))</f>
        <v/>
      </c>
      <c r="V411" t="str">
        <f>IF(C411=1,MAX($V$2:$V410)+1,IF(AND($T411&lt;&gt;"",$T411=$T410),$U410,IF(C411="x",V410,"")))</f>
        <v/>
      </c>
      <c r="X411">
        <v>77</v>
      </c>
      <c r="AA411">
        <f t="shared" si="577"/>
        <v>1202</v>
      </c>
      <c r="AB411">
        <f t="shared" si="578"/>
        <v>9039</v>
      </c>
      <c r="AC411">
        <f t="shared" si="574"/>
        <v>9039</v>
      </c>
      <c r="AD411" s="6">
        <v>1</v>
      </c>
      <c r="AE411" t="s">
        <v>746</v>
      </c>
      <c r="AF411" t="s">
        <v>918</v>
      </c>
      <c r="AG411" t="s">
        <v>756</v>
      </c>
      <c r="AH411" t="s">
        <v>756</v>
      </c>
      <c r="AI411" t="str">
        <f t="shared" si="581"/>
        <v>o</v>
      </c>
      <c r="AJ411" t="str">
        <f t="shared" si="582"/>
        <v>o</v>
      </c>
      <c r="AK411" t="str">
        <f t="shared" si="583"/>
        <v>o</v>
      </c>
      <c r="AL411" t="str">
        <f t="shared" si="584"/>
        <v/>
      </c>
      <c r="AM411" t="str">
        <f t="shared" si="585"/>
        <v/>
      </c>
      <c r="AN411" t="str">
        <f t="shared" si="586"/>
        <v>Home</v>
      </c>
      <c r="AO411" t="str">
        <f t="shared" si="587"/>
        <v>h</v>
      </c>
      <c r="AP411" t="str">
        <f t="shared" si="588"/>
        <v>o</v>
      </c>
      <c r="AQ411" t="str">
        <f t="shared" si="589"/>
        <v>d</v>
      </c>
      <c r="AR411" t="str">
        <f t="shared" si="590"/>
        <v>Home</v>
      </c>
      <c r="AS411" t="str">
        <f t="shared" si="591"/>
        <v>h</v>
      </c>
      <c r="AT411" t="str">
        <f t="shared" si="592"/>
        <v>Defensive</v>
      </c>
      <c r="AU411" t="str">
        <f t="shared" si="593"/>
        <v/>
      </c>
      <c r="AV411" t="str">
        <f t="shared" si="594"/>
        <v/>
      </c>
      <c r="AW411" t="str" cm="1">
        <f t="array" ref="AW411">IFERROR(IF(O411&lt;&gt;"",O411,IF(OR($S411="",$T411=""),"",IF(O411&lt;&gt;"",O411,IF($T411&lt;&gt;"",_xlfn._xlws.FILTER(O:O,($BU:$BU=$BU411)*($I:$I=$I411)*($T:$T=$T411)*($S:$S=_xlfn.MINIFS($S:$S,$T:$T,"="&amp;$T411)),"")))))&amp;"",IF(O411="","",""))&amp;""</f>
        <v/>
      </c>
      <c r="AX411" t="str" cm="1">
        <f t="array" ref="AX411">IFERROR(IF(P411&lt;&gt;"",P411,IF(OR($S411="",$T411=""),"",IF($T411&lt;&gt;"",_xlfn._xlws.FILTER(P:P,($BU:$BU=$BU411)*($I:$I=$I411)*($T:$T=$T411)*($S:$S=_xlfn.MINIFS($S:$S,$T:$T,"="&amp;$T411)),""))))&amp;"",IF(P411="","",""))&amp;""</f>
        <v/>
      </c>
      <c r="AY411" t="str" cm="1">
        <f t="array" ref="AY411">IFERROR(IF(Q411&lt;&gt;"",Q411,IF(OR($S411="",$T411=""),"",IF($T411&lt;&gt;"",_xlfn._xlws.FILTER(Q:Q,($BU:$BU=$BU411)*($I:$I=$I411)*($T:$T=$T411)*($S:$S=_xlfn.MINIFS($S:$S,$T:$T,"="&amp;$T411)),""))))&amp;"",IF(Q411="","",""))&amp;""</f>
        <v/>
      </c>
      <c r="AZ411" t="str" cm="1">
        <f t="array" ref="AZ411">IFERROR(IF(R411&lt;&gt;"",R411,IF(OR($S411="",$T411=""),"",IF($T411&lt;&gt;"",_xlfn._xlws.FILTER(R:R,($BU:$BU=$BU411)*($I:$I=$I411)*($T:$T=$T411)*($S:$S=_xlfn.MINIFS($S:$S,$T:$T,"="&amp;$T411)),""))))&amp;"",IF(R411="","",""))&amp;""</f>
        <v/>
      </c>
      <c r="BA411" s="6">
        <f t="shared" si="595"/>
        <v>38</v>
      </c>
      <c r="BB411">
        <f t="shared" ref="BB411:BD411" si="628">BB410</f>
        <v>18987</v>
      </c>
      <c r="BC411" t="str">
        <f t="shared" si="628"/>
        <v>Velodrome</v>
      </c>
      <c r="BD411" t="str">
        <f t="shared" si="628"/>
        <v>Outlaws</v>
      </c>
      <c r="BE411" t="s">
        <v>9</v>
      </c>
      <c r="BF411" t="s">
        <v>173</v>
      </c>
      <c r="BI411" cm="1">
        <f t="array" ref="BI411">IFERROR(_xlfn._xlws.FILTER(shifts!A:A,(shifts!B:B=events!AD411)*(shifts!AG:AG&gt;=events!BK411)*(shifts!AH:AH&lt;=events!BL411)),BI410)</f>
        <v>13</v>
      </c>
      <c r="BJ411" s="15">
        <f t="shared" si="597"/>
        <v>0</v>
      </c>
      <c r="BK411">
        <f t="shared" si="598"/>
        <v>773</v>
      </c>
      <c r="BL411">
        <f t="shared" si="599"/>
        <v>773</v>
      </c>
      <c r="BM411" s="15">
        <f>SUMIFS(BJ$2:BJ411,K$2:K411,"=Intermission")+SUMIFS(BJ$2:BJ411,K$2:K411,"=Timeout")</f>
        <v>0</v>
      </c>
      <c r="BN411">
        <f t="shared" si="600"/>
        <v>0</v>
      </c>
      <c r="BO411" s="19">
        <f t="shared" si="601"/>
        <v>307</v>
      </c>
      <c r="BP411">
        <f t="shared" si="602"/>
        <v>302</v>
      </c>
      <c r="BQ411" s="17">
        <f t="shared" si="603"/>
        <v>307</v>
      </c>
      <c r="BR411" t="str">
        <f t="shared" si="604"/>
        <v>opp_team_player_1</v>
      </c>
      <c r="BS411">
        <f>COUNTIFS(S$3:S411,"="&amp;S411,AI$3:AI411,"="&amp;AI411)</f>
        <v>1</v>
      </c>
      <c r="BT411" t="str">
        <f>IFERROR(VLOOKUP(BB411&amp;BU411&amp;X411,game_rosters!U:W,3,FALSE),"")</f>
        <v>P100185</v>
      </c>
      <c r="BU411" t="str">
        <f t="shared" si="605"/>
        <v>Outlaws</v>
      </c>
    </row>
    <row r="412" spans="1:73" x14ac:dyDescent="0.2">
      <c r="A412">
        <f t="shared" si="580"/>
        <v>1</v>
      </c>
      <c r="E412" s="4"/>
      <c r="F412" s="43"/>
      <c r="G412" s="4"/>
      <c r="H412" s="46"/>
      <c r="I412" s="44">
        <v>30</v>
      </c>
      <c r="J412" s="44" t="str">
        <f t="shared" si="606"/>
        <v/>
      </c>
      <c r="K412" t="s">
        <v>7</v>
      </c>
      <c r="L412" t="s">
        <v>172</v>
      </c>
      <c r="M412" t="s">
        <v>68</v>
      </c>
      <c r="N412" t="s">
        <v>595</v>
      </c>
      <c r="S412">
        <v>203</v>
      </c>
      <c r="T412" t="s">
        <v>756</v>
      </c>
      <c r="U412" t="str">
        <f>IF(B412=1,MAX($U$2:$U411)+1,IF(AND($T412&lt;&gt;"",$T412=$T411),$U411,IF(B412="x",U411,"")))</f>
        <v/>
      </c>
      <c r="V412" t="str">
        <f>IF(C412=1,MAX($V$2:$V411)+1,IF(AND($T412&lt;&gt;"",$T412=$T411),$U411,IF(C412="x",V411,"")))</f>
        <v/>
      </c>
      <c r="W412" t="s">
        <v>731</v>
      </c>
      <c r="X412">
        <v>30</v>
      </c>
      <c r="Z412">
        <v>1</v>
      </c>
      <c r="AA412">
        <f t="shared" si="577"/>
        <v>1203</v>
      </c>
      <c r="AB412" t="str">
        <f t="shared" si="578"/>
        <v/>
      </c>
      <c r="AC412">
        <f t="shared" si="574"/>
        <v>1203</v>
      </c>
      <c r="AD412" s="6">
        <v>1</v>
      </c>
      <c r="AE412" t="s">
        <v>746</v>
      </c>
      <c r="AF412" t="s">
        <v>930</v>
      </c>
      <c r="AG412" t="s">
        <v>756</v>
      </c>
      <c r="AH412" t="s">
        <v>756</v>
      </c>
      <c r="AI412" t="str">
        <f t="shared" si="581"/>
        <v>e</v>
      </c>
      <c r="AJ412" t="str">
        <f t="shared" si="582"/>
        <v/>
      </c>
      <c r="AK412" t="str">
        <f t="shared" si="583"/>
        <v/>
      </c>
      <c r="AL412" t="str">
        <f t="shared" si="584"/>
        <v/>
      </c>
      <c r="AM412" t="str">
        <f t="shared" si="585"/>
        <v/>
      </c>
      <c r="AN412" t="str">
        <f t="shared" si="586"/>
        <v>Away</v>
      </c>
      <c r="AO412" t="str">
        <f t="shared" si="587"/>
        <v>a</v>
      </c>
      <c r="AP412" t="str">
        <f t="shared" si="588"/>
        <v/>
      </c>
      <c r="AQ412" t="str">
        <f t="shared" si="589"/>
        <v/>
      </c>
      <c r="AR412" t="str">
        <f t="shared" si="590"/>
        <v>Away</v>
      </c>
      <c r="AS412" t="str">
        <f t="shared" si="591"/>
        <v>a</v>
      </c>
      <c r="AT412" t="str">
        <f t="shared" si="592"/>
        <v>Offensive</v>
      </c>
      <c r="AU412" t="str">
        <f t="shared" si="593"/>
        <v/>
      </c>
      <c r="AV412" t="str">
        <f t="shared" si="594"/>
        <v/>
      </c>
      <c r="AW412" t="str" cm="1">
        <f t="array" ref="AW412">IFERROR(IF(O412&lt;&gt;"",O412,IF(OR($S412="",$T412=""),"",IF(O412&lt;&gt;"",O412,IF($T412&lt;&gt;"",_xlfn._xlws.FILTER(O:O,($BU:$BU=$BU412)*($I:$I=$I412)*($T:$T=$T412)*($S:$S=_xlfn.MINIFS($S:$S,$T:$T,"="&amp;$T412)),"")))))&amp;"",IF(O412="","",""))&amp;""</f>
        <v/>
      </c>
      <c r="AX412" t="str" cm="1">
        <f t="array" ref="AX412">IFERROR(IF(P412&lt;&gt;"",P412,IF(OR($S412="",$T412=""),"",IF($T412&lt;&gt;"",_xlfn._xlws.FILTER(P:P,($BU:$BU=$BU412)*($I:$I=$I412)*($T:$T=$T412)*($S:$S=_xlfn.MINIFS($S:$S,$T:$T,"="&amp;$T412)),""))))&amp;"",IF(P412="","",""))&amp;""</f>
        <v/>
      </c>
      <c r="AY412" t="str" cm="1">
        <f t="array" ref="AY412">IFERROR(IF(Q412&lt;&gt;"",Q412,IF(OR($S412="",$T412=""),"",IF($T412&lt;&gt;"",_xlfn._xlws.FILTER(Q:Q,($BU:$BU=$BU412)*($I:$I=$I412)*($T:$T=$T412)*($S:$S=_xlfn.MINIFS($S:$S,$T:$T,"="&amp;$T412)),""))))&amp;"",IF(Q412="","",""))&amp;""</f>
        <v/>
      </c>
      <c r="AZ412" t="str" cm="1">
        <f t="array" ref="AZ412">IFERROR(IF(R412&lt;&gt;"",R412,IF(OR($S412="",$T412=""),"",IF($T412&lt;&gt;"",_xlfn._xlws.FILTER(R:R,($BU:$BU=$BU412)*($I:$I=$I412)*($T:$T=$T412)*($S:$S=_xlfn.MINIFS($S:$S,$T:$T,"="&amp;$T412)),""))))&amp;"",IF(R412="","",""))&amp;""</f>
        <v/>
      </c>
      <c r="BA412" s="6">
        <f t="shared" si="595"/>
        <v>38</v>
      </c>
      <c r="BB412">
        <f t="shared" ref="BB412:BD412" si="629">BB411</f>
        <v>18987</v>
      </c>
      <c r="BC412" t="str">
        <f t="shared" si="629"/>
        <v>Velodrome</v>
      </c>
      <c r="BD412" t="str">
        <f t="shared" si="629"/>
        <v>Outlaws</v>
      </c>
      <c r="BE412" t="s">
        <v>7</v>
      </c>
      <c r="BF412" t="s">
        <v>172</v>
      </c>
      <c r="BI412" cm="1">
        <f t="array" ref="BI412">IFERROR(_xlfn._xlws.FILTER(shifts!A:A,(shifts!B:B=events!AD412)*(shifts!AG:AG&gt;=events!BK412)*(shifts!AH:AH&lt;=events!BL412)),BI411)</f>
        <v>13</v>
      </c>
      <c r="BJ412" s="15">
        <f t="shared" si="597"/>
        <v>0</v>
      </c>
      <c r="BK412">
        <f t="shared" si="598"/>
        <v>767</v>
      </c>
      <c r="BL412">
        <f t="shared" si="599"/>
        <v>767</v>
      </c>
      <c r="BM412" s="15">
        <f>SUMIFS(BJ$2:BJ412,K$2:K412,"=Intermission")+SUMIFS(BJ$2:BJ412,K$2:K412,"=Timeout")</f>
        <v>0</v>
      </c>
      <c r="BN412">
        <f t="shared" si="600"/>
        <v>0</v>
      </c>
      <c r="BO412" s="19">
        <f t="shared" si="601"/>
        <v>313</v>
      </c>
      <c r="BP412">
        <f t="shared" si="602"/>
        <v>308</v>
      </c>
      <c r="BQ412" s="17">
        <f t="shared" si="603"/>
        <v>313</v>
      </c>
      <c r="BR412" t="str">
        <f t="shared" si="604"/>
        <v>event_team_player_1</v>
      </c>
      <c r="BS412">
        <f>COUNTIFS(S$3:S412,"="&amp;S412,AI$3:AI412,"="&amp;AI412)</f>
        <v>1</v>
      </c>
      <c r="BT412" t="str">
        <f>IFERROR(VLOOKUP(BB412&amp;BU412&amp;X412,game_rosters!U:W,3,FALSE),"")</f>
        <v>P100009</v>
      </c>
      <c r="BU412" t="str">
        <f t="shared" si="605"/>
        <v>Outlaws</v>
      </c>
    </row>
    <row r="413" spans="1:73" x14ac:dyDescent="0.2">
      <c r="A413" t="str">
        <f t="shared" si="580"/>
        <v/>
      </c>
      <c r="E413" s="4"/>
      <c r="F413" s="43"/>
      <c r="G413" s="4"/>
      <c r="H413" s="46"/>
      <c r="I413" s="44">
        <v>4</v>
      </c>
      <c r="J413" s="44" t="str">
        <f t="shared" si="606"/>
        <v/>
      </c>
      <c r="S413">
        <v>203</v>
      </c>
      <c r="T413" t="s">
        <v>756</v>
      </c>
      <c r="U413" t="str">
        <f>IF(B413=1,MAX($U$2:$U412)+1,IF(AND($T413&lt;&gt;"",$T413=$T412),$U412,IF(B413="x",U412,"")))</f>
        <v/>
      </c>
      <c r="V413" t="str">
        <f>IF(C413=1,MAX($V$2:$V412)+1,IF(AND($T413&lt;&gt;"",$T413=$T412),$U412,IF(C413="x",V412,"")))</f>
        <v/>
      </c>
      <c r="X413">
        <v>4</v>
      </c>
      <c r="Z413">
        <v>1</v>
      </c>
      <c r="AA413">
        <f t="shared" si="577"/>
        <v>1203</v>
      </c>
      <c r="AB413" t="str">
        <f t="shared" si="578"/>
        <v/>
      </c>
      <c r="AC413">
        <f t="shared" si="574"/>
        <v>1203</v>
      </c>
      <c r="AD413" s="6">
        <v>1</v>
      </c>
      <c r="AE413" t="s">
        <v>746</v>
      </c>
      <c r="AF413" t="s">
        <v>930</v>
      </c>
      <c r="AG413" t="s">
        <v>756</v>
      </c>
      <c r="AH413" t="s">
        <v>756</v>
      </c>
      <c r="AI413" t="str">
        <f t="shared" si="581"/>
        <v>e</v>
      </c>
      <c r="AJ413" t="str">
        <f t="shared" si="582"/>
        <v/>
      </c>
      <c r="AK413" t="str">
        <f t="shared" si="583"/>
        <v/>
      </c>
      <c r="AL413" t="str">
        <f t="shared" si="584"/>
        <v/>
      </c>
      <c r="AM413" t="str">
        <f t="shared" si="585"/>
        <v/>
      </c>
      <c r="AN413" t="str">
        <f t="shared" si="586"/>
        <v>Away</v>
      </c>
      <c r="AO413" t="str">
        <f t="shared" si="587"/>
        <v>a</v>
      </c>
      <c r="AP413" t="str">
        <f t="shared" si="588"/>
        <v/>
      </c>
      <c r="AQ413" t="str">
        <f t="shared" si="589"/>
        <v/>
      </c>
      <c r="AR413" t="str">
        <f t="shared" si="590"/>
        <v>Away</v>
      </c>
      <c r="AS413" t="str">
        <f t="shared" si="591"/>
        <v>a</v>
      </c>
      <c r="AT413" t="str">
        <f t="shared" si="592"/>
        <v>Offensive</v>
      </c>
      <c r="AU413" t="str">
        <f t="shared" si="593"/>
        <v/>
      </c>
      <c r="AV413" t="str">
        <f t="shared" si="594"/>
        <v/>
      </c>
      <c r="AW413" t="str" cm="1">
        <f t="array" ref="AW413">IFERROR(IF(O413&lt;&gt;"",O413,IF(OR($S413="",$T413=""),"",IF(O413&lt;&gt;"",O413,IF($T413&lt;&gt;"",_xlfn._xlws.FILTER(O:O,($BU:$BU=$BU413)*($I:$I=$I413)*($T:$T=$T413)*($S:$S=_xlfn.MINIFS($S:$S,$T:$T,"="&amp;$T413)),"")))))&amp;"",IF(O413="","",""))&amp;""</f>
        <v/>
      </c>
      <c r="AX413" t="str" cm="1">
        <f t="array" ref="AX413">IFERROR(IF(P413&lt;&gt;"",P413,IF(OR($S413="",$T413=""),"",IF($T413&lt;&gt;"",_xlfn._xlws.FILTER(P:P,($BU:$BU=$BU413)*($I:$I=$I413)*($T:$T=$T413)*($S:$S=_xlfn.MINIFS($S:$S,$T:$T,"="&amp;$T413)),""))))&amp;"",IF(P413="","",""))&amp;""</f>
        <v/>
      </c>
      <c r="AY413" t="str" cm="1">
        <f t="array" ref="AY413">IFERROR(IF(Q413&lt;&gt;"",Q413,IF(OR($S413="",$T413=""),"",IF($T413&lt;&gt;"",_xlfn._xlws.FILTER(Q:Q,($BU:$BU=$BU413)*($I:$I=$I413)*($T:$T=$T413)*($S:$S=_xlfn.MINIFS($S:$S,$T:$T,"="&amp;$T413)),""))))&amp;"",IF(Q413="","",""))&amp;""</f>
        <v/>
      </c>
      <c r="AZ413" t="str" cm="1">
        <f t="array" ref="AZ413">IFERROR(IF(R413&lt;&gt;"",R413,IF(OR($S413="",$T413=""),"",IF($T413&lt;&gt;"",_xlfn._xlws.FILTER(R:R,($BU:$BU=$BU413)*($I:$I=$I413)*($T:$T=$T413)*($S:$S=_xlfn.MINIFS($S:$S,$T:$T,"="&amp;$T413)),""))))&amp;"",IF(R413="","",""))&amp;""</f>
        <v/>
      </c>
      <c r="BA413" s="6">
        <f t="shared" si="595"/>
        <v>38</v>
      </c>
      <c r="BB413">
        <f t="shared" ref="BB413:BD413" si="630">BB412</f>
        <v>18987</v>
      </c>
      <c r="BC413" t="str">
        <f t="shared" si="630"/>
        <v>Velodrome</v>
      </c>
      <c r="BD413" t="str">
        <f t="shared" si="630"/>
        <v>Outlaws</v>
      </c>
      <c r="BE413" t="s">
        <v>7</v>
      </c>
      <c r="BF413" t="s">
        <v>172</v>
      </c>
      <c r="BI413" cm="1">
        <f t="array" ref="BI413">IFERROR(_xlfn._xlws.FILTER(shifts!A:A,(shifts!B:B=events!AD413)*(shifts!AG:AG&gt;=events!BK413)*(shifts!AH:AH&lt;=events!BL413)),BI412)</f>
        <v>13</v>
      </c>
      <c r="BJ413" s="15">
        <f t="shared" si="597"/>
        <v>0</v>
      </c>
      <c r="BK413">
        <f t="shared" si="598"/>
        <v>767</v>
      </c>
      <c r="BL413">
        <f t="shared" si="599"/>
        <v>767</v>
      </c>
      <c r="BM413" s="15">
        <f>SUMIFS(BJ$2:BJ413,K$2:K413,"=Intermission")+SUMIFS(BJ$2:BJ413,K$2:K413,"=Timeout")</f>
        <v>0</v>
      </c>
      <c r="BN413">
        <f t="shared" si="600"/>
        <v>0</v>
      </c>
      <c r="BO413" s="19">
        <f t="shared" si="601"/>
        <v>313</v>
      </c>
      <c r="BP413">
        <f t="shared" si="602"/>
        <v>308</v>
      </c>
      <c r="BQ413" s="17">
        <f t="shared" si="603"/>
        <v>313</v>
      </c>
      <c r="BR413" t="str">
        <f t="shared" si="604"/>
        <v>event_team_player_2</v>
      </c>
      <c r="BS413">
        <f>COUNTIFS(S$3:S413,"="&amp;S413,AI$3:AI413,"="&amp;AI413)</f>
        <v>2</v>
      </c>
      <c r="BT413" t="str">
        <f>IFERROR(VLOOKUP(BB413&amp;BU413&amp;X413,game_rosters!U:W,3,FALSE),"")</f>
        <v>P100032</v>
      </c>
      <c r="BU413" t="str">
        <f t="shared" si="605"/>
        <v>Outlaws</v>
      </c>
    </row>
    <row r="414" spans="1:73" x14ac:dyDescent="0.2">
      <c r="A414">
        <f t="shared" si="580"/>
        <v>1</v>
      </c>
      <c r="E414" s="4"/>
      <c r="F414" s="43"/>
      <c r="G414" s="4"/>
      <c r="H414" s="46"/>
      <c r="I414" s="44">
        <v>4</v>
      </c>
      <c r="J414" s="44" t="str">
        <f t="shared" si="606"/>
        <v/>
      </c>
      <c r="K414" t="s">
        <v>7</v>
      </c>
      <c r="L414" t="s">
        <v>172</v>
      </c>
      <c r="M414" t="s">
        <v>66</v>
      </c>
      <c r="N414" t="s">
        <v>595</v>
      </c>
      <c r="O414" t="s">
        <v>636</v>
      </c>
      <c r="S414">
        <v>204</v>
      </c>
      <c r="T414" t="s">
        <v>756</v>
      </c>
      <c r="U414" t="str">
        <f>IF(B414=1,MAX($U$2:$U413)+1,IF(AND($T414&lt;&gt;"",$T414=$T413),$U413,IF(B414="x",U413,"")))</f>
        <v/>
      </c>
      <c r="V414" t="str">
        <f>IF(C414=1,MAX($V$2:$V413)+1,IF(AND($T414&lt;&gt;"",$T414=$T413),$U413,IF(C414="x",V413,"")))</f>
        <v/>
      </c>
      <c r="W414" t="s">
        <v>731</v>
      </c>
      <c r="X414">
        <v>4</v>
      </c>
      <c r="Z414">
        <v>1</v>
      </c>
      <c r="AA414">
        <f t="shared" si="577"/>
        <v>1204</v>
      </c>
      <c r="AB414" t="str">
        <f t="shared" si="578"/>
        <v/>
      </c>
      <c r="AC414">
        <f t="shared" si="574"/>
        <v>1204</v>
      </c>
      <c r="AD414" s="6">
        <v>1</v>
      </c>
      <c r="AE414" t="s">
        <v>746</v>
      </c>
      <c r="AF414" t="s">
        <v>737</v>
      </c>
      <c r="AG414" t="s">
        <v>756</v>
      </c>
      <c r="AH414" t="s">
        <v>756</v>
      </c>
      <c r="AI414" t="str">
        <f t="shared" si="581"/>
        <v>e</v>
      </c>
      <c r="AJ414" t="str">
        <f t="shared" si="582"/>
        <v/>
      </c>
      <c r="AK414" t="str">
        <f t="shared" si="583"/>
        <v/>
      </c>
      <c r="AL414" t="str">
        <f t="shared" si="584"/>
        <v/>
      </c>
      <c r="AM414" t="str">
        <f t="shared" si="585"/>
        <v/>
      </c>
      <c r="AN414" t="str">
        <f t="shared" si="586"/>
        <v>Away</v>
      </c>
      <c r="AO414" t="str">
        <f t="shared" si="587"/>
        <v>a</v>
      </c>
      <c r="AP414" t="str">
        <f t="shared" si="588"/>
        <v/>
      </c>
      <c r="AQ414" t="str">
        <f t="shared" si="589"/>
        <v/>
      </c>
      <c r="AR414" t="str">
        <f t="shared" si="590"/>
        <v>Away</v>
      </c>
      <c r="AS414" t="str">
        <f t="shared" si="591"/>
        <v>a</v>
      </c>
      <c r="AT414" t="str">
        <f t="shared" si="592"/>
        <v>Offensive</v>
      </c>
      <c r="AU414" t="str">
        <f t="shared" si="593"/>
        <v/>
      </c>
      <c r="AV414" t="str">
        <f t="shared" si="594"/>
        <v/>
      </c>
      <c r="AW414" t="str" cm="1">
        <f t="array" ref="AW414">IFERROR(IF(O414&lt;&gt;"",O414,IF(OR($S414="",$T414=""),"",IF(O414&lt;&gt;"",O414,IF($T414&lt;&gt;"",_xlfn._xlws.FILTER(O:O,($BU:$BU=$BU414)*($I:$I=$I414)*($T:$T=$T414)*($S:$S=_xlfn.MINIFS($S:$S,$T:$T,"="&amp;$T414)),"")))))&amp;"",IF(O414="","",""))&amp;""</f>
        <v>OffensivePlay_Pass-Reverse</v>
      </c>
      <c r="AX414" t="str" cm="1">
        <f t="array" ref="AX414">IFERROR(IF(P414&lt;&gt;"",P414,IF(OR($S414="",$T414=""),"",IF($T414&lt;&gt;"",_xlfn._xlws.FILTER(P:P,($BU:$BU=$BU414)*($I:$I=$I414)*($T:$T=$T414)*($S:$S=_xlfn.MINIFS($S:$S,$T:$T,"="&amp;$T414)),""))))&amp;"",IF(P414="","",""))&amp;""</f>
        <v/>
      </c>
      <c r="AY414" t="str" cm="1">
        <f t="array" ref="AY414">IFERROR(IF(Q414&lt;&gt;"",Q414,IF(OR($S414="",$T414=""),"",IF($T414&lt;&gt;"",_xlfn._xlws.FILTER(Q:Q,($BU:$BU=$BU414)*($I:$I=$I414)*($T:$T=$T414)*($S:$S=_xlfn.MINIFS($S:$S,$T:$T,"="&amp;$T414)),""))))&amp;"",IF(Q414="","",""))&amp;""</f>
        <v/>
      </c>
      <c r="AZ414" t="str" cm="1">
        <f t="array" ref="AZ414">IFERROR(IF(R414&lt;&gt;"",R414,IF(OR($S414="",$T414=""),"",IF($T414&lt;&gt;"",_xlfn._xlws.FILTER(R:R,($BU:$BU=$BU414)*($I:$I=$I414)*($T:$T=$T414)*($S:$S=_xlfn.MINIFS($S:$S,$T:$T,"="&amp;$T414)),""))))&amp;"",IF(R414="","",""))&amp;""</f>
        <v/>
      </c>
      <c r="BA414" s="6">
        <f t="shared" si="595"/>
        <v>38</v>
      </c>
      <c r="BB414">
        <f t="shared" ref="BB414:BD414" si="631">BB413</f>
        <v>18987</v>
      </c>
      <c r="BC414" t="str">
        <f t="shared" si="631"/>
        <v>Velodrome</v>
      </c>
      <c r="BD414" t="str">
        <f t="shared" si="631"/>
        <v>Outlaws</v>
      </c>
      <c r="BE414" t="s">
        <v>7</v>
      </c>
      <c r="BF414" t="s">
        <v>172</v>
      </c>
      <c r="BI414" cm="1">
        <f t="array" ref="BI414">IFERROR(_xlfn._xlws.FILTER(shifts!A:A,(shifts!B:B=events!AD414)*(shifts!AG:AG&gt;=events!BK414)*(shifts!AH:AH&lt;=events!BL414)),BI413)</f>
        <v>13</v>
      </c>
      <c r="BJ414" s="15">
        <f t="shared" si="597"/>
        <v>0</v>
      </c>
      <c r="BK414">
        <f t="shared" si="598"/>
        <v>766</v>
      </c>
      <c r="BL414">
        <f t="shared" si="599"/>
        <v>766</v>
      </c>
      <c r="BM414" s="15">
        <f>SUMIFS(BJ$2:BJ414,K$2:K414,"=Intermission")+SUMIFS(BJ$2:BJ414,K$2:K414,"=Timeout")</f>
        <v>0</v>
      </c>
      <c r="BN414">
        <f t="shared" si="600"/>
        <v>0</v>
      </c>
      <c r="BO414" s="19">
        <f t="shared" si="601"/>
        <v>314</v>
      </c>
      <c r="BP414">
        <f t="shared" si="602"/>
        <v>309</v>
      </c>
      <c r="BQ414" s="17">
        <f t="shared" si="603"/>
        <v>314</v>
      </c>
      <c r="BR414" t="str">
        <f t="shared" si="604"/>
        <v>event_team_player_1</v>
      </c>
      <c r="BS414">
        <f>COUNTIFS(S$3:S414,"="&amp;S414,AI$3:AI414,"="&amp;AI414)</f>
        <v>1</v>
      </c>
      <c r="BT414" t="str">
        <f>IFERROR(VLOOKUP(BB414&amp;BU414&amp;X414,game_rosters!U:W,3,FALSE),"")</f>
        <v>P100032</v>
      </c>
      <c r="BU414" t="str">
        <f t="shared" si="605"/>
        <v>Outlaws</v>
      </c>
    </row>
    <row r="415" spans="1:73" x14ac:dyDescent="0.2">
      <c r="A415" t="str">
        <f t="shared" si="580"/>
        <v/>
      </c>
      <c r="E415" s="4"/>
      <c r="F415" s="43"/>
      <c r="G415" s="4"/>
      <c r="H415" s="46"/>
      <c r="I415" s="44">
        <v>25</v>
      </c>
      <c r="J415" s="44" t="str">
        <f t="shared" si="606"/>
        <v/>
      </c>
      <c r="S415">
        <v>204</v>
      </c>
      <c r="T415" t="s">
        <v>756</v>
      </c>
      <c r="U415" t="str">
        <f>IF(B415=1,MAX($U$2:$U414)+1,IF(AND($T415&lt;&gt;"",$T415=$T414),$U414,IF(B415="x",U414,"")))</f>
        <v/>
      </c>
      <c r="V415" t="str">
        <f>IF(C415=1,MAX($V$2:$V414)+1,IF(AND($T415&lt;&gt;"",$T415=$T414),$U414,IF(C415="x",V414,"")))</f>
        <v/>
      </c>
      <c r="X415">
        <v>25</v>
      </c>
      <c r="Z415">
        <v>1</v>
      </c>
      <c r="AA415">
        <f t="shared" si="577"/>
        <v>1204</v>
      </c>
      <c r="AB415" t="str">
        <f t="shared" si="578"/>
        <v/>
      </c>
      <c r="AC415">
        <f t="shared" si="574"/>
        <v>1204</v>
      </c>
      <c r="AD415" s="6">
        <v>1</v>
      </c>
      <c r="AE415" t="s">
        <v>746</v>
      </c>
      <c r="AF415" t="s">
        <v>737</v>
      </c>
      <c r="AG415" t="s">
        <v>756</v>
      </c>
      <c r="AH415" t="s">
        <v>756</v>
      </c>
      <c r="AI415" t="str">
        <f t="shared" si="581"/>
        <v>e</v>
      </c>
      <c r="AJ415" t="str">
        <f t="shared" si="582"/>
        <v/>
      </c>
      <c r="AK415" t="str">
        <f t="shared" si="583"/>
        <v/>
      </c>
      <c r="AL415" t="str">
        <f t="shared" si="584"/>
        <v/>
      </c>
      <c r="AM415" t="str">
        <f t="shared" si="585"/>
        <v/>
      </c>
      <c r="AN415" t="str">
        <f t="shared" si="586"/>
        <v>Away</v>
      </c>
      <c r="AO415" t="str">
        <f t="shared" si="587"/>
        <v>a</v>
      </c>
      <c r="AP415" t="str">
        <f t="shared" si="588"/>
        <v/>
      </c>
      <c r="AQ415" t="str">
        <f t="shared" si="589"/>
        <v/>
      </c>
      <c r="AR415" t="str">
        <f t="shared" si="590"/>
        <v>Away</v>
      </c>
      <c r="AS415" t="str">
        <f t="shared" si="591"/>
        <v>a</v>
      </c>
      <c r="AT415" t="str">
        <f t="shared" si="592"/>
        <v>Offensive</v>
      </c>
      <c r="AU415" t="str">
        <f t="shared" si="593"/>
        <v/>
      </c>
      <c r="AV415" t="str">
        <f t="shared" si="594"/>
        <v/>
      </c>
      <c r="AW415" t="str" cm="1">
        <f t="array" ref="AW415">IFERROR(IF(O415&lt;&gt;"",O415,IF(OR($S415="",$T415=""),"",IF(O415&lt;&gt;"",O415,IF($T415&lt;&gt;"",_xlfn._xlws.FILTER(O:O,($BU:$BU=$BU415)*($I:$I=$I415)*($T:$T=$T415)*($S:$S=_xlfn.MINIFS($S:$S,$T:$T,"="&amp;$T415)),"")))))&amp;"",IF(O415="","",""))&amp;""</f>
        <v/>
      </c>
      <c r="AX415" t="str" cm="1">
        <f t="array" ref="AX415">IFERROR(IF(P415&lt;&gt;"",P415,IF(OR($S415="",$T415=""),"",IF($T415&lt;&gt;"",_xlfn._xlws.FILTER(P:P,($BU:$BU=$BU415)*($I:$I=$I415)*($T:$T=$T415)*($S:$S=_xlfn.MINIFS($S:$S,$T:$T,"="&amp;$T415)),""))))&amp;"",IF(P415="","",""))&amp;""</f>
        <v/>
      </c>
      <c r="AY415" t="str" cm="1">
        <f t="array" ref="AY415">IFERROR(IF(Q415&lt;&gt;"",Q415,IF(OR($S415="",$T415=""),"",IF($T415&lt;&gt;"",_xlfn._xlws.FILTER(Q:Q,($BU:$BU=$BU415)*($I:$I=$I415)*($T:$T=$T415)*($S:$S=_xlfn.MINIFS($S:$S,$T:$T,"="&amp;$T415)),""))))&amp;"",IF(Q415="","",""))&amp;""</f>
        <v/>
      </c>
      <c r="AZ415" t="str" cm="1">
        <f t="array" ref="AZ415">IFERROR(IF(R415&lt;&gt;"",R415,IF(OR($S415="",$T415=""),"",IF($T415&lt;&gt;"",_xlfn._xlws.FILTER(R:R,($BU:$BU=$BU415)*($I:$I=$I415)*($T:$T=$T415)*($S:$S=_xlfn.MINIFS($S:$S,$T:$T,"="&amp;$T415)),""))))&amp;"",IF(R415="","",""))&amp;""</f>
        <v/>
      </c>
      <c r="BA415" s="6">
        <f t="shared" si="595"/>
        <v>38</v>
      </c>
      <c r="BB415">
        <f t="shared" ref="BB415:BD415" si="632">BB414</f>
        <v>18987</v>
      </c>
      <c r="BC415" t="str">
        <f t="shared" si="632"/>
        <v>Velodrome</v>
      </c>
      <c r="BD415" t="str">
        <f t="shared" si="632"/>
        <v>Outlaws</v>
      </c>
      <c r="BE415" t="s">
        <v>7</v>
      </c>
      <c r="BF415" t="s">
        <v>172</v>
      </c>
      <c r="BI415" cm="1">
        <f t="array" ref="BI415">IFERROR(_xlfn._xlws.FILTER(shifts!A:A,(shifts!B:B=events!AD415)*(shifts!AG:AG&gt;=events!BK415)*(shifts!AH:AH&lt;=events!BL415)),BI414)</f>
        <v>13</v>
      </c>
      <c r="BJ415" s="15">
        <f t="shared" si="597"/>
        <v>0</v>
      </c>
      <c r="BK415">
        <f t="shared" si="598"/>
        <v>766</v>
      </c>
      <c r="BL415">
        <f t="shared" si="599"/>
        <v>766</v>
      </c>
      <c r="BM415" s="15">
        <f>SUMIFS(BJ$2:BJ415,K$2:K415,"=Intermission")+SUMIFS(BJ$2:BJ415,K$2:K415,"=Timeout")</f>
        <v>0</v>
      </c>
      <c r="BN415">
        <f t="shared" si="600"/>
        <v>0</v>
      </c>
      <c r="BO415" s="19">
        <f t="shared" si="601"/>
        <v>314</v>
      </c>
      <c r="BP415">
        <f t="shared" si="602"/>
        <v>309</v>
      </c>
      <c r="BQ415" s="17">
        <f t="shared" si="603"/>
        <v>314</v>
      </c>
      <c r="BR415" t="str">
        <f t="shared" si="604"/>
        <v>event_team_player_2</v>
      </c>
      <c r="BS415">
        <f>COUNTIFS(S$3:S415,"="&amp;S415,AI$3:AI415,"="&amp;AI415)</f>
        <v>2</v>
      </c>
      <c r="BT415" t="str">
        <f>IFERROR(VLOOKUP(BB415&amp;BU415&amp;X415,game_rosters!U:W,3,FALSE),"")</f>
        <v>P100170</v>
      </c>
      <c r="BU415" t="str">
        <f t="shared" si="605"/>
        <v>Outlaws</v>
      </c>
    </row>
    <row r="416" spans="1:73" x14ac:dyDescent="0.2">
      <c r="A416">
        <f t="shared" si="580"/>
        <v>1</v>
      </c>
      <c r="E416" s="4"/>
      <c r="F416" s="43"/>
      <c r="G416" s="4"/>
      <c r="H416" s="46"/>
      <c r="I416" s="44">
        <v>25</v>
      </c>
      <c r="J416" s="44" t="str">
        <f t="shared" si="606"/>
        <v/>
      </c>
      <c r="K416" t="s">
        <v>7</v>
      </c>
      <c r="L416" t="s">
        <v>172</v>
      </c>
      <c r="M416" t="s">
        <v>69</v>
      </c>
      <c r="N416" t="s">
        <v>595</v>
      </c>
      <c r="R416" s="51">
        <v>1</v>
      </c>
      <c r="S416">
        <v>205</v>
      </c>
      <c r="T416" t="s">
        <v>756</v>
      </c>
      <c r="U416" t="str">
        <f>IF(B416=1,MAX($U$2:$U415)+1,IF(AND($T416&lt;&gt;"",$T416=$T415),$U415,IF(B416="x",U415,"")))</f>
        <v/>
      </c>
      <c r="V416" t="str">
        <f>IF(C416=1,MAX($V$2:$V415)+1,IF(AND($T416&lt;&gt;"",$T416=$T415),$U415,IF(C416="x",V415,"")))</f>
        <v/>
      </c>
      <c r="W416" t="s">
        <v>731</v>
      </c>
      <c r="X416">
        <v>25</v>
      </c>
      <c r="Z416">
        <v>1</v>
      </c>
      <c r="AA416">
        <f t="shared" si="577"/>
        <v>1205</v>
      </c>
      <c r="AB416" t="str">
        <f t="shared" si="578"/>
        <v/>
      </c>
      <c r="AC416">
        <f t="shared" si="574"/>
        <v>1205</v>
      </c>
      <c r="AD416" s="6">
        <v>1</v>
      </c>
      <c r="AE416" t="s">
        <v>746</v>
      </c>
      <c r="AF416" t="s">
        <v>902</v>
      </c>
      <c r="AG416" t="s">
        <v>756</v>
      </c>
      <c r="AH416" t="s">
        <v>756</v>
      </c>
      <c r="AI416" t="str">
        <f t="shared" si="581"/>
        <v>e</v>
      </c>
      <c r="AJ416" t="str">
        <f t="shared" si="582"/>
        <v/>
      </c>
      <c r="AK416" t="str">
        <f t="shared" si="583"/>
        <v/>
      </c>
      <c r="AL416" t="str">
        <f t="shared" si="584"/>
        <v/>
      </c>
      <c r="AM416" t="str">
        <f t="shared" si="585"/>
        <v/>
      </c>
      <c r="AN416" t="str">
        <f t="shared" si="586"/>
        <v>Away</v>
      </c>
      <c r="AO416" t="str">
        <f t="shared" si="587"/>
        <v>a</v>
      </c>
      <c r="AP416" t="str">
        <f t="shared" si="588"/>
        <v/>
      </c>
      <c r="AQ416" t="str">
        <f t="shared" si="589"/>
        <v/>
      </c>
      <c r="AR416" t="str">
        <f t="shared" si="590"/>
        <v>Away</v>
      </c>
      <c r="AS416" t="str">
        <f t="shared" si="591"/>
        <v>a</v>
      </c>
      <c r="AT416" t="str">
        <f t="shared" si="592"/>
        <v>Offensive</v>
      </c>
      <c r="AU416" t="str">
        <f t="shared" si="593"/>
        <v/>
      </c>
      <c r="AV416" t="str">
        <f t="shared" si="594"/>
        <v/>
      </c>
      <c r="AW416" t="str" cm="1">
        <f t="array" ref="AW416">IFERROR(IF(O416&lt;&gt;"",O416,IF(OR($S416="",$T416=""),"",IF(O416&lt;&gt;"",O416,IF($T416&lt;&gt;"",_xlfn._xlws.FILTER(O:O,($BU:$BU=$BU416)*($I:$I=$I416)*($T:$T=$T416)*($S:$S=_xlfn.MINIFS($S:$S,$T:$T,"="&amp;$T416)),"")))))&amp;"",IF(O416="","",""))&amp;""</f>
        <v/>
      </c>
      <c r="AX416" t="str" cm="1">
        <f t="array" ref="AX416">IFERROR(IF(P416&lt;&gt;"",P416,IF(OR($S416="",$T416=""),"",IF($T416&lt;&gt;"",_xlfn._xlws.FILTER(P:P,($BU:$BU=$BU416)*($I:$I=$I416)*($T:$T=$T416)*($S:$S=_xlfn.MINIFS($S:$S,$T:$T,"="&amp;$T416)),""))))&amp;"",IF(P416="","",""))&amp;""</f>
        <v/>
      </c>
      <c r="AY416" t="str" cm="1">
        <f t="array" ref="AY416">IFERROR(IF(Q416&lt;&gt;"",Q416,IF(OR($S416="",$T416=""),"",IF($T416&lt;&gt;"",_xlfn._xlws.FILTER(Q:Q,($BU:$BU=$BU416)*($I:$I=$I416)*($T:$T=$T416)*($S:$S=_xlfn.MINIFS($S:$S,$T:$T,"="&amp;$T416)),""))))&amp;"",IF(Q416="","",""))&amp;""</f>
        <v/>
      </c>
      <c r="AZ416" t="str" cm="1">
        <f t="array" ref="AZ416">IFERROR(IF(R416&lt;&gt;"",R416,IF(OR($S416="",$T416=""),"",IF($T416&lt;&gt;"",_xlfn._xlws.FILTER(R:R,($BU:$BU=$BU416)*($I:$I=$I416)*($T:$T=$T416)*($S:$S=_xlfn.MINIFS($S:$S,$T:$T,"="&amp;$T416)),""))))&amp;"",IF(R416="","",""))&amp;""</f>
        <v>1</v>
      </c>
      <c r="BA416" s="6">
        <f t="shared" si="595"/>
        <v>38</v>
      </c>
      <c r="BB416">
        <f t="shared" ref="BB416:BD416" si="633">BB415</f>
        <v>18987</v>
      </c>
      <c r="BC416" t="str">
        <f t="shared" si="633"/>
        <v>Velodrome</v>
      </c>
      <c r="BD416" t="str">
        <f t="shared" si="633"/>
        <v>Outlaws</v>
      </c>
      <c r="BE416" t="s">
        <v>7</v>
      </c>
      <c r="BF416" t="s">
        <v>172</v>
      </c>
      <c r="BI416" cm="1">
        <f t="array" ref="BI416">IFERROR(_xlfn._xlws.FILTER(shifts!A:A,(shifts!B:B=events!AD416)*(shifts!AG:AG&gt;=events!BK416)*(shifts!AH:AH&lt;=events!BL416)),BI415)</f>
        <v>13</v>
      </c>
      <c r="BJ416" s="15">
        <f t="shared" si="597"/>
        <v>0</v>
      </c>
      <c r="BK416">
        <f t="shared" si="598"/>
        <v>761</v>
      </c>
      <c r="BL416">
        <f t="shared" si="599"/>
        <v>761</v>
      </c>
      <c r="BM416" s="15">
        <f>SUMIFS(BJ$2:BJ416,K$2:K416,"=Intermission")+SUMIFS(BJ$2:BJ416,K$2:K416,"=Timeout")</f>
        <v>0</v>
      </c>
      <c r="BN416">
        <f t="shared" si="600"/>
        <v>0</v>
      </c>
      <c r="BO416" s="19">
        <f t="shared" si="601"/>
        <v>319</v>
      </c>
      <c r="BP416">
        <f t="shared" si="602"/>
        <v>314</v>
      </c>
      <c r="BQ416" s="17">
        <f t="shared" si="603"/>
        <v>319</v>
      </c>
      <c r="BR416" t="str">
        <f t="shared" si="604"/>
        <v>event_team_player_1</v>
      </c>
      <c r="BS416">
        <f>COUNTIFS(S$3:S416,"="&amp;S416,AI$3:AI416,"="&amp;AI416)</f>
        <v>1</v>
      </c>
      <c r="BT416" t="str">
        <f>IFERROR(VLOOKUP(BB416&amp;BU416&amp;X416,game_rosters!U:W,3,FALSE),"")</f>
        <v>P100170</v>
      </c>
      <c r="BU416" t="str">
        <f t="shared" si="605"/>
        <v>Outlaws</v>
      </c>
    </row>
    <row r="417" spans="1:73" x14ac:dyDescent="0.2">
      <c r="A417" t="str">
        <f t="shared" si="580"/>
        <v/>
      </c>
      <c r="E417" s="4"/>
      <c r="F417" s="43"/>
      <c r="G417" s="4"/>
      <c r="H417" s="46"/>
      <c r="I417" s="44">
        <v>77</v>
      </c>
      <c r="J417" s="44" t="str">
        <f t="shared" si="606"/>
        <v/>
      </c>
      <c r="S417">
        <v>205</v>
      </c>
      <c r="T417" t="s">
        <v>756</v>
      </c>
      <c r="U417" t="str">
        <f>IF(B417=1,MAX($U$2:$U416)+1,IF(AND($T417&lt;&gt;"",$T417=$T416),$U416,IF(B417="x",U416,"")))</f>
        <v/>
      </c>
      <c r="V417" t="str">
        <f>IF(C417=1,MAX($V$2:$V416)+1,IF(AND($T417&lt;&gt;"",$T417=$T416),$U416,IF(C417="x",V416,"")))</f>
        <v/>
      </c>
      <c r="X417">
        <v>77</v>
      </c>
      <c r="Z417">
        <v>1</v>
      </c>
      <c r="AA417">
        <f t="shared" si="577"/>
        <v>1205</v>
      </c>
      <c r="AB417" t="str">
        <f t="shared" si="578"/>
        <v/>
      </c>
      <c r="AC417">
        <f t="shared" si="574"/>
        <v>1205</v>
      </c>
      <c r="AD417" s="6">
        <v>1</v>
      </c>
      <c r="AE417" t="s">
        <v>746</v>
      </c>
      <c r="AF417" t="s">
        <v>902</v>
      </c>
      <c r="AG417" t="s">
        <v>756</v>
      </c>
      <c r="AH417" t="s">
        <v>756</v>
      </c>
      <c r="AI417" t="str">
        <f t="shared" si="581"/>
        <v>e</v>
      </c>
      <c r="AJ417" t="str">
        <f t="shared" si="582"/>
        <v/>
      </c>
      <c r="AK417" t="str">
        <f t="shared" si="583"/>
        <v/>
      </c>
      <c r="AL417" t="str">
        <f t="shared" si="584"/>
        <v/>
      </c>
      <c r="AM417" t="str">
        <f t="shared" si="585"/>
        <v/>
      </c>
      <c r="AN417" t="str">
        <f t="shared" si="586"/>
        <v>Away</v>
      </c>
      <c r="AO417" t="str">
        <f t="shared" si="587"/>
        <v>a</v>
      </c>
      <c r="AP417" t="str">
        <f t="shared" si="588"/>
        <v/>
      </c>
      <c r="AQ417" t="str">
        <f t="shared" si="589"/>
        <v/>
      </c>
      <c r="AR417" t="str">
        <f t="shared" si="590"/>
        <v>Away</v>
      </c>
      <c r="AS417" t="str">
        <f t="shared" si="591"/>
        <v>a</v>
      </c>
      <c r="AT417" t="str">
        <f t="shared" si="592"/>
        <v>Offensive</v>
      </c>
      <c r="AU417" t="str">
        <f t="shared" si="593"/>
        <v/>
      </c>
      <c r="AV417" t="str">
        <f t="shared" si="594"/>
        <v/>
      </c>
      <c r="AW417" t="str" cm="1">
        <f t="array" ref="AW417">IFERROR(IF(O417&lt;&gt;"",O417,IF(OR($S417="",$T417=""),"",IF(O417&lt;&gt;"",O417,IF($T417&lt;&gt;"",_xlfn._xlws.FILTER(O:O,($BU:$BU=$BU417)*($I:$I=$I417)*($T:$T=$T417)*($S:$S=_xlfn.MINIFS($S:$S,$T:$T,"="&amp;$T417)),"")))))&amp;"",IF(O417="","",""))&amp;""</f>
        <v/>
      </c>
      <c r="AX417" t="str" cm="1">
        <f t="array" ref="AX417">IFERROR(IF(P417&lt;&gt;"",P417,IF(OR($S417="",$T417=""),"",IF($T417&lt;&gt;"",_xlfn._xlws.FILTER(P:P,($BU:$BU=$BU417)*($I:$I=$I417)*($T:$T=$T417)*($S:$S=_xlfn.MINIFS($S:$S,$T:$T,"="&amp;$T417)),""))))&amp;"",IF(P417="","",""))&amp;""</f>
        <v/>
      </c>
      <c r="AY417" t="str" cm="1">
        <f t="array" ref="AY417">IFERROR(IF(Q417&lt;&gt;"",Q417,IF(OR($S417="",$T417=""),"",IF($T417&lt;&gt;"",_xlfn._xlws.FILTER(Q:Q,($BU:$BU=$BU417)*($I:$I=$I417)*($T:$T=$T417)*($S:$S=_xlfn.MINIFS($S:$S,$T:$T,"="&amp;$T417)),""))))&amp;"",IF(Q417="","",""))&amp;""</f>
        <v/>
      </c>
      <c r="AZ417" t="str" cm="1">
        <f t="array" ref="AZ417">IFERROR(IF(R417&lt;&gt;"",R417,IF(OR($S417="",$T417=""),"",IF($T417&lt;&gt;"",_xlfn._xlws.FILTER(R:R,($BU:$BU=$BU417)*($I:$I=$I417)*($T:$T=$T417)*($S:$S=_xlfn.MINIFS($S:$S,$T:$T,"="&amp;$T417)),""))))&amp;"",IF(R417="","",""))&amp;""</f>
        <v/>
      </c>
      <c r="BA417" s="6">
        <f t="shared" si="595"/>
        <v>38</v>
      </c>
      <c r="BB417">
        <f t="shared" ref="BB417:BD417" si="634">BB416</f>
        <v>18987</v>
      </c>
      <c r="BC417" t="str">
        <f t="shared" si="634"/>
        <v>Velodrome</v>
      </c>
      <c r="BD417" t="str">
        <f t="shared" si="634"/>
        <v>Outlaws</v>
      </c>
      <c r="BE417" t="s">
        <v>7</v>
      </c>
      <c r="BF417" t="s">
        <v>172</v>
      </c>
      <c r="BI417" cm="1">
        <f t="array" ref="BI417">IFERROR(_xlfn._xlws.FILTER(shifts!A:A,(shifts!B:B=events!AD417)*(shifts!AG:AG&gt;=events!BK417)*(shifts!AH:AH&lt;=events!BL417)),BI416)</f>
        <v>13</v>
      </c>
      <c r="BJ417" s="15">
        <f t="shared" si="597"/>
        <v>0</v>
      </c>
      <c r="BK417">
        <f t="shared" si="598"/>
        <v>761</v>
      </c>
      <c r="BL417">
        <f t="shared" si="599"/>
        <v>761</v>
      </c>
      <c r="BM417" s="15">
        <f>SUMIFS(BJ$2:BJ417,K$2:K417,"=Intermission")+SUMIFS(BJ$2:BJ417,K$2:K417,"=Timeout")</f>
        <v>0</v>
      </c>
      <c r="BN417">
        <f t="shared" si="600"/>
        <v>0</v>
      </c>
      <c r="BO417" s="19">
        <f t="shared" si="601"/>
        <v>319</v>
      </c>
      <c r="BP417">
        <f t="shared" si="602"/>
        <v>314</v>
      </c>
      <c r="BQ417" s="17">
        <f t="shared" si="603"/>
        <v>319</v>
      </c>
      <c r="BR417" t="str">
        <f t="shared" si="604"/>
        <v>event_team_player_2</v>
      </c>
      <c r="BS417">
        <f>COUNTIFS(S$3:S417,"="&amp;S417,AI$3:AI417,"="&amp;AI417)</f>
        <v>2</v>
      </c>
      <c r="BT417" t="str">
        <f>IFERROR(VLOOKUP(BB417&amp;BU417&amp;X417,game_rosters!U:W,3,FALSE),"")</f>
        <v>P100185</v>
      </c>
      <c r="BU417" t="str">
        <f t="shared" si="605"/>
        <v>Outlaws</v>
      </c>
    </row>
    <row r="418" spans="1:73" x14ac:dyDescent="0.2">
      <c r="A418" t="str">
        <f t="shared" si="580"/>
        <v/>
      </c>
      <c r="E418" s="4"/>
      <c r="F418" s="43"/>
      <c r="G418" s="4"/>
      <c r="H418" s="46"/>
      <c r="I418" s="44">
        <v>70</v>
      </c>
      <c r="J418" s="44" t="str">
        <f t="shared" si="606"/>
        <v/>
      </c>
      <c r="O418" t="s">
        <v>605</v>
      </c>
      <c r="R418" s="51">
        <v>1</v>
      </c>
      <c r="S418">
        <v>205</v>
      </c>
      <c r="T418" t="s">
        <v>756</v>
      </c>
      <c r="U418" t="str">
        <f>IF(B418=1,MAX($U$2:$U417)+1,IF(AND($T418&lt;&gt;"",$T418=$T417),$U417,IF(B418="x",U417,"")))</f>
        <v/>
      </c>
      <c r="V418" t="str">
        <f>IF(C418=1,MAX($V$2:$V417)+1,IF(AND($T418&lt;&gt;"",$T418=$T417),$U417,IF(C418="x",V417,"")))</f>
        <v/>
      </c>
      <c r="X418">
        <v>70</v>
      </c>
      <c r="AA418">
        <f t="shared" si="577"/>
        <v>1205</v>
      </c>
      <c r="AB418" t="str">
        <f t="shared" si="578"/>
        <v/>
      </c>
      <c r="AC418">
        <f t="shared" si="574"/>
        <v>1205</v>
      </c>
      <c r="AD418" s="6">
        <v>1</v>
      </c>
      <c r="AE418" t="s">
        <v>746</v>
      </c>
      <c r="AF418" t="s">
        <v>902</v>
      </c>
      <c r="AG418" t="s">
        <v>756</v>
      </c>
      <c r="AH418" t="s">
        <v>756</v>
      </c>
      <c r="AI418" t="str">
        <f t="shared" si="581"/>
        <v>o</v>
      </c>
      <c r="AJ418" t="str">
        <f t="shared" si="582"/>
        <v/>
      </c>
      <c r="AK418" t="str">
        <f t="shared" si="583"/>
        <v/>
      </c>
      <c r="AL418" t="str">
        <f t="shared" si="584"/>
        <v/>
      </c>
      <c r="AM418" t="str">
        <f t="shared" si="585"/>
        <v/>
      </c>
      <c r="AN418" t="str">
        <f t="shared" si="586"/>
        <v>Away</v>
      </c>
      <c r="AO418" t="str">
        <f t="shared" si="587"/>
        <v>a</v>
      </c>
      <c r="AP418" t="str">
        <f t="shared" si="588"/>
        <v/>
      </c>
      <c r="AQ418" t="str">
        <f t="shared" si="589"/>
        <v/>
      </c>
      <c r="AR418" t="str">
        <f t="shared" si="590"/>
        <v>Away</v>
      </c>
      <c r="AS418" t="str">
        <f t="shared" si="591"/>
        <v>a</v>
      </c>
      <c r="AT418" t="str">
        <f t="shared" si="592"/>
        <v>Defensive</v>
      </c>
      <c r="AU418" t="str">
        <f t="shared" si="593"/>
        <v/>
      </c>
      <c r="AV418" t="str">
        <f t="shared" si="594"/>
        <v/>
      </c>
      <c r="AW418" t="str" cm="1">
        <f t="array" ref="AW418">IFERROR(IF(O418&lt;&gt;"",O418,IF(OR($S418="",$T418=""),"",IF(O418&lt;&gt;"",O418,IF($T418&lt;&gt;"",_xlfn._xlws.FILTER(O:O,($BU:$BU=$BU418)*($I:$I=$I418)*($T:$T=$T418)*($S:$S=_xlfn.MINIFS($S:$S,$T:$T,"="&amp;$T418)),"")))))&amp;"",IF(O418="","",""))&amp;""</f>
        <v>Defensive_PlayPass-InShotPassLane</v>
      </c>
      <c r="AX418" t="str" cm="1">
        <f t="array" ref="AX418">IFERROR(IF(P418&lt;&gt;"",P418,IF(OR($S418="",$T418=""),"",IF($T418&lt;&gt;"",_xlfn._xlws.FILTER(P:P,($BU:$BU=$BU418)*($I:$I=$I418)*($T:$T=$T418)*($S:$S=_xlfn.MINIFS($S:$S,$T:$T,"="&amp;$T418)),""))))&amp;"",IF(P418="","",""))&amp;""</f>
        <v/>
      </c>
      <c r="AY418" t="str" cm="1">
        <f t="array" ref="AY418">IFERROR(IF(Q418&lt;&gt;"",Q418,IF(OR($S418="",$T418=""),"",IF($T418&lt;&gt;"",_xlfn._xlws.FILTER(Q:Q,($BU:$BU=$BU418)*($I:$I=$I418)*($T:$T=$T418)*($S:$S=_xlfn.MINIFS($S:$S,$T:$T,"="&amp;$T418)),""))))&amp;"",IF(Q418="","",""))&amp;""</f>
        <v/>
      </c>
      <c r="AZ418" t="str" cm="1">
        <f t="array" ref="AZ418">IFERROR(IF(R418&lt;&gt;"",R418,IF(OR($S418="",$T418=""),"",IF($T418&lt;&gt;"",_xlfn._xlws.FILTER(R:R,($BU:$BU=$BU418)*($I:$I=$I418)*($T:$T=$T418)*($S:$S=_xlfn.MINIFS($S:$S,$T:$T,"="&amp;$T418)),""))))&amp;"",IF(R418="","",""))&amp;""</f>
        <v>1</v>
      </c>
      <c r="BA418" s="6">
        <f t="shared" si="595"/>
        <v>38</v>
      </c>
      <c r="BB418">
        <f t="shared" ref="BB418:BD418" si="635">BB417</f>
        <v>18987</v>
      </c>
      <c r="BC418" t="str">
        <f t="shared" si="635"/>
        <v>Velodrome</v>
      </c>
      <c r="BD418" t="str">
        <f t="shared" si="635"/>
        <v>Outlaws</v>
      </c>
      <c r="BE418" t="s">
        <v>7</v>
      </c>
      <c r="BF418" t="s">
        <v>172</v>
      </c>
      <c r="BI418" cm="1">
        <f t="array" ref="BI418">IFERROR(_xlfn._xlws.FILTER(shifts!A:A,(shifts!B:B=events!AD418)*(shifts!AG:AG&gt;=events!BK418)*(shifts!AH:AH&lt;=events!BL418)),BI417)</f>
        <v>13</v>
      </c>
      <c r="BJ418" s="15">
        <f t="shared" si="597"/>
        <v>0</v>
      </c>
      <c r="BK418">
        <f t="shared" si="598"/>
        <v>761</v>
      </c>
      <c r="BL418">
        <f t="shared" si="599"/>
        <v>761</v>
      </c>
      <c r="BM418" s="15">
        <f>SUMIFS(BJ$2:BJ418,K$2:K418,"=Intermission")+SUMIFS(BJ$2:BJ418,K$2:K418,"=Timeout")</f>
        <v>0</v>
      </c>
      <c r="BN418">
        <f t="shared" si="600"/>
        <v>0</v>
      </c>
      <c r="BO418" s="19">
        <f t="shared" si="601"/>
        <v>319</v>
      </c>
      <c r="BP418">
        <f t="shared" si="602"/>
        <v>314</v>
      </c>
      <c r="BQ418" s="17">
        <f t="shared" si="603"/>
        <v>319</v>
      </c>
      <c r="BR418" t="str">
        <f t="shared" si="604"/>
        <v>opp_team_player_1</v>
      </c>
      <c r="BS418">
        <f>COUNTIFS(S$3:S418,"="&amp;S418,AI$3:AI418,"="&amp;AI418)</f>
        <v>1</v>
      </c>
      <c r="BT418" t="str">
        <f>IFERROR(VLOOKUP(BB418&amp;BU418&amp;X418,game_rosters!U:W,3,FALSE),"")</f>
        <v>P100001</v>
      </c>
      <c r="BU418" t="str">
        <f t="shared" si="605"/>
        <v>Velodrome</v>
      </c>
    </row>
    <row r="419" spans="1:73" x14ac:dyDescent="0.2">
      <c r="A419">
        <f t="shared" si="580"/>
        <v>1</v>
      </c>
      <c r="E419" s="4"/>
      <c r="F419" s="43"/>
      <c r="G419" s="4"/>
      <c r="H419" s="46"/>
      <c r="I419" s="44">
        <v>77</v>
      </c>
      <c r="J419" s="44" t="str">
        <f t="shared" si="606"/>
        <v>d</v>
      </c>
      <c r="K419" t="s">
        <v>238</v>
      </c>
      <c r="L419" t="s">
        <v>184</v>
      </c>
      <c r="M419" t="s">
        <v>88</v>
      </c>
      <c r="N419" t="s">
        <v>595</v>
      </c>
      <c r="S419">
        <v>206</v>
      </c>
      <c r="T419" t="s">
        <v>756</v>
      </c>
      <c r="U419" t="str">
        <f>IF(B419=1,MAX($U$2:$U418)+1,IF(AND($T419&lt;&gt;"",$T419=$T418),$U418,IF(B419="x",U418,"")))</f>
        <v/>
      </c>
      <c r="V419" t="str">
        <f>IF(C419=1,MAX($V$2:$V418)+1,IF(AND($T419&lt;&gt;"",$T419=$T418),$U418,IF(C419="x",V418,"")))</f>
        <v/>
      </c>
      <c r="W419" t="s">
        <v>731</v>
      </c>
      <c r="X419">
        <v>77</v>
      </c>
      <c r="Z419">
        <v>1</v>
      </c>
      <c r="AA419">
        <f t="shared" si="577"/>
        <v>1206</v>
      </c>
      <c r="AB419" t="str">
        <f t="shared" si="578"/>
        <v/>
      </c>
      <c r="AC419">
        <f t="shared" si="574"/>
        <v>1206</v>
      </c>
      <c r="AD419" s="6">
        <v>1</v>
      </c>
      <c r="AE419" t="s">
        <v>746</v>
      </c>
      <c r="AF419" t="s">
        <v>749</v>
      </c>
      <c r="AG419" t="s">
        <v>746</v>
      </c>
      <c r="AH419" t="s">
        <v>925</v>
      </c>
      <c r="AI419" t="str">
        <f t="shared" si="581"/>
        <v>e</v>
      </c>
      <c r="AJ419" t="str">
        <f t="shared" si="582"/>
        <v>d</v>
      </c>
      <c r="AK419" t="str">
        <f t="shared" si="583"/>
        <v>d</v>
      </c>
      <c r="AL419" t="str">
        <f t="shared" si="584"/>
        <v>o</v>
      </c>
      <c r="AM419" t="str">
        <f t="shared" si="585"/>
        <v>d</v>
      </c>
      <c r="AN419" t="str">
        <f t="shared" si="586"/>
        <v>Away</v>
      </c>
      <c r="AO419" t="str">
        <f t="shared" si="587"/>
        <v>a</v>
      </c>
      <c r="AP419" t="str">
        <f t="shared" si="588"/>
        <v>o</v>
      </c>
      <c r="AQ419" t="str">
        <f t="shared" si="589"/>
        <v>d</v>
      </c>
      <c r="AR419" t="str">
        <f t="shared" si="590"/>
        <v>Away</v>
      </c>
      <c r="AS419" t="str">
        <f t="shared" si="591"/>
        <v>a</v>
      </c>
      <c r="AT419" t="str">
        <f t="shared" si="592"/>
        <v>Offensive</v>
      </c>
      <c r="AU419" t="str">
        <f t="shared" si="593"/>
        <v/>
      </c>
      <c r="AV419" t="str">
        <f t="shared" si="594"/>
        <v/>
      </c>
      <c r="AW419" t="str" cm="1">
        <f t="array" ref="AW419">IFERROR(IF(O419&lt;&gt;"",O419,IF(OR($S419="",$T419=""),"",IF(O419&lt;&gt;"",O419,IF($T419&lt;&gt;"",_xlfn._xlws.FILTER(O:O,($BU:$BU=$BU419)*($I:$I=$I419)*($T:$T=$T419)*($S:$S=_xlfn.MINIFS($S:$S,$T:$T,"="&amp;$T419)),"")))))&amp;"",IF(O419="","",""))&amp;""</f>
        <v/>
      </c>
      <c r="AX419" t="str" cm="1">
        <f t="array" ref="AX419">IFERROR(IF(P419&lt;&gt;"",P419,IF(OR($S419="",$T419=""),"",IF($T419&lt;&gt;"",_xlfn._xlws.FILTER(P:P,($BU:$BU=$BU419)*($I:$I=$I419)*($T:$T=$T419)*($S:$S=_xlfn.MINIFS($S:$S,$T:$T,"="&amp;$T419)),""))))&amp;"",IF(P419="","",""))&amp;""</f>
        <v/>
      </c>
      <c r="AY419" t="str" cm="1">
        <f t="array" ref="AY419">IFERROR(IF(Q419&lt;&gt;"",Q419,IF(OR($S419="",$T419=""),"",IF($T419&lt;&gt;"",_xlfn._xlws.FILTER(Q:Q,($BU:$BU=$BU419)*($I:$I=$I419)*($T:$T=$T419)*($S:$S=_xlfn.MINIFS($S:$S,$T:$T,"="&amp;$T419)),""))))&amp;"",IF(Q419="","",""))&amp;""</f>
        <v/>
      </c>
      <c r="AZ419" t="str" cm="1">
        <f t="array" ref="AZ419">IFERROR(IF(R419&lt;&gt;"",R419,IF(OR($S419="",$T419=""),"",IF($T419&lt;&gt;"",_xlfn._xlws.FILTER(R:R,($BU:$BU=$BU419)*($I:$I=$I419)*($T:$T=$T419)*($S:$S=_xlfn.MINIFS($S:$S,$T:$T,"="&amp;$T419)),""))))&amp;"",IF(R419="","",""))&amp;""</f>
        <v/>
      </c>
      <c r="BA419" s="6">
        <f t="shared" si="595"/>
        <v>39</v>
      </c>
      <c r="BB419">
        <f t="shared" ref="BB419:BD419" si="636">BB418</f>
        <v>18987</v>
      </c>
      <c r="BC419" t="str">
        <f t="shared" si="636"/>
        <v>Velodrome</v>
      </c>
      <c r="BD419" t="str">
        <f t="shared" si="636"/>
        <v>Outlaws</v>
      </c>
      <c r="BE419" t="s">
        <v>238</v>
      </c>
      <c r="BF419" t="s">
        <v>184</v>
      </c>
      <c r="BI419" cm="1">
        <f t="array" ref="BI419">IFERROR(_xlfn._xlws.FILTER(shifts!A:A,(shifts!B:B=events!AD419)*(shifts!AG:AG&gt;=events!BK419)*(shifts!AH:AH&lt;=events!BL419)),BI418)</f>
        <v>13</v>
      </c>
      <c r="BJ419" s="15">
        <f t="shared" si="597"/>
        <v>3</v>
      </c>
      <c r="BK419">
        <f t="shared" si="598"/>
        <v>759</v>
      </c>
      <c r="BL419">
        <f t="shared" si="599"/>
        <v>756</v>
      </c>
      <c r="BM419" s="15">
        <f>SUMIFS(BJ$2:BJ419,K$2:K419,"=Intermission")+SUMIFS(BJ$2:BJ419,K$2:K419,"=Timeout")</f>
        <v>0</v>
      </c>
      <c r="BN419">
        <f t="shared" si="600"/>
        <v>0</v>
      </c>
      <c r="BO419" s="19">
        <f t="shared" si="601"/>
        <v>321</v>
      </c>
      <c r="BP419">
        <f t="shared" si="602"/>
        <v>316</v>
      </c>
      <c r="BQ419" s="17">
        <f t="shared" si="603"/>
        <v>324</v>
      </c>
      <c r="BR419" t="str">
        <f t="shared" si="604"/>
        <v>event_team_player_1</v>
      </c>
      <c r="BS419">
        <f>COUNTIFS(S$3:S419,"="&amp;S419,AI$3:AI419,"="&amp;AI419)</f>
        <v>1</v>
      </c>
      <c r="BT419" t="str">
        <f>IFERROR(VLOOKUP(BB419&amp;BU419&amp;X419,game_rosters!U:W,3,FALSE),"")</f>
        <v>P100185</v>
      </c>
      <c r="BU419" t="str">
        <f t="shared" si="605"/>
        <v>Outlaws</v>
      </c>
    </row>
    <row r="420" spans="1:73" x14ac:dyDescent="0.2">
      <c r="A420">
        <f t="shared" si="580"/>
        <v>1</v>
      </c>
      <c r="E420" s="4"/>
      <c r="F420" s="43"/>
      <c r="G420" s="4"/>
      <c r="H420" s="46"/>
      <c r="I420" s="44">
        <v>77</v>
      </c>
      <c r="J420" s="44" t="str">
        <f t="shared" si="606"/>
        <v/>
      </c>
      <c r="K420" t="s">
        <v>13</v>
      </c>
      <c r="S420">
        <v>207</v>
      </c>
      <c r="T420" t="s">
        <v>756</v>
      </c>
      <c r="U420" t="str">
        <f>IF(B420=1,MAX($U$2:$U419)+1,IF(AND($T420&lt;&gt;"",$T420=$T419),$U419,IF(B420="x",U419,"")))</f>
        <v/>
      </c>
      <c r="V420" t="str">
        <f>IF(C420=1,MAX($V$2:$V419)+1,IF(AND($T420&lt;&gt;"",$T420=$T419),$U419,IF(C420="x",V419,"")))</f>
        <v/>
      </c>
      <c r="W420" t="s">
        <v>731</v>
      </c>
      <c r="X420">
        <v>77</v>
      </c>
      <c r="Z420">
        <v>1</v>
      </c>
      <c r="AA420">
        <f t="shared" si="577"/>
        <v>1207</v>
      </c>
      <c r="AB420" t="str">
        <f t="shared" si="578"/>
        <v/>
      </c>
      <c r="AC420">
        <f t="shared" si="574"/>
        <v>1207</v>
      </c>
      <c r="AD420" s="6">
        <v>1</v>
      </c>
      <c r="AE420" t="s">
        <v>746</v>
      </c>
      <c r="AF420" t="s">
        <v>925</v>
      </c>
      <c r="AG420" t="s">
        <v>746</v>
      </c>
      <c r="AH420" t="s">
        <v>750</v>
      </c>
      <c r="AI420" t="str">
        <f t="shared" si="581"/>
        <v>e</v>
      </c>
      <c r="AJ420" t="str">
        <f t="shared" si="582"/>
        <v/>
      </c>
      <c r="AK420" t="str">
        <f t="shared" si="583"/>
        <v/>
      </c>
      <c r="AL420" t="str">
        <f t="shared" si="584"/>
        <v/>
      </c>
      <c r="AM420" t="str">
        <f t="shared" si="585"/>
        <v/>
      </c>
      <c r="AN420" t="str">
        <f t="shared" si="586"/>
        <v>Away</v>
      </c>
      <c r="AO420" t="str">
        <f t="shared" si="587"/>
        <v>a</v>
      </c>
      <c r="AP420" t="str">
        <f t="shared" si="588"/>
        <v/>
      </c>
      <c r="AQ420" t="str">
        <f t="shared" si="589"/>
        <v/>
      </c>
      <c r="AR420" t="str">
        <f t="shared" si="590"/>
        <v>Away</v>
      </c>
      <c r="AS420" t="str">
        <f t="shared" si="591"/>
        <v>a</v>
      </c>
      <c r="AT420" t="str">
        <f t="shared" si="592"/>
        <v>Offensive</v>
      </c>
      <c r="AU420" t="str">
        <f t="shared" si="593"/>
        <v/>
      </c>
      <c r="AV420" t="str">
        <f t="shared" si="594"/>
        <v/>
      </c>
      <c r="AW420" t="str" cm="1">
        <f t="array" ref="AW420">IFERROR(IF(O420&lt;&gt;"",O420,IF(OR($S420="",$T420=""),"",IF(O420&lt;&gt;"",O420,IF($T420&lt;&gt;"",_xlfn._xlws.FILTER(O:O,($BU:$BU=$BU420)*($I:$I=$I420)*($T:$T=$T420)*($S:$S=_xlfn.MINIFS($S:$S,$T:$T,"="&amp;$T420)),"")))))&amp;"",IF(O420="","",""))&amp;""</f>
        <v/>
      </c>
      <c r="AX420" t="str" cm="1">
        <f t="array" ref="AX420">IFERROR(IF(P420&lt;&gt;"",P420,IF(OR($S420="",$T420=""),"",IF($T420&lt;&gt;"",_xlfn._xlws.FILTER(P:P,($BU:$BU=$BU420)*($I:$I=$I420)*($T:$T=$T420)*($S:$S=_xlfn.MINIFS($S:$S,$T:$T,"="&amp;$T420)),""))))&amp;"",IF(P420="","",""))&amp;""</f>
        <v/>
      </c>
      <c r="AY420" t="str" cm="1">
        <f t="array" ref="AY420">IFERROR(IF(Q420&lt;&gt;"",Q420,IF(OR($S420="",$T420=""),"",IF($T420&lt;&gt;"",_xlfn._xlws.FILTER(Q:Q,($BU:$BU=$BU420)*($I:$I=$I420)*($T:$T=$T420)*($S:$S=_xlfn.MINIFS($S:$S,$T:$T,"="&amp;$T420)),""))))&amp;"",IF(Q420="","",""))&amp;""</f>
        <v/>
      </c>
      <c r="AZ420" t="str" cm="1">
        <f t="array" ref="AZ420">IFERROR(IF(R420&lt;&gt;"",R420,IF(OR($S420="",$T420=""),"",IF($T420&lt;&gt;"",_xlfn._xlws.FILTER(R:R,($BU:$BU=$BU420)*($I:$I=$I420)*($T:$T=$T420)*($S:$S=_xlfn.MINIFS($S:$S,$T:$T,"="&amp;$T420)),""))))&amp;"",IF(R420="","",""))&amp;""</f>
        <v/>
      </c>
      <c r="BA420" s="6">
        <f t="shared" si="595"/>
        <v>39</v>
      </c>
      <c r="BB420">
        <f t="shared" ref="BB420:BD420" si="637">BB419</f>
        <v>18987</v>
      </c>
      <c r="BC420" t="str">
        <f t="shared" si="637"/>
        <v>Velodrome</v>
      </c>
      <c r="BD420" t="str">
        <f t="shared" si="637"/>
        <v>Outlaws</v>
      </c>
      <c r="BE420" t="s">
        <v>13</v>
      </c>
      <c r="BF420" t="s">
        <v>756</v>
      </c>
      <c r="BI420" cm="1">
        <f t="array" ref="BI420">IFERROR(_xlfn._xlws.FILTER(shifts!A:A,(shifts!B:B=events!AD420)*(shifts!AG:AG&gt;=events!BK420)*(shifts!AH:AH&lt;=events!BL420)),BI419)</f>
        <v>14</v>
      </c>
      <c r="BJ420" s="15">
        <f t="shared" si="597"/>
        <v>1</v>
      </c>
      <c r="BK420">
        <f t="shared" si="598"/>
        <v>756</v>
      </c>
      <c r="BL420">
        <f t="shared" si="599"/>
        <v>755</v>
      </c>
      <c r="BM420" s="15">
        <f>SUMIFS(BJ$2:BJ420,K$2:K420,"=Intermission")+SUMIFS(BJ$2:BJ420,K$2:K420,"=Timeout")</f>
        <v>0</v>
      </c>
      <c r="BN420">
        <f t="shared" si="600"/>
        <v>0</v>
      </c>
      <c r="BO420" s="19">
        <f t="shared" si="601"/>
        <v>324</v>
      </c>
      <c r="BP420">
        <f t="shared" si="602"/>
        <v>319</v>
      </c>
      <c r="BQ420" s="17">
        <f t="shared" si="603"/>
        <v>325</v>
      </c>
      <c r="BR420" t="str">
        <f t="shared" si="604"/>
        <v>event_team_player_1</v>
      </c>
      <c r="BS420">
        <f>COUNTIFS(S$3:S420,"="&amp;S420,AI$3:AI420,"="&amp;AI420)</f>
        <v>1</v>
      </c>
      <c r="BT420" t="str">
        <f>IFERROR(VLOOKUP(BB420&amp;BU420&amp;X420,game_rosters!U:W,3,FALSE),"")</f>
        <v>P100185</v>
      </c>
      <c r="BU420" t="str">
        <f t="shared" si="605"/>
        <v>Outlaws</v>
      </c>
    </row>
    <row r="421" spans="1:73" x14ac:dyDescent="0.2">
      <c r="A421">
        <f t="shared" si="580"/>
        <v>1</v>
      </c>
      <c r="E421" s="4"/>
      <c r="F421" s="43"/>
      <c r="G421" s="4"/>
      <c r="H421" s="46"/>
      <c r="I421" s="44">
        <v>77</v>
      </c>
      <c r="J421" s="44" t="str">
        <f t="shared" si="606"/>
        <v/>
      </c>
      <c r="K421" t="s">
        <v>7</v>
      </c>
      <c r="L421" t="s">
        <v>172</v>
      </c>
      <c r="M421" t="s">
        <v>67</v>
      </c>
      <c r="S421">
        <v>208</v>
      </c>
      <c r="T421" t="s">
        <v>756</v>
      </c>
      <c r="U421" t="str">
        <f>IF(B421=1,MAX($U$2:$U420)+1,IF(AND($T421&lt;&gt;"",$T421=$T420),$U420,IF(B421="x",U420,"")))</f>
        <v/>
      </c>
      <c r="V421" t="str">
        <f>IF(C421=1,MAX($V$2:$V420)+1,IF(AND($T421&lt;&gt;"",$T421=$T420),$U420,IF(C421="x",V420,"")))</f>
        <v/>
      </c>
      <c r="W421" t="s">
        <v>731</v>
      </c>
      <c r="X421">
        <v>77</v>
      </c>
      <c r="Z421">
        <v>1</v>
      </c>
      <c r="AA421">
        <f t="shared" si="577"/>
        <v>1208</v>
      </c>
      <c r="AB421" t="str">
        <f t="shared" si="578"/>
        <v/>
      </c>
      <c r="AC421">
        <f t="shared" si="574"/>
        <v>1208</v>
      </c>
      <c r="AD421" s="6">
        <v>1</v>
      </c>
      <c r="AE421" t="s">
        <v>746</v>
      </c>
      <c r="AF421" t="s">
        <v>750</v>
      </c>
      <c r="AG421" t="s">
        <v>756</v>
      </c>
      <c r="AH421" t="s">
        <v>756</v>
      </c>
      <c r="AI421" t="str">
        <f t="shared" si="581"/>
        <v>e</v>
      </c>
      <c r="AJ421" t="str">
        <f t="shared" si="582"/>
        <v/>
      </c>
      <c r="AK421" t="str">
        <f t="shared" si="583"/>
        <v/>
      </c>
      <c r="AL421" t="str">
        <f t="shared" si="584"/>
        <v/>
      </c>
      <c r="AM421" t="str">
        <f t="shared" si="585"/>
        <v/>
      </c>
      <c r="AN421" t="str">
        <f t="shared" si="586"/>
        <v>Away</v>
      </c>
      <c r="AO421" t="str">
        <f t="shared" si="587"/>
        <v>a</v>
      </c>
      <c r="AP421" t="str">
        <f t="shared" si="588"/>
        <v/>
      </c>
      <c r="AQ421" t="str">
        <f t="shared" si="589"/>
        <v/>
      </c>
      <c r="AR421" t="str">
        <f t="shared" si="590"/>
        <v>Away</v>
      </c>
      <c r="AS421" t="str">
        <f t="shared" si="591"/>
        <v>a</v>
      </c>
      <c r="AT421" t="str">
        <f t="shared" si="592"/>
        <v>Offensive</v>
      </c>
      <c r="AU421" t="str">
        <f t="shared" si="593"/>
        <v/>
      </c>
      <c r="AV421" t="str">
        <f t="shared" si="594"/>
        <v/>
      </c>
      <c r="AW421" t="str" cm="1">
        <f t="array" ref="AW421">IFERROR(IF(O421&lt;&gt;"",O421,IF(OR($S421="",$T421=""),"",IF(O421&lt;&gt;"",O421,IF($T421&lt;&gt;"",_xlfn._xlws.FILTER(O:O,($BU:$BU=$BU421)*($I:$I=$I421)*($T:$T=$T421)*($S:$S=_xlfn.MINIFS($S:$S,$T:$T,"="&amp;$T421)),"")))))&amp;"",IF(O421="","",""))&amp;""</f>
        <v/>
      </c>
      <c r="AX421" t="str" cm="1">
        <f t="array" ref="AX421">IFERROR(IF(P421&lt;&gt;"",P421,IF(OR($S421="",$T421=""),"",IF($T421&lt;&gt;"",_xlfn._xlws.FILTER(P:P,($BU:$BU=$BU421)*($I:$I=$I421)*($T:$T=$T421)*($S:$S=_xlfn.MINIFS($S:$S,$T:$T,"="&amp;$T421)),""))))&amp;"",IF(P421="","",""))&amp;""</f>
        <v/>
      </c>
      <c r="AY421" t="str" cm="1">
        <f t="array" ref="AY421">IFERROR(IF(Q421&lt;&gt;"",Q421,IF(OR($S421="",$T421=""),"",IF($T421&lt;&gt;"",_xlfn._xlws.FILTER(Q:Q,($BU:$BU=$BU421)*($I:$I=$I421)*($T:$T=$T421)*($S:$S=_xlfn.MINIFS($S:$S,$T:$T,"="&amp;$T421)),""))))&amp;"",IF(Q421="","",""))&amp;""</f>
        <v/>
      </c>
      <c r="AZ421" t="str" cm="1">
        <f t="array" ref="AZ421">IFERROR(IF(R421&lt;&gt;"",R421,IF(OR($S421="",$T421=""),"",IF($T421&lt;&gt;"",_xlfn._xlws.FILTER(R:R,($BU:$BU=$BU421)*($I:$I=$I421)*($T:$T=$T421)*($S:$S=_xlfn.MINIFS($S:$S,$T:$T,"="&amp;$T421)),""))))&amp;"",IF(R421="","",""))&amp;""</f>
        <v/>
      </c>
      <c r="BA421" s="6">
        <f t="shared" si="595"/>
        <v>39</v>
      </c>
      <c r="BB421">
        <f t="shared" ref="BB421:BD421" si="638">BB420</f>
        <v>18987</v>
      </c>
      <c r="BC421" t="str">
        <f t="shared" si="638"/>
        <v>Velodrome</v>
      </c>
      <c r="BD421" t="str">
        <f t="shared" si="638"/>
        <v>Outlaws</v>
      </c>
      <c r="BE421" t="s">
        <v>7</v>
      </c>
      <c r="BF421" t="s">
        <v>172</v>
      </c>
      <c r="BI421" cm="1">
        <f t="array" ref="BI421">IFERROR(_xlfn._xlws.FILTER(shifts!A:A,(shifts!B:B=events!AD421)*(shifts!AG:AG&gt;=events!BK421)*(shifts!AH:AH&lt;=events!BL421)),BI420)</f>
        <v>14</v>
      </c>
      <c r="BJ421" s="15">
        <f t="shared" si="597"/>
        <v>0</v>
      </c>
      <c r="BK421">
        <f t="shared" si="598"/>
        <v>755</v>
      </c>
      <c r="BL421">
        <f t="shared" si="599"/>
        <v>755</v>
      </c>
      <c r="BM421" s="15">
        <f>SUMIFS(BJ$2:BJ421,K$2:K421,"=Intermission")+SUMIFS(BJ$2:BJ421,K$2:K421,"=Timeout")</f>
        <v>0</v>
      </c>
      <c r="BN421">
        <f t="shared" si="600"/>
        <v>0</v>
      </c>
      <c r="BO421" s="19">
        <f t="shared" si="601"/>
        <v>325</v>
      </c>
      <c r="BP421">
        <f t="shared" si="602"/>
        <v>320</v>
      </c>
      <c r="BQ421" s="17">
        <f t="shared" si="603"/>
        <v>325</v>
      </c>
      <c r="BR421" t="str">
        <f t="shared" si="604"/>
        <v>event_team_player_1</v>
      </c>
      <c r="BS421">
        <f>COUNTIFS(S$3:S421,"="&amp;S421,AI$3:AI421,"="&amp;AI421)</f>
        <v>1</v>
      </c>
      <c r="BT421" t="str">
        <f>IFERROR(VLOOKUP(BB421&amp;BU421&amp;X421,game_rosters!U:W,3,FALSE),"")</f>
        <v>P100185</v>
      </c>
      <c r="BU421" t="str">
        <f t="shared" si="605"/>
        <v>Outlaws</v>
      </c>
    </row>
    <row r="422" spans="1:73" x14ac:dyDescent="0.2">
      <c r="A422" t="str">
        <f t="shared" si="580"/>
        <v/>
      </c>
      <c r="E422" s="4"/>
      <c r="F422" s="43"/>
      <c r="G422" s="4"/>
      <c r="H422" s="46"/>
      <c r="I422" s="44">
        <v>68</v>
      </c>
      <c r="J422" s="44" t="str">
        <f t="shared" si="606"/>
        <v/>
      </c>
      <c r="S422">
        <v>208</v>
      </c>
      <c r="T422" t="s">
        <v>756</v>
      </c>
      <c r="U422" t="str">
        <f>IF(B422=1,MAX($U$2:$U421)+1,IF(AND($T422&lt;&gt;"",$T422=$T421),$U421,IF(B422="x",U421,"")))</f>
        <v/>
      </c>
      <c r="V422" t="str">
        <f>IF(C422=1,MAX($V$2:$V421)+1,IF(AND($T422&lt;&gt;"",$T422=$T421),$U421,IF(C422="x",V421,"")))</f>
        <v/>
      </c>
      <c r="X422">
        <v>68</v>
      </c>
      <c r="Z422">
        <v>1</v>
      </c>
      <c r="AA422">
        <f t="shared" si="577"/>
        <v>1208</v>
      </c>
      <c r="AB422" t="str">
        <f t="shared" si="578"/>
        <v/>
      </c>
      <c r="AC422">
        <f t="shared" si="574"/>
        <v>1208</v>
      </c>
      <c r="AD422" s="6">
        <v>1</v>
      </c>
      <c r="AE422" t="s">
        <v>746</v>
      </c>
      <c r="AF422" t="s">
        <v>750</v>
      </c>
      <c r="AG422" t="s">
        <v>756</v>
      </c>
      <c r="AH422" t="s">
        <v>756</v>
      </c>
      <c r="AI422" t="str">
        <f t="shared" si="581"/>
        <v>e</v>
      </c>
      <c r="AJ422" t="str">
        <f t="shared" si="582"/>
        <v/>
      </c>
      <c r="AK422" t="str">
        <f t="shared" si="583"/>
        <v/>
      </c>
      <c r="AL422" t="str">
        <f t="shared" si="584"/>
        <v/>
      </c>
      <c r="AM422" t="str">
        <f t="shared" si="585"/>
        <v/>
      </c>
      <c r="AN422" t="str">
        <f t="shared" si="586"/>
        <v>Away</v>
      </c>
      <c r="AO422" t="str">
        <f t="shared" si="587"/>
        <v>a</v>
      </c>
      <c r="AP422" t="str">
        <f t="shared" si="588"/>
        <v/>
      </c>
      <c r="AQ422" t="str">
        <f t="shared" si="589"/>
        <v/>
      </c>
      <c r="AR422" t="str">
        <f t="shared" si="590"/>
        <v>Away</v>
      </c>
      <c r="AS422" t="str">
        <f t="shared" si="591"/>
        <v>a</v>
      </c>
      <c r="AT422" t="str">
        <f t="shared" si="592"/>
        <v>Offensive</v>
      </c>
      <c r="AU422" t="str">
        <f t="shared" si="593"/>
        <v/>
      </c>
      <c r="AV422" t="str">
        <f t="shared" si="594"/>
        <v/>
      </c>
      <c r="AW422" t="str" cm="1">
        <f t="array" ref="AW422">IFERROR(IF(O422&lt;&gt;"",O422,IF(OR($S422="",$T422=""),"",IF(O422&lt;&gt;"",O422,IF($T422&lt;&gt;"",_xlfn._xlws.FILTER(O:O,($BU:$BU=$BU422)*($I:$I=$I422)*($T:$T=$T422)*($S:$S=_xlfn.MINIFS($S:$S,$T:$T,"="&amp;$T422)),"")))))&amp;"",IF(O422="","",""))&amp;""</f>
        <v/>
      </c>
      <c r="AX422" t="str" cm="1">
        <f t="array" ref="AX422">IFERROR(IF(P422&lt;&gt;"",P422,IF(OR($S422="",$T422=""),"",IF($T422&lt;&gt;"",_xlfn._xlws.FILTER(P:P,($BU:$BU=$BU422)*($I:$I=$I422)*($T:$T=$T422)*($S:$S=_xlfn.MINIFS($S:$S,$T:$T,"="&amp;$T422)),""))))&amp;"",IF(P422="","",""))&amp;""</f>
        <v/>
      </c>
      <c r="AY422" t="str" cm="1">
        <f t="array" ref="AY422">IFERROR(IF(Q422&lt;&gt;"",Q422,IF(OR($S422="",$T422=""),"",IF($T422&lt;&gt;"",_xlfn._xlws.FILTER(Q:Q,($BU:$BU=$BU422)*($I:$I=$I422)*($T:$T=$T422)*($S:$S=_xlfn.MINIFS($S:$S,$T:$T,"="&amp;$T422)),""))))&amp;"",IF(Q422="","",""))&amp;""</f>
        <v/>
      </c>
      <c r="AZ422" t="str" cm="1">
        <f t="array" ref="AZ422">IFERROR(IF(R422&lt;&gt;"",R422,IF(OR($S422="",$T422=""),"",IF($T422&lt;&gt;"",_xlfn._xlws.FILTER(R:R,($BU:$BU=$BU422)*($I:$I=$I422)*($T:$T=$T422)*($S:$S=_xlfn.MINIFS($S:$S,$T:$T,"="&amp;$T422)),""))))&amp;"",IF(R422="","",""))&amp;""</f>
        <v/>
      </c>
      <c r="BA422" s="6">
        <f t="shared" si="595"/>
        <v>39</v>
      </c>
      <c r="BB422">
        <f t="shared" ref="BB422:BD422" si="639">BB421</f>
        <v>18987</v>
      </c>
      <c r="BC422" t="str">
        <f t="shared" si="639"/>
        <v>Velodrome</v>
      </c>
      <c r="BD422" t="str">
        <f t="shared" si="639"/>
        <v>Outlaws</v>
      </c>
      <c r="BE422" t="s">
        <v>7</v>
      </c>
      <c r="BF422" t="s">
        <v>172</v>
      </c>
      <c r="BI422" cm="1">
        <f t="array" ref="BI422">IFERROR(_xlfn._xlws.FILTER(shifts!A:A,(shifts!B:B=events!AD422)*(shifts!AG:AG&gt;=events!BK422)*(shifts!AH:AH&lt;=events!BL422)),BI421)</f>
        <v>14</v>
      </c>
      <c r="BJ422" s="15">
        <f t="shared" si="597"/>
        <v>0</v>
      </c>
      <c r="BK422">
        <f t="shared" si="598"/>
        <v>755</v>
      </c>
      <c r="BL422">
        <f t="shared" si="599"/>
        <v>755</v>
      </c>
      <c r="BM422" s="15">
        <f>SUMIFS(BJ$2:BJ422,K$2:K422,"=Intermission")+SUMIFS(BJ$2:BJ422,K$2:K422,"=Timeout")</f>
        <v>0</v>
      </c>
      <c r="BN422">
        <f t="shared" si="600"/>
        <v>0</v>
      </c>
      <c r="BO422" s="19">
        <f t="shared" si="601"/>
        <v>325</v>
      </c>
      <c r="BP422">
        <f t="shared" si="602"/>
        <v>320</v>
      </c>
      <c r="BQ422" s="17">
        <f t="shared" si="603"/>
        <v>325</v>
      </c>
      <c r="BR422" t="str">
        <f t="shared" si="604"/>
        <v>event_team_player_2</v>
      </c>
      <c r="BS422">
        <f>COUNTIFS(S$3:S422,"="&amp;S422,AI$3:AI422,"="&amp;AI422)</f>
        <v>2</v>
      </c>
      <c r="BT422" t="str">
        <f>IFERROR(VLOOKUP(BB422&amp;BU422&amp;X422,game_rosters!U:W,3,FALSE),"")</f>
        <v>P100128</v>
      </c>
      <c r="BU422" t="str">
        <f t="shared" si="605"/>
        <v>Outlaws</v>
      </c>
    </row>
    <row r="423" spans="1:73" x14ac:dyDescent="0.2">
      <c r="A423">
        <f t="shared" si="580"/>
        <v>1</v>
      </c>
      <c r="E423" s="4"/>
      <c r="F423" s="43"/>
      <c r="G423" s="4"/>
      <c r="H423" s="46"/>
      <c r="I423" s="44">
        <v>68</v>
      </c>
      <c r="J423" s="44" t="str">
        <f t="shared" si="606"/>
        <v/>
      </c>
      <c r="K423" t="s">
        <v>13</v>
      </c>
      <c r="S423">
        <v>209</v>
      </c>
      <c r="T423" t="s">
        <v>756</v>
      </c>
      <c r="U423" t="str">
        <f>IF(B423=1,MAX($U$2:$U422)+1,IF(AND($T423&lt;&gt;"",$T423=$T422),$U422,IF(B423="x",U422,"")))</f>
        <v/>
      </c>
      <c r="V423" t="str">
        <f>IF(C423=1,MAX($V$2:$V422)+1,IF(AND($T423&lt;&gt;"",$T423=$T422),$U422,IF(C423="x",V422,"")))</f>
        <v/>
      </c>
      <c r="W423" t="s">
        <v>731</v>
      </c>
      <c r="X423">
        <v>68</v>
      </c>
      <c r="Z423">
        <v>1</v>
      </c>
      <c r="AA423">
        <f t="shared" si="577"/>
        <v>1209</v>
      </c>
      <c r="AB423" t="str">
        <f t="shared" si="578"/>
        <v/>
      </c>
      <c r="AC423">
        <f t="shared" si="574"/>
        <v>1209</v>
      </c>
      <c r="AD423" s="6">
        <v>1</v>
      </c>
      <c r="AE423" t="s">
        <v>746</v>
      </c>
      <c r="AF423" t="s">
        <v>926</v>
      </c>
      <c r="AG423" t="s">
        <v>746</v>
      </c>
      <c r="AH423" t="s">
        <v>927</v>
      </c>
      <c r="AI423" t="str">
        <f t="shared" si="581"/>
        <v>e</v>
      </c>
      <c r="AJ423" t="str">
        <f t="shared" si="582"/>
        <v/>
      </c>
      <c r="AK423" t="str">
        <f t="shared" si="583"/>
        <v/>
      </c>
      <c r="AL423" t="str">
        <f t="shared" si="584"/>
        <v/>
      </c>
      <c r="AM423" t="str">
        <f t="shared" si="585"/>
        <v/>
      </c>
      <c r="AN423" t="str">
        <f t="shared" si="586"/>
        <v>Away</v>
      </c>
      <c r="AO423" t="str">
        <f t="shared" si="587"/>
        <v>a</v>
      </c>
      <c r="AP423" t="str">
        <f t="shared" si="588"/>
        <v/>
      </c>
      <c r="AQ423" t="str">
        <f t="shared" si="589"/>
        <v/>
      </c>
      <c r="AR423" t="str">
        <f t="shared" si="590"/>
        <v>Away</v>
      </c>
      <c r="AS423" t="str">
        <f t="shared" si="591"/>
        <v>a</v>
      </c>
      <c r="AT423" t="str">
        <f t="shared" si="592"/>
        <v>Offensive</v>
      </c>
      <c r="AU423" t="str">
        <f t="shared" si="593"/>
        <v/>
      </c>
      <c r="AV423" t="str">
        <f t="shared" si="594"/>
        <v/>
      </c>
      <c r="AW423" t="str" cm="1">
        <f t="array" ref="AW423">IFERROR(IF(O423&lt;&gt;"",O423,IF(OR($S423="",$T423=""),"",IF(O423&lt;&gt;"",O423,IF($T423&lt;&gt;"",_xlfn._xlws.FILTER(O:O,($BU:$BU=$BU423)*($I:$I=$I423)*($T:$T=$T423)*($S:$S=_xlfn.MINIFS($S:$S,$T:$T,"="&amp;$T423)),"")))))&amp;"",IF(O423="","",""))&amp;""</f>
        <v/>
      </c>
      <c r="AX423" t="str" cm="1">
        <f t="array" ref="AX423">IFERROR(IF(P423&lt;&gt;"",P423,IF(OR($S423="",$T423=""),"",IF($T423&lt;&gt;"",_xlfn._xlws.FILTER(P:P,($BU:$BU=$BU423)*($I:$I=$I423)*($T:$T=$T423)*($S:$S=_xlfn.MINIFS($S:$S,$T:$T,"="&amp;$T423)),""))))&amp;"",IF(P423="","",""))&amp;""</f>
        <v/>
      </c>
      <c r="AY423" t="str" cm="1">
        <f t="array" ref="AY423">IFERROR(IF(Q423&lt;&gt;"",Q423,IF(OR($S423="",$T423=""),"",IF($T423&lt;&gt;"",_xlfn._xlws.FILTER(Q:Q,($BU:$BU=$BU423)*($I:$I=$I423)*($T:$T=$T423)*($S:$S=_xlfn.MINIFS($S:$S,$T:$T,"="&amp;$T423)),""))))&amp;"",IF(Q423="","",""))&amp;""</f>
        <v/>
      </c>
      <c r="AZ423" t="str" cm="1">
        <f t="array" ref="AZ423">IFERROR(IF(R423&lt;&gt;"",R423,IF(OR($S423="",$T423=""),"",IF($T423&lt;&gt;"",_xlfn._xlws.FILTER(R:R,($BU:$BU=$BU423)*($I:$I=$I423)*($T:$T=$T423)*($S:$S=_xlfn.MINIFS($S:$S,$T:$T,"="&amp;$T423)),""))))&amp;"",IF(R423="","",""))&amp;""</f>
        <v/>
      </c>
      <c r="BA423" s="6">
        <f t="shared" si="595"/>
        <v>39</v>
      </c>
      <c r="BB423">
        <f t="shared" ref="BB423:BD423" si="640">BB422</f>
        <v>18987</v>
      </c>
      <c r="BC423" t="str">
        <f t="shared" si="640"/>
        <v>Velodrome</v>
      </c>
      <c r="BD423" t="str">
        <f t="shared" si="640"/>
        <v>Outlaws</v>
      </c>
      <c r="BE423" t="s">
        <v>13</v>
      </c>
      <c r="BF423" t="s">
        <v>756</v>
      </c>
      <c r="BI423" cm="1">
        <f t="array" ref="BI423">IFERROR(_xlfn._xlws.FILTER(shifts!A:A,(shifts!B:B=events!AD423)*(shifts!AG:AG&gt;=events!BK423)*(shifts!AH:AH&lt;=events!BL423)),BI422)</f>
        <v>14</v>
      </c>
      <c r="BJ423" s="15">
        <f t="shared" si="597"/>
        <v>2</v>
      </c>
      <c r="BK423">
        <f t="shared" si="598"/>
        <v>754</v>
      </c>
      <c r="BL423">
        <f t="shared" si="599"/>
        <v>752</v>
      </c>
      <c r="BM423" s="15">
        <f>SUMIFS(BJ$2:BJ423,K$2:K423,"=Intermission")+SUMIFS(BJ$2:BJ423,K$2:K423,"=Timeout")</f>
        <v>0</v>
      </c>
      <c r="BN423">
        <f t="shared" si="600"/>
        <v>0</v>
      </c>
      <c r="BO423" s="19">
        <f t="shared" si="601"/>
        <v>326</v>
      </c>
      <c r="BP423">
        <f t="shared" si="602"/>
        <v>321</v>
      </c>
      <c r="BQ423" s="17">
        <f t="shared" si="603"/>
        <v>328</v>
      </c>
      <c r="BR423" t="str">
        <f t="shared" si="604"/>
        <v>event_team_player_1</v>
      </c>
      <c r="BS423">
        <f>COUNTIFS(S$3:S423,"="&amp;S423,AI$3:AI423,"="&amp;AI423)</f>
        <v>1</v>
      </c>
      <c r="BT423" t="str">
        <f>IFERROR(VLOOKUP(BB423&amp;BU423&amp;X423,game_rosters!U:W,3,FALSE),"")</f>
        <v>P100128</v>
      </c>
      <c r="BU423" t="str">
        <f t="shared" si="605"/>
        <v>Outlaws</v>
      </c>
    </row>
    <row r="424" spans="1:73" x14ac:dyDescent="0.2">
      <c r="A424">
        <f t="shared" si="580"/>
        <v>1</v>
      </c>
      <c r="E424" s="4"/>
      <c r="F424" s="43"/>
      <c r="G424" s="4"/>
      <c r="H424" s="46"/>
      <c r="I424" s="44">
        <v>68</v>
      </c>
      <c r="J424" s="44" t="str">
        <f t="shared" si="606"/>
        <v>o</v>
      </c>
      <c r="K424" t="s">
        <v>238</v>
      </c>
      <c r="L424" t="s">
        <v>174</v>
      </c>
      <c r="M424" t="s">
        <v>85</v>
      </c>
      <c r="N424" t="s">
        <v>595</v>
      </c>
      <c r="O424" t="s">
        <v>568</v>
      </c>
      <c r="Q424" t="s">
        <v>595</v>
      </c>
      <c r="R424" s="51">
        <v>1</v>
      </c>
      <c r="S424">
        <v>210</v>
      </c>
      <c r="T424" t="s">
        <v>756</v>
      </c>
      <c r="U424" t="str">
        <f>IF(B424=1,MAX($U$2:$U423)+1,IF(AND($T424&lt;&gt;"",$T424=$T423),$U423,IF(B424="x",U423,"")))</f>
        <v/>
      </c>
      <c r="V424" t="str">
        <f>IF(C424=1,MAX($V$2:$V423)+1,IF(AND($T424&lt;&gt;"",$T424=$T423),$U423,IF(C424="x",V423,"")))</f>
        <v/>
      </c>
      <c r="W424" t="s">
        <v>731</v>
      </c>
      <c r="X424">
        <v>68</v>
      </c>
      <c r="Z424">
        <v>1</v>
      </c>
      <c r="AA424">
        <f t="shared" si="577"/>
        <v>1210</v>
      </c>
      <c r="AB424" t="str">
        <f t="shared" si="578"/>
        <v/>
      </c>
      <c r="AC424">
        <f t="shared" si="574"/>
        <v>1210</v>
      </c>
      <c r="AD424" s="6">
        <v>1</v>
      </c>
      <c r="AE424" t="s">
        <v>746</v>
      </c>
      <c r="AF424" t="s">
        <v>927</v>
      </c>
      <c r="AG424" t="s">
        <v>746</v>
      </c>
      <c r="AH424" t="s">
        <v>738</v>
      </c>
      <c r="AI424" t="str">
        <f t="shared" si="581"/>
        <v>e</v>
      </c>
      <c r="AJ424" t="str">
        <f t="shared" si="582"/>
        <v>o</v>
      </c>
      <c r="AK424" t="str">
        <f t="shared" si="583"/>
        <v>o</v>
      </c>
      <c r="AL424" t="str">
        <f t="shared" si="584"/>
        <v>d</v>
      </c>
      <c r="AM424" t="str">
        <f t="shared" si="585"/>
        <v>o</v>
      </c>
      <c r="AN424" t="str">
        <f t="shared" si="586"/>
        <v>Away</v>
      </c>
      <c r="AO424" t="str">
        <f t="shared" si="587"/>
        <v>a</v>
      </c>
      <c r="AP424" t="str">
        <f t="shared" si="588"/>
        <v>d</v>
      </c>
      <c r="AQ424" t="str">
        <f t="shared" si="589"/>
        <v>o</v>
      </c>
      <c r="AR424" t="str">
        <f t="shared" si="590"/>
        <v>Away</v>
      </c>
      <c r="AS424" t="str">
        <f t="shared" si="591"/>
        <v>a</v>
      </c>
      <c r="AT424" t="str">
        <f t="shared" si="592"/>
        <v>Offensive</v>
      </c>
      <c r="AU424" t="str">
        <f t="shared" si="593"/>
        <v/>
      </c>
      <c r="AV424" t="str">
        <f t="shared" si="594"/>
        <v/>
      </c>
      <c r="AW424" t="str" cm="1">
        <f t="array" ref="AW424">IFERROR(IF(O424&lt;&gt;"",O424,IF(OR($S424="",$T424=""),"",IF(O424&lt;&gt;"",O424,IF($T424&lt;&gt;"",_xlfn._xlws.FILTER(O:O,($BU:$BU=$BU424)*($I:$I=$I424)*($T:$T=$T424)*($S:$S=_xlfn.MINIFS($S:$S,$T:$T,"="&amp;$T424)),"")))))&amp;"",IF(O424="","",""))&amp;""</f>
        <v>OffensivePlay_Possession-DriveMiddle</v>
      </c>
      <c r="AX424" t="str" cm="1">
        <f t="array" ref="AX424">IFERROR(IF(P424&lt;&gt;"",P424,IF(OR($S424="",$T424=""),"",IF($T424&lt;&gt;"",_xlfn._xlws.FILTER(P:P,($BU:$BU=$BU424)*($I:$I=$I424)*($T:$T=$T424)*($S:$S=_xlfn.MINIFS($S:$S,$T:$T,"="&amp;$T424)),""))))&amp;"",IF(P424="","",""))&amp;""</f>
        <v/>
      </c>
      <c r="AY424" t="str" cm="1">
        <f t="array" ref="AY424">IFERROR(IF(Q424&lt;&gt;"",Q424,IF(OR($S424="",$T424=""),"",IF($T424&lt;&gt;"",_xlfn._xlws.FILTER(Q:Q,($BU:$BU=$BU424)*($I:$I=$I424)*($T:$T=$T424)*($S:$S=_xlfn.MINIFS($S:$S,$T:$T,"="&amp;$T424)),""))))&amp;"",IF(Q424="","",""))&amp;""</f>
        <v>s</v>
      </c>
      <c r="AZ424" t="str" cm="1">
        <f t="array" ref="AZ424">IFERROR(IF(R424&lt;&gt;"",R424,IF(OR($S424="",$T424=""),"",IF($T424&lt;&gt;"",_xlfn._xlws.FILTER(R:R,($BU:$BU=$BU424)*($I:$I=$I424)*($T:$T=$T424)*($S:$S=_xlfn.MINIFS($S:$S,$T:$T,"="&amp;$T424)),""))))&amp;"",IF(R424="","",""))&amp;""</f>
        <v>1</v>
      </c>
      <c r="BA424" s="6">
        <f t="shared" si="595"/>
        <v>40</v>
      </c>
      <c r="BB424">
        <f t="shared" ref="BB424:BD424" si="641">BB423</f>
        <v>18987</v>
      </c>
      <c r="BC424" t="str">
        <f t="shared" si="641"/>
        <v>Velodrome</v>
      </c>
      <c r="BD424" t="str">
        <f t="shared" si="641"/>
        <v>Outlaws</v>
      </c>
      <c r="BE424" t="s">
        <v>238</v>
      </c>
      <c r="BF424" t="s">
        <v>174</v>
      </c>
      <c r="BI424" cm="1">
        <f t="array" ref="BI424">IFERROR(_xlfn._xlws.FILTER(shifts!A:A,(shifts!B:B=events!AD424)*(shifts!AG:AG&gt;=events!BK424)*(shifts!AH:AH&lt;=events!BL424)),BI423)</f>
        <v>14</v>
      </c>
      <c r="BJ424" s="15">
        <f t="shared" si="597"/>
        <v>1</v>
      </c>
      <c r="BK424">
        <f t="shared" si="598"/>
        <v>752</v>
      </c>
      <c r="BL424">
        <f t="shared" si="599"/>
        <v>751</v>
      </c>
      <c r="BM424" s="15">
        <f>SUMIFS(BJ$2:BJ424,K$2:K424,"=Intermission")+SUMIFS(BJ$2:BJ424,K$2:K424,"=Timeout")</f>
        <v>0</v>
      </c>
      <c r="BN424">
        <f t="shared" si="600"/>
        <v>0</v>
      </c>
      <c r="BO424" s="19">
        <f t="shared" si="601"/>
        <v>328</v>
      </c>
      <c r="BP424">
        <f t="shared" si="602"/>
        <v>323</v>
      </c>
      <c r="BQ424" s="17">
        <f t="shared" si="603"/>
        <v>329</v>
      </c>
      <c r="BR424" t="str">
        <f t="shared" si="604"/>
        <v>event_team_player_1</v>
      </c>
      <c r="BS424">
        <f>COUNTIFS(S$3:S424,"="&amp;S424,AI$3:AI424,"="&amp;AI424)</f>
        <v>1</v>
      </c>
      <c r="BT424" t="str">
        <f>IFERROR(VLOOKUP(BB424&amp;BU424&amp;X424,game_rosters!U:W,3,FALSE),"")</f>
        <v>P100128</v>
      </c>
      <c r="BU424" t="str">
        <f t="shared" si="605"/>
        <v>Outlaws</v>
      </c>
    </row>
    <row r="425" spans="1:73" x14ac:dyDescent="0.2">
      <c r="A425" t="str">
        <f t="shared" si="580"/>
        <v/>
      </c>
      <c r="E425" s="4"/>
      <c r="F425" s="43"/>
      <c r="G425" s="4"/>
      <c r="H425" s="46"/>
      <c r="I425" s="44">
        <v>77</v>
      </c>
      <c r="J425" s="44" t="str">
        <f t="shared" si="606"/>
        <v/>
      </c>
      <c r="S425">
        <v>210</v>
      </c>
      <c r="T425" t="s">
        <v>756</v>
      </c>
      <c r="U425" t="str">
        <f>IF(B425=1,MAX($U$2:$U424)+1,IF(AND($T425&lt;&gt;"",$T425=$T424),$U424,IF(B425="x",U424,"")))</f>
        <v/>
      </c>
      <c r="V425" t="str">
        <f>IF(C425=1,MAX($V$2:$V424)+1,IF(AND($T425&lt;&gt;"",$T425=$T424),$U424,IF(C425="x",V424,"")))</f>
        <v/>
      </c>
      <c r="X425">
        <v>77</v>
      </c>
      <c r="Z425">
        <v>1</v>
      </c>
      <c r="AA425">
        <f t="shared" si="577"/>
        <v>1210</v>
      </c>
      <c r="AB425" t="str">
        <f t="shared" si="578"/>
        <v/>
      </c>
      <c r="AC425">
        <f t="shared" si="574"/>
        <v>1210</v>
      </c>
      <c r="AD425" s="6">
        <v>1</v>
      </c>
      <c r="AE425" t="s">
        <v>746</v>
      </c>
      <c r="AF425" t="s">
        <v>927</v>
      </c>
      <c r="AG425" t="s">
        <v>746</v>
      </c>
      <c r="AH425" t="s">
        <v>738</v>
      </c>
      <c r="AI425" t="str">
        <f t="shared" si="581"/>
        <v>e</v>
      </c>
      <c r="AJ425" t="str">
        <f t="shared" si="582"/>
        <v>o</v>
      </c>
      <c r="AK425" t="str">
        <f t="shared" si="583"/>
        <v>o</v>
      </c>
      <c r="AL425" t="str">
        <f t="shared" si="584"/>
        <v/>
      </c>
      <c r="AM425" t="str">
        <f t="shared" si="585"/>
        <v/>
      </c>
      <c r="AN425" t="str">
        <f t="shared" si="586"/>
        <v>Away</v>
      </c>
      <c r="AO425" t="str">
        <f t="shared" si="587"/>
        <v>a</v>
      </c>
      <c r="AP425" t="str">
        <f t="shared" si="588"/>
        <v>d</v>
      </c>
      <c r="AQ425" t="str">
        <f t="shared" si="589"/>
        <v>o</v>
      </c>
      <c r="AR425" t="str">
        <f t="shared" si="590"/>
        <v>Away</v>
      </c>
      <c r="AS425" t="str">
        <f t="shared" si="591"/>
        <v>a</v>
      </c>
      <c r="AT425" t="str">
        <f t="shared" si="592"/>
        <v>Offensive</v>
      </c>
      <c r="AU425" t="str">
        <f t="shared" si="593"/>
        <v/>
      </c>
      <c r="AV425" t="str">
        <f t="shared" si="594"/>
        <v/>
      </c>
      <c r="AW425" t="str" cm="1">
        <f t="array" ref="AW425">IFERROR(IF(O425&lt;&gt;"",O425,IF(OR($S425="",$T425=""),"",IF(O425&lt;&gt;"",O425,IF($T425&lt;&gt;"",_xlfn._xlws.FILTER(O:O,($BU:$BU=$BU425)*($I:$I=$I425)*($T:$T=$T425)*($S:$S=_xlfn.MINIFS($S:$S,$T:$T,"="&amp;$T425)),"")))))&amp;"",IF(O425="","",""))&amp;""</f>
        <v/>
      </c>
      <c r="AX425" t="str" cm="1">
        <f t="array" ref="AX425">IFERROR(IF(P425&lt;&gt;"",P425,IF(OR($S425="",$T425=""),"",IF($T425&lt;&gt;"",_xlfn._xlws.FILTER(P:P,($BU:$BU=$BU425)*($I:$I=$I425)*($T:$T=$T425)*($S:$S=_xlfn.MINIFS($S:$S,$T:$T,"="&amp;$T425)),""))))&amp;"",IF(P425="","",""))&amp;""</f>
        <v/>
      </c>
      <c r="AY425" t="str" cm="1">
        <f t="array" ref="AY425">IFERROR(IF(Q425&lt;&gt;"",Q425,IF(OR($S425="",$T425=""),"",IF($T425&lt;&gt;"",_xlfn._xlws.FILTER(Q:Q,($BU:$BU=$BU425)*($I:$I=$I425)*($T:$T=$T425)*($S:$S=_xlfn.MINIFS($S:$S,$T:$T,"="&amp;$T425)),""))))&amp;"",IF(Q425="","",""))&amp;""</f>
        <v/>
      </c>
      <c r="AZ425" t="str" cm="1">
        <f t="array" ref="AZ425">IFERROR(IF(R425&lt;&gt;"",R425,IF(OR($S425="",$T425=""),"",IF($T425&lt;&gt;"",_xlfn._xlws.FILTER(R:R,($BU:$BU=$BU425)*($I:$I=$I425)*($T:$T=$T425)*($S:$S=_xlfn.MINIFS($S:$S,$T:$T,"="&amp;$T425)),""))))&amp;"",IF(R425="","",""))&amp;""</f>
        <v/>
      </c>
      <c r="BA425" s="6">
        <f t="shared" si="595"/>
        <v>40</v>
      </c>
      <c r="BB425">
        <f t="shared" ref="BB425:BD425" si="642">BB424</f>
        <v>18987</v>
      </c>
      <c r="BC425" t="str">
        <f t="shared" si="642"/>
        <v>Velodrome</v>
      </c>
      <c r="BD425" t="str">
        <f t="shared" si="642"/>
        <v>Outlaws</v>
      </c>
      <c r="BE425" t="s">
        <v>238</v>
      </c>
      <c r="BF425" t="s">
        <v>174</v>
      </c>
      <c r="BI425" cm="1">
        <f t="array" ref="BI425">IFERROR(_xlfn._xlws.FILTER(shifts!A:A,(shifts!B:B=events!AD425)*(shifts!AG:AG&gt;=events!BK425)*(shifts!AH:AH&lt;=events!BL425)),BI424)</f>
        <v>14</v>
      </c>
      <c r="BJ425" s="15">
        <f t="shared" si="597"/>
        <v>1</v>
      </c>
      <c r="BK425">
        <f t="shared" si="598"/>
        <v>752</v>
      </c>
      <c r="BL425">
        <f t="shared" si="599"/>
        <v>751</v>
      </c>
      <c r="BM425" s="15">
        <f>SUMIFS(BJ$2:BJ425,K$2:K425,"=Intermission")+SUMIFS(BJ$2:BJ425,K$2:K425,"=Timeout")</f>
        <v>0</v>
      </c>
      <c r="BN425">
        <f t="shared" si="600"/>
        <v>0</v>
      </c>
      <c r="BO425" s="19">
        <f t="shared" si="601"/>
        <v>328</v>
      </c>
      <c r="BP425">
        <f t="shared" si="602"/>
        <v>323</v>
      </c>
      <c r="BQ425" s="17">
        <f t="shared" si="603"/>
        <v>329</v>
      </c>
      <c r="BR425" t="str">
        <f t="shared" si="604"/>
        <v>event_team_player_2</v>
      </c>
      <c r="BS425">
        <f>COUNTIFS(S$3:S425,"="&amp;S425,AI$3:AI425,"="&amp;AI425)</f>
        <v>2</v>
      </c>
      <c r="BT425" t="str">
        <f>IFERROR(VLOOKUP(BB425&amp;BU425&amp;X425,game_rosters!U:W,3,FALSE),"")</f>
        <v>P100185</v>
      </c>
      <c r="BU425" t="str">
        <f t="shared" si="605"/>
        <v>Outlaws</v>
      </c>
    </row>
    <row r="426" spans="1:73" x14ac:dyDescent="0.2">
      <c r="A426" t="str">
        <f t="shared" si="580"/>
        <v/>
      </c>
      <c r="E426" s="4"/>
      <c r="F426" s="43"/>
      <c r="G426" s="4"/>
      <c r="H426" s="46"/>
      <c r="I426" s="44">
        <v>80</v>
      </c>
      <c r="J426" s="44" t="str">
        <f t="shared" si="606"/>
        <v/>
      </c>
      <c r="S426">
        <v>210</v>
      </c>
      <c r="T426" t="s">
        <v>756</v>
      </c>
      <c r="U426" t="str">
        <f>IF(B426=1,MAX($U$2:$U425)+1,IF(AND($T426&lt;&gt;"",$T426=$T425),$U425,IF(B426="x",U425,"")))</f>
        <v/>
      </c>
      <c r="V426" t="str">
        <f>IF(C426=1,MAX($V$2:$V425)+1,IF(AND($T426&lt;&gt;"",$T426=$T425),$U425,IF(C426="x",V425,"")))</f>
        <v/>
      </c>
      <c r="X426">
        <v>80</v>
      </c>
      <c r="Z426">
        <v>1</v>
      </c>
      <c r="AA426">
        <f t="shared" si="577"/>
        <v>1210</v>
      </c>
      <c r="AB426" t="str">
        <f t="shared" si="578"/>
        <v/>
      </c>
      <c r="AC426">
        <f t="shared" si="574"/>
        <v>1210</v>
      </c>
      <c r="AD426" s="6">
        <v>1</v>
      </c>
      <c r="AE426" t="s">
        <v>746</v>
      </c>
      <c r="AF426" t="s">
        <v>927</v>
      </c>
      <c r="AG426" t="s">
        <v>746</v>
      </c>
      <c r="AH426" t="s">
        <v>738</v>
      </c>
      <c r="AI426" t="str">
        <f t="shared" si="581"/>
        <v>e</v>
      </c>
      <c r="AJ426" t="str">
        <f t="shared" si="582"/>
        <v>o</v>
      </c>
      <c r="AK426" t="str">
        <f t="shared" si="583"/>
        <v>o</v>
      </c>
      <c r="AL426" t="str">
        <f t="shared" si="584"/>
        <v/>
      </c>
      <c r="AM426" t="str">
        <f t="shared" si="585"/>
        <v/>
      </c>
      <c r="AN426" t="str">
        <f t="shared" si="586"/>
        <v>Away</v>
      </c>
      <c r="AO426" t="str">
        <f t="shared" si="587"/>
        <v>a</v>
      </c>
      <c r="AP426" t="str">
        <f t="shared" si="588"/>
        <v>d</v>
      </c>
      <c r="AQ426" t="str">
        <f t="shared" si="589"/>
        <v>o</v>
      </c>
      <c r="AR426" t="str">
        <f t="shared" si="590"/>
        <v>Away</v>
      </c>
      <c r="AS426" t="str">
        <f t="shared" si="591"/>
        <v>a</v>
      </c>
      <c r="AT426" t="str">
        <f t="shared" si="592"/>
        <v>Offensive</v>
      </c>
      <c r="AU426" t="str">
        <f t="shared" si="593"/>
        <v/>
      </c>
      <c r="AV426" t="str">
        <f t="shared" si="594"/>
        <v/>
      </c>
      <c r="AW426" t="str" cm="1">
        <f t="array" ref="AW426">IFERROR(IF(O426&lt;&gt;"",O426,IF(OR($S426="",$T426=""),"",IF(O426&lt;&gt;"",O426,IF($T426&lt;&gt;"",_xlfn._xlws.FILTER(O:O,($BU:$BU=$BU426)*($I:$I=$I426)*($T:$T=$T426)*($S:$S=_xlfn.MINIFS($S:$S,$T:$T,"="&amp;$T426)),"")))))&amp;"",IF(O426="","",""))&amp;""</f>
        <v/>
      </c>
      <c r="AX426" t="str" cm="1">
        <f t="array" ref="AX426">IFERROR(IF(P426&lt;&gt;"",P426,IF(OR($S426="",$T426=""),"",IF($T426&lt;&gt;"",_xlfn._xlws.FILTER(P:P,($BU:$BU=$BU426)*($I:$I=$I426)*($T:$T=$T426)*($S:$S=_xlfn.MINIFS($S:$S,$T:$T,"="&amp;$T426)),""))))&amp;"",IF(P426="","",""))&amp;""</f>
        <v/>
      </c>
      <c r="AY426" t="str" cm="1">
        <f t="array" ref="AY426">IFERROR(IF(Q426&lt;&gt;"",Q426,IF(OR($S426="",$T426=""),"",IF($T426&lt;&gt;"",_xlfn._xlws.FILTER(Q:Q,($BU:$BU=$BU426)*($I:$I=$I426)*($T:$T=$T426)*($S:$S=_xlfn.MINIFS($S:$S,$T:$T,"="&amp;$T426)),""))))&amp;"",IF(Q426="","",""))&amp;""</f>
        <v/>
      </c>
      <c r="AZ426" t="str" cm="1">
        <f t="array" ref="AZ426">IFERROR(IF(R426&lt;&gt;"",R426,IF(OR($S426="",$T426=""),"",IF($T426&lt;&gt;"",_xlfn._xlws.FILTER(R:R,($BU:$BU=$BU426)*($I:$I=$I426)*($T:$T=$T426)*($S:$S=_xlfn.MINIFS($S:$S,$T:$T,"="&amp;$T426)),""))))&amp;"",IF(R426="","",""))&amp;""</f>
        <v/>
      </c>
      <c r="BA426" s="6">
        <f t="shared" si="595"/>
        <v>40</v>
      </c>
      <c r="BB426">
        <f t="shared" ref="BB426:BD426" si="643">BB425</f>
        <v>18987</v>
      </c>
      <c r="BC426" t="str">
        <f t="shared" si="643"/>
        <v>Velodrome</v>
      </c>
      <c r="BD426" t="str">
        <f t="shared" si="643"/>
        <v>Outlaws</v>
      </c>
      <c r="BE426" t="s">
        <v>238</v>
      </c>
      <c r="BF426" t="s">
        <v>174</v>
      </c>
      <c r="BI426" cm="1">
        <f t="array" ref="BI426">IFERROR(_xlfn._xlws.FILTER(shifts!A:A,(shifts!B:B=events!AD426)*(shifts!AG:AG&gt;=events!BK426)*(shifts!AH:AH&lt;=events!BL426)),BI425)</f>
        <v>14</v>
      </c>
      <c r="BJ426" s="15">
        <f t="shared" si="597"/>
        <v>1</v>
      </c>
      <c r="BK426">
        <f t="shared" si="598"/>
        <v>752</v>
      </c>
      <c r="BL426">
        <f t="shared" si="599"/>
        <v>751</v>
      </c>
      <c r="BM426" s="15">
        <f>SUMIFS(BJ$2:BJ426,K$2:K426,"=Intermission")+SUMIFS(BJ$2:BJ426,K$2:K426,"=Timeout")</f>
        <v>0</v>
      </c>
      <c r="BN426">
        <f t="shared" si="600"/>
        <v>0</v>
      </c>
      <c r="BO426" s="19">
        <f t="shared" si="601"/>
        <v>328</v>
      </c>
      <c r="BP426">
        <f t="shared" si="602"/>
        <v>323</v>
      </c>
      <c r="BQ426" s="17">
        <f t="shared" si="603"/>
        <v>329</v>
      </c>
      <c r="BR426" t="str">
        <f t="shared" si="604"/>
        <v>event_team_player_3</v>
      </c>
      <c r="BS426">
        <f>COUNTIFS(S$3:S426,"="&amp;S426,AI$3:AI426,"="&amp;AI426)</f>
        <v>3</v>
      </c>
      <c r="BT426" t="str">
        <f>IFERROR(VLOOKUP(BB426&amp;BU426&amp;X426,game_rosters!U:W,3,FALSE),"")</f>
        <v>P100223</v>
      </c>
      <c r="BU426" t="str">
        <f t="shared" si="605"/>
        <v>Outlaws</v>
      </c>
    </row>
    <row r="427" spans="1:73" x14ac:dyDescent="0.2">
      <c r="A427" t="str">
        <f t="shared" si="580"/>
        <v/>
      </c>
      <c r="E427" s="4"/>
      <c r="F427" s="43"/>
      <c r="G427" s="4"/>
      <c r="H427" s="46"/>
      <c r="I427" s="44">
        <v>25</v>
      </c>
      <c r="J427" s="44" t="str">
        <f t="shared" si="606"/>
        <v/>
      </c>
      <c r="S427">
        <v>210</v>
      </c>
      <c r="T427" t="s">
        <v>756</v>
      </c>
      <c r="U427" t="str">
        <f>IF(B427=1,MAX($U$2:$U426)+1,IF(AND($T427&lt;&gt;"",$T427=$T426),$U426,IF(B427="x",U426,"")))</f>
        <v/>
      </c>
      <c r="V427" t="str">
        <f>IF(C427=1,MAX($V$2:$V426)+1,IF(AND($T427&lt;&gt;"",$T427=$T426),$U426,IF(C427="x",V426,"")))</f>
        <v/>
      </c>
      <c r="X427">
        <v>25</v>
      </c>
      <c r="Z427">
        <v>1</v>
      </c>
      <c r="AA427">
        <f t="shared" si="577"/>
        <v>1210</v>
      </c>
      <c r="AB427" t="str">
        <f t="shared" si="578"/>
        <v/>
      </c>
      <c r="AC427">
        <f t="shared" si="574"/>
        <v>1210</v>
      </c>
      <c r="AD427" s="6">
        <v>1</v>
      </c>
      <c r="AE427" t="s">
        <v>746</v>
      </c>
      <c r="AF427" t="s">
        <v>927</v>
      </c>
      <c r="AG427" t="s">
        <v>746</v>
      </c>
      <c r="AH427" t="s">
        <v>738</v>
      </c>
      <c r="AI427" t="str">
        <f t="shared" si="581"/>
        <v>e</v>
      </c>
      <c r="AJ427" t="str">
        <f t="shared" si="582"/>
        <v>o</v>
      </c>
      <c r="AK427" t="str">
        <f t="shared" si="583"/>
        <v>o</v>
      </c>
      <c r="AL427" t="str">
        <f t="shared" si="584"/>
        <v/>
      </c>
      <c r="AM427" t="str">
        <f t="shared" si="585"/>
        <v/>
      </c>
      <c r="AN427" t="str">
        <f t="shared" si="586"/>
        <v>Away</v>
      </c>
      <c r="AO427" t="str">
        <f t="shared" si="587"/>
        <v>a</v>
      </c>
      <c r="AP427" t="str">
        <f t="shared" si="588"/>
        <v>d</v>
      </c>
      <c r="AQ427" t="str">
        <f t="shared" si="589"/>
        <v>o</v>
      </c>
      <c r="AR427" t="str">
        <f t="shared" si="590"/>
        <v>Away</v>
      </c>
      <c r="AS427" t="str">
        <f t="shared" si="591"/>
        <v>a</v>
      </c>
      <c r="AT427" t="str">
        <f t="shared" si="592"/>
        <v>Offensive</v>
      </c>
      <c r="AU427" t="str">
        <f t="shared" si="593"/>
        <v/>
      </c>
      <c r="AV427" t="str">
        <f t="shared" si="594"/>
        <v/>
      </c>
      <c r="AW427" t="str" cm="1">
        <f t="array" ref="AW427">IFERROR(IF(O427&lt;&gt;"",O427,IF(OR($S427="",$T427=""),"",IF(O427&lt;&gt;"",O427,IF($T427&lt;&gt;"",_xlfn._xlws.FILTER(O:O,($BU:$BU=$BU427)*($I:$I=$I427)*($T:$T=$T427)*($S:$S=_xlfn.MINIFS($S:$S,$T:$T,"="&amp;$T427)),"")))))&amp;"",IF(O427="","",""))&amp;""</f>
        <v/>
      </c>
      <c r="AX427" t="str" cm="1">
        <f t="array" ref="AX427">IFERROR(IF(P427&lt;&gt;"",P427,IF(OR($S427="",$T427=""),"",IF($T427&lt;&gt;"",_xlfn._xlws.FILTER(P:P,($BU:$BU=$BU427)*($I:$I=$I427)*($T:$T=$T427)*($S:$S=_xlfn.MINIFS($S:$S,$T:$T,"="&amp;$T427)),""))))&amp;"",IF(P427="","",""))&amp;""</f>
        <v/>
      </c>
      <c r="AY427" t="str" cm="1">
        <f t="array" ref="AY427">IFERROR(IF(Q427&lt;&gt;"",Q427,IF(OR($S427="",$T427=""),"",IF($T427&lt;&gt;"",_xlfn._xlws.FILTER(Q:Q,($BU:$BU=$BU427)*($I:$I=$I427)*($T:$T=$T427)*($S:$S=_xlfn.MINIFS($S:$S,$T:$T,"="&amp;$T427)),""))))&amp;"",IF(Q427="","",""))&amp;""</f>
        <v/>
      </c>
      <c r="AZ427" t="str" cm="1">
        <f t="array" ref="AZ427">IFERROR(IF(R427&lt;&gt;"",R427,IF(OR($S427="",$T427=""),"",IF($T427&lt;&gt;"",_xlfn._xlws.FILTER(R:R,($BU:$BU=$BU427)*($I:$I=$I427)*($T:$T=$T427)*($S:$S=_xlfn.MINIFS($S:$S,$T:$T,"="&amp;$T427)),""))))&amp;"",IF(R427="","",""))&amp;""</f>
        <v/>
      </c>
      <c r="BA427" s="6">
        <f t="shared" si="595"/>
        <v>40</v>
      </c>
      <c r="BB427">
        <f t="shared" ref="BB427:BD427" si="644">BB426</f>
        <v>18987</v>
      </c>
      <c r="BC427" t="str">
        <f t="shared" si="644"/>
        <v>Velodrome</v>
      </c>
      <c r="BD427" t="str">
        <f t="shared" si="644"/>
        <v>Outlaws</v>
      </c>
      <c r="BE427" t="s">
        <v>238</v>
      </c>
      <c r="BF427" t="s">
        <v>174</v>
      </c>
      <c r="BI427" cm="1">
        <f t="array" ref="BI427">IFERROR(_xlfn._xlws.FILTER(shifts!A:A,(shifts!B:B=events!AD427)*(shifts!AG:AG&gt;=events!BK427)*(shifts!AH:AH&lt;=events!BL427)),BI426)</f>
        <v>14</v>
      </c>
      <c r="BJ427" s="15">
        <f t="shared" si="597"/>
        <v>1</v>
      </c>
      <c r="BK427">
        <f t="shared" si="598"/>
        <v>752</v>
      </c>
      <c r="BL427">
        <f t="shared" si="599"/>
        <v>751</v>
      </c>
      <c r="BM427" s="15">
        <f>SUMIFS(BJ$2:BJ427,K$2:K427,"=Intermission")+SUMIFS(BJ$2:BJ427,K$2:K427,"=Timeout")</f>
        <v>0</v>
      </c>
      <c r="BN427">
        <f t="shared" si="600"/>
        <v>0</v>
      </c>
      <c r="BO427" s="19">
        <f t="shared" si="601"/>
        <v>328</v>
      </c>
      <c r="BP427">
        <f t="shared" si="602"/>
        <v>323</v>
      </c>
      <c r="BQ427" s="17">
        <f t="shared" si="603"/>
        <v>329</v>
      </c>
      <c r="BR427" t="str">
        <f t="shared" si="604"/>
        <v>event_team_player_4</v>
      </c>
      <c r="BS427">
        <f>COUNTIFS(S$3:S427,"="&amp;S427,AI$3:AI427,"="&amp;AI427)</f>
        <v>4</v>
      </c>
      <c r="BT427" t="str">
        <f>IFERROR(VLOOKUP(BB427&amp;BU427&amp;X427,game_rosters!U:W,3,FALSE),"")</f>
        <v>P100170</v>
      </c>
      <c r="BU427" t="str">
        <f t="shared" si="605"/>
        <v>Outlaws</v>
      </c>
    </row>
    <row r="428" spans="1:73" x14ac:dyDescent="0.2">
      <c r="A428" t="str">
        <f t="shared" si="580"/>
        <v/>
      </c>
      <c r="E428" s="4"/>
      <c r="F428" s="43"/>
      <c r="G428" s="4"/>
      <c r="H428" s="46"/>
      <c r="I428" s="44">
        <v>70</v>
      </c>
      <c r="J428" s="44" t="str">
        <f t="shared" si="606"/>
        <v/>
      </c>
      <c r="R428" s="51">
        <v>1</v>
      </c>
      <c r="S428">
        <v>210</v>
      </c>
      <c r="T428" t="s">
        <v>756</v>
      </c>
      <c r="U428" t="str">
        <f>IF(B428=1,MAX($U$2:$U427)+1,IF(AND($T428&lt;&gt;"",$T428=$T427),$U427,IF(B428="x",U427,"")))</f>
        <v/>
      </c>
      <c r="V428" t="str">
        <f>IF(C428=1,MAX($V$2:$V427)+1,IF(AND($T428&lt;&gt;"",$T428=$T427),$U427,IF(C428="x",V427,"")))</f>
        <v/>
      </c>
      <c r="X428">
        <v>70</v>
      </c>
      <c r="AA428">
        <f t="shared" si="577"/>
        <v>1210</v>
      </c>
      <c r="AB428" t="str">
        <f t="shared" si="578"/>
        <v/>
      </c>
      <c r="AC428">
        <f t="shared" si="574"/>
        <v>1210</v>
      </c>
      <c r="AD428" s="6">
        <v>1</v>
      </c>
      <c r="AE428" t="s">
        <v>746</v>
      </c>
      <c r="AF428" t="s">
        <v>927</v>
      </c>
      <c r="AG428" t="s">
        <v>746</v>
      </c>
      <c r="AH428" t="s">
        <v>738</v>
      </c>
      <c r="AI428" t="str">
        <f t="shared" si="581"/>
        <v>o</v>
      </c>
      <c r="AJ428" t="str">
        <f t="shared" si="582"/>
        <v>o</v>
      </c>
      <c r="AK428" t="str">
        <f t="shared" si="583"/>
        <v>o</v>
      </c>
      <c r="AL428" t="str">
        <f t="shared" si="584"/>
        <v/>
      </c>
      <c r="AM428" t="str">
        <f t="shared" si="585"/>
        <v/>
      </c>
      <c r="AN428" t="str">
        <f t="shared" si="586"/>
        <v>Away</v>
      </c>
      <c r="AO428" t="str">
        <f t="shared" si="587"/>
        <v>a</v>
      </c>
      <c r="AP428" t="str">
        <f t="shared" si="588"/>
        <v>d</v>
      </c>
      <c r="AQ428" t="str">
        <f t="shared" si="589"/>
        <v>o</v>
      </c>
      <c r="AR428" t="str">
        <f t="shared" si="590"/>
        <v>Away</v>
      </c>
      <c r="AS428" t="str">
        <f t="shared" si="591"/>
        <v>a</v>
      </c>
      <c r="AT428" t="str">
        <f t="shared" si="592"/>
        <v>Defensive</v>
      </c>
      <c r="AU428" t="str">
        <f t="shared" si="593"/>
        <v/>
      </c>
      <c r="AV428" t="str">
        <f t="shared" si="594"/>
        <v/>
      </c>
      <c r="AW428" t="str" cm="1">
        <f t="array" ref="AW428">IFERROR(IF(O428&lt;&gt;"",O428,IF(OR($S428="",$T428=""),"",IF(O428&lt;&gt;"",O428,IF($T428&lt;&gt;"",_xlfn._xlws.FILTER(O:O,($BU:$BU=$BU428)*($I:$I=$I428)*($T:$T=$T428)*($S:$S=_xlfn.MINIFS($S:$S,$T:$T,"="&amp;$T428)),"")))))&amp;"",IF(O428="","",""))&amp;""</f>
        <v/>
      </c>
      <c r="AX428" t="str" cm="1">
        <f t="array" ref="AX428">IFERROR(IF(P428&lt;&gt;"",P428,IF(OR($S428="",$T428=""),"",IF($T428&lt;&gt;"",_xlfn._xlws.FILTER(P:P,($BU:$BU=$BU428)*($I:$I=$I428)*($T:$T=$T428)*($S:$S=_xlfn.MINIFS($S:$S,$T:$T,"="&amp;$T428)),""))))&amp;"",IF(P428="","",""))&amp;""</f>
        <v/>
      </c>
      <c r="AY428" t="str" cm="1">
        <f t="array" ref="AY428">IFERROR(IF(Q428&lt;&gt;"",Q428,IF(OR($S428="",$T428=""),"",IF($T428&lt;&gt;"",_xlfn._xlws.FILTER(Q:Q,($BU:$BU=$BU428)*($I:$I=$I428)*($T:$T=$T428)*($S:$S=_xlfn.MINIFS($S:$S,$T:$T,"="&amp;$T428)),""))))&amp;"",IF(Q428="","",""))&amp;""</f>
        <v/>
      </c>
      <c r="AZ428" t="str" cm="1">
        <f t="array" ref="AZ428">IFERROR(IF(R428&lt;&gt;"",R428,IF(OR($S428="",$T428=""),"",IF($T428&lt;&gt;"",_xlfn._xlws.FILTER(R:R,($BU:$BU=$BU428)*($I:$I=$I428)*($T:$T=$T428)*($S:$S=_xlfn.MINIFS($S:$S,$T:$T,"="&amp;$T428)),""))))&amp;"",IF(R428="","",""))&amp;""</f>
        <v>1</v>
      </c>
      <c r="BA428" s="6">
        <f t="shared" si="595"/>
        <v>40</v>
      </c>
      <c r="BB428">
        <f t="shared" ref="BB428:BD428" si="645">BB427</f>
        <v>18987</v>
      </c>
      <c r="BC428" t="str">
        <f t="shared" si="645"/>
        <v>Velodrome</v>
      </c>
      <c r="BD428" t="str">
        <f t="shared" si="645"/>
        <v>Outlaws</v>
      </c>
      <c r="BE428" t="s">
        <v>238</v>
      </c>
      <c r="BF428" t="s">
        <v>174</v>
      </c>
      <c r="BI428" cm="1">
        <f t="array" ref="BI428">IFERROR(_xlfn._xlws.FILTER(shifts!A:A,(shifts!B:B=events!AD428)*(shifts!AG:AG&gt;=events!BK428)*(shifts!AH:AH&lt;=events!BL428)),BI427)</f>
        <v>14</v>
      </c>
      <c r="BJ428" s="15">
        <f t="shared" si="597"/>
        <v>1</v>
      </c>
      <c r="BK428">
        <f t="shared" si="598"/>
        <v>752</v>
      </c>
      <c r="BL428">
        <f t="shared" si="599"/>
        <v>751</v>
      </c>
      <c r="BM428" s="15">
        <f>SUMIFS(BJ$2:BJ428,K$2:K428,"=Intermission")+SUMIFS(BJ$2:BJ428,K$2:K428,"=Timeout")</f>
        <v>0</v>
      </c>
      <c r="BN428">
        <f t="shared" si="600"/>
        <v>0</v>
      </c>
      <c r="BO428" s="19">
        <f t="shared" si="601"/>
        <v>328</v>
      </c>
      <c r="BP428">
        <f t="shared" si="602"/>
        <v>323</v>
      </c>
      <c r="BQ428" s="17">
        <f t="shared" si="603"/>
        <v>329</v>
      </c>
      <c r="BR428" t="str">
        <f t="shared" si="604"/>
        <v>opp_team_player_1</v>
      </c>
      <c r="BS428">
        <f>COUNTIFS(S$3:S428,"="&amp;S428,AI$3:AI428,"="&amp;AI428)</f>
        <v>1</v>
      </c>
      <c r="BT428" t="str">
        <f>IFERROR(VLOOKUP(BB428&amp;BU428&amp;X428,game_rosters!U:W,3,FALSE),"")</f>
        <v>P100001</v>
      </c>
      <c r="BU428" t="str">
        <f t="shared" si="605"/>
        <v>Velodrome</v>
      </c>
    </row>
    <row r="429" spans="1:73" x14ac:dyDescent="0.2">
      <c r="A429" t="str">
        <f t="shared" si="580"/>
        <v/>
      </c>
      <c r="E429" s="4"/>
      <c r="F429" s="43"/>
      <c r="G429" s="4"/>
      <c r="H429" s="46"/>
      <c r="I429" s="44">
        <v>75</v>
      </c>
      <c r="J429" s="44" t="str">
        <f t="shared" si="606"/>
        <v/>
      </c>
      <c r="S429">
        <v>210</v>
      </c>
      <c r="T429" t="s">
        <v>756</v>
      </c>
      <c r="U429" t="str">
        <f>IF(B429=1,MAX($U$2:$U428)+1,IF(AND($T429&lt;&gt;"",$T429=$T428),$U428,IF(B429="x",U428,"")))</f>
        <v/>
      </c>
      <c r="V429" t="str">
        <f>IF(C429=1,MAX($V$2:$V428)+1,IF(AND($T429&lt;&gt;"",$T429=$T428),$U428,IF(C429="x",V428,"")))</f>
        <v/>
      </c>
      <c r="X429">
        <v>75</v>
      </c>
      <c r="AA429">
        <f t="shared" si="577"/>
        <v>1210</v>
      </c>
      <c r="AB429" t="str">
        <f t="shared" si="578"/>
        <v/>
      </c>
      <c r="AC429">
        <f t="shared" si="574"/>
        <v>1210</v>
      </c>
      <c r="AD429" s="6">
        <v>1</v>
      </c>
      <c r="AE429" t="s">
        <v>746</v>
      </c>
      <c r="AF429" t="s">
        <v>927</v>
      </c>
      <c r="AG429" t="s">
        <v>746</v>
      </c>
      <c r="AH429" t="s">
        <v>738</v>
      </c>
      <c r="AI429" t="str">
        <f t="shared" si="581"/>
        <v>o</v>
      </c>
      <c r="AJ429" t="str">
        <f t="shared" si="582"/>
        <v>o</v>
      </c>
      <c r="AK429" t="str">
        <f t="shared" si="583"/>
        <v>o</v>
      </c>
      <c r="AL429" t="str">
        <f t="shared" si="584"/>
        <v/>
      </c>
      <c r="AM429" t="str">
        <f t="shared" si="585"/>
        <v/>
      </c>
      <c r="AN429" t="str">
        <f t="shared" si="586"/>
        <v>Away</v>
      </c>
      <c r="AO429" t="str">
        <f t="shared" si="587"/>
        <v>a</v>
      </c>
      <c r="AP429" t="str">
        <f t="shared" si="588"/>
        <v>d</v>
      </c>
      <c r="AQ429" t="str">
        <f t="shared" si="589"/>
        <v>o</v>
      </c>
      <c r="AR429" t="str">
        <f t="shared" si="590"/>
        <v>Away</v>
      </c>
      <c r="AS429" t="str">
        <f t="shared" si="591"/>
        <v>a</v>
      </c>
      <c r="AT429" t="str">
        <f t="shared" si="592"/>
        <v>Defensive</v>
      </c>
      <c r="AU429" t="str">
        <f t="shared" si="593"/>
        <v/>
      </c>
      <c r="AV429" t="str">
        <f t="shared" si="594"/>
        <v/>
      </c>
      <c r="AW429" t="str" cm="1">
        <f t="array" ref="AW429">IFERROR(IF(O429&lt;&gt;"",O429,IF(OR($S429="",$T429=""),"",IF(O429&lt;&gt;"",O429,IF($T429&lt;&gt;"",_xlfn._xlws.FILTER(O:O,($BU:$BU=$BU429)*($I:$I=$I429)*($T:$T=$T429)*($S:$S=_xlfn.MINIFS($S:$S,$T:$T,"="&amp;$T429)),"")))))&amp;"",IF(O429="","",""))&amp;""</f>
        <v/>
      </c>
      <c r="AX429" t="str" cm="1">
        <f t="array" ref="AX429">IFERROR(IF(P429&lt;&gt;"",P429,IF(OR($S429="",$T429=""),"",IF($T429&lt;&gt;"",_xlfn._xlws.FILTER(P:P,($BU:$BU=$BU429)*($I:$I=$I429)*($T:$T=$T429)*($S:$S=_xlfn.MINIFS($S:$S,$T:$T,"="&amp;$T429)),""))))&amp;"",IF(P429="","",""))&amp;""</f>
        <v/>
      </c>
      <c r="AY429" t="str" cm="1">
        <f t="array" ref="AY429">IFERROR(IF(Q429&lt;&gt;"",Q429,IF(OR($S429="",$T429=""),"",IF($T429&lt;&gt;"",_xlfn._xlws.FILTER(Q:Q,($BU:$BU=$BU429)*($I:$I=$I429)*($T:$T=$T429)*($S:$S=_xlfn.MINIFS($S:$S,$T:$T,"="&amp;$T429)),""))))&amp;"",IF(Q429="","",""))&amp;""</f>
        <v/>
      </c>
      <c r="AZ429" t="str" cm="1">
        <f t="array" ref="AZ429">IFERROR(IF(R429&lt;&gt;"",R429,IF(OR($S429="",$T429=""),"",IF($T429&lt;&gt;"",_xlfn._xlws.FILTER(R:R,($BU:$BU=$BU429)*($I:$I=$I429)*($T:$T=$T429)*($S:$S=_xlfn.MINIFS($S:$S,$T:$T,"="&amp;$T429)),""))))&amp;"",IF(R429="","",""))&amp;""</f>
        <v/>
      </c>
      <c r="BA429" s="6">
        <f t="shared" si="595"/>
        <v>40</v>
      </c>
      <c r="BB429">
        <f t="shared" ref="BB429:BD429" si="646">BB428</f>
        <v>18987</v>
      </c>
      <c r="BC429" t="str">
        <f t="shared" si="646"/>
        <v>Velodrome</v>
      </c>
      <c r="BD429" t="str">
        <f t="shared" si="646"/>
        <v>Outlaws</v>
      </c>
      <c r="BE429" t="s">
        <v>238</v>
      </c>
      <c r="BF429" t="s">
        <v>174</v>
      </c>
      <c r="BI429" cm="1">
        <f t="array" ref="BI429">IFERROR(_xlfn._xlws.FILTER(shifts!A:A,(shifts!B:B=events!AD429)*(shifts!AG:AG&gt;=events!BK429)*(shifts!AH:AH&lt;=events!BL429)),BI428)</f>
        <v>14</v>
      </c>
      <c r="BJ429" s="15">
        <f t="shared" si="597"/>
        <v>1</v>
      </c>
      <c r="BK429">
        <f t="shared" si="598"/>
        <v>752</v>
      </c>
      <c r="BL429">
        <f t="shared" si="599"/>
        <v>751</v>
      </c>
      <c r="BM429" s="15">
        <f>SUMIFS(BJ$2:BJ429,K$2:K429,"=Intermission")+SUMIFS(BJ$2:BJ429,K$2:K429,"=Timeout")</f>
        <v>0</v>
      </c>
      <c r="BN429">
        <f t="shared" si="600"/>
        <v>0</v>
      </c>
      <c r="BO429" s="19">
        <f t="shared" si="601"/>
        <v>328</v>
      </c>
      <c r="BP429">
        <f t="shared" si="602"/>
        <v>323</v>
      </c>
      <c r="BQ429" s="17">
        <f t="shared" si="603"/>
        <v>329</v>
      </c>
      <c r="BR429" t="str">
        <f t="shared" si="604"/>
        <v>opp_team_player_2</v>
      </c>
      <c r="BS429">
        <f>COUNTIFS(S$3:S429,"="&amp;S429,AI$3:AI429,"="&amp;AI429)</f>
        <v>2</v>
      </c>
      <c r="BT429" t="str">
        <f>IFERROR(VLOOKUP(BB429&amp;BU429&amp;X429,game_rosters!U:W,3,FALSE),"")</f>
        <v>P100039</v>
      </c>
      <c r="BU429" t="str">
        <f t="shared" si="605"/>
        <v>Velodrome</v>
      </c>
    </row>
    <row r="430" spans="1:73" x14ac:dyDescent="0.2">
      <c r="A430" t="str">
        <f t="shared" si="580"/>
        <v/>
      </c>
      <c r="E430" s="4"/>
      <c r="F430" s="43"/>
      <c r="G430" s="4"/>
      <c r="H430" s="46"/>
      <c r="I430" s="44">
        <v>55</v>
      </c>
      <c r="J430" s="44" t="str">
        <f t="shared" si="606"/>
        <v/>
      </c>
      <c r="O430" t="s">
        <v>601</v>
      </c>
      <c r="Q430" t="s">
        <v>594</v>
      </c>
      <c r="R430" s="51">
        <v>1</v>
      </c>
      <c r="S430">
        <v>210</v>
      </c>
      <c r="T430" t="s">
        <v>756</v>
      </c>
      <c r="U430" t="str">
        <f>IF(B430=1,MAX($U$2:$U429)+1,IF(AND($T430&lt;&gt;"",$T430=$T429),$U429,IF(B430="x",U429,"")))</f>
        <v/>
      </c>
      <c r="V430" t="str">
        <f>IF(C430=1,MAX($V$2:$V429)+1,IF(AND($T430&lt;&gt;"",$T430=$T429),$U429,IF(C430="x",V429,"")))</f>
        <v/>
      </c>
      <c r="X430">
        <v>55</v>
      </c>
      <c r="AA430">
        <f t="shared" si="577"/>
        <v>1210</v>
      </c>
      <c r="AB430" t="str">
        <f t="shared" si="578"/>
        <v/>
      </c>
      <c r="AC430">
        <f t="shared" si="574"/>
        <v>1210</v>
      </c>
      <c r="AD430" s="6">
        <v>1</v>
      </c>
      <c r="AE430" t="s">
        <v>746</v>
      </c>
      <c r="AF430" t="s">
        <v>927</v>
      </c>
      <c r="AG430" t="s">
        <v>746</v>
      </c>
      <c r="AH430" t="s">
        <v>738</v>
      </c>
      <c r="AI430" t="str">
        <f t="shared" si="581"/>
        <v>o</v>
      </c>
      <c r="AJ430" t="str">
        <f t="shared" si="582"/>
        <v>o</v>
      </c>
      <c r="AK430" t="str">
        <f t="shared" si="583"/>
        <v>o</v>
      </c>
      <c r="AL430" t="str">
        <f t="shared" si="584"/>
        <v/>
      </c>
      <c r="AM430" t="str">
        <f t="shared" si="585"/>
        <v/>
      </c>
      <c r="AN430" t="str">
        <f t="shared" si="586"/>
        <v>Away</v>
      </c>
      <c r="AO430" t="str">
        <f t="shared" si="587"/>
        <v>a</v>
      </c>
      <c r="AP430" t="str">
        <f t="shared" si="588"/>
        <v>d</v>
      </c>
      <c r="AQ430" t="str">
        <f t="shared" si="589"/>
        <v>o</v>
      </c>
      <c r="AR430" t="str">
        <f t="shared" si="590"/>
        <v>Away</v>
      </c>
      <c r="AS430" t="str">
        <f t="shared" si="591"/>
        <v>a</v>
      </c>
      <c r="AT430" t="str">
        <f t="shared" si="592"/>
        <v>Defensive</v>
      </c>
      <c r="AU430" t="str">
        <f t="shared" si="593"/>
        <v/>
      </c>
      <c r="AV430" t="str">
        <f t="shared" si="594"/>
        <v/>
      </c>
      <c r="AW430" t="str" cm="1">
        <f t="array" ref="AW430">IFERROR(IF(O430&lt;&gt;"",O430,IF(OR($S430="",$T430=""),"",IF(O430&lt;&gt;"",O430,IF($T430&lt;&gt;"",_xlfn._xlws.FILTER(O:O,($BU:$BU=$BU430)*($I:$I=$I430)*($T:$T=$T430)*($S:$S=_xlfn.MINIFS($S:$S,$T:$T,"="&amp;$T430)),"")))))&amp;"",IF(O430="","",""))&amp;""</f>
        <v>Defensive_PlayPossession-PokeCheck</v>
      </c>
      <c r="AX430" t="str" cm="1">
        <f t="array" ref="AX430">IFERROR(IF(P430&lt;&gt;"",P430,IF(OR($S430="",$T430=""),"",IF($T430&lt;&gt;"",_xlfn._xlws.FILTER(P:P,($BU:$BU=$BU430)*($I:$I=$I430)*($T:$T=$T430)*($S:$S=_xlfn.MINIFS($S:$S,$T:$T,"="&amp;$T430)),""))))&amp;"",IF(P430="","",""))&amp;""</f>
        <v/>
      </c>
      <c r="AY430" t="str" cm="1">
        <f t="array" ref="AY430">IFERROR(IF(Q430&lt;&gt;"",Q430,IF(OR($S430="",$T430=""),"",IF($T430&lt;&gt;"",_xlfn._xlws.FILTER(Q:Q,($BU:$BU=$BU430)*($I:$I=$I430)*($T:$T=$T430)*($S:$S=_xlfn.MINIFS($S:$S,$T:$T,"="&amp;$T430)),""))))&amp;"",IF(Q430="","",""))&amp;""</f>
        <v>u</v>
      </c>
      <c r="AZ430" t="str" cm="1">
        <f t="array" ref="AZ430">IFERROR(IF(R430&lt;&gt;"",R430,IF(OR($S430="",$T430=""),"",IF($T430&lt;&gt;"",_xlfn._xlws.FILTER(R:R,($BU:$BU=$BU430)*($I:$I=$I430)*($T:$T=$T430)*($S:$S=_xlfn.MINIFS($S:$S,$T:$T,"="&amp;$T430)),""))))&amp;"",IF(R430="","",""))&amp;""</f>
        <v>1</v>
      </c>
      <c r="BA430" s="6">
        <f t="shared" si="595"/>
        <v>40</v>
      </c>
      <c r="BB430">
        <f t="shared" ref="BB430:BD430" si="647">BB429</f>
        <v>18987</v>
      </c>
      <c r="BC430" t="str">
        <f t="shared" si="647"/>
        <v>Velodrome</v>
      </c>
      <c r="BD430" t="str">
        <f t="shared" si="647"/>
        <v>Outlaws</v>
      </c>
      <c r="BE430" t="s">
        <v>238</v>
      </c>
      <c r="BF430" t="s">
        <v>174</v>
      </c>
      <c r="BI430" cm="1">
        <f t="array" ref="BI430">IFERROR(_xlfn._xlws.FILTER(shifts!A:A,(shifts!B:B=events!AD430)*(shifts!AG:AG&gt;=events!BK430)*(shifts!AH:AH&lt;=events!BL430)),BI429)</f>
        <v>14</v>
      </c>
      <c r="BJ430" s="15">
        <f t="shared" si="597"/>
        <v>1</v>
      </c>
      <c r="BK430">
        <f t="shared" si="598"/>
        <v>752</v>
      </c>
      <c r="BL430">
        <f t="shared" si="599"/>
        <v>751</v>
      </c>
      <c r="BM430" s="15">
        <f>SUMIFS(BJ$2:BJ430,K$2:K430,"=Intermission")+SUMIFS(BJ$2:BJ430,K$2:K430,"=Timeout")</f>
        <v>0</v>
      </c>
      <c r="BN430">
        <f t="shared" si="600"/>
        <v>0</v>
      </c>
      <c r="BO430" s="19">
        <f t="shared" si="601"/>
        <v>328</v>
      </c>
      <c r="BP430">
        <f t="shared" si="602"/>
        <v>323</v>
      </c>
      <c r="BQ430" s="17">
        <f t="shared" si="603"/>
        <v>329</v>
      </c>
      <c r="BR430" t="str">
        <f t="shared" si="604"/>
        <v>opp_team_player_3</v>
      </c>
      <c r="BS430">
        <f>COUNTIFS(S$3:S430,"="&amp;S430,AI$3:AI430,"="&amp;AI430)</f>
        <v>3</v>
      </c>
      <c r="BT430" t="str">
        <f>IFERROR(VLOOKUP(BB430&amp;BU430&amp;X430,game_rosters!U:W,3,FALSE),"")</f>
        <v>P100064</v>
      </c>
      <c r="BU430" t="str">
        <f t="shared" si="605"/>
        <v>Velodrome</v>
      </c>
    </row>
    <row r="431" spans="1:73" x14ac:dyDescent="0.2">
      <c r="A431" t="str">
        <f t="shared" si="580"/>
        <v/>
      </c>
      <c r="E431" s="4"/>
      <c r="F431" s="43"/>
      <c r="G431" s="4"/>
      <c r="H431" s="46"/>
      <c r="I431" s="44">
        <v>91</v>
      </c>
      <c r="J431" s="44" t="str">
        <f t="shared" si="606"/>
        <v/>
      </c>
      <c r="S431">
        <v>210</v>
      </c>
      <c r="T431" t="s">
        <v>756</v>
      </c>
      <c r="U431" t="str">
        <f>IF(B431=1,MAX($U$2:$U430)+1,IF(AND($T431&lt;&gt;"",$T431=$T430),$U430,IF(B431="x",U430,"")))</f>
        <v/>
      </c>
      <c r="V431" t="str">
        <f>IF(C431=1,MAX($V$2:$V430)+1,IF(AND($T431&lt;&gt;"",$T431=$T430),$U430,IF(C431="x",V430,"")))</f>
        <v/>
      </c>
      <c r="X431">
        <v>91</v>
      </c>
      <c r="AA431">
        <f t="shared" si="577"/>
        <v>1210</v>
      </c>
      <c r="AB431" t="str">
        <f t="shared" si="578"/>
        <v/>
      </c>
      <c r="AC431">
        <f t="shared" si="574"/>
        <v>1210</v>
      </c>
      <c r="AD431" s="6">
        <v>1</v>
      </c>
      <c r="AE431" t="s">
        <v>746</v>
      </c>
      <c r="AF431" t="s">
        <v>927</v>
      </c>
      <c r="AG431" t="s">
        <v>746</v>
      </c>
      <c r="AH431" t="s">
        <v>738</v>
      </c>
      <c r="AI431" t="str">
        <f t="shared" si="581"/>
        <v>o</v>
      </c>
      <c r="AJ431" t="str">
        <f t="shared" si="582"/>
        <v>o</v>
      </c>
      <c r="AK431" t="str">
        <f t="shared" si="583"/>
        <v>o</v>
      </c>
      <c r="AL431" t="str">
        <f t="shared" si="584"/>
        <v/>
      </c>
      <c r="AM431" t="str">
        <f t="shared" si="585"/>
        <v/>
      </c>
      <c r="AN431" t="str">
        <f t="shared" si="586"/>
        <v>Away</v>
      </c>
      <c r="AO431" t="str">
        <f t="shared" si="587"/>
        <v>a</v>
      </c>
      <c r="AP431" t="str">
        <f t="shared" si="588"/>
        <v>d</v>
      </c>
      <c r="AQ431" t="str">
        <f t="shared" si="589"/>
        <v>o</v>
      </c>
      <c r="AR431" t="str">
        <f t="shared" si="590"/>
        <v>Away</v>
      </c>
      <c r="AS431" t="str">
        <f t="shared" si="591"/>
        <v>a</v>
      </c>
      <c r="AT431" t="str">
        <f t="shared" si="592"/>
        <v>Defensive</v>
      </c>
      <c r="AU431" t="str">
        <f t="shared" si="593"/>
        <v/>
      </c>
      <c r="AV431" t="str">
        <f t="shared" si="594"/>
        <v/>
      </c>
      <c r="AW431" t="str" cm="1">
        <f t="array" ref="AW431">IFERROR(IF(O431&lt;&gt;"",O431,IF(OR($S431="",$T431=""),"",IF(O431&lt;&gt;"",O431,IF($T431&lt;&gt;"",_xlfn._xlws.FILTER(O:O,($BU:$BU=$BU431)*($I:$I=$I431)*($T:$T=$T431)*($S:$S=_xlfn.MINIFS($S:$S,$T:$T,"="&amp;$T431)),"")))))&amp;"",IF(O431="","",""))&amp;""</f>
        <v/>
      </c>
      <c r="AX431" t="str" cm="1">
        <f t="array" ref="AX431">IFERROR(IF(P431&lt;&gt;"",P431,IF(OR($S431="",$T431=""),"",IF($T431&lt;&gt;"",_xlfn._xlws.FILTER(P:P,($BU:$BU=$BU431)*($I:$I=$I431)*($T:$T=$T431)*($S:$S=_xlfn.MINIFS($S:$S,$T:$T,"="&amp;$T431)),""))))&amp;"",IF(P431="","",""))&amp;""</f>
        <v/>
      </c>
      <c r="AY431" t="str" cm="1">
        <f t="array" ref="AY431">IFERROR(IF(Q431&lt;&gt;"",Q431,IF(OR($S431="",$T431=""),"",IF($T431&lt;&gt;"",_xlfn._xlws.FILTER(Q:Q,($BU:$BU=$BU431)*($I:$I=$I431)*($T:$T=$T431)*($S:$S=_xlfn.MINIFS($S:$S,$T:$T,"="&amp;$T431)),""))))&amp;"",IF(Q431="","",""))&amp;""</f>
        <v/>
      </c>
      <c r="AZ431" t="str" cm="1">
        <f t="array" ref="AZ431">IFERROR(IF(R431&lt;&gt;"",R431,IF(OR($S431="",$T431=""),"",IF($T431&lt;&gt;"",_xlfn._xlws.FILTER(R:R,($BU:$BU=$BU431)*($I:$I=$I431)*($T:$T=$T431)*($S:$S=_xlfn.MINIFS($S:$S,$T:$T,"="&amp;$T431)),""))))&amp;"",IF(R431="","",""))&amp;""</f>
        <v/>
      </c>
      <c r="BA431" s="6">
        <f t="shared" si="595"/>
        <v>40</v>
      </c>
      <c r="BB431">
        <f t="shared" ref="BB431:BD431" si="648">BB430</f>
        <v>18987</v>
      </c>
      <c r="BC431" t="str">
        <f t="shared" si="648"/>
        <v>Velodrome</v>
      </c>
      <c r="BD431" t="str">
        <f t="shared" si="648"/>
        <v>Outlaws</v>
      </c>
      <c r="BE431" t="s">
        <v>238</v>
      </c>
      <c r="BF431" t="s">
        <v>174</v>
      </c>
      <c r="BI431" cm="1">
        <f t="array" ref="BI431">IFERROR(_xlfn._xlws.FILTER(shifts!A:A,(shifts!B:B=events!AD431)*(shifts!AG:AG&gt;=events!BK431)*(shifts!AH:AH&lt;=events!BL431)),BI430)</f>
        <v>14</v>
      </c>
      <c r="BJ431" s="15">
        <f t="shared" si="597"/>
        <v>1</v>
      </c>
      <c r="BK431">
        <f t="shared" si="598"/>
        <v>752</v>
      </c>
      <c r="BL431">
        <f t="shared" si="599"/>
        <v>751</v>
      </c>
      <c r="BM431" s="15">
        <f>SUMIFS(BJ$2:BJ431,K$2:K431,"=Intermission")+SUMIFS(BJ$2:BJ431,K$2:K431,"=Timeout")</f>
        <v>0</v>
      </c>
      <c r="BN431">
        <f t="shared" si="600"/>
        <v>0</v>
      </c>
      <c r="BO431" s="19">
        <f t="shared" si="601"/>
        <v>328</v>
      </c>
      <c r="BP431">
        <f t="shared" si="602"/>
        <v>323</v>
      </c>
      <c r="BQ431" s="17">
        <f t="shared" si="603"/>
        <v>329</v>
      </c>
      <c r="BR431" t="str">
        <f t="shared" si="604"/>
        <v>opp_team_player_4</v>
      </c>
      <c r="BS431">
        <f>COUNTIFS(S$3:S431,"="&amp;S431,AI$3:AI431,"="&amp;AI431)</f>
        <v>4</v>
      </c>
      <c r="BT431" t="str">
        <f>IFERROR(VLOOKUP(BB431&amp;BU431&amp;X431,game_rosters!U:W,3,FALSE),"")</f>
        <v>P100002</v>
      </c>
      <c r="BU431" t="str">
        <f t="shared" si="605"/>
        <v>Velodrome</v>
      </c>
    </row>
    <row r="432" spans="1:73" x14ac:dyDescent="0.2">
      <c r="A432" t="str">
        <f t="shared" si="580"/>
        <v/>
      </c>
      <c r="E432" s="4"/>
      <c r="F432" s="43"/>
      <c r="G432" s="4"/>
      <c r="H432" s="46"/>
      <c r="I432" s="44">
        <v>9</v>
      </c>
      <c r="J432" s="44" t="str">
        <f t="shared" si="606"/>
        <v/>
      </c>
      <c r="S432">
        <v>210</v>
      </c>
      <c r="T432" t="s">
        <v>756</v>
      </c>
      <c r="U432" t="str">
        <f>IF(B432=1,MAX($U$2:$U431)+1,IF(AND($T432&lt;&gt;"",$T432=$T431),$U431,IF(B432="x",U431,"")))</f>
        <v/>
      </c>
      <c r="V432" t="str">
        <f>IF(C432=1,MAX($V$2:$V431)+1,IF(AND($T432&lt;&gt;"",$T432=$T431),$U431,IF(C432="x",V431,"")))</f>
        <v/>
      </c>
      <c r="X432">
        <v>9</v>
      </c>
      <c r="AA432">
        <f t="shared" si="577"/>
        <v>1210</v>
      </c>
      <c r="AB432" t="str">
        <f t="shared" si="578"/>
        <v/>
      </c>
      <c r="AC432">
        <f t="shared" si="574"/>
        <v>1210</v>
      </c>
      <c r="AD432" s="6">
        <v>1</v>
      </c>
      <c r="AE432" t="s">
        <v>746</v>
      </c>
      <c r="AF432" t="s">
        <v>927</v>
      </c>
      <c r="AG432" t="s">
        <v>746</v>
      </c>
      <c r="AH432" t="s">
        <v>738</v>
      </c>
      <c r="AI432" t="str">
        <f t="shared" si="581"/>
        <v>o</v>
      </c>
      <c r="AJ432" t="str">
        <f t="shared" si="582"/>
        <v>o</v>
      </c>
      <c r="AK432" t="str">
        <f t="shared" si="583"/>
        <v>o</v>
      </c>
      <c r="AL432" t="str">
        <f t="shared" si="584"/>
        <v/>
      </c>
      <c r="AM432" t="str">
        <f t="shared" si="585"/>
        <v/>
      </c>
      <c r="AN432" t="str">
        <f t="shared" si="586"/>
        <v>Away</v>
      </c>
      <c r="AO432" t="str">
        <f t="shared" si="587"/>
        <v>a</v>
      </c>
      <c r="AP432" t="str">
        <f t="shared" si="588"/>
        <v>d</v>
      </c>
      <c r="AQ432" t="str">
        <f t="shared" si="589"/>
        <v>o</v>
      </c>
      <c r="AR432" t="str">
        <f t="shared" si="590"/>
        <v>Away</v>
      </c>
      <c r="AS432" t="str">
        <f t="shared" si="591"/>
        <v>a</v>
      </c>
      <c r="AT432" t="str">
        <f t="shared" si="592"/>
        <v>Defensive</v>
      </c>
      <c r="AU432" t="str">
        <f t="shared" si="593"/>
        <v/>
      </c>
      <c r="AV432" t="str">
        <f t="shared" si="594"/>
        <v/>
      </c>
      <c r="AW432" t="str" cm="1">
        <f t="array" ref="AW432">IFERROR(IF(O432&lt;&gt;"",O432,IF(OR($S432="",$T432=""),"",IF(O432&lt;&gt;"",O432,IF($T432&lt;&gt;"",_xlfn._xlws.FILTER(O:O,($BU:$BU=$BU432)*($I:$I=$I432)*($T:$T=$T432)*($S:$S=_xlfn.MINIFS($S:$S,$T:$T,"="&amp;$T432)),"")))))&amp;"",IF(O432="","",""))&amp;""</f>
        <v/>
      </c>
      <c r="AX432" t="str" cm="1">
        <f t="array" ref="AX432">IFERROR(IF(P432&lt;&gt;"",P432,IF(OR($S432="",$T432=""),"",IF($T432&lt;&gt;"",_xlfn._xlws.FILTER(P:P,($BU:$BU=$BU432)*($I:$I=$I432)*($T:$T=$T432)*($S:$S=_xlfn.MINIFS($S:$S,$T:$T,"="&amp;$T432)),""))))&amp;"",IF(P432="","",""))&amp;""</f>
        <v/>
      </c>
      <c r="AY432" t="str" cm="1">
        <f t="array" ref="AY432">IFERROR(IF(Q432&lt;&gt;"",Q432,IF(OR($S432="",$T432=""),"",IF($T432&lt;&gt;"",_xlfn._xlws.FILTER(Q:Q,($BU:$BU=$BU432)*($I:$I=$I432)*($T:$T=$T432)*($S:$S=_xlfn.MINIFS($S:$S,$T:$T,"="&amp;$T432)),""))))&amp;"",IF(Q432="","",""))&amp;""</f>
        <v/>
      </c>
      <c r="AZ432" t="str" cm="1">
        <f t="array" ref="AZ432">IFERROR(IF(R432&lt;&gt;"",R432,IF(OR($S432="",$T432=""),"",IF($T432&lt;&gt;"",_xlfn._xlws.FILTER(R:R,($BU:$BU=$BU432)*($I:$I=$I432)*($T:$T=$T432)*($S:$S=_xlfn.MINIFS($S:$S,$T:$T,"="&amp;$T432)),""))))&amp;"",IF(R432="","",""))&amp;""</f>
        <v/>
      </c>
      <c r="BA432" s="6">
        <f t="shared" si="595"/>
        <v>40</v>
      </c>
      <c r="BB432">
        <f t="shared" ref="BB432:BD432" si="649">BB431</f>
        <v>18987</v>
      </c>
      <c r="BC432" t="str">
        <f t="shared" si="649"/>
        <v>Velodrome</v>
      </c>
      <c r="BD432" t="str">
        <f t="shared" si="649"/>
        <v>Outlaws</v>
      </c>
      <c r="BE432" t="s">
        <v>238</v>
      </c>
      <c r="BF432" t="s">
        <v>174</v>
      </c>
      <c r="BI432" cm="1">
        <f t="array" ref="BI432">IFERROR(_xlfn._xlws.FILTER(shifts!A:A,(shifts!B:B=events!AD432)*(shifts!AG:AG&gt;=events!BK432)*(shifts!AH:AH&lt;=events!BL432)),BI431)</f>
        <v>14</v>
      </c>
      <c r="BJ432" s="15">
        <f t="shared" si="597"/>
        <v>1</v>
      </c>
      <c r="BK432">
        <f t="shared" si="598"/>
        <v>752</v>
      </c>
      <c r="BL432">
        <f t="shared" si="599"/>
        <v>751</v>
      </c>
      <c r="BM432" s="15">
        <f>SUMIFS(BJ$2:BJ432,K$2:K432,"=Intermission")+SUMIFS(BJ$2:BJ432,K$2:K432,"=Timeout")</f>
        <v>0</v>
      </c>
      <c r="BN432">
        <f t="shared" si="600"/>
        <v>0</v>
      </c>
      <c r="BO432" s="19">
        <f t="shared" si="601"/>
        <v>328</v>
      </c>
      <c r="BP432">
        <f t="shared" si="602"/>
        <v>323</v>
      </c>
      <c r="BQ432" s="17">
        <f t="shared" si="603"/>
        <v>329</v>
      </c>
      <c r="BR432" t="str">
        <f t="shared" si="604"/>
        <v>opp_team_player_5</v>
      </c>
      <c r="BS432">
        <f>COUNTIFS(S$3:S432,"="&amp;S432,AI$3:AI432,"="&amp;AI432)</f>
        <v>5</v>
      </c>
      <c r="BT432" t="str">
        <f>IFERROR(VLOOKUP(BB432&amp;BU432&amp;X432,game_rosters!U:W,3,FALSE),"")</f>
        <v>P100105</v>
      </c>
      <c r="BU432" t="str">
        <f t="shared" si="605"/>
        <v>Velodrome</v>
      </c>
    </row>
    <row r="433" spans="1:73" x14ac:dyDescent="0.2">
      <c r="A433">
        <f t="shared" si="580"/>
        <v>1</v>
      </c>
      <c r="E433" s="4"/>
      <c r="F433" s="43"/>
      <c r="G433" s="4"/>
      <c r="H433" s="46"/>
      <c r="I433" s="44">
        <v>68</v>
      </c>
      <c r="J433" s="44" t="str">
        <f t="shared" si="606"/>
        <v/>
      </c>
      <c r="K433" t="s">
        <v>7</v>
      </c>
      <c r="L433" t="s">
        <v>172</v>
      </c>
      <c r="M433" t="s">
        <v>385</v>
      </c>
      <c r="N433" t="s">
        <v>595</v>
      </c>
      <c r="R433" s="51">
        <v>1</v>
      </c>
      <c r="S433">
        <v>211</v>
      </c>
      <c r="T433" t="s">
        <v>756</v>
      </c>
      <c r="U433" t="str">
        <f>IF(B433=1,MAX($U$2:$U432)+1,IF(AND($T433&lt;&gt;"",$T433=$T432),$U432,IF(B433="x",U432,"")))</f>
        <v/>
      </c>
      <c r="V433" t="str">
        <f>IF(C433=1,MAX($V$2:$V432)+1,IF(AND($T433&lt;&gt;"",$T433=$T432),$U432,IF(C433="x",V432,"")))</f>
        <v/>
      </c>
      <c r="W433" t="s">
        <v>731</v>
      </c>
      <c r="X433">
        <v>68</v>
      </c>
      <c r="Z433">
        <v>1</v>
      </c>
      <c r="AA433">
        <f t="shared" si="577"/>
        <v>1211</v>
      </c>
      <c r="AB433" t="str">
        <f t="shared" si="578"/>
        <v/>
      </c>
      <c r="AC433">
        <f t="shared" si="574"/>
        <v>1211</v>
      </c>
      <c r="AD433" s="6">
        <v>1</v>
      </c>
      <c r="AE433" t="s">
        <v>746</v>
      </c>
      <c r="AF433" t="s">
        <v>738</v>
      </c>
      <c r="AG433" t="s">
        <v>756</v>
      </c>
      <c r="AH433" t="s">
        <v>756</v>
      </c>
      <c r="AI433" t="str">
        <f t="shared" si="581"/>
        <v>e</v>
      </c>
      <c r="AJ433" t="str">
        <f t="shared" si="582"/>
        <v/>
      </c>
      <c r="AK433" t="str">
        <f t="shared" si="583"/>
        <v/>
      </c>
      <c r="AL433" t="str">
        <f t="shared" si="584"/>
        <v/>
      </c>
      <c r="AM433" t="str">
        <f t="shared" si="585"/>
        <v/>
      </c>
      <c r="AN433" t="str">
        <f t="shared" si="586"/>
        <v>Away</v>
      </c>
      <c r="AO433" t="str">
        <f t="shared" si="587"/>
        <v>a</v>
      </c>
      <c r="AP433" t="str">
        <f t="shared" si="588"/>
        <v/>
      </c>
      <c r="AQ433" t="str">
        <f t="shared" si="589"/>
        <v/>
      </c>
      <c r="AR433" t="str">
        <f t="shared" si="590"/>
        <v>Away</v>
      </c>
      <c r="AS433" t="str">
        <f t="shared" si="591"/>
        <v>a</v>
      </c>
      <c r="AT433" t="str">
        <f t="shared" si="592"/>
        <v>Offensive</v>
      </c>
      <c r="AU433" t="str">
        <f t="shared" si="593"/>
        <v/>
      </c>
      <c r="AV433" t="str">
        <f t="shared" si="594"/>
        <v/>
      </c>
      <c r="AW433" t="str" cm="1">
        <f t="array" ref="AW433">IFERROR(IF(O433&lt;&gt;"",O433,IF(OR($S433="",$T433=""),"",IF(O433&lt;&gt;"",O433,IF($T433&lt;&gt;"",_xlfn._xlws.FILTER(O:O,($BU:$BU=$BU433)*($I:$I=$I433)*($T:$T=$T433)*($S:$S=_xlfn.MINIFS($S:$S,$T:$T,"="&amp;$T433)),"")))))&amp;"",IF(O433="","",""))&amp;""</f>
        <v/>
      </c>
      <c r="AX433" t="str" cm="1">
        <f t="array" ref="AX433">IFERROR(IF(P433&lt;&gt;"",P433,IF(OR($S433="",$T433=""),"",IF($T433&lt;&gt;"",_xlfn._xlws.FILTER(P:P,($BU:$BU=$BU433)*($I:$I=$I433)*($T:$T=$T433)*($S:$S=_xlfn.MINIFS($S:$S,$T:$T,"="&amp;$T433)),""))))&amp;"",IF(P433="","",""))&amp;""</f>
        <v/>
      </c>
      <c r="AY433" t="str" cm="1">
        <f t="array" ref="AY433">IFERROR(IF(Q433&lt;&gt;"",Q433,IF(OR($S433="",$T433=""),"",IF($T433&lt;&gt;"",_xlfn._xlws.FILTER(Q:Q,($BU:$BU=$BU433)*($I:$I=$I433)*($T:$T=$T433)*($S:$S=_xlfn.MINIFS($S:$S,$T:$T,"="&amp;$T433)),""))))&amp;"",IF(Q433="","",""))&amp;""</f>
        <v/>
      </c>
      <c r="AZ433" t="str" cm="1">
        <f t="array" ref="AZ433">IFERROR(IF(R433&lt;&gt;"",R433,IF(OR($S433="",$T433=""),"",IF($T433&lt;&gt;"",_xlfn._xlws.FILTER(R:R,($BU:$BU=$BU433)*($I:$I=$I433)*($T:$T=$T433)*($S:$S=_xlfn.MINIFS($S:$S,$T:$T,"="&amp;$T433)),""))))&amp;"",IF(R433="","",""))&amp;""</f>
        <v>1</v>
      </c>
      <c r="BA433" s="6">
        <f t="shared" si="595"/>
        <v>40</v>
      </c>
      <c r="BB433">
        <f t="shared" ref="BB433:BD433" si="650">BB432</f>
        <v>18987</v>
      </c>
      <c r="BC433" t="str">
        <f t="shared" si="650"/>
        <v>Velodrome</v>
      </c>
      <c r="BD433" t="str">
        <f t="shared" si="650"/>
        <v>Outlaws</v>
      </c>
      <c r="BE433" t="s">
        <v>7</v>
      </c>
      <c r="BF433" t="s">
        <v>172</v>
      </c>
      <c r="BI433" cm="1">
        <f t="array" ref="BI433">IFERROR(_xlfn._xlws.FILTER(shifts!A:A,(shifts!B:B=events!AD433)*(shifts!AG:AG&gt;=events!BK433)*(shifts!AH:AH&lt;=events!BL433)),BI432)</f>
        <v>14</v>
      </c>
      <c r="BJ433" s="15">
        <f t="shared" si="597"/>
        <v>0</v>
      </c>
      <c r="BK433">
        <f t="shared" si="598"/>
        <v>751</v>
      </c>
      <c r="BL433">
        <f t="shared" si="599"/>
        <v>751</v>
      </c>
      <c r="BM433" s="15">
        <f>SUMIFS(BJ$2:BJ433,K$2:K433,"=Intermission")+SUMIFS(BJ$2:BJ433,K$2:K433,"=Timeout")</f>
        <v>0</v>
      </c>
      <c r="BN433">
        <f t="shared" si="600"/>
        <v>0</v>
      </c>
      <c r="BO433" s="19">
        <f t="shared" si="601"/>
        <v>329</v>
      </c>
      <c r="BP433">
        <f t="shared" si="602"/>
        <v>324</v>
      </c>
      <c r="BQ433" s="17">
        <f t="shared" si="603"/>
        <v>329</v>
      </c>
      <c r="BR433" t="str">
        <f t="shared" si="604"/>
        <v>event_team_player_1</v>
      </c>
      <c r="BS433">
        <f>COUNTIFS(S$3:S433,"="&amp;S433,AI$3:AI433,"="&amp;AI433)</f>
        <v>1</v>
      </c>
      <c r="BT433" t="str">
        <f>IFERROR(VLOOKUP(BB433&amp;BU433&amp;X433,game_rosters!U:W,3,FALSE),"")</f>
        <v>P100128</v>
      </c>
      <c r="BU433" t="str">
        <f t="shared" si="605"/>
        <v>Outlaws</v>
      </c>
    </row>
    <row r="434" spans="1:73" x14ac:dyDescent="0.2">
      <c r="A434" t="str">
        <f t="shared" si="580"/>
        <v/>
      </c>
      <c r="E434" s="4"/>
      <c r="F434" s="43"/>
      <c r="G434" s="4"/>
      <c r="H434" s="46"/>
      <c r="I434" s="44">
        <v>77</v>
      </c>
      <c r="J434" s="44" t="str">
        <f t="shared" si="606"/>
        <v/>
      </c>
      <c r="S434">
        <v>211</v>
      </c>
      <c r="T434" t="s">
        <v>756</v>
      </c>
      <c r="U434" t="str">
        <f>IF(B434=1,MAX($U$2:$U433)+1,IF(AND($T434&lt;&gt;"",$T434=$T433),$U433,IF(B434="x",U433,"")))</f>
        <v/>
      </c>
      <c r="V434" t="str">
        <f>IF(C434=1,MAX($V$2:$V433)+1,IF(AND($T434&lt;&gt;"",$T434=$T433),$U433,IF(C434="x",V433,"")))</f>
        <v/>
      </c>
      <c r="X434">
        <v>77</v>
      </c>
      <c r="Z434">
        <v>1</v>
      </c>
      <c r="AA434">
        <f t="shared" si="577"/>
        <v>1211</v>
      </c>
      <c r="AB434" t="str">
        <f t="shared" si="578"/>
        <v/>
      </c>
      <c r="AC434">
        <f t="shared" si="574"/>
        <v>1211</v>
      </c>
      <c r="AD434" s="6">
        <v>1</v>
      </c>
      <c r="AE434" t="s">
        <v>746</v>
      </c>
      <c r="AF434" t="s">
        <v>738</v>
      </c>
      <c r="AG434" t="s">
        <v>756</v>
      </c>
      <c r="AH434" t="s">
        <v>756</v>
      </c>
      <c r="AI434" t="str">
        <f t="shared" si="581"/>
        <v>e</v>
      </c>
      <c r="AJ434" t="str">
        <f t="shared" si="582"/>
        <v/>
      </c>
      <c r="AK434" t="str">
        <f t="shared" si="583"/>
        <v/>
      </c>
      <c r="AL434" t="str">
        <f t="shared" si="584"/>
        <v/>
      </c>
      <c r="AM434" t="str">
        <f t="shared" si="585"/>
        <v/>
      </c>
      <c r="AN434" t="str">
        <f t="shared" si="586"/>
        <v>Away</v>
      </c>
      <c r="AO434" t="str">
        <f t="shared" si="587"/>
        <v>a</v>
      </c>
      <c r="AP434" t="str">
        <f t="shared" si="588"/>
        <v/>
      </c>
      <c r="AQ434" t="str">
        <f t="shared" si="589"/>
        <v/>
      </c>
      <c r="AR434" t="str">
        <f t="shared" si="590"/>
        <v>Away</v>
      </c>
      <c r="AS434" t="str">
        <f t="shared" si="591"/>
        <v>a</v>
      </c>
      <c r="AT434" t="str">
        <f t="shared" si="592"/>
        <v>Offensive</v>
      </c>
      <c r="AU434" t="str">
        <f t="shared" si="593"/>
        <v/>
      </c>
      <c r="AV434" t="str">
        <f t="shared" si="594"/>
        <v/>
      </c>
      <c r="AW434" t="str" cm="1">
        <f t="array" ref="AW434">IFERROR(IF(O434&lt;&gt;"",O434,IF(OR($S434="",$T434=""),"",IF(O434&lt;&gt;"",O434,IF($T434&lt;&gt;"",_xlfn._xlws.FILTER(O:O,($BU:$BU=$BU434)*($I:$I=$I434)*($T:$T=$T434)*($S:$S=_xlfn.MINIFS($S:$S,$T:$T,"="&amp;$T434)),"")))))&amp;"",IF(O434="","",""))&amp;""</f>
        <v/>
      </c>
      <c r="AX434" t="str" cm="1">
        <f t="array" ref="AX434">IFERROR(IF(P434&lt;&gt;"",P434,IF(OR($S434="",$T434=""),"",IF($T434&lt;&gt;"",_xlfn._xlws.FILTER(P:P,($BU:$BU=$BU434)*($I:$I=$I434)*($T:$T=$T434)*($S:$S=_xlfn.MINIFS($S:$S,$T:$T,"="&amp;$T434)),""))))&amp;"",IF(P434="","",""))&amp;""</f>
        <v/>
      </c>
      <c r="AY434" t="str" cm="1">
        <f t="array" ref="AY434">IFERROR(IF(Q434&lt;&gt;"",Q434,IF(OR($S434="",$T434=""),"",IF($T434&lt;&gt;"",_xlfn._xlws.FILTER(Q:Q,($BU:$BU=$BU434)*($I:$I=$I434)*($T:$T=$T434)*($S:$S=_xlfn.MINIFS($S:$S,$T:$T,"="&amp;$T434)),""))))&amp;"",IF(Q434="","",""))&amp;""</f>
        <v/>
      </c>
      <c r="AZ434" t="str" cm="1">
        <f t="array" ref="AZ434">IFERROR(IF(R434&lt;&gt;"",R434,IF(OR($S434="",$T434=""),"",IF($T434&lt;&gt;"",_xlfn._xlws.FILTER(R:R,($BU:$BU=$BU434)*($I:$I=$I434)*($T:$T=$T434)*($S:$S=_xlfn.MINIFS($S:$S,$T:$T,"="&amp;$T434)),""))))&amp;"",IF(R434="","",""))&amp;""</f>
        <v/>
      </c>
      <c r="BA434" s="6">
        <f t="shared" si="595"/>
        <v>40</v>
      </c>
      <c r="BB434">
        <f t="shared" ref="BB434:BD434" si="651">BB433</f>
        <v>18987</v>
      </c>
      <c r="BC434" t="str">
        <f t="shared" si="651"/>
        <v>Velodrome</v>
      </c>
      <c r="BD434" t="str">
        <f t="shared" si="651"/>
        <v>Outlaws</v>
      </c>
      <c r="BE434" t="s">
        <v>7</v>
      </c>
      <c r="BF434" t="s">
        <v>172</v>
      </c>
      <c r="BI434" cm="1">
        <f t="array" ref="BI434">IFERROR(_xlfn._xlws.FILTER(shifts!A:A,(shifts!B:B=events!AD434)*(shifts!AG:AG&gt;=events!BK434)*(shifts!AH:AH&lt;=events!BL434)),BI433)</f>
        <v>14</v>
      </c>
      <c r="BJ434" s="15">
        <f t="shared" si="597"/>
        <v>0</v>
      </c>
      <c r="BK434">
        <f t="shared" si="598"/>
        <v>751</v>
      </c>
      <c r="BL434">
        <f t="shared" si="599"/>
        <v>751</v>
      </c>
      <c r="BM434" s="15">
        <f>SUMIFS(BJ$2:BJ434,K$2:K434,"=Intermission")+SUMIFS(BJ$2:BJ434,K$2:K434,"=Timeout")</f>
        <v>0</v>
      </c>
      <c r="BN434">
        <f t="shared" si="600"/>
        <v>0</v>
      </c>
      <c r="BO434" s="19">
        <f t="shared" si="601"/>
        <v>329</v>
      </c>
      <c r="BP434">
        <f t="shared" si="602"/>
        <v>324</v>
      </c>
      <c r="BQ434" s="17">
        <f t="shared" si="603"/>
        <v>329</v>
      </c>
      <c r="BR434" t="str">
        <f t="shared" si="604"/>
        <v>event_team_player_2</v>
      </c>
      <c r="BS434">
        <f>COUNTIFS(S$3:S434,"="&amp;S434,AI$3:AI434,"="&amp;AI434)</f>
        <v>2</v>
      </c>
      <c r="BT434" t="str">
        <f>IFERROR(VLOOKUP(BB434&amp;BU434&amp;X434,game_rosters!U:W,3,FALSE),"")</f>
        <v>P100185</v>
      </c>
      <c r="BU434" t="str">
        <f t="shared" si="605"/>
        <v>Outlaws</v>
      </c>
    </row>
    <row r="435" spans="1:73" x14ac:dyDescent="0.2">
      <c r="A435" t="str">
        <f t="shared" si="580"/>
        <v/>
      </c>
      <c r="E435" s="4"/>
      <c r="F435" s="43"/>
      <c r="G435" s="4"/>
      <c r="H435" s="46"/>
      <c r="I435" s="44">
        <v>70</v>
      </c>
      <c r="J435" s="44" t="str">
        <f t="shared" si="606"/>
        <v/>
      </c>
      <c r="R435" s="51">
        <v>1</v>
      </c>
      <c r="S435">
        <v>211</v>
      </c>
      <c r="T435" t="s">
        <v>756</v>
      </c>
      <c r="U435" t="str">
        <f>IF(B435=1,MAX($U$2:$U434)+1,IF(AND($T435&lt;&gt;"",$T435=$T434),$U434,IF(B435="x",U434,"")))</f>
        <v/>
      </c>
      <c r="V435" t="str">
        <f>IF(C435=1,MAX($V$2:$V434)+1,IF(AND($T435&lt;&gt;"",$T435=$T434),$U434,IF(C435="x",V434,"")))</f>
        <v/>
      </c>
      <c r="X435">
        <v>70</v>
      </c>
      <c r="AA435">
        <f t="shared" si="577"/>
        <v>1211</v>
      </c>
      <c r="AB435" t="str">
        <f t="shared" si="578"/>
        <v/>
      </c>
      <c r="AC435">
        <f t="shared" si="574"/>
        <v>1211</v>
      </c>
      <c r="AD435" s="6">
        <v>1</v>
      </c>
      <c r="AE435" t="s">
        <v>746</v>
      </c>
      <c r="AF435" t="s">
        <v>738</v>
      </c>
      <c r="AG435" t="s">
        <v>756</v>
      </c>
      <c r="AH435" t="s">
        <v>756</v>
      </c>
      <c r="AI435" t="str">
        <f t="shared" si="581"/>
        <v>o</v>
      </c>
      <c r="AJ435" t="str">
        <f t="shared" si="582"/>
        <v/>
      </c>
      <c r="AK435" t="str">
        <f t="shared" si="583"/>
        <v/>
      </c>
      <c r="AL435" t="str">
        <f t="shared" si="584"/>
        <v/>
      </c>
      <c r="AM435" t="str">
        <f t="shared" si="585"/>
        <v/>
      </c>
      <c r="AN435" t="str">
        <f t="shared" si="586"/>
        <v>Away</v>
      </c>
      <c r="AO435" t="str">
        <f t="shared" si="587"/>
        <v>a</v>
      </c>
      <c r="AP435" t="str">
        <f t="shared" si="588"/>
        <v/>
      </c>
      <c r="AQ435" t="str">
        <f t="shared" si="589"/>
        <v/>
      </c>
      <c r="AR435" t="str">
        <f t="shared" si="590"/>
        <v>Away</v>
      </c>
      <c r="AS435" t="str">
        <f t="shared" si="591"/>
        <v>a</v>
      </c>
      <c r="AT435" t="str">
        <f t="shared" si="592"/>
        <v>Defensive</v>
      </c>
      <c r="AU435" t="str">
        <f t="shared" si="593"/>
        <v/>
      </c>
      <c r="AV435" t="str">
        <f t="shared" si="594"/>
        <v/>
      </c>
      <c r="AW435" t="str" cm="1">
        <f t="array" ref="AW435">IFERROR(IF(O435&lt;&gt;"",O435,IF(OR($S435="",$T435=""),"",IF(O435&lt;&gt;"",O435,IF($T435&lt;&gt;"",_xlfn._xlws.FILTER(O:O,($BU:$BU=$BU435)*($I:$I=$I435)*($T:$T=$T435)*($S:$S=_xlfn.MINIFS($S:$S,$T:$T,"="&amp;$T435)),"")))))&amp;"",IF(O435="","",""))&amp;""</f>
        <v/>
      </c>
      <c r="AX435" t="str" cm="1">
        <f t="array" ref="AX435">IFERROR(IF(P435&lt;&gt;"",P435,IF(OR($S435="",$T435=""),"",IF($T435&lt;&gt;"",_xlfn._xlws.FILTER(P:P,($BU:$BU=$BU435)*($I:$I=$I435)*($T:$T=$T435)*($S:$S=_xlfn.MINIFS($S:$S,$T:$T,"="&amp;$T435)),""))))&amp;"",IF(P435="","",""))&amp;""</f>
        <v/>
      </c>
      <c r="AY435" t="str" cm="1">
        <f t="array" ref="AY435">IFERROR(IF(Q435&lt;&gt;"",Q435,IF(OR($S435="",$T435=""),"",IF($T435&lt;&gt;"",_xlfn._xlws.FILTER(Q:Q,($BU:$BU=$BU435)*($I:$I=$I435)*($T:$T=$T435)*($S:$S=_xlfn.MINIFS($S:$S,$T:$T,"="&amp;$T435)),""))))&amp;"",IF(Q435="","",""))&amp;""</f>
        <v/>
      </c>
      <c r="AZ435" t="str" cm="1">
        <f t="array" ref="AZ435">IFERROR(IF(R435&lt;&gt;"",R435,IF(OR($S435="",$T435=""),"",IF($T435&lt;&gt;"",_xlfn._xlws.FILTER(R:R,($BU:$BU=$BU435)*($I:$I=$I435)*($T:$T=$T435)*($S:$S=_xlfn.MINIFS($S:$S,$T:$T,"="&amp;$T435)),""))))&amp;"",IF(R435="","",""))&amp;""</f>
        <v>1</v>
      </c>
      <c r="BA435" s="6">
        <f t="shared" si="595"/>
        <v>40</v>
      </c>
      <c r="BB435">
        <f t="shared" ref="BB435:BD435" si="652">BB434</f>
        <v>18987</v>
      </c>
      <c r="BC435" t="str">
        <f t="shared" si="652"/>
        <v>Velodrome</v>
      </c>
      <c r="BD435" t="str">
        <f t="shared" si="652"/>
        <v>Outlaws</v>
      </c>
      <c r="BE435" t="s">
        <v>7</v>
      </c>
      <c r="BF435" t="s">
        <v>172</v>
      </c>
      <c r="BI435" cm="1">
        <f t="array" ref="BI435">IFERROR(_xlfn._xlws.FILTER(shifts!A:A,(shifts!B:B=events!AD435)*(shifts!AG:AG&gt;=events!BK435)*(shifts!AH:AH&lt;=events!BL435)),BI434)</f>
        <v>14</v>
      </c>
      <c r="BJ435" s="15">
        <f t="shared" si="597"/>
        <v>0</v>
      </c>
      <c r="BK435">
        <f t="shared" si="598"/>
        <v>751</v>
      </c>
      <c r="BL435">
        <f t="shared" si="599"/>
        <v>751</v>
      </c>
      <c r="BM435" s="15">
        <f>SUMIFS(BJ$2:BJ435,K$2:K435,"=Intermission")+SUMIFS(BJ$2:BJ435,K$2:K435,"=Timeout")</f>
        <v>0</v>
      </c>
      <c r="BN435">
        <f t="shared" si="600"/>
        <v>0</v>
      </c>
      <c r="BO435" s="19">
        <f t="shared" si="601"/>
        <v>329</v>
      </c>
      <c r="BP435">
        <f t="shared" si="602"/>
        <v>324</v>
      </c>
      <c r="BQ435" s="17">
        <f t="shared" si="603"/>
        <v>329</v>
      </c>
      <c r="BR435" t="str">
        <f t="shared" si="604"/>
        <v>opp_team_player_1</v>
      </c>
      <c r="BS435">
        <f>COUNTIFS(S$3:S435,"="&amp;S435,AI$3:AI435,"="&amp;AI435)</f>
        <v>1</v>
      </c>
      <c r="BT435" t="str">
        <f>IFERROR(VLOOKUP(BB435&amp;BU435&amp;X435,game_rosters!U:W,3,FALSE),"")</f>
        <v>P100001</v>
      </c>
      <c r="BU435" t="str">
        <f t="shared" si="605"/>
        <v>Velodrome</v>
      </c>
    </row>
    <row r="436" spans="1:73" x14ac:dyDescent="0.2">
      <c r="A436" t="str">
        <f t="shared" si="580"/>
        <v/>
      </c>
      <c r="E436" s="4"/>
      <c r="F436" s="43"/>
      <c r="G436" s="4"/>
      <c r="H436" s="46"/>
      <c r="I436" s="44">
        <v>55</v>
      </c>
      <c r="J436" s="44" t="str">
        <f t="shared" si="606"/>
        <v/>
      </c>
      <c r="R436" s="51">
        <v>1</v>
      </c>
      <c r="S436">
        <v>211</v>
      </c>
      <c r="T436" t="s">
        <v>756</v>
      </c>
      <c r="U436" t="str">
        <f>IF(B436=1,MAX($U$2:$U435)+1,IF(AND($T436&lt;&gt;"",$T436=$T435),$U435,IF(B436="x",U435,"")))</f>
        <v/>
      </c>
      <c r="V436" t="str">
        <f>IF(C436=1,MAX($V$2:$V435)+1,IF(AND($T436&lt;&gt;"",$T436=$T435),$U435,IF(C436="x",V435,"")))</f>
        <v/>
      </c>
      <c r="X436">
        <v>55</v>
      </c>
      <c r="AA436">
        <f t="shared" si="577"/>
        <v>1211</v>
      </c>
      <c r="AB436" t="str">
        <f t="shared" si="578"/>
        <v/>
      </c>
      <c r="AC436">
        <f t="shared" si="574"/>
        <v>1211</v>
      </c>
      <c r="AD436" s="6">
        <v>1</v>
      </c>
      <c r="AE436" t="s">
        <v>746</v>
      </c>
      <c r="AF436" t="s">
        <v>738</v>
      </c>
      <c r="AG436" t="s">
        <v>756</v>
      </c>
      <c r="AH436" t="s">
        <v>756</v>
      </c>
      <c r="AI436" t="str">
        <f t="shared" si="581"/>
        <v>o</v>
      </c>
      <c r="AJ436" t="str">
        <f t="shared" si="582"/>
        <v/>
      </c>
      <c r="AK436" t="str">
        <f t="shared" si="583"/>
        <v/>
      </c>
      <c r="AL436" t="str">
        <f t="shared" si="584"/>
        <v/>
      </c>
      <c r="AM436" t="str">
        <f t="shared" si="585"/>
        <v/>
      </c>
      <c r="AN436" t="str">
        <f t="shared" si="586"/>
        <v>Away</v>
      </c>
      <c r="AO436" t="str">
        <f t="shared" si="587"/>
        <v>a</v>
      </c>
      <c r="AP436" t="str">
        <f t="shared" si="588"/>
        <v/>
      </c>
      <c r="AQ436" t="str">
        <f t="shared" si="589"/>
        <v/>
      </c>
      <c r="AR436" t="str">
        <f t="shared" si="590"/>
        <v>Away</v>
      </c>
      <c r="AS436" t="str">
        <f t="shared" si="591"/>
        <v>a</v>
      </c>
      <c r="AT436" t="str">
        <f t="shared" si="592"/>
        <v>Defensive</v>
      </c>
      <c r="AU436" t="str">
        <f t="shared" si="593"/>
        <v/>
      </c>
      <c r="AV436" t="str">
        <f t="shared" si="594"/>
        <v/>
      </c>
      <c r="AW436" t="str" cm="1">
        <f t="array" ref="AW436">IFERROR(IF(O436&lt;&gt;"",O436,IF(OR($S436="",$T436=""),"",IF(O436&lt;&gt;"",O436,IF($T436&lt;&gt;"",_xlfn._xlws.FILTER(O:O,($BU:$BU=$BU436)*($I:$I=$I436)*($T:$T=$T436)*($S:$S=_xlfn.MINIFS($S:$S,$T:$T,"="&amp;$T436)),"")))))&amp;"",IF(O436="","",""))&amp;""</f>
        <v/>
      </c>
      <c r="AX436" t="str" cm="1">
        <f t="array" ref="AX436">IFERROR(IF(P436&lt;&gt;"",P436,IF(OR($S436="",$T436=""),"",IF($T436&lt;&gt;"",_xlfn._xlws.FILTER(P:P,($BU:$BU=$BU436)*($I:$I=$I436)*($T:$T=$T436)*($S:$S=_xlfn.MINIFS($S:$S,$T:$T,"="&amp;$T436)),""))))&amp;"",IF(P436="","",""))&amp;""</f>
        <v/>
      </c>
      <c r="AY436" t="str" cm="1">
        <f t="array" ref="AY436">IFERROR(IF(Q436&lt;&gt;"",Q436,IF(OR($S436="",$T436=""),"",IF($T436&lt;&gt;"",_xlfn._xlws.FILTER(Q:Q,($BU:$BU=$BU436)*($I:$I=$I436)*($T:$T=$T436)*($S:$S=_xlfn.MINIFS($S:$S,$T:$T,"="&amp;$T436)),""))))&amp;"",IF(Q436="","",""))&amp;""</f>
        <v/>
      </c>
      <c r="AZ436" t="str" cm="1">
        <f t="array" ref="AZ436">IFERROR(IF(R436&lt;&gt;"",R436,IF(OR($S436="",$T436=""),"",IF($T436&lt;&gt;"",_xlfn._xlws.FILTER(R:R,($BU:$BU=$BU436)*($I:$I=$I436)*($T:$T=$T436)*($S:$S=_xlfn.MINIFS($S:$S,$T:$T,"="&amp;$T436)),""))))&amp;"",IF(R436="","",""))&amp;""</f>
        <v>1</v>
      </c>
      <c r="BA436" s="6">
        <f t="shared" si="595"/>
        <v>40</v>
      </c>
      <c r="BB436">
        <f t="shared" ref="BB436:BD436" si="653">BB435</f>
        <v>18987</v>
      </c>
      <c r="BC436" t="str">
        <f t="shared" si="653"/>
        <v>Velodrome</v>
      </c>
      <c r="BD436" t="str">
        <f t="shared" si="653"/>
        <v>Outlaws</v>
      </c>
      <c r="BE436" t="s">
        <v>7</v>
      </c>
      <c r="BF436" t="s">
        <v>172</v>
      </c>
      <c r="BI436" cm="1">
        <f t="array" ref="BI436">IFERROR(_xlfn._xlws.FILTER(shifts!A:A,(shifts!B:B=events!AD436)*(shifts!AG:AG&gt;=events!BK436)*(shifts!AH:AH&lt;=events!BL436)),BI435)</f>
        <v>14</v>
      </c>
      <c r="BJ436" s="15">
        <f t="shared" si="597"/>
        <v>0</v>
      </c>
      <c r="BK436">
        <f t="shared" si="598"/>
        <v>751</v>
      </c>
      <c r="BL436">
        <f t="shared" si="599"/>
        <v>751</v>
      </c>
      <c r="BM436" s="15">
        <f>SUMIFS(BJ$2:BJ436,K$2:K436,"=Intermission")+SUMIFS(BJ$2:BJ436,K$2:K436,"=Timeout")</f>
        <v>0</v>
      </c>
      <c r="BN436">
        <f t="shared" si="600"/>
        <v>0</v>
      </c>
      <c r="BO436" s="19">
        <f t="shared" si="601"/>
        <v>329</v>
      </c>
      <c r="BP436">
        <f t="shared" si="602"/>
        <v>324</v>
      </c>
      <c r="BQ436" s="17">
        <f t="shared" si="603"/>
        <v>329</v>
      </c>
      <c r="BR436" t="str">
        <f t="shared" si="604"/>
        <v>opp_team_player_2</v>
      </c>
      <c r="BS436">
        <f>COUNTIFS(S$3:S436,"="&amp;S436,AI$3:AI436,"="&amp;AI436)</f>
        <v>2</v>
      </c>
      <c r="BT436" t="str">
        <f>IFERROR(VLOOKUP(BB436&amp;BU436&amp;X436,game_rosters!U:W,3,FALSE),"")</f>
        <v>P100064</v>
      </c>
      <c r="BU436" t="str">
        <f t="shared" si="605"/>
        <v>Velodrome</v>
      </c>
    </row>
    <row r="437" spans="1:73" x14ac:dyDescent="0.2">
      <c r="A437">
        <f t="shared" si="580"/>
        <v>1</v>
      </c>
      <c r="E437" s="4"/>
      <c r="F437" s="43"/>
      <c r="G437" s="4"/>
      <c r="H437" s="46"/>
      <c r="I437" s="44">
        <v>77</v>
      </c>
      <c r="J437" s="44" t="str">
        <f t="shared" si="606"/>
        <v/>
      </c>
      <c r="K437" t="s">
        <v>13</v>
      </c>
      <c r="R437" s="51">
        <v>1</v>
      </c>
      <c r="S437">
        <v>212</v>
      </c>
      <c r="T437" t="s">
        <v>756</v>
      </c>
      <c r="U437" t="str">
        <f>IF(B437=1,MAX($U$2:$U436)+1,IF(AND($T437&lt;&gt;"",$T437=$T436),$U436,IF(B437="x",U436,"")))</f>
        <v/>
      </c>
      <c r="V437" t="str">
        <f>IF(C437=1,MAX($V$2:$V436)+1,IF(AND($T437&lt;&gt;"",$T437=$T436),$U436,IF(C437="x",V436,"")))</f>
        <v/>
      </c>
      <c r="W437" t="s">
        <v>731</v>
      </c>
      <c r="X437">
        <v>77</v>
      </c>
      <c r="Z437">
        <v>1</v>
      </c>
      <c r="AA437">
        <f t="shared" si="577"/>
        <v>1212</v>
      </c>
      <c r="AB437" t="str">
        <f t="shared" si="578"/>
        <v/>
      </c>
      <c r="AC437">
        <f t="shared" si="574"/>
        <v>1212</v>
      </c>
      <c r="AD437" s="6">
        <v>1</v>
      </c>
      <c r="AE437" t="s">
        <v>746</v>
      </c>
      <c r="AF437" t="s">
        <v>905</v>
      </c>
      <c r="AG437" t="s">
        <v>746</v>
      </c>
      <c r="AH437" t="s">
        <v>907</v>
      </c>
      <c r="AI437" t="str">
        <f t="shared" si="581"/>
        <v>e</v>
      </c>
      <c r="AJ437" t="str">
        <f t="shared" si="582"/>
        <v/>
      </c>
      <c r="AK437" t="str">
        <f t="shared" si="583"/>
        <v/>
      </c>
      <c r="AL437" t="str">
        <f t="shared" si="584"/>
        <v/>
      </c>
      <c r="AM437" t="str">
        <f t="shared" si="585"/>
        <v/>
      </c>
      <c r="AN437" t="str">
        <f t="shared" si="586"/>
        <v>Away</v>
      </c>
      <c r="AO437" t="str">
        <f t="shared" si="587"/>
        <v>a</v>
      </c>
      <c r="AP437" t="str">
        <f t="shared" si="588"/>
        <v/>
      </c>
      <c r="AQ437" t="str">
        <f t="shared" si="589"/>
        <v/>
      </c>
      <c r="AR437" t="str">
        <f t="shared" si="590"/>
        <v>Away</v>
      </c>
      <c r="AS437" t="str">
        <f t="shared" si="591"/>
        <v>a</v>
      </c>
      <c r="AT437" t="str">
        <f t="shared" si="592"/>
        <v>Offensive</v>
      </c>
      <c r="AU437" t="str">
        <f t="shared" si="593"/>
        <v/>
      </c>
      <c r="AV437" t="str">
        <f t="shared" si="594"/>
        <v/>
      </c>
      <c r="AW437" t="str" cm="1">
        <f t="array" ref="AW437">IFERROR(IF(O437&lt;&gt;"",O437,IF(OR($S437="",$T437=""),"",IF(O437&lt;&gt;"",O437,IF($T437&lt;&gt;"",_xlfn._xlws.FILTER(O:O,($BU:$BU=$BU437)*($I:$I=$I437)*($T:$T=$T437)*($S:$S=_xlfn.MINIFS($S:$S,$T:$T,"="&amp;$T437)),"")))))&amp;"",IF(O437="","",""))&amp;""</f>
        <v/>
      </c>
      <c r="AX437" t="str" cm="1">
        <f t="array" ref="AX437">IFERROR(IF(P437&lt;&gt;"",P437,IF(OR($S437="",$T437=""),"",IF($T437&lt;&gt;"",_xlfn._xlws.FILTER(P:P,($BU:$BU=$BU437)*($I:$I=$I437)*($T:$T=$T437)*($S:$S=_xlfn.MINIFS($S:$S,$T:$T,"="&amp;$T437)),""))))&amp;"",IF(P437="","",""))&amp;""</f>
        <v/>
      </c>
      <c r="AY437" t="str" cm="1">
        <f t="array" ref="AY437">IFERROR(IF(Q437&lt;&gt;"",Q437,IF(OR($S437="",$T437=""),"",IF($T437&lt;&gt;"",_xlfn._xlws.FILTER(Q:Q,($BU:$BU=$BU437)*($I:$I=$I437)*($T:$T=$T437)*($S:$S=_xlfn.MINIFS($S:$S,$T:$T,"="&amp;$T437)),""))))&amp;"",IF(Q437="","",""))&amp;""</f>
        <v/>
      </c>
      <c r="AZ437" t="str" cm="1">
        <f t="array" ref="AZ437">IFERROR(IF(R437&lt;&gt;"",R437,IF(OR($S437="",$T437=""),"",IF($T437&lt;&gt;"",_xlfn._xlws.FILTER(R:R,($BU:$BU=$BU437)*($I:$I=$I437)*($T:$T=$T437)*($S:$S=_xlfn.MINIFS($S:$S,$T:$T,"="&amp;$T437)),""))))&amp;"",IF(R437="","",""))&amp;""</f>
        <v>1</v>
      </c>
      <c r="BA437" s="6">
        <f t="shared" si="595"/>
        <v>40</v>
      </c>
      <c r="BB437">
        <f t="shared" ref="BB437:BD437" si="654">BB436</f>
        <v>18987</v>
      </c>
      <c r="BC437" t="str">
        <f t="shared" si="654"/>
        <v>Velodrome</v>
      </c>
      <c r="BD437" t="str">
        <f t="shared" si="654"/>
        <v>Outlaws</v>
      </c>
      <c r="BE437" t="s">
        <v>13</v>
      </c>
      <c r="BF437" t="s">
        <v>756</v>
      </c>
      <c r="BI437" cm="1">
        <f t="array" ref="BI437">IFERROR(_xlfn._xlws.FILTER(shifts!A:A,(shifts!B:B=events!AD437)*(shifts!AG:AG&gt;=events!BK437)*(shifts!AH:AH&lt;=events!BL437)),BI436)</f>
        <v>14</v>
      </c>
      <c r="BJ437" s="15">
        <f t="shared" si="597"/>
        <v>3</v>
      </c>
      <c r="BK437">
        <f t="shared" si="598"/>
        <v>750</v>
      </c>
      <c r="BL437">
        <f t="shared" si="599"/>
        <v>747</v>
      </c>
      <c r="BM437" s="15">
        <f>SUMIFS(BJ$2:BJ437,K$2:K437,"=Intermission")+SUMIFS(BJ$2:BJ437,K$2:K437,"=Timeout")</f>
        <v>0</v>
      </c>
      <c r="BN437">
        <f t="shared" si="600"/>
        <v>0</v>
      </c>
      <c r="BO437" s="19">
        <f t="shared" si="601"/>
        <v>330</v>
      </c>
      <c r="BP437">
        <f t="shared" si="602"/>
        <v>325</v>
      </c>
      <c r="BQ437" s="17">
        <f t="shared" si="603"/>
        <v>333</v>
      </c>
      <c r="BR437" t="str">
        <f t="shared" si="604"/>
        <v>event_team_player_1</v>
      </c>
      <c r="BS437">
        <f>COUNTIFS(S$3:S437,"="&amp;S437,AI$3:AI437,"="&amp;AI437)</f>
        <v>1</v>
      </c>
      <c r="BT437" t="str">
        <f>IFERROR(VLOOKUP(BB437&amp;BU437&amp;X437,game_rosters!U:W,3,FALSE),"")</f>
        <v>P100185</v>
      </c>
      <c r="BU437" t="str">
        <f t="shared" si="605"/>
        <v>Outlaws</v>
      </c>
    </row>
    <row r="438" spans="1:73" x14ac:dyDescent="0.2">
      <c r="A438" t="str">
        <f t="shared" si="580"/>
        <v/>
      </c>
      <c r="E438" s="4"/>
      <c r="F438" s="43"/>
      <c r="G438" s="4"/>
      <c r="H438" s="46"/>
      <c r="I438" s="44">
        <v>70</v>
      </c>
      <c r="J438" s="44" t="str">
        <f t="shared" si="606"/>
        <v/>
      </c>
      <c r="R438" s="51">
        <v>1</v>
      </c>
      <c r="S438">
        <v>212</v>
      </c>
      <c r="T438" t="s">
        <v>756</v>
      </c>
      <c r="U438" t="str">
        <f>IF(B438=1,MAX($U$2:$U437)+1,IF(AND($T438&lt;&gt;"",$T438=$T437),$U437,IF(B438="x",U437,"")))</f>
        <v/>
      </c>
      <c r="V438" t="str">
        <f>IF(C438=1,MAX($V$2:$V437)+1,IF(AND($T438&lt;&gt;"",$T438=$T437),$U437,IF(C438="x",V437,"")))</f>
        <v/>
      </c>
      <c r="X438">
        <v>70</v>
      </c>
      <c r="AA438">
        <f t="shared" si="577"/>
        <v>1212</v>
      </c>
      <c r="AB438" t="str">
        <f t="shared" si="578"/>
        <v/>
      </c>
      <c r="AC438">
        <f t="shared" si="574"/>
        <v>1212</v>
      </c>
      <c r="AD438" s="6">
        <v>1</v>
      </c>
      <c r="AE438" t="s">
        <v>746</v>
      </c>
      <c r="AF438" t="s">
        <v>905</v>
      </c>
      <c r="AG438" t="s">
        <v>746</v>
      </c>
      <c r="AH438" t="s">
        <v>907</v>
      </c>
      <c r="AI438" t="str">
        <f t="shared" si="581"/>
        <v>o</v>
      </c>
      <c r="AJ438" t="str">
        <f t="shared" si="582"/>
        <v/>
      </c>
      <c r="AK438" t="str">
        <f t="shared" si="583"/>
        <v/>
      </c>
      <c r="AL438" t="str">
        <f t="shared" si="584"/>
        <v/>
      </c>
      <c r="AM438" t="str">
        <f t="shared" si="585"/>
        <v/>
      </c>
      <c r="AN438" t="str">
        <f t="shared" si="586"/>
        <v>Away</v>
      </c>
      <c r="AO438" t="str">
        <f t="shared" si="587"/>
        <v>a</v>
      </c>
      <c r="AP438" t="str">
        <f t="shared" si="588"/>
        <v/>
      </c>
      <c r="AQ438" t="str">
        <f t="shared" si="589"/>
        <v/>
      </c>
      <c r="AR438" t="str">
        <f t="shared" si="590"/>
        <v>Away</v>
      </c>
      <c r="AS438" t="str">
        <f t="shared" si="591"/>
        <v>a</v>
      </c>
      <c r="AT438" t="str">
        <f t="shared" si="592"/>
        <v>Defensive</v>
      </c>
      <c r="AU438" t="str">
        <f t="shared" si="593"/>
        <v/>
      </c>
      <c r="AV438" t="str">
        <f t="shared" si="594"/>
        <v/>
      </c>
      <c r="AW438" t="str" cm="1">
        <f t="array" ref="AW438">IFERROR(IF(O438&lt;&gt;"",O438,IF(OR($S438="",$T438=""),"",IF(O438&lt;&gt;"",O438,IF($T438&lt;&gt;"",_xlfn._xlws.FILTER(O:O,($BU:$BU=$BU438)*($I:$I=$I438)*($T:$T=$T438)*($S:$S=_xlfn.MINIFS($S:$S,$T:$T,"="&amp;$T438)),"")))))&amp;"",IF(O438="","",""))&amp;""</f>
        <v/>
      </c>
      <c r="AX438" t="str" cm="1">
        <f t="array" ref="AX438">IFERROR(IF(P438&lt;&gt;"",P438,IF(OR($S438="",$T438=""),"",IF($T438&lt;&gt;"",_xlfn._xlws.FILTER(P:P,($BU:$BU=$BU438)*($I:$I=$I438)*($T:$T=$T438)*($S:$S=_xlfn.MINIFS($S:$S,$T:$T,"="&amp;$T438)),""))))&amp;"",IF(P438="","",""))&amp;""</f>
        <v/>
      </c>
      <c r="AY438" t="str" cm="1">
        <f t="array" ref="AY438">IFERROR(IF(Q438&lt;&gt;"",Q438,IF(OR($S438="",$T438=""),"",IF($T438&lt;&gt;"",_xlfn._xlws.FILTER(Q:Q,($BU:$BU=$BU438)*($I:$I=$I438)*($T:$T=$T438)*($S:$S=_xlfn.MINIFS($S:$S,$T:$T,"="&amp;$T438)),""))))&amp;"",IF(Q438="","",""))&amp;""</f>
        <v/>
      </c>
      <c r="AZ438" t="str" cm="1">
        <f t="array" ref="AZ438">IFERROR(IF(R438&lt;&gt;"",R438,IF(OR($S438="",$T438=""),"",IF($T438&lt;&gt;"",_xlfn._xlws.FILTER(R:R,($BU:$BU=$BU438)*($I:$I=$I438)*($T:$T=$T438)*($S:$S=_xlfn.MINIFS($S:$S,$T:$T,"="&amp;$T438)),""))))&amp;"",IF(R438="","",""))&amp;""</f>
        <v>1</v>
      </c>
      <c r="BA438" s="6">
        <f t="shared" si="595"/>
        <v>40</v>
      </c>
      <c r="BB438">
        <f t="shared" ref="BB438:BD438" si="655">BB437</f>
        <v>18987</v>
      </c>
      <c r="BC438" t="str">
        <f t="shared" si="655"/>
        <v>Velodrome</v>
      </c>
      <c r="BD438" t="str">
        <f t="shared" si="655"/>
        <v>Outlaws</v>
      </c>
      <c r="BE438" t="s">
        <v>13</v>
      </c>
      <c r="BF438" t="s">
        <v>756</v>
      </c>
      <c r="BI438" cm="1">
        <f t="array" ref="BI438">IFERROR(_xlfn._xlws.FILTER(shifts!A:A,(shifts!B:B=events!AD438)*(shifts!AG:AG&gt;=events!BK438)*(shifts!AH:AH&lt;=events!BL438)),BI437)</f>
        <v>14</v>
      </c>
      <c r="BJ438" s="15">
        <f t="shared" si="597"/>
        <v>3</v>
      </c>
      <c r="BK438">
        <f t="shared" si="598"/>
        <v>750</v>
      </c>
      <c r="BL438">
        <f t="shared" si="599"/>
        <v>747</v>
      </c>
      <c r="BM438" s="15">
        <f>SUMIFS(BJ$2:BJ438,K$2:K438,"=Intermission")+SUMIFS(BJ$2:BJ438,K$2:K438,"=Timeout")</f>
        <v>0</v>
      </c>
      <c r="BN438">
        <f t="shared" si="600"/>
        <v>0</v>
      </c>
      <c r="BO438" s="19">
        <f t="shared" si="601"/>
        <v>330</v>
      </c>
      <c r="BP438">
        <f t="shared" si="602"/>
        <v>325</v>
      </c>
      <c r="BQ438" s="17">
        <f t="shared" si="603"/>
        <v>333</v>
      </c>
      <c r="BR438" t="str">
        <f t="shared" si="604"/>
        <v>opp_team_player_1</v>
      </c>
      <c r="BS438">
        <f>COUNTIFS(S$3:S438,"="&amp;S438,AI$3:AI438,"="&amp;AI438)</f>
        <v>1</v>
      </c>
      <c r="BT438" t="str">
        <f>IFERROR(VLOOKUP(BB438&amp;BU438&amp;X438,game_rosters!U:W,3,FALSE),"")</f>
        <v>P100001</v>
      </c>
      <c r="BU438" t="str">
        <f t="shared" si="605"/>
        <v>Velodrome</v>
      </c>
    </row>
    <row r="439" spans="1:73" x14ac:dyDescent="0.2">
      <c r="A439" t="str">
        <f t="shared" si="580"/>
        <v/>
      </c>
      <c r="E439" s="4"/>
      <c r="F439" s="43"/>
      <c r="G439" s="4"/>
      <c r="H439" s="46"/>
      <c r="I439" s="44">
        <v>91</v>
      </c>
      <c r="J439" s="44" t="str">
        <f t="shared" si="606"/>
        <v/>
      </c>
      <c r="R439" s="51">
        <v>1</v>
      </c>
      <c r="S439">
        <v>212</v>
      </c>
      <c r="T439" t="s">
        <v>756</v>
      </c>
      <c r="U439" t="str">
        <f>IF(B439=1,MAX($U$2:$U438)+1,IF(AND($T439&lt;&gt;"",$T439=$T438),$U438,IF(B439="x",U438,"")))</f>
        <v/>
      </c>
      <c r="V439" t="str">
        <f>IF(C439=1,MAX($V$2:$V438)+1,IF(AND($T439&lt;&gt;"",$T439=$T438),$U438,IF(C439="x",V438,"")))</f>
        <v/>
      </c>
      <c r="X439">
        <v>91</v>
      </c>
      <c r="AA439">
        <f t="shared" si="577"/>
        <v>1212</v>
      </c>
      <c r="AB439" t="str">
        <f t="shared" si="578"/>
        <v/>
      </c>
      <c r="AC439">
        <f t="shared" si="574"/>
        <v>1212</v>
      </c>
      <c r="AD439" s="6">
        <v>1</v>
      </c>
      <c r="AE439" t="s">
        <v>746</v>
      </c>
      <c r="AF439" t="s">
        <v>905</v>
      </c>
      <c r="AG439" t="s">
        <v>746</v>
      </c>
      <c r="AH439" t="s">
        <v>907</v>
      </c>
      <c r="AI439" t="str">
        <f t="shared" si="581"/>
        <v>o</v>
      </c>
      <c r="AJ439" t="str">
        <f t="shared" si="582"/>
        <v/>
      </c>
      <c r="AK439" t="str">
        <f t="shared" si="583"/>
        <v/>
      </c>
      <c r="AL439" t="str">
        <f t="shared" si="584"/>
        <v/>
      </c>
      <c r="AM439" t="str">
        <f t="shared" si="585"/>
        <v/>
      </c>
      <c r="AN439" t="str">
        <f t="shared" si="586"/>
        <v>Away</v>
      </c>
      <c r="AO439" t="str">
        <f t="shared" si="587"/>
        <v>a</v>
      </c>
      <c r="AP439" t="str">
        <f t="shared" si="588"/>
        <v/>
      </c>
      <c r="AQ439" t="str">
        <f t="shared" si="589"/>
        <v/>
      </c>
      <c r="AR439" t="str">
        <f t="shared" si="590"/>
        <v>Away</v>
      </c>
      <c r="AS439" t="str">
        <f t="shared" si="591"/>
        <v>a</v>
      </c>
      <c r="AT439" t="str">
        <f t="shared" si="592"/>
        <v>Defensive</v>
      </c>
      <c r="AU439" t="str">
        <f t="shared" si="593"/>
        <v/>
      </c>
      <c r="AV439" t="str">
        <f t="shared" si="594"/>
        <v/>
      </c>
      <c r="AW439" t="str" cm="1">
        <f t="array" ref="AW439">IFERROR(IF(O439&lt;&gt;"",O439,IF(OR($S439="",$T439=""),"",IF(O439&lt;&gt;"",O439,IF($T439&lt;&gt;"",_xlfn._xlws.FILTER(O:O,($BU:$BU=$BU439)*($I:$I=$I439)*($T:$T=$T439)*($S:$S=_xlfn.MINIFS($S:$S,$T:$T,"="&amp;$T439)),"")))))&amp;"",IF(O439="","",""))&amp;""</f>
        <v/>
      </c>
      <c r="AX439" t="str" cm="1">
        <f t="array" ref="AX439">IFERROR(IF(P439&lt;&gt;"",P439,IF(OR($S439="",$T439=""),"",IF($T439&lt;&gt;"",_xlfn._xlws.FILTER(P:P,($BU:$BU=$BU439)*($I:$I=$I439)*($T:$T=$T439)*($S:$S=_xlfn.MINIFS($S:$S,$T:$T,"="&amp;$T439)),""))))&amp;"",IF(P439="","",""))&amp;""</f>
        <v/>
      </c>
      <c r="AY439" t="str" cm="1">
        <f t="array" ref="AY439">IFERROR(IF(Q439&lt;&gt;"",Q439,IF(OR($S439="",$T439=""),"",IF($T439&lt;&gt;"",_xlfn._xlws.FILTER(Q:Q,($BU:$BU=$BU439)*($I:$I=$I439)*($T:$T=$T439)*($S:$S=_xlfn.MINIFS($S:$S,$T:$T,"="&amp;$T439)),""))))&amp;"",IF(Q439="","",""))&amp;""</f>
        <v/>
      </c>
      <c r="AZ439" t="str" cm="1">
        <f t="array" ref="AZ439">IFERROR(IF(R439&lt;&gt;"",R439,IF(OR($S439="",$T439=""),"",IF($T439&lt;&gt;"",_xlfn._xlws.FILTER(R:R,($BU:$BU=$BU439)*($I:$I=$I439)*($T:$T=$T439)*($S:$S=_xlfn.MINIFS($S:$S,$T:$T,"="&amp;$T439)),""))))&amp;"",IF(R439="","",""))&amp;""</f>
        <v>1</v>
      </c>
      <c r="BA439" s="6">
        <f t="shared" si="595"/>
        <v>40</v>
      </c>
      <c r="BB439">
        <f t="shared" ref="BB439:BD439" si="656">BB438</f>
        <v>18987</v>
      </c>
      <c r="BC439" t="str">
        <f t="shared" si="656"/>
        <v>Velodrome</v>
      </c>
      <c r="BD439" t="str">
        <f t="shared" si="656"/>
        <v>Outlaws</v>
      </c>
      <c r="BE439" t="s">
        <v>13</v>
      </c>
      <c r="BF439" t="s">
        <v>756</v>
      </c>
      <c r="BI439" cm="1">
        <f t="array" ref="BI439">IFERROR(_xlfn._xlws.FILTER(shifts!A:A,(shifts!B:B=events!AD439)*(shifts!AG:AG&gt;=events!BK439)*(shifts!AH:AH&lt;=events!BL439)),BI438)</f>
        <v>14</v>
      </c>
      <c r="BJ439" s="15">
        <f t="shared" si="597"/>
        <v>3</v>
      </c>
      <c r="BK439">
        <f t="shared" si="598"/>
        <v>750</v>
      </c>
      <c r="BL439">
        <f t="shared" si="599"/>
        <v>747</v>
      </c>
      <c r="BM439" s="15">
        <f>SUMIFS(BJ$2:BJ439,K$2:K439,"=Intermission")+SUMIFS(BJ$2:BJ439,K$2:K439,"=Timeout")</f>
        <v>0</v>
      </c>
      <c r="BN439">
        <f t="shared" si="600"/>
        <v>0</v>
      </c>
      <c r="BO439" s="19">
        <f t="shared" si="601"/>
        <v>330</v>
      </c>
      <c r="BP439">
        <f t="shared" si="602"/>
        <v>325</v>
      </c>
      <c r="BQ439" s="17">
        <f t="shared" si="603"/>
        <v>333</v>
      </c>
      <c r="BR439" t="str">
        <f t="shared" si="604"/>
        <v>opp_team_player_2</v>
      </c>
      <c r="BS439">
        <f>COUNTIFS(S$3:S439,"="&amp;S439,AI$3:AI439,"="&amp;AI439)</f>
        <v>2</v>
      </c>
      <c r="BT439" t="str">
        <f>IFERROR(VLOOKUP(BB439&amp;BU439&amp;X439,game_rosters!U:W,3,FALSE),"")</f>
        <v>P100002</v>
      </c>
      <c r="BU439" t="str">
        <f t="shared" si="605"/>
        <v>Velodrome</v>
      </c>
    </row>
    <row r="440" spans="1:73" x14ac:dyDescent="0.2">
      <c r="A440">
        <f t="shared" si="580"/>
        <v>1</v>
      </c>
      <c r="E440" s="4"/>
      <c r="F440" s="43"/>
      <c r="G440" s="4"/>
      <c r="H440" s="46"/>
      <c r="I440" s="44">
        <v>77</v>
      </c>
      <c r="J440" s="44" t="str">
        <f t="shared" si="606"/>
        <v/>
      </c>
      <c r="K440" t="s">
        <v>7</v>
      </c>
      <c r="L440" t="s">
        <v>172</v>
      </c>
      <c r="M440" t="s">
        <v>68</v>
      </c>
      <c r="N440" t="s">
        <v>595</v>
      </c>
      <c r="S440">
        <v>213</v>
      </c>
      <c r="T440" t="s">
        <v>756</v>
      </c>
      <c r="U440" t="str">
        <f>IF(B440=1,MAX($U$2:$U439)+1,IF(AND($T440&lt;&gt;"",$T440=$T439),$U439,IF(B440="x",U439,"")))</f>
        <v/>
      </c>
      <c r="V440" t="str">
        <f>IF(C440=1,MAX($V$2:$V439)+1,IF(AND($T440&lt;&gt;"",$T440=$T439),$U439,IF(C440="x",V439,"")))</f>
        <v/>
      </c>
      <c r="W440" t="s">
        <v>731</v>
      </c>
      <c r="X440">
        <v>77</v>
      </c>
      <c r="Z440">
        <v>1</v>
      </c>
      <c r="AA440">
        <f t="shared" si="577"/>
        <v>1213</v>
      </c>
      <c r="AB440" t="str">
        <f t="shared" si="578"/>
        <v/>
      </c>
      <c r="AC440">
        <f t="shared" si="574"/>
        <v>1213</v>
      </c>
      <c r="AD440" s="6">
        <v>1</v>
      </c>
      <c r="AE440" t="s">
        <v>746</v>
      </c>
      <c r="AF440" t="s">
        <v>907</v>
      </c>
      <c r="AG440" t="s">
        <v>756</v>
      </c>
      <c r="AH440" t="s">
        <v>756</v>
      </c>
      <c r="AI440" t="str">
        <f t="shared" si="581"/>
        <v>e</v>
      </c>
      <c r="AJ440" t="str">
        <f t="shared" si="582"/>
        <v/>
      </c>
      <c r="AK440" t="str">
        <f t="shared" si="583"/>
        <v/>
      </c>
      <c r="AL440" t="str">
        <f t="shared" si="584"/>
        <v/>
      </c>
      <c r="AM440" t="str">
        <f t="shared" si="585"/>
        <v/>
      </c>
      <c r="AN440" t="str">
        <f t="shared" si="586"/>
        <v>Away</v>
      </c>
      <c r="AO440" t="str">
        <f t="shared" si="587"/>
        <v>a</v>
      </c>
      <c r="AP440" t="str">
        <f t="shared" si="588"/>
        <v/>
      </c>
      <c r="AQ440" t="str">
        <f t="shared" si="589"/>
        <v/>
      </c>
      <c r="AR440" t="str">
        <f t="shared" si="590"/>
        <v>Away</v>
      </c>
      <c r="AS440" t="str">
        <f t="shared" si="591"/>
        <v>a</v>
      </c>
      <c r="AT440" t="str">
        <f t="shared" si="592"/>
        <v>Offensive</v>
      </c>
      <c r="AU440" t="str">
        <f t="shared" si="593"/>
        <v/>
      </c>
      <c r="AV440" t="str">
        <f t="shared" si="594"/>
        <v/>
      </c>
      <c r="AW440" t="str" cm="1">
        <f t="array" ref="AW440">IFERROR(IF(O440&lt;&gt;"",O440,IF(OR($S440="",$T440=""),"",IF(O440&lt;&gt;"",O440,IF($T440&lt;&gt;"",_xlfn._xlws.FILTER(O:O,($BU:$BU=$BU440)*($I:$I=$I440)*($T:$T=$T440)*($S:$S=_xlfn.MINIFS($S:$S,$T:$T,"="&amp;$T440)),"")))))&amp;"",IF(O440="","",""))&amp;""</f>
        <v/>
      </c>
      <c r="AX440" t="str" cm="1">
        <f t="array" ref="AX440">IFERROR(IF(P440&lt;&gt;"",P440,IF(OR($S440="",$T440=""),"",IF($T440&lt;&gt;"",_xlfn._xlws.FILTER(P:P,($BU:$BU=$BU440)*($I:$I=$I440)*($T:$T=$T440)*($S:$S=_xlfn.MINIFS($S:$S,$T:$T,"="&amp;$T440)),""))))&amp;"",IF(P440="","",""))&amp;""</f>
        <v/>
      </c>
      <c r="AY440" t="str" cm="1">
        <f t="array" ref="AY440">IFERROR(IF(Q440&lt;&gt;"",Q440,IF(OR($S440="",$T440=""),"",IF($T440&lt;&gt;"",_xlfn._xlws.FILTER(Q:Q,($BU:$BU=$BU440)*($I:$I=$I440)*($T:$T=$T440)*($S:$S=_xlfn.MINIFS($S:$S,$T:$T,"="&amp;$T440)),""))))&amp;"",IF(Q440="","",""))&amp;""</f>
        <v/>
      </c>
      <c r="AZ440" t="str" cm="1">
        <f t="array" ref="AZ440">IFERROR(IF(R440&lt;&gt;"",R440,IF(OR($S440="",$T440=""),"",IF($T440&lt;&gt;"",_xlfn._xlws.FILTER(R:R,($BU:$BU=$BU440)*($I:$I=$I440)*($T:$T=$T440)*($S:$S=_xlfn.MINIFS($S:$S,$T:$T,"="&amp;$T440)),""))))&amp;"",IF(R440="","",""))&amp;""</f>
        <v/>
      </c>
      <c r="BA440" s="6">
        <f t="shared" si="595"/>
        <v>40</v>
      </c>
      <c r="BB440">
        <f t="shared" ref="BB440:BD440" si="657">BB439</f>
        <v>18987</v>
      </c>
      <c r="BC440" t="str">
        <f t="shared" si="657"/>
        <v>Velodrome</v>
      </c>
      <c r="BD440" t="str">
        <f t="shared" si="657"/>
        <v>Outlaws</v>
      </c>
      <c r="BE440" t="s">
        <v>7</v>
      </c>
      <c r="BF440" t="s">
        <v>172</v>
      </c>
      <c r="BI440" cm="1">
        <f t="array" ref="BI440">IFERROR(_xlfn._xlws.FILTER(shifts!A:A,(shifts!B:B=events!AD440)*(shifts!AG:AG&gt;=events!BK440)*(shifts!AH:AH&lt;=events!BL440)),BI439)</f>
        <v>14</v>
      </c>
      <c r="BJ440" s="15">
        <f t="shared" si="597"/>
        <v>0</v>
      </c>
      <c r="BK440">
        <f t="shared" si="598"/>
        <v>747</v>
      </c>
      <c r="BL440">
        <f t="shared" si="599"/>
        <v>747</v>
      </c>
      <c r="BM440" s="15">
        <f>SUMIFS(BJ$2:BJ440,K$2:K440,"=Intermission")+SUMIFS(BJ$2:BJ440,K$2:K440,"=Timeout")</f>
        <v>0</v>
      </c>
      <c r="BN440">
        <f t="shared" si="600"/>
        <v>0</v>
      </c>
      <c r="BO440" s="19">
        <f t="shared" si="601"/>
        <v>333</v>
      </c>
      <c r="BP440">
        <f t="shared" si="602"/>
        <v>328</v>
      </c>
      <c r="BQ440" s="17">
        <f t="shared" si="603"/>
        <v>333</v>
      </c>
      <c r="BR440" t="str">
        <f t="shared" si="604"/>
        <v>event_team_player_1</v>
      </c>
      <c r="BS440">
        <f>COUNTIFS(S$3:S440,"="&amp;S440,AI$3:AI440,"="&amp;AI440)</f>
        <v>1</v>
      </c>
      <c r="BT440" t="str">
        <f>IFERROR(VLOOKUP(BB440&amp;BU440&amp;X440,game_rosters!U:W,3,FALSE),"")</f>
        <v>P100185</v>
      </c>
      <c r="BU440" t="str">
        <f t="shared" si="605"/>
        <v>Outlaws</v>
      </c>
    </row>
    <row r="441" spans="1:73" x14ac:dyDescent="0.2">
      <c r="A441" t="str">
        <f t="shared" si="580"/>
        <v/>
      </c>
      <c r="E441" s="4"/>
      <c r="F441" s="43"/>
      <c r="G441" s="4"/>
      <c r="H441" s="46"/>
      <c r="I441" s="44">
        <v>68</v>
      </c>
      <c r="J441" s="44" t="str">
        <f t="shared" si="606"/>
        <v/>
      </c>
      <c r="O441" t="s">
        <v>630</v>
      </c>
      <c r="R441" s="51">
        <v>1</v>
      </c>
      <c r="S441">
        <v>213</v>
      </c>
      <c r="T441" t="s">
        <v>756</v>
      </c>
      <c r="U441" t="str">
        <f>IF(B441=1,MAX($U$2:$U440)+1,IF(AND($T441&lt;&gt;"",$T441=$T440),$U440,IF(B441="x",U440,"")))</f>
        <v/>
      </c>
      <c r="V441" t="str">
        <f>IF(C441=1,MAX($V$2:$V440)+1,IF(AND($T441&lt;&gt;"",$T441=$T440),$U440,IF(C441="x",V440,"")))</f>
        <v/>
      </c>
      <c r="X441">
        <v>68</v>
      </c>
      <c r="Z441">
        <v>1</v>
      </c>
      <c r="AA441">
        <f t="shared" si="577"/>
        <v>1213</v>
      </c>
      <c r="AB441" t="str">
        <f t="shared" si="578"/>
        <v/>
      </c>
      <c r="AC441">
        <f t="shared" si="574"/>
        <v>1213</v>
      </c>
      <c r="AD441" s="6">
        <v>1</v>
      </c>
      <c r="AE441" t="s">
        <v>746</v>
      </c>
      <c r="AF441" t="s">
        <v>907</v>
      </c>
      <c r="AG441" t="s">
        <v>756</v>
      </c>
      <c r="AH441" t="s">
        <v>756</v>
      </c>
      <c r="AI441" t="str">
        <f t="shared" si="581"/>
        <v>e</v>
      </c>
      <c r="AJ441" t="str">
        <f t="shared" si="582"/>
        <v/>
      </c>
      <c r="AK441" t="str">
        <f t="shared" si="583"/>
        <v/>
      </c>
      <c r="AL441" t="str">
        <f t="shared" si="584"/>
        <v/>
      </c>
      <c r="AM441" t="str">
        <f t="shared" si="585"/>
        <v/>
      </c>
      <c r="AN441" t="str">
        <f t="shared" si="586"/>
        <v>Away</v>
      </c>
      <c r="AO441" t="str">
        <f t="shared" si="587"/>
        <v>a</v>
      </c>
      <c r="AP441" t="str">
        <f t="shared" si="588"/>
        <v/>
      </c>
      <c r="AQ441" t="str">
        <f t="shared" si="589"/>
        <v/>
      </c>
      <c r="AR441" t="str">
        <f t="shared" si="590"/>
        <v>Away</v>
      </c>
      <c r="AS441" t="str">
        <f t="shared" si="591"/>
        <v>a</v>
      </c>
      <c r="AT441" t="str">
        <f t="shared" si="592"/>
        <v>Offensive</v>
      </c>
      <c r="AU441" t="str">
        <f t="shared" si="593"/>
        <v/>
      </c>
      <c r="AV441" t="str">
        <f t="shared" si="594"/>
        <v/>
      </c>
      <c r="AW441" t="str" cm="1">
        <f t="array" ref="AW441">IFERROR(IF(O441&lt;&gt;"",O441,IF(OR($S441="",$T441=""),"",IF(O441&lt;&gt;"",O441,IF($T441&lt;&gt;"",_xlfn._xlws.FILTER(O:O,($BU:$BU=$BU441)*($I:$I=$I441)*($T:$T=$T441)*($S:$S=_xlfn.MINIFS($S:$S,$T:$T,"="&amp;$T441)),"")))))&amp;"",IF(O441="","",""))&amp;""</f>
        <v>OffensivePlay_Possession-CrashNet</v>
      </c>
      <c r="AX441" t="str" cm="1">
        <f t="array" ref="AX441">IFERROR(IF(P441&lt;&gt;"",P441,IF(OR($S441="",$T441=""),"",IF($T441&lt;&gt;"",_xlfn._xlws.FILTER(P:P,($BU:$BU=$BU441)*($I:$I=$I441)*($T:$T=$T441)*($S:$S=_xlfn.MINIFS($S:$S,$T:$T,"="&amp;$T441)),""))))&amp;"",IF(P441="","",""))&amp;""</f>
        <v/>
      </c>
      <c r="AY441" t="str" cm="1">
        <f t="array" ref="AY441">IFERROR(IF(Q441&lt;&gt;"",Q441,IF(OR($S441="",$T441=""),"",IF($T441&lt;&gt;"",_xlfn._xlws.FILTER(Q:Q,($BU:$BU=$BU441)*($I:$I=$I441)*($T:$T=$T441)*($S:$S=_xlfn.MINIFS($S:$S,$T:$T,"="&amp;$T441)),""))))&amp;"",IF(Q441="","",""))&amp;""</f>
        <v/>
      </c>
      <c r="AZ441" t="str" cm="1">
        <f t="array" ref="AZ441">IFERROR(IF(R441&lt;&gt;"",R441,IF(OR($S441="",$T441=""),"",IF($T441&lt;&gt;"",_xlfn._xlws.FILTER(R:R,($BU:$BU=$BU441)*($I:$I=$I441)*($T:$T=$T441)*($S:$S=_xlfn.MINIFS($S:$S,$T:$T,"="&amp;$T441)),""))))&amp;"",IF(R441="","",""))&amp;""</f>
        <v>1</v>
      </c>
      <c r="BA441" s="6">
        <f t="shared" si="595"/>
        <v>40</v>
      </c>
      <c r="BB441">
        <f t="shared" ref="BB441:BD441" si="658">BB440</f>
        <v>18987</v>
      </c>
      <c r="BC441" t="str">
        <f t="shared" si="658"/>
        <v>Velodrome</v>
      </c>
      <c r="BD441" t="str">
        <f t="shared" si="658"/>
        <v>Outlaws</v>
      </c>
      <c r="BE441" t="s">
        <v>7</v>
      </c>
      <c r="BF441" t="s">
        <v>172</v>
      </c>
      <c r="BI441" cm="1">
        <f t="array" ref="BI441">IFERROR(_xlfn._xlws.FILTER(shifts!A:A,(shifts!B:B=events!AD441)*(shifts!AG:AG&gt;=events!BK441)*(shifts!AH:AH&lt;=events!BL441)),BI440)</f>
        <v>14</v>
      </c>
      <c r="BJ441" s="15">
        <f t="shared" si="597"/>
        <v>0</v>
      </c>
      <c r="BK441">
        <f t="shared" si="598"/>
        <v>747</v>
      </c>
      <c r="BL441">
        <f t="shared" si="599"/>
        <v>747</v>
      </c>
      <c r="BM441" s="15">
        <f>SUMIFS(BJ$2:BJ441,K$2:K441,"=Intermission")+SUMIFS(BJ$2:BJ441,K$2:K441,"=Timeout")</f>
        <v>0</v>
      </c>
      <c r="BN441">
        <f t="shared" si="600"/>
        <v>0</v>
      </c>
      <c r="BO441" s="19">
        <f t="shared" si="601"/>
        <v>333</v>
      </c>
      <c r="BP441">
        <f t="shared" si="602"/>
        <v>328</v>
      </c>
      <c r="BQ441" s="17">
        <f t="shared" si="603"/>
        <v>333</v>
      </c>
      <c r="BR441" t="str">
        <f t="shared" si="604"/>
        <v>event_team_player_2</v>
      </c>
      <c r="BS441">
        <f>COUNTIFS(S$3:S441,"="&amp;S441,AI$3:AI441,"="&amp;AI441)</f>
        <v>2</v>
      </c>
      <c r="BT441" t="str">
        <f>IFERROR(VLOOKUP(BB441&amp;BU441&amp;X441,game_rosters!U:W,3,FALSE),"")</f>
        <v>P100128</v>
      </c>
      <c r="BU441" t="str">
        <f t="shared" si="605"/>
        <v>Outlaws</v>
      </c>
    </row>
    <row r="442" spans="1:73" x14ac:dyDescent="0.2">
      <c r="A442" t="str">
        <f t="shared" si="580"/>
        <v/>
      </c>
      <c r="E442" s="4"/>
      <c r="F442" s="43"/>
      <c r="G442" s="4"/>
      <c r="H442" s="46"/>
      <c r="I442" s="44">
        <v>9</v>
      </c>
      <c r="J442" s="44" t="str">
        <f t="shared" si="606"/>
        <v/>
      </c>
      <c r="O442" t="s">
        <v>651</v>
      </c>
      <c r="R442" s="51">
        <v>1</v>
      </c>
      <c r="S442">
        <v>213</v>
      </c>
      <c r="T442" t="s">
        <v>756</v>
      </c>
      <c r="U442" t="str">
        <f>IF(B442=1,MAX($U$2:$U441)+1,IF(AND($T442&lt;&gt;"",$T442=$T441),$U441,IF(B442="x",U441,"")))</f>
        <v/>
      </c>
      <c r="V442" t="str">
        <f>IF(C442=1,MAX($V$2:$V441)+1,IF(AND($T442&lt;&gt;"",$T442=$T441),$U441,IF(C442="x",V441,"")))</f>
        <v/>
      </c>
      <c r="X442">
        <v>9</v>
      </c>
      <c r="AA442">
        <f t="shared" si="577"/>
        <v>1213</v>
      </c>
      <c r="AB442" t="str">
        <f t="shared" si="578"/>
        <v/>
      </c>
      <c r="AC442">
        <f t="shared" si="574"/>
        <v>1213</v>
      </c>
      <c r="AD442" s="6">
        <v>1</v>
      </c>
      <c r="AE442" t="s">
        <v>746</v>
      </c>
      <c r="AF442" t="s">
        <v>907</v>
      </c>
      <c r="AG442" t="s">
        <v>756</v>
      </c>
      <c r="AH442" t="s">
        <v>756</v>
      </c>
      <c r="AI442" t="str">
        <f t="shared" si="581"/>
        <v>o</v>
      </c>
      <c r="AJ442" t="str">
        <f t="shared" si="582"/>
        <v/>
      </c>
      <c r="AK442" t="str">
        <f t="shared" si="583"/>
        <v/>
      </c>
      <c r="AL442" t="str">
        <f t="shared" si="584"/>
        <v/>
      </c>
      <c r="AM442" t="str">
        <f t="shared" si="585"/>
        <v/>
      </c>
      <c r="AN442" t="str">
        <f t="shared" si="586"/>
        <v>Away</v>
      </c>
      <c r="AO442" t="str">
        <f t="shared" si="587"/>
        <v>a</v>
      </c>
      <c r="AP442" t="str">
        <f t="shared" si="588"/>
        <v/>
      </c>
      <c r="AQ442" t="str">
        <f t="shared" si="589"/>
        <v/>
      </c>
      <c r="AR442" t="str">
        <f t="shared" si="590"/>
        <v>Away</v>
      </c>
      <c r="AS442" t="str">
        <f t="shared" si="591"/>
        <v>a</v>
      </c>
      <c r="AT442" t="str">
        <f t="shared" si="592"/>
        <v>Defensive</v>
      </c>
      <c r="AU442" t="str">
        <f t="shared" si="593"/>
        <v/>
      </c>
      <c r="AV442" t="str">
        <f t="shared" si="594"/>
        <v/>
      </c>
      <c r="AW442" t="str" cm="1">
        <f t="array" ref="AW442">IFERROR(IF(O442&lt;&gt;"",O442,IF(OR($S442="",$T442=""),"",IF(O442&lt;&gt;"",O442,IF($T442&lt;&gt;"",_xlfn._xlws.FILTER(O:O,($BU:$BU=$BU442)*($I:$I=$I442)*($T:$T=$T442)*($S:$S=_xlfn.MINIFS($S:$S,$T:$T,"="&amp;$T442)),"")))))&amp;"",IF(O442="","",""))&amp;""</f>
        <v>Defensive_PlayShot-BoxOut</v>
      </c>
      <c r="AX442" t="str" cm="1">
        <f t="array" ref="AX442">IFERROR(IF(P442&lt;&gt;"",P442,IF(OR($S442="",$T442=""),"",IF($T442&lt;&gt;"",_xlfn._xlws.FILTER(P:P,($BU:$BU=$BU442)*($I:$I=$I442)*($T:$T=$T442)*($S:$S=_xlfn.MINIFS($S:$S,$T:$T,"="&amp;$T442)),""))))&amp;"",IF(P442="","",""))&amp;""</f>
        <v/>
      </c>
      <c r="AY442" t="str" cm="1">
        <f t="array" ref="AY442">IFERROR(IF(Q442&lt;&gt;"",Q442,IF(OR($S442="",$T442=""),"",IF($T442&lt;&gt;"",_xlfn._xlws.FILTER(Q:Q,($BU:$BU=$BU442)*($I:$I=$I442)*($T:$T=$T442)*($S:$S=_xlfn.MINIFS($S:$S,$T:$T,"="&amp;$T442)),""))))&amp;"",IF(Q442="","",""))&amp;""</f>
        <v/>
      </c>
      <c r="AZ442" t="str" cm="1">
        <f t="array" ref="AZ442">IFERROR(IF(R442&lt;&gt;"",R442,IF(OR($S442="",$T442=""),"",IF($T442&lt;&gt;"",_xlfn._xlws.FILTER(R:R,($BU:$BU=$BU442)*($I:$I=$I442)*($T:$T=$T442)*($S:$S=_xlfn.MINIFS($S:$S,$T:$T,"="&amp;$T442)),""))))&amp;"",IF(R442="","",""))&amp;""</f>
        <v>1</v>
      </c>
      <c r="BA442" s="6">
        <f t="shared" si="595"/>
        <v>40</v>
      </c>
      <c r="BB442">
        <f t="shared" ref="BB442:BD442" si="659">BB441</f>
        <v>18987</v>
      </c>
      <c r="BC442" t="str">
        <f t="shared" si="659"/>
        <v>Velodrome</v>
      </c>
      <c r="BD442" t="str">
        <f t="shared" si="659"/>
        <v>Outlaws</v>
      </c>
      <c r="BE442" t="s">
        <v>7</v>
      </c>
      <c r="BF442" t="s">
        <v>172</v>
      </c>
      <c r="BI442" cm="1">
        <f t="array" ref="BI442">IFERROR(_xlfn._xlws.FILTER(shifts!A:A,(shifts!B:B=events!AD442)*(shifts!AG:AG&gt;=events!BK442)*(shifts!AH:AH&lt;=events!BL442)),BI441)</f>
        <v>14</v>
      </c>
      <c r="BJ442" s="15">
        <f t="shared" si="597"/>
        <v>0</v>
      </c>
      <c r="BK442">
        <f t="shared" si="598"/>
        <v>747</v>
      </c>
      <c r="BL442">
        <f t="shared" si="599"/>
        <v>747</v>
      </c>
      <c r="BM442" s="15">
        <f>SUMIFS(BJ$2:BJ442,K$2:K442,"=Intermission")+SUMIFS(BJ$2:BJ442,K$2:K442,"=Timeout")</f>
        <v>0</v>
      </c>
      <c r="BN442">
        <f t="shared" si="600"/>
        <v>0</v>
      </c>
      <c r="BO442" s="19">
        <f t="shared" si="601"/>
        <v>333</v>
      </c>
      <c r="BP442">
        <f t="shared" si="602"/>
        <v>328</v>
      </c>
      <c r="BQ442" s="17">
        <f t="shared" si="603"/>
        <v>333</v>
      </c>
      <c r="BR442" t="str">
        <f t="shared" si="604"/>
        <v>opp_team_player_1</v>
      </c>
      <c r="BS442">
        <f>COUNTIFS(S$3:S442,"="&amp;S442,AI$3:AI442,"="&amp;AI442)</f>
        <v>1</v>
      </c>
      <c r="BT442" t="str">
        <f>IFERROR(VLOOKUP(BB442&amp;BU442&amp;X442,game_rosters!U:W,3,FALSE),"")</f>
        <v>P100105</v>
      </c>
      <c r="BU442" t="str">
        <f t="shared" si="605"/>
        <v>Velodrome</v>
      </c>
    </row>
    <row r="443" spans="1:73" x14ac:dyDescent="0.2">
      <c r="A443">
        <f t="shared" si="580"/>
        <v>1</v>
      </c>
      <c r="E443" s="4"/>
      <c r="F443" s="43"/>
      <c r="G443" s="4"/>
      <c r="H443" s="46"/>
      <c r="I443" s="44">
        <v>68</v>
      </c>
      <c r="J443" s="44" t="str">
        <f t="shared" si="606"/>
        <v>o</v>
      </c>
      <c r="K443" t="s">
        <v>6</v>
      </c>
      <c r="L443" t="s">
        <v>205</v>
      </c>
      <c r="M443" t="s">
        <v>51</v>
      </c>
      <c r="N443" t="s">
        <v>595</v>
      </c>
      <c r="R443" s="51">
        <v>1</v>
      </c>
      <c r="S443">
        <v>214</v>
      </c>
      <c r="T443">
        <v>40</v>
      </c>
      <c r="U443" t="str">
        <f>IF(B443=1,MAX($U$2:$U442)+1,IF(AND($T443&lt;&gt;"",$T443=$T442),$U442,IF(B443="x",U442,"")))</f>
        <v/>
      </c>
      <c r="V443" t="str">
        <f>IF(C443=1,MAX($V$2:$V442)+1,IF(AND($T443&lt;&gt;"",$T443=$T442),$U442,IF(C443="x",V442,"")))</f>
        <v/>
      </c>
      <c r="W443" t="s">
        <v>731</v>
      </c>
      <c r="X443">
        <v>68</v>
      </c>
      <c r="Z443">
        <v>1</v>
      </c>
      <c r="AA443">
        <f t="shared" si="577"/>
        <v>1214</v>
      </c>
      <c r="AB443">
        <f t="shared" si="578"/>
        <v>9040</v>
      </c>
      <c r="AC443">
        <f t="shared" si="574"/>
        <v>9040</v>
      </c>
      <c r="AD443" s="6">
        <v>1</v>
      </c>
      <c r="AE443" t="s">
        <v>746</v>
      </c>
      <c r="AF443" t="s">
        <v>739</v>
      </c>
      <c r="AG443" t="s">
        <v>756</v>
      </c>
      <c r="AH443" t="s">
        <v>756</v>
      </c>
      <c r="AI443" t="str">
        <f t="shared" si="581"/>
        <v>e</v>
      </c>
      <c r="AJ443" t="str">
        <f t="shared" si="582"/>
        <v>o</v>
      </c>
      <c r="AK443" t="str">
        <f t="shared" si="583"/>
        <v>o</v>
      </c>
      <c r="AL443" t="str">
        <f t="shared" si="584"/>
        <v>d</v>
      </c>
      <c r="AM443" t="str">
        <f t="shared" si="585"/>
        <v>o</v>
      </c>
      <c r="AN443" t="str">
        <f t="shared" si="586"/>
        <v>Away</v>
      </c>
      <c r="AO443" t="str">
        <f t="shared" si="587"/>
        <v>a</v>
      </c>
      <c r="AP443" t="str">
        <f t="shared" si="588"/>
        <v>d</v>
      </c>
      <c r="AQ443" t="str">
        <f t="shared" si="589"/>
        <v>o</v>
      </c>
      <c r="AR443" t="str">
        <f t="shared" si="590"/>
        <v>Away</v>
      </c>
      <c r="AS443" t="str">
        <f t="shared" si="591"/>
        <v>a</v>
      </c>
      <c r="AT443" t="str">
        <f t="shared" si="592"/>
        <v>Offensive</v>
      </c>
      <c r="AU443" t="str">
        <f t="shared" si="593"/>
        <v/>
      </c>
      <c r="AV443" t="str">
        <f t="shared" si="594"/>
        <v/>
      </c>
      <c r="AW443" t="str" cm="1">
        <f t="array" ref="AW443">IFERROR(IF(O443&lt;&gt;"",O443,IF(OR($S443="",$T443=""),"",IF(O443&lt;&gt;"",O443,IF($T443&lt;&gt;"",_xlfn._xlws.FILTER(O:O,($BU:$BU=$BU443)*($I:$I=$I443)*($T:$T=$T443)*($S:$S=_xlfn.MINIFS($S:$S,$T:$T,"="&amp;$T443)),"")))))&amp;"",IF(O443="","",""))&amp;""</f>
        <v/>
      </c>
      <c r="AX443" t="str" cm="1">
        <f t="array" ref="AX443">IFERROR(IF(P443&lt;&gt;"",P443,IF(OR($S443="",$T443=""),"",IF($T443&lt;&gt;"",_xlfn._xlws.FILTER(P:P,($BU:$BU=$BU443)*($I:$I=$I443)*($T:$T=$T443)*($S:$S=_xlfn.MINIFS($S:$S,$T:$T,"="&amp;$T443)),""))))&amp;"",IF(P443="","",""))&amp;""</f>
        <v/>
      </c>
      <c r="AY443" t="str" cm="1">
        <f t="array" ref="AY443">IFERROR(IF(Q443&lt;&gt;"",Q443,IF(OR($S443="",$T443=""),"",IF($T443&lt;&gt;"",_xlfn._xlws.FILTER(Q:Q,($BU:$BU=$BU443)*($I:$I=$I443)*($T:$T=$T443)*($S:$S=_xlfn.MINIFS($S:$S,$T:$T,"="&amp;$T443)),""))))&amp;"",IF(Q443="","",""))&amp;""</f>
        <v/>
      </c>
      <c r="AZ443" t="str" cm="1">
        <f t="array" ref="AZ443">IFERROR(IF(R443&lt;&gt;"",R443,IF(OR($S443="",$T443=""),"",IF($T443&lt;&gt;"",_xlfn._xlws.FILTER(R:R,($BU:$BU=$BU443)*($I:$I=$I443)*($T:$T=$T443)*($S:$S=_xlfn.MINIFS($S:$S,$T:$T,"="&amp;$T443)),""))))&amp;"",IF(R443="","",""))&amp;""</f>
        <v>1</v>
      </c>
      <c r="BA443" s="6">
        <f t="shared" si="595"/>
        <v>40</v>
      </c>
      <c r="BB443">
        <f t="shared" ref="BB443:BD443" si="660">BB442</f>
        <v>18987</v>
      </c>
      <c r="BC443" t="str">
        <f t="shared" si="660"/>
        <v>Velodrome</v>
      </c>
      <c r="BD443" t="str">
        <f t="shared" si="660"/>
        <v>Outlaws</v>
      </c>
      <c r="BE443" t="s">
        <v>6</v>
      </c>
      <c r="BF443" t="s">
        <v>205</v>
      </c>
      <c r="BI443" cm="1">
        <f t="array" ref="BI443">IFERROR(_xlfn._xlws.FILTER(shifts!A:A,(shifts!B:B=events!AD443)*(shifts!AG:AG&gt;=events!BK443)*(shifts!AH:AH&lt;=events!BL443)),BI442)</f>
        <v>14</v>
      </c>
      <c r="BJ443" s="15">
        <f t="shared" si="597"/>
        <v>0</v>
      </c>
      <c r="BK443">
        <f t="shared" si="598"/>
        <v>746</v>
      </c>
      <c r="BL443">
        <f t="shared" si="599"/>
        <v>746</v>
      </c>
      <c r="BM443" s="15">
        <f>SUMIFS(BJ$2:BJ443,K$2:K443,"=Intermission")+SUMIFS(BJ$2:BJ443,K$2:K443,"=Timeout")</f>
        <v>0</v>
      </c>
      <c r="BN443">
        <f t="shared" si="600"/>
        <v>0</v>
      </c>
      <c r="BO443" s="19">
        <f t="shared" si="601"/>
        <v>334</v>
      </c>
      <c r="BP443">
        <f t="shared" si="602"/>
        <v>329</v>
      </c>
      <c r="BQ443" s="17">
        <f t="shared" si="603"/>
        <v>334</v>
      </c>
      <c r="BR443" t="str">
        <f t="shared" si="604"/>
        <v>event_team_player_1</v>
      </c>
      <c r="BS443">
        <f>COUNTIFS(S$3:S443,"="&amp;S443,AI$3:AI443,"="&amp;AI443)</f>
        <v>1</v>
      </c>
      <c r="BT443" t="str">
        <f>IFERROR(VLOOKUP(BB443&amp;BU443&amp;X443,game_rosters!U:W,3,FALSE),"")</f>
        <v>P100128</v>
      </c>
      <c r="BU443" t="str">
        <f t="shared" si="605"/>
        <v>Outlaws</v>
      </c>
    </row>
    <row r="444" spans="1:73" x14ac:dyDescent="0.2">
      <c r="A444" t="str">
        <f t="shared" si="580"/>
        <v/>
      </c>
      <c r="E444" s="4"/>
      <c r="F444" s="43"/>
      <c r="G444" s="4"/>
      <c r="H444" s="46"/>
      <c r="I444" s="44">
        <v>39</v>
      </c>
      <c r="J444" s="44" t="str">
        <f t="shared" si="606"/>
        <v/>
      </c>
      <c r="S444">
        <v>214</v>
      </c>
      <c r="T444">
        <v>40</v>
      </c>
      <c r="U444" t="str">
        <f>IF(B444=1,MAX($U$2:$U443)+1,IF(AND($T444&lt;&gt;"",$T444=$T443),$U443,IF(B444="x",U443,"")))</f>
        <v/>
      </c>
      <c r="V444" t="str">
        <f>IF(C444=1,MAX($V$2:$V443)+1,IF(AND($T444&lt;&gt;"",$T444=$T443),$U443,IF(C444="x",V443,"")))</f>
        <v/>
      </c>
      <c r="X444">
        <v>39</v>
      </c>
      <c r="AA444">
        <f t="shared" si="577"/>
        <v>1214</v>
      </c>
      <c r="AB444">
        <f t="shared" si="578"/>
        <v>9040</v>
      </c>
      <c r="AC444">
        <f t="shared" si="574"/>
        <v>9040</v>
      </c>
      <c r="AD444" s="6">
        <v>1</v>
      </c>
      <c r="AE444" t="s">
        <v>746</v>
      </c>
      <c r="AF444" t="s">
        <v>739</v>
      </c>
      <c r="AG444" t="s">
        <v>756</v>
      </c>
      <c r="AH444" t="s">
        <v>756</v>
      </c>
      <c r="AI444" t="str">
        <f t="shared" si="581"/>
        <v>o</v>
      </c>
      <c r="AJ444" t="str">
        <f t="shared" si="582"/>
        <v>o</v>
      </c>
      <c r="AK444" t="str">
        <f t="shared" si="583"/>
        <v>o</v>
      </c>
      <c r="AL444" t="str">
        <f t="shared" si="584"/>
        <v/>
      </c>
      <c r="AM444" t="str">
        <f t="shared" si="585"/>
        <v/>
      </c>
      <c r="AN444" t="str">
        <f t="shared" si="586"/>
        <v>Away</v>
      </c>
      <c r="AO444" t="str">
        <f t="shared" si="587"/>
        <v>a</v>
      </c>
      <c r="AP444" t="str">
        <f t="shared" si="588"/>
        <v>d</v>
      </c>
      <c r="AQ444" t="str">
        <f t="shared" si="589"/>
        <v>o</v>
      </c>
      <c r="AR444" t="str">
        <f t="shared" si="590"/>
        <v>Away</v>
      </c>
      <c r="AS444" t="str">
        <f t="shared" si="591"/>
        <v>a</v>
      </c>
      <c r="AT444" t="str">
        <f t="shared" si="592"/>
        <v>Defensive</v>
      </c>
      <c r="AU444" t="str">
        <f t="shared" si="593"/>
        <v/>
      </c>
      <c r="AV444" t="str">
        <f t="shared" si="594"/>
        <v/>
      </c>
      <c r="AW444" t="str" cm="1">
        <f t="array" ref="AW444">IFERROR(IF(O444&lt;&gt;"",O444,IF(OR($S444="",$T444=""),"",IF(O444&lt;&gt;"",O444,IF($T444&lt;&gt;"",_xlfn._xlws.FILTER(O:O,($BU:$BU=$BU444)*($I:$I=$I444)*($T:$T=$T444)*($S:$S=_xlfn.MINIFS($S:$S,$T:$T,"="&amp;$T444)),"")))))&amp;"",IF(O444="","",""))&amp;""</f>
        <v/>
      </c>
      <c r="AX444" t="str" cm="1">
        <f t="array" ref="AX444">IFERROR(IF(P444&lt;&gt;"",P444,IF(OR($S444="",$T444=""),"",IF($T444&lt;&gt;"",_xlfn._xlws.FILTER(P:P,($BU:$BU=$BU444)*($I:$I=$I444)*($T:$T=$T444)*($S:$S=_xlfn.MINIFS($S:$S,$T:$T,"="&amp;$T444)),""))))&amp;"",IF(P444="","",""))&amp;""</f>
        <v/>
      </c>
      <c r="AY444" t="str" cm="1">
        <f t="array" ref="AY444">IFERROR(IF(Q444&lt;&gt;"",Q444,IF(OR($S444="",$T444=""),"",IF($T444&lt;&gt;"",_xlfn._xlws.FILTER(Q:Q,($BU:$BU=$BU444)*($I:$I=$I444)*($T:$T=$T444)*($S:$S=_xlfn.MINIFS($S:$S,$T:$T,"="&amp;$T444)),""))))&amp;"",IF(Q444="","",""))&amp;""</f>
        <v/>
      </c>
      <c r="AZ444" t="str" cm="1">
        <f t="array" ref="AZ444">IFERROR(IF(R444&lt;&gt;"",R444,IF(OR($S444="",$T444=""),"",IF($T444&lt;&gt;"",_xlfn._xlws.FILTER(R:R,($BU:$BU=$BU444)*($I:$I=$I444)*($T:$T=$T444)*($S:$S=_xlfn.MINIFS($S:$S,$T:$T,"="&amp;$T444)),""))))&amp;"",IF(R444="","",""))&amp;""</f>
        <v/>
      </c>
      <c r="BA444" s="6">
        <f t="shared" si="595"/>
        <v>40</v>
      </c>
      <c r="BB444">
        <f t="shared" ref="BB444:BD444" si="661">BB443</f>
        <v>18987</v>
      </c>
      <c r="BC444" t="str">
        <f t="shared" si="661"/>
        <v>Velodrome</v>
      </c>
      <c r="BD444" t="str">
        <f t="shared" si="661"/>
        <v>Outlaws</v>
      </c>
      <c r="BE444" t="s">
        <v>6</v>
      </c>
      <c r="BF444" t="s">
        <v>205</v>
      </c>
      <c r="BI444" cm="1">
        <f t="array" ref="BI444">IFERROR(_xlfn._xlws.FILTER(shifts!A:A,(shifts!B:B=events!AD444)*(shifts!AG:AG&gt;=events!BK444)*(shifts!AH:AH&lt;=events!BL444)),BI443)</f>
        <v>14</v>
      </c>
      <c r="BJ444" s="15">
        <f t="shared" si="597"/>
        <v>0</v>
      </c>
      <c r="BK444">
        <f t="shared" si="598"/>
        <v>746</v>
      </c>
      <c r="BL444">
        <f t="shared" si="599"/>
        <v>746</v>
      </c>
      <c r="BM444" s="15">
        <f>SUMIFS(BJ$2:BJ444,K$2:K444,"=Intermission")+SUMIFS(BJ$2:BJ444,K$2:K444,"=Timeout")</f>
        <v>0</v>
      </c>
      <c r="BN444">
        <f t="shared" si="600"/>
        <v>0</v>
      </c>
      <c r="BO444" s="19">
        <f t="shared" si="601"/>
        <v>334</v>
      </c>
      <c r="BP444">
        <f t="shared" si="602"/>
        <v>329</v>
      </c>
      <c r="BQ444" s="17">
        <f t="shared" si="603"/>
        <v>334</v>
      </c>
      <c r="BR444" t="str">
        <f t="shared" si="604"/>
        <v>opp_team_player_1</v>
      </c>
      <c r="BS444">
        <f>COUNTIFS(S$3:S444,"="&amp;S444,AI$3:AI444,"="&amp;AI444)</f>
        <v>1</v>
      </c>
      <c r="BT444" t="str">
        <f>IFERROR(VLOOKUP(BB444&amp;BU444&amp;X444,game_rosters!U:W,3,FALSE),"")</f>
        <v>P100016</v>
      </c>
      <c r="BU444" t="str">
        <f t="shared" si="605"/>
        <v>Velodrome</v>
      </c>
    </row>
    <row r="445" spans="1:73" x14ac:dyDescent="0.2">
      <c r="A445" t="str">
        <f t="shared" si="580"/>
        <v/>
      </c>
      <c r="E445" s="4"/>
      <c r="F445" s="43"/>
      <c r="G445" s="4"/>
      <c r="H445" s="46"/>
      <c r="I445" s="44">
        <v>9</v>
      </c>
      <c r="J445" s="44" t="str">
        <f t="shared" si="606"/>
        <v/>
      </c>
      <c r="R445" s="51">
        <v>1</v>
      </c>
      <c r="S445">
        <v>214</v>
      </c>
      <c r="T445">
        <v>40</v>
      </c>
      <c r="U445" t="str">
        <f>IF(B445=1,MAX($U$2:$U444)+1,IF(AND($T445&lt;&gt;"",$T445=$T444),$U444,IF(B445="x",U444,"")))</f>
        <v/>
      </c>
      <c r="V445" t="str">
        <f>IF(C445=1,MAX($V$2:$V444)+1,IF(AND($T445&lt;&gt;"",$T445=$T444),$U444,IF(C445="x",V444,"")))</f>
        <v/>
      </c>
      <c r="X445">
        <v>9</v>
      </c>
      <c r="AA445">
        <f t="shared" si="577"/>
        <v>1214</v>
      </c>
      <c r="AB445">
        <f t="shared" si="578"/>
        <v>9040</v>
      </c>
      <c r="AC445">
        <f t="shared" si="574"/>
        <v>9040</v>
      </c>
      <c r="AD445" s="6">
        <v>1</v>
      </c>
      <c r="AE445" t="s">
        <v>746</v>
      </c>
      <c r="AF445" t="s">
        <v>739</v>
      </c>
      <c r="AG445" t="s">
        <v>756</v>
      </c>
      <c r="AH445" t="s">
        <v>756</v>
      </c>
      <c r="AI445" t="str">
        <f t="shared" si="581"/>
        <v>o</v>
      </c>
      <c r="AJ445" t="str">
        <f t="shared" si="582"/>
        <v>o</v>
      </c>
      <c r="AK445" t="str">
        <f t="shared" si="583"/>
        <v>o</v>
      </c>
      <c r="AL445" t="str">
        <f t="shared" si="584"/>
        <v/>
      </c>
      <c r="AM445" t="str">
        <f t="shared" si="585"/>
        <v/>
      </c>
      <c r="AN445" t="str">
        <f t="shared" si="586"/>
        <v>Away</v>
      </c>
      <c r="AO445" t="str">
        <f t="shared" si="587"/>
        <v>a</v>
      </c>
      <c r="AP445" t="str">
        <f t="shared" si="588"/>
        <v>d</v>
      </c>
      <c r="AQ445" t="str">
        <f t="shared" si="589"/>
        <v>o</v>
      </c>
      <c r="AR445" t="str">
        <f t="shared" si="590"/>
        <v>Away</v>
      </c>
      <c r="AS445" t="str">
        <f t="shared" si="591"/>
        <v>a</v>
      </c>
      <c r="AT445" t="str">
        <f t="shared" si="592"/>
        <v>Defensive</v>
      </c>
      <c r="AU445" t="str">
        <f t="shared" si="593"/>
        <v/>
      </c>
      <c r="AV445" t="str">
        <f t="shared" si="594"/>
        <v/>
      </c>
      <c r="AW445" t="str" cm="1">
        <f t="array" ref="AW445">IFERROR(IF(O445&lt;&gt;"",O445,IF(OR($S445="",$T445=""),"",IF(O445&lt;&gt;"",O445,IF($T445&lt;&gt;"",_xlfn._xlws.FILTER(O:O,($BU:$BU=$BU445)*($I:$I=$I445)*($T:$T=$T445)*($S:$S=_xlfn.MINIFS($S:$S,$T:$T,"="&amp;$T445)),"")))))&amp;"",IF(O445="","",""))&amp;""</f>
        <v/>
      </c>
      <c r="AX445" t="str" cm="1">
        <f t="array" ref="AX445">IFERROR(IF(P445&lt;&gt;"",P445,IF(OR($S445="",$T445=""),"",IF($T445&lt;&gt;"",_xlfn._xlws.FILTER(P:P,($BU:$BU=$BU445)*($I:$I=$I445)*($T:$T=$T445)*($S:$S=_xlfn.MINIFS($S:$S,$T:$T,"="&amp;$T445)),""))))&amp;"",IF(P445="","",""))&amp;""</f>
        <v/>
      </c>
      <c r="AY445" t="str" cm="1">
        <f t="array" ref="AY445">IFERROR(IF(Q445&lt;&gt;"",Q445,IF(OR($S445="",$T445=""),"",IF($T445&lt;&gt;"",_xlfn._xlws.FILTER(Q:Q,($BU:$BU=$BU445)*($I:$I=$I445)*($T:$T=$T445)*($S:$S=_xlfn.MINIFS($S:$S,$T:$T,"="&amp;$T445)),""))))&amp;"",IF(Q445="","",""))&amp;""</f>
        <v/>
      </c>
      <c r="AZ445" t="str" cm="1">
        <f t="array" ref="AZ445">IFERROR(IF(R445&lt;&gt;"",R445,IF(OR($S445="",$T445=""),"",IF($T445&lt;&gt;"",_xlfn._xlws.FILTER(R:R,($BU:$BU=$BU445)*($I:$I=$I445)*($T:$T=$T445)*($S:$S=_xlfn.MINIFS($S:$S,$T:$T,"="&amp;$T445)),""))))&amp;"",IF(R445="","",""))&amp;""</f>
        <v>1</v>
      </c>
      <c r="BA445" s="6">
        <f t="shared" si="595"/>
        <v>40</v>
      </c>
      <c r="BB445">
        <f t="shared" ref="BB445:BD445" si="662">BB444</f>
        <v>18987</v>
      </c>
      <c r="BC445" t="str">
        <f t="shared" si="662"/>
        <v>Velodrome</v>
      </c>
      <c r="BD445" t="str">
        <f t="shared" si="662"/>
        <v>Outlaws</v>
      </c>
      <c r="BE445" t="s">
        <v>6</v>
      </c>
      <c r="BF445" t="s">
        <v>205</v>
      </c>
      <c r="BI445" cm="1">
        <f t="array" ref="BI445">IFERROR(_xlfn._xlws.FILTER(shifts!A:A,(shifts!B:B=events!AD445)*(shifts!AG:AG&gt;=events!BK445)*(shifts!AH:AH&lt;=events!BL445)),BI444)</f>
        <v>14</v>
      </c>
      <c r="BJ445" s="15">
        <f t="shared" si="597"/>
        <v>0</v>
      </c>
      <c r="BK445">
        <f t="shared" si="598"/>
        <v>746</v>
      </c>
      <c r="BL445">
        <f t="shared" si="599"/>
        <v>746</v>
      </c>
      <c r="BM445" s="15">
        <f>SUMIFS(BJ$2:BJ445,K$2:K445,"=Intermission")+SUMIFS(BJ$2:BJ445,K$2:K445,"=Timeout")</f>
        <v>0</v>
      </c>
      <c r="BN445">
        <f t="shared" si="600"/>
        <v>0</v>
      </c>
      <c r="BO445" s="19">
        <f t="shared" si="601"/>
        <v>334</v>
      </c>
      <c r="BP445">
        <f t="shared" si="602"/>
        <v>329</v>
      </c>
      <c r="BQ445" s="17">
        <f t="shared" si="603"/>
        <v>334</v>
      </c>
      <c r="BR445" t="str">
        <f t="shared" si="604"/>
        <v>opp_team_player_2</v>
      </c>
      <c r="BS445">
        <f>COUNTIFS(S$3:S445,"="&amp;S445,AI$3:AI445,"="&amp;AI445)</f>
        <v>2</v>
      </c>
      <c r="BT445" t="str">
        <f>IFERROR(VLOOKUP(BB445&amp;BU445&amp;X445,game_rosters!U:W,3,FALSE),"")</f>
        <v>P100105</v>
      </c>
      <c r="BU445" t="str">
        <f t="shared" si="605"/>
        <v>Velodrome</v>
      </c>
    </row>
    <row r="446" spans="1:73" x14ac:dyDescent="0.2">
      <c r="A446">
        <f t="shared" si="580"/>
        <v>1</v>
      </c>
      <c r="E446" s="4"/>
      <c r="F446" s="43"/>
      <c r="G446" s="4"/>
      <c r="H446" s="46"/>
      <c r="I446" s="44">
        <v>39</v>
      </c>
      <c r="J446" s="44" t="str">
        <f t="shared" si="606"/>
        <v>d</v>
      </c>
      <c r="K446" t="s">
        <v>15</v>
      </c>
      <c r="L446" t="s">
        <v>179</v>
      </c>
      <c r="M446" t="s">
        <v>96</v>
      </c>
      <c r="S446">
        <v>215</v>
      </c>
      <c r="T446">
        <v>40</v>
      </c>
      <c r="U446" t="str">
        <f>IF(B446=1,MAX($U$2:$U445)+1,IF(AND($T446&lt;&gt;"",$T446=$T445),$U445,IF(B446="x",U445,"")))</f>
        <v/>
      </c>
      <c r="V446" t="str">
        <f>IF(C446=1,MAX($V$2:$V445)+1,IF(AND($T446&lt;&gt;"",$T446=$T445),$U445,IF(C446="x",V445,"")))</f>
        <v/>
      </c>
      <c r="W446" t="s">
        <v>735</v>
      </c>
      <c r="X446">
        <v>39</v>
      </c>
      <c r="Z446">
        <v>1</v>
      </c>
      <c r="AA446">
        <f t="shared" si="577"/>
        <v>1215</v>
      </c>
      <c r="AB446">
        <f t="shared" si="578"/>
        <v>9040</v>
      </c>
      <c r="AC446">
        <f t="shared" si="574"/>
        <v>9040</v>
      </c>
      <c r="AD446" s="6">
        <v>1</v>
      </c>
      <c r="AE446" t="s">
        <v>746</v>
      </c>
      <c r="AF446" t="s">
        <v>739</v>
      </c>
      <c r="AG446" t="s">
        <v>756</v>
      </c>
      <c r="AH446" t="s">
        <v>756</v>
      </c>
      <c r="AI446" t="str">
        <f t="shared" si="581"/>
        <v>e</v>
      </c>
      <c r="AJ446" t="str">
        <f t="shared" si="582"/>
        <v>d</v>
      </c>
      <c r="AK446" t="str">
        <f t="shared" si="583"/>
        <v>d</v>
      </c>
      <c r="AL446" t="str">
        <f t="shared" si="584"/>
        <v>d</v>
      </c>
      <c r="AM446" t="str">
        <f t="shared" si="585"/>
        <v>o</v>
      </c>
      <c r="AN446" t="str">
        <f t="shared" si="586"/>
        <v>Home</v>
      </c>
      <c r="AO446" t="str">
        <f t="shared" si="587"/>
        <v>h</v>
      </c>
      <c r="AP446" t="str">
        <f t="shared" si="588"/>
        <v>d</v>
      </c>
      <c r="AQ446" t="str">
        <f t="shared" si="589"/>
        <v>o</v>
      </c>
      <c r="AR446" t="str">
        <f t="shared" si="590"/>
        <v>Home</v>
      </c>
      <c r="AS446" t="str">
        <f t="shared" si="591"/>
        <v>h</v>
      </c>
      <c r="AT446" t="str">
        <f t="shared" si="592"/>
        <v>Defensive</v>
      </c>
      <c r="AU446" t="str">
        <f t="shared" si="593"/>
        <v/>
      </c>
      <c r="AV446" t="str">
        <f t="shared" si="594"/>
        <v/>
      </c>
      <c r="AW446" t="str" cm="1">
        <f t="array" ref="AW446">IFERROR(IF(O446&lt;&gt;"",O446,IF(OR($S446="",$T446=""),"",IF(O446&lt;&gt;"",O446,IF($T446&lt;&gt;"",_xlfn._xlws.FILTER(O:O,($BU:$BU=$BU446)*($I:$I=$I446)*($T:$T=$T446)*($S:$S=_xlfn.MINIFS($S:$S,$T:$T,"="&amp;$T446)),"")))))&amp;"",IF(O446="","",""))&amp;""</f>
        <v/>
      </c>
      <c r="AX446" t="str" cm="1">
        <f t="array" ref="AX446">IFERROR(IF(P446&lt;&gt;"",P446,IF(OR($S446="",$T446=""),"",IF($T446&lt;&gt;"",_xlfn._xlws.FILTER(P:P,($BU:$BU=$BU446)*($I:$I=$I446)*($T:$T=$T446)*($S:$S=_xlfn.MINIFS($S:$S,$T:$T,"="&amp;$T446)),""))))&amp;"",IF(P446="","",""))&amp;""</f>
        <v/>
      </c>
      <c r="AY446" t="str" cm="1">
        <f t="array" ref="AY446">IFERROR(IF(Q446&lt;&gt;"",Q446,IF(OR($S446="",$T446=""),"",IF($T446&lt;&gt;"",_xlfn._xlws.FILTER(Q:Q,($BU:$BU=$BU446)*($I:$I=$I446)*($T:$T=$T446)*($S:$S=_xlfn.MINIFS($S:$S,$T:$T,"="&amp;$T446)),""))))&amp;"",IF(Q446="","",""))&amp;""</f>
        <v/>
      </c>
      <c r="AZ446" t="str" cm="1">
        <f t="array" ref="AZ446">IFERROR(IF(R446&lt;&gt;"",R446,IF(OR($S446="",$T446=""),"",IF($T446&lt;&gt;"",_xlfn._xlws.FILTER(R:R,($BU:$BU=$BU446)*($I:$I=$I446)*($T:$T=$T446)*($S:$S=_xlfn.MINIFS($S:$S,$T:$T,"="&amp;$T446)),""))))&amp;"",IF(R446="","",""))&amp;""</f>
        <v/>
      </c>
      <c r="BA446" s="6">
        <f t="shared" si="595"/>
        <v>40</v>
      </c>
      <c r="BB446">
        <f t="shared" ref="BB446:BD446" si="663">BB445</f>
        <v>18987</v>
      </c>
      <c r="BC446" t="str">
        <f t="shared" si="663"/>
        <v>Velodrome</v>
      </c>
      <c r="BD446" t="str">
        <f t="shared" si="663"/>
        <v>Outlaws</v>
      </c>
      <c r="BE446" t="s">
        <v>15</v>
      </c>
      <c r="BF446" t="s">
        <v>179</v>
      </c>
      <c r="BI446" cm="1">
        <f t="array" ref="BI446">IFERROR(_xlfn._xlws.FILTER(shifts!A:A,(shifts!B:B=events!AD446)*(shifts!AG:AG&gt;=events!BK446)*(shifts!AH:AH&lt;=events!BL446)),BI445)</f>
        <v>14</v>
      </c>
      <c r="BJ446" s="15">
        <f t="shared" si="597"/>
        <v>0</v>
      </c>
      <c r="BK446">
        <f t="shared" si="598"/>
        <v>746</v>
      </c>
      <c r="BL446">
        <f t="shared" si="599"/>
        <v>746</v>
      </c>
      <c r="BM446" s="15">
        <f>SUMIFS(BJ$2:BJ446,K$2:K446,"=Intermission")+SUMIFS(BJ$2:BJ446,K$2:K446,"=Timeout")</f>
        <v>0</v>
      </c>
      <c r="BN446">
        <f t="shared" si="600"/>
        <v>0</v>
      </c>
      <c r="BO446" s="19">
        <f t="shared" si="601"/>
        <v>334</v>
      </c>
      <c r="BP446">
        <f t="shared" si="602"/>
        <v>329</v>
      </c>
      <c r="BQ446" s="17">
        <f t="shared" si="603"/>
        <v>334</v>
      </c>
      <c r="BR446" t="str">
        <f t="shared" si="604"/>
        <v>event_team_player_1</v>
      </c>
      <c r="BS446">
        <f>COUNTIFS(S$3:S446,"="&amp;S446,AI$3:AI446,"="&amp;AI446)</f>
        <v>1</v>
      </c>
      <c r="BT446" t="str">
        <f>IFERROR(VLOOKUP(BB446&amp;BU446&amp;X446,game_rosters!U:W,3,FALSE),"")</f>
        <v>P100016</v>
      </c>
      <c r="BU446" t="str">
        <f t="shared" si="605"/>
        <v>Velodrome</v>
      </c>
    </row>
    <row r="447" spans="1:73" x14ac:dyDescent="0.2">
      <c r="A447" t="str">
        <f t="shared" si="580"/>
        <v/>
      </c>
      <c r="E447" s="4"/>
      <c r="F447" s="43"/>
      <c r="G447" s="4"/>
      <c r="H447" s="46"/>
      <c r="I447" s="44">
        <v>9</v>
      </c>
      <c r="J447" s="44" t="str">
        <f t="shared" si="606"/>
        <v/>
      </c>
      <c r="S447">
        <v>215</v>
      </c>
      <c r="T447">
        <v>40</v>
      </c>
      <c r="U447" t="str">
        <f>IF(B447=1,MAX($U$2:$U446)+1,IF(AND($T447&lt;&gt;"",$T447=$T446),$U446,IF(B447="x",U446,"")))</f>
        <v/>
      </c>
      <c r="V447" t="str">
        <f>IF(C447=1,MAX($V$2:$V446)+1,IF(AND($T447&lt;&gt;"",$T447=$T446),$U446,IF(C447="x",V446,"")))</f>
        <v/>
      </c>
      <c r="X447">
        <v>9</v>
      </c>
      <c r="Z447">
        <v>1</v>
      </c>
      <c r="AA447">
        <f t="shared" si="577"/>
        <v>1215</v>
      </c>
      <c r="AB447">
        <f t="shared" si="578"/>
        <v>9040</v>
      </c>
      <c r="AC447">
        <f t="shared" si="574"/>
        <v>9040</v>
      </c>
      <c r="AD447" s="6">
        <v>1</v>
      </c>
      <c r="AE447" t="s">
        <v>746</v>
      </c>
      <c r="AF447" t="s">
        <v>739</v>
      </c>
      <c r="AG447" t="s">
        <v>756</v>
      </c>
      <c r="AH447" t="s">
        <v>756</v>
      </c>
      <c r="AI447" t="str">
        <f t="shared" si="581"/>
        <v>e</v>
      </c>
      <c r="AJ447" t="str">
        <f t="shared" si="582"/>
        <v>d</v>
      </c>
      <c r="AK447" t="str">
        <f t="shared" si="583"/>
        <v>d</v>
      </c>
      <c r="AL447" t="str">
        <f t="shared" si="584"/>
        <v/>
      </c>
      <c r="AM447" t="str">
        <f t="shared" si="585"/>
        <v/>
      </c>
      <c r="AN447" t="str">
        <f t="shared" si="586"/>
        <v>Home</v>
      </c>
      <c r="AO447" t="str">
        <f t="shared" si="587"/>
        <v>h</v>
      </c>
      <c r="AP447" t="str">
        <f t="shared" si="588"/>
        <v>d</v>
      </c>
      <c r="AQ447" t="str">
        <f t="shared" si="589"/>
        <v>o</v>
      </c>
      <c r="AR447" t="str">
        <f t="shared" si="590"/>
        <v>Home</v>
      </c>
      <c r="AS447" t="str">
        <f t="shared" si="591"/>
        <v>h</v>
      </c>
      <c r="AT447" t="str">
        <f t="shared" si="592"/>
        <v>Defensive</v>
      </c>
      <c r="AU447" t="str">
        <f t="shared" si="593"/>
        <v/>
      </c>
      <c r="AV447" t="str">
        <f t="shared" si="594"/>
        <v/>
      </c>
      <c r="AW447" t="str" cm="1">
        <f t="array" ref="AW447">IFERROR(IF(O447&lt;&gt;"",O447,IF(OR($S447="",$T447=""),"",IF(O447&lt;&gt;"",O447,IF($T447&lt;&gt;"",_xlfn._xlws.FILTER(O:O,($BU:$BU=$BU447)*($I:$I=$I447)*($T:$T=$T447)*($S:$S=_xlfn.MINIFS($S:$S,$T:$T,"="&amp;$T447)),"")))))&amp;"",IF(O447="","",""))&amp;""</f>
        <v/>
      </c>
      <c r="AX447" t="str" cm="1">
        <f t="array" ref="AX447">IFERROR(IF(P447&lt;&gt;"",P447,IF(OR($S447="",$T447=""),"",IF($T447&lt;&gt;"",_xlfn._xlws.FILTER(P:P,($BU:$BU=$BU447)*($I:$I=$I447)*($T:$T=$T447)*($S:$S=_xlfn.MINIFS($S:$S,$T:$T,"="&amp;$T447)),""))))&amp;"",IF(P447="","",""))&amp;""</f>
        <v/>
      </c>
      <c r="AY447" t="str" cm="1">
        <f t="array" ref="AY447">IFERROR(IF(Q447&lt;&gt;"",Q447,IF(OR($S447="",$T447=""),"",IF($T447&lt;&gt;"",_xlfn._xlws.FILTER(Q:Q,($BU:$BU=$BU447)*($I:$I=$I447)*($T:$T=$T447)*($S:$S=_xlfn.MINIFS($S:$S,$T:$T,"="&amp;$T447)),""))))&amp;"",IF(Q447="","",""))&amp;""</f>
        <v/>
      </c>
      <c r="AZ447" t="str" cm="1">
        <f t="array" ref="AZ447">IFERROR(IF(R447&lt;&gt;"",R447,IF(OR($S447="",$T447=""),"",IF($T447&lt;&gt;"",_xlfn._xlws.FILTER(R:R,($BU:$BU=$BU447)*($I:$I=$I447)*($T:$T=$T447)*($S:$S=_xlfn.MINIFS($S:$S,$T:$T,"="&amp;$T447)),""))))&amp;"",IF(R447="","",""))&amp;""</f>
        <v>1</v>
      </c>
      <c r="BA447" s="6">
        <f t="shared" si="595"/>
        <v>40</v>
      </c>
      <c r="BB447">
        <f t="shared" ref="BB447:BD447" si="664">BB446</f>
        <v>18987</v>
      </c>
      <c r="BC447" t="str">
        <f t="shared" si="664"/>
        <v>Velodrome</v>
      </c>
      <c r="BD447" t="str">
        <f t="shared" si="664"/>
        <v>Outlaws</v>
      </c>
      <c r="BE447" t="s">
        <v>15</v>
      </c>
      <c r="BF447" t="s">
        <v>179</v>
      </c>
      <c r="BI447" cm="1">
        <f t="array" ref="BI447">IFERROR(_xlfn._xlws.FILTER(shifts!A:A,(shifts!B:B=events!AD447)*(shifts!AG:AG&gt;=events!BK447)*(shifts!AH:AH&lt;=events!BL447)),BI446)</f>
        <v>14</v>
      </c>
      <c r="BJ447" s="15">
        <f t="shared" si="597"/>
        <v>0</v>
      </c>
      <c r="BK447">
        <f t="shared" si="598"/>
        <v>746</v>
      </c>
      <c r="BL447">
        <f t="shared" si="599"/>
        <v>746</v>
      </c>
      <c r="BM447" s="15">
        <f>SUMIFS(BJ$2:BJ447,K$2:K447,"=Intermission")+SUMIFS(BJ$2:BJ447,K$2:K447,"=Timeout")</f>
        <v>0</v>
      </c>
      <c r="BN447">
        <f t="shared" si="600"/>
        <v>0</v>
      </c>
      <c r="BO447" s="19">
        <f t="shared" si="601"/>
        <v>334</v>
      </c>
      <c r="BP447">
        <f t="shared" si="602"/>
        <v>329</v>
      </c>
      <c r="BQ447" s="17">
        <f t="shared" si="603"/>
        <v>334</v>
      </c>
      <c r="BR447" t="str">
        <f t="shared" si="604"/>
        <v>event_team_player_2</v>
      </c>
      <c r="BS447">
        <f>COUNTIFS(S$3:S447,"="&amp;S447,AI$3:AI447,"="&amp;AI447)</f>
        <v>2</v>
      </c>
      <c r="BT447" t="str">
        <f>IFERROR(VLOOKUP(BB447&amp;BU447&amp;X447,game_rosters!U:W,3,FALSE),"")</f>
        <v>P100105</v>
      </c>
      <c r="BU447" t="str">
        <f t="shared" si="605"/>
        <v>Velodrome</v>
      </c>
    </row>
    <row r="448" spans="1:73" x14ac:dyDescent="0.2">
      <c r="A448" t="str">
        <f t="shared" si="580"/>
        <v/>
      </c>
      <c r="E448" s="4"/>
      <c r="F448" s="43"/>
      <c r="G448" s="4"/>
      <c r="H448" s="46"/>
      <c r="I448" s="44">
        <v>68</v>
      </c>
      <c r="J448" s="44" t="str">
        <f t="shared" si="606"/>
        <v/>
      </c>
      <c r="S448">
        <v>215</v>
      </c>
      <c r="T448">
        <v>40</v>
      </c>
      <c r="U448" t="str">
        <f>IF(B448=1,MAX($U$2:$U447)+1,IF(AND($T448&lt;&gt;"",$T448=$T447),$U447,IF(B448="x",U447,"")))</f>
        <v/>
      </c>
      <c r="V448" t="str">
        <f>IF(C448=1,MAX($V$2:$V447)+1,IF(AND($T448&lt;&gt;"",$T448=$T447),$U447,IF(C448="x",V447,"")))</f>
        <v/>
      </c>
      <c r="X448">
        <v>68</v>
      </c>
      <c r="AA448">
        <f t="shared" si="577"/>
        <v>1215</v>
      </c>
      <c r="AB448">
        <f t="shared" si="578"/>
        <v>9040</v>
      </c>
      <c r="AC448">
        <f t="shared" si="574"/>
        <v>9040</v>
      </c>
      <c r="AD448" s="6">
        <v>1</v>
      </c>
      <c r="AE448" t="s">
        <v>746</v>
      </c>
      <c r="AF448" t="s">
        <v>739</v>
      </c>
      <c r="AG448" t="s">
        <v>756</v>
      </c>
      <c r="AH448" t="s">
        <v>756</v>
      </c>
      <c r="AI448" t="str">
        <f t="shared" si="581"/>
        <v>o</v>
      </c>
      <c r="AJ448" t="str">
        <f t="shared" si="582"/>
        <v>d</v>
      </c>
      <c r="AK448" t="str">
        <f t="shared" si="583"/>
        <v>d</v>
      </c>
      <c r="AL448" t="str">
        <f t="shared" si="584"/>
        <v/>
      </c>
      <c r="AM448" t="str">
        <f t="shared" si="585"/>
        <v/>
      </c>
      <c r="AN448" t="str">
        <f t="shared" si="586"/>
        <v>Home</v>
      </c>
      <c r="AO448" t="str">
        <f t="shared" si="587"/>
        <v>h</v>
      </c>
      <c r="AP448" t="str">
        <f t="shared" si="588"/>
        <v>d</v>
      </c>
      <c r="AQ448" t="str">
        <f t="shared" si="589"/>
        <v>o</v>
      </c>
      <c r="AR448" t="str">
        <f t="shared" si="590"/>
        <v>Home</v>
      </c>
      <c r="AS448" t="str">
        <f t="shared" si="591"/>
        <v>h</v>
      </c>
      <c r="AT448" t="str">
        <f t="shared" si="592"/>
        <v>Offensive</v>
      </c>
      <c r="AU448" t="str">
        <f t="shared" si="593"/>
        <v/>
      </c>
      <c r="AV448" t="str">
        <f t="shared" si="594"/>
        <v/>
      </c>
      <c r="AW448" t="str" cm="1">
        <f t="array" ref="AW448">IFERROR(IF(O448&lt;&gt;"",O448,IF(OR($S448="",$T448=""),"",IF(O448&lt;&gt;"",O448,IF($T448&lt;&gt;"",_xlfn._xlws.FILTER(O:O,($BU:$BU=$BU448)*($I:$I=$I448)*($T:$T=$T448)*($S:$S=_xlfn.MINIFS($S:$S,$T:$T,"="&amp;$T448)),"")))))&amp;"",IF(O448="","",""))&amp;""</f>
        <v/>
      </c>
      <c r="AX448" t="str" cm="1">
        <f t="array" ref="AX448">IFERROR(IF(P448&lt;&gt;"",P448,IF(OR($S448="",$T448=""),"",IF($T448&lt;&gt;"",_xlfn._xlws.FILTER(P:P,($BU:$BU=$BU448)*($I:$I=$I448)*($T:$T=$T448)*($S:$S=_xlfn.MINIFS($S:$S,$T:$T,"="&amp;$T448)),""))))&amp;"",IF(P448="","",""))&amp;""</f>
        <v/>
      </c>
      <c r="AY448" t="str" cm="1">
        <f t="array" ref="AY448">IFERROR(IF(Q448&lt;&gt;"",Q448,IF(OR($S448="",$T448=""),"",IF($T448&lt;&gt;"",_xlfn._xlws.FILTER(Q:Q,($BU:$BU=$BU448)*($I:$I=$I448)*($T:$T=$T448)*($S:$S=_xlfn.MINIFS($S:$S,$T:$T,"="&amp;$T448)),""))))&amp;"",IF(Q448="","",""))&amp;""</f>
        <v/>
      </c>
      <c r="AZ448" t="str" cm="1">
        <f t="array" ref="AZ448">IFERROR(IF(R448&lt;&gt;"",R448,IF(OR($S448="",$T448=""),"",IF($T448&lt;&gt;"",_xlfn._xlws.FILTER(R:R,($BU:$BU=$BU448)*($I:$I=$I448)*($T:$T=$T448)*($S:$S=_xlfn.MINIFS($S:$S,$T:$T,"="&amp;$T448)),""))))&amp;"",IF(R448="","",""))&amp;""</f>
        <v>1</v>
      </c>
      <c r="BA448" s="6">
        <f t="shared" si="595"/>
        <v>40</v>
      </c>
      <c r="BB448">
        <f t="shared" ref="BB448:BD448" si="665">BB447</f>
        <v>18987</v>
      </c>
      <c r="BC448" t="str">
        <f t="shared" si="665"/>
        <v>Velodrome</v>
      </c>
      <c r="BD448" t="str">
        <f t="shared" si="665"/>
        <v>Outlaws</v>
      </c>
      <c r="BE448" t="s">
        <v>15</v>
      </c>
      <c r="BF448" t="s">
        <v>179</v>
      </c>
      <c r="BI448" cm="1">
        <f t="array" ref="BI448">IFERROR(_xlfn._xlws.FILTER(shifts!A:A,(shifts!B:B=events!AD448)*(shifts!AG:AG&gt;=events!BK448)*(shifts!AH:AH&lt;=events!BL448)),BI447)</f>
        <v>14</v>
      </c>
      <c r="BJ448" s="15">
        <f t="shared" si="597"/>
        <v>0</v>
      </c>
      <c r="BK448">
        <f t="shared" si="598"/>
        <v>746</v>
      </c>
      <c r="BL448">
        <f t="shared" si="599"/>
        <v>746</v>
      </c>
      <c r="BM448" s="15">
        <f>SUMIFS(BJ$2:BJ448,K$2:K448,"=Intermission")+SUMIFS(BJ$2:BJ448,K$2:K448,"=Timeout")</f>
        <v>0</v>
      </c>
      <c r="BN448">
        <f t="shared" si="600"/>
        <v>0</v>
      </c>
      <c r="BO448" s="19">
        <f t="shared" si="601"/>
        <v>334</v>
      </c>
      <c r="BP448">
        <f t="shared" si="602"/>
        <v>329</v>
      </c>
      <c r="BQ448" s="17">
        <f t="shared" si="603"/>
        <v>334</v>
      </c>
      <c r="BR448" t="str">
        <f t="shared" si="604"/>
        <v>opp_team_player_1</v>
      </c>
      <c r="BS448">
        <f>COUNTIFS(S$3:S448,"="&amp;S448,AI$3:AI448,"="&amp;AI448)</f>
        <v>1</v>
      </c>
      <c r="BT448" t="str">
        <f>IFERROR(VLOOKUP(BB448&amp;BU448&amp;X448,game_rosters!U:W,3,FALSE),"")</f>
        <v>P100128</v>
      </c>
      <c r="BU448" t="str">
        <f t="shared" si="605"/>
        <v>Outlaws</v>
      </c>
    </row>
    <row r="449" spans="1:73" x14ac:dyDescent="0.2">
      <c r="A449">
        <f t="shared" si="580"/>
        <v>1</v>
      </c>
      <c r="E449" s="4"/>
      <c r="F449" s="43"/>
      <c r="G449" s="4"/>
      <c r="H449" s="46"/>
      <c r="I449" s="44">
        <v>39</v>
      </c>
      <c r="J449" s="44" t="str">
        <f t="shared" si="606"/>
        <v>d</v>
      </c>
      <c r="K449" t="s">
        <v>231</v>
      </c>
      <c r="L449" t="s">
        <v>233</v>
      </c>
      <c r="S449">
        <v>216</v>
      </c>
      <c r="T449">
        <v>40</v>
      </c>
      <c r="U449" t="str">
        <f>IF(B449=1,MAX($U$2:$U448)+1,IF(AND($T449&lt;&gt;"",$T449=$T448),$U448,IF(B449="x",U448,"")))</f>
        <v/>
      </c>
      <c r="V449" t="str">
        <f>IF(C449=1,MAX($V$2:$V448)+1,IF(AND($T449&lt;&gt;"",$T449=$T448),$U448,IF(C449="x",V448,"")))</f>
        <v/>
      </c>
      <c r="W449" t="s">
        <v>731</v>
      </c>
      <c r="X449">
        <v>39</v>
      </c>
      <c r="Z449">
        <v>1</v>
      </c>
      <c r="AA449">
        <f t="shared" si="577"/>
        <v>1216</v>
      </c>
      <c r="AB449">
        <f t="shared" si="578"/>
        <v>9040</v>
      </c>
      <c r="AC449">
        <f t="shared" si="574"/>
        <v>9040</v>
      </c>
      <c r="AD449" s="6">
        <v>1</v>
      </c>
      <c r="AE449" t="s">
        <v>746</v>
      </c>
      <c r="AF449" t="s">
        <v>739</v>
      </c>
      <c r="AG449" t="s">
        <v>756</v>
      </c>
      <c r="AH449" t="s">
        <v>756</v>
      </c>
      <c r="AI449" t="str">
        <f t="shared" si="581"/>
        <v>e</v>
      </c>
      <c r="AJ449" t="str">
        <f t="shared" si="582"/>
        <v>d</v>
      </c>
      <c r="AK449" t="str">
        <f t="shared" si="583"/>
        <v>d</v>
      </c>
      <c r="AL449" t="str">
        <f t="shared" si="584"/>
        <v>o</v>
      </c>
      <c r="AM449" t="str">
        <f t="shared" si="585"/>
        <v>d</v>
      </c>
      <c r="AN449" t="str">
        <f t="shared" si="586"/>
        <v>Away</v>
      </c>
      <c r="AO449" t="str">
        <f t="shared" si="587"/>
        <v>a</v>
      </c>
      <c r="AP449" t="str">
        <f t="shared" si="588"/>
        <v>o</v>
      </c>
      <c r="AQ449" t="str">
        <f t="shared" si="589"/>
        <v>d</v>
      </c>
      <c r="AR449" t="str">
        <f t="shared" si="590"/>
        <v>Away</v>
      </c>
      <c r="AS449" t="str">
        <f t="shared" si="591"/>
        <v>a</v>
      </c>
      <c r="AT449" t="str">
        <f t="shared" si="592"/>
        <v>Offensive</v>
      </c>
      <c r="AU449" t="str">
        <f t="shared" si="593"/>
        <v/>
      </c>
      <c r="AV449" t="str">
        <f t="shared" si="594"/>
        <v/>
      </c>
      <c r="AW449" t="str" cm="1">
        <f t="array" ref="AW449">IFERROR(IF(O449&lt;&gt;"",O449,IF(OR($S449="",$T449=""),"",IF(O449&lt;&gt;"",O449,IF($T449&lt;&gt;"",_xlfn._xlws.FILTER(O:O,($BU:$BU=$BU449)*($I:$I=$I449)*($T:$T=$T449)*($S:$S=_xlfn.MINIFS($S:$S,$T:$T,"="&amp;$T449)),"")))))&amp;"",IF(O449="","",""))&amp;""</f>
        <v/>
      </c>
      <c r="AX449" t="str" cm="1">
        <f t="array" ref="AX449">IFERROR(IF(P449&lt;&gt;"",P449,IF(OR($S449="",$T449=""),"",IF($T449&lt;&gt;"",_xlfn._xlws.FILTER(P:P,($BU:$BU=$BU449)*($I:$I=$I449)*($T:$T=$T449)*($S:$S=_xlfn.MINIFS($S:$S,$T:$T,"="&amp;$T449)),""))))&amp;"",IF(P449="","",""))&amp;""</f>
        <v/>
      </c>
      <c r="AY449" t="str" cm="1">
        <f t="array" ref="AY449">IFERROR(IF(Q449&lt;&gt;"",Q449,IF(OR($S449="",$T449=""),"",IF($T449&lt;&gt;"",_xlfn._xlws.FILTER(Q:Q,($BU:$BU=$BU449)*($I:$I=$I449)*($T:$T=$T449)*($S:$S=_xlfn.MINIFS($S:$S,$T:$T,"="&amp;$T449)),""))))&amp;"",IF(Q449="","",""))&amp;""</f>
        <v/>
      </c>
      <c r="AZ449" t="str" cm="1">
        <f t="array" ref="AZ449">IFERROR(IF(R449&lt;&gt;"",R449,IF(OR($S449="",$T449=""),"",IF($T449&lt;&gt;"",_xlfn._xlws.FILTER(R:R,($BU:$BU=$BU449)*($I:$I=$I449)*($T:$T=$T449)*($S:$S=_xlfn.MINIFS($S:$S,$T:$T,"="&amp;$T449)),""))))&amp;"",IF(R449="","",""))&amp;""</f>
        <v/>
      </c>
      <c r="BA449" s="6">
        <f t="shared" si="595"/>
        <v>40</v>
      </c>
      <c r="BB449">
        <f t="shared" ref="BB449:BD449" si="666">BB448</f>
        <v>18987</v>
      </c>
      <c r="BC449" t="str">
        <f t="shared" si="666"/>
        <v>Velodrome</v>
      </c>
      <c r="BD449" t="str">
        <f t="shared" si="666"/>
        <v>Outlaws</v>
      </c>
      <c r="BE449" t="s">
        <v>231</v>
      </c>
      <c r="BF449" t="s">
        <v>233</v>
      </c>
      <c r="BI449" cm="1">
        <f t="array" ref="BI449">IFERROR(_xlfn._xlws.FILTER(shifts!A:A,(shifts!B:B=events!AD449)*(shifts!AG:AG&gt;=events!BK449)*(shifts!AH:AH&lt;=events!BL449)),BI448)</f>
        <v>14</v>
      </c>
      <c r="BJ449" s="15">
        <f t="shared" si="597"/>
        <v>0</v>
      </c>
      <c r="BK449">
        <f t="shared" si="598"/>
        <v>746</v>
      </c>
      <c r="BL449">
        <f t="shared" si="599"/>
        <v>746</v>
      </c>
      <c r="BM449" s="15">
        <f>SUMIFS(BJ$2:BJ449,K$2:K449,"=Intermission")+SUMIFS(BJ$2:BJ449,K$2:K449,"=Timeout")</f>
        <v>0</v>
      </c>
      <c r="BN449">
        <f t="shared" si="600"/>
        <v>0</v>
      </c>
      <c r="BO449" s="19">
        <f t="shared" si="601"/>
        <v>334</v>
      </c>
      <c r="BP449">
        <f t="shared" si="602"/>
        <v>329</v>
      </c>
      <c r="BQ449" s="17">
        <f t="shared" si="603"/>
        <v>334</v>
      </c>
      <c r="BR449" t="str">
        <f t="shared" si="604"/>
        <v>event_team_player_1</v>
      </c>
      <c r="BS449">
        <f>COUNTIFS(S$3:S449,"="&amp;S449,AI$3:AI449,"="&amp;AI449)</f>
        <v>1</v>
      </c>
      <c r="BT449" t="str">
        <f>IFERROR(VLOOKUP(BB449&amp;BU449&amp;X449,game_rosters!U:W,3,FALSE),"")</f>
        <v>P100016</v>
      </c>
      <c r="BU449" t="s">
        <v>521</v>
      </c>
    </row>
    <row r="450" spans="1:73" x14ac:dyDescent="0.2">
      <c r="A450">
        <f t="shared" si="580"/>
        <v>1</v>
      </c>
      <c r="E450" s="4"/>
      <c r="F450" s="43"/>
      <c r="G450" s="4"/>
      <c r="H450" s="46"/>
      <c r="I450" s="44">
        <v>77</v>
      </c>
      <c r="J450" s="44" t="str">
        <f t="shared" si="606"/>
        <v/>
      </c>
      <c r="K450" t="s">
        <v>13</v>
      </c>
      <c r="L450" t="s">
        <v>587</v>
      </c>
      <c r="N450" t="s">
        <v>595</v>
      </c>
      <c r="O450" t="s">
        <v>652</v>
      </c>
      <c r="Q450" t="s">
        <v>595</v>
      </c>
      <c r="R450" s="51">
        <v>1</v>
      </c>
      <c r="S450">
        <v>217</v>
      </c>
      <c r="T450" t="s">
        <v>756</v>
      </c>
      <c r="U450" t="str">
        <f>IF(B450=1,MAX($U$2:$U449)+1,IF(AND($T450&lt;&gt;"",$T450=$T449),$U449,IF(B450="x",U449,"")))</f>
        <v/>
      </c>
      <c r="V450" t="str">
        <f>IF(C450=1,MAX($V$2:$V449)+1,IF(AND($T450&lt;&gt;"",$T450=$T449),$U449,IF(C450="x",V449,"")))</f>
        <v/>
      </c>
      <c r="W450" t="s">
        <v>731</v>
      </c>
      <c r="X450">
        <v>77</v>
      </c>
      <c r="Z450">
        <v>1</v>
      </c>
      <c r="AA450">
        <f t="shared" si="577"/>
        <v>1217</v>
      </c>
      <c r="AB450" t="str">
        <f t="shared" si="578"/>
        <v/>
      </c>
      <c r="AC450">
        <f t="shared" ref="AC450:AC513" si="667">IF(AB450&lt;&gt;"",AB450,S450+1000)</f>
        <v>1217</v>
      </c>
      <c r="AD450" s="6">
        <v>1</v>
      </c>
      <c r="AE450" t="s">
        <v>746</v>
      </c>
      <c r="AF450" t="s">
        <v>908</v>
      </c>
      <c r="AG450" t="s">
        <v>746</v>
      </c>
      <c r="AH450" t="s">
        <v>909</v>
      </c>
      <c r="AI450" t="str">
        <f t="shared" si="581"/>
        <v>e</v>
      </c>
      <c r="AJ450" t="str">
        <f t="shared" si="582"/>
        <v/>
      </c>
      <c r="AK450" t="str">
        <f t="shared" si="583"/>
        <v/>
      </c>
      <c r="AL450" t="str">
        <f t="shared" si="584"/>
        <v/>
      </c>
      <c r="AM450" t="str">
        <f t="shared" si="585"/>
        <v/>
      </c>
      <c r="AN450" t="str">
        <f t="shared" si="586"/>
        <v>Away</v>
      </c>
      <c r="AO450" t="str">
        <f t="shared" si="587"/>
        <v>a</v>
      </c>
      <c r="AP450" t="str">
        <f t="shared" si="588"/>
        <v/>
      </c>
      <c r="AQ450" t="str">
        <f t="shared" si="589"/>
        <v/>
      </c>
      <c r="AR450" t="str">
        <f t="shared" si="590"/>
        <v>Away</v>
      </c>
      <c r="AS450" t="str">
        <f t="shared" si="591"/>
        <v>a</v>
      </c>
      <c r="AT450" t="str">
        <f t="shared" si="592"/>
        <v>Offensive</v>
      </c>
      <c r="AU450" t="str">
        <f t="shared" si="593"/>
        <v/>
      </c>
      <c r="AV450" t="str">
        <f t="shared" si="594"/>
        <v/>
      </c>
      <c r="AW450" t="str" cm="1">
        <f t="array" ref="AW450">IFERROR(IF(O450&lt;&gt;"",O450,IF(OR($S450="",$T450=""),"",IF(O450&lt;&gt;"",O450,IF($T450&lt;&gt;"",_xlfn._xlws.FILTER(O:O,($BU:$BU=$BU450)*($I:$I=$I450)*($T:$T=$T450)*($S:$S=_xlfn.MINIFS($S:$S,$T:$T,"="&amp;$T450)),"")))))&amp;"",IF(O450="","",""))&amp;""</f>
        <v>OffensivePlay_Zone-PuckRecoveryRebound</v>
      </c>
      <c r="AX450" t="str" cm="1">
        <f t="array" ref="AX450">IFERROR(IF(P450&lt;&gt;"",P450,IF(OR($S450="",$T450=""),"",IF($T450&lt;&gt;"",_xlfn._xlws.FILTER(P:P,($BU:$BU=$BU450)*($I:$I=$I450)*($T:$T=$T450)*($S:$S=_xlfn.MINIFS($S:$S,$T:$T,"="&amp;$T450)),""))))&amp;"",IF(P450="","",""))&amp;""</f>
        <v/>
      </c>
      <c r="AY450" t="str" cm="1">
        <f t="array" ref="AY450">IFERROR(IF(Q450&lt;&gt;"",Q450,IF(OR($S450="",$T450=""),"",IF($T450&lt;&gt;"",_xlfn._xlws.FILTER(Q:Q,($BU:$BU=$BU450)*($I:$I=$I450)*($T:$T=$T450)*($S:$S=_xlfn.MINIFS($S:$S,$T:$T,"="&amp;$T450)),""))))&amp;"",IF(Q450="","",""))&amp;""</f>
        <v>s</v>
      </c>
      <c r="AZ450" t="str" cm="1">
        <f t="array" ref="AZ450">IFERROR(IF(R450&lt;&gt;"",R450,IF(OR($S450="",$T450=""),"",IF($T450&lt;&gt;"",_xlfn._xlws.FILTER(R:R,($BU:$BU=$BU450)*($I:$I=$I450)*($T:$T=$T450)*($S:$S=_xlfn.MINIFS($S:$S,$T:$T,"="&amp;$T450)),""))))&amp;"",IF(R450="","",""))&amp;""</f>
        <v>1</v>
      </c>
      <c r="BA450" s="6">
        <f t="shared" si="595"/>
        <v>40</v>
      </c>
      <c r="BB450">
        <f t="shared" ref="BB450:BD450" si="668">BB449</f>
        <v>18987</v>
      </c>
      <c r="BC450" t="str">
        <f t="shared" si="668"/>
        <v>Velodrome</v>
      </c>
      <c r="BD450" t="str">
        <f t="shared" si="668"/>
        <v>Outlaws</v>
      </c>
      <c r="BE450" t="s">
        <v>13</v>
      </c>
      <c r="BF450" t="s">
        <v>587</v>
      </c>
      <c r="BI450" cm="1">
        <f t="array" ref="BI450">IFERROR(_xlfn._xlws.FILTER(shifts!A:A,(shifts!B:B=events!AD450)*(shifts!AG:AG&gt;=events!BK450)*(shifts!AH:AH&lt;=events!BL450)),BI449)</f>
        <v>14</v>
      </c>
      <c r="BJ450" s="15">
        <f t="shared" si="597"/>
        <v>2</v>
      </c>
      <c r="BK450">
        <f t="shared" si="598"/>
        <v>744</v>
      </c>
      <c r="BL450">
        <f t="shared" si="599"/>
        <v>742</v>
      </c>
      <c r="BM450" s="15">
        <f>SUMIFS(BJ$2:BJ450,K$2:K450,"=Intermission")+SUMIFS(BJ$2:BJ450,K$2:K450,"=Timeout")</f>
        <v>0</v>
      </c>
      <c r="BN450">
        <f t="shared" si="600"/>
        <v>0</v>
      </c>
      <c r="BO450" s="19">
        <f t="shared" si="601"/>
        <v>336</v>
      </c>
      <c r="BP450">
        <f t="shared" si="602"/>
        <v>331</v>
      </c>
      <c r="BQ450" s="17">
        <f t="shared" si="603"/>
        <v>338</v>
      </c>
      <c r="BR450" t="str">
        <f t="shared" si="604"/>
        <v>event_team_player_1</v>
      </c>
      <c r="BS450">
        <f>COUNTIFS(S$3:S450,"="&amp;S450,AI$3:AI450,"="&amp;AI450)</f>
        <v>1</v>
      </c>
      <c r="BT450" t="str">
        <f>IFERROR(VLOOKUP(BB450&amp;BU450&amp;X450,game_rosters!U:W,3,FALSE),"")</f>
        <v>P100185</v>
      </c>
      <c r="BU450" t="str">
        <f t="shared" si="605"/>
        <v>Outlaws</v>
      </c>
    </row>
    <row r="451" spans="1:73" x14ac:dyDescent="0.2">
      <c r="A451" t="str">
        <f t="shared" si="580"/>
        <v/>
      </c>
      <c r="E451" s="4"/>
      <c r="F451" s="43"/>
      <c r="G451" s="4"/>
      <c r="H451" s="46"/>
      <c r="I451" s="44">
        <v>70</v>
      </c>
      <c r="J451" s="44" t="str">
        <f t="shared" si="606"/>
        <v/>
      </c>
      <c r="R451" s="51">
        <v>1</v>
      </c>
      <c r="S451">
        <v>217</v>
      </c>
      <c r="T451" t="s">
        <v>756</v>
      </c>
      <c r="U451" t="str">
        <f>IF(B451=1,MAX($U$2:$U450)+1,IF(AND($T451&lt;&gt;"",$T451=$T450),$U450,IF(B451="x",U450,"")))</f>
        <v/>
      </c>
      <c r="V451" t="str">
        <f>IF(C451=1,MAX($V$2:$V450)+1,IF(AND($T451&lt;&gt;"",$T451=$T450),$U450,IF(C451="x",V450,"")))</f>
        <v/>
      </c>
      <c r="X451">
        <v>70</v>
      </c>
      <c r="AA451">
        <f t="shared" si="577"/>
        <v>1217</v>
      </c>
      <c r="AB451" t="str">
        <f t="shared" si="578"/>
        <v/>
      </c>
      <c r="AC451">
        <f t="shared" si="667"/>
        <v>1217</v>
      </c>
      <c r="AD451" s="6">
        <v>1</v>
      </c>
      <c r="AE451" t="s">
        <v>746</v>
      </c>
      <c r="AF451" t="s">
        <v>908</v>
      </c>
      <c r="AG451" t="s">
        <v>746</v>
      </c>
      <c r="AH451" t="s">
        <v>909</v>
      </c>
      <c r="AI451" t="str">
        <f t="shared" si="581"/>
        <v>o</v>
      </c>
      <c r="AJ451" t="str">
        <f t="shared" si="582"/>
        <v/>
      </c>
      <c r="AK451" t="str">
        <f t="shared" si="583"/>
        <v/>
      </c>
      <c r="AL451" t="str">
        <f t="shared" si="584"/>
        <v/>
      </c>
      <c r="AM451" t="str">
        <f t="shared" si="585"/>
        <v/>
      </c>
      <c r="AN451" t="str">
        <f t="shared" si="586"/>
        <v>Away</v>
      </c>
      <c r="AO451" t="str">
        <f t="shared" si="587"/>
        <v>a</v>
      </c>
      <c r="AP451" t="str">
        <f t="shared" si="588"/>
        <v/>
      </c>
      <c r="AQ451" t="str">
        <f t="shared" si="589"/>
        <v/>
      </c>
      <c r="AR451" t="str">
        <f t="shared" si="590"/>
        <v>Away</v>
      </c>
      <c r="AS451" t="str">
        <f t="shared" si="591"/>
        <v>a</v>
      </c>
      <c r="AT451" t="str">
        <f t="shared" si="592"/>
        <v>Defensive</v>
      </c>
      <c r="AU451" t="str">
        <f t="shared" si="593"/>
        <v/>
      </c>
      <c r="AV451" t="str">
        <f t="shared" si="594"/>
        <v/>
      </c>
      <c r="AW451" t="str" cm="1">
        <f t="array" ref="AW451">IFERROR(IF(O451&lt;&gt;"",O451,IF(OR($S451="",$T451=""),"",IF(O451&lt;&gt;"",O451,IF($T451&lt;&gt;"",_xlfn._xlws.FILTER(O:O,($BU:$BU=$BU451)*($I:$I=$I451)*($T:$T=$T451)*($S:$S=_xlfn.MINIFS($S:$S,$T:$T,"="&amp;$T451)),"")))))&amp;"",IF(O451="","",""))&amp;""</f>
        <v/>
      </c>
      <c r="AX451" t="str" cm="1">
        <f t="array" ref="AX451">IFERROR(IF(P451&lt;&gt;"",P451,IF(OR($S451="",$T451=""),"",IF($T451&lt;&gt;"",_xlfn._xlws.FILTER(P:P,($BU:$BU=$BU451)*($I:$I=$I451)*($T:$T=$T451)*($S:$S=_xlfn.MINIFS($S:$S,$T:$T,"="&amp;$T451)),""))))&amp;"",IF(P451="","",""))&amp;""</f>
        <v/>
      </c>
      <c r="AY451" t="str" cm="1">
        <f t="array" ref="AY451">IFERROR(IF(Q451&lt;&gt;"",Q451,IF(OR($S451="",$T451=""),"",IF($T451&lt;&gt;"",_xlfn._xlws.FILTER(Q:Q,($BU:$BU=$BU451)*($I:$I=$I451)*($T:$T=$T451)*($S:$S=_xlfn.MINIFS($S:$S,$T:$T,"="&amp;$T451)),""))))&amp;"",IF(Q451="","",""))&amp;""</f>
        <v/>
      </c>
      <c r="AZ451" t="str" cm="1">
        <f t="array" ref="AZ451">IFERROR(IF(R451&lt;&gt;"",R451,IF(OR($S451="",$T451=""),"",IF($T451&lt;&gt;"",_xlfn._xlws.FILTER(R:R,($BU:$BU=$BU451)*($I:$I=$I451)*($T:$T=$T451)*($S:$S=_xlfn.MINIFS($S:$S,$T:$T,"="&amp;$T451)),""))))&amp;"",IF(R451="","",""))&amp;""</f>
        <v>1</v>
      </c>
      <c r="BA451" s="6">
        <f t="shared" si="595"/>
        <v>40</v>
      </c>
      <c r="BB451">
        <f t="shared" ref="BB451:BD451" si="669">BB450</f>
        <v>18987</v>
      </c>
      <c r="BC451" t="str">
        <f t="shared" si="669"/>
        <v>Velodrome</v>
      </c>
      <c r="BD451" t="str">
        <f t="shared" si="669"/>
        <v>Outlaws</v>
      </c>
      <c r="BE451" t="s">
        <v>13</v>
      </c>
      <c r="BF451" t="s">
        <v>587</v>
      </c>
      <c r="BI451" cm="1">
        <f t="array" ref="BI451">IFERROR(_xlfn._xlws.FILTER(shifts!A:A,(shifts!B:B=events!AD451)*(shifts!AG:AG&gt;=events!BK451)*(shifts!AH:AH&lt;=events!BL451)),BI450)</f>
        <v>14</v>
      </c>
      <c r="BJ451" s="15">
        <f t="shared" si="597"/>
        <v>2</v>
      </c>
      <c r="BK451">
        <f t="shared" si="598"/>
        <v>744</v>
      </c>
      <c r="BL451">
        <f t="shared" si="599"/>
        <v>742</v>
      </c>
      <c r="BM451" s="15">
        <f>SUMIFS(BJ$2:BJ451,K$2:K451,"=Intermission")+SUMIFS(BJ$2:BJ451,K$2:K451,"=Timeout")</f>
        <v>0</v>
      </c>
      <c r="BN451">
        <f t="shared" si="600"/>
        <v>0</v>
      </c>
      <c r="BO451" s="19">
        <f t="shared" si="601"/>
        <v>336</v>
      </c>
      <c r="BP451">
        <f t="shared" si="602"/>
        <v>331</v>
      </c>
      <c r="BQ451" s="17">
        <f t="shared" si="603"/>
        <v>338</v>
      </c>
      <c r="BR451" t="str">
        <f t="shared" si="604"/>
        <v>opp_team_player_1</v>
      </c>
      <c r="BS451">
        <f>COUNTIFS(S$3:S451,"="&amp;S451,AI$3:AI451,"="&amp;AI451)</f>
        <v>1</v>
      </c>
      <c r="BT451" t="str">
        <f>IFERROR(VLOOKUP(BB451&amp;BU451&amp;X451,game_rosters!U:W,3,FALSE),"")</f>
        <v>P100001</v>
      </c>
      <c r="BU451" t="str">
        <f t="shared" si="605"/>
        <v>Velodrome</v>
      </c>
    </row>
    <row r="452" spans="1:73" x14ac:dyDescent="0.2">
      <c r="A452">
        <f t="shared" si="580"/>
        <v>1</v>
      </c>
      <c r="E452" s="4"/>
      <c r="F452" s="43"/>
      <c r="G452" s="4"/>
      <c r="H452" s="46"/>
      <c r="I452" s="44">
        <v>77</v>
      </c>
      <c r="J452" s="44" t="str">
        <f t="shared" si="606"/>
        <v/>
      </c>
      <c r="K452" t="s">
        <v>7</v>
      </c>
      <c r="L452" t="s">
        <v>182</v>
      </c>
      <c r="M452" t="s">
        <v>592</v>
      </c>
      <c r="N452" t="s">
        <v>594</v>
      </c>
      <c r="O452" t="s">
        <v>636</v>
      </c>
      <c r="R452" s="51">
        <v>1</v>
      </c>
      <c r="S452">
        <v>218</v>
      </c>
      <c r="T452">
        <v>41</v>
      </c>
      <c r="U452" t="str">
        <f>IF(B452=1,MAX($U$2:$U451)+1,IF(AND($T452&lt;&gt;"",$T452=$T451),$U451,IF(B452="x",U451,"")))</f>
        <v/>
      </c>
      <c r="V452" t="str">
        <f>IF(C452=1,MAX($V$2:$V451)+1,IF(AND($T452&lt;&gt;"",$T452=$T451),$U451,IF(C452="x",V451,"")))</f>
        <v/>
      </c>
      <c r="W452" t="s">
        <v>731</v>
      </c>
      <c r="X452">
        <v>77</v>
      </c>
      <c r="Z452">
        <v>1</v>
      </c>
      <c r="AA452">
        <f t="shared" ref="AA452:AA515" si="670">S452+1000</f>
        <v>1218</v>
      </c>
      <c r="AB452">
        <f t="shared" ref="AB452:AB515" si="671">IF(T452&lt;&gt;"",9000+T452,"")</f>
        <v>9041</v>
      </c>
      <c r="AC452">
        <f t="shared" si="667"/>
        <v>9041</v>
      </c>
      <c r="AD452" s="6">
        <v>1</v>
      </c>
      <c r="AE452" t="s">
        <v>746</v>
      </c>
      <c r="AF452" t="s">
        <v>909</v>
      </c>
      <c r="AG452" t="s">
        <v>756</v>
      </c>
      <c r="AH452" t="s">
        <v>756</v>
      </c>
      <c r="AI452" t="str">
        <f t="shared" si="581"/>
        <v>e</v>
      </c>
      <c r="AJ452" t="str">
        <f t="shared" si="582"/>
        <v/>
      </c>
      <c r="AK452" t="str">
        <f t="shared" si="583"/>
        <v/>
      </c>
      <c r="AL452" t="str">
        <f t="shared" si="584"/>
        <v/>
      </c>
      <c r="AM452" t="str">
        <f t="shared" si="585"/>
        <v/>
      </c>
      <c r="AN452" t="str">
        <f t="shared" si="586"/>
        <v>Away</v>
      </c>
      <c r="AO452" t="str">
        <f t="shared" si="587"/>
        <v>a</v>
      </c>
      <c r="AP452" t="str">
        <f t="shared" si="588"/>
        <v/>
      </c>
      <c r="AQ452" t="str">
        <f t="shared" si="589"/>
        <v/>
      </c>
      <c r="AR452" t="str">
        <f t="shared" si="590"/>
        <v>Away</v>
      </c>
      <c r="AS452" t="str">
        <f t="shared" si="591"/>
        <v>a</v>
      </c>
      <c r="AT452" t="str">
        <f t="shared" si="592"/>
        <v>Offensive</v>
      </c>
      <c r="AU452" t="str">
        <f t="shared" si="593"/>
        <v/>
      </c>
      <c r="AV452" t="str">
        <f t="shared" si="594"/>
        <v/>
      </c>
      <c r="AW452" t="str" cm="1">
        <f t="array" ref="AW452">IFERROR(IF(O452&lt;&gt;"",O452,IF(OR($S452="",$T452=""),"",IF(O452&lt;&gt;"",O452,IF($T452&lt;&gt;"",_xlfn._xlws.FILTER(O:O,($BU:$BU=$BU452)*($I:$I=$I452)*($T:$T=$T452)*($S:$S=_xlfn.MINIFS($S:$S,$T:$T,"="&amp;$T452)),"")))))&amp;"",IF(O452="","",""))&amp;""</f>
        <v>OffensivePlay_Pass-Reverse</v>
      </c>
      <c r="AX452" t="str" cm="1">
        <f t="array" ref="AX452">IFERROR(IF(P452&lt;&gt;"",P452,IF(OR($S452="",$T452=""),"",IF($T452&lt;&gt;"",_xlfn._xlws.FILTER(P:P,($BU:$BU=$BU452)*($I:$I=$I452)*($T:$T=$T452)*($S:$S=_xlfn.MINIFS($S:$S,$T:$T,"="&amp;$T452)),""))))&amp;"",IF(P452="","",""))&amp;""</f>
        <v/>
      </c>
      <c r="AY452" t="str" cm="1">
        <f t="array" ref="AY452">IFERROR(IF(Q452&lt;&gt;"",Q452,IF(OR($S452="",$T452=""),"",IF($T452&lt;&gt;"",_xlfn._xlws.FILTER(Q:Q,($BU:$BU=$BU452)*($I:$I=$I452)*($T:$T=$T452)*($S:$S=_xlfn.MINIFS($S:$S,$T:$T,"="&amp;$T452)),""))))&amp;"",IF(Q452="","",""))&amp;""</f>
        <v/>
      </c>
      <c r="AZ452" t="str" cm="1">
        <f t="array" ref="AZ452">IFERROR(IF(R452&lt;&gt;"",R452,IF(OR($S452="",$T452=""),"",IF($T452&lt;&gt;"",_xlfn._xlws.FILTER(R:R,($BU:$BU=$BU452)*($I:$I=$I452)*($T:$T=$T452)*($S:$S=_xlfn.MINIFS($S:$S,$T:$T,"="&amp;$T452)),""))))&amp;"",IF(R452="","",""))&amp;""</f>
        <v>1</v>
      </c>
      <c r="BA452" s="6">
        <f t="shared" si="595"/>
        <v>40</v>
      </c>
      <c r="BB452">
        <f t="shared" ref="BB452:BD452" si="672">BB451</f>
        <v>18987</v>
      </c>
      <c r="BC452" t="str">
        <f t="shared" si="672"/>
        <v>Velodrome</v>
      </c>
      <c r="BD452" t="str">
        <f t="shared" si="672"/>
        <v>Outlaws</v>
      </c>
      <c r="BE452" t="s">
        <v>7</v>
      </c>
      <c r="BF452" t="s">
        <v>182</v>
      </c>
      <c r="BI452" cm="1">
        <f t="array" ref="BI452">IFERROR(_xlfn._xlws.FILTER(shifts!A:A,(shifts!B:B=events!AD452)*(shifts!AG:AG&gt;=events!BK452)*(shifts!AH:AH&lt;=events!BL452)),BI451)</f>
        <v>14</v>
      </c>
      <c r="BJ452" s="15">
        <f t="shared" si="597"/>
        <v>0</v>
      </c>
      <c r="BK452">
        <f t="shared" si="598"/>
        <v>742</v>
      </c>
      <c r="BL452">
        <f t="shared" si="599"/>
        <v>742</v>
      </c>
      <c r="BM452" s="15">
        <f>SUMIFS(BJ$2:BJ452,K$2:K452,"=Intermission")+SUMIFS(BJ$2:BJ452,K$2:K452,"=Timeout")</f>
        <v>0</v>
      </c>
      <c r="BN452">
        <f t="shared" si="600"/>
        <v>0</v>
      </c>
      <c r="BO452" s="19">
        <f t="shared" si="601"/>
        <v>338</v>
      </c>
      <c r="BP452">
        <f t="shared" si="602"/>
        <v>333</v>
      </c>
      <c r="BQ452" s="17">
        <f t="shared" si="603"/>
        <v>338</v>
      </c>
      <c r="BR452" t="str">
        <f t="shared" si="604"/>
        <v>event_team_player_1</v>
      </c>
      <c r="BS452">
        <f>COUNTIFS(S$3:S452,"="&amp;S452,AI$3:AI452,"="&amp;AI452)</f>
        <v>1</v>
      </c>
      <c r="BT452" t="str">
        <f>IFERROR(VLOOKUP(BB452&amp;BU452&amp;X452,game_rosters!U:W,3,FALSE),"")</f>
        <v>P100185</v>
      </c>
      <c r="BU452" t="str">
        <f t="shared" si="605"/>
        <v>Outlaws</v>
      </c>
    </row>
    <row r="453" spans="1:73" x14ac:dyDescent="0.2">
      <c r="A453" t="str">
        <f t="shared" ref="A453:A516" si="673">IF(K453&lt;&gt;"",1,IF(D453="x","x",""))</f>
        <v/>
      </c>
      <c r="E453" s="4"/>
      <c r="F453" s="43"/>
      <c r="G453" s="4"/>
      <c r="H453" s="46"/>
      <c r="I453" s="44">
        <v>70</v>
      </c>
      <c r="J453" s="44" t="str">
        <f t="shared" si="606"/>
        <v/>
      </c>
      <c r="R453" s="51">
        <v>1</v>
      </c>
      <c r="S453">
        <v>218</v>
      </c>
      <c r="T453">
        <v>41</v>
      </c>
      <c r="U453" t="str">
        <f>IF(B453=1,MAX($U$2:$U452)+1,IF(AND($T453&lt;&gt;"",$T453=$T452),$U452,IF(B453="x",U452,"")))</f>
        <v/>
      </c>
      <c r="V453" t="str">
        <f>IF(C453=1,MAX($V$2:$V452)+1,IF(AND($T453&lt;&gt;"",$T453=$T452),$U452,IF(C453="x",V452,"")))</f>
        <v/>
      </c>
      <c r="X453">
        <v>70</v>
      </c>
      <c r="AA453">
        <f t="shared" si="670"/>
        <v>1218</v>
      </c>
      <c r="AB453">
        <f t="shared" si="671"/>
        <v>9041</v>
      </c>
      <c r="AC453">
        <f t="shared" si="667"/>
        <v>9041</v>
      </c>
      <c r="AD453" s="6">
        <v>1</v>
      </c>
      <c r="AE453" t="s">
        <v>746</v>
      </c>
      <c r="AF453" t="s">
        <v>909</v>
      </c>
      <c r="AG453" t="s">
        <v>756</v>
      </c>
      <c r="AH453" t="s">
        <v>756</v>
      </c>
      <c r="AI453" t="str">
        <f t="shared" ref="AI453:AI516" si="674">IF(Z453="x","",IF(Z453=1,"e","o"))</f>
        <v>o</v>
      </c>
      <c r="AJ453" t="str">
        <f t="shared" ref="AJ453:AJ516" si="675">IF($J453&lt;&gt;"",$J453,IF($AC453=$AC452,AJ452,""))</f>
        <v/>
      </c>
      <c r="AK453" t="str">
        <f t="shared" ref="AK453:AK516" si="676">IF($J453&lt;&gt;"",$J453,IF($AC453=$AC452,AK452,""))</f>
        <v/>
      </c>
      <c r="AL453" t="str">
        <f t="shared" ref="AL453:AL516" si="677">IF($W453="","",IF($AJ453="","",IF($W453="h",$AJ453,IF($AJ453="n","n",IF(AND($W453="a",$AJ453="d"),"o",IF(AND($W453="a",$AJ453="o"),"d"))))))</f>
        <v/>
      </c>
      <c r="AM453" t="str">
        <f t="shared" ref="AM453:AM516" si="678">IF($W453="","",IF(J453="","",IF(AL453="n","n",IF(AL453="d","o",IF(AL453="o","d","")))))</f>
        <v/>
      </c>
      <c r="AN453" t="str">
        <f t="shared" ref="AN453:AN516" si="679">IF(AO453="H","Home",IF(AO453="A","Away",""))</f>
        <v>Away</v>
      </c>
      <c r="AO453" t="str">
        <f t="shared" ref="AO453:AO516" si="680">IF($W453&lt;&gt;"",$W453,IF($AC453=$AC452,AO452,""))</f>
        <v>a</v>
      </c>
      <c r="AP453" t="str">
        <f t="shared" ref="AP453:AP516" si="681">IF(AL453&lt;&gt;"",AL453,IF($AC453=$AC452,AP452,""))</f>
        <v/>
      </c>
      <c r="AQ453" t="str">
        <f t="shared" ref="AQ453:AQ516" si="682">IF(AM453&lt;&gt;"",AM453,IF($AC453=$AC452,AQ452,""))</f>
        <v/>
      </c>
      <c r="AR453" t="str">
        <f t="shared" ref="AR453:AR516" si="683">IF(AN453&lt;&gt;"",AN453,IF($AC453=$AC452,AR452,""))</f>
        <v>Away</v>
      </c>
      <c r="AS453" t="str">
        <f t="shared" ref="AS453:AS516" si="684">IF(AO453&lt;&gt;"",AO453,IF($AC453=$AC452,AS452,""))</f>
        <v>a</v>
      </c>
      <c r="AT453" t="str">
        <f t="shared" ref="AT453:AT516" si="685">IF(AND(AI453="e",OR(BE453="Save",BF453="Turnover_Takeaway",BF453="Play_Defensive")),"Defensive",IF(AND(AI453="o",OR(BE453="Save",BF453="Turnover_Takeaway",BF453="Play_Defensive")),"Offensive",IF(OR(BE453="Deadice",BE453="Stoppage",BE453="Intermission"),"",IF(AI453="e","Offensive",IF(AI453="o","Defensive","")))))</f>
        <v>Defensive</v>
      </c>
      <c r="AU453" t="str">
        <f t="shared" ref="AU453:AU516" si="686">IF(U453&lt;&gt;"",U453+5000,"")</f>
        <v/>
      </c>
      <c r="AV453" t="str">
        <f t="shared" ref="AV453:AV516" si="687">IF(V453&lt;&gt;"",V453+6000,"")</f>
        <v/>
      </c>
      <c r="AW453" t="str" cm="1">
        <f t="array" ref="AW453">IFERROR(IF(O453&lt;&gt;"",O453,IF(OR($S453="",$T453=""),"",IF(O453&lt;&gt;"",O453,IF($T453&lt;&gt;"",_xlfn._xlws.FILTER(O:O,($BU:$BU=$BU453)*($I:$I=$I453)*($T:$T=$T453)*($S:$S=_xlfn.MINIFS($S:$S,$T:$T,"="&amp;$T453)),"")))))&amp;"",IF(O453="","",""))&amp;""</f>
        <v/>
      </c>
      <c r="AX453" t="str" cm="1">
        <f t="array" ref="AX453">IFERROR(IF(P453&lt;&gt;"",P453,IF(OR($S453="",$T453=""),"",IF($T453&lt;&gt;"",_xlfn._xlws.FILTER(P:P,($BU:$BU=$BU453)*($I:$I=$I453)*($T:$T=$T453)*($S:$S=_xlfn.MINIFS($S:$S,$T:$T,"="&amp;$T453)),""))))&amp;"",IF(P453="","",""))&amp;""</f>
        <v/>
      </c>
      <c r="AY453" t="str" cm="1">
        <f t="array" ref="AY453">IFERROR(IF(Q453&lt;&gt;"",Q453,IF(OR($S453="",$T453=""),"",IF($T453&lt;&gt;"",_xlfn._xlws.FILTER(Q:Q,($BU:$BU=$BU453)*($I:$I=$I453)*($T:$T=$T453)*($S:$S=_xlfn.MINIFS($S:$S,$T:$T,"="&amp;$T453)),""))))&amp;"",IF(Q453="","",""))&amp;""</f>
        <v/>
      </c>
      <c r="AZ453" t="str" cm="1">
        <f t="array" ref="AZ453">IFERROR(IF(R453&lt;&gt;"",R453,IF(OR($S453="",$T453=""),"",IF($T453&lt;&gt;"",_xlfn._xlws.FILTER(R:R,($BU:$BU=$BU453)*($I:$I=$I453)*($T:$T=$T453)*($S:$S=_xlfn.MINIFS($S:$S,$T:$T,"="&amp;$T453)),""))))&amp;"",IF(R453="","",""))&amp;""</f>
        <v>1</v>
      </c>
      <c r="BA453" s="6">
        <f t="shared" ref="BA453:BA516" si="688">IF(OR(L453="Zone_Entry",L453="Zone_Exit"),BA452+1,BA452)</f>
        <v>40</v>
      </c>
      <c r="BB453">
        <f t="shared" ref="BB453:BD453" si="689">BB452</f>
        <v>18987</v>
      </c>
      <c r="BC453" t="str">
        <f t="shared" si="689"/>
        <v>Velodrome</v>
      </c>
      <c r="BD453" t="str">
        <f t="shared" si="689"/>
        <v>Outlaws</v>
      </c>
      <c r="BE453" t="s">
        <v>7</v>
      </c>
      <c r="BF453" t="s">
        <v>182</v>
      </c>
      <c r="BI453" cm="1">
        <f t="array" ref="BI453">IFERROR(_xlfn._xlws.FILTER(shifts!A:A,(shifts!B:B=events!AD453)*(shifts!AG:AG&gt;=events!BK453)*(shifts!AH:AH&lt;=events!BL453)),BI452)</f>
        <v>14</v>
      </c>
      <c r="BJ453" s="15">
        <f t="shared" ref="BJ453:BJ516" si="690">IF(AND(AG453="",AH453=""),0,((AE453*60)+AF453)-((AG453*60)+AH453))</f>
        <v>0</v>
      </c>
      <c r="BK453">
        <f t="shared" ref="BK453:BK516" si="691">(AE453*60)+AF453</f>
        <v>742</v>
      </c>
      <c r="BL453">
        <f t="shared" ref="BL453:BL516" si="692">IF(AND(AG453="",AH453=""),BK453,((AG453*60)+AH453))</f>
        <v>742</v>
      </c>
      <c r="BM453" s="15">
        <f>SUMIFS(BJ$2:BJ453,K$2:K453,"=Intermission")+SUMIFS(BJ$2:BJ453,K$2:K453,"=Timeout")</f>
        <v>0</v>
      </c>
      <c r="BN453">
        <f t="shared" ref="BN453:BN516" si="693">IF(AD453=1,0,IF(AD453=2,1080+BM453,IF(AD453=3,(1080*2)+BM453,0)))</f>
        <v>0</v>
      </c>
      <c r="BO453" s="19">
        <f t="shared" ref="BO453:BO516" si="694">IF(K453="Intermission",BO452,((1080)-((AE453*60)+AF453))+BN453)</f>
        <v>338</v>
      </c>
      <c r="BP453">
        <f t="shared" ref="BP453:BP516" si="695">IF(BO453&lt;5,0,BO453-5)</f>
        <v>333</v>
      </c>
      <c r="BQ453" s="17">
        <f t="shared" ref="BQ453:BQ516" si="696">BP453+BJ453+5</f>
        <v>338</v>
      </c>
      <c r="BR453" t="str">
        <f t="shared" ref="BR453:BR516" si="697">IF(AI453="e","event_team_player_"&amp;BS453,IF(AI453="o","opp_team_player_"&amp;BS453,""))</f>
        <v>opp_team_player_1</v>
      </c>
      <c r="BS453">
        <f>COUNTIFS(S$3:S453,"="&amp;S453,AI$3:AI453,"="&amp;AI453)</f>
        <v>1</v>
      </c>
      <c r="BT453" t="str">
        <f>IFERROR(VLOOKUP(BB453&amp;BU453&amp;X453,game_rosters!U:W,3,FALSE),"")</f>
        <v>P100001</v>
      </c>
      <c r="BU453" t="str">
        <f t="shared" ref="BU453:BU516" si="698">IF(AR453="","",IF(AND(AR453="Away",AI453="e"),BD453,IF(AND(AR453="Home",AI453="e"),BC453,IF(AND(AR453="Away",AI453="o"),BC453,IF(AND(AR453="Home",AI453="o"),BD453)))))</f>
        <v>Velodrome</v>
      </c>
    </row>
    <row r="454" spans="1:73" x14ac:dyDescent="0.2">
      <c r="A454">
        <f t="shared" si="673"/>
        <v>1</v>
      </c>
      <c r="E454" s="4"/>
      <c r="F454" s="43"/>
      <c r="G454" s="4"/>
      <c r="H454" s="46"/>
      <c r="I454" s="44">
        <v>77</v>
      </c>
      <c r="J454" s="44" t="str">
        <f t="shared" ref="J454:J517" si="699">IF(OR(K454="Goal",K454="Shot",L454="Zone_Entry",M454="Stoppage-Goal",M453="Stoppage-Goal"),"o",IF(OR(K454="Save",K454="Rebound",L454="Zone_Exit",M454="Stoppage-GoalieStoppage",M453="Stoppage-GoalieStoppage"),"d",IF(OR(L454="Faceoff_AfterGoal",L454="Faceoff_PeriodStart",698="Faceoff_GameStart",M453="Stoppage-Goal"),"n","")))</f>
        <v/>
      </c>
      <c r="K454" t="s">
        <v>9</v>
      </c>
      <c r="L454" t="s">
        <v>173</v>
      </c>
      <c r="M454" t="s">
        <v>391</v>
      </c>
      <c r="R454" s="51">
        <v>1</v>
      </c>
      <c r="S454">
        <v>219</v>
      </c>
      <c r="T454">
        <v>41</v>
      </c>
      <c r="U454" t="str">
        <f>IF(B454=1,MAX($U$2:$U453)+1,IF(AND($T454&lt;&gt;"",$T454=$T453),$U453,IF(B454="x",U453,"")))</f>
        <v/>
      </c>
      <c r="V454" t="str">
        <f>IF(C454=1,MAX($V$2:$V453)+1,IF(AND($T454&lt;&gt;"",$T454=$T453),$U453,IF(C454="x",V453,"")))</f>
        <v/>
      </c>
      <c r="W454" t="s">
        <v>731</v>
      </c>
      <c r="X454">
        <v>77</v>
      </c>
      <c r="Z454">
        <v>1</v>
      </c>
      <c r="AA454">
        <f t="shared" si="670"/>
        <v>1219</v>
      </c>
      <c r="AB454">
        <f t="shared" si="671"/>
        <v>9041</v>
      </c>
      <c r="AC454">
        <f t="shared" si="667"/>
        <v>9041</v>
      </c>
      <c r="AD454" s="6">
        <v>1</v>
      </c>
      <c r="AE454" t="s">
        <v>746</v>
      </c>
      <c r="AF454" t="s">
        <v>909</v>
      </c>
      <c r="AG454" t="s">
        <v>756</v>
      </c>
      <c r="AH454" t="s">
        <v>756</v>
      </c>
      <c r="AI454" t="str">
        <f t="shared" si="674"/>
        <v>e</v>
      </c>
      <c r="AJ454" t="str">
        <f t="shared" si="675"/>
        <v/>
      </c>
      <c r="AK454" t="str">
        <f t="shared" si="676"/>
        <v/>
      </c>
      <c r="AL454" t="str">
        <f t="shared" si="677"/>
        <v/>
      </c>
      <c r="AM454" t="str">
        <f t="shared" si="678"/>
        <v/>
      </c>
      <c r="AN454" t="str">
        <f t="shared" si="679"/>
        <v>Away</v>
      </c>
      <c r="AO454" t="str">
        <f t="shared" si="680"/>
        <v>a</v>
      </c>
      <c r="AP454" t="str">
        <f t="shared" si="681"/>
        <v/>
      </c>
      <c r="AQ454" t="str">
        <f t="shared" si="682"/>
        <v/>
      </c>
      <c r="AR454" t="str">
        <f t="shared" si="683"/>
        <v>Away</v>
      </c>
      <c r="AS454" t="str">
        <f t="shared" si="684"/>
        <v>a</v>
      </c>
      <c r="AT454" t="str">
        <f t="shared" si="685"/>
        <v>Offensive</v>
      </c>
      <c r="AU454" t="str">
        <f t="shared" si="686"/>
        <v/>
      </c>
      <c r="AV454" t="str">
        <f t="shared" si="687"/>
        <v/>
      </c>
      <c r="AW454" t="str" cm="1">
        <f t="array" ref="AW454">IFERROR(IF(O454&lt;&gt;"",O454,IF(OR($S454="",$T454=""),"",IF(O454&lt;&gt;"",O454,IF($T454&lt;&gt;"",_xlfn._xlws.FILTER(O:O,($BU:$BU=$BU454)*($I:$I=$I454)*($T:$T=$T454)*($S:$S=_xlfn.MINIFS($S:$S,$T:$T,"="&amp;$T454)),"")))))&amp;"",IF(O454="","",""))&amp;""</f>
        <v>OffensivePlay_Pass-Reverse</v>
      </c>
      <c r="AX454" t="str" cm="1">
        <f t="array" ref="AX454">IFERROR(IF(P454&lt;&gt;"",P454,IF(OR($S454="",$T454=""),"",IF($T454&lt;&gt;"",_xlfn._xlws.FILTER(P:P,($BU:$BU=$BU454)*($I:$I=$I454)*($T:$T=$T454)*($S:$S=_xlfn.MINIFS($S:$S,$T:$T,"="&amp;$T454)),""))))&amp;"",IF(P454="","",""))&amp;""</f>
        <v/>
      </c>
      <c r="AY454" t="str" cm="1">
        <f t="array" ref="AY454">IFERROR(IF(Q454&lt;&gt;"",Q454,IF(OR($S454="",$T454=""),"",IF($T454&lt;&gt;"",_xlfn._xlws.FILTER(Q:Q,($BU:$BU=$BU454)*($I:$I=$I454)*($T:$T=$T454)*($S:$S=_xlfn.MINIFS($S:$S,$T:$T,"="&amp;$T454)),""))))&amp;"",IF(Q454="","",""))&amp;""</f>
        <v/>
      </c>
      <c r="AZ454" t="str" cm="1">
        <f t="array" ref="AZ454">IFERROR(IF(R454&lt;&gt;"",R454,IF(OR($S454="",$T454=""),"",IF($T454&lt;&gt;"",_xlfn._xlws.FILTER(R:R,($BU:$BU=$BU454)*($I:$I=$I454)*($T:$T=$T454)*($S:$S=_xlfn.MINIFS($S:$S,$T:$T,"="&amp;$T454)),""))))&amp;"",IF(R454="","",""))&amp;""</f>
        <v>1</v>
      </c>
      <c r="BA454" s="6">
        <f t="shared" si="688"/>
        <v>40</v>
      </c>
      <c r="BB454">
        <f t="shared" ref="BB454:BD454" si="700">BB453</f>
        <v>18987</v>
      </c>
      <c r="BC454" t="str">
        <f t="shared" si="700"/>
        <v>Velodrome</v>
      </c>
      <c r="BD454" t="str">
        <f t="shared" si="700"/>
        <v>Outlaws</v>
      </c>
      <c r="BE454" t="s">
        <v>9</v>
      </c>
      <c r="BF454" t="s">
        <v>173</v>
      </c>
      <c r="BI454" cm="1">
        <f t="array" ref="BI454">IFERROR(_xlfn._xlws.FILTER(shifts!A:A,(shifts!B:B=events!AD454)*(shifts!AG:AG&gt;=events!BK454)*(shifts!AH:AH&lt;=events!BL454)),BI453)</f>
        <v>14</v>
      </c>
      <c r="BJ454" s="15">
        <f t="shared" si="690"/>
        <v>0</v>
      </c>
      <c r="BK454">
        <f t="shared" si="691"/>
        <v>742</v>
      </c>
      <c r="BL454">
        <f t="shared" si="692"/>
        <v>742</v>
      </c>
      <c r="BM454" s="15">
        <f>SUMIFS(BJ$2:BJ454,K$2:K454,"=Intermission")+SUMIFS(BJ$2:BJ454,K$2:K454,"=Timeout")</f>
        <v>0</v>
      </c>
      <c r="BN454">
        <f t="shared" si="693"/>
        <v>0</v>
      </c>
      <c r="BO454" s="19">
        <f t="shared" si="694"/>
        <v>338</v>
      </c>
      <c r="BP454">
        <f t="shared" si="695"/>
        <v>333</v>
      </c>
      <c r="BQ454" s="17">
        <f t="shared" si="696"/>
        <v>338</v>
      </c>
      <c r="BR454" t="str">
        <f t="shared" si="697"/>
        <v>event_team_player_1</v>
      </c>
      <c r="BS454">
        <f>COUNTIFS(S$3:S454,"="&amp;S454,AI$3:AI454,"="&amp;AI454)</f>
        <v>1</v>
      </c>
      <c r="BT454" t="str">
        <f>IFERROR(VLOOKUP(BB454&amp;BU454&amp;X454,game_rosters!U:W,3,FALSE),"")</f>
        <v>P100185</v>
      </c>
      <c r="BU454" t="str">
        <f t="shared" si="698"/>
        <v>Outlaws</v>
      </c>
    </row>
    <row r="455" spans="1:73" x14ac:dyDescent="0.2">
      <c r="A455" t="str">
        <f t="shared" si="673"/>
        <v/>
      </c>
      <c r="E455" s="4"/>
      <c r="F455" s="43"/>
      <c r="G455" s="4"/>
      <c r="H455" s="46"/>
      <c r="I455" s="44">
        <v>70</v>
      </c>
      <c r="J455" s="44" t="str">
        <f t="shared" si="699"/>
        <v/>
      </c>
      <c r="R455" s="51">
        <v>1</v>
      </c>
      <c r="S455">
        <v>219</v>
      </c>
      <c r="T455">
        <v>41</v>
      </c>
      <c r="U455" t="str">
        <f>IF(B455=1,MAX($U$2:$U454)+1,IF(AND($T455&lt;&gt;"",$T455=$T454),$U454,IF(B455="x",U454,"")))</f>
        <v/>
      </c>
      <c r="V455" t="str">
        <f>IF(C455=1,MAX($V$2:$V454)+1,IF(AND($T455&lt;&gt;"",$T455=$T454),$U454,IF(C455="x",V454,"")))</f>
        <v/>
      </c>
      <c r="X455">
        <v>70</v>
      </c>
      <c r="AA455">
        <f t="shared" si="670"/>
        <v>1219</v>
      </c>
      <c r="AB455">
        <f t="shared" si="671"/>
        <v>9041</v>
      </c>
      <c r="AC455">
        <f t="shared" si="667"/>
        <v>9041</v>
      </c>
      <c r="AD455" s="6">
        <v>1</v>
      </c>
      <c r="AE455" t="s">
        <v>746</v>
      </c>
      <c r="AF455" t="s">
        <v>909</v>
      </c>
      <c r="AG455" t="s">
        <v>756</v>
      </c>
      <c r="AH455" t="s">
        <v>756</v>
      </c>
      <c r="AI455" t="str">
        <f t="shared" si="674"/>
        <v>o</v>
      </c>
      <c r="AJ455" t="str">
        <f t="shared" si="675"/>
        <v/>
      </c>
      <c r="AK455" t="str">
        <f t="shared" si="676"/>
        <v/>
      </c>
      <c r="AL455" t="str">
        <f t="shared" si="677"/>
        <v/>
      </c>
      <c r="AM455" t="str">
        <f t="shared" si="678"/>
        <v/>
      </c>
      <c r="AN455" t="str">
        <f t="shared" si="679"/>
        <v>Away</v>
      </c>
      <c r="AO455" t="str">
        <f t="shared" si="680"/>
        <v>a</v>
      </c>
      <c r="AP455" t="str">
        <f t="shared" si="681"/>
        <v/>
      </c>
      <c r="AQ455" t="str">
        <f t="shared" si="682"/>
        <v/>
      </c>
      <c r="AR455" t="str">
        <f t="shared" si="683"/>
        <v>Away</v>
      </c>
      <c r="AS455" t="str">
        <f t="shared" si="684"/>
        <v>a</v>
      </c>
      <c r="AT455" t="str">
        <f t="shared" si="685"/>
        <v>Defensive</v>
      </c>
      <c r="AU455" t="str">
        <f t="shared" si="686"/>
        <v/>
      </c>
      <c r="AV455" t="str">
        <f t="shared" si="687"/>
        <v/>
      </c>
      <c r="AW455" t="str" cm="1">
        <f t="array" ref="AW455">IFERROR(IF(O455&lt;&gt;"",O455,IF(OR($S455="",$T455=""),"",IF(O455&lt;&gt;"",O455,IF($T455&lt;&gt;"",_xlfn._xlws.FILTER(O:O,($BU:$BU=$BU455)*($I:$I=$I455)*($T:$T=$T455)*($S:$S=_xlfn.MINIFS($S:$S,$T:$T,"="&amp;$T455)),"")))))&amp;"",IF(O455="","",""))&amp;""</f>
        <v/>
      </c>
      <c r="AX455" t="str" cm="1">
        <f t="array" ref="AX455">IFERROR(IF(P455&lt;&gt;"",P455,IF(OR($S455="",$T455=""),"",IF($T455&lt;&gt;"",_xlfn._xlws.FILTER(P:P,($BU:$BU=$BU455)*($I:$I=$I455)*($T:$T=$T455)*($S:$S=_xlfn.MINIFS($S:$S,$T:$T,"="&amp;$T455)),""))))&amp;"",IF(P455="","",""))&amp;""</f>
        <v/>
      </c>
      <c r="AY455" t="str" cm="1">
        <f t="array" ref="AY455">IFERROR(IF(Q455&lt;&gt;"",Q455,IF(OR($S455="",$T455=""),"",IF($T455&lt;&gt;"",_xlfn._xlws.FILTER(Q:Q,($BU:$BU=$BU455)*($I:$I=$I455)*($T:$T=$T455)*($S:$S=_xlfn.MINIFS($S:$S,$T:$T,"="&amp;$T455)),""))))&amp;"",IF(Q455="","",""))&amp;""</f>
        <v/>
      </c>
      <c r="AZ455" t="str" cm="1">
        <f t="array" ref="AZ455">IFERROR(IF(R455&lt;&gt;"",R455,IF(OR($S455="",$T455=""),"",IF($T455&lt;&gt;"",_xlfn._xlws.FILTER(R:R,($BU:$BU=$BU455)*($I:$I=$I455)*($T:$T=$T455)*($S:$S=_xlfn.MINIFS($S:$S,$T:$T,"="&amp;$T455)),""))))&amp;"",IF(R455="","",""))&amp;""</f>
        <v>1</v>
      </c>
      <c r="BA455" s="6">
        <f t="shared" si="688"/>
        <v>40</v>
      </c>
      <c r="BB455">
        <f t="shared" ref="BB455:BD455" si="701">BB454</f>
        <v>18987</v>
      </c>
      <c r="BC455" t="str">
        <f t="shared" si="701"/>
        <v>Velodrome</v>
      </c>
      <c r="BD455" t="str">
        <f t="shared" si="701"/>
        <v>Outlaws</v>
      </c>
      <c r="BE455" t="s">
        <v>9</v>
      </c>
      <c r="BF455" t="s">
        <v>173</v>
      </c>
      <c r="BI455" cm="1">
        <f t="array" ref="BI455">IFERROR(_xlfn._xlws.FILTER(shifts!A:A,(shifts!B:B=events!AD455)*(shifts!AG:AG&gt;=events!BK455)*(shifts!AH:AH&lt;=events!BL455)),BI454)</f>
        <v>14</v>
      </c>
      <c r="BJ455" s="15">
        <f t="shared" si="690"/>
        <v>0</v>
      </c>
      <c r="BK455">
        <f t="shared" si="691"/>
        <v>742</v>
      </c>
      <c r="BL455">
        <f t="shared" si="692"/>
        <v>742</v>
      </c>
      <c r="BM455" s="15">
        <f>SUMIFS(BJ$2:BJ455,K$2:K455,"=Intermission")+SUMIFS(BJ$2:BJ455,K$2:K455,"=Timeout")</f>
        <v>0</v>
      </c>
      <c r="BN455">
        <f t="shared" si="693"/>
        <v>0</v>
      </c>
      <c r="BO455" s="19">
        <f t="shared" si="694"/>
        <v>338</v>
      </c>
      <c r="BP455">
        <f t="shared" si="695"/>
        <v>333</v>
      </c>
      <c r="BQ455" s="17">
        <f t="shared" si="696"/>
        <v>338</v>
      </c>
      <c r="BR455" t="str">
        <f t="shared" si="697"/>
        <v>opp_team_player_1</v>
      </c>
      <c r="BS455">
        <f>COUNTIFS(S$3:S455,"="&amp;S455,AI$3:AI455,"="&amp;AI455)</f>
        <v>1</v>
      </c>
      <c r="BT455" t="str">
        <f>IFERROR(VLOOKUP(BB455&amp;BU455&amp;X455,game_rosters!U:W,3,FALSE),"")</f>
        <v>P100001</v>
      </c>
      <c r="BU455" t="str">
        <f t="shared" si="698"/>
        <v>Velodrome</v>
      </c>
    </row>
    <row r="456" spans="1:73" x14ac:dyDescent="0.2">
      <c r="A456">
        <f t="shared" si="673"/>
        <v>1</v>
      </c>
      <c r="E456" s="4"/>
      <c r="F456" s="43"/>
      <c r="G456" s="4"/>
      <c r="H456" s="46"/>
      <c r="I456" s="44">
        <v>9</v>
      </c>
      <c r="J456" s="44" t="str">
        <f t="shared" si="699"/>
        <v/>
      </c>
      <c r="K456" t="s">
        <v>13</v>
      </c>
      <c r="L456" t="s">
        <v>586</v>
      </c>
      <c r="N456" t="s">
        <v>595</v>
      </c>
      <c r="O456" t="s">
        <v>600</v>
      </c>
      <c r="Q456" t="s">
        <v>595</v>
      </c>
      <c r="S456">
        <v>220</v>
      </c>
      <c r="T456" t="s">
        <v>756</v>
      </c>
      <c r="U456" t="str">
        <f>IF(B456=1,MAX($U$2:$U455)+1,IF(AND($T456&lt;&gt;"",$T456=$T455),$U455,IF(B456="x",U455,"")))</f>
        <v/>
      </c>
      <c r="V456" t="str">
        <f>IF(C456=1,MAX($V$2:$V455)+1,IF(AND($T456&lt;&gt;"",$T456=$T455),$U455,IF(C456="x",V455,"")))</f>
        <v/>
      </c>
      <c r="W456" t="s">
        <v>735</v>
      </c>
      <c r="X456">
        <v>9</v>
      </c>
      <c r="Z456">
        <v>1</v>
      </c>
      <c r="AA456">
        <f t="shared" si="670"/>
        <v>1220</v>
      </c>
      <c r="AB456" t="str">
        <f t="shared" si="671"/>
        <v/>
      </c>
      <c r="AC456">
        <f t="shared" si="667"/>
        <v>1220</v>
      </c>
      <c r="AD456" s="6">
        <v>1</v>
      </c>
      <c r="AE456" t="s">
        <v>746</v>
      </c>
      <c r="AF456" t="s">
        <v>922</v>
      </c>
      <c r="AG456" t="s">
        <v>756</v>
      </c>
      <c r="AH456" t="s">
        <v>756</v>
      </c>
      <c r="AI456" t="str">
        <f t="shared" si="674"/>
        <v>e</v>
      </c>
      <c r="AJ456" t="str">
        <f t="shared" si="675"/>
        <v/>
      </c>
      <c r="AK456" t="str">
        <f t="shared" si="676"/>
        <v/>
      </c>
      <c r="AL456" t="str">
        <f t="shared" si="677"/>
        <v/>
      </c>
      <c r="AM456" t="str">
        <f t="shared" si="678"/>
        <v/>
      </c>
      <c r="AN456" t="str">
        <f t="shared" si="679"/>
        <v>Home</v>
      </c>
      <c r="AO456" t="str">
        <f t="shared" si="680"/>
        <v>h</v>
      </c>
      <c r="AP456" t="str">
        <f t="shared" si="681"/>
        <v/>
      </c>
      <c r="AQ456" t="str">
        <f t="shared" si="682"/>
        <v/>
      </c>
      <c r="AR456" t="str">
        <f t="shared" si="683"/>
        <v>Home</v>
      </c>
      <c r="AS456" t="str">
        <f t="shared" si="684"/>
        <v>h</v>
      </c>
      <c r="AT456" t="str">
        <f t="shared" si="685"/>
        <v>Offensive</v>
      </c>
      <c r="AU456" t="str">
        <f t="shared" si="686"/>
        <v/>
      </c>
      <c r="AV456" t="str">
        <f t="shared" si="687"/>
        <v/>
      </c>
      <c r="AW456" t="str" cm="1">
        <f t="array" ref="AW456">IFERROR(IF(O456&lt;&gt;"",O456,IF(OR($S456="",$T456=""),"",IF(O456&lt;&gt;"",O456,IF($T456&lt;&gt;"",_xlfn._xlws.FILTER(O:O,($BU:$BU=$BU456)*($I:$I=$I456)*($T:$T=$T456)*($S:$S=_xlfn.MINIFS($S:$S,$T:$T,"="&amp;$T456)),"")))))&amp;"",IF(O456="","",""))&amp;""</f>
        <v>OffensivePlay_Zone-PuckRetreivalTurnover</v>
      </c>
      <c r="AX456" t="str" cm="1">
        <f t="array" ref="AX456">IFERROR(IF(P456&lt;&gt;"",P456,IF(OR($S456="",$T456=""),"",IF($T456&lt;&gt;"",_xlfn._xlws.FILTER(P:P,($BU:$BU=$BU456)*($I:$I=$I456)*($T:$T=$T456)*($S:$S=_xlfn.MINIFS($S:$S,$T:$T,"="&amp;$T456)),""))))&amp;"",IF(P456="","",""))&amp;""</f>
        <v/>
      </c>
      <c r="AY456" t="str" cm="1">
        <f t="array" ref="AY456">IFERROR(IF(Q456&lt;&gt;"",Q456,IF(OR($S456="",$T456=""),"",IF($T456&lt;&gt;"",_xlfn._xlws.FILTER(Q:Q,($BU:$BU=$BU456)*($I:$I=$I456)*($T:$T=$T456)*($S:$S=_xlfn.MINIFS($S:$S,$T:$T,"="&amp;$T456)),""))))&amp;"",IF(Q456="","",""))&amp;""</f>
        <v>s</v>
      </c>
      <c r="AZ456" t="str" cm="1">
        <f t="array" ref="AZ456">IFERROR(IF(R456&lt;&gt;"",R456,IF(OR($S456="",$T456=""),"",IF($T456&lt;&gt;"",_xlfn._xlws.FILTER(R:R,($BU:$BU=$BU456)*($I:$I=$I456)*($T:$T=$T456)*($S:$S=_xlfn.MINIFS($S:$S,$T:$T,"="&amp;$T456)),""))))&amp;"",IF(R456="","",""))&amp;""</f>
        <v/>
      </c>
      <c r="BA456" s="6">
        <f t="shared" si="688"/>
        <v>40</v>
      </c>
      <c r="BB456">
        <f t="shared" ref="BB456:BD456" si="702">BB455</f>
        <v>18987</v>
      </c>
      <c r="BC456" t="str">
        <f t="shared" si="702"/>
        <v>Velodrome</v>
      </c>
      <c r="BD456" t="str">
        <f t="shared" si="702"/>
        <v>Outlaws</v>
      </c>
      <c r="BE456" t="s">
        <v>13</v>
      </c>
      <c r="BF456" t="s">
        <v>586</v>
      </c>
      <c r="BI456" cm="1">
        <f t="array" ref="BI456">IFERROR(_xlfn._xlws.FILTER(shifts!A:A,(shifts!B:B=events!AD456)*(shifts!AG:AG&gt;=events!BK456)*(shifts!AH:AH&lt;=events!BL456)),BI455)</f>
        <v>14</v>
      </c>
      <c r="BJ456" s="15">
        <f t="shared" si="690"/>
        <v>0</v>
      </c>
      <c r="BK456">
        <f t="shared" si="691"/>
        <v>740</v>
      </c>
      <c r="BL456">
        <f t="shared" si="692"/>
        <v>740</v>
      </c>
      <c r="BM456" s="15">
        <f>SUMIFS(BJ$2:BJ456,K$2:K456,"=Intermission")+SUMIFS(BJ$2:BJ456,K$2:K456,"=Timeout")</f>
        <v>0</v>
      </c>
      <c r="BN456">
        <f t="shared" si="693"/>
        <v>0</v>
      </c>
      <c r="BO456" s="19">
        <f t="shared" si="694"/>
        <v>340</v>
      </c>
      <c r="BP456">
        <f t="shared" si="695"/>
        <v>335</v>
      </c>
      <c r="BQ456" s="17">
        <f t="shared" si="696"/>
        <v>340</v>
      </c>
      <c r="BR456" t="str">
        <f t="shared" si="697"/>
        <v>event_team_player_1</v>
      </c>
      <c r="BS456">
        <f>COUNTIFS(S$3:S456,"="&amp;S456,AI$3:AI456,"="&amp;AI456)</f>
        <v>1</v>
      </c>
      <c r="BT456" t="str">
        <f>IFERROR(VLOOKUP(BB456&amp;BU456&amp;X456,game_rosters!U:W,3,FALSE),"")</f>
        <v>P100105</v>
      </c>
      <c r="BU456" t="str">
        <f t="shared" si="698"/>
        <v>Velodrome</v>
      </c>
    </row>
    <row r="457" spans="1:73" x14ac:dyDescent="0.2">
      <c r="A457">
        <f t="shared" si="673"/>
        <v>1</v>
      </c>
      <c r="E457" s="4"/>
      <c r="F457" s="43"/>
      <c r="G457" s="4"/>
      <c r="H457" s="46"/>
      <c r="I457" s="44">
        <v>9</v>
      </c>
      <c r="J457" s="44" t="str">
        <f t="shared" si="699"/>
        <v>d</v>
      </c>
      <c r="K457" t="s">
        <v>238</v>
      </c>
      <c r="L457" t="s">
        <v>184</v>
      </c>
      <c r="M457" t="s">
        <v>90</v>
      </c>
      <c r="N457" t="s">
        <v>595</v>
      </c>
      <c r="S457">
        <v>221</v>
      </c>
      <c r="T457">
        <v>42</v>
      </c>
      <c r="U457" t="str">
        <f>IF(B457=1,MAX($U$2:$U456)+1,IF(AND($T457&lt;&gt;"",$T457=$T456),$U456,IF(B457="x",U456,"")))</f>
        <v/>
      </c>
      <c r="V457" t="str">
        <f>IF(C457=1,MAX($V$2:$V456)+1,IF(AND($T457&lt;&gt;"",$T457=$T456),$U456,IF(C457="x",V456,"")))</f>
        <v/>
      </c>
      <c r="W457" t="s">
        <v>735</v>
      </c>
      <c r="X457">
        <v>9</v>
      </c>
      <c r="Z457">
        <v>1</v>
      </c>
      <c r="AA457">
        <f t="shared" si="670"/>
        <v>1221</v>
      </c>
      <c r="AB457">
        <f t="shared" si="671"/>
        <v>9042</v>
      </c>
      <c r="AC457">
        <f t="shared" si="667"/>
        <v>9042</v>
      </c>
      <c r="AD457" s="6">
        <v>1</v>
      </c>
      <c r="AE457" t="s">
        <v>746</v>
      </c>
      <c r="AF457" t="s">
        <v>743</v>
      </c>
      <c r="AG457" t="s">
        <v>756</v>
      </c>
      <c r="AH457" t="s">
        <v>756</v>
      </c>
      <c r="AI457" t="str">
        <f t="shared" si="674"/>
        <v>e</v>
      </c>
      <c r="AJ457" t="str">
        <f t="shared" si="675"/>
        <v>d</v>
      </c>
      <c r="AK457" t="str">
        <f t="shared" si="676"/>
        <v>d</v>
      </c>
      <c r="AL457" t="str">
        <f t="shared" si="677"/>
        <v>d</v>
      </c>
      <c r="AM457" t="str">
        <f t="shared" si="678"/>
        <v>o</v>
      </c>
      <c r="AN457" t="str">
        <f t="shared" si="679"/>
        <v>Home</v>
      </c>
      <c r="AO457" t="str">
        <f t="shared" si="680"/>
        <v>h</v>
      </c>
      <c r="AP457" t="str">
        <f t="shared" si="681"/>
        <v>d</v>
      </c>
      <c r="AQ457" t="str">
        <f t="shared" si="682"/>
        <v>o</v>
      </c>
      <c r="AR457" t="str">
        <f t="shared" si="683"/>
        <v>Home</v>
      </c>
      <c r="AS457" t="str">
        <f t="shared" si="684"/>
        <v>h</v>
      </c>
      <c r="AT457" t="str">
        <f t="shared" si="685"/>
        <v>Offensive</v>
      </c>
      <c r="AU457" t="str">
        <f t="shared" si="686"/>
        <v/>
      </c>
      <c r="AV457" t="str">
        <f t="shared" si="687"/>
        <v/>
      </c>
      <c r="AW457" t="str" cm="1">
        <f t="array" ref="AW457">IFERROR(IF(O457&lt;&gt;"",O457,IF(OR($S457="",$T457=""),"",IF(O457&lt;&gt;"",O457,IF($T457&lt;&gt;"",_xlfn._xlws.FILTER(O:O,($BU:$BU=$BU457)*($I:$I=$I457)*($T:$T=$T457)*($S:$S=_xlfn.MINIFS($S:$S,$T:$T,"="&amp;$T457)),"")))))&amp;"",IF(O457="","",""))&amp;""</f>
        <v/>
      </c>
      <c r="AX457" t="str" cm="1">
        <f t="array" ref="AX457">IFERROR(IF(P457&lt;&gt;"",P457,IF(OR($S457="",$T457=""),"",IF($T457&lt;&gt;"",_xlfn._xlws.FILTER(P:P,($BU:$BU=$BU457)*($I:$I=$I457)*($T:$T=$T457)*($S:$S=_xlfn.MINIFS($S:$S,$T:$T,"="&amp;$T457)),""))))&amp;"",IF(P457="","",""))&amp;""</f>
        <v/>
      </c>
      <c r="AY457" t="str" cm="1">
        <f t="array" ref="AY457">IFERROR(IF(Q457&lt;&gt;"",Q457,IF(OR($S457="",$T457=""),"",IF($T457&lt;&gt;"",_xlfn._xlws.FILTER(Q:Q,($BU:$BU=$BU457)*($I:$I=$I457)*($T:$T=$T457)*($S:$S=_xlfn.MINIFS($S:$S,$T:$T,"="&amp;$T457)),""))))&amp;"",IF(Q457="","",""))&amp;""</f>
        <v/>
      </c>
      <c r="AZ457" t="str" cm="1">
        <f t="array" ref="AZ457">IFERROR(IF(R457&lt;&gt;"",R457,IF(OR($S457="",$T457=""),"",IF($T457&lt;&gt;"",_xlfn._xlws.FILTER(R:R,($BU:$BU=$BU457)*($I:$I=$I457)*($T:$T=$T457)*($S:$S=_xlfn.MINIFS($S:$S,$T:$T,"="&amp;$T457)),""))))&amp;"",IF(R457="","",""))&amp;""</f>
        <v/>
      </c>
      <c r="BA457" s="6">
        <f t="shared" si="688"/>
        <v>41</v>
      </c>
      <c r="BB457">
        <f t="shared" ref="BB457:BD457" si="703">BB456</f>
        <v>18987</v>
      </c>
      <c r="BC457" t="str">
        <f t="shared" si="703"/>
        <v>Velodrome</v>
      </c>
      <c r="BD457" t="str">
        <f t="shared" si="703"/>
        <v>Outlaws</v>
      </c>
      <c r="BE457" t="s">
        <v>238</v>
      </c>
      <c r="BF457" t="s">
        <v>184</v>
      </c>
      <c r="BI457" cm="1">
        <f t="array" ref="BI457">IFERROR(_xlfn._xlws.FILTER(shifts!A:A,(shifts!B:B=events!AD457)*(shifts!AG:AG&gt;=events!BK457)*(shifts!AH:AH&lt;=events!BL457)),BI456)</f>
        <v>14</v>
      </c>
      <c r="BJ457" s="15">
        <f t="shared" si="690"/>
        <v>0</v>
      </c>
      <c r="BK457">
        <f t="shared" si="691"/>
        <v>738</v>
      </c>
      <c r="BL457">
        <f t="shared" si="692"/>
        <v>738</v>
      </c>
      <c r="BM457" s="15">
        <f>SUMIFS(BJ$2:BJ457,K$2:K457,"=Intermission")+SUMIFS(BJ$2:BJ457,K$2:K457,"=Timeout")</f>
        <v>0</v>
      </c>
      <c r="BN457">
        <f t="shared" si="693"/>
        <v>0</v>
      </c>
      <c r="BO457" s="19">
        <f t="shared" si="694"/>
        <v>342</v>
      </c>
      <c r="BP457">
        <f t="shared" si="695"/>
        <v>337</v>
      </c>
      <c r="BQ457" s="17">
        <f t="shared" si="696"/>
        <v>342</v>
      </c>
      <c r="BR457" t="str">
        <f t="shared" si="697"/>
        <v>event_team_player_1</v>
      </c>
      <c r="BS457">
        <f>COUNTIFS(S$3:S457,"="&amp;S457,AI$3:AI457,"="&amp;AI457)</f>
        <v>1</v>
      </c>
      <c r="BT457" t="str">
        <f>IFERROR(VLOOKUP(BB457&amp;BU457&amp;X457,game_rosters!U:W,3,FALSE),"")</f>
        <v>P100105</v>
      </c>
      <c r="BU457" t="str">
        <f t="shared" si="698"/>
        <v>Velodrome</v>
      </c>
    </row>
    <row r="458" spans="1:73" x14ac:dyDescent="0.2">
      <c r="A458" t="str">
        <f t="shared" si="673"/>
        <v/>
      </c>
      <c r="E458" s="4"/>
      <c r="F458" s="43"/>
      <c r="G458" s="4"/>
      <c r="H458" s="46"/>
      <c r="I458" s="44">
        <v>25</v>
      </c>
      <c r="J458" s="44" t="str">
        <f t="shared" si="699"/>
        <v/>
      </c>
      <c r="O458" t="s">
        <v>610</v>
      </c>
      <c r="Q458" t="s">
        <v>594</v>
      </c>
      <c r="S458">
        <v>221</v>
      </c>
      <c r="T458">
        <v>42</v>
      </c>
      <c r="U458" t="str">
        <f>IF(B458=1,MAX($U$2:$U457)+1,IF(AND($T458&lt;&gt;"",$T458=$T457),$U457,IF(B458="x",U457,"")))</f>
        <v/>
      </c>
      <c r="V458" t="str">
        <f>IF(C458=1,MAX($V$2:$V457)+1,IF(AND($T458&lt;&gt;"",$T458=$T457),$U457,IF(C458="x",V457,"")))</f>
        <v/>
      </c>
      <c r="X458">
        <v>25</v>
      </c>
      <c r="AA458">
        <f t="shared" si="670"/>
        <v>1221</v>
      </c>
      <c r="AB458">
        <f t="shared" si="671"/>
        <v>9042</v>
      </c>
      <c r="AC458">
        <f t="shared" si="667"/>
        <v>9042</v>
      </c>
      <c r="AD458" s="6">
        <v>1</v>
      </c>
      <c r="AE458" t="s">
        <v>746</v>
      </c>
      <c r="AF458" t="s">
        <v>743</v>
      </c>
      <c r="AG458" t="s">
        <v>756</v>
      </c>
      <c r="AH458" t="s">
        <v>756</v>
      </c>
      <c r="AI458" t="str">
        <f t="shared" si="674"/>
        <v>o</v>
      </c>
      <c r="AJ458" t="str">
        <f t="shared" si="675"/>
        <v>d</v>
      </c>
      <c r="AK458" t="str">
        <f t="shared" si="676"/>
        <v>d</v>
      </c>
      <c r="AL458" t="str">
        <f t="shared" si="677"/>
        <v/>
      </c>
      <c r="AM458" t="str">
        <f t="shared" si="678"/>
        <v/>
      </c>
      <c r="AN458" t="str">
        <f t="shared" si="679"/>
        <v>Home</v>
      </c>
      <c r="AO458" t="str">
        <f t="shared" si="680"/>
        <v>h</v>
      </c>
      <c r="AP458" t="str">
        <f t="shared" si="681"/>
        <v>d</v>
      </c>
      <c r="AQ458" t="str">
        <f t="shared" si="682"/>
        <v>o</v>
      </c>
      <c r="AR458" t="str">
        <f t="shared" si="683"/>
        <v>Home</v>
      </c>
      <c r="AS458" t="str">
        <f t="shared" si="684"/>
        <v>h</v>
      </c>
      <c r="AT458" t="str">
        <f t="shared" si="685"/>
        <v>Defensive</v>
      </c>
      <c r="AU458" t="str">
        <f t="shared" si="686"/>
        <v/>
      </c>
      <c r="AV458" t="str">
        <f t="shared" si="687"/>
        <v/>
      </c>
      <c r="AW458" t="str" cm="1">
        <f t="array" ref="AW458">IFERROR(IF(O458&lt;&gt;"",O458,IF(OR($S458="",$T458=""),"",IF(O458&lt;&gt;"",O458,IF($T458&lt;&gt;"",_xlfn._xlws.FILTER(O:O,($BU:$BU=$BU458)*($I:$I=$I458)*($T:$T=$T458)*($S:$S=_xlfn.MINIFS($S:$S,$T:$T,"="&amp;$T458)),"")))))&amp;"",IF(O458="","",""))&amp;""</f>
        <v>Offensive_Zone-AttemptedKeepin</v>
      </c>
      <c r="AX458" t="str" cm="1">
        <f t="array" ref="AX458">IFERROR(IF(P458&lt;&gt;"",P458,IF(OR($S458="",$T458=""),"",IF($T458&lt;&gt;"",_xlfn._xlws.FILTER(P:P,($BU:$BU=$BU458)*($I:$I=$I458)*($T:$T=$T458)*($S:$S=_xlfn.MINIFS($S:$S,$T:$T,"="&amp;$T458)),""))))&amp;"",IF(P458="","",""))&amp;""</f>
        <v/>
      </c>
      <c r="AY458" t="str" cm="1">
        <f t="array" ref="AY458">IFERROR(IF(Q458&lt;&gt;"",Q458,IF(OR($S458="",$T458=""),"",IF($T458&lt;&gt;"",_xlfn._xlws.FILTER(Q:Q,($BU:$BU=$BU458)*($I:$I=$I458)*($T:$T=$T458)*($S:$S=_xlfn.MINIFS($S:$S,$T:$T,"="&amp;$T458)),""))))&amp;"",IF(Q458="","",""))&amp;""</f>
        <v>u</v>
      </c>
      <c r="AZ458" t="str" cm="1">
        <f t="array" ref="AZ458">IFERROR(IF(R458&lt;&gt;"",R458,IF(OR($S458="",$T458=""),"",IF($T458&lt;&gt;"",_xlfn._xlws.FILTER(R:R,($BU:$BU=$BU458)*($I:$I=$I458)*($T:$T=$T458)*($S:$S=_xlfn.MINIFS($S:$S,$T:$T,"="&amp;$T458)),""))))&amp;"",IF(R458="","",""))&amp;""</f>
        <v/>
      </c>
      <c r="BA458" s="6">
        <f t="shared" si="688"/>
        <v>41</v>
      </c>
      <c r="BB458">
        <f t="shared" ref="BB458:BD458" si="704">BB457</f>
        <v>18987</v>
      </c>
      <c r="BC458" t="str">
        <f t="shared" si="704"/>
        <v>Velodrome</v>
      </c>
      <c r="BD458" t="str">
        <f t="shared" si="704"/>
        <v>Outlaws</v>
      </c>
      <c r="BE458" t="s">
        <v>238</v>
      </c>
      <c r="BF458" t="s">
        <v>184</v>
      </c>
      <c r="BI458" cm="1">
        <f t="array" ref="BI458">IFERROR(_xlfn._xlws.FILTER(shifts!A:A,(shifts!B:B=events!AD458)*(shifts!AG:AG&gt;=events!BK458)*(shifts!AH:AH&lt;=events!BL458)),BI457)</f>
        <v>14</v>
      </c>
      <c r="BJ458" s="15">
        <f t="shared" si="690"/>
        <v>0</v>
      </c>
      <c r="BK458">
        <f t="shared" si="691"/>
        <v>738</v>
      </c>
      <c r="BL458">
        <f t="shared" si="692"/>
        <v>738</v>
      </c>
      <c r="BM458" s="15">
        <f>SUMIFS(BJ$2:BJ458,K$2:K458,"=Intermission")+SUMIFS(BJ$2:BJ458,K$2:K458,"=Timeout")</f>
        <v>0</v>
      </c>
      <c r="BN458">
        <f t="shared" si="693"/>
        <v>0</v>
      </c>
      <c r="BO458" s="19">
        <f t="shared" si="694"/>
        <v>342</v>
      </c>
      <c r="BP458">
        <f t="shared" si="695"/>
        <v>337</v>
      </c>
      <c r="BQ458" s="17">
        <f t="shared" si="696"/>
        <v>342</v>
      </c>
      <c r="BR458" t="str">
        <f t="shared" si="697"/>
        <v>opp_team_player_1</v>
      </c>
      <c r="BS458">
        <f>COUNTIFS(S$3:S458,"="&amp;S458,AI$3:AI458,"="&amp;AI458)</f>
        <v>1</v>
      </c>
      <c r="BT458" t="str">
        <f>IFERROR(VLOOKUP(BB458&amp;BU458&amp;X458,game_rosters!U:W,3,FALSE),"")</f>
        <v>P100170</v>
      </c>
      <c r="BU458" t="str">
        <f t="shared" si="698"/>
        <v>Outlaws</v>
      </c>
    </row>
    <row r="459" spans="1:73" x14ac:dyDescent="0.2">
      <c r="A459">
        <f t="shared" si="673"/>
        <v>1</v>
      </c>
      <c r="E459" s="4"/>
      <c r="F459" s="43"/>
      <c r="G459" s="4"/>
      <c r="H459" s="46"/>
      <c r="I459" s="44">
        <v>9</v>
      </c>
      <c r="J459" s="44" t="str">
        <f t="shared" si="699"/>
        <v/>
      </c>
      <c r="K459" t="s">
        <v>9</v>
      </c>
      <c r="L459" t="s">
        <v>173</v>
      </c>
      <c r="M459" t="s">
        <v>354</v>
      </c>
      <c r="S459">
        <v>222</v>
      </c>
      <c r="T459">
        <v>42</v>
      </c>
      <c r="U459" t="str">
        <f>IF(B459=1,MAX($U$2:$U458)+1,IF(AND($T459&lt;&gt;"",$T459=$T458),$U458,IF(B459="x",U458,"")))</f>
        <v/>
      </c>
      <c r="V459" t="str">
        <f>IF(C459=1,MAX($V$2:$V458)+1,IF(AND($T459&lt;&gt;"",$T459=$T458),$U458,IF(C459="x",V458,"")))</f>
        <v/>
      </c>
      <c r="W459" t="s">
        <v>735</v>
      </c>
      <c r="X459">
        <v>9</v>
      </c>
      <c r="Z459">
        <v>1</v>
      </c>
      <c r="AA459">
        <f t="shared" si="670"/>
        <v>1222</v>
      </c>
      <c r="AB459">
        <f t="shared" si="671"/>
        <v>9042</v>
      </c>
      <c r="AC459">
        <f t="shared" si="667"/>
        <v>9042</v>
      </c>
      <c r="AD459" s="6">
        <v>1</v>
      </c>
      <c r="AE459" t="s">
        <v>746</v>
      </c>
      <c r="AF459" t="s">
        <v>743</v>
      </c>
      <c r="AG459" t="s">
        <v>756</v>
      </c>
      <c r="AH459" t="s">
        <v>756</v>
      </c>
      <c r="AI459" t="str">
        <f t="shared" si="674"/>
        <v>e</v>
      </c>
      <c r="AJ459" t="str">
        <f t="shared" si="675"/>
        <v>d</v>
      </c>
      <c r="AK459" t="str">
        <f t="shared" si="676"/>
        <v>d</v>
      </c>
      <c r="AL459" t="str">
        <f t="shared" si="677"/>
        <v>d</v>
      </c>
      <c r="AM459" t="str">
        <f t="shared" si="678"/>
        <v/>
      </c>
      <c r="AN459" t="str">
        <f t="shared" si="679"/>
        <v>Home</v>
      </c>
      <c r="AO459" t="str">
        <f t="shared" si="680"/>
        <v>h</v>
      </c>
      <c r="AP459" t="str">
        <f t="shared" si="681"/>
        <v>d</v>
      </c>
      <c r="AQ459" t="str">
        <f t="shared" si="682"/>
        <v>o</v>
      </c>
      <c r="AR459" t="str">
        <f t="shared" si="683"/>
        <v>Home</v>
      </c>
      <c r="AS459" t="str">
        <f t="shared" si="684"/>
        <v>h</v>
      </c>
      <c r="AT459" t="str">
        <f t="shared" si="685"/>
        <v>Offensive</v>
      </c>
      <c r="AU459" t="str">
        <f t="shared" si="686"/>
        <v/>
      </c>
      <c r="AV459" t="str">
        <f t="shared" si="687"/>
        <v/>
      </c>
      <c r="AW459" t="str" cm="1">
        <f t="array" ref="AW459">IFERROR(IF(O459&lt;&gt;"",O459,IF(OR($S459="",$T459=""),"",IF(O459&lt;&gt;"",O459,IF($T459&lt;&gt;"",_xlfn._xlws.FILTER(O:O,($BU:$BU=$BU459)*($I:$I=$I459)*($T:$T=$T459)*($S:$S=_xlfn.MINIFS($S:$S,$T:$T,"="&amp;$T459)),"")))))&amp;"",IF(O459="","",""))&amp;""</f>
        <v/>
      </c>
      <c r="AX459" t="str" cm="1">
        <f t="array" ref="AX459">IFERROR(IF(P459&lt;&gt;"",P459,IF(OR($S459="",$T459=""),"",IF($T459&lt;&gt;"",_xlfn._xlws.FILTER(P:P,($BU:$BU=$BU459)*($I:$I=$I459)*($T:$T=$T459)*($S:$S=_xlfn.MINIFS($S:$S,$T:$T,"="&amp;$T459)),""))))&amp;"",IF(P459="","",""))&amp;""</f>
        <v/>
      </c>
      <c r="AY459" t="str" cm="1">
        <f t="array" ref="AY459">IFERROR(IF(Q459&lt;&gt;"",Q459,IF(OR($S459="",$T459=""),"",IF($T459&lt;&gt;"",_xlfn._xlws.FILTER(Q:Q,($BU:$BU=$BU459)*($I:$I=$I459)*($T:$T=$T459)*($S:$S=_xlfn.MINIFS($S:$S,$T:$T,"="&amp;$T459)),""))))&amp;"",IF(Q459="","",""))&amp;""</f>
        <v/>
      </c>
      <c r="AZ459" t="str" cm="1">
        <f t="array" ref="AZ459">IFERROR(IF(R459&lt;&gt;"",R459,IF(OR($S459="",$T459=""),"",IF($T459&lt;&gt;"",_xlfn._xlws.FILTER(R:R,($BU:$BU=$BU459)*($I:$I=$I459)*($T:$T=$T459)*($S:$S=_xlfn.MINIFS($S:$S,$T:$T,"="&amp;$T459)),""))))&amp;"",IF(R459="","",""))&amp;""</f>
        <v/>
      </c>
      <c r="BA459" s="6">
        <f t="shared" si="688"/>
        <v>41</v>
      </c>
      <c r="BB459">
        <f t="shared" ref="BB459:BD459" si="705">BB458</f>
        <v>18987</v>
      </c>
      <c r="BC459" t="str">
        <f t="shared" si="705"/>
        <v>Velodrome</v>
      </c>
      <c r="BD459" t="str">
        <f t="shared" si="705"/>
        <v>Outlaws</v>
      </c>
      <c r="BE459" t="s">
        <v>9</v>
      </c>
      <c r="BF459" t="s">
        <v>173</v>
      </c>
      <c r="BI459" cm="1">
        <f t="array" ref="BI459">IFERROR(_xlfn._xlws.FILTER(shifts!A:A,(shifts!B:B=events!AD459)*(shifts!AG:AG&gt;=events!BK459)*(shifts!AH:AH&lt;=events!BL459)),BI458)</f>
        <v>14</v>
      </c>
      <c r="BJ459" s="15">
        <f t="shared" si="690"/>
        <v>0</v>
      </c>
      <c r="BK459">
        <f t="shared" si="691"/>
        <v>738</v>
      </c>
      <c r="BL459">
        <f t="shared" si="692"/>
        <v>738</v>
      </c>
      <c r="BM459" s="15">
        <f>SUMIFS(BJ$2:BJ459,K$2:K459,"=Intermission")+SUMIFS(BJ$2:BJ459,K$2:K459,"=Timeout")</f>
        <v>0</v>
      </c>
      <c r="BN459">
        <f t="shared" si="693"/>
        <v>0</v>
      </c>
      <c r="BO459" s="19">
        <f t="shared" si="694"/>
        <v>342</v>
      </c>
      <c r="BP459">
        <f t="shared" si="695"/>
        <v>337</v>
      </c>
      <c r="BQ459" s="17">
        <f t="shared" si="696"/>
        <v>342</v>
      </c>
      <c r="BR459" t="str">
        <f t="shared" si="697"/>
        <v>event_team_player_1</v>
      </c>
      <c r="BS459">
        <f>COUNTIFS(S$3:S459,"="&amp;S459,AI$3:AI459,"="&amp;AI459)</f>
        <v>1</v>
      </c>
      <c r="BT459" t="str">
        <f>IFERROR(VLOOKUP(BB459&amp;BU459&amp;X459,game_rosters!U:W,3,FALSE),"")</f>
        <v>P100105</v>
      </c>
      <c r="BU459" t="str">
        <f t="shared" si="698"/>
        <v>Velodrome</v>
      </c>
    </row>
    <row r="460" spans="1:73" x14ac:dyDescent="0.2">
      <c r="A460">
        <f t="shared" si="673"/>
        <v>1</v>
      </c>
      <c r="E460" s="4"/>
      <c r="F460" s="43"/>
      <c r="G460" s="4"/>
      <c r="H460" s="46"/>
      <c r="I460" s="44">
        <v>25</v>
      </c>
      <c r="J460" s="44" t="str">
        <f t="shared" si="699"/>
        <v/>
      </c>
      <c r="K460" t="s">
        <v>7</v>
      </c>
      <c r="L460" t="s">
        <v>182</v>
      </c>
      <c r="M460" t="s">
        <v>68</v>
      </c>
      <c r="N460" t="s">
        <v>594</v>
      </c>
      <c r="S460">
        <v>223</v>
      </c>
      <c r="T460" t="s">
        <v>756</v>
      </c>
      <c r="U460" t="str">
        <f>IF(B460=1,MAX($U$2:$U459)+1,IF(AND($T460&lt;&gt;"",$T460=$T459),$U459,IF(B460="x",U459,"")))</f>
        <v/>
      </c>
      <c r="V460" t="str">
        <f>IF(C460=1,MAX($V$2:$V459)+1,IF(AND($T460&lt;&gt;"",$T460=$T459),$U459,IF(C460="x",V459,"")))</f>
        <v/>
      </c>
      <c r="W460" t="s">
        <v>731</v>
      </c>
      <c r="X460">
        <v>25</v>
      </c>
      <c r="Z460">
        <v>1</v>
      </c>
      <c r="AA460">
        <f t="shared" si="670"/>
        <v>1223</v>
      </c>
      <c r="AB460" t="str">
        <f t="shared" si="671"/>
        <v/>
      </c>
      <c r="AC460">
        <f t="shared" si="667"/>
        <v>1223</v>
      </c>
      <c r="AD460" s="6">
        <v>1</v>
      </c>
      <c r="AE460" t="s">
        <v>746</v>
      </c>
      <c r="AF460" t="s">
        <v>917</v>
      </c>
      <c r="AG460" t="s">
        <v>756</v>
      </c>
      <c r="AH460" t="s">
        <v>756</v>
      </c>
      <c r="AI460" t="str">
        <f t="shared" si="674"/>
        <v>e</v>
      </c>
      <c r="AJ460" t="str">
        <f t="shared" si="675"/>
        <v/>
      </c>
      <c r="AK460" t="str">
        <f t="shared" si="676"/>
        <v/>
      </c>
      <c r="AL460" t="str">
        <f t="shared" si="677"/>
        <v/>
      </c>
      <c r="AM460" t="str">
        <f t="shared" si="678"/>
        <v/>
      </c>
      <c r="AN460" t="str">
        <f t="shared" si="679"/>
        <v>Away</v>
      </c>
      <c r="AO460" t="str">
        <f t="shared" si="680"/>
        <v>a</v>
      </c>
      <c r="AP460" t="str">
        <f t="shared" si="681"/>
        <v/>
      </c>
      <c r="AQ460" t="str">
        <f t="shared" si="682"/>
        <v/>
      </c>
      <c r="AR460" t="str">
        <f t="shared" si="683"/>
        <v>Away</v>
      </c>
      <c r="AS460" t="str">
        <f t="shared" si="684"/>
        <v>a</v>
      </c>
      <c r="AT460" t="str">
        <f t="shared" si="685"/>
        <v>Offensive</v>
      </c>
      <c r="AU460" t="str">
        <f t="shared" si="686"/>
        <v/>
      </c>
      <c r="AV460" t="str">
        <f t="shared" si="687"/>
        <v/>
      </c>
      <c r="AW460" t="str" cm="1">
        <f t="array" ref="AW460">IFERROR(IF(O460&lt;&gt;"",O460,IF(OR($S460="",$T460=""),"",IF(O460&lt;&gt;"",O460,IF($T460&lt;&gt;"",_xlfn._xlws.FILTER(O:O,($BU:$BU=$BU460)*($I:$I=$I460)*($T:$T=$T460)*($S:$S=_xlfn.MINIFS($S:$S,$T:$T,"="&amp;$T460)),"")))))&amp;"",IF(O460="","",""))&amp;""</f>
        <v/>
      </c>
      <c r="AX460" t="str" cm="1">
        <f t="array" ref="AX460">IFERROR(IF(P460&lt;&gt;"",P460,IF(OR($S460="",$T460=""),"",IF($T460&lt;&gt;"",_xlfn._xlws.FILTER(P:P,($BU:$BU=$BU460)*($I:$I=$I460)*($T:$T=$T460)*($S:$S=_xlfn.MINIFS($S:$S,$T:$T,"="&amp;$T460)),""))))&amp;"",IF(P460="","",""))&amp;""</f>
        <v/>
      </c>
      <c r="AY460" t="str" cm="1">
        <f t="array" ref="AY460">IFERROR(IF(Q460&lt;&gt;"",Q460,IF(OR($S460="",$T460=""),"",IF($T460&lt;&gt;"",_xlfn._xlws.FILTER(Q:Q,($BU:$BU=$BU460)*($I:$I=$I460)*($T:$T=$T460)*($S:$S=_xlfn.MINIFS($S:$S,$T:$T,"="&amp;$T460)),""))))&amp;"",IF(Q460="","",""))&amp;""</f>
        <v/>
      </c>
      <c r="AZ460" t="str" cm="1">
        <f t="array" ref="AZ460">IFERROR(IF(R460&lt;&gt;"",R460,IF(OR($S460="",$T460=""),"",IF($T460&lt;&gt;"",_xlfn._xlws.FILTER(R:R,($BU:$BU=$BU460)*($I:$I=$I460)*($T:$T=$T460)*($S:$S=_xlfn.MINIFS($S:$S,$T:$T,"="&amp;$T460)),""))))&amp;"",IF(R460="","",""))&amp;""</f>
        <v/>
      </c>
      <c r="BA460" s="6">
        <f t="shared" si="688"/>
        <v>41</v>
      </c>
      <c r="BB460">
        <f t="shared" ref="BB460:BD460" si="706">BB459</f>
        <v>18987</v>
      </c>
      <c r="BC460" t="str">
        <f t="shared" si="706"/>
        <v>Velodrome</v>
      </c>
      <c r="BD460" t="str">
        <f t="shared" si="706"/>
        <v>Outlaws</v>
      </c>
      <c r="BE460" t="s">
        <v>7</v>
      </c>
      <c r="BF460" t="s">
        <v>182</v>
      </c>
      <c r="BI460" cm="1">
        <f t="array" ref="BI460">IFERROR(_xlfn._xlws.FILTER(shifts!A:A,(shifts!B:B=events!AD460)*(shifts!AG:AG&gt;=events!BK460)*(shifts!AH:AH&lt;=events!BL460)),BI459)</f>
        <v>14</v>
      </c>
      <c r="BJ460" s="15">
        <f t="shared" si="690"/>
        <v>0</v>
      </c>
      <c r="BK460">
        <f t="shared" si="691"/>
        <v>736</v>
      </c>
      <c r="BL460">
        <f t="shared" si="692"/>
        <v>736</v>
      </c>
      <c r="BM460" s="15">
        <f>SUMIFS(BJ$2:BJ460,K$2:K460,"=Intermission")+SUMIFS(BJ$2:BJ460,K$2:K460,"=Timeout")</f>
        <v>0</v>
      </c>
      <c r="BN460">
        <f t="shared" si="693"/>
        <v>0</v>
      </c>
      <c r="BO460" s="19">
        <f t="shared" si="694"/>
        <v>344</v>
      </c>
      <c r="BP460">
        <f t="shared" si="695"/>
        <v>339</v>
      </c>
      <c r="BQ460" s="17">
        <f t="shared" si="696"/>
        <v>344</v>
      </c>
      <c r="BR460" t="str">
        <f t="shared" si="697"/>
        <v>event_team_player_1</v>
      </c>
      <c r="BS460">
        <f>COUNTIFS(S$3:S460,"="&amp;S460,AI$3:AI460,"="&amp;AI460)</f>
        <v>1</v>
      </c>
      <c r="BT460" t="str">
        <f>IFERROR(VLOOKUP(BB460&amp;BU460&amp;X460,game_rosters!U:W,3,FALSE),"")</f>
        <v>P100170</v>
      </c>
      <c r="BU460" t="str">
        <f t="shared" si="698"/>
        <v>Outlaws</v>
      </c>
    </row>
    <row r="461" spans="1:73" x14ac:dyDescent="0.2">
      <c r="A461" t="str">
        <f t="shared" si="673"/>
        <v/>
      </c>
      <c r="E461" s="4"/>
      <c r="F461" s="43"/>
      <c r="G461" s="4"/>
      <c r="H461" s="46"/>
      <c r="I461" s="44">
        <v>4</v>
      </c>
      <c r="J461" s="44" t="str">
        <f t="shared" si="699"/>
        <v/>
      </c>
      <c r="S461">
        <v>223</v>
      </c>
      <c r="T461" t="s">
        <v>756</v>
      </c>
      <c r="U461" t="str">
        <f>IF(B461=1,MAX($U$2:$U460)+1,IF(AND($T461&lt;&gt;"",$T461=$T460),$U460,IF(B461="x",U460,"")))</f>
        <v/>
      </c>
      <c r="V461" t="str">
        <f>IF(C461=1,MAX($V$2:$V460)+1,IF(AND($T461&lt;&gt;"",$T461=$T460),$U460,IF(C461="x",V460,"")))</f>
        <v/>
      </c>
      <c r="X461">
        <v>4</v>
      </c>
      <c r="AA461">
        <f t="shared" si="670"/>
        <v>1223</v>
      </c>
      <c r="AB461" t="str">
        <f t="shared" si="671"/>
        <v/>
      </c>
      <c r="AC461">
        <f t="shared" si="667"/>
        <v>1223</v>
      </c>
      <c r="AD461" s="6">
        <v>1</v>
      </c>
      <c r="AE461" t="s">
        <v>746</v>
      </c>
      <c r="AF461" t="s">
        <v>917</v>
      </c>
      <c r="AG461" t="s">
        <v>756</v>
      </c>
      <c r="AH461" t="s">
        <v>756</v>
      </c>
      <c r="AI461" t="str">
        <f t="shared" si="674"/>
        <v>o</v>
      </c>
      <c r="AJ461" t="str">
        <f t="shared" si="675"/>
        <v/>
      </c>
      <c r="AK461" t="str">
        <f t="shared" si="676"/>
        <v/>
      </c>
      <c r="AL461" t="str">
        <f t="shared" si="677"/>
        <v/>
      </c>
      <c r="AM461" t="str">
        <f t="shared" si="678"/>
        <v/>
      </c>
      <c r="AN461" t="str">
        <f t="shared" si="679"/>
        <v>Away</v>
      </c>
      <c r="AO461" t="str">
        <f t="shared" si="680"/>
        <v>a</v>
      </c>
      <c r="AP461" t="str">
        <f t="shared" si="681"/>
        <v/>
      </c>
      <c r="AQ461" t="str">
        <f t="shared" si="682"/>
        <v/>
      </c>
      <c r="AR461" t="str">
        <f t="shared" si="683"/>
        <v>Away</v>
      </c>
      <c r="AS461" t="str">
        <f t="shared" si="684"/>
        <v>a</v>
      </c>
      <c r="AT461" t="str">
        <f t="shared" si="685"/>
        <v>Defensive</v>
      </c>
      <c r="AU461" t="str">
        <f t="shared" si="686"/>
        <v/>
      </c>
      <c r="AV461" t="str">
        <f t="shared" si="687"/>
        <v/>
      </c>
      <c r="AW461" t="str" cm="1">
        <f t="array" ref="AW461">IFERROR(IF(O461&lt;&gt;"",O461,IF(OR($S461="",$T461=""),"",IF(O461&lt;&gt;"",O461,IF($T461&lt;&gt;"",_xlfn._xlws.FILTER(O:O,($BU:$BU=$BU461)*($I:$I=$I461)*($T:$T=$T461)*($S:$S=_xlfn.MINIFS($S:$S,$T:$T,"="&amp;$T461)),"")))))&amp;"",IF(O461="","",""))&amp;""</f>
        <v/>
      </c>
      <c r="AX461" t="str" cm="1">
        <f t="array" ref="AX461">IFERROR(IF(P461&lt;&gt;"",P461,IF(OR($S461="",$T461=""),"",IF($T461&lt;&gt;"",_xlfn._xlws.FILTER(P:P,($BU:$BU=$BU461)*($I:$I=$I461)*($T:$T=$T461)*($S:$S=_xlfn.MINIFS($S:$S,$T:$T,"="&amp;$T461)),""))))&amp;"",IF(P461="","",""))&amp;""</f>
        <v/>
      </c>
      <c r="AY461" t="str" cm="1">
        <f t="array" ref="AY461">IFERROR(IF(Q461&lt;&gt;"",Q461,IF(OR($S461="",$T461=""),"",IF($T461&lt;&gt;"",_xlfn._xlws.FILTER(Q:Q,($BU:$BU=$BU461)*($I:$I=$I461)*($T:$T=$T461)*($S:$S=_xlfn.MINIFS($S:$S,$T:$T,"="&amp;$T461)),""))))&amp;"",IF(Q461="","",""))&amp;""</f>
        <v/>
      </c>
      <c r="AZ461" t="str" cm="1">
        <f t="array" ref="AZ461">IFERROR(IF(R461&lt;&gt;"",R461,IF(OR($S461="",$T461=""),"",IF($T461&lt;&gt;"",_xlfn._xlws.FILTER(R:R,($BU:$BU=$BU461)*($I:$I=$I461)*($T:$T=$T461)*($S:$S=_xlfn.MINIFS($S:$S,$T:$T,"="&amp;$T461)),""))))&amp;"",IF(R461="","",""))&amp;""</f>
        <v/>
      </c>
      <c r="BA461" s="6">
        <f t="shared" si="688"/>
        <v>41</v>
      </c>
      <c r="BB461">
        <f t="shared" ref="BB461:BD461" si="707">BB460</f>
        <v>18987</v>
      </c>
      <c r="BC461" t="str">
        <f t="shared" si="707"/>
        <v>Velodrome</v>
      </c>
      <c r="BD461" t="str">
        <f t="shared" si="707"/>
        <v>Outlaws</v>
      </c>
      <c r="BE461" t="s">
        <v>7</v>
      </c>
      <c r="BF461" t="s">
        <v>182</v>
      </c>
      <c r="BI461" cm="1">
        <f t="array" ref="BI461">IFERROR(_xlfn._xlws.FILTER(shifts!A:A,(shifts!B:B=events!AD461)*(shifts!AG:AG&gt;=events!BK461)*(shifts!AH:AH&lt;=events!BL461)),BI460)</f>
        <v>14</v>
      </c>
      <c r="BJ461" s="15">
        <f t="shared" si="690"/>
        <v>0</v>
      </c>
      <c r="BK461">
        <f t="shared" si="691"/>
        <v>736</v>
      </c>
      <c r="BL461">
        <f t="shared" si="692"/>
        <v>736</v>
      </c>
      <c r="BM461" s="15">
        <f>SUMIFS(BJ$2:BJ461,K$2:K461,"=Intermission")+SUMIFS(BJ$2:BJ461,K$2:K461,"=Timeout")</f>
        <v>0</v>
      </c>
      <c r="BN461">
        <f t="shared" si="693"/>
        <v>0</v>
      </c>
      <c r="BO461" s="19">
        <f t="shared" si="694"/>
        <v>344</v>
      </c>
      <c r="BP461">
        <f t="shared" si="695"/>
        <v>339</v>
      </c>
      <c r="BQ461" s="17">
        <f t="shared" si="696"/>
        <v>344</v>
      </c>
      <c r="BR461" t="str">
        <f t="shared" si="697"/>
        <v>opp_team_player_1</v>
      </c>
      <c r="BS461">
        <f>COUNTIFS(S$3:S461,"="&amp;S461,AI$3:AI461,"="&amp;AI461)</f>
        <v>1</v>
      </c>
      <c r="BT461" t="str">
        <f>IFERROR(VLOOKUP(BB461&amp;BU461&amp;X461,game_rosters!U:W,3,FALSE),"")</f>
        <v>P100032</v>
      </c>
      <c r="BU461" t="s">
        <v>960</v>
      </c>
    </row>
    <row r="462" spans="1:73" x14ac:dyDescent="0.2">
      <c r="A462">
        <f t="shared" si="673"/>
        <v>1</v>
      </c>
      <c r="E462" s="4"/>
      <c r="F462" s="43"/>
      <c r="G462" s="4"/>
      <c r="H462" s="46"/>
      <c r="I462" s="44">
        <v>4</v>
      </c>
      <c r="J462" s="44" t="str">
        <f t="shared" si="699"/>
        <v>o</v>
      </c>
      <c r="K462" t="s">
        <v>238</v>
      </c>
      <c r="L462" t="s">
        <v>174</v>
      </c>
      <c r="M462" t="s">
        <v>377</v>
      </c>
      <c r="N462" t="s">
        <v>595</v>
      </c>
      <c r="S462">
        <v>224</v>
      </c>
      <c r="T462" t="s">
        <v>756</v>
      </c>
      <c r="U462" t="str">
        <f>IF(B462=1,MAX($U$2:$U461)+1,IF(AND($T462&lt;&gt;"",$T462=$T461),$U461,IF(B462="x",U461,"")))</f>
        <v/>
      </c>
      <c r="V462" t="str">
        <f>IF(C462=1,MAX($V$2:$V461)+1,IF(AND($T462&lt;&gt;"",$T462=$T461),$U461,IF(C462="x",V461,"")))</f>
        <v/>
      </c>
      <c r="W462" t="s">
        <v>735</v>
      </c>
      <c r="Z462">
        <v>1</v>
      </c>
      <c r="AA462">
        <f t="shared" si="670"/>
        <v>1224</v>
      </c>
      <c r="AB462" t="str">
        <f t="shared" si="671"/>
        <v/>
      </c>
      <c r="AC462">
        <f t="shared" si="667"/>
        <v>1224</v>
      </c>
      <c r="AD462" s="6">
        <v>1</v>
      </c>
      <c r="AE462" t="s">
        <v>746</v>
      </c>
      <c r="AF462" t="s">
        <v>745</v>
      </c>
      <c r="AG462" t="s">
        <v>756</v>
      </c>
      <c r="AH462" t="s">
        <v>756</v>
      </c>
      <c r="AI462" t="str">
        <f t="shared" si="674"/>
        <v>e</v>
      </c>
      <c r="AJ462" t="str">
        <f t="shared" si="675"/>
        <v>o</v>
      </c>
      <c r="AK462" t="str">
        <f t="shared" si="676"/>
        <v>o</v>
      </c>
      <c r="AL462" t="str">
        <f t="shared" si="677"/>
        <v>o</v>
      </c>
      <c r="AM462" t="str">
        <f t="shared" si="678"/>
        <v>d</v>
      </c>
      <c r="AN462" t="str">
        <f t="shared" si="679"/>
        <v>Home</v>
      </c>
      <c r="AO462" t="str">
        <f t="shared" si="680"/>
        <v>h</v>
      </c>
      <c r="AP462" t="str">
        <f t="shared" si="681"/>
        <v>o</v>
      </c>
      <c r="AQ462" t="str">
        <f t="shared" si="682"/>
        <v>d</v>
      </c>
      <c r="AR462" t="str">
        <f t="shared" si="683"/>
        <v>Home</v>
      </c>
      <c r="AS462" t="str">
        <f t="shared" si="684"/>
        <v>h</v>
      </c>
      <c r="AT462" t="str">
        <f t="shared" si="685"/>
        <v>Offensive</v>
      </c>
      <c r="AU462" t="str">
        <f t="shared" si="686"/>
        <v/>
      </c>
      <c r="AV462" t="str">
        <f t="shared" si="687"/>
        <v/>
      </c>
      <c r="AW462" t="str" cm="1">
        <f t="array" ref="AW462">IFERROR(IF(O462&lt;&gt;"",O462,IF(OR($S462="",$T462=""),"",IF(O462&lt;&gt;"",O462,IF($T462&lt;&gt;"",_xlfn._xlws.FILTER(O:O,($BU:$BU=$BU462)*($I:$I=$I462)*($T:$T=$T462)*($S:$S=_xlfn.MINIFS($S:$S,$T:$T,"="&amp;$T462)),"")))))&amp;"",IF(O462="","",""))&amp;""</f>
        <v/>
      </c>
      <c r="AX462" t="str" cm="1">
        <f t="array" ref="AX462">IFERROR(IF(P462&lt;&gt;"",P462,IF(OR($S462="",$T462=""),"",IF($T462&lt;&gt;"",_xlfn._xlws.FILTER(P:P,($BU:$BU=$BU462)*($I:$I=$I462)*($T:$T=$T462)*($S:$S=_xlfn.MINIFS($S:$S,$T:$T,"="&amp;$T462)),""))))&amp;"",IF(P462="","",""))&amp;""</f>
        <v/>
      </c>
      <c r="AY462" t="str" cm="1">
        <f t="array" ref="AY462">IFERROR(IF(Q462&lt;&gt;"",Q462,IF(OR($S462="",$T462=""),"",IF($T462&lt;&gt;"",_xlfn._xlws.FILTER(Q:Q,($BU:$BU=$BU462)*($I:$I=$I462)*($T:$T=$T462)*($S:$S=_xlfn.MINIFS($S:$S,$T:$T,"="&amp;$T462)),""))))&amp;"",IF(Q462="","",""))&amp;""</f>
        <v/>
      </c>
      <c r="AZ462" t="str" cm="1">
        <f t="array" ref="AZ462">IFERROR(IF(R462&lt;&gt;"",R462,IF(OR($S462="",$T462=""),"",IF($T462&lt;&gt;"",_xlfn._xlws.FILTER(R:R,($BU:$BU=$BU462)*($I:$I=$I462)*($T:$T=$T462)*($S:$S=_xlfn.MINIFS($S:$S,$T:$T,"="&amp;$T462)),""))))&amp;"",IF(R462="","",""))&amp;""</f>
        <v/>
      </c>
      <c r="BA462" s="6">
        <f t="shared" si="688"/>
        <v>42</v>
      </c>
      <c r="BB462">
        <f t="shared" ref="BB462:BD462" si="708">BB461</f>
        <v>18987</v>
      </c>
      <c r="BC462" t="str">
        <f t="shared" si="708"/>
        <v>Velodrome</v>
      </c>
      <c r="BD462" t="str">
        <f t="shared" si="708"/>
        <v>Outlaws</v>
      </c>
      <c r="BE462" t="s">
        <v>238</v>
      </c>
      <c r="BF462" t="s">
        <v>174</v>
      </c>
      <c r="BI462" cm="1">
        <f t="array" ref="BI462">IFERROR(_xlfn._xlws.FILTER(shifts!A:A,(shifts!B:B=events!AD462)*(shifts!AG:AG&gt;=events!BK462)*(shifts!AH:AH&lt;=events!BL462)),BI461)</f>
        <v>14</v>
      </c>
      <c r="BJ462" s="15">
        <f t="shared" si="690"/>
        <v>0</v>
      </c>
      <c r="BK462">
        <f t="shared" si="691"/>
        <v>734</v>
      </c>
      <c r="BL462">
        <f t="shared" si="692"/>
        <v>734</v>
      </c>
      <c r="BM462" s="15">
        <f>SUMIFS(BJ$2:BJ462,K$2:K462,"=Intermission")+SUMIFS(BJ$2:BJ462,K$2:K462,"=Timeout")</f>
        <v>0</v>
      </c>
      <c r="BN462">
        <f t="shared" si="693"/>
        <v>0</v>
      </c>
      <c r="BO462" s="19">
        <f t="shared" si="694"/>
        <v>346</v>
      </c>
      <c r="BP462">
        <f t="shared" si="695"/>
        <v>341</v>
      </c>
      <c r="BQ462" s="17">
        <f t="shared" si="696"/>
        <v>346</v>
      </c>
      <c r="BR462" t="str">
        <f t="shared" si="697"/>
        <v>event_team_player_1</v>
      </c>
      <c r="BS462">
        <f>COUNTIFS(S$3:S462,"="&amp;S462,AI$3:AI462,"="&amp;AI462)</f>
        <v>1</v>
      </c>
      <c r="BT462" t="str">
        <f>IFERROR(VLOOKUP(BB462&amp;BU462&amp;X462,game_rosters!U:W,3,FALSE),"")</f>
        <v/>
      </c>
      <c r="BU462" t="s">
        <v>960</v>
      </c>
    </row>
    <row r="463" spans="1:73" x14ac:dyDescent="0.2">
      <c r="A463">
        <f t="shared" si="673"/>
        <v>1</v>
      </c>
      <c r="E463" s="4"/>
      <c r="F463" s="43"/>
      <c r="G463" s="4"/>
      <c r="H463" s="46"/>
      <c r="I463" s="44">
        <v>4</v>
      </c>
      <c r="J463" s="44" t="str">
        <f t="shared" si="699"/>
        <v/>
      </c>
      <c r="K463" t="s">
        <v>13</v>
      </c>
      <c r="L463" t="s">
        <v>587</v>
      </c>
      <c r="N463" t="s">
        <v>595</v>
      </c>
      <c r="O463" t="s">
        <v>620</v>
      </c>
      <c r="Q463" t="s">
        <v>595</v>
      </c>
      <c r="S463">
        <v>225</v>
      </c>
      <c r="T463" t="s">
        <v>756</v>
      </c>
      <c r="U463" t="str">
        <f>IF(B463=1,MAX($U$2:$U462)+1,IF(AND($T463&lt;&gt;"",$T463=$T462),$U462,IF(B463="x",U462,"")))</f>
        <v/>
      </c>
      <c r="V463" t="str">
        <f>IF(C463=1,MAX($V$2:$V462)+1,IF(AND($T463&lt;&gt;"",$T463=$T462),$U462,IF(C463="x",V462,"")))</f>
        <v/>
      </c>
      <c r="W463" t="s">
        <v>731</v>
      </c>
      <c r="X463">
        <v>4</v>
      </c>
      <c r="Z463">
        <v>1</v>
      </c>
      <c r="AA463">
        <f t="shared" si="670"/>
        <v>1225</v>
      </c>
      <c r="AB463" t="str">
        <f t="shared" si="671"/>
        <v/>
      </c>
      <c r="AC463">
        <f t="shared" si="667"/>
        <v>1225</v>
      </c>
      <c r="AD463" s="6">
        <v>1</v>
      </c>
      <c r="AE463" t="s">
        <v>746</v>
      </c>
      <c r="AF463" t="s">
        <v>911</v>
      </c>
      <c r="AG463" t="s">
        <v>756</v>
      </c>
      <c r="AH463" t="s">
        <v>756</v>
      </c>
      <c r="AI463" t="str">
        <f t="shared" si="674"/>
        <v>e</v>
      </c>
      <c r="AJ463" t="str">
        <f t="shared" si="675"/>
        <v/>
      </c>
      <c r="AK463" t="str">
        <f t="shared" si="676"/>
        <v/>
      </c>
      <c r="AL463" t="str">
        <f t="shared" si="677"/>
        <v/>
      </c>
      <c r="AM463" t="str">
        <f t="shared" si="678"/>
        <v/>
      </c>
      <c r="AN463" t="str">
        <f t="shared" si="679"/>
        <v>Away</v>
      </c>
      <c r="AO463" t="str">
        <f t="shared" si="680"/>
        <v>a</v>
      </c>
      <c r="AP463" t="str">
        <f t="shared" si="681"/>
        <v/>
      </c>
      <c r="AQ463" t="str">
        <f t="shared" si="682"/>
        <v/>
      </c>
      <c r="AR463" t="str">
        <f t="shared" si="683"/>
        <v>Away</v>
      </c>
      <c r="AS463" t="str">
        <f t="shared" si="684"/>
        <v>a</v>
      </c>
      <c r="AT463" t="str">
        <f t="shared" si="685"/>
        <v>Offensive</v>
      </c>
      <c r="AU463" t="str">
        <f t="shared" si="686"/>
        <v/>
      </c>
      <c r="AV463" t="str">
        <f t="shared" si="687"/>
        <v/>
      </c>
      <c r="AW463" t="str" cm="1">
        <f t="array" ref="AW463">IFERROR(IF(O463&lt;&gt;"",O463,IF(OR($S463="",$T463=""),"",IF(O463&lt;&gt;"",O463,IF($T463&lt;&gt;"",_xlfn._xlws.FILTER(O:O,($BU:$BU=$BU463)*($I:$I=$I463)*($T:$T=$T463)*($S:$S=_xlfn.MINIFS($S:$S,$T:$T,"="&amp;$T463)),"")))))&amp;"",IF(O463="","",""))&amp;""</f>
        <v>OffensivePlay_Zone-PuckRecoveryPass</v>
      </c>
      <c r="AX463" t="str" cm="1">
        <f t="array" ref="AX463">IFERROR(IF(P463&lt;&gt;"",P463,IF(OR($S463="",$T463=""),"",IF($T463&lt;&gt;"",_xlfn._xlws.FILTER(P:P,($BU:$BU=$BU463)*($I:$I=$I463)*($T:$T=$T463)*($S:$S=_xlfn.MINIFS($S:$S,$T:$T,"="&amp;$T463)),""))))&amp;"",IF(P463="","",""))&amp;""</f>
        <v/>
      </c>
      <c r="AY463" t="str" cm="1">
        <f t="array" ref="AY463">IFERROR(IF(Q463&lt;&gt;"",Q463,IF(OR($S463="",$T463=""),"",IF($T463&lt;&gt;"",_xlfn._xlws.FILTER(Q:Q,($BU:$BU=$BU463)*($I:$I=$I463)*($T:$T=$T463)*($S:$S=_xlfn.MINIFS($S:$S,$T:$T,"="&amp;$T463)),""))))&amp;"",IF(Q463="","",""))&amp;""</f>
        <v>s</v>
      </c>
      <c r="AZ463" t="str" cm="1">
        <f t="array" ref="AZ463">IFERROR(IF(R463&lt;&gt;"",R463,IF(OR($S463="",$T463=""),"",IF($T463&lt;&gt;"",_xlfn._xlws.FILTER(R:R,($BU:$BU=$BU463)*($I:$I=$I463)*($T:$T=$T463)*($S:$S=_xlfn.MINIFS($S:$S,$T:$T,"="&amp;$T463)),""))))&amp;"",IF(R463="","",""))&amp;""</f>
        <v/>
      </c>
      <c r="BA463" s="6">
        <f t="shared" si="688"/>
        <v>42</v>
      </c>
      <c r="BB463">
        <f t="shared" ref="BB463:BD463" si="709">BB462</f>
        <v>18987</v>
      </c>
      <c r="BC463" t="str">
        <f t="shared" si="709"/>
        <v>Velodrome</v>
      </c>
      <c r="BD463" t="str">
        <f t="shared" si="709"/>
        <v>Outlaws</v>
      </c>
      <c r="BE463" t="s">
        <v>13</v>
      </c>
      <c r="BF463" t="s">
        <v>587</v>
      </c>
      <c r="BI463" cm="1">
        <f t="array" ref="BI463">IFERROR(_xlfn._xlws.FILTER(shifts!A:A,(shifts!B:B=events!AD463)*(shifts!AG:AG&gt;=events!BK463)*(shifts!AH:AH&lt;=events!BL463)),BI462)</f>
        <v>15</v>
      </c>
      <c r="BJ463" s="15">
        <f t="shared" si="690"/>
        <v>0</v>
      </c>
      <c r="BK463">
        <f t="shared" si="691"/>
        <v>730</v>
      </c>
      <c r="BL463">
        <f t="shared" si="692"/>
        <v>730</v>
      </c>
      <c r="BM463" s="15">
        <f>SUMIFS(BJ$2:BJ463,K$2:K463,"=Intermission")+SUMIFS(BJ$2:BJ463,K$2:K463,"=Timeout")</f>
        <v>0</v>
      </c>
      <c r="BN463">
        <f t="shared" si="693"/>
        <v>0</v>
      </c>
      <c r="BO463" s="19">
        <f t="shared" si="694"/>
        <v>350</v>
      </c>
      <c r="BP463">
        <f t="shared" si="695"/>
        <v>345</v>
      </c>
      <c r="BQ463" s="17">
        <f t="shared" si="696"/>
        <v>350</v>
      </c>
      <c r="BR463" t="str">
        <f t="shared" si="697"/>
        <v>event_team_player_1</v>
      </c>
      <c r="BS463">
        <f>COUNTIFS(S$3:S463,"="&amp;S463,AI$3:AI463,"="&amp;AI463)</f>
        <v>1</v>
      </c>
      <c r="BT463" t="str">
        <f>IFERROR(VLOOKUP(BB463&amp;BU463&amp;X463,game_rosters!U:W,3,FALSE),"")</f>
        <v>P100032</v>
      </c>
      <c r="BU463" t="str">
        <f t="shared" si="698"/>
        <v>Outlaws</v>
      </c>
    </row>
    <row r="464" spans="1:73" x14ac:dyDescent="0.2">
      <c r="A464">
        <f t="shared" si="673"/>
        <v>1</v>
      </c>
      <c r="E464" s="4"/>
      <c r="F464" s="43"/>
      <c r="G464" s="4"/>
      <c r="H464" s="46"/>
      <c r="I464" s="44">
        <v>4</v>
      </c>
      <c r="J464" s="44" t="str">
        <f t="shared" si="699"/>
        <v/>
      </c>
      <c r="K464" t="s">
        <v>13</v>
      </c>
      <c r="L464" t="s">
        <v>574</v>
      </c>
      <c r="N464" t="s">
        <v>595</v>
      </c>
      <c r="S464">
        <v>226</v>
      </c>
      <c r="T464" t="s">
        <v>756</v>
      </c>
      <c r="U464" t="str">
        <f>IF(B464=1,MAX($U$2:$U463)+1,IF(AND($T464&lt;&gt;"",$T464=$T463),$U463,IF(B464="x",U463,"")))</f>
        <v/>
      </c>
      <c r="V464" t="str">
        <f>IF(C464=1,MAX($V$2:$V463)+1,IF(AND($T464&lt;&gt;"",$T464=$T463),$U463,IF(C464="x",V463,"")))</f>
        <v/>
      </c>
      <c r="W464" t="s">
        <v>731</v>
      </c>
      <c r="X464">
        <v>4</v>
      </c>
      <c r="Z464">
        <v>1</v>
      </c>
      <c r="AA464">
        <f t="shared" si="670"/>
        <v>1226</v>
      </c>
      <c r="AB464" t="str">
        <f t="shared" si="671"/>
        <v/>
      </c>
      <c r="AC464">
        <f t="shared" si="667"/>
        <v>1226</v>
      </c>
      <c r="AD464" s="6">
        <v>1</v>
      </c>
      <c r="AE464" t="s">
        <v>746</v>
      </c>
      <c r="AF464" t="s">
        <v>912</v>
      </c>
      <c r="AG464" t="s">
        <v>746</v>
      </c>
      <c r="AH464" t="s">
        <v>916</v>
      </c>
      <c r="AI464" t="str">
        <f t="shared" si="674"/>
        <v>e</v>
      </c>
      <c r="AJ464" t="str">
        <f t="shared" si="675"/>
        <v/>
      </c>
      <c r="AK464" t="str">
        <f t="shared" si="676"/>
        <v/>
      </c>
      <c r="AL464" t="str">
        <f t="shared" si="677"/>
        <v/>
      </c>
      <c r="AM464" t="str">
        <f t="shared" si="678"/>
        <v/>
      </c>
      <c r="AN464" t="str">
        <f t="shared" si="679"/>
        <v>Away</v>
      </c>
      <c r="AO464" t="str">
        <f t="shared" si="680"/>
        <v>a</v>
      </c>
      <c r="AP464" t="str">
        <f t="shared" si="681"/>
        <v/>
      </c>
      <c r="AQ464" t="str">
        <f t="shared" si="682"/>
        <v/>
      </c>
      <c r="AR464" t="str">
        <f t="shared" si="683"/>
        <v>Away</v>
      </c>
      <c r="AS464" t="str">
        <f t="shared" si="684"/>
        <v>a</v>
      </c>
      <c r="AT464" t="str">
        <f t="shared" si="685"/>
        <v>Offensive</v>
      </c>
      <c r="AU464" t="str">
        <f t="shared" si="686"/>
        <v/>
      </c>
      <c r="AV464" t="str">
        <f t="shared" si="687"/>
        <v/>
      </c>
      <c r="AW464" t="str" cm="1">
        <f t="array" ref="AW464">IFERROR(IF(O464&lt;&gt;"",O464,IF(OR($S464="",$T464=""),"",IF(O464&lt;&gt;"",O464,IF($T464&lt;&gt;"",_xlfn._xlws.FILTER(O:O,($BU:$BU=$BU464)*($I:$I=$I464)*($T:$T=$T464)*($S:$S=_xlfn.MINIFS($S:$S,$T:$T,"="&amp;$T464)),"")))))&amp;"",IF(O464="","",""))&amp;""</f>
        <v/>
      </c>
      <c r="AX464" t="str" cm="1">
        <f t="array" ref="AX464">IFERROR(IF(P464&lt;&gt;"",P464,IF(OR($S464="",$T464=""),"",IF($T464&lt;&gt;"",_xlfn._xlws.FILTER(P:P,($BU:$BU=$BU464)*($I:$I=$I464)*($T:$T=$T464)*($S:$S=_xlfn.MINIFS($S:$S,$T:$T,"="&amp;$T464)),""))))&amp;"",IF(P464="","",""))&amp;""</f>
        <v/>
      </c>
      <c r="AY464" t="str" cm="1">
        <f t="array" ref="AY464">IFERROR(IF(Q464&lt;&gt;"",Q464,IF(OR($S464="",$T464=""),"",IF($T464&lt;&gt;"",_xlfn._xlws.FILTER(Q:Q,($BU:$BU=$BU464)*($I:$I=$I464)*($T:$T=$T464)*($S:$S=_xlfn.MINIFS($S:$S,$T:$T,"="&amp;$T464)),""))))&amp;"",IF(Q464="","",""))&amp;""</f>
        <v/>
      </c>
      <c r="AZ464" t="str" cm="1">
        <f t="array" ref="AZ464">IFERROR(IF(R464&lt;&gt;"",R464,IF(OR($S464="",$T464=""),"",IF($T464&lt;&gt;"",_xlfn._xlws.FILTER(R:R,($BU:$BU=$BU464)*($I:$I=$I464)*($T:$T=$T464)*($S:$S=_xlfn.MINIFS($S:$S,$T:$T,"="&amp;$T464)),""))))&amp;"",IF(R464="","",""))&amp;""</f>
        <v/>
      </c>
      <c r="BA464" s="6">
        <f t="shared" si="688"/>
        <v>42</v>
      </c>
      <c r="BB464">
        <f t="shared" ref="BB464:BD464" si="710">BB463</f>
        <v>18987</v>
      </c>
      <c r="BC464" t="str">
        <f t="shared" si="710"/>
        <v>Velodrome</v>
      </c>
      <c r="BD464" t="str">
        <f t="shared" si="710"/>
        <v>Outlaws</v>
      </c>
      <c r="BE464" t="s">
        <v>13</v>
      </c>
      <c r="BF464" t="s">
        <v>574</v>
      </c>
      <c r="BI464" cm="1">
        <f t="array" ref="BI464">IFERROR(_xlfn._xlws.FILTER(shifts!A:A,(shifts!B:B=events!AD464)*(shifts!AG:AG&gt;=events!BK464)*(shifts!AH:AH&lt;=events!BL464)),BI463)</f>
        <v>15</v>
      </c>
      <c r="BJ464" s="15">
        <f t="shared" si="690"/>
        <v>7</v>
      </c>
      <c r="BK464">
        <f t="shared" si="691"/>
        <v>729</v>
      </c>
      <c r="BL464">
        <f t="shared" si="692"/>
        <v>722</v>
      </c>
      <c r="BM464" s="15">
        <f>SUMIFS(BJ$2:BJ464,K$2:K464,"=Intermission")+SUMIFS(BJ$2:BJ464,K$2:K464,"=Timeout")</f>
        <v>0</v>
      </c>
      <c r="BN464">
        <f t="shared" si="693"/>
        <v>0</v>
      </c>
      <c r="BO464" s="19">
        <f t="shared" si="694"/>
        <v>351</v>
      </c>
      <c r="BP464">
        <f t="shared" si="695"/>
        <v>346</v>
      </c>
      <c r="BQ464" s="17">
        <f t="shared" si="696"/>
        <v>358</v>
      </c>
      <c r="BR464" t="str">
        <f t="shared" si="697"/>
        <v>event_team_player_1</v>
      </c>
      <c r="BS464">
        <f>COUNTIFS(S$3:S464,"="&amp;S464,AI$3:AI464,"="&amp;AI464)</f>
        <v>1</v>
      </c>
      <c r="BT464" t="str">
        <f>IFERROR(VLOOKUP(BB464&amp;BU464&amp;X464,game_rosters!U:W,3,FALSE),"")</f>
        <v>P100032</v>
      </c>
      <c r="BU464" t="str">
        <f t="shared" si="698"/>
        <v>Outlaws</v>
      </c>
    </row>
    <row r="465" spans="1:73" x14ac:dyDescent="0.2">
      <c r="A465">
        <f t="shared" si="673"/>
        <v>1</v>
      </c>
      <c r="E465" s="4"/>
      <c r="F465" s="43"/>
      <c r="G465" s="4"/>
      <c r="H465" s="46"/>
      <c r="I465" s="44">
        <v>4</v>
      </c>
      <c r="J465" s="44" t="str">
        <f t="shared" si="699"/>
        <v/>
      </c>
      <c r="K465" t="s">
        <v>7</v>
      </c>
      <c r="L465" t="s">
        <v>172</v>
      </c>
      <c r="M465" t="s">
        <v>68</v>
      </c>
      <c r="N465" t="s">
        <v>595</v>
      </c>
      <c r="O465" t="s">
        <v>569</v>
      </c>
      <c r="Q465" t="s">
        <v>595</v>
      </c>
      <c r="S465">
        <v>227</v>
      </c>
      <c r="T465">
        <v>43</v>
      </c>
      <c r="U465" t="str">
        <f>IF(B465=1,MAX($U$2:$U464)+1,IF(AND($T465&lt;&gt;"",$T465=$T464),$U464,IF(B465="x",U464,"")))</f>
        <v/>
      </c>
      <c r="V465" t="str">
        <f>IF(C465=1,MAX($V$2:$V464)+1,IF(AND($T465&lt;&gt;"",$T465=$T464),$U464,IF(C465="x",V464,"")))</f>
        <v/>
      </c>
      <c r="W465" t="s">
        <v>731</v>
      </c>
      <c r="X465">
        <v>4</v>
      </c>
      <c r="Z465">
        <v>1</v>
      </c>
      <c r="AA465">
        <f t="shared" si="670"/>
        <v>1227</v>
      </c>
      <c r="AB465">
        <f t="shared" si="671"/>
        <v>9043</v>
      </c>
      <c r="AC465">
        <f t="shared" si="667"/>
        <v>9043</v>
      </c>
      <c r="AD465" s="6">
        <v>1</v>
      </c>
      <c r="AE465" t="s">
        <v>746</v>
      </c>
      <c r="AF465" t="s">
        <v>916</v>
      </c>
      <c r="AG465" t="s">
        <v>756</v>
      </c>
      <c r="AH465" t="s">
        <v>756</v>
      </c>
      <c r="AI465" t="str">
        <f t="shared" si="674"/>
        <v>e</v>
      </c>
      <c r="AJ465" t="str">
        <f t="shared" si="675"/>
        <v/>
      </c>
      <c r="AK465" t="str">
        <f t="shared" si="676"/>
        <v/>
      </c>
      <c r="AL465" t="str">
        <f t="shared" si="677"/>
        <v/>
      </c>
      <c r="AM465" t="str">
        <f t="shared" si="678"/>
        <v/>
      </c>
      <c r="AN465" t="str">
        <f t="shared" si="679"/>
        <v>Away</v>
      </c>
      <c r="AO465" t="str">
        <f t="shared" si="680"/>
        <v>a</v>
      </c>
      <c r="AP465" t="str">
        <f t="shared" si="681"/>
        <v/>
      </c>
      <c r="AQ465" t="str">
        <f t="shared" si="682"/>
        <v/>
      </c>
      <c r="AR465" t="str">
        <f t="shared" si="683"/>
        <v>Away</v>
      </c>
      <c r="AS465" t="str">
        <f t="shared" si="684"/>
        <v>a</v>
      </c>
      <c r="AT465" t="str">
        <f t="shared" si="685"/>
        <v>Offensive</v>
      </c>
      <c r="AU465" t="str">
        <f t="shared" si="686"/>
        <v/>
      </c>
      <c r="AV465" t="str">
        <f t="shared" si="687"/>
        <v/>
      </c>
      <c r="AW465" t="str" cm="1">
        <f t="array" ref="AW465">IFERROR(IF(O465&lt;&gt;"",O465,IF(OR($S465="",$T465=""),"",IF(O465&lt;&gt;"",O465,IF($T465&lt;&gt;"",_xlfn._xlws.FILTER(O:O,($BU:$BU=$BU465)*($I:$I=$I465)*($T:$T=$T465)*($S:$S=_xlfn.MINIFS($S:$S,$T:$T,"="&amp;$T465)),"")))))&amp;"",IF(O465="","",""))&amp;""</f>
        <v>OffensivePlay_Zone-Breakout</v>
      </c>
      <c r="AX465" t="str" cm="1">
        <f t="array" ref="AX465">IFERROR(IF(P465&lt;&gt;"",P465,IF(OR($S465="",$T465=""),"",IF($T465&lt;&gt;"",_xlfn._xlws.FILTER(P:P,($BU:$BU=$BU465)*($I:$I=$I465)*($T:$T=$T465)*($S:$S=_xlfn.MINIFS($S:$S,$T:$T,"="&amp;$T465)),""))))&amp;"",IF(P465="","",""))&amp;""</f>
        <v/>
      </c>
      <c r="AY465" t="str" cm="1">
        <f t="array" ref="AY465">IFERROR(IF(Q465&lt;&gt;"",Q465,IF(OR($S465="",$T465=""),"",IF($T465&lt;&gt;"",_xlfn._xlws.FILTER(Q:Q,($BU:$BU=$BU465)*($I:$I=$I465)*($T:$T=$T465)*($S:$S=_xlfn.MINIFS($S:$S,$T:$T,"="&amp;$T465)),""))))&amp;"",IF(Q465="","",""))&amp;""</f>
        <v>s</v>
      </c>
      <c r="AZ465" t="str" cm="1">
        <f t="array" ref="AZ465">IFERROR(IF(R465&lt;&gt;"",R465,IF(OR($S465="",$T465=""),"",IF($T465&lt;&gt;"",_xlfn._xlws.FILTER(R:R,($BU:$BU=$BU465)*($I:$I=$I465)*($T:$T=$T465)*($S:$S=_xlfn.MINIFS($S:$S,$T:$T,"="&amp;$T465)),""))))&amp;"",IF(R465="","",""))&amp;""</f>
        <v/>
      </c>
      <c r="BA465" s="6">
        <f t="shared" si="688"/>
        <v>42</v>
      </c>
      <c r="BB465">
        <f t="shared" ref="BB465:BD465" si="711">BB464</f>
        <v>18987</v>
      </c>
      <c r="BC465" t="str">
        <f t="shared" si="711"/>
        <v>Velodrome</v>
      </c>
      <c r="BD465" t="str">
        <f t="shared" si="711"/>
        <v>Outlaws</v>
      </c>
      <c r="BE465" t="s">
        <v>7</v>
      </c>
      <c r="BF465" t="s">
        <v>172</v>
      </c>
      <c r="BI465" cm="1">
        <f t="array" ref="BI465">IFERROR(_xlfn._xlws.FILTER(shifts!A:A,(shifts!B:B=events!AD465)*(shifts!AG:AG&gt;=events!BK465)*(shifts!AH:AH&lt;=events!BL465)),BI464)</f>
        <v>15</v>
      </c>
      <c r="BJ465" s="15">
        <f t="shared" si="690"/>
        <v>0</v>
      </c>
      <c r="BK465">
        <f t="shared" si="691"/>
        <v>722</v>
      </c>
      <c r="BL465">
        <f t="shared" si="692"/>
        <v>722</v>
      </c>
      <c r="BM465" s="15">
        <f>SUMIFS(BJ$2:BJ465,K$2:K465,"=Intermission")+SUMIFS(BJ$2:BJ465,K$2:K465,"=Timeout")</f>
        <v>0</v>
      </c>
      <c r="BN465">
        <f t="shared" si="693"/>
        <v>0</v>
      </c>
      <c r="BO465" s="19">
        <f t="shared" si="694"/>
        <v>358</v>
      </c>
      <c r="BP465">
        <f t="shared" si="695"/>
        <v>353</v>
      </c>
      <c r="BQ465" s="17">
        <f t="shared" si="696"/>
        <v>358</v>
      </c>
      <c r="BR465" t="str">
        <f t="shared" si="697"/>
        <v>event_team_player_1</v>
      </c>
      <c r="BS465">
        <f>COUNTIFS(S$3:S465,"="&amp;S465,AI$3:AI465,"="&amp;AI465)</f>
        <v>1</v>
      </c>
      <c r="BT465" t="str">
        <f>IFERROR(VLOOKUP(BB465&amp;BU465&amp;X465,game_rosters!U:W,3,FALSE),"")</f>
        <v>P100032</v>
      </c>
      <c r="BU465" t="str">
        <f t="shared" si="698"/>
        <v>Outlaws</v>
      </c>
    </row>
    <row r="466" spans="1:73" x14ac:dyDescent="0.2">
      <c r="A466" t="str">
        <f t="shared" si="673"/>
        <v/>
      </c>
      <c r="E466" s="4"/>
      <c r="F466" s="43"/>
      <c r="G466" s="4"/>
      <c r="H466" s="46"/>
      <c r="I466" s="44">
        <v>13</v>
      </c>
      <c r="J466" s="44" t="str">
        <f t="shared" si="699"/>
        <v/>
      </c>
      <c r="S466">
        <v>227</v>
      </c>
      <c r="T466">
        <v>43</v>
      </c>
      <c r="U466" t="str">
        <f>IF(B466=1,MAX($U$2:$U465)+1,IF(AND($T466&lt;&gt;"",$T466=$T465),$U465,IF(B466="x",U465,"")))</f>
        <v/>
      </c>
      <c r="V466" t="str">
        <f>IF(C466=1,MAX($V$2:$V465)+1,IF(AND($T466&lt;&gt;"",$T466=$T465),$U465,IF(C466="x",V465,"")))</f>
        <v/>
      </c>
      <c r="X466">
        <v>13</v>
      </c>
      <c r="Z466">
        <v>1</v>
      </c>
      <c r="AA466">
        <f t="shared" si="670"/>
        <v>1227</v>
      </c>
      <c r="AB466">
        <f t="shared" si="671"/>
        <v>9043</v>
      </c>
      <c r="AC466">
        <f t="shared" si="667"/>
        <v>9043</v>
      </c>
      <c r="AD466" s="6">
        <v>1</v>
      </c>
      <c r="AE466" t="s">
        <v>746</v>
      </c>
      <c r="AF466" t="s">
        <v>916</v>
      </c>
      <c r="AG466" t="s">
        <v>756</v>
      </c>
      <c r="AH466" t="s">
        <v>756</v>
      </c>
      <c r="AI466" t="str">
        <f t="shared" si="674"/>
        <v>e</v>
      </c>
      <c r="AJ466" t="str">
        <f t="shared" si="675"/>
        <v/>
      </c>
      <c r="AK466" t="str">
        <f t="shared" si="676"/>
        <v/>
      </c>
      <c r="AL466" t="str">
        <f t="shared" si="677"/>
        <v/>
      </c>
      <c r="AM466" t="str">
        <f t="shared" si="678"/>
        <v/>
      </c>
      <c r="AN466" t="str">
        <f t="shared" si="679"/>
        <v>Away</v>
      </c>
      <c r="AO466" t="str">
        <f t="shared" si="680"/>
        <v>a</v>
      </c>
      <c r="AP466" t="str">
        <f t="shared" si="681"/>
        <v/>
      </c>
      <c r="AQ466" t="str">
        <f t="shared" si="682"/>
        <v/>
      </c>
      <c r="AR466" t="str">
        <f t="shared" si="683"/>
        <v>Away</v>
      </c>
      <c r="AS466" t="str">
        <f t="shared" si="684"/>
        <v>a</v>
      </c>
      <c r="AT466" t="str">
        <f t="shared" si="685"/>
        <v>Offensive</v>
      </c>
      <c r="AU466" t="str">
        <f t="shared" si="686"/>
        <v/>
      </c>
      <c r="AV466" t="str">
        <f t="shared" si="687"/>
        <v/>
      </c>
      <c r="AW466" t="str" cm="1">
        <f t="array" ref="AW466">IFERROR(IF(O466&lt;&gt;"",O466,IF(OR($S466="",$T466=""),"",IF(O466&lt;&gt;"",O466,IF($T466&lt;&gt;"",_xlfn._xlws.FILTER(O:O,($BU:$BU=$BU466)*($I:$I=$I466)*($T:$T=$T466)*($S:$S=_xlfn.MINIFS($S:$S,$T:$T,"="&amp;$T466)),"")))))&amp;"",IF(O466="","",""))&amp;""</f>
        <v/>
      </c>
      <c r="AX466" t="str" cm="1">
        <f t="array" ref="AX466">IFERROR(IF(P466&lt;&gt;"",P466,IF(OR($S466="",$T466=""),"",IF($T466&lt;&gt;"",_xlfn._xlws.FILTER(P:P,($BU:$BU=$BU466)*($I:$I=$I466)*($T:$T=$T466)*($S:$S=_xlfn.MINIFS($S:$S,$T:$T,"="&amp;$T466)),""))))&amp;"",IF(P466="","",""))&amp;""</f>
        <v/>
      </c>
      <c r="AY466" t="str" cm="1">
        <f t="array" ref="AY466">IFERROR(IF(Q466&lt;&gt;"",Q466,IF(OR($S466="",$T466=""),"",IF($T466&lt;&gt;"",_xlfn._xlws.FILTER(Q:Q,($BU:$BU=$BU466)*($I:$I=$I466)*($T:$T=$T466)*($S:$S=_xlfn.MINIFS($S:$S,$T:$T,"="&amp;$T466)),""))))&amp;"",IF(Q466="","",""))&amp;""</f>
        <v/>
      </c>
      <c r="AZ466" t="str" cm="1">
        <f t="array" ref="AZ466">IFERROR(IF(R466&lt;&gt;"",R466,IF(OR($S466="",$T466=""),"",IF($T466&lt;&gt;"",_xlfn._xlws.FILTER(R:R,($BU:$BU=$BU466)*($I:$I=$I466)*($T:$T=$T466)*($S:$S=_xlfn.MINIFS($S:$S,$T:$T,"="&amp;$T466)),""))))&amp;"",IF(R466="","",""))&amp;""</f>
        <v/>
      </c>
      <c r="BA466" s="6">
        <f t="shared" si="688"/>
        <v>42</v>
      </c>
      <c r="BB466">
        <f t="shared" ref="BB466:BD466" si="712">BB465</f>
        <v>18987</v>
      </c>
      <c r="BC466" t="str">
        <f t="shared" si="712"/>
        <v>Velodrome</v>
      </c>
      <c r="BD466" t="str">
        <f t="shared" si="712"/>
        <v>Outlaws</v>
      </c>
      <c r="BE466" t="s">
        <v>7</v>
      </c>
      <c r="BF466" t="s">
        <v>172</v>
      </c>
      <c r="BI466" cm="1">
        <f t="array" ref="BI466">IFERROR(_xlfn._xlws.FILTER(shifts!A:A,(shifts!B:B=events!AD466)*(shifts!AG:AG&gt;=events!BK466)*(shifts!AH:AH&lt;=events!BL466)),BI465)</f>
        <v>15</v>
      </c>
      <c r="BJ466" s="15">
        <f t="shared" si="690"/>
        <v>0</v>
      </c>
      <c r="BK466">
        <f t="shared" si="691"/>
        <v>722</v>
      </c>
      <c r="BL466">
        <f t="shared" si="692"/>
        <v>722</v>
      </c>
      <c r="BM466" s="15">
        <f>SUMIFS(BJ$2:BJ466,K$2:K466,"=Intermission")+SUMIFS(BJ$2:BJ466,K$2:K466,"=Timeout")</f>
        <v>0</v>
      </c>
      <c r="BN466">
        <f t="shared" si="693"/>
        <v>0</v>
      </c>
      <c r="BO466" s="19">
        <f t="shared" si="694"/>
        <v>358</v>
      </c>
      <c r="BP466">
        <f t="shared" si="695"/>
        <v>353</v>
      </c>
      <c r="BQ466" s="17">
        <f t="shared" si="696"/>
        <v>358</v>
      </c>
      <c r="BR466" t="str">
        <f t="shared" si="697"/>
        <v>event_team_player_2</v>
      </c>
      <c r="BS466">
        <f>COUNTIFS(S$3:S466,"="&amp;S466,AI$3:AI466,"="&amp;AI466)</f>
        <v>2</v>
      </c>
      <c r="BT466" t="str">
        <f>IFERROR(VLOOKUP(BB466&amp;BU466&amp;X466,game_rosters!U:W,3,FALSE),"")</f>
        <v>P100031</v>
      </c>
      <c r="BU466" t="str">
        <f t="shared" si="698"/>
        <v>Outlaws</v>
      </c>
    </row>
    <row r="467" spans="1:73" x14ac:dyDescent="0.2">
      <c r="A467">
        <f t="shared" si="673"/>
        <v>1</v>
      </c>
      <c r="E467" s="4"/>
      <c r="F467" s="43"/>
      <c r="G467" s="4"/>
      <c r="H467" s="46"/>
      <c r="I467" s="44">
        <v>4</v>
      </c>
      <c r="J467" s="44" t="str">
        <f t="shared" si="699"/>
        <v>d</v>
      </c>
      <c r="K467" t="s">
        <v>238</v>
      </c>
      <c r="L467" t="s">
        <v>184</v>
      </c>
      <c r="M467" t="s">
        <v>89</v>
      </c>
      <c r="N467" t="s">
        <v>595</v>
      </c>
      <c r="S467">
        <v>228</v>
      </c>
      <c r="T467">
        <v>43</v>
      </c>
      <c r="U467" t="str">
        <f>IF(B467=1,MAX($U$2:$U466)+1,IF(AND($T467&lt;&gt;"",$T467=$T466),$U466,IF(B467="x",U466,"")))</f>
        <v/>
      </c>
      <c r="V467" t="str">
        <f>IF(C467=1,MAX($V$2:$V466)+1,IF(AND($T467&lt;&gt;"",$T467=$T466),$U466,IF(C467="x",V466,"")))</f>
        <v/>
      </c>
      <c r="W467" t="s">
        <v>731</v>
      </c>
      <c r="X467">
        <v>4</v>
      </c>
      <c r="Z467">
        <v>1</v>
      </c>
      <c r="AA467">
        <f t="shared" si="670"/>
        <v>1228</v>
      </c>
      <c r="AB467">
        <f t="shared" si="671"/>
        <v>9043</v>
      </c>
      <c r="AC467">
        <f t="shared" si="667"/>
        <v>9043</v>
      </c>
      <c r="AD467" s="6">
        <v>1</v>
      </c>
      <c r="AE467" t="s">
        <v>746</v>
      </c>
      <c r="AF467" t="s">
        <v>916</v>
      </c>
      <c r="AG467" t="s">
        <v>756</v>
      </c>
      <c r="AH467" t="s">
        <v>756</v>
      </c>
      <c r="AI467" t="str">
        <f t="shared" si="674"/>
        <v>e</v>
      </c>
      <c r="AJ467" t="str">
        <f t="shared" si="675"/>
        <v>d</v>
      </c>
      <c r="AK467" t="str">
        <f t="shared" si="676"/>
        <v>d</v>
      </c>
      <c r="AL467" t="str">
        <f t="shared" si="677"/>
        <v>o</v>
      </c>
      <c r="AM467" t="str">
        <f t="shared" si="678"/>
        <v>d</v>
      </c>
      <c r="AN467" t="str">
        <f t="shared" si="679"/>
        <v>Away</v>
      </c>
      <c r="AO467" t="str">
        <f t="shared" si="680"/>
        <v>a</v>
      </c>
      <c r="AP467" t="str">
        <f t="shared" si="681"/>
        <v>o</v>
      </c>
      <c r="AQ467" t="str">
        <f t="shared" si="682"/>
        <v>d</v>
      </c>
      <c r="AR467" t="str">
        <f t="shared" si="683"/>
        <v>Away</v>
      </c>
      <c r="AS467" t="str">
        <f t="shared" si="684"/>
        <v>a</v>
      </c>
      <c r="AT467" t="str">
        <f t="shared" si="685"/>
        <v>Offensive</v>
      </c>
      <c r="AU467" t="str">
        <f t="shared" si="686"/>
        <v/>
      </c>
      <c r="AV467" t="str">
        <f t="shared" si="687"/>
        <v/>
      </c>
      <c r="AW467" t="str" cm="1">
        <f t="array" ref="AW467">IFERROR(IF(O467&lt;&gt;"",O467,IF(OR($S467="",$T467=""),"",IF(O467&lt;&gt;"",O467,IF($T467&lt;&gt;"",_xlfn._xlws.FILTER(O:O,($BU:$BU=$BU467)*($I:$I=$I467)*($T:$T=$T467)*($S:$S=_xlfn.MINIFS($S:$S,$T:$T,"="&amp;$T467)),"")))))&amp;"",IF(O467="","",""))&amp;""</f>
        <v>OffensivePlay_Zone-Breakout</v>
      </c>
      <c r="AX467" t="str" cm="1">
        <f t="array" ref="AX467">IFERROR(IF(P467&lt;&gt;"",P467,IF(OR($S467="",$T467=""),"",IF($T467&lt;&gt;"",_xlfn._xlws.FILTER(P:P,($BU:$BU=$BU467)*($I:$I=$I467)*($T:$T=$T467)*($S:$S=_xlfn.MINIFS($S:$S,$T:$T,"="&amp;$T467)),""))))&amp;"",IF(P467="","",""))&amp;""</f>
        <v/>
      </c>
      <c r="AY467" t="str" cm="1">
        <f t="array" ref="AY467">IFERROR(IF(Q467&lt;&gt;"",Q467,IF(OR($S467="",$T467=""),"",IF($T467&lt;&gt;"",_xlfn._xlws.FILTER(Q:Q,($BU:$BU=$BU467)*($I:$I=$I467)*($T:$T=$T467)*($S:$S=_xlfn.MINIFS($S:$S,$T:$T,"="&amp;$T467)),""))))&amp;"",IF(Q467="","",""))&amp;""</f>
        <v>s</v>
      </c>
      <c r="AZ467" t="str" cm="1">
        <f t="array" ref="AZ467">IFERROR(IF(R467&lt;&gt;"",R467,IF(OR($S467="",$T467=""),"",IF($T467&lt;&gt;"",_xlfn._xlws.FILTER(R:R,($BU:$BU=$BU467)*($I:$I=$I467)*($T:$T=$T467)*($S:$S=_xlfn.MINIFS($S:$S,$T:$T,"="&amp;$T467)),""))))&amp;"",IF(R467="","",""))&amp;""</f>
        <v/>
      </c>
      <c r="BA467" s="6">
        <f t="shared" si="688"/>
        <v>43</v>
      </c>
      <c r="BB467">
        <f t="shared" ref="BB467:BD467" si="713">BB466</f>
        <v>18987</v>
      </c>
      <c r="BC467" t="str">
        <f t="shared" si="713"/>
        <v>Velodrome</v>
      </c>
      <c r="BD467" t="str">
        <f t="shared" si="713"/>
        <v>Outlaws</v>
      </c>
      <c r="BE467" t="s">
        <v>238</v>
      </c>
      <c r="BF467" t="s">
        <v>184</v>
      </c>
      <c r="BI467" cm="1">
        <f t="array" ref="BI467">IFERROR(_xlfn._xlws.FILTER(shifts!A:A,(shifts!B:B=events!AD467)*(shifts!AG:AG&gt;=events!BK467)*(shifts!AH:AH&lt;=events!BL467)),BI466)</f>
        <v>15</v>
      </c>
      <c r="BJ467" s="15">
        <f t="shared" si="690"/>
        <v>0</v>
      </c>
      <c r="BK467">
        <f t="shared" si="691"/>
        <v>722</v>
      </c>
      <c r="BL467">
        <f t="shared" si="692"/>
        <v>722</v>
      </c>
      <c r="BM467" s="15">
        <f>SUMIFS(BJ$2:BJ467,K$2:K467,"=Intermission")+SUMIFS(BJ$2:BJ467,K$2:K467,"=Timeout")</f>
        <v>0</v>
      </c>
      <c r="BN467">
        <f t="shared" si="693"/>
        <v>0</v>
      </c>
      <c r="BO467" s="19">
        <f t="shared" si="694"/>
        <v>358</v>
      </c>
      <c r="BP467">
        <f t="shared" si="695"/>
        <v>353</v>
      </c>
      <c r="BQ467" s="17">
        <f t="shared" si="696"/>
        <v>358</v>
      </c>
      <c r="BR467" t="str">
        <f t="shared" si="697"/>
        <v>event_team_player_1</v>
      </c>
      <c r="BS467">
        <f>COUNTIFS(S$3:S467,"="&amp;S467,AI$3:AI467,"="&amp;AI467)</f>
        <v>1</v>
      </c>
      <c r="BT467" t="str">
        <f>IFERROR(VLOOKUP(BB467&amp;BU467&amp;X467,game_rosters!U:W,3,FALSE),"")</f>
        <v>P100032</v>
      </c>
      <c r="BU467" t="str">
        <f t="shared" si="698"/>
        <v>Outlaws</v>
      </c>
    </row>
    <row r="468" spans="1:73" x14ac:dyDescent="0.2">
      <c r="A468" t="str">
        <f t="shared" si="673"/>
        <v/>
      </c>
      <c r="E468" s="4"/>
      <c r="F468" s="43"/>
      <c r="G468" s="4"/>
      <c r="H468" s="46"/>
      <c r="I468" s="44">
        <v>13</v>
      </c>
      <c r="J468" s="44" t="str">
        <f t="shared" si="699"/>
        <v/>
      </c>
      <c r="S468">
        <v>228</v>
      </c>
      <c r="T468">
        <v>43</v>
      </c>
      <c r="U468" t="str">
        <f>IF(B468=1,MAX($U$2:$U467)+1,IF(AND($T468&lt;&gt;"",$T468=$T467),$U467,IF(B468="x",U467,"")))</f>
        <v/>
      </c>
      <c r="V468" t="str">
        <f>IF(C468=1,MAX($V$2:$V467)+1,IF(AND($T468&lt;&gt;"",$T468=$T467),$U467,IF(C468="x",V467,"")))</f>
        <v/>
      </c>
      <c r="X468">
        <v>13</v>
      </c>
      <c r="Z468">
        <v>1</v>
      </c>
      <c r="AA468">
        <f t="shared" si="670"/>
        <v>1228</v>
      </c>
      <c r="AB468">
        <f t="shared" si="671"/>
        <v>9043</v>
      </c>
      <c r="AC468">
        <f t="shared" si="667"/>
        <v>9043</v>
      </c>
      <c r="AD468" s="6">
        <v>1</v>
      </c>
      <c r="AE468" t="s">
        <v>746</v>
      </c>
      <c r="AF468" t="s">
        <v>916</v>
      </c>
      <c r="AG468" t="s">
        <v>756</v>
      </c>
      <c r="AH468" t="s">
        <v>756</v>
      </c>
      <c r="AI468" t="str">
        <f t="shared" si="674"/>
        <v>e</v>
      </c>
      <c r="AJ468" t="str">
        <f t="shared" si="675"/>
        <v>d</v>
      </c>
      <c r="AK468" t="str">
        <f t="shared" si="676"/>
        <v>d</v>
      </c>
      <c r="AL468" t="str">
        <f t="shared" si="677"/>
        <v/>
      </c>
      <c r="AM468" t="str">
        <f t="shared" si="678"/>
        <v/>
      </c>
      <c r="AN468" t="str">
        <f t="shared" si="679"/>
        <v>Away</v>
      </c>
      <c r="AO468" t="str">
        <f t="shared" si="680"/>
        <v>a</v>
      </c>
      <c r="AP468" t="str">
        <f t="shared" si="681"/>
        <v>o</v>
      </c>
      <c r="AQ468" t="str">
        <f t="shared" si="682"/>
        <v>d</v>
      </c>
      <c r="AR468" t="str">
        <f t="shared" si="683"/>
        <v>Away</v>
      </c>
      <c r="AS468" t="str">
        <f t="shared" si="684"/>
        <v>a</v>
      </c>
      <c r="AT468" t="str">
        <f t="shared" si="685"/>
        <v>Offensive</v>
      </c>
      <c r="AU468" t="str">
        <f t="shared" si="686"/>
        <v/>
      </c>
      <c r="AV468" t="str">
        <f t="shared" si="687"/>
        <v/>
      </c>
      <c r="AW468" t="str" cm="1">
        <f t="array" ref="AW468">IFERROR(IF(O468&lt;&gt;"",O468,IF(OR($S468="",$T468=""),"",IF(O468&lt;&gt;"",O468,IF($T468&lt;&gt;"",_xlfn._xlws.FILTER(O:O,($BU:$BU=$BU468)*($I:$I=$I468)*($T:$T=$T468)*($S:$S=_xlfn.MINIFS($S:$S,$T:$T,"="&amp;$T468)),"")))))&amp;"",IF(O468="","",""))&amp;""</f>
        <v/>
      </c>
      <c r="AX468" t="str" cm="1">
        <f t="array" ref="AX468">IFERROR(IF(P468&lt;&gt;"",P468,IF(OR($S468="",$T468=""),"",IF($T468&lt;&gt;"",_xlfn._xlws.FILTER(P:P,($BU:$BU=$BU468)*($I:$I=$I468)*($T:$T=$T468)*($S:$S=_xlfn.MINIFS($S:$S,$T:$T,"="&amp;$T468)),""))))&amp;"",IF(P468="","",""))&amp;""</f>
        <v/>
      </c>
      <c r="AY468" t="str" cm="1">
        <f t="array" ref="AY468">IFERROR(IF(Q468&lt;&gt;"",Q468,IF(OR($S468="",$T468=""),"",IF($T468&lt;&gt;"",_xlfn._xlws.FILTER(Q:Q,($BU:$BU=$BU468)*($I:$I=$I468)*($T:$T=$T468)*($S:$S=_xlfn.MINIFS($S:$S,$T:$T,"="&amp;$T468)),""))))&amp;"",IF(Q468="","",""))&amp;""</f>
        <v/>
      </c>
      <c r="AZ468" t="str" cm="1">
        <f t="array" ref="AZ468">IFERROR(IF(R468&lt;&gt;"",R468,IF(OR($S468="",$T468=""),"",IF($T468&lt;&gt;"",_xlfn._xlws.FILTER(R:R,($BU:$BU=$BU468)*($I:$I=$I468)*($T:$T=$T468)*($S:$S=_xlfn.MINIFS($S:$S,$T:$T,"="&amp;$T468)),""))))&amp;"",IF(R468="","",""))&amp;""</f>
        <v/>
      </c>
      <c r="BA468" s="6">
        <f t="shared" si="688"/>
        <v>43</v>
      </c>
      <c r="BB468">
        <f t="shared" ref="BB468:BD468" si="714">BB467</f>
        <v>18987</v>
      </c>
      <c r="BC468" t="str">
        <f t="shared" si="714"/>
        <v>Velodrome</v>
      </c>
      <c r="BD468" t="str">
        <f t="shared" si="714"/>
        <v>Outlaws</v>
      </c>
      <c r="BE468" t="s">
        <v>238</v>
      </c>
      <c r="BF468" t="s">
        <v>184</v>
      </c>
      <c r="BI468" cm="1">
        <f t="array" ref="BI468">IFERROR(_xlfn._xlws.FILTER(shifts!A:A,(shifts!B:B=events!AD468)*(shifts!AG:AG&gt;=events!BK468)*(shifts!AH:AH&lt;=events!BL468)),BI467)</f>
        <v>15</v>
      </c>
      <c r="BJ468" s="15">
        <f t="shared" si="690"/>
        <v>0</v>
      </c>
      <c r="BK468">
        <f t="shared" si="691"/>
        <v>722</v>
      </c>
      <c r="BL468">
        <f t="shared" si="692"/>
        <v>722</v>
      </c>
      <c r="BM468" s="15">
        <f>SUMIFS(BJ$2:BJ468,K$2:K468,"=Intermission")+SUMIFS(BJ$2:BJ468,K$2:K468,"=Timeout")</f>
        <v>0</v>
      </c>
      <c r="BN468">
        <f t="shared" si="693"/>
        <v>0</v>
      </c>
      <c r="BO468" s="19">
        <f t="shared" si="694"/>
        <v>358</v>
      </c>
      <c r="BP468">
        <f t="shared" si="695"/>
        <v>353</v>
      </c>
      <c r="BQ468" s="17">
        <f t="shared" si="696"/>
        <v>358</v>
      </c>
      <c r="BR468" t="str">
        <f t="shared" si="697"/>
        <v>event_team_player_2</v>
      </c>
      <c r="BS468">
        <f>COUNTIFS(S$3:S468,"="&amp;S468,AI$3:AI468,"="&amp;AI468)</f>
        <v>2</v>
      </c>
      <c r="BT468" t="str">
        <f>IFERROR(VLOOKUP(BB468&amp;BU468&amp;X468,game_rosters!U:W,3,FALSE),"")</f>
        <v>P100031</v>
      </c>
      <c r="BU468" t="str">
        <f t="shared" si="698"/>
        <v>Outlaws</v>
      </c>
    </row>
    <row r="469" spans="1:73" x14ac:dyDescent="0.2">
      <c r="A469">
        <f t="shared" si="673"/>
        <v>1</v>
      </c>
      <c r="E469" s="4"/>
      <c r="F469" s="43"/>
      <c r="G469" s="4"/>
      <c r="H469" s="46"/>
      <c r="I469" s="44">
        <v>13</v>
      </c>
      <c r="J469" s="44" t="str">
        <f t="shared" si="699"/>
        <v/>
      </c>
      <c r="K469" t="s">
        <v>13</v>
      </c>
      <c r="S469">
        <v>229</v>
      </c>
      <c r="T469" t="s">
        <v>756</v>
      </c>
      <c r="U469" t="str">
        <f>IF(B469=1,MAX($U$2:$U468)+1,IF(AND($T469&lt;&gt;"",$T469=$T468),$U468,IF(B469="x",U468,"")))</f>
        <v/>
      </c>
      <c r="V469" t="str">
        <f>IF(C469=1,MAX($V$2:$V468)+1,IF(AND($T469&lt;&gt;"",$T469=$T468),$U468,IF(C469="x",V468,"")))</f>
        <v/>
      </c>
      <c r="W469" t="s">
        <v>731</v>
      </c>
      <c r="X469">
        <v>13</v>
      </c>
      <c r="Z469">
        <v>1</v>
      </c>
      <c r="AA469">
        <f t="shared" si="670"/>
        <v>1229</v>
      </c>
      <c r="AB469" t="str">
        <f t="shared" si="671"/>
        <v/>
      </c>
      <c r="AC469">
        <f t="shared" si="667"/>
        <v>1229</v>
      </c>
      <c r="AD469" s="6">
        <v>1</v>
      </c>
      <c r="AE469" t="s">
        <v>746</v>
      </c>
      <c r="AF469" t="s">
        <v>916</v>
      </c>
      <c r="AG469" t="s">
        <v>746</v>
      </c>
      <c r="AH469" t="s">
        <v>413</v>
      </c>
      <c r="AI469" t="str">
        <f t="shared" si="674"/>
        <v>e</v>
      </c>
      <c r="AJ469" t="str">
        <f t="shared" si="675"/>
        <v/>
      </c>
      <c r="AK469" t="str">
        <f t="shared" si="676"/>
        <v/>
      </c>
      <c r="AL469" t="str">
        <f t="shared" si="677"/>
        <v/>
      </c>
      <c r="AM469" t="str">
        <f t="shared" si="678"/>
        <v/>
      </c>
      <c r="AN469" t="str">
        <f t="shared" si="679"/>
        <v>Away</v>
      </c>
      <c r="AO469" t="str">
        <f t="shared" si="680"/>
        <v>a</v>
      </c>
      <c r="AP469" t="str">
        <f t="shared" si="681"/>
        <v/>
      </c>
      <c r="AQ469" t="str">
        <f t="shared" si="682"/>
        <v/>
      </c>
      <c r="AR469" t="str">
        <f t="shared" si="683"/>
        <v>Away</v>
      </c>
      <c r="AS469" t="str">
        <f t="shared" si="684"/>
        <v>a</v>
      </c>
      <c r="AT469" t="str">
        <f t="shared" si="685"/>
        <v>Offensive</v>
      </c>
      <c r="AU469" t="str">
        <f t="shared" si="686"/>
        <v/>
      </c>
      <c r="AV469" t="str">
        <f t="shared" si="687"/>
        <v/>
      </c>
      <c r="AW469" t="str" cm="1">
        <f t="array" ref="AW469">IFERROR(IF(O469&lt;&gt;"",O469,IF(OR($S469="",$T469=""),"",IF(O469&lt;&gt;"",O469,IF($T469&lt;&gt;"",_xlfn._xlws.FILTER(O:O,($BU:$BU=$BU469)*($I:$I=$I469)*($T:$T=$T469)*($S:$S=_xlfn.MINIFS($S:$S,$T:$T,"="&amp;$T469)),"")))))&amp;"",IF(O469="","",""))&amp;""</f>
        <v/>
      </c>
      <c r="AX469" t="str" cm="1">
        <f t="array" ref="AX469">IFERROR(IF(P469&lt;&gt;"",P469,IF(OR($S469="",$T469=""),"",IF($T469&lt;&gt;"",_xlfn._xlws.FILTER(P:P,($BU:$BU=$BU469)*($I:$I=$I469)*($T:$T=$T469)*($S:$S=_xlfn.MINIFS($S:$S,$T:$T,"="&amp;$T469)),""))))&amp;"",IF(P469="","",""))&amp;""</f>
        <v/>
      </c>
      <c r="AY469" t="str" cm="1">
        <f t="array" ref="AY469">IFERROR(IF(Q469&lt;&gt;"",Q469,IF(OR($S469="",$T469=""),"",IF($T469&lt;&gt;"",_xlfn._xlws.FILTER(Q:Q,($BU:$BU=$BU469)*($I:$I=$I469)*($T:$T=$T469)*($S:$S=_xlfn.MINIFS($S:$S,$T:$T,"="&amp;$T469)),""))))&amp;"",IF(Q469="","",""))&amp;""</f>
        <v/>
      </c>
      <c r="AZ469" t="str" cm="1">
        <f t="array" ref="AZ469">IFERROR(IF(R469&lt;&gt;"",R469,IF(OR($S469="",$T469=""),"",IF($T469&lt;&gt;"",_xlfn._xlws.FILTER(R:R,($BU:$BU=$BU469)*($I:$I=$I469)*($T:$T=$T469)*($S:$S=_xlfn.MINIFS($S:$S,$T:$T,"="&amp;$T469)),""))))&amp;"",IF(R469="","",""))&amp;""</f>
        <v/>
      </c>
      <c r="BA469" s="6">
        <f t="shared" si="688"/>
        <v>43</v>
      </c>
      <c r="BB469">
        <f t="shared" ref="BB469:BD469" si="715">BB468</f>
        <v>18987</v>
      </c>
      <c r="BC469" t="str">
        <f t="shared" si="715"/>
        <v>Velodrome</v>
      </c>
      <c r="BD469" t="str">
        <f t="shared" si="715"/>
        <v>Outlaws</v>
      </c>
      <c r="BE469" t="s">
        <v>13</v>
      </c>
      <c r="BF469" t="s">
        <v>756</v>
      </c>
      <c r="BI469" cm="1">
        <f t="array" ref="BI469">IFERROR(_xlfn._xlws.FILTER(shifts!A:A,(shifts!B:B=events!AD469)*(shifts!AG:AG&gt;=events!BK469)*(shifts!AH:AH&lt;=events!BL469)),BI468)</f>
        <v>15</v>
      </c>
      <c r="BJ469" s="15">
        <f t="shared" si="690"/>
        <v>2</v>
      </c>
      <c r="BK469">
        <f t="shared" si="691"/>
        <v>722</v>
      </c>
      <c r="BL469">
        <f t="shared" si="692"/>
        <v>720</v>
      </c>
      <c r="BM469" s="15">
        <f>SUMIFS(BJ$2:BJ469,K$2:K469,"=Intermission")+SUMIFS(BJ$2:BJ469,K$2:K469,"=Timeout")</f>
        <v>0</v>
      </c>
      <c r="BN469">
        <f t="shared" si="693"/>
        <v>0</v>
      </c>
      <c r="BO469" s="19">
        <f t="shared" si="694"/>
        <v>358</v>
      </c>
      <c r="BP469">
        <f t="shared" si="695"/>
        <v>353</v>
      </c>
      <c r="BQ469" s="17">
        <f t="shared" si="696"/>
        <v>360</v>
      </c>
      <c r="BR469" t="str">
        <f t="shared" si="697"/>
        <v>event_team_player_1</v>
      </c>
      <c r="BS469">
        <f>COUNTIFS(S$3:S469,"="&amp;S469,AI$3:AI469,"="&amp;AI469)</f>
        <v>1</v>
      </c>
      <c r="BT469" t="str">
        <f>IFERROR(VLOOKUP(BB469&amp;BU469&amp;X469,game_rosters!U:W,3,FALSE),"")</f>
        <v>P100031</v>
      </c>
      <c r="BU469" t="str">
        <f t="shared" si="698"/>
        <v>Outlaws</v>
      </c>
    </row>
    <row r="470" spans="1:73" x14ac:dyDescent="0.2">
      <c r="A470">
        <f t="shared" si="673"/>
        <v>1</v>
      </c>
      <c r="E470" s="4"/>
      <c r="F470" s="43"/>
      <c r="G470" s="4"/>
      <c r="H470" s="46"/>
      <c r="I470" s="44">
        <v>13</v>
      </c>
      <c r="J470" s="44" t="str">
        <f t="shared" si="699"/>
        <v>o</v>
      </c>
      <c r="K470" t="s">
        <v>238</v>
      </c>
      <c r="L470" t="s">
        <v>174</v>
      </c>
      <c r="M470" t="s">
        <v>85</v>
      </c>
      <c r="N470" t="s">
        <v>595</v>
      </c>
      <c r="O470" t="s">
        <v>653</v>
      </c>
      <c r="Q470" t="s">
        <v>595</v>
      </c>
      <c r="R470" s="51">
        <v>1</v>
      </c>
      <c r="S470">
        <v>230</v>
      </c>
      <c r="T470" t="s">
        <v>756</v>
      </c>
      <c r="U470" t="str">
        <f>IF(B470=1,MAX($U$2:$U469)+1,IF(AND($T470&lt;&gt;"",$T470=$T469),$U469,IF(B470="x",U469,"")))</f>
        <v/>
      </c>
      <c r="V470" t="str">
        <f>IF(C470=1,MAX($V$2:$V469)+1,IF(AND($T470&lt;&gt;"",$T470=$T469),$U469,IF(C470="x",V469,"")))</f>
        <v/>
      </c>
      <c r="W470" t="s">
        <v>731</v>
      </c>
      <c r="X470">
        <v>13</v>
      </c>
      <c r="Z470">
        <v>1</v>
      </c>
      <c r="AA470">
        <f t="shared" si="670"/>
        <v>1230</v>
      </c>
      <c r="AB470" t="str">
        <f t="shared" si="671"/>
        <v/>
      </c>
      <c r="AC470">
        <f t="shared" si="667"/>
        <v>1230</v>
      </c>
      <c r="AD470" s="6">
        <v>1</v>
      </c>
      <c r="AE470" t="s">
        <v>746</v>
      </c>
      <c r="AF470" t="s">
        <v>413</v>
      </c>
      <c r="AG470" t="s">
        <v>754</v>
      </c>
      <c r="AH470" t="s">
        <v>897</v>
      </c>
      <c r="AI470" t="str">
        <f t="shared" si="674"/>
        <v>e</v>
      </c>
      <c r="AJ470" t="str">
        <f t="shared" si="675"/>
        <v>o</v>
      </c>
      <c r="AK470" t="str">
        <f t="shared" si="676"/>
        <v>o</v>
      </c>
      <c r="AL470" t="str">
        <f t="shared" si="677"/>
        <v>d</v>
      </c>
      <c r="AM470" t="str">
        <f t="shared" si="678"/>
        <v>o</v>
      </c>
      <c r="AN470" t="str">
        <f t="shared" si="679"/>
        <v>Away</v>
      </c>
      <c r="AO470" t="str">
        <f t="shared" si="680"/>
        <v>a</v>
      </c>
      <c r="AP470" t="str">
        <f t="shared" si="681"/>
        <v>d</v>
      </c>
      <c r="AQ470" t="str">
        <f t="shared" si="682"/>
        <v>o</v>
      </c>
      <c r="AR470" t="str">
        <f t="shared" si="683"/>
        <v>Away</v>
      </c>
      <c r="AS470" t="str">
        <f t="shared" si="684"/>
        <v>a</v>
      </c>
      <c r="AT470" t="str">
        <f t="shared" si="685"/>
        <v>Offensive</v>
      </c>
      <c r="AU470" t="str">
        <f t="shared" si="686"/>
        <v/>
      </c>
      <c r="AV470" t="str">
        <f t="shared" si="687"/>
        <v/>
      </c>
      <c r="AW470" t="str" cm="1">
        <f t="array" ref="AW470">IFERROR(IF(O470&lt;&gt;"",O470,IF(OR($S470="",$T470=""),"",IF(O470&lt;&gt;"",O470,IF($T470&lt;&gt;"",_xlfn._xlws.FILTER(O:O,($BU:$BU=$BU470)*($I:$I=$I470)*($T:$T=$T470)*($S:$S=_xlfn.MINIFS($S:$S,$T:$T,"="&amp;$T470)),"")))))&amp;"",IF(O470="","",""))&amp;""</f>
        <v>OffensivePlay_Possession-DriveCorner</v>
      </c>
      <c r="AX470" t="str" cm="1">
        <f t="array" ref="AX470">IFERROR(IF(P470&lt;&gt;"",P470,IF(OR($S470="",$T470=""),"",IF($T470&lt;&gt;"",_xlfn._xlws.FILTER(P:P,($BU:$BU=$BU470)*($I:$I=$I470)*($T:$T=$T470)*($S:$S=_xlfn.MINIFS($S:$S,$T:$T,"="&amp;$T470)),""))))&amp;"",IF(P470="","",""))&amp;""</f>
        <v/>
      </c>
      <c r="AY470" t="str" cm="1">
        <f t="array" ref="AY470">IFERROR(IF(Q470&lt;&gt;"",Q470,IF(OR($S470="",$T470=""),"",IF($T470&lt;&gt;"",_xlfn._xlws.FILTER(Q:Q,($BU:$BU=$BU470)*($I:$I=$I470)*($T:$T=$T470)*($S:$S=_xlfn.MINIFS($S:$S,$T:$T,"="&amp;$T470)),""))))&amp;"",IF(Q470="","",""))&amp;""</f>
        <v>s</v>
      </c>
      <c r="AZ470" t="str" cm="1">
        <f t="array" ref="AZ470">IFERROR(IF(R470&lt;&gt;"",R470,IF(OR($S470="",$T470=""),"",IF($T470&lt;&gt;"",_xlfn._xlws.FILTER(R:R,($BU:$BU=$BU470)*($I:$I=$I470)*($T:$T=$T470)*($S:$S=_xlfn.MINIFS($S:$S,$T:$T,"="&amp;$T470)),""))))&amp;"",IF(R470="","",""))&amp;""</f>
        <v>1</v>
      </c>
      <c r="BA470" s="6">
        <f t="shared" si="688"/>
        <v>44</v>
      </c>
      <c r="BB470">
        <f t="shared" ref="BB470:BD470" si="716">BB469</f>
        <v>18987</v>
      </c>
      <c r="BC470" t="str">
        <f t="shared" si="716"/>
        <v>Velodrome</v>
      </c>
      <c r="BD470" t="str">
        <f t="shared" si="716"/>
        <v>Outlaws</v>
      </c>
      <c r="BE470" t="s">
        <v>238</v>
      </c>
      <c r="BF470" t="s">
        <v>174</v>
      </c>
      <c r="BI470" cm="1">
        <f t="array" ref="BI470">IFERROR(_xlfn._xlws.FILTER(shifts!A:A,(shifts!B:B=events!AD470)*(shifts!AG:AG&gt;=events!BK470)*(shifts!AH:AH&lt;=events!BL470)),BI469)</f>
        <v>15</v>
      </c>
      <c r="BJ470" s="15">
        <f t="shared" si="690"/>
        <v>3</v>
      </c>
      <c r="BK470">
        <f t="shared" si="691"/>
        <v>720</v>
      </c>
      <c r="BL470">
        <f t="shared" si="692"/>
        <v>717</v>
      </c>
      <c r="BM470" s="15">
        <f>SUMIFS(BJ$2:BJ470,K$2:K470,"=Intermission")+SUMIFS(BJ$2:BJ470,K$2:K470,"=Timeout")</f>
        <v>0</v>
      </c>
      <c r="BN470">
        <f t="shared" si="693"/>
        <v>0</v>
      </c>
      <c r="BO470" s="19">
        <f t="shared" si="694"/>
        <v>360</v>
      </c>
      <c r="BP470">
        <f t="shared" si="695"/>
        <v>355</v>
      </c>
      <c r="BQ470" s="17">
        <f t="shared" si="696"/>
        <v>363</v>
      </c>
      <c r="BR470" t="str">
        <f t="shared" si="697"/>
        <v>event_team_player_1</v>
      </c>
      <c r="BS470">
        <f>COUNTIFS(S$3:S470,"="&amp;S470,AI$3:AI470,"="&amp;AI470)</f>
        <v>1</v>
      </c>
      <c r="BT470" t="str">
        <f>IFERROR(VLOOKUP(BB470&amp;BU470&amp;X470,game_rosters!U:W,3,FALSE),"")</f>
        <v>P100031</v>
      </c>
      <c r="BU470" t="str">
        <f t="shared" si="698"/>
        <v>Outlaws</v>
      </c>
    </row>
    <row r="471" spans="1:73" x14ac:dyDescent="0.2">
      <c r="A471" t="str">
        <f t="shared" si="673"/>
        <v/>
      </c>
      <c r="E471" s="4"/>
      <c r="F471" s="43"/>
      <c r="G471" s="4"/>
      <c r="H471" s="46"/>
      <c r="I471" s="44">
        <v>77</v>
      </c>
      <c r="J471" s="44" t="str">
        <f t="shared" si="699"/>
        <v/>
      </c>
      <c r="S471">
        <v>230</v>
      </c>
      <c r="T471" t="s">
        <v>756</v>
      </c>
      <c r="U471" t="str">
        <f>IF(B471=1,MAX($U$2:$U470)+1,IF(AND($T471&lt;&gt;"",$T471=$T470),$U470,IF(B471="x",U470,"")))</f>
        <v/>
      </c>
      <c r="V471" t="str">
        <f>IF(C471=1,MAX($V$2:$V470)+1,IF(AND($T471&lt;&gt;"",$T471=$T470),$U470,IF(C471="x",V470,"")))</f>
        <v/>
      </c>
      <c r="X471">
        <v>77</v>
      </c>
      <c r="Z471">
        <v>1</v>
      </c>
      <c r="AA471">
        <f t="shared" si="670"/>
        <v>1230</v>
      </c>
      <c r="AB471" t="str">
        <f t="shared" si="671"/>
        <v/>
      </c>
      <c r="AC471">
        <f t="shared" si="667"/>
        <v>1230</v>
      </c>
      <c r="AD471" s="6">
        <v>1</v>
      </c>
      <c r="AE471" t="s">
        <v>746</v>
      </c>
      <c r="AF471" t="s">
        <v>413</v>
      </c>
      <c r="AG471">
        <v>11</v>
      </c>
      <c r="AH471" t="s">
        <v>897</v>
      </c>
      <c r="AI471" t="str">
        <f t="shared" si="674"/>
        <v>e</v>
      </c>
      <c r="AJ471" t="str">
        <f t="shared" si="675"/>
        <v>o</v>
      </c>
      <c r="AK471" t="str">
        <f t="shared" si="676"/>
        <v>o</v>
      </c>
      <c r="AL471" t="str">
        <f t="shared" si="677"/>
        <v/>
      </c>
      <c r="AM471" t="str">
        <f t="shared" si="678"/>
        <v/>
      </c>
      <c r="AN471" t="str">
        <f t="shared" si="679"/>
        <v>Away</v>
      </c>
      <c r="AO471" t="str">
        <f t="shared" si="680"/>
        <v>a</v>
      </c>
      <c r="AP471" t="str">
        <f t="shared" si="681"/>
        <v>d</v>
      </c>
      <c r="AQ471" t="str">
        <f t="shared" si="682"/>
        <v>o</v>
      </c>
      <c r="AR471" t="str">
        <f t="shared" si="683"/>
        <v>Away</v>
      </c>
      <c r="AS471" t="str">
        <f t="shared" si="684"/>
        <v>a</v>
      </c>
      <c r="AT471" t="str">
        <f t="shared" si="685"/>
        <v>Offensive</v>
      </c>
      <c r="AU471" t="str">
        <f t="shared" si="686"/>
        <v/>
      </c>
      <c r="AV471" t="str">
        <f t="shared" si="687"/>
        <v/>
      </c>
      <c r="AW471" t="str" cm="1">
        <f t="array" ref="AW471">IFERROR(IF(O471&lt;&gt;"",O471,IF(OR($S471="",$T471=""),"",IF(O471&lt;&gt;"",O471,IF($T471&lt;&gt;"",_xlfn._xlws.FILTER(O:O,($BU:$BU=$BU471)*($I:$I=$I471)*($T:$T=$T471)*($S:$S=_xlfn.MINIFS($S:$S,$T:$T,"="&amp;$T471)),"")))))&amp;"",IF(O471="","",""))&amp;""</f>
        <v/>
      </c>
      <c r="AX471" t="str" cm="1">
        <f t="array" ref="AX471">IFERROR(IF(P471&lt;&gt;"",P471,IF(OR($S471="",$T471=""),"",IF($T471&lt;&gt;"",_xlfn._xlws.FILTER(P:P,($BU:$BU=$BU471)*($I:$I=$I471)*($T:$T=$T471)*($S:$S=_xlfn.MINIFS($S:$S,$T:$T,"="&amp;$T471)),""))))&amp;"",IF(P471="","",""))&amp;""</f>
        <v/>
      </c>
      <c r="AY471" t="str" cm="1">
        <f t="array" ref="AY471">IFERROR(IF(Q471&lt;&gt;"",Q471,IF(OR($S471="",$T471=""),"",IF($T471&lt;&gt;"",_xlfn._xlws.FILTER(Q:Q,($BU:$BU=$BU471)*($I:$I=$I471)*($T:$T=$T471)*($S:$S=_xlfn.MINIFS($S:$S,$T:$T,"="&amp;$T471)),""))))&amp;"",IF(Q471="","",""))&amp;""</f>
        <v/>
      </c>
      <c r="AZ471" t="str" cm="1">
        <f t="array" ref="AZ471">IFERROR(IF(R471&lt;&gt;"",R471,IF(OR($S471="",$T471=""),"",IF($T471&lt;&gt;"",_xlfn._xlws.FILTER(R:R,($BU:$BU=$BU471)*($I:$I=$I471)*($T:$T=$T471)*($S:$S=_xlfn.MINIFS($S:$S,$T:$T,"="&amp;$T471)),""))))&amp;"",IF(R471="","",""))&amp;""</f>
        <v/>
      </c>
      <c r="BA471" s="6">
        <f t="shared" si="688"/>
        <v>44</v>
      </c>
      <c r="BB471">
        <f t="shared" ref="BB471:BD471" si="717">BB470</f>
        <v>18987</v>
      </c>
      <c r="BC471" t="str">
        <f t="shared" si="717"/>
        <v>Velodrome</v>
      </c>
      <c r="BD471" t="str">
        <f t="shared" si="717"/>
        <v>Outlaws</v>
      </c>
      <c r="BE471" t="s">
        <v>238</v>
      </c>
      <c r="BF471" t="s">
        <v>174</v>
      </c>
      <c r="BI471">
        <v>15</v>
      </c>
      <c r="BJ471" s="15">
        <f t="shared" si="690"/>
        <v>3</v>
      </c>
      <c r="BK471">
        <f t="shared" si="691"/>
        <v>720</v>
      </c>
      <c r="BL471">
        <f t="shared" si="692"/>
        <v>717</v>
      </c>
      <c r="BM471" s="15">
        <f>SUMIFS(BJ$2:BJ471,K$2:K471,"=Intermission")+SUMIFS(BJ$2:BJ471,K$2:K471,"=Timeout")</f>
        <v>0</v>
      </c>
      <c r="BN471">
        <f t="shared" si="693"/>
        <v>0</v>
      </c>
      <c r="BO471" s="19">
        <f t="shared" si="694"/>
        <v>360</v>
      </c>
      <c r="BP471">
        <f t="shared" si="695"/>
        <v>355</v>
      </c>
      <c r="BQ471" s="17">
        <f t="shared" si="696"/>
        <v>363</v>
      </c>
      <c r="BR471" t="str">
        <f t="shared" si="697"/>
        <v>event_team_player_2</v>
      </c>
      <c r="BS471">
        <f>COUNTIFS(S$3:S471,"="&amp;S471,AI$3:AI471,"="&amp;AI471)</f>
        <v>2</v>
      </c>
      <c r="BT471" t="str">
        <f>IFERROR(VLOOKUP(BB471&amp;BU471&amp;X471,game_rosters!U:W,3,FALSE),"")</f>
        <v>P100185</v>
      </c>
      <c r="BU471" t="str">
        <f t="shared" si="698"/>
        <v>Outlaws</v>
      </c>
    </row>
    <row r="472" spans="1:73" x14ac:dyDescent="0.2">
      <c r="A472" t="str">
        <f t="shared" si="673"/>
        <v/>
      </c>
      <c r="E472" s="4"/>
      <c r="F472" s="43"/>
      <c r="G472" s="4"/>
      <c r="H472" s="46"/>
      <c r="I472" s="44">
        <v>9</v>
      </c>
      <c r="J472" s="44" t="str">
        <f t="shared" si="699"/>
        <v/>
      </c>
      <c r="O472" t="s">
        <v>609</v>
      </c>
      <c r="Q472" t="s">
        <v>595</v>
      </c>
      <c r="R472" s="51">
        <v>1</v>
      </c>
      <c r="S472">
        <v>230</v>
      </c>
      <c r="T472" t="s">
        <v>756</v>
      </c>
      <c r="U472" t="str">
        <f>IF(B472=1,MAX($U$2:$U471)+1,IF(AND($T472&lt;&gt;"",$T472=$T471),$U471,IF(B472="x",U471,"")))</f>
        <v/>
      </c>
      <c r="V472" t="str">
        <f>IF(C472=1,MAX($V$2:$V471)+1,IF(AND($T472&lt;&gt;"",$T472=$T471),$U471,IF(C472="x",V471,"")))</f>
        <v/>
      </c>
      <c r="X472">
        <v>9</v>
      </c>
      <c r="AA472">
        <f t="shared" si="670"/>
        <v>1230</v>
      </c>
      <c r="AB472" t="str">
        <f t="shared" si="671"/>
        <v/>
      </c>
      <c r="AC472">
        <f t="shared" si="667"/>
        <v>1230</v>
      </c>
      <c r="AD472" s="6">
        <v>1</v>
      </c>
      <c r="AE472" t="s">
        <v>746</v>
      </c>
      <c r="AF472" t="s">
        <v>413</v>
      </c>
      <c r="AG472" t="s">
        <v>754</v>
      </c>
      <c r="AH472" t="s">
        <v>897</v>
      </c>
      <c r="AI472" t="str">
        <f t="shared" si="674"/>
        <v>o</v>
      </c>
      <c r="AJ472" t="str">
        <f t="shared" si="675"/>
        <v>o</v>
      </c>
      <c r="AK472" t="str">
        <f t="shared" si="676"/>
        <v>o</v>
      </c>
      <c r="AL472" t="str">
        <f t="shared" si="677"/>
        <v/>
      </c>
      <c r="AM472" t="str">
        <f t="shared" si="678"/>
        <v/>
      </c>
      <c r="AN472" t="str">
        <f t="shared" si="679"/>
        <v>Away</v>
      </c>
      <c r="AO472" t="str">
        <f t="shared" si="680"/>
        <v>a</v>
      </c>
      <c r="AP472" t="str">
        <f t="shared" si="681"/>
        <v>d</v>
      </c>
      <c r="AQ472" t="str">
        <f t="shared" si="682"/>
        <v>o</v>
      </c>
      <c r="AR472" t="str">
        <f t="shared" si="683"/>
        <v>Away</v>
      </c>
      <c r="AS472" t="str">
        <f t="shared" si="684"/>
        <v>a</v>
      </c>
      <c r="AT472" t="str">
        <f t="shared" si="685"/>
        <v>Defensive</v>
      </c>
      <c r="AU472" t="str">
        <f t="shared" si="686"/>
        <v/>
      </c>
      <c r="AV472" t="str">
        <f t="shared" si="687"/>
        <v/>
      </c>
      <c r="AW472" t="str" cm="1">
        <f t="array" ref="AW472">IFERROR(IF(O472&lt;&gt;"",O472,IF(OR($S472="",$T472=""),"",IF(O472&lt;&gt;"",O472,IF($T472&lt;&gt;"",_xlfn._xlws.FILTER(O:O,($BU:$BU=$BU472)*($I:$I=$I472)*($T:$T=$T472)*($S:$S=_xlfn.MINIFS($S:$S,$T:$T,"="&amp;$T472)),"")))))&amp;"",IF(O472="","",""))&amp;""</f>
        <v>Defensive_PlayPossession-FroceWide</v>
      </c>
      <c r="AX472" t="str" cm="1">
        <f t="array" ref="AX472">IFERROR(IF(P472&lt;&gt;"",P472,IF(OR($S472="",$T472=""),"",IF($T472&lt;&gt;"",_xlfn._xlws.FILTER(P:P,($BU:$BU=$BU472)*($I:$I=$I472)*($T:$T=$T472)*($S:$S=_xlfn.MINIFS($S:$S,$T:$T,"="&amp;$T472)),""))))&amp;"",IF(P472="","",""))&amp;""</f>
        <v/>
      </c>
      <c r="AY472" t="str" cm="1">
        <f t="array" ref="AY472">IFERROR(IF(Q472&lt;&gt;"",Q472,IF(OR($S472="",$T472=""),"",IF($T472&lt;&gt;"",_xlfn._xlws.FILTER(Q:Q,($BU:$BU=$BU472)*($I:$I=$I472)*($T:$T=$T472)*($S:$S=_xlfn.MINIFS($S:$S,$T:$T,"="&amp;$T472)),""))))&amp;"",IF(Q472="","",""))&amp;""</f>
        <v>s</v>
      </c>
      <c r="AZ472" t="str" cm="1">
        <f t="array" ref="AZ472">IFERROR(IF(R472&lt;&gt;"",R472,IF(OR($S472="",$T472=""),"",IF($T472&lt;&gt;"",_xlfn._xlws.FILTER(R:R,($BU:$BU=$BU472)*($I:$I=$I472)*($T:$T=$T472)*($S:$S=_xlfn.MINIFS($S:$S,$T:$T,"="&amp;$T472)),""))))&amp;"",IF(R472="","",""))&amp;""</f>
        <v>1</v>
      </c>
      <c r="BA472" s="6">
        <f t="shared" si="688"/>
        <v>44</v>
      </c>
      <c r="BB472">
        <f t="shared" ref="BB472:BD472" si="718">BB471</f>
        <v>18987</v>
      </c>
      <c r="BC472" t="str">
        <f t="shared" si="718"/>
        <v>Velodrome</v>
      </c>
      <c r="BD472" t="str">
        <f t="shared" si="718"/>
        <v>Outlaws</v>
      </c>
      <c r="BE472" t="s">
        <v>238</v>
      </c>
      <c r="BF472" t="s">
        <v>174</v>
      </c>
      <c r="BI472">
        <v>15</v>
      </c>
      <c r="BJ472" s="15">
        <f t="shared" si="690"/>
        <v>3</v>
      </c>
      <c r="BK472">
        <f t="shared" si="691"/>
        <v>720</v>
      </c>
      <c r="BL472">
        <f t="shared" si="692"/>
        <v>717</v>
      </c>
      <c r="BM472" s="15">
        <f>SUMIFS(BJ$2:BJ472,K$2:K472,"=Intermission")+SUMIFS(BJ$2:BJ472,K$2:K472,"=Timeout")</f>
        <v>0</v>
      </c>
      <c r="BN472">
        <f t="shared" si="693"/>
        <v>0</v>
      </c>
      <c r="BO472" s="19">
        <f t="shared" si="694"/>
        <v>360</v>
      </c>
      <c r="BP472">
        <f t="shared" si="695"/>
        <v>355</v>
      </c>
      <c r="BQ472" s="17">
        <f t="shared" si="696"/>
        <v>363</v>
      </c>
      <c r="BR472" t="str">
        <f t="shared" si="697"/>
        <v>opp_team_player_1</v>
      </c>
      <c r="BS472">
        <f>COUNTIFS(S$3:S472,"="&amp;S472,AI$3:AI472,"="&amp;AI472)</f>
        <v>1</v>
      </c>
      <c r="BT472" t="str">
        <f>IFERROR(VLOOKUP(BB472&amp;BU472&amp;X472,game_rosters!U:W,3,FALSE),"")</f>
        <v/>
      </c>
      <c r="BU472" t="s">
        <v>960</v>
      </c>
    </row>
    <row r="473" spans="1:73" x14ac:dyDescent="0.2">
      <c r="A473" t="str">
        <f t="shared" si="673"/>
        <v/>
      </c>
      <c r="E473" s="4"/>
      <c r="F473" s="43"/>
      <c r="G473" s="4"/>
      <c r="H473" s="46"/>
      <c r="I473" s="44">
        <v>91</v>
      </c>
      <c r="J473" s="44" t="str">
        <f t="shared" si="699"/>
        <v/>
      </c>
      <c r="S473">
        <v>230</v>
      </c>
      <c r="T473" t="s">
        <v>756</v>
      </c>
      <c r="U473" t="str">
        <f>IF(B473=1,MAX($U$2:$U472)+1,IF(AND($T473&lt;&gt;"",$T473=$T472),$U472,IF(B473="x",U472,"")))</f>
        <v/>
      </c>
      <c r="V473" t="str">
        <f>IF(C473=1,MAX($V$2:$V472)+1,IF(AND($T473&lt;&gt;"",$T473=$T472),$U472,IF(C473="x",V472,"")))</f>
        <v/>
      </c>
      <c r="X473">
        <v>91</v>
      </c>
      <c r="AA473">
        <f t="shared" si="670"/>
        <v>1230</v>
      </c>
      <c r="AB473" t="str">
        <f t="shared" si="671"/>
        <v/>
      </c>
      <c r="AC473">
        <f t="shared" si="667"/>
        <v>1230</v>
      </c>
      <c r="AD473" s="6">
        <v>1</v>
      </c>
      <c r="AE473" t="s">
        <v>746</v>
      </c>
      <c r="AF473" t="s">
        <v>413</v>
      </c>
      <c r="AG473" t="s">
        <v>754</v>
      </c>
      <c r="AH473" t="s">
        <v>897</v>
      </c>
      <c r="AI473" t="str">
        <f t="shared" si="674"/>
        <v>o</v>
      </c>
      <c r="AJ473" t="str">
        <f t="shared" si="675"/>
        <v>o</v>
      </c>
      <c r="AK473" t="str">
        <f t="shared" si="676"/>
        <v>o</v>
      </c>
      <c r="AL473" t="str">
        <f t="shared" si="677"/>
        <v/>
      </c>
      <c r="AM473" t="str">
        <f t="shared" si="678"/>
        <v/>
      </c>
      <c r="AN473" t="str">
        <f t="shared" si="679"/>
        <v>Away</v>
      </c>
      <c r="AO473" t="str">
        <f t="shared" si="680"/>
        <v>a</v>
      </c>
      <c r="AP473" t="str">
        <f t="shared" si="681"/>
        <v>d</v>
      </c>
      <c r="AQ473" t="str">
        <f t="shared" si="682"/>
        <v>o</v>
      </c>
      <c r="AR473" t="str">
        <f t="shared" si="683"/>
        <v>Away</v>
      </c>
      <c r="AS473" t="str">
        <f t="shared" si="684"/>
        <v>a</v>
      </c>
      <c r="AT473" t="str">
        <f t="shared" si="685"/>
        <v>Defensive</v>
      </c>
      <c r="AU473" t="str">
        <f t="shared" si="686"/>
        <v/>
      </c>
      <c r="AV473" t="str">
        <f t="shared" si="687"/>
        <v/>
      </c>
      <c r="AW473" t="str" cm="1">
        <f t="array" ref="AW473">IFERROR(IF(O473&lt;&gt;"",O473,IF(OR($S473="",$T473=""),"",IF(O473&lt;&gt;"",O473,IF($T473&lt;&gt;"",_xlfn._xlws.FILTER(O:O,($BU:$BU=$BU473)*($I:$I=$I473)*($T:$T=$T473)*($S:$S=_xlfn.MINIFS($S:$S,$T:$T,"="&amp;$T473)),"")))))&amp;"",IF(O473="","",""))&amp;""</f>
        <v/>
      </c>
      <c r="AX473" t="str" cm="1">
        <f t="array" ref="AX473">IFERROR(IF(P473&lt;&gt;"",P473,IF(OR($S473="",$T473=""),"",IF($T473&lt;&gt;"",_xlfn._xlws.FILTER(P:P,($BU:$BU=$BU473)*($I:$I=$I473)*($T:$T=$T473)*($S:$S=_xlfn.MINIFS($S:$S,$T:$T,"="&amp;$T473)),""))))&amp;"",IF(P473="","",""))&amp;""</f>
        <v/>
      </c>
      <c r="AY473" t="str" cm="1">
        <f t="array" ref="AY473">IFERROR(IF(Q473&lt;&gt;"",Q473,IF(OR($S473="",$T473=""),"",IF($T473&lt;&gt;"",_xlfn._xlws.FILTER(Q:Q,($BU:$BU=$BU473)*($I:$I=$I473)*($T:$T=$T473)*($S:$S=_xlfn.MINIFS($S:$S,$T:$T,"="&amp;$T473)),""))))&amp;"",IF(Q473="","",""))&amp;""</f>
        <v/>
      </c>
      <c r="AZ473" t="str" cm="1">
        <f t="array" ref="AZ473">IFERROR(IF(R473&lt;&gt;"",R473,IF(OR($S473="",$T473=""),"",IF($T473&lt;&gt;"",_xlfn._xlws.FILTER(R:R,($BU:$BU=$BU473)*($I:$I=$I473)*($T:$T=$T473)*($S:$S=_xlfn.MINIFS($S:$S,$T:$T,"="&amp;$T473)),""))))&amp;"",IF(R473="","",""))&amp;""</f>
        <v/>
      </c>
      <c r="BA473" s="6">
        <f t="shared" si="688"/>
        <v>44</v>
      </c>
      <c r="BB473">
        <f t="shared" ref="BB473:BD473" si="719">BB472</f>
        <v>18987</v>
      </c>
      <c r="BC473" t="str">
        <f t="shared" si="719"/>
        <v>Velodrome</v>
      </c>
      <c r="BD473" t="str">
        <f t="shared" si="719"/>
        <v>Outlaws</v>
      </c>
      <c r="BE473" t="s">
        <v>238</v>
      </c>
      <c r="BF473" t="s">
        <v>174</v>
      </c>
      <c r="BI473">
        <v>15</v>
      </c>
      <c r="BJ473" s="15">
        <f t="shared" si="690"/>
        <v>3</v>
      </c>
      <c r="BK473">
        <f t="shared" si="691"/>
        <v>720</v>
      </c>
      <c r="BL473">
        <f t="shared" si="692"/>
        <v>717</v>
      </c>
      <c r="BM473" s="15">
        <f>SUMIFS(BJ$2:BJ473,K$2:K473,"=Intermission")+SUMIFS(BJ$2:BJ473,K$2:K473,"=Timeout")</f>
        <v>0</v>
      </c>
      <c r="BN473">
        <f t="shared" si="693"/>
        <v>0</v>
      </c>
      <c r="BO473" s="19">
        <f t="shared" si="694"/>
        <v>360</v>
      </c>
      <c r="BP473">
        <f t="shared" si="695"/>
        <v>355</v>
      </c>
      <c r="BQ473" s="17">
        <f t="shared" si="696"/>
        <v>363</v>
      </c>
      <c r="BR473" t="str">
        <f t="shared" si="697"/>
        <v>opp_team_player_2</v>
      </c>
      <c r="BS473">
        <f>COUNTIFS(S$3:S473,"="&amp;S473,AI$3:AI473,"="&amp;AI473)</f>
        <v>2</v>
      </c>
      <c r="BT473" t="str">
        <f>IFERROR(VLOOKUP(BB473&amp;BU473&amp;X473,game_rosters!U:W,3,FALSE),"")</f>
        <v>P100002</v>
      </c>
      <c r="BU473" t="str">
        <f t="shared" si="698"/>
        <v>Velodrome</v>
      </c>
    </row>
    <row r="474" spans="1:73" x14ac:dyDescent="0.2">
      <c r="A474">
        <f t="shared" si="673"/>
        <v>1</v>
      </c>
      <c r="E474" s="4"/>
      <c r="F474" s="43"/>
      <c r="G474" s="4"/>
      <c r="H474" s="46"/>
      <c r="I474" s="44">
        <v>13</v>
      </c>
      <c r="J474" s="44" t="str">
        <f t="shared" si="699"/>
        <v/>
      </c>
      <c r="K474" t="s">
        <v>7</v>
      </c>
      <c r="L474" t="s">
        <v>182</v>
      </c>
      <c r="M474" t="s">
        <v>68</v>
      </c>
      <c r="N474" t="s">
        <v>594</v>
      </c>
      <c r="R474" s="51">
        <v>1</v>
      </c>
      <c r="S474">
        <v>231</v>
      </c>
      <c r="T474" t="s">
        <v>756</v>
      </c>
      <c r="U474" t="str">
        <f>IF(B474=1,MAX($U$2:$U473)+1,IF(AND($T474&lt;&gt;"",$T474=$T473),$U473,IF(B474="x",U473,"")))</f>
        <v/>
      </c>
      <c r="V474" t="str">
        <f>IF(C474=1,MAX($V$2:$V473)+1,IF(AND($T474&lt;&gt;"",$T474=$T473),$U473,IF(C474="x",V473,"")))</f>
        <v/>
      </c>
      <c r="W474" t="s">
        <v>731</v>
      </c>
      <c r="X474">
        <v>13</v>
      </c>
      <c r="Z474">
        <v>1</v>
      </c>
      <c r="AA474">
        <f t="shared" si="670"/>
        <v>1231</v>
      </c>
      <c r="AB474" t="str">
        <f t="shared" si="671"/>
        <v/>
      </c>
      <c r="AC474">
        <f t="shared" si="667"/>
        <v>1231</v>
      </c>
      <c r="AD474" s="6">
        <v>1</v>
      </c>
      <c r="AE474" t="s">
        <v>754</v>
      </c>
      <c r="AF474" t="s">
        <v>897</v>
      </c>
      <c r="AG474" t="s">
        <v>756</v>
      </c>
      <c r="AH474" t="s">
        <v>756</v>
      </c>
      <c r="AI474" t="str">
        <f t="shared" si="674"/>
        <v>e</v>
      </c>
      <c r="AJ474" t="str">
        <f t="shared" si="675"/>
        <v/>
      </c>
      <c r="AK474" t="str">
        <f t="shared" si="676"/>
        <v/>
      </c>
      <c r="AL474" t="str">
        <f t="shared" si="677"/>
        <v/>
      </c>
      <c r="AM474" t="str">
        <f t="shared" si="678"/>
        <v/>
      </c>
      <c r="AN474" t="str">
        <f t="shared" si="679"/>
        <v>Away</v>
      </c>
      <c r="AO474" t="str">
        <f t="shared" si="680"/>
        <v>a</v>
      </c>
      <c r="AP474" t="str">
        <f t="shared" si="681"/>
        <v/>
      </c>
      <c r="AQ474" t="str">
        <f t="shared" si="682"/>
        <v/>
      </c>
      <c r="AR474" t="str">
        <f t="shared" si="683"/>
        <v>Away</v>
      </c>
      <c r="AS474" t="str">
        <f t="shared" si="684"/>
        <v>a</v>
      </c>
      <c r="AT474" t="str">
        <f t="shared" si="685"/>
        <v>Offensive</v>
      </c>
      <c r="AU474" t="str">
        <f t="shared" si="686"/>
        <v/>
      </c>
      <c r="AV474" t="str">
        <f t="shared" si="687"/>
        <v/>
      </c>
      <c r="AW474" t="str" cm="1">
        <f t="array" ref="AW474">IFERROR(IF(O474&lt;&gt;"",O474,IF(OR($S474="",$T474=""),"",IF(O474&lt;&gt;"",O474,IF($T474&lt;&gt;"",_xlfn._xlws.FILTER(O:O,($BU:$BU=$BU474)*($I:$I=$I474)*($T:$T=$T474)*($S:$S=_xlfn.MINIFS($S:$S,$T:$T,"="&amp;$T474)),"")))))&amp;"",IF(O474="","",""))&amp;""</f>
        <v/>
      </c>
      <c r="AX474" t="str" cm="1">
        <f t="array" ref="AX474">IFERROR(IF(P474&lt;&gt;"",P474,IF(OR($S474="",$T474=""),"",IF($T474&lt;&gt;"",_xlfn._xlws.FILTER(P:P,($BU:$BU=$BU474)*($I:$I=$I474)*($T:$T=$T474)*($S:$S=_xlfn.MINIFS($S:$S,$T:$T,"="&amp;$T474)),""))))&amp;"",IF(P474="","",""))&amp;""</f>
        <v/>
      </c>
      <c r="AY474" t="str" cm="1">
        <f t="array" ref="AY474">IFERROR(IF(Q474&lt;&gt;"",Q474,IF(OR($S474="",$T474=""),"",IF($T474&lt;&gt;"",_xlfn._xlws.FILTER(Q:Q,($BU:$BU=$BU474)*($I:$I=$I474)*($T:$T=$T474)*($S:$S=_xlfn.MINIFS($S:$S,$T:$T,"="&amp;$T474)),""))))&amp;"",IF(Q474="","",""))&amp;""</f>
        <v/>
      </c>
      <c r="AZ474" t="str" cm="1">
        <f t="array" ref="AZ474">IFERROR(IF(R474&lt;&gt;"",R474,IF(OR($S474="",$T474=""),"",IF($T474&lt;&gt;"",_xlfn._xlws.FILTER(R:R,($BU:$BU=$BU474)*($I:$I=$I474)*($T:$T=$T474)*($S:$S=_xlfn.MINIFS($S:$S,$T:$T,"="&amp;$T474)),""))))&amp;"",IF(R474="","",""))&amp;""</f>
        <v>1</v>
      </c>
      <c r="BA474" s="6">
        <f t="shared" si="688"/>
        <v>44</v>
      </c>
      <c r="BB474">
        <f t="shared" ref="BB474:BD474" si="720">BB473</f>
        <v>18987</v>
      </c>
      <c r="BC474" t="str">
        <f t="shared" si="720"/>
        <v>Velodrome</v>
      </c>
      <c r="BD474" t="str">
        <f t="shared" si="720"/>
        <v>Outlaws</v>
      </c>
      <c r="BE474" t="s">
        <v>7</v>
      </c>
      <c r="BF474" t="s">
        <v>182</v>
      </c>
      <c r="BI474" cm="1">
        <f t="array" ref="BI474">IFERROR(_xlfn._xlws.FILTER(shifts!A:A,(shifts!B:B=events!AD474)*(shifts!AG:AG&gt;=events!BK474)*(shifts!AH:AH&lt;=events!BL474)),BI473)</f>
        <v>16</v>
      </c>
      <c r="BJ474" s="15">
        <f t="shared" si="690"/>
        <v>0</v>
      </c>
      <c r="BK474">
        <f t="shared" si="691"/>
        <v>717</v>
      </c>
      <c r="BL474">
        <f t="shared" si="692"/>
        <v>717</v>
      </c>
      <c r="BM474" s="15">
        <f>SUMIFS(BJ$2:BJ474,K$2:K474,"=Intermission")+SUMIFS(BJ$2:BJ474,K$2:K474,"=Timeout")</f>
        <v>0</v>
      </c>
      <c r="BN474">
        <f t="shared" si="693"/>
        <v>0</v>
      </c>
      <c r="BO474" s="19">
        <f t="shared" si="694"/>
        <v>363</v>
      </c>
      <c r="BP474">
        <f t="shared" si="695"/>
        <v>358</v>
      </c>
      <c r="BQ474" s="17">
        <f t="shared" si="696"/>
        <v>363</v>
      </c>
      <c r="BR474" t="str">
        <f t="shared" si="697"/>
        <v>event_team_player_1</v>
      </c>
      <c r="BS474">
        <f>COUNTIFS(S$3:S474,"="&amp;S474,AI$3:AI474,"="&amp;AI474)</f>
        <v>1</v>
      </c>
      <c r="BT474" t="str">
        <f>IFERROR(VLOOKUP(BB474&amp;BU474&amp;X474,game_rosters!U:W,3,FALSE),"")</f>
        <v>P100031</v>
      </c>
      <c r="BU474" t="str">
        <f t="shared" si="698"/>
        <v>Outlaws</v>
      </c>
    </row>
    <row r="475" spans="1:73" x14ac:dyDescent="0.2">
      <c r="A475" t="str">
        <f t="shared" si="673"/>
        <v/>
      </c>
      <c r="E475" s="4"/>
      <c r="F475" s="43"/>
      <c r="G475" s="4"/>
      <c r="H475" s="46"/>
      <c r="I475" s="44">
        <v>77</v>
      </c>
      <c r="J475" s="44" t="str">
        <f t="shared" si="699"/>
        <v/>
      </c>
      <c r="S475">
        <v>231</v>
      </c>
      <c r="T475" t="s">
        <v>756</v>
      </c>
      <c r="U475" t="str">
        <f>IF(B475=1,MAX($U$2:$U474)+1,IF(AND($T475&lt;&gt;"",$T475=$T474),$U474,IF(B475="x",U474,"")))</f>
        <v/>
      </c>
      <c r="V475" t="str">
        <f>IF(C475=1,MAX($V$2:$V474)+1,IF(AND($T475&lt;&gt;"",$T475=$T474),$U474,IF(C475="x",V474,"")))</f>
        <v/>
      </c>
      <c r="X475">
        <v>77</v>
      </c>
      <c r="Z475">
        <v>1</v>
      </c>
      <c r="AA475">
        <f t="shared" si="670"/>
        <v>1231</v>
      </c>
      <c r="AB475" t="str">
        <f t="shared" si="671"/>
        <v/>
      </c>
      <c r="AC475">
        <f t="shared" si="667"/>
        <v>1231</v>
      </c>
      <c r="AD475" s="6">
        <v>1</v>
      </c>
      <c r="AE475" t="s">
        <v>754</v>
      </c>
      <c r="AF475" t="s">
        <v>897</v>
      </c>
      <c r="AG475" t="s">
        <v>756</v>
      </c>
      <c r="AH475" t="s">
        <v>756</v>
      </c>
      <c r="AI475" t="str">
        <f t="shared" si="674"/>
        <v>e</v>
      </c>
      <c r="AJ475" t="str">
        <f t="shared" si="675"/>
        <v/>
      </c>
      <c r="AK475" t="str">
        <f t="shared" si="676"/>
        <v/>
      </c>
      <c r="AL475" t="str">
        <f t="shared" si="677"/>
        <v/>
      </c>
      <c r="AM475" t="str">
        <f t="shared" si="678"/>
        <v/>
      </c>
      <c r="AN475" t="str">
        <f t="shared" si="679"/>
        <v>Away</v>
      </c>
      <c r="AO475" t="str">
        <f t="shared" si="680"/>
        <v>a</v>
      </c>
      <c r="AP475" t="str">
        <f t="shared" si="681"/>
        <v/>
      </c>
      <c r="AQ475" t="str">
        <f t="shared" si="682"/>
        <v/>
      </c>
      <c r="AR475" t="str">
        <f t="shared" si="683"/>
        <v>Away</v>
      </c>
      <c r="AS475" t="str">
        <f t="shared" si="684"/>
        <v>a</v>
      </c>
      <c r="AT475" t="str">
        <f t="shared" si="685"/>
        <v>Offensive</v>
      </c>
      <c r="AU475" t="str">
        <f t="shared" si="686"/>
        <v/>
      </c>
      <c r="AV475" t="str">
        <f t="shared" si="687"/>
        <v/>
      </c>
      <c r="AW475" t="str" cm="1">
        <f t="array" ref="AW475">IFERROR(IF(O475&lt;&gt;"",O475,IF(OR($S475="",$T475=""),"",IF(O475&lt;&gt;"",O475,IF($T475&lt;&gt;"",_xlfn._xlws.FILTER(O:O,($BU:$BU=$BU475)*($I:$I=$I475)*($T:$T=$T475)*($S:$S=_xlfn.MINIFS($S:$S,$T:$T,"="&amp;$T475)),"")))))&amp;"",IF(O475="","",""))&amp;""</f>
        <v/>
      </c>
      <c r="AX475" t="str" cm="1">
        <f t="array" ref="AX475">IFERROR(IF(P475&lt;&gt;"",P475,IF(OR($S475="",$T475=""),"",IF($T475&lt;&gt;"",_xlfn._xlws.FILTER(P:P,($BU:$BU=$BU475)*($I:$I=$I475)*($T:$T=$T475)*($S:$S=_xlfn.MINIFS($S:$S,$T:$T,"="&amp;$T475)),""))))&amp;"",IF(P475="","",""))&amp;""</f>
        <v/>
      </c>
      <c r="AY475" t="str" cm="1">
        <f t="array" ref="AY475">IFERROR(IF(Q475&lt;&gt;"",Q475,IF(OR($S475="",$T475=""),"",IF($T475&lt;&gt;"",_xlfn._xlws.FILTER(Q:Q,($BU:$BU=$BU475)*($I:$I=$I475)*($T:$T=$T475)*($S:$S=_xlfn.MINIFS($S:$S,$T:$T,"="&amp;$T475)),""))))&amp;"",IF(Q475="","",""))&amp;""</f>
        <v/>
      </c>
      <c r="AZ475" t="str" cm="1">
        <f t="array" ref="AZ475">IFERROR(IF(R475&lt;&gt;"",R475,IF(OR($S475="",$T475=""),"",IF($T475&lt;&gt;"",_xlfn._xlws.FILTER(R:R,($BU:$BU=$BU475)*($I:$I=$I475)*($T:$T=$T475)*($S:$S=_xlfn.MINIFS($S:$S,$T:$T,"="&amp;$T475)),""))))&amp;"",IF(R475="","",""))&amp;""</f>
        <v/>
      </c>
      <c r="BA475" s="6">
        <f t="shared" si="688"/>
        <v>44</v>
      </c>
      <c r="BB475">
        <f t="shared" ref="BB475:BD475" si="721">BB474</f>
        <v>18987</v>
      </c>
      <c r="BC475" t="str">
        <f t="shared" si="721"/>
        <v>Velodrome</v>
      </c>
      <c r="BD475" t="str">
        <f t="shared" si="721"/>
        <v>Outlaws</v>
      </c>
      <c r="BE475" t="s">
        <v>7</v>
      </c>
      <c r="BF475" t="s">
        <v>182</v>
      </c>
      <c r="BI475" cm="1">
        <f t="array" ref="BI475">IFERROR(_xlfn._xlws.FILTER(shifts!A:A,(shifts!B:B=events!AD475)*(shifts!AG:AG&gt;=events!BK475)*(shifts!AH:AH&lt;=events!BL475)),BI474)</f>
        <v>16</v>
      </c>
      <c r="BJ475" s="15">
        <f t="shared" si="690"/>
        <v>0</v>
      </c>
      <c r="BK475">
        <f t="shared" si="691"/>
        <v>717</v>
      </c>
      <c r="BL475">
        <f t="shared" si="692"/>
        <v>717</v>
      </c>
      <c r="BM475" s="15">
        <f>SUMIFS(BJ$2:BJ475,K$2:K475,"=Intermission")+SUMIFS(BJ$2:BJ475,K$2:K475,"=Timeout")</f>
        <v>0</v>
      </c>
      <c r="BN475">
        <f t="shared" si="693"/>
        <v>0</v>
      </c>
      <c r="BO475" s="19">
        <f t="shared" si="694"/>
        <v>363</v>
      </c>
      <c r="BP475">
        <f t="shared" si="695"/>
        <v>358</v>
      </c>
      <c r="BQ475" s="17">
        <f t="shared" si="696"/>
        <v>363</v>
      </c>
      <c r="BR475" t="str">
        <f t="shared" si="697"/>
        <v>event_team_player_2</v>
      </c>
      <c r="BS475">
        <f>COUNTIFS(S$3:S475,"="&amp;S475,AI$3:AI475,"="&amp;AI475)</f>
        <v>2</v>
      </c>
      <c r="BT475" t="str">
        <f>IFERROR(VLOOKUP(BB475&amp;BU475&amp;X475,game_rosters!U:W,3,FALSE),"")</f>
        <v>P100185</v>
      </c>
      <c r="BU475" t="str">
        <f t="shared" si="698"/>
        <v>Outlaws</v>
      </c>
    </row>
    <row r="476" spans="1:73" x14ac:dyDescent="0.2">
      <c r="A476" t="str">
        <f t="shared" si="673"/>
        <v/>
      </c>
      <c r="E476" s="4"/>
      <c r="F476" s="43"/>
      <c r="G476" s="4"/>
      <c r="H476" s="46"/>
      <c r="I476" s="44">
        <v>9</v>
      </c>
      <c r="J476" s="44" t="str">
        <f t="shared" si="699"/>
        <v/>
      </c>
      <c r="O476" t="s">
        <v>602</v>
      </c>
      <c r="Q476" t="s">
        <v>594</v>
      </c>
      <c r="R476" s="51">
        <v>1</v>
      </c>
      <c r="S476">
        <v>231</v>
      </c>
      <c r="T476" t="s">
        <v>756</v>
      </c>
      <c r="U476" t="str">
        <f>IF(B476=1,MAX($U$2:$U475)+1,IF(AND($T476&lt;&gt;"",$T476=$T475),$U475,IF(B476="x",U475,"")))</f>
        <v/>
      </c>
      <c r="V476" t="str">
        <f>IF(C476=1,MAX($V$2:$V475)+1,IF(AND($T476&lt;&gt;"",$T476=$T475),$U475,IF(C476="x",V475,"")))</f>
        <v/>
      </c>
      <c r="X476">
        <v>9</v>
      </c>
      <c r="AA476">
        <f t="shared" si="670"/>
        <v>1231</v>
      </c>
      <c r="AB476" t="str">
        <f t="shared" si="671"/>
        <v/>
      </c>
      <c r="AC476">
        <f t="shared" si="667"/>
        <v>1231</v>
      </c>
      <c r="AD476" s="6">
        <v>1</v>
      </c>
      <c r="AE476" t="s">
        <v>754</v>
      </c>
      <c r="AF476" t="s">
        <v>897</v>
      </c>
      <c r="AG476" t="s">
        <v>756</v>
      </c>
      <c r="AH476" t="s">
        <v>756</v>
      </c>
      <c r="AI476" t="str">
        <f t="shared" si="674"/>
        <v>o</v>
      </c>
      <c r="AJ476" t="str">
        <f t="shared" si="675"/>
        <v/>
      </c>
      <c r="AK476" t="str">
        <f t="shared" si="676"/>
        <v/>
      </c>
      <c r="AL476" t="str">
        <f t="shared" si="677"/>
        <v/>
      </c>
      <c r="AM476" t="str">
        <f t="shared" si="678"/>
        <v/>
      </c>
      <c r="AN476" t="str">
        <f t="shared" si="679"/>
        <v>Away</v>
      </c>
      <c r="AO476" t="str">
        <f t="shared" si="680"/>
        <v>a</v>
      </c>
      <c r="AP476" t="str">
        <f t="shared" si="681"/>
        <v/>
      </c>
      <c r="AQ476" t="str">
        <f t="shared" si="682"/>
        <v/>
      </c>
      <c r="AR476" t="str">
        <f t="shared" si="683"/>
        <v>Away</v>
      </c>
      <c r="AS476" t="str">
        <f t="shared" si="684"/>
        <v>a</v>
      </c>
      <c r="AT476" t="str">
        <f t="shared" si="685"/>
        <v>Defensive</v>
      </c>
      <c r="AU476" t="str">
        <f t="shared" si="686"/>
        <v/>
      </c>
      <c r="AV476" t="str">
        <f t="shared" si="687"/>
        <v/>
      </c>
      <c r="AW476" t="str" cm="1">
        <f t="array" ref="AW476">IFERROR(IF(O476&lt;&gt;"",O476,IF(OR($S476="",$T476=""),"",IF(O476&lt;&gt;"",O476,IF($T476&lt;&gt;"",_xlfn._xlws.FILTER(O:O,($BU:$BU=$BU476)*($I:$I=$I476)*($T:$T=$T476)*($S:$S=_xlfn.MINIFS($S:$S,$T:$T,"="&amp;$T476)),"")))))&amp;"",IF(O476="","",""))&amp;""</f>
        <v>Defensive_PlayPossession-StickCheck</v>
      </c>
      <c r="AX476" t="str" cm="1">
        <f t="array" ref="AX476">IFERROR(IF(P476&lt;&gt;"",P476,IF(OR($S476="",$T476=""),"",IF($T476&lt;&gt;"",_xlfn._xlws.FILTER(P:P,($BU:$BU=$BU476)*($I:$I=$I476)*($T:$T=$T476)*($S:$S=_xlfn.MINIFS($S:$S,$T:$T,"="&amp;$T476)),""))))&amp;"",IF(P476="","",""))&amp;""</f>
        <v/>
      </c>
      <c r="AY476" t="str" cm="1">
        <f t="array" ref="AY476">IFERROR(IF(Q476&lt;&gt;"",Q476,IF(OR($S476="",$T476=""),"",IF($T476&lt;&gt;"",_xlfn._xlws.FILTER(Q:Q,($BU:$BU=$BU476)*($I:$I=$I476)*($T:$T=$T476)*($S:$S=_xlfn.MINIFS($S:$S,$T:$T,"="&amp;$T476)),""))))&amp;"",IF(Q476="","",""))&amp;""</f>
        <v>u</v>
      </c>
      <c r="AZ476" t="str" cm="1">
        <f t="array" ref="AZ476">IFERROR(IF(R476&lt;&gt;"",R476,IF(OR($S476="",$T476=""),"",IF($T476&lt;&gt;"",_xlfn._xlws.FILTER(R:R,($BU:$BU=$BU476)*($I:$I=$I476)*($T:$T=$T476)*($S:$S=_xlfn.MINIFS($S:$S,$T:$T,"="&amp;$T476)),""))))&amp;"",IF(R476="","",""))&amp;""</f>
        <v>1</v>
      </c>
      <c r="BA476" s="6">
        <f t="shared" si="688"/>
        <v>44</v>
      </c>
      <c r="BB476">
        <f t="shared" ref="BB476:BD476" si="722">BB475</f>
        <v>18987</v>
      </c>
      <c r="BC476" t="str">
        <f t="shared" si="722"/>
        <v>Velodrome</v>
      </c>
      <c r="BD476" t="str">
        <f t="shared" si="722"/>
        <v>Outlaws</v>
      </c>
      <c r="BE476" t="s">
        <v>7</v>
      </c>
      <c r="BF476" t="s">
        <v>182</v>
      </c>
      <c r="BI476" cm="1">
        <f t="array" ref="BI476">IFERROR(_xlfn._xlws.FILTER(shifts!A:A,(shifts!B:B=events!AD476)*(shifts!AG:AG&gt;=events!BK476)*(shifts!AH:AH&lt;=events!BL476)),BI475)</f>
        <v>16</v>
      </c>
      <c r="BJ476" s="15">
        <f t="shared" si="690"/>
        <v>0</v>
      </c>
      <c r="BK476">
        <f t="shared" si="691"/>
        <v>717</v>
      </c>
      <c r="BL476">
        <f t="shared" si="692"/>
        <v>717</v>
      </c>
      <c r="BM476" s="15">
        <f>SUMIFS(BJ$2:BJ476,K$2:K476,"=Intermission")+SUMIFS(BJ$2:BJ476,K$2:K476,"=Timeout")</f>
        <v>0</v>
      </c>
      <c r="BN476">
        <f t="shared" si="693"/>
        <v>0</v>
      </c>
      <c r="BO476" s="19">
        <f t="shared" si="694"/>
        <v>363</v>
      </c>
      <c r="BP476">
        <f t="shared" si="695"/>
        <v>358</v>
      </c>
      <c r="BQ476" s="17">
        <f t="shared" si="696"/>
        <v>363</v>
      </c>
      <c r="BR476" t="str">
        <f t="shared" si="697"/>
        <v>opp_team_player_1</v>
      </c>
      <c r="BS476">
        <f>COUNTIFS(S$3:S476,"="&amp;S476,AI$3:AI476,"="&amp;AI476)</f>
        <v>1</v>
      </c>
      <c r="BT476" t="str">
        <f>IFERROR(VLOOKUP(BB476&amp;BU476&amp;X476,game_rosters!U:W,3,FALSE),"")</f>
        <v>P100105</v>
      </c>
      <c r="BU476" t="str">
        <f t="shared" si="698"/>
        <v>Velodrome</v>
      </c>
    </row>
    <row r="477" spans="1:73" x14ac:dyDescent="0.2">
      <c r="A477">
        <f t="shared" si="673"/>
        <v>1</v>
      </c>
      <c r="E477" s="4"/>
      <c r="F477" s="43"/>
      <c r="G477" s="4"/>
      <c r="H477" s="46"/>
      <c r="I477" s="44">
        <v>13</v>
      </c>
      <c r="J477" s="44" t="str">
        <f t="shared" si="699"/>
        <v>d</v>
      </c>
      <c r="K477" t="s">
        <v>238</v>
      </c>
      <c r="L477" t="s">
        <v>184</v>
      </c>
      <c r="M477" t="s">
        <v>378</v>
      </c>
      <c r="N477" t="s">
        <v>595</v>
      </c>
      <c r="S477">
        <v>232</v>
      </c>
      <c r="T477" t="s">
        <v>756</v>
      </c>
      <c r="U477" t="str">
        <f>IF(B477=1,MAX($U$2:$U476)+1,IF(AND($T477&lt;&gt;"",$T477=$T476),$U476,IF(B477="x",U476,"")))</f>
        <v/>
      </c>
      <c r="V477" t="str">
        <f>IF(C477=1,MAX($V$2:$V476)+1,IF(AND($T477&lt;&gt;"",$T477=$T476),$U476,IF(C477="x",V476,"")))</f>
        <v/>
      </c>
      <c r="W477" t="s">
        <v>735</v>
      </c>
      <c r="Z477">
        <v>1</v>
      </c>
      <c r="AA477">
        <f t="shared" si="670"/>
        <v>1232</v>
      </c>
      <c r="AB477" t="str">
        <f t="shared" si="671"/>
        <v/>
      </c>
      <c r="AC477">
        <f t="shared" si="667"/>
        <v>1232</v>
      </c>
      <c r="AD477" s="6">
        <v>1</v>
      </c>
      <c r="AE477" t="s">
        <v>754</v>
      </c>
      <c r="AF477" t="s">
        <v>929</v>
      </c>
      <c r="AG477" t="s">
        <v>756</v>
      </c>
      <c r="AH477" t="s">
        <v>756</v>
      </c>
      <c r="AI477" t="str">
        <f t="shared" si="674"/>
        <v>e</v>
      </c>
      <c r="AJ477" t="str">
        <f t="shared" si="675"/>
        <v>d</v>
      </c>
      <c r="AK477" t="str">
        <f t="shared" si="676"/>
        <v>d</v>
      </c>
      <c r="AL477" t="str">
        <f t="shared" si="677"/>
        <v>d</v>
      </c>
      <c r="AM477" t="str">
        <f t="shared" si="678"/>
        <v>o</v>
      </c>
      <c r="AN477" t="str">
        <f t="shared" si="679"/>
        <v>Home</v>
      </c>
      <c r="AO477" t="str">
        <f t="shared" si="680"/>
        <v>h</v>
      </c>
      <c r="AP477" t="str">
        <f t="shared" si="681"/>
        <v>d</v>
      </c>
      <c r="AQ477" t="str">
        <f t="shared" si="682"/>
        <v>o</v>
      </c>
      <c r="AR477" t="str">
        <f t="shared" si="683"/>
        <v>Home</v>
      </c>
      <c r="AS477" t="str">
        <f t="shared" si="684"/>
        <v>h</v>
      </c>
      <c r="AT477" t="str">
        <f t="shared" si="685"/>
        <v>Offensive</v>
      </c>
      <c r="AU477" t="str">
        <f t="shared" si="686"/>
        <v/>
      </c>
      <c r="AV477" t="str">
        <f t="shared" si="687"/>
        <v/>
      </c>
      <c r="AW477" t="str" cm="1">
        <f t="array" ref="AW477">IFERROR(IF(O477&lt;&gt;"",O477,IF(OR($S477="",$T477=""),"",IF(O477&lt;&gt;"",O477,IF($T477&lt;&gt;"",_xlfn._xlws.FILTER(O:O,($BU:$BU=$BU477)*($I:$I=$I477)*($T:$T=$T477)*($S:$S=_xlfn.MINIFS($S:$S,$T:$T,"="&amp;$T477)),"")))))&amp;"",IF(O477="","",""))&amp;""</f>
        <v/>
      </c>
      <c r="AX477" t="str" cm="1">
        <f t="array" ref="AX477">IFERROR(IF(P477&lt;&gt;"",P477,IF(OR($S477="",$T477=""),"",IF($T477&lt;&gt;"",_xlfn._xlws.FILTER(P:P,($BU:$BU=$BU477)*($I:$I=$I477)*($T:$T=$T477)*($S:$S=_xlfn.MINIFS($S:$S,$T:$T,"="&amp;$T477)),""))))&amp;"",IF(P477="","",""))&amp;""</f>
        <v/>
      </c>
      <c r="AY477" t="str" cm="1">
        <f t="array" ref="AY477">IFERROR(IF(Q477&lt;&gt;"",Q477,IF(OR($S477="",$T477=""),"",IF($T477&lt;&gt;"",_xlfn._xlws.FILTER(Q:Q,($BU:$BU=$BU477)*($I:$I=$I477)*($T:$T=$T477)*($S:$S=_xlfn.MINIFS($S:$S,$T:$T,"="&amp;$T477)),""))))&amp;"",IF(Q477="","",""))&amp;""</f>
        <v/>
      </c>
      <c r="AZ477" t="str" cm="1">
        <f t="array" ref="AZ477">IFERROR(IF(R477&lt;&gt;"",R477,IF(OR($S477="",$T477=""),"",IF($T477&lt;&gt;"",_xlfn._xlws.FILTER(R:R,($BU:$BU=$BU477)*($I:$I=$I477)*($T:$T=$T477)*($S:$S=_xlfn.MINIFS($S:$S,$T:$T,"="&amp;$T477)),""))))&amp;"",IF(R477="","",""))&amp;""</f>
        <v/>
      </c>
      <c r="BA477" s="6">
        <f t="shared" si="688"/>
        <v>45</v>
      </c>
      <c r="BB477">
        <f t="shared" ref="BB477:BD477" si="723">BB476</f>
        <v>18987</v>
      </c>
      <c r="BC477" t="str">
        <f t="shared" si="723"/>
        <v>Velodrome</v>
      </c>
      <c r="BD477" t="str">
        <f t="shared" si="723"/>
        <v>Outlaws</v>
      </c>
      <c r="BE477" t="s">
        <v>238</v>
      </c>
      <c r="BF477" t="s">
        <v>184</v>
      </c>
      <c r="BI477" cm="1">
        <f t="array" ref="BI477">IFERROR(_xlfn._xlws.FILTER(shifts!A:A,(shifts!B:B=events!AD477)*(shifts!AG:AG&gt;=events!BK477)*(shifts!AH:AH&lt;=events!BL477)),BI476)</f>
        <v>16</v>
      </c>
      <c r="BJ477" s="15">
        <f t="shared" si="690"/>
        <v>0</v>
      </c>
      <c r="BK477">
        <f t="shared" si="691"/>
        <v>712</v>
      </c>
      <c r="BL477">
        <f t="shared" si="692"/>
        <v>712</v>
      </c>
      <c r="BM477" s="15">
        <f>SUMIFS(BJ$2:BJ477,K$2:K477,"=Intermission")+SUMIFS(BJ$2:BJ477,K$2:K477,"=Timeout")</f>
        <v>0</v>
      </c>
      <c r="BN477">
        <f t="shared" si="693"/>
        <v>0</v>
      </c>
      <c r="BO477" s="19">
        <f t="shared" si="694"/>
        <v>368</v>
      </c>
      <c r="BP477">
        <f t="shared" si="695"/>
        <v>363</v>
      </c>
      <c r="BQ477" s="17">
        <f t="shared" si="696"/>
        <v>368</v>
      </c>
      <c r="BR477" t="str">
        <f t="shared" si="697"/>
        <v>event_team_player_1</v>
      </c>
      <c r="BS477">
        <f>COUNTIFS(S$3:S477,"="&amp;S477,AI$3:AI477,"="&amp;AI477)</f>
        <v>1</v>
      </c>
      <c r="BT477" t="str">
        <f>IFERROR(VLOOKUP(BB477&amp;BU477&amp;X477,game_rosters!U:W,3,FALSE),"")</f>
        <v/>
      </c>
      <c r="BU477" t="s">
        <v>960</v>
      </c>
    </row>
    <row r="478" spans="1:73" x14ac:dyDescent="0.2">
      <c r="A478">
        <f t="shared" si="673"/>
        <v>1</v>
      </c>
      <c r="E478" s="4"/>
      <c r="F478" s="43"/>
      <c r="G478" s="4"/>
      <c r="H478" s="46"/>
      <c r="I478" s="44">
        <v>18</v>
      </c>
      <c r="J478" s="44" t="str">
        <f t="shared" si="699"/>
        <v/>
      </c>
      <c r="K478" t="s">
        <v>13</v>
      </c>
      <c r="L478" t="s">
        <v>587</v>
      </c>
      <c r="N478" t="s">
        <v>595</v>
      </c>
      <c r="O478" t="s">
        <v>620</v>
      </c>
      <c r="Q478" t="s">
        <v>595</v>
      </c>
      <c r="S478">
        <v>233</v>
      </c>
      <c r="T478" t="s">
        <v>756</v>
      </c>
      <c r="U478" t="str">
        <f>IF(B478=1,MAX($U$2:$U477)+1,IF(AND($T478&lt;&gt;"",$T478=$T477),$U477,IF(B478="x",U477,"")))</f>
        <v/>
      </c>
      <c r="V478" t="str">
        <f>IF(C478=1,MAX($V$2:$V477)+1,IF(AND($T478&lt;&gt;"",$T478=$T477),$U477,IF(C478="x",V477,"")))</f>
        <v/>
      </c>
      <c r="W478" t="s">
        <v>731</v>
      </c>
      <c r="X478">
        <v>18</v>
      </c>
      <c r="Z478">
        <v>1</v>
      </c>
      <c r="AA478">
        <f t="shared" si="670"/>
        <v>1233</v>
      </c>
      <c r="AB478" t="str">
        <f t="shared" si="671"/>
        <v/>
      </c>
      <c r="AC478">
        <f t="shared" si="667"/>
        <v>1233</v>
      </c>
      <c r="AD478" s="6">
        <v>1</v>
      </c>
      <c r="AE478" t="s">
        <v>754</v>
      </c>
      <c r="AF478" t="s">
        <v>929</v>
      </c>
      <c r="AG478" t="s">
        <v>754</v>
      </c>
      <c r="AH478" t="s">
        <v>898</v>
      </c>
      <c r="AI478" t="str">
        <f t="shared" si="674"/>
        <v>e</v>
      </c>
      <c r="AJ478" t="str">
        <f t="shared" si="675"/>
        <v/>
      </c>
      <c r="AK478" t="str">
        <f t="shared" si="676"/>
        <v/>
      </c>
      <c r="AL478" t="str">
        <f t="shared" si="677"/>
        <v/>
      </c>
      <c r="AM478" t="str">
        <f t="shared" si="678"/>
        <v/>
      </c>
      <c r="AN478" t="str">
        <f t="shared" si="679"/>
        <v>Away</v>
      </c>
      <c r="AO478" t="str">
        <f t="shared" si="680"/>
        <v>a</v>
      </c>
      <c r="AP478" t="str">
        <f t="shared" si="681"/>
        <v/>
      </c>
      <c r="AQ478" t="str">
        <f t="shared" si="682"/>
        <v/>
      </c>
      <c r="AR478" t="str">
        <f t="shared" si="683"/>
        <v>Away</v>
      </c>
      <c r="AS478" t="str">
        <f t="shared" si="684"/>
        <v>a</v>
      </c>
      <c r="AT478" t="str">
        <f t="shared" si="685"/>
        <v>Offensive</v>
      </c>
      <c r="AU478" t="str">
        <f t="shared" si="686"/>
        <v/>
      </c>
      <c r="AV478" t="str">
        <f t="shared" si="687"/>
        <v/>
      </c>
      <c r="AW478" t="str" cm="1">
        <f t="array" ref="AW478">IFERROR(IF(O478&lt;&gt;"",O478,IF(OR($S478="",$T478=""),"",IF(O478&lt;&gt;"",O478,IF($T478&lt;&gt;"",_xlfn._xlws.FILTER(O:O,($BU:$BU=$BU478)*($I:$I=$I478)*($T:$T=$T478)*($S:$S=_xlfn.MINIFS($S:$S,$T:$T,"="&amp;$T478)),"")))))&amp;"",IF(O478="","",""))&amp;""</f>
        <v>OffensivePlay_Zone-PuckRecoveryPass</v>
      </c>
      <c r="AX478" t="str" cm="1">
        <f t="array" ref="AX478">IFERROR(IF(P478&lt;&gt;"",P478,IF(OR($S478="",$T478=""),"",IF($T478&lt;&gt;"",_xlfn._xlws.FILTER(P:P,($BU:$BU=$BU478)*($I:$I=$I478)*($T:$T=$T478)*($S:$S=_xlfn.MINIFS($S:$S,$T:$T,"="&amp;$T478)),""))))&amp;"",IF(P478="","",""))&amp;""</f>
        <v/>
      </c>
      <c r="AY478" t="str" cm="1">
        <f t="array" ref="AY478">IFERROR(IF(Q478&lt;&gt;"",Q478,IF(OR($S478="",$T478=""),"",IF($T478&lt;&gt;"",_xlfn._xlws.FILTER(Q:Q,($BU:$BU=$BU478)*($I:$I=$I478)*($T:$T=$T478)*($S:$S=_xlfn.MINIFS($S:$S,$T:$T,"="&amp;$T478)),""))))&amp;"",IF(Q478="","",""))&amp;""</f>
        <v>s</v>
      </c>
      <c r="AZ478" t="str" cm="1">
        <f t="array" ref="AZ478">IFERROR(IF(R478&lt;&gt;"",R478,IF(OR($S478="",$T478=""),"",IF($T478&lt;&gt;"",_xlfn._xlws.FILTER(R:R,($BU:$BU=$BU478)*($I:$I=$I478)*($T:$T=$T478)*($S:$S=_xlfn.MINIFS($S:$S,$T:$T,"="&amp;$T478)),""))))&amp;"",IF(R478="","",""))&amp;""</f>
        <v/>
      </c>
      <c r="BA478" s="6">
        <f t="shared" si="688"/>
        <v>45</v>
      </c>
      <c r="BB478">
        <f t="shared" ref="BB478:BD478" si="724">BB477</f>
        <v>18987</v>
      </c>
      <c r="BC478" t="str">
        <f t="shared" si="724"/>
        <v>Velodrome</v>
      </c>
      <c r="BD478" t="str">
        <f t="shared" si="724"/>
        <v>Outlaws</v>
      </c>
      <c r="BE478" t="s">
        <v>13</v>
      </c>
      <c r="BF478" t="s">
        <v>587</v>
      </c>
      <c r="BI478" cm="1">
        <f t="array" ref="BI478">IFERROR(_xlfn._xlws.FILTER(shifts!A:A,(shifts!B:B=events!AD478)*(shifts!AG:AG&gt;=events!BK478)*(shifts!AH:AH&lt;=events!BL478)),BI477)</f>
        <v>16</v>
      </c>
      <c r="BJ478" s="15">
        <f t="shared" si="690"/>
        <v>2</v>
      </c>
      <c r="BK478">
        <f t="shared" si="691"/>
        <v>712</v>
      </c>
      <c r="BL478">
        <f t="shared" si="692"/>
        <v>710</v>
      </c>
      <c r="BM478" s="15">
        <f>SUMIFS(BJ$2:BJ478,K$2:K478,"=Intermission")+SUMIFS(BJ$2:BJ478,K$2:K478,"=Timeout")</f>
        <v>0</v>
      </c>
      <c r="BN478">
        <f t="shared" si="693"/>
        <v>0</v>
      </c>
      <c r="BO478" s="19">
        <f t="shared" si="694"/>
        <v>368</v>
      </c>
      <c r="BP478">
        <f t="shared" si="695"/>
        <v>363</v>
      </c>
      <c r="BQ478" s="17">
        <f t="shared" si="696"/>
        <v>370</v>
      </c>
      <c r="BR478" t="str">
        <f t="shared" si="697"/>
        <v>event_team_player_1</v>
      </c>
      <c r="BS478">
        <f>COUNTIFS(S$3:S478,"="&amp;S478,AI$3:AI478,"="&amp;AI478)</f>
        <v>1</v>
      </c>
      <c r="BT478" t="str">
        <f>IFERROR(VLOOKUP(BB478&amp;BU478&amp;X478,game_rosters!U:W,3,FALSE),"")</f>
        <v>P100034</v>
      </c>
      <c r="BU478" t="str">
        <f t="shared" si="698"/>
        <v>Outlaws</v>
      </c>
    </row>
    <row r="479" spans="1:73" x14ac:dyDescent="0.2">
      <c r="A479">
        <f t="shared" si="673"/>
        <v>1</v>
      </c>
      <c r="E479" s="4"/>
      <c r="F479" s="43"/>
      <c r="G479" s="4"/>
      <c r="H479" s="46"/>
      <c r="I479" s="44">
        <v>18</v>
      </c>
      <c r="J479" s="44" t="str">
        <f t="shared" si="699"/>
        <v/>
      </c>
      <c r="K479" t="s">
        <v>7</v>
      </c>
      <c r="L479" t="s">
        <v>172</v>
      </c>
      <c r="M479" t="s">
        <v>68</v>
      </c>
      <c r="N479" t="s">
        <v>595</v>
      </c>
      <c r="S479">
        <v>234</v>
      </c>
      <c r="T479" t="s">
        <v>756</v>
      </c>
      <c r="U479" t="str">
        <f>IF(B479=1,MAX($U$2:$U478)+1,IF(AND($T479&lt;&gt;"",$T479=$T478),$U478,IF(B479="x",U478,"")))</f>
        <v/>
      </c>
      <c r="V479" t="str">
        <f>IF(C479=1,MAX($V$2:$V478)+1,IF(AND($T479&lt;&gt;"",$T479=$T478),$U478,IF(C479="x",V478,"")))</f>
        <v/>
      </c>
      <c r="W479" t="s">
        <v>731</v>
      </c>
      <c r="X479">
        <v>18</v>
      </c>
      <c r="Z479">
        <v>1</v>
      </c>
      <c r="AA479">
        <f t="shared" si="670"/>
        <v>1234</v>
      </c>
      <c r="AB479" t="str">
        <f t="shared" si="671"/>
        <v/>
      </c>
      <c r="AC479">
        <f t="shared" si="667"/>
        <v>1234</v>
      </c>
      <c r="AD479" s="6">
        <v>1</v>
      </c>
      <c r="AE479" t="s">
        <v>754</v>
      </c>
      <c r="AF479" t="s">
        <v>898</v>
      </c>
      <c r="AG479" t="s">
        <v>756</v>
      </c>
      <c r="AH479" t="s">
        <v>756</v>
      </c>
      <c r="AI479" t="str">
        <f t="shared" si="674"/>
        <v>e</v>
      </c>
      <c r="AJ479" t="str">
        <f t="shared" si="675"/>
        <v/>
      </c>
      <c r="AK479" t="str">
        <f t="shared" si="676"/>
        <v/>
      </c>
      <c r="AL479" t="str">
        <f t="shared" si="677"/>
        <v/>
      </c>
      <c r="AM479" t="str">
        <f t="shared" si="678"/>
        <v/>
      </c>
      <c r="AN479" t="str">
        <f t="shared" si="679"/>
        <v>Away</v>
      </c>
      <c r="AO479" t="str">
        <f t="shared" si="680"/>
        <v>a</v>
      </c>
      <c r="AP479" t="str">
        <f t="shared" si="681"/>
        <v/>
      </c>
      <c r="AQ479" t="str">
        <f t="shared" si="682"/>
        <v/>
      </c>
      <c r="AR479" t="str">
        <f t="shared" si="683"/>
        <v>Away</v>
      </c>
      <c r="AS479" t="str">
        <f t="shared" si="684"/>
        <v>a</v>
      </c>
      <c r="AT479" t="str">
        <f t="shared" si="685"/>
        <v>Offensive</v>
      </c>
      <c r="AU479" t="str">
        <f t="shared" si="686"/>
        <v/>
      </c>
      <c r="AV479" t="str">
        <f t="shared" si="687"/>
        <v/>
      </c>
      <c r="AW479" t="str" cm="1">
        <f t="array" ref="AW479">IFERROR(IF(O479&lt;&gt;"",O479,IF(OR($S479="",$T479=""),"",IF(O479&lt;&gt;"",O479,IF($T479&lt;&gt;"",_xlfn._xlws.FILTER(O:O,($BU:$BU=$BU479)*($I:$I=$I479)*($T:$T=$T479)*($S:$S=_xlfn.MINIFS($S:$S,$T:$T,"="&amp;$T479)),"")))))&amp;"",IF(O479="","",""))&amp;""</f>
        <v/>
      </c>
      <c r="AX479" t="str" cm="1">
        <f t="array" ref="AX479">IFERROR(IF(P479&lt;&gt;"",P479,IF(OR($S479="",$T479=""),"",IF($T479&lt;&gt;"",_xlfn._xlws.FILTER(P:P,($BU:$BU=$BU479)*($I:$I=$I479)*($T:$T=$T479)*($S:$S=_xlfn.MINIFS($S:$S,$T:$T,"="&amp;$T479)),""))))&amp;"",IF(P479="","",""))&amp;""</f>
        <v/>
      </c>
      <c r="AY479" t="str" cm="1">
        <f t="array" ref="AY479">IFERROR(IF(Q479&lt;&gt;"",Q479,IF(OR($S479="",$T479=""),"",IF($T479&lt;&gt;"",_xlfn._xlws.FILTER(Q:Q,($BU:$BU=$BU479)*($I:$I=$I479)*($T:$T=$T479)*($S:$S=_xlfn.MINIFS($S:$S,$T:$T,"="&amp;$T479)),""))))&amp;"",IF(Q479="","",""))&amp;""</f>
        <v/>
      </c>
      <c r="AZ479" t="str" cm="1">
        <f t="array" ref="AZ479">IFERROR(IF(R479&lt;&gt;"",R479,IF(OR($S479="",$T479=""),"",IF($T479&lt;&gt;"",_xlfn._xlws.FILTER(R:R,($BU:$BU=$BU479)*($I:$I=$I479)*($T:$T=$T479)*($S:$S=_xlfn.MINIFS($S:$S,$T:$T,"="&amp;$T479)),""))))&amp;"",IF(R479="","",""))&amp;""</f>
        <v/>
      </c>
      <c r="BA479" s="6">
        <f t="shared" si="688"/>
        <v>45</v>
      </c>
      <c r="BB479">
        <f t="shared" ref="BB479:BD479" si="725">BB478</f>
        <v>18987</v>
      </c>
      <c r="BC479" t="str">
        <f t="shared" si="725"/>
        <v>Velodrome</v>
      </c>
      <c r="BD479" t="str">
        <f t="shared" si="725"/>
        <v>Outlaws</v>
      </c>
      <c r="BE479" t="s">
        <v>7</v>
      </c>
      <c r="BF479" t="s">
        <v>172</v>
      </c>
      <c r="BI479" cm="1">
        <f t="array" ref="BI479">IFERROR(_xlfn._xlws.FILTER(shifts!A:A,(shifts!B:B=events!AD479)*(shifts!AG:AG&gt;=events!BK479)*(shifts!AH:AH&lt;=events!BL479)),BI478)</f>
        <v>16</v>
      </c>
      <c r="BJ479" s="15">
        <f t="shared" si="690"/>
        <v>0</v>
      </c>
      <c r="BK479">
        <f t="shared" si="691"/>
        <v>710</v>
      </c>
      <c r="BL479">
        <f t="shared" si="692"/>
        <v>710</v>
      </c>
      <c r="BM479" s="15">
        <f>SUMIFS(BJ$2:BJ479,K$2:K479,"=Intermission")+SUMIFS(BJ$2:BJ479,K$2:K479,"=Timeout")</f>
        <v>0</v>
      </c>
      <c r="BN479">
        <f t="shared" si="693"/>
        <v>0</v>
      </c>
      <c r="BO479" s="19">
        <f t="shared" si="694"/>
        <v>370</v>
      </c>
      <c r="BP479">
        <f t="shared" si="695"/>
        <v>365</v>
      </c>
      <c r="BQ479" s="17">
        <f t="shared" si="696"/>
        <v>370</v>
      </c>
      <c r="BR479" t="str">
        <f t="shared" si="697"/>
        <v>event_team_player_1</v>
      </c>
      <c r="BS479">
        <f>COUNTIFS(S$3:S479,"="&amp;S479,AI$3:AI479,"="&amp;AI479)</f>
        <v>1</v>
      </c>
      <c r="BT479" t="str">
        <f>IFERROR(VLOOKUP(BB479&amp;BU479&amp;X479,game_rosters!U:W,3,FALSE),"")</f>
        <v>P100034</v>
      </c>
      <c r="BU479" t="str">
        <f t="shared" si="698"/>
        <v>Outlaws</v>
      </c>
    </row>
    <row r="480" spans="1:73" x14ac:dyDescent="0.2">
      <c r="A480" t="str">
        <f t="shared" si="673"/>
        <v/>
      </c>
      <c r="E480" s="4"/>
      <c r="F480" s="43"/>
      <c r="G480" s="4"/>
      <c r="H480" s="46"/>
      <c r="I480" s="44">
        <v>68</v>
      </c>
      <c r="J480" s="44" t="str">
        <f t="shared" si="699"/>
        <v/>
      </c>
      <c r="S480">
        <v>234</v>
      </c>
      <c r="T480" t="s">
        <v>756</v>
      </c>
      <c r="U480" t="str">
        <f>IF(B480=1,MAX($U$2:$U479)+1,IF(AND($T480&lt;&gt;"",$T480=$T479),$U479,IF(B480="x",U479,"")))</f>
        <v/>
      </c>
      <c r="V480" t="str">
        <f>IF(C480=1,MAX($V$2:$V479)+1,IF(AND($T480&lt;&gt;"",$T480=$T479),$U479,IF(C480="x",V479,"")))</f>
        <v/>
      </c>
      <c r="X480">
        <v>68</v>
      </c>
      <c r="Z480">
        <v>1</v>
      </c>
      <c r="AA480">
        <f t="shared" si="670"/>
        <v>1234</v>
      </c>
      <c r="AB480" t="str">
        <f t="shared" si="671"/>
        <v/>
      </c>
      <c r="AC480">
        <f t="shared" si="667"/>
        <v>1234</v>
      </c>
      <c r="AD480" s="6">
        <v>1</v>
      </c>
      <c r="AE480" t="s">
        <v>754</v>
      </c>
      <c r="AF480" t="s">
        <v>898</v>
      </c>
      <c r="AG480" t="s">
        <v>756</v>
      </c>
      <c r="AH480" t="s">
        <v>756</v>
      </c>
      <c r="AI480" t="str">
        <f t="shared" si="674"/>
        <v>e</v>
      </c>
      <c r="AJ480" t="str">
        <f t="shared" si="675"/>
        <v/>
      </c>
      <c r="AK480" t="str">
        <f t="shared" si="676"/>
        <v/>
      </c>
      <c r="AL480" t="str">
        <f t="shared" si="677"/>
        <v/>
      </c>
      <c r="AM480" t="str">
        <f t="shared" si="678"/>
        <v/>
      </c>
      <c r="AN480" t="str">
        <f t="shared" si="679"/>
        <v>Away</v>
      </c>
      <c r="AO480" t="str">
        <f t="shared" si="680"/>
        <v>a</v>
      </c>
      <c r="AP480" t="str">
        <f t="shared" si="681"/>
        <v/>
      </c>
      <c r="AQ480" t="str">
        <f t="shared" si="682"/>
        <v/>
      </c>
      <c r="AR480" t="str">
        <f t="shared" si="683"/>
        <v>Away</v>
      </c>
      <c r="AS480" t="str">
        <f t="shared" si="684"/>
        <v>a</v>
      </c>
      <c r="AT480" t="str">
        <f t="shared" si="685"/>
        <v>Offensive</v>
      </c>
      <c r="AU480" t="str">
        <f t="shared" si="686"/>
        <v/>
      </c>
      <c r="AV480" t="str">
        <f t="shared" si="687"/>
        <v/>
      </c>
      <c r="AW480" t="str" cm="1">
        <f t="array" ref="AW480">IFERROR(IF(O480&lt;&gt;"",O480,IF(OR($S480="",$T480=""),"",IF(O480&lt;&gt;"",O480,IF($T480&lt;&gt;"",_xlfn._xlws.FILTER(O:O,($BU:$BU=$BU480)*($I:$I=$I480)*($T:$T=$T480)*($S:$S=_xlfn.MINIFS($S:$S,$T:$T,"="&amp;$T480)),"")))))&amp;"",IF(O480="","",""))&amp;""</f>
        <v/>
      </c>
      <c r="AX480" t="str" cm="1">
        <f t="array" ref="AX480">IFERROR(IF(P480&lt;&gt;"",P480,IF(OR($S480="",$T480=""),"",IF($T480&lt;&gt;"",_xlfn._xlws.FILTER(P:P,($BU:$BU=$BU480)*($I:$I=$I480)*($T:$T=$T480)*($S:$S=_xlfn.MINIFS($S:$S,$T:$T,"="&amp;$T480)),""))))&amp;"",IF(P480="","",""))&amp;""</f>
        <v/>
      </c>
      <c r="AY480" t="str" cm="1">
        <f t="array" ref="AY480">IFERROR(IF(Q480&lt;&gt;"",Q480,IF(OR($S480="",$T480=""),"",IF($T480&lt;&gt;"",_xlfn._xlws.FILTER(Q:Q,($BU:$BU=$BU480)*($I:$I=$I480)*($T:$T=$T480)*($S:$S=_xlfn.MINIFS($S:$S,$T:$T,"="&amp;$T480)),""))))&amp;"",IF(Q480="","",""))&amp;""</f>
        <v/>
      </c>
      <c r="AZ480" t="str" cm="1">
        <f t="array" ref="AZ480">IFERROR(IF(R480&lt;&gt;"",R480,IF(OR($S480="",$T480=""),"",IF($T480&lt;&gt;"",_xlfn._xlws.FILTER(R:R,($BU:$BU=$BU480)*($I:$I=$I480)*($T:$T=$T480)*($S:$S=_xlfn.MINIFS($S:$S,$T:$T,"="&amp;$T480)),""))))&amp;"",IF(R480="","",""))&amp;""</f>
        <v/>
      </c>
      <c r="BA480" s="6">
        <f t="shared" si="688"/>
        <v>45</v>
      </c>
      <c r="BB480">
        <f t="shared" ref="BB480:BD480" si="726">BB479</f>
        <v>18987</v>
      </c>
      <c r="BC480" t="str">
        <f t="shared" si="726"/>
        <v>Velodrome</v>
      </c>
      <c r="BD480" t="str">
        <f t="shared" si="726"/>
        <v>Outlaws</v>
      </c>
      <c r="BE480" t="s">
        <v>7</v>
      </c>
      <c r="BF480" t="s">
        <v>172</v>
      </c>
      <c r="BI480" cm="1">
        <f t="array" ref="BI480">IFERROR(_xlfn._xlws.FILTER(shifts!A:A,(shifts!B:B=events!AD480)*(shifts!AG:AG&gt;=events!BK480)*(shifts!AH:AH&lt;=events!BL480)),BI479)</f>
        <v>16</v>
      </c>
      <c r="BJ480" s="15">
        <f t="shared" si="690"/>
        <v>0</v>
      </c>
      <c r="BK480">
        <f t="shared" si="691"/>
        <v>710</v>
      </c>
      <c r="BL480">
        <f t="shared" si="692"/>
        <v>710</v>
      </c>
      <c r="BM480" s="15">
        <f>SUMIFS(BJ$2:BJ480,K$2:K480,"=Intermission")+SUMIFS(BJ$2:BJ480,K$2:K480,"=Timeout")</f>
        <v>0</v>
      </c>
      <c r="BN480">
        <f t="shared" si="693"/>
        <v>0</v>
      </c>
      <c r="BO480" s="19">
        <f t="shared" si="694"/>
        <v>370</v>
      </c>
      <c r="BP480">
        <f t="shared" si="695"/>
        <v>365</v>
      </c>
      <c r="BQ480" s="17">
        <f t="shared" si="696"/>
        <v>370</v>
      </c>
      <c r="BR480" t="str">
        <f t="shared" si="697"/>
        <v>event_team_player_2</v>
      </c>
      <c r="BS480">
        <f>COUNTIFS(S$3:S480,"="&amp;S480,AI$3:AI480,"="&amp;AI480)</f>
        <v>2</v>
      </c>
      <c r="BT480" t="str">
        <f>IFERROR(VLOOKUP(BB480&amp;BU480&amp;X480,game_rosters!U:W,3,FALSE),"")</f>
        <v>P100128</v>
      </c>
      <c r="BU480" t="str">
        <f t="shared" si="698"/>
        <v>Outlaws</v>
      </c>
    </row>
    <row r="481" spans="1:73" x14ac:dyDescent="0.2">
      <c r="A481">
        <f t="shared" si="673"/>
        <v>1</v>
      </c>
      <c r="E481" s="4"/>
      <c r="F481" s="43"/>
      <c r="G481" s="4"/>
      <c r="H481" s="46"/>
      <c r="I481" s="44">
        <v>68</v>
      </c>
      <c r="J481" s="44" t="str">
        <f t="shared" si="699"/>
        <v/>
      </c>
      <c r="K481" t="s">
        <v>13</v>
      </c>
      <c r="L481" t="s">
        <v>574</v>
      </c>
      <c r="N481" t="s">
        <v>595</v>
      </c>
      <c r="O481" t="s">
        <v>570</v>
      </c>
      <c r="Q481" t="s">
        <v>595</v>
      </c>
      <c r="S481">
        <v>235</v>
      </c>
      <c r="T481" t="s">
        <v>756</v>
      </c>
      <c r="U481" t="str">
        <f>IF(B481=1,MAX($U$2:$U480)+1,IF(AND($T481&lt;&gt;"",$T481=$T480),$U480,IF(B481="x",U480,"")))</f>
        <v/>
      </c>
      <c r="V481" t="str">
        <f>IF(C481=1,MAX($V$2:$V480)+1,IF(AND($T481&lt;&gt;"",$T481=$T480),$U480,IF(C481="x",V480,"")))</f>
        <v/>
      </c>
      <c r="W481" t="s">
        <v>731</v>
      </c>
      <c r="X481">
        <v>68</v>
      </c>
      <c r="Z481">
        <v>1</v>
      </c>
      <c r="AA481">
        <f t="shared" si="670"/>
        <v>1235</v>
      </c>
      <c r="AB481" t="str">
        <f t="shared" si="671"/>
        <v/>
      </c>
      <c r="AC481">
        <f t="shared" si="667"/>
        <v>1235</v>
      </c>
      <c r="AD481" s="6">
        <v>1</v>
      </c>
      <c r="AE481" t="s">
        <v>754</v>
      </c>
      <c r="AF481" t="s">
        <v>751</v>
      </c>
      <c r="AG481" t="s">
        <v>754</v>
      </c>
      <c r="AH481" t="s">
        <v>737</v>
      </c>
      <c r="AI481" t="str">
        <f t="shared" si="674"/>
        <v>e</v>
      </c>
      <c r="AJ481" t="str">
        <f t="shared" si="675"/>
        <v/>
      </c>
      <c r="AK481" t="str">
        <f t="shared" si="676"/>
        <v/>
      </c>
      <c r="AL481" t="str">
        <f t="shared" si="677"/>
        <v/>
      </c>
      <c r="AM481" t="str">
        <f t="shared" si="678"/>
        <v/>
      </c>
      <c r="AN481" t="str">
        <f t="shared" si="679"/>
        <v>Away</v>
      </c>
      <c r="AO481" t="str">
        <f t="shared" si="680"/>
        <v>a</v>
      </c>
      <c r="AP481" t="str">
        <f t="shared" si="681"/>
        <v/>
      </c>
      <c r="AQ481" t="str">
        <f t="shared" si="682"/>
        <v/>
      </c>
      <c r="AR481" t="str">
        <f t="shared" si="683"/>
        <v>Away</v>
      </c>
      <c r="AS481" t="str">
        <f t="shared" si="684"/>
        <v>a</v>
      </c>
      <c r="AT481" t="str">
        <f t="shared" si="685"/>
        <v>Offensive</v>
      </c>
      <c r="AU481" t="str">
        <f t="shared" si="686"/>
        <v/>
      </c>
      <c r="AV481" t="str">
        <f t="shared" si="687"/>
        <v/>
      </c>
      <c r="AW481" t="str" cm="1">
        <f t="array" ref="AW481">IFERROR(IF(O481&lt;&gt;"",O481,IF(OR($S481="",$T481=""),"",IF(O481&lt;&gt;"",O481,IF($T481&lt;&gt;"",_xlfn._xlws.FILTER(O:O,($BU:$BU=$BU481)*($I:$I=$I481)*($T:$T=$T481)*($S:$S=_xlfn.MINIFS($S:$S,$T:$T,"="&amp;$T481)),"")))))&amp;"",IF(O481="","",""))&amp;""</f>
        <v>OffensivePlay_Possession-CutBack</v>
      </c>
      <c r="AX481" t="str" cm="1">
        <f t="array" ref="AX481">IFERROR(IF(P481&lt;&gt;"",P481,IF(OR($S481="",$T481=""),"",IF($T481&lt;&gt;"",_xlfn._xlws.FILTER(P:P,($BU:$BU=$BU481)*($I:$I=$I481)*($T:$T=$T481)*($S:$S=_xlfn.MINIFS($S:$S,$T:$T,"="&amp;$T481)),""))))&amp;"",IF(P481="","",""))&amp;""</f>
        <v/>
      </c>
      <c r="AY481" t="str" cm="1">
        <f t="array" ref="AY481">IFERROR(IF(Q481&lt;&gt;"",Q481,IF(OR($S481="",$T481=""),"",IF($T481&lt;&gt;"",_xlfn._xlws.FILTER(Q:Q,($BU:$BU=$BU481)*($I:$I=$I481)*($T:$T=$T481)*($S:$S=_xlfn.MINIFS($S:$S,$T:$T,"="&amp;$T481)),""))))&amp;"",IF(Q481="","",""))&amp;""</f>
        <v>s</v>
      </c>
      <c r="AZ481" t="str" cm="1">
        <f t="array" ref="AZ481">IFERROR(IF(R481&lt;&gt;"",R481,IF(OR($S481="",$T481=""),"",IF($T481&lt;&gt;"",_xlfn._xlws.FILTER(R:R,($BU:$BU=$BU481)*($I:$I=$I481)*($T:$T=$T481)*($S:$S=_xlfn.MINIFS($S:$S,$T:$T,"="&amp;$T481)),""))))&amp;"",IF(R481="","",""))&amp;""</f>
        <v/>
      </c>
      <c r="BA481" s="6">
        <f t="shared" si="688"/>
        <v>45</v>
      </c>
      <c r="BB481">
        <f t="shared" ref="BB481:BD481" si="727">BB480</f>
        <v>18987</v>
      </c>
      <c r="BC481" t="str">
        <f t="shared" si="727"/>
        <v>Velodrome</v>
      </c>
      <c r="BD481" t="str">
        <f t="shared" si="727"/>
        <v>Outlaws</v>
      </c>
      <c r="BE481" t="s">
        <v>13</v>
      </c>
      <c r="BF481" t="s">
        <v>574</v>
      </c>
      <c r="BI481" cm="1">
        <f t="array" ref="BI481">IFERROR(_xlfn._xlws.FILTER(shifts!A:A,(shifts!B:B=events!AD481)*(shifts!AG:AG&gt;=events!BK481)*(shifts!AH:AH&lt;=events!BL481)),BI480)</f>
        <v>16</v>
      </c>
      <c r="BJ481" s="15">
        <f t="shared" si="690"/>
        <v>3</v>
      </c>
      <c r="BK481">
        <f t="shared" si="691"/>
        <v>709</v>
      </c>
      <c r="BL481">
        <f t="shared" si="692"/>
        <v>706</v>
      </c>
      <c r="BM481" s="15">
        <f>SUMIFS(BJ$2:BJ481,K$2:K481,"=Intermission")+SUMIFS(BJ$2:BJ481,K$2:K481,"=Timeout")</f>
        <v>0</v>
      </c>
      <c r="BN481">
        <f t="shared" si="693"/>
        <v>0</v>
      </c>
      <c r="BO481" s="19">
        <f t="shared" si="694"/>
        <v>371</v>
      </c>
      <c r="BP481">
        <f t="shared" si="695"/>
        <v>366</v>
      </c>
      <c r="BQ481" s="17">
        <f t="shared" si="696"/>
        <v>374</v>
      </c>
      <c r="BR481" t="str">
        <f t="shared" si="697"/>
        <v>event_team_player_1</v>
      </c>
      <c r="BS481">
        <f>COUNTIFS(S$3:S481,"="&amp;S481,AI$3:AI481,"="&amp;AI481)</f>
        <v>1</v>
      </c>
      <c r="BT481" t="str">
        <f>IFERROR(VLOOKUP(BB481&amp;BU481&amp;X481,game_rosters!U:W,3,FALSE),"")</f>
        <v>P100128</v>
      </c>
      <c r="BU481" t="str">
        <f t="shared" si="698"/>
        <v>Outlaws</v>
      </c>
    </row>
    <row r="482" spans="1:73" x14ac:dyDescent="0.2">
      <c r="A482" t="str">
        <f t="shared" si="673"/>
        <v/>
      </c>
      <c r="E482" s="4"/>
      <c r="F482" s="43"/>
      <c r="G482" s="4"/>
      <c r="H482" s="46"/>
      <c r="I482" s="44">
        <v>55</v>
      </c>
      <c r="J482" s="44" t="str">
        <f t="shared" si="699"/>
        <v/>
      </c>
      <c r="S482">
        <v>235</v>
      </c>
      <c r="T482" t="s">
        <v>756</v>
      </c>
      <c r="U482" t="str">
        <f>IF(B482=1,MAX($U$2:$U481)+1,IF(AND($T482&lt;&gt;"",$T482=$T481),$U481,IF(B482="x",U481,"")))</f>
        <v/>
      </c>
      <c r="V482" t="str">
        <f>IF(C482=1,MAX($V$2:$V481)+1,IF(AND($T482&lt;&gt;"",$T482=$T481),$U481,IF(C482="x",V481,"")))</f>
        <v/>
      </c>
      <c r="X482">
        <v>55</v>
      </c>
      <c r="AA482">
        <f t="shared" si="670"/>
        <v>1235</v>
      </c>
      <c r="AB482" t="str">
        <f t="shared" si="671"/>
        <v/>
      </c>
      <c r="AC482">
        <f t="shared" si="667"/>
        <v>1235</v>
      </c>
      <c r="AD482" s="6">
        <v>1</v>
      </c>
      <c r="AE482" t="s">
        <v>754</v>
      </c>
      <c r="AF482" t="s">
        <v>751</v>
      </c>
      <c r="AG482" t="s">
        <v>754</v>
      </c>
      <c r="AH482" t="s">
        <v>737</v>
      </c>
      <c r="AI482" t="str">
        <f t="shared" si="674"/>
        <v>o</v>
      </c>
      <c r="AJ482" t="str">
        <f t="shared" si="675"/>
        <v/>
      </c>
      <c r="AK482" t="str">
        <f t="shared" si="676"/>
        <v/>
      </c>
      <c r="AL482" t="str">
        <f t="shared" si="677"/>
        <v/>
      </c>
      <c r="AM482" t="str">
        <f t="shared" si="678"/>
        <v/>
      </c>
      <c r="AN482" t="str">
        <f t="shared" si="679"/>
        <v>Away</v>
      </c>
      <c r="AO482" t="str">
        <f t="shared" si="680"/>
        <v>a</v>
      </c>
      <c r="AP482" t="str">
        <f t="shared" si="681"/>
        <v/>
      </c>
      <c r="AQ482" t="str">
        <f t="shared" si="682"/>
        <v/>
      </c>
      <c r="AR482" t="str">
        <f t="shared" si="683"/>
        <v>Away</v>
      </c>
      <c r="AS482" t="str">
        <f t="shared" si="684"/>
        <v>a</v>
      </c>
      <c r="AT482" t="str">
        <f t="shared" si="685"/>
        <v>Defensive</v>
      </c>
      <c r="AU482" t="str">
        <f t="shared" si="686"/>
        <v/>
      </c>
      <c r="AV482" t="str">
        <f t="shared" si="687"/>
        <v/>
      </c>
      <c r="AW482" t="str" cm="1">
        <f t="array" ref="AW482">IFERROR(IF(O482&lt;&gt;"",O482,IF(OR($S482="",$T482=""),"",IF(O482&lt;&gt;"",O482,IF($T482&lt;&gt;"",_xlfn._xlws.FILTER(O:O,($BU:$BU=$BU482)*($I:$I=$I482)*($T:$T=$T482)*($S:$S=_xlfn.MINIFS($S:$S,$T:$T,"="&amp;$T482)),"")))))&amp;"",IF(O482="","",""))&amp;""</f>
        <v/>
      </c>
      <c r="AX482" t="str" cm="1">
        <f t="array" ref="AX482">IFERROR(IF(P482&lt;&gt;"",P482,IF(OR($S482="",$T482=""),"",IF($T482&lt;&gt;"",_xlfn._xlws.FILTER(P:P,($BU:$BU=$BU482)*($I:$I=$I482)*($T:$T=$T482)*($S:$S=_xlfn.MINIFS($S:$S,$T:$T,"="&amp;$T482)),""))))&amp;"",IF(P482="","",""))&amp;""</f>
        <v/>
      </c>
      <c r="AY482" t="str" cm="1">
        <f t="array" ref="AY482">IFERROR(IF(Q482&lt;&gt;"",Q482,IF(OR($S482="",$T482=""),"",IF($T482&lt;&gt;"",_xlfn._xlws.FILTER(Q:Q,($BU:$BU=$BU482)*($I:$I=$I482)*($T:$T=$T482)*($S:$S=_xlfn.MINIFS($S:$S,$T:$T,"="&amp;$T482)),""))))&amp;"",IF(Q482="","",""))&amp;""</f>
        <v/>
      </c>
      <c r="AZ482" t="str" cm="1">
        <f t="array" ref="AZ482">IFERROR(IF(R482&lt;&gt;"",R482,IF(OR($S482="",$T482=""),"",IF($T482&lt;&gt;"",_xlfn._xlws.FILTER(R:R,($BU:$BU=$BU482)*($I:$I=$I482)*($T:$T=$T482)*($S:$S=_xlfn.MINIFS($S:$S,$T:$T,"="&amp;$T482)),""))))&amp;"",IF(R482="","",""))&amp;""</f>
        <v/>
      </c>
      <c r="BA482" s="6">
        <f t="shared" si="688"/>
        <v>45</v>
      </c>
      <c r="BB482">
        <f t="shared" ref="BB482:BD482" si="728">BB481</f>
        <v>18987</v>
      </c>
      <c r="BC482" t="str">
        <f t="shared" si="728"/>
        <v>Velodrome</v>
      </c>
      <c r="BD482" t="str">
        <f t="shared" si="728"/>
        <v>Outlaws</v>
      </c>
      <c r="BE482" t="s">
        <v>13</v>
      </c>
      <c r="BF482" t="s">
        <v>574</v>
      </c>
      <c r="BI482" cm="1">
        <f t="array" ref="BI482">IFERROR(_xlfn._xlws.FILTER(shifts!A:A,(shifts!B:B=events!AD482)*(shifts!AG:AG&gt;=events!BK482)*(shifts!AH:AH&lt;=events!BL482)),BI481)</f>
        <v>16</v>
      </c>
      <c r="BJ482" s="15">
        <f t="shared" si="690"/>
        <v>3</v>
      </c>
      <c r="BK482">
        <f t="shared" si="691"/>
        <v>709</v>
      </c>
      <c r="BL482">
        <f t="shared" si="692"/>
        <v>706</v>
      </c>
      <c r="BM482" s="15">
        <f>SUMIFS(BJ$2:BJ482,K$2:K482,"=Intermission")+SUMIFS(BJ$2:BJ482,K$2:K482,"=Timeout")</f>
        <v>0</v>
      </c>
      <c r="BN482">
        <f t="shared" si="693"/>
        <v>0</v>
      </c>
      <c r="BO482" s="19">
        <f t="shared" si="694"/>
        <v>371</v>
      </c>
      <c r="BP482">
        <f t="shared" si="695"/>
        <v>366</v>
      </c>
      <c r="BQ482" s="17">
        <f t="shared" si="696"/>
        <v>374</v>
      </c>
      <c r="BR482" t="str">
        <f t="shared" si="697"/>
        <v>opp_team_player_1</v>
      </c>
      <c r="BS482">
        <f>COUNTIFS(S$3:S482,"="&amp;S482,AI$3:AI482,"="&amp;AI482)</f>
        <v>1</v>
      </c>
      <c r="BT482" t="str">
        <f>IFERROR(VLOOKUP(BB482&amp;BU482&amp;X482,game_rosters!U:W,3,FALSE),"")</f>
        <v>P100064</v>
      </c>
      <c r="BU482" t="str">
        <f t="shared" si="698"/>
        <v>Velodrome</v>
      </c>
    </row>
    <row r="483" spans="1:73" x14ac:dyDescent="0.2">
      <c r="A483">
        <f t="shared" si="673"/>
        <v>1</v>
      </c>
      <c r="E483" s="4"/>
      <c r="F483" s="43"/>
      <c r="G483" s="4"/>
      <c r="H483" s="46"/>
      <c r="I483" s="44">
        <v>68</v>
      </c>
      <c r="J483" s="44" t="str">
        <f t="shared" si="699"/>
        <v/>
      </c>
      <c r="K483" t="s">
        <v>7</v>
      </c>
      <c r="L483" t="s">
        <v>172</v>
      </c>
      <c r="M483" t="s">
        <v>68</v>
      </c>
      <c r="N483" t="s">
        <v>595</v>
      </c>
      <c r="S483">
        <v>236</v>
      </c>
      <c r="T483">
        <v>44</v>
      </c>
      <c r="U483" t="str">
        <f>IF(B483=1,MAX($U$2:$U482)+1,IF(AND($T483&lt;&gt;"",$T483=$T482),$U482,IF(B483="x",U482,"")))</f>
        <v/>
      </c>
      <c r="V483" t="str">
        <f>IF(C483=1,MAX($V$2:$V482)+1,IF(AND($T483&lt;&gt;"",$T483=$T482),$U482,IF(C483="x",V482,"")))</f>
        <v/>
      </c>
      <c r="W483" t="s">
        <v>731</v>
      </c>
      <c r="X483">
        <v>68</v>
      </c>
      <c r="Z483">
        <v>1</v>
      </c>
      <c r="AA483">
        <f t="shared" si="670"/>
        <v>1236</v>
      </c>
      <c r="AB483">
        <f t="shared" si="671"/>
        <v>9044</v>
      </c>
      <c r="AC483">
        <f t="shared" si="667"/>
        <v>9044</v>
      </c>
      <c r="AD483" s="6">
        <v>1</v>
      </c>
      <c r="AE483" t="s">
        <v>754</v>
      </c>
      <c r="AF483" t="s">
        <v>737</v>
      </c>
      <c r="AG483" t="s">
        <v>756</v>
      </c>
      <c r="AH483" t="s">
        <v>756</v>
      </c>
      <c r="AI483" t="str">
        <f t="shared" si="674"/>
        <v>e</v>
      </c>
      <c r="AJ483" t="str">
        <f t="shared" si="675"/>
        <v/>
      </c>
      <c r="AK483" t="str">
        <f t="shared" si="676"/>
        <v/>
      </c>
      <c r="AL483" t="str">
        <f t="shared" si="677"/>
        <v/>
      </c>
      <c r="AM483" t="str">
        <f t="shared" si="678"/>
        <v/>
      </c>
      <c r="AN483" t="str">
        <f t="shared" si="679"/>
        <v>Away</v>
      </c>
      <c r="AO483" t="str">
        <f t="shared" si="680"/>
        <v>a</v>
      </c>
      <c r="AP483" t="str">
        <f t="shared" si="681"/>
        <v/>
      </c>
      <c r="AQ483" t="str">
        <f t="shared" si="682"/>
        <v/>
      </c>
      <c r="AR483" t="str">
        <f t="shared" si="683"/>
        <v>Away</v>
      </c>
      <c r="AS483" t="str">
        <f t="shared" si="684"/>
        <v>a</v>
      </c>
      <c r="AT483" t="str">
        <f t="shared" si="685"/>
        <v>Offensive</v>
      </c>
      <c r="AU483" t="str">
        <f t="shared" si="686"/>
        <v/>
      </c>
      <c r="AV483" t="str">
        <f t="shared" si="687"/>
        <v/>
      </c>
      <c r="AW483" t="str" cm="1">
        <f t="array" ref="AW483">IFERROR(IF(O483&lt;&gt;"",O483,IF(OR($S483="",$T483=""),"",IF(O483&lt;&gt;"",O483,IF($T483&lt;&gt;"",_xlfn._xlws.FILTER(O:O,($BU:$BU=$BU483)*($I:$I=$I483)*($T:$T=$T483)*($S:$S=_xlfn.MINIFS($S:$S,$T:$T,"="&amp;$T483)),"")))))&amp;"",IF(O483="","",""))&amp;""</f>
        <v/>
      </c>
      <c r="AX483" t="str" cm="1">
        <f t="array" ref="AX483">IFERROR(IF(P483&lt;&gt;"",P483,IF(OR($S483="",$T483=""),"",IF($T483&lt;&gt;"",_xlfn._xlws.FILTER(P:P,($BU:$BU=$BU483)*($I:$I=$I483)*($T:$T=$T483)*($S:$S=_xlfn.MINIFS($S:$S,$T:$T,"="&amp;$T483)),""))))&amp;"",IF(P483="","",""))&amp;""</f>
        <v/>
      </c>
      <c r="AY483" t="str" cm="1">
        <f t="array" ref="AY483">IFERROR(IF(Q483&lt;&gt;"",Q483,IF(OR($S483="",$T483=""),"",IF($T483&lt;&gt;"",_xlfn._xlws.FILTER(Q:Q,($BU:$BU=$BU483)*($I:$I=$I483)*($T:$T=$T483)*($S:$S=_xlfn.MINIFS($S:$S,$T:$T,"="&amp;$T483)),""))))&amp;"",IF(Q483="","",""))&amp;""</f>
        <v/>
      </c>
      <c r="AZ483" t="str" cm="1">
        <f t="array" ref="AZ483">IFERROR(IF(R483&lt;&gt;"",R483,IF(OR($S483="",$T483=""),"",IF($T483&lt;&gt;"",_xlfn._xlws.FILTER(R:R,($BU:$BU=$BU483)*($I:$I=$I483)*($T:$T=$T483)*($S:$S=_xlfn.MINIFS($S:$S,$T:$T,"="&amp;$T483)),""))))&amp;"",IF(R483="","",""))&amp;""</f>
        <v/>
      </c>
      <c r="BA483" s="6">
        <f t="shared" si="688"/>
        <v>45</v>
      </c>
      <c r="BB483">
        <f t="shared" ref="BB483:BD483" si="729">BB482</f>
        <v>18987</v>
      </c>
      <c r="BC483" t="str">
        <f t="shared" si="729"/>
        <v>Velodrome</v>
      </c>
      <c r="BD483" t="str">
        <f t="shared" si="729"/>
        <v>Outlaws</v>
      </c>
      <c r="BE483" t="s">
        <v>7</v>
      </c>
      <c r="BF483" t="s">
        <v>172</v>
      </c>
      <c r="BI483" cm="1">
        <f t="array" ref="BI483">IFERROR(_xlfn._xlws.FILTER(shifts!A:A,(shifts!B:B=events!AD483)*(shifts!AG:AG&gt;=events!BK483)*(shifts!AH:AH&lt;=events!BL483)),BI482)</f>
        <v>16</v>
      </c>
      <c r="BJ483" s="15">
        <f t="shared" si="690"/>
        <v>0</v>
      </c>
      <c r="BK483">
        <f t="shared" si="691"/>
        <v>706</v>
      </c>
      <c r="BL483">
        <f t="shared" si="692"/>
        <v>706</v>
      </c>
      <c r="BM483" s="15">
        <f>SUMIFS(BJ$2:BJ483,K$2:K483,"=Intermission")+SUMIFS(BJ$2:BJ483,K$2:K483,"=Timeout")</f>
        <v>0</v>
      </c>
      <c r="BN483">
        <f t="shared" si="693"/>
        <v>0</v>
      </c>
      <c r="BO483" s="19">
        <f t="shared" si="694"/>
        <v>374</v>
      </c>
      <c r="BP483">
        <f t="shared" si="695"/>
        <v>369</v>
      </c>
      <c r="BQ483" s="17">
        <f t="shared" si="696"/>
        <v>374</v>
      </c>
      <c r="BR483" t="str">
        <f t="shared" si="697"/>
        <v>event_team_player_1</v>
      </c>
      <c r="BS483">
        <f>COUNTIFS(S$3:S483,"="&amp;S483,AI$3:AI483,"="&amp;AI483)</f>
        <v>1</v>
      </c>
      <c r="BT483" t="str">
        <f>IFERROR(VLOOKUP(BB483&amp;BU483&amp;X483,game_rosters!U:W,3,FALSE),"")</f>
        <v>P100128</v>
      </c>
      <c r="BU483" t="str">
        <f t="shared" si="698"/>
        <v>Outlaws</v>
      </c>
    </row>
    <row r="484" spans="1:73" x14ac:dyDescent="0.2">
      <c r="A484" t="str">
        <f t="shared" si="673"/>
        <v/>
      </c>
      <c r="E484" s="4"/>
      <c r="F484" s="43"/>
      <c r="G484" s="4"/>
      <c r="H484" s="46"/>
      <c r="I484" s="44">
        <v>77</v>
      </c>
      <c r="J484" s="44" t="str">
        <f t="shared" si="699"/>
        <v/>
      </c>
      <c r="S484">
        <v>236</v>
      </c>
      <c r="T484">
        <v>44</v>
      </c>
      <c r="U484" t="str">
        <f>IF(B484=1,MAX($U$2:$U483)+1,IF(AND($T484&lt;&gt;"",$T484=$T483),$U483,IF(B484="x",U483,"")))</f>
        <v/>
      </c>
      <c r="V484" t="str">
        <f>IF(C484=1,MAX($V$2:$V483)+1,IF(AND($T484&lt;&gt;"",$T484=$T483),$U483,IF(C484="x",V483,"")))</f>
        <v/>
      </c>
      <c r="X484">
        <v>77</v>
      </c>
      <c r="Z484">
        <v>1</v>
      </c>
      <c r="AA484">
        <f t="shared" si="670"/>
        <v>1236</v>
      </c>
      <c r="AB484">
        <f t="shared" si="671"/>
        <v>9044</v>
      </c>
      <c r="AC484">
        <f t="shared" si="667"/>
        <v>9044</v>
      </c>
      <c r="AD484" s="6">
        <v>1</v>
      </c>
      <c r="AE484" t="s">
        <v>754</v>
      </c>
      <c r="AF484" t="s">
        <v>737</v>
      </c>
      <c r="AG484" t="s">
        <v>756</v>
      </c>
      <c r="AH484" t="s">
        <v>756</v>
      </c>
      <c r="AI484" t="str">
        <f t="shared" si="674"/>
        <v>e</v>
      </c>
      <c r="AJ484" t="str">
        <f t="shared" si="675"/>
        <v/>
      </c>
      <c r="AK484" t="str">
        <f t="shared" si="676"/>
        <v/>
      </c>
      <c r="AL484" t="str">
        <f t="shared" si="677"/>
        <v/>
      </c>
      <c r="AM484" t="str">
        <f t="shared" si="678"/>
        <v/>
      </c>
      <c r="AN484" t="str">
        <f t="shared" si="679"/>
        <v>Away</v>
      </c>
      <c r="AO484" t="str">
        <f t="shared" si="680"/>
        <v>a</v>
      </c>
      <c r="AP484" t="str">
        <f t="shared" si="681"/>
        <v/>
      </c>
      <c r="AQ484" t="str">
        <f t="shared" si="682"/>
        <v/>
      </c>
      <c r="AR484" t="str">
        <f t="shared" si="683"/>
        <v>Away</v>
      </c>
      <c r="AS484" t="str">
        <f t="shared" si="684"/>
        <v>a</v>
      </c>
      <c r="AT484" t="str">
        <f t="shared" si="685"/>
        <v>Offensive</v>
      </c>
      <c r="AU484" t="str">
        <f t="shared" si="686"/>
        <v/>
      </c>
      <c r="AV484" t="str">
        <f t="shared" si="687"/>
        <v/>
      </c>
      <c r="AW484" t="str" cm="1">
        <f t="array" ref="AW484">IFERROR(IF(O484&lt;&gt;"",O484,IF(OR($S484="",$T484=""),"",IF(O484&lt;&gt;"",O484,IF($T484&lt;&gt;"",_xlfn._xlws.FILTER(O:O,($BU:$BU=$BU484)*($I:$I=$I484)*($T:$T=$T484)*($S:$S=_xlfn.MINIFS($S:$S,$T:$T,"="&amp;$T484)),"")))))&amp;"",IF(O484="","",""))&amp;""</f>
        <v/>
      </c>
      <c r="AX484" t="str" cm="1">
        <f t="array" ref="AX484">IFERROR(IF(P484&lt;&gt;"",P484,IF(OR($S484="",$T484=""),"",IF($T484&lt;&gt;"",_xlfn._xlws.FILTER(P:P,($BU:$BU=$BU484)*($I:$I=$I484)*($T:$T=$T484)*($S:$S=_xlfn.MINIFS($S:$S,$T:$T,"="&amp;$T484)),""))))&amp;"",IF(P484="","",""))&amp;""</f>
        <v/>
      </c>
      <c r="AY484" t="str" cm="1">
        <f t="array" ref="AY484">IFERROR(IF(Q484&lt;&gt;"",Q484,IF(OR($S484="",$T484=""),"",IF($T484&lt;&gt;"",_xlfn._xlws.FILTER(Q:Q,($BU:$BU=$BU484)*($I:$I=$I484)*($T:$T=$T484)*($S:$S=_xlfn.MINIFS($S:$S,$T:$T,"="&amp;$T484)),""))))&amp;"",IF(Q484="","",""))&amp;""</f>
        <v/>
      </c>
      <c r="AZ484" t="str" cm="1">
        <f t="array" ref="AZ484">IFERROR(IF(R484&lt;&gt;"",R484,IF(OR($S484="",$T484=""),"",IF($T484&lt;&gt;"",_xlfn._xlws.FILTER(R:R,($BU:$BU=$BU484)*($I:$I=$I484)*($T:$T=$T484)*($S:$S=_xlfn.MINIFS($S:$S,$T:$T,"="&amp;$T484)),""))))&amp;"",IF(R484="","",""))&amp;""</f>
        <v/>
      </c>
      <c r="BA484" s="6">
        <f t="shared" si="688"/>
        <v>45</v>
      </c>
      <c r="BB484">
        <f t="shared" ref="BB484:BD484" si="730">BB483</f>
        <v>18987</v>
      </c>
      <c r="BC484" t="str">
        <f t="shared" si="730"/>
        <v>Velodrome</v>
      </c>
      <c r="BD484" t="str">
        <f t="shared" si="730"/>
        <v>Outlaws</v>
      </c>
      <c r="BE484" t="s">
        <v>7</v>
      </c>
      <c r="BF484" t="s">
        <v>172</v>
      </c>
      <c r="BI484" cm="1">
        <f t="array" ref="BI484">IFERROR(_xlfn._xlws.FILTER(shifts!A:A,(shifts!B:B=events!AD484)*(shifts!AG:AG&gt;=events!BK484)*(shifts!AH:AH&lt;=events!BL484)),BI483)</f>
        <v>16</v>
      </c>
      <c r="BJ484" s="15">
        <f t="shared" si="690"/>
        <v>0</v>
      </c>
      <c r="BK484">
        <f t="shared" si="691"/>
        <v>706</v>
      </c>
      <c r="BL484">
        <f t="shared" si="692"/>
        <v>706</v>
      </c>
      <c r="BM484" s="15">
        <f>SUMIFS(BJ$2:BJ484,K$2:K484,"=Intermission")+SUMIFS(BJ$2:BJ484,K$2:K484,"=Timeout")</f>
        <v>0</v>
      </c>
      <c r="BN484">
        <f t="shared" si="693"/>
        <v>0</v>
      </c>
      <c r="BO484" s="19">
        <f t="shared" si="694"/>
        <v>374</v>
      </c>
      <c r="BP484">
        <f t="shared" si="695"/>
        <v>369</v>
      </c>
      <c r="BQ484" s="17">
        <f t="shared" si="696"/>
        <v>374</v>
      </c>
      <c r="BR484" t="str">
        <f t="shared" si="697"/>
        <v>event_team_player_2</v>
      </c>
      <c r="BS484">
        <f>COUNTIFS(S$3:S484,"="&amp;S484,AI$3:AI484,"="&amp;AI484)</f>
        <v>2</v>
      </c>
      <c r="BT484" t="str">
        <f>IFERROR(VLOOKUP(BB484&amp;BU484&amp;X484,game_rosters!U:W,3,FALSE),"")</f>
        <v>P100185</v>
      </c>
      <c r="BU484" t="str">
        <f t="shared" si="698"/>
        <v>Outlaws</v>
      </c>
    </row>
    <row r="485" spans="1:73" x14ac:dyDescent="0.2">
      <c r="A485" t="str">
        <f t="shared" si="673"/>
        <v/>
      </c>
      <c r="E485" s="4"/>
      <c r="F485" s="43"/>
      <c r="G485" s="4"/>
      <c r="H485" s="46"/>
      <c r="I485" s="44">
        <v>55</v>
      </c>
      <c r="J485" s="44" t="str">
        <f t="shared" si="699"/>
        <v/>
      </c>
      <c r="S485">
        <v>236</v>
      </c>
      <c r="T485">
        <v>44</v>
      </c>
      <c r="U485" t="str">
        <f>IF(B485=1,MAX($U$2:$U484)+1,IF(AND($T485&lt;&gt;"",$T485=$T484),$U484,IF(B485="x",U484,"")))</f>
        <v/>
      </c>
      <c r="V485" t="str">
        <f>IF(C485=1,MAX($V$2:$V484)+1,IF(AND($T485&lt;&gt;"",$T485=$T484),$U484,IF(C485="x",V484,"")))</f>
        <v/>
      </c>
      <c r="X485">
        <v>55</v>
      </c>
      <c r="AA485">
        <f t="shared" si="670"/>
        <v>1236</v>
      </c>
      <c r="AB485">
        <f t="shared" si="671"/>
        <v>9044</v>
      </c>
      <c r="AC485">
        <f t="shared" si="667"/>
        <v>9044</v>
      </c>
      <c r="AD485" s="6">
        <v>1</v>
      </c>
      <c r="AE485" t="s">
        <v>754</v>
      </c>
      <c r="AF485" t="s">
        <v>737</v>
      </c>
      <c r="AG485" t="s">
        <v>756</v>
      </c>
      <c r="AH485" t="s">
        <v>756</v>
      </c>
      <c r="AI485" t="str">
        <f t="shared" si="674"/>
        <v>o</v>
      </c>
      <c r="AJ485" t="str">
        <f t="shared" si="675"/>
        <v/>
      </c>
      <c r="AK485" t="str">
        <f t="shared" si="676"/>
        <v/>
      </c>
      <c r="AL485" t="str">
        <f t="shared" si="677"/>
        <v/>
      </c>
      <c r="AM485" t="str">
        <f t="shared" si="678"/>
        <v/>
      </c>
      <c r="AN485" t="str">
        <f t="shared" si="679"/>
        <v>Away</v>
      </c>
      <c r="AO485" t="str">
        <f t="shared" si="680"/>
        <v>a</v>
      </c>
      <c r="AP485" t="str">
        <f t="shared" si="681"/>
        <v/>
      </c>
      <c r="AQ485" t="str">
        <f t="shared" si="682"/>
        <v/>
      </c>
      <c r="AR485" t="str">
        <f t="shared" si="683"/>
        <v>Away</v>
      </c>
      <c r="AS485" t="str">
        <f t="shared" si="684"/>
        <v>a</v>
      </c>
      <c r="AT485" t="str">
        <f t="shared" si="685"/>
        <v>Defensive</v>
      </c>
      <c r="AU485" t="str">
        <f t="shared" si="686"/>
        <v/>
      </c>
      <c r="AV485" t="str">
        <f t="shared" si="687"/>
        <v/>
      </c>
      <c r="AW485" t="str" cm="1">
        <f t="array" ref="AW485">IFERROR(IF(O485&lt;&gt;"",O485,IF(OR($S485="",$T485=""),"",IF(O485&lt;&gt;"",O485,IF($T485&lt;&gt;"",_xlfn._xlws.FILTER(O:O,($BU:$BU=$BU485)*($I:$I=$I485)*($T:$T=$T485)*($S:$S=_xlfn.MINIFS($S:$S,$T:$T,"="&amp;$T485)),"")))))&amp;"",IF(O485="","",""))&amp;""</f>
        <v/>
      </c>
      <c r="AX485" t="str" cm="1">
        <f t="array" ref="AX485">IFERROR(IF(P485&lt;&gt;"",P485,IF(OR($S485="",$T485=""),"",IF($T485&lt;&gt;"",_xlfn._xlws.FILTER(P:P,($BU:$BU=$BU485)*($I:$I=$I485)*($T:$T=$T485)*($S:$S=_xlfn.MINIFS($S:$S,$T:$T,"="&amp;$T485)),""))))&amp;"",IF(P485="","",""))&amp;""</f>
        <v/>
      </c>
      <c r="AY485" t="str" cm="1">
        <f t="array" ref="AY485">IFERROR(IF(Q485&lt;&gt;"",Q485,IF(OR($S485="",$T485=""),"",IF($T485&lt;&gt;"",_xlfn._xlws.FILTER(Q:Q,($BU:$BU=$BU485)*($I:$I=$I485)*($T:$T=$T485)*($S:$S=_xlfn.MINIFS($S:$S,$T:$T,"="&amp;$T485)),""))))&amp;"",IF(Q485="","",""))&amp;""</f>
        <v/>
      </c>
      <c r="AZ485" t="str" cm="1">
        <f t="array" ref="AZ485">IFERROR(IF(R485&lt;&gt;"",R485,IF(OR($S485="",$T485=""),"",IF($T485&lt;&gt;"",_xlfn._xlws.FILTER(R:R,($BU:$BU=$BU485)*($I:$I=$I485)*($T:$T=$T485)*($S:$S=_xlfn.MINIFS($S:$S,$T:$T,"="&amp;$T485)),""))))&amp;"",IF(R485="","",""))&amp;""</f>
        <v/>
      </c>
      <c r="BA485" s="6">
        <f t="shared" si="688"/>
        <v>45</v>
      </c>
      <c r="BB485">
        <f t="shared" ref="BB485:BD485" si="731">BB484</f>
        <v>18987</v>
      </c>
      <c r="BC485" t="str">
        <f t="shared" si="731"/>
        <v>Velodrome</v>
      </c>
      <c r="BD485" t="str">
        <f t="shared" si="731"/>
        <v>Outlaws</v>
      </c>
      <c r="BE485" t="s">
        <v>7</v>
      </c>
      <c r="BF485" t="s">
        <v>172</v>
      </c>
      <c r="BI485" cm="1">
        <f t="array" ref="BI485">IFERROR(_xlfn._xlws.FILTER(shifts!A:A,(shifts!B:B=events!AD485)*(shifts!AG:AG&gt;=events!BK485)*(shifts!AH:AH&lt;=events!BL485)),BI484)</f>
        <v>16</v>
      </c>
      <c r="BJ485" s="15">
        <f t="shared" si="690"/>
        <v>0</v>
      </c>
      <c r="BK485">
        <f t="shared" si="691"/>
        <v>706</v>
      </c>
      <c r="BL485">
        <f t="shared" si="692"/>
        <v>706</v>
      </c>
      <c r="BM485" s="15">
        <f>SUMIFS(BJ$2:BJ485,K$2:K485,"=Intermission")+SUMIFS(BJ$2:BJ485,K$2:K485,"=Timeout")</f>
        <v>0</v>
      </c>
      <c r="BN485">
        <f t="shared" si="693"/>
        <v>0</v>
      </c>
      <c r="BO485" s="19">
        <f t="shared" si="694"/>
        <v>374</v>
      </c>
      <c r="BP485">
        <f t="shared" si="695"/>
        <v>369</v>
      </c>
      <c r="BQ485" s="17">
        <f t="shared" si="696"/>
        <v>374</v>
      </c>
      <c r="BR485" t="str">
        <f t="shared" si="697"/>
        <v>opp_team_player_1</v>
      </c>
      <c r="BS485">
        <f>COUNTIFS(S$3:S485,"="&amp;S485,AI$3:AI485,"="&amp;AI485)</f>
        <v>1</v>
      </c>
      <c r="BT485" t="str">
        <f>IFERROR(VLOOKUP(BB485&amp;BU485&amp;X485,game_rosters!U:W,3,FALSE),"")</f>
        <v>P100064</v>
      </c>
      <c r="BU485" t="str">
        <f t="shared" si="698"/>
        <v>Velodrome</v>
      </c>
    </row>
    <row r="486" spans="1:73" x14ac:dyDescent="0.2">
      <c r="A486">
        <f t="shared" si="673"/>
        <v>1</v>
      </c>
      <c r="E486" s="4"/>
      <c r="F486" s="43"/>
      <c r="G486" s="4"/>
      <c r="H486" s="46"/>
      <c r="I486" s="44">
        <v>68</v>
      </c>
      <c r="J486" s="44" t="str">
        <f t="shared" si="699"/>
        <v>o</v>
      </c>
      <c r="K486" t="s">
        <v>238</v>
      </c>
      <c r="L486" t="s">
        <v>174</v>
      </c>
      <c r="M486" t="s">
        <v>86</v>
      </c>
      <c r="N486" t="s">
        <v>595</v>
      </c>
      <c r="S486">
        <v>237</v>
      </c>
      <c r="T486">
        <v>44</v>
      </c>
      <c r="U486" t="str">
        <f>IF(B486=1,MAX($U$2:$U485)+1,IF(AND($T486&lt;&gt;"",$T486=$T485),$U485,IF(B486="x",U485,"")))</f>
        <v/>
      </c>
      <c r="V486" t="str">
        <f>IF(C486=1,MAX($V$2:$V485)+1,IF(AND($T486&lt;&gt;"",$T486=$T485),$U485,IF(C486="x",V485,"")))</f>
        <v/>
      </c>
      <c r="W486" t="s">
        <v>731</v>
      </c>
      <c r="X486">
        <v>68</v>
      </c>
      <c r="Z486">
        <v>1</v>
      </c>
      <c r="AA486">
        <f t="shared" si="670"/>
        <v>1237</v>
      </c>
      <c r="AB486">
        <f t="shared" si="671"/>
        <v>9044</v>
      </c>
      <c r="AC486">
        <f t="shared" si="667"/>
        <v>9044</v>
      </c>
      <c r="AD486" s="6">
        <v>1</v>
      </c>
      <c r="AE486" t="s">
        <v>754</v>
      </c>
      <c r="AF486" t="s">
        <v>737</v>
      </c>
      <c r="AG486" t="s">
        <v>754</v>
      </c>
      <c r="AH486" t="s">
        <v>932</v>
      </c>
      <c r="AI486" t="str">
        <f t="shared" si="674"/>
        <v>e</v>
      </c>
      <c r="AJ486" t="str">
        <f t="shared" si="675"/>
        <v>o</v>
      </c>
      <c r="AK486" t="str">
        <f t="shared" si="676"/>
        <v>o</v>
      </c>
      <c r="AL486" t="str">
        <f t="shared" si="677"/>
        <v>d</v>
      </c>
      <c r="AM486" t="str">
        <f t="shared" si="678"/>
        <v>o</v>
      </c>
      <c r="AN486" t="str">
        <f t="shared" si="679"/>
        <v>Away</v>
      </c>
      <c r="AO486" t="str">
        <f t="shared" si="680"/>
        <v>a</v>
      </c>
      <c r="AP486" t="str">
        <f t="shared" si="681"/>
        <v>d</v>
      </c>
      <c r="AQ486" t="str">
        <f t="shared" si="682"/>
        <v>o</v>
      </c>
      <c r="AR486" t="str">
        <f t="shared" si="683"/>
        <v>Away</v>
      </c>
      <c r="AS486" t="str">
        <f t="shared" si="684"/>
        <v>a</v>
      </c>
      <c r="AT486" t="str">
        <f t="shared" si="685"/>
        <v>Offensive</v>
      </c>
      <c r="AU486" t="str">
        <f t="shared" si="686"/>
        <v/>
      </c>
      <c r="AV486" t="str">
        <f t="shared" si="687"/>
        <v/>
      </c>
      <c r="AW486" t="str" cm="1">
        <f t="array" ref="AW486">IFERROR(IF(O486&lt;&gt;"",O486,IF(OR($S486="",$T486=""),"",IF(O486&lt;&gt;"",O486,IF($T486&lt;&gt;"",_xlfn._xlws.FILTER(O:O,($BU:$BU=$BU486)*($I:$I=$I486)*($T:$T=$T486)*($S:$S=_xlfn.MINIFS($S:$S,$T:$T,"="&amp;$T486)),"")))))&amp;"",IF(O486="","",""))&amp;""</f>
        <v/>
      </c>
      <c r="AX486" t="str" cm="1">
        <f t="array" ref="AX486">IFERROR(IF(P486&lt;&gt;"",P486,IF(OR($S486="",$T486=""),"",IF($T486&lt;&gt;"",_xlfn._xlws.FILTER(P:P,($BU:$BU=$BU486)*($I:$I=$I486)*($T:$T=$T486)*($S:$S=_xlfn.MINIFS($S:$S,$T:$T,"="&amp;$T486)),""))))&amp;"",IF(P486="","",""))&amp;""</f>
        <v/>
      </c>
      <c r="AY486" t="str" cm="1">
        <f t="array" ref="AY486">IFERROR(IF(Q486&lt;&gt;"",Q486,IF(OR($S486="",$T486=""),"",IF($T486&lt;&gt;"",_xlfn._xlws.FILTER(Q:Q,($BU:$BU=$BU486)*($I:$I=$I486)*($T:$T=$T486)*($S:$S=_xlfn.MINIFS($S:$S,$T:$T,"="&amp;$T486)),""))))&amp;"",IF(Q486="","",""))&amp;""</f>
        <v/>
      </c>
      <c r="AZ486" t="str" cm="1">
        <f t="array" ref="AZ486">IFERROR(IF(R486&lt;&gt;"",R486,IF(OR($S486="",$T486=""),"",IF($T486&lt;&gt;"",_xlfn._xlws.FILTER(R:R,($BU:$BU=$BU486)*($I:$I=$I486)*($T:$T=$T486)*($S:$S=_xlfn.MINIFS($S:$S,$T:$T,"="&amp;$T486)),""))))&amp;"",IF(R486="","",""))&amp;""</f>
        <v/>
      </c>
      <c r="BA486" s="6">
        <f t="shared" si="688"/>
        <v>46</v>
      </c>
      <c r="BB486">
        <f t="shared" ref="BB486:BD486" si="732">BB485</f>
        <v>18987</v>
      </c>
      <c r="BC486" t="str">
        <f t="shared" si="732"/>
        <v>Velodrome</v>
      </c>
      <c r="BD486" t="str">
        <f t="shared" si="732"/>
        <v>Outlaws</v>
      </c>
      <c r="BE486" t="s">
        <v>238</v>
      </c>
      <c r="BF486" t="s">
        <v>174</v>
      </c>
      <c r="BI486" cm="1">
        <f t="array" ref="BI486">IFERROR(_xlfn._xlws.FILTER(shifts!A:A,(shifts!B:B=events!AD486)*(shifts!AG:AG&gt;=events!BK486)*(shifts!AH:AH&lt;=events!BL486)),BI485)</f>
        <v>16</v>
      </c>
      <c r="BJ486" s="15">
        <f t="shared" si="690"/>
        <v>2</v>
      </c>
      <c r="BK486">
        <f t="shared" si="691"/>
        <v>706</v>
      </c>
      <c r="BL486">
        <f t="shared" si="692"/>
        <v>704</v>
      </c>
      <c r="BM486" s="15">
        <f>SUMIFS(BJ$2:BJ486,K$2:K486,"=Intermission")+SUMIFS(BJ$2:BJ486,K$2:K486,"=Timeout")</f>
        <v>0</v>
      </c>
      <c r="BN486">
        <f t="shared" si="693"/>
        <v>0</v>
      </c>
      <c r="BO486" s="19">
        <f t="shared" si="694"/>
        <v>374</v>
      </c>
      <c r="BP486">
        <f t="shared" si="695"/>
        <v>369</v>
      </c>
      <c r="BQ486" s="17">
        <f t="shared" si="696"/>
        <v>376</v>
      </c>
      <c r="BR486" t="str">
        <f t="shared" si="697"/>
        <v>event_team_player_1</v>
      </c>
      <c r="BS486">
        <f>COUNTIFS(S$3:S486,"="&amp;S486,AI$3:AI486,"="&amp;AI486)</f>
        <v>1</v>
      </c>
      <c r="BT486" t="str">
        <f>IFERROR(VLOOKUP(BB486&amp;BU486&amp;X486,game_rosters!U:W,3,FALSE),"")</f>
        <v>P100128</v>
      </c>
      <c r="BU486" t="str">
        <f t="shared" si="698"/>
        <v>Outlaws</v>
      </c>
    </row>
    <row r="487" spans="1:73" x14ac:dyDescent="0.2">
      <c r="A487" t="str">
        <f t="shared" si="673"/>
        <v/>
      </c>
      <c r="E487" s="4"/>
      <c r="F487" s="43"/>
      <c r="G487" s="4"/>
      <c r="H487" s="46"/>
      <c r="I487" s="44">
        <v>77</v>
      </c>
      <c r="J487" s="44" t="str">
        <f t="shared" si="699"/>
        <v/>
      </c>
      <c r="S487">
        <v>237</v>
      </c>
      <c r="T487">
        <v>44</v>
      </c>
      <c r="U487" t="str">
        <f>IF(B487=1,MAX($U$2:$U486)+1,IF(AND($T487&lt;&gt;"",$T487=$T486),$U486,IF(B487="x",U486,"")))</f>
        <v/>
      </c>
      <c r="V487" t="str">
        <f>IF(C487=1,MAX($V$2:$V486)+1,IF(AND($T487&lt;&gt;"",$T487=$T486),$U486,IF(C487="x",V486,"")))</f>
        <v/>
      </c>
      <c r="X487">
        <v>77</v>
      </c>
      <c r="Z487">
        <v>1</v>
      </c>
      <c r="AA487">
        <f t="shared" si="670"/>
        <v>1237</v>
      </c>
      <c r="AB487">
        <f t="shared" si="671"/>
        <v>9044</v>
      </c>
      <c r="AC487">
        <f t="shared" si="667"/>
        <v>9044</v>
      </c>
      <c r="AD487" s="6">
        <v>1</v>
      </c>
      <c r="AE487" t="s">
        <v>754</v>
      </c>
      <c r="AF487" t="s">
        <v>737</v>
      </c>
      <c r="AG487" t="s">
        <v>754</v>
      </c>
      <c r="AH487" t="s">
        <v>932</v>
      </c>
      <c r="AI487" t="str">
        <f t="shared" si="674"/>
        <v>e</v>
      </c>
      <c r="AJ487" t="str">
        <f t="shared" si="675"/>
        <v>o</v>
      </c>
      <c r="AK487" t="str">
        <f t="shared" si="676"/>
        <v>o</v>
      </c>
      <c r="AL487" t="str">
        <f t="shared" si="677"/>
        <v/>
      </c>
      <c r="AM487" t="str">
        <f t="shared" si="678"/>
        <v/>
      </c>
      <c r="AN487" t="str">
        <f t="shared" si="679"/>
        <v>Away</v>
      </c>
      <c r="AO487" t="str">
        <f t="shared" si="680"/>
        <v>a</v>
      </c>
      <c r="AP487" t="str">
        <f t="shared" si="681"/>
        <v>d</v>
      </c>
      <c r="AQ487" t="str">
        <f t="shared" si="682"/>
        <v>o</v>
      </c>
      <c r="AR487" t="str">
        <f t="shared" si="683"/>
        <v>Away</v>
      </c>
      <c r="AS487" t="str">
        <f t="shared" si="684"/>
        <v>a</v>
      </c>
      <c r="AT487" t="str">
        <f t="shared" si="685"/>
        <v>Offensive</v>
      </c>
      <c r="AU487" t="str">
        <f t="shared" si="686"/>
        <v/>
      </c>
      <c r="AV487" t="str">
        <f t="shared" si="687"/>
        <v/>
      </c>
      <c r="AW487" t="str" cm="1">
        <f t="array" ref="AW487">IFERROR(IF(O487&lt;&gt;"",O487,IF(OR($S487="",$T487=""),"",IF(O487&lt;&gt;"",O487,IF($T487&lt;&gt;"",_xlfn._xlws.FILTER(O:O,($BU:$BU=$BU487)*($I:$I=$I487)*($T:$T=$T487)*($S:$S=_xlfn.MINIFS($S:$S,$T:$T,"="&amp;$T487)),"")))))&amp;"",IF(O487="","",""))&amp;""</f>
        <v/>
      </c>
      <c r="AX487" t="str" cm="1">
        <f t="array" ref="AX487">IFERROR(IF(P487&lt;&gt;"",P487,IF(OR($S487="",$T487=""),"",IF($T487&lt;&gt;"",_xlfn._xlws.FILTER(P:P,($BU:$BU=$BU487)*($I:$I=$I487)*($T:$T=$T487)*($S:$S=_xlfn.MINIFS($S:$S,$T:$T,"="&amp;$T487)),""))))&amp;"",IF(P487="","",""))&amp;""</f>
        <v/>
      </c>
      <c r="AY487" t="str" cm="1">
        <f t="array" ref="AY487">IFERROR(IF(Q487&lt;&gt;"",Q487,IF(OR($S487="",$T487=""),"",IF($T487&lt;&gt;"",_xlfn._xlws.FILTER(Q:Q,($BU:$BU=$BU487)*($I:$I=$I487)*($T:$T=$T487)*($S:$S=_xlfn.MINIFS($S:$S,$T:$T,"="&amp;$T487)),""))))&amp;"",IF(Q487="","",""))&amp;""</f>
        <v/>
      </c>
      <c r="AZ487" t="str" cm="1">
        <f t="array" ref="AZ487">IFERROR(IF(R487&lt;&gt;"",R487,IF(OR($S487="",$T487=""),"",IF($T487&lt;&gt;"",_xlfn._xlws.FILTER(R:R,($BU:$BU=$BU487)*($I:$I=$I487)*($T:$T=$T487)*($S:$S=_xlfn.MINIFS($S:$S,$T:$T,"="&amp;$T487)),""))))&amp;"",IF(R487="","",""))&amp;""</f>
        <v/>
      </c>
      <c r="BA487" s="6">
        <f t="shared" si="688"/>
        <v>46</v>
      </c>
      <c r="BB487">
        <f t="shared" ref="BB487:BD487" si="733">BB486</f>
        <v>18987</v>
      </c>
      <c r="BC487" t="str">
        <f t="shared" si="733"/>
        <v>Velodrome</v>
      </c>
      <c r="BD487" t="str">
        <f t="shared" si="733"/>
        <v>Outlaws</v>
      </c>
      <c r="BE487" t="s">
        <v>238</v>
      </c>
      <c r="BF487" t="s">
        <v>174</v>
      </c>
      <c r="BI487" cm="1">
        <f t="array" ref="BI487">IFERROR(_xlfn._xlws.FILTER(shifts!A:A,(shifts!B:B=events!AD487)*(shifts!AG:AG&gt;=events!BK487)*(shifts!AH:AH&lt;=events!BL487)),BI486)</f>
        <v>16</v>
      </c>
      <c r="BJ487" s="15">
        <f t="shared" si="690"/>
        <v>2</v>
      </c>
      <c r="BK487">
        <f t="shared" si="691"/>
        <v>706</v>
      </c>
      <c r="BL487">
        <f t="shared" si="692"/>
        <v>704</v>
      </c>
      <c r="BM487" s="15">
        <f>SUMIFS(BJ$2:BJ487,K$2:K487,"=Intermission")+SUMIFS(BJ$2:BJ487,K$2:K487,"=Timeout")</f>
        <v>0</v>
      </c>
      <c r="BN487">
        <f t="shared" si="693"/>
        <v>0</v>
      </c>
      <c r="BO487" s="19">
        <f t="shared" si="694"/>
        <v>374</v>
      </c>
      <c r="BP487">
        <f t="shared" si="695"/>
        <v>369</v>
      </c>
      <c r="BQ487" s="17">
        <f t="shared" si="696"/>
        <v>376</v>
      </c>
      <c r="BR487" t="str">
        <f t="shared" si="697"/>
        <v>event_team_player_2</v>
      </c>
      <c r="BS487">
        <f>COUNTIFS(S$3:S487,"="&amp;S487,AI$3:AI487,"="&amp;AI487)</f>
        <v>2</v>
      </c>
      <c r="BT487" t="str">
        <f>IFERROR(VLOOKUP(BB487&amp;BU487&amp;X487,game_rosters!U:W,3,FALSE),"")</f>
        <v>P100185</v>
      </c>
      <c r="BU487" t="str">
        <f t="shared" si="698"/>
        <v>Outlaws</v>
      </c>
    </row>
    <row r="488" spans="1:73" x14ac:dyDescent="0.2">
      <c r="A488" t="str">
        <f t="shared" si="673"/>
        <v/>
      </c>
      <c r="E488" s="4"/>
      <c r="F488" s="43"/>
      <c r="G488" s="4"/>
      <c r="H488" s="46"/>
      <c r="I488" s="44">
        <v>55</v>
      </c>
      <c r="J488" s="44" t="str">
        <f t="shared" si="699"/>
        <v/>
      </c>
      <c r="S488">
        <v>237</v>
      </c>
      <c r="T488">
        <v>44</v>
      </c>
      <c r="U488" t="str">
        <f>IF(B488=1,MAX($U$2:$U487)+1,IF(AND($T488&lt;&gt;"",$T488=$T487),$U487,IF(B488="x",U487,"")))</f>
        <v/>
      </c>
      <c r="V488" t="str">
        <f>IF(C488=1,MAX($V$2:$V487)+1,IF(AND($T488&lt;&gt;"",$T488=$T487),$U487,IF(C488="x",V487,"")))</f>
        <v/>
      </c>
      <c r="X488">
        <v>55</v>
      </c>
      <c r="AA488">
        <f t="shared" si="670"/>
        <v>1237</v>
      </c>
      <c r="AB488">
        <f t="shared" si="671"/>
        <v>9044</v>
      </c>
      <c r="AC488">
        <f t="shared" si="667"/>
        <v>9044</v>
      </c>
      <c r="AD488" s="6">
        <v>1</v>
      </c>
      <c r="AE488" t="s">
        <v>754</v>
      </c>
      <c r="AF488" t="s">
        <v>737</v>
      </c>
      <c r="AG488" t="s">
        <v>754</v>
      </c>
      <c r="AH488" t="s">
        <v>932</v>
      </c>
      <c r="AI488" t="str">
        <f t="shared" si="674"/>
        <v>o</v>
      </c>
      <c r="AJ488" t="str">
        <f t="shared" si="675"/>
        <v>o</v>
      </c>
      <c r="AK488" t="str">
        <f t="shared" si="676"/>
        <v>o</v>
      </c>
      <c r="AL488" t="str">
        <f t="shared" si="677"/>
        <v/>
      </c>
      <c r="AM488" t="str">
        <f t="shared" si="678"/>
        <v/>
      </c>
      <c r="AN488" t="str">
        <f t="shared" si="679"/>
        <v>Away</v>
      </c>
      <c r="AO488" t="str">
        <f t="shared" si="680"/>
        <v>a</v>
      </c>
      <c r="AP488" t="str">
        <f t="shared" si="681"/>
        <v>d</v>
      </c>
      <c r="AQ488" t="str">
        <f t="shared" si="682"/>
        <v>o</v>
      </c>
      <c r="AR488" t="str">
        <f t="shared" si="683"/>
        <v>Away</v>
      </c>
      <c r="AS488" t="str">
        <f t="shared" si="684"/>
        <v>a</v>
      </c>
      <c r="AT488" t="str">
        <f t="shared" si="685"/>
        <v>Defensive</v>
      </c>
      <c r="AU488" t="str">
        <f t="shared" si="686"/>
        <v/>
      </c>
      <c r="AV488" t="str">
        <f t="shared" si="687"/>
        <v/>
      </c>
      <c r="AW488" t="str" cm="1">
        <f t="array" ref="AW488">IFERROR(IF(O488&lt;&gt;"",O488,IF(OR($S488="",$T488=""),"",IF(O488&lt;&gt;"",O488,IF($T488&lt;&gt;"",_xlfn._xlws.FILTER(O:O,($BU:$BU=$BU488)*($I:$I=$I488)*($T:$T=$T488)*($S:$S=_xlfn.MINIFS($S:$S,$T:$T,"="&amp;$T488)),"")))))&amp;"",IF(O488="","",""))&amp;""</f>
        <v/>
      </c>
      <c r="AX488" t="str" cm="1">
        <f t="array" ref="AX488">IFERROR(IF(P488&lt;&gt;"",P488,IF(OR($S488="",$T488=""),"",IF($T488&lt;&gt;"",_xlfn._xlws.FILTER(P:P,($BU:$BU=$BU488)*($I:$I=$I488)*($T:$T=$T488)*($S:$S=_xlfn.MINIFS($S:$S,$T:$T,"="&amp;$T488)),""))))&amp;"",IF(P488="","",""))&amp;""</f>
        <v/>
      </c>
      <c r="AY488" t="str" cm="1">
        <f t="array" ref="AY488">IFERROR(IF(Q488&lt;&gt;"",Q488,IF(OR($S488="",$T488=""),"",IF($T488&lt;&gt;"",_xlfn._xlws.FILTER(Q:Q,($BU:$BU=$BU488)*($I:$I=$I488)*($T:$T=$T488)*($S:$S=_xlfn.MINIFS($S:$S,$T:$T,"="&amp;$T488)),""))))&amp;"",IF(Q488="","",""))&amp;""</f>
        <v/>
      </c>
      <c r="AZ488" t="str" cm="1">
        <f t="array" ref="AZ488">IFERROR(IF(R488&lt;&gt;"",R488,IF(OR($S488="",$T488=""),"",IF($T488&lt;&gt;"",_xlfn._xlws.FILTER(R:R,($BU:$BU=$BU488)*($I:$I=$I488)*($T:$T=$T488)*($S:$S=_xlfn.MINIFS($S:$S,$T:$T,"="&amp;$T488)),""))))&amp;"",IF(R488="","",""))&amp;""</f>
        <v/>
      </c>
      <c r="BA488" s="6">
        <f t="shared" si="688"/>
        <v>46</v>
      </c>
      <c r="BB488">
        <f t="shared" ref="BB488:BD488" si="734">BB487</f>
        <v>18987</v>
      </c>
      <c r="BC488" t="str">
        <f t="shared" si="734"/>
        <v>Velodrome</v>
      </c>
      <c r="BD488" t="str">
        <f t="shared" si="734"/>
        <v>Outlaws</v>
      </c>
      <c r="BE488" t="s">
        <v>238</v>
      </c>
      <c r="BF488" t="s">
        <v>174</v>
      </c>
      <c r="BI488" cm="1">
        <f t="array" ref="BI488">IFERROR(_xlfn._xlws.FILTER(shifts!A:A,(shifts!B:B=events!AD488)*(shifts!AG:AG&gt;=events!BK488)*(shifts!AH:AH&lt;=events!BL488)),BI487)</f>
        <v>16</v>
      </c>
      <c r="BJ488" s="15">
        <f t="shared" si="690"/>
        <v>2</v>
      </c>
      <c r="BK488">
        <f t="shared" si="691"/>
        <v>706</v>
      </c>
      <c r="BL488">
        <f t="shared" si="692"/>
        <v>704</v>
      </c>
      <c r="BM488" s="15">
        <f>SUMIFS(BJ$2:BJ488,K$2:K488,"=Intermission")+SUMIFS(BJ$2:BJ488,K$2:K488,"=Timeout")</f>
        <v>0</v>
      </c>
      <c r="BN488">
        <f t="shared" si="693"/>
        <v>0</v>
      </c>
      <c r="BO488" s="19">
        <f t="shared" si="694"/>
        <v>374</v>
      </c>
      <c r="BP488">
        <f t="shared" si="695"/>
        <v>369</v>
      </c>
      <c r="BQ488" s="17">
        <f t="shared" si="696"/>
        <v>376</v>
      </c>
      <c r="BR488" t="str">
        <f t="shared" si="697"/>
        <v>opp_team_player_1</v>
      </c>
      <c r="BS488">
        <f>COUNTIFS(S$3:S488,"="&amp;S488,AI$3:AI488,"="&amp;AI488)</f>
        <v>1</v>
      </c>
      <c r="BT488" t="str">
        <f>IFERROR(VLOOKUP(BB488&amp;BU488&amp;X488,game_rosters!U:W,3,FALSE),"")</f>
        <v>P100064</v>
      </c>
      <c r="BU488" t="str">
        <f t="shared" si="698"/>
        <v>Velodrome</v>
      </c>
    </row>
    <row r="489" spans="1:73" x14ac:dyDescent="0.2">
      <c r="A489" t="str">
        <f t="shared" si="673"/>
        <v/>
      </c>
      <c r="E489" s="4"/>
      <c r="F489" s="43"/>
      <c r="G489" s="4"/>
      <c r="H489" s="46"/>
      <c r="I489" s="44">
        <v>91</v>
      </c>
      <c r="J489" s="44" t="str">
        <f t="shared" si="699"/>
        <v/>
      </c>
      <c r="S489">
        <v>237</v>
      </c>
      <c r="T489">
        <v>44</v>
      </c>
      <c r="U489" t="str">
        <f>IF(B489=1,MAX($U$2:$U488)+1,IF(AND($T489&lt;&gt;"",$T489=$T488),$U488,IF(B489="x",U488,"")))</f>
        <v/>
      </c>
      <c r="V489" t="str">
        <f>IF(C489=1,MAX($V$2:$V488)+1,IF(AND($T489&lt;&gt;"",$T489=$T488),$U488,IF(C489="x",V488,"")))</f>
        <v/>
      </c>
      <c r="X489">
        <v>91</v>
      </c>
      <c r="AA489">
        <f t="shared" si="670"/>
        <v>1237</v>
      </c>
      <c r="AB489">
        <f t="shared" si="671"/>
        <v>9044</v>
      </c>
      <c r="AC489">
        <f t="shared" si="667"/>
        <v>9044</v>
      </c>
      <c r="AD489" s="6">
        <v>1</v>
      </c>
      <c r="AE489" t="s">
        <v>754</v>
      </c>
      <c r="AF489" t="s">
        <v>737</v>
      </c>
      <c r="AG489" t="s">
        <v>754</v>
      </c>
      <c r="AH489" t="s">
        <v>932</v>
      </c>
      <c r="AI489" t="str">
        <f t="shared" si="674"/>
        <v>o</v>
      </c>
      <c r="AJ489" t="str">
        <f t="shared" si="675"/>
        <v>o</v>
      </c>
      <c r="AK489" t="str">
        <f t="shared" si="676"/>
        <v>o</v>
      </c>
      <c r="AL489" t="str">
        <f t="shared" si="677"/>
        <v/>
      </c>
      <c r="AM489" t="str">
        <f t="shared" si="678"/>
        <v/>
      </c>
      <c r="AN489" t="str">
        <f t="shared" si="679"/>
        <v>Away</v>
      </c>
      <c r="AO489" t="str">
        <f t="shared" si="680"/>
        <v>a</v>
      </c>
      <c r="AP489" t="str">
        <f t="shared" si="681"/>
        <v>d</v>
      </c>
      <c r="AQ489" t="str">
        <f t="shared" si="682"/>
        <v>o</v>
      </c>
      <c r="AR489" t="str">
        <f t="shared" si="683"/>
        <v>Away</v>
      </c>
      <c r="AS489" t="str">
        <f t="shared" si="684"/>
        <v>a</v>
      </c>
      <c r="AT489" t="str">
        <f t="shared" si="685"/>
        <v>Defensive</v>
      </c>
      <c r="AU489" t="str">
        <f t="shared" si="686"/>
        <v/>
      </c>
      <c r="AV489" t="str">
        <f t="shared" si="687"/>
        <v/>
      </c>
      <c r="AW489" t="str" cm="1">
        <f t="array" ref="AW489">IFERROR(IF(O489&lt;&gt;"",O489,IF(OR($S489="",$T489=""),"",IF(O489&lt;&gt;"",O489,IF($T489&lt;&gt;"",_xlfn._xlws.FILTER(O:O,($BU:$BU=$BU489)*($I:$I=$I489)*($T:$T=$T489)*($S:$S=_xlfn.MINIFS($S:$S,$T:$T,"="&amp;$T489)),"")))))&amp;"",IF(O489="","",""))&amp;""</f>
        <v/>
      </c>
      <c r="AX489" t="str" cm="1">
        <f t="array" ref="AX489">IFERROR(IF(P489&lt;&gt;"",P489,IF(OR($S489="",$T489=""),"",IF($T489&lt;&gt;"",_xlfn._xlws.FILTER(P:P,($BU:$BU=$BU489)*($I:$I=$I489)*($T:$T=$T489)*($S:$S=_xlfn.MINIFS($S:$S,$T:$T,"="&amp;$T489)),""))))&amp;"",IF(P489="","",""))&amp;""</f>
        <v/>
      </c>
      <c r="AY489" t="str" cm="1">
        <f t="array" ref="AY489">IFERROR(IF(Q489&lt;&gt;"",Q489,IF(OR($S489="",$T489=""),"",IF($T489&lt;&gt;"",_xlfn._xlws.FILTER(Q:Q,($BU:$BU=$BU489)*($I:$I=$I489)*($T:$T=$T489)*($S:$S=_xlfn.MINIFS($S:$S,$T:$T,"="&amp;$T489)),""))))&amp;"",IF(Q489="","",""))&amp;""</f>
        <v/>
      </c>
      <c r="AZ489" t="str" cm="1">
        <f t="array" ref="AZ489">IFERROR(IF(R489&lt;&gt;"",R489,IF(OR($S489="",$T489=""),"",IF($T489&lt;&gt;"",_xlfn._xlws.FILTER(R:R,($BU:$BU=$BU489)*($I:$I=$I489)*($T:$T=$T489)*($S:$S=_xlfn.MINIFS($S:$S,$T:$T,"="&amp;$T489)),""))))&amp;"",IF(R489="","",""))&amp;""</f>
        <v/>
      </c>
      <c r="BA489" s="6">
        <f t="shared" si="688"/>
        <v>46</v>
      </c>
      <c r="BB489">
        <f t="shared" ref="BB489:BD489" si="735">BB488</f>
        <v>18987</v>
      </c>
      <c r="BC489" t="str">
        <f t="shared" si="735"/>
        <v>Velodrome</v>
      </c>
      <c r="BD489" t="str">
        <f t="shared" si="735"/>
        <v>Outlaws</v>
      </c>
      <c r="BE489" t="s">
        <v>238</v>
      </c>
      <c r="BF489" t="s">
        <v>174</v>
      </c>
      <c r="BI489" cm="1">
        <f t="array" ref="BI489">IFERROR(_xlfn._xlws.FILTER(shifts!A:A,(shifts!B:B=events!AD489)*(shifts!AG:AG&gt;=events!BK489)*(shifts!AH:AH&lt;=events!BL489)),BI488)</f>
        <v>16</v>
      </c>
      <c r="BJ489" s="15">
        <f t="shared" si="690"/>
        <v>2</v>
      </c>
      <c r="BK489">
        <f t="shared" si="691"/>
        <v>706</v>
      </c>
      <c r="BL489">
        <f t="shared" si="692"/>
        <v>704</v>
      </c>
      <c r="BM489" s="15">
        <f>SUMIFS(BJ$2:BJ489,K$2:K489,"=Intermission")+SUMIFS(BJ$2:BJ489,K$2:K489,"=Timeout")</f>
        <v>0</v>
      </c>
      <c r="BN489">
        <f t="shared" si="693"/>
        <v>0</v>
      </c>
      <c r="BO489" s="19">
        <f t="shared" si="694"/>
        <v>374</v>
      </c>
      <c r="BP489">
        <f t="shared" si="695"/>
        <v>369</v>
      </c>
      <c r="BQ489" s="17">
        <f t="shared" si="696"/>
        <v>376</v>
      </c>
      <c r="BR489" t="str">
        <f t="shared" si="697"/>
        <v>opp_team_player_2</v>
      </c>
      <c r="BS489">
        <f>COUNTIFS(S$3:S489,"="&amp;S489,AI$3:AI489,"="&amp;AI489)</f>
        <v>2</v>
      </c>
      <c r="BT489" t="str">
        <f>IFERROR(VLOOKUP(BB489&amp;BU489&amp;X489,game_rosters!U:W,3,FALSE),"")</f>
        <v>P100002</v>
      </c>
      <c r="BU489" t="str">
        <f t="shared" si="698"/>
        <v>Velodrome</v>
      </c>
    </row>
    <row r="490" spans="1:73" x14ac:dyDescent="0.2">
      <c r="A490" t="str">
        <f t="shared" si="673"/>
        <v/>
      </c>
      <c r="E490" s="4"/>
      <c r="F490" s="43"/>
      <c r="G490" s="4"/>
      <c r="H490" s="46"/>
      <c r="I490" s="44">
        <v>9</v>
      </c>
      <c r="J490" s="44" t="str">
        <f t="shared" si="699"/>
        <v/>
      </c>
      <c r="S490">
        <v>237</v>
      </c>
      <c r="T490">
        <v>44</v>
      </c>
      <c r="U490" t="str">
        <f>IF(B490=1,MAX($U$2:$U489)+1,IF(AND($T490&lt;&gt;"",$T490=$T489),$U489,IF(B490="x",U489,"")))</f>
        <v/>
      </c>
      <c r="V490" t="str">
        <f>IF(C490=1,MAX($V$2:$V489)+1,IF(AND($T490&lt;&gt;"",$T490=$T489),$U489,IF(C490="x",V489,"")))</f>
        <v/>
      </c>
      <c r="X490">
        <v>9</v>
      </c>
      <c r="AA490">
        <f t="shared" si="670"/>
        <v>1237</v>
      </c>
      <c r="AB490">
        <f t="shared" si="671"/>
        <v>9044</v>
      </c>
      <c r="AC490">
        <f t="shared" si="667"/>
        <v>9044</v>
      </c>
      <c r="AD490" s="6">
        <v>1</v>
      </c>
      <c r="AE490" t="s">
        <v>754</v>
      </c>
      <c r="AF490" t="s">
        <v>737</v>
      </c>
      <c r="AG490" t="s">
        <v>754</v>
      </c>
      <c r="AH490" t="s">
        <v>932</v>
      </c>
      <c r="AI490" t="str">
        <f t="shared" si="674"/>
        <v>o</v>
      </c>
      <c r="AJ490" t="str">
        <f t="shared" si="675"/>
        <v>o</v>
      </c>
      <c r="AK490" t="str">
        <f t="shared" si="676"/>
        <v>o</v>
      </c>
      <c r="AL490" t="str">
        <f t="shared" si="677"/>
        <v/>
      </c>
      <c r="AM490" t="str">
        <f t="shared" si="678"/>
        <v/>
      </c>
      <c r="AN490" t="str">
        <f t="shared" si="679"/>
        <v>Away</v>
      </c>
      <c r="AO490" t="str">
        <f t="shared" si="680"/>
        <v>a</v>
      </c>
      <c r="AP490" t="str">
        <f t="shared" si="681"/>
        <v>d</v>
      </c>
      <c r="AQ490" t="str">
        <f t="shared" si="682"/>
        <v>o</v>
      </c>
      <c r="AR490" t="str">
        <f t="shared" si="683"/>
        <v>Away</v>
      </c>
      <c r="AS490" t="str">
        <f t="shared" si="684"/>
        <v>a</v>
      </c>
      <c r="AT490" t="str">
        <f t="shared" si="685"/>
        <v>Defensive</v>
      </c>
      <c r="AU490" t="str">
        <f t="shared" si="686"/>
        <v/>
      </c>
      <c r="AV490" t="str">
        <f t="shared" si="687"/>
        <v/>
      </c>
      <c r="AW490" t="str" cm="1">
        <f t="array" ref="AW490">IFERROR(IF(O490&lt;&gt;"",O490,IF(OR($S490="",$T490=""),"",IF(O490&lt;&gt;"",O490,IF($T490&lt;&gt;"",_xlfn._xlws.FILTER(O:O,($BU:$BU=$BU490)*($I:$I=$I490)*($T:$T=$T490)*($S:$S=_xlfn.MINIFS($S:$S,$T:$T,"="&amp;$T490)),"")))))&amp;"",IF(O490="","",""))&amp;""</f>
        <v/>
      </c>
      <c r="AX490" t="str" cm="1">
        <f t="array" ref="AX490">IFERROR(IF(P490&lt;&gt;"",P490,IF(OR($S490="",$T490=""),"",IF($T490&lt;&gt;"",_xlfn._xlws.FILTER(P:P,($BU:$BU=$BU490)*($I:$I=$I490)*($T:$T=$T490)*($S:$S=_xlfn.MINIFS($S:$S,$T:$T,"="&amp;$T490)),""))))&amp;"",IF(P490="","",""))&amp;""</f>
        <v/>
      </c>
      <c r="AY490" t="str" cm="1">
        <f t="array" ref="AY490">IFERROR(IF(Q490&lt;&gt;"",Q490,IF(OR($S490="",$T490=""),"",IF($T490&lt;&gt;"",_xlfn._xlws.FILTER(Q:Q,($BU:$BU=$BU490)*($I:$I=$I490)*($T:$T=$T490)*($S:$S=_xlfn.MINIFS($S:$S,$T:$T,"="&amp;$T490)),""))))&amp;"",IF(Q490="","",""))&amp;""</f>
        <v/>
      </c>
      <c r="AZ490" t="str" cm="1">
        <f t="array" ref="AZ490">IFERROR(IF(R490&lt;&gt;"",R490,IF(OR($S490="",$T490=""),"",IF($T490&lt;&gt;"",_xlfn._xlws.FILTER(R:R,($BU:$BU=$BU490)*($I:$I=$I490)*($T:$T=$T490)*($S:$S=_xlfn.MINIFS($S:$S,$T:$T,"="&amp;$T490)),""))))&amp;"",IF(R490="","",""))&amp;""</f>
        <v/>
      </c>
      <c r="BA490" s="6">
        <f t="shared" si="688"/>
        <v>46</v>
      </c>
      <c r="BB490">
        <f t="shared" ref="BB490:BD490" si="736">BB489</f>
        <v>18987</v>
      </c>
      <c r="BC490" t="str">
        <f t="shared" si="736"/>
        <v>Velodrome</v>
      </c>
      <c r="BD490" t="str">
        <f t="shared" si="736"/>
        <v>Outlaws</v>
      </c>
      <c r="BE490" t="s">
        <v>238</v>
      </c>
      <c r="BF490" t="s">
        <v>174</v>
      </c>
      <c r="BI490" cm="1">
        <f t="array" ref="BI490">IFERROR(_xlfn._xlws.FILTER(shifts!A:A,(shifts!B:B=events!AD490)*(shifts!AG:AG&gt;=events!BK490)*(shifts!AH:AH&lt;=events!BL490)),BI489)</f>
        <v>16</v>
      </c>
      <c r="BJ490" s="15">
        <f t="shared" si="690"/>
        <v>2</v>
      </c>
      <c r="BK490">
        <f t="shared" si="691"/>
        <v>706</v>
      </c>
      <c r="BL490">
        <f t="shared" si="692"/>
        <v>704</v>
      </c>
      <c r="BM490" s="15">
        <f>SUMIFS(BJ$2:BJ490,K$2:K490,"=Intermission")+SUMIFS(BJ$2:BJ490,K$2:K490,"=Timeout")</f>
        <v>0</v>
      </c>
      <c r="BN490">
        <f t="shared" si="693"/>
        <v>0</v>
      </c>
      <c r="BO490" s="19">
        <f t="shared" si="694"/>
        <v>374</v>
      </c>
      <c r="BP490">
        <f t="shared" si="695"/>
        <v>369</v>
      </c>
      <c r="BQ490" s="17">
        <f t="shared" si="696"/>
        <v>376</v>
      </c>
      <c r="BR490" t="str">
        <f t="shared" si="697"/>
        <v>opp_team_player_3</v>
      </c>
      <c r="BS490">
        <f>COUNTIFS(S$3:S490,"="&amp;S490,AI$3:AI490,"="&amp;AI490)</f>
        <v>3</v>
      </c>
      <c r="BT490" t="str">
        <f>IFERROR(VLOOKUP(BB490&amp;BU490&amp;X490,game_rosters!U:W,3,FALSE),"")</f>
        <v>P100105</v>
      </c>
      <c r="BU490" t="str">
        <f t="shared" si="698"/>
        <v>Velodrome</v>
      </c>
    </row>
    <row r="491" spans="1:73" x14ac:dyDescent="0.2">
      <c r="A491">
        <f t="shared" si="673"/>
        <v>1</v>
      </c>
      <c r="E491" s="4"/>
      <c r="F491" s="43"/>
      <c r="G491" s="4"/>
      <c r="H491" s="46"/>
      <c r="I491" s="44">
        <v>77</v>
      </c>
      <c r="J491" s="44" t="str">
        <f t="shared" si="699"/>
        <v>o</v>
      </c>
      <c r="K491" t="s">
        <v>6</v>
      </c>
      <c r="L491" t="s">
        <v>191</v>
      </c>
      <c r="M491" t="s">
        <v>51</v>
      </c>
      <c r="N491" t="s">
        <v>594</v>
      </c>
      <c r="R491" s="51">
        <v>1</v>
      </c>
      <c r="S491">
        <v>238</v>
      </c>
      <c r="T491" t="s">
        <v>756</v>
      </c>
      <c r="U491" t="str">
        <f>IF(B491=1,MAX($U$2:$U490)+1,IF(AND($T491&lt;&gt;"",$T491=$T490),$U490,IF(B491="x",U490,"")))</f>
        <v/>
      </c>
      <c r="V491" t="str">
        <f>IF(C491=1,MAX($V$2:$V490)+1,IF(AND($T491&lt;&gt;"",$T491=$T490),$U490,IF(C491="x",V490,"")))</f>
        <v/>
      </c>
      <c r="W491" t="s">
        <v>731</v>
      </c>
      <c r="X491">
        <v>77</v>
      </c>
      <c r="Z491">
        <v>1</v>
      </c>
      <c r="AA491">
        <f t="shared" si="670"/>
        <v>1238</v>
      </c>
      <c r="AB491" t="str">
        <f t="shared" si="671"/>
        <v/>
      </c>
      <c r="AC491">
        <f t="shared" si="667"/>
        <v>1238</v>
      </c>
      <c r="AD491" s="6">
        <v>1</v>
      </c>
      <c r="AE491" t="s">
        <v>754</v>
      </c>
      <c r="AF491" t="s">
        <v>932</v>
      </c>
      <c r="AG491" t="s">
        <v>756</v>
      </c>
      <c r="AH491" t="s">
        <v>756</v>
      </c>
      <c r="AI491" t="str">
        <f t="shared" si="674"/>
        <v>e</v>
      </c>
      <c r="AJ491" t="str">
        <f t="shared" si="675"/>
        <v>o</v>
      </c>
      <c r="AK491" t="str">
        <f t="shared" si="676"/>
        <v>o</v>
      </c>
      <c r="AL491" t="str">
        <f t="shared" si="677"/>
        <v>d</v>
      </c>
      <c r="AM491" t="str">
        <f t="shared" si="678"/>
        <v>o</v>
      </c>
      <c r="AN491" t="str">
        <f t="shared" si="679"/>
        <v>Away</v>
      </c>
      <c r="AO491" t="str">
        <f t="shared" si="680"/>
        <v>a</v>
      </c>
      <c r="AP491" t="str">
        <f t="shared" si="681"/>
        <v>d</v>
      </c>
      <c r="AQ491" t="str">
        <f t="shared" si="682"/>
        <v>o</v>
      </c>
      <c r="AR491" t="str">
        <f t="shared" si="683"/>
        <v>Away</v>
      </c>
      <c r="AS491" t="str">
        <f t="shared" si="684"/>
        <v>a</v>
      </c>
      <c r="AT491" t="str">
        <f t="shared" si="685"/>
        <v>Offensive</v>
      </c>
      <c r="AU491" t="str">
        <f t="shared" si="686"/>
        <v/>
      </c>
      <c r="AV491" t="str">
        <f t="shared" si="687"/>
        <v/>
      </c>
      <c r="AW491" t="str" cm="1">
        <f t="array" ref="AW491">IFERROR(IF(O491&lt;&gt;"",O491,IF(OR($S491="",$T491=""),"",IF(O491&lt;&gt;"",O491,IF($T491&lt;&gt;"",_xlfn._xlws.FILTER(O:O,($BU:$BU=$BU491)*($I:$I=$I491)*($T:$T=$T491)*($S:$S=_xlfn.MINIFS($S:$S,$T:$T,"="&amp;$T491)),"")))))&amp;"",IF(O491="","",""))&amp;""</f>
        <v/>
      </c>
      <c r="AX491" t="str" cm="1">
        <f t="array" ref="AX491">IFERROR(IF(P491&lt;&gt;"",P491,IF(OR($S491="",$T491=""),"",IF($T491&lt;&gt;"",_xlfn._xlws.FILTER(P:P,($BU:$BU=$BU491)*($I:$I=$I491)*($T:$T=$T491)*($S:$S=_xlfn.MINIFS($S:$S,$T:$T,"="&amp;$T491)),""))))&amp;"",IF(P491="","",""))&amp;""</f>
        <v/>
      </c>
      <c r="AY491" t="str" cm="1">
        <f t="array" ref="AY491">IFERROR(IF(Q491&lt;&gt;"",Q491,IF(OR($S491="",$T491=""),"",IF($T491&lt;&gt;"",_xlfn._xlws.FILTER(Q:Q,($BU:$BU=$BU491)*($I:$I=$I491)*($T:$T=$T491)*($S:$S=_xlfn.MINIFS($S:$S,$T:$T,"="&amp;$T491)),""))))&amp;"",IF(Q491="","",""))&amp;""</f>
        <v/>
      </c>
      <c r="AZ491" t="str" cm="1">
        <f t="array" ref="AZ491">IFERROR(IF(R491&lt;&gt;"",R491,IF(OR($S491="",$T491=""),"",IF($T491&lt;&gt;"",_xlfn._xlws.FILTER(R:R,($BU:$BU=$BU491)*($I:$I=$I491)*($T:$T=$T491)*($S:$S=_xlfn.MINIFS($S:$S,$T:$T,"="&amp;$T491)),""))))&amp;"",IF(R491="","",""))&amp;""</f>
        <v>1</v>
      </c>
      <c r="BA491" s="6">
        <f t="shared" si="688"/>
        <v>46</v>
      </c>
      <c r="BB491">
        <f t="shared" ref="BB491:BD491" si="737">BB490</f>
        <v>18987</v>
      </c>
      <c r="BC491" t="str">
        <f t="shared" si="737"/>
        <v>Velodrome</v>
      </c>
      <c r="BD491" t="str">
        <f t="shared" si="737"/>
        <v>Outlaws</v>
      </c>
      <c r="BE491" t="s">
        <v>6</v>
      </c>
      <c r="BF491" t="s">
        <v>191</v>
      </c>
      <c r="BI491" cm="1">
        <f t="array" ref="BI491">IFERROR(_xlfn._xlws.FILTER(shifts!A:A,(shifts!B:B=events!AD491)*(shifts!AG:AG&gt;=events!BK491)*(shifts!AH:AH&lt;=events!BL491)),BI490)</f>
        <v>16</v>
      </c>
      <c r="BJ491" s="15">
        <f t="shared" si="690"/>
        <v>0</v>
      </c>
      <c r="BK491">
        <f t="shared" si="691"/>
        <v>704</v>
      </c>
      <c r="BL491">
        <f t="shared" si="692"/>
        <v>704</v>
      </c>
      <c r="BM491" s="15">
        <f>SUMIFS(BJ$2:BJ491,K$2:K491,"=Intermission")+SUMIFS(BJ$2:BJ491,K$2:K491,"=Timeout")</f>
        <v>0</v>
      </c>
      <c r="BN491">
        <f t="shared" si="693"/>
        <v>0</v>
      </c>
      <c r="BO491" s="19">
        <f t="shared" si="694"/>
        <v>376</v>
      </c>
      <c r="BP491">
        <f t="shared" si="695"/>
        <v>371</v>
      </c>
      <c r="BQ491" s="17">
        <f t="shared" si="696"/>
        <v>376</v>
      </c>
      <c r="BR491" t="str">
        <f t="shared" si="697"/>
        <v>event_team_player_1</v>
      </c>
      <c r="BS491">
        <f>COUNTIFS(S$3:S491,"="&amp;S491,AI$3:AI491,"="&amp;AI491)</f>
        <v>1</v>
      </c>
      <c r="BT491" t="str">
        <f>IFERROR(VLOOKUP(BB491&amp;BU491&amp;X491,game_rosters!U:W,3,FALSE),"")</f>
        <v>P100185</v>
      </c>
      <c r="BU491" t="str">
        <f t="shared" si="698"/>
        <v>Outlaws</v>
      </c>
    </row>
    <row r="492" spans="1:73" x14ac:dyDescent="0.2">
      <c r="A492" t="str">
        <f t="shared" si="673"/>
        <v/>
      </c>
      <c r="E492" s="4"/>
      <c r="F492" s="43"/>
      <c r="G492" s="4"/>
      <c r="H492" s="46"/>
      <c r="I492" s="44">
        <v>91</v>
      </c>
      <c r="J492" s="44" t="str">
        <f t="shared" si="699"/>
        <v/>
      </c>
      <c r="R492" s="51">
        <v>1</v>
      </c>
      <c r="S492">
        <v>238</v>
      </c>
      <c r="T492" t="s">
        <v>756</v>
      </c>
      <c r="U492" t="str">
        <f>IF(B492=1,MAX($U$2:$U491)+1,IF(AND($T492&lt;&gt;"",$T492=$T491),$U491,IF(B492="x",U491,"")))</f>
        <v/>
      </c>
      <c r="V492" t="str">
        <f>IF(C492=1,MAX($V$2:$V491)+1,IF(AND($T492&lt;&gt;"",$T492=$T491),$U491,IF(C492="x",V491,"")))</f>
        <v/>
      </c>
      <c r="X492">
        <v>91</v>
      </c>
      <c r="AA492">
        <f t="shared" si="670"/>
        <v>1238</v>
      </c>
      <c r="AB492" t="str">
        <f t="shared" si="671"/>
        <v/>
      </c>
      <c r="AC492">
        <f t="shared" si="667"/>
        <v>1238</v>
      </c>
      <c r="AD492" s="6">
        <v>1</v>
      </c>
      <c r="AE492" t="s">
        <v>754</v>
      </c>
      <c r="AF492" t="s">
        <v>932</v>
      </c>
      <c r="AG492" t="s">
        <v>756</v>
      </c>
      <c r="AH492" t="s">
        <v>756</v>
      </c>
      <c r="AI492" t="str">
        <f t="shared" si="674"/>
        <v>o</v>
      </c>
      <c r="AJ492" t="str">
        <f t="shared" si="675"/>
        <v>o</v>
      </c>
      <c r="AK492" t="str">
        <f t="shared" si="676"/>
        <v>o</v>
      </c>
      <c r="AL492" t="str">
        <f t="shared" si="677"/>
        <v/>
      </c>
      <c r="AM492" t="str">
        <f t="shared" si="678"/>
        <v/>
      </c>
      <c r="AN492" t="str">
        <f t="shared" si="679"/>
        <v>Away</v>
      </c>
      <c r="AO492" t="str">
        <f t="shared" si="680"/>
        <v>a</v>
      </c>
      <c r="AP492" t="str">
        <f t="shared" si="681"/>
        <v>d</v>
      </c>
      <c r="AQ492" t="str">
        <f t="shared" si="682"/>
        <v>o</v>
      </c>
      <c r="AR492" t="str">
        <f t="shared" si="683"/>
        <v>Away</v>
      </c>
      <c r="AS492" t="str">
        <f t="shared" si="684"/>
        <v>a</v>
      </c>
      <c r="AT492" t="str">
        <f t="shared" si="685"/>
        <v>Defensive</v>
      </c>
      <c r="AU492" t="str">
        <f t="shared" si="686"/>
        <v/>
      </c>
      <c r="AV492" t="str">
        <f t="shared" si="687"/>
        <v/>
      </c>
      <c r="AW492" t="str" cm="1">
        <f t="array" ref="AW492">IFERROR(IF(O492&lt;&gt;"",O492,IF(OR($S492="",$T492=""),"",IF(O492&lt;&gt;"",O492,IF($T492&lt;&gt;"",_xlfn._xlws.FILTER(O:O,($BU:$BU=$BU492)*($I:$I=$I492)*($T:$T=$T492)*($S:$S=_xlfn.MINIFS($S:$S,$T:$T,"="&amp;$T492)),"")))))&amp;"",IF(O492="","",""))&amp;""</f>
        <v/>
      </c>
      <c r="AX492" t="str" cm="1">
        <f t="array" ref="AX492">IFERROR(IF(P492&lt;&gt;"",P492,IF(OR($S492="",$T492=""),"",IF($T492&lt;&gt;"",_xlfn._xlws.FILTER(P:P,($BU:$BU=$BU492)*($I:$I=$I492)*($T:$T=$T492)*($S:$S=_xlfn.MINIFS($S:$S,$T:$T,"="&amp;$T492)),""))))&amp;"",IF(P492="","",""))&amp;""</f>
        <v/>
      </c>
      <c r="AY492" t="str" cm="1">
        <f t="array" ref="AY492">IFERROR(IF(Q492&lt;&gt;"",Q492,IF(OR($S492="",$T492=""),"",IF($T492&lt;&gt;"",_xlfn._xlws.FILTER(Q:Q,($BU:$BU=$BU492)*($I:$I=$I492)*($T:$T=$T492)*($S:$S=_xlfn.MINIFS($S:$S,$T:$T,"="&amp;$T492)),""))))&amp;"",IF(Q492="","",""))&amp;""</f>
        <v/>
      </c>
      <c r="AZ492" t="str" cm="1">
        <f t="array" ref="AZ492">IFERROR(IF(R492&lt;&gt;"",R492,IF(OR($S492="",$T492=""),"",IF($T492&lt;&gt;"",_xlfn._xlws.FILTER(R:R,($BU:$BU=$BU492)*($I:$I=$I492)*($T:$T=$T492)*($S:$S=_xlfn.MINIFS($S:$S,$T:$T,"="&amp;$T492)),""))))&amp;"",IF(R492="","",""))&amp;""</f>
        <v>1</v>
      </c>
      <c r="BA492" s="6">
        <f t="shared" si="688"/>
        <v>46</v>
      </c>
      <c r="BB492">
        <f t="shared" ref="BB492:BD492" si="738">BB491</f>
        <v>18987</v>
      </c>
      <c r="BC492" t="str">
        <f t="shared" si="738"/>
        <v>Velodrome</v>
      </c>
      <c r="BD492" t="str">
        <f t="shared" si="738"/>
        <v>Outlaws</v>
      </c>
      <c r="BE492" t="s">
        <v>6</v>
      </c>
      <c r="BF492" t="s">
        <v>191</v>
      </c>
      <c r="BI492" cm="1">
        <f t="array" ref="BI492">IFERROR(_xlfn._xlws.FILTER(shifts!A:A,(shifts!B:B=events!AD492)*(shifts!AG:AG&gt;=events!BK492)*(shifts!AH:AH&lt;=events!BL492)),BI491)</f>
        <v>16</v>
      </c>
      <c r="BJ492" s="15">
        <f t="shared" si="690"/>
        <v>0</v>
      </c>
      <c r="BK492">
        <f t="shared" si="691"/>
        <v>704</v>
      </c>
      <c r="BL492">
        <f t="shared" si="692"/>
        <v>704</v>
      </c>
      <c r="BM492" s="15">
        <f>SUMIFS(BJ$2:BJ492,K$2:K492,"=Intermission")+SUMIFS(BJ$2:BJ492,K$2:K492,"=Timeout")</f>
        <v>0</v>
      </c>
      <c r="BN492">
        <f t="shared" si="693"/>
        <v>0</v>
      </c>
      <c r="BO492" s="19">
        <f t="shared" si="694"/>
        <v>376</v>
      </c>
      <c r="BP492">
        <f t="shared" si="695"/>
        <v>371</v>
      </c>
      <c r="BQ492" s="17">
        <f t="shared" si="696"/>
        <v>376</v>
      </c>
      <c r="BR492" t="str">
        <f t="shared" si="697"/>
        <v>opp_team_player_1</v>
      </c>
      <c r="BS492">
        <f>COUNTIFS(S$3:S492,"="&amp;S492,AI$3:AI492,"="&amp;AI492)</f>
        <v>1</v>
      </c>
      <c r="BT492" t="str">
        <f>IFERROR(VLOOKUP(BB492&amp;BU492&amp;X492,game_rosters!U:W,3,FALSE),"")</f>
        <v>P100002</v>
      </c>
      <c r="BU492" t="str">
        <f t="shared" si="698"/>
        <v>Velodrome</v>
      </c>
    </row>
    <row r="493" spans="1:73" x14ac:dyDescent="0.2">
      <c r="A493">
        <f t="shared" si="673"/>
        <v>1</v>
      </c>
      <c r="E493" s="4"/>
      <c r="F493" s="43"/>
      <c r="G493" s="4"/>
      <c r="H493" s="46"/>
      <c r="I493" s="44">
        <v>9</v>
      </c>
      <c r="J493" s="44" t="str">
        <f t="shared" si="699"/>
        <v/>
      </c>
      <c r="K493" t="s">
        <v>13</v>
      </c>
      <c r="L493" t="s">
        <v>586</v>
      </c>
      <c r="N493" t="s">
        <v>595</v>
      </c>
      <c r="O493" t="s">
        <v>573</v>
      </c>
      <c r="R493" s="51">
        <v>1</v>
      </c>
      <c r="S493">
        <v>239</v>
      </c>
      <c r="T493" t="s">
        <v>756</v>
      </c>
      <c r="U493" t="str">
        <f>IF(B493=1,MAX($U$2:$U492)+1,IF(AND($T493&lt;&gt;"",$T493=$T492),$U492,IF(B493="x",U492,"")))</f>
        <v/>
      </c>
      <c r="V493" t="str">
        <f>IF(C493=1,MAX($V$2:$V492)+1,IF(AND($T493&lt;&gt;"",$T493=$T492),$U492,IF(C493="x",V492,"")))</f>
        <v/>
      </c>
      <c r="W493" t="s">
        <v>735</v>
      </c>
      <c r="X493">
        <v>9</v>
      </c>
      <c r="Z493">
        <v>1</v>
      </c>
      <c r="AA493">
        <f t="shared" si="670"/>
        <v>1239</v>
      </c>
      <c r="AB493" t="str">
        <f t="shared" si="671"/>
        <v/>
      </c>
      <c r="AC493">
        <f t="shared" si="667"/>
        <v>1239</v>
      </c>
      <c r="AD493" s="6">
        <v>1</v>
      </c>
      <c r="AE493" t="s">
        <v>754</v>
      </c>
      <c r="AF493" t="s">
        <v>903</v>
      </c>
      <c r="AG493" t="s">
        <v>756</v>
      </c>
      <c r="AH493" t="s">
        <v>756</v>
      </c>
      <c r="AI493" t="str">
        <f t="shared" si="674"/>
        <v>e</v>
      </c>
      <c r="AJ493" t="str">
        <f t="shared" si="675"/>
        <v/>
      </c>
      <c r="AK493" t="str">
        <f t="shared" si="676"/>
        <v/>
      </c>
      <c r="AL493" t="str">
        <f t="shared" si="677"/>
        <v/>
      </c>
      <c r="AM493" t="str">
        <f t="shared" si="678"/>
        <v/>
      </c>
      <c r="AN493" t="str">
        <f t="shared" si="679"/>
        <v>Home</v>
      </c>
      <c r="AO493" t="str">
        <f t="shared" si="680"/>
        <v>h</v>
      </c>
      <c r="AP493" t="str">
        <f t="shared" si="681"/>
        <v/>
      </c>
      <c r="AQ493" t="str">
        <f t="shared" si="682"/>
        <v/>
      </c>
      <c r="AR493" t="str">
        <f t="shared" si="683"/>
        <v>Home</v>
      </c>
      <c r="AS493" t="str">
        <f t="shared" si="684"/>
        <v>h</v>
      </c>
      <c r="AT493" t="str">
        <f t="shared" si="685"/>
        <v>Offensive</v>
      </c>
      <c r="AU493" t="str">
        <f t="shared" si="686"/>
        <v/>
      </c>
      <c r="AV493" t="str">
        <f t="shared" si="687"/>
        <v/>
      </c>
      <c r="AW493" t="str" cm="1">
        <f t="array" ref="AW493">IFERROR(IF(O493&lt;&gt;"",O493,IF(OR($S493="",$T493=""),"",IF(O493&lt;&gt;"",O493,IF($T493&lt;&gt;"",_xlfn._xlws.FILTER(O:O,($BU:$BU=$BU493)*($I:$I=$I493)*($T:$T=$T493)*($S:$S=_xlfn.MINIFS($S:$S,$T:$T,"="&amp;$T493)),"")))))&amp;"",IF(O493="","",""))&amp;""</f>
        <v>OffensivePlay_Zone-PuckRetrievalShot</v>
      </c>
      <c r="AX493" t="str" cm="1">
        <f t="array" ref="AX493">IFERROR(IF(P493&lt;&gt;"",P493,IF(OR($S493="",$T493=""),"",IF($T493&lt;&gt;"",_xlfn._xlws.FILTER(P:P,($BU:$BU=$BU493)*($I:$I=$I493)*($T:$T=$T493)*($S:$S=_xlfn.MINIFS($S:$S,$T:$T,"="&amp;$T493)),""))))&amp;"",IF(P493="","",""))&amp;""</f>
        <v/>
      </c>
      <c r="AY493" t="str" cm="1">
        <f t="array" ref="AY493">IFERROR(IF(Q493&lt;&gt;"",Q493,IF(OR($S493="",$T493=""),"",IF($T493&lt;&gt;"",_xlfn._xlws.FILTER(Q:Q,($BU:$BU=$BU493)*($I:$I=$I493)*($T:$T=$T493)*($S:$S=_xlfn.MINIFS($S:$S,$T:$T,"="&amp;$T493)),""))))&amp;"",IF(Q493="","",""))&amp;""</f>
        <v/>
      </c>
      <c r="AZ493" t="str" cm="1">
        <f t="array" ref="AZ493">IFERROR(IF(R493&lt;&gt;"",R493,IF(OR($S493="",$T493=""),"",IF($T493&lt;&gt;"",_xlfn._xlws.FILTER(R:R,($BU:$BU=$BU493)*($I:$I=$I493)*($T:$T=$T493)*($S:$S=_xlfn.MINIFS($S:$S,$T:$T,"="&amp;$T493)),""))))&amp;"",IF(R493="","",""))&amp;""</f>
        <v>1</v>
      </c>
      <c r="BA493" s="6">
        <f t="shared" si="688"/>
        <v>46</v>
      </c>
      <c r="BB493">
        <f t="shared" ref="BB493:BD493" si="739">BB492</f>
        <v>18987</v>
      </c>
      <c r="BC493" t="str">
        <f t="shared" si="739"/>
        <v>Velodrome</v>
      </c>
      <c r="BD493" t="str">
        <f t="shared" si="739"/>
        <v>Outlaws</v>
      </c>
      <c r="BE493" t="s">
        <v>13</v>
      </c>
      <c r="BF493" t="s">
        <v>586</v>
      </c>
      <c r="BI493">
        <v>16</v>
      </c>
      <c r="BJ493" s="15">
        <f t="shared" si="690"/>
        <v>0</v>
      </c>
      <c r="BK493">
        <f t="shared" si="691"/>
        <v>700</v>
      </c>
      <c r="BL493">
        <f t="shared" si="692"/>
        <v>700</v>
      </c>
      <c r="BM493" s="15">
        <f>SUMIFS(BJ$2:BJ493,K$2:K493,"=Intermission")+SUMIFS(BJ$2:BJ493,K$2:K493,"=Timeout")</f>
        <v>0</v>
      </c>
      <c r="BN493">
        <f t="shared" si="693"/>
        <v>0</v>
      </c>
      <c r="BO493" s="19">
        <f t="shared" si="694"/>
        <v>380</v>
      </c>
      <c r="BP493">
        <f t="shared" si="695"/>
        <v>375</v>
      </c>
      <c r="BQ493" s="17">
        <f t="shared" si="696"/>
        <v>380</v>
      </c>
      <c r="BR493" t="str">
        <f t="shared" si="697"/>
        <v>event_team_player_1</v>
      </c>
      <c r="BS493">
        <f>COUNTIFS(S$3:S493,"="&amp;S493,AI$3:AI493,"="&amp;AI493)</f>
        <v>1</v>
      </c>
      <c r="BT493" t="str">
        <f>IFERROR(VLOOKUP(BB493&amp;BU493&amp;X493,game_rosters!U:W,3,FALSE),"")</f>
        <v>P100105</v>
      </c>
      <c r="BU493" t="str">
        <f t="shared" si="698"/>
        <v>Velodrome</v>
      </c>
    </row>
    <row r="494" spans="1:73" x14ac:dyDescent="0.2">
      <c r="A494" t="str">
        <f t="shared" si="673"/>
        <v/>
      </c>
      <c r="E494" s="4"/>
      <c r="F494" s="43"/>
      <c r="G494" s="4"/>
      <c r="H494" s="46"/>
      <c r="I494" s="44">
        <v>77</v>
      </c>
      <c r="J494" s="44" t="str">
        <f t="shared" si="699"/>
        <v/>
      </c>
      <c r="R494" s="51">
        <v>1</v>
      </c>
      <c r="S494">
        <v>239</v>
      </c>
      <c r="T494" t="s">
        <v>756</v>
      </c>
      <c r="U494" t="str">
        <f>IF(B494=1,MAX($U$2:$U493)+1,IF(AND($T494&lt;&gt;"",$T494=$T493),$U493,IF(B494="x",U493,"")))</f>
        <v/>
      </c>
      <c r="V494" t="str">
        <f>IF(C494=1,MAX($V$2:$V493)+1,IF(AND($T494&lt;&gt;"",$T494=$T493),$U493,IF(C494="x",V493,"")))</f>
        <v/>
      </c>
      <c r="X494">
        <v>77</v>
      </c>
      <c r="AA494">
        <f t="shared" si="670"/>
        <v>1239</v>
      </c>
      <c r="AB494" t="str">
        <f t="shared" si="671"/>
        <v/>
      </c>
      <c r="AC494">
        <f t="shared" si="667"/>
        <v>1239</v>
      </c>
      <c r="AD494" s="6">
        <v>1</v>
      </c>
      <c r="AE494" t="s">
        <v>754</v>
      </c>
      <c r="AF494" t="s">
        <v>903</v>
      </c>
      <c r="AG494" t="s">
        <v>756</v>
      </c>
      <c r="AH494" t="s">
        <v>756</v>
      </c>
      <c r="AI494" t="str">
        <f t="shared" si="674"/>
        <v>o</v>
      </c>
      <c r="AJ494" t="str">
        <f t="shared" si="675"/>
        <v/>
      </c>
      <c r="AK494" t="str">
        <f t="shared" si="676"/>
        <v/>
      </c>
      <c r="AL494" t="str">
        <f t="shared" si="677"/>
        <v/>
      </c>
      <c r="AM494" t="str">
        <f t="shared" si="678"/>
        <v/>
      </c>
      <c r="AN494" t="str">
        <f t="shared" si="679"/>
        <v>Home</v>
      </c>
      <c r="AO494" t="str">
        <f t="shared" si="680"/>
        <v>h</v>
      </c>
      <c r="AP494" t="str">
        <f t="shared" si="681"/>
        <v/>
      </c>
      <c r="AQ494" t="str">
        <f t="shared" si="682"/>
        <v/>
      </c>
      <c r="AR494" t="str">
        <f t="shared" si="683"/>
        <v>Home</v>
      </c>
      <c r="AS494" t="str">
        <f t="shared" si="684"/>
        <v>h</v>
      </c>
      <c r="AT494" t="str">
        <f t="shared" si="685"/>
        <v>Defensive</v>
      </c>
      <c r="AU494" t="str">
        <f t="shared" si="686"/>
        <v/>
      </c>
      <c r="AV494" t="str">
        <f t="shared" si="687"/>
        <v/>
      </c>
      <c r="AW494" t="str" cm="1">
        <f t="array" ref="AW494">IFERROR(IF(O494&lt;&gt;"",O494,IF(OR($S494="",$T494=""),"",IF(O494&lt;&gt;"",O494,IF($T494&lt;&gt;"",_xlfn._xlws.FILTER(O:O,($BU:$BU=$BU494)*($I:$I=$I494)*($T:$T=$T494)*($S:$S=_xlfn.MINIFS($S:$S,$T:$T,"="&amp;$T494)),"")))))&amp;"",IF(O494="","",""))&amp;""</f>
        <v/>
      </c>
      <c r="AX494" t="str" cm="1">
        <f t="array" ref="AX494">IFERROR(IF(P494&lt;&gt;"",P494,IF(OR($S494="",$T494=""),"",IF($T494&lt;&gt;"",_xlfn._xlws.FILTER(P:P,($BU:$BU=$BU494)*($I:$I=$I494)*($T:$T=$T494)*($S:$S=_xlfn.MINIFS($S:$S,$T:$T,"="&amp;$T494)),""))))&amp;"",IF(P494="","",""))&amp;""</f>
        <v/>
      </c>
      <c r="AY494" t="str" cm="1">
        <f t="array" ref="AY494">IFERROR(IF(Q494&lt;&gt;"",Q494,IF(OR($S494="",$T494=""),"",IF($T494&lt;&gt;"",_xlfn._xlws.FILTER(Q:Q,($BU:$BU=$BU494)*($I:$I=$I494)*($T:$T=$T494)*($S:$S=_xlfn.MINIFS($S:$S,$T:$T,"="&amp;$T494)),""))))&amp;"",IF(Q494="","",""))&amp;""</f>
        <v/>
      </c>
      <c r="AZ494" t="str" cm="1">
        <f t="array" ref="AZ494">IFERROR(IF(R494&lt;&gt;"",R494,IF(OR($S494="",$T494=""),"",IF($T494&lt;&gt;"",_xlfn._xlws.FILTER(R:R,($BU:$BU=$BU494)*($I:$I=$I494)*($T:$T=$T494)*($S:$S=_xlfn.MINIFS($S:$S,$T:$T,"="&amp;$T494)),""))))&amp;"",IF(R494="","",""))&amp;""</f>
        <v>1</v>
      </c>
      <c r="BA494" s="6">
        <f t="shared" si="688"/>
        <v>46</v>
      </c>
      <c r="BB494">
        <f t="shared" ref="BB494:BD494" si="740">BB493</f>
        <v>18987</v>
      </c>
      <c r="BC494" t="str">
        <f t="shared" si="740"/>
        <v>Velodrome</v>
      </c>
      <c r="BD494" t="str">
        <f t="shared" si="740"/>
        <v>Outlaws</v>
      </c>
      <c r="BE494" t="s">
        <v>13</v>
      </c>
      <c r="BF494" t="s">
        <v>586</v>
      </c>
      <c r="BI494">
        <v>16</v>
      </c>
      <c r="BJ494" s="15">
        <f t="shared" si="690"/>
        <v>0</v>
      </c>
      <c r="BK494">
        <f t="shared" si="691"/>
        <v>700</v>
      </c>
      <c r="BL494">
        <f t="shared" si="692"/>
        <v>700</v>
      </c>
      <c r="BM494" s="15">
        <f>SUMIFS(BJ$2:BJ494,K$2:K494,"=Intermission")+SUMIFS(BJ$2:BJ494,K$2:K494,"=Timeout")</f>
        <v>0</v>
      </c>
      <c r="BN494">
        <f t="shared" si="693"/>
        <v>0</v>
      </c>
      <c r="BO494" s="19">
        <f t="shared" si="694"/>
        <v>380</v>
      </c>
      <c r="BP494">
        <f t="shared" si="695"/>
        <v>375</v>
      </c>
      <c r="BQ494" s="17">
        <f t="shared" si="696"/>
        <v>380</v>
      </c>
      <c r="BR494" t="str">
        <f t="shared" si="697"/>
        <v>opp_team_player_1</v>
      </c>
      <c r="BS494">
        <f>COUNTIFS(S$3:S494,"="&amp;S494,AI$3:AI494,"="&amp;AI494)</f>
        <v>1</v>
      </c>
      <c r="BT494" t="str">
        <f>IFERROR(VLOOKUP(BB494&amp;BU494&amp;X494,game_rosters!U:W,3,FALSE),"")</f>
        <v>P100185</v>
      </c>
      <c r="BU494" t="str">
        <f t="shared" si="698"/>
        <v>Outlaws</v>
      </c>
    </row>
    <row r="495" spans="1:73" x14ac:dyDescent="0.2">
      <c r="A495">
        <f t="shared" si="673"/>
        <v>1</v>
      </c>
      <c r="E495" s="4"/>
      <c r="F495" s="43"/>
      <c r="G495" s="4"/>
      <c r="H495" s="46"/>
      <c r="I495" s="44">
        <v>9</v>
      </c>
      <c r="J495" s="44" t="str">
        <f t="shared" si="699"/>
        <v/>
      </c>
      <c r="K495" t="s">
        <v>7</v>
      </c>
      <c r="L495" t="s">
        <v>182</v>
      </c>
      <c r="M495" t="s">
        <v>68</v>
      </c>
      <c r="N495" t="s">
        <v>594</v>
      </c>
      <c r="O495" t="s">
        <v>648</v>
      </c>
      <c r="Q495" t="s">
        <v>594</v>
      </c>
      <c r="R495" s="51">
        <v>1</v>
      </c>
      <c r="S495">
        <v>240</v>
      </c>
      <c r="T495">
        <v>45</v>
      </c>
      <c r="U495" t="str">
        <f>IF(B495=1,MAX($U$2:$U494)+1,IF(AND($T495&lt;&gt;"",$T495=$T494),$U494,IF(B495="x",U494,"")))</f>
        <v/>
      </c>
      <c r="V495" t="str">
        <f>IF(C495=1,MAX($V$2:$V494)+1,IF(AND($T495&lt;&gt;"",$T495=$T494),$U494,IF(C495="x",V494,"")))</f>
        <v/>
      </c>
      <c r="W495" t="s">
        <v>735</v>
      </c>
      <c r="X495">
        <v>9</v>
      </c>
      <c r="Z495">
        <v>1</v>
      </c>
      <c r="AA495">
        <f t="shared" si="670"/>
        <v>1240</v>
      </c>
      <c r="AB495">
        <f t="shared" si="671"/>
        <v>9045</v>
      </c>
      <c r="AC495">
        <f t="shared" si="667"/>
        <v>9045</v>
      </c>
      <c r="AD495" s="6">
        <v>1</v>
      </c>
      <c r="AE495" t="s">
        <v>754</v>
      </c>
      <c r="AF495" t="s">
        <v>903</v>
      </c>
      <c r="AG495" t="s">
        <v>756</v>
      </c>
      <c r="AH495" t="s">
        <v>756</v>
      </c>
      <c r="AI495" t="str">
        <f t="shared" si="674"/>
        <v>e</v>
      </c>
      <c r="AJ495" t="str">
        <f t="shared" si="675"/>
        <v/>
      </c>
      <c r="AK495" t="str">
        <f t="shared" si="676"/>
        <v/>
      </c>
      <c r="AL495" t="str">
        <f t="shared" si="677"/>
        <v/>
      </c>
      <c r="AM495" t="str">
        <f t="shared" si="678"/>
        <v/>
      </c>
      <c r="AN495" t="str">
        <f t="shared" si="679"/>
        <v>Home</v>
      </c>
      <c r="AO495" t="str">
        <f t="shared" si="680"/>
        <v>h</v>
      </c>
      <c r="AP495" t="str">
        <f t="shared" si="681"/>
        <v/>
      </c>
      <c r="AQ495" t="str">
        <f t="shared" si="682"/>
        <v/>
      </c>
      <c r="AR495" t="str">
        <f t="shared" si="683"/>
        <v>Home</v>
      </c>
      <c r="AS495" t="str">
        <f t="shared" si="684"/>
        <v>h</v>
      </c>
      <c r="AT495" t="str">
        <f t="shared" si="685"/>
        <v>Offensive</v>
      </c>
      <c r="AU495" t="str">
        <f t="shared" si="686"/>
        <v/>
      </c>
      <c r="AV495" t="str">
        <f t="shared" si="687"/>
        <v/>
      </c>
      <c r="AW495" t="str" cm="1">
        <f t="array" ref="AW495">IFERROR(IF(O495&lt;&gt;"",O495,IF(OR($S495="",$T495=""),"",IF(O495&lt;&gt;"",O495,IF($T495&lt;&gt;"",_xlfn._xlws.FILTER(O:O,($BU:$BU=$BU495)*($I:$I=$I495)*($T:$T=$T495)*($S:$S=_xlfn.MINIFS($S:$S,$T:$T,"="&amp;$T495)),"")))))&amp;"",IF(O495="","",""))&amp;""</f>
        <v>OffensivePlay_Pass-QuickUp</v>
      </c>
      <c r="AX495" t="str" cm="1">
        <f t="array" ref="AX495">IFERROR(IF(P495&lt;&gt;"",P495,IF(OR($S495="",$T495=""),"",IF($T495&lt;&gt;"",_xlfn._xlws.FILTER(P:P,($BU:$BU=$BU495)*($I:$I=$I495)*($T:$T=$T495)*($S:$S=_xlfn.MINIFS($S:$S,$T:$T,"="&amp;$T495)),""))))&amp;"",IF(P495="","",""))&amp;""</f>
        <v/>
      </c>
      <c r="AY495" t="str" cm="1">
        <f t="array" ref="AY495">IFERROR(IF(Q495&lt;&gt;"",Q495,IF(OR($S495="",$T495=""),"",IF($T495&lt;&gt;"",_xlfn._xlws.FILTER(Q:Q,($BU:$BU=$BU495)*($I:$I=$I495)*($T:$T=$T495)*($S:$S=_xlfn.MINIFS($S:$S,$T:$T,"="&amp;$T495)),""))))&amp;"",IF(Q495="","",""))&amp;""</f>
        <v>u</v>
      </c>
      <c r="AZ495" t="str" cm="1">
        <f t="array" ref="AZ495">IFERROR(IF(R495&lt;&gt;"",R495,IF(OR($S495="",$T495=""),"",IF($T495&lt;&gt;"",_xlfn._xlws.FILTER(R:R,($BU:$BU=$BU495)*($I:$I=$I495)*($T:$T=$T495)*($S:$S=_xlfn.MINIFS($S:$S,$T:$T,"="&amp;$T495)),""))))&amp;"",IF(R495="","",""))&amp;""</f>
        <v>1</v>
      </c>
      <c r="BA495" s="6">
        <f t="shared" si="688"/>
        <v>46</v>
      </c>
      <c r="BB495">
        <f t="shared" ref="BB495:BD495" si="741">BB494</f>
        <v>18987</v>
      </c>
      <c r="BC495" t="str">
        <f t="shared" si="741"/>
        <v>Velodrome</v>
      </c>
      <c r="BD495" t="str">
        <f t="shared" si="741"/>
        <v>Outlaws</v>
      </c>
      <c r="BE495" t="s">
        <v>7</v>
      </c>
      <c r="BF495" t="s">
        <v>182</v>
      </c>
      <c r="BI495">
        <v>16</v>
      </c>
      <c r="BJ495" s="15">
        <f t="shared" si="690"/>
        <v>0</v>
      </c>
      <c r="BK495">
        <f t="shared" si="691"/>
        <v>700</v>
      </c>
      <c r="BL495">
        <f t="shared" si="692"/>
        <v>700</v>
      </c>
      <c r="BM495" s="15">
        <f>SUMIFS(BJ$2:BJ495,K$2:K495,"=Intermission")+SUMIFS(BJ$2:BJ495,K$2:K495,"=Timeout")</f>
        <v>0</v>
      </c>
      <c r="BN495">
        <f t="shared" si="693"/>
        <v>0</v>
      </c>
      <c r="BO495" s="19">
        <f t="shared" si="694"/>
        <v>380</v>
      </c>
      <c r="BP495">
        <f t="shared" si="695"/>
        <v>375</v>
      </c>
      <c r="BQ495" s="17">
        <f t="shared" si="696"/>
        <v>380</v>
      </c>
      <c r="BR495" t="str">
        <f t="shared" si="697"/>
        <v>event_team_player_1</v>
      </c>
      <c r="BS495">
        <f>COUNTIFS(S$3:S495,"="&amp;S495,AI$3:AI495,"="&amp;AI495)</f>
        <v>1</v>
      </c>
      <c r="BT495" t="str">
        <f>IFERROR(VLOOKUP(BB495&amp;BU495&amp;X495,game_rosters!U:W,3,FALSE),"")</f>
        <v>P100105</v>
      </c>
      <c r="BU495" t="str">
        <f t="shared" si="698"/>
        <v>Velodrome</v>
      </c>
    </row>
    <row r="496" spans="1:73" x14ac:dyDescent="0.2">
      <c r="A496" t="str">
        <f t="shared" si="673"/>
        <v/>
      </c>
      <c r="E496" s="4"/>
      <c r="F496" s="43"/>
      <c r="G496" s="4"/>
      <c r="H496" s="46"/>
      <c r="I496" s="44">
        <v>55</v>
      </c>
      <c r="J496" s="44" t="str">
        <f t="shared" si="699"/>
        <v/>
      </c>
      <c r="S496">
        <v>240</v>
      </c>
      <c r="T496">
        <v>45</v>
      </c>
      <c r="U496" t="str">
        <f>IF(B496=1,MAX($U$2:$U495)+1,IF(AND($T496&lt;&gt;"",$T496=$T495),$U495,IF(B496="x",U495,"")))</f>
        <v/>
      </c>
      <c r="V496" t="str">
        <f>IF(C496=1,MAX($V$2:$V495)+1,IF(AND($T496&lt;&gt;"",$T496=$T495),$U495,IF(C496="x",V495,"")))</f>
        <v/>
      </c>
      <c r="X496">
        <v>55</v>
      </c>
      <c r="Z496">
        <v>1</v>
      </c>
      <c r="AA496">
        <f t="shared" si="670"/>
        <v>1240</v>
      </c>
      <c r="AB496">
        <f t="shared" si="671"/>
        <v>9045</v>
      </c>
      <c r="AC496">
        <f t="shared" si="667"/>
        <v>9045</v>
      </c>
      <c r="AD496" s="6">
        <v>1</v>
      </c>
      <c r="AE496" t="s">
        <v>754</v>
      </c>
      <c r="AF496" t="s">
        <v>903</v>
      </c>
      <c r="AG496" t="s">
        <v>756</v>
      </c>
      <c r="AH496" t="s">
        <v>756</v>
      </c>
      <c r="AI496" t="str">
        <f t="shared" si="674"/>
        <v>e</v>
      </c>
      <c r="AJ496" t="str">
        <f t="shared" si="675"/>
        <v/>
      </c>
      <c r="AK496" t="str">
        <f t="shared" si="676"/>
        <v/>
      </c>
      <c r="AL496" t="str">
        <f t="shared" si="677"/>
        <v/>
      </c>
      <c r="AM496" t="str">
        <f t="shared" si="678"/>
        <v/>
      </c>
      <c r="AN496" t="str">
        <f t="shared" si="679"/>
        <v>Home</v>
      </c>
      <c r="AO496" t="str">
        <f t="shared" si="680"/>
        <v>h</v>
      </c>
      <c r="AP496" t="str">
        <f t="shared" si="681"/>
        <v/>
      </c>
      <c r="AQ496" t="str">
        <f t="shared" si="682"/>
        <v/>
      </c>
      <c r="AR496" t="str">
        <f t="shared" si="683"/>
        <v>Home</v>
      </c>
      <c r="AS496" t="str">
        <f t="shared" si="684"/>
        <v>h</v>
      </c>
      <c r="AT496" t="str">
        <f t="shared" si="685"/>
        <v>Offensive</v>
      </c>
      <c r="AU496" t="str">
        <f t="shared" si="686"/>
        <v/>
      </c>
      <c r="AV496" t="str">
        <f t="shared" si="687"/>
        <v/>
      </c>
      <c r="AW496" t="str" cm="1">
        <f t="array" ref="AW496">IFERROR(IF(O496&lt;&gt;"",O496,IF(OR($S496="",$T496=""),"",IF(O496&lt;&gt;"",O496,IF($T496&lt;&gt;"",_xlfn._xlws.FILTER(O:O,($BU:$BU=$BU496)*($I:$I=$I496)*($T:$T=$T496)*($S:$S=_xlfn.MINIFS($S:$S,$T:$T,"="&amp;$T496)),"")))))&amp;"",IF(O496="","",""))&amp;""</f>
        <v/>
      </c>
      <c r="AX496" t="str" cm="1">
        <f t="array" ref="AX496">IFERROR(IF(P496&lt;&gt;"",P496,IF(OR($S496="",$T496=""),"",IF($T496&lt;&gt;"",_xlfn._xlws.FILTER(P:P,($BU:$BU=$BU496)*($I:$I=$I496)*($T:$T=$T496)*($S:$S=_xlfn.MINIFS($S:$S,$T:$T,"="&amp;$T496)),""))))&amp;"",IF(P496="","",""))&amp;""</f>
        <v/>
      </c>
      <c r="AY496" t="str" cm="1">
        <f t="array" ref="AY496">IFERROR(IF(Q496&lt;&gt;"",Q496,IF(OR($S496="",$T496=""),"",IF($T496&lt;&gt;"",_xlfn._xlws.FILTER(Q:Q,($BU:$BU=$BU496)*($I:$I=$I496)*($T:$T=$T496)*($S:$S=_xlfn.MINIFS($S:$S,$T:$T,"="&amp;$T496)),""))))&amp;"",IF(Q496="","",""))&amp;""</f>
        <v/>
      </c>
      <c r="AZ496" t="str" cm="1">
        <f t="array" ref="AZ496">IFERROR(IF(R496&lt;&gt;"",R496,IF(OR($S496="",$T496=""),"",IF($T496&lt;&gt;"",_xlfn._xlws.FILTER(R:R,($BU:$BU=$BU496)*($I:$I=$I496)*($T:$T=$T496)*($S:$S=_xlfn.MINIFS($S:$S,$T:$T,"="&amp;$T496)),""))))&amp;"",IF(R496="","",""))&amp;""</f>
        <v/>
      </c>
      <c r="BA496" s="6">
        <f t="shared" si="688"/>
        <v>46</v>
      </c>
      <c r="BB496">
        <f t="shared" ref="BB496:BD496" si="742">BB495</f>
        <v>18987</v>
      </c>
      <c r="BC496" t="str">
        <f t="shared" si="742"/>
        <v>Velodrome</v>
      </c>
      <c r="BD496" t="str">
        <f t="shared" si="742"/>
        <v>Outlaws</v>
      </c>
      <c r="BE496" t="s">
        <v>7</v>
      </c>
      <c r="BF496" t="s">
        <v>182</v>
      </c>
      <c r="BI496">
        <v>16</v>
      </c>
      <c r="BJ496" s="15">
        <f t="shared" si="690"/>
        <v>0</v>
      </c>
      <c r="BK496">
        <f t="shared" si="691"/>
        <v>700</v>
      </c>
      <c r="BL496">
        <f t="shared" si="692"/>
        <v>700</v>
      </c>
      <c r="BM496" s="15">
        <f>SUMIFS(BJ$2:BJ496,K$2:K496,"=Intermission")+SUMIFS(BJ$2:BJ496,K$2:K496,"=Timeout")</f>
        <v>0</v>
      </c>
      <c r="BN496">
        <f t="shared" si="693"/>
        <v>0</v>
      </c>
      <c r="BO496" s="19">
        <f t="shared" si="694"/>
        <v>380</v>
      </c>
      <c r="BP496">
        <f t="shared" si="695"/>
        <v>375</v>
      </c>
      <c r="BQ496" s="17">
        <f t="shared" si="696"/>
        <v>380</v>
      </c>
      <c r="BR496" t="str">
        <f t="shared" si="697"/>
        <v>event_team_player_2</v>
      </c>
      <c r="BS496">
        <f>COUNTIFS(S$3:S496,"="&amp;S496,AI$3:AI496,"="&amp;AI496)</f>
        <v>2</v>
      </c>
      <c r="BT496" t="str">
        <f>IFERROR(VLOOKUP(BB496&amp;BU496&amp;X496,game_rosters!U:W,3,FALSE),"")</f>
        <v>P100064</v>
      </c>
      <c r="BU496" t="str">
        <f t="shared" si="698"/>
        <v>Velodrome</v>
      </c>
    </row>
    <row r="497" spans="1:73" x14ac:dyDescent="0.2">
      <c r="A497" t="str">
        <f t="shared" si="673"/>
        <v/>
      </c>
      <c r="E497" s="4"/>
      <c r="F497" s="43"/>
      <c r="G497" s="4"/>
      <c r="H497" s="46"/>
      <c r="I497" s="44">
        <v>77</v>
      </c>
      <c r="J497" s="44" t="str">
        <f t="shared" si="699"/>
        <v/>
      </c>
      <c r="O497" t="s">
        <v>602</v>
      </c>
      <c r="R497" s="51">
        <v>1</v>
      </c>
      <c r="S497">
        <v>240</v>
      </c>
      <c r="T497">
        <v>45</v>
      </c>
      <c r="U497" t="str">
        <f>IF(B497=1,MAX($U$2:$U496)+1,IF(AND($T497&lt;&gt;"",$T497=$T496),$U496,IF(B497="x",U496,"")))</f>
        <v/>
      </c>
      <c r="V497" t="str">
        <f>IF(C497=1,MAX($V$2:$V496)+1,IF(AND($T497&lt;&gt;"",$T497=$T496),$U496,IF(C497="x",V496,"")))</f>
        <v/>
      </c>
      <c r="X497">
        <v>77</v>
      </c>
      <c r="AA497">
        <f t="shared" si="670"/>
        <v>1240</v>
      </c>
      <c r="AB497">
        <f t="shared" si="671"/>
        <v>9045</v>
      </c>
      <c r="AC497">
        <f t="shared" si="667"/>
        <v>9045</v>
      </c>
      <c r="AD497" s="6">
        <v>1</v>
      </c>
      <c r="AE497" t="s">
        <v>754</v>
      </c>
      <c r="AF497" t="s">
        <v>903</v>
      </c>
      <c r="AG497" t="s">
        <v>756</v>
      </c>
      <c r="AH497" t="s">
        <v>756</v>
      </c>
      <c r="AI497" t="str">
        <f t="shared" si="674"/>
        <v>o</v>
      </c>
      <c r="AJ497" t="str">
        <f t="shared" si="675"/>
        <v/>
      </c>
      <c r="AK497" t="str">
        <f t="shared" si="676"/>
        <v/>
      </c>
      <c r="AL497" t="str">
        <f t="shared" si="677"/>
        <v/>
      </c>
      <c r="AM497" t="str">
        <f t="shared" si="678"/>
        <v/>
      </c>
      <c r="AN497" t="str">
        <f t="shared" si="679"/>
        <v>Home</v>
      </c>
      <c r="AO497" t="str">
        <f t="shared" si="680"/>
        <v>h</v>
      </c>
      <c r="AP497" t="str">
        <f t="shared" si="681"/>
        <v/>
      </c>
      <c r="AQ497" t="str">
        <f t="shared" si="682"/>
        <v/>
      </c>
      <c r="AR497" t="str">
        <f t="shared" si="683"/>
        <v>Home</v>
      </c>
      <c r="AS497" t="str">
        <f t="shared" si="684"/>
        <v>h</v>
      </c>
      <c r="AT497" t="str">
        <f t="shared" si="685"/>
        <v>Defensive</v>
      </c>
      <c r="AU497" t="str">
        <f t="shared" si="686"/>
        <v/>
      </c>
      <c r="AV497" t="str">
        <f t="shared" si="687"/>
        <v/>
      </c>
      <c r="AW497" t="str" cm="1">
        <f t="array" ref="AW497">IFERROR(IF(O497&lt;&gt;"",O497,IF(OR($S497="",$T497=""),"",IF(O497&lt;&gt;"",O497,IF($T497&lt;&gt;"",_xlfn._xlws.FILTER(O:O,($BU:$BU=$BU497)*($I:$I=$I497)*($T:$T=$T497)*($S:$S=_xlfn.MINIFS($S:$S,$T:$T,"="&amp;$T497)),"")))))&amp;"",IF(O497="","",""))&amp;""</f>
        <v>Defensive_PlayPossession-StickCheck</v>
      </c>
      <c r="AX497" t="str" cm="1">
        <f t="array" ref="AX497">IFERROR(IF(P497&lt;&gt;"",P497,IF(OR($S497="",$T497=""),"",IF($T497&lt;&gt;"",_xlfn._xlws.FILTER(P:P,($BU:$BU=$BU497)*($I:$I=$I497)*($T:$T=$T497)*($S:$S=_xlfn.MINIFS($S:$S,$T:$T,"="&amp;$T497)),""))))&amp;"",IF(P497="","",""))&amp;""</f>
        <v/>
      </c>
      <c r="AY497" t="str" cm="1">
        <f t="array" ref="AY497">IFERROR(IF(Q497&lt;&gt;"",Q497,IF(OR($S497="",$T497=""),"",IF($T497&lt;&gt;"",_xlfn._xlws.FILTER(Q:Q,($BU:$BU=$BU497)*($I:$I=$I497)*($T:$T=$T497)*($S:$S=_xlfn.MINIFS($S:$S,$T:$T,"="&amp;$T497)),""))))&amp;"",IF(Q497="","",""))&amp;""</f>
        <v/>
      </c>
      <c r="AZ497" t="str" cm="1">
        <f t="array" ref="AZ497">IFERROR(IF(R497&lt;&gt;"",R497,IF(OR($S497="",$T497=""),"",IF($T497&lt;&gt;"",_xlfn._xlws.FILTER(R:R,($BU:$BU=$BU497)*($I:$I=$I497)*($T:$T=$T497)*($S:$S=_xlfn.MINIFS($S:$S,$T:$T,"="&amp;$T497)),""))))&amp;"",IF(R497="","",""))&amp;""</f>
        <v>1</v>
      </c>
      <c r="BA497" s="6">
        <f t="shared" si="688"/>
        <v>46</v>
      </c>
      <c r="BB497">
        <f t="shared" ref="BB497:BD497" si="743">BB496</f>
        <v>18987</v>
      </c>
      <c r="BC497" t="str">
        <f t="shared" si="743"/>
        <v>Velodrome</v>
      </c>
      <c r="BD497" t="str">
        <f t="shared" si="743"/>
        <v>Outlaws</v>
      </c>
      <c r="BE497" t="s">
        <v>7</v>
      </c>
      <c r="BF497" t="s">
        <v>182</v>
      </c>
      <c r="BI497">
        <v>16</v>
      </c>
      <c r="BJ497" s="15">
        <f t="shared" si="690"/>
        <v>0</v>
      </c>
      <c r="BK497">
        <f t="shared" si="691"/>
        <v>700</v>
      </c>
      <c r="BL497">
        <f t="shared" si="692"/>
        <v>700</v>
      </c>
      <c r="BM497" s="15">
        <f>SUMIFS(BJ$2:BJ497,K$2:K497,"=Intermission")+SUMIFS(BJ$2:BJ497,K$2:K497,"=Timeout")</f>
        <v>0</v>
      </c>
      <c r="BN497">
        <f t="shared" si="693"/>
        <v>0</v>
      </c>
      <c r="BO497" s="19">
        <f t="shared" si="694"/>
        <v>380</v>
      </c>
      <c r="BP497">
        <f t="shared" si="695"/>
        <v>375</v>
      </c>
      <c r="BQ497" s="17">
        <f t="shared" si="696"/>
        <v>380</v>
      </c>
      <c r="BR497" t="str">
        <f t="shared" si="697"/>
        <v>opp_team_player_1</v>
      </c>
      <c r="BS497">
        <f>COUNTIFS(S$3:S497,"="&amp;S497,AI$3:AI497,"="&amp;AI497)</f>
        <v>1</v>
      </c>
      <c r="BT497" t="str">
        <f>IFERROR(VLOOKUP(BB497&amp;BU497&amp;X497,game_rosters!U:W,3,FALSE),"")</f>
        <v>P100185</v>
      </c>
      <c r="BU497" t="str">
        <f t="shared" si="698"/>
        <v>Outlaws</v>
      </c>
    </row>
    <row r="498" spans="1:73" x14ac:dyDescent="0.2">
      <c r="A498" t="str">
        <f t="shared" si="673"/>
        <v/>
      </c>
      <c r="E498" s="4"/>
      <c r="F498" s="43"/>
      <c r="G498" s="4"/>
      <c r="H498" s="46"/>
      <c r="I498" s="44">
        <v>68</v>
      </c>
      <c r="J498" s="44" t="str">
        <f t="shared" si="699"/>
        <v/>
      </c>
      <c r="O498" t="s">
        <v>605</v>
      </c>
      <c r="R498" s="51">
        <v>1</v>
      </c>
      <c r="S498">
        <v>240</v>
      </c>
      <c r="T498">
        <v>45</v>
      </c>
      <c r="U498" t="str">
        <f>IF(B498=1,MAX($U$2:$U497)+1,IF(AND($T498&lt;&gt;"",$T498=$T497),$U497,IF(B498="x",U497,"")))</f>
        <v/>
      </c>
      <c r="V498" t="str">
        <f>IF(C498=1,MAX($V$2:$V497)+1,IF(AND($T498&lt;&gt;"",$T498=$T497),$U497,IF(C498="x",V497,"")))</f>
        <v/>
      </c>
      <c r="X498">
        <v>68</v>
      </c>
      <c r="AA498">
        <f t="shared" si="670"/>
        <v>1240</v>
      </c>
      <c r="AB498">
        <f t="shared" si="671"/>
        <v>9045</v>
      </c>
      <c r="AC498">
        <f t="shared" si="667"/>
        <v>9045</v>
      </c>
      <c r="AD498" s="6">
        <v>1</v>
      </c>
      <c r="AE498" t="s">
        <v>754</v>
      </c>
      <c r="AF498" t="s">
        <v>903</v>
      </c>
      <c r="AG498" t="s">
        <v>756</v>
      </c>
      <c r="AH498" t="s">
        <v>756</v>
      </c>
      <c r="AI498" t="str">
        <f t="shared" si="674"/>
        <v>o</v>
      </c>
      <c r="AJ498" t="str">
        <f t="shared" si="675"/>
        <v/>
      </c>
      <c r="AK498" t="str">
        <f t="shared" si="676"/>
        <v/>
      </c>
      <c r="AL498" t="str">
        <f t="shared" si="677"/>
        <v/>
      </c>
      <c r="AM498" t="str">
        <f t="shared" si="678"/>
        <v/>
      </c>
      <c r="AN498" t="str">
        <f t="shared" si="679"/>
        <v>Home</v>
      </c>
      <c r="AO498" t="str">
        <f t="shared" si="680"/>
        <v>h</v>
      </c>
      <c r="AP498" t="str">
        <f t="shared" si="681"/>
        <v/>
      </c>
      <c r="AQ498" t="str">
        <f t="shared" si="682"/>
        <v/>
      </c>
      <c r="AR498" t="str">
        <f t="shared" si="683"/>
        <v>Home</v>
      </c>
      <c r="AS498" t="str">
        <f t="shared" si="684"/>
        <v>h</v>
      </c>
      <c r="AT498" t="str">
        <f t="shared" si="685"/>
        <v>Defensive</v>
      </c>
      <c r="AU498" t="str">
        <f t="shared" si="686"/>
        <v/>
      </c>
      <c r="AV498" t="str">
        <f t="shared" si="687"/>
        <v/>
      </c>
      <c r="AW498" t="str" cm="1">
        <f t="array" ref="AW498">IFERROR(IF(O498&lt;&gt;"",O498,IF(OR($S498="",$T498=""),"",IF(O498&lt;&gt;"",O498,IF($T498&lt;&gt;"",_xlfn._xlws.FILTER(O:O,($BU:$BU=$BU498)*($I:$I=$I498)*($T:$T=$T498)*($S:$S=_xlfn.MINIFS($S:$S,$T:$T,"="&amp;$T498)),"")))))&amp;"",IF(O498="","",""))&amp;""</f>
        <v>Defensive_PlayPass-InShotPassLane</v>
      </c>
      <c r="AX498" t="str" cm="1">
        <f t="array" ref="AX498">IFERROR(IF(P498&lt;&gt;"",P498,IF(OR($S498="",$T498=""),"",IF($T498&lt;&gt;"",_xlfn._xlws.FILTER(P:P,($BU:$BU=$BU498)*($I:$I=$I498)*($T:$T=$T498)*($S:$S=_xlfn.MINIFS($S:$S,$T:$T,"="&amp;$T498)),""))))&amp;"",IF(P498="","",""))&amp;""</f>
        <v/>
      </c>
      <c r="AY498" t="str" cm="1">
        <f t="array" ref="AY498">IFERROR(IF(Q498&lt;&gt;"",Q498,IF(OR($S498="",$T498=""),"",IF($T498&lt;&gt;"",_xlfn._xlws.FILTER(Q:Q,($BU:$BU=$BU498)*($I:$I=$I498)*($T:$T=$T498)*($S:$S=_xlfn.MINIFS($S:$S,$T:$T,"="&amp;$T498)),""))))&amp;"",IF(Q498="","",""))&amp;""</f>
        <v/>
      </c>
      <c r="AZ498" t="str" cm="1">
        <f t="array" ref="AZ498">IFERROR(IF(R498&lt;&gt;"",R498,IF(OR($S498="",$T498=""),"",IF($T498&lt;&gt;"",_xlfn._xlws.FILTER(R:R,($BU:$BU=$BU498)*($I:$I=$I498)*($T:$T=$T498)*($S:$S=_xlfn.MINIFS($S:$S,$T:$T,"="&amp;$T498)),""))))&amp;"",IF(R498="","",""))&amp;""</f>
        <v>1</v>
      </c>
      <c r="BA498" s="6">
        <f t="shared" si="688"/>
        <v>46</v>
      </c>
      <c r="BB498">
        <f t="shared" ref="BB498:BD498" si="744">BB497</f>
        <v>18987</v>
      </c>
      <c r="BC498" t="str">
        <f t="shared" si="744"/>
        <v>Velodrome</v>
      </c>
      <c r="BD498" t="str">
        <f t="shared" si="744"/>
        <v>Outlaws</v>
      </c>
      <c r="BE498" t="s">
        <v>7</v>
      </c>
      <c r="BF498" t="s">
        <v>182</v>
      </c>
      <c r="BI498">
        <v>16</v>
      </c>
      <c r="BJ498" s="15">
        <f t="shared" si="690"/>
        <v>0</v>
      </c>
      <c r="BK498">
        <f t="shared" si="691"/>
        <v>700</v>
      </c>
      <c r="BL498">
        <f t="shared" si="692"/>
        <v>700</v>
      </c>
      <c r="BM498" s="15">
        <f>SUMIFS(BJ$2:BJ498,K$2:K498,"=Intermission")+SUMIFS(BJ$2:BJ498,K$2:K498,"=Timeout")</f>
        <v>0</v>
      </c>
      <c r="BN498">
        <f t="shared" si="693"/>
        <v>0</v>
      </c>
      <c r="BO498" s="19">
        <f t="shared" si="694"/>
        <v>380</v>
      </c>
      <c r="BP498">
        <f t="shared" si="695"/>
        <v>375</v>
      </c>
      <c r="BQ498" s="17">
        <f t="shared" si="696"/>
        <v>380</v>
      </c>
      <c r="BR498" t="str">
        <f t="shared" si="697"/>
        <v>opp_team_player_2</v>
      </c>
      <c r="BS498">
        <f>COUNTIFS(S$3:S498,"="&amp;S498,AI$3:AI498,"="&amp;AI498)</f>
        <v>2</v>
      </c>
      <c r="BT498" t="str">
        <f>IFERROR(VLOOKUP(BB498&amp;BU498&amp;X498,game_rosters!U:W,3,FALSE),"")</f>
        <v>P100128</v>
      </c>
      <c r="BU498" t="str">
        <f t="shared" si="698"/>
        <v>Outlaws</v>
      </c>
    </row>
    <row r="499" spans="1:73" x14ac:dyDescent="0.2">
      <c r="A499">
        <f t="shared" si="673"/>
        <v>1</v>
      </c>
      <c r="E499" s="4"/>
      <c r="F499" s="43"/>
      <c r="G499" s="4"/>
      <c r="H499" s="46"/>
      <c r="I499" s="44">
        <v>9</v>
      </c>
      <c r="J499" s="44" t="str">
        <f t="shared" si="699"/>
        <v/>
      </c>
      <c r="K499" t="s">
        <v>9</v>
      </c>
      <c r="L499" t="s">
        <v>173</v>
      </c>
      <c r="M499" t="s">
        <v>74</v>
      </c>
      <c r="R499" s="51">
        <v>1</v>
      </c>
      <c r="S499">
        <v>241</v>
      </c>
      <c r="T499">
        <v>45</v>
      </c>
      <c r="U499" t="str">
        <f>IF(B499=1,MAX($U$2:$U498)+1,IF(AND($T499&lt;&gt;"",$T499=$T498),$U498,IF(B499="x",U498,"")))</f>
        <v/>
      </c>
      <c r="V499" t="str">
        <f>IF(C499=1,MAX($V$2:$V498)+1,IF(AND($T499&lt;&gt;"",$T499=$T498),$U498,IF(C499="x",V498,"")))</f>
        <v/>
      </c>
      <c r="W499" t="s">
        <v>735</v>
      </c>
      <c r="X499">
        <v>9</v>
      </c>
      <c r="Z499">
        <v>1</v>
      </c>
      <c r="AA499">
        <f t="shared" si="670"/>
        <v>1241</v>
      </c>
      <c r="AB499">
        <f t="shared" si="671"/>
        <v>9045</v>
      </c>
      <c r="AC499">
        <f t="shared" si="667"/>
        <v>9045</v>
      </c>
      <c r="AD499" s="6">
        <v>1</v>
      </c>
      <c r="AE499" t="s">
        <v>754</v>
      </c>
      <c r="AF499" t="s">
        <v>903</v>
      </c>
      <c r="AG499" t="s">
        <v>756</v>
      </c>
      <c r="AH499" t="s">
        <v>756</v>
      </c>
      <c r="AI499" t="str">
        <f t="shared" si="674"/>
        <v>e</v>
      </c>
      <c r="AJ499" t="str">
        <f t="shared" si="675"/>
        <v/>
      </c>
      <c r="AK499" t="str">
        <f t="shared" si="676"/>
        <v/>
      </c>
      <c r="AL499" t="str">
        <f t="shared" si="677"/>
        <v/>
      </c>
      <c r="AM499" t="str">
        <f t="shared" si="678"/>
        <v/>
      </c>
      <c r="AN499" t="str">
        <f t="shared" si="679"/>
        <v>Home</v>
      </c>
      <c r="AO499" t="str">
        <f t="shared" si="680"/>
        <v>h</v>
      </c>
      <c r="AP499" t="str">
        <f t="shared" si="681"/>
        <v/>
      </c>
      <c r="AQ499" t="str">
        <f t="shared" si="682"/>
        <v/>
      </c>
      <c r="AR499" t="str">
        <f t="shared" si="683"/>
        <v>Home</v>
      </c>
      <c r="AS499" t="str">
        <f t="shared" si="684"/>
        <v>h</v>
      </c>
      <c r="AT499" t="str">
        <f t="shared" si="685"/>
        <v>Offensive</v>
      </c>
      <c r="AU499" t="str">
        <f t="shared" si="686"/>
        <v/>
      </c>
      <c r="AV499" t="str">
        <f t="shared" si="687"/>
        <v/>
      </c>
      <c r="AW499" t="str" cm="1">
        <f t="array" ref="AW499">IFERROR(IF(O499&lt;&gt;"",O499,IF(OR($S499="",$T499=""),"",IF(O499&lt;&gt;"",O499,IF($T499&lt;&gt;"",_xlfn._xlws.FILTER(O:O,($BU:$BU=$BU499)*($I:$I=$I499)*($T:$T=$T499)*($S:$S=_xlfn.MINIFS($S:$S,$T:$T,"="&amp;$T499)),"")))))&amp;"",IF(O499="","",""))&amp;""</f>
        <v>OffensivePlay_Pass-QuickUp</v>
      </c>
      <c r="AX499" t="str" cm="1">
        <f t="array" ref="AX499">IFERROR(IF(P499&lt;&gt;"",P499,IF(OR($S499="",$T499=""),"",IF($T499&lt;&gt;"",_xlfn._xlws.FILTER(P:P,($BU:$BU=$BU499)*($I:$I=$I499)*($T:$T=$T499)*($S:$S=_xlfn.MINIFS($S:$S,$T:$T,"="&amp;$T499)),""))))&amp;"",IF(P499="","",""))&amp;""</f>
        <v/>
      </c>
      <c r="AY499" t="str" cm="1">
        <f t="array" ref="AY499">IFERROR(IF(Q499&lt;&gt;"",Q499,IF(OR($S499="",$T499=""),"",IF($T499&lt;&gt;"",_xlfn._xlws.FILTER(Q:Q,($BU:$BU=$BU499)*($I:$I=$I499)*($T:$T=$T499)*($S:$S=_xlfn.MINIFS($S:$S,$T:$T,"="&amp;$T499)),""))))&amp;"",IF(Q499="","",""))&amp;""</f>
        <v>u</v>
      </c>
      <c r="AZ499" t="str" cm="1">
        <f t="array" ref="AZ499">IFERROR(IF(R499&lt;&gt;"",R499,IF(OR($S499="",$T499=""),"",IF($T499&lt;&gt;"",_xlfn._xlws.FILTER(R:R,($BU:$BU=$BU499)*($I:$I=$I499)*($T:$T=$T499)*($S:$S=_xlfn.MINIFS($S:$S,$T:$T,"="&amp;$T499)),""))))&amp;"",IF(R499="","",""))&amp;""</f>
        <v>1</v>
      </c>
      <c r="BA499" s="6">
        <f t="shared" si="688"/>
        <v>46</v>
      </c>
      <c r="BB499">
        <f t="shared" ref="BB499:BD499" si="745">BB498</f>
        <v>18987</v>
      </c>
      <c r="BC499" t="str">
        <f t="shared" si="745"/>
        <v>Velodrome</v>
      </c>
      <c r="BD499" t="str">
        <f t="shared" si="745"/>
        <v>Outlaws</v>
      </c>
      <c r="BE499" t="s">
        <v>9</v>
      </c>
      <c r="BF499" t="s">
        <v>173</v>
      </c>
      <c r="BI499">
        <v>16</v>
      </c>
      <c r="BJ499" s="15">
        <f t="shared" si="690"/>
        <v>0</v>
      </c>
      <c r="BK499">
        <f t="shared" si="691"/>
        <v>700</v>
      </c>
      <c r="BL499">
        <f t="shared" si="692"/>
        <v>700</v>
      </c>
      <c r="BM499" s="15">
        <f>SUMIFS(BJ$2:BJ499,K$2:K499,"=Intermission")+SUMIFS(BJ$2:BJ499,K$2:K499,"=Timeout")</f>
        <v>0</v>
      </c>
      <c r="BN499">
        <f t="shared" si="693"/>
        <v>0</v>
      </c>
      <c r="BO499" s="19">
        <f t="shared" si="694"/>
        <v>380</v>
      </c>
      <c r="BP499">
        <f t="shared" si="695"/>
        <v>375</v>
      </c>
      <c r="BQ499" s="17">
        <f t="shared" si="696"/>
        <v>380</v>
      </c>
      <c r="BR499" t="str">
        <f t="shared" si="697"/>
        <v>event_team_player_1</v>
      </c>
      <c r="BS499">
        <f>COUNTIFS(S$3:S499,"="&amp;S499,AI$3:AI499,"="&amp;AI499)</f>
        <v>1</v>
      </c>
      <c r="BT499" t="str">
        <f>IFERROR(VLOOKUP(BB499&amp;BU499&amp;X499,game_rosters!U:W,3,FALSE),"")</f>
        <v>P100105</v>
      </c>
      <c r="BU499" t="str">
        <f t="shared" si="698"/>
        <v>Velodrome</v>
      </c>
    </row>
    <row r="500" spans="1:73" x14ac:dyDescent="0.2">
      <c r="A500" t="str">
        <f t="shared" si="673"/>
        <v/>
      </c>
      <c r="E500" s="4"/>
      <c r="F500" s="43"/>
      <c r="G500" s="4"/>
      <c r="H500" s="46"/>
      <c r="I500" s="44">
        <v>55</v>
      </c>
      <c r="J500" s="44" t="str">
        <f t="shared" si="699"/>
        <v/>
      </c>
      <c r="S500">
        <v>241</v>
      </c>
      <c r="T500">
        <v>45</v>
      </c>
      <c r="U500" t="str">
        <f>IF(B500=1,MAX($U$2:$U499)+1,IF(AND($T500&lt;&gt;"",$T500=$T499),$U499,IF(B500="x",U499,"")))</f>
        <v/>
      </c>
      <c r="V500" t="str">
        <f>IF(C500=1,MAX($V$2:$V499)+1,IF(AND($T500&lt;&gt;"",$T500=$T499),$U499,IF(C500="x",V499,"")))</f>
        <v/>
      </c>
      <c r="X500">
        <v>55</v>
      </c>
      <c r="Z500">
        <v>1</v>
      </c>
      <c r="AA500">
        <f t="shared" si="670"/>
        <v>1241</v>
      </c>
      <c r="AB500">
        <f t="shared" si="671"/>
        <v>9045</v>
      </c>
      <c r="AC500">
        <f t="shared" si="667"/>
        <v>9045</v>
      </c>
      <c r="AD500" s="6">
        <v>1</v>
      </c>
      <c r="AE500" t="s">
        <v>754</v>
      </c>
      <c r="AF500" t="s">
        <v>903</v>
      </c>
      <c r="AG500" t="s">
        <v>756</v>
      </c>
      <c r="AH500" t="s">
        <v>756</v>
      </c>
      <c r="AI500" t="str">
        <f t="shared" si="674"/>
        <v>e</v>
      </c>
      <c r="AJ500" t="str">
        <f t="shared" si="675"/>
        <v/>
      </c>
      <c r="AK500" t="str">
        <f t="shared" si="676"/>
        <v/>
      </c>
      <c r="AL500" t="str">
        <f t="shared" si="677"/>
        <v/>
      </c>
      <c r="AM500" t="str">
        <f t="shared" si="678"/>
        <v/>
      </c>
      <c r="AN500" t="str">
        <f t="shared" si="679"/>
        <v>Home</v>
      </c>
      <c r="AO500" t="str">
        <f t="shared" si="680"/>
        <v>h</v>
      </c>
      <c r="AP500" t="str">
        <f t="shared" si="681"/>
        <v/>
      </c>
      <c r="AQ500" t="str">
        <f t="shared" si="682"/>
        <v/>
      </c>
      <c r="AR500" t="str">
        <f t="shared" si="683"/>
        <v>Home</v>
      </c>
      <c r="AS500" t="str">
        <f t="shared" si="684"/>
        <v>h</v>
      </c>
      <c r="AT500" t="str">
        <f t="shared" si="685"/>
        <v>Offensive</v>
      </c>
      <c r="AU500" t="str">
        <f t="shared" si="686"/>
        <v/>
      </c>
      <c r="AV500" t="str">
        <f t="shared" si="687"/>
        <v/>
      </c>
      <c r="AW500" t="str" cm="1">
        <f t="array" ref="AW500">IFERROR(IF(O500&lt;&gt;"",O500,IF(OR($S500="",$T500=""),"",IF(O500&lt;&gt;"",O500,IF($T500&lt;&gt;"",_xlfn._xlws.FILTER(O:O,($BU:$BU=$BU500)*($I:$I=$I500)*($T:$T=$T500)*($S:$S=_xlfn.MINIFS($S:$S,$T:$T,"="&amp;$T500)),"")))))&amp;"",IF(O500="","",""))&amp;""</f>
        <v/>
      </c>
      <c r="AX500" t="str" cm="1">
        <f t="array" ref="AX500">IFERROR(IF(P500&lt;&gt;"",P500,IF(OR($S500="",$T500=""),"",IF($T500&lt;&gt;"",_xlfn._xlws.FILTER(P:P,($BU:$BU=$BU500)*($I:$I=$I500)*($T:$T=$T500)*($S:$S=_xlfn.MINIFS($S:$S,$T:$T,"="&amp;$T500)),""))))&amp;"",IF(P500="","",""))&amp;""</f>
        <v/>
      </c>
      <c r="AY500" t="str" cm="1">
        <f t="array" ref="AY500">IFERROR(IF(Q500&lt;&gt;"",Q500,IF(OR($S500="",$T500=""),"",IF($T500&lt;&gt;"",_xlfn._xlws.FILTER(Q:Q,($BU:$BU=$BU500)*($I:$I=$I500)*($T:$T=$T500)*($S:$S=_xlfn.MINIFS($S:$S,$T:$T,"="&amp;$T500)),""))))&amp;"",IF(Q500="","",""))&amp;""</f>
        <v/>
      </c>
      <c r="AZ500" t="str" cm="1">
        <f t="array" ref="AZ500">IFERROR(IF(R500&lt;&gt;"",R500,IF(OR($S500="",$T500=""),"",IF($T500&lt;&gt;"",_xlfn._xlws.FILTER(R:R,($BU:$BU=$BU500)*($I:$I=$I500)*($T:$T=$T500)*($S:$S=_xlfn.MINIFS($S:$S,$T:$T,"="&amp;$T500)),""))))&amp;"",IF(R500="","",""))&amp;""</f>
        <v/>
      </c>
      <c r="BA500" s="6">
        <f t="shared" si="688"/>
        <v>46</v>
      </c>
      <c r="BB500">
        <f t="shared" ref="BB500:BD500" si="746">BB499</f>
        <v>18987</v>
      </c>
      <c r="BC500" t="str">
        <f t="shared" si="746"/>
        <v>Velodrome</v>
      </c>
      <c r="BD500" t="str">
        <f t="shared" si="746"/>
        <v>Outlaws</v>
      </c>
      <c r="BE500" t="s">
        <v>9</v>
      </c>
      <c r="BF500" t="s">
        <v>173</v>
      </c>
      <c r="BI500">
        <v>16</v>
      </c>
      <c r="BJ500" s="15">
        <f t="shared" si="690"/>
        <v>0</v>
      </c>
      <c r="BK500">
        <f t="shared" si="691"/>
        <v>700</v>
      </c>
      <c r="BL500">
        <f t="shared" si="692"/>
        <v>700</v>
      </c>
      <c r="BM500" s="15">
        <f>SUMIFS(BJ$2:BJ500,K$2:K500,"=Intermission")+SUMIFS(BJ$2:BJ500,K$2:K500,"=Timeout")</f>
        <v>0</v>
      </c>
      <c r="BN500">
        <f t="shared" si="693"/>
        <v>0</v>
      </c>
      <c r="BO500" s="19">
        <f t="shared" si="694"/>
        <v>380</v>
      </c>
      <c r="BP500">
        <f t="shared" si="695"/>
        <v>375</v>
      </c>
      <c r="BQ500" s="17">
        <f t="shared" si="696"/>
        <v>380</v>
      </c>
      <c r="BR500" t="str">
        <f t="shared" si="697"/>
        <v>event_team_player_2</v>
      </c>
      <c r="BS500">
        <f>COUNTIFS(S$3:S500,"="&amp;S500,AI$3:AI500,"="&amp;AI500)</f>
        <v>2</v>
      </c>
      <c r="BT500" t="str">
        <f>IFERROR(VLOOKUP(BB500&amp;BU500&amp;X500,game_rosters!U:W,3,FALSE),"")</f>
        <v>P100064</v>
      </c>
      <c r="BU500" t="str">
        <f t="shared" si="698"/>
        <v>Velodrome</v>
      </c>
    </row>
    <row r="501" spans="1:73" x14ac:dyDescent="0.2">
      <c r="A501" t="str">
        <f t="shared" si="673"/>
        <v/>
      </c>
      <c r="E501" s="4"/>
      <c r="F501" s="43"/>
      <c r="G501" s="4"/>
      <c r="H501" s="46"/>
      <c r="I501" s="44">
        <v>77</v>
      </c>
      <c r="J501" s="44" t="str">
        <f t="shared" si="699"/>
        <v/>
      </c>
      <c r="R501" s="51">
        <v>1</v>
      </c>
      <c r="S501">
        <v>241</v>
      </c>
      <c r="T501">
        <v>45</v>
      </c>
      <c r="U501" t="str">
        <f>IF(B501=1,MAX($U$2:$U500)+1,IF(AND($T501&lt;&gt;"",$T501=$T500),$U500,IF(B501="x",U500,"")))</f>
        <v/>
      </c>
      <c r="V501" t="str">
        <f>IF(C501=1,MAX($V$2:$V500)+1,IF(AND($T501&lt;&gt;"",$T501=$T500),$U500,IF(C501="x",V500,"")))</f>
        <v/>
      </c>
      <c r="X501">
        <v>77</v>
      </c>
      <c r="AA501">
        <f t="shared" si="670"/>
        <v>1241</v>
      </c>
      <c r="AB501">
        <f t="shared" si="671"/>
        <v>9045</v>
      </c>
      <c r="AC501">
        <f t="shared" si="667"/>
        <v>9045</v>
      </c>
      <c r="AD501" s="6">
        <v>1</v>
      </c>
      <c r="AE501" t="s">
        <v>754</v>
      </c>
      <c r="AF501" t="s">
        <v>903</v>
      </c>
      <c r="AG501" t="s">
        <v>756</v>
      </c>
      <c r="AH501" t="s">
        <v>756</v>
      </c>
      <c r="AI501" t="str">
        <f t="shared" si="674"/>
        <v>o</v>
      </c>
      <c r="AJ501" t="str">
        <f t="shared" si="675"/>
        <v/>
      </c>
      <c r="AK501" t="str">
        <f t="shared" si="676"/>
        <v/>
      </c>
      <c r="AL501" t="str">
        <f t="shared" si="677"/>
        <v/>
      </c>
      <c r="AM501" t="str">
        <f t="shared" si="678"/>
        <v/>
      </c>
      <c r="AN501" t="str">
        <f t="shared" si="679"/>
        <v>Home</v>
      </c>
      <c r="AO501" t="str">
        <f t="shared" si="680"/>
        <v>h</v>
      </c>
      <c r="AP501" t="str">
        <f t="shared" si="681"/>
        <v/>
      </c>
      <c r="AQ501" t="str">
        <f t="shared" si="682"/>
        <v/>
      </c>
      <c r="AR501" t="str">
        <f t="shared" si="683"/>
        <v>Home</v>
      </c>
      <c r="AS501" t="str">
        <f t="shared" si="684"/>
        <v>h</v>
      </c>
      <c r="AT501" t="str">
        <f t="shared" si="685"/>
        <v>Defensive</v>
      </c>
      <c r="AU501" t="str">
        <f t="shared" si="686"/>
        <v/>
      </c>
      <c r="AV501" t="str">
        <f t="shared" si="687"/>
        <v/>
      </c>
      <c r="AW501" t="str" cm="1">
        <f t="array" ref="AW501">IFERROR(IF(O501&lt;&gt;"",O501,IF(OR($S501="",$T501=""),"",IF(O501&lt;&gt;"",O501,IF($T501&lt;&gt;"",_xlfn._xlws.FILTER(O:O,($BU:$BU=$BU501)*($I:$I=$I501)*($T:$T=$T501)*($S:$S=_xlfn.MINIFS($S:$S,$T:$T,"="&amp;$T501)),"")))))&amp;"",IF(O501="","",""))&amp;""</f>
        <v>Defensive_PlayPossession-StickCheck</v>
      </c>
      <c r="AX501" t="str" cm="1">
        <f t="array" ref="AX501">IFERROR(IF(P501&lt;&gt;"",P501,IF(OR($S501="",$T501=""),"",IF($T501&lt;&gt;"",_xlfn._xlws.FILTER(P:P,($BU:$BU=$BU501)*($I:$I=$I501)*($T:$T=$T501)*($S:$S=_xlfn.MINIFS($S:$S,$T:$T,"="&amp;$T501)),""))))&amp;"",IF(P501="","",""))&amp;""</f>
        <v/>
      </c>
      <c r="AY501" t="str" cm="1">
        <f t="array" ref="AY501">IFERROR(IF(Q501&lt;&gt;"",Q501,IF(OR($S501="",$T501=""),"",IF($T501&lt;&gt;"",_xlfn._xlws.FILTER(Q:Q,($BU:$BU=$BU501)*($I:$I=$I501)*($T:$T=$T501)*($S:$S=_xlfn.MINIFS($S:$S,$T:$T,"="&amp;$T501)),""))))&amp;"",IF(Q501="","",""))&amp;""</f>
        <v/>
      </c>
      <c r="AZ501" t="str" cm="1">
        <f t="array" ref="AZ501">IFERROR(IF(R501&lt;&gt;"",R501,IF(OR($S501="",$T501=""),"",IF($T501&lt;&gt;"",_xlfn._xlws.FILTER(R:R,($BU:$BU=$BU501)*($I:$I=$I501)*($T:$T=$T501)*($S:$S=_xlfn.MINIFS($S:$S,$T:$T,"="&amp;$T501)),""))))&amp;"",IF(R501="","",""))&amp;""</f>
        <v>1</v>
      </c>
      <c r="BA501" s="6">
        <f t="shared" si="688"/>
        <v>46</v>
      </c>
      <c r="BB501">
        <f t="shared" ref="BB501:BD501" si="747">BB500</f>
        <v>18987</v>
      </c>
      <c r="BC501" t="str">
        <f t="shared" si="747"/>
        <v>Velodrome</v>
      </c>
      <c r="BD501" t="str">
        <f t="shared" si="747"/>
        <v>Outlaws</v>
      </c>
      <c r="BE501" t="s">
        <v>9</v>
      </c>
      <c r="BF501" t="s">
        <v>173</v>
      </c>
      <c r="BI501">
        <v>16</v>
      </c>
      <c r="BJ501" s="15">
        <f t="shared" si="690"/>
        <v>0</v>
      </c>
      <c r="BK501">
        <f t="shared" si="691"/>
        <v>700</v>
      </c>
      <c r="BL501">
        <f t="shared" si="692"/>
        <v>700</v>
      </c>
      <c r="BM501" s="15">
        <f>SUMIFS(BJ$2:BJ501,K$2:K501,"=Intermission")+SUMIFS(BJ$2:BJ501,K$2:K501,"=Timeout")</f>
        <v>0</v>
      </c>
      <c r="BN501">
        <f t="shared" si="693"/>
        <v>0</v>
      </c>
      <c r="BO501" s="19">
        <f t="shared" si="694"/>
        <v>380</v>
      </c>
      <c r="BP501">
        <f t="shared" si="695"/>
        <v>375</v>
      </c>
      <c r="BQ501" s="17">
        <f t="shared" si="696"/>
        <v>380</v>
      </c>
      <c r="BR501" t="str">
        <f t="shared" si="697"/>
        <v>opp_team_player_1</v>
      </c>
      <c r="BS501">
        <f>COUNTIFS(S$3:S501,"="&amp;S501,AI$3:AI501,"="&amp;AI501)</f>
        <v>1</v>
      </c>
      <c r="BT501" t="str">
        <f>IFERROR(VLOOKUP(BB501&amp;BU501&amp;X501,game_rosters!U:W,3,FALSE),"")</f>
        <v>P100185</v>
      </c>
      <c r="BU501" t="str">
        <f t="shared" si="698"/>
        <v>Outlaws</v>
      </c>
    </row>
    <row r="502" spans="1:73" x14ac:dyDescent="0.2">
      <c r="A502" t="str">
        <f t="shared" si="673"/>
        <v/>
      </c>
      <c r="E502" s="4"/>
      <c r="F502" s="43"/>
      <c r="G502" s="4"/>
      <c r="H502" s="46"/>
      <c r="I502" s="44">
        <v>68</v>
      </c>
      <c r="J502" s="44" t="str">
        <f t="shared" si="699"/>
        <v/>
      </c>
      <c r="R502" s="51">
        <v>1</v>
      </c>
      <c r="S502">
        <v>241</v>
      </c>
      <c r="T502">
        <v>45</v>
      </c>
      <c r="U502" t="str">
        <f>IF(B502=1,MAX($U$2:$U501)+1,IF(AND($T502&lt;&gt;"",$T502=$T501),$U501,IF(B502="x",U501,"")))</f>
        <v/>
      </c>
      <c r="V502" t="str">
        <f>IF(C502=1,MAX($V$2:$V501)+1,IF(AND($T502&lt;&gt;"",$T502=$T501),$U501,IF(C502="x",V501,"")))</f>
        <v/>
      </c>
      <c r="X502">
        <v>68</v>
      </c>
      <c r="AA502">
        <f t="shared" si="670"/>
        <v>1241</v>
      </c>
      <c r="AB502">
        <f t="shared" si="671"/>
        <v>9045</v>
      </c>
      <c r="AC502">
        <f t="shared" si="667"/>
        <v>9045</v>
      </c>
      <c r="AD502" s="6">
        <v>1</v>
      </c>
      <c r="AE502" t="s">
        <v>754</v>
      </c>
      <c r="AF502" t="s">
        <v>903</v>
      </c>
      <c r="AG502" t="s">
        <v>756</v>
      </c>
      <c r="AH502" t="s">
        <v>756</v>
      </c>
      <c r="AI502" t="str">
        <f t="shared" si="674"/>
        <v>o</v>
      </c>
      <c r="AJ502" t="str">
        <f t="shared" si="675"/>
        <v/>
      </c>
      <c r="AK502" t="str">
        <f t="shared" si="676"/>
        <v/>
      </c>
      <c r="AL502" t="str">
        <f t="shared" si="677"/>
        <v/>
      </c>
      <c r="AM502" t="str">
        <f t="shared" si="678"/>
        <v/>
      </c>
      <c r="AN502" t="str">
        <f t="shared" si="679"/>
        <v>Home</v>
      </c>
      <c r="AO502" t="str">
        <f t="shared" si="680"/>
        <v>h</v>
      </c>
      <c r="AP502" t="str">
        <f t="shared" si="681"/>
        <v/>
      </c>
      <c r="AQ502" t="str">
        <f t="shared" si="682"/>
        <v/>
      </c>
      <c r="AR502" t="str">
        <f t="shared" si="683"/>
        <v>Home</v>
      </c>
      <c r="AS502" t="str">
        <f t="shared" si="684"/>
        <v>h</v>
      </c>
      <c r="AT502" t="str">
        <f t="shared" si="685"/>
        <v>Defensive</v>
      </c>
      <c r="AU502" t="str">
        <f t="shared" si="686"/>
        <v/>
      </c>
      <c r="AV502" t="str">
        <f t="shared" si="687"/>
        <v/>
      </c>
      <c r="AW502" t="str" cm="1">
        <f t="array" ref="AW502">IFERROR(IF(O502&lt;&gt;"",O502,IF(OR($S502="",$T502=""),"",IF(O502&lt;&gt;"",O502,IF($T502&lt;&gt;"",_xlfn._xlws.FILTER(O:O,($BU:$BU=$BU502)*($I:$I=$I502)*($T:$T=$T502)*($S:$S=_xlfn.MINIFS($S:$S,$T:$T,"="&amp;$T502)),"")))))&amp;"",IF(O502="","",""))&amp;""</f>
        <v>Defensive_PlayPass-InShotPassLane</v>
      </c>
      <c r="AX502" t="str" cm="1">
        <f t="array" ref="AX502">IFERROR(IF(P502&lt;&gt;"",P502,IF(OR($S502="",$T502=""),"",IF($T502&lt;&gt;"",_xlfn._xlws.FILTER(P:P,($BU:$BU=$BU502)*($I:$I=$I502)*($T:$T=$T502)*($S:$S=_xlfn.MINIFS($S:$S,$T:$T,"="&amp;$T502)),""))))&amp;"",IF(P502="","",""))&amp;""</f>
        <v/>
      </c>
      <c r="AY502" t="str" cm="1">
        <f t="array" ref="AY502">IFERROR(IF(Q502&lt;&gt;"",Q502,IF(OR($S502="",$T502=""),"",IF($T502&lt;&gt;"",_xlfn._xlws.FILTER(Q:Q,($BU:$BU=$BU502)*($I:$I=$I502)*($T:$T=$T502)*($S:$S=_xlfn.MINIFS($S:$S,$T:$T,"="&amp;$T502)),""))))&amp;"",IF(Q502="","",""))&amp;""</f>
        <v/>
      </c>
      <c r="AZ502" t="str" cm="1">
        <f t="array" ref="AZ502">IFERROR(IF(R502&lt;&gt;"",R502,IF(OR($S502="",$T502=""),"",IF($T502&lt;&gt;"",_xlfn._xlws.FILTER(R:R,($BU:$BU=$BU502)*($I:$I=$I502)*($T:$T=$T502)*($S:$S=_xlfn.MINIFS($S:$S,$T:$T,"="&amp;$T502)),""))))&amp;"",IF(R502="","",""))&amp;""</f>
        <v>1</v>
      </c>
      <c r="BA502" s="6">
        <f t="shared" si="688"/>
        <v>46</v>
      </c>
      <c r="BB502">
        <f t="shared" ref="BB502:BD502" si="748">BB501</f>
        <v>18987</v>
      </c>
      <c r="BC502" t="str">
        <f t="shared" si="748"/>
        <v>Velodrome</v>
      </c>
      <c r="BD502" t="str">
        <f t="shared" si="748"/>
        <v>Outlaws</v>
      </c>
      <c r="BE502" t="s">
        <v>9</v>
      </c>
      <c r="BF502" t="s">
        <v>173</v>
      </c>
      <c r="BI502">
        <v>16</v>
      </c>
      <c r="BJ502" s="15">
        <f t="shared" si="690"/>
        <v>0</v>
      </c>
      <c r="BK502">
        <f t="shared" si="691"/>
        <v>700</v>
      </c>
      <c r="BL502">
        <f t="shared" si="692"/>
        <v>700</v>
      </c>
      <c r="BM502" s="15">
        <f>SUMIFS(BJ$2:BJ502,K$2:K502,"=Intermission")+SUMIFS(BJ$2:BJ502,K$2:K502,"=Timeout")</f>
        <v>0</v>
      </c>
      <c r="BN502">
        <f t="shared" si="693"/>
        <v>0</v>
      </c>
      <c r="BO502" s="19">
        <f t="shared" si="694"/>
        <v>380</v>
      </c>
      <c r="BP502">
        <f t="shared" si="695"/>
        <v>375</v>
      </c>
      <c r="BQ502" s="17">
        <f t="shared" si="696"/>
        <v>380</v>
      </c>
      <c r="BR502" t="str">
        <f t="shared" si="697"/>
        <v>opp_team_player_2</v>
      </c>
      <c r="BS502">
        <f>COUNTIFS(S$3:S502,"="&amp;S502,AI$3:AI502,"="&amp;AI502)</f>
        <v>2</v>
      </c>
      <c r="BT502" t="str">
        <f>IFERROR(VLOOKUP(BB502&amp;BU502&amp;X502,game_rosters!U:W,3,FALSE),"")</f>
        <v>P100128</v>
      </c>
      <c r="BU502" t="str">
        <f t="shared" si="698"/>
        <v>Outlaws</v>
      </c>
    </row>
    <row r="503" spans="1:73" x14ac:dyDescent="0.2">
      <c r="A503">
        <f t="shared" si="673"/>
        <v>1</v>
      </c>
      <c r="E503" s="4"/>
      <c r="F503" s="43"/>
      <c r="G503" s="4"/>
      <c r="H503" s="46"/>
      <c r="I503" s="44">
        <v>18</v>
      </c>
      <c r="J503" s="44" t="str">
        <f t="shared" si="699"/>
        <v/>
      </c>
      <c r="K503" t="s">
        <v>238</v>
      </c>
      <c r="L503" t="s">
        <v>193</v>
      </c>
      <c r="M503" t="s">
        <v>91</v>
      </c>
      <c r="N503" t="s">
        <v>595</v>
      </c>
      <c r="R503" s="51">
        <v>1</v>
      </c>
      <c r="S503">
        <v>242</v>
      </c>
      <c r="T503" t="s">
        <v>756</v>
      </c>
      <c r="U503" t="str">
        <f>IF(B503=1,MAX($U$2:$U502)+1,IF(AND($T503&lt;&gt;"",$T503=$T502),$U502,IF(B503="x",U502,"")))</f>
        <v/>
      </c>
      <c r="V503" t="str">
        <f>IF(C503=1,MAX($V$2:$V502)+1,IF(AND($T503&lt;&gt;"",$T503=$T502),$U502,IF(C503="x",V502,"")))</f>
        <v/>
      </c>
      <c r="W503" t="s">
        <v>731</v>
      </c>
      <c r="X503">
        <v>18</v>
      </c>
      <c r="Z503">
        <v>1</v>
      </c>
      <c r="AA503">
        <f t="shared" si="670"/>
        <v>1242</v>
      </c>
      <c r="AB503" t="str">
        <f t="shared" si="671"/>
        <v/>
      </c>
      <c r="AC503">
        <f t="shared" si="667"/>
        <v>1242</v>
      </c>
      <c r="AD503" s="6">
        <v>1</v>
      </c>
      <c r="AE503" t="s">
        <v>754</v>
      </c>
      <c r="AF503" t="s">
        <v>865</v>
      </c>
      <c r="AG503" t="s">
        <v>756</v>
      </c>
      <c r="AH503" t="s">
        <v>756</v>
      </c>
      <c r="AI503" t="str">
        <f t="shared" si="674"/>
        <v>e</v>
      </c>
      <c r="AJ503" t="str">
        <f t="shared" si="675"/>
        <v/>
      </c>
      <c r="AK503" t="str">
        <f t="shared" si="676"/>
        <v/>
      </c>
      <c r="AL503" t="str">
        <f t="shared" si="677"/>
        <v/>
      </c>
      <c r="AM503" t="str">
        <f t="shared" si="678"/>
        <v/>
      </c>
      <c r="AN503" t="str">
        <f t="shared" si="679"/>
        <v>Away</v>
      </c>
      <c r="AO503" t="str">
        <f t="shared" si="680"/>
        <v>a</v>
      </c>
      <c r="AP503" t="str">
        <f t="shared" si="681"/>
        <v/>
      </c>
      <c r="AQ503" t="str">
        <f t="shared" si="682"/>
        <v/>
      </c>
      <c r="AR503" t="str">
        <f t="shared" si="683"/>
        <v>Away</v>
      </c>
      <c r="AS503" t="str">
        <f t="shared" si="684"/>
        <v>a</v>
      </c>
      <c r="AT503" t="str">
        <f t="shared" si="685"/>
        <v>Offensive</v>
      </c>
      <c r="AU503" t="str">
        <f t="shared" si="686"/>
        <v/>
      </c>
      <c r="AV503" t="str">
        <f t="shared" si="687"/>
        <v/>
      </c>
      <c r="AW503" t="str" cm="1">
        <f t="array" ref="AW503">IFERROR(IF(O503&lt;&gt;"",O503,IF(OR($S503="",$T503=""),"",IF(O503&lt;&gt;"",O503,IF($T503&lt;&gt;"",_xlfn._xlws.FILTER(O:O,($BU:$BU=$BU503)*($I:$I=$I503)*($T:$T=$T503)*($S:$S=_xlfn.MINIFS($S:$S,$T:$T,"="&amp;$T503)),"")))))&amp;"",IF(O503="","",""))&amp;""</f>
        <v/>
      </c>
      <c r="AX503" t="str" cm="1">
        <f t="array" ref="AX503">IFERROR(IF(P503&lt;&gt;"",P503,IF(OR($S503="",$T503=""),"",IF($T503&lt;&gt;"",_xlfn._xlws.FILTER(P:P,($BU:$BU=$BU503)*($I:$I=$I503)*($T:$T=$T503)*($S:$S=_xlfn.MINIFS($S:$S,$T:$T,"="&amp;$T503)),""))))&amp;"",IF(P503="","",""))&amp;""</f>
        <v/>
      </c>
      <c r="AY503" t="str" cm="1">
        <f t="array" ref="AY503">IFERROR(IF(Q503&lt;&gt;"",Q503,IF(OR($S503="",$T503=""),"",IF($T503&lt;&gt;"",_xlfn._xlws.FILTER(Q:Q,($BU:$BU=$BU503)*($I:$I=$I503)*($T:$T=$T503)*($S:$S=_xlfn.MINIFS($S:$S,$T:$T,"="&amp;$T503)),""))))&amp;"",IF(Q503="","",""))&amp;""</f>
        <v/>
      </c>
      <c r="AZ503" t="str" cm="1">
        <f t="array" ref="AZ503">IFERROR(IF(R503&lt;&gt;"",R503,IF(OR($S503="",$T503=""),"",IF($T503&lt;&gt;"",_xlfn._xlws.FILTER(R:R,($BU:$BU=$BU503)*($I:$I=$I503)*($T:$T=$T503)*($S:$S=_xlfn.MINIFS($S:$S,$T:$T,"="&amp;$T503)),""))))&amp;"",IF(R503="","",""))&amp;""</f>
        <v>1</v>
      </c>
      <c r="BA503" s="6">
        <f t="shared" si="688"/>
        <v>46</v>
      </c>
      <c r="BB503">
        <f t="shared" ref="BB503:BD503" si="749">BB502</f>
        <v>18987</v>
      </c>
      <c r="BC503" t="str">
        <f t="shared" si="749"/>
        <v>Velodrome</v>
      </c>
      <c r="BD503" t="str">
        <f t="shared" si="749"/>
        <v>Outlaws</v>
      </c>
      <c r="BE503" t="s">
        <v>238</v>
      </c>
      <c r="BF503" t="s">
        <v>193</v>
      </c>
      <c r="BI503" cm="1">
        <f t="array" ref="BI503">IFERROR(_xlfn._xlws.FILTER(shifts!A:A,(shifts!B:B=events!AD503)*(shifts!AG:AG&gt;=events!BK503)*(shifts!AH:AH&lt;=events!BL503)),BI502)</f>
        <v>17</v>
      </c>
      <c r="BJ503" s="15">
        <f t="shared" si="690"/>
        <v>0</v>
      </c>
      <c r="BK503">
        <f t="shared" si="691"/>
        <v>698</v>
      </c>
      <c r="BL503">
        <f t="shared" si="692"/>
        <v>698</v>
      </c>
      <c r="BM503" s="15">
        <f>SUMIFS(BJ$2:BJ503,K$2:K503,"=Intermission")+SUMIFS(BJ$2:BJ503,K$2:K503,"=Timeout")</f>
        <v>0</v>
      </c>
      <c r="BN503">
        <f t="shared" si="693"/>
        <v>0</v>
      </c>
      <c r="BO503" s="19">
        <f t="shared" si="694"/>
        <v>382</v>
      </c>
      <c r="BP503">
        <f t="shared" si="695"/>
        <v>377</v>
      </c>
      <c r="BQ503" s="17">
        <f t="shared" si="696"/>
        <v>382</v>
      </c>
      <c r="BR503" t="str">
        <f t="shared" si="697"/>
        <v>event_team_player_1</v>
      </c>
      <c r="BS503">
        <f>COUNTIFS(S$3:S503,"="&amp;S503,AI$3:AI503,"="&amp;AI503)</f>
        <v>1</v>
      </c>
      <c r="BT503" t="str">
        <f>IFERROR(VLOOKUP(BB503&amp;BU503&amp;X503,game_rosters!U:W,3,FALSE),"")</f>
        <v>P100034</v>
      </c>
      <c r="BU503" t="str">
        <f t="shared" si="698"/>
        <v>Outlaws</v>
      </c>
    </row>
    <row r="504" spans="1:73" x14ac:dyDescent="0.2">
      <c r="A504" t="str">
        <f t="shared" si="673"/>
        <v/>
      </c>
      <c r="E504" s="4"/>
      <c r="F504" s="43"/>
      <c r="G504" s="4"/>
      <c r="H504" s="46"/>
      <c r="I504" s="44">
        <v>55</v>
      </c>
      <c r="J504" s="44" t="str">
        <f t="shared" si="699"/>
        <v/>
      </c>
      <c r="R504" s="51">
        <v>1</v>
      </c>
      <c r="S504">
        <v>242</v>
      </c>
      <c r="T504" t="s">
        <v>756</v>
      </c>
      <c r="U504" t="str">
        <f>IF(B504=1,MAX($U$2:$U503)+1,IF(AND($T504&lt;&gt;"",$T504=$T503),$U503,IF(B504="x",U503,"")))</f>
        <v/>
      </c>
      <c r="V504" t="str">
        <f>IF(C504=1,MAX($V$2:$V503)+1,IF(AND($T504&lt;&gt;"",$T504=$T503),$U503,IF(C504="x",V503,"")))</f>
        <v/>
      </c>
      <c r="X504">
        <v>55</v>
      </c>
      <c r="AA504">
        <f t="shared" si="670"/>
        <v>1242</v>
      </c>
      <c r="AB504" t="str">
        <f t="shared" si="671"/>
        <v/>
      </c>
      <c r="AC504">
        <f t="shared" si="667"/>
        <v>1242</v>
      </c>
      <c r="AD504" s="6">
        <v>1</v>
      </c>
      <c r="AE504" t="s">
        <v>754</v>
      </c>
      <c r="AF504" t="s">
        <v>865</v>
      </c>
      <c r="AG504" t="s">
        <v>756</v>
      </c>
      <c r="AH504" t="s">
        <v>756</v>
      </c>
      <c r="AI504" t="str">
        <f t="shared" si="674"/>
        <v>o</v>
      </c>
      <c r="AJ504" t="str">
        <f t="shared" si="675"/>
        <v/>
      </c>
      <c r="AK504" t="str">
        <f t="shared" si="676"/>
        <v/>
      </c>
      <c r="AL504" t="str">
        <f t="shared" si="677"/>
        <v/>
      </c>
      <c r="AM504" t="str">
        <f t="shared" si="678"/>
        <v/>
      </c>
      <c r="AN504" t="str">
        <f t="shared" si="679"/>
        <v>Away</v>
      </c>
      <c r="AO504" t="str">
        <f t="shared" si="680"/>
        <v>a</v>
      </c>
      <c r="AP504" t="str">
        <f t="shared" si="681"/>
        <v/>
      </c>
      <c r="AQ504" t="str">
        <f t="shared" si="682"/>
        <v/>
      </c>
      <c r="AR504" t="str">
        <f t="shared" si="683"/>
        <v>Away</v>
      </c>
      <c r="AS504" t="str">
        <f t="shared" si="684"/>
        <v>a</v>
      </c>
      <c r="AT504" t="str">
        <f t="shared" si="685"/>
        <v>Defensive</v>
      </c>
      <c r="AU504" t="str">
        <f t="shared" si="686"/>
        <v/>
      </c>
      <c r="AV504" t="str">
        <f t="shared" si="687"/>
        <v/>
      </c>
      <c r="AW504" t="str" cm="1">
        <f t="array" ref="AW504">IFERROR(IF(O504&lt;&gt;"",O504,IF(OR($S504="",$T504=""),"",IF(O504&lt;&gt;"",O504,IF($T504&lt;&gt;"",_xlfn._xlws.FILTER(O:O,($BU:$BU=$BU504)*($I:$I=$I504)*($T:$T=$T504)*($S:$S=_xlfn.MINIFS($S:$S,$T:$T,"="&amp;$T504)),"")))))&amp;"",IF(O504="","",""))&amp;""</f>
        <v/>
      </c>
      <c r="AX504" t="str" cm="1">
        <f t="array" ref="AX504">IFERROR(IF(P504&lt;&gt;"",P504,IF(OR($S504="",$T504=""),"",IF($T504&lt;&gt;"",_xlfn._xlws.FILTER(P:P,($BU:$BU=$BU504)*($I:$I=$I504)*($T:$T=$T504)*($S:$S=_xlfn.MINIFS($S:$S,$T:$T,"="&amp;$T504)),""))))&amp;"",IF(P504="","",""))&amp;""</f>
        <v/>
      </c>
      <c r="AY504" t="str" cm="1">
        <f t="array" ref="AY504">IFERROR(IF(Q504&lt;&gt;"",Q504,IF(OR($S504="",$T504=""),"",IF($T504&lt;&gt;"",_xlfn._xlws.FILTER(Q:Q,($BU:$BU=$BU504)*($I:$I=$I504)*($T:$T=$T504)*($S:$S=_xlfn.MINIFS($S:$S,$T:$T,"="&amp;$T504)),""))))&amp;"",IF(Q504="","",""))&amp;""</f>
        <v/>
      </c>
      <c r="AZ504" t="str" cm="1">
        <f t="array" ref="AZ504">IFERROR(IF(R504&lt;&gt;"",R504,IF(OR($S504="",$T504=""),"",IF($T504&lt;&gt;"",_xlfn._xlws.FILTER(R:R,($BU:$BU=$BU504)*($I:$I=$I504)*($T:$T=$T504)*($S:$S=_xlfn.MINIFS($S:$S,$T:$T,"="&amp;$T504)),""))))&amp;"",IF(R504="","",""))&amp;""</f>
        <v>1</v>
      </c>
      <c r="BA504" s="6">
        <f t="shared" si="688"/>
        <v>46</v>
      </c>
      <c r="BB504">
        <f t="shared" ref="BB504:BD504" si="750">BB503</f>
        <v>18987</v>
      </c>
      <c r="BC504" t="str">
        <f t="shared" si="750"/>
        <v>Velodrome</v>
      </c>
      <c r="BD504" t="str">
        <f t="shared" si="750"/>
        <v>Outlaws</v>
      </c>
      <c r="BE504" t="s">
        <v>238</v>
      </c>
      <c r="BF504" t="s">
        <v>193</v>
      </c>
      <c r="BI504" cm="1">
        <f t="array" ref="BI504">IFERROR(_xlfn._xlws.FILTER(shifts!A:A,(shifts!B:B=events!AD504)*(shifts!AG:AG&gt;=events!BK504)*(shifts!AH:AH&lt;=events!BL504)),BI503)</f>
        <v>17</v>
      </c>
      <c r="BJ504" s="15">
        <f t="shared" si="690"/>
        <v>0</v>
      </c>
      <c r="BK504">
        <f t="shared" si="691"/>
        <v>698</v>
      </c>
      <c r="BL504">
        <f t="shared" si="692"/>
        <v>698</v>
      </c>
      <c r="BM504" s="15">
        <f>SUMIFS(BJ$2:BJ504,K$2:K504,"=Intermission")+SUMIFS(BJ$2:BJ504,K$2:K504,"=Timeout")</f>
        <v>0</v>
      </c>
      <c r="BN504">
        <f t="shared" si="693"/>
        <v>0</v>
      </c>
      <c r="BO504" s="19">
        <f t="shared" si="694"/>
        <v>382</v>
      </c>
      <c r="BP504">
        <f t="shared" si="695"/>
        <v>377</v>
      </c>
      <c r="BQ504" s="17">
        <f t="shared" si="696"/>
        <v>382</v>
      </c>
      <c r="BR504" t="str">
        <f t="shared" si="697"/>
        <v>opp_team_player_1</v>
      </c>
      <c r="BS504">
        <f>COUNTIFS(S$3:S504,"="&amp;S504,AI$3:AI504,"="&amp;AI504)</f>
        <v>1</v>
      </c>
      <c r="BT504" t="str">
        <f>IFERROR(VLOOKUP(BB504&amp;BU504&amp;X504,game_rosters!U:W,3,FALSE),"")</f>
        <v>P100064</v>
      </c>
      <c r="BU504" t="str">
        <f t="shared" si="698"/>
        <v>Velodrome</v>
      </c>
    </row>
    <row r="505" spans="1:73" x14ac:dyDescent="0.2">
      <c r="A505">
        <f t="shared" si="673"/>
        <v>1</v>
      </c>
      <c r="E505" s="4"/>
      <c r="F505" s="43"/>
      <c r="G505" s="4"/>
      <c r="H505" s="46"/>
      <c r="I505" s="44">
        <v>18</v>
      </c>
      <c r="J505" s="44" t="str">
        <f t="shared" si="699"/>
        <v/>
      </c>
      <c r="K505" t="s">
        <v>7</v>
      </c>
      <c r="L505" t="s">
        <v>182</v>
      </c>
      <c r="M505" t="s">
        <v>66</v>
      </c>
      <c r="N505" t="s">
        <v>594</v>
      </c>
      <c r="O505" t="s">
        <v>603</v>
      </c>
      <c r="Q505" t="s">
        <v>594</v>
      </c>
      <c r="R505" s="51">
        <v>1</v>
      </c>
      <c r="S505">
        <v>243</v>
      </c>
      <c r="T505">
        <v>46</v>
      </c>
      <c r="U505" t="str">
        <f>IF(B505=1,MAX($U$2:$U504)+1,IF(AND($T505&lt;&gt;"",$T505=$T504),$U504,IF(B505="x",U504,"")))</f>
        <v/>
      </c>
      <c r="V505" t="str">
        <f>IF(C505=1,MAX($V$2:$V504)+1,IF(AND($T505&lt;&gt;"",$T505=$T504),$U504,IF(C505="x",V504,"")))</f>
        <v/>
      </c>
      <c r="W505" t="s">
        <v>731</v>
      </c>
      <c r="X505">
        <v>18</v>
      </c>
      <c r="Z505">
        <v>1</v>
      </c>
      <c r="AA505">
        <f t="shared" si="670"/>
        <v>1243</v>
      </c>
      <c r="AB505">
        <f t="shared" si="671"/>
        <v>9046</v>
      </c>
      <c r="AC505">
        <f t="shared" si="667"/>
        <v>9046</v>
      </c>
      <c r="AD505" s="6">
        <v>1</v>
      </c>
      <c r="AE505" t="s">
        <v>754</v>
      </c>
      <c r="AF505" t="s">
        <v>865</v>
      </c>
      <c r="AG505" t="s">
        <v>756</v>
      </c>
      <c r="AH505" t="s">
        <v>756</v>
      </c>
      <c r="AI505" t="str">
        <f t="shared" si="674"/>
        <v>e</v>
      </c>
      <c r="AJ505" t="str">
        <f t="shared" si="675"/>
        <v/>
      </c>
      <c r="AK505" t="str">
        <f t="shared" si="676"/>
        <v/>
      </c>
      <c r="AL505" t="str">
        <f t="shared" si="677"/>
        <v/>
      </c>
      <c r="AM505" t="str">
        <f t="shared" si="678"/>
        <v/>
      </c>
      <c r="AN505" t="str">
        <f t="shared" si="679"/>
        <v>Away</v>
      </c>
      <c r="AO505" t="str">
        <f t="shared" si="680"/>
        <v>a</v>
      </c>
      <c r="AP505" t="str">
        <f t="shared" si="681"/>
        <v/>
      </c>
      <c r="AQ505" t="str">
        <f t="shared" si="682"/>
        <v/>
      </c>
      <c r="AR505" t="str">
        <f t="shared" si="683"/>
        <v>Away</v>
      </c>
      <c r="AS505" t="str">
        <f t="shared" si="684"/>
        <v>a</v>
      </c>
      <c r="AT505" t="str">
        <f t="shared" si="685"/>
        <v>Offensive</v>
      </c>
      <c r="AU505" t="str">
        <f t="shared" si="686"/>
        <v/>
      </c>
      <c r="AV505" t="str">
        <f t="shared" si="687"/>
        <v/>
      </c>
      <c r="AW505" t="str" cm="1">
        <f t="array" ref="AW505">IFERROR(IF(O505&lt;&gt;"",O505,IF(OR($S505="",$T505=""),"",IF(O505&lt;&gt;"",O505,IF($T505&lt;&gt;"",_xlfn._xlws.FILTER(O:O,($BU:$BU=$BU505)*($I:$I=$I505)*($T:$T=$T505)*($S:$S=_xlfn.MINIFS($S:$S,$T:$T,"="&amp;$T505)),"")))))&amp;"",IF(O505="","",""))&amp;""</f>
        <v>OffensivePlay_Zone-DumpChase</v>
      </c>
      <c r="AX505" t="str" cm="1">
        <f t="array" ref="AX505">IFERROR(IF(P505&lt;&gt;"",P505,IF(OR($S505="",$T505=""),"",IF($T505&lt;&gt;"",_xlfn._xlws.FILTER(P:P,($BU:$BU=$BU505)*($I:$I=$I505)*($T:$T=$T505)*($S:$S=_xlfn.MINIFS($S:$S,$T:$T,"="&amp;$T505)),""))))&amp;"",IF(P505="","",""))&amp;""</f>
        <v/>
      </c>
      <c r="AY505" t="str" cm="1">
        <f t="array" ref="AY505">IFERROR(IF(Q505&lt;&gt;"",Q505,IF(OR($S505="",$T505=""),"",IF($T505&lt;&gt;"",_xlfn._xlws.FILTER(Q:Q,($BU:$BU=$BU505)*($I:$I=$I505)*($T:$T=$T505)*($S:$S=_xlfn.MINIFS($S:$S,$T:$T,"="&amp;$T505)),""))))&amp;"",IF(Q505="","",""))&amp;""</f>
        <v>u</v>
      </c>
      <c r="AZ505" t="str" cm="1">
        <f t="array" ref="AZ505">IFERROR(IF(R505&lt;&gt;"",R505,IF(OR($S505="",$T505=""),"",IF($T505&lt;&gt;"",_xlfn._xlws.FILTER(R:R,($BU:$BU=$BU505)*($I:$I=$I505)*($T:$T=$T505)*($S:$S=_xlfn.MINIFS($S:$S,$T:$T,"="&amp;$T505)),""))))&amp;"",IF(R505="","",""))&amp;""</f>
        <v>1</v>
      </c>
      <c r="BA505" s="6">
        <f t="shared" si="688"/>
        <v>46</v>
      </c>
      <c r="BB505">
        <f t="shared" ref="BB505:BD505" si="751">BB504</f>
        <v>18987</v>
      </c>
      <c r="BC505" t="str">
        <f t="shared" si="751"/>
        <v>Velodrome</v>
      </c>
      <c r="BD505" t="str">
        <f t="shared" si="751"/>
        <v>Outlaws</v>
      </c>
      <c r="BE505" t="s">
        <v>7</v>
      </c>
      <c r="BF505" t="s">
        <v>182</v>
      </c>
      <c r="BI505" cm="1">
        <f t="array" ref="BI505">IFERROR(_xlfn._xlws.FILTER(shifts!A:A,(shifts!B:B=events!AD505)*(shifts!AG:AG&gt;=events!BK505)*(shifts!AH:AH&lt;=events!BL505)),BI504)</f>
        <v>17</v>
      </c>
      <c r="BJ505" s="15">
        <f t="shared" si="690"/>
        <v>0</v>
      </c>
      <c r="BK505">
        <f t="shared" si="691"/>
        <v>698</v>
      </c>
      <c r="BL505">
        <f t="shared" si="692"/>
        <v>698</v>
      </c>
      <c r="BM505" s="15">
        <f>SUMIFS(BJ$2:BJ505,K$2:K505,"=Intermission")+SUMIFS(BJ$2:BJ505,K$2:K505,"=Timeout")</f>
        <v>0</v>
      </c>
      <c r="BN505">
        <f t="shared" si="693"/>
        <v>0</v>
      </c>
      <c r="BO505" s="19">
        <f t="shared" si="694"/>
        <v>382</v>
      </c>
      <c r="BP505">
        <f t="shared" si="695"/>
        <v>377</v>
      </c>
      <c r="BQ505" s="17">
        <f t="shared" si="696"/>
        <v>382</v>
      </c>
      <c r="BR505" t="str">
        <f t="shared" si="697"/>
        <v>event_team_player_1</v>
      </c>
      <c r="BS505">
        <f>COUNTIFS(S$3:S505,"="&amp;S505,AI$3:AI505,"="&amp;AI505)</f>
        <v>1</v>
      </c>
      <c r="BT505" t="str">
        <f>IFERROR(VLOOKUP(BB505&amp;BU505&amp;X505,game_rosters!U:W,3,FALSE),"")</f>
        <v>P100034</v>
      </c>
      <c r="BU505" t="str">
        <f t="shared" si="698"/>
        <v>Outlaws</v>
      </c>
    </row>
    <row r="506" spans="1:73" x14ac:dyDescent="0.2">
      <c r="A506" t="str">
        <f t="shared" si="673"/>
        <v/>
      </c>
      <c r="E506" s="4"/>
      <c r="F506" s="43"/>
      <c r="G506" s="4"/>
      <c r="H506" s="46"/>
      <c r="I506" s="44">
        <v>55</v>
      </c>
      <c r="J506" s="44" t="str">
        <f t="shared" si="699"/>
        <v/>
      </c>
      <c r="R506" s="51">
        <v>1</v>
      </c>
      <c r="S506">
        <v>243</v>
      </c>
      <c r="T506">
        <v>46</v>
      </c>
      <c r="U506" t="str">
        <f>IF(B506=1,MAX($U$2:$U505)+1,IF(AND($T506&lt;&gt;"",$T506=$T505),$U505,IF(B506="x",U505,"")))</f>
        <v/>
      </c>
      <c r="V506" t="str">
        <f>IF(C506=1,MAX($V$2:$V505)+1,IF(AND($T506&lt;&gt;"",$T506=$T505),$U505,IF(C506="x",V505,"")))</f>
        <v/>
      </c>
      <c r="X506">
        <v>55</v>
      </c>
      <c r="AA506">
        <f t="shared" si="670"/>
        <v>1243</v>
      </c>
      <c r="AB506">
        <f t="shared" si="671"/>
        <v>9046</v>
      </c>
      <c r="AC506">
        <f t="shared" si="667"/>
        <v>9046</v>
      </c>
      <c r="AD506" s="6">
        <v>1</v>
      </c>
      <c r="AE506" t="s">
        <v>754</v>
      </c>
      <c r="AF506" t="s">
        <v>865</v>
      </c>
      <c r="AG506" t="s">
        <v>756</v>
      </c>
      <c r="AH506" t="s">
        <v>756</v>
      </c>
      <c r="AI506" t="str">
        <f t="shared" si="674"/>
        <v>o</v>
      </c>
      <c r="AJ506" t="str">
        <f t="shared" si="675"/>
        <v/>
      </c>
      <c r="AK506" t="str">
        <f t="shared" si="676"/>
        <v/>
      </c>
      <c r="AL506" t="str">
        <f t="shared" si="677"/>
        <v/>
      </c>
      <c r="AM506" t="str">
        <f t="shared" si="678"/>
        <v/>
      </c>
      <c r="AN506" t="str">
        <f t="shared" si="679"/>
        <v>Away</v>
      </c>
      <c r="AO506" t="str">
        <f t="shared" si="680"/>
        <v>a</v>
      </c>
      <c r="AP506" t="str">
        <f t="shared" si="681"/>
        <v/>
      </c>
      <c r="AQ506" t="str">
        <f t="shared" si="682"/>
        <v/>
      </c>
      <c r="AR506" t="str">
        <f t="shared" si="683"/>
        <v>Away</v>
      </c>
      <c r="AS506" t="str">
        <f t="shared" si="684"/>
        <v>a</v>
      </c>
      <c r="AT506" t="str">
        <f t="shared" si="685"/>
        <v>Defensive</v>
      </c>
      <c r="AU506" t="str">
        <f t="shared" si="686"/>
        <v/>
      </c>
      <c r="AV506" t="str">
        <f t="shared" si="687"/>
        <v/>
      </c>
      <c r="AW506" t="str" cm="1">
        <f t="array" ref="AW506">IFERROR(IF(O506&lt;&gt;"",O506,IF(OR($S506="",$T506=""),"",IF(O506&lt;&gt;"",O506,IF($T506&lt;&gt;"",_xlfn._xlws.FILTER(O:O,($BU:$BU=$BU506)*($I:$I=$I506)*($T:$T=$T506)*($S:$S=_xlfn.MINIFS($S:$S,$T:$T,"="&amp;$T506)),"")))))&amp;"",IF(O506="","",""))&amp;""</f>
        <v/>
      </c>
      <c r="AX506" t="str" cm="1">
        <f t="array" ref="AX506">IFERROR(IF(P506&lt;&gt;"",P506,IF(OR($S506="",$T506=""),"",IF($T506&lt;&gt;"",_xlfn._xlws.FILTER(P:P,($BU:$BU=$BU506)*($I:$I=$I506)*($T:$T=$T506)*($S:$S=_xlfn.MINIFS($S:$S,$T:$T,"="&amp;$T506)),""))))&amp;"",IF(P506="","",""))&amp;""</f>
        <v/>
      </c>
      <c r="AY506" t="str" cm="1">
        <f t="array" ref="AY506">IFERROR(IF(Q506&lt;&gt;"",Q506,IF(OR($S506="",$T506=""),"",IF($T506&lt;&gt;"",_xlfn._xlws.FILTER(Q:Q,($BU:$BU=$BU506)*($I:$I=$I506)*($T:$T=$T506)*($S:$S=_xlfn.MINIFS($S:$S,$T:$T,"="&amp;$T506)),""))))&amp;"",IF(Q506="","",""))&amp;""</f>
        <v/>
      </c>
      <c r="AZ506" t="str" cm="1">
        <f t="array" ref="AZ506">IFERROR(IF(R506&lt;&gt;"",R506,IF(OR($S506="",$T506=""),"",IF($T506&lt;&gt;"",_xlfn._xlws.FILTER(R:R,($BU:$BU=$BU506)*($I:$I=$I506)*($T:$T=$T506)*($S:$S=_xlfn.MINIFS($S:$S,$T:$T,"="&amp;$T506)),""))))&amp;"",IF(R506="","",""))&amp;""</f>
        <v>1</v>
      </c>
      <c r="BA506" s="6">
        <f t="shared" si="688"/>
        <v>46</v>
      </c>
      <c r="BB506">
        <f t="shared" ref="BB506:BD506" si="752">BB505</f>
        <v>18987</v>
      </c>
      <c r="BC506" t="str">
        <f t="shared" si="752"/>
        <v>Velodrome</v>
      </c>
      <c r="BD506" t="str">
        <f t="shared" si="752"/>
        <v>Outlaws</v>
      </c>
      <c r="BE506" t="s">
        <v>7</v>
      </c>
      <c r="BF506" t="s">
        <v>182</v>
      </c>
      <c r="BI506" cm="1">
        <f t="array" ref="BI506">IFERROR(_xlfn._xlws.FILTER(shifts!A:A,(shifts!B:B=events!AD506)*(shifts!AG:AG&gt;=events!BK506)*(shifts!AH:AH&lt;=events!BL506)),BI505)</f>
        <v>17</v>
      </c>
      <c r="BJ506" s="15">
        <f t="shared" si="690"/>
        <v>0</v>
      </c>
      <c r="BK506">
        <f t="shared" si="691"/>
        <v>698</v>
      </c>
      <c r="BL506">
        <f t="shared" si="692"/>
        <v>698</v>
      </c>
      <c r="BM506" s="15">
        <f>SUMIFS(BJ$2:BJ506,K$2:K506,"=Intermission")+SUMIFS(BJ$2:BJ506,K$2:K506,"=Timeout")</f>
        <v>0</v>
      </c>
      <c r="BN506">
        <f t="shared" si="693"/>
        <v>0</v>
      </c>
      <c r="BO506" s="19">
        <f t="shared" si="694"/>
        <v>382</v>
      </c>
      <c r="BP506">
        <f t="shared" si="695"/>
        <v>377</v>
      </c>
      <c r="BQ506" s="17">
        <f t="shared" si="696"/>
        <v>382</v>
      </c>
      <c r="BR506" t="str">
        <f t="shared" si="697"/>
        <v>opp_team_player_1</v>
      </c>
      <c r="BS506">
        <f>COUNTIFS(S$3:S506,"="&amp;S506,AI$3:AI506,"="&amp;AI506)</f>
        <v>1</v>
      </c>
      <c r="BT506" t="str">
        <f>IFERROR(VLOOKUP(BB506&amp;BU506&amp;X506,game_rosters!U:W,3,FALSE),"")</f>
        <v>P100064</v>
      </c>
      <c r="BU506" t="str">
        <f t="shared" si="698"/>
        <v>Velodrome</v>
      </c>
    </row>
    <row r="507" spans="1:73" x14ac:dyDescent="0.2">
      <c r="A507" t="str">
        <f t="shared" si="673"/>
        <v/>
      </c>
      <c r="E507" s="4"/>
      <c r="F507" s="43"/>
      <c r="G507" s="4"/>
      <c r="H507" s="46"/>
      <c r="I507" s="44">
        <v>9</v>
      </c>
      <c r="J507" s="44" t="str">
        <f t="shared" si="699"/>
        <v/>
      </c>
      <c r="O507" t="s">
        <v>605</v>
      </c>
      <c r="R507" s="51">
        <v>1</v>
      </c>
      <c r="S507">
        <v>243</v>
      </c>
      <c r="T507">
        <v>46</v>
      </c>
      <c r="U507" t="str">
        <f>IF(B507=1,MAX($U$2:$U506)+1,IF(AND($T507&lt;&gt;"",$T507=$T506),$U506,IF(B507="x",U506,"")))</f>
        <v/>
      </c>
      <c r="V507" t="str">
        <f>IF(C507=1,MAX($V$2:$V506)+1,IF(AND($T507&lt;&gt;"",$T507=$T506),$U506,IF(C507="x",V506,"")))</f>
        <v/>
      </c>
      <c r="X507">
        <v>9</v>
      </c>
      <c r="AA507">
        <f t="shared" si="670"/>
        <v>1243</v>
      </c>
      <c r="AB507">
        <f t="shared" si="671"/>
        <v>9046</v>
      </c>
      <c r="AC507">
        <f t="shared" si="667"/>
        <v>9046</v>
      </c>
      <c r="AD507" s="6">
        <v>1</v>
      </c>
      <c r="AE507" t="s">
        <v>754</v>
      </c>
      <c r="AF507" t="s">
        <v>865</v>
      </c>
      <c r="AG507" t="s">
        <v>756</v>
      </c>
      <c r="AH507" t="s">
        <v>756</v>
      </c>
      <c r="AI507" t="str">
        <f t="shared" si="674"/>
        <v>o</v>
      </c>
      <c r="AJ507" t="str">
        <f t="shared" si="675"/>
        <v/>
      </c>
      <c r="AK507" t="str">
        <f t="shared" si="676"/>
        <v/>
      </c>
      <c r="AL507" t="str">
        <f t="shared" si="677"/>
        <v/>
      </c>
      <c r="AM507" t="str">
        <f t="shared" si="678"/>
        <v/>
      </c>
      <c r="AN507" t="str">
        <f t="shared" si="679"/>
        <v>Away</v>
      </c>
      <c r="AO507" t="str">
        <f t="shared" si="680"/>
        <v>a</v>
      </c>
      <c r="AP507" t="str">
        <f t="shared" si="681"/>
        <v/>
      </c>
      <c r="AQ507" t="str">
        <f t="shared" si="682"/>
        <v/>
      </c>
      <c r="AR507" t="str">
        <f t="shared" si="683"/>
        <v>Away</v>
      </c>
      <c r="AS507" t="str">
        <f t="shared" si="684"/>
        <v>a</v>
      </c>
      <c r="AT507" t="str">
        <f t="shared" si="685"/>
        <v>Defensive</v>
      </c>
      <c r="AU507" t="str">
        <f t="shared" si="686"/>
        <v/>
      </c>
      <c r="AV507" t="str">
        <f t="shared" si="687"/>
        <v/>
      </c>
      <c r="AW507" t="str" cm="1">
        <f t="array" ref="AW507">IFERROR(IF(O507&lt;&gt;"",O507,IF(OR($S507="",$T507=""),"",IF(O507&lt;&gt;"",O507,IF($T507&lt;&gt;"",_xlfn._xlws.FILTER(O:O,($BU:$BU=$BU507)*($I:$I=$I507)*($T:$T=$T507)*($S:$S=_xlfn.MINIFS($S:$S,$T:$T,"="&amp;$T507)),"")))))&amp;"",IF(O507="","",""))&amp;""</f>
        <v>Defensive_PlayPass-InShotPassLane</v>
      </c>
      <c r="AX507" t="str" cm="1">
        <f t="array" ref="AX507">IFERROR(IF(P507&lt;&gt;"",P507,IF(OR($S507="",$T507=""),"",IF($T507&lt;&gt;"",_xlfn._xlws.FILTER(P:P,($BU:$BU=$BU507)*($I:$I=$I507)*($T:$T=$T507)*($S:$S=_xlfn.MINIFS($S:$S,$T:$T,"="&amp;$T507)),""))))&amp;"",IF(P507="","",""))&amp;""</f>
        <v/>
      </c>
      <c r="AY507" t="str" cm="1">
        <f t="array" ref="AY507">IFERROR(IF(Q507&lt;&gt;"",Q507,IF(OR($S507="",$T507=""),"",IF($T507&lt;&gt;"",_xlfn._xlws.FILTER(Q:Q,($BU:$BU=$BU507)*($I:$I=$I507)*($T:$T=$T507)*($S:$S=_xlfn.MINIFS($S:$S,$T:$T,"="&amp;$T507)),""))))&amp;"",IF(Q507="","",""))&amp;""</f>
        <v/>
      </c>
      <c r="AZ507" t="str" cm="1">
        <f t="array" ref="AZ507">IFERROR(IF(R507&lt;&gt;"",R507,IF(OR($S507="",$T507=""),"",IF($T507&lt;&gt;"",_xlfn._xlws.FILTER(R:R,($BU:$BU=$BU507)*($I:$I=$I507)*($T:$T=$T507)*($S:$S=_xlfn.MINIFS($S:$S,$T:$T,"="&amp;$T507)),""))))&amp;"",IF(R507="","",""))&amp;""</f>
        <v>1</v>
      </c>
      <c r="BA507" s="6">
        <f t="shared" si="688"/>
        <v>46</v>
      </c>
      <c r="BB507">
        <f t="shared" ref="BB507:BD507" si="753">BB506</f>
        <v>18987</v>
      </c>
      <c r="BC507" t="str">
        <f t="shared" si="753"/>
        <v>Velodrome</v>
      </c>
      <c r="BD507" t="str">
        <f t="shared" si="753"/>
        <v>Outlaws</v>
      </c>
      <c r="BE507" t="s">
        <v>7</v>
      </c>
      <c r="BF507" t="s">
        <v>182</v>
      </c>
      <c r="BI507" cm="1">
        <f t="array" ref="BI507">IFERROR(_xlfn._xlws.FILTER(shifts!A:A,(shifts!B:B=events!AD507)*(shifts!AG:AG&gt;=events!BK507)*(shifts!AH:AH&lt;=events!BL507)),BI506)</f>
        <v>17</v>
      </c>
      <c r="BJ507" s="15">
        <f t="shared" si="690"/>
        <v>0</v>
      </c>
      <c r="BK507">
        <f t="shared" si="691"/>
        <v>698</v>
      </c>
      <c r="BL507">
        <f t="shared" si="692"/>
        <v>698</v>
      </c>
      <c r="BM507" s="15">
        <f>SUMIFS(BJ$2:BJ507,K$2:K507,"=Intermission")+SUMIFS(BJ$2:BJ507,K$2:K507,"=Timeout")</f>
        <v>0</v>
      </c>
      <c r="BN507">
        <f t="shared" si="693"/>
        <v>0</v>
      </c>
      <c r="BO507" s="19">
        <f t="shared" si="694"/>
        <v>382</v>
      </c>
      <c r="BP507">
        <f t="shared" si="695"/>
        <v>377</v>
      </c>
      <c r="BQ507" s="17">
        <f t="shared" si="696"/>
        <v>382</v>
      </c>
      <c r="BR507" t="str">
        <f t="shared" si="697"/>
        <v>opp_team_player_2</v>
      </c>
      <c r="BS507">
        <f>COUNTIFS(S$3:S507,"="&amp;S507,AI$3:AI507,"="&amp;AI507)</f>
        <v>2</v>
      </c>
      <c r="BT507" t="str">
        <f>IFERROR(VLOOKUP(BB507&amp;BU507&amp;X507,game_rosters!U:W,3,FALSE),"")</f>
        <v>P100105</v>
      </c>
      <c r="BU507" t="str">
        <f t="shared" si="698"/>
        <v>Velodrome</v>
      </c>
    </row>
    <row r="508" spans="1:73" x14ac:dyDescent="0.2">
      <c r="A508">
        <f t="shared" si="673"/>
        <v>1</v>
      </c>
      <c r="E508" s="4"/>
      <c r="F508" s="43"/>
      <c r="G508" s="4"/>
      <c r="H508" s="46"/>
      <c r="I508" s="44">
        <v>18</v>
      </c>
      <c r="J508" s="44" t="str">
        <f t="shared" si="699"/>
        <v/>
      </c>
      <c r="K508" t="s">
        <v>9</v>
      </c>
      <c r="L508" t="s">
        <v>173</v>
      </c>
      <c r="M508" t="s">
        <v>391</v>
      </c>
      <c r="R508" s="51">
        <v>1</v>
      </c>
      <c r="S508">
        <v>244</v>
      </c>
      <c r="T508">
        <v>46</v>
      </c>
      <c r="U508" t="str">
        <f>IF(B508=1,MAX($U$2:$U507)+1,IF(AND($T508&lt;&gt;"",$T508=$T507),$U507,IF(B508="x",U507,"")))</f>
        <v/>
      </c>
      <c r="V508" t="str">
        <f>IF(C508=1,MAX($V$2:$V507)+1,IF(AND($T508&lt;&gt;"",$T508=$T507),$U507,IF(C508="x",V507,"")))</f>
        <v/>
      </c>
      <c r="W508" t="s">
        <v>731</v>
      </c>
      <c r="X508">
        <v>18</v>
      </c>
      <c r="Z508">
        <v>1</v>
      </c>
      <c r="AA508">
        <f t="shared" si="670"/>
        <v>1244</v>
      </c>
      <c r="AB508">
        <f t="shared" si="671"/>
        <v>9046</v>
      </c>
      <c r="AC508">
        <f t="shared" si="667"/>
        <v>9046</v>
      </c>
      <c r="AD508" s="6">
        <v>1</v>
      </c>
      <c r="AE508" t="s">
        <v>754</v>
      </c>
      <c r="AF508" t="s">
        <v>865</v>
      </c>
      <c r="AG508" t="s">
        <v>756</v>
      </c>
      <c r="AH508" t="s">
        <v>756</v>
      </c>
      <c r="AI508" t="str">
        <f t="shared" si="674"/>
        <v>e</v>
      </c>
      <c r="AJ508" t="str">
        <f t="shared" si="675"/>
        <v/>
      </c>
      <c r="AK508" t="str">
        <f t="shared" si="676"/>
        <v/>
      </c>
      <c r="AL508" t="str">
        <f t="shared" si="677"/>
        <v/>
      </c>
      <c r="AM508" t="str">
        <f t="shared" si="678"/>
        <v/>
      </c>
      <c r="AN508" t="str">
        <f t="shared" si="679"/>
        <v>Away</v>
      </c>
      <c r="AO508" t="str">
        <f t="shared" si="680"/>
        <v>a</v>
      </c>
      <c r="AP508" t="str">
        <f t="shared" si="681"/>
        <v/>
      </c>
      <c r="AQ508" t="str">
        <f t="shared" si="682"/>
        <v/>
      </c>
      <c r="AR508" t="str">
        <f t="shared" si="683"/>
        <v>Away</v>
      </c>
      <c r="AS508" t="str">
        <f t="shared" si="684"/>
        <v>a</v>
      </c>
      <c r="AT508" t="str">
        <f t="shared" si="685"/>
        <v>Offensive</v>
      </c>
      <c r="AU508" t="str">
        <f t="shared" si="686"/>
        <v/>
      </c>
      <c r="AV508" t="str">
        <f t="shared" si="687"/>
        <v/>
      </c>
      <c r="AW508" t="str" cm="1">
        <f t="array" ref="AW508">IFERROR(IF(O508&lt;&gt;"",O508,IF(OR($S508="",$T508=""),"",IF(O508&lt;&gt;"",O508,IF($T508&lt;&gt;"",_xlfn._xlws.FILTER(O:O,($BU:$BU=$BU508)*($I:$I=$I508)*($T:$T=$T508)*($S:$S=_xlfn.MINIFS($S:$S,$T:$T,"="&amp;$T508)),"")))))&amp;"",IF(O508="","",""))&amp;""</f>
        <v>OffensivePlay_Zone-DumpChase</v>
      </c>
      <c r="AX508" t="str" cm="1">
        <f t="array" ref="AX508">IFERROR(IF(P508&lt;&gt;"",P508,IF(OR($S508="",$T508=""),"",IF($T508&lt;&gt;"",_xlfn._xlws.FILTER(P:P,($BU:$BU=$BU508)*($I:$I=$I508)*($T:$T=$T508)*($S:$S=_xlfn.MINIFS($S:$S,$T:$T,"="&amp;$T508)),""))))&amp;"",IF(P508="","",""))&amp;""</f>
        <v/>
      </c>
      <c r="AY508" t="str" cm="1">
        <f t="array" ref="AY508">IFERROR(IF(Q508&lt;&gt;"",Q508,IF(OR($S508="",$T508=""),"",IF($T508&lt;&gt;"",_xlfn._xlws.FILTER(Q:Q,($BU:$BU=$BU508)*($I:$I=$I508)*($T:$T=$T508)*($S:$S=_xlfn.MINIFS($S:$S,$T:$T,"="&amp;$T508)),""))))&amp;"",IF(Q508="","",""))&amp;""</f>
        <v>u</v>
      </c>
      <c r="AZ508" t="str" cm="1">
        <f t="array" ref="AZ508">IFERROR(IF(R508&lt;&gt;"",R508,IF(OR($S508="",$T508=""),"",IF($T508&lt;&gt;"",_xlfn._xlws.FILTER(R:R,($BU:$BU=$BU508)*($I:$I=$I508)*($T:$T=$T508)*($S:$S=_xlfn.MINIFS($S:$S,$T:$T,"="&amp;$T508)),""))))&amp;"",IF(R508="","",""))&amp;""</f>
        <v>1</v>
      </c>
      <c r="BA508" s="6">
        <f t="shared" si="688"/>
        <v>46</v>
      </c>
      <c r="BB508">
        <f t="shared" ref="BB508:BD508" si="754">BB507</f>
        <v>18987</v>
      </c>
      <c r="BC508" t="str">
        <f t="shared" si="754"/>
        <v>Velodrome</v>
      </c>
      <c r="BD508" t="str">
        <f t="shared" si="754"/>
        <v>Outlaws</v>
      </c>
      <c r="BE508" t="s">
        <v>9</v>
      </c>
      <c r="BF508" t="s">
        <v>173</v>
      </c>
      <c r="BI508" cm="1">
        <f t="array" ref="BI508">IFERROR(_xlfn._xlws.FILTER(shifts!A:A,(shifts!B:B=events!AD508)*(shifts!AG:AG&gt;=events!BK508)*(shifts!AH:AH&lt;=events!BL508)),BI507)</f>
        <v>17</v>
      </c>
      <c r="BJ508" s="15">
        <f t="shared" si="690"/>
        <v>0</v>
      </c>
      <c r="BK508">
        <f t="shared" si="691"/>
        <v>698</v>
      </c>
      <c r="BL508">
        <f t="shared" si="692"/>
        <v>698</v>
      </c>
      <c r="BM508" s="15">
        <f>SUMIFS(BJ$2:BJ508,K$2:K508,"=Intermission")+SUMIFS(BJ$2:BJ508,K$2:K508,"=Timeout")</f>
        <v>0</v>
      </c>
      <c r="BN508">
        <f t="shared" si="693"/>
        <v>0</v>
      </c>
      <c r="BO508" s="19">
        <f t="shared" si="694"/>
        <v>382</v>
      </c>
      <c r="BP508">
        <f t="shared" si="695"/>
        <v>377</v>
      </c>
      <c r="BQ508" s="17">
        <f t="shared" si="696"/>
        <v>382</v>
      </c>
      <c r="BR508" t="str">
        <f t="shared" si="697"/>
        <v>event_team_player_1</v>
      </c>
      <c r="BS508">
        <f>COUNTIFS(S$3:S508,"="&amp;S508,AI$3:AI508,"="&amp;AI508)</f>
        <v>1</v>
      </c>
      <c r="BT508" t="str">
        <f>IFERROR(VLOOKUP(BB508&amp;BU508&amp;X508,game_rosters!U:W,3,FALSE),"")</f>
        <v>P100034</v>
      </c>
      <c r="BU508" t="str">
        <f t="shared" si="698"/>
        <v>Outlaws</v>
      </c>
    </row>
    <row r="509" spans="1:73" x14ac:dyDescent="0.2">
      <c r="A509" t="str">
        <f t="shared" si="673"/>
        <v/>
      </c>
      <c r="E509" s="4"/>
      <c r="F509" s="43"/>
      <c r="G509" s="4"/>
      <c r="H509" s="46"/>
      <c r="I509" s="44">
        <v>9</v>
      </c>
      <c r="J509" s="44" t="str">
        <f t="shared" si="699"/>
        <v/>
      </c>
      <c r="S509">
        <v>244</v>
      </c>
      <c r="T509" t="s">
        <v>756</v>
      </c>
      <c r="U509" t="str">
        <f>IF(B509=1,MAX($U$2:$U508)+1,IF(AND($T509&lt;&gt;"",$T509=$T508),$U508,IF(B509="x",U508,"")))</f>
        <v/>
      </c>
      <c r="V509" t="str">
        <f>IF(C509=1,MAX($V$2:$V508)+1,IF(AND($T509&lt;&gt;"",$T509=$T508),$U508,IF(C509="x",V508,"")))</f>
        <v/>
      </c>
      <c r="X509">
        <v>9</v>
      </c>
      <c r="AA509">
        <f t="shared" si="670"/>
        <v>1244</v>
      </c>
      <c r="AB509" t="str">
        <f t="shared" si="671"/>
        <v/>
      </c>
      <c r="AC509">
        <f t="shared" si="667"/>
        <v>1244</v>
      </c>
      <c r="AD509" s="6">
        <v>1</v>
      </c>
      <c r="AE509" t="s">
        <v>754</v>
      </c>
      <c r="AF509" t="s">
        <v>865</v>
      </c>
      <c r="AG509" t="s">
        <v>756</v>
      </c>
      <c r="AH509" t="s">
        <v>756</v>
      </c>
      <c r="AI509" t="str">
        <f t="shared" si="674"/>
        <v>o</v>
      </c>
      <c r="AJ509" t="str">
        <f t="shared" si="675"/>
        <v/>
      </c>
      <c r="AK509" t="str">
        <f t="shared" si="676"/>
        <v/>
      </c>
      <c r="AL509" t="str">
        <f t="shared" si="677"/>
        <v/>
      </c>
      <c r="AM509" t="str">
        <f t="shared" si="678"/>
        <v/>
      </c>
      <c r="AN509" t="str">
        <f t="shared" si="679"/>
        <v/>
      </c>
      <c r="AO509" t="str">
        <f t="shared" si="680"/>
        <v/>
      </c>
      <c r="AP509" t="str">
        <f t="shared" si="681"/>
        <v/>
      </c>
      <c r="AQ509" t="str">
        <f t="shared" si="682"/>
        <v/>
      </c>
      <c r="AR509" t="str">
        <f t="shared" si="683"/>
        <v/>
      </c>
      <c r="AS509" t="str">
        <f t="shared" si="684"/>
        <v/>
      </c>
      <c r="AT509" t="str">
        <f t="shared" si="685"/>
        <v>Defensive</v>
      </c>
      <c r="AU509" t="str">
        <f t="shared" si="686"/>
        <v/>
      </c>
      <c r="AV509" t="str">
        <f t="shared" si="687"/>
        <v/>
      </c>
      <c r="AW509" t="str" cm="1">
        <f t="array" ref="AW509">IFERROR(IF(O509&lt;&gt;"",O509,IF(OR($S509="",$T509=""),"",IF(O509&lt;&gt;"",O509,IF($T509&lt;&gt;"",_xlfn._xlws.FILTER(O:O,($BU:$BU=$BU509)*($I:$I=$I509)*($T:$T=$T509)*($S:$S=_xlfn.MINIFS($S:$S,$T:$T,"="&amp;$T509)),"")))))&amp;"",IF(O509="","",""))&amp;""</f>
        <v/>
      </c>
      <c r="AX509" t="str" cm="1">
        <f t="array" ref="AX509">IFERROR(IF(P509&lt;&gt;"",P509,IF(OR($S509="",$T509=""),"",IF($T509&lt;&gt;"",_xlfn._xlws.FILTER(P:P,($BU:$BU=$BU509)*($I:$I=$I509)*($T:$T=$T509)*($S:$S=_xlfn.MINIFS($S:$S,$T:$T,"="&amp;$T509)),""))))&amp;"",IF(P509="","",""))&amp;""</f>
        <v/>
      </c>
      <c r="AY509" t="str" cm="1">
        <f t="array" ref="AY509">IFERROR(IF(Q509&lt;&gt;"",Q509,IF(OR($S509="",$T509=""),"",IF($T509&lt;&gt;"",_xlfn._xlws.FILTER(Q:Q,($BU:$BU=$BU509)*($I:$I=$I509)*($T:$T=$T509)*($S:$S=_xlfn.MINIFS($S:$S,$T:$T,"="&amp;$T509)),""))))&amp;"",IF(Q509="","",""))&amp;""</f>
        <v/>
      </c>
      <c r="AZ509" t="str" cm="1">
        <f t="array" ref="AZ509">IFERROR(IF(R509&lt;&gt;"",R509,IF(OR($S509="",$T509=""),"",IF($T509&lt;&gt;"",_xlfn._xlws.FILTER(R:R,($BU:$BU=$BU509)*($I:$I=$I509)*($T:$T=$T509)*($S:$S=_xlfn.MINIFS($S:$S,$T:$T,"="&amp;$T509)),""))))&amp;"",IF(R509="","",""))&amp;""</f>
        <v/>
      </c>
      <c r="BA509" s="6">
        <f t="shared" si="688"/>
        <v>46</v>
      </c>
      <c r="BB509">
        <f t="shared" ref="BB509:BD509" si="755">BB508</f>
        <v>18987</v>
      </c>
      <c r="BC509" t="str">
        <f t="shared" si="755"/>
        <v>Velodrome</v>
      </c>
      <c r="BD509" t="str">
        <f t="shared" si="755"/>
        <v>Outlaws</v>
      </c>
      <c r="BE509" t="s">
        <v>9</v>
      </c>
      <c r="BF509" t="s">
        <v>173</v>
      </c>
      <c r="BI509" cm="1">
        <f t="array" ref="BI509">IFERROR(_xlfn._xlws.FILTER(shifts!A:A,(shifts!B:B=events!AD509)*(shifts!AG:AG&gt;=events!BK509)*(shifts!AH:AH&lt;=events!BL509)),BI508)</f>
        <v>17</v>
      </c>
      <c r="BJ509" s="15">
        <f t="shared" si="690"/>
        <v>0</v>
      </c>
      <c r="BK509">
        <f t="shared" si="691"/>
        <v>698</v>
      </c>
      <c r="BL509">
        <f t="shared" si="692"/>
        <v>698</v>
      </c>
      <c r="BM509" s="15">
        <f>SUMIFS(BJ$2:BJ509,K$2:K509,"=Intermission")+SUMIFS(BJ$2:BJ509,K$2:K509,"=Timeout")</f>
        <v>0</v>
      </c>
      <c r="BN509">
        <f t="shared" si="693"/>
        <v>0</v>
      </c>
      <c r="BO509" s="19">
        <f t="shared" si="694"/>
        <v>382</v>
      </c>
      <c r="BP509">
        <f t="shared" si="695"/>
        <v>377</v>
      </c>
      <c r="BQ509" s="17">
        <f t="shared" si="696"/>
        <v>382</v>
      </c>
      <c r="BR509" t="str">
        <f t="shared" si="697"/>
        <v>opp_team_player_1</v>
      </c>
      <c r="BS509">
        <f>COUNTIFS(S$3:S509,"="&amp;S509,AI$3:AI509,"="&amp;AI509)</f>
        <v>1</v>
      </c>
      <c r="BT509" t="str">
        <f>IFERROR(VLOOKUP(BB509&amp;BU509&amp;X509,game_rosters!U:W,3,FALSE),"")</f>
        <v>P100105</v>
      </c>
      <c r="BU509" t="s">
        <v>521</v>
      </c>
    </row>
    <row r="510" spans="1:73" x14ac:dyDescent="0.2">
      <c r="A510" t="str">
        <f t="shared" si="673"/>
        <v/>
      </c>
      <c r="E510" s="4"/>
      <c r="F510" s="43"/>
      <c r="G510" s="4"/>
      <c r="H510" s="46"/>
      <c r="I510" s="44">
        <v>55</v>
      </c>
      <c r="J510" s="44" t="str">
        <f t="shared" si="699"/>
        <v/>
      </c>
      <c r="S510">
        <v>244</v>
      </c>
      <c r="T510" t="s">
        <v>756</v>
      </c>
      <c r="U510" t="str">
        <f>IF(B510=1,MAX($U$2:$U509)+1,IF(AND($T510&lt;&gt;"",$T510=$T509),$U509,IF(B510="x",U509,"")))</f>
        <v/>
      </c>
      <c r="V510" t="str">
        <f>IF(C510=1,MAX($V$2:$V509)+1,IF(AND($T510&lt;&gt;"",$T510=$T509),$U509,IF(C510="x",V509,"")))</f>
        <v/>
      </c>
      <c r="X510">
        <v>55</v>
      </c>
      <c r="AA510">
        <f t="shared" si="670"/>
        <v>1244</v>
      </c>
      <c r="AB510" t="str">
        <f t="shared" si="671"/>
        <v/>
      </c>
      <c r="AC510">
        <f t="shared" si="667"/>
        <v>1244</v>
      </c>
      <c r="AD510" s="6">
        <v>1</v>
      </c>
      <c r="AE510" t="s">
        <v>754</v>
      </c>
      <c r="AF510" t="s">
        <v>865</v>
      </c>
      <c r="AG510" t="s">
        <v>756</v>
      </c>
      <c r="AH510" t="s">
        <v>756</v>
      </c>
      <c r="AI510" t="str">
        <f t="shared" si="674"/>
        <v>o</v>
      </c>
      <c r="AJ510" t="str">
        <f t="shared" si="675"/>
        <v/>
      </c>
      <c r="AK510" t="str">
        <f t="shared" si="676"/>
        <v/>
      </c>
      <c r="AL510" t="str">
        <f t="shared" si="677"/>
        <v/>
      </c>
      <c r="AM510" t="str">
        <f t="shared" si="678"/>
        <v/>
      </c>
      <c r="AN510" t="str">
        <f t="shared" si="679"/>
        <v/>
      </c>
      <c r="AO510" t="str">
        <f t="shared" si="680"/>
        <v/>
      </c>
      <c r="AP510" t="str">
        <f t="shared" si="681"/>
        <v/>
      </c>
      <c r="AQ510" t="str">
        <f t="shared" si="682"/>
        <v/>
      </c>
      <c r="AR510" t="str">
        <f t="shared" si="683"/>
        <v/>
      </c>
      <c r="AS510" t="str">
        <f t="shared" si="684"/>
        <v/>
      </c>
      <c r="AT510" t="str">
        <f t="shared" si="685"/>
        <v>Defensive</v>
      </c>
      <c r="AU510" t="str">
        <f t="shared" si="686"/>
        <v/>
      </c>
      <c r="AV510" t="str">
        <f t="shared" si="687"/>
        <v/>
      </c>
      <c r="AW510" t="str" cm="1">
        <f t="array" ref="AW510">IFERROR(IF(O510&lt;&gt;"",O510,IF(OR($S510="",$T510=""),"",IF(O510&lt;&gt;"",O510,IF($T510&lt;&gt;"",_xlfn._xlws.FILTER(O:O,($BU:$BU=$BU510)*($I:$I=$I510)*($T:$T=$T510)*($S:$S=_xlfn.MINIFS($S:$S,$T:$T,"="&amp;$T510)),"")))))&amp;"",IF(O510="","",""))&amp;""</f>
        <v/>
      </c>
      <c r="AX510" t="str" cm="1">
        <f t="array" ref="AX510">IFERROR(IF(P510&lt;&gt;"",P510,IF(OR($S510="",$T510=""),"",IF($T510&lt;&gt;"",_xlfn._xlws.FILTER(P:P,($BU:$BU=$BU510)*($I:$I=$I510)*($T:$T=$T510)*($S:$S=_xlfn.MINIFS($S:$S,$T:$T,"="&amp;$T510)),""))))&amp;"",IF(P510="","",""))&amp;""</f>
        <v/>
      </c>
      <c r="AY510" t="str" cm="1">
        <f t="array" ref="AY510">IFERROR(IF(Q510&lt;&gt;"",Q510,IF(OR($S510="",$T510=""),"",IF($T510&lt;&gt;"",_xlfn._xlws.FILTER(Q:Q,($BU:$BU=$BU510)*($I:$I=$I510)*($T:$T=$T510)*($S:$S=_xlfn.MINIFS($S:$S,$T:$T,"="&amp;$T510)),""))))&amp;"",IF(Q510="","",""))&amp;""</f>
        <v/>
      </c>
      <c r="AZ510" t="str" cm="1">
        <f t="array" ref="AZ510">IFERROR(IF(R510&lt;&gt;"",R510,IF(OR($S510="",$T510=""),"",IF($T510&lt;&gt;"",_xlfn._xlws.FILTER(R:R,($BU:$BU=$BU510)*($I:$I=$I510)*($T:$T=$T510)*($S:$S=_xlfn.MINIFS($S:$S,$T:$T,"="&amp;$T510)),""))))&amp;"",IF(R510="","",""))&amp;""</f>
        <v/>
      </c>
      <c r="BA510" s="6">
        <f t="shared" si="688"/>
        <v>46</v>
      </c>
      <c r="BB510">
        <f t="shared" ref="BB510:BD510" si="756">BB509</f>
        <v>18987</v>
      </c>
      <c r="BC510" t="str">
        <f t="shared" si="756"/>
        <v>Velodrome</v>
      </c>
      <c r="BD510" t="str">
        <f t="shared" si="756"/>
        <v>Outlaws</v>
      </c>
      <c r="BE510" t="s">
        <v>9</v>
      </c>
      <c r="BF510" t="s">
        <v>173</v>
      </c>
      <c r="BI510" cm="1">
        <f t="array" ref="BI510">IFERROR(_xlfn._xlws.FILTER(shifts!A:A,(shifts!B:B=events!AD510)*(shifts!AG:AG&gt;=events!BK510)*(shifts!AH:AH&lt;=events!BL510)),BI509)</f>
        <v>17</v>
      </c>
      <c r="BJ510" s="15">
        <f t="shared" si="690"/>
        <v>0</v>
      </c>
      <c r="BK510">
        <f t="shared" si="691"/>
        <v>698</v>
      </c>
      <c r="BL510">
        <f t="shared" si="692"/>
        <v>698</v>
      </c>
      <c r="BM510" s="15">
        <f>SUMIFS(BJ$2:BJ510,K$2:K510,"=Intermission")+SUMIFS(BJ$2:BJ510,K$2:K510,"=Timeout")</f>
        <v>0</v>
      </c>
      <c r="BN510">
        <f t="shared" si="693"/>
        <v>0</v>
      </c>
      <c r="BO510" s="19">
        <f t="shared" si="694"/>
        <v>382</v>
      </c>
      <c r="BP510">
        <f t="shared" si="695"/>
        <v>377</v>
      </c>
      <c r="BQ510" s="17">
        <f t="shared" si="696"/>
        <v>382</v>
      </c>
      <c r="BR510" t="str">
        <f t="shared" si="697"/>
        <v>opp_team_player_2</v>
      </c>
      <c r="BS510">
        <f>COUNTIFS(S$3:S510,"="&amp;S510,AI$3:AI510,"="&amp;AI510)</f>
        <v>2</v>
      </c>
      <c r="BT510" t="str">
        <f>IFERROR(VLOOKUP(BB510&amp;BU510&amp;X510,game_rosters!U:W,3,FALSE),"")</f>
        <v>P100064</v>
      </c>
      <c r="BU510" t="s">
        <v>521</v>
      </c>
    </row>
    <row r="511" spans="1:73" x14ac:dyDescent="0.2">
      <c r="A511">
        <f t="shared" si="673"/>
        <v>1</v>
      </c>
      <c r="E511" s="4"/>
      <c r="F511" s="43"/>
      <c r="G511" s="4"/>
      <c r="H511" s="46"/>
      <c r="I511" s="44">
        <v>9</v>
      </c>
      <c r="J511" s="44" t="str">
        <f t="shared" si="699"/>
        <v>d</v>
      </c>
      <c r="K511" t="s">
        <v>238</v>
      </c>
      <c r="L511" t="s">
        <v>184</v>
      </c>
      <c r="M511" t="s">
        <v>88</v>
      </c>
      <c r="S511">
        <v>246</v>
      </c>
      <c r="T511" t="s">
        <v>756</v>
      </c>
      <c r="U511" t="str">
        <f>IF(B511=1,MAX($U$2:$U510)+1,IF(AND($T511&lt;&gt;"",$T511=$T510),$U510,IF(B511="x",U510,"")))</f>
        <v/>
      </c>
      <c r="V511" t="str">
        <f>IF(C511=1,MAX($V$2:$V510)+1,IF(AND($T511&lt;&gt;"",$T511=$T510),$U510,IF(C511="x",V510,"")))</f>
        <v/>
      </c>
      <c r="W511" t="s">
        <v>735</v>
      </c>
      <c r="X511">
        <v>9</v>
      </c>
      <c r="Z511">
        <v>1</v>
      </c>
      <c r="AA511">
        <f t="shared" si="670"/>
        <v>1246</v>
      </c>
      <c r="AB511" t="str">
        <f t="shared" si="671"/>
        <v/>
      </c>
      <c r="AC511">
        <f t="shared" si="667"/>
        <v>1246</v>
      </c>
      <c r="AD511" s="6">
        <v>1</v>
      </c>
      <c r="AE511" t="s">
        <v>754</v>
      </c>
      <c r="AF511" t="s">
        <v>933</v>
      </c>
      <c r="AG511" t="s">
        <v>754</v>
      </c>
      <c r="AH511" t="s">
        <v>750</v>
      </c>
      <c r="AI511" t="str">
        <f t="shared" si="674"/>
        <v>e</v>
      </c>
      <c r="AJ511" t="str">
        <f t="shared" si="675"/>
        <v>d</v>
      </c>
      <c r="AK511" t="str">
        <f t="shared" si="676"/>
        <v>d</v>
      </c>
      <c r="AL511" t="str">
        <f t="shared" si="677"/>
        <v>d</v>
      </c>
      <c r="AM511" t="str">
        <f t="shared" si="678"/>
        <v>o</v>
      </c>
      <c r="AN511" t="str">
        <f t="shared" si="679"/>
        <v>Home</v>
      </c>
      <c r="AO511" t="str">
        <f t="shared" si="680"/>
        <v>h</v>
      </c>
      <c r="AP511" t="str">
        <f t="shared" si="681"/>
        <v>d</v>
      </c>
      <c r="AQ511" t="str">
        <f t="shared" si="682"/>
        <v>o</v>
      </c>
      <c r="AR511" t="str">
        <f t="shared" si="683"/>
        <v>Home</v>
      </c>
      <c r="AS511" t="str">
        <f t="shared" si="684"/>
        <v>h</v>
      </c>
      <c r="AT511" t="str">
        <f t="shared" si="685"/>
        <v>Offensive</v>
      </c>
      <c r="AU511" t="str">
        <f t="shared" si="686"/>
        <v/>
      </c>
      <c r="AV511" t="str">
        <f t="shared" si="687"/>
        <v/>
      </c>
      <c r="AW511" t="str" cm="1">
        <f t="array" ref="AW511">IFERROR(IF(O511&lt;&gt;"",O511,IF(OR($S511="",$T511=""),"",IF(O511&lt;&gt;"",O511,IF($T511&lt;&gt;"",_xlfn._xlws.FILTER(O:O,($BU:$BU=$BU511)*($I:$I=$I511)*($T:$T=$T511)*($S:$S=_xlfn.MINIFS($S:$S,$T:$T,"="&amp;$T511)),"")))))&amp;"",IF(O511="","",""))&amp;""</f>
        <v/>
      </c>
      <c r="AX511" t="str" cm="1">
        <f t="array" ref="AX511">IFERROR(IF(P511&lt;&gt;"",P511,IF(OR($S511="",$T511=""),"",IF($T511&lt;&gt;"",_xlfn._xlws.FILTER(P:P,($BU:$BU=$BU511)*($I:$I=$I511)*($T:$T=$T511)*($S:$S=_xlfn.MINIFS($S:$S,$T:$T,"="&amp;$T511)),""))))&amp;"",IF(P511="","",""))&amp;""</f>
        <v/>
      </c>
      <c r="AY511" t="str" cm="1">
        <f t="array" ref="AY511">IFERROR(IF(Q511&lt;&gt;"",Q511,IF(OR($S511="",$T511=""),"",IF($T511&lt;&gt;"",_xlfn._xlws.FILTER(Q:Q,($BU:$BU=$BU511)*($I:$I=$I511)*($T:$T=$T511)*($S:$S=_xlfn.MINIFS($S:$S,$T:$T,"="&amp;$T511)),""))))&amp;"",IF(Q511="","",""))&amp;""</f>
        <v/>
      </c>
      <c r="AZ511" t="str" cm="1">
        <f t="array" ref="AZ511">IFERROR(IF(R511&lt;&gt;"",R511,IF(OR($S511="",$T511=""),"",IF($T511&lt;&gt;"",_xlfn._xlws.FILTER(R:R,($BU:$BU=$BU511)*($I:$I=$I511)*($T:$T=$T511)*($S:$S=_xlfn.MINIFS($S:$S,$T:$T,"="&amp;$T511)),""))))&amp;"",IF(R511="","",""))&amp;""</f>
        <v/>
      </c>
      <c r="BA511" s="6">
        <f t="shared" si="688"/>
        <v>47</v>
      </c>
      <c r="BB511">
        <f t="shared" ref="BB511:BD511" si="757">BB510</f>
        <v>18987</v>
      </c>
      <c r="BC511" t="str">
        <f t="shared" si="757"/>
        <v>Velodrome</v>
      </c>
      <c r="BD511" t="str">
        <f t="shared" si="757"/>
        <v>Outlaws</v>
      </c>
      <c r="BE511" t="s">
        <v>238</v>
      </c>
      <c r="BF511" t="s">
        <v>184</v>
      </c>
      <c r="BI511" cm="1">
        <f t="array" ref="BI511">IFERROR(_xlfn._xlws.FILTER(shifts!A:A,(shifts!B:B=events!AD511)*(shifts!AG:AG&gt;=events!BK511)*(shifts!AH:AH&lt;=events!BL511)),BI510)</f>
        <v>17</v>
      </c>
      <c r="BJ511" s="15">
        <f t="shared" si="690"/>
        <v>2</v>
      </c>
      <c r="BK511">
        <f t="shared" si="691"/>
        <v>697</v>
      </c>
      <c r="BL511">
        <f t="shared" si="692"/>
        <v>695</v>
      </c>
      <c r="BM511" s="15">
        <f>SUMIFS(BJ$2:BJ511,K$2:K511,"=Intermission")+SUMIFS(BJ$2:BJ511,K$2:K511,"=Timeout")</f>
        <v>0</v>
      </c>
      <c r="BN511">
        <f t="shared" si="693"/>
        <v>0</v>
      </c>
      <c r="BO511" s="19">
        <f t="shared" si="694"/>
        <v>383</v>
      </c>
      <c r="BP511">
        <f t="shared" si="695"/>
        <v>378</v>
      </c>
      <c r="BQ511" s="17">
        <f t="shared" si="696"/>
        <v>385</v>
      </c>
      <c r="BR511" t="str">
        <f t="shared" si="697"/>
        <v>event_team_player_1</v>
      </c>
      <c r="BS511">
        <f>COUNTIFS(S$3:S511,"="&amp;S511,AI$3:AI511,"="&amp;AI511)</f>
        <v>1</v>
      </c>
      <c r="BT511" t="str">
        <f>IFERROR(VLOOKUP(BB511&amp;BU511&amp;X511,game_rosters!U:W,3,FALSE),"")</f>
        <v>P100105</v>
      </c>
      <c r="BU511" t="str">
        <f t="shared" si="698"/>
        <v>Velodrome</v>
      </c>
    </row>
    <row r="512" spans="1:73" x14ac:dyDescent="0.2">
      <c r="A512">
        <f t="shared" si="673"/>
        <v>1</v>
      </c>
      <c r="E512" s="4"/>
      <c r="F512" s="43"/>
      <c r="G512" s="4"/>
      <c r="H512" s="46"/>
      <c r="I512" s="44">
        <v>9</v>
      </c>
      <c r="J512" s="44" t="str">
        <f t="shared" si="699"/>
        <v/>
      </c>
      <c r="K512" t="s">
        <v>7</v>
      </c>
      <c r="L512" t="s">
        <v>172</v>
      </c>
      <c r="M512" t="s">
        <v>68</v>
      </c>
      <c r="N512" t="s">
        <v>595</v>
      </c>
      <c r="R512" s="51">
        <v>1</v>
      </c>
      <c r="S512">
        <v>247</v>
      </c>
      <c r="T512" t="s">
        <v>756</v>
      </c>
      <c r="U512" t="str">
        <f>IF(B512=1,MAX($U$2:$U511)+1,IF(AND($T512&lt;&gt;"",$T512=$T511),$U511,IF(B512="x",U511,"")))</f>
        <v/>
      </c>
      <c r="V512" t="str">
        <f>IF(C512=1,MAX($V$2:$V511)+1,IF(AND($T512&lt;&gt;"",$T512=$T511),$U511,IF(C512="x",V511,"")))</f>
        <v/>
      </c>
      <c r="W512" t="s">
        <v>735</v>
      </c>
      <c r="X512">
        <v>9</v>
      </c>
      <c r="Z512">
        <v>1</v>
      </c>
      <c r="AA512">
        <f t="shared" si="670"/>
        <v>1247</v>
      </c>
      <c r="AB512" t="str">
        <f t="shared" si="671"/>
        <v/>
      </c>
      <c r="AC512">
        <f t="shared" si="667"/>
        <v>1247</v>
      </c>
      <c r="AD512" s="6">
        <v>1</v>
      </c>
      <c r="AE512" t="s">
        <v>754</v>
      </c>
      <c r="AF512" t="s">
        <v>750</v>
      </c>
      <c r="AG512" t="s">
        <v>756</v>
      </c>
      <c r="AH512" t="s">
        <v>756</v>
      </c>
      <c r="AI512" t="str">
        <f t="shared" si="674"/>
        <v>e</v>
      </c>
      <c r="AJ512" t="str">
        <f t="shared" si="675"/>
        <v/>
      </c>
      <c r="AK512" t="str">
        <f t="shared" si="676"/>
        <v/>
      </c>
      <c r="AL512" t="str">
        <f t="shared" si="677"/>
        <v/>
      </c>
      <c r="AM512" t="str">
        <f t="shared" si="678"/>
        <v/>
      </c>
      <c r="AN512" t="str">
        <f t="shared" si="679"/>
        <v>Home</v>
      </c>
      <c r="AO512" t="str">
        <f t="shared" si="680"/>
        <v>h</v>
      </c>
      <c r="AP512" t="str">
        <f t="shared" si="681"/>
        <v/>
      </c>
      <c r="AQ512" t="str">
        <f t="shared" si="682"/>
        <v/>
      </c>
      <c r="AR512" t="str">
        <f t="shared" si="683"/>
        <v>Home</v>
      </c>
      <c r="AS512" t="str">
        <f t="shared" si="684"/>
        <v>h</v>
      </c>
      <c r="AT512" t="str">
        <f t="shared" si="685"/>
        <v>Offensive</v>
      </c>
      <c r="AU512" t="str">
        <f t="shared" si="686"/>
        <v/>
      </c>
      <c r="AV512" t="str">
        <f t="shared" si="687"/>
        <v/>
      </c>
      <c r="AW512" t="str" cm="1">
        <f t="array" ref="AW512">IFERROR(IF(O512&lt;&gt;"",O512,IF(OR($S512="",$T512=""),"",IF(O512&lt;&gt;"",O512,IF($T512&lt;&gt;"",_xlfn._xlws.FILTER(O:O,($BU:$BU=$BU512)*($I:$I=$I512)*($T:$T=$T512)*($S:$S=_xlfn.MINIFS($S:$S,$T:$T,"="&amp;$T512)),"")))))&amp;"",IF(O512="","",""))&amp;""</f>
        <v/>
      </c>
      <c r="AX512" t="str" cm="1">
        <f t="array" ref="AX512">IFERROR(IF(P512&lt;&gt;"",P512,IF(OR($S512="",$T512=""),"",IF($T512&lt;&gt;"",_xlfn._xlws.FILTER(P:P,($BU:$BU=$BU512)*($I:$I=$I512)*($T:$T=$T512)*($S:$S=_xlfn.MINIFS($S:$S,$T:$T,"="&amp;$T512)),""))))&amp;"",IF(P512="","",""))&amp;""</f>
        <v/>
      </c>
      <c r="AY512" t="str" cm="1">
        <f t="array" ref="AY512">IFERROR(IF(Q512&lt;&gt;"",Q512,IF(OR($S512="",$T512=""),"",IF($T512&lt;&gt;"",_xlfn._xlws.FILTER(Q:Q,($BU:$BU=$BU512)*($I:$I=$I512)*($T:$T=$T512)*($S:$S=_xlfn.MINIFS($S:$S,$T:$T,"="&amp;$T512)),""))))&amp;"",IF(Q512="","",""))&amp;""</f>
        <v/>
      </c>
      <c r="AZ512" t="str" cm="1">
        <f t="array" ref="AZ512">IFERROR(IF(R512&lt;&gt;"",R512,IF(OR($S512="",$T512=""),"",IF($T512&lt;&gt;"",_xlfn._xlws.FILTER(R:R,($BU:$BU=$BU512)*($I:$I=$I512)*($T:$T=$T512)*($S:$S=_xlfn.MINIFS($S:$S,$T:$T,"="&amp;$T512)),""))))&amp;"",IF(R512="","",""))&amp;""</f>
        <v>1</v>
      </c>
      <c r="BA512" s="6">
        <f t="shared" si="688"/>
        <v>47</v>
      </c>
      <c r="BB512">
        <f t="shared" ref="BB512:BD512" si="758">BB511</f>
        <v>18987</v>
      </c>
      <c r="BC512" t="str">
        <f t="shared" si="758"/>
        <v>Velodrome</v>
      </c>
      <c r="BD512" t="str">
        <f t="shared" si="758"/>
        <v>Outlaws</v>
      </c>
      <c r="BE512" t="s">
        <v>7</v>
      </c>
      <c r="BF512" t="s">
        <v>172</v>
      </c>
      <c r="BI512" cm="1">
        <f t="array" ref="BI512">IFERROR(_xlfn._xlws.FILTER(shifts!A:A,(shifts!B:B=events!AD512)*(shifts!AG:AG&gt;=events!BK512)*(shifts!AH:AH&lt;=events!BL512)),BI511)</f>
        <v>17</v>
      </c>
      <c r="BJ512" s="15">
        <f t="shared" si="690"/>
        <v>0</v>
      </c>
      <c r="BK512">
        <f t="shared" si="691"/>
        <v>695</v>
      </c>
      <c r="BL512">
        <f t="shared" si="692"/>
        <v>695</v>
      </c>
      <c r="BM512" s="15">
        <f>SUMIFS(BJ$2:BJ512,K$2:K512,"=Intermission")+SUMIFS(BJ$2:BJ512,K$2:K512,"=Timeout")</f>
        <v>0</v>
      </c>
      <c r="BN512">
        <f t="shared" si="693"/>
        <v>0</v>
      </c>
      <c r="BO512" s="19">
        <f t="shared" si="694"/>
        <v>385</v>
      </c>
      <c r="BP512">
        <f t="shared" si="695"/>
        <v>380</v>
      </c>
      <c r="BQ512" s="17">
        <f t="shared" si="696"/>
        <v>385</v>
      </c>
      <c r="BR512" t="str">
        <f t="shared" si="697"/>
        <v>event_team_player_1</v>
      </c>
      <c r="BS512">
        <f>COUNTIFS(S$3:S512,"="&amp;S512,AI$3:AI512,"="&amp;AI512)</f>
        <v>1</v>
      </c>
      <c r="BT512" t="str">
        <f>IFERROR(VLOOKUP(BB512&amp;BU512&amp;X512,game_rosters!U:W,3,FALSE),"")</f>
        <v>P100105</v>
      </c>
      <c r="BU512" t="str">
        <f t="shared" si="698"/>
        <v>Velodrome</v>
      </c>
    </row>
    <row r="513" spans="1:73" x14ac:dyDescent="0.2">
      <c r="A513" t="str">
        <f t="shared" si="673"/>
        <v/>
      </c>
      <c r="E513" s="4"/>
      <c r="F513" s="43"/>
      <c r="G513" s="4"/>
      <c r="H513" s="46"/>
      <c r="I513" s="44">
        <v>42</v>
      </c>
      <c r="J513" s="44" t="str">
        <f t="shared" si="699"/>
        <v/>
      </c>
      <c r="S513">
        <v>247</v>
      </c>
      <c r="T513" t="s">
        <v>756</v>
      </c>
      <c r="U513" t="str">
        <f>IF(B513=1,MAX($U$2:$U512)+1,IF(AND($T513&lt;&gt;"",$T513=$T512),$U512,IF(B513="x",U512,"")))</f>
        <v/>
      </c>
      <c r="V513" t="str">
        <f>IF(C513=1,MAX($V$2:$V512)+1,IF(AND($T513&lt;&gt;"",$T513=$T512),$U512,IF(C513="x",V512,"")))</f>
        <v/>
      </c>
      <c r="X513">
        <v>42</v>
      </c>
      <c r="Z513">
        <v>1</v>
      </c>
      <c r="AA513">
        <f t="shared" si="670"/>
        <v>1247</v>
      </c>
      <c r="AB513" t="str">
        <f t="shared" si="671"/>
        <v/>
      </c>
      <c r="AC513">
        <f t="shared" si="667"/>
        <v>1247</v>
      </c>
      <c r="AD513" s="6">
        <v>1</v>
      </c>
      <c r="AE513" t="s">
        <v>754</v>
      </c>
      <c r="AF513" t="s">
        <v>750</v>
      </c>
      <c r="AG513" t="s">
        <v>756</v>
      </c>
      <c r="AH513" t="s">
        <v>756</v>
      </c>
      <c r="AI513" t="str">
        <f t="shared" si="674"/>
        <v>e</v>
      </c>
      <c r="AJ513" t="str">
        <f t="shared" si="675"/>
        <v/>
      </c>
      <c r="AK513" t="str">
        <f t="shared" si="676"/>
        <v/>
      </c>
      <c r="AL513" t="str">
        <f t="shared" si="677"/>
        <v/>
      </c>
      <c r="AM513" t="str">
        <f t="shared" si="678"/>
        <v/>
      </c>
      <c r="AN513" t="str">
        <f t="shared" si="679"/>
        <v>Home</v>
      </c>
      <c r="AO513" t="str">
        <f t="shared" si="680"/>
        <v>h</v>
      </c>
      <c r="AP513" t="str">
        <f t="shared" si="681"/>
        <v/>
      </c>
      <c r="AQ513" t="str">
        <f t="shared" si="682"/>
        <v/>
      </c>
      <c r="AR513" t="str">
        <f t="shared" si="683"/>
        <v>Home</v>
      </c>
      <c r="AS513" t="str">
        <f t="shared" si="684"/>
        <v>h</v>
      </c>
      <c r="AT513" t="str">
        <f t="shared" si="685"/>
        <v>Offensive</v>
      </c>
      <c r="AU513" t="str">
        <f t="shared" si="686"/>
        <v/>
      </c>
      <c r="AV513" t="str">
        <f t="shared" si="687"/>
        <v/>
      </c>
      <c r="AW513" t="str" cm="1">
        <f t="array" ref="AW513">IFERROR(IF(O513&lt;&gt;"",O513,IF(OR($S513="",$T513=""),"",IF(O513&lt;&gt;"",O513,IF($T513&lt;&gt;"",_xlfn._xlws.FILTER(O:O,($BU:$BU=$BU513)*($I:$I=$I513)*($T:$T=$T513)*($S:$S=_xlfn.MINIFS($S:$S,$T:$T,"="&amp;$T513)),"")))))&amp;"",IF(O513="","",""))&amp;""</f>
        <v/>
      </c>
      <c r="AX513" t="str" cm="1">
        <f t="array" ref="AX513">IFERROR(IF(P513&lt;&gt;"",P513,IF(OR($S513="",$T513=""),"",IF($T513&lt;&gt;"",_xlfn._xlws.FILTER(P:P,($BU:$BU=$BU513)*($I:$I=$I513)*($T:$T=$T513)*($S:$S=_xlfn.MINIFS($S:$S,$T:$T,"="&amp;$T513)),""))))&amp;"",IF(P513="","",""))&amp;""</f>
        <v/>
      </c>
      <c r="AY513" t="str" cm="1">
        <f t="array" ref="AY513">IFERROR(IF(Q513&lt;&gt;"",Q513,IF(OR($S513="",$T513=""),"",IF($T513&lt;&gt;"",_xlfn._xlws.FILTER(Q:Q,($BU:$BU=$BU513)*($I:$I=$I513)*($T:$T=$T513)*($S:$S=_xlfn.MINIFS($S:$S,$T:$T,"="&amp;$T513)),""))))&amp;"",IF(Q513="","",""))&amp;""</f>
        <v/>
      </c>
      <c r="AZ513" t="str" cm="1">
        <f t="array" ref="AZ513">IFERROR(IF(R513&lt;&gt;"",R513,IF(OR($S513="",$T513=""),"",IF($T513&lt;&gt;"",_xlfn._xlws.FILTER(R:R,($BU:$BU=$BU513)*($I:$I=$I513)*($T:$T=$T513)*($S:$S=_xlfn.MINIFS($S:$S,$T:$T,"="&amp;$T513)),""))))&amp;"",IF(R513="","",""))&amp;""</f>
        <v/>
      </c>
      <c r="BA513" s="6">
        <f t="shared" si="688"/>
        <v>47</v>
      </c>
      <c r="BB513">
        <f t="shared" ref="BB513:BD513" si="759">BB512</f>
        <v>18987</v>
      </c>
      <c r="BC513" t="str">
        <f t="shared" si="759"/>
        <v>Velodrome</v>
      </c>
      <c r="BD513" t="str">
        <f t="shared" si="759"/>
        <v>Outlaws</v>
      </c>
      <c r="BE513" t="s">
        <v>7</v>
      </c>
      <c r="BF513" t="s">
        <v>172</v>
      </c>
      <c r="BI513" cm="1">
        <f t="array" ref="BI513">IFERROR(_xlfn._xlws.FILTER(shifts!A:A,(shifts!B:B=events!AD513)*(shifts!AG:AG&gt;=events!BK513)*(shifts!AH:AH&lt;=events!BL513)),BI512)</f>
        <v>17</v>
      </c>
      <c r="BJ513" s="15">
        <f t="shared" si="690"/>
        <v>0</v>
      </c>
      <c r="BK513">
        <f t="shared" si="691"/>
        <v>695</v>
      </c>
      <c r="BL513">
        <f t="shared" si="692"/>
        <v>695</v>
      </c>
      <c r="BM513" s="15">
        <f>SUMIFS(BJ$2:BJ513,K$2:K513,"=Intermission")+SUMIFS(BJ$2:BJ513,K$2:K513,"=Timeout")</f>
        <v>0</v>
      </c>
      <c r="BN513">
        <f t="shared" si="693"/>
        <v>0</v>
      </c>
      <c r="BO513" s="19">
        <f t="shared" si="694"/>
        <v>385</v>
      </c>
      <c r="BP513">
        <f t="shared" si="695"/>
        <v>380</v>
      </c>
      <c r="BQ513" s="17">
        <f t="shared" si="696"/>
        <v>385</v>
      </c>
      <c r="BR513" t="str">
        <f t="shared" si="697"/>
        <v>event_team_player_2</v>
      </c>
      <c r="BS513">
        <f>COUNTIFS(S$3:S513,"="&amp;S513,AI$3:AI513,"="&amp;AI513)</f>
        <v>2</v>
      </c>
      <c r="BT513" t="str">
        <f>IFERROR(VLOOKUP(BB513&amp;BU513&amp;X513,game_rosters!U:W,3,FALSE),"")</f>
        <v>P100201</v>
      </c>
      <c r="BU513" t="str">
        <f t="shared" si="698"/>
        <v>Velodrome</v>
      </c>
    </row>
    <row r="514" spans="1:73" x14ac:dyDescent="0.2">
      <c r="A514" t="str">
        <f t="shared" si="673"/>
        <v/>
      </c>
      <c r="E514" s="4"/>
      <c r="F514" s="43"/>
      <c r="G514" s="4"/>
      <c r="H514" s="46"/>
      <c r="I514" s="44">
        <v>77</v>
      </c>
      <c r="J514" s="44" t="str">
        <f t="shared" si="699"/>
        <v/>
      </c>
      <c r="R514" s="51">
        <v>1</v>
      </c>
      <c r="S514">
        <v>247</v>
      </c>
      <c r="T514" t="s">
        <v>756</v>
      </c>
      <c r="U514" t="str">
        <f>IF(B514=1,MAX($U$2:$U513)+1,IF(AND($T514&lt;&gt;"",$T514=$T513),$U513,IF(B514="x",U513,"")))</f>
        <v/>
      </c>
      <c r="V514" t="str">
        <f>IF(C514=1,MAX($V$2:$V513)+1,IF(AND($T514&lt;&gt;"",$T514=$T513),$U513,IF(C514="x",V513,"")))</f>
        <v/>
      </c>
      <c r="X514">
        <v>77</v>
      </c>
      <c r="AA514">
        <f t="shared" si="670"/>
        <v>1247</v>
      </c>
      <c r="AB514" t="str">
        <f t="shared" si="671"/>
        <v/>
      </c>
      <c r="AC514">
        <f t="shared" ref="AC514:AC577" si="760">IF(AB514&lt;&gt;"",AB514,S514+1000)</f>
        <v>1247</v>
      </c>
      <c r="AD514" s="6">
        <v>1</v>
      </c>
      <c r="AE514" t="s">
        <v>754</v>
      </c>
      <c r="AF514" t="s">
        <v>750</v>
      </c>
      <c r="AG514" t="s">
        <v>756</v>
      </c>
      <c r="AH514" t="s">
        <v>756</v>
      </c>
      <c r="AI514" t="str">
        <f t="shared" si="674"/>
        <v>o</v>
      </c>
      <c r="AJ514" t="str">
        <f t="shared" si="675"/>
        <v/>
      </c>
      <c r="AK514" t="str">
        <f t="shared" si="676"/>
        <v/>
      </c>
      <c r="AL514" t="str">
        <f t="shared" si="677"/>
        <v/>
      </c>
      <c r="AM514" t="str">
        <f t="shared" si="678"/>
        <v/>
      </c>
      <c r="AN514" t="str">
        <f t="shared" si="679"/>
        <v>Home</v>
      </c>
      <c r="AO514" t="str">
        <f t="shared" si="680"/>
        <v>h</v>
      </c>
      <c r="AP514" t="str">
        <f t="shared" si="681"/>
        <v/>
      </c>
      <c r="AQ514" t="str">
        <f t="shared" si="682"/>
        <v/>
      </c>
      <c r="AR514" t="str">
        <f t="shared" si="683"/>
        <v>Home</v>
      </c>
      <c r="AS514" t="str">
        <f t="shared" si="684"/>
        <v>h</v>
      </c>
      <c r="AT514" t="str">
        <f t="shared" si="685"/>
        <v>Defensive</v>
      </c>
      <c r="AU514" t="str">
        <f t="shared" si="686"/>
        <v/>
      </c>
      <c r="AV514" t="str">
        <f t="shared" si="687"/>
        <v/>
      </c>
      <c r="AW514" t="str" cm="1">
        <f t="array" ref="AW514">IFERROR(IF(O514&lt;&gt;"",O514,IF(OR($S514="",$T514=""),"",IF(O514&lt;&gt;"",O514,IF($T514&lt;&gt;"",_xlfn._xlws.FILTER(O:O,($BU:$BU=$BU514)*($I:$I=$I514)*($T:$T=$T514)*($S:$S=_xlfn.MINIFS($S:$S,$T:$T,"="&amp;$T514)),"")))))&amp;"",IF(O514="","",""))&amp;""</f>
        <v/>
      </c>
      <c r="AX514" t="str" cm="1">
        <f t="array" ref="AX514">IFERROR(IF(P514&lt;&gt;"",P514,IF(OR($S514="",$T514=""),"",IF($T514&lt;&gt;"",_xlfn._xlws.FILTER(P:P,($BU:$BU=$BU514)*($I:$I=$I514)*($T:$T=$T514)*($S:$S=_xlfn.MINIFS($S:$S,$T:$T,"="&amp;$T514)),""))))&amp;"",IF(P514="","",""))&amp;""</f>
        <v/>
      </c>
      <c r="AY514" t="str" cm="1">
        <f t="array" ref="AY514">IFERROR(IF(Q514&lt;&gt;"",Q514,IF(OR($S514="",$T514=""),"",IF($T514&lt;&gt;"",_xlfn._xlws.FILTER(Q:Q,($BU:$BU=$BU514)*($I:$I=$I514)*($T:$T=$T514)*($S:$S=_xlfn.MINIFS($S:$S,$T:$T,"="&amp;$T514)),""))))&amp;"",IF(Q514="","",""))&amp;""</f>
        <v/>
      </c>
      <c r="AZ514" t="str" cm="1">
        <f t="array" ref="AZ514">IFERROR(IF(R514&lt;&gt;"",R514,IF(OR($S514="",$T514=""),"",IF($T514&lt;&gt;"",_xlfn._xlws.FILTER(R:R,($BU:$BU=$BU514)*($I:$I=$I514)*($T:$T=$T514)*($S:$S=_xlfn.MINIFS($S:$S,$T:$T,"="&amp;$T514)),""))))&amp;"",IF(R514="","",""))&amp;""</f>
        <v>1</v>
      </c>
      <c r="BA514" s="6">
        <f t="shared" si="688"/>
        <v>47</v>
      </c>
      <c r="BB514">
        <f t="shared" ref="BB514:BD514" si="761">BB513</f>
        <v>18987</v>
      </c>
      <c r="BC514" t="str">
        <f t="shared" si="761"/>
        <v>Velodrome</v>
      </c>
      <c r="BD514" t="str">
        <f t="shared" si="761"/>
        <v>Outlaws</v>
      </c>
      <c r="BE514" t="s">
        <v>7</v>
      </c>
      <c r="BF514" t="s">
        <v>172</v>
      </c>
      <c r="BI514" cm="1">
        <f t="array" ref="BI514">IFERROR(_xlfn._xlws.FILTER(shifts!A:A,(shifts!B:B=events!AD514)*(shifts!AG:AG&gt;=events!BK514)*(shifts!AH:AH&lt;=events!BL514)),BI513)</f>
        <v>17</v>
      </c>
      <c r="BJ514" s="15">
        <f t="shared" si="690"/>
        <v>0</v>
      </c>
      <c r="BK514">
        <f t="shared" si="691"/>
        <v>695</v>
      </c>
      <c r="BL514">
        <f t="shared" si="692"/>
        <v>695</v>
      </c>
      <c r="BM514" s="15">
        <f>SUMIFS(BJ$2:BJ514,K$2:K514,"=Intermission")+SUMIFS(BJ$2:BJ514,K$2:K514,"=Timeout")</f>
        <v>0</v>
      </c>
      <c r="BN514">
        <f t="shared" si="693"/>
        <v>0</v>
      </c>
      <c r="BO514" s="19">
        <f t="shared" si="694"/>
        <v>385</v>
      </c>
      <c r="BP514">
        <f t="shared" si="695"/>
        <v>380</v>
      </c>
      <c r="BQ514" s="17">
        <f t="shared" si="696"/>
        <v>385</v>
      </c>
      <c r="BR514" t="str">
        <f t="shared" si="697"/>
        <v>opp_team_player_1</v>
      </c>
      <c r="BS514">
        <f>COUNTIFS(S$3:S514,"="&amp;S514,AI$3:AI514,"="&amp;AI514)</f>
        <v>1</v>
      </c>
      <c r="BT514" t="str">
        <f>IFERROR(VLOOKUP(BB514&amp;BU514&amp;X514,game_rosters!U:W,3,FALSE),"")</f>
        <v>P100185</v>
      </c>
      <c r="BU514" t="str">
        <f t="shared" si="698"/>
        <v>Outlaws</v>
      </c>
    </row>
    <row r="515" spans="1:73" x14ac:dyDescent="0.2">
      <c r="A515" t="str">
        <f t="shared" si="673"/>
        <v/>
      </c>
      <c r="E515" s="4"/>
      <c r="F515" s="43"/>
      <c r="G515" s="4"/>
      <c r="H515" s="46"/>
      <c r="I515" s="44">
        <v>13</v>
      </c>
      <c r="J515" s="44" t="str">
        <f t="shared" si="699"/>
        <v/>
      </c>
      <c r="R515" s="51">
        <v>1</v>
      </c>
      <c r="S515">
        <v>247</v>
      </c>
      <c r="T515" t="s">
        <v>756</v>
      </c>
      <c r="U515" t="str">
        <f>IF(B515=1,MAX($U$2:$U514)+1,IF(AND($T515&lt;&gt;"",$T515=$T514),$U514,IF(B515="x",U514,"")))</f>
        <v/>
      </c>
      <c r="V515" t="str">
        <f>IF(C515=1,MAX($V$2:$V514)+1,IF(AND($T515&lt;&gt;"",$T515=$T514),$U514,IF(C515="x",V514,"")))</f>
        <v/>
      </c>
      <c r="X515">
        <v>13</v>
      </c>
      <c r="AA515">
        <f t="shared" si="670"/>
        <v>1247</v>
      </c>
      <c r="AB515" t="str">
        <f t="shared" si="671"/>
        <v/>
      </c>
      <c r="AC515">
        <f t="shared" si="760"/>
        <v>1247</v>
      </c>
      <c r="AD515" s="6">
        <v>1</v>
      </c>
      <c r="AE515" t="s">
        <v>754</v>
      </c>
      <c r="AF515" t="s">
        <v>750</v>
      </c>
      <c r="AG515" t="s">
        <v>756</v>
      </c>
      <c r="AH515" t="s">
        <v>756</v>
      </c>
      <c r="AI515" t="str">
        <f t="shared" si="674"/>
        <v>o</v>
      </c>
      <c r="AJ515" t="str">
        <f t="shared" si="675"/>
        <v/>
      </c>
      <c r="AK515" t="str">
        <f t="shared" si="676"/>
        <v/>
      </c>
      <c r="AL515" t="str">
        <f t="shared" si="677"/>
        <v/>
      </c>
      <c r="AM515" t="str">
        <f t="shared" si="678"/>
        <v/>
      </c>
      <c r="AN515" t="str">
        <f t="shared" si="679"/>
        <v>Home</v>
      </c>
      <c r="AO515" t="str">
        <f t="shared" si="680"/>
        <v>h</v>
      </c>
      <c r="AP515" t="str">
        <f t="shared" si="681"/>
        <v/>
      </c>
      <c r="AQ515" t="str">
        <f t="shared" si="682"/>
        <v/>
      </c>
      <c r="AR515" t="str">
        <f t="shared" si="683"/>
        <v>Home</v>
      </c>
      <c r="AS515" t="str">
        <f t="shared" si="684"/>
        <v>h</v>
      </c>
      <c r="AT515" t="str">
        <f t="shared" si="685"/>
        <v>Defensive</v>
      </c>
      <c r="AU515" t="str">
        <f t="shared" si="686"/>
        <v/>
      </c>
      <c r="AV515" t="str">
        <f t="shared" si="687"/>
        <v/>
      </c>
      <c r="AW515" t="str" cm="1">
        <f t="array" ref="AW515">IFERROR(IF(O515&lt;&gt;"",O515,IF(OR($S515="",$T515=""),"",IF(O515&lt;&gt;"",O515,IF($T515&lt;&gt;"",_xlfn._xlws.FILTER(O:O,($BU:$BU=$BU515)*($I:$I=$I515)*($T:$T=$T515)*($S:$S=_xlfn.MINIFS($S:$S,$T:$T,"="&amp;$T515)),"")))))&amp;"",IF(O515="","",""))&amp;""</f>
        <v/>
      </c>
      <c r="AX515" t="str" cm="1">
        <f t="array" ref="AX515">IFERROR(IF(P515&lt;&gt;"",P515,IF(OR($S515="",$T515=""),"",IF($T515&lt;&gt;"",_xlfn._xlws.FILTER(P:P,($BU:$BU=$BU515)*($I:$I=$I515)*($T:$T=$T515)*($S:$S=_xlfn.MINIFS($S:$S,$T:$T,"="&amp;$T515)),""))))&amp;"",IF(P515="","",""))&amp;""</f>
        <v/>
      </c>
      <c r="AY515" t="str" cm="1">
        <f t="array" ref="AY515">IFERROR(IF(Q515&lt;&gt;"",Q515,IF(OR($S515="",$T515=""),"",IF($T515&lt;&gt;"",_xlfn._xlws.FILTER(Q:Q,($BU:$BU=$BU515)*($I:$I=$I515)*($T:$T=$T515)*($S:$S=_xlfn.MINIFS($S:$S,$T:$T,"="&amp;$T515)),""))))&amp;"",IF(Q515="","",""))&amp;""</f>
        <v/>
      </c>
      <c r="AZ515" t="str" cm="1">
        <f t="array" ref="AZ515">IFERROR(IF(R515&lt;&gt;"",R515,IF(OR($S515="",$T515=""),"",IF($T515&lt;&gt;"",_xlfn._xlws.FILTER(R:R,($BU:$BU=$BU515)*($I:$I=$I515)*($T:$T=$T515)*($S:$S=_xlfn.MINIFS($S:$S,$T:$T,"="&amp;$T515)),""))))&amp;"",IF(R515="","",""))&amp;""</f>
        <v>1</v>
      </c>
      <c r="BA515" s="6">
        <f t="shared" si="688"/>
        <v>47</v>
      </c>
      <c r="BB515">
        <f t="shared" ref="BB515:BD515" si="762">BB514</f>
        <v>18987</v>
      </c>
      <c r="BC515" t="str">
        <f t="shared" si="762"/>
        <v>Velodrome</v>
      </c>
      <c r="BD515" t="str">
        <f t="shared" si="762"/>
        <v>Outlaws</v>
      </c>
      <c r="BE515" t="s">
        <v>7</v>
      </c>
      <c r="BF515" t="s">
        <v>172</v>
      </c>
      <c r="BI515" cm="1">
        <f t="array" ref="BI515">IFERROR(_xlfn._xlws.FILTER(shifts!A:A,(shifts!B:B=events!AD515)*(shifts!AG:AG&gt;=events!BK515)*(shifts!AH:AH&lt;=events!BL515)),BI514)</f>
        <v>17</v>
      </c>
      <c r="BJ515" s="15">
        <f t="shared" si="690"/>
        <v>0</v>
      </c>
      <c r="BK515">
        <f t="shared" si="691"/>
        <v>695</v>
      </c>
      <c r="BL515">
        <f t="shared" si="692"/>
        <v>695</v>
      </c>
      <c r="BM515" s="15">
        <f>SUMIFS(BJ$2:BJ515,K$2:K515,"=Intermission")+SUMIFS(BJ$2:BJ515,K$2:K515,"=Timeout")</f>
        <v>0</v>
      </c>
      <c r="BN515">
        <f t="shared" si="693"/>
        <v>0</v>
      </c>
      <c r="BO515" s="19">
        <f t="shared" si="694"/>
        <v>385</v>
      </c>
      <c r="BP515">
        <f t="shared" si="695"/>
        <v>380</v>
      </c>
      <c r="BQ515" s="17">
        <f t="shared" si="696"/>
        <v>385</v>
      </c>
      <c r="BR515" t="str">
        <f t="shared" si="697"/>
        <v>opp_team_player_2</v>
      </c>
      <c r="BS515">
        <f>COUNTIFS(S$3:S515,"="&amp;S515,AI$3:AI515,"="&amp;AI515)</f>
        <v>2</v>
      </c>
      <c r="BT515" t="str">
        <f>IFERROR(VLOOKUP(BB515&amp;BU515&amp;X515,game_rosters!U:W,3,FALSE),"")</f>
        <v>P100031</v>
      </c>
      <c r="BU515" t="str">
        <f t="shared" si="698"/>
        <v>Outlaws</v>
      </c>
    </row>
    <row r="516" spans="1:73" x14ac:dyDescent="0.2">
      <c r="A516">
        <f t="shared" si="673"/>
        <v>1</v>
      </c>
      <c r="E516" s="4"/>
      <c r="F516" s="43"/>
      <c r="G516" s="4"/>
      <c r="H516" s="46"/>
      <c r="I516" s="44">
        <v>42</v>
      </c>
      <c r="J516" s="44" t="str">
        <f t="shared" si="699"/>
        <v/>
      </c>
      <c r="K516" t="s">
        <v>13</v>
      </c>
      <c r="S516">
        <v>248</v>
      </c>
      <c r="T516" t="s">
        <v>756</v>
      </c>
      <c r="U516" t="str">
        <f>IF(B516=1,MAX($U$2:$U515)+1,IF(AND($T516&lt;&gt;"",$T516=$T515),$U515,IF(B516="x",U515,"")))</f>
        <v/>
      </c>
      <c r="V516" t="str">
        <f>IF(C516=1,MAX($V$2:$V515)+1,IF(AND($T516&lt;&gt;"",$T516=$T515),$U515,IF(C516="x",V515,"")))</f>
        <v/>
      </c>
      <c r="W516" t="s">
        <v>735</v>
      </c>
      <c r="X516">
        <v>42</v>
      </c>
      <c r="Z516">
        <v>1</v>
      </c>
      <c r="AA516">
        <f t="shared" ref="AA516:AA579" si="763">S516+1000</f>
        <v>1248</v>
      </c>
      <c r="AB516" t="str">
        <f t="shared" ref="AB516:AB579" si="764">IF(T516&lt;&gt;"",9000+T516,"")</f>
        <v/>
      </c>
      <c r="AC516">
        <f t="shared" si="760"/>
        <v>1248</v>
      </c>
      <c r="AD516" s="6">
        <v>1</v>
      </c>
      <c r="AE516" t="s">
        <v>754</v>
      </c>
      <c r="AF516" t="s">
        <v>750</v>
      </c>
      <c r="AG516" t="s">
        <v>754</v>
      </c>
      <c r="AH516" t="s">
        <v>904</v>
      </c>
      <c r="AI516" t="str">
        <f t="shared" si="674"/>
        <v>e</v>
      </c>
      <c r="AJ516" t="str">
        <f t="shared" si="675"/>
        <v/>
      </c>
      <c r="AK516" t="str">
        <f t="shared" si="676"/>
        <v/>
      </c>
      <c r="AL516" t="str">
        <f t="shared" si="677"/>
        <v/>
      </c>
      <c r="AM516" t="str">
        <f t="shared" si="678"/>
        <v/>
      </c>
      <c r="AN516" t="str">
        <f t="shared" si="679"/>
        <v>Home</v>
      </c>
      <c r="AO516" t="str">
        <f t="shared" si="680"/>
        <v>h</v>
      </c>
      <c r="AP516" t="str">
        <f t="shared" si="681"/>
        <v/>
      </c>
      <c r="AQ516" t="str">
        <f t="shared" si="682"/>
        <v/>
      </c>
      <c r="AR516" t="str">
        <f t="shared" si="683"/>
        <v>Home</v>
      </c>
      <c r="AS516" t="str">
        <f t="shared" si="684"/>
        <v>h</v>
      </c>
      <c r="AT516" t="str">
        <f t="shared" si="685"/>
        <v>Offensive</v>
      </c>
      <c r="AU516" t="str">
        <f t="shared" si="686"/>
        <v/>
      </c>
      <c r="AV516" t="str">
        <f t="shared" si="687"/>
        <v/>
      </c>
      <c r="AW516" t="str" cm="1">
        <f t="array" ref="AW516">IFERROR(IF(O516&lt;&gt;"",O516,IF(OR($S516="",$T516=""),"",IF(O516&lt;&gt;"",O516,IF($T516&lt;&gt;"",_xlfn._xlws.FILTER(O:O,($BU:$BU=$BU516)*($I:$I=$I516)*($T:$T=$T516)*($S:$S=_xlfn.MINIFS($S:$S,$T:$T,"="&amp;$T516)),"")))))&amp;"",IF(O516="","",""))&amp;""</f>
        <v/>
      </c>
      <c r="AX516" t="str" cm="1">
        <f t="array" ref="AX516">IFERROR(IF(P516&lt;&gt;"",P516,IF(OR($S516="",$T516=""),"",IF($T516&lt;&gt;"",_xlfn._xlws.FILTER(P:P,($BU:$BU=$BU516)*($I:$I=$I516)*($T:$T=$T516)*($S:$S=_xlfn.MINIFS($S:$S,$T:$T,"="&amp;$T516)),""))))&amp;"",IF(P516="","",""))&amp;""</f>
        <v/>
      </c>
      <c r="AY516" t="str" cm="1">
        <f t="array" ref="AY516">IFERROR(IF(Q516&lt;&gt;"",Q516,IF(OR($S516="",$T516=""),"",IF($T516&lt;&gt;"",_xlfn._xlws.FILTER(Q:Q,($BU:$BU=$BU516)*($I:$I=$I516)*($T:$T=$T516)*($S:$S=_xlfn.MINIFS($S:$S,$T:$T,"="&amp;$T516)),""))))&amp;"",IF(Q516="","",""))&amp;""</f>
        <v/>
      </c>
      <c r="AZ516" t="str" cm="1">
        <f t="array" ref="AZ516">IFERROR(IF(R516&lt;&gt;"",R516,IF(OR($S516="",$T516=""),"",IF($T516&lt;&gt;"",_xlfn._xlws.FILTER(R:R,($BU:$BU=$BU516)*($I:$I=$I516)*($T:$T=$T516)*($S:$S=_xlfn.MINIFS($S:$S,$T:$T,"="&amp;$T516)),""))))&amp;"",IF(R516="","",""))&amp;""</f>
        <v/>
      </c>
      <c r="BA516" s="6">
        <f t="shared" si="688"/>
        <v>47</v>
      </c>
      <c r="BB516">
        <f t="shared" ref="BB516:BD516" si="765">BB515</f>
        <v>18987</v>
      </c>
      <c r="BC516" t="str">
        <f t="shared" si="765"/>
        <v>Velodrome</v>
      </c>
      <c r="BD516" t="str">
        <f t="shared" si="765"/>
        <v>Outlaws</v>
      </c>
      <c r="BE516" t="s">
        <v>13</v>
      </c>
      <c r="BF516" t="s">
        <v>756</v>
      </c>
      <c r="BI516" cm="1">
        <f t="array" ref="BI516">IFERROR(_xlfn._xlws.FILTER(shifts!A:A,(shifts!B:B=events!AD516)*(shifts!AG:AG&gt;=events!BK516)*(shifts!AH:AH&lt;=events!BL516)),BI515)</f>
        <v>17</v>
      </c>
      <c r="BJ516" s="15">
        <f t="shared" si="690"/>
        <v>2</v>
      </c>
      <c r="BK516">
        <f t="shared" si="691"/>
        <v>695</v>
      </c>
      <c r="BL516">
        <f t="shared" si="692"/>
        <v>693</v>
      </c>
      <c r="BM516" s="15">
        <f>SUMIFS(BJ$2:BJ516,K$2:K516,"=Intermission")+SUMIFS(BJ$2:BJ516,K$2:K516,"=Timeout")</f>
        <v>0</v>
      </c>
      <c r="BN516">
        <f t="shared" si="693"/>
        <v>0</v>
      </c>
      <c r="BO516" s="19">
        <f t="shared" si="694"/>
        <v>385</v>
      </c>
      <c r="BP516">
        <f t="shared" si="695"/>
        <v>380</v>
      </c>
      <c r="BQ516" s="17">
        <f t="shared" si="696"/>
        <v>387</v>
      </c>
      <c r="BR516" t="str">
        <f t="shared" si="697"/>
        <v>event_team_player_1</v>
      </c>
      <c r="BS516">
        <f>COUNTIFS(S$3:S516,"="&amp;S516,AI$3:AI516,"="&amp;AI516)</f>
        <v>1</v>
      </c>
      <c r="BT516" t="str">
        <f>IFERROR(VLOOKUP(BB516&amp;BU516&amp;X516,game_rosters!U:W,3,FALSE),"")</f>
        <v>P100201</v>
      </c>
      <c r="BU516" t="str">
        <f t="shared" si="698"/>
        <v>Velodrome</v>
      </c>
    </row>
    <row r="517" spans="1:73" x14ac:dyDescent="0.2">
      <c r="A517">
        <f t="shared" ref="A517:A580" si="766">IF(K517&lt;&gt;"",1,IF(D517="x","x",""))</f>
        <v>1</v>
      </c>
      <c r="E517" s="4"/>
      <c r="F517" s="43"/>
      <c r="G517" s="4"/>
      <c r="H517" s="46"/>
      <c r="I517" s="44">
        <v>42</v>
      </c>
      <c r="J517" s="44" t="str">
        <f t="shared" si="699"/>
        <v>o</v>
      </c>
      <c r="K517" t="s">
        <v>238</v>
      </c>
      <c r="L517" t="s">
        <v>174</v>
      </c>
      <c r="M517" t="s">
        <v>85</v>
      </c>
      <c r="N517" t="s">
        <v>595</v>
      </c>
      <c r="O517" t="s">
        <v>568</v>
      </c>
      <c r="P517" t="s">
        <v>627</v>
      </c>
      <c r="Q517" t="s">
        <v>595</v>
      </c>
      <c r="R517" s="51">
        <v>1</v>
      </c>
      <c r="S517">
        <v>249</v>
      </c>
      <c r="T517" t="s">
        <v>756</v>
      </c>
      <c r="U517" t="str">
        <f>IF(B517=1,MAX($U$2:$U516)+1,IF(AND($T517&lt;&gt;"",$T517=$T516),$U516,IF(B517="x",U516,"")))</f>
        <v/>
      </c>
      <c r="V517" t="str">
        <f>IF(C517=1,MAX($V$2:$V516)+1,IF(AND($T517&lt;&gt;"",$T517=$T516),$U516,IF(C517="x",V516,"")))</f>
        <v/>
      </c>
      <c r="W517" t="s">
        <v>735</v>
      </c>
      <c r="X517">
        <v>42</v>
      </c>
      <c r="Z517">
        <v>1</v>
      </c>
      <c r="AA517">
        <f t="shared" si="763"/>
        <v>1249</v>
      </c>
      <c r="AB517" t="str">
        <f t="shared" si="764"/>
        <v/>
      </c>
      <c r="AC517">
        <f t="shared" si="760"/>
        <v>1249</v>
      </c>
      <c r="AD517" s="6">
        <v>1</v>
      </c>
      <c r="AE517" t="s">
        <v>754</v>
      </c>
      <c r="AF517" t="s">
        <v>904</v>
      </c>
      <c r="AG517" t="s">
        <v>754</v>
      </c>
      <c r="AH517" t="s">
        <v>905</v>
      </c>
      <c r="AI517" t="str">
        <f t="shared" ref="AI517:AI580" si="767">IF(Z517="x","",IF(Z517=1,"e","o"))</f>
        <v>e</v>
      </c>
      <c r="AJ517" t="str">
        <f t="shared" ref="AJ517:AJ580" si="768">IF($J517&lt;&gt;"",$J517,IF($AC517=$AC516,AJ516,""))</f>
        <v>o</v>
      </c>
      <c r="AK517" t="str">
        <f t="shared" ref="AK517:AK580" si="769">IF($J517&lt;&gt;"",$J517,IF($AC517=$AC516,AK516,""))</f>
        <v>o</v>
      </c>
      <c r="AL517" t="str">
        <f t="shared" ref="AL517:AL580" si="770">IF($W517="","",IF($AJ517="","",IF($W517="h",$AJ517,IF($AJ517="n","n",IF(AND($W517="a",$AJ517="d"),"o",IF(AND($W517="a",$AJ517="o"),"d"))))))</f>
        <v>o</v>
      </c>
      <c r="AM517" t="str">
        <f t="shared" ref="AM517:AM580" si="771">IF($W517="","",IF(J517="","",IF(AL517="n","n",IF(AL517="d","o",IF(AL517="o","d","")))))</f>
        <v>d</v>
      </c>
      <c r="AN517" t="str">
        <f t="shared" ref="AN517:AN580" si="772">IF(AO517="H","Home",IF(AO517="A","Away",""))</f>
        <v>Home</v>
      </c>
      <c r="AO517" t="str">
        <f t="shared" ref="AO517:AO580" si="773">IF($W517&lt;&gt;"",$W517,IF($AC517=$AC516,AO516,""))</f>
        <v>h</v>
      </c>
      <c r="AP517" t="str">
        <f t="shared" ref="AP517:AP580" si="774">IF(AL517&lt;&gt;"",AL517,IF($AC517=$AC516,AP516,""))</f>
        <v>o</v>
      </c>
      <c r="AQ517" t="str">
        <f t="shared" ref="AQ517:AQ580" si="775">IF(AM517&lt;&gt;"",AM517,IF($AC517=$AC516,AQ516,""))</f>
        <v>d</v>
      </c>
      <c r="AR517" t="str">
        <f t="shared" ref="AR517:AR580" si="776">IF(AN517&lt;&gt;"",AN517,IF($AC517=$AC516,AR516,""))</f>
        <v>Home</v>
      </c>
      <c r="AS517" t="str">
        <f t="shared" ref="AS517:AS580" si="777">IF(AO517&lt;&gt;"",AO517,IF($AC517=$AC516,AS516,""))</f>
        <v>h</v>
      </c>
      <c r="AT517" t="str">
        <f t="shared" ref="AT517:AT580" si="778">IF(AND(AI517="e",OR(BE517="Save",BF517="Turnover_Takeaway",BF517="Play_Defensive")),"Defensive",IF(AND(AI517="o",OR(BE517="Save",BF517="Turnover_Takeaway",BF517="Play_Defensive")),"Offensive",IF(OR(BE517="Deadice",BE517="Stoppage",BE517="Intermission"),"",IF(AI517="e","Offensive",IF(AI517="o","Defensive","")))))</f>
        <v>Offensive</v>
      </c>
      <c r="AU517" t="str">
        <f t="shared" ref="AU517:AU580" si="779">IF(U517&lt;&gt;"",U517+5000,"")</f>
        <v/>
      </c>
      <c r="AV517" t="str">
        <f t="shared" ref="AV517:AV580" si="780">IF(V517&lt;&gt;"",V517+6000,"")</f>
        <v/>
      </c>
      <c r="AW517" t="str" cm="1">
        <f t="array" ref="AW517">IFERROR(IF(O517&lt;&gt;"",O517,IF(OR($S517="",$T517=""),"",IF(O517&lt;&gt;"",O517,IF($T517&lt;&gt;"",_xlfn._xlws.FILTER(O:O,($BU:$BU=$BU517)*($I:$I=$I517)*($T:$T=$T517)*($S:$S=_xlfn.MINIFS($S:$S,$T:$T,"="&amp;$T517)),"")))))&amp;"",IF(O517="","",""))&amp;""</f>
        <v>OffensivePlay_Possession-DriveMiddle</v>
      </c>
      <c r="AX517" t="str" cm="1">
        <f t="array" ref="AX517">IFERROR(IF(P517&lt;&gt;"",P517,IF(OR($S517="",$T517=""),"",IF($T517&lt;&gt;"",_xlfn._xlws.FILTER(P:P,($BU:$BU=$BU517)*($I:$I=$I517)*($T:$T=$T517)*($S:$S=_xlfn.MINIFS($S:$S,$T:$T,"="&amp;$T517)),""))))&amp;"",IF(P517="","",""))&amp;""</f>
        <v>OffensivePlay_Possession-Deke</v>
      </c>
      <c r="AY517" t="str" cm="1">
        <f t="array" ref="AY517">IFERROR(IF(Q517&lt;&gt;"",Q517,IF(OR($S517="",$T517=""),"",IF($T517&lt;&gt;"",_xlfn._xlws.FILTER(Q:Q,($BU:$BU=$BU517)*($I:$I=$I517)*($T:$T=$T517)*($S:$S=_xlfn.MINIFS($S:$S,$T:$T,"="&amp;$T517)),""))))&amp;"",IF(Q517="","",""))&amp;""</f>
        <v>s</v>
      </c>
      <c r="AZ517" t="str" cm="1">
        <f t="array" ref="AZ517">IFERROR(IF(R517&lt;&gt;"",R517,IF(OR($S517="",$T517=""),"",IF($T517&lt;&gt;"",_xlfn._xlws.FILTER(R:R,($BU:$BU=$BU517)*($I:$I=$I517)*($T:$T=$T517)*($S:$S=_xlfn.MINIFS($S:$S,$T:$T,"="&amp;$T517)),""))))&amp;"",IF(R517="","",""))&amp;""</f>
        <v>1</v>
      </c>
      <c r="BA517" s="6">
        <f t="shared" ref="BA517:BA580" si="781">IF(OR(L517="Zone_Entry",L517="Zone_Exit"),BA516+1,BA516)</f>
        <v>48</v>
      </c>
      <c r="BB517">
        <f t="shared" ref="BB517:BD517" si="782">BB516</f>
        <v>18987</v>
      </c>
      <c r="BC517" t="str">
        <f t="shared" si="782"/>
        <v>Velodrome</v>
      </c>
      <c r="BD517" t="str">
        <f t="shared" si="782"/>
        <v>Outlaws</v>
      </c>
      <c r="BE517" t="s">
        <v>238</v>
      </c>
      <c r="BF517" t="s">
        <v>174</v>
      </c>
      <c r="BI517" cm="1">
        <f t="array" ref="BI517">IFERROR(_xlfn._xlws.FILTER(shifts!A:A,(shifts!B:B=events!AD517)*(shifts!AG:AG&gt;=events!BK517)*(shifts!AH:AH&lt;=events!BL517)),BI516)</f>
        <v>17</v>
      </c>
      <c r="BJ517" s="15">
        <f t="shared" ref="BJ517:BJ580" si="783">IF(AND(AG517="",AH517=""),0,((AE517*60)+AF517)-((AG517*60)+AH517))</f>
        <v>3</v>
      </c>
      <c r="BK517">
        <f t="shared" ref="BK517:BK580" si="784">(AE517*60)+AF517</f>
        <v>693</v>
      </c>
      <c r="BL517">
        <f t="shared" ref="BL517:BL580" si="785">IF(AND(AG517="",AH517=""),BK517,((AG517*60)+AH517))</f>
        <v>690</v>
      </c>
      <c r="BM517" s="15">
        <f>SUMIFS(BJ$2:BJ517,K$2:K517,"=Intermission")+SUMIFS(BJ$2:BJ517,K$2:K517,"=Timeout")</f>
        <v>0</v>
      </c>
      <c r="BN517">
        <f t="shared" ref="BN517:BN580" si="786">IF(AD517=1,0,IF(AD517=2,1080+BM517,IF(AD517=3,(1080*2)+BM517,0)))</f>
        <v>0</v>
      </c>
      <c r="BO517" s="19">
        <f t="shared" ref="BO517:BO580" si="787">IF(K517="Intermission",BO516,((1080)-((AE517*60)+AF517))+BN517)</f>
        <v>387</v>
      </c>
      <c r="BP517">
        <f t="shared" ref="BP517:BP580" si="788">IF(BO517&lt;5,0,BO517-5)</f>
        <v>382</v>
      </c>
      <c r="BQ517" s="17">
        <f t="shared" ref="BQ517:BQ580" si="789">BP517+BJ517+5</f>
        <v>390</v>
      </c>
      <c r="BR517" t="str">
        <f t="shared" ref="BR517:BR580" si="790">IF(AI517="e","event_team_player_"&amp;BS517,IF(AI517="o","opp_team_player_"&amp;BS517,""))</f>
        <v>event_team_player_1</v>
      </c>
      <c r="BS517">
        <f>COUNTIFS(S$3:S517,"="&amp;S517,AI$3:AI517,"="&amp;AI517)</f>
        <v>1</v>
      </c>
      <c r="BT517" t="str">
        <f>IFERROR(VLOOKUP(BB517&amp;BU517&amp;X517,game_rosters!U:W,3,FALSE),"")</f>
        <v>P100201</v>
      </c>
      <c r="BU517" t="str">
        <f t="shared" ref="BU517:BU580" si="791">IF(AR517="","",IF(AND(AR517="Away",AI517="e"),BD517,IF(AND(AR517="Home",AI517="e"),BC517,IF(AND(AR517="Away",AI517="o"),BC517,IF(AND(AR517="Home",AI517="o"),BD517)))))</f>
        <v>Velodrome</v>
      </c>
    </row>
    <row r="518" spans="1:73" x14ac:dyDescent="0.2">
      <c r="A518" t="str">
        <f t="shared" si="766"/>
        <v/>
      </c>
      <c r="E518" s="4"/>
      <c r="F518" s="43"/>
      <c r="G518" s="4"/>
      <c r="H518" s="46"/>
      <c r="I518" s="44">
        <v>9</v>
      </c>
      <c r="J518" s="44" t="str">
        <f t="shared" ref="J518:J581" si="792">IF(OR(K518="Goal",K518="Shot",L518="Zone_Entry",M518="Stoppage-Goal",M517="Stoppage-Goal"),"o",IF(OR(K518="Save",K518="Rebound",L518="Zone_Exit",M518="Stoppage-GoalieStoppage",M517="Stoppage-GoalieStoppage"),"d",IF(OR(L518="Faceoff_AfterGoal",L518="Faceoff_PeriodStart",698="Faceoff_GameStart",M517="Stoppage-Goal"),"n","")))</f>
        <v/>
      </c>
      <c r="S518">
        <v>249</v>
      </c>
      <c r="T518" t="s">
        <v>756</v>
      </c>
      <c r="U518" t="str">
        <f>IF(B518=1,MAX($U$2:$U517)+1,IF(AND($T518&lt;&gt;"",$T518=$T517),$U517,IF(B518="x",U517,"")))</f>
        <v/>
      </c>
      <c r="V518" t="str">
        <f>IF(C518=1,MAX($V$2:$V517)+1,IF(AND($T518&lt;&gt;"",$T518=$T517),$U517,IF(C518="x",V517,"")))</f>
        <v/>
      </c>
      <c r="X518">
        <v>9</v>
      </c>
      <c r="Z518">
        <v>1</v>
      </c>
      <c r="AA518">
        <f t="shared" si="763"/>
        <v>1249</v>
      </c>
      <c r="AB518" t="str">
        <f t="shared" si="764"/>
        <v/>
      </c>
      <c r="AC518">
        <f t="shared" si="760"/>
        <v>1249</v>
      </c>
      <c r="AD518" s="6">
        <v>1</v>
      </c>
      <c r="AE518" t="s">
        <v>754</v>
      </c>
      <c r="AF518" t="s">
        <v>904</v>
      </c>
      <c r="AG518" t="s">
        <v>754</v>
      </c>
      <c r="AH518" t="s">
        <v>905</v>
      </c>
      <c r="AI518" t="str">
        <f t="shared" si="767"/>
        <v>e</v>
      </c>
      <c r="AJ518" t="str">
        <f t="shared" si="768"/>
        <v>o</v>
      </c>
      <c r="AK518" t="str">
        <f t="shared" si="769"/>
        <v>o</v>
      </c>
      <c r="AL518" t="str">
        <f t="shared" si="770"/>
        <v/>
      </c>
      <c r="AM518" t="str">
        <f t="shared" si="771"/>
        <v/>
      </c>
      <c r="AN518" t="str">
        <f t="shared" si="772"/>
        <v>Home</v>
      </c>
      <c r="AO518" t="str">
        <f t="shared" si="773"/>
        <v>h</v>
      </c>
      <c r="AP518" t="str">
        <f t="shared" si="774"/>
        <v>o</v>
      </c>
      <c r="AQ518" t="str">
        <f t="shared" si="775"/>
        <v>d</v>
      </c>
      <c r="AR518" t="str">
        <f t="shared" si="776"/>
        <v>Home</v>
      </c>
      <c r="AS518" t="str">
        <f t="shared" si="777"/>
        <v>h</v>
      </c>
      <c r="AT518" t="str">
        <f t="shared" si="778"/>
        <v>Offensive</v>
      </c>
      <c r="AU518" t="str">
        <f t="shared" si="779"/>
        <v/>
      </c>
      <c r="AV518" t="str">
        <f t="shared" si="780"/>
        <v/>
      </c>
      <c r="AW518" t="str" cm="1">
        <f t="array" ref="AW518">IFERROR(IF(O518&lt;&gt;"",O518,IF(OR($S518="",$T518=""),"",IF(O518&lt;&gt;"",O518,IF($T518&lt;&gt;"",_xlfn._xlws.FILTER(O:O,($BU:$BU=$BU518)*($I:$I=$I518)*($T:$T=$T518)*($S:$S=_xlfn.MINIFS($S:$S,$T:$T,"="&amp;$T518)),"")))))&amp;"",IF(O518="","",""))&amp;""</f>
        <v/>
      </c>
      <c r="AX518" t="str" cm="1">
        <f t="array" ref="AX518">IFERROR(IF(P518&lt;&gt;"",P518,IF(OR($S518="",$T518=""),"",IF($T518&lt;&gt;"",_xlfn._xlws.FILTER(P:P,($BU:$BU=$BU518)*($I:$I=$I518)*($T:$T=$T518)*($S:$S=_xlfn.MINIFS($S:$S,$T:$T,"="&amp;$T518)),""))))&amp;"",IF(P518="","",""))&amp;""</f>
        <v/>
      </c>
      <c r="AY518" t="str" cm="1">
        <f t="array" ref="AY518">IFERROR(IF(Q518&lt;&gt;"",Q518,IF(OR($S518="",$T518=""),"",IF($T518&lt;&gt;"",_xlfn._xlws.FILTER(Q:Q,($BU:$BU=$BU518)*($I:$I=$I518)*($T:$T=$T518)*($S:$S=_xlfn.MINIFS($S:$S,$T:$T,"="&amp;$T518)),""))))&amp;"",IF(Q518="","",""))&amp;""</f>
        <v/>
      </c>
      <c r="AZ518" t="str" cm="1">
        <f t="array" ref="AZ518">IFERROR(IF(R518&lt;&gt;"",R518,IF(OR($S518="",$T518=""),"",IF($T518&lt;&gt;"",_xlfn._xlws.FILTER(R:R,($BU:$BU=$BU518)*($I:$I=$I518)*($T:$T=$T518)*($S:$S=_xlfn.MINIFS($S:$S,$T:$T,"="&amp;$T518)),""))))&amp;"",IF(R518="","",""))&amp;""</f>
        <v/>
      </c>
      <c r="BA518" s="6">
        <f t="shared" si="781"/>
        <v>48</v>
      </c>
      <c r="BB518">
        <f t="shared" ref="BB518:BD518" si="793">BB517</f>
        <v>18987</v>
      </c>
      <c r="BC518" t="str">
        <f t="shared" si="793"/>
        <v>Velodrome</v>
      </c>
      <c r="BD518" t="str">
        <f t="shared" si="793"/>
        <v>Outlaws</v>
      </c>
      <c r="BE518" t="s">
        <v>238</v>
      </c>
      <c r="BF518" t="s">
        <v>174</v>
      </c>
      <c r="BI518" cm="1">
        <f t="array" ref="BI518">IFERROR(_xlfn._xlws.FILTER(shifts!A:A,(shifts!B:B=events!AD518)*(shifts!AG:AG&gt;=events!BK518)*(shifts!AH:AH&lt;=events!BL518)),BI517)</f>
        <v>17</v>
      </c>
      <c r="BJ518" s="15">
        <f t="shared" si="783"/>
        <v>3</v>
      </c>
      <c r="BK518">
        <f t="shared" si="784"/>
        <v>693</v>
      </c>
      <c r="BL518">
        <f t="shared" si="785"/>
        <v>690</v>
      </c>
      <c r="BM518" s="15">
        <f>SUMIFS(BJ$2:BJ518,K$2:K518,"=Intermission")+SUMIFS(BJ$2:BJ518,K$2:K518,"=Timeout")</f>
        <v>0</v>
      </c>
      <c r="BN518">
        <f t="shared" si="786"/>
        <v>0</v>
      </c>
      <c r="BO518" s="19">
        <f t="shared" si="787"/>
        <v>387</v>
      </c>
      <c r="BP518">
        <f t="shared" si="788"/>
        <v>382</v>
      </c>
      <c r="BQ518" s="17">
        <f t="shared" si="789"/>
        <v>390</v>
      </c>
      <c r="BR518" t="str">
        <f t="shared" si="790"/>
        <v>event_team_player_2</v>
      </c>
      <c r="BS518">
        <f>COUNTIFS(S$3:S518,"="&amp;S518,AI$3:AI518,"="&amp;AI518)</f>
        <v>2</v>
      </c>
      <c r="BT518" t="str">
        <f>IFERROR(VLOOKUP(BB518&amp;BU518&amp;X518,game_rosters!U:W,3,FALSE),"")</f>
        <v>P100105</v>
      </c>
      <c r="BU518" t="str">
        <f t="shared" si="791"/>
        <v>Velodrome</v>
      </c>
    </row>
    <row r="519" spans="1:73" x14ac:dyDescent="0.2">
      <c r="A519" t="str">
        <f t="shared" si="766"/>
        <v/>
      </c>
      <c r="E519" s="4"/>
      <c r="F519" s="43"/>
      <c r="G519" s="4"/>
      <c r="H519" s="46"/>
      <c r="I519" s="44">
        <v>44</v>
      </c>
      <c r="J519" s="44" t="str">
        <f t="shared" si="792"/>
        <v/>
      </c>
      <c r="O519" t="s">
        <v>602</v>
      </c>
      <c r="Q519" t="s">
        <v>594</v>
      </c>
      <c r="R519" s="51">
        <v>1</v>
      </c>
      <c r="S519">
        <v>249</v>
      </c>
      <c r="T519" t="s">
        <v>756</v>
      </c>
      <c r="U519" t="str">
        <f>IF(B519=1,MAX($U$2:$U518)+1,IF(AND($T519&lt;&gt;"",$T519=$T518),$U518,IF(B519="x",U518,"")))</f>
        <v/>
      </c>
      <c r="V519" t="str">
        <f>IF(C519=1,MAX($V$2:$V518)+1,IF(AND($T519&lt;&gt;"",$T519=$T518),$U518,IF(C519="x",V518,"")))</f>
        <v/>
      </c>
      <c r="X519">
        <v>44</v>
      </c>
      <c r="AA519">
        <f t="shared" si="763"/>
        <v>1249</v>
      </c>
      <c r="AB519" t="str">
        <f t="shared" si="764"/>
        <v/>
      </c>
      <c r="AC519">
        <f t="shared" si="760"/>
        <v>1249</v>
      </c>
      <c r="AD519" s="6">
        <v>1</v>
      </c>
      <c r="AE519" t="s">
        <v>754</v>
      </c>
      <c r="AF519" t="s">
        <v>904</v>
      </c>
      <c r="AG519" t="s">
        <v>754</v>
      </c>
      <c r="AH519" t="s">
        <v>905</v>
      </c>
      <c r="AI519" t="str">
        <f t="shared" si="767"/>
        <v>o</v>
      </c>
      <c r="AJ519" t="str">
        <f t="shared" si="768"/>
        <v>o</v>
      </c>
      <c r="AK519" t="str">
        <f t="shared" si="769"/>
        <v>o</v>
      </c>
      <c r="AL519" t="str">
        <f t="shared" si="770"/>
        <v/>
      </c>
      <c r="AM519" t="str">
        <f t="shared" si="771"/>
        <v/>
      </c>
      <c r="AN519" t="str">
        <f t="shared" si="772"/>
        <v>Home</v>
      </c>
      <c r="AO519" t="str">
        <f t="shared" si="773"/>
        <v>h</v>
      </c>
      <c r="AP519" t="str">
        <f t="shared" si="774"/>
        <v>o</v>
      </c>
      <c r="AQ519" t="str">
        <f t="shared" si="775"/>
        <v>d</v>
      </c>
      <c r="AR519" t="str">
        <f t="shared" si="776"/>
        <v>Home</v>
      </c>
      <c r="AS519" t="str">
        <f t="shared" si="777"/>
        <v>h</v>
      </c>
      <c r="AT519" t="str">
        <f t="shared" si="778"/>
        <v>Defensive</v>
      </c>
      <c r="AU519" t="str">
        <f t="shared" si="779"/>
        <v/>
      </c>
      <c r="AV519" t="str">
        <f t="shared" si="780"/>
        <v/>
      </c>
      <c r="AW519" t="str" cm="1">
        <f t="array" ref="AW519">IFERROR(IF(O519&lt;&gt;"",O519,IF(OR($S519="",$T519=""),"",IF(O519&lt;&gt;"",O519,IF($T519&lt;&gt;"",_xlfn._xlws.FILTER(O:O,($BU:$BU=$BU519)*($I:$I=$I519)*($T:$T=$T519)*($S:$S=_xlfn.MINIFS($S:$S,$T:$T,"="&amp;$T519)),"")))))&amp;"",IF(O519="","",""))&amp;""</f>
        <v>Defensive_PlayPossession-StickCheck</v>
      </c>
      <c r="AX519" t="str" cm="1">
        <f t="array" ref="AX519">IFERROR(IF(P519&lt;&gt;"",P519,IF(OR($S519="",$T519=""),"",IF($T519&lt;&gt;"",_xlfn._xlws.FILTER(P:P,($BU:$BU=$BU519)*($I:$I=$I519)*($T:$T=$T519)*($S:$S=_xlfn.MINIFS($S:$S,$T:$T,"="&amp;$T519)),""))))&amp;"",IF(P519="","",""))&amp;""</f>
        <v/>
      </c>
      <c r="AY519" t="str" cm="1">
        <f t="array" ref="AY519">IFERROR(IF(Q519&lt;&gt;"",Q519,IF(OR($S519="",$T519=""),"",IF($T519&lt;&gt;"",_xlfn._xlws.FILTER(Q:Q,($BU:$BU=$BU519)*($I:$I=$I519)*($T:$T=$T519)*($S:$S=_xlfn.MINIFS($S:$S,$T:$T,"="&amp;$T519)),""))))&amp;"",IF(Q519="","",""))&amp;""</f>
        <v>u</v>
      </c>
      <c r="AZ519" t="str" cm="1">
        <f t="array" ref="AZ519">IFERROR(IF(R519&lt;&gt;"",R519,IF(OR($S519="",$T519=""),"",IF($T519&lt;&gt;"",_xlfn._xlws.FILTER(R:R,($BU:$BU=$BU519)*($I:$I=$I519)*($T:$T=$T519)*($S:$S=_xlfn.MINIFS($S:$S,$T:$T,"="&amp;$T519)),""))))&amp;"",IF(R519="","",""))&amp;""</f>
        <v>1</v>
      </c>
      <c r="BA519" s="6">
        <f t="shared" si="781"/>
        <v>48</v>
      </c>
      <c r="BB519">
        <f t="shared" ref="BB519:BD519" si="794">BB518</f>
        <v>18987</v>
      </c>
      <c r="BC519" t="str">
        <f t="shared" si="794"/>
        <v>Velodrome</v>
      </c>
      <c r="BD519" t="str">
        <f t="shared" si="794"/>
        <v>Outlaws</v>
      </c>
      <c r="BE519" t="s">
        <v>238</v>
      </c>
      <c r="BF519" t="s">
        <v>174</v>
      </c>
      <c r="BI519" cm="1">
        <f t="array" ref="BI519">IFERROR(_xlfn._xlws.FILTER(shifts!A:A,(shifts!B:B=events!AD519)*(shifts!AG:AG&gt;=events!BK519)*(shifts!AH:AH&lt;=events!BL519)),BI518)</f>
        <v>17</v>
      </c>
      <c r="BJ519" s="15">
        <f t="shared" si="783"/>
        <v>3</v>
      </c>
      <c r="BK519">
        <f t="shared" si="784"/>
        <v>693</v>
      </c>
      <c r="BL519">
        <f t="shared" si="785"/>
        <v>690</v>
      </c>
      <c r="BM519" s="15">
        <f>SUMIFS(BJ$2:BJ519,K$2:K519,"=Intermission")+SUMIFS(BJ$2:BJ519,K$2:K519,"=Timeout")</f>
        <v>0</v>
      </c>
      <c r="BN519">
        <f t="shared" si="786"/>
        <v>0</v>
      </c>
      <c r="BO519" s="19">
        <f t="shared" si="787"/>
        <v>387</v>
      </c>
      <c r="BP519">
        <f t="shared" si="788"/>
        <v>382</v>
      </c>
      <c r="BQ519" s="17">
        <f t="shared" si="789"/>
        <v>390</v>
      </c>
      <c r="BR519" t="str">
        <f t="shared" si="790"/>
        <v>opp_team_player_1</v>
      </c>
      <c r="BS519">
        <f>COUNTIFS(S$3:S519,"="&amp;S519,AI$3:AI519,"="&amp;AI519)</f>
        <v>1</v>
      </c>
      <c r="BT519" t="str">
        <f>IFERROR(VLOOKUP(BB519&amp;BU519&amp;X519,game_rosters!U:W,3,FALSE),"")</f>
        <v>P100033</v>
      </c>
      <c r="BU519" t="str">
        <f t="shared" si="791"/>
        <v>Outlaws</v>
      </c>
    </row>
    <row r="520" spans="1:73" x14ac:dyDescent="0.2">
      <c r="A520" t="str">
        <f t="shared" si="766"/>
        <v/>
      </c>
      <c r="E520" s="4"/>
      <c r="F520" s="43"/>
      <c r="G520" s="4"/>
      <c r="H520" s="46"/>
      <c r="I520" s="44">
        <v>77</v>
      </c>
      <c r="J520" s="44" t="str">
        <f t="shared" si="792"/>
        <v/>
      </c>
      <c r="S520">
        <v>249</v>
      </c>
      <c r="T520" t="s">
        <v>756</v>
      </c>
      <c r="U520" t="str">
        <f>IF(B520=1,MAX($U$2:$U519)+1,IF(AND($T520&lt;&gt;"",$T520=$T519),$U519,IF(B520="x",U519,"")))</f>
        <v/>
      </c>
      <c r="V520" t="str">
        <f>IF(C520=1,MAX($V$2:$V519)+1,IF(AND($T520&lt;&gt;"",$T520=$T519),$U519,IF(C520="x",V519,"")))</f>
        <v/>
      </c>
      <c r="X520">
        <v>77</v>
      </c>
      <c r="AA520">
        <f t="shared" si="763"/>
        <v>1249</v>
      </c>
      <c r="AB520" t="str">
        <f t="shared" si="764"/>
        <v/>
      </c>
      <c r="AC520">
        <f t="shared" si="760"/>
        <v>1249</v>
      </c>
      <c r="AD520" s="6">
        <v>1</v>
      </c>
      <c r="AE520" t="s">
        <v>754</v>
      </c>
      <c r="AF520" t="s">
        <v>904</v>
      </c>
      <c r="AG520" t="s">
        <v>754</v>
      </c>
      <c r="AH520" t="s">
        <v>905</v>
      </c>
      <c r="AI520" t="str">
        <f t="shared" si="767"/>
        <v>o</v>
      </c>
      <c r="AJ520" t="str">
        <f t="shared" si="768"/>
        <v>o</v>
      </c>
      <c r="AK520" t="str">
        <f t="shared" si="769"/>
        <v>o</v>
      </c>
      <c r="AL520" t="str">
        <f t="shared" si="770"/>
        <v/>
      </c>
      <c r="AM520" t="str">
        <f t="shared" si="771"/>
        <v/>
      </c>
      <c r="AN520" t="str">
        <f t="shared" si="772"/>
        <v>Home</v>
      </c>
      <c r="AO520" t="str">
        <f t="shared" si="773"/>
        <v>h</v>
      </c>
      <c r="AP520" t="str">
        <f t="shared" si="774"/>
        <v>o</v>
      </c>
      <c r="AQ520" t="str">
        <f t="shared" si="775"/>
        <v>d</v>
      </c>
      <c r="AR520" t="str">
        <f t="shared" si="776"/>
        <v>Home</v>
      </c>
      <c r="AS520" t="str">
        <f t="shared" si="777"/>
        <v>h</v>
      </c>
      <c r="AT520" t="str">
        <f t="shared" si="778"/>
        <v>Defensive</v>
      </c>
      <c r="AU520" t="str">
        <f t="shared" si="779"/>
        <v/>
      </c>
      <c r="AV520" t="str">
        <f t="shared" si="780"/>
        <v/>
      </c>
      <c r="AW520" t="str" cm="1">
        <f t="array" ref="AW520">IFERROR(IF(O520&lt;&gt;"",O520,IF(OR($S520="",$T520=""),"",IF(O520&lt;&gt;"",O520,IF($T520&lt;&gt;"",_xlfn._xlws.FILTER(O:O,($BU:$BU=$BU520)*($I:$I=$I520)*($T:$T=$T520)*($S:$S=_xlfn.MINIFS($S:$S,$T:$T,"="&amp;$T520)),"")))))&amp;"",IF(O520="","",""))&amp;""</f>
        <v/>
      </c>
      <c r="AX520" t="str" cm="1">
        <f t="array" ref="AX520">IFERROR(IF(P520&lt;&gt;"",P520,IF(OR($S520="",$T520=""),"",IF($T520&lt;&gt;"",_xlfn._xlws.FILTER(P:P,($BU:$BU=$BU520)*($I:$I=$I520)*($T:$T=$T520)*($S:$S=_xlfn.MINIFS($S:$S,$T:$T,"="&amp;$T520)),""))))&amp;"",IF(P520="","",""))&amp;""</f>
        <v/>
      </c>
      <c r="AY520" t="str" cm="1">
        <f t="array" ref="AY520">IFERROR(IF(Q520&lt;&gt;"",Q520,IF(OR($S520="",$T520=""),"",IF($T520&lt;&gt;"",_xlfn._xlws.FILTER(Q:Q,($BU:$BU=$BU520)*($I:$I=$I520)*($T:$T=$T520)*($S:$S=_xlfn.MINIFS($S:$S,$T:$T,"="&amp;$T520)),""))))&amp;"",IF(Q520="","",""))&amp;""</f>
        <v/>
      </c>
      <c r="AZ520" t="str" cm="1">
        <f t="array" ref="AZ520">IFERROR(IF(R520&lt;&gt;"",R520,IF(OR($S520="",$T520=""),"",IF($T520&lt;&gt;"",_xlfn._xlws.FILTER(R:R,($BU:$BU=$BU520)*($I:$I=$I520)*($T:$T=$T520)*($S:$S=_xlfn.MINIFS($S:$S,$T:$T,"="&amp;$T520)),""))))&amp;"",IF(R520="","",""))&amp;""</f>
        <v/>
      </c>
      <c r="BA520" s="6">
        <f t="shared" si="781"/>
        <v>48</v>
      </c>
      <c r="BB520">
        <f t="shared" ref="BB520:BD520" si="795">BB519</f>
        <v>18987</v>
      </c>
      <c r="BC520" t="str">
        <f t="shared" si="795"/>
        <v>Velodrome</v>
      </c>
      <c r="BD520" t="str">
        <f t="shared" si="795"/>
        <v>Outlaws</v>
      </c>
      <c r="BE520" t="s">
        <v>238</v>
      </c>
      <c r="BF520" t="s">
        <v>174</v>
      </c>
      <c r="BI520" cm="1">
        <f t="array" ref="BI520">IFERROR(_xlfn._xlws.FILTER(shifts!A:A,(shifts!B:B=events!AD520)*(shifts!AG:AG&gt;=events!BK520)*(shifts!AH:AH&lt;=events!BL520)),BI519)</f>
        <v>17</v>
      </c>
      <c r="BJ520" s="15">
        <f t="shared" si="783"/>
        <v>3</v>
      </c>
      <c r="BK520">
        <f t="shared" si="784"/>
        <v>693</v>
      </c>
      <c r="BL520">
        <f t="shared" si="785"/>
        <v>690</v>
      </c>
      <c r="BM520" s="15">
        <f>SUMIFS(BJ$2:BJ520,K$2:K520,"=Intermission")+SUMIFS(BJ$2:BJ520,K$2:K520,"=Timeout")</f>
        <v>0</v>
      </c>
      <c r="BN520">
        <f t="shared" si="786"/>
        <v>0</v>
      </c>
      <c r="BO520" s="19">
        <f t="shared" si="787"/>
        <v>387</v>
      </c>
      <c r="BP520">
        <f t="shared" si="788"/>
        <v>382</v>
      </c>
      <c r="BQ520" s="17">
        <f t="shared" si="789"/>
        <v>390</v>
      </c>
      <c r="BR520" t="str">
        <f t="shared" si="790"/>
        <v>opp_team_player_2</v>
      </c>
      <c r="BS520">
        <f>COUNTIFS(S$3:S520,"="&amp;S520,AI$3:AI520,"="&amp;AI520)</f>
        <v>2</v>
      </c>
      <c r="BT520" t="str">
        <f>IFERROR(VLOOKUP(BB520&amp;BU520&amp;X520,game_rosters!U:W,3,FALSE),"")</f>
        <v>P100185</v>
      </c>
      <c r="BU520" t="str">
        <f t="shared" si="791"/>
        <v>Outlaws</v>
      </c>
    </row>
    <row r="521" spans="1:73" x14ac:dyDescent="0.2">
      <c r="A521" t="str">
        <f t="shared" si="766"/>
        <v/>
      </c>
      <c r="E521" s="4"/>
      <c r="F521" s="43"/>
      <c r="G521" s="4"/>
      <c r="H521" s="46"/>
      <c r="I521" s="44">
        <v>13</v>
      </c>
      <c r="J521" s="44" t="str">
        <f t="shared" si="792"/>
        <v/>
      </c>
      <c r="O521" t="s">
        <v>625</v>
      </c>
      <c r="Q521" t="s">
        <v>594</v>
      </c>
      <c r="R521" s="51">
        <v>1</v>
      </c>
      <c r="S521">
        <v>249</v>
      </c>
      <c r="T521" t="s">
        <v>756</v>
      </c>
      <c r="U521" t="str">
        <f>IF(B521=1,MAX($U$2:$U520)+1,IF(AND($T521&lt;&gt;"",$T521=$T520),$U520,IF(B521="x",U520,"")))</f>
        <v/>
      </c>
      <c r="V521" t="str">
        <f>IF(C521=1,MAX($V$2:$V520)+1,IF(AND($T521&lt;&gt;"",$T521=$T520),$U520,IF(C521="x",V520,"")))</f>
        <v/>
      </c>
      <c r="X521">
        <v>13</v>
      </c>
      <c r="AA521">
        <f t="shared" si="763"/>
        <v>1249</v>
      </c>
      <c r="AB521" t="str">
        <f t="shared" si="764"/>
        <v/>
      </c>
      <c r="AC521">
        <f t="shared" si="760"/>
        <v>1249</v>
      </c>
      <c r="AD521" s="6">
        <v>1</v>
      </c>
      <c r="AE521" t="s">
        <v>754</v>
      </c>
      <c r="AF521" t="s">
        <v>904</v>
      </c>
      <c r="AG521" t="s">
        <v>754</v>
      </c>
      <c r="AH521" t="s">
        <v>905</v>
      </c>
      <c r="AI521" t="str">
        <f t="shared" si="767"/>
        <v>o</v>
      </c>
      <c r="AJ521" t="str">
        <f t="shared" si="768"/>
        <v>o</v>
      </c>
      <c r="AK521" t="str">
        <f t="shared" si="769"/>
        <v>o</v>
      </c>
      <c r="AL521" t="str">
        <f t="shared" si="770"/>
        <v/>
      </c>
      <c r="AM521" t="str">
        <f t="shared" si="771"/>
        <v/>
      </c>
      <c r="AN521" t="str">
        <f t="shared" si="772"/>
        <v>Home</v>
      </c>
      <c r="AO521" t="str">
        <f t="shared" si="773"/>
        <v>h</v>
      </c>
      <c r="AP521" t="str">
        <f t="shared" si="774"/>
        <v>o</v>
      </c>
      <c r="AQ521" t="str">
        <f t="shared" si="775"/>
        <v>d</v>
      </c>
      <c r="AR521" t="str">
        <f t="shared" si="776"/>
        <v>Home</v>
      </c>
      <c r="AS521" t="str">
        <f t="shared" si="777"/>
        <v>h</v>
      </c>
      <c r="AT521" t="str">
        <f t="shared" si="778"/>
        <v>Defensive</v>
      </c>
      <c r="AU521" t="str">
        <f t="shared" si="779"/>
        <v/>
      </c>
      <c r="AV521" t="str">
        <f t="shared" si="780"/>
        <v/>
      </c>
      <c r="AW521" t="str" cm="1">
        <f t="array" ref="AW521">IFERROR(IF(O521&lt;&gt;"",O521,IF(OR($S521="",$T521=""),"",IF(O521&lt;&gt;"",O521,IF($T521&lt;&gt;"",_xlfn._xlws.FILTER(O:O,($BU:$BU=$BU521)*($I:$I=$I521)*($T:$T=$T521)*($S:$S=_xlfn.MINIFS($S:$S,$T:$T,"="&amp;$T521)),"")))))&amp;"",IF(O521="","",""))&amp;""</f>
        <v>Defensive_PlayPossession-BeatDeke</v>
      </c>
      <c r="AX521" t="str" cm="1">
        <f t="array" ref="AX521">IFERROR(IF(P521&lt;&gt;"",P521,IF(OR($S521="",$T521=""),"",IF($T521&lt;&gt;"",_xlfn._xlws.FILTER(P:P,($BU:$BU=$BU521)*($I:$I=$I521)*($T:$T=$T521)*($S:$S=_xlfn.MINIFS($S:$S,$T:$T,"="&amp;$T521)),""))))&amp;"",IF(P521="","",""))&amp;""</f>
        <v/>
      </c>
      <c r="AY521" t="str" cm="1">
        <f t="array" ref="AY521">IFERROR(IF(Q521&lt;&gt;"",Q521,IF(OR($S521="",$T521=""),"",IF($T521&lt;&gt;"",_xlfn._xlws.FILTER(Q:Q,($BU:$BU=$BU521)*($I:$I=$I521)*($T:$T=$T521)*($S:$S=_xlfn.MINIFS($S:$S,$T:$T,"="&amp;$T521)),""))))&amp;"",IF(Q521="","",""))&amp;""</f>
        <v>u</v>
      </c>
      <c r="AZ521" t="str" cm="1">
        <f t="array" ref="AZ521">IFERROR(IF(R521&lt;&gt;"",R521,IF(OR($S521="",$T521=""),"",IF($T521&lt;&gt;"",_xlfn._xlws.FILTER(R:R,($BU:$BU=$BU521)*($I:$I=$I521)*($T:$T=$T521)*($S:$S=_xlfn.MINIFS($S:$S,$T:$T,"="&amp;$T521)),""))))&amp;"",IF(R521="","",""))&amp;""</f>
        <v>1</v>
      </c>
      <c r="BA521" s="6">
        <f t="shared" si="781"/>
        <v>48</v>
      </c>
      <c r="BB521">
        <f t="shared" ref="BB521:BD521" si="796">BB520</f>
        <v>18987</v>
      </c>
      <c r="BC521" t="str">
        <f t="shared" si="796"/>
        <v>Velodrome</v>
      </c>
      <c r="BD521" t="str">
        <f t="shared" si="796"/>
        <v>Outlaws</v>
      </c>
      <c r="BE521" t="s">
        <v>238</v>
      </c>
      <c r="BF521" t="s">
        <v>174</v>
      </c>
      <c r="BI521" cm="1">
        <f t="array" ref="BI521">IFERROR(_xlfn._xlws.FILTER(shifts!A:A,(shifts!B:B=events!AD521)*(shifts!AG:AG&gt;=events!BK521)*(shifts!AH:AH&lt;=events!BL521)),BI520)</f>
        <v>17</v>
      </c>
      <c r="BJ521" s="15">
        <f t="shared" si="783"/>
        <v>3</v>
      </c>
      <c r="BK521">
        <f t="shared" si="784"/>
        <v>693</v>
      </c>
      <c r="BL521">
        <f t="shared" si="785"/>
        <v>690</v>
      </c>
      <c r="BM521" s="15">
        <f>SUMIFS(BJ$2:BJ521,K$2:K521,"=Intermission")+SUMIFS(BJ$2:BJ521,K$2:K521,"=Timeout")</f>
        <v>0</v>
      </c>
      <c r="BN521">
        <f t="shared" si="786"/>
        <v>0</v>
      </c>
      <c r="BO521" s="19">
        <f t="shared" si="787"/>
        <v>387</v>
      </c>
      <c r="BP521">
        <f t="shared" si="788"/>
        <v>382</v>
      </c>
      <c r="BQ521" s="17">
        <f t="shared" si="789"/>
        <v>390</v>
      </c>
      <c r="BR521" t="str">
        <f t="shared" si="790"/>
        <v>opp_team_player_3</v>
      </c>
      <c r="BS521">
        <f>COUNTIFS(S$3:S521,"="&amp;S521,AI$3:AI521,"="&amp;AI521)</f>
        <v>3</v>
      </c>
      <c r="BT521" t="str">
        <f>IFERROR(VLOOKUP(BB521&amp;BU521&amp;X521,game_rosters!U:W,3,FALSE),"")</f>
        <v>P100031</v>
      </c>
      <c r="BU521" t="str">
        <f t="shared" si="791"/>
        <v>Outlaws</v>
      </c>
    </row>
    <row r="522" spans="1:73" x14ac:dyDescent="0.2">
      <c r="A522">
        <f t="shared" si="766"/>
        <v>1</v>
      </c>
      <c r="E522" s="4"/>
      <c r="F522" s="43"/>
      <c r="G522" s="4"/>
      <c r="H522" s="46"/>
      <c r="I522" s="44">
        <v>18</v>
      </c>
      <c r="J522" s="44" t="str">
        <f t="shared" si="792"/>
        <v/>
      </c>
      <c r="K522" t="s">
        <v>9</v>
      </c>
      <c r="L522" t="s">
        <v>183</v>
      </c>
      <c r="M522" t="s">
        <v>80</v>
      </c>
      <c r="N522" t="s">
        <v>595</v>
      </c>
      <c r="S522">
        <v>250</v>
      </c>
      <c r="T522" t="s">
        <v>756</v>
      </c>
      <c r="U522" t="str">
        <f>IF(B522=1,MAX($U$2:$U521)+1,IF(AND($T522&lt;&gt;"",$T522=$T521),$U521,IF(B522="x",U521,"")))</f>
        <v/>
      </c>
      <c r="V522" t="str">
        <f>IF(C522=1,MAX($V$2:$V521)+1,IF(AND($T522&lt;&gt;"",$T522=$T521),$U521,IF(C522="x",V521,"")))</f>
        <v/>
      </c>
      <c r="W522" t="s">
        <v>731</v>
      </c>
      <c r="X522">
        <v>18</v>
      </c>
      <c r="Z522">
        <v>1</v>
      </c>
      <c r="AA522">
        <f t="shared" si="763"/>
        <v>1250</v>
      </c>
      <c r="AB522" t="str">
        <f t="shared" si="764"/>
        <v/>
      </c>
      <c r="AC522">
        <f t="shared" si="760"/>
        <v>1250</v>
      </c>
      <c r="AD522" s="6">
        <v>1</v>
      </c>
      <c r="AE522" t="s">
        <v>754</v>
      </c>
      <c r="AF522" t="s">
        <v>905</v>
      </c>
      <c r="AG522" t="s">
        <v>756</v>
      </c>
      <c r="AH522" t="s">
        <v>756</v>
      </c>
      <c r="AI522" t="str">
        <f t="shared" si="767"/>
        <v>e</v>
      </c>
      <c r="AJ522" t="str">
        <f t="shared" si="768"/>
        <v/>
      </c>
      <c r="AK522" t="str">
        <f t="shared" si="769"/>
        <v/>
      </c>
      <c r="AL522" t="str">
        <f t="shared" si="770"/>
        <v/>
      </c>
      <c r="AM522" t="str">
        <f t="shared" si="771"/>
        <v/>
      </c>
      <c r="AN522" t="str">
        <f t="shared" si="772"/>
        <v>Away</v>
      </c>
      <c r="AO522" t="str">
        <f t="shared" si="773"/>
        <v>a</v>
      </c>
      <c r="AP522" t="str">
        <f t="shared" si="774"/>
        <v/>
      </c>
      <c r="AQ522" t="str">
        <f t="shared" si="775"/>
        <v/>
      </c>
      <c r="AR522" t="str">
        <f t="shared" si="776"/>
        <v>Away</v>
      </c>
      <c r="AS522" t="str">
        <f t="shared" si="777"/>
        <v>a</v>
      </c>
      <c r="AT522" t="str">
        <f t="shared" si="778"/>
        <v>Defensive</v>
      </c>
      <c r="AU522" t="str">
        <f t="shared" si="779"/>
        <v/>
      </c>
      <c r="AV522" t="str">
        <f t="shared" si="780"/>
        <v/>
      </c>
      <c r="AW522" t="str" cm="1">
        <f t="array" ref="AW522">IFERROR(IF(O522&lt;&gt;"",O522,IF(OR($S522="",$T522=""),"",IF(O522&lt;&gt;"",O522,IF($T522&lt;&gt;"",_xlfn._xlws.FILTER(O:O,($BU:$BU=$BU522)*($I:$I=$I522)*($T:$T=$T522)*($S:$S=_xlfn.MINIFS($S:$S,$T:$T,"="&amp;$T522)),"")))))&amp;"",IF(O522="","",""))&amp;""</f>
        <v/>
      </c>
      <c r="AX522" t="str" cm="1">
        <f t="array" ref="AX522">IFERROR(IF(P522&lt;&gt;"",P522,IF(OR($S522="",$T522=""),"",IF($T522&lt;&gt;"",_xlfn._xlws.FILTER(P:P,($BU:$BU=$BU522)*($I:$I=$I522)*($T:$T=$T522)*($S:$S=_xlfn.MINIFS($S:$S,$T:$T,"="&amp;$T522)),""))))&amp;"",IF(P522="","",""))&amp;""</f>
        <v/>
      </c>
      <c r="AY522" t="str" cm="1">
        <f t="array" ref="AY522">IFERROR(IF(Q522&lt;&gt;"",Q522,IF(OR($S522="",$T522=""),"",IF($T522&lt;&gt;"",_xlfn._xlws.FILTER(Q:Q,($BU:$BU=$BU522)*($I:$I=$I522)*($T:$T=$T522)*($S:$S=_xlfn.MINIFS($S:$S,$T:$T,"="&amp;$T522)),""))))&amp;"",IF(Q522="","",""))&amp;""</f>
        <v/>
      </c>
      <c r="AZ522" t="str" cm="1">
        <f t="array" ref="AZ522">IFERROR(IF(R522&lt;&gt;"",R522,IF(OR($S522="",$T522=""),"",IF($T522&lt;&gt;"",_xlfn._xlws.FILTER(R:R,($BU:$BU=$BU522)*($I:$I=$I522)*($T:$T=$T522)*($S:$S=_xlfn.MINIFS($S:$S,$T:$T,"="&amp;$T522)),""))))&amp;"",IF(R522="","",""))&amp;""</f>
        <v/>
      </c>
      <c r="BA522" s="6">
        <f t="shared" si="781"/>
        <v>48</v>
      </c>
      <c r="BB522">
        <f t="shared" ref="BB522:BD522" si="797">BB521</f>
        <v>18987</v>
      </c>
      <c r="BC522" t="str">
        <f t="shared" si="797"/>
        <v>Velodrome</v>
      </c>
      <c r="BD522" t="str">
        <f t="shared" si="797"/>
        <v>Outlaws</v>
      </c>
      <c r="BE522" t="s">
        <v>9</v>
      </c>
      <c r="BF522" t="s">
        <v>183</v>
      </c>
      <c r="BI522">
        <v>17</v>
      </c>
      <c r="BJ522" s="15">
        <f t="shared" si="783"/>
        <v>0</v>
      </c>
      <c r="BK522">
        <f t="shared" si="784"/>
        <v>690</v>
      </c>
      <c r="BL522">
        <f t="shared" si="785"/>
        <v>690</v>
      </c>
      <c r="BM522" s="15">
        <f>SUMIFS(BJ$2:BJ522,K$2:K522,"=Intermission")+SUMIFS(BJ$2:BJ522,K$2:K522,"=Timeout")</f>
        <v>0</v>
      </c>
      <c r="BN522">
        <f t="shared" si="786"/>
        <v>0</v>
      </c>
      <c r="BO522" s="19">
        <f t="shared" si="787"/>
        <v>390</v>
      </c>
      <c r="BP522">
        <f t="shared" si="788"/>
        <v>385</v>
      </c>
      <c r="BQ522" s="17">
        <f t="shared" si="789"/>
        <v>390</v>
      </c>
      <c r="BR522" t="str">
        <f t="shared" si="790"/>
        <v>event_team_player_1</v>
      </c>
      <c r="BS522">
        <f>COUNTIFS(S$3:S522,"="&amp;S522,AI$3:AI522,"="&amp;AI522)</f>
        <v>1</v>
      </c>
      <c r="BT522" t="str">
        <f>IFERROR(VLOOKUP(BB522&amp;BU522&amp;X522,game_rosters!U:W,3,FALSE),"")</f>
        <v>P100034</v>
      </c>
      <c r="BU522" t="str">
        <f t="shared" si="791"/>
        <v>Outlaws</v>
      </c>
    </row>
    <row r="523" spans="1:73" x14ac:dyDescent="0.2">
      <c r="A523" t="str">
        <f t="shared" si="766"/>
        <v/>
      </c>
      <c r="E523" s="4"/>
      <c r="F523" s="43"/>
      <c r="G523" s="4"/>
      <c r="H523" s="46"/>
      <c r="I523" s="44">
        <v>42</v>
      </c>
      <c r="J523" s="44" t="str">
        <f t="shared" si="792"/>
        <v/>
      </c>
      <c r="S523">
        <v>250</v>
      </c>
      <c r="T523" t="s">
        <v>756</v>
      </c>
      <c r="U523" t="str">
        <f>IF(B523=1,MAX($U$2:$U522)+1,IF(AND($T523&lt;&gt;"",$T523=$T522),$U522,IF(B523="x",U522,"")))</f>
        <v/>
      </c>
      <c r="V523" t="str">
        <f>IF(C523=1,MAX($V$2:$V522)+1,IF(AND($T523&lt;&gt;"",$T523=$T522),$U522,IF(C523="x",V522,"")))</f>
        <v/>
      </c>
      <c r="X523">
        <v>42</v>
      </c>
      <c r="AA523">
        <f t="shared" si="763"/>
        <v>1250</v>
      </c>
      <c r="AB523" t="str">
        <f t="shared" si="764"/>
        <v/>
      </c>
      <c r="AC523">
        <f t="shared" si="760"/>
        <v>1250</v>
      </c>
      <c r="AD523" s="6">
        <v>1</v>
      </c>
      <c r="AE523" t="s">
        <v>754</v>
      </c>
      <c r="AF523" t="s">
        <v>905</v>
      </c>
      <c r="AG523" t="s">
        <v>756</v>
      </c>
      <c r="AH523" t="s">
        <v>756</v>
      </c>
      <c r="AI523" t="str">
        <f t="shared" si="767"/>
        <v>o</v>
      </c>
      <c r="AJ523" t="str">
        <f t="shared" si="768"/>
        <v/>
      </c>
      <c r="AK523" t="str">
        <f t="shared" si="769"/>
        <v/>
      </c>
      <c r="AL523" t="str">
        <f t="shared" si="770"/>
        <v/>
      </c>
      <c r="AM523" t="str">
        <f t="shared" si="771"/>
        <v/>
      </c>
      <c r="AN523" t="str">
        <f t="shared" si="772"/>
        <v>Away</v>
      </c>
      <c r="AO523" t="str">
        <f t="shared" si="773"/>
        <v>a</v>
      </c>
      <c r="AP523" t="str">
        <f t="shared" si="774"/>
        <v/>
      </c>
      <c r="AQ523" t="str">
        <f t="shared" si="775"/>
        <v/>
      </c>
      <c r="AR523" t="str">
        <f t="shared" si="776"/>
        <v>Away</v>
      </c>
      <c r="AS523" t="str">
        <f t="shared" si="777"/>
        <v>a</v>
      </c>
      <c r="AT523" t="str">
        <f t="shared" si="778"/>
        <v>Offensive</v>
      </c>
      <c r="AU523" t="str">
        <f t="shared" si="779"/>
        <v/>
      </c>
      <c r="AV523" t="str">
        <f t="shared" si="780"/>
        <v/>
      </c>
      <c r="AW523" t="str" cm="1">
        <f t="array" ref="AW523">IFERROR(IF(O523&lt;&gt;"",O523,IF(OR($S523="",$T523=""),"",IF(O523&lt;&gt;"",O523,IF($T523&lt;&gt;"",_xlfn._xlws.FILTER(O:O,($BU:$BU=$BU523)*($I:$I=$I523)*($T:$T=$T523)*($S:$S=_xlfn.MINIFS($S:$S,$T:$T,"="&amp;$T523)),"")))))&amp;"",IF(O523="","",""))&amp;""</f>
        <v/>
      </c>
      <c r="AX523" t="str" cm="1">
        <f t="array" ref="AX523">IFERROR(IF(P523&lt;&gt;"",P523,IF(OR($S523="",$T523=""),"",IF($T523&lt;&gt;"",_xlfn._xlws.FILTER(P:P,($BU:$BU=$BU523)*($I:$I=$I523)*($T:$T=$T523)*($S:$S=_xlfn.MINIFS($S:$S,$T:$T,"="&amp;$T523)),""))))&amp;"",IF(P523="","",""))&amp;""</f>
        <v/>
      </c>
      <c r="AY523" t="str" cm="1">
        <f t="array" ref="AY523">IFERROR(IF(Q523&lt;&gt;"",Q523,IF(OR($S523="",$T523=""),"",IF($T523&lt;&gt;"",_xlfn._xlws.FILTER(Q:Q,($BU:$BU=$BU523)*($I:$I=$I523)*($T:$T=$T523)*($S:$S=_xlfn.MINIFS($S:$S,$T:$T,"="&amp;$T523)),""))))&amp;"",IF(Q523="","",""))&amp;""</f>
        <v/>
      </c>
      <c r="AZ523" t="str" cm="1">
        <f t="array" ref="AZ523">IFERROR(IF(R523&lt;&gt;"",R523,IF(OR($S523="",$T523=""),"",IF($T523&lt;&gt;"",_xlfn._xlws.FILTER(R:R,($BU:$BU=$BU523)*($I:$I=$I523)*($T:$T=$T523)*($S:$S=_xlfn.MINIFS($S:$S,$T:$T,"="&amp;$T523)),""))))&amp;"",IF(R523="","",""))&amp;""</f>
        <v/>
      </c>
      <c r="BA523" s="6">
        <f t="shared" si="781"/>
        <v>48</v>
      </c>
      <c r="BB523">
        <f t="shared" ref="BB523:BD523" si="798">BB522</f>
        <v>18987</v>
      </c>
      <c r="BC523" t="str">
        <f t="shared" si="798"/>
        <v>Velodrome</v>
      </c>
      <c r="BD523" t="str">
        <f t="shared" si="798"/>
        <v>Outlaws</v>
      </c>
      <c r="BE523" t="s">
        <v>9</v>
      </c>
      <c r="BF523" t="s">
        <v>183</v>
      </c>
      <c r="BI523">
        <v>17</v>
      </c>
      <c r="BJ523" s="15">
        <f t="shared" si="783"/>
        <v>0</v>
      </c>
      <c r="BK523">
        <f t="shared" si="784"/>
        <v>690</v>
      </c>
      <c r="BL523">
        <f t="shared" si="785"/>
        <v>690</v>
      </c>
      <c r="BM523" s="15">
        <f>SUMIFS(BJ$2:BJ523,K$2:K523,"=Intermission")+SUMIFS(BJ$2:BJ523,K$2:K523,"=Timeout")</f>
        <v>0</v>
      </c>
      <c r="BN523">
        <f t="shared" si="786"/>
        <v>0</v>
      </c>
      <c r="BO523" s="19">
        <f t="shared" si="787"/>
        <v>390</v>
      </c>
      <c r="BP523">
        <f t="shared" si="788"/>
        <v>385</v>
      </c>
      <c r="BQ523" s="17">
        <f t="shared" si="789"/>
        <v>390</v>
      </c>
      <c r="BR523" t="str">
        <f t="shared" si="790"/>
        <v>opp_team_player_1</v>
      </c>
      <c r="BS523">
        <f>COUNTIFS(S$3:S523,"="&amp;S523,AI$3:AI523,"="&amp;AI523)</f>
        <v>1</v>
      </c>
      <c r="BT523" t="str">
        <f>IFERROR(VLOOKUP(BB523&amp;BU523&amp;X523,game_rosters!U:W,3,FALSE),"")</f>
        <v>P100201</v>
      </c>
      <c r="BU523" t="str">
        <f t="shared" si="791"/>
        <v>Velodrome</v>
      </c>
    </row>
    <row r="524" spans="1:73" x14ac:dyDescent="0.2">
      <c r="A524">
        <f t="shared" si="766"/>
        <v>1</v>
      </c>
      <c r="E524" s="4"/>
      <c r="F524" s="43"/>
      <c r="G524" s="4"/>
      <c r="H524" s="46"/>
      <c r="I524" s="44">
        <v>18</v>
      </c>
      <c r="J524" s="44" t="str">
        <f t="shared" si="792"/>
        <v>d</v>
      </c>
      <c r="K524" t="s">
        <v>238</v>
      </c>
      <c r="L524" t="s">
        <v>184</v>
      </c>
      <c r="M524" t="s">
        <v>376</v>
      </c>
      <c r="N524" t="s">
        <v>595</v>
      </c>
      <c r="S524">
        <v>251</v>
      </c>
      <c r="T524">
        <v>47</v>
      </c>
      <c r="U524" t="str">
        <f>IF(B524=1,MAX($U$2:$U523)+1,IF(AND($T524&lt;&gt;"",$T524=$T523),$U523,IF(B524="x",U523,"")))</f>
        <v/>
      </c>
      <c r="V524" t="str">
        <f>IF(C524=1,MAX($V$2:$V523)+1,IF(AND($T524&lt;&gt;"",$T524=$T523),$U523,IF(C524="x",V523,"")))</f>
        <v/>
      </c>
      <c r="W524" t="s">
        <v>731</v>
      </c>
      <c r="X524">
        <v>18</v>
      </c>
      <c r="Z524">
        <v>1</v>
      </c>
      <c r="AA524">
        <f t="shared" si="763"/>
        <v>1251</v>
      </c>
      <c r="AB524">
        <f t="shared" si="764"/>
        <v>9047</v>
      </c>
      <c r="AC524">
        <f t="shared" si="760"/>
        <v>9047</v>
      </c>
      <c r="AD524" s="6">
        <v>1</v>
      </c>
      <c r="AE524" t="s">
        <v>754</v>
      </c>
      <c r="AF524" t="s">
        <v>934</v>
      </c>
      <c r="AG524" t="s">
        <v>756</v>
      </c>
      <c r="AH524" t="s">
        <v>756</v>
      </c>
      <c r="AI524" t="str">
        <f t="shared" si="767"/>
        <v>e</v>
      </c>
      <c r="AJ524" t="str">
        <f t="shared" si="768"/>
        <v>d</v>
      </c>
      <c r="AK524" t="str">
        <f t="shared" si="769"/>
        <v>d</v>
      </c>
      <c r="AL524" t="str">
        <f t="shared" si="770"/>
        <v>o</v>
      </c>
      <c r="AM524" t="str">
        <f t="shared" si="771"/>
        <v>d</v>
      </c>
      <c r="AN524" t="str">
        <f t="shared" si="772"/>
        <v>Away</v>
      </c>
      <c r="AO524" t="str">
        <f t="shared" si="773"/>
        <v>a</v>
      </c>
      <c r="AP524" t="str">
        <f t="shared" si="774"/>
        <v>o</v>
      </c>
      <c r="AQ524" t="str">
        <f t="shared" si="775"/>
        <v>d</v>
      </c>
      <c r="AR524" t="str">
        <f t="shared" si="776"/>
        <v>Away</v>
      </c>
      <c r="AS524" t="str">
        <f t="shared" si="777"/>
        <v>a</v>
      </c>
      <c r="AT524" t="str">
        <f t="shared" si="778"/>
        <v>Offensive</v>
      </c>
      <c r="AU524" t="str">
        <f t="shared" si="779"/>
        <v/>
      </c>
      <c r="AV524" t="str">
        <f t="shared" si="780"/>
        <v/>
      </c>
      <c r="AW524" t="str" cm="1">
        <f t="array" ref="AW524">IFERROR(IF(O524&lt;&gt;"",O524,IF(OR($S524="",$T524=""),"",IF(O524&lt;&gt;"",O524,IF($T524&lt;&gt;"",_xlfn._xlws.FILTER(O:O,($BU:$BU=$BU524)*($I:$I=$I524)*($T:$T=$T524)*($S:$S=_xlfn.MINIFS($S:$S,$T:$T,"="&amp;$T524)),"")))))&amp;"",IF(O524="","",""))&amp;""</f>
        <v/>
      </c>
      <c r="AX524" t="str" cm="1">
        <f t="array" ref="AX524">IFERROR(IF(P524&lt;&gt;"",P524,IF(OR($S524="",$T524=""),"",IF($T524&lt;&gt;"",_xlfn._xlws.FILTER(P:P,($BU:$BU=$BU524)*($I:$I=$I524)*($T:$T=$T524)*($S:$S=_xlfn.MINIFS($S:$S,$T:$T,"="&amp;$T524)),""))))&amp;"",IF(P524="","",""))&amp;""</f>
        <v/>
      </c>
      <c r="AY524" t="str" cm="1">
        <f t="array" ref="AY524">IFERROR(IF(Q524&lt;&gt;"",Q524,IF(OR($S524="",$T524=""),"",IF($T524&lt;&gt;"",_xlfn._xlws.FILTER(Q:Q,($BU:$BU=$BU524)*($I:$I=$I524)*($T:$T=$T524)*($S:$S=_xlfn.MINIFS($S:$S,$T:$T,"="&amp;$T524)),""))))&amp;"",IF(Q524="","",""))&amp;""</f>
        <v/>
      </c>
      <c r="AZ524" t="str" cm="1">
        <f t="array" ref="AZ524">IFERROR(IF(R524&lt;&gt;"",R524,IF(OR($S524="",$T524=""),"",IF($T524&lt;&gt;"",_xlfn._xlws.FILTER(R:R,($BU:$BU=$BU524)*($I:$I=$I524)*($T:$T=$T524)*($S:$S=_xlfn.MINIFS($S:$S,$T:$T,"="&amp;$T524)),""))))&amp;"",IF(R524="","",""))&amp;""</f>
        <v/>
      </c>
      <c r="BA524" s="6">
        <f t="shared" si="781"/>
        <v>49</v>
      </c>
      <c r="BB524">
        <f t="shared" ref="BB524:BD524" si="799">BB523</f>
        <v>18987</v>
      </c>
      <c r="BC524" t="str">
        <f t="shared" si="799"/>
        <v>Velodrome</v>
      </c>
      <c r="BD524" t="str">
        <f t="shared" si="799"/>
        <v>Outlaws</v>
      </c>
      <c r="BE524" t="s">
        <v>238</v>
      </c>
      <c r="BF524" t="s">
        <v>184</v>
      </c>
      <c r="BI524" cm="1">
        <f t="array" ref="BI524">IFERROR(_xlfn._xlws.FILTER(shifts!A:A,(shifts!B:B=events!AD524)*(shifts!AG:AG&gt;=events!BK524)*(shifts!AH:AH&lt;=events!BL524)),BI523)</f>
        <v>18</v>
      </c>
      <c r="BJ524" s="15">
        <f t="shared" si="783"/>
        <v>0</v>
      </c>
      <c r="BK524">
        <f t="shared" si="784"/>
        <v>688</v>
      </c>
      <c r="BL524">
        <f t="shared" si="785"/>
        <v>688</v>
      </c>
      <c r="BM524" s="15">
        <f>SUMIFS(BJ$2:BJ524,K$2:K524,"=Intermission")+SUMIFS(BJ$2:BJ524,K$2:K524,"=Timeout")</f>
        <v>0</v>
      </c>
      <c r="BN524">
        <f t="shared" si="786"/>
        <v>0</v>
      </c>
      <c r="BO524" s="19">
        <f t="shared" si="787"/>
        <v>392</v>
      </c>
      <c r="BP524">
        <f t="shared" si="788"/>
        <v>387</v>
      </c>
      <c r="BQ524" s="17">
        <f t="shared" si="789"/>
        <v>392</v>
      </c>
      <c r="BR524" t="str">
        <f t="shared" si="790"/>
        <v>event_team_player_1</v>
      </c>
      <c r="BS524">
        <f>COUNTIFS(S$3:S524,"="&amp;S524,AI$3:AI524,"="&amp;AI524)</f>
        <v>1</v>
      </c>
      <c r="BT524" t="str">
        <f>IFERROR(VLOOKUP(BB524&amp;BU524&amp;X524,game_rosters!U:W,3,FALSE),"")</f>
        <v>P100034</v>
      </c>
      <c r="BU524" t="str">
        <f t="shared" si="791"/>
        <v>Outlaws</v>
      </c>
    </row>
    <row r="525" spans="1:73" x14ac:dyDescent="0.2">
      <c r="A525">
        <f t="shared" si="766"/>
        <v>1</v>
      </c>
      <c r="E525" s="4"/>
      <c r="F525" s="43"/>
      <c r="G525" s="4"/>
      <c r="H525" s="46"/>
      <c r="I525" s="44">
        <v>18</v>
      </c>
      <c r="J525" s="44" t="str">
        <f t="shared" si="792"/>
        <v/>
      </c>
      <c r="K525" t="s">
        <v>9</v>
      </c>
      <c r="L525" t="s">
        <v>173</v>
      </c>
      <c r="M525" t="s">
        <v>71</v>
      </c>
      <c r="S525">
        <v>252</v>
      </c>
      <c r="T525">
        <v>47</v>
      </c>
      <c r="U525" t="str">
        <f>IF(B525=1,MAX($U$2:$U524)+1,IF(AND($T525&lt;&gt;"",$T525=$T524),$U524,IF(B525="x",U524,"")))</f>
        <v/>
      </c>
      <c r="V525" t="str">
        <f>IF(C525=1,MAX($V$2:$V524)+1,IF(AND($T525&lt;&gt;"",$T525=$T524),$U524,IF(C525="x",V524,"")))</f>
        <v/>
      </c>
      <c r="W525" t="s">
        <v>731</v>
      </c>
      <c r="X525">
        <v>18</v>
      </c>
      <c r="Z525">
        <v>1</v>
      </c>
      <c r="AA525">
        <f t="shared" si="763"/>
        <v>1252</v>
      </c>
      <c r="AB525">
        <f t="shared" si="764"/>
        <v>9047</v>
      </c>
      <c r="AC525">
        <f t="shared" si="760"/>
        <v>9047</v>
      </c>
      <c r="AD525" s="6">
        <v>1</v>
      </c>
      <c r="AE525" t="s">
        <v>754</v>
      </c>
      <c r="AF525" t="s">
        <v>934</v>
      </c>
      <c r="AG525" t="s">
        <v>756</v>
      </c>
      <c r="AH525" t="s">
        <v>756</v>
      </c>
      <c r="AI525" t="str">
        <f t="shared" si="767"/>
        <v>e</v>
      </c>
      <c r="AJ525" t="str">
        <f t="shared" si="768"/>
        <v>d</v>
      </c>
      <c r="AK525" t="str">
        <f t="shared" si="769"/>
        <v>d</v>
      </c>
      <c r="AL525" t="str">
        <f t="shared" si="770"/>
        <v>o</v>
      </c>
      <c r="AM525" t="str">
        <f t="shared" si="771"/>
        <v/>
      </c>
      <c r="AN525" t="str">
        <f t="shared" si="772"/>
        <v>Away</v>
      </c>
      <c r="AO525" t="str">
        <f t="shared" si="773"/>
        <v>a</v>
      </c>
      <c r="AP525" t="str">
        <f t="shared" si="774"/>
        <v>o</v>
      </c>
      <c r="AQ525" t="str">
        <f t="shared" si="775"/>
        <v>d</v>
      </c>
      <c r="AR525" t="str">
        <f t="shared" si="776"/>
        <v>Away</v>
      </c>
      <c r="AS525" t="str">
        <f t="shared" si="777"/>
        <v>a</v>
      </c>
      <c r="AT525" t="str">
        <f t="shared" si="778"/>
        <v>Offensive</v>
      </c>
      <c r="AU525" t="str">
        <f t="shared" si="779"/>
        <v/>
      </c>
      <c r="AV525" t="str">
        <f t="shared" si="780"/>
        <v/>
      </c>
      <c r="AW525" t="str" cm="1">
        <f t="array" ref="AW525">IFERROR(IF(O525&lt;&gt;"",O525,IF(OR($S525="",$T525=""),"",IF(O525&lt;&gt;"",O525,IF($T525&lt;&gt;"",_xlfn._xlws.FILTER(O:O,($BU:$BU=$BU525)*($I:$I=$I525)*($T:$T=$T525)*($S:$S=_xlfn.MINIFS($S:$S,$T:$T,"="&amp;$T525)),"")))))&amp;"",IF(O525="","",""))&amp;""</f>
        <v/>
      </c>
      <c r="AX525" t="str" cm="1">
        <f t="array" ref="AX525">IFERROR(IF(P525&lt;&gt;"",P525,IF(OR($S525="",$T525=""),"",IF($T525&lt;&gt;"",_xlfn._xlws.FILTER(P:P,($BU:$BU=$BU525)*($I:$I=$I525)*($T:$T=$T525)*($S:$S=_xlfn.MINIFS($S:$S,$T:$T,"="&amp;$T525)),""))))&amp;"",IF(P525="","",""))&amp;""</f>
        <v/>
      </c>
      <c r="AY525" t="str" cm="1">
        <f t="array" ref="AY525">IFERROR(IF(Q525&lt;&gt;"",Q525,IF(OR($S525="",$T525=""),"",IF($T525&lt;&gt;"",_xlfn._xlws.FILTER(Q:Q,($BU:$BU=$BU525)*($I:$I=$I525)*($T:$T=$T525)*($S:$S=_xlfn.MINIFS($S:$S,$T:$T,"="&amp;$T525)),""))))&amp;"",IF(Q525="","",""))&amp;""</f>
        <v/>
      </c>
      <c r="AZ525" t="str" cm="1">
        <f t="array" ref="AZ525">IFERROR(IF(R525&lt;&gt;"",R525,IF(OR($S525="",$T525=""),"",IF($T525&lt;&gt;"",_xlfn._xlws.FILTER(R:R,($BU:$BU=$BU525)*($I:$I=$I525)*($T:$T=$T525)*($S:$S=_xlfn.MINIFS($S:$S,$T:$T,"="&amp;$T525)),""))))&amp;"",IF(R525="","",""))&amp;""</f>
        <v/>
      </c>
      <c r="BA525" s="6">
        <f t="shared" si="781"/>
        <v>49</v>
      </c>
      <c r="BB525">
        <f t="shared" ref="BB525:BD525" si="800">BB524</f>
        <v>18987</v>
      </c>
      <c r="BC525" t="str">
        <f t="shared" si="800"/>
        <v>Velodrome</v>
      </c>
      <c r="BD525" t="str">
        <f t="shared" si="800"/>
        <v>Outlaws</v>
      </c>
      <c r="BE525" t="s">
        <v>9</v>
      </c>
      <c r="BF525" t="s">
        <v>173</v>
      </c>
      <c r="BI525" cm="1">
        <f t="array" ref="BI525">IFERROR(_xlfn._xlws.FILTER(shifts!A:A,(shifts!B:B=events!AD525)*(shifts!AG:AG&gt;=events!BK525)*(shifts!AH:AH&lt;=events!BL525)),BI524)</f>
        <v>18</v>
      </c>
      <c r="BJ525" s="15">
        <f t="shared" si="783"/>
        <v>0</v>
      </c>
      <c r="BK525">
        <f t="shared" si="784"/>
        <v>688</v>
      </c>
      <c r="BL525">
        <f t="shared" si="785"/>
        <v>688</v>
      </c>
      <c r="BM525" s="15">
        <f>SUMIFS(BJ$2:BJ525,K$2:K525,"=Intermission")+SUMIFS(BJ$2:BJ525,K$2:K525,"=Timeout")</f>
        <v>0</v>
      </c>
      <c r="BN525">
        <f t="shared" si="786"/>
        <v>0</v>
      </c>
      <c r="BO525" s="19">
        <f t="shared" si="787"/>
        <v>392</v>
      </c>
      <c r="BP525">
        <f t="shared" si="788"/>
        <v>387</v>
      </c>
      <c r="BQ525" s="17">
        <f t="shared" si="789"/>
        <v>392</v>
      </c>
      <c r="BR525" t="str">
        <f t="shared" si="790"/>
        <v>event_team_player_1</v>
      </c>
      <c r="BS525">
        <f>COUNTIFS(S$3:S525,"="&amp;S525,AI$3:AI525,"="&amp;AI525)</f>
        <v>1</v>
      </c>
      <c r="BT525" t="str">
        <f>IFERROR(VLOOKUP(BB525&amp;BU525&amp;X525,game_rosters!U:W,3,FALSE),"")</f>
        <v>P100034</v>
      </c>
      <c r="BU525" t="str">
        <f t="shared" si="791"/>
        <v>Outlaws</v>
      </c>
    </row>
    <row r="526" spans="1:73" x14ac:dyDescent="0.2">
      <c r="A526">
        <f t="shared" si="766"/>
        <v>1</v>
      </c>
      <c r="E526" s="4"/>
      <c r="F526" s="43"/>
      <c r="G526" s="4"/>
      <c r="H526" s="46"/>
      <c r="I526" s="44">
        <v>24</v>
      </c>
      <c r="J526" s="44" t="str">
        <f t="shared" si="792"/>
        <v/>
      </c>
      <c r="K526" t="s">
        <v>13</v>
      </c>
      <c r="L526" t="s">
        <v>586</v>
      </c>
      <c r="N526" t="s">
        <v>594</v>
      </c>
      <c r="O526" t="s">
        <v>600</v>
      </c>
      <c r="Q526" t="s">
        <v>594</v>
      </c>
      <c r="S526">
        <v>253</v>
      </c>
      <c r="T526" t="s">
        <v>756</v>
      </c>
      <c r="U526" t="str">
        <f>IF(B526=1,MAX($U$2:$U525)+1,IF(AND($T526&lt;&gt;"",$T526=$T525),$U525,IF(B526="x",U525,"")))</f>
        <v/>
      </c>
      <c r="V526" t="str">
        <f>IF(C526=1,MAX($V$2:$V525)+1,IF(AND($T526&lt;&gt;"",$T526=$T525),$U525,IF(C526="x",V525,"")))</f>
        <v/>
      </c>
      <c r="W526" t="s">
        <v>735</v>
      </c>
      <c r="X526">
        <v>24</v>
      </c>
      <c r="Z526">
        <v>1</v>
      </c>
      <c r="AA526">
        <f t="shared" si="763"/>
        <v>1253</v>
      </c>
      <c r="AB526" t="str">
        <f t="shared" si="764"/>
        <v/>
      </c>
      <c r="AC526">
        <f t="shared" si="760"/>
        <v>1253</v>
      </c>
      <c r="AD526" s="6">
        <v>1</v>
      </c>
      <c r="AE526" t="s">
        <v>754</v>
      </c>
      <c r="AF526" t="s">
        <v>907</v>
      </c>
      <c r="AG526" t="s">
        <v>756</v>
      </c>
      <c r="AH526" t="s">
        <v>756</v>
      </c>
      <c r="AI526" t="str">
        <f t="shared" si="767"/>
        <v>e</v>
      </c>
      <c r="AJ526" t="str">
        <f t="shared" si="768"/>
        <v/>
      </c>
      <c r="AK526" t="str">
        <f t="shared" si="769"/>
        <v/>
      </c>
      <c r="AL526" t="str">
        <f t="shared" si="770"/>
        <v/>
      </c>
      <c r="AM526" t="str">
        <f t="shared" si="771"/>
        <v/>
      </c>
      <c r="AN526" t="str">
        <f t="shared" si="772"/>
        <v>Home</v>
      </c>
      <c r="AO526" t="str">
        <f t="shared" si="773"/>
        <v>h</v>
      </c>
      <c r="AP526" t="str">
        <f t="shared" si="774"/>
        <v/>
      </c>
      <c r="AQ526" t="str">
        <f t="shared" si="775"/>
        <v/>
      </c>
      <c r="AR526" t="str">
        <f t="shared" si="776"/>
        <v>Home</v>
      </c>
      <c r="AS526" t="str">
        <f t="shared" si="777"/>
        <v>h</v>
      </c>
      <c r="AT526" t="str">
        <f t="shared" si="778"/>
        <v>Offensive</v>
      </c>
      <c r="AU526" t="str">
        <f t="shared" si="779"/>
        <v/>
      </c>
      <c r="AV526" t="str">
        <f t="shared" si="780"/>
        <v/>
      </c>
      <c r="AW526" t="str" cm="1">
        <f t="array" ref="AW526">IFERROR(IF(O526&lt;&gt;"",O526,IF(OR($S526="",$T526=""),"",IF(O526&lt;&gt;"",O526,IF($T526&lt;&gt;"",_xlfn._xlws.FILTER(O:O,($BU:$BU=$BU526)*($I:$I=$I526)*($T:$T=$T526)*($S:$S=_xlfn.MINIFS($S:$S,$T:$T,"="&amp;$T526)),"")))))&amp;"",IF(O526="","",""))&amp;""</f>
        <v>OffensivePlay_Zone-PuckRetreivalTurnover</v>
      </c>
      <c r="AX526" t="str" cm="1">
        <f t="array" ref="AX526">IFERROR(IF(P526&lt;&gt;"",P526,IF(OR($S526="",$T526=""),"",IF($T526&lt;&gt;"",_xlfn._xlws.FILTER(P:P,($BU:$BU=$BU526)*($I:$I=$I526)*($T:$T=$T526)*($S:$S=_xlfn.MINIFS($S:$S,$T:$T,"="&amp;$T526)),""))))&amp;"",IF(P526="","",""))&amp;""</f>
        <v/>
      </c>
      <c r="AY526" t="str" cm="1">
        <f t="array" ref="AY526">IFERROR(IF(Q526&lt;&gt;"",Q526,IF(OR($S526="",$T526=""),"",IF($T526&lt;&gt;"",_xlfn._xlws.FILTER(Q:Q,($BU:$BU=$BU526)*($I:$I=$I526)*($T:$T=$T526)*($S:$S=_xlfn.MINIFS($S:$S,$T:$T,"="&amp;$T526)),""))))&amp;"",IF(Q526="","",""))&amp;""</f>
        <v>u</v>
      </c>
      <c r="AZ526" t="str" cm="1">
        <f t="array" ref="AZ526">IFERROR(IF(R526&lt;&gt;"",R526,IF(OR($S526="",$T526=""),"",IF($T526&lt;&gt;"",_xlfn._xlws.FILTER(R:R,($BU:$BU=$BU526)*($I:$I=$I526)*($T:$T=$T526)*($S:$S=_xlfn.MINIFS($S:$S,$T:$T,"="&amp;$T526)),""))))&amp;"",IF(R526="","",""))&amp;""</f>
        <v/>
      </c>
      <c r="BA526" s="6">
        <f t="shared" si="781"/>
        <v>49</v>
      </c>
      <c r="BB526">
        <f t="shared" ref="BB526:BD526" si="801">BB525</f>
        <v>18987</v>
      </c>
      <c r="BC526" t="str">
        <f t="shared" si="801"/>
        <v>Velodrome</v>
      </c>
      <c r="BD526" t="str">
        <f t="shared" si="801"/>
        <v>Outlaws</v>
      </c>
      <c r="BE526" t="s">
        <v>13</v>
      </c>
      <c r="BF526" t="s">
        <v>586</v>
      </c>
      <c r="BI526" cm="1">
        <f t="array" ref="BI526">IFERROR(_xlfn._xlws.FILTER(shifts!A:A,(shifts!B:B=events!AD526)*(shifts!AG:AG&gt;=events!BK526)*(shifts!AH:AH&lt;=events!BL526)),BI525)</f>
        <v>18</v>
      </c>
      <c r="BJ526" s="15">
        <f t="shared" si="783"/>
        <v>0</v>
      </c>
      <c r="BK526">
        <f t="shared" si="784"/>
        <v>687</v>
      </c>
      <c r="BL526">
        <f t="shared" si="785"/>
        <v>687</v>
      </c>
      <c r="BM526" s="15">
        <f>SUMIFS(BJ$2:BJ526,K$2:K526,"=Intermission")+SUMIFS(BJ$2:BJ526,K$2:K526,"=Timeout")</f>
        <v>0</v>
      </c>
      <c r="BN526">
        <f t="shared" si="786"/>
        <v>0</v>
      </c>
      <c r="BO526" s="19">
        <f t="shared" si="787"/>
        <v>393</v>
      </c>
      <c r="BP526">
        <f t="shared" si="788"/>
        <v>388</v>
      </c>
      <c r="BQ526" s="17">
        <f t="shared" si="789"/>
        <v>393</v>
      </c>
      <c r="BR526" t="str">
        <f t="shared" si="790"/>
        <v>event_team_player_1</v>
      </c>
      <c r="BS526">
        <f>COUNTIFS(S$3:S526,"="&amp;S526,AI$3:AI526,"="&amp;AI526)</f>
        <v>1</v>
      </c>
      <c r="BT526" t="str">
        <f>IFERROR(VLOOKUP(BB526&amp;BU526&amp;X526,game_rosters!U:W,3,FALSE),"")</f>
        <v>P100230</v>
      </c>
      <c r="BU526" t="str">
        <f t="shared" si="791"/>
        <v>Velodrome</v>
      </c>
    </row>
    <row r="527" spans="1:73" x14ac:dyDescent="0.2">
      <c r="A527">
        <f t="shared" si="766"/>
        <v>1</v>
      </c>
      <c r="E527" s="4"/>
      <c r="F527" s="43"/>
      <c r="G527" s="4"/>
      <c r="H527" s="46"/>
      <c r="I527" s="44">
        <v>13</v>
      </c>
      <c r="J527" s="44" t="str">
        <f t="shared" si="792"/>
        <v>o</v>
      </c>
      <c r="K527" t="s">
        <v>238</v>
      </c>
      <c r="L527" t="s">
        <v>174</v>
      </c>
      <c r="M527" t="s">
        <v>85</v>
      </c>
      <c r="N527" t="s">
        <v>595</v>
      </c>
      <c r="O527" t="s">
        <v>633</v>
      </c>
      <c r="R527" s="51">
        <v>1</v>
      </c>
      <c r="S527">
        <v>254</v>
      </c>
      <c r="T527" t="s">
        <v>756</v>
      </c>
      <c r="U527" t="str">
        <f>IF(B527=1,MAX($U$2:$U526)+1,IF(AND($T527&lt;&gt;"",$T527=$T526),$U526,IF(B527="x",U526,"")))</f>
        <v/>
      </c>
      <c r="V527" t="str">
        <f>IF(C527=1,MAX($V$2:$V526)+1,IF(AND($T527&lt;&gt;"",$T527=$T526),$U526,IF(C527="x",V526,"")))</f>
        <v/>
      </c>
      <c r="W527" t="s">
        <v>731</v>
      </c>
      <c r="X527">
        <v>13</v>
      </c>
      <c r="Z527">
        <v>1</v>
      </c>
      <c r="AA527">
        <f t="shared" si="763"/>
        <v>1254</v>
      </c>
      <c r="AB527" t="str">
        <f t="shared" si="764"/>
        <v/>
      </c>
      <c r="AC527">
        <f t="shared" si="760"/>
        <v>1254</v>
      </c>
      <c r="AD527" s="6">
        <v>1</v>
      </c>
      <c r="AE527" t="s">
        <v>754</v>
      </c>
      <c r="AF527" t="s">
        <v>908</v>
      </c>
      <c r="AG527" t="s">
        <v>754</v>
      </c>
      <c r="AH527" t="s">
        <v>741</v>
      </c>
      <c r="AI527" t="str">
        <f t="shared" si="767"/>
        <v>e</v>
      </c>
      <c r="AJ527" t="str">
        <f t="shared" si="768"/>
        <v>o</v>
      </c>
      <c r="AK527" t="str">
        <f t="shared" si="769"/>
        <v>o</v>
      </c>
      <c r="AL527" t="str">
        <f t="shared" si="770"/>
        <v>d</v>
      </c>
      <c r="AM527" t="str">
        <f t="shared" si="771"/>
        <v>o</v>
      </c>
      <c r="AN527" t="str">
        <f t="shared" si="772"/>
        <v>Away</v>
      </c>
      <c r="AO527" t="str">
        <f t="shared" si="773"/>
        <v>a</v>
      </c>
      <c r="AP527" t="str">
        <f t="shared" si="774"/>
        <v>d</v>
      </c>
      <c r="AQ527" t="str">
        <f t="shared" si="775"/>
        <v>o</v>
      </c>
      <c r="AR527" t="str">
        <f t="shared" si="776"/>
        <v>Away</v>
      </c>
      <c r="AS527" t="str">
        <f t="shared" si="777"/>
        <v>a</v>
      </c>
      <c r="AT527" t="str">
        <f t="shared" si="778"/>
        <v>Offensive</v>
      </c>
      <c r="AU527" t="str">
        <f t="shared" si="779"/>
        <v/>
      </c>
      <c r="AV527" t="str">
        <f t="shared" si="780"/>
        <v/>
      </c>
      <c r="AW527" t="str" cm="1">
        <f t="array" ref="AW527">IFERROR(IF(O527&lt;&gt;"",O527,IF(OR($S527="",$T527=""),"",IF(O527&lt;&gt;"",O527,IF($T527&lt;&gt;"",_xlfn._xlws.FILTER(O:O,($BU:$BU=$BU527)*($I:$I=$I527)*($T:$T=$T527)*($S:$S=_xlfn.MINIFS($S:$S,$T:$T,"="&amp;$T527)),"")))))&amp;"",IF(O527="","",""))&amp;""</f>
        <v>OffensivePlay_Possession-Delay</v>
      </c>
      <c r="AX527" t="str" cm="1">
        <f t="array" ref="AX527">IFERROR(IF(P527&lt;&gt;"",P527,IF(OR($S527="",$T527=""),"",IF($T527&lt;&gt;"",_xlfn._xlws.FILTER(P:P,($BU:$BU=$BU527)*($I:$I=$I527)*($T:$T=$T527)*($S:$S=_xlfn.MINIFS($S:$S,$T:$T,"="&amp;$T527)),""))))&amp;"",IF(P527="","",""))&amp;""</f>
        <v/>
      </c>
      <c r="AY527" t="str" cm="1">
        <f t="array" ref="AY527">IFERROR(IF(Q527&lt;&gt;"",Q527,IF(OR($S527="",$T527=""),"",IF($T527&lt;&gt;"",_xlfn._xlws.FILTER(Q:Q,($BU:$BU=$BU527)*($I:$I=$I527)*($T:$T=$T527)*($S:$S=_xlfn.MINIFS($S:$S,$T:$T,"="&amp;$T527)),""))))&amp;"",IF(Q527="","",""))&amp;""</f>
        <v/>
      </c>
      <c r="AZ527" t="str" cm="1">
        <f t="array" ref="AZ527">IFERROR(IF(R527&lt;&gt;"",R527,IF(OR($S527="",$T527=""),"",IF($T527&lt;&gt;"",_xlfn._xlws.FILTER(R:R,($BU:$BU=$BU527)*($I:$I=$I527)*($T:$T=$T527)*($S:$S=_xlfn.MINIFS($S:$S,$T:$T,"="&amp;$T527)),""))))&amp;"",IF(R527="","",""))&amp;""</f>
        <v>1</v>
      </c>
      <c r="BA527" s="6">
        <f t="shared" si="781"/>
        <v>50</v>
      </c>
      <c r="BB527">
        <f t="shared" ref="BB527:BD527" si="802">BB526</f>
        <v>18987</v>
      </c>
      <c r="BC527" t="str">
        <f t="shared" si="802"/>
        <v>Velodrome</v>
      </c>
      <c r="BD527" t="str">
        <f t="shared" si="802"/>
        <v>Outlaws</v>
      </c>
      <c r="BE527" t="s">
        <v>238</v>
      </c>
      <c r="BF527" t="s">
        <v>174</v>
      </c>
      <c r="BI527" cm="1">
        <f t="array" ref="BI527">IFERROR(_xlfn._xlws.FILTER(shifts!A:A,(shifts!B:B=events!AD527)*(shifts!AG:AG&gt;=events!BK527)*(shifts!AH:AH&lt;=events!BL527)),BI526)</f>
        <v>18</v>
      </c>
      <c r="BJ527" s="15">
        <f t="shared" si="783"/>
        <v>3</v>
      </c>
      <c r="BK527">
        <f t="shared" si="784"/>
        <v>684</v>
      </c>
      <c r="BL527">
        <f t="shared" si="785"/>
        <v>681</v>
      </c>
      <c r="BM527" s="15">
        <f>SUMIFS(BJ$2:BJ527,K$2:K527,"=Intermission")+SUMIFS(BJ$2:BJ527,K$2:K527,"=Timeout")</f>
        <v>0</v>
      </c>
      <c r="BN527">
        <f t="shared" si="786"/>
        <v>0</v>
      </c>
      <c r="BO527" s="19">
        <f t="shared" si="787"/>
        <v>396</v>
      </c>
      <c r="BP527">
        <f t="shared" si="788"/>
        <v>391</v>
      </c>
      <c r="BQ527" s="17">
        <f t="shared" si="789"/>
        <v>399</v>
      </c>
      <c r="BR527" t="str">
        <f t="shared" si="790"/>
        <v>event_team_player_1</v>
      </c>
      <c r="BS527">
        <f>COUNTIFS(S$3:S527,"="&amp;S527,AI$3:AI527,"="&amp;AI527)</f>
        <v>1</v>
      </c>
      <c r="BT527" t="str">
        <f>IFERROR(VLOOKUP(BB527&amp;BU527&amp;X527,game_rosters!U:W,3,FALSE),"")</f>
        <v>P100031</v>
      </c>
      <c r="BU527" t="str">
        <f t="shared" si="791"/>
        <v>Outlaws</v>
      </c>
    </row>
    <row r="528" spans="1:73" x14ac:dyDescent="0.2">
      <c r="A528" t="str">
        <f t="shared" si="766"/>
        <v/>
      </c>
      <c r="E528" s="4"/>
      <c r="F528" s="43"/>
      <c r="G528" s="4"/>
      <c r="H528" s="46"/>
      <c r="I528" s="44">
        <v>84</v>
      </c>
      <c r="J528" s="44" t="str">
        <f t="shared" si="792"/>
        <v/>
      </c>
      <c r="O528" t="s">
        <v>609</v>
      </c>
      <c r="R528" s="51">
        <v>1</v>
      </c>
      <c r="S528">
        <v>254</v>
      </c>
      <c r="T528" t="s">
        <v>756</v>
      </c>
      <c r="U528" t="str">
        <f>IF(B528=1,MAX($U$2:$U527)+1,IF(AND($T528&lt;&gt;"",$T528=$T527),$U527,IF(B528="x",U527,"")))</f>
        <v/>
      </c>
      <c r="V528" t="str">
        <f>IF(C528=1,MAX($V$2:$V527)+1,IF(AND($T528&lt;&gt;"",$T528=$T527),$U527,IF(C528="x",V527,"")))</f>
        <v/>
      </c>
      <c r="X528">
        <v>84</v>
      </c>
      <c r="AA528">
        <f t="shared" si="763"/>
        <v>1254</v>
      </c>
      <c r="AB528" t="str">
        <f t="shared" si="764"/>
        <v/>
      </c>
      <c r="AC528">
        <f t="shared" si="760"/>
        <v>1254</v>
      </c>
      <c r="AD528" s="6">
        <v>1</v>
      </c>
      <c r="AE528" t="s">
        <v>754</v>
      </c>
      <c r="AF528" t="s">
        <v>908</v>
      </c>
      <c r="AG528" t="s">
        <v>754</v>
      </c>
      <c r="AH528" t="s">
        <v>741</v>
      </c>
      <c r="AI528" t="str">
        <f t="shared" si="767"/>
        <v>o</v>
      </c>
      <c r="AJ528" t="str">
        <f t="shared" si="768"/>
        <v>o</v>
      </c>
      <c r="AK528" t="str">
        <f t="shared" si="769"/>
        <v>o</v>
      </c>
      <c r="AL528" t="str">
        <f t="shared" si="770"/>
        <v/>
      </c>
      <c r="AM528" t="str">
        <f t="shared" si="771"/>
        <v/>
      </c>
      <c r="AN528" t="str">
        <f t="shared" si="772"/>
        <v>Away</v>
      </c>
      <c r="AO528" t="str">
        <f t="shared" si="773"/>
        <v>a</v>
      </c>
      <c r="AP528" t="str">
        <f t="shared" si="774"/>
        <v>d</v>
      </c>
      <c r="AQ528" t="str">
        <f t="shared" si="775"/>
        <v>o</v>
      </c>
      <c r="AR528" t="str">
        <f t="shared" si="776"/>
        <v>Away</v>
      </c>
      <c r="AS528" t="str">
        <f t="shared" si="777"/>
        <v>a</v>
      </c>
      <c r="AT528" t="str">
        <f t="shared" si="778"/>
        <v>Defensive</v>
      </c>
      <c r="AU528" t="str">
        <f t="shared" si="779"/>
        <v/>
      </c>
      <c r="AV528" t="str">
        <f t="shared" si="780"/>
        <v/>
      </c>
      <c r="AW528" t="str" cm="1">
        <f t="array" ref="AW528">IFERROR(IF(O528&lt;&gt;"",O528,IF(OR($S528="",$T528=""),"",IF(O528&lt;&gt;"",O528,IF($T528&lt;&gt;"",_xlfn._xlws.FILTER(O:O,($BU:$BU=$BU528)*($I:$I=$I528)*($T:$T=$T528)*($S:$S=_xlfn.MINIFS($S:$S,$T:$T,"="&amp;$T528)),"")))))&amp;"",IF(O528="","",""))&amp;""</f>
        <v>Defensive_PlayPossession-FroceWide</v>
      </c>
      <c r="AX528" t="str" cm="1">
        <f t="array" ref="AX528">IFERROR(IF(P528&lt;&gt;"",P528,IF(OR($S528="",$T528=""),"",IF($T528&lt;&gt;"",_xlfn._xlws.FILTER(P:P,($BU:$BU=$BU528)*($I:$I=$I528)*($T:$T=$T528)*($S:$S=_xlfn.MINIFS($S:$S,$T:$T,"="&amp;$T528)),""))))&amp;"",IF(P528="","",""))&amp;""</f>
        <v/>
      </c>
      <c r="AY528" t="str" cm="1">
        <f t="array" ref="AY528">IFERROR(IF(Q528&lt;&gt;"",Q528,IF(OR($S528="",$T528=""),"",IF($T528&lt;&gt;"",_xlfn._xlws.FILTER(Q:Q,($BU:$BU=$BU528)*($I:$I=$I528)*($T:$T=$T528)*($S:$S=_xlfn.MINIFS($S:$S,$T:$T,"="&amp;$T528)),""))))&amp;"",IF(Q528="","",""))&amp;""</f>
        <v/>
      </c>
      <c r="AZ528" t="str" cm="1">
        <f t="array" ref="AZ528">IFERROR(IF(R528&lt;&gt;"",R528,IF(OR($S528="",$T528=""),"",IF($T528&lt;&gt;"",_xlfn._xlws.FILTER(R:R,($BU:$BU=$BU528)*($I:$I=$I528)*($T:$T=$T528)*($S:$S=_xlfn.MINIFS($S:$S,$T:$T,"="&amp;$T528)),""))))&amp;"",IF(R528="","",""))&amp;""</f>
        <v>1</v>
      </c>
      <c r="BA528" s="6">
        <f t="shared" si="781"/>
        <v>50</v>
      </c>
      <c r="BB528">
        <f t="shared" ref="BB528:BD528" si="803">BB527</f>
        <v>18987</v>
      </c>
      <c r="BC528" t="str">
        <f t="shared" si="803"/>
        <v>Velodrome</v>
      </c>
      <c r="BD528" t="str">
        <f t="shared" si="803"/>
        <v>Outlaws</v>
      </c>
      <c r="BE528" t="s">
        <v>238</v>
      </c>
      <c r="BF528" t="s">
        <v>174</v>
      </c>
      <c r="BI528" cm="1">
        <f t="array" ref="BI528">IFERROR(_xlfn._xlws.FILTER(shifts!A:A,(shifts!B:B=events!AD528)*(shifts!AG:AG&gt;=events!BK528)*(shifts!AH:AH&lt;=events!BL528)),BI527)</f>
        <v>18</v>
      </c>
      <c r="BJ528" s="15">
        <f t="shared" si="783"/>
        <v>3</v>
      </c>
      <c r="BK528">
        <f t="shared" si="784"/>
        <v>684</v>
      </c>
      <c r="BL528">
        <f t="shared" si="785"/>
        <v>681</v>
      </c>
      <c r="BM528" s="15">
        <f>SUMIFS(BJ$2:BJ528,K$2:K528,"=Intermission")+SUMIFS(BJ$2:BJ528,K$2:K528,"=Timeout")</f>
        <v>0</v>
      </c>
      <c r="BN528">
        <f t="shared" si="786"/>
        <v>0</v>
      </c>
      <c r="BO528" s="19">
        <f t="shared" si="787"/>
        <v>396</v>
      </c>
      <c r="BP528">
        <f t="shared" si="788"/>
        <v>391</v>
      </c>
      <c r="BQ528" s="17">
        <f t="shared" si="789"/>
        <v>399</v>
      </c>
      <c r="BR528" t="str">
        <f t="shared" si="790"/>
        <v>opp_team_player_1</v>
      </c>
      <c r="BS528">
        <f>COUNTIFS(S$3:S528,"="&amp;S528,AI$3:AI528,"="&amp;AI528)</f>
        <v>1</v>
      </c>
      <c r="BT528" t="str">
        <f>IFERROR(VLOOKUP(BB528&amp;BU528&amp;X528,game_rosters!U:W,3,FALSE),"")</f>
        <v>P100198</v>
      </c>
      <c r="BU528" t="str">
        <f t="shared" si="791"/>
        <v>Velodrome</v>
      </c>
    </row>
    <row r="529" spans="1:73" x14ac:dyDescent="0.2">
      <c r="A529">
        <f t="shared" si="766"/>
        <v>1</v>
      </c>
      <c r="E529" s="4"/>
      <c r="F529" s="43"/>
      <c r="G529" s="4"/>
      <c r="H529" s="46"/>
      <c r="I529" s="44">
        <v>13</v>
      </c>
      <c r="J529" s="44" t="str">
        <f t="shared" si="792"/>
        <v/>
      </c>
      <c r="K529" t="s">
        <v>7</v>
      </c>
      <c r="L529" t="s">
        <v>192</v>
      </c>
      <c r="M529" t="s">
        <v>68</v>
      </c>
      <c r="N529" t="s">
        <v>594</v>
      </c>
      <c r="R529" s="51">
        <v>1</v>
      </c>
      <c r="S529">
        <v>255</v>
      </c>
      <c r="T529" t="s">
        <v>756</v>
      </c>
      <c r="U529" t="str">
        <f>IF(B529=1,MAX($U$2:$U528)+1,IF(AND($T529&lt;&gt;"",$T529=$T528),$U528,IF(B529="x",U528,"")))</f>
        <v/>
      </c>
      <c r="V529" t="str">
        <f>IF(C529=1,MAX($V$2:$V528)+1,IF(AND($T529&lt;&gt;"",$T529=$T528),$U528,IF(C529="x",V528,"")))</f>
        <v/>
      </c>
      <c r="W529" t="s">
        <v>731</v>
      </c>
      <c r="X529">
        <v>13</v>
      </c>
      <c r="Z529">
        <v>1</v>
      </c>
      <c r="AA529">
        <f t="shared" si="763"/>
        <v>1255</v>
      </c>
      <c r="AB529" t="str">
        <f t="shared" si="764"/>
        <v/>
      </c>
      <c r="AC529">
        <f t="shared" si="760"/>
        <v>1255</v>
      </c>
      <c r="AD529" s="6">
        <v>1</v>
      </c>
      <c r="AE529" t="s">
        <v>754</v>
      </c>
      <c r="AF529" t="s">
        <v>741</v>
      </c>
      <c r="AG529" t="s">
        <v>756</v>
      </c>
      <c r="AH529" t="s">
        <v>756</v>
      </c>
      <c r="AI529" t="str">
        <f t="shared" si="767"/>
        <v>e</v>
      </c>
      <c r="AJ529" t="str">
        <f t="shared" si="768"/>
        <v/>
      </c>
      <c r="AK529" t="str">
        <f t="shared" si="769"/>
        <v/>
      </c>
      <c r="AL529" t="str">
        <f t="shared" si="770"/>
        <v/>
      </c>
      <c r="AM529" t="str">
        <f t="shared" si="771"/>
        <v/>
      </c>
      <c r="AN529" t="str">
        <f t="shared" si="772"/>
        <v>Away</v>
      </c>
      <c r="AO529" t="str">
        <f t="shared" si="773"/>
        <v>a</v>
      </c>
      <c r="AP529" t="str">
        <f t="shared" si="774"/>
        <v/>
      </c>
      <c r="AQ529" t="str">
        <f t="shared" si="775"/>
        <v/>
      </c>
      <c r="AR529" t="str">
        <f t="shared" si="776"/>
        <v>Away</v>
      </c>
      <c r="AS529" t="str">
        <f t="shared" si="777"/>
        <v>a</v>
      </c>
      <c r="AT529" t="str">
        <f t="shared" si="778"/>
        <v>Offensive</v>
      </c>
      <c r="AU529" t="str">
        <f t="shared" si="779"/>
        <v/>
      </c>
      <c r="AV529" t="str">
        <f t="shared" si="780"/>
        <v/>
      </c>
      <c r="AW529" t="str" cm="1">
        <f t="array" ref="AW529">IFERROR(IF(O529&lt;&gt;"",O529,IF(OR($S529="",$T529=""),"",IF(O529&lt;&gt;"",O529,IF($T529&lt;&gt;"",_xlfn._xlws.FILTER(O:O,($BU:$BU=$BU529)*($I:$I=$I529)*($T:$T=$T529)*($S:$S=_xlfn.MINIFS($S:$S,$T:$T,"="&amp;$T529)),"")))))&amp;"",IF(O529="","",""))&amp;""</f>
        <v/>
      </c>
      <c r="AX529" t="str" cm="1">
        <f t="array" ref="AX529">IFERROR(IF(P529&lt;&gt;"",P529,IF(OR($S529="",$T529=""),"",IF($T529&lt;&gt;"",_xlfn._xlws.FILTER(P:P,($BU:$BU=$BU529)*($I:$I=$I529)*($T:$T=$T529)*($S:$S=_xlfn.MINIFS($S:$S,$T:$T,"="&amp;$T529)),""))))&amp;"",IF(P529="","",""))&amp;""</f>
        <v/>
      </c>
      <c r="AY529" t="str" cm="1">
        <f t="array" ref="AY529">IFERROR(IF(Q529&lt;&gt;"",Q529,IF(OR($S529="",$T529=""),"",IF($T529&lt;&gt;"",_xlfn._xlws.FILTER(Q:Q,($BU:$BU=$BU529)*($I:$I=$I529)*($T:$T=$T529)*($S:$S=_xlfn.MINIFS($S:$S,$T:$T,"="&amp;$T529)),""))))&amp;"",IF(Q529="","",""))&amp;""</f>
        <v/>
      </c>
      <c r="AZ529" t="str" cm="1">
        <f t="array" ref="AZ529">IFERROR(IF(R529&lt;&gt;"",R529,IF(OR($S529="",$T529=""),"",IF($T529&lt;&gt;"",_xlfn._xlws.FILTER(R:R,($BU:$BU=$BU529)*($I:$I=$I529)*($T:$T=$T529)*($S:$S=_xlfn.MINIFS($S:$S,$T:$T,"="&amp;$T529)),""))))&amp;"",IF(R529="","",""))&amp;""</f>
        <v>1</v>
      </c>
      <c r="BA529" s="6">
        <f t="shared" si="781"/>
        <v>50</v>
      </c>
      <c r="BB529">
        <f t="shared" ref="BB529:BD529" si="804">BB528</f>
        <v>18987</v>
      </c>
      <c r="BC529" t="str">
        <f t="shared" si="804"/>
        <v>Velodrome</v>
      </c>
      <c r="BD529" t="str">
        <f t="shared" si="804"/>
        <v>Outlaws</v>
      </c>
      <c r="BE529" t="s">
        <v>7</v>
      </c>
      <c r="BF529" t="s">
        <v>192</v>
      </c>
      <c r="BI529" cm="1">
        <f t="array" ref="BI529">IFERROR(_xlfn._xlws.FILTER(shifts!A:A,(shifts!B:B=events!AD529)*(shifts!AG:AG&gt;=events!BK529)*(shifts!AH:AH&lt;=events!BL529)),BI528)</f>
        <v>18</v>
      </c>
      <c r="BJ529" s="15">
        <f t="shared" si="783"/>
        <v>0</v>
      </c>
      <c r="BK529">
        <f t="shared" si="784"/>
        <v>681</v>
      </c>
      <c r="BL529">
        <f t="shared" si="785"/>
        <v>681</v>
      </c>
      <c r="BM529" s="15">
        <f>SUMIFS(BJ$2:BJ529,K$2:K529,"=Intermission")+SUMIFS(BJ$2:BJ529,K$2:K529,"=Timeout")</f>
        <v>0</v>
      </c>
      <c r="BN529">
        <f t="shared" si="786"/>
        <v>0</v>
      </c>
      <c r="BO529" s="19">
        <f t="shared" si="787"/>
        <v>399</v>
      </c>
      <c r="BP529">
        <f t="shared" si="788"/>
        <v>394</v>
      </c>
      <c r="BQ529" s="17">
        <f t="shared" si="789"/>
        <v>399</v>
      </c>
      <c r="BR529" t="str">
        <f t="shared" si="790"/>
        <v>event_team_player_1</v>
      </c>
      <c r="BS529">
        <f>COUNTIFS(S$3:S529,"="&amp;S529,AI$3:AI529,"="&amp;AI529)</f>
        <v>1</v>
      </c>
      <c r="BT529" t="str">
        <f>IFERROR(VLOOKUP(BB529&amp;BU529&amp;X529,game_rosters!U:W,3,FALSE),"")</f>
        <v>P100031</v>
      </c>
      <c r="BU529" t="str">
        <f t="shared" si="791"/>
        <v>Outlaws</v>
      </c>
    </row>
    <row r="530" spans="1:73" x14ac:dyDescent="0.2">
      <c r="A530" t="str">
        <f t="shared" si="766"/>
        <v/>
      </c>
      <c r="E530" s="4"/>
      <c r="F530" s="43"/>
      <c r="G530" s="4"/>
      <c r="H530" s="46"/>
      <c r="I530" s="44">
        <v>84</v>
      </c>
      <c r="J530" s="44" t="str">
        <f t="shared" si="792"/>
        <v/>
      </c>
      <c r="O530" t="s">
        <v>602</v>
      </c>
      <c r="P530" t="s">
        <v>605</v>
      </c>
      <c r="Q530" t="s">
        <v>595</v>
      </c>
      <c r="R530" s="51">
        <v>1</v>
      </c>
      <c r="S530">
        <v>255</v>
      </c>
      <c r="T530" t="s">
        <v>756</v>
      </c>
      <c r="U530" t="str">
        <f>IF(B530=1,MAX($U$2:$U529)+1,IF(AND($T530&lt;&gt;"",$T530=$T529),$U529,IF(B530="x",U529,"")))</f>
        <v/>
      </c>
      <c r="V530" t="str">
        <f>IF(C530=1,MAX($V$2:$V529)+1,IF(AND($T530&lt;&gt;"",$T530=$T529),$U529,IF(C530="x",V529,"")))</f>
        <v/>
      </c>
      <c r="X530">
        <v>84</v>
      </c>
      <c r="AA530">
        <f t="shared" si="763"/>
        <v>1255</v>
      </c>
      <c r="AB530" t="str">
        <f t="shared" si="764"/>
        <v/>
      </c>
      <c r="AC530">
        <f t="shared" si="760"/>
        <v>1255</v>
      </c>
      <c r="AD530" s="6">
        <v>1</v>
      </c>
      <c r="AE530" t="s">
        <v>754</v>
      </c>
      <c r="AF530" t="s">
        <v>741</v>
      </c>
      <c r="AG530" t="s">
        <v>756</v>
      </c>
      <c r="AH530" t="s">
        <v>756</v>
      </c>
      <c r="AI530" t="str">
        <f t="shared" si="767"/>
        <v>o</v>
      </c>
      <c r="AJ530" t="str">
        <f t="shared" si="768"/>
        <v/>
      </c>
      <c r="AK530" t="str">
        <f t="shared" si="769"/>
        <v/>
      </c>
      <c r="AL530" t="str">
        <f t="shared" si="770"/>
        <v/>
      </c>
      <c r="AM530" t="str">
        <f t="shared" si="771"/>
        <v/>
      </c>
      <c r="AN530" t="str">
        <f t="shared" si="772"/>
        <v>Away</v>
      </c>
      <c r="AO530" t="str">
        <f t="shared" si="773"/>
        <v>a</v>
      </c>
      <c r="AP530" t="str">
        <f t="shared" si="774"/>
        <v/>
      </c>
      <c r="AQ530" t="str">
        <f t="shared" si="775"/>
        <v/>
      </c>
      <c r="AR530" t="str">
        <f t="shared" si="776"/>
        <v>Away</v>
      </c>
      <c r="AS530" t="str">
        <f t="shared" si="777"/>
        <v>a</v>
      </c>
      <c r="AT530" t="str">
        <f t="shared" si="778"/>
        <v>Defensive</v>
      </c>
      <c r="AU530" t="str">
        <f t="shared" si="779"/>
        <v/>
      </c>
      <c r="AV530" t="str">
        <f t="shared" si="780"/>
        <v/>
      </c>
      <c r="AW530" t="str" cm="1">
        <f t="array" ref="AW530">IFERROR(IF(O530&lt;&gt;"",O530,IF(OR($S530="",$T530=""),"",IF(O530&lt;&gt;"",O530,IF($T530&lt;&gt;"",_xlfn._xlws.FILTER(O:O,($BU:$BU=$BU530)*($I:$I=$I530)*($T:$T=$T530)*($S:$S=_xlfn.MINIFS($S:$S,$T:$T,"="&amp;$T530)),"")))))&amp;"",IF(O530="","",""))&amp;""</f>
        <v>Defensive_PlayPossession-StickCheck</v>
      </c>
      <c r="AX530" t="str" cm="1">
        <f t="array" ref="AX530">IFERROR(IF(P530&lt;&gt;"",P530,IF(OR($S530="",$T530=""),"",IF($T530&lt;&gt;"",_xlfn._xlws.FILTER(P:P,($BU:$BU=$BU530)*($I:$I=$I530)*($T:$T=$T530)*($S:$S=_xlfn.MINIFS($S:$S,$T:$T,"="&amp;$T530)),""))))&amp;"",IF(P530="","",""))&amp;""</f>
        <v>Defensive_PlayPass-InShotPassLane</v>
      </c>
      <c r="AY530" t="str" cm="1">
        <f t="array" ref="AY530">IFERROR(IF(Q530&lt;&gt;"",Q530,IF(OR($S530="",$T530=""),"",IF($T530&lt;&gt;"",_xlfn._xlws.FILTER(Q:Q,($BU:$BU=$BU530)*($I:$I=$I530)*($T:$T=$T530)*($S:$S=_xlfn.MINIFS($S:$S,$T:$T,"="&amp;$T530)),""))))&amp;"",IF(Q530="","",""))&amp;""</f>
        <v>s</v>
      </c>
      <c r="AZ530" t="str" cm="1">
        <f t="array" ref="AZ530">IFERROR(IF(R530&lt;&gt;"",R530,IF(OR($S530="",$T530=""),"",IF($T530&lt;&gt;"",_xlfn._xlws.FILTER(R:R,($BU:$BU=$BU530)*($I:$I=$I530)*($T:$T=$T530)*($S:$S=_xlfn.MINIFS($S:$S,$T:$T,"="&amp;$T530)),""))))&amp;"",IF(R530="","",""))&amp;""</f>
        <v>1</v>
      </c>
      <c r="BA530" s="6">
        <f t="shared" si="781"/>
        <v>50</v>
      </c>
      <c r="BB530">
        <f t="shared" ref="BB530:BD530" si="805">BB529</f>
        <v>18987</v>
      </c>
      <c r="BC530" t="str">
        <f t="shared" si="805"/>
        <v>Velodrome</v>
      </c>
      <c r="BD530" t="str">
        <f t="shared" si="805"/>
        <v>Outlaws</v>
      </c>
      <c r="BE530" t="s">
        <v>7</v>
      </c>
      <c r="BF530" t="s">
        <v>192</v>
      </c>
      <c r="BI530" cm="1">
        <f t="array" ref="BI530">IFERROR(_xlfn._xlws.FILTER(shifts!A:A,(shifts!B:B=events!AD530)*(shifts!AG:AG&gt;=events!BK530)*(shifts!AH:AH&lt;=events!BL530)),BI529)</f>
        <v>18</v>
      </c>
      <c r="BJ530" s="15">
        <f t="shared" si="783"/>
        <v>0</v>
      </c>
      <c r="BK530">
        <f t="shared" si="784"/>
        <v>681</v>
      </c>
      <c r="BL530">
        <f t="shared" si="785"/>
        <v>681</v>
      </c>
      <c r="BM530" s="15">
        <f>SUMIFS(BJ$2:BJ530,K$2:K530,"=Intermission")+SUMIFS(BJ$2:BJ530,K$2:K530,"=Timeout")</f>
        <v>0</v>
      </c>
      <c r="BN530">
        <f t="shared" si="786"/>
        <v>0</v>
      </c>
      <c r="BO530" s="19">
        <f t="shared" si="787"/>
        <v>399</v>
      </c>
      <c r="BP530">
        <f t="shared" si="788"/>
        <v>394</v>
      </c>
      <c r="BQ530" s="17">
        <f t="shared" si="789"/>
        <v>399</v>
      </c>
      <c r="BR530" t="str">
        <f t="shared" si="790"/>
        <v>opp_team_player_1</v>
      </c>
      <c r="BS530">
        <f>COUNTIFS(S$3:S530,"="&amp;S530,AI$3:AI530,"="&amp;AI530)</f>
        <v>1</v>
      </c>
      <c r="BT530" t="str">
        <f>IFERROR(VLOOKUP(BB530&amp;BU530&amp;X530,game_rosters!U:W,3,FALSE),"")</f>
        <v>P100198</v>
      </c>
      <c r="BU530" t="str">
        <f t="shared" si="791"/>
        <v>Velodrome</v>
      </c>
    </row>
    <row r="531" spans="1:73" x14ac:dyDescent="0.2">
      <c r="A531">
        <f t="shared" si="766"/>
        <v>1</v>
      </c>
      <c r="E531" s="4"/>
      <c r="F531" s="43"/>
      <c r="G531" s="4"/>
      <c r="H531" s="46"/>
      <c r="I531" s="44">
        <v>44</v>
      </c>
      <c r="J531" s="44" t="str">
        <f t="shared" si="792"/>
        <v/>
      </c>
      <c r="K531" t="s">
        <v>13</v>
      </c>
      <c r="L531" t="s">
        <v>587</v>
      </c>
      <c r="N531" t="s">
        <v>595</v>
      </c>
      <c r="O531" t="s">
        <v>618</v>
      </c>
      <c r="Q531" t="s">
        <v>595</v>
      </c>
      <c r="S531">
        <v>256</v>
      </c>
      <c r="T531" t="s">
        <v>756</v>
      </c>
      <c r="U531" t="str">
        <f>IF(B531=1,MAX($U$2:$U530)+1,IF(AND($T531&lt;&gt;"",$T531=$T530),$U530,IF(B531="x",U530,"")))</f>
        <v/>
      </c>
      <c r="V531" t="str">
        <f>IF(C531=1,MAX($V$2:$V530)+1,IF(AND($T531&lt;&gt;"",$T531=$T530),$U530,IF(C531="x",V530,"")))</f>
        <v/>
      </c>
      <c r="W531" t="s">
        <v>731</v>
      </c>
      <c r="X531">
        <v>44</v>
      </c>
      <c r="Z531">
        <v>1</v>
      </c>
      <c r="AA531">
        <f t="shared" si="763"/>
        <v>1256</v>
      </c>
      <c r="AB531" t="str">
        <f t="shared" si="764"/>
        <v/>
      </c>
      <c r="AC531">
        <f t="shared" si="760"/>
        <v>1256</v>
      </c>
      <c r="AD531" s="6">
        <v>1</v>
      </c>
      <c r="AE531" t="s">
        <v>754</v>
      </c>
      <c r="AF531" t="s">
        <v>732</v>
      </c>
      <c r="AG531" t="s">
        <v>754</v>
      </c>
      <c r="AH531" t="s">
        <v>744</v>
      </c>
      <c r="AI531" t="str">
        <f t="shared" si="767"/>
        <v>e</v>
      </c>
      <c r="AJ531" t="str">
        <f t="shared" si="768"/>
        <v/>
      </c>
      <c r="AK531" t="str">
        <f t="shared" si="769"/>
        <v/>
      </c>
      <c r="AL531" t="str">
        <f t="shared" si="770"/>
        <v/>
      </c>
      <c r="AM531" t="str">
        <f t="shared" si="771"/>
        <v/>
      </c>
      <c r="AN531" t="str">
        <f t="shared" si="772"/>
        <v>Away</v>
      </c>
      <c r="AO531" t="str">
        <f t="shared" si="773"/>
        <v>a</v>
      </c>
      <c r="AP531" t="str">
        <f t="shared" si="774"/>
        <v/>
      </c>
      <c r="AQ531" t="str">
        <f t="shared" si="775"/>
        <v/>
      </c>
      <c r="AR531" t="str">
        <f t="shared" si="776"/>
        <v>Away</v>
      </c>
      <c r="AS531" t="str">
        <f t="shared" si="777"/>
        <v>a</v>
      </c>
      <c r="AT531" t="str">
        <f t="shared" si="778"/>
        <v>Offensive</v>
      </c>
      <c r="AU531" t="str">
        <f t="shared" si="779"/>
        <v/>
      </c>
      <c r="AV531" t="str">
        <f t="shared" si="780"/>
        <v/>
      </c>
      <c r="AW531" t="str" cm="1">
        <f t="array" ref="AW531">IFERROR(IF(O531&lt;&gt;"",O531,IF(OR($S531="",$T531=""),"",IF(O531&lt;&gt;"",O531,IF($T531&lt;&gt;"",_xlfn._xlws.FILTER(O:O,($BU:$BU=$BU531)*($I:$I=$I531)*($T:$T=$T531)*($S:$S=_xlfn.MINIFS($S:$S,$T:$T,"="&amp;$T531)),"")))))&amp;"",IF(O531="","",""))&amp;""</f>
        <v>OffensivePlay_Zone-PuckRecoveryTurnover</v>
      </c>
      <c r="AX531" t="str" cm="1">
        <f t="array" ref="AX531">IFERROR(IF(P531&lt;&gt;"",P531,IF(OR($S531="",$T531=""),"",IF($T531&lt;&gt;"",_xlfn._xlws.FILTER(P:P,($BU:$BU=$BU531)*($I:$I=$I531)*($T:$T=$T531)*($S:$S=_xlfn.MINIFS($S:$S,$T:$T,"="&amp;$T531)),""))))&amp;"",IF(P531="","",""))&amp;""</f>
        <v/>
      </c>
      <c r="AY531" t="str" cm="1">
        <f t="array" ref="AY531">IFERROR(IF(Q531&lt;&gt;"",Q531,IF(OR($S531="",$T531=""),"",IF($T531&lt;&gt;"",_xlfn._xlws.FILTER(Q:Q,($BU:$BU=$BU531)*($I:$I=$I531)*($T:$T=$T531)*($S:$S=_xlfn.MINIFS($S:$S,$T:$T,"="&amp;$T531)),""))))&amp;"",IF(Q531="","",""))&amp;""</f>
        <v>s</v>
      </c>
      <c r="AZ531" t="str" cm="1">
        <f t="array" ref="AZ531">IFERROR(IF(R531&lt;&gt;"",R531,IF(OR($S531="",$T531=""),"",IF($T531&lt;&gt;"",_xlfn._xlws.FILTER(R:R,($BU:$BU=$BU531)*($I:$I=$I531)*($T:$T=$T531)*($S:$S=_xlfn.MINIFS($S:$S,$T:$T,"="&amp;$T531)),""))))&amp;"",IF(R531="","",""))&amp;""</f>
        <v/>
      </c>
      <c r="BA531" s="6">
        <f t="shared" si="781"/>
        <v>50</v>
      </c>
      <c r="BB531">
        <f t="shared" ref="BB531:BD531" si="806">BB530</f>
        <v>18987</v>
      </c>
      <c r="BC531" t="str">
        <f t="shared" si="806"/>
        <v>Velodrome</v>
      </c>
      <c r="BD531" t="str">
        <f t="shared" si="806"/>
        <v>Outlaws</v>
      </c>
      <c r="BE531" t="s">
        <v>13</v>
      </c>
      <c r="BF531" t="s">
        <v>587</v>
      </c>
      <c r="BI531" cm="1">
        <f t="array" ref="BI531">IFERROR(_xlfn._xlws.FILTER(shifts!A:A,(shifts!B:B=events!AD531)*(shifts!AG:AG&gt;=events!BK531)*(shifts!AH:AH&lt;=events!BL531)),BI530)</f>
        <v>18</v>
      </c>
      <c r="BJ531" s="15">
        <f t="shared" si="783"/>
        <v>2</v>
      </c>
      <c r="BK531">
        <f t="shared" si="784"/>
        <v>677</v>
      </c>
      <c r="BL531">
        <f t="shared" si="785"/>
        <v>675</v>
      </c>
      <c r="BM531" s="15">
        <f>SUMIFS(BJ$2:BJ531,K$2:K531,"=Intermission")+SUMIFS(BJ$2:BJ531,K$2:K531,"=Timeout")</f>
        <v>0</v>
      </c>
      <c r="BN531">
        <f t="shared" si="786"/>
        <v>0</v>
      </c>
      <c r="BO531" s="19">
        <f t="shared" si="787"/>
        <v>403</v>
      </c>
      <c r="BP531">
        <f t="shared" si="788"/>
        <v>398</v>
      </c>
      <c r="BQ531" s="17">
        <f t="shared" si="789"/>
        <v>405</v>
      </c>
      <c r="BR531" t="str">
        <f t="shared" si="790"/>
        <v>event_team_player_1</v>
      </c>
      <c r="BS531">
        <f>COUNTIFS(S$3:S531,"="&amp;S531,AI$3:AI531,"="&amp;AI531)</f>
        <v>1</v>
      </c>
      <c r="BT531" t="str">
        <f>IFERROR(VLOOKUP(BB531&amp;BU531&amp;X531,game_rosters!U:W,3,FALSE),"")</f>
        <v>P100033</v>
      </c>
      <c r="BU531" t="str">
        <f t="shared" si="791"/>
        <v>Outlaws</v>
      </c>
    </row>
    <row r="532" spans="1:73" x14ac:dyDescent="0.2">
      <c r="A532">
        <f t="shared" si="766"/>
        <v>1</v>
      </c>
      <c r="E532" s="4"/>
      <c r="F532" s="43"/>
      <c r="G532" s="4"/>
      <c r="H532" s="46"/>
      <c r="I532" s="44">
        <v>44</v>
      </c>
      <c r="J532" s="44" t="str">
        <f t="shared" si="792"/>
        <v>o</v>
      </c>
      <c r="K532" t="s">
        <v>6</v>
      </c>
      <c r="L532" t="s">
        <v>205</v>
      </c>
      <c r="M532" t="s">
        <v>51</v>
      </c>
      <c r="N532" t="s">
        <v>595</v>
      </c>
      <c r="S532">
        <v>257</v>
      </c>
      <c r="T532">
        <v>48</v>
      </c>
      <c r="U532" t="str">
        <f>IF(B532=1,MAX($U$2:$U531)+1,IF(AND($T532&lt;&gt;"",$T532=$T531),$U531,IF(B532="x",U531,"")))</f>
        <v/>
      </c>
      <c r="V532" t="str">
        <f>IF(C532=1,MAX($V$2:$V531)+1,IF(AND($T532&lt;&gt;"",$T532=$T531),$U531,IF(C532="x",V531,"")))</f>
        <v/>
      </c>
      <c r="W532" t="s">
        <v>731</v>
      </c>
      <c r="X532">
        <v>44</v>
      </c>
      <c r="Z532">
        <v>1</v>
      </c>
      <c r="AA532">
        <f t="shared" si="763"/>
        <v>1257</v>
      </c>
      <c r="AB532">
        <f t="shared" si="764"/>
        <v>9048</v>
      </c>
      <c r="AC532">
        <f t="shared" si="760"/>
        <v>9048</v>
      </c>
      <c r="AD532" s="6">
        <v>1</v>
      </c>
      <c r="AE532" t="s">
        <v>754</v>
      </c>
      <c r="AF532" t="s">
        <v>744</v>
      </c>
      <c r="AG532" t="s">
        <v>756</v>
      </c>
      <c r="AH532" t="s">
        <v>756</v>
      </c>
      <c r="AI532" t="str">
        <f t="shared" si="767"/>
        <v>e</v>
      </c>
      <c r="AJ532" t="str">
        <f t="shared" si="768"/>
        <v>o</v>
      </c>
      <c r="AK532" t="str">
        <f t="shared" si="769"/>
        <v>o</v>
      </c>
      <c r="AL532" t="str">
        <f t="shared" si="770"/>
        <v>d</v>
      </c>
      <c r="AM532" t="str">
        <f t="shared" si="771"/>
        <v>o</v>
      </c>
      <c r="AN532" t="str">
        <f t="shared" si="772"/>
        <v>Away</v>
      </c>
      <c r="AO532" t="str">
        <f t="shared" si="773"/>
        <v>a</v>
      </c>
      <c r="AP532" t="str">
        <f t="shared" si="774"/>
        <v>d</v>
      </c>
      <c r="AQ532" t="str">
        <f t="shared" si="775"/>
        <v>o</v>
      </c>
      <c r="AR532" t="str">
        <f t="shared" si="776"/>
        <v>Away</v>
      </c>
      <c r="AS532" t="str">
        <f t="shared" si="777"/>
        <v>a</v>
      </c>
      <c r="AT532" t="str">
        <f t="shared" si="778"/>
        <v>Offensive</v>
      </c>
      <c r="AU532" t="str">
        <f t="shared" si="779"/>
        <v/>
      </c>
      <c r="AV532" t="str">
        <f t="shared" si="780"/>
        <v/>
      </c>
      <c r="AW532" t="str" cm="1">
        <f t="array" ref="AW532">IFERROR(IF(O532&lt;&gt;"",O532,IF(OR($S532="",$T532=""),"",IF(O532&lt;&gt;"",O532,IF($T532&lt;&gt;"",_xlfn._xlws.FILTER(O:O,($BU:$BU=$BU532)*($I:$I=$I532)*($T:$T=$T532)*($S:$S=_xlfn.MINIFS($S:$S,$T:$T,"="&amp;$T532)),"")))))&amp;"",IF(O532="","",""))&amp;""</f>
        <v/>
      </c>
      <c r="AX532" t="str" cm="1">
        <f t="array" ref="AX532">IFERROR(IF(P532&lt;&gt;"",P532,IF(OR($S532="",$T532=""),"",IF($T532&lt;&gt;"",_xlfn._xlws.FILTER(P:P,($BU:$BU=$BU532)*($I:$I=$I532)*($T:$T=$T532)*($S:$S=_xlfn.MINIFS($S:$S,$T:$T,"="&amp;$T532)),""))))&amp;"",IF(P532="","",""))&amp;""</f>
        <v/>
      </c>
      <c r="AY532" t="str" cm="1">
        <f t="array" ref="AY532">IFERROR(IF(Q532&lt;&gt;"",Q532,IF(OR($S532="",$T532=""),"",IF($T532&lt;&gt;"",_xlfn._xlws.FILTER(Q:Q,($BU:$BU=$BU532)*($I:$I=$I532)*($T:$T=$T532)*($S:$S=_xlfn.MINIFS($S:$S,$T:$T,"="&amp;$T532)),""))))&amp;"",IF(Q532="","",""))&amp;""</f>
        <v/>
      </c>
      <c r="AZ532" t="str" cm="1">
        <f t="array" ref="AZ532">IFERROR(IF(R532&lt;&gt;"",R532,IF(OR($S532="",$T532=""),"",IF($T532&lt;&gt;"",_xlfn._xlws.FILTER(R:R,($BU:$BU=$BU532)*($I:$I=$I532)*($T:$T=$T532)*($S:$S=_xlfn.MINIFS($S:$S,$T:$T,"="&amp;$T532)),""))))&amp;"",IF(R532="","",""))&amp;""</f>
        <v/>
      </c>
      <c r="BA532" s="6">
        <f t="shared" si="781"/>
        <v>50</v>
      </c>
      <c r="BB532">
        <f t="shared" ref="BB532:BD532" si="807">BB531</f>
        <v>18987</v>
      </c>
      <c r="BC532" t="str">
        <f t="shared" si="807"/>
        <v>Velodrome</v>
      </c>
      <c r="BD532" t="str">
        <f t="shared" si="807"/>
        <v>Outlaws</v>
      </c>
      <c r="BE532" t="s">
        <v>6</v>
      </c>
      <c r="BF532" t="s">
        <v>205</v>
      </c>
      <c r="BI532" cm="1">
        <f t="array" ref="BI532">IFERROR(_xlfn._xlws.FILTER(shifts!A:A,(shifts!B:B=events!AD532)*(shifts!AG:AG&gt;=events!BK532)*(shifts!AH:AH&lt;=events!BL532)),BI531)</f>
        <v>18</v>
      </c>
      <c r="BJ532" s="15">
        <f t="shared" si="783"/>
        <v>0</v>
      </c>
      <c r="BK532">
        <f t="shared" si="784"/>
        <v>675</v>
      </c>
      <c r="BL532">
        <f t="shared" si="785"/>
        <v>675</v>
      </c>
      <c r="BM532" s="15">
        <f>SUMIFS(BJ$2:BJ532,K$2:K532,"=Intermission")+SUMIFS(BJ$2:BJ532,K$2:K532,"=Timeout")</f>
        <v>0</v>
      </c>
      <c r="BN532">
        <f t="shared" si="786"/>
        <v>0</v>
      </c>
      <c r="BO532" s="19">
        <f t="shared" si="787"/>
        <v>405</v>
      </c>
      <c r="BP532">
        <f t="shared" si="788"/>
        <v>400</v>
      </c>
      <c r="BQ532" s="17">
        <f t="shared" si="789"/>
        <v>405</v>
      </c>
      <c r="BR532" t="str">
        <f t="shared" si="790"/>
        <v>event_team_player_1</v>
      </c>
      <c r="BS532">
        <f>COUNTIFS(S$3:S532,"="&amp;S532,AI$3:AI532,"="&amp;AI532)</f>
        <v>1</v>
      </c>
      <c r="BT532" t="str">
        <f>IFERROR(VLOOKUP(BB532&amp;BU532&amp;X532,game_rosters!U:W,3,FALSE),"")</f>
        <v>P100033</v>
      </c>
      <c r="BU532" t="str">
        <f t="shared" si="791"/>
        <v>Outlaws</v>
      </c>
    </row>
    <row r="533" spans="1:73" x14ac:dyDescent="0.2">
      <c r="A533" t="str">
        <f t="shared" si="766"/>
        <v/>
      </c>
      <c r="E533" s="4"/>
      <c r="F533" s="43"/>
      <c r="G533" s="4"/>
      <c r="H533" s="46"/>
      <c r="I533" s="44">
        <v>39</v>
      </c>
      <c r="J533" s="44" t="str">
        <f t="shared" si="792"/>
        <v/>
      </c>
      <c r="S533">
        <v>257</v>
      </c>
      <c r="T533">
        <v>48</v>
      </c>
      <c r="U533" t="str">
        <f>IF(B533=1,MAX($U$2:$U532)+1,IF(AND($T533&lt;&gt;"",$T533=$T532),$U532,IF(B533="x",U532,"")))</f>
        <v/>
      </c>
      <c r="V533" t="str">
        <f>IF(C533=1,MAX($V$2:$V532)+1,IF(AND($T533&lt;&gt;"",$T533=$T532),$U532,IF(C533="x",V532,"")))</f>
        <v/>
      </c>
      <c r="X533">
        <v>39</v>
      </c>
      <c r="AA533">
        <f t="shared" si="763"/>
        <v>1257</v>
      </c>
      <c r="AB533">
        <f t="shared" si="764"/>
        <v>9048</v>
      </c>
      <c r="AC533">
        <f t="shared" si="760"/>
        <v>9048</v>
      </c>
      <c r="AD533" s="6">
        <v>1</v>
      </c>
      <c r="AE533" t="s">
        <v>754</v>
      </c>
      <c r="AF533" t="s">
        <v>744</v>
      </c>
      <c r="AG533" t="s">
        <v>756</v>
      </c>
      <c r="AH533" t="s">
        <v>756</v>
      </c>
      <c r="AI533" t="str">
        <f t="shared" si="767"/>
        <v>o</v>
      </c>
      <c r="AJ533" t="str">
        <f t="shared" si="768"/>
        <v>o</v>
      </c>
      <c r="AK533" t="str">
        <f t="shared" si="769"/>
        <v>o</v>
      </c>
      <c r="AL533" t="str">
        <f t="shared" si="770"/>
        <v/>
      </c>
      <c r="AM533" t="str">
        <f t="shared" si="771"/>
        <v/>
      </c>
      <c r="AN533" t="str">
        <f t="shared" si="772"/>
        <v>Away</v>
      </c>
      <c r="AO533" t="str">
        <f t="shared" si="773"/>
        <v>a</v>
      </c>
      <c r="AP533" t="str">
        <f t="shared" si="774"/>
        <v>d</v>
      </c>
      <c r="AQ533" t="str">
        <f t="shared" si="775"/>
        <v>o</v>
      </c>
      <c r="AR533" t="str">
        <f t="shared" si="776"/>
        <v>Away</v>
      </c>
      <c r="AS533" t="str">
        <f t="shared" si="777"/>
        <v>a</v>
      </c>
      <c r="AT533" t="str">
        <f t="shared" si="778"/>
        <v>Defensive</v>
      </c>
      <c r="AU533" t="str">
        <f t="shared" si="779"/>
        <v/>
      </c>
      <c r="AV533" t="str">
        <f t="shared" si="780"/>
        <v/>
      </c>
      <c r="AW533" t="str" cm="1">
        <f t="array" ref="AW533">IFERROR(IF(O533&lt;&gt;"",O533,IF(OR($S533="",$T533=""),"",IF(O533&lt;&gt;"",O533,IF($T533&lt;&gt;"",_xlfn._xlws.FILTER(O:O,($BU:$BU=$BU533)*($I:$I=$I533)*($T:$T=$T533)*($S:$S=_xlfn.MINIFS($S:$S,$T:$T,"="&amp;$T533)),"")))))&amp;"",IF(O533="","",""))&amp;""</f>
        <v/>
      </c>
      <c r="AX533" t="str" cm="1">
        <f t="array" ref="AX533">IFERROR(IF(P533&lt;&gt;"",P533,IF(OR($S533="",$T533=""),"",IF($T533&lt;&gt;"",_xlfn._xlws.FILTER(P:P,($BU:$BU=$BU533)*($I:$I=$I533)*($T:$T=$T533)*($S:$S=_xlfn.MINIFS($S:$S,$T:$T,"="&amp;$T533)),""))))&amp;"",IF(P533="","",""))&amp;""</f>
        <v/>
      </c>
      <c r="AY533" t="str" cm="1">
        <f t="array" ref="AY533">IFERROR(IF(Q533&lt;&gt;"",Q533,IF(OR($S533="",$T533=""),"",IF($T533&lt;&gt;"",_xlfn._xlws.FILTER(Q:Q,($BU:$BU=$BU533)*($I:$I=$I533)*($T:$T=$T533)*($S:$S=_xlfn.MINIFS($S:$S,$T:$T,"="&amp;$T533)),""))))&amp;"",IF(Q533="","",""))&amp;""</f>
        <v/>
      </c>
      <c r="AZ533" t="str" cm="1">
        <f t="array" ref="AZ533">IFERROR(IF(R533&lt;&gt;"",R533,IF(OR($S533="",$T533=""),"",IF($T533&lt;&gt;"",_xlfn._xlws.FILTER(R:R,($BU:$BU=$BU533)*($I:$I=$I533)*($T:$T=$T533)*($S:$S=_xlfn.MINIFS($S:$S,$T:$T,"="&amp;$T533)),""))))&amp;"",IF(R533="","",""))&amp;""</f>
        <v/>
      </c>
      <c r="BA533" s="6">
        <f t="shared" si="781"/>
        <v>50</v>
      </c>
      <c r="BB533">
        <f t="shared" ref="BB533:BD533" si="808">BB532</f>
        <v>18987</v>
      </c>
      <c r="BC533" t="str">
        <f t="shared" si="808"/>
        <v>Velodrome</v>
      </c>
      <c r="BD533" t="str">
        <f t="shared" si="808"/>
        <v>Outlaws</v>
      </c>
      <c r="BE533" t="s">
        <v>6</v>
      </c>
      <c r="BF533" t="s">
        <v>205</v>
      </c>
      <c r="BI533" cm="1">
        <f t="array" ref="BI533">IFERROR(_xlfn._xlws.FILTER(shifts!A:A,(shifts!B:B=events!AD533)*(shifts!AG:AG&gt;=events!BK533)*(shifts!AH:AH&lt;=events!BL533)),BI532)</f>
        <v>18</v>
      </c>
      <c r="BJ533" s="15">
        <f t="shared" si="783"/>
        <v>0</v>
      </c>
      <c r="BK533">
        <f t="shared" si="784"/>
        <v>675</v>
      </c>
      <c r="BL533">
        <f t="shared" si="785"/>
        <v>675</v>
      </c>
      <c r="BM533" s="15">
        <f>SUMIFS(BJ$2:BJ533,K$2:K533,"=Intermission")+SUMIFS(BJ$2:BJ533,K$2:K533,"=Timeout")</f>
        <v>0</v>
      </c>
      <c r="BN533">
        <f t="shared" si="786"/>
        <v>0</v>
      </c>
      <c r="BO533" s="19">
        <f t="shared" si="787"/>
        <v>405</v>
      </c>
      <c r="BP533">
        <f t="shared" si="788"/>
        <v>400</v>
      </c>
      <c r="BQ533" s="17">
        <f t="shared" si="789"/>
        <v>405</v>
      </c>
      <c r="BR533" t="str">
        <f t="shared" si="790"/>
        <v>opp_team_player_1</v>
      </c>
      <c r="BS533">
        <f>COUNTIFS(S$3:S533,"="&amp;S533,AI$3:AI533,"="&amp;AI533)</f>
        <v>1</v>
      </c>
      <c r="BT533" t="str">
        <f>IFERROR(VLOOKUP(BB533&amp;BU533&amp;X533,game_rosters!U:W,3,FALSE),"")</f>
        <v>P100016</v>
      </c>
      <c r="BU533" t="str">
        <f t="shared" si="791"/>
        <v>Velodrome</v>
      </c>
    </row>
    <row r="534" spans="1:73" x14ac:dyDescent="0.2">
      <c r="A534">
        <f t="shared" si="766"/>
        <v>1</v>
      </c>
      <c r="E534" s="4"/>
      <c r="F534" s="43"/>
      <c r="G534" s="4"/>
      <c r="H534" s="46"/>
      <c r="I534" s="44">
        <v>39</v>
      </c>
      <c r="J534" s="44" t="str">
        <f t="shared" si="792"/>
        <v>d</v>
      </c>
      <c r="K534" t="s">
        <v>15</v>
      </c>
      <c r="L534" t="s">
        <v>179</v>
      </c>
      <c r="M534" t="s">
        <v>416</v>
      </c>
      <c r="S534">
        <v>258</v>
      </c>
      <c r="T534">
        <v>48</v>
      </c>
      <c r="U534" t="str">
        <f>IF(B534=1,MAX($U$2:$U533)+1,IF(AND($T534&lt;&gt;"",$T534=$T533),$U533,IF(B534="x",U533,"")))</f>
        <v/>
      </c>
      <c r="V534" t="str">
        <f>IF(C534=1,MAX($V$2:$V533)+1,IF(AND($T534&lt;&gt;"",$T534=$T533),$U533,IF(C534="x",V533,"")))</f>
        <v/>
      </c>
      <c r="W534" t="s">
        <v>735</v>
      </c>
      <c r="X534">
        <v>39</v>
      </c>
      <c r="Z534">
        <v>1</v>
      </c>
      <c r="AA534">
        <f t="shared" si="763"/>
        <v>1258</v>
      </c>
      <c r="AB534">
        <f t="shared" si="764"/>
        <v>9048</v>
      </c>
      <c r="AC534">
        <f t="shared" si="760"/>
        <v>9048</v>
      </c>
      <c r="AD534" s="6">
        <v>1</v>
      </c>
      <c r="AE534" t="s">
        <v>754</v>
      </c>
      <c r="AF534" t="s">
        <v>744</v>
      </c>
      <c r="AG534" t="s">
        <v>756</v>
      </c>
      <c r="AH534" t="s">
        <v>756</v>
      </c>
      <c r="AI534" t="str">
        <f t="shared" si="767"/>
        <v>e</v>
      </c>
      <c r="AJ534" t="str">
        <f t="shared" si="768"/>
        <v>d</v>
      </c>
      <c r="AK534" t="str">
        <f t="shared" si="769"/>
        <v>d</v>
      </c>
      <c r="AL534" t="str">
        <f t="shared" si="770"/>
        <v>d</v>
      </c>
      <c r="AM534" t="str">
        <f t="shared" si="771"/>
        <v>o</v>
      </c>
      <c r="AN534" t="str">
        <f t="shared" si="772"/>
        <v>Home</v>
      </c>
      <c r="AO534" t="str">
        <f t="shared" si="773"/>
        <v>h</v>
      </c>
      <c r="AP534" t="str">
        <f t="shared" si="774"/>
        <v>d</v>
      </c>
      <c r="AQ534" t="str">
        <f t="shared" si="775"/>
        <v>o</v>
      </c>
      <c r="AR534" t="str">
        <f t="shared" si="776"/>
        <v>Home</v>
      </c>
      <c r="AS534" t="str">
        <f t="shared" si="777"/>
        <v>h</v>
      </c>
      <c r="AT534" t="str">
        <f t="shared" si="778"/>
        <v>Defensive</v>
      </c>
      <c r="AU534" t="str">
        <f t="shared" si="779"/>
        <v/>
      </c>
      <c r="AV534" t="str">
        <f t="shared" si="780"/>
        <v/>
      </c>
      <c r="AW534" t="str" cm="1">
        <f t="array" ref="AW534">IFERROR(IF(O534&lt;&gt;"",O534,IF(OR($S534="",$T534=""),"",IF(O534&lt;&gt;"",O534,IF($T534&lt;&gt;"",_xlfn._xlws.FILTER(O:O,($BU:$BU=$BU534)*($I:$I=$I534)*($T:$T=$T534)*($S:$S=_xlfn.MINIFS($S:$S,$T:$T,"="&amp;$T534)),"")))))&amp;"",IF(O534="","",""))&amp;""</f>
        <v/>
      </c>
      <c r="AX534" t="str" cm="1">
        <f t="array" ref="AX534">IFERROR(IF(P534&lt;&gt;"",P534,IF(OR($S534="",$T534=""),"",IF($T534&lt;&gt;"",_xlfn._xlws.FILTER(P:P,($BU:$BU=$BU534)*($I:$I=$I534)*($T:$T=$T534)*($S:$S=_xlfn.MINIFS($S:$S,$T:$T,"="&amp;$T534)),""))))&amp;"",IF(P534="","",""))&amp;""</f>
        <v/>
      </c>
      <c r="AY534" t="str" cm="1">
        <f t="array" ref="AY534">IFERROR(IF(Q534&lt;&gt;"",Q534,IF(OR($S534="",$T534=""),"",IF($T534&lt;&gt;"",_xlfn._xlws.FILTER(Q:Q,($BU:$BU=$BU534)*($I:$I=$I534)*($T:$T=$T534)*($S:$S=_xlfn.MINIFS($S:$S,$T:$T,"="&amp;$T534)),""))))&amp;"",IF(Q534="","",""))&amp;""</f>
        <v/>
      </c>
      <c r="AZ534" t="str" cm="1">
        <f t="array" ref="AZ534">IFERROR(IF(R534&lt;&gt;"",R534,IF(OR($S534="",$T534=""),"",IF($T534&lt;&gt;"",_xlfn._xlws.FILTER(R:R,($BU:$BU=$BU534)*($I:$I=$I534)*($T:$T=$T534)*($S:$S=_xlfn.MINIFS($S:$S,$T:$T,"="&amp;$T534)),""))))&amp;"",IF(R534="","",""))&amp;""</f>
        <v/>
      </c>
      <c r="BA534" s="6">
        <f t="shared" si="781"/>
        <v>50</v>
      </c>
      <c r="BB534">
        <f t="shared" ref="BB534:BD534" si="809">BB533</f>
        <v>18987</v>
      </c>
      <c r="BC534" t="str">
        <f t="shared" si="809"/>
        <v>Velodrome</v>
      </c>
      <c r="BD534" t="str">
        <f t="shared" si="809"/>
        <v>Outlaws</v>
      </c>
      <c r="BE534" t="s">
        <v>15</v>
      </c>
      <c r="BF534" t="s">
        <v>179</v>
      </c>
      <c r="BI534" cm="1">
        <f t="array" ref="BI534">IFERROR(_xlfn._xlws.FILTER(shifts!A:A,(shifts!B:B=events!AD534)*(shifts!AG:AG&gt;=events!BK534)*(shifts!AH:AH&lt;=events!BL534)),BI533)</f>
        <v>18</v>
      </c>
      <c r="BJ534" s="15">
        <f t="shared" si="783"/>
        <v>0</v>
      </c>
      <c r="BK534">
        <f t="shared" si="784"/>
        <v>675</v>
      </c>
      <c r="BL534">
        <f t="shared" si="785"/>
        <v>675</v>
      </c>
      <c r="BM534" s="15">
        <f>SUMIFS(BJ$2:BJ534,K$2:K534,"=Intermission")+SUMIFS(BJ$2:BJ534,K$2:K534,"=Timeout")</f>
        <v>0</v>
      </c>
      <c r="BN534">
        <f t="shared" si="786"/>
        <v>0</v>
      </c>
      <c r="BO534" s="19">
        <f t="shared" si="787"/>
        <v>405</v>
      </c>
      <c r="BP534">
        <f t="shared" si="788"/>
        <v>400</v>
      </c>
      <c r="BQ534" s="17">
        <f t="shared" si="789"/>
        <v>405</v>
      </c>
      <c r="BR534" t="str">
        <f t="shared" si="790"/>
        <v>event_team_player_1</v>
      </c>
      <c r="BS534">
        <f>COUNTIFS(S$3:S534,"="&amp;S534,AI$3:AI534,"="&amp;AI534)</f>
        <v>1</v>
      </c>
      <c r="BT534" t="str">
        <f>IFERROR(VLOOKUP(BB534&amp;BU534&amp;X534,game_rosters!U:W,3,FALSE),"")</f>
        <v>P100016</v>
      </c>
      <c r="BU534" t="str">
        <f t="shared" si="791"/>
        <v>Velodrome</v>
      </c>
    </row>
    <row r="535" spans="1:73" x14ac:dyDescent="0.2">
      <c r="A535" t="str">
        <f t="shared" si="766"/>
        <v/>
      </c>
      <c r="E535" s="4"/>
      <c r="F535" s="43"/>
      <c r="G535" s="4"/>
      <c r="H535" s="46"/>
      <c r="I535" s="44">
        <v>44</v>
      </c>
      <c r="J535" s="44" t="str">
        <f t="shared" si="792"/>
        <v/>
      </c>
      <c r="S535">
        <v>258</v>
      </c>
      <c r="T535">
        <v>48</v>
      </c>
      <c r="U535" t="str">
        <f>IF(B535=1,MAX($U$2:$U534)+1,IF(AND($T535&lt;&gt;"",$T535=$T534),$U534,IF(B535="x",U534,"")))</f>
        <v/>
      </c>
      <c r="V535" t="str">
        <f>IF(C535=1,MAX($V$2:$V534)+1,IF(AND($T535&lt;&gt;"",$T535=$T534),$U534,IF(C535="x",V534,"")))</f>
        <v/>
      </c>
      <c r="X535">
        <v>44</v>
      </c>
      <c r="AA535">
        <f t="shared" si="763"/>
        <v>1258</v>
      </c>
      <c r="AB535">
        <f t="shared" si="764"/>
        <v>9048</v>
      </c>
      <c r="AC535">
        <f t="shared" si="760"/>
        <v>9048</v>
      </c>
      <c r="AD535" s="6">
        <v>1</v>
      </c>
      <c r="AE535" t="s">
        <v>754</v>
      </c>
      <c r="AF535" t="s">
        <v>744</v>
      </c>
      <c r="AG535" t="s">
        <v>756</v>
      </c>
      <c r="AH535" t="s">
        <v>756</v>
      </c>
      <c r="AI535" t="str">
        <f t="shared" si="767"/>
        <v>o</v>
      </c>
      <c r="AJ535" t="str">
        <f t="shared" si="768"/>
        <v>d</v>
      </c>
      <c r="AK535" t="str">
        <f t="shared" si="769"/>
        <v>d</v>
      </c>
      <c r="AL535" t="str">
        <f t="shared" si="770"/>
        <v/>
      </c>
      <c r="AM535" t="str">
        <f t="shared" si="771"/>
        <v/>
      </c>
      <c r="AN535" t="str">
        <f t="shared" si="772"/>
        <v>Home</v>
      </c>
      <c r="AO535" t="str">
        <f t="shared" si="773"/>
        <v>h</v>
      </c>
      <c r="AP535" t="str">
        <f t="shared" si="774"/>
        <v>d</v>
      </c>
      <c r="AQ535" t="str">
        <f t="shared" si="775"/>
        <v>o</v>
      </c>
      <c r="AR535" t="str">
        <f t="shared" si="776"/>
        <v>Home</v>
      </c>
      <c r="AS535" t="str">
        <f t="shared" si="777"/>
        <v>h</v>
      </c>
      <c r="AT535" t="str">
        <f t="shared" si="778"/>
        <v>Offensive</v>
      </c>
      <c r="AU535" t="str">
        <f t="shared" si="779"/>
        <v/>
      </c>
      <c r="AV535" t="str">
        <f t="shared" si="780"/>
        <v/>
      </c>
      <c r="AW535" t="str" cm="1">
        <f t="array" ref="AW535">IFERROR(IF(O535&lt;&gt;"",O535,IF(OR($S535="",$T535=""),"",IF(O535&lt;&gt;"",O535,IF($T535&lt;&gt;"",_xlfn._xlws.FILTER(O:O,($BU:$BU=$BU535)*($I:$I=$I535)*($T:$T=$T535)*($S:$S=_xlfn.MINIFS($S:$S,$T:$T,"="&amp;$T535)),"")))))&amp;"",IF(O535="","",""))&amp;""</f>
        <v/>
      </c>
      <c r="AX535" t="str" cm="1">
        <f t="array" ref="AX535">IFERROR(IF(P535&lt;&gt;"",P535,IF(OR($S535="",$T535=""),"",IF($T535&lt;&gt;"",_xlfn._xlws.FILTER(P:P,($BU:$BU=$BU535)*($I:$I=$I535)*($T:$T=$T535)*($S:$S=_xlfn.MINIFS($S:$S,$T:$T,"="&amp;$T535)),""))))&amp;"",IF(P535="","",""))&amp;""</f>
        <v/>
      </c>
      <c r="AY535" t="str" cm="1">
        <f t="array" ref="AY535">IFERROR(IF(Q535&lt;&gt;"",Q535,IF(OR($S535="",$T535=""),"",IF($T535&lt;&gt;"",_xlfn._xlws.FILTER(Q:Q,($BU:$BU=$BU535)*($I:$I=$I535)*($T:$T=$T535)*($S:$S=_xlfn.MINIFS($S:$S,$T:$T,"="&amp;$T535)),""))))&amp;"",IF(Q535="","",""))&amp;""</f>
        <v/>
      </c>
      <c r="AZ535" t="str" cm="1">
        <f t="array" ref="AZ535">IFERROR(IF(R535&lt;&gt;"",R535,IF(OR($S535="",$T535=""),"",IF($T535&lt;&gt;"",_xlfn._xlws.FILTER(R:R,($BU:$BU=$BU535)*($I:$I=$I535)*($T:$T=$T535)*($S:$S=_xlfn.MINIFS($S:$S,$T:$T,"="&amp;$T535)),""))))&amp;"",IF(R535="","",""))&amp;""</f>
        <v/>
      </c>
      <c r="BA535" s="6">
        <f t="shared" si="781"/>
        <v>50</v>
      </c>
      <c r="BB535">
        <f t="shared" ref="BB535:BD535" si="810">BB534</f>
        <v>18987</v>
      </c>
      <c r="BC535" t="str">
        <f t="shared" si="810"/>
        <v>Velodrome</v>
      </c>
      <c r="BD535" t="str">
        <f t="shared" si="810"/>
        <v>Outlaws</v>
      </c>
      <c r="BE535" t="s">
        <v>15</v>
      </c>
      <c r="BF535" t="s">
        <v>179</v>
      </c>
      <c r="BI535" cm="1">
        <f t="array" ref="BI535">IFERROR(_xlfn._xlws.FILTER(shifts!A:A,(shifts!B:B=events!AD535)*(shifts!AG:AG&gt;=events!BK535)*(shifts!AH:AH&lt;=events!BL535)),BI534)</f>
        <v>18</v>
      </c>
      <c r="BJ535" s="15">
        <f t="shared" si="783"/>
        <v>0</v>
      </c>
      <c r="BK535">
        <f t="shared" si="784"/>
        <v>675</v>
      </c>
      <c r="BL535">
        <f t="shared" si="785"/>
        <v>675</v>
      </c>
      <c r="BM535" s="15">
        <f>SUMIFS(BJ$2:BJ535,K$2:K535,"=Intermission")+SUMIFS(BJ$2:BJ535,K$2:K535,"=Timeout")</f>
        <v>0</v>
      </c>
      <c r="BN535">
        <f t="shared" si="786"/>
        <v>0</v>
      </c>
      <c r="BO535" s="19">
        <f t="shared" si="787"/>
        <v>405</v>
      </c>
      <c r="BP535">
        <f t="shared" si="788"/>
        <v>400</v>
      </c>
      <c r="BQ535" s="17">
        <f t="shared" si="789"/>
        <v>405</v>
      </c>
      <c r="BR535" t="str">
        <f t="shared" si="790"/>
        <v>opp_team_player_1</v>
      </c>
      <c r="BS535">
        <f>COUNTIFS(S$3:S535,"="&amp;S535,AI$3:AI535,"="&amp;AI535)</f>
        <v>1</v>
      </c>
      <c r="BT535" t="str">
        <f>IFERROR(VLOOKUP(BB535&amp;BU535&amp;X535,game_rosters!U:W,3,FALSE),"")</f>
        <v>P100033</v>
      </c>
      <c r="BU535" t="str">
        <f t="shared" si="791"/>
        <v>Outlaws</v>
      </c>
    </row>
    <row r="536" spans="1:73" x14ac:dyDescent="0.2">
      <c r="A536">
        <f t="shared" si="766"/>
        <v>1</v>
      </c>
      <c r="E536" s="4"/>
      <c r="F536" s="43"/>
      <c r="G536" s="4"/>
      <c r="H536" s="46"/>
      <c r="I536" s="44">
        <v>39</v>
      </c>
      <c r="J536" s="44" t="str">
        <f t="shared" si="792"/>
        <v>d</v>
      </c>
      <c r="K536" t="s">
        <v>231</v>
      </c>
      <c r="L536" t="s">
        <v>234</v>
      </c>
      <c r="S536">
        <v>259</v>
      </c>
      <c r="T536">
        <v>48</v>
      </c>
      <c r="U536" t="str">
        <f>IF(B536=1,MAX($U$2:$U535)+1,IF(AND($T536&lt;&gt;"",$T536=$T535),$U535,IF(B536="x",U535,"")))</f>
        <v/>
      </c>
      <c r="V536" t="str">
        <f>IF(C536=1,MAX($V$2:$V535)+1,IF(AND($T536&lt;&gt;"",$T536=$T535),$U535,IF(C536="x",V535,"")))</f>
        <v/>
      </c>
      <c r="W536" t="s">
        <v>735</v>
      </c>
      <c r="X536">
        <v>39</v>
      </c>
      <c r="Z536">
        <v>1</v>
      </c>
      <c r="AA536">
        <f t="shared" si="763"/>
        <v>1259</v>
      </c>
      <c r="AB536">
        <f t="shared" si="764"/>
        <v>9048</v>
      </c>
      <c r="AC536">
        <f t="shared" si="760"/>
        <v>9048</v>
      </c>
      <c r="AD536" s="6">
        <v>1</v>
      </c>
      <c r="AE536" t="s">
        <v>754</v>
      </c>
      <c r="AF536" t="s">
        <v>744</v>
      </c>
      <c r="AG536" t="s">
        <v>756</v>
      </c>
      <c r="AH536" t="s">
        <v>756</v>
      </c>
      <c r="AI536" t="str">
        <f t="shared" si="767"/>
        <v>e</v>
      </c>
      <c r="AJ536" t="str">
        <f t="shared" si="768"/>
        <v>d</v>
      </c>
      <c r="AK536" t="str">
        <f t="shared" si="769"/>
        <v>d</v>
      </c>
      <c r="AL536" t="str">
        <f t="shared" si="770"/>
        <v>d</v>
      </c>
      <c r="AM536" t="str">
        <f t="shared" si="771"/>
        <v>o</v>
      </c>
      <c r="AN536" t="str">
        <f t="shared" si="772"/>
        <v>Home</v>
      </c>
      <c r="AO536" t="str">
        <f t="shared" si="773"/>
        <v>h</v>
      </c>
      <c r="AP536" t="str">
        <f t="shared" si="774"/>
        <v>d</v>
      </c>
      <c r="AQ536" t="str">
        <f t="shared" si="775"/>
        <v>o</v>
      </c>
      <c r="AR536" t="str">
        <f t="shared" si="776"/>
        <v>Home</v>
      </c>
      <c r="AS536" t="str">
        <f t="shared" si="777"/>
        <v>h</v>
      </c>
      <c r="AT536" t="str">
        <f t="shared" si="778"/>
        <v>Offensive</v>
      </c>
      <c r="AU536" t="str">
        <f t="shared" si="779"/>
        <v/>
      </c>
      <c r="AV536" t="str">
        <f t="shared" si="780"/>
        <v/>
      </c>
      <c r="AW536" t="str" cm="1">
        <f t="array" ref="AW536">IFERROR(IF(O536&lt;&gt;"",O536,IF(OR($S536="",$T536=""),"",IF(O536&lt;&gt;"",O536,IF($T536&lt;&gt;"",_xlfn._xlws.FILTER(O:O,($BU:$BU=$BU536)*($I:$I=$I536)*($T:$T=$T536)*($S:$S=_xlfn.MINIFS($S:$S,$T:$T,"="&amp;$T536)),"")))))&amp;"",IF(O536="","",""))&amp;""</f>
        <v/>
      </c>
      <c r="AX536" t="str" cm="1">
        <f t="array" ref="AX536">IFERROR(IF(P536&lt;&gt;"",P536,IF(OR($S536="",$T536=""),"",IF($T536&lt;&gt;"",_xlfn._xlws.FILTER(P:P,($BU:$BU=$BU536)*($I:$I=$I536)*($T:$T=$T536)*($S:$S=_xlfn.MINIFS($S:$S,$T:$T,"="&amp;$T536)),""))))&amp;"",IF(P536="","",""))&amp;""</f>
        <v/>
      </c>
      <c r="AY536" t="str" cm="1">
        <f t="array" ref="AY536">IFERROR(IF(Q536&lt;&gt;"",Q536,IF(OR($S536="",$T536=""),"",IF($T536&lt;&gt;"",_xlfn._xlws.FILTER(Q:Q,($BU:$BU=$BU536)*($I:$I=$I536)*($T:$T=$T536)*($S:$S=_xlfn.MINIFS($S:$S,$T:$T,"="&amp;$T536)),""))))&amp;"",IF(Q536="","",""))&amp;""</f>
        <v/>
      </c>
      <c r="AZ536" t="str" cm="1">
        <f t="array" ref="AZ536">IFERROR(IF(R536&lt;&gt;"",R536,IF(OR($S536="",$T536=""),"",IF($T536&lt;&gt;"",_xlfn._xlws.FILTER(R:R,($BU:$BU=$BU536)*($I:$I=$I536)*($T:$T=$T536)*($S:$S=_xlfn.MINIFS($S:$S,$T:$T,"="&amp;$T536)),""))))&amp;"",IF(R536="","",""))&amp;""</f>
        <v/>
      </c>
      <c r="BA536" s="6">
        <f t="shared" si="781"/>
        <v>50</v>
      </c>
      <c r="BB536">
        <f t="shared" ref="BB536:BD536" si="811">BB535</f>
        <v>18987</v>
      </c>
      <c r="BC536" t="str">
        <f t="shared" si="811"/>
        <v>Velodrome</v>
      </c>
      <c r="BD536" t="str">
        <f t="shared" si="811"/>
        <v>Outlaws</v>
      </c>
      <c r="BE536" t="s">
        <v>231</v>
      </c>
      <c r="BF536" t="s">
        <v>234</v>
      </c>
      <c r="BI536" cm="1">
        <f t="array" ref="BI536">IFERROR(_xlfn._xlws.FILTER(shifts!A:A,(shifts!B:B=events!AD536)*(shifts!AG:AG&gt;=events!BK536)*(shifts!AH:AH&lt;=events!BL536)),BI535)</f>
        <v>18</v>
      </c>
      <c r="BJ536" s="15">
        <f t="shared" si="783"/>
        <v>0</v>
      </c>
      <c r="BK536">
        <f t="shared" si="784"/>
        <v>675</v>
      </c>
      <c r="BL536">
        <f t="shared" si="785"/>
        <v>675</v>
      </c>
      <c r="BM536" s="15">
        <f>SUMIFS(BJ$2:BJ536,K$2:K536,"=Intermission")+SUMIFS(BJ$2:BJ536,K$2:K536,"=Timeout")</f>
        <v>0</v>
      </c>
      <c r="BN536">
        <f t="shared" si="786"/>
        <v>0</v>
      </c>
      <c r="BO536" s="19">
        <f t="shared" si="787"/>
        <v>405</v>
      </c>
      <c r="BP536">
        <f t="shared" si="788"/>
        <v>400</v>
      </c>
      <c r="BQ536" s="17">
        <f t="shared" si="789"/>
        <v>405</v>
      </c>
      <c r="BR536" t="str">
        <f t="shared" si="790"/>
        <v>event_team_player_1</v>
      </c>
      <c r="BS536">
        <f>COUNTIFS(S$3:S536,"="&amp;S536,AI$3:AI536,"="&amp;AI536)</f>
        <v>1</v>
      </c>
      <c r="BT536" t="str">
        <f>IFERROR(VLOOKUP(BB536&amp;BU536&amp;X536,game_rosters!U:W,3,FALSE),"")</f>
        <v>P100016</v>
      </c>
      <c r="BU536" t="str">
        <f t="shared" si="791"/>
        <v>Velodrome</v>
      </c>
    </row>
    <row r="537" spans="1:73" x14ac:dyDescent="0.2">
      <c r="A537">
        <f t="shared" si="766"/>
        <v>1</v>
      </c>
      <c r="E537" s="4"/>
      <c r="F537" s="43"/>
      <c r="G537" s="4"/>
      <c r="H537" s="46"/>
      <c r="I537" s="44">
        <v>13</v>
      </c>
      <c r="J537" s="44" t="str">
        <f t="shared" si="792"/>
        <v>o</v>
      </c>
      <c r="K537" t="s">
        <v>6</v>
      </c>
      <c r="L537" t="s">
        <v>191</v>
      </c>
      <c r="M537" t="s">
        <v>53</v>
      </c>
      <c r="N537" t="s">
        <v>594</v>
      </c>
      <c r="R537" s="51">
        <v>1</v>
      </c>
      <c r="S537">
        <v>260</v>
      </c>
      <c r="T537" t="s">
        <v>756</v>
      </c>
      <c r="U537" t="str">
        <f>IF(B537=1,MAX($U$2:$U536)+1,IF(AND($T537&lt;&gt;"",$T537=$T536),$U536,IF(B537="x",U536,"")))</f>
        <v/>
      </c>
      <c r="V537" t="str">
        <f>IF(C537=1,MAX($V$2:$V536)+1,IF(AND($T537&lt;&gt;"",$T537=$T536),$U536,IF(C537="x",V536,"")))</f>
        <v/>
      </c>
      <c r="W537" t="s">
        <v>731</v>
      </c>
      <c r="X537">
        <v>13</v>
      </c>
      <c r="Z537">
        <v>1</v>
      </c>
      <c r="AA537">
        <f t="shared" si="763"/>
        <v>1260</v>
      </c>
      <c r="AB537" t="str">
        <f t="shared" si="764"/>
        <v/>
      </c>
      <c r="AC537">
        <f t="shared" si="760"/>
        <v>1260</v>
      </c>
      <c r="AD537" s="6">
        <v>1</v>
      </c>
      <c r="AE537" t="s">
        <v>754</v>
      </c>
      <c r="AF537" t="s">
        <v>744</v>
      </c>
      <c r="AG537" t="s">
        <v>756</v>
      </c>
      <c r="AH537" t="s">
        <v>756</v>
      </c>
      <c r="AI537" t="str">
        <f t="shared" si="767"/>
        <v>e</v>
      </c>
      <c r="AJ537" t="str">
        <f t="shared" si="768"/>
        <v>o</v>
      </c>
      <c r="AK537" t="str">
        <f t="shared" si="769"/>
        <v>o</v>
      </c>
      <c r="AL537" t="str">
        <f t="shared" si="770"/>
        <v>d</v>
      </c>
      <c r="AM537" t="str">
        <f t="shared" si="771"/>
        <v>o</v>
      </c>
      <c r="AN537" t="str">
        <f t="shared" si="772"/>
        <v>Away</v>
      </c>
      <c r="AO537" t="str">
        <f t="shared" si="773"/>
        <v>a</v>
      </c>
      <c r="AP537" t="str">
        <f t="shared" si="774"/>
        <v>d</v>
      </c>
      <c r="AQ537" t="str">
        <f t="shared" si="775"/>
        <v>o</v>
      </c>
      <c r="AR537" t="str">
        <f t="shared" si="776"/>
        <v>Away</v>
      </c>
      <c r="AS537" t="str">
        <f t="shared" si="777"/>
        <v>a</v>
      </c>
      <c r="AT537" t="str">
        <f t="shared" si="778"/>
        <v>Offensive</v>
      </c>
      <c r="AU537" t="str">
        <f t="shared" si="779"/>
        <v/>
      </c>
      <c r="AV537" t="str">
        <f t="shared" si="780"/>
        <v/>
      </c>
      <c r="AW537" t="str" cm="1">
        <f t="array" ref="AW537">IFERROR(IF(O537&lt;&gt;"",O537,IF(OR($S537="",$T537=""),"",IF(O537&lt;&gt;"",O537,IF($T537&lt;&gt;"",_xlfn._xlws.FILTER(O:O,($BU:$BU=$BU537)*($I:$I=$I537)*($T:$T=$T537)*($S:$S=_xlfn.MINIFS($S:$S,$T:$T,"="&amp;$T537)),"")))))&amp;"",IF(O537="","",""))&amp;""</f>
        <v/>
      </c>
      <c r="AX537" t="str" cm="1">
        <f t="array" ref="AX537">IFERROR(IF(P537&lt;&gt;"",P537,IF(OR($S537="",$T537=""),"",IF($T537&lt;&gt;"",_xlfn._xlws.FILTER(P:P,($BU:$BU=$BU537)*($I:$I=$I537)*($T:$T=$T537)*($S:$S=_xlfn.MINIFS($S:$S,$T:$T,"="&amp;$T537)),""))))&amp;"",IF(P537="","",""))&amp;""</f>
        <v/>
      </c>
      <c r="AY537" t="str" cm="1">
        <f t="array" ref="AY537">IFERROR(IF(Q537&lt;&gt;"",Q537,IF(OR($S537="",$T537=""),"",IF($T537&lt;&gt;"",_xlfn._xlws.FILTER(Q:Q,($BU:$BU=$BU537)*($I:$I=$I537)*($T:$T=$T537)*($S:$S=_xlfn.MINIFS($S:$S,$T:$T,"="&amp;$T537)),""))))&amp;"",IF(Q537="","",""))&amp;""</f>
        <v/>
      </c>
      <c r="AZ537" t="str" cm="1">
        <f t="array" ref="AZ537">IFERROR(IF(R537&lt;&gt;"",R537,IF(OR($S537="",$T537=""),"",IF($T537&lt;&gt;"",_xlfn._xlws.FILTER(R:R,($BU:$BU=$BU537)*($I:$I=$I537)*($T:$T=$T537)*($S:$S=_xlfn.MINIFS($S:$S,$T:$T,"="&amp;$T537)),""))))&amp;"",IF(R537="","",""))&amp;""</f>
        <v>1</v>
      </c>
      <c r="BA537" s="6">
        <f t="shared" si="781"/>
        <v>50</v>
      </c>
      <c r="BB537">
        <f t="shared" ref="BB537:BD537" si="812">BB536</f>
        <v>18987</v>
      </c>
      <c r="BC537" t="str">
        <f t="shared" si="812"/>
        <v>Velodrome</v>
      </c>
      <c r="BD537" t="str">
        <f t="shared" si="812"/>
        <v>Outlaws</v>
      </c>
      <c r="BE537" t="s">
        <v>6</v>
      </c>
      <c r="BF537" t="s">
        <v>191</v>
      </c>
      <c r="BI537" cm="1">
        <f t="array" ref="BI537">IFERROR(_xlfn._xlws.FILTER(shifts!A:A,(shifts!B:B=events!AD537)*(shifts!AG:AG&gt;=events!BK537)*(shifts!AH:AH&lt;=events!BL537)),BI536)</f>
        <v>18</v>
      </c>
      <c r="BJ537" s="15">
        <f t="shared" si="783"/>
        <v>0</v>
      </c>
      <c r="BK537">
        <f t="shared" si="784"/>
        <v>675</v>
      </c>
      <c r="BL537">
        <f t="shared" si="785"/>
        <v>675</v>
      </c>
      <c r="BM537" s="15">
        <f>SUMIFS(BJ$2:BJ537,K$2:K537,"=Intermission")+SUMIFS(BJ$2:BJ537,K$2:K537,"=Timeout")</f>
        <v>0</v>
      </c>
      <c r="BN537">
        <f t="shared" si="786"/>
        <v>0</v>
      </c>
      <c r="BO537" s="19">
        <f t="shared" si="787"/>
        <v>405</v>
      </c>
      <c r="BP537">
        <f t="shared" si="788"/>
        <v>400</v>
      </c>
      <c r="BQ537" s="17">
        <f t="shared" si="789"/>
        <v>405</v>
      </c>
      <c r="BR537" t="str">
        <f t="shared" si="790"/>
        <v>event_team_player_1</v>
      </c>
      <c r="BS537">
        <f>COUNTIFS(S$3:S537,"="&amp;S537,AI$3:AI537,"="&amp;AI537)</f>
        <v>1</v>
      </c>
      <c r="BT537" t="str">
        <f>IFERROR(VLOOKUP(BB537&amp;BU537&amp;X537,game_rosters!U:W,3,FALSE),"")</f>
        <v>P100031</v>
      </c>
      <c r="BU537" t="str">
        <f t="shared" si="791"/>
        <v>Outlaws</v>
      </c>
    </row>
    <row r="538" spans="1:73" x14ac:dyDescent="0.2">
      <c r="A538" t="str">
        <f t="shared" si="766"/>
        <v/>
      </c>
      <c r="E538" s="4"/>
      <c r="F538" s="43"/>
      <c r="G538" s="4"/>
      <c r="H538" s="46"/>
      <c r="I538" s="44">
        <v>9</v>
      </c>
      <c r="J538" s="44" t="str">
        <f t="shared" si="792"/>
        <v/>
      </c>
      <c r="O538" t="s">
        <v>602</v>
      </c>
      <c r="P538" t="s">
        <v>572</v>
      </c>
      <c r="R538" s="51">
        <v>1</v>
      </c>
      <c r="S538">
        <v>260</v>
      </c>
      <c r="T538" t="s">
        <v>756</v>
      </c>
      <c r="U538" t="str">
        <f>IF(B538=1,MAX($U$2:$U537)+1,IF(AND($T538&lt;&gt;"",$T538=$T537),$U537,IF(B538="x",U537,"")))</f>
        <v/>
      </c>
      <c r="V538" t="str">
        <f>IF(C538=1,MAX($V$2:$V537)+1,IF(AND($T538&lt;&gt;"",$T538=$T537),$U537,IF(C538="x",V537,"")))</f>
        <v/>
      </c>
      <c r="X538">
        <v>9</v>
      </c>
      <c r="AA538">
        <f t="shared" si="763"/>
        <v>1260</v>
      </c>
      <c r="AB538" t="str">
        <f t="shared" si="764"/>
        <v/>
      </c>
      <c r="AC538">
        <f t="shared" si="760"/>
        <v>1260</v>
      </c>
      <c r="AD538" s="6">
        <v>1</v>
      </c>
      <c r="AE538" t="s">
        <v>754</v>
      </c>
      <c r="AF538" t="s">
        <v>744</v>
      </c>
      <c r="AG538" t="s">
        <v>756</v>
      </c>
      <c r="AH538" t="s">
        <v>756</v>
      </c>
      <c r="AI538" t="str">
        <f t="shared" si="767"/>
        <v>o</v>
      </c>
      <c r="AJ538" t="str">
        <f t="shared" si="768"/>
        <v>o</v>
      </c>
      <c r="AK538" t="str">
        <f t="shared" si="769"/>
        <v>o</v>
      </c>
      <c r="AL538" t="str">
        <f t="shared" si="770"/>
        <v/>
      </c>
      <c r="AM538" t="str">
        <f t="shared" si="771"/>
        <v/>
      </c>
      <c r="AN538" t="str">
        <f t="shared" si="772"/>
        <v>Away</v>
      </c>
      <c r="AO538" t="str">
        <f t="shared" si="773"/>
        <v>a</v>
      </c>
      <c r="AP538" t="str">
        <f t="shared" si="774"/>
        <v>d</v>
      </c>
      <c r="AQ538" t="str">
        <f t="shared" si="775"/>
        <v>o</v>
      </c>
      <c r="AR538" t="str">
        <f t="shared" si="776"/>
        <v>Away</v>
      </c>
      <c r="AS538" t="str">
        <f t="shared" si="777"/>
        <v>a</v>
      </c>
      <c r="AT538" t="str">
        <f t="shared" si="778"/>
        <v>Defensive</v>
      </c>
      <c r="AU538" t="str">
        <f t="shared" si="779"/>
        <v/>
      </c>
      <c r="AV538" t="str">
        <f t="shared" si="780"/>
        <v/>
      </c>
      <c r="AW538" t="str" cm="1">
        <f t="array" ref="AW538">IFERROR(IF(O538&lt;&gt;"",O538,IF(OR($S538="",$T538=""),"",IF(O538&lt;&gt;"",O538,IF($T538&lt;&gt;"",_xlfn._xlws.FILTER(O:O,($BU:$BU=$BU538)*($I:$I=$I538)*($T:$T=$T538)*($S:$S=_xlfn.MINIFS($S:$S,$T:$T,"="&amp;$T538)),"")))))&amp;"",IF(O538="","",""))&amp;""</f>
        <v>Defensive_PlayPossession-StickCheck</v>
      </c>
      <c r="AX538" t="str" cm="1">
        <f t="array" ref="AX538">IFERROR(IF(P538&lt;&gt;"",P538,IF(OR($S538="",$T538=""),"",IF($T538&lt;&gt;"",_xlfn._xlws.FILTER(P:P,($BU:$BU=$BU538)*($I:$I=$I538)*($T:$T=$T538)*($S:$S=_xlfn.MINIFS($S:$S,$T:$T,"="&amp;$T538)),""))))&amp;"",IF(P538="","",""))&amp;""</f>
        <v>Defensive_PlayShot-BlockedShot</v>
      </c>
      <c r="AY538" t="str" cm="1">
        <f t="array" ref="AY538">IFERROR(IF(Q538&lt;&gt;"",Q538,IF(OR($S538="",$T538=""),"",IF($T538&lt;&gt;"",_xlfn._xlws.FILTER(Q:Q,($BU:$BU=$BU538)*($I:$I=$I538)*($T:$T=$T538)*($S:$S=_xlfn.MINIFS($S:$S,$T:$T,"="&amp;$T538)),""))))&amp;"",IF(Q538="","",""))&amp;""</f>
        <v/>
      </c>
      <c r="AZ538" t="str" cm="1">
        <f t="array" ref="AZ538">IFERROR(IF(R538&lt;&gt;"",R538,IF(OR($S538="",$T538=""),"",IF($T538&lt;&gt;"",_xlfn._xlws.FILTER(R:R,($BU:$BU=$BU538)*($I:$I=$I538)*($T:$T=$T538)*($S:$S=_xlfn.MINIFS($S:$S,$T:$T,"="&amp;$T538)),""))))&amp;"",IF(R538="","",""))&amp;""</f>
        <v>1</v>
      </c>
      <c r="BA538" s="6">
        <f t="shared" si="781"/>
        <v>50</v>
      </c>
      <c r="BB538">
        <f t="shared" ref="BB538:BD538" si="813">BB537</f>
        <v>18987</v>
      </c>
      <c r="BC538" t="str">
        <f t="shared" si="813"/>
        <v>Velodrome</v>
      </c>
      <c r="BD538" t="str">
        <f t="shared" si="813"/>
        <v>Outlaws</v>
      </c>
      <c r="BE538" t="s">
        <v>6</v>
      </c>
      <c r="BF538" t="s">
        <v>191</v>
      </c>
      <c r="BI538" cm="1">
        <f t="array" ref="BI538">IFERROR(_xlfn._xlws.FILTER(shifts!A:A,(shifts!B:B=events!AD538)*(shifts!AG:AG&gt;=events!BK538)*(shifts!AH:AH&lt;=events!BL538)),BI537)</f>
        <v>18</v>
      </c>
      <c r="BJ538" s="15">
        <f t="shared" si="783"/>
        <v>0</v>
      </c>
      <c r="BK538">
        <f t="shared" si="784"/>
        <v>675</v>
      </c>
      <c r="BL538">
        <f t="shared" si="785"/>
        <v>675</v>
      </c>
      <c r="BM538" s="15">
        <f>SUMIFS(BJ$2:BJ538,K$2:K538,"=Intermission")+SUMIFS(BJ$2:BJ538,K$2:K538,"=Timeout")</f>
        <v>0</v>
      </c>
      <c r="BN538">
        <f t="shared" si="786"/>
        <v>0</v>
      </c>
      <c r="BO538" s="19">
        <f t="shared" si="787"/>
        <v>405</v>
      </c>
      <c r="BP538">
        <f t="shared" si="788"/>
        <v>400</v>
      </c>
      <c r="BQ538" s="17">
        <f t="shared" si="789"/>
        <v>405</v>
      </c>
      <c r="BR538" t="str">
        <f t="shared" si="790"/>
        <v>opp_team_player_1</v>
      </c>
      <c r="BS538">
        <f>COUNTIFS(S$3:S538,"="&amp;S538,AI$3:AI538,"="&amp;AI538)</f>
        <v>1</v>
      </c>
      <c r="BT538" t="str">
        <f>IFERROR(VLOOKUP(BB538&amp;BU538&amp;X538,game_rosters!U:W,3,FALSE),"")</f>
        <v>P100105</v>
      </c>
      <c r="BU538" t="str">
        <f t="shared" si="791"/>
        <v>Velodrome</v>
      </c>
    </row>
    <row r="539" spans="1:73" x14ac:dyDescent="0.2">
      <c r="A539">
        <f t="shared" si="766"/>
        <v>1</v>
      </c>
      <c r="E539" s="4"/>
      <c r="F539" s="43"/>
      <c r="G539" s="4"/>
      <c r="H539" s="46"/>
      <c r="I539" s="44">
        <v>84</v>
      </c>
      <c r="J539" s="44" t="str">
        <f t="shared" si="792"/>
        <v/>
      </c>
      <c r="K539" t="s">
        <v>13</v>
      </c>
      <c r="L539" t="s">
        <v>586</v>
      </c>
      <c r="N539" t="s">
        <v>595</v>
      </c>
      <c r="O539" t="s">
        <v>573</v>
      </c>
      <c r="Q539" t="s">
        <v>595</v>
      </c>
      <c r="S539">
        <v>261</v>
      </c>
      <c r="T539" t="s">
        <v>756</v>
      </c>
      <c r="U539" t="str">
        <f>IF(B539=1,MAX($U$2:$U538)+1,IF(AND($T539&lt;&gt;"",$T539=$T538),$U538,IF(B539="x",U538,"")))</f>
        <v/>
      </c>
      <c r="V539" t="str">
        <f>IF(C539=1,MAX($V$2:$V538)+1,IF(AND($T539&lt;&gt;"",$T539=$T538),$U538,IF(C539="x",V538,"")))</f>
        <v/>
      </c>
      <c r="W539" t="s">
        <v>731</v>
      </c>
      <c r="X539">
        <v>84</v>
      </c>
      <c r="Z539">
        <v>1</v>
      </c>
      <c r="AA539">
        <f t="shared" si="763"/>
        <v>1261</v>
      </c>
      <c r="AB539" t="str">
        <f t="shared" si="764"/>
        <v/>
      </c>
      <c r="AC539">
        <f t="shared" si="760"/>
        <v>1261</v>
      </c>
      <c r="AD539" s="6">
        <v>1</v>
      </c>
      <c r="AE539" t="s">
        <v>754</v>
      </c>
      <c r="AF539" t="s">
        <v>754</v>
      </c>
      <c r="AG539" t="s">
        <v>754</v>
      </c>
      <c r="AH539" t="s">
        <v>911</v>
      </c>
      <c r="AI539" t="str">
        <f t="shared" si="767"/>
        <v>e</v>
      </c>
      <c r="AJ539" t="str">
        <f t="shared" si="768"/>
        <v/>
      </c>
      <c r="AK539" t="str">
        <f t="shared" si="769"/>
        <v/>
      </c>
      <c r="AL539" t="str">
        <f t="shared" si="770"/>
        <v/>
      </c>
      <c r="AM539" t="str">
        <f t="shared" si="771"/>
        <v/>
      </c>
      <c r="AN539" t="str">
        <f t="shared" si="772"/>
        <v>Away</v>
      </c>
      <c r="AO539" t="str">
        <f t="shared" si="773"/>
        <v>a</v>
      </c>
      <c r="AP539" t="str">
        <f t="shared" si="774"/>
        <v/>
      </c>
      <c r="AQ539" t="str">
        <f t="shared" si="775"/>
        <v/>
      </c>
      <c r="AR539" t="str">
        <f t="shared" si="776"/>
        <v>Away</v>
      </c>
      <c r="AS539" t="str">
        <f t="shared" si="777"/>
        <v>a</v>
      </c>
      <c r="AT539" t="str">
        <f t="shared" si="778"/>
        <v>Offensive</v>
      </c>
      <c r="AU539" t="str">
        <f t="shared" si="779"/>
        <v/>
      </c>
      <c r="AV539" t="str">
        <f t="shared" si="780"/>
        <v/>
      </c>
      <c r="AW539" t="str" cm="1">
        <f t="array" ref="AW539">IFERROR(IF(O539&lt;&gt;"",O539,IF(OR($S539="",$T539=""),"",IF(O539&lt;&gt;"",O539,IF($T539&lt;&gt;"",_xlfn._xlws.FILTER(O:O,($BU:$BU=$BU539)*($I:$I=$I539)*($T:$T=$T539)*($S:$S=_xlfn.MINIFS($S:$S,$T:$T,"="&amp;$T539)),"")))))&amp;"",IF(O539="","",""))&amp;""</f>
        <v>OffensivePlay_Zone-PuckRetrievalShot</v>
      </c>
      <c r="AX539" t="str" cm="1">
        <f t="array" ref="AX539">IFERROR(IF(P539&lt;&gt;"",P539,IF(OR($S539="",$T539=""),"",IF($T539&lt;&gt;"",_xlfn._xlws.FILTER(P:P,($BU:$BU=$BU539)*($I:$I=$I539)*($T:$T=$T539)*($S:$S=_xlfn.MINIFS($S:$S,$T:$T,"="&amp;$T539)),""))))&amp;"",IF(P539="","",""))&amp;""</f>
        <v/>
      </c>
      <c r="AY539" t="str" cm="1">
        <f t="array" ref="AY539">IFERROR(IF(Q539&lt;&gt;"",Q539,IF(OR($S539="",$T539=""),"",IF($T539&lt;&gt;"",_xlfn._xlws.FILTER(Q:Q,($BU:$BU=$BU539)*($I:$I=$I539)*($T:$T=$T539)*($S:$S=_xlfn.MINIFS($S:$S,$T:$T,"="&amp;$T539)),""))))&amp;"",IF(Q539="","",""))&amp;""</f>
        <v>s</v>
      </c>
      <c r="AZ539" t="str" cm="1">
        <f t="array" ref="AZ539">IFERROR(IF(R539&lt;&gt;"",R539,IF(OR($S539="",$T539=""),"",IF($T539&lt;&gt;"",_xlfn._xlws.FILTER(R:R,($BU:$BU=$BU539)*($I:$I=$I539)*($T:$T=$T539)*($S:$S=_xlfn.MINIFS($S:$S,$T:$T,"="&amp;$T539)),""))))&amp;"",IF(R539="","",""))&amp;""</f>
        <v/>
      </c>
      <c r="BA539" s="6">
        <f t="shared" si="781"/>
        <v>50</v>
      </c>
      <c r="BB539">
        <f t="shared" ref="BB539:BD539" si="814">BB538</f>
        <v>18987</v>
      </c>
      <c r="BC539" t="str">
        <f t="shared" si="814"/>
        <v>Velodrome</v>
      </c>
      <c r="BD539" t="str">
        <f t="shared" si="814"/>
        <v>Outlaws</v>
      </c>
      <c r="BE539" t="s">
        <v>13</v>
      </c>
      <c r="BF539" t="s">
        <v>586</v>
      </c>
      <c r="BI539" cm="1">
        <f t="array" ref="BI539">IFERROR(_xlfn._xlws.FILTER(shifts!A:A,(shifts!B:B=events!AD539)*(shifts!AG:AG&gt;=events!BK539)*(shifts!AH:AH&lt;=events!BL539)),BI538)</f>
        <v>18</v>
      </c>
      <c r="BJ539" s="15">
        <f t="shared" si="783"/>
        <v>1</v>
      </c>
      <c r="BK539">
        <f t="shared" si="784"/>
        <v>671</v>
      </c>
      <c r="BL539">
        <f t="shared" si="785"/>
        <v>670</v>
      </c>
      <c r="BM539" s="15">
        <f>SUMIFS(BJ$2:BJ539,K$2:K539,"=Intermission")+SUMIFS(BJ$2:BJ539,K$2:K539,"=Timeout")</f>
        <v>0</v>
      </c>
      <c r="BN539">
        <f t="shared" si="786"/>
        <v>0</v>
      </c>
      <c r="BO539" s="19">
        <f t="shared" si="787"/>
        <v>409</v>
      </c>
      <c r="BP539">
        <f t="shared" si="788"/>
        <v>404</v>
      </c>
      <c r="BQ539" s="17">
        <f t="shared" si="789"/>
        <v>410</v>
      </c>
      <c r="BR539" t="str">
        <f t="shared" si="790"/>
        <v>event_team_player_1</v>
      </c>
      <c r="BS539">
        <f>COUNTIFS(S$3:S539,"="&amp;S539,AI$3:AI539,"="&amp;AI539)</f>
        <v>1</v>
      </c>
      <c r="BT539" t="str">
        <f>IFERROR(VLOOKUP(BB539&amp;BU539&amp;X539,game_rosters!U:W,3,FALSE),"")</f>
        <v>P100198</v>
      </c>
      <c r="BU539" t="s">
        <v>521</v>
      </c>
    </row>
    <row r="540" spans="1:73" x14ac:dyDescent="0.2">
      <c r="A540">
        <f t="shared" si="766"/>
        <v>1</v>
      </c>
      <c r="E540" s="4"/>
      <c r="F540" s="43"/>
      <c r="G540" s="4"/>
      <c r="H540" s="46"/>
      <c r="I540" s="44">
        <v>84</v>
      </c>
      <c r="J540" s="44" t="str">
        <f t="shared" si="792"/>
        <v/>
      </c>
      <c r="K540" t="s">
        <v>7</v>
      </c>
      <c r="L540" t="s">
        <v>172</v>
      </c>
      <c r="M540" t="s">
        <v>68</v>
      </c>
      <c r="N540" t="s">
        <v>595</v>
      </c>
      <c r="S540">
        <v>262</v>
      </c>
      <c r="T540">
        <v>49</v>
      </c>
      <c r="U540" t="str">
        <f>IF(B540=1,MAX($U$2:$U539)+1,IF(AND($T540&lt;&gt;"",$T540=$T539),$U539,IF(B540="x",U539,"")))</f>
        <v/>
      </c>
      <c r="V540" t="str">
        <f>IF(C540=1,MAX($V$2:$V539)+1,IF(AND($T540&lt;&gt;"",$T540=$T539),$U539,IF(C540="x",V539,"")))</f>
        <v/>
      </c>
      <c r="W540" t="s">
        <v>735</v>
      </c>
      <c r="X540">
        <v>84</v>
      </c>
      <c r="Z540">
        <v>1</v>
      </c>
      <c r="AA540">
        <f t="shared" si="763"/>
        <v>1262</v>
      </c>
      <c r="AB540">
        <f t="shared" si="764"/>
        <v>9049</v>
      </c>
      <c r="AC540">
        <f t="shared" si="760"/>
        <v>9049</v>
      </c>
      <c r="AD540" s="6">
        <v>1</v>
      </c>
      <c r="AE540" t="s">
        <v>754</v>
      </c>
      <c r="AF540" t="s">
        <v>911</v>
      </c>
      <c r="AG540" t="s">
        <v>756</v>
      </c>
      <c r="AH540" t="s">
        <v>756</v>
      </c>
      <c r="AI540" t="str">
        <f t="shared" si="767"/>
        <v>e</v>
      </c>
      <c r="AJ540" t="str">
        <f t="shared" si="768"/>
        <v/>
      </c>
      <c r="AK540" t="str">
        <f t="shared" si="769"/>
        <v/>
      </c>
      <c r="AL540" t="str">
        <f t="shared" si="770"/>
        <v/>
      </c>
      <c r="AM540" t="str">
        <f t="shared" si="771"/>
        <v/>
      </c>
      <c r="AN540" t="str">
        <f t="shared" si="772"/>
        <v>Home</v>
      </c>
      <c r="AO540" t="str">
        <f t="shared" si="773"/>
        <v>h</v>
      </c>
      <c r="AP540" t="str">
        <f t="shared" si="774"/>
        <v/>
      </c>
      <c r="AQ540" t="str">
        <f t="shared" si="775"/>
        <v/>
      </c>
      <c r="AR540" t="str">
        <f t="shared" si="776"/>
        <v>Home</v>
      </c>
      <c r="AS540" t="str">
        <f t="shared" si="777"/>
        <v>h</v>
      </c>
      <c r="AT540" t="str">
        <f t="shared" si="778"/>
        <v>Offensive</v>
      </c>
      <c r="AU540" t="str">
        <f t="shared" si="779"/>
        <v/>
      </c>
      <c r="AV540" t="str">
        <f t="shared" si="780"/>
        <v/>
      </c>
      <c r="AW540" t="str" cm="1">
        <f t="array" ref="AW540">IFERROR(IF(O540&lt;&gt;"",O540,IF(OR($S540="",$T540=""),"",IF(O540&lt;&gt;"",O540,IF($T540&lt;&gt;"",_xlfn._xlws.FILTER(O:O,($BU:$BU=$BU540)*($I:$I=$I540)*($T:$T=$T540)*($S:$S=_xlfn.MINIFS($S:$S,$T:$T,"="&amp;$T540)),"")))))&amp;"",IF(O540="","",""))&amp;""</f>
        <v/>
      </c>
      <c r="AX540" t="str" cm="1">
        <f t="array" ref="AX540">IFERROR(IF(P540&lt;&gt;"",P540,IF(OR($S540="",$T540=""),"",IF($T540&lt;&gt;"",_xlfn._xlws.FILTER(P:P,($BU:$BU=$BU540)*($I:$I=$I540)*($T:$T=$T540)*($S:$S=_xlfn.MINIFS($S:$S,$T:$T,"="&amp;$T540)),""))))&amp;"",IF(P540="","",""))&amp;""</f>
        <v/>
      </c>
      <c r="AY540" t="str" cm="1">
        <f t="array" ref="AY540">IFERROR(IF(Q540&lt;&gt;"",Q540,IF(OR($S540="",$T540=""),"",IF($T540&lt;&gt;"",_xlfn._xlws.FILTER(Q:Q,($BU:$BU=$BU540)*($I:$I=$I540)*($T:$T=$T540)*($S:$S=_xlfn.MINIFS($S:$S,$T:$T,"="&amp;$T540)),""))))&amp;"",IF(Q540="","",""))&amp;""</f>
        <v/>
      </c>
      <c r="AZ540" t="str" cm="1">
        <f t="array" ref="AZ540">IFERROR(IF(R540&lt;&gt;"",R540,IF(OR($S540="",$T540=""),"",IF($T540&lt;&gt;"",_xlfn._xlws.FILTER(R:R,($BU:$BU=$BU540)*($I:$I=$I540)*($T:$T=$T540)*($S:$S=_xlfn.MINIFS($S:$S,$T:$T,"="&amp;$T540)),""))))&amp;"",IF(R540="","",""))&amp;""</f>
        <v/>
      </c>
      <c r="BA540" s="6">
        <f t="shared" si="781"/>
        <v>50</v>
      </c>
      <c r="BB540">
        <f t="shared" ref="BB540:BD540" si="815">BB539</f>
        <v>18987</v>
      </c>
      <c r="BC540" t="str">
        <f t="shared" si="815"/>
        <v>Velodrome</v>
      </c>
      <c r="BD540" t="str">
        <f t="shared" si="815"/>
        <v>Outlaws</v>
      </c>
      <c r="BE540" t="s">
        <v>7</v>
      </c>
      <c r="BF540" t="s">
        <v>172</v>
      </c>
      <c r="BI540" cm="1">
        <f t="array" ref="BI540">IFERROR(_xlfn._xlws.FILTER(shifts!A:A,(shifts!B:B=events!AD540)*(shifts!AG:AG&gt;=events!BK540)*(shifts!AH:AH&lt;=events!BL540)),BI539)</f>
        <v>18</v>
      </c>
      <c r="BJ540" s="15">
        <f t="shared" si="783"/>
        <v>0</v>
      </c>
      <c r="BK540">
        <f t="shared" si="784"/>
        <v>670</v>
      </c>
      <c r="BL540">
        <f t="shared" si="785"/>
        <v>670</v>
      </c>
      <c r="BM540" s="15">
        <f>SUMIFS(BJ$2:BJ540,K$2:K540,"=Intermission")+SUMIFS(BJ$2:BJ540,K$2:K540,"=Timeout")</f>
        <v>0</v>
      </c>
      <c r="BN540">
        <f t="shared" si="786"/>
        <v>0</v>
      </c>
      <c r="BO540" s="19">
        <f t="shared" si="787"/>
        <v>410</v>
      </c>
      <c r="BP540">
        <f t="shared" si="788"/>
        <v>405</v>
      </c>
      <c r="BQ540" s="17">
        <f t="shared" si="789"/>
        <v>410</v>
      </c>
      <c r="BR540" t="str">
        <f t="shared" si="790"/>
        <v>event_team_player_1</v>
      </c>
      <c r="BS540">
        <f>COUNTIFS(S$3:S540,"="&amp;S540,AI$3:AI540,"="&amp;AI540)</f>
        <v>1</v>
      </c>
      <c r="BT540" t="str">
        <f>IFERROR(VLOOKUP(BB540&amp;BU540&amp;X540,game_rosters!U:W,3,FALSE),"")</f>
        <v>P100198</v>
      </c>
      <c r="BU540" t="str">
        <f t="shared" si="791"/>
        <v>Velodrome</v>
      </c>
    </row>
    <row r="541" spans="1:73" x14ac:dyDescent="0.2">
      <c r="A541" t="str">
        <f t="shared" si="766"/>
        <v/>
      </c>
      <c r="E541" s="4"/>
      <c r="F541" s="43"/>
      <c r="G541" s="4"/>
      <c r="H541" s="46"/>
      <c r="I541" s="44">
        <v>24</v>
      </c>
      <c r="J541" s="44" t="str">
        <f t="shared" si="792"/>
        <v/>
      </c>
      <c r="S541">
        <v>262</v>
      </c>
      <c r="T541">
        <v>49</v>
      </c>
      <c r="U541" t="str">
        <f>IF(B541=1,MAX($U$2:$U540)+1,IF(AND($T541&lt;&gt;"",$T541=$T540),$U540,IF(B541="x",U540,"")))</f>
        <v/>
      </c>
      <c r="V541" t="str">
        <f>IF(C541=1,MAX($V$2:$V540)+1,IF(AND($T541&lt;&gt;"",$T541=$T540),$U540,IF(C541="x",V540,"")))</f>
        <v/>
      </c>
      <c r="X541">
        <v>24</v>
      </c>
      <c r="Z541">
        <v>1</v>
      </c>
      <c r="AA541">
        <f t="shared" si="763"/>
        <v>1262</v>
      </c>
      <c r="AB541">
        <f t="shared" si="764"/>
        <v>9049</v>
      </c>
      <c r="AC541">
        <f t="shared" si="760"/>
        <v>9049</v>
      </c>
      <c r="AD541" s="6">
        <v>1</v>
      </c>
      <c r="AE541" t="s">
        <v>754</v>
      </c>
      <c r="AF541" t="s">
        <v>911</v>
      </c>
      <c r="AG541" t="s">
        <v>756</v>
      </c>
      <c r="AH541" t="s">
        <v>756</v>
      </c>
      <c r="AI541" t="str">
        <f t="shared" si="767"/>
        <v>e</v>
      </c>
      <c r="AJ541" t="str">
        <f t="shared" si="768"/>
        <v/>
      </c>
      <c r="AK541" t="str">
        <f t="shared" si="769"/>
        <v/>
      </c>
      <c r="AL541" t="str">
        <f t="shared" si="770"/>
        <v/>
      </c>
      <c r="AM541" t="str">
        <f t="shared" si="771"/>
        <v/>
      </c>
      <c r="AN541" t="str">
        <f t="shared" si="772"/>
        <v>Home</v>
      </c>
      <c r="AO541" t="str">
        <f t="shared" si="773"/>
        <v>h</v>
      </c>
      <c r="AP541" t="str">
        <f t="shared" si="774"/>
        <v/>
      </c>
      <c r="AQ541" t="str">
        <f t="shared" si="775"/>
        <v/>
      </c>
      <c r="AR541" t="str">
        <f t="shared" si="776"/>
        <v>Home</v>
      </c>
      <c r="AS541" t="str">
        <f t="shared" si="777"/>
        <v>h</v>
      </c>
      <c r="AT541" t="str">
        <f t="shared" si="778"/>
        <v>Offensive</v>
      </c>
      <c r="AU541" t="str">
        <f t="shared" si="779"/>
        <v/>
      </c>
      <c r="AV541" t="str">
        <f t="shared" si="780"/>
        <v/>
      </c>
      <c r="AW541" t="str" cm="1">
        <f t="array" ref="AW541">IFERROR(IF(O541&lt;&gt;"",O541,IF(OR($S541="",$T541=""),"",IF(O541&lt;&gt;"",O541,IF($T541&lt;&gt;"",_xlfn._xlws.FILTER(O:O,($BU:$BU=$BU541)*($I:$I=$I541)*($T:$T=$T541)*($S:$S=_xlfn.MINIFS($S:$S,$T:$T,"="&amp;$T541)),"")))))&amp;"",IF(O541="","",""))&amp;""</f>
        <v/>
      </c>
      <c r="AX541" t="str" cm="1">
        <f t="array" ref="AX541">IFERROR(IF(P541&lt;&gt;"",P541,IF(OR($S541="",$T541=""),"",IF($T541&lt;&gt;"",_xlfn._xlws.FILTER(P:P,($BU:$BU=$BU541)*($I:$I=$I541)*($T:$T=$T541)*($S:$S=_xlfn.MINIFS($S:$S,$T:$T,"="&amp;$T541)),""))))&amp;"",IF(P541="","",""))&amp;""</f>
        <v/>
      </c>
      <c r="AY541" t="str" cm="1">
        <f t="array" ref="AY541">IFERROR(IF(Q541&lt;&gt;"",Q541,IF(OR($S541="",$T541=""),"",IF($T541&lt;&gt;"",_xlfn._xlws.FILTER(Q:Q,($BU:$BU=$BU541)*($I:$I=$I541)*($T:$T=$T541)*($S:$S=_xlfn.MINIFS($S:$S,$T:$T,"="&amp;$T541)),""))))&amp;"",IF(Q541="","",""))&amp;""</f>
        <v/>
      </c>
      <c r="AZ541" t="str" cm="1">
        <f t="array" ref="AZ541">IFERROR(IF(R541&lt;&gt;"",R541,IF(OR($S541="",$T541=""),"",IF($T541&lt;&gt;"",_xlfn._xlws.FILTER(R:R,($BU:$BU=$BU541)*($I:$I=$I541)*($T:$T=$T541)*($S:$S=_xlfn.MINIFS($S:$S,$T:$T,"="&amp;$T541)),""))))&amp;"",IF(R541="","",""))&amp;""</f>
        <v/>
      </c>
      <c r="BA541" s="6">
        <f t="shared" si="781"/>
        <v>50</v>
      </c>
      <c r="BB541">
        <f t="shared" ref="BB541:BD541" si="816">BB540</f>
        <v>18987</v>
      </c>
      <c r="BC541" t="str">
        <f t="shared" si="816"/>
        <v>Velodrome</v>
      </c>
      <c r="BD541" t="str">
        <f t="shared" si="816"/>
        <v>Outlaws</v>
      </c>
      <c r="BE541" t="s">
        <v>7</v>
      </c>
      <c r="BF541" t="s">
        <v>172</v>
      </c>
      <c r="BI541" cm="1">
        <f t="array" ref="BI541">IFERROR(_xlfn._xlws.FILTER(shifts!A:A,(shifts!B:B=events!AD541)*(shifts!AG:AG&gt;=events!BK541)*(shifts!AH:AH&lt;=events!BL541)),BI540)</f>
        <v>18</v>
      </c>
      <c r="BJ541" s="15">
        <f t="shared" si="783"/>
        <v>0</v>
      </c>
      <c r="BK541">
        <f t="shared" si="784"/>
        <v>670</v>
      </c>
      <c r="BL541">
        <f t="shared" si="785"/>
        <v>670</v>
      </c>
      <c r="BM541" s="15">
        <f>SUMIFS(BJ$2:BJ541,K$2:K541,"=Intermission")+SUMIFS(BJ$2:BJ541,K$2:K541,"=Timeout")</f>
        <v>0</v>
      </c>
      <c r="BN541">
        <f t="shared" si="786"/>
        <v>0</v>
      </c>
      <c r="BO541" s="19">
        <f t="shared" si="787"/>
        <v>410</v>
      </c>
      <c r="BP541">
        <f t="shared" si="788"/>
        <v>405</v>
      </c>
      <c r="BQ541" s="17">
        <f t="shared" si="789"/>
        <v>410</v>
      </c>
      <c r="BR541" t="str">
        <f t="shared" si="790"/>
        <v>event_team_player_2</v>
      </c>
      <c r="BS541">
        <f>COUNTIFS(S$3:S541,"="&amp;S541,AI$3:AI541,"="&amp;AI541)</f>
        <v>2</v>
      </c>
      <c r="BT541" t="str">
        <f>IFERROR(VLOOKUP(BB541&amp;BU541&amp;X541,game_rosters!U:W,3,FALSE),"")</f>
        <v>P100230</v>
      </c>
      <c r="BU541" t="str">
        <f t="shared" si="791"/>
        <v>Velodrome</v>
      </c>
    </row>
    <row r="542" spans="1:73" x14ac:dyDescent="0.2">
      <c r="A542" t="str">
        <f t="shared" si="766"/>
        <v/>
      </c>
      <c r="E542" s="4"/>
      <c r="F542" s="43"/>
      <c r="G542" s="4"/>
      <c r="H542" s="46"/>
      <c r="I542" s="44">
        <v>77</v>
      </c>
      <c r="J542" s="44" t="str">
        <f t="shared" si="792"/>
        <v/>
      </c>
      <c r="O542" t="s">
        <v>605</v>
      </c>
      <c r="S542">
        <v>262</v>
      </c>
      <c r="T542">
        <v>49</v>
      </c>
      <c r="U542" t="str">
        <f>IF(B542=1,MAX($U$2:$U541)+1,IF(AND($T542&lt;&gt;"",$T542=$T541),$U541,IF(B542="x",U541,"")))</f>
        <v/>
      </c>
      <c r="V542" t="str">
        <f>IF(C542=1,MAX($V$2:$V541)+1,IF(AND($T542&lt;&gt;"",$T542=$T541),$U541,IF(C542="x",V541,"")))</f>
        <v/>
      </c>
      <c r="X542">
        <v>77</v>
      </c>
      <c r="AA542">
        <f t="shared" si="763"/>
        <v>1262</v>
      </c>
      <c r="AB542">
        <f t="shared" si="764"/>
        <v>9049</v>
      </c>
      <c r="AC542">
        <f t="shared" si="760"/>
        <v>9049</v>
      </c>
      <c r="AD542" s="6">
        <v>1</v>
      </c>
      <c r="AE542" t="s">
        <v>754</v>
      </c>
      <c r="AF542" t="s">
        <v>911</v>
      </c>
      <c r="AG542" t="s">
        <v>756</v>
      </c>
      <c r="AH542" t="s">
        <v>756</v>
      </c>
      <c r="AI542" t="str">
        <f t="shared" si="767"/>
        <v>o</v>
      </c>
      <c r="AJ542" t="str">
        <f t="shared" si="768"/>
        <v/>
      </c>
      <c r="AK542" t="str">
        <f t="shared" si="769"/>
        <v/>
      </c>
      <c r="AL542" t="str">
        <f t="shared" si="770"/>
        <v/>
      </c>
      <c r="AM542" t="str">
        <f t="shared" si="771"/>
        <v/>
      </c>
      <c r="AN542" t="str">
        <f t="shared" si="772"/>
        <v>Home</v>
      </c>
      <c r="AO542" t="str">
        <f t="shared" si="773"/>
        <v>h</v>
      </c>
      <c r="AP542" t="str">
        <f t="shared" si="774"/>
        <v/>
      </c>
      <c r="AQ542" t="str">
        <f t="shared" si="775"/>
        <v/>
      </c>
      <c r="AR542" t="str">
        <f t="shared" si="776"/>
        <v>Home</v>
      </c>
      <c r="AS542" t="str">
        <f t="shared" si="777"/>
        <v>h</v>
      </c>
      <c r="AT542" t="str">
        <f t="shared" si="778"/>
        <v>Defensive</v>
      </c>
      <c r="AU542" t="str">
        <f t="shared" si="779"/>
        <v/>
      </c>
      <c r="AV542" t="str">
        <f t="shared" si="780"/>
        <v/>
      </c>
      <c r="AW542" t="str" cm="1">
        <f t="array" ref="AW542">IFERROR(IF(O542&lt;&gt;"",O542,IF(OR($S542="",$T542=""),"",IF(O542&lt;&gt;"",O542,IF($T542&lt;&gt;"",_xlfn._xlws.FILTER(O:O,($BU:$BU=$BU542)*($I:$I=$I542)*($T:$T=$T542)*($S:$S=_xlfn.MINIFS($S:$S,$T:$T,"="&amp;$T542)),"")))))&amp;"",IF(O542="","",""))&amp;""</f>
        <v>Defensive_PlayPass-InShotPassLane</v>
      </c>
      <c r="AX542" t="str" cm="1">
        <f t="array" ref="AX542">IFERROR(IF(P542&lt;&gt;"",P542,IF(OR($S542="",$T542=""),"",IF($T542&lt;&gt;"",_xlfn._xlws.FILTER(P:P,($BU:$BU=$BU542)*($I:$I=$I542)*($T:$T=$T542)*($S:$S=_xlfn.MINIFS($S:$S,$T:$T,"="&amp;$T542)),""))))&amp;"",IF(P542="","",""))&amp;""</f>
        <v/>
      </c>
      <c r="AY542" t="str" cm="1">
        <f t="array" ref="AY542">IFERROR(IF(Q542&lt;&gt;"",Q542,IF(OR($S542="",$T542=""),"",IF($T542&lt;&gt;"",_xlfn._xlws.FILTER(Q:Q,($BU:$BU=$BU542)*($I:$I=$I542)*($T:$T=$T542)*($S:$S=_xlfn.MINIFS($S:$S,$T:$T,"="&amp;$T542)),""))))&amp;"",IF(Q542="","",""))&amp;""</f>
        <v/>
      </c>
      <c r="AZ542" t="str" cm="1">
        <f t="array" ref="AZ542">IFERROR(IF(R542&lt;&gt;"",R542,IF(OR($S542="",$T542=""),"",IF($T542&lt;&gt;"",_xlfn._xlws.FILTER(R:R,($BU:$BU=$BU542)*($I:$I=$I542)*($T:$T=$T542)*($S:$S=_xlfn.MINIFS($S:$S,$T:$T,"="&amp;$T542)),""))))&amp;"",IF(R542="","",""))&amp;""</f>
        <v/>
      </c>
      <c r="BA542" s="6">
        <f t="shared" si="781"/>
        <v>50</v>
      </c>
      <c r="BB542">
        <f t="shared" ref="BB542:BD542" si="817">BB541</f>
        <v>18987</v>
      </c>
      <c r="BC542" t="str">
        <f t="shared" si="817"/>
        <v>Velodrome</v>
      </c>
      <c r="BD542" t="str">
        <f t="shared" si="817"/>
        <v>Outlaws</v>
      </c>
      <c r="BE542" t="s">
        <v>7</v>
      </c>
      <c r="BF542" t="s">
        <v>172</v>
      </c>
      <c r="BI542" cm="1">
        <f t="array" ref="BI542">IFERROR(_xlfn._xlws.FILTER(shifts!A:A,(shifts!B:B=events!AD542)*(shifts!AG:AG&gt;=events!BK542)*(shifts!AH:AH&lt;=events!BL542)),BI541)</f>
        <v>18</v>
      </c>
      <c r="BJ542" s="15">
        <f t="shared" si="783"/>
        <v>0</v>
      </c>
      <c r="BK542">
        <f t="shared" si="784"/>
        <v>670</v>
      </c>
      <c r="BL542">
        <f t="shared" si="785"/>
        <v>670</v>
      </c>
      <c r="BM542" s="15">
        <f>SUMIFS(BJ$2:BJ542,K$2:K542,"=Intermission")+SUMIFS(BJ$2:BJ542,K$2:K542,"=Timeout")</f>
        <v>0</v>
      </c>
      <c r="BN542">
        <f t="shared" si="786"/>
        <v>0</v>
      </c>
      <c r="BO542" s="19">
        <f t="shared" si="787"/>
        <v>410</v>
      </c>
      <c r="BP542">
        <f t="shared" si="788"/>
        <v>405</v>
      </c>
      <c r="BQ542" s="17">
        <f t="shared" si="789"/>
        <v>410</v>
      </c>
      <c r="BR542" t="str">
        <f t="shared" si="790"/>
        <v>opp_team_player_1</v>
      </c>
      <c r="BS542">
        <f>COUNTIFS(S$3:S542,"="&amp;S542,AI$3:AI542,"="&amp;AI542)</f>
        <v>1</v>
      </c>
      <c r="BT542" t="str">
        <f>IFERROR(VLOOKUP(BB542&amp;BU542&amp;X542,game_rosters!U:W,3,FALSE),"")</f>
        <v>P100185</v>
      </c>
      <c r="BU542" t="str">
        <f t="shared" si="791"/>
        <v>Outlaws</v>
      </c>
    </row>
    <row r="543" spans="1:73" x14ac:dyDescent="0.2">
      <c r="A543">
        <f t="shared" si="766"/>
        <v>1</v>
      </c>
      <c r="E543" s="4"/>
      <c r="F543" s="43"/>
      <c r="G543" s="4"/>
      <c r="H543" s="46"/>
      <c r="I543" s="44">
        <v>84</v>
      </c>
      <c r="J543" s="44" t="str">
        <f t="shared" si="792"/>
        <v>d</v>
      </c>
      <c r="K543" t="s">
        <v>238</v>
      </c>
      <c r="L543" t="s">
        <v>184</v>
      </c>
      <c r="M543" t="s">
        <v>89</v>
      </c>
      <c r="N543" t="s">
        <v>595</v>
      </c>
      <c r="S543">
        <v>263</v>
      </c>
      <c r="T543">
        <v>49</v>
      </c>
      <c r="U543" t="str">
        <f>IF(B543=1,MAX($U$2:$U542)+1,IF(AND($T543&lt;&gt;"",$T543=$T542),$U542,IF(B543="x",U542,"")))</f>
        <v/>
      </c>
      <c r="V543" t="str">
        <f>IF(C543=1,MAX($V$2:$V542)+1,IF(AND($T543&lt;&gt;"",$T543=$T542),$U542,IF(C543="x",V542,"")))</f>
        <v/>
      </c>
      <c r="W543" t="s">
        <v>735</v>
      </c>
      <c r="X543">
        <v>84</v>
      </c>
      <c r="Z543">
        <v>1</v>
      </c>
      <c r="AA543">
        <f t="shared" si="763"/>
        <v>1263</v>
      </c>
      <c r="AB543">
        <f t="shared" si="764"/>
        <v>9049</v>
      </c>
      <c r="AC543">
        <f t="shared" si="760"/>
        <v>9049</v>
      </c>
      <c r="AD543" s="6">
        <v>1</v>
      </c>
      <c r="AE543" t="s">
        <v>754</v>
      </c>
      <c r="AF543" t="s">
        <v>911</v>
      </c>
      <c r="AG543" t="s">
        <v>756</v>
      </c>
      <c r="AH543" t="s">
        <v>756</v>
      </c>
      <c r="AI543" t="str">
        <f t="shared" si="767"/>
        <v>e</v>
      </c>
      <c r="AJ543" t="str">
        <f t="shared" si="768"/>
        <v>d</v>
      </c>
      <c r="AK543" t="str">
        <f t="shared" si="769"/>
        <v>d</v>
      </c>
      <c r="AL543" t="str">
        <f t="shared" si="770"/>
        <v>d</v>
      </c>
      <c r="AM543" t="str">
        <f t="shared" si="771"/>
        <v>o</v>
      </c>
      <c r="AN543" t="str">
        <f t="shared" si="772"/>
        <v>Home</v>
      </c>
      <c r="AO543" t="str">
        <f t="shared" si="773"/>
        <v>h</v>
      </c>
      <c r="AP543" t="str">
        <f t="shared" si="774"/>
        <v>d</v>
      </c>
      <c r="AQ543" t="str">
        <f t="shared" si="775"/>
        <v>o</v>
      </c>
      <c r="AR543" t="str">
        <f t="shared" si="776"/>
        <v>Home</v>
      </c>
      <c r="AS543" t="str">
        <f t="shared" si="777"/>
        <v>h</v>
      </c>
      <c r="AT543" t="str">
        <f t="shared" si="778"/>
        <v>Offensive</v>
      </c>
      <c r="AU543" t="str">
        <f t="shared" si="779"/>
        <v/>
      </c>
      <c r="AV543" t="str">
        <f t="shared" si="780"/>
        <v/>
      </c>
      <c r="AW543" t="str" cm="1">
        <f t="array" ref="AW543">IFERROR(IF(O543&lt;&gt;"",O543,IF(OR($S543="",$T543=""),"",IF(O543&lt;&gt;"",O543,IF($T543&lt;&gt;"",_xlfn._xlws.FILTER(O:O,($BU:$BU=$BU543)*($I:$I=$I543)*($T:$T=$T543)*($S:$S=_xlfn.MINIFS($S:$S,$T:$T,"="&amp;$T543)),"")))))&amp;"",IF(O543="","",""))&amp;""</f>
        <v/>
      </c>
      <c r="AX543" t="str" cm="1">
        <f t="array" ref="AX543">IFERROR(IF(P543&lt;&gt;"",P543,IF(OR($S543="",$T543=""),"",IF($T543&lt;&gt;"",_xlfn._xlws.FILTER(P:P,($BU:$BU=$BU543)*($I:$I=$I543)*($T:$T=$T543)*($S:$S=_xlfn.MINIFS($S:$S,$T:$T,"="&amp;$T543)),""))))&amp;"",IF(P543="","",""))&amp;""</f>
        <v/>
      </c>
      <c r="AY543" t="str" cm="1">
        <f t="array" ref="AY543">IFERROR(IF(Q543&lt;&gt;"",Q543,IF(OR($S543="",$T543=""),"",IF($T543&lt;&gt;"",_xlfn._xlws.FILTER(Q:Q,($BU:$BU=$BU543)*($I:$I=$I543)*($T:$T=$T543)*($S:$S=_xlfn.MINIFS($S:$S,$T:$T,"="&amp;$T543)),""))))&amp;"",IF(Q543="","",""))&amp;""</f>
        <v/>
      </c>
      <c r="AZ543" t="str" cm="1">
        <f t="array" ref="AZ543">IFERROR(IF(R543&lt;&gt;"",R543,IF(OR($S543="",$T543=""),"",IF($T543&lt;&gt;"",_xlfn._xlws.FILTER(R:R,($BU:$BU=$BU543)*($I:$I=$I543)*($T:$T=$T543)*($S:$S=_xlfn.MINIFS($S:$S,$T:$T,"="&amp;$T543)),""))))&amp;"",IF(R543="","",""))&amp;""</f>
        <v/>
      </c>
      <c r="BA543" s="6">
        <f t="shared" si="781"/>
        <v>51</v>
      </c>
      <c r="BB543">
        <f t="shared" ref="BB543:BD543" si="818">BB542</f>
        <v>18987</v>
      </c>
      <c r="BC543" t="str">
        <f t="shared" si="818"/>
        <v>Velodrome</v>
      </c>
      <c r="BD543" t="str">
        <f t="shared" si="818"/>
        <v>Outlaws</v>
      </c>
      <c r="BE543" t="s">
        <v>238</v>
      </c>
      <c r="BF543" t="s">
        <v>184</v>
      </c>
      <c r="BI543" cm="1">
        <f t="array" ref="BI543">IFERROR(_xlfn._xlws.FILTER(shifts!A:A,(shifts!B:B=events!AD543)*(shifts!AG:AG&gt;=events!BK543)*(shifts!AH:AH&lt;=events!BL543)),BI542)</f>
        <v>18</v>
      </c>
      <c r="BJ543" s="15">
        <f t="shared" si="783"/>
        <v>0</v>
      </c>
      <c r="BK543">
        <f t="shared" si="784"/>
        <v>670</v>
      </c>
      <c r="BL543">
        <f t="shared" si="785"/>
        <v>670</v>
      </c>
      <c r="BM543" s="15">
        <f>SUMIFS(BJ$2:BJ543,K$2:K543,"=Intermission")+SUMIFS(BJ$2:BJ543,K$2:K543,"=Timeout")</f>
        <v>0</v>
      </c>
      <c r="BN543">
        <f t="shared" si="786"/>
        <v>0</v>
      </c>
      <c r="BO543" s="19">
        <f t="shared" si="787"/>
        <v>410</v>
      </c>
      <c r="BP543">
        <f t="shared" si="788"/>
        <v>405</v>
      </c>
      <c r="BQ543" s="17">
        <f t="shared" si="789"/>
        <v>410</v>
      </c>
      <c r="BR543" t="str">
        <f t="shared" si="790"/>
        <v>event_team_player_1</v>
      </c>
      <c r="BS543">
        <f>COUNTIFS(S$3:S543,"="&amp;S543,AI$3:AI543,"="&amp;AI543)</f>
        <v>1</v>
      </c>
      <c r="BT543" t="str">
        <f>IFERROR(VLOOKUP(BB543&amp;BU543&amp;X543,game_rosters!U:W,3,FALSE),"")</f>
        <v>P100198</v>
      </c>
      <c r="BU543" t="str">
        <f t="shared" si="791"/>
        <v>Velodrome</v>
      </c>
    </row>
    <row r="544" spans="1:73" x14ac:dyDescent="0.2">
      <c r="A544" t="str">
        <f t="shared" si="766"/>
        <v/>
      </c>
      <c r="E544" s="4"/>
      <c r="F544" s="43"/>
      <c r="G544" s="4"/>
      <c r="H544" s="46"/>
      <c r="I544" s="44">
        <v>24</v>
      </c>
      <c r="J544" s="44" t="str">
        <f t="shared" si="792"/>
        <v/>
      </c>
      <c r="S544">
        <v>263</v>
      </c>
      <c r="T544">
        <v>49</v>
      </c>
      <c r="U544" t="str">
        <f>IF(B544=1,MAX($U$2:$U543)+1,IF(AND($T544&lt;&gt;"",$T544=$T543),$U543,IF(B544="x",U543,"")))</f>
        <v/>
      </c>
      <c r="V544" t="str">
        <f>IF(C544=1,MAX($V$2:$V543)+1,IF(AND($T544&lt;&gt;"",$T544=$T543),$U543,IF(C544="x",V543,"")))</f>
        <v/>
      </c>
      <c r="X544">
        <v>24</v>
      </c>
      <c r="Z544">
        <v>1</v>
      </c>
      <c r="AA544">
        <f t="shared" si="763"/>
        <v>1263</v>
      </c>
      <c r="AB544">
        <f t="shared" si="764"/>
        <v>9049</v>
      </c>
      <c r="AC544">
        <f t="shared" si="760"/>
        <v>9049</v>
      </c>
      <c r="AD544" s="6">
        <v>1</v>
      </c>
      <c r="AE544" t="s">
        <v>754</v>
      </c>
      <c r="AF544" t="s">
        <v>911</v>
      </c>
      <c r="AG544" t="s">
        <v>756</v>
      </c>
      <c r="AH544" t="s">
        <v>756</v>
      </c>
      <c r="AI544" t="str">
        <f t="shared" si="767"/>
        <v>e</v>
      </c>
      <c r="AJ544" t="str">
        <f t="shared" si="768"/>
        <v>d</v>
      </c>
      <c r="AK544" t="str">
        <f t="shared" si="769"/>
        <v>d</v>
      </c>
      <c r="AL544" t="str">
        <f t="shared" si="770"/>
        <v/>
      </c>
      <c r="AM544" t="str">
        <f t="shared" si="771"/>
        <v/>
      </c>
      <c r="AN544" t="str">
        <f t="shared" si="772"/>
        <v>Home</v>
      </c>
      <c r="AO544" t="str">
        <f t="shared" si="773"/>
        <v>h</v>
      </c>
      <c r="AP544" t="str">
        <f t="shared" si="774"/>
        <v>d</v>
      </c>
      <c r="AQ544" t="str">
        <f t="shared" si="775"/>
        <v>o</v>
      </c>
      <c r="AR544" t="str">
        <f t="shared" si="776"/>
        <v>Home</v>
      </c>
      <c r="AS544" t="str">
        <f t="shared" si="777"/>
        <v>h</v>
      </c>
      <c r="AT544" t="str">
        <f t="shared" si="778"/>
        <v>Offensive</v>
      </c>
      <c r="AU544" t="str">
        <f t="shared" si="779"/>
        <v/>
      </c>
      <c r="AV544" t="str">
        <f t="shared" si="780"/>
        <v/>
      </c>
      <c r="AW544" t="str" cm="1">
        <f t="array" ref="AW544">IFERROR(IF(O544&lt;&gt;"",O544,IF(OR($S544="",$T544=""),"",IF(O544&lt;&gt;"",O544,IF($T544&lt;&gt;"",_xlfn._xlws.FILTER(O:O,($BU:$BU=$BU544)*($I:$I=$I544)*($T:$T=$T544)*($S:$S=_xlfn.MINIFS($S:$S,$T:$T,"="&amp;$T544)),"")))))&amp;"",IF(O544="","",""))&amp;""</f>
        <v/>
      </c>
      <c r="AX544" t="str" cm="1">
        <f t="array" ref="AX544">IFERROR(IF(P544&lt;&gt;"",P544,IF(OR($S544="",$T544=""),"",IF($T544&lt;&gt;"",_xlfn._xlws.FILTER(P:P,($BU:$BU=$BU544)*($I:$I=$I544)*($T:$T=$T544)*($S:$S=_xlfn.MINIFS($S:$S,$T:$T,"="&amp;$T544)),""))))&amp;"",IF(P544="","",""))&amp;""</f>
        <v/>
      </c>
      <c r="AY544" t="str" cm="1">
        <f t="array" ref="AY544">IFERROR(IF(Q544&lt;&gt;"",Q544,IF(OR($S544="",$T544=""),"",IF($T544&lt;&gt;"",_xlfn._xlws.FILTER(Q:Q,($BU:$BU=$BU544)*($I:$I=$I544)*($T:$T=$T544)*($S:$S=_xlfn.MINIFS($S:$S,$T:$T,"="&amp;$T544)),""))))&amp;"",IF(Q544="","",""))&amp;""</f>
        <v/>
      </c>
      <c r="AZ544" t="str" cm="1">
        <f t="array" ref="AZ544">IFERROR(IF(R544&lt;&gt;"",R544,IF(OR($S544="",$T544=""),"",IF($T544&lt;&gt;"",_xlfn._xlws.FILTER(R:R,($BU:$BU=$BU544)*($I:$I=$I544)*($T:$T=$T544)*($S:$S=_xlfn.MINIFS($S:$S,$T:$T,"="&amp;$T544)),""))))&amp;"",IF(R544="","",""))&amp;""</f>
        <v/>
      </c>
      <c r="BA544" s="6">
        <f t="shared" si="781"/>
        <v>51</v>
      </c>
      <c r="BB544">
        <f t="shared" ref="BB544:BD544" si="819">BB543</f>
        <v>18987</v>
      </c>
      <c r="BC544" t="str">
        <f t="shared" si="819"/>
        <v>Velodrome</v>
      </c>
      <c r="BD544" t="str">
        <f t="shared" si="819"/>
        <v>Outlaws</v>
      </c>
      <c r="BE544" t="s">
        <v>238</v>
      </c>
      <c r="BF544" t="s">
        <v>184</v>
      </c>
      <c r="BI544" cm="1">
        <f t="array" ref="BI544">IFERROR(_xlfn._xlws.FILTER(shifts!A:A,(shifts!B:B=events!AD544)*(shifts!AG:AG&gt;=events!BK544)*(shifts!AH:AH&lt;=events!BL544)),BI543)</f>
        <v>18</v>
      </c>
      <c r="BJ544" s="15">
        <f t="shared" si="783"/>
        <v>0</v>
      </c>
      <c r="BK544">
        <f t="shared" si="784"/>
        <v>670</v>
      </c>
      <c r="BL544">
        <f t="shared" si="785"/>
        <v>670</v>
      </c>
      <c r="BM544" s="15">
        <f>SUMIFS(BJ$2:BJ544,K$2:K544,"=Intermission")+SUMIFS(BJ$2:BJ544,K$2:K544,"=Timeout")</f>
        <v>0</v>
      </c>
      <c r="BN544">
        <f t="shared" si="786"/>
        <v>0</v>
      </c>
      <c r="BO544" s="19">
        <f t="shared" si="787"/>
        <v>410</v>
      </c>
      <c r="BP544">
        <f t="shared" si="788"/>
        <v>405</v>
      </c>
      <c r="BQ544" s="17">
        <f t="shared" si="789"/>
        <v>410</v>
      </c>
      <c r="BR544" t="str">
        <f t="shared" si="790"/>
        <v>event_team_player_2</v>
      </c>
      <c r="BS544">
        <f>COUNTIFS(S$3:S544,"="&amp;S544,AI$3:AI544,"="&amp;AI544)</f>
        <v>2</v>
      </c>
      <c r="BT544" t="str">
        <f>IFERROR(VLOOKUP(BB544&amp;BU544&amp;X544,game_rosters!U:W,3,FALSE),"")</f>
        <v>P100230</v>
      </c>
      <c r="BU544" t="str">
        <f t="shared" si="791"/>
        <v>Velodrome</v>
      </c>
    </row>
    <row r="545" spans="1:73" x14ac:dyDescent="0.2">
      <c r="A545" t="str">
        <f t="shared" si="766"/>
        <v/>
      </c>
      <c r="E545" s="4"/>
      <c r="F545" s="43"/>
      <c r="G545" s="4"/>
      <c r="H545" s="46"/>
      <c r="I545" s="44">
        <v>77</v>
      </c>
      <c r="J545" s="44" t="str">
        <f t="shared" si="792"/>
        <v/>
      </c>
      <c r="S545">
        <v>263</v>
      </c>
      <c r="T545">
        <v>49</v>
      </c>
      <c r="U545" t="str">
        <f>IF(B545=1,MAX($U$2:$U544)+1,IF(AND($T545&lt;&gt;"",$T545=$T544),$U544,IF(B545="x",U544,"")))</f>
        <v/>
      </c>
      <c r="V545" t="str">
        <f>IF(C545=1,MAX($V$2:$V544)+1,IF(AND($T545&lt;&gt;"",$T545=$T544),$U544,IF(C545="x",V544,"")))</f>
        <v/>
      </c>
      <c r="X545">
        <v>77</v>
      </c>
      <c r="AA545">
        <f t="shared" si="763"/>
        <v>1263</v>
      </c>
      <c r="AB545">
        <f t="shared" si="764"/>
        <v>9049</v>
      </c>
      <c r="AC545">
        <f t="shared" si="760"/>
        <v>9049</v>
      </c>
      <c r="AD545" s="6">
        <v>1</v>
      </c>
      <c r="AE545" t="s">
        <v>754</v>
      </c>
      <c r="AF545" t="s">
        <v>911</v>
      </c>
      <c r="AG545" t="s">
        <v>756</v>
      </c>
      <c r="AH545" t="s">
        <v>756</v>
      </c>
      <c r="AI545" t="str">
        <f t="shared" si="767"/>
        <v>o</v>
      </c>
      <c r="AJ545" t="str">
        <f t="shared" si="768"/>
        <v>d</v>
      </c>
      <c r="AK545" t="str">
        <f t="shared" si="769"/>
        <v>d</v>
      </c>
      <c r="AL545" t="str">
        <f t="shared" si="770"/>
        <v/>
      </c>
      <c r="AM545" t="str">
        <f t="shared" si="771"/>
        <v/>
      </c>
      <c r="AN545" t="str">
        <f t="shared" si="772"/>
        <v>Home</v>
      </c>
      <c r="AO545" t="str">
        <f t="shared" si="773"/>
        <v>h</v>
      </c>
      <c r="AP545" t="str">
        <f t="shared" si="774"/>
        <v>d</v>
      </c>
      <c r="AQ545" t="str">
        <f t="shared" si="775"/>
        <v>o</v>
      </c>
      <c r="AR545" t="str">
        <f t="shared" si="776"/>
        <v>Home</v>
      </c>
      <c r="AS545" t="str">
        <f t="shared" si="777"/>
        <v>h</v>
      </c>
      <c r="AT545" t="str">
        <f t="shared" si="778"/>
        <v>Defensive</v>
      </c>
      <c r="AU545" t="str">
        <f t="shared" si="779"/>
        <v/>
      </c>
      <c r="AV545" t="str">
        <f t="shared" si="780"/>
        <v/>
      </c>
      <c r="AW545" t="str" cm="1">
        <f t="array" ref="AW545">IFERROR(IF(O545&lt;&gt;"",O545,IF(OR($S545="",$T545=""),"",IF(O545&lt;&gt;"",O545,IF($T545&lt;&gt;"",_xlfn._xlws.FILTER(O:O,($BU:$BU=$BU545)*($I:$I=$I545)*($T:$T=$T545)*($S:$S=_xlfn.MINIFS($S:$S,$T:$T,"="&amp;$T545)),"")))))&amp;"",IF(O545="","",""))&amp;""</f>
        <v>Defensive_PlayPass-InShotPassLane</v>
      </c>
      <c r="AX545" t="str" cm="1">
        <f t="array" ref="AX545">IFERROR(IF(P545&lt;&gt;"",P545,IF(OR($S545="",$T545=""),"",IF($T545&lt;&gt;"",_xlfn._xlws.FILTER(P:P,($BU:$BU=$BU545)*($I:$I=$I545)*($T:$T=$T545)*($S:$S=_xlfn.MINIFS($S:$S,$T:$T,"="&amp;$T545)),""))))&amp;"",IF(P545="","",""))&amp;""</f>
        <v/>
      </c>
      <c r="AY545" t="str" cm="1">
        <f t="array" ref="AY545">IFERROR(IF(Q545&lt;&gt;"",Q545,IF(OR($S545="",$T545=""),"",IF($T545&lt;&gt;"",_xlfn._xlws.FILTER(Q:Q,($BU:$BU=$BU545)*($I:$I=$I545)*($T:$T=$T545)*($S:$S=_xlfn.MINIFS($S:$S,$T:$T,"="&amp;$T545)),""))))&amp;"",IF(Q545="","",""))&amp;""</f>
        <v/>
      </c>
      <c r="AZ545" t="str" cm="1">
        <f t="array" ref="AZ545">IFERROR(IF(R545&lt;&gt;"",R545,IF(OR($S545="",$T545=""),"",IF($T545&lt;&gt;"",_xlfn._xlws.FILTER(R:R,($BU:$BU=$BU545)*($I:$I=$I545)*($T:$T=$T545)*($S:$S=_xlfn.MINIFS($S:$S,$T:$T,"="&amp;$T545)),""))))&amp;"",IF(R545="","",""))&amp;""</f>
        <v/>
      </c>
      <c r="BA545" s="6">
        <f t="shared" si="781"/>
        <v>51</v>
      </c>
      <c r="BB545">
        <f t="shared" ref="BB545:BD545" si="820">BB544</f>
        <v>18987</v>
      </c>
      <c r="BC545" t="str">
        <f t="shared" si="820"/>
        <v>Velodrome</v>
      </c>
      <c r="BD545" t="str">
        <f t="shared" si="820"/>
        <v>Outlaws</v>
      </c>
      <c r="BE545" t="s">
        <v>238</v>
      </c>
      <c r="BF545" t="s">
        <v>184</v>
      </c>
      <c r="BI545" cm="1">
        <f t="array" ref="BI545">IFERROR(_xlfn._xlws.FILTER(shifts!A:A,(shifts!B:B=events!AD545)*(shifts!AG:AG&gt;=events!BK545)*(shifts!AH:AH&lt;=events!BL545)),BI544)</f>
        <v>18</v>
      </c>
      <c r="BJ545" s="15">
        <f t="shared" si="783"/>
        <v>0</v>
      </c>
      <c r="BK545">
        <f t="shared" si="784"/>
        <v>670</v>
      </c>
      <c r="BL545">
        <f t="shared" si="785"/>
        <v>670</v>
      </c>
      <c r="BM545" s="15">
        <f>SUMIFS(BJ$2:BJ545,K$2:K545,"=Intermission")+SUMIFS(BJ$2:BJ545,K$2:K545,"=Timeout")</f>
        <v>0</v>
      </c>
      <c r="BN545">
        <f t="shared" si="786"/>
        <v>0</v>
      </c>
      <c r="BO545" s="19">
        <f t="shared" si="787"/>
        <v>410</v>
      </c>
      <c r="BP545">
        <f t="shared" si="788"/>
        <v>405</v>
      </c>
      <c r="BQ545" s="17">
        <f t="shared" si="789"/>
        <v>410</v>
      </c>
      <c r="BR545" t="str">
        <f t="shared" si="790"/>
        <v>opp_team_player_1</v>
      </c>
      <c r="BS545">
        <f>COUNTIFS(S$3:S545,"="&amp;S545,AI$3:AI545,"="&amp;AI545)</f>
        <v>1</v>
      </c>
      <c r="BT545" t="str">
        <f>IFERROR(VLOOKUP(BB545&amp;BU545&amp;X545,game_rosters!U:W,3,FALSE),"")</f>
        <v>P100185</v>
      </c>
      <c r="BU545" t="str">
        <f t="shared" si="791"/>
        <v>Outlaws</v>
      </c>
    </row>
    <row r="546" spans="1:73" x14ac:dyDescent="0.2">
      <c r="A546">
        <f t="shared" si="766"/>
        <v>1</v>
      </c>
      <c r="E546" s="4"/>
      <c r="F546" s="43"/>
      <c r="G546" s="4"/>
      <c r="H546" s="46"/>
      <c r="I546" s="44">
        <v>24</v>
      </c>
      <c r="J546" s="44" t="str">
        <f t="shared" si="792"/>
        <v/>
      </c>
      <c r="K546" t="s">
        <v>13</v>
      </c>
      <c r="R546" s="51">
        <v>1</v>
      </c>
      <c r="S546">
        <v>264</v>
      </c>
      <c r="T546" t="s">
        <v>756</v>
      </c>
      <c r="U546" t="str">
        <f>IF(B546=1,MAX($U$2:$U545)+1,IF(AND($T546&lt;&gt;"",$T546=$T545),$U545,IF(B546="x",U545,"")))</f>
        <v/>
      </c>
      <c r="V546" t="str">
        <f>IF(C546=1,MAX($V$2:$V545)+1,IF(AND($T546&lt;&gt;"",$T546=$T545),$U545,IF(C546="x",V545,"")))</f>
        <v/>
      </c>
      <c r="W546" t="s">
        <v>735</v>
      </c>
      <c r="X546">
        <v>24</v>
      </c>
      <c r="Z546">
        <v>1</v>
      </c>
      <c r="AA546">
        <f t="shared" si="763"/>
        <v>1264</v>
      </c>
      <c r="AB546" t="str">
        <f t="shared" si="764"/>
        <v/>
      </c>
      <c r="AC546">
        <f t="shared" si="760"/>
        <v>1264</v>
      </c>
      <c r="AD546" s="6">
        <v>1</v>
      </c>
      <c r="AE546" t="s">
        <v>754</v>
      </c>
      <c r="AF546" t="s">
        <v>912</v>
      </c>
      <c r="AG546" t="s">
        <v>754</v>
      </c>
      <c r="AH546" t="s">
        <v>747</v>
      </c>
      <c r="AI546" t="str">
        <f t="shared" si="767"/>
        <v>e</v>
      </c>
      <c r="AJ546" t="str">
        <f t="shared" si="768"/>
        <v/>
      </c>
      <c r="AK546" t="str">
        <f t="shared" si="769"/>
        <v/>
      </c>
      <c r="AL546" t="str">
        <f t="shared" si="770"/>
        <v/>
      </c>
      <c r="AM546" t="str">
        <f t="shared" si="771"/>
        <v/>
      </c>
      <c r="AN546" t="str">
        <f t="shared" si="772"/>
        <v>Home</v>
      </c>
      <c r="AO546" t="str">
        <f t="shared" si="773"/>
        <v>h</v>
      </c>
      <c r="AP546" t="str">
        <f t="shared" si="774"/>
        <v/>
      </c>
      <c r="AQ546" t="str">
        <f t="shared" si="775"/>
        <v/>
      </c>
      <c r="AR546" t="str">
        <f t="shared" si="776"/>
        <v>Home</v>
      </c>
      <c r="AS546" t="str">
        <f t="shared" si="777"/>
        <v>h</v>
      </c>
      <c r="AT546" t="str">
        <f t="shared" si="778"/>
        <v>Offensive</v>
      </c>
      <c r="AU546" t="str">
        <f t="shared" si="779"/>
        <v/>
      </c>
      <c r="AV546" t="str">
        <f t="shared" si="780"/>
        <v/>
      </c>
      <c r="AW546" t="str" cm="1">
        <f t="array" ref="AW546">IFERROR(IF(O546&lt;&gt;"",O546,IF(OR($S546="",$T546=""),"",IF(O546&lt;&gt;"",O546,IF($T546&lt;&gt;"",_xlfn._xlws.FILTER(O:O,($BU:$BU=$BU546)*($I:$I=$I546)*($T:$T=$T546)*($S:$S=_xlfn.MINIFS($S:$S,$T:$T,"="&amp;$T546)),"")))))&amp;"",IF(O546="","",""))&amp;""</f>
        <v/>
      </c>
      <c r="AX546" t="str" cm="1">
        <f t="array" ref="AX546">IFERROR(IF(P546&lt;&gt;"",P546,IF(OR($S546="",$T546=""),"",IF($T546&lt;&gt;"",_xlfn._xlws.FILTER(P:P,($BU:$BU=$BU546)*($I:$I=$I546)*($T:$T=$T546)*($S:$S=_xlfn.MINIFS($S:$S,$T:$T,"="&amp;$T546)),""))))&amp;"",IF(P546="","",""))&amp;""</f>
        <v/>
      </c>
      <c r="AY546" t="str" cm="1">
        <f t="array" ref="AY546">IFERROR(IF(Q546&lt;&gt;"",Q546,IF(OR($S546="",$T546=""),"",IF($T546&lt;&gt;"",_xlfn._xlws.FILTER(Q:Q,($BU:$BU=$BU546)*($I:$I=$I546)*($T:$T=$T546)*($S:$S=_xlfn.MINIFS($S:$S,$T:$T,"="&amp;$T546)),""))))&amp;"",IF(Q546="","",""))&amp;""</f>
        <v/>
      </c>
      <c r="AZ546" t="str" cm="1">
        <f t="array" ref="AZ546">IFERROR(IF(R546&lt;&gt;"",R546,IF(OR($S546="",$T546=""),"",IF($T546&lt;&gt;"",_xlfn._xlws.FILTER(R:R,($BU:$BU=$BU546)*($I:$I=$I546)*($T:$T=$T546)*($S:$S=_xlfn.MINIFS($S:$S,$T:$T,"="&amp;$T546)),""))))&amp;"",IF(R546="","",""))&amp;""</f>
        <v>1</v>
      </c>
      <c r="BA546" s="6">
        <f t="shared" si="781"/>
        <v>51</v>
      </c>
      <c r="BB546">
        <f t="shared" ref="BB546:BD546" si="821">BB545</f>
        <v>18987</v>
      </c>
      <c r="BC546" t="str">
        <f t="shared" si="821"/>
        <v>Velodrome</v>
      </c>
      <c r="BD546" t="str">
        <f t="shared" si="821"/>
        <v>Outlaws</v>
      </c>
      <c r="BE546" t="s">
        <v>13</v>
      </c>
      <c r="BF546" t="s">
        <v>756</v>
      </c>
      <c r="BI546" cm="1">
        <f t="array" ref="BI546">IFERROR(_xlfn._xlws.FILTER(shifts!A:A,(shifts!B:B=events!AD546)*(shifts!AG:AG&gt;=events!BK546)*(shifts!AH:AH&lt;=events!BL546)),BI545)</f>
        <v>18</v>
      </c>
      <c r="BJ546" s="15">
        <f t="shared" si="783"/>
        <v>2</v>
      </c>
      <c r="BK546">
        <f t="shared" si="784"/>
        <v>669</v>
      </c>
      <c r="BL546">
        <f t="shared" si="785"/>
        <v>667</v>
      </c>
      <c r="BM546" s="15">
        <f>SUMIFS(BJ$2:BJ546,K$2:K546,"=Intermission")+SUMIFS(BJ$2:BJ546,K$2:K546,"=Timeout")</f>
        <v>0</v>
      </c>
      <c r="BN546">
        <f t="shared" si="786"/>
        <v>0</v>
      </c>
      <c r="BO546" s="19">
        <f t="shared" si="787"/>
        <v>411</v>
      </c>
      <c r="BP546">
        <f t="shared" si="788"/>
        <v>406</v>
      </c>
      <c r="BQ546" s="17">
        <f t="shared" si="789"/>
        <v>413</v>
      </c>
      <c r="BR546" t="str">
        <f t="shared" si="790"/>
        <v>event_team_player_1</v>
      </c>
      <c r="BS546">
        <f>COUNTIFS(S$3:S546,"="&amp;S546,AI$3:AI546,"="&amp;AI546)</f>
        <v>1</v>
      </c>
      <c r="BT546" t="str">
        <f>IFERROR(VLOOKUP(BB546&amp;BU546&amp;X546,game_rosters!U:W,3,FALSE),"")</f>
        <v>P100230</v>
      </c>
      <c r="BU546" t="str">
        <f t="shared" si="791"/>
        <v>Velodrome</v>
      </c>
    </row>
    <row r="547" spans="1:73" x14ac:dyDescent="0.2">
      <c r="A547" t="str">
        <f t="shared" si="766"/>
        <v/>
      </c>
      <c r="E547" s="4"/>
      <c r="F547" s="43"/>
      <c r="G547" s="4"/>
      <c r="H547" s="46"/>
      <c r="I547" s="44">
        <v>44</v>
      </c>
      <c r="J547" s="44" t="str">
        <f t="shared" si="792"/>
        <v/>
      </c>
      <c r="O547" t="s">
        <v>602</v>
      </c>
      <c r="R547" s="51">
        <v>1</v>
      </c>
      <c r="S547">
        <v>264</v>
      </c>
      <c r="T547" t="s">
        <v>756</v>
      </c>
      <c r="U547" t="str">
        <f>IF(B547=1,MAX($U$2:$U546)+1,IF(AND($T547&lt;&gt;"",$T547=$T546),$U546,IF(B547="x",U546,"")))</f>
        <v/>
      </c>
      <c r="V547" t="str">
        <f>IF(C547=1,MAX($V$2:$V546)+1,IF(AND($T547&lt;&gt;"",$T547=$T546),$U546,IF(C547="x",V546,"")))</f>
        <v/>
      </c>
      <c r="X547">
        <v>44</v>
      </c>
      <c r="AA547">
        <f t="shared" si="763"/>
        <v>1264</v>
      </c>
      <c r="AB547" t="str">
        <f t="shared" si="764"/>
        <v/>
      </c>
      <c r="AC547">
        <f t="shared" si="760"/>
        <v>1264</v>
      </c>
      <c r="AD547" s="6">
        <v>1</v>
      </c>
      <c r="AE547" t="s">
        <v>754</v>
      </c>
      <c r="AF547" t="s">
        <v>912</v>
      </c>
      <c r="AG547" t="s">
        <v>754</v>
      </c>
      <c r="AH547" t="s">
        <v>747</v>
      </c>
      <c r="AI547" t="str">
        <f t="shared" si="767"/>
        <v>o</v>
      </c>
      <c r="AJ547" t="str">
        <f t="shared" si="768"/>
        <v/>
      </c>
      <c r="AK547" t="str">
        <f t="shared" si="769"/>
        <v/>
      </c>
      <c r="AL547" t="str">
        <f t="shared" si="770"/>
        <v/>
      </c>
      <c r="AM547" t="str">
        <f t="shared" si="771"/>
        <v/>
      </c>
      <c r="AN547" t="str">
        <f t="shared" si="772"/>
        <v>Home</v>
      </c>
      <c r="AO547" t="str">
        <f t="shared" si="773"/>
        <v>h</v>
      </c>
      <c r="AP547" t="str">
        <f t="shared" si="774"/>
        <v/>
      </c>
      <c r="AQ547" t="str">
        <f t="shared" si="775"/>
        <v/>
      </c>
      <c r="AR547" t="str">
        <f t="shared" si="776"/>
        <v>Home</v>
      </c>
      <c r="AS547" t="str">
        <f t="shared" si="777"/>
        <v>h</v>
      </c>
      <c r="AT547" t="str">
        <f t="shared" si="778"/>
        <v>Defensive</v>
      </c>
      <c r="AU547" t="str">
        <f t="shared" si="779"/>
        <v/>
      </c>
      <c r="AV547" t="str">
        <f t="shared" si="780"/>
        <v/>
      </c>
      <c r="AW547" t="str" cm="1">
        <f t="array" ref="AW547">IFERROR(IF(O547&lt;&gt;"",O547,IF(OR($S547="",$T547=""),"",IF(O547&lt;&gt;"",O547,IF($T547&lt;&gt;"",_xlfn._xlws.FILTER(O:O,($BU:$BU=$BU547)*($I:$I=$I547)*($T:$T=$T547)*($S:$S=_xlfn.MINIFS($S:$S,$T:$T,"="&amp;$T547)),"")))))&amp;"",IF(O547="","",""))&amp;""</f>
        <v>Defensive_PlayPossession-StickCheck</v>
      </c>
      <c r="AX547" t="str" cm="1">
        <f t="array" ref="AX547">IFERROR(IF(P547&lt;&gt;"",P547,IF(OR($S547="",$T547=""),"",IF($T547&lt;&gt;"",_xlfn._xlws.FILTER(P:P,($BU:$BU=$BU547)*($I:$I=$I547)*($T:$T=$T547)*($S:$S=_xlfn.MINIFS($S:$S,$T:$T,"="&amp;$T547)),""))))&amp;"",IF(P547="","",""))&amp;""</f>
        <v/>
      </c>
      <c r="AY547" t="str" cm="1">
        <f t="array" ref="AY547">IFERROR(IF(Q547&lt;&gt;"",Q547,IF(OR($S547="",$T547=""),"",IF($T547&lt;&gt;"",_xlfn._xlws.FILTER(Q:Q,($BU:$BU=$BU547)*($I:$I=$I547)*($T:$T=$T547)*($S:$S=_xlfn.MINIFS($S:$S,$T:$T,"="&amp;$T547)),""))))&amp;"",IF(Q547="","",""))&amp;""</f>
        <v/>
      </c>
      <c r="AZ547" t="str" cm="1">
        <f t="array" ref="AZ547">IFERROR(IF(R547&lt;&gt;"",R547,IF(OR($S547="",$T547=""),"",IF($T547&lt;&gt;"",_xlfn._xlws.FILTER(R:R,($BU:$BU=$BU547)*($I:$I=$I547)*($T:$T=$T547)*($S:$S=_xlfn.MINIFS($S:$S,$T:$T,"="&amp;$T547)),""))))&amp;"",IF(R547="","",""))&amp;""</f>
        <v>1</v>
      </c>
      <c r="BA547" s="6">
        <f t="shared" si="781"/>
        <v>51</v>
      </c>
      <c r="BB547">
        <f t="shared" ref="BB547:BD547" si="822">BB546</f>
        <v>18987</v>
      </c>
      <c r="BC547" t="str">
        <f t="shared" si="822"/>
        <v>Velodrome</v>
      </c>
      <c r="BD547" t="str">
        <f t="shared" si="822"/>
        <v>Outlaws</v>
      </c>
      <c r="BE547" t="s">
        <v>13</v>
      </c>
      <c r="BF547" t="s">
        <v>756</v>
      </c>
      <c r="BI547" cm="1">
        <f t="array" ref="BI547">IFERROR(_xlfn._xlws.FILTER(shifts!A:A,(shifts!B:B=events!AD547)*(shifts!AG:AG&gt;=events!BK547)*(shifts!AH:AH&lt;=events!BL547)),BI546)</f>
        <v>18</v>
      </c>
      <c r="BJ547" s="15">
        <f t="shared" si="783"/>
        <v>2</v>
      </c>
      <c r="BK547">
        <f t="shared" si="784"/>
        <v>669</v>
      </c>
      <c r="BL547">
        <f t="shared" si="785"/>
        <v>667</v>
      </c>
      <c r="BM547" s="15">
        <f>SUMIFS(BJ$2:BJ547,K$2:K547,"=Intermission")+SUMIFS(BJ$2:BJ547,K$2:K547,"=Timeout")</f>
        <v>0</v>
      </c>
      <c r="BN547">
        <f t="shared" si="786"/>
        <v>0</v>
      </c>
      <c r="BO547" s="19">
        <f t="shared" si="787"/>
        <v>411</v>
      </c>
      <c r="BP547">
        <f t="shared" si="788"/>
        <v>406</v>
      </c>
      <c r="BQ547" s="17">
        <f t="shared" si="789"/>
        <v>413</v>
      </c>
      <c r="BR547" t="str">
        <f t="shared" si="790"/>
        <v>opp_team_player_1</v>
      </c>
      <c r="BS547">
        <f>COUNTIFS(S$3:S547,"="&amp;S547,AI$3:AI547,"="&amp;AI547)</f>
        <v>1</v>
      </c>
      <c r="BT547" t="str">
        <f>IFERROR(VLOOKUP(BB547&amp;BU547&amp;X547,game_rosters!U:W,3,FALSE),"")</f>
        <v>P100033</v>
      </c>
      <c r="BU547" t="str">
        <f t="shared" si="791"/>
        <v>Outlaws</v>
      </c>
    </row>
    <row r="548" spans="1:73" x14ac:dyDescent="0.2">
      <c r="A548">
        <f t="shared" si="766"/>
        <v>1</v>
      </c>
      <c r="E548" s="4"/>
      <c r="F548" s="43"/>
      <c r="G548" s="4"/>
      <c r="H548" s="46"/>
      <c r="I548" s="44">
        <v>77</v>
      </c>
      <c r="J548" s="44" t="str">
        <f t="shared" si="792"/>
        <v/>
      </c>
      <c r="K548" t="s">
        <v>9</v>
      </c>
      <c r="L548" t="s">
        <v>183</v>
      </c>
      <c r="M548" t="s">
        <v>80</v>
      </c>
      <c r="O548" t="s">
        <v>601</v>
      </c>
      <c r="S548">
        <v>265</v>
      </c>
      <c r="T548" t="s">
        <v>756</v>
      </c>
      <c r="U548" t="str">
        <f>IF(B548=1,MAX($U$2:$U547)+1,IF(AND($T548&lt;&gt;"",$T548=$T547),$U547,IF(B548="x",U547,"")))</f>
        <v/>
      </c>
      <c r="V548" t="str">
        <f>IF(C548=1,MAX($V$2:$V547)+1,IF(AND($T548&lt;&gt;"",$T548=$T547),$U547,IF(C548="x",V547,"")))</f>
        <v/>
      </c>
      <c r="W548" t="s">
        <v>731</v>
      </c>
      <c r="X548">
        <v>77</v>
      </c>
      <c r="Z548">
        <v>1</v>
      </c>
      <c r="AA548">
        <f t="shared" si="763"/>
        <v>1265</v>
      </c>
      <c r="AB548" t="str">
        <f t="shared" si="764"/>
        <v/>
      </c>
      <c r="AC548">
        <f t="shared" si="760"/>
        <v>1265</v>
      </c>
      <c r="AD548" s="6">
        <v>1</v>
      </c>
      <c r="AE548" t="s">
        <v>754</v>
      </c>
      <c r="AF548" t="s">
        <v>747</v>
      </c>
      <c r="AG548" t="s">
        <v>756</v>
      </c>
      <c r="AH548" t="s">
        <v>756</v>
      </c>
      <c r="AI548" t="str">
        <f t="shared" si="767"/>
        <v>e</v>
      </c>
      <c r="AJ548" t="str">
        <f t="shared" si="768"/>
        <v/>
      </c>
      <c r="AK548" t="str">
        <f t="shared" si="769"/>
        <v/>
      </c>
      <c r="AL548" t="str">
        <f t="shared" si="770"/>
        <v/>
      </c>
      <c r="AM548" t="str">
        <f t="shared" si="771"/>
        <v/>
      </c>
      <c r="AN548" t="str">
        <f t="shared" si="772"/>
        <v>Away</v>
      </c>
      <c r="AO548" t="str">
        <f t="shared" si="773"/>
        <v>a</v>
      </c>
      <c r="AP548" t="str">
        <f t="shared" si="774"/>
        <v/>
      </c>
      <c r="AQ548" t="str">
        <f t="shared" si="775"/>
        <v/>
      </c>
      <c r="AR548" t="str">
        <f t="shared" si="776"/>
        <v>Away</v>
      </c>
      <c r="AS548" t="str">
        <f t="shared" si="777"/>
        <v>a</v>
      </c>
      <c r="AT548" t="str">
        <f t="shared" si="778"/>
        <v>Defensive</v>
      </c>
      <c r="AU548" t="str">
        <f t="shared" si="779"/>
        <v/>
      </c>
      <c r="AV548" t="str">
        <f t="shared" si="780"/>
        <v/>
      </c>
      <c r="AW548" t="str" cm="1">
        <f t="array" ref="AW548">IFERROR(IF(O548&lt;&gt;"",O548,IF(OR($S548="",$T548=""),"",IF(O548&lt;&gt;"",O548,IF($T548&lt;&gt;"",_xlfn._xlws.FILTER(O:O,($BU:$BU=$BU548)*($I:$I=$I548)*($T:$T=$T548)*($S:$S=_xlfn.MINIFS($S:$S,$T:$T,"="&amp;$T548)),"")))))&amp;"",IF(O548="","",""))&amp;""</f>
        <v>Defensive_PlayPossession-PokeCheck</v>
      </c>
      <c r="AX548" t="str" cm="1">
        <f t="array" ref="AX548">IFERROR(IF(P548&lt;&gt;"",P548,IF(OR($S548="",$T548=""),"",IF($T548&lt;&gt;"",_xlfn._xlws.FILTER(P:P,($BU:$BU=$BU548)*($I:$I=$I548)*($T:$T=$T548)*($S:$S=_xlfn.MINIFS($S:$S,$T:$T,"="&amp;$T548)),""))))&amp;"",IF(P548="","",""))&amp;""</f>
        <v/>
      </c>
      <c r="AY548" t="str" cm="1">
        <f t="array" ref="AY548">IFERROR(IF(Q548&lt;&gt;"",Q548,IF(OR($S548="",$T548=""),"",IF($T548&lt;&gt;"",_xlfn._xlws.FILTER(Q:Q,($BU:$BU=$BU548)*($I:$I=$I548)*($T:$T=$T548)*($S:$S=_xlfn.MINIFS($S:$S,$T:$T,"="&amp;$T548)),""))))&amp;"",IF(Q548="","",""))&amp;""</f>
        <v/>
      </c>
      <c r="AZ548" t="str" cm="1">
        <f t="array" ref="AZ548">IFERROR(IF(R548&lt;&gt;"",R548,IF(OR($S548="",$T548=""),"",IF($T548&lt;&gt;"",_xlfn._xlws.FILTER(R:R,($BU:$BU=$BU548)*($I:$I=$I548)*($T:$T=$T548)*($S:$S=_xlfn.MINIFS($S:$S,$T:$T,"="&amp;$T548)),""))))&amp;"",IF(R548="","",""))&amp;""</f>
        <v/>
      </c>
      <c r="BA548" s="6">
        <f t="shared" si="781"/>
        <v>51</v>
      </c>
      <c r="BB548">
        <f t="shared" ref="BB548:BD548" si="823">BB547</f>
        <v>18987</v>
      </c>
      <c r="BC548" t="str">
        <f t="shared" si="823"/>
        <v>Velodrome</v>
      </c>
      <c r="BD548" t="str">
        <f t="shared" si="823"/>
        <v>Outlaws</v>
      </c>
      <c r="BE548" t="s">
        <v>9</v>
      </c>
      <c r="BF548" t="s">
        <v>183</v>
      </c>
      <c r="BI548" cm="1">
        <f t="array" ref="BI548">IFERROR(_xlfn._xlws.FILTER(shifts!A:A,(shifts!B:B=events!AD548)*(shifts!AG:AG&gt;=events!BK548)*(shifts!AH:AH&lt;=events!BL548)),BI547)</f>
        <v>18</v>
      </c>
      <c r="BJ548" s="15">
        <f t="shared" si="783"/>
        <v>0</v>
      </c>
      <c r="BK548">
        <f t="shared" si="784"/>
        <v>667</v>
      </c>
      <c r="BL548">
        <f t="shared" si="785"/>
        <v>667</v>
      </c>
      <c r="BM548" s="15">
        <f>SUMIFS(BJ$2:BJ548,K$2:K548,"=Intermission")+SUMIFS(BJ$2:BJ548,K$2:K548,"=Timeout")</f>
        <v>0</v>
      </c>
      <c r="BN548">
        <f t="shared" si="786"/>
        <v>0</v>
      </c>
      <c r="BO548" s="19">
        <f t="shared" si="787"/>
        <v>413</v>
      </c>
      <c r="BP548">
        <f t="shared" si="788"/>
        <v>408</v>
      </c>
      <c r="BQ548" s="17">
        <f t="shared" si="789"/>
        <v>413</v>
      </c>
      <c r="BR548" t="str">
        <f t="shared" si="790"/>
        <v>event_team_player_1</v>
      </c>
      <c r="BS548">
        <f>COUNTIFS(S$3:S548,"="&amp;S548,AI$3:AI548,"="&amp;AI548)</f>
        <v>1</v>
      </c>
      <c r="BT548" t="str">
        <f>IFERROR(VLOOKUP(BB548&amp;BU548&amp;X548,game_rosters!U:W,3,FALSE),"")</f>
        <v>P100185</v>
      </c>
      <c r="BU548" t="str">
        <f t="shared" si="791"/>
        <v>Outlaws</v>
      </c>
    </row>
    <row r="549" spans="1:73" x14ac:dyDescent="0.2">
      <c r="A549" t="str">
        <f t="shared" si="766"/>
        <v/>
      </c>
      <c r="E549" s="4"/>
      <c r="F549" s="43"/>
      <c r="G549" s="4"/>
      <c r="H549" s="46"/>
      <c r="I549" s="44">
        <v>24</v>
      </c>
      <c r="J549" s="44" t="str">
        <f t="shared" si="792"/>
        <v/>
      </c>
      <c r="S549">
        <v>265</v>
      </c>
      <c r="T549" t="s">
        <v>756</v>
      </c>
      <c r="U549" t="str">
        <f>IF(B549=1,MAX($U$2:$U548)+1,IF(AND($T549&lt;&gt;"",$T549=$T548),$U548,IF(B549="x",U548,"")))</f>
        <v/>
      </c>
      <c r="V549" t="str">
        <f>IF(C549=1,MAX($V$2:$V548)+1,IF(AND($T549&lt;&gt;"",$T549=$T548),$U548,IF(C549="x",V548,"")))</f>
        <v/>
      </c>
      <c r="X549">
        <v>24</v>
      </c>
      <c r="AA549">
        <f t="shared" si="763"/>
        <v>1265</v>
      </c>
      <c r="AB549" t="str">
        <f t="shared" si="764"/>
        <v/>
      </c>
      <c r="AC549">
        <f t="shared" si="760"/>
        <v>1265</v>
      </c>
      <c r="AD549" s="6">
        <v>1</v>
      </c>
      <c r="AE549" t="s">
        <v>754</v>
      </c>
      <c r="AF549" t="s">
        <v>747</v>
      </c>
      <c r="AG549" t="s">
        <v>756</v>
      </c>
      <c r="AH549" t="s">
        <v>756</v>
      </c>
      <c r="AI549" t="str">
        <f t="shared" si="767"/>
        <v>o</v>
      </c>
      <c r="AJ549" t="str">
        <f t="shared" si="768"/>
        <v/>
      </c>
      <c r="AK549" t="str">
        <f t="shared" si="769"/>
        <v/>
      </c>
      <c r="AL549" t="str">
        <f t="shared" si="770"/>
        <v/>
      </c>
      <c r="AM549" t="str">
        <f t="shared" si="771"/>
        <v/>
      </c>
      <c r="AN549" t="str">
        <f t="shared" si="772"/>
        <v>Away</v>
      </c>
      <c r="AO549" t="str">
        <f t="shared" si="773"/>
        <v>a</v>
      </c>
      <c r="AP549" t="str">
        <f t="shared" si="774"/>
        <v/>
      </c>
      <c r="AQ549" t="str">
        <f t="shared" si="775"/>
        <v/>
      </c>
      <c r="AR549" t="str">
        <f t="shared" si="776"/>
        <v>Away</v>
      </c>
      <c r="AS549" t="str">
        <f t="shared" si="777"/>
        <v>a</v>
      </c>
      <c r="AT549" t="str">
        <f t="shared" si="778"/>
        <v>Offensive</v>
      </c>
      <c r="AU549" t="str">
        <f t="shared" si="779"/>
        <v/>
      </c>
      <c r="AV549" t="str">
        <f t="shared" si="780"/>
        <v/>
      </c>
      <c r="AW549" t="str" cm="1">
        <f t="array" ref="AW549">IFERROR(IF(O549&lt;&gt;"",O549,IF(OR($S549="",$T549=""),"",IF(O549&lt;&gt;"",O549,IF($T549&lt;&gt;"",_xlfn._xlws.FILTER(O:O,($BU:$BU=$BU549)*($I:$I=$I549)*($T:$T=$T549)*($S:$S=_xlfn.MINIFS($S:$S,$T:$T,"="&amp;$T549)),"")))))&amp;"",IF(O549="","",""))&amp;""</f>
        <v/>
      </c>
      <c r="AX549" t="str" cm="1">
        <f t="array" ref="AX549">IFERROR(IF(P549&lt;&gt;"",P549,IF(OR($S549="",$T549=""),"",IF($T549&lt;&gt;"",_xlfn._xlws.FILTER(P:P,($BU:$BU=$BU549)*($I:$I=$I549)*($T:$T=$T549)*($S:$S=_xlfn.MINIFS($S:$S,$T:$T,"="&amp;$T549)),""))))&amp;"",IF(P549="","",""))&amp;""</f>
        <v/>
      </c>
      <c r="AY549" t="str" cm="1">
        <f t="array" ref="AY549">IFERROR(IF(Q549&lt;&gt;"",Q549,IF(OR($S549="",$T549=""),"",IF($T549&lt;&gt;"",_xlfn._xlws.FILTER(Q:Q,($BU:$BU=$BU549)*($I:$I=$I549)*($T:$T=$T549)*($S:$S=_xlfn.MINIFS($S:$S,$T:$T,"="&amp;$T549)),""))))&amp;"",IF(Q549="","",""))&amp;""</f>
        <v/>
      </c>
      <c r="AZ549" t="str" cm="1">
        <f t="array" ref="AZ549">IFERROR(IF(R549&lt;&gt;"",R549,IF(OR($S549="",$T549=""),"",IF($T549&lt;&gt;"",_xlfn._xlws.FILTER(R:R,($BU:$BU=$BU549)*($I:$I=$I549)*($T:$T=$T549)*($S:$S=_xlfn.MINIFS($S:$S,$T:$T,"="&amp;$T549)),""))))&amp;"",IF(R549="","",""))&amp;""</f>
        <v/>
      </c>
      <c r="BA549" s="6">
        <f t="shared" si="781"/>
        <v>51</v>
      </c>
      <c r="BB549">
        <f t="shared" ref="BB549:BD549" si="824">BB548</f>
        <v>18987</v>
      </c>
      <c r="BC549" t="str">
        <f t="shared" si="824"/>
        <v>Velodrome</v>
      </c>
      <c r="BD549" t="str">
        <f t="shared" si="824"/>
        <v>Outlaws</v>
      </c>
      <c r="BE549" t="s">
        <v>9</v>
      </c>
      <c r="BF549" t="s">
        <v>183</v>
      </c>
      <c r="BI549" cm="1">
        <f t="array" ref="BI549">IFERROR(_xlfn._xlws.FILTER(shifts!A:A,(shifts!B:B=events!AD549)*(shifts!AG:AG&gt;=events!BK549)*(shifts!AH:AH&lt;=events!BL549)),BI548)</f>
        <v>18</v>
      </c>
      <c r="BJ549" s="15">
        <f t="shared" si="783"/>
        <v>0</v>
      </c>
      <c r="BK549">
        <f t="shared" si="784"/>
        <v>667</v>
      </c>
      <c r="BL549">
        <f t="shared" si="785"/>
        <v>667</v>
      </c>
      <c r="BM549" s="15">
        <f>SUMIFS(BJ$2:BJ549,K$2:K549,"=Intermission")+SUMIFS(BJ$2:BJ549,K$2:K549,"=Timeout")</f>
        <v>0</v>
      </c>
      <c r="BN549">
        <f t="shared" si="786"/>
        <v>0</v>
      </c>
      <c r="BO549" s="19">
        <f t="shared" si="787"/>
        <v>413</v>
      </c>
      <c r="BP549">
        <f t="shared" si="788"/>
        <v>408</v>
      </c>
      <c r="BQ549" s="17">
        <f t="shared" si="789"/>
        <v>413</v>
      </c>
      <c r="BR549" t="str">
        <f t="shared" si="790"/>
        <v>opp_team_player_1</v>
      </c>
      <c r="BS549">
        <f>COUNTIFS(S$3:S549,"="&amp;S549,AI$3:AI549,"="&amp;AI549)</f>
        <v>1</v>
      </c>
      <c r="BT549" t="str">
        <f>IFERROR(VLOOKUP(BB549&amp;BU549&amp;X549,game_rosters!U:W,3,FALSE),"")</f>
        <v>P100230</v>
      </c>
      <c r="BU549" t="str">
        <f t="shared" si="791"/>
        <v>Velodrome</v>
      </c>
    </row>
    <row r="550" spans="1:73" x14ac:dyDescent="0.2">
      <c r="A550">
        <f t="shared" si="766"/>
        <v>1</v>
      </c>
      <c r="E550" s="4"/>
      <c r="F550" s="43"/>
      <c r="G550" s="4"/>
      <c r="H550" s="46"/>
      <c r="I550" s="44">
        <v>77</v>
      </c>
      <c r="J550" s="44" t="str">
        <f t="shared" si="792"/>
        <v/>
      </c>
      <c r="K550" t="s">
        <v>13</v>
      </c>
      <c r="R550" s="51">
        <v>1</v>
      </c>
      <c r="S550">
        <v>266</v>
      </c>
      <c r="T550" t="s">
        <v>756</v>
      </c>
      <c r="U550" t="str">
        <f>IF(B550=1,MAX($U$2:$U549)+1,IF(AND($T550&lt;&gt;"",$T550=$T549),$U549,IF(B550="x",U549,"")))</f>
        <v/>
      </c>
      <c r="V550" t="str">
        <f>IF(C550=1,MAX($V$2:$V549)+1,IF(AND($T550&lt;&gt;"",$T550=$T549),$U549,IF(C550="x",V549,"")))</f>
        <v/>
      </c>
      <c r="W550" t="s">
        <v>731</v>
      </c>
      <c r="X550">
        <v>77</v>
      </c>
      <c r="Z550">
        <v>1</v>
      </c>
      <c r="AA550">
        <f t="shared" si="763"/>
        <v>1266</v>
      </c>
      <c r="AB550" t="str">
        <f t="shared" si="764"/>
        <v/>
      </c>
      <c r="AC550">
        <f t="shared" si="760"/>
        <v>1266</v>
      </c>
      <c r="AD550" s="6">
        <v>1</v>
      </c>
      <c r="AE550" t="s">
        <v>754</v>
      </c>
      <c r="AF550" t="s">
        <v>928</v>
      </c>
      <c r="AG550" t="s">
        <v>754</v>
      </c>
      <c r="AH550" t="s">
        <v>748</v>
      </c>
      <c r="AI550" t="str">
        <f t="shared" si="767"/>
        <v>e</v>
      </c>
      <c r="AJ550" t="str">
        <f t="shared" si="768"/>
        <v/>
      </c>
      <c r="AK550" t="str">
        <f t="shared" si="769"/>
        <v/>
      </c>
      <c r="AL550" t="str">
        <f t="shared" si="770"/>
        <v/>
      </c>
      <c r="AM550" t="str">
        <f t="shared" si="771"/>
        <v/>
      </c>
      <c r="AN550" t="str">
        <f t="shared" si="772"/>
        <v>Away</v>
      </c>
      <c r="AO550" t="str">
        <f t="shared" si="773"/>
        <v>a</v>
      </c>
      <c r="AP550" t="str">
        <f t="shared" si="774"/>
        <v/>
      </c>
      <c r="AQ550" t="str">
        <f t="shared" si="775"/>
        <v/>
      </c>
      <c r="AR550" t="str">
        <f t="shared" si="776"/>
        <v>Away</v>
      </c>
      <c r="AS550" t="str">
        <f t="shared" si="777"/>
        <v>a</v>
      </c>
      <c r="AT550" t="str">
        <f t="shared" si="778"/>
        <v>Offensive</v>
      </c>
      <c r="AU550" t="str">
        <f t="shared" si="779"/>
        <v/>
      </c>
      <c r="AV550" t="str">
        <f t="shared" si="780"/>
        <v/>
      </c>
      <c r="AW550" t="str" cm="1">
        <f t="array" ref="AW550">IFERROR(IF(O550&lt;&gt;"",O550,IF(OR($S550="",$T550=""),"",IF(O550&lt;&gt;"",O550,IF($T550&lt;&gt;"",_xlfn._xlws.FILTER(O:O,($BU:$BU=$BU550)*($I:$I=$I550)*($T:$T=$T550)*($S:$S=_xlfn.MINIFS($S:$S,$T:$T,"="&amp;$T550)),"")))))&amp;"",IF(O550="","",""))&amp;""</f>
        <v/>
      </c>
      <c r="AX550" t="str" cm="1">
        <f t="array" ref="AX550">IFERROR(IF(P550&lt;&gt;"",P550,IF(OR($S550="",$T550=""),"",IF($T550&lt;&gt;"",_xlfn._xlws.FILTER(P:P,($BU:$BU=$BU550)*($I:$I=$I550)*($T:$T=$T550)*($S:$S=_xlfn.MINIFS($S:$S,$T:$T,"="&amp;$T550)),""))))&amp;"",IF(P550="","",""))&amp;""</f>
        <v/>
      </c>
      <c r="AY550" t="str" cm="1">
        <f t="array" ref="AY550">IFERROR(IF(Q550&lt;&gt;"",Q550,IF(OR($S550="",$T550=""),"",IF($T550&lt;&gt;"",_xlfn._xlws.FILTER(Q:Q,($BU:$BU=$BU550)*($I:$I=$I550)*($T:$T=$T550)*($S:$S=_xlfn.MINIFS($S:$S,$T:$T,"="&amp;$T550)),""))))&amp;"",IF(Q550="","",""))&amp;""</f>
        <v/>
      </c>
      <c r="AZ550" t="str" cm="1">
        <f t="array" ref="AZ550">IFERROR(IF(R550&lt;&gt;"",R550,IF(OR($S550="",$T550=""),"",IF($T550&lt;&gt;"",_xlfn._xlws.FILTER(R:R,($BU:$BU=$BU550)*($I:$I=$I550)*($T:$T=$T550)*($S:$S=_xlfn.MINIFS($S:$S,$T:$T,"="&amp;$T550)),""))))&amp;"",IF(R550="","",""))&amp;""</f>
        <v>1</v>
      </c>
      <c r="BA550" s="6">
        <f t="shared" si="781"/>
        <v>51</v>
      </c>
      <c r="BB550">
        <f t="shared" ref="BB550:BD550" si="825">BB549</f>
        <v>18987</v>
      </c>
      <c r="BC550" t="str">
        <f t="shared" si="825"/>
        <v>Velodrome</v>
      </c>
      <c r="BD550" t="str">
        <f t="shared" si="825"/>
        <v>Outlaws</v>
      </c>
      <c r="BE550" t="s">
        <v>13</v>
      </c>
      <c r="BF550" t="s">
        <v>756</v>
      </c>
      <c r="BI550" cm="1">
        <f t="array" ref="BI550">IFERROR(_xlfn._xlws.FILTER(shifts!A:A,(shifts!B:B=events!AD550)*(shifts!AG:AG&gt;=events!BK550)*(shifts!AH:AH&lt;=events!BL550)),BI549)</f>
        <v>19</v>
      </c>
      <c r="BJ550" s="15">
        <f t="shared" si="783"/>
        <v>3</v>
      </c>
      <c r="BK550">
        <f t="shared" si="784"/>
        <v>664</v>
      </c>
      <c r="BL550">
        <f t="shared" si="785"/>
        <v>661</v>
      </c>
      <c r="BM550" s="15">
        <f>SUMIFS(BJ$2:BJ550,K$2:K550,"=Intermission")+SUMIFS(BJ$2:BJ550,K$2:K550,"=Timeout")</f>
        <v>0</v>
      </c>
      <c r="BN550">
        <f t="shared" si="786"/>
        <v>0</v>
      </c>
      <c r="BO550" s="19">
        <f t="shared" si="787"/>
        <v>416</v>
      </c>
      <c r="BP550">
        <f t="shared" si="788"/>
        <v>411</v>
      </c>
      <c r="BQ550" s="17">
        <f t="shared" si="789"/>
        <v>419</v>
      </c>
      <c r="BR550" t="str">
        <f t="shared" si="790"/>
        <v>event_team_player_1</v>
      </c>
      <c r="BS550">
        <f>COUNTIFS(S$3:S550,"="&amp;S550,AI$3:AI550,"="&amp;AI550)</f>
        <v>1</v>
      </c>
      <c r="BT550" t="str">
        <f>IFERROR(VLOOKUP(BB550&amp;BU550&amp;X550,game_rosters!U:W,3,FALSE),"")</f>
        <v>P100185</v>
      </c>
      <c r="BU550" t="str">
        <f t="shared" si="791"/>
        <v>Outlaws</v>
      </c>
    </row>
    <row r="551" spans="1:73" x14ac:dyDescent="0.2">
      <c r="A551" t="str">
        <f t="shared" si="766"/>
        <v/>
      </c>
      <c r="E551" s="4"/>
      <c r="F551" s="43"/>
      <c r="G551" s="4"/>
      <c r="H551" s="46"/>
      <c r="I551" s="44">
        <v>42</v>
      </c>
      <c r="J551" s="44" t="str">
        <f t="shared" si="792"/>
        <v/>
      </c>
      <c r="O551" t="s">
        <v>602</v>
      </c>
      <c r="R551" s="51">
        <v>1</v>
      </c>
      <c r="S551">
        <v>266</v>
      </c>
      <c r="T551" t="s">
        <v>756</v>
      </c>
      <c r="U551" t="str">
        <f>IF(B551=1,MAX($U$2:$U550)+1,IF(AND($T551&lt;&gt;"",$T551=$T550),$U550,IF(B551="x",U550,"")))</f>
        <v/>
      </c>
      <c r="V551" t="str">
        <f>IF(C551=1,MAX($V$2:$V550)+1,IF(AND($T551&lt;&gt;"",$T551=$T550),$U550,IF(C551="x",V550,"")))</f>
        <v/>
      </c>
      <c r="X551">
        <v>42</v>
      </c>
      <c r="AA551">
        <f t="shared" si="763"/>
        <v>1266</v>
      </c>
      <c r="AB551" t="str">
        <f t="shared" si="764"/>
        <v/>
      </c>
      <c r="AC551">
        <f t="shared" si="760"/>
        <v>1266</v>
      </c>
      <c r="AD551" s="6">
        <v>1</v>
      </c>
      <c r="AE551" t="s">
        <v>754</v>
      </c>
      <c r="AF551" t="s">
        <v>928</v>
      </c>
      <c r="AG551" t="s">
        <v>754</v>
      </c>
      <c r="AH551" t="s">
        <v>748</v>
      </c>
      <c r="AI551" t="str">
        <f t="shared" si="767"/>
        <v>o</v>
      </c>
      <c r="AJ551" t="str">
        <f t="shared" si="768"/>
        <v/>
      </c>
      <c r="AK551" t="str">
        <f t="shared" si="769"/>
        <v/>
      </c>
      <c r="AL551" t="str">
        <f t="shared" si="770"/>
        <v/>
      </c>
      <c r="AM551" t="str">
        <f t="shared" si="771"/>
        <v/>
      </c>
      <c r="AN551" t="str">
        <f t="shared" si="772"/>
        <v>Away</v>
      </c>
      <c r="AO551" t="str">
        <f t="shared" si="773"/>
        <v>a</v>
      </c>
      <c r="AP551" t="str">
        <f t="shared" si="774"/>
        <v/>
      </c>
      <c r="AQ551" t="str">
        <f t="shared" si="775"/>
        <v/>
      </c>
      <c r="AR551" t="str">
        <f t="shared" si="776"/>
        <v>Away</v>
      </c>
      <c r="AS551" t="str">
        <f t="shared" si="777"/>
        <v>a</v>
      </c>
      <c r="AT551" t="str">
        <f t="shared" si="778"/>
        <v>Defensive</v>
      </c>
      <c r="AU551" t="str">
        <f t="shared" si="779"/>
        <v/>
      </c>
      <c r="AV551" t="str">
        <f t="shared" si="780"/>
        <v/>
      </c>
      <c r="AW551" t="str" cm="1">
        <f t="array" ref="AW551">IFERROR(IF(O551&lt;&gt;"",O551,IF(OR($S551="",$T551=""),"",IF(O551&lt;&gt;"",O551,IF($T551&lt;&gt;"",_xlfn._xlws.FILTER(O:O,($BU:$BU=$BU551)*($I:$I=$I551)*($T:$T=$T551)*($S:$S=_xlfn.MINIFS($S:$S,$T:$T,"="&amp;$T551)),"")))))&amp;"",IF(O551="","",""))&amp;""</f>
        <v>Defensive_PlayPossession-StickCheck</v>
      </c>
      <c r="AX551" t="str" cm="1">
        <f t="array" ref="AX551">IFERROR(IF(P551&lt;&gt;"",P551,IF(OR($S551="",$T551=""),"",IF($T551&lt;&gt;"",_xlfn._xlws.FILTER(P:P,($BU:$BU=$BU551)*($I:$I=$I551)*($T:$T=$T551)*($S:$S=_xlfn.MINIFS($S:$S,$T:$T,"="&amp;$T551)),""))))&amp;"",IF(P551="","",""))&amp;""</f>
        <v/>
      </c>
      <c r="AY551" t="str" cm="1">
        <f t="array" ref="AY551">IFERROR(IF(Q551&lt;&gt;"",Q551,IF(OR($S551="",$T551=""),"",IF($T551&lt;&gt;"",_xlfn._xlws.FILTER(Q:Q,($BU:$BU=$BU551)*($I:$I=$I551)*($T:$T=$T551)*($S:$S=_xlfn.MINIFS($S:$S,$T:$T,"="&amp;$T551)),""))))&amp;"",IF(Q551="","",""))&amp;""</f>
        <v/>
      </c>
      <c r="AZ551" t="str" cm="1">
        <f t="array" ref="AZ551">IFERROR(IF(R551&lt;&gt;"",R551,IF(OR($S551="",$T551=""),"",IF($T551&lt;&gt;"",_xlfn._xlws.FILTER(R:R,($BU:$BU=$BU551)*($I:$I=$I551)*($T:$T=$T551)*($S:$S=_xlfn.MINIFS($S:$S,$T:$T,"="&amp;$T551)),""))))&amp;"",IF(R551="","",""))&amp;""</f>
        <v>1</v>
      </c>
      <c r="BA551" s="6">
        <f t="shared" si="781"/>
        <v>51</v>
      </c>
      <c r="BB551">
        <f t="shared" ref="BB551:BD551" si="826">BB550</f>
        <v>18987</v>
      </c>
      <c r="BC551" t="str">
        <f t="shared" si="826"/>
        <v>Velodrome</v>
      </c>
      <c r="BD551" t="str">
        <f t="shared" si="826"/>
        <v>Outlaws</v>
      </c>
      <c r="BE551" t="s">
        <v>13</v>
      </c>
      <c r="BF551" t="s">
        <v>756</v>
      </c>
      <c r="BI551" cm="1">
        <f t="array" ref="BI551">IFERROR(_xlfn._xlws.FILTER(shifts!A:A,(shifts!B:B=events!AD551)*(shifts!AG:AG&gt;=events!BK551)*(shifts!AH:AH&lt;=events!BL551)),BI550)</f>
        <v>19</v>
      </c>
      <c r="BJ551" s="15">
        <f t="shared" si="783"/>
        <v>3</v>
      </c>
      <c r="BK551">
        <f t="shared" si="784"/>
        <v>664</v>
      </c>
      <c r="BL551">
        <f t="shared" si="785"/>
        <v>661</v>
      </c>
      <c r="BM551" s="15">
        <f>SUMIFS(BJ$2:BJ551,K$2:K551,"=Intermission")+SUMIFS(BJ$2:BJ551,K$2:K551,"=Timeout")</f>
        <v>0</v>
      </c>
      <c r="BN551">
        <f t="shared" si="786"/>
        <v>0</v>
      </c>
      <c r="BO551" s="19">
        <f t="shared" si="787"/>
        <v>416</v>
      </c>
      <c r="BP551">
        <f t="shared" si="788"/>
        <v>411</v>
      </c>
      <c r="BQ551" s="17">
        <f t="shared" si="789"/>
        <v>419</v>
      </c>
      <c r="BR551" t="str">
        <f t="shared" si="790"/>
        <v>opp_team_player_1</v>
      </c>
      <c r="BS551">
        <f>COUNTIFS(S$3:S551,"="&amp;S551,AI$3:AI551,"="&amp;AI551)</f>
        <v>1</v>
      </c>
      <c r="BT551" t="str">
        <f>IFERROR(VLOOKUP(BB551&amp;BU551&amp;X551,game_rosters!U:W,3,FALSE),"")</f>
        <v>P100201</v>
      </c>
      <c r="BU551" t="str">
        <f t="shared" si="791"/>
        <v>Velodrome</v>
      </c>
    </row>
    <row r="552" spans="1:73" x14ac:dyDescent="0.2">
      <c r="A552">
        <f t="shared" si="766"/>
        <v>1</v>
      </c>
      <c r="E552" s="4"/>
      <c r="F552" s="43"/>
      <c r="G552" s="4"/>
      <c r="H552" s="46"/>
      <c r="I552" s="44">
        <v>77</v>
      </c>
      <c r="J552" s="44" t="str">
        <f t="shared" si="792"/>
        <v>o</v>
      </c>
      <c r="K552" t="s">
        <v>238</v>
      </c>
      <c r="L552" t="s">
        <v>174</v>
      </c>
      <c r="M552" t="s">
        <v>85</v>
      </c>
      <c r="N552" t="s">
        <v>595</v>
      </c>
      <c r="O552" t="s">
        <v>608</v>
      </c>
      <c r="R552" s="51">
        <v>1</v>
      </c>
      <c r="S552">
        <v>267</v>
      </c>
      <c r="T552" t="s">
        <v>756</v>
      </c>
      <c r="U552" t="str">
        <f>IF(B552=1,MAX($U$2:$U551)+1,IF(AND($T552&lt;&gt;"",$T552=$T551),$U551,IF(B552="x",U551,"")))</f>
        <v/>
      </c>
      <c r="V552" t="str">
        <f>IF(C552=1,MAX($V$2:$V551)+1,IF(AND($T552&lt;&gt;"",$T552=$T551),$U551,IF(C552="x",V551,"")))</f>
        <v/>
      </c>
      <c r="W552" t="s">
        <v>731</v>
      </c>
      <c r="X552">
        <v>77</v>
      </c>
      <c r="Z552">
        <v>1</v>
      </c>
      <c r="AA552">
        <f t="shared" si="763"/>
        <v>1267</v>
      </c>
      <c r="AB552" t="str">
        <f t="shared" si="764"/>
        <v/>
      </c>
      <c r="AC552">
        <f t="shared" si="760"/>
        <v>1267</v>
      </c>
      <c r="AD552" s="6">
        <v>1</v>
      </c>
      <c r="AE552" t="s">
        <v>754</v>
      </c>
      <c r="AF552" t="s">
        <v>748</v>
      </c>
      <c r="AG552" t="s">
        <v>911</v>
      </c>
      <c r="AH552" t="s">
        <v>753</v>
      </c>
      <c r="AI552" t="str">
        <f t="shared" si="767"/>
        <v>e</v>
      </c>
      <c r="AJ552" t="str">
        <f t="shared" si="768"/>
        <v>o</v>
      </c>
      <c r="AK552" t="str">
        <f t="shared" si="769"/>
        <v>o</v>
      </c>
      <c r="AL552" t="str">
        <f t="shared" si="770"/>
        <v>d</v>
      </c>
      <c r="AM552" t="str">
        <f t="shared" si="771"/>
        <v>o</v>
      </c>
      <c r="AN552" t="str">
        <f t="shared" si="772"/>
        <v>Away</v>
      </c>
      <c r="AO552" t="str">
        <f t="shared" si="773"/>
        <v>a</v>
      </c>
      <c r="AP552" t="str">
        <f t="shared" si="774"/>
        <v>d</v>
      </c>
      <c r="AQ552" t="str">
        <f t="shared" si="775"/>
        <v>o</v>
      </c>
      <c r="AR552" t="str">
        <f t="shared" si="776"/>
        <v>Away</v>
      </c>
      <c r="AS552" t="str">
        <f t="shared" si="777"/>
        <v>a</v>
      </c>
      <c r="AT552" t="str">
        <f t="shared" si="778"/>
        <v>Offensive</v>
      </c>
      <c r="AU552" t="str">
        <f t="shared" si="779"/>
        <v/>
      </c>
      <c r="AV552" t="str">
        <f t="shared" si="780"/>
        <v/>
      </c>
      <c r="AW552" t="str" cm="1">
        <f t="array" ref="AW552">IFERROR(IF(O552&lt;&gt;"",O552,IF(OR($S552="",$T552=""),"",IF(O552&lt;&gt;"",O552,IF($T552&lt;&gt;"",_xlfn._xlws.FILTER(O:O,($BU:$BU=$BU552)*($I:$I=$I552)*($T:$T=$T552)*($S:$S=_xlfn.MINIFS($S:$S,$T:$T,"="&amp;$T552)),"")))))&amp;"",IF(O552="","",""))&amp;""</f>
        <v>OffensivePlay_Possession-DriveWide</v>
      </c>
      <c r="AX552" t="str" cm="1">
        <f t="array" ref="AX552">IFERROR(IF(P552&lt;&gt;"",P552,IF(OR($S552="",$T552=""),"",IF($T552&lt;&gt;"",_xlfn._xlws.FILTER(P:P,($BU:$BU=$BU552)*($I:$I=$I552)*($T:$T=$T552)*($S:$S=_xlfn.MINIFS($S:$S,$T:$T,"="&amp;$T552)),""))))&amp;"",IF(P552="","",""))&amp;""</f>
        <v/>
      </c>
      <c r="AY552" t="str" cm="1">
        <f t="array" ref="AY552">IFERROR(IF(Q552&lt;&gt;"",Q552,IF(OR($S552="",$T552=""),"",IF($T552&lt;&gt;"",_xlfn._xlws.FILTER(Q:Q,($BU:$BU=$BU552)*($I:$I=$I552)*($T:$T=$T552)*($S:$S=_xlfn.MINIFS($S:$S,$T:$T,"="&amp;$T552)),""))))&amp;"",IF(Q552="","",""))&amp;""</f>
        <v/>
      </c>
      <c r="AZ552" t="str" cm="1">
        <f t="array" ref="AZ552">IFERROR(IF(R552&lt;&gt;"",R552,IF(OR($S552="",$T552=""),"",IF($T552&lt;&gt;"",_xlfn._xlws.FILTER(R:R,($BU:$BU=$BU552)*($I:$I=$I552)*($T:$T=$T552)*($S:$S=_xlfn.MINIFS($S:$S,$T:$T,"="&amp;$T552)),""))))&amp;"",IF(R552="","",""))&amp;""</f>
        <v>1</v>
      </c>
      <c r="BA552" s="6">
        <f t="shared" si="781"/>
        <v>52</v>
      </c>
      <c r="BB552">
        <f t="shared" ref="BB552:BD552" si="827">BB551</f>
        <v>18987</v>
      </c>
      <c r="BC552" t="str">
        <f t="shared" si="827"/>
        <v>Velodrome</v>
      </c>
      <c r="BD552" t="str">
        <f t="shared" si="827"/>
        <v>Outlaws</v>
      </c>
      <c r="BE552" t="s">
        <v>238</v>
      </c>
      <c r="BF552" t="s">
        <v>174</v>
      </c>
      <c r="BI552" cm="1">
        <f t="array" ref="BI552">IFERROR(_xlfn._xlws.FILTER(shifts!A:A,(shifts!B:B=events!AD552)*(shifts!AG:AG&gt;=events!BK552)*(shifts!AH:AH&lt;=events!BL552)),BI551)</f>
        <v>19</v>
      </c>
      <c r="BJ552" s="15">
        <f t="shared" si="783"/>
        <v>6</v>
      </c>
      <c r="BK552">
        <f t="shared" si="784"/>
        <v>661</v>
      </c>
      <c r="BL552">
        <f t="shared" si="785"/>
        <v>655</v>
      </c>
      <c r="BM552" s="15">
        <f>SUMIFS(BJ$2:BJ552,K$2:K552,"=Intermission")+SUMIFS(BJ$2:BJ552,K$2:K552,"=Timeout")</f>
        <v>0</v>
      </c>
      <c r="BN552">
        <f t="shared" si="786"/>
        <v>0</v>
      </c>
      <c r="BO552" s="19">
        <f t="shared" si="787"/>
        <v>419</v>
      </c>
      <c r="BP552">
        <f t="shared" si="788"/>
        <v>414</v>
      </c>
      <c r="BQ552" s="17">
        <f t="shared" si="789"/>
        <v>425</v>
      </c>
      <c r="BR552" t="str">
        <f t="shared" si="790"/>
        <v>event_team_player_1</v>
      </c>
      <c r="BS552">
        <f>COUNTIFS(S$3:S552,"="&amp;S552,AI$3:AI552,"="&amp;AI552)</f>
        <v>1</v>
      </c>
      <c r="BT552" t="str">
        <f>IFERROR(VLOOKUP(BB552&amp;BU552&amp;X552,game_rosters!U:W,3,FALSE),"")</f>
        <v>P100185</v>
      </c>
      <c r="BU552" t="str">
        <f t="shared" si="791"/>
        <v>Outlaws</v>
      </c>
    </row>
    <row r="553" spans="1:73" x14ac:dyDescent="0.2">
      <c r="A553" t="str">
        <f t="shared" si="766"/>
        <v/>
      </c>
      <c r="E553" s="4"/>
      <c r="F553" s="43"/>
      <c r="G553" s="4"/>
      <c r="H553" s="46"/>
      <c r="I553" s="44">
        <v>42</v>
      </c>
      <c r="J553" s="44" t="str">
        <f t="shared" si="792"/>
        <v/>
      </c>
      <c r="O553" t="s">
        <v>602</v>
      </c>
      <c r="R553" s="51">
        <v>1</v>
      </c>
      <c r="S553">
        <v>267</v>
      </c>
      <c r="T553" t="s">
        <v>756</v>
      </c>
      <c r="U553" t="str">
        <f>IF(B553=1,MAX($U$2:$U552)+1,IF(AND($T553&lt;&gt;"",$T553=$T552),$U552,IF(B553="x",U552,"")))</f>
        <v/>
      </c>
      <c r="V553" t="str">
        <f>IF(C553=1,MAX($V$2:$V552)+1,IF(AND($T553&lt;&gt;"",$T553=$T552),$U552,IF(C553="x",V552,"")))</f>
        <v/>
      </c>
      <c r="X553">
        <v>42</v>
      </c>
      <c r="AA553">
        <f t="shared" si="763"/>
        <v>1267</v>
      </c>
      <c r="AB553" t="str">
        <f t="shared" si="764"/>
        <v/>
      </c>
      <c r="AC553">
        <f t="shared" si="760"/>
        <v>1267</v>
      </c>
      <c r="AD553" s="6">
        <v>1</v>
      </c>
      <c r="AE553" t="s">
        <v>754</v>
      </c>
      <c r="AF553" t="s">
        <v>748</v>
      </c>
      <c r="AG553" t="s">
        <v>911</v>
      </c>
      <c r="AH553" t="s">
        <v>753</v>
      </c>
      <c r="AI553" t="str">
        <f t="shared" si="767"/>
        <v>o</v>
      </c>
      <c r="AJ553" t="str">
        <f t="shared" si="768"/>
        <v>o</v>
      </c>
      <c r="AK553" t="str">
        <f t="shared" si="769"/>
        <v>o</v>
      </c>
      <c r="AL553" t="str">
        <f t="shared" si="770"/>
        <v/>
      </c>
      <c r="AM553" t="str">
        <f t="shared" si="771"/>
        <v/>
      </c>
      <c r="AN553" t="str">
        <f t="shared" si="772"/>
        <v>Away</v>
      </c>
      <c r="AO553" t="str">
        <f t="shared" si="773"/>
        <v>a</v>
      </c>
      <c r="AP553" t="str">
        <f t="shared" si="774"/>
        <v>d</v>
      </c>
      <c r="AQ553" t="str">
        <f t="shared" si="775"/>
        <v>o</v>
      </c>
      <c r="AR553" t="str">
        <f t="shared" si="776"/>
        <v>Away</v>
      </c>
      <c r="AS553" t="str">
        <f t="shared" si="777"/>
        <v>a</v>
      </c>
      <c r="AT553" t="str">
        <f t="shared" si="778"/>
        <v>Defensive</v>
      </c>
      <c r="AU553" t="str">
        <f t="shared" si="779"/>
        <v/>
      </c>
      <c r="AV553" t="str">
        <f t="shared" si="780"/>
        <v/>
      </c>
      <c r="AW553" t="str" cm="1">
        <f t="array" ref="AW553">IFERROR(IF(O553&lt;&gt;"",O553,IF(OR($S553="",$T553=""),"",IF(O553&lt;&gt;"",O553,IF($T553&lt;&gt;"",_xlfn._xlws.FILTER(O:O,($BU:$BU=$BU553)*($I:$I=$I553)*($T:$T=$T553)*($S:$S=_xlfn.MINIFS($S:$S,$T:$T,"="&amp;$T553)),"")))))&amp;"",IF(O553="","",""))&amp;""</f>
        <v>Defensive_PlayPossession-StickCheck</v>
      </c>
      <c r="AX553" t="str" cm="1">
        <f t="array" ref="AX553">IFERROR(IF(P553&lt;&gt;"",P553,IF(OR($S553="",$T553=""),"",IF($T553&lt;&gt;"",_xlfn._xlws.FILTER(P:P,($BU:$BU=$BU553)*($I:$I=$I553)*($T:$T=$T553)*($S:$S=_xlfn.MINIFS($S:$S,$T:$T,"="&amp;$T553)),""))))&amp;"",IF(P553="","",""))&amp;""</f>
        <v/>
      </c>
      <c r="AY553" t="str" cm="1">
        <f t="array" ref="AY553">IFERROR(IF(Q553&lt;&gt;"",Q553,IF(OR($S553="",$T553=""),"",IF($T553&lt;&gt;"",_xlfn._xlws.FILTER(Q:Q,($BU:$BU=$BU553)*($I:$I=$I553)*($T:$T=$T553)*($S:$S=_xlfn.MINIFS($S:$S,$T:$T,"="&amp;$T553)),""))))&amp;"",IF(Q553="","",""))&amp;""</f>
        <v/>
      </c>
      <c r="AZ553" t="str" cm="1">
        <f t="array" ref="AZ553">IFERROR(IF(R553&lt;&gt;"",R553,IF(OR($S553="",$T553=""),"",IF($T553&lt;&gt;"",_xlfn._xlws.FILTER(R:R,($BU:$BU=$BU553)*($I:$I=$I553)*($T:$T=$T553)*($S:$S=_xlfn.MINIFS($S:$S,$T:$T,"="&amp;$T553)),""))))&amp;"",IF(R553="","",""))&amp;""</f>
        <v>1</v>
      </c>
      <c r="BA553" s="6">
        <f t="shared" si="781"/>
        <v>52</v>
      </c>
      <c r="BB553">
        <f t="shared" ref="BB553:BD553" si="828">BB552</f>
        <v>18987</v>
      </c>
      <c r="BC553" t="str">
        <f t="shared" si="828"/>
        <v>Velodrome</v>
      </c>
      <c r="BD553" t="str">
        <f t="shared" si="828"/>
        <v>Outlaws</v>
      </c>
      <c r="BE553" t="s">
        <v>238</v>
      </c>
      <c r="BF553" t="s">
        <v>174</v>
      </c>
      <c r="BI553" cm="1">
        <f t="array" ref="BI553">IFERROR(_xlfn._xlws.FILTER(shifts!A:A,(shifts!B:B=events!AD553)*(shifts!AG:AG&gt;=events!BK553)*(shifts!AH:AH&lt;=events!BL553)),BI552)</f>
        <v>19</v>
      </c>
      <c r="BJ553" s="15">
        <f t="shared" si="783"/>
        <v>6</v>
      </c>
      <c r="BK553">
        <f t="shared" si="784"/>
        <v>661</v>
      </c>
      <c r="BL553">
        <f t="shared" si="785"/>
        <v>655</v>
      </c>
      <c r="BM553" s="15">
        <f>SUMIFS(BJ$2:BJ553,K$2:K553,"=Intermission")+SUMIFS(BJ$2:BJ553,K$2:K553,"=Timeout")</f>
        <v>0</v>
      </c>
      <c r="BN553">
        <f t="shared" si="786"/>
        <v>0</v>
      </c>
      <c r="BO553" s="19">
        <f t="shared" si="787"/>
        <v>419</v>
      </c>
      <c r="BP553">
        <f t="shared" si="788"/>
        <v>414</v>
      </c>
      <c r="BQ553" s="17">
        <f t="shared" si="789"/>
        <v>425</v>
      </c>
      <c r="BR553" t="str">
        <f t="shared" si="790"/>
        <v>opp_team_player_1</v>
      </c>
      <c r="BS553">
        <f>COUNTIFS(S$3:S553,"="&amp;S553,AI$3:AI553,"="&amp;AI553)</f>
        <v>1</v>
      </c>
      <c r="BT553" t="str">
        <f>IFERROR(VLOOKUP(BB553&amp;BU553&amp;X553,game_rosters!U:W,3,FALSE),"")</f>
        <v>P100201</v>
      </c>
      <c r="BU553" t="str">
        <f t="shared" si="791"/>
        <v>Velodrome</v>
      </c>
    </row>
    <row r="554" spans="1:73" x14ac:dyDescent="0.2">
      <c r="A554" t="str">
        <f t="shared" si="766"/>
        <v/>
      </c>
      <c r="E554" s="4"/>
      <c r="F554" s="43"/>
      <c r="G554" s="4"/>
      <c r="H554" s="46"/>
      <c r="I554" s="44">
        <v>84</v>
      </c>
      <c r="J554" s="44" t="str">
        <f t="shared" si="792"/>
        <v/>
      </c>
      <c r="O554" t="s">
        <v>609</v>
      </c>
      <c r="Q554" t="s">
        <v>595</v>
      </c>
      <c r="R554" s="51">
        <v>1</v>
      </c>
      <c r="S554">
        <v>267</v>
      </c>
      <c r="T554" t="s">
        <v>756</v>
      </c>
      <c r="U554" t="str">
        <f>IF(B554=1,MAX($U$2:$U553)+1,IF(AND($T554&lt;&gt;"",$T554=$T553),$U553,IF(B554="x",U553,"")))</f>
        <v/>
      </c>
      <c r="V554" t="str">
        <f>IF(C554=1,MAX($V$2:$V553)+1,IF(AND($T554&lt;&gt;"",$T554=$T553),$U553,IF(C554="x",V553,"")))</f>
        <v/>
      </c>
      <c r="X554">
        <v>84</v>
      </c>
      <c r="AA554">
        <f t="shared" si="763"/>
        <v>1267</v>
      </c>
      <c r="AB554" t="str">
        <f t="shared" si="764"/>
        <v/>
      </c>
      <c r="AC554">
        <f t="shared" si="760"/>
        <v>1267</v>
      </c>
      <c r="AD554" s="6">
        <v>1</v>
      </c>
      <c r="AE554" t="s">
        <v>754</v>
      </c>
      <c r="AF554" t="s">
        <v>748</v>
      </c>
      <c r="AG554" t="s">
        <v>911</v>
      </c>
      <c r="AH554" t="s">
        <v>753</v>
      </c>
      <c r="AI554" t="str">
        <f t="shared" si="767"/>
        <v>o</v>
      </c>
      <c r="AJ554" t="str">
        <f t="shared" si="768"/>
        <v>o</v>
      </c>
      <c r="AK554" t="str">
        <f t="shared" si="769"/>
        <v>o</v>
      </c>
      <c r="AL554" t="str">
        <f t="shared" si="770"/>
        <v/>
      </c>
      <c r="AM554" t="str">
        <f t="shared" si="771"/>
        <v/>
      </c>
      <c r="AN554" t="str">
        <f t="shared" si="772"/>
        <v>Away</v>
      </c>
      <c r="AO554" t="str">
        <f t="shared" si="773"/>
        <v>a</v>
      </c>
      <c r="AP554" t="str">
        <f t="shared" si="774"/>
        <v>d</v>
      </c>
      <c r="AQ554" t="str">
        <f t="shared" si="775"/>
        <v>o</v>
      </c>
      <c r="AR554" t="str">
        <f t="shared" si="776"/>
        <v>Away</v>
      </c>
      <c r="AS554" t="str">
        <f t="shared" si="777"/>
        <v>a</v>
      </c>
      <c r="AT554" t="str">
        <f t="shared" si="778"/>
        <v>Defensive</v>
      </c>
      <c r="AU554" t="str">
        <f t="shared" si="779"/>
        <v/>
      </c>
      <c r="AV554" t="str">
        <f t="shared" si="780"/>
        <v/>
      </c>
      <c r="AW554" t="str" cm="1">
        <f t="array" ref="AW554">IFERROR(IF(O554&lt;&gt;"",O554,IF(OR($S554="",$T554=""),"",IF(O554&lt;&gt;"",O554,IF($T554&lt;&gt;"",_xlfn._xlws.FILTER(O:O,($BU:$BU=$BU554)*($I:$I=$I554)*($T:$T=$T554)*($S:$S=_xlfn.MINIFS($S:$S,$T:$T,"="&amp;$T554)),"")))))&amp;"",IF(O554="","",""))&amp;""</f>
        <v>Defensive_PlayPossession-FroceWide</v>
      </c>
      <c r="AX554" t="str" cm="1">
        <f t="array" ref="AX554">IFERROR(IF(P554&lt;&gt;"",P554,IF(OR($S554="",$T554=""),"",IF($T554&lt;&gt;"",_xlfn._xlws.FILTER(P:P,($BU:$BU=$BU554)*($I:$I=$I554)*($T:$T=$T554)*($S:$S=_xlfn.MINIFS($S:$S,$T:$T,"="&amp;$T554)),""))))&amp;"",IF(P554="","",""))&amp;""</f>
        <v/>
      </c>
      <c r="AY554" t="str" cm="1">
        <f t="array" ref="AY554">IFERROR(IF(Q554&lt;&gt;"",Q554,IF(OR($S554="",$T554=""),"",IF($T554&lt;&gt;"",_xlfn._xlws.FILTER(Q:Q,($BU:$BU=$BU554)*($I:$I=$I554)*($T:$T=$T554)*($S:$S=_xlfn.MINIFS($S:$S,$T:$T,"="&amp;$T554)),""))))&amp;"",IF(Q554="","",""))&amp;""</f>
        <v>s</v>
      </c>
      <c r="AZ554" t="str" cm="1">
        <f t="array" ref="AZ554">IFERROR(IF(R554&lt;&gt;"",R554,IF(OR($S554="",$T554=""),"",IF($T554&lt;&gt;"",_xlfn._xlws.FILTER(R:R,($BU:$BU=$BU554)*($I:$I=$I554)*($T:$T=$T554)*($S:$S=_xlfn.MINIFS($S:$S,$T:$T,"="&amp;$T554)),""))))&amp;"",IF(R554="","",""))&amp;""</f>
        <v>1</v>
      </c>
      <c r="BA554" s="6">
        <f t="shared" si="781"/>
        <v>52</v>
      </c>
      <c r="BB554">
        <f t="shared" ref="BB554:BD554" si="829">BB553</f>
        <v>18987</v>
      </c>
      <c r="BC554" t="str">
        <f t="shared" si="829"/>
        <v>Velodrome</v>
      </c>
      <c r="BD554" t="str">
        <f t="shared" si="829"/>
        <v>Outlaws</v>
      </c>
      <c r="BE554" t="s">
        <v>238</v>
      </c>
      <c r="BF554" t="s">
        <v>174</v>
      </c>
      <c r="BI554" cm="1">
        <f t="array" ref="BI554">IFERROR(_xlfn._xlws.FILTER(shifts!A:A,(shifts!B:B=events!AD554)*(shifts!AG:AG&gt;=events!BK554)*(shifts!AH:AH&lt;=events!BL554)),BI553)</f>
        <v>19</v>
      </c>
      <c r="BJ554" s="15">
        <f t="shared" si="783"/>
        <v>6</v>
      </c>
      <c r="BK554">
        <f t="shared" si="784"/>
        <v>661</v>
      </c>
      <c r="BL554">
        <f t="shared" si="785"/>
        <v>655</v>
      </c>
      <c r="BM554" s="15">
        <f>SUMIFS(BJ$2:BJ554,K$2:K554,"=Intermission")+SUMIFS(BJ$2:BJ554,K$2:K554,"=Timeout")</f>
        <v>0</v>
      </c>
      <c r="BN554">
        <f t="shared" si="786"/>
        <v>0</v>
      </c>
      <c r="BO554" s="19">
        <f t="shared" si="787"/>
        <v>419</v>
      </c>
      <c r="BP554">
        <f t="shared" si="788"/>
        <v>414</v>
      </c>
      <c r="BQ554" s="17">
        <f t="shared" si="789"/>
        <v>425</v>
      </c>
      <c r="BR554" t="str">
        <f t="shared" si="790"/>
        <v>opp_team_player_2</v>
      </c>
      <c r="BS554">
        <f>COUNTIFS(S$3:S554,"="&amp;S554,AI$3:AI554,"="&amp;AI554)</f>
        <v>2</v>
      </c>
      <c r="BT554" t="str">
        <f>IFERROR(VLOOKUP(BB554&amp;BU554&amp;X554,game_rosters!U:W,3,FALSE),"")</f>
        <v>P100198</v>
      </c>
      <c r="BU554" t="str">
        <f t="shared" si="791"/>
        <v>Velodrome</v>
      </c>
    </row>
    <row r="555" spans="1:73" x14ac:dyDescent="0.2">
      <c r="A555" t="str">
        <f t="shared" si="766"/>
        <v/>
      </c>
      <c r="E555" s="4"/>
      <c r="F555" s="43"/>
      <c r="G555" s="4"/>
      <c r="H555" s="46"/>
      <c r="I555" s="44">
        <v>22</v>
      </c>
      <c r="J555" s="44" t="str">
        <f t="shared" si="792"/>
        <v/>
      </c>
      <c r="S555">
        <v>267</v>
      </c>
      <c r="T555" t="s">
        <v>756</v>
      </c>
      <c r="U555" t="str">
        <f>IF(B555=1,MAX($U$2:$U554)+1,IF(AND($T555&lt;&gt;"",$T555=$T554),$U554,IF(B555="x",U554,"")))</f>
        <v/>
      </c>
      <c r="V555" t="str">
        <f>IF(C555=1,MAX($V$2:$V554)+1,IF(AND($T555&lt;&gt;"",$T555=$T554),$U554,IF(C555="x",V554,"")))</f>
        <v/>
      </c>
      <c r="X555">
        <v>22</v>
      </c>
      <c r="AA555">
        <f t="shared" si="763"/>
        <v>1267</v>
      </c>
      <c r="AB555" t="str">
        <f t="shared" si="764"/>
        <v/>
      </c>
      <c r="AC555">
        <f t="shared" si="760"/>
        <v>1267</v>
      </c>
      <c r="AD555" s="6">
        <v>1</v>
      </c>
      <c r="AE555" t="s">
        <v>754</v>
      </c>
      <c r="AF555" t="s">
        <v>748</v>
      </c>
      <c r="AG555" t="s">
        <v>911</v>
      </c>
      <c r="AH555" t="s">
        <v>753</v>
      </c>
      <c r="AI555" t="str">
        <f t="shared" si="767"/>
        <v>o</v>
      </c>
      <c r="AJ555" t="str">
        <f t="shared" si="768"/>
        <v>o</v>
      </c>
      <c r="AK555" t="str">
        <f t="shared" si="769"/>
        <v>o</v>
      </c>
      <c r="AL555" t="str">
        <f t="shared" si="770"/>
        <v/>
      </c>
      <c r="AM555" t="str">
        <f t="shared" si="771"/>
        <v/>
      </c>
      <c r="AN555" t="str">
        <f t="shared" si="772"/>
        <v>Away</v>
      </c>
      <c r="AO555" t="str">
        <f t="shared" si="773"/>
        <v>a</v>
      </c>
      <c r="AP555" t="str">
        <f t="shared" si="774"/>
        <v>d</v>
      </c>
      <c r="AQ555" t="str">
        <f t="shared" si="775"/>
        <v>o</v>
      </c>
      <c r="AR555" t="str">
        <f t="shared" si="776"/>
        <v>Away</v>
      </c>
      <c r="AS555" t="str">
        <f t="shared" si="777"/>
        <v>a</v>
      </c>
      <c r="AT555" t="str">
        <f t="shared" si="778"/>
        <v>Defensive</v>
      </c>
      <c r="AU555" t="str">
        <f t="shared" si="779"/>
        <v/>
      </c>
      <c r="AV555" t="str">
        <f t="shared" si="780"/>
        <v/>
      </c>
      <c r="AW555" t="str" cm="1">
        <f t="array" ref="AW555">IFERROR(IF(O555&lt;&gt;"",O555,IF(OR($S555="",$T555=""),"",IF(O555&lt;&gt;"",O555,IF($T555&lt;&gt;"",_xlfn._xlws.FILTER(O:O,($BU:$BU=$BU555)*($I:$I=$I555)*($T:$T=$T555)*($S:$S=_xlfn.MINIFS($S:$S,$T:$T,"="&amp;$T555)),"")))))&amp;"",IF(O555="","",""))&amp;""</f>
        <v/>
      </c>
      <c r="AX555" t="str" cm="1">
        <f t="array" ref="AX555">IFERROR(IF(P555&lt;&gt;"",P555,IF(OR($S555="",$T555=""),"",IF($T555&lt;&gt;"",_xlfn._xlws.FILTER(P:P,($BU:$BU=$BU555)*($I:$I=$I555)*($T:$T=$T555)*($S:$S=_xlfn.MINIFS($S:$S,$T:$T,"="&amp;$T555)),""))))&amp;"",IF(P555="","",""))&amp;""</f>
        <v/>
      </c>
      <c r="AY555" t="str" cm="1">
        <f t="array" ref="AY555">IFERROR(IF(Q555&lt;&gt;"",Q555,IF(OR($S555="",$T555=""),"",IF($T555&lt;&gt;"",_xlfn._xlws.FILTER(Q:Q,($BU:$BU=$BU555)*($I:$I=$I555)*($T:$T=$T555)*($S:$S=_xlfn.MINIFS($S:$S,$T:$T,"="&amp;$T555)),""))))&amp;"",IF(Q555="","",""))&amp;""</f>
        <v/>
      </c>
      <c r="AZ555" t="str" cm="1">
        <f t="array" ref="AZ555">IFERROR(IF(R555&lt;&gt;"",R555,IF(OR($S555="",$T555=""),"",IF($T555&lt;&gt;"",_xlfn._xlws.FILTER(R:R,($BU:$BU=$BU555)*($I:$I=$I555)*($T:$T=$T555)*($S:$S=_xlfn.MINIFS($S:$S,$T:$T,"="&amp;$T555)),""))))&amp;"",IF(R555="","",""))&amp;""</f>
        <v/>
      </c>
      <c r="BA555" s="6">
        <f t="shared" si="781"/>
        <v>52</v>
      </c>
      <c r="BB555">
        <f t="shared" ref="BB555:BD555" si="830">BB554</f>
        <v>18987</v>
      </c>
      <c r="BC555" t="str">
        <f t="shared" si="830"/>
        <v>Velodrome</v>
      </c>
      <c r="BD555" t="str">
        <f t="shared" si="830"/>
        <v>Outlaws</v>
      </c>
      <c r="BE555" t="s">
        <v>238</v>
      </c>
      <c r="BF555" t="s">
        <v>174</v>
      </c>
      <c r="BI555" cm="1">
        <f t="array" ref="BI555">IFERROR(_xlfn._xlws.FILTER(shifts!A:A,(shifts!B:B=events!AD555)*(shifts!AG:AG&gt;=events!BK555)*(shifts!AH:AH&lt;=events!BL555)),BI554)</f>
        <v>19</v>
      </c>
      <c r="BJ555" s="15">
        <f t="shared" si="783"/>
        <v>6</v>
      </c>
      <c r="BK555">
        <f t="shared" si="784"/>
        <v>661</v>
      </c>
      <c r="BL555">
        <f t="shared" si="785"/>
        <v>655</v>
      </c>
      <c r="BM555" s="15">
        <f>SUMIFS(BJ$2:BJ555,K$2:K555,"=Intermission")+SUMIFS(BJ$2:BJ555,K$2:K555,"=Timeout")</f>
        <v>0</v>
      </c>
      <c r="BN555">
        <f t="shared" si="786"/>
        <v>0</v>
      </c>
      <c r="BO555" s="19">
        <f t="shared" si="787"/>
        <v>419</v>
      </c>
      <c r="BP555">
        <f t="shared" si="788"/>
        <v>414</v>
      </c>
      <c r="BQ555" s="17">
        <f t="shared" si="789"/>
        <v>425</v>
      </c>
      <c r="BR555" t="str">
        <f t="shared" si="790"/>
        <v>opp_team_player_3</v>
      </c>
      <c r="BS555">
        <f>COUNTIFS(S$3:S555,"="&amp;S555,AI$3:AI555,"="&amp;AI555)</f>
        <v>3</v>
      </c>
      <c r="BT555" t="str">
        <f>IFERROR(VLOOKUP(BB555&amp;BU555&amp;X555,game_rosters!U:W,3,FALSE),"")</f>
        <v>P100108</v>
      </c>
      <c r="BU555" t="str">
        <f t="shared" si="791"/>
        <v>Velodrome</v>
      </c>
    </row>
    <row r="556" spans="1:73" x14ac:dyDescent="0.2">
      <c r="A556">
        <f t="shared" si="766"/>
        <v>1</v>
      </c>
      <c r="E556" s="4"/>
      <c r="F556" s="43"/>
      <c r="G556" s="4"/>
      <c r="H556" s="46"/>
      <c r="I556" s="44">
        <v>84</v>
      </c>
      <c r="J556" s="44" t="str">
        <f t="shared" si="792"/>
        <v/>
      </c>
      <c r="K556" t="s">
        <v>9</v>
      </c>
      <c r="L556" t="s">
        <v>183</v>
      </c>
      <c r="M556" t="s">
        <v>80</v>
      </c>
      <c r="N556" t="s">
        <v>595</v>
      </c>
      <c r="O556" t="s">
        <v>631</v>
      </c>
      <c r="Q556" t="s">
        <v>595</v>
      </c>
      <c r="R556" s="51">
        <v>1</v>
      </c>
      <c r="S556">
        <v>268</v>
      </c>
      <c r="T556" t="s">
        <v>756</v>
      </c>
      <c r="U556" t="str">
        <f>IF(B556=1,MAX($U$2:$U555)+1,IF(AND($T556&lt;&gt;"",$T556=$T555),$U555,IF(B556="x",U555,"")))</f>
        <v/>
      </c>
      <c r="V556" t="str">
        <f>IF(C556=1,MAX($V$2:$V555)+1,IF(AND($T556&lt;&gt;"",$T556=$T555),$U555,IF(C556="x",V555,"")))</f>
        <v/>
      </c>
      <c r="W556" t="s">
        <v>735</v>
      </c>
      <c r="X556">
        <v>84</v>
      </c>
      <c r="Z556">
        <v>1</v>
      </c>
      <c r="AA556">
        <f t="shared" si="763"/>
        <v>1268</v>
      </c>
      <c r="AB556" t="str">
        <f t="shared" si="764"/>
        <v/>
      </c>
      <c r="AC556">
        <f t="shared" si="760"/>
        <v>1268</v>
      </c>
      <c r="AD556" s="6">
        <v>1</v>
      </c>
      <c r="AE556" t="s">
        <v>911</v>
      </c>
      <c r="AF556" t="s">
        <v>753</v>
      </c>
      <c r="AG556" t="s">
        <v>756</v>
      </c>
      <c r="AH556" t="s">
        <v>756</v>
      </c>
      <c r="AI556" t="str">
        <f t="shared" si="767"/>
        <v>e</v>
      </c>
      <c r="AJ556" t="str">
        <f t="shared" si="768"/>
        <v/>
      </c>
      <c r="AK556" t="str">
        <f t="shared" si="769"/>
        <v/>
      </c>
      <c r="AL556" t="str">
        <f t="shared" si="770"/>
        <v/>
      </c>
      <c r="AM556" t="str">
        <f t="shared" si="771"/>
        <v/>
      </c>
      <c r="AN556" t="str">
        <f t="shared" si="772"/>
        <v>Home</v>
      </c>
      <c r="AO556" t="str">
        <f t="shared" si="773"/>
        <v>h</v>
      </c>
      <c r="AP556" t="str">
        <f t="shared" si="774"/>
        <v/>
      </c>
      <c r="AQ556" t="str">
        <f t="shared" si="775"/>
        <v/>
      </c>
      <c r="AR556" t="str">
        <f t="shared" si="776"/>
        <v>Home</v>
      </c>
      <c r="AS556" t="str">
        <f t="shared" si="777"/>
        <v>h</v>
      </c>
      <c r="AT556" t="str">
        <f t="shared" si="778"/>
        <v>Defensive</v>
      </c>
      <c r="AU556" t="str">
        <f t="shared" si="779"/>
        <v/>
      </c>
      <c r="AV556" t="str">
        <f t="shared" si="780"/>
        <v/>
      </c>
      <c r="AW556" t="str" cm="1">
        <f t="array" ref="AW556">IFERROR(IF(O556&lt;&gt;"",O556,IF(OR($S556="",$T556=""),"",IF(O556&lt;&gt;"",O556,IF($T556&lt;&gt;"",_xlfn._xlws.FILTER(O:O,($BU:$BU=$BU556)*($I:$I=$I556)*($T:$T=$T556)*($S:$S=_xlfn.MINIFS($S:$S,$T:$T,"="&amp;$T556)),"")))))&amp;"",IF(O556="","",""))&amp;""</f>
        <v>Defensive_PlayPossession-SeperateFromPuck</v>
      </c>
      <c r="AX556" t="str" cm="1">
        <f t="array" ref="AX556">IFERROR(IF(P556&lt;&gt;"",P556,IF(OR($S556="",$T556=""),"",IF($T556&lt;&gt;"",_xlfn._xlws.FILTER(P:P,($BU:$BU=$BU556)*($I:$I=$I556)*($T:$T=$T556)*($S:$S=_xlfn.MINIFS($S:$S,$T:$T,"="&amp;$T556)),""))))&amp;"",IF(P556="","",""))&amp;""</f>
        <v/>
      </c>
      <c r="AY556" t="str" cm="1">
        <f t="array" ref="AY556">IFERROR(IF(Q556&lt;&gt;"",Q556,IF(OR($S556="",$T556=""),"",IF($T556&lt;&gt;"",_xlfn._xlws.FILTER(Q:Q,($BU:$BU=$BU556)*($I:$I=$I556)*($T:$T=$T556)*($S:$S=_xlfn.MINIFS($S:$S,$T:$T,"="&amp;$T556)),""))))&amp;"",IF(Q556="","",""))&amp;""</f>
        <v>s</v>
      </c>
      <c r="AZ556" t="str" cm="1">
        <f t="array" ref="AZ556">IFERROR(IF(R556&lt;&gt;"",R556,IF(OR($S556="",$T556=""),"",IF($T556&lt;&gt;"",_xlfn._xlws.FILTER(R:R,($BU:$BU=$BU556)*($I:$I=$I556)*($T:$T=$T556)*($S:$S=_xlfn.MINIFS($S:$S,$T:$T,"="&amp;$T556)),""))))&amp;"",IF(R556="","",""))&amp;""</f>
        <v>1</v>
      </c>
      <c r="BA556" s="6">
        <f t="shared" si="781"/>
        <v>52</v>
      </c>
      <c r="BB556">
        <f t="shared" ref="BB556:BD556" si="831">BB555</f>
        <v>18987</v>
      </c>
      <c r="BC556" t="str">
        <f t="shared" si="831"/>
        <v>Velodrome</v>
      </c>
      <c r="BD556" t="str">
        <f t="shared" si="831"/>
        <v>Outlaws</v>
      </c>
      <c r="BE556" t="s">
        <v>9</v>
      </c>
      <c r="BF556" t="s">
        <v>183</v>
      </c>
      <c r="BI556" cm="1">
        <f t="array" ref="BI556">IFERROR(_xlfn._xlws.FILTER(shifts!A:A,(shifts!B:B=events!AD556)*(shifts!AG:AG&gt;=events!BK556)*(shifts!AH:AH&lt;=events!BL556)),BI555)</f>
        <v>19</v>
      </c>
      <c r="BJ556" s="15">
        <f t="shared" si="783"/>
        <v>0</v>
      </c>
      <c r="BK556">
        <f t="shared" si="784"/>
        <v>655</v>
      </c>
      <c r="BL556">
        <f t="shared" si="785"/>
        <v>655</v>
      </c>
      <c r="BM556" s="15">
        <f>SUMIFS(BJ$2:BJ556,K$2:K556,"=Intermission")+SUMIFS(BJ$2:BJ556,K$2:K556,"=Timeout")</f>
        <v>0</v>
      </c>
      <c r="BN556">
        <f t="shared" si="786"/>
        <v>0</v>
      </c>
      <c r="BO556" s="19">
        <f t="shared" si="787"/>
        <v>425</v>
      </c>
      <c r="BP556">
        <f t="shared" si="788"/>
        <v>420</v>
      </c>
      <c r="BQ556" s="17">
        <f t="shared" si="789"/>
        <v>425</v>
      </c>
      <c r="BR556" t="str">
        <f t="shared" si="790"/>
        <v>event_team_player_1</v>
      </c>
      <c r="BS556">
        <f>COUNTIFS(S$3:S556,"="&amp;S556,AI$3:AI556,"="&amp;AI556)</f>
        <v>1</v>
      </c>
      <c r="BT556" t="str">
        <f>IFERROR(VLOOKUP(BB556&amp;BU556&amp;X556,game_rosters!U:W,3,FALSE),"")</f>
        <v>P100198</v>
      </c>
      <c r="BU556" t="str">
        <f t="shared" si="791"/>
        <v>Velodrome</v>
      </c>
    </row>
    <row r="557" spans="1:73" x14ac:dyDescent="0.2">
      <c r="A557" t="str">
        <f t="shared" si="766"/>
        <v/>
      </c>
      <c r="E557" s="4"/>
      <c r="F557" s="43"/>
      <c r="G557" s="4"/>
      <c r="H557" s="46"/>
      <c r="I557" s="44">
        <v>77</v>
      </c>
      <c r="J557" s="44" t="str">
        <f t="shared" si="792"/>
        <v/>
      </c>
      <c r="R557" s="51">
        <v>1</v>
      </c>
      <c r="S557">
        <v>268</v>
      </c>
      <c r="T557" t="s">
        <v>756</v>
      </c>
      <c r="U557" t="str">
        <f>IF(B557=1,MAX($U$2:$U556)+1,IF(AND($T557&lt;&gt;"",$T557=$T556),$U556,IF(B557="x",U556,"")))</f>
        <v/>
      </c>
      <c r="V557" t="str">
        <f>IF(C557=1,MAX($V$2:$V556)+1,IF(AND($T557&lt;&gt;"",$T557=$T556),$U556,IF(C557="x",V556,"")))</f>
        <v/>
      </c>
      <c r="X557">
        <v>77</v>
      </c>
      <c r="AA557">
        <f t="shared" si="763"/>
        <v>1268</v>
      </c>
      <c r="AB557" t="str">
        <f t="shared" si="764"/>
        <v/>
      </c>
      <c r="AC557">
        <f t="shared" si="760"/>
        <v>1268</v>
      </c>
      <c r="AD557" s="6">
        <v>1</v>
      </c>
      <c r="AE557" t="s">
        <v>911</v>
      </c>
      <c r="AF557" t="s">
        <v>753</v>
      </c>
      <c r="AG557" t="s">
        <v>756</v>
      </c>
      <c r="AH557" t="s">
        <v>756</v>
      </c>
      <c r="AI557" t="str">
        <f t="shared" si="767"/>
        <v>o</v>
      </c>
      <c r="AJ557" t="str">
        <f t="shared" si="768"/>
        <v/>
      </c>
      <c r="AK557" t="str">
        <f t="shared" si="769"/>
        <v/>
      </c>
      <c r="AL557" t="str">
        <f t="shared" si="770"/>
        <v/>
      </c>
      <c r="AM557" t="str">
        <f t="shared" si="771"/>
        <v/>
      </c>
      <c r="AN557" t="str">
        <f t="shared" si="772"/>
        <v>Home</v>
      </c>
      <c r="AO557" t="str">
        <f t="shared" si="773"/>
        <v>h</v>
      </c>
      <c r="AP557" t="str">
        <f t="shared" si="774"/>
        <v/>
      </c>
      <c r="AQ557" t="str">
        <f t="shared" si="775"/>
        <v/>
      </c>
      <c r="AR557" t="str">
        <f t="shared" si="776"/>
        <v>Home</v>
      </c>
      <c r="AS557" t="str">
        <f t="shared" si="777"/>
        <v>h</v>
      </c>
      <c r="AT557" t="str">
        <f t="shared" si="778"/>
        <v>Offensive</v>
      </c>
      <c r="AU557" t="str">
        <f t="shared" si="779"/>
        <v/>
      </c>
      <c r="AV557" t="str">
        <f t="shared" si="780"/>
        <v/>
      </c>
      <c r="AW557" t="str" cm="1">
        <f t="array" ref="AW557">IFERROR(IF(O557&lt;&gt;"",O557,IF(OR($S557="",$T557=""),"",IF(O557&lt;&gt;"",O557,IF($T557&lt;&gt;"",_xlfn._xlws.FILTER(O:O,($BU:$BU=$BU557)*($I:$I=$I557)*($T:$T=$T557)*($S:$S=_xlfn.MINIFS($S:$S,$T:$T,"="&amp;$T557)),"")))))&amp;"",IF(O557="","",""))&amp;""</f>
        <v/>
      </c>
      <c r="AX557" t="str" cm="1">
        <f t="array" ref="AX557">IFERROR(IF(P557&lt;&gt;"",P557,IF(OR($S557="",$T557=""),"",IF($T557&lt;&gt;"",_xlfn._xlws.FILTER(P:P,($BU:$BU=$BU557)*($I:$I=$I557)*($T:$T=$T557)*($S:$S=_xlfn.MINIFS($S:$S,$T:$T,"="&amp;$T557)),""))))&amp;"",IF(P557="","",""))&amp;""</f>
        <v/>
      </c>
      <c r="AY557" t="str" cm="1">
        <f t="array" ref="AY557">IFERROR(IF(Q557&lt;&gt;"",Q557,IF(OR($S557="",$T557=""),"",IF($T557&lt;&gt;"",_xlfn._xlws.FILTER(Q:Q,($BU:$BU=$BU557)*($I:$I=$I557)*($T:$T=$T557)*($S:$S=_xlfn.MINIFS($S:$S,$T:$T,"="&amp;$T557)),""))))&amp;"",IF(Q557="","",""))&amp;""</f>
        <v/>
      </c>
      <c r="AZ557" t="str" cm="1">
        <f t="array" ref="AZ557">IFERROR(IF(R557&lt;&gt;"",R557,IF(OR($S557="",$T557=""),"",IF($T557&lt;&gt;"",_xlfn._xlws.FILTER(R:R,($BU:$BU=$BU557)*($I:$I=$I557)*($T:$T=$T557)*($S:$S=_xlfn.MINIFS($S:$S,$T:$T,"="&amp;$T557)),""))))&amp;"",IF(R557="","",""))&amp;""</f>
        <v>1</v>
      </c>
      <c r="BA557" s="6">
        <f t="shared" si="781"/>
        <v>52</v>
      </c>
      <c r="BB557">
        <f t="shared" ref="BB557:BD557" si="832">BB556</f>
        <v>18987</v>
      </c>
      <c r="BC557" t="str">
        <f t="shared" si="832"/>
        <v>Velodrome</v>
      </c>
      <c r="BD557" t="str">
        <f t="shared" si="832"/>
        <v>Outlaws</v>
      </c>
      <c r="BE557" t="s">
        <v>9</v>
      </c>
      <c r="BF557" t="s">
        <v>183</v>
      </c>
      <c r="BI557" cm="1">
        <f t="array" ref="BI557">IFERROR(_xlfn._xlws.FILTER(shifts!A:A,(shifts!B:B=events!AD557)*(shifts!AG:AG&gt;=events!BK557)*(shifts!AH:AH&lt;=events!BL557)),BI556)</f>
        <v>19</v>
      </c>
      <c r="BJ557" s="15">
        <f t="shared" si="783"/>
        <v>0</v>
      </c>
      <c r="BK557">
        <f t="shared" si="784"/>
        <v>655</v>
      </c>
      <c r="BL557">
        <f t="shared" si="785"/>
        <v>655</v>
      </c>
      <c r="BM557" s="15">
        <f>SUMIFS(BJ$2:BJ557,K$2:K557,"=Intermission")+SUMIFS(BJ$2:BJ557,K$2:K557,"=Timeout")</f>
        <v>0</v>
      </c>
      <c r="BN557">
        <f t="shared" si="786"/>
        <v>0</v>
      </c>
      <c r="BO557" s="19">
        <f t="shared" si="787"/>
        <v>425</v>
      </c>
      <c r="BP557">
        <f t="shared" si="788"/>
        <v>420</v>
      </c>
      <c r="BQ557" s="17">
        <f t="shared" si="789"/>
        <v>425</v>
      </c>
      <c r="BR557" t="str">
        <f t="shared" si="790"/>
        <v>opp_team_player_1</v>
      </c>
      <c r="BS557">
        <f>COUNTIFS(S$3:S557,"="&amp;S557,AI$3:AI557,"="&amp;AI557)</f>
        <v>1</v>
      </c>
      <c r="BT557" t="str">
        <f>IFERROR(VLOOKUP(BB557&amp;BU557&amp;X557,game_rosters!U:W,3,FALSE),"")</f>
        <v>P100185</v>
      </c>
      <c r="BU557" t="str">
        <f t="shared" si="791"/>
        <v>Outlaws</v>
      </c>
    </row>
    <row r="558" spans="1:73" x14ac:dyDescent="0.2">
      <c r="A558">
        <f t="shared" si="766"/>
        <v>1</v>
      </c>
      <c r="E558" s="4"/>
      <c r="F558" s="43"/>
      <c r="G558" s="4"/>
      <c r="H558" s="46"/>
      <c r="I558" s="44">
        <v>42</v>
      </c>
      <c r="J558" s="44" t="str">
        <f t="shared" si="792"/>
        <v/>
      </c>
      <c r="K558" t="s">
        <v>13</v>
      </c>
      <c r="L558" t="s">
        <v>586</v>
      </c>
      <c r="N558" t="s">
        <v>595</v>
      </c>
      <c r="O558" t="s">
        <v>600</v>
      </c>
      <c r="Q558" t="s">
        <v>595</v>
      </c>
      <c r="R558" s="51">
        <v>1</v>
      </c>
      <c r="S558">
        <v>269</v>
      </c>
      <c r="T558" t="s">
        <v>756</v>
      </c>
      <c r="U558" t="str">
        <f>IF(B558=1,MAX($U$2:$U557)+1,IF(AND($T558&lt;&gt;"",$T558=$T557),$U557,IF(B558="x",U557,"")))</f>
        <v/>
      </c>
      <c r="V558" t="str">
        <f>IF(C558=1,MAX($V$2:$V557)+1,IF(AND($T558&lt;&gt;"",$T558=$T557),$U557,IF(C558="x",V557,"")))</f>
        <v/>
      </c>
      <c r="W558" t="s">
        <v>735</v>
      </c>
      <c r="X558">
        <v>42</v>
      </c>
      <c r="Z558">
        <v>1</v>
      </c>
      <c r="AA558">
        <f t="shared" si="763"/>
        <v>1269</v>
      </c>
      <c r="AB558" t="str">
        <f t="shared" si="764"/>
        <v/>
      </c>
      <c r="AC558">
        <f t="shared" si="760"/>
        <v>1269</v>
      </c>
      <c r="AD558" s="6">
        <v>1</v>
      </c>
      <c r="AE558" t="s">
        <v>911</v>
      </c>
      <c r="AF558" t="s">
        <v>753</v>
      </c>
      <c r="AG558" t="s">
        <v>911</v>
      </c>
      <c r="AH558" t="s">
        <v>929</v>
      </c>
      <c r="AI558" t="str">
        <f t="shared" si="767"/>
        <v>e</v>
      </c>
      <c r="AJ558" t="str">
        <f t="shared" si="768"/>
        <v/>
      </c>
      <c r="AK558" t="str">
        <f t="shared" si="769"/>
        <v/>
      </c>
      <c r="AL558" t="str">
        <f t="shared" si="770"/>
        <v/>
      </c>
      <c r="AM558" t="str">
        <f t="shared" si="771"/>
        <v/>
      </c>
      <c r="AN558" t="str">
        <f t="shared" si="772"/>
        <v>Home</v>
      </c>
      <c r="AO558" t="str">
        <f t="shared" si="773"/>
        <v>h</v>
      </c>
      <c r="AP558" t="str">
        <f t="shared" si="774"/>
        <v/>
      </c>
      <c r="AQ558" t="str">
        <f t="shared" si="775"/>
        <v/>
      </c>
      <c r="AR558" t="str">
        <f t="shared" si="776"/>
        <v>Home</v>
      </c>
      <c r="AS558" t="str">
        <f t="shared" si="777"/>
        <v>h</v>
      </c>
      <c r="AT558" t="str">
        <f t="shared" si="778"/>
        <v>Offensive</v>
      </c>
      <c r="AU558" t="str">
        <f t="shared" si="779"/>
        <v/>
      </c>
      <c r="AV558" t="str">
        <f t="shared" si="780"/>
        <v/>
      </c>
      <c r="AW558" t="str" cm="1">
        <f t="array" ref="AW558">IFERROR(IF(O558&lt;&gt;"",O558,IF(OR($S558="",$T558=""),"",IF(O558&lt;&gt;"",O558,IF($T558&lt;&gt;"",_xlfn._xlws.FILTER(O:O,($BU:$BU=$BU558)*($I:$I=$I558)*($T:$T=$T558)*($S:$S=_xlfn.MINIFS($S:$S,$T:$T,"="&amp;$T558)),"")))))&amp;"",IF(O558="","",""))&amp;""</f>
        <v>OffensivePlay_Zone-PuckRetreivalTurnover</v>
      </c>
      <c r="AX558" t="str" cm="1">
        <f t="array" ref="AX558">IFERROR(IF(P558&lt;&gt;"",P558,IF(OR($S558="",$T558=""),"",IF($T558&lt;&gt;"",_xlfn._xlws.FILTER(P:P,($BU:$BU=$BU558)*($I:$I=$I558)*($T:$T=$T558)*($S:$S=_xlfn.MINIFS($S:$S,$T:$T,"="&amp;$T558)),""))))&amp;"",IF(P558="","",""))&amp;""</f>
        <v/>
      </c>
      <c r="AY558" t="str" cm="1">
        <f t="array" ref="AY558">IFERROR(IF(Q558&lt;&gt;"",Q558,IF(OR($S558="",$T558=""),"",IF($T558&lt;&gt;"",_xlfn._xlws.FILTER(Q:Q,($BU:$BU=$BU558)*($I:$I=$I558)*($T:$T=$T558)*($S:$S=_xlfn.MINIFS($S:$S,$T:$T,"="&amp;$T558)),""))))&amp;"",IF(Q558="","",""))&amp;""</f>
        <v>s</v>
      </c>
      <c r="AZ558" t="str" cm="1">
        <f t="array" ref="AZ558">IFERROR(IF(R558&lt;&gt;"",R558,IF(OR($S558="",$T558=""),"",IF($T558&lt;&gt;"",_xlfn._xlws.FILTER(R:R,($BU:$BU=$BU558)*($I:$I=$I558)*($T:$T=$T558)*($S:$S=_xlfn.MINIFS($S:$S,$T:$T,"="&amp;$T558)),""))))&amp;"",IF(R558="","",""))&amp;""</f>
        <v>1</v>
      </c>
      <c r="BA558" s="6">
        <f t="shared" si="781"/>
        <v>52</v>
      </c>
      <c r="BB558">
        <f t="shared" ref="BB558:BD558" si="833">BB557</f>
        <v>18987</v>
      </c>
      <c r="BC558" t="str">
        <f t="shared" si="833"/>
        <v>Velodrome</v>
      </c>
      <c r="BD558" t="str">
        <f t="shared" si="833"/>
        <v>Outlaws</v>
      </c>
      <c r="BE558" t="s">
        <v>13</v>
      </c>
      <c r="BF558" t="s">
        <v>586</v>
      </c>
      <c r="BI558" cm="1">
        <f t="array" ref="BI558">IFERROR(_xlfn._xlws.FILTER(shifts!A:A,(shifts!B:B=events!AD558)*(shifts!AG:AG&gt;=events!BK558)*(shifts!AH:AH&lt;=events!BL558)),BI557)</f>
        <v>19</v>
      </c>
      <c r="BJ558" s="15">
        <f t="shared" si="783"/>
        <v>3</v>
      </c>
      <c r="BK558">
        <f t="shared" si="784"/>
        <v>655</v>
      </c>
      <c r="BL558">
        <f t="shared" si="785"/>
        <v>652</v>
      </c>
      <c r="BM558" s="15">
        <f>SUMIFS(BJ$2:BJ558,K$2:K558,"=Intermission")+SUMIFS(BJ$2:BJ558,K$2:K558,"=Timeout")</f>
        <v>0</v>
      </c>
      <c r="BN558">
        <f t="shared" si="786"/>
        <v>0</v>
      </c>
      <c r="BO558" s="19">
        <f t="shared" si="787"/>
        <v>425</v>
      </c>
      <c r="BP558">
        <f t="shared" si="788"/>
        <v>420</v>
      </c>
      <c r="BQ558" s="17">
        <f t="shared" si="789"/>
        <v>428</v>
      </c>
      <c r="BR558" t="str">
        <f t="shared" si="790"/>
        <v>event_team_player_1</v>
      </c>
      <c r="BS558">
        <f>COUNTIFS(S$3:S558,"="&amp;S558,AI$3:AI558,"="&amp;AI558)</f>
        <v>1</v>
      </c>
      <c r="BT558" t="str">
        <f>IFERROR(VLOOKUP(BB558&amp;BU558&amp;X558,game_rosters!U:W,3,FALSE),"")</f>
        <v>P100201</v>
      </c>
      <c r="BU558" t="str">
        <f t="shared" si="791"/>
        <v>Velodrome</v>
      </c>
    </row>
    <row r="559" spans="1:73" x14ac:dyDescent="0.2">
      <c r="A559" t="str">
        <f t="shared" si="766"/>
        <v/>
      </c>
      <c r="E559" s="4"/>
      <c r="F559" s="43"/>
      <c r="G559" s="4"/>
      <c r="H559" s="46"/>
      <c r="I559" s="44">
        <v>13</v>
      </c>
      <c r="J559" s="44" t="str">
        <f t="shared" si="792"/>
        <v/>
      </c>
      <c r="R559" s="51">
        <v>1</v>
      </c>
      <c r="S559">
        <v>269</v>
      </c>
      <c r="T559" t="s">
        <v>756</v>
      </c>
      <c r="U559" t="str">
        <f>IF(B559=1,MAX($U$2:$U558)+1,IF(AND($T559&lt;&gt;"",$T559=$T558),$U558,IF(B559="x",U558,"")))</f>
        <v/>
      </c>
      <c r="V559" t="str">
        <f>IF(C559=1,MAX($V$2:$V558)+1,IF(AND($T559&lt;&gt;"",$T559=$T558),$U558,IF(C559="x",V558,"")))</f>
        <v/>
      </c>
      <c r="X559">
        <v>13</v>
      </c>
      <c r="Z559">
        <v>1</v>
      </c>
      <c r="AA559">
        <f t="shared" si="763"/>
        <v>1269</v>
      </c>
      <c r="AB559" t="str">
        <f t="shared" si="764"/>
        <v/>
      </c>
      <c r="AC559">
        <f t="shared" si="760"/>
        <v>1269</v>
      </c>
      <c r="AD559" s="6">
        <v>1</v>
      </c>
      <c r="AE559" t="s">
        <v>911</v>
      </c>
      <c r="AF559" t="s">
        <v>753</v>
      </c>
      <c r="AG559" t="s">
        <v>911</v>
      </c>
      <c r="AH559" t="s">
        <v>929</v>
      </c>
      <c r="AI559" t="str">
        <f t="shared" si="767"/>
        <v>e</v>
      </c>
      <c r="AJ559" t="str">
        <f t="shared" si="768"/>
        <v/>
      </c>
      <c r="AK559" t="str">
        <f t="shared" si="769"/>
        <v/>
      </c>
      <c r="AL559" t="str">
        <f t="shared" si="770"/>
        <v/>
      </c>
      <c r="AM559" t="str">
        <f t="shared" si="771"/>
        <v/>
      </c>
      <c r="AN559" t="str">
        <f t="shared" si="772"/>
        <v>Home</v>
      </c>
      <c r="AO559" t="str">
        <f t="shared" si="773"/>
        <v>h</v>
      </c>
      <c r="AP559" t="str">
        <f t="shared" si="774"/>
        <v/>
      </c>
      <c r="AQ559" t="str">
        <f t="shared" si="775"/>
        <v/>
      </c>
      <c r="AR559" t="str">
        <f t="shared" si="776"/>
        <v>Home</v>
      </c>
      <c r="AS559" t="str">
        <f t="shared" si="777"/>
        <v>h</v>
      </c>
      <c r="AT559" t="str">
        <f t="shared" si="778"/>
        <v>Offensive</v>
      </c>
      <c r="AU559" t="str">
        <f t="shared" si="779"/>
        <v/>
      </c>
      <c r="AV559" t="str">
        <f t="shared" si="780"/>
        <v/>
      </c>
      <c r="AW559" t="str" cm="1">
        <f t="array" ref="AW559">IFERROR(IF(O559&lt;&gt;"",O559,IF(OR($S559="",$T559=""),"",IF(O559&lt;&gt;"",O559,IF($T559&lt;&gt;"",_xlfn._xlws.FILTER(O:O,($BU:$BU=$BU559)*($I:$I=$I559)*($T:$T=$T559)*($S:$S=_xlfn.MINIFS($S:$S,$T:$T,"="&amp;$T559)),"")))))&amp;"",IF(O559="","",""))&amp;""</f>
        <v/>
      </c>
      <c r="AX559" t="str" cm="1">
        <f t="array" ref="AX559">IFERROR(IF(P559&lt;&gt;"",P559,IF(OR($S559="",$T559=""),"",IF($T559&lt;&gt;"",_xlfn._xlws.FILTER(P:P,($BU:$BU=$BU559)*($I:$I=$I559)*($T:$T=$T559)*($S:$S=_xlfn.MINIFS($S:$S,$T:$T,"="&amp;$T559)),""))))&amp;"",IF(P559="","",""))&amp;""</f>
        <v/>
      </c>
      <c r="AY559" t="str" cm="1">
        <f t="array" ref="AY559">IFERROR(IF(Q559&lt;&gt;"",Q559,IF(OR($S559="",$T559=""),"",IF($T559&lt;&gt;"",_xlfn._xlws.FILTER(Q:Q,($BU:$BU=$BU559)*($I:$I=$I559)*($T:$T=$T559)*($S:$S=_xlfn.MINIFS($S:$S,$T:$T,"="&amp;$T559)),""))))&amp;"",IF(Q559="","",""))&amp;""</f>
        <v/>
      </c>
      <c r="AZ559" t="str" cm="1">
        <f t="array" ref="AZ559">IFERROR(IF(R559&lt;&gt;"",R559,IF(OR($S559="",$T559=""),"",IF($T559&lt;&gt;"",_xlfn._xlws.FILTER(R:R,($BU:$BU=$BU559)*($I:$I=$I559)*($T:$T=$T559)*($S:$S=_xlfn.MINIFS($S:$S,$T:$T,"="&amp;$T559)),""))))&amp;"",IF(R559="","",""))&amp;""</f>
        <v>1</v>
      </c>
      <c r="BA559" s="6">
        <f t="shared" si="781"/>
        <v>52</v>
      </c>
      <c r="BB559">
        <f t="shared" ref="BB559:BD559" si="834">BB558</f>
        <v>18987</v>
      </c>
      <c r="BC559" t="str">
        <f t="shared" si="834"/>
        <v>Velodrome</v>
      </c>
      <c r="BD559" t="str">
        <f t="shared" si="834"/>
        <v>Outlaws</v>
      </c>
      <c r="BE559" t="s">
        <v>13</v>
      </c>
      <c r="BF559" t="s">
        <v>586</v>
      </c>
      <c r="BI559" cm="1">
        <f t="array" ref="BI559">IFERROR(_xlfn._xlws.FILTER(shifts!A:A,(shifts!B:B=events!AD559)*(shifts!AG:AG&gt;=events!BK559)*(shifts!AH:AH&lt;=events!BL559)),BI558)</f>
        <v>19</v>
      </c>
      <c r="BJ559" s="15">
        <f t="shared" si="783"/>
        <v>3</v>
      </c>
      <c r="BK559">
        <f t="shared" si="784"/>
        <v>655</v>
      </c>
      <c r="BL559">
        <f t="shared" si="785"/>
        <v>652</v>
      </c>
      <c r="BM559" s="15">
        <f>SUMIFS(BJ$2:BJ559,K$2:K559,"=Intermission")+SUMIFS(BJ$2:BJ559,K$2:K559,"=Timeout")</f>
        <v>0</v>
      </c>
      <c r="BN559">
        <f t="shared" si="786"/>
        <v>0</v>
      </c>
      <c r="BO559" s="19">
        <f t="shared" si="787"/>
        <v>425</v>
      </c>
      <c r="BP559">
        <f t="shared" si="788"/>
        <v>420</v>
      </c>
      <c r="BQ559" s="17">
        <f t="shared" si="789"/>
        <v>428</v>
      </c>
      <c r="BR559" t="str">
        <f t="shared" si="790"/>
        <v>event_team_player_2</v>
      </c>
      <c r="BS559">
        <f>COUNTIFS(S$3:S559,"="&amp;S559,AI$3:AI559,"="&amp;AI559)</f>
        <v>2</v>
      </c>
      <c r="BT559" t="str">
        <f>IFERROR(VLOOKUP(BB559&amp;BU559&amp;X559,game_rosters!U:W,3,FALSE),"")</f>
        <v>P100031</v>
      </c>
      <c r="BU559" t="s">
        <v>960</v>
      </c>
    </row>
    <row r="560" spans="1:73" x14ac:dyDescent="0.2">
      <c r="A560">
        <f t="shared" si="766"/>
        <v>1</v>
      </c>
      <c r="E560" s="4"/>
      <c r="F560" s="43"/>
      <c r="G560" s="4"/>
      <c r="H560" s="46"/>
      <c r="I560" s="44">
        <v>42</v>
      </c>
      <c r="J560" s="44" t="str">
        <f t="shared" si="792"/>
        <v/>
      </c>
      <c r="K560" t="s">
        <v>7</v>
      </c>
      <c r="L560" t="s">
        <v>172</v>
      </c>
      <c r="M560" t="s">
        <v>67</v>
      </c>
      <c r="N560" t="s">
        <v>595</v>
      </c>
      <c r="O560" t="s">
        <v>636</v>
      </c>
      <c r="Q560" t="s">
        <v>595</v>
      </c>
      <c r="R560" s="51">
        <v>1</v>
      </c>
      <c r="S560">
        <v>270</v>
      </c>
      <c r="T560" t="s">
        <v>756</v>
      </c>
      <c r="U560" t="str">
        <f>IF(B560=1,MAX($U$2:$U559)+1,IF(AND($T560&lt;&gt;"",$T560=$T559),$U559,IF(B560="x",U559,"")))</f>
        <v/>
      </c>
      <c r="V560" t="str">
        <f>IF(C560=1,MAX($V$2:$V559)+1,IF(AND($T560&lt;&gt;"",$T560=$T559),$U559,IF(C560="x",V559,"")))</f>
        <v/>
      </c>
      <c r="W560" t="s">
        <v>735</v>
      </c>
      <c r="X560">
        <v>42</v>
      </c>
      <c r="Z560">
        <v>1</v>
      </c>
      <c r="AA560">
        <f t="shared" si="763"/>
        <v>1270</v>
      </c>
      <c r="AB560" t="str">
        <f t="shared" si="764"/>
        <v/>
      </c>
      <c r="AC560">
        <f t="shared" si="760"/>
        <v>1270</v>
      </c>
      <c r="AD560" s="6">
        <v>1</v>
      </c>
      <c r="AE560" t="s">
        <v>911</v>
      </c>
      <c r="AF560" t="s">
        <v>929</v>
      </c>
      <c r="AG560" t="s">
        <v>756</v>
      </c>
      <c r="AH560" t="s">
        <v>756</v>
      </c>
      <c r="AI560" t="str">
        <f t="shared" si="767"/>
        <v>e</v>
      </c>
      <c r="AJ560" t="str">
        <f t="shared" si="768"/>
        <v/>
      </c>
      <c r="AK560" t="str">
        <f t="shared" si="769"/>
        <v/>
      </c>
      <c r="AL560" t="str">
        <f t="shared" si="770"/>
        <v/>
      </c>
      <c r="AM560" t="str">
        <f t="shared" si="771"/>
        <v/>
      </c>
      <c r="AN560" t="str">
        <f t="shared" si="772"/>
        <v>Home</v>
      </c>
      <c r="AO560" t="str">
        <f t="shared" si="773"/>
        <v>h</v>
      </c>
      <c r="AP560" t="str">
        <f t="shared" si="774"/>
        <v/>
      </c>
      <c r="AQ560" t="str">
        <f t="shared" si="775"/>
        <v/>
      </c>
      <c r="AR560" t="str">
        <f t="shared" si="776"/>
        <v>Home</v>
      </c>
      <c r="AS560" t="str">
        <f t="shared" si="777"/>
        <v>h</v>
      </c>
      <c r="AT560" t="str">
        <f t="shared" si="778"/>
        <v>Offensive</v>
      </c>
      <c r="AU560" t="str">
        <f t="shared" si="779"/>
        <v/>
      </c>
      <c r="AV560" t="str">
        <f t="shared" si="780"/>
        <v/>
      </c>
      <c r="AW560" t="str" cm="1">
        <f t="array" ref="AW560">IFERROR(IF(O560&lt;&gt;"",O560,IF(OR($S560="",$T560=""),"",IF(O560&lt;&gt;"",O560,IF($T560&lt;&gt;"",_xlfn._xlws.FILTER(O:O,($BU:$BU=$BU560)*($I:$I=$I560)*($T:$T=$T560)*($S:$S=_xlfn.MINIFS($S:$S,$T:$T,"="&amp;$T560)),"")))))&amp;"",IF(O560="","",""))&amp;""</f>
        <v>OffensivePlay_Pass-Reverse</v>
      </c>
      <c r="AX560" t="str" cm="1">
        <f t="array" ref="AX560">IFERROR(IF(P560&lt;&gt;"",P560,IF(OR($S560="",$T560=""),"",IF($T560&lt;&gt;"",_xlfn._xlws.FILTER(P:P,($BU:$BU=$BU560)*($I:$I=$I560)*($T:$T=$T560)*($S:$S=_xlfn.MINIFS($S:$S,$T:$T,"="&amp;$T560)),""))))&amp;"",IF(P560="","",""))&amp;""</f>
        <v/>
      </c>
      <c r="AY560" t="str" cm="1">
        <f t="array" ref="AY560">IFERROR(IF(Q560&lt;&gt;"",Q560,IF(OR($S560="",$T560=""),"",IF($T560&lt;&gt;"",_xlfn._xlws.FILTER(Q:Q,($BU:$BU=$BU560)*($I:$I=$I560)*($T:$T=$T560)*($S:$S=_xlfn.MINIFS($S:$S,$T:$T,"="&amp;$T560)),""))))&amp;"",IF(Q560="","",""))&amp;""</f>
        <v>s</v>
      </c>
      <c r="AZ560" t="str" cm="1">
        <f t="array" ref="AZ560">IFERROR(IF(R560&lt;&gt;"",R560,IF(OR($S560="",$T560=""),"",IF($T560&lt;&gt;"",_xlfn._xlws.FILTER(R:R,($BU:$BU=$BU560)*($I:$I=$I560)*($T:$T=$T560)*($S:$S=_xlfn.MINIFS($S:$S,$T:$T,"="&amp;$T560)),""))))&amp;"",IF(R560="","",""))&amp;""</f>
        <v>1</v>
      </c>
      <c r="BA560" s="6">
        <f t="shared" si="781"/>
        <v>52</v>
      </c>
      <c r="BB560">
        <f t="shared" ref="BB560:BD560" si="835">BB559</f>
        <v>18987</v>
      </c>
      <c r="BC560" t="str">
        <f t="shared" si="835"/>
        <v>Velodrome</v>
      </c>
      <c r="BD560" t="str">
        <f t="shared" si="835"/>
        <v>Outlaws</v>
      </c>
      <c r="BE560" t="s">
        <v>7</v>
      </c>
      <c r="BF560" t="s">
        <v>172</v>
      </c>
      <c r="BI560" cm="1">
        <f t="array" ref="BI560">IFERROR(_xlfn._xlws.FILTER(shifts!A:A,(shifts!B:B=events!AD560)*(shifts!AG:AG&gt;=events!BK560)*(shifts!AH:AH&lt;=events!BL560)),BI559)</f>
        <v>19</v>
      </c>
      <c r="BJ560" s="15">
        <f t="shared" si="783"/>
        <v>0</v>
      </c>
      <c r="BK560">
        <f t="shared" si="784"/>
        <v>652</v>
      </c>
      <c r="BL560">
        <f t="shared" si="785"/>
        <v>652</v>
      </c>
      <c r="BM560" s="15">
        <f>SUMIFS(BJ$2:BJ560,K$2:K560,"=Intermission")+SUMIFS(BJ$2:BJ560,K$2:K560,"=Timeout")</f>
        <v>0</v>
      </c>
      <c r="BN560">
        <f t="shared" si="786"/>
        <v>0</v>
      </c>
      <c r="BO560" s="19">
        <f t="shared" si="787"/>
        <v>428</v>
      </c>
      <c r="BP560">
        <f t="shared" si="788"/>
        <v>423</v>
      </c>
      <c r="BQ560" s="17">
        <f t="shared" si="789"/>
        <v>428</v>
      </c>
      <c r="BR560" t="str">
        <f t="shared" si="790"/>
        <v>event_team_player_1</v>
      </c>
      <c r="BS560">
        <f>COUNTIFS(S$3:S560,"="&amp;S560,AI$3:AI560,"="&amp;AI560)</f>
        <v>1</v>
      </c>
      <c r="BT560" t="str">
        <f>IFERROR(VLOOKUP(BB560&amp;BU560&amp;X560,game_rosters!U:W,3,FALSE),"")</f>
        <v>P100201</v>
      </c>
      <c r="BU560" t="str">
        <f t="shared" si="791"/>
        <v>Velodrome</v>
      </c>
    </row>
    <row r="561" spans="1:73" x14ac:dyDescent="0.2">
      <c r="A561" t="str">
        <f t="shared" si="766"/>
        <v/>
      </c>
      <c r="E561" s="4"/>
      <c r="F561" s="43"/>
      <c r="G561" s="4"/>
      <c r="H561" s="46"/>
      <c r="I561" s="44">
        <v>84</v>
      </c>
      <c r="J561" s="44" t="str">
        <f t="shared" si="792"/>
        <v/>
      </c>
      <c r="R561" s="51">
        <v>1</v>
      </c>
      <c r="S561">
        <v>270</v>
      </c>
      <c r="T561" t="s">
        <v>756</v>
      </c>
      <c r="U561" t="str">
        <f>IF(B561=1,MAX($U$2:$U560)+1,IF(AND($T561&lt;&gt;"",$T561=$T560),$U560,IF(B561="x",U560,"")))</f>
        <v/>
      </c>
      <c r="V561" t="str">
        <f>IF(C561=1,MAX($V$2:$V560)+1,IF(AND($T561&lt;&gt;"",$T561=$T560),$U560,IF(C561="x",V560,"")))</f>
        <v/>
      </c>
      <c r="X561">
        <v>84</v>
      </c>
      <c r="Z561">
        <v>1</v>
      </c>
      <c r="AA561">
        <f t="shared" si="763"/>
        <v>1270</v>
      </c>
      <c r="AB561" t="str">
        <f t="shared" si="764"/>
        <v/>
      </c>
      <c r="AC561">
        <f t="shared" si="760"/>
        <v>1270</v>
      </c>
      <c r="AD561" s="6">
        <v>1</v>
      </c>
      <c r="AE561" t="s">
        <v>911</v>
      </c>
      <c r="AF561" t="s">
        <v>929</v>
      </c>
      <c r="AG561" t="s">
        <v>756</v>
      </c>
      <c r="AH561" t="s">
        <v>756</v>
      </c>
      <c r="AI561" t="str">
        <f t="shared" si="767"/>
        <v>e</v>
      </c>
      <c r="AJ561" t="str">
        <f t="shared" si="768"/>
        <v/>
      </c>
      <c r="AK561" t="str">
        <f t="shared" si="769"/>
        <v/>
      </c>
      <c r="AL561" t="str">
        <f t="shared" si="770"/>
        <v/>
      </c>
      <c r="AM561" t="str">
        <f t="shared" si="771"/>
        <v/>
      </c>
      <c r="AN561" t="str">
        <f t="shared" si="772"/>
        <v>Home</v>
      </c>
      <c r="AO561" t="str">
        <f t="shared" si="773"/>
        <v>h</v>
      </c>
      <c r="AP561" t="str">
        <f t="shared" si="774"/>
        <v/>
      </c>
      <c r="AQ561" t="str">
        <f t="shared" si="775"/>
        <v/>
      </c>
      <c r="AR561" t="str">
        <f t="shared" si="776"/>
        <v>Home</v>
      </c>
      <c r="AS561" t="str">
        <f t="shared" si="777"/>
        <v>h</v>
      </c>
      <c r="AT561" t="str">
        <f t="shared" si="778"/>
        <v>Offensive</v>
      </c>
      <c r="AU561" t="str">
        <f t="shared" si="779"/>
        <v/>
      </c>
      <c r="AV561" t="str">
        <f t="shared" si="780"/>
        <v/>
      </c>
      <c r="AW561" t="str" cm="1">
        <f t="array" ref="AW561">IFERROR(IF(O561&lt;&gt;"",O561,IF(OR($S561="",$T561=""),"",IF(O561&lt;&gt;"",O561,IF($T561&lt;&gt;"",_xlfn._xlws.FILTER(O:O,($BU:$BU=$BU561)*($I:$I=$I561)*($T:$T=$T561)*($S:$S=_xlfn.MINIFS($S:$S,$T:$T,"="&amp;$T561)),"")))))&amp;"",IF(O561="","",""))&amp;""</f>
        <v/>
      </c>
      <c r="AX561" t="str" cm="1">
        <f t="array" ref="AX561">IFERROR(IF(P561&lt;&gt;"",P561,IF(OR($S561="",$T561=""),"",IF($T561&lt;&gt;"",_xlfn._xlws.FILTER(P:P,($BU:$BU=$BU561)*($I:$I=$I561)*($T:$T=$T561)*($S:$S=_xlfn.MINIFS($S:$S,$T:$T,"="&amp;$T561)),""))))&amp;"",IF(P561="","",""))&amp;""</f>
        <v/>
      </c>
      <c r="AY561" t="str" cm="1">
        <f t="array" ref="AY561">IFERROR(IF(Q561&lt;&gt;"",Q561,IF(OR($S561="",$T561=""),"",IF($T561&lt;&gt;"",_xlfn._xlws.FILTER(Q:Q,($BU:$BU=$BU561)*($I:$I=$I561)*($T:$T=$T561)*($S:$S=_xlfn.MINIFS($S:$S,$T:$T,"="&amp;$T561)),""))))&amp;"",IF(Q561="","",""))&amp;""</f>
        <v/>
      </c>
      <c r="AZ561" t="str" cm="1">
        <f t="array" ref="AZ561">IFERROR(IF(R561&lt;&gt;"",R561,IF(OR($S561="",$T561=""),"",IF($T561&lt;&gt;"",_xlfn._xlws.FILTER(R:R,($BU:$BU=$BU561)*($I:$I=$I561)*($T:$T=$T561)*($S:$S=_xlfn.MINIFS($S:$S,$T:$T,"="&amp;$T561)),""))))&amp;"",IF(R561="","",""))&amp;""</f>
        <v>1</v>
      </c>
      <c r="BA561" s="6">
        <f t="shared" si="781"/>
        <v>52</v>
      </c>
      <c r="BB561">
        <f t="shared" ref="BB561:BD561" si="836">BB560</f>
        <v>18987</v>
      </c>
      <c r="BC561" t="str">
        <f t="shared" si="836"/>
        <v>Velodrome</v>
      </c>
      <c r="BD561" t="str">
        <f t="shared" si="836"/>
        <v>Outlaws</v>
      </c>
      <c r="BE561" t="s">
        <v>7</v>
      </c>
      <c r="BF561" t="s">
        <v>172</v>
      </c>
      <c r="BI561" cm="1">
        <f t="array" ref="BI561">IFERROR(_xlfn._xlws.FILTER(shifts!A:A,(shifts!B:B=events!AD561)*(shifts!AG:AG&gt;=events!BK561)*(shifts!AH:AH&lt;=events!BL561)),BI560)</f>
        <v>19</v>
      </c>
      <c r="BJ561" s="15">
        <f t="shared" si="783"/>
        <v>0</v>
      </c>
      <c r="BK561">
        <f t="shared" si="784"/>
        <v>652</v>
      </c>
      <c r="BL561">
        <f t="shared" si="785"/>
        <v>652</v>
      </c>
      <c r="BM561" s="15">
        <f>SUMIFS(BJ$2:BJ561,K$2:K561,"=Intermission")+SUMIFS(BJ$2:BJ561,K$2:K561,"=Timeout")</f>
        <v>0</v>
      </c>
      <c r="BN561">
        <f t="shared" si="786"/>
        <v>0</v>
      </c>
      <c r="BO561" s="19">
        <f t="shared" si="787"/>
        <v>428</v>
      </c>
      <c r="BP561">
        <f t="shared" si="788"/>
        <v>423</v>
      </c>
      <c r="BQ561" s="17">
        <f t="shared" si="789"/>
        <v>428</v>
      </c>
      <c r="BR561" t="str">
        <f t="shared" si="790"/>
        <v>event_team_player_2</v>
      </c>
      <c r="BS561">
        <f>COUNTIFS(S$3:S561,"="&amp;S561,AI$3:AI561,"="&amp;AI561)</f>
        <v>2</v>
      </c>
      <c r="BT561" t="str">
        <f>IFERROR(VLOOKUP(BB561&amp;BU561&amp;X561,game_rosters!U:W,3,FALSE),"")</f>
        <v>P100198</v>
      </c>
      <c r="BU561" t="str">
        <f t="shared" si="791"/>
        <v>Velodrome</v>
      </c>
    </row>
    <row r="562" spans="1:73" x14ac:dyDescent="0.2">
      <c r="A562" t="str">
        <f t="shared" si="766"/>
        <v/>
      </c>
      <c r="E562" s="4"/>
      <c r="F562" s="43"/>
      <c r="G562" s="4"/>
      <c r="H562" s="46"/>
      <c r="I562" s="44">
        <v>13</v>
      </c>
      <c r="J562" s="44" t="str">
        <f t="shared" si="792"/>
        <v/>
      </c>
      <c r="O562" t="s">
        <v>602</v>
      </c>
      <c r="R562" s="51">
        <v>1</v>
      </c>
      <c r="S562">
        <v>270</v>
      </c>
      <c r="T562" t="s">
        <v>756</v>
      </c>
      <c r="U562" t="str">
        <f>IF(B562=1,MAX($U$2:$U561)+1,IF(AND($T562&lt;&gt;"",$T562=$T561),$U561,IF(B562="x",U561,"")))</f>
        <v/>
      </c>
      <c r="V562" t="str">
        <f>IF(C562=1,MAX($V$2:$V561)+1,IF(AND($T562&lt;&gt;"",$T562=$T561),$U561,IF(C562="x",V561,"")))</f>
        <v/>
      </c>
      <c r="X562">
        <v>13</v>
      </c>
      <c r="AA562">
        <f t="shared" si="763"/>
        <v>1270</v>
      </c>
      <c r="AB562" t="str">
        <f t="shared" si="764"/>
        <v/>
      </c>
      <c r="AC562">
        <f t="shared" si="760"/>
        <v>1270</v>
      </c>
      <c r="AD562" s="6">
        <v>1</v>
      </c>
      <c r="AE562" t="s">
        <v>911</v>
      </c>
      <c r="AF562" t="s">
        <v>929</v>
      </c>
      <c r="AG562" t="s">
        <v>756</v>
      </c>
      <c r="AH562" t="s">
        <v>756</v>
      </c>
      <c r="AI562" t="str">
        <f t="shared" si="767"/>
        <v>o</v>
      </c>
      <c r="AJ562" t="str">
        <f t="shared" si="768"/>
        <v/>
      </c>
      <c r="AK562" t="str">
        <f t="shared" si="769"/>
        <v/>
      </c>
      <c r="AL562" t="str">
        <f t="shared" si="770"/>
        <v/>
      </c>
      <c r="AM562" t="str">
        <f t="shared" si="771"/>
        <v/>
      </c>
      <c r="AN562" t="str">
        <f t="shared" si="772"/>
        <v>Home</v>
      </c>
      <c r="AO562" t="str">
        <f t="shared" si="773"/>
        <v>h</v>
      </c>
      <c r="AP562" t="str">
        <f t="shared" si="774"/>
        <v/>
      </c>
      <c r="AQ562" t="str">
        <f t="shared" si="775"/>
        <v/>
      </c>
      <c r="AR562" t="str">
        <f t="shared" si="776"/>
        <v>Home</v>
      </c>
      <c r="AS562" t="str">
        <f t="shared" si="777"/>
        <v>h</v>
      </c>
      <c r="AT562" t="str">
        <f t="shared" si="778"/>
        <v>Defensive</v>
      </c>
      <c r="AU562" t="str">
        <f t="shared" si="779"/>
        <v/>
      </c>
      <c r="AV562" t="str">
        <f t="shared" si="780"/>
        <v/>
      </c>
      <c r="AW562" t="str" cm="1">
        <f t="array" ref="AW562">IFERROR(IF(O562&lt;&gt;"",O562,IF(OR($S562="",$T562=""),"",IF(O562&lt;&gt;"",O562,IF($T562&lt;&gt;"",_xlfn._xlws.FILTER(O:O,($BU:$BU=$BU562)*($I:$I=$I562)*($T:$T=$T562)*($S:$S=_xlfn.MINIFS($S:$S,$T:$T,"="&amp;$T562)),"")))))&amp;"",IF(O562="","",""))&amp;""</f>
        <v>Defensive_PlayPossession-StickCheck</v>
      </c>
      <c r="AX562" t="str" cm="1">
        <f t="array" ref="AX562">IFERROR(IF(P562&lt;&gt;"",P562,IF(OR($S562="",$T562=""),"",IF($T562&lt;&gt;"",_xlfn._xlws.FILTER(P:P,($BU:$BU=$BU562)*($I:$I=$I562)*($T:$T=$T562)*($S:$S=_xlfn.MINIFS($S:$S,$T:$T,"="&amp;$T562)),""))))&amp;"",IF(P562="","",""))&amp;""</f>
        <v/>
      </c>
      <c r="AY562" t="str" cm="1">
        <f t="array" ref="AY562">IFERROR(IF(Q562&lt;&gt;"",Q562,IF(OR($S562="",$T562=""),"",IF($T562&lt;&gt;"",_xlfn._xlws.FILTER(Q:Q,($BU:$BU=$BU562)*($I:$I=$I562)*($T:$T=$T562)*($S:$S=_xlfn.MINIFS($S:$S,$T:$T,"="&amp;$T562)),""))))&amp;"",IF(Q562="","",""))&amp;""</f>
        <v/>
      </c>
      <c r="AZ562" t="str" cm="1">
        <f t="array" ref="AZ562">IFERROR(IF(R562&lt;&gt;"",R562,IF(OR($S562="",$T562=""),"",IF($T562&lt;&gt;"",_xlfn._xlws.FILTER(R:R,($BU:$BU=$BU562)*($I:$I=$I562)*($T:$T=$T562)*($S:$S=_xlfn.MINIFS($S:$S,$T:$T,"="&amp;$T562)),""))))&amp;"",IF(R562="","",""))&amp;""</f>
        <v>1</v>
      </c>
      <c r="BA562" s="6">
        <f t="shared" si="781"/>
        <v>52</v>
      </c>
      <c r="BB562">
        <f t="shared" ref="BB562:BD562" si="837">BB561</f>
        <v>18987</v>
      </c>
      <c r="BC562" t="str">
        <f t="shared" si="837"/>
        <v>Velodrome</v>
      </c>
      <c r="BD562" t="str">
        <f t="shared" si="837"/>
        <v>Outlaws</v>
      </c>
      <c r="BE562" t="s">
        <v>7</v>
      </c>
      <c r="BF562" t="s">
        <v>172</v>
      </c>
      <c r="BI562" cm="1">
        <f t="array" ref="BI562">IFERROR(_xlfn._xlws.FILTER(shifts!A:A,(shifts!B:B=events!AD562)*(shifts!AG:AG&gt;=events!BK562)*(shifts!AH:AH&lt;=events!BL562)),BI561)</f>
        <v>19</v>
      </c>
      <c r="BJ562" s="15">
        <f t="shared" si="783"/>
        <v>0</v>
      </c>
      <c r="BK562">
        <f t="shared" si="784"/>
        <v>652</v>
      </c>
      <c r="BL562">
        <f t="shared" si="785"/>
        <v>652</v>
      </c>
      <c r="BM562" s="15">
        <f>SUMIFS(BJ$2:BJ562,K$2:K562,"=Intermission")+SUMIFS(BJ$2:BJ562,K$2:K562,"=Timeout")</f>
        <v>0</v>
      </c>
      <c r="BN562">
        <f t="shared" si="786"/>
        <v>0</v>
      </c>
      <c r="BO562" s="19">
        <f t="shared" si="787"/>
        <v>428</v>
      </c>
      <c r="BP562">
        <f t="shared" si="788"/>
        <v>423</v>
      </c>
      <c r="BQ562" s="17">
        <f t="shared" si="789"/>
        <v>428</v>
      </c>
      <c r="BR562" t="str">
        <f t="shared" si="790"/>
        <v>opp_team_player_1</v>
      </c>
      <c r="BS562">
        <f>COUNTIFS(S$3:S562,"="&amp;S562,AI$3:AI562,"="&amp;AI562)</f>
        <v>1</v>
      </c>
      <c r="BT562" t="str">
        <f>IFERROR(VLOOKUP(BB562&amp;BU562&amp;X562,game_rosters!U:W,3,FALSE),"")</f>
        <v>P100031</v>
      </c>
      <c r="BU562" t="str">
        <f t="shared" si="791"/>
        <v>Outlaws</v>
      </c>
    </row>
    <row r="563" spans="1:73" x14ac:dyDescent="0.2">
      <c r="A563">
        <f t="shared" si="766"/>
        <v>1</v>
      </c>
      <c r="E563" s="4"/>
      <c r="F563" s="43"/>
      <c r="G563" s="4"/>
      <c r="H563" s="46"/>
      <c r="I563" s="44">
        <v>84</v>
      </c>
      <c r="J563" s="44" t="str">
        <f t="shared" si="792"/>
        <v>d</v>
      </c>
      <c r="K563" t="s">
        <v>238</v>
      </c>
      <c r="L563" t="s">
        <v>184</v>
      </c>
      <c r="M563" t="s">
        <v>88</v>
      </c>
      <c r="N563" t="s">
        <v>595</v>
      </c>
      <c r="S563">
        <v>271</v>
      </c>
      <c r="T563" t="s">
        <v>756</v>
      </c>
      <c r="U563" t="str">
        <f>IF(B563=1,MAX($U$2:$U562)+1,IF(AND($T563&lt;&gt;"",$T563=$T562),$U562,IF(B563="x",U562,"")))</f>
        <v/>
      </c>
      <c r="V563" t="str">
        <f>IF(C563=1,MAX($V$2:$V562)+1,IF(AND($T563&lt;&gt;"",$T563=$T562),$U562,IF(C563="x",V562,"")))</f>
        <v/>
      </c>
      <c r="W563" t="s">
        <v>735</v>
      </c>
      <c r="X563">
        <v>84</v>
      </c>
      <c r="Z563">
        <v>1</v>
      </c>
      <c r="AA563">
        <f t="shared" si="763"/>
        <v>1271</v>
      </c>
      <c r="AB563" t="str">
        <f t="shared" si="764"/>
        <v/>
      </c>
      <c r="AC563">
        <f t="shared" si="760"/>
        <v>1271</v>
      </c>
      <c r="AD563" s="6">
        <v>1</v>
      </c>
      <c r="AE563" t="s">
        <v>911</v>
      </c>
      <c r="AF563" t="s">
        <v>898</v>
      </c>
      <c r="AG563" t="s">
        <v>911</v>
      </c>
      <c r="AH563" t="s">
        <v>737</v>
      </c>
      <c r="AI563" t="str">
        <f t="shared" si="767"/>
        <v>e</v>
      </c>
      <c r="AJ563" t="str">
        <f t="shared" si="768"/>
        <v>d</v>
      </c>
      <c r="AK563" t="str">
        <f t="shared" si="769"/>
        <v>d</v>
      </c>
      <c r="AL563" t="str">
        <f t="shared" si="770"/>
        <v>d</v>
      </c>
      <c r="AM563" t="str">
        <f t="shared" si="771"/>
        <v>o</v>
      </c>
      <c r="AN563" t="str">
        <f t="shared" si="772"/>
        <v>Home</v>
      </c>
      <c r="AO563" t="str">
        <f t="shared" si="773"/>
        <v>h</v>
      </c>
      <c r="AP563" t="str">
        <f t="shared" si="774"/>
        <v>d</v>
      </c>
      <c r="AQ563" t="str">
        <f t="shared" si="775"/>
        <v>o</v>
      </c>
      <c r="AR563" t="str">
        <f t="shared" si="776"/>
        <v>Home</v>
      </c>
      <c r="AS563" t="str">
        <f t="shared" si="777"/>
        <v>h</v>
      </c>
      <c r="AT563" t="str">
        <f t="shared" si="778"/>
        <v>Offensive</v>
      </c>
      <c r="AU563" t="str">
        <f t="shared" si="779"/>
        <v/>
      </c>
      <c r="AV563" t="str">
        <f t="shared" si="780"/>
        <v/>
      </c>
      <c r="AW563" t="str" cm="1">
        <f t="array" ref="AW563">IFERROR(IF(O563&lt;&gt;"",O563,IF(OR($S563="",$T563=""),"",IF(O563&lt;&gt;"",O563,IF($T563&lt;&gt;"",_xlfn._xlws.FILTER(O:O,($BU:$BU=$BU563)*($I:$I=$I563)*($T:$T=$T563)*($S:$S=_xlfn.MINIFS($S:$S,$T:$T,"="&amp;$T563)),"")))))&amp;"",IF(O563="","",""))&amp;""</f>
        <v/>
      </c>
      <c r="AX563" t="str" cm="1">
        <f t="array" ref="AX563">IFERROR(IF(P563&lt;&gt;"",P563,IF(OR($S563="",$T563=""),"",IF($T563&lt;&gt;"",_xlfn._xlws.FILTER(P:P,($BU:$BU=$BU563)*($I:$I=$I563)*($T:$T=$T563)*($S:$S=_xlfn.MINIFS($S:$S,$T:$T,"="&amp;$T563)),""))))&amp;"",IF(P563="","",""))&amp;""</f>
        <v/>
      </c>
      <c r="AY563" t="str" cm="1">
        <f t="array" ref="AY563">IFERROR(IF(Q563&lt;&gt;"",Q563,IF(OR($S563="",$T563=""),"",IF($T563&lt;&gt;"",_xlfn._xlws.FILTER(Q:Q,($BU:$BU=$BU563)*($I:$I=$I563)*($T:$T=$T563)*($S:$S=_xlfn.MINIFS($S:$S,$T:$T,"="&amp;$T563)),""))))&amp;"",IF(Q563="","",""))&amp;""</f>
        <v/>
      </c>
      <c r="AZ563" t="str" cm="1">
        <f t="array" ref="AZ563">IFERROR(IF(R563&lt;&gt;"",R563,IF(OR($S563="",$T563=""),"",IF($T563&lt;&gt;"",_xlfn._xlws.FILTER(R:R,($BU:$BU=$BU563)*($I:$I=$I563)*($T:$T=$T563)*($S:$S=_xlfn.MINIFS($S:$S,$T:$T,"="&amp;$T563)),""))))&amp;"",IF(R563="","",""))&amp;""</f>
        <v/>
      </c>
      <c r="BA563" s="6">
        <f t="shared" si="781"/>
        <v>53</v>
      </c>
      <c r="BB563">
        <f t="shared" ref="BB563:BD563" si="838">BB562</f>
        <v>18987</v>
      </c>
      <c r="BC563" t="str">
        <f t="shared" si="838"/>
        <v>Velodrome</v>
      </c>
      <c r="BD563" t="str">
        <f t="shared" si="838"/>
        <v>Outlaws</v>
      </c>
      <c r="BE563" t="s">
        <v>238</v>
      </c>
      <c r="BF563" t="s">
        <v>184</v>
      </c>
      <c r="BI563" cm="1">
        <f t="array" ref="BI563">IFERROR(_xlfn._xlws.FILTER(shifts!A:A,(shifts!B:B=events!AD563)*(shifts!AG:AG&gt;=events!BK563)*(shifts!AH:AH&lt;=events!BL563)),BI562)</f>
        <v>19</v>
      </c>
      <c r="BJ563" s="15">
        <f t="shared" si="783"/>
        <v>4</v>
      </c>
      <c r="BK563">
        <f t="shared" si="784"/>
        <v>650</v>
      </c>
      <c r="BL563">
        <f t="shared" si="785"/>
        <v>646</v>
      </c>
      <c r="BM563" s="15">
        <f>SUMIFS(BJ$2:BJ563,K$2:K563,"=Intermission")+SUMIFS(BJ$2:BJ563,K$2:K563,"=Timeout")</f>
        <v>0</v>
      </c>
      <c r="BN563">
        <f t="shared" si="786"/>
        <v>0</v>
      </c>
      <c r="BO563" s="19">
        <f t="shared" si="787"/>
        <v>430</v>
      </c>
      <c r="BP563">
        <f t="shared" si="788"/>
        <v>425</v>
      </c>
      <c r="BQ563" s="17">
        <f t="shared" si="789"/>
        <v>434</v>
      </c>
      <c r="BR563" t="str">
        <f t="shared" si="790"/>
        <v>event_team_player_1</v>
      </c>
      <c r="BS563">
        <f>COUNTIFS(S$3:S563,"="&amp;S563,AI$3:AI563,"="&amp;AI563)</f>
        <v>1</v>
      </c>
      <c r="BT563" t="str">
        <f>IFERROR(VLOOKUP(BB563&amp;BU563&amp;X563,game_rosters!U:W,3,FALSE),"")</f>
        <v>P100198</v>
      </c>
      <c r="BU563" t="str">
        <f t="shared" si="791"/>
        <v>Velodrome</v>
      </c>
    </row>
    <row r="564" spans="1:73" x14ac:dyDescent="0.2">
      <c r="A564">
        <f t="shared" si="766"/>
        <v>1</v>
      </c>
      <c r="E564" s="4"/>
      <c r="F564" s="43"/>
      <c r="G564" s="4"/>
      <c r="H564" s="46"/>
      <c r="I564" s="44">
        <v>84</v>
      </c>
      <c r="J564" s="44" t="str">
        <f t="shared" si="792"/>
        <v/>
      </c>
      <c r="K564" t="s">
        <v>13</v>
      </c>
      <c r="S564">
        <v>272</v>
      </c>
      <c r="T564" t="s">
        <v>756</v>
      </c>
      <c r="U564" t="str">
        <f>IF(B564=1,MAX($U$2:$U563)+1,IF(AND($T564&lt;&gt;"",$T564=$T563),$U563,IF(B564="x",U563,"")))</f>
        <v/>
      </c>
      <c r="V564" t="str">
        <f>IF(C564=1,MAX($V$2:$V563)+1,IF(AND($T564&lt;&gt;"",$T564=$T563),$U563,IF(C564="x",V563,"")))</f>
        <v/>
      </c>
      <c r="W564" t="s">
        <v>735</v>
      </c>
      <c r="X564">
        <v>84</v>
      </c>
      <c r="Z564">
        <v>1</v>
      </c>
      <c r="AA564">
        <f t="shared" si="763"/>
        <v>1272</v>
      </c>
      <c r="AB564" t="str">
        <f t="shared" si="764"/>
        <v/>
      </c>
      <c r="AC564">
        <f t="shared" si="760"/>
        <v>1272</v>
      </c>
      <c r="AD564" s="6">
        <v>1</v>
      </c>
      <c r="AE564" t="s">
        <v>911</v>
      </c>
      <c r="AF564" t="s">
        <v>737</v>
      </c>
      <c r="AG564" t="s">
        <v>911</v>
      </c>
      <c r="AH564" t="s">
        <v>737</v>
      </c>
      <c r="AI564" t="str">
        <f t="shared" si="767"/>
        <v>e</v>
      </c>
      <c r="AJ564" t="str">
        <f t="shared" si="768"/>
        <v/>
      </c>
      <c r="AK564" t="str">
        <f t="shared" si="769"/>
        <v/>
      </c>
      <c r="AL564" t="str">
        <f t="shared" si="770"/>
        <v/>
      </c>
      <c r="AM564" t="str">
        <f t="shared" si="771"/>
        <v/>
      </c>
      <c r="AN564" t="str">
        <f t="shared" si="772"/>
        <v>Home</v>
      </c>
      <c r="AO564" t="str">
        <f t="shared" si="773"/>
        <v>h</v>
      </c>
      <c r="AP564" t="str">
        <f t="shared" si="774"/>
        <v/>
      </c>
      <c r="AQ564" t="str">
        <f t="shared" si="775"/>
        <v/>
      </c>
      <c r="AR564" t="str">
        <f t="shared" si="776"/>
        <v>Home</v>
      </c>
      <c r="AS564" t="str">
        <f t="shared" si="777"/>
        <v>h</v>
      </c>
      <c r="AT564" t="str">
        <f t="shared" si="778"/>
        <v>Offensive</v>
      </c>
      <c r="AU564" t="str">
        <f t="shared" si="779"/>
        <v/>
      </c>
      <c r="AV564" t="str">
        <f t="shared" si="780"/>
        <v/>
      </c>
      <c r="AW564" t="str" cm="1">
        <f t="array" ref="AW564">IFERROR(IF(O564&lt;&gt;"",O564,IF(OR($S564="",$T564=""),"",IF(O564&lt;&gt;"",O564,IF($T564&lt;&gt;"",_xlfn._xlws.FILTER(O:O,($BU:$BU=$BU564)*($I:$I=$I564)*($T:$T=$T564)*($S:$S=_xlfn.MINIFS($S:$S,$T:$T,"="&amp;$T564)),"")))))&amp;"",IF(O564="","",""))&amp;""</f>
        <v/>
      </c>
      <c r="AX564" t="str" cm="1">
        <f t="array" ref="AX564">IFERROR(IF(P564&lt;&gt;"",P564,IF(OR($S564="",$T564=""),"",IF($T564&lt;&gt;"",_xlfn._xlws.FILTER(P:P,($BU:$BU=$BU564)*($I:$I=$I564)*($T:$T=$T564)*($S:$S=_xlfn.MINIFS($S:$S,$T:$T,"="&amp;$T564)),""))))&amp;"",IF(P564="","",""))&amp;""</f>
        <v/>
      </c>
      <c r="AY564" t="str" cm="1">
        <f t="array" ref="AY564">IFERROR(IF(Q564&lt;&gt;"",Q564,IF(OR($S564="",$T564=""),"",IF($T564&lt;&gt;"",_xlfn._xlws.FILTER(Q:Q,($BU:$BU=$BU564)*($I:$I=$I564)*($T:$T=$T564)*($S:$S=_xlfn.MINIFS($S:$S,$T:$T,"="&amp;$T564)),""))))&amp;"",IF(Q564="","",""))&amp;""</f>
        <v/>
      </c>
      <c r="AZ564" t="str" cm="1">
        <f t="array" ref="AZ564">IFERROR(IF(R564&lt;&gt;"",R564,IF(OR($S564="",$T564=""),"",IF($T564&lt;&gt;"",_xlfn._xlws.FILTER(R:R,($BU:$BU=$BU564)*($I:$I=$I564)*($T:$T=$T564)*($S:$S=_xlfn.MINIFS($S:$S,$T:$T,"="&amp;$T564)),""))))&amp;"",IF(R564="","",""))&amp;""</f>
        <v/>
      </c>
      <c r="BA564" s="6">
        <f t="shared" si="781"/>
        <v>53</v>
      </c>
      <c r="BB564">
        <f t="shared" ref="BB564:BD564" si="839">BB563</f>
        <v>18987</v>
      </c>
      <c r="BC564" t="str">
        <f t="shared" si="839"/>
        <v>Velodrome</v>
      </c>
      <c r="BD564" t="str">
        <f t="shared" si="839"/>
        <v>Outlaws</v>
      </c>
      <c r="BE564" t="s">
        <v>13</v>
      </c>
      <c r="BF564" t="s">
        <v>756</v>
      </c>
      <c r="BI564" cm="1">
        <f t="array" ref="BI564">IFERROR(_xlfn._xlws.FILTER(shifts!A:A,(shifts!B:B=events!AD564)*(shifts!AG:AG&gt;=events!BK564)*(shifts!AH:AH&lt;=events!BL564)),BI563)</f>
        <v>20</v>
      </c>
      <c r="BJ564" s="15">
        <f t="shared" si="783"/>
        <v>0</v>
      </c>
      <c r="BK564">
        <f t="shared" si="784"/>
        <v>646</v>
      </c>
      <c r="BL564">
        <f t="shared" si="785"/>
        <v>646</v>
      </c>
      <c r="BM564" s="15">
        <f>SUMIFS(BJ$2:BJ564,K$2:K564,"=Intermission")+SUMIFS(BJ$2:BJ564,K$2:K564,"=Timeout")</f>
        <v>0</v>
      </c>
      <c r="BN564">
        <f t="shared" si="786"/>
        <v>0</v>
      </c>
      <c r="BO564" s="19">
        <f t="shared" si="787"/>
        <v>434</v>
      </c>
      <c r="BP564">
        <f t="shared" si="788"/>
        <v>429</v>
      </c>
      <c r="BQ564" s="17">
        <f t="shared" si="789"/>
        <v>434</v>
      </c>
      <c r="BR564" t="str">
        <f t="shared" si="790"/>
        <v>event_team_player_1</v>
      </c>
      <c r="BS564">
        <f>COUNTIFS(S$3:S564,"="&amp;S564,AI$3:AI564,"="&amp;AI564)</f>
        <v>1</v>
      </c>
      <c r="BT564" t="str">
        <f>IFERROR(VLOOKUP(BB564&amp;BU564&amp;X564,game_rosters!U:W,3,FALSE),"")</f>
        <v>P100198</v>
      </c>
      <c r="BU564" t="str">
        <f t="shared" si="791"/>
        <v>Velodrome</v>
      </c>
    </row>
    <row r="565" spans="1:73" x14ac:dyDescent="0.2">
      <c r="A565">
        <f t="shared" si="766"/>
        <v>1</v>
      </c>
      <c r="E565" s="4"/>
      <c r="F565" s="43"/>
      <c r="G565" s="4"/>
      <c r="H565" s="46"/>
      <c r="I565" s="44">
        <v>84</v>
      </c>
      <c r="J565" s="44" t="str">
        <f t="shared" si="792"/>
        <v>o</v>
      </c>
      <c r="K565" t="s">
        <v>238</v>
      </c>
      <c r="L565" t="s">
        <v>174</v>
      </c>
      <c r="M565" t="s">
        <v>85</v>
      </c>
      <c r="N565" t="s">
        <v>595</v>
      </c>
      <c r="O565" t="s">
        <v>608</v>
      </c>
      <c r="P565" t="s">
        <v>633</v>
      </c>
      <c r="Q565" t="s">
        <v>595</v>
      </c>
      <c r="R565" s="51">
        <v>1</v>
      </c>
      <c r="S565">
        <v>273</v>
      </c>
      <c r="T565" t="s">
        <v>756</v>
      </c>
      <c r="U565" t="str">
        <f>IF(B565=1,MAX($U$2:$U564)+1,IF(AND($T565&lt;&gt;"",$T565=$T564),$U564,IF(B565="x",U564,"")))</f>
        <v/>
      </c>
      <c r="V565" t="str">
        <f>IF(C565=1,MAX($V$2:$V564)+1,IF(AND($T565&lt;&gt;"",$T565=$T564),$U564,IF(C565="x",V564,"")))</f>
        <v/>
      </c>
      <c r="W565" t="s">
        <v>735</v>
      </c>
      <c r="X565">
        <v>84</v>
      </c>
      <c r="Z565">
        <v>1</v>
      </c>
      <c r="AA565">
        <f t="shared" si="763"/>
        <v>1273</v>
      </c>
      <c r="AB565" t="str">
        <f t="shared" si="764"/>
        <v/>
      </c>
      <c r="AC565">
        <f t="shared" si="760"/>
        <v>1273</v>
      </c>
      <c r="AD565" s="6">
        <v>1</v>
      </c>
      <c r="AE565" t="s">
        <v>911</v>
      </c>
      <c r="AF565" t="s">
        <v>737</v>
      </c>
      <c r="AG565" t="s">
        <v>911</v>
      </c>
      <c r="AH565" t="s">
        <v>902</v>
      </c>
      <c r="AI565" t="str">
        <f t="shared" si="767"/>
        <v>e</v>
      </c>
      <c r="AJ565" t="str">
        <f t="shared" si="768"/>
        <v>o</v>
      </c>
      <c r="AK565" t="str">
        <f t="shared" si="769"/>
        <v>o</v>
      </c>
      <c r="AL565" t="str">
        <f t="shared" si="770"/>
        <v>o</v>
      </c>
      <c r="AM565" t="str">
        <f t="shared" si="771"/>
        <v>d</v>
      </c>
      <c r="AN565" t="str">
        <f t="shared" si="772"/>
        <v>Home</v>
      </c>
      <c r="AO565" t="str">
        <f t="shared" si="773"/>
        <v>h</v>
      </c>
      <c r="AP565" t="str">
        <f t="shared" si="774"/>
        <v>o</v>
      </c>
      <c r="AQ565" t="str">
        <f t="shared" si="775"/>
        <v>d</v>
      </c>
      <c r="AR565" t="str">
        <f t="shared" si="776"/>
        <v>Home</v>
      </c>
      <c r="AS565" t="str">
        <f t="shared" si="777"/>
        <v>h</v>
      </c>
      <c r="AT565" t="str">
        <f t="shared" si="778"/>
        <v>Offensive</v>
      </c>
      <c r="AU565" t="str">
        <f t="shared" si="779"/>
        <v/>
      </c>
      <c r="AV565" t="str">
        <f t="shared" si="780"/>
        <v/>
      </c>
      <c r="AW565" t="str" cm="1">
        <f t="array" ref="AW565">IFERROR(IF(O565&lt;&gt;"",O565,IF(OR($S565="",$T565=""),"",IF(O565&lt;&gt;"",O565,IF($T565&lt;&gt;"",_xlfn._xlws.FILTER(O:O,($BU:$BU=$BU565)*($I:$I=$I565)*($T:$T=$T565)*($S:$S=_xlfn.MINIFS($S:$S,$T:$T,"="&amp;$T565)),"")))))&amp;"",IF(O565="","",""))&amp;""</f>
        <v>OffensivePlay_Possession-DriveWide</v>
      </c>
      <c r="AX565" t="str" cm="1">
        <f t="array" ref="AX565">IFERROR(IF(P565&lt;&gt;"",P565,IF(OR($S565="",$T565=""),"",IF($T565&lt;&gt;"",_xlfn._xlws.FILTER(P:P,($BU:$BU=$BU565)*($I:$I=$I565)*($T:$T=$T565)*($S:$S=_xlfn.MINIFS($S:$S,$T:$T,"="&amp;$T565)),""))))&amp;"",IF(P565="","",""))&amp;""</f>
        <v>OffensivePlay_Possession-Delay</v>
      </c>
      <c r="AY565" t="str" cm="1">
        <f t="array" ref="AY565">IFERROR(IF(Q565&lt;&gt;"",Q565,IF(OR($S565="",$T565=""),"",IF($T565&lt;&gt;"",_xlfn._xlws.FILTER(Q:Q,($BU:$BU=$BU565)*($I:$I=$I565)*($T:$T=$T565)*($S:$S=_xlfn.MINIFS($S:$S,$T:$T,"="&amp;$T565)),""))))&amp;"",IF(Q565="","",""))&amp;""</f>
        <v>s</v>
      </c>
      <c r="AZ565" t="str" cm="1">
        <f t="array" ref="AZ565">IFERROR(IF(R565&lt;&gt;"",R565,IF(OR($S565="",$T565=""),"",IF($T565&lt;&gt;"",_xlfn._xlws.FILTER(R:R,($BU:$BU=$BU565)*($I:$I=$I565)*($T:$T=$T565)*($S:$S=_xlfn.MINIFS($S:$S,$T:$T,"="&amp;$T565)),""))))&amp;"",IF(R565="","",""))&amp;""</f>
        <v>1</v>
      </c>
      <c r="BA565" s="6">
        <f t="shared" si="781"/>
        <v>54</v>
      </c>
      <c r="BB565">
        <f t="shared" ref="BB565:BD565" si="840">BB564</f>
        <v>18987</v>
      </c>
      <c r="BC565" t="str">
        <f t="shared" si="840"/>
        <v>Velodrome</v>
      </c>
      <c r="BD565" t="str">
        <f t="shared" si="840"/>
        <v>Outlaws</v>
      </c>
      <c r="BE565" t="s">
        <v>238</v>
      </c>
      <c r="BF565" t="s">
        <v>174</v>
      </c>
      <c r="BI565" cm="1">
        <f t="array" ref="BI565">IFERROR(_xlfn._xlws.FILTER(shifts!A:A,(shifts!B:B=events!AD565)*(shifts!AG:AG&gt;=events!BK565)*(shifts!AH:AH&lt;=events!BL565)),BI564)</f>
        <v>20</v>
      </c>
      <c r="BJ565" s="15">
        <f t="shared" si="783"/>
        <v>5</v>
      </c>
      <c r="BK565">
        <f t="shared" si="784"/>
        <v>646</v>
      </c>
      <c r="BL565">
        <f t="shared" si="785"/>
        <v>641</v>
      </c>
      <c r="BM565" s="15">
        <f>SUMIFS(BJ$2:BJ565,K$2:K565,"=Intermission")+SUMIFS(BJ$2:BJ565,K$2:K565,"=Timeout")</f>
        <v>0</v>
      </c>
      <c r="BN565">
        <f t="shared" si="786"/>
        <v>0</v>
      </c>
      <c r="BO565" s="19">
        <f t="shared" si="787"/>
        <v>434</v>
      </c>
      <c r="BP565">
        <f t="shared" si="788"/>
        <v>429</v>
      </c>
      <c r="BQ565" s="17">
        <f t="shared" si="789"/>
        <v>439</v>
      </c>
      <c r="BR565" t="str">
        <f t="shared" si="790"/>
        <v>event_team_player_1</v>
      </c>
      <c r="BS565">
        <f>COUNTIFS(S$3:S565,"="&amp;S565,AI$3:AI565,"="&amp;AI565)</f>
        <v>1</v>
      </c>
      <c r="BT565" t="str">
        <f>IFERROR(VLOOKUP(BB565&amp;BU565&amp;X565,game_rosters!U:W,3,FALSE),"")</f>
        <v>P100198</v>
      </c>
      <c r="BU565" t="str">
        <f t="shared" si="791"/>
        <v>Velodrome</v>
      </c>
    </row>
    <row r="566" spans="1:73" x14ac:dyDescent="0.2">
      <c r="A566" t="str">
        <f t="shared" si="766"/>
        <v/>
      </c>
      <c r="E566" s="4"/>
      <c r="F566" s="43"/>
      <c r="G566" s="4"/>
      <c r="H566" s="46"/>
      <c r="I566" s="44">
        <v>24</v>
      </c>
      <c r="J566" s="44" t="str">
        <f t="shared" si="792"/>
        <v/>
      </c>
      <c r="S566">
        <v>273</v>
      </c>
      <c r="T566" t="s">
        <v>756</v>
      </c>
      <c r="U566" t="str">
        <f>IF(B566=1,MAX($U$2:$U565)+1,IF(AND($T566&lt;&gt;"",$T566=$T565),$U565,IF(B566="x",U565,"")))</f>
        <v/>
      </c>
      <c r="V566" t="str">
        <f>IF(C566=1,MAX($V$2:$V565)+1,IF(AND($T566&lt;&gt;"",$T566=$T565),$U565,IF(C566="x",V565,"")))</f>
        <v/>
      </c>
      <c r="X566">
        <v>24</v>
      </c>
      <c r="Z566">
        <v>1</v>
      </c>
      <c r="AA566">
        <f t="shared" si="763"/>
        <v>1273</v>
      </c>
      <c r="AB566" t="str">
        <f t="shared" si="764"/>
        <v/>
      </c>
      <c r="AC566">
        <f t="shared" si="760"/>
        <v>1273</v>
      </c>
      <c r="AD566" s="6">
        <v>1</v>
      </c>
      <c r="AE566" t="s">
        <v>911</v>
      </c>
      <c r="AF566" t="s">
        <v>737</v>
      </c>
      <c r="AG566" t="s">
        <v>911</v>
      </c>
      <c r="AH566" t="s">
        <v>902</v>
      </c>
      <c r="AI566" t="str">
        <f t="shared" si="767"/>
        <v>e</v>
      </c>
      <c r="AJ566" t="str">
        <f t="shared" si="768"/>
        <v>o</v>
      </c>
      <c r="AK566" t="str">
        <f t="shared" si="769"/>
        <v>o</v>
      </c>
      <c r="AL566" t="str">
        <f t="shared" si="770"/>
        <v/>
      </c>
      <c r="AM566" t="str">
        <f t="shared" si="771"/>
        <v/>
      </c>
      <c r="AN566" t="str">
        <f t="shared" si="772"/>
        <v>Home</v>
      </c>
      <c r="AO566" t="str">
        <f t="shared" si="773"/>
        <v>h</v>
      </c>
      <c r="AP566" t="str">
        <f t="shared" si="774"/>
        <v>o</v>
      </c>
      <c r="AQ566" t="str">
        <f t="shared" si="775"/>
        <v>d</v>
      </c>
      <c r="AR566" t="str">
        <f t="shared" si="776"/>
        <v>Home</v>
      </c>
      <c r="AS566" t="str">
        <f t="shared" si="777"/>
        <v>h</v>
      </c>
      <c r="AT566" t="str">
        <f t="shared" si="778"/>
        <v>Offensive</v>
      </c>
      <c r="AU566" t="str">
        <f t="shared" si="779"/>
        <v/>
      </c>
      <c r="AV566" t="str">
        <f t="shared" si="780"/>
        <v/>
      </c>
      <c r="AW566" t="str" cm="1">
        <f t="array" ref="AW566">IFERROR(IF(O566&lt;&gt;"",O566,IF(OR($S566="",$T566=""),"",IF(O566&lt;&gt;"",O566,IF($T566&lt;&gt;"",_xlfn._xlws.FILTER(O:O,($BU:$BU=$BU566)*($I:$I=$I566)*($T:$T=$T566)*($S:$S=_xlfn.MINIFS($S:$S,$T:$T,"="&amp;$T566)),"")))))&amp;"",IF(O566="","",""))&amp;""</f>
        <v/>
      </c>
      <c r="AX566" t="str" cm="1">
        <f t="array" ref="AX566">IFERROR(IF(P566&lt;&gt;"",P566,IF(OR($S566="",$T566=""),"",IF($T566&lt;&gt;"",_xlfn._xlws.FILTER(P:P,($BU:$BU=$BU566)*($I:$I=$I566)*($T:$T=$T566)*($S:$S=_xlfn.MINIFS($S:$S,$T:$T,"="&amp;$T566)),""))))&amp;"",IF(P566="","",""))&amp;""</f>
        <v/>
      </c>
      <c r="AY566" t="str" cm="1">
        <f t="array" ref="AY566">IFERROR(IF(Q566&lt;&gt;"",Q566,IF(OR($S566="",$T566=""),"",IF($T566&lt;&gt;"",_xlfn._xlws.FILTER(Q:Q,($BU:$BU=$BU566)*($I:$I=$I566)*($T:$T=$T566)*($S:$S=_xlfn.MINIFS($S:$S,$T:$T,"="&amp;$T566)),""))))&amp;"",IF(Q566="","",""))&amp;""</f>
        <v/>
      </c>
      <c r="AZ566" t="str" cm="1">
        <f t="array" ref="AZ566">IFERROR(IF(R566&lt;&gt;"",R566,IF(OR($S566="",$T566=""),"",IF($T566&lt;&gt;"",_xlfn._xlws.FILTER(R:R,($BU:$BU=$BU566)*($I:$I=$I566)*($T:$T=$T566)*($S:$S=_xlfn.MINIFS($S:$S,$T:$T,"="&amp;$T566)),""))))&amp;"",IF(R566="","",""))&amp;""</f>
        <v/>
      </c>
      <c r="BA566" s="6">
        <f t="shared" si="781"/>
        <v>54</v>
      </c>
      <c r="BB566">
        <f t="shared" ref="BB566:BD566" si="841">BB565</f>
        <v>18987</v>
      </c>
      <c r="BC566" t="str">
        <f t="shared" si="841"/>
        <v>Velodrome</v>
      </c>
      <c r="BD566" t="str">
        <f t="shared" si="841"/>
        <v>Outlaws</v>
      </c>
      <c r="BE566" t="s">
        <v>238</v>
      </c>
      <c r="BF566" t="s">
        <v>174</v>
      </c>
      <c r="BI566" cm="1">
        <f t="array" ref="BI566">IFERROR(_xlfn._xlws.FILTER(shifts!A:A,(shifts!B:B=events!AD566)*(shifts!AG:AG&gt;=events!BK566)*(shifts!AH:AH&lt;=events!BL566)),BI565)</f>
        <v>20</v>
      </c>
      <c r="BJ566" s="15">
        <f t="shared" si="783"/>
        <v>5</v>
      </c>
      <c r="BK566">
        <f t="shared" si="784"/>
        <v>646</v>
      </c>
      <c r="BL566">
        <f t="shared" si="785"/>
        <v>641</v>
      </c>
      <c r="BM566" s="15">
        <f>SUMIFS(BJ$2:BJ566,K$2:K566,"=Intermission")+SUMIFS(BJ$2:BJ566,K$2:K566,"=Timeout")</f>
        <v>0</v>
      </c>
      <c r="BN566">
        <f t="shared" si="786"/>
        <v>0</v>
      </c>
      <c r="BO566" s="19">
        <f t="shared" si="787"/>
        <v>434</v>
      </c>
      <c r="BP566">
        <f t="shared" si="788"/>
        <v>429</v>
      </c>
      <c r="BQ566" s="17">
        <f t="shared" si="789"/>
        <v>439</v>
      </c>
      <c r="BR566" t="str">
        <f t="shared" si="790"/>
        <v>event_team_player_2</v>
      </c>
      <c r="BS566">
        <f>COUNTIFS(S$3:S566,"="&amp;S566,AI$3:AI566,"="&amp;AI566)</f>
        <v>2</v>
      </c>
      <c r="BT566" t="str">
        <f>IFERROR(VLOOKUP(BB566&amp;BU566&amp;X566,game_rosters!U:W,3,FALSE),"")</f>
        <v>P100230</v>
      </c>
      <c r="BU566" t="str">
        <f t="shared" si="791"/>
        <v>Velodrome</v>
      </c>
    </row>
    <row r="567" spans="1:73" x14ac:dyDescent="0.2">
      <c r="A567" t="str">
        <f t="shared" si="766"/>
        <v/>
      </c>
      <c r="E567" s="4"/>
      <c r="F567" s="43"/>
      <c r="G567" s="4"/>
      <c r="H567" s="46"/>
      <c r="I567" s="44">
        <v>3</v>
      </c>
      <c r="J567" s="44" t="str">
        <f t="shared" si="792"/>
        <v/>
      </c>
      <c r="O567" t="s">
        <v>637</v>
      </c>
      <c r="Q567" t="s">
        <v>594</v>
      </c>
      <c r="R567" s="51">
        <v>1</v>
      </c>
      <c r="S567">
        <v>273</v>
      </c>
      <c r="T567" t="s">
        <v>756</v>
      </c>
      <c r="U567" t="str">
        <f>IF(B567=1,MAX($U$2:$U566)+1,IF(AND($T567&lt;&gt;"",$T567=$T566),$U566,IF(B567="x",U566,"")))</f>
        <v/>
      </c>
      <c r="V567" t="str">
        <f>IF(C567=1,MAX($V$2:$V566)+1,IF(AND($T567&lt;&gt;"",$T567=$T566),$U566,IF(C567="x",V566,"")))</f>
        <v/>
      </c>
      <c r="X567">
        <v>3</v>
      </c>
      <c r="AA567">
        <f t="shared" si="763"/>
        <v>1273</v>
      </c>
      <c r="AB567" t="str">
        <f t="shared" si="764"/>
        <v/>
      </c>
      <c r="AC567">
        <f t="shared" si="760"/>
        <v>1273</v>
      </c>
      <c r="AD567" s="6">
        <v>1</v>
      </c>
      <c r="AE567" t="s">
        <v>911</v>
      </c>
      <c r="AF567" t="s">
        <v>737</v>
      </c>
      <c r="AG567" t="s">
        <v>911</v>
      </c>
      <c r="AH567" t="s">
        <v>902</v>
      </c>
      <c r="AI567" t="str">
        <f t="shared" si="767"/>
        <v>o</v>
      </c>
      <c r="AJ567" t="str">
        <f t="shared" si="768"/>
        <v>o</v>
      </c>
      <c r="AK567" t="str">
        <f t="shared" si="769"/>
        <v>o</v>
      </c>
      <c r="AL567" t="str">
        <f t="shared" si="770"/>
        <v/>
      </c>
      <c r="AM567" t="str">
        <f t="shared" si="771"/>
        <v/>
      </c>
      <c r="AN567" t="str">
        <f t="shared" si="772"/>
        <v>Home</v>
      </c>
      <c r="AO567" t="str">
        <f t="shared" si="773"/>
        <v>h</v>
      </c>
      <c r="AP567" t="str">
        <f t="shared" si="774"/>
        <v>o</v>
      </c>
      <c r="AQ567" t="str">
        <f t="shared" si="775"/>
        <v>d</v>
      </c>
      <c r="AR567" t="str">
        <f t="shared" si="776"/>
        <v>Home</v>
      </c>
      <c r="AS567" t="str">
        <f t="shared" si="777"/>
        <v>h</v>
      </c>
      <c r="AT567" t="str">
        <f t="shared" si="778"/>
        <v>Defensive</v>
      </c>
      <c r="AU567" t="str">
        <f t="shared" si="779"/>
        <v/>
      </c>
      <c r="AV567" t="str">
        <f t="shared" si="780"/>
        <v/>
      </c>
      <c r="AW567" t="str" cm="1">
        <f t="array" ref="AW567">IFERROR(IF(O567&lt;&gt;"",O567,IF(OR($S567="",$T567=""),"",IF(O567&lt;&gt;"",O567,IF($T567&lt;&gt;"",_xlfn._xlws.FILTER(O:O,($BU:$BU=$BU567)*($I:$I=$I567)*($T:$T=$T567)*($S:$S=_xlfn.MINIFS($S:$S,$T:$T,"="&amp;$T567)),"")))))&amp;"",IF(O567="","",""))&amp;""</f>
        <v>Defensive_PlayPossession-BeatWide</v>
      </c>
      <c r="AX567" t="str" cm="1">
        <f t="array" ref="AX567">IFERROR(IF(P567&lt;&gt;"",P567,IF(OR($S567="",$T567=""),"",IF($T567&lt;&gt;"",_xlfn._xlws.FILTER(P:P,($BU:$BU=$BU567)*($I:$I=$I567)*($T:$T=$T567)*($S:$S=_xlfn.MINIFS($S:$S,$T:$T,"="&amp;$T567)),""))))&amp;"",IF(P567="","",""))&amp;""</f>
        <v/>
      </c>
      <c r="AY567" t="str" cm="1">
        <f t="array" ref="AY567">IFERROR(IF(Q567&lt;&gt;"",Q567,IF(OR($S567="",$T567=""),"",IF($T567&lt;&gt;"",_xlfn._xlws.FILTER(Q:Q,($BU:$BU=$BU567)*($I:$I=$I567)*($T:$T=$T567)*($S:$S=_xlfn.MINIFS($S:$S,$T:$T,"="&amp;$T567)),""))))&amp;"",IF(Q567="","",""))&amp;""</f>
        <v>u</v>
      </c>
      <c r="AZ567" t="str" cm="1">
        <f t="array" ref="AZ567">IFERROR(IF(R567&lt;&gt;"",R567,IF(OR($S567="",$T567=""),"",IF($T567&lt;&gt;"",_xlfn._xlws.FILTER(R:R,($BU:$BU=$BU567)*($I:$I=$I567)*($T:$T=$T567)*($S:$S=_xlfn.MINIFS($S:$S,$T:$T,"="&amp;$T567)),""))))&amp;"",IF(R567="","",""))&amp;""</f>
        <v>1</v>
      </c>
      <c r="BA567" s="6">
        <f t="shared" si="781"/>
        <v>54</v>
      </c>
      <c r="BB567">
        <f t="shared" ref="BB567:BD567" si="842">BB566</f>
        <v>18987</v>
      </c>
      <c r="BC567" t="str">
        <f t="shared" si="842"/>
        <v>Velodrome</v>
      </c>
      <c r="BD567" t="str">
        <f t="shared" si="842"/>
        <v>Outlaws</v>
      </c>
      <c r="BE567" t="s">
        <v>238</v>
      </c>
      <c r="BF567" t="s">
        <v>174</v>
      </c>
      <c r="BI567" cm="1">
        <f t="array" ref="BI567">IFERROR(_xlfn._xlws.FILTER(shifts!A:A,(shifts!B:B=events!AD567)*(shifts!AG:AG&gt;=events!BK567)*(shifts!AH:AH&lt;=events!BL567)),BI566)</f>
        <v>20</v>
      </c>
      <c r="BJ567" s="15">
        <f t="shared" si="783"/>
        <v>5</v>
      </c>
      <c r="BK567">
        <f t="shared" si="784"/>
        <v>646</v>
      </c>
      <c r="BL567">
        <f t="shared" si="785"/>
        <v>641</v>
      </c>
      <c r="BM567" s="15">
        <f>SUMIFS(BJ$2:BJ567,K$2:K567,"=Intermission")+SUMIFS(BJ$2:BJ567,K$2:K567,"=Timeout")</f>
        <v>0</v>
      </c>
      <c r="BN567">
        <f t="shared" si="786"/>
        <v>0</v>
      </c>
      <c r="BO567" s="19">
        <f t="shared" si="787"/>
        <v>434</v>
      </c>
      <c r="BP567">
        <f t="shared" si="788"/>
        <v>429</v>
      </c>
      <c r="BQ567" s="17">
        <f t="shared" si="789"/>
        <v>439</v>
      </c>
      <c r="BR567" t="str">
        <f t="shared" si="790"/>
        <v>opp_team_player_1</v>
      </c>
      <c r="BS567">
        <f>COUNTIFS(S$3:S567,"="&amp;S567,AI$3:AI567,"="&amp;AI567)</f>
        <v>1</v>
      </c>
      <c r="BT567" t="str">
        <f>IFERROR(VLOOKUP(BB567&amp;BU567&amp;X567,game_rosters!U:W,3,FALSE),"")</f>
        <v>P100004</v>
      </c>
      <c r="BU567" t="str">
        <f t="shared" si="791"/>
        <v>Outlaws</v>
      </c>
    </row>
    <row r="568" spans="1:73" x14ac:dyDescent="0.2">
      <c r="A568" t="str">
        <f t="shared" si="766"/>
        <v/>
      </c>
      <c r="E568" s="4"/>
      <c r="F568" s="43"/>
      <c r="G568" s="4"/>
      <c r="H568" s="46"/>
      <c r="I568" s="44">
        <v>44</v>
      </c>
      <c r="J568" s="44" t="str">
        <f t="shared" si="792"/>
        <v/>
      </c>
      <c r="R568" s="51">
        <v>1</v>
      </c>
      <c r="S568">
        <v>273</v>
      </c>
      <c r="T568" t="s">
        <v>756</v>
      </c>
      <c r="U568" t="str">
        <f>IF(B568=1,MAX($U$2:$U567)+1,IF(AND($T568&lt;&gt;"",$T568=$T567),$U567,IF(B568="x",U567,"")))</f>
        <v/>
      </c>
      <c r="V568" t="str">
        <f>IF(C568=1,MAX($V$2:$V567)+1,IF(AND($T568&lt;&gt;"",$T568=$T567),$U567,IF(C568="x",V567,"")))</f>
        <v/>
      </c>
      <c r="X568">
        <v>44</v>
      </c>
      <c r="AA568">
        <f t="shared" si="763"/>
        <v>1273</v>
      </c>
      <c r="AB568" t="str">
        <f t="shared" si="764"/>
        <v/>
      </c>
      <c r="AC568">
        <f t="shared" si="760"/>
        <v>1273</v>
      </c>
      <c r="AD568" s="6">
        <v>1</v>
      </c>
      <c r="AE568" t="s">
        <v>911</v>
      </c>
      <c r="AF568" t="s">
        <v>737</v>
      </c>
      <c r="AG568" t="s">
        <v>911</v>
      </c>
      <c r="AH568" t="s">
        <v>902</v>
      </c>
      <c r="AI568" t="str">
        <f t="shared" si="767"/>
        <v>o</v>
      </c>
      <c r="AJ568" t="str">
        <f t="shared" si="768"/>
        <v>o</v>
      </c>
      <c r="AK568" t="str">
        <f t="shared" si="769"/>
        <v>o</v>
      </c>
      <c r="AL568" t="str">
        <f t="shared" si="770"/>
        <v/>
      </c>
      <c r="AM568" t="str">
        <f t="shared" si="771"/>
        <v/>
      </c>
      <c r="AN568" t="str">
        <f t="shared" si="772"/>
        <v>Home</v>
      </c>
      <c r="AO568" t="str">
        <f t="shared" si="773"/>
        <v>h</v>
      </c>
      <c r="AP568" t="str">
        <f t="shared" si="774"/>
        <v>o</v>
      </c>
      <c r="AQ568" t="str">
        <f t="shared" si="775"/>
        <v>d</v>
      </c>
      <c r="AR568" t="str">
        <f t="shared" si="776"/>
        <v>Home</v>
      </c>
      <c r="AS568" t="str">
        <f t="shared" si="777"/>
        <v>h</v>
      </c>
      <c r="AT568" t="str">
        <f t="shared" si="778"/>
        <v>Defensive</v>
      </c>
      <c r="AU568" t="str">
        <f t="shared" si="779"/>
        <v/>
      </c>
      <c r="AV568" t="str">
        <f t="shared" si="780"/>
        <v/>
      </c>
      <c r="AW568" t="str" cm="1">
        <f t="array" ref="AW568">IFERROR(IF(O568&lt;&gt;"",O568,IF(OR($S568="",$T568=""),"",IF(O568&lt;&gt;"",O568,IF($T568&lt;&gt;"",_xlfn._xlws.FILTER(O:O,($BU:$BU=$BU568)*($I:$I=$I568)*($T:$T=$T568)*($S:$S=_xlfn.MINIFS($S:$S,$T:$T,"="&amp;$T568)),"")))))&amp;"",IF(O568="","",""))&amp;""</f>
        <v/>
      </c>
      <c r="AX568" t="str" cm="1">
        <f t="array" ref="AX568">IFERROR(IF(P568&lt;&gt;"",P568,IF(OR($S568="",$T568=""),"",IF($T568&lt;&gt;"",_xlfn._xlws.FILTER(P:P,($BU:$BU=$BU568)*($I:$I=$I568)*($T:$T=$T568)*($S:$S=_xlfn.MINIFS($S:$S,$T:$T,"="&amp;$T568)),""))))&amp;"",IF(P568="","",""))&amp;""</f>
        <v/>
      </c>
      <c r="AY568" t="str" cm="1">
        <f t="array" ref="AY568">IFERROR(IF(Q568&lt;&gt;"",Q568,IF(OR($S568="",$T568=""),"",IF($T568&lt;&gt;"",_xlfn._xlws.FILTER(Q:Q,($BU:$BU=$BU568)*($I:$I=$I568)*($T:$T=$T568)*($S:$S=_xlfn.MINIFS($S:$S,$T:$T,"="&amp;$T568)),""))))&amp;"",IF(Q568="","",""))&amp;""</f>
        <v/>
      </c>
      <c r="AZ568" t="str" cm="1">
        <f t="array" ref="AZ568">IFERROR(IF(R568&lt;&gt;"",R568,IF(OR($S568="",$T568=""),"",IF($T568&lt;&gt;"",_xlfn._xlws.FILTER(R:R,($BU:$BU=$BU568)*($I:$I=$I568)*($T:$T=$T568)*($S:$S=_xlfn.MINIFS($S:$S,$T:$T,"="&amp;$T568)),""))))&amp;"",IF(R568="","",""))&amp;""</f>
        <v>1</v>
      </c>
      <c r="BA568" s="6">
        <f t="shared" si="781"/>
        <v>54</v>
      </c>
      <c r="BB568">
        <f t="shared" ref="BB568:BD568" si="843">BB567</f>
        <v>18987</v>
      </c>
      <c r="BC568" t="str">
        <f t="shared" si="843"/>
        <v>Velodrome</v>
      </c>
      <c r="BD568" t="str">
        <f t="shared" si="843"/>
        <v>Outlaws</v>
      </c>
      <c r="BE568" t="s">
        <v>238</v>
      </c>
      <c r="BF568" t="s">
        <v>174</v>
      </c>
      <c r="BI568" cm="1">
        <f t="array" ref="BI568">IFERROR(_xlfn._xlws.FILTER(shifts!A:A,(shifts!B:B=events!AD568)*(shifts!AG:AG&gt;=events!BK568)*(shifts!AH:AH&lt;=events!BL568)),BI567)</f>
        <v>20</v>
      </c>
      <c r="BJ568" s="15">
        <f t="shared" si="783"/>
        <v>5</v>
      </c>
      <c r="BK568">
        <f t="shared" si="784"/>
        <v>646</v>
      </c>
      <c r="BL568">
        <f t="shared" si="785"/>
        <v>641</v>
      </c>
      <c r="BM568" s="15">
        <f>SUMIFS(BJ$2:BJ568,K$2:K568,"=Intermission")+SUMIFS(BJ$2:BJ568,K$2:K568,"=Timeout")</f>
        <v>0</v>
      </c>
      <c r="BN568">
        <f t="shared" si="786"/>
        <v>0</v>
      </c>
      <c r="BO568" s="19">
        <f t="shared" si="787"/>
        <v>434</v>
      </c>
      <c r="BP568">
        <f t="shared" si="788"/>
        <v>429</v>
      </c>
      <c r="BQ568" s="17">
        <f t="shared" si="789"/>
        <v>439</v>
      </c>
      <c r="BR568" t="str">
        <f t="shared" si="790"/>
        <v>opp_team_player_2</v>
      </c>
      <c r="BS568">
        <f>COUNTIFS(S$3:S568,"="&amp;S568,AI$3:AI568,"="&amp;AI568)</f>
        <v>2</v>
      </c>
      <c r="BT568" t="str">
        <f>IFERROR(VLOOKUP(BB568&amp;BU568&amp;X568,game_rosters!U:W,3,FALSE),"")</f>
        <v>P100033</v>
      </c>
      <c r="BU568" t="str">
        <f t="shared" si="791"/>
        <v>Outlaws</v>
      </c>
    </row>
    <row r="569" spans="1:73" x14ac:dyDescent="0.2">
      <c r="A569" t="str">
        <f t="shared" si="766"/>
        <v/>
      </c>
      <c r="E569" s="4"/>
      <c r="F569" s="43"/>
      <c r="G569" s="4"/>
      <c r="H569" s="46"/>
      <c r="I569" s="44">
        <v>18</v>
      </c>
      <c r="J569" s="44" t="str">
        <f t="shared" si="792"/>
        <v/>
      </c>
      <c r="S569">
        <v>273</v>
      </c>
      <c r="T569" t="s">
        <v>756</v>
      </c>
      <c r="U569" t="str">
        <f>IF(B569=1,MAX($U$2:$U568)+1,IF(AND($T569&lt;&gt;"",$T569=$T568),$U568,IF(B569="x",U568,"")))</f>
        <v/>
      </c>
      <c r="V569" t="str">
        <f>IF(C569=1,MAX($V$2:$V568)+1,IF(AND($T569&lt;&gt;"",$T569=$T568),$U568,IF(C569="x",V568,"")))</f>
        <v/>
      </c>
      <c r="X569">
        <v>18</v>
      </c>
      <c r="AA569">
        <f t="shared" si="763"/>
        <v>1273</v>
      </c>
      <c r="AB569" t="str">
        <f t="shared" si="764"/>
        <v/>
      </c>
      <c r="AC569">
        <f t="shared" si="760"/>
        <v>1273</v>
      </c>
      <c r="AD569" s="6">
        <v>1</v>
      </c>
      <c r="AE569" t="s">
        <v>911</v>
      </c>
      <c r="AF569" t="s">
        <v>737</v>
      </c>
      <c r="AG569" t="s">
        <v>911</v>
      </c>
      <c r="AH569" t="s">
        <v>902</v>
      </c>
      <c r="AI569" t="str">
        <f t="shared" si="767"/>
        <v>o</v>
      </c>
      <c r="AJ569" t="str">
        <f t="shared" si="768"/>
        <v>o</v>
      </c>
      <c r="AK569" t="str">
        <f t="shared" si="769"/>
        <v>o</v>
      </c>
      <c r="AL569" t="str">
        <f t="shared" si="770"/>
        <v/>
      </c>
      <c r="AM569" t="str">
        <f t="shared" si="771"/>
        <v/>
      </c>
      <c r="AN569" t="str">
        <f t="shared" si="772"/>
        <v>Home</v>
      </c>
      <c r="AO569" t="str">
        <f t="shared" si="773"/>
        <v>h</v>
      </c>
      <c r="AP569" t="str">
        <f t="shared" si="774"/>
        <v>o</v>
      </c>
      <c r="AQ569" t="str">
        <f t="shared" si="775"/>
        <v>d</v>
      </c>
      <c r="AR569" t="str">
        <f t="shared" si="776"/>
        <v>Home</v>
      </c>
      <c r="AS569" t="str">
        <f t="shared" si="777"/>
        <v>h</v>
      </c>
      <c r="AT569" t="str">
        <f t="shared" si="778"/>
        <v>Defensive</v>
      </c>
      <c r="AU569" t="str">
        <f t="shared" si="779"/>
        <v/>
      </c>
      <c r="AV569" t="str">
        <f t="shared" si="780"/>
        <v/>
      </c>
      <c r="AW569" t="str" cm="1">
        <f t="array" ref="AW569">IFERROR(IF(O569&lt;&gt;"",O569,IF(OR($S569="",$T569=""),"",IF(O569&lt;&gt;"",O569,IF($T569&lt;&gt;"",_xlfn._xlws.FILTER(O:O,($BU:$BU=$BU569)*($I:$I=$I569)*($T:$T=$T569)*($S:$S=_xlfn.MINIFS($S:$S,$T:$T,"="&amp;$T569)),"")))))&amp;"",IF(O569="","",""))&amp;""</f>
        <v/>
      </c>
      <c r="AX569" t="str" cm="1">
        <f t="array" ref="AX569">IFERROR(IF(P569&lt;&gt;"",P569,IF(OR($S569="",$T569=""),"",IF($T569&lt;&gt;"",_xlfn._xlws.FILTER(P:P,($BU:$BU=$BU569)*($I:$I=$I569)*($T:$T=$T569)*($S:$S=_xlfn.MINIFS($S:$S,$T:$T,"="&amp;$T569)),""))))&amp;"",IF(P569="","",""))&amp;""</f>
        <v/>
      </c>
      <c r="AY569" t="str" cm="1">
        <f t="array" ref="AY569">IFERROR(IF(Q569&lt;&gt;"",Q569,IF(OR($S569="",$T569=""),"",IF($T569&lt;&gt;"",_xlfn._xlws.FILTER(Q:Q,($BU:$BU=$BU569)*($I:$I=$I569)*($T:$T=$T569)*($S:$S=_xlfn.MINIFS($S:$S,$T:$T,"="&amp;$T569)),""))))&amp;"",IF(Q569="","",""))&amp;""</f>
        <v/>
      </c>
      <c r="AZ569" t="str" cm="1">
        <f t="array" ref="AZ569">IFERROR(IF(R569&lt;&gt;"",R569,IF(OR($S569="",$T569=""),"",IF($T569&lt;&gt;"",_xlfn._xlws.FILTER(R:R,($BU:$BU=$BU569)*($I:$I=$I569)*($T:$T=$T569)*($S:$S=_xlfn.MINIFS($S:$S,$T:$T,"="&amp;$T569)),""))))&amp;"",IF(R569="","",""))&amp;""</f>
        <v/>
      </c>
      <c r="BA569" s="6">
        <f t="shared" si="781"/>
        <v>54</v>
      </c>
      <c r="BB569">
        <f t="shared" ref="BB569:BD569" si="844">BB568</f>
        <v>18987</v>
      </c>
      <c r="BC569" t="str">
        <f t="shared" si="844"/>
        <v>Velodrome</v>
      </c>
      <c r="BD569" t="str">
        <f t="shared" si="844"/>
        <v>Outlaws</v>
      </c>
      <c r="BE569" t="s">
        <v>238</v>
      </c>
      <c r="BF569" t="s">
        <v>174</v>
      </c>
      <c r="BI569" cm="1">
        <f t="array" ref="BI569">IFERROR(_xlfn._xlws.FILTER(shifts!A:A,(shifts!B:B=events!AD569)*(shifts!AG:AG&gt;=events!BK569)*(shifts!AH:AH&lt;=events!BL569)),BI568)</f>
        <v>20</v>
      </c>
      <c r="BJ569" s="15">
        <f t="shared" si="783"/>
        <v>5</v>
      </c>
      <c r="BK569">
        <f t="shared" si="784"/>
        <v>646</v>
      </c>
      <c r="BL569">
        <f t="shared" si="785"/>
        <v>641</v>
      </c>
      <c r="BM569" s="15">
        <f>SUMIFS(BJ$2:BJ569,K$2:K569,"=Intermission")+SUMIFS(BJ$2:BJ569,K$2:K569,"=Timeout")</f>
        <v>0</v>
      </c>
      <c r="BN569">
        <f t="shared" si="786"/>
        <v>0</v>
      </c>
      <c r="BO569" s="19">
        <f t="shared" si="787"/>
        <v>434</v>
      </c>
      <c r="BP569">
        <f t="shared" si="788"/>
        <v>429</v>
      </c>
      <c r="BQ569" s="17">
        <f t="shared" si="789"/>
        <v>439</v>
      </c>
      <c r="BR569" t="str">
        <f t="shared" si="790"/>
        <v>opp_team_player_3</v>
      </c>
      <c r="BS569">
        <f>COUNTIFS(S$3:S569,"="&amp;S569,AI$3:AI569,"="&amp;AI569)</f>
        <v>3</v>
      </c>
      <c r="BT569" t="str">
        <f>IFERROR(VLOOKUP(BB569&amp;BU569&amp;X569,game_rosters!U:W,3,FALSE),"")</f>
        <v>P100034</v>
      </c>
      <c r="BU569" t="str">
        <f t="shared" si="791"/>
        <v>Outlaws</v>
      </c>
    </row>
    <row r="570" spans="1:73" x14ac:dyDescent="0.2">
      <c r="A570" t="str">
        <f t="shared" si="766"/>
        <v/>
      </c>
      <c r="E570" s="4"/>
      <c r="F570" s="43"/>
      <c r="G570" s="4"/>
      <c r="H570" s="46"/>
      <c r="I570" s="44">
        <v>56</v>
      </c>
      <c r="J570" s="44" t="str">
        <f t="shared" si="792"/>
        <v/>
      </c>
      <c r="S570">
        <v>273</v>
      </c>
      <c r="T570" t="s">
        <v>756</v>
      </c>
      <c r="U570" t="str">
        <f>IF(B570=1,MAX($U$2:$U569)+1,IF(AND($T570&lt;&gt;"",$T570=$T569),$U569,IF(B570="x",U569,"")))</f>
        <v/>
      </c>
      <c r="V570" t="str">
        <f>IF(C570=1,MAX($V$2:$V569)+1,IF(AND($T570&lt;&gt;"",$T570=$T569),$U569,IF(C570="x",V569,"")))</f>
        <v/>
      </c>
      <c r="X570">
        <v>56</v>
      </c>
      <c r="AA570">
        <f t="shared" si="763"/>
        <v>1273</v>
      </c>
      <c r="AB570" t="str">
        <f t="shared" si="764"/>
        <v/>
      </c>
      <c r="AC570">
        <f t="shared" si="760"/>
        <v>1273</v>
      </c>
      <c r="AD570" s="6">
        <v>1</v>
      </c>
      <c r="AE570" t="s">
        <v>911</v>
      </c>
      <c r="AF570" t="s">
        <v>737</v>
      </c>
      <c r="AG570" t="s">
        <v>911</v>
      </c>
      <c r="AH570" t="s">
        <v>902</v>
      </c>
      <c r="AI570" t="str">
        <f t="shared" si="767"/>
        <v>o</v>
      </c>
      <c r="AJ570" t="str">
        <f t="shared" si="768"/>
        <v>o</v>
      </c>
      <c r="AK570" t="str">
        <f t="shared" si="769"/>
        <v>o</v>
      </c>
      <c r="AL570" t="str">
        <f t="shared" si="770"/>
        <v/>
      </c>
      <c r="AM570" t="str">
        <f t="shared" si="771"/>
        <v/>
      </c>
      <c r="AN570" t="str">
        <f t="shared" si="772"/>
        <v>Home</v>
      </c>
      <c r="AO570" t="str">
        <f t="shared" si="773"/>
        <v>h</v>
      </c>
      <c r="AP570" t="str">
        <f t="shared" si="774"/>
        <v>o</v>
      </c>
      <c r="AQ570" t="str">
        <f t="shared" si="775"/>
        <v>d</v>
      </c>
      <c r="AR570" t="str">
        <f t="shared" si="776"/>
        <v>Home</v>
      </c>
      <c r="AS570" t="str">
        <f t="shared" si="777"/>
        <v>h</v>
      </c>
      <c r="AT570" t="str">
        <f t="shared" si="778"/>
        <v>Defensive</v>
      </c>
      <c r="AU570" t="str">
        <f t="shared" si="779"/>
        <v/>
      </c>
      <c r="AV570" t="str">
        <f t="shared" si="780"/>
        <v/>
      </c>
      <c r="AW570" t="str" cm="1">
        <f t="array" ref="AW570">IFERROR(IF(O570&lt;&gt;"",O570,IF(OR($S570="",$T570=""),"",IF(O570&lt;&gt;"",O570,IF($T570&lt;&gt;"",_xlfn._xlws.FILTER(O:O,($BU:$BU=$BU570)*($I:$I=$I570)*($T:$T=$T570)*($S:$S=_xlfn.MINIFS($S:$S,$T:$T,"="&amp;$T570)),"")))))&amp;"",IF(O570="","",""))&amp;""</f>
        <v/>
      </c>
      <c r="AX570" t="str" cm="1">
        <f t="array" ref="AX570">IFERROR(IF(P570&lt;&gt;"",P570,IF(OR($S570="",$T570=""),"",IF($T570&lt;&gt;"",_xlfn._xlws.FILTER(P:P,($BU:$BU=$BU570)*($I:$I=$I570)*($T:$T=$T570)*($S:$S=_xlfn.MINIFS($S:$S,$T:$T,"="&amp;$T570)),""))))&amp;"",IF(P570="","",""))&amp;""</f>
        <v/>
      </c>
      <c r="AY570" t="str" cm="1">
        <f t="array" ref="AY570">IFERROR(IF(Q570&lt;&gt;"",Q570,IF(OR($S570="",$T570=""),"",IF($T570&lt;&gt;"",_xlfn._xlws.FILTER(Q:Q,($BU:$BU=$BU570)*($I:$I=$I570)*($T:$T=$T570)*($S:$S=_xlfn.MINIFS($S:$S,$T:$T,"="&amp;$T570)),""))))&amp;"",IF(Q570="","",""))&amp;""</f>
        <v/>
      </c>
      <c r="AZ570" t="str" cm="1">
        <f t="array" ref="AZ570">IFERROR(IF(R570&lt;&gt;"",R570,IF(OR($S570="",$T570=""),"",IF($T570&lt;&gt;"",_xlfn._xlws.FILTER(R:R,($BU:$BU=$BU570)*($I:$I=$I570)*($T:$T=$T570)*($S:$S=_xlfn.MINIFS($S:$S,$T:$T,"="&amp;$T570)),""))))&amp;"",IF(R570="","",""))&amp;""</f>
        <v/>
      </c>
      <c r="BA570" s="6">
        <f t="shared" si="781"/>
        <v>54</v>
      </c>
      <c r="BB570">
        <f t="shared" ref="BB570:BD570" si="845">BB569</f>
        <v>18987</v>
      </c>
      <c r="BC570" t="str">
        <f t="shared" si="845"/>
        <v>Velodrome</v>
      </c>
      <c r="BD570" t="str">
        <f t="shared" si="845"/>
        <v>Outlaws</v>
      </c>
      <c r="BE570" t="s">
        <v>238</v>
      </c>
      <c r="BF570" t="s">
        <v>174</v>
      </c>
      <c r="BI570" cm="1">
        <f t="array" ref="BI570">IFERROR(_xlfn._xlws.FILTER(shifts!A:A,(shifts!B:B=events!AD570)*(shifts!AG:AG&gt;=events!BK570)*(shifts!AH:AH&lt;=events!BL570)),BI569)</f>
        <v>20</v>
      </c>
      <c r="BJ570" s="15">
        <f t="shared" si="783"/>
        <v>5</v>
      </c>
      <c r="BK570">
        <f t="shared" si="784"/>
        <v>646</v>
      </c>
      <c r="BL570">
        <f t="shared" si="785"/>
        <v>641</v>
      </c>
      <c r="BM570" s="15">
        <f>SUMIFS(BJ$2:BJ570,K$2:K570,"=Intermission")+SUMIFS(BJ$2:BJ570,K$2:K570,"=Timeout")</f>
        <v>0</v>
      </c>
      <c r="BN570">
        <f t="shared" si="786"/>
        <v>0</v>
      </c>
      <c r="BO570" s="19">
        <f t="shared" si="787"/>
        <v>434</v>
      </c>
      <c r="BP570">
        <f t="shared" si="788"/>
        <v>429</v>
      </c>
      <c r="BQ570" s="17">
        <f t="shared" si="789"/>
        <v>439</v>
      </c>
      <c r="BR570" t="str">
        <f t="shared" si="790"/>
        <v>opp_team_player_4</v>
      </c>
      <c r="BS570">
        <f>COUNTIFS(S$3:S570,"="&amp;S570,AI$3:AI570,"="&amp;AI570)</f>
        <v>4</v>
      </c>
      <c r="BT570" t="str">
        <f>IFERROR(VLOOKUP(BB570&amp;BU570&amp;X570,game_rosters!U:W,3,FALSE),"")</f>
        <v>P100099</v>
      </c>
      <c r="BU570" t="str">
        <f t="shared" si="791"/>
        <v>Outlaws</v>
      </c>
    </row>
    <row r="571" spans="1:73" x14ac:dyDescent="0.2">
      <c r="A571">
        <f t="shared" si="766"/>
        <v>1</v>
      </c>
      <c r="E571" s="4"/>
      <c r="F571" s="43"/>
      <c r="G571" s="4"/>
      <c r="H571" s="46"/>
      <c r="I571" s="44">
        <v>84</v>
      </c>
      <c r="J571" s="44" t="str">
        <f t="shared" si="792"/>
        <v/>
      </c>
      <c r="K571" t="s">
        <v>13</v>
      </c>
      <c r="R571" s="51">
        <v>1</v>
      </c>
      <c r="S571">
        <v>274</v>
      </c>
      <c r="T571" t="s">
        <v>756</v>
      </c>
      <c r="U571" t="str">
        <f>IF(B571=1,MAX($U$2:$U570)+1,IF(AND($T571&lt;&gt;"",$T571=$T570),$U570,IF(B571="x",U570,"")))</f>
        <v/>
      </c>
      <c r="V571" t="str">
        <f>IF(C571=1,MAX($V$2:$V570)+1,IF(AND($T571&lt;&gt;"",$T571=$T570),$U570,IF(C571="x",V570,"")))</f>
        <v/>
      </c>
      <c r="W571" t="s">
        <v>735</v>
      </c>
      <c r="X571">
        <v>84</v>
      </c>
      <c r="Z571">
        <v>1</v>
      </c>
      <c r="AA571">
        <f t="shared" si="763"/>
        <v>1274</v>
      </c>
      <c r="AB571" t="str">
        <f t="shared" si="764"/>
        <v/>
      </c>
      <c r="AC571">
        <f t="shared" si="760"/>
        <v>1274</v>
      </c>
      <c r="AD571" s="6">
        <v>1</v>
      </c>
      <c r="AE571" t="s">
        <v>911</v>
      </c>
      <c r="AF571" t="s">
        <v>902</v>
      </c>
      <c r="AG571" t="s">
        <v>911</v>
      </c>
      <c r="AH571" t="s">
        <v>749</v>
      </c>
      <c r="AI571" t="str">
        <f t="shared" si="767"/>
        <v>e</v>
      </c>
      <c r="AJ571" t="str">
        <f t="shared" si="768"/>
        <v/>
      </c>
      <c r="AK571" t="str">
        <f t="shared" si="769"/>
        <v/>
      </c>
      <c r="AL571" t="str">
        <f t="shared" si="770"/>
        <v/>
      </c>
      <c r="AM571" t="str">
        <f t="shared" si="771"/>
        <v/>
      </c>
      <c r="AN571" t="str">
        <f t="shared" si="772"/>
        <v>Home</v>
      </c>
      <c r="AO571" t="str">
        <f t="shared" si="773"/>
        <v>h</v>
      </c>
      <c r="AP571" t="str">
        <f t="shared" si="774"/>
        <v/>
      </c>
      <c r="AQ571" t="str">
        <f t="shared" si="775"/>
        <v/>
      </c>
      <c r="AR571" t="str">
        <f t="shared" si="776"/>
        <v>Home</v>
      </c>
      <c r="AS571" t="str">
        <f t="shared" si="777"/>
        <v>h</v>
      </c>
      <c r="AT571" t="str">
        <f t="shared" si="778"/>
        <v>Offensive</v>
      </c>
      <c r="AU571" t="str">
        <f t="shared" si="779"/>
        <v/>
      </c>
      <c r="AV571" t="str">
        <f t="shared" si="780"/>
        <v/>
      </c>
      <c r="AW571" t="str" cm="1">
        <f t="array" ref="AW571">IFERROR(IF(O571&lt;&gt;"",O571,IF(OR($S571="",$T571=""),"",IF(O571&lt;&gt;"",O571,IF($T571&lt;&gt;"",_xlfn._xlws.FILTER(O:O,($BU:$BU=$BU571)*($I:$I=$I571)*($T:$T=$T571)*($S:$S=_xlfn.MINIFS($S:$S,$T:$T,"="&amp;$T571)),"")))))&amp;"",IF(O571="","",""))&amp;""</f>
        <v/>
      </c>
      <c r="AX571" t="str" cm="1">
        <f t="array" ref="AX571">IFERROR(IF(P571&lt;&gt;"",P571,IF(OR($S571="",$T571=""),"",IF($T571&lt;&gt;"",_xlfn._xlws.FILTER(P:P,($BU:$BU=$BU571)*($I:$I=$I571)*($T:$T=$T571)*($S:$S=_xlfn.MINIFS($S:$S,$T:$T,"="&amp;$T571)),""))))&amp;"",IF(P571="","",""))&amp;""</f>
        <v/>
      </c>
      <c r="AY571" t="str" cm="1">
        <f t="array" ref="AY571">IFERROR(IF(Q571&lt;&gt;"",Q571,IF(OR($S571="",$T571=""),"",IF($T571&lt;&gt;"",_xlfn._xlws.FILTER(Q:Q,($BU:$BU=$BU571)*($I:$I=$I571)*($T:$T=$T571)*($S:$S=_xlfn.MINIFS($S:$S,$T:$T,"="&amp;$T571)),""))))&amp;"",IF(Q571="","",""))&amp;""</f>
        <v/>
      </c>
      <c r="AZ571" t="str" cm="1">
        <f t="array" ref="AZ571">IFERROR(IF(R571&lt;&gt;"",R571,IF(OR($S571="",$T571=""),"",IF($T571&lt;&gt;"",_xlfn._xlws.FILTER(R:R,($BU:$BU=$BU571)*($I:$I=$I571)*($T:$T=$T571)*($S:$S=_xlfn.MINIFS($S:$S,$T:$T,"="&amp;$T571)),""))))&amp;"",IF(R571="","",""))&amp;""</f>
        <v>1</v>
      </c>
      <c r="BA571" s="6">
        <f t="shared" si="781"/>
        <v>54</v>
      </c>
      <c r="BB571">
        <f t="shared" ref="BB571:BD571" si="846">BB570</f>
        <v>18987</v>
      </c>
      <c r="BC571" t="str">
        <f t="shared" si="846"/>
        <v>Velodrome</v>
      </c>
      <c r="BD571" t="str">
        <f t="shared" si="846"/>
        <v>Outlaws</v>
      </c>
      <c r="BE571" t="s">
        <v>13</v>
      </c>
      <c r="BF571" t="s">
        <v>756</v>
      </c>
      <c r="BI571" cm="1">
        <f t="array" ref="BI571">IFERROR(_xlfn._xlws.FILTER(shifts!A:A,(shifts!B:B=events!AD571)*(shifts!AG:AG&gt;=events!BK571)*(shifts!AH:AH&lt;=events!BL571)),BI570)</f>
        <v>21</v>
      </c>
      <c r="BJ571" s="15">
        <f t="shared" si="783"/>
        <v>2</v>
      </c>
      <c r="BK571">
        <f t="shared" si="784"/>
        <v>641</v>
      </c>
      <c r="BL571">
        <f t="shared" si="785"/>
        <v>639</v>
      </c>
      <c r="BM571" s="15">
        <f>SUMIFS(BJ$2:BJ571,K$2:K571,"=Intermission")+SUMIFS(BJ$2:BJ571,K$2:K571,"=Timeout")</f>
        <v>0</v>
      </c>
      <c r="BN571">
        <f t="shared" si="786"/>
        <v>0</v>
      </c>
      <c r="BO571" s="19">
        <f t="shared" si="787"/>
        <v>439</v>
      </c>
      <c r="BP571">
        <f t="shared" si="788"/>
        <v>434</v>
      </c>
      <c r="BQ571" s="17">
        <f t="shared" si="789"/>
        <v>441</v>
      </c>
      <c r="BR571" t="str">
        <f t="shared" si="790"/>
        <v>event_team_player_1</v>
      </c>
      <c r="BS571">
        <f>COUNTIFS(S$3:S571,"="&amp;S571,AI$3:AI571,"="&amp;AI571)</f>
        <v>1</v>
      </c>
      <c r="BT571" t="str">
        <f>IFERROR(VLOOKUP(BB571&amp;BU571&amp;X571,game_rosters!U:W,3,FALSE),"")</f>
        <v>P100198</v>
      </c>
      <c r="BU571" t="str">
        <f t="shared" si="791"/>
        <v>Velodrome</v>
      </c>
    </row>
    <row r="572" spans="1:73" x14ac:dyDescent="0.2">
      <c r="A572" t="str">
        <f t="shared" si="766"/>
        <v/>
      </c>
      <c r="E572" s="4"/>
      <c r="F572" s="43"/>
      <c r="G572" s="4"/>
      <c r="H572" s="46"/>
      <c r="I572" s="44">
        <v>44</v>
      </c>
      <c r="J572" s="44" t="str">
        <f t="shared" si="792"/>
        <v/>
      </c>
      <c r="R572" s="51">
        <v>1</v>
      </c>
      <c r="S572">
        <v>274</v>
      </c>
      <c r="T572" t="s">
        <v>756</v>
      </c>
      <c r="U572" t="str">
        <f>IF(B572=1,MAX($U$2:$U571)+1,IF(AND($T572&lt;&gt;"",$T572=$T571),$U571,IF(B572="x",U571,"")))</f>
        <v/>
      </c>
      <c r="V572" t="str">
        <f>IF(C572=1,MAX($V$2:$V571)+1,IF(AND($T572&lt;&gt;"",$T572=$T571),$U571,IF(C572="x",V571,"")))</f>
        <v/>
      </c>
      <c r="X572">
        <v>44</v>
      </c>
      <c r="AA572">
        <f t="shared" si="763"/>
        <v>1274</v>
      </c>
      <c r="AB572" t="str">
        <f t="shared" si="764"/>
        <v/>
      </c>
      <c r="AC572">
        <f t="shared" si="760"/>
        <v>1274</v>
      </c>
      <c r="AD572" s="6">
        <v>1</v>
      </c>
      <c r="AE572" t="s">
        <v>911</v>
      </c>
      <c r="AF572" t="s">
        <v>902</v>
      </c>
      <c r="AG572" t="s">
        <v>911</v>
      </c>
      <c r="AH572" t="s">
        <v>749</v>
      </c>
      <c r="AI572" t="str">
        <f t="shared" si="767"/>
        <v>o</v>
      </c>
      <c r="AJ572" t="str">
        <f t="shared" si="768"/>
        <v/>
      </c>
      <c r="AK572" t="str">
        <f t="shared" si="769"/>
        <v/>
      </c>
      <c r="AL572" t="str">
        <f t="shared" si="770"/>
        <v/>
      </c>
      <c r="AM572" t="str">
        <f t="shared" si="771"/>
        <v/>
      </c>
      <c r="AN572" t="str">
        <f t="shared" si="772"/>
        <v>Home</v>
      </c>
      <c r="AO572" t="str">
        <f t="shared" si="773"/>
        <v>h</v>
      </c>
      <c r="AP572" t="str">
        <f t="shared" si="774"/>
        <v/>
      </c>
      <c r="AQ572" t="str">
        <f t="shared" si="775"/>
        <v/>
      </c>
      <c r="AR572" t="str">
        <f t="shared" si="776"/>
        <v>Home</v>
      </c>
      <c r="AS572" t="str">
        <f t="shared" si="777"/>
        <v>h</v>
      </c>
      <c r="AT572" t="str">
        <f t="shared" si="778"/>
        <v>Defensive</v>
      </c>
      <c r="AU572" t="str">
        <f t="shared" si="779"/>
        <v/>
      </c>
      <c r="AV572" t="str">
        <f t="shared" si="780"/>
        <v/>
      </c>
      <c r="AW572" t="str" cm="1">
        <f t="array" ref="AW572">IFERROR(IF(O572&lt;&gt;"",O572,IF(OR($S572="",$T572=""),"",IF(O572&lt;&gt;"",O572,IF($T572&lt;&gt;"",_xlfn._xlws.FILTER(O:O,($BU:$BU=$BU572)*($I:$I=$I572)*($T:$T=$T572)*($S:$S=_xlfn.MINIFS($S:$S,$T:$T,"="&amp;$T572)),"")))))&amp;"",IF(O572="","",""))&amp;""</f>
        <v/>
      </c>
      <c r="AX572" t="str" cm="1">
        <f t="array" ref="AX572">IFERROR(IF(P572&lt;&gt;"",P572,IF(OR($S572="",$T572=""),"",IF($T572&lt;&gt;"",_xlfn._xlws.FILTER(P:P,($BU:$BU=$BU572)*($I:$I=$I572)*($T:$T=$T572)*($S:$S=_xlfn.MINIFS($S:$S,$T:$T,"="&amp;$T572)),""))))&amp;"",IF(P572="","",""))&amp;""</f>
        <v/>
      </c>
      <c r="AY572" t="str" cm="1">
        <f t="array" ref="AY572">IFERROR(IF(Q572&lt;&gt;"",Q572,IF(OR($S572="",$T572=""),"",IF($T572&lt;&gt;"",_xlfn._xlws.FILTER(Q:Q,($BU:$BU=$BU572)*($I:$I=$I572)*($T:$T=$T572)*($S:$S=_xlfn.MINIFS($S:$S,$T:$T,"="&amp;$T572)),""))))&amp;"",IF(Q572="","",""))&amp;""</f>
        <v/>
      </c>
      <c r="AZ572" t="str" cm="1">
        <f t="array" ref="AZ572">IFERROR(IF(R572&lt;&gt;"",R572,IF(OR($S572="",$T572=""),"",IF($T572&lt;&gt;"",_xlfn._xlws.FILTER(R:R,($BU:$BU=$BU572)*($I:$I=$I572)*($T:$T=$T572)*($S:$S=_xlfn.MINIFS($S:$S,$T:$T,"="&amp;$T572)),""))))&amp;"",IF(R572="","",""))&amp;""</f>
        <v>1</v>
      </c>
      <c r="BA572" s="6">
        <f t="shared" si="781"/>
        <v>54</v>
      </c>
      <c r="BB572">
        <f t="shared" ref="BB572:BD572" si="847">BB571</f>
        <v>18987</v>
      </c>
      <c r="BC572" t="str">
        <f t="shared" si="847"/>
        <v>Velodrome</v>
      </c>
      <c r="BD572" t="str">
        <f t="shared" si="847"/>
        <v>Outlaws</v>
      </c>
      <c r="BE572" t="s">
        <v>13</v>
      </c>
      <c r="BF572" t="s">
        <v>756</v>
      </c>
      <c r="BI572" cm="1">
        <f t="array" ref="BI572">IFERROR(_xlfn._xlws.FILTER(shifts!A:A,(shifts!B:B=events!AD572)*(shifts!AG:AG&gt;=events!BK572)*(shifts!AH:AH&lt;=events!BL572)),BI571)</f>
        <v>21</v>
      </c>
      <c r="BJ572" s="15">
        <f t="shared" si="783"/>
        <v>2</v>
      </c>
      <c r="BK572">
        <f t="shared" si="784"/>
        <v>641</v>
      </c>
      <c r="BL572">
        <f t="shared" si="785"/>
        <v>639</v>
      </c>
      <c r="BM572" s="15">
        <f>SUMIFS(BJ$2:BJ572,K$2:K572,"=Intermission")+SUMIFS(BJ$2:BJ572,K$2:K572,"=Timeout")</f>
        <v>0</v>
      </c>
      <c r="BN572">
        <f t="shared" si="786"/>
        <v>0</v>
      </c>
      <c r="BO572" s="19">
        <f t="shared" si="787"/>
        <v>439</v>
      </c>
      <c r="BP572">
        <f t="shared" si="788"/>
        <v>434</v>
      </c>
      <c r="BQ572" s="17">
        <f t="shared" si="789"/>
        <v>441</v>
      </c>
      <c r="BR572" t="str">
        <f t="shared" si="790"/>
        <v>opp_team_player_1</v>
      </c>
      <c r="BS572">
        <f>COUNTIFS(S$3:S572,"="&amp;S572,AI$3:AI572,"="&amp;AI572)</f>
        <v>1</v>
      </c>
      <c r="BT572" t="str">
        <f>IFERROR(VLOOKUP(BB572&amp;BU572&amp;X572,game_rosters!U:W,3,FALSE),"")</f>
        <v>P100033</v>
      </c>
      <c r="BU572" t="str">
        <f t="shared" si="791"/>
        <v>Outlaws</v>
      </c>
    </row>
    <row r="573" spans="1:73" x14ac:dyDescent="0.2">
      <c r="A573">
        <f t="shared" si="766"/>
        <v>1</v>
      </c>
      <c r="E573" s="4"/>
      <c r="F573" s="43"/>
      <c r="G573" s="4"/>
      <c r="H573" s="46"/>
      <c r="I573" s="44">
        <v>84</v>
      </c>
      <c r="J573" s="44" t="str">
        <f t="shared" si="792"/>
        <v/>
      </c>
      <c r="K573" t="s">
        <v>9</v>
      </c>
      <c r="L573" t="s">
        <v>173</v>
      </c>
      <c r="M573" t="s">
        <v>71</v>
      </c>
      <c r="R573" s="51">
        <v>1</v>
      </c>
      <c r="S573">
        <v>275</v>
      </c>
      <c r="T573" t="s">
        <v>756</v>
      </c>
      <c r="U573" t="str">
        <f>IF(B573=1,MAX($U$2:$U572)+1,IF(AND($T573&lt;&gt;"",$T573=$T572),$U572,IF(B573="x",U572,"")))</f>
        <v/>
      </c>
      <c r="V573" t="str">
        <f>IF(C573=1,MAX($V$2:$V572)+1,IF(AND($T573&lt;&gt;"",$T573=$T572),$U572,IF(C573="x",V572,"")))</f>
        <v/>
      </c>
      <c r="W573" t="s">
        <v>735</v>
      </c>
      <c r="X573">
        <v>84</v>
      </c>
      <c r="Z573">
        <v>1</v>
      </c>
      <c r="AA573">
        <f t="shared" si="763"/>
        <v>1275</v>
      </c>
      <c r="AB573" t="str">
        <f t="shared" si="764"/>
        <v/>
      </c>
      <c r="AC573">
        <f t="shared" si="760"/>
        <v>1275</v>
      </c>
      <c r="AD573" s="6">
        <v>1</v>
      </c>
      <c r="AE573" t="s">
        <v>911</v>
      </c>
      <c r="AF573" t="s">
        <v>749</v>
      </c>
      <c r="AG573" t="s">
        <v>756</v>
      </c>
      <c r="AH573" t="s">
        <v>756</v>
      </c>
      <c r="AI573" t="str">
        <f t="shared" si="767"/>
        <v>e</v>
      </c>
      <c r="AJ573" t="str">
        <f t="shared" si="768"/>
        <v/>
      </c>
      <c r="AK573" t="str">
        <f t="shared" si="769"/>
        <v/>
      </c>
      <c r="AL573" t="str">
        <f t="shared" si="770"/>
        <v/>
      </c>
      <c r="AM573" t="str">
        <f t="shared" si="771"/>
        <v/>
      </c>
      <c r="AN573" t="str">
        <f t="shared" si="772"/>
        <v>Home</v>
      </c>
      <c r="AO573" t="str">
        <f t="shared" si="773"/>
        <v>h</v>
      </c>
      <c r="AP573" t="str">
        <f t="shared" si="774"/>
        <v/>
      </c>
      <c r="AQ573" t="str">
        <f t="shared" si="775"/>
        <v/>
      </c>
      <c r="AR573" t="str">
        <f t="shared" si="776"/>
        <v>Home</v>
      </c>
      <c r="AS573" t="str">
        <f t="shared" si="777"/>
        <v>h</v>
      </c>
      <c r="AT573" t="str">
        <f t="shared" si="778"/>
        <v>Offensive</v>
      </c>
      <c r="AU573" t="str">
        <f t="shared" si="779"/>
        <v/>
      </c>
      <c r="AV573" t="str">
        <f t="shared" si="780"/>
        <v/>
      </c>
      <c r="AW573" t="str" cm="1">
        <f t="array" ref="AW573">IFERROR(IF(O573&lt;&gt;"",O573,IF(OR($S573="",$T573=""),"",IF(O573&lt;&gt;"",O573,IF($T573&lt;&gt;"",_xlfn._xlws.FILTER(O:O,($BU:$BU=$BU573)*($I:$I=$I573)*($T:$T=$T573)*($S:$S=_xlfn.MINIFS($S:$S,$T:$T,"="&amp;$T573)),"")))))&amp;"",IF(O573="","",""))&amp;""</f>
        <v/>
      </c>
      <c r="AX573" t="str" cm="1">
        <f t="array" ref="AX573">IFERROR(IF(P573&lt;&gt;"",P573,IF(OR($S573="",$T573=""),"",IF($T573&lt;&gt;"",_xlfn._xlws.FILTER(P:P,($BU:$BU=$BU573)*($I:$I=$I573)*($T:$T=$T573)*($S:$S=_xlfn.MINIFS($S:$S,$T:$T,"="&amp;$T573)),""))))&amp;"",IF(P573="","",""))&amp;""</f>
        <v/>
      </c>
      <c r="AY573" t="str" cm="1">
        <f t="array" ref="AY573">IFERROR(IF(Q573&lt;&gt;"",Q573,IF(OR($S573="",$T573=""),"",IF($T573&lt;&gt;"",_xlfn._xlws.FILTER(Q:Q,($BU:$BU=$BU573)*($I:$I=$I573)*($T:$T=$T573)*($S:$S=_xlfn.MINIFS($S:$S,$T:$T,"="&amp;$T573)),""))))&amp;"",IF(Q573="","",""))&amp;""</f>
        <v/>
      </c>
      <c r="AZ573" t="str" cm="1">
        <f t="array" ref="AZ573">IFERROR(IF(R573&lt;&gt;"",R573,IF(OR($S573="",$T573=""),"",IF($T573&lt;&gt;"",_xlfn._xlws.FILTER(R:R,($BU:$BU=$BU573)*($I:$I=$I573)*($T:$T=$T573)*($S:$S=_xlfn.MINIFS($S:$S,$T:$T,"="&amp;$T573)),""))))&amp;"",IF(R573="","",""))&amp;""</f>
        <v>1</v>
      </c>
      <c r="BA573" s="6">
        <f t="shared" si="781"/>
        <v>54</v>
      </c>
      <c r="BB573">
        <f t="shared" ref="BB573:BD573" si="848">BB572</f>
        <v>18987</v>
      </c>
      <c r="BC573" t="str">
        <f t="shared" si="848"/>
        <v>Velodrome</v>
      </c>
      <c r="BD573" t="str">
        <f t="shared" si="848"/>
        <v>Outlaws</v>
      </c>
      <c r="BE573" t="s">
        <v>9</v>
      </c>
      <c r="BF573" t="s">
        <v>173</v>
      </c>
      <c r="BI573" cm="1">
        <f t="array" ref="BI573">IFERROR(_xlfn._xlws.FILTER(shifts!A:A,(shifts!B:B=events!AD573)*(shifts!AG:AG&gt;=events!BK573)*(shifts!AH:AH&lt;=events!BL573)),BI572)</f>
        <v>21</v>
      </c>
      <c r="BJ573" s="15">
        <f t="shared" si="783"/>
        <v>0</v>
      </c>
      <c r="BK573">
        <f t="shared" si="784"/>
        <v>639</v>
      </c>
      <c r="BL573">
        <f t="shared" si="785"/>
        <v>639</v>
      </c>
      <c r="BM573" s="15">
        <f>SUMIFS(BJ$2:BJ573,K$2:K573,"=Intermission")+SUMIFS(BJ$2:BJ573,K$2:K573,"=Timeout")</f>
        <v>0</v>
      </c>
      <c r="BN573">
        <f t="shared" si="786"/>
        <v>0</v>
      </c>
      <c r="BO573" s="19">
        <f t="shared" si="787"/>
        <v>441</v>
      </c>
      <c r="BP573">
        <f t="shared" si="788"/>
        <v>436</v>
      </c>
      <c r="BQ573" s="17">
        <f t="shared" si="789"/>
        <v>441</v>
      </c>
      <c r="BR573" t="str">
        <f t="shared" si="790"/>
        <v>event_team_player_1</v>
      </c>
      <c r="BS573">
        <f>COUNTIFS(S$3:S573,"="&amp;S573,AI$3:AI573,"="&amp;AI573)</f>
        <v>1</v>
      </c>
      <c r="BT573" t="str">
        <f>IFERROR(VLOOKUP(BB573&amp;BU573&amp;X573,game_rosters!U:W,3,FALSE),"")</f>
        <v>P100198</v>
      </c>
      <c r="BU573" t="str">
        <f t="shared" si="791"/>
        <v>Velodrome</v>
      </c>
    </row>
    <row r="574" spans="1:73" x14ac:dyDescent="0.2">
      <c r="A574" t="str">
        <f t="shared" si="766"/>
        <v/>
      </c>
      <c r="E574" s="4"/>
      <c r="F574" s="43"/>
      <c r="G574" s="4"/>
      <c r="H574" s="46"/>
      <c r="I574" s="44">
        <v>44</v>
      </c>
      <c r="J574" s="44" t="str">
        <f t="shared" si="792"/>
        <v/>
      </c>
      <c r="R574" s="51">
        <v>1</v>
      </c>
      <c r="S574">
        <v>275</v>
      </c>
      <c r="T574" t="s">
        <v>756</v>
      </c>
      <c r="U574" t="str">
        <f>IF(B574=1,MAX($U$2:$U573)+1,IF(AND($T574&lt;&gt;"",$T574=$T573),$U573,IF(B574="x",U573,"")))</f>
        <v/>
      </c>
      <c r="V574" t="str">
        <f>IF(C574=1,MAX($V$2:$V573)+1,IF(AND($T574&lt;&gt;"",$T574=$T573),$U573,IF(C574="x",V573,"")))</f>
        <v/>
      </c>
      <c r="X574">
        <v>44</v>
      </c>
      <c r="AA574">
        <f t="shared" si="763"/>
        <v>1275</v>
      </c>
      <c r="AB574" t="str">
        <f t="shared" si="764"/>
        <v/>
      </c>
      <c r="AC574">
        <f t="shared" si="760"/>
        <v>1275</v>
      </c>
      <c r="AD574" s="6">
        <v>1</v>
      </c>
      <c r="AE574" t="s">
        <v>911</v>
      </c>
      <c r="AF574" t="s">
        <v>749</v>
      </c>
      <c r="AG574" t="s">
        <v>756</v>
      </c>
      <c r="AH574" t="s">
        <v>756</v>
      </c>
      <c r="AI574" t="str">
        <f t="shared" si="767"/>
        <v>o</v>
      </c>
      <c r="AJ574" t="str">
        <f t="shared" si="768"/>
        <v/>
      </c>
      <c r="AK574" t="str">
        <f t="shared" si="769"/>
        <v/>
      </c>
      <c r="AL574" t="str">
        <f t="shared" si="770"/>
        <v/>
      </c>
      <c r="AM574" t="str">
        <f t="shared" si="771"/>
        <v/>
      </c>
      <c r="AN574" t="str">
        <f t="shared" si="772"/>
        <v>Home</v>
      </c>
      <c r="AO574" t="str">
        <f t="shared" si="773"/>
        <v>h</v>
      </c>
      <c r="AP574" t="str">
        <f t="shared" si="774"/>
        <v/>
      </c>
      <c r="AQ574" t="str">
        <f t="shared" si="775"/>
        <v/>
      </c>
      <c r="AR574" t="str">
        <f t="shared" si="776"/>
        <v>Home</v>
      </c>
      <c r="AS574" t="str">
        <f t="shared" si="777"/>
        <v>h</v>
      </c>
      <c r="AT574" t="str">
        <f t="shared" si="778"/>
        <v>Defensive</v>
      </c>
      <c r="AU574" t="str">
        <f t="shared" si="779"/>
        <v/>
      </c>
      <c r="AV574" t="str">
        <f t="shared" si="780"/>
        <v/>
      </c>
      <c r="AW574" t="str" cm="1">
        <f t="array" ref="AW574">IFERROR(IF(O574&lt;&gt;"",O574,IF(OR($S574="",$T574=""),"",IF(O574&lt;&gt;"",O574,IF($T574&lt;&gt;"",_xlfn._xlws.FILTER(O:O,($BU:$BU=$BU574)*($I:$I=$I574)*($T:$T=$T574)*($S:$S=_xlfn.MINIFS($S:$S,$T:$T,"="&amp;$T574)),"")))))&amp;"",IF(O574="","",""))&amp;""</f>
        <v/>
      </c>
      <c r="AX574" t="str" cm="1">
        <f t="array" ref="AX574">IFERROR(IF(P574&lt;&gt;"",P574,IF(OR($S574="",$T574=""),"",IF($T574&lt;&gt;"",_xlfn._xlws.FILTER(P:P,($BU:$BU=$BU574)*($I:$I=$I574)*($T:$T=$T574)*($S:$S=_xlfn.MINIFS($S:$S,$T:$T,"="&amp;$T574)),""))))&amp;"",IF(P574="","",""))&amp;""</f>
        <v/>
      </c>
      <c r="AY574" t="str" cm="1">
        <f t="array" ref="AY574">IFERROR(IF(Q574&lt;&gt;"",Q574,IF(OR($S574="",$T574=""),"",IF($T574&lt;&gt;"",_xlfn._xlws.FILTER(Q:Q,($BU:$BU=$BU574)*($I:$I=$I574)*($T:$T=$T574)*($S:$S=_xlfn.MINIFS($S:$S,$T:$T,"="&amp;$T574)),""))))&amp;"",IF(Q574="","",""))&amp;""</f>
        <v/>
      </c>
      <c r="AZ574" t="str" cm="1">
        <f t="array" ref="AZ574">IFERROR(IF(R574&lt;&gt;"",R574,IF(OR($S574="",$T574=""),"",IF($T574&lt;&gt;"",_xlfn._xlws.FILTER(R:R,($BU:$BU=$BU574)*($I:$I=$I574)*($T:$T=$T574)*($S:$S=_xlfn.MINIFS($S:$S,$T:$T,"="&amp;$T574)),""))))&amp;"",IF(R574="","",""))&amp;""</f>
        <v>1</v>
      </c>
      <c r="BA574" s="6">
        <f t="shared" si="781"/>
        <v>54</v>
      </c>
      <c r="BB574">
        <f t="shared" ref="BB574:BD574" si="849">BB573</f>
        <v>18987</v>
      </c>
      <c r="BC574" t="str">
        <f t="shared" si="849"/>
        <v>Velodrome</v>
      </c>
      <c r="BD574" t="str">
        <f t="shared" si="849"/>
        <v>Outlaws</v>
      </c>
      <c r="BE574" t="s">
        <v>9</v>
      </c>
      <c r="BF574" t="s">
        <v>173</v>
      </c>
      <c r="BI574" cm="1">
        <f t="array" ref="BI574">IFERROR(_xlfn._xlws.FILTER(shifts!A:A,(shifts!B:B=events!AD574)*(shifts!AG:AG&gt;=events!BK574)*(shifts!AH:AH&lt;=events!BL574)),BI573)</f>
        <v>21</v>
      </c>
      <c r="BJ574" s="15">
        <f t="shared" si="783"/>
        <v>0</v>
      </c>
      <c r="BK574">
        <f t="shared" si="784"/>
        <v>639</v>
      </c>
      <c r="BL574">
        <f t="shared" si="785"/>
        <v>639</v>
      </c>
      <c r="BM574" s="15">
        <f>SUMIFS(BJ$2:BJ574,K$2:K574,"=Intermission")+SUMIFS(BJ$2:BJ574,K$2:K574,"=Timeout")</f>
        <v>0</v>
      </c>
      <c r="BN574">
        <f t="shared" si="786"/>
        <v>0</v>
      </c>
      <c r="BO574" s="19">
        <f t="shared" si="787"/>
        <v>441</v>
      </c>
      <c r="BP574">
        <f t="shared" si="788"/>
        <v>436</v>
      </c>
      <c r="BQ574" s="17">
        <f t="shared" si="789"/>
        <v>441</v>
      </c>
      <c r="BR574" t="str">
        <f t="shared" si="790"/>
        <v>opp_team_player_1</v>
      </c>
      <c r="BS574">
        <f>COUNTIFS(S$3:S574,"="&amp;S574,AI$3:AI574,"="&amp;AI574)</f>
        <v>1</v>
      </c>
      <c r="BT574" t="str">
        <f>IFERROR(VLOOKUP(BB574&amp;BU574&amp;X574,game_rosters!U:W,3,FALSE),"")</f>
        <v>P100033</v>
      </c>
      <c r="BU574" t="str">
        <f t="shared" si="791"/>
        <v>Outlaws</v>
      </c>
    </row>
    <row r="575" spans="1:73" x14ac:dyDescent="0.2">
      <c r="A575">
        <f t="shared" si="766"/>
        <v>1</v>
      </c>
      <c r="E575" s="4"/>
      <c r="F575" s="43"/>
      <c r="G575" s="4"/>
      <c r="H575" s="46"/>
      <c r="I575" s="44">
        <v>3</v>
      </c>
      <c r="J575" s="44" t="str">
        <f t="shared" si="792"/>
        <v/>
      </c>
      <c r="K575" t="s">
        <v>13</v>
      </c>
      <c r="L575" t="s">
        <v>586</v>
      </c>
      <c r="N575" t="s">
        <v>595</v>
      </c>
      <c r="O575" t="s">
        <v>600</v>
      </c>
      <c r="Q575" t="s">
        <v>595</v>
      </c>
      <c r="S575">
        <v>276</v>
      </c>
      <c r="T575" t="s">
        <v>756</v>
      </c>
      <c r="U575" t="str">
        <f>IF(B575=1,MAX($U$2:$U574)+1,IF(AND($T575&lt;&gt;"",$T575=$T574),$U574,IF(B575="x",U574,"")))</f>
        <v/>
      </c>
      <c r="V575" t="str">
        <f>IF(C575=1,MAX($V$2:$V574)+1,IF(AND($T575&lt;&gt;"",$T575=$T574),$U574,IF(C575="x",V574,"")))</f>
        <v/>
      </c>
      <c r="W575" t="s">
        <v>731</v>
      </c>
      <c r="X575">
        <v>3</v>
      </c>
      <c r="Z575">
        <v>1</v>
      </c>
      <c r="AA575">
        <f t="shared" si="763"/>
        <v>1276</v>
      </c>
      <c r="AB575" t="str">
        <f t="shared" si="764"/>
        <v/>
      </c>
      <c r="AC575">
        <f t="shared" si="760"/>
        <v>1276</v>
      </c>
      <c r="AD575" s="6">
        <v>1</v>
      </c>
      <c r="AE575" t="s">
        <v>911</v>
      </c>
      <c r="AF575" t="s">
        <v>865</v>
      </c>
      <c r="AG575" t="s">
        <v>756</v>
      </c>
      <c r="AH575" t="s">
        <v>756</v>
      </c>
      <c r="AI575" t="str">
        <f t="shared" si="767"/>
        <v>e</v>
      </c>
      <c r="AJ575" t="str">
        <f t="shared" si="768"/>
        <v/>
      </c>
      <c r="AK575" t="str">
        <f t="shared" si="769"/>
        <v/>
      </c>
      <c r="AL575" t="str">
        <f t="shared" si="770"/>
        <v/>
      </c>
      <c r="AM575" t="str">
        <f t="shared" si="771"/>
        <v/>
      </c>
      <c r="AN575" t="str">
        <f t="shared" si="772"/>
        <v>Away</v>
      </c>
      <c r="AO575" t="str">
        <f t="shared" si="773"/>
        <v>a</v>
      </c>
      <c r="AP575" t="str">
        <f t="shared" si="774"/>
        <v/>
      </c>
      <c r="AQ575" t="str">
        <f t="shared" si="775"/>
        <v/>
      </c>
      <c r="AR575" t="str">
        <f t="shared" si="776"/>
        <v>Away</v>
      </c>
      <c r="AS575" t="str">
        <f t="shared" si="777"/>
        <v>a</v>
      </c>
      <c r="AT575" t="str">
        <f t="shared" si="778"/>
        <v>Offensive</v>
      </c>
      <c r="AU575" t="str">
        <f t="shared" si="779"/>
        <v/>
      </c>
      <c r="AV575" t="str">
        <f t="shared" si="780"/>
        <v/>
      </c>
      <c r="AW575" t="str" cm="1">
        <f t="array" ref="AW575">IFERROR(IF(O575&lt;&gt;"",O575,IF(OR($S575="",$T575=""),"",IF(O575&lt;&gt;"",O575,IF($T575&lt;&gt;"",_xlfn._xlws.FILTER(O:O,($BU:$BU=$BU575)*($I:$I=$I575)*($T:$T=$T575)*($S:$S=_xlfn.MINIFS($S:$S,$T:$T,"="&amp;$T575)),"")))))&amp;"",IF(O575="","",""))&amp;""</f>
        <v>OffensivePlay_Zone-PuckRetreivalTurnover</v>
      </c>
      <c r="AX575" t="str" cm="1">
        <f t="array" ref="AX575">IFERROR(IF(P575&lt;&gt;"",P575,IF(OR($S575="",$T575=""),"",IF($T575&lt;&gt;"",_xlfn._xlws.FILTER(P:P,($BU:$BU=$BU575)*($I:$I=$I575)*($T:$T=$T575)*($S:$S=_xlfn.MINIFS($S:$S,$T:$T,"="&amp;$T575)),""))))&amp;"",IF(P575="","",""))&amp;""</f>
        <v/>
      </c>
      <c r="AY575" t="str" cm="1">
        <f t="array" ref="AY575">IFERROR(IF(Q575&lt;&gt;"",Q575,IF(OR($S575="",$T575=""),"",IF($T575&lt;&gt;"",_xlfn._xlws.FILTER(Q:Q,($BU:$BU=$BU575)*($I:$I=$I575)*($T:$T=$T575)*($S:$S=_xlfn.MINIFS($S:$S,$T:$T,"="&amp;$T575)),""))))&amp;"",IF(Q575="","",""))&amp;""</f>
        <v>s</v>
      </c>
      <c r="AZ575" t="str" cm="1">
        <f t="array" ref="AZ575">IFERROR(IF(R575&lt;&gt;"",R575,IF(OR($S575="",$T575=""),"",IF($T575&lt;&gt;"",_xlfn._xlws.FILTER(R:R,($BU:$BU=$BU575)*($I:$I=$I575)*($T:$T=$T575)*($S:$S=_xlfn.MINIFS($S:$S,$T:$T,"="&amp;$T575)),""))))&amp;"",IF(R575="","",""))&amp;""</f>
        <v/>
      </c>
      <c r="BA575" s="6">
        <f t="shared" si="781"/>
        <v>54</v>
      </c>
      <c r="BB575">
        <f t="shared" ref="BB575:BD575" si="850">BB574</f>
        <v>18987</v>
      </c>
      <c r="BC575" t="str">
        <f t="shared" si="850"/>
        <v>Velodrome</v>
      </c>
      <c r="BD575" t="str">
        <f t="shared" si="850"/>
        <v>Outlaws</v>
      </c>
      <c r="BE575" t="s">
        <v>13</v>
      </c>
      <c r="BF575" t="s">
        <v>586</v>
      </c>
      <c r="BI575" cm="1">
        <f t="array" ref="BI575">IFERROR(_xlfn._xlws.FILTER(shifts!A:A,(shifts!B:B=events!AD575)*(shifts!AG:AG&gt;=events!BK575)*(shifts!AH:AH&lt;=events!BL575)),BI574)</f>
        <v>21</v>
      </c>
      <c r="BJ575" s="15">
        <f t="shared" si="783"/>
        <v>0</v>
      </c>
      <c r="BK575">
        <f t="shared" si="784"/>
        <v>638</v>
      </c>
      <c r="BL575">
        <f t="shared" si="785"/>
        <v>638</v>
      </c>
      <c r="BM575" s="15">
        <f>SUMIFS(BJ$2:BJ575,K$2:K575,"=Intermission")+SUMIFS(BJ$2:BJ575,K$2:K575,"=Timeout")</f>
        <v>0</v>
      </c>
      <c r="BN575">
        <f t="shared" si="786"/>
        <v>0</v>
      </c>
      <c r="BO575" s="19">
        <f t="shared" si="787"/>
        <v>442</v>
      </c>
      <c r="BP575">
        <f t="shared" si="788"/>
        <v>437</v>
      </c>
      <c r="BQ575" s="17">
        <f t="shared" si="789"/>
        <v>442</v>
      </c>
      <c r="BR575" t="str">
        <f t="shared" si="790"/>
        <v>event_team_player_1</v>
      </c>
      <c r="BS575">
        <f>COUNTIFS(S$3:S575,"="&amp;S575,AI$3:AI575,"="&amp;AI575)</f>
        <v>1</v>
      </c>
      <c r="BT575" t="str">
        <f>IFERROR(VLOOKUP(BB575&amp;BU575&amp;X575,game_rosters!U:W,3,FALSE),"")</f>
        <v>P100004</v>
      </c>
      <c r="BU575" t="str">
        <f t="shared" si="791"/>
        <v>Outlaws</v>
      </c>
    </row>
    <row r="576" spans="1:73" x14ac:dyDescent="0.2">
      <c r="A576">
        <f t="shared" si="766"/>
        <v>1</v>
      </c>
      <c r="E576" s="4"/>
      <c r="F576" s="43"/>
      <c r="G576" s="4"/>
      <c r="H576" s="46"/>
      <c r="I576" s="44">
        <v>3</v>
      </c>
      <c r="J576" s="44" t="str">
        <f t="shared" si="792"/>
        <v/>
      </c>
      <c r="K576" t="s">
        <v>7</v>
      </c>
      <c r="L576" t="s">
        <v>172</v>
      </c>
      <c r="M576" t="s">
        <v>68</v>
      </c>
      <c r="N576" t="s">
        <v>595</v>
      </c>
      <c r="O576" t="s">
        <v>654</v>
      </c>
      <c r="Q576" t="s">
        <v>595</v>
      </c>
      <c r="S576">
        <v>277</v>
      </c>
      <c r="T576" t="s">
        <v>756</v>
      </c>
      <c r="U576" t="str">
        <f>IF(B576=1,MAX($U$2:$U575)+1,IF(AND($T576&lt;&gt;"",$T576=$T575),$U575,IF(B576="x",U575,"")))</f>
        <v/>
      </c>
      <c r="V576" t="str">
        <f>IF(C576=1,MAX($V$2:$V575)+1,IF(AND($T576&lt;&gt;"",$T576=$T575),$U575,IF(C576="x",V575,"")))</f>
        <v/>
      </c>
      <c r="W576" t="s">
        <v>731</v>
      </c>
      <c r="X576">
        <v>3</v>
      </c>
      <c r="Z576">
        <v>1</v>
      </c>
      <c r="AA576">
        <f t="shared" si="763"/>
        <v>1277</v>
      </c>
      <c r="AB576" t="str">
        <f t="shared" si="764"/>
        <v/>
      </c>
      <c r="AC576">
        <f t="shared" si="760"/>
        <v>1277</v>
      </c>
      <c r="AD576" s="6">
        <v>1</v>
      </c>
      <c r="AE576" t="s">
        <v>911</v>
      </c>
      <c r="AF576" t="s">
        <v>865</v>
      </c>
      <c r="AG576" t="s">
        <v>756</v>
      </c>
      <c r="AH576" t="s">
        <v>756</v>
      </c>
      <c r="AI576" t="str">
        <f t="shared" si="767"/>
        <v>e</v>
      </c>
      <c r="AJ576" t="str">
        <f t="shared" si="768"/>
        <v/>
      </c>
      <c r="AK576" t="str">
        <f t="shared" si="769"/>
        <v/>
      </c>
      <c r="AL576" t="str">
        <f t="shared" si="770"/>
        <v/>
      </c>
      <c r="AM576" t="str">
        <f t="shared" si="771"/>
        <v/>
      </c>
      <c r="AN576" t="str">
        <f t="shared" si="772"/>
        <v>Away</v>
      </c>
      <c r="AO576" t="str">
        <f t="shared" si="773"/>
        <v>a</v>
      </c>
      <c r="AP576" t="str">
        <f t="shared" si="774"/>
        <v/>
      </c>
      <c r="AQ576" t="str">
        <f t="shared" si="775"/>
        <v/>
      </c>
      <c r="AR576" t="str">
        <f t="shared" si="776"/>
        <v>Away</v>
      </c>
      <c r="AS576" t="str">
        <f t="shared" si="777"/>
        <v>a</v>
      </c>
      <c r="AT576" t="str">
        <f t="shared" si="778"/>
        <v>Offensive</v>
      </c>
      <c r="AU576" t="str">
        <f t="shared" si="779"/>
        <v/>
      </c>
      <c r="AV576" t="str">
        <f t="shared" si="780"/>
        <v/>
      </c>
      <c r="AW576" t="str" cm="1">
        <f t="array" ref="AW576">IFERROR(IF(O576&lt;&gt;"",O576,IF(OR($S576="",$T576=""),"",IF(O576&lt;&gt;"",O576,IF($T576&lt;&gt;"",_xlfn._xlws.FILTER(O:O,($BU:$BU=$BU576)*($I:$I=$I576)*($T:$T=$T576)*($S:$S=_xlfn.MINIFS($S:$S,$T:$T,"="&amp;$T576)),"")))))&amp;"",IF(O576="","",""))&amp;""</f>
        <v>OffensivePlay_Pass-SecondTouch</v>
      </c>
      <c r="AX576" t="str" cm="1">
        <f t="array" ref="AX576">IFERROR(IF(P576&lt;&gt;"",P576,IF(OR($S576="",$T576=""),"",IF($T576&lt;&gt;"",_xlfn._xlws.FILTER(P:P,($BU:$BU=$BU576)*($I:$I=$I576)*($T:$T=$T576)*($S:$S=_xlfn.MINIFS($S:$S,$T:$T,"="&amp;$T576)),""))))&amp;"",IF(P576="","",""))&amp;""</f>
        <v/>
      </c>
      <c r="AY576" t="str" cm="1">
        <f t="array" ref="AY576">IFERROR(IF(Q576&lt;&gt;"",Q576,IF(OR($S576="",$T576=""),"",IF($T576&lt;&gt;"",_xlfn._xlws.FILTER(Q:Q,($BU:$BU=$BU576)*($I:$I=$I576)*($T:$T=$T576)*($S:$S=_xlfn.MINIFS($S:$S,$T:$T,"="&amp;$T576)),""))))&amp;"",IF(Q576="","",""))&amp;""</f>
        <v>s</v>
      </c>
      <c r="AZ576" t="str" cm="1">
        <f t="array" ref="AZ576">IFERROR(IF(R576&lt;&gt;"",R576,IF(OR($S576="",$T576=""),"",IF($T576&lt;&gt;"",_xlfn._xlws.FILTER(R:R,($BU:$BU=$BU576)*($I:$I=$I576)*($T:$T=$T576)*($S:$S=_xlfn.MINIFS($S:$S,$T:$T,"="&amp;$T576)),""))))&amp;"",IF(R576="","",""))&amp;""</f>
        <v/>
      </c>
      <c r="BA576" s="6">
        <f t="shared" si="781"/>
        <v>54</v>
      </c>
      <c r="BB576">
        <f t="shared" ref="BB576:BD576" si="851">BB575</f>
        <v>18987</v>
      </c>
      <c r="BC576" t="str">
        <f t="shared" si="851"/>
        <v>Velodrome</v>
      </c>
      <c r="BD576" t="str">
        <f t="shared" si="851"/>
        <v>Outlaws</v>
      </c>
      <c r="BE576" t="s">
        <v>7</v>
      </c>
      <c r="BF576" t="s">
        <v>172</v>
      </c>
      <c r="BI576" cm="1">
        <f t="array" ref="BI576">IFERROR(_xlfn._xlws.FILTER(shifts!A:A,(shifts!B:B=events!AD576)*(shifts!AG:AG&gt;=events!BK576)*(shifts!AH:AH&lt;=events!BL576)),BI575)</f>
        <v>21</v>
      </c>
      <c r="BJ576" s="15">
        <f t="shared" si="783"/>
        <v>0</v>
      </c>
      <c r="BK576">
        <f t="shared" si="784"/>
        <v>638</v>
      </c>
      <c r="BL576">
        <f t="shared" si="785"/>
        <v>638</v>
      </c>
      <c r="BM576" s="15">
        <f>SUMIFS(BJ$2:BJ576,K$2:K576,"=Intermission")+SUMIFS(BJ$2:BJ576,K$2:K576,"=Timeout")</f>
        <v>0</v>
      </c>
      <c r="BN576">
        <f t="shared" si="786"/>
        <v>0</v>
      </c>
      <c r="BO576" s="19">
        <f t="shared" si="787"/>
        <v>442</v>
      </c>
      <c r="BP576">
        <f t="shared" si="788"/>
        <v>437</v>
      </c>
      <c r="BQ576" s="17">
        <f t="shared" si="789"/>
        <v>442</v>
      </c>
      <c r="BR576" t="str">
        <f t="shared" si="790"/>
        <v>event_team_player_1</v>
      </c>
      <c r="BS576">
        <f>COUNTIFS(S$3:S576,"="&amp;S576,AI$3:AI576,"="&amp;AI576)</f>
        <v>1</v>
      </c>
      <c r="BT576" t="str">
        <f>IFERROR(VLOOKUP(BB576&amp;BU576&amp;X576,game_rosters!U:W,3,FALSE),"")</f>
        <v>P100004</v>
      </c>
      <c r="BU576" t="str">
        <f t="shared" si="791"/>
        <v>Outlaws</v>
      </c>
    </row>
    <row r="577" spans="1:73" x14ac:dyDescent="0.2">
      <c r="A577" t="str">
        <f t="shared" si="766"/>
        <v/>
      </c>
      <c r="E577" s="4"/>
      <c r="F577" s="43"/>
      <c r="G577" s="4"/>
      <c r="H577" s="46"/>
      <c r="I577" s="44">
        <v>56</v>
      </c>
      <c r="J577" s="44" t="str">
        <f t="shared" si="792"/>
        <v/>
      </c>
      <c r="S577">
        <v>277</v>
      </c>
      <c r="T577" t="s">
        <v>756</v>
      </c>
      <c r="U577" t="str">
        <f>IF(B577=1,MAX($U$2:$U576)+1,IF(AND($T577&lt;&gt;"",$T577=$T576),$U576,IF(B577="x",U576,"")))</f>
        <v/>
      </c>
      <c r="V577" t="str">
        <f>IF(C577=1,MAX($V$2:$V576)+1,IF(AND($T577&lt;&gt;"",$T577=$T576),$U576,IF(C577="x",V576,"")))</f>
        <v/>
      </c>
      <c r="X577">
        <v>56</v>
      </c>
      <c r="Z577">
        <v>1</v>
      </c>
      <c r="AA577">
        <f t="shared" si="763"/>
        <v>1277</v>
      </c>
      <c r="AB577" t="str">
        <f t="shared" si="764"/>
        <v/>
      </c>
      <c r="AC577">
        <f t="shared" si="760"/>
        <v>1277</v>
      </c>
      <c r="AD577" s="6">
        <v>1</v>
      </c>
      <c r="AE577" t="s">
        <v>911</v>
      </c>
      <c r="AF577" t="s">
        <v>865</v>
      </c>
      <c r="AG577" t="s">
        <v>756</v>
      </c>
      <c r="AH577" t="s">
        <v>756</v>
      </c>
      <c r="AI577" t="str">
        <f t="shared" si="767"/>
        <v>e</v>
      </c>
      <c r="AJ577" t="str">
        <f t="shared" si="768"/>
        <v/>
      </c>
      <c r="AK577" t="str">
        <f t="shared" si="769"/>
        <v/>
      </c>
      <c r="AL577" t="str">
        <f t="shared" si="770"/>
        <v/>
      </c>
      <c r="AM577" t="str">
        <f t="shared" si="771"/>
        <v/>
      </c>
      <c r="AN577" t="str">
        <f t="shared" si="772"/>
        <v>Away</v>
      </c>
      <c r="AO577" t="str">
        <f t="shared" si="773"/>
        <v>a</v>
      </c>
      <c r="AP577" t="str">
        <f t="shared" si="774"/>
        <v/>
      </c>
      <c r="AQ577" t="str">
        <f t="shared" si="775"/>
        <v/>
      </c>
      <c r="AR577" t="str">
        <f t="shared" si="776"/>
        <v>Away</v>
      </c>
      <c r="AS577" t="str">
        <f t="shared" si="777"/>
        <v>a</v>
      </c>
      <c r="AT577" t="str">
        <f t="shared" si="778"/>
        <v>Offensive</v>
      </c>
      <c r="AU577" t="str">
        <f t="shared" si="779"/>
        <v/>
      </c>
      <c r="AV577" t="str">
        <f t="shared" si="780"/>
        <v/>
      </c>
      <c r="AW577" t="str" cm="1">
        <f t="array" ref="AW577">IFERROR(IF(O577&lt;&gt;"",O577,IF(OR($S577="",$T577=""),"",IF(O577&lt;&gt;"",O577,IF($T577&lt;&gt;"",_xlfn._xlws.FILTER(O:O,($BU:$BU=$BU577)*($I:$I=$I577)*($T:$T=$T577)*($S:$S=_xlfn.MINIFS($S:$S,$T:$T,"="&amp;$T577)),"")))))&amp;"",IF(O577="","",""))&amp;""</f>
        <v/>
      </c>
      <c r="AX577" t="str" cm="1">
        <f t="array" ref="AX577">IFERROR(IF(P577&lt;&gt;"",P577,IF(OR($S577="",$T577=""),"",IF($T577&lt;&gt;"",_xlfn._xlws.FILTER(P:P,($BU:$BU=$BU577)*($I:$I=$I577)*($T:$T=$T577)*($S:$S=_xlfn.MINIFS($S:$S,$T:$T,"="&amp;$T577)),""))))&amp;"",IF(P577="","",""))&amp;""</f>
        <v/>
      </c>
      <c r="AY577" t="str" cm="1">
        <f t="array" ref="AY577">IFERROR(IF(Q577&lt;&gt;"",Q577,IF(OR($S577="",$T577=""),"",IF($T577&lt;&gt;"",_xlfn._xlws.FILTER(Q:Q,($BU:$BU=$BU577)*($I:$I=$I577)*($T:$T=$T577)*($S:$S=_xlfn.MINIFS($S:$S,$T:$T,"="&amp;$T577)),""))))&amp;"",IF(Q577="","",""))&amp;""</f>
        <v/>
      </c>
      <c r="AZ577" t="str" cm="1">
        <f t="array" ref="AZ577">IFERROR(IF(R577&lt;&gt;"",R577,IF(OR($S577="",$T577=""),"",IF($T577&lt;&gt;"",_xlfn._xlws.FILTER(R:R,($BU:$BU=$BU577)*($I:$I=$I577)*($T:$T=$T577)*($S:$S=_xlfn.MINIFS($S:$S,$T:$T,"="&amp;$T577)),""))))&amp;"",IF(R577="","",""))&amp;""</f>
        <v/>
      </c>
      <c r="BA577" s="6">
        <f t="shared" si="781"/>
        <v>54</v>
      </c>
      <c r="BB577">
        <f t="shared" ref="BB577:BD577" si="852">BB576</f>
        <v>18987</v>
      </c>
      <c r="BC577" t="str">
        <f t="shared" si="852"/>
        <v>Velodrome</v>
      </c>
      <c r="BD577" t="str">
        <f t="shared" si="852"/>
        <v>Outlaws</v>
      </c>
      <c r="BE577" t="s">
        <v>7</v>
      </c>
      <c r="BF577" t="s">
        <v>172</v>
      </c>
      <c r="BI577" cm="1">
        <f t="array" ref="BI577">IFERROR(_xlfn._xlws.FILTER(shifts!A:A,(shifts!B:B=events!AD577)*(shifts!AG:AG&gt;=events!BK577)*(shifts!AH:AH&lt;=events!BL577)),BI576)</f>
        <v>21</v>
      </c>
      <c r="BJ577" s="15">
        <f t="shared" si="783"/>
        <v>0</v>
      </c>
      <c r="BK577">
        <f t="shared" si="784"/>
        <v>638</v>
      </c>
      <c r="BL577">
        <f t="shared" si="785"/>
        <v>638</v>
      </c>
      <c r="BM577" s="15">
        <f>SUMIFS(BJ$2:BJ577,K$2:K577,"=Intermission")+SUMIFS(BJ$2:BJ577,K$2:K577,"=Timeout")</f>
        <v>0</v>
      </c>
      <c r="BN577">
        <f t="shared" si="786"/>
        <v>0</v>
      </c>
      <c r="BO577" s="19">
        <f t="shared" si="787"/>
        <v>442</v>
      </c>
      <c r="BP577">
        <f t="shared" si="788"/>
        <v>437</v>
      </c>
      <c r="BQ577" s="17">
        <f t="shared" si="789"/>
        <v>442</v>
      </c>
      <c r="BR577" t="str">
        <f t="shared" si="790"/>
        <v>event_team_player_2</v>
      </c>
      <c r="BS577">
        <f>COUNTIFS(S$3:S577,"="&amp;S577,AI$3:AI577,"="&amp;AI577)</f>
        <v>2</v>
      </c>
      <c r="BT577" t="str">
        <f>IFERROR(VLOOKUP(BB577&amp;BU577&amp;X577,game_rosters!U:W,3,FALSE),"")</f>
        <v>P100099</v>
      </c>
      <c r="BU577" t="str">
        <f t="shared" si="791"/>
        <v>Outlaws</v>
      </c>
    </row>
    <row r="578" spans="1:73" x14ac:dyDescent="0.2">
      <c r="A578">
        <f t="shared" si="766"/>
        <v>1</v>
      </c>
      <c r="E578" s="4"/>
      <c r="F578" s="43"/>
      <c r="G578" s="4"/>
      <c r="H578" s="46"/>
      <c r="I578" s="44">
        <v>56</v>
      </c>
      <c r="J578" s="44" t="str">
        <f t="shared" si="792"/>
        <v/>
      </c>
      <c r="K578" t="s">
        <v>9</v>
      </c>
      <c r="L578" t="s">
        <v>173</v>
      </c>
      <c r="M578" t="s">
        <v>71</v>
      </c>
      <c r="S578">
        <v>278</v>
      </c>
      <c r="T578" t="s">
        <v>756</v>
      </c>
      <c r="U578" t="str">
        <f>IF(B578=1,MAX($U$2:$U577)+1,IF(AND($T578&lt;&gt;"",$T578=$T577),$U577,IF(B578="x",U577,"")))</f>
        <v/>
      </c>
      <c r="V578" t="str">
        <f>IF(C578=1,MAX($V$2:$V577)+1,IF(AND($T578&lt;&gt;"",$T578=$T577),$U577,IF(C578="x",V577,"")))</f>
        <v/>
      </c>
      <c r="W578" t="s">
        <v>731</v>
      </c>
      <c r="X578">
        <v>56</v>
      </c>
      <c r="AA578">
        <f t="shared" si="763"/>
        <v>1278</v>
      </c>
      <c r="AB578" t="str">
        <f t="shared" si="764"/>
        <v/>
      </c>
      <c r="AC578">
        <f t="shared" ref="AC578:AC641" si="853">IF(AB578&lt;&gt;"",AB578,S578+1000)</f>
        <v>1278</v>
      </c>
      <c r="AD578" s="6">
        <v>1</v>
      </c>
      <c r="AE578" t="s">
        <v>911</v>
      </c>
      <c r="AF578" t="s">
        <v>925</v>
      </c>
      <c r="AG578" t="s">
        <v>756</v>
      </c>
      <c r="AH578" t="s">
        <v>756</v>
      </c>
      <c r="AI578" t="str">
        <f t="shared" si="767"/>
        <v>o</v>
      </c>
      <c r="AJ578" t="str">
        <f t="shared" si="768"/>
        <v/>
      </c>
      <c r="AK578" t="str">
        <f t="shared" si="769"/>
        <v/>
      </c>
      <c r="AL578" t="str">
        <f t="shared" si="770"/>
        <v/>
      </c>
      <c r="AM578" t="str">
        <f t="shared" si="771"/>
        <v/>
      </c>
      <c r="AN578" t="str">
        <f t="shared" si="772"/>
        <v>Away</v>
      </c>
      <c r="AO578" t="str">
        <f t="shared" si="773"/>
        <v>a</v>
      </c>
      <c r="AP578" t="str">
        <f t="shared" si="774"/>
        <v/>
      </c>
      <c r="AQ578" t="str">
        <f t="shared" si="775"/>
        <v/>
      </c>
      <c r="AR578" t="str">
        <f t="shared" si="776"/>
        <v>Away</v>
      </c>
      <c r="AS578" t="str">
        <f t="shared" si="777"/>
        <v>a</v>
      </c>
      <c r="AT578" t="str">
        <f t="shared" si="778"/>
        <v>Defensive</v>
      </c>
      <c r="AU578" t="str">
        <f t="shared" si="779"/>
        <v/>
      </c>
      <c r="AV578" t="str">
        <f t="shared" si="780"/>
        <v/>
      </c>
      <c r="AW578" t="str" cm="1">
        <f t="array" ref="AW578">IFERROR(IF(O578&lt;&gt;"",O578,IF(OR($S578="",$T578=""),"",IF(O578&lt;&gt;"",O578,IF($T578&lt;&gt;"",_xlfn._xlws.FILTER(O:O,($BU:$BU=$BU578)*($I:$I=$I578)*($T:$T=$T578)*($S:$S=_xlfn.MINIFS($S:$S,$T:$T,"="&amp;$T578)),"")))))&amp;"",IF(O578="","",""))&amp;""</f>
        <v/>
      </c>
      <c r="AX578" t="str" cm="1">
        <f t="array" ref="AX578">IFERROR(IF(P578&lt;&gt;"",P578,IF(OR($S578="",$T578=""),"",IF($T578&lt;&gt;"",_xlfn._xlws.FILTER(P:P,($BU:$BU=$BU578)*($I:$I=$I578)*($T:$T=$T578)*($S:$S=_xlfn.MINIFS($S:$S,$T:$T,"="&amp;$T578)),""))))&amp;"",IF(P578="","",""))&amp;""</f>
        <v/>
      </c>
      <c r="AY578" t="str" cm="1">
        <f t="array" ref="AY578">IFERROR(IF(Q578&lt;&gt;"",Q578,IF(OR($S578="",$T578=""),"",IF($T578&lt;&gt;"",_xlfn._xlws.FILTER(Q:Q,($BU:$BU=$BU578)*($I:$I=$I578)*($T:$T=$T578)*($S:$S=_xlfn.MINIFS($S:$S,$T:$T,"="&amp;$T578)),""))))&amp;"",IF(Q578="","",""))&amp;""</f>
        <v/>
      </c>
      <c r="AZ578" t="str" cm="1">
        <f t="array" ref="AZ578">IFERROR(IF(R578&lt;&gt;"",R578,IF(OR($S578="",$T578=""),"",IF($T578&lt;&gt;"",_xlfn._xlws.FILTER(R:R,($BU:$BU=$BU578)*($I:$I=$I578)*($T:$T=$T578)*($S:$S=_xlfn.MINIFS($S:$S,$T:$T,"="&amp;$T578)),""))))&amp;"",IF(R578="","",""))&amp;""</f>
        <v/>
      </c>
      <c r="BA578" s="6">
        <f t="shared" si="781"/>
        <v>54</v>
      </c>
      <c r="BB578">
        <f t="shared" ref="BB578:BD578" si="854">BB577</f>
        <v>18987</v>
      </c>
      <c r="BC578" t="str">
        <f t="shared" si="854"/>
        <v>Velodrome</v>
      </c>
      <c r="BD578" t="str">
        <f t="shared" si="854"/>
        <v>Outlaws</v>
      </c>
      <c r="BE578" t="s">
        <v>9</v>
      </c>
      <c r="BF578" t="s">
        <v>173</v>
      </c>
      <c r="BI578" cm="1">
        <f t="array" ref="BI578">IFERROR(_xlfn._xlws.FILTER(shifts!A:A,(shifts!B:B=events!AD578)*(shifts!AG:AG&gt;=events!BK578)*(shifts!AH:AH&lt;=events!BL578)),BI577)</f>
        <v>21</v>
      </c>
      <c r="BJ578" s="15">
        <f t="shared" si="783"/>
        <v>0</v>
      </c>
      <c r="BK578">
        <f t="shared" si="784"/>
        <v>636</v>
      </c>
      <c r="BL578">
        <f t="shared" si="785"/>
        <v>636</v>
      </c>
      <c r="BM578" s="15">
        <f>SUMIFS(BJ$2:BJ578,K$2:K578,"=Intermission")+SUMIFS(BJ$2:BJ578,K$2:K578,"=Timeout")</f>
        <v>0</v>
      </c>
      <c r="BN578">
        <f t="shared" si="786"/>
        <v>0</v>
      </c>
      <c r="BO578" s="19">
        <f t="shared" si="787"/>
        <v>444</v>
      </c>
      <c r="BP578">
        <f t="shared" si="788"/>
        <v>439</v>
      </c>
      <c r="BQ578" s="17">
        <f t="shared" si="789"/>
        <v>444</v>
      </c>
      <c r="BR578" t="str">
        <f t="shared" si="790"/>
        <v>opp_team_player_1</v>
      </c>
      <c r="BS578">
        <f>COUNTIFS(S$3:S578,"="&amp;S578,AI$3:AI578,"="&amp;AI578)</f>
        <v>1</v>
      </c>
      <c r="BT578" t="str">
        <f>IFERROR(VLOOKUP(BB578&amp;BU578&amp;X578,game_rosters!U:W,3,FALSE),"")</f>
        <v>P100099</v>
      </c>
      <c r="BU578" t="s">
        <v>960</v>
      </c>
    </row>
    <row r="579" spans="1:73" x14ac:dyDescent="0.2">
      <c r="A579">
        <f t="shared" si="766"/>
        <v>1</v>
      </c>
      <c r="E579" s="4"/>
      <c r="F579" s="43"/>
      <c r="G579" s="4"/>
      <c r="H579" s="46"/>
      <c r="I579" s="44">
        <v>22</v>
      </c>
      <c r="J579" s="44" t="str">
        <f t="shared" si="792"/>
        <v/>
      </c>
      <c r="K579" t="s">
        <v>238</v>
      </c>
      <c r="L579" t="s">
        <v>193</v>
      </c>
      <c r="M579" t="s">
        <v>91</v>
      </c>
      <c r="N579" t="s">
        <v>595</v>
      </c>
      <c r="S579">
        <v>279</v>
      </c>
      <c r="T579" t="s">
        <v>756</v>
      </c>
      <c r="U579" t="str">
        <f>IF(B579=1,MAX($U$2:$U578)+1,IF(AND($T579&lt;&gt;"",$T579=$T578),$U578,IF(B579="x",U578,"")))</f>
        <v/>
      </c>
      <c r="V579" t="str">
        <f>IF(C579=1,MAX($V$2:$V578)+1,IF(AND($T579&lt;&gt;"",$T579=$T578),$U578,IF(C579="x",V578,"")))</f>
        <v/>
      </c>
      <c r="W579" t="s">
        <v>735</v>
      </c>
      <c r="X579">
        <v>22</v>
      </c>
      <c r="Z579">
        <v>1</v>
      </c>
      <c r="AA579">
        <f t="shared" si="763"/>
        <v>1279</v>
      </c>
      <c r="AB579" t="str">
        <f t="shared" si="764"/>
        <v/>
      </c>
      <c r="AC579">
        <f t="shared" si="853"/>
        <v>1279</v>
      </c>
      <c r="AD579" s="6">
        <v>1</v>
      </c>
      <c r="AE579" t="s">
        <v>911</v>
      </c>
      <c r="AF579" t="s">
        <v>750</v>
      </c>
      <c r="AG579" t="s">
        <v>756</v>
      </c>
      <c r="AH579" t="s">
        <v>756</v>
      </c>
      <c r="AI579" t="str">
        <f t="shared" si="767"/>
        <v>e</v>
      </c>
      <c r="AJ579" t="str">
        <f t="shared" si="768"/>
        <v/>
      </c>
      <c r="AK579" t="str">
        <f t="shared" si="769"/>
        <v/>
      </c>
      <c r="AL579" t="str">
        <f t="shared" si="770"/>
        <v/>
      </c>
      <c r="AM579" t="str">
        <f t="shared" si="771"/>
        <v/>
      </c>
      <c r="AN579" t="str">
        <f t="shared" si="772"/>
        <v>Home</v>
      </c>
      <c r="AO579" t="str">
        <f t="shared" si="773"/>
        <v>h</v>
      </c>
      <c r="AP579" t="str">
        <f t="shared" si="774"/>
        <v/>
      </c>
      <c r="AQ579" t="str">
        <f t="shared" si="775"/>
        <v/>
      </c>
      <c r="AR579" t="str">
        <f t="shared" si="776"/>
        <v>Home</v>
      </c>
      <c r="AS579" t="str">
        <f t="shared" si="777"/>
        <v>h</v>
      </c>
      <c r="AT579" t="str">
        <f t="shared" si="778"/>
        <v>Offensive</v>
      </c>
      <c r="AU579" t="str">
        <f t="shared" si="779"/>
        <v/>
      </c>
      <c r="AV579" t="str">
        <f t="shared" si="780"/>
        <v/>
      </c>
      <c r="AW579" t="str" cm="1">
        <f t="array" ref="AW579">IFERROR(IF(O579&lt;&gt;"",O579,IF(OR($S579="",$T579=""),"",IF(O579&lt;&gt;"",O579,IF($T579&lt;&gt;"",_xlfn._xlws.FILTER(O:O,($BU:$BU=$BU579)*($I:$I=$I579)*($T:$T=$T579)*($S:$S=_xlfn.MINIFS($S:$S,$T:$T,"="&amp;$T579)),"")))))&amp;"",IF(O579="","",""))&amp;""</f>
        <v/>
      </c>
      <c r="AX579" t="str" cm="1">
        <f t="array" ref="AX579">IFERROR(IF(P579&lt;&gt;"",P579,IF(OR($S579="",$T579=""),"",IF($T579&lt;&gt;"",_xlfn._xlws.FILTER(P:P,($BU:$BU=$BU579)*($I:$I=$I579)*($T:$T=$T579)*($S:$S=_xlfn.MINIFS($S:$S,$T:$T,"="&amp;$T579)),""))))&amp;"",IF(P579="","",""))&amp;""</f>
        <v/>
      </c>
      <c r="AY579" t="str" cm="1">
        <f t="array" ref="AY579">IFERROR(IF(Q579&lt;&gt;"",Q579,IF(OR($S579="",$T579=""),"",IF($T579&lt;&gt;"",_xlfn._xlws.FILTER(Q:Q,($BU:$BU=$BU579)*($I:$I=$I579)*($T:$T=$T579)*($S:$S=_xlfn.MINIFS($S:$S,$T:$T,"="&amp;$T579)),""))))&amp;"",IF(Q579="","",""))&amp;""</f>
        <v/>
      </c>
      <c r="AZ579" t="str" cm="1">
        <f t="array" ref="AZ579">IFERROR(IF(R579&lt;&gt;"",R579,IF(OR($S579="",$T579=""),"",IF($T579&lt;&gt;"",_xlfn._xlws.FILTER(R:R,($BU:$BU=$BU579)*($I:$I=$I579)*($T:$T=$T579)*($S:$S=_xlfn.MINIFS($S:$S,$T:$T,"="&amp;$T579)),""))))&amp;"",IF(R579="","",""))&amp;""</f>
        <v/>
      </c>
      <c r="BA579" s="6">
        <f t="shared" si="781"/>
        <v>54</v>
      </c>
      <c r="BB579">
        <f t="shared" ref="BB579:BD579" si="855">BB578</f>
        <v>18987</v>
      </c>
      <c r="BC579" t="str">
        <f t="shared" si="855"/>
        <v>Velodrome</v>
      </c>
      <c r="BD579" t="str">
        <f t="shared" si="855"/>
        <v>Outlaws</v>
      </c>
      <c r="BE579" t="s">
        <v>238</v>
      </c>
      <c r="BF579" t="s">
        <v>193</v>
      </c>
      <c r="BI579" cm="1">
        <f t="array" ref="BI579">IFERROR(_xlfn._xlws.FILTER(shifts!A:A,(shifts!B:B=events!AD579)*(shifts!AG:AG&gt;=events!BK579)*(shifts!AH:AH&lt;=events!BL579)),BI578)</f>
        <v>21</v>
      </c>
      <c r="BJ579" s="15">
        <f t="shared" si="783"/>
        <v>0</v>
      </c>
      <c r="BK579">
        <f t="shared" si="784"/>
        <v>635</v>
      </c>
      <c r="BL579">
        <f t="shared" si="785"/>
        <v>635</v>
      </c>
      <c r="BM579" s="15">
        <f>SUMIFS(BJ$2:BJ579,K$2:K579,"=Intermission")+SUMIFS(BJ$2:BJ579,K$2:K579,"=Timeout")</f>
        <v>0</v>
      </c>
      <c r="BN579">
        <f t="shared" si="786"/>
        <v>0</v>
      </c>
      <c r="BO579" s="19">
        <f t="shared" si="787"/>
        <v>445</v>
      </c>
      <c r="BP579">
        <f t="shared" si="788"/>
        <v>440</v>
      </c>
      <c r="BQ579" s="17">
        <f t="shared" si="789"/>
        <v>445</v>
      </c>
      <c r="BR579" t="str">
        <f t="shared" si="790"/>
        <v>event_team_player_1</v>
      </c>
      <c r="BS579">
        <f>COUNTIFS(S$3:S579,"="&amp;S579,AI$3:AI579,"="&amp;AI579)</f>
        <v>1</v>
      </c>
      <c r="BT579" t="str">
        <f>IFERROR(VLOOKUP(BB579&amp;BU579&amp;X579,game_rosters!U:W,3,FALSE),"")</f>
        <v>P100108</v>
      </c>
      <c r="BU579" t="str">
        <f t="shared" si="791"/>
        <v>Velodrome</v>
      </c>
    </row>
    <row r="580" spans="1:73" x14ac:dyDescent="0.2">
      <c r="A580">
        <f t="shared" si="766"/>
        <v>1</v>
      </c>
      <c r="E580" s="4"/>
      <c r="F580" s="43"/>
      <c r="G580" s="4"/>
      <c r="H580" s="46"/>
      <c r="I580" s="44">
        <v>22</v>
      </c>
      <c r="J580" s="44" t="str">
        <f t="shared" si="792"/>
        <v/>
      </c>
      <c r="K580" t="s">
        <v>9</v>
      </c>
      <c r="L580" t="s">
        <v>173</v>
      </c>
      <c r="M580" t="s">
        <v>354</v>
      </c>
      <c r="S580">
        <v>280</v>
      </c>
      <c r="T580" t="s">
        <v>756</v>
      </c>
      <c r="U580" t="str">
        <f>IF(B580=1,MAX($U$2:$U579)+1,IF(AND($T580&lt;&gt;"",$T580=$T579),$U579,IF(B580="x",U579,"")))</f>
        <v/>
      </c>
      <c r="V580" t="str">
        <f>IF(C580=1,MAX($V$2:$V579)+1,IF(AND($T580&lt;&gt;"",$T580=$T579),$U579,IF(C580="x",V579,"")))</f>
        <v/>
      </c>
      <c r="W580" t="s">
        <v>735</v>
      </c>
      <c r="X580">
        <v>22</v>
      </c>
      <c r="Z580">
        <v>1</v>
      </c>
      <c r="AA580">
        <f t="shared" ref="AA580:AA643" si="856">S580+1000</f>
        <v>1280</v>
      </c>
      <c r="AB580" t="str">
        <f t="shared" ref="AB580:AB643" si="857">IF(T580&lt;&gt;"",9000+T580,"")</f>
        <v/>
      </c>
      <c r="AC580">
        <f t="shared" si="853"/>
        <v>1280</v>
      </c>
      <c r="AD580" s="6">
        <v>1</v>
      </c>
      <c r="AE580" t="s">
        <v>911</v>
      </c>
      <c r="AF580" t="s">
        <v>750</v>
      </c>
      <c r="AG580" t="s">
        <v>756</v>
      </c>
      <c r="AH580" t="s">
        <v>756</v>
      </c>
      <c r="AI580" t="str">
        <f t="shared" si="767"/>
        <v>e</v>
      </c>
      <c r="AJ580" t="str">
        <f t="shared" si="768"/>
        <v/>
      </c>
      <c r="AK580" t="str">
        <f t="shared" si="769"/>
        <v/>
      </c>
      <c r="AL580" t="str">
        <f t="shared" si="770"/>
        <v/>
      </c>
      <c r="AM580" t="str">
        <f t="shared" si="771"/>
        <v/>
      </c>
      <c r="AN580" t="str">
        <f t="shared" si="772"/>
        <v>Home</v>
      </c>
      <c r="AO580" t="str">
        <f t="shared" si="773"/>
        <v>h</v>
      </c>
      <c r="AP580" t="str">
        <f t="shared" si="774"/>
        <v/>
      </c>
      <c r="AQ580" t="str">
        <f t="shared" si="775"/>
        <v/>
      </c>
      <c r="AR580" t="str">
        <f t="shared" si="776"/>
        <v>Home</v>
      </c>
      <c r="AS580" t="str">
        <f t="shared" si="777"/>
        <v>h</v>
      </c>
      <c r="AT580" t="str">
        <f t="shared" si="778"/>
        <v>Offensive</v>
      </c>
      <c r="AU580" t="str">
        <f t="shared" si="779"/>
        <v/>
      </c>
      <c r="AV580" t="str">
        <f t="shared" si="780"/>
        <v/>
      </c>
      <c r="AW580" t="str" cm="1">
        <f t="array" ref="AW580">IFERROR(IF(O580&lt;&gt;"",O580,IF(OR($S580="",$T580=""),"",IF(O580&lt;&gt;"",O580,IF($T580&lt;&gt;"",_xlfn._xlws.FILTER(O:O,($BU:$BU=$BU580)*($I:$I=$I580)*($T:$T=$T580)*($S:$S=_xlfn.MINIFS($S:$S,$T:$T,"="&amp;$T580)),"")))))&amp;"",IF(O580="","",""))&amp;""</f>
        <v/>
      </c>
      <c r="AX580" t="str" cm="1">
        <f t="array" ref="AX580">IFERROR(IF(P580&lt;&gt;"",P580,IF(OR($S580="",$T580=""),"",IF($T580&lt;&gt;"",_xlfn._xlws.FILTER(P:P,($BU:$BU=$BU580)*($I:$I=$I580)*($T:$T=$T580)*($S:$S=_xlfn.MINIFS($S:$S,$T:$T,"="&amp;$T580)),""))))&amp;"",IF(P580="","",""))&amp;""</f>
        <v/>
      </c>
      <c r="AY580" t="str" cm="1">
        <f t="array" ref="AY580">IFERROR(IF(Q580&lt;&gt;"",Q580,IF(OR($S580="",$T580=""),"",IF($T580&lt;&gt;"",_xlfn._xlws.FILTER(Q:Q,($BU:$BU=$BU580)*($I:$I=$I580)*($T:$T=$T580)*($S:$S=_xlfn.MINIFS($S:$S,$T:$T,"="&amp;$T580)),""))))&amp;"",IF(Q580="","",""))&amp;""</f>
        <v/>
      </c>
      <c r="AZ580" t="str" cm="1">
        <f t="array" ref="AZ580">IFERROR(IF(R580&lt;&gt;"",R580,IF(OR($S580="",$T580=""),"",IF($T580&lt;&gt;"",_xlfn._xlws.FILTER(R:R,($BU:$BU=$BU580)*($I:$I=$I580)*($T:$T=$T580)*($S:$S=_xlfn.MINIFS($S:$S,$T:$T,"="&amp;$T580)),""))))&amp;"",IF(R580="","",""))&amp;""</f>
        <v/>
      </c>
      <c r="BA580" s="6">
        <f t="shared" si="781"/>
        <v>54</v>
      </c>
      <c r="BB580">
        <f t="shared" ref="BB580:BD580" si="858">BB579</f>
        <v>18987</v>
      </c>
      <c r="BC580" t="str">
        <f t="shared" si="858"/>
        <v>Velodrome</v>
      </c>
      <c r="BD580" t="str">
        <f t="shared" si="858"/>
        <v>Outlaws</v>
      </c>
      <c r="BE580" t="s">
        <v>9</v>
      </c>
      <c r="BF580" t="s">
        <v>173</v>
      </c>
      <c r="BI580" cm="1">
        <f t="array" ref="BI580">IFERROR(_xlfn._xlws.FILTER(shifts!A:A,(shifts!B:B=events!AD580)*(shifts!AG:AG&gt;=events!BK580)*(shifts!AH:AH&lt;=events!BL580)),BI579)</f>
        <v>21</v>
      </c>
      <c r="BJ580" s="15">
        <f t="shared" si="783"/>
        <v>0</v>
      </c>
      <c r="BK580">
        <f t="shared" si="784"/>
        <v>635</v>
      </c>
      <c r="BL580">
        <f t="shared" si="785"/>
        <v>635</v>
      </c>
      <c r="BM580" s="15">
        <f>SUMIFS(BJ$2:BJ580,K$2:K580,"=Intermission")+SUMIFS(BJ$2:BJ580,K$2:K580,"=Timeout")</f>
        <v>0</v>
      </c>
      <c r="BN580">
        <f t="shared" si="786"/>
        <v>0</v>
      </c>
      <c r="BO580" s="19">
        <f t="shared" si="787"/>
        <v>445</v>
      </c>
      <c r="BP580">
        <f t="shared" si="788"/>
        <v>440</v>
      </c>
      <c r="BQ580" s="17">
        <f t="shared" si="789"/>
        <v>445</v>
      </c>
      <c r="BR580" t="str">
        <f t="shared" si="790"/>
        <v>event_team_player_1</v>
      </c>
      <c r="BS580">
        <f>COUNTIFS(S$3:S580,"="&amp;S580,AI$3:AI580,"="&amp;AI580)</f>
        <v>1</v>
      </c>
      <c r="BT580" t="str">
        <f>IFERROR(VLOOKUP(BB580&amp;BU580&amp;X580,game_rosters!U:W,3,FALSE),"")</f>
        <v>P100108</v>
      </c>
      <c r="BU580" t="str">
        <f t="shared" si="791"/>
        <v>Velodrome</v>
      </c>
    </row>
    <row r="581" spans="1:73" x14ac:dyDescent="0.2">
      <c r="A581">
        <f t="shared" ref="A581:A644" si="859">IF(K581&lt;&gt;"",1,IF(D581="x","x",""))</f>
        <v>1</v>
      </c>
      <c r="E581" s="4"/>
      <c r="F581" s="43"/>
      <c r="G581" s="4"/>
      <c r="H581" s="46"/>
      <c r="I581" s="44">
        <v>3</v>
      </c>
      <c r="J581" s="44" t="str">
        <f t="shared" si="792"/>
        <v/>
      </c>
      <c r="K581" t="s">
        <v>13</v>
      </c>
      <c r="L581" t="s">
        <v>586</v>
      </c>
      <c r="N581" t="s">
        <v>595</v>
      </c>
      <c r="O581" t="s">
        <v>600</v>
      </c>
      <c r="Q581" t="s">
        <v>595</v>
      </c>
      <c r="S581">
        <v>281</v>
      </c>
      <c r="T581" t="s">
        <v>756</v>
      </c>
      <c r="U581" t="str">
        <f>IF(B581=1,MAX($U$2:$U580)+1,IF(AND($T581&lt;&gt;"",$T581=$T580),$U580,IF(B581="x",U580,"")))</f>
        <v/>
      </c>
      <c r="V581" t="str">
        <f>IF(C581=1,MAX($V$2:$V580)+1,IF(AND($T581&lt;&gt;"",$T581=$T580),$U580,IF(C581="x",V580,"")))</f>
        <v/>
      </c>
      <c r="W581" t="s">
        <v>731</v>
      </c>
      <c r="X581">
        <v>3</v>
      </c>
      <c r="Z581">
        <v>1</v>
      </c>
      <c r="AA581">
        <f t="shared" si="856"/>
        <v>1281</v>
      </c>
      <c r="AB581" t="str">
        <f t="shared" si="857"/>
        <v/>
      </c>
      <c r="AC581">
        <f t="shared" si="853"/>
        <v>1281</v>
      </c>
      <c r="AD581" s="6">
        <v>1</v>
      </c>
      <c r="AE581" t="s">
        <v>911</v>
      </c>
      <c r="AF581" t="s">
        <v>926</v>
      </c>
      <c r="AG581" t="s">
        <v>911</v>
      </c>
      <c r="AH581" t="s">
        <v>927</v>
      </c>
      <c r="AI581" t="str">
        <f t="shared" ref="AI581:AI644" si="860">IF(Z581="x","",IF(Z581=1,"e","o"))</f>
        <v>e</v>
      </c>
      <c r="AJ581" t="str">
        <f t="shared" ref="AJ581:AJ644" si="861">IF($J581&lt;&gt;"",$J581,IF($AC581=$AC580,AJ580,""))</f>
        <v/>
      </c>
      <c r="AK581" t="str">
        <f t="shared" ref="AK581:AK644" si="862">IF($J581&lt;&gt;"",$J581,IF($AC581=$AC580,AK580,""))</f>
        <v/>
      </c>
      <c r="AL581" t="str">
        <f t="shared" ref="AL581:AL644" si="863">IF($W581="","",IF($AJ581="","",IF($W581="h",$AJ581,IF($AJ581="n","n",IF(AND($W581="a",$AJ581="d"),"o",IF(AND($W581="a",$AJ581="o"),"d"))))))</f>
        <v/>
      </c>
      <c r="AM581" t="str">
        <f t="shared" ref="AM581:AM644" si="864">IF($W581="","",IF(J581="","",IF(AL581="n","n",IF(AL581="d","o",IF(AL581="o","d","")))))</f>
        <v/>
      </c>
      <c r="AN581" t="str">
        <f t="shared" ref="AN581:AN644" si="865">IF(AO581="H","Home",IF(AO581="A","Away",""))</f>
        <v>Away</v>
      </c>
      <c r="AO581" t="str">
        <f t="shared" ref="AO581:AO644" si="866">IF($W581&lt;&gt;"",$W581,IF($AC581=$AC580,AO580,""))</f>
        <v>a</v>
      </c>
      <c r="AP581" t="str">
        <f t="shared" ref="AP581:AP644" si="867">IF(AL581&lt;&gt;"",AL581,IF($AC581=$AC580,AP580,""))</f>
        <v/>
      </c>
      <c r="AQ581" t="str">
        <f t="shared" ref="AQ581:AQ644" si="868">IF(AM581&lt;&gt;"",AM581,IF($AC581=$AC580,AQ580,""))</f>
        <v/>
      </c>
      <c r="AR581" t="str">
        <f t="shared" ref="AR581:AR644" si="869">IF(AN581&lt;&gt;"",AN581,IF($AC581=$AC580,AR580,""))</f>
        <v>Away</v>
      </c>
      <c r="AS581" t="str">
        <f t="shared" ref="AS581:AS644" si="870">IF(AO581&lt;&gt;"",AO581,IF($AC581=$AC580,AS580,""))</f>
        <v>a</v>
      </c>
      <c r="AT581" t="str">
        <f t="shared" ref="AT581:AT644" si="871">IF(AND(AI581="e",OR(BE581="Save",BF581="Turnover_Takeaway",BF581="Play_Defensive")),"Defensive",IF(AND(AI581="o",OR(BE581="Save",BF581="Turnover_Takeaway",BF581="Play_Defensive")),"Offensive",IF(OR(BE581="Deadice",BE581="Stoppage",BE581="Intermission"),"",IF(AI581="e","Offensive",IF(AI581="o","Defensive","")))))</f>
        <v>Offensive</v>
      </c>
      <c r="AU581" t="str">
        <f t="shared" ref="AU581:AU644" si="872">IF(U581&lt;&gt;"",U581+5000,"")</f>
        <v/>
      </c>
      <c r="AV581" t="str">
        <f t="shared" ref="AV581:AV644" si="873">IF(V581&lt;&gt;"",V581+6000,"")</f>
        <v/>
      </c>
      <c r="AW581" t="str" cm="1">
        <f t="array" ref="AW581">IFERROR(IF(O581&lt;&gt;"",O581,IF(OR($S581="",$T581=""),"",IF(O581&lt;&gt;"",O581,IF($T581&lt;&gt;"",_xlfn._xlws.FILTER(O:O,($BU:$BU=$BU581)*($I:$I=$I581)*($T:$T=$T581)*($S:$S=_xlfn.MINIFS($S:$S,$T:$T,"="&amp;$T581)),"")))))&amp;"",IF(O581="","",""))&amp;""</f>
        <v>OffensivePlay_Zone-PuckRetreivalTurnover</v>
      </c>
      <c r="AX581" t="str" cm="1">
        <f t="array" ref="AX581">IFERROR(IF(P581&lt;&gt;"",P581,IF(OR($S581="",$T581=""),"",IF($T581&lt;&gt;"",_xlfn._xlws.FILTER(P:P,($BU:$BU=$BU581)*($I:$I=$I581)*($T:$T=$T581)*($S:$S=_xlfn.MINIFS($S:$S,$T:$T,"="&amp;$T581)),""))))&amp;"",IF(P581="","",""))&amp;""</f>
        <v/>
      </c>
      <c r="AY581" t="str" cm="1">
        <f t="array" ref="AY581">IFERROR(IF(Q581&lt;&gt;"",Q581,IF(OR($S581="",$T581=""),"",IF($T581&lt;&gt;"",_xlfn._xlws.FILTER(Q:Q,($BU:$BU=$BU581)*($I:$I=$I581)*($T:$T=$T581)*($S:$S=_xlfn.MINIFS($S:$S,$T:$T,"="&amp;$T581)),""))))&amp;"",IF(Q581="","",""))&amp;""</f>
        <v>s</v>
      </c>
      <c r="AZ581" t="str" cm="1">
        <f t="array" ref="AZ581">IFERROR(IF(R581&lt;&gt;"",R581,IF(OR($S581="",$T581=""),"",IF($T581&lt;&gt;"",_xlfn._xlws.FILTER(R:R,($BU:$BU=$BU581)*($I:$I=$I581)*($T:$T=$T581)*($S:$S=_xlfn.MINIFS($S:$S,$T:$T,"="&amp;$T581)),""))))&amp;"",IF(R581="","",""))&amp;""</f>
        <v/>
      </c>
      <c r="BA581" s="6">
        <f t="shared" ref="BA581:BA644" si="874">IF(OR(L581="Zone_Entry",L581="Zone_Exit"),BA580+1,BA580)</f>
        <v>54</v>
      </c>
      <c r="BB581">
        <f t="shared" ref="BB581:BD581" si="875">BB580</f>
        <v>18987</v>
      </c>
      <c r="BC581" t="str">
        <f t="shared" si="875"/>
        <v>Velodrome</v>
      </c>
      <c r="BD581" t="str">
        <f t="shared" si="875"/>
        <v>Outlaws</v>
      </c>
      <c r="BE581" t="s">
        <v>13</v>
      </c>
      <c r="BF581" t="s">
        <v>586</v>
      </c>
      <c r="BI581" cm="1">
        <f t="array" ref="BI581">IFERROR(_xlfn._xlws.FILTER(shifts!A:A,(shifts!B:B=events!AD581)*(shifts!AG:AG&gt;=events!BK581)*(shifts!AH:AH&lt;=events!BL581)),BI580)</f>
        <v>21</v>
      </c>
      <c r="BJ581" s="15">
        <f t="shared" ref="BJ581:BJ644" si="876">IF(AND(AG581="",AH581=""),0,((AE581*60)+AF581)-((AG581*60)+AH581))</f>
        <v>2</v>
      </c>
      <c r="BK581">
        <f t="shared" ref="BK581:BK644" si="877">(AE581*60)+AF581</f>
        <v>634</v>
      </c>
      <c r="BL581">
        <f t="shared" ref="BL581:BL644" si="878">IF(AND(AG581="",AH581=""),BK581,((AG581*60)+AH581))</f>
        <v>632</v>
      </c>
      <c r="BM581" s="15">
        <f>SUMIFS(BJ$2:BJ581,K$2:K581,"=Intermission")+SUMIFS(BJ$2:BJ581,K$2:K581,"=Timeout")</f>
        <v>0</v>
      </c>
      <c r="BN581">
        <f t="shared" ref="BN581:BN644" si="879">IF(AD581=1,0,IF(AD581=2,1080+BM581,IF(AD581=3,(1080*2)+BM581,0)))</f>
        <v>0</v>
      </c>
      <c r="BO581" s="19">
        <f t="shared" ref="BO581:BO644" si="880">IF(K581="Intermission",BO580,((1080)-((AE581*60)+AF581))+BN581)</f>
        <v>446</v>
      </c>
      <c r="BP581">
        <f t="shared" ref="BP581:BP644" si="881">IF(BO581&lt;5,0,BO581-5)</f>
        <v>441</v>
      </c>
      <c r="BQ581" s="17">
        <f t="shared" ref="BQ581:BQ644" si="882">BP581+BJ581+5</f>
        <v>448</v>
      </c>
      <c r="BR581" t="str">
        <f t="shared" ref="BR581:BR644" si="883">IF(AI581="e","event_team_player_"&amp;BS581,IF(AI581="o","opp_team_player_"&amp;BS581,""))</f>
        <v>event_team_player_1</v>
      </c>
      <c r="BS581">
        <f>COUNTIFS(S$3:S581,"="&amp;S581,AI$3:AI581,"="&amp;AI581)</f>
        <v>1</v>
      </c>
      <c r="BT581" t="str">
        <f>IFERROR(VLOOKUP(BB581&amp;BU581&amp;X581,game_rosters!U:W,3,FALSE),"")</f>
        <v>P100004</v>
      </c>
      <c r="BU581" t="str">
        <f t="shared" ref="BU581:BU644" si="884">IF(AR581="","",IF(AND(AR581="Away",AI581="e"),BD581,IF(AND(AR581="Home",AI581="e"),BC581,IF(AND(AR581="Away",AI581="o"),BC581,IF(AND(AR581="Home",AI581="o"),BD581)))))</f>
        <v>Outlaws</v>
      </c>
    </row>
    <row r="582" spans="1:73" x14ac:dyDescent="0.2">
      <c r="A582">
        <f t="shared" si="859"/>
        <v>1</v>
      </c>
      <c r="E582" s="4"/>
      <c r="F582" s="43"/>
      <c r="G582" s="4"/>
      <c r="H582" s="46"/>
      <c r="I582" s="44">
        <v>3</v>
      </c>
      <c r="J582" s="44" t="str">
        <f t="shared" ref="J582:J645" si="885">IF(OR(K582="Goal",K582="Shot",L582="Zone_Entry",M582="Stoppage-Goal",M581="Stoppage-Goal"),"o",IF(OR(K582="Save",K582="Rebound",L582="Zone_Exit",M582="Stoppage-GoalieStoppage",M581="Stoppage-GoalieStoppage"),"d",IF(OR(L582="Faceoff_AfterGoal",L582="Faceoff_PeriodStart",698="Faceoff_GameStart",M581="Stoppage-Goal"),"n","")))</f>
        <v/>
      </c>
      <c r="K582" t="s">
        <v>7</v>
      </c>
      <c r="L582" t="s">
        <v>172</v>
      </c>
      <c r="M582" t="s">
        <v>69</v>
      </c>
      <c r="N582" t="s">
        <v>595</v>
      </c>
      <c r="S582">
        <v>282</v>
      </c>
      <c r="T582">
        <v>50</v>
      </c>
      <c r="U582" t="str">
        <f>IF(B582=1,MAX($U$2:$U581)+1,IF(AND($T582&lt;&gt;"",$T582=$T581),$U581,IF(B582="x",U581,"")))</f>
        <v/>
      </c>
      <c r="V582" t="str">
        <f>IF(C582=1,MAX($V$2:$V581)+1,IF(AND($T582&lt;&gt;"",$T582=$T581),$U581,IF(C582="x",V581,"")))</f>
        <v/>
      </c>
      <c r="W582" t="s">
        <v>731</v>
      </c>
      <c r="X582">
        <v>3</v>
      </c>
      <c r="Z582">
        <v>1</v>
      </c>
      <c r="AA582">
        <f t="shared" si="856"/>
        <v>1282</v>
      </c>
      <c r="AB582">
        <f t="shared" si="857"/>
        <v>9050</v>
      </c>
      <c r="AC582">
        <f t="shared" si="853"/>
        <v>9050</v>
      </c>
      <c r="AD582" s="6">
        <v>1</v>
      </c>
      <c r="AE582" t="s">
        <v>911</v>
      </c>
      <c r="AF582" t="s">
        <v>927</v>
      </c>
      <c r="AG582" t="s">
        <v>756</v>
      </c>
      <c r="AH582" t="s">
        <v>756</v>
      </c>
      <c r="AI582" t="str">
        <f t="shared" si="860"/>
        <v>e</v>
      </c>
      <c r="AJ582" t="str">
        <f t="shared" si="861"/>
        <v/>
      </c>
      <c r="AK582" t="str">
        <f t="shared" si="862"/>
        <v/>
      </c>
      <c r="AL582" t="str">
        <f t="shared" si="863"/>
        <v/>
      </c>
      <c r="AM582" t="str">
        <f t="shared" si="864"/>
        <v/>
      </c>
      <c r="AN582" t="str">
        <f t="shared" si="865"/>
        <v>Away</v>
      </c>
      <c r="AO582" t="str">
        <f t="shared" si="866"/>
        <v>a</v>
      </c>
      <c r="AP582" t="str">
        <f t="shared" si="867"/>
        <v/>
      </c>
      <c r="AQ582" t="str">
        <f t="shared" si="868"/>
        <v/>
      </c>
      <c r="AR582" t="str">
        <f t="shared" si="869"/>
        <v>Away</v>
      </c>
      <c r="AS582" t="str">
        <f t="shared" si="870"/>
        <v>a</v>
      </c>
      <c r="AT582" t="str">
        <f t="shared" si="871"/>
        <v>Offensive</v>
      </c>
      <c r="AU582" t="str">
        <f t="shared" si="872"/>
        <v/>
      </c>
      <c r="AV582" t="str">
        <f t="shared" si="873"/>
        <v/>
      </c>
      <c r="AW582" t="str" cm="1">
        <f t="array" ref="AW582">IFERROR(IF(O582&lt;&gt;"",O582,IF(OR($S582="",$T582=""),"",IF(O582&lt;&gt;"",O582,IF($T582&lt;&gt;"",_xlfn._xlws.FILTER(O:O,($BU:$BU=$BU582)*($I:$I=$I582)*($T:$T=$T582)*($S:$S=_xlfn.MINIFS($S:$S,$T:$T,"="&amp;$T582)),"")))))&amp;"",IF(O582="","",""))&amp;""</f>
        <v/>
      </c>
      <c r="AX582" t="str" cm="1">
        <f t="array" ref="AX582">IFERROR(IF(P582&lt;&gt;"",P582,IF(OR($S582="",$T582=""),"",IF($T582&lt;&gt;"",_xlfn._xlws.FILTER(P:P,($BU:$BU=$BU582)*($I:$I=$I582)*($T:$T=$T582)*($S:$S=_xlfn.MINIFS($S:$S,$T:$T,"="&amp;$T582)),""))))&amp;"",IF(P582="","",""))&amp;""</f>
        <v/>
      </c>
      <c r="AY582" t="str" cm="1">
        <f t="array" ref="AY582">IFERROR(IF(Q582&lt;&gt;"",Q582,IF(OR($S582="",$T582=""),"",IF($T582&lt;&gt;"",_xlfn._xlws.FILTER(Q:Q,($BU:$BU=$BU582)*($I:$I=$I582)*($T:$T=$T582)*($S:$S=_xlfn.MINIFS($S:$S,$T:$T,"="&amp;$T582)),""))))&amp;"",IF(Q582="","",""))&amp;""</f>
        <v/>
      </c>
      <c r="AZ582" t="str" cm="1">
        <f t="array" ref="AZ582">IFERROR(IF(R582&lt;&gt;"",R582,IF(OR($S582="",$T582=""),"",IF($T582&lt;&gt;"",_xlfn._xlws.FILTER(R:R,($BU:$BU=$BU582)*($I:$I=$I582)*($T:$T=$T582)*($S:$S=_xlfn.MINIFS($S:$S,$T:$T,"="&amp;$T582)),""))))&amp;"",IF(R582="","",""))&amp;""</f>
        <v/>
      </c>
      <c r="BA582" s="6">
        <f t="shared" si="874"/>
        <v>54</v>
      </c>
      <c r="BB582">
        <f t="shared" ref="BB582:BD582" si="886">BB581</f>
        <v>18987</v>
      </c>
      <c r="BC582" t="str">
        <f t="shared" si="886"/>
        <v>Velodrome</v>
      </c>
      <c r="BD582" t="str">
        <f t="shared" si="886"/>
        <v>Outlaws</v>
      </c>
      <c r="BE582" t="s">
        <v>7</v>
      </c>
      <c r="BF582" t="s">
        <v>172</v>
      </c>
      <c r="BI582" cm="1">
        <f t="array" ref="BI582">IFERROR(_xlfn._xlws.FILTER(shifts!A:A,(shifts!B:B=events!AD582)*(shifts!AG:AG&gt;=events!BK582)*(shifts!AH:AH&lt;=events!BL582)),BI581)</f>
        <v>21</v>
      </c>
      <c r="BJ582" s="15">
        <f t="shared" si="876"/>
        <v>0</v>
      </c>
      <c r="BK582">
        <f t="shared" si="877"/>
        <v>632</v>
      </c>
      <c r="BL582">
        <f t="shared" si="878"/>
        <v>632</v>
      </c>
      <c r="BM582" s="15">
        <f>SUMIFS(BJ$2:BJ582,K$2:K582,"=Intermission")+SUMIFS(BJ$2:BJ582,K$2:K582,"=Timeout")</f>
        <v>0</v>
      </c>
      <c r="BN582">
        <f t="shared" si="879"/>
        <v>0</v>
      </c>
      <c r="BO582" s="19">
        <f t="shared" si="880"/>
        <v>448</v>
      </c>
      <c r="BP582">
        <f t="shared" si="881"/>
        <v>443</v>
      </c>
      <c r="BQ582" s="17">
        <f t="shared" si="882"/>
        <v>448</v>
      </c>
      <c r="BR582" t="str">
        <f t="shared" si="883"/>
        <v>event_team_player_1</v>
      </c>
      <c r="BS582">
        <f>COUNTIFS(S$3:S582,"="&amp;S582,AI$3:AI582,"="&amp;AI582)</f>
        <v>1</v>
      </c>
      <c r="BT582" t="str">
        <f>IFERROR(VLOOKUP(BB582&amp;BU582&amp;X582,game_rosters!U:W,3,FALSE),"")</f>
        <v>P100004</v>
      </c>
      <c r="BU582" t="str">
        <f t="shared" si="884"/>
        <v>Outlaws</v>
      </c>
    </row>
    <row r="583" spans="1:73" x14ac:dyDescent="0.2">
      <c r="A583" t="str">
        <f t="shared" si="859"/>
        <v/>
      </c>
      <c r="E583" s="4"/>
      <c r="F583" s="43"/>
      <c r="G583" s="4"/>
      <c r="H583" s="46"/>
      <c r="I583" s="44">
        <v>12</v>
      </c>
      <c r="J583" s="44" t="str">
        <f t="shared" si="885"/>
        <v/>
      </c>
      <c r="S583">
        <v>282</v>
      </c>
      <c r="T583">
        <v>50</v>
      </c>
      <c r="U583" t="str">
        <f>IF(B583=1,MAX($U$2:$U582)+1,IF(AND($T583&lt;&gt;"",$T583=$T582),$U582,IF(B583="x",U582,"")))</f>
        <v/>
      </c>
      <c r="V583" t="str">
        <f>IF(C583=1,MAX($V$2:$V582)+1,IF(AND($T583&lt;&gt;"",$T583=$T582),$U582,IF(C583="x",V582,"")))</f>
        <v/>
      </c>
      <c r="X583">
        <v>12</v>
      </c>
      <c r="Z583">
        <v>1</v>
      </c>
      <c r="AA583">
        <f t="shared" si="856"/>
        <v>1282</v>
      </c>
      <c r="AB583">
        <f t="shared" si="857"/>
        <v>9050</v>
      </c>
      <c r="AC583">
        <f t="shared" si="853"/>
        <v>9050</v>
      </c>
      <c r="AD583" s="6">
        <v>1</v>
      </c>
      <c r="AE583" t="s">
        <v>911</v>
      </c>
      <c r="AF583" t="s">
        <v>927</v>
      </c>
      <c r="AG583" t="s">
        <v>756</v>
      </c>
      <c r="AH583" t="s">
        <v>756</v>
      </c>
      <c r="AI583" t="str">
        <f t="shared" si="860"/>
        <v>e</v>
      </c>
      <c r="AJ583" t="str">
        <f t="shared" si="861"/>
        <v/>
      </c>
      <c r="AK583" t="str">
        <f t="shared" si="862"/>
        <v/>
      </c>
      <c r="AL583" t="str">
        <f t="shared" si="863"/>
        <v/>
      </c>
      <c r="AM583" t="str">
        <f t="shared" si="864"/>
        <v/>
      </c>
      <c r="AN583" t="str">
        <f t="shared" si="865"/>
        <v>Away</v>
      </c>
      <c r="AO583" t="str">
        <f t="shared" si="866"/>
        <v>a</v>
      </c>
      <c r="AP583" t="str">
        <f t="shared" si="867"/>
        <v/>
      </c>
      <c r="AQ583" t="str">
        <f t="shared" si="868"/>
        <v/>
      </c>
      <c r="AR583" t="str">
        <f t="shared" si="869"/>
        <v>Away</v>
      </c>
      <c r="AS583" t="str">
        <f t="shared" si="870"/>
        <v>a</v>
      </c>
      <c r="AT583" t="str">
        <f t="shared" si="871"/>
        <v>Offensive</v>
      </c>
      <c r="AU583" t="str">
        <f t="shared" si="872"/>
        <v/>
      </c>
      <c r="AV583" t="str">
        <f t="shared" si="873"/>
        <v/>
      </c>
      <c r="AW583" t="str" cm="1">
        <f t="array" ref="AW583">IFERROR(IF(O583&lt;&gt;"",O583,IF(OR($S583="",$T583=""),"",IF(O583&lt;&gt;"",O583,IF($T583&lt;&gt;"",_xlfn._xlws.FILTER(O:O,($BU:$BU=$BU583)*($I:$I=$I583)*($T:$T=$T583)*($S:$S=_xlfn.MINIFS($S:$S,$T:$T,"="&amp;$T583)),"")))))&amp;"",IF(O583="","",""))&amp;""</f>
        <v/>
      </c>
      <c r="AX583" t="str" cm="1">
        <f t="array" ref="AX583">IFERROR(IF(P583&lt;&gt;"",P583,IF(OR($S583="",$T583=""),"",IF($T583&lt;&gt;"",_xlfn._xlws.FILTER(P:P,($BU:$BU=$BU583)*($I:$I=$I583)*($T:$T=$T583)*($S:$S=_xlfn.MINIFS($S:$S,$T:$T,"="&amp;$T583)),""))))&amp;"",IF(P583="","",""))&amp;""</f>
        <v/>
      </c>
      <c r="AY583" t="str" cm="1">
        <f t="array" ref="AY583">IFERROR(IF(Q583&lt;&gt;"",Q583,IF(OR($S583="",$T583=""),"",IF($T583&lt;&gt;"",_xlfn._xlws.FILTER(Q:Q,($BU:$BU=$BU583)*($I:$I=$I583)*($T:$T=$T583)*($S:$S=_xlfn.MINIFS($S:$S,$T:$T,"="&amp;$T583)),""))))&amp;"",IF(Q583="","",""))&amp;""</f>
        <v/>
      </c>
      <c r="AZ583" t="str" cm="1">
        <f t="array" ref="AZ583">IFERROR(IF(R583&lt;&gt;"",R583,IF(OR($S583="",$T583=""),"",IF($T583&lt;&gt;"",_xlfn._xlws.FILTER(R:R,($BU:$BU=$BU583)*($I:$I=$I583)*($T:$T=$T583)*($S:$S=_xlfn.MINIFS($S:$S,$T:$T,"="&amp;$T583)),""))))&amp;"",IF(R583="","",""))&amp;""</f>
        <v/>
      </c>
      <c r="BA583" s="6">
        <f t="shared" si="874"/>
        <v>54</v>
      </c>
      <c r="BB583">
        <f t="shared" ref="BB583:BD583" si="887">BB582</f>
        <v>18987</v>
      </c>
      <c r="BC583" t="str">
        <f t="shared" si="887"/>
        <v>Velodrome</v>
      </c>
      <c r="BD583" t="str">
        <f t="shared" si="887"/>
        <v>Outlaws</v>
      </c>
      <c r="BE583" t="s">
        <v>7</v>
      </c>
      <c r="BF583" t="s">
        <v>172</v>
      </c>
      <c r="BI583" cm="1">
        <f t="array" ref="BI583">IFERROR(_xlfn._xlws.FILTER(shifts!A:A,(shifts!B:B=events!AD583)*(shifts!AG:AG&gt;=events!BK583)*(shifts!AH:AH&lt;=events!BL583)),BI582)</f>
        <v>21</v>
      </c>
      <c r="BJ583" s="15">
        <f t="shared" si="876"/>
        <v>0</v>
      </c>
      <c r="BK583">
        <f t="shared" si="877"/>
        <v>632</v>
      </c>
      <c r="BL583">
        <f t="shared" si="878"/>
        <v>632</v>
      </c>
      <c r="BM583" s="15">
        <f>SUMIFS(BJ$2:BJ583,K$2:K583,"=Intermission")+SUMIFS(BJ$2:BJ583,K$2:K583,"=Timeout")</f>
        <v>0</v>
      </c>
      <c r="BN583">
        <f t="shared" si="879"/>
        <v>0</v>
      </c>
      <c r="BO583" s="19">
        <f t="shared" si="880"/>
        <v>448</v>
      </c>
      <c r="BP583">
        <f t="shared" si="881"/>
        <v>443</v>
      </c>
      <c r="BQ583" s="17">
        <f t="shared" si="882"/>
        <v>448</v>
      </c>
      <c r="BR583" t="str">
        <f t="shared" si="883"/>
        <v>event_team_player_2</v>
      </c>
      <c r="BS583">
        <f>COUNTIFS(S$3:S583,"="&amp;S583,AI$3:AI583,"="&amp;AI583)</f>
        <v>2</v>
      </c>
      <c r="BT583" t="str">
        <f>IFERROR(VLOOKUP(BB583&amp;BU583&amp;X583,game_rosters!U:W,3,FALSE),"")</f>
        <v>P100214</v>
      </c>
      <c r="BU583" t="str">
        <f t="shared" si="884"/>
        <v>Outlaws</v>
      </c>
    </row>
    <row r="584" spans="1:73" x14ac:dyDescent="0.2">
      <c r="A584" t="str">
        <f t="shared" si="859"/>
        <v/>
      </c>
      <c r="E584" s="4"/>
      <c r="F584" s="43"/>
      <c r="G584" s="4"/>
      <c r="H584" s="46"/>
      <c r="I584" s="44">
        <v>24</v>
      </c>
      <c r="J584" s="44" t="str">
        <f t="shared" si="885"/>
        <v/>
      </c>
      <c r="S584">
        <v>282</v>
      </c>
      <c r="T584">
        <v>50</v>
      </c>
      <c r="U584" t="str">
        <f>IF(B584=1,MAX($U$2:$U583)+1,IF(AND($T584&lt;&gt;"",$T584=$T583),$U583,IF(B584="x",U583,"")))</f>
        <v/>
      </c>
      <c r="V584" t="str">
        <f>IF(C584=1,MAX($V$2:$V583)+1,IF(AND($T584&lt;&gt;"",$T584=$T583),$U583,IF(C584="x",V583,"")))</f>
        <v/>
      </c>
      <c r="X584">
        <v>24</v>
      </c>
      <c r="AA584">
        <f t="shared" si="856"/>
        <v>1282</v>
      </c>
      <c r="AB584">
        <f t="shared" si="857"/>
        <v>9050</v>
      </c>
      <c r="AC584">
        <f t="shared" si="853"/>
        <v>9050</v>
      </c>
      <c r="AD584" s="6">
        <v>1</v>
      </c>
      <c r="AE584" t="s">
        <v>911</v>
      </c>
      <c r="AF584" t="s">
        <v>927</v>
      </c>
      <c r="AG584" t="s">
        <v>756</v>
      </c>
      <c r="AH584" t="s">
        <v>756</v>
      </c>
      <c r="AI584" t="str">
        <f t="shared" si="860"/>
        <v>o</v>
      </c>
      <c r="AJ584" t="str">
        <f t="shared" si="861"/>
        <v/>
      </c>
      <c r="AK584" t="str">
        <f t="shared" si="862"/>
        <v/>
      </c>
      <c r="AL584" t="str">
        <f t="shared" si="863"/>
        <v/>
      </c>
      <c r="AM584" t="str">
        <f t="shared" si="864"/>
        <v/>
      </c>
      <c r="AN584" t="str">
        <f t="shared" si="865"/>
        <v>Away</v>
      </c>
      <c r="AO584" t="str">
        <f t="shared" si="866"/>
        <v>a</v>
      </c>
      <c r="AP584" t="str">
        <f t="shared" si="867"/>
        <v/>
      </c>
      <c r="AQ584" t="str">
        <f t="shared" si="868"/>
        <v/>
      </c>
      <c r="AR584" t="str">
        <f t="shared" si="869"/>
        <v>Away</v>
      </c>
      <c r="AS584" t="str">
        <f t="shared" si="870"/>
        <v>a</v>
      </c>
      <c r="AT584" t="str">
        <f t="shared" si="871"/>
        <v>Defensive</v>
      </c>
      <c r="AU584" t="str">
        <f t="shared" si="872"/>
        <v/>
      </c>
      <c r="AV584" t="str">
        <f t="shared" si="873"/>
        <v/>
      </c>
      <c r="AW584" t="str" cm="1">
        <f t="array" ref="AW584">IFERROR(IF(O584&lt;&gt;"",O584,IF(OR($S584="",$T584=""),"",IF(O584&lt;&gt;"",O584,IF($T584&lt;&gt;"",_xlfn._xlws.FILTER(O:O,($BU:$BU=$BU584)*($I:$I=$I584)*($T:$T=$T584)*($S:$S=_xlfn.MINIFS($S:$S,$T:$T,"="&amp;$T584)),"")))))&amp;"",IF(O584="","",""))&amp;""</f>
        <v/>
      </c>
      <c r="AX584" t="str" cm="1">
        <f t="array" ref="AX584">IFERROR(IF(P584&lt;&gt;"",P584,IF(OR($S584="",$T584=""),"",IF($T584&lt;&gt;"",_xlfn._xlws.FILTER(P:P,($BU:$BU=$BU584)*($I:$I=$I584)*($T:$T=$T584)*($S:$S=_xlfn.MINIFS($S:$S,$T:$T,"="&amp;$T584)),""))))&amp;"",IF(P584="","",""))&amp;""</f>
        <v/>
      </c>
      <c r="AY584" t="str" cm="1">
        <f t="array" ref="AY584">IFERROR(IF(Q584&lt;&gt;"",Q584,IF(OR($S584="",$T584=""),"",IF($T584&lt;&gt;"",_xlfn._xlws.FILTER(Q:Q,($BU:$BU=$BU584)*($I:$I=$I584)*($T:$T=$T584)*($S:$S=_xlfn.MINIFS($S:$S,$T:$T,"="&amp;$T584)),""))))&amp;"",IF(Q584="","",""))&amp;""</f>
        <v/>
      </c>
      <c r="AZ584" t="str" cm="1">
        <f t="array" ref="AZ584">IFERROR(IF(R584&lt;&gt;"",R584,IF(OR($S584="",$T584=""),"",IF($T584&lt;&gt;"",_xlfn._xlws.FILTER(R:R,($BU:$BU=$BU584)*($I:$I=$I584)*($T:$T=$T584)*($S:$S=_xlfn.MINIFS($S:$S,$T:$T,"="&amp;$T584)),""))))&amp;"",IF(R584="","",""))&amp;""</f>
        <v/>
      </c>
      <c r="BA584" s="6">
        <f t="shared" si="874"/>
        <v>54</v>
      </c>
      <c r="BB584">
        <f t="shared" ref="BB584:BD584" si="888">BB583</f>
        <v>18987</v>
      </c>
      <c r="BC584" t="str">
        <f t="shared" si="888"/>
        <v>Velodrome</v>
      </c>
      <c r="BD584" t="str">
        <f t="shared" si="888"/>
        <v>Outlaws</v>
      </c>
      <c r="BE584" t="s">
        <v>7</v>
      </c>
      <c r="BF584" t="s">
        <v>172</v>
      </c>
      <c r="BI584" cm="1">
        <f t="array" ref="BI584">IFERROR(_xlfn._xlws.FILTER(shifts!A:A,(shifts!B:B=events!AD584)*(shifts!AG:AG&gt;=events!BK584)*(shifts!AH:AH&lt;=events!BL584)),BI583)</f>
        <v>21</v>
      </c>
      <c r="BJ584" s="15">
        <f t="shared" si="876"/>
        <v>0</v>
      </c>
      <c r="BK584">
        <f t="shared" si="877"/>
        <v>632</v>
      </c>
      <c r="BL584">
        <f t="shared" si="878"/>
        <v>632</v>
      </c>
      <c r="BM584" s="15">
        <f>SUMIFS(BJ$2:BJ584,K$2:K584,"=Intermission")+SUMIFS(BJ$2:BJ584,K$2:K584,"=Timeout")</f>
        <v>0</v>
      </c>
      <c r="BN584">
        <f t="shared" si="879"/>
        <v>0</v>
      </c>
      <c r="BO584" s="19">
        <f t="shared" si="880"/>
        <v>448</v>
      </c>
      <c r="BP584">
        <f t="shared" si="881"/>
        <v>443</v>
      </c>
      <c r="BQ584" s="17">
        <f t="shared" si="882"/>
        <v>448</v>
      </c>
      <c r="BR584" t="str">
        <f t="shared" si="883"/>
        <v>opp_team_player_1</v>
      </c>
      <c r="BS584">
        <f>COUNTIFS(S$3:S584,"="&amp;S584,AI$3:AI584,"="&amp;AI584)</f>
        <v>1</v>
      </c>
      <c r="BT584" t="str">
        <f>IFERROR(VLOOKUP(BB584&amp;BU584&amp;X584,game_rosters!U:W,3,FALSE),"")</f>
        <v>P100230</v>
      </c>
      <c r="BU584" t="str">
        <f t="shared" si="884"/>
        <v>Velodrome</v>
      </c>
    </row>
    <row r="585" spans="1:73" x14ac:dyDescent="0.2">
      <c r="A585">
        <f t="shared" si="859"/>
        <v>1</v>
      </c>
      <c r="E585" s="4"/>
      <c r="F585" s="43"/>
      <c r="G585" s="4"/>
      <c r="H585" s="46"/>
      <c r="I585" s="44">
        <v>3</v>
      </c>
      <c r="J585" s="44" t="str">
        <f t="shared" si="885"/>
        <v>d</v>
      </c>
      <c r="K585" t="s">
        <v>238</v>
      </c>
      <c r="L585" t="s">
        <v>184</v>
      </c>
      <c r="M585" t="s">
        <v>89</v>
      </c>
      <c r="N585" t="s">
        <v>595</v>
      </c>
      <c r="S585">
        <v>283</v>
      </c>
      <c r="T585">
        <v>50</v>
      </c>
      <c r="U585" t="str">
        <f>IF(B585=1,MAX($U$2:$U584)+1,IF(AND($T585&lt;&gt;"",$T585=$T584),$U584,IF(B585="x",U584,"")))</f>
        <v/>
      </c>
      <c r="V585" t="str">
        <f>IF(C585=1,MAX($V$2:$V584)+1,IF(AND($T585&lt;&gt;"",$T585=$T584),$U584,IF(C585="x",V584,"")))</f>
        <v/>
      </c>
      <c r="W585" t="s">
        <v>731</v>
      </c>
      <c r="X585">
        <v>3</v>
      </c>
      <c r="Z585">
        <v>1</v>
      </c>
      <c r="AA585">
        <f t="shared" si="856"/>
        <v>1283</v>
      </c>
      <c r="AB585">
        <f t="shared" si="857"/>
        <v>9050</v>
      </c>
      <c r="AC585">
        <f t="shared" si="853"/>
        <v>9050</v>
      </c>
      <c r="AD585" s="6">
        <v>1</v>
      </c>
      <c r="AE585" t="s">
        <v>911</v>
      </c>
      <c r="AF585" t="s">
        <v>927</v>
      </c>
      <c r="AG585" t="s">
        <v>756</v>
      </c>
      <c r="AH585" t="s">
        <v>756</v>
      </c>
      <c r="AI585" t="str">
        <f t="shared" si="860"/>
        <v>e</v>
      </c>
      <c r="AJ585" t="str">
        <f t="shared" si="861"/>
        <v>d</v>
      </c>
      <c r="AK585" t="str">
        <f t="shared" si="862"/>
        <v>d</v>
      </c>
      <c r="AL585" t="str">
        <f t="shared" si="863"/>
        <v>o</v>
      </c>
      <c r="AM585" t="str">
        <f t="shared" si="864"/>
        <v>d</v>
      </c>
      <c r="AN585" t="str">
        <f t="shared" si="865"/>
        <v>Away</v>
      </c>
      <c r="AO585" t="str">
        <f t="shared" si="866"/>
        <v>a</v>
      </c>
      <c r="AP585" t="str">
        <f t="shared" si="867"/>
        <v>o</v>
      </c>
      <c r="AQ585" t="str">
        <f t="shared" si="868"/>
        <v>d</v>
      </c>
      <c r="AR585" t="str">
        <f t="shared" si="869"/>
        <v>Away</v>
      </c>
      <c r="AS585" t="str">
        <f t="shared" si="870"/>
        <v>a</v>
      </c>
      <c r="AT585" t="str">
        <f t="shared" si="871"/>
        <v>Offensive</v>
      </c>
      <c r="AU585" t="str">
        <f t="shared" si="872"/>
        <v/>
      </c>
      <c r="AV585" t="str">
        <f t="shared" si="873"/>
        <v/>
      </c>
      <c r="AW585" t="str" cm="1">
        <f t="array" ref="AW585">IFERROR(IF(O585&lt;&gt;"",O585,IF(OR($S585="",$T585=""),"",IF(O585&lt;&gt;"",O585,IF($T585&lt;&gt;"",_xlfn._xlws.FILTER(O:O,($BU:$BU=$BU585)*($I:$I=$I585)*($T:$T=$T585)*($S:$S=_xlfn.MINIFS($S:$S,$T:$T,"="&amp;$T585)),"")))))&amp;"",IF(O585="","",""))&amp;""</f>
        <v/>
      </c>
      <c r="AX585" t="str" cm="1">
        <f t="array" ref="AX585">IFERROR(IF(P585&lt;&gt;"",P585,IF(OR($S585="",$T585=""),"",IF($T585&lt;&gt;"",_xlfn._xlws.FILTER(P:P,($BU:$BU=$BU585)*($I:$I=$I585)*($T:$T=$T585)*($S:$S=_xlfn.MINIFS($S:$S,$T:$T,"="&amp;$T585)),""))))&amp;"",IF(P585="","",""))&amp;""</f>
        <v/>
      </c>
      <c r="AY585" t="str" cm="1">
        <f t="array" ref="AY585">IFERROR(IF(Q585&lt;&gt;"",Q585,IF(OR($S585="",$T585=""),"",IF($T585&lt;&gt;"",_xlfn._xlws.FILTER(Q:Q,($BU:$BU=$BU585)*($I:$I=$I585)*($T:$T=$T585)*($S:$S=_xlfn.MINIFS($S:$S,$T:$T,"="&amp;$T585)),""))))&amp;"",IF(Q585="","",""))&amp;""</f>
        <v/>
      </c>
      <c r="AZ585" t="str" cm="1">
        <f t="array" ref="AZ585">IFERROR(IF(R585&lt;&gt;"",R585,IF(OR($S585="",$T585=""),"",IF($T585&lt;&gt;"",_xlfn._xlws.FILTER(R:R,($BU:$BU=$BU585)*($I:$I=$I585)*($T:$T=$T585)*($S:$S=_xlfn.MINIFS($S:$S,$T:$T,"="&amp;$T585)),""))))&amp;"",IF(R585="","",""))&amp;""</f>
        <v/>
      </c>
      <c r="BA585" s="6">
        <f t="shared" si="874"/>
        <v>55</v>
      </c>
      <c r="BB585">
        <f t="shared" ref="BB585:BD585" si="889">BB584</f>
        <v>18987</v>
      </c>
      <c r="BC585" t="str">
        <f t="shared" si="889"/>
        <v>Velodrome</v>
      </c>
      <c r="BD585" t="str">
        <f t="shared" si="889"/>
        <v>Outlaws</v>
      </c>
      <c r="BE585" t="s">
        <v>238</v>
      </c>
      <c r="BF585" t="s">
        <v>184</v>
      </c>
      <c r="BI585" cm="1">
        <f t="array" ref="BI585">IFERROR(_xlfn._xlws.FILTER(shifts!A:A,(shifts!B:B=events!AD585)*(shifts!AG:AG&gt;=events!BK585)*(shifts!AH:AH&lt;=events!BL585)),BI584)</f>
        <v>21</v>
      </c>
      <c r="BJ585" s="15">
        <f t="shared" si="876"/>
        <v>0</v>
      </c>
      <c r="BK585">
        <f t="shared" si="877"/>
        <v>632</v>
      </c>
      <c r="BL585">
        <f t="shared" si="878"/>
        <v>632</v>
      </c>
      <c r="BM585" s="15">
        <f>SUMIFS(BJ$2:BJ585,K$2:K585,"=Intermission")+SUMIFS(BJ$2:BJ585,K$2:K585,"=Timeout")</f>
        <v>0</v>
      </c>
      <c r="BN585">
        <f t="shared" si="879"/>
        <v>0</v>
      </c>
      <c r="BO585" s="19">
        <f t="shared" si="880"/>
        <v>448</v>
      </c>
      <c r="BP585">
        <f t="shared" si="881"/>
        <v>443</v>
      </c>
      <c r="BQ585" s="17">
        <f t="shared" si="882"/>
        <v>448</v>
      </c>
      <c r="BR585" t="str">
        <f t="shared" si="883"/>
        <v>event_team_player_1</v>
      </c>
      <c r="BS585">
        <f>COUNTIFS(S$3:S585,"="&amp;S585,AI$3:AI585,"="&amp;AI585)</f>
        <v>1</v>
      </c>
      <c r="BT585" t="str">
        <f>IFERROR(VLOOKUP(BB585&amp;BU585&amp;X585,game_rosters!U:W,3,FALSE),"")</f>
        <v>P100004</v>
      </c>
      <c r="BU585" t="str">
        <f t="shared" si="884"/>
        <v>Outlaws</v>
      </c>
    </row>
    <row r="586" spans="1:73" x14ac:dyDescent="0.2">
      <c r="A586" t="str">
        <f t="shared" si="859"/>
        <v/>
      </c>
      <c r="E586" s="4"/>
      <c r="F586" s="43"/>
      <c r="G586" s="4"/>
      <c r="H586" s="46"/>
      <c r="I586" s="44">
        <v>12</v>
      </c>
      <c r="J586" s="44" t="str">
        <f t="shared" si="885"/>
        <v/>
      </c>
      <c r="S586">
        <v>283</v>
      </c>
      <c r="T586">
        <v>50</v>
      </c>
      <c r="U586" t="str">
        <f>IF(B586=1,MAX($U$2:$U585)+1,IF(AND($T586&lt;&gt;"",$T586=$T585),$U585,IF(B586="x",U585,"")))</f>
        <v/>
      </c>
      <c r="V586" t="str">
        <f>IF(C586=1,MAX($V$2:$V585)+1,IF(AND($T586&lt;&gt;"",$T586=$T585),$U585,IF(C586="x",V585,"")))</f>
        <v/>
      </c>
      <c r="X586">
        <v>12</v>
      </c>
      <c r="Z586">
        <v>1</v>
      </c>
      <c r="AA586">
        <f t="shared" si="856"/>
        <v>1283</v>
      </c>
      <c r="AB586">
        <f t="shared" si="857"/>
        <v>9050</v>
      </c>
      <c r="AC586">
        <f t="shared" si="853"/>
        <v>9050</v>
      </c>
      <c r="AD586" s="6">
        <v>1</v>
      </c>
      <c r="AE586" t="s">
        <v>911</v>
      </c>
      <c r="AF586" t="s">
        <v>927</v>
      </c>
      <c r="AG586" t="s">
        <v>756</v>
      </c>
      <c r="AH586" t="s">
        <v>756</v>
      </c>
      <c r="AI586" t="str">
        <f t="shared" si="860"/>
        <v>e</v>
      </c>
      <c r="AJ586" t="str">
        <f t="shared" si="861"/>
        <v>d</v>
      </c>
      <c r="AK586" t="str">
        <f t="shared" si="862"/>
        <v>d</v>
      </c>
      <c r="AL586" t="str">
        <f t="shared" si="863"/>
        <v/>
      </c>
      <c r="AM586" t="str">
        <f t="shared" si="864"/>
        <v/>
      </c>
      <c r="AN586" t="str">
        <f t="shared" si="865"/>
        <v>Away</v>
      </c>
      <c r="AO586" t="str">
        <f t="shared" si="866"/>
        <v>a</v>
      </c>
      <c r="AP586" t="str">
        <f t="shared" si="867"/>
        <v>o</v>
      </c>
      <c r="AQ586" t="str">
        <f t="shared" si="868"/>
        <v>d</v>
      </c>
      <c r="AR586" t="str">
        <f t="shared" si="869"/>
        <v>Away</v>
      </c>
      <c r="AS586" t="str">
        <f t="shared" si="870"/>
        <v>a</v>
      </c>
      <c r="AT586" t="str">
        <f t="shared" si="871"/>
        <v>Offensive</v>
      </c>
      <c r="AU586" t="str">
        <f t="shared" si="872"/>
        <v/>
      </c>
      <c r="AV586" t="str">
        <f t="shared" si="873"/>
        <v/>
      </c>
      <c r="AW586" t="str" cm="1">
        <f t="array" ref="AW586">IFERROR(IF(O586&lt;&gt;"",O586,IF(OR($S586="",$T586=""),"",IF(O586&lt;&gt;"",O586,IF($T586&lt;&gt;"",_xlfn._xlws.FILTER(O:O,($BU:$BU=$BU586)*($I:$I=$I586)*($T:$T=$T586)*($S:$S=_xlfn.MINIFS($S:$S,$T:$T,"="&amp;$T586)),"")))))&amp;"",IF(O586="","",""))&amp;""</f>
        <v/>
      </c>
      <c r="AX586" t="str" cm="1">
        <f t="array" ref="AX586">IFERROR(IF(P586&lt;&gt;"",P586,IF(OR($S586="",$T586=""),"",IF($T586&lt;&gt;"",_xlfn._xlws.FILTER(P:P,($BU:$BU=$BU586)*($I:$I=$I586)*($T:$T=$T586)*($S:$S=_xlfn.MINIFS($S:$S,$T:$T,"="&amp;$T586)),""))))&amp;"",IF(P586="","",""))&amp;""</f>
        <v/>
      </c>
      <c r="AY586" t="str" cm="1">
        <f t="array" ref="AY586">IFERROR(IF(Q586&lt;&gt;"",Q586,IF(OR($S586="",$T586=""),"",IF($T586&lt;&gt;"",_xlfn._xlws.FILTER(Q:Q,($BU:$BU=$BU586)*($I:$I=$I586)*($T:$T=$T586)*($S:$S=_xlfn.MINIFS($S:$S,$T:$T,"="&amp;$T586)),""))))&amp;"",IF(Q586="","",""))&amp;""</f>
        <v/>
      </c>
      <c r="AZ586" t="str" cm="1">
        <f t="array" ref="AZ586">IFERROR(IF(R586&lt;&gt;"",R586,IF(OR($S586="",$T586=""),"",IF($T586&lt;&gt;"",_xlfn._xlws.FILTER(R:R,($BU:$BU=$BU586)*($I:$I=$I586)*($T:$T=$T586)*($S:$S=_xlfn.MINIFS($S:$S,$T:$T,"="&amp;$T586)),""))))&amp;"",IF(R586="","",""))&amp;""</f>
        <v/>
      </c>
      <c r="BA586" s="6">
        <f t="shared" si="874"/>
        <v>55</v>
      </c>
      <c r="BB586">
        <f t="shared" ref="BB586:BD586" si="890">BB585</f>
        <v>18987</v>
      </c>
      <c r="BC586" t="str">
        <f t="shared" si="890"/>
        <v>Velodrome</v>
      </c>
      <c r="BD586" t="str">
        <f t="shared" si="890"/>
        <v>Outlaws</v>
      </c>
      <c r="BE586" t="s">
        <v>238</v>
      </c>
      <c r="BF586" t="s">
        <v>184</v>
      </c>
      <c r="BI586" cm="1">
        <f t="array" ref="BI586">IFERROR(_xlfn._xlws.FILTER(shifts!A:A,(shifts!B:B=events!AD586)*(shifts!AG:AG&gt;=events!BK586)*(shifts!AH:AH&lt;=events!BL586)),BI585)</f>
        <v>21</v>
      </c>
      <c r="BJ586" s="15">
        <f t="shared" si="876"/>
        <v>0</v>
      </c>
      <c r="BK586">
        <f t="shared" si="877"/>
        <v>632</v>
      </c>
      <c r="BL586">
        <f t="shared" si="878"/>
        <v>632</v>
      </c>
      <c r="BM586" s="15">
        <f>SUMIFS(BJ$2:BJ586,K$2:K586,"=Intermission")+SUMIFS(BJ$2:BJ586,K$2:K586,"=Timeout")</f>
        <v>0</v>
      </c>
      <c r="BN586">
        <f t="shared" si="879"/>
        <v>0</v>
      </c>
      <c r="BO586" s="19">
        <f t="shared" si="880"/>
        <v>448</v>
      </c>
      <c r="BP586">
        <f t="shared" si="881"/>
        <v>443</v>
      </c>
      <c r="BQ586" s="17">
        <f t="shared" si="882"/>
        <v>448</v>
      </c>
      <c r="BR586" t="str">
        <f t="shared" si="883"/>
        <v>event_team_player_2</v>
      </c>
      <c r="BS586">
        <f>COUNTIFS(S$3:S586,"="&amp;S586,AI$3:AI586,"="&amp;AI586)</f>
        <v>2</v>
      </c>
      <c r="BT586" t="str">
        <f>IFERROR(VLOOKUP(BB586&amp;BU586&amp;X586,game_rosters!U:W,3,FALSE),"")</f>
        <v>P100214</v>
      </c>
      <c r="BU586" t="str">
        <f t="shared" si="884"/>
        <v>Outlaws</v>
      </c>
    </row>
    <row r="587" spans="1:73" x14ac:dyDescent="0.2">
      <c r="A587" t="str">
        <f t="shared" si="859"/>
        <v/>
      </c>
      <c r="E587" s="4"/>
      <c r="F587" s="43"/>
      <c r="G587" s="4"/>
      <c r="H587" s="46"/>
      <c r="I587" s="44">
        <v>24</v>
      </c>
      <c r="J587" s="44" t="str">
        <f t="shared" si="885"/>
        <v/>
      </c>
      <c r="S587">
        <v>283</v>
      </c>
      <c r="T587">
        <v>50</v>
      </c>
      <c r="U587" t="str">
        <f>IF(B587=1,MAX($U$2:$U586)+1,IF(AND($T587&lt;&gt;"",$T587=$T586),$U586,IF(B587="x",U586,"")))</f>
        <v/>
      </c>
      <c r="V587" t="str">
        <f>IF(C587=1,MAX($V$2:$V586)+1,IF(AND($T587&lt;&gt;"",$T587=$T586),$U586,IF(C587="x",V586,"")))</f>
        <v/>
      </c>
      <c r="X587">
        <v>24</v>
      </c>
      <c r="AA587">
        <f t="shared" si="856"/>
        <v>1283</v>
      </c>
      <c r="AB587">
        <f t="shared" si="857"/>
        <v>9050</v>
      </c>
      <c r="AC587">
        <f t="shared" si="853"/>
        <v>9050</v>
      </c>
      <c r="AD587" s="6">
        <v>1</v>
      </c>
      <c r="AE587" t="s">
        <v>911</v>
      </c>
      <c r="AF587" t="s">
        <v>927</v>
      </c>
      <c r="AG587" t="s">
        <v>756</v>
      </c>
      <c r="AH587" t="s">
        <v>756</v>
      </c>
      <c r="AI587" t="str">
        <f t="shared" si="860"/>
        <v>o</v>
      </c>
      <c r="AJ587" t="str">
        <f t="shared" si="861"/>
        <v>d</v>
      </c>
      <c r="AK587" t="str">
        <f t="shared" si="862"/>
        <v>d</v>
      </c>
      <c r="AL587" t="str">
        <f t="shared" si="863"/>
        <v/>
      </c>
      <c r="AM587" t="str">
        <f t="shared" si="864"/>
        <v/>
      </c>
      <c r="AN587" t="str">
        <f t="shared" si="865"/>
        <v>Away</v>
      </c>
      <c r="AO587" t="str">
        <f t="shared" si="866"/>
        <v>a</v>
      </c>
      <c r="AP587" t="str">
        <f t="shared" si="867"/>
        <v>o</v>
      </c>
      <c r="AQ587" t="str">
        <f t="shared" si="868"/>
        <v>d</v>
      </c>
      <c r="AR587" t="str">
        <f t="shared" si="869"/>
        <v>Away</v>
      </c>
      <c r="AS587" t="str">
        <f t="shared" si="870"/>
        <v>a</v>
      </c>
      <c r="AT587" t="str">
        <f t="shared" si="871"/>
        <v>Defensive</v>
      </c>
      <c r="AU587" t="str">
        <f t="shared" si="872"/>
        <v/>
      </c>
      <c r="AV587" t="str">
        <f t="shared" si="873"/>
        <v/>
      </c>
      <c r="AW587" t="str" cm="1">
        <f t="array" ref="AW587">IFERROR(IF(O587&lt;&gt;"",O587,IF(OR($S587="",$T587=""),"",IF(O587&lt;&gt;"",O587,IF($T587&lt;&gt;"",_xlfn._xlws.FILTER(O:O,($BU:$BU=$BU587)*($I:$I=$I587)*($T:$T=$T587)*($S:$S=_xlfn.MINIFS($S:$S,$T:$T,"="&amp;$T587)),"")))))&amp;"",IF(O587="","",""))&amp;""</f>
        <v/>
      </c>
      <c r="AX587" t="str" cm="1">
        <f t="array" ref="AX587">IFERROR(IF(P587&lt;&gt;"",P587,IF(OR($S587="",$T587=""),"",IF($T587&lt;&gt;"",_xlfn._xlws.FILTER(P:P,($BU:$BU=$BU587)*($I:$I=$I587)*($T:$T=$T587)*($S:$S=_xlfn.MINIFS($S:$S,$T:$T,"="&amp;$T587)),""))))&amp;"",IF(P587="","",""))&amp;""</f>
        <v/>
      </c>
      <c r="AY587" t="str" cm="1">
        <f t="array" ref="AY587">IFERROR(IF(Q587&lt;&gt;"",Q587,IF(OR($S587="",$T587=""),"",IF($T587&lt;&gt;"",_xlfn._xlws.FILTER(Q:Q,($BU:$BU=$BU587)*($I:$I=$I587)*($T:$T=$T587)*($S:$S=_xlfn.MINIFS($S:$S,$T:$T,"="&amp;$T587)),""))))&amp;"",IF(Q587="","",""))&amp;""</f>
        <v/>
      </c>
      <c r="AZ587" t="str" cm="1">
        <f t="array" ref="AZ587">IFERROR(IF(R587&lt;&gt;"",R587,IF(OR($S587="",$T587=""),"",IF($T587&lt;&gt;"",_xlfn._xlws.FILTER(R:R,($BU:$BU=$BU587)*($I:$I=$I587)*($T:$T=$T587)*($S:$S=_xlfn.MINIFS($S:$S,$T:$T,"="&amp;$T587)),""))))&amp;"",IF(R587="","",""))&amp;""</f>
        <v/>
      </c>
      <c r="BA587" s="6">
        <f t="shared" si="874"/>
        <v>55</v>
      </c>
      <c r="BB587">
        <f t="shared" ref="BB587:BD587" si="891">BB586</f>
        <v>18987</v>
      </c>
      <c r="BC587" t="str">
        <f t="shared" si="891"/>
        <v>Velodrome</v>
      </c>
      <c r="BD587" t="str">
        <f t="shared" si="891"/>
        <v>Outlaws</v>
      </c>
      <c r="BE587" t="s">
        <v>238</v>
      </c>
      <c r="BF587" t="s">
        <v>184</v>
      </c>
      <c r="BI587" cm="1">
        <f t="array" ref="BI587">IFERROR(_xlfn._xlws.FILTER(shifts!A:A,(shifts!B:B=events!AD587)*(shifts!AG:AG&gt;=events!BK587)*(shifts!AH:AH&lt;=events!BL587)),BI586)</f>
        <v>21</v>
      </c>
      <c r="BJ587" s="15">
        <f t="shared" si="876"/>
        <v>0</v>
      </c>
      <c r="BK587">
        <f t="shared" si="877"/>
        <v>632</v>
      </c>
      <c r="BL587">
        <f t="shared" si="878"/>
        <v>632</v>
      </c>
      <c r="BM587" s="15">
        <f>SUMIFS(BJ$2:BJ587,K$2:K587,"=Intermission")+SUMIFS(BJ$2:BJ587,K$2:K587,"=Timeout")</f>
        <v>0</v>
      </c>
      <c r="BN587">
        <f t="shared" si="879"/>
        <v>0</v>
      </c>
      <c r="BO587" s="19">
        <f t="shared" si="880"/>
        <v>448</v>
      </c>
      <c r="BP587">
        <f t="shared" si="881"/>
        <v>443</v>
      </c>
      <c r="BQ587" s="17">
        <f t="shared" si="882"/>
        <v>448</v>
      </c>
      <c r="BR587" t="str">
        <f t="shared" si="883"/>
        <v>opp_team_player_1</v>
      </c>
      <c r="BS587">
        <f>COUNTIFS(S$3:S587,"="&amp;S587,AI$3:AI587,"="&amp;AI587)</f>
        <v>1</v>
      </c>
      <c r="BT587" t="str">
        <f>IFERROR(VLOOKUP(BB587&amp;BU587&amp;X587,game_rosters!U:W,3,FALSE),"")</f>
        <v>P100230</v>
      </c>
      <c r="BU587" t="str">
        <f t="shared" si="884"/>
        <v>Velodrome</v>
      </c>
    </row>
    <row r="588" spans="1:73" x14ac:dyDescent="0.2">
      <c r="A588">
        <f t="shared" si="859"/>
        <v>1</v>
      </c>
      <c r="E588" s="4"/>
      <c r="F588" s="43"/>
      <c r="G588" s="4"/>
      <c r="H588" s="46"/>
      <c r="I588" s="44">
        <v>12</v>
      </c>
      <c r="J588" s="44" t="str">
        <f t="shared" si="885"/>
        <v/>
      </c>
      <c r="K588" t="s">
        <v>13</v>
      </c>
      <c r="S588">
        <v>284</v>
      </c>
      <c r="T588" t="s">
        <v>756</v>
      </c>
      <c r="U588" t="str">
        <f>IF(B588=1,MAX($U$2:$U587)+1,IF(AND($T588&lt;&gt;"",$T588=$T587),$U587,IF(B588="x",U587,"")))</f>
        <v/>
      </c>
      <c r="V588" t="str">
        <f>IF(C588=1,MAX($V$2:$V587)+1,IF(AND($T588&lt;&gt;"",$T588=$T587),$U587,IF(C588="x",V587,"")))</f>
        <v/>
      </c>
      <c r="W588" t="s">
        <v>731</v>
      </c>
      <c r="X588">
        <v>12</v>
      </c>
      <c r="Z588">
        <v>1</v>
      </c>
      <c r="AA588">
        <f t="shared" si="856"/>
        <v>1284</v>
      </c>
      <c r="AB588" t="str">
        <f t="shared" si="857"/>
        <v/>
      </c>
      <c r="AC588">
        <f t="shared" si="853"/>
        <v>1284</v>
      </c>
      <c r="AD588" s="6">
        <v>1</v>
      </c>
      <c r="AE588" t="s">
        <v>911</v>
      </c>
      <c r="AF588" t="s">
        <v>927</v>
      </c>
      <c r="AG588" t="s">
        <v>911</v>
      </c>
      <c r="AH588" t="s">
        <v>905</v>
      </c>
      <c r="AI588" t="str">
        <f t="shared" si="860"/>
        <v>e</v>
      </c>
      <c r="AJ588" t="str">
        <f t="shared" si="861"/>
        <v/>
      </c>
      <c r="AK588" t="str">
        <f t="shared" si="862"/>
        <v/>
      </c>
      <c r="AL588" t="str">
        <f t="shared" si="863"/>
        <v/>
      </c>
      <c r="AM588" t="str">
        <f t="shared" si="864"/>
        <v/>
      </c>
      <c r="AN588" t="str">
        <f t="shared" si="865"/>
        <v>Away</v>
      </c>
      <c r="AO588" t="str">
        <f t="shared" si="866"/>
        <v>a</v>
      </c>
      <c r="AP588" t="str">
        <f t="shared" si="867"/>
        <v/>
      </c>
      <c r="AQ588" t="str">
        <f t="shared" si="868"/>
        <v/>
      </c>
      <c r="AR588" t="str">
        <f t="shared" si="869"/>
        <v>Away</v>
      </c>
      <c r="AS588" t="str">
        <f t="shared" si="870"/>
        <v>a</v>
      </c>
      <c r="AT588" t="str">
        <f t="shared" si="871"/>
        <v>Offensive</v>
      </c>
      <c r="AU588" t="str">
        <f t="shared" si="872"/>
        <v/>
      </c>
      <c r="AV588" t="str">
        <f t="shared" si="873"/>
        <v/>
      </c>
      <c r="AW588" t="str" cm="1">
        <f t="array" ref="AW588">IFERROR(IF(O588&lt;&gt;"",O588,IF(OR($S588="",$T588=""),"",IF(O588&lt;&gt;"",O588,IF($T588&lt;&gt;"",_xlfn._xlws.FILTER(O:O,($BU:$BU=$BU588)*($I:$I=$I588)*($T:$T=$T588)*($S:$S=_xlfn.MINIFS($S:$S,$T:$T,"="&amp;$T588)),"")))))&amp;"",IF(O588="","",""))&amp;""</f>
        <v/>
      </c>
      <c r="AX588" t="str" cm="1">
        <f t="array" ref="AX588">IFERROR(IF(P588&lt;&gt;"",P588,IF(OR($S588="",$T588=""),"",IF($T588&lt;&gt;"",_xlfn._xlws.FILTER(P:P,($BU:$BU=$BU588)*($I:$I=$I588)*($T:$T=$T588)*($S:$S=_xlfn.MINIFS($S:$S,$T:$T,"="&amp;$T588)),""))))&amp;"",IF(P588="","",""))&amp;""</f>
        <v/>
      </c>
      <c r="AY588" t="str" cm="1">
        <f t="array" ref="AY588">IFERROR(IF(Q588&lt;&gt;"",Q588,IF(OR($S588="",$T588=""),"",IF($T588&lt;&gt;"",_xlfn._xlws.FILTER(Q:Q,($BU:$BU=$BU588)*($I:$I=$I588)*($T:$T=$T588)*($S:$S=_xlfn.MINIFS($S:$S,$T:$T,"="&amp;$T588)),""))))&amp;"",IF(Q588="","",""))&amp;""</f>
        <v/>
      </c>
      <c r="AZ588" t="str" cm="1">
        <f t="array" ref="AZ588">IFERROR(IF(R588&lt;&gt;"",R588,IF(OR($S588="",$T588=""),"",IF($T588&lt;&gt;"",_xlfn._xlws.FILTER(R:R,($BU:$BU=$BU588)*($I:$I=$I588)*($T:$T=$T588)*($S:$S=_xlfn.MINIFS($S:$S,$T:$T,"="&amp;$T588)),""))))&amp;"",IF(R588="","",""))&amp;""</f>
        <v/>
      </c>
      <c r="BA588" s="6">
        <f t="shared" si="874"/>
        <v>55</v>
      </c>
      <c r="BB588">
        <f t="shared" ref="BB588:BD588" si="892">BB587</f>
        <v>18987</v>
      </c>
      <c r="BC588" t="str">
        <f t="shared" si="892"/>
        <v>Velodrome</v>
      </c>
      <c r="BD588" t="str">
        <f t="shared" si="892"/>
        <v>Outlaws</v>
      </c>
      <c r="BE588" t="s">
        <v>13</v>
      </c>
      <c r="BF588" t="s">
        <v>756</v>
      </c>
      <c r="BI588" cm="1">
        <f t="array" ref="BI588">IFERROR(_xlfn._xlws.FILTER(shifts!A:A,(shifts!B:B=events!AD588)*(shifts!AG:AG&gt;=events!BK588)*(shifts!AH:AH&lt;=events!BL588)),BI587)</f>
        <v>21</v>
      </c>
      <c r="BJ588" s="15">
        <f t="shared" si="876"/>
        <v>2</v>
      </c>
      <c r="BK588">
        <f t="shared" si="877"/>
        <v>632</v>
      </c>
      <c r="BL588">
        <f t="shared" si="878"/>
        <v>630</v>
      </c>
      <c r="BM588" s="15">
        <f>SUMIFS(BJ$2:BJ588,K$2:K588,"=Intermission")+SUMIFS(BJ$2:BJ588,K$2:K588,"=Timeout")</f>
        <v>0</v>
      </c>
      <c r="BN588">
        <f t="shared" si="879"/>
        <v>0</v>
      </c>
      <c r="BO588" s="19">
        <f t="shared" si="880"/>
        <v>448</v>
      </c>
      <c r="BP588">
        <f t="shared" si="881"/>
        <v>443</v>
      </c>
      <c r="BQ588" s="17">
        <f t="shared" si="882"/>
        <v>450</v>
      </c>
      <c r="BR588" t="str">
        <f t="shared" si="883"/>
        <v>event_team_player_1</v>
      </c>
      <c r="BS588">
        <f>COUNTIFS(S$3:S588,"="&amp;S588,AI$3:AI588,"="&amp;AI588)</f>
        <v>1</v>
      </c>
      <c r="BT588" t="str">
        <f>IFERROR(VLOOKUP(BB588&amp;BU588&amp;X588,game_rosters!U:W,3,FALSE),"")</f>
        <v>P100214</v>
      </c>
      <c r="BU588" t="str">
        <f t="shared" si="884"/>
        <v>Outlaws</v>
      </c>
    </row>
    <row r="589" spans="1:73" x14ac:dyDescent="0.2">
      <c r="A589">
        <f t="shared" si="859"/>
        <v>1</v>
      </c>
      <c r="E589" s="4"/>
      <c r="F589" s="43"/>
      <c r="G589" s="4"/>
      <c r="H589" s="46"/>
      <c r="I589" s="44">
        <v>12</v>
      </c>
      <c r="J589" s="44" t="str">
        <f t="shared" si="885"/>
        <v>o</v>
      </c>
      <c r="K589" t="s">
        <v>238</v>
      </c>
      <c r="L589" t="s">
        <v>174</v>
      </c>
      <c r="M589" t="s">
        <v>87</v>
      </c>
      <c r="N589" t="s">
        <v>595</v>
      </c>
      <c r="O589" t="s">
        <v>603</v>
      </c>
      <c r="Q589" t="s">
        <v>594</v>
      </c>
      <c r="R589" s="51">
        <v>1</v>
      </c>
      <c r="S589">
        <v>285</v>
      </c>
      <c r="T589">
        <v>51</v>
      </c>
      <c r="U589" t="str">
        <f>IF(B589=1,MAX($U$2:$U588)+1,IF(AND($T589&lt;&gt;"",$T589=$T588),$U588,IF(B589="x",U588,"")))</f>
        <v/>
      </c>
      <c r="V589" t="str">
        <f>IF(C589=1,MAX($V$2:$V588)+1,IF(AND($T589&lt;&gt;"",$T589=$T588),$U588,IF(C589="x",V588,"")))</f>
        <v/>
      </c>
      <c r="W589" t="s">
        <v>731</v>
      </c>
      <c r="X589">
        <v>12</v>
      </c>
      <c r="Z589">
        <v>1</v>
      </c>
      <c r="AA589">
        <f t="shared" si="856"/>
        <v>1285</v>
      </c>
      <c r="AB589">
        <f t="shared" si="857"/>
        <v>9051</v>
      </c>
      <c r="AC589">
        <f t="shared" si="853"/>
        <v>9051</v>
      </c>
      <c r="AD589" s="6">
        <v>1</v>
      </c>
      <c r="AE589" t="s">
        <v>911</v>
      </c>
      <c r="AF589" t="s">
        <v>905</v>
      </c>
      <c r="AG589" t="s">
        <v>756</v>
      </c>
      <c r="AH589" t="s">
        <v>756</v>
      </c>
      <c r="AI589" t="str">
        <f t="shared" si="860"/>
        <v>e</v>
      </c>
      <c r="AJ589" t="str">
        <f t="shared" si="861"/>
        <v>o</v>
      </c>
      <c r="AK589" t="str">
        <f t="shared" si="862"/>
        <v>o</v>
      </c>
      <c r="AL589" t="str">
        <f t="shared" si="863"/>
        <v>d</v>
      </c>
      <c r="AM589" t="str">
        <f t="shared" si="864"/>
        <v>o</v>
      </c>
      <c r="AN589" t="str">
        <f t="shared" si="865"/>
        <v>Away</v>
      </c>
      <c r="AO589" t="str">
        <f t="shared" si="866"/>
        <v>a</v>
      </c>
      <c r="AP589" t="str">
        <f t="shared" si="867"/>
        <v>d</v>
      </c>
      <c r="AQ589" t="str">
        <f t="shared" si="868"/>
        <v>o</v>
      </c>
      <c r="AR589" t="str">
        <f t="shared" si="869"/>
        <v>Away</v>
      </c>
      <c r="AS589" t="str">
        <f t="shared" si="870"/>
        <v>a</v>
      </c>
      <c r="AT589" t="str">
        <f t="shared" si="871"/>
        <v>Offensive</v>
      </c>
      <c r="AU589" t="str">
        <f t="shared" si="872"/>
        <v/>
      </c>
      <c r="AV589" t="str">
        <f t="shared" si="873"/>
        <v/>
      </c>
      <c r="AW589" t="str" cm="1">
        <f t="array" ref="AW589">IFERROR(IF(O589&lt;&gt;"",O589,IF(OR($S589="",$T589=""),"",IF(O589&lt;&gt;"",O589,IF($T589&lt;&gt;"",_xlfn._xlws.FILTER(O:O,($BU:$BU=$BU589)*($I:$I=$I589)*($T:$T=$T589)*($S:$S=_xlfn.MINIFS($S:$S,$T:$T,"="&amp;$T589)),"")))))&amp;"",IF(O589="","",""))&amp;""</f>
        <v>OffensivePlay_Zone-DumpChase</v>
      </c>
      <c r="AX589" t="str" cm="1">
        <f t="array" ref="AX589">IFERROR(IF(P589&lt;&gt;"",P589,IF(OR($S589="",$T589=""),"",IF($T589&lt;&gt;"",_xlfn._xlws.FILTER(P:P,($BU:$BU=$BU589)*($I:$I=$I589)*($T:$T=$T589)*($S:$S=_xlfn.MINIFS($S:$S,$T:$T,"="&amp;$T589)),""))))&amp;"",IF(P589="","",""))&amp;""</f>
        <v/>
      </c>
      <c r="AY589" t="str" cm="1">
        <f t="array" ref="AY589">IFERROR(IF(Q589&lt;&gt;"",Q589,IF(OR($S589="",$T589=""),"",IF($T589&lt;&gt;"",_xlfn._xlws.FILTER(Q:Q,($BU:$BU=$BU589)*($I:$I=$I589)*($T:$T=$T589)*($S:$S=_xlfn.MINIFS($S:$S,$T:$T,"="&amp;$T589)),""))))&amp;"",IF(Q589="","",""))&amp;""</f>
        <v>u</v>
      </c>
      <c r="AZ589" t="str" cm="1">
        <f t="array" ref="AZ589">IFERROR(IF(R589&lt;&gt;"",R589,IF(OR($S589="",$T589=""),"",IF($T589&lt;&gt;"",_xlfn._xlws.FILTER(R:R,($BU:$BU=$BU589)*($I:$I=$I589)*($T:$T=$T589)*($S:$S=_xlfn.MINIFS($S:$S,$T:$T,"="&amp;$T589)),""))))&amp;"",IF(R589="","",""))&amp;""</f>
        <v>1</v>
      </c>
      <c r="BA589" s="6">
        <f t="shared" si="874"/>
        <v>56</v>
      </c>
      <c r="BB589">
        <f t="shared" ref="BB589:BD589" si="893">BB588</f>
        <v>18987</v>
      </c>
      <c r="BC589" t="str">
        <f t="shared" si="893"/>
        <v>Velodrome</v>
      </c>
      <c r="BD589" t="str">
        <f t="shared" si="893"/>
        <v>Outlaws</v>
      </c>
      <c r="BE589" t="s">
        <v>238</v>
      </c>
      <c r="BF589" t="s">
        <v>174</v>
      </c>
      <c r="BI589" cm="1">
        <f t="array" ref="BI589">IFERROR(_xlfn._xlws.FILTER(shifts!A:A,(shifts!B:B=events!AD589)*(shifts!AG:AG&gt;=events!BK589)*(shifts!AH:AH&lt;=events!BL589)),BI588)</f>
        <v>21</v>
      </c>
      <c r="BJ589" s="15">
        <f t="shared" si="876"/>
        <v>0</v>
      </c>
      <c r="BK589">
        <f t="shared" si="877"/>
        <v>630</v>
      </c>
      <c r="BL589">
        <f t="shared" si="878"/>
        <v>630</v>
      </c>
      <c r="BM589" s="15">
        <f>SUMIFS(BJ$2:BJ589,K$2:K589,"=Intermission")+SUMIFS(BJ$2:BJ589,K$2:K589,"=Timeout")</f>
        <v>0</v>
      </c>
      <c r="BN589">
        <f t="shared" si="879"/>
        <v>0</v>
      </c>
      <c r="BO589" s="19">
        <f t="shared" si="880"/>
        <v>450</v>
      </c>
      <c r="BP589">
        <f t="shared" si="881"/>
        <v>445</v>
      </c>
      <c r="BQ589" s="17">
        <f t="shared" si="882"/>
        <v>450</v>
      </c>
      <c r="BR589" t="str">
        <f t="shared" si="883"/>
        <v>event_team_player_1</v>
      </c>
      <c r="BS589">
        <f>COUNTIFS(S$3:S589,"="&amp;S589,AI$3:AI589,"="&amp;AI589)</f>
        <v>1</v>
      </c>
      <c r="BT589" t="str">
        <f>IFERROR(VLOOKUP(BB589&amp;BU589&amp;X589,game_rosters!U:W,3,FALSE),"")</f>
        <v>P100214</v>
      </c>
      <c r="BU589" t="str">
        <f t="shared" si="884"/>
        <v>Outlaws</v>
      </c>
    </row>
    <row r="590" spans="1:73" x14ac:dyDescent="0.2">
      <c r="A590" t="str">
        <f t="shared" si="859"/>
        <v/>
      </c>
      <c r="E590" s="4"/>
      <c r="F590" s="43"/>
      <c r="G590" s="4"/>
      <c r="H590" s="46"/>
      <c r="I590" s="44">
        <v>55</v>
      </c>
      <c r="J590" s="44" t="str">
        <f t="shared" si="885"/>
        <v/>
      </c>
      <c r="R590" s="51">
        <v>1</v>
      </c>
      <c r="S590">
        <v>285</v>
      </c>
      <c r="T590">
        <v>51</v>
      </c>
      <c r="U590" t="str">
        <f>IF(B590=1,MAX($U$2:$U589)+1,IF(AND($T590&lt;&gt;"",$T590=$T589),$U589,IF(B590="x",U589,"")))</f>
        <v/>
      </c>
      <c r="V590" t="str">
        <f>IF(C590=1,MAX($V$2:$V589)+1,IF(AND($T590&lt;&gt;"",$T590=$T589),$U589,IF(C590="x",V589,"")))</f>
        <v/>
      </c>
      <c r="X590">
        <v>55</v>
      </c>
      <c r="AA590">
        <f t="shared" si="856"/>
        <v>1285</v>
      </c>
      <c r="AB590">
        <f t="shared" si="857"/>
        <v>9051</v>
      </c>
      <c r="AC590">
        <f t="shared" si="853"/>
        <v>9051</v>
      </c>
      <c r="AD590" s="6">
        <v>1</v>
      </c>
      <c r="AE590" t="s">
        <v>911</v>
      </c>
      <c r="AF590" t="s">
        <v>905</v>
      </c>
      <c r="AG590" t="s">
        <v>756</v>
      </c>
      <c r="AH590" t="s">
        <v>756</v>
      </c>
      <c r="AI590" t="str">
        <f t="shared" si="860"/>
        <v>o</v>
      </c>
      <c r="AJ590" t="str">
        <f t="shared" si="861"/>
        <v>o</v>
      </c>
      <c r="AK590" t="str">
        <f t="shared" si="862"/>
        <v>o</v>
      </c>
      <c r="AL590" t="str">
        <f t="shared" si="863"/>
        <v/>
      </c>
      <c r="AM590" t="str">
        <f t="shared" si="864"/>
        <v/>
      </c>
      <c r="AN590" t="str">
        <f t="shared" si="865"/>
        <v>Away</v>
      </c>
      <c r="AO590" t="str">
        <f t="shared" si="866"/>
        <v>a</v>
      </c>
      <c r="AP590" t="str">
        <f t="shared" si="867"/>
        <v>d</v>
      </c>
      <c r="AQ590" t="str">
        <f t="shared" si="868"/>
        <v>o</v>
      </c>
      <c r="AR590" t="str">
        <f t="shared" si="869"/>
        <v>Away</v>
      </c>
      <c r="AS590" t="str">
        <f t="shared" si="870"/>
        <v>a</v>
      </c>
      <c r="AT590" t="str">
        <f t="shared" si="871"/>
        <v>Defensive</v>
      </c>
      <c r="AU590" t="str">
        <f t="shared" si="872"/>
        <v/>
      </c>
      <c r="AV590" t="str">
        <f t="shared" si="873"/>
        <v/>
      </c>
      <c r="AW590" t="str" cm="1">
        <f t="array" ref="AW590">IFERROR(IF(O590&lt;&gt;"",O590,IF(OR($S590="",$T590=""),"",IF(O590&lt;&gt;"",O590,IF($T590&lt;&gt;"",_xlfn._xlws.FILTER(O:O,($BU:$BU=$BU590)*($I:$I=$I590)*($T:$T=$T590)*($S:$S=_xlfn.MINIFS($S:$S,$T:$T,"="&amp;$T590)),"")))))&amp;"",IF(O590="","",""))&amp;""</f>
        <v/>
      </c>
      <c r="AX590" t="str" cm="1">
        <f t="array" ref="AX590">IFERROR(IF(P590&lt;&gt;"",P590,IF(OR($S590="",$T590=""),"",IF($T590&lt;&gt;"",_xlfn._xlws.FILTER(P:P,($BU:$BU=$BU590)*($I:$I=$I590)*($T:$T=$T590)*($S:$S=_xlfn.MINIFS($S:$S,$T:$T,"="&amp;$T590)),""))))&amp;"",IF(P590="","",""))&amp;""</f>
        <v/>
      </c>
      <c r="AY590" t="str" cm="1">
        <f t="array" ref="AY590">IFERROR(IF(Q590&lt;&gt;"",Q590,IF(OR($S590="",$T590=""),"",IF($T590&lt;&gt;"",_xlfn._xlws.FILTER(Q:Q,($BU:$BU=$BU590)*($I:$I=$I590)*($T:$T=$T590)*($S:$S=_xlfn.MINIFS($S:$S,$T:$T,"="&amp;$T590)),""))))&amp;"",IF(Q590="","",""))&amp;""</f>
        <v/>
      </c>
      <c r="AZ590" t="str" cm="1">
        <f t="array" ref="AZ590">IFERROR(IF(R590&lt;&gt;"",R590,IF(OR($S590="",$T590=""),"",IF($T590&lt;&gt;"",_xlfn._xlws.FILTER(R:R,($BU:$BU=$BU590)*($I:$I=$I590)*($T:$T=$T590)*($S:$S=_xlfn.MINIFS($S:$S,$T:$T,"="&amp;$T590)),""))))&amp;"",IF(R590="","",""))&amp;""</f>
        <v>1</v>
      </c>
      <c r="BA590" s="6">
        <f t="shared" si="874"/>
        <v>56</v>
      </c>
      <c r="BB590">
        <f t="shared" ref="BB590:BD590" si="894">BB589</f>
        <v>18987</v>
      </c>
      <c r="BC590" t="str">
        <f t="shared" si="894"/>
        <v>Velodrome</v>
      </c>
      <c r="BD590" t="str">
        <f t="shared" si="894"/>
        <v>Outlaws</v>
      </c>
      <c r="BE590" t="s">
        <v>238</v>
      </c>
      <c r="BF590" t="s">
        <v>174</v>
      </c>
      <c r="BI590" cm="1">
        <f t="array" ref="BI590">IFERROR(_xlfn._xlws.FILTER(shifts!A:A,(shifts!B:B=events!AD590)*(shifts!AG:AG&gt;=events!BK590)*(shifts!AH:AH&lt;=events!BL590)),BI589)</f>
        <v>21</v>
      </c>
      <c r="BJ590" s="15">
        <f t="shared" si="876"/>
        <v>0</v>
      </c>
      <c r="BK590">
        <f t="shared" si="877"/>
        <v>630</v>
      </c>
      <c r="BL590">
        <f t="shared" si="878"/>
        <v>630</v>
      </c>
      <c r="BM590" s="15">
        <f>SUMIFS(BJ$2:BJ590,K$2:K590,"=Intermission")+SUMIFS(BJ$2:BJ590,K$2:K590,"=Timeout")</f>
        <v>0</v>
      </c>
      <c r="BN590">
        <f t="shared" si="879"/>
        <v>0</v>
      </c>
      <c r="BO590" s="19">
        <f t="shared" si="880"/>
        <v>450</v>
      </c>
      <c r="BP590">
        <f t="shared" si="881"/>
        <v>445</v>
      </c>
      <c r="BQ590" s="17">
        <f t="shared" si="882"/>
        <v>450</v>
      </c>
      <c r="BR590" t="str">
        <f t="shared" si="883"/>
        <v>opp_team_player_1</v>
      </c>
      <c r="BS590">
        <f>COUNTIFS(S$3:S590,"="&amp;S590,AI$3:AI590,"="&amp;AI590)</f>
        <v>1</v>
      </c>
      <c r="BT590" t="str">
        <f>IFERROR(VLOOKUP(BB590&amp;BU590&amp;X590,game_rosters!U:W,3,FALSE),"")</f>
        <v>P100064</v>
      </c>
      <c r="BU590" t="str">
        <f t="shared" si="884"/>
        <v>Velodrome</v>
      </c>
    </row>
    <row r="591" spans="1:73" x14ac:dyDescent="0.2">
      <c r="A591">
        <f t="shared" si="859"/>
        <v>1</v>
      </c>
      <c r="E591" s="4"/>
      <c r="F591" s="43"/>
      <c r="G591" s="4"/>
      <c r="H591" s="46"/>
      <c r="I591" s="44">
        <v>12</v>
      </c>
      <c r="J591" s="44" t="str">
        <f t="shared" si="885"/>
        <v/>
      </c>
      <c r="K591" t="s">
        <v>9</v>
      </c>
      <c r="L591" t="s">
        <v>173</v>
      </c>
      <c r="M591" t="s">
        <v>354</v>
      </c>
      <c r="S591">
        <v>286</v>
      </c>
      <c r="T591">
        <v>51</v>
      </c>
      <c r="U591" t="str">
        <f>IF(B591=1,MAX($U$2:$U590)+1,IF(AND($T591&lt;&gt;"",$T591=$T590),$U590,IF(B591="x",U590,"")))</f>
        <v/>
      </c>
      <c r="V591" t="str">
        <f>IF(C591=1,MAX($V$2:$V590)+1,IF(AND($T591&lt;&gt;"",$T591=$T590),$U590,IF(C591="x",V590,"")))</f>
        <v/>
      </c>
      <c r="W591" t="s">
        <v>731</v>
      </c>
      <c r="X591">
        <v>12</v>
      </c>
      <c r="Z591">
        <v>1</v>
      </c>
      <c r="AA591">
        <f t="shared" si="856"/>
        <v>1286</v>
      </c>
      <c r="AB591">
        <f t="shared" si="857"/>
        <v>9051</v>
      </c>
      <c r="AC591">
        <f t="shared" si="853"/>
        <v>9051</v>
      </c>
      <c r="AD591" s="6">
        <v>1</v>
      </c>
      <c r="AE591" t="s">
        <v>911</v>
      </c>
      <c r="AF591" t="s">
        <v>905</v>
      </c>
      <c r="AG591" t="s">
        <v>756</v>
      </c>
      <c r="AH591" t="s">
        <v>756</v>
      </c>
      <c r="AI591" t="str">
        <f t="shared" si="860"/>
        <v>e</v>
      </c>
      <c r="AJ591" t="str">
        <f t="shared" si="861"/>
        <v>o</v>
      </c>
      <c r="AK591" t="str">
        <f t="shared" si="862"/>
        <v>o</v>
      </c>
      <c r="AL591" t="str">
        <f t="shared" si="863"/>
        <v>d</v>
      </c>
      <c r="AM591" t="str">
        <f t="shared" si="864"/>
        <v/>
      </c>
      <c r="AN591" t="str">
        <f t="shared" si="865"/>
        <v>Away</v>
      </c>
      <c r="AO591" t="str">
        <f t="shared" si="866"/>
        <v>a</v>
      </c>
      <c r="AP591" t="str">
        <f t="shared" si="867"/>
        <v>d</v>
      </c>
      <c r="AQ591" t="str">
        <f t="shared" si="868"/>
        <v>o</v>
      </c>
      <c r="AR591" t="str">
        <f t="shared" si="869"/>
        <v>Away</v>
      </c>
      <c r="AS591" t="str">
        <f t="shared" si="870"/>
        <v>a</v>
      </c>
      <c r="AT591" t="str">
        <f t="shared" si="871"/>
        <v>Offensive</v>
      </c>
      <c r="AU591" t="str">
        <f t="shared" si="872"/>
        <v/>
      </c>
      <c r="AV591" t="str">
        <f t="shared" si="873"/>
        <v/>
      </c>
      <c r="AW591" t="str" cm="1">
        <f t="array" ref="AW591">IFERROR(IF(O591&lt;&gt;"",O591,IF(OR($S591="",$T591=""),"",IF(O591&lt;&gt;"",O591,IF($T591&lt;&gt;"",_xlfn._xlws.FILTER(O:O,($BU:$BU=$BU591)*($I:$I=$I591)*($T:$T=$T591)*($S:$S=_xlfn.MINIFS($S:$S,$T:$T,"="&amp;$T591)),"")))))&amp;"",IF(O591="","",""))&amp;""</f>
        <v>OffensivePlay_Zone-DumpChase</v>
      </c>
      <c r="AX591" t="str" cm="1">
        <f t="array" ref="AX591">IFERROR(IF(P591&lt;&gt;"",P591,IF(OR($S591="",$T591=""),"",IF($T591&lt;&gt;"",_xlfn._xlws.FILTER(P:P,($BU:$BU=$BU591)*($I:$I=$I591)*($T:$T=$T591)*($S:$S=_xlfn.MINIFS($S:$S,$T:$T,"="&amp;$T591)),""))))&amp;"",IF(P591="","",""))&amp;""</f>
        <v/>
      </c>
      <c r="AY591" t="str" cm="1">
        <f t="array" ref="AY591">IFERROR(IF(Q591&lt;&gt;"",Q591,IF(OR($S591="",$T591=""),"",IF($T591&lt;&gt;"",_xlfn._xlws.FILTER(Q:Q,($BU:$BU=$BU591)*($I:$I=$I591)*($T:$T=$T591)*($S:$S=_xlfn.MINIFS($S:$S,$T:$T,"="&amp;$T591)),""))))&amp;"",IF(Q591="","",""))&amp;""</f>
        <v>u</v>
      </c>
      <c r="AZ591" t="str" cm="1">
        <f t="array" ref="AZ591">IFERROR(IF(R591&lt;&gt;"",R591,IF(OR($S591="",$T591=""),"",IF($T591&lt;&gt;"",_xlfn._xlws.FILTER(R:R,($BU:$BU=$BU591)*($I:$I=$I591)*($T:$T=$T591)*($S:$S=_xlfn.MINIFS($S:$S,$T:$T,"="&amp;$T591)),""))))&amp;"",IF(R591="","",""))&amp;""</f>
        <v>1</v>
      </c>
      <c r="BA591" s="6">
        <f t="shared" si="874"/>
        <v>56</v>
      </c>
      <c r="BB591">
        <f t="shared" ref="BB591:BD591" si="895">BB590</f>
        <v>18987</v>
      </c>
      <c r="BC591" t="str">
        <f t="shared" si="895"/>
        <v>Velodrome</v>
      </c>
      <c r="BD591" t="str">
        <f t="shared" si="895"/>
        <v>Outlaws</v>
      </c>
      <c r="BE591" t="s">
        <v>9</v>
      </c>
      <c r="BF591" t="s">
        <v>173</v>
      </c>
      <c r="BI591" cm="1">
        <f t="array" ref="BI591">IFERROR(_xlfn._xlws.FILTER(shifts!A:A,(shifts!B:B=events!AD591)*(shifts!AG:AG&gt;=events!BK591)*(shifts!AH:AH&lt;=events!BL591)),BI590)</f>
        <v>21</v>
      </c>
      <c r="BJ591" s="15">
        <f t="shared" si="876"/>
        <v>0</v>
      </c>
      <c r="BK591">
        <f t="shared" si="877"/>
        <v>630</v>
      </c>
      <c r="BL591">
        <f t="shared" si="878"/>
        <v>630</v>
      </c>
      <c r="BM591" s="15">
        <f>SUMIFS(BJ$2:BJ591,K$2:K591,"=Intermission")+SUMIFS(BJ$2:BJ591,K$2:K591,"=Timeout")</f>
        <v>0</v>
      </c>
      <c r="BN591">
        <f t="shared" si="879"/>
        <v>0</v>
      </c>
      <c r="BO591" s="19">
        <f t="shared" si="880"/>
        <v>450</v>
      </c>
      <c r="BP591">
        <f t="shared" si="881"/>
        <v>445</v>
      </c>
      <c r="BQ591" s="17">
        <f t="shared" si="882"/>
        <v>450</v>
      </c>
      <c r="BR591" t="str">
        <f t="shared" si="883"/>
        <v>event_team_player_1</v>
      </c>
      <c r="BS591">
        <f>COUNTIFS(S$3:S591,"="&amp;S591,AI$3:AI591,"="&amp;AI591)</f>
        <v>1</v>
      </c>
      <c r="BT591" t="str">
        <f>IFERROR(VLOOKUP(BB591&amp;BU591&amp;X591,game_rosters!U:W,3,FALSE),"")</f>
        <v>P100214</v>
      </c>
      <c r="BU591" t="str">
        <f t="shared" si="884"/>
        <v>Outlaws</v>
      </c>
    </row>
    <row r="592" spans="1:73" x14ac:dyDescent="0.2">
      <c r="A592">
        <f t="shared" si="859"/>
        <v>1</v>
      </c>
      <c r="E592" s="4"/>
      <c r="F592" s="43"/>
      <c r="G592" s="4"/>
      <c r="H592" s="46"/>
      <c r="I592" s="44">
        <v>84</v>
      </c>
      <c r="J592" s="44" t="str">
        <f t="shared" si="885"/>
        <v/>
      </c>
      <c r="K592" t="s">
        <v>13</v>
      </c>
      <c r="L592" t="s">
        <v>586</v>
      </c>
      <c r="N592" t="s">
        <v>595</v>
      </c>
      <c r="O592" t="s">
        <v>604</v>
      </c>
      <c r="Q592" t="s">
        <v>595</v>
      </c>
      <c r="S592">
        <v>287</v>
      </c>
      <c r="T592" t="s">
        <v>756</v>
      </c>
      <c r="U592" t="str">
        <f>IF(B592=1,MAX($U$2:$U591)+1,IF(AND($T592&lt;&gt;"",$T592=$T591),$U591,IF(B592="x",U591,"")))</f>
        <v/>
      </c>
      <c r="V592" t="str">
        <f>IF(C592=1,MAX($V$2:$V591)+1,IF(AND($T592&lt;&gt;"",$T592=$T591),$U591,IF(C592="x",V591,"")))</f>
        <v/>
      </c>
      <c r="W592" t="s">
        <v>735</v>
      </c>
      <c r="X592">
        <v>84</v>
      </c>
      <c r="Z592">
        <v>1</v>
      </c>
      <c r="AA592">
        <f t="shared" si="856"/>
        <v>1287</v>
      </c>
      <c r="AB592" t="str">
        <f t="shared" si="857"/>
        <v/>
      </c>
      <c r="AC592">
        <f t="shared" si="853"/>
        <v>1287</v>
      </c>
      <c r="AD592" s="6">
        <v>1</v>
      </c>
      <c r="AE592" t="s">
        <v>911</v>
      </c>
      <c r="AF592" t="s">
        <v>740</v>
      </c>
      <c r="AG592" t="s">
        <v>756</v>
      </c>
      <c r="AH592" t="s">
        <v>756</v>
      </c>
      <c r="AI592" t="str">
        <f t="shared" si="860"/>
        <v>e</v>
      </c>
      <c r="AJ592" t="str">
        <f t="shared" si="861"/>
        <v/>
      </c>
      <c r="AK592" t="str">
        <f t="shared" si="862"/>
        <v/>
      </c>
      <c r="AL592" t="str">
        <f t="shared" si="863"/>
        <v/>
      </c>
      <c r="AM592" t="str">
        <f t="shared" si="864"/>
        <v/>
      </c>
      <c r="AN592" t="str">
        <f t="shared" si="865"/>
        <v>Home</v>
      </c>
      <c r="AO592" t="str">
        <f t="shared" si="866"/>
        <v>h</v>
      </c>
      <c r="AP592" t="str">
        <f t="shared" si="867"/>
        <v/>
      </c>
      <c r="AQ592" t="str">
        <f t="shared" si="868"/>
        <v/>
      </c>
      <c r="AR592" t="str">
        <f t="shared" si="869"/>
        <v>Home</v>
      </c>
      <c r="AS592" t="str">
        <f t="shared" si="870"/>
        <v>h</v>
      </c>
      <c r="AT592" t="str">
        <f t="shared" si="871"/>
        <v>Offensive</v>
      </c>
      <c r="AU592" t="str">
        <f t="shared" si="872"/>
        <v/>
      </c>
      <c r="AV592" t="str">
        <f t="shared" si="873"/>
        <v/>
      </c>
      <c r="AW592" t="str" cm="1">
        <f t="array" ref="AW592">IFERROR(IF(O592&lt;&gt;"",O592,IF(OR($S592="",$T592=""),"",IF(O592&lt;&gt;"",O592,IF($T592&lt;&gt;"",_xlfn._xlws.FILTER(O:O,($BU:$BU=$BU592)*($I:$I=$I592)*($T:$T=$T592)*($S:$S=_xlfn.MINIFS($S:$S,$T:$T,"="&amp;$T592)),"")))))&amp;"",IF(O592="","",""))&amp;""</f>
        <v>OffensivePlay_Zone-PuckRetrievalDumpIn</v>
      </c>
      <c r="AX592" t="str" cm="1">
        <f t="array" ref="AX592">IFERROR(IF(P592&lt;&gt;"",P592,IF(OR($S592="",$T592=""),"",IF($T592&lt;&gt;"",_xlfn._xlws.FILTER(P:P,($BU:$BU=$BU592)*($I:$I=$I592)*($T:$T=$T592)*($S:$S=_xlfn.MINIFS($S:$S,$T:$T,"="&amp;$T592)),""))))&amp;"",IF(P592="","",""))&amp;""</f>
        <v/>
      </c>
      <c r="AY592" t="str" cm="1">
        <f t="array" ref="AY592">IFERROR(IF(Q592&lt;&gt;"",Q592,IF(OR($S592="",$T592=""),"",IF($T592&lt;&gt;"",_xlfn._xlws.FILTER(Q:Q,($BU:$BU=$BU592)*($I:$I=$I592)*($T:$T=$T592)*($S:$S=_xlfn.MINIFS($S:$S,$T:$T,"="&amp;$T592)),""))))&amp;"",IF(Q592="","",""))&amp;""</f>
        <v>s</v>
      </c>
      <c r="AZ592" t="str" cm="1">
        <f t="array" ref="AZ592">IFERROR(IF(R592&lt;&gt;"",R592,IF(OR($S592="",$T592=""),"",IF($T592&lt;&gt;"",_xlfn._xlws.FILTER(R:R,($BU:$BU=$BU592)*($I:$I=$I592)*($T:$T=$T592)*($S:$S=_xlfn.MINIFS($S:$S,$T:$T,"="&amp;$T592)),""))))&amp;"",IF(R592="","",""))&amp;""</f>
        <v/>
      </c>
      <c r="BA592" s="6">
        <f t="shared" si="874"/>
        <v>56</v>
      </c>
      <c r="BB592">
        <f t="shared" ref="BB592:BD592" si="896">BB591</f>
        <v>18987</v>
      </c>
      <c r="BC592" t="str">
        <f t="shared" si="896"/>
        <v>Velodrome</v>
      </c>
      <c r="BD592" t="str">
        <f t="shared" si="896"/>
        <v>Outlaws</v>
      </c>
      <c r="BE592" t="s">
        <v>13</v>
      </c>
      <c r="BF592" t="s">
        <v>586</v>
      </c>
      <c r="BI592" cm="1">
        <f t="array" ref="BI592">IFERROR(_xlfn._xlws.FILTER(shifts!A:A,(shifts!B:B=events!AD592)*(shifts!AG:AG&gt;=events!BK592)*(shifts!AH:AH&lt;=events!BL592)),BI591)</f>
        <v>21</v>
      </c>
      <c r="BJ592" s="15">
        <f t="shared" si="876"/>
        <v>0</v>
      </c>
      <c r="BK592">
        <f t="shared" si="877"/>
        <v>625</v>
      </c>
      <c r="BL592">
        <f t="shared" si="878"/>
        <v>625</v>
      </c>
      <c r="BM592" s="15">
        <f>SUMIFS(BJ$2:BJ592,K$2:K592,"=Intermission")+SUMIFS(BJ$2:BJ592,K$2:K592,"=Timeout")</f>
        <v>0</v>
      </c>
      <c r="BN592">
        <f t="shared" si="879"/>
        <v>0</v>
      </c>
      <c r="BO592" s="19">
        <f t="shared" si="880"/>
        <v>455</v>
      </c>
      <c r="BP592">
        <f t="shared" si="881"/>
        <v>450</v>
      </c>
      <c r="BQ592" s="17">
        <f t="shared" si="882"/>
        <v>455</v>
      </c>
      <c r="BR592" t="str">
        <f t="shared" si="883"/>
        <v>event_team_player_1</v>
      </c>
      <c r="BS592">
        <f>COUNTIFS(S$3:S592,"="&amp;S592,AI$3:AI592,"="&amp;AI592)</f>
        <v>1</v>
      </c>
      <c r="BT592" t="str">
        <f>IFERROR(VLOOKUP(BB592&amp;BU592&amp;X592,game_rosters!U:W,3,FALSE),"")</f>
        <v>P100198</v>
      </c>
      <c r="BU592" t="str">
        <f t="shared" si="884"/>
        <v>Velodrome</v>
      </c>
    </row>
    <row r="593" spans="1:73" x14ac:dyDescent="0.2">
      <c r="A593">
        <f t="shared" si="859"/>
        <v>1</v>
      </c>
      <c r="E593" s="4"/>
      <c r="F593" s="43"/>
      <c r="G593" s="4"/>
      <c r="H593" s="46"/>
      <c r="I593" s="44">
        <v>84</v>
      </c>
      <c r="J593" s="44" t="str">
        <f t="shared" si="885"/>
        <v/>
      </c>
      <c r="K593" t="s">
        <v>9</v>
      </c>
      <c r="L593" t="s">
        <v>173</v>
      </c>
      <c r="M593" t="s">
        <v>365</v>
      </c>
      <c r="O593" t="s">
        <v>614</v>
      </c>
      <c r="Q593" t="s">
        <v>594</v>
      </c>
      <c r="S593">
        <v>288</v>
      </c>
      <c r="T593" t="s">
        <v>756</v>
      </c>
      <c r="U593" t="str">
        <f>IF(B593=1,MAX($U$2:$U592)+1,IF(AND($T593&lt;&gt;"",$T593=$T592),$U592,IF(B593="x",U592,"")))</f>
        <v/>
      </c>
      <c r="V593" t="str">
        <f>IF(C593=1,MAX($V$2:$V592)+1,IF(AND($T593&lt;&gt;"",$T593=$T592),$U592,IF(C593="x",V592,"")))</f>
        <v/>
      </c>
      <c r="W593" t="s">
        <v>735</v>
      </c>
      <c r="X593">
        <v>84</v>
      </c>
      <c r="Z593">
        <v>1</v>
      </c>
      <c r="AA593">
        <f t="shared" si="856"/>
        <v>1288</v>
      </c>
      <c r="AB593" t="str">
        <f t="shared" si="857"/>
        <v/>
      </c>
      <c r="AC593">
        <f t="shared" si="853"/>
        <v>1288</v>
      </c>
      <c r="AD593" s="6">
        <v>1</v>
      </c>
      <c r="AE593" t="s">
        <v>911</v>
      </c>
      <c r="AF593" t="s">
        <v>740</v>
      </c>
      <c r="AG593" t="s">
        <v>756</v>
      </c>
      <c r="AH593" t="s">
        <v>756</v>
      </c>
      <c r="AI593" t="str">
        <f t="shared" si="860"/>
        <v>e</v>
      </c>
      <c r="AJ593" t="str">
        <f t="shared" si="861"/>
        <v/>
      </c>
      <c r="AK593" t="str">
        <f t="shared" si="862"/>
        <v/>
      </c>
      <c r="AL593" t="str">
        <f t="shared" si="863"/>
        <v/>
      </c>
      <c r="AM593" t="str">
        <f t="shared" si="864"/>
        <v/>
      </c>
      <c r="AN593" t="str">
        <f t="shared" si="865"/>
        <v>Home</v>
      </c>
      <c r="AO593" t="str">
        <f t="shared" si="866"/>
        <v>h</v>
      </c>
      <c r="AP593" t="str">
        <f t="shared" si="867"/>
        <v/>
      </c>
      <c r="AQ593" t="str">
        <f t="shared" si="868"/>
        <v/>
      </c>
      <c r="AR593" t="str">
        <f t="shared" si="869"/>
        <v>Home</v>
      </c>
      <c r="AS593" t="str">
        <f t="shared" si="870"/>
        <v>h</v>
      </c>
      <c r="AT593" t="str">
        <f t="shared" si="871"/>
        <v>Offensive</v>
      </c>
      <c r="AU593" t="str">
        <f t="shared" si="872"/>
        <v/>
      </c>
      <c r="AV593" t="str">
        <f t="shared" si="873"/>
        <v/>
      </c>
      <c r="AW593" t="str" cm="1">
        <f t="array" ref="AW593">IFERROR(IF(O593&lt;&gt;"",O593,IF(OR($S593="",$T593=""),"",IF(O593&lt;&gt;"",O593,IF($T593&lt;&gt;"",_xlfn._xlws.FILTER(O:O,($BU:$BU=$BU593)*($I:$I=$I593)*($T:$T=$T593)*($S:$S=_xlfn.MINIFS($S:$S,$T:$T,"="&amp;$T593)),"")))))&amp;"",IF(O593="","",""))&amp;""</f>
        <v>Defensive_Zone-AttemptedBreakOutClear</v>
      </c>
      <c r="AX593" t="str" cm="1">
        <f t="array" ref="AX593">IFERROR(IF(P593&lt;&gt;"",P593,IF(OR($S593="",$T593=""),"",IF($T593&lt;&gt;"",_xlfn._xlws.FILTER(P:P,($BU:$BU=$BU593)*($I:$I=$I593)*($T:$T=$T593)*($S:$S=_xlfn.MINIFS($S:$S,$T:$T,"="&amp;$T593)),""))))&amp;"",IF(P593="","",""))&amp;""</f>
        <v/>
      </c>
      <c r="AY593" t="str" cm="1">
        <f t="array" ref="AY593">IFERROR(IF(Q593&lt;&gt;"",Q593,IF(OR($S593="",$T593=""),"",IF($T593&lt;&gt;"",_xlfn._xlws.FILTER(Q:Q,($BU:$BU=$BU593)*($I:$I=$I593)*($T:$T=$T593)*($S:$S=_xlfn.MINIFS($S:$S,$T:$T,"="&amp;$T593)),""))))&amp;"",IF(Q593="","",""))&amp;""</f>
        <v>u</v>
      </c>
      <c r="AZ593" t="str" cm="1">
        <f t="array" ref="AZ593">IFERROR(IF(R593&lt;&gt;"",R593,IF(OR($S593="",$T593=""),"",IF($T593&lt;&gt;"",_xlfn._xlws.FILTER(R:R,($BU:$BU=$BU593)*($I:$I=$I593)*($T:$T=$T593)*($S:$S=_xlfn.MINIFS($S:$S,$T:$T,"="&amp;$T593)),""))))&amp;"",IF(R593="","",""))&amp;""</f>
        <v/>
      </c>
      <c r="BA593" s="6">
        <f t="shared" si="874"/>
        <v>56</v>
      </c>
      <c r="BB593">
        <f t="shared" ref="BB593:BD593" si="897">BB592</f>
        <v>18987</v>
      </c>
      <c r="BC593" t="str">
        <f t="shared" si="897"/>
        <v>Velodrome</v>
      </c>
      <c r="BD593" t="str">
        <f t="shared" si="897"/>
        <v>Outlaws</v>
      </c>
      <c r="BE593" t="s">
        <v>9</v>
      </c>
      <c r="BF593" t="s">
        <v>173</v>
      </c>
      <c r="BI593" cm="1">
        <f t="array" ref="BI593">IFERROR(_xlfn._xlws.FILTER(shifts!A:A,(shifts!B:B=events!AD593)*(shifts!AG:AG&gt;=events!BK593)*(shifts!AH:AH&lt;=events!BL593)),BI592)</f>
        <v>21</v>
      </c>
      <c r="BJ593" s="15">
        <f t="shared" si="876"/>
        <v>0</v>
      </c>
      <c r="BK593">
        <f t="shared" si="877"/>
        <v>625</v>
      </c>
      <c r="BL593">
        <f t="shared" si="878"/>
        <v>625</v>
      </c>
      <c r="BM593" s="15">
        <f>SUMIFS(BJ$2:BJ593,K$2:K593,"=Intermission")+SUMIFS(BJ$2:BJ593,K$2:K593,"=Timeout")</f>
        <v>0</v>
      </c>
      <c r="BN593">
        <f t="shared" si="879"/>
        <v>0</v>
      </c>
      <c r="BO593" s="19">
        <f t="shared" si="880"/>
        <v>455</v>
      </c>
      <c r="BP593">
        <f t="shared" si="881"/>
        <v>450</v>
      </c>
      <c r="BQ593" s="17">
        <f t="shared" si="882"/>
        <v>455</v>
      </c>
      <c r="BR593" t="str">
        <f t="shared" si="883"/>
        <v>event_team_player_1</v>
      </c>
      <c r="BS593">
        <f>COUNTIFS(S$3:S593,"="&amp;S593,AI$3:AI593,"="&amp;AI593)</f>
        <v>1</v>
      </c>
      <c r="BT593" t="str">
        <f>IFERROR(VLOOKUP(BB593&amp;BU593&amp;X593,game_rosters!U:W,3,FALSE),"")</f>
        <v>P100198</v>
      </c>
      <c r="BU593" t="str">
        <f t="shared" si="884"/>
        <v>Velodrome</v>
      </c>
    </row>
    <row r="594" spans="1:73" x14ac:dyDescent="0.2">
      <c r="A594">
        <f t="shared" si="859"/>
        <v>1</v>
      </c>
      <c r="E594" s="4"/>
      <c r="F594" s="43"/>
      <c r="G594" s="4"/>
      <c r="H594" s="46"/>
      <c r="I594" s="44">
        <v>18</v>
      </c>
      <c r="J594" s="44" t="str">
        <f t="shared" si="885"/>
        <v/>
      </c>
      <c r="K594" t="s">
        <v>238</v>
      </c>
      <c r="L594" t="s">
        <v>193</v>
      </c>
      <c r="M594" t="s">
        <v>91</v>
      </c>
      <c r="N594" t="s">
        <v>595</v>
      </c>
      <c r="O594" t="s">
        <v>600</v>
      </c>
      <c r="Q594" t="s">
        <v>595</v>
      </c>
      <c r="S594">
        <v>289</v>
      </c>
      <c r="T594" t="s">
        <v>756</v>
      </c>
      <c r="U594" t="str">
        <f>IF(B594=1,MAX($U$2:$U593)+1,IF(AND($T594&lt;&gt;"",$T594=$T593),$U593,IF(B594="x",U593,"")))</f>
        <v/>
      </c>
      <c r="V594" t="str">
        <f>IF(C594=1,MAX($V$2:$V593)+1,IF(AND($T594&lt;&gt;"",$T594=$T593),$U593,IF(C594="x",V593,"")))</f>
        <v/>
      </c>
      <c r="W594" t="s">
        <v>731</v>
      </c>
      <c r="X594">
        <v>18</v>
      </c>
      <c r="Z594">
        <v>1</v>
      </c>
      <c r="AA594">
        <f t="shared" si="856"/>
        <v>1289</v>
      </c>
      <c r="AB594" t="str">
        <f t="shared" si="857"/>
        <v/>
      </c>
      <c r="AC594">
        <f t="shared" si="853"/>
        <v>1289</v>
      </c>
      <c r="AD594" s="6">
        <v>1</v>
      </c>
      <c r="AE594" t="s">
        <v>911</v>
      </c>
      <c r="AF594" t="s">
        <v>741</v>
      </c>
      <c r="AG594" t="s">
        <v>756</v>
      </c>
      <c r="AH594" t="s">
        <v>756</v>
      </c>
      <c r="AI594" t="str">
        <f t="shared" si="860"/>
        <v>e</v>
      </c>
      <c r="AJ594" t="str">
        <f t="shared" si="861"/>
        <v/>
      </c>
      <c r="AK594" t="str">
        <f t="shared" si="862"/>
        <v/>
      </c>
      <c r="AL594" t="str">
        <f t="shared" si="863"/>
        <v/>
      </c>
      <c r="AM594" t="str">
        <f t="shared" si="864"/>
        <v/>
      </c>
      <c r="AN594" t="str">
        <f t="shared" si="865"/>
        <v>Away</v>
      </c>
      <c r="AO594" t="str">
        <f t="shared" si="866"/>
        <v>a</v>
      </c>
      <c r="AP594" t="str">
        <f t="shared" si="867"/>
        <v/>
      </c>
      <c r="AQ594" t="str">
        <f t="shared" si="868"/>
        <v/>
      </c>
      <c r="AR594" t="str">
        <f t="shared" si="869"/>
        <v>Away</v>
      </c>
      <c r="AS594" t="str">
        <f t="shared" si="870"/>
        <v>a</v>
      </c>
      <c r="AT594" t="str">
        <f t="shared" si="871"/>
        <v>Offensive</v>
      </c>
      <c r="AU594" t="str">
        <f t="shared" si="872"/>
        <v/>
      </c>
      <c r="AV594" t="str">
        <f t="shared" si="873"/>
        <v/>
      </c>
      <c r="AW594" t="str" cm="1">
        <f t="array" ref="AW594">IFERROR(IF(O594&lt;&gt;"",O594,IF(OR($S594="",$T594=""),"",IF(O594&lt;&gt;"",O594,IF($T594&lt;&gt;"",_xlfn._xlws.FILTER(O:O,($BU:$BU=$BU594)*($I:$I=$I594)*($T:$T=$T594)*($S:$S=_xlfn.MINIFS($S:$S,$T:$T,"="&amp;$T594)),"")))))&amp;"",IF(O594="","",""))&amp;""</f>
        <v>OffensivePlay_Zone-PuckRetreivalTurnover</v>
      </c>
      <c r="AX594" t="str" cm="1">
        <f t="array" ref="AX594">IFERROR(IF(P594&lt;&gt;"",P594,IF(OR($S594="",$T594=""),"",IF($T594&lt;&gt;"",_xlfn._xlws.FILTER(P:P,($BU:$BU=$BU594)*($I:$I=$I594)*($T:$T=$T594)*($S:$S=_xlfn.MINIFS($S:$S,$T:$T,"="&amp;$T594)),""))))&amp;"",IF(P594="","",""))&amp;""</f>
        <v/>
      </c>
      <c r="AY594" t="str" cm="1">
        <f t="array" ref="AY594">IFERROR(IF(Q594&lt;&gt;"",Q594,IF(OR($S594="",$T594=""),"",IF($T594&lt;&gt;"",_xlfn._xlws.FILTER(Q:Q,($BU:$BU=$BU594)*($I:$I=$I594)*($T:$T=$T594)*($S:$S=_xlfn.MINIFS($S:$S,$T:$T,"="&amp;$T594)),""))))&amp;"",IF(Q594="","",""))&amp;""</f>
        <v>s</v>
      </c>
      <c r="AZ594" t="str" cm="1">
        <f t="array" ref="AZ594">IFERROR(IF(R594&lt;&gt;"",R594,IF(OR($S594="",$T594=""),"",IF($T594&lt;&gt;"",_xlfn._xlws.FILTER(R:R,($BU:$BU=$BU594)*($I:$I=$I594)*($T:$T=$T594)*($S:$S=_xlfn.MINIFS($S:$S,$T:$T,"="&amp;$T594)),""))))&amp;"",IF(R594="","",""))&amp;""</f>
        <v/>
      </c>
      <c r="BA594" s="6">
        <f t="shared" si="874"/>
        <v>56</v>
      </c>
      <c r="BB594">
        <f t="shared" ref="BB594:BD594" si="898">BB593</f>
        <v>18987</v>
      </c>
      <c r="BC594" t="str">
        <f t="shared" si="898"/>
        <v>Velodrome</v>
      </c>
      <c r="BD594" t="str">
        <f t="shared" si="898"/>
        <v>Outlaws</v>
      </c>
      <c r="BE594" t="s">
        <v>238</v>
      </c>
      <c r="BF594" t="s">
        <v>193</v>
      </c>
      <c r="BI594" cm="1">
        <f t="array" ref="BI594">IFERROR(_xlfn._xlws.FILTER(shifts!A:A,(shifts!B:B=events!AD594)*(shifts!AG:AG&gt;=events!BK594)*(shifts!AH:AH&lt;=events!BL594)),BI593)</f>
        <v>21</v>
      </c>
      <c r="BJ594" s="15">
        <f t="shared" si="876"/>
        <v>0</v>
      </c>
      <c r="BK594">
        <f t="shared" si="877"/>
        <v>621</v>
      </c>
      <c r="BL594">
        <f t="shared" si="878"/>
        <v>621</v>
      </c>
      <c r="BM594" s="15">
        <f>SUMIFS(BJ$2:BJ594,K$2:K594,"=Intermission")+SUMIFS(BJ$2:BJ594,K$2:K594,"=Timeout")</f>
        <v>0</v>
      </c>
      <c r="BN594">
        <f t="shared" si="879"/>
        <v>0</v>
      </c>
      <c r="BO594" s="19">
        <f t="shared" si="880"/>
        <v>459</v>
      </c>
      <c r="BP594">
        <f t="shared" si="881"/>
        <v>454</v>
      </c>
      <c r="BQ594" s="17">
        <f t="shared" si="882"/>
        <v>459</v>
      </c>
      <c r="BR594" t="str">
        <f t="shared" si="883"/>
        <v>event_team_player_1</v>
      </c>
      <c r="BS594">
        <f>COUNTIFS(S$3:S594,"="&amp;S594,AI$3:AI594,"="&amp;AI594)</f>
        <v>1</v>
      </c>
      <c r="BT594" t="str">
        <f>IFERROR(VLOOKUP(BB594&amp;BU594&amp;X594,game_rosters!U:W,3,FALSE),"")</f>
        <v>P100034</v>
      </c>
      <c r="BU594" t="str">
        <f t="shared" si="884"/>
        <v>Outlaws</v>
      </c>
    </row>
    <row r="595" spans="1:73" x14ac:dyDescent="0.2">
      <c r="A595">
        <f t="shared" si="859"/>
        <v>1</v>
      </c>
      <c r="E595" s="4"/>
      <c r="F595" s="43"/>
      <c r="G595" s="4"/>
      <c r="H595" s="46"/>
      <c r="I595" s="44">
        <v>18</v>
      </c>
      <c r="J595" s="44" t="str">
        <f t="shared" si="885"/>
        <v/>
      </c>
      <c r="K595" t="s">
        <v>7</v>
      </c>
      <c r="L595" t="s">
        <v>192</v>
      </c>
      <c r="M595" t="s">
        <v>372</v>
      </c>
      <c r="N595" t="s">
        <v>595</v>
      </c>
      <c r="O595" t="s">
        <v>654</v>
      </c>
      <c r="Q595" t="s">
        <v>595</v>
      </c>
      <c r="S595">
        <v>290</v>
      </c>
      <c r="T595" t="s">
        <v>756</v>
      </c>
      <c r="U595" t="str">
        <f>IF(B595=1,MAX($U$2:$U594)+1,IF(AND($T595&lt;&gt;"",$T595=$T594),$U594,IF(B595="x",U594,"")))</f>
        <v/>
      </c>
      <c r="V595" t="str">
        <f>IF(C595=1,MAX($V$2:$V594)+1,IF(AND($T595&lt;&gt;"",$T595=$T594),$U594,IF(C595="x",V594,"")))</f>
        <v/>
      </c>
      <c r="W595" t="s">
        <v>731</v>
      </c>
      <c r="X595">
        <v>18</v>
      </c>
      <c r="Z595">
        <v>1</v>
      </c>
      <c r="AA595">
        <f t="shared" si="856"/>
        <v>1290</v>
      </c>
      <c r="AB595" t="str">
        <f t="shared" si="857"/>
        <v/>
      </c>
      <c r="AC595">
        <f t="shared" si="853"/>
        <v>1290</v>
      </c>
      <c r="AD595" s="6">
        <v>1</v>
      </c>
      <c r="AE595" t="s">
        <v>911</v>
      </c>
      <c r="AF595" t="s">
        <v>741</v>
      </c>
      <c r="AG595" t="s">
        <v>756</v>
      </c>
      <c r="AH595" t="s">
        <v>756</v>
      </c>
      <c r="AI595" t="str">
        <f t="shared" si="860"/>
        <v>e</v>
      </c>
      <c r="AJ595" t="str">
        <f t="shared" si="861"/>
        <v/>
      </c>
      <c r="AK595" t="str">
        <f t="shared" si="862"/>
        <v/>
      </c>
      <c r="AL595" t="str">
        <f t="shared" si="863"/>
        <v/>
      </c>
      <c r="AM595" t="str">
        <f t="shared" si="864"/>
        <v/>
      </c>
      <c r="AN595" t="str">
        <f t="shared" si="865"/>
        <v>Away</v>
      </c>
      <c r="AO595" t="str">
        <f t="shared" si="866"/>
        <v>a</v>
      </c>
      <c r="AP595" t="str">
        <f t="shared" si="867"/>
        <v/>
      </c>
      <c r="AQ595" t="str">
        <f t="shared" si="868"/>
        <v/>
      </c>
      <c r="AR595" t="str">
        <f t="shared" si="869"/>
        <v>Away</v>
      </c>
      <c r="AS595" t="str">
        <f t="shared" si="870"/>
        <v>a</v>
      </c>
      <c r="AT595" t="str">
        <f t="shared" si="871"/>
        <v>Offensive</v>
      </c>
      <c r="AU595" t="str">
        <f t="shared" si="872"/>
        <v/>
      </c>
      <c r="AV595" t="str">
        <f t="shared" si="873"/>
        <v/>
      </c>
      <c r="AW595" t="str" cm="1">
        <f t="array" ref="AW595">IFERROR(IF(O595&lt;&gt;"",O595,IF(OR($S595="",$T595=""),"",IF(O595&lt;&gt;"",O595,IF($T595&lt;&gt;"",_xlfn._xlws.FILTER(O:O,($BU:$BU=$BU595)*($I:$I=$I595)*($T:$T=$T595)*($S:$S=_xlfn.MINIFS($S:$S,$T:$T,"="&amp;$T595)),"")))))&amp;"",IF(O595="","",""))&amp;""</f>
        <v>OffensivePlay_Pass-SecondTouch</v>
      </c>
      <c r="AX595" t="str" cm="1">
        <f t="array" ref="AX595">IFERROR(IF(P595&lt;&gt;"",P595,IF(OR($S595="",$T595=""),"",IF($T595&lt;&gt;"",_xlfn._xlws.FILTER(P:P,($BU:$BU=$BU595)*($I:$I=$I595)*($T:$T=$T595)*($S:$S=_xlfn.MINIFS($S:$S,$T:$T,"="&amp;$T595)),""))))&amp;"",IF(P595="","",""))&amp;""</f>
        <v/>
      </c>
      <c r="AY595" t="str" cm="1">
        <f t="array" ref="AY595">IFERROR(IF(Q595&lt;&gt;"",Q595,IF(OR($S595="",$T595=""),"",IF($T595&lt;&gt;"",_xlfn._xlws.FILTER(Q:Q,($BU:$BU=$BU595)*($I:$I=$I595)*($T:$T=$T595)*($S:$S=_xlfn.MINIFS($S:$S,$T:$T,"="&amp;$T595)),""))))&amp;"",IF(Q595="","",""))&amp;""</f>
        <v>s</v>
      </c>
      <c r="AZ595" t="str" cm="1">
        <f t="array" ref="AZ595">IFERROR(IF(R595&lt;&gt;"",R595,IF(OR($S595="",$T595=""),"",IF($T595&lt;&gt;"",_xlfn._xlws.FILTER(R:R,($BU:$BU=$BU595)*($I:$I=$I595)*($T:$T=$T595)*($S:$S=_xlfn.MINIFS($S:$S,$T:$T,"="&amp;$T595)),""))))&amp;"",IF(R595="","",""))&amp;""</f>
        <v/>
      </c>
      <c r="BA595" s="6">
        <f t="shared" si="874"/>
        <v>56</v>
      </c>
      <c r="BB595">
        <f t="shared" ref="BB595:BD595" si="899">BB594</f>
        <v>18987</v>
      </c>
      <c r="BC595" t="str">
        <f t="shared" si="899"/>
        <v>Velodrome</v>
      </c>
      <c r="BD595" t="str">
        <f t="shared" si="899"/>
        <v>Outlaws</v>
      </c>
      <c r="BE595" t="s">
        <v>7</v>
      </c>
      <c r="BF595" t="s">
        <v>192</v>
      </c>
      <c r="BI595" cm="1">
        <f t="array" ref="BI595">IFERROR(_xlfn._xlws.FILTER(shifts!A:A,(shifts!B:B=events!AD595)*(shifts!AG:AG&gt;=events!BK595)*(shifts!AH:AH&lt;=events!BL595)),BI594)</f>
        <v>21</v>
      </c>
      <c r="BJ595" s="15">
        <f t="shared" si="876"/>
        <v>0</v>
      </c>
      <c r="BK595">
        <f t="shared" si="877"/>
        <v>621</v>
      </c>
      <c r="BL595">
        <f t="shared" si="878"/>
        <v>621</v>
      </c>
      <c r="BM595" s="15">
        <f>SUMIFS(BJ$2:BJ595,K$2:K595,"=Intermission")+SUMIFS(BJ$2:BJ595,K$2:K595,"=Timeout")</f>
        <v>0</v>
      </c>
      <c r="BN595">
        <f t="shared" si="879"/>
        <v>0</v>
      </c>
      <c r="BO595" s="19">
        <f t="shared" si="880"/>
        <v>459</v>
      </c>
      <c r="BP595">
        <f t="shared" si="881"/>
        <v>454</v>
      </c>
      <c r="BQ595" s="17">
        <f t="shared" si="882"/>
        <v>459</v>
      </c>
      <c r="BR595" t="str">
        <f t="shared" si="883"/>
        <v>event_team_player_1</v>
      </c>
      <c r="BS595">
        <f>COUNTIFS(S$3:S595,"="&amp;S595,AI$3:AI595,"="&amp;AI595)</f>
        <v>1</v>
      </c>
      <c r="BT595" t="str">
        <f>IFERROR(VLOOKUP(BB595&amp;BU595&amp;X595,game_rosters!U:W,3,FALSE),"")</f>
        <v>P100034</v>
      </c>
      <c r="BU595" t="str">
        <f t="shared" si="884"/>
        <v>Outlaws</v>
      </c>
    </row>
    <row r="596" spans="1:73" x14ac:dyDescent="0.2">
      <c r="A596" t="str">
        <f t="shared" si="859"/>
        <v/>
      </c>
      <c r="E596" s="4"/>
      <c r="F596" s="43"/>
      <c r="G596" s="4"/>
      <c r="H596" s="46"/>
      <c r="I596" s="44">
        <v>12</v>
      </c>
      <c r="J596" s="44" t="str">
        <f t="shared" si="885"/>
        <v/>
      </c>
      <c r="O596" t="s">
        <v>629</v>
      </c>
      <c r="S596">
        <v>290</v>
      </c>
      <c r="T596" t="s">
        <v>756</v>
      </c>
      <c r="U596" t="str">
        <f>IF(B596=1,MAX($U$2:$U595)+1,IF(AND($T596&lt;&gt;"",$T596=$T595),$U595,IF(B596="x",U595,"")))</f>
        <v/>
      </c>
      <c r="V596" t="str">
        <f>IF(C596=1,MAX($V$2:$V595)+1,IF(AND($T596&lt;&gt;"",$T596=$T595),$U595,IF(C596="x",V595,"")))</f>
        <v/>
      </c>
      <c r="X596">
        <v>12</v>
      </c>
      <c r="Z596">
        <v>1</v>
      </c>
      <c r="AA596">
        <f t="shared" si="856"/>
        <v>1290</v>
      </c>
      <c r="AB596" t="str">
        <f t="shared" si="857"/>
        <v/>
      </c>
      <c r="AC596">
        <f t="shared" si="853"/>
        <v>1290</v>
      </c>
      <c r="AD596" s="6">
        <v>1</v>
      </c>
      <c r="AE596" t="s">
        <v>911</v>
      </c>
      <c r="AF596" t="s">
        <v>741</v>
      </c>
      <c r="AG596" t="s">
        <v>756</v>
      </c>
      <c r="AH596" t="s">
        <v>756</v>
      </c>
      <c r="AI596" t="str">
        <f t="shared" si="860"/>
        <v>e</v>
      </c>
      <c r="AJ596" t="str">
        <f t="shared" si="861"/>
        <v/>
      </c>
      <c r="AK596" t="str">
        <f t="shared" si="862"/>
        <v/>
      </c>
      <c r="AL596" t="str">
        <f t="shared" si="863"/>
        <v/>
      </c>
      <c r="AM596" t="str">
        <f t="shared" si="864"/>
        <v/>
      </c>
      <c r="AN596" t="str">
        <f t="shared" si="865"/>
        <v>Away</v>
      </c>
      <c r="AO596" t="str">
        <f t="shared" si="866"/>
        <v>a</v>
      </c>
      <c r="AP596" t="str">
        <f t="shared" si="867"/>
        <v/>
      </c>
      <c r="AQ596" t="str">
        <f t="shared" si="868"/>
        <v/>
      </c>
      <c r="AR596" t="str">
        <f t="shared" si="869"/>
        <v>Away</v>
      </c>
      <c r="AS596" t="str">
        <f t="shared" si="870"/>
        <v>a</v>
      </c>
      <c r="AT596" t="str">
        <f t="shared" si="871"/>
        <v>Offensive</v>
      </c>
      <c r="AU596" t="str">
        <f t="shared" si="872"/>
        <v/>
      </c>
      <c r="AV596" t="str">
        <f t="shared" si="873"/>
        <v/>
      </c>
      <c r="AW596" t="str" cm="1">
        <f t="array" ref="AW596">IFERROR(IF(O596&lt;&gt;"",O596,IF(OR($S596="",$T596=""),"",IF(O596&lt;&gt;"",O596,IF($T596&lt;&gt;"",_xlfn._xlws.FILTER(O:O,($BU:$BU=$BU596)*($I:$I=$I596)*($T:$T=$T596)*($S:$S=_xlfn.MINIFS($S:$S,$T:$T,"="&amp;$T596)),"")))))&amp;"",IF(O596="","",""))&amp;""</f>
        <v>OffensivePlay_Possession-FrontofNet</v>
      </c>
      <c r="AX596" t="str" cm="1">
        <f t="array" ref="AX596">IFERROR(IF(P596&lt;&gt;"",P596,IF(OR($S596="",$T596=""),"",IF($T596&lt;&gt;"",_xlfn._xlws.FILTER(P:P,($BU:$BU=$BU596)*($I:$I=$I596)*($T:$T=$T596)*($S:$S=_xlfn.MINIFS($S:$S,$T:$T,"="&amp;$T596)),""))))&amp;"",IF(P596="","",""))&amp;""</f>
        <v/>
      </c>
      <c r="AY596" t="str" cm="1">
        <f t="array" ref="AY596">IFERROR(IF(Q596&lt;&gt;"",Q596,IF(OR($S596="",$T596=""),"",IF($T596&lt;&gt;"",_xlfn._xlws.FILTER(Q:Q,($BU:$BU=$BU596)*($I:$I=$I596)*($T:$T=$T596)*($S:$S=_xlfn.MINIFS($S:$S,$T:$T,"="&amp;$T596)),""))))&amp;"",IF(Q596="","",""))&amp;""</f>
        <v/>
      </c>
      <c r="AZ596" t="str" cm="1">
        <f t="array" ref="AZ596">IFERROR(IF(R596&lt;&gt;"",R596,IF(OR($S596="",$T596=""),"",IF($T596&lt;&gt;"",_xlfn._xlws.FILTER(R:R,($BU:$BU=$BU596)*($I:$I=$I596)*($T:$T=$T596)*($S:$S=_xlfn.MINIFS($S:$S,$T:$T,"="&amp;$T596)),""))))&amp;"",IF(R596="","",""))&amp;""</f>
        <v/>
      </c>
      <c r="BA596" s="6">
        <f t="shared" si="874"/>
        <v>56</v>
      </c>
      <c r="BB596">
        <f t="shared" ref="BB596:BD596" si="900">BB595</f>
        <v>18987</v>
      </c>
      <c r="BC596" t="str">
        <f t="shared" si="900"/>
        <v>Velodrome</v>
      </c>
      <c r="BD596" t="str">
        <f t="shared" si="900"/>
        <v>Outlaws</v>
      </c>
      <c r="BE596" t="s">
        <v>7</v>
      </c>
      <c r="BF596" t="s">
        <v>192</v>
      </c>
      <c r="BI596" cm="1">
        <f t="array" ref="BI596">IFERROR(_xlfn._xlws.FILTER(shifts!A:A,(shifts!B:B=events!AD596)*(shifts!AG:AG&gt;=events!BK596)*(shifts!AH:AH&lt;=events!BL596)),BI595)</f>
        <v>21</v>
      </c>
      <c r="BJ596" s="15">
        <f t="shared" si="876"/>
        <v>0</v>
      </c>
      <c r="BK596">
        <f t="shared" si="877"/>
        <v>621</v>
      </c>
      <c r="BL596">
        <f t="shared" si="878"/>
        <v>621</v>
      </c>
      <c r="BM596" s="15">
        <f>SUMIFS(BJ$2:BJ596,K$2:K596,"=Intermission")+SUMIFS(BJ$2:BJ596,K$2:K596,"=Timeout")</f>
        <v>0</v>
      </c>
      <c r="BN596">
        <f t="shared" si="879"/>
        <v>0</v>
      </c>
      <c r="BO596" s="19">
        <f t="shared" si="880"/>
        <v>459</v>
      </c>
      <c r="BP596">
        <f t="shared" si="881"/>
        <v>454</v>
      </c>
      <c r="BQ596" s="17">
        <f t="shared" si="882"/>
        <v>459</v>
      </c>
      <c r="BR596" t="str">
        <f t="shared" si="883"/>
        <v>event_team_player_2</v>
      </c>
      <c r="BS596">
        <f>COUNTIFS(S$3:S596,"="&amp;S596,AI$3:AI596,"="&amp;AI596)</f>
        <v>2</v>
      </c>
      <c r="BT596" t="str">
        <f>IFERROR(VLOOKUP(BB596&amp;BU596&amp;X596,game_rosters!U:W,3,FALSE),"")</f>
        <v>P100214</v>
      </c>
      <c r="BU596" t="str">
        <f t="shared" si="884"/>
        <v>Outlaws</v>
      </c>
    </row>
    <row r="597" spans="1:73" x14ac:dyDescent="0.2">
      <c r="A597" t="str">
        <f t="shared" si="859"/>
        <v/>
      </c>
      <c r="E597" s="4"/>
      <c r="F597" s="43"/>
      <c r="G597" s="4"/>
      <c r="H597" s="46"/>
      <c r="I597" s="44">
        <v>84</v>
      </c>
      <c r="J597" s="44" t="str">
        <f t="shared" si="885"/>
        <v/>
      </c>
      <c r="O597" t="s">
        <v>651</v>
      </c>
      <c r="S597">
        <v>290</v>
      </c>
      <c r="T597" t="s">
        <v>756</v>
      </c>
      <c r="U597" t="str">
        <f>IF(B597=1,MAX($U$2:$U596)+1,IF(AND($T597&lt;&gt;"",$T597=$T596),$U596,IF(B597="x",U596,"")))</f>
        <v/>
      </c>
      <c r="V597" t="str">
        <f>IF(C597=1,MAX($V$2:$V596)+1,IF(AND($T597&lt;&gt;"",$T597=$T596),$U596,IF(C597="x",V596,"")))</f>
        <v/>
      </c>
      <c r="X597">
        <v>84</v>
      </c>
      <c r="AA597">
        <f t="shared" si="856"/>
        <v>1290</v>
      </c>
      <c r="AB597" t="str">
        <f t="shared" si="857"/>
        <v/>
      </c>
      <c r="AC597">
        <f t="shared" si="853"/>
        <v>1290</v>
      </c>
      <c r="AD597" s="6">
        <v>1</v>
      </c>
      <c r="AE597" t="s">
        <v>911</v>
      </c>
      <c r="AF597" t="s">
        <v>741</v>
      </c>
      <c r="AG597" t="s">
        <v>756</v>
      </c>
      <c r="AH597" t="s">
        <v>756</v>
      </c>
      <c r="AI597" t="str">
        <f t="shared" si="860"/>
        <v>o</v>
      </c>
      <c r="AJ597" t="str">
        <f t="shared" si="861"/>
        <v/>
      </c>
      <c r="AK597" t="str">
        <f t="shared" si="862"/>
        <v/>
      </c>
      <c r="AL597" t="str">
        <f t="shared" si="863"/>
        <v/>
      </c>
      <c r="AM597" t="str">
        <f t="shared" si="864"/>
        <v/>
      </c>
      <c r="AN597" t="str">
        <f t="shared" si="865"/>
        <v>Away</v>
      </c>
      <c r="AO597" t="str">
        <f t="shared" si="866"/>
        <v>a</v>
      </c>
      <c r="AP597" t="str">
        <f t="shared" si="867"/>
        <v/>
      </c>
      <c r="AQ597" t="str">
        <f t="shared" si="868"/>
        <v/>
      </c>
      <c r="AR597" t="str">
        <f t="shared" si="869"/>
        <v>Away</v>
      </c>
      <c r="AS597" t="str">
        <f t="shared" si="870"/>
        <v>a</v>
      </c>
      <c r="AT597" t="str">
        <f t="shared" si="871"/>
        <v>Defensive</v>
      </c>
      <c r="AU597" t="str">
        <f t="shared" si="872"/>
        <v/>
      </c>
      <c r="AV597" t="str">
        <f t="shared" si="873"/>
        <v/>
      </c>
      <c r="AW597" t="str" cm="1">
        <f t="array" ref="AW597">IFERROR(IF(O597&lt;&gt;"",O597,IF(OR($S597="",$T597=""),"",IF(O597&lt;&gt;"",O597,IF($T597&lt;&gt;"",_xlfn._xlws.FILTER(O:O,($BU:$BU=$BU597)*($I:$I=$I597)*($T:$T=$T597)*($S:$S=_xlfn.MINIFS($S:$S,$T:$T,"="&amp;$T597)),"")))))&amp;"",IF(O597="","",""))&amp;""</f>
        <v>Defensive_PlayShot-BoxOut</v>
      </c>
      <c r="AX597" t="str" cm="1">
        <f t="array" ref="AX597">IFERROR(IF(P597&lt;&gt;"",P597,IF(OR($S597="",$T597=""),"",IF($T597&lt;&gt;"",_xlfn._xlws.FILTER(P:P,($BU:$BU=$BU597)*($I:$I=$I597)*($T:$T=$T597)*($S:$S=_xlfn.MINIFS($S:$S,$T:$T,"="&amp;$T597)),""))))&amp;"",IF(P597="","",""))&amp;""</f>
        <v/>
      </c>
      <c r="AY597" t="str" cm="1">
        <f t="array" ref="AY597">IFERROR(IF(Q597&lt;&gt;"",Q597,IF(OR($S597="",$T597=""),"",IF($T597&lt;&gt;"",_xlfn._xlws.FILTER(Q:Q,($BU:$BU=$BU597)*($I:$I=$I597)*($T:$T=$T597)*($S:$S=_xlfn.MINIFS($S:$S,$T:$T,"="&amp;$T597)),""))))&amp;"",IF(Q597="","",""))&amp;""</f>
        <v/>
      </c>
      <c r="AZ597" t="str" cm="1">
        <f t="array" ref="AZ597">IFERROR(IF(R597&lt;&gt;"",R597,IF(OR($S597="",$T597=""),"",IF($T597&lt;&gt;"",_xlfn._xlws.FILTER(R:R,($BU:$BU=$BU597)*($I:$I=$I597)*($T:$T=$T597)*($S:$S=_xlfn.MINIFS($S:$S,$T:$T,"="&amp;$T597)),""))))&amp;"",IF(R597="","",""))&amp;""</f>
        <v/>
      </c>
      <c r="BA597" s="6">
        <f t="shared" si="874"/>
        <v>56</v>
      </c>
      <c r="BB597">
        <f t="shared" ref="BB597:BD597" si="901">BB596</f>
        <v>18987</v>
      </c>
      <c r="BC597" t="str">
        <f t="shared" si="901"/>
        <v>Velodrome</v>
      </c>
      <c r="BD597" t="str">
        <f t="shared" si="901"/>
        <v>Outlaws</v>
      </c>
      <c r="BE597" t="s">
        <v>7</v>
      </c>
      <c r="BF597" t="s">
        <v>192</v>
      </c>
      <c r="BI597" cm="1">
        <f t="array" ref="BI597">IFERROR(_xlfn._xlws.FILTER(shifts!A:A,(shifts!B:B=events!AD597)*(shifts!AG:AG&gt;=events!BK597)*(shifts!AH:AH&lt;=events!BL597)),BI596)</f>
        <v>21</v>
      </c>
      <c r="BJ597" s="15">
        <f t="shared" si="876"/>
        <v>0</v>
      </c>
      <c r="BK597">
        <f t="shared" si="877"/>
        <v>621</v>
      </c>
      <c r="BL597">
        <f t="shared" si="878"/>
        <v>621</v>
      </c>
      <c r="BM597" s="15">
        <f>SUMIFS(BJ$2:BJ597,K$2:K597,"=Intermission")+SUMIFS(BJ$2:BJ597,K$2:K597,"=Timeout")</f>
        <v>0</v>
      </c>
      <c r="BN597">
        <f t="shared" si="879"/>
        <v>0</v>
      </c>
      <c r="BO597" s="19">
        <f t="shared" si="880"/>
        <v>459</v>
      </c>
      <c r="BP597">
        <f t="shared" si="881"/>
        <v>454</v>
      </c>
      <c r="BQ597" s="17">
        <f t="shared" si="882"/>
        <v>459</v>
      </c>
      <c r="BR597" t="str">
        <f t="shared" si="883"/>
        <v>opp_team_player_1</v>
      </c>
      <c r="BS597">
        <f>COUNTIFS(S$3:S597,"="&amp;S597,AI$3:AI597,"="&amp;AI597)</f>
        <v>1</v>
      </c>
      <c r="BT597" t="str">
        <f>IFERROR(VLOOKUP(BB597&amp;BU597&amp;X597,game_rosters!U:W,3,FALSE),"")</f>
        <v>P100198</v>
      </c>
      <c r="BU597" t="str">
        <f t="shared" si="884"/>
        <v>Velodrome</v>
      </c>
    </row>
    <row r="598" spans="1:73" x14ac:dyDescent="0.2">
      <c r="A598" t="str">
        <f t="shared" si="859"/>
        <v/>
      </c>
      <c r="E598" s="4"/>
      <c r="F598" s="43"/>
      <c r="G598" s="4"/>
      <c r="H598" s="46"/>
      <c r="I598" s="44">
        <v>70</v>
      </c>
      <c r="J598" s="44" t="str">
        <f t="shared" si="885"/>
        <v/>
      </c>
      <c r="O598" t="s">
        <v>605</v>
      </c>
      <c r="S598">
        <v>290</v>
      </c>
      <c r="T598" t="s">
        <v>756</v>
      </c>
      <c r="U598" t="str">
        <f>IF(B598=1,MAX($U$2:$U597)+1,IF(AND($T598&lt;&gt;"",$T598=$T597),$U597,IF(B598="x",U597,"")))</f>
        <v/>
      </c>
      <c r="V598" t="str">
        <f>IF(C598=1,MAX($V$2:$V597)+1,IF(AND($T598&lt;&gt;"",$T598=$T597),$U597,IF(C598="x",V597,"")))</f>
        <v/>
      </c>
      <c r="X598">
        <v>70</v>
      </c>
      <c r="AA598">
        <f t="shared" si="856"/>
        <v>1290</v>
      </c>
      <c r="AB598" t="str">
        <f t="shared" si="857"/>
        <v/>
      </c>
      <c r="AC598">
        <f t="shared" si="853"/>
        <v>1290</v>
      </c>
      <c r="AD598" s="6">
        <v>1</v>
      </c>
      <c r="AE598" t="s">
        <v>911</v>
      </c>
      <c r="AF598" t="s">
        <v>741</v>
      </c>
      <c r="AG598" t="s">
        <v>756</v>
      </c>
      <c r="AH598" t="s">
        <v>756</v>
      </c>
      <c r="AI598" t="str">
        <f t="shared" si="860"/>
        <v>o</v>
      </c>
      <c r="AJ598" t="str">
        <f t="shared" si="861"/>
        <v/>
      </c>
      <c r="AK598" t="str">
        <f t="shared" si="862"/>
        <v/>
      </c>
      <c r="AL598" t="str">
        <f t="shared" si="863"/>
        <v/>
      </c>
      <c r="AM598" t="str">
        <f t="shared" si="864"/>
        <v/>
      </c>
      <c r="AN598" t="str">
        <f t="shared" si="865"/>
        <v>Away</v>
      </c>
      <c r="AO598" t="str">
        <f t="shared" si="866"/>
        <v>a</v>
      </c>
      <c r="AP598" t="str">
        <f t="shared" si="867"/>
        <v/>
      </c>
      <c r="AQ598" t="str">
        <f t="shared" si="868"/>
        <v/>
      </c>
      <c r="AR598" t="str">
        <f t="shared" si="869"/>
        <v>Away</v>
      </c>
      <c r="AS598" t="str">
        <f t="shared" si="870"/>
        <v>a</v>
      </c>
      <c r="AT598" t="str">
        <f t="shared" si="871"/>
        <v>Defensive</v>
      </c>
      <c r="AU598" t="str">
        <f t="shared" si="872"/>
        <v/>
      </c>
      <c r="AV598" t="str">
        <f t="shared" si="873"/>
        <v/>
      </c>
      <c r="AW598" t="str" cm="1">
        <f t="array" ref="AW598">IFERROR(IF(O598&lt;&gt;"",O598,IF(OR($S598="",$T598=""),"",IF(O598&lt;&gt;"",O598,IF($T598&lt;&gt;"",_xlfn._xlws.FILTER(O:O,($BU:$BU=$BU598)*($I:$I=$I598)*($T:$T=$T598)*($S:$S=_xlfn.MINIFS($S:$S,$T:$T,"="&amp;$T598)),"")))))&amp;"",IF(O598="","",""))&amp;""</f>
        <v>Defensive_PlayPass-InShotPassLane</v>
      </c>
      <c r="AX598" t="str" cm="1">
        <f t="array" ref="AX598">IFERROR(IF(P598&lt;&gt;"",P598,IF(OR($S598="",$T598=""),"",IF($T598&lt;&gt;"",_xlfn._xlws.FILTER(P:P,($BU:$BU=$BU598)*($I:$I=$I598)*($T:$T=$T598)*($S:$S=_xlfn.MINIFS($S:$S,$T:$T,"="&amp;$T598)),""))))&amp;"",IF(P598="","",""))&amp;""</f>
        <v/>
      </c>
      <c r="AY598" t="str" cm="1">
        <f t="array" ref="AY598">IFERROR(IF(Q598&lt;&gt;"",Q598,IF(OR($S598="",$T598=""),"",IF($T598&lt;&gt;"",_xlfn._xlws.FILTER(Q:Q,($BU:$BU=$BU598)*($I:$I=$I598)*($T:$T=$T598)*($S:$S=_xlfn.MINIFS($S:$S,$T:$T,"="&amp;$T598)),""))))&amp;"",IF(Q598="","",""))&amp;""</f>
        <v/>
      </c>
      <c r="AZ598" t="str" cm="1">
        <f t="array" ref="AZ598">IFERROR(IF(R598&lt;&gt;"",R598,IF(OR($S598="",$T598=""),"",IF($T598&lt;&gt;"",_xlfn._xlws.FILTER(R:R,($BU:$BU=$BU598)*($I:$I=$I598)*($T:$T=$T598)*($S:$S=_xlfn.MINIFS($S:$S,$T:$T,"="&amp;$T598)),""))))&amp;"",IF(R598="","",""))&amp;""</f>
        <v/>
      </c>
      <c r="BA598" s="6">
        <f t="shared" si="874"/>
        <v>56</v>
      </c>
      <c r="BB598">
        <f t="shared" ref="BB598:BD598" si="902">BB597</f>
        <v>18987</v>
      </c>
      <c r="BC598" t="str">
        <f t="shared" si="902"/>
        <v>Velodrome</v>
      </c>
      <c r="BD598" t="str">
        <f t="shared" si="902"/>
        <v>Outlaws</v>
      </c>
      <c r="BE598" t="s">
        <v>7</v>
      </c>
      <c r="BF598" t="s">
        <v>192</v>
      </c>
      <c r="BI598" cm="1">
        <f t="array" ref="BI598">IFERROR(_xlfn._xlws.FILTER(shifts!A:A,(shifts!B:B=events!AD598)*(shifts!AG:AG&gt;=events!BK598)*(shifts!AH:AH&lt;=events!BL598)),BI597)</f>
        <v>21</v>
      </c>
      <c r="BJ598" s="15">
        <f t="shared" si="876"/>
        <v>0</v>
      </c>
      <c r="BK598">
        <f t="shared" si="877"/>
        <v>621</v>
      </c>
      <c r="BL598">
        <f t="shared" si="878"/>
        <v>621</v>
      </c>
      <c r="BM598" s="15">
        <f>SUMIFS(BJ$2:BJ598,K$2:K598,"=Intermission")+SUMIFS(BJ$2:BJ598,K$2:K598,"=Timeout")</f>
        <v>0</v>
      </c>
      <c r="BN598">
        <f t="shared" si="879"/>
        <v>0</v>
      </c>
      <c r="BO598" s="19">
        <f t="shared" si="880"/>
        <v>459</v>
      </c>
      <c r="BP598">
        <f t="shared" si="881"/>
        <v>454</v>
      </c>
      <c r="BQ598" s="17">
        <f t="shared" si="882"/>
        <v>459</v>
      </c>
      <c r="BR598" t="str">
        <f t="shared" si="883"/>
        <v>opp_team_player_2</v>
      </c>
      <c r="BS598">
        <f>COUNTIFS(S$3:S598,"="&amp;S598,AI$3:AI598,"="&amp;AI598)</f>
        <v>2</v>
      </c>
      <c r="BT598" t="str">
        <f>IFERROR(VLOOKUP(BB598&amp;BU598&amp;X598,game_rosters!U:W,3,FALSE),"")</f>
        <v>P100001</v>
      </c>
      <c r="BU598" t="str">
        <f t="shared" si="884"/>
        <v>Velodrome</v>
      </c>
    </row>
    <row r="599" spans="1:73" x14ac:dyDescent="0.2">
      <c r="A599">
        <f t="shared" si="859"/>
        <v>1</v>
      </c>
      <c r="E599" s="4"/>
      <c r="F599" s="43"/>
      <c r="G599" s="4"/>
      <c r="H599" s="46"/>
      <c r="I599" s="44">
        <v>12</v>
      </c>
      <c r="J599" s="44" t="str">
        <f t="shared" si="885"/>
        <v>o</v>
      </c>
      <c r="K599" t="s">
        <v>6</v>
      </c>
      <c r="L599" t="s">
        <v>207</v>
      </c>
      <c r="M599" t="s">
        <v>54</v>
      </c>
      <c r="N599" t="s">
        <v>595</v>
      </c>
      <c r="O599" t="s">
        <v>629</v>
      </c>
      <c r="R599" s="51">
        <v>1</v>
      </c>
      <c r="S599">
        <v>291</v>
      </c>
      <c r="T599">
        <v>52</v>
      </c>
      <c r="U599" t="str">
        <f>IF(B599=1,MAX($U$2:$U598)+1,IF(AND($T599&lt;&gt;"",$T599=$T598),$U598,IF(B599="x",U598,"")))</f>
        <v/>
      </c>
      <c r="V599" t="str">
        <f>IF(C599=1,MAX($V$2:$V598)+1,IF(AND($T599&lt;&gt;"",$T599=$T598),$U598,IF(C599="x",V598,"")))</f>
        <v/>
      </c>
      <c r="W599" t="s">
        <v>731</v>
      </c>
      <c r="X599">
        <v>12</v>
      </c>
      <c r="Z599">
        <v>1</v>
      </c>
      <c r="AA599">
        <f t="shared" si="856"/>
        <v>1291</v>
      </c>
      <c r="AB599">
        <f t="shared" si="857"/>
        <v>9052</v>
      </c>
      <c r="AC599">
        <f t="shared" si="853"/>
        <v>9052</v>
      </c>
      <c r="AD599" s="6">
        <v>1</v>
      </c>
      <c r="AE599" t="s">
        <v>911</v>
      </c>
      <c r="AF599" t="s">
        <v>922</v>
      </c>
      <c r="AG599" t="s">
        <v>756</v>
      </c>
      <c r="AH599" t="s">
        <v>756</v>
      </c>
      <c r="AI599" t="str">
        <f t="shared" si="860"/>
        <v>e</v>
      </c>
      <c r="AJ599" t="str">
        <f t="shared" si="861"/>
        <v>o</v>
      </c>
      <c r="AK599" t="str">
        <f t="shared" si="862"/>
        <v>o</v>
      </c>
      <c r="AL599" t="str">
        <f t="shared" si="863"/>
        <v>d</v>
      </c>
      <c r="AM599" t="str">
        <f t="shared" si="864"/>
        <v>o</v>
      </c>
      <c r="AN599" t="str">
        <f t="shared" si="865"/>
        <v>Away</v>
      </c>
      <c r="AO599" t="str">
        <f t="shared" si="866"/>
        <v>a</v>
      </c>
      <c r="AP599" t="str">
        <f t="shared" si="867"/>
        <v>d</v>
      </c>
      <c r="AQ599" t="str">
        <f t="shared" si="868"/>
        <v>o</v>
      </c>
      <c r="AR599" t="str">
        <f t="shared" si="869"/>
        <v>Away</v>
      </c>
      <c r="AS599" t="str">
        <f t="shared" si="870"/>
        <v>a</v>
      </c>
      <c r="AT599" t="str">
        <f t="shared" si="871"/>
        <v>Offensive</v>
      </c>
      <c r="AU599" t="str">
        <f t="shared" si="872"/>
        <v/>
      </c>
      <c r="AV599" t="str">
        <f t="shared" si="873"/>
        <v/>
      </c>
      <c r="AW599" t="str" cm="1">
        <f t="array" ref="AW599">IFERROR(IF(O599&lt;&gt;"",O599,IF(OR($S599="",$T599=""),"",IF(O599&lt;&gt;"",O599,IF($T599&lt;&gt;"",_xlfn._xlws.FILTER(O:O,($BU:$BU=$BU599)*($I:$I=$I599)*($T:$T=$T599)*($S:$S=_xlfn.MINIFS($S:$S,$T:$T,"="&amp;$T599)),"")))))&amp;"",IF(O599="","",""))&amp;""</f>
        <v>OffensivePlay_Possession-FrontofNet</v>
      </c>
      <c r="AX599" t="str" cm="1">
        <f t="array" ref="AX599">IFERROR(IF(P599&lt;&gt;"",P599,IF(OR($S599="",$T599=""),"",IF($T599&lt;&gt;"",_xlfn._xlws.FILTER(P:P,($BU:$BU=$BU599)*($I:$I=$I599)*($T:$T=$T599)*($S:$S=_xlfn.MINIFS($S:$S,$T:$T,"="&amp;$T599)),""))))&amp;"",IF(P599="","",""))&amp;""</f>
        <v/>
      </c>
      <c r="AY599" t="str" cm="1">
        <f t="array" ref="AY599">IFERROR(IF(Q599&lt;&gt;"",Q599,IF(OR($S599="",$T599=""),"",IF($T599&lt;&gt;"",_xlfn._xlws.FILTER(Q:Q,($BU:$BU=$BU599)*($I:$I=$I599)*($T:$T=$T599)*($S:$S=_xlfn.MINIFS($S:$S,$T:$T,"="&amp;$T599)),""))))&amp;"",IF(Q599="","",""))&amp;""</f>
        <v/>
      </c>
      <c r="AZ599" t="str" cm="1">
        <f t="array" ref="AZ599">IFERROR(IF(R599&lt;&gt;"",R599,IF(OR($S599="",$T599=""),"",IF($T599&lt;&gt;"",_xlfn._xlws.FILTER(R:R,($BU:$BU=$BU599)*($I:$I=$I599)*($T:$T=$T599)*($S:$S=_xlfn.MINIFS($S:$S,$T:$T,"="&amp;$T599)),""))))&amp;"",IF(R599="","",""))&amp;""</f>
        <v>1</v>
      </c>
      <c r="BA599" s="6">
        <f t="shared" si="874"/>
        <v>56</v>
      </c>
      <c r="BB599">
        <f t="shared" ref="BB599:BD599" si="903">BB598</f>
        <v>18987</v>
      </c>
      <c r="BC599" t="str">
        <f t="shared" si="903"/>
        <v>Velodrome</v>
      </c>
      <c r="BD599" t="str">
        <f t="shared" si="903"/>
        <v>Outlaws</v>
      </c>
      <c r="BE599" t="s">
        <v>6</v>
      </c>
      <c r="BF599" t="s">
        <v>207</v>
      </c>
      <c r="BI599" cm="1">
        <f t="array" ref="BI599">IFERROR(_xlfn._xlws.FILTER(shifts!A:A,(shifts!B:B=events!AD599)*(shifts!AG:AG&gt;=events!BK599)*(shifts!AH:AH&lt;=events!BL599)),BI598)</f>
        <v>21</v>
      </c>
      <c r="BJ599" s="15">
        <f t="shared" si="876"/>
        <v>0</v>
      </c>
      <c r="BK599">
        <f t="shared" si="877"/>
        <v>620</v>
      </c>
      <c r="BL599">
        <f t="shared" si="878"/>
        <v>620</v>
      </c>
      <c r="BM599" s="15">
        <f>SUMIFS(BJ$2:BJ599,K$2:K599,"=Intermission")+SUMIFS(BJ$2:BJ599,K$2:K599,"=Timeout")</f>
        <v>0</v>
      </c>
      <c r="BN599">
        <f t="shared" si="879"/>
        <v>0</v>
      </c>
      <c r="BO599" s="19">
        <f t="shared" si="880"/>
        <v>460</v>
      </c>
      <c r="BP599">
        <f t="shared" si="881"/>
        <v>455</v>
      </c>
      <c r="BQ599" s="17">
        <f t="shared" si="882"/>
        <v>460</v>
      </c>
      <c r="BR599" t="str">
        <f t="shared" si="883"/>
        <v>event_team_player_1</v>
      </c>
      <c r="BS599">
        <f>COUNTIFS(S$3:S599,"="&amp;S599,AI$3:AI599,"="&amp;AI599)</f>
        <v>1</v>
      </c>
      <c r="BT599" t="str">
        <f>IFERROR(VLOOKUP(BB599&amp;BU599&amp;X599,game_rosters!U:W,3,FALSE),"")</f>
        <v>P100214</v>
      </c>
      <c r="BU599" t="str">
        <f t="shared" si="884"/>
        <v>Outlaws</v>
      </c>
    </row>
    <row r="600" spans="1:73" x14ac:dyDescent="0.2">
      <c r="A600" t="str">
        <f t="shared" si="859"/>
        <v/>
      </c>
      <c r="E600" s="4"/>
      <c r="F600" s="43"/>
      <c r="G600" s="4"/>
      <c r="H600" s="46"/>
      <c r="I600" s="44">
        <v>39</v>
      </c>
      <c r="J600" s="44" t="str">
        <f t="shared" si="885"/>
        <v/>
      </c>
      <c r="S600">
        <v>291</v>
      </c>
      <c r="T600">
        <v>52</v>
      </c>
      <c r="U600" t="str">
        <f>IF(B600=1,MAX($U$2:$U599)+1,IF(AND($T600&lt;&gt;"",$T600=$T599),$U599,IF(B600="x",U599,"")))</f>
        <v/>
      </c>
      <c r="V600" t="str">
        <f>IF(C600=1,MAX($V$2:$V599)+1,IF(AND($T600&lt;&gt;"",$T600=$T599),$U599,IF(C600="x",V599,"")))</f>
        <v/>
      </c>
      <c r="X600">
        <v>39</v>
      </c>
      <c r="AA600">
        <f t="shared" si="856"/>
        <v>1291</v>
      </c>
      <c r="AB600">
        <f t="shared" si="857"/>
        <v>9052</v>
      </c>
      <c r="AC600">
        <f t="shared" si="853"/>
        <v>9052</v>
      </c>
      <c r="AD600" s="6">
        <v>1</v>
      </c>
      <c r="AE600" t="s">
        <v>911</v>
      </c>
      <c r="AF600" t="s">
        <v>922</v>
      </c>
      <c r="AG600" t="s">
        <v>756</v>
      </c>
      <c r="AH600" t="s">
        <v>756</v>
      </c>
      <c r="AI600" t="str">
        <f t="shared" si="860"/>
        <v>o</v>
      </c>
      <c r="AJ600" t="str">
        <f t="shared" si="861"/>
        <v>o</v>
      </c>
      <c r="AK600" t="str">
        <f t="shared" si="862"/>
        <v>o</v>
      </c>
      <c r="AL600" t="str">
        <f t="shared" si="863"/>
        <v/>
      </c>
      <c r="AM600" t="str">
        <f t="shared" si="864"/>
        <v/>
      </c>
      <c r="AN600" t="str">
        <f t="shared" si="865"/>
        <v>Away</v>
      </c>
      <c r="AO600" t="str">
        <f t="shared" si="866"/>
        <v>a</v>
      </c>
      <c r="AP600" t="str">
        <f t="shared" si="867"/>
        <v>d</v>
      </c>
      <c r="AQ600" t="str">
        <f t="shared" si="868"/>
        <v>o</v>
      </c>
      <c r="AR600" t="str">
        <f t="shared" si="869"/>
        <v>Away</v>
      </c>
      <c r="AS600" t="str">
        <f t="shared" si="870"/>
        <v>a</v>
      </c>
      <c r="AT600" t="str">
        <f t="shared" si="871"/>
        <v>Defensive</v>
      </c>
      <c r="AU600" t="str">
        <f t="shared" si="872"/>
        <v/>
      </c>
      <c r="AV600" t="str">
        <f t="shared" si="873"/>
        <v/>
      </c>
      <c r="AW600" t="str" cm="1">
        <f t="array" ref="AW600">IFERROR(IF(O600&lt;&gt;"",O600,IF(OR($S600="",$T600=""),"",IF(O600&lt;&gt;"",O600,IF($T600&lt;&gt;"",_xlfn._xlws.FILTER(O:O,($BU:$BU=$BU600)*($I:$I=$I600)*($T:$T=$T600)*($S:$S=_xlfn.MINIFS($S:$S,$T:$T,"="&amp;$T600)),"")))))&amp;"",IF(O600="","",""))&amp;""</f>
        <v/>
      </c>
      <c r="AX600" t="str" cm="1">
        <f t="array" ref="AX600">IFERROR(IF(P600&lt;&gt;"",P600,IF(OR($S600="",$T600=""),"",IF($T600&lt;&gt;"",_xlfn._xlws.FILTER(P:P,($BU:$BU=$BU600)*($I:$I=$I600)*($T:$T=$T600)*($S:$S=_xlfn.MINIFS($S:$S,$T:$T,"="&amp;$T600)),""))))&amp;"",IF(P600="","",""))&amp;""</f>
        <v/>
      </c>
      <c r="AY600" t="str" cm="1">
        <f t="array" ref="AY600">IFERROR(IF(Q600&lt;&gt;"",Q600,IF(OR($S600="",$T600=""),"",IF($T600&lt;&gt;"",_xlfn._xlws.FILTER(Q:Q,($BU:$BU=$BU600)*($I:$I=$I600)*($T:$T=$T600)*($S:$S=_xlfn.MINIFS($S:$S,$T:$T,"="&amp;$T600)),""))))&amp;"",IF(Q600="","",""))&amp;""</f>
        <v/>
      </c>
      <c r="AZ600" t="str" cm="1">
        <f t="array" ref="AZ600">IFERROR(IF(R600&lt;&gt;"",R600,IF(OR($S600="",$T600=""),"",IF($T600&lt;&gt;"",_xlfn._xlws.FILTER(R:R,($BU:$BU=$BU600)*($I:$I=$I600)*($T:$T=$T600)*($S:$S=_xlfn.MINIFS($S:$S,$T:$T,"="&amp;$T600)),""))))&amp;"",IF(R600="","",""))&amp;""</f>
        <v/>
      </c>
      <c r="BA600" s="6">
        <f t="shared" si="874"/>
        <v>56</v>
      </c>
      <c r="BB600">
        <f t="shared" ref="BB600:BD600" si="904">BB599</f>
        <v>18987</v>
      </c>
      <c r="BC600" t="str">
        <f t="shared" si="904"/>
        <v>Velodrome</v>
      </c>
      <c r="BD600" t="str">
        <f t="shared" si="904"/>
        <v>Outlaws</v>
      </c>
      <c r="BE600" t="s">
        <v>6</v>
      </c>
      <c r="BF600" t="s">
        <v>207</v>
      </c>
      <c r="BI600" cm="1">
        <f t="array" ref="BI600">IFERROR(_xlfn._xlws.FILTER(shifts!A:A,(shifts!B:B=events!AD600)*(shifts!AG:AG&gt;=events!BK600)*(shifts!AH:AH&lt;=events!BL600)),BI599)</f>
        <v>21</v>
      </c>
      <c r="BJ600" s="15">
        <f t="shared" si="876"/>
        <v>0</v>
      </c>
      <c r="BK600">
        <f t="shared" si="877"/>
        <v>620</v>
      </c>
      <c r="BL600">
        <f t="shared" si="878"/>
        <v>620</v>
      </c>
      <c r="BM600" s="15">
        <f>SUMIFS(BJ$2:BJ600,K$2:K600,"=Intermission")+SUMIFS(BJ$2:BJ600,K$2:K600,"=Timeout")</f>
        <v>0</v>
      </c>
      <c r="BN600">
        <f t="shared" si="879"/>
        <v>0</v>
      </c>
      <c r="BO600" s="19">
        <f t="shared" si="880"/>
        <v>460</v>
      </c>
      <c r="BP600">
        <f t="shared" si="881"/>
        <v>455</v>
      </c>
      <c r="BQ600" s="17">
        <f t="shared" si="882"/>
        <v>460</v>
      </c>
      <c r="BR600" t="str">
        <f t="shared" si="883"/>
        <v>opp_team_player_1</v>
      </c>
      <c r="BS600">
        <f>COUNTIFS(S$3:S600,"="&amp;S600,AI$3:AI600,"="&amp;AI600)</f>
        <v>1</v>
      </c>
      <c r="BT600" t="str">
        <f>IFERROR(VLOOKUP(BB600&amp;BU600&amp;X600,game_rosters!U:W,3,FALSE),"")</f>
        <v>P100016</v>
      </c>
      <c r="BU600" t="str">
        <f t="shared" si="884"/>
        <v>Velodrome</v>
      </c>
    </row>
    <row r="601" spans="1:73" x14ac:dyDescent="0.2">
      <c r="A601" t="str">
        <f t="shared" si="859"/>
        <v/>
      </c>
      <c r="E601" s="4"/>
      <c r="F601" s="43"/>
      <c r="G601" s="4"/>
      <c r="H601" s="46"/>
      <c r="I601" s="44">
        <v>84</v>
      </c>
      <c r="J601" s="44" t="str">
        <f t="shared" si="885"/>
        <v/>
      </c>
      <c r="O601" t="s">
        <v>651</v>
      </c>
      <c r="R601" s="51">
        <v>1</v>
      </c>
      <c r="S601">
        <v>291</v>
      </c>
      <c r="T601">
        <v>52</v>
      </c>
      <c r="U601" t="str">
        <f>IF(B601=1,MAX($U$2:$U600)+1,IF(AND($T601&lt;&gt;"",$T601=$T600),$U600,IF(B601="x",U600,"")))</f>
        <v/>
      </c>
      <c r="V601" t="str">
        <f>IF(C601=1,MAX($V$2:$V600)+1,IF(AND($T601&lt;&gt;"",$T601=$T600),$U600,IF(C601="x",V600,"")))</f>
        <v/>
      </c>
      <c r="X601">
        <v>84</v>
      </c>
      <c r="AA601">
        <f t="shared" si="856"/>
        <v>1291</v>
      </c>
      <c r="AB601">
        <f t="shared" si="857"/>
        <v>9052</v>
      </c>
      <c r="AC601">
        <f t="shared" si="853"/>
        <v>9052</v>
      </c>
      <c r="AD601" s="6">
        <v>1</v>
      </c>
      <c r="AE601" t="s">
        <v>911</v>
      </c>
      <c r="AF601" t="s">
        <v>922</v>
      </c>
      <c r="AG601" t="s">
        <v>756</v>
      </c>
      <c r="AH601" t="s">
        <v>756</v>
      </c>
      <c r="AI601" t="str">
        <f t="shared" si="860"/>
        <v>o</v>
      </c>
      <c r="AJ601" t="str">
        <f t="shared" si="861"/>
        <v>o</v>
      </c>
      <c r="AK601" t="str">
        <f t="shared" si="862"/>
        <v>o</v>
      </c>
      <c r="AL601" t="str">
        <f t="shared" si="863"/>
        <v/>
      </c>
      <c r="AM601" t="str">
        <f t="shared" si="864"/>
        <v/>
      </c>
      <c r="AN601" t="str">
        <f t="shared" si="865"/>
        <v>Away</v>
      </c>
      <c r="AO601" t="str">
        <f t="shared" si="866"/>
        <v>a</v>
      </c>
      <c r="AP601" t="str">
        <f t="shared" si="867"/>
        <v>d</v>
      </c>
      <c r="AQ601" t="str">
        <f t="shared" si="868"/>
        <v>o</v>
      </c>
      <c r="AR601" t="str">
        <f t="shared" si="869"/>
        <v>Away</v>
      </c>
      <c r="AS601" t="str">
        <f t="shared" si="870"/>
        <v>a</v>
      </c>
      <c r="AT601" t="str">
        <f t="shared" si="871"/>
        <v>Defensive</v>
      </c>
      <c r="AU601" t="str">
        <f t="shared" si="872"/>
        <v/>
      </c>
      <c r="AV601" t="str">
        <f t="shared" si="873"/>
        <v/>
      </c>
      <c r="AW601" t="str" cm="1">
        <f t="array" ref="AW601">IFERROR(IF(O601&lt;&gt;"",O601,IF(OR($S601="",$T601=""),"",IF(O601&lt;&gt;"",O601,IF($T601&lt;&gt;"",_xlfn._xlws.FILTER(O:O,($BU:$BU=$BU601)*($I:$I=$I601)*($T:$T=$T601)*($S:$S=_xlfn.MINIFS($S:$S,$T:$T,"="&amp;$T601)),"")))))&amp;"",IF(O601="","",""))&amp;""</f>
        <v>Defensive_PlayShot-BoxOut</v>
      </c>
      <c r="AX601" t="str" cm="1">
        <f t="array" ref="AX601">IFERROR(IF(P601&lt;&gt;"",P601,IF(OR($S601="",$T601=""),"",IF($T601&lt;&gt;"",_xlfn._xlws.FILTER(P:P,($BU:$BU=$BU601)*($I:$I=$I601)*($T:$T=$T601)*($S:$S=_xlfn.MINIFS($S:$S,$T:$T,"="&amp;$T601)),""))))&amp;"",IF(P601="","",""))&amp;""</f>
        <v/>
      </c>
      <c r="AY601" t="str" cm="1">
        <f t="array" ref="AY601">IFERROR(IF(Q601&lt;&gt;"",Q601,IF(OR($S601="",$T601=""),"",IF($T601&lt;&gt;"",_xlfn._xlws.FILTER(Q:Q,($BU:$BU=$BU601)*($I:$I=$I601)*($T:$T=$T601)*($S:$S=_xlfn.MINIFS($S:$S,$T:$T,"="&amp;$T601)),""))))&amp;"",IF(Q601="","",""))&amp;""</f>
        <v/>
      </c>
      <c r="AZ601" t="str" cm="1">
        <f t="array" ref="AZ601">IFERROR(IF(R601&lt;&gt;"",R601,IF(OR($S601="",$T601=""),"",IF($T601&lt;&gt;"",_xlfn._xlws.FILTER(R:R,($BU:$BU=$BU601)*($I:$I=$I601)*($T:$T=$T601)*($S:$S=_xlfn.MINIFS($S:$S,$T:$T,"="&amp;$T601)),""))))&amp;"",IF(R601="","",""))&amp;""</f>
        <v>1</v>
      </c>
      <c r="BA601" s="6">
        <f t="shared" si="874"/>
        <v>56</v>
      </c>
      <c r="BB601">
        <f t="shared" ref="BB601:BD601" si="905">BB600</f>
        <v>18987</v>
      </c>
      <c r="BC601" t="str">
        <f t="shared" si="905"/>
        <v>Velodrome</v>
      </c>
      <c r="BD601" t="str">
        <f t="shared" si="905"/>
        <v>Outlaws</v>
      </c>
      <c r="BE601" t="s">
        <v>6</v>
      </c>
      <c r="BF601" t="s">
        <v>207</v>
      </c>
      <c r="BI601" cm="1">
        <f t="array" ref="BI601">IFERROR(_xlfn._xlws.FILTER(shifts!A:A,(shifts!B:B=events!AD601)*(shifts!AG:AG&gt;=events!BK601)*(shifts!AH:AH&lt;=events!BL601)),BI600)</f>
        <v>21</v>
      </c>
      <c r="BJ601" s="15">
        <f t="shared" si="876"/>
        <v>0</v>
      </c>
      <c r="BK601">
        <f t="shared" si="877"/>
        <v>620</v>
      </c>
      <c r="BL601">
        <f t="shared" si="878"/>
        <v>620</v>
      </c>
      <c r="BM601" s="15">
        <f>SUMIFS(BJ$2:BJ601,K$2:K601,"=Intermission")+SUMIFS(BJ$2:BJ601,K$2:K601,"=Timeout")</f>
        <v>0</v>
      </c>
      <c r="BN601">
        <f t="shared" si="879"/>
        <v>0</v>
      </c>
      <c r="BO601" s="19">
        <f t="shared" si="880"/>
        <v>460</v>
      </c>
      <c r="BP601">
        <f t="shared" si="881"/>
        <v>455</v>
      </c>
      <c r="BQ601" s="17">
        <f t="shared" si="882"/>
        <v>460</v>
      </c>
      <c r="BR601" t="str">
        <f t="shared" si="883"/>
        <v>opp_team_player_2</v>
      </c>
      <c r="BS601">
        <f>COUNTIFS(S$3:S601,"="&amp;S601,AI$3:AI601,"="&amp;AI601)</f>
        <v>2</v>
      </c>
      <c r="BT601" t="str">
        <f>IFERROR(VLOOKUP(BB601&amp;BU601&amp;X601,game_rosters!U:W,3,FALSE),"")</f>
        <v>P100198</v>
      </c>
      <c r="BU601" t="str">
        <f t="shared" si="884"/>
        <v>Velodrome</v>
      </c>
    </row>
    <row r="602" spans="1:73" x14ac:dyDescent="0.2">
      <c r="A602">
        <f t="shared" si="859"/>
        <v>1</v>
      </c>
      <c r="E602" s="4"/>
      <c r="F602" s="43"/>
      <c r="G602" s="4"/>
      <c r="H602" s="46"/>
      <c r="I602" s="44">
        <v>39</v>
      </c>
      <c r="J602" s="44" t="str">
        <f t="shared" si="885"/>
        <v>d</v>
      </c>
      <c r="K602" t="s">
        <v>15</v>
      </c>
      <c r="L602" t="s">
        <v>189</v>
      </c>
      <c r="M602" t="s">
        <v>97</v>
      </c>
      <c r="S602">
        <v>292</v>
      </c>
      <c r="T602">
        <v>52</v>
      </c>
      <c r="U602" t="str">
        <f>IF(B602=1,MAX($U$2:$U601)+1,IF(AND($T602&lt;&gt;"",$T602=$T601),$U601,IF(B602="x",U601,"")))</f>
        <v/>
      </c>
      <c r="V602" t="str">
        <f>IF(C602=1,MAX($V$2:$V601)+1,IF(AND($T602&lt;&gt;"",$T602=$T601),$U601,IF(C602="x",V601,"")))</f>
        <v/>
      </c>
      <c r="W602" t="s">
        <v>735</v>
      </c>
      <c r="X602">
        <v>39</v>
      </c>
      <c r="Z602">
        <v>1</v>
      </c>
      <c r="AA602">
        <f t="shared" si="856"/>
        <v>1292</v>
      </c>
      <c r="AB602">
        <f t="shared" si="857"/>
        <v>9052</v>
      </c>
      <c r="AC602">
        <f t="shared" si="853"/>
        <v>9052</v>
      </c>
      <c r="AD602" s="6">
        <v>1</v>
      </c>
      <c r="AE602" t="s">
        <v>911</v>
      </c>
      <c r="AF602" t="s">
        <v>922</v>
      </c>
      <c r="AG602" t="s">
        <v>756</v>
      </c>
      <c r="AH602" t="s">
        <v>756</v>
      </c>
      <c r="AI602" t="str">
        <f t="shared" si="860"/>
        <v>e</v>
      </c>
      <c r="AJ602" t="str">
        <f t="shared" si="861"/>
        <v>d</v>
      </c>
      <c r="AK602" t="str">
        <f t="shared" si="862"/>
        <v>d</v>
      </c>
      <c r="AL602" t="str">
        <f t="shared" si="863"/>
        <v>d</v>
      </c>
      <c r="AM602" t="str">
        <f t="shared" si="864"/>
        <v>o</v>
      </c>
      <c r="AN602" t="str">
        <f t="shared" si="865"/>
        <v>Home</v>
      </c>
      <c r="AO602" t="str">
        <f t="shared" si="866"/>
        <v>h</v>
      </c>
      <c r="AP602" t="str">
        <f t="shared" si="867"/>
        <v>d</v>
      </c>
      <c r="AQ602" t="str">
        <f t="shared" si="868"/>
        <v>o</v>
      </c>
      <c r="AR602" t="str">
        <f t="shared" si="869"/>
        <v>Home</v>
      </c>
      <c r="AS602" t="str">
        <f t="shared" si="870"/>
        <v>h</v>
      </c>
      <c r="AT602" t="str">
        <f t="shared" si="871"/>
        <v>Defensive</v>
      </c>
      <c r="AU602" t="str">
        <f t="shared" si="872"/>
        <v/>
      </c>
      <c r="AV602" t="str">
        <f t="shared" si="873"/>
        <v/>
      </c>
      <c r="AW602" t="str" cm="1">
        <f t="array" ref="AW602">IFERROR(IF(O602&lt;&gt;"",O602,IF(OR($S602="",$T602=""),"",IF(O602&lt;&gt;"",O602,IF($T602&lt;&gt;"",_xlfn._xlws.FILTER(O:O,($BU:$BU=$BU602)*($I:$I=$I602)*($T:$T=$T602)*($S:$S=_xlfn.MINIFS($S:$S,$T:$T,"="&amp;$T602)),"")))))&amp;"",IF(O602="","",""))&amp;""</f>
        <v/>
      </c>
      <c r="AX602" t="str" cm="1">
        <f t="array" ref="AX602">IFERROR(IF(P602&lt;&gt;"",P602,IF(OR($S602="",$T602=""),"",IF($T602&lt;&gt;"",_xlfn._xlws.FILTER(P:P,($BU:$BU=$BU602)*($I:$I=$I602)*($T:$T=$T602)*($S:$S=_xlfn.MINIFS($S:$S,$T:$T,"="&amp;$T602)),""))))&amp;"",IF(P602="","",""))&amp;""</f>
        <v/>
      </c>
      <c r="AY602" t="str" cm="1">
        <f t="array" ref="AY602">IFERROR(IF(Q602&lt;&gt;"",Q602,IF(OR($S602="",$T602=""),"",IF($T602&lt;&gt;"",_xlfn._xlws.FILTER(Q:Q,($BU:$BU=$BU602)*($I:$I=$I602)*($T:$T=$T602)*($S:$S=_xlfn.MINIFS($S:$S,$T:$T,"="&amp;$T602)),""))))&amp;"",IF(Q602="","",""))&amp;""</f>
        <v/>
      </c>
      <c r="AZ602" t="str" cm="1">
        <f t="array" ref="AZ602">IFERROR(IF(R602&lt;&gt;"",R602,IF(OR($S602="",$T602=""),"",IF($T602&lt;&gt;"",_xlfn._xlws.FILTER(R:R,($BU:$BU=$BU602)*($I:$I=$I602)*($T:$T=$T602)*($S:$S=_xlfn.MINIFS($S:$S,$T:$T,"="&amp;$T602)),""))))&amp;"",IF(R602="","",""))&amp;""</f>
        <v/>
      </c>
      <c r="BA602" s="6">
        <f t="shared" si="874"/>
        <v>56</v>
      </c>
      <c r="BB602">
        <f t="shared" ref="BB602:BD602" si="906">BB601</f>
        <v>18987</v>
      </c>
      <c r="BC602" t="str">
        <f t="shared" si="906"/>
        <v>Velodrome</v>
      </c>
      <c r="BD602" t="str">
        <f t="shared" si="906"/>
        <v>Outlaws</v>
      </c>
      <c r="BE602" t="s">
        <v>15</v>
      </c>
      <c r="BF602" t="s">
        <v>189</v>
      </c>
      <c r="BI602" cm="1">
        <f t="array" ref="BI602">IFERROR(_xlfn._xlws.FILTER(shifts!A:A,(shifts!B:B=events!AD602)*(shifts!AG:AG&gt;=events!BK602)*(shifts!AH:AH&lt;=events!BL602)),BI601)</f>
        <v>21</v>
      </c>
      <c r="BJ602" s="15">
        <f t="shared" si="876"/>
        <v>0</v>
      </c>
      <c r="BK602">
        <f t="shared" si="877"/>
        <v>620</v>
      </c>
      <c r="BL602">
        <f t="shared" si="878"/>
        <v>620</v>
      </c>
      <c r="BM602" s="15">
        <f>SUMIFS(BJ$2:BJ602,K$2:K602,"=Intermission")+SUMIFS(BJ$2:BJ602,K$2:K602,"=Timeout")</f>
        <v>0</v>
      </c>
      <c r="BN602">
        <f t="shared" si="879"/>
        <v>0</v>
      </c>
      <c r="BO602" s="19">
        <f t="shared" si="880"/>
        <v>460</v>
      </c>
      <c r="BP602">
        <f t="shared" si="881"/>
        <v>455</v>
      </c>
      <c r="BQ602" s="17">
        <f t="shared" si="882"/>
        <v>460</v>
      </c>
      <c r="BR602" t="str">
        <f t="shared" si="883"/>
        <v>event_team_player_1</v>
      </c>
      <c r="BS602">
        <f>COUNTIFS(S$3:S602,"="&amp;S602,AI$3:AI602,"="&amp;AI602)</f>
        <v>1</v>
      </c>
      <c r="BT602" t="str">
        <f>IFERROR(VLOOKUP(BB602&amp;BU602&amp;X602,game_rosters!U:W,3,FALSE),"")</f>
        <v>P100016</v>
      </c>
      <c r="BU602" t="str">
        <f t="shared" si="884"/>
        <v>Velodrome</v>
      </c>
    </row>
    <row r="603" spans="1:73" x14ac:dyDescent="0.2">
      <c r="A603" t="str">
        <f t="shared" si="859"/>
        <v/>
      </c>
      <c r="E603" s="4"/>
      <c r="F603" s="43"/>
      <c r="G603" s="4"/>
      <c r="H603" s="46"/>
      <c r="I603" s="44">
        <v>84</v>
      </c>
      <c r="J603" s="44" t="str">
        <f t="shared" si="885"/>
        <v/>
      </c>
      <c r="O603" t="s">
        <v>651</v>
      </c>
      <c r="R603" s="51">
        <v>1</v>
      </c>
      <c r="S603">
        <v>292</v>
      </c>
      <c r="T603">
        <v>52</v>
      </c>
      <c r="U603" t="str">
        <f>IF(B603=1,MAX($U$2:$U602)+1,IF(AND($T603&lt;&gt;"",$T603=$T602),$U602,IF(B603="x",U602,"")))</f>
        <v/>
      </c>
      <c r="V603" t="str">
        <f>IF(C603=1,MAX($V$2:$V602)+1,IF(AND($T603&lt;&gt;"",$T603=$T602),$U602,IF(C603="x",V602,"")))</f>
        <v/>
      </c>
      <c r="X603">
        <v>84</v>
      </c>
      <c r="Z603">
        <v>1</v>
      </c>
      <c r="AA603">
        <f t="shared" si="856"/>
        <v>1292</v>
      </c>
      <c r="AB603">
        <f t="shared" si="857"/>
        <v>9052</v>
      </c>
      <c r="AC603">
        <f t="shared" si="853"/>
        <v>9052</v>
      </c>
      <c r="AD603" s="6">
        <v>1</v>
      </c>
      <c r="AE603" t="s">
        <v>911</v>
      </c>
      <c r="AF603" t="s">
        <v>922</v>
      </c>
      <c r="AG603" t="s">
        <v>756</v>
      </c>
      <c r="AH603" t="s">
        <v>756</v>
      </c>
      <c r="AI603" t="str">
        <f t="shared" si="860"/>
        <v>e</v>
      </c>
      <c r="AJ603" t="str">
        <f t="shared" si="861"/>
        <v>d</v>
      </c>
      <c r="AK603" t="str">
        <f t="shared" si="862"/>
        <v>d</v>
      </c>
      <c r="AL603" t="str">
        <f t="shared" si="863"/>
        <v/>
      </c>
      <c r="AM603" t="str">
        <f t="shared" si="864"/>
        <v/>
      </c>
      <c r="AN603" t="str">
        <f t="shared" si="865"/>
        <v>Home</v>
      </c>
      <c r="AO603" t="str">
        <f t="shared" si="866"/>
        <v>h</v>
      </c>
      <c r="AP603" t="str">
        <f t="shared" si="867"/>
        <v>d</v>
      </c>
      <c r="AQ603" t="str">
        <f t="shared" si="868"/>
        <v>o</v>
      </c>
      <c r="AR603" t="str">
        <f t="shared" si="869"/>
        <v>Home</v>
      </c>
      <c r="AS603" t="str">
        <f t="shared" si="870"/>
        <v>h</v>
      </c>
      <c r="AT603" t="str">
        <f t="shared" si="871"/>
        <v>Defensive</v>
      </c>
      <c r="AU603" t="str">
        <f t="shared" si="872"/>
        <v/>
      </c>
      <c r="AV603" t="str">
        <f t="shared" si="873"/>
        <v/>
      </c>
      <c r="AW603" t="str" cm="1">
        <f t="array" ref="AW603">IFERROR(IF(O603&lt;&gt;"",O603,IF(OR($S603="",$T603=""),"",IF(O603&lt;&gt;"",O603,IF($T603&lt;&gt;"",_xlfn._xlws.FILTER(O:O,($BU:$BU=$BU603)*($I:$I=$I603)*($T:$T=$T603)*($S:$S=_xlfn.MINIFS($S:$S,$T:$T,"="&amp;$T603)),"")))))&amp;"",IF(O603="","",""))&amp;""</f>
        <v>Defensive_PlayShot-BoxOut</v>
      </c>
      <c r="AX603" t="str" cm="1">
        <f t="array" ref="AX603">IFERROR(IF(P603&lt;&gt;"",P603,IF(OR($S603="",$T603=""),"",IF($T603&lt;&gt;"",_xlfn._xlws.FILTER(P:P,($BU:$BU=$BU603)*($I:$I=$I603)*($T:$T=$T603)*($S:$S=_xlfn.MINIFS($S:$S,$T:$T,"="&amp;$T603)),""))))&amp;"",IF(P603="","",""))&amp;""</f>
        <v/>
      </c>
      <c r="AY603" t="str" cm="1">
        <f t="array" ref="AY603">IFERROR(IF(Q603&lt;&gt;"",Q603,IF(OR($S603="",$T603=""),"",IF($T603&lt;&gt;"",_xlfn._xlws.FILTER(Q:Q,($BU:$BU=$BU603)*($I:$I=$I603)*($T:$T=$T603)*($S:$S=_xlfn.MINIFS($S:$S,$T:$T,"="&amp;$T603)),""))))&amp;"",IF(Q603="","",""))&amp;""</f>
        <v/>
      </c>
      <c r="AZ603" t="str" cm="1">
        <f t="array" ref="AZ603">IFERROR(IF(R603&lt;&gt;"",R603,IF(OR($S603="",$T603=""),"",IF($T603&lt;&gt;"",_xlfn._xlws.FILTER(R:R,($BU:$BU=$BU603)*($I:$I=$I603)*($T:$T=$T603)*($S:$S=_xlfn.MINIFS($S:$S,$T:$T,"="&amp;$T603)),""))))&amp;"",IF(R603="","",""))&amp;""</f>
        <v>1</v>
      </c>
      <c r="BA603" s="6">
        <f t="shared" si="874"/>
        <v>56</v>
      </c>
      <c r="BB603">
        <f t="shared" ref="BB603:BD603" si="907">BB602</f>
        <v>18987</v>
      </c>
      <c r="BC603" t="str">
        <f t="shared" si="907"/>
        <v>Velodrome</v>
      </c>
      <c r="BD603" t="str">
        <f t="shared" si="907"/>
        <v>Outlaws</v>
      </c>
      <c r="BE603" t="s">
        <v>15</v>
      </c>
      <c r="BF603" t="s">
        <v>189</v>
      </c>
      <c r="BI603" cm="1">
        <f t="array" ref="BI603">IFERROR(_xlfn._xlws.FILTER(shifts!A:A,(shifts!B:B=events!AD603)*(shifts!AG:AG&gt;=events!BK603)*(shifts!AH:AH&lt;=events!BL603)),BI602)</f>
        <v>21</v>
      </c>
      <c r="BJ603" s="15">
        <f t="shared" si="876"/>
        <v>0</v>
      </c>
      <c r="BK603">
        <f t="shared" si="877"/>
        <v>620</v>
      </c>
      <c r="BL603">
        <f t="shared" si="878"/>
        <v>620</v>
      </c>
      <c r="BM603" s="15">
        <f>SUMIFS(BJ$2:BJ603,K$2:K603,"=Intermission")+SUMIFS(BJ$2:BJ603,K$2:K603,"=Timeout")</f>
        <v>0</v>
      </c>
      <c r="BN603">
        <f t="shared" si="879"/>
        <v>0</v>
      </c>
      <c r="BO603" s="19">
        <f t="shared" si="880"/>
        <v>460</v>
      </c>
      <c r="BP603">
        <f t="shared" si="881"/>
        <v>455</v>
      </c>
      <c r="BQ603" s="17">
        <f t="shared" si="882"/>
        <v>460</v>
      </c>
      <c r="BR603" t="str">
        <f t="shared" si="883"/>
        <v>event_team_player_2</v>
      </c>
      <c r="BS603">
        <f>COUNTIFS(S$3:S603,"="&amp;S603,AI$3:AI603,"="&amp;AI603)</f>
        <v>2</v>
      </c>
      <c r="BT603" t="str">
        <f>IFERROR(VLOOKUP(BB603&amp;BU603&amp;X603,game_rosters!U:W,3,FALSE),"")</f>
        <v>P100198</v>
      </c>
      <c r="BU603" t="str">
        <f t="shared" si="884"/>
        <v>Velodrome</v>
      </c>
    </row>
    <row r="604" spans="1:73" x14ac:dyDescent="0.2">
      <c r="A604" t="str">
        <f t="shared" si="859"/>
        <v/>
      </c>
      <c r="E604" s="4"/>
      <c r="F604" s="43"/>
      <c r="G604" s="4"/>
      <c r="H604" s="46"/>
      <c r="I604" s="44">
        <v>12</v>
      </c>
      <c r="J604" s="44" t="str">
        <f t="shared" si="885"/>
        <v/>
      </c>
      <c r="O604" t="s">
        <v>629</v>
      </c>
      <c r="R604" s="51">
        <v>1</v>
      </c>
      <c r="S604">
        <v>292</v>
      </c>
      <c r="T604">
        <v>52</v>
      </c>
      <c r="U604" t="str">
        <f>IF(B604=1,MAX($U$2:$U603)+1,IF(AND($T604&lt;&gt;"",$T604=$T603),$U603,IF(B604="x",U603,"")))</f>
        <v/>
      </c>
      <c r="V604" t="str">
        <f>IF(C604=1,MAX($V$2:$V603)+1,IF(AND($T604&lt;&gt;"",$T604=$T603),$U603,IF(C604="x",V603,"")))</f>
        <v/>
      </c>
      <c r="X604">
        <v>12</v>
      </c>
      <c r="AA604">
        <f t="shared" si="856"/>
        <v>1292</v>
      </c>
      <c r="AB604">
        <f t="shared" si="857"/>
        <v>9052</v>
      </c>
      <c r="AC604">
        <f t="shared" si="853"/>
        <v>9052</v>
      </c>
      <c r="AD604" s="6">
        <v>1</v>
      </c>
      <c r="AE604" t="s">
        <v>911</v>
      </c>
      <c r="AF604" t="s">
        <v>922</v>
      </c>
      <c r="AG604" t="s">
        <v>756</v>
      </c>
      <c r="AH604" t="s">
        <v>756</v>
      </c>
      <c r="AI604" t="str">
        <f t="shared" si="860"/>
        <v>o</v>
      </c>
      <c r="AJ604" t="str">
        <f t="shared" si="861"/>
        <v>d</v>
      </c>
      <c r="AK604" t="str">
        <f t="shared" si="862"/>
        <v>d</v>
      </c>
      <c r="AL604" t="str">
        <f t="shared" si="863"/>
        <v/>
      </c>
      <c r="AM604" t="str">
        <f t="shared" si="864"/>
        <v/>
      </c>
      <c r="AN604" t="str">
        <f t="shared" si="865"/>
        <v>Home</v>
      </c>
      <c r="AO604" t="str">
        <f t="shared" si="866"/>
        <v>h</v>
      </c>
      <c r="AP604" t="str">
        <f t="shared" si="867"/>
        <v>d</v>
      </c>
      <c r="AQ604" t="str">
        <f t="shared" si="868"/>
        <v>o</v>
      </c>
      <c r="AR604" t="str">
        <f t="shared" si="869"/>
        <v>Home</v>
      </c>
      <c r="AS604" t="str">
        <f t="shared" si="870"/>
        <v>h</v>
      </c>
      <c r="AT604" t="str">
        <f t="shared" si="871"/>
        <v>Offensive</v>
      </c>
      <c r="AU604" t="str">
        <f t="shared" si="872"/>
        <v/>
      </c>
      <c r="AV604" t="str">
        <f t="shared" si="873"/>
        <v/>
      </c>
      <c r="AW604" t="str" cm="1">
        <f t="array" ref="AW604">IFERROR(IF(O604&lt;&gt;"",O604,IF(OR($S604="",$T604=""),"",IF(O604&lt;&gt;"",O604,IF($T604&lt;&gt;"",_xlfn._xlws.FILTER(O:O,($BU:$BU=$BU604)*($I:$I=$I604)*($T:$T=$T604)*($S:$S=_xlfn.MINIFS($S:$S,$T:$T,"="&amp;$T604)),"")))))&amp;"",IF(O604="","",""))&amp;""</f>
        <v>OffensivePlay_Possession-FrontofNet</v>
      </c>
      <c r="AX604" t="str" cm="1">
        <f t="array" ref="AX604">IFERROR(IF(P604&lt;&gt;"",P604,IF(OR($S604="",$T604=""),"",IF($T604&lt;&gt;"",_xlfn._xlws.FILTER(P:P,($BU:$BU=$BU604)*($I:$I=$I604)*($T:$T=$T604)*($S:$S=_xlfn.MINIFS($S:$S,$T:$T,"="&amp;$T604)),""))))&amp;"",IF(P604="","",""))&amp;""</f>
        <v/>
      </c>
      <c r="AY604" t="str" cm="1">
        <f t="array" ref="AY604">IFERROR(IF(Q604&lt;&gt;"",Q604,IF(OR($S604="",$T604=""),"",IF($T604&lt;&gt;"",_xlfn._xlws.FILTER(Q:Q,($BU:$BU=$BU604)*($I:$I=$I604)*($T:$T=$T604)*($S:$S=_xlfn.MINIFS($S:$S,$T:$T,"="&amp;$T604)),""))))&amp;"",IF(Q604="","",""))&amp;""</f>
        <v/>
      </c>
      <c r="AZ604" t="str" cm="1">
        <f t="array" ref="AZ604">IFERROR(IF(R604&lt;&gt;"",R604,IF(OR($S604="",$T604=""),"",IF($T604&lt;&gt;"",_xlfn._xlws.FILTER(R:R,($BU:$BU=$BU604)*($I:$I=$I604)*($T:$T=$T604)*($S:$S=_xlfn.MINIFS($S:$S,$T:$T,"="&amp;$T604)),""))))&amp;"",IF(R604="","",""))&amp;""</f>
        <v>1</v>
      </c>
      <c r="BA604" s="6">
        <f t="shared" si="874"/>
        <v>56</v>
      </c>
      <c r="BB604">
        <f t="shared" ref="BB604:BD604" si="908">BB603</f>
        <v>18987</v>
      </c>
      <c r="BC604" t="str">
        <f t="shared" si="908"/>
        <v>Velodrome</v>
      </c>
      <c r="BD604" t="str">
        <f t="shared" si="908"/>
        <v>Outlaws</v>
      </c>
      <c r="BE604" t="s">
        <v>15</v>
      </c>
      <c r="BF604" t="s">
        <v>189</v>
      </c>
      <c r="BI604" cm="1">
        <f t="array" ref="BI604">IFERROR(_xlfn._xlws.FILTER(shifts!A:A,(shifts!B:B=events!AD604)*(shifts!AG:AG&gt;=events!BK604)*(shifts!AH:AH&lt;=events!BL604)),BI603)</f>
        <v>21</v>
      </c>
      <c r="BJ604" s="15">
        <f t="shared" si="876"/>
        <v>0</v>
      </c>
      <c r="BK604">
        <f t="shared" si="877"/>
        <v>620</v>
      </c>
      <c r="BL604">
        <f t="shared" si="878"/>
        <v>620</v>
      </c>
      <c r="BM604" s="15">
        <f>SUMIFS(BJ$2:BJ604,K$2:K604,"=Intermission")+SUMIFS(BJ$2:BJ604,K$2:K604,"=Timeout")</f>
        <v>0</v>
      </c>
      <c r="BN604">
        <f t="shared" si="879"/>
        <v>0</v>
      </c>
      <c r="BO604" s="19">
        <f t="shared" si="880"/>
        <v>460</v>
      </c>
      <c r="BP604">
        <f t="shared" si="881"/>
        <v>455</v>
      </c>
      <c r="BQ604" s="17">
        <f t="shared" si="882"/>
        <v>460</v>
      </c>
      <c r="BR604" t="str">
        <f t="shared" si="883"/>
        <v>opp_team_player_1</v>
      </c>
      <c r="BS604">
        <f>COUNTIFS(S$3:S604,"="&amp;S604,AI$3:AI604,"="&amp;AI604)</f>
        <v>1</v>
      </c>
      <c r="BT604" t="str">
        <f>IFERROR(VLOOKUP(BB604&amp;BU604&amp;X604,game_rosters!U:W,3,FALSE),"")</f>
        <v>P100214</v>
      </c>
      <c r="BU604" t="str">
        <f t="shared" si="884"/>
        <v>Outlaws</v>
      </c>
    </row>
    <row r="605" spans="1:73" x14ac:dyDescent="0.2">
      <c r="A605">
        <f t="shared" si="859"/>
        <v>1</v>
      </c>
      <c r="E605" s="4"/>
      <c r="F605" s="43"/>
      <c r="G605" s="4"/>
      <c r="H605" s="46"/>
      <c r="I605" s="44">
        <v>39</v>
      </c>
      <c r="J605" s="44" t="str">
        <f t="shared" si="885"/>
        <v>d</v>
      </c>
      <c r="K605" t="s">
        <v>11</v>
      </c>
      <c r="L605" t="s">
        <v>187</v>
      </c>
      <c r="M605" t="s">
        <v>108</v>
      </c>
      <c r="S605">
        <v>293</v>
      </c>
      <c r="T605">
        <v>52</v>
      </c>
      <c r="U605" t="str">
        <f>IF(B605=1,MAX($U$2:$U604)+1,IF(AND($T605&lt;&gt;"",$T605=$T604),$U604,IF(B605="x",U604,"")))</f>
        <v/>
      </c>
      <c r="V605" t="str">
        <f>IF(C605=1,MAX($V$2:$V604)+1,IF(AND($T605&lt;&gt;"",$T605=$T604),$U604,IF(C605="x",V604,"")))</f>
        <v/>
      </c>
      <c r="X605">
        <v>39</v>
      </c>
      <c r="Z605">
        <v>1</v>
      </c>
      <c r="AA605">
        <f t="shared" si="856"/>
        <v>1293</v>
      </c>
      <c r="AB605">
        <f t="shared" si="857"/>
        <v>9052</v>
      </c>
      <c r="AC605">
        <f t="shared" si="853"/>
        <v>9052</v>
      </c>
      <c r="AD605" s="6">
        <v>1</v>
      </c>
      <c r="AE605" t="s">
        <v>911</v>
      </c>
      <c r="AF605" t="s">
        <v>910</v>
      </c>
      <c r="AG605" t="s">
        <v>756</v>
      </c>
      <c r="AH605" t="s">
        <v>756</v>
      </c>
      <c r="AI605" t="str">
        <f t="shared" si="860"/>
        <v>e</v>
      </c>
      <c r="AJ605" t="str">
        <f t="shared" si="861"/>
        <v>d</v>
      </c>
      <c r="AK605" t="str">
        <f t="shared" si="862"/>
        <v>d</v>
      </c>
      <c r="AL605" t="str">
        <f t="shared" si="863"/>
        <v/>
      </c>
      <c r="AM605" t="str">
        <f t="shared" si="864"/>
        <v/>
      </c>
      <c r="AN605" t="str">
        <f t="shared" si="865"/>
        <v>Home</v>
      </c>
      <c r="AO605" t="str">
        <f t="shared" si="866"/>
        <v>h</v>
      </c>
      <c r="AP605" t="str">
        <f t="shared" si="867"/>
        <v>d</v>
      </c>
      <c r="AQ605" t="str">
        <f t="shared" si="868"/>
        <v>o</v>
      </c>
      <c r="AR605" t="str">
        <f t="shared" si="869"/>
        <v>Home</v>
      </c>
      <c r="AS605" t="str">
        <f t="shared" si="870"/>
        <v>h</v>
      </c>
      <c r="AT605" t="str">
        <f t="shared" si="871"/>
        <v/>
      </c>
      <c r="AU605" t="str">
        <f t="shared" si="872"/>
        <v/>
      </c>
      <c r="AV605" t="str">
        <f t="shared" si="873"/>
        <v/>
      </c>
      <c r="AW605" t="str" cm="1">
        <f t="array" ref="AW605">IFERROR(IF(O605&lt;&gt;"",O605,IF(OR($S605="",$T605=""),"",IF(O605&lt;&gt;"",O605,IF($T605&lt;&gt;"",_xlfn._xlws.FILTER(O:O,($BU:$BU=$BU605)*($I:$I=$I605)*($T:$T=$T605)*($S:$S=_xlfn.MINIFS($S:$S,$T:$T,"="&amp;$T605)),"")))))&amp;"",IF(O605="","",""))&amp;""</f>
        <v/>
      </c>
      <c r="AX605" t="str" cm="1">
        <f t="array" ref="AX605">IFERROR(IF(P605&lt;&gt;"",P605,IF(OR($S605="",$T605=""),"",IF($T605&lt;&gt;"",_xlfn._xlws.FILTER(P:P,($BU:$BU=$BU605)*($I:$I=$I605)*($T:$T=$T605)*($S:$S=_xlfn.MINIFS($S:$S,$T:$T,"="&amp;$T605)),""))))&amp;"",IF(P605="","",""))&amp;""</f>
        <v/>
      </c>
      <c r="AY605" t="str" cm="1">
        <f t="array" ref="AY605">IFERROR(IF(Q605&lt;&gt;"",Q605,IF(OR($S605="",$T605=""),"",IF($T605&lt;&gt;"",_xlfn._xlws.FILTER(Q:Q,($BU:$BU=$BU605)*($I:$I=$I605)*($T:$T=$T605)*($S:$S=_xlfn.MINIFS($S:$S,$T:$T,"="&amp;$T605)),""))))&amp;"",IF(Q605="","",""))&amp;""</f>
        <v/>
      </c>
      <c r="AZ605" t="str" cm="1">
        <f t="array" ref="AZ605">IFERROR(IF(R605&lt;&gt;"",R605,IF(OR($S605="",$T605=""),"",IF($T605&lt;&gt;"",_xlfn._xlws.FILTER(R:R,($BU:$BU=$BU605)*($I:$I=$I605)*($T:$T=$T605)*($S:$S=_xlfn.MINIFS($S:$S,$T:$T,"="&amp;$T605)),""))))&amp;"",IF(R605="","",""))&amp;""</f>
        <v/>
      </c>
      <c r="BA605" s="6">
        <f t="shared" si="874"/>
        <v>56</v>
      </c>
      <c r="BB605">
        <f t="shared" ref="BB605:BD605" si="909">BB604</f>
        <v>18987</v>
      </c>
      <c r="BC605" t="str">
        <f t="shared" si="909"/>
        <v>Velodrome</v>
      </c>
      <c r="BD605" t="str">
        <f t="shared" si="909"/>
        <v>Outlaws</v>
      </c>
      <c r="BE605" t="s">
        <v>11</v>
      </c>
      <c r="BF605" t="s">
        <v>187</v>
      </c>
      <c r="BI605" cm="1">
        <f t="array" ref="BI605">IFERROR(_xlfn._xlws.FILTER(shifts!A:A,(shifts!B:B=events!AD605)*(shifts!AG:AG&gt;=events!BK605)*(shifts!AH:AH&lt;=events!BL605)),BI604)</f>
        <v>21</v>
      </c>
      <c r="BJ605" s="15">
        <f t="shared" si="876"/>
        <v>0</v>
      </c>
      <c r="BK605">
        <f t="shared" si="877"/>
        <v>619</v>
      </c>
      <c r="BL605">
        <f t="shared" si="878"/>
        <v>619</v>
      </c>
      <c r="BM605" s="15">
        <f>SUMIFS(BJ$2:BJ605,K$2:K605,"=Intermission")+SUMIFS(BJ$2:BJ605,K$2:K605,"=Timeout")</f>
        <v>0</v>
      </c>
      <c r="BN605">
        <f t="shared" si="879"/>
        <v>0</v>
      </c>
      <c r="BO605" s="19">
        <f t="shared" si="880"/>
        <v>461</v>
      </c>
      <c r="BP605">
        <f t="shared" si="881"/>
        <v>456</v>
      </c>
      <c r="BQ605" s="17">
        <f t="shared" si="882"/>
        <v>461</v>
      </c>
      <c r="BR605" t="str">
        <f t="shared" si="883"/>
        <v>event_team_player_1</v>
      </c>
      <c r="BS605">
        <f>COUNTIFS(S$3:S605,"="&amp;S605,AI$3:AI605,"="&amp;AI605)</f>
        <v>1</v>
      </c>
      <c r="BT605" t="str">
        <f>IFERROR(VLOOKUP(BB605&amp;BU605&amp;X605,game_rosters!U:W,3,FALSE),"")</f>
        <v>P100016</v>
      </c>
      <c r="BU605" t="str">
        <f t="shared" si="884"/>
        <v>Velodrome</v>
      </c>
    </row>
    <row r="606" spans="1:73" x14ac:dyDescent="0.2">
      <c r="A606">
        <f t="shared" si="859"/>
        <v>1</v>
      </c>
      <c r="E606" s="4"/>
      <c r="F606" s="43"/>
      <c r="G606" s="4"/>
      <c r="H606" s="46"/>
      <c r="I606" s="44">
        <v>39</v>
      </c>
      <c r="J606" s="44" t="str">
        <f t="shared" si="885"/>
        <v>d</v>
      </c>
      <c r="K606" t="s">
        <v>241</v>
      </c>
      <c r="S606">
        <v>294</v>
      </c>
      <c r="T606">
        <v>52</v>
      </c>
      <c r="U606" t="str">
        <f>IF(B606=1,MAX($U$2:$U605)+1,IF(AND($T606&lt;&gt;"",$T606=$T605),$U605,IF(B606="x",U605,"")))</f>
        <v/>
      </c>
      <c r="V606" t="str">
        <f>IF(C606=1,MAX($V$2:$V605)+1,IF(AND($T606&lt;&gt;"",$T606=$T605),$U605,IF(C606="x",V605,"")))</f>
        <v/>
      </c>
      <c r="X606">
        <v>39</v>
      </c>
      <c r="Z606">
        <v>1</v>
      </c>
      <c r="AA606">
        <f t="shared" si="856"/>
        <v>1294</v>
      </c>
      <c r="AB606">
        <f t="shared" si="857"/>
        <v>9052</v>
      </c>
      <c r="AC606">
        <f t="shared" si="853"/>
        <v>9052</v>
      </c>
      <c r="AD606" s="6">
        <v>1</v>
      </c>
      <c r="AE606" t="s">
        <v>911</v>
      </c>
      <c r="AF606" t="s">
        <v>910</v>
      </c>
      <c r="AG606" t="s">
        <v>911</v>
      </c>
      <c r="AH606" t="s">
        <v>413</v>
      </c>
      <c r="AI606" t="str">
        <f t="shared" si="860"/>
        <v>e</v>
      </c>
      <c r="AJ606" t="str">
        <f t="shared" si="861"/>
        <v>d</v>
      </c>
      <c r="AK606" t="str">
        <f t="shared" si="862"/>
        <v>d</v>
      </c>
      <c r="AL606" t="str">
        <f t="shared" si="863"/>
        <v/>
      </c>
      <c r="AM606" t="str">
        <f t="shared" si="864"/>
        <v/>
      </c>
      <c r="AN606" t="str">
        <f t="shared" si="865"/>
        <v>Home</v>
      </c>
      <c r="AO606" t="str">
        <f t="shared" si="866"/>
        <v>h</v>
      </c>
      <c r="AP606" t="str">
        <f t="shared" si="867"/>
        <v>d</v>
      </c>
      <c r="AQ606" t="str">
        <f t="shared" si="868"/>
        <v>o</v>
      </c>
      <c r="AR606" t="str">
        <f t="shared" si="869"/>
        <v>Home</v>
      </c>
      <c r="AS606" t="str">
        <f t="shared" si="870"/>
        <v>h</v>
      </c>
      <c r="AT606" t="str">
        <f t="shared" si="871"/>
        <v/>
      </c>
      <c r="AU606" t="str">
        <f t="shared" si="872"/>
        <v/>
      </c>
      <c r="AV606" t="str">
        <f t="shared" si="873"/>
        <v/>
      </c>
      <c r="AW606" t="str" cm="1">
        <f t="array" ref="AW606">IFERROR(IF(O606&lt;&gt;"",O606,IF(OR($S606="",$T606=""),"",IF(O606&lt;&gt;"",O606,IF($T606&lt;&gt;"",_xlfn._xlws.FILTER(O:O,($BU:$BU=$BU606)*($I:$I=$I606)*($T:$T=$T606)*($S:$S=_xlfn.MINIFS($S:$S,$T:$T,"="&amp;$T606)),"")))))&amp;"",IF(O606="","",""))&amp;""</f>
        <v/>
      </c>
      <c r="AX606" t="str" cm="1">
        <f t="array" ref="AX606">IFERROR(IF(P606&lt;&gt;"",P606,IF(OR($S606="",$T606=""),"",IF($T606&lt;&gt;"",_xlfn._xlws.FILTER(P:P,($BU:$BU=$BU606)*($I:$I=$I606)*($T:$T=$T606)*($S:$S=_xlfn.MINIFS($S:$S,$T:$T,"="&amp;$T606)),""))))&amp;"",IF(P606="","",""))&amp;""</f>
        <v/>
      </c>
      <c r="AY606" t="str" cm="1">
        <f t="array" ref="AY606">IFERROR(IF(Q606&lt;&gt;"",Q606,IF(OR($S606="",$T606=""),"",IF($T606&lt;&gt;"",_xlfn._xlws.FILTER(Q:Q,($BU:$BU=$BU606)*($I:$I=$I606)*($T:$T=$T606)*($S:$S=_xlfn.MINIFS($S:$S,$T:$T,"="&amp;$T606)),""))))&amp;"",IF(Q606="","",""))&amp;""</f>
        <v/>
      </c>
      <c r="AZ606" t="str" cm="1">
        <f t="array" ref="AZ606">IFERROR(IF(R606&lt;&gt;"",R606,IF(OR($S606="",$T606=""),"",IF($T606&lt;&gt;"",_xlfn._xlws.FILTER(R:R,($BU:$BU=$BU606)*($I:$I=$I606)*($T:$T=$T606)*($S:$S=_xlfn.MINIFS($S:$S,$T:$T,"="&amp;$T606)),""))))&amp;"",IF(R606="","",""))&amp;""</f>
        <v/>
      </c>
      <c r="BA606" s="6">
        <f t="shared" si="874"/>
        <v>56</v>
      </c>
      <c r="BB606">
        <f t="shared" ref="BB606:BD606" si="910">BB605</f>
        <v>18987</v>
      </c>
      <c r="BC606" t="str">
        <f t="shared" si="910"/>
        <v>Velodrome</v>
      </c>
      <c r="BD606" t="str">
        <f t="shared" si="910"/>
        <v>Outlaws</v>
      </c>
      <c r="BE606" t="s">
        <v>241</v>
      </c>
      <c r="BF606" t="s">
        <v>756</v>
      </c>
      <c r="BI606" cm="1">
        <f t="array" ref="BI606">IFERROR(_xlfn._xlws.FILTER(shifts!A:A,(shifts!B:B=events!AD606)*(shifts!AG:AG&gt;=events!BK606)*(shifts!AH:AH&lt;=events!BL606)),BI605)</f>
        <v>21</v>
      </c>
      <c r="BJ606" s="15">
        <f t="shared" si="876"/>
        <v>19</v>
      </c>
      <c r="BK606">
        <f t="shared" si="877"/>
        <v>619</v>
      </c>
      <c r="BL606">
        <f t="shared" si="878"/>
        <v>600</v>
      </c>
      <c r="BM606" s="15">
        <f>SUMIFS(BJ$2:BJ606,K$2:K606,"=Intermission")+SUMIFS(BJ$2:BJ606,K$2:K606,"=Timeout")</f>
        <v>0</v>
      </c>
      <c r="BN606">
        <f t="shared" si="879"/>
        <v>0</v>
      </c>
      <c r="BO606" s="19">
        <f t="shared" si="880"/>
        <v>461</v>
      </c>
      <c r="BP606">
        <f t="shared" si="881"/>
        <v>456</v>
      </c>
      <c r="BQ606" s="17">
        <f t="shared" si="882"/>
        <v>480</v>
      </c>
      <c r="BR606" t="str">
        <f t="shared" si="883"/>
        <v>event_team_player_1</v>
      </c>
      <c r="BS606">
        <f>COUNTIFS(S$3:S606,"="&amp;S606,AI$3:AI606,"="&amp;AI606)</f>
        <v>1</v>
      </c>
      <c r="BT606" t="str">
        <f>IFERROR(VLOOKUP(BB606&amp;BU606&amp;X606,game_rosters!U:W,3,FALSE),"")</f>
        <v>P100016</v>
      </c>
      <c r="BU606" t="str">
        <f t="shared" si="884"/>
        <v>Velodrome</v>
      </c>
    </row>
    <row r="607" spans="1:73" x14ac:dyDescent="0.2">
      <c r="A607">
        <f t="shared" si="859"/>
        <v>1</v>
      </c>
      <c r="E607" s="4"/>
      <c r="F607" s="43"/>
      <c r="G607" s="4"/>
      <c r="H607" s="46"/>
      <c r="I607" s="44">
        <v>3</v>
      </c>
      <c r="J607" s="44" t="str">
        <f t="shared" si="885"/>
        <v/>
      </c>
      <c r="K607" t="s">
        <v>5</v>
      </c>
      <c r="L607" t="s">
        <v>236</v>
      </c>
      <c r="S607">
        <v>295</v>
      </c>
      <c r="T607" t="s">
        <v>756</v>
      </c>
      <c r="U607" t="str">
        <f>IF(B607=1,MAX($U$2:$U606)+1,IF(AND($T607&lt;&gt;"",$T607=$T606),$U606,IF(B607="x",U606,"")))</f>
        <v/>
      </c>
      <c r="V607" t="str">
        <f>IF(C607=1,MAX($V$2:$V606)+1,IF(AND($T607&lt;&gt;"",$T607=$T606),$U606,IF(C607="x",V606,"")))</f>
        <v/>
      </c>
      <c r="W607" t="s">
        <v>731</v>
      </c>
      <c r="X607">
        <v>3</v>
      </c>
      <c r="Z607">
        <v>1</v>
      </c>
      <c r="AA607">
        <f t="shared" si="856"/>
        <v>1295</v>
      </c>
      <c r="AB607" t="str">
        <f t="shared" si="857"/>
        <v/>
      </c>
      <c r="AC607">
        <f t="shared" si="853"/>
        <v>1295</v>
      </c>
      <c r="AD607" s="6">
        <v>1</v>
      </c>
      <c r="AE607" t="s">
        <v>911</v>
      </c>
      <c r="AF607" t="s">
        <v>413</v>
      </c>
      <c r="AG607" t="s">
        <v>756</v>
      </c>
      <c r="AH607" t="s">
        <v>756</v>
      </c>
      <c r="AI607" t="str">
        <f t="shared" si="860"/>
        <v>e</v>
      </c>
      <c r="AJ607" t="str">
        <f t="shared" si="861"/>
        <v/>
      </c>
      <c r="AK607" t="str">
        <f t="shared" si="862"/>
        <v/>
      </c>
      <c r="AL607" t="str">
        <f t="shared" si="863"/>
        <v/>
      </c>
      <c r="AM607" t="str">
        <f t="shared" si="864"/>
        <v/>
      </c>
      <c r="AN607" t="str">
        <f t="shared" si="865"/>
        <v>Away</v>
      </c>
      <c r="AO607" t="str">
        <f t="shared" si="866"/>
        <v>a</v>
      </c>
      <c r="AP607" t="str">
        <f t="shared" si="867"/>
        <v/>
      </c>
      <c r="AQ607" t="str">
        <f t="shared" si="868"/>
        <v/>
      </c>
      <c r="AR607" t="str">
        <f t="shared" si="869"/>
        <v>Away</v>
      </c>
      <c r="AS607" t="str">
        <f t="shared" si="870"/>
        <v>a</v>
      </c>
      <c r="AT607" t="str">
        <f t="shared" si="871"/>
        <v>Offensive</v>
      </c>
      <c r="AU607" t="str">
        <f t="shared" si="872"/>
        <v/>
      </c>
      <c r="AV607" t="str">
        <f t="shared" si="873"/>
        <v/>
      </c>
      <c r="AW607" t="str" cm="1">
        <f t="array" ref="AW607">IFERROR(IF(O607&lt;&gt;"",O607,IF(OR($S607="",$T607=""),"",IF(O607&lt;&gt;"",O607,IF($T607&lt;&gt;"",_xlfn._xlws.FILTER(O:O,($BU:$BU=$BU607)*($I:$I=$I607)*($T:$T=$T607)*($S:$S=_xlfn.MINIFS($S:$S,$T:$T,"="&amp;$T607)),"")))))&amp;"",IF(O607="","",""))&amp;""</f>
        <v/>
      </c>
      <c r="AX607" t="str" cm="1">
        <f t="array" ref="AX607">IFERROR(IF(P607&lt;&gt;"",P607,IF(OR($S607="",$T607=""),"",IF($T607&lt;&gt;"",_xlfn._xlws.FILTER(P:P,($BU:$BU=$BU607)*($I:$I=$I607)*($T:$T=$T607)*($S:$S=_xlfn.MINIFS($S:$S,$T:$T,"="&amp;$T607)),""))))&amp;"",IF(P607="","",""))&amp;""</f>
        <v/>
      </c>
      <c r="AY607" t="str" cm="1">
        <f t="array" ref="AY607">IFERROR(IF(Q607&lt;&gt;"",Q607,IF(OR($S607="",$T607=""),"",IF($T607&lt;&gt;"",_xlfn._xlws.FILTER(Q:Q,($BU:$BU=$BU607)*($I:$I=$I607)*($T:$T=$T607)*($S:$S=_xlfn.MINIFS($S:$S,$T:$T,"="&amp;$T607)),""))))&amp;"",IF(Q607="","",""))&amp;""</f>
        <v/>
      </c>
      <c r="AZ607" t="str" cm="1">
        <f t="array" ref="AZ607">IFERROR(IF(R607&lt;&gt;"",R607,IF(OR($S607="",$T607=""),"",IF($T607&lt;&gt;"",_xlfn._xlws.FILTER(R:R,($BU:$BU=$BU607)*($I:$I=$I607)*($T:$T=$T607)*($S:$S=_xlfn.MINIFS($S:$S,$T:$T,"="&amp;$T607)),""))))&amp;"",IF(R607="","",""))&amp;""</f>
        <v/>
      </c>
      <c r="BA607" s="6">
        <f t="shared" si="874"/>
        <v>56</v>
      </c>
      <c r="BB607">
        <f t="shared" ref="BB607:BD607" si="911">BB606</f>
        <v>18987</v>
      </c>
      <c r="BC607" t="str">
        <f t="shared" si="911"/>
        <v>Velodrome</v>
      </c>
      <c r="BD607" t="str">
        <f t="shared" si="911"/>
        <v>Outlaws</v>
      </c>
      <c r="BE607" t="s">
        <v>5</v>
      </c>
      <c r="BF607" t="s">
        <v>236</v>
      </c>
      <c r="BI607" cm="1">
        <f t="array" ref="BI607">IFERROR(_xlfn._xlws.FILTER(shifts!A:A,(shifts!B:B=events!AD607)*(shifts!AG:AG&gt;=events!BK607)*(shifts!AH:AH&lt;=events!BL607)),BI606)</f>
        <v>22</v>
      </c>
      <c r="BJ607" s="15">
        <f t="shared" si="876"/>
        <v>0</v>
      </c>
      <c r="BK607">
        <f t="shared" si="877"/>
        <v>600</v>
      </c>
      <c r="BL607">
        <f t="shared" si="878"/>
        <v>600</v>
      </c>
      <c r="BM607" s="15">
        <f>SUMIFS(BJ$2:BJ607,K$2:K607,"=Intermission")+SUMIFS(BJ$2:BJ607,K$2:K607,"=Timeout")</f>
        <v>0</v>
      </c>
      <c r="BN607">
        <f t="shared" si="879"/>
        <v>0</v>
      </c>
      <c r="BO607" s="19">
        <f t="shared" si="880"/>
        <v>480</v>
      </c>
      <c r="BP607">
        <f t="shared" si="881"/>
        <v>475</v>
      </c>
      <c r="BQ607" s="17">
        <f t="shared" si="882"/>
        <v>480</v>
      </c>
      <c r="BR607" t="str">
        <f t="shared" si="883"/>
        <v>event_team_player_1</v>
      </c>
      <c r="BS607">
        <f>COUNTIFS(S$3:S607,"="&amp;S607,AI$3:AI607,"="&amp;AI607)</f>
        <v>1</v>
      </c>
      <c r="BT607" t="str">
        <f>IFERROR(VLOOKUP(BB607&amp;BU607&amp;X607,game_rosters!U:W,3,FALSE),"")</f>
        <v>P100004</v>
      </c>
      <c r="BU607" t="str">
        <f t="shared" si="884"/>
        <v>Outlaws</v>
      </c>
    </row>
    <row r="608" spans="1:73" x14ac:dyDescent="0.2">
      <c r="A608" t="str">
        <f t="shared" si="859"/>
        <v/>
      </c>
      <c r="E608" s="4"/>
      <c r="F608" s="43"/>
      <c r="G608" s="4"/>
      <c r="H608" s="46"/>
      <c r="I608" s="44">
        <v>70</v>
      </c>
      <c r="J608" s="44" t="str">
        <f t="shared" si="885"/>
        <v/>
      </c>
      <c r="S608">
        <v>295</v>
      </c>
      <c r="T608" t="s">
        <v>756</v>
      </c>
      <c r="U608" t="str">
        <f>IF(B608=1,MAX($U$2:$U607)+1,IF(AND($T608&lt;&gt;"",$T608=$T607),$U607,IF(B608="x",U607,"")))</f>
        <v/>
      </c>
      <c r="V608" t="str">
        <f>IF(C608=1,MAX($V$2:$V607)+1,IF(AND($T608&lt;&gt;"",$T608=$T607),$U607,IF(C608="x",V607,"")))</f>
        <v/>
      </c>
      <c r="X608">
        <v>70</v>
      </c>
      <c r="AA608">
        <f t="shared" si="856"/>
        <v>1295</v>
      </c>
      <c r="AB608" t="str">
        <f t="shared" si="857"/>
        <v/>
      </c>
      <c r="AC608">
        <f t="shared" si="853"/>
        <v>1295</v>
      </c>
      <c r="AD608" s="6">
        <v>1</v>
      </c>
      <c r="AE608" t="s">
        <v>911</v>
      </c>
      <c r="AF608" t="s">
        <v>413</v>
      </c>
      <c r="AG608" t="s">
        <v>756</v>
      </c>
      <c r="AH608" t="s">
        <v>756</v>
      </c>
      <c r="AI608" t="str">
        <f t="shared" si="860"/>
        <v>o</v>
      </c>
      <c r="AJ608" t="str">
        <f t="shared" si="861"/>
        <v/>
      </c>
      <c r="AK608" t="str">
        <f t="shared" si="862"/>
        <v/>
      </c>
      <c r="AL608" t="str">
        <f t="shared" si="863"/>
        <v/>
      </c>
      <c r="AM608" t="str">
        <f t="shared" si="864"/>
        <v/>
      </c>
      <c r="AN608" t="str">
        <f t="shared" si="865"/>
        <v>Away</v>
      </c>
      <c r="AO608" t="str">
        <f t="shared" si="866"/>
        <v>a</v>
      </c>
      <c r="AP608" t="str">
        <f t="shared" si="867"/>
        <v/>
      </c>
      <c r="AQ608" t="str">
        <f t="shared" si="868"/>
        <v/>
      </c>
      <c r="AR608" t="str">
        <f t="shared" si="869"/>
        <v>Away</v>
      </c>
      <c r="AS608" t="str">
        <f t="shared" si="870"/>
        <v>a</v>
      </c>
      <c r="AT608" t="str">
        <f t="shared" si="871"/>
        <v>Defensive</v>
      </c>
      <c r="AU608" t="str">
        <f t="shared" si="872"/>
        <v/>
      </c>
      <c r="AV608" t="str">
        <f t="shared" si="873"/>
        <v/>
      </c>
      <c r="AW608" t="str" cm="1">
        <f t="array" ref="AW608">IFERROR(IF(O608&lt;&gt;"",O608,IF(OR($S608="",$T608=""),"",IF(O608&lt;&gt;"",O608,IF($T608&lt;&gt;"",_xlfn._xlws.FILTER(O:O,($BU:$BU=$BU608)*($I:$I=$I608)*($T:$T=$T608)*($S:$S=_xlfn.MINIFS($S:$S,$T:$T,"="&amp;$T608)),"")))))&amp;"",IF(O608="","",""))&amp;""</f>
        <v/>
      </c>
      <c r="AX608" t="str" cm="1">
        <f t="array" ref="AX608">IFERROR(IF(P608&lt;&gt;"",P608,IF(OR($S608="",$T608=""),"",IF($T608&lt;&gt;"",_xlfn._xlws.FILTER(P:P,($BU:$BU=$BU608)*($I:$I=$I608)*($T:$T=$T608)*($S:$S=_xlfn.MINIFS($S:$S,$T:$T,"="&amp;$T608)),""))))&amp;"",IF(P608="","",""))&amp;""</f>
        <v/>
      </c>
      <c r="AY608" t="str" cm="1">
        <f t="array" ref="AY608">IFERROR(IF(Q608&lt;&gt;"",Q608,IF(OR($S608="",$T608=""),"",IF($T608&lt;&gt;"",_xlfn._xlws.FILTER(Q:Q,($BU:$BU=$BU608)*($I:$I=$I608)*($T:$T=$T608)*($S:$S=_xlfn.MINIFS($S:$S,$T:$T,"="&amp;$T608)),""))))&amp;"",IF(Q608="","",""))&amp;""</f>
        <v/>
      </c>
      <c r="AZ608" t="str" cm="1">
        <f t="array" ref="AZ608">IFERROR(IF(R608&lt;&gt;"",R608,IF(OR($S608="",$T608=""),"",IF($T608&lt;&gt;"",_xlfn._xlws.FILTER(R:R,($BU:$BU=$BU608)*($I:$I=$I608)*($T:$T=$T608)*($S:$S=_xlfn.MINIFS($S:$S,$T:$T,"="&amp;$T608)),""))))&amp;"",IF(R608="","",""))&amp;""</f>
        <v/>
      </c>
      <c r="BA608" s="6">
        <f t="shared" si="874"/>
        <v>56</v>
      </c>
      <c r="BB608">
        <f t="shared" ref="BB608:BD608" si="912">BB607</f>
        <v>18987</v>
      </c>
      <c r="BC608" t="str">
        <f t="shared" si="912"/>
        <v>Velodrome</v>
      </c>
      <c r="BD608" t="str">
        <f t="shared" si="912"/>
        <v>Outlaws</v>
      </c>
      <c r="BE608" t="s">
        <v>5</v>
      </c>
      <c r="BF608" t="s">
        <v>236</v>
      </c>
      <c r="BI608" cm="1">
        <f t="array" ref="BI608">IFERROR(_xlfn._xlws.FILTER(shifts!A:A,(shifts!B:B=events!AD608)*(shifts!AG:AG&gt;=events!BK608)*(shifts!AH:AH&lt;=events!BL608)),BI607)</f>
        <v>22</v>
      </c>
      <c r="BJ608" s="15">
        <f t="shared" si="876"/>
        <v>0</v>
      </c>
      <c r="BK608">
        <f t="shared" si="877"/>
        <v>600</v>
      </c>
      <c r="BL608">
        <f t="shared" si="878"/>
        <v>600</v>
      </c>
      <c r="BM608" s="15">
        <f>SUMIFS(BJ$2:BJ608,K$2:K608,"=Intermission")+SUMIFS(BJ$2:BJ608,K$2:K608,"=Timeout")</f>
        <v>0</v>
      </c>
      <c r="BN608">
        <f t="shared" si="879"/>
        <v>0</v>
      </c>
      <c r="BO608" s="19">
        <f t="shared" si="880"/>
        <v>480</v>
      </c>
      <c r="BP608">
        <f t="shared" si="881"/>
        <v>475</v>
      </c>
      <c r="BQ608" s="17">
        <f t="shared" si="882"/>
        <v>480</v>
      </c>
      <c r="BR608" t="str">
        <f t="shared" si="883"/>
        <v>opp_team_player_1</v>
      </c>
      <c r="BS608">
        <f>COUNTIFS(S$3:S608,"="&amp;S608,AI$3:AI608,"="&amp;AI608)</f>
        <v>1</v>
      </c>
      <c r="BT608" t="str">
        <f>IFERROR(VLOOKUP(BB608&amp;BU608&amp;X608,game_rosters!U:W,3,FALSE),"")</f>
        <v>P100001</v>
      </c>
      <c r="BU608" t="str">
        <f t="shared" si="884"/>
        <v>Velodrome</v>
      </c>
    </row>
    <row r="609" spans="1:73" x14ac:dyDescent="0.2">
      <c r="A609">
        <f t="shared" si="859"/>
        <v>1</v>
      </c>
      <c r="E609" s="4"/>
      <c r="F609" s="43"/>
      <c r="G609" s="4"/>
      <c r="H609" s="46"/>
      <c r="I609" s="44">
        <v>18</v>
      </c>
      <c r="J609" s="44" t="str">
        <f t="shared" si="885"/>
        <v>o</v>
      </c>
      <c r="K609" t="s">
        <v>6</v>
      </c>
      <c r="L609" t="s">
        <v>181</v>
      </c>
      <c r="M609" t="s">
        <v>51</v>
      </c>
      <c r="S609">
        <v>296</v>
      </c>
      <c r="T609" t="s">
        <v>756</v>
      </c>
      <c r="U609" t="str">
        <f>IF(B609=1,MAX($U$2:$U608)+1,IF(AND($T609&lt;&gt;"",$T609=$T608),$U608,IF(B609="x",U608,"")))</f>
        <v/>
      </c>
      <c r="V609" t="str">
        <f>IF(C609=1,MAX($V$2:$V608)+1,IF(AND($T609&lt;&gt;"",$T609=$T608),$U608,IF(C609="x",V608,"")))</f>
        <v/>
      </c>
      <c r="W609" t="s">
        <v>731</v>
      </c>
      <c r="X609">
        <v>18</v>
      </c>
      <c r="Z609">
        <v>1</v>
      </c>
      <c r="AA609">
        <f t="shared" si="856"/>
        <v>1296</v>
      </c>
      <c r="AB609" t="str">
        <f t="shared" si="857"/>
        <v/>
      </c>
      <c r="AC609">
        <f t="shared" si="853"/>
        <v>1296</v>
      </c>
      <c r="AD609" s="6">
        <v>1</v>
      </c>
      <c r="AE609" t="s">
        <v>935</v>
      </c>
      <c r="AF609" t="s">
        <v>753</v>
      </c>
      <c r="AG609" t="s">
        <v>756</v>
      </c>
      <c r="AH609" t="s">
        <v>756</v>
      </c>
      <c r="AI609" t="str">
        <f t="shared" si="860"/>
        <v>e</v>
      </c>
      <c r="AJ609" t="str">
        <f t="shared" si="861"/>
        <v>o</v>
      </c>
      <c r="AK609" t="str">
        <f t="shared" si="862"/>
        <v>o</v>
      </c>
      <c r="AL609" t="str">
        <f t="shared" si="863"/>
        <v>d</v>
      </c>
      <c r="AM609" t="str">
        <f t="shared" si="864"/>
        <v>o</v>
      </c>
      <c r="AN609" t="str">
        <f t="shared" si="865"/>
        <v>Away</v>
      </c>
      <c r="AO609" t="str">
        <f t="shared" si="866"/>
        <v>a</v>
      </c>
      <c r="AP609" t="str">
        <f t="shared" si="867"/>
        <v>d</v>
      </c>
      <c r="AQ609" t="str">
        <f t="shared" si="868"/>
        <v>o</v>
      </c>
      <c r="AR609" t="str">
        <f t="shared" si="869"/>
        <v>Away</v>
      </c>
      <c r="AS609" t="str">
        <f t="shared" si="870"/>
        <v>a</v>
      </c>
      <c r="AT609" t="str">
        <f t="shared" si="871"/>
        <v>Offensive</v>
      </c>
      <c r="AU609" t="str">
        <f t="shared" si="872"/>
        <v/>
      </c>
      <c r="AV609" t="str">
        <f t="shared" si="873"/>
        <v/>
      </c>
      <c r="AW609" t="str" cm="1">
        <f t="array" ref="AW609">IFERROR(IF(O609&lt;&gt;"",O609,IF(OR($S609="",$T609=""),"",IF(O609&lt;&gt;"",O609,IF($T609&lt;&gt;"",_xlfn._xlws.FILTER(O:O,($BU:$BU=$BU609)*($I:$I=$I609)*($T:$T=$T609)*($S:$S=_xlfn.MINIFS($S:$S,$T:$T,"="&amp;$T609)),"")))))&amp;"",IF(O609="","",""))&amp;""</f>
        <v/>
      </c>
      <c r="AX609" t="str" cm="1">
        <f t="array" ref="AX609">IFERROR(IF(P609&lt;&gt;"",P609,IF(OR($S609="",$T609=""),"",IF($T609&lt;&gt;"",_xlfn._xlws.FILTER(P:P,($BU:$BU=$BU609)*($I:$I=$I609)*($T:$T=$T609)*($S:$S=_xlfn.MINIFS($S:$S,$T:$T,"="&amp;$T609)),""))))&amp;"",IF(P609="","",""))&amp;""</f>
        <v/>
      </c>
      <c r="AY609" t="str" cm="1">
        <f t="array" ref="AY609">IFERROR(IF(Q609&lt;&gt;"",Q609,IF(OR($S609="",$T609=""),"",IF($T609&lt;&gt;"",_xlfn._xlws.FILTER(Q:Q,($BU:$BU=$BU609)*($I:$I=$I609)*($T:$T=$T609)*($S:$S=_xlfn.MINIFS($S:$S,$T:$T,"="&amp;$T609)),""))))&amp;"",IF(Q609="","",""))&amp;""</f>
        <v/>
      </c>
      <c r="AZ609" t="str" cm="1">
        <f t="array" ref="AZ609">IFERROR(IF(R609&lt;&gt;"",R609,IF(OR($S609="",$T609=""),"",IF($T609&lt;&gt;"",_xlfn._xlws.FILTER(R:R,($BU:$BU=$BU609)*($I:$I=$I609)*($T:$T=$T609)*($S:$S=_xlfn.MINIFS($S:$S,$T:$T,"="&amp;$T609)),""))))&amp;"",IF(R609="","",""))&amp;""</f>
        <v/>
      </c>
      <c r="BA609" s="6">
        <f t="shared" si="874"/>
        <v>56</v>
      </c>
      <c r="BB609">
        <f t="shared" ref="BB609:BD609" si="913">BB608</f>
        <v>18987</v>
      </c>
      <c r="BC609" t="str">
        <f t="shared" si="913"/>
        <v>Velodrome</v>
      </c>
      <c r="BD609" t="str">
        <f t="shared" si="913"/>
        <v>Outlaws</v>
      </c>
      <c r="BE609" t="s">
        <v>6</v>
      </c>
      <c r="BF609" t="s">
        <v>181</v>
      </c>
      <c r="BI609" cm="1">
        <f t="array" ref="BI609">IFERROR(_xlfn._xlws.FILTER(shifts!A:A,(shifts!B:B=events!AD609)*(shifts!AG:AG&gt;=events!BK609)*(shifts!AH:AH&lt;=events!BL609)),BI608)</f>
        <v>22</v>
      </c>
      <c r="BJ609" s="15">
        <f t="shared" si="876"/>
        <v>0</v>
      </c>
      <c r="BK609">
        <f t="shared" si="877"/>
        <v>595</v>
      </c>
      <c r="BL609">
        <f t="shared" si="878"/>
        <v>595</v>
      </c>
      <c r="BM609" s="15">
        <f>SUMIFS(BJ$2:BJ609,K$2:K609,"=Intermission")+SUMIFS(BJ$2:BJ609,K$2:K609,"=Timeout")</f>
        <v>0</v>
      </c>
      <c r="BN609">
        <f t="shared" si="879"/>
        <v>0</v>
      </c>
      <c r="BO609" s="19">
        <f t="shared" si="880"/>
        <v>485</v>
      </c>
      <c r="BP609">
        <f t="shared" si="881"/>
        <v>480</v>
      </c>
      <c r="BQ609" s="17">
        <f t="shared" si="882"/>
        <v>485</v>
      </c>
      <c r="BR609" t="str">
        <f t="shared" si="883"/>
        <v>event_team_player_1</v>
      </c>
      <c r="BS609">
        <f>COUNTIFS(S$3:S609,"="&amp;S609,AI$3:AI609,"="&amp;AI609)</f>
        <v>1</v>
      </c>
      <c r="BT609" t="str">
        <f>IFERROR(VLOOKUP(BB609&amp;BU609&amp;X609,game_rosters!U:W,3,FALSE),"")</f>
        <v>P100034</v>
      </c>
      <c r="BU609" t="str">
        <f t="shared" si="884"/>
        <v>Outlaws</v>
      </c>
    </row>
    <row r="610" spans="1:73" x14ac:dyDescent="0.2">
      <c r="A610">
        <f t="shared" si="859"/>
        <v>1</v>
      </c>
      <c r="E610" s="4"/>
      <c r="F610" s="43"/>
      <c r="G610" s="4"/>
      <c r="H610" s="46"/>
      <c r="I610" s="44">
        <v>12</v>
      </c>
      <c r="J610" s="44" t="str">
        <f t="shared" si="885"/>
        <v/>
      </c>
      <c r="K610" t="s">
        <v>13</v>
      </c>
      <c r="L610" t="s">
        <v>586</v>
      </c>
      <c r="N610" t="s">
        <v>595</v>
      </c>
      <c r="O610" t="s">
        <v>573</v>
      </c>
      <c r="Q610" t="s">
        <v>595</v>
      </c>
      <c r="S610">
        <v>297</v>
      </c>
      <c r="T610" t="s">
        <v>756</v>
      </c>
      <c r="U610" t="str">
        <f>IF(B610=1,MAX($U$2:$U609)+1,IF(AND($T610&lt;&gt;"",$T610=$T609),$U609,IF(B610="x",U609,"")))</f>
        <v/>
      </c>
      <c r="V610" t="str">
        <f>IF(C610=1,MAX($V$2:$V609)+1,IF(AND($T610&lt;&gt;"",$T610=$T609),$U609,IF(C610="x",V609,"")))</f>
        <v/>
      </c>
      <c r="W610" t="s">
        <v>731</v>
      </c>
      <c r="X610">
        <v>12</v>
      </c>
      <c r="Z610">
        <v>1</v>
      </c>
      <c r="AA610">
        <f t="shared" si="856"/>
        <v>1297</v>
      </c>
      <c r="AB610" t="str">
        <f t="shared" si="857"/>
        <v/>
      </c>
      <c r="AC610">
        <f t="shared" si="853"/>
        <v>1297</v>
      </c>
      <c r="AD610" s="6">
        <v>1</v>
      </c>
      <c r="AE610" t="s">
        <v>935</v>
      </c>
      <c r="AF610" t="s">
        <v>918</v>
      </c>
      <c r="AG610" t="s">
        <v>935</v>
      </c>
      <c r="AH610" t="s">
        <v>924</v>
      </c>
      <c r="AI610" t="str">
        <f t="shared" si="860"/>
        <v>e</v>
      </c>
      <c r="AJ610" t="str">
        <f t="shared" si="861"/>
        <v/>
      </c>
      <c r="AK610" t="str">
        <f t="shared" si="862"/>
        <v/>
      </c>
      <c r="AL610" t="str">
        <f t="shared" si="863"/>
        <v/>
      </c>
      <c r="AM610" t="str">
        <f t="shared" si="864"/>
        <v/>
      </c>
      <c r="AN610" t="str">
        <f t="shared" si="865"/>
        <v>Away</v>
      </c>
      <c r="AO610" t="str">
        <f t="shared" si="866"/>
        <v>a</v>
      </c>
      <c r="AP610" t="str">
        <f t="shared" si="867"/>
        <v/>
      </c>
      <c r="AQ610" t="str">
        <f t="shared" si="868"/>
        <v/>
      </c>
      <c r="AR610" t="str">
        <f t="shared" si="869"/>
        <v>Away</v>
      </c>
      <c r="AS610" t="str">
        <f t="shared" si="870"/>
        <v>a</v>
      </c>
      <c r="AT610" t="str">
        <f t="shared" si="871"/>
        <v>Offensive</v>
      </c>
      <c r="AU610" t="str">
        <f t="shared" si="872"/>
        <v/>
      </c>
      <c r="AV610" t="str">
        <f t="shared" si="873"/>
        <v/>
      </c>
      <c r="AW610" t="str" cm="1">
        <f t="array" ref="AW610">IFERROR(IF(O610&lt;&gt;"",O610,IF(OR($S610="",$T610=""),"",IF(O610&lt;&gt;"",O610,IF($T610&lt;&gt;"",_xlfn._xlws.FILTER(O:O,($BU:$BU=$BU610)*($I:$I=$I610)*($T:$T=$T610)*($S:$S=_xlfn.MINIFS($S:$S,$T:$T,"="&amp;$T610)),"")))))&amp;"",IF(O610="","",""))&amp;""</f>
        <v>OffensivePlay_Zone-PuckRetrievalShot</v>
      </c>
      <c r="AX610" t="str" cm="1">
        <f t="array" ref="AX610">IFERROR(IF(P610&lt;&gt;"",P610,IF(OR($S610="",$T610=""),"",IF($T610&lt;&gt;"",_xlfn._xlws.FILTER(P:P,($BU:$BU=$BU610)*($I:$I=$I610)*($T:$T=$T610)*($S:$S=_xlfn.MINIFS($S:$S,$T:$T,"="&amp;$T610)),""))))&amp;"",IF(P610="","",""))&amp;""</f>
        <v/>
      </c>
      <c r="AY610" t="str" cm="1">
        <f t="array" ref="AY610">IFERROR(IF(Q610&lt;&gt;"",Q610,IF(OR($S610="",$T610=""),"",IF($T610&lt;&gt;"",_xlfn._xlws.FILTER(Q:Q,($BU:$BU=$BU610)*($I:$I=$I610)*($T:$T=$T610)*($S:$S=_xlfn.MINIFS($S:$S,$T:$T,"="&amp;$T610)),""))))&amp;"",IF(Q610="","",""))&amp;""</f>
        <v>s</v>
      </c>
      <c r="AZ610" t="str" cm="1">
        <f t="array" ref="AZ610">IFERROR(IF(R610&lt;&gt;"",R610,IF(OR($S610="",$T610=""),"",IF($T610&lt;&gt;"",_xlfn._xlws.FILTER(R:R,($BU:$BU=$BU610)*($I:$I=$I610)*($T:$T=$T610)*($S:$S=_xlfn.MINIFS($S:$S,$T:$T,"="&amp;$T610)),""))))&amp;"",IF(R610="","",""))&amp;""</f>
        <v/>
      </c>
      <c r="BA610" s="6">
        <f t="shared" si="874"/>
        <v>56</v>
      </c>
      <c r="BB610">
        <f t="shared" ref="BB610:BD610" si="914">BB609</f>
        <v>18987</v>
      </c>
      <c r="BC610" t="str">
        <f t="shared" si="914"/>
        <v>Velodrome</v>
      </c>
      <c r="BD610" t="str">
        <f t="shared" si="914"/>
        <v>Outlaws</v>
      </c>
      <c r="BE610" t="s">
        <v>13</v>
      </c>
      <c r="BF610" t="s">
        <v>586</v>
      </c>
      <c r="BI610" cm="1">
        <f t="array" ref="BI610">IFERROR(_xlfn._xlws.FILTER(shifts!A:A,(shifts!B:B=events!AD610)*(shifts!AG:AG&gt;=events!BK610)*(shifts!AH:AH&lt;=events!BL610)),BI609)</f>
        <v>22</v>
      </c>
      <c r="BJ610" s="15">
        <f t="shared" si="876"/>
        <v>2</v>
      </c>
      <c r="BK610">
        <f t="shared" si="877"/>
        <v>593</v>
      </c>
      <c r="BL610">
        <f t="shared" si="878"/>
        <v>591</v>
      </c>
      <c r="BM610" s="15">
        <f>SUMIFS(BJ$2:BJ610,K$2:K610,"=Intermission")+SUMIFS(BJ$2:BJ610,K$2:K610,"=Timeout")</f>
        <v>0</v>
      </c>
      <c r="BN610">
        <f t="shared" si="879"/>
        <v>0</v>
      </c>
      <c r="BO610" s="19">
        <f t="shared" si="880"/>
        <v>487</v>
      </c>
      <c r="BP610">
        <f t="shared" si="881"/>
        <v>482</v>
      </c>
      <c r="BQ610" s="17">
        <f t="shared" si="882"/>
        <v>489</v>
      </c>
      <c r="BR610" t="str">
        <f t="shared" si="883"/>
        <v>event_team_player_1</v>
      </c>
      <c r="BS610">
        <f>COUNTIFS(S$3:S610,"="&amp;S610,AI$3:AI610,"="&amp;AI610)</f>
        <v>1</v>
      </c>
      <c r="BT610" t="str">
        <f>IFERROR(VLOOKUP(BB610&amp;BU610&amp;X610,game_rosters!U:W,3,FALSE),"")</f>
        <v>P100214</v>
      </c>
      <c r="BU610" t="str">
        <f t="shared" si="884"/>
        <v>Outlaws</v>
      </c>
    </row>
    <row r="611" spans="1:73" x14ac:dyDescent="0.2">
      <c r="A611">
        <f t="shared" si="859"/>
        <v>1</v>
      </c>
      <c r="E611" s="4"/>
      <c r="F611" s="43"/>
      <c r="G611" s="4"/>
      <c r="H611" s="46"/>
      <c r="I611" s="44">
        <v>12</v>
      </c>
      <c r="J611" s="44" t="str">
        <f t="shared" si="885"/>
        <v/>
      </c>
      <c r="K611" t="s">
        <v>7</v>
      </c>
      <c r="L611" t="s">
        <v>172</v>
      </c>
      <c r="M611" t="s">
        <v>68</v>
      </c>
      <c r="N611" t="s">
        <v>595</v>
      </c>
      <c r="R611" s="51">
        <v>1</v>
      </c>
      <c r="S611">
        <v>298</v>
      </c>
      <c r="T611" t="s">
        <v>756</v>
      </c>
      <c r="U611" t="str">
        <f>IF(B611=1,MAX($U$2:$U610)+1,IF(AND($T611&lt;&gt;"",$T611=$T610),$U610,IF(B611="x",U610,"")))</f>
        <v/>
      </c>
      <c r="V611" t="str">
        <f>IF(C611=1,MAX($V$2:$V610)+1,IF(AND($T611&lt;&gt;"",$T611=$T610),$U610,IF(C611="x",V610,"")))</f>
        <v/>
      </c>
      <c r="W611" t="s">
        <v>731</v>
      </c>
      <c r="X611">
        <v>12</v>
      </c>
      <c r="Z611">
        <v>1</v>
      </c>
      <c r="AA611">
        <f t="shared" si="856"/>
        <v>1298</v>
      </c>
      <c r="AB611" t="str">
        <f t="shared" si="857"/>
        <v/>
      </c>
      <c r="AC611">
        <f t="shared" si="853"/>
        <v>1298</v>
      </c>
      <c r="AD611" s="6">
        <v>1</v>
      </c>
      <c r="AE611" t="s">
        <v>935</v>
      </c>
      <c r="AF611" t="s">
        <v>924</v>
      </c>
      <c r="AG611" t="s">
        <v>756</v>
      </c>
      <c r="AH611" t="s">
        <v>756</v>
      </c>
      <c r="AI611" t="str">
        <f t="shared" si="860"/>
        <v>e</v>
      </c>
      <c r="AJ611" t="str">
        <f t="shared" si="861"/>
        <v/>
      </c>
      <c r="AK611" t="str">
        <f t="shared" si="862"/>
        <v/>
      </c>
      <c r="AL611" t="str">
        <f t="shared" si="863"/>
        <v/>
      </c>
      <c r="AM611" t="str">
        <f t="shared" si="864"/>
        <v/>
      </c>
      <c r="AN611" t="str">
        <f t="shared" si="865"/>
        <v>Away</v>
      </c>
      <c r="AO611" t="str">
        <f t="shared" si="866"/>
        <v>a</v>
      </c>
      <c r="AP611" t="str">
        <f t="shared" si="867"/>
        <v/>
      </c>
      <c r="AQ611" t="str">
        <f t="shared" si="868"/>
        <v/>
      </c>
      <c r="AR611" t="str">
        <f t="shared" si="869"/>
        <v>Away</v>
      </c>
      <c r="AS611" t="str">
        <f t="shared" si="870"/>
        <v>a</v>
      </c>
      <c r="AT611" t="str">
        <f t="shared" si="871"/>
        <v>Offensive</v>
      </c>
      <c r="AU611" t="str">
        <f t="shared" si="872"/>
        <v/>
      </c>
      <c r="AV611" t="str">
        <f t="shared" si="873"/>
        <v/>
      </c>
      <c r="AW611" t="str" cm="1">
        <f t="array" ref="AW611">IFERROR(IF(O611&lt;&gt;"",O611,IF(OR($S611="",$T611=""),"",IF(O611&lt;&gt;"",O611,IF($T611&lt;&gt;"",_xlfn._xlws.FILTER(O:O,($BU:$BU=$BU611)*($I:$I=$I611)*($T:$T=$T611)*($S:$S=_xlfn.MINIFS($S:$S,$T:$T,"="&amp;$T611)),"")))))&amp;"",IF(O611="","",""))&amp;""</f>
        <v/>
      </c>
      <c r="AX611" t="str" cm="1">
        <f t="array" ref="AX611">IFERROR(IF(P611&lt;&gt;"",P611,IF(OR($S611="",$T611=""),"",IF($T611&lt;&gt;"",_xlfn._xlws.FILTER(P:P,($BU:$BU=$BU611)*($I:$I=$I611)*($T:$T=$T611)*($S:$S=_xlfn.MINIFS($S:$S,$T:$T,"="&amp;$T611)),""))))&amp;"",IF(P611="","",""))&amp;""</f>
        <v/>
      </c>
      <c r="AY611" t="str" cm="1">
        <f t="array" ref="AY611">IFERROR(IF(Q611&lt;&gt;"",Q611,IF(OR($S611="",$T611=""),"",IF($T611&lt;&gt;"",_xlfn._xlws.FILTER(Q:Q,($BU:$BU=$BU611)*($I:$I=$I611)*($T:$T=$T611)*($S:$S=_xlfn.MINIFS($S:$S,$T:$T,"="&amp;$T611)),""))))&amp;"",IF(Q611="","",""))&amp;""</f>
        <v/>
      </c>
      <c r="AZ611" t="str" cm="1">
        <f t="array" ref="AZ611">IFERROR(IF(R611&lt;&gt;"",R611,IF(OR($S611="",$T611=""),"",IF($T611&lt;&gt;"",_xlfn._xlws.FILTER(R:R,($BU:$BU=$BU611)*($I:$I=$I611)*($T:$T=$T611)*($S:$S=_xlfn.MINIFS($S:$S,$T:$T,"="&amp;$T611)),""))))&amp;"",IF(R611="","",""))&amp;""</f>
        <v>1</v>
      </c>
      <c r="BA611" s="6">
        <f t="shared" si="874"/>
        <v>56</v>
      </c>
      <c r="BB611">
        <f t="shared" ref="BB611:BD611" si="915">BB610</f>
        <v>18987</v>
      </c>
      <c r="BC611" t="str">
        <f t="shared" si="915"/>
        <v>Velodrome</v>
      </c>
      <c r="BD611" t="str">
        <f t="shared" si="915"/>
        <v>Outlaws</v>
      </c>
      <c r="BE611" t="s">
        <v>7</v>
      </c>
      <c r="BF611" t="s">
        <v>172</v>
      </c>
      <c r="BI611" cm="1">
        <f t="array" ref="BI611">IFERROR(_xlfn._xlws.FILTER(shifts!A:A,(shifts!B:B=events!AD611)*(shifts!AG:AG&gt;=events!BK611)*(shifts!AH:AH&lt;=events!BL611)),BI610)</f>
        <v>22</v>
      </c>
      <c r="BJ611" s="15">
        <f t="shared" si="876"/>
        <v>0</v>
      </c>
      <c r="BK611">
        <f t="shared" si="877"/>
        <v>591</v>
      </c>
      <c r="BL611">
        <f t="shared" si="878"/>
        <v>591</v>
      </c>
      <c r="BM611" s="15">
        <f>SUMIFS(BJ$2:BJ611,K$2:K611,"=Intermission")+SUMIFS(BJ$2:BJ611,K$2:K611,"=Timeout")</f>
        <v>0</v>
      </c>
      <c r="BN611">
        <f t="shared" si="879"/>
        <v>0</v>
      </c>
      <c r="BO611" s="19">
        <f t="shared" si="880"/>
        <v>489</v>
      </c>
      <c r="BP611">
        <f t="shared" si="881"/>
        <v>484</v>
      </c>
      <c r="BQ611" s="17">
        <f t="shared" si="882"/>
        <v>489</v>
      </c>
      <c r="BR611" t="str">
        <f t="shared" si="883"/>
        <v>event_team_player_1</v>
      </c>
      <c r="BS611">
        <f>COUNTIFS(S$3:S611,"="&amp;S611,AI$3:AI611,"="&amp;AI611)</f>
        <v>1</v>
      </c>
      <c r="BT611" t="str">
        <f>IFERROR(VLOOKUP(BB611&amp;BU611&amp;X611,game_rosters!U:W,3,FALSE),"")</f>
        <v>P100214</v>
      </c>
      <c r="BU611" t="str">
        <f t="shared" si="884"/>
        <v>Outlaws</v>
      </c>
    </row>
    <row r="612" spans="1:73" x14ac:dyDescent="0.2">
      <c r="A612" t="str">
        <f t="shared" si="859"/>
        <v/>
      </c>
      <c r="E612" s="4"/>
      <c r="F612" s="43"/>
      <c r="G612" s="4"/>
      <c r="H612" s="46"/>
      <c r="I612" s="44">
        <v>56</v>
      </c>
      <c r="J612" s="44" t="str">
        <f t="shared" si="885"/>
        <v/>
      </c>
      <c r="R612" s="51">
        <v>1</v>
      </c>
      <c r="S612">
        <v>298</v>
      </c>
      <c r="T612" t="s">
        <v>756</v>
      </c>
      <c r="U612" t="str">
        <f>IF(B612=1,MAX($U$2:$U611)+1,IF(AND($T612&lt;&gt;"",$T612=$T611),$U611,IF(B612="x",U611,"")))</f>
        <v/>
      </c>
      <c r="V612" t="str">
        <f>IF(C612=1,MAX($V$2:$V611)+1,IF(AND($T612&lt;&gt;"",$T612=$T611),$U611,IF(C612="x",V611,"")))</f>
        <v/>
      </c>
      <c r="X612">
        <v>56</v>
      </c>
      <c r="Z612">
        <v>1</v>
      </c>
      <c r="AA612">
        <f t="shared" si="856"/>
        <v>1298</v>
      </c>
      <c r="AB612" t="str">
        <f t="shared" si="857"/>
        <v/>
      </c>
      <c r="AC612">
        <f t="shared" si="853"/>
        <v>1298</v>
      </c>
      <c r="AD612" s="6">
        <v>1</v>
      </c>
      <c r="AE612" t="s">
        <v>935</v>
      </c>
      <c r="AF612" t="s">
        <v>924</v>
      </c>
      <c r="AG612" t="s">
        <v>756</v>
      </c>
      <c r="AH612" t="s">
        <v>756</v>
      </c>
      <c r="AI612" t="str">
        <f t="shared" si="860"/>
        <v>e</v>
      </c>
      <c r="AJ612" t="str">
        <f t="shared" si="861"/>
        <v/>
      </c>
      <c r="AK612" t="str">
        <f t="shared" si="862"/>
        <v/>
      </c>
      <c r="AL612" t="str">
        <f t="shared" si="863"/>
        <v/>
      </c>
      <c r="AM612" t="str">
        <f t="shared" si="864"/>
        <v/>
      </c>
      <c r="AN612" t="str">
        <f t="shared" si="865"/>
        <v>Away</v>
      </c>
      <c r="AO612" t="str">
        <f t="shared" si="866"/>
        <v>a</v>
      </c>
      <c r="AP612" t="str">
        <f t="shared" si="867"/>
        <v/>
      </c>
      <c r="AQ612" t="str">
        <f t="shared" si="868"/>
        <v/>
      </c>
      <c r="AR612" t="str">
        <f t="shared" si="869"/>
        <v>Away</v>
      </c>
      <c r="AS612" t="str">
        <f t="shared" si="870"/>
        <v>a</v>
      </c>
      <c r="AT612" t="str">
        <f t="shared" si="871"/>
        <v>Offensive</v>
      </c>
      <c r="AU612" t="str">
        <f t="shared" si="872"/>
        <v/>
      </c>
      <c r="AV612" t="str">
        <f t="shared" si="873"/>
        <v/>
      </c>
      <c r="AW612" t="str" cm="1">
        <f t="array" ref="AW612">IFERROR(IF(O612&lt;&gt;"",O612,IF(OR($S612="",$T612=""),"",IF(O612&lt;&gt;"",O612,IF($T612&lt;&gt;"",_xlfn._xlws.FILTER(O:O,($BU:$BU=$BU612)*($I:$I=$I612)*($T:$T=$T612)*($S:$S=_xlfn.MINIFS($S:$S,$T:$T,"="&amp;$T612)),"")))))&amp;"",IF(O612="","",""))&amp;""</f>
        <v/>
      </c>
      <c r="AX612" t="str" cm="1">
        <f t="array" ref="AX612">IFERROR(IF(P612&lt;&gt;"",P612,IF(OR($S612="",$T612=""),"",IF($T612&lt;&gt;"",_xlfn._xlws.FILTER(P:P,($BU:$BU=$BU612)*($I:$I=$I612)*($T:$T=$T612)*($S:$S=_xlfn.MINIFS($S:$S,$T:$T,"="&amp;$T612)),""))))&amp;"",IF(P612="","",""))&amp;""</f>
        <v/>
      </c>
      <c r="AY612" t="str" cm="1">
        <f t="array" ref="AY612">IFERROR(IF(Q612&lt;&gt;"",Q612,IF(OR($S612="",$T612=""),"",IF($T612&lt;&gt;"",_xlfn._xlws.FILTER(Q:Q,($BU:$BU=$BU612)*($I:$I=$I612)*($T:$T=$T612)*($S:$S=_xlfn.MINIFS($S:$S,$T:$T,"="&amp;$T612)),""))))&amp;"",IF(Q612="","",""))&amp;""</f>
        <v/>
      </c>
      <c r="AZ612" t="str" cm="1">
        <f t="array" ref="AZ612">IFERROR(IF(R612&lt;&gt;"",R612,IF(OR($S612="",$T612=""),"",IF($T612&lt;&gt;"",_xlfn._xlws.FILTER(R:R,($BU:$BU=$BU612)*($I:$I=$I612)*($T:$T=$T612)*($S:$S=_xlfn.MINIFS($S:$S,$T:$T,"="&amp;$T612)),""))))&amp;"",IF(R612="","",""))&amp;""</f>
        <v>1</v>
      </c>
      <c r="BA612" s="6">
        <f t="shared" si="874"/>
        <v>56</v>
      </c>
      <c r="BB612">
        <f t="shared" ref="BB612:BD612" si="916">BB611</f>
        <v>18987</v>
      </c>
      <c r="BC612" t="str">
        <f t="shared" si="916"/>
        <v>Velodrome</v>
      </c>
      <c r="BD612" t="str">
        <f t="shared" si="916"/>
        <v>Outlaws</v>
      </c>
      <c r="BE612" t="s">
        <v>7</v>
      </c>
      <c r="BF612" t="s">
        <v>172</v>
      </c>
      <c r="BI612" cm="1">
        <f t="array" ref="BI612">IFERROR(_xlfn._xlws.FILTER(shifts!A:A,(shifts!B:B=events!AD612)*(shifts!AG:AG&gt;=events!BK612)*(shifts!AH:AH&lt;=events!BL612)),BI611)</f>
        <v>22</v>
      </c>
      <c r="BJ612" s="15">
        <f t="shared" si="876"/>
        <v>0</v>
      </c>
      <c r="BK612">
        <f t="shared" si="877"/>
        <v>591</v>
      </c>
      <c r="BL612">
        <f t="shared" si="878"/>
        <v>591</v>
      </c>
      <c r="BM612" s="15">
        <f>SUMIFS(BJ$2:BJ612,K$2:K612,"=Intermission")+SUMIFS(BJ$2:BJ612,K$2:K612,"=Timeout")</f>
        <v>0</v>
      </c>
      <c r="BN612">
        <f t="shared" si="879"/>
        <v>0</v>
      </c>
      <c r="BO612" s="19">
        <f t="shared" si="880"/>
        <v>489</v>
      </c>
      <c r="BP612">
        <f t="shared" si="881"/>
        <v>484</v>
      </c>
      <c r="BQ612" s="17">
        <f t="shared" si="882"/>
        <v>489</v>
      </c>
      <c r="BR612" t="str">
        <f t="shared" si="883"/>
        <v>event_team_player_2</v>
      </c>
      <c r="BS612">
        <f>COUNTIFS(S$3:S612,"="&amp;S612,AI$3:AI612,"="&amp;AI612)</f>
        <v>2</v>
      </c>
      <c r="BT612" t="str">
        <f>IFERROR(VLOOKUP(BB612&amp;BU612&amp;X612,game_rosters!U:W,3,FALSE),"")</f>
        <v>P100099</v>
      </c>
      <c r="BU612" t="str">
        <f t="shared" si="884"/>
        <v>Outlaws</v>
      </c>
    </row>
    <row r="613" spans="1:73" x14ac:dyDescent="0.2">
      <c r="A613" t="str">
        <f t="shared" si="859"/>
        <v/>
      </c>
      <c r="E613" s="4"/>
      <c r="F613" s="43"/>
      <c r="G613" s="4"/>
      <c r="H613" s="46"/>
      <c r="I613" s="44">
        <v>70</v>
      </c>
      <c r="J613" s="44" t="str">
        <f t="shared" si="885"/>
        <v/>
      </c>
      <c r="O613" t="s">
        <v>605</v>
      </c>
      <c r="R613" s="51">
        <v>1</v>
      </c>
      <c r="S613">
        <v>298</v>
      </c>
      <c r="T613" t="s">
        <v>756</v>
      </c>
      <c r="U613" t="str">
        <f>IF(B613=1,MAX($U$2:$U612)+1,IF(AND($T613&lt;&gt;"",$T613=$T612),$U612,IF(B613="x",U612,"")))</f>
        <v/>
      </c>
      <c r="V613" t="str">
        <f>IF(C613=1,MAX($V$2:$V612)+1,IF(AND($T613&lt;&gt;"",$T613=$T612),$U612,IF(C613="x",V612,"")))</f>
        <v/>
      </c>
      <c r="X613">
        <v>70</v>
      </c>
      <c r="AA613">
        <f t="shared" si="856"/>
        <v>1298</v>
      </c>
      <c r="AB613" t="str">
        <f t="shared" si="857"/>
        <v/>
      </c>
      <c r="AC613">
        <f t="shared" si="853"/>
        <v>1298</v>
      </c>
      <c r="AD613" s="6">
        <v>1</v>
      </c>
      <c r="AE613" t="s">
        <v>935</v>
      </c>
      <c r="AF613" t="s">
        <v>924</v>
      </c>
      <c r="AG613" t="s">
        <v>756</v>
      </c>
      <c r="AH613" t="s">
        <v>756</v>
      </c>
      <c r="AI613" t="str">
        <f t="shared" si="860"/>
        <v>o</v>
      </c>
      <c r="AJ613" t="str">
        <f t="shared" si="861"/>
        <v/>
      </c>
      <c r="AK613" t="str">
        <f t="shared" si="862"/>
        <v/>
      </c>
      <c r="AL613" t="str">
        <f t="shared" si="863"/>
        <v/>
      </c>
      <c r="AM613" t="str">
        <f t="shared" si="864"/>
        <v/>
      </c>
      <c r="AN613" t="str">
        <f t="shared" si="865"/>
        <v>Away</v>
      </c>
      <c r="AO613" t="str">
        <f t="shared" si="866"/>
        <v>a</v>
      </c>
      <c r="AP613" t="str">
        <f t="shared" si="867"/>
        <v/>
      </c>
      <c r="AQ613" t="str">
        <f t="shared" si="868"/>
        <v/>
      </c>
      <c r="AR613" t="str">
        <f t="shared" si="869"/>
        <v>Away</v>
      </c>
      <c r="AS613" t="str">
        <f t="shared" si="870"/>
        <v>a</v>
      </c>
      <c r="AT613" t="str">
        <f t="shared" si="871"/>
        <v>Defensive</v>
      </c>
      <c r="AU613" t="str">
        <f t="shared" si="872"/>
        <v/>
      </c>
      <c r="AV613" t="str">
        <f t="shared" si="873"/>
        <v/>
      </c>
      <c r="AW613" t="str" cm="1">
        <f t="array" ref="AW613">IFERROR(IF(O613&lt;&gt;"",O613,IF(OR($S613="",$T613=""),"",IF(O613&lt;&gt;"",O613,IF($T613&lt;&gt;"",_xlfn._xlws.FILTER(O:O,($BU:$BU=$BU613)*($I:$I=$I613)*($T:$T=$T613)*($S:$S=_xlfn.MINIFS($S:$S,$T:$T,"="&amp;$T613)),"")))))&amp;"",IF(O613="","",""))&amp;""</f>
        <v>Defensive_PlayPass-InShotPassLane</v>
      </c>
      <c r="AX613" t="str" cm="1">
        <f t="array" ref="AX613">IFERROR(IF(P613&lt;&gt;"",P613,IF(OR($S613="",$T613=""),"",IF($T613&lt;&gt;"",_xlfn._xlws.FILTER(P:P,($BU:$BU=$BU613)*($I:$I=$I613)*($T:$T=$T613)*($S:$S=_xlfn.MINIFS($S:$S,$T:$T,"="&amp;$T613)),""))))&amp;"",IF(P613="","",""))&amp;""</f>
        <v/>
      </c>
      <c r="AY613" t="str" cm="1">
        <f t="array" ref="AY613">IFERROR(IF(Q613&lt;&gt;"",Q613,IF(OR($S613="",$T613=""),"",IF($T613&lt;&gt;"",_xlfn._xlws.FILTER(Q:Q,($BU:$BU=$BU613)*($I:$I=$I613)*($T:$T=$T613)*($S:$S=_xlfn.MINIFS($S:$S,$T:$T,"="&amp;$T613)),""))))&amp;"",IF(Q613="","",""))&amp;""</f>
        <v/>
      </c>
      <c r="AZ613" t="str" cm="1">
        <f t="array" ref="AZ613">IFERROR(IF(R613&lt;&gt;"",R613,IF(OR($S613="",$T613=""),"",IF($T613&lt;&gt;"",_xlfn._xlws.FILTER(R:R,($BU:$BU=$BU613)*($I:$I=$I613)*($T:$T=$T613)*($S:$S=_xlfn.MINIFS($S:$S,$T:$T,"="&amp;$T613)),""))))&amp;"",IF(R613="","",""))&amp;""</f>
        <v>1</v>
      </c>
      <c r="BA613" s="6">
        <f t="shared" si="874"/>
        <v>56</v>
      </c>
      <c r="BB613">
        <f t="shared" ref="BB613:BD613" si="917">BB612</f>
        <v>18987</v>
      </c>
      <c r="BC613" t="str">
        <f t="shared" si="917"/>
        <v>Velodrome</v>
      </c>
      <c r="BD613" t="str">
        <f t="shared" si="917"/>
        <v>Outlaws</v>
      </c>
      <c r="BE613" t="s">
        <v>7</v>
      </c>
      <c r="BF613" t="s">
        <v>172</v>
      </c>
      <c r="BI613" cm="1">
        <f t="array" ref="BI613">IFERROR(_xlfn._xlws.FILTER(shifts!A:A,(shifts!B:B=events!AD613)*(shifts!AG:AG&gt;=events!BK613)*(shifts!AH:AH&lt;=events!BL613)),BI612)</f>
        <v>22</v>
      </c>
      <c r="BJ613" s="15">
        <f t="shared" si="876"/>
        <v>0</v>
      </c>
      <c r="BK613">
        <f t="shared" si="877"/>
        <v>591</v>
      </c>
      <c r="BL613">
        <f t="shared" si="878"/>
        <v>591</v>
      </c>
      <c r="BM613" s="15">
        <f>SUMIFS(BJ$2:BJ613,K$2:K613,"=Intermission")+SUMIFS(BJ$2:BJ613,K$2:K613,"=Timeout")</f>
        <v>0</v>
      </c>
      <c r="BN613">
        <f t="shared" si="879"/>
        <v>0</v>
      </c>
      <c r="BO613" s="19">
        <f t="shared" si="880"/>
        <v>489</v>
      </c>
      <c r="BP613">
        <f t="shared" si="881"/>
        <v>484</v>
      </c>
      <c r="BQ613" s="17">
        <f t="shared" si="882"/>
        <v>489</v>
      </c>
      <c r="BR613" t="str">
        <f t="shared" si="883"/>
        <v>opp_team_player_1</v>
      </c>
      <c r="BS613">
        <f>COUNTIFS(S$3:S613,"="&amp;S613,AI$3:AI613,"="&amp;AI613)</f>
        <v>1</v>
      </c>
      <c r="BT613" t="str">
        <f>IFERROR(VLOOKUP(BB613&amp;BU613&amp;X613,game_rosters!U:W,3,FALSE),"")</f>
        <v>P100001</v>
      </c>
      <c r="BU613" t="str">
        <f t="shared" si="884"/>
        <v>Velodrome</v>
      </c>
    </row>
    <row r="614" spans="1:73" x14ac:dyDescent="0.2">
      <c r="A614" t="str">
        <f t="shared" si="859"/>
        <v/>
      </c>
      <c r="E614" s="4"/>
      <c r="F614" s="43"/>
      <c r="G614" s="4"/>
      <c r="H614" s="46"/>
      <c r="I614" s="44">
        <v>22</v>
      </c>
      <c r="J614" s="44" t="str">
        <f t="shared" si="885"/>
        <v/>
      </c>
      <c r="O614" t="s">
        <v>605</v>
      </c>
      <c r="R614" s="51">
        <v>1</v>
      </c>
      <c r="S614">
        <v>298</v>
      </c>
      <c r="T614" t="s">
        <v>756</v>
      </c>
      <c r="U614" t="str">
        <f>IF(B614=1,MAX($U$2:$U613)+1,IF(AND($T614&lt;&gt;"",$T614=$T613),$U613,IF(B614="x",U613,"")))</f>
        <v/>
      </c>
      <c r="V614" t="str">
        <f>IF(C614=1,MAX($V$2:$V613)+1,IF(AND($T614&lt;&gt;"",$T614=$T613),$U613,IF(C614="x",V613,"")))</f>
        <v/>
      </c>
      <c r="X614">
        <v>22</v>
      </c>
      <c r="AA614">
        <f t="shared" si="856"/>
        <v>1298</v>
      </c>
      <c r="AB614" t="str">
        <f t="shared" si="857"/>
        <v/>
      </c>
      <c r="AC614">
        <f t="shared" si="853"/>
        <v>1298</v>
      </c>
      <c r="AD614" s="6">
        <v>1</v>
      </c>
      <c r="AE614" t="s">
        <v>935</v>
      </c>
      <c r="AF614" t="s">
        <v>924</v>
      </c>
      <c r="AG614" t="s">
        <v>756</v>
      </c>
      <c r="AH614" t="s">
        <v>756</v>
      </c>
      <c r="AI614" t="str">
        <f t="shared" si="860"/>
        <v>o</v>
      </c>
      <c r="AJ614" t="str">
        <f t="shared" si="861"/>
        <v/>
      </c>
      <c r="AK614" t="str">
        <f t="shared" si="862"/>
        <v/>
      </c>
      <c r="AL614" t="str">
        <f t="shared" si="863"/>
        <v/>
      </c>
      <c r="AM614" t="str">
        <f t="shared" si="864"/>
        <v/>
      </c>
      <c r="AN614" t="str">
        <f t="shared" si="865"/>
        <v>Away</v>
      </c>
      <c r="AO614" t="str">
        <f t="shared" si="866"/>
        <v>a</v>
      </c>
      <c r="AP614" t="str">
        <f t="shared" si="867"/>
        <v/>
      </c>
      <c r="AQ614" t="str">
        <f t="shared" si="868"/>
        <v/>
      </c>
      <c r="AR614" t="str">
        <f t="shared" si="869"/>
        <v>Away</v>
      </c>
      <c r="AS614" t="str">
        <f t="shared" si="870"/>
        <v>a</v>
      </c>
      <c r="AT614" t="str">
        <f t="shared" si="871"/>
        <v>Defensive</v>
      </c>
      <c r="AU614" t="str">
        <f t="shared" si="872"/>
        <v/>
      </c>
      <c r="AV614" t="str">
        <f t="shared" si="873"/>
        <v/>
      </c>
      <c r="AW614" t="str" cm="1">
        <f t="array" ref="AW614">IFERROR(IF(O614&lt;&gt;"",O614,IF(OR($S614="",$T614=""),"",IF(O614&lt;&gt;"",O614,IF($T614&lt;&gt;"",_xlfn._xlws.FILTER(O:O,($BU:$BU=$BU614)*($I:$I=$I614)*($T:$T=$T614)*($S:$S=_xlfn.MINIFS($S:$S,$T:$T,"="&amp;$T614)),"")))))&amp;"",IF(O614="","",""))&amp;""</f>
        <v>Defensive_PlayPass-InShotPassLane</v>
      </c>
      <c r="AX614" t="str" cm="1">
        <f t="array" ref="AX614">IFERROR(IF(P614&lt;&gt;"",P614,IF(OR($S614="",$T614=""),"",IF($T614&lt;&gt;"",_xlfn._xlws.FILTER(P:P,($BU:$BU=$BU614)*($I:$I=$I614)*($T:$T=$T614)*($S:$S=_xlfn.MINIFS($S:$S,$T:$T,"="&amp;$T614)),""))))&amp;"",IF(P614="","",""))&amp;""</f>
        <v/>
      </c>
      <c r="AY614" t="str" cm="1">
        <f t="array" ref="AY614">IFERROR(IF(Q614&lt;&gt;"",Q614,IF(OR($S614="",$T614=""),"",IF($T614&lt;&gt;"",_xlfn._xlws.FILTER(Q:Q,($BU:$BU=$BU614)*($I:$I=$I614)*($T:$T=$T614)*($S:$S=_xlfn.MINIFS($S:$S,$T:$T,"="&amp;$T614)),""))))&amp;"",IF(Q614="","",""))&amp;""</f>
        <v/>
      </c>
      <c r="AZ614" t="str" cm="1">
        <f t="array" ref="AZ614">IFERROR(IF(R614&lt;&gt;"",R614,IF(OR($S614="",$T614=""),"",IF($T614&lt;&gt;"",_xlfn._xlws.FILTER(R:R,($BU:$BU=$BU614)*($I:$I=$I614)*($T:$T=$T614)*($S:$S=_xlfn.MINIFS($S:$S,$T:$T,"="&amp;$T614)),""))))&amp;"",IF(R614="","",""))&amp;""</f>
        <v>1</v>
      </c>
      <c r="BA614" s="6">
        <f t="shared" si="874"/>
        <v>56</v>
      </c>
      <c r="BB614">
        <f t="shared" ref="BB614:BD614" si="918">BB613</f>
        <v>18987</v>
      </c>
      <c r="BC614" t="str">
        <f t="shared" si="918"/>
        <v>Velodrome</v>
      </c>
      <c r="BD614" t="str">
        <f t="shared" si="918"/>
        <v>Outlaws</v>
      </c>
      <c r="BE614" t="s">
        <v>7</v>
      </c>
      <c r="BF614" t="s">
        <v>172</v>
      </c>
      <c r="BI614" cm="1">
        <f t="array" ref="BI614">IFERROR(_xlfn._xlws.FILTER(shifts!A:A,(shifts!B:B=events!AD614)*(shifts!AG:AG&gt;=events!BK614)*(shifts!AH:AH&lt;=events!BL614)),BI613)</f>
        <v>22</v>
      </c>
      <c r="BJ614" s="15">
        <f t="shared" si="876"/>
        <v>0</v>
      </c>
      <c r="BK614">
        <f t="shared" si="877"/>
        <v>591</v>
      </c>
      <c r="BL614">
        <f t="shared" si="878"/>
        <v>591</v>
      </c>
      <c r="BM614" s="15">
        <f>SUMIFS(BJ$2:BJ614,K$2:K614,"=Intermission")+SUMIFS(BJ$2:BJ614,K$2:K614,"=Timeout")</f>
        <v>0</v>
      </c>
      <c r="BN614">
        <f t="shared" si="879"/>
        <v>0</v>
      </c>
      <c r="BO614" s="19">
        <f t="shared" si="880"/>
        <v>489</v>
      </c>
      <c r="BP614">
        <f t="shared" si="881"/>
        <v>484</v>
      </c>
      <c r="BQ614" s="17">
        <f t="shared" si="882"/>
        <v>489</v>
      </c>
      <c r="BR614" t="str">
        <f t="shared" si="883"/>
        <v>opp_team_player_2</v>
      </c>
      <c r="BS614">
        <f>COUNTIFS(S$3:S614,"="&amp;S614,AI$3:AI614,"="&amp;AI614)</f>
        <v>2</v>
      </c>
      <c r="BT614" t="str">
        <f>IFERROR(VLOOKUP(BB614&amp;BU614&amp;X614,game_rosters!U:W,3,FALSE),"")</f>
        <v>P100108</v>
      </c>
      <c r="BU614" t="str">
        <f t="shared" si="884"/>
        <v>Velodrome</v>
      </c>
    </row>
    <row r="615" spans="1:73" x14ac:dyDescent="0.2">
      <c r="A615">
        <f t="shared" si="859"/>
        <v>1</v>
      </c>
      <c r="E615" s="4"/>
      <c r="F615" s="43"/>
      <c r="G615" s="4"/>
      <c r="H615" s="46"/>
      <c r="I615" s="44">
        <v>56</v>
      </c>
      <c r="J615" s="44" t="str">
        <f t="shared" si="885"/>
        <v>o</v>
      </c>
      <c r="K615" t="s">
        <v>6</v>
      </c>
      <c r="L615" t="s">
        <v>205</v>
      </c>
      <c r="M615" t="s">
        <v>51</v>
      </c>
      <c r="S615">
        <v>299</v>
      </c>
      <c r="T615">
        <v>53</v>
      </c>
      <c r="U615" t="str">
        <f>IF(B615=1,MAX($U$2:$U614)+1,IF(AND($T615&lt;&gt;"",$T615=$T614),$U614,IF(B615="x",U614,"")))</f>
        <v/>
      </c>
      <c r="V615" t="str">
        <f>IF(C615=1,MAX($V$2:$V614)+1,IF(AND($T615&lt;&gt;"",$T615=$T614),$U614,IF(C615="x",V614,"")))</f>
        <v/>
      </c>
      <c r="W615" t="s">
        <v>731</v>
      </c>
      <c r="X615">
        <v>56</v>
      </c>
      <c r="Z615">
        <v>1</v>
      </c>
      <c r="AA615">
        <f t="shared" si="856"/>
        <v>1299</v>
      </c>
      <c r="AB615">
        <f t="shared" si="857"/>
        <v>9053</v>
      </c>
      <c r="AC615">
        <f t="shared" si="853"/>
        <v>9053</v>
      </c>
      <c r="AD615" s="6">
        <v>1</v>
      </c>
      <c r="AE615" t="s">
        <v>935</v>
      </c>
      <c r="AF615" t="s">
        <v>898</v>
      </c>
      <c r="AG615" t="s">
        <v>756</v>
      </c>
      <c r="AH615" t="s">
        <v>756</v>
      </c>
      <c r="AI615" t="str">
        <f t="shared" si="860"/>
        <v>e</v>
      </c>
      <c r="AJ615" t="str">
        <f t="shared" si="861"/>
        <v>o</v>
      </c>
      <c r="AK615" t="str">
        <f t="shared" si="862"/>
        <v>o</v>
      </c>
      <c r="AL615" t="str">
        <f t="shared" si="863"/>
        <v>d</v>
      </c>
      <c r="AM615" t="str">
        <f t="shared" si="864"/>
        <v>o</v>
      </c>
      <c r="AN615" t="str">
        <f t="shared" si="865"/>
        <v>Away</v>
      </c>
      <c r="AO615" t="str">
        <f t="shared" si="866"/>
        <v>a</v>
      </c>
      <c r="AP615" t="str">
        <f t="shared" si="867"/>
        <v>d</v>
      </c>
      <c r="AQ615" t="str">
        <f t="shared" si="868"/>
        <v>o</v>
      </c>
      <c r="AR615" t="str">
        <f t="shared" si="869"/>
        <v>Away</v>
      </c>
      <c r="AS615" t="str">
        <f t="shared" si="870"/>
        <v>a</v>
      </c>
      <c r="AT615" t="str">
        <f t="shared" si="871"/>
        <v>Offensive</v>
      </c>
      <c r="AU615" t="str">
        <f t="shared" si="872"/>
        <v/>
      </c>
      <c r="AV615" t="str">
        <f t="shared" si="873"/>
        <v/>
      </c>
      <c r="AW615" t="str" cm="1">
        <f t="array" ref="AW615">IFERROR(IF(O615&lt;&gt;"",O615,IF(OR($S615="",$T615=""),"",IF(O615&lt;&gt;"",O615,IF($T615&lt;&gt;"",_xlfn._xlws.FILTER(O:O,($BU:$BU=$BU615)*($I:$I=$I615)*($T:$T=$T615)*($S:$S=_xlfn.MINIFS($S:$S,$T:$T,"="&amp;$T615)),"")))))&amp;"",IF(O615="","",""))&amp;""</f>
        <v/>
      </c>
      <c r="AX615" t="str" cm="1">
        <f t="array" ref="AX615">IFERROR(IF(P615&lt;&gt;"",P615,IF(OR($S615="",$T615=""),"",IF($T615&lt;&gt;"",_xlfn._xlws.FILTER(P:P,($BU:$BU=$BU615)*($I:$I=$I615)*($T:$T=$T615)*($S:$S=_xlfn.MINIFS($S:$S,$T:$T,"="&amp;$T615)),""))))&amp;"",IF(P615="","",""))&amp;""</f>
        <v/>
      </c>
      <c r="AY615" t="str" cm="1">
        <f t="array" ref="AY615">IFERROR(IF(Q615&lt;&gt;"",Q615,IF(OR($S615="",$T615=""),"",IF($T615&lt;&gt;"",_xlfn._xlws.FILTER(Q:Q,($BU:$BU=$BU615)*($I:$I=$I615)*($T:$T=$T615)*($S:$S=_xlfn.MINIFS($S:$S,$T:$T,"="&amp;$T615)),""))))&amp;"",IF(Q615="","",""))&amp;""</f>
        <v/>
      </c>
      <c r="AZ615" t="str" cm="1">
        <f t="array" ref="AZ615">IFERROR(IF(R615&lt;&gt;"",R615,IF(OR($S615="",$T615=""),"",IF($T615&lt;&gt;"",_xlfn._xlws.FILTER(R:R,($BU:$BU=$BU615)*($I:$I=$I615)*($T:$T=$T615)*($S:$S=_xlfn.MINIFS($S:$S,$T:$T,"="&amp;$T615)),""))))&amp;"",IF(R615="","",""))&amp;""</f>
        <v/>
      </c>
      <c r="BA615" s="6">
        <f t="shared" si="874"/>
        <v>56</v>
      </c>
      <c r="BB615">
        <f t="shared" ref="BB615:BD615" si="919">BB614</f>
        <v>18987</v>
      </c>
      <c r="BC615" t="str">
        <f t="shared" si="919"/>
        <v>Velodrome</v>
      </c>
      <c r="BD615" t="str">
        <f t="shared" si="919"/>
        <v>Outlaws</v>
      </c>
      <c r="BE615" t="s">
        <v>6</v>
      </c>
      <c r="BF615" t="s">
        <v>205</v>
      </c>
      <c r="BI615" cm="1">
        <f t="array" ref="BI615">IFERROR(_xlfn._xlws.FILTER(shifts!A:A,(shifts!B:B=events!AD615)*(shifts!AG:AG&gt;=events!BK615)*(shifts!AH:AH&lt;=events!BL615)),BI614)</f>
        <v>22</v>
      </c>
      <c r="BJ615" s="15">
        <f t="shared" si="876"/>
        <v>0</v>
      </c>
      <c r="BK615">
        <f t="shared" si="877"/>
        <v>590</v>
      </c>
      <c r="BL615">
        <f t="shared" si="878"/>
        <v>590</v>
      </c>
      <c r="BM615" s="15">
        <f>SUMIFS(BJ$2:BJ615,K$2:K615,"=Intermission")+SUMIFS(BJ$2:BJ615,K$2:K615,"=Timeout")</f>
        <v>0</v>
      </c>
      <c r="BN615">
        <f t="shared" si="879"/>
        <v>0</v>
      </c>
      <c r="BO615" s="19">
        <f t="shared" si="880"/>
        <v>490</v>
      </c>
      <c r="BP615">
        <f t="shared" si="881"/>
        <v>485</v>
      </c>
      <c r="BQ615" s="17">
        <f t="shared" si="882"/>
        <v>490</v>
      </c>
      <c r="BR615" t="str">
        <f t="shared" si="883"/>
        <v>event_team_player_1</v>
      </c>
      <c r="BS615">
        <f>COUNTIFS(S$3:S615,"="&amp;S615,AI$3:AI615,"="&amp;AI615)</f>
        <v>1</v>
      </c>
      <c r="BT615" t="str">
        <f>IFERROR(VLOOKUP(BB615&amp;BU615&amp;X615,game_rosters!U:W,3,FALSE),"")</f>
        <v>P100099</v>
      </c>
      <c r="BU615" t="str">
        <f t="shared" si="884"/>
        <v>Outlaws</v>
      </c>
    </row>
    <row r="616" spans="1:73" x14ac:dyDescent="0.2">
      <c r="A616" t="str">
        <f t="shared" si="859"/>
        <v/>
      </c>
      <c r="E616" s="4"/>
      <c r="F616" s="43"/>
      <c r="G616" s="4"/>
      <c r="H616" s="46"/>
      <c r="I616" s="44">
        <v>39</v>
      </c>
      <c r="J616" s="44" t="str">
        <f t="shared" si="885"/>
        <v/>
      </c>
      <c r="S616">
        <v>299</v>
      </c>
      <c r="T616">
        <v>53</v>
      </c>
      <c r="U616" t="str">
        <f>IF(B616=1,MAX($U$2:$U615)+1,IF(AND($T616&lt;&gt;"",$T616=$T615),$U615,IF(B616="x",U615,"")))</f>
        <v/>
      </c>
      <c r="V616" t="str">
        <f>IF(C616=1,MAX($V$2:$V615)+1,IF(AND($T616&lt;&gt;"",$T616=$T615),$U615,IF(C616="x",V615,"")))</f>
        <v/>
      </c>
      <c r="X616">
        <v>39</v>
      </c>
      <c r="AA616">
        <f t="shared" si="856"/>
        <v>1299</v>
      </c>
      <c r="AB616">
        <f t="shared" si="857"/>
        <v>9053</v>
      </c>
      <c r="AC616">
        <f t="shared" si="853"/>
        <v>9053</v>
      </c>
      <c r="AD616" s="6">
        <v>1</v>
      </c>
      <c r="AE616" t="s">
        <v>935</v>
      </c>
      <c r="AF616" t="s">
        <v>898</v>
      </c>
      <c r="AG616" t="s">
        <v>756</v>
      </c>
      <c r="AH616" t="s">
        <v>756</v>
      </c>
      <c r="AI616" t="str">
        <f t="shared" si="860"/>
        <v>o</v>
      </c>
      <c r="AJ616" t="str">
        <f t="shared" si="861"/>
        <v>o</v>
      </c>
      <c r="AK616" t="str">
        <f t="shared" si="862"/>
        <v>o</v>
      </c>
      <c r="AL616" t="str">
        <f t="shared" si="863"/>
        <v/>
      </c>
      <c r="AM616" t="str">
        <f t="shared" si="864"/>
        <v/>
      </c>
      <c r="AN616" t="str">
        <f t="shared" si="865"/>
        <v>Away</v>
      </c>
      <c r="AO616" t="str">
        <f t="shared" si="866"/>
        <v>a</v>
      </c>
      <c r="AP616" t="str">
        <f t="shared" si="867"/>
        <v>d</v>
      </c>
      <c r="AQ616" t="str">
        <f t="shared" si="868"/>
        <v>o</v>
      </c>
      <c r="AR616" t="str">
        <f t="shared" si="869"/>
        <v>Away</v>
      </c>
      <c r="AS616" t="str">
        <f t="shared" si="870"/>
        <v>a</v>
      </c>
      <c r="AT616" t="str">
        <f t="shared" si="871"/>
        <v>Defensive</v>
      </c>
      <c r="AU616" t="str">
        <f t="shared" si="872"/>
        <v/>
      </c>
      <c r="AV616" t="str">
        <f t="shared" si="873"/>
        <v/>
      </c>
      <c r="AW616" t="str" cm="1">
        <f t="array" ref="AW616">IFERROR(IF(O616&lt;&gt;"",O616,IF(OR($S616="",$T616=""),"",IF(O616&lt;&gt;"",O616,IF($T616&lt;&gt;"",_xlfn._xlws.FILTER(O:O,($BU:$BU=$BU616)*($I:$I=$I616)*($T:$T=$T616)*($S:$S=_xlfn.MINIFS($S:$S,$T:$T,"="&amp;$T616)),"")))))&amp;"",IF(O616="","",""))&amp;""</f>
        <v/>
      </c>
      <c r="AX616" t="str" cm="1">
        <f t="array" ref="AX616">IFERROR(IF(P616&lt;&gt;"",P616,IF(OR($S616="",$T616=""),"",IF($T616&lt;&gt;"",_xlfn._xlws.FILTER(P:P,($BU:$BU=$BU616)*($I:$I=$I616)*($T:$T=$T616)*($S:$S=_xlfn.MINIFS($S:$S,$T:$T,"="&amp;$T616)),""))))&amp;"",IF(P616="","",""))&amp;""</f>
        <v/>
      </c>
      <c r="AY616" t="str" cm="1">
        <f t="array" ref="AY616">IFERROR(IF(Q616&lt;&gt;"",Q616,IF(OR($S616="",$T616=""),"",IF($T616&lt;&gt;"",_xlfn._xlws.FILTER(Q:Q,($BU:$BU=$BU616)*($I:$I=$I616)*($T:$T=$T616)*($S:$S=_xlfn.MINIFS($S:$S,$T:$T,"="&amp;$T616)),""))))&amp;"",IF(Q616="","",""))&amp;""</f>
        <v/>
      </c>
      <c r="AZ616" t="str" cm="1">
        <f t="array" ref="AZ616">IFERROR(IF(R616&lt;&gt;"",R616,IF(OR($S616="",$T616=""),"",IF($T616&lt;&gt;"",_xlfn._xlws.FILTER(R:R,($BU:$BU=$BU616)*($I:$I=$I616)*($T:$T=$T616)*($S:$S=_xlfn.MINIFS($S:$S,$T:$T,"="&amp;$T616)),""))))&amp;"",IF(R616="","",""))&amp;""</f>
        <v/>
      </c>
      <c r="BA616" s="6">
        <f t="shared" si="874"/>
        <v>56</v>
      </c>
      <c r="BB616">
        <f t="shared" ref="BB616:BD616" si="920">BB615</f>
        <v>18987</v>
      </c>
      <c r="BC616" t="str">
        <f t="shared" si="920"/>
        <v>Velodrome</v>
      </c>
      <c r="BD616" t="str">
        <f t="shared" si="920"/>
        <v>Outlaws</v>
      </c>
      <c r="BE616" t="s">
        <v>6</v>
      </c>
      <c r="BF616" t="s">
        <v>205</v>
      </c>
      <c r="BI616" cm="1">
        <f t="array" ref="BI616">IFERROR(_xlfn._xlws.FILTER(shifts!A:A,(shifts!B:B=events!AD616)*(shifts!AG:AG&gt;=events!BK616)*(shifts!AH:AH&lt;=events!BL616)),BI615)</f>
        <v>22</v>
      </c>
      <c r="BJ616" s="15">
        <f t="shared" si="876"/>
        <v>0</v>
      </c>
      <c r="BK616">
        <f t="shared" si="877"/>
        <v>590</v>
      </c>
      <c r="BL616">
        <f t="shared" si="878"/>
        <v>590</v>
      </c>
      <c r="BM616" s="15">
        <f>SUMIFS(BJ$2:BJ616,K$2:K616,"=Intermission")+SUMIFS(BJ$2:BJ616,K$2:K616,"=Timeout")</f>
        <v>0</v>
      </c>
      <c r="BN616">
        <f t="shared" si="879"/>
        <v>0</v>
      </c>
      <c r="BO616" s="19">
        <f t="shared" si="880"/>
        <v>490</v>
      </c>
      <c r="BP616">
        <f t="shared" si="881"/>
        <v>485</v>
      </c>
      <c r="BQ616" s="17">
        <f t="shared" si="882"/>
        <v>490</v>
      </c>
      <c r="BR616" t="str">
        <f t="shared" si="883"/>
        <v>opp_team_player_1</v>
      </c>
      <c r="BS616">
        <f>COUNTIFS(S$3:S616,"="&amp;S616,AI$3:AI616,"="&amp;AI616)</f>
        <v>1</v>
      </c>
      <c r="BT616" t="str">
        <f>IFERROR(VLOOKUP(BB616&amp;BU616&amp;X616,game_rosters!U:W,3,FALSE),"")</f>
        <v>P100016</v>
      </c>
      <c r="BU616" t="str">
        <f t="shared" si="884"/>
        <v>Velodrome</v>
      </c>
    </row>
    <row r="617" spans="1:73" x14ac:dyDescent="0.2">
      <c r="A617">
        <f t="shared" si="859"/>
        <v>1</v>
      </c>
      <c r="E617" s="4"/>
      <c r="F617" s="43"/>
      <c r="G617" s="4"/>
      <c r="H617" s="46"/>
      <c r="I617" s="44">
        <v>39</v>
      </c>
      <c r="J617" s="44" t="str">
        <f t="shared" si="885"/>
        <v>d</v>
      </c>
      <c r="K617" t="s">
        <v>15</v>
      </c>
      <c r="L617" t="s">
        <v>179</v>
      </c>
      <c r="M617" t="s">
        <v>416</v>
      </c>
      <c r="S617">
        <v>300</v>
      </c>
      <c r="T617">
        <v>53</v>
      </c>
      <c r="U617" t="str">
        <f>IF(B617=1,MAX($U$2:$U616)+1,IF(AND($T617&lt;&gt;"",$T617=$T616),$U616,IF(B617="x",U616,"")))</f>
        <v/>
      </c>
      <c r="V617" t="str">
        <f>IF(C617=1,MAX($V$2:$V616)+1,IF(AND($T617&lt;&gt;"",$T617=$T616),$U616,IF(C617="x",V616,"")))</f>
        <v/>
      </c>
      <c r="W617" t="s">
        <v>735</v>
      </c>
      <c r="X617">
        <v>39</v>
      </c>
      <c r="Z617">
        <v>1</v>
      </c>
      <c r="AA617">
        <f t="shared" si="856"/>
        <v>1300</v>
      </c>
      <c r="AB617">
        <f t="shared" si="857"/>
        <v>9053</v>
      </c>
      <c r="AC617">
        <f t="shared" si="853"/>
        <v>9053</v>
      </c>
      <c r="AD617" s="6">
        <v>1</v>
      </c>
      <c r="AE617" t="s">
        <v>935</v>
      </c>
      <c r="AF617" t="s">
        <v>898</v>
      </c>
      <c r="AG617" t="s">
        <v>756</v>
      </c>
      <c r="AH617" t="s">
        <v>756</v>
      </c>
      <c r="AI617" t="str">
        <f t="shared" si="860"/>
        <v>e</v>
      </c>
      <c r="AJ617" t="str">
        <f t="shared" si="861"/>
        <v>d</v>
      </c>
      <c r="AK617" t="str">
        <f t="shared" si="862"/>
        <v>d</v>
      </c>
      <c r="AL617" t="str">
        <f t="shared" si="863"/>
        <v>d</v>
      </c>
      <c r="AM617" t="str">
        <f t="shared" si="864"/>
        <v>o</v>
      </c>
      <c r="AN617" t="str">
        <f t="shared" si="865"/>
        <v>Home</v>
      </c>
      <c r="AO617" t="str">
        <f t="shared" si="866"/>
        <v>h</v>
      </c>
      <c r="AP617" t="str">
        <f t="shared" si="867"/>
        <v>d</v>
      </c>
      <c r="AQ617" t="str">
        <f t="shared" si="868"/>
        <v>o</v>
      </c>
      <c r="AR617" t="str">
        <f t="shared" si="869"/>
        <v>Home</v>
      </c>
      <c r="AS617" t="str">
        <f t="shared" si="870"/>
        <v>h</v>
      </c>
      <c r="AT617" t="str">
        <f t="shared" si="871"/>
        <v>Defensive</v>
      </c>
      <c r="AU617" t="str">
        <f t="shared" si="872"/>
        <v/>
      </c>
      <c r="AV617" t="str">
        <f t="shared" si="873"/>
        <v/>
      </c>
      <c r="AW617" t="str" cm="1">
        <f t="array" ref="AW617">IFERROR(IF(O617&lt;&gt;"",O617,IF(OR($S617="",$T617=""),"",IF(O617&lt;&gt;"",O617,IF($T617&lt;&gt;"",_xlfn._xlws.FILTER(O:O,($BU:$BU=$BU617)*($I:$I=$I617)*($T:$T=$T617)*($S:$S=_xlfn.MINIFS($S:$S,$T:$T,"="&amp;$T617)),"")))))&amp;"",IF(O617="","",""))&amp;""</f>
        <v/>
      </c>
      <c r="AX617" t="str" cm="1">
        <f t="array" ref="AX617">IFERROR(IF(P617&lt;&gt;"",P617,IF(OR($S617="",$T617=""),"",IF($T617&lt;&gt;"",_xlfn._xlws.FILTER(P:P,($BU:$BU=$BU617)*($I:$I=$I617)*($T:$T=$T617)*($S:$S=_xlfn.MINIFS($S:$S,$T:$T,"="&amp;$T617)),""))))&amp;"",IF(P617="","",""))&amp;""</f>
        <v/>
      </c>
      <c r="AY617" t="str" cm="1">
        <f t="array" ref="AY617">IFERROR(IF(Q617&lt;&gt;"",Q617,IF(OR($S617="",$T617=""),"",IF($T617&lt;&gt;"",_xlfn._xlws.FILTER(Q:Q,($BU:$BU=$BU617)*($I:$I=$I617)*($T:$T=$T617)*($S:$S=_xlfn.MINIFS($S:$S,$T:$T,"="&amp;$T617)),""))))&amp;"",IF(Q617="","",""))&amp;""</f>
        <v/>
      </c>
      <c r="AZ617" t="str" cm="1">
        <f t="array" ref="AZ617">IFERROR(IF(R617&lt;&gt;"",R617,IF(OR($S617="",$T617=""),"",IF($T617&lt;&gt;"",_xlfn._xlws.FILTER(R:R,($BU:$BU=$BU617)*($I:$I=$I617)*($T:$T=$T617)*($S:$S=_xlfn.MINIFS($S:$S,$T:$T,"="&amp;$T617)),""))))&amp;"",IF(R617="","",""))&amp;""</f>
        <v/>
      </c>
      <c r="BA617" s="6">
        <f t="shared" si="874"/>
        <v>56</v>
      </c>
      <c r="BB617">
        <f t="shared" ref="BB617:BD617" si="921">BB616</f>
        <v>18987</v>
      </c>
      <c r="BC617" t="str">
        <f t="shared" si="921"/>
        <v>Velodrome</v>
      </c>
      <c r="BD617" t="str">
        <f t="shared" si="921"/>
        <v>Outlaws</v>
      </c>
      <c r="BE617" t="s">
        <v>15</v>
      </c>
      <c r="BF617" t="s">
        <v>179</v>
      </c>
      <c r="BI617" cm="1">
        <f t="array" ref="BI617">IFERROR(_xlfn._xlws.FILTER(shifts!A:A,(shifts!B:B=events!AD617)*(shifts!AG:AG&gt;=events!BK617)*(shifts!AH:AH&lt;=events!BL617)),BI616)</f>
        <v>22</v>
      </c>
      <c r="BJ617" s="15">
        <f t="shared" si="876"/>
        <v>0</v>
      </c>
      <c r="BK617">
        <f t="shared" si="877"/>
        <v>590</v>
      </c>
      <c r="BL617">
        <f t="shared" si="878"/>
        <v>590</v>
      </c>
      <c r="BM617" s="15">
        <f>SUMIFS(BJ$2:BJ617,K$2:K617,"=Intermission")+SUMIFS(BJ$2:BJ617,K$2:K617,"=Timeout")</f>
        <v>0</v>
      </c>
      <c r="BN617">
        <f t="shared" si="879"/>
        <v>0</v>
      </c>
      <c r="BO617" s="19">
        <f t="shared" si="880"/>
        <v>490</v>
      </c>
      <c r="BP617">
        <f t="shared" si="881"/>
        <v>485</v>
      </c>
      <c r="BQ617" s="17">
        <f t="shared" si="882"/>
        <v>490</v>
      </c>
      <c r="BR617" t="str">
        <f t="shared" si="883"/>
        <v>event_team_player_1</v>
      </c>
      <c r="BS617">
        <f>COUNTIFS(S$3:S617,"="&amp;S617,AI$3:AI617,"="&amp;AI617)</f>
        <v>1</v>
      </c>
      <c r="BT617" t="str">
        <f>IFERROR(VLOOKUP(BB617&amp;BU617&amp;X617,game_rosters!U:W,3,FALSE),"")</f>
        <v>P100016</v>
      </c>
      <c r="BU617" t="str">
        <f t="shared" si="884"/>
        <v>Velodrome</v>
      </c>
    </row>
    <row r="618" spans="1:73" x14ac:dyDescent="0.2">
      <c r="A618" t="str">
        <f t="shared" si="859"/>
        <v/>
      </c>
      <c r="E618" s="4"/>
      <c r="F618" s="43"/>
      <c r="G618" s="4"/>
      <c r="H618" s="46"/>
      <c r="I618" s="44">
        <v>56</v>
      </c>
      <c r="J618" s="44" t="str">
        <f t="shared" si="885"/>
        <v/>
      </c>
      <c r="S618">
        <v>300</v>
      </c>
      <c r="T618">
        <v>53</v>
      </c>
      <c r="U618" t="str">
        <f>IF(B618=1,MAX($U$2:$U617)+1,IF(AND($T618&lt;&gt;"",$T618=$T617),$U617,IF(B618="x",U617,"")))</f>
        <v/>
      </c>
      <c r="V618" t="str">
        <f>IF(C618=1,MAX($V$2:$V617)+1,IF(AND($T618&lt;&gt;"",$T618=$T617),$U617,IF(C618="x",V617,"")))</f>
        <v/>
      </c>
      <c r="X618">
        <v>56</v>
      </c>
      <c r="AA618">
        <f t="shared" si="856"/>
        <v>1300</v>
      </c>
      <c r="AB618">
        <f t="shared" si="857"/>
        <v>9053</v>
      </c>
      <c r="AC618">
        <f t="shared" si="853"/>
        <v>9053</v>
      </c>
      <c r="AD618" s="6">
        <v>1</v>
      </c>
      <c r="AE618" t="s">
        <v>935</v>
      </c>
      <c r="AF618" t="s">
        <v>898</v>
      </c>
      <c r="AG618" t="s">
        <v>756</v>
      </c>
      <c r="AH618" t="s">
        <v>756</v>
      </c>
      <c r="AI618" t="str">
        <f t="shared" si="860"/>
        <v>o</v>
      </c>
      <c r="AJ618" t="str">
        <f t="shared" si="861"/>
        <v>d</v>
      </c>
      <c r="AK618" t="str">
        <f t="shared" si="862"/>
        <v>d</v>
      </c>
      <c r="AL618" t="str">
        <f t="shared" si="863"/>
        <v/>
      </c>
      <c r="AM618" t="str">
        <f t="shared" si="864"/>
        <v/>
      </c>
      <c r="AN618" t="str">
        <f t="shared" si="865"/>
        <v>Home</v>
      </c>
      <c r="AO618" t="str">
        <f t="shared" si="866"/>
        <v>h</v>
      </c>
      <c r="AP618" t="str">
        <f t="shared" si="867"/>
        <v>d</v>
      </c>
      <c r="AQ618" t="str">
        <f t="shared" si="868"/>
        <v>o</v>
      </c>
      <c r="AR618" t="str">
        <f t="shared" si="869"/>
        <v>Home</v>
      </c>
      <c r="AS618" t="str">
        <f t="shared" si="870"/>
        <v>h</v>
      </c>
      <c r="AT618" t="str">
        <f t="shared" si="871"/>
        <v>Offensive</v>
      </c>
      <c r="AU618" t="str">
        <f t="shared" si="872"/>
        <v/>
      </c>
      <c r="AV618" t="str">
        <f t="shared" si="873"/>
        <v/>
      </c>
      <c r="AW618" t="str" cm="1">
        <f t="array" ref="AW618">IFERROR(IF(O618&lt;&gt;"",O618,IF(OR($S618="",$T618=""),"",IF(O618&lt;&gt;"",O618,IF($T618&lt;&gt;"",_xlfn._xlws.FILTER(O:O,($BU:$BU=$BU618)*($I:$I=$I618)*($T:$T=$T618)*($S:$S=_xlfn.MINIFS($S:$S,$T:$T,"="&amp;$T618)),"")))))&amp;"",IF(O618="","",""))&amp;""</f>
        <v/>
      </c>
      <c r="AX618" t="str" cm="1">
        <f t="array" ref="AX618">IFERROR(IF(P618&lt;&gt;"",P618,IF(OR($S618="",$T618=""),"",IF($T618&lt;&gt;"",_xlfn._xlws.FILTER(P:P,($BU:$BU=$BU618)*($I:$I=$I618)*($T:$T=$T618)*($S:$S=_xlfn.MINIFS($S:$S,$T:$T,"="&amp;$T618)),""))))&amp;"",IF(P618="","",""))&amp;""</f>
        <v/>
      </c>
      <c r="AY618" t="str" cm="1">
        <f t="array" ref="AY618">IFERROR(IF(Q618&lt;&gt;"",Q618,IF(OR($S618="",$T618=""),"",IF($T618&lt;&gt;"",_xlfn._xlws.FILTER(Q:Q,($BU:$BU=$BU618)*($I:$I=$I618)*($T:$T=$T618)*($S:$S=_xlfn.MINIFS($S:$S,$T:$T,"="&amp;$T618)),""))))&amp;"",IF(Q618="","",""))&amp;""</f>
        <v/>
      </c>
      <c r="AZ618" t="str" cm="1">
        <f t="array" ref="AZ618">IFERROR(IF(R618&lt;&gt;"",R618,IF(OR($S618="",$T618=""),"",IF($T618&lt;&gt;"",_xlfn._xlws.FILTER(R:R,($BU:$BU=$BU618)*($I:$I=$I618)*($T:$T=$T618)*($S:$S=_xlfn.MINIFS($S:$S,$T:$T,"="&amp;$T618)),""))))&amp;"",IF(R618="","",""))&amp;""</f>
        <v/>
      </c>
      <c r="BA618" s="6">
        <f t="shared" si="874"/>
        <v>56</v>
      </c>
      <c r="BB618">
        <f t="shared" ref="BB618:BD618" si="922">BB617</f>
        <v>18987</v>
      </c>
      <c r="BC618" t="str">
        <f t="shared" si="922"/>
        <v>Velodrome</v>
      </c>
      <c r="BD618" t="str">
        <f t="shared" si="922"/>
        <v>Outlaws</v>
      </c>
      <c r="BE618" t="s">
        <v>15</v>
      </c>
      <c r="BF618" t="s">
        <v>179</v>
      </c>
      <c r="BI618" cm="1">
        <f t="array" ref="BI618">IFERROR(_xlfn._xlws.FILTER(shifts!A:A,(shifts!B:B=events!AD618)*(shifts!AG:AG&gt;=events!BK618)*(shifts!AH:AH&lt;=events!BL618)),BI617)</f>
        <v>22</v>
      </c>
      <c r="BJ618" s="15">
        <f t="shared" si="876"/>
        <v>0</v>
      </c>
      <c r="BK618">
        <f t="shared" si="877"/>
        <v>590</v>
      </c>
      <c r="BL618">
        <f t="shared" si="878"/>
        <v>590</v>
      </c>
      <c r="BM618" s="15">
        <f>SUMIFS(BJ$2:BJ618,K$2:K618,"=Intermission")+SUMIFS(BJ$2:BJ618,K$2:K618,"=Timeout")</f>
        <v>0</v>
      </c>
      <c r="BN618">
        <f t="shared" si="879"/>
        <v>0</v>
      </c>
      <c r="BO618" s="19">
        <f t="shared" si="880"/>
        <v>490</v>
      </c>
      <c r="BP618">
        <f t="shared" si="881"/>
        <v>485</v>
      </c>
      <c r="BQ618" s="17">
        <f t="shared" si="882"/>
        <v>490</v>
      </c>
      <c r="BR618" t="str">
        <f t="shared" si="883"/>
        <v>opp_team_player_1</v>
      </c>
      <c r="BS618">
        <f>COUNTIFS(S$3:S618,"="&amp;S618,AI$3:AI618,"="&amp;AI618)</f>
        <v>1</v>
      </c>
      <c r="BT618" t="str">
        <f>IFERROR(VLOOKUP(BB618&amp;BU618&amp;X618,game_rosters!U:W,3,FALSE),"")</f>
        <v>P100099</v>
      </c>
      <c r="BU618" t="str">
        <f t="shared" si="884"/>
        <v>Outlaws</v>
      </c>
    </row>
    <row r="619" spans="1:73" x14ac:dyDescent="0.2">
      <c r="A619">
        <f t="shared" si="859"/>
        <v>1</v>
      </c>
      <c r="E619" s="4"/>
      <c r="F619" s="43"/>
      <c r="G619" s="4"/>
      <c r="H619" s="46"/>
      <c r="I619" s="44">
        <v>39</v>
      </c>
      <c r="J619" s="44" t="str">
        <f t="shared" si="885"/>
        <v>d</v>
      </c>
      <c r="K619" t="s">
        <v>231</v>
      </c>
      <c r="L619" t="s">
        <v>234</v>
      </c>
      <c r="S619">
        <v>301</v>
      </c>
      <c r="T619">
        <v>53</v>
      </c>
      <c r="U619" t="str">
        <f>IF(B619=1,MAX($U$2:$U618)+1,IF(AND($T619&lt;&gt;"",$T619=$T618),$U618,IF(B619="x",U618,"")))</f>
        <v/>
      </c>
      <c r="V619" t="str">
        <f>IF(C619=1,MAX($V$2:$V618)+1,IF(AND($T619&lt;&gt;"",$T619=$T618),$U618,IF(C619="x",V618,"")))</f>
        <v/>
      </c>
      <c r="W619" t="s">
        <v>735</v>
      </c>
      <c r="X619">
        <v>39</v>
      </c>
      <c r="Z619">
        <v>1</v>
      </c>
      <c r="AA619">
        <f t="shared" si="856"/>
        <v>1301</v>
      </c>
      <c r="AB619">
        <f t="shared" si="857"/>
        <v>9053</v>
      </c>
      <c r="AC619">
        <f t="shared" si="853"/>
        <v>9053</v>
      </c>
      <c r="AD619" s="6">
        <v>1</v>
      </c>
      <c r="AE619" t="s">
        <v>935</v>
      </c>
      <c r="AF619" t="s">
        <v>898</v>
      </c>
      <c r="AG619" t="s">
        <v>756</v>
      </c>
      <c r="AH619" t="s">
        <v>756</v>
      </c>
      <c r="AI619" t="str">
        <f t="shared" si="860"/>
        <v>e</v>
      </c>
      <c r="AJ619" t="str">
        <f t="shared" si="861"/>
        <v>d</v>
      </c>
      <c r="AK619" t="str">
        <f t="shared" si="862"/>
        <v>d</v>
      </c>
      <c r="AL619" t="str">
        <f t="shared" si="863"/>
        <v>d</v>
      </c>
      <c r="AM619" t="str">
        <f t="shared" si="864"/>
        <v>o</v>
      </c>
      <c r="AN619" t="str">
        <f t="shared" si="865"/>
        <v>Home</v>
      </c>
      <c r="AO619" t="str">
        <f t="shared" si="866"/>
        <v>h</v>
      </c>
      <c r="AP619" t="str">
        <f t="shared" si="867"/>
        <v>d</v>
      </c>
      <c r="AQ619" t="str">
        <f t="shared" si="868"/>
        <v>o</v>
      </c>
      <c r="AR619" t="str">
        <f t="shared" si="869"/>
        <v>Home</v>
      </c>
      <c r="AS619" t="str">
        <f t="shared" si="870"/>
        <v>h</v>
      </c>
      <c r="AT619" t="str">
        <f t="shared" si="871"/>
        <v>Offensive</v>
      </c>
      <c r="AU619" t="str">
        <f t="shared" si="872"/>
        <v/>
      </c>
      <c r="AV619" t="str">
        <f t="shared" si="873"/>
        <v/>
      </c>
      <c r="AW619" t="str" cm="1">
        <f t="array" ref="AW619">IFERROR(IF(O619&lt;&gt;"",O619,IF(OR($S619="",$T619=""),"",IF(O619&lt;&gt;"",O619,IF($T619&lt;&gt;"",_xlfn._xlws.FILTER(O:O,($BU:$BU=$BU619)*($I:$I=$I619)*($T:$T=$T619)*($S:$S=_xlfn.MINIFS($S:$S,$T:$T,"="&amp;$T619)),"")))))&amp;"",IF(O619="","",""))&amp;""</f>
        <v/>
      </c>
      <c r="AX619" t="str" cm="1">
        <f t="array" ref="AX619">IFERROR(IF(P619&lt;&gt;"",P619,IF(OR($S619="",$T619=""),"",IF($T619&lt;&gt;"",_xlfn._xlws.FILTER(P:P,($BU:$BU=$BU619)*($I:$I=$I619)*($T:$T=$T619)*($S:$S=_xlfn.MINIFS($S:$S,$T:$T,"="&amp;$T619)),""))))&amp;"",IF(P619="","",""))&amp;""</f>
        <v/>
      </c>
      <c r="AY619" t="str" cm="1">
        <f t="array" ref="AY619">IFERROR(IF(Q619&lt;&gt;"",Q619,IF(OR($S619="",$T619=""),"",IF($T619&lt;&gt;"",_xlfn._xlws.FILTER(Q:Q,($BU:$BU=$BU619)*($I:$I=$I619)*($T:$T=$T619)*($S:$S=_xlfn.MINIFS($S:$S,$T:$T,"="&amp;$T619)),""))))&amp;"",IF(Q619="","",""))&amp;""</f>
        <v/>
      </c>
      <c r="AZ619" t="str" cm="1">
        <f t="array" ref="AZ619">IFERROR(IF(R619&lt;&gt;"",R619,IF(OR($S619="",$T619=""),"",IF($T619&lt;&gt;"",_xlfn._xlws.FILTER(R:R,($BU:$BU=$BU619)*($I:$I=$I619)*($T:$T=$T619)*($S:$S=_xlfn.MINIFS($S:$S,$T:$T,"="&amp;$T619)),""))))&amp;"",IF(R619="","",""))&amp;""</f>
        <v/>
      </c>
      <c r="BA619" s="6">
        <f t="shared" si="874"/>
        <v>56</v>
      </c>
      <c r="BB619">
        <f t="shared" ref="BB619:BD619" si="923">BB618</f>
        <v>18987</v>
      </c>
      <c r="BC619" t="str">
        <f t="shared" si="923"/>
        <v>Velodrome</v>
      </c>
      <c r="BD619" t="str">
        <f t="shared" si="923"/>
        <v>Outlaws</v>
      </c>
      <c r="BE619" t="s">
        <v>231</v>
      </c>
      <c r="BF619" t="s">
        <v>234</v>
      </c>
      <c r="BI619" cm="1">
        <f t="array" ref="BI619">IFERROR(_xlfn._xlws.FILTER(shifts!A:A,(shifts!B:B=events!AD619)*(shifts!AG:AG&gt;=events!BK619)*(shifts!AH:AH&lt;=events!BL619)),BI618)</f>
        <v>22</v>
      </c>
      <c r="BJ619" s="15">
        <f t="shared" si="876"/>
        <v>0</v>
      </c>
      <c r="BK619">
        <f t="shared" si="877"/>
        <v>590</v>
      </c>
      <c r="BL619">
        <f t="shared" si="878"/>
        <v>590</v>
      </c>
      <c r="BM619" s="15">
        <f>SUMIFS(BJ$2:BJ619,K$2:K619,"=Intermission")+SUMIFS(BJ$2:BJ619,K$2:K619,"=Timeout")</f>
        <v>0</v>
      </c>
      <c r="BN619">
        <f t="shared" si="879"/>
        <v>0</v>
      </c>
      <c r="BO619" s="19">
        <f t="shared" si="880"/>
        <v>490</v>
      </c>
      <c r="BP619">
        <f t="shared" si="881"/>
        <v>485</v>
      </c>
      <c r="BQ619" s="17">
        <f t="shared" si="882"/>
        <v>490</v>
      </c>
      <c r="BR619" t="str">
        <f t="shared" si="883"/>
        <v>event_team_player_1</v>
      </c>
      <c r="BS619">
        <f>COUNTIFS(S$3:S619,"="&amp;S619,AI$3:AI619,"="&amp;AI619)</f>
        <v>1</v>
      </c>
      <c r="BT619" t="str">
        <f>IFERROR(VLOOKUP(BB619&amp;BU619&amp;X619,game_rosters!U:W,3,FALSE),"")</f>
        <v>P100016</v>
      </c>
      <c r="BU619" t="str">
        <f t="shared" si="884"/>
        <v>Velodrome</v>
      </c>
    </row>
    <row r="620" spans="1:73" x14ac:dyDescent="0.2">
      <c r="A620">
        <f t="shared" si="859"/>
        <v>1</v>
      </c>
      <c r="E620" s="4"/>
      <c r="F620" s="43"/>
      <c r="G620" s="4"/>
      <c r="H620" s="46"/>
      <c r="I620" s="44">
        <v>56</v>
      </c>
      <c r="J620" s="44" t="str">
        <f t="shared" si="885"/>
        <v/>
      </c>
      <c r="K620" t="s">
        <v>13</v>
      </c>
      <c r="L620" t="s">
        <v>587</v>
      </c>
      <c r="N620" t="s">
        <v>595</v>
      </c>
      <c r="O620" t="s">
        <v>652</v>
      </c>
      <c r="Q620" t="s">
        <v>595</v>
      </c>
      <c r="S620">
        <v>302</v>
      </c>
      <c r="T620" t="s">
        <v>756</v>
      </c>
      <c r="U620" t="str">
        <f>IF(B620=1,MAX($U$2:$U619)+1,IF(AND($T620&lt;&gt;"",$T620=$T619),$U619,IF(B620="x",U619,"")))</f>
        <v/>
      </c>
      <c r="V620" t="str">
        <f>IF(C620=1,MAX($V$2:$V619)+1,IF(AND($T620&lt;&gt;"",$T620=$T619),$U619,IF(C620="x",V619,"")))</f>
        <v/>
      </c>
      <c r="W620" t="s">
        <v>731</v>
      </c>
      <c r="X620">
        <v>56</v>
      </c>
      <c r="Z620">
        <v>1</v>
      </c>
      <c r="AA620">
        <f t="shared" si="856"/>
        <v>1302</v>
      </c>
      <c r="AB620" t="str">
        <f t="shared" si="857"/>
        <v/>
      </c>
      <c r="AC620">
        <f t="shared" si="853"/>
        <v>1302</v>
      </c>
      <c r="AD620" s="6">
        <v>1</v>
      </c>
      <c r="AE620" t="s">
        <v>935</v>
      </c>
      <c r="AF620" t="s">
        <v>898</v>
      </c>
      <c r="AG620" t="s">
        <v>756</v>
      </c>
      <c r="AH620" t="s">
        <v>756</v>
      </c>
      <c r="AI620" t="str">
        <f t="shared" si="860"/>
        <v>e</v>
      </c>
      <c r="AJ620" t="str">
        <f t="shared" si="861"/>
        <v/>
      </c>
      <c r="AK620" t="str">
        <f t="shared" si="862"/>
        <v/>
      </c>
      <c r="AL620" t="str">
        <f t="shared" si="863"/>
        <v/>
      </c>
      <c r="AM620" t="str">
        <f t="shared" si="864"/>
        <v/>
      </c>
      <c r="AN620" t="str">
        <f t="shared" si="865"/>
        <v>Away</v>
      </c>
      <c r="AO620" t="str">
        <f t="shared" si="866"/>
        <v>a</v>
      </c>
      <c r="AP620" t="str">
        <f t="shared" si="867"/>
        <v/>
      </c>
      <c r="AQ620" t="str">
        <f t="shared" si="868"/>
        <v/>
      </c>
      <c r="AR620" t="str">
        <f t="shared" si="869"/>
        <v>Away</v>
      </c>
      <c r="AS620" t="str">
        <f t="shared" si="870"/>
        <v>a</v>
      </c>
      <c r="AT620" t="str">
        <f t="shared" si="871"/>
        <v>Offensive</v>
      </c>
      <c r="AU620" t="str">
        <f t="shared" si="872"/>
        <v/>
      </c>
      <c r="AV620" t="str">
        <f t="shared" si="873"/>
        <v/>
      </c>
      <c r="AW620" t="str" cm="1">
        <f t="array" ref="AW620">IFERROR(IF(O620&lt;&gt;"",O620,IF(OR($S620="",$T620=""),"",IF(O620&lt;&gt;"",O620,IF($T620&lt;&gt;"",_xlfn._xlws.FILTER(O:O,($BU:$BU=$BU620)*($I:$I=$I620)*($T:$T=$T620)*($S:$S=_xlfn.MINIFS($S:$S,$T:$T,"="&amp;$T620)),"")))))&amp;"",IF(O620="","",""))&amp;""</f>
        <v>OffensivePlay_Zone-PuckRecoveryRebound</v>
      </c>
      <c r="AX620" t="str" cm="1">
        <f t="array" ref="AX620">IFERROR(IF(P620&lt;&gt;"",P620,IF(OR($S620="",$T620=""),"",IF($T620&lt;&gt;"",_xlfn._xlws.FILTER(P:P,($BU:$BU=$BU620)*($I:$I=$I620)*($T:$T=$T620)*($S:$S=_xlfn.MINIFS($S:$S,$T:$T,"="&amp;$T620)),""))))&amp;"",IF(P620="","",""))&amp;""</f>
        <v/>
      </c>
      <c r="AY620" t="str" cm="1">
        <f t="array" ref="AY620">IFERROR(IF(Q620&lt;&gt;"",Q620,IF(OR($S620="",$T620=""),"",IF($T620&lt;&gt;"",_xlfn._xlws.FILTER(Q:Q,($BU:$BU=$BU620)*($I:$I=$I620)*($T:$T=$T620)*($S:$S=_xlfn.MINIFS($S:$S,$T:$T,"="&amp;$T620)),""))))&amp;"",IF(Q620="","",""))&amp;""</f>
        <v>s</v>
      </c>
      <c r="AZ620" t="str" cm="1">
        <f t="array" ref="AZ620">IFERROR(IF(R620&lt;&gt;"",R620,IF(OR($S620="",$T620=""),"",IF($T620&lt;&gt;"",_xlfn._xlws.FILTER(R:R,($BU:$BU=$BU620)*($I:$I=$I620)*($T:$T=$T620)*($S:$S=_xlfn.MINIFS($S:$S,$T:$T,"="&amp;$T620)),""))))&amp;"",IF(R620="","",""))&amp;""</f>
        <v/>
      </c>
      <c r="BA620" s="6">
        <f t="shared" si="874"/>
        <v>56</v>
      </c>
      <c r="BB620">
        <f t="shared" ref="BB620:BD620" si="924">BB619</f>
        <v>18987</v>
      </c>
      <c r="BC620" t="str">
        <f t="shared" si="924"/>
        <v>Velodrome</v>
      </c>
      <c r="BD620" t="str">
        <f t="shared" si="924"/>
        <v>Outlaws</v>
      </c>
      <c r="BE620" t="s">
        <v>13</v>
      </c>
      <c r="BF620" t="s">
        <v>587</v>
      </c>
      <c r="BI620" cm="1">
        <f t="array" ref="BI620">IFERROR(_xlfn._xlws.FILTER(shifts!A:A,(shifts!B:B=events!AD620)*(shifts!AG:AG&gt;=events!BK620)*(shifts!AH:AH&lt;=events!BL620)),BI619)</f>
        <v>22</v>
      </c>
      <c r="BJ620" s="15">
        <f t="shared" si="876"/>
        <v>0</v>
      </c>
      <c r="BK620">
        <f t="shared" si="877"/>
        <v>590</v>
      </c>
      <c r="BL620">
        <f t="shared" si="878"/>
        <v>590</v>
      </c>
      <c r="BM620" s="15">
        <f>SUMIFS(BJ$2:BJ620,K$2:K620,"=Intermission")+SUMIFS(BJ$2:BJ620,K$2:K620,"=Timeout")</f>
        <v>0</v>
      </c>
      <c r="BN620">
        <f t="shared" si="879"/>
        <v>0</v>
      </c>
      <c r="BO620" s="19">
        <f t="shared" si="880"/>
        <v>490</v>
      </c>
      <c r="BP620">
        <f t="shared" si="881"/>
        <v>485</v>
      </c>
      <c r="BQ620" s="17">
        <f t="shared" si="882"/>
        <v>490</v>
      </c>
      <c r="BR620" t="str">
        <f t="shared" si="883"/>
        <v>event_team_player_1</v>
      </c>
      <c r="BS620">
        <f>COUNTIFS(S$3:S620,"="&amp;S620,AI$3:AI620,"="&amp;AI620)</f>
        <v>1</v>
      </c>
      <c r="BT620" t="str">
        <f>IFERROR(VLOOKUP(BB620&amp;BU620&amp;X620,game_rosters!U:W,3,FALSE),"")</f>
        <v>P100099</v>
      </c>
      <c r="BU620" t="str">
        <f t="shared" si="884"/>
        <v>Outlaws</v>
      </c>
    </row>
    <row r="621" spans="1:73" x14ac:dyDescent="0.2">
      <c r="A621">
        <f t="shared" si="859"/>
        <v>1</v>
      </c>
      <c r="E621" s="4"/>
      <c r="F621" s="43"/>
      <c r="G621" s="4"/>
      <c r="H621" s="46"/>
      <c r="I621" s="44">
        <v>56</v>
      </c>
      <c r="J621" s="44" t="str">
        <f t="shared" si="885"/>
        <v/>
      </c>
      <c r="K621" t="s">
        <v>13</v>
      </c>
      <c r="L621" t="s">
        <v>587</v>
      </c>
      <c r="N621" t="s">
        <v>595</v>
      </c>
      <c r="O621" t="s">
        <v>652</v>
      </c>
      <c r="Q621" t="s">
        <v>595</v>
      </c>
      <c r="S621">
        <v>303</v>
      </c>
      <c r="T621" t="s">
        <v>756</v>
      </c>
      <c r="U621" t="str">
        <f>IF(B621=1,MAX($U$2:$U620)+1,IF(AND($T621&lt;&gt;"",$T621=$T620),$U620,IF(B621="x",U620,"")))</f>
        <v/>
      </c>
      <c r="V621" t="str">
        <f>IF(C621=1,MAX($V$2:$V620)+1,IF(AND($T621&lt;&gt;"",$T621=$T620),$U620,IF(C621="x",V620,"")))</f>
        <v/>
      </c>
      <c r="W621" t="s">
        <v>731</v>
      </c>
      <c r="X621">
        <v>56</v>
      </c>
      <c r="Z621">
        <v>1</v>
      </c>
      <c r="AA621">
        <f t="shared" si="856"/>
        <v>1303</v>
      </c>
      <c r="AB621" t="str">
        <f t="shared" si="857"/>
        <v/>
      </c>
      <c r="AC621">
        <f t="shared" si="853"/>
        <v>1303</v>
      </c>
      <c r="AD621" s="6">
        <v>1</v>
      </c>
      <c r="AE621" t="s">
        <v>935</v>
      </c>
      <c r="AF621" t="s">
        <v>751</v>
      </c>
      <c r="AG621" t="s">
        <v>756</v>
      </c>
      <c r="AH621" t="s">
        <v>756</v>
      </c>
      <c r="AI621" t="str">
        <f t="shared" si="860"/>
        <v>e</v>
      </c>
      <c r="AJ621" t="str">
        <f t="shared" si="861"/>
        <v/>
      </c>
      <c r="AK621" t="str">
        <f t="shared" si="862"/>
        <v/>
      </c>
      <c r="AL621" t="str">
        <f t="shared" si="863"/>
        <v/>
      </c>
      <c r="AM621" t="str">
        <f t="shared" si="864"/>
        <v/>
      </c>
      <c r="AN621" t="str">
        <f t="shared" si="865"/>
        <v>Away</v>
      </c>
      <c r="AO621" t="str">
        <f t="shared" si="866"/>
        <v>a</v>
      </c>
      <c r="AP621" t="str">
        <f t="shared" si="867"/>
        <v/>
      </c>
      <c r="AQ621" t="str">
        <f t="shared" si="868"/>
        <v/>
      </c>
      <c r="AR621" t="str">
        <f t="shared" si="869"/>
        <v>Away</v>
      </c>
      <c r="AS621" t="str">
        <f t="shared" si="870"/>
        <v>a</v>
      </c>
      <c r="AT621" t="str">
        <f t="shared" si="871"/>
        <v>Offensive</v>
      </c>
      <c r="AU621" t="str">
        <f t="shared" si="872"/>
        <v/>
      </c>
      <c r="AV621" t="str">
        <f t="shared" si="873"/>
        <v/>
      </c>
      <c r="AW621" t="str" cm="1">
        <f t="array" ref="AW621">IFERROR(IF(O621&lt;&gt;"",O621,IF(OR($S621="",$T621=""),"",IF(O621&lt;&gt;"",O621,IF($T621&lt;&gt;"",_xlfn._xlws.FILTER(O:O,($BU:$BU=$BU621)*($I:$I=$I621)*($T:$T=$T621)*($S:$S=_xlfn.MINIFS($S:$S,$T:$T,"="&amp;$T621)),"")))))&amp;"",IF(O621="","",""))&amp;""</f>
        <v>OffensivePlay_Zone-PuckRecoveryRebound</v>
      </c>
      <c r="AX621" t="str" cm="1">
        <f t="array" ref="AX621">IFERROR(IF(P621&lt;&gt;"",P621,IF(OR($S621="",$T621=""),"",IF($T621&lt;&gt;"",_xlfn._xlws.FILTER(P:P,($BU:$BU=$BU621)*($I:$I=$I621)*($T:$T=$T621)*($S:$S=_xlfn.MINIFS($S:$S,$T:$T,"="&amp;$T621)),""))))&amp;"",IF(P621="","",""))&amp;""</f>
        <v/>
      </c>
      <c r="AY621" t="str" cm="1">
        <f t="array" ref="AY621">IFERROR(IF(Q621&lt;&gt;"",Q621,IF(OR($S621="",$T621=""),"",IF($T621&lt;&gt;"",_xlfn._xlws.FILTER(Q:Q,($BU:$BU=$BU621)*($I:$I=$I621)*($T:$T=$T621)*($S:$S=_xlfn.MINIFS($S:$S,$T:$T,"="&amp;$T621)),""))))&amp;"",IF(Q621="","",""))&amp;""</f>
        <v>s</v>
      </c>
      <c r="AZ621" t="str" cm="1">
        <f t="array" ref="AZ621">IFERROR(IF(R621&lt;&gt;"",R621,IF(OR($S621="",$T621=""),"",IF($T621&lt;&gt;"",_xlfn._xlws.FILTER(R:R,($BU:$BU=$BU621)*($I:$I=$I621)*($T:$T=$T621)*($S:$S=_xlfn.MINIFS($S:$S,$T:$T,"="&amp;$T621)),""))))&amp;"",IF(R621="","",""))&amp;""</f>
        <v/>
      </c>
      <c r="BA621" s="6">
        <f t="shared" si="874"/>
        <v>56</v>
      </c>
      <c r="BB621">
        <f t="shared" ref="BB621:BD621" si="925">BB620</f>
        <v>18987</v>
      </c>
      <c r="BC621" t="str">
        <f t="shared" si="925"/>
        <v>Velodrome</v>
      </c>
      <c r="BD621" t="str">
        <f t="shared" si="925"/>
        <v>Outlaws</v>
      </c>
      <c r="BE621" t="s">
        <v>13</v>
      </c>
      <c r="BF621" t="s">
        <v>587</v>
      </c>
      <c r="BI621" cm="1">
        <f t="array" ref="BI621">IFERROR(_xlfn._xlws.FILTER(shifts!A:A,(shifts!B:B=events!AD621)*(shifts!AG:AG&gt;=events!BK621)*(shifts!AH:AH&lt;=events!BL621)),BI620)</f>
        <v>22</v>
      </c>
      <c r="BJ621" s="15">
        <f t="shared" si="876"/>
        <v>0</v>
      </c>
      <c r="BK621">
        <f t="shared" si="877"/>
        <v>589</v>
      </c>
      <c r="BL621">
        <f t="shared" si="878"/>
        <v>589</v>
      </c>
      <c r="BM621" s="15">
        <f>SUMIFS(BJ$2:BJ621,K$2:K621,"=Intermission")+SUMIFS(BJ$2:BJ621,K$2:K621,"=Timeout")</f>
        <v>0</v>
      </c>
      <c r="BN621">
        <f t="shared" si="879"/>
        <v>0</v>
      </c>
      <c r="BO621" s="19">
        <f t="shared" si="880"/>
        <v>491</v>
      </c>
      <c r="BP621">
        <f t="shared" si="881"/>
        <v>486</v>
      </c>
      <c r="BQ621" s="17">
        <f t="shared" si="882"/>
        <v>491</v>
      </c>
      <c r="BR621" t="str">
        <f t="shared" si="883"/>
        <v>event_team_player_1</v>
      </c>
      <c r="BS621">
        <f>COUNTIFS(S$3:S621,"="&amp;S621,AI$3:AI621,"="&amp;AI621)</f>
        <v>1</v>
      </c>
      <c r="BT621" t="str">
        <f>IFERROR(VLOOKUP(BB621&amp;BU621&amp;X621,game_rosters!U:W,3,FALSE),"")</f>
        <v>P100099</v>
      </c>
      <c r="BU621" t="str">
        <f t="shared" si="884"/>
        <v>Outlaws</v>
      </c>
    </row>
    <row r="622" spans="1:73" x14ac:dyDescent="0.2">
      <c r="A622">
        <f t="shared" si="859"/>
        <v>1</v>
      </c>
      <c r="E622" s="4"/>
      <c r="F622" s="43"/>
      <c r="G622" s="4"/>
      <c r="H622" s="46"/>
      <c r="I622" s="44">
        <v>56</v>
      </c>
      <c r="J622" s="44" t="str">
        <f t="shared" si="885"/>
        <v>o</v>
      </c>
      <c r="K622" t="s">
        <v>6</v>
      </c>
      <c r="L622" t="s">
        <v>181</v>
      </c>
      <c r="M622" t="s">
        <v>57</v>
      </c>
      <c r="S622">
        <v>304</v>
      </c>
      <c r="T622" t="s">
        <v>756</v>
      </c>
      <c r="U622" t="str">
        <f>IF(B622=1,MAX($U$2:$U621)+1,IF(AND($T622&lt;&gt;"",$T622=$T621),$U621,IF(B622="x",U621,"")))</f>
        <v/>
      </c>
      <c r="V622" t="str">
        <f>IF(C622=1,MAX($V$2:$V621)+1,IF(AND($T622&lt;&gt;"",$T622=$T621),$U621,IF(C622="x",V621,"")))</f>
        <v/>
      </c>
      <c r="W622" t="s">
        <v>731</v>
      </c>
      <c r="X622">
        <v>56</v>
      </c>
      <c r="Z622">
        <v>1</v>
      </c>
      <c r="AA622">
        <f t="shared" si="856"/>
        <v>1304</v>
      </c>
      <c r="AB622" t="str">
        <f t="shared" si="857"/>
        <v/>
      </c>
      <c r="AC622">
        <f t="shared" si="853"/>
        <v>1304</v>
      </c>
      <c r="AD622" s="6">
        <v>1</v>
      </c>
      <c r="AE622" t="s">
        <v>935</v>
      </c>
      <c r="AF622" t="s">
        <v>751</v>
      </c>
      <c r="AG622" t="s">
        <v>756</v>
      </c>
      <c r="AH622" t="s">
        <v>756</v>
      </c>
      <c r="AI622" t="str">
        <f t="shared" si="860"/>
        <v>e</v>
      </c>
      <c r="AJ622" t="str">
        <f t="shared" si="861"/>
        <v>o</v>
      </c>
      <c r="AK622" t="str">
        <f t="shared" si="862"/>
        <v>o</v>
      </c>
      <c r="AL622" t="str">
        <f t="shared" si="863"/>
        <v>d</v>
      </c>
      <c r="AM622" t="str">
        <f t="shared" si="864"/>
        <v>o</v>
      </c>
      <c r="AN622" t="str">
        <f t="shared" si="865"/>
        <v>Away</v>
      </c>
      <c r="AO622" t="str">
        <f t="shared" si="866"/>
        <v>a</v>
      </c>
      <c r="AP622" t="str">
        <f t="shared" si="867"/>
        <v>d</v>
      </c>
      <c r="AQ622" t="str">
        <f t="shared" si="868"/>
        <v>o</v>
      </c>
      <c r="AR622" t="str">
        <f t="shared" si="869"/>
        <v>Away</v>
      </c>
      <c r="AS622" t="str">
        <f t="shared" si="870"/>
        <v>a</v>
      </c>
      <c r="AT622" t="str">
        <f t="shared" si="871"/>
        <v>Offensive</v>
      </c>
      <c r="AU622" t="str">
        <f t="shared" si="872"/>
        <v/>
      </c>
      <c r="AV622" t="str">
        <f t="shared" si="873"/>
        <v/>
      </c>
      <c r="AW622" t="str" cm="1">
        <f t="array" ref="AW622">IFERROR(IF(O622&lt;&gt;"",O622,IF(OR($S622="",$T622=""),"",IF(O622&lt;&gt;"",O622,IF($T622&lt;&gt;"",_xlfn._xlws.FILTER(O:O,($BU:$BU=$BU622)*($I:$I=$I622)*($T:$T=$T622)*($S:$S=_xlfn.MINIFS($S:$S,$T:$T,"="&amp;$T622)),"")))))&amp;"",IF(O622="","",""))&amp;""</f>
        <v/>
      </c>
      <c r="AX622" t="str" cm="1">
        <f t="array" ref="AX622">IFERROR(IF(P622&lt;&gt;"",P622,IF(OR($S622="",$T622=""),"",IF($T622&lt;&gt;"",_xlfn._xlws.FILTER(P:P,($BU:$BU=$BU622)*($I:$I=$I622)*($T:$T=$T622)*($S:$S=_xlfn.MINIFS($S:$S,$T:$T,"="&amp;$T622)),""))))&amp;"",IF(P622="","",""))&amp;""</f>
        <v/>
      </c>
      <c r="AY622" t="str" cm="1">
        <f t="array" ref="AY622">IFERROR(IF(Q622&lt;&gt;"",Q622,IF(OR($S622="",$T622=""),"",IF($T622&lt;&gt;"",_xlfn._xlws.FILTER(Q:Q,($BU:$BU=$BU622)*($I:$I=$I622)*($T:$T=$T622)*($S:$S=_xlfn.MINIFS($S:$S,$T:$T,"="&amp;$T622)),""))))&amp;"",IF(Q622="","",""))&amp;""</f>
        <v/>
      </c>
      <c r="AZ622" t="str" cm="1">
        <f t="array" ref="AZ622">IFERROR(IF(R622&lt;&gt;"",R622,IF(OR($S622="",$T622=""),"",IF($T622&lt;&gt;"",_xlfn._xlws.FILTER(R:R,($BU:$BU=$BU622)*($I:$I=$I622)*($T:$T=$T622)*($S:$S=_xlfn.MINIFS($S:$S,$T:$T,"="&amp;$T622)),""))))&amp;"",IF(R622="","",""))&amp;""</f>
        <v/>
      </c>
      <c r="BA622" s="6">
        <f t="shared" si="874"/>
        <v>56</v>
      </c>
      <c r="BB622">
        <f t="shared" ref="BB622:BD622" si="926">BB621</f>
        <v>18987</v>
      </c>
      <c r="BC622" t="str">
        <f t="shared" si="926"/>
        <v>Velodrome</v>
      </c>
      <c r="BD622" t="str">
        <f t="shared" si="926"/>
        <v>Outlaws</v>
      </c>
      <c r="BE622" t="s">
        <v>6</v>
      </c>
      <c r="BF622" t="s">
        <v>181</v>
      </c>
      <c r="BI622" cm="1">
        <f t="array" ref="BI622">IFERROR(_xlfn._xlws.FILTER(shifts!A:A,(shifts!B:B=events!AD622)*(shifts!AG:AG&gt;=events!BK622)*(shifts!AH:AH&lt;=events!BL622)),BI621)</f>
        <v>22</v>
      </c>
      <c r="BJ622" s="15">
        <f t="shared" si="876"/>
        <v>0</v>
      </c>
      <c r="BK622">
        <f t="shared" si="877"/>
        <v>589</v>
      </c>
      <c r="BL622">
        <f t="shared" si="878"/>
        <v>589</v>
      </c>
      <c r="BM622" s="15">
        <f>SUMIFS(BJ$2:BJ622,K$2:K622,"=Intermission")+SUMIFS(BJ$2:BJ622,K$2:K622,"=Timeout")</f>
        <v>0</v>
      </c>
      <c r="BN622">
        <f t="shared" si="879"/>
        <v>0</v>
      </c>
      <c r="BO622" s="19">
        <f t="shared" si="880"/>
        <v>491</v>
      </c>
      <c r="BP622">
        <f t="shared" si="881"/>
        <v>486</v>
      </c>
      <c r="BQ622" s="17">
        <f t="shared" si="882"/>
        <v>491</v>
      </c>
      <c r="BR622" t="str">
        <f t="shared" si="883"/>
        <v>event_team_player_1</v>
      </c>
      <c r="BS622">
        <f>COUNTIFS(S$3:S622,"="&amp;S622,AI$3:AI622,"="&amp;AI622)</f>
        <v>1</v>
      </c>
      <c r="BT622" t="str">
        <f>IFERROR(VLOOKUP(BB622&amp;BU622&amp;X622,game_rosters!U:W,3,FALSE),"")</f>
        <v>P100099</v>
      </c>
      <c r="BU622" t="str">
        <f t="shared" si="884"/>
        <v>Outlaws</v>
      </c>
    </row>
    <row r="623" spans="1:73" x14ac:dyDescent="0.2">
      <c r="A623">
        <f t="shared" si="859"/>
        <v>1</v>
      </c>
      <c r="E623" s="4"/>
      <c r="F623" s="43"/>
      <c r="G623" s="4"/>
      <c r="H623" s="46"/>
      <c r="I623" s="44">
        <v>56</v>
      </c>
      <c r="J623" s="44" t="str">
        <f t="shared" si="885"/>
        <v/>
      </c>
      <c r="K623" t="s">
        <v>13</v>
      </c>
      <c r="L623" t="s">
        <v>587</v>
      </c>
      <c r="N623" t="s">
        <v>595</v>
      </c>
      <c r="O623" t="s">
        <v>652</v>
      </c>
      <c r="Q623" t="s">
        <v>595</v>
      </c>
      <c r="S623">
        <v>305</v>
      </c>
      <c r="T623" t="s">
        <v>756</v>
      </c>
      <c r="U623" t="str">
        <f>IF(B623=1,MAX($U$2:$U622)+1,IF(AND($T623&lt;&gt;"",$T623=$T622),$U622,IF(B623="x",U622,"")))</f>
        <v/>
      </c>
      <c r="V623" t="str">
        <f>IF(C623=1,MAX($V$2:$V622)+1,IF(AND($T623&lt;&gt;"",$T623=$T622),$U622,IF(C623="x",V622,"")))</f>
        <v/>
      </c>
      <c r="W623" t="s">
        <v>731</v>
      </c>
      <c r="X623">
        <v>56</v>
      </c>
      <c r="Z623">
        <v>1</v>
      </c>
      <c r="AA623">
        <f t="shared" si="856"/>
        <v>1305</v>
      </c>
      <c r="AB623" t="str">
        <f t="shared" si="857"/>
        <v/>
      </c>
      <c r="AC623">
        <f t="shared" si="853"/>
        <v>1305</v>
      </c>
      <c r="AD623" s="6">
        <v>1</v>
      </c>
      <c r="AE623" t="s">
        <v>935</v>
      </c>
      <c r="AF623" t="s">
        <v>751</v>
      </c>
      <c r="AG623" t="s">
        <v>935</v>
      </c>
      <c r="AH623" t="s">
        <v>900</v>
      </c>
      <c r="AI623" t="str">
        <f t="shared" si="860"/>
        <v>e</v>
      </c>
      <c r="AJ623" t="str">
        <f t="shared" si="861"/>
        <v/>
      </c>
      <c r="AK623" t="str">
        <f t="shared" si="862"/>
        <v/>
      </c>
      <c r="AL623" t="str">
        <f t="shared" si="863"/>
        <v/>
      </c>
      <c r="AM623" t="str">
        <f t="shared" si="864"/>
        <v/>
      </c>
      <c r="AN623" t="str">
        <f t="shared" si="865"/>
        <v>Away</v>
      </c>
      <c r="AO623" t="str">
        <f t="shared" si="866"/>
        <v>a</v>
      </c>
      <c r="AP623" t="str">
        <f t="shared" si="867"/>
        <v/>
      </c>
      <c r="AQ623" t="str">
        <f t="shared" si="868"/>
        <v/>
      </c>
      <c r="AR623" t="str">
        <f t="shared" si="869"/>
        <v>Away</v>
      </c>
      <c r="AS623" t="str">
        <f t="shared" si="870"/>
        <v>a</v>
      </c>
      <c r="AT623" t="str">
        <f t="shared" si="871"/>
        <v>Offensive</v>
      </c>
      <c r="AU623" t="str">
        <f t="shared" si="872"/>
        <v/>
      </c>
      <c r="AV623" t="str">
        <f t="shared" si="873"/>
        <v/>
      </c>
      <c r="AW623" t="str" cm="1">
        <f t="array" ref="AW623">IFERROR(IF(O623&lt;&gt;"",O623,IF(OR($S623="",$T623=""),"",IF(O623&lt;&gt;"",O623,IF($T623&lt;&gt;"",_xlfn._xlws.FILTER(O:O,($BU:$BU=$BU623)*($I:$I=$I623)*($T:$T=$T623)*($S:$S=_xlfn.MINIFS($S:$S,$T:$T,"="&amp;$T623)),"")))))&amp;"",IF(O623="","",""))&amp;""</f>
        <v>OffensivePlay_Zone-PuckRecoveryRebound</v>
      </c>
      <c r="AX623" t="str" cm="1">
        <f t="array" ref="AX623">IFERROR(IF(P623&lt;&gt;"",P623,IF(OR($S623="",$T623=""),"",IF($T623&lt;&gt;"",_xlfn._xlws.FILTER(P:P,($BU:$BU=$BU623)*($I:$I=$I623)*($T:$T=$T623)*($S:$S=_xlfn.MINIFS($S:$S,$T:$T,"="&amp;$T623)),""))))&amp;"",IF(P623="","",""))&amp;""</f>
        <v/>
      </c>
      <c r="AY623" t="str" cm="1">
        <f t="array" ref="AY623">IFERROR(IF(Q623&lt;&gt;"",Q623,IF(OR($S623="",$T623=""),"",IF($T623&lt;&gt;"",_xlfn._xlws.FILTER(Q:Q,($BU:$BU=$BU623)*($I:$I=$I623)*($T:$T=$T623)*($S:$S=_xlfn.MINIFS($S:$S,$T:$T,"="&amp;$T623)),""))))&amp;"",IF(Q623="","",""))&amp;""</f>
        <v>s</v>
      </c>
      <c r="AZ623" t="str" cm="1">
        <f t="array" ref="AZ623">IFERROR(IF(R623&lt;&gt;"",R623,IF(OR($S623="",$T623=""),"",IF($T623&lt;&gt;"",_xlfn._xlws.FILTER(R:R,($BU:$BU=$BU623)*($I:$I=$I623)*($T:$T=$T623)*($S:$S=_xlfn.MINIFS($S:$S,$T:$T,"="&amp;$T623)),""))))&amp;"",IF(R623="","",""))&amp;""</f>
        <v/>
      </c>
      <c r="BA623" s="6">
        <f t="shared" si="874"/>
        <v>56</v>
      </c>
      <c r="BB623">
        <f t="shared" ref="BB623:BD623" si="927">BB622</f>
        <v>18987</v>
      </c>
      <c r="BC623" t="str">
        <f t="shared" si="927"/>
        <v>Velodrome</v>
      </c>
      <c r="BD623" t="str">
        <f t="shared" si="927"/>
        <v>Outlaws</v>
      </c>
      <c r="BE623" t="s">
        <v>13</v>
      </c>
      <c r="BF623" t="s">
        <v>587</v>
      </c>
      <c r="BI623" cm="1">
        <f t="array" ref="BI623">IFERROR(_xlfn._xlws.FILTER(shifts!A:A,(shifts!B:B=events!AD623)*(shifts!AG:AG&gt;=events!BK623)*(shifts!AH:AH&lt;=events!BL623)),BI622)</f>
        <v>22</v>
      </c>
      <c r="BJ623" s="15">
        <f t="shared" si="876"/>
        <v>4</v>
      </c>
      <c r="BK623">
        <f t="shared" si="877"/>
        <v>589</v>
      </c>
      <c r="BL623">
        <f t="shared" si="878"/>
        <v>585</v>
      </c>
      <c r="BM623" s="15">
        <f>SUMIFS(BJ$2:BJ623,K$2:K623,"=Intermission")+SUMIFS(BJ$2:BJ623,K$2:K623,"=Timeout")</f>
        <v>0</v>
      </c>
      <c r="BN623">
        <f t="shared" si="879"/>
        <v>0</v>
      </c>
      <c r="BO623" s="19">
        <f t="shared" si="880"/>
        <v>491</v>
      </c>
      <c r="BP623">
        <f t="shared" si="881"/>
        <v>486</v>
      </c>
      <c r="BQ623" s="17">
        <f t="shared" si="882"/>
        <v>495</v>
      </c>
      <c r="BR623" t="str">
        <f t="shared" si="883"/>
        <v>event_team_player_1</v>
      </c>
      <c r="BS623">
        <f>COUNTIFS(S$3:S623,"="&amp;S623,AI$3:AI623,"="&amp;AI623)</f>
        <v>1</v>
      </c>
      <c r="BT623" t="str">
        <f>IFERROR(VLOOKUP(BB623&amp;BU623&amp;X623,game_rosters!U:W,3,FALSE),"")</f>
        <v>P100099</v>
      </c>
      <c r="BU623" t="str">
        <f t="shared" si="884"/>
        <v>Outlaws</v>
      </c>
    </row>
    <row r="624" spans="1:73" x14ac:dyDescent="0.2">
      <c r="A624">
        <f t="shared" si="859"/>
        <v>1</v>
      </c>
      <c r="E624" s="4"/>
      <c r="F624" s="43"/>
      <c r="G624" s="4"/>
      <c r="H624" s="46"/>
      <c r="I624" s="44">
        <v>56</v>
      </c>
      <c r="J624" s="44" t="str">
        <f t="shared" si="885"/>
        <v/>
      </c>
      <c r="K624" t="s">
        <v>7</v>
      </c>
      <c r="L624" t="s">
        <v>172</v>
      </c>
      <c r="M624" t="s">
        <v>66</v>
      </c>
      <c r="N624" t="s">
        <v>595</v>
      </c>
      <c r="S624">
        <v>306</v>
      </c>
      <c r="T624" t="s">
        <v>756</v>
      </c>
      <c r="U624" t="str">
        <f>IF(B624=1,MAX($U$2:$U623)+1,IF(AND($T624&lt;&gt;"",$T624=$T623),$U623,IF(B624="x",U623,"")))</f>
        <v/>
      </c>
      <c r="V624" t="str">
        <f>IF(C624=1,MAX($V$2:$V623)+1,IF(AND($T624&lt;&gt;"",$T624=$T623),$U623,IF(C624="x",V623,"")))</f>
        <v/>
      </c>
      <c r="W624" t="s">
        <v>731</v>
      </c>
      <c r="X624">
        <v>56</v>
      </c>
      <c r="Z624">
        <v>1</v>
      </c>
      <c r="AA624">
        <f t="shared" si="856"/>
        <v>1306</v>
      </c>
      <c r="AB624" t="str">
        <f t="shared" si="857"/>
        <v/>
      </c>
      <c r="AC624">
        <f t="shared" si="853"/>
        <v>1306</v>
      </c>
      <c r="AD624" s="6">
        <v>1</v>
      </c>
      <c r="AE624" t="s">
        <v>935</v>
      </c>
      <c r="AF624" t="s">
        <v>900</v>
      </c>
      <c r="AG624" t="s">
        <v>756</v>
      </c>
      <c r="AH624" t="s">
        <v>756</v>
      </c>
      <c r="AI624" t="str">
        <f t="shared" si="860"/>
        <v>e</v>
      </c>
      <c r="AJ624" t="str">
        <f t="shared" si="861"/>
        <v/>
      </c>
      <c r="AK624" t="str">
        <f t="shared" si="862"/>
        <v/>
      </c>
      <c r="AL624" t="str">
        <f t="shared" si="863"/>
        <v/>
      </c>
      <c r="AM624" t="str">
        <f t="shared" si="864"/>
        <v/>
      </c>
      <c r="AN624" t="str">
        <f t="shared" si="865"/>
        <v>Away</v>
      </c>
      <c r="AO624" t="str">
        <f t="shared" si="866"/>
        <v>a</v>
      </c>
      <c r="AP624" t="str">
        <f t="shared" si="867"/>
        <v/>
      </c>
      <c r="AQ624" t="str">
        <f t="shared" si="868"/>
        <v/>
      </c>
      <c r="AR624" t="str">
        <f t="shared" si="869"/>
        <v>Away</v>
      </c>
      <c r="AS624" t="str">
        <f t="shared" si="870"/>
        <v>a</v>
      </c>
      <c r="AT624" t="str">
        <f t="shared" si="871"/>
        <v>Offensive</v>
      </c>
      <c r="AU624" t="str">
        <f t="shared" si="872"/>
        <v/>
      </c>
      <c r="AV624" t="str">
        <f t="shared" si="873"/>
        <v/>
      </c>
      <c r="AW624" t="str" cm="1">
        <f t="array" ref="AW624">IFERROR(IF(O624&lt;&gt;"",O624,IF(OR($S624="",$T624=""),"",IF(O624&lt;&gt;"",O624,IF($T624&lt;&gt;"",_xlfn._xlws.FILTER(O:O,($BU:$BU=$BU624)*($I:$I=$I624)*($T:$T=$T624)*($S:$S=_xlfn.MINIFS($S:$S,$T:$T,"="&amp;$T624)),"")))))&amp;"",IF(O624="","",""))&amp;""</f>
        <v/>
      </c>
      <c r="AX624" t="str" cm="1">
        <f t="array" ref="AX624">IFERROR(IF(P624&lt;&gt;"",P624,IF(OR($S624="",$T624=""),"",IF($T624&lt;&gt;"",_xlfn._xlws.FILTER(P:P,($BU:$BU=$BU624)*($I:$I=$I624)*($T:$T=$T624)*($S:$S=_xlfn.MINIFS($S:$S,$T:$T,"="&amp;$T624)),""))))&amp;"",IF(P624="","",""))&amp;""</f>
        <v/>
      </c>
      <c r="AY624" t="str" cm="1">
        <f t="array" ref="AY624">IFERROR(IF(Q624&lt;&gt;"",Q624,IF(OR($S624="",$T624=""),"",IF($T624&lt;&gt;"",_xlfn._xlws.FILTER(Q:Q,($BU:$BU=$BU624)*($I:$I=$I624)*($T:$T=$T624)*($S:$S=_xlfn.MINIFS($S:$S,$T:$T,"="&amp;$T624)),""))))&amp;"",IF(Q624="","",""))&amp;""</f>
        <v/>
      </c>
      <c r="AZ624" t="str" cm="1">
        <f t="array" ref="AZ624">IFERROR(IF(R624&lt;&gt;"",R624,IF(OR($S624="",$T624=""),"",IF($T624&lt;&gt;"",_xlfn._xlws.FILTER(R:R,($BU:$BU=$BU624)*($I:$I=$I624)*($T:$T=$T624)*($S:$S=_xlfn.MINIFS($S:$S,$T:$T,"="&amp;$T624)),""))))&amp;"",IF(R624="","",""))&amp;""</f>
        <v/>
      </c>
      <c r="BA624" s="6">
        <f t="shared" si="874"/>
        <v>56</v>
      </c>
      <c r="BB624">
        <f t="shared" ref="BB624:BD624" si="928">BB623</f>
        <v>18987</v>
      </c>
      <c r="BC624" t="str">
        <f t="shared" si="928"/>
        <v>Velodrome</v>
      </c>
      <c r="BD624" t="str">
        <f t="shared" si="928"/>
        <v>Outlaws</v>
      </c>
      <c r="BE624" t="s">
        <v>7</v>
      </c>
      <c r="BF624" t="s">
        <v>172</v>
      </c>
      <c r="BI624" cm="1">
        <f t="array" ref="BI624">IFERROR(_xlfn._xlws.FILTER(shifts!A:A,(shifts!B:B=events!AD624)*(shifts!AG:AG&gt;=events!BK624)*(shifts!AH:AH&lt;=events!BL624)),BI623)</f>
        <v>22</v>
      </c>
      <c r="BJ624" s="15">
        <f t="shared" si="876"/>
        <v>0</v>
      </c>
      <c r="BK624">
        <f t="shared" si="877"/>
        <v>585</v>
      </c>
      <c r="BL624">
        <f t="shared" si="878"/>
        <v>585</v>
      </c>
      <c r="BM624" s="15">
        <f>SUMIFS(BJ$2:BJ624,K$2:K624,"=Intermission")+SUMIFS(BJ$2:BJ624,K$2:K624,"=Timeout")</f>
        <v>0</v>
      </c>
      <c r="BN624">
        <f t="shared" si="879"/>
        <v>0</v>
      </c>
      <c r="BO624" s="19">
        <f t="shared" si="880"/>
        <v>495</v>
      </c>
      <c r="BP624">
        <f t="shared" si="881"/>
        <v>490</v>
      </c>
      <c r="BQ624" s="17">
        <f t="shared" si="882"/>
        <v>495</v>
      </c>
      <c r="BR624" t="str">
        <f t="shared" si="883"/>
        <v>event_team_player_1</v>
      </c>
      <c r="BS624">
        <f>COUNTIFS(S$3:S624,"="&amp;S624,AI$3:AI624,"="&amp;AI624)</f>
        <v>1</v>
      </c>
      <c r="BT624" t="str">
        <f>IFERROR(VLOOKUP(BB624&amp;BU624&amp;X624,game_rosters!U:W,3,FALSE),"")</f>
        <v>P100099</v>
      </c>
      <c r="BU624" t="str">
        <f t="shared" si="884"/>
        <v>Outlaws</v>
      </c>
    </row>
    <row r="625" spans="1:73" x14ac:dyDescent="0.2">
      <c r="A625" t="str">
        <f t="shared" si="859"/>
        <v/>
      </c>
      <c r="E625" s="4"/>
      <c r="F625" s="43"/>
      <c r="G625" s="4"/>
      <c r="H625" s="46"/>
      <c r="I625" s="44">
        <v>12</v>
      </c>
      <c r="J625" s="44" t="str">
        <f t="shared" si="885"/>
        <v/>
      </c>
      <c r="S625">
        <v>306</v>
      </c>
      <c r="T625" t="s">
        <v>756</v>
      </c>
      <c r="U625" t="str">
        <f>IF(B625=1,MAX($U$2:$U624)+1,IF(AND($T625&lt;&gt;"",$T625=$T624),$U624,IF(B625="x",U624,"")))</f>
        <v/>
      </c>
      <c r="V625" t="str">
        <f>IF(C625=1,MAX($V$2:$V624)+1,IF(AND($T625&lt;&gt;"",$T625=$T624),$U624,IF(C625="x",V624,"")))</f>
        <v/>
      </c>
      <c r="X625">
        <v>12</v>
      </c>
      <c r="Z625">
        <v>1</v>
      </c>
      <c r="AA625">
        <f t="shared" si="856"/>
        <v>1306</v>
      </c>
      <c r="AB625" t="str">
        <f t="shared" si="857"/>
        <v/>
      </c>
      <c r="AC625">
        <f t="shared" si="853"/>
        <v>1306</v>
      </c>
      <c r="AD625" s="6">
        <v>1</v>
      </c>
      <c r="AE625" t="s">
        <v>935</v>
      </c>
      <c r="AF625" t="s">
        <v>900</v>
      </c>
      <c r="AG625" t="s">
        <v>756</v>
      </c>
      <c r="AH625" t="s">
        <v>756</v>
      </c>
      <c r="AI625" t="str">
        <f t="shared" si="860"/>
        <v>e</v>
      </c>
      <c r="AJ625" t="str">
        <f t="shared" si="861"/>
        <v/>
      </c>
      <c r="AK625" t="str">
        <f t="shared" si="862"/>
        <v/>
      </c>
      <c r="AL625" t="str">
        <f t="shared" si="863"/>
        <v/>
      </c>
      <c r="AM625" t="str">
        <f t="shared" si="864"/>
        <v/>
      </c>
      <c r="AN625" t="str">
        <f t="shared" si="865"/>
        <v>Away</v>
      </c>
      <c r="AO625" t="str">
        <f t="shared" si="866"/>
        <v>a</v>
      </c>
      <c r="AP625" t="str">
        <f t="shared" si="867"/>
        <v/>
      </c>
      <c r="AQ625" t="str">
        <f t="shared" si="868"/>
        <v/>
      </c>
      <c r="AR625" t="str">
        <f t="shared" si="869"/>
        <v>Away</v>
      </c>
      <c r="AS625" t="str">
        <f t="shared" si="870"/>
        <v>a</v>
      </c>
      <c r="AT625" t="str">
        <f t="shared" si="871"/>
        <v>Offensive</v>
      </c>
      <c r="AU625" t="str">
        <f t="shared" si="872"/>
        <v/>
      </c>
      <c r="AV625" t="str">
        <f t="shared" si="873"/>
        <v/>
      </c>
      <c r="AW625" t="str" cm="1">
        <f t="array" ref="AW625">IFERROR(IF(O625&lt;&gt;"",O625,IF(OR($S625="",$T625=""),"",IF(O625&lt;&gt;"",O625,IF($T625&lt;&gt;"",_xlfn._xlws.FILTER(O:O,($BU:$BU=$BU625)*($I:$I=$I625)*($T:$T=$T625)*($S:$S=_xlfn.MINIFS($S:$S,$T:$T,"="&amp;$T625)),"")))))&amp;"",IF(O625="","",""))&amp;""</f>
        <v/>
      </c>
      <c r="AX625" t="str" cm="1">
        <f t="array" ref="AX625">IFERROR(IF(P625&lt;&gt;"",P625,IF(OR($S625="",$T625=""),"",IF($T625&lt;&gt;"",_xlfn._xlws.FILTER(P:P,($BU:$BU=$BU625)*($I:$I=$I625)*($T:$T=$T625)*($S:$S=_xlfn.MINIFS($S:$S,$T:$T,"="&amp;$T625)),""))))&amp;"",IF(P625="","",""))&amp;""</f>
        <v/>
      </c>
      <c r="AY625" t="str" cm="1">
        <f t="array" ref="AY625">IFERROR(IF(Q625&lt;&gt;"",Q625,IF(OR($S625="",$T625=""),"",IF($T625&lt;&gt;"",_xlfn._xlws.FILTER(Q:Q,($BU:$BU=$BU625)*($I:$I=$I625)*($T:$T=$T625)*($S:$S=_xlfn.MINIFS($S:$S,$T:$T,"="&amp;$T625)),""))))&amp;"",IF(Q625="","",""))&amp;""</f>
        <v/>
      </c>
      <c r="AZ625" t="str" cm="1">
        <f t="array" ref="AZ625">IFERROR(IF(R625&lt;&gt;"",R625,IF(OR($S625="",$T625=""),"",IF($T625&lt;&gt;"",_xlfn._xlws.FILTER(R:R,($BU:$BU=$BU625)*($I:$I=$I625)*($T:$T=$T625)*($S:$S=_xlfn.MINIFS($S:$S,$T:$T,"="&amp;$T625)),""))))&amp;"",IF(R625="","",""))&amp;""</f>
        <v/>
      </c>
      <c r="BA625" s="6">
        <f t="shared" si="874"/>
        <v>56</v>
      </c>
      <c r="BB625">
        <f t="shared" ref="BB625:BD625" si="929">BB624</f>
        <v>18987</v>
      </c>
      <c r="BC625" t="str">
        <f t="shared" si="929"/>
        <v>Velodrome</v>
      </c>
      <c r="BD625" t="str">
        <f t="shared" si="929"/>
        <v>Outlaws</v>
      </c>
      <c r="BE625" t="s">
        <v>7</v>
      </c>
      <c r="BF625" t="s">
        <v>172</v>
      </c>
      <c r="BI625" cm="1">
        <f t="array" ref="BI625">IFERROR(_xlfn._xlws.FILTER(shifts!A:A,(shifts!B:B=events!AD625)*(shifts!AG:AG&gt;=events!BK625)*(shifts!AH:AH&lt;=events!BL625)),BI624)</f>
        <v>22</v>
      </c>
      <c r="BJ625" s="15">
        <f t="shared" si="876"/>
        <v>0</v>
      </c>
      <c r="BK625">
        <f t="shared" si="877"/>
        <v>585</v>
      </c>
      <c r="BL625">
        <f t="shared" si="878"/>
        <v>585</v>
      </c>
      <c r="BM625" s="15">
        <f>SUMIFS(BJ$2:BJ625,K$2:K625,"=Intermission")+SUMIFS(BJ$2:BJ625,K$2:K625,"=Timeout")</f>
        <v>0</v>
      </c>
      <c r="BN625">
        <f t="shared" si="879"/>
        <v>0</v>
      </c>
      <c r="BO625" s="19">
        <f t="shared" si="880"/>
        <v>495</v>
      </c>
      <c r="BP625">
        <f t="shared" si="881"/>
        <v>490</v>
      </c>
      <c r="BQ625" s="17">
        <f t="shared" si="882"/>
        <v>495</v>
      </c>
      <c r="BR625" t="str">
        <f t="shared" si="883"/>
        <v>event_team_player_2</v>
      </c>
      <c r="BS625">
        <f>COUNTIFS(S$3:S625,"="&amp;S625,AI$3:AI625,"="&amp;AI625)</f>
        <v>2</v>
      </c>
      <c r="BT625" t="str">
        <f>IFERROR(VLOOKUP(BB625&amp;BU625&amp;X625,game_rosters!U:W,3,FALSE),"")</f>
        <v>P100214</v>
      </c>
      <c r="BU625" t="str">
        <f t="shared" si="884"/>
        <v>Outlaws</v>
      </c>
    </row>
    <row r="626" spans="1:73" x14ac:dyDescent="0.2">
      <c r="A626">
        <f t="shared" si="859"/>
        <v>1</v>
      </c>
      <c r="E626" s="4"/>
      <c r="F626" s="43"/>
      <c r="G626" s="4"/>
      <c r="H626" s="46"/>
      <c r="I626" s="44">
        <v>12</v>
      </c>
      <c r="J626" s="44" t="str">
        <f t="shared" si="885"/>
        <v/>
      </c>
      <c r="K626" t="s">
        <v>13</v>
      </c>
      <c r="R626" s="51">
        <v>1</v>
      </c>
      <c r="S626">
        <v>307</v>
      </c>
      <c r="T626" t="s">
        <v>756</v>
      </c>
      <c r="U626" t="str">
        <f>IF(B626=1,MAX($U$2:$U625)+1,IF(AND($T626&lt;&gt;"",$T626=$T625),$U625,IF(B626="x",U625,"")))</f>
        <v/>
      </c>
      <c r="V626" t="str">
        <f>IF(C626=1,MAX($V$2:$V625)+1,IF(AND($T626&lt;&gt;"",$T626=$T625),$U625,IF(C626="x",V625,"")))</f>
        <v/>
      </c>
      <c r="W626" t="s">
        <v>731</v>
      </c>
      <c r="X626">
        <v>12</v>
      </c>
      <c r="Z626">
        <v>1</v>
      </c>
      <c r="AA626">
        <f t="shared" si="856"/>
        <v>1307</v>
      </c>
      <c r="AB626" t="str">
        <f t="shared" si="857"/>
        <v/>
      </c>
      <c r="AC626">
        <f t="shared" si="853"/>
        <v>1307</v>
      </c>
      <c r="AD626" s="6">
        <v>1</v>
      </c>
      <c r="AE626" t="s">
        <v>935</v>
      </c>
      <c r="AF626" t="s">
        <v>900</v>
      </c>
      <c r="AG626" t="s">
        <v>935</v>
      </c>
      <c r="AH626" t="s">
        <v>919</v>
      </c>
      <c r="AI626" t="str">
        <f t="shared" si="860"/>
        <v>e</v>
      </c>
      <c r="AJ626" t="str">
        <f t="shared" si="861"/>
        <v/>
      </c>
      <c r="AK626" t="str">
        <f t="shared" si="862"/>
        <v/>
      </c>
      <c r="AL626" t="str">
        <f t="shared" si="863"/>
        <v/>
      </c>
      <c r="AM626" t="str">
        <f t="shared" si="864"/>
        <v/>
      </c>
      <c r="AN626" t="str">
        <f t="shared" si="865"/>
        <v>Away</v>
      </c>
      <c r="AO626" t="str">
        <f t="shared" si="866"/>
        <v>a</v>
      </c>
      <c r="AP626" t="str">
        <f t="shared" si="867"/>
        <v/>
      </c>
      <c r="AQ626" t="str">
        <f t="shared" si="868"/>
        <v/>
      </c>
      <c r="AR626" t="str">
        <f t="shared" si="869"/>
        <v>Away</v>
      </c>
      <c r="AS626" t="str">
        <f t="shared" si="870"/>
        <v>a</v>
      </c>
      <c r="AT626" t="str">
        <f t="shared" si="871"/>
        <v>Offensive</v>
      </c>
      <c r="AU626" t="str">
        <f t="shared" si="872"/>
        <v/>
      </c>
      <c r="AV626" t="str">
        <f t="shared" si="873"/>
        <v/>
      </c>
      <c r="AW626" t="str" cm="1">
        <f t="array" ref="AW626">IFERROR(IF(O626&lt;&gt;"",O626,IF(OR($S626="",$T626=""),"",IF(O626&lt;&gt;"",O626,IF($T626&lt;&gt;"",_xlfn._xlws.FILTER(O:O,($BU:$BU=$BU626)*($I:$I=$I626)*($T:$T=$T626)*($S:$S=_xlfn.MINIFS($S:$S,$T:$T,"="&amp;$T626)),"")))))&amp;"",IF(O626="","",""))&amp;""</f>
        <v/>
      </c>
      <c r="AX626" t="str" cm="1">
        <f t="array" ref="AX626">IFERROR(IF(P626&lt;&gt;"",P626,IF(OR($S626="",$T626=""),"",IF($T626&lt;&gt;"",_xlfn._xlws.FILTER(P:P,($BU:$BU=$BU626)*($I:$I=$I626)*($T:$T=$T626)*($S:$S=_xlfn.MINIFS($S:$S,$T:$T,"="&amp;$T626)),""))))&amp;"",IF(P626="","",""))&amp;""</f>
        <v/>
      </c>
      <c r="AY626" t="str" cm="1">
        <f t="array" ref="AY626">IFERROR(IF(Q626&lt;&gt;"",Q626,IF(OR($S626="",$T626=""),"",IF($T626&lt;&gt;"",_xlfn._xlws.FILTER(Q:Q,($BU:$BU=$BU626)*($I:$I=$I626)*($T:$T=$T626)*($S:$S=_xlfn.MINIFS($S:$S,$T:$T,"="&amp;$T626)),""))))&amp;"",IF(Q626="","",""))&amp;""</f>
        <v/>
      </c>
      <c r="AZ626" t="str" cm="1">
        <f t="array" ref="AZ626">IFERROR(IF(R626&lt;&gt;"",R626,IF(OR($S626="",$T626=""),"",IF($T626&lt;&gt;"",_xlfn._xlws.FILTER(R:R,($BU:$BU=$BU626)*($I:$I=$I626)*($T:$T=$T626)*($S:$S=_xlfn.MINIFS($S:$S,$T:$T,"="&amp;$T626)),""))))&amp;"",IF(R626="","",""))&amp;""</f>
        <v>1</v>
      </c>
      <c r="BA626" s="6">
        <f t="shared" si="874"/>
        <v>56</v>
      </c>
      <c r="BB626">
        <f t="shared" ref="BB626:BD626" si="930">BB625</f>
        <v>18987</v>
      </c>
      <c r="BC626" t="str">
        <f t="shared" si="930"/>
        <v>Velodrome</v>
      </c>
      <c r="BD626" t="str">
        <f t="shared" si="930"/>
        <v>Outlaws</v>
      </c>
      <c r="BE626" t="s">
        <v>13</v>
      </c>
      <c r="BF626" t="s">
        <v>756</v>
      </c>
      <c r="BI626" cm="1">
        <f t="array" ref="BI626">IFERROR(_xlfn._xlws.FILTER(shifts!A:A,(shifts!B:B=events!AD626)*(shifts!AG:AG&gt;=events!BK626)*(shifts!AH:AH&lt;=events!BL626)),BI625)</f>
        <v>22</v>
      </c>
      <c r="BJ626" s="15">
        <f t="shared" si="876"/>
        <v>2</v>
      </c>
      <c r="BK626">
        <f t="shared" si="877"/>
        <v>585</v>
      </c>
      <c r="BL626">
        <f t="shared" si="878"/>
        <v>583</v>
      </c>
      <c r="BM626" s="15">
        <f>SUMIFS(BJ$2:BJ626,K$2:K626,"=Intermission")+SUMIFS(BJ$2:BJ626,K$2:K626,"=Timeout")</f>
        <v>0</v>
      </c>
      <c r="BN626">
        <f t="shared" si="879"/>
        <v>0</v>
      </c>
      <c r="BO626" s="19">
        <f t="shared" si="880"/>
        <v>495</v>
      </c>
      <c r="BP626">
        <f t="shared" si="881"/>
        <v>490</v>
      </c>
      <c r="BQ626" s="17">
        <f t="shared" si="882"/>
        <v>497</v>
      </c>
      <c r="BR626" t="str">
        <f t="shared" si="883"/>
        <v>event_team_player_1</v>
      </c>
      <c r="BS626">
        <f>COUNTIFS(S$3:S626,"="&amp;S626,AI$3:AI626,"="&amp;AI626)</f>
        <v>1</v>
      </c>
      <c r="BT626" t="str">
        <f>IFERROR(VLOOKUP(BB626&amp;BU626&amp;X626,game_rosters!U:W,3,FALSE),"")</f>
        <v>P100214</v>
      </c>
      <c r="BU626" t="str">
        <f t="shared" si="884"/>
        <v>Outlaws</v>
      </c>
    </row>
    <row r="627" spans="1:73" x14ac:dyDescent="0.2">
      <c r="A627" t="str">
        <f t="shared" si="859"/>
        <v/>
      </c>
      <c r="E627" s="4"/>
      <c r="F627" s="43"/>
      <c r="G627" s="4"/>
      <c r="H627" s="46"/>
      <c r="I627" s="44">
        <v>22</v>
      </c>
      <c r="J627" s="44" t="str">
        <f t="shared" si="885"/>
        <v/>
      </c>
      <c r="R627" s="51">
        <v>1</v>
      </c>
      <c r="S627">
        <v>307</v>
      </c>
      <c r="T627" t="s">
        <v>756</v>
      </c>
      <c r="U627" t="str">
        <f>IF(B627=1,MAX($U$2:$U626)+1,IF(AND($T627&lt;&gt;"",$T627=$T626),$U626,IF(B627="x",U626,"")))</f>
        <v/>
      </c>
      <c r="V627" t="str">
        <f>IF(C627=1,MAX($V$2:$V626)+1,IF(AND($T627&lt;&gt;"",$T627=$T626),$U626,IF(C627="x",V626,"")))</f>
        <v/>
      </c>
      <c r="X627">
        <v>22</v>
      </c>
      <c r="AA627">
        <f t="shared" si="856"/>
        <v>1307</v>
      </c>
      <c r="AB627" t="str">
        <f t="shared" si="857"/>
        <v/>
      </c>
      <c r="AC627">
        <f t="shared" si="853"/>
        <v>1307</v>
      </c>
      <c r="AD627" s="6">
        <v>1</v>
      </c>
      <c r="AE627" t="s">
        <v>935</v>
      </c>
      <c r="AF627" t="s">
        <v>900</v>
      </c>
      <c r="AG627" t="s">
        <v>935</v>
      </c>
      <c r="AH627" t="s">
        <v>919</v>
      </c>
      <c r="AI627" t="str">
        <f t="shared" si="860"/>
        <v>o</v>
      </c>
      <c r="AJ627" t="str">
        <f t="shared" si="861"/>
        <v/>
      </c>
      <c r="AK627" t="str">
        <f t="shared" si="862"/>
        <v/>
      </c>
      <c r="AL627" t="str">
        <f t="shared" si="863"/>
        <v/>
      </c>
      <c r="AM627" t="str">
        <f t="shared" si="864"/>
        <v/>
      </c>
      <c r="AN627" t="str">
        <f t="shared" si="865"/>
        <v>Away</v>
      </c>
      <c r="AO627" t="str">
        <f t="shared" si="866"/>
        <v>a</v>
      </c>
      <c r="AP627" t="str">
        <f t="shared" si="867"/>
        <v/>
      </c>
      <c r="AQ627" t="str">
        <f t="shared" si="868"/>
        <v/>
      </c>
      <c r="AR627" t="str">
        <f t="shared" si="869"/>
        <v>Away</v>
      </c>
      <c r="AS627" t="str">
        <f t="shared" si="870"/>
        <v>a</v>
      </c>
      <c r="AT627" t="str">
        <f t="shared" si="871"/>
        <v>Defensive</v>
      </c>
      <c r="AU627" t="str">
        <f t="shared" si="872"/>
        <v/>
      </c>
      <c r="AV627" t="str">
        <f t="shared" si="873"/>
        <v/>
      </c>
      <c r="AW627" t="str" cm="1">
        <f t="array" ref="AW627">IFERROR(IF(O627&lt;&gt;"",O627,IF(OR($S627="",$T627=""),"",IF(O627&lt;&gt;"",O627,IF($T627&lt;&gt;"",_xlfn._xlws.FILTER(O:O,($BU:$BU=$BU627)*($I:$I=$I627)*($T:$T=$T627)*($S:$S=_xlfn.MINIFS($S:$S,$T:$T,"="&amp;$T627)),"")))))&amp;"",IF(O627="","",""))&amp;""</f>
        <v/>
      </c>
      <c r="AX627" t="str" cm="1">
        <f t="array" ref="AX627">IFERROR(IF(P627&lt;&gt;"",P627,IF(OR($S627="",$T627=""),"",IF($T627&lt;&gt;"",_xlfn._xlws.FILTER(P:P,($BU:$BU=$BU627)*($I:$I=$I627)*($T:$T=$T627)*($S:$S=_xlfn.MINIFS($S:$S,$T:$T,"="&amp;$T627)),""))))&amp;"",IF(P627="","",""))&amp;""</f>
        <v/>
      </c>
      <c r="AY627" t="str" cm="1">
        <f t="array" ref="AY627">IFERROR(IF(Q627&lt;&gt;"",Q627,IF(OR($S627="",$T627=""),"",IF($T627&lt;&gt;"",_xlfn._xlws.FILTER(Q:Q,($BU:$BU=$BU627)*($I:$I=$I627)*($T:$T=$T627)*($S:$S=_xlfn.MINIFS($S:$S,$T:$T,"="&amp;$T627)),""))))&amp;"",IF(Q627="","",""))&amp;""</f>
        <v/>
      </c>
      <c r="AZ627" t="str" cm="1">
        <f t="array" ref="AZ627">IFERROR(IF(R627&lt;&gt;"",R627,IF(OR($S627="",$T627=""),"",IF($T627&lt;&gt;"",_xlfn._xlws.FILTER(R:R,($BU:$BU=$BU627)*($I:$I=$I627)*($T:$T=$T627)*($S:$S=_xlfn.MINIFS($S:$S,$T:$T,"="&amp;$T627)),""))))&amp;"",IF(R627="","",""))&amp;""</f>
        <v>1</v>
      </c>
      <c r="BA627" s="6">
        <f t="shared" si="874"/>
        <v>56</v>
      </c>
      <c r="BB627">
        <f t="shared" ref="BB627:BD627" si="931">BB626</f>
        <v>18987</v>
      </c>
      <c r="BC627" t="str">
        <f t="shared" si="931"/>
        <v>Velodrome</v>
      </c>
      <c r="BD627" t="str">
        <f t="shared" si="931"/>
        <v>Outlaws</v>
      </c>
      <c r="BE627" t="s">
        <v>13</v>
      </c>
      <c r="BF627" t="s">
        <v>756</v>
      </c>
      <c r="BI627" cm="1">
        <f t="array" ref="BI627">IFERROR(_xlfn._xlws.FILTER(shifts!A:A,(shifts!B:B=events!AD627)*(shifts!AG:AG&gt;=events!BK627)*(shifts!AH:AH&lt;=events!BL627)),BI626)</f>
        <v>22</v>
      </c>
      <c r="BJ627" s="15">
        <f t="shared" si="876"/>
        <v>2</v>
      </c>
      <c r="BK627">
        <f t="shared" si="877"/>
        <v>585</v>
      </c>
      <c r="BL627">
        <f t="shared" si="878"/>
        <v>583</v>
      </c>
      <c r="BM627" s="15">
        <f>SUMIFS(BJ$2:BJ627,K$2:K627,"=Intermission")+SUMIFS(BJ$2:BJ627,K$2:K627,"=Timeout")</f>
        <v>0</v>
      </c>
      <c r="BN627">
        <f t="shared" si="879"/>
        <v>0</v>
      </c>
      <c r="BO627" s="19">
        <f t="shared" si="880"/>
        <v>495</v>
      </c>
      <c r="BP627">
        <f t="shared" si="881"/>
        <v>490</v>
      </c>
      <c r="BQ627" s="17">
        <f t="shared" si="882"/>
        <v>497</v>
      </c>
      <c r="BR627" t="str">
        <f t="shared" si="883"/>
        <v>opp_team_player_1</v>
      </c>
      <c r="BS627">
        <f>COUNTIFS(S$3:S627,"="&amp;S627,AI$3:AI627,"="&amp;AI627)</f>
        <v>1</v>
      </c>
      <c r="BT627" t="str">
        <f>IFERROR(VLOOKUP(BB627&amp;BU627&amp;X627,game_rosters!U:W,3,FALSE),"")</f>
        <v>P100108</v>
      </c>
      <c r="BU627" t="str">
        <f t="shared" si="884"/>
        <v>Velodrome</v>
      </c>
    </row>
    <row r="628" spans="1:73" x14ac:dyDescent="0.2">
      <c r="A628">
        <f t="shared" si="859"/>
        <v>1</v>
      </c>
      <c r="E628" s="4"/>
      <c r="F628" s="43"/>
      <c r="G628" s="4"/>
      <c r="H628" s="46"/>
      <c r="I628" s="44">
        <v>22</v>
      </c>
      <c r="J628" s="44" t="str">
        <f t="shared" si="885"/>
        <v/>
      </c>
      <c r="K628" t="s">
        <v>9</v>
      </c>
      <c r="L628" t="s">
        <v>183</v>
      </c>
      <c r="M628" t="s">
        <v>80</v>
      </c>
      <c r="N628" t="s">
        <v>595</v>
      </c>
      <c r="O628" t="s">
        <v>601</v>
      </c>
      <c r="Q628" t="s">
        <v>595</v>
      </c>
      <c r="R628" s="51">
        <v>1</v>
      </c>
      <c r="S628">
        <v>308</v>
      </c>
      <c r="T628" t="s">
        <v>756</v>
      </c>
      <c r="U628" t="str">
        <f>IF(B628=1,MAX($U$2:$U627)+1,IF(AND($T628&lt;&gt;"",$T628=$T627),$U627,IF(B628="x",U627,"")))</f>
        <v/>
      </c>
      <c r="V628" t="str">
        <f>IF(C628=1,MAX($V$2:$V627)+1,IF(AND($T628&lt;&gt;"",$T628=$T627),$U627,IF(C628="x",V627,"")))</f>
        <v/>
      </c>
      <c r="W628" t="s">
        <v>735</v>
      </c>
      <c r="X628">
        <v>22</v>
      </c>
      <c r="Z628">
        <v>1</v>
      </c>
      <c r="AA628">
        <f t="shared" si="856"/>
        <v>1308</v>
      </c>
      <c r="AB628" t="str">
        <f t="shared" si="857"/>
        <v/>
      </c>
      <c r="AC628">
        <f t="shared" si="853"/>
        <v>1308</v>
      </c>
      <c r="AD628" s="6">
        <v>1</v>
      </c>
      <c r="AE628" t="s">
        <v>935</v>
      </c>
      <c r="AF628" t="s">
        <v>919</v>
      </c>
      <c r="AG628" t="s">
        <v>756</v>
      </c>
      <c r="AH628" t="s">
        <v>756</v>
      </c>
      <c r="AI628" t="str">
        <f t="shared" si="860"/>
        <v>e</v>
      </c>
      <c r="AJ628" t="str">
        <f t="shared" si="861"/>
        <v/>
      </c>
      <c r="AK628" t="str">
        <f t="shared" si="862"/>
        <v/>
      </c>
      <c r="AL628" t="str">
        <f t="shared" si="863"/>
        <v/>
      </c>
      <c r="AM628" t="str">
        <f t="shared" si="864"/>
        <v/>
      </c>
      <c r="AN628" t="str">
        <f t="shared" si="865"/>
        <v>Home</v>
      </c>
      <c r="AO628" t="str">
        <f t="shared" si="866"/>
        <v>h</v>
      </c>
      <c r="AP628" t="str">
        <f t="shared" si="867"/>
        <v/>
      </c>
      <c r="AQ628" t="str">
        <f t="shared" si="868"/>
        <v/>
      </c>
      <c r="AR628" t="str">
        <f t="shared" si="869"/>
        <v>Home</v>
      </c>
      <c r="AS628" t="str">
        <f t="shared" si="870"/>
        <v>h</v>
      </c>
      <c r="AT628" t="str">
        <f t="shared" si="871"/>
        <v>Defensive</v>
      </c>
      <c r="AU628" t="str">
        <f t="shared" si="872"/>
        <v/>
      </c>
      <c r="AV628" t="str">
        <f t="shared" si="873"/>
        <v/>
      </c>
      <c r="AW628" t="str" cm="1">
        <f t="array" ref="AW628">IFERROR(IF(O628&lt;&gt;"",O628,IF(OR($S628="",$T628=""),"",IF(O628&lt;&gt;"",O628,IF($T628&lt;&gt;"",_xlfn._xlws.FILTER(O:O,($BU:$BU=$BU628)*($I:$I=$I628)*($T:$T=$T628)*($S:$S=_xlfn.MINIFS($S:$S,$T:$T,"="&amp;$T628)),"")))))&amp;"",IF(O628="","",""))&amp;""</f>
        <v>Defensive_PlayPossession-PokeCheck</v>
      </c>
      <c r="AX628" t="str" cm="1">
        <f t="array" ref="AX628">IFERROR(IF(P628&lt;&gt;"",P628,IF(OR($S628="",$T628=""),"",IF($T628&lt;&gt;"",_xlfn._xlws.FILTER(P:P,($BU:$BU=$BU628)*($I:$I=$I628)*($T:$T=$T628)*($S:$S=_xlfn.MINIFS($S:$S,$T:$T,"="&amp;$T628)),""))))&amp;"",IF(P628="","",""))&amp;""</f>
        <v/>
      </c>
      <c r="AY628" t="str" cm="1">
        <f t="array" ref="AY628">IFERROR(IF(Q628&lt;&gt;"",Q628,IF(OR($S628="",$T628=""),"",IF($T628&lt;&gt;"",_xlfn._xlws.FILTER(Q:Q,($BU:$BU=$BU628)*($I:$I=$I628)*($T:$T=$T628)*($S:$S=_xlfn.MINIFS($S:$S,$T:$T,"="&amp;$T628)),""))))&amp;"",IF(Q628="","",""))&amp;""</f>
        <v>s</v>
      </c>
      <c r="AZ628" t="str" cm="1">
        <f t="array" ref="AZ628">IFERROR(IF(R628&lt;&gt;"",R628,IF(OR($S628="",$T628=""),"",IF($T628&lt;&gt;"",_xlfn._xlws.FILTER(R:R,($BU:$BU=$BU628)*($I:$I=$I628)*($T:$T=$T628)*($S:$S=_xlfn.MINIFS($S:$S,$T:$T,"="&amp;$T628)),""))))&amp;"",IF(R628="","",""))&amp;""</f>
        <v>1</v>
      </c>
      <c r="BA628" s="6">
        <f t="shared" si="874"/>
        <v>56</v>
      </c>
      <c r="BB628">
        <f t="shared" ref="BB628:BD628" si="932">BB627</f>
        <v>18987</v>
      </c>
      <c r="BC628" t="str">
        <f t="shared" si="932"/>
        <v>Velodrome</v>
      </c>
      <c r="BD628" t="str">
        <f t="shared" si="932"/>
        <v>Outlaws</v>
      </c>
      <c r="BE628" t="s">
        <v>9</v>
      </c>
      <c r="BF628" t="s">
        <v>183</v>
      </c>
      <c r="BI628" cm="1">
        <f t="array" ref="BI628">IFERROR(_xlfn._xlws.FILTER(shifts!A:A,(shifts!B:B=events!AD628)*(shifts!AG:AG&gt;=events!BK628)*(shifts!AH:AH&lt;=events!BL628)),BI627)</f>
        <v>22</v>
      </c>
      <c r="BJ628" s="15">
        <f t="shared" si="876"/>
        <v>0</v>
      </c>
      <c r="BK628">
        <f t="shared" si="877"/>
        <v>583</v>
      </c>
      <c r="BL628">
        <f t="shared" si="878"/>
        <v>583</v>
      </c>
      <c r="BM628" s="15">
        <f>SUMIFS(BJ$2:BJ628,K$2:K628,"=Intermission")+SUMIFS(BJ$2:BJ628,K$2:K628,"=Timeout")</f>
        <v>0</v>
      </c>
      <c r="BN628">
        <f t="shared" si="879"/>
        <v>0</v>
      </c>
      <c r="BO628" s="19">
        <f t="shared" si="880"/>
        <v>497</v>
      </c>
      <c r="BP628">
        <f t="shared" si="881"/>
        <v>492</v>
      </c>
      <c r="BQ628" s="17">
        <f t="shared" si="882"/>
        <v>497</v>
      </c>
      <c r="BR628" t="str">
        <f t="shared" si="883"/>
        <v>event_team_player_1</v>
      </c>
      <c r="BS628">
        <f>COUNTIFS(S$3:S628,"="&amp;S628,AI$3:AI628,"="&amp;AI628)</f>
        <v>1</v>
      </c>
      <c r="BT628" t="str">
        <f>IFERROR(VLOOKUP(BB628&amp;BU628&amp;X628,game_rosters!U:W,3,FALSE),"")</f>
        <v>P100108</v>
      </c>
      <c r="BU628" t="str">
        <f t="shared" si="884"/>
        <v>Velodrome</v>
      </c>
    </row>
    <row r="629" spans="1:73" x14ac:dyDescent="0.2">
      <c r="A629" t="str">
        <f t="shared" si="859"/>
        <v/>
      </c>
      <c r="E629" s="4"/>
      <c r="F629" s="43"/>
      <c r="G629" s="4"/>
      <c r="H629" s="46"/>
      <c r="I629" s="44">
        <v>12</v>
      </c>
      <c r="J629" s="44" t="str">
        <f t="shared" si="885"/>
        <v/>
      </c>
      <c r="R629" s="51">
        <v>1</v>
      </c>
      <c r="S629">
        <v>308</v>
      </c>
      <c r="T629" t="s">
        <v>756</v>
      </c>
      <c r="U629" t="str">
        <f>IF(B629=1,MAX($U$2:$U628)+1,IF(AND($T629&lt;&gt;"",$T629=$T628),$U628,IF(B629="x",U628,"")))</f>
        <v/>
      </c>
      <c r="V629" t="str">
        <f>IF(C629=1,MAX($V$2:$V628)+1,IF(AND($T629&lt;&gt;"",$T629=$T628),$U628,IF(C629="x",V628,"")))</f>
        <v/>
      </c>
      <c r="X629">
        <v>12</v>
      </c>
      <c r="AA629">
        <f t="shared" si="856"/>
        <v>1308</v>
      </c>
      <c r="AB629" t="str">
        <f t="shared" si="857"/>
        <v/>
      </c>
      <c r="AC629">
        <f t="shared" si="853"/>
        <v>1308</v>
      </c>
      <c r="AD629" s="6">
        <v>1</v>
      </c>
      <c r="AE629" t="s">
        <v>935</v>
      </c>
      <c r="AF629" t="s">
        <v>919</v>
      </c>
      <c r="AG629" t="s">
        <v>756</v>
      </c>
      <c r="AH629" t="s">
        <v>756</v>
      </c>
      <c r="AI629" t="str">
        <f t="shared" si="860"/>
        <v>o</v>
      </c>
      <c r="AJ629" t="str">
        <f t="shared" si="861"/>
        <v/>
      </c>
      <c r="AK629" t="str">
        <f t="shared" si="862"/>
        <v/>
      </c>
      <c r="AL629" t="str">
        <f t="shared" si="863"/>
        <v/>
      </c>
      <c r="AM629" t="str">
        <f t="shared" si="864"/>
        <v/>
      </c>
      <c r="AN629" t="str">
        <f t="shared" si="865"/>
        <v>Home</v>
      </c>
      <c r="AO629" t="str">
        <f t="shared" si="866"/>
        <v>h</v>
      </c>
      <c r="AP629" t="str">
        <f t="shared" si="867"/>
        <v/>
      </c>
      <c r="AQ629" t="str">
        <f t="shared" si="868"/>
        <v/>
      </c>
      <c r="AR629" t="str">
        <f t="shared" si="869"/>
        <v>Home</v>
      </c>
      <c r="AS629" t="str">
        <f t="shared" si="870"/>
        <v>h</v>
      </c>
      <c r="AT629" t="str">
        <f t="shared" si="871"/>
        <v>Offensive</v>
      </c>
      <c r="AU629" t="str">
        <f t="shared" si="872"/>
        <v/>
      </c>
      <c r="AV629" t="str">
        <f t="shared" si="873"/>
        <v/>
      </c>
      <c r="AW629" t="str" cm="1">
        <f t="array" ref="AW629">IFERROR(IF(O629&lt;&gt;"",O629,IF(OR($S629="",$T629=""),"",IF(O629&lt;&gt;"",O629,IF($T629&lt;&gt;"",_xlfn._xlws.FILTER(O:O,($BU:$BU=$BU629)*($I:$I=$I629)*($T:$T=$T629)*($S:$S=_xlfn.MINIFS($S:$S,$T:$T,"="&amp;$T629)),"")))))&amp;"",IF(O629="","",""))&amp;""</f>
        <v/>
      </c>
      <c r="AX629" t="str" cm="1">
        <f t="array" ref="AX629">IFERROR(IF(P629&lt;&gt;"",P629,IF(OR($S629="",$T629=""),"",IF($T629&lt;&gt;"",_xlfn._xlws.FILTER(P:P,($BU:$BU=$BU629)*($I:$I=$I629)*($T:$T=$T629)*($S:$S=_xlfn.MINIFS($S:$S,$T:$T,"="&amp;$T629)),""))))&amp;"",IF(P629="","",""))&amp;""</f>
        <v/>
      </c>
      <c r="AY629" t="str" cm="1">
        <f t="array" ref="AY629">IFERROR(IF(Q629&lt;&gt;"",Q629,IF(OR($S629="",$T629=""),"",IF($T629&lt;&gt;"",_xlfn._xlws.FILTER(Q:Q,($BU:$BU=$BU629)*($I:$I=$I629)*($T:$T=$T629)*($S:$S=_xlfn.MINIFS($S:$S,$T:$T,"="&amp;$T629)),""))))&amp;"",IF(Q629="","",""))&amp;""</f>
        <v/>
      </c>
      <c r="AZ629" t="str" cm="1">
        <f t="array" ref="AZ629">IFERROR(IF(R629&lt;&gt;"",R629,IF(OR($S629="",$T629=""),"",IF($T629&lt;&gt;"",_xlfn._xlws.FILTER(R:R,($BU:$BU=$BU629)*($I:$I=$I629)*($T:$T=$T629)*($S:$S=_xlfn.MINIFS($S:$S,$T:$T,"="&amp;$T629)),""))))&amp;"",IF(R629="","",""))&amp;""</f>
        <v>1</v>
      </c>
      <c r="BA629" s="6">
        <f t="shared" si="874"/>
        <v>56</v>
      </c>
      <c r="BB629">
        <f t="shared" ref="BB629:BD629" si="933">BB628</f>
        <v>18987</v>
      </c>
      <c r="BC629" t="str">
        <f t="shared" si="933"/>
        <v>Velodrome</v>
      </c>
      <c r="BD629" t="str">
        <f t="shared" si="933"/>
        <v>Outlaws</v>
      </c>
      <c r="BE629" t="s">
        <v>9</v>
      </c>
      <c r="BF629" t="s">
        <v>183</v>
      </c>
      <c r="BI629" cm="1">
        <f t="array" ref="BI629">IFERROR(_xlfn._xlws.FILTER(shifts!A:A,(shifts!B:B=events!AD629)*(shifts!AG:AG&gt;=events!BK629)*(shifts!AH:AH&lt;=events!BL629)),BI628)</f>
        <v>22</v>
      </c>
      <c r="BJ629" s="15">
        <f t="shared" si="876"/>
        <v>0</v>
      </c>
      <c r="BK629">
        <f t="shared" si="877"/>
        <v>583</v>
      </c>
      <c r="BL629">
        <f t="shared" si="878"/>
        <v>583</v>
      </c>
      <c r="BM629" s="15">
        <f>SUMIFS(BJ$2:BJ629,K$2:K629,"=Intermission")+SUMIFS(BJ$2:BJ629,K$2:K629,"=Timeout")</f>
        <v>0</v>
      </c>
      <c r="BN629">
        <f t="shared" si="879"/>
        <v>0</v>
      </c>
      <c r="BO629" s="19">
        <f t="shared" si="880"/>
        <v>497</v>
      </c>
      <c r="BP629">
        <f t="shared" si="881"/>
        <v>492</v>
      </c>
      <c r="BQ629" s="17">
        <f t="shared" si="882"/>
        <v>497</v>
      </c>
      <c r="BR629" t="str">
        <f t="shared" si="883"/>
        <v>opp_team_player_1</v>
      </c>
      <c r="BS629">
        <f>COUNTIFS(S$3:S629,"="&amp;S629,AI$3:AI629,"="&amp;AI629)</f>
        <v>1</v>
      </c>
      <c r="BT629" t="str">
        <f>IFERROR(VLOOKUP(BB629&amp;BU629&amp;X629,game_rosters!U:W,3,FALSE),"")</f>
        <v>P100214</v>
      </c>
      <c r="BU629" t="str">
        <f t="shared" si="884"/>
        <v>Outlaws</v>
      </c>
    </row>
    <row r="630" spans="1:73" x14ac:dyDescent="0.2">
      <c r="A630">
        <f t="shared" si="859"/>
        <v>1</v>
      </c>
      <c r="E630" s="4"/>
      <c r="F630" s="43"/>
      <c r="G630" s="4"/>
      <c r="H630" s="46"/>
      <c r="I630" s="44">
        <v>70</v>
      </c>
      <c r="J630" s="44" t="str">
        <f t="shared" si="885"/>
        <v/>
      </c>
      <c r="K630" t="s">
        <v>13</v>
      </c>
      <c r="L630" t="s">
        <v>586</v>
      </c>
      <c r="N630" t="s">
        <v>595</v>
      </c>
      <c r="O630" t="s">
        <v>600</v>
      </c>
      <c r="Q630" t="s">
        <v>595</v>
      </c>
      <c r="S630">
        <v>309</v>
      </c>
      <c r="T630" t="s">
        <v>756</v>
      </c>
      <c r="U630" t="str">
        <f>IF(B630=1,MAX($U$2:$U629)+1,IF(AND($T630&lt;&gt;"",$T630=$T629),$U629,IF(B630="x",U629,"")))</f>
        <v/>
      </c>
      <c r="V630" t="str">
        <f>IF(C630=1,MAX($V$2:$V629)+1,IF(AND($T630&lt;&gt;"",$T630=$T629),$U629,IF(C630="x",V629,"")))</f>
        <v/>
      </c>
      <c r="W630" t="s">
        <v>735</v>
      </c>
      <c r="X630">
        <v>70</v>
      </c>
      <c r="Z630">
        <v>1</v>
      </c>
      <c r="AA630">
        <f t="shared" si="856"/>
        <v>1309</v>
      </c>
      <c r="AB630" t="str">
        <f t="shared" si="857"/>
        <v/>
      </c>
      <c r="AC630">
        <f t="shared" si="853"/>
        <v>1309</v>
      </c>
      <c r="AD630" s="6">
        <v>1</v>
      </c>
      <c r="AE630" t="s">
        <v>935</v>
      </c>
      <c r="AF630" t="s">
        <v>902</v>
      </c>
      <c r="AG630" t="s">
        <v>935</v>
      </c>
      <c r="AH630" t="s">
        <v>865</v>
      </c>
      <c r="AI630" t="str">
        <f t="shared" si="860"/>
        <v>e</v>
      </c>
      <c r="AJ630" t="str">
        <f t="shared" si="861"/>
        <v/>
      </c>
      <c r="AK630" t="str">
        <f t="shared" si="862"/>
        <v/>
      </c>
      <c r="AL630" t="str">
        <f t="shared" si="863"/>
        <v/>
      </c>
      <c r="AM630" t="str">
        <f t="shared" si="864"/>
        <v/>
      </c>
      <c r="AN630" t="str">
        <f t="shared" si="865"/>
        <v>Home</v>
      </c>
      <c r="AO630" t="str">
        <f t="shared" si="866"/>
        <v>h</v>
      </c>
      <c r="AP630" t="str">
        <f t="shared" si="867"/>
        <v/>
      </c>
      <c r="AQ630" t="str">
        <f t="shared" si="868"/>
        <v/>
      </c>
      <c r="AR630" t="str">
        <f t="shared" si="869"/>
        <v>Home</v>
      </c>
      <c r="AS630" t="str">
        <f t="shared" si="870"/>
        <v>h</v>
      </c>
      <c r="AT630" t="str">
        <f t="shared" si="871"/>
        <v>Offensive</v>
      </c>
      <c r="AU630" t="str">
        <f t="shared" si="872"/>
        <v/>
      </c>
      <c r="AV630" t="str">
        <f t="shared" si="873"/>
        <v/>
      </c>
      <c r="AW630" t="str" cm="1">
        <f t="array" ref="AW630">IFERROR(IF(O630&lt;&gt;"",O630,IF(OR($S630="",$T630=""),"",IF(O630&lt;&gt;"",O630,IF($T630&lt;&gt;"",_xlfn._xlws.FILTER(O:O,($BU:$BU=$BU630)*($I:$I=$I630)*($T:$T=$T630)*($S:$S=_xlfn.MINIFS($S:$S,$T:$T,"="&amp;$T630)),"")))))&amp;"",IF(O630="","",""))&amp;""</f>
        <v>OffensivePlay_Zone-PuckRetreivalTurnover</v>
      </c>
      <c r="AX630" t="str" cm="1">
        <f t="array" ref="AX630">IFERROR(IF(P630&lt;&gt;"",P630,IF(OR($S630="",$T630=""),"",IF($T630&lt;&gt;"",_xlfn._xlws.FILTER(P:P,($BU:$BU=$BU630)*($I:$I=$I630)*($T:$T=$T630)*($S:$S=_xlfn.MINIFS($S:$S,$T:$T,"="&amp;$T630)),""))))&amp;"",IF(P630="","",""))&amp;""</f>
        <v/>
      </c>
      <c r="AY630" t="str" cm="1">
        <f t="array" ref="AY630">IFERROR(IF(Q630&lt;&gt;"",Q630,IF(OR($S630="",$T630=""),"",IF($T630&lt;&gt;"",_xlfn._xlws.FILTER(Q:Q,($BU:$BU=$BU630)*($I:$I=$I630)*($T:$T=$T630)*($S:$S=_xlfn.MINIFS($S:$S,$T:$T,"="&amp;$T630)),""))))&amp;"",IF(Q630="","",""))&amp;""</f>
        <v>s</v>
      </c>
      <c r="AZ630" t="str" cm="1">
        <f t="array" ref="AZ630">IFERROR(IF(R630&lt;&gt;"",R630,IF(OR($S630="",$T630=""),"",IF($T630&lt;&gt;"",_xlfn._xlws.FILTER(R:R,($BU:$BU=$BU630)*($I:$I=$I630)*($T:$T=$T630)*($S:$S=_xlfn.MINIFS($S:$S,$T:$T,"="&amp;$T630)),""))))&amp;"",IF(R630="","",""))&amp;""</f>
        <v/>
      </c>
      <c r="BA630" s="6">
        <f t="shared" si="874"/>
        <v>56</v>
      </c>
      <c r="BB630">
        <f t="shared" ref="BB630:BD630" si="934">BB629</f>
        <v>18987</v>
      </c>
      <c r="BC630" t="str">
        <f t="shared" si="934"/>
        <v>Velodrome</v>
      </c>
      <c r="BD630" t="str">
        <f t="shared" si="934"/>
        <v>Outlaws</v>
      </c>
      <c r="BE630" t="s">
        <v>13</v>
      </c>
      <c r="BF630" t="s">
        <v>586</v>
      </c>
      <c r="BI630" cm="1">
        <f t="array" ref="BI630">IFERROR(_xlfn._xlws.FILTER(shifts!A:A,(shifts!B:B=events!AD630)*(shifts!AG:AG&gt;=events!BK630)*(shifts!AH:AH&lt;=events!BL630)),BI629)</f>
        <v>22</v>
      </c>
      <c r="BJ630" s="15">
        <f t="shared" si="876"/>
        <v>3</v>
      </c>
      <c r="BK630">
        <f t="shared" si="877"/>
        <v>581</v>
      </c>
      <c r="BL630">
        <f t="shared" si="878"/>
        <v>578</v>
      </c>
      <c r="BM630" s="15">
        <f>SUMIFS(BJ$2:BJ630,K$2:K630,"=Intermission")+SUMIFS(BJ$2:BJ630,K$2:K630,"=Timeout")</f>
        <v>0</v>
      </c>
      <c r="BN630">
        <f t="shared" si="879"/>
        <v>0</v>
      </c>
      <c r="BO630" s="19">
        <f t="shared" si="880"/>
        <v>499</v>
      </c>
      <c r="BP630">
        <f t="shared" si="881"/>
        <v>494</v>
      </c>
      <c r="BQ630" s="17">
        <f t="shared" si="882"/>
        <v>502</v>
      </c>
      <c r="BR630" t="str">
        <f t="shared" si="883"/>
        <v>event_team_player_1</v>
      </c>
      <c r="BS630">
        <f>COUNTIFS(S$3:S630,"="&amp;S630,AI$3:AI630,"="&amp;AI630)</f>
        <v>1</v>
      </c>
      <c r="BT630" t="str">
        <f>IFERROR(VLOOKUP(BB630&amp;BU630&amp;X630,game_rosters!U:W,3,FALSE),"")</f>
        <v>P100001</v>
      </c>
      <c r="BU630" t="str">
        <f t="shared" si="884"/>
        <v>Velodrome</v>
      </c>
    </row>
    <row r="631" spans="1:73" x14ac:dyDescent="0.2">
      <c r="A631" t="str">
        <f t="shared" si="859"/>
        <v/>
      </c>
      <c r="E631" s="4"/>
      <c r="F631" s="43"/>
      <c r="G631" s="4"/>
      <c r="H631" s="46"/>
      <c r="I631" s="44">
        <v>12</v>
      </c>
      <c r="J631" s="44" t="str">
        <f t="shared" si="885"/>
        <v/>
      </c>
      <c r="S631">
        <v>309</v>
      </c>
      <c r="T631" t="s">
        <v>756</v>
      </c>
      <c r="U631" t="str">
        <f>IF(B631=1,MAX($U$2:$U630)+1,IF(AND($T631&lt;&gt;"",$T631=$T630),$U630,IF(B631="x",U630,"")))</f>
        <v/>
      </c>
      <c r="V631" t="str">
        <f>IF(C631=1,MAX($V$2:$V630)+1,IF(AND($T631&lt;&gt;"",$T631=$T630),$U630,IF(C631="x",V630,"")))</f>
        <v/>
      </c>
      <c r="X631">
        <v>12</v>
      </c>
      <c r="AA631">
        <f t="shared" si="856"/>
        <v>1309</v>
      </c>
      <c r="AB631" t="str">
        <f t="shared" si="857"/>
        <v/>
      </c>
      <c r="AC631">
        <f t="shared" si="853"/>
        <v>1309</v>
      </c>
      <c r="AD631" s="6">
        <v>1</v>
      </c>
      <c r="AE631" t="s">
        <v>935</v>
      </c>
      <c r="AF631" t="s">
        <v>902</v>
      </c>
      <c r="AG631" t="s">
        <v>935</v>
      </c>
      <c r="AH631" t="s">
        <v>865</v>
      </c>
      <c r="AI631" t="str">
        <f t="shared" si="860"/>
        <v>o</v>
      </c>
      <c r="AJ631" t="str">
        <f t="shared" si="861"/>
        <v/>
      </c>
      <c r="AK631" t="str">
        <f t="shared" si="862"/>
        <v/>
      </c>
      <c r="AL631" t="str">
        <f t="shared" si="863"/>
        <v/>
      </c>
      <c r="AM631" t="str">
        <f t="shared" si="864"/>
        <v/>
      </c>
      <c r="AN631" t="str">
        <f t="shared" si="865"/>
        <v>Home</v>
      </c>
      <c r="AO631" t="str">
        <f t="shared" si="866"/>
        <v>h</v>
      </c>
      <c r="AP631" t="str">
        <f t="shared" si="867"/>
        <v/>
      </c>
      <c r="AQ631" t="str">
        <f t="shared" si="868"/>
        <v/>
      </c>
      <c r="AR631" t="str">
        <f t="shared" si="869"/>
        <v>Home</v>
      </c>
      <c r="AS631" t="str">
        <f t="shared" si="870"/>
        <v>h</v>
      </c>
      <c r="AT631" t="str">
        <f t="shared" si="871"/>
        <v>Defensive</v>
      </c>
      <c r="AU631" t="str">
        <f t="shared" si="872"/>
        <v/>
      </c>
      <c r="AV631" t="str">
        <f t="shared" si="873"/>
        <v/>
      </c>
      <c r="AW631" t="str" cm="1">
        <f t="array" ref="AW631">IFERROR(IF(O631&lt;&gt;"",O631,IF(OR($S631="",$T631=""),"",IF(O631&lt;&gt;"",O631,IF($T631&lt;&gt;"",_xlfn._xlws.FILTER(O:O,($BU:$BU=$BU631)*($I:$I=$I631)*($T:$T=$T631)*($S:$S=_xlfn.MINIFS($S:$S,$T:$T,"="&amp;$T631)),"")))))&amp;"",IF(O631="","",""))&amp;""</f>
        <v/>
      </c>
      <c r="AX631" t="str" cm="1">
        <f t="array" ref="AX631">IFERROR(IF(P631&lt;&gt;"",P631,IF(OR($S631="",$T631=""),"",IF($T631&lt;&gt;"",_xlfn._xlws.FILTER(P:P,($BU:$BU=$BU631)*($I:$I=$I631)*($T:$T=$T631)*($S:$S=_xlfn.MINIFS($S:$S,$T:$T,"="&amp;$T631)),""))))&amp;"",IF(P631="","",""))&amp;""</f>
        <v/>
      </c>
      <c r="AY631" t="str" cm="1">
        <f t="array" ref="AY631">IFERROR(IF(Q631&lt;&gt;"",Q631,IF(OR($S631="",$T631=""),"",IF($T631&lt;&gt;"",_xlfn._xlws.FILTER(Q:Q,($BU:$BU=$BU631)*($I:$I=$I631)*($T:$T=$T631)*($S:$S=_xlfn.MINIFS($S:$S,$T:$T,"="&amp;$T631)),""))))&amp;"",IF(Q631="","",""))&amp;""</f>
        <v/>
      </c>
      <c r="AZ631" t="str" cm="1">
        <f t="array" ref="AZ631">IFERROR(IF(R631&lt;&gt;"",R631,IF(OR($S631="",$T631=""),"",IF($T631&lt;&gt;"",_xlfn._xlws.FILTER(R:R,($BU:$BU=$BU631)*($I:$I=$I631)*($T:$T=$T631)*($S:$S=_xlfn.MINIFS($S:$S,$T:$T,"="&amp;$T631)),""))))&amp;"",IF(R631="","",""))&amp;""</f>
        <v/>
      </c>
      <c r="BA631" s="6">
        <f t="shared" si="874"/>
        <v>56</v>
      </c>
      <c r="BB631">
        <f t="shared" ref="BB631:BD631" si="935">BB630</f>
        <v>18987</v>
      </c>
      <c r="BC631" t="str">
        <f t="shared" si="935"/>
        <v>Velodrome</v>
      </c>
      <c r="BD631" t="str">
        <f t="shared" si="935"/>
        <v>Outlaws</v>
      </c>
      <c r="BE631" t="s">
        <v>13</v>
      </c>
      <c r="BF631" t="s">
        <v>586</v>
      </c>
      <c r="BI631" cm="1">
        <f t="array" ref="BI631">IFERROR(_xlfn._xlws.FILTER(shifts!A:A,(shifts!B:B=events!AD631)*(shifts!AG:AG&gt;=events!BK631)*(shifts!AH:AH&lt;=events!BL631)),BI630)</f>
        <v>22</v>
      </c>
      <c r="BJ631" s="15">
        <f t="shared" si="876"/>
        <v>3</v>
      </c>
      <c r="BK631">
        <f t="shared" si="877"/>
        <v>581</v>
      </c>
      <c r="BL631">
        <f t="shared" si="878"/>
        <v>578</v>
      </c>
      <c r="BM631" s="15">
        <f>SUMIFS(BJ$2:BJ631,K$2:K631,"=Intermission")+SUMIFS(BJ$2:BJ631,K$2:K631,"=Timeout")</f>
        <v>0</v>
      </c>
      <c r="BN631">
        <f t="shared" si="879"/>
        <v>0</v>
      </c>
      <c r="BO631" s="19">
        <f t="shared" si="880"/>
        <v>499</v>
      </c>
      <c r="BP631">
        <f t="shared" si="881"/>
        <v>494</v>
      </c>
      <c r="BQ631" s="17">
        <f t="shared" si="882"/>
        <v>502</v>
      </c>
      <c r="BR631" t="str">
        <f t="shared" si="883"/>
        <v>opp_team_player_1</v>
      </c>
      <c r="BS631">
        <f>COUNTIFS(S$3:S631,"="&amp;S631,AI$3:AI631,"="&amp;AI631)</f>
        <v>1</v>
      </c>
      <c r="BT631" t="str">
        <f>IFERROR(VLOOKUP(BB631&amp;BU631&amp;X631,game_rosters!U:W,3,FALSE),"")</f>
        <v>P100214</v>
      </c>
      <c r="BU631" t="str">
        <f t="shared" si="884"/>
        <v>Outlaws</v>
      </c>
    </row>
    <row r="632" spans="1:73" x14ac:dyDescent="0.2">
      <c r="A632">
        <f t="shared" si="859"/>
        <v>1</v>
      </c>
      <c r="E632" s="4"/>
      <c r="F632" s="43"/>
      <c r="G632" s="4"/>
      <c r="H632" s="46"/>
      <c r="I632" s="44">
        <v>70</v>
      </c>
      <c r="J632" s="44" t="str">
        <f t="shared" si="885"/>
        <v/>
      </c>
      <c r="K632" t="s">
        <v>7</v>
      </c>
      <c r="L632" t="s">
        <v>182</v>
      </c>
      <c r="M632" t="s">
        <v>65</v>
      </c>
      <c r="N632" t="s">
        <v>594</v>
      </c>
      <c r="R632" s="51">
        <v>1</v>
      </c>
      <c r="S632">
        <v>310</v>
      </c>
      <c r="T632">
        <v>54</v>
      </c>
      <c r="U632" t="str">
        <f>IF(B632=1,MAX($U$2:$U631)+1,IF(AND($T632&lt;&gt;"",$T632=$T631),$U631,IF(B632="x",U631,"")))</f>
        <v/>
      </c>
      <c r="V632" t="str">
        <f>IF(C632=1,MAX($V$2:$V631)+1,IF(AND($T632&lt;&gt;"",$T632=$T631),$U631,IF(C632="x",V631,"")))</f>
        <v/>
      </c>
      <c r="W632" t="s">
        <v>735</v>
      </c>
      <c r="X632">
        <v>70</v>
      </c>
      <c r="Z632">
        <v>1</v>
      </c>
      <c r="AA632">
        <f t="shared" si="856"/>
        <v>1310</v>
      </c>
      <c r="AB632">
        <f t="shared" si="857"/>
        <v>9054</v>
      </c>
      <c r="AC632">
        <f t="shared" si="853"/>
        <v>9054</v>
      </c>
      <c r="AD632" s="6">
        <v>1</v>
      </c>
      <c r="AE632" t="s">
        <v>935</v>
      </c>
      <c r="AF632" t="s">
        <v>865</v>
      </c>
      <c r="AG632" t="s">
        <v>756</v>
      </c>
      <c r="AH632" t="s">
        <v>756</v>
      </c>
      <c r="AI632" t="str">
        <f t="shared" si="860"/>
        <v>e</v>
      </c>
      <c r="AJ632" t="str">
        <f t="shared" si="861"/>
        <v/>
      </c>
      <c r="AK632" t="str">
        <f t="shared" si="862"/>
        <v/>
      </c>
      <c r="AL632" t="str">
        <f t="shared" si="863"/>
        <v/>
      </c>
      <c r="AM632" t="str">
        <f t="shared" si="864"/>
        <v/>
      </c>
      <c r="AN632" t="str">
        <f t="shared" si="865"/>
        <v>Home</v>
      </c>
      <c r="AO632" t="str">
        <f t="shared" si="866"/>
        <v>h</v>
      </c>
      <c r="AP632" t="str">
        <f t="shared" si="867"/>
        <v/>
      </c>
      <c r="AQ632" t="str">
        <f t="shared" si="868"/>
        <v/>
      </c>
      <c r="AR632" t="str">
        <f t="shared" si="869"/>
        <v>Home</v>
      </c>
      <c r="AS632" t="str">
        <f t="shared" si="870"/>
        <v>h</v>
      </c>
      <c r="AT632" t="str">
        <f t="shared" si="871"/>
        <v>Offensive</v>
      </c>
      <c r="AU632" t="str">
        <f t="shared" si="872"/>
        <v/>
      </c>
      <c r="AV632" t="str">
        <f t="shared" si="873"/>
        <v/>
      </c>
      <c r="AW632" t="str" cm="1">
        <f t="array" ref="AW632">IFERROR(IF(O632&lt;&gt;"",O632,IF(OR($S632="",$T632=""),"",IF(O632&lt;&gt;"",O632,IF($T632&lt;&gt;"",_xlfn._xlws.FILTER(O:O,($BU:$BU=$BU632)*($I:$I=$I632)*($T:$T=$T632)*($S:$S=_xlfn.MINIFS($S:$S,$T:$T,"="&amp;$T632)),"")))))&amp;"",IF(O632="","",""))&amp;""</f>
        <v/>
      </c>
      <c r="AX632" t="str" cm="1">
        <f t="array" ref="AX632">IFERROR(IF(P632&lt;&gt;"",P632,IF(OR($S632="",$T632=""),"",IF($T632&lt;&gt;"",_xlfn._xlws.FILTER(P:P,($BU:$BU=$BU632)*($I:$I=$I632)*($T:$T=$T632)*($S:$S=_xlfn.MINIFS($S:$S,$T:$T,"="&amp;$T632)),""))))&amp;"",IF(P632="","",""))&amp;""</f>
        <v/>
      </c>
      <c r="AY632" t="str" cm="1">
        <f t="array" ref="AY632">IFERROR(IF(Q632&lt;&gt;"",Q632,IF(OR($S632="",$T632=""),"",IF($T632&lt;&gt;"",_xlfn._xlws.FILTER(Q:Q,($BU:$BU=$BU632)*($I:$I=$I632)*($T:$T=$T632)*($S:$S=_xlfn.MINIFS($S:$S,$T:$T,"="&amp;$T632)),""))))&amp;"",IF(Q632="","",""))&amp;""</f>
        <v/>
      </c>
      <c r="AZ632" t="str" cm="1">
        <f t="array" ref="AZ632">IFERROR(IF(R632&lt;&gt;"",R632,IF(OR($S632="",$T632=""),"",IF($T632&lt;&gt;"",_xlfn._xlws.FILTER(R:R,($BU:$BU=$BU632)*($I:$I=$I632)*($T:$T=$T632)*($S:$S=_xlfn.MINIFS($S:$S,$T:$T,"="&amp;$T632)),""))))&amp;"",IF(R632="","",""))&amp;""</f>
        <v>1</v>
      </c>
      <c r="BA632" s="6">
        <f t="shared" si="874"/>
        <v>56</v>
      </c>
      <c r="BB632">
        <f t="shared" ref="BB632:BD632" si="936">BB631</f>
        <v>18987</v>
      </c>
      <c r="BC632" t="str">
        <f t="shared" si="936"/>
        <v>Velodrome</v>
      </c>
      <c r="BD632" t="str">
        <f t="shared" si="936"/>
        <v>Outlaws</v>
      </c>
      <c r="BE632" t="s">
        <v>7</v>
      </c>
      <c r="BF632" t="s">
        <v>182</v>
      </c>
      <c r="BI632" cm="1">
        <f t="array" ref="BI632">IFERROR(_xlfn._xlws.FILTER(shifts!A:A,(shifts!B:B=events!AD632)*(shifts!AG:AG&gt;=events!BK632)*(shifts!AH:AH&lt;=events!BL632)),BI631)</f>
        <v>22</v>
      </c>
      <c r="BJ632" s="15">
        <f t="shared" si="876"/>
        <v>0</v>
      </c>
      <c r="BK632">
        <f t="shared" si="877"/>
        <v>578</v>
      </c>
      <c r="BL632">
        <f t="shared" si="878"/>
        <v>578</v>
      </c>
      <c r="BM632" s="15">
        <f>SUMIFS(BJ$2:BJ632,K$2:K632,"=Intermission")+SUMIFS(BJ$2:BJ632,K$2:K632,"=Timeout")</f>
        <v>0</v>
      </c>
      <c r="BN632">
        <f t="shared" si="879"/>
        <v>0</v>
      </c>
      <c r="BO632" s="19">
        <f t="shared" si="880"/>
        <v>502</v>
      </c>
      <c r="BP632">
        <f t="shared" si="881"/>
        <v>497</v>
      </c>
      <c r="BQ632" s="17">
        <f t="shared" si="882"/>
        <v>502</v>
      </c>
      <c r="BR632" t="str">
        <f t="shared" si="883"/>
        <v>event_team_player_1</v>
      </c>
      <c r="BS632">
        <f>COUNTIFS(S$3:S632,"="&amp;S632,AI$3:AI632,"="&amp;AI632)</f>
        <v>1</v>
      </c>
      <c r="BT632" t="str">
        <f>IFERROR(VLOOKUP(BB632&amp;BU632&amp;X632,game_rosters!U:W,3,FALSE),"")</f>
        <v>P100001</v>
      </c>
      <c r="BU632" t="str">
        <f t="shared" si="884"/>
        <v>Velodrome</v>
      </c>
    </row>
    <row r="633" spans="1:73" x14ac:dyDescent="0.2">
      <c r="A633" t="str">
        <f t="shared" si="859"/>
        <v/>
      </c>
      <c r="E633" s="4"/>
      <c r="F633" s="43"/>
      <c r="G633" s="4"/>
      <c r="H633" s="46"/>
      <c r="I633" s="44">
        <v>61</v>
      </c>
      <c r="J633" s="44" t="str">
        <f t="shared" si="885"/>
        <v/>
      </c>
      <c r="S633">
        <v>310</v>
      </c>
      <c r="T633">
        <v>54</v>
      </c>
      <c r="U633" t="str">
        <f>IF(B633=1,MAX($U$2:$U632)+1,IF(AND($T633&lt;&gt;"",$T633=$T632),$U632,IF(B633="x",U632,"")))</f>
        <v/>
      </c>
      <c r="V633" t="str">
        <f>IF(C633=1,MAX($V$2:$V632)+1,IF(AND($T633&lt;&gt;"",$T633=$T632),$U632,IF(C633="x",V632,"")))</f>
        <v/>
      </c>
      <c r="X633">
        <v>61</v>
      </c>
      <c r="Z633">
        <v>1</v>
      </c>
      <c r="AA633">
        <f t="shared" si="856"/>
        <v>1310</v>
      </c>
      <c r="AB633">
        <f t="shared" si="857"/>
        <v>9054</v>
      </c>
      <c r="AC633">
        <f t="shared" si="853"/>
        <v>9054</v>
      </c>
      <c r="AD633" s="6">
        <v>1</v>
      </c>
      <c r="AE633" t="s">
        <v>935</v>
      </c>
      <c r="AF633" t="s">
        <v>865</v>
      </c>
      <c r="AG633" t="s">
        <v>756</v>
      </c>
      <c r="AH633" t="s">
        <v>756</v>
      </c>
      <c r="AI633" t="str">
        <f t="shared" si="860"/>
        <v>e</v>
      </c>
      <c r="AJ633" t="str">
        <f t="shared" si="861"/>
        <v/>
      </c>
      <c r="AK633" t="str">
        <f t="shared" si="862"/>
        <v/>
      </c>
      <c r="AL633" t="str">
        <f t="shared" si="863"/>
        <v/>
      </c>
      <c r="AM633" t="str">
        <f t="shared" si="864"/>
        <v/>
      </c>
      <c r="AN633" t="str">
        <f t="shared" si="865"/>
        <v>Home</v>
      </c>
      <c r="AO633" t="str">
        <f t="shared" si="866"/>
        <v>h</v>
      </c>
      <c r="AP633" t="str">
        <f t="shared" si="867"/>
        <v/>
      </c>
      <c r="AQ633" t="str">
        <f t="shared" si="868"/>
        <v/>
      </c>
      <c r="AR633" t="str">
        <f t="shared" si="869"/>
        <v>Home</v>
      </c>
      <c r="AS633" t="str">
        <f t="shared" si="870"/>
        <v>h</v>
      </c>
      <c r="AT633" t="str">
        <f t="shared" si="871"/>
        <v>Offensive</v>
      </c>
      <c r="AU633" t="str">
        <f t="shared" si="872"/>
        <v/>
      </c>
      <c r="AV633" t="str">
        <f t="shared" si="873"/>
        <v/>
      </c>
      <c r="AW633" t="str" cm="1">
        <f t="array" ref="AW633">IFERROR(IF(O633&lt;&gt;"",O633,IF(OR($S633="",$T633=""),"",IF(O633&lt;&gt;"",O633,IF($T633&lt;&gt;"",_xlfn._xlws.FILTER(O:O,($BU:$BU=$BU633)*($I:$I=$I633)*($T:$T=$T633)*($S:$S=_xlfn.MINIFS($S:$S,$T:$T,"="&amp;$T633)),"")))))&amp;"",IF(O633="","",""))&amp;""</f>
        <v/>
      </c>
      <c r="AX633" t="str" cm="1">
        <f t="array" ref="AX633">IFERROR(IF(P633&lt;&gt;"",P633,IF(OR($S633="",$T633=""),"",IF($T633&lt;&gt;"",_xlfn._xlws.FILTER(P:P,($BU:$BU=$BU633)*($I:$I=$I633)*($T:$T=$T633)*($S:$S=_xlfn.MINIFS($S:$S,$T:$T,"="&amp;$T633)),""))))&amp;"",IF(P633="","",""))&amp;""</f>
        <v/>
      </c>
      <c r="AY633" t="str" cm="1">
        <f t="array" ref="AY633">IFERROR(IF(Q633&lt;&gt;"",Q633,IF(OR($S633="",$T633=""),"",IF($T633&lt;&gt;"",_xlfn._xlws.FILTER(Q:Q,($BU:$BU=$BU633)*($I:$I=$I633)*($T:$T=$T633)*($S:$S=_xlfn.MINIFS($S:$S,$T:$T,"="&amp;$T633)),""))))&amp;"",IF(Q633="","",""))&amp;""</f>
        <v/>
      </c>
      <c r="AZ633" t="str" cm="1">
        <f t="array" ref="AZ633">IFERROR(IF(R633&lt;&gt;"",R633,IF(OR($S633="",$T633=""),"",IF($T633&lt;&gt;"",_xlfn._xlws.FILTER(R:R,($BU:$BU=$BU633)*($I:$I=$I633)*($T:$T=$T633)*($S:$S=_xlfn.MINIFS($S:$S,$T:$T,"="&amp;$T633)),""))))&amp;"",IF(R633="","",""))&amp;""</f>
        <v/>
      </c>
      <c r="BA633" s="6">
        <f t="shared" si="874"/>
        <v>56</v>
      </c>
      <c r="BB633">
        <f t="shared" ref="BB633:BD633" si="937">BB632</f>
        <v>18987</v>
      </c>
      <c r="BC633" t="str">
        <f t="shared" si="937"/>
        <v>Velodrome</v>
      </c>
      <c r="BD633" t="str">
        <f t="shared" si="937"/>
        <v>Outlaws</v>
      </c>
      <c r="BE633" t="s">
        <v>7</v>
      </c>
      <c r="BF633" t="s">
        <v>182</v>
      </c>
      <c r="BI633" cm="1">
        <f t="array" ref="BI633">IFERROR(_xlfn._xlws.FILTER(shifts!A:A,(shifts!B:B=events!AD633)*(shifts!AG:AG&gt;=events!BK633)*(shifts!AH:AH&lt;=events!BL633)),BI632)</f>
        <v>22</v>
      </c>
      <c r="BJ633" s="15">
        <f t="shared" si="876"/>
        <v>0</v>
      </c>
      <c r="BK633">
        <f t="shared" si="877"/>
        <v>578</v>
      </c>
      <c r="BL633">
        <f t="shared" si="878"/>
        <v>578</v>
      </c>
      <c r="BM633" s="15">
        <f>SUMIFS(BJ$2:BJ633,K$2:K633,"=Intermission")+SUMIFS(BJ$2:BJ633,K$2:K633,"=Timeout")</f>
        <v>0</v>
      </c>
      <c r="BN633">
        <f t="shared" si="879"/>
        <v>0</v>
      </c>
      <c r="BO633" s="19">
        <f t="shared" si="880"/>
        <v>502</v>
      </c>
      <c r="BP633">
        <f t="shared" si="881"/>
        <v>497</v>
      </c>
      <c r="BQ633" s="17">
        <f t="shared" si="882"/>
        <v>502</v>
      </c>
      <c r="BR633" t="str">
        <f t="shared" si="883"/>
        <v>event_team_player_2</v>
      </c>
      <c r="BS633">
        <f>COUNTIFS(S$3:S633,"="&amp;S633,AI$3:AI633,"="&amp;AI633)</f>
        <v>2</v>
      </c>
      <c r="BT633" t="str">
        <f>IFERROR(VLOOKUP(BB633&amp;BU633&amp;X633,game_rosters!U:W,3,FALSE),"")</f>
        <v>P100224</v>
      </c>
      <c r="BU633" t="str">
        <f t="shared" si="884"/>
        <v>Velodrome</v>
      </c>
    </row>
    <row r="634" spans="1:73" x14ac:dyDescent="0.2">
      <c r="A634" t="str">
        <f t="shared" si="859"/>
        <v/>
      </c>
      <c r="E634" s="4"/>
      <c r="F634" s="43"/>
      <c r="G634" s="4"/>
      <c r="H634" s="46"/>
      <c r="I634" s="44">
        <v>12</v>
      </c>
      <c r="J634" s="44" t="str">
        <f t="shared" si="885"/>
        <v/>
      </c>
      <c r="R634" s="51">
        <v>1</v>
      </c>
      <c r="S634">
        <v>310</v>
      </c>
      <c r="T634">
        <v>54</v>
      </c>
      <c r="U634" t="str">
        <f>IF(B634=1,MAX($U$2:$U633)+1,IF(AND($T634&lt;&gt;"",$T634=$T633),$U633,IF(B634="x",U633,"")))</f>
        <v/>
      </c>
      <c r="V634" t="str">
        <f>IF(C634=1,MAX($V$2:$V633)+1,IF(AND($T634&lt;&gt;"",$T634=$T633),$U633,IF(C634="x",V633,"")))</f>
        <v/>
      </c>
      <c r="X634">
        <v>12</v>
      </c>
      <c r="AA634">
        <f t="shared" si="856"/>
        <v>1310</v>
      </c>
      <c r="AB634">
        <f t="shared" si="857"/>
        <v>9054</v>
      </c>
      <c r="AC634">
        <f t="shared" si="853"/>
        <v>9054</v>
      </c>
      <c r="AD634" s="6">
        <v>1</v>
      </c>
      <c r="AE634" t="s">
        <v>935</v>
      </c>
      <c r="AF634" t="s">
        <v>865</v>
      </c>
      <c r="AG634" t="s">
        <v>756</v>
      </c>
      <c r="AH634" t="s">
        <v>756</v>
      </c>
      <c r="AI634" t="str">
        <f t="shared" si="860"/>
        <v>o</v>
      </c>
      <c r="AJ634" t="str">
        <f t="shared" si="861"/>
        <v/>
      </c>
      <c r="AK634" t="str">
        <f t="shared" si="862"/>
        <v/>
      </c>
      <c r="AL634" t="str">
        <f t="shared" si="863"/>
        <v/>
      </c>
      <c r="AM634" t="str">
        <f t="shared" si="864"/>
        <v/>
      </c>
      <c r="AN634" t="str">
        <f t="shared" si="865"/>
        <v>Home</v>
      </c>
      <c r="AO634" t="str">
        <f t="shared" si="866"/>
        <v>h</v>
      </c>
      <c r="AP634" t="str">
        <f t="shared" si="867"/>
        <v/>
      </c>
      <c r="AQ634" t="str">
        <f t="shared" si="868"/>
        <v/>
      </c>
      <c r="AR634" t="str">
        <f t="shared" si="869"/>
        <v>Home</v>
      </c>
      <c r="AS634" t="str">
        <f t="shared" si="870"/>
        <v>h</v>
      </c>
      <c r="AT634" t="str">
        <f t="shared" si="871"/>
        <v>Defensive</v>
      </c>
      <c r="AU634" t="str">
        <f t="shared" si="872"/>
        <v/>
      </c>
      <c r="AV634" t="str">
        <f t="shared" si="873"/>
        <v/>
      </c>
      <c r="AW634" t="str" cm="1">
        <f t="array" ref="AW634">IFERROR(IF(O634&lt;&gt;"",O634,IF(OR($S634="",$T634=""),"",IF(O634&lt;&gt;"",O634,IF($T634&lt;&gt;"",_xlfn._xlws.FILTER(O:O,($BU:$BU=$BU634)*($I:$I=$I634)*($T:$T=$T634)*($S:$S=_xlfn.MINIFS($S:$S,$T:$T,"="&amp;$T634)),"")))))&amp;"",IF(O634="","",""))&amp;""</f>
        <v/>
      </c>
      <c r="AX634" t="str" cm="1">
        <f t="array" ref="AX634">IFERROR(IF(P634&lt;&gt;"",P634,IF(OR($S634="",$T634=""),"",IF($T634&lt;&gt;"",_xlfn._xlws.FILTER(P:P,($BU:$BU=$BU634)*($I:$I=$I634)*($T:$T=$T634)*($S:$S=_xlfn.MINIFS($S:$S,$T:$T,"="&amp;$T634)),""))))&amp;"",IF(P634="","",""))&amp;""</f>
        <v/>
      </c>
      <c r="AY634" t="str" cm="1">
        <f t="array" ref="AY634">IFERROR(IF(Q634&lt;&gt;"",Q634,IF(OR($S634="",$T634=""),"",IF($T634&lt;&gt;"",_xlfn._xlws.FILTER(Q:Q,($BU:$BU=$BU634)*($I:$I=$I634)*($T:$T=$T634)*($S:$S=_xlfn.MINIFS($S:$S,$T:$T,"="&amp;$T634)),""))))&amp;"",IF(Q634="","",""))&amp;""</f>
        <v/>
      </c>
      <c r="AZ634" t="str" cm="1">
        <f t="array" ref="AZ634">IFERROR(IF(R634&lt;&gt;"",R634,IF(OR($S634="",$T634=""),"",IF($T634&lt;&gt;"",_xlfn._xlws.FILTER(R:R,($BU:$BU=$BU634)*($I:$I=$I634)*($T:$T=$T634)*($S:$S=_xlfn.MINIFS($S:$S,$T:$T,"="&amp;$T634)),""))))&amp;"",IF(R634="","",""))&amp;""</f>
        <v>1</v>
      </c>
      <c r="BA634" s="6">
        <f t="shared" si="874"/>
        <v>56</v>
      </c>
      <c r="BB634">
        <f t="shared" ref="BB634:BD634" si="938">BB633</f>
        <v>18987</v>
      </c>
      <c r="BC634" t="str">
        <f t="shared" si="938"/>
        <v>Velodrome</v>
      </c>
      <c r="BD634" t="str">
        <f t="shared" si="938"/>
        <v>Outlaws</v>
      </c>
      <c r="BE634" t="s">
        <v>7</v>
      </c>
      <c r="BF634" t="s">
        <v>182</v>
      </c>
      <c r="BI634" cm="1">
        <f t="array" ref="BI634">IFERROR(_xlfn._xlws.FILTER(shifts!A:A,(shifts!B:B=events!AD634)*(shifts!AG:AG&gt;=events!BK634)*(shifts!AH:AH&lt;=events!BL634)),BI633)</f>
        <v>22</v>
      </c>
      <c r="BJ634" s="15">
        <f t="shared" si="876"/>
        <v>0</v>
      </c>
      <c r="BK634">
        <f t="shared" si="877"/>
        <v>578</v>
      </c>
      <c r="BL634">
        <f t="shared" si="878"/>
        <v>578</v>
      </c>
      <c r="BM634" s="15">
        <f>SUMIFS(BJ$2:BJ634,K$2:K634,"=Intermission")+SUMIFS(BJ$2:BJ634,K$2:K634,"=Timeout")</f>
        <v>0</v>
      </c>
      <c r="BN634">
        <f t="shared" si="879"/>
        <v>0</v>
      </c>
      <c r="BO634" s="19">
        <f t="shared" si="880"/>
        <v>502</v>
      </c>
      <c r="BP634">
        <f t="shared" si="881"/>
        <v>497</v>
      </c>
      <c r="BQ634" s="17">
        <f t="shared" si="882"/>
        <v>502</v>
      </c>
      <c r="BR634" t="str">
        <f t="shared" si="883"/>
        <v>opp_team_player_1</v>
      </c>
      <c r="BS634">
        <f>COUNTIFS(S$3:S634,"="&amp;S634,AI$3:AI634,"="&amp;AI634)</f>
        <v>1</v>
      </c>
      <c r="BT634" t="str">
        <f>IFERROR(VLOOKUP(BB634&amp;BU634&amp;X634,game_rosters!U:W,3,FALSE),"")</f>
        <v>P100214</v>
      </c>
      <c r="BU634" t="str">
        <f t="shared" si="884"/>
        <v>Outlaws</v>
      </c>
    </row>
    <row r="635" spans="1:73" x14ac:dyDescent="0.2">
      <c r="A635">
        <f t="shared" si="859"/>
        <v>1</v>
      </c>
      <c r="E635" s="4"/>
      <c r="F635" s="43"/>
      <c r="G635" s="4"/>
      <c r="H635" s="46"/>
      <c r="I635" s="44">
        <v>70</v>
      </c>
      <c r="J635" s="44" t="str">
        <f t="shared" si="885"/>
        <v>d</v>
      </c>
      <c r="K635" t="s">
        <v>238</v>
      </c>
      <c r="L635" t="s">
        <v>184</v>
      </c>
      <c r="M635" t="s">
        <v>376</v>
      </c>
      <c r="R635" s="51">
        <v>1</v>
      </c>
      <c r="S635">
        <v>311</v>
      </c>
      <c r="T635">
        <v>54</v>
      </c>
      <c r="U635" t="str">
        <f>IF(B635=1,MAX($U$2:$U634)+1,IF(AND($T635&lt;&gt;"",$T635=$T634),$U634,IF(B635="x",U634,"")))</f>
        <v/>
      </c>
      <c r="V635" t="str">
        <f>IF(C635=1,MAX($V$2:$V634)+1,IF(AND($T635&lt;&gt;"",$T635=$T634),$U634,IF(C635="x",V634,"")))</f>
        <v/>
      </c>
      <c r="W635" t="s">
        <v>735</v>
      </c>
      <c r="X635">
        <v>70</v>
      </c>
      <c r="Z635">
        <v>1</v>
      </c>
      <c r="AA635">
        <f t="shared" si="856"/>
        <v>1311</v>
      </c>
      <c r="AB635">
        <f t="shared" si="857"/>
        <v>9054</v>
      </c>
      <c r="AC635">
        <f t="shared" si="853"/>
        <v>9054</v>
      </c>
      <c r="AD635" s="6">
        <v>1</v>
      </c>
      <c r="AE635" t="s">
        <v>935</v>
      </c>
      <c r="AF635" t="s">
        <v>865</v>
      </c>
      <c r="AG635" t="s">
        <v>756</v>
      </c>
      <c r="AH635" t="s">
        <v>756</v>
      </c>
      <c r="AI635" t="str">
        <f t="shared" si="860"/>
        <v>e</v>
      </c>
      <c r="AJ635" t="str">
        <f t="shared" si="861"/>
        <v>d</v>
      </c>
      <c r="AK635" t="str">
        <f t="shared" si="862"/>
        <v>d</v>
      </c>
      <c r="AL635" t="str">
        <f t="shared" si="863"/>
        <v>d</v>
      </c>
      <c r="AM635" t="str">
        <f t="shared" si="864"/>
        <v>o</v>
      </c>
      <c r="AN635" t="str">
        <f t="shared" si="865"/>
        <v>Home</v>
      </c>
      <c r="AO635" t="str">
        <f t="shared" si="866"/>
        <v>h</v>
      </c>
      <c r="AP635" t="str">
        <f t="shared" si="867"/>
        <v>d</v>
      </c>
      <c r="AQ635" t="str">
        <f t="shared" si="868"/>
        <v>o</v>
      </c>
      <c r="AR635" t="str">
        <f t="shared" si="869"/>
        <v>Home</v>
      </c>
      <c r="AS635" t="str">
        <f t="shared" si="870"/>
        <v>h</v>
      </c>
      <c r="AT635" t="str">
        <f t="shared" si="871"/>
        <v>Offensive</v>
      </c>
      <c r="AU635" t="str">
        <f t="shared" si="872"/>
        <v/>
      </c>
      <c r="AV635" t="str">
        <f t="shared" si="873"/>
        <v/>
      </c>
      <c r="AW635" t="str" cm="1">
        <f t="array" ref="AW635">IFERROR(IF(O635&lt;&gt;"",O635,IF(OR($S635="",$T635=""),"",IF(O635&lt;&gt;"",O635,IF($T635&lt;&gt;"",_xlfn._xlws.FILTER(O:O,($BU:$BU=$BU635)*($I:$I=$I635)*($T:$T=$T635)*($S:$S=_xlfn.MINIFS($S:$S,$T:$T,"="&amp;$T635)),"")))))&amp;"",IF(O635="","",""))&amp;""</f>
        <v/>
      </c>
      <c r="AX635" t="str" cm="1">
        <f t="array" ref="AX635">IFERROR(IF(P635&lt;&gt;"",P635,IF(OR($S635="",$T635=""),"",IF($T635&lt;&gt;"",_xlfn._xlws.FILTER(P:P,($BU:$BU=$BU635)*($I:$I=$I635)*($T:$T=$T635)*($S:$S=_xlfn.MINIFS($S:$S,$T:$T,"="&amp;$T635)),""))))&amp;"",IF(P635="","",""))&amp;""</f>
        <v/>
      </c>
      <c r="AY635" t="str" cm="1">
        <f t="array" ref="AY635">IFERROR(IF(Q635&lt;&gt;"",Q635,IF(OR($S635="",$T635=""),"",IF($T635&lt;&gt;"",_xlfn._xlws.FILTER(Q:Q,($BU:$BU=$BU635)*($I:$I=$I635)*($T:$T=$T635)*($S:$S=_xlfn.MINIFS($S:$S,$T:$T,"="&amp;$T635)),""))))&amp;"",IF(Q635="","",""))&amp;""</f>
        <v/>
      </c>
      <c r="AZ635" t="str" cm="1">
        <f t="array" ref="AZ635">IFERROR(IF(R635&lt;&gt;"",R635,IF(OR($S635="",$T635=""),"",IF($T635&lt;&gt;"",_xlfn._xlws.FILTER(R:R,($BU:$BU=$BU635)*($I:$I=$I635)*($T:$T=$T635)*($S:$S=_xlfn.MINIFS($S:$S,$T:$T,"="&amp;$T635)),""))))&amp;"",IF(R635="","",""))&amp;""</f>
        <v>1</v>
      </c>
      <c r="BA635" s="6">
        <f t="shared" si="874"/>
        <v>57</v>
      </c>
      <c r="BB635">
        <f t="shared" ref="BB635:BD635" si="939">BB634</f>
        <v>18987</v>
      </c>
      <c r="BC635" t="str">
        <f t="shared" si="939"/>
        <v>Velodrome</v>
      </c>
      <c r="BD635" t="str">
        <f t="shared" si="939"/>
        <v>Outlaws</v>
      </c>
      <c r="BE635" t="s">
        <v>238</v>
      </c>
      <c r="BF635" t="s">
        <v>184</v>
      </c>
      <c r="BI635" cm="1">
        <f t="array" ref="BI635">IFERROR(_xlfn._xlws.FILTER(shifts!A:A,(shifts!B:B=events!AD635)*(shifts!AG:AG&gt;=events!BK635)*(shifts!AH:AH&lt;=events!BL635)),BI634)</f>
        <v>22</v>
      </c>
      <c r="BJ635" s="15">
        <f t="shared" si="876"/>
        <v>0</v>
      </c>
      <c r="BK635">
        <f t="shared" si="877"/>
        <v>578</v>
      </c>
      <c r="BL635">
        <f t="shared" si="878"/>
        <v>578</v>
      </c>
      <c r="BM635" s="15">
        <f>SUMIFS(BJ$2:BJ635,K$2:K635,"=Intermission")+SUMIFS(BJ$2:BJ635,K$2:K635,"=Timeout")</f>
        <v>0</v>
      </c>
      <c r="BN635">
        <f t="shared" si="879"/>
        <v>0</v>
      </c>
      <c r="BO635" s="19">
        <f t="shared" si="880"/>
        <v>502</v>
      </c>
      <c r="BP635">
        <f t="shared" si="881"/>
        <v>497</v>
      </c>
      <c r="BQ635" s="17">
        <f t="shared" si="882"/>
        <v>502</v>
      </c>
      <c r="BR635" t="str">
        <f t="shared" si="883"/>
        <v>event_team_player_1</v>
      </c>
      <c r="BS635">
        <f>COUNTIFS(S$3:S635,"="&amp;S635,AI$3:AI635,"="&amp;AI635)</f>
        <v>1</v>
      </c>
      <c r="BT635" t="str">
        <f>IFERROR(VLOOKUP(BB635&amp;BU635&amp;X635,game_rosters!U:W,3,FALSE),"")</f>
        <v>P100001</v>
      </c>
      <c r="BU635" t="str">
        <f t="shared" si="884"/>
        <v>Velodrome</v>
      </c>
    </row>
    <row r="636" spans="1:73" x14ac:dyDescent="0.2">
      <c r="A636" t="str">
        <f t="shared" si="859"/>
        <v/>
      </c>
      <c r="E636" s="4"/>
      <c r="F636" s="43"/>
      <c r="G636" s="4"/>
      <c r="H636" s="46"/>
      <c r="I636" s="44">
        <v>61</v>
      </c>
      <c r="J636" s="44" t="str">
        <f t="shared" si="885"/>
        <v/>
      </c>
      <c r="S636">
        <v>311</v>
      </c>
      <c r="T636">
        <v>54</v>
      </c>
      <c r="U636" t="str">
        <f>IF(B636=1,MAX($U$2:$U635)+1,IF(AND($T636&lt;&gt;"",$T636=$T635),$U635,IF(B636="x",U635,"")))</f>
        <v/>
      </c>
      <c r="V636" t="str">
        <f>IF(C636=1,MAX($V$2:$V635)+1,IF(AND($T636&lt;&gt;"",$T636=$T635),$U635,IF(C636="x",V635,"")))</f>
        <v/>
      </c>
      <c r="X636">
        <v>61</v>
      </c>
      <c r="Z636">
        <v>1</v>
      </c>
      <c r="AA636">
        <f t="shared" si="856"/>
        <v>1311</v>
      </c>
      <c r="AB636">
        <f t="shared" si="857"/>
        <v>9054</v>
      </c>
      <c r="AC636">
        <f t="shared" si="853"/>
        <v>9054</v>
      </c>
      <c r="AD636" s="6">
        <v>1</v>
      </c>
      <c r="AE636" t="s">
        <v>935</v>
      </c>
      <c r="AF636" t="s">
        <v>865</v>
      </c>
      <c r="AG636" t="s">
        <v>756</v>
      </c>
      <c r="AH636" t="s">
        <v>756</v>
      </c>
      <c r="AI636" t="str">
        <f t="shared" si="860"/>
        <v>e</v>
      </c>
      <c r="AJ636" t="str">
        <f t="shared" si="861"/>
        <v>d</v>
      </c>
      <c r="AK636" t="str">
        <f t="shared" si="862"/>
        <v>d</v>
      </c>
      <c r="AL636" t="str">
        <f t="shared" si="863"/>
        <v/>
      </c>
      <c r="AM636" t="str">
        <f t="shared" si="864"/>
        <v/>
      </c>
      <c r="AN636" t="str">
        <f t="shared" si="865"/>
        <v>Home</v>
      </c>
      <c r="AO636" t="str">
        <f t="shared" si="866"/>
        <v>h</v>
      </c>
      <c r="AP636" t="str">
        <f t="shared" si="867"/>
        <v>d</v>
      </c>
      <c r="AQ636" t="str">
        <f t="shared" si="868"/>
        <v>o</v>
      </c>
      <c r="AR636" t="str">
        <f t="shared" si="869"/>
        <v>Home</v>
      </c>
      <c r="AS636" t="str">
        <f t="shared" si="870"/>
        <v>h</v>
      </c>
      <c r="AT636" t="str">
        <f t="shared" si="871"/>
        <v>Offensive</v>
      </c>
      <c r="AU636" t="str">
        <f t="shared" si="872"/>
        <v/>
      </c>
      <c r="AV636" t="str">
        <f t="shared" si="873"/>
        <v/>
      </c>
      <c r="AW636" t="str" cm="1">
        <f t="array" ref="AW636">IFERROR(IF(O636&lt;&gt;"",O636,IF(OR($S636="",$T636=""),"",IF(O636&lt;&gt;"",O636,IF($T636&lt;&gt;"",_xlfn._xlws.FILTER(O:O,($BU:$BU=$BU636)*($I:$I=$I636)*($T:$T=$T636)*($S:$S=_xlfn.MINIFS($S:$S,$T:$T,"="&amp;$T636)),"")))))&amp;"",IF(O636="","",""))&amp;""</f>
        <v/>
      </c>
      <c r="AX636" t="str" cm="1">
        <f t="array" ref="AX636">IFERROR(IF(P636&lt;&gt;"",P636,IF(OR($S636="",$T636=""),"",IF($T636&lt;&gt;"",_xlfn._xlws.FILTER(P:P,($BU:$BU=$BU636)*($I:$I=$I636)*($T:$T=$T636)*($S:$S=_xlfn.MINIFS($S:$S,$T:$T,"="&amp;$T636)),""))))&amp;"",IF(P636="","",""))&amp;""</f>
        <v/>
      </c>
      <c r="AY636" t="str" cm="1">
        <f t="array" ref="AY636">IFERROR(IF(Q636&lt;&gt;"",Q636,IF(OR($S636="",$T636=""),"",IF($T636&lt;&gt;"",_xlfn._xlws.FILTER(Q:Q,($BU:$BU=$BU636)*($I:$I=$I636)*($T:$T=$T636)*($S:$S=_xlfn.MINIFS($S:$S,$T:$T,"="&amp;$T636)),""))))&amp;"",IF(Q636="","",""))&amp;""</f>
        <v/>
      </c>
      <c r="AZ636" t="str" cm="1">
        <f t="array" ref="AZ636">IFERROR(IF(R636&lt;&gt;"",R636,IF(OR($S636="",$T636=""),"",IF($T636&lt;&gt;"",_xlfn._xlws.FILTER(R:R,($BU:$BU=$BU636)*($I:$I=$I636)*($T:$T=$T636)*($S:$S=_xlfn.MINIFS($S:$S,$T:$T,"="&amp;$T636)),""))))&amp;"",IF(R636="","",""))&amp;""</f>
        <v/>
      </c>
      <c r="BA636" s="6">
        <f t="shared" si="874"/>
        <v>57</v>
      </c>
      <c r="BB636">
        <f t="shared" ref="BB636:BD636" si="940">BB635</f>
        <v>18987</v>
      </c>
      <c r="BC636" t="str">
        <f t="shared" si="940"/>
        <v>Velodrome</v>
      </c>
      <c r="BD636" t="str">
        <f t="shared" si="940"/>
        <v>Outlaws</v>
      </c>
      <c r="BE636" t="s">
        <v>238</v>
      </c>
      <c r="BF636" t="s">
        <v>184</v>
      </c>
      <c r="BI636" cm="1">
        <f t="array" ref="BI636">IFERROR(_xlfn._xlws.FILTER(shifts!A:A,(shifts!B:B=events!AD636)*(shifts!AG:AG&gt;=events!BK636)*(shifts!AH:AH&lt;=events!BL636)),BI635)</f>
        <v>22</v>
      </c>
      <c r="BJ636" s="15">
        <f t="shared" si="876"/>
        <v>0</v>
      </c>
      <c r="BK636">
        <f t="shared" si="877"/>
        <v>578</v>
      </c>
      <c r="BL636">
        <f t="shared" si="878"/>
        <v>578</v>
      </c>
      <c r="BM636" s="15">
        <f>SUMIFS(BJ$2:BJ636,K$2:K636,"=Intermission")+SUMIFS(BJ$2:BJ636,K$2:K636,"=Timeout")</f>
        <v>0</v>
      </c>
      <c r="BN636">
        <f t="shared" si="879"/>
        <v>0</v>
      </c>
      <c r="BO636" s="19">
        <f t="shared" si="880"/>
        <v>502</v>
      </c>
      <c r="BP636">
        <f t="shared" si="881"/>
        <v>497</v>
      </c>
      <c r="BQ636" s="17">
        <f t="shared" si="882"/>
        <v>502</v>
      </c>
      <c r="BR636" t="str">
        <f t="shared" si="883"/>
        <v>event_team_player_2</v>
      </c>
      <c r="BS636">
        <f>COUNTIFS(S$3:S636,"="&amp;S636,AI$3:AI636,"="&amp;AI636)</f>
        <v>2</v>
      </c>
      <c r="BT636" t="str">
        <f>IFERROR(VLOOKUP(BB636&amp;BU636&amp;X636,game_rosters!U:W,3,FALSE),"")</f>
        <v>P100224</v>
      </c>
      <c r="BU636" t="str">
        <f t="shared" si="884"/>
        <v>Velodrome</v>
      </c>
    </row>
    <row r="637" spans="1:73" x14ac:dyDescent="0.2">
      <c r="A637" t="str">
        <f t="shared" si="859"/>
        <v/>
      </c>
      <c r="E637" s="4"/>
      <c r="F637" s="43"/>
      <c r="G637" s="4"/>
      <c r="H637" s="46"/>
      <c r="I637" s="44">
        <v>12</v>
      </c>
      <c r="J637" s="44" t="str">
        <f t="shared" si="885"/>
        <v/>
      </c>
      <c r="R637" s="51">
        <v>1</v>
      </c>
      <c r="S637">
        <v>311</v>
      </c>
      <c r="T637">
        <v>54</v>
      </c>
      <c r="U637" t="str">
        <f>IF(B637=1,MAX($U$2:$U636)+1,IF(AND($T637&lt;&gt;"",$T637=$T636),$U636,IF(B637="x",U636,"")))</f>
        <v/>
      </c>
      <c r="V637" t="str">
        <f>IF(C637=1,MAX($V$2:$V636)+1,IF(AND($T637&lt;&gt;"",$T637=$T636),$U636,IF(C637="x",V636,"")))</f>
        <v/>
      </c>
      <c r="X637">
        <v>12</v>
      </c>
      <c r="AA637">
        <f t="shared" si="856"/>
        <v>1311</v>
      </c>
      <c r="AB637">
        <f t="shared" si="857"/>
        <v>9054</v>
      </c>
      <c r="AC637">
        <f t="shared" si="853"/>
        <v>9054</v>
      </c>
      <c r="AD637" s="6">
        <v>1</v>
      </c>
      <c r="AE637" t="s">
        <v>935</v>
      </c>
      <c r="AF637" t="s">
        <v>865</v>
      </c>
      <c r="AG637" t="s">
        <v>756</v>
      </c>
      <c r="AH637" t="s">
        <v>756</v>
      </c>
      <c r="AI637" t="str">
        <f t="shared" si="860"/>
        <v>o</v>
      </c>
      <c r="AJ637" t="str">
        <f t="shared" si="861"/>
        <v>d</v>
      </c>
      <c r="AK637" t="str">
        <f t="shared" si="862"/>
        <v>d</v>
      </c>
      <c r="AL637" t="str">
        <f t="shared" si="863"/>
        <v/>
      </c>
      <c r="AM637" t="str">
        <f t="shared" si="864"/>
        <v/>
      </c>
      <c r="AN637" t="str">
        <f t="shared" si="865"/>
        <v>Home</v>
      </c>
      <c r="AO637" t="str">
        <f t="shared" si="866"/>
        <v>h</v>
      </c>
      <c r="AP637" t="str">
        <f t="shared" si="867"/>
        <v>d</v>
      </c>
      <c r="AQ637" t="str">
        <f t="shared" si="868"/>
        <v>o</v>
      </c>
      <c r="AR637" t="str">
        <f t="shared" si="869"/>
        <v>Home</v>
      </c>
      <c r="AS637" t="str">
        <f t="shared" si="870"/>
        <v>h</v>
      </c>
      <c r="AT637" t="str">
        <f t="shared" si="871"/>
        <v>Defensive</v>
      </c>
      <c r="AU637" t="str">
        <f t="shared" si="872"/>
        <v/>
      </c>
      <c r="AV637" t="str">
        <f t="shared" si="873"/>
        <v/>
      </c>
      <c r="AW637" t="str" cm="1">
        <f t="array" ref="AW637">IFERROR(IF(O637&lt;&gt;"",O637,IF(OR($S637="",$T637=""),"",IF(O637&lt;&gt;"",O637,IF($T637&lt;&gt;"",_xlfn._xlws.FILTER(O:O,($BU:$BU=$BU637)*($I:$I=$I637)*($T:$T=$T637)*($S:$S=_xlfn.MINIFS($S:$S,$T:$T,"="&amp;$T637)),"")))))&amp;"",IF(O637="","",""))&amp;""</f>
        <v/>
      </c>
      <c r="AX637" t="str" cm="1">
        <f t="array" ref="AX637">IFERROR(IF(P637&lt;&gt;"",P637,IF(OR($S637="",$T637=""),"",IF($T637&lt;&gt;"",_xlfn._xlws.FILTER(P:P,($BU:$BU=$BU637)*($I:$I=$I637)*($T:$T=$T637)*($S:$S=_xlfn.MINIFS($S:$S,$T:$T,"="&amp;$T637)),""))))&amp;"",IF(P637="","",""))&amp;""</f>
        <v/>
      </c>
      <c r="AY637" t="str" cm="1">
        <f t="array" ref="AY637">IFERROR(IF(Q637&lt;&gt;"",Q637,IF(OR($S637="",$T637=""),"",IF($T637&lt;&gt;"",_xlfn._xlws.FILTER(Q:Q,($BU:$BU=$BU637)*($I:$I=$I637)*($T:$T=$T637)*($S:$S=_xlfn.MINIFS($S:$S,$T:$T,"="&amp;$T637)),""))))&amp;"",IF(Q637="","",""))&amp;""</f>
        <v/>
      </c>
      <c r="AZ637" t="str" cm="1">
        <f t="array" ref="AZ637">IFERROR(IF(R637&lt;&gt;"",R637,IF(OR($S637="",$T637=""),"",IF($T637&lt;&gt;"",_xlfn._xlws.FILTER(R:R,($BU:$BU=$BU637)*($I:$I=$I637)*($T:$T=$T637)*($S:$S=_xlfn.MINIFS($S:$S,$T:$T,"="&amp;$T637)),""))))&amp;"",IF(R637="","",""))&amp;""</f>
        <v>1</v>
      </c>
      <c r="BA637" s="6">
        <f t="shared" si="874"/>
        <v>57</v>
      </c>
      <c r="BB637">
        <f t="shared" ref="BB637:BD637" si="941">BB636</f>
        <v>18987</v>
      </c>
      <c r="BC637" t="str">
        <f t="shared" si="941"/>
        <v>Velodrome</v>
      </c>
      <c r="BD637" t="str">
        <f t="shared" si="941"/>
        <v>Outlaws</v>
      </c>
      <c r="BE637" t="s">
        <v>238</v>
      </c>
      <c r="BF637" t="s">
        <v>184</v>
      </c>
      <c r="BI637" cm="1">
        <f t="array" ref="BI637">IFERROR(_xlfn._xlws.FILTER(shifts!A:A,(shifts!B:B=events!AD637)*(shifts!AG:AG&gt;=events!BK637)*(shifts!AH:AH&lt;=events!BL637)),BI636)</f>
        <v>22</v>
      </c>
      <c r="BJ637" s="15">
        <f t="shared" si="876"/>
        <v>0</v>
      </c>
      <c r="BK637">
        <f t="shared" si="877"/>
        <v>578</v>
      </c>
      <c r="BL637">
        <f t="shared" si="878"/>
        <v>578</v>
      </c>
      <c r="BM637" s="15">
        <f>SUMIFS(BJ$2:BJ637,K$2:K637,"=Intermission")+SUMIFS(BJ$2:BJ637,K$2:K637,"=Timeout")</f>
        <v>0</v>
      </c>
      <c r="BN637">
        <f t="shared" si="879"/>
        <v>0</v>
      </c>
      <c r="BO637" s="19">
        <f t="shared" si="880"/>
        <v>502</v>
      </c>
      <c r="BP637">
        <f t="shared" si="881"/>
        <v>497</v>
      </c>
      <c r="BQ637" s="17">
        <f t="shared" si="882"/>
        <v>502</v>
      </c>
      <c r="BR637" t="str">
        <f t="shared" si="883"/>
        <v>opp_team_player_1</v>
      </c>
      <c r="BS637">
        <f>COUNTIFS(S$3:S637,"="&amp;S637,AI$3:AI637,"="&amp;AI637)</f>
        <v>1</v>
      </c>
      <c r="BT637" t="str">
        <f>IFERROR(VLOOKUP(BB637&amp;BU637&amp;X637,game_rosters!U:W,3,FALSE),"")</f>
        <v>P100214</v>
      </c>
      <c r="BU637" t="str">
        <f t="shared" si="884"/>
        <v>Outlaws</v>
      </c>
    </row>
    <row r="638" spans="1:73" x14ac:dyDescent="0.2">
      <c r="A638" t="str">
        <f t="shared" si="859"/>
        <v/>
      </c>
      <c r="E638" s="4"/>
      <c r="F638" s="43"/>
      <c r="G638" s="4"/>
      <c r="H638" s="46"/>
      <c r="I638" s="44">
        <v>70</v>
      </c>
      <c r="J638" s="44" t="str">
        <f t="shared" si="885"/>
        <v/>
      </c>
      <c r="S638">
        <v>312</v>
      </c>
      <c r="T638">
        <v>54</v>
      </c>
      <c r="U638" t="str">
        <f>IF(B638=1,MAX($U$2:$U637)+1,IF(AND($T638&lt;&gt;"",$T638=$T637),$U637,IF(B638="x",U637,"")))</f>
        <v/>
      </c>
      <c r="V638" t="str">
        <f>IF(C638=1,MAX($V$2:$V637)+1,IF(AND($T638&lt;&gt;"",$T638=$T637),$U637,IF(C638="x",V637,"")))</f>
        <v/>
      </c>
      <c r="W638" t="s">
        <v>735</v>
      </c>
      <c r="X638">
        <v>70</v>
      </c>
      <c r="Z638">
        <v>1</v>
      </c>
      <c r="AA638">
        <f t="shared" si="856"/>
        <v>1312</v>
      </c>
      <c r="AB638">
        <f t="shared" si="857"/>
        <v>9054</v>
      </c>
      <c r="AC638">
        <f t="shared" si="853"/>
        <v>9054</v>
      </c>
      <c r="AD638" s="6">
        <v>1</v>
      </c>
      <c r="AE638" t="s">
        <v>935</v>
      </c>
      <c r="AF638" t="s">
        <v>865</v>
      </c>
      <c r="AG638" t="s">
        <v>756</v>
      </c>
      <c r="AH638" t="s">
        <v>756</v>
      </c>
      <c r="AI638" t="str">
        <f t="shared" si="860"/>
        <v>e</v>
      </c>
      <c r="AJ638" t="str">
        <f t="shared" si="861"/>
        <v>d</v>
      </c>
      <c r="AK638" t="str">
        <f t="shared" si="862"/>
        <v>d</v>
      </c>
      <c r="AL638" t="str">
        <f t="shared" si="863"/>
        <v>d</v>
      </c>
      <c r="AM638" t="str">
        <f t="shared" si="864"/>
        <v/>
      </c>
      <c r="AN638" t="str">
        <f t="shared" si="865"/>
        <v>Home</v>
      </c>
      <c r="AO638" t="str">
        <f t="shared" si="866"/>
        <v>h</v>
      </c>
      <c r="AP638" t="str">
        <f t="shared" si="867"/>
        <v>d</v>
      </c>
      <c r="AQ638" t="str">
        <f t="shared" si="868"/>
        <v>o</v>
      </c>
      <c r="AR638" t="str">
        <f t="shared" si="869"/>
        <v>Home</v>
      </c>
      <c r="AS638" t="str">
        <f t="shared" si="870"/>
        <v>h</v>
      </c>
      <c r="AT638" t="str">
        <f t="shared" si="871"/>
        <v>Offensive</v>
      </c>
      <c r="AU638" t="str">
        <f t="shared" si="872"/>
        <v/>
      </c>
      <c r="AV638" t="str">
        <f t="shared" si="873"/>
        <v/>
      </c>
      <c r="AW638" t="str" cm="1">
        <f t="array" ref="AW638">IFERROR(IF(O638&lt;&gt;"",O638,IF(OR($S638="",$T638=""),"",IF(O638&lt;&gt;"",O638,IF($T638&lt;&gt;"",_xlfn._xlws.FILTER(O:O,($BU:$BU=$BU638)*($I:$I=$I638)*($T:$T=$T638)*($S:$S=_xlfn.MINIFS($S:$S,$T:$T,"="&amp;$T638)),"")))))&amp;"",IF(O638="","",""))&amp;""</f>
        <v/>
      </c>
      <c r="AX638" t="str" cm="1">
        <f t="array" ref="AX638">IFERROR(IF(P638&lt;&gt;"",P638,IF(OR($S638="",$T638=""),"",IF($T638&lt;&gt;"",_xlfn._xlws.FILTER(P:P,($BU:$BU=$BU638)*($I:$I=$I638)*($T:$T=$T638)*($S:$S=_xlfn.MINIFS($S:$S,$T:$T,"="&amp;$T638)),""))))&amp;"",IF(P638="","",""))&amp;""</f>
        <v/>
      </c>
      <c r="AY638" t="str" cm="1">
        <f t="array" ref="AY638">IFERROR(IF(Q638&lt;&gt;"",Q638,IF(OR($S638="",$T638=""),"",IF($T638&lt;&gt;"",_xlfn._xlws.FILTER(Q:Q,($BU:$BU=$BU638)*($I:$I=$I638)*($T:$T=$T638)*($S:$S=_xlfn.MINIFS($S:$S,$T:$T,"="&amp;$T638)),""))))&amp;"",IF(Q638="","",""))&amp;""</f>
        <v/>
      </c>
      <c r="AZ638" t="str" cm="1">
        <f t="array" ref="AZ638">IFERROR(IF(R638&lt;&gt;"",R638,IF(OR($S638="",$T638=""),"",IF($T638&lt;&gt;"",_xlfn._xlws.FILTER(R:R,($BU:$BU=$BU638)*($I:$I=$I638)*($T:$T=$T638)*($S:$S=_xlfn.MINIFS($S:$S,$T:$T,"="&amp;$T638)),""))))&amp;"",IF(R638="","",""))&amp;""</f>
        <v>1</v>
      </c>
      <c r="BA638" s="6">
        <f t="shared" si="874"/>
        <v>57</v>
      </c>
      <c r="BB638">
        <f t="shared" ref="BB638:BD638" si="942">BB637</f>
        <v>18987</v>
      </c>
      <c r="BC638" t="str">
        <f t="shared" si="942"/>
        <v>Velodrome</v>
      </c>
      <c r="BD638" t="str">
        <f t="shared" si="942"/>
        <v>Outlaws</v>
      </c>
      <c r="BE638" t="s">
        <v>756</v>
      </c>
      <c r="BF638" t="s">
        <v>756</v>
      </c>
      <c r="BI638" cm="1">
        <f t="array" ref="BI638">IFERROR(_xlfn._xlws.FILTER(shifts!A:A,(shifts!B:B=events!AD638)*(shifts!AG:AG&gt;=events!BK638)*(shifts!AH:AH&lt;=events!BL638)),BI637)</f>
        <v>22</v>
      </c>
      <c r="BJ638" s="15">
        <f t="shared" si="876"/>
        <v>0</v>
      </c>
      <c r="BK638">
        <f t="shared" si="877"/>
        <v>578</v>
      </c>
      <c r="BL638">
        <f t="shared" si="878"/>
        <v>578</v>
      </c>
      <c r="BM638" s="15">
        <f>SUMIFS(BJ$2:BJ638,K$2:K638,"=Intermission")+SUMIFS(BJ$2:BJ638,K$2:K638,"=Timeout")</f>
        <v>0</v>
      </c>
      <c r="BN638">
        <f t="shared" si="879"/>
        <v>0</v>
      </c>
      <c r="BO638" s="19">
        <f t="shared" si="880"/>
        <v>502</v>
      </c>
      <c r="BP638">
        <f t="shared" si="881"/>
        <v>497</v>
      </c>
      <c r="BQ638" s="17">
        <f t="shared" si="882"/>
        <v>502</v>
      </c>
      <c r="BR638" t="str">
        <f t="shared" si="883"/>
        <v>event_team_player_1</v>
      </c>
      <c r="BS638">
        <f>COUNTIFS(S$3:S638,"="&amp;S638,AI$3:AI638,"="&amp;AI638)</f>
        <v>1</v>
      </c>
      <c r="BT638" t="str">
        <f>IFERROR(VLOOKUP(BB638&amp;BU638&amp;X638,game_rosters!U:W,3,FALSE),"")</f>
        <v>P100001</v>
      </c>
      <c r="BU638" t="str">
        <f t="shared" si="884"/>
        <v>Velodrome</v>
      </c>
    </row>
    <row r="639" spans="1:73" x14ac:dyDescent="0.2">
      <c r="A639">
        <f t="shared" si="859"/>
        <v>1</v>
      </c>
      <c r="E639" s="4"/>
      <c r="F639" s="43"/>
      <c r="G639" s="4"/>
      <c r="H639" s="46"/>
      <c r="I639" s="44">
        <v>18</v>
      </c>
      <c r="J639" s="44" t="str">
        <f t="shared" si="885"/>
        <v/>
      </c>
      <c r="K639" t="s">
        <v>13</v>
      </c>
      <c r="L639" t="s">
        <v>586</v>
      </c>
      <c r="N639" t="s">
        <v>595</v>
      </c>
      <c r="O639" t="s">
        <v>600</v>
      </c>
      <c r="Q639" t="s">
        <v>595</v>
      </c>
      <c r="S639">
        <v>313</v>
      </c>
      <c r="T639" t="s">
        <v>756</v>
      </c>
      <c r="U639" t="str">
        <f>IF(B639=1,MAX($U$2:$U638)+1,IF(AND($T639&lt;&gt;"",$T639=$T638),$U638,IF(B639="x",U638,"")))</f>
        <v/>
      </c>
      <c r="V639" t="str">
        <f>IF(C639=1,MAX($V$2:$V638)+1,IF(AND($T639&lt;&gt;"",$T639=$T638),$U638,IF(C639="x",V638,"")))</f>
        <v/>
      </c>
      <c r="W639" t="s">
        <v>731</v>
      </c>
      <c r="X639">
        <v>18</v>
      </c>
      <c r="Z639">
        <v>1</v>
      </c>
      <c r="AA639">
        <f t="shared" si="856"/>
        <v>1313</v>
      </c>
      <c r="AB639" t="str">
        <f t="shared" si="857"/>
        <v/>
      </c>
      <c r="AC639">
        <f t="shared" si="853"/>
        <v>1313</v>
      </c>
      <c r="AD639" s="6">
        <v>1</v>
      </c>
      <c r="AE639" t="s">
        <v>935</v>
      </c>
      <c r="AF639" t="s">
        <v>750</v>
      </c>
      <c r="AG639" t="s">
        <v>756</v>
      </c>
      <c r="AH639" t="s">
        <v>756</v>
      </c>
      <c r="AI639" t="str">
        <f t="shared" si="860"/>
        <v>e</v>
      </c>
      <c r="AJ639" t="str">
        <f t="shared" si="861"/>
        <v/>
      </c>
      <c r="AK639" t="str">
        <f t="shared" si="862"/>
        <v/>
      </c>
      <c r="AL639" t="str">
        <f t="shared" si="863"/>
        <v/>
      </c>
      <c r="AM639" t="str">
        <f t="shared" si="864"/>
        <v/>
      </c>
      <c r="AN639" t="str">
        <f t="shared" si="865"/>
        <v>Away</v>
      </c>
      <c r="AO639" t="str">
        <f t="shared" si="866"/>
        <v>a</v>
      </c>
      <c r="AP639" t="str">
        <f t="shared" si="867"/>
        <v/>
      </c>
      <c r="AQ639" t="str">
        <f t="shared" si="868"/>
        <v/>
      </c>
      <c r="AR639" t="str">
        <f t="shared" si="869"/>
        <v>Away</v>
      </c>
      <c r="AS639" t="str">
        <f t="shared" si="870"/>
        <v>a</v>
      </c>
      <c r="AT639" t="str">
        <f t="shared" si="871"/>
        <v>Offensive</v>
      </c>
      <c r="AU639" t="str">
        <f t="shared" si="872"/>
        <v/>
      </c>
      <c r="AV639" t="str">
        <f t="shared" si="873"/>
        <v/>
      </c>
      <c r="AW639" t="str" cm="1">
        <f t="array" ref="AW639">IFERROR(IF(O639&lt;&gt;"",O639,IF(OR($S639="",$T639=""),"",IF(O639&lt;&gt;"",O639,IF($T639&lt;&gt;"",_xlfn._xlws.FILTER(O:O,($BU:$BU=$BU639)*($I:$I=$I639)*($T:$T=$T639)*($S:$S=_xlfn.MINIFS($S:$S,$T:$T,"="&amp;$T639)),"")))))&amp;"",IF(O639="","",""))&amp;""</f>
        <v>OffensivePlay_Zone-PuckRetreivalTurnover</v>
      </c>
      <c r="AX639" t="str" cm="1">
        <f t="array" ref="AX639">IFERROR(IF(P639&lt;&gt;"",P639,IF(OR($S639="",$T639=""),"",IF($T639&lt;&gt;"",_xlfn._xlws.FILTER(P:P,($BU:$BU=$BU639)*($I:$I=$I639)*($T:$T=$T639)*($S:$S=_xlfn.MINIFS($S:$S,$T:$T,"="&amp;$T639)),""))))&amp;"",IF(P639="","",""))&amp;""</f>
        <v/>
      </c>
      <c r="AY639" t="str" cm="1">
        <f t="array" ref="AY639">IFERROR(IF(Q639&lt;&gt;"",Q639,IF(OR($S639="",$T639=""),"",IF($T639&lt;&gt;"",_xlfn._xlws.FILTER(Q:Q,($BU:$BU=$BU639)*($I:$I=$I639)*($T:$T=$T639)*($S:$S=_xlfn.MINIFS($S:$S,$T:$T,"="&amp;$T639)),""))))&amp;"",IF(Q639="","",""))&amp;""</f>
        <v>s</v>
      </c>
      <c r="AZ639" t="str" cm="1">
        <f t="array" ref="AZ639">IFERROR(IF(R639&lt;&gt;"",R639,IF(OR($S639="",$T639=""),"",IF($T639&lt;&gt;"",_xlfn._xlws.FILTER(R:R,($BU:$BU=$BU639)*($I:$I=$I639)*($T:$T=$T639)*($S:$S=_xlfn.MINIFS($S:$S,$T:$T,"="&amp;$T639)),""))))&amp;"",IF(R639="","",""))&amp;""</f>
        <v/>
      </c>
      <c r="BA639" s="6">
        <f t="shared" si="874"/>
        <v>57</v>
      </c>
      <c r="BB639">
        <f t="shared" ref="BB639:BD639" si="943">BB638</f>
        <v>18987</v>
      </c>
      <c r="BC639" t="str">
        <f t="shared" si="943"/>
        <v>Velodrome</v>
      </c>
      <c r="BD639" t="str">
        <f t="shared" si="943"/>
        <v>Outlaws</v>
      </c>
      <c r="BE639" t="s">
        <v>13</v>
      </c>
      <c r="BF639" t="s">
        <v>586</v>
      </c>
      <c r="BI639" cm="1">
        <f t="array" ref="BI639">IFERROR(_xlfn._xlws.FILTER(shifts!A:A,(shifts!B:B=events!AD639)*(shifts!AG:AG&gt;=events!BK639)*(shifts!AH:AH&lt;=events!BL639)),BI638)</f>
        <v>22</v>
      </c>
      <c r="BJ639" s="15">
        <f t="shared" si="876"/>
        <v>0</v>
      </c>
      <c r="BK639">
        <f t="shared" si="877"/>
        <v>575</v>
      </c>
      <c r="BL639">
        <f t="shared" si="878"/>
        <v>575</v>
      </c>
      <c r="BM639" s="15">
        <f>SUMIFS(BJ$2:BJ639,K$2:K639,"=Intermission")+SUMIFS(BJ$2:BJ639,K$2:K639,"=Timeout")</f>
        <v>0</v>
      </c>
      <c r="BN639">
        <f t="shared" si="879"/>
        <v>0</v>
      </c>
      <c r="BO639" s="19">
        <f t="shared" si="880"/>
        <v>505</v>
      </c>
      <c r="BP639">
        <f t="shared" si="881"/>
        <v>500</v>
      </c>
      <c r="BQ639" s="17">
        <f t="shared" si="882"/>
        <v>505</v>
      </c>
      <c r="BR639" t="str">
        <f t="shared" si="883"/>
        <v>event_team_player_1</v>
      </c>
      <c r="BS639">
        <f>COUNTIFS(S$3:S639,"="&amp;S639,AI$3:AI639,"="&amp;AI639)</f>
        <v>1</v>
      </c>
      <c r="BT639" t="str">
        <f>IFERROR(VLOOKUP(BB639&amp;BU639&amp;X639,game_rosters!U:W,3,FALSE),"")</f>
        <v>P100034</v>
      </c>
      <c r="BU639" t="str">
        <f t="shared" si="884"/>
        <v>Outlaws</v>
      </c>
    </row>
    <row r="640" spans="1:73" x14ac:dyDescent="0.2">
      <c r="A640">
        <f t="shared" si="859"/>
        <v>1</v>
      </c>
      <c r="E640" s="4"/>
      <c r="F640" s="43"/>
      <c r="G640" s="4"/>
      <c r="H640" s="46"/>
      <c r="I640" s="44">
        <v>18</v>
      </c>
      <c r="J640" s="44" t="str">
        <f t="shared" si="885"/>
        <v/>
      </c>
      <c r="K640" t="s">
        <v>9</v>
      </c>
      <c r="L640" t="s">
        <v>173</v>
      </c>
      <c r="M640" t="s">
        <v>365</v>
      </c>
      <c r="N640" t="s">
        <v>594</v>
      </c>
      <c r="O640" t="s">
        <v>655</v>
      </c>
      <c r="Q640" t="s">
        <v>594</v>
      </c>
      <c r="S640">
        <v>314</v>
      </c>
      <c r="T640" t="s">
        <v>756</v>
      </c>
      <c r="U640" t="str">
        <f>IF(B640=1,MAX($U$2:$U639)+1,IF(AND($T640&lt;&gt;"",$T640=$T639),$U639,IF(B640="x",U639,"")))</f>
        <v/>
      </c>
      <c r="V640" t="str">
        <f>IF(C640=1,MAX($V$2:$V639)+1,IF(AND($T640&lt;&gt;"",$T640=$T639),$U639,IF(C640="x",V639,"")))</f>
        <v/>
      </c>
      <c r="W640" t="s">
        <v>731</v>
      </c>
      <c r="X640">
        <v>18</v>
      </c>
      <c r="Z640">
        <v>1</v>
      </c>
      <c r="AA640">
        <f t="shared" si="856"/>
        <v>1314</v>
      </c>
      <c r="AB640" t="str">
        <f t="shared" si="857"/>
        <v/>
      </c>
      <c r="AC640">
        <f t="shared" si="853"/>
        <v>1314</v>
      </c>
      <c r="AD640" s="6">
        <v>1</v>
      </c>
      <c r="AE640" t="s">
        <v>935</v>
      </c>
      <c r="AF640" t="s">
        <v>750</v>
      </c>
      <c r="AG640" t="s">
        <v>756</v>
      </c>
      <c r="AH640" t="s">
        <v>756</v>
      </c>
      <c r="AI640" t="str">
        <f t="shared" si="860"/>
        <v>e</v>
      </c>
      <c r="AJ640" t="str">
        <f t="shared" si="861"/>
        <v/>
      </c>
      <c r="AK640" t="str">
        <f t="shared" si="862"/>
        <v/>
      </c>
      <c r="AL640" t="str">
        <f t="shared" si="863"/>
        <v/>
      </c>
      <c r="AM640" t="str">
        <f t="shared" si="864"/>
        <v/>
      </c>
      <c r="AN640" t="str">
        <f t="shared" si="865"/>
        <v>Away</v>
      </c>
      <c r="AO640" t="str">
        <f t="shared" si="866"/>
        <v>a</v>
      </c>
      <c r="AP640" t="str">
        <f t="shared" si="867"/>
        <v/>
      </c>
      <c r="AQ640" t="str">
        <f t="shared" si="868"/>
        <v/>
      </c>
      <c r="AR640" t="str">
        <f t="shared" si="869"/>
        <v>Away</v>
      </c>
      <c r="AS640" t="str">
        <f t="shared" si="870"/>
        <v>a</v>
      </c>
      <c r="AT640" t="str">
        <f t="shared" si="871"/>
        <v>Offensive</v>
      </c>
      <c r="AU640" t="str">
        <f t="shared" si="872"/>
        <v/>
      </c>
      <c r="AV640" t="str">
        <f t="shared" si="873"/>
        <v/>
      </c>
      <c r="AW640" t="str" cm="1">
        <f t="array" ref="AW640">IFERROR(IF(O640&lt;&gt;"",O640,IF(OR($S640="",$T640=""),"",IF(O640&lt;&gt;"",O640,IF($T640&lt;&gt;"",_xlfn._xlws.FILTER(O:O,($BU:$BU=$BU640)*($I:$I=$I640)*($T:$T=$T640)*($S:$S=_xlfn.MINIFS($S:$S,$T:$T,"="&amp;$T640)),"")))))&amp;"",IF(O640="","",""))&amp;""</f>
        <v>OffensivePlay_Zone-DumpInAttempt</v>
      </c>
      <c r="AX640" t="str" cm="1">
        <f t="array" ref="AX640">IFERROR(IF(P640&lt;&gt;"",P640,IF(OR($S640="",$T640=""),"",IF($T640&lt;&gt;"",_xlfn._xlws.FILTER(P:P,($BU:$BU=$BU640)*($I:$I=$I640)*($T:$T=$T640)*($S:$S=_xlfn.MINIFS($S:$S,$T:$T,"="&amp;$T640)),""))))&amp;"",IF(P640="","",""))&amp;""</f>
        <v/>
      </c>
      <c r="AY640" t="str" cm="1">
        <f t="array" ref="AY640">IFERROR(IF(Q640&lt;&gt;"",Q640,IF(OR($S640="",$T640=""),"",IF($T640&lt;&gt;"",_xlfn._xlws.FILTER(Q:Q,($BU:$BU=$BU640)*($I:$I=$I640)*($T:$T=$T640)*($S:$S=_xlfn.MINIFS($S:$S,$T:$T,"="&amp;$T640)),""))))&amp;"",IF(Q640="","",""))&amp;""</f>
        <v>u</v>
      </c>
      <c r="AZ640" t="str" cm="1">
        <f t="array" ref="AZ640">IFERROR(IF(R640&lt;&gt;"",R640,IF(OR($S640="",$T640=""),"",IF($T640&lt;&gt;"",_xlfn._xlws.FILTER(R:R,($BU:$BU=$BU640)*($I:$I=$I640)*($T:$T=$T640)*($S:$S=_xlfn.MINIFS($S:$S,$T:$T,"="&amp;$T640)),""))))&amp;"",IF(R640="","",""))&amp;""</f>
        <v/>
      </c>
      <c r="BA640" s="6">
        <f t="shared" si="874"/>
        <v>57</v>
      </c>
      <c r="BB640">
        <f t="shared" ref="BB640:BD640" si="944">BB639</f>
        <v>18987</v>
      </c>
      <c r="BC640" t="str">
        <f t="shared" si="944"/>
        <v>Velodrome</v>
      </c>
      <c r="BD640" t="str">
        <f t="shared" si="944"/>
        <v>Outlaws</v>
      </c>
      <c r="BE640" t="s">
        <v>9</v>
      </c>
      <c r="BF640" t="s">
        <v>173</v>
      </c>
      <c r="BI640" cm="1">
        <f t="array" ref="BI640">IFERROR(_xlfn._xlws.FILTER(shifts!A:A,(shifts!B:B=events!AD640)*(shifts!AG:AG&gt;=events!BK640)*(shifts!AH:AH&lt;=events!BL640)),BI639)</f>
        <v>22</v>
      </c>
      <c r="BJ640" s="15">
        <f t="shared" si="876"/>
        <v>0</v>
      </c>
      <c r="BK640">
        <f t="shared" si="877"/>
        <v>575</v>
      </c>
      <c r="BL640">
        <f t="shared" si="878"/>
        <v>575</v>
      </c>
      <c r="BM640" s="15">
        <f>SUMIFS(BJ$2:BJ640,K$2:K640,"=Intermission")+SUMIFS(BJ$2:BJ640,K$2:K640,"=Timeout")</f>
        <v>0</v>
      </c>
      <c r="BN640">
        <f t="shared" si="879"/>
        <v>0</v>
      </c>
      <c r="BO640" s="19">
        <f t="shared" si="880"/>
        <v>505</v>
      </c>
      <c r="BP640">
        <f t="shared" si="881"/>
        <v>500</v>
      </c>
      <c r="BQ640" s="17">
        <f t="shared" si="882"/>
        <v>505</v>
      </c>
      <c r="BR640" t="str">
        <f t="shared" si="883"/>
        <v>event_team_player_1</v>
      </c>
      <c r="BS640">
        <f>COUNTIFS(S$3:S640,"="&amp;S640,AI$3:AI640,"="&amp;AI640)</f>
        <v>1</v>
      </c>
      <c r="BT640" t="str">
        <f>IFERROR(VLOOKUP(BB640&amp;BU640&amp;X640,game_rosters!U:W,3,FALSE),"")</f>
        <v>P100034</v>
      </c>
      <c r="BU640" t="str">
        <f t="shared" si="884"/>
        <v>Outlaws</v>
      </c>
    </row>
    <row r="641" spans="1:73" x14ac:dyDescent="0.2">
      <c r="A641" t="str">
        <f t="shared" si="859"/>
        <v/>
      </c>
      <c r="E641" s="4"/>
      <c r="F641" s="43"/>
      <c r="G641" s="4"/>
      <c r="H641" s="46"/>
      <c r="I641" s="44">
        <v>61</v>
      </c>
      <c r="J641" s="44" t="str">
        <f t="shared" si="885"/>
        <v/>
      </c>
      <c r="Q641" t="s">
        <v>595</v>
      </c>
      <c r="S641">
        <v>314</v>
      </c>
      <c r="T641" t="s">
        <v>756</v>
      </c>
      <c r="U641" t="str">
        <f>IF(B641=1,MAX($U$2:$U640)+1,IF(AND($T641&lt;&gt;"",$T641=$T640),$U640,IF(B641="x",U640,"")))</f>
        <v/>
      </c>
      <c r="V641" t="str">
        <f>IF(C641=1,MAX($V$2:$V640)+1,IF(AND($T641&lt;&gt;"",$T641=$T640),$U640,IF(C641="x",V640,"")))</f>
        <v/>
      </c>
      <c r="X641">
        <v>61</v>
      </c>
      <c r="AA641">
        <f t="shared" si="856"/>
        <v>1314</v>
      </c>
      <c r="AB641" t="str">
        <f t="shared" si="857"/>
        <v/>
      </c>
      <c r="AC641">
        <f t="shared" si="853"/>
        <v>1314</v>
      </c>
      <c r="AD641" s="6">
        <v>1</v>
      </c>
      <c r="AE641" t="s">
        <v>935</v>
      </c>
      <c r="AF641" t="s">
        <v>750</v>
      </c>
      <c r="AG641" t="s">
        <v>756</v>
      </c>
      <c r="AH641" t="s">
        <v>756</v>
      </c>
      <c r="AI641" t="str">
        <f t="shared" si="860"/>
        <v>o</v>
      </c>
      <c r="AJ641" t="str">
        <f t="shared" si="861"/>
        <v/>
      </c>
      <c r="AK641" t="str">
        <f t="shared" si="862"/>
        <v/>
      </c>
      <c r="AL641" t="str">
        <f t="shared" si="863"/>
        <v/>
      </c>
      <c r="AM641" t="str">
        <f t="shared" si="864"/>
        <v/>
      </c>
      <c r="AN641" t="str">
        <f t="shared" si="865"/>
        <v>Away</v>
      </c>
      <c r="AO641" t="str">
        <f t="shared" si="866"/>
        <v>a</v>
      </c>
      <c r="AP641" t="str">
        <f t="shared" si="867"/>
        <v/>
      </c>
      <c r="AQ641" t="str">
        <f t="shared" si="868"/>
        <v/>
      </c>
      <c r="AR641" t="str">
        <f t="shared" si="869"/>
        <v>Away</v>
      </c>
      <c r="AS641" t="str">
        <f t="shared" si="870"/>
        <v>a</v>
      </c>
      <c r="AT641" t="str">
        <f t="shared" si="871"/>
        <v>Defensive</v>
      </c>
      <c r="AU641" t="str">
        <f t="shared" si="872"/>
        <v/>
      </c>
      <c r="AV641" t="str">
        <f t="shared" si="873"/>
        <v/>
      </c>
      <c r="AW641" t="str" cm="1">
        <f t="array" ref="AW641">IFERROR(IF(O641&lt;&gt;"",O641,IF(OR($S641="",$T641=""),"",IF(O641&lt;&gt;"",O641,IF($T641&lt;&gt;"",_xlfn._xlws.FILTER(O:O,($BU:$BU=$BU641)*($I:$I=$I641)*($T:$T=$T641)*($S:$S=_xlfn.MINIFS($S:$S,$T:$T,"="&amp;$T641)),"")))))&amp;"",IF(O641="","",""))&amp;""</f>
        <v/>
      </c>
      <c r="AX641" t="str" cm="1">
        <f t="array" ref="AX641">IFERROR(IF(P641&lt;&gt;"",P641,IF(OR($S641="",$T641=""),"",IF($T641&lt;&gt;"",_xlfn._xlws.FILTER(P:P,($BU:$BU=$BU641)*($I:$I=$I641)*($T:$T=$T641)*($S:$S=_xlfn.MINIFS($S:$S,$T:$T,"="&amp;$T641)),""))))&amp;"",IF(P641="","",""))&amp;""</f>
        <v/>
      </c>
      <c r="AY641" t="str" cm="1">
        <f t="array" ref="AY641">IFERROR(IF(Q641&lt;&gt;"",Q641,IF(OR($S641="",$T641=""),"",IF($T641&lt;&gt;"",_xlfn._xlws.FILTER(Q:Q,($BU:$BU=$BU641)*($I:$I=$I641)*($T:$T=$T641)*($S:$S=_xlfn.MINIFS($S:$S,$T:$T,"="&amp;$T641)),""))))&amp;"",IF(Q641="","",""))&amp;""</f>
        <v>s</v>
      </c>
      <c r="AZ641" t="str" cm="1">
        <f t="array" ref="AZ641">IFERROR(IF(R641&lt;&gt;"",R641,IF(OR($S641="",$T641=""),"",IF($T641&lt;&gt;"",_xlfn._xlws.FILTER(R:R,($BU:$BU=$BU641)*($I:$I=$I641)*($T:$T=$T641)*($S:$S=_xlfn.MINIFS($S:$S,$T:$T,"="&amp;$T641)),""))))&amp;"",IF(R641="","",""))&amp;""</f>
        <v/>
      </c>
      <c r="BA641" s="6">
        <f t="shared" si="874"/>
        <v>57</v>
      </c>
      <c r="BB641">
        <f t="shared" ref="BB641:BD641" si="945">BB640</f>
        <v>18987</v>
      </c>
      <c r="BC641" t="str">
        <f t="shared" si="945"/>
        <v>Velodrome</v>
      </c>
      <c r="BD641" t="str">
        <f t="shared" si="945"/>
        <v>Outlaws</v>
      </c>
      <c r="BE641" t="s">
        <v>9</v>
      </c>
      <c r="BF641" t="s">
        <v>173</v>
      </c>
      <c r="BI641" cm="1">
        <f t="array" ref="BI641">IFERROR(_xlfn._xlws.FILTER(shifts!A:A,(shifts!B:B=events!AD641)*(shifts!AG:AG&gt;=events!BK641)*(shifts!AH:AH&lt;=events!BL641)),BI640)</f>
        <v>22</v>
      </c>
      <c r="BJ641" s="15">
        <f t="shared" si="876"/>
        <v>0</v>
      </c>
      <c r="BK641">
        <f t="shared" si="877"/>
        <v>575</v>
      </c>
      <c r="BL641">
        <f t="shared" si="878"/>
        <v>575</v>
      </c>
      <c r="BM641" s="15">
        <f>SUMIFS(BJ$2:BJ641,K$2:K641,"=Intermission")+SUMIFS(BJ$2:BJ641,K$2:K641,"=Timeout")</f>
        <v>0</v>
      </c>
      <c r="BN641">
        <f t="shared" si="879"/>
        <v>0</v>
      </c>
      <c r="BO641" s="19">
        <f t="shared" si="880"/>
        <v>505</v>
      </c>
      <c r="BP641">
        <f t="shared" si="881"/>
        <v>500</v>
      </c>
      <c r="BQ641" s="17">
        <f t="shared" si="882"/>
        <v>505</v>
      </c>
      <c r="BR641" t="str">
        <f t="shared" si="883"/>
        <v>opp_team_player_1</v>
      </c>
      <c r="BS641">
        <f>COUNTIFS(S$3:S641,"="&amp;S641,AI$3:AI641,"="&amp;AI641)</f>
        <v>1</v>
      </c>
      <c r="BT641" t="str">
        <f>IFERROR(VLOOKUP(BB641&amp;BU641&amp;X641,game_rosters!U:W,3,FALSE),"")</f>
        <v>P100224</v>
      </c>
      <c r="BU641" t="str">
        <f t="shared" si="884"/>
        <v>Velodrome</v>
      </c>
    </row>
    <row r="642" spans="1:73" x14ac:dyDescent="0.2">
      <c r="A642">
        <f t="shared" si="859"/>
        <v>1</v>
      </c>
      <c r="E642" s="4"/>
      <c r="F642" s="43"/>
      <c r="G642" s="4"/>
      <c r="H642" s="46"/>
      <c r="I642" s="44">
        <v>61</v>
      </c>
      <c r="J642" s="44" t="str">
        <f t="shared" si="885"/>
        <v/>
      </c>
      <c r="K642" t="s">
        <v>13</v>
      </c>
      <c r="L642" t="s">
        <v>586</v>
      </c>
      <c r="N642" t="s">
        <v>595</v>
      </c>
      <c r="O642" t="s">
        <v>600</v>
      </c>
      <c r="Q642" t="s">
        <v>595</v>
      </c>
      <c r="S642">
        <v>315</v>
      </c>
      <c r="T642" t="s">
        <v>756</v>
      </c>
      <c r="U642" t="str">
        <f>IF(B642=1,MAX($U$2:$U641)+1,IF(AND($T642&lt;&gt;"",$T642=$T641),$U641,IF(B642="x",U641,"")))</f>
        <v/>
      </c>
      <c r="V642" t="str">
        <f>IF(C642=1,MAX($V$2:$V641)+1,IF(AND($T642&lt;&gt;"",$T642=$T641),$U641,IF(C642="x",V641,"")))</f>
        <v/>
      </c>
      <c r="W642" t="s">
        <v>735</v>
      </c>
      <c r="X642">
        <v>61</v>
      </c>
      <c r="Z642">
        <v>1</v>
      </c>
      <c r="AA642">
        <f t="shared" si="856"/>
        <v>1315</v>
      </c>
      <c r="AB642" t="str">
        <f t="shared" si="857"/>
        <v/>
      </c>
      <c r="AC642">
        <f t="shared" ref="AC642:AC705" si="946">IF(AB642&lt;&gt;"",AB642,S642+1000)</f>
        <v>1315</v>
      </c>
      <c r="AD642" s="6">
        <v>1</v>
      </c>
      <c r="AE642" t="s">
        <v>935</v>
      </c>
      <c r="AF642" t="s">
        <v>926</v>
      </c>
      <c r="AG642" t="s">
        <v>935</v>
      </c>
      <c r="AH642" t="s">
        <v>904</v>
      </c>
      <c r="AI642" t="str">
        <f t="shared" si="860"/>
        <v>e</v>
      </c>
      <c r="AJ642" t="str">
        <f t="shared" si="861"/>
        <v/>
      </c>
      <c r="AK642" t="str">
        <f t="shared" si="862"/>
        <v/>
      </c>
      <c r="AL642" t="str">
        <f t="shared" si="863"/>
        <v/>
      </c>
      <c r="AM642" t="str">
        <f t="shared" si="864"/>
        <v/>
      </c>
      <c r="AN642" t="str">
        <f t="shared" si="865"/>
        <v>Home</v>
      </c>
      <c r="AO642" t="str">
        <f t="shared" si="866"/>
        <v>h</v>
      </c>
      <c r="AP642" t="str">
        <f t="shared" si="867"/>
        <v/>
      </c>
      <c r="AQ642" t="str">
        <f t="shared" si="868"/>
        <v/>
      </c>
      <c r="AR642" t="str">
        <f t="shared" si="869"/>
        <v>Home</v>
      </c>
      <c r="AS642" t="str">
        <f t="shared" si="870"/>
        <v>h</v>
      </c>
      <c r="AT642" t="str">
        <f t="shared" si="871"/>
        <v>Offensive</v>
      </c>
      <c r="AU642" t="str">
        <f t="shared" si="872"/>
        <v/>
      </c>
      <c r="AV642" t="str">
        <f t="shared" si="873"/>
        <v/>
      </c>
      <c r="AW642" t="str" cm="1">
        <f t="array" ref="AW642">IFERROR(IF(O642&lt;&gt;"",O642,IF(OR($S642="",$T642=""),"",IF(O642&lt;&gt;"",O642,IF($T642&lt;&gt;"",_xlfn._xlws.FILTER(O:O,($BU:$BU=$BU642)*($I:$I=$I642)*($T:$T=$T642)*($S:$S=_xlfn.MINIFS($S:$S,$T:$T,"="&amp;$T642)),"")))))&amp;"",IF(O642="","",""))&amp;""</f>
        <v>OffensivePlay_Zone-PuckRetreivalTurnover</v>
      </c>
      <c r="AX642" t="str" cm="1">
        <f t="array" ref="AX642">IFERROR(IF(P642&lt;&gt;"",P642,IF(OR($S642="",$T642=""),"",IF($T642&lt;&gt;"",_xlfn._xlws.FILTER(P:P,($BU:$BU=$BU642)*($I:$I=$I642)*($T:$T=$T642)*($S:$S=_xlfn.MINIFS($S:$S,$T:$T,"="&amp;$T642)),""))))&amp;"",IF(P642="","",""))&amp;""</f>
        <v/>
      </c>
      <c r="AY642" t="str" cm="1">
        <f t="array" ref="AY642">IFERROR(IF(Q642&lt;&gt;"",Q642,IF(OR($S642="",$T642=""),"",IF($T642&lt;&gt;"",_xlfn._xlws.FILTER(Q:Q,($BU:$BU=$BU642)*($I:$I=$I642)*($T:$T=$T642)*($S:$S=_xlfn.MINIFS($S:$S,$T:$T,"="&amp;$T642)),""))))&amp;"",IF(Q642="","",""))&amp;""</f>
        <v>s</v>
      </c>
      <c r="AZ642" t="str" cm="1">
        <f t="array" ref="AZ642">IFERROR(IF(R642&lt;&gt;"",R642,IF(OR($S642="",$T642=""),"",IF($T642&lt;&gt;"",_xlfn._xlws.FILTER(R:R,($BU:$BU=$BU642)*($I:$I=$I642)*($T:$T=$T642)*($S:$S=_xlfn.MINIFS($S:$S,$T:$T,"="&amp;$T642)),""))))&amp;"",IF(R642="","",""))&amp;""</f>
        <v/>
      </c>
      <c r="BA642" s="6">
        <f t="shared" si="874"/>
        <v>57</v>
      </c>
      <c r="BB642">
        <f t="shared" ref="BB642:BD642" si="947">BB641</f>
        <v>18987</v>
      </c>
      <c r="BC642" t="str">
        <f t="shared" si="947"/>
        <v>Velodrome</v>
      </c>
      <c r="BD642" t="str">
        <f t="shared" si="947"/>
        <v>Outlaws</v>
      </c>
      <c r="BE642" t="s">
        <v>13</v>
      </c>
      <c r="BF642" t="s">
        <v>586</v>
      </c>
      <c r="BI642" cm="1">
        <f t="array" ref="BI642">IFERROR(_xlfn._xlws.FILTER(shifts!A:A,(shifts!B:B=events!AD642)*(shifts!AG:AG&gt;=events!BK642)*(shifts!AH:AH&lt;=events!BL642)),BI641)</f>
        <v>22</v>
      </c>
      <c r="BJ642" s="15">
        <f t="shared" si="876"/>
        <v>1</v>
      </c>
      <c r="BK642">
        <f t="shared" si="877"/>
        <v>574</v>
      </c>
      <c r="BL642">
        <f t="shared" si="878"/>
        <v>573</v>
      </c>
      <c r="BM642" s="15">
        <f>SUMIFS(BJ$2:BJ642,K$2:K642,"=Intermission")+SUMIFS(BJ$2:BJ642,K$2:K642,"=Timeout")</f>
        <v>0</v>
      </c>
      <c r="BN642">
        <f t="shared" si="879"/>
        <v>0</v>
      </c>
      <c r="BO642" s="19">
        <f t="shared" si="880"/>
        <v>506</v>
      </c>
      <c r="BP642">
        <f t="shared" si="881"/>
        <v>501</v>
      </c>
      <c r="BQ642" s="17">
        <f t="shared" si="882"/>
        <v>507</v>
      </c>
      <c r="BR642" t="str">
        <f t="shared" si="883"/>
        <v>event_team_player_1</v>
      </c>
      <c r="BS642">
        <f>COUNTIFS(S$3:S642,"="&amp;S642,AI$3:AI642,"="&amp;AI642)</f>
        <v>1</v>
      </c>
      <c r="BT642" t="str">
        <f>IFERROR(VLOOKUP(BB642&amp;BU642&amp;X642,game_rosters!U:W,3,FALSE),"")</f>
        <v>P100224</v>
      </c>
      <c r="BU642" t="str">
        <f t="shared" si="884"/>
        <v>Velodrome</v>
      </c>
    </row>
    <row r="643" spans="1:73" x14ac:dyDescent="0.2">
      <c r="A643">
        <f t="shared" si="859"/>
        <v>1</v>
      </c>
      <c r="E643" s="4"/>
      <c r="F643" s="43"/>
      <c r="G643" s="4"/>
      <c r="H643" s="46"/>
      <c r="I643" s="44">
        <v>61</v>
      </c>
      <c r="J643" s="44" t="str">
        <f t="shared" si="885"/>
        <v>o</v>
      </c>
      <c r="K643" t="s">
        <v>238</v>
      </c>
      <c r="L643" t="s">
        <v>174</v>
      </c>
      <c r="M643" t="s">
        <v>85</v>
      </c>
      <c r="N643" t="s">
        <v>595</v>
      </c>
      <c r="O643" t="s">
        <v>568</v>
      </c>
      <c r="Q643" t="s">
        <v>595</v>
      </c>
      <c r="R643" s="51">
        <v>1</v>
      </c>
      <c r="S643">
        <v>316</v>
      </c>
      <c r="T643" t="s">
        <v>756</v>
      </c>
      <c r="U643" t="str">
        <f>IF(B643=1,MAX($U$2:$U642)+1,IF(AND($T643&lt;&gt;"",$T643=$T642),$U642,IF(B643="x",U642,"")))</f>
        <v/>
      </c>
      <c r="V643" t="str">
        <f>IF(C643=1,MAX($V$2:$V642)+1,IF(AND($T643&lt;&gt;"",$T643=$T642),$U642,IF(C643="x",V642,"")))</f>
        <v/>
      </c>
      <c r="W643" t="s">
        <v>735</v>
      </c>
      <c r="X643">
        <v>61</v>
      </c>
      <c r="Z643">
        <v>1</v>
      </c>
      <c r="AA643">
        <f t="shared" si="856"/>
        <v>1316</v>
      </c>
      <c r="AB643" t="str">
        <f t="shared" si="857"/>
        <v/>
      </c>
      <c r="AC643">
        <f t="shared" si="946"/>
        <v>1316</v>
      </c>
      <c r="AD643" s="6">
        <v>1</v>
      </c>
      <c r="AE643" t="s">
        <v>935</v>
      </c>
      <c r="AF643" t="s">
        <v>926</v>
      </c>
      <c r="AG643" t="s">
        <v>935</v>
      </c>
      <c r="AH643" t="s">
        <v>738</v>
      </c>
      <c r="AI643" t="str">
        <f t="shared" si="860"/>
        <v>e</v>
      </c>
      <c r="AJ643" t="str">
        <f t="shared" si="861"/>
        <v>o</v>
      </c>
      <c r="AK643" t="str">
        <f t="shared" si="862"/>
        <v>o</v>
      </c>
      <c r="AL643" t="str">
        <f t="shared" si="863"/>
        <v>o</v>
      </c>
      <c r="AM643" t="str">
        <f t="shared" si="864"/>
        <v>d</v>
      </c>
      <c r="AN643" t="str">
        <f t="shared" si="865"/>
        <v>Home</v>
      </c>
      <c r="AO643" t="str">
        <f t="shared" si="866"/>
        <v>h</v>
      </c>
      <c r="AP643" t="str">
        <f t="shared" si="867"/>
        <v>o</v>
      </c>
      <c r="AQ643" t="str">
        <f t="shared" si="868"/>
        <v>d</v>
      </c>
      <c r="AR643" t="str">
        <f t="shared" si="869"/>
        <v>Home</v>
      </c>
      <c r="AS643" t="str">
        <f t="shared" si="870"/>
        <v>h</v>
      </c>
      <c r="AT643" t="str">
        <f t="shared" si="871"/>
        <v>Offensive</v>
      </c>
      <c r="AU643" t="str">
        <f t="shared" si="872"/>
        <v/>
      </c>
      <c r="AV643" t="str">
        <f t="shared" si="873"/>
        <v/>
      </c>
      <c r="AW643" t="str" cm="1">
        <f t="array" ref="AW643">IFERROR(IF(O643&lt;&gt;"",O643,IF(OR($S643="",$T643=""),"",IF(O643&lt;&gt;"",O643,IF($T643&lt;&gt;"",_xlfn._xlws.FILTER(O:O,($BU:$BU=$BU643)*($I:$I=$I643)*($T:$T=$T643)*($S:$S=_xlfn.MINIFS($S:$S,$T:$T,"="&amp;$T643)),"")))))&amp;"",IF(O643="","",""))&amp;""</f>
        <v>OffensivePlay_Possession-DriveMiddle</v>
      </c>
      <c r="AX643" t="str" cm="1">
        <f t="array" ref="AX643">IFERROR(IF(P643&lt;&gt;"",P643,IF(OR($S643="",$T643=""),"",IF($T643&lt;&gt;"",_xlfn._xlws.FILTER(P:P,($BU:$BU=$BU643)*($I:$I=$I643)*($T:$T=$T643)*($S:$S=_xlfn.MINIFS($S:$S,$T:$T,"="&amp;$T643)),""))))&amp;"",IF(P643="","",""))&amp;""</f>
        <v/>
      </c>
      <c r="AY643" t="str" cm="1">
        <f t="array" ref="AY643">IFERROR(IF(Q643&lt;&gt;"",Q643,IF(OR($S643="",$T643=""),"",IF($T643&lt;&gt;"",_xlfn._xlws.FILTER(Q:Q,($BU:$BU=$BU643)*($I:$I=$I643)*($T:$T=$T643)*($S:$S=_xlfn.MINIFS($S:$S,$T:$T,"="&amp;$T643)),""))))&amp;"",IF(Q643="","",""))&amp;""</f>
        <v>s</v>
      </c>
      <c r="AZ643" t="str" cm="1">
        <f t="array" ref="AZ643">IFERROR(IF(R643&lt;&gt;"",R643,IF(OR($S643="",$T643=""),"",IF($T643&lt;&gt;"",_xlfn._xlws.FILTER(R:R,($BU:$BU=$BU643)*($I:$I=$I643)*($T:$T=$T643)*($S:$S=_xlfn.MINIFS($S:$S,$T:$T,"="&amp;$T643)),""))))&amp;"",IF(R643="","",""))&amp;""</f>
        <v>1</v>
      </c>
      <c r="BA643" s="6">
        <f t="shared" si="874"/>
        <v>58</v>
      </c>
      <c r="BB643">
        <f t="shared" ref="BB643:BD643" si="948">BB642</f>
        <v>18987</v>
      </c>
      <c r="BC643" t="str">
        <f t="shared" si="948"/>
        <v>Velodrome</v>
      </c>
      <c r="BD643" t="str">
        <f t="shared" si="948"/>
        <v>Outlaws</v>
      </c>
      <c r="BE643" t="s">
        <v>238</v>
      </c>
      <c r="BF643" t="s">
        <v>174</v>
      </c>
      <c r="BI643" cm="1">
        <f t="array" ref="BI643">IFERROR(_xlfn._xlws.FILTER(shifts!A:A,(shifts!B:B=events!AD643)*(shifts!AG:AG&gt;=events!BK643)*(shifts!AH:AH&lt;=events!BL643)),BI642)</f>
        <v>22</v>
      </c>
      <c r="BJ643" s="15">
        <f t="shared" si="876"/>
        <v>3</v>
      </c>
      <c r="BK643">
        <f t="shared" si="877"/>
        <v>574</v>
      </c>
      <c r="BL643">
        <f t="shared" si="878"/>
        <v>571</v>
      </c>
      <c r="BM643" s="15">
        <f>SUMIFS(BJ$2:BJ643,K$2:K643,"=Intermission")+SUMIFS(BJ$2:BJ643,K$2:K643,"=Timeout")</f>
        <v>0</v>
      </c>
      <c r="BN643">
        <f t="shared" si="879"/>
        <v>0</v>
      </c>
      <c r="BO643" s="19">
        <f t="shared" si="880"/>
        <v>506</v>
      </c>
      <c r="BP643">
        <f t="shared" si="881"/>
        <v>501</v>
      </c>
      <c r="BQ643" s="17">
        <f t="shared" si="882"/>
        <v>509</v>
      </c>
      <c r="BR643" t="str">
        <f t="shared" si="883"/>
        <v>event_team_player_1</v>
      </c>
      <c r="BS643">
        <f>COUNTIFS(S$3:S643,"="&amp;S643,AI$3:AI643,"="&amp;AI643)</f>
        <v>1</v>
      </c>
      <c r="BT643" t="str">
        <f>IFERROR(VLOOKUP(BB643&amp;BU643&amp;X643,game_rosters!U:W,3,FALSE),"")</f>
        <v>P100224</v>
      </c>
      <c r="BU643" t="str">
        <f t="shared" si="884"/>
        <v>Velodrome</v>
      </c>
    </row>
    <row r="644" spans="1:73" x14ac:dyDescent="0.2">
      <c r="A644" t="str">
        <f t="shared" si="859"/>
        <v/>
      </c>
      <c r="E644" s="4"/>
      <c r="F644" s="43"/>
      <c r="G644" s="4"/>
      <c r="H644" s="46"/>
      <c r="I644" s="44">
        <v>18</v>
      </c>
      <c r="J644" s="44" t="str">
        <f t="shared" si="885"/>
        <v/>
      </c>
      <c r="R644" s="51">
        <v>1</v>
      </c>
      <c r="S644">
        <v>316</v>
      </c>
      <c r="T644" t="s">
        <v>756</v>
      </c>
      <c r="U644" t="str">
        <f>IF(B644=1,MAX($U$2:$U643)+1,IF(AND($T644&lt;&gt;"",$T644=$T643),$U643,IF(B644="x",U643,"")))</f>
        <v/>
      </c>
      <c r="V644" t="str">
        <f>IF(C644=1,MAX($V$2:$V643)+1,IF(AND($T644&lt;&gt;"",$T644=$T643),$U643,IF(C644="x",V643,"")))</f>
        <v/>
      </c>
      <c r="X644">
        <v>18</v>
      </c>
      <c r="AA644">
        <f t="shared" ref="AA644:AA707" si="949">S644+1000</f>
        <v>1316</v>
      </c>
      <c r="AB644" t="str">
        <f t="shared" ref="AB644:AB707" si="950">IF(T644&lt;&gt;"",9000+T644,"")</f>
        <v/>
      </c>
      <c r="AC644">
        <f t="shared" si="946"/>
        <v>1316</v>
      </c>
      <c r="AD644" s="6">
        <v>1</v>
      </c>
      <c r="AE644" t="s">
        <v>935</v>
      </c>
      <c r="AF644" t="s">
        <v>926</v>
      </c>
      <c r="AG644" t="s">
        <v>935</v>
      </c>
      <c r="AH644" t="s">
        <v>738</v>
      </c>
      <c r="AI644" t="str">
        <f t="shared" si="860"/>
        <v>o</v>
      </c>
      <c r="AJ644" t="str">
        <f t="shared" si="861"/>
        <v>o</v>
      </c>
      <c r="AK644" t="str">
        <f t="shared" si="862"/>
        <v>o</v>
      </c>
      <c r="AL644" t="str">
        <f t="shared" si="863"/>
        <v/>
      </c>
      <c r="AM644" t="str">
        <f t="shared" si="864"/>
        <v/>
      </c>
      <c r="AN644" t="str">
        <f t="shared" si="865"/>
        <v>Home</v>
      </c>
      <c r="AO644" t="str">
        <f t="shared" si="866"/>
        <v>h</v>
      </c>
      <c r="AP644" t="str">
        <f t="shared" si="867"/>
        <v>o</v>
      </c>
      <c r="AQ644" t="str">
        <f t="shared" si="868"/>
        <v>d</v>
      </c>
      <c r="AR644" t="str">
        <f t="shared" si="869"/>
        <v>Home</v>
      </c>
      <c r="AS644" t="str">
        <f t="shared" si="870"/>
        <v>h</v>
      </c>
      <c r="AT644" t="str">
        <f t="shared" si="871"/>
        <v>Defensive</v>
      </c>
      <c r="AU644" t="str">
        <f t="shared" si="872"/>
        <v/>
      </c>
      <c r="AV644" t="str">
        <f t="shared" si="873"/>
        <v/>
      </c>
      <c r="AW644" t="str" cm="1">
        <f t="array" ref="AW644">IFERROR(IF(O644&lt;&gt;"",O644,IF(OR($S644="",$T644=""),"",IF(O644&lt;&gt;"",O644,IF($T644&lt;&gt;"",_xlfn._xlws.FILTER(O:O,($BU:$BU=$BU644)*($I:$I=$I644)*($T:$T=$T644)*($S:$S=_xlfn.MINIFS($S:$S,$T:$T,"="&amp;$T644)),"")))))&amp;"",IF(O644="","",""))&amp;""</f>
        <v/>
      </c>
      <c r="AX644" t="str" cm="1">
        <f t="array" ref="AX644">IFERROR(IF(P644&lt;&gt;"",P644,IF(OR($S644="",$T644=""),"",IF($T644&lt;&gt;"",_xlfn._xlws.FILTER(P:P,($BU:$BU=$BU644)*($I:$I=$I644)*($T:$T=$T644)*($S:$S=_xlfn.MINIFS($S:$S,$T:$T,"="&amp;$T644)),""))))&amp;"",IF(P644="","",""))&amp;""</f>
        <v/>
      </c>
      <c r="AY644" t="str" cm="1">
        <f t="array" ref="AY644">IFERROR(IF(Q644&lt;&gt;"",Q644,IF(OR($S644="",$T644=""),"",IF($T644&lt;&gt;"",_xlfn._xlws.FILTER(Q:Q,($BU:$BU=$BU644)*($I:$I=$I644)*($T:$T=$T644)*($S:$S=_xlfn.MINIFS($S:$S,$T:$T,"="&amp;$T644)),""))))&amp;"",IF(Q644="","",""))&amp;""</f>
        <v/>
      </c>
      <c r="AZ644" t="str" cm="1">
        <f t="array" ref="AZ644">IFERROR(IF(R644&lt;&gt;"",R644,IF(OR($S644="",$T644=""),"",IF($T644&lt;&gt;"",_xlfn._xlws.FILTER(R:R,($BU:$BU=$BU644)*($I:$I=$I644)*($T:$T=$T644)*($S:$S=_xlfn.MINIFS($S:$S,$T:$T,"="&amp;$T644)),""))))&amp;"",IF(R644="","",""))&amp;""</f>
        <v>1</v>
      </c>
      <c r="BA644" s="6">
        <f t="shared" si="874"/>
        <v>58</v>
      </c>
      <c r="BB644">
        <f t="shared" ref="BB644:BD644" si="951">BB643</f>
        <v>18987</v>
      </c>
      <c r="BC644" t="str">
        <f t="shared" si="951"/>
        <v>Velodrome</v>
      </c>
      <c r="BD644" t="str">
        <f t="shared" si="951"/>
        <v>Outlaws</v>
      </c>
      <c r="BE644" t="s">
        <v>238</v>
      </c>
      <c r="BF644" t="s">
        <v>174</v>
      </c>
      <c r="BI644" cm="1">
        <f t="array" ref="BI644">IFERROR(_xlfn._xlws.FILTER(shifts!A:A,(shifts!B:B=events!AD644)*(shifts!AG:AG&gt;=events!BK644)*(shifts!AH:AH&lt;=events!BL644)),BI643)</f>
        <v>22</v>
      </c>
      <c r="BJ644" s="15">
        <f t="shared" si="876"/>
        <v>3</v>
      </c>
      <c r="BK644">
        <f t="shared" si="877"/>
        <v>574</v>
      </c>
      <c r="BL644">
        <f t="shared" si="878"/>
        <v>571</v>
      </c>
      <c r="BM644" s="15">
        <f>SUMIFS(BJ$2:BJ644,K$2:K644,"=Intermission")+SUMIFS(BJ$2:BJ644,K$2:K644,"=Timeout")</f>
        <v>0</v>
      </c>
      <c r="BN644">
        <f t="shared" si="879"/>
        <v>0</v>
      </c>
      <c r="BO644" s="19">
        <f t="shared" si="880"/>
        <v>506</v>
      </c>
      <c r="BP644">
        <f t="shared" si="881"/>
        <v>501</v>
      </c>
      <c r="BQ644" s="17">
        <f t="shared" si="882"/>
        <v>509</v>
      </c>
      <c r="BR644" t="str">
        <f t="shared" si="883"/>
        <v>opp_team_player_1</v>
      </c>
      <c r="BS644">
        <f>COUNTIFS(S$3:S644,"="&amp;S644,AI$3:AI644,"="&amp;AI644)</f>
        <v>1</v>
      </c>
      <c r="BT644" t="str">
        <f>IFERROR(VLOOKUP(BB644&amp;BU644&amp;X644,game_rosters!U:W,3,FALSE),"")</f>
        <v>P100034</v>
      </c>
      <c r="BU644" t="str">
        <f t="shared" si="884"/>
        <v>Outlaws</v>
      </c>
    </row>
    <row r="645" spans="1:73" x14ac:dyDescent="0.2">
      <c r="A645" t="str">
        <f t="shared" ref="A645:A708" si="952">IF(K645&lt;&gt;"",1,IF(D645="x","x",""))</f>
        <v/>
      </c>
      <c r="E645" s="4"/>
      <c r="F645" s="43"/>
      <c r="G645" s="4"/>
      <c r="H645" s="46"/>
      <c r="I645" s="44">
        <v>56</v>
      </c>
      <c r="J645" s="44" t="str">
        <f t="shared" si="885"/>
        <v/>
      </c>
      <c r="O645" t="s">
        <v>601</v>
      </c>
      <c r="Q645" t="s">
        <v>594</v>
      </c>
      <c r="S645">
        <v>316</v>
      </c>
      <c r="T645" t="s">
        <v>756</v>
      </c>
      <c r="U645" t="str">
        <f>IF(B645=1,MAX($U$2:$U644)+1,IF(AND($T645&lt;&gt;"",$T645=$T644),$U644,IF(B645="x",U644,"")))</f>
        <v/>
      </c>
      <c r="V645" t="str">
        <f>IF(C645=1,MAX($V$2:$V644)+1,IF(AND($T645&lt;&gt;"",$T645=$T644),$U644,IF(C645="x",V644,"")))</f>
        <v/>
      </c>
      <c r="X645">
        <v>56</v>
      </c>
      <c r="AA645">
        <f t="shared" si="949"/>
        <v>1316</v>
      </c>
      <c r="AB645" t="str">
        <f t="shared" si="950"/>
        <v/>
      </c>
      <c r="AC645">
        <f t="shared" si="946"/>
        <v>1316</v>
      </c>
      <c r="AD645" s="6">
        <v>1</v>
      </c>
      <c r="AE645" t="s">
        <v>935</v>
      </c>
      <c r="AF645" t="s">
        <v>926</v>
      </c>
      <c r="AG645" t="s">
        <v>935</v>
      </c>
      <c r="AH645" t="s">
        <v>738</v>
      </c>
      <c r="AI645" t="str">
        <f t="shared" ref="AI645:AI708" si="953">IF(Z645="x","",IF(Z645=1,"e","o"))</f>
        <v>o</v>
      </c>
      <c r="AJ645" t="str">
        <f t="shared" ref="AJ645:AJ708" si="954">IF($J645&lt;&gt;"",$J645,IF($AC645=$AC644,AJ644,""))</f>
        <v>o</v>
      </c>
      <c r="AK645" t="str">
        <f t="shared" ref="AK645:AK708" si="955">IF($J645&lt;&gt;"",$J645,IF($AC645=$AC644,AK644,""))</f>
        <v>o</v>
      </c>
      <c r="AL645" t="str">
        <f t="shared" ref="AL645:AL708" si="956">IF($W645="","",IF($AJ645="","",IF($W645="h",$AJ645,IF($AJ645="n","n",IF(AND($W645="a",$AJ645="d"),"o",IF(AND($W645="a",$AJ645="o"),"d"))))))</f>
        <v/>
      </c>
      <c r="AM645" t="str">
        <f t="shared" ref="AM645:AM708" si="957">IF($W645="","",IF(J645="","",IF(AL645="n","n",IF(AL645="d","o",IF(AL645="o","d","")))))</f>
        <v/>
      </c>
      <c r="AN645" t="str">
        <f t="shared" ref="AN645:AN708" si="958">IF(AO645="H","Home",IF(AO645="A","Away",""))</f>
        <v>Home</v>
      </c>
      <c r="AO645" t="str">
        <f t="shared" ref="AO645:AO708" si="959">IF($W645&lt;&gt;"",$W645,IF($AC645=$AC644,AO644,""))</f>
        <v>h</v>
      </c>
      <c r="AP645" t="str">
        <f t="shared" ref="AP645:AP708" si="960">IF(AL645&lt;&gt;"",AL645,IF($AC645=$AC644,AP644,""))</f>
        <v>o</v>
      </c>
      <c r="AQ645" t="str">
        <f t="shared" ref="AQ645:AQ708" si="961">IF(AM645&lt;&gt;"",AM645,IF($AC645=$AC644,AQ644,""))</f>
        <v>d</v>
      </c>
      <c r="AR645" t="str">
        <f t="shared" ref="AR645:AR708" si="962">IF(AN645&lt;&gt;"",AN645,IF($AC645=$AC644,AR644,""))</f>
        <v>Home</v>
      </c>
      <c r="AS645" t="str">
        <f t="shared" ref="AS645:AS708" si="963">IF(AO645&lt;&gt;"",AO645,IF($AC645=$AC644,AS644,""))</f>
        <v>h</v>
      </c>
      <c r="AT645" t="str">
        <f t="shared" ref="AT645:AT708" si="964">IF(AND(AI645="e",OR(BE645="Save",BF645="Turnover_Takeaway",BF645="Play_Defensive")),"Defensive",IF(AND(AI645="o",OR(BE645="Save",BF645="Turnover_Takeaway",BF645="Play_Defensive")),"Offensive",IF(OR(BE645="Deadice",BE645="Stoppage",BE645="Intermission"),"",IF(AI645="e","Offensive",IF(AI645="o","Defensive","")))))</f>
        <v>Defensive</v>
      </c>
      <c r="AU645" t="str">
        <f t="shared" ref="AU645:AU708" si="965">IF(U645&lt;&gt;"",U645+5000,"")</f>
        <v/>
      </c>
      <c r="AV645" t="str">
        <f t="shared" ref="AV645:AV708" si="966">IF(V645&lt;&gt;"",V645+6000,"")</f>
        <v/>
      </c>
      <c r="AW645" t="str" cm="1">
        <f t="array" ref="AW645">IFERROR(IF(O645&lt;&gt;"",O645,IF(OR($S645="",$T645=""),"",IF(O645&lt;&gt;"",O645,IF($T645&lt;&gt;"",_xlfn._xlws.FILTER(O:O,($BU:$BU=$BU645)*($I:$I=$I645)*($T:$T=$T645)*($S:$S=_xlfn.MINIFS($S:$S,$T:$T,"="&amp;$T645)),"")))))&amp;"",IF(O645="","",""))&amp;""</f>
        <v>Defensive_PlayPossession-PokeCheck</v>
      </c>
      <c r="AX645" t="str" cm="1">
        <f t="array" ref="AX645">IFERROR(IF(P645&lt;&gt;"",P645,IF(OR($S645="",$T645=""),"",IF($T645&lt;&gt;"",_xlfn._xlws.FILTER(P:P,($BU:$BU=$BU645)*($I:$I=$I645)*($T:$T=$T645)*($S:$S=_xlfn.MINIFS($S:$S,$T:$T,"="&amp;$T645)),""))))&amp;"",IF(P645="","",""))&amp;""</f>
        <v/>
      </c>
      <c r="AY645" t="str" cm="1">
        <f t="array" ref="AY645">IFERROR(IF(Q645&lt;&gt;"",Q645,IF(OR($S645="",$T645=""),"",IF($T645&lt;&gt;"",_xlfn._xlws.FILTER(Q:Q,($BU:$BU=$BU645)*($I:$I=$I645)*($T:$T=$T645)*($S:$S=_xlfn.MINIFS($S:$S,$T:$T,"="&amp;$T645)),""))))&amp;"",IF(Q645="","",""))&amp;""</f>
        <v>u</v>
      </c>
      <c r="AZ645" t="str" cm="1">
        <f t="array" ref="AZ645">IFERROR(IF(R645&lt;&gt;"",R645,IF(OR($S645="",$T645=""),"",IF($T645&lt;&gt;"",_xlfn._xlws.FILTER(R:R,($BU:$BU=$BU645)*($I:$I=$I645)*($T:$T=$T645)*($S:$S=_xlfn.MINIFS($S:$S,$T:$T,"="&amp;$T645)),""))))&amp;"",IF(R645="","",""))&amp;""</f>
        <v/>
      </c>
      <c r="BA645" s="6">
        <f t="shared" ref="BA645:BA708" si="967">IF(OR(L645="Zone_Entry",L645="Zone_Exit"),BA644+1,BA644)</f>
        <v>58</v>
      </c>
      <c r="BB645">
        <f t="shared" ref="BB645:BD645" si="968">BB644</f>
        <v>18987</v>
      </c>
      <c r="BC645" t="str">
        <f t="shared" si="968"/>
        <v>Velodrome</v>
      </c>
      <c r="BD645" t="str">
        <f t="shared" si="968"/>
        <v>Outlaws</v>
      </c>
      <c r="BE645" t="s">
        <v>238</v>
      </c>
      <c r="BF645" t="s">
        <v>174</v>
      </c>
      <c r="BI645" cm="1">
        <f t="array" ref="BI645">IFERROR(_xlfn._xlws.FILTER(shifts!A:A,(shifts!B:B=events!AD645)*(shifts!AG:AG&gt;=events!BK645)*(shifts!AH:AH&lt;=events!BL645)),BI644)</f>
        <v>22</v>
      </c>
      <c r="BJ645" s="15">
        <f t="shared" ref="BJ645:BJ708" si="969">IF(AND(AG645="",AH645=""),0,((AE645*60)+AF645)-((AG645*60)+AH645))</f>
        <v>3</v>
      </c>
      <c r="BK645">
        <f t="shared" ref="BK645:BK708" si="970">(AE645*60)+AF645</f>
        <v>574</v>
      </c>
      <c r="BL645">
        <f t="shared" ref="BL645:BL708" si="971">IF(AND(AG645="",AH645=""),BK645,((AG645*60)+AH645))</f>
        <v>571</v>
      </c>
      <c r="BM645" s="15">
        <f>SUMIFS(BJ$2:BJ645,K$2:K645,"=Intermission")+SUMIFS(BJ$2:BJ645,K$2:K645,"=Timeout")</f>
        <v>0</v>
      </c>
      <c r="BN645">
        <f t="shared" ref="BN645:BN708" si="972">IF(AD645=1,0,IF(AD645=2,1080+BM645,IF(AD645=3,(1080*2)+BM645,0)))</f>
        <v>0</v>
      </c>
      <c r="BO645" s="19">
        <f t="shared" ref="BO645:BO708" si="973">IF(K645="Intermission",BO644,((1080)-((AE645*60)+AF645))+BN645)</f>
        <v>506</v>
      </c>
      <c r="BP645">
        <f t="shared" ref="BP645:BP708" si="974">IF(BO645&lt;5,0,BO645-5)</f>
        <v>501</v>
      </c>
      <c r="BQ645" s="17">
        <f t="shared" ref="BQ645:BQ708" si="975">BP645+BJ645+5</f>
        <v>509</v>
      </c>
      <c r="BR645" t="str">
        <f t="shared" ref="BR645:BR708" si="976">IF(AI645="e","event_team_player_"&amp;BS645,IF(AI645="o","opp_team_player_"&amp;BS645,""))</f>
        <v>opp_team_player_2</v>
      </c>
      <c r="BS645">
        <f>COUNTIFS(S$3:S645,"="&amp;S645,AI$3:AI645,"="&amp;AI645)</f>
        <v>2</v>
      </c>
      <c r="BT645" t="str">
        <f>IFERROR(VLOOKUP(BB645&amp;BU645&amp;X645,game_rosters!U:W,3,FALSE),"")</f>
        <v>P100099</v>
      </c>
      <c r="BU645" t="str">
        <f t="shared" ref="BU645:BU708" si="977">IF(AR645="","",IF(AND(AR645="Away",AI645="e"),BD645,IF(AND(AR645="Home",AI645="e"),BC645,IF(AND(AR645="Away",AI645="o"),BC645,IF(AND(AR645="Home",AI645="o"),BD645)))))</f>
        <v>Outlaws</v>
      </c>
    </row>
    <row r="646" spans="1:73" x14ac:dyDescent="0.2">
      <c r="A646" t="str">
        <f t="shared" si="952"/>
        <v/>
      </c>
      <c r="E646" s="4"/>
      <c r="F646" s="43"/>
      <c r="G646" s="4"/>
      <c r="H646" s="46"/>
      <c r="I646" s="44">
        <v>3</v>
      </c>
      <c r="J646" s="44" t="str">
        <f t="shared" ref="J646:J709" si="978">IF(OR(K646="Goal",K646="Shot",L646="Zone_Entry",M646="Stoppage-Goal",M645="Stoppage-Goal"),"o",IF(OR(K646="Save",K646="Rebound",L646="Zone_Exit",M646="Stoppage-GoalieStoppage",M645="Stoppage-GoalieStoppage"),"d",IF(OR(L646="Faceoff_AfterGoal",L646="Faceoff_PeriodStart",698="Faceoff_GameStart",M645="Stoppage-Goal"),"n","")))</f>
        <v/>
      </c>
      <c r="S646">
        <v>316</v>
      </c>
      <c r="T646" t="s">
        <v>756</v>
      </c>
      <c r="U646" t="str">
        <f>IF(B646=1,MAX($U$2:$U645)+1,IF(AND($T646&lt;&gt;"",$T646=$T645),$U645,IF(B646="x",U645,"")))</f>
        <v/>
      </c>
      <c r="V646" t="str">
        <f>IF(C646=1,MAX($V$2:$V645)+1,IF(AND($T646&lt;&gt;"",$T646=$T645),$U645,IF(C646="x",V645,"")))</f>
        <v/>
      </c>
      <c r="X646">
        <v>3</v>
      </c>
      <c r="AA646">
        <f t="shared" si="949"/>
        <v>1316</v>
      </c>
      <c r="AB646" t="str">
        <f t="shared" si="950"/>
        <v/>
      </c>
      <c r="AC646">
        <f t="shared" si="946"/>
        <v>1316</v>
      </c>
      <c r="AD646" s="6">
        <v>1</v>
      </c>
      <c r="AE646" t="s">
        <v>935</v>
      </c>
      <c r="AF646" t="s">
        <v>926</v>
      </c>
      <c r="AG646" t="s">
        <v>935</v>
      </c>
      <c r="AH646" t="s">
        <v>738</v>
      </c>
      <c r="AI646" t="str">
        <f t="shared" si="953"/>
        <v>o</v>
      </c>
      <c r="AJ646" t="str">
        <f t="shared" si="954"/>
        <v>o</v>
      </c>
      <c r="AK646" t="str">
        <f t="shared" si="955"/>
        <v>o</v>
      </c>
      <c r="AL646" t="str">
        <f t="shared" si="956"/>
        <v/>
      </c>
      <c r="AM646" t="str">
        <f t="shared" si="957"/>
        <v/>
      </c>
      <c r="AN646" t="str">
        <f t="shared" si="958"/>
        <v>Home</v>
      </c>
      <c r="AO646" t="str">
        <f t="shared" si="959"/>
        <v>h</v>
      </c>
      <c r="AP646" t="str">
        <f t="shared" si="960"/>
        <v>o</v>
      </c>
      <c r="AQ646" t="str">
        <f t="shared" si="961"/>
        <v>d</v>
      </c>
      <c r="AR646" t="str">
        <f t="shared" si="962"/>
        <v>Home</v>
      </c>
      <c r="AS646" t="str">
        <f t="shared" si="963"/>
        <v>h</v>
      </c>
      <c r="AT646" t="str">
        <f t="shared" si="964"/>
        <v>Defensive</v>
      </c>
      <c r="AU646" t="str">
        <f t="shared" si="965"/>
        <v/>
      </c>
      <c r="AV646" t="str">
        <f t="shared" si="966"/>
        <v/>
      </c>
      <c r="AW646" t="str" cm="1">
        <f t="array" ref="AW646">IFERROR(IF(O646&lt;&gt;"",O646,IF(OR($S646="",$T646=""),"",IF(O646&lt;&gt;"",O646,IF($T646&lt;&gt;"",_xlfn._xlws.FILTER(O:O,($BU:$BU=$BU646)*($I:$I=$I646)*($T:$T=$T646)*($S:$S=_xlfn.MINIFS($S:$S,$T:$T,"="&amp;$T646)),"")))))&amp;"",IF(O646="","",""))&amp;""</f>
        <v/>
      </c>
      <c r="AX646" t="str" cm="1">
        <f t="array" ref="AX646">IFERROR(IF(P646&lt;&gt;"",P646,IF(OR($S646="",$T646=""),"",IF($T646&lt;&gt;"",_xlfn._xlws.FILTER(P:P,($BU:$BU=$BU646)*($I:$I=$I646)*($T:$T=$T646)*($S:$S=_xlfn.MINIFS($S:$S,$T:$T,"="&amp;$T646)),""))))&amp;"",IF(P646="","",""))&amp;""</f>
        <v/>
      </c>
      <c r="AY646" t="str" cm="1">
        <f t="array" ref="AY646">IFERROR(IF(Q646&lt;&gt;"",Q646,IF(OR($S646="",$T646=""),"",IF($T646&lt;&gt;"",_xlfn._xlws.FILTER(Q:Q,($BU:$BU=$BU646)*($I:$I=$I646)*($T:$T=$T646)*($S:$S=_xlfn.MINIFS($S:$S,$T:$T,"="&amp;$T646)),""))))&amp;"",IF(Q646="","",""))&amp;""</f>
        <v/>
      </c>
      <c r="AZ646" t="str" cm="1">
        <f t="array" ref="AZ646">IFERROR(IF(R646&lt;&gt;"",R646,IF(OR($S646="",$T646=""),"",IF($T646&lt;&gt;"",_xlfn._xlws.FILTER(R:R,($BU:$BU=$BU646)*($I:$I=$I646)*($T:$T=$T646)*($S:$S=_xlfn.MINIFS($S:$S,$T:$T,"="&amp;$T646)),""))))&amp;"",IF(R646="","",""))&amp;""</f>
        <v/>
      </c>
      <c r="BA646" s="6">
        <f t="shared" si="967"/>
        <v>58</v>
      </c>
      <c r="BB646">
        <f t="shared" ref="BB646:BD646" si="979">BB645</f>
        <v>18987</v>
      </c>
      <c r="BC646" t="str">
        <f t="shared" si="979"/>
        <v>Velodrome</v>
      </c>
      <c r="BD646" t="str">
        <f t="shared" si="979"/>
        <v>Outlaws</v>
      </c>
      <c r="BE646" t="s">
        <v>238</v>
      </c>
      <c r="BF646" t="s">
        <v>174</v>
      </c>
      <c r="BI646" cm="1">
        <f t="array" ref="BI646">IFERROR(_xlfn._xlws.FILTER(shifts!A:A,(shifts!B:B=events!AD646)*(shifts!AG:AG&gt;=events!BK646)*(shifts!AH:AH&lt;=events!BL646)),BI645)</f>
        <v>22</v>
      </c>
      <c r="BJ646" s="15">
        <f t="shared" si="969"/>
        <v>3</v>
      </c>
      <c r="BK646">
        <f t="shared" si="970"/>
        <v>574</v>
      </c>
      <c r="BL646">
        <f t="shared" si="971"/>
        <v>571</v>
      </c>
      <c r="BM646" s="15">
        <f>SUMIFS(BJ$2:BJ646,K$2:K646,"=Intermission")+SUMIFS(BJ$2:BJ646,K$2:K646,"=Timeout")</f>
        <v>0</v>
      </c>
      <c r="BN646">
        <f t="shared" si="972"/>
        <v>0</v>
      </c>
      <c r="BO646" s="19">
        <f t="shared" si="973"/>
        <v>506</v>
      </c>
      <c r="BP646">
        <f t="shared" si="974"/>
        <v>501</v>
      </c>
      <c r="BQ646" s="17">
        <f t="shared" si="975"/>
        <v>509</v>
      </c>
      <c r="BR646" t="str">
        <f t="shared" si="976"/>
        <v>opp_team_player_3</v>
      </c>
      <c r="BS646">
        <f>COUNTIFS(S$3:S646,"="&amp;S646,AI$3:AI646,"="&amp;AI646)</f>
        <v>3</v>
      </c>
      <c r="BT646" t="str">
        <f>IFERROR(VLOOKUP(BB646&amp;BU646&amp;X646,game_rosters!U:W,3,FALSE),"")</f>
        <v>P100004</v>
      </c>
      <c r="BU646" t="str">
        <f t="shared" si="977"/>
        <v>Outlaws</v>
      </c>
    </row>
    <row r="647" spans="1:73" x14ac:dyDescent="0.2">
      <c r="A647">
        <f t="shared" si="952"/>
        <v>1</v>
      </c>
      <c r="E647" s="4"/>
      <c r="F647" s="43"/>
      <c r="G647" s="4"/>
      <c r="H647" s="46"/>
      <c r="I647" s="44">
        <v>61</v>
      </c>
      <c r="J647" s="44" t="str">
        <f t="shared" si="978"/>
        <v>o</v>
      </c>
      <c r="K647" t="s">
        <v>6</v>
      </c>
      <c r="L647" t="s">
        <v>181</v>
      </c>
      <c r="M647" t="s">
        <v>51</v>
      </c>
      <c r="N647" t="s">
        <v>594</v>
      </c>
      <c r="R647" s="51">
        <v>1</v>
      </c>
      <c r="S647">
        <v>317</v>
      </c>
      <c r="T647" t="s">
        <v>756</v>
      </c>
      <c r="U647" t="str">
        <f>IF(B647=1,MAX($U$2:$U646)+1,IF(AND($T647&lt;&gt;"",$T647=$T646),$U646,IF(B647="x",U646,"")))</f>
        <v/>
      </c>
      <c r="V647" t="str">
        <f>IF(C647=1,MAX($V$2:$V646)+1,IF(AND($T647&lt;&gt;"",$T647=$T646),$U646,IF(C647="x",V646,"")))</f>
        <v/>
      </c>
      <c r="W647" t="s">
        <v>735</v>
      </c>
      <c r="X647">
        <v>61</v>
      </c>
      <c r="Z647">
        <v>1</v>
      </c>
      <c r="AA647">
        <f t="shared" si="949"/>
        <v>1317</v>
      </c>
      <c r="AB647" t="str">
        <f t="shared" si="950"/>
        <v/>
      </c>
      <c r="AC647">
        <f t="shared" si="946"/>
        <v>1317</v>
      </c>
      <c r="AD647" s="6">
        <v>1</v>
      </c>
      <c r="AE647" t="s">
        <v>935</v>
      </c>
      <c r="AF647" t="s">
        <v>738</v>
      </c>
      <c r="AG647" t="s">
        <v>756</v>
      </c>
      <c r="AH647" t="s">
        <v>756</v>
      </c>
      <c r="AI647" t="str">
        <f t="shared" si="953"/>
        <v>e</v>
      </c>
      <c r="AJ647" t="str">
        <f t="shared" si="954"/>
        <v>o</v>
      </c>
      <c r="AK647" t="str">
        <f t="shared" si="955"/>
        <v>o</v>
      </c>
      <c r="AL647" t="str">
        <f t="shared" si="956"/>
        <v>o</v>
      </c>
      <c r="AM647" t="str">
        <f t="shared" si="957"/>
        <v>d</v>
      </c>
      <c r="AN647" t="str">
        <f t="shared" si="958"/>
        <v>Home</v>
      </c>
      <c r="AO647" t="str">
        <f t="shared" si="959"/>
        <v>h</v>
      </c>
      <c r="AP647" t="str">
        <f t="shared" si="960"/>
        <v>o</v>
      </c>
      <c r="AQ647" t="str">
        <f t="shared" si="961"/>
        <v>d</v>
      </c>
      <c r="AR647" t="str">
        <f t="shared" si="962"/>
        <v>Home</v>
      </c>
      <c r="AS647" t="str">
        <f t="shared" si="963"/>
        <v>h</v>
      </c>
      <c r="AT647" t="str">
        <f t="shared" si="964"/>
        <v>Offensive</v>
      </c>
      <c r="AU647" t="str">
        <f t="shared" si="965"/>
        <v/>
      </c>
      <c r="AV647" t="str">
        <f t="shared" si="966"/>
        <v/>
      </c>
      <c r="AW647" t="str" cm="1">
        <f t="array" ref="AW647">IFERROR(IF(O647&lt;&gt;"",O647,IF(OR($S647="",$T647=""),"",IF(O647&lt;&gt;"",O647,IF($T647&lt;&gt;"",_xlfn._xlws.FILTER(O:O,($BU:$BU=$BU647)*($I:$I=$I647)*($T:$T=$T647)*($S:$S=_xlfn.MINIFS($S:$S,$T:$T,"="&amp;$T647)),"")))))&amp;"",IF(O647="","",""))&amp;""</f>
        <v/>
      </c>
      <c r="AX647" t="str" cm="1">
        <f t="array" ref="AX647">IFERROR(IF(P647&lt;&gt;"",P647,IF(OR($S647="",$T647=""),"",IF($T647&lt;&gt;"",_xlfn._xlws.FILTER(P:P,($BU:$BU=$BU647)*($I:$I=$I647)*($T:$T=$T647)*($S:$S=_xlfn.MINIFS($S:$S,$T:$T,"="&amp;$T647)),""))))&amp;"",IF(P647="","",""))&amp;""</f>
        <v/>
      </c>
      <c r="AY647" t="str" cm="1">
        <f t="array" ref="AY647">IFERROR(IF(Q647&lt;&gt;"",Q647,IF(OR($S647="",$T647=""),"",IF($T647&lt;&gt;"",_xlfn._xlws.FILTER(Q:Q,($BU:$BU=$BU647)*($I:$I=$I647)*($T:$T=$T647)*($S:$S=_xlfn.MINIFS($S:$S,$T:$T,"="&amp;$T647)),""))))&amp;"",IF(Q647="","",""))&amp;""</f>
        <v/>
      </c>
      <c r="AZ647" t="str" cm="1">
        <f t="array" ref="AZ647">IFERROR(IF(R647&lt;&gt;"",R647,IF(OR($S647="",$T647=""),"",IF($T647&lt;&gt;"",_xlfn._xlws.FILTER(R:R,($BU:$BU=$BU647)*($I:$I=$I647)*($T:$T=$T647)*($S:$S=_xlfn.MINIFS($S:$S,$T:$T,"="&amp;$T647)),""))))&amp;"",IF(R647="","",""))&amp;""</f>
        <v>1</v>
      </c>
      <c r="BA647" s="6">
        <f t="shared" si="967"/>
        <v>58</v>
      </c>
      <c r="BB647">
        <f t="shared" ref="BB647:BD647" si="980">BB646</f>
        <v>18987</v>
      </c>
      <c r="BC647" t="str">
        <f t="shared" si="980"/>
        <v>Velodrome</v>
      </c>
      <c r="BD647" t="str">
        <f t="shared" si="980"/>
        <v>Outlaws</v>
      </c>
      <c r="BE647" t="s">
        <v>6</v>
      </c>
      <c r="BF647" t="s">
        <v>181</v>
      </c>
      <c r="BI647" cm="1">
        <f t="array" ref="BI647">IFERROR(_xlfn._xlws.FILTER(shifts!A:A,(shifts!B:B=events!AD647)*(shifts!AG:AG&gt;=events!BK647)*(shifts!AH:AH&lt;=events!BL647)),BI646)</f>
        <v>23</v>
      </c>
      <c r="BJ647" s="15">
        <f t="shared" si="969"/>
        <v>0</v>
      </c>
      <c r="BK647">
        <f t="shared" si="970"/>
        <v>571</v>
      </c>
      <c r="BL647">
        <f t="shared" si="971"/>
        <v>571</v>
      </c>
      <c r="BM647" s="15">
        <f>SUMIFS(BJ$2:BJ647,K$2:K647,"=Intermission")+SUMIFS(BJ$2:BJ647,K$2:K647,"=Timeout")</f>
        <v>0</v>
      </c>
      <c r="BN647">
        <f t="shared" si="972"/>
        <v>0</v>
      </c>
      <c r="BO647" s="19">
        <f t="shared" si="973"/>
        <v>509</v>
      </c>
      <c r="BP647">
        <f t="shared" si="974"/>
        <v>504</v>
      </c>
      <c r="BQ647" s="17">
        <f t="shared" si="975"/>
        <v>509</v>
      </c>
      <c r="BR647" t="str">
        <f t="shared" si="976"/>
        <v>event_team_player_1</v>
      </c>
      <c r="BS647">
        <f>COUNTIFS(S$3:S647,"="&amp;S647,AI$3:AI647,"="&amp;AI647)</f>
        <v>1</v>
      </c>
      <c r="BT647" t="str">
        <f>IFERROR(VLOOKUP(BB647&amp;BU647&amp;X647,game_rosters!U:W,3,FALSE),"")</f>
        <v>P100224</v>
      </c>
      <c r="BU647" t="str">
        <f t="shared" si="977"/>
        <v>Velodrome</v>
      </c>
    </row>
    <row r="648" spans="1:73" x14ac:dyDescent="0.2">
      <c r="A648" t="str">
        <f t="shared" si="952"/>
        <v/>
      </c>
      <c r="E648" s="4"/>
      <c r="F648" s="43"/>
      <c r="G648" s="4"/>
      <c r="H648" s="46"/>
      <c r="I648" s="44">
        <v>56</v>
      </c>
      <c r="J648" s="44" t="str">
        <f t="shared" si="978"/>
        <v/>
      </c>
      <c r="O648" t="s">
        <v>602</v>
      </c>
      <c r="R648" s="51">
        <v>1</v>
      </c>
      <c r="S648">
        <v>317</v>
      </c>
      <c r="T648" t="s">
        <v>756</v>
      </c>
      <c r="U648" t="str">
        <f>IF(B648=1,MAX($U$2:$U647)+1,IF(AND($T648&lt;&gt;"",$T648=$T647),$U647,IF(B648="x",U647,"")))</f>
        <v/>
      </c>
      <c r="V648" t="str">
        <f>IF(C648=1,MAX($V$2:$V647)+1,IF(AND($T648&lt;&gt;"",$T648=$T647),$U647,IF(C648="x",V647,"")))</f>
        <v/>
      </c>
      <c r="X648">
        <v>56</v>
      </c>
      <c r="AA648">
        <f t="shared" si="949"/>
        <v>1317</v>
      </c>
      <c r="AB648" t="str">
        <f t="shared" si="950"/>
        <v/>
      </c>
      <c r="AC648">
        <f t="shared" si="946"/>
        <v>1317</v>
      </c>
      <c r="AD648" s="6">
        <v>1</v>
      </c>
      <c r="AE648" t="s">
        <v>935</v>
      </c>
      <c r="AF648" t="s">
        <v>738</v>
      </c>
      <c r="AG648" t="s">
        <v>756</v>
      </c>
      <c r="AH648" t="s">
        <v>756</v>
      </c>
      <c r="AI648" t="str">
        <f t="shared" si="953"/>
        <v>o</v>
      </c>
      <c r="AJ648" t="str">
        <f t="shared" si="954"/>
        <v>o</v>
      </c>
      <c r="AK648" t="str">
        <f t="shared" si="955"/>
        <v>o</v>
      </c>
      <c r="AL648" t="str">
        <f t="shared" si="956"/>
        <v/>
      </c>
      <c r="AM648" t="str">
        <f t="shared" si="957"/>
        <v/>
      </c>
      <c r="AN648" t="str">
        <f t="shared" si="958"/>
        <v>Home</v>
      </c>
      <c r="AO648" t="str">
        <f t="shared" si="959"/>
        <v>h</v>
      </c>
      <c r="AP648" t="str">
        <f t="shared" si="960"/>
        <v>o</v>
      </c>
      <c r="AQ648" t="str">
        <f t="shared" si="961"/>
        <v>d</v>
      </c>
      <c r="AR648" t="str">
        <f t="shared" si="962"/>
        <v>Home</v>
      </c>
      <c r="AS648" t="str">
        <f t="shared" si="963"/>
        <v>h</v>
      </c>
      <c r="AT648" t="str">
        <f t="shared" si="964"/>
        <v>Defensive</v>
      </c>
      <c r="AU648" t="str">
        <f t="shared" si="965"/>
        <v/>
      </c>
      <c r="AV648" t="str">
        <f t="shared" si="966"/>
        <v/>
      </c>
      <c r="AW648" t="str" cm="1">
        <f t="array" ref="AW648">IFERROR(IF(O648&lt;&gt;"",O648,IF(OR($S648="",$T648=""),"",IF(O648&lt;&gt;"",O648,IF($T648&lt;&gt;"",_xlfn._xlws.FILTER(O:O,($BU:$BU=$BU648)*($I:$I=$I648)*($T:$T=$T648)*($S:$S=_xlfn.MINIFS($S:$S,$T:$T,"="&amp;$T648)),"")))))&amp;"",IF(O648="","",""))&amp;""</f>
        <v>Defensive_PlayPossession-StickCheck</v>
      </c>
      <c r="AX648" t="str" cm="1">
        <f t="array" ref="AX648">IFERROR(IF(P648&lt;&gt;"",P648,IF(OR($S648="",$T648=""),"",IF($T648&lt;&gt;"",_xlfn._xlws.FILTER(P:P,($BU:$BU=$BU648)*($I:$I=$I648)*($T:$T=$T648)*($S:$S=_xlfn.MINIFS($S:$S,$T:$T,"="&amp;$T648)),""))))&amp;"",IF(P648="","",""))&amp;""</f>
        <v/>
      </c>
      <c r="AY648" t="str" cm="1">
        <f t="array" ref="AY648">IFERROR(IF(Q648&lt;&gt;"",Q648,IF(OR($S648="",$T648=""),"",IF($T648&lt;&gt;"",_xlfn._xlws.FILTER(Q:Q,($BU:$BU=$BU648)*($I:$I=$I648)*($T:$T=$T648)*($S:$S=_xlfn.MINIFS($S:$S,$T:$T,"="&amp;$T648)),""))))&amp;"",IF(Q648="","",""))&amp;""</f>
        <v/>
      </c>
      <c r="AZ648" t="str" cm="1">
        <f t="array" ref="AZ648">IFERROR(IF(R648&lt;&gt;"",R648,IF(OR($S648="",$T648=""),"",IF($T648&lt;&gt;"",_xlfn._xlws.FILTER(R:R,($BU:$BU=$BU648)*($I:$I=$I648)*($T:$T=$T648)*($S:$S=_xlfn.MINIFS($S:$S,$T:$T,"="&amp;$T648)),""))))&amp;"",IF(R648="","",""))&amp;""</f>
        <v>1</v>
      </c>
      <c r="BA648" s="6">
        <f t="shared" si="967"/>
        <v>58</v>
      </c>
      <c r="BB648">
        <f t="shared" ref="BB648:BD648" si="981">BB647</f>
        <v>18987</v>
      </c>
      <c r="BC648" t="str">
        <f t="shared" si="981"/>
        <v>Velodrome</v>
      </c>
      <c r="BD648" t="str">
        <f t="shared" si="981"/>
        <v>Outlaws</v>
      </c>
      <c r="BE648" t="s">
        <v>6</v>
      </c>
      <c r="BF648" t="s">
        <v>181</v>
      </c>
      <c r="BI648" cm="1">
        <f t="array" ref="BI648">IFERROR(_xlfn._xlws.FILTER(shifts!A:A,(shifts!B:B=events!AD648)*(shifts!AG:AG&gt;=events!BK648)*(shifts!AH:AH&lt;=events!BL648)),BI647)</f>
        <v>23</v>
      </c>
      <c r="BJ648" s="15">
        <f t="shared" si="969"/>
        <v>0</v>
      </c>
      <c r="BK648">
        <f t="shared" si="970"/>
        <v>571</v>
      </c>
      <c r="BL648">
        <f t="shared" si="971"/>
        <v>571</v>
      </c>
      <c r="BM648" s="15">
        <f>SUMIFS(BJ$2:BJ648,K$2:K648,"=Intermission")+SUMIFS(BJ$2:BJ648,K$2:K648,"=Timeout")</f>
        <v>0</v>
      </c>
      <c r="BN648">
        <f t="shared" si="972"/>
        <v>0</v>
      </c>
      <c r="BO648" s="19">
        <f t="shared" si="973"/>
        <v>509</v>
      </c>
      <c r="BP648">
        <f t="shared" si="974"/>
        <v>504</v>
      </c>
      <c r="BQ648" s="17">
        <f t="shared" si="975"/>
        <v>509</v>
      </c>
      <c r="BR648" t="str">
        <f t="shared" si="976"/>
        <v>opp_team_player_1</v>
      </c>
      <c r="BS648">
        <f>COUNTIFS(S$3:S648,"="&amp;S648,AI$3:AI648,"="&amp;AI648)</f>
        <v>1</v>
      </c>
      <c r="BT648" t="str">
        <f>IFERROR(VLOOKUP(BB648&amp;BU648&amp;X648,game_rosters!U:W,3,FALSE),"")</f>
        <v>P100099</v>
      </c>
      <c r="BU648" t="str">
        <f t="shared" si="977"/>
        <v>Outlaws</v>
      </c>
    </row>
    <row r="649" spans="1:73" x14ac:dyDescent="0.2">
      <c r="A649" t="str">
        <f t="shared" si="952"/>
        <v/>
      </c>
      <c r="E649" s="4"/>
      <c r="F649" s="43"/>
      <c r="G649" s="4"/>
      <c r="H649" s="46"/>
      <c r="I649" s="44">
        <v>3</v>
      </c>
      <c r="J649" s="44" t="str">
        <f t="shared" si="978"/>
        <v/>
      </c>
      <c r="O649" t="s">
        <v>605</v>
      </c>
      <c r="R649" s="51">
        <v>1</v>
      </c>
      <c r="S649">
        <v>317</v>
      </c>
      <c r="T649" t="s">
        <v>756</v>
      </c>
      <c r="U649" t="str">
        <f>IF(B649=1,MAX($U$2:$U648)+1,IF(AND($T649&lt;&gt;"",$T649=$T648),$U648,IF(B649="x",U648,"")))</f>
        <v/>
      </c>
      <c r="V649" t="str">
        <f>IF(C649=1,MAX($V$2:$V648)+1,IF(AND($T649&lt;&gt;"",$T649=$T648),$U648,IF(C649="x",V648,"")))</f>
        <v/>
      </c>
      <c r="X649">
        <v>3</v>
      </c>
      <c r="AA649">
        <f t="shared" si="949"/>
        <v>1317</v>
      </c>
      <c r="AB649" t="str">
        <f t="shared" si="950"/>
        <v/>
      </c>
      <c r="AC649">
        <f t="shared" si="946"/>
        <v>1317</v>
      </c>
      <c r="AD649" s="6">
        <v>1</v>
      </c>
      <c r="AE649" t="s">
        <v>935</v>
      </c>
      <c r="AF649" t="s">
        <v>738</v>
      </c>
      <c r="AG649" t="s">
        <v>756</v>
      </c>
      <c r="AH649" t="s">
        <v>756</v>
      </c>
      <c r="AI649" t="str">
        <f t="shared" si="953"/>
        <v>o</v>
      </c>
      <c r="AJ649" t="str">
        <f t="shared" si="954"/>
        <v>o</v>
      </c>
      <c r="AK649" t="str">
        <f t="shared" si="955"/>
        <v>o</v>
      </c>
      <c r="AL649" t="str">
        <f t="shared" si="956"/>
        <v/>
      </c>
      <c r="AM649" t="str">
        <f t="shared" si="957"/>
        <v/>
      </c>
      <c r="AN649" t="str">
        <f t="shared" si="958"/>
        <v>Home</v>
      </c>
      <c r="AO649" t="str">
        <f t="shared" si="959"/>
        <v>h</v>
      </c>
      <c r="AP649" t="str">
        <f t="shared" si="960"/>
        <v>o</v>
      </c>
      <c r="AQ649" t="str">
        <f t="shared" si="961"/>
        <v>d</v>
      </c>
      <c r="AR649" t="str">
        <f t="shared" si="962"/>
        <v>Home</v>
      </c>
      <c r="AS649" t="str">
        <f t="shared" si="963"/>
        <v>h</v>
      </c>
      <c r="AT649" t="str">
        <f t="shared" si="964"/>
        <v>Defensive</v>
      </c>
      <c r="AU649" t="str">
        <f t="shared" si="965"/>
        <v/>
      </c>
      <c r="AV649" t="str">
        <f t="shared" si="966"/>
        <v/>
      </c>
      <c r="AW649" t="str" cm="1">
        <f t="array" ref="AW649">IFERROR(IF(O649&lt;&gt;"",O649,IF(OR($S649="",$T649=""),"",IF(O649&lt;&gt;"",O649,IF($T649&lt;&gt;"",_xlfn._xlws.FILTER(O:O,($BU:$BU=$BU649)*($I:$I=$I649)*($T:$T=$T649)*($S:$S=_xlfn.MINIFS($S:$S,$T:$T,"="&amp;$T649)),"")))))&amp;"",IF(O649="","",""))&amp;""</f>
        <v>Defensive_PlayPass-InShotPassLane</v>
      </c>
      <c r="AX649" t="str" cm="1">
        <f t="array" ref="AX649">IFERROR(IF(P649&lt;&gt;"",P649,IF(OR($S649="",$T649=""),"",IF($T649&lt;&gt;"",_xlfn._xlws.FILTER(P:P,($BU:$BU=$BU649)*($I:$I=$I649)*($T:$T=$T649)*($S:$S=_xlfn.MINIFS($S:$S,$T:$T,"="&amp;$T649)),""))))&amp;"",IF(P649="","",""))&amp;""</f>
        <v/>
      </c>
      <c r="AY649" t="str" cm="1">
        <f t="array" ref="AY649">IFERROR(IF(Q649&lt;&gt;"",Q649,IF(OR($S649="",$T649=""),"",IF($T649&lt;&gt;"",_xlfn._xlws.FILTER(Q:Q,($BU:$BU=$BU649)*($I:$I=$I649)*($T:$T=$T649)*($S:$S=_xlfn.MINIFS($S:$S,$T:$T,"="&amp;$T649)),""))))&amp;"",IF(Q649="","",""))&amp;""</f>
        <v/>
      </c>
      <c r="AZ649" t="str" cm="1">
        <f t="array" ref="AZ649">IFERROR(IF(R649&lt;&gt;"",R649,IF(OR($S649="",$T649=""),"",IF($T649&lt;&gt;"",_xlfn._xlws.FILTER(R:R,($BU:$BU=$BU649)*($I:$I=$I649)*($T:$T=$T649)*($S:$S=_xlfn.MINIFS($S:$S,$T:$T,"="&amp;$T649)),""))))&amp;"",IF(R649="","",""))&amp;""</f>
        <v>1</v>
      </c>
      <c r="BA649" s="6">
        <f t="shared" si="967"/>
        <v>58</v>
      </c>
      <c r="BB649">
        <f t="shared" ref="BB649:BD649" si="982">BB648</f>
        <v>18987</v>
      </c>
      <c r="BC649" t="str">
        <f t="shared" si="982"/>
        <v>Velodrome</v>
      </c>
      <c r="BD649" t="str">
        <f t="shared" si="982"/>
        <v>Outlaws</v>
      </c>
      <c r="BE649" t="s">
        <v>6</v>
      </c>
      <c r="BF649" t="s">
        <v>181</v>
      </c>
      <c r="BI649" cm="1">
        <f t="array" ref="BI649">IFERROR(_xlfn._xlws.FILTER(shifts!A:A,(shifts!B:B=events!AD649)*(shifts!AG:AG&gt;=events!BK649)*(shifts!AH:AH&lt;=events!BL649)),BI648)</f>
        <v>23</v>
      </c>
      <c r="BJ649" s="15">
        <f t="shared" si="969"/>
        <v>0</v>
      </c>
      <c r="BK649">
        <f t="shared" si="970"/>
        <v>571</v>
      </c>
      <c r="BL649">
        <f t="shared" si="971"/>
        <v>571</v>
      </c>
      <c r="BM649" s="15">
        <f>SUMIFS(BJ$2:BJ649,K$2:K649,"=Intermission")+SUMIFS(BJ$2:BJ649,K$2:K649,"=Timeout")</f>
        <v>0</v>
      </c>
      <c r="BN649">
        <f t="shared" si="972"/>
        <v>0</v>
      </c>
      <c r="BO649" s="19">
        <f t="shared" si="973"/>
        <v>509</v>
      </c>
      <c r="BP649">
        <f t="shared" si="974"/>
        <v>504</v>
      </c>
      <c r="BQ649" s="17">
        <f t="shared" si="975"/>
        <v>509</v>
      </c>
      <c r="BR649" t="str">
        <f t="shared" si="976"/>
        <v>opp_team_player_2</v>
      </c>
      <c r="BS649">
        <f>COUNTIFS(S$3:S649,"="&amp;S649,AI$3:AI649,"="&amp;AI649)</f>
        <v>2</v>
      </c>
      <c r="BT649" t="str">
        <f>IFERROR(VLOOKUP(BB649&amp;BU649&amp;X649,game_rosters!U:W,3,FALSE),"")</f>
        <v>P100004</v>
      </c>
      <c r="BU649" t="str">
        <f t="shared" si="977"/>
        <v>Outlaws</v>
      </c>
    </row>
    <row r="650" spans="1:73" x14ac:dyDescent="0.2">
      <c r="A650">
        <f t="shared" si="952"/>
        <v>1</v>
      </c>
      <c r="E650" s="4"/>
      <c r="F650" s="43"/>
      <c r="G650" s="4"/>
      <c r="H650" s="46"/>
      <c r="I650" s="44">
        <v>24</v>
      </c>
      <c r="J650" s="44" t="str">
        <f t="shared" si="978"/>
        <v/>
      </c>
      <c r="K650" t="s">
        <v>13</v>
      </c>
      <c r="L650" t="s">
        <v>587</v>
      </c>
      <c r="N650" t="s">
        <v>594</v>
      </c>
      <c r="O650" t="s">
        <v>611</v>
      </c>
      <c r="Q650" t="s">
        <v>594</v>
      </c>
      <c r="S650">
        <v>318</v>
      </c>
      <c r="T650" t="s">
        <v>756</v>
      </c>
      <c r="U650" t="str">
        <f>IF(B650=1,MAX($U$2:$U649)+1,IF(AND($T650&lt;&gt;"",$T650=$T649),$U649,IF(B650="x",U649,"")))</f>
        <v/>
      </c>
      <c r="V650" t="str">
        <f>IF(C650=1,MAX($V$2:$V649)+1,IF(AND($T650&lt;&gt;"",$T650=$T649),$U649,IF(C650="x",V649,"")))</f>
        <v/>
      </c>
      <c r="W650" t="s">
        <v>735</v>
      </c>
      <c r="X650">
        <v>24</v>
      </c>
      <c r="Z650">
        <v>1</v>
      </c>
      <c r="AA650">
        <f t="shared" si="949"/>
        <v>1318</v>
      </c>
      <c r="AB650" t="str">
        <f t="shared" si="950"/>
        <v/>
      </c>
      <c r="AC650">
        <f t="shared" si="946"/>
        <v>1318</v>
      </c>
      <c r="AD650" s="6">
        <v>1</v>
      </c>
      <c r="AE650" t="s">
        <v>935</v>
      </c>
      <c r="AF650" t="s">
        <v>907</v>
      </c>
      <c r="AG650" t="s">
        <v>756</v>
      </c>
      <c r="AH650" t="s">
        <v>756</v>
      </c>
      <c r="AI650" t="str">
        <f t="shared" si="953"/>
        <v>e</v>
      </c>
      <c r="AJ650" t="str">
        <f t="shared" si="954"/>
        <v/>
      </c>
      <c r="AK650" t="str">
        <f t="shared" si="955"/>
        <v/>
      </c>
      <c r="AL650" t="str">
        <f t="shared" si="956"/>
        <v/>
      </c>
      <c r="AM650" t="str">
        <f t="shared" si="957"/>
        <v/>
      </c>
      <c r="AN650" t="str">
        <f t="shared" si="958"/>
        <v>Home</v>
      </c>
      <c r="AO650" t="str">
        <f t="shared" si="959"/>
        <v>h</v>
      </c>
      <c r="AP650" t="str">
        <f t="shared" si="960"/>
        <v/>
      </c>
      <c r="AQ650" t="str">
        <f t="shared" si="961"/>
        <v/>
      </c>
      <c r="AR650" t="str">
        <f t="shared" si="962"/>
        <v>Home</v>
      </c>
      <c r="AS650" t="str">
        <f t="shared" si="963"/>
        <v>h</v>
      </c>
      <c r="AT650" t="str">
        <f t="shared" si="964"/>
        <v>Offensive</v>
      </c>
      <c r="AU650" t="str">
        <f t="shared" si="965"/>
        <v/>
      </c>
      <c r="AV650" t="str">
        <f t="shared" si="966"/>
        <v/>
      </c>
      <c r="AW650" t="str" cm="1">
        <f t="array" ref="AW650">IFERROR(IF(O650&lt;&gt;"",O650,IF(OR($S650="",$T650=""),"",IF(O650&lt;&gt;"",O650,IF($T650&lt;&gt;"",_xlfn._xlws.FILTER(O:O,($BU:$BU=$BU650)*($I:$I=$I650)*($T:$T=$T650)*($S:$S=_xlfn.MINIFS($S:$S,$T:$T,"="&amp;$T650)),"")))))&amp;"",IF(O650="","",""))&amp;""</f>
        <v>OffensivePlay_Zone-PuckRecoveryShot</v>
      </c>
      <c r="AX650" t="str" cm="1">
        <f t="array" ref="AX650">IFERROR(IF(P650&lt;&gt;"",P650,IF(OR($S650="",$T650=""),"",IF($T650&lt;&gt;"",_xlfn._xlws.FILTER(P:P,($BU:$BU=$BU650)*($I:$I=$I650)*($T:$T=$T650)*($S:$S=_xlfn.MINIFS($S:$S,$T:$T,"="&amp;$T650)),""))))&amp;"",IF(P650="","",""))&amp;""</f>
        <v/>
      </c>
      <c r="AY650" t="str" cm="1">
        <f t="array" ref="AY650">IFERROR(IF(Q650&lt;&gt;"",Q650,IF(OR($S650="",$T650=""),"",IF($T650&lt;&gt;"",_xlfn._xlws.FILTER(Q:Q,($BU:$BU=$BU650)*($I:$I=$I650)*($T:$T=$T650)*($S:$S=_xlfn.MINIFS($S:$S,$T:$T,"="&amp;$T650)),""))))&amp;"",IF(Q650="","",""))&amp;""</f>
        <v>u</v>
      </c>
      <c r="AZ650" t="str" cm="1">
        <f t="array" ref="AZ650">IFERROR(IF(R650&lt;&gt;"",R650,IF(OR($S650="",$T650=""),"",IF($T650&lt;&gt;"",_xlfn._xlws.FILTER(R:R,($BU:$BU=$BU650)*($I:$I=$I650)*($T:$T=$T650)*($S:$S=_xlfn.MINIFS($S:$S,$T:$T,"="&amp;$T650)),""))))&amp;"",IF(R650="","",""))&amp;""</f>
        <v/>
      </c>
      <c r="BA650" s="6">
        <f t="shared" si="967"/>
        <v>58</v>
      </c>
      <c r="BB650">
        <f t="shared" ref="BB650:BD650" si="983">BB649</f>
        <v>18987</v>
      </c>
      <c r="BC650" t="str">
        <f t="shared" si="983"/>
        <v>Velodrome</v>
      </c>
      <c r="BD650" t="str">
        <f t="shared" si="983"/>
        <v>Outlaws</v>
      </c>
      <c r="BE650" t="s">
        <v>13</v>
      </c>
      <c r="BF650" t="s">
        <v>587</v>
      </c>
      <c r="BI650" cm="1">
        <f t="array" ref="BI650">IFERROR(_xlfn._xlws.FILTER(shifts!A:A,(shifts!B:B=events!AD650)*(shifts!AG:AG&gt;=events!BK650)*(shifts!AH:AH&lt;=events!BL650)),BI649)</f>
        <v>23</v>
      </c>
      <c r="BJ650" s="15">
        <f t="shared" si="969"/>
        <v>0</v>
      </c>
      <c r="BK650">
        <f t="shared" si="970"/>
        <v>567</v>
      </c>
      <c r="BL650">
        <f t="shared" si="971"/>
        <v>567</v>
      </c>
      <c r="BM650" s="15">
        <f>SUMIFS(BJ$2:BJ650,K$2:K650,"=Intermission")+SUMIFS(BJ$2:BJ650,K$2:K650,"=Timeout")</f>
        <v>0</v>
      </c>
      <c r="BN650">
        <f t="shared" si="972"/>
        <v>0</v>
      </c>
      <c r="BO650" s="19">
        <f t="shared" si="973"/>
        <v>513</v>
      </c>
      <c r="BP650">
        <f t="shared" si="974"/>
        <v>508</v>
      </c>
      <c r="BQ650" s="17">
        <f t="shared" si="975"/>
        <v>513</v>
      </c>
      <c r="BR650" t="str">
        <f t="shared" si="976"/>
        <v>event_team_player_1</v>
      </c>
      <c r="BS650">
        <f>COUNTIFS(S$3:S650,"="&amp;S650,AI$3:AI650,"="&amp;AI650)</f>
        <v>1</v>
      </c>
      <c r="BT650" t="str">
        <f>IFERROR(VLOOKUP(BB650&amp;BU650&amp;X650,game_rosters!U:W,3,FALSE),"")</f>
        <v>P100230</v>
      </c>
      <c r="BU650" t="str">
        <f t="shared" si="977"/>
        <v>Velodrome</v>
      </c>
    </row>
    <row r="651" spans="1:73" x14ac:dyDescent="0.2">
      <c r="A651">
        <f t="shared" si="952"/>
        <v>1</v>
      </c>
      <c r="E651" s="4"/>
      <c r="F651" s="43"/>
      <c r="G651" s="4"/>
      <c r="H651" s="46"/>
      <c r="I651" s="44">
        <v>3</v>
      </c>
      <c r="J651" s="44" t="str">
        <f t="shared" si="978"/>
        <v/>
      </c>
      <c r="K651" t="s">
        <v>13</v>
      </c>
      <c r="O651" t="s">
        <v>627</v>
      </c>
      <c r="Q651" t="s">
        <v>594</v>
      </c>
      <c r="R651" s="51">
        <v>1</v>
      </c>
      <c r="S651">
        <v>319</v>
      </c>
      <c r="T651" t="s">
        <v>756</v>
      </c>
      <c r="U651" t="str">
        <f>IF(B651=1,MAX($U$2:$U650)+1,IF(AND($T651&lt;&gt;"",$T651=$T650),$U650,IF(B651="x",U650,"")))</f>
        <v/>
      </c>
      <c r="V651" t="str">
        <f>IF(C651=1,MAX($V$2:$V650)+1,IF(AND($T651&lt;&gt;"",$T651=$T650),$U650,IF(C651="x",V650,"")))</f>
        <v/>
      </c>
      <c r="W651" t="s">
        <v>731</v>
      </c>
      <c r="X651">
        <v>3</v>
      </c>
      <c r="Z651">
        <v>1</v>
      </c>
      <c r="AA651">
        <f t="shared" si="949"/>
        <v>1319</v>
      </c>
      <c r="AB651" t="str">
        <f t="shared" si="950"/>
        <v/>
      </c>
      <c r="AC651">
        <f t="shared" si="946"/>
        <v>1319</v>
      </c>
      <c r="AD651" s="6">
        <v>1</v>
      </c>
      <c r="AE651" t="s">
        <v>935</v>
      </c>
      <c r="AF651" t="s">
        <v>739</v>
      </c>
      <c r="AG651" t="s">
        <v>935</v>
      </c>
      <c r="AH651" t="s">
        <v>740</v>
      </c>
      <c r="AI651" t="str">
        <f t="shared" si="953"/>
        <v>e</v>
      </c>
      <c r="AJ651" t="str">
        <f t="shared" si="954"/>
        <v/>
      </c>
      <c r="AK651" t="str">
        <f t="shared" si="955"/>
        <v/>
      </c>
      <c r="AL651" t="str">
        <f t="shared" si="956"/>
        <v/>
      </c>
      <c r="AM651" t="str">
        <f t="shared" si="957"/>
        <v/>
      </c>
      <c r="AN651" t="str">
        <f t="shared" si="958"/>
        <v>Away</v>
      </c>
      <c r="AO651" t="str">
        <f t="shared" si="959"/>
        <v>a</v>
      </c>
      <c r="AP651" t="str">
        <f t="shared" si="960"/>
        <v/>
      </c>
      <c r="AQ651" t="str">
        <f t="shared" si="961"/>
        <v/>
      </c>
      <c r="AR651" t="str">
        <f t="shared" si="962"/>
        <v>Away</v>
      </c>
      <c r="AS651" t="str">
        <f t="shared" si="963"/>
        <v>a</v>
      </c>
      <c r="AT651" t="str">
        <f t="shared" si="964"/>
        <v>Offensive</v>
      </c>
      <c r="AU651" t="str">
        <f t="shared" si="965"/>
        <v/>
      </c>
      <c r="AV651" t="str">
        <f t="shared" si="966"/>
        <v/>
      </c>
      <c r="AW651" t="str" cm="1">
        <f t="array" ref="AW651">IFERROR(IF(O651&lt;&gt;"",O651,IF(OR($S651="",$T651=""),"",IF(O651&lt;&gt;"",O651,IF($T651&lt;&gt;"",_xlfn._xlws.FILTER(O:O,($BU:$BU=$BU651)*($I:$I=$I651)*($T:$T=$T651)*($S:$S=_xlfn.MINIFS($S:$S,$T:$T,"="&amp;$T651)),"")))))&amp;"",IF(O651="","",""))&amp;""</f>
        <v>OffensivePlay_Possession-Deke</v>
      </c>
      <c r="AX651" t="str" cm="1">
        <f t="array" ref="AX651">IFERROR(IF(P651&lt;&gt;"",P651,IF(OR($S651="",$T651=""),"",IF($T651&lt;&gt;"",_xlfn._xlws.FILTER(P:P,($BU:$BU=$BU651)*($I:$I=$I651)*($T:$T=$T651)*($S:$S=_xlfn.MINIFS($S:$S,$T:$T,"="&amp;$T651)),""))))&amp;"",IF(P651="","",""))&amp;""</f>
        <v/>
      </c>
      <c r="AY651" t="str" cm="1">
        <f t="array" ref="AY651">IFERROR(IF(Q651&lt;&gt;"",Q651,IF(OR($S651="",$T651=""),"",IF($T651&lt;&gt;"",_xlfn._xlws.FILTER(Q:Q,($BU:$BU=$BU651)*($I:$I=$I651)*($T:$T=$T651)*($S:$S=_xlfn.MINIFS($S:$S,$T:$T,"="&amp;$T651)),""))))&amp;"",IF(Q651="","",""))&amp;""</f>
        <v>u</v>
      </c>
      <c r="AZ651" t="str" cm="1">
        <f t="array" ref="AZ651">IFERROR(IF(R651&lt;&gt;"",R651,IF(OR($S651="",$T651=""),"",IF($T651&lt;&gt;"",_xlfn._xlws.FILTER(R:R,($BU:$BU=$BU651)*($I:$I=$I651)*($T:$T=$T651)*($S:$S=_xlfn.MINIFS($S:$S,$T:$T,"="&amp;$T651)),""))))&amp;"",IF(R651="","",""))&amp;""</f>
        <v>1</v>
      </c>
      <c r="BA651" s="6">
        <f t="shared" si="967"/>
        <v>58</v>
      </c>
      <c r="BB651">
        <f t="shared" ref="BB651:BD651" si="984">BB650</f>
        <v>18987</v>
      </c>
      <c r="BC651" t="str">
        <f t="shared" si="984"/>
        <v>Velodrome</v>
      </c>
      <c r="BD651" t="str">
        <f t="shared" si="984"/>
        <v>Outlaws</v>
      </c>
      <c r="BE651" t="s">
        <v>13</v>
      </c>
      <c r="BF651" t="s">
        <v>756</v>
      </c>
      <c r="BI651" cm="1">
        <f t="array" ref="BI651">IFERROR(_xlfn._xlws.FILTER(shifts!A:A,(shifts!B:B=events!AD651)*(shifts!AG:AG&gt;=events!BK651)*(shifts!AH:AH&lt;=events!BL651)),BI650)</f>
        <v>23</v>
      </c>
      <c r="BJ651" s="15">
        <f t="shared" si="969"/>
        <v>1</v>
      </c>
      <c r="BK651">
        <f t="shared" si="970"/>
        <v>566</v>
      </c>
      <c r="BL651">
        <f t="shared" si="971"/>
        <v>565</v>
      </c>
      <c r="BM651" s="15">
        <f>SUMIFS(BJ$2:BJ651,K$2:K651,"=Intermission")+SUMIFS(BJ$2:BJ651,K$2:K651,"=Timeout")</f>
        <v>0</v>
      </c>
      <c r="BN651">
        <f t="shared" si="972"/>
        <v>0</v>
      </c>
      <c r="BO651" s="19">
        <f t="shared" si="973"/>
        <v>514</v>
      </c>
      <c r="BP651">
        <f t="shared" si="974"/>
        <v>509</v>
      </c>
      <c r="BQ651" s="17">
        <f t="shared" si="975"/>
        <v>515</v>
      </c>
      <c r="BR651" t="str">
        <f t="shared" si="976"/>
        <v>event_team_player_1</v>
      </c>
      <c r="BS651">
        <f>COUNTIFS(S$3:S651,"="&amp;S651,AI$3:AI651,"="&amp;AI651)</f>
        <v>1</v>
      </c>
      <c r="BT651" t="str">
        <f>IFERROR(VLOOKUP(BB651&amp;BU651&amp;X651,game_rosters!U:W,3,FALSE),"")</f>
        <v>P100004</v>
      </c>
      <c r="BU651" t="str">
        <f t="shared" si="977"/>
        <v>Outlaws</v>
      </c>
    </row>
    <row r="652" spans="1:73" x14ac:dyDescent="0.2">
      <c r="A652" t="str">
        <f t="shared" si="952"/>
        <v/>
      </c>
      <c r="E652" s="4"/>
      <c r="F652" s="43"/>
      <c r="G652" s="4"/>
      <c r="H652" s="46"/>
      <c r="I652" s="44">
        <v>70</v>
      </c>
      <c r="J652" s="44" t="str">
        <f t="shared" si="978"/>
        <v/>
      </c>
      <c r="O652" t="s">
        <v>601</v>
      </c>
      <c r="Q652" t="s">
        <v>595</v>
      </c>
      <c r="R652" s="51">
        <v>1</v>
      </c>
      <c r="S652">
        <v>319</v>
      </c>
      <c r="T652" t="s">
        <v>756</v>
      </c>
      <c r="U652" t="str">
        <f>IF(B652=1,MAX($U$2:$U651)+1,IF(AND($T652&lt;&gt;"",$T652=$T651),$U651,IF(B652="x",U651,"")))</f>
        <v/>
      </c>
      <c r="V652" t="str">
        <f>IF(C652=1,MAX($V$2:$V651)+1,IF(AND($T652&lt;&gt;"",$T652=$T651),$U651,IF(C652="x",V651,"")))</f>
        <v/>
      </c>
      <c r="X652">
        <v>70</v>
      </c>
      <c r="AA652">
        <f t="shared" si="949"/>
        <v>1319</v>
      </c>
      <c r="AB652" t="str">
        <f t="shared" si="950"/>
        <v/>
      </c>
      <c r="AC652">
        <f t="shared" si="946"/>
        <v>1319</v>
      </c>
      <c r="AD652" s="6">
        <v>1</v>
      </c>
      <c r="AE652" t="s">
        <v>935</v>
      </c>
      <c r="AF652" t="s">
        <v>739</v>
      </c>
      <c r="AG652" t="s">
        <v>935</v>
      </c>
      <c r="AH652" t="s">
        <v>740</v>
      </c>
      <c r="AI652" t="str">
        <f t="shared" si="953"/>
        <v>o</v>
      </c>
      <c r="AJ652" t="str">
        <f t="shared" si="954"/>
        <v/>
      </c>
      <c r="AK652" t="str">
        <f t="shared" si="955"/>
        <v/>
      </c>
      <c r="AL652" t="str">
        <f t="shared" si="956"/>
        <v/>
      </c>
      <c r="AM652" t="str">
        <f t="shared" si="957"/>
        <v/>
      </c>
      <c r="AN652" t="str">
        <f t="shared" si="958"/>
        <v>Away</v>
      </c>
      <c r="AO652" t="str">
        <f t="shared" si="959"/>
        <v>a</v>
      </c>
      <c r="AP652" t="str">
        <f t="shared" si="960"/>
        <v/>
      </c>
      <c r="AQ652" t="str">
        <f t="shared" si="961"/>
        <v/>
      </c>
      <c r="AR652" t="str">
        <f t="shared" si="962"/>
        <v>Away</v>
      </c>
      <c r="AS652" t="str">
        <f t="shared" si="963"/>
        <v>a</v>
      </c>
      <c r="AT652" t="str">
        <f t="shared" si="964"/>
        <v>Defensive</v>
      </c>
      <c r="AU652" t="str">
        <f t="shared" si="965"/>
        <v/>
      </c>
      <c r="AV652" t="str">
        <f t="shared" si="966"/>
        <v/>
      </c>
      <c r="AW652" t="str" cm="1">
        <f t="array" ref="AW652">IFERROR(IF(O652&lt;&gt;"",O652,IF(OR($S652="",$T652=""),"",IF(O652&lt;&gt;"",O652,IF($T652&lt;&gt;"",_xlfn._xlws.FILTER(O:O,($BU:$BU=$BU652)*($I:$I=$I652)*($T:$T=$T652)*($S:$S=_xlfn.MINIFS($S:$S,$T:$T,"="&amp;$T652)),"")))))&amp;"",IF(O652="","",""))&amp;""</f>
        <v>Defensive_PlayPossession-PokeCheck</v>
      </c>
      <c r="AX652" t="str" cm="1">
        <f t="array" ref="AX652">IFERROR(IF(P652&lt;&gt;"",P652,IF(OR($S652="",$T652=""),"",IF($T652&lt;&gt;"",_xlfn._xlws.FILTER(P:P,($BU:$BU=$BU652)*($I:$I=$I652)*($T:$T=$T652)*($S:$S=_xlfn.MINIFS($S:$S,$T:$T,"="&amp;$T652)),""))))&amp;"",IF(P652="","",""))&amp;""</f>
        <v/>
      </c>
      <c r="AY652" t="str" cm="1">
        <f t="array" ref="AY652">IFERROR(IF(Q652&lt;&gt;"",Q652,IF(OR($S652="",$T652=""),"",IF($T652&lt;&gt;"",_xlfn._xlws.FILTER(Q:Q,($BU:$BU=$BU652)*($I:$I=$I652)*($T:$T=$T652)*($S:$S=_xlfn.MINIFS($S:$S,$T:$T,"="&amp;$T652)),""))))&amp;"",IF(Q652="","",""))&amp;""</f>
        <v>s</v>
      </c>
      <c r="AZ652" t="str" cm="1">
        <f t="array" ref="AZ652">IFERROR(IF(R652&lt;&gt;"",R652,IF(OR($S652="",$T652=""),"",IF($T652&lt;&gt;"",_xlfn._xlws.FILTER(R:R,($BU:$BU=$BU652)*($I:$I=$I652)*($T:$T=$T652)*($S:$S=_xlfn.MINIFS($S:$S,$T:$T,"="&amp;$T652)),""))))&amp;"",IF(R652="","",""))&amp;""</f>
        <v>1</v>
      </c>
      <c r="BA652" s="6">
        <f t="shared" si="967"/>
        <v>58</v>
      </c>
      <c r="BB652">
        <f t="shared" ref="BB652:BD652" si="985">BB651</f>
        <v>18987</v>
      </c>
      <c r="BC652" t="str">
        <f t="shared" si="985"/>
        <v>Velodrome</v>
      </c>
      <c r="BD652" t="str">
        <f t="shared" si="985"/>
        <v>Outlaws</v>
      </c>
      <c r="BE652" t="s">
        <v>13</v>
      </c>
      <c r="BF652" t="s">
        <v>756</v>
      </c>
      <c r="BI652" cm="1">
        <f t="array" ref="BI652">IFERROR(_xlfn._xlws.FILTER(shifts!A:A,(shifts!B:B=events!AD652)*(shifts!AG:AG&gt;=events!BK652)*(shifts!AH:AH&lt;=events!BL652)),BI651)</f>
        <v>23</v>
      </c>
      <c r="BJ652" s="15">
        <f t="shared" si="969"/>
        <v>1</v>
      </c>
      <c r="BK652">
        <f t="shared" si="970"/>
        <v>566</v>
      </c>
      <c r="BL652">
        <f t="shared" si="971"/>
        <v>565</v>
      </c>
      <c r="BM652" s="15">
        <f>SUMIFS(BJ$2:BJ652,K$2:K652,"=Intermission")+SUMIFS(BJ$2:BJ652,K$2:K652,"=Timeout")</f>
        <v>0</v>
      </c>
      <c r="BN652">
        <f t="shared" si="972"/>
        <v>0</v>
      </c>
      <c r="BO652" s="19">
        <f t="shared" si="973"/>
        <v>514</v>
      </c>
      <c r="BP652">
        <f t="shared" si="974"/>
        <v>509</v>
      </c>
      <c r="BQ652" s="17">
        <f t="shared" si="975"/>
        <v>515</v>
      </c>
      <c r="BR652" t="str">
        <f t="shared" si="976"/>
        <v>opp_team_player_1</v>
      </c>
      <c r="BS652">
        <f>COUNTIFS(S$3:S652,"="&amp;S652,AI$3:AI652,"="&amp;AI652)</f>
        <v>1</v>
      </c>
      <c r="BT652" t="str">
        <f>IFERROR(VLOOKUP(BB652&amp;BU652&amp;X652,game_rosters!U:W,3,FALSE),"")</f>
        <v>P100001</v>
      </c>
      <c r="BU652" t="str">
        <f t="shared" si="977"/>
        <v>Velodrome</v>
      </c>
    </row>
    <row r="653" spans="1:73" x14ac:dyDescent="0.2">
      <c r="A653">
        <f t="shared" si="952"/>
        <v>1</v>
      </c>
      <c r="E653" s="4"/>
      <c r="F653" s="43"/>
      <c r="G653" s="4"/>
      <c r="H653" s="46"/>
      <c r="I653" s="44">
        <v>70</v>
      </c>
      <c r="J653" s="44" t="str">
        <f t="shared" si="978"/>
        <v/>
      </c>
      <c r="K653" t="s">
        <v>9</v>
      </c>
      <c r="L653" t="s">
        <v>183</v>
      </c>
      <c r="M653" t="s">
        <v>80</v>
      </c>
      <c r="O653" t="s">
        <v>601</v>
      </c>
      <c r="Q653" t="s">
        <v>595</v>
      </c>
      <c r="R653" s="51">
        <v>1</v>
      </c>
      <c r="S653">
        <v>320</v>
      </c>
      <c r="T653">
        <v>55</v>
      </c>
      <c r="U653" t="str">
        <f>IF(B653=1,MAX($U$2:$U652)+1,IF(AND($T653&lt;&gt;"",$T653=$T652),$U652,IF(B653="x",U652,"")))</f>
        <v/>
      </c>
      <c r="V653" t="str">
        <f>IF(C653=1,MAX($V$2:$V652)+1,IF(AND($T653&lt;&gt;"",$T653=$T652),$U652,IF(C653="x",V652,"")))</f>
        <v/>
      </c>
      <c r="W653" t="s">
        <v>735</v>
      </c>
      <c r="X653">
        <v>70</v>
      </c>
      <c r="Z653">
        <v>1</v>
      </c>
      <c r="AA653">
        <f t="shared" si="949"/>
        <v>1320</v>
      </c>
      <c r="AB653">
        <f t="shared" si="950"/>
        <v>9055</v>
      </c>
      <c r="AC653">
        <f t="shared" si="946"/>
        <v>9055</v>
      </c>
      <c r="AD653" s="6">
        <v>1</v>
      </c>
      <c r="AE653" t="s">
        <v>935</v>
      </c>
      <c r="AF653" t="s">
        <v>908</v>
      </c>
      <c r="AG653" t="s">
        <v>756</v>
      </c>
      <c r="AH653" t="s">
        <v>756</v>
      </c>
      <c r="AI653" t="str">
        <f t="shared" si="953"/>
        <v>e</v>
      </c>
      <c r="AJ653" t="str">
        <f t="shared" si="954"/>
        <v/>
      </c>
      <c r="AK653" t="str">
        <f t="shared" si="955"/>
        <v/>
      </c>
      <c r="AL653" t="str">
        <f t="shared" si="956"/>
        <v/>
      </c>
      <c r="AM653" t="str">
        <f t="shared" si="957"/>
        <v/>
      </c>
      <c r="AN653" t="str">
        <f t="shared" si="958"/>
        <v>Home</v>
      </c>
      <c r="AO653" t="str">
        <f t="shared" si="959"/>
        <v>h</v>
      </c>
      <c r="AP653" t="str">
        <f t="shared" si="960"/>
        <v/>
      </c>
      <c r="AQ653" t="str">
        <f t="shared" si="961"/>
        <v/>
      </c>
      <c r="AR653" t="str">
        <f t="shared" si="962"/>
        <v>Home</v>
      </c>
      <c r="AS653" t="str">
        <f t="shared" si="963"/>
        <v>h</v>
      </c>
      <c r="AT653" t="str">
        <f t="shared" si="964"/>
        <v>Defensive</v>
      </c>
      <c r="AU653" t="str">
        <f t="shared" si="965"/>
        <v/>
      </c>
      <c r="AV653" t="str">
        <f t="shared" si="966"/>
        <v/>
      </c>
      <c r="AW653" t="str" cm="1">
        <f t="array" ref="AW653">IFERROR(IF(O653&lt;&gt;"",O653,IF(OR($S653="",$T653=""),"",IF(O653&lt;&gt;"",O653,IF($T653&lt;&gt;"",_xlfn._xlws.FILTER(O:O,($BU:$BU=$BU653)*($I:$I=$I653)*($T:$T=$T653)*($S:$S=_xlfn.MINIFS($S:$S,$T:$T,"="&amp;$T653)),"")))))&amp;"",IF(O653="","",""))&amp;""</f>
        <v>Defensive_PlayPossession-PokeCheck</v>
      </c>
      <c r="AX653" t="str" cm="1">
        <f t="array" ref="AX653">IFERROR(IF(P653&lt;&gt;"",P653,IF(OR($S653="",$T653=""),"",IF($T653&lt;&gt;"",_xlfn._xlws.FILTER(P:P,($BU:$BU=$BU653)*($I:$I=$I653)*($T:$T=$T653)*($S:$S=_xlfn.MINIFS($S:$S,$T:$T,"="&amp;$T653)),""))))&amp;"",IF(P653="","",""))&amp;""</f>
        <v/>
      </c>
      <c r="AY653" t="str" cm="1">
        <f t="array" ref="AY653">IFERROR(IF(Q653&lt;&gt;"",Q653,IF(OR($S653="",$T653=""),"",IF($T653&lt;&gt;"",_xlfn._xlws.FILTER(Q:Q,($BU:$BU=$BU653)*($I:$I=$I653)*($T:$T=$T653)*($S:$S=_xlfn.MINIFS($S:$S,$T:$T,"="&amp;$T653)),""))))&amp;"",IF(Q653="","",""))&amp;""</f>
        <v>s</v>
      </c>
      <c r="AZ653" t="str" cm="1">
        <f t="array" ref="AZ653">IFERROR(IF(R653&lt;&gt;"",R653,IF(OR($S653="",$T653=""),"",IF($T653&lt;&gt;"",_xlfn._xlws.FILTER(R:R,($BU:$BU=$BU653)*($I:$I=$I653)*($T:$T=$T653)*($S:$S=_xlfn.MINIFS($S:$S,$T:$T,"="&amp;$T653)),""))))&amp;"",IF(R653="","",""))&amp;""</f>
        <v>1</v>
      </c>
      <c r="BA653" s="6">
        <f t="shared" si="967"/>
        <v>58</v>
      </c>
      <c r="BB653">
        <f t="shared" ref="BB653:BD653" si="986">BB652</f>
        <v>18987</v>
      </c>
      <c r="BC653" t="str">
        <f t="shared" si="986"/>
        <v>Velodrome</v>
      </c>
      <c r="BD653" t="str">
        <f t="shared" si="986"/>
        <v>Outlaws</v>
      </c>
      <c r="BE653" t="s">
        <v>9</v>
      </c>
      <c r="BF653" t="s">
        <v>183</v>
      </c>
      <c r="BI653" cm="1">
        <f t="array" ref="BI653">IFERROR(_xlfn._xlws.FILTER(shifts!A:A,(shifts!B:B=events!AD653)*(shifts!AG:AG&gt;=events!BK653)*(shifts!AH:AH&lt;=events!BL653)),BI652)</f>
        <v>23</v>
      </c>
      <c r="BJ653" s="15">
        <f t="shared" si="969"/>
        <v>0</v>
      </c>
      <c r="BK653">
        <f t="shared" si="970"/>
        <v>564</v>
      </c>
      <c r="BL653">
        <f t="shared" si="971"/>
        <v>564</v>
      </c>
      <c r="BM653" s="15">
        <f>SUMIFS(BJ$2:BJ653,K$2:K653,"=Intermission")+SUMIFS(BJ$2:BJ653,K$2:K653,"=Timeout")</f>
        <v>0</v>
      </c>
      <c r="BN653">
        <f t="shared" si="972"/>
        <v>0</v>
      </c>
      <c r="BO653" s="19">
        <f t="shared" si="973"/>
        <v>516</v>
      </c>
      <c r="BP653">
        <f t="shared" si="974"/>
        <v>511</v>
      </c>
      <c r="BQ653" s="17">
        <f t="shared" si="975"/>
        <v>516</v>
      </c>
      <c r="BR653" t="str">
        <f t="shared" si="976"/>
        <v>event_team_player_1</v>
      </c>
      <c r="BS653">
        <f>COUNTIFS(S$3:S653,"="&amp;S653,AI$3:AI653,"="&amp;AI653)</f>
        <v>1</v>
      </c>
      <c r="BT653" t="str">
        <f>IFERROR(VLOOKUP(BB653&amp;BU653&amp;X653,game_rosters!U:W,3,FALSE),"")</f>
        <v>P100001</v>
      </c>
      <c r="BU653" t="str">
        <f t="shared" si="977"/>
        <v>Velodrome</v>
      </c>
    </row>
    <row r="654" spans="1:73" x14ac:dyDescent="0.2">
      <c r="A654" t="str">
        <f t="shared" si="952"/>
        <v/>
      </c>
      <c r="E654" s="4"/>
      <c r="F654" s="43"/>
      <c r="G654" s="4"/>
      <c r="H654" s="46"/>
      <c r="I654" s="44">
        <v>3</v>
      </c>
      <c r="J654" s="44" t="str">
        <f t="shared" si="978"/>
        <v/>
      </c>
      <c r="O654" t="s">
        <v>627</v>
      </c>
      <c r="Q654" t="s">
        <v>595</v>
      </c>
      <c r="R654" s="51">
        <v>1</v>
      </c>
      <c r="S654">
        <v>320</v>
      </c>
      <c r="T654">
        <v>55</v>
      </c>
      <c r="U654" t="str">
        <f>IF(B654=1,MAX($U$2:$U653)+1,IF(AND($T654&lt;&gt;"",$T654=$T653),$U653,IF(B654="x",U653,"")))</f>
        <v/>
      </c>
      <c r="V654" t="str">
        <f>IF(C654=1,MAX($V$2:$V653)+1,IF(AND($T654&lt;&gt;"",$T654=$T653),$U653,IF(C654="x",V653,"")))</f>
        <v/>
      </c>
      <c r="X654">
        <v>3</v>
      </c>
      <c r="AA654">
        <f t="shared" si="949"/>
        <v>1320</v>
      </c>
      <c r="AB654">
        <f t="shared" si="950"/>
        <v>9055</v>
      </c>
      <c r="AC654">
        <f t="shared" si="946"/>
        <v>9055</v>
      </c>
      <c r="AD654" s="6">
        <v>1</v>
      </c>
      <c r="AE654" t="s">
        <v>935</v>
      </c>
      <c r="AF654" t="s">
        <v>908</v>
      </c>
      <c r="AG654" t="s">
        <v>756</v>
      </c>
      <c r="AH654" t="s">
        <v>756</v>
      </c>
      <c r="AI654" t="str">
        <f t="shared" si="953"/>
        <v>o</v>
      </c>
      <c r="AJ654" t="str">
        <f t="shared" si="954"/>
        <v/>
      </c>
      <c r="AK654" t="str">
        <f t="shared" si="955"/>
        <v/>
      </c>
      <c r="AL654" t="str">
        <f t="shared" si="956"/>
        <v/>
      </c>
      <c r="AM654" t="str">
        <f t="shared" si="957"/>
        <v/>
      </c>
      <c r="AN654" t="str">
        <f t="shared" si="958"/>
        <v>Home</v>
      </c>
      <c r="AO654" t="str">
        <f t="shared" si="959"/>
        <v>h</v>
      </c>
      <c r="AP654" t="str">
        <f t="shared" si="960"/>
        <v/>
      </c>
      <c r="AQ654" t="str">
        <f t="shared" si="961"/>
        <v/>
      </c>
      <c r="AR654" t="str">
        <f t="shared" si="962"/>
        <v>Home</v>
      </c>
      <c r="AS654" t="str">
        <f t="shared" si="963"/>
        <v>h</v>
      </c>
      <c r="AT654" t="str">
        <f t="shared" si="964"/>
        <v>Offensive</v>
      </c>
      <c r="AU654" t="str">
        <f t="shared" si="965"/>
        <v/>
      </c>
      <c r="AV654" t="str">
        <f t="shared" si="966"/>
        <v/>
      </c>
      <c r="AW654" t="str" cm="1">
        <f t="array" ref="AW654">IFERROR(IF(O654&lt;&gt;"",O654,IF(OR($S654="",$T654=""),"",IF(O654&lt;&gt;"",O654,IF($T654&lt;&gt;"",_xlfn._xlws.FILTER(O:O,($BU:$BU=$BU654)*($I:$I=$I654)*($T:$T=$T654)*($S:$S=_xlfn.MINIFS($S:$S,$T:$T,"="&amp;$T654)),"")))))&amp;"",IF(O654="","",""))&amp;""</f>
        <v>OffensivePlay_Possession-Deke</v>
      </c>
      <c r="AX654" t="str" cm="1">
        <f t="array" ref="AX654">IFERROR(IF(P654&lt;&gt;"",P654,IF(OR($S654="",$T654=""),"",IF($T654&lt;&gt;"",_xlfn._xlws.FILTER(P:P,($BU:$BU=$BU654)*($I:$I=$I654)*($T:$T=$T654)*($S:$S=_xlfn.MINIFS($S:$S,$T:$T,"="&amp;$T654)),""))))&amp;"",IF(P654="","",""))&amp;""</f>
        <v/>
      </c>
      <c r="AY654" t="str" cm="1">
        <f t="array" ref="AY654">IFERROR(IF(Q654&lt;&gt;"",Q654,IF(OR($S654="",$T654=""),"",IF($T654&lt;&gt;"",_xlfn._xlws.FILTER(Q:Q,($BU:$BU=$BU654)*($I:$I=$I654)*($T:$T=$T654)*($S:$S=_xlfn.MINIFS($S:$S,$T:$T,"="&amp;$T654)),""))))&amp;"",IF(Q654="","",""))&amp;""</f>
        <v>s</v>
      </c>
      <c r="AZ654" t="str" cm="1">
        <f t="array" ref="AZ654">IFERROR(IF(R654&lt;&gt;"",R654,IF(OR($S654="",$T654=""),"",IF($T654&lt;&gt;"",_xlfn._xlws.FILTER(R:R,($BU:$BU=$BU654)*($I:$I=$I654)*($T:$T=$T654)*($S:$S=_xlfn.MINIFS($S:$S,$T:$T,"="&amp;$T654)),""))))&amp;"",IF(R654="","",""))&amp;""</f>
        <v>1</v>
      </c>
      <c r="BA654" s="6">
        <f t="shared" si="967"/>
        <v>58</v>
      </c>
      <c r="BB654">
        <f t="shared" ref="BB654:BD654" si="987">BB653</f>
        <v>18987</v>
      </c>
      <c r="BC654" t="str">
        <f t="shared" si="987"/>
        <v>Velodrome</v>
      </c>
      <c r="BD654" t="str">
        <f t="shared" si="987"/>
        <v>Outlaws</v>
      </c>
      <c r="BE654" t="s">
        <v>9</v>
      </c>
      <c r="BF654" t="s">
        <v>183</v>
      </c>
      <c r="BI654" cm="1">
        <f t="array" ref="BI654">IFERROR(_xlfn._xlws.FILTER(shifts!A:A,(shifts!B:B=events!AD654)*(shifts!AG:AG&gt;=events!BK654)*(shifts!AH:AH&lt;=events!BL654)),BI653)</f>
        <v>23</v>
      </c>
      <c r="BJ654" s="15">
        <f t="shared" si="969"/>
        <v>0</v>
      </c>
      <c r="BK654">
        <f t="shared" si="970"/>
        <v>564</v>
      </c>
      <c r="BL654">
        <f t="shared" si="971"/>
        <v>564</v>
      </c>
      <c r="BM654" s="15">
        <f>SUMIFS(BJ$2:BJ654,K$2:K654,"=Intermission")+SUMIFS(BJ$2:BJ654,K$2:K654,"=Timeout")</f>
        <v>0</v>
      </c>
      <c r="BN654">
        <f t="shared" si="972"/>
        <v>0</v>
      </c>
      <c r="BO654" s="19">
        <f t="shared" si="973"/>
        <v>516</v>
      </c>
      <c r="BP654">
        <f t="shared" si="974"/>
        <v>511</v>
      </c>
      <c r="BQ654" s="17">
        <f t="shared" si="975"/>
        <v>516</v>
      </c>
      <c r="BR654" t="str">
        <f t="shared" si="976"/>
        <v>opp_team_player_1</v>
      </c>
      <c r="BS654">
        <f>COUNTIFS(S$3:S654,"="&amp;S654,AI$3:AI654,"="&amp;AI654)</f>
        <v>1</v>
      </c>
      <c r="BT654" t="str">
        <f>IFERROR(VLOOKUP(BB654&amp;BU654&amp;X654,game_rosters!U:W,3,FALSE),"")</f>
        <v>P100004</v>
      </c>
      <c r="BU654" t="str">
        <f t="shared" si="977"/>
        <v>Outlaws</v>
      </c>
    </row>
    <row r="655" spans="1:73" x14ac:dyDescent="0.2">
      <c r="A655">
        <f t="shared" si="952"/>
        <v>1</v>
      </c>
      <c r="E655" s="4"/>
      <c r="F655" s="43"/>
      <c r="G655" s="4"/>
      <c r="H655" s="46"/>
      <c r="I655" s="44">
        <v>3</v>
      </c>
      <c r="J655" s="44" t="str">
        <f t="shared" si="978"/>
        <v/>
      </c>
      <c r="K655" t="s">
        <v>238</v>
      </c>
      <c r="L655" t="s">
        <v>657</v>
      </c>
      <c r="M655" t="s">
        <v>88</v>
      </c>
      <c r="N655" t="s">
        <v>594</v>
      </c>
      <c r="O655" t="s">
        <v>613</v>
      </c>
      <c r="Q655" t="s">
        <v>594</v>
      </c>
      <c r="R655" s="51">
        <v>1</v>
      </c>
      <c r="S655">
        <v>321</v>
      </c>
      <c r="T655">
        <v>55</v>
      </c>
      <c r="U655" t="str">
        <f>IF(B655=1,MAX($U$2:$U654)+1,IF(AND($T655&lt;&gt;"",$T655=$T654),$U654,IF(B655="x",U654,"")))</f>
        <v/>
      </c>
      <c r="V655" t="str">
        <f>IF(C655=1,MAX($V$2:$V654)+1,IF(AND($T655&lt;&gt;"",$T655=$T654),$U654,IF(C655="x",V654,"")))</f>
        <v/>
      </c>
      <c r="W655" t="s">
        <v>731</v>
      </c>
      <c r="X655">
        <v>3</v>
      </c>
      <c r="Z655">
        <v>1</v>
      </c>
      <c r="AA655">
        <f t="shared" si="949"/>
        <v>1321</v>
      </c>
      <c r="AB655">
        <f t="shared" si="950"/>
        <v>9055</v>
      </c>
      <c r="AC655">
        <f t="shared" si="946"/>
        <v>9055</v>
      </c>
      <c r="AD655" s="6">
        <v>1</v>
      </c>
      <c r="AE655" t="s">
        <v>935</v>
      </c>
      <c r="AF655" t="s">
        <v>908</v>
      </c>
      <c r="AG655" t="s">
        <v>756</v>
      </c>
      <c r="AH655" t="s">
        <v>756</v>
      </c>
      <c r="AI655" t="str">
        <f t="shared" si="953"/>
        <v>e</v>
      </c>
      <c r="AJ655" t="str">
        <f t="shared" si="954"/>
        <v/>
      </c>
      <c r="AK655" t="str">
        <f t="shared" si="955"/>
        <v/>
      </c>
      <c r="AL655" t="str">
        <f t="shared" si="956"/>
        <v/>
      </c>
      <c r="AM655" t="str">
        <f t="shared" si="957"/>
        <v/>
      </c>
      <c r="AN655" t="str">
        <f t="shared" si="958"/>
        <v>Away</v>
      </c>
      <c r="AO655" t="str">
        <f t="shared" si="959"/>
        <v>a</v>
      </c>
      <c r="AP655" t="str">
        <f t="shared" si="960"/>
        <v/>
      </c>
      <c r="AQ655" t="str">
        <f t="shared" si="961"/>
        <v/>
      </c>
      <c r="AR655" t="str">
        <f t="shared" si="962"/>
        <v>Away</v>
      </c>
      <c r="AS655" t="str">
        <f t="shared" si="963"/>
        <v>a</v>
      </c>
      <c r="AT655" t="str">
        <f t="shared" si="964"/>
        <v>Offensive</v>
      </c>
      <c r="AU655" t="str">
        <f t="shared" si="965"/>
        <v/>
      </c>
      <c r="AV655" t="str">
        <f t="shared" si="966"/>
        <v/>
      </c>
      <c r="AW655" t="str" cm="1">
        <f t="array" ref="AW655">IFERROR(IF(O655&lt;&gt;"",O655,IF(OR($S655="",$T655=""),"",IF(O655&lt;&gt;"",O655,IF($T655&lt;&gt;"",_xlfn._xlws.FILTER(O:O,($BU:$BU=$BU655)*($I:$I=$I655)*($T:$T=$T655)*($S:$S=_xlfn.MINIFS($S:$S,$T:$T,"="&amp;$T655)),"")))))&amp;"",IF(O655="","",""))&amp;""</f>
        <v>Defensive_Zone-AttemptedBreakOutRush</v>
      </c>
      <c r="AX655" t="str" cm="1">
        <f t="array" ref="AX655">IFERROR(IF(P655&lt;&gt;"",P655,IF(OR($S655="",$T655=""),"",IF($T655&lt;&gt;"",_xlfn._xlws.FILTER(P:P,($BU:$BU=$BU655)*($I:$I=$I655)*($T:$T=$T655)*($S:$S=_xlfn.MINIFS($S:$S,$T:$T,"="&amp;$T655)),""))))&amp;"",IF(P655="","",""))&amp;""</f>
        <v/>
      </c>
      <c r="AY655" t="str" cm="1">
        <f t="array" ref="AY655">IFERROR(IF(Q655&lt;&gt;"",Q655,IF(OR($S655="",$T655=""),"",IF($T655&lt;&gt;"",_xlfn._xlws.FILTER(Q:Q,($BU:$BU=$BU655)*($I:$I=$I655)*($T:$T=$T655)*($S:$S=_xlfn.MINIFS($S:$S,$T:$T,"="&amp;$T655)),""))))&amp;"",IF(Q655="","",""))&amp;""</f>
        <v>u</v>
      </c>
      <c r="AZ655" t="str" cm="1">
        <f t="array" ref="AZ655">IFERROR(IF(R655&lt;&gt;"",R655,IF(OR($S655="",$T655=""),"",IF($T655&lt;&gt;"",_xlfn._xlws.FILTER(R:R,($BU:$BU=$BU655)*($I:$I=$I655)*($T:$T=$T655)*($S:$S=_xlfn.MINIFS($S:$S,$T:$T,"="&amp;$T655)),""))))&amp;"",IF(R655="","",""))&amp;""</f>
        <v>1</v>
      </c>
      <c r="BA655" s="6">
        <f t="shared" si="967"/>
        <v>58</v>
      </c>
      <c r="BB655">
        <f t="shared" ref="BB655:BD655" si="988">BB654</f>
        <v>18987</v>
      </c>
      <c r="BC655" t="str">
        <f t="shared" si="988"/>
        <v>Velodrome</v>
      </c>
      <c r="BD655" t="str">
        <f t="shared" si="988"/>
        <v>Outlaws</v>
      </c>
      <c r="BE655" t="s">
        <v>238</v>
      </c>
      <c r="BF655" t="s">
        <v>657</v>
      </c>
      <c r="BI655" cm="1">
        <f t="array" ref="BI655">IFERROR(_xlfn._xlws.FILTER(shifts!A:A,(shifts!B:B=events!AD655)*(shifts!AG:AG&gt;=events!BK655)*(shifts!AH:AH&lt;=events!BL655)),BI654)</f>
        <v>23</v>
      </c>
      <c r="BJ655" s="15">
        <f t="shared" si="969"/>
        <v>0</v>
      </c>
      <c r="BK655">
        <f t="shared" si="970"/>
        <v>564</v>
      </c>
      <c r="BL655">
        <f t="shared" si="971"/>
        <v>564</v>
      </c>
      <c r="BM655" s="15">
        <f>SUMIFS(BJ$2:BJ655,K$2:K655,"=Intermission")+SUMIFS(BJ$2:BJ655,K$2:K655,"=Timeout")</f>
        <v>0</v>
      </c>
      <c r="BN655">
        <f t="shared" si="972"/>
        <v>0</v>
      </c>
      <c r="BO655" s="19">
        <f t="shared" si="973"/>
        <v>516</v>
      </c>
      <c r="BP655">
        <f t="shared" si="974"/>
        <v>511</v>
      </c>
      <c r="BQ655" s="17">
        <f t="shared" si="975"/>
        <v>516</v>
      </c>
      <c r="BR655" t="str">
        <f t="shared" si="976"/>
        <v>event_team_player_1</v>
      </c>
      <c r="BS655">
        <f>COUNTIFS(S$3:S655,"="&amp;S655,AI$3:AI655,"="&amp;AI655)</f>
        <v>1</v>
      </c>
      <c r="BT655" t="str">
        <f>IFERROR(VLOOKUP(BB655&amp;BU655&amp;X655,game_rosters!U:W,3,FALSE),"")</f>
        <v>P100004</v>
      </c>
      <c r="BU655" t="str">
        <f t="shared" si="977"/>
        <v>Outlaws</v>
      </c>
    </row>
    <row r="656" spans="1:73" x14ac:dyDescent="0.2">
      <c r="A656" t="str">
        <f t="shared" si="952"/>
        <v/>
      </c>
      <c r="E656" s="4"/>
      <c r="F656" s="43"/>
      <c r="G656" s="4"/>
      <c r="H656" s="46"/>
      <c r="I656" s="44">
        <v>70</v>
      </c>
      <c r="J656" s="44" t="str">
        <f t="shared" si="978"/>
        <v/>
      </c>
      <c r="R656" s="51">
        <v>1</v>
      </c>
      <c r="S656">
        <v>321</v>
      </c>
      <c r="T656">
        <v>55</v>
      </c>
      <c r="U656" t="str">
        <f>IF(B656=1,MAX($U$2:$U655)+1,IF(AND($T656&lt;&gt;"",$T656=$T655),$U655,IF(B656="x",U655,"")))</f>
        <v/>
      </c>
      <c r="V656" t="str">
        <f>IF(C656=1,MAX($V$2:$V655)+1,IF(AND($T656&lt;&gt;"",$T656=$T655),$U655,IF(C656="x",V655,"")))</f>
        <v/>
      </c>
      <c r="X656">
        <v>70</v>
      </c>
      <c r="AA656">
        <f t="shared" si="949"/>
        <v>1321</v>
      </c>
      <c r="AB656">
        <f t="shared" si="950"/>
        <v>9055</v>
      </c>
      <c r="AC656">
        <f t="shared" si="946"/>
        <v>9055</v>
      </c>
      <c r="AD656" s="6">
        <v>1</v>
      </c>
      <c r="AE656" t="s">
        <v>935</v>
      </c>
      <c r="AF656" t="s">
        <v>908</v>
      </c>
      <c r="AG656" t="s">
        <v>756</v>
      </c>
      <c r="AH656" t="s">
        <v>756</v>
      </c>
      <c r="AI656" t="str">
        <f t="shared" si="953"/>
        <v>o</v>
      </c>
      <c r="AJ656" t="str">
        <f t="shared" si="954"/>
        <v/>
      </c>
      <c r="AK656" t="str">
        <f t="shared" si="955"/>
        <v/>
      </c>
      <c r="AL656" t="str">
        <f t="shared" si="956"/>
        <v/>
      </c>
      <c r="AM656" t="str">
        <f t="shared" si="957"/>
        <v/>
      </c>
      <c r="AN656" t="str">
        <f t="shared" si="958"/>
        <v>Away</v>
      </c>
      <c r="AO656" t="str">
        <f t="shared" si="959"/>
        <v>a</v>
      </c>
      <c r="AP656" t="str">
        <f t="shared" si="960"/>
        <v/>
      </c>
      <c r="AQ656" t="str">
        <f t="shared" si="961"/>
        <v/>
      </c>
      <c r="AR656" t="str">
        <f t="shared" si="962"/>
        <v>Away</v>
      </c>
      <c r="AS656" t="str">
        <f t="shared" si="963"/>
        <v>a</v>
      </c>
      <c r="AT656" t="str">
        <f t="shared" si="964"/>
        <v>Defensive</v>
      </c>
      <c r="AU656" t="str">
        <f t="shared" si="965"/>
        <v/>
      </c>
      <c r="AV656" t="str">
        <f t="shared" si="966"/>
        <v/>
      </c>
      <c r="AW656" t="str" cm="1">
        <f t="array" ref="AW656">IFERROR(IF(O656&lt;&gt;"",O656,IF(OR($S656="",$T656=""),"",IF(O656&lt;&gt;"",O656,IF($T656&lt;&gt;"",_xlfn._xlws.FILTER(O:O,($BU:$BU=$BU656)*($I:$I=$I656)*($T:$T=$T656)*($S:$S=_xlfn.MINIFS($S:$S,$T:$T,"="&amp;$T656)),"")))))&amp;"",IF(O656="","",""))&amp;""</f>
        <v>Defensive_PlayPossession-PokeCheck</v>
      </c>
      <c r="AX656" t="str" cm="1">
        <f t="array" ref="AX656">IFERROR(IF(P656&lt;&gt;"",P656,IF(OR($S656="",$T656=""),"",IF($T656&lt;&gt;"",_xlfn._xlws.FILTER(P:P,($BU:$BU=$BU656)*($I:$I=$I656)*($T:$T=$T656)*($S:$S=_xlfn.MINIFS($S:$S,$T:$T,"="&amp;$T656)),""))))&amp;"",IF(P656="","",""))&amp;""</f>
        <v/>
      </c>
      <c r="AY656" t="str" cm="1">
        <f t="array" ref="AY656">IFERROR(IF(Q656&lt;&gt;"",Q656,IF(OR($S656="",$T656=""),"",IF($T656&lt;&gt;"",_xlfn._xlws.FILTER(Q:Q,($BU:$BU=$BU656)*($I:$I=$I656)*($T:$T=$T656)*($S:$S=_xlfn.MINIFS($S:$S,$T:$T,"="&amp;$T656)),""))))&amp;"",IF(Q656="","",""))&amp;""</f>
        <v>s</v>
      </c>
      <c r="AZ656" t="str" cm="1">
        <f t="array" ref="AZ656">IFERROR(IF(R656&lt;&gt;"",R656,IF(OR($S656="",$T656=""),"",IF($T656&lt;&gt;"",_xlfn._xlws.FILTER(R:R,($BU:$BU=$BU656)*($I:$I=$I656)*($T:$T=$T656)*($S:$S=_xlfn.MINIFS($S:$S,$T:$T,"="&amp;$T656)),""))))&amp;"",IF(R656="","",""))&amp;""</f>
        <v>1</v>
      </c>
      <c r="BA656" s="6">
        <f t="shared" si="967"/>
        <v>58</v>
      </c>
      <c r="BB656">
        <f t="shared" ref="BB656:BD656" si="989">BB655</f>
        <v>18987</v>
      </c>
      <c r="BC656" t="str">
        <f t="shared" si="989"/>
        <v>Velodrome</v>
      </c>
      <c r="BD656" t="str">
        <f t="shared" si="989"/>
        <v>Outlaws</v>
      </c>
      <c r="BE656" t="s">
        <v>238</v>
      </c>
      <c r="BF656" t="s">
        <v>657</v>
      </c>
      <c r="BI656" cm="1">
        <f t="array" ref="BI656">IFERROR(_xlfn._xlws.FILTER(shifts!A:A,(shifts!B:B=events!AD656)*(shifts!AG:AG&gt;=events!BK656)*(shifts!AH:AH&lt;=events!BL656)),BI655)</f>
        <v>23</v>
      </c>
      <c r="BJ656" s="15">
        <f t="shared" si="969"/>
        <v>0</v>
      </c>
      <c r="BK656">
        <f t="shared" si="970"/>
        <v>564</v>
      </c>
      <c r="BL656">
        <f t="shared" si="971"/>
        <v>564</v>
      </c>
      <c r="BM656" s="15">
        <f>SUMIFS(BJ$2:BJ656,K$2:K656,"=Intermission")+SUMIFS(BJ$2:BJ656,K$2:K656,"=Timeout")</f>
        <v>0</v>
      </c>
      <c r="BN656">
        <f t="shared" si="972"/>
        <v>0</v>
      </c>
      <c r="BO656" s="19">
        <f t="shared" si="973"/>
        <v>516</v>
      </c>
      <c r="BP656">
        <f t="shared" si="974"/>
        <v>511</v>
      </c>
      <c r="BQ656" s="17">
        <f t="shared" si="975"/>
        <v>516</v>
      </c>
      <c r="BR656" t="str">
        <f t="shared" si="976"/>
        <v>opp_team_player_1</v>
      </c>
      <c r="BS656">
        <f>COUNTIFS(S$3:S656,"="&amp;S656,AI$3:AI656,"="&amp;AI656)</f>
        <v>1</v>
      </c>
      <c r="BT656" t="str">
        <f>IFERROR(VLOOKUP(BB656&amp;BU656&amp;X656,game_rosters!U:W,3,FALSE),"")</f>
        <v>P100001</v>
      </c>
      <c r="BU656" t="str">
        <f t="shared" si="977"/>
        <v>Velodrome</v>
      </c>
    </row>
    <row r="657" spans="1:73" x14ac:dyDescent="0.2">
      <c r="A657">
        <f t="shared" si="952"/>
        <v>1</v>
      </c>
      <c r="E657" s="4"/>
      <c r="F657" s="43"/>
      <c r="G657" s="4"/>
      <c r="H657" s="46"/>
      <c r="I657" s="44">
        <v>70</v>
      </c>
      <c r="J657" s="44" t="str">
        <f t="shared" si="978"/>
        <v/>
      </c>
      <c r="K657" t="s">
        <v>238</v>
      </c>
      <c r="L657" t="s">
        <v>193</v>
      </c>
      <c r="M657" t="s">
        <v>91</v>
      </c>
      <c r="N657" t="s">
        <v>594</v>
      </c>
      <c r="S657">
        <v>322</v>
      </c>
      <c r="T657">
        <v>55</v>
      </c>
      <c r="U657" t="str">
        <f>IF(B657=1,MAX($U$2:$U656)+1,IF(AND($T657&lt;&gt;"",$T657=$T656),$U656,IF(B657="x",U656,"")))</f>
        <v/>
      </c>
      <c r="V657" t="str">
        <f>IF(C657=1,MAX($V$2:$V656)+1,IF(AND($T657&lt;&gt;"",$T657=$T656),$U656,IF(C657="x",V656,"")))</f>
        <v/>
      </c>
      <c r="W657" t="s">
        <v>735</v>
      </c>
      <c r="X657">
        <v>70</v>
      </c>
      <c r="Z657">
        <v>1</v>
      </c>
      <c r="AA657">
        <f t="shared" si="949"/>
        <v>1322</v>
      </c>
      <c r="AB657">
        <f t="shared" si="950"/>
        <v>9055</v>
      </c>
      <c r="AC657">
        <f t="shared" si="946"/>
        <v>9055</v>
      </c>
      <c r="AD657" s="6">
        <v>1</v>
      </c>
      <c r="AE657" t="s">
        <v>935</v>
      </c>
      <c r="AF657" t="s">
        <v>908</v>
      </c>
      <c r="AG657" t="s">
        <v>756</v>
      </c>
      <c r="AH657" t="s">
        <v>756</v>
      </c>
      <c r="AI657" t="str">
        <f t="shared" si="953"/>
        <v>e</v>
      </c>
      <c r="AJ657" t="str">
        <f t="shared" si="954"/>
        <v/>
      </c>
      <c r="AK657" t="str">
        <f t="shared" si="955"/>
        <v/>
      </c>
      <c r="AL657" t="str">
        <f t="shared" si="956"/>
        <v/>
      </c>
      <c r="AM657" t="str">
        <f t="shared" si="957"/>
        <v/>
      </c>
      <c r="AN657" t="str">
        <f t="shared" si="958"/>
        <v>Home</v>
      </c>
      <c r="AO657" t="str">
        <f t="shared" si="959"/>
        <v>h</v>
      </c>
      <c r="AP657" t="str">
        <f t="shared" si="960"/>
        <v/>
      </c>
      <c r="AQ657" t="str">
        <f t="shared" si="961"/>
        <v/>
      </c>
      <c r="AR657" t="str">
        <f t="shared" si="962"/>
        <v>Home</v>
      </c>
      <c r="AS657" t="str">
        <f t="shared" si="963"/>
        <v>h</v>
      </c>
      <c r="AT657" t="str">
        <f t="shared" si="964"/>
        <v>Offensive</v>
      </c>
      <c r="AU657" t="str">
        <f t="shared" si="965"/>
        <v/>
      </c>
      <c r="AV657" t="str">
        <f t="shared" si="966"/>
        <v/>
      </c>
      <c r="AW657" t="str" cm="1">
        <f t="array" ref="AW657">IFERROR(IF(O657&lt;&gt;"",O657,IF(OR($S657="",$T657=""),"",IF(O657&lt;&gt;"",O657,IF($T657&lt;&gt;"",_xlfn._xlws.FILTER(O:O,($BU:$BU=$BU657)*($I:$I=$I657)*($T:$T=$T657)*($S:$S=_xlfn.MINIFS($S:$S,$T:$T,"="&amp;$T657)),"")))))&amp;"",IF(O657="","",""))&amp;""</f>
        <v>Defensive_PlayPossession-PokeCheck</v>
      </c>
      <c r="AX657" t="str" cm="1">
        <f t="array" ref="AX657">IFERROR(IF(P657&lt;&gt;"",P657,IF(OR($S657="",$T657=""),"",IF($T657&lt;&gt;"",_xlfn._xlws.FILTER(P:P,($BU:$BU=$BU657)*($I:$I=$I657)*($T:$T=$T657)*($S:$S=_xlfn.MINIFS($S:$S,$T:$T,"="&amp;$T657)),""))))&amp;"",IF(P657="","",""))&amp;""</f>
        <v/>
      </c>
      <c r="AY657" t="str" cm="1">
        <f t="array" ref="AY657">IFERROR(IF(Q657&lt;&gt;"",Q657,IF(OR($S657="",$T657=""),"",IF($T657&lt;&gt;"",_xlfn._xlws.FILTER(Q:Q,($BU:$BU=$BU657)*($I:$I=$I657)*($T:$T=$T657)*($S:$S=_xlfn.MINIFS($S:$S,$T:$T,"="&amp;$T657)),""))))&amp;"",IF(Q657="","",""))&amp;""</f>
        <v>s</v>
      </c>
      <c r="AZ657" t="str" cm="1">
        <f t="array" ref="AZ657">IFERROR(IF(R657&lt;&gt;"",R657,IF(OR($S657="",$T657=""),"",IF($T657&lt;&gt;"",_xlfn._xlws.FILTER(R:R,($BU:$BU=$BU657)*($I:$I=$I657)*($T:$T=$T657)*($S:$S=_xlfn.MINIFS($S:$S,$T:$T,"="&amp;$T657)),""))))&amp;"",IF(R657="","",""))&amp;""</f>
        <v>1</v>
      </c>
      <c r="BA657" s="6">
        <f t="shared" si="967"/>
        <v>58</v>
      </c>
      <c r="BB657">
        <f t="shared" ref="BB657:BD657" si="990">BB656</f>
        <v>18987</v>
      </c>
      <c r="BC657" t="str">
        <f t="shared" si="990"/>
        <v>Velodrome</v>
      </c>
      <c r="BD657" t="str">
        <f t="shared" si="990"/>
        <v>Outlaws</v>
      </c>
      <c r="BE657" t="s">
        <v>238</v>
      </c>
      <c r="BF657" t="s">
        <v>193</v>
      </c>
      <c r="BI657" cm="1">
        <f t="array" ref="BI657">IFERROR(_xlfn._xlws.FILTER(shifts!A:A,(shifts!B:B=events!AD657)*(shifts!AG:AG&gt;=events!BK657)*(shifts!AH:AH&lt;=events!BL657)),BI656)</f>
        <v>23</v>
      </c>
      <c r="BJ657" s="15">
        <f t="shared" si="969"/>
        <v>0</v>
      </c>
      <c r="BK657">
        <f t="shared" si="970"/>
        <v>564</v>
      </c>
      <c r="BL657">
        <f t="shared" si="971"/>
        <v>564</v>
      </c>
      <c r="BM657" s="15">
        <f>SUMIFS(BJ$2:BJ657,K$2:K657,"=Intermission")+SUMIFS(BJ$2:BJ657,K$2:K657,"=Timeout")</f>
        <v>0</v>
      </c>
      <c r="BN657">
        <f t="shared" si="972"/>
        <v>0</v>
      </c>
      <c r="BO657" s="19">
        <f t="shared" si="973"/>
        <v>516</v>
      </c>
      <c r="BP657">
        <f t="shared" si="974"/>
        <v>511</v>
      </c>
      <c r="BQ657" s="17">
        <f t="shared" si="975"/>
        <v>516</v>
      </c>
      <c r="BR657" t="str">
        <f t="shared" si="976"/>
        <v>event_team_player_1</v>
      </c>
      <c r="BS657">
        <f>COUNTIFS(S$3:S657,"="&amp;S657,AI$3:AI657,"="&amp;AI657)</f>
        <v>1</v>
      </c>
      <c r="BT657" t="str">
        <f>IFERROR(VLOOKUP(BB657&amp;BU657&amp;X657,game_rosters!U:W,3,FALSE),"")</f>
        <v>P100001</v>
      </c>
      <c r="BU657" t="str">
        <f t="shared" si="977"/>
        <v>Velodrome</v>
      </c>
    </row>
    <row r="658" spans="1:73" x14ac:dyDescent="0.2">
      <c r="A658">
        <f t="shared" si="952"/>
        <v>1</v>
      </c>
      <c r="E658" s="4"/>
      <c r="F658" s="43"/>
      <c r="G658" s="4"/>
      <c r="H658" s="46"/>
      <c r="I658" s="44">
        <v>70</v>
      </c>
      <c r="J658" s="44" t="str">
        <f t="shared" si="978"/>
        <v/>
      </c>
      <c r="K658" t="s">
        <v>9</v>
      </c>
      <c r="L658" t="s">
        <v>173</v>
      </c>
      <c r="M658" t="s">
        <v>391</v>
      </c>
      <c r="O658" t="s">
        <v>571</v>
      </c>
      <c r="Q658" t="s">
        <v>594</v>
      </c>
      <c r="S658">
        <v>323</v>
      </c>
      <c r="T658" t="s">
        <v>756</v>
      </c>
      <c r="U658" t="str">
        <f>IF(B658=1,MAX($U$2:$U657)+1,IF(AND($T658&lt;&gt;"",$T658=$T657),$U657,IF(B658="x",U657,"")))</f>
        <v/>
      </c>
      <c r="V658" t="str">
        <f>IF(C658=1,MAX($V$2:$V657)+1,IF(AND($T658&lt;&gt;"",$T658=$T657),$U657,IF(C658="x",V657,"")))</f>
        <v/>
      </c>
      <c r="W658" t="s">
        <v>735</v>
      </c>
      <c r="X658">
        <v>70</v>
      </c>
      <c r="Z658">
        <v>1</v>
      </c>
      <c r="AA658">
        <f t="shared" si="949"/>
        <v>1323</v>
      </c>
      <c r="AB658" t="str">
        <f t="shared" si="950"/>
        <v/>
      </c>
      <c r="AC658">
        <f t="shared" si="946"/>
        <v>1323</v>
      </c>
      <c r="AD658" s="6">
        <v>1</v>
      </c>
      <c r="AE658" t="s">
        <v>935</v>
      </c>
      <c r="AF658" t="s">
        <v>908</v>
      </c>
      <c r="AG658" t="s">
        <v>756</v>
      </c>
      <c r="AH658" t="s">
        <v>756</v>
      </c>
      <c r="AI658" t="str">
        <f t="shared" si="953"/>
        <v>e</v>
      </c>
      <c r="AJ658" t="str">
        <f t="shared" si="954"/>
        <v/>
      </c>
      <c r="AK658" t="str">
        <f t="shared" si="955"/>
        <v/>
      </c>
      <c r="AL658" t="str">
        <f t="shared" si="956"/>
        <v/>
      </c>
      <c r="AM658" t="str">
        <f t="shared" si="957"/>
        <v/>
      </c>
      <c r="AN658" t="str">
        <f t="shared" si="958"/>
        <v>Home</v>
      </c>
      <c r="AO658" t="str">
        <f t="shared" si="959"/>
        <v>h</v>
      </c>
      <c r="AP658" t="str">
        <f t="shared" si="960"/>
        <v/>
      </c>
      <c r="AQ658" t="str">
        <f t="shared" si="961"/>
        <v/>
      </c>
      <c r="AR658" t="str">
        <f t="shared" si="962"/>
        <v>Home</v>
      </c>
      <c r="AS658" t="str">
        <f t="shared" si="963"/>
        <v>h</v>
      </c>
      <c r="AT658" t="str">
        <f t="shared" si="964"/>
        <v>Offensive</v>
      </c>
      <c r="AU658" t="str">
        <f t="shared" si="965"/>
        <v/>
      </c>
      <c r="AV658" t="str">
        <f t="shared" si="966"/>
        <v/>
      </c>
      <c r="AW658" t="str" cm="1">
        <f t="array" ref="AW658">IFERROR(IF(O658&lt;&gt;"",O658,IF(OR($S658="",$T658=""),"",IF(O658&lt;&gt;"",O658,IF($T658&lt;&gt;"",_xlfn._xlws.FILTER(O:O,($BU:$BU=$BU658)*($I:$I=$I658)*($T:$T=$T658)*($S:$S=_xlfn.MINIFS($S:$S,$T:$T,"="&amp;$T658)),"")))))&amp;"",IF(O658="","",""))&amp;""</f>
        <v>OffensivePlay_Zone-Dump/RimInZone</v>
      </c>
      <c r="AX658" t="str" cm="1">
        <f t="array" ref="AX658">IFERROR(IF(P658&lt;&gt;"",P658,IF(OR($S658="",$T658=""),"",IF($T658&lt;&gt;"",_xlfn._xlws.FILTER(P:P,($BU:$BU=$BU658)*($I:$I=$I658)*($T:$T=$T658)*($S:$S=_xlfn.MINIFS($S:$S,$T:$T,"="&amp;$T658)),""))))&amp;"",IF(P658="","",""))&amp;""</f>
        <v/>
      </c>
      <c r="AY658" t="str" cm="1">
        <f t="array" ref="AY658">IFERROR(IF(Q658&lt;&gt;"",Q658,IF(OR($S658="",$T658=""),"",IF($T658&lt;&gt;"",_xlfn._xlws.FILTER(Q:Q,($BU:$BU=$BU658)*($I:$I=$I658)*($T:$T=$T658)*($S:$S=_xlfn.MINIFS($S:$S,$T:$T,"="&amp;$T658)),""))))&amp;"",IF(Q658="","",""))&amp;""</f>
        <v>u</v>
      </c>
      <c r="AZ658" t="str" cm="1">
        <f t="array" ref="AZ658">IFERROR(IF(R658&lt;&gt;"",R658,IF(OR($S658="",$T658=""),"",IF($T658&lt;&gt;"",_xlfn._xlws.FILTER(R:R,($BU:$BU=$BU658)*($I:$I=$I658)*($T:$T=$T658)*($S:$S=_xlfn.MINIFS($S:$S,$T:$T,"="&amp;$T658)),""))))&amp;"",IF(R658="","",""))&amp;""</f>
        <v/>
      </c>
      <c r="BA658" s="6">
        <f t="shared" si="967"/>
        <v>58</v>
      </c>
      <c r="BB658">
        <f t="shared" ref="BB658:BD658" si="991">BB657</f>
        <v>18987</v>
      </c>
      <c r="BC658" t="str">
        <f t="shared" si="991"/>
        <v>Velodrome</v>
      </c>
      <c r="BD658" t="str">
        <f t="shared" si="991"/>
        <v>Outlaws</v>
      </c>
      <c r="BE658" t="s">
        <v>9</v>
      </c>
      <c r="BF658" t="s">
        <v>173</v>
      </c>
      <c r="BI658" cm="1">
        <f t="array" ref="BI658">IFERROR(_xlfn._xlws.FILTER(shifts!A:A,(shifts!B:B=events!AD658)*(shifts!AG:AG&gt;=events!BK658)*(shifts!AH:AH&lt;=events!BL658)),BI657)</f>
        <v>23</v>
      </c>
      <c r="BJ658" s="15">
        <f t="shared" si="969"/>
        <v>0</v>
      </c>
      <c r="BK658">
        <f t="shared" si="970"/>
        <v>564</v>
      </c>
      <c r="BL658">
        <f t="shared" si="971"/>
        <v>564</v>
      </c>
      <c r="BM658" s="15">
        <f>SUMIFS(BJ$2:BJ658,K$2:K658,"=Intermission")+SUMIFS(BJ$2:BJ658,K$2:K658,"=Timeout")</f>
        <v>0</v>
      </c>
      <c r="BN658">
        <f t="shared" si="972"/>
        <v>0</v>
      </c>
      <c r="BO658" s="19">
        <f t="shared" si="973"/>
        <v>516</v>
      </c>
      <c r="BP658">
        <f t="shared" si="974"/>
        <v>511</v>
      </c>
      <c r="BQ658" s="17">
        <f t="shared" si="975"/>
        <v>516</v>
      </c>
      <c r="BR658" t="str">
        <f t="shared" si="976"/>
        <v>event_team_player_1</v>
      </c>
      <c r="BS658">
        <f>COUNTIFS(S$3:S658,"="&amp;S658,AI$3:AI658,"="&amp;AI658)</f>
        <v>1</v>
      </c>
      <c r="BT658" t="str">
        <f>IFERROR(VLOOKUP(BB658&amp;BU658&amp;X658,game_rosters!U:W,3,FALSE),"")</f>
        <v>P100001</v>
      </c>
      <c r="BU658" t="str">
        <f t="shared" si="977"/>
        <v>Velodrome</v>
      </c>
    </row>
    <row r="659" spans="1:73" x14ac:dyDescent="0.2">
      <c r="A659">
        <f t="shared" si="952"/>
        <v>1</v>
      </c>
      <c r="E659" s="4"/>
      <c r="F659" s="43"/>
      <c r="G659" s="4"/>
      <c r="H659" s="46"/>
      <c r="I659" s="44">
        <v>18</v>
      </c>
      <c r="J659" s="44" t="str">
        <f t="shared" si="978"/>
        <v/>
      </c>
      <c r="K659" t="s">
        <v>13</v>
      </c>
      <c r="L659" t="s">
        <v>586</v>
      </c>
      <c r="N659" t="s">
        <v>595</v>
      </c>
      <c r="O659" t="s">
        <v>604</v>
      </c>
      <c r="Q659" t="s">
        <v>595</v>
      </c>
      <c r="S659">
        <v>324</v>
      </c>
      <c r="T659" t="s">
        <v>756</v>
      </c>
      <c r="U659" t="str">
        <f>IF(B659=1,MAX($U$2:$U658)+1,IF(AND($T659&lt;&gt;"",$T659=$T658),$U658,IF(B659="x",U658,"")))</f>
        <v/>
      </c>
      <c r="V659" t="str">
        <f>IF(C659=1,MAX($V$2:$V658)+1,IF(AND($T659&lt;&gt;"",$T659=$T658),$U658,IF(C659="x",V658,"")))</f>
        <v/>
      </c>
      <c r="W659" t="s">
        <v>731</v>
      </c>
      <c r="X659">
        <v>18</v>
      </c>
      <c r="Z659">
        <v>1</v>
      </c>
      <c r="AA659">
        <f t="shared" si="949"/>
        <v>1324</v>
      </c>
      <c r="AB659" t="str">
        <f t="shared" si="950"/>
        <v/>
      </c>
      <c r="AC659">
        <f t="shared" si="946"/>
        <v>1324</v>
      </c>
      <c r="AD659" s="6">
        <v>1</v>
      </c>
      <c r="AE659" t="s">
        <v>935</v>
      </c>
      <c r="AF659" t="s">
        <v>743</v>
      </c>
      <c r="AG659" t="s">
        <v>756</v>
      </c>
      <c r="AH659" t="s">
        <v>756</v>
      </c>
      <c r="AI659" t="str">
        <f t="shared" si="953"/>
        <v>e</v>
      </c>
      <c r="AJ659" t="str">
        <f t="shared" si="954"/>
        <v/>
      </c>
      <c r="AK659" t="str">
        <f t="shared" si="955"/>
        <v/>
      </c>
      <c r="AL659" t="str">
        <f t="shared" si="956"/>
        <v/>
      </c>
      <c r="AM659" t="str">
        <f t="shared" si="957"/>
        <v/>
      </c>
      <c r="AN659" t="str">
        <f t="shared" si="958"/>
        <v>Away</v>
      </c>
      <c r="AO659" t="str">
        <f t="shared" si="959"/>
        <v>a</v>
      </c>
      <c r="AP659" t="str">
        <f t="shared" si="960"/>
        <v/>
      </c>
      <c r="AQ659" t="str">
        <f t="shared" si="961"/>
        <v/>
      </c>
      <c r="AR659" t="str">
        <f t="shared" si="962"/>
        <v>Away</v>
      </c>
      <c r="AS659" t="str">
        <f t="shared" si="963"/>
        <v>a</v>
      </c>
      <c r="AT659" t="str">
        <f t="shared" si="964"/>
        <v>Offensive</v>
      </c>
      <c r="AU659" t="str">
        <f t="shared" si="965"/>
        <v/>
      </c>
      <c r="AV659" t="str">
        <f t="shared" si="966"/>
        <v/>
      </c>
      <c r="AW659" t="str" cm="1">
        <f t="array" ref="AW659">IFERROR(IF(O659&lt;&gt;"",O659,IF(OR($S659="",$T659=""),"",IF(O659&lt;&gt;"",O659,IF($T659&lt;&gt;"",_xlfn._xlws.FILTER(O:O,($BU:$BU=$BU659)*($I:$I=$I659)*($T:$T=$T659)*($S:$S=_xlfn.MINIFS($S:$S,$T:$T,"="&amp;$T659)),"")))))&amp;"",IF(O659="","",""))&amp;""</f>
        <v>OffensivePlay_Zone-PuckRetrievalDumpIn</v>
      </c>
      <c r="AX659" t="str" cm="1">
        <f t="array" ref="AX659">IFERROR(IF(P659&lt;&gt;"",P659,IF(OR($S659="",$T659=""),"",IF($T659&lt;&gt;"",_xlfn._xlws.FILTER(P:P,($BU:$BU=$BU659)*($I:$I=$I659)*($T:$T=$T659)*($S:$S=_xlfn.MINIFS($S:$S,$T:$T,"="&amp;$T659)),""))))&amp;"",IF(P659="","",""))&amp;""</f>
        <v/>
      </c>
      <c r="AY659" t="str" cm="1">
        <f t="array" ref="AY659">IFERROR(IF(Q659&lt;&gt;"",Q659,IF(OR($S659="",$T659=""),"",IF($T659&lt;&gt;"",_xlfn._xlws.FILTER(Q:Q,($BU:$BU=$BU659)*($I:$I=$I659)*($T:$T=$T659)*($S:$S=_xlfn.MINIFS($S:$S,$T:$T,"="&amp;$T659)),""))))&amp;"",IF(Q659="","",""))&amp;""</f>
        <v>s</v>
      </c>
      <c r="AZ659" t="str" cm="1">
        <f t="array" ref="AZ659">IFERROR(IF(R659&lt;&gt;"",R659,IF(OR($S659="",$T659=""),"",IF($T659&lt;&gt;"",_xlfn._xlws.FILTER(R:R,($BU:$BU=$BU659)*($I:$I=$I659)*($T:$T=$T659)*($S:$S=_xlfn.MINIFS($S:$S,$T:$T,"="&amp;$T659)),""))))&amp;"",IF(R659="","",""))&amp;""</f>
        <v/>
      </c>
      <c r="BA659" s="6">
        <f t="shared" si="967"/>
        <v>58</v>
      </c>
      <c r="BB659">
        <f t="shared" ref="BB659:BD659" si="992">BB658</f>
        <v>18987</v>
      </c>
      <c r="BC659" t="str">
        <f t="shared" si="992"/>
        <v>Velodrome</v>
      </c>
      <c r="BD659" t="str">
        <f t="shared" si="992"/>
        <v>Outlaws</v>
      </c>
      <c r="BE659" t="s">
        <v>13</v>
      </c>
      <c r="BF659" t="s">
        <v>586</v>
      </c>
      <c r="BI659" cm="1">
        <f t="array" ref="BI659">IFERROR(_xlfn._xlws.FILTER(shifts!A:A,(shifts!B:B=events!AD659)*(shifts!AG:AG&gt;=events!BK659)*(shifts!AH:AH&lt;=events!BL659)),BI658)</f>
        <v>23</v>
      </c>
      <c r="BJ659" s="15">
        <f t="shared" si="969"/>
        <v>0</v>
      </c>
      <c r="BK659">
        <f t="shared" si="970"/>
        <v>558</v>
      </c>
      <c r="BL659">
        <f t="shared" si="971"/>
        <v>558</v>
      </c>
      <c r="BM659" s="15">
        <f>SUMIFS(BJ$2:BJ659,K$2:K659,"=Intermission")+SUMIFS(BJ$2:BJ659,K$2:K659,"=Timeout")</f>
        <v>0</v>
      </c>
      <c r="BN659">
        <f t="shared" si="972"/>
        <v>0</v>
      </c>
      <c r="BO659" s="19">
        <f t="shared" si="973"/>
        <v>522</v>
      </c>
      <c r="BP659">
        <f t="shared" si="974"/>
        <v>517</v>
      </c>
      <c r="BQ659" s="17">
        <f t="shared" si="975"/>
        <v>522</v>
      </c>
      <c r="BR659" t="str">
        <f t="shared" si="976"/>
        <v>event_team_player_1</v>
      </c>
      <c r="BS659">
        <f>COUNTIFS(S$3:S659,"="&amp;S659,AI$3:AI659,"="&amp;AI659)</f>
        <v>1</v>
      </c>
      <c r="BT659" t="str">
        <f>IFERROR(VLOOKUP(BB659&amp;BU659&amp;X659,game_rosters!U:W,3,FALSE),"")</f>
        <v>P100034</v>
      </c>
      <c r="BU659" t="str">
        <f t="shared" si="977"/>
        <v>Outlaws</v>
      </c>
    </row>
    <row r="660" spans="1:73" x14ac:dyDescent="0.2">
      <c r="A660">
        <f t="shared" si="952"/>
        <v>1</v>
      </c>
      <c r="E660" s="4"/>
      <c r="F660" s="43"/>
      <c r="G660" s="4"/>
      <c r="H660" s="46"/>
      <c r="I660" s="44">
        <v>18</v>
      </c>
      <c r="J660" s="44" t="str">
        <f t="shared" si="978"/>
        <v/>
      </c>
      <c r="K660" t="s">
        <v>7</v>
      </c>
      <c r="L660" t="s">
        <v>172</v>
      </c>
      <c r="M660" t="s">
        <v>66</v>
      </c>
      <c r="N660" t="s">
        <v>595</v>
      </c>
      <c r="O660" t="s">
        <v>654</v>
      </c>
      <c r="Q660" t="s">
        <v>595</v>
      </c>
      <c r="S660">
        <v>325</v>
      </c>
      <c r="T660" t="s">
        <v>756</v>
      </c>
      <c r="U660" t="str">
        <f>IF(B660=1,MAX($U$2:$U659)+1,IF(AND($T660&lt;&gt;"",$T660=$T659),$U659,IF(B660="x",U659,"")))</f>
        <v/>
      </c>
      <c r="V660" t="str">
        <f>IF(C660=1,MAX($V$2:$V659)+1,IF(AND($T660&lt;&gt;"",$T660=$T659),$U659,IF(C660="x",V659,"")))</f>
        <v/>
      </c>
      <c r="W660" t="s">
        <v>731</v>
      </c>
      <c r="X660">
        <v>18</v>
      </c>
      <c r="Z660">
        <v>1</v>
      </c>
      <c r="AA660">
        <f t="shared" si="949"/>
        <v>1325</v>
      </c>
      <c r="AB660" t="str">
        <f t="shared" si="950"/>
        <v/>
      </c>
      <c r="AC660">
        <f t="shared" si="946"/>
        <v>1325</v>
      </c>
      <c r="AD660" s="6">
        <v>1</v>
      </c>
      <c r="AE660" t="s">
        <v>935</v>
      </c>
      <c r="AF660" t="s">
        <v>743</v>
      </c>
      <c r="AG660" t="s">
        <v>756</v>
      </c>
      <c r="AH660" t="s">
        <v>756</v>
      </c>
      <c r="AI660" t="str">
        <f t="shared" si="953"/>
        <v>e</v>
      </c>
      <c r="AJ660" t="str">
        <f t="shared" si="954"/>
        <v/>
      </c>
      <c r="AK660" t="str">
        <f t="shared" si="955"/>
        <v/>
      </c>
      <c r="AL660" t="str">
        <f t="shared" si="956"/>
        <v/>
      </c>
      <c r="AM660" t="str">
        <f t="shared" si="957"/>
        <v/>
      </c>
      <c r="AN660" t="str">
        <f t="shared" si="958"/>
        <v>Away</v>
      </c>
      <c r="AO660" t="str">
        <f t="shared" si="959"/>
        <v>a</v>
      </c>
      <c r="AP660" t="str">
        <f t="shared" si="960"/>
        <v/>
      </c>
      <c r="AQ660" t="str">
        <f t="shared" si="961"/>
        <v/>
      </c>
      <c r="AR660" t="str">
        <f t="shared" si="962"/>
        <v>Away</v>
      </c>
      <c r="AS660" t="str">
        <f t="shared" si="963"/>
        <v>a</v>
      </c>
      <c r="AT660" t="str">
        <f t="shared" si="964"/>
        <v>Offensive</v>
      </c>
      <c r="AU660" t="str">
        <f t="shared" si="965"/>
        <v/>
      </c>
      <c r="AV660" t="str">
        <f t="shared" si="966"/>
        <v/>
      </c>
      <c r="AW660" t="str" cm="1">
        <f t="array" ref="AW660">IFERROR(IF(O660&lt;&gt;"",O660,IF(OR($S660="",$T660=""),"",IF(O660&lt;&gt;"",O660,IF($T660&lt;&gt;"",_xlfn._xlws.FILTER(O:O,($BU:$BU=$BU660)*($I:$I=$I660)*($T:$T=$T660)*($S:$S=_xlfn.MINIFS($S:$S,$T:$T,"="&amp;$T660)),"")))))&amp;"",IF(O660="","",""))&amp;""</f>
        <v>OffensivePlay_Pass-SecondTouch</v>
      </c>
      <c r="AX660" t="str" cm="1">
        <f t="array" ref="AX660">IFERROR(IF(P660&lt;&gt;"",P660,IF(OR($S660="",$T660=""),"",IF($T660&lt;&gt;"",_xlfn._xlws.FILTER(P:P,($BU:$BU=$BU660)*($I:$I=$I660)*($T:$T=$T660)*($S:$S=_xlfn.MINIFS($S:$S,$T:$T,"="&amp;$T660)),""))))&amp;"",IF(P660="","",""))&amp;""</f>
        <v/>
      </c>
      <c r="AY660" t="str" cm="1">
        <f t="array" ref="AY660">IFERROR(IF(Q660&lt;&gt;"",Q660,IF(OR($S660="",$T660=""),"",IF($T660&lt;&gt;"",_xlfn._xlws.FILTER(Q:Q,($BU:$BU=$BU660)*($I:$I=$I660)*($T:$T=$T660)*($S:$S=_xlfn.MINIFS($S:$S,$T:$T,"="&amp;$T660)),""))))&amp;"",IF(Q660="","",""))&amp;""</f>
        <v>s</v>
      </c>
      <c r="AZ660" t="str" cm="1">
        <f t="array" ref="AZ660">IFERROR(IF(R660&lt;&gt;"",R660,IF(OR($S660="",$T660=""),"",IF($T660&lt;&gt;"",_xlfn._xlws.FILTER(R:R,($BU:$BU=$BU660)*($I:$I=$I660)*($T:$T=$T660)*($S:$S=_xlfn.MINIFS($S:$S,$T:$T,"="&amp;$T660)),""))))&amp;"",IF(R660="","",""))&amp;""</f>
        <v/>
      </c>
      <c r="BA660" s="6">
        <f t="shared" si="967"/>
        <v>58</v>
      </c>
      <c r="BB660">
        <f t="shared" ref="BB660:BD660" si="993">BB659</f>
        <v>18987</v>
      </c>
      <c r="BC660" t="str">
        <f t="shared" si="993"/>
        <v>Velodrome</v>
      </c>
      <c r="BD660" t="str">
        <f t="shared" si="993"/>
        <v>Outlaws</v>
      </c>
      <c r="BE660" t="s">
        <v>7</v>
      </c>
      <c r="BF660" t="s">
        <v>172</v>
      </c>
      <c r="BI660" cm="1">
        <f t="array" ref="BI660">IFERROR(_xlfn._xlws.FILTER(shifts!A:A,(shifts!B:B=events!AD660)*(shifts!AG:AG&gt;=events!BK660)*(shifts!AH:AH&lt;=events!BL660)),BI659)</f>
        <v>23</v>
      </c>
      <c r="BJ660" s="15">
        <f t="shared" si="969"/>
        <v>0</v>
      </c>
      <c r="BK660">
        <f t="shared" si="970"/>
        <v>558</v>
      </c>
      <c r="BL660">
        <f t="shared" si="971"/>
        <v>558</v>
      </c>
      <c r="BM660" s="15">
        <f>SUMIFS(BJ$2:BJ660,K$2:K660,"=Intermission")+SUMIFS(BJ$2:BJ660,K$2:K660,"=Timeout")</f>
        <v>0</v>
      </c>
      <c r="BN660">
        <f t="shared" si="972"/>
        <v>0</v>
      </c>
      <c r="BO660" s="19">
        <f t="shared" si="973"/>
        <v>522</v>
      </c>
      <c r="BP660">
        <f t="shared" si="974"/>
        <v>517</v>
      </c>
      <c r="BQ660" s="17">
        <f t="shared" si="975"/>
        <v>522</v>
      </c>
      <c r="BR660" t="str">
        <f t="shared" si="976"/>
        <v>event_team_player_1</v>
      </c>
      <c r="BS660">
        <f>COUNTIFS(S$3:S660,"="&amp;S660,AI$3:AI660,"="&amp;AI660)</f>
        <v>1</v>
      </c>
      <c r="BT660" t="str">
        <f>IFERROR(VLOOKUP(BB660&amp;BU660&amp;X660,game_rosters!U:W,3,FALSE),"")</f>
        <v>P100034</v>
      </c>
      <c r="BU660" t="str">
        <f t="shared" si="977"/>
        <v>Outlaws</v>
      </c>
    </row>
    <row r="661" spans="1:73" x14ac:dyDescent="0.2">
      <c r="A661" t="str">
        <f t="shared" si="952"/>
        <v/>
      </c>
      <c r="E661" s="4"/>
      <c r="F661" s="43"/>
      <c r="G661" s="4"/>
      <c r="H661" s="46"/>
      <c r="I661" s="44">
        <v>12</v>
      </c>
      <c r="J661" s="44" t="str">
        <f t="shared" si="978"/>
        <v/>
      </c>
      <c r="S661">
        <v>325</v>
      </c>
      <c r="T661" t="s">
        <v>756</v>
      </c>
      <c r="U661" t="str">
        <f>IF(B661=1,MAX($U$2:$U660)+1,IF(AND($T661&lt;&gt;"",$T661=$T660),$U660,IF(B661="x",U660,"")))</f>
        <v/>
      </c>
      <c r="V661" t="str">
        <f>IF(C661=1,MAX($V$2:$V660)+1,IF(AND($T661&lt;&gt;"",$T661=$T660),$U660,IF(C661="x",V660,"")))</f>
        <v/>
      </c>
      <c r="X661">
        <v>12</v>
      </c>
      <c r="Z661">
        <v>1</v>
      </c>
      <c r="AA661">
        <f t="shared" si="949"/>
        <v>1325</v>
      </c>
      <c r="AB661" t="str">
        <f t="shared" si="950"/>
        <v/>
      </c>
      <c r="AC661">
        <f t="shared" si="946"/>
        <v>1325</v>
      </c>
      <c r="AD661" s="6">
        <v>1</v>
      </c>
      <c r="AE661" t="s">
        <v>935</v>
      </c>
      <c r="AF661" t="s">
        <v>743</v>
      </c>
      <c r="AG661" t="s">
        <v>756</v>
      </c>
      <c r="AH661" t="s">
        <v>756</v>
      </c>
      <c r="AI661" t="str">
        <f t="shared" si="953"/>
        <v>e</v>
      </c>
      <c r="AJ661" t="str">
        <f t="shared" si="954"/>
        <v/>
      </c>
      <c r="AK661" t="str">
        <f t="shared" si="955"/>
        <v/>
      </c>
      <c r="AL661" t="str">
        <f t="shared" si="956"/>
        <v/>
      </c>
      <c r="AM661" t="str">
        <f t="shared" si="957"/>
        <v/>
      </c>
      <c r="AN661" t="str">
        <f t="shared" si="958"/>
        <v>Away</v>
      </c>
      <c r="AO661" t="str">
        <f t="shared" si="959"/>
        <v>a</v>
      </c>
      <c r="AP661" t="str">
        <f t="shared" si="960"/>
        <v/>
      </c>
      <c r="AQ661" t="str">
        <f t="shared" si="961"/>
        <v/>
      </c>
      <c r="AR661" t="str">
        <f t="shared" si="962"/>
        <v>Away</v>
      </c>
      <c r="AS661" t="str">
        <f t="shared" si="963"/>
        <v>a</v>
      </c>
      <c r="AT661" t="str">
        <f t="shared" si="964"/>
        <v>Offensive</v>
      </c>
      <c r="AU661" t="str">
        <f t="shared" si="965"/>
        <v/>
      </c>
      <c r="AV661" t="str">
        <f t="shared" si="966"/>
        <v/>
      </c>
      <c r="AW661" t="str" cm="1">
        <f t="array" ref="AW661">IFERROR(IF(O661&lt;&gt;"",O661,IF(OR($S661="",$T661=""),"",IF(O661&lt;&gt;"",O661,IF($T661&lt;&gt;"",_xlfn._xlws.FILTER(O:O,($BU:$BU=$BU661)*($I:$I=$I661)*($T:$T=$T661)*($S:$S=_xlfn.MINIFS($S:$S,$T:$T,"="&amp;$T661)),"")))))&amp;"",IF(O661="","",""))&amp;""</f>
        <v/>
      </c>
      <c r="AX661" t="str" cm="1">
        <f t="array" ref="AX661">IFERROR(IF(P661&lt;&gt;"",P661,IF(OR($S661="",$T661=""),"",IF($T661&lt;&gt;"",_xlfn._xlws.FILTER(P:P,($BU:$BU=$BU661)*($I:$I=$I661)*($T:$T=$T661)*($S:$S=_xlfn.MINIFS($S:$S,$T:$T,"="&amp;$T661)),""))))&amp;"",IF(P661="","",""))&amp;""</f>
        <v/>
      </c>
      <c r="AY661" t="str" cm="1">
        <f t="array" ref="AY661">IFERROR(IF(Q661&lt;&gt;"",Q661,IF(OR($S661="",$T661=""),"",IF($T661&lt;&gt;"",_xlfn._xlws.FILTER(Q:Q,($BU:$BU=$BU661)*($I:$I=$I661)*($T:$T=$T661)*($S:$S=_xlfn.MINIFS($S:$S,$T:$T,"="&amp;$T661)),""))))&amp;"",IF(Q661="","",""))&amp;""</f>
        <v/>
      </c>
      <c r="AZ661" t="str" cm="1">
        <f t="array" ref="AZ661">IFERROR(IF(R661&lt;&gt;"",R661,IF(OR($S661="",$T661=""),"",IF($T661&lt;&gt;"",_xlfn._xlws.FILTER(R:R,($BU:$BU=$BU661)*($I:$I=$I661)*($T:$T=$T661)*($S:$S=_xlfn.MINIFS($S:$S,$T:$T,"="&amp;$T661)),""))))&amp;"",IF(R661="","",""))&amp;""</f>
        <v/>
      </c>
      <c r="BA661" s="6">
        <f t="shared" si="967"/>
        <v>58</v>
      </c>
      <c r="BB661">
        <f t="shared" ref="BB661:BD661" si="994">BB660</f>
        <v>18987</v>
      </c>
      <c r="BC661" t="str">
        <f t="shared" si="994"/>
        <v>Velodrome</v>
      </c>
      <c r="BD661" t="str">
        <f t="shared" si="994"/>
        <v>Outlaws</v>
      </c>
      <c r="BE661" t="s">
        <v>7</v>
      </c>
      <c r="BF661" t="s">
        <v>172</v>
      </c>
      <c r="BI661" cm="1">
        <f t="array" ref="BI661">IFERROR(_xlfn._xlws.FILTER(shifts!A:A,(shifts!B:B=events!AD661)*(shifts!AG:AG&gt;=events!BK661)*(shifts!AH:AH&lt;=events!BL661)),BI660)</f>
        <v>23</v>
      </c>
      <c r="BJ661" s="15">
        <f t="shared" si="969"/>
        <v>0</v>
      </c>
      <c r="BK661">
        <f t="shared" si="970"/>
        <v>558</v>
      </c>
      <c r="BL661">
        <f t="shared" si="971"/>
        <v>558</v>
      </c>
      <c r="BM661" s="15">
        <f>SUMIFS(BJ$2:BJ661,K$2:K661,"=Intermission")+SUMIFS(BJ$2:BJ661,K$2:K661,"=Timeout")</f>
        <v>0</v>
      </c>
      <c r="BN661">
        <f t="shared" si="972"/>
        <v>0</v>
      </c>
      <c r="BO661" s="19">
        <f t="shared" si="973"/>
        <v>522</v>
      </c>
      <c r="BP661">
        <f t="shared" si="974"/>
        <v>517</v>
      </c>
      <c r="BQ661" s="17">
        <f t="shared" si="975"/>
        <v>522</v>
      </c>
      <c r="BR661" t="str">
        <f t="shared" si="976"/>
        <v>event_team_player_2</v>
      </c>
      <c r="BS661">
        <f>COUNTIFS(S$3:S661,"="&amp;S661,AI$3:AI661,"="&amp;AI661)</f>
        <v>2</v>
      </c>
      <c r="BT661" t="str">
        <f>IFERROR(VLOOKUP(BB661&amp;BU661&amp;X661,game_rosters!U:W,3,FALSE),"")</f>
        <v>P100214</v>
      </c>
      <c r="BU661" t="str">
        <f t="shared" si="977"/>
        <v>Outlaws</v>
      </c>
    </row>
    <row r="662" spans="1:73" x14ac:dyDescent="0.2">
      <c r="A662">
        <f t="shared" si="952"/>
        <v>1</v>
      </c>
      <c r="E662" s="4"/>
      <c r="F662" s="43"/>
      <c r="G662" s="4"/>
      <c r="H662" s="46"/>
      <c r="I662" s="44">
        <v>12</v>
      </c>
      <c r="J662" s="44" t="str">
        <f t="shared" si="978"/>
        <v/>
      </c>
      <c r="K662" t="s">
        <v>238</v>
      </c>
      <c r="L662" t="s">
        <v>657</v>
      </c>
      <c r="M662" t="s">
        <v>88</v>
      </c>
      <c r="N662" t="s">
        <v>594</v>
      </c>
      <c r="O662" t="s">
        <v>613</v>
      </c>
      <c r="Q662" t="s">
        <v>594</v>
      </c>
      <c r="R662" s="51">
        <v>1</v>
      </c>
      <c r="S662">
        <v>326</v>
      </c>
      <c r="T662">
        <v>56</v>
      </c>
      <c r="U662" t="str">
        <f>IF(B662=1,MAX($U$2:$U661)+1,IF(AND($T662&lt;&gt;"",$T662=$T661),$U661,IF(B662="x",U661,"")))</f>
        <v/>
      </c>
      <c r="V662" t="str">
        <f>IF(C662=1,MAX($V$2:$V661)+1,IF(AND($T662&lt;&gt;"",$T662=$T661),$U661,IF(C662="x",V661,"")))</f>
        <v/>
      </c>
      <c r="W662" t="s">
        <v>731</v>
      </c>
      <c r="X662">
        <v>12</v>
      </c>
      <c r="Z662">
        <v>1</v>
      </c>
      <c r="AA662">
        <f t="shared" si="949"/>
        <v>1326</v>
      </c>
      <c r="AB662">
        <f t="shared" si="950"/>
        <v>9056</v>
      </c>
      <c r="AC662">
        <f t="shared" si="946"/>
        <v>9056</v>
      </c>
      <c r="AD662" s="6">
        <v>1</v>
      </c>
      <c r="AE662" t="s">
        <v>935</v>
      </c>
      <c r="AF662" t="s">
        <v>744</v>
      </c>
      <c r="AG662" t="s">
        <v>935</v>
      </c>
      <c r="AH662" t="s">
        <v>745</v>
      </c>
      <c r="AI662" t="str">
        <f t="shared" si="953"/>
        <v>e</v>
      </c>
      <c r="AJ662" t="str">
        <f t="shared" si="954"/>
        <v/>
      </c>
      <c r="AK662" t="str">
        <f t="shared" si="955"/>
        <v/>
      </c>
      <c r="AL662" t="str">
        <f t="shared" si="956"/>
        <v/>
      </c>
      <c r="AM662" t="str">
        <f t="shared" si="957"/>
        <v/>
      </c>
      <c r="AN662" t="str">
        <f t="shared" si="958"/>
        <v>Away</v>
      </c>
      <c r="AO662" t="str">
        <f t="shared" si="959"/>
        <v>a</v>
      </c>
      <c r="AP662" t="str">
        <f t="shared" si="960"/>
        <v/>
      </c>
      <c r="AQ662" t="str">
        <f t="shared" si="961"/>
        <v/>
      </c>
      <c r="AR662" t="str">
        <f t="shared" si="962"/>
        <v>Away</v>
      </c>
      <c r="AS662" t="str">
        <f t="shared" si="963"/>
        <v>a</v>
      </c>
      <c r="AT662" t="str">
        <f t="shared" si="964"/>
        <v>Offensive</v>
      </c>
      <c r="AU662" t="str">
        <f t="shared" si="965"/>
        <v/>
      </c>
      <c r="AV662" t="str">
        <f t="shared" si="966"/>
        <v/>
      </c>
      <c r="AW662" t="str" cm="1">
        <f t="array" ref="AW662">IFERROR(IF(O662&lt;&gt;"",O662,IF(OR($S662="",$T662=""),"",IF(O662&lt;&gt;"",O662,IF($T662&lt;&gt;"",_xlfn._xlws.FILTER(O:O,($BU:$BU=$BU662)*($I:$I=$I662)*($T:$T=$T662)*($S:$S=_xlfn.MINIFS($S:$S,$T:$T,"="&amp;$T662)),"")))))&amp;"",IF(O662="","",""))&amp;""</f>
        <v>Defensive_Zone-AttemptedBreakOutRush</v>
      </c>
      <c r="AX662" t="str" cm="1">
        <f t="array" ref="AX662">IFERROR(IF(P662&lt;&gt;"",P662,IF(OR($S662="",$T662=""),"",IF($T662&lt;&gt;"",_xlfn._xlws.FILTER(P:P,($BU:$BU=$BU662)*($I:$I=$I662)*($T:$T=$T662)*($S:$S=_xlfn.MINIFS($S:$S,$T:$T,"="&amp;$T662)),""))))&amp;"",IF(P662="","",""))&amp;""</f>
        <v/>
      </c>
      <c r="AY662" t="str" cm="1">
        <f t="array" ref="AY662">IFERROR(IF(Q662&lt;&gt;"",Q662,IF(OR($S662="",$T662=""),"",IF($T662&lt;&gt;"",_xlfn._xlws.FILTER(Q:Q,($BU:$BU=$BU662)*($I:$I=$I662)*($T:$T=$T662)*($S:$S=_xlfn.MINIFS($S:$S,$T:$T,"="&amp;$T662)),""))))&amp;"",IF(Q662="","",""))&amp;""</f>
        <v>u</v>
      </c>
      <c r="AZ662" t="str" cm="1">
        <f t="array" ref="AZ662">IFERROR(IF(R662&lt;&gt;"",R662,IF(OR($S662="",$T662=""),"",IF($T662&lt;&gt;"",_xlfn._xlws.FILTER(R:R,($BU:$BU=$BU662)*($I:$I=$I662)*($T:$T=$T662)*($S:$S=_xlfn.MINIFS($S:$S,$T:$T,"="&amp;$T662)),""))))&amp;"",IF(R662="","",""))&amp;""</f>
        <v>1</v>
      </c>
      <c r="BA662" s="6">
        <f t="shared" si="967"/>
        <v>58</v>
      </c>
      <c r="BB662">
        <f t="shared" ref="BB662:BD662" si="995">BB661</f>
        <v>18987</v>
      </c>
      <c r="BC662" t="str">
        <f t="shared" si="995"/>
        <v>Velodrome</v>
      </c>
      <c r="BD662" t="str">
        <f t="shared" si="995"/>
        <v>Outlaws</v>
      </c>
      <c r="BE662" t="s">
        <v>238</v>
      </c>
      <c r="BF662" t="s">
        <v>657</v>
      </c>
      <c r="BI662" cm="1">
        <f t="array" ref="BI662">IFERROR(_xlfn._xlws.FILTER(shifts!A:A,(shifts!B:B=events!AD662)*(shifts!AG:AG&gt;=events!BK662)*(shifts!AH:AH&lt;=events!BL662)),BI661)</f>
        <v>23</v>
      </c>
      <c r="BJ662" s="15">
        <f t="shared" si="969"/>
        <v>1</v>
      </c>
      <c r="BK662">
        <f t="shared" si="970"/>
        <v>555</v>
      </c>
      <c r="BL662">
        <f t="shared" si="971"/>
        <v>554</v>
      </c>
      <c r="BM662" s="15">
        <f>SUMIFS(BJ$2:BJ662,K$2:K662,"=Intermission")+SUMIFS(BJ$2:BJ662,K$2:K662,"=Timeout")</f>
        <v>0</v>
      </c>
      <c r="BN662">
        <f t="shared" si="972"/>
        <v>0</v>
      </c>
      <c r="BO662" s="19">
        <f t="shared" si="973"/>
        <v>525</v>
      </c>
      <c r="BP662">
        <f t="shared" si="974"/>
        <v>520</v>
      </c>
      <c r="BQ662" s="17">
        <f t="shared" si="975"/>
        <v>526</v>
      </c>
      <c r="BR662" t="str">
        <f t="shared" si="976"/>
        <v>event_team_player_1</v>
      </c>
      <c r="BS662">
        <f>COUNTIFS(S$3:S662,"="&amp;S662,AI$3:AI662,"="&amp;AI662)</f>
        <v>1</v>
      </c>
      <c r="BT662" t="str">
        <f>IFERROR(VLOOKUP(BB662&amp;BU662&amp;X662,game_rosters!U:W,3,FALSE),"")</f>
        <v>P100214</v>
      </c>
      <c r="BU662" t="str">
        <f t="shared" si="977"/>
        <v>Outlaws</v>
      </c>
    </row>
    <row r="663" spans="1:73" x14ac:dyDescent="0.2">
      <c r="A663" t="str">
        <f t="shared" si="952"/>
        <v/>
      </c>
      <c r="E663" s="4"/>
      <c r="F663" s="43"/>
      <c r="G663" s="4"/>
      <c r="H663" s="46"/>
      <c r="I663" s="44">
        <v>70</v>
      </c>
      <c r="J663" s="44" t="str">
        <f t="shared" si="978"/>
        <v/>
      </c>
      <c r="O663" t="s">
        <v>601</v>
      </c>
      <c r="Q663" t="s">
        <v>595</v>
      </c>
      <c r="R663" s="51">
        <v>1</v>
      </c>
      <c r="S663">
        <v>326</v>
      </c>
      <c r="T663">
        <v>56</v>
      </c>
      <c r="U663" t="str">
        <f>IF(B663=1,MAX($U$2:$U662)+1,IF(AND($T663&lt;&gt;"",$T663=$T662),$U662,IF(B663="x",U662,"")))</f>
        <v/>
      </c>
      <c r="V663" t="str">
        <f>IF(C663=1,MAX($V$2:$V662)+1,IF(AND($T663&lt;&gt;"",$T663=$T662),$U662,IF(C663="x",V662,"")))</f>
        <v/>
      </c>
      <c r="X663">
        <v>70</v>
      </c>
      <c r="AA663">
        <f t="shared" si="949"/>
        <v>1326</v>
      </c>
      <c r="AB663">
        <f t="shared" si="950"/>
        <v>9056</v>
      </c>
      <c r="AC663">
        <f t="shared" si="946"/>
        <v>9056</v>
      </c>
      <c r="AD663" s="6">
        <v>1</v>
      </c>
      <c r="AE663" t="s">
        <v>935</v>
      </c>
      <c r="AF663" t="s">
        <v>744</v>
      </c>
      <c r="AG663" t="s">
        <v>935</v>
      </c>
      <c r="AH663" t="s">
        <v>745</v>
      </c>
      <c r="AI663" t="str">
        <f t="shared" si="953"/>
        <v>o</v>
      </c>
      <c r="AJ663" t="str">
        <f t="shared" si="954"/>
        <v/>
      </c>
      <c r="AK663" t="str">
        <f t="shared" si="955"/>
        <v/>
      </c>
      <c r="AL663" t="str">
        <f t="shared" si="956"/>
        <v/>
      </c>
      <c r="AM663" t="str">
        <f t="shared" si="957"/>
        <v/>
      </c>
      <c r="AN663" t="str">
        <f t="shared" si="958"/>
        <v>Away</v>
      </c>
      <c r="AO663" t="str">
        <f t="shared" si="959"/>
        <v>a</v>
      </c>
      <c r="AP663" t="str">
        <f t="shared" si="960"/>
        <v/>
      </c>
      <c r="AQ663" t="str">
        <f t="shared" si="961"/>
        <v/>
      </c>
      <c r="AR663" t="str">
        <f t="shared" si="962"/>
        <v>Away</v>
      </c>
      <c r="AS663" t="str">
        <f t="shared" si="963"/>
        <v>a</v>
      </c>
      <c r="AT663" t="str">
        <f t="shared" si="964"/>
        <v>Defensive</v>
      </c>
      <c r="AU663" t="str">
        <f t="shared" si="965"/>
        <v/>
      </c>
      <c r="AV663" t="str">
        <f t="shared" si="966"/>
        <v/>
      </c>
      <c r="AW663" t="str" cm="1">
        <f t="array" ref="AW663">IFERROR(IF(O663&lt;&gt;"",O663,IF(OR($S663="",$T663=""),"",IF(O663&lt;&gt;"",O663,IF($T663&lt;&gt;"",_xlfn._xlws.FILTER(O:O,($BU:$BU=$BU663)*($I:$I=$I663)*($T:$T=$T663)*($S:$S=_xlfn.MINIFS($S:$S,$T:$T,"="&amp;$T663)),"")))))&amp;"",IF(O663="","",""))&amp;""</f>
        <v>Defensive_PlayPossession-PokeCheck</v>
      </c>
      <c r="AX663" t="str" cm="1">
        <f t="array" ref="AX663">IFERROR(IF(P663&lt;&gt;"",P663,IF(OR($S663="",$T663=""),"",IF($T663&lt;&gt;"",_xlfn._xlws.FILTER(P:P,($BU:$BU=$BU663)*($I:$I=$I663)*($T:$T=$T663)*($S:$S=_xlfn.MINIFS($S:$S,$T:$T,"="&amp;$T663)),""))))&amp;"",IF(P663="","",""))&amp;""</f>
        <v/>
      </c>
      <c r="AY663" t="str" cm="1">
        <f t="array" ref="AY663">IFERROR(IF(Q663&lt;&gt;"",Q663,IF(OR($S663="",$T663=""),"",IF($T663&lt;&gt;"",_xlfn._xlws.FILTER(Q:Q,($BU:$BU=$BU663)*($I:$I=$I663)*($T:$T=$T663)*($S:$S=_xlfn.MINIFS($S:$S,$T:$T,"="&amp;$T663)),""))))&amp;"",IF(Q663="","",""))&amp;""</f>
        <v>s</v>
      </c>
      <c r="AZ663" t="str" cm="1">
        <f t="array" ref="AZ663">IFERROR(IF(R663&lt;&gt;"",R663,IF(OR($S663="",$T663=""),"",IF($T663&lt;&gt;"",_xlfn._xlws.FILTER(R:R,($BU:$BU=$BU663)*($I:$I=$I663)*($T:$T=$T663)*($S:$S=_xlfn.MINIFS($S:$S,$T:$T,"="&amp;$T663)),""))))&amp;"",IF(R663="","",""))&amp;""</f>
        <v>1</v>
      </c>
      <c r="BA663" s="6">
        <f t="shared" si="967"/>
        <v>58</v>
      </c>
      <c r="BB663">
        <f t="shared" ref="BB663:BD663" si="996">BB662</f>
        <v>18987</v>
      </c>
      <c r="BC663" t="str">
        <f t="shared" si="996"/>
        <v>Velodrome</v>
      </c>
      <c r="BD663" t="str">
        <f t="shared" si="996"/>
        <v>Outlaws</v>
      </c>
      <c r="BE663" t="s">
        <v>238</v>
      </c>
      <c r="BF663" t="s">
        <v>657</v>
      </c>
      <c r="BI663" cm="1">
        <f t="array" ref="BI663">IFERROR(_xlfn._xlws.FILTER(shifts!A:A,(shifts!B:B=events!AD663)*(shifts!AG:AG&gt;=events!BK663)*(shifts!AH:AH&lt;=events!BL663)),BI662)</f>
        <v>23</v>
      </c>
      <c r="BJ663" s="15">
        <f t="shared" si="969"/>
        <v>1</v>
      </c>
      <c r="BK663">
        <f t="shared" si="970"/>
        <v>555</v>
      </c>
      <c r="BL663">
        <f t="shared" si="971"/>
        <v>554</v>
      </c>
      <c r="BM663" s="15">
        <f>SUMIFS(BJ$2:BJ663,K$2:K663,"=Intermission")+SUMIFS(BJ$2:BJ663,K$2:K663,"=Timeout")</f>
        <v>0</v>
      </c>
      <c r="BN663">
        <f t="shared" si="972"/>
        <v>0</v>
      </c>
      <c r="BO663" s="19">
        <f t="shared" si="973"/>
        <v>525</v>
      </c>
      <c r="BP663">
        <f t="shared" si="974"/>
        <v>520</v>
      </c>
      <c r="BQ663" s="17">
        <f t="shared" si="975"/>
        <v>526</v>
      </c>
      <c r="BR663" t="str">
        <f t="shared" si="976"/>
        <v>opp_team_player_1</v>
      </c>
      <c r="BS663">
        <f>COUNTIFS(S$3:S663,"="&amp;S663,AI$3:AI663,"="&amp;AI663)</f>
        <v>1</v>
      </c>
      <c r="BT663" t="str">
        <f>IFERROR(VLOOKUP(BB663&amp;BU663&amp;X663,game_rosters!U:W,3,FALSE),"")</f>
        <v>P100001</v>
      </c>
      <c r="BU663" t="str">
        <f t="shared" si="977"/>
        <v>Velodrome</v>
      </c>
    </row>
    <row r="664" spans="1:73" x14ac:dyDescent="0.2">
      <c r="A664">
        <f t="shared" si="952"/>
        <v>1</v>
      </c>
      <c r="E664" s="4"/>
      <c r="F664" s="43"/>
      <c r="G664" s="4"/>
      <c r="H664" s="46"/>
      <c r="I664" s="44">
        <v>70</v>
      </c>
      <c r="J664" s="44" t="str">
        <f t="shared" si="978"/>
        <v/>
      </c>
      <c r="K664" t="s">
        <v>9</v>
      </c>
      <c r="L664" t="s">
        <v>183</v>
      </c>
      <c r="M664" t="s">
        <v>80</v>
      </c>
      <c r="O664" t="s">
        <v>601</v>
      </c>
      <c r="Q664" t="s">
        <v>595</v>
      </c>
      <c r="R664" s="51">
        <v>1</v>
      </c>
      <c r="S664">
        <v>327</v>
      </c>
      <c r="T664">
        <v>56</v>
      </c>
      <c r="U664" t="str">
        <f>IF(B664=1,MAX($U$2:$U663)+1,IF(AND($T664&lt;&gt;"",$T664=$T663),$U663,IF(B664="x",U663,"")))</f>
        <v/>
      </c>
      <c r="V664" t="str">
        <f>IF(C664=1,MAX($V$2:$V663)+1,IF(AND($T664&lt;&gt;"",$T664=$T663),$U663,IF(C664="x",V663,"")))</f>
        <v/>
      </c>
      <c r="W664" t="s">
        <v>735</v>
      </c>
      <c r="X664">
        <v>70</v>
      </c>
      <c r="Z664">
        <v>1</v>
      </c>
      <c r="AA664">
        <f t="shared" si="949"/>
        <v>1327</v>
      </c>
      <c r="AB664">
        <f t="shared" si="950"/>
        <v>9056</v>
      </c>
      <c r="AC664">
        <f t="shared" si="946"/>
        <v>9056</v>
      </c>
      <c r="AD664" s="6">
        <v>1</v>
      </c>
      <c r="AE664" t="s">
        <v>935</v>
      </c>
      <c r="AF664" t="s">
        <v>745</v>
      </c>
      <c r="AG664" t="s">
        <v>756</v>
      </c>
      <c r="AH664" t="s">
        <v>756</v>
      </c>
      <c r="AI664" t="str">
        <f t="shared" si="953"/>
        <v>e</v>
      </c>
      <c r="AJ664" t="str">
        <f t="shared" si="954"/>
        <v/>
      </c>
      <c r="AK664" t="str">
        <f t="shared" si="955"/>
        <v/>
      </c>
      <c r="AL664" t="str">
        <f t="shared" si="956"/>
        <v/>
      </c>
      <c r="AM664" t="str">
        <f t="shared" si="957"/>
        <v/>
      </c>
      <c r="AN664" t="str">
        <f t="shared" si="958"/>
        <v>Home</v>
      </c>
      <c r="AO664" t="str">
        <f t="shared" si="959"/>
        <v>h</v>
      </c>
      <c r="AP664" t="str">
        <f t="shared" si="960"/>
        <v/>
      </c>
      <c r="AQ664" t="str">
        <f t="shared" si="961"/>
        <v/>
      </c>
      <c r="AR664" t="str">
        <f t="shared" si="962"/>
        <v>Home</v>
      </c>
      <c r="AS664" t="str">
        <f t="shared" si="963"/>
        <v>h</v>
      </c>
      <c r="AT664" t="str">
        <f t="shared" si="964"/>
        <v>Defensive</v>
      </c>
      <c r="AU664" t="str">
        <f t="shared" si="965"/>
        <v/>
      </c>
      <c r="AV664" t="str">
        <f t="shared" si="966"/>
        <v/>
      </c>
      <c r="AW664" t="str" cm="1">
        <f t="array" ref="AW664">IFERROR(IF(O664&lt;&gt;"",O664,IF(OR($S664="",$T664=""),"",IF(O664&lt;&gt;"",O664,IF($T664&lt;&gt;"",_xlfn._xlws.FILTER(O:O,($BU:$BU=$BU664)*($I:$I=$I664)*($T:$T=$T664)*($S:$S=_xlfn.MINIFS($S:$S,$T:$T,"="&amp;$T664)),"")))))&amp;"",IF(O664="","",""))&amp;""</f>
        <v>Defensive_PlayPossession-PokeCheck</v>
      </c>
      <c r="AX664" t="str" cm="1">
        <f t="array" ref="AX664">IFERROR(IF(P664&lt;&gt;"",P664,IF(OR($S664="",$T664=""),"",IF($T664&lt;&gt;"",_xlfn._xlws.FILTER(P:P,($BU:$BU=$BU664)*($I:$I=$I664)*($T:$T=$T664)*($S:$S=_xlfn.MINIFS($S:$S,$T:$T,"="&amp;$T664)),""))))&amp;"",IF(P664="","",""))&amp;""</f>
        <v/>
      </c>
      <c r="AY664" t="str" cm="1">
        <f t="array" ref="AY664">IFERROR(IF(Q664&lt;&gt;"",Q664,IF(OR($S664="",$T664=""),"",IF($T664&lt;&gt;"",_xlfn._xlws.FILTER(Q:Q,($BU:$BU=$BU664)*($I:$I=$I664)*($T:$T=$T664)*($S:$S=_xlfn.MINIFS($S:$S,$T:$T,"="&amp;$T664)),""))))&amp;"",IF(Q664="","",""))&amp;""</f>
        <v>s</v>
      </c>
      <c r="AZ664" t="str" cm="1">
        <f t="array" ref="AZ664">IFERROR(IF(R664&lt;&gt;"",R664,IF(OR($S664="",$T664=""),"",IF($T664&lt;&gt;"",_xlfn._xlws.FILTER(R:R,($BU:$BU=$BU664)*($I:$I=$I664)*($T:$T=$T664)*($S:$S=_xlfn.MINIFS($S:$S,$T:$T,"="&amp;$T664)),""))))&amp;"",IF(R664="","",""))&amp;""</f>
        <v>1</v>
      </c>
      <c r="BA664" s="6">
        <f t="shared" si="967"/>
        <v>58</v>
      </c>
      <c r="BB664">
        <f t="shared" ref="BB664:BD664" si="997">BB663</f>
        <v>18987</v>
      </c>
      <c r="BC664" t="str">
        <f t="shared" si="997"/>
        <v>Velodrome</v>
      </c>
      <c r="BD664" t="str">
        <f t="shared" si="997"/>
        <v>Outlaws</v>
      </c>
      <c r="BE664" t="s">
        <v>9</v>
      </c>
      <c r="BF664" t="s">
        <v>183</v>
      </c>
      <c r="BI664" cm="1">
        <f t="array" ref="BI664">IFERROR(_xlfn._xlws.FILTER(shifts!A:A,(shifts!B:B=events!AD664)*(shifts!AG:AG&gt;=events!BK664)*(shifts!AH:AH&lt;=events!BL664)),BI663)</f>
        <v>23</v>
      </c>
      <c r="BJ664" s="15">
        <f t="shared" si="969"/>
        <v>0</v>
      </c>
      <c r="BK664">
        <f t="shared" si="970"/>
        <v>554</v>
      </c>
      <c r="BL664">
        <f t="shared" si="971"/>
        <v>554</v>
      </c>
      <c r="BM664" s="15">
        <f>SUMIFS(BJ$2:BJ664,K$2:K664,"=Intermission")+SUMIFS(BJ$2:BJ664,K$2:K664,"=Timeout")</f>
        <v>0</v>
      </c>
      <c r="BN664">
        <f t="shared" si="972"/>
        <v>0</v>
      </c>
      <c r="BO664" s="19">
        <f t="shared" si="973"/>
        <v>526</v>
      </c>
      <c r="BP664">
        <f t="shared" si="974"/>
        <v>521</v>
      </c>
      <c r="BQ664" s="17">
        <f t="shared" si="975"/>
        <v>526</v>
      </c>
      <c r="BR664" t="str">
        <f t="shared" si="976"/>
        <v>event_team_player_1</v>
      </c>
      <c r="BS664">
        <f>COUNTIFS(S$3:S664,"="&amp;S664,AI$3:AI664,"="&amp;AI664)</f>
        <v>1</v>
      </c>
      <c r="BT664" t="str">
        <f>IFERROR(VLOOKUP(BB664&amp;BU664&amp;X664,game_rosters!U:W,3,FALSE),"")</f>
        <v>P100001</v>
      </c>
      <c r="BU664" t="str">
        <f t="shared" si="977"/>
        <v>Velodrome</v>
      </c>
    </row>
    <row r="665" spans="1:73" x14ac:dyDescent="0.2">
      <c r="A665" t="str">
        <f t="shared" si="952"/>
        <v/>
      </c>
      <c r="E665" s="4"/>
      <c r="F665" s="43"/>
      <c r="G665" s="4"/>
      <c r="H665" s="46"/>
      <c r="I665" s="44">
        <v>12</v>
      </c>
      <c r="J665" s="44" t="str">
        <f t="shared" si="978"/>
        <v/>
      </c>
      <c r="R665" s="51">
        <v>1</v>
      </c>
      <c r="S665">
        <v>327</v>
      </c>
      <c r="T665">
        <v>56</v>
      </c>
      <c r="U665" t="str">
        <f>IF(B665=1,MAX($U$2:$U664)+1,IF(AND($T665&lt;&gt;"",$T665=$T664),$U664,IF(B665="x",U664,"")))</f>
        <v/>
      </c>
      <c r="V665" t="str">
        <f>IF(C665=1,MAX($V$2:$V664)+1,IF(AND($T665&lt;&gt;"",$T665=$T664),$U664,IF(C665="x",V664,"")))</f>
        <v/>
      </c>
      <c r="X665">
        <v>12</v>
      </c>
      <c r="AA665">
        <f t="shared" si="949"/>
        <v>1327</v>
      </c>
      <c r="AB665">
        <f t="shared" si="950"/>
        <v>9056</v>
      </c>
      <c r="AC665">
        <f t="shared" si="946"/>
        <v>9056</v>
      </c>
      <c r="AD665" s="6">
        <v>1</v>
      </c>
      <c r="AE665" t="s">
        <v>935</v>
      </c>
      <c r="AF665" t="s">
        <v>745</v>
      </c>
      <c r="AG665" t="s">
        <v>756</v>
      </c>
      <c r="AH665" t="s">
        <v>756</v>
      </c>
      <c r="AI665" t="str">
        <f t="shared" si="953"/>
        <v>o</v>
      </c>
      <c r="AJ665" t="str">
        <f t="shared" si="954"/>
        <v/>
      </c>
      <c r="AK665" t="str">
        <f t="shared" si="955"/>
        <v/>
      </c>
      <c r="AL665" t="str">
        <f t="shared" si="956"/>
        <v/>
      </c>
      <c r="AM665" t="str">
        <f t="shared" si="957"/>
        <v/>
      </c>
      <c r="AN665" t="str">
        <f t="shared" si="958"/>
        <v>Home</v>
      </c>
      <c r="AO665" t="str">
        <f t="shared" si="959"/>
        <v>h</v>
      </c>
      <c r="AP665" t="str">
        <f t="shared" si="960"/>
        <v/>
      </c>
      <c r="AQ665" t="str">
        <f t="shared" si="961"/>
        <v/>
      </c>
      <c r="AR665" t="str">
        <f t="shared" si="962"/>
        <v>Home</v>
      </c>
      <c r="AS665" t="str">
        <f t="shared" si="963"/>
        <v>h</v>
      </c>
      <c r="AT665" t="str">
        <f t="shared" si="964"/>
        <v>Offensive</v>
      </c>
      <c r="AU665" t="str">
        <f t="shared" si="965"/>
        <v/>
      </c>
      <c r="AV665" t="str">
        <f t="shared" si="966"/>
        <v/>
      </c>
      <c r="AW665" t="str" cm="1">
        <f t="array" ref="AW665">IFERROR(IF(O665&lt;&gt;"",O665,IF(OR($S665="",$T665=""),"",IF(O665&lt;&gt;"",O665,IF($T665&lt;&gt;"",_xlfn._xlws.FILTER(O:O,($BU:$BU=$BU665)*($I:$I=$I665)*($T:$T=$T665)*($S:$S=_xlfn.MINIFS($S:$S,$T:$T,"="&amp;$T665)),"")))))&amp;"",IF(O665="","",""))&amp;""</f>
        <v>Defensive_Zone-AttemptedBreakOutRush</v>
      </c>
      <c r="AX665" t="str" cm="1">
        <f t="array" ref="AX665">IFERROR(IF(P665&lt;&gt;"",P665,IF(OR($S665="",$T665=""),"",IF($T665&lt;&gt;"",_xlfn._xlws.FILTER(P:P,($BU:$BU=$BU665)*($I:$I=$I665)*($T:$T=$T665)*($S:$S=_xlfn.MINIFS($S:$S,$T:$T,"="&amp;$T665)),""))))&amp;"",IF(P665="","",""))&amp;""</f>
        <v/>
      </c>
      <c r="AY665" t="str" cm="1">
        <f t="array" ref="AY665">IFERROR(IF(Q665&lt;&gt;"",Q665,IF(OR($S665="",$T665=""),"",IF($T665&lt;&gt;"",_xlfn._xlws.FILTER(Q:Q,($BU:$BU=$BU665)*($I:$I=$I665)*($T:$T=$T665)*($S:$S=_xlfn.MINIFS($S:$S,$T:$T,"="&amp;$T665)),""))))&amp;"",IF(Q665="","",""))&amp;""</f>
        <v>u</v>
      </c>
      <c r="AZ665" t="str" cm="1">
        <f t="array" ref="AZ665">IFERROR(IF(R665&lt;&gt;"",R665,IF(OR($S665="",$T665=""),"",IF($T665&lt;&gt;"",_xlfn._xlws.FILTER(R:R,($BU:$BU=$BU665)*($I:$I=$I665)*($T:$T=$T665)*($S:$S=_xlfn.MINIFS($S:$S,$T:$T,"="&amp;$T665)),""))))&amp;"",IF(R665="","",""))&amp;""</f>
        <v>1</v>
      </c>
      <c r="BA665" s="6">
        <f t="shared" si="967"/>
        <v>58</v>
      </c>
      <c r="BB665">
        <f t="shared" ref="BB665:BD665" si="998">BB664</f>
        <v>18987</v>
      </c>
      <c r="BC665" t="str">
        <f t="shared" si="998"/>
        <v>Velodrome</v>
      </c>
      <c r="BD665" t="str">
        <f t="shared" si="998"/>
        <v>Outlaws</v>
      </c>
      <c r="BE665" t="s">
        <v>9</v>
      </c>
      <c r="BF665" t="s">
        <v>183</v>
      </c>
      <c r="BI665" cm="1">
        <f t="array" ref="BI665">IFERROR(_xlfn._xlws.FILTER(shifts!A:A,(shifts!B:B=events!AD665)*(shifts!AG:AG&gt;=events!BK665)*(shifts!AH:AH&lt;=events!BL665)),BI664)</f>
        <v>23</v>
      </c>
      <c r="BJ665" s="15">
        <f t="shared" si="969"/>
        <v>0</v>
      </c>
      <c r="BK665">
        <f t="shared" si="970"/>
        <v>554</v>
      </c>
      <c r="BL665">
        <f t="shared" si="971"/>
        <v>554</v>
      </c>
      <c r="BM665" s="15">
        <f>SUMIFS(BJ$2:BJ665,K$2:K665,"=Intermission")+SUMIFS(BJ$2:BJ665,K$2:K665,"=Timeout")</f>
        <v>0</v>
      </c>
      <c r="BN665">
        <f t="shared" si="972"/>
        <v>0</v>
      </c>
      <c r="BO665" s="19">
        <f t="shared" si="973"/>
        <v>526</v>
      </c>
      <c r="BP665">
        <f t="shared" si="974"/>
        <v>521</v>
      </c>
      <c r="BQ665" s="17">
        <f t="shared" si="975"/>
        <v>526</v>
      </c>
      <c r="BR665" t="str">
        <f t="shared" si="976"/>
        <v>opp_team_player_1</v>
      </c>
      <c r="BS665">
        <f>COUNTIFS(S$3:S665,"="&amp;S665,AI$3:AI665,"="&amp;AI665)</f>
        <v>1</v>
      </c>
      <c r="BT665" t="str">
        <f>IFERROR(VLOOKUP(BB665&amp;BU665&amp;X665,game_rosters!U:W,3,FALSE),"")</f>
        <v>P100214</v>
      </c>
      <c r="BU665" t="str">
        <f t="shared" si="977"/>
        <v>Outlaws</v>
      </c>
    </row>
    <row r="666" spans="1:73" x14ac:dyDescent="0.2">
      <c r="A666">
        <f t="shared" si="952"/>
        <v>1</v>
      </c>
      <c r="E666" s="4"/>
      <c r="F666" s="43"/>
      <c r="G666" s="4"/>
      <c r="H666" s="46"/>
      <c r="I666" s="44">
        <v>70</v>
      </c>
      <c r="J666" s="44" t="str">
        <f t="shared" si="978"/>
        <v/>
      </c>
      <c r="K666" t="s">
        <v>238</v>
      </c>
      <c r="L666" t="s">
        <v>193</v>
      </c>
      <c r="M666" t="s">
        <v>91</v>
      </c>
      <c r="N666" t="s">
        <v>595</v>
      </c>
      <c r="S666">
        <v>328</v>
      </c>
      <c r="T666" t="s">
        <v>756</v>
      </c>
      <c r="U666" t="str">
        <f>IF(B666=1,MAX($U$2:$U665)+1,IF(AND($T666&lt;&gt;"",$T666=$T665),$U665,IF(B666="x",U665,"")))</f>
        <v/>
      </c>
      <c r="V666" t="str">
        <f>IF(C666=1,MAX($V$2:$V665)+1,IF(AND($T666&lt;&gt;"",$T666=$T665),$U665,IF(C666="x",V665,"")))</f>
        <v/>
      </c>
      <c r="W666" t="s">
        <v>735</v>
      </c>
      <c r="X666">
        <v>70</v>
      </c>
      <c r="Z666">
        <v>1</v>
      </c>
      <c r="AA666">
        <f t="shared" si="949"/>
        <v>1328</v>
      </c>
      <c r="AB666" t="str">
        <f t="shared" si="950"/>
        <v/>
      </c>
      <c r="AC666">
        <f t="shared" si="946"/>
        <v>1328</v>
      </c>
      <c r="AD666" s="6">
        <v>1</v>
      </c>
      <c r="AE666" t="s">
        <v>935</v>
      </c>
      <c r="AF666" t="s">
        <v>745</v>
      </c>
      <c r="AG666" t="s">
        <v>756</v>
      </c>
      <c r="AH666" t="s">
        <v>756</v>
      </c>
      <c r="AI666" t="str">
        <f t="shared" si="953"/>
        <v>e</v>
      </c>
      <c r="AJ666" t="str">
        <f t="shared" si="954"/>
        <v/>
      </c>
      <c r="AK666" t="str">
        <f t="shared" si="955"/>
        <v/>
      </c>
      <c r="AL666" t="str">
        <f t="shared" si="956"/>
        <v/>
      </c>
      <c r="AM666" t="str">
        <f t="shared" si="957"/>
        <v/>
      </c>
      <c r="AN666" t="str">
        <f t="shared" si="958"/>
        <v>Home</v>
      </c>
      <c r="AO666" t="str">
        <f t="shared" si="959"/>
        <v>h</v>
      </c>
      <c r="AP666" t="str">
        <f t="shared" si="960"/>
        <v/>
      </c>
      <c r="AQ666" t="str">
        <f t="shared" si="961"/>
        <v/>
      </c>
      <c r="AR666" t="str">
        <f t="shared" si="962"/>
        <v>Home</v>
      </c>
      <c r="AS666" t="str">
        <f t="shared" si="963"/>
        <v>h</v>
      </c>
      <c r="AT666" t="str">
        <f t="shared" si="964"/>
        <v>Offensive</v>
      </c>
      <c r="AU666" t="str">
        <f t="shared" si="965"/>
        <v/>
      </c>
      <c r="AV666" t="str">
        <f t="shared" si="966"/>
        <v/>
      </c>
      <c r="AW666" t="str" cm="1">
        <f t="array" ref="AW666">IFERROR(IF(O666&lt;&gt;"",O666,IF(OR($S666="",$T666=""),"",IF(O666&lt;&gt;"",O666,IF($T666&lt;&gt;"",_xlfn._xlws.FILTER(O:O,($BU:$BU=$BU666)*($I:$I=$I666)*($T:$T=$T666)*($S:$S=_xlfn.MINIFS($S:$S,$T:$T,"="&amp;$T666)),"")))))&amp;"",IF(O666="","",""))&amp;""</f>
        <v/>
      </c>
      <c r="AX666" t="str" cm="1">
        <f t="array" ref="AX666">IFERROR(IF(P666&lt;&gt;"",P666,IF(OR($S666="",$T666=""),"",IF($T666&lt;&gt;"",_xlfn._xlws.FILTER(P:P,($BU:$BU=$BU666)*($I:$I=$I666)*($T:$T=$T666)*($S:$S=_xlfn.MINIFS($S:$S,$T:$T,"="&amp;$T666)),""))))&amp;"",IF(P666="","",""))&amp;""</f>
        <v/>
      </c>
      <c r="AY666" t="str" cm="1">
        <f t="array" ref="AY666">IFERROR(IF(Q666&lt;&gt;"",Q666,IF(OR($S666="",$T666=""),"",IF($T666&lt;&gt;"",_xlfn._xlws.FILTER(Q:Q,($BU:$BU=$BU666)*($I:$I=$I666)*($T:$T=$T666)*($S:$S=_xlfn.MINIFS($S:$S,$T:$T,"="&amp;$T666)),""))))&amp;"",IF(Q666="","",""))&amp;""</f>
        <v/>
      </c>
      <c r="AZ666" t="str" cm="1">
        <f t="array" ref="AZ666">IFERROR(IF(R666&lt;&gt;"",R666,IF(OR($S666="",$T666=""),"",IF($T666&lt;&gt;"",_xlfn._xlws.FILTER(R:R,($BU:$BU=$BU666)*($I:$I=$I666)*($T:$T=$T666)*($S:$S=_xlfn.MINIFS($S:$S,$T:$T,"="&amp;$T666)),""))))&amp;"",IF(R666="","",""))&amp;""</f>
        <v/>
      </c>
      <c r="BA666" s="6">
        <f t="shared" si="967"/>
        <v>58</v>
      </c>
      <c r="BB666">
        <f t="shared" ref="BB666:BD666" si="999">BB665</f>
        <v>18987</v>
      </c>
      <c r="BC666" t="str">
        <f t="shared" si="999"/>
        <v>Velodrome</v>
      </c>
      <c r="BD666" t="str">
        <f t="shared" si="999"/>
        <v>Outlaws</v>
      </c>
      <c r="BE666" t="s">
        <v>238</v>
      </c>
      <c r="BF666" t="s">
        <v>193</v>
      </c>
      <c r="BI666" cm="1">
        <f t="array" ref="BI666">IFERROR(_xlfn._xlws.FILTER(shifts!A:A,(shifts!B:B=events!AD666)*(shifts!AG:AG&gt;=events!BK666)*(shifts!AH:AH&lt;=events!BL666)),BI665)</f>
        <v>23</v>
      </c>
      <c r="BJ666" s="15">
        <f t="shared" si="969"/>
        <v>0</v>
      </c>
      <c r="BK666">
        <f t="shared" si="970"/>
        <v>554</v>
      </c>
      <c r="BL666">
        <f t="shared" si="971"/>
        <v>554</v>
      </c>
      <c r="BM666" s="15">
        <f>SUMIFS(BJ$2:BJ666,K$2:K666,"=Intermission")+SUMIFS(BJ$2:BJ666,K$2:K666,"=Timeout")</f>
        <v>0</v>
      </c>
      <c r="BN666">
        <f t="shared" si="972"/>
        <v>0</v>
      </c>
      <c r="BO666" s="19">
        <f t="shared" si="973"/>
        <v>526</v>
      </c>
      <c r="BP666">
        <f t="shared" si="974"/>
        <v>521</v>
      </c>
      <c r="BQ666" s="17">
        <f t="shared" si="975"/>
        <v>526</v>
      </c>
      <c r="BR666" t="str">
        <f t="shared" si="976"/>
        <v>event_team_player_1</v>
      </c>
      <c r="BS666">
        <f>COUNTIFS(S$3:S666,"="&amp;S666,AI$3:AI666,"="&amp;AI666)</f>
        <v>1</v>
      </c>
      <c r="BT666" t="str">
        <f>IFERROR(VLOOKUP(BB666&amp;BU666&amp;X666,game_rosters!U:W,3,FALSE),"")</f>
        <v>P100001</v>
      </c>
      <c r="BU666" t="str">
        <f t="shared" si="977"/>
        <v>Velodrome</v>
      </c>
    </row>
    <row r="667" spans="1:73" x14ac:dyDescent="0.2">
      <c r="A667">
        <f t="shared" si="952"/>
        <v>1</v>
      </c>
      <c r="E667" s="4"/>
      <c r="F667" s="43"/>
      <c r="G667" s="4"/>
      <c r="H667" s="46"/>
      <c r="I667" s="44">
        <v>44</v>
      </c>
      <c r="J667" s="44" t="str">
        <f t="shared" si="978"/>
        <v/>
      </c>
      <c r="K667" t="s">
        <v>13</v>
      </c>
      <c r="L667" t="s">
        <v>586</v>
      </c>
      <c r="N667" t="s">
        <v>595</v>
      </c>
      <c r="O667" t="s">
        <v>604</v>
      </c>
      <c r="Q667" t="s">
        <v>595</v>
      </c>
      <c r="S667">
        <v>329</v>
      </c>
      <c r="T667" t="s">
        <v>756</v>
      </c>
      <c r="U667" t="str">
        <f>IF(B667=1,MAX($U$2:$U666)+1,IF(AND($T667&lt;&gt;"",$T667=$T666),$U666,IF(B667="x",U666,"")))</f>
        <v/>
      </c>
      <c r="V667" t="str">
        <f>IF(C667=1,MAX($V$2:$V666)+1,IF(AND($T667&lt;&gt;"",$T667=$T666),$U666,IF(C667="x",V666,"")))</f>
        <v/>
      </c>
      <c r="W667" t="s">
        <v>731</v>
      </c>
      <c r="X667">
        <v>44</v>
      </c>
      <c r="Z667">
        <v>1</v>
      </c>
      <c r="AA667">
        <f t="shared" si="949"/>
        <v>1329</v>
      </c>
      <c r="AB667" t="str">
        <f t="shared" si="950"/>
        <v/>
      </c>
      <c r="AC667">
        <f t="shared" si="946"/>
        <v>1329</v>
      </c>
      <c r="AD667" s="6">
        <v>1</v>
      </c>
      <c r="AE667" t="s">
        <v>935</v>
      </c>
      <c r="AF667" t="s">
        <v>746</v>
      </c>
      <c r="AG667" t="s">
        <v>756</v>
      </c>
      <c r="AH667" t="s">
        <v>756</v>
      </c>
      <c r="AI667" t="str">
        <f t="shared" si="953"/>
        <v>e</v>
      </c>
      <c r="AJ667" t="str">
        <f t="shared" si="954"/>
        <v/>
      </c>
      <c r="AK667" t="str">
        <f t="shared" si="955"/>
        <v/>
      </c>
      <c r="AL667" t="str">
        <f t="shared" si="956"/>
        <v/>
      </c>
      <c r="AM667" t="str">
        <f t="shared" si="957"/>
        <v/>
      </c>
      <c r="AN667" t="str">
        <f t="shared" si="958"/>
        <v>Away</v>
      </c>
      <c r="AO667" t="str">
        <f t="shared" si="959"/>
        <v>a</v>
      </c>
      <c r="AP667" t="str">
        <f t="shared" si="960"/>
        <v/>
      </c>
      <c r="AQ667" t="str">
        <f t="shared" si="961"/>
        <v/>
      </c>
      <c r="AR667" t="str">
        <f t="shared" si="962"/>
        <v>Away</v>
      </c>
      <c r="AS667" t="str">
        <f t="shared" si="963"/>
        <v>a</v>
      </c>
      <c r="AT667" t="str">
        <f t="shared" si="964"/>
        <v>Offensive</v>
      </c>
      <c r="AU667" t="str">
        <f t="shared" si="965"/>
        <v/>
      </c>
      <c r="AV667" t="str">
        <f t="shared" si="966"/>
        <v/>
      </c>
      <c r="AW667" t="str" cm="1">
        <f t="array" ref="AW667">IFERROR(IF(O667&lt;&gt;"",O667,IF(OR($S667="",$T667=""),"",IF(O667&lt;&gt;"",O667,IF($T667&lt;&gt;"",_xlfn._xlws.FILTER(O:O,($BU:$BU=$BU667)*($I:$I=$I667)*($T:$T=$T667)*($S:$S=_xlfn.MINIFS($S:$S,$T:$T,"="&amp;$T667)),"")))))&amp;"",IF(O667="","",""))&amp;""</f>
        <v>OffensivePlay_Zone-PuckRetrievalDumpIn</v>
      </c>
      <c r="AX667" t="str" cm="1">
        <f t="array" ref="AX667">IFERROR(IF(P667&lt;&gt;"",P667,IF(OR($S667="",$T667=""),"",IF($T667&lt;&gt;"",_xlfn._xlws.FILTER(P:P,($BU:$BU=$BU667)*($I:$I=$I667)*($T:$T=$T667)*($S:$S=_xlfn.MINIFS($S:$S,$T:$T,"="&amp;$T667)),""))))&amp;"",IF(P667="","",""))&amp;""</f>
        <v/>
      </c>
      <c r="AY667" t="str" cm="1">
        <f t="array" ref="AY667">IFERROR(IF(Q667&lt;&gt;"",Q667,IF(OR($S667="",$T667=""),"",IF($T667&lt;&gt;"",_xlfn._xlws.FILTER(Q:Q,($BU:$BU=$BU667)*($I:$I=$I667)*($T:$T=$T667)*($S:$S=_xlfn.MINIFS($S:$S,$T:$T,"="&amp;$T667)),""))))&amp;"",IF(Q667="","",""))&amp;""</f>
        <v>s</v>
      </c>
      <c r="AZ667" t="str" cm="1">
        <f t="array" ref="AZ667">IFERROR(IF(R667&lt;&gt;"",R667,IF(OR($S667="",$T667=""),"",IF($T667&lt;&gt;"",_xlfn._xlws.FILTER(R:R,($BU:$BU=$BU667)*($I:$I=$I667)*($T:$T=$T667)*($S:$S=_xlfn.MINIFS($S:$S,$T:$T,"="&amp;$T667)),""))))&amp;"",IF(R667="","",""))&amp;""</f>
        <v/>
      </c>
      <c r="BA667" s="6">
        <f t="shared" si="967"/>
        <v>58</v>
      </c>
      <c r="BB667">
        <f t="shared" ref="BB667:BD667" si="1000">BB666</f>
        <v>18987</v>
      </c>
      <c r="BC667" t="str">
        <f t="shared" si="1000"/>
        <v>Velodrome</v>
      </c>
      <c r="BD667" t="str">
        <f t="shared" si="1000"/>
        <v>Outlaws</v>
      </c>
      <c r="BE667" t="s">
        <v>13</v>
      </c>
      <c r="BF667" t="s">
        <v>586</v>
      </c>
      <c r="BI667" cm="1">
        <f t="array" ref="BI667">IFERROR(_xlfn._xlws.FILTER(shifts!A:A,(shifts!B:B=events!AD667)*(shifts!AG:AG&gt;=events!BK667)*(shifts!AH:AH&lt;=events!BL667)),BI666)</f>
        <v>23</v>
      </c>
      <c r="BJ667" s="15">
        <f t="shared" si="969"/>
        <v>0</v>
      </c>
      <c r="BK667">
        <f t="shared" si="970"/>
        <v>552</v>
      </c>
      <c r="BL667">
        <f t="shared" si="971"/>
        <v>552</v>
      </c>
      <c r="BM667" s="15">
        <f>SUMIFS(BJ$2:BJ667,K$2:K667,"=Intermission")+SUMIFS(BJ$2:BJ667,K$2:K667,"=Timeout")</f>
        <v>0</v>
      </c>
      <c r="BN667">
        <f t="shared" si="972"/>
        <v>0</v>
      </c>
      <c r="BO667" s="19">
        <f t="shared" si="973"/>
        <v>528</v>
      </c>
      <c r="BP667">
        <f t="shared" si="974"/>
        <v>523</v>
      </c>
      <c r="BQ667" s="17">
        <f t="shared" si="975"/>
        <v>528</v>
      </c>
      <c r="BR667" t="str">
        <f t="shared" si="976"/>
        <v>event_team_player_1</v>
      </c>
      <c r="BS667">
        <f>COUNTIFS(S$3:S667,"="&amp;S667,AI$3:AI667,"="&amp;AI667)</f>
        <v>1</v>
      </c>
      <c r="BT667" t="str">
        <f>IFERROR(VLOOKUP(BB667&amp;BU667&amp;X667,game_rosters!U:W,3,FALSE),"")</f>
        <v>P100033</v>
      </c>
      <c r="BU667" t="str">
        <f t="shared" si="977"/>
        <v>Outlaws</v>
      </c>
    </row>
    <row r="668" spans="1:73" x14ac:dyDescent="0.2">
      <c r="A668">
        <f t="shared" si="952"/>
        <v>1</v>
      </c>
      <c r="E668" s="4"/>
      <c r="F668" s="43"/>
      <c r="G668" s="4"/>
      <c r="H668" s="46"/>
      <c r="I668" s="44">
        <v>44</v>
      </c>
      <c r="J668" s="44" t="str">
        <f t="shared" si="978"/>
        <v>d</v>
      </c>
      <c r="K668" t="s">
        <v>238</v>
      </c>
      <c r="L668" t="s">
        <v>184</v>
      </c>
      <c r="M668" t="s">
        <v>90</v>
      </c>
      <c r="N668" t="s">
        <v>595</v>
      </c>
      <c r="O668" t="s">
        <v>648</v>
      </c>
      <c r="S668">
        <v>330</v>
      </c>
      <c r="T668">
        <v>57</v>
      </c>
      <c r="U668" t="str">
        <f>IF(B668=1,MAX($U$2:$U667)+1,IF(AND($T668&lt;&gt;"",$T668=$T667),$U667,IF(B668="x",U667,"")))</f>
        <v/>
      </c>
      <c r="V668" t="str">
        <f>IF(C668=1,MAX($V$2:$V667)+1,IF(AND($T668&lt;&gt;"",$T668=$T667),$U667,IF(C668="x",V667,"")))</f>
        <v/>
      </c>
      <c r="W668" t="s">
        <v>731</v>
      </c>
      <c r="X668">
        <v>44</v>
      </c>
      <c r="Z668">
        <v>1</v>
      </c>
      <c r="AA668">
        <f t="shared" si="949"/>
        <v>1330</v>
      </c>
      <c r="AB668">
        <f t="shared" si="950"/>
        <v>9057</v>
      </c>
      <c r="AC668">
        <f t="shared" si="946"/>
        <v>9057</v>
      </c>
      <c r="AD668" s="6">
        <v>1</v>
      </c>
      <c r="AE668" t="s">
        <v>935</v>
      </c>
      <c r="AF668" t="s">
        <v>746</v>
      </c>
      <c r="AG668" t="s">
        <v>756</v>
      </c>
      <c r="AH668" t="s">
        <v>756</v>
      </c>
      <c r="AI668" t="str">
        <f t="shared" si="953"/>
        <v>e</v>
      </c>
      <c r="AJ668" t="str">
        <f t="shared" si="954"/>
        <v>d</v>
      </c>
      <c r="AK668" t="str">
        <f t="shared" si="955"/>
        <v>d</v>
      </c>
      <c r="AL668" t="str">
        <f t="shared" si="956"/>
        <v>o</v>
      </c>
      <c r="AM668" t="str">
        <f t="shared" si="957"/>
        <v>d</v>
      </c>
      <c r="AN668" t="str">
        <f t="shared" si="958"/>
        <v>Away</v>
      </c>
      <c r="AO668" t="str">
        <f t="shared" si="959"/>
        <v>a</v>
      </c>
      <c r="AP668" t="str">
        <f t="shared" si="960"/>
        <v>o</v>
      </c>
      <c r="AQ668" t="str">
        <f t="shared" si="961"/>
        <v>d</v>
      </c>
      <c r="AR668" t="str">
        <f t="shared" si="962"/>
        <v>Away</v>
      </c>
      <c r="AS668" t="str">
        <f t="shared" si="963"/>
        <v>a</v>
      </c>
      <c r="AT668" t="str">
        <f t="shared" si="964"/>
        <v>Offensive</v>
      </c>
      <c r="AU668" t="str">
        <f t="shared" si="965"/>
        <v/>
      </c>
      <c r="AV668" t="str">
        <f t="shared" si="966"/>
        <v/>
      </c>
      <c r="AW668" t="str" cm="1">
        <f t="array" ref="AW668">IFERROR(IF(O668&lt;&gt;"",O668,IF(OR($S668="",$T668=""),"",IF(O668&lt;&gt;"",O668,IF($T668&lt;&gt;"",_xlfn._xlws.FILTER(O:O,($BU:$BU=$BU668)*($I:$I=$I668)*($T:$T=$T668)*($S:$S=_xlfn.MINIFS($S:$S,$T:$T,"="&amp;$T668)),"")))))&amp;"",IF(O668="","",""))&amp;""</f>
        <v>OffensivePlay_Pass-QuickUp</v>
      </c>
      <c r="AX668" t="str" cm="1">
        <f t="array" ref="AX668">IFERROR(IF(P668&lt;&gt;"",P668,IF(OR($S668="",$T668=""),"",IF($T668&lt;&gt;"",_xlfn._xlws.FILTER(P:P,($BU:$BU=$BU668)*($I:$I=$I668)*($T:$T=$T668)*($S:$S=_xlfn.MINIFS($S:$S,$T:$T,"="&amp;$T668)),""))))&amp;"",IF(P668="","",""))&amp;""</f>
        <v/>
      </c>
      <c r="AY668" t="str" cm="1">
        <f t="array" ref="AY668">IFERROR(IF(Q668&lt;&gt;"",Q668,IF(OR($S668="",$T668=""),"",IF($T668&lt;&gt;"",_xlfn._xlws.FILTER(Q:Q,($BU:$BU=$BU668)*($I:$I=$I668)*($T:$T=$T668)*($S:$S=_xlfn.MINIFS($S:$S,$T:$T,"="&amp;$T668)),""))))&amp;"",IF(Q668="","",""))&amp;""</f>
        <v/>
      </c>
      <c r="AZ668" t="str" cm="1">
        <f t="array" ref="AZ668">IFERROR(IF(R668&lt;&gt;"",R668,IF(OR($S668="",$T668=""),"",IF($T668&lt;&gt;"",_xlfn._xlws.FILTER(R:R,($BU:$BU=$BU668)*($I:$I=$I668)*($T:$T=$T668)*($S:$S=_xlfn.MINIFS($S:$S,$T:$T,"="&amp;$T668)),""))))&amp;"",IF(R668="","",""))&amp;""</f>
        <v/>
      </c>
      <c r="BA668" s="6">
        <f t="shared" si="967"/>
        <v>59</v>
      </c>
      <c r="BB668">
        <f t="shared" ref="BB668:BD668" si="1001">BB667</f>
        <v>18987</v>
      </c>
      <c r="BC668" t="str">
        <f t="shared" si="1001"/>
        <v>Velodrome</v>
      </c>
      <c r="BD668" t="str">
        <f t="shared" si="1001"/>
        <v>Outlaws</v>
      </c>
      <c r="BE668" t="s">
        <v>238</v>
      </c>
      <c r="BF668" t="s">
        <v>184</v>
      </c>
      <c r="BI668" cm="1">
        <f t="array" ref="BI668">IFERROR(_xlfn._xlws.FILTER(shifts!A:A,(shifts!B:B=events!AD668)*(shifts!AG:AG&gt;=events!BK668)*(shifts!AH:AH&lt;=events!BL668)),BI667)</f>
        <v>23</v>
      </c>
      <c r="BJ668" s="15">
        <f t="shared" si="969"/>
        <v>0</v>
      </c>
      <c r="BK668">
        <f t="shared" si="970"/>
        <v>552</v>
      </c>
      <c r="BL668">
        <f t="shared" si="971"/>
        <v>552</v>
      </c>
      <c r="BM668" s="15">
        <f>SUMIFS(BJ$2:BJ668,K$2:K668,"=Intermission")+SUMIFS(BJ$2:BJ668,K$2:K668,"=Timeout")</f>
        <v>0</v>
      </c>
      <c r="BN668">
        <f t="shared" si="972"/>
        <v>0</v>
      </c>
      <c r="BO668" s="19">
        <f t="shared" si="973"/>
        <v>528</v>
      </c>
      <c r="BP668">
        <f t="shared" si="974"/>
        <v>523</v>
      </c>
      <c r="BQ668" s="17">
        <f t="shared" si="975"/>
        <v>528</v>
      </c>
      <c r="BR668" t="str">
        <f t="shared" si="976"/>
        <v>event_team_player_1</v>
      </c>
      <c r="BS668">
        <f>COUNTIFS(S$3:S668,"="&amp;S668,AI$3:AI668,"="&amp;AI668)</f>
        <v>1</v>
      </c>
      <c r="BT668" t="str">
        <f>IFERROR(VLOOKUP(BB668&amp;BU668&amp;X668,game_rosters!U:W,3,FALSE),"")</f>
        <v>P100033</v>
      </c>
      <c r="BU668" t="str">
        <f t="shared" si="977"/>
        <v>Outlaws</v>
      </c>
    </row>
    <row r="669" spans="1:73" x14ac:dyDescent="0.2">
      <c r="A669">
        <f t="shared" si="952"/>
        <v>1</v>
      </c>
      <c r="E669" s="4"/>
      <c r="F669" s="43"/>
      <c r="G669" s="4"/>
      <c r="H669" s="46"/>
      <c r="I669" s="44">
        <v>44</v>
      </c>
      <c r="J669" s="44" t="str">
        <f t="shared" si="978"/>
        <v/>
      </c>
      <c r="K669" t="s">
        <v>9</v>
      </c>
      <c r="L669" t="s">
        <v>173</v>
      </c>
      <c r="M669" t="s">
        <v>354</v>
      </c>
      <c r="S669">
        <v>331</v>
      </c>
      <c r="T669">
        <v>57</v>
      </c>
      <c r="U669" t="str">
        <f>IF(B669=1,MAX($U$2:$U668)+1,IF(AND($T669&lt;&gt;"",$T669=$T668),$U668,IF(B669="x",U668,"")))</f>
        <v/>
      </c>
      <c r="V669" t="str">
        <f>IF(C669=1,MAX($V$2:$V668)+1,IF(AND($T669&lt;&gt;"",$T669=$T668),$U668,IF(C669="x",V668,"")))</f>
        <v/>
      </c>
      <c r="W669" t="s">
        <v>731</v>
      </c>
      <c r="X669">
        <v>44</v>
      </c>
      <c r="Z669">
        <v>1</v>
      </c>
      <c r="AA669">
        <f t="shared" si="949"/>
        <v>1331</v>
      </c>
      <c r="AB669">
        <f t="shared" si="950"/>
        <v>9057</v>
      </c>
      <c r="AC669">
        <f t="shared" si="946"/>
        <v>9057</v>
      </c>
      <c r="AD669" s="6">
        <v>1</v>
      </c>
      <c r="AE669" t="s">
        <v>935</v>
      </c>
      <c r="AF669" t="s">
        <v>746</v>
      </c>
      <c r="AG669" t="s">
        <v>756</v>
      </c>
      <c r="AH669" t="s">
        <v>756</v>
      </c>
      <c r="AI669" t="str">
        <f t="shared" si="953"/>
        <v>e</v>
      </c>
      <c r="AJ669" t="str">
        <f t="shared" si="954"/>
        <v>d</v>
      </c>
      <c r="AK669" t="str">
        <f t="shared" si="955"/>
        <v>d</v>
      </c>
      <c r="AL669" t="str">
        <f t="shared" si="956"/>
        <v>o</v>
      </c>
      <c r="AM669" t="str">
        <f t="shared" si="957"/>
        <v/>
      </c>
      <c r="AN669" t="str">
        <f t="shared" si="958"/>
        <v>Away</v>
      </c>
      <c r="AO669" t="str">
        <f t="shared" si="959"/>
        <v>a</v>
      </c>
      <c r="AP669" t="str">
        <f t="shared" si="960"/>
        <v>o</v>
      </c>
      <c r="AQ669" t="str">
        <f t="shared" si="961"/>
        <v>d</v>
      </c>
      <c r="AR669" t="str">
        <f t="shared" si="962"/>
        <v>Away</v>
      </c>
      <c r="AS669" t="str">
        <f t="shared" si="963"/>
        <v>a</v>
      </c>
      <c r="AT669" t="str">
        <f t="shared" si="964"/>
        <v>Offensive</v>
      </c>
      <c r="AU669" t="str">
        <f t="shared" si="965"/>
        <v/>
      </c>
      <c r="AV669" t="str">
        <f t="shared" si="966"/>
        <v/>
      </c>
      <c r="AW669" t="str" cm="1">
        <f t="array" ref="AW669">IFERROR(IF(O669&lt;&gt;"",O669,IF(OR($S669="",$T669=""),"",IF(O669&lt;&gt;"",O669,IF($T669&lt;&gt;"",_xlfn._xlws.FILTER(O:O,($BU:$BU=$BU669)*($I:$I=$I669)*($T:$T=$T669)*($S:$S=_xlfn.MINIFS($S:$S,$T:$T,"="&amp;$T669)),"")))))&amp;"",IF(O669="","",""))&amp;""</f>
        <v>OffensivePlay_Pass-QuickUp</v>
      </c>
      <c r="AX669" t="str" cm="1">
        <f t="array" ref="AX669">IFERROR(IF(P669&lt;&gt;"",P669,IF(OR($S669="",$T669=""),"",IF($T669&lt;&gt;"",_xlfn._xlws.FILTER(P:P,($BU:$BU=$BU669)*($I:$I=$I669)*($T:$T=$T669)*($S:$S=_xlfn.MINIFS($S:$S,$T:$T,"="&amp;$T669)),""))))&amp;"",IF(P669="","",""))&amp;""</f>
        <v/>
      </c>
      <c r="AY669" t="str" cm="1">
        <f t="array" ref="AY669">IFERROR(IF(Q669&lt;&gt;"",Q669,IF(OR($S669="",$T669=""),"",IF($T669&lt;&gt;"",_xlfn._xlws.FILTER(Q:Q,($BU:$BU=$BU669)*($I:$I=$I669)*($T:$T=$T669)*($S:$S=_xlfn.MINIFS($S:$S,$T:$T,"="&amp;$T669)),""))))&amp;"",IF(Q669="","",""))&amp;""</f>
        <v/>
      </c>
      <c r="AZ669" t="str" cm="1">
        <f t="array" ref="AZ669">IFERROR(IF(R669&lt;&gt;"",R669,IF(OR($S669="",$T669=""),"",IF($T669&lt;&gt;"",_xlfn._xlws.FILTER(R:R,($BU:$BU=$BU669)*($I:$I=$I669)*($T:$T=$T669)*($S:$S=_xlfn.MINIFS($S:$S,$T:$T,"="&amp;$T669)),""))))&amp;"",IF(R669="","",""))&amp;""</f>
        <v/>
      </c>
      <c r="BA669" s="6">
        <f t="shared" si="967"/>
        <v>59</v>
      </c>
      <c r="BB669">
        <f t="shared" ref="BB669:BD669" si="1002">BB668</f>
        <v>18987</v>
      </c>
      <c r="BC669" t="str">
        <f t="shared" si="1002"/>
        <v>Velodrome</v>
      </c>
      <c r="BD669" t="str">
        <f t="shared" si="1002"/>
        <v>Outlaws</v>
      </c>
      <c r="BE669" t="s">
        <v>9</v>
      </c>
      <c r="BF669" t="s">
        <v>173</v>
      </c>
      <c r="BI669" cm="1">
        <f t="array" ref="BI669">IFERROR(_xlfn._xlws.FILTER(shifts!A:A,(shifts!B:B=events!AD669)*(shifts!AG:AG&gt;=events!BK669)*(shifts!AH:AH&lt;=events!BL669)),BI668)</f>
        <v>23</v>
      </c>
      <c r="BJ669" s="15">
        <f t="shared" si="969"/>
        <v>0</v>
      </c>
      <c r="BK669">
        <f t="shared" si="970"/>
        <v>552</v>
      </c>
      <c r="BL669">
        <f t="shared" si="971"/>
        <v>552</v>
      </c>
      <c r="BM669" s="15">
        <f>SUMIFS(BJ$2:BJ669,K$2:K669,"=Intermission")+SUMIFS(BJ$2:BJ669,K$2:K669,"=Timeout")</f>
        <v>0</v>
      </c>
      <c r="BN669">
        <f t="shared" si="972"/>
        <v>0</v>
      </c>
      <c r="BO669" s="19">
        <f t="shared" si="973"/>
        <v>528</v>
      </c>
      <c r="BP669">
        <f t="shared" si="974"/>
        <v>523</v>
      </c>
      <c r="BQ669" s="17">
        <f t="shared" si="975"/>
        <v>528</v>
      </c>
      <c r="BR669" t="str">
        <f t="shared" si="976"/>
        <v>event_team_player_1</v>
      </c>
      <c r="BS669">
        <f>COUNTIFS(S$3:S669,"="&amp;S669,AI$3:AI669,"="&amp;AI669)</f>
        <v>1</v>
      </c>
      <c r="BT669" t="str">
        <f>IFERROR(VLOOKUP(BB669&amp;BU669&amp;X669,game_rosters!U:W,3,FALSE),"")</f>
        <v>P100033</v>
      </c>
      <c r="BU669" t="str">
        <f t="shared" si="977"/>
        <v>Outlaws</v>
      </c>
    </row>
    <row r="670" spans="1:73" x14ac:dyDescent="0.2">
      <c r="A670">
        <f t="shared" si="952"/>
        <v>1</v>
      </c>
      <c r="E670" s="4"/>
      <c r="F670" s="43"/>
      <c r="G670" s="4"/>
      <c r="H670" s="46"/>
      <c r="I670" s="44">
        <v>22</v>
      </c>
      <c r="J670" s="44" t="str">
        <f t="shared" si="978"/>
        <v/>
      </c>
      <c r="K670" t="s">
        <v>13</v>
      </c>
      <c r="L670" t="s">
        <v>586</v>
      </c>
      <c r="N670" t="s">
        <v>595</v>
      </c>
      <c r="O670" t="s">
        <v>600</v>
      </c>
      <c r="Q670" t="s">
        <v>595</v>
      </c>
      <c r="S670">
        <v>332</v>
      </c>
      <c r="T670" t="s">
        <v>756</v>
      </c>
      <c r="U670" t="str">
        <f>IF(B670=1,MAX($U$2:$U669)+1,IF(AND($T670&lt;&gt;"",$T670=$T669),$U669,IF(B670="x",U669,"")))</f>
        <v/>
      </c>
      <c r="V670" t="str">
        <f>IF(C670=1,MAX($V$2:$V669)+1,IF(AND($T670&lt;&gt;"",$T670=$T669),$U669,IF(C670="x",V669,"")))</f>
        <v/>
      </c>
      <c r="W670" t="s">
        <v>735</v>
      </c>
      <c r="X670">
        <v>22</v>
      </c>
      <c r="Z670">
        <v>1</v>
      </c>
      <c r="AA670">
        <f t="shared" si="949"/>
        <v>1332</v>
      </c>
      <c r="AB670" t="str">
        <f t="shared" si="950"/>
        <v/>
      </c>
      <c r="AC670">
        <f t="shared" si="946"/>
        <v>1332</v>
      </c>
      <c r="AD670" s="6">
        <v>1</v>
      </c>
      <c r="AE670" t="s">
        <v>935</v>
      </c>
      <c r="AF670" t="s">
        <v>913</v>
      </c>
      <c r="AG670" t="s">
        <v>756</v>
      </c>
      <c r="AH670" t="s">
        <v>756</v>
      </c>
      <c r="AI670" t="str">
        <f t="shared" si="953"/>
        <v>e</v>
      </c>
      <c r="AJ670" t="str">
        <f t="shared" si="954"/>
        <v/>
      </c>
      <c r="AK670" t="str">
        <f t="shared" si="955"/>
        <v/>
      </c>
      <c r="AL670" t="str">
        <f t="shared" si="956"/>
        <v/>
      </c>
      <c r="AM670" t="str">
        <f t="shared" si="957"/>
        <v/>
      </c>
      <c r="AN670" t="str">
        <f t="shared" si="958"/>
        <v>Home</v>
      </c>
      <c r="AO670" t="str">
        <f t="shared" si="959"/>
        <v>h</v>
      </c>
      <c r="AP670" t="str">
        <f t="shared" si="960"/>
        <v/>
      </c>
      <c r="AQ670" t="str">
        <f t="shared" si="961"/>
        <v/>
      </c>
      <c r="AR670" t="str">
        <f t="shared" si="962"/>
        <v>Home</v>
      </c>
      <c r="AS670" t="str">
        <f t="shared" si="963"/>
        <v>h</v>
      </c>
      <c r="AT670" t="str">
        <f t="shared" si="964"/>
        <v>Offensive</v>
      </c>
      <c r="AU670" t="str">
        <f t="shared" si="965"/>
        <v/>
      </c>
      <c r="AV670" t="str">
        <f t="shared" si="966"/>
        <v/>
      </c>
      <c r="AW670" t="str" cm="1">
        <f t="array" ref="AW670">IFERROR(IF(O670&lt;&gt;"",O670,IF(OR($S670="",$T670=""),"",IF(O670&lt;&gt;"",O670,IF($T670&lt;&gt;"",_xlfn._xlws.FILTER(O:O,($BU:$BU=$BU670)*($I:$I=$I670)*($T:$T=$T670)*($S:$S=_xlfn.MINIFS($S:$S,$T:$T,"="&amp;$T670)),"")))))&amp;"",IF(O670="","",""))&amp;""</f>
        <v>OffensivePlay_Zone-PuckRetreivalTurnover</v>
      </c>
      <c r="AX670" t="str" cm="1">
        <f t="array" ref="AX670">IFERROR(IF(P670&lt;&gt;"",P670,IF(OR($S670="",$T670=""),"",IF($T670&lt;&gt;"",_xlfn._xlws.FILTER(P:P,($BU:$BU=$BU670)*($I:$I=$I670)*($T:$T=$T670)*($S:$S=_xlfn.MINIFS($S:$S,$T:$T,"="&amp;$T670)),""))))&amp;"",IF(P670="","",""))&amp;""</f>
        <v/>
      </c>
      <c r="AY670" t="str" cm="1">
        <f t="array" ref="AY670">IFERROR(IF(Q670&lt;&gt;"",Q670,IF(OR($S670="",$T670=""),"",IF($T670&lt;&gt;"",_xlfn._xlws.FILTER(Q:Q,($BU:$BU=$BU670)*($I:$I=$I670)*($T:$T=$T670)*($S:$S=_xlfn.MINIFS($S:$S,$T:$T,"="&amp;$T670)),""))))&amp;"",IF(Q670="","",""))&amp;""</f>
        <v>s</v>
      </c>
      <c r="AZ670" t="str" cm="1">
        <f t="array" ref="AZ670">IFERROR(IF(R670&lt;&gt;"",R670,IF(OR($S670="",$T670=""),"",IF($T670&lt;&gt;"",_xlfn._xlws.FILTER(R:R,($BU:$BU=$BU670)*($I:$I=$I670)*($T:$T=$T670)*($S:$S=_xlfn.MINIFS($S:$S,$T:$T,"="&amp;$T670)),""))))&amp;"",IF(R670="","",""))&amp;""</f>
        <v/>
      </c>
      <c r="BA670" s="6">
        <f t="shared" si="967"/>
        <v>59</v>
      </c>
      <c r="BB670">
        <f t="shared" ref="BB670:BD670" si="1003">BB669</f>
        <v>18987</v>
      </c>
      <c r="BC670" t="str">
        <f t="shared" si="1003"/>
        <v>Velodrome</v>
      </c>
      <c r="BD670" t="str">
        <f t="shared" si="1003"/>
        <v>Outlaws</v>
      </c>
      <c r="BE670" t="s">
        <v>13</v>
      </c>
      <c r="BF670" t="s">
        <v>586</v>
      </c>
      <c r="BI670" cm="1">
        <f t="array" ref="BI670">IFERROR(_xlfn._xlws.FILTER(shifts!A:A,(shifts!B:B=events!AD670)*(shifts!AG:AG&gt;=events!BK670)*(shifts!AH:AH&lt;=events!BL670)),BI669)</f>
        <v>24</v>
      </c>
      <c r="BJ670" s="15">
        <f t="shared" si="969"/>
        <v>0</v>
      </c>
      <c r="BK670">
        <f t="shared" si="970"/>
        <v>548</v>
      </c>
      <c r="BL670">
        <f t="shared" si="971"/>
        <v>548</v>
      </c>
      <c r="BM670" s="15">
        <f>SUMIFS(BJ$2:BJ670,K$2:K670,"=Intermission")+SUMIFS(BJ$2:BJ670,K$2:K670,"=Timeout")</f>
        <v>0</v>
      </c>
      <c r="BN670">
        <f t="shared" si="972"/>
        <v>0</v>
      </c>
      <c r="BO670" s="19">
        <f t="shared" si="973"/>
        <v>532</v>
      </c>
      <c r="BP670">
        <f t="shared" si="974"/>
        <v>527</v>
      </c>
      <c r="BQ670" s="17">
        <f t="shared" si="975"/>
        <v>532</v>
      </c>
      <c r="BR670" t="str">
        <f t="shared" si="976"/>
        <v>event_team_player_1</v>
      </c>
      <c r="BS670">
        <f>COUNTIFS(S$3:S670,"="&amp;S670,AI$3:AI670,"="&amp;AI670)</f>
        <v>1</v>
      </c>
      <c r="BT670" t="str">
        <f>IFERROR(VLOOKUP(BB670&amp;BU670&amp;X670,game_rosters!U:W,3,FALSE),"")</f>
        <v>P100108</v>
      </c>
      <c r="BU670" t="str">
        <f t="shared" si="977"/>
        <v>Velodrome</v>
      </c>
    </row>
    <row r="671" spans="1:73" x14ac:dyDescent="0.2">
      <c r="A671">
        <f t="shared" si="952"/>
        <v>1</v>
      </c>
      <c r="E671" s="4"/>
      <c r="F671" s="43"/>
      <c r="G671" s="4"/>
      <c r="H671" s="46"/>
      <c r="I671" s="44">
        <v>22</v>
      </c>
      <c r="J671" s="44" t="str">
        <f t="shared" si="978"/>
        <v/>
      </c>
      <c r="K671" t="s">
        <v>7</v>
      </c>
      <c r="L671" t="s">
        <v>182</v>
      </c>
      <c r="M671" t="s">
        <v>69</v>
      </c>
      <c r="N671" t="s">
        <v>595</v>
      </c>
      <c r="O671" t="s">
        <v>654</v>
      </c>
      <c r="Q671" t="s">
        <v>594</v>
      </c>
      <c r="R671" s="51">
        <v>1</v>
      </c>
      <c r="S671">
        <v>333</v>
      </c>
      <c r="T671">
        <v>58</v>
      </c>
      <c r="U671" t="str">
        <f>IF(B671=1,MAX($U$2:$U670)+1,IF(AND($T671&lt;&gt;"",$T671=$T670),$U670,IF(B671="x",U670,"")))</f>
        <v/>
      </c>
      <c r="V671" t="str">
        <f>IF(C671=1,MAX($V$2:$V670)+1,IF(AND($T671&lt;&gt;"",$T671=$T670),$U670,IF(C671="x",V670,"")))</f>
        <v/>
      </c>
      <c r="W671" t="s">
        <v>735</v>
      </c>
      <c r="X671">
        <v>22</v>
      </c>
      <c r="Z671">
        <v>1</v>
      </c>
      <c r="AA671">
        <f t="shared" si="949"/>
        <v>1333</v>
      </c>
      <c r="AB671">
        <f t="shared" si="950"/>
        <v>9058</v>
      </c>
      <c r="AC671">
        <f t="shared" si="946"/>
        <v>9058</v>
      </c>
      <c r="AD671" s="6">
        <v>1</v>
      </c>
      <c r="AE671" t="s">
        <v>935</v>
      </c>
      <c r="AF671" t="s">
        <v>913</v>
      </c>
      <c r="AG671" t="s">
        <v>756</v>
      </c>
      <c r="AH671" t="s">
        <v>756</v>
      </c>
      <c r="AI671" t="str">
        <f t="shared" si="953"/>
        <v>e</v>
      </c>
      <c r="AJ671" t="str">
        <f t="shared" si="954"/>
        <v/>
      </c>
      <c r="AK671" t="str">
        <f t="shared" si="955"/>
        <v/>
      </c>
      <c r="AL671" t="str">
        <f t="shared" si="956"/>
        <v/>
      </c>
      <c r="AM671" t="str">
        <f t="shared" si="957"/>
        <v/>
      </c>
      <c r="AN671" t="str">
        <f t="shared" si="958"/>
        <v>Home</v>
      </c>
      <c r="AO671" t="str">
        <f t="shared" si="959"/>
        <v>h</v>
      </c>
      <c r="AP671" t="str">
        <f t="shared" si="960"/>
        <v/>
      </c>
      <c r="AQ671" t="str">
        <f t="shared" si="961"/>
        <v/>
      </c>
      <c r="AR671" t="str">
        <f t="shared" si="962"/>
        <v>Home</v>
      </c>
      <c r="AS671" t="str">
        <f t="shared" si="963"/>
        <v>h</v>
      </c>
      <c r="AT671" t="str">
        <f t="shared" si="964"/>
        <v>Offensive</v>
      </c>
      <c r="AU671" t="str">
        <f t="shared" si="965"/>
        <v/>
      </c>
      <c r="AV671" t="str">
        <f t="shared" si="966"/>
        <v/>
      </c>
      <c r="AW671" t="str" cm="1">
        <f t="array" ref="AW671">IFERROR(IF(O671&lt;&gt;"",O671,IF(OR($S671="",$T671=""),"",IF(O671&lt;&gt;"",O671,IF($T671&lt;&gt;"",_xlfn._xlws.FILTER(O:O,($BU:$BU=$BU671)*($I:$I=$I671)*($T:$T=$T671)*($S:$S=_xlfn.MINIFS($S:$S,$T:$T,"="&amp;$T671)),"")))))&amp;"",IF(O671="","",""))&amp;""</f>
        <v>OffensivePlay_Pass-SecondTouch</v>
      </c>
      <c r="AX671" t="str" cm="1">
        <f t="array" ref="AX671">IFERROR(IF(P671&lt;&gt;"",P671,IF(OR($S671="",$T671=""),"",IF($T671&lt;&gt;"",_xlfn._xlws.FILTER(P:P,($BU:$BU=$BU671)*($I:$I=$I671)*($T:$T=$T671)*($S:$S=_xlfn.MINIFS($S:$S,$T:$T,"="&amp;$T671)),""))))&amp;"",IF(P671="","",""))&amp;""</f>
        <v/>
      </c>
      <c r="AY671" t="str" cm="1">
        <f t="array" ref="AY671">IFERROR(IF(Q671&lt;&gt;"",Q671,IF(OR($S671="",$T671=""),"",IF($T671&lt;&gt;"",_xlfn._xlws.FILTER(Q:Q,($BU:$BU=$BU671)*($I:$I=$I671)*($T:$T=$T671)*($S:$S=_xlfn.MINIFS($S:$S,$T:$T,"="&amp;$T671)),""))))&amp;"",IF(Q671="","",""))&amp;""</f>
        <v>u</v>
      </c>
      <c r="AZ671" t="str" cm="1">
        <f t="array" ref="AZ671">IFERROR(IF(R671&lt;&gt;"",R671,IF(OR($S671="",$T671=""),"",IF($T671&lt;&gt;"",_xlfn._xlws.FILTER(R:R,($BU:$BU=$BU671)*($I:$I=$I671)*($T:$T=$T671)*($S:$S=_xlfn.MINIFS($S:$S,$T:$T,"="&amp;$T671)),""))))&amp;"",IF(R671="","",""))&amp;""</f>
        <v>1</v>
      </c>
      <c r="BA671" s="6">
        <f t="shared" si="967"/>
        <v>59</v>
      </c>
      <c r="BB671">
        <f t="shared" ref="BB671:BD671" si="1004">BB670</f>
        <v>18987</v>
      </c>
      <c r="BC671" t="str">
        <f t="shared" si="1004"/>
        <v>Velodrome</v>
      </c>
      <c r="BD671" t="str">
        <f t="shared" si="1004"/>
        <v>Outlaws</v>
      </c>
      <c r="BE671" t="s">
        <v>7</v>
      </c>
      <c r="BF671" t="s">
        <v>182</v>
      </c>
      <c r="BI671" cm="1">
        <f t="array" ref="BI671">IFERROR(_xlfn._xlws.FILTER(shifts!A:A,(shifts!B:B=events!AD671)*(shifts!AG:AG&gt;=events!BK671)*(shifts!AH:AH&lt;=events!BL671)),BI670)</f>
        <v>24</v>
      </c>
      <c r="BJ671" s="15">
        <f t="shared" si="969"/>
        <v>0</v>
      </c>
      <c r="BK671">
        <f t="shared" si="970"/>
        <v>548</v>
      </c>
      <c r="BL671">
        <f t="shared" si="971"/>
        <v>548</v>
      </c>
      <c r="BM671" s="15">
        <f>SUMIFS(BJ$2:BJ671,K$2:K671,"=Intermission")+SUMIFS(BJ$2:BJ671,K$2:K671,"=Timeout")</f>
        <v>0</v>
      </c>
      <c r="BN671">
        <f t="shared" si="972"/>
        <v>0</v>
      </c>
      <c r="BO671" s="19">
        <f t="shared" si="973"/>
        <v>532</v>
      </c>
      <c r="BP671">
        <f t="shared" si="974"/>
        <v>527</v>
      </c>
      <c r="BQ671" s="17">
        <f t="shared" si="975"/>
        <v>532</v>
      </c>
      <c r="BR671" t="str">
        <f t="shared" si="976"/>
        <v>event_team_player_1</v>
      </c>
      <c r="BS671">
        <f>COUNTIFS(S$3:S671,"="&amp;S671,AI$3:AI671,"="&amp;AI671)</f>
        <v>1</v>
      </c>
      <c r="BT671" t="str">
        <f>IFERROR(VLOOKUP(BB671&amp;BU671&amp;X671,game_rosters!U:W,3,FALSE),"")</f>
        <v>P100108</v>
      </c>
      <c r="BU671" t="str">
        <f t="shared" si="977"/>
        <v>Velodrome</v>
      </c>
    </row>
    <row r="672" spans="1:73" x14ac:dyDescent="0.2">
      <c r="A672" t="str">
        <f t="shared" si="952"/>
        <v/>
      </c>
      <c r="E672" s="4"/>
      <c r="F672" s="43"/>
      <c r="G672" s="4"/>
      <c r="H672" s="46"/>
      <c r="I672" s="44">
        <v>70</v>
      </c>
      <c r="J672" s="44" t="str">
        <f t="shared" si="978"/>
        <v/>
      </c>
      <c r="S672">
        <v>333</v>
      </c>
      <c r="T672">
        <v>58</v>
      </c>
      <c r="U672" t="str">
        <f>IF(B672=1,MAX($U$2:$U671)+1,IF(AND($T672&lt;&gt;"",$T672=$T671),$U671,IF(B672="x",U671,"")))</f>
        <v/>
      </c>
      <c r="V672" t="str">
        <f>IF(C672=1,MAX($V$2:$V671)+1,IF(AND($T672&lt;&gt;"",$T672=$T671),$U671,IF(C672="x",V671,"")))</f>
        <v/>
      </c>
      <c r="X672">
        <v>70</v>
      </c>
      <c r="Z672">
        <v>1</v>
      </c>
      <c r="AA672">
        <f t="shared" si="949"/>
        <v>1333</v>
      </c>
      <c r="AB672">
        <f t="shared" si="950"/>
        <v>9058</v>
      </c>
      <c r="AC672">
        <f t="shared" si="946"/>
        <v>9058</v>
      </c>
      <c r="AD672" s="6">
        <v>1</v>
      </c>
      <c r="AE672" t="s">
        <v>935</v>
      </c>
      <c r="AF672" t="s">
        <v>913</v>
      </c>
      <c r="AG672" t="s">
        <v>756</v>
      </c>
      <c r="AH672" t="s">
        <v>756</v>
      </c>
      <c r="AI672" t="str">
        <f t="shared" si="953"/>
        <v>e</v>
      </c>
      <c r="AJ672" t="str">
        <f t="shared" si="954"/>
        <v/>
      </c>
      <c r="AK672" t="str">
        <f t="shared" si="955"/>
        <v/>
      </c>
      <c r="AL672" t="str">
        <f t="shared" si="956"/>
        <v/>
      </c>
      <c r="AM672" t="str">
        <f t="shared" si="957"/>
        <v/>
      </c>
      <c r="AN672" t="str">
        <f t="shared" si="958"/>
        <v>Home</v>
      </c>
      <c r="AO672" t="str">
        <f t="shared" si="959"/>
        <v>h</v>
      </c>
      <c r="AP672" t="str">
        <f t="shared" si="960"/>
        <v/>
      </c>
      <c r="AQ672" t="str">
        <f t="shared" si="961"/>
        <v/>
      </c>
      <c r="AR672" t="str">
        <f t="shared" si="962"/>
        <v>Home</v>
      </c>
      <c r="AS672" t="str">
        <f t="shared" si="963"/>
        <v>h</v>
      </c>
      <c r="AT672" t="str">
        <f t="shared" si="964"/>
        <v>Offensive</v>
      </c>
      <c r="AU672" t="str">
        <f t="shared" si="965"/>
        <v/>
      </c>
      <c r="AV672" t="str">
        <f t="shared" si="966"/>
        <v/>
      </c>
      <c r="AW672" t="str" cm="1">
        <f t="array" ref="AW672">IFERROR(IF(O672&lt;&gt;"",O672,IF(OR($S672="",$T672=""),"",IF(O672&lt;&gt;"",O672,IF($T672&lt;&gt;"",_xlfn._xlws.FILTER(O:O,($BU:$BU=$BU672)*($I:$I=$I672)*($T:$T=$T672)*($S:$S=_xlfn.MINIFS($S:$S,$T:$T,"="&amp;$T672)),"")))))&amp;"",IF(O672="","",""))&amp;""</f>
        <v/>
      </c>
      <c r="AX672" t="str" cm="1">
        <f t="array" ref="AX672">IFERROR(IF(P672&lt;&gt;"",P672,IF(OR($S672="",$T672=""),"",IF($T672&lt;&gt;"",_xlfn._xlws.FILTER(P:P,($BU:$BU=$BU672)*($I:$I=$I672)*($T:$T=$T672)*($S:$S=_xlfn.MINIFS($S:$S,$T:$T,"="&amp;$T672)),""))))&amp;"",IF(P672="","",""))&amp;""</f>
        <v/>
      </c>
      <c r="AY672" t="str" cm="1">
        <f t="array" ref="AY672">IFERROR(IF(Q672&lt;&gt;"",Q672,IF(OR($S672="",$T672=""),"",IF($T672&lt;&gt;"",_xlfn._xlws.FILTER(Q:Q,($BU:$BU=$BU672)*($I:$I=$I672)*($T:$T=$T672)*($S:$S=_xlfn.MINIFS($S:$S,$T:$T,"="&amp;$T672)),""))))&amp;"",IF(Q672="","",""))&amp;""</f>
        <v/>
      </c>
      <c r="AZ672" t="str" cm="1">
        <f t="array" ref="AZ672">IFERROR(IF(R672&lt;&gt;"",R672,IF(OR($S672="",$T672=""),"",IF($T672&lt;&gt;"",_xlfn._xlws.FILTER(R:R,($BU:$BU=$BU672)*($I:$I=$I672)*($T:$T=$T672)*($S:$S=_xlfn.MINIFS($S:$S,$T:$T,"="&amp;$T672)),""))))&amp;"",IF(R672="","",""))&amp;""</f>
        <v/>
      </c>
      <c r="BA672" s="6">
        <f t="shared" si="967"/>
        <v>59</v>
      </c>
      <c r="BB672">
        <f t="shared" ref="BB672:BD672" si="1005">BB671</f>
        <v>18987</v>
      </c>
      <c r="BC672" t="str">
        <f t="shared" si="1005"/>
        <v>Velodrome</v>
      </c>
      <c r="BD672" t="str">
        <f t="shared" si="1005"/>
        <v>Outlaws</v>
      </c>
      <c r="BE672" t="s">
        <v>7</v>
      </c>
      <c r="BF672" t="s">
        <v>182</v>
      </c>
      <c r="BI672" cm="1">
        <f t="array" ref="BI672">IFERROR(_xlfn._xlws.FILTER(shifts!A:A,(shifts!B:B=events!AD672)*(shifts!AG:AG&gt;=events!BK672)*(shifts!AH:AH&lt;=events!BL672)),BI671)</f>
        <v>24</v>
      </c>
      <c r="BJ672" s="15">
        <f t="shared" si="969"/>
        <v>0</v>
      </c>
      <c r="BK672">
        <f t="shared" si="970"/>
        <v>548</v>
      </c>
      <c r="BL672">
        <f t="shared" si="971"/>
        <v>548</v>
      </c>
      <c r="BM672" s="15">
        <f>SUMIFS(BJ$2:BJ672,K$2:K672,"=Intermission")+SUMIFS(BJ$2:BJ672,K$2:K672,"=Timeout")</f>
        <v>0</v>
      </c>
      <c r="BN672">
        <f t="shared" si="972"/>
        <v>0</v>
      </c>
      <c r="BO672" s="19">
        <f t="shared" si="973"/>
        <v>532</v>
      </c>
      <c r="BP672">
        <f t="shared" si="974"/>
        <v>527</v>
      </c>
      <c r="BQ672" s="17">
        <f t="shared" si="975"/>
        <v>532</v>
      </c>
      <c r="BR672" t="str">
        <f t="shared" si="976"/>
        <v>event_team_player_2</v>
      </c>
      <c r="BS672">
        <f>COUNTIFS(S$3:S672,"="&amp;S672,AI$3:AI672,"="&amp;AI672)</f>
        <v>2</v>
      </c>
      <c r="BT672" t="str">
        <f>IFERROR(VLOOKUP(BB672&amp;BU672&amp;X672,game_rosters!U:W,3,FALSE),"")</f>
        <v>P100001</v>
      </c>
      <c r="BU672" t="str">
        <f t="shared" si="977"/>
        <v>Velodrome</v>
      </c>
    </row>
    <row r="673" spans="1:73" x14ac:dyDescent="0.2">
      <c r="A673" t="str">
        <f t="shared" si="952"/>
        <v/>
      </c>
      <c r="E673" s="4"/>
      <c r="F673" s="43"/>
      <c r="G673" s="4"/>
      <c r="H673" s="46"/>
      <c r="I673" s="44">
        <v>3</v>
      </c>
      <c r="J673" s="44" t="str">
        <f t="shared" si="978"/>
        <v/>
      </c>
      <c r="R673" s="51">
        <v>1</v>
      </c>
      <c r="S673">
        <v>333</v>
      </c>
      <c r="T673">
        <v>58</v>
      </c>
      <c r="U673" t="str">
        <f>IF(B673=1,MAX($U$2:$U672)+1,IF(AND($T673&lt;&gt;"",$T673=$T672),$U672,IF(B673="x",U672,"")))</f>
        <v/>
      </c>
      <c r="V673" t="str">
        <f>IF(C673=1,MAX($V$2:$V672)+1,IF(AND($T673&lt;&gt;"",$T673=$T672),$U672,IF(C673="x",V672,"")))</f>
        <v/>
      </c>
      <c r="X673">
        <v>3</v>
      </c>
      <c r="AA673">
        <f t="shared" si="949"/>
        <v>1333</v>
      </c>
      <c r="AB673">
        <f t="shared" si="950"/>
        <v>9058</v>
      </c>
      <c r="AC673">
        <f t="shared" si="946"/>
        <v>9058</v>
      </c>
      <c r="AD673" s="6">
        <v>1</v>
      </c>
      <c r="AE673" t="s">
        <v>935</v>
      </c>
      <c r="AF673" t="s">
        <v>913</v>
      </c>
      <c r="AG673" t="s">
        <v>756</v>
      </c>
      <c r="AH673" t="s">
        <v>756</v>
      </c>
      <c r="AI673" t="str">
        <f t="shared" si="953"/>
        <v>o</v>
      </c>
      <c r="AJ673" t="str">
        <f t="shared" si="954"/>
        <v/>
      </c>
      <c r="AK673" t="str">
        <f t="shared" si="955"/>
        <v/>
      </c>
      <c r="AL673" t="str">
        <f t="shared" si="956"/>
        <v/>
      </c>
      <c r="AM673" t="str">
        <f t="shared" si="957"/>
        <v/>
      </c>
      <c r="AN673" t="str">
        <f t="shared" si="958"/>
        <v>Home</v>
      </c>
      <c r="AO673" t="str">
        <f t="shared" si="959"/>
        <v>h</v>
      </c>
      <c r="AP673" t="str">
        <f t="shared" si="960"/>
        <v/>
      </c>
      <c r="AQ673" t="str">
        <f t="shared" si="961"/>
        <v/>
      </c>
      <c r="AR673" t="str">
        <f t="shared" si="962"/>
        <v>Home</v>
      </c>
      <c r="AS673" t="str">
        <f t="shared" si="963"/>
        <v>h</v>
      </c>
      <c r="AT673" t="str">
        <f t="shared" si="964"/>
        <v>Defensive</v>
      </c>
      <c r="AU673" t="str">
        <f t="shared" si="965"/>
        <v/>
      </c>
      <c r="AV673" t="str">
        <f t="shared" si="966"/>
        <v/>
      </c>
      <c r="AW673" t="str" cm="1">
        <f t="array" ref="AW673">IFERROR(IF(O673&lt;&gt;"",O673,IF(OR($S673="",$T673=""),"",IF(O673&lt;&gt;"",O673,IF($T673&lt;&gt;"",_xlfn._xlws.FILTER(O:O,($BU:$BU=$BU673)*($I:$I=$I673)*($T:$T=$T673)*($S:$S=_xlfn.MINIFS($S:$S,$T:$T,"="&amp;$T673)),"")))))&amp;"",IF(O673="","",""))&amp;""</f>
        <v/>
      </c>
      <c r="AX673" t="str" cm="1">
        <f t="array" ref="AX673">IFERROR(IF(P673&lt;&gt;"",P673,IF(OR($S673="",$T673=""),"",IF($T673&lt;&gt;"",_xlfn._xlws.FILTER(P:P,($BU:$BU=$BU673)*($I:$I=$I673)*($T:$T=$T673)*($S:$S=_xlfn.MINIFS($S:$S,$T:$T,"="&amp;$T673)),""))))&amp;"",IF(P673="","",""))&amp;""</f>
        <v/>
      </c>
      <c r="AY673" t="str" cm="1">
        <f t="array" ref="AY673">IFERROR(IF(Q673&lt;&gt;"",Q673,IF(OR($S673="",$T673=""),"",IF($T673&lt;&gt;"",_xlfn._xlws.FILTER(Q:Q,($BU:$BU=$BU673)*($I:$I=$I673)*($T:$T=$T673)*($S:$S=_xlfn.MINIFS($S:$S,$T:$T,"="&amp;$T673)),""))))&amp;"",IF(Q673="","",""))&amp;""</f>
        <v/>
      </c>
      <c r="AZ673" t="str" cm="1">
        <f t="array" ref="AZ673">IFERROR(IF(R673&lt;&gt;"",R673,IF(OR($S673="",$T673=""),"",IF($T673&lt;&gt;"",_xlfn._xlws.FILTER(R:R,($BU:$BU=$BU673)*($I:$I=$I673)*($T:$T=$T673)*($S:$S=_xlfn.MINIFS($S:$S,$T:$T,"="&amp;$T673)),""))))&amp;"",IF(R673="","",""))&amp;""</f>
        <v>1</v>
      </c>
      <c r="BA673" s="6">
        <f t="shared" si="967"/>
        <v>59</v>
      </c>
      <c r="BB673">
        <f t="shared" ref="BB673:BD673" si="1006">BB672</f>
        <v>18987</v>
      </c>
      <c r="BC673" t="str">
        <f t="shared" si="1006"/>
        <v>Velodrome</v>
      </c>
      <c r="BD673" t="str">
        <f t="shared" si="1006"/>
        <v>Outlaws</v>
      </c>
      <c r="BE673" t="s">
        <v>7</v>
      </c>
      <c r="BF673" t="s">
        <v>182</v>
      </c>
      <c r="BI673" cm="1">
        <f t="array" ref="BI673">IFERROR(_xlfn._xlws.FILTER(shifts!A:A,(shifts!B:B=events!AD673)*(shifts!AG:AG&gt;=events!BK673)*(shifts!AH:AH&lt;=events!BL673)),BI672)</f>
        <v>24</v>
      </c>
      <c r="BJ673" s="15">
        <f t="shared" si="969"/>
        <v>0</v>
      </c>
      <c r="BK673">
        <f t="shared" si="970"/>
        <v>548</v>
      </c>
      <c r="BL673">
        <f t="shared" si="971"/>
        <v>548</v>
      </c>
      <c r="BM673" s="15">
        <f>SUMIFS(BJ$2:BJ673,K$2:K673,"=Intermission")+SUMIFS(BJ$2:BJ673,K$2:K673,"=Timeout")</f>
        <v>0</v>
      </c>
      <c r="BN673">
        <f t="shared" si="972"/>
        <v>0</v>
      </c>
      <c r="BO673" s="19">
        <f t="shared" si="973"/>
        <v>532</v>
      </c>
      <c r="BP673">
        <f t="shared" si="974"/>
        <v>527</v>
      </c>
      <c r="BQ673" s="17">
        <f t="shared" si="975"/>
        <v>532</v>
      </c>
      <c r="BR673" t="str">
        <f t="shared" si="976"/>
        <v>opp_team_player_1</v>
      </c>
      <c r="BS673">
        <f>COUNTIFS(S$3:S673,"="&amp;S673,AI$3:AI673,"="&amp;AI673)</f>
        <v>1</v>
      </c>
      <c r="BT673" t="str">
        <f>IFERROR(VLOOKUP(BB673&amp;BU673&amp;X673,game_rosters!U:W,3,FALSE),"")</f>
        <v>P100004</v>
      </c>
      <c r="BU673" t="str">
        <f t="shared" si="977"/>
        <v>Outlaws</v>
      </c>
    </row>
    <row r="674" spans="1:73" x14ac:dyDescent="0.2">
      <c r="A674">
        <f t="shared" si="952"/>
        <v>1</v>
      </c>
      <c r="E674" s="4"/>
      <c r="F674" s="43"/>
      <c r="G674" s="4"/>
      <c r="H674" s="46"/>
      <c r="I674" s="44">
        <v>22</v>
      </c>
      <c r="J674" s="44" t="str">
        <f t="shared" si="978"/>
        <v>o</v>
      </c>
      <c r="K674" t="s">
        <v>238</v>
      </c>
      <c r="L674" t="s">
        <v>174</v>
      </c>
      <c r="M674" t="s">
        <v>390</v>
      </c>
      <c r="R674" s="51">
        <v>1</v>
      </c>
      <c r="S674">
        <v>334</v>
      </c>
      <c r="T674">
        <v>58</v>
      </c>
      <c r="U674" t="str">
        <f>IF(B674=1,MAX($U$2:$U673)+1,IF(AND($T674&lt;&gt;"",$T674=$T673),$U673,IF(B674="x",U673,"")))</f>
        <v/>
      </c>
      <c r="V674" t="str">
        <f>IF(C674=1,MAX($V$2:$V673)+1,IF(AND($T674&lt;&gt;"",$T674=$T673),$U673,IF(C674="x",V673,"")))</f>
        <v/>
      </c>
      <c r="W674" t="s">
        <v>735</v>
      </c>
      <c r="X674">
        <v>22</v>
      </c>
      <c r="Z674">
        <v>1</v>
      </c>
      <c r="AA674">
        <f t="shared" si="949"/>
        <v>1334</v>
      </c>
      <c r="AB674">
        <f t="shared" si="950"/>
        <v>9058</v>
      </c>
      <c r="AC674">
        <f t="shared" si="946"/>
        <v>9058</v>
      </c>
      <c r="AD674" s="6">
        <v>1</v>
      </c>
      <c r="AE674" t="s">
        <v>935</v>
      </c>
      <c r="AF674" t="s">
        <v>913</v>
      </c>
      <c r="AG674" t="s">
        <v>756</v>
      </c>
      <c r="AH674" t="s">
        <v>756</v>
      </c>
      <c r="AI674" t="str">
        <f t="shared" si="953"/>
        <v>e</v>
      </c>
      <c r="AJ674" t="str">
        <f t="shared" si="954"/>
        <v>o</v>
      </c>
      <c r="AK674" t="str">
        <f t="shared" si="955"/>
        <v>o</v>
      </c>
      <c r="AL674" t="str">
        <f t="shared" si="956"/>
        <v>o</v>
      </c>
      <c r="AM674" t="str">
        <f t="shared" si="957"/>
        <v>d</v>
      </c>
      <c r="AN674" t="str">
        <f t="shared" si="958"/>
        <v>Home</v>
      </c>
      <c r="AO674" t="str">
        <f t="shared" si="959"/>
        <v>h</v>
      </c>
      <c r="AP674" t="str">
        <f t="shared" si="960"/>
        <v>o</v>
      </c>
      <c r="AQ674" t="str">
        <f t="shared" si="961"/>
        <v>d</v>
      </c>
      <c r="AR674" t="str">
        <f t="shared" si="962"/>
        <v>Home</v>
      </c>
      <c r="AS674" t="str">
        <f t="shared" si="963"/>
        <v>h</v>
      </c>
      <c r="AT674" t="str">
        <f t="shared" si="964"/>
        <v>Offensive</v>
      </c>
      <c r="AU674" t="str">
        <f t="shared" si="965"/>
        <v/>
      </c>
      <c r="AV674" t="str">
        <f t="shared" si="966"/>
        <v/>
      </c>
      <c r="AW674" t="str" cm="1">
        <f t="array" ref="AW674">IFERROR(IF(O674&lt;&gt;"",O674,IF(OR($S674="",$T674=""),"",IF(O674&lt;&gt;"",O674,IF($T674&lt;&gt;"",_xlfn._xlws.FILTER(O:O,($BU:$BU=$BU674)*($I:$I=$I674)*($T:$T=$T674)*($S:$S=_xlfn.MINIFS($S:$S,$T:$T,"="&amp;$T674)),"")))))&amp;"",IF(O674="","",""))&amp;""</f>
        <v>OffensivePlay_Pass-SecondTouch</v>
      </c>
      <c r="AX674" t="str" cm="1">
        <f t="array" ref="AX674">IFERROR(IF(P674&lt;&gt;"",P674,IF(OR($S674="",$T674=""),"",IF($T674&lt;&gt;"",_xlfn._xlws.FILTER(P:P,($BU:$BU=$BU674)*($I:$I=$I674)*($T:$T=$T674)*($S:$S=_xlfn.MINIFS($S:$S,$T:$T,"="&amp;$T674)),""))))&amp;"",IF(P674="","",""))&amp;""</f>
        <v/>
      </c>
      <c r="AY674" t="str" cm="1">
        <f t="array" ref="AY674">IFERROR(IF(Q674&lt;&gt;"",Q674,IF(OR($S674="",$T674=""),"",IF($T674&lt;&gt;"",_xlfn._xlws.FILTER(Q:Q,($BU:$BU=$BU674)*($I:$I=$I674)*($T:$T=$T674)*($S:$S=_xlfn.MINIFS($S:$S,$T:$T,"="&amp;$T674)),""))))&amp;"",IF(Q674="","",""))&amp;""</f>
        <v>u</v>
      </c>
      <c r="AZ674" t="str" cm="1">
        <f t="array" ref="AZ674">IFERROR(IF(R674&lt;&gt;"",R674,IF(OR($S674="",$T674=""),"",IF($T674&lt;&gt;"",_xlfn._xlws.FILTER(R:R,($BU:$BU=$BU674)*($I:$I=$I674)*($T:$T=$T674)*($S:$S=_xlfn.MINIFS($S:$S,$T:$T,"="&amp;$T674)),""))))&amp;"",IF(R674="","",""))&amp;""</f>
        <v>1</v>
      </c>
      <c r="BA674" s="6">
        <f t="shared" si="967"/>
        <v>60</v>
      </c>
      <c r="BB674">
        <f t="shared" ref="BB674:BD674" si="1007">BB673</f>
        <v>18987</v>
      </c>
      <c r="BC674" t="str">
        <f t="shared" si="1007"/>
        <v>Velodrome</v>
      </c>
      <c r="BD674" t="str">
        <f t="shared" si="1007"/>
        <v>Outlaws</v>
      </c>
      <c r="BE674" t="s">
        <v>238</v>
      </c>
      <c r="BF674" t="s">
        <v>174</v>
      </c>
      <c r="BI674" cm="1">
        <f t="array" ref="BI674">IFERROR(_xlfn._xlws.FILTER(shifts!A:A,(shifts!B:B=events!AD674)*(shifts!AG:AG&gt;=events!BK674)*(shifts!AH:AH&lt;=events!BL674)),BI673)</f>
        <v>24</v>
      </c>
      <c r="BJ674" s="15">
        <f t="shared" si="969"/>
        <v>0</v>
      </c>
      <c r="BK674">
        <f t="shared" si="970"/>
        <v>548</v>
      </c>
      <c r="BL674">
        <f t="shared" si="971"/>
        <v>548</v>
      </c>
      <c r="BM674" s="15">
        <f>SUMIFS(BJ$2:BJ674,K$2:K674,"=Intermission")+SUMIFS(BJ$2:BJ674,K$2:K674,"=Timeout")</f>
        <v>0</v>
      </c>
      <c r="BN674">
        <f t="shared" si="972"/>
        <v>0</v>
      </c>
      <c r="BO674" s="19">
        <f t="shared" si="973"/>
        <v>532</v>
      </c>
      <c r="BP674">
        <f t="shared" si="974"/>
        <v>527</v>
      </c>
      <c r="BQ674" s="17">
        <f t="shared" si="975"/>
        <v>532</v>
      </c>
      <c r="BR674" t="str">
        <f t="shared" si="976"/>
        <v>event_team_player_1</v>
      </c>
      <c r="BS674">
        <f>COUNTIFS(S$3:S674,"="&amp;S674,AI$3:AI674,"="&amp;AI674)</f>
        <v>1</v>
      </c>
      <c r="BT674" t="str">
        <f>IFERROR(VLOOKUP(BB674&amp;BU674&amp;X674,game_rosters!U:W,3,FALSE),"")</f>
        <v>P100108</v>
      </c>
      <c r="BU674" t="str">
        <f t="shared" si="977"/>
        <v>Velodrome</v>
      </c>
    </row>
    <row r="675" spans="1:73" x14ac:dyDescent="0.2">
      <c r="A675" t="str">
        <f t="shared" si="952"/>
        <v/>
      </c>
      <c r="E675" s="4"/>
      <c r="F675" s="43"/>
      <c r="G675" s="4"/>
      <c r="H675" s="46"/>
      <c r="I675" s="44">
        <v>70</v>
      </c>
      <c r="J675" s="44" t="str">
        <f t="shared" si="978"/>
        <v/>
      </c>
      <c r="S675">
        <v>334</v>
      </c>
      <c r="T675">
        <v>58</v>
      </c>
      <c r="U675" t="str">
        <f>IF(B675=1,MAX($U$2:$U674)+1,IF(AND($T675&lt;&gt;"",$T675=$T674),$U674,IF(B675="x",U674,"")))</f>
        <v/>
      </c>
      <c r="V675" t="str">
        <f>IF(C675=1,MAX($V$2:$V674)+1,IF(AND($T675&lt;&gt;"",$T675=$T674),$U674,IF(C675="x",V674,"")))</f>
        <v/>
      </c>
      <c r="X675">
        <v>70</v>
      </c>
      <c r="Z675">
        <v>1</v>
      </c>
      <c r="AA675">
        <f t="shared" si="949"/>
        <v>1334</v>
      </c>
      <c r="AB675">
        <f t="shared" si="950"/>
        <v>9058</v>
      </c>
      <c r="AC675">
        <f t="shared" si="946"/>
        <v>9058</v>
      </c>
      <c r="AD675" s="6">
        <v>1</v>
      </c>
      <c r="AE675" t="s">
        <v>935</v>
      </c>
      <c r="AF675" t="s">
        <v>913</v>
      </c>
      <c r="AG675" t="s">
        <v>756</v>
      </c>
      <c r="AH675" t="s">
        <v>756</v>
      </c>
      <c r="AI675" t="str">
        <f t="shared" si="953"/>
        <v>e</v>
      </c>
      <c r="AJ675" t="str">
        <f t="shared" si="954"/>
        <v>o</v>
      </c>
      <c r="AK675" t="str">
        <f t="shared" si="955"/>
        <v>o</v>
      </c>
      <c r="AL675" t="str">
        <f t="shared" si="956"/>
        <v/>
      </c>
      <c r="AM675" t="str">
        <f t="shared" si="957"/>
        <v/>
      </c>
      <c r="AN675" t="str">
        <f t="shared" si="958"/>
        <v>Home</v>
      </c>
      <c r="AO675" t="str">
        <f t="shared" si="959"/>
        <v>h</v>
      </c>
      <c r="AP675" t="str">
        <f t="shared" si="960"/>
        <v>o</v>
      </c>
      <c r="AQ675" t="str">
        <f t="shared" si="961"/>
        <v>d</v>
      </c>
      <c r="AR675" t="str">
        <f t="shared" si="962"/>
        <v>Home</v>
      </c>
      <c r="AS675" t="str">
        <f t="shared" si="963"/>
        <v>h</v>
      </c>
      <c r="AT675" t="str">
        <f t="shared" si="964"/>
        <v>Offensive</v>
      </c>
      <c r="AU675" t="str">
        <f t="shared" si="965"/>
        <v/>
      </c>
      <c r="AV675" t="str">
        <f t="shared" si="966"/>
        <v/>
      </c>
      <c r="AW675" t="str" cm="1">
        <f t="array" ref="AW675">IFERROR(IF(O675&lt;&gt;"",O675,IF(OR($S675="",$T675=""),"",IF(O675&lt;&gt;"",O675,IF($T675&lt;&gt;"",_xlfn._xlws.FILTER(O:O,($BU:$BU=$BU675)*($I:$I=$I675)*($T:$T=$T675)*($S:$S=_xlfn.MINIFS($S:$S,$T:$T,"="&amp;$T675)),"")))))&amp;"",IF(O675="","",""))&amp;""</f>
        <v/>
      </c>
      <c r="AX675" t="str" cm="1">
        <f t="array" ref="AX675">IFERROR(IF(P675&lt;&gt;"",P675,IF(OR($S675="",$T675=""),"",IF($T675&lt;&gt;"",_xlfn._xlws.FILTER(P:P,($BU:$BU=$BU675)*($I:$I=$I675)*($T:$T=$T675)*($S:$S=_xlfn.MINIFS($S:$S,$T:$T,"="&amp;$T675)),""))))&amp;"",IF(P675="","",""))&amp;""</f>
        <v/>
      </c>
      <c r="AY675" t="str" cm="1">
        <f t="array" ref="AY675">IFERROR(IF(Q675&lt;&gt;"",Q675,IF(OR($S675="",$T675=""),"",IF($T675&lt;&gt;"",_xlfn._xlws.FILTER(Q:Q,($BU:$BU=$BU675)*($I:$I=$I675)*($T:$T=$T675)*($S:$S=_xlfn.MINIFS($S:$S,$T:$T,"="&amp;$T675)),""))))&amp;"",IF(Q675="","",""))&amp;""</f>
        <v/>
      </c>
      <c r="AZ675" t="str" cm="1">
        <f t="array" ref="AZ675">IFERROR(IF(R675&lt;&gt;"",R675,IF(OR($S675="",$T675=""),"",IF($T675&lt;&gt;"",_xlfn._xlws.FILTER(R:R,($BU:$BU=$BU675)*($I:$I=$I675)*($T:$T=$T675)*($S:$S=_xlfn.MINIFS($S:$S,$T:$T,"="&amp;$T675)),""))))&amp;"",IF(R675="","",""))&amp;""</f>
        <v/>
      </c>
      <c r="BA675" s="6">
        <f t="shared" si="967"/>
        <v>60</v>
      </c>
      <c r="BB675">
        <f t="shared" ref="BB675:BD675" si="1008">BB674</f>
        <v>18987</v>
      </c>
      <c r="BC675" t="str">
        <f t="shared" si="1008"/>
        <v>Velodrome</v>
      </c>
      <c r="BD675" t="str">
        <f t="shared" si="1008"/>
        <v>Outlaws</v>
      </c>
      <c r="BE675" t="s">
        <v>238</v>
      </c>
      <c r="BF675" t="s">
        <v>174</v>
      </c>
      <c r="BI675" cm="1">
        <f t="array" ref="BI675">IFERROR(_xlfn._xlws.FILTER(shifts!A:A,(shifts!B:B=events!AD675)*(shifts!AG:AG&gt;=events!BK675)*(shifts!AH:AH&lt;=events!BL675)),BI674)</f>
        <v>24</v>
      </c>
      <c r="BJ675" s="15">
        <f t="shared" si="969"/>
        <v>0</v>
      </c>
      <c r="BK675">
        <f t="shared" si="970"/>
        <v>548</v>
      </c>
      <c r="BL675">
        <f t="shared" si="971"/>
        <v>548</v>
      </c>
      <c r="BM675" s="15">
        <f>SUMIFS(BJ$2:BJ675,K$2:K675,"=Intermission")+SUMIFS(BJ$2:BJ675,K$2:K675,"=Timeout")</f>
        <v>0</v>
      </c>
      <c r="BN675">
        <f t="shared" si="972"/>
        <v>0</v>
      </c>
      <c r="BO675" s="19">
        <f t="shared" si="973"/>
        <v>532</v>
      </c>
      <c r="BP675">
        <f t="shared" si="974"/>
        <v>527</v>
      </c>
      <c r="BQ675" s="17">
        <f t="shared" si="975"/>
        <v>532</v>
      </c>
      <c r="BR675" t="str">
        <f t="shared" si="976"/>
        <v>event_team_player_2</v>
      </c>
      <c r="BS675">
        <f>COUNTIFS(S$3:S675,"="&amp;S675,AI$3:AI675,"="&amp;AI675)</f>
        <v>2</v>
      </c>
      <c r="BT675" t="str">
        <f>IFERROR(VLOOKUP(BB675&amp;BU675&amp;X675,game_rosters!U:W,3,FALSE),"")</f>
        <v>P100001</v>
      </c>
      <c r="BU675" t="str">
        <f t="shared" si="977"/>
        <v>Velodrome</v>
      </c>
    </row>
    <row r="676" spans="1:73" x14ac:dyDescent="0.2">
      <c r="A676" t="str">
        <f t="shared" si="952"/>
        <v/>
      </c>
      <c r="E676" s="4"/>
      <c r="F676" s="43"/>
      <c r="G676" s="4"/>
      <c r="H676" s="46"/>
      <c r="I676" s="44">
        <v>3</v>
      </c>
      <c r="J676" s="44" t="str">
        <f t="shared" si="978"/>
        <v/>
      </c>
      <c r="R676" s="51">
        <v>1</v>
      </c>
      <c r="S676">
        <v>334</v>
      </c>
      <c r="T676">
        <v>58</v>
      </c>
      <c r="U676" t="str">
        <f>IF(B676=1,MAX($U$2:$U675)+1,IF(AND($T676&lt;&gt;"",$T676=$T675),$U675,IF(B676="x",U675,"")))</f>
        <v/>
      </c>
      <c r="V676" t="str">
        <f>IF(C676=1,MAX($V$2:$V675)+1,IF(AND($T676&lt;&gt;"",$T676=$T675),$U675,IF(C676="x",V675,"")))</f>
        <v/>
      </c>
      <c r="X676">
        <v>3</v>
      </c>
      <c r="AA676">
        <f t="shared" si="949"/>
        <v>1334</v>
      </c>
      <c r="AB676">
        <f t="shared" si="950"/>
        <v>9058</v>
      </c>
      <c r="AC676">
        <f t="shared" si="946"/>
        <v>9058</v>
      </c>
      <c r="AD676" s="6">
        <v>1</v>
      </c>
      <c r="AE676" t="s">
        <v>935</v>
      </c>
      <c r="AF676" t="s">
        <v>913</v>
      </c>
      <c r="AG676" t="s">
        <v>756</v>
      </c>
      <c r="AH676" t="s">
        <v>756</v>
      </c>
      <c r="AI676" t="str">
        <f t="shared" si="953"/>
        <v>o</v>
      </c>
      <c r="AJ676" t="str">
        <f t="shared" si="954"/>
        <v>o</v>
      </c>
      <c r="AK676" t="str">
        <f t="shared" si="955"/>
        <v>o</v>
      </c>
      <c r="AL676" t="str">
        <f t="shared" si="956"/>
        <v/>
      </c>
      <c r="AM676" t="str">
        <f t="shared" si="957"/>
        <v/>
      </c>
      <c r="AN676" t="str">
        <f t="shared" si="958"/>
        <v>Home</v>
      </c>
      <c r="AO676" t="str">
        <f t="shared" si="959"/>
        <v>h</v>
      </c>
      <c r="AP676" t="str">
        <f t="shared" si="960"/>
        <v>o</v>
      </c>
      <c r="AQ676" t="str">
        <f t="shared" si="961"/>
        <v>d</v>
      </c>
      <c r="AR676" t="str">
        <f t="shared" si="962"/>
        <v>Home</v>
      </c>
      <c r="AS676" t="str">
        <f t="shared" si="963"/>
        <v>h</v>
      </c>
      <c r="AT676" t="str">
        <f t="shared" si="964"/>
        <v>Defensive</v>
      </c>
      <c r="AU676" t="str">
        <f t="shared" si="965"/>
        <v/>
      </c>
      <c r="AV676" t="str">
        <f t="shared" si="966"/>
        <v/>
      </c>
      <c r="AW676" t="str" cm="1">
        <f t="array" ref="AW676">IFERROR(IF(O676&lt;&gt;"",O676,IF(OR($S676="",$T676=""),"",IF(O676&lt;&gt;"",O676,IF($T676&lt;&gt;"",_xlfn._xlws.FILTER(O:O,($BU:$BU=$BU676)*($I:$I=$I676)*($T:$T=$T676)*($S:$S=_xlfn.MINIFS($S:$S,$T:$T,"="&amp;$T676)),"")))))&amp;"",IF(O676="","",""))&amp;""</f>
        <v/>
      </c>
      <c r="AX676" t="str" cm="1">
        <f t="array" ref="AX676">IFERROR(IF(P676&lt;&gt;"",P676,IF(OR($S676="",$T676=""),"",IF($T676&lt;&gt;"",_xlfn._xlws.FILTER(P:P,($BU:$BU=$BU676)*($I:$I=$I676)*($T:$T=$T676)*($S:$S=_xlfn.MINIFS($S:$S,$T:$T,"="&amp;$T676)),""))))&amp;"",IF(P676="","",""))&amp;""</f>
        <v/>
      </c>
      <c r="AY676" t="str" cm="1">
        <f t="array" ref="AY676">IFERROR(IF(Q676&lt;&gt;"",Q676,IF(OR($S676="",$T676=""),"",IF($T676&lt;&gt;"",_xlfn._xlws.FILTER(Q:Q,($BU:$BU=$BU676)*($I:$I=$I676)*($T:$T=$T676)*($S:$S=_xlfn.MINIFS($S:$S,$T:$T,"="&amp;$T676)),""))))&amp;"",IF(Q676="","",""))&amp;""</f>
        <v/>
      </c>
      <c r="AZ676" t="str" cm="1">
        <f t="array" ref="AZ676">IFERROR(IF(R676&lt;&gt;"",R676,IF(OR($S676="",$T676=""),"",IF($T676&lt;&gt;"",_xlfn._xlws.FILTER(R:R,($BU:$BU=$BU676)*($I:$I=$I676)*($T:$T=$T676)*($S:$S=_xlfn.MINIFS($S:$S,$T:$T,"="&amp;$T676)),""))))&amp;"",IF(R676="","",""))&amp;""</f>
        <v>1</v>
      </c>
      <c r="BA676" s="6">
        <f t="shared" si="967"/>
        <v>60</v>
      </c>
      <c r="BB676">
        <f t="shared" ref="BB676:BD676" si="1009">BB675</f>
        <v>18987</v>
      </c>
      <c r="BC676" t="str">
        <f t="shared" si="1009"/>
        <v>Velodrome</v>
      </c>
      <c r="BD676" t="str">
        <f t="shared" si="1009"/>
        <v>Outlaws</v>
      </c>
      <c r="BE676" t="s">
        <v>238</v>
      </c>
      <c r="BF676" t="s">
        <v>174</v>
      </c>
      <c r="BI676" cm="1">
        <f t="array" ref="BI676">IFERROR(_xlfn._xlws.FILTER(shifts!A:A,(shifts!B:B=events!AD676)*(shifts!AG:AG&gt;=events!BK676)*(shifts!AH:AH&lt;=events!BL676)),BI675)</f>
        <v>24</v>
      </c>
      <c r="BJ676" s="15">
        <f t="shared" si="969"/>
        <v>0</v>
      </c>
      <c r="BK676">
        <f t="shared" si="970"/>
        <v>548</v>
      </c>
      <c r="BL676">
        <f t="shared" si="971"/>
        <v>548</v>
      </c>
      <c r="BM676" s="15">
        <f>SUMIFS(BJ$2:BJ676,K$2:K676,"=Intermission")+SUMIFS(BJ$2:BJ676,K$2:K676,"=Timeout")</f>
        <v>0</v>
      </c>
      <c r="BN676">
        <f t="shared" si="972"/>
        <v>0</v>
      </c>
      <c r="BO676" s="19">
        <f t="shared" si="973"/>
        <v>532</v>
      </c>
      <c r="BP676">
        <f t="shared" si="974"/>
        <v>527</v>
      </c>
      <c r="BQ676" s="17">
        <f t="shared" si="975"/>
        <v>532</v>
      </c>
      <c r="BR676" t="str">
        <f t="shared" si="976"/>
        <v>opp_team_player_1</v>
      </c>
      <c r="BS676">
        <f>COUNTIFS(S$3:S676,"="&amp;S676,AI$3:AI676,"="&amp;AI676)</f>
        <v>1</v>
      </c>
      <c r="BT676" t="str">
        <f>IFERROR(VLOOKUP(BB676&amp;BU676&amp;X676,game_rosters!U:W,3,FALSE),"")</f>
        <v>P100004</v>
      </c>
      <c r="BU676" t="str">
        <f t="shared" si="977"/>
        <v>Outlaws</v>
      </c>
    </row>
    <row r="677" spans="1:73" x14ac:dyDescent="0.2">
      <c r="A677">
        <f t="shared" si="952"/>
        <v>1</v>
      </c>
      <c r="E677" s="4"/>
      <c r="F677" s="43"/>
      <c r="G677" s="4"/>
      <c r="H677" s="46"/>
      <c r="I677" s="44">
        <v>22</v>
      </c>
      <c r="J677" s="44" t="str">
        <f t="shared" si="978"/>
        <v/>
      </c>
      <c r="K677" t="s">
        <v>9</v>
      </c>
      <c r="L677" t="s">
        <v>173</v>
      </c>
      <c r="M677" t="s">
        <v>383</v>
      </c>
      <c r="S677">
        <v>335</v>
      </c>
      <c r="T677">
        <v>58</v>
      </c>
      <c r="U677" t="str">
        <f>IF(B677=1,MAX($U$2:$U676)+1,IF(AND($T677&lt;&gt;"",$T677=$T676),$U676,IF(B677="x",U676,"")))</f>
        <v/>
      </c>
      <c r="V677" t="str">
        <f>IF(C677=1,MAX($V$2:$V676)+1,IF(AND($T677&lt;&gt;"",$T677=$T676),$U676,IF(C677="x",V676,"")))</f>
        <v/>
      </c>
      <c r="W677" t="s">
        <v>735</v>
      </c>
      <c r="X677">
        <v>22</v>
      </c>
      <c r="Z677">
        <v>1</v>
      </c>
      <c r="AA677">
        <f t="shared" si="949"/>
        <v>1335</v>
      </c>
      <c r="AB677">
        <f t="shared" si="950"/>
        <v>9058</v>
      </c>
      <c r="AC677">
        <f t="shared" si="946"/>
        <v>9058</v>
      </c>
      <c r="AD677" s="6">
        <v>1</v>
      </c>
      <c r="AE677" t="s">
        <v>935</v>
      </c>
      <c r="AF677" t="s">
        <v>913</v>
      </c>
      <c r="AG677" t="s">
        <v>756</v>
      </c>
      <c r="AH677" t="s">
        <v>756</v>
      </c>
      <c r="AI677" t="str">
        <f t="shared" si="953"/>
        <v>e</v>
      </c>
      <c r="AJ677" t="str">
        <f t="shared" si="954"/>
        <v>o</v>
      </c>
      <c r="AK677" t="str">
        <f t="shared" si="955"/>
        <v>o</v>
      </c>
      <c r="AL677" t="str">
        <f t="shared" si="956"/>
        <v>o</v>
      </c>
      <c r="AM677" t="str">
        <f t="shared" si="957"/>
        <v/>
      </c>
      <c r="AN677" t="str">
        <f t="shared" si="958"/>
        <v>Home</v>
      </c>
      <c r="AO677" t="str">
        <f t="shared" si="959"/>
        <v>h</v>
      </c>
      <c r="AP677" t="str">
        <f t="shared" si="960"/>
        <v>o</v>
      </c>
      <c r="AQ677" t="str">
        <f t="shared" si="961"/>
        <v>d</v>
      </c>
      <c r="AR677" t="str">
        <f t="shared" si="962"/>
        <v>Home</v>
      </c>
      <c r="AS677" t="str">
        <f t="shared" si="963"/>
        <v>h</v>
      </c>
      <c r="AT677" t="str">
        <f t="shared" si="964"/>
        <v>Offensive</v>
      </c>
      <c r="AU677" t="str">
        <f t="shared" si="965"/>
        <v/>
      </c>
      <c r="AV677" t="str">
        <f t="shared" si="966"/>
        <v/>
      </c>
      <c r="AW677" t="str" cm="1">
        <f t="array" ref="AW677">IFERROR(IF(O677&lt;&gt;"",O677,IF(OR($S677="",$T677=""),"",IF(O677&lt;&gt;"",O677,IF($T677&lt;&gt;"",_xlfn._xlws.FILTER(O:O,($BU:$BU=$BU677)*($I:$I=$I677)*($T:$T=$T677)*($S:$S=_xlfn.MINIFS($S:$S,$T:$T,"="&amp;$T677)),"")))))&amp;"",IF(O677="","",""))&amp;""</f>
        <v>OffensivePlay_Pass-SecondTouch</v>
      </c>
      <c r="AX677" t="str" cm="1">
        <f t="array" ref="AX677">IFERROR(IF(P677&lt;&gt;"",P677,IF(OR($S677="",$T677=""),"",IF($T677&lt;&gt;"",_xlfn._xlws.FILTER(P:P,($BU:$BU=$BU677)*($I:$I=$I677)*($T:$T=$T677)*($S:$S=_xlfn.MINIFS($S:$S,$T:$T,"="&amp;$T677)),""))))&amp;"",IF(P677="","",""))&amp;""</f>
        <v/>
      </c>
      <c r="AY677" t="str" cm="1">
        <f t="array" ref="AY677">IFERROR(IF(Q677&lt;&gt;"",Q677,IF(OR($S677="",$T677=""),"",IF($T677&lt;&gt;"",_xlfn._xlws.FILTER(Q:Q,($BU:$BU=$BU677)*($I:$I=$I677)*($T:$T=$T677)*($S:$S=_xlfn.MINIFS($S:$S,$T:$T,"="&amp;$T677)),""))))&amp;"",IF(Q677="","",""))&amp;""</f>
        <v>u</v>
      </c>
      <c r="AZ677" t="str" cm="1">
        <f t="array" ref="AZ677">IFERROR(IF(R677&lt;&gt;"",R677,IF(OR($S677="",$T677=""),"",IF($T677&lt;&gt;"",_xlfn._xlws.FILTER(R:R,($BU:$BU=$BU677)*($I:$I=$I677)*($T:$T=$T677)*($S:$S=_xlfn.MINIFS($S:$S,$T:$T,"="&amp;$T677)),""))))&amp;"",IF(R677="","",""))&amp;""</f>
        <v>1</v>
      </c>
      <c r="BA677" s="6">
        <f t="shared" si="967"/>
        <v>60</v>
      </c>
      <c r="BB677">
        <f t="shared" ref="BB677:BD677" si="1010">BB676</f>
        <v>18987</v>
      </c>
      <c r="BC677" t="str">
        <f t="shared" si="1010"/>
        <v>Velodrome</v>
      </c>
      <c r="BD677" t="str">
        <f t="shared" si="1010"/>
        <v>Outlaws</v>
      </c>
      <c r="BE677" t="s">
        <v>9</v>
      </c>
      <c r="BF677" t="s">
        <v>173</v>
      </c>
      <c r="BI677" cm="1">
        <f t="array" ref="BI677">IFERROR(_xlfn._xlws.FILTER(shifts!A:A,(shifts!B:B=events!AD677)*(shifts!AG:AG&gt;=events!BK677)*(shifts!AH:AH&lt;=events!BL677)),BI676)</f>
        <v>24</v>
      </c>
      <c r="BJ677" s="15">
        <f t="shared" si="969"/>
        <v>0</v>
      </c>
      <c r="BK677">
        <f t="shared" si="970"/>
        <v>548</v>
      </c>
      <c r="BL677">
        <f t="shared" si="971"/>
        <v>548</v>
      </c>
      <c r="BM677" s="15">
        <f>SUMIFS(BJ$2:BJ677,K$2:K677,"=Intermission")+SUMIFS(BJ$2:BJ677,K$2:K677,"=Timeout")</f>
        <v>0</v>
      </c>
      <c r="BN677">
        <f t="shared" si="972"/>
        <v>0</v>
      </c>
      <c r="BO677" s="19">
        <f t="shared" si="973"/>
        <v>532</v>
      </c>
      <c r="BP677">
        <f t="shared" si="974"/>
        <v>527</v>
      </c>
      <c r="BQ677" s="17">
        <f t="shared" si="975"/>
        <v>532</v>
      </c>
      <c r="BR677" t="str">
        <f t="shared" si="976"/>
        <v>event_team_player_1</v>
      </c>
      <c r="BS677">
        <f>COUNTIFS(S$3:S677,"="&amp;S677,AI$3:AI677,"="&amp;AI677)</f>
        <v>1</v>
      </c>
      <c r="BT677" t="str">
        <f>IFERROR(VLOOKUP(BB677&amp;BU677&amp;X677,game_rosters!U:W,3,FALSE),"")</f>
        <v>P100108</v>
      </c>
      <c r="BU677" t="str">
        <f t="shared" si="977"/>
        <v>Velodrome</v>
      </c>
    </row>
    <row r="678" spans="1:73" x14ac:dyDescent="0.2">
      <c r="A678">
        <f t="shared" si="952"/>
        <v>1</v>
      </c>
      <c r="E678" s="4"/>
      <c r="F678" s="43"/>
      <c r="G678" s="4"/>
      <c r="H678" s="46"/>
      <c r="I678" s="44">
        <v>18</v>
      </c>
      <c r="J678" s="44" t="str">
        <f t="shared" si="978"/>
        <v/>
      </c>
      <c r="K678" t="s">
        <v>13</v>
      </c>
      <c r="L678" t="s">
        <v>586</v>
      </c>
      <c r="N678" t="s">
        <v>594</v>
      </c>
      <c r="O678" t="s">
        <v>600</v>
      </c>
      <c r="Q678" t="s">
        <v>594</v>
      </c>
      <c r="S678">
        <v>336</v>
      </c>
      <c r="T678" t="s">
        <v>756</v>
      </c>
      <c r="U678" t="str">
        <f>IF(B678=1,MAX($U$2:$U677)+1,IF(AND($T678&lt;&gt;"",$T678=$T677),$U677,IF(B678="x",U677,"")))</f>
        <v/>
      </c>
      <c r="V678" t="str">
        <f>IF(C678=1,MAX($V$2:$V677)+1,IF(AND($T678&lt;&gt;"",$T678=$T677),$U677,IF(C678="x",V677,"")))</f>
        <v/>
      </c>
      <c r="W678" t="s">
        <v>731</v>
      </c>
      <c r="X678">
        <v>18</v>
      </c>
      <c r="Z678">
        <v>1</v>
      </c>
      <c r="AA678">
        <f t="shared" si="949"/>
        <v>1336</v>
      </c>
      <c r="AB678" t="str">
        <f t="shared" si="950"/>
        <v/>
      </c>
      <c r="AC678">
        <f t="shared" si="946"/>
        <v>1336</v>
      </c>
      <c r="AD678" s="6">
        <v>1</v>
      </c>
      <c r="AE678" t="s">
        <v>935</v>
      </c>
      <c r="AF678" t="s">
        <v>914</v>
      </c>
      <c r="AG678" t="s">
        <v>756</v>
      </c>
      <c r="AH678" t="s">
        <v>756</v>
      </c>
      <c r="AI678" t="str">
        <f t="shared" si="953"/>
        <v>e</v>
      </c>
      <c r="AJ678" t="str">
        <f t="shared" si="954"/>
        <v/>
      </c>
      <c r="AK678" t="str">
        <f t="shared" si="955"/>
        <v/>
      </c>
      <c r="AL678" t="str">
        <f t="shared" si="956"/>
        <v/>
      </c>
      <c r="AM678" t="str">
        <f t="shared" si="957"/>
        <v/>
      </c>
      <c r="AN678" t="str">
        <f t="shared" si="958"/>
        <v>Away</v>
      </c>
      <c r="AO678" t="str">
        <f t="shared" si="959"/>
        <v>a</v>
      </c>
      <c r="AP678" t="str">
        <f t="shared" si="960"/>
        <v/>
      </c>
      <c r="AQ678" t="str">
        <f t="shared" si="961"/>
        <v/>
      </c>
      <c r="AR678" t="str">
        <f t="shared" si="962"/>
        <v>Away</v>
      </c>
      <c r="AS678" t="str">
        <f t="shared" si="963"/>
        <v>a</v>
      </c>
      <c r="AT678" t="str">
        <f t="shared" si="964"/>
        <v>Offensive</v>
      </c>
      <c r="AU678" t="str">
        <f t="shared" si="965"/>
        <v/>
      </c>
      <c r="AV678" t="str">
        <f t="shared" si="966"/>
        <v/>
      </c>
      <c r="AW678" t="str" cm="1">
        <f t="array" ref="AW678">IFERROR(IF(O678&lt;&gt;"",O678,IF(OR($S678="",$T678=""),"",IF(O678&lt;&gt;"",O678,IF($T678&lt;&gt;"",_xlfn._xlws.FILTER(O:O,($BU:$BU=$BU678)*($I:$I=$I678)*($T:$T=$T678)*($S:$S=_xlfn.MINIFS($S:$S,$T:$T,"="&amp;$T678)),"")))))&amp;"",IF(O678="","",""))&amp;""</f>
        <v>OffensivePlay_Zone-PuckRetreivalTurnover</v>
      </c>
      <c r="AX678" t="str" cm="1">
        <f t="array" ref="AX678">IFERROR(IF(P678&lt;&gt;"",P678,IF(OR($S678="",$T678=""),"",IF($T678&lt;&gt;"",_xlfn._xlws.FILTER(P:P,($BU:$BU=$BU678)*($I:$I=$I678)*($T:$T=$T678)*($S:$S=_xlfn.MINIFS($S:$S,$T:$T,"="&amp;$T678)),""))))&amp;"",IF(P678="","",""))&amp;""</f>
        <v/>
      </c>
      <c r="AY678" t="str" cm="1">
        <f t="array" ref="AY678">IFERROR(IF(Q678&lt;&gt;"",Q678,IF(OR($S678="",$T678=""),"",IF($T678&lt;&gt;"",_xlfn._xlws.FILTER(Q:Q,($BU:$BU=$BU678)*($I:$I=$I678)*($T:$T=$T678)*($S:$S=_xlfn.MINIFS($S:$S,$T:$T,"="&amp;$T678)),""))))&amp;"",IF(Q678="","",""))&amp;""</f>
        <v>u</v>
      </c>
      <c r="AZ678" t="str" cm="1">
        <f t="array" ref="AZ678">IFERROR(IF(R678&lt;&gt;"",R678,IF(OR($S678="",$T678=""),"",IF($T678&lt;&gt;"",_xlfn._xlws.FILTER(R:R,($BU:$BU=$BU678)*($I:$I=$I678)*($T:$T=$T678)*($S:$S=_xlfn.MINIFS($S:$S,$T:$T,"="&amp;$T678)),""))))&amp;"",IF(R678="","",""))&amp;""</f>
        <v/>
      </c>
      <c r="BA678" s="6">
        <f t="shared" si="967"/>
        <v>60</v>
      </c>
      <c r="BB678">
        <f t="shared" ref="BB678:BD678" si="1011">BB677</f>
        <v>18987</v>
      </c>
      <c r="BC678" t="str">
        <f t="shared" si="1011"/>
        <v>Velodrome</v>
      </c>
      <c r="BD678" t="str">
        <f t="shared" si="1011"/>
        <v>Outlaws</v>
      </c>
      <c r="BE678" t="s">
        <v>13</v>
      </c>
      <c r="BF678" t="s">
        <v>586</v>
      </c>
      <c r="BI678">
        <v>24</v>
      </c>
      <c r="BJ678" s="15">
        <f t="shared" si="969"/>
        <v>0</v>
      </c>
      <c r="BK678">
        <f t="shared" si="970"/>
        <v>545</v>
      </c>
      <c r="BL678">
        <f t="shared" si="971"/>
        <v>545</v>
      </c>
      <c r="BM678" s="15">
        <f>SUMIFS(BJ$2:BJ678,K$2:K678,"=Intermission")+SUMIFS(BJ$2:BJ678,K$2:K678,"=Timeout")</f>
        <v>0</v>
      </c>
      <c r="BN678">
        <f t="shared" si="972"/>
        <v>0</v>
      </c>
      <c r="BO678" s="19">
        <f t="shared" si="973"/>
        <v>535</v>
      </c>
      <c r="BP678">
        <f t="shared" si="974"/>
        <v>530</v>
      </c>
      <c r="BQ678" s="17">
        <f t="shared" si="975"/>
        <v>535</v>
      </c>
      <c r="BR678" t="str">
        <f t="shared" si="976"/>
        <v>event_team_player_1</v>
      </c>
      <c r="BS678">
        <f>COUNTIFS(S$3:S678,"="&amp;S678,AI$3:AI678,"="&amp;AI678)</f>
        <v>1</v>
      </c>
      <c r="BT678" t="str">
        <f>IFERROR(VLOOKUP(BB678&amp;BU678&amp;X678,game_rosters!U:W,3,FALSE),"")</f>
        <v>P100034</v>
      </c>
      <c r="BU678" t="str">
        <f t="shared" si="977"/>
        <v>Outlaws</v>
      </c>
    </row>
    <row r="679" spans="1:73" x14ac:dyDescent="0.2">
      <c r="A679">
        <f t="shared" si="952"/>
        <v>1</v>
      </c>
      <c r="E679" s="4"/>
      <c r="F679" s="43"/>
      <c r="G679" s="4"/>
      <c r="H679" s="46"/>
      <c r="I679" s="44">
        <v>18</v>
      </c>
      <c r="J679" s="44" t="str">
        <f t="shared" si="978"/>
        <v/>
      </c>
      <c r="K679" t="s">
        <v>9</v>
      </c>
      <c r="L679" t="s">
        <v>173</v>
      </c>
      <c r="M679" t="s">
        <v>365</v>
      </c>
      <c r="S679">
        <v>337</v>
      </c>
      <c r="T679" t="s">
        <v>756</v>
      </c>
      <c r="U679" t="str">
        <f>IF(B679=1,MAX($U$2:$U678)+1,IF(AND($T679&lt;&gt;"",$T679=$T678),$U678,IF(B679="x",U678,"")))</f>
        <v/>
      </c>
      <c r="V679" t="str">
        <f>IF(C679=1,MAX($V$2:$V678)+1,IF(AND($T679&lt;&gt;"",$T679=$T678),$U678,IF(C679="x",V678,"")))</f>
        <v/>
      </c>
      <c r="W679" t="s">
        <v>731</v>
      </c>
      <c r="X679">
        <v>18</v>
      </c>
      <c r="Z679">
        <v>1</v>
      </c>
      <c r="AA679">
        <f t="shared" si="949"/>
        <v>1337</v>
      </c>
      <c r="AB679" t="str">
        <f t="shared" si="950"/>
        <v/>
      </c>
      <c r="AC679">
        <f t="shared" si="946"/>
        <v>1337</v>
      </c>
      <c r="AD679" s="6">
        <v>1</v>
      </c>
      <c r="AE679" t="s">
        <v>935</v>
      </c>
      <c r="AF679" t="s">
        <v>928</v>
      </c>
      <c r="AG679" t="s">
        <v>756</v>
      </c>
      <c r="AH679" t="s">
        <v>756</v>
      </c>
      <c r="AI679" t="str">
        <f t="shared" si="953"/>
        <v>e</v>
      </c>
      <c r="AJ679" t="str">
        <f t="shared" si="954"/>
        <v/>
      </c>
      <c r="AK679" t="str">
        <f t="shared" si="955"/>
        <v/>
      </c>
      <c r="AL679" t="str">
        <f t="shared" si="956"/>
        <v/>
      </c>
      <c r="AM679" t="str">
        <f t="shared" si="957"/>
        <v/>
      </c>
      <c r="AN679" t="str">
        <f t="shared" si="958"/>
        <v>Away</v>
      </c>
      <c r="AO679" t="str">
        <f t="shared" si="959"/>
        <v>a</v>
      </c>
      <c r="AP679" t="str">
        <f t="shared" si="960"/>
        <v/>
      </c>
      <c r="AQ679" t="str">
        <f t="shared" si="961"/>
        <v/>
      </c>
      <c r="AR679" t="str">
        <f t="shared" si="962"/>
        <v>Away</v>
      </c>
      <c r="AS679" t="str">
        <f t="shared" si="963"/>
        <v>a</v>
      </c>
      <c r="AT679" t="str">
        <f t="shared" si="964"/>
        <v>Offensive</v>
      </c>
      <c r="AU679" t="str">
        <f t="shared" si="965"/>
        <v/>
      </c>
      <c r="AV679" t="str">
        <f t="shared" si="966"/>
        <v/>
      </c>
      <c r="AW679" t="str" cm="1">
        <f t="array" ref="AW679">IFERROR(IF(O679&lt;&gt;"",O679,IF(OR($S679="",$T679=""),"",IF(O679&lt;&gt;"",O679,IF($T679&lt;&gt;"",_xlfn._xlws.FILTER(O:O,($BU:$BU=$BU679)*($I:$I=$I679)*($T:$T=$T679)*($S:$S=_xlfn.MINIFS($S:$S,$T:$T,"="&amp;$T679)),"")))))&amp;"",IF(O679="","",""))&amp;""</f>
        <v/>
      </c>
      <c r="AX679" t="str" cm="1">
        <f t="array" ref="AX679">IFERROR(IF(P679&lt;&gt;"",P679,IF(OR($S679="",$T679=""),"",IF($T679&lt;&gt;"",_xlfn._xlws.FILTER(P:P,($BU:$BU=$BU679)*($I:$I=$I679)*($T:$T=$T679)*($S:$S=_xlfn.MINIFS($S:$S,$T:$T,"="&amp;$T679)),""))))&amp;"",IF(P679="","",""))&amp;""</f>
        <v/>
      </c>
      <c r="AY679" t="str" cm="1">
        <f t="array" ref="AY679">IFERROR(IF(Q679&lt;&gt;"",Q679,IF(OR($S679="",$T679=""),"",IF($T679&lt;&gt;"",_xlfn._xlws.FILTER(Q:Q,($BU:$BU=$BU679)*($I:$I=$I679)*($T:$T=$T679)*($S:$S=_xlfn.MINIFS($S:$S,$T:$T,"="&amp;$T679)),""))))&amp;"",IF(Q679="","",""))&amp;""</f>
        <v/>
      </c>
      <c r="AZ679" t="str" cm="1">
        <f t="array" ref="AZ679">IFERROR(IF(R679&lt;&gt;"",R679,IF(OR($S679="",$T679=""),"",IF($T679&lt;&gt;"",_xlfn._xlws.FILTER(R:R,($BU:$BU=$BU679)*($I:$I=$I679)*($T:$T=$T679)*($S:$S=_xlfn.MINIFS($S:$S,$T:$T,"="&amp;$T679)),""))))&amp;"",IF(R679="","",""))&amp;""</f>
        <v/>
      </c>
      <c r="BA679" s="6">
        <f t="shared" si="967"/>
        <v>60</v>
      </c>
      <c r="BB679">
        <f t="shared" ref="BB679:BD679" si="1012">BB678</f>
        <v>18987</v>
      </c>
      <c r="BC679" t="str">
        <f t="shared" si="1012"/>
        <v>Velodrome</v>
      </c>
      <c r="BD679" t="str">
        <f t="shared" si="1012"/>
        <v>Outlaws</v>
      </c>
      <c r="BE679" t="s">
        <v>9</v>
      </c>
      <c r="BF679" t="s">
        <v>173</v>
      </c>
      <c r="BI679" cm="1">
        <f t="array" ref="BI679">IFERROR(_xlfn._xlws.FILTER(shifts!A:A,(shifts!B:B=events!AD679)*(shifts!AG:AG&gt;=events!BK679)*(shifts!AH:AH&lt;=events!BL679)),BI678)</f>
        <v>25</v>
      </c>
      <c r="BJ679" s="15">
        <f t="shared" si="969"/>
        <v>0</v>
      </c>
      <c r="BK679">
        <f t="shared" si="970"/>
        <v>544</v>
      </c>
      <c r="BL679">
        <f t="shared" si="971"/>
        <v>544</v>
      </c>
      <c r="BM679" s="15">
        <f>SUMIFS(BJ$2:BJ679,K$2:K679,"=Intermission")+SUMIFS(BJ$2:BJ679,K$2:K679,"=Timeout")</f>
        <v>0</v>
      </c>
      <c r="BN679">
        <f t="shared" si="972"/>
        <v>0</v>
      </c>
      <c r="BO679" s="19">
        <f t="shared" si="973"/>
        <v>536</v>
      </c>
      <c r="BP679">
        <f t="shared" si="974"/>
        <v>531</v>
      </c>
      <c r="BQ679" s="17">
        <f t="shared" si="975"/>
        <v>536</v>
      </c>
      <c r="BR679" t="str">
        <f t="shared" si="976"/>
        <v>event_team_player_1</v>
      </c>
      <c r="BS679">
        <f>COUNTIFS(S$3:S679,"="&amp;S679,AI$3:AI679,"="&amp;AI679)</f>
        <v>1</v>
      </c>
      <c r="BT679" t="str">
        <f>IFERROR(VLOOKUP(BB679&amp;BU679&amp;X679,game_rosters!U:W,3,FALSE),"")</f>
        <v>P100034</v>
      </c>
      <c r="BU679" t="str">
        <f t="shared" si="977"/>
        <v>Outlaws</v>
      </c>
    </row>
    <row r="680" spans="1:73" x14ac:dyDescent="0.2">
      <c r="A680">
        <f t="shared" si="952"/>
        <v>1</v>
      </c>
      <c r="E680" s="4"/>
      <c r="F680" s="43"/>
      <c r="G680" s="4"/>
      <c r="H680" s="46"/>
      <c r="I680" s="44">
        <v>61</v>
      </c>
      <c r="J680" s="44" t="str">
        <f t="shared" si="978"/>
        <v/>
      </c>
      <c r="K680" t="s">
        <v>13</v>
      </c>
      <c r="L680" t="s">
        <v>586</v>
      </c>
      <c r="N680" t="s">
        <v>595</v>
      </c>
      <c r="O680" t="s">
        <v>600</v>
      </c>
      <c r="P680" t="s">
        <v>568</v>
      </c>
      <c r="Q680" t="s">
        <v>595</v>
      </c>
      <c r="R680" s="51">
        <v>1</v>
      </c>
      <c r="S680">
        <v>338</v>
      </c>
      <c r="T680" t="s">
        <v>756</v>
      </c>
      <c r="U680" t="str">
        <f>IF(B680=1,MAX($U$2:$U679)+1,IF(AND($T680&lt;&gt;"",$T680=$T679),$U679,IF(B680="x",U679,"")))</f>
        <v/>
      </c>
      <c r="V680" t="str">
        <f>IF(C680=1,MAX($V$2:$V679)+1,IF(AND($T680&lt;&gt;"",$T680=$T679),$U679,IF(C680="x",V679,"")))</f>
        <v/>
      </c>
      <c r="W680" t="s">
        <v>735</v>
      </c>
      <c r="X680">
        <v>61</v>
      </c>
      <c r="Z680">
        <v>1</v>
      </c>
      <c r="AA680">
        <f t="shared" si="949"/>
        <v>1338</v>
      </c>
      <c r="AB680" t="str">
        <f t="shared" si="950"/>
        <v/>
      </c>
      <c r="AC680">
        <f t="shared" si="946"/>
        <v>1338</v>
      </c>
      <c r="AD680" s="6">
        <v>1</v>
      </c>
      <c r="AE680" t="s">
        <v>935</v>
      </c>
      <c r="AF680" t="s">
        <v>915</v>
      </c>
      <c r="AG680" t="s">
        <v>935</v>
      </c>
      <c r="AH680" t="s">
        <v>748</v>
      </c>
      <c r="AI680" t="str">
        <f t="shared" si="953"/>
        <v>e</v>
      </c>
      <c r="AJ680" t="str">
        <f t="shared" si="954"/>
        <v/>
      </c>
      <c r="AK680" t="str">
        <f t="shared" si="955"/>
        <v/>
      </c>
      <c r="AL680" t="str">
        <f t="shared" si="956"/>
        <v/>
      </c>
      <c r="AM680" t="str">
        <f t="shared" si="957"/>
        <v/>
      </c>
      <c r="AN680" t="str">
        <f t="shared" si="958"/>
        <v>Home</v>
      </c>
      <c r="AO680" t="str">
        <f t="shared" si="959"/>
        <v>h</v>
      </c>
      <c r="AP680" t="str">
        <f t="shared" si="960"/>
        <v/>
      </c>
      <c r="AQ680" t="str">
        <f t="shared" si="961"/>
        <v/>
      </c>
      <c r="AR680" t="str">
        <f t="shared" si="962"/>
        <v>Home</v>
      </c>
      <c r="AS680" t="str">
        <f t="shared" si="963"/>
        <v>h</v>
      </c>
      <c r="AT680" t="str">
        <f t="shared" si="964"/>
        <v>Offensive</v>
      </c>
      <c r="AU680" t="str">
        <f t="shared" si="965"/>
        <v/>
      </c>
      <c r="AV680" t="str">
        <f t="shared" si="966"/>
        <v/>
      </c>
      <c r="AW680" t="str" cm="1">
        <f t="array" ref="AW680">IFERROR(IF(O680&lt;&gt;"",O680,IF(OR($S680="",$T680=""),"",IF(O680&lt;&gt;"",O680,IF($T680&lt;&gt;"",_xlfn._xlws.FILTER(O:O,($BU:$BU=$BU680)*($I:$I=$I680)*($T:$T=$T680)*($S:$S=_xlfn.MINIFS($S:$S,$T:$T,"="&amp;$T680)),"")))))&amp;"",IF(O680="","",""))&amp;""</f>
        <v>OffensivePlay_Zone-PuckRetreivalTurnover</v>
      </c>
      <c r="AX680" t="str" cm="1">
        <f t="array" ref="AX680">IFERROR(IF(P680&lt;&gt;"",P680,IF(OR($S680="",$T680=""),"",IF($T680&lt;&gt;"",_xlfn._xlws.FILTER(P:P,($BU:$BU=$BU680)*($I:$I=$I680)*($T:$T=$T680)*($S:$S=_xlfn.MINIFS($S:$S,$T:$T,"="&amp;$T680)),""))))&amp;"",IF(P680="","",""))&amp;""</f>
        <v>OffensivePlay_Possession-DriveMiddle</v>
      </c>
      <c r="AY680" t="str" cm="1">
        <f t="array" ref="AY680">IFERROR(IF(Q680&lt;&gt;"",Q680,IF(OR($S680="",$T680=""),"",IF($T680&lt;&gt;"",_xlfn._xlws.FILTER(Q:Q,($BU:$BU=$BU680)*($I:$I=$I680)*($T:$T=$T680)*($S:$S=_xlfn.MINIFS($S:$S,$T:$T,"="&amp;$T680)),""))))&amp;"",IF(Q680="","",""))&amp;""</f>
        <v>s</v>
      </c>
      <c r="AZ680" t="str" cm="1">
        <f t="array" ref="AZ680">IFERROR(IF(R680&lt;&gt;"",R680,IF(OR($S680="",$T680=""),"",IF($T680&lt;&gt;"",_xlfn._xlws.FILTER(R:R,($BU:$BU=$BU680)*($I:$I=$I680)*($T:$T=$T680)*($S:$S=_xlfn.MINIFS($S:$S,$T:$T,"="&amp;$T680)),""))))&amp;"",IF(R680="","",""))&amp;""</f>
        <v>1</v>
      </c>
      <c r="BA680" s="6">
        <f t="shared" si="967"/>
        <v>60</v>
      </c>
      <c r="BB680">
        <f t="shared" ref="BB680:BD680" si="1013">BB679</f>
        <v>18987</v>
      </c>
      <c r="BC680" t="str">
        <f t="shared" si="1013"/>
        <v>Velodrome</v>
      </c>
      <c r="BD680" t="str">
        <f t="shared" si="1013"/>
        <v>Outlaws</v>
      </c>
      <c r="BE680" t="s">
        <v>13</v>
      </c>
      <c r="BF680" t="s">
        <v>586</v>
      </c>
      <c r="BI680" cm="1">
        <f t="array" ref="BI680">IFERROR(_xlfn._xlws.FILTER(shifts!A:A,(shifts!B:B=events!AD680)*(shifts!AG:AG&gt;=events!BK680)*(shifts!AH:AH&lt;=events!BL680)),BI679)</f>
        <v>25</v>
      </c>
      <c r="BJ680" s="15">
        <f t="shared" si="969"/>
        <v>2</v>
      </c>
      <c r="BK680">
        <f t="shared" si="970"/>
        <v>543</v>
      </c>
      <c r="BL680">
        <f t="shared" si="971"/>
        <v>541</v>
      </c>
      <c r="BM680" s="15">
        <f>SUMIFS(BJ$2:BJ680,K$2:K680,"=Intermission")+SUMIFS(BJ$2:BJ680,K$2:K680,"=Timeout")</f>
        <v>0</v>
      </c>
      <c r="BN680">
        <f t="shared" si="972"/>
        <v>0</v>
      </c>
      <c r="BO680" s="19">
        <f t="shared" si="973"/>
        <v>537</v>
      </c>
      <c r="BP680">
        <f t="shared" si="974"/>
        <v>532</v>
      </c>
      <c r="BQ680" s="17">
        <f t="shared" si="975"/>
        <v>539</v>
      </c>
      <c r="BR680" t="str">
        <f t="shared" si="976"/>
        <v>event_team_player_1</v>
      </c>
      <c r="BS680">
        <f>COUNTIFS(S$3:S680,"="&amp;S680,AI$3:AI680,"="&amp;AI680)</f>
        <v>1</v>
      </c>
      <c r="BT680" t="str">
        <f>IFERROR(VLOOKUP(BB680&amp;BU680&amp;X680,game_rosters!U:W,3,FALSE),"")</f>
        <v>P100224</v>
      </c>
      <c r="BU680" t="str">
        <f t="shared" si="977"/>
        <v>Velodrome</v>
      </c>
    </row>
    <row r="681" spans="1:73" x14ac:dyDescent="0.2">
      <c r="A681" t="str">
        <f t="shared" si="952"/>
        <v/>
      </c>
      <c r="E681" s="4"/>
      <c r="F681" s="43"/>
      <c r="G681" s="4"/>
      <c r="H681" s="46"/>
      <c r="I681" s="44">
        <v>3</v>
      </c>
      <c r="J681" s="44" t="str">
        <f t="shared" si="978"/>
        <v/>
      </c>
      <c r="O681" t="s">
        <v>602</v>
      </c>
      <c r="R681" s="51">
        <v>1</v>
      </c>
      <c r="S681">
        <v>338</v>
      </c>
      <c r="T681" t="s">
        <v>756</v>
      </c>
      <c r="U681" t="str">
        <f>IF(B681=1,MAX($U$2:$U680)+1,IF(AND($T681&lt;&gt;"",$T681=$T680),$U680,IF(B681="x",U680,"")))</f>
        <v/>
      </c>
      <c r="V681" t="str">
        <f>IF(C681=1,MAX($V$2:$V680)+1,IF(AND($T681&lt;&gt;"",$T681=$T680),$U680,IF(C681="x",V680,"")))</f>
        <v/>
      </c>
      <c r="X681">
        <v>3</v>
      </c>
      <c r="AA681">
        <f t="shared" si="949"/>
        <v>1338</v>
      </c>
      <c r="AB681" t="str">
        <f t="shared" si="950"/>
        <v/>
      </c>
      <c r="AC681">
        <f t="shared" si="946"/>
        <v>1338</v>
      </c>
      <c r="AD681" s="6">
        <v>1</v>
      </c>
      <c r="AE681" t="s">
        <v>935</v>
      </c>
      <c r="AF681" t="s">
        <v>915</v>
      </c>
      <c r="AG681" t="s">
        <v>935</v>
      </c>
      <c r="AH681" t="s">
        <v>748</v>
      </c>
      <c r="AI681" t="str">
        <f t="shared" si="953"/>
        <v>o</v>
      </c>
      <c r="AJ681" t="str">
        <f t="shared" si="954"/>
        <v/>
      </c>
      <c r="AK681" t="str">
        <f t="shared" si="955"/>
        <v/>
      </c>
      <c r="AL681" t="str">
        <f t="shared" si="956"/>
        <v/>
      </c>
      <c r="AM681" t="str">
        <f t="shared" si="957"/>
        <v/>
      </c>
      <c r="AN681" t="str">
        <f t="shared" si="958"/>
        <v>Home</v>
      </c>
      <c r="AO681" t="str">
        <f t="shared" si="959"/>
        <v>h</v>
      </c>
      <c r="AP681" t="str">
        <f t="shared" si="960"/>
        <v/>
      </c>
      <c r="AQ681" t="str">
        <f t="shared" si="961"/>
        <v/>
      </c>
      <c r="AR681" t="str">
        <f t="shared" si="962"/>
        <v>Home</v>
      </c>
      <c r="AS681" t="str">
        <f t="shared" si="963"/>
        <v>h</v>
      </c>
      <c r="AT681" t="str">
        <f t="shared" si="964"/>
        <v>Defensive</v>
      </c>
      <c r="AU681" t="str">
        <f t="shared" si="965"/>
        <v/>
      </c>
      <c r="AV681" t="str">
        <f t="shared" si="966"/>
        <v/>
      </c>
      <c r="AW681" t="str" cm="1">
        <f t="array" ref="AW681">IFERROR(IF(O681&lt;&gt;"",O681,IF(OR($S681="",$T681=""),"",IF(O681&lt;&gt;"",O681,IF($T681&lt;&gt;"",_xlfn._xlws.FILTER(O:O,($BU:$BU=$BU681)*($I:$I=$I681)*($T:$T=$T681)*($S:$S=_xlfn.MINIFS($S:$S,$T:$T,"="&amp;$T681)),"")))))&amp;"",IF(O681="","",""))&amp;""</f>
        <v>Defensive_PlayPossession-StickCheck</v>
      </c>
      <c r="AX681" t="str" cm="1">
        <f t="array" ref="AX681">IFERROR(IF(P681&lt;&gt;"",P681,IF(OR($S681="",$T681=""),"",IF($T681&lt;&gt;"",_xlfn._xlws.FILTER(P:P,($BU:$BU=$BU681)*($I:$I=$I681)*($T:$T=$T681)*($S:$S=_xlfn.MINIFS($S:$S,$T:$T,"="&amp;$T681)),""))))&amp;"",IF(P681="","",""))&amp;""</f>
        <v/>
      </c>
      <c r="AY681" t="str" cm="1">
        <f t="array" ref="AY681">IFERROR(IF(Q681&lt;&gt;"",Q681,IF(OR($S681="",$T681=""),"",IF($T681&lt;&gt;"",_xlfn._xlws.FILTER(Q:Q,($BU:$BU=$BU681)*($I:$I=$I681)*($T:$T=$T681)*($S:$S=_xlfn.MINIFS($S:$S,$T:$T,"="&amp;$T681)),""))))&amp;"",IF(Q681="","",""))&amp;""</f>
        <v/>
      </c>
      <c r="AZ681" t="str" cm="1">
        <f t="array" ref="AZ681">IFERROR(IF(R681&lt;&gt;"",R681,IF(OR($S681="",$T681=""),"",IF($T681&lt;&gt;"",_xlfn._xlws.FILTER(R:R,($BU:$BU=$BU681)*($I:$I=$I681)*($T:$T=$T681)*($S:$S=_xlfn.MINIFS($S:$S,$T:$T,"="&amp;$T681)),""))))&amp;"",IF(R681="","",""))&amp;""</f>
        <v>1</v>
      </c>
      <c r="BA681" s="6">
        <f t="shared" si="967"/>
        <v>60</v>
      </c>
      <c r="BB681">
        <f t="shared" ref="BB681:BD681" si="1014">BB680</f>
        <v>18987</v>
      </c>
      <c r="BC681" t="str">
        <f t="shared" si="1014"/>
        <v>Velodrome</v>
      </c>
      <c r="BD681" t="str">
        <f t="shared" si="1014"/>
        <v>Outlaws</v>
      </c>
      <c r="BE681" t="s">
        <v>13</v>
      </c>
      <c r="BF681" t="s">
        <v>586</v>
      </c>
      <c r="BI681" cm="1">
        <f t="array" ref="BI681">IFERROR(_xlfn._xlws.FILTER(shifts!A:A,(shifts!B:B=events!AD681)*(shifts!AG:AG&gt;=events!BK681)*(shifts!AH:AH&lt;=events!BL681)),BI680)</f>
        <v>25</v>
      </c>
      <c r="BJ681" s="15">
        <f t="shared" si="969"/>
        <v>2</v>
      </c>
      <c r="BK681">
        <f t="shared" si="970"/>
        <v>543</v>
      </c>
      <c r="BL681">
        <f t="shared" si="971"/>
        <v>541</v>
      </c>
      <c r="BM681" s="15">
        <f>SUMIFS(BJ$2:BJ681,K$2:K681,"=Intermission")+SUMIFS(BJ$2:BJ681,K$2:K681,"=Timeout")</f>
        <v>0</v>
      </c>
      <c r="BN681">
        <f t="shared" si="972"/>
        <v>0</v>
      </c>
      <c r="BO681" s="19">
        <f t="shared" si="973"/>
        <v>537</v>
      </c>
      <c r="BP681">
        <f t="shared" si="974"/>
        <v>532</v>
      </c>
      <c r="BQ681" s="17">
        <f t="shared" si="975"/>
        <v>539</v>
      </c>
      <c r="BR681" t="str">
        <f t="shared" si="976"/>
        <v>opp_team_player_1</v>
      </c>
      <c r="BS681">
        <f>COUNTIFS(S$3:S681,"="&amp;S681,AI$3:AI681,"="&amp;AI681)</f>
        <v>1</v>
      </c>
      <c r="BT681" t="str">
        <f>IFERROR(VLOOKUP(BB681&amp;BU681&amp;X681,game_rosters!U:W,3,FALSE),"")</f>
        <v>P100004</v>
      </c>
      <c r="BU681" t="str">
        <f t="shared" si="977"/>
        <v>Outlaws</v>
      </c>
    </row>
    <row r="682" spans="1:73" x14ac:dyDescent="0.2">
      <c r="A682">
        <f t="shared" si="952"/>
        <v>1</v>
      </c>
      <c r="E682" s="4"/>
      <c r="F682" s="43"/>
      <c r="G682" s="4"/>
      <c r="H682" s="46"/>
      <c r="I682" s="44">
        <v>61</v>
      </c>
      <c r="J682" s="44" t="str">
        <f t="shared" si="978"/>
        <v>o</v>
      </c>
      <c r="K682" t="s">
        <v>6</v>
      </c>
      <c r="L682" t="s">
        <v>191</v>
      </c>
      <c r="M682" t="s">
        <v>51</v>
      </c>
      <c r="N682" t="s">
        <v>594</v>
      </c>
      <c r="R682" s="51">
        <v>1</v>
      </c>
      <c r="S682">
        <v>339</v>
      </c>
      <c r="T682">
        <v>59</v>
      </c>
      <c r="U682" t="str">
        <f>IF(B682=1,MAX($U$2:$U681)+1,IF(AND($T682&lt;&gt;"",$T682=$T681),$U681,IF(B682="x",U681,"")))</f>
        <v/>
      </c>
      <c r="V682" t="str">
        <f>IF(C682=1,MAX($V$2:$V681)+1,IF(AND($T682&lt;&gt;"",$T682=$T681),$U681,IF(C682="x",V681,"")))</f>
        <v/>
      </c>
      <c r="W682" t="s">
        <v>735</v>
      </c>
      <c r="X682">
        <v>61</v>
      </c>
      <c r="Z682">
        <v>1</v>
      </c>
      <c r="AA682">
        <f t="shared" si="949"/>
        <v>1339</v>
      </c>
      <c r="AB682">
        <f t="shared" si="950"/>
        <v>9059</v>
      </c>
      <c r="AC682">
        <f t="shared" si="946"/>
        <v>9059</v>
      </c>
      <c r="AD682" s="6">
        <v>1</v>
      </c>
      <c r="AE682" t="s">
        <v>935</v>
      </c>
      <c r="AF682" t="s">
        <v>748</v>
      </c>
      <c r="AG682" t="s">
        <v>756</v>
      </c>
      <c r="AH682" t="s">
        <v>756</v>
      </c>
      <c r="AI682" t="str">
        <f t="shared" si="953"/>
        <v>e</v>
      </c>
      <c r="AJ682" t="str">
        <f t="shared" si="954"/>
        <v>o</v>
      </c>
      <c r="AK682" t="str">
        <f t="shared" si="955"/>
        <v>o</v>
      </c>
      <c r="AL682" t="str">
        <f t="shared" si="956"/>
        <v>o</v>
      </c>
      <c r="AM682" t="str">
        <f t="shared" si="957"/>
        <v>d</v>
      </c>
      <c r="AN682" t="str">
        <f t="shared" si="958"/>
        <v>Home</v>
      </c>
      <c r="AO682" t="str">
        <f t="shared" si="959"/>
        <v>h</v>
      </c>
      <c r="AP682" t="str">
        <f t="shared" si="960"/>
        <v>o</v>
      </c>
      <c r="AQ682" t="str">
        <f t="shared" si="961"/>
        <v>d</v>
      </c>
      <c r="AR682" t="str">
        <f t="shared" si="962"/>
        <v>Home</v>
      </c>
      <c r="AS682" t="str">
        <f t="shared" si="963"/>
        <v>h</v>
      </c>
      <c r="AT682" t="str">
        <f t="shared" si="964"/>
        <v>Offensive</v>
      </c>
      <c r="AU682" t="str">
        <f t="shared" si="965"/>
        <v/>
      </c>
      <c r="AV682" t="str">
        <f t="shared" si="966"/>
        <v/>
      </c>
      <c r="AW682" t="str" cm="1">
        <f t="array" ref="AW682">IFERROR(IF(O682&lt;&gt;"",O682,IF(OR($S682="",$T682=""),"",IF(O682&lt;&gt;"",O682,IF($T682&lt;&gt;"",_xlfn._xlws.FILTER(O:O,($BU:$BU=$BU682)*($I:$I=$I682)*($T:$T=$T682)*($S:$S=_xlfn.MINIFS($S:$S,$T:$T,"="&amp;$T682)),"")))))&amp;"",IF(O682="","",""))&amp;""</f>
        <v/>
      </c>
      <c r="AX682" t="str" cm="1">
        <f t="array" ref="AX682">IFERROR(IF(P682&lt;&gt;"",P682,IF(OR($S682="",$T682=""),"",IF($T682&lt;&gt;"",_xlfn._xlws.FILTER(P:P,($BU:$BU=$BU682)*($I:$I=$I682)*($T:$T=$T682)*($S:$S=_xlfn.MINIFS($S:$S,$T:$T,"="&amp;$T682)),""))))&amp;"",IF(P682="","",""))&amp;""</f>
        <v/>
      </c>
      <c r="AY682" t="str" cm="1">
        <f t="array" ref="AY682">IFERROR(IF(Q682&lt;&gt;"",Q682,IF(OR($S682="",$T682=""),"",IF($T682&lt;&gt;"",_xlfn._xlws.FILTER(Q:Q,($BU:$BU=$BU682)*($I:$I=$I682)*($T:$T=$T682)*($S:$S=_xlfn.MINIFS($S:$S,$T:$T,"="&amp;$T682)),""))))&amp;"",IF(Q682="","",""))&amp;""</f>
        <v/>
      </c>
      <c r="AZ682" t="str" cm="1">
        <f t="array" ref="AZ682">IFERROR(IF(R682&lt;&gt;"",R682,IF(OR($S682="",$T682=""),"",IF($T682&lt;&gt;"",_xlfn._xlws.FILTER(R:R,($BU:$BU=$BU682)*($I:$I=$I682)*($T:$T=$T682)*($S:$S=_xlfn.MINIFS($S:$S,$T:$T,"="&amp;$T682)),""))))&amp;"",IF(R682="","",""))&amp;""</f>
        <v>1</v>
      </c>
      <c r="BA682" s="6">
        <f t="shared" si="967"/>
        <v>60</v>
      </c>
      <c r="BB682">
        <f t="shared" ref="BB682:BD682" si="1015">BB681</f>
        <v>18987</v>
      </c>
      <c r="BC682" t="str">
        <f t="shared" si="1015"/>
        <v>Velodrome</v>
      </c>
      <c r="BD682" t="str">
        <f t="shared" si="1015"/>
        <v>Outlaws</v>
      </c>
      <c r="BE682" t="s">
        <v>6</v>
      </c>
      <c r="BF682" t="s">
        <v>191</v>
      </c>
      <c r="BI682" cm="1">
        <f t="array" ref="BI682">IFERROR(_xlfn._xlws.FILTER(shifts!A:A,(shifts!B:B=events!AD682)*(shifts!AG:AG&gt;=events!BK682)*(shifts!AH:AH&lt;=events!BL682)),BI681)</f>
        <v>25</v>
      </c>
      <c r="BJ682" s="15">
        <f t="shared" si="969"/>
        <v>0</v>
      </c>
      <c r="BK682">
        <f t="shared" si="970"/>
        <v>541</v>
      </c>
      <c r="BL682">
        <f t="shared" si="971"/>
        <v>541</v>
      </c>
      <c r="BM682" s="15">
        <f>SUMIFS(BJ$2:BJ682,K$2:K682,"=Intermission")+SUMIFS(BJ$2:BJ682,K$2:K682,"=Timeout")</f>
        <v>0</v>
      </c>
      <c r="BN682">
        <f t="shared" si="972"/>
        <v>0</v>
      </c>
      <c r="BO682" s="19">
        <f t="shared" si="973"/>
        <v>539</v>
      </c>
      <c r="BP682">
        <f t="shared" si="974"/>
        <v>534</v>
      </c>
      <c r="BQ682" s="17">
        <f t="shared" si="975"/>
        <v>539</v>
      </c>
      <c r="BR682" t="str">
        <f t="shared" si="976"/>
        <v>event_team_player_1</v>
      </c>
      <c r="BS682">
        <f>COUNTIFS(S$3:S682,"="&amp;S682,AI$3:AI682,"="&amp;AI682)</f>
        <v>1</v>
      </c>
      <c r="BT682" t="str">
        <f>IFERROR(VLOOKUP(BB682&amp;BU682&amp;X682,game_rosters!U:W,3,FALSE),"")</f>
        <v>P100224</v>
      </c>
      <c r="BU682" t="str">
        <f t="shared" si="977"/>
        <v>Velodrome</v>
      </c>
    </row>
    <row r="683" spans="1:73" x14ac:dyDescent="0.2">
      <c r="A683" t="str">
        <f t="shared" si="952"/>
        <v/>
      </c>
      <c r="E683" s="4"/>
      <c r="F683" s="43"/>
      <c r="G683" s="4"/>
      <c r="H683" s="46"/>
      <c r="I683" s="44">
        <v>18</v>
      </c>
      <c r="J683" s="44" t="str">
        <f t="shared" si="978"/>
        <v/>
      </c>
      <c r="O683" t="s">
        <v>572</v>
      </c>
      <c r="Q683" t="s">
        <v>595</v>
      </c>
      <c r="S683">
        <v>339</v>
      </c>
      <c r="T683">
        <v>59</v>
      </c>
      <c r="U683" t="str">
        <f>IF(B683=1,MAX($U$2:$U682)+1,IF(AND($T683&lt;&gt;"",$T683=$T682),$U682,IF(B683="x",U682,"")))</f>
        <v/>
      </c>
      <c r="V683" t="str">
        <f>IF(C683=1,MAX($V$2:$V682)+1,IF(AND($T683&lt;&gt;"",$T683=$T682),$U682,IF(C683="x",V682,"")))</f>
        <v/>
      </c>
      <c r="X683">
        <v>18</v>
      </c>
      <c r="AA683">
        <f t="shared" si="949"/>
        <v>1339</v>
      </c>
      <c r="AB683">
        <f t="shared" si="950"/>
        <v>9059</v>
      </c>
      <c r="AC683">
        <f t="shared" si="946"/>
        <v>9059</v>
      </c>
      <c r="AD683" s="6">
        <v>1</v>
      </c>
      <c r="AE683" t="s">
        <v>935</v>
      </c>
      <c r="AF683" t="s">
        <v>748</v>
      </c>
      <c r="AG683" t="s">
        <v>756</v>
      </c>
      <c r="AH683" t="s">
        <v>756</v>
      </c>
      <c r="AI683" t="str">
        <f t="shared" si="953"/>
        <v>o</v>
      </c>
      <c r="AJ683" t="str">
        <f t="shared" si="954"/>
        <v>o</v>
      </c>
      <c r="AK683" t="str">
        <f t="shared" si="955"/>
        <v>o</v>
      </c>
      <c r="AL683" t="str">
        <f t="shared" si="956"/>
        <v/>
      </c>
      <c r="AM683" t="str">
        <f t="shared" si="957"/>
        <v/>
      </c>
      <c r="AN683" t="str">
        <f t="shared" si="958"/>
        <v>Home</v>
      </c>
      <c r="AO683" t="str">
        <f t="shared" si="959"/>
        <v>h</v>
      </c>
      <c r="AP683" t="str">
        <f t="shared" si="960"/>
        <v>o</v>
      </c>
      <c r="AQ683" t="str">
        <f t="shared" si="961"/>
        <v>d</v>
      </c>
      <c r="AR683" t="str">
        <f t="shared" si="962"/>
        <v>Home</v>
      </c>
      <c r="AS683" t="str">
        <f t="shared" si="963"/>
        <v>h</v>
      </c>
      <c r="AT683" t="str">
        <f t="shared" si="964"/>
        <v>Defensive</v>
      </c>
      <c r="AU683" t="str">
        <f t="shared" si="965"/>
        <v/>
      </c>
      <c r="AV683" t="str">
        <f t="shared" si="966"/>
        <v/>
      </c>
      <c r="AW683" t="str" cm="1">
        <f t="array" ref="AW683">IFERROR(IF(O683&lt;&gt;"",O683,IF(OR($S683="",$T683=""),"",IF(O683&lt;&gt;"",O683,IF($T683&lt;&gt;"",_xlfn._xlws.FILTER(O:O,($BU:$BU=$BU683)*($I:$I=$I683)*($T:$T=$T683)*($S:$S=_xlfn.MINIFS($S:$S,$T:$T,"="&amp;$T683)),"")))))&amp;"",IF(O683="","",""))&amp;""</f>
        <v>Defensive_PlayShot-BlockedShot</v>
      </c>
      <c r="AX683" t="str" cm="1">
        <f t="array" ref="AX683">IFERROR(IF(P683&lt;&gt;"",P683,IF(OR($S683="",$T683=""),"",IF($T683&lt;&gt;"",_xlfn._xlws.FILTER(P:P,($BU:$BU=$BU683)*($I:$I=$I683)*($T:$T=$T683)*($S:$S=_xlfn.MINIFS($S:$S,$T:$T,"="&amp;$T683)),""))))&amp;"",IF(P683="","",""))&amp;""</f>
        <v/>
      </c>
      <c r="AY683" t="str" cm="1">
        <f t="array" ref="AY683">IFERROR(IF(Q683&lt;&gt;"",Q683,IF(OR($S683="",$T683=""),"",IF($T683&lt;&gt;"",_xlfn._xlws.FILTER(Q:Q,($BU:$BU=$BU683)*($I:$I=$I683)*($T:$T=$T683)*($S:$S=_xlfn.MINIFS($S:$S,$T:$T,"="&amp;$T683)),""))))&amp;"",IF(Q683="","",""))&amp;""</f>
        <v>s</v>
      </c>
      <c r="AZ683" t="str" cm="1">
        <f t="array" ref="AZ683">IFERROR(IF(R683&lt;&gt;"",R683,IF(OR($S683="",$T683=""),"",IF($T683&lt;&gt;"",_xlfn._xlws.FILTER(R:R,($BU:$BU=$BU683)*($I:$I=$I683)*($T:$T=$T683)*($S:$S=_xlfn.MINIFS($S:$S,$T:$T,"="&amp;$T683)),""))))&amp;"",IF(R683="","",""))&amp;""</f>
        <v/>
      </c>
      <c r="BA683" s="6">
        <f t="shared" si="967"/>
        <v>60</v>
      </c>
      <c r="BB683">
        <f t="shared" ref="BB683:BD683" si="1016">BB682</f>
        <v>18987</v>
      </c>
      <c r="BC683" t="str">
        <f t="shared" si="1016"/>
        <v>Velodrome</v>
      </c>
      <c r="BD683" t="str">
        <f t="shared" si="1016"/>
        <v>Outlaws</v>
      </c>
      <c r="BE683" t="s">
        <v>6</v>
      </c>
      <c r="BF683" t="s">
        <v>191</v>
      </c>
      <c r="BI683" cm="1">
        <f t="array" ref="BI683">IFERROR(_xlfn._xlws.FILTER(shifts!A:A,(shifts!B:B=events!AD683)*(shifts!AG:AG&gt;=events!BK683)*(shifts!AH:AH&lt;=events!BL683)),BI682)</f>
        <v>25</v>
      </c>
      <c r="BJ683" s="15">
        <f t="shared" si="969"/>
        <v>0</v>
      </c>
      <c r="BK683">
        <f t="shared" si="970"/>
        <v>541</v>
      </c>
      <c r="BL683">
        <f t="shared" si="971"/>
        <v>541</v>
      </c>
      <c r="BM683" s="15">
        <f>SUMIFS(BJ$2:BJ683,K$2:K683,"=Intermission")+SUMIFS(BJ$2:BJ683,K$2:K683,"=Timeout")</f>
        <v>0</v>
      </c>
      <c r="BN683">
        <f t="shared" si="972"/>
        <v>0</v>
      </c>
      <c r="BO683" s="19">
        <f t="shared" si="973"/>
        <v>539</v>
      </c>
      <c r="BP683">
        <f t="shared" si="974"/>
        <v>534</v>
      </c>
      <c r="BQ683" s="17">
        <f t="shared" si="975"/>
        <v>539</v>
      </c>
      <c r="BR683" t="str">
        <f t="shared" si="976"/>
        <v>opp_team_player_1</v>
      </c>
      <c r="BS683">
        <f>COUNTIFS(S$3:S683,"="&amp;S683,AI$3:AI683,"="&amp;AI683)</f>
        <v>1</v>
      </c>
      <c r="BT683" t="str">
        <f>IFERROR(VLOOKUP(BB683&amp;BU683&amp;X683,game_rosters!U:W,3,FALSE),"")</f>
        <v>P100034</v>
      </c>
      <c r="BU683" t="str">
        <f t="shared" si="977"/>
        <v>Outlaws</v>
      </c>
    </row>
    <row r="684" spans="1:73" x14ac:dyDescent="0.2">
      <c r="A684" t="str">
        <f t="shared" si="952"/>
        <v/>
      </c>
      <c r="E684" s="4"/>
      <c r="F684" s="43"/>
      <c r="G684" s="4"/>
      <c r="H684" s="46"/>
      <c r="I684" s="44">
        <v>3</v>
      </c>
      <c r="J684" s="44" t="str">
        <f t="shared" si="978"/>
        <v/>
      </c>
      <c r="O684" t="s">
        <v>602</v>
      </c>
      <c r="R684" s="51">
        <v>1</v>
      </c>
      <c r="S684">
        <v>339</v>
      </c>
      <c r="T684">
        <v>59</v>
      </c>
      <c r="U684" t="str">
        <f>IF(B684=1,MAX($U$2:$U683)+1,IF(AND($T684&lt;&gt;"",$T684=$T683),$U683,IF(B684="x",U683,"")))</f>
        <v/>
      </c>
      <c r="V684" t="str">
        <f>IF(C684=1,MAX($V$2:$V683)+1,IF(AND($T684&lt;&gt;"",$T684=$T683),$U683,IF(C684="x",V683,"")))</f>
        <v/>
      </c>
      <c r="X684">
        <v>3</v>
      </c>
      <c r="AA684">
        <f t="shared" si="949"/>
        <v>1339</v>
      </c>
      <c r="AB684">
        <f t="shared" si="950"/>
        <v>9059</v>
      </c>
      <c r="AC684">
        <f t="shared" si="946"/>
        <v>9059</v>
      </c>
      <c r="AD684" s="6">
        <v>1</v>
      </c>
      <c r="AE684" t="s">
        <v>935</v>
      </c>
      <c r="AF684" t="s">
        <v>748</v>
      </c>
      <c r="AG684" t="s">
        <v>756</v>
      </c>
      <c r="AH684" t="s">
        <v>756</v>
      </c>
      <c r="AI684" t="str">
        <f t="shared" si="953"/>
        <v>o</v>
      </c>
      <c r="AJ684" t="str">
        <f t="shared" si="954"/>
        <v>o</v>
      </c>
      <c r="AK684" t="str">
        <f t="shared" si="955"/>
        <v>o</v>
      </c>
      <c r="AL684" t="str">
        <f t="shared" si="956"/>
        <v/>
      </c>
      <c r="AM684" t="str">
        <f t="shared" si="957"/>
        <v/>
      </c>
      <c r="AN684" t="str">
        <f t="shared" si="958"/>
        <v>Home</v>
      </c>
      <c r="AO684" t="str">
        <f t="shared" si="959"/>
        <v>h</v>
      </c>
      <c r="AP684" t="str">
        <f t="shared" si="960"/>
        <v>o</v>
      </c>
      <c r="AQ684" t="str">
        <f t="shared" si="961"/>
        <v>d</v>
      </c>
      <c r="AR684" t="str">
        <f t="shared" si="962"/>
        <v>Home</v>
      </c>
      <c r="AS684" t="str">
        <f t="shared" si="963"/>
        <v>h</v>
      </c>
      <c r="AT684" t="str">
        <f t="shared" si="964"/>
        <v>Defensive</v>
      </c>
      <c r="AU684" t="str">
        <f t="shared" si="965"/>
        <v/>
      </c>
      <c r="AV684" t="str">
        <f t="shared" si="966"/>
        <v/>
      </c>
      <c r="AW684" t="str" cm="1">
        <f t="array" ref="AW684">IFERROR(IF(O684&lt;&gt;"",O684,IF(OR($S684="",$T684=""),"",IF(O684&lt;&gt;"",O684,IF($T684&lt;&gt;"",_xlfn._xlws.FILTER(O:O,($BU:$BU=$BU684)*($I:$I=$I684)*($T:$T=$T684)*($S:$S=_xlfn.MINIFS($S:$S,$T:$T,"="&amp;$T684)),"")))))&amp;"",IF(O684="","",""))&amp;""</f>
        <v>Defensive_PlayPossession-StickCheck</v>
      </c>
      <c r="AX684" t="str" cm="1">
        <f t="array" ref="AX684">IFERROR(IF(P684&lt;&gt;"",P684,IF(OR($S684="",$T684=""),"",IF($T684&lt;&gt;"",_xlfn._xlws.FILTER(P:P,($BU:$BU=$BU684)*($I:$I=$I684)*($T:$T=$T684)*($S:$S=_xlfn.MINIFS($S:$S,$T:$T,"="&amp;$T684)),""))))&amp;"",IF(P684="","",""))&amp;""</f>
        <v/>
      </c>
      <c r="AY684" t="str" cm="1">
        <f t="array" ref="AY684">IFERROR(IF(Q684&lt;&gt;"",Q684,IF(OR($S684="",$T684=""),"",IF($T684&lt;&gt;"",_xlfn._xlws.FILTER(Q:Q,($BU:$BU=$BU684)*($I:$I=$I684)*($T:$T=$T684)*($S:$S=_xlfn.MINIFS($S:$S,$T:$T,"="&amp;$T684)),""))))&amp;"",IF(Q684="","",""))&amp;""</f>
        <v/>
      </c>
      <c r="AZ684" t="str" cm="1">
        <f t="array" ref="AZ684">IFERROR(IF(R684&lt;&gt;"",R684,IF(OR($S684="",$T684=""),"",IF($T684&lt;&gt;"",_xlfn._xlws.FILTER(R:R,($BU:$BU=$BU684)*($I:$I=$I684)*($T:$T=$T684)*($S:$S=_xlfn.MINIFS($S:$S,$T:$T,"="&amp;$T684)),""))))&amp;"",IF(R684="","",""))&amp;""</f>
        <v>1</v>
      </c>
      <c r="BA684" s="6">
        <f t="shared" si="967"/>
        <v>60</v>
      </c>
      <c r="BB684">
        <f t="shared" ref="BB684:BD684" si="1017">BB683</f>
        <v>18987</v>
      </c>
      <c r="BC684" t="str">
        <f t="shared" si="1017"/>
        <v>Velodrome</v>
      </c>
      <c r="BD684" t="str">
        <f t="shared" si="1017"/>
        <v>Outlaws</v>
      </c>
      <c r="BE684" t="s">
        <v>6</v>
      </c>
      <c r="BF684" t="s">
        <v>191</v>
      </c>
      <c r="BI684" cm="1">
        <f t="array" ref="BI684">IFERROR(_xlfn._xlws.FILTER(shifts!A:A,(shifts!B:B=events!AD684)*(shifts!AG:AG&gt;=events!BK684)*(shifts!AH:AH&lt;=events!BL684)),BI683)</f>
        <v>25</v>
      </c>
      <c r="BJ684" s="15">
        <f t="shared" si="969"/>
        <v>0</v>
      </c>
      <c r="BK684">
        <f t="shared" si="970"/>
        <v>541</v>
      </c>
      <c r="BL684">
        <f t="shared" si="971"/>
        <v>541</v>
      </c>
      <c r="BM684" s="15">
        <f>SUMIFS(BJ$2:BJ684,K$2:K684,"=Intermission")+SUMIFS(BJ$2:BJ684,K$2:K684,"=Timeout")</f>
        <v>0</v>
      </c>
      <c r="BN684">
        <f t="shared" si="972"/>
        <v>0</v>
      </c>
      <c r="BO684" s="19">
        <f t="shared" si="973"/>
        <v>539</v>
      </c>
      <c r="BP684">
        <f t="shared" si="974"/>
        <v>534</v>
      </c>
      <c r="BQ684" s="17">
        <f t="shared" si="975"/>
        <v>539</v>
      </c>
      <c r="BR684" t="str">
        <f t="shared" si="976"/>
        <v>opp_team_player_2</v>
      </c>
      <c r="BS684">
        <f>COUNTIFS(S$3:S684,"="&amp;S684,AI$3:AI684,"="&amp;AI684)</f>
        <v>2</v>
      </c>
      <c r="BT684" t="str">
        <f>IFERROR(VLOOKUP(BB684&amp;BU684&amp;X684,game_rosters!U:W,3,FALSE),"")</f>
        <v>P100004</v>
      </c>
      <c r="BU684" t="str">
        <f t="shared" si="977"/>
        <v>Outlaws</v>
      </c>
    </row>
    <row r="685" spans="1:73" x14ac:dyDescent="0.2">
      <c r="A685">
        <f t="shared" si="952"/>
        <v>1</v>
      </c>
      <c r="E685" s="4"/>
      <c r="F685" s="43"/>
      <c r="G685" s="4"/>
      <c r="H685" s="46"/>
      <c r="I685" s="44">
        <v>61</v>
      </c>
      <c r="J685" s="44" t="str">
        <f t="shared" si="978"/>
        <v/>
      </c>
      <c r="K685" t="s">
        <v>9</v>
      </c>
      <c r="L685" t="s">
        <v>173</v>
      </c>
      <c r="M685" t="s">
        <v>76</v>
      </c>
      <c r="R685" s="51">
        <v>1</v>
      </c>
      <c r="S685">
        <v>340</v>
      </c>
      <c r="T685">
        <v>59</v>
      </c>
      <c r="U685" t="str">
        <f>IF(B685=1,MAX($U$2:$U684)+1,IF(AND($T685&lt;&gt;"",$T685=$T684),$U684,IF(B685="x",U684,"")))</f>
        <v/>
      </c>
      <c r="V685" t="str">
        <f>IF(C685=1,MAX($V$2:$V684)+1,IF(AND($T685&lt;&gt;"",$T685=$T684),$U684,IF(C685="x",V684,"")))</f>
        <v/>
      </c>
      <c r="W685" t="s">
        <v>735</v>
      </c>
      <c r="X685">
        <v>61</v>
      </c>
      <c r="Z685">
        <v>1</v>
      </c>
      <c r="AA685">
        <f t="shared" si="949"/>
        <v>1340</v>
      </c>
      <c r="AB685">
        <f t="shared" si="950"/>
        <v>9059</v>
      </c>
      <c r="AC685">
        <f t="shared" si="946"/>
        <v>9059</v>
      </c>
      <c r="AD685" s="6">
        <v>1</v>
      </c>
      <c r="AE685" t="s">
        <v>935</v>
      </c>
      <c r="AF685" t="s">
        <v>748</v>
      </c>
      <c r="AG685" t="s">
        <v>756</v>
      </c>
      <c r="AH685" t="s">
        <v>756</v>
      </c>
      <c r="AI685" t="str">
        <f t="shared" si="953"/>
        <v>e</v>
      </c>
      <c r="AJ685" t="str">
        <f t="shared" si="954"/>
        <v>o</v>
      </c>
      <c r="AK685" t="str">
        <f t="shared" si="955"/>
        <v>o</v>
      </c>
      <c r="AL685" t="str">
        <f t="shared" si="956"/>
        <v>o</v>
      </c>
      <c r="AM685" t="str">
        <f t="shared" si="957"/>
        <v/>
      </c>
      <c r="AN685" t="str">
        <f t="shared" si="958"/>
        <v>Home</v>
      </c>
      <c r="AO685" t="str">
        <f t="shared" si="959"/>
        <v>h</v>
      </c>
      <c r="AP685" t="str">
        <f t="shared" si="960"/>
        <v>o</v>
      </c>
      <c r="AQ685" t="str">
        <f t="shared" si="961"/>
        <v>d</v>
      </c>
      <c r="AR685" t="str">
        <f t="shared" si="962"/>
        <v>Home</v>
      </c>
      <c r="AS685" t="str">
        <f t="shared" si="963"/>
        <v>h</v>
      </c>
      <c r="AT685" t="str">
        <f t="shared" si="964"/>
        <v>Offensive</v>
      </c>
      <c r="AU685" t="str">
        <f t="shared" si="965"/>
        <v/>
      </c>
      <c r="AV685" t="str">
        <f t="shared" si="966"/>
        <v/>
      </c>
      <c r="AW685" t="str" cm="1">
        <f t="array" ref="AW685">IFERROR(IF(O685&lt;&gt;"",O685,IF(OR($S685="",$T685=""),"",IF(O685&lt;&gt;"",O685,IF($T685&lt;&gt;"",_xlfn._xlws.FILTER(O:O,($BU:$BU=$BU685)*($I:$I=$I685)*($T:$T=$T685)*($S:$S=_xlfn.MINIFS($S:$S,$T:$T,"="&amp;$T685)),"")))))&amp;"",IF(O685="","",""))&amp;""</f>
        <v/>
      </c>
      <c r="AX685" t="str" cm="1">
        <f t="array" ref="AX685">IFERROR(IF(P685&lt;&gt;"",P685,IF(OR($S685="",$T685=""),"",IF($T685&lt;&gt;"",_xlfn._xlws.FILTER(P:P,($BU:$BU=$BU685)*($I:$I=$I685)*($T:$T=$T685)*($S:$S=_xlfn.MINIFS($S:$S,$T:$T,"="&amp;$T685)),""))))&amp;"",IF(P685="","",""))&amp;""</f>
        <v/>
      </c>
      <c r="AY685" t="str" cm="1">
        <f t="array" ref="AY685">IFERROR(IF(Q685&lt;&gt;"",Q685,IF(OR($S685="",$T685=""),"",IF($T685&lt;&gt;"",_xlfn._xlws.FILTER(Q:Q,($BU:$BU=$BU685)*($I:$I=$I685)*($T:$T=$T685)*($S:$S=_xlfn.MINIFS($S:$S,$T:$T,"="&amp;$T685)),""))))&amp;"",IF(Q685="","",""))&amp;""</f>
        <v/>
      </c>
      <c r="AZ685" t="str" cm="1">
        <f t="array" ref="AZ685">IFERROR(IF(R685&lt;&gt;"",R685,IF(OR($S685="",$T685=""),"",IF($T685&lt;&gt;"",_xlfn._xlws.FILTER(R:R,($BU:$BU=$BU685)*($I:$I=$I685)*($T:$T=$T685)*($S:$S=_xlfn.MINIFS($S:$S,$T:$T,"="&amp;$T685)),""))))&amp;"",IF(R685="","",""))&amp;""</f>
        <v>1</v>
      </c>
      <c r="BA685" s="6">
        <f t="shared" si="967"/>
        <v>60</v>
      </c>
      <c r="BB685">
        <f t="shared" ref="BB685:BD685" si="1018">BB684</f>
        <v>18987</v>
      </c>
      <c r="BC685" t="str">
        <f t="shared" si="1018"/>
        <v>Velodrome</v>
      </c>
      <c r="BD685" t="str">
        <f t="shared" si="1018"/>
        <v>Outlaws</v>
      </c>
      <c r="BE685" t="s">
        <v>9</v>
      </c>
      <c r="BF685" t="s">
        <v>173</v>
      </c>
      <c r="BI685" cm="1">
        <f t="array" ref="BI685">IFERROR(_xlfn._xlws.FILTER(shifts!A:A,(shifts!B:B=events!AD685)*(shifts!AG:AG&gt;=events!BK685)*(shifts!AH:AH&lt;=events!BL685)),BI684)</f>
        <v>25</v>
      </c>
      <c r="BJ685" s="15">
        <f t="shared" si="969"/>
        <v>0</v>
      </c>
      <c r="BK685">
        <f t="shared" si="970"/>
        <v>541</v>
      </c>
      <c r="BL685">
        <f t="shared" si="971"/>
        <v>541</v>
      </c>
      <c r="BM685" s="15">
        <f>SUMIFS(BJ$2:BJ685,K$2:K685,"=Intermission")+SUMIFS(BJ$2:BJ685,K$2:K685,"=Timeout")</f>
        <v>0</v>
      </c>
      <c r="BN685">
        <f t="shared" si="972"/>
        <v>0</v>
      </c>
      <c r="BO685" s="19">
        <f t="shared" si="973"/>
        <v>539</v>
      </c>
      <c r="BP685">
        <f t="shared" si="974"/>
        <v>534</v>
      </c>
      <c r="BQ685" s="17">
        <f t="shared" si="975"/>
        <v>539</v>
      </c>
      <c r="BR685" t="str">
        <f t="shared" si="976"/>
        <v>event_team_player_1</v>
      </c>
      <c r="BS685">
        <f>COUNTIFS(S$3:S685,"="&amp;S685,AI$3:AI685,"="&amp;AI685)</f>
        <v>1</v>
      </c>
      <c r="BT685" t="str">
        <f>IFERROR(VLOOKUP(BB685&amp;BU685&amp;X685,game_rosters!U:W,3,FALSE),"")</f>
        <v>P100224</v>
      </c>
      <c r="BU685" t="str">
        <f t="shared" si="977"/>
        <v>Velodrome</v>
      </c>
    </row>
    <row r="686" spans="1:73" x14ac:dyDescent="0.2">
      <c r="A686" t="str">
        <f t="shared" si="952"/>
        <v/>
      </c>
      <c r="E686" s="4"/>
      <c r="F686" s="43"/>
      <c r="G686" s="4"/>
      <c r="H686" s="46"/>
      <c r="I686" s="44">
        <v>18</v>
      </c>
      <c r="J686" s="44" t="str">
        <f t="shared" si="978"/>
        <v/>
      </c>
      <c r="S686">
        <v>340</v>
      </c>
      <c r="T686">
        <v>59</v>
      </c>
      <c r="U686" t="str">
        <f>IF(B686=1,MAX($U$2:$U685)+1,IF(AND($T686&lt;&gt;"",$T686=$T685),$U685,IF(B686="x",U685,"")))</f>
        <v/>
      </c>
      <c r="V686" t="str">
        <f>IF(C686=1,MAX($V$2:$V685)+1,IF(AND($T686&lt;&gt;"",$T686=$T685),$U685,IF(C686="x",V685,"")))</f>
        <v/>
      </c>
      <c r="X686">
        <v>18</v>
      </c>
      <c r="AA686">
        <f t="shared" si="949"/>
        <v>1340</v>
      </c>
      <c r="AB686">
        <f t="shared" si="950"/>
        <v>9059</v>
      </c>
      <c r="AC686">
        <f t="shared" si="946"/>
        <v>9059</v>
      </c>
      <c r="AD686" s="6">
        <v>1</v>
      </c>
      <c r="AE686" t="s">
        <v>935</v>
      </c>
      <c r="AF686" t="s">
        <v>748</v>
      </c>
      <c r="AG686" t="s">
        <v>756</v>
      </c>
      <c r="AH686" t="s">
        <v>756</v>
      </c>
      <c r="AI686" t="str">
        <f t="shared" si="953"/>
        <v>o</v>
      </c>
      <c r="AJ686" t="str">
        <f t="shared" si="954"/>
        <v>o</v>
      </c>
      <c r="AK686" t="str">
        <f t="shared" si="955"/>
        <v>o</v>
      </c>
      <c r="AL686" t="str">
        <f t="shared" si="956"/>
        <v/>
      </c>
      <c r="AM686" t="str">
        <f t="shared" si="957"/>
        <v/>
      </c>
      <c r="AN686" t="str">
        <f t="shared" si="958"/>
        <v>Home</v>
      </c>
      <c r="AO686" t="str">
        <f t="shared" si="959"/>
        <v>h</v>
      </c>
      <c r="AP686" t="str">
        <f t="shared" si="960"/>
        <v>o</v>
      </c>
      <c r="AQ686" t="str">
        <f t="shared" si="961"/>
        <v>d</v>
      </c>
      <c r="AR686" t="str">
        <f t="shared" si="962"/>
        <v>Home</v>
      </c>
      <c r="AS686" t="str">
        <f t="shared" si="963"/>
        <v>h</v>
      </c>
      <c r="AT686" t="str">
        <f t="shared" si="964"/>
        <v>Defensive</v>
      </c>
      <c r="AU686" t="str">
        <f t="shared" si="965"/>
        <v/>
      </c>
      <c r="AV686" t="str">
        <f t="shared" si="966"/>
        <v/>
      </c>
      <c r="AW686" t="str" cm="1">
        <f t="array" ref="AW686">IFERROR(IF(O686&lt;&gt;"",O686,IF(OR($S686="",$T686=""),"",IF(O686&lt;&gt;"",O686,IF($T686&lt;&gt;"",_xlfn._xlws.FILTER(O:O,($BU:$BU=$BU686)*($I:$I=$I686)*($T:$T=$T686)*($S:$S=_xlfn.MINIFS($S:$S,$T:$T,"="&amp;$T686)),"")))))&amp;"",IF(O686="","",""))&amp;""</f>
        <v>Defensive_PlayShot-BlockedShot</v>
      </c>
      <c r="AX686" t="str" cm="1">
        <f t="array" ref="AX686">IFERROR(IF(P686&lt;&gt;"",P686,IF(OR($S686="",$T686=""),"",IF($T686&lt;&gt;"",_xlfn._xlws.FILTER(P:P,($BU:$BU=$BU686)*($I:$I=$I686)*($T:$T=$T686)*($S:$S=_xlfn.MINIFS($S:$S,$T:$T,"="&amp;$T686)),""))))&amp;"",IF(P686="","",""))&amp;""</f>
        <v/>
      </c>
      <c r="AY686" t="str" cm="1">
        <f t="array" ref="AY686">IFERROR(IF(Q686&lt;&gt;"",Q686,IF(OR($S686="",$T686=""),"",IF($T686&lt;&gt;"",_xlfn._xlws.FILTER(Q:Q,($BU:$BU=$BU686)*($I:$I=$I686)*($T:$T=$T686)*($S:$S=_xlfn.MINIFS($S:$S,$T:$T,"="&amp;$T686)),""))))&amp;"",IF(Q686="","",""))&amp;""</f>
        <v>s</v>
      </c>
      <c r="AZ686" t="str" cm="1">
        <f t="array" ref="AZ686">IFERROR(IF(R686&lt;&gt;"",R686,IF(OR($S686="",$T686=""),"",IF($T686&lt;&gt;"",_xlfn._xlws.FILTER(R:R,($BU:$BU=$BU686)*($I:$I=$I686)*($T:$T=$T686)*($S:$S=_xlfn.MINIFS($S:$S,$T:$T,"="&amp;$T686)),""))))&amp;"",IF(R686="","",""))&amp;""</f>
        <v/>
      </c>
      <c r="BA686" s="6">
        <f t="shared" si="967"/>
        <v>60</v>
      </c>
      <c r="BB686">
        <f t="shared" ref="BB686:BD686" si="1019">BB685</f>
        <v>18987</v>
      </c>
      <c r="BC686" t="str">
        <f t="shared" si="1019"/>
        <v>Velodrome</v>
      </c>
      <c r="BD686" t="str">
        <f t="shared" si="1019"/>
        <v>Outlaws</v>
      </c>
      <c r="BE686" t="s">
        <v>9</v>
      </c>
      <c r="BF686" t="s">
        <v>173</v>
      </c>
      <c r="BI686" cm="1">
        <f t="array" ref="BI686">IFERROR(_xlfn._xlws.FILTER(shifts!A:A,(shifts!B:B=events!AD686)*(shifts!AG:AG&gt;=events!BK686)*(shifts!AH:AH&lt;=events!BL686)),BI685)</f>
        <v>25</v>
      </c>
      <c r="BJ686" s="15">
        <f t="shared" si="969"/>
        <v>0</v>
      </c>
      <c r="BK686">
        <f t="shared" si="970"/>
        <v>541</v>
      </c>
      <c r="BL686">
        <f t="shared" si="971"/>
        <v>541</v>
      </c>
      <c r="BM686" s="15">
        <f>SUMIFS(BJ$2:BJ686,K$2:K686,"=Intermission")+SUMIFS(BJ$2:BJ686,K$2:K686,"=Timeout")</f>
        <v>0</v>
      </c>
      <c r="BN686">
        <f t="shared" si="972"/>
        <v>0</v>
      </c>
      <c r="BO686" s="19">
        <f t="shared" si="973"/>
        <v>539</v>
      </c>
      <c r="BP686">
        <f t="shared" si="974"/>
        <v>534</v>
      </c>
      <c r="BQ686" s="17">
        <f t="shared" si="975"/>
        <v>539</v>
      </c>
      <c r="BR686" t="str">
        <f t="shared" si="976"/>
        <v>opp_team_player_1</v>
      </c>
      <c r="BS686">
        <f>COUNTIFS(S$3:S686,"="&amp;S686,AI$3:AI686,"="&amp;AI686)</f>
        <v>1</v>
      </c>
      <c r="BT686" t="str">
        <f>IFERROR(VLOOKUP(BB686&amp;BU686&amp;X686,game_rosters!U:W,3,FALSE),"")</f>
        <v>P100034</v>
      </c>
      <c r="BU686" t="str">
        <f t="shared" si="977"/>
        <v>Outlaws</v>
      </c>
    </row>
    <row r="687" spans="1:73" x14ac:dyDescent="0.2">
      <c r="A687" t="str">
        <f t="shared" si="952"/>
        <v/>
      </c>
      <c r="E687" s="4"/>
      <c r="F687" s="43"/>
      <c r="G687" s="4"/>
      <c r="H687" s="46"/>
      <c r="I687" s="44">
        <v>3</v>
      </c>
      <c r="J687" s="44" t="str">
        <f t="shared" si="978"/>
        <v/>
      </c>
      <c r="R687" s="51">
        <v>1</v>
      </c>
      <c r="S687">
        <v>340</v>
      </c>
      <c r="T687">
        <v>59</v>
      </c>
      <c r="U687" t="str">
        <f>IF(B687=1,MAX($U$2:$U686)+1,IF(AND($T687&lt;&gt;"",$T687=$T686),$U686,IF(B687="x",U686,"")))</f>
        <v/>
      </c>
      <c r="V687" t="str">
        <f>IF(C687=1,MAX($V$2:$V686)+1,IF(AND($T687&lt;&gt;"",$T687=$T686),$U686,IF(C687="x",V686,"")))</f>
        <v/>
      </c>
      <c r="X687">
        <v>3</v>
      </c>
      <c r="AA687">
        <f t="shared" si="949"/>
        <v>1340</v>
      </c>
      <c r="AB687">
        <f t="shared" si="950"/>
        <v>9059</v>
      </c>
      <c r="AC687">
        <f t="shared" si="946"/>
        <v>9059</v>
      </c>
      <c r="AD687" s="6">
        <v>1</v>
      </c>
      <c r="AE687" t="s">
        <v>935</v>
      </c>
      <c r="AF687" t="s">
        <v>748</v>
      </c>
      <c r="AG687" t="s">
        <v>756</v>
      </c>
      <c r="AH687" t="s">
        <v>756</v>
      </c>
      <c r="AI687" t="str">
        <f t="shared" si="953"/>
        <v>o</v>
      </c>
      <c r="AJ687" t="str">
        <f t="shared" si="954"/>
        <v>o</v>
      </c>
      <c r="AK687" t="str">
        <f t="shared" si="955"/>
        <v>o</v>
      </c>
      <c r="AL687" t="str">
        <f t="shared" si="956"/>
        <v/>
      </c>
      <c r="AM687" t="str">
        <f t="shared" si="957"/>
        <v/>
      </c>
      <c r="AN687" t="str">
        <f t="shared" si="958"/>
        <v>Home</v>
      </c>
      <c r="AO687" t="str">
        <f t="shared" si="959"/>
        <v>h</v>
      </c>
      <c r="AP687" t="str">
        <f t="shared" si="960"/>
        <v>o</v>
      </c>
      <c r="AQ687" t="str">
        <f t="shared" si="961"/>
        <v>d</v>
      </c>
      <c r="AR687" t="str">
        <f t="shared" si="962"/>
        <v>Home</v>
      </c>
      <c r="AS687" t="str">
        <f t="shared" si="963"/>
        <v>h</v>
      </c>
      <c r="AT687" t="str">
        <f t="shared" si="964"/>
        <v>Defensive</v>
      </c>
      <c r="AU687" t="str">
        <f t="shared" si="965"/>
        <v/>
      </c>
      <c r="AV687" t="str">
        <f t="shared" si="966"/>
        <v/>
      </c>
      <c r="AW687" t="str" cm="1">
        <f t="array" ref="AW687">IFERROR(IF(O687&lt;&gt;"",O687,IF(OR($S687="",$T687=""),"",IF(O687&lt;&gt;"",O687,IF($T687&lt;&gt;"",_xlfn._xlws.FILTER(O:O,($BU:$BU=$BU687)*($I:$I=$I687)*($T:$T=$T687)*($S:$S=_xlfn.MINIFS($S:$S,$T:$T,"="&amp;$T687)),"")))))&amp;"",IF(O687="","",""))&amp;""</f>
        <v>Defensive_PlayPossession-StickCheck</v>
      </c>
      <c r="AX687" t="str" cm="1">
        <f t="array" ref="AX687">IFERROR(IF(P687&lt;&gt;"",P687,IF(OR($S687="",$T687=""),"",IF($T687&lt;&gt;"",_xlfn._xlws.FILTER(P:P,($BU:$BU=$BU687)*($I:$I=$I687)*($T:$T=$T687)*($S:$S=_xlfn.MINIFS($S:$S,$T:$T,"="&amp;$T687)),""))))&amp;"",IF(P687="","",""))&amp;""</f>
        <v/>
      </c>
      <c r="AY687" t="str" cm="1">
        <f t="array" ref="AY687">IFERROR(IF(Q687&lt;&gt;"",Q687,IF(OR($S687="",$T687=""),"",IF($T687&lt;&gt;"",_xlfn._xlws.FILTER(Q:Q,($BU:$BU=$BU687)*($I:$I=$I687)*($T:$T=$T687)*($S:$S=_xlfn.MINIFS($S:$S,$T:$T,"="&amp;$T687)),""))))&amp;"",IF(Q687="","",""))&amp;""</f>
        <v/>
      </c>
      <c r="AZ687" t="str" cm="1">
        <f t="array" ref="AZ687">IFERROR(IF(R687&lt;&gt;"",R687,IF(OR($S687="",$T687=""),"",IF($T687&lt;&gt;"",_xlfn._xlws.FILTER(R:R,($BU:$BU=$BU687)*($I:$I=$I687)*($T:$T=$T687)*($S:$S=_xlfn.MINIFS($S:$S,$T:$T,"="&amp;$T687)),""))))&amp;"",IF(R687="","",""))&amp;""</f>
        <v>1</v>
      </c>
      <c r="BA687" s="6">
        <f t="shared" si="967"/>
        <v>60</v>
      </c>
      <c r="BB687">
        <f t="shared" ref="BB687:BD687" si="1020">BB686</f>
        <v>18987</v>
      </c>
      <c r="BC687" t="str">
        <f t="shared" si="1020"/>
        <v>Velodrome</v>
      </c>
      <c r="BD687" t="str">
        <f t="shared" si="1020"/>
        <v>Outlaws</v>
      </c>
      <c r="BE687" t="s">
        <v>9</v>
      </c>
      <c r="BF687" t="s">
        <v>173</v>
      </c>
      <c r="BI687" cm="1">
        <f t="array" ref="BI687">IFERROR(_xlfn._xlws.FILTER(shifts!A:A,(shifts!B:B=events!AD687)*(shifts!AG:AG&gt;=events!BK687)*(shifts!AH:AH&lt;=events!BL687)),BI686)</f>
        <v>25</v>
      </c>
      <c r="BJ687" s="15">
        <f t="shared" si="969"/>
        <v>0</v>
      </c>
      <c r="BK687">
        <f t="shared" si="970"/>
        <v>541</v>
      </c>
      <c r="BL687">
        <f t="shared" si="971"/>
        <v>541</v>
      </c>
      <c r="BM687" s="15">
        <f>SUMIFS(BJ$2:BJ687,K$2:K687,"=Intermission")+SUMIFS(BJ$2:BJ687,K$2:K687,"=Timeout")</f>
        <v>0</v>
      </c>
      <c r="BN687">
        <f t="shared" si="972"/>
        <v>0</v>
      </c>
      <c r="BO687" s="19">
        <f t="shared" si="973"/>
        <v>539</v>
      </c>
      <c r="BP687">
        <f t="shared" si="974"/>
        <v>534</v>
      </c>
      <c r="BQ687" s="17">
        <f t="shared" si="975"/>
        <v>539</v>
      </c>
      <c r="BR687" t="str">
        <f t="shared" si="976"/>
        <v>opp_team_player_2</v>
      </c>
      <c r="BS687">
        <f>COUNTIFS(S$3:S687,"="&amp;S687,AI$3:AI687,"="&amp;AI687)</f>
        <v>2</v>
      </c>
      <c r="BT687" t="str">
        <f>IFERROR(VLOOKUP(BB687&amp;BU687&amp;X687,game_rosters!U:W,3,FALSE),"")</f>
        <v>P100004</v>
      </c>
      <c r="BU687" t="str">
        <f t="shared" si="977"/>
        <v>Outlaws</v>
      </c>
    </row>
    <row r="688" spans="1:73" x14ac:dyDescent="0.2">
      <c r="A688">
        <f t="shared" si="952"/>
        <v>1</v>
      </c>
      <c r="E688" s="4"/>
      <c r="F688" s="43"/>
      <c r="G688" s="4"/>
      <c r="H688" s="46"/>
      <c r="I688" s="44">
        <v>18</v>
      </c>
      <c r="J688" s="44" t="str">
        <f t="shared" si="978"/>
        <v/>
      </c>
      <c r="K688" t="s">
        <v>13</v>
      </c>
      <c r="L688" t="s">
        <v>586</v>
      </c>
      <c r="N688" t="s">
        <v>594</v>
      </c>
      <c r="O688" t="s">
        <v>600</v>
      </c>
      <c r="Q688" t="s">
        <v>594</v>
      </c>
      <c r="S688">
        <v>341</v>
      </c>
      <c r="T688" t="s">
        <v>756</v>
      </c>
      <c r="U688" t="str">
        <f>IF(B688=1,MAX($U$2:$U687)+1,IF(AND($T688&lt;&gt;"",$T688=$T687),$U687,IF(B688="x",U687,"")))</f>
        <v/>
      </c>
      <c r="V688" t="str">
        <f>IF(C688=1,MAX($V$2:$V687)+1,IF(AND($T688&lt;&gt;"",$T688=$T687),$U687,IF(C688="x",V687,"")))</f>
        <v/>
      </c>
      <c r="W688" t="s">
        <v>731</v>
      </c>
      <c r="X688">
        <v>18</v>
      </c>
      <c r="Z688">
        <v>1</v>
      </c>
      <c r="AA688">
        <f t="shared" si="949"/>
        <v>1341</v>
      </c>
      <c r="AB688" t="str">
        <f t="shared" si="950"/>
        <v/>
      </c>
      <c r="AC688">
        <f t="shared" si="946"/>
        <v>1341</v>
      </c>
      <c r="AD688" s="6">
        <v>1</v>
      </c>
      <c r="AE688" t="s">
        <v>936</v>
      </c>
      <c r="AF688" t="s">
        <v>896</v>
      </c>
      <c r="AG688" t="s">
        <v>756</v>
      </c>
      <c r="AH688" t="s">
        <v>756</v>
      </c>
      <c r="AI688" t="str">
        <f t="shared" si="953"/>
        <v>e</v>
      </c>
      <c r="AJ688" t="str">
        <f t="shared" si="954"/>
        <v/>
      </c>
      <c r="AK688" t="str">
        <f t="shared" si="955"/>
        <v/>
      </c>
      <c r="AL688" t="str">
        <f t="shared" si="956"/>
        <v/>
      </c>
      <c r="AM688" t="str">
        <f t="shared" si="957"/>
        <v/>
      </c>
      <c r="AN688" t="str">
        <f t="shared" si="958"/>
        <v>Away</v>
      </c>
      <c r="AO688" t="str">
        <f t="shared" si="959"/>
        <v>a</v>
      </c>
      <c r="AP688" t="str">
        <f t="shared" si="960"/>
        <v/>
      </c>
      <c r="AQ688" t="str">
        <f t="shared" si="961"/>
        <v/>
      </c>
      <c r="AR688" t="str">
        <f t="shared" si="962"/>
        <v>Away</v>
      </c>
      <c r="AS688" t="str">
        <f t="shared" si="963"/>
        <v>a</v>
      </c>
      <c r="AT688" t="str">
        <f t="shared" si="964"/>
        <v>Offensive</v>
      </c>
      <c r="AU688" t="str">
        <f t="shared" si="965"/>
        <v/>
      </c>
      <c r="AV688" t="str">
        <f t="shared" si="966"/>
        <v/>
      </c>
      <c r="AW688" t="str" cm="1">
        <f t="array" ref="AW688">IFERROR(IF(O688&lt;&gt;"",O688,IF(OR($S688="",$T688=""),"",IF(O688&lt;&gt;"",O688,IF($T688&lt;&gt;"",_xlfn._xlws.FILTER(O:O,($BU:$BU=$BU688)*($I:$I=$I688)*($T:$T=$T688)*($S:$S=_xlfn.MINIFS($S:$S,$T:$T,"="&amp;$T688)),"")))))&amp;"",IF(O688="","",""))&amp;""</f>
        <v>OffensivePlay_Zone-PuckRetreivalTurnover</v>
      </c>
      <c r="AX688" t="str" cm="1">
        <f t="array" ref="AX688">IFERROR(IF(P688&lt;&gt;"",P688,IF(OR($S688="",$T688=""),"",IF($T688&lt;&gt;"",_xlfn._xlws.FILTER(P:P,($BU:$BU=$BU688)*($I:$I=$I688)*($T:$T=$T688)*($S:$S=_xlfn.MINIFS($S:$S,$T:$T,"="&amp;$T688)),""))))&amp;"",IF(P688="","",""))&amp;""</f>
        <v/>
      </c>
      <c r="AY688" t="str" cm="1">
        <f t="array" ref="AY688">IFERROR(IF(Q688&lt;&gt;"",Q688,IF(OR($S688="",$T688=""),"",IF($T688&lt;&gt;"",_xlfn._xlws.FILTER(Q:Q,($BU:$BU=$BU688)*($I:$I=$I688)*($T:$T=$T688)*($S:$S=_xlfn.MINIFS($S:$S,$T:$T,"="&amp;$T688)),""))))&amp;"",IF(Q688="","",""))&amp;""</f>
        <v>u</v>
      </c>
      <c r="AZ688" t="str" cm="1">
        <f t="array" ref="AZ688">IFERROR(IF(R688&lt;&gt;"",R688,IF(OR($S688="",$T688=""),"",IF($T688&lt;&gt;"",_xlfn._xlws.FILTER(R:R,($BU:$BU=$BU688)*($I:$I=$I688)*($T:$T=$T688)*($S:$S=_xlfn.MINIFS($S:$S,$T:$T,"="&amp;$T688)),""))))&amp;"",IF(R688="","",""))&amp;""</f>
        <v/>
      </c>
      <c r="BA688" s="6">
        <f t="shared" si="967"/>
        <v>60</v>
      </c>
      <c r="BB688">
        <f t="shared" ref="BB688:BD688" si="1021">BB687</f>
        <v>18987</v>
      </c>
      <c r="BC688" t="str">
        <f t="shared" si="1021"/>
        <v>Velodrome</v>
      </c>
      <c r="BD688" t="str">
        <f t="shared" si="1021"/>
        <v>Outlaws</v>
      </c>
      <c r="BE688" t="s">
        <v>13</v>
      </c>
      <c r="BF688" t="s">
        <v>586</v>
      </c>
      <c r="BI688" cm="1">
        <f t="array" ref="BI688">IFERROR(_xlfn._xlws.FILTER(shifts!A:A,(shifts!B:B=events!AD688)*(shifts!AG:AG&gt;=events!BK688)*(shifts!AH:AH&lt;=events!BL688)),BI687)</f>
        <v>25</v>
      </c>
      <c r="BJ688" s="15">
        <f t="shared" si="969"/>
        <v>0</v>
      </c>
      <c r="BK688">
        <f t="shared" si="970"/>
        <v>539</v>
      </c>
      <c r="BL688">
        <f t="shared" si="971"/>
        <v>539</v>
      </c>
      <c r="BM688" s="15">
        <f>SUMIFS(BJ$2:BJ688,K$2:K688,"=Intermission")+SUMIFS(BJ$2:BJ688,K$2:K688,"=Timeout")</f>
        <v>0</v>
      </c>
      <c r="BN688">
        <f t="shared" si="972"/>
        <v>0</v>
      </c>
      <c r="BO688" s="19">
        <f t="shared" si="973"/>
        <v>541</v>
      </c>
      <c r="BP688">
        <f t="shared" si="974"/>
        <v>536</v>
      </c>
      <c r="BQ688" s="17">
        <f t="shared" si="975"/>
        <v>541</v>
      </c>
      <c r="BR688" t="str">
        <f t="shared" si="976"/>
        <v>event_team_player_1</v>
      </c>
      <c r="BS688">
        <f>COUNTIFS(S$3:S688,"="&amp;S688,AI$3:AI688,"="&amp;AI688)</f>
        <v>1</v>
      </c>
      <c r="BT688" t="str">
        <f>IFERROR(VLOOKUP(BB688&amp;BU688&amp;X688,game_rosters!U:W,3,FALSE),"")</f>
        <v>P100034</v>
      </c>
      <c r="BU688" t="str">
        <f t="shared" si="977"/>
        <v>Outlaws</v>
      </c>
    </row>
    <row r="689" spans="1:73" x14ac:dyDescent="0.2">
      <c r="A689">
        <f t="shared" si="952"/>
        <v>1</v>
      </c>
      <c r="E689" s="4"/>
      <c r="F689" s="43"/>
      <c r="G689" s="4"/>
      <c r="H689" s="46"/>
      <c r="I689" s="44">
        <v>18</v>
      </c>
      <c r="J689" s="44" t="str">
        <f t="shared" si="978"/>
        <v/>
      </c>
      <c r="K689" t="s">
        <v>9</v>
      </c>
      <c r="L689" t="s">
        <v>173</v>
      </c>
      <c r="M689" t="s">
        <v>365</v>
      </c>
      <c r="O689" t="s">
        <v>614</v>
      </c>
      <c r="Q689" t="s">
        <v>594</v>
      </c>
      <c r="S689">
        <v>342</v>
      </c>
      <c r="T689" t="s">
        <v>756</v>
      </c>
      <c r="U689" t="str">
        <f>IF(B689=1,MAX($U$2:$U688)+1,IF(AND($T689&lt;&gt;"",$T689=$T688),$U688,IF(B689="x",U688,"")))</f>
        <v/>
      </c>
      <c r="V689" t="str">
        <f>IF(C689=1,MAX($V$2:$V688)+1,IF(AND($T689&lt;&gt;"",$T689=$T688),$U688,IF(C689="x",V688,"")))</f>
        <v/>
      </c>
      <c r="W689" t="s">
        <v>731</v>
      </c>
      <c r="X689">
        <v>18</v>
      </c>
      <c r="Z689">
        <v>1</v>
      </c>
      <c r="AA689">
        <f t="shared" si="949"/>
        <v>1342</v>
      </c>
      <c r="AB689" t="str">
        <f t="shared" si="950"/>
        <v/>
      </c>
      <c r="AC689">
        <f t="shared" si="946"/>
        <v>1342</v>
      </c>
      <c r="AD689" s="6">
        <v>1</v>
      </c>
      <c r="AE689" t="s">
        <v>936</v>
      </c>
      <c r="AF689" t="s">
        <v>753</v>
      </c>
      <c r="AG689" t="s">
        <v>756</v>
      </c>
      <c r="AH689" t="s">
        <v>756</v>
      </c>
      <c r="AI689" t="str">
        <f t="shared" si="953"/>
        <v>e</v>
      </c>
      <c r="AJ689" t="str">
        <f t="shared" si="954"/>
        <v/>
      </c>
      <c r="AK689" t="str">
        <f t="shared" si="955"/>
        <v/>
      </c>
      <c r="AL689" t="str">
        <f t="shared" si="956"/>
        <v/>
      </c>
      <c r="AM689" t="str">
        <f t="shared" si="957"/>
        <v/>
      </c>
      <c r="AN689" t="str">
        <f t="shared" si="958"/>
        <v>Away</v>
      </c>
      <c r="AO689" t="str">
        <f t="shared" si="959"/>
        <v>a</v>
      </c>
      <c r="AP689" t="str">
        <f t="shared" si="960"/>
        <v/>
      </c>
      <c r="AQ689" t="str">
        <f t="shared" si="961"/>
        <v/>
      </c>
      <c r="AR689" t="str">
        <f t="shared" si="962"/>
        <v>Away</v>
      </c>
      <c r="AS689" t="str">
        <f t="shared" si="963"/>
        <v>a</v>
      </c>
      <c r="AT689" t="str">
        <f t="shared" si="964"/>
        <v>Offensive</v>
      </c>
      <c r="AU689" t="str">
        <f t="shared" si="965"/>
        <v/>
      </c>
      <c r="AV689" t="str">
        <f t="shared" si="966"/>
        <v/>
      </c>
      <c r="AW689" t="str" cm="1">
        <f t="array" ref="AW689">IFERROR(IF(O689&lt;&gt;"",O689,IF(OR($S689="",$T689=""),"",IF(O689&lt;&gt;"",O689,IF($T689&lt;&gt;"",_xlfn._xlws.FILTER(O:O,($BU:$BU=$BU689)*($I:$I=$I689)*($T:$T=$T689)*($S:$S=_xlfn.MINIFS($S:$S,$T:$T,"="&amp;$T689)),"")))))&amp;"",IF(O689="","",""))&amp;""</f>
        <v>Defensive_Zone-AttemptedBreakOutClear</v>
      </c>
      <c r="AX689" t="str" cm="1">
        <f t="array" ref="AX689">IFERROR(IF(P689&lt;&gt;"",P689,IF(OR($S689="",$T689=""),"",IF($T689&lt;&gt;"",_xlfn._xlws.FILTER(P:P,($BU:$BU=$BU689)*($I:$I=$I689)*($T:$T=$T689)*($S:$S=_xlfn.MINIFS($S:$S,$T:$T,"="&amp;$T689)),""))))&amp;"",IF(P689="","",""))&amp;""</f>
        <v/>
      </c>
      <c r="AY689" t="str" cm="1">
        <f t="array" ref="AY689">IFERROR(IF(Q689&lt;&gt;"",Q689,IF(OR($S689="",$T689=""),"",IF($T689&lt;&gt;"",_xlfn._xlws.FILTER(Q:Q,($BU:$BU=$BU689)*($I:$I=$I689)*($T:$T=$T689)*($S:$S=_xlfn.MINIFS($S:$S,$T:$T,"="&amp;$T689)),""))))&amp;"",IF(Q689="","",""))&amp;""</f>
        <v>u</v>
      </c>
      <c r="AZ689" t="str" cm="1">
        <f t="array" ref="AZ689">IFERROR(IF(R689&lt;&gt;"",R689,IF(OR($S689="",$T689=""),"",IF($T689&lt;&gt;"",_xlfn._xlws.FILTER(R:R,($BU:$BU=$BU689)*($I:$I=$I689)*($T:$T=$T689)*($S:$S=_xlfn.MINIFS($S:$S,$T:$T,"="&amp;$T689)),""))))&amp;"",IF(R689="","",""))&amp;""</f>
        <v/>
      </c>
      <c r="BA689" s="6">
        <f t="shared" si="967"/>
        <v>60</v>
      </c>
      <c r="BB689">
        <f t="shared" ref="BB689:BD689" si="1022">BB688</f>
        <v>18987</v>
      </c>
      <c r="BC689" t="str">
        <f t="shared" si="1022"/>
        <v>Velodrome</v>
      </c>
      <c r="BD689" t="str">
        <f t="shared" si="1022"/>
        <v>Outlaws</v>
      </c>
      <c r="BE689" t="s">
        <v>9</v>
      </c>
      <c r="BF689" t="s">
        <v>173</v>
      </c>
      <c r="BI689" cm="1">
        <f t="array" ref="BI689">IFERROR(_xlfn._xlws.FILTER(shifts!A:A,(shifts!B:B=events!AD689)*(shifts!AG:AG&gt;=events!BK689)*(shifts!AH:AH&lt;=events!BL689)),BI688)</f>
        <v>25</v>
      </c>
      <c r="BJ689" s="15">
        <f t="shared" si="969"/>
        <v>0</v>
      </c>
      <c r="BK689">
        <f t="shared" si="970"/>
        <v>535</v>
      </c>
      <c r="BL689">
        <f t="shared" si="971"/>
        <v>535</v>
      </c>
      <c r="BM689" s="15">
        <f>SUMIFS(BJ$2:BJ689,K$2:K689,"=Intermission")+SUMIFS(BJ$2:BJ689,K$2:K689,"=Timeout")</f>
        <v>0</v>
      </c>
      <c r="BN689">
        <f t="shared" si="972"/>
        <v>0</v>
      </c>
      <c r="BO689" s="19">
        <f t="shared" si="973"/>
        <v>545</v>
      </c>
      <c r="BP689">
        <f t="shared" si="974"/>
        <v>540</v>
      </c>
      <c r="BQ689" s="17">
        <f t="shared" si="975"/>
        <v>545</v>
      </c>
      <c r="BR689" t="str">
        <f t="shared" si="976"/>
        <v>event_team_player_1</v>
      </c>
      <c r="BS689">
        <f>COUNTIFS(S$3:S689,"="&amp;S689,AI$3:AI689,"="&amp;AI689)</f>
        <v>1</v>
      </c>
      <c r="BT689" t="str">
        <f>IFERROR(VLOOKUP(BB689&amp;BU689&amp;X689,game_rosters!U:W,3,FALSE),"")</f>
        <v>P100034</v>
      </c>
      <c r="BU689" t="str">
        <f t="shared" si="977"/>
        <v>Outlaws</v>
      </c>
    </row>
    <row r="690" spans="1:73" x14ac:dyDescent="0.2">
      <c r="A690">
        <f t="shared" si="952"/>
        <v>1</v>
      </c>
      <c r="E690" s="4"/>
      <c r="F690" s="43"/>
      <c r="G690" s="4"/>
      <c r="H690" s="46"/>
      <c r="I690" s="44">
        <v>9</v>
      </c>
      <c r="J690" s="44" t="str">
        <f t="shared" si="978"/>
        <v/>
      </c>
      <c r="K690" t="s">
        <v>238</v>
      </c>
      <c r="L690" t="s">
        <v>193</v>
      </c>
      <c r="M690" t="s">
        <v>91</v>
      </c>
      <c r="N690" t="s">
        <v>595</v>
      </c>
      <c r="S690">
        <v>343</v>
      </c>
      <c r="T690" t="s">
        <v>756</v>
      </c>
      <c r="U690" t="str">
        <f>IF(B690=1,MAX($U$2:$U689)+1,IF(AND($T690&lt;&gt;"",$T690=$T689),$U689,IF(B690="x",U689,"")))</f>
        <v/>
      </c>
      <c r="V690" t="str">
        <f>IF(C690=1,MAX($V$2:$V689)+1,IF(AND($T690&lt;&gt;"",$T690=$T689),$U689,IF(C690="x",V689,"")))</f>
        <v/>
      </c>
      <c r="W690" t="s">
        <v>735</v>
      </c>
      <c r="X690">
        <v>9</v>
      </c>
      <c r="Z690">
        <v>1</v>
      </c>
      <c r="AA690">
        <f t="shared" si="949"/>
        <v>1343</v>
      </c>
      <c r="AB690" t="str">
        <f t="shared" si="950"/>
        <v/>
      </c>
      <c r="AC690">
        <f t="shared" si="946"/>
        <v>1343</v>
      </c>
      <c r="AD690" s="6">
        <v>1</v>
      </c>
      <c r="AE690" t="s">
        <v>936</v>
      </c>
      <c r="AF690" t="s">
        <v>753</v>
      </c>
      <c r="AG690" t="s">
        <v>756</v>
      </c>
      <c r="AH690" t="s">
        <v>756</v>
      </c>
      <c r="AI690" t="str">
        <f t="shared" si="953"/>
        <v>e</v>
      </c>
      <c r="AJ690" t="str">
        <f t="shared" si="954"/>
        <v/>
      </c>
      <c r="AK690" t="str">
        <f t="shared" si="955"/>
        <v/>
      </c>
      <c r="AL690" t="str">
        <f t="shared" si="956"/>
        <v/>
      </c>
      <c r="AM690" t="str">
        <f t="shared" si="957"/>
        <v/>
      </c>
      <c r="AN690" t="str">
        <f t="shared" si="958"/>
        <v>Home</v>
      </c>
      <c r="AO690" t="str">
        <f t="shared" si="959"/>
        <v>h</v>
      </c>
      <c r="AP690" t="str">
        <f t="shared" si="960"/>
        <v/>
      </c>
      <c r="AQ690" t="str">
        <f t="shared" si="961"/>
        <v/>
      </c>
      <c r="AR690" t="str">
        <f t="shared" si="962"/>
        <v>Home</v>
      </c>
      <c r="AS690" t="str">
        <f t="shared" si="963"/>
        <v>h</v>
      </c>
      <c r="AT690" t="str">
        <f t="shared" si="964"/>
        <v>Offensive</v>
      </c>
      <c r="AU690" t="str">
        <f t="shared" si="965"/>
        <v/>
      </c>
      <c r="AV690" t="str">
        <f t="shared" si="966"/>
        <v/>
      </c>
      <c r="AW690" t="str" cm="1">
        <f t="array" ref="AW690">IFERROR(IF(O690&lt;&gt;"",O690,IF(OR($S690="",$T690=""),"",IF(O690&lt;&gt;"",O690,IF($T690&lt;&gt;"",_xlfn._xlws.FILTER(O:O,($BU:$BU=$BU690)*($I:$I=$I690)*($T:$T=$T690)*($S:$S=_xlfn.MINIFS($S:$S,$T:$T,"="&amp;$T690)),"")))))&amp;"",IF(O690="","",""))&amp;""</f>
        <v/>
      </c>
      <c r="AX690" t="str" cm="1">
        <f t="array" ref="AX690">IFERROR(IF(P690&lt;&gt;"",P690,IF(OR($S690="",$T690=""),"",IF($T690&lt;&gt;"",_xlfn._xlws.FILTER(P:P,($BU:$BU=$BU690)*($I:$I=$I690)*($T:$T=$T690)*($S:$S=_xlfn.MINIFS($S:$S,$T:$T,"="&amp;$T690)),""))))&amp;"",IF(P690="","",""))&amp;""</f>
        <v/>
      </c>
      <c r="AY690" t="str" cm="1">
        <f t="array" ref="AY690">IFERROR(IF(Q690&lt;&gt;"",Q690,IF(OR($S690="",$T690=""),"",IF($T690&lt;&gt;"",_xlfn._xlws.FILTER(Q:Q,($BU:$BU=$BU690)*($I:$I=$I690)*($T:$T=$T690)*($S:$S=_xlfn.MINIFS($S:$S,$T:$T,"="&amp;$T690)),""))))&amp;"",IF(Q690="","",""))&amp;""</f>
        <v/>
      </c>
      <c r="AZ690" t="str" cm="1">
        <f t="array" ref="AZ690">IFERROR(IF(R690&lt;&gt;"",R690,IF(OR($S690="",$T690=""),"",IF($T690&lt;&gt;"",_xlfn._xlws.FILTER(R:R,($BU:$BU=$BU690)*($I:$I=$I690)*($T:$T=$T690)*($S:$S=_xlfn.MINIFS($S:$S,$T:$T,"="&amp;$T690)),""))))&amp;"",IF(R690="","",""))&amp;""</f>
        <v/>
      </c>
      <c r="BA690" s="6">
        <f t="shared" si="967"/>
        <v>60</v>
      </c>
      <c r="BB690">
        <f t="shared" ref="BB690:BD690" si="1023">BB689</f>
        <v>18987</v>
      </c>
      <c r="BC690" t="str">
        <f t="shared" si="1023"/>
        <v>Velodrome</v>
      </c>
      <c r="BD690" t="str">
        <f t="shared" si="1023"/>
        <v>Outlaws</v>
      </c>
      <c r="BE690" t="s">
        <v>238</v>
      </c>
      <c r="BF690" t="s">
        <v>193</v>
      </c>
      <c r="BI690" cm="1">
        <f t="array" ref="BI690">IFERROR(_xlfn._xlws.FILTER(shifts!A:A,(shifts!B:B=events!AD690)*(shifts!AG:AG&gt;=events!BK690)*(shifts!AH:AH&lt;=events!BL690)),BI689)</f>
        <v>25</v>
      </c>
      <c r="BJ690" s="15">
        <f t="shared" si="969"/>
        <v>0</v>
      </c>
      <c r="BK690">
        <f t="shared" si="970"/>
        <v>535</v>
      </c>
      <c r="BL690">
        <f t="shared" si="971"/>
        <v>535</v>
      </c>
      <c r="BM690" s="15">
        <f>SUMIFS(BJ$2:BJ690,K$2:K690,"=Intermission")+SUMIFS(BJ$2:BJ690,K$2:K690,"=Timeout")</f>
        <v>0</v>
      </c>
      <c r="BN690">
        <f t="shared" si="972"/>
        <v>0</v>
      </c>
      <c r="BO690" s="19">
        <f t="shared" si="973"/>
        <v>545</v>
      </c>
      <c r="BP690">
        <f t="shared" si="974"/>
        <v>540</v>
      </c>
      <c r="BQ690" s="17">
        <f t="shared" si="975"/>
        <v>545</v>
      </c>
      <c r="BR690" t="str">
        <f t="shared" si="976"/>
        <v>event_team_player_1</v>
      </c>
      <c r="BS690">
        <f>COUNTIFS(S$3:S690,"="&amp;S690,AI$3:AI690,"="&amp;AI690)</f>
        <v>1</v>
      </c>
      <c r="BT690" t="str">
        <f>IFERROR(VLOOKUP(BB690&amp;BU690&amp;X690,game_rosters!U:W,3,FALSE),"")</f>
        <v>P100105</v>
      </c>
      <c r="BU690" t="str">
        <f t="shared" si="977"/>
        <v>Velodrome</v>
      </c>
    </row>
    <row r="691" spans="1:73" x14ac:dyDescent="0.2">
      <c r="A691">
        <f t="shared" si="952"/>
        <v>1</v>
      </c>
      <c r="E691" s="4"/>
      <c r="F691" s="43"/>
      <c r="G691" s="4"/>
      <c r="H691" s="46"/>
      <c r="I691" s="44">
        <v>9</v>
      </c>
      <c r="J691" s="44" t="str">
        <f t="shared" si="978"/>
        <v/>
      </c>
      <c r="K691" t="s">
        <v>7</v>
      </c>
      <c r="L691" t="s">
        <v>172</v>
      </c>
      <c r="M691" t="s">
        <v>69</v>
      </c>
      <c r="N691" t="s">
        <v>595</v>
      </c>
      <c r="O691" t="s">
        <v>654</v>
      </c>
      <c r="Q691" t="s">
        <v>595</v>
      </c>
      <c r="R691" s="51">
        <v>1</v>
      </c>
      <c r="S691">
        <v>344</v>
      </c>
      <c r="T691" t="s">
        <v>756</v>
      </c>
      <c r="U691" t="str">
        <f>IF(B691=1,MAX($U$2:$U690)+1,IF(AND($T691&lt;&gt;"",$T691=$T690),$U690,IF(B691="x",U690,"")))</f>
        <v/>
      </c>
      <c r="V691" t="str">
        <f>IF(C691=1,MAX($V$2:$V690)+1,IF(AND($T691&lt;&gt;"",$T691=$T690),$U690,IF(C691="x",V690,"")))</f>
        <v/>
      </c>
      <c r="W691" t="s">
        <v>735</v>
      </c>
      <c r="X691">
        <v>9</v>
      </c>
      <c r="Z691">
        <v>1</v>
      </c>
      <c r="AA691">
        <f t="shared" si="949"/>
        <v>1344</v>
      </c>
      <c r="AB691" t="str">
        <f t="shared" si="950"/>
        <v/>
      </c>
      <c r="AC691">
        <f t="shared" si="946"/>
        <v>1344</v>
      </c>
      <c r="AD691" s="6">
        <v>1</v>
      </c>
      <c r="AE691" t="s">
        <v>936</v>
      </c>
      <c r="AF691" t="s">
        <v>753</v>
      </c>
      <c r="AG691" t="s">
        <v>756</v>
      </c>
      <c r="AH691" t="s">
        <v>756</v>
      </c>
      <c r="AI691" t="str">
        <f t="shared" si="953"/>
        <v>e</v>
      </c>
      <c r="AJ691" t="str">
        <f t="shared" si="954"/>
        <v/>
      </c>
      <c r="AK691" t="str">
        <f t="shared" si="955"/>
        <v/>
      </c>
      <c r="AL691" t="str">
        <f t="shared" si="956"/>
        <v/>
      </c>
      <c r="AM691" t="str">
        <f t="shared" si="957"/>
        <v/>
      </c>
      <c r="AN691" t="str">
        <f t="shared" si="958"/>
        <v>Home</v>
      </c>
      <c r="AO691" t="str">
        <f t="shared" si="959"/>
        <v>h</v>
      </c>
      <c r="AP691" t="str">
        <f t="shared" si="960"/>
        <v/>
      </c>
      <c r="AQ691" t="str">
        <f t="shared" si="961"/>
        <v/>
      </c>
      <c r="AR691" t="str">
        <f t="shared" si="962"/>
        <v>Home</v>
      </c>
      <c r="AS691" t="str">
        <f t="shared" si="963"/>
        <v>h</v>
      </c>
      <c r="AT691" t="str">
        <f t="shared" si="964"/>
        <v>Offensive</v>
      </c>
      <c r="AU691" t="str">
        <f t="shared" si="965"/>
        <v/>
      </c>
      <c r="AV691" t="str">
        <f t="shared" si="966"/>
        <v/>
      </c>
      <c r="AW691" t="str" cm="1">
        <f t="array" ref="AW691">IFERROR(IF(O691&lt;&gt;"",O691,IF(OR($S691="",$T691=""),"",IF(O691&lt;&gt;"",O691,IF($T691&lt;&gt;"",_xlfn._xlws.FILTER(O:O,($BU:$BU=$BU691)*($I:$I=$I691)*($T:$T=$T691)*($S:$S=_xlfn.MINIFS($S:$S,$T:$T,"="&amp;$T691)),"")))))&amp;"",IF(O691="","",""))&amp;""</f>
        <v>OffensivePlay_Pass-SecondTouch</v>
      </c>
      <c r="AX691" t="str" cm="1">
        <f t="array" ref="AX691">IFERROR(IF(P691&lt;&gt;"",P691,IF(OR($S691="",$T691=""),"",IF($T691&lt;&gt;"",_xlfn._xlws.FILTER(P:P,($BU:$BU=$BU691)*($I:$I=$I691)*($T:$T=$T691)*($S:$S=_xlfn.MINIFS($S:$S,$T:$T,"="&amp;$T691)),""))))&amp;"",IF(P691="","",""))&amp;""</f>
        <v/>
      </c>
      <c r="AY691" t="str" cm="1">
        <f t="array" ref="AY691">IFERROR(IF(Q691&lt;&gt;"",Q691,IF(OR($S691="",$T691=""),"",IF($T691&lt;&gt;"",_xlfn._xlws.FILTER(Q:Q,($BU:$BU=$BU691)*($I:$I=$I691)*($T:$T=$T691)*($S:$S=_xlfn.MINIFS($S:$S,$T:$T,"="&amp;$T691)),""))))&amp;"",IF(Q691="","",""))&amp;""</f>
        <v>s</v>
      </c>
      <c r="AZ691" t="str" cm="1">
        <f t="array" ref="AZ691">IFERROR(IF(R691&lt;&gt;"",R691,IF(OR($S691="",$T691=""),"",IF($T691&lt;&gt;"",_xlfn._xlws.FILTER(R:R,($BU:$BU=$BU691)*($I:$I=$I691)*($T:$T=$T691)*($S:$S=_xlfn.MINIFS($S:$S,$T:$T,"="&amp;$T691)),""))))&amp;"",IF(R691="","",""))&amp;""</f>
        <v>1</v>
      </c>
      <c r="BA691" s="6">
        <f t="shared" si="967"/>
        <v>60</v>
      </c>
      <c r="BB691">
        <f t="shared" ref="BB691:BD691" si="1024">BB690</f>
        <v>18987</v>
      </c>
      <c r="BC691" t="str">
        <f t="shared" si="1024"/>
        <v>Velodrome</v>
      </c>
      <c r="BD691" t="str">
        <f t="shared" si="1024"/>
        <v>Outlaws</v>
      </c>
      <c r="BE691" t="s">
        <v>7</v>
      </c>
      <c r="BF691" t="s">
        <v>172</v>
      </c>
      <c r="BI691" cm="1">
        <f t="array" ref="BI691">IFERROR(_xlfn._xlws.FILTER(shifts!A:A,(shifts!B:B=events!AD691)*(shifts!AG:AG&gt;=events!BK691)*(shifts!AH:AH&lt;=events!BL691)),BI690)</f>
        <v>25</v>
      </c>
      <c r="BJ691" s="15">
        <f t="shared" si="969"/>
        <v>0</v>
      </c>
      <c r="BK691">
        <f t="shared" si="970"/>
        <v>535</v>
      </c>
      <c r="BL691">
        <f t="shared" si="971"/>
        <v>535</v>
      </c>
      <c r="BM691" s="15">
        <f>SUMIFS(BJ$2:BJ691,K$2:K691,"=Intermission")+SUMIFS(BJ$2:BJ691,K$2:K691,"=Timeout")</f>
        <v>0</v>
      </c>
      <c r="BN691">
        <f t="shared" si="972"/>
        <v>0</v>
      </c>
      <c r="BO691" s="19">
        <f t="shared" si="973"/>
        <v>545</v>
      </c>
      <c r="BP691">
        <f t="shared" si="974"/>
        <v>540</v>
      </c>
      <c r="BQ691" s="17">
        <f t="shared" si="975"/>
        <v>545</v>
      </c>
      <c r="BR691" t="str">
        <f t="shared" si="976"/>
        <v>event_team_player_1</v>
      </c>
      <c r="BS691">
        <f>COUNTIFS(S$3:S691,"="&amp;S691,AI$3:AI691,"="&amp;AI691)</f>
        <v>1</v>
      </c>
      <c r="BT691" t="str">
        <f>IFERROR(VLOOKUP(BB691&amp;BU691&amp;X691,game_rosters!U:W,3,FALSE),"")</f>
        <v>P100105</v>
      </c>
      <c r="BU691" t="str">
        <f t="shared" si="977"/>
        <v>Velodrome</v>
      </c>
    </row>
    <row r="692" spans="1:73" x14ac:dyDescent="0.2">
      <c r="A692" t="str">
        <f t="shared" si="952"/>
        <v/>
      </c>
      <c r="E692" s="4"/>
      <c r="F692" s="43"/>
      <c r="G692" s="4"/>
      <c r="H692" s="46"/>
      <c r="I692" s="44">
        <v>24</v>
      </c>
      <c r="J692" s="44" t="str">
        <f t="shared" si="978"/>
        <v/>
      </c>
      <c r="S692">
        <v>344</v>
      </c>
      <c r="T692" t="s">
        <v>756</v>
      </c>
      <c r="U692" t="str">
        <f>IF(B692=1,MAX($U$2:$U691)+1,IF(AND($T692&lt;&gt;"",$T692=$T691),$U691,IF(B692="x",U691,"")))</f>
        <v/>
      </c>
      <c r="V692" t="str">
        <f>IF(C692=1,MAX($V$2:$V691)+1,IF(AND($T692&lt;&gt;"",$T692=$T691),$U691,IF(C692="x",V691,"")))</f>
        <v/>
      </c>
      <c r="X692">
        <v>24</v>
      </c>
      <c r="Z692">
        <v>1</v>
      </c>
      <c r="AA692">
        <f t="shared" si="949"/>
        <v>1344</v>
      </c>
      <c r="AB692" t="str">
        <f t="shared" si="950"/>
        <v/>
      </c>
      <c r="AC692">
        <f t="shared" si="946"/>
        <v>1344</v>
      </c>
      <c r="AD692" s="6">
        <v>1</v>
      </c>
      <c r="AE692" t="s">
        <v>936</v>
      </c>
      <c r="AF692" t="s">
        <v>753</v>
      </c>
      <c r="AG692" t="s">
        <v>756</v>
      </c>
      <c r="AH692" t="s">
        <v>756</v>
      </c>
      <c r="AI692" t="str">
        <f t="shared" si="953"/>
        <v>e</v>
      </c>
      <c r="AJ692" t="str">
        <f t="shared" si="954"/>
        <v/>
      </c>
      <c r="AK692" t="str">
        <f t="shared" si="955"/>
        <v/>
      </c>
      <c r="AL692" t="str">
        <f t="shared" si="956"/>
        <v/>
      </c>
      <c r="AM692" t="str">
        <f t="shared" si="957"/>
        <v/>
      </c>
      <c r="AN692" t="str">
        <f t="shared" si="958"/>
        <v>Home</v>
      </c>
      <c r="AO692" t="str">
        <f t="shared" si="959"/>
        <v>h</v>
      </c>
      <c r="AP692" t="str">
        <f t="shared" si="960"/>
        <v/>
      </c>
      <c r="AQ692" t="str">
        <f t="shared" si="961"/>
        <v/>
      </c>
      <c r="AR692" t="str">
        <f t="shared" si="962"/>
        <v>Home</v>
      </c>
      <c r="AS692" t="str">
        <f t="shared" si="963"/>
        <v>h</v>
      </c>
      <c r="AT692" t="str">
        <f t="shared" si="964"/>
        <v>Offensive</v>
      </c>
      <c r="AU692" t="str">
        <f t="shared" si="965"/>
        <v/>
      </c>
      <c r="AV692" t="str">
        <f t="shared" si="966"/>
        <v/>
      </c>
      <c r="AW692" t="str" cm="1">
        <f t="array" ref="AW692">IFERROR(IF(O692&lt;&gt;"",O692,IF(OR($S692="",$T692=""),"",IF(O692&lt;&gt;"",O692,IF($T692&lt;&gt;"",_xlfn._xlws.FILTER(O:O,($BU:$BU=$BU692)*($I:$I=$I692)*($T:$T=$T692)*($S:$S=_xlfn.MINIFS($S:$S,$T:$T,"="&amp;$T692)),"")))))&amp;"",IF(O692="","",""))&amp;""</f>
        <v/>
      </c>
      <c r="AX692" t="str" cm="1">
        <f t="array" ref="AX692">IFERROR(IF(P692&lt;&gt;"",P692,IF(OR($S692="",$T692=""),"",IF($T692&lt;&gt;"",_xlfn._xlws.FILTER(P:P,($BU:$BU=$BU692)*($I:$I=$I692)*($T:$T=$T692)*($S:$S=_xlfn.MINIFS($S:$S,$T:$T,"="&amp;$T692)),""))))&amp;"",IF(P692="","",""))&amp;""</f>
        <v/>
      </c>
      <c r="AY692" t="str" cm="1">
        <f t="array" ref="AY692">IFERROR(IF(Q692&lt;&gt;"",Q692,IF(OR($S692="",$T692=""),"",IF($T692&lt;&gt;"",_xlfn._xlws.FILTER(Q:Q,($BU:$BU=$BU692)*($I:$I=$I692)*($T:$T=$T692)*($S:$S=_xlfn.MINIFS($S:$S,$T:$T,"="&amp;$T692)),""))))&amp;"",IF(Q692="","",""))&amp;""</f>
        <v/>
      </c>
      <c r="AZ692" t="str" cm="1">
        <f t="array" ref="AZ692">IFERROR(IF(R692&lt;&gt;"",R692,IF(OR($S692="",$T692=""),"",IF($T692&lt;&gt;"",_xlfn._xlws.FILTER(R:R,($BU:$BU=$BU692)*($I:$I=$I692)*($T:$T=$T692)*($S:$S=_xlfn.MINIFS($S:$S,$T:$T,"="&amp;$T692)),""))))&amp;"",IF(R692="","",""))&amp;""</f>
        <v/>
      </c>
      <c r="BA692" s="6">
        <f t="shared" si="967"/>
        <v>60</v>
      </c>
      <c r="BB692">
        <f t="shared" ref="BB692:BD692" si="1025">BB691</f>
        <v>18987</v>
      </c>
      <c r="BC692" t="str">
        <f t="shared" si="1025"/>
        <v>Velodrome</v>
      </c>
      <c r="BD692" t="str">
        <f t="shared" si="1025"/>
        <v>Outlaws</v>
      </c>
      <c r="BE692" t="s">
        <v>7</v>
      </c>
      <c r="BF692" t="s">
        <v>172</v>
      </c>
      <c r="BI692" cm="1">
        <f t="array" ref="BI692">IFERROR(_xlfn._xlws.FILTER(shifts!A:A,(shifts!B:B=events!AD692)*(shifts!AG:AG&gt;=events!BK692)*(shifts!AH:AH&lt;=events!BL692)),BI691)</f>
        <v>25</v>
      </c>
      <c r="BJ692" s="15">
        <f t="shared" si="969"/>
        <v>0</v>
      </c>
      <c r="BK692">
        <f t="shared" si="970"/>
        <v>535</v>
      </c>
      <c r="BL692">
        <f t="shared" si="971"/>
        <v>535</v>
      </c>
      <c r="BM692" s="15">
        <f>SUMIFS(BJ$2:BJ692,K$2:K692,"=Intermission")+SUMIFS(BJ$2:BJ692,K$2:K692,"=Timeout")</f>
        <v>0</v>
      </c>
      <c r="BN692">
        <f t="shared" si="972"/>
        <v>0</v>
      </c>
      <c r="BO692" s="19">
        <f t="shared" si="973"/>
        <v>545</v>
      </c>
      <c r="BP692">
        <f t="shared" si="974"/>
        <v>540</v>
      </c>
      <c r="BQ692" s="17">
        <f t="shared" si="975"/>
        <v>545</v>
      </c>
      <c r="BR692" t="str">
        <f t="shared" si="976"/>
        <v>event_team_player_2</v>
      </c>
      <c r="BS692">
        <f>COUNTIFS(S$3:S692,"="&amp;S692,AI$3:AI692,"="&amp;AI692)</f>
        <v>2</v>
      </c>
      <c r="BT692" t="str">
        <f>IFERROR(VLOOKUP(BB692&amp;BU692&amp;X692,game_rosters!U:W,3,FALSE),"")</f>
        <v>P100230</v>
      </c>
      <c r="BU692" t="str">
        <f t="shared" si="977"/>
        <v>Velodrome</v>
      </c>
    </row>
    <row r="693" spans="1:73" x14ac:dyDescent="0.2">
      <c r="A693" t="str">
        <f t="shared" si="952"/>
        <v/>
      </c>
      <c r="E693" s="4"/>
      <c r="F693" s="43"/>
      <c r="G693" s="4"/>
      <c r="H693" s="46"/>
      <c r="I693" s="44">
        <v>3</v>
      </c>
      <c r="J693" s="44" t="str">
        <f t="shared" si="978"/>
        <v/>
      </c>
      <c r="R693" s="51">
        <v>1</v>
      </c>
      <c r="S693">
        <v>344</v>
      </c>
      <c r="T693" t="s">
        <v>756</v>
      </c>
      <c r="U693" t="str">
        <f>IF(B693=1,MAX($U$2:$U692)+1,IF(AND($T693&lt;&gt;"",$T693=$T692),$U692,IF(B693="x",U692,"")))</f>
        <v/>
      </c>
      <c r="V693" t="str">
        <f>IF(C693=1,MAX($V$2:$V692)+1,IF(AND($T693&lt;&gt;"",$T693=$T692),$U692,IF(C693="x",V692,"")))</f>
        <v/>
      </c>
      <c r="X693">
        <v>3</v>
      </c>
      <c r="AA693">
        <f t="shared" si="949"/>
        <v>1344</v>
      </c>
      <c r="AB693" t="str">
        <f t="shared" si="950"/>
        <v/>
      </c>
      <c r="AC693">
        <f t="shared" si="946"/>
        <v>1344</v>
      </c>
      <c r="AD693" s="6">
        <v>1</v>
      </c>
      <c r="AE693" t="s">
        <v>936</v>
      </c>
      <c r="AF693" t="s">
        <v>753</v>
      </c>
      <c r="AG693" t="s">
        <v>756</v>
      </c>
      <c r="AH693" t="s">
        <v>756</v>
      </c>
      <c r="AI693" t="str">
        <f t="shared" si="953"/>
        <v>o</v>
      </c>
      <c r="AJ693" t="str">
        <f t="shared" si="954"/>
        <v/>
      </c>
      <c r="AK693" t="str">
        <f t="shared" si="955"/>
        <v/>
      </c>
      <c r="AL693" t="str">
        <f t="shared" si="956"/>
        <v/>
      </c>
      <c r="AM693" t="str">
        <f t="shared" si="957"/>
        <v/>
      </c>
      <c r="AN693" t="str">
        <f t="shared" si="958"/>
        <v>Home</v>
      </c>
      <c r="AO693" t="str">
        <f t="shared" si="959"/>
        <v>h</v>
      </c>
      <c r="AP693" t="str">
        <f t="shared" si="960"/>
        <v/>
      </c>
      <c r="AQ693" t="str">
        <f t="shared" si="961"/>
        <v/>
      </c>
      <c r="AR693" t="str">
        <f t="shared" si="962"/>
        <v>Home</v>
      </c>
      <c r="AS693" t="str">
        <f t="shared" si="963"/>
        <v>h</v>
      </c>
      <c r="AT693" t="str">
        <f t="shared" si="964"/>
        <v>Defensive</v>
      </c>
      <c r="AU693" t="str">
        <f t="shared" si="965"/>
        <v/>
      </c>
      <c r="AV693" t="str">
        <f t="shared" si="966"/>
        <v/>
      </c>
      <c r="AW693" t="str" cm="1">
        <f t="array" ref="AW693">IFERROR(IF(O693&lt;&gt;"",O693,IF(OR($S693="",$T693=""),"",IF(O693&lt;&gt;"",O693,IF($T693&lt;&gt;"",_xlfn._xlws.FILTER(O:O,($BU:$BU=$BU693)*($I:$I=$I693)*($T:$T=$T693)*($S:$S=_xlfn.MINIFS($S:$S,$T:$T,"="&amp;$T693)),"")))))&amp;"",IF(O693="","",""))&amp;""</f>
        <v/>
      </c>
      <c r="AX693" t="str" cm="1">
        <f t="array" ref="AX693">IFERROR(IF(P693&lt;&gt;"",P693,IF(OR($S693="",$T693=""),"",IF($T693&lt;&gt;"",_xlfn._xlws.FILTER(P:P,($BU:$BU=$BU693)*($I:$I=$I693)*($T:$T=$T693)*($S:$S=_xlfn.MINIFS($S:$S,$T:$T,"="&amp;$T693)),""))))&amp;"",IF(P693="","",""))&amp;""</f>
        <v/>
      </c>
      <c r="AY693" t="str" cm="1">
        <f t="array" ref="AY693">IFERROR(IF(Q693&lt;&gt;"",Q693,IF(OR($S693="",$T693=""),"",IF($T693&lt;&gt;"",_xlfn._xlws.FILTER(Q:Q,($BU:$BU=$BU693)*($I:$I=$I693)*($T:$T=$T693)*($S:$S=_xlfn.MINIFS($S:$S,$T:$T,"="&amp;$T693)),""))))&amp;"",IF(Q693="","",""))&amp;""</f>
        <v/>
      </c>
      <c r="AZ693" t="str" cm="1">
        <f t="array" ref="AZ693">IFERROR(IF(R693&lt;&gt;"",R693,IF(OR($S693="",$T693=""),"",IF($T693&lt;&gt;"",_xlfn._xlws.FILTER(R:R,($BU:$BU=$BU693)*($I:$I=$I693)*($T:$T=$T693)*($S:$S=_xlfn.MINIFS($S:$S,$T:$T,"="&amp;$T693)),""))))&amp;"",IF(R693="","",""))&amp;""</f>
        <v>1</v>
      </c>
      <c r="BA693" s="6">
        <f t="shared" si="967"/>
        <v>60</v>
      </c>
      <c r="BB693">
        <f t="shared" ref="BB693:BD693" si="1026">BB692</f>
        <v>18987</v>
      </c>
      <c r="BC693" t="str">
        <f t="shared" si="1026"/>
        <v>Velodrome</v>
      </c>
      <c r="BD693" t="str">
        <f t="shared" si="1026"/>
        <v>Outlaws</v>
      </c>
      <c r="BE693" t="s">
        <v>7</v>
      </c>
      <c r="BF693" t="s">
        <v>172</v>
      </c>
      <c r="BI693" cm="1">
        <f t="array" ref="BI693">IFERROR(_xlfn._xlws.FILTER(shifts!A:A,(shifts!B:B=events!AD693)*(shifts!AG:AG&gt;=events!BK693)*(shifts!AH:AH&lt;=events!BL693)),BI692)</f>
        <v>25</v>
      </c>
      <c r="BJ693" s="15">
        <f t="shared" si="969"/>
        <v>0</v>
      </c>
      <c r="BK693">
        <f t="shared" si="970"/>
        <v>535</v>
      </c>
      <c r="BL693">
        <f t="shared" si="971"/>
        <v>535</v>
      </c>
      <c r="BM693" s="15">
        <f>SUMIFS(BJ$2:BJ693,K$2:K693,"=Intermission")+SUMIFS(BJ$2:BJ693,K$2:K693,"=Timeout")</f>
        <v>0</v>
      </c>
      <c r="BN693">
        <f t="shared" si="972"/>
        <v>0</v>
      </c>
      <c r="BO693" s="19">
        <f t="shared" si="973"/>
        <v>545</v>
      </c>
      <c r="BP693">
        <f t="shared" si="974"/>
        <v>540</v>
      </c>
      <c r="BQ693" s="17">
        <f t="shared" si="975"/>
        <v>545</v>
      </c>
      <c r="BR693" t="str">
        <f t="shared" si="976"/>
        <v>opp_team_player_1</v>
      </c>
      <c r="BS693">
        <f>COUNTIFS(S$3:S693,"="&amp;S693,AI$3:AI693,"="&amp;AI693)</f>
        <v>1</v>
      </c>
      <c r="BT693" t="str">
        <f>IFERROR(VLOOKUP(BB693&amp;BU693&amp;X693,game_rosters!U:W,3,FALSE),"")</f>
        <v>P100004</v>
      </c>
      <c r="BU693" t="str">
        <f t="shared" si="977"/>
        <v>Outlaws</v>
      </c>
    </row>
    <row r="694" spans="1:73" x14ac:dyDescent="0.2">
      <c r="A694">
        <f t="shared" si="952"/>
        <v>1</v>
      </c>
      <c r="E694" s="4"/>
      <c r="F694" s="43"/>
      <c r="G694" s="4"/>
      <c r="H694" s="46"/>
      <c r="I694" s="44">
        <v>24</v>
      </c>
      <c r="J694" s="44" t="str">
        <f t="shared" si="978"/>
        <v>o</v>
      </c>
      <c r="K694" t="s">
        <v>6</v>
      </c>
      <c r="L694" t="s">
        <v>205</v>
      </c>
      <c r="M694" t="s">
        <v>51</v>
      </c>
      <c r="N694" t="s">
        <v>595</v>
      </c>
      <c r="R694" s="51">
        <v>1</v>
      </c>
      <c r="S694">
        <v>345</v>
      </c>
      <c r="T694">
        <v>60</v>
      </c>
      <c r="U694" t="str">
        <f>IF(B694=1,MAX($U$2:$U693)+1,IF(AND($T694&lt;&gt;"",$T694=$T693),$U693,IF(B694="x",U693,"")))</f>
        <v/>
      </c>
      <c r="V694" t="str">
        <f>IF(C694=1,MAX($V$2:$V693)+1,IF(AND($T694&lt;&gt;"",$T694=$T693),$U693,IF(C694="x",V693,"")))</f>
        <v/>
      </c>
      <c r="W694" t="s">
        <v>735</v>
      </c>
      <c r="X694">
        <v>24</v>
      </c>
      <c r="Z694">
        <v>1</v>
      </c>
      <c r="AA694">
        <f t="shared" si="949"/>
        <v>1345</v>
      </c>
      <c r="AB694">
        <f t="shared" si="950"/>
        <v>9060</v>
      </c>
      <c r="AC694">
        <f t="shared" si="946"/>
        <v>9060</v>
      </c>
      <c r="AD694" s="6">
        <v>1</v>
      </c>
      <c r="AE694" t="s">
        <v>936</v>
      </c>
      <c r="AF694" t="s">
        <v>920</v>
      </c>
      <c r="AG694" t="s">
        <v>756</v>
      </c>
      <c r="AH694" t="s">
        <v>756</v>
      </c>
      <c r="AI694" t="str">
        <f t="shared" si="953"/>
        <v>e</v>
      </c>
      <c r="AJ694" t="str">
        <f t="shared" si="954"/>
        <v>o</v>
      </c>
      <c r="AK694" t="str">
        <f t="shared" si="955"/>
        <v>o</v>
      </c>
      <c r="AL694" t="str">
        <f t="shared" si="956"/>
        <v>o</v>
      </c>
      <c r="AM694" t="str">
        <f t="shared" si="957"/>
        <v>d</v>
      </c>
      <c r="AN694" t="str">
        <f t="shared" si="958"/>
        <v>Home</v>
      </c>
      <c r="AO694" t="str">
        <f t="shared" si="959"/>
        <v>h</v>
      </c>
      <c r="AP694" t="str">
        <f t="shared" si="960"/>
        <v>o</v>
      </c>
      <c r="AQ694" t="str">
        <f t="shared" si="961"/>
        <v>d</v>
      </c>
      <c r="AR694" t="str">
        <f t="shared" si="962"/>
        <v>Home</v>
      </c>
      <c r="AS694" t="str">
        <f t="shared" si="963"/>
        <v>h</v>
      </c>
      <c r="AT694" t="str">
        <f t="shared" si="964"/>
        <v>Offensive</v>
      </c>
      <c r="AU694" t="str">
        <f t="shared" si="965"/>
        <v/>
      </c>
      <c r="AV694" t="str">
        <f t="shared" si="966"/>
        <v/>
      </c>
      <c r="AW694" t="str" cm="1">
        <f t="array" ref="AW694">IFERROR(IF(O694&lt;&gt;"",O694,IF(OR($S694="",$T694=""),"",IF(O694&lt;&gt;"",O694,IF($T694&lt;&gt;"",_xlfn._xlws.FILTER(O:O,($BU:$BU=$BU694)*($I:$I=$I694)*($T:$T=$T694)*($S:$S=_xlfn.MINIFS($S:$S,$T:$T,"="&amp;$T694)),"")))))&amp;"",IF(O694="","",""))&amp;""</f>
        <v/>
      </c>
      <c r="AX694" t="str" cm="1">
        <f t="array" ref="AX694">IFERROR(IF(P694&lt;&gt;"",P694,IF(OR($S694="",$T694=""),"",IF($T694&lt;&gt;"",_xlfn._xlws.FILTER(P:P,($BU:$BU=$BU694)*($I:$I=$I694)*($T:$T=$T694)*($S:$S=_xlfn.MINIFS($S:$S,$T:$T,"="&amp;$T694)),""))))&amp;"",IF(P694="","",""))&amp;""</f>
        <v/>
      </c>
      <c r="AY694" t="str" cm="1">
        <f t="array" ref="AY694">IFERROR(IF(Q694&lt;&gt;"",Q694,IF(OR($S694="",$T694=""),"",IF($T694&lt;&gt;"",_xlfn._xlws.FILTER(Q:Q,($BU:$BU=$BU694)*($I:$I=$I694)*($T:$T=$T694)*($S:$S=_xlfn.MINIFS($S:$S,$T:$T,"="&amp;$T694)),""))))&amp;"",IF(Q694="","",""))&amp;""</f>
        <v/>
      </c>
      <c r="AZ694" t="str" cm="1">
        <f t="array" ref="AZ694">IFERROR(IF(R694&lt;&gt;"",R694,IF(OR($S694="",$T694=""),"",IF($T694&lt;&gt;"",_xlfn._xlws.FILTER(R:R,($BU:$BU=$BU694)*($I:$I=$I694)*($T:$T=$T694)*($S:$S=_xlfn.MINIFS($S:$S,$T:$T,"="&amp;$T694)),""))))&amp;"",IF(R694="","",""))&amp;""</f>
        <v>1</v>
      </c>
      <c r="BA694" s="6">
        <f t="shared" si="967"/>
        <v>60</v>
      </c>
      <c r="BB694">
        <f t="shared" ref="BB694:BD694" si="1027">BB693</f>
        <v>18987</v>
      </c>
      <c r="BC694" t="str">
        <f t="shared" si="1027"/>
        <v>Velodrome</v>
      </c>
      <c r="BD694" t="str">
        <f t="shared" si="1027"/>
        <v>Outlaws</v>
      </c>
      <c r="BE694" t="s">
        <v>6</v>
      </c>
      <c r="BF694" t="s">
        <v>205</v>
      </c>
      <c r="BI694" cm="1">
        <f t="array" ref="BI694">IFERROR(_xlfn._xlws.FILTER(shifts!A:A,(shifts!B:B=events!AD694)*(shifts!AG:AG&gt;=events!BK694)*(shifts!AH:AH&lt;=events!BL694)),BI693)</f>
        <v>25</v>
      </c>
      <c r="BJ694" s="15">
        <f t="shared" si="969"/>
        <v>0</v>
      </c>
      <c r="BK694">
        <f t="shared" si="970"/>
        <v>534</v>
      </c>
      <c r="BL694">
        <f t="shared" si="971"/>
        <v>534</v>
      </c>
      <c r="BM694" s="15">
        <f>SUMIFS(BJ$2:BJ694,K$2:K694,"=Intermission")+SUMIFS(BJ$2:BJ694,K$2:K694,"=Timeout")</f>
        <v>0</v>
      </c>
      <c r="BN694">
        <f t="shared" si="972"/>
        <v>0</v>
      </c>
      <c r="BO694" s="19">
        <f t="shared" si="973"/>
        <v>546</v>
      </c>
      <c r="BP694">
        <f t="shared" si="974"/>
        <v>541</v>
      </c>
      <c r="BQ694" s="17">
        <f t="shared" si="975"/>
        <v>546</v>
      </c>
      <c r="BR694" t="str">
        <f t="shared" si="976"/>
        <v>event_team_player_1</v>
      </c>
      <c r="BS694">
        <f>COUNTIFS(S$3:S694,"="&amp;S694,AI$3:AI694,"="&amp;AI694)</f>
        <v>1</v>
      </c>
      <c r="BT694" t="str">
        <f>IFERROR(VLOOKUP(BB694&amp;BU694&amp;X694,game_rosters!U:W,3,FALSE),"")</f>
        <v>P100230</v>
      </c>
      <c r="BU694" t="str">
        <f t="shared" si="977"/>
        <v>Velodrome</v>
      </c>
    </row>
    <row r="695" spans="1:73" x14ac:dyDescent="0.2">
      <c r="A695" t="str">
        <f t="shared" si="952"/>
        <v/>
      </c>
      <c r="E695" s="4"/>
      <c r="F695" s="43"/>
      <c r="G695" s="4"/>
      <c r="H695" s="46"/>
      <c r="I695" s="44">
        <v>30</v>
      </c>
      <c r="J695" s="44" t="str">
        <f t="shared" si="978"/>
        <v/>
      </c>
      <c r="S695">
        <v>345</v>
      </c>
      <c r="T695">
        <v>60</v>
      </c>
      <c r="U695" t="str">
        <f>IF(B695=1,MAX($U$2:$U694)+1,IF(AND($T695&lt;&gt;"",$T695=$T694),$U694,IF(B695="x",U694,"")))</f>
        <v/>
      </c>
      <c r="V695" t="str">
        <f>IF(C695=1,MAX($V$2:$V694)+1,IF(AND($T695&lt;&gt;"",$T695=$T694),$U694,IF(C695="x",V694,"")))</f>
        <v/>
      </c>
      <c r="X695">
        <v>30</v>
      </c>
      <c r="Z695">
        <v>1</v>
      </c>
      <c r="AA695">
        <f t="shared" si="949"/>
        <v>1345</v>
      </c>
      <c r="AB695">
        <f t="shared" si="950"/>
        <v>9060</v>
      </c>
      <c r="AC695">
        <f t="shared" si="946"/>
        <v>9060</v>
      </c>
      <c r="AD695" s="6">
        <v>1</v>
      </c>
      <c r="AE695" t="s">
        <v>936</v>
      </c>
      <c r="AF695" t="s">
        <v>920</v>
      </c>
      <c r="AG695" t="s">
        <v>756</v>
      </c>
      <c r="AH695" t="s">
        <v>756</v>
      </c>
      <c r="AI695" t="str">
        <f t="shared" si="953"/>
        <v>e</v>
      </c>
      <c r="AJ695" t="str">
        <f t="shared" si="954"/>
        <v>o</v>
      </c>
      <c r="AK695" t="str">
        <f t="shared" si="955"/>
        <v>o</v>
      </c>
      <c r="AL695" t="str">
        <f t="shared" si="956"/>
        <v/>
      </c>
      <c r="AM695" t="str">
        <f t="shared" si="957"/>
        <v/>
      </c>
      <c r="AN695" t="str">
        <f t="shared" si="958"/>
        <v>Home</v>
      </c>
      <c r="AO695" t="str">
        <f t="shared" si="959"/>
        <v>h</v>
      </c>
      <c r="AP695" t="str">
        <f t="shared" si="960"/>
        <v>o</v>
      </c>
      <c r="AQ695" t="str">
        <f t="shared" si="961"/>
        <v>d</v>
      </c>
      <c r="AR695" t="str">
        <f t="shared" si="962"/>
        <v>Home</v>
      </c>
      <c r="AS695" t="str">
        <f t="shared" si="963"/>
        <v>h</v>
      </c>
      <c r="AT695" t="str">
        <f t="shared" si="964"/>
        <v>Offensive</v>
      </c>
      <c r="AU695" t="str">
        <f t="shared" si="965"/>
        <v/>
      </c>
      <c r="AV695" t="str">
        <f t="shared" si="966"/>
        <v/>
      </c>
      <c r="AW695" t="str" cm="1">
        <f t="array" ref="AW695">IFERROR(IF(O695&lt;&gt;"",O695,IF(OR($S695="",$T695=""),"",IF(O695&lt;&gt;"",O695,IF($T695&lt;&gt;"",_xlfn._xlws.FILTER(O:O,($BU:$BU=$BU695)*($I:$I=$I695)*($T:$T=$T695)*($S:$S=_xlfn.MINIFS($S:$S,$T:$T,"="&amp;$T695)),"")))))&amp;"",IF(O695="","",""))&amp;""</f>
        <v/>
      </c>
      <c r="AX695" t="str" cm="1">
        <f t="array" ref="AX695">IFERROR(IF(P695&lt;&gt;"",P695,IF(OR($S695="",$T695=""),"",IF($T695&lt;&gt;"",_xlfn._xlws.FILTER(P:P,($BU:$BU=$BU695)*($I:$I=$I695)*($T:$T=$T695)*($S:$S=_xlfn.MINIFS($S:$S,$T:$T,"="&amp;$T695)),""))))&amp;"",IF(P695="","",""))&amp;""</f>
        <v/>
      </c>
      <c r="AY695" t="str" cm="1">
        <f t="array" ref="AY695">IFERROR(IF(Q695&lt;&gt;"",Q695,IF(OR($S695="",$T695=""),"",IF($T695&lt;&gt;"",_xlfn._xlws.FILTER(Q:Q,($BU:$BU=$BU695)*($I:$I=$I695)*($T:$T=$T695)*($S:$S=_xlfn.MINIFS($S:$S,$T:$T,"="&amp;$T695)),""))))&amp;"",IF(Q695="","",""))&amp;""</f>
        <v/>
      </c>
      <c r="AZ695" t="str" cm="1">
        <f t="array" ref="AZ695">IFERROR(IF(R695&lt;&gt;"",R695,IF(OR($S695="",$T695=""),"",IF($T695&lt;&gt;"",_xlfn._xlws.FILTER(R:R,($BU:$BU=$BU695)*($I:$I=$I695)*($T:$T=$T695)*($S:$S=_xlfn.MINIFS($S:$S,$T:$T,"="&amp;$T695)),""))))&amp;"",IF(R695="","",""))&amp;""</f>
        <v/>
      </c>
      <c r="BA695" s="6">
        <f t="shared" si="967"/>
        <v>60</v>
      </c>
      <c r="BB695">
        <f t="shared" ref="BB695:BD695" si="1028">BB694</f>
        <v>18987</v>
      </c>
      <c r="BC695" t="str">
        <f t="shared" si="1028"/>
        <v>Velodrome</v>
      </c>
      <c r="BD695" t="str">
        <f t="shared" si="1028"/>
        <v>Outlaws</v>
      </c>
      <c r="BE695" t="s">
        <v>6</v>
      </c>
      <c r="BF695" t="s">
        <v>205</v>
      </c>
      <c r="BI695" cm="1">
        <f t="array" ref="BI695">IFERROR(_xlfn._xlws.FILTER(shifts!A:A,(shifts!B:B=events!AD695)*(shifts!AG:AG&gt;=events!BK695)*(shifts!AH:AH&lt;=events!BL695)),BI694)</f>
        <v>25</v>
      </c>
      <c r="BJ695" s="15">
        <f t="shared" si="969"/>
        <v>0</v>
      </c>
      <c r="BK695">
        <f t="shared" si="970"/>
        <v>534</v>
      </c>
      <c r="BL695">
        <f t="shared" si="971"/>
        <v>534</v>
      </c>
      <c r="BM695" s="15">
        <f>SUMIFS(BJ$2:BJ695,K$2:K695,"=Intermission")+SUMIFS(BJ$2:BJ695,K$2:K695,"=Timeout")</f>
        <v>0</v>
      </c>
      <c r="BN695">
        <f t="shared" si="972"/>
        <v>0</v>
      </c>
      <c r="BO695" s="19">
        <f t="shared" si="973"/>
        <v>546</v>
      </c>
      <c r="BP695">
        <f t="shared" si="974"/>
        <v>541</v>
      </c>
      <c r="BQ695" s="17">
        <f t="shared" si="975"/>
        <v>546</v>
      </c>
      <c r="BR695" t="str">
        <f t="shared" si="976"/>
        <v>event_team_player_2</v>
      </c>
      <c r="BS695">
        <f>COUNTIFS(S$3:S695,"="&amp;S695,AI$3:AI695,"="&amp;AI695)</f>
        <v>2</v>
      </c>
      <c r="BT695" t="str">
        <f>IFERROR(VLOOKUP(BB695&amp;BU695&amp;X695,game_rosters!U:W,3,FALSE),"")</f>
        <v>P100009</v>
      </c>
      <c r="BU695" t="s">
        <v>960</v>
      </c>
    </row>
    <row r="696" spans="1:73" x14ac:dyDescent="0.2">
      <c r="A696" t="str">
        <f t="shared" si="952"/>
        <v/>
      </c>
      <c r="E696" s="4"/>
      <c r="F696" s="43"/>
      <c r="G696" s="4"/>
      <c r="H696" s="46"/>
      <c r="I696" s="44">
        <v>18</v>
      </c>
      <c r="J696" s="44" t="str">
        <f t="shared" si="978"/>
        <v/>
      </c>
      <c r="O696" t="s">
        <v>605</v>
      </c>
      <c r="R696" s="51">
        <v>1</v>
      </c>
      <c r="S696">
        <v>345</v>
      </c>
      <c r="T696">
        <v>60</v>
      </c>
      <c r="U696" t="str">
        <f>IF(B696=1,MAX($U$2:$U695)+1,IF(AND($T696&lt;&gt;"",$T696=$T695),$U695,IF(B696="x",U695,"")))</f>
        <v/>
      </c>
      <c r="V696" t="str">
        <f>IF(C696=1,MAX($V$2:$V695)+1,IF(AND($T696&lt;&gt;"",$T696=$T695),$U695,IF(C696="x",V695,"")))</f>
        <v/>
      </c>
      <c r="X696">
        <v>18</v>
      </c>
      <c r="AA696">
        <f t="shared" si="949"/>
        <v>1345</v>
      </c>
      <c r="AB696">
        <f t="shared" si="950"/>
        <v>9060</v>
      </c>
      <c r="AC696">
        <f t="shared" si="946"/>
        <v>9060</v>
      </c>
      <c r="AD696" s="6">
        <v>1</v>
      </c>
      <c r="AE696" t="s">
        <v>936</v>
      </c>
      <c r="AF696" t="s">
        <v>920</v>
      </c>
      <c r="AG696" t="s">
        <v>756</v>
      </c>
      <c r="AH696" t="s">
        <v>756</v>
      </c>
      <c r="AI696" t="str">
        <f t="shared" si="953"/>
        <v>o</v>
      </c>
      <c r="AJ696" t="str">
        <f t="shared" si="954"/>
        <v>o</v>
      </c>
      <c r="AK696" t="str">
        <f t="shared" si="955"/>
        <v>o</v>
      </c>
      <c r="AL696" t="str">
        <f t="shared" si="956"/>
        <v/>
      </c>
      <c r="AM696" t="str">
        <f t="shared" si="957"/>
        <v/>
      </c>
      <c r="AN696" t="str">
        <f t="shared" si="958"/>
        <v>Home</v>
      </c>
      <c r="AO696" t="str">
        <f t="shared" si="959"/>
        <v>h</v>
      </c>
      <c r="AP696" t="str">
        <f t="shared" si="960"/>
        <v>o</v>
      </c>
      <c r="AQ696" t="str">
        <f t="shared" si="961"/>
        <v>d</v>
      </c>
      <c r="AR696" t="str">
        <f t="shared" si="962"/>
        <v>Home</v>
      </c>
      <c r="AS696" t="str">
        <f t="shared" si="963"/>
        <v>h</v>
      </c>
      <c r="AT696" t="str">
        <f t="shared" si="964"/>
        <v>Defensive</v>
      </c>
      <c r="AU696" t="str">
        <f t="shared" si="965"/>
        <v/>
      </c>
      <c r="AV696" t="str">
        <f t="shared" si="966"/>
        <v/>
      </c>
      <c r="AW696" t="str" cm="1">
        <f t="array" ref="AW696">IFERROR(IF(O696&lt;&gt;"",O696,IF(OR($S696="",$T696=""),"",IF(O696&lt;&gt;"",O696,IF($T696&lt;&gt;"",_xlfn._xlws.FILTER(O:O,($BU:$BU=$BU696)*($I:$I=$I696)*($T:$T=$T696)*($S:$S=_xlfn.MINIFS($S:$S,$T:$T,"="&amp;$T696)),"")))))&amp;"",IF(O696="","",""))&amp;""</f>
        <v>Defensive_PlayPass-InShotPassLane</v>
      </c>
      <c r="AX696" t="str" cm="1">
        <f t="array" ref="AX696">IFERROR(IF(P696&lt;&gt;"",P696,IF(OR($S696="",$T696=""),"",IF($T696&lt;&gt;"",_xlfn._xlws.FILTER(P:P,($BU:$BU=$BU696)*($I:$I=$I696)*($T:$T=$T696)*($S:$S=_xlfn.MINIFS($S:$S,$T:$T,"="&amp;$T696)),""))))&amp;"",IF(P696="","",""))&amp;""</f>
        <v/>
      </c>
      <c r="AY696" t="str" cm="1">
        <f t="array" ref="AY696">IFERROR(IF(Q696&lt;&gt;"",Q696,IF(OR($S696="",$T696=""),"",IF($T696&lt;&gt;"",_xlfn._xlws.FILTER(Q:Q,($BU:$BU=$BU696)*($I:$I=$I696)*($T:$T=$T696)*($S:$S=_xlfn.MINIFS($S:$S,$T:$T,"="&amp;$T696)),""))))&amp;"",IF(Q696="","",""))&amp;""</f>
        <v/>
      </c>
      <c r="AZ696" t="str" cm="1">
        <f t="array" ref="AZ696">IFERROR(IF(R696&lt;&gt;"",R696,IF(OR($S696="",$T696=""),"",IF($T696&lt;&gt;"",_xlfn._xlws.FILTER(R:R,($BU:$BU=$BU696)*($I:$I=$I696)*($T:$T=$T696)*($S:$S=_xlfn.MINIFS($S:$S,$T:$T,"="&amp;$T696)),""))))&amp;"",IF(R696="","",""))&amp;""</f>
        <v>1</v>
      </c>
      <c r="BA696" s="6">
        <f t="shared" si="967"/>
        <v>60</v>
      </c>
      <c r="BB696">
        <f t="shared" ref="BB696:BD696" si="1029">BB695</f>
        <v>18987</v>
      </c>
      <c r="BC696" t="str">
        <f t="shared" si="1029"/>
        <v>Velodrome</v>
      </c>
      <c r="BD696" t="str">
        <f t="shared" si="1029"/>
        <v>Outlaws</v>
      </c>
      <c r="BE696" t="s">
        <v>6</v>
      </c>
      <c r="BF696" t="s">
        <v>205</v>
      </c>
      <c r="BI696" cm="1">
        <f t="array" ref="BI696">IFERROR(_xlfn._xlws.FILTER(shifts!A:A,(shifts!B:B=events!AD696)*(shifts!AG:AG&gt;=events!BK696)*(shifts!AH:AH&lt;=events!BL696)),BI695)</f>
        <v>25</v>
      </c>
      <c r="BJ696" s="15">
        <f t="shared" si="969"/>
        <v>0</v>
      </c>
      <c r="BK696">
        <f t="shared" si="970"/>
        <v>534</v>
      </c>
      <c r="BL696">
        <f t="shared" si="971"/>
        <v>534</v>
      </c>
      <c r="BM696" s="15">
        <f>SUMIFS(BJ$2:BJ696,K$2:K696,"=Intermission")+SUMIFS(BJ$2:BJ696,K$2:K696,"=Timeout")</f>
        <v>0</v>
      </c>
      <c r="BN696">
        <f t="shared" si="972"/>
        <v>0</v>
      </c>
      <c r="BO696" s="19">
        <f t="shared" si="973"/>
        <v>546</v>
      </c>
      <c r="BP696">
        <f t="shared" si="974"/>
        <v>541</v>
      </c>
      <c r="BQ696" s="17">
        <f t="shared" si="975"/>
        <v>546</v>
      </c>
      <c r="BR696" t="str">
        <f t="shared" si="976"/>
        <v>opp_team_player_1</v>
      </c>
      <c r="BS696">
        <f>COUNTIFS(S$3:S696,"="&amp;S696,AI$3:AI696,"="&amp;AI696)</f>
        <v>1</v>
      </c>
      <c r="BT696" t="str">
        <f>IFERROR(VLOOKUP(BB696&amp;BU696&amp;X696,game_rosters!U:W,3,FALSE),"")</f>
        <v>P100034</v>
      </c>
      <c r="BU696" t="str">
        <f t="shared" si="977"/>
        <v>Outlaws</v>
      </c>
    </row>
    <row r="697" spans="1:73" x14ac:dyDescent="0.2">
      <c r="A697">
        <f t="shared" si="952"/>
        <v>1</v>
      </c>
      <c r="E697" s="4"/>
      <c r="F697" s="43"/>
      <c r="G697" s="4"/>
      <c r="H697" s="46"/>
      <c r="I697" s="44">
        <v>30</v>
      </c>
      <c r="J697" s="44" t="str">
        <f t="shared" si="978"/>
        <v>d</v>
      </c>
      <c r="K697" t="s">
        <v>15</v>
      </c>
      <c r="L697" t="s">
        <v>189</v>
      </c>
      <c r="M697" t="s">
        <v>100</v>
      </c>
      <c r="S697">
        <v>346</v>
      </c>
      <c r="T697">
        <v>60</v>
      </c>
      <c r="U697" t="str">
        <f>IF(B697=1,MAX($U$2:$U696)+1,IF(AND($T697&lt;&gt;"",$T697=$T696),$U696,IF(B697="x",U696,"")))</f>
        <v/>
      </c>
      <c r="V697" t="str">
        <f>IF(C697=1,MAX($V$2:$V696)+1,IF(AND($T697&lt;&gt;"",$T697=$T696),$U696,IF(C697="x",V696,"")))</f>
        <v/>
      </c>
      <c r="W697" t="s">
        <v>731</v>
      </c>
      <c r="X697">
        <v>30</v>
      </c>
      <c r="Z697">
        <v>1</v>
      </c>
      <c r="AA697">
        <f t="shared" si="949"/>
        <v>1346</v>
      </c>
      <c r="AB697">
        <f t="shared" si="950"/>
        <v>9060</v>
      </c>
      <c r="AC697">
        <f t="shared" si="946"/>
        <v>9060</v>
      </c>
      <c r="AD697" s="6">
        <v>1</v>
      </c>
      <c r="AE697" t="s">
        <v>936</v>
      </c>
      <c r="AF697" t="s">
        <v>920</v>
      </c>
      <c r="AG697" t="s">
        <v>756</v>
      </c>
      <c r="AH697" t="s">
        <v>756</v>
      </c>
      <c r="AI697" t="str">
        <f t="shared" si="953"/>
        <v>e</v>
      </c>
      <c r="AJ697" t="str">
        <f t="shared" si="954"/>
        <v>d</v>
      </c>
      <c r="AK697" t="str">
        <f t="shared" si="955"/>
        <v>d</v>
      </c>
      <c r="AL697" t="str">
        <f t="shared" si="956"/>
        <v>o</v>
      </c>
      <c r="AM697" t="str">
        <f t="shared" si="957"/>
        <v>d</v>
      </c>
      <c r="AN697" t="str">
        <f t="shared" si="958"/>
        <v>Away</v>
      </c>
      <c r="AO697" t="str">
        <f t="shared" si="959"/>
        <v>a</v>
      </c>
      <c r="AP697" t="str">
        <f t="shared" si="960"/>
        <v>o</v>
      </c>
      <c r="AQ697" t="str">
        <f t="shared" si="961"/>
        <v>d</v>
      </c>
      <c r="AR697" t="str">
        <f t="shared" si="962"/>
        <v>Away</v>
      </c>
      <c r="AS697" t="str">
        <f t="shared" si="963"/>
        <v>a</v>
      </c>
      <c r="AT697" t="str">
        <f t="shared" si="964"/>
        <v>Defensive</v>
      </c>
      <c r="AU697" t="str">
        <f t="shared" si="965"/>
        <v/>
      </c>
      <c r="AV697" t="str">
        <f t="shared" si="966"/>
        <v/>
      </c>
      <c r="AW697" t="str" cm="1">
        <f t="array" ref="AW697">IFERROR(IF(O697&lt;&gt;"",O697,IF(OR($S697="",$T697=""),"",IF(O697&lt;&gt;"",O697,IF($T697&lt;&gt;"",_xlfn._xlws.FILTER(O:O,($BU:$BU=$BU697)*($I:$I=$I697)*($T:$T=$T697)*($S:$S=_xlfn.MINIFS($S:$S,$T:$T,"="&amp;$T697)),"")))))&amp;"",IF(O697="","",""))&amp;""</f>
        <v/>
      </c>
      <c r="AX697" t="str" cm="1">
        <f t="array" ref="AX697">IFERROR(IF(P697&lt;&gt;"",P697,IF(OR($S697="",$T697=""),"",IF($T697&lt;&gt;"",_xlfn._xlws.FILTER(P:P,($BU:$BU=$BU697)*($I:$I=$I697)*($T:$T=$T697)*($S:$S=_xlfn.MINIFS($S:$S,$T:$T,"="&amp;$T697)),""))))&amp;"",IF(P697="","",""))&amp;""</f>
        <v/>
      </c>
      <c r="AY697" t="str" cm="1">
        <f t="array" ref="AY697">IFERROR(IF(Q697&lt;&gt;"",Q697,IF(OR($S697="",$T697=""),"",IF($T697&lt;&gt;"",_xlfn._xlws.FILTER(Q:Q,($BU:$BU=$BU697)*($I:$I=$I697)*($T:$T=$T697)*($S:$S=_xlfn.MINIFS($S:$S,$T:$T,"="&amp;$T697)),""))))&amp;"",IF(Q697="","",""))&amp;""</f>
        <v/>
      </c>
      <c r="AZ697" t="str" cm="1">
        <f t="array" ref="AZ697">IFERROR(IF(R697&lt;&gt;"",R697,IF(OR($S697="",$T697=""),"",IF($T697&lt;&gt;"",_xlfn._xlws.FILTER(R:R,($BU:$BU=$BU697)*($I:$I=$I697)*($T:$T=$T697)*($S:$S=_xlfn.MINIFS($S:$S,$T:$T,"="&amp;$T697)),""))))&amp;"",IF(R697="","",""))&amp;""</f>
        <v/>
      </c>
      <c r="BA697" s="6">
        <f t="shared" si="967"/>
        <v>60</v>
      </c>
      <c r="BB697">
        <f t="shared" ref="BB697:BD697" si="1030">BB696</f>
        <v>18987</v>
      </c>
      <c r="BC697" t="str">
        <f t="shared" si="1030"/>
        <v>Velodrome</v>
      </c>
      <c r="BD697" t="str">
        <f t="shared" si="1030"/>
        <v>Outlaws</v>
      </c>
      <c r="BE697" t="s">
        <v>15</v>
      </c>
      <c r="BF697" t="s">
        <v>189</v>
      </c>
      <c r="BI697" cm="1">
        <f t="array" ref="BI697">IFERROR(_xlfn._xlws.FILTER(shifts!A:A,(shifts!B:B=events!AD697)*(shifts!AG:AG&gt;=events!BK697)*(shifts!AH:AH&lt;=events!BL697)),BI696)</f>
        <v>25</v>
      </c>
      <c r="BJ697" s="15">
        <f t="shared" si="969"/>
        <v>0</v>
      </c>
      <c r="BK697">
        <f t="shared" si="970"/>
        <v>534</v>
      </c>
      <c r="BL697">
        <f t="shared" si="971"/>
        <v>534</v>
      </c>
      <c r="BM697" s="15">
        <f>SUMIFS(BJ$2:BJ697,K$2:K697,"=Intermission")+SUMIFS(BJ$2:BJ697,K$2:K697,"=Timeout")</f>
        <v>0</v>
      </c>
      <c r="BN697">
        <f t="shared" si="972"/>
        <v>0</v>
      </c>
      <c r="BO697" s="19">
        <f t="shared" si="973"/>
        <v>546</v>
      </c>
      <c r="BP697">
        <f t="shared" si="974"/>
        <v>541</v>
      </c>
      <c r="BQ697" s="17">
        <f t="shared" si="975"/>
        <v>546</v>
      </c>
      <c r="BR697" t="str">
        <f t="shared" si="976"/>
        <v>event_team_player_1</v>
      </c>
      <c r="BS697">
        <f>COUNTIFS(S$3:S697,"="&amp;S697,AI$3:AI697,"="&amp;AI697)</f>
        <v>1</v>
      </c>
      <c r="BT697" t="str">
        <f>IFERROR(VLOOKUP(BB697&amp;BU697&amp;X697,game_rosters!U:W,3,FALSE),"")</f>
        <v>P100009</v>
      </c>
      <c r="BU697" t="str">
        <f t="shared" si="977"/>
        <v>Outlaws</v>
      </c>
    </row>
    <row r="698" spans="1:73" x14ac:dyDescent="0.2">
      <c r="A698" t="str">
        <f t="shared" si="952"/>
        <v/>
      </c>
      <c r="E698" s="4"/>
      <c r="F698" s="43"/>
      <c r="G698" s="4"/>
      <c r="H698" s="46"/>
      <c r="I698" s="44">
        <v>18</v>
      </c>
      <c r="J698" s="44" t="str">
        <f t="shared" si="978"/>
        <v/>
      </c>
      <c r="S698">
        <v>346</v>
      </c>
      <c r="T698">
        <v>60</v>
      </c>
      <c r="U698" t="str">
        <f>IF(B698=1,MAX($U$2:$U697)+1,IF(AND($T698&lt;&gt;"",$T698=$T697),$U697,IF(B698="x",U697,"")))</f>
        <v/>
      </c>
      <c r="V698" t="str">
        <f>IF(C698=1,MAX($V$2:$V697)+1,IF(AND($T698&lt;&gt;"",$T698=$T697),$U697,IF(C698="x",V697,"")))</f>
        <v/>
      </c>
      <c r="X698">
        <v>18</v>
      </c>
      <c r="Z698">
        <v>1</v>
      </c>
      <c r="AA698">
        <f t="shared" si="949"/>
        <v>1346</v>
      </c>
      <c r="AB698">
        <f t="shared" si="950"/>
        <v>9060</v>
      </c>
      <c r="AC698">
        <f t="shared" si="946"/>
        <v>9060</v>
      </c>
      <c r="AD698" s="6">
        <v>1</v>
      </c>
      <c r="AE698" t="s">
        <v>936</v>
      </c>
      <c r="AF698" t="s">
        <v>920</v>
      </c>
      <c r="AG698" t="s">
        <v>756</v>
      </c>
      <c r="AH698" t="s">
        <v>756</v>
      </c>
      <c r="AI698" t="str">
        <f t="shared" si="953"/>
        <v>e</v>
      </c>
      <c r="AJ698" t="str">
        <f t="shared" si="954"/>
        <v>d</v>
      </c>
      <c r="AK698" t="str">
        <f t="shared" si="955"/>
        <v>d</v>
      </c>
      <c r="AL698" t="str">
        <f t="shared" si="956"/>
        <v/>
      </c>
      <c r="AM698" t="str">
        <f t="shared" si="957"/>
        <v/>
      </c>
      <c r="AN698" t="str">
        <f t="shared" si="958"/>
        <v>Away</v>
      </c>
      <c r="AO698" t="str">
        <f t="shared" si="959"/>
        <v>a</v>
      </c>
      <c r="AP698" t="str">
        <f t="shared" si="960"/>
        <v>o</v>
      </c>
      <c r="AQ698" t="str">
        <f t="shared" si="961"/>
        <v>d</v>
      </c>
      <c r="AR698" t="str">
        <f t="shared" si="962"/>
        <v>Away</v>
      </c>
      <c r="AS698" t="str">
        <f t="shared" si="963"/>
        <v>a</v>
      </c>
      <c r="AT698" t="str">
        <f t="shared" si="964"/>
        <v>Defensive</v>
      </c>
      <c r="AU698" t="str">
        <f t="shared" si="965"/>
        <v/>
      </c>
      <c r="AV698" t="str">
        <f t="shared" si="966"/>
        <v/>
      </c>
      <c r="AW698" t="str" cm="1">
        <f t="array" ref="AW698">IFERROR(IF(O698&lt;&gt;"",O698,IF(OR($S698="",$T698=""),"",IF(O698&lt;&gt;"",O698,IF($T698&lt;&gt;"",_xlfn._xlws.FILTER(O:O,($BU:$BU=$BU698)*($I:$I=$I698)*($T:$T=$T698)*($S:$S=_xlfn.MINIFS($S:$S,$T:$T,"="&amp;$T698)),"")))))&amp;"",IF(O698="","",""))&amp;""</f>
        <v>Defensive_PlayPass-InShotPassLane</v>
      </c>
      <c r="AX698" t="str" cm="1">
        <f t="array" ref="AX698">IFERROR(IF(P698&lt;&gt;"",P698,IF(OR($S698="",$T698=""),"",IF($T698&lt;&gt;"",_xlfn._xlws.FILTER(P:P,($BU:$BU=$BU698)*($I:$I=$I698)*($T:$T=$T698)*($S:$S=_xlfn.MINIFS($S:$S,$T:$T,"="&amp;$T698)),""))))&amp;"",IF(P698="","",""))&amp;""</f>
        <v/>
      </c>
      <c r="AY698" t="str" cm="1">
        <f t="array" ref="AY698">IFERROR(IF(Q698&lt;&gt;"",Q698,IF(OR($S698="",$T698=""),"",IF($T698&lt;&gt;"",_xlfn._xlws.FILTER(Q:Q,($BU:$BU=$BU698)*($I:$I=$I698)*($T:$T=$T698)*($S:$S=_xlfn.MINIFS($S:$S,$T:$T,"="&amp;$T698)),""))))&amp;"",IF(Q698="","",""))&amp;""</f>
        <v/>
      </c>
      <c r="AZ698" t="str" cm="1">
        <f t="array" ref="AZ698">IFERROR(IF(R698&lt;&gt;"",R698,IF(OR($S698="",$T698=""),"",IF($T698&lt;&gt;"",_xlfn._xlws.FILTER(R:R,($BU:$BU=$BU698)*($I:$I=$I698)*($T:$T=$T698)*($S:$S=_xlfn.MINIFS($S:$S,$T:$T,"="&amp;$T698)),""))))&amp;"",IF(R698="","",""))&amp;""</f>
        <v>1</v>
      </c>
      <c r="BA698" s="6">
        <f t="shared" si="967"/>
        <v>60</v>
      </c>
      <c r="BB698">
        <f t="shared" ref="BB698:BD698" si="1031">BB697</f>
        <v>18987</v>
      </c>
      <c r="BC698" t="str">
        <f t="shared" si="1031"/>
        <v>Velodrome</v>
      </c>
      <c r="BD698" t="str">
        <f t="shared" si="1031"/>
        <v>Outlaws</v>
      </c>
      <c r="BE698" t="s">
        <v>15</v>
      </c>
      <c r="BF698" t="s">
        <v>189</v>
      </c>
      <c r="BI698" cm="1">
        <f t="array" ref="BI698">IFERROR(_xlfn._xlws.FILTER(shifts!A:A,(shifts!B:B=events!AD698)*(shifts!AG:AG&gt;=events!BK698)*(shifts!AH:AH&lt;=events!BL698)),BI697)</f>
        <v>25</v>
      </c>
      <c r="BJ698" s="15">
        <f t="shared" si="969"/>
        <v>0</v>
      </c>
      <c r="BK698">
        <f t="shared" si="970"/>
        <v>534</v>
      </c>
      <c r="BL698">
        <f t="shared" si="971"/>
        <v>534</v>
      </c>
      <c r="BM698" s="15">
        <f>SUMIFS(BJ$2:BJ698,K$2:K698,"=Intermission")+SUMIFS(BJ$2:BJ698,K$2:K698,"=Timeout")</f>
        <v>0</v>
      </c>
      <c r="BN698">
        <f t="shared" si="972"/>
        <v>0</v>
      </c>
      <c r="BO698" s="19">
        <f t="shared" si="973"/>
        <v>546</v>
      </c>
      <c r="BP698">
        <f t="shared" si="974"/>
        <v>541</v>
      </c>
      <c r="BQ698" s="17">
        <f t="shared" si="975"/>
        <v>546</v>
      </c>
      <c r="BR698" t="str">
        <f t="shared" si="976"/>
        <v>event_team_player_2</v>
      </c>
      <c r="BS698">
        <f>COUNTIFS(S$3:S698,"="&amp;S698,AI$3:AI698,"="&amp;AI698)</f>
        <v>2</v>
      </c>
      <c r="BT698" t="str">
        <f>IFERROR(VLOOKUP(BB698&amp;BU698&amp;X698,game_rosters!U:W,3,FALSE),"")</f>
        <v>P100034</v>
      </c>
      <c r="BU698" t="str">
        <f t="shared" si="977"/>
        <v>Outlaws</v>
      </c>
    </row>
    <row r="699" spans="1:73" x14ac:dyDescent="0.2">
      <c r="A699" t="str">
        <f t="shared" si="952"/>
        <v/>
      </c>
      <c r="E699" s="4"/>
      <c r="F699" s="43"/>
      <c r="G699" s="4"/>
      <c r="H699" s="46"/>
      <c r="I699" s="44">
        <v>24</v>
      </c>
      <c r="J699" s="44" t="str">
        <f t="shared" si="978"/>
        <v/>
      </c>
      <c r="S699">
        <v>346</v>
      </c>
      <c r="T699">
        <v>60</v>
      </c>
      <c r="U699" t="str">
        <f>IF(B699=1,MAX($U$2:$U698)+1,IF(AND($T699&lt;&gt;"",$T699=$T698),$U698,IF(B699="x",U698,"")))</f>
        <v/>
      </c>
      <c r="V699" t="str">
        <f>IF(C699=1,MAX($V$2:$V698)+1,IF(AND($T699&lt;&gt;"",$T699=$T698),$U698,IF(C699="x",V698,"")))</f>
        <v/>
      </c>
      <c r="X699">
        <v>24</v>
      </c>
      <c r="AA699">
        <f t="shared" si="949"/>
        <v>1346</v>
      </c>
      <c r="AB699">
        <f t="shared" si="950"/>
        <v>9060</v>
      </c>
      <c r="AC699">
        <f t="shared" si="946"/>
        <v>9060</v>
      </c>
      <c r="AD699" s="6">
        <v>1</v>
      </c>
      <c r="AE699" t="s">
        <v>936</v>
      </c>
      <c r="AF699" t="s">
        <v>920</v>
      </c>
      <c r="AG699" t="s">
        <v>756</v>
      </c>
      <c r="AH699" t="s">
        <v>756</v>
      </c>
      <c r="AI699" t="str">
        <f t="shared" si="953"/>
        <v>o</v>
      </c>
      <c r="AJ699" t="str">
        <f t="shared" si="954"/>
        <v>d</v>
      </c>
      <c r="AK699" t="str">
        <f t="shared" si="955"/>
        <v>d</v>
      </c>
      <c r="AL699" t="str">
        <f t="shared" si="956"/>
        <v/>
      </c>
      <c r="AM699" t="str">
        <f t="shared" si="957"/>
        <v/>
      </c>
      <c r="AN699" t="str">
        <f t="shared" si="958"/>
        <v>Away</v>
      </c>
      <c r="AO699" t="str">
        <f t="shared" si="959"/>
        <v>a</v>
      </c>
      <c r="AP699" t="str">
        <f t="shared" si="960"/>
        <v>o</v>
      </c>
      <c r="AQ699" t="str">
        <f t="shared" si="961"/>
        <v>d</v>
      </c>
      <c r="AR699" t="str">
        <f t="shared" si="962"/>
        <v>Away</v>
      </c>
      <c r="AS699" t="str">
        <f t="shared" si="963"/>
        <v>a</v>
      </c>
      <c r="AT699" t="str">
        <f t="shared" si="964"/>
        <v>Offensive</v>
      </c>
      <c r="AU699" t="str">
        <f t="shared" si="965"/>
        <v/>
      </c>
      <c r="AV699" t="str">
        <f t="shared" si="966"/>
        <v/>
      </c>
      <c r="AW699" t="str" cm="1">
        <f t="array" ref="AW699">IFERROR(IF(O699&lt;&gt;"",O699,IF(OR($S699="",$T699=""),"",IF(O699&lt;&gt;"",O699,IF($T699&lt;&gt;"",_xlfn._xlws.FILTER(O:O,($BU:$BU=$BU699)*($I:$I=$I699)*($T:$T=$T699)*($S:$S=_xlfn.MINIFS($S:$S,$T:$T,"="&amp;$T699)),"")))))&amp;"",IF(O699="","",""))&amp;""</f>
        <v/>
      </c>
      <c r="AX699" t="str" cm="1">
        <f t="array" ref="AX699">IFERROR(IF(P699&lt;&gt;"",P699,IF(OR($S699="",$T699=""),"",IF($T699&lt;&gt;"",_xlfn._xlws.FILTER(P:P,($BU:$BU=$BU699)*($I:$I=$I699)*($T:$T=$T699)*($S:$S=_xlfn.MINIFS($S:$S,$T:$T,"="&amp;$T699)),""))))&amp;"",IF(P699="","",""))&amp;""</f>
        <v/>
      </c>
      <c r="AY699" t="str" cm="1">
        <f t="array" ref="AY699">IFERROR(IF(Q699&lt;&gt;"",Q699,IF(OR($S699="",$T699=""),"",IF($T699&lt;&gt;"",_xlfn._xlws.FILTER(Q:Q,($BU:$BU=$BU699)*($I:$I=$I699)*($T:$T=$T699)*($S:$S=_xlfn.MINIFS($S:$S,$T:$T,"="&amp;$T699)),""))))&amp;"",IF(Q699="","",""))&amp;""</f>
        <v/>
      </c>
      <c r="AZ699" t="str" cm="1">
        <f t="array" ref="AZ699">IFERROR(IF(R699&lt;&gt;"",R699,IF(OR($S699="",$T699=""),"",IF($T699&lt;&gt;"",_xlfn._xlws.FILTER(R:R,($BU:$BU=$BU699)*($I:$I=$I699)*($T:$T=$T699)*($S:$S=_xlfn.MINIFS($S:$S,$T:$T,"="&amp;$T699)),""))))&amp;"",IF(R699="","",""))&amp;""</f>
        <v>1</v>
      </c>
      <c r="BA699" s="6">
        <f t="shared" si="967"/>
        <v>60</v>
      </c>
      <c r="BB699">
        <f t="shared" ref="BB699:BD699" si="1032">BB698</f>
        <v>18987</v>
      </c>
      <c r="BC699" t="str">
        <f t="shared" si="1032"/>
        <v>Velodrome</v>
      </c>
      <c r="BD699" t="str">
        <f t="shared" si="1032"/>
        <v>Outlaws</v>
      </c>
      <c r="BE699" t="s">
        <v>15</v>
      </c>
      <c r="BF699" t="s">
        <v>189</v>
      </c>
      <c r="BI699" cm="1">
        <f t="array" ref="BI699">IFERROR(_xlfn._xlws.FILTER(shifts!A:A,(shifts!B:B=events!AD699)*(shifts!AG:AG&gt;=events!BK699)*(shifts!AH:AH&lt;=events!BL699)),BI698)</f>
        <v>25</v>
      </c>
      <c r="BJ699" s="15">
        <f t="shared" si="969"/>
        <v>0</v>
      </c>
      <c r="BK699">
        <f t="shared" si="970"/>
        <v>534</v>
      </c>
      <c r="BL699">
        <f t="shared" si="971"/>
        <v>534</v>
      </c>
      <c r="BM699" s="15">
        <f>SUMIFS(BJ$2:BJ699,K$2:K699,"=Intermission")+SUMIFS(BJ$2:BJ699,K$2:K699,"=Timeout")</f>
        <v>0</v>
      </c>
      <c r="BN699">
        <f t="shared" si="972"/>
        <v>0</v>
      </c>
      <c r="BO699" s="19">
        <f t="shared" si="973"/>
        <v>546</v>
      </c>
      <c r="BP699">
        <f t="shared" si="974"/>
        <v>541</v>
      </c>
      <c r="BQ699" s="17">
        <f t="shared" si="975"/>
        <v>546</v>
      </c>
      <c r="BR699" t="str">
        <f t="shared" si="976"/>
        <v>opp_team_player_1</v>
      </c>
      <c r="BS699">
        <f>COUNTIFS(S$3:S699,"="&amp;S699,AI$3:AI699,"="&amp;AI699)</f>
        <v>1</v>
      </c>
      <c r="BT699" t="str">
        <f>IFERROR(VLOOKUP(BB699&amp;BU699&amp;X699,game_rosters!U:W,3,FALSE),"")</f>
        <v>P100230</v>
      </c>
      <c r="BU699" t="str">
        <f t="shared" si="977"/>
        <v>Velodrome</v>
      </c>
    </row>
    <row r="700" spans="1:73" x14ac:dyDescent="0.2">
      <c r="A700">
        <f t="shared" si="952"/>
        <v>1</v>
      </c>
      <c r="E700" s="4"/>
      <c r="F700" s="43"/>
      <c r="G700" s="4"/>
      <c r="H700" s="46"/>
      <c r="I700" s="44">
        <v>30</v>
      </c>
      <c r="J700" s="44" t="str">
        <f t="shared" si="978"/>
        <v>d</v>
      </c>
      <c r="K700" t="s">
        <v>11</v>
      </c>
      <c r="L700" t="s">
        <v>187</v>
      </c>
      <c r="M700" t="s">
        <v>108</v>
      </c>
      <c r="S700">
        <v>347</v>
      </c>
      <c r="T700">
        <v>60</v>
      </c>
      <c r="U700" t="str">
        <f>IF(B700=1,MAX($U$2:$U699)+1,IF(AND($T700&lt;&gt;"",$T700=$T699),$U699,IF(B700="x",U699,"")))</f>
        <v/>
      </c>
      <c r="V700" t="str">
        <f>IF(C700=1,MAX($V$2:$V699)+1,IF(AND($T700&lt;&gt;"",$T700=$T699),$U699,IF(C700="x",V699,"")))</f>
        <v/>
      </c>
      <c r="W700" t="s">
        <v>731</v>
      </c>
      <c r="X700">
        <v>30</v>
      </c>
      <c r="Z700">
        <v>1</v>
      </c>
      <c r="AA700">
        <f t="shared" si="949"/>
        <v>1347</v>
      </c>
      <c r="AB700">
        <f t="shared" si="950"/>
        <v>9060</v>
      </c>
      <c r="AC700">
        <f t="shared" si="946"/>
        <v>9060</v>
      </c>
      <c r="AD700" s="6">
        <v>1</v>
      </c>
      <c r="AE700" t="s">
        <v>936</v>
      </c>
      <c r="AF700" t="s">
        <v>929</v>
      </c>
      <c r="AG700" t="s">
        <v>756</v>
      </c>
      <c r="AH700" t="s">
        <v>756</v>
      </c>
      <c r="AI700" t="str">
        <f t="shared" si="953"/>
        <v>e</v>
      </c>
      <c r="AJ700" t="str">
        <f t="shared" si="954"/>
        <v>d</v>
      </c>
      <c r="AK700" t="str">
        <f t="shared" si="955"/>
        <v>d</v>
      </c>
      <c r="AL700" t="str">
        <f t="shared" si="956"/>
        <v>o</v>
      </c>
      <c r="AM700" t="str">
        <f t="shared" si="957"/>
        <v>d</v>
      </c>
      <c r="AN700" t="str">
        <f t="shared" si="958"/>
        <v>Away</v>
      </c>
      <c r="AO700" t="str">
        <f t="shared" si="959"/>
        <v>a</v>
      </c>
      <c r="AP700" t="str">
        <f t="shared" si="960"/>
        <v>o</v>
      </c>
      <c r="AQ700" t="str">
        <f t="shared" si="961"/>
        <v>d</v>
      </c>
      <c r="AR700" t="str">
        <f t="shared" si="962"/>
        <v>Away</v>
      </c>
      <c r="AS700" t="str">
        <f t="shared" si="963"/>
        <v>a</v>
      </c>
      <c r="AT700" t="str">
        <f t="shared" si="964"/>
        <v/>
      </c>
      <c r="AU700" t="str">
        <f t="shared" si="965"/>
        <v/>
      </c>
      <c r="AV700" t="str">
        <f t="shared" si="966"/>
        <v/>
      </c>
      <c r="AW700" t="str" cm="1">
        <f t="array" ref="AW700">IFERROR(IF(O700&lt;&gt;"",O700,IF(OR($S700="",$T700=""),"",IF(O700&lt;&gt;"",O700,IF($T700&lt;&gt;"",_xlfn._xlws.FILTER(O:O,($BU:$BU=$BU700)*($I:$I=$I700)*($T:$T=$T700)*($S:$S=_xlfn.MINIFS($S:$S,$T:$T,"="&amp;$T700)),"")))))&amp;"",IF(O700="","",""))&amp;""</f>
        <v/>
      </c>
      <c r="AX700" t="str" cm="1">
        <f t="array" ref="AX700">IFERROR(IF(P700&lt;&gt;"",P700,IF(OR($S700="",$T700=""),"",IF($T700&lt;&gt;"",_xlfn._xlws.FILTER(P:P,($BU:$BU=$BU700)*($I:$I=$I700)*($T:$T=$T700)*($S:$S=_xlfn.MINIFS($S:$S,$T:$T,"="&amp;$T700)),""))))&amp;"",IF(P700="","",""))&amp;""</f>
        <v/>
      </c>
      <c r="AY700" t="str" cm="1">
        <f t="array" ref="AY700">IFERROR(IF(Q700&lt;&gt;"",Q700,IF(OR($S700="",$T700=""),"",IF($T700&lt;&gt;"",_xlfn._xlws.FILTER(Q:Q,($BU:$BU=$BU700)*($I:$I=$I700)*($T:$T=$T700)*($S:$S=_xlfn.MINIFS($S:$S,$T:$T,"="&amp;$T700)),""))))&amp;"",IF(Q700="","",""))&amp;""</f>
        <v/>
      </c>
      <c r="AZ700" t="str" cm="1">
        <f t="array" ref="AZ700">IFERROR(IF(R700&lt;&gt;"",R700,IF(OR($S700="",$T700=""),"",IF($T700&lt;&gt;"",_xlfn._xlws.FILTER(R:R,($BU:$BU=$BU700)*($I:$I=$I700)*($T:$T=$T700)*($S:$S=_xlfn.MINIFS($S:$S,$T:$T,"="&amp;$T700)),""))))&amp;"",IF(R700="","",""))&amp;""</f>
        <v/>
      </c>
      <c r="BA700" s="6">
        <f t="shared" si="967"/>
        <v>60</v>
      </c>
      <c r="BB700">
        <f t="shared" ref="BB700:BD700" si="1033">BB699</f>
        <v>18987</v>
      </c>
      <c r="BC700" t="str">
        <f t="shared" si="1033"/>
        <v>Velodrome</v>
      </c>
      <c r="BD700" t="str">
        <f t="shared" si="1033"/>
        <v>Outlaws</v>
      </c>
      <c r="BE700" t="s">
        <v>11</v>
      </c>
      <c r="BF700" t="s">
        <v>187</v>
      </c>
      <c r="BI700" t="e" cm="1" vm="1">
        <f t="array" aca="1" ref="BI700" ca="1">IFERROR(_xlfn._xlws.FILTER(shifts!A:A,(shifts!B:B=events!AD700)*(shifts!AG:AG&gt;=events!BK700)*(shifts!AH:AH&lt;=events!BL700)),BI699)</f>
        <v>#VALUE!</v>
      </c>
      <c r="BJ700" s="15">
        <f t="shared" si="969"/>
        <v>0</v>
      </c>
      <c r="BK700">
        <f t="shared" si="970"/>
        <v>532</v>
      </c>
      <c r="BL700">
        <f t="shared" si="971"/>
        <v>532</v>
      </c>
      <c r="BM700" s="15">
        <f>SUMIFS(BJ$2:BJ700,K$2:K700,"=Intermission")+SUMIFS(BJ$2:BJ700,K$2:K700,"=Timeout")</f>
        <v>0</v>
      </c>
      <c r="BN700">
        <f t="shared" si="972"/>
        <v>0</v>
      </c>
      <c r="BO700" s="19">
        <f t="shared" si="973"/>
        <v>548</v>
      </c>
      <c r="BP700">
        <f t="shared" si="974"/>
        <v>543</v>
      </c>
      <c r="BQ700" s="17">
        <f t="shared" si="975"/>
        <v>548</v>
      </c>
      <c r="BR700" t="str">
        <f t="shared" si="976"/>
        <v>event_team_player_1</v>
      </c>
      <c r="BS700">
        <f>COUNTIFS(S$3:S700,"="&amp;S700,AI$3:AI700,"="&amp;AI700)</f>
        <v>1</v>
      </c>
      <c r="BT700" t="str">
        <f>IFERROR(VLOOKUP(BB700&amp;BU700&amp;X700,game_rosters!U:W,3,FALSE),"")</f>
        <v>P100009</v>
      </c>
      <c r="BU700" t="str">
        <f t="shared" si="977"/>
        <v>Outlaws</v>
      </c>
    </row>
    <row r="701" spans="1:73" x14ac:dyDescent="0.2">
      <c r="A701">
        <f t="shared" si="952"/>
        <v>1</v>
      </c>
      <c r="E701" s="4"/>
      <c r="F701" s="43"/>
      <c r="G701" s="4"/>
      <c r="H701" s="46"/>
      <c r="I701" s="44">
        <v>30</v>
      </c>
      <c r="J701" s="44" t="str">
        <f t="shared" si="978"/>
        <v>d</v>
      </c>
      <c r="K701" t="s">
        <v>241</v>
      </c>
      <c r="S701">
        <v>348</v>
      </c>
      <c r="T701">
        <v>60</v>
      </c>
      <c r="U701" t="str">
        <f>IF(B701=1,MAX($U$2:$U700)+1,IF(AND($T701&lt;&gt;"",$T701=$T700),$U700,IF(B701="x",U700,"")))</f>
        <v/>
      </c>
      <c r="V701" t="str">
        <f>IF(C701=1,MAX($V$2:$V700)+1,IF(AND($T701&lt;&gt;"",$T701=$T700),$U700,IF(C701="x",V700,"")))</f>
        <v/>
      </c>
      <c r="W701" t="s">
        <v>731</v>
      </c>
      <c r="X701">
        <v>30</v>
      </c>
      <c r="Z701">
        <v>1</v>
      </c>
      <c r="AA701">
        <f t="shared" si="949"/>
        <v>1348</v>
      </c>
      <c r="AB701">
        <f t="shared" si="950"/>
        <v>9060</v>
      </c>
      <c r="AC701">
        <f t="shared" si="946"/>
        <v>9060</v>
      </c>
      <c r="AD701" s="6">
        <v>1</v>
      </c>
      <c r="AE701" t="s">
        <v>936</v>
      </c>
      <c r="AF701" t="s">
        <v>929</v>
      </c>
      <c r="AG701" t="s">
        <v>936</v>
      </c>
      <c r="AH701" t="s">
        <v>927</v>
      </c>
      <c r="AI701" t="str">
        <f t="shared" si="953"/>
        <v>e</v>
      </c>
      <c r="AJ701" t="str">
        <f t="shared" si="954"/>
        <v>d</v>
      </c>
      <c r="AK701" t="str">
        <f t="shared" si="955"/>
        <v>d</v>
      </c>
      <c r="AL701" t="str">
        <f t="shared" si="956"/>
        <v>o</v>
      </c>
      <c r="AM701" t="str">
        <f t="shared" si="957"/>
        <v>d</v>
      </c>
      <c r="AN701" t="str">
        <f t="shared" si="958"/>
        <v>Away</v>
      </c>
      <c r="AO701" t="str">
        <f t="shared" si="959"/>
        <v>a</v>
      </c>
      <c r="AP701" t="str">
        <f t="shared" si="960"/>
        <v>o</v>
      </c>
      <c r="AQ701" t="str">
        <f t="shared" si="961"/>
        <v>d</v>
      </c>
      <c r="AR701" t="str">
        <f t="shared" si="962"/>
        <v>Away</v>
      </c>
      <c r="AS701" t="str">
        <f t="shared" si="963"/>
        <v>a</v>
      </c>
      <c r="AT701" t="str">
        <f t="shared" si="964"/>
        <v/>
      </c>
      <c r="AU701" t="str">
        <f t="shared" si="965"/>
        <v/>
      </c>
      <c r="AV701" t="str">
        <f t="shared" si="966"/>
        <v/>
      </c>
      <c r="AW701" t="str" cm="1">
        <f t="array" ref="AW701">IFERROR(IF(O701&lt;&gt;"",O701,IF(OR($S701="",$T701=""),"",IF(O701&lt;&gt;"",O701,IF($T701&lt;&gt;"",_xlfn._xlws.FILTER(O:O,($BU:$BU=$BU701)*($I:$I=$I701)*($T:$T=$T701)*($S:$S=_xlfn.MINIFS($S:$S,$T:$T,"="&amp;$T701)),"")))))&amp;"",IF(O701="","",""))&amp;""</f>
        <v/>
      </c>
      <c r="AX701" t="str" cm="1">
        <f t="array" ref="AX701">IFERROR(IF(P701&lt;&gt;"",P701,IF(OR($S701="",$T701=""),"",IF($T701&lt;&gt;"",_xlfn._xlws.FILTER(P:P,($BU:$BU=$BU701)*($I:$I=$I701)*($T:$T=$T701)*($S:$S=_xlfn.MINIFS($S:$S,$T:$T,"="&amp;$T701)),""))))&amp;"",IF(P701="","",""))&amp;""</f>
        <v/>
      </c>
      <c r="AY701" t="str" cm="1">
        <f t="array" ref="AY701">IFERROR(IF(Q701&lt;&gt;"",Q701,IF(OR($S701="",$T701=""),"",IF($T701&lt;&gt;"",_xlfn._xlws.FILTER(Q:Q,($BU:$BU=$BU701)*($I:$I=$I701)*($T:$T=$T701)*($S:$S=_xlfn.MINIFS($S:$S,$T:$T,"="&amp;$T701)),""))))&amp;"",IF(Q701="","",""))&amp;""</f>
        <v/>
      </c>
      <c r="AZ701" t="str" cm="1">
        <f t="array" ref="AZ701">IFERROR(IF(R701&lt;&gt;"",R701,IF(OR($S701="",$T701=""),"",IF($T701&lt;&gt;"",_xlfn._xlws.FILTER(R:R,($BU:$BU=$BU701)*($I:$I=$I701)*($T:$T=$T701)*($S:$S=_xlfn.MINIFS($S:$S,$T:$T,"="&amp;$T701)),""))))&amp;"",IF(R701="","",""))&amp;""</f>
        <v/>
      </c>
      <c r="BA701" s="6">
        <f t="shared" si="967"/>
        <v>60</v>
      </c>
      <c r="BB701">
        <f t="shared" ref="BB701:BD701" si="1034">BB700</f>
        <v>18987</v>
      </c>
      <c r="BC701" t="str">
        <f t="shared" si="1034"/>
        <v>Velodrome</v>
      </c>
      <c r="BD701" t="str">
        <f t="shared" si="1034"/>
        <v>Outlaws</v>
      </c>
      <c r="BE701" t="s">
        <v>241</v>
      </c>
      <c r="BF701" t="s">
        <v>756</v>
      </c>
      <c r="BI701" cm="1">
        <f t="array" aca="1" ref="BI701" ca="1">IFERROR(_xlfn._xlws.FILTER(shifts!A:A,(shifts!B:B=events!AD701)*(shifts!AG:AG&gt;=events!BK701)*(shifts!AH:AH&lt;=events!BL701)),BI700)</f>
        <v>26</v>
      </c>
      <c r="BJ701" s="15">
        <f t="shared" si="969"/>
        <v>20</v>
      </c>
      <c r="BK701">
        <f t="shared" si="970"/>
        <v>532</v>
      </c>
      <c r="BL701">
        <f t="shared" si="971"/>
        <v>512</v>
      </c>
      <c r="BM701" s="15">
        <f>SUMIFS(BJ$2:BJ701,K$2:K701,"=Intermission")+SUMIFS(BJ$2:BJ701,K$2:K701,"=Timeout")</f>
        <v>0</v>
      </c>
      <c r="BN701">
        <f t="shared" si="972"/>
        <v>0</v>
      </c>
      <c r="BO701" s="19">
        <f t="shared" si="973"/>
        <v>548</v>
      </c>
      <c r="BP701">
        <f t="shared" si="974"/>
        <v>543</v>
      </c>
      <c r="BQ701" s="17">
        <f t="shared" si="975"/>
        <v>568</v>
      </c>
      <c r="BR701" t="str">
        <f t="shared" si="976"/>
        <v>event_team_player_1</v>
      </c>
      <c r="BS701">
        <f>COUNTIFS(S$3:S701,"="&amp;S701,AI$3:AI701,"="&amp;AI701)</f>
        <v>1</v>
      </c>
      <c r="BT701" t="str">
        <f>IFERROR(VLOOKUP(BB701&amp;BU701&amp;X701,game_rosters!U:W,3,FALSE),"")</f>
        <v>P100009</v>
      </c>
      <c r="BU701" t="str">
        <f t="shared" si="977"/>
        <v>Outlaws</v>
      </c>
    </row>
    <row r="702" spans="1:73" x14ac:dyDescent="0.2">
      <c r="A702">
        <f t="shared" si="952"/>
        <v>1</v>
      </c>
      <c r="E702" s="4"/>
      <c r="F702" s="43"/>
      <c r="G702" s="4"/>
      <c r="H702" s="46"/>
      <c r="I702" s="44">
        <v>70</v>
      </c>
      <c r="J702" s="44" t="str">
        <f t="shared" si="978"/>
        <v/>
      </c>
      <c r="K702" t="s">
        <v>5</v>
      </c>
      <c r="L702" t="s">
        <v>236</v>
      </c>
      <c r="S702">
        <v>349</v>
      </c>
      <c r="T702" t="s">
        <v>756</v>
      </c>
      <c r="U702" t="str">
        <f>IF(B702=1,MAX($U$2:$U701)+1,IF(AND($T702&lt;&gt;"",$T702=$T701),$U701,IF(B702="x",U701,"")))</f>
        <v/>
      </c>
      <c r="V702" t="str">
        <f>IF(C702=1,MAX($V$2:$V701)+1,IF(AND($T702&lt;&gt;"",$T702=$T701),$U701,IF(C702="x",V701,"")))</f>
        <v/>
      </c>
      <c r="W702" t="s">
        <v>735</v>
      </c>
      <c r="X702">
        <v>70</v>
      </c>
      <c r="Z702">
        <v>1</v>
      </c>
      <c r="AA702">
        <f t="shared" si="949"/>
        <v>1349</v>
      </c>
      <c r="AB702" t="str">
        <f t="shared" si="950"/>
        <v/>
      </c>
      <c r="AC702">
        <f t="shared" si="946"/>
        <v>1349</v>
      </c>
      <c r="AD702" s="6">
        <v>1</v>
      </c>
      <c r="AE702" t="s">
        <v>936</v>
      </c>
      <c r="AF702" t="s">
        <v>927</v>
      </c>
      <c r="AG702" t="s">
        <v>756</v>
      </c>
      <c r="AH702" t="s">
        <v>756</v>
      </c>
      <c r="AI702" t="str">
        <f t="shared" si="953"/>
        <v>e</v>
      </c>
      <c r="AJ702" t="str">
        <f t="shared" si="954"/>
        <v/>
      </c>
      <c r="AK702" t="str">
        <f t="shared" si="955"/>
        <v/>
      </c>
      <c r="AL702" t="str">
        <f t="shared" si="956"/>
        <v/>
      </c>
      <c r="AM702" t="str">
        <f t="shared" si="957"/>
        <v/>
      </c>
      <c r="AN702" t="str">
        <f t="shared" si="958"/>
        <v>Home</v>
      </c>
      <c r="AO702" t="str">
        <f t="shared" si="959"/>
        <v>h</v>
      </c>
      <c r="AP702" t="str">
        <f t="shared" si="960"/>
        <v/>
      </c>
      <c r="AQ702" t="str">
        <f t="shared" si="961"/>
        <v/>
      </c>
      <c r="AR702" t="str">
        <f t="shared" si="962"/>
        <v>Home</v>
      </c>
      <c r="AS702" t="str">
        <f t="shared" si="963"/>
        <v>h</v>
      </c>
      <c r="AT702" t="str">
        <f t="shared" si="964"/>
        <v>Offensive</v>
      </c>
      <c r="AU702" t="str">
        <f t="shared" si="965"/>
        <v/>
      </c>
      <c r="AV702" t="str">
        <f t="shared" si="966"/>
        <v/>
      </c>
      <c r="AW702" t="str" cm="1">
        <f t="array" ref="AW702">IFERROR(IF(O702&lt;&gt;"",O702,IF(OR($S702="",$T702=""),"",IF(O702&lt;&gt;"",O702,IF($T702&lt;&gt;"",_xlfn._xlws.FILTER(O:O,($BU:$BU=$BU702)*($I:$I=$I702)*($T:$T=$T702)*($S:$S=_xlfn.MINIFS($S:$S,$T:$T,"="&amp;$T702)),"")))))&amp;"",IF(O702="","",""))&amp;""</f>
        <v/>
      </c>
      <c r="AX702" t="str" cm="1">
        <f t="array" ref="AX702">IFERROR(IF(P702&lt;&gt;"",P702,IF(OR($S702="",$T702=""),"",IF($T702&lt;&gt;"",_xlfn._xlws.FILTER(P:P,($BU:$BU=$BU702)*($I:$I=$I702)*($T:$T=$T702)*($S:$S=_xlfn.MINIFS($S:$S,$T:$T,"="&amp;$T702)),""))))&amp;"",IF(P702="","",""))&amp;""</f>
        <v/>
      </c>
      <c r="AY702" t="str" cm="1">
        <f t="array" ref="AY702">IFERROR(IF(Q702&lt;&gt;"",Q702,IF(OR($S702="",$T702=""),"",IF($T702&lt;&gt;"",_xlfn._xlws.FILTER(Q:Q,($BU:$BU=$BU702)*($I:$I=$I702)*($T:$T=$T702)*($S:$S=_xlfn.MINIFS($S:$S,$T:$T,"="&amp;$T702)),""))))&amp;"",IF(Q702="","",""))&amp;""</f>
        <v/>
      </c>
      <c r="AZ702" t="str" cm="1">
        <f t="array" ref="AZ702">IFERROR(IF(R702&lt;&gt;"",R702,IF(OR($S702="",$T702=""),"",IF($T702&lt;&gt;"",_xlfn._xlws.FILTER(R:R,($BU:$BU=$BU702)*($I:$I=$I702)*($T:$T=$T702)*($S:$S=_xlfn.MINIFS($S:$S,$T:$T,"="&amp;$T702)),""))))&amp;"",IF(R702="","",""))&amp;""</f>
        <v/>
      </c>
      <c r="BA702" s="6">
        <f t="shared" si="967"/>
        <v>60</v>
      </c>
      <c r="BB702">
        <f t="shared" ref="BB702:BD702" si="1035">BB701</f>
        <v>18987</v>
      </c>
      <c r="BC702" t="str">
        <f t="shared" si="1035"/>
        <v>Velodrome</v>
      </c>
      <c r="BD702" t="str">
        <f t="shared" si="1035"/>
        <v>Outlaws</v>
      </c>
      <c r="BE702" t="s">
        <v>5</v>
      </c>
      <c r="BF702" t="s">
        <v>236</v>
      </c>
      <c r="BI702" cm="1">
        <f t="array" aca="1" ref="BI702" ca="1">IFERROR(_xlfn._xlws.FILTER(shifts!A:A,(shifts!B:B=events!AD702)*(shifts!AG:AG&gt;=events!BK702)*(shifts!AH:AH&lt;=events!BL702)),BI701)</f>
        <v>26</v>
      </c>
      <c r="BJ702" s="15">
        <f t="shared" si="969"/>
        <v>0</v>
      </c>
      <c r="BK702">
        <f t="shared" si="970"/>
        <v>512</v>
      </c>
      <c r="BL702">
        <f t="shared" si="971"/>
        <v>512</v>
      </c>
      <c r="BM702" s="15">
        <f>SUMIFS(BJ$2:BJ702,K$2:K702,"=Intermission")+SUMIFS(BJ$2:BJ702,K$2:K702,"=Timeout")</f>
        <v>0</v>
      </c>
      <c r="BN702">
        <f t="shared" si="972"/>
        <v>0</v>
      </c>
      <c r="BO702" s="19">
        <f t="shared" si="973"/>
        <v>568</v>
      </c>
      <c r="BP702">
        <f t="shared" si="974"/>
        <v>563</v>
      </c>
      <c r="BQ702" s="17">
        <f t="shared" si="975"/>
        <v>568</v>
      </c>
      <c r="BR702" t="str">
        <f t="shared" si="976"/>
        <v>event_team_player_1</v>
      </c>
      <c r="BS702">
        <f>COUNTIFS(S$3:S702,"="&amp;S702,AI$3:AI702,"="&amp;AI702)</f>
        <v>1</v>
      </c>
      <c r="BT702" t="str">
        <f>IFERROR(VLOOKUP(BB702&amp;BU702&amp;X702,game_rosters!U:W,3,FALSE),"")</f>
        <v>P100001</v>
      </c>
      <c r="BU702" t="str">
        <f t="shared" si="977"/>
        <v>Velodrome</v>
      </c>
    </row>
    <row r="703" spans="1:73" x14ac:dyDescent="0.2">
      <c r="A703" t="str">
        <f t="shared" si="952"/>
        <v/>
      </c>
      <c r="E703" s="4"/>
      <c r="F703" s="43"/>
      <c r="G703" s="4"/>
      <c r="H703" s="46"/>
      <c r="I703" s="44">
        <v>91</v>
      </c>
      <c r="J703" s="44" t="str">
        <f t="shared" si="978"/>
        <v/>
      </c>
      <c r="S703">
        <v>349</v>
      </c>
      <c r="T703" t="s">
        <v>756</v>
      </c>
      <c r="U703" t="str">
        <f>IF(B703=1,MAX($U$2:$U702)+1,IF(AND($T703&lt;&gt;"",$T703=$T702),$U702,IF(B703="x",U702,"")))</f>
        <v/>
      </c>
      <c r="V703" t="str">
        <f>IF(C703=1,MAX($V$2:$V702)+1,IF(AND($T703&lt;&gt;"",$T703=$T702),$U702,IF(C703="x",V702,"")))</f>
        <v/>
      </c>
      <c r="X703">
        <v>91</v>
      </c>
      <c r="AA703">
        <f t="shared" si="949"/>
        <v>1349</v>
      </c>
      <c r="AB703" t="str">
        <f t="shared" si="950"/>
        <v/>
      </c>
      <c r="AC703">
        <f t="shared" si="946"/>
        <v>1349</v>
      </c>
      <c r="AD703" s="6">
        <v>1</v>
      </c>
      <c r="AE703" t="s">
        <v>936</v>
      </c>
      <c r="AF703" t="s">
        <v>927</v>
      </c>
      <c r="AG703" t="s">
        <v>756</v>
      </c>
      <c r="AH703" t="s">
        <v>756</v>
      </c>
      <c r="AI703" t="str">
        <f t="shared" si="953"/>
        <v>o</v>
      </c>
      <c r="AJ703" t="str">
        <f t="shared" si="954"/>
        <v/>
      </c>
      <c r="AK703" t="str">
        <f t="shared" si="955"/>
        <v/>
      </c>
      <c r="AL703" t="str">
        <f t="shared" si="956"/>
        <v/>
      </c>
      <c r="AM703" t="str">
        <f t="shared" si="957"/>
        <v/>
      </c>
      <c r="AN703" t="str">
        <f t="shared" si="958"/>
        <v>Home</v>
      </c>
      <c r="AO703" t="str">
        <f t="shared" si="959"/>
        <v>h</v>
      </c>
      <c r="AP703" t="str">
        <f t="shared" si="960"/>
        <v/>
      </c>
      <c r="AQ703" t="str">
        <f t="shared" si="961"/>
        <v/>
      </c>
      <c r="AR703" t="str">
        <f t="shared" si="962"/>
        <v>Home</v>
      </c>
      <c r="AS703" t="str">
        <f t="shared" si="963"/>
        <v>h</v>
      </c>
      <c r="AT703" t="str">
        <f t="shared" si="964"/>
        <v>Defensive</v>
      </c>
      <c r="AU703" t="str">
        <f t="shared" si="965"/>
        <v/>
      </c>
      <c r="AV703" t="str">
        <f t="shared" si="966"/>
        <v/>
      </c>
      <c r="AW703" t="str" cm="1">
        <f t="array" ref="AW703">IFERROR(IF(O703&lt;&gt;"",O703,IF(OR($S703="",$T703=""),"",IF(O703&lt;&gt;"",O703,IF($T703&lt;&gt;"",_xlfn._xlws.FILTER(O:O,($BU:$BU=$BU703)*($I:$I=$I703)*($T:$T=$T703)*($S:$S=_xlfn.MINIFS($S:$S,$T:$T,"="&amp;$T703)),"")))))&amp;"",IF(O703="","",""))&amp;""</f>
        <v/>
      </c>
      <c r="AX703" t="str" cm="1">
        <f t="array" ref="AX703">IFERROR(IF(P703&lt;&gt;"",P703,IF(OR($S703="",$T703=""),"",IF($T703&lt;&gt;"",_xlfn._xlws.FILTER(P:P,($BU:$BU=$BU703)*($I:$I=$I703)*($T:$T=$T703)*($S:$S=_xlfn.MINIFS($S:$S,$T:$T,"="&amp;$T703)),""))))&amp;"",IF(P703="","",""))&amp;""</f>
        <v/>
      </c>
      <c r="AY703" t="str" cm="1">
        <f t="array" ref="AY703">IFERROR(IF(Q703&lt;&gt;"",Q703,IF(OR($S703="",$T703=""),"",IF($T703&lt;&gt;"",_xlfn._xlws.FILTER(Q:Q,($BU:$BU=$BU703)*($I:$I=$I703)*($T:$T=$T703)*($S:$S=_xlfn.MINIFS($S:$S,$T:$T,"="&amp;$T703)),""))))&amp;"",IF(Q703="","",""))&amp;""</f>
        <v/>
      </c>
      <c r="AZ703" t="str" cm="1">
        <f t="array" ref="AZ703">IFERROR(IF(R703&lt;&gt;"",R703,IF(OR($S703="",$T703=""),"",IF($T703&lt;&gt;"",_xlfn._xlws.FILTER(R:R,($BU:$BU=$BU703)*($I:$I=$I703)*($T:$T=$T703)*($S:$S=_xlfn.MINIFS($S:$S,$T:$T,"="&amp;$T703)),""))))&amp;"",IF(R703="","",""))&amp;""</f>
        <v/>
      </c>
      <c r="BA703" s="6">
        <f t="shared" si="967"/>
        <v>60</v>
      </c>
      <c r="BB703">
        <f t="shared" ref="BB703:BD703" si="1036">BB702</f>
        <v>18987</v>
      </c>
      <c r="BC703" t="str">
        <f t="shared" si="1036"/>
        <v>Velodrome</v>
      </c>
      <c r="BD703" t="str">
        <f t="shared" si="1036"/>
        <v>Outlaws</v>
      </c>
      <c r="BE703" t="s">
        <v>5</v>
      </c>
      <c r="BF703" t="s">
        <v>236</v>
      </c>
      <c r="BI703" cm="1">
        <f t="array" aca="1" ref="BI703" ca="1">IFERROR(_xlfn._xlws.FILTER(shifts!A:A,(shifts!B:B=events!AD703)*(shifts!AG:AG&gt;=events!BK703)*(shifts!AH:AH&lt;=events!BL703)),BI702)</f>
        <v>26</v>
      </c>
      <c r="BJ703" s="15">
        <f t="shared" si="969"/>
        <v>0</v>
      </c>
      <c r="BK703">
        <f t="shared" si="970"/>
        <v>512</v>
      </c>
      <c r="BL703">
        <f t="shared" si="971"/>
        <v>512</v>
      </c>
      <c r="BM703" s="15">
        <f>SUMIFS(BJ$2:BJ703,K$2:K703,"=Intermission")+SUMIFS(BJ$2:BJ703,K$2:K703,"=Timeout")</f>
        <v>0</v>
      </c>
      <c r="BN703">
        <f t="shared" si="972"/>
        <v>0</v>
      </c>
      <c r="BO703" s="19">
        <f t="shared" si="973"/>
        <v>568</v>
      </c>
      <c r="BP703">
        <f t="shared" si="974"/>
        <v>563</v>
      </c>
      <c r="BQ703" s="17">
        <f t="shared" si="975"/>
        <v>568</v>
      </c>
      <c r="BR703" t="str">
        <f t="shared" si="976"/>
        <v>opp_team_player_1</v>
      </c>
      <c r="BS703">
        <f>COUNTIFS(S$3:S703,"="&amp;S703,AI$3:AI703,"="&amp;AI703)</f>
        <v>1</v>
      </c>
      <c r="BT703" t="str">
        <f>IFERROR(VLOOKUP(BB703&amp;BU703&amp;X703,game_rosters!U:W,3,FALSE),"")</f>
        <v>P100232</v>
      </c>
      <c r="BU703" t="str">
        <f t="shared" si="977"/>
        <v>Outlaws</v>
      </c>
    </row>
    <row r="704" spans="1:73" x14ac:dyDescent="0.2">
      <c r="A704">
        <f t="shared" si="952"/>
        <v>1</v>
      </c>
      <c r="E704" s="4"/>
      <c r="F704" s="43"/>
      <c r="G704" s="4"/>
      <c r="H704" s="46"/>
      <c r="I704" s="44">
        <v>9</v>
      </c>
      <c r="J704" s="44" t="str">
        <f t="shared" si="978"/>
        <v/>
      </c>
      <c r="K704" t="s">
        <v>238</v>
      </c>
      <c r="L704" t="s">
        <v>658</v>
      </c>
      <c r="O704" t="s">
        <v>610</v>
      </c>
      <c r="Q704" t="s">
        <v>594</v>
      </c>
      <c r="S704">
        <v>350</v>
      </c>
      <c r="T704" t="s">
        <v>756</v>
      </c>
      <c r="U704" t="str">
        <f>IF(B704=1,MAX($U$2:$U703)+1,IF(AND($T704&lt;&gt;"",$T704=$T703),$U703,IF(B704="x",U703,"")))</f>
        <v/>
      </c>
      <c r="V704" t="str">
        <f>IF(C704=1,MAX($V$2:$V703)+1,IF(AND($T704&lt;&gt;"",$T704=$T703),$U703,IF(C704="x",V703,"")))</f>
        <v/>
      </c>
      <c r="W704" t="s">
        <v>735</v>
      </c>
      <c r="X704">
        <v>9</v>
      </c>
      <c r="Z704">
        <v>1</v>
      </c>
      <c r="AA704">
        <f t="shared" si="949"/>
        <v>1350</v>
      </c>
      <c r="AB704" t="str">
        <f t="shared" si="950"/>
        <v/>
      </c>
      <c r="AC704">
        <f t="shared" si="946"/>
        <v>1350</v>
      </c>
      <c r="AD704" s="6">
        <v>1</v>
      </c>
      <c r="AE704" t="s">
        <v>936</v>
      </c>
      <c r="AF704" t="s">
        <v>905</v>
      </c>
      <c r="AG704" t="s">
        <v>756</v>
      </c>
      <c r="AH704" t="s">
        <v>756</v>
      </c>
      <c r="AI704" t="str">
        <f t="shared" si="953"/>
        <v>e</v>
      </c>
      <c r="AJ704" t="str">
        <f t="shared" si="954"/>
        <v/>
      </c>
      <c r="AK704" t="str">
        <f t="shared" si="955"/>
        <v/>
      </c>
      <c r="AL704" t="str">
        <f t="shared" si="956"/>
        <v/>
      </c>
      <c r="AM704" t="str">
        <f t="shared" si="957"/>
        <v/>
      </c>
      <c r="AN704" t="str">
        <f t="shared" si="958"/>
        <v>Home</v>
      </c>
      <c r="AO704" t="str">
        <f t="shared" si="959"/>
        <v>h</v>
      </c>
      <c r="AP704" t="str">
        <f t="shared" si="960"/>
        <v/>
      </c>
      <c r="AQ704" t="str">
        <f t="shared" si="961"/>
        <v/>
      </c>
      <c r="AR704" t="str">
        <f t="shared" si="962"/>
        <v>Home</v>
      </c>
      <c r="AS704" t="str">
        <f t="shared" si="963"/>
        <v>h</v>
      </c>
      <c r="AT704" t="str">
        <f t="shared" si="964"/>
        <v>Offensive</v>
      </c>
      <c r="AU704" t="str">
        <f t="shared" si="965"/>
        <v/>
      </c>
      <c r="AV704" t="str">
        <f t="shared" si="966"/>
        <v/>
      </c>
      <c r="AW704" t="str" cm="1">
        <f t="array" ref="AW704">IFERROR(IF(O704&lt;&gt;"",O704,IF(OR($S704="",$T704=""),"",IF(O704&lt;&gt;"",O704,IF($T704&lt;&gt;"",_xlfn._xlws.FILTER(O:O,($BU:$BU=$BU704)*($I:$I=$I704)*($T:$T=$T704)*($S:$S=_xlfn.MINIFS($S:$S,$T:$T,"="&amp;$T704)),"")))))&amp;"",IF(O704="","",""))&amp;""</f>
        <v>Offensive_Zone-AttemptedKeepin</v>
      </c>
      <c r="AX704" t="str" cm="1">
        <f t="array" ref="AX704">IFERROR(IF(P704&lt;&gt;"",P704,IF(OR($S704="",$T704=""),"",IF($T704&lt;&gt;"",_xlfn._xlws.FILTER(P:P,($BU:$BU=$BU704)*($I:$I=$I704)*($T:$T=$T704)*($S:$S=_xlfn.MINIFS($S:$S,$T:$T,"="&amp;$T704)),""))))&amp;"",IF(P704="","",""))&amp;""</f>
        <v/>
      </c>
      <c r="AY704" t="str" cm="1">
        <f t="array" ref="AY704">IFERROR(IF(Q704&lt;&gt;"",Q704,IF(OR($S704="",$T704=""),"",IF($T704&lt;&gt;"",_xlfn._xlws.FILTER(Q:Q,($BU:$BU=$BU704)*($I:$I=$I704)*($T:$T=$T704)*($S:$S=_xlfn.MINIFS($S:$S,$T:$T,"="&amp;$T704)),""))))&amp;"",IF(Q704="","",""))&amp;""</f>
        <v>u</v>
      </c>
      <c r="AZ704" t="str" cm="1">
        <f t="array" ref="AZ704">IFERROR(IF(R704&lt;&gt;"",R704,IF(OR($S704="",$T704=""),"",IF($T704&lt;&gt;"",_xlfn._xlws.FILTER(R:R,($BU:$BU=$BU704)*($I:$I=$I704)*($T:$T=$T704)*($S:$S=_xlfn.MINIFS($S:$S,$T:$T,"="&amp;$T704)),""))))&amp;"",IF(R704="","",""))&amp;""</f>
        <v/>
      </c>
      <c r="BA704" s="6">
        <f t="shared" si="967"/>
        <v>60</v>
      </c>
      <c r="BB704">
        <f t="shared" ref="BB704:BD704" si="1037">BB703</f>
        <v>18987</v>
      </c>
      <c r="BC704" t="str">
        <f t="shared" si="1037"/>
        <v>Velodrome</v>
      </c>
      <c r="BD704" t="str">
        <f t="shared" si="1037"/>
        <v>Outlaws</v>
      </c>
      <c r="BE704" t="s">
        <v>238</v>
      </c>
      <c r="BF704" t="s">
        <v>658</v>
      </c>
      <c r="BI704" cm="1">
        <f t="array" aca="1" ref="BI704" ca="1">IFERROR(_xlfn._xlws.FILTER(shifts!A:A,(shifts!B:B=events!AD704)*(shifts!AG:AG&gt;=events!BK704)*(shifts!AH:AH&lt;=events!BL704)),BI703)</f>
        <v>26</v>
      </c>
      <c r="BJ704" s="15">
        <f t="shared" si="969"/>
        <v>0</v>
      </c>
      <c r="BK704">
        <f t="shared" si="970"/>
        <v>510</v>
      </c>
      <c r="BL704">
        <f t="shared" si="971"/>
        <v>510</v>
      </c>
      <c r="BM704" s="15">
        <f>SUMIFS(BJ$2:BJ704,K$2:K704,"=Intermission")+SUMIFS(BJ$2:BJ704,K$2:K704,"=Timeout")</f>
        <v>0</v>
      </c>
      <c r="BN704">
        <f t="shared" si="972"/>
        <v>0</v>
      </c>
      <c r="BO704" s="19">
        <f t="shared" si="973"/>
        <v>570</v>
      </c>
      <c r="BP704">
        <f t="shared" si="974"/>
        <v>565</v>
      </c>
      <c r="BQ704" s="17">
        <f t="shared" si="975"/>
        <v>570</v>
      </c>
      <c r="BR704" t="str">
        <f t="shared" si="976"/>
        <v>event_team_player_1</v>
      </c>
      <c r="BS704">
        <f>COUNTIFS(S$3:S704,"="&amp;S704,AI$3:AI704,"="&amp;AI704)</f>
        <v>1</v>
      </c>
      <c r="BT704" t="str">
        <f>IFERROR(VLOOKUP(BB704&amp;BU704&amp;X704,game_rosters!U:W,3,FALSE),"")</f>
        <v>P100105</v>
      </c>
      <c r="BU704" t="str">
        <f t="shared" si="977"/>
        <v>Velodrome</v>
      </c>
    </row>
    <row r="705" spans="1:73" x14ac:dyDescent="0.2">
      <c r="A705">
        <f t="shared" si="952"/>
        <v>1</v>
      </c>
      <c r="E705" s="4"/>
      <c r="F705" s="43"/>
      <c r="G705" s="4"/>
      <c r="H705" s="46"/>
      <c r="J705" s="44" t="str">
        <f t="shared" si="978"/>
        <v>d</v>
      </c>
      <c r="K705" t="s">
        <v>238</v>
      </c>
      <c r="L705" t="s">
        <v>184</v>
      </c>
      <c r="M705" t="s">
        <v>378</v>
      </c>
      <c r="S705">
        <v>351</v>
      </c>
      <c r="T705" t="s">
        <v>756</v>
      </c>
      <c r="U705" t="str">
        <f>IF(B705=1,MAX($U$2:$U704)+1,IF(AND($T705&lt;&gt;"",$T705=$T704),$U704,IF(B705="x",U704,"")))</f>
        <v/>
      </c>
      <c r="V705" t="str">
        <f>IF(C705=1,MAX($V$2:$V704)+1,IF(AND($T705&lt;&gt;"",$T705=$T704),$U704,IF(C705="x",V704,"")))</f>
        <v/>
      </c>
      <c r="W705" t="s">
        <v>731</v>
      </c>
      <c r="Z705">
        <v>1</v>
      </c>
      <c r="AA705">
        <f t="shared" si="949"/>
        <v>1351</v>
      </c>
      <c r="AB705" t="str">
        <f t="shared" si="950"/>
        <v/>
      </c>
      <c r="AC705">
        <f t="shared" si="946"/>
        <v>1351</v>
      </c>
      <c r="AD705" s="6">
        <v>1</v>
      </c>
      <c r="AE705" t="s">
        <v>936</v>
      </c>
      <c r="AF705" t="s">
        <v>905</v>
      </c>
      <c r="AG705" t="s">
        <v>756</v>
      </c>
      <c r="AH705" t="s">
        <v>756</v>
      </c>
      <c r="AI705" t="str">
        <f t="shared" si="953"/>
        <v>e</v>
      </c>
      <c r="AJ705" t="str">
        <f t="shared" si="954"/>
        <v>d</v>
      </c>
      <c r="AK705" t="str">
        <f t="shared" si="955"/>
        <v>d</v>
      </c>
      <c r="AL705" t="str">
        <f t="shared" si="956"/>
        <v>o</v>
      </c>
      <c r="AM705" t="str">
        <f t="shared" si="957"/>
        <v>d</v>
      </c>
      <c r="AN705" t="str">
        <f t="shared" si="958"/>
        <v>Away</v>
      </c>
      <c r="AO705" t="str">
        <f t="shared" si="959"/>
        <v>a</v>
      </c>
      <c r="AP705" t="str">
        <f t="shared" si="960"/>
        <v>o</v>
      </c>
      <c r="AQ705" t="str">
        <f t="shared" si="961"/>
        <v>d</v>
      </c>
      <c r="AR705" t="str">
        <f t="shared" si="962"/>
        <v>Away</v>
      </c>
      <c r="AS705" t="str">
        <f t="shared" si="963"/>
        <v>a</v>
      </c>
      <c r="AT705" t="str">
        <f t="shared" si="964"/>
        <v>Offensive</v>
      </c>
      <c r="AU705" t="str">
        <f t="shared" si="965"/>
        <v/>
      </c>
      <c r="AV705" t="str">
        <f t="shared" si="966"/>
        <v/>
      </c>
      <c r="AW705" t="str" cm="1">
        <f t="array" ref="AW705">IFERROR(IF(O705&lt;&gt;"",O705,IF(OR($S705="",$T705=""),"",IF(O705&lt;&gt;"",O705,IF($T705&lt;&gt;"",_xlfn._xlws.FILTER(O:O,($BU:$BU=$BU705)*($I:$I=$I705)*($T:$T=$T705)*($S:$S=_xlfn.MINIFS($S:$S,$T:$T,"="&amp;$T705)),"")))))&amp;"",IF(O705="","",""))&amp;""</f>
        <v/>
      </c>
      <c r="AX705" t="str" cm="1">
        <f t="array" ref="AX705">IFERROR(IF(P705&lt;&gt;"",P705,IF(OR($S705="",$T705=""),"",IF($T705&lt;&gt;"",_xlfn._xlws.FILTER(P:P,($BU:$BU=$BU705)*($I:$I=$I705)*($T:$T=$T705)*($S:$S=_xlfn.MINIFS($S:$S,$T:$T,"="&amp;$T705)),""))))&amp;"",IF(P705="","",""))&amp;""</f>
        <v/>
      </c>
      <c r="AY705" t="str" cm="1">
        <f t="array" ref="AY705">IFERROR(IF(Q705&lt;&gt;"",Q705,IF(OR($S705="",$T705=""),"",IF($T705&lt;&gt;"",_xlfn._xlws.FILTER(Q:Q,($BU:$BU=$BU705)*($I:$I=$I705)*($T:$T=$T705)*($S:$S=_xlfn.MINIFS($S:$S,$T:$T,"="&amp;$T705)),""))))&amp;"",IF(Q705="","",""))&amp;""</f>
        <v/>
      </c>
      <c r="AZ705" t="str" cm="1">
        <f t="array" ref="AZ705">IFERROR(IF(R705&lt;&gt;"",R705,IF(OR($S705="",$T705=""),"",IF($T705&lt;&gt;"",_xlfn._xlws.FILTER(R:R,($BU:$BU=$BU705)*($I:$I=$I705)*($T:$T=$T705)*($S:$S=_xlfn.MINIFS($S:$S,$T:$T,"="&amp;$T705)),""))))&amp;"",IF(R705="","",""))&amp;""</f>
        <v/>
      </c>
      <c r="BA705" s="6">
        <f t="shared" si="967"/>
        <v>61</v>
      </c>
      <c r="BB705">
        <f t="shared" ref="BB705:BD705" si="1038">BB704</f>
        <v>18987</v>
      </c>
      <c r="BC705" t="str">
        <f t="shared" si="1038"/>
        <v>Velodrome</v>
      </c>
      <c r="BD705" t="str">
        <f t="shared" si="1038"/>
        <v>Outlaws</v>
      </c>
      <c r="BE705" t="s">
        <v>238</v>
      </c>
      <c r="BF705" t="s">
        <v>184</v>
      </c>
      <c r="BI705" cm="1">
        <f t="array" aca="1" ref="BI705" ca="1">IFERROR(_xlfn._xlws.FILTER(shifts!A:A,(shifts!B:B=events!AD705)*(shifts!AG:AG&gt;=events!BK705)*(shifts!AH:AH&lt;=events!BL705)),BI704)</f>
        <v>26</v>
      </c>
      <c r="BJ705" s="15">
        <f t="shared" si="969"/>
        <v>0</v>
      </c>
      <c r="BK705">
        <f t="shared" si="970"/>
        <v>510</v>
      </c>
      <c r="BL705">
        <f t="shared" si="971"/>
        <v>510</v>
      </c>
      <c r="BM705" s="15">
        <f>SUMIFS(BJ$2:BJ705,K$2:K705,"=Intermission")+SUMIFS(BJ$2:BJ705,K$2:K705,"=Timeout")</f>
        <v>0</v>
      </c>
      <c r="BN705">
        <f t="shared" si="972"/>
        <v>0</v>
      </c>
      <c r="BO705" s="19">
        <f t="shared" si="973"/>
        <v>570</v>
      </c>
      <c r="BP705">
        <f t="shared" si="974"/>
        <v>565</v>
      </c>
      <c r="BQ705" s="17">
        <f t="shared" si="975"/>
        <v>570</v>
      </c>
      <c r="BR705" t="str">
        <f t="shared" si="976"/>
        <v>event_team_player_1</v>
      </c>
      <c r="BS705">
        <f>COUNTIFS(S$3:S705,"="&amp;S705,AI$3:AI705,"="&amp;AI705)</f>
        <v>1</v>
      </c>
      <c r="BT705" t="str">
        <f>IFERROR(VLOOKUP(BB705&amp;BU705&amp;X705,game_rosters!U:W,3,FALSE),"")</f>
        <v/>
      </c>
      <c r="BU705" t="str">
        <f t="shared" si="977"/>
        <v>Outlaws</v>
      </c>
    </row>
    <row r="706" spans="1:73" x14ac:dyDescent="0.2">
      <c r="A706">
        <f t="shared" si="952"/>
        <v>1</v>
      </c>
      <c r="E706" s="4"/>
      <c r="F706" s="43"/>
      <c r="G706" s="4"/>
      <c r="H706" s="46"/>
      <c r="I706" s="44">
        <v>9</v>
      </c>
      <c r="J706" s="44" t="str">
        <f t="shared" si="978"/>
        <v/>
      </c>
      <c r="K706" t="s">
        <v>13</v>
      </c>
      <c r="L706" t="s">
        <v>574</v>
      </c>
      <c r="S706">
        <v>352</v>
      </c>
      <c r="T706" t="s">
        <v>756</v>
      </c>
      <c r="U706" t="str">
        <f>IF(B706=1,MAX($U$2:$U705)+1,IF(AND($T706&lt;&gt;"",$T706=$T705),$U705,IF(B706="x",U705,"")))</f>
        <v/>
      </c>
      <c r="V706" t="str">
        <f>IF(C706=1,MAX($V$2:$V705)+1,IF(AND($T706&lt;&gt;"",$T706=$T705),$U705,IF(C706="x",V705,"")))</f>
        <v/>
      </c>
      <c r="W706" t="s">
        <v>735</v>
      </c>
      <c r="X706">
        <v>9</v>
      </c>
      <c r="Z706">
        <v>1</v>
      </c>
      <c r="AA706">
        <f t="shared" si="949"/>
        <v>1352</v>
      </c>
      <c r="AB706" t="str">
        <f t="shared" si="950"/>
        <v/>
      </c>
      <c r="AC706">
        <f t="shared" ref="AC706:AC769" si="1039">IF(AB706&lt;&gt;"",AB706,S706+1000)</f>
        <v>1352</v>
      </c>
      <c r="AD706" s="6">
        <v>1</v>
      </c>
      <c r="AE706" t="s">
        <v>936</v>
      </c>
      <c r="AF706" t="s">
        <v>907</v>
      </c>
      <c r="AG706" t="s">
        <v>936</v>
      </c>
      <c r="AH706" t="s">
        <v>921</v>
      </c>
      <c r="AI706" t="str">
        <f t="shared" si="953"/>
        <v>e</v>
      </c>
      <c r="AJ706" t="str">
        <f t="shared" si="954"/>
        <v/>
      </c>
      <c r="AK706" t="str">
        <f t="shared" si="955"/>
        <v/>
      </c>
      <c r="AL706" t="str">
        <f t="shared" si="956"/>
        <v/>
      </c>
      <c r="AM706" t="str">
        <f t="shared" si="957"/>
        <v/>
      </c>
      <c r="AN706" t="str">
        <f t="shared" si="958"/>
        <v>Home</v>
      </c>
      <c r="AO706" t="str">
        <f t="shared" si="959"/>
        <v>h</v>
      </c>
      <c r="AP706" t="str">
        <f t="shared" si="960"/>
        <v/>
      </c>
      <c r="AQ706" t="str">
        <f t="shared" si="961"/>
        <v/>
      </c>
      <c r="AR706" t="str">
        <f t="shared" si="962"/>
        <v>Home</v>
      </c>
      <c r="AS706" t="str">
        <f t="shared" si="963"/>
        <v>h</v>
      </c>
      <c r="AT706" t="str">
        <f t="shared" si="964"/>
        <v>Offensive</v>
      </c>
      <c r="AU706" t="str">
        <f t="shared" si="965"/>
        <v/>
      </c>
      <c r="AV706" t="str">
        <f t="shared" si="966"/>
        <v/>
      </c>
      <c r="AW706" t="str" cm="1">
        <f t="array" ref="AW706">IFERROR(IF(O706&lt;&gt;"",O706,IF(OR($S706="",$T706=""),"",IF(O706&lt;&gt;"",O706,IF($T706&lt;&gt;"",_xlfn._xlws.FILTER(O:O,($BU:$BU=$BU706)*($I:$I=$I706)*($T:$T=$T706)*($S:$S=_xlfn.MINIFS($S:$S,$T:$T,"="&amp;$T706)),"")))))&amp;"",IF(O706="","",""))&amp;""</f>
        <v/>
      </c>
      <c r="AX706" t="str" cm="1">
        <f t="array" ref="AX706">IFERROR(IF(P706&lt;&gt;"",P706,IF(OR($S706="",$T706=""),"",IF($T706&lt;&gt;"",_xlfn._xlws.FILTER(P:P,($BU:$BU=$BU706)*($I:$I=$I706)*($T:$T=$T706)*($S:$S=_xlfn.MINIFS($S:$S,$T:$T,"="&amp;$T706)),""))))&amp;"",IF(P706="","",""))&amp;""</f>
        <v/>
      </c>
      <c r="AY706" t="str" cm="1">
        <f t="array" ref="AY706">IFERROR(IF(Q706&lt;&gt;"",Q706,IF(OR($S706="",$T706=""),"",IF($T706&lt;&gt;"",_xlfn._xlws.FILTER(Q:Q,($BU:$BU=$BU706)*($I:$I=$I706)*($T:$T=$T706)*($S:$S=_xlfn.MINIFS($S:$S,$T:$T,"="&amp;$T706)),""))))&amp;"",IF(Q706="","",""))&amp;""</f>
        <v/>
      </c>
      <c r="AZ706" t="str" cm="1">
        <f t="array" ref="AZ706">IFERROR(IF(R706&lt;&gt;"",R706,IF(OR($S706="",$T706=""),"",IF($T706&lt;&gt;"",_xlfn._xlws.FILTER(R:R,($BU:$BU=$BU706)*($I:$I=$I706)*($T:$T=$T706)*($S:$S=_xlfn.MINIFS($S:$S,$T:$T,"="&amp;$T706)),""))))&amp;"",IF(R706="","",""))&amp;""</f>
        <v/>
      </c>
      <c r="BA706" s="6">
        <f t="shared" si="967"/>
        <v>61</v>
      </c>
      <c r="BB706">
        <f t="shared" ref="BB706:BD706" si="1040">BB705</f>
        <v>18987</v>
      </c>
      <c r="BC706" t="str">
        <f t="shared" si="1040"/>
        <v>Velodrome</v>
      </c>
      <c r="BD706" t="str">
        <f t="shared" si="1040"/>
        <v>Outlaws</v>
      </c>
      <c r="BE706" t="s">
        <v>13</v>
      </c>
      <c r="BF706" t="s">
        <v>574</v>
      </c>
      <c r="BI706" cm="1">
        <f t="array" aca="1" ref="BI706" ca="1">IFERROR(_xlfn._xlws.FILTER(shifts!A:A,(shifts!B:B=events!AD706)*(shifts!AG:AG&gt;=events!BK706)*(shifts!AH:AH&lt;=events!BL706)),BI705)</f>
        <v>26</v>
      </c>
      <c r="BJ706" s="15">
        <f t="shared" si="969"/>
        <v>4</v>
      </c>
      <c r="BK706">
        <f t="shared" si="970"/>
        <v>507</v>
      </c>
      <c r="BL706">
        <f t="shared" si="971"/>
        <v>503</v>
      </c>
      <c r="BM706" s="15">
        <f>SUMIFS(BJ$2:BJ706,K$2:K706,"=Intermission")+SUMIFS(BJ$2:BJ706,K$2:K706,"=Timeout")</f>
        <v>0</v>
      </c>
      <c r="BN706">
        <f t="shared" si="972"/>
        <v>0</v>
      </c>
      <c r="BO706" s="19">
        <f t="shared" si="973"/>
        <v>573</v>
      </c>
      <c r="BP706">
        <f t="shared" si="974"/>
        <v>568</v>
      </c>
      <c r="BQ706" s="17">
        <f t="shared" si="975"/>
        <v>577</v>
      </c>
      <c r="BR706" t="str">
        <f t="shared" si="976"/>
        <v>event_team_player_1</v>
      </c>
      <c r="BS706">
        <f>COUNTIFS(S$3:S706,"="&amp;S706,AI$3:AI706,"="&amp;AI706)</f>
        <v>1</v>
      </c>
      <c r="BT706" t="str">
        <f>IFERROR(VLOOKUP(BB706&amp;BU706&amp;X706,game_rosters!U:W,3,FALSE),"")</f>
        <v>P100105</v>
      </c>
      <c r="BU706" t="str">
        <f t="shared" si="977"/>
        <v>Velodrome</v>
      </c>
    </row>
    <row r="707" spans="1:73" x14ac:dyDescent="0.2">
      <c r="A707">
        <f t="shared" si="952"/>
        <v>1</v>
      </c>
      <c r="E707" s="4"/>
      <c r="F707" s="43"/>
      <c r="G707" s="4"/>
      <c r="H707" s="46"/>
      <c r="I707" s="44">
        <v>9</v>
      </c>
      <c r="J707" s="44" t="str">
        <f t="shared" si="978"/>
        <v/>
      </c>
      <c r="K707" t="s">
        <v>7</v>
      </c>
      <c r="L707" t="s">
        <v>182</v>
      </c>
      <c r="M707" t="s">
        <v>65</v>
      </c>
      <c r="N707" t="s">
        <v>594</v>
      </c>
      <c r="O707" t="s">
        <v>619</v>
      </c>
      <c r="S707">
        <v>353</v>
      </c>
      <c r="T707">
        <v>61</v>
      </c>
      <c r="U707" t="str">
        <f>IF(B707=1,MAX($U$2:$U706)+1,IF(AND($T707&lt;&gt;"",$T707=$T706),$U706,IF(B707="x",U706,"")))</f>
        <v/>
      </c>
      <c r="V707" t="str">
        <f>IF(C707=1,MAX($V$2:$V706)+1,IF(AND($T707&lt;&gt;"",$T707=$T706),$U706,IF(C707="x",V706,"")))</f>
        <v/>
      </c>
      <c r="W707" t="s">
        <v>735</v>
      </c>
      <c r="X707">
        <v>9</v>
      </c>
      <c r="Z707">
        <v>1</v>
      </c>
      <c r="AA707">
        <f t="shared" si="949"/>
        <v>1353</v>
      </c>
      <c r="AB707">
        <f t="shared" si="950"/>
        <v>9061</v>
      </c>
      <c r="AC707">
        <f t="shared" si="1039"/>
        <v>9061</v>
      </c>
      <c r="AD707" s="6">
        <v>1</v>
      </c>
      <c r="AE707" t="s">
        <v>936</v>
      </c>
      <c r="AF707" t="s">
        <v>921</v>
      </c>
      <c r="AG707" t="s">
        <v>756</v>
      </c>
      <c r="AH707" t="s">
        <v>756</v>
      </c>
      <c r="AI707" t="str">
        <f t="shared" si="953"/>
        <v>e</v>
      </c>
      <c r="AJ707" t="str">
        <f t="shared" si="954"/>
        <v/>
      </c>
      <c r="AK707" t="str">
        <f t="shared" si="955"/>
        <v/>
      </c>
      <c r="AL707" t="str">
        <f t="shared" si="956"/>
        <v/>
      </c>
      <c r="AM707" t="str">
        <f t="shared" si="957"/>
        <v/>
      </c>
      <c r="AN707" t="str">
        <f t="shared" si="958"/>
        <v>Home</v>
      </c>
      <c r="AO707" t="str">
        <f t="shared" si="959"/>
        <v>h</v>
      </c>
      <c r="AP707" t="str">
        <f t="shared" si="960"/>
        <v/>
      </c>
      <c r="AQ707" t="str">
        <f t="shared" si="961"/>
        <v/>
      </c>
      <c r="AR707" t="str">
        <f t="shared" si="962"/>
        <v>Home</v>
      </c>
      <c r="AS707" t="str">
        <f t="shared" si="963"/>
        <v>h</v>
      </c>
      <c r="AT707" t="str">
        <f t="shared" si="964"/>
        <v>Offensive</v>
      </c>
      <c r="AU707" t="str">
        <f t="shared" si="965"/>
        <v/>
      </c>
      <c r="AV707" t="str">
        <f t="shared" si="966"/>
        <v/>
      </c>
      <c r="AW707" t="str" cm="1">
        <f t="array" ref="AW707">IFERROR(IF(O707&lt;&gt;"",O707,IF(OR($S707="",$T707=""),"",IF(O707&lt;&gt;"",O707,IF($T707&lt;&gt;"",_xlfn._xlws.FILTER(O:O,($BU:$BU=$BU707)*($I:$I=$I707)*($T:$T=$T707)*($S:$S=_xlfn.MINIFS($S:$S,$T:$T,"="&amp;$T707)),"")))))&amp;"",IF(O707="","",""))&amp;""</f>
        <v>OffensivePlay_Pass-ReceiverMissed</v>
      </c>
      <c r="AX707" t="str" cm="1">
        <f t="array" ref="AX707">IFERROR(IF(P707&lt;&gt;"",P707,IF(OR($S707="",$T707=""),"",IF($T707&lt;&gt;"",_xlfn._xlws.FILTER(P:P,($BU:$BU=$BU707)*($I:$I=$I707)*($T:$T=$T707)*($S:$S=_xlfn.MINIFS($S:$S,$T:$T,"="&amp;$T707)),""))))&amp;"",IF(P707="","",""))&amp;""</f>
        <v/>
      </c>
      <c r="AY707" t="str" cm="1">
        <f t="array" ref="AY707">IFERROR(IF(Q707&lt;&gt;"",Q707,IF(OR($S707="",$T707=""),"",IF($T707&lt;&gt;"",_xlfn._xlws.FILTER(Q:Q,($BU:$BU=$BU707)*($I:$I=$I707)*($T:$T=$T707)*($S:$S=_xlfn.MINIFS($S:$S,$T:$T,"="&amp;$T707)),""))))&amp;"",IF(Q707="","",""))&amp;""</f>
        <v/>
      </c>
      <c r="AZ707" t="str" cm="1">
        <f t="array" ref="AZ707">IFERROR(IF(R707&lt;&gt;"",R707,IF(OR($S707="",$T707=""),"",IF($T707&lt;&gt;"",_xlfn._xlws.FILTER(R:R,($BU:$BU=$BU707)*($I:$I=$I707)*($T:$T=$T707)*($S:$S=_xlfn.MINIFS($S:$S,$T:$T,"="&amp;$T707)),""))))&amp;"",IF(R707="","",""))&amp;""</f>
        <v/>
      </c>
      <c r="BA707" s="6">
        <f t="shared" si="967"/>
        <v>61</v>
      </c>
      <c r="BB707">
        <f t="shared" ref="BB707:BD707" si="1041">BB706</f>
        <v>18987</v>
      </c>
      <c r="BC707" t="str">
        <f t="shared" si="1041"/>
        <v>Velodrome</v>
      </c>
      <c r="BD707" t="str">
        <f t="shared" si="1041"/>
        <v>Outlaws</v>
      </c>
      <c r="BE707" t="s">
        <v>7</v>
      </c>
      <c r="BF707" t="s">
        <v>182</v>
      </c>
      <c r="BI707" cm="1">
        <f t="array" aca="1" ref="BI707" ca="1">IFERROR(_xlfn._xlws.FILTER(shifts!A:A,(shifts!B:B=events!AD707)*(shifts!AG:AG&gt;=events!BK707)*(shifts!AH:AH&lt;=events!BL707)),BI706)</f>
        <v>26</v>
      </c>
      <c r="BJ707" s="15">
        <f t="shared" si="969"/>
        <v>0</v>
      </c>
      <c r="BK707">
        <f t="shared" si="970"/>
        <v>503</v>
      </c>
      <c r="BL707">
        <f t="shared" si="971"/>
        <v>503</v>
      </c>
      <c r="BM707" s="15">
        <f>SUMIFS(BJ$2:BJ707,K$2:K707,"=Intermission")+SUMIFS(BJ$2:BJ707,K$2:K707,"=Timeout")</f>
        <v>0</v>
      </c>
      <c r="BN707">
        <f t="shared" si="972"/>
        <v>0</v>
      </c>
      <c r="BO707" s="19">
        <f t="shared" si="973"/>
        <v>577</v>
      </c>
      <c r="BP707">
        <f t="shared" si="974"/>
        <v>572</v>
      </c>
      <c r="BQ707" s="17">
        <f t="shared" si="975"/>
        <v>577</v>
      </c>
      <c r="BR707" t="str">
        <f t="shared" si="976"/>
        <v>event_team_player_1</v>
      </c>
      <c r="BS707">
        <f>COUNTIFS(S$3:S707,"="&amp;S707,AI$3:AI707,"="&amp;AI707)</f>
        <v>1</v>
      </c>
      <c r="BT707" t="str">
        <f>IFERROR(VLOOKUP(BB707&amp;BU707&amp;X707,game_rosters!U:W,3,FALSE),"")</f>
        <v>P100105</v>
      </c>
      <c r="BU707" t="str">
        <f t="shared" si="977"/>
        <v>Velodrome</v>
      </c>
    </row>
    <row r="708" spans="1:73" x14ac:dyDescent="0.2">
      <c r="A708" t="str">
        <f t="shared" si="952"/>
        <v/>
      </c>
      <c r="E708" s="4"/>
      <c r="F708" s="43"/>
      <c r="G708" s="4"/>
      <c r="H708" s="46"/>
      <c r="I708" s="44">
        <v>14</v>
      </c>
      <c r="J708" s="44" t="str">
        <f t="shared" si="978"/>
        <v/>
      </c>
      <c r="S708">
        <v>353</v>
      </c>
      <c r="T708">
        <v>61</v>
      </c>
      <c r="U708" t="str">
        <f>IF(B708=1,MAX($U$2:$U707)+1,IF(AND($T708&lt;&gt;"",$T708=$T707),$U707,IF(B708="x",U707,"")))</f>
        <v/>
      </c>
      <c r="V708" t="str">
        <f>IF(C708=1,MAX($V$2:$V707)+1,IF(AND($T708&lt;&gt;"",$T708=$T707),$U707,IF(C708="x",V707,"")))</f>
        <v/>
      </c>
      <c r="X708">
        <v>14</v>
      </c>
      <c r="Z708">
        <v>1</v>
      </c>
      <c r="AA708">
        <f t="shared" ref="AA708:AA771" si="1042">S708+1000</f>
        <v>1353</v>
      </c>
      <c r="AB708">
        <f t="shared" ref="AB708:AB771" si="1043">IF(T708&lt;&gt;"",9000+T708,"")</f>
        <v>9061</v>
      </c>
      <c r="AC708">
        <f t="shared" si="1039"/>
        <v>9061</v>
      </c>
      <c r="AD708" s="6">
        <v>1</v>
      </c>
      <c r="AE708" t="s">
        <v>936</v>
      </c>
      <c r="AF708" t="s">
        <v>921</v>
      </c>
      <c r="AG708" t="s">
        <v>756</v>
      </c>
      <c r="AH708" t="s">
        <v>756</v>
      </c>
      <c r="AI708" t="str">
        <f t="shared" si="953"/>
        <v>e</v>
      </c>
      <c r="AJ708" t="str">
        <f t="shared" si="954"/>
        <v/>
      </c>
      <c r="AK708" t="str">
        <f t="shared" si="955"/>
        <v/>
      </c>
      <c r="AL708" t="str">
        <f t="shared" si="956"/>
        <v/>
      </c>
      <c r="AM708" t="str">
        <f t="shared" si="957"/>
        <v/>
      </c>
      <c r="AN708" t="str">
        <f t="shared" si="958"/>
        <v>Home</v>
      </c>
      <c r="AO708" t="str">
        <f t="shared" si="959"/>
        <v>h</v>
      </c>
      <c r="AP708" t="str">
        <f t="shared" si="960"/>
        <v/>
      </c>
      <c r="AQ708" t="str">
        <f t="shared" si="961"/>
        <v/>
      </c>
      <c r="AR708" t="str">
        <f t="shared" si="962"/>
        <v>Home</v>
      </c>
      <c r="AS708" t="str">
        <f t="shared" si="963"/>
        <v>h</v>
      </c>
      <c r="AT708" t="str">
        <f t="shared" si="964"/>
        <v>Offensive</v>
      </c>
      <c r="AU708" t="str">
        <f t="shared" si="965"/>
        <v/>
      </c>
      <c r="AV708" t="str">
        <f t="shared" si="966"/>
        <v/>
      </c>
      <c r="AW708" t="str" cm="1">
        <f t="array" ref="AW708">IFERROR(IF(O708&lt;&gt;"",O708,IF(OR($S708="",$T708=""),"",IF(O708&lt;&gt;"",O708,IF($T708&lt;&gt;"",_xlfn._xlws.FILTER(O:O,($BU:$BU=$BU708)*($I:$I=$I708)*($T:$T=$T708)*($S:$S=_xlfn.MINIFS($S:$S,$T:$T,"="&amp;$T708)),"")))))&amp;"",IF(O708="","",""))&amp;""</f>
        <v/>
      </c>
      <c r="AX708" t="str" cm="1">
        <f t="array" ref="AX708">IFERROR(IF(P708&lt;&gt;"",P708,IF(OR($S708="",$T708=""),"",IF($T708&lt;&gt;"",_xlfn._xlws.FILTER(P:P,($BU:$BU=$BU708)*($I:$I=$I708)*($T:$T=$T708)*($S:$S=_xlfn.MINIFS($S:$S,$T:$T,"="&amp;$T708)),""))))&amp;"",IF(P708="","",""))&amp;""</f>
        <v/>
      </c>
      <c r="AY708" t="str" cm="1">
        <f t="array" ref="AY708">IFERROR(IF(Q708&lt;&gt;"",Q708,IF(OR($S708="",$T708=""),"",IF($T708&lt;&gt;"",_xlfn._xlws.FILTER(Q:Q,($BU:$BU=$BU708)*($I:$I=$I708)*($T:$T=$T708)*($S:$S=_xlfn.MINIFS($S:$S,$T:$T,"="&amp;$T708)),""))))&amp;"",IF(Q708="","",""))&amp;""</f>
        <v/>
      </c>
      <c r="AZ708" t="str" cm="1">
        <f t="array" ref="AZ708">IFERROR(IF(R708&lt;&gt;"",R708,IF(OR($S708="",$T708=""),"",IF($T708&lt;&gt;"",_xlfn._xlws.FILTER(R:R,($BU:$BU=$BU708)*($I:$I=$I708)*($T:$T=$T708)*($S:$S=_xlfn.MINIFS($S:$S,$T:$T,"="&amp;$T708)),""))))&amp;"",IF(R708="","",""))&amp;""</f>
        <v/>
      </c>
      <c r="BA708" s="6">
        <f t="shared" si="967"/>
        <v>61</v>
      </c>
      <c r="BB708">
        <f t="shared" ref="BB708:BD708" si="1044">BB707</f>
        <v>18987</v>
      </c>
      <c r="BC708" t="str">
        <f t="shared" si="1044"/>
        <v>Velodrome</v>
      </c>
      <c r="BD708" t="str">
        <f t="shared" si="1044"/>
        <v>Outlaws</v>
      </c>
      <c r="BE708" t="s">
        <v>7</v>
      </c>
      <c r="BF708" t="s">
        <v>182</v>
      </c>
      <c r="BI708" cm="1">
        <f t="array" aca="1" ref="BI708" ca="1">IFERROR(_xlfn._xlws.FILTER(shifts!A:A,(shifts!B:B=events!AD708)*(shifts!AG:AG&gt;=events!BK708)*(shifts!AH:AH&lt;=events!BL708)),BI707)</f>
        <v>26</v>
      </c>
      <c r="BJ708" s="15">
        <f t="shared" si="969"/>
        <v>0</v>
      </c>
      <c r="BK708">
        <f t="shared" si="970"/>
        <v>503</v>
      </c>
      <c r="BL708">
        <f t="shared" si="971"/>
        <v>503</v>
      </c>
      <c r="BM708" s="15">
        <f>SUMIFS(BJ$2:BJ708,K$2:K708,"=Intermission")+SUMIFS(BJ$2:BJ708,K$2:K708,"=Timeout")</f>
        <v>0</v>
      </c>
      <c r="BN708">
        <f t="shared" si="972"/>
        <v>0</v>
      </c>
      <c r="BO708" s="19">
        <f t="shared" si="973"/>
        <v>577</v>
      </c>
      <c r="BP708">
        <f t="shared" si="974"/>
        <v>572</v>
      </c>
      <c r="BQ708" s="17">
        <f t="shared" si="975"/>
        <v>577</v>
      </c>
      <c r="BR708" t="str">
        <f t="shared" si="976"/>
        <v>event_team_player_2</v>
      </c>
      <c r="BS708">
        <f>COUNTIFS(S$3:S708,"="&amp;S708,AI$3:AI708,"="&amp;AI708)</f>
        <v>2</v>
      </c>
      <c r="BT708" t="str">
        <f>IFERROR(VLOOKUP(BB708&amp;BU708&amp;X708,game_rosters!U:W,3,FALSE),"")</f>
        <v>P100132</v>
      </c>
      <c r="BU708" t="str">
        <f t="shared" si="977"/>
        <v>Velodrome</v>
      </c>
    </row>
    <row r="709" spans="1:73" x14ac:dyDescent="0.2">
      <c r="A709">
        <f t="shared" ref="A709:A772" si="1045">IF(K709&lt;&gt;"",1,IF(D709="x","x",""))</f>
        <v>1</v>
      </c>
      <c r="E709" s="4"/>
      <c r="F709" s="43"/>
      <c r="G709" s="4"/>
      <c r="H709" s="46"/>
      <c r="I709" s="44">
        <v>9</v>
      </c>
      <c r="J709" s="44" t="str">
        <f t="shared" si="978"/>
        <v>o</v>
      </c>
      <c r="K709" t="s">
        <v>238</v>
      </c>
      <c r="L709" t="s">
        <v>174</v>
      </c>
      <c r="M709" t="s">
        <v>390</v>
      </c>
      <c r="S709">
        <v>354</v>
      </c>
      <c r="T709">
        <v>61</v>
      </c>
      <c r="U709" t="str">
        <f>IF(B709=1,MAX($U$2:$U708)+1,IF(AND($T709&lt;&gt;"",$T709=$T708),$U708,IF(B709="x",U708,"")))</f>
        <v/>
      </c>
      <c r="V709" t="str">
        <f>IF(C709=1,MAX($V$2:$V708)+1,IF(AND($T709&lt;&gt;"",$T709=$T708),$U708,IF(C709="x",V708,"")))</f>
        <v/>
      </c>
      <c r="W709" t="s">
        <v>735</v>
      </c>
      <c r="X709">
        <v>9</v>
      </c>
      <c r="Z709">
        <v>1</v>
      </c>
      <c r="AA709">
        <f t="shared" si="1042"/>
        <v>1354</v>
      </c>
      <c r="AB709">
        <f t="shared" si="1043"/>
        <v>9061</v>
      </c>
      <c r="AC709">
        <f t="shared" si="1039"/>
        <v>9061</v>
      </c>
      <c r="AD709" s="6">
        <v>1</v>
      </c>
      <c r="AE709" t="s">
        <v>936</v>
      </c>
      <c r="AF709" t="s">
        <v>921</v>
      </c>
      <c r="AG709" t="s">
        <v>756</v>
      </c>
      <c r="AH709" t="s">
        <v>756</v>
      </c>
      <c r="AI709" t="str">
        <f t="shared" ref="AI709:AI772" si="1046">IF(Z709="x","",IF(Z709=1,"e","o"))</f>
        <v>e</v>
      </c>
      <c r="AJ709" t="str">
        <f t="shared" ref="AJ709:AJ772" si="1047">IF($J709&lt;&gt;"",$J709,IF($AC709=$AC708,AJ708,""))</f>
        <v>o</v>
      </c>
      <c r="AK709" t="str">
        <f t="shared" ref="AK709:AK772" si="1048">IF($J709&lt;&gt;"",$J709,IF($AC709=$AC708,AK708,""))</f>
        <v>o</v>
      </c>
      <c r="AL709" t="str">
        <f t="shared" ref="AL709:AL772" si="1049">IF($W709="","",IF($AJ709="","",IF($W709="h",$AJ709,IF($AJ709="n","n",IF(AND($W709="a",$AJ709="d"),"o",IF(AND($W709="a",$AJ709="o"),"d"))))))</f>
        <v>o</v>
      </c>
      <c r="AM709" t="str">
        <f t="shared" ref="AM709:AM772" si="1050">IF($W709="","",IF(J709="","",IF(AL709="n","n",IF(AL709="d","o",IF(AL709="o","d","")))))</f>
        <v>d</v>
      </c>
      <c r="AN709" t="str">
        <f t="shared" ref="AN709:AN772" si="1051">IF(AO709="H","Home",IF(AO709="A","Away",""))</f>
        <v>Home</v>
      </c>
      <c r="AO709" t="str">
        <f t="shared" ref="AO709:AO772" si="1052">IF($W709&lt;&gt;"",$W709,IF($AC709=$AC708,AO708,""))</f>
        <v>h</v>
      </c>
      <c r="AP709" t="str">
        <f t="shared" ref="AP709:AP772" si="1053">IF(AL709&lt;&gt;"",AL709,IF($AC709=$AC708,AP708,""))</f>
        <v>o</v>
      </c>
      <c r="AQ709" t="str">
        <f t="shared" ref="AQ709:AQ772" si="1054">IF(AM709&lt;&gt;"",AM709,IF($AC709=$AC708,AQ708,""))</f>
        <v>d</v>
      </c>
      <c r="AR709" t="str">
        <f t="shared" ref="AR709:AR772" si="1055">IF(AN709&lt;&gt;"",AN709,IF($AC709=$AC708,AR708,""))</f>
        <v>Home</v>
      </c>
      <c r="AS709" t="str">
        <f t="shared" ref="AS709:AS772" si="1056">IF(AO709&lt;&gt;"",AO709,IF($AC709=$AC708,AS708,""))</f>
        <v>h</v>
      </c>
      <c r="AT709" t="str">
        <f t="shared" ref="AT709:AT772" si="1057">IF(AND(AI709="e",OR(BE709="Save",BF709="Turnover_Takeaway",BF709="Play_Defensive")),"Defensive",IF(AND(AI709="o",OR(BE709="Save",BF709="Turnover_Takeaway",BF709="Play_Defensive")),"Offensive",IF(OR(BE709="Deadice",BE709="Stoppage",BE709="Intermission"),"",IF(AI709="e","Offensive",IF(AI709="o","Defensive","")))))</f>
        <v>Offensive</v>
      </c>
      <c r="AU709" t="str">
        <f t="shared" ref="AU709:AU772" si="1058">IF(U709&lt;&gt;"",U709+5000,"")</f>
        <v/>
      </c>
      <c r="AV709" t="str">
        <f t="shared" ref="AV709:AV772" si="1059">IF(V709&lt;&gt;"",V709+6000,"")</f>
        <v/>
      </c>
      <c r="AW709" t="str" cm="1">
        <f t="array" ref="AW709">IFERROR(IF(O709&lt;&gt;"",O709,IF(OR($S709="",$T709=""),"",IF(O709&lt;&gt;"",O709,IF($T709&lt;&gt;"",_xlfn._xlws.FILTER(O:O,($BU:$BU=$BU709)*($I:$I=$I709)*($T:$T=$T709)*($S:$S=_xlfn.MINIFS($S:$S,$T:$T,"="&amp;$T709)),"")))))&amp;"",IF(O709="","",""))&amp;""</f>
        <v>OffensivePlay_Pass-ReceiverMissed</v>
      </c>
      <c r="AX709" t="str" cm="1">
        <f t="array" ref="AX709">IFERROR(IF(P709&lt;&gt;"",P709,IF(OR($S709="",$T709=""),"",IF($T709&lt;&gt;"",_xlfn._xlws.FILTER(P:P,($BU:$BU=$BU709)*($I:$I=$I709)*($T:$T=$T709)*($S:$S=_xlfn.MINIFS($S:$S,$T:$T,"="&amp;$T709)),""))))&amp;"",IF(P709="","",""))&amp;""</f>
        <v/>
      </c>
      <c r="AY709" t="str" cm="1">
        <f t="array" ref="AY709">IFERROR(IF(Q709&lt;&gt;"",Q709,IF(OR($S709="",$T709=""),"",IF($T709&lt;&gt;"",_xlfn._xlws.FILTER(Q:Q,($BU:$BU=$BU709)*($I:$I=$I709)*($T:$T=$T709)*($S:$S=_xlfn.MINIFS($S:$S,$T:$T,"="&amp;$T709)),""))))&amp;"",IF(Q709="","",""))&amp;""</f>
        <v/>
      </c>
      <c r="AZ709" t="str" cm="1">
        <f t="array" ref="AZ709">IFERROR(IF(R709&lt;&gt;"",R709,IF(OR($S709="",$T709=""),"",IF($T709&lt;&gt;"",_xlfn._xlws.FILTER(R:R,($BU:$BU=$BU709)*($I:$I=$I709)*($T:$T=$T709)*($S:$S=_xlfn.MINIFS($S:$S,$T:$T,"="&amp;$T709)),""))))&amp;"",IF(R709="","",""))&amp;""</f>
        <v/>
      </c>
      <c r="BA709" s="6">
        <f t="shared" ref="BA709:BA772" si="1060">IF(OR(L709="Zone_Entry",L709="Zone_Exit"),BA708+1,BA708)</f>
        <v>62</v>
      </c>
      <c r="BB709">
        <f t="shared" ref="BB709:BD709" si="1061">BB708</f>
        <v>18987</v>
      </c>
      <c r="BC709" t="str">
        <f t="shared" si="1061"/>
        <v>Velodrome</v>
      </c>
      <c r="BD709" t="str">
        <f t="shared" si="1061"/>
        <v>Outlaws</v>
      </c>
      <c r="BE709" t="s">
        <v>238</v>
      </c>
      <c r="BF709" t="s">
        <v>174</v>
      </c>
      <c r="BI709" cm="1">
        <f t="array" aca="1" ref="BI709" ca="1">IFERROR(_xlfn._xlws.FILTER(shifts!A:A,(shifts!B:B=events!AD709)*(shifts!AG:AG&gt;=events!BK709)*(shifts!AH:AH&lt;=events!BL709)),BI708)</f>
        <v>26</v>
      </c>
      <c r="BJ709" s="15">
        <f t="shared" ref="BJ709:BJ772" si="1062">IF(AND(AG709="",AH709=""),0,((AE709*60)+AF709)-((AG709*60)+AH709))</f>
        <v>0</v>
      </c>
      <c r="BK709">
        <f t="shared" ref="BK709:BK772" si="1063">(AE709*60)+AF709</f>
        <v>503</v>
      </c>
      <c r="BL709">
        <f t="shared" ref="BL709:BL772" si="1064">IF(AND(AG709="",AH709=""),BK709,((AG709*60)+AH709))</f>
        <v>503</v>
      </c>
      <c r="BM709" s="15">
        <f>SUMIFS(BJ$2:BJ709,K$2:K709,"=Intermission")+SUMIFS(BJ$2:BJ709,K$2:K709,"=Timeout")</f>
        <v>0</v>
      </c>
      <c r="BN709">
        <f t="shared" ref="BN709:BN772" si="1065">IF(AD709=1,0,IF(AD709=2,1080+BM709,IF(AD709=3,(1080*2)+BM709,0)))</f>
        <v>0</v>
      </c>
      <c r="BO709" s="19">
        <f t="shared" ref="BO709:BO772" si="1066">IF(K709="Intermission",BO708,((1080)-((AE709*60)+AF709))+BN709)</f>
        <v>577</v>
      </c>
      <c r="BP709">
        <f t="shared" ref="BP709:BP772" si="1067">IF(BO709&lt;5,0,BO709-5)</f>
        <v>572</v>
      </c>
      <c r="BQ709" s="17">
        <f t="shared" ref="BQ709:BQ772" si="1068">BP709+BJ709+5</f>
        <v>577</v>
      </c>
      <c r="BR709" t="str">
        <f t="shared" ref="BR709:BR772" si="1069">IF(AI709="e","event_team_player_"&amp;BS709,IF(AI709="o","opp_team_player_"&amp;BS709,""))</f>
        <v>event_team_player_1</v>
      </c>
      <c r="BS709">
        <f>COUNTIFS(S$3:S709,"="&amp;S709,AI$3:AI709,"="&amp;AI709)</f>
        <v>1</v>
      </c>
      <c r="BT709" t="str">
        <f>IFERROR(VLOOKUP(BB709&amp;BU709&amp;X709,game_rosters!U:W,3,FALSE),"")</f>
        <v>P100105</v>
      </c>
      <c r="BU709" t="str">
        <f t="shared" ref="BU709:BU772" si="1070">IF(AR709="","",IF(AND(AR709="Away",AI709="e"),BD709,IF(AND(AR709="Home",AI709="e"),BC709,IF(AND(AR709="Away",AI709="o"),BC709,IF(AND(AR709="Home",AI709="o"),BD709)))))</f>
        <v>Velodrome</v>
      </c>
    </row>
    <row r="710" spans="1:73" x14ac:dyDescent="0.2">
      <c r="A710">
        <f t="shared" si="1045"/>
        <v>1</v>
      </c>
      <c r="E710" s="4"/>
      <c r="F710" s="43"/>
      <c r="G710" s="4"/>
      <c r="H710" s="46"/>
      <c r="I710" s="44">
        <v>9</v>
      </c>
      <c r="J710" s="44" t="str">
        <f t="shared" ref="J710:J773" si="1071">IF(OR(K710="Goal",K710="Shot",L710="Zone_Entry",M710="Stoppage-Goal",M709="Stoppage-Goal"),"o",IF(OR(K710="Save",K710="Rebound",L710="Zone_Exit",M710="Stoppage-GoalieStoppage",M709="Stoppage-GoalieStoppage"),"d",IF(OR(L710="Faceoff_AfterGoal",L710="Faceoff_PeriodStart",698="Faceoff_GameStart",M709="Stoppage-Goal"),"n","")))</f>
        <v/>
      </c>
      <c r="K710" t="s">
        <v>9</v>
      </c>
      <c r="L710" t="s">
        <v>173</v>
      </c>
      <c r="M710" t="s">
        <v>74</v>
      </c>
      <c r="S710">
        <v>355</v>
      </c>
      <c r="T710">
        <v>61</v>
      </c>
      <c r="U710" t="str">
        <f>IF(B710=1,MAX($U$2:$U709)+1,IF(AND($T710&lt;&gt;"",$T710=$T709),$U709,IF(B710="x",U709,"")))</f>
        <v/>
      </c>
      <c r="V710" t="str">
        <f>IF(C710=1,MAX($V$2:$V709)+1,IF(AND($T710&lt;&gt;"",$T710=$T709),$U709,IF(C710="x",V709,"")))</f>
        <v/>
      </c>
      <c r="W710" t="s">
        <v>735</v>
      </c>
      <c r="X710">
        <v>9</v>
      </c>
      <c r="Z710">
        <v>1</v>
      </c>
      <c r="AA710">
        <f t="shared" si="1042"/>
        <v>1355</v>
      </c>
      <c r="AB710">
        <f t="shared" si="1043"/>
        <v>9061</v>
      </c>
      <c r="AC710">
        <f t="shared" si="1039"/>
        <v>9061</v>
      </c>
      <c r="AD710" s="6">
        <v>1</v>
      </c>
      <c r="AE710" t="s">
        <v>936</v>
      </c>
      <c r="AF710" t="s">
        <v>921</v>
      </c>
      <c r="AG710" t="s">
        <v>756</v>
      </c>
      <c r="AH710" t="s">
        <v>756</v>
      </c>
      <c r="AI710" t="str">
        <f t="shared" si="1046"/>
        <v>e</v>
      </c>
      <c r="AJ710" t="str">
        <f t="shared" si="1047"/>
        <v>o</v>
      </c>
      <c r="AK710" t="str">
        <f t="shared" si="1048"/>
        <v>o</v>
      </c>
      <c r="AL710" t="str">
        <f t="shared" si="1049"/>
        <v>o</v>
      </c>
      <c r="AM710" t="str">
        <f t="shared" si="1050"/>
        <v/>
      </c>
      <c r="AN710" t="str">
        <f t="shared" si="1051"/>
        <v>Home</v>
      </c>
      <c r="AO710" t="str">
        <f t="shared" si="1052"/>
        <v>h</v>
      </c>
      <c r="AP710" t="str">
        <f t="shared" si="1053"/>
        <v>o</v>
      </c>
      <c r="AQ710" t="str">
        <f t="shared" si="1054"/>
        <v>d</v>
      </c>
      <c r="AR710" t="str">
        <f t="shared" si="1055"/>
        <v>Home</v>
      </c>
      <c r="AS710" t="str">
        <f t="shared" si="1056"/>
        <v>h</v>
      </c>
      <c r="AT710" t="str">
        <f t="shared" si="1057"/>
        <v>Offensive</v>
      </c>
      <c r="AU710" t="str">
        <f t="shared" si="1058"/>
        <v/>
      </c>
      <c r="AV710" t="str">
        <f t="shared" si="1059"/>
        <v/>
      </c>
      <c r="AW710" t="str" cm="1">
        <f t="array" ref="AW710">IFERROR(IF(O710&lt;&gt;"",O710,IF(OR($S710="",$T710=""),"",IF(O710&lt;&gt;"",O710,IF($T710&lt;&gt;"",_xlfn._xlws.FILTER(O:O,($BU:$BU=$BU710)*($I:$I=$I710)*($T:$T=$T710)*($S:$S=_xlfn.MINIFS($S:$S,$T:$T,"="&amp;$T710)),"")))))&amp;"",IF(O710="","",""))&amp;""</f>
        <v>OffensivePlay_Pass-ReceiverMissed</v>
      </c>
      <c r="AX710" t="str" cm="1">
        <f t="array" ref="AX710">IFERROR(IF(P710&lt;&gt;"",P710,IF(OR($S710="",$T710=""),"",IF($T710&lt;&gt;"",_xlfn._xlws.FILTER(P:P,($BU:$BU=$BU710)*($I:$I=$I710)*($T:$T=$T710)*($S:$S=_xlfn.MINIFS($S:$S,$T:$T,"="&amp;$T710)),""))))&amp;"",IF(P710="","",""))&amp;""</f>
        <v/>
      </c>
      <c r="AY710" t="str" cm="1">
        <f t="array" ref="AY710">IFERROR(IF(Q710&lt;&gt;"",Q710,IF(OR($S710="",$T710=""),"",IF($T710&lt;&gt;"",_xlfn._xlws.FILTER(Q:Q,($BU:$BU=$BU710)*($I:$I=$I710)*($T:$T=$T710)*($S:$S=_xlfn.MINIFS($S:$S,$T:$T,"="&amp;$T710)),""))))&amp;"",IF(Q710="","",""))&amp;""</f>
        <v/>
      </c>
      <c r="AZ710" t="str" cm="1">
        <f t="array" ref="AZ710">IFERROR(IF(R710&lt;&gt;"",R710,IF(OR($S710="",$T710=""),"",IF($T710&lt;&gt;"",_xlfn._xlws.FILTER(R:R,($BU:$BU=$BU710)*($I:$I=$I710)*($T:$T=$T710)*($S:$S=_xlfn.MINIFS($S:$S,$T:$T,"="&amp;$T710)),""))))&amp;"",IF(R710="","",""))&amp;""</f>
        <v/>
      </c>
      <c r="BA710" s="6">
        <f t="shared" si="1060"/>
        <v>62</v>
      </c>
      <c r="BB710">
        <f t="shared" ref="BB710:BD710" si="1072">BB709</f>
        <v>18987</v>
      </c>
      <c r="BC710" t="str">
        <f t="shared" si="1072"/>
        <v>Velodrome</v>
      </c>
      <c r="BD710" t="str">
        <f t="shared" si="1072"/>
        <v>Outlaws</v>
      </c>
      <c r="BE710" t="s">
        <v>9</v>
      </c>
      <c r="BF710" t="s">
        <v>173</v>
      </c>
      <c r="BI710" cm="1">
        <f t="array" aca="1" ref="BI710" ca="1">IFERROR(_xlfn._xlws.FILTER(shifts!A:A,(shifts!B:B=events!AD710)*(shifts!AG:AG&gt;=events!BK710)*(shifts!AH:AH&lt;=events!BL710)),BI709)</f>
        <v>26</v>
      </c>
      <c r="BJ710" s="15">
        <f t="shared" si="1062"/>
        <v>0</v>
      </c>
      <c r="BK710">
        <f t="shared" si="1063"/>
        <v>503</v>
      </c>
      <c r="BL710">
        <f t="shared" si="1064"/>
        <v>503</v>
      </c>
      <c r="BM710" s="15">
        <f>SUMIFS(BJ$2:BJ710,K$2:K710,"=Intermission")+SUMIFS(BJ$2:BJ710,K$2:K710,"=Timeout")</f>
        <v>0</v>
      </c>
      <c r="BN710">
        <f t="shared" si="1065"/>
        <v>0</v>
      </c>
      <c r="BO710" s="19">
        <f t="shared" si="1066"/>
        <v>577</v>
      </c>
      <c r="BP710">
        <f t="shared" si="1067"/>
        <v>572</v>
      </c>
      <c r="BQ710" s="17">
        <f t="shared" si="1068"/>
        <v>577</v>
      </c>
      <c r="BR710" t="str">
        <f t="shared" si="1069"/>
        <v>event_team_player_1</v>
      </c>
      <c r="BS710">
        <f>COUNTIFS(S$3:S710,"="&amp;S710,AI$3:AI710,"="&amp;AI710)</f>
        <v>1</v>
      </c>
      <c r="BT710" t="str">
        <f>IFERROR(VLOOKUP(BB710&amp;BU710&amp;X710,game_rosters!U:W,3,FALSE),"")</f>
        <v>P100105</v>
      </c>
      <c r="BU710" t="str">
        <f t="shared" si="1070"/>
        <v>Velodrome</v>
      </c>
    </row>
    <row r="711" spans="1:73" x14ac:dyDescent="0.2">
      <c r="A711">
        <f t="shared" si="1045"/>
        <v>1</v>
      </c>
      <c r="E711" s="4"/>
      <c r="F711" s="43"/>
      <c r="G711" s="4"/>
      <c r="H711" s="46"/>
      <c r="I711" s="44">
        <v>4</v>
      </c>
      <c r="J711" s="44" t="str">
        <f t="shared" si="1071"/>
        <v/>
      </c>
      <c r="K711" t="s">
        <v>13</v>
      </c>
      <c r="L711" t="s">
        <v>586</v>
      </c>
      <c r="N711" t="s">
        <v>595</v>
      </c>
      <c r="O711" t="s">
        <v>600</v>
      </c>
      <c r="Q711" t="s">
        <v>595</v>
      </c>
      <c r="S711">
        <v>356</v>
      </c>
      <c r="T711" t="s">
        <v>756</v>
      </c>
      <c r="U711" t="str">
        <f>IF(B711=1,MAX($U$2:$U710)+1,IF(AND($T711&lt;&gt;"",$T711=$T710),$U710,IF(B711="x",U710,"")))</f>
        <v/>
      </c>
      <c r="V711" t="str">
        <f>IF(C711=1,MAX($V$2:$V710)+1,IF(AND($T711&lt;&gt;"",$T711=$T710),$U710,IF(C711="x",V710,"")))</f>
        <v/>
      </c>
      <c r="W711" t="s">
        <v>731</v>
      </c>
      <c r="X711">
        <v>4</v>
      </c>
      <c r="Z711">
        <v>1</v>
      </c>
      <c r="AA711">
        <f t="shared" si="1042"/>
        <v>1356</v>
      </c>
      <c r="AB711" t="str">
        <f t="shared" si="1043"/>
        <v/>
      </c>
      <c r="AC711">
        <f t="shared" si="1039"/>
        <v>1356</v>
      </c>
      <c r="AD711" s="6">
        <v>1</v>
      </c>
      <c r="AE711" t="s">
        <v>936</v>
      </c>
      <c r="AF711" t="s">
        <v>744</v>
      </c>
      <c r="AG711" t="s">
        <v>756</v>
      </c>
      <c r="AH711" t="s">
        <v>756</v>
      </c>
      <c r="AI711" t="str">
        <f t="shared" si="1046"/>
        <v>e</v>
      </c>
      <c r="AJ711" t="str">
        <f t="shared" si="1047"/>
        <v/>
      </c>
      <c r="AK711" t="str">
        <f t="shared" si="1048"/>
        <v/>
      </c>
      <c r="AL711" t="str">
        <f t="shared" si="1049"/>
        <v/>
      </c>
      <c r="AM711" t="str">
        <f t="shared" si="1050"/>
        <v/>
      </c>
      <c r="AN711" t="str">
        <f t="shared" si="1051"/>
        <v>Away</v>
      </c>
      <c r="AO711" t="str">
        <f t="shared" si="1052"/>
        <v>a</v>
      </c>
      <c r="AP711" t="str">
        <f t="shared" si="1053"/>
        <v/>
      </c>
      <c r="AQ711" t="str">
        <f t="shared" si="1054"/>
        <v/>
      </c>
      <c r="AR711" t="str">
        <f t="shared" si="1055"/>
        <v>Away</v>
      </c>
      <c r="AS711" t="str">
        <f t="shared" si="1056"/>
        <v>a</v>
      </c>
      <c r="AT711" t="str">
        <f t="shared" si="1057"/>
        <v>Offensive</v>
      </c>
      <c r="AU711" t="str">
        <f t="shared" si="1058"/>
        <v/>
      </c>
      <c r="AV711" t="str">
        <f t="shared" si="1059"/>
        <v/>
      </c>
      <c r="AW711" t="str" cm="1">
        <f t="array" ref="AW711">IFERROR(IF(O711&lt;&gt;"",O711,IF(OR($S711="",$T711=""),"",IF(O711&lt;&gt;"",O711,IF($T711&lt;&gt;"",_xlfn._xlws.FILTER(O:O,($BU:$BU=$BU711)*($I:$I=$I711)*($T:$T=$T711)*($S:$S=_xlfn.MINIFS($S:$S,$T:$T,"="&amp;$T711)),"")))))&amp;"",IF(O711="","",""))&amp;""</f>
        <v>OffensivePlay_Zone-PuckRetreivalTurnover</v>
      </c>
      <c r="AX711" t="str" cm="1">
        <f t="array" ref="AX711">IFERROR(IF(P711&lt;&gt;"",P711,IF(OR($S711="",$T711=""),"",IF($T711&lt;&gt;"",_xlfn._xlws.FILTER(P:P,($BU:$BU=$BU711)*($I:$I=$I711)*($T:$T=$T711)*($S:$S=_xlfn.MINIFS($S:$S,$T:$T,"="&amp;$T711)),""))))&amp;"",IF(P711="","",""))&amp;""</f>
        <v/>
      </c>
      <c r="AY711" t="str" cm="1">
        <f t="array" ref="AY711">IFERROR(IF(Q711&lt;&gt;"",Q711,IF(OR($S711="",$T711=""),"",IF($T711&lt;&gt;"",_xlfn._xlws.FILTER(Q:Q,($BU:$BU=$BU711)*($I:$I=$I711)*($T:$T=$T711)*($S:$S=_xlfn.MINIFS($S:$S,$T:$T,"="&amp;$T711)),""))))&amp;"",IF(Q711="","",""))&amp;""</f>
        <v>s</v>
      </c>
      <c r="AZ711" t="str" cm="1">
        <f t="array" ref="AZ711">IFERROR(IF(R711&lt;&gt;"",R711,IF(OR($S711="",$T711=""),"",IF($T711&lt;&gt;"",_xlfn._xlws.FILTER(R:R,($BU:$BU=$BU711)*($I:$I=$I711)*($T:$T=$T711)*($S:$S=_xlfn.MINIFS($S:$S,$T:$T,"="&amp;$T711)),""))))&amp;"",IF(R711="","",""))&amp;""</f>
        <v/>
      </c>
      <c r="BA711" s="6">
        <f t="shared" si="1060"/>
        <v>62</v>
      </c>
      <c r="BB711">
        <f t="shared" ref="BB711:BD711" si="1073">BB710</f>
        <v>18987</v>
      </c>
      <c r="BC711" t="str">
        <f t="shared" si="1073"/>
        <v>Velodrome</v>
      </c>
      <c r="BD711" t="str">
        <f t="shared" si="1073"/>
        <v>Outlaws</v>
      </c>
      <c r="BE711" t="s">
        <v>13</v>
      </c>
      <c r="BF711" t="s">
        <v>586</v>
      </c>
      <c r="BI711" cm="1">
        <f t="array" aca="1" ref="BI711" ca="1">IFERROR(_xlfn._xlws.FILTER(shifts!A:A,(shifts!B:B=events!AD711)*(shifts!AG:AG&gt;=events!BK711)*(shifts!AH:AH&lt;=events!BL711)),BI710)</f>
        <v>26</v>
      </c>
      <c r="BJ711" s="15">
        <f t="shared" si="1062"/>
        <v>0</v>
      </c>
      <c r="BK711">
        <f t="shared" si="1063"/>
        <v>495</v>
      </c>
      <c r="BL711">
        <f t="shared" si="1064"/>
        <v>495</v>
      </c>
      <c r="BM711" s="15">
        <f>SUMIFS(BJ$2:BJ711,K$2:K711,"=Intermission")+SUMIFS(BJ$2:BJ711,K$2:K711,"=Timeout")</f>
        <v>0</v>
      </c>
      <c r="BN711">
        <f t="shared" si="1065"/>
        <v>0</v>
      </c>
      <c r="BO711" s="19">
        <f t="shared" si="1066"/>
        <v>585</v>
      </c>
      <c r="BP711">
        <f t="shared" si="1067"/>
        <v>580</v>
      </c>
      <c r="BQ711" s="17">
        <f t="shared" si="1068"/>
        <v>585</v>
      </c>
      <c r="BR711" t="str">
        <f t="shared" si="1069"/>
        <v>event_team_player_1</v>
      </c>
      <c r="BS711">
        <f>COUNTIFS(S$3:S711,"="&amp;S711,AI$3:AI711,"="&amp;AI711)</f>
        <v>1</v>
      </c>
      <c r="BT711" t="str">
        <f>IFERROR(VLOOKUP(BB711&amp;BU711&amp;X711,game_rosters!U:W,3,FALSE),"")</f>
        <v>P100032</v>
      </c>
      <c r="BU711" t="str">
        <f t="shared" si="1070"/>
        <v>Outlaws</v>
      </c>
    </row>
    <row r="712" spans="1:73" x14ac:dyDescent="0.2">
      <c r="A712">
        <f t="shared" si="1045"/>
        <v>1</v>
      </c>
      <c r="E712" s="4"/>
      <c r="F712" s="43"/>
      <c r="G712" s="4"/>
      <c r="H712" s="46"/>
      <c r="I712" s="44">
        <v>4</v>
      </c>
      <c r="J712" s="44" t="str">
        <f t="shared" si="1071"/>
        <v/>
      </c>
      <c r="K712" t="s">
        <v>13</v>
      </c>
      <c r="O712" t="s">
        <v>627</v>
      </c>
      <c r="Q712" t="s">
        <v>595</v>
      </c>
      <c r="R712" s="51">
        <v>1</v>
      </c>
      <c r="S712">
        <v>357</v>
      </c>
      <c r="T712" t="s">
        <v>756</v>
      </c>
      <c r="U712" t="str">
        <f>IF(B712=1,MAX($U$2:$U711)+1,IF(AND($T712&lt;&gt;"",$T712=$T711),$U711,IF(B712="x",U711,"")))</f>
        <v/>
      </c>
      <c r="V712" t="str">
        <f>IF(C712=1,MAX($V$2:$V711)+1,IF(AND($T712&lt;&gt;"",$T712=$T711),$U711,IF(C712="x",V711,"")))</f>
        <v/>
      </c>
      <c r="W712" t="s">
        <v>731</v>
      </c>
      <c r="X712">
        <v>4</v>
      </c>
      <c r="Z712">
        <v>1</v>
      </c>
      <c r="AA712">
        <f t="shared" si="1042"/>
        <v>1357</v>
      </c>
      <c r="AB712" t="str">
        <f t="shared" si="1043"/>
        <v/>
      </c>
      <c r="AC712">
        <f t="shared" si="1039"/>
        <v>1357</v>
      </c>
      <c r="AD712" s="6">
        <v>1</v>
      </c>
      <c r="AE712" t="s">
        <v>936</v>
      </c>
      <c r="AF712" t="s">
        <v>744</v>
      </c>
      <c r="AG712" t="s">
        <v>936</v>
      </c>
      <c r="AH712" t="s">
        <v>746</v>
      </c>
      <c r="AI712" t="str">
        <f t="shared" si="1046"/>
        <v>e</v>
      </c>
      <c r="AJ712" t="str">
        <f t="shared" si="1047"/>
        <v/>
      </c>
      <c r="AK712" t="str">
        <f t="shared" si="1048"/>
        <v/>
      </c>
      <c r="AL712" t="str">
        <f t="shared" si="1049"/>
        <v/>
      </c>
      <c r="AM712" t="str">
        <f t="shared" si="1050"/>
        <v/>
      </c>
      <c r="AN712" t="str">
        <f t="shared" si="1051"/>
        <v>Away</v>
      </c>
      <c r="AO712" t="str">
        <f t="shared" si="1052"/>
        <v>a</v>
      </c>
      <c r="AP712" t="str">
        <f t="shared" si="1053"/>
        <v/>
      </c>
      <c r="AQ712" t="str">
        <f t="shared" si="1054"/>
        <v/>
      </c>
      <c r="AR712" t="str">
        <f t="shared" si="1055"/>
        <v>Away</v>
      </c>
      <c r="AS712" t="str">
        <f t="shared" si="1056"/>
        <v>a</v>
      </c>
      <c r="AT712" t="str">
        <f t="shared" si="1057"/>
        <v>Offensive</v>
      </c>
      <c r="AU712" t="str">
        <f t="shared" si="1058"/>
        <v/>
      </c>
      <c r="AV712" t="str">
        <f t="shared" si="1059"/>
        <v/>
      </c>
      <c r="AW712" t="str" cm="1">
        <f t="array" ref="AW712">IFERROR(IF(O712&lt;&gt;"",O712,IF(OR($S712="",$T712=""),"",IF(O712&lt;&gt;"",O712,IF($T712&lt;&gt;"",_xlfn._xlws.FILTER(O:O,($BU:$BU=$BU712)*($I:$I=$I712)*($T:$T=$T712)*($S:$S=_xlfn.MINIFS($S:$S,$T:$T,"="&amp;$T712)),"")))))&amp;"",IF(O712="","",""))&amp;""</f>
        <v>OffensivePlay_Possession-Deke</v>
      </c>
      <c r="AX712" t="str" cm="1">
        <f t="array" ref="AX712">IFERROR(IF(P712&lt;&gt;"",P712,IF(OR($S712="",$T712=""),"",IF($T712&lt;&gt;"",_xlfn._xlws.FILTER(P:P,($BU:$BU=$BU712)*($I:$I=$I712)*($T:$T=$T712)*($S:$S=_xlfn.MINIFS($S:$S,$T:$T,"="&amp;$T712)),""))))&amp;"",IF(P712="","",""))&amp;""</f>
        <v/>
      </c>
      <c r="AY712" t="str" cm="1">
        <f t="array" ref="AY712">IFERROR(IF(Q712&lt;&gt;"",Q712,IF(OR($S712="",$T712=""),"",IF($T712&lt;&gt;"",_xlfn._xlws.FILTER(Q:Q,($BU:$BU=$BU712)*($I:$I=$I712)*($T:$T=$T712)*($S:$S=_xlfn.MINIFS($S:$S,$T:$T,"="&amp;$T712)),""))))&amp;"",IF(Q712="","",""))&amp;""</f>
        <v>s</v>
      </c>
      <c r="AZ712" t="str" cm="1">
        <f t="array" ref="AZ712">IFERROR(IF(R712&lt;&gt;"",R712,IF(OR($S712="",$T712=""),"",IF($T712&lt;&gt;"",_xlfn._xlws.FILTER(R:R,($BU:$BU=$BU712)*($I:$I=$I712)*($T:$T=$T712)*($S:$S=_xlfn.MINIFS($S:$S,$T:$T,"="&amp;$T712)),""))))&amp;"",IF(R712="","",""))&amp;""</f>
        <v>1</v>
      </c>
      <c r="BA712" s="6">
        <f t="shared" si="1060"/>
        <v>62</v>
      </c>
      <c r="BB712">
        <f t="shared" ref="BB712:BD712" si="1074">BB711</f>
        <v>18987</v>
      </c>
      <c r="BC712" t="str">
        <f t="shared" si="1074"/>
        <v>Velodrome</v>
      </c>
      <c r="BD712" t="str">
        <f t="shared" si="1074"/>
        <v>Outlaws</v>
      </c>
      <c r="BE712" t="s">
        <v>13</v>
      </c>
      <c r="BF712" t="s">
        <v>756</v>
      </c>
      <c r="BI712" cm="1">
        <f t="array" aca="1" ref="BI712" ca="1">IFERROR(_xlfn._xlws.FILTER(shifts!A:A,(shifts!B:B=events!AD712)*(shifts!AG:AG&gt;=events!BK712)*(shifts!AH:AH&lt;=events!BL712)),BI711)</f>
        <v>26</v>
      </c>
      <c r="BJ712" s="15">
        <f t="shared" si="1062"/>
        <v>3</v>
      </c>
      <c r="BK712">
        <f t="shared" si="1063"/>
        <v>495</v>
      </c>
      <c r="BL712">
        <f t="shared" si="1064"/>
        <v>492</v>
      </c>
      <c r="BM712" s="15">
        <f>SUMIFS(BJ$2:BJ712,K$2:K712,"=Intermission")+SUMIFS(BJ$2:BJ712,K$2:K712,"=Timeout")</f>
        <v>0</v>
      </c>
      <c r="BN712">
        <f t="shared" si="1065"/>
        <v>0</v>
      </c>
      <c r="BO712" s="19">
        <f t="shared" si="1066"/>
        <v>585</v>
      </c>
      <c r="BP712">
        <f t="shared" si="1067"/>
        <v>580</v>
      </c>
      <c r="BQ712" s="17">
        <f t="shared" si="1068"/>
        <v>588</v>
      </c>
      <c r="BR712" t="str">
        <f t="shared" si="1069"/>
        <v>event_team_player_1</v>
      </c>
      <c r="BS712">
        <f>COUNTIFS(S$3:S712,"="&amp;S712,AI$3:AI712,"="&amp;AI712)</f>
        <v>1</v>
      </c>
      <c r="BT712" t="str">
        <f>IFERROR(VLOOKUP(BB712&amp;BU712&amp;X712,game_rosters!U:W,3,FALSE),"")</f>
        <v>P100032</v>
      </c>
      <c r="BU712" t="str">
        <f t="shared" si="1070"/>
        <v>Outlaws</v>
      </c>
    </row>
    <row r="713" spans="1:73" x14ac:dyDescent="0.2">
      <c r="A713" t="str">
        <f t="shared" si="1045"/>
        <v/>
      </c>
      <c r="E713" s="4"/>
      <c r="F713" s="43"/>
      <c r="G713" s="4"/>
      <c r="H713" s="46"/>
      <c r="I713" s="44">
        <v>14</v>
      </c>
      <c r="J713" s="44" t="str">
        <f t="shared" si="1071"/>
        <v/>
      </c>
      <c r="O713" t="s">
        <v>601</v>
      </c>
      <c r="P713" t="s">
        <v>625</v>
      </c>
      <c r="Q713" t="s">
        <v>594</v>
      </c>
      <c r="R713" s="51">
        <v>1</v>
      </c>
      <c r="S713">
        <v>357</v>
      </c>
      <c r="T713" t="s">
        <v>756</v>
      </c>
      <c r="U713" t="str">
        <f>IF(B713=1,MAX($U$2:$U712)+1,IF(AND($T713&lt;&gt;"",$T713=$T712),$U712,IF(B713="x",U712,"")))</f>
        <v/>
      </c>
      <c r="V713" t="str">
        <f>IF(C713=1,MAX($V$2:$V712)+1,IF(AND($T713&lt;&gt;"",$T713=$T712),$U712,IF(C713="x",V712,"")))</f>
        <v/>
      </c>
      <c r="X713">
        <v>14</v>
      </c>
      <c r="AA713">
        <f t="shared" si="1042"/>
        <v>1357</v>
      </c>
      <c r="AB713" t="str">
        <f t="shared" si="1043"/>
        <v/>
      </c>
      <c r="AC713">
        <f t="shared" si="1039"/>
        <v>1357</v>
      </c>
      <c r="AD713" s="6">
        <v>1</v>
      </c>
      <c r="AE713" t="s">
        <v>936</v>
      </c>
      <c r="AF713" t="s">
        <v>744</v>
      </c>
      <c r="AG713" t="s">
        <v>936</v>
      </c>
      <c r="AH713" t="s">
        <v>746</v>
      </c>
      <c r="AI713" t="str">
        <f t="shared" si="1046"/>
        <v>o</v>
      </c>
      <c r="AJ713" t="str">
        <f t="shared" si="1047"/>
        <v/>
      </c>
      <c r="AK713" t="str">
        <f t="shared" si="1048"/>
        <v/>
      </c>
      <c r="AL713" t="str">
        <f t="shared" si="1049"/>
        <v/>
      </c>
      <c r="AM713" t="str">
        <f t="shared" si="1050"/>
        <v/>
      </c>
      <c r="AN713" t="str">
        <f t="shared" si="1051"/>
        <v>Away</v>
      </c>
      <c r="AO713" t="str">
        <f t="shared" si="1052"/>
        <v>a</v>
      </c>
      <c r="AP713" t="str">
        <f t="shared" si="1053"/>
        <v/>
      </c>
      <c r="AQ713" t="str">
        <f t="shared" si="1054"/>
        <v/>
      </c>
      <c r="AR713" t="str">
        <f t="shared" si="1055"/>
        <v>Away</v>
      </c>
      <c r="AS713" t="str">
        <f t="shared" si="1056"/>
        <v>a</v>
      </c>
      <c r="AT713" t="str">
        <f t="shared" si="1057"/>
        <v>Defensive</v>
      </c>
      <c r="AU713" t="str">
        <f t="shared" si="1058"/>
        <v/>
      </c>
      <c r="AV713" t="str">
        <f t="shared" si="1059"/>
        <v/>
      </c>
      <c r="AW713" t="str" cm="1">
        <f t="array" ref="AW713">IFERROR(IF(O713&lt;&gt;"",O713,IF(OR($S713="",$T713=""),"",IF(O713&lt;&gt;"",O713,IF($T713&lt;&gt;"",_xlfn._xlws.FILTER(O:O,($BU:$BU=$BU713)*($I:$I=$I713)*($T:$T=$T713)*($S:$S=_xlfn.MINIFS($S:$S,$T:$T,"="&amp;$T713)),"")))))&amp;"",IF(O713="","",""))&amp;""</f>
        <v>Defensive_PlayPossession-PokeCheck</v>
      </c>
      <c r="AX713" t="str" cm="1">
        <f t="array" ref="AX713">IFERROR(IF(P713&lt;&gt;"",P713,IF(OR($S713="",$T713=""),"",IF($T713&lt;&gt;"",_xlfn._xlws.FILTER(P:P,($BU:$BU=$BU713)*($I:$I=$I713)*($T:$T=$T713)*($S:$S=_xlfn.MINIFS($S:$S,$T:$T,"="&amp;$T713)),""))))&amp;"",IF(P713="","",""))&amp;""</f>
        <v>Defensive_PlayPossession-BeatDeke</v>
      </c>
      <c r="AY713" t="str" cm="1">
        <f t="array" ref="AY713">IFERROR(IF(Q713&lt;&gt;"",Q713,IF(OR($S713="",$T713=""),"",IF($T713&lt;&gt;"",_xlfn._xlws.FILTER(Q:Q,($BU:$BU=$BU713)*($I:$I=$I713)*($T:$T=$T713)*($S:$S=_xlfn.MINIFS($S:$S,$T:$T,"="&amp;$T713)),""))))&amp;"",IF(Q713="","",""))&amp;""</f>
        <v>u</v>
      </c>
      <c r="AZ713" t="str" cm="1">
        <f t="array" ref="AZ713">IFERROR(IF(R713&lt;&gt;"",R713,IF(OR($S713="",$T713=""),"",IF($T713&lt;&gt;"",_xlfn._xlws.FILTER(R:R,($BU:$BU=$BU713)*($I:$I=$I713)*($T:$T=$T713)*($S:$S=_xlfn.MINIFS($S:$S,$T:$T,"="&amp;$T713)),""))))&amp;"",IF(R713="","",""))&amp;""</f>
        <v>1</v>
      </c>
      <c r="BA713" s="6">
        <f t="shared" si="1060"/>
        <v>62</v>
      </c>
      <c r="BB713">
        <f t="shared" ref="BB713:BD713" si="1075">BB712</f>
        <v>18987</v>
      </c>
      <c r="BC713" t="str">
        <f t="shared" si="1075"/>
        <v>Velodrome</v>
      </c>
      <c r="BD713" t="str">
        <f t="shared" si="1075"/>
        <v>Outlaws</v>
      </c>
      <c r="BE713" t="s">
        <v>13</v>
      </c>
      <c r="BF713" t="s">
        <v>756</v>
      </c>
      <c r="BI713" cm="1">
        <f t="array" aca="1" ref="BI713" ca="1">IFERROR(_xlfn._xlws.FILTER(shifts!A:A,(shifts!B:B=events!AD713)*(shifts!AG:AG&gt;=events!BK713)*(shifts!AH:AH&lt;=events!BL713)),BI712)</f>
        <v>26</v>
      </c>
      <c r="BJ713" s="15">
        <f t="shared" si="1062"/>
        <v>3</v>
      </c>
      <c r="BK713">
        <f t="shared" si="1063"/>
        <v>495</v>
      </c>
      <c r="BL713">
        <f t="shared" si="1064"/>
        <v>492</v>
      </c>
      <c r="BM713" s="15">
        <f>SUMIFS(BJ$2:BJ713,K$2:K713,"=Intermission")+SUMIFS(BJ$2:BJ713,K$2:K713,"=Timeout")</f>
        <v>0</v>
      </c>
      <c r="BN713">
        <f t="shared" si="1065"/>
        <v>0</v>
      </c>
      <c r="BO713" s="19">
        <f t="shared" si="1066"/>
        <v>585</v>
      </c>
      <c r="BP713">
        <f t="shared" si="1067"/>
        <v>580</v>
      </c>
      <c r="BQ713" s="17">
        <f t="shared" si="1068"/>
        <v>588</v>
      </c>
      <c r="BR713" t="str">
        <f t="shared" si="1069"/>
        <v>opp_team_player_1</v>
      </c>
      <c r="BS713">
        <f>COUNTIFS(S$3:S713,"="&amp;S713,AI$3:AI713,"="&amp;AI713)</f>
        <v>1</v>
      </c>
      <c r="BT713" t="str">
        <f>IFERROR(VLOOKUP(BB713&amp;BU713&amp;X713,game_rosters!U:W,3,FALSE),"")</f>
        <v>P100132</v>
      </c>
      <c r="BU713" t="str">
        <f t="shared" si="1070"/>
        <v>Velodrome</v>
      </c>
    </row>
    <row r="714" spans="1:73" x14ac:dyDescent="0.2">
      <c r="A714" t="str">
        <f t="shared" si="1045"/>
        <v/>
      </c>
      <c r="E714" s="4"/>
      <c r="F714" s="43"/>
      <c r="G714" s="4"/>
      <c r="H714" s="46"/>
      <c r="I714" s="44">
        <v>70</v>
      </c>
      <c r="J714" s="44" t="str">
        <f t="shared" si="1071"/>
        <v/>
      </c>
      <c r="O714" t="s">
        <v>602</v>
      </c>
      <c r="R714" s="51">
        <v>1</v>
      </c>
      <c r="S714">
        <v>357</v>
      </c>
      <c r="T714" t="s">
        <v>756</v>
      </c>
      <c r="U714" t="str">
        <f>IF(B714=1,MAX($U$2:$U713)+1,IF(AND($T714&lt;&gt;"",$T714=$T713),$U713,IF(B714="x",U713,"")))</f>
        <v/>
      </c>
      <c r="V714" t="str">
        <f>IF(C714=1,MAX($V$2:$V713)+1,IF(AND($T714&lt;&gt;"",$T714=$T713),$U713,IF(C714="x",V713,"")))</f>
        <v/>
      </c>
      <c r="X714">
        <v>70</v>
      </c>
      <c r="AA714">
        <f t="shared" si="1042"/>
        <v>1357</v>
      </c>
      <c r="AB714" t="str">
        <f t="shared" si="1043"/>
        <v/>
      </c>
      <c r="AC714">
        <f t="shared" si="1039"/>
        <v>1357</v>
      </c>
      <c r="AD714" s="6">
        <v>1</v>
      </c>
      <c r="AE714" t="s">
        <v>936</v>
      </c>
      <c r="AF714" t="s">
        <v>744</v>
      </c>
      <c r="AG714" t="s">
        <v>936</v>
      </c>
      <c r="AH714" t="s">
        <v>746</v>
      </c>
      <c r="AI714" t="str">
        <f t="shared" si="1046"/>
        <v>o</v>
      </c>
      <c r="AJ714" t="str">
        <f t="shared" si="1047"/>
        <v/>
      </c>
      <c r="AK714" t="str">
        <f t="shared" si="1048"/>
        <v/>
      </c>
      <c r="AL714" t="str">
        <f t="shared" si="1049"/>
        <v/>
      </c>
      <c r="AM714" t="str">
        <f t="shared" si="1050"/>
        <v/>
      </c>
      <c r="AN714" t="str">
        <f t="shared" si="1051"/>
        <v>Away</v>
      </c>
      <c r="AO714" t="str">
        <f t="shared" si="1052"/>
        <v>a</v>
      </c>
      <c r="AP714" t="str">
        <f t="shared" si="1053"/>
        <v/>
      </c>
      <c r="AQ714" t="str">
        <f t="shared" si="1054"/>
        <v/>
      </c>
      <c r="AR714" t="str">
        <f t="shared" si="1055"/>
        <v>Away</v>
      </c>
      <c r="AS714" t="str">
        <f t="shared" si="1056"/>
        <v>a</v>
      </c>
      <c r="AT714" t="str">
        <f t="shared" si="1057"/>
        <v>Defensive</v>
      </c>
      <c r="AU714" t="str">
        <f t="shared" si="1058"/>
        <v/>
      </c>
      <c r="AV714" t="str">
        <f t="shared" si="1059"/>
        <v/>
      </c>
      <c r="AW714" t="str" cm="1">
        <f t="array" ref="AW714">IFERROR(IF(O714&lt;&gt;"",O714,IF(OR($S714="",$T714=""),"",IF(O714&lt;&gt;"",O714,IF($T714&lt;&gt;"",_xlfn._xlws.FILTER(O:O,($BU:$BU=$BU714)*($I:$I=$I714)*($T:$T=$T714)*($S:$S=_xlfn.MINIFS($S:$S,$T:$T,"="&amp;$T714)),"")))))&amp;"",IF(O714="","",""))&amp;""</f>
        <v>Defensive_PlayPossession-StickCheck</v>
      </c>
      <c r="AX714" t="str" cm="1">
        <f t="array" ref="AX714">IFERROR(IF(P714&lt;&gt;"",P714,IF(OR($S714="",$T714=""),"",IF($T714&lt;&gt;"",_xlfn._xlws.FILTER(P:P,($BU:$BU=$BU714)*($I:$I=$I714)*($T:$T=$T714)*($S:$S=_xlfn.MINIFS($S:$S,$T:$T,"="&amp;$T714)),""))))&amp;"",IF(P714="","",""))&amp;""</f>
        <v/>
      </c>
      <c r="AY714" t="str" cm="1">
        <f t="array" ref="AY714">IFERROR(IF(Q714&lt;&gt;"",Q714,IF(OR($S714="",$T714=""),"",IF($T714&lt;&gt;"",_xlfn._xlws.FILTER(Q:Q,($BU:$BU=$BU714)*($I:$I=$I714)*($T:$T=$T714)*($S:$S=_xlfn.MINIFS($S:$S,$T:$T,"="&amp;$T714)),""))))&amp;"",IF(Q714="","",""))&amp;""</f>
        <v/>
      </c>
      <c r="AZ714" t="str" cm="1">
        <f t="array" ref="AZ714">IFERROR(IF(R714&lt;&gt;"",R714,IF(OR($S714="",$T714=""),"",IF($T714&lt;&gt;"",_xlfn._xlws.FILTER(R:R,($BU:$BU=$BU714)*($I:$I=$I714)*($T:$T=$T714)*($S:$S=_xlfn.MINIFS($S:$S,$T:$T,"="&amp;$T714)),""))))&amp;"",IF(R714="","",""))&amp;""</f>
        <v>1</v>
      </c>
      <c r="BA714" s="6">
        <f t="shared" si="1060"/>
        <v>62</v>
      </c>
      <c r="BB714">
        <f t="shared" ref="BB714:BD714" si="1076">BB713</f>
        <v>18987</v>
      </c>
      <c r="BC714" t="str">
        <f t="shared" si="1076"/>
        <v>Velodrome</v>
      </c>
      <c r="BD714" t="str">
        <f t="shared" si="1076"/>
        <v>Outlaws</v>
      </c>
      <c r="BE714" t="s">
        <v>13</v>
      </c>
      <c r="BF714" t="s">
        <v>756</v>
      </c>
      <c r="BI714" cm="1">
        <f t="array" aca="1" ref="BI714" ca="1">IFERROR(_xlfn._xlws.FILTER(shifts!A:A,(shifts!B:B=events!AD714)*(shifts!AG:AG&gt;=events!BK714)*(shifts!AH:AH&lt;=events!BL714)),BI713)</f>
        <v>26</v>
      </c>
      <c r="BJ714" s="15">
        <f t="shared" si="1062"/>
        <v>3</v>
      </c>
      <c r="BK714">
        <f t="shared" si="1063"/>
        <v>495</v>
      </c>
      <c r="BL714">
        <f t="shared" si="1064"/>
        <v>492</v>
      </c>
      <c r="BM714" s="15">
        <f>SUMIFS(BJ$2:BJ714,K$2:K714,"=Intermission")+SUMIFS(BJ$2:BJ714,K$2:K714,"=Timeout")</f>
        <v>0</v>
      </c>
      <c r="BN714">
        <f t="shared" si="1065"/>
        <v>0</v>
      </c>
      <c r="BO714" s="19">
        <f t="shared" si="1066"/>
        <v>585</v>
      </c>
      <c r="BP714">
        <f t="shared" si="1067"/>
        <v>580</v>
      </c>
      <c r="BQ714" s="17">
        <f t="shared" si="1068"/>
        <v>588</v>
      </c>
      <c r="BR714" t="str">
        <f t="shared" si="1069"/>
        <v>opp_team_player_2</v>
      </c>
      <c r="BS714">
        <f>COUNTIFS(S$3:S714,"="&amp;S714,AI$3:AI714,"="&amp;AI714)</f>
        <v>2</v>
      </c>
      <c r="BT714" t="str">
        <f>IFERROR(VLOOKUP(BB714&amp;BU714&amp;X714,game_rosters!U:W,3,FALSE),"")</f>
        <v>P100001</v>
      </c>
      <c r="BU714" t="str">
        <f t="shared" si="1070"/>
        <v>Velodrome</v>
      </c>
    </row>
    <row r="715" spans="1:73" x14ac:dyDescent="0.2">
      <c r="A715">
        <f t="shared" si="1045"/>
        <v>1</v>
      </c>
      <c r="E715" s="4"/>
      <c r="F715" s="43"/>
      <c r="G715" s="4"/>
      <c r="H715" s="46"/>
      <c r="I715" s="44">
        <v>4</v>
      </c>
      <c r="J715" s="44" t="str">
        <f t="shared" si="1071"/>
        <v/>
      </c>
      <c r="K715" t="s">
        <v>7</v>
      </c>
      <c r="L715" t="s">
        <v>192</v>
      </c>
      <c r="N715" t="s">
        <v>595</v>
      </c>
      <c r="R715" s="51">
        <v>1</v>
      </c>
      <c r="S715">
        <v>358</v>
      </c>
      <c r="T715">
        <v>62</v>
      </c>
      <c r="U715" t="str">
        <f>IF(B715=1,MAX($U$2:$U714)+1,IF(AND($T715&lt;&gt;"",$T715=$T714),$U714,IF(B715="x",U714,"")))</f>
        <v/>
      </c>
      <c r="V715" t="str">
        <f>IF(C715=1,MAX($V$2:$V714)+1,IF(AND($T715&lt;&gt;"",$T715=$T714),$U714,IF(C715="x",V714,"")))</f>
        <v/>
      </c>
      <c r="W715" t="s">
        <v>731</v>
      </c>
      <c r="X715">
        <v>4</v>
      </c>
      <c r="Z715">
        <v>1</v>
      </c>
      <c r="AA715">
        <f t="shared" si="1042"/>
        <v>1358</v>
      </c>
      <c r="AB715">
        <f t="shared" si="1043"/>
        <v>9062</v>
      </c>
      <c r="AC715">
        <f t="shared" si="1039"/>
        <v>9062</v>
      </c>
      <c r="AD715" s="6">
        <v>1</v>
      </c>
      <c r="AE715" t="s">
        <v>936</v>
      </c>
      <c r="AF715" t="s">
        <v>746</v>
      </c>
      <c r="AG715" t="s">
        <v>756</v>
      </c>
      <c r="AH715" t="s">
        <v>756</v>
      </c>
      <c r="AI715" t="str">
        <f t="shared" si="1046"/>
        <v>e</v>
      </c>
      <c r="AJ715" t="str">
        <f t="shared" si="1047"/>
        <v/>
      </c>
      <c r="AK715" t="str">
        <f t="shared" si="1048"/>
        <v/>
      </c>
      <c r="AL715" t="str">
        <f t="shared" si="1049"/>
        <v/>
      </c>
      <c r="AM715" t="str">
        <f t="shared" si="1050"/>
        <v/>
      </c>
      <c r="AN715" t="str">
        <f t="shared" si="1051"/>
        <v>Away</v>
      </c>
      <c r="AO715" t="str">
        <f t="shared" si="1052"/>
        <v>a</v>
      </c>
      <c r="AP715" t="str">
        <f t="shared" si="1053"/>
        <v/>
      </c>
      <c r="AQ715" t="str">
        <f t="shared" si="1054"/>
        <v/>
      </c>
      <c r="AR715" t="str">
        <f t="shared" si="1055"/>
        <v>Away</v>
      </c>
      <c r="AS715" t="str">
        <f t="shared" si="1056"/>
        <v>a</v>
      </c>
      <c r="AT715" t="str">
        <f t="shared" si="1057"/>
        <v>Offensive</v>
      </c>
      <c r="AU715" t="str">
        <f t="shared" si="1058"/>
        <v/>
      </c>
      <c r="AV715" t="str">
        <f t="shared" si="1059"/>
        <v/>
      </c>
      <c r="AW715" t="str" cm="1">
        <f t="array" ref="AW715">IFERROR(IF(O715&lt;&gt;"",O715,IF(OR($S715="",$T715=""),"",IF(O715&lt;&gt;"",O715,IF($T715&lt;&gt;"",_xlfn._xlws.FILTER(O:O,($BU:$BU=$BU715)*($I:$I=$I715)*($T:$T=$T715)*($S:$S=_xlfn.MINIFS($S:$S,$T:$T,"="&amp;$T715)),"")))))&amp;"",IF(O715="","",""))&amp;""</f>
        <v/>
      </c>
      <c r="AX715" t="str" cm="1">
        <f t="array" ref="AX715">IFERROR(IF(P715&lt;&gt;"",P715,IF(OR($S715="",$T715=""),"",IF($T715&lt;&gt;"",_xlfn._xlws.FILTER(P:P,($BU:$BU=$BU715)*($I:$I=$I715)*($T:$T=$T715)*($S:$S=_xlfn.MINIFS($S:$S,$T:$T,"="&amp;$T715)),""))))&amp;"",IF(P715="","",""))&amp;""</f>
        <v/>
      </c>
      <c r="AY715" t="str" cm="1">
        <f t="array" ref="AY715">IFERROR(IF(Q715&lt;&gt;"",Q715,IF(OR($S715="",$T715=""),"",IF($T715&lt;&gt;"",_xlfn._xlws.FILTER(Q:Q,($BU:$BU=$BU715)*($I:$I=$I715)*($T:$T=$T715)*($S:$S=_xlfn.MINIFS($S:$S,$T:$T,"="&amp;$T715)),""))))&amp;"",IF(Q715="","",""))&amp;""</f>
        <v/>
      </c>
      <c r="AZ715" t="str" cm="1">
        <f t="array" ref="AZ715">IFERROR(IF(R715&lt;&gt;"",R715,IF(OR($S715="",$T715=""),"",IF($T715&lt;&gt;"",_xlfn._xlws.FILTER(R:R,($BU:$BU=$BU715)*($I:$I=$I715)*($T:$T=$T715)*($S:$S=_xlfn.MINIFS($S:$S,$T:$T,"="&amp;$T715)),""))))&amp;"",IF(R715="","",""))&amp;""</f>
        <v>1</v>
      </c>
      <c r="BA715" s="6">
        <f t="shared" si="1060"/>
        <v>62</v>
      </c>
      <c r="BB715">
        <f t="shared" ref="BB715:BD715" si="1077">BB714</f>
        <v>18987</v>
      </c>
      <c r="BC715" t="str">
        <f t="shared" si="1077"/>
        <v>Velodrome</v>
      </c>
      <c r="BD715" t="str">
        <f t="shared" si="1077"/>
        <v>Outlaws</v>
      </c>
      <c r="BE715" t="s">
        <v>7</v>
      </c>
      <c r="BF715" t="s">
        <v>192</v>
      </c>
      <c r="BI715" cm="1">
        <f t="array" aca="1" ref="BI715" ca="1">IFERROR(_xlfn._xlws.FILTER(shifts!A:A,(shifts!B:B=events!AD715)*(shifts!AG:AG&gt;=events!BK715)*(shifts!AH:AH&lt;=events!BL715)),BI714)</f>
        <v>26</v>
      </c>
      <c r="BJ715" s="15">
        <f t="shared" si="1062"/>
        <v>0</v>
      </c>
      <c r="BK715">
        <f t="shared" si="1063"/>
        <v>492</v>
      </c>
      <c r="BL715">
        <f t="shared" si="1064"/>
        <v>492</v>
      </c>
      <c r="BM715" s="15">
        <f>SUMIFS(BJ$2:BJ715,K$2:K715,"=Intermission")+SUMIFS(BJ$2:BJ715,K$2:K715,"=Timeout")</f>
        <v>0</v>
      </c>
      <c r="BN715">
        <f t="shared" si="1065"/>
        <v>0</v>
      </c>
      <c r="BO715" s="19">
        <f t="shared" si="1066"/>
        <v>588</v>
      </c>
      <c r="BP715">
        <f t="shared" si="1067"/>
        <v>583</v>
      </c>
      <c r="BQ715" s="17">
        <f t="shared" si="1068"/>
        <v>588</v>
      </c>
      <c r="BR715" t="str">
        <f t="shared" si="1069"/>
        <v>event_team_player_1</v>
      </c>
      <c r="BS715">
        <f>COUNTIFS(S$3:S715,"="&amp;S715,AI$3:AI715,"="&amp;AI715)</f>
        <v>1</v>
      </c>
      <c r="BT715" t="str">
        <f>IFERROR(VLOOKUP(BB715&amp;BU715&amp;X715,game_rosters!U:W,3,FALSE),"")</f>
        <v>P100032</v>
      </c>
      <c r="BU715" t="str">
        <f t="shared" si="1070"/>
        <v>Outlaws</v>
      </c>
    </row>
    <row r="716" spans="1:73" x14ac:dyDescent="0.2">
      <c r="A716" t="str">
        <f t="shared" si="1045"/>
        <v/>
      </c>
      <c r="E716" s="4"/>
      <c r="F716" s="43"/>
      <c r="G716" s="4"/>
      <c r="H716" s="46"/>
      <c r="I716" s="44">
        <v>89</v>
      </c>
      <c r="J716" s="44" t="str">
        <f t="shared" si="1071"/>
        <v/>
      </c>
      <c r="S716">
        <v>358</v>
      </c>
      <c r="T716">
        <v>62</v>
      </c>
      <c r="U716" t="str">
        <f>IF(B716=1,MAX($U$2:$U715)+1,IF(AND($T716&lt;&gt;"",$T716=$T715),$U715,IF(B716="x",U715,"")))</f>
        <v/>
      </c>
      <c r="V716" t="str">
        <f>IF(C716=1,MAX($V$2:$V715)+1,IF(AND($T716&lt;&gt;"",$T716=$T715),$U715,IF(C716="x",V715,"")))</f>
        <v/>
      </c>
      <c r="X716">
        <v>89</v>
      </c>
      <c r="Z716">
        <v>1</v>
      </c>
      <c r="AA716">
        <f t="shared" si="1042"/>
        <v>1358</v>
      </c>
      <c r="AB716">
        <f t="shared" si="1043"/>
        <v>9062</v>
      </c>
      <c r="AC716">
        <f t="shared" si="1039"/>
        <v>9062</v>
      </c>
      <c r="AD716" s="6">
        <v>1</v>
      </c>
      <c r="AE716" t="s">
        <v>936</v>
      </c>
      <c r="AF716" t="s">
        <v>746</v>
      </c>
      <c r="AG716" t="s">
        <v>756</v>
      </c>
      <c r="AH716" t="s">
        <v>756</v>
      </c>
      <c r="AI716" t="str">
        <f t="shared" si="1046"/>
        <v>e</v>
      </c>
      <c r="AJ716" t="str">
        <f t="shared" si="1047"/>
        <v/>
      </c>
      <c r="AK716" t="str">
        <f t="shared" si="1048"/>
        <v/>
      </c>
      <c r="AL716" t="str">
        <f t="shared" si="1049"/>
        <v/>
      </c>
      <c r="AM716" t="str">
        <f t="shared" si="1050"/>
        <v/>
      </c>
      <c r="AN716" t="str">
        <f t="shared" si="1051"/>
        <v>Away</v>
      </c>
      <c r="AO716" t="str">
        <f t="shared" si="1052"/>
        <v>a</v>
      </c>
      <c r="AP716" t="str">
        <f t="shared" si="1053"/>
        <v/>
      </c>
      <c r="AQ716" t="str">
        <f t="shared" si="1054"/>
        <v/>
      </c>
      <c r="AR716" t="str">
        <f t="shared" si="1055"/>
        <v>Away</v>
      </c>
      <c r="AS716" t="str">
        <f t="shared" si="1056"/>
        <v>a</v>
      </c>
      <c r="AT716" t="str">
        <f t="shared" si="1057"/>
        <v>Offensive</v>
      </c>
      <c r="AU716" t="str">
        <f t="shared" si="1058"/>
        <v/>
      </c>
      <c r="AV716" t="str">
        <f t="shared" si="1059"/>
        <v/>
      </c>
      <c r="AW716" t="str" cm="1">
        <f t="array" ref="AW716">IFERROR(IF(O716&lt;&gt;"",O716,IF(OR($S716="",$T716=""),"",IF(O716&lt;&gt;"",O716,IF($T716&lt;&gt;"",_xlfn._xlws.FILTER(O:O,($BU:$BU=$BU716)*($I:$I=$I716)*($T:$T=$T716)*($S:$S=_xlfn.MINIFS($S:$S,$T:$T,"="&amp;$T716)),"")))))&amp;"",IF(O716="","",""))&amp;""</f>
        <v/>
      </c>
      <c r="AX716" t="str" cm="1">
        <f t="array" ref="AX716">IFERROR(IF(P716&lt;&gt;"",P716,IF(OR($S716="",$T716=""),"",IF($T716&lt;&gt;"",_xlfn._xlws.FILTER(P:P,($BU:$BU=$BU716)*($I:$I=$I716)*($T:$T=$T716)*($S:$S=_xlfn.MINIFS($S:$S,$T:$T,"="&amp;$T716)),""))))&amp;"",IF(P716="","",""))&amp;""</f>
        <v/>
      </c>
      <c r="AY716" t="str" cm="1">
        <f t="array" ref="AY716">IFERROR(IF(Q716&lt;&gt;"",Q716,IF(OR($S716="",$T716=""),"",IF($T716&lt;&gt;"",_xlfn._xlws.FILTER(Q:Q,($BU:$BU=$BU716)*($I:$I=$I716)*($T:$T=$T716)*($S:$S=_xlfn.MINIFS($S:$S,$T:$T,"="&amp;$T716)),""))))&amp;"",IF(Q716="","",""))&amp;""</f>
        <v/>
      </c>
      <c r="AZ716" t="str" cm="1">
        <f t="array" ref="AZ716">IFERROR(IF(R716&lt;&gt;"",R716,IF(OR($S716="",$T716=""),"",IF($T716&lt;&gt;"",_xlfn._xlws.FILTER(R:R,($BU:$BU=$BU716)*($I:$I=$I716)*($T:$T=$T716)*($S:$S=_xlfn.MINIFS($S:$S,$T:$T,"="&amp;$T716)),""))))&amp;"",IF(R716="","",""))&amp;""</f>
        <v/>
      </c>
      <c r="BA716" s="6">
        <f t="shared" si="1060"/>
        <v>62</v>
      </c>
      <c r="BB716">
        <f t="shared" ref="BB716:BD716" si="1078">BB715</f>
        <v>18987</v>
      </c>
      <c r="BC716" t="str">
        <f t="shared" si="1078"/>
        <v>Velodrome</v>
      </c>
      <c r="BD716" t="str">
        <f t="shared" si="1078"/>
        <v>Outlaws</v>
      </c>
      <c r="BE716" t="s">
        <v>7</v>
      </c>
      <c r="BF716" t="s">
        <v>192</v>
      </c>
      <c r="BI716" cm="1">
        <f t="array" aca="1" ref="BI716" ca="1">IFERROR(_xlfn._xlws.FILTER(shifts!A:A,(shifts!B:B=events!AD716)*(shifts!AG:AG&gt;=events!BK716)*(shifts!AH:AH&lt;=events!BL716)),BI715)</f>
        <v>26</v>
      </c>
      <c r="BJ716" s="15">
        <f t="shared" si="1062"/>
        <v>0</v>
      </c>
      <c r="BK716">
        <f t="shared" si="1063"/>
        <v>492</v>
      </c>
      <c r="BL716">
        <f t="shared" si="1064"/>
        <v>492</v>
      </c>
      <c r="BM716" s="15">
        <f>SUMIFS(BJ$2:BJ716,K$2:K716,"=Intermission")+SUMIFS(BJ$2:BJ716,K$2:K716,"=Timeout")</f>
        <v>0</v>
      </c>
      <c r="BN716">
        <f t="shared" si="1065"/>
        <v>0</v>
      </c>
      <c r="BO716" s="19">
        <f t="shared" si="1066"/>
        <v>588</v>
      </c>
      <c r="BP716">
        <f t="shared" si="1067"/>
        <v>583</v>
      </c>
      <c r="BQ716" s="17">
        <f t="shared" si="1068"/>
        <v>588</v>
      </c>
      <c r="BR716" t="str">
        <f t="shared" si="1069"/>
        <v>event_team_player_2</v>
      </c>
      <c r="BS716">
        <f>COUNTIFS(S$3:S716,"="&amp;S716,AI$3:AI716,"="&amp;AI716)</f>
        <v>2</v>
      </c>
      <c r="BT716" t="str">
        <f>IFERROR(VLOOKUP(BB716&amp;BU716&amp;X716,game_rosters!U:W,3,FALSE),"")</f>
        <v>P100080</v>
      </c>
      <c r="BU716" t="str">
        <f t="shared" si="1070"/>
        <v>Outlaws</v>
      </c>
    </row>
    <row r="717" spans="1:73" x14ac:dyDescent="0.2">
      <c r="A717" t="str">
        <f t="shared" si="1045"/>
        <v/>
      </c>
      <c r="E717" s="4"/>
      <c r="F717" s="43"/>
      <c r="G717" s="4"/>
      <c r="H717" s="46"/>
      <c r="I717" s="44">
        <v>61</v>
      </c>
      <c r="J717" s="44" t="str">
        <f t="shared" si="1071"/>
        <v/>
      </c>
      <c r="O717" t="s">
        <v>605</v>
      </c>
      <c r="S717">
        <v>358</v>
      </c>
      <c r="T717">
        <v>62</v>
      </c>
      <c r="U717" t="str">
        <f>IF(B717=1,MAX($U$2:$U716)+1,IF(AND($T717&lt;&gt;"",$T717=$T716),$U716,IF(B717="x",U716,"")))</f>
        <v/>
      </c>
      <c r="V717" t="str">
        <f>IF(C717=1,MAX($V$2:$V716)+1,IF(AND($T717&lt;&gt;"",$T717=$T716),$U716,IF(C717="x",V716,"")))</f>
        <v/>
      </c>
      <c r="X717">
        <v>61</v>
      </c>
      <c r="AA717">
        <f t="shared" si="1042"/>
        <v>1358</v>
      </c>
      <c r="AB717">
        <f t="shared" si="1043"/>
        <v>9062</v>
      </c>
      <c r="AC717">
        <f t="shared" si="1039"/>
        <v>9062</v>
      </c>
      <c r="AD717" s="6">
        <v>1</v>
      </c>
      <c r="AE717" t="s">
        <v>936</v>
      </c>
      <c r="AF717" t="s">
        <v>746</v>
      </c>
      <c r="AG717" t="s">
        <v>756</v>
      </c>
      <c r="AH717" t="s">
        <v>756</v>
      </c>
      <c r="AI717" t="str">
        <f t="shared" si="1046"/>
        <v>o</v>
      </c>
      <c r="AJ717" t="str">
        <f t="shared" si="1047"/>
        <v/>
      </c>
      <c r="AK717" t="str">
        <f t="shared" si="1048"/>
        <v/>
      </c>
      <c r="AL717" t="str">
        <f t="shared" si="1049"/>
        <v/>
      </c>
      <c r="AM717" t="str">
        <f t="shared" si="1050"/>
        <v/>
      </c>
      <c r="AN717" t="str">
        <f t="shared" si="1051"/>
        <v>Away</v>
      </c>
      <c r="AO717" t="str">
        <f t="shared" si="1052"/>
        <v>a</v>
      </c>
      <c r="AP717" t="str">
        <f t="shared" si="1053"/>
        <v/>
      </c>
      <c r="AQ717" t="str">
        <f t="shared" si="1054"/>
        <v/>
      </c>
      <c r="AR717" t="str">
        <f t="shared" si="1055"/>
        <v>Away</v>
      </c>
      <c r="AS717" t="str">
        <f t="shared" si="1056"/>
        <v>a</v>
      </c>
      <c r="AT717" t="str">
        <f t="shared" si="1057"/>
        <v>Defensive</v>
      </c>
      <c r="AU717" t="str">
        <f t="shared" si="1058"/>
        <v/>
      </c>
      <c r="AV717" t="str">
        <f t="shared" si="1059"/>
        <v/>
      </c>
      <c r="AW717" t="str" cm="1">
        <f t="array" ref="AW717">IFERROR(IF(O717&lt;&gt;"",O717,IF(OR($S717="",$T717=""),"",IF(O717&lt;&gt;"",O717,IF($T717&lt;&gt;"",_xlfn._xlws.FILTER(O:O,($BU:$BU=$BU717)*($I:$I=$I717)*($T:$T=$T717)*($S:$S=_xlfn.MINIFS($S:$S,$T:$T,"="&amp;$T717)),"")))))&amp;"",IF(O717="","",""))&amp;""</f>
        <v>Defensive_PlayPass-InShotPassLane</v>
      </c>
      <c r="AX717" t="str" cm="1">
        <f t="array" ref="AX717">IFERROR(IF(P717&lt;&gt;"",P717,IF(OR($S717="",$T717=""),"",IF($T717&lt;&gt;"",_xlfn._xlws.FILTER(P:P,($BU:$BU=$BU717)*($I:$I=$I717)*($T:$T=$T717)*($S:$S=_xlfn.MINIFS($S:$S,$T:$T,"="&amp;$T717)),""))))&amp;"",IF(P717="","",""))&amp;""</f>
        <v/>
      </c>
      <c r="AY717" t="str" cm="1">
        <f t="array" ref="AY717">IFERROR(IF(Q717&lt;&gt;"",Q717,IF(OR($S717="",$T717=""),"",IF($T717&lt;&gt;"",_xlfn._xlws.FILTER(Q:Q,($BU:$BU=$BU717)*($I:$I=$I717)*($T:$T=$T717)*($S:$S=_xlfn.MINIFS($S:$S,$T:$T,"="&amp;$T717)),""))))&amp;"",IF(Q717="","",""))&amp;""</f>
        <v/>
      </c>
      <c r="AZ717" t="str" cm="1">
        <f t="array" ref="AZ717">IFERROR(IF(R717&lt;&gt;"",R717,IF(OR($S717="",$T717=""),"",IF($T717&lt;&gt;"",_xlfn._xlws.FILTER(R:R,($BU:$BU=$BU717)*($I:$I=$I717)*($T:$T=$T717)*($S:$S=_xlfn.MINIFS($S:$S,$T:$T,"="&amp;$T717)),""))))&amp;"",IF(R717="","",""))&amp;""</f>
        <v/>
      </c>
      <c r="BA717" s="6">
        <f t="shared" si="1060"/>
        <v>62</v>
      </c>
      <c r="BB717">
        <f t="shared" ref="BB717:BD717" si="1079">BB716</f>
        <v>18987</v>
      </c>
      <c r="BC717" t="str">
        <f t="shared" si="1079"/>
        <v>Velodrome</v>
      </c>
      <c r="BD717" t="str">
        <f t="shared" si="1079"/>
        <v>Outlaws</v>
      </c>
      <c r="BE717" t="s">
        <v>7</v>
      </c>
      <c r="BF717" t="s">
        <v>192</v>
      </c>
      <c r="BI717" cm="1">
        <f t="array" aca="1" ref="BI717" ca="1">IFERROR(_xlfn._xlws.FILTER(shifts!A:A,(shifts!B:B=events!AD717)*(shifts!AG:AG&gt;=events!BK717)*(shifts!AH:AH&lt;=events!BL717)),BI716)</f>
        <v>26</v>
      </c>
      <c r="BJ717" s="15">
        <f t="shared" si="1062"/>
        <v>0</v>
      </c>
      <c r="BK717">
        <f t="shared" si="1063"/>
        <v>492</v>
      </c>
      <c r="BL717">
        <f t="shared" si="1064"/>
        <v>492</v>
      </c>
      <c r="BM717" s="15">
        <f>SUMIFS(BJ$2:BJ717,K$2:K717,"=Intermission")+SUMIFS(BJ$2:BJ717,K$2:K717,"=Timeout")</f>
        <v>0</v>
      </c>
      <c r="BN717">
        <f t="shared" si="1065"/>
        <v>0</v>
      </c>
      <c r="BO717" s="19">
        <f t="shared" si="1066"/>
        <v>588</v>
      </c>
      <c r="BP717">
        <f t="shared" si="1067"/>
        <v>583</v>
      </c>
      <c r="BQ717" s="17">
        <f t="shared" si="1068"/>
        <v>588</v>
      </c>
      <c r="BR717" t="str">
        <f t="shared" si="1069"/>
        <v>opp_team_player_1</v>
      </c>
      <c r="BS717">
        <f>COUNTIFS(S$3:S717,"="&amp;S717,AI$3:AI717,"="&amp;AI717)</f>
        <v>1</v>
      </c>
      <c r="BT717" t="str">
        <f>IFERROR(VLOOKUP(BB717&amp;BU717&amp;X717,game_rosters!U:W,3,FALSE),"")</f>
        <v>P100224</v>
      </c>
      <c r="BU717" t="str">
        <f t="shared" si="1070"/>
        <v>Velodrome</v>
      </c>
    </row>
    <row r="718" spans="1:73" x14ac:dyDescent="0.2">
      <c r="A718" t="str">
        <f t="shared" si="1045"/>
        <v/>
      </c>
      <c r="E718" s="4"/>
      <c r="F718" s="43"/>
      <c r="G718" s="4"/>
      <c r="H718" s="46"/>
      <c r="I718" s="44">
        <v>70</v>
      </c>
      <c r="J718" s="44" t="str">
        <f t="shared" si="1071"/>
        <v/>
      </c>
      <c r="O718" t="s">
        <v>602</v>
      </c>
      <c r="R718" s="51">
        <v>1</v>
      </c>
      <c r="S718">
        <v>358</v>
      </c>
      <c r="T718">
        <v>62</v>
      </c>
      <c r="U718" t="str">
        <f>IF(B718=1,MAX($U$2:$U717)+1,IF(AND($T718&lt;&gt;"",$T718=$T717),$U717,IF(B718="x",U717,"")))</f>
        <v/>
      </c>
      <c r="V718" t="str">
        <f>IF(C718=1,MAX($V$2:$V717)+1,IF(AND($T718&lt;&gt;"",$T718=$T717),$U717,IF(C718="x",V717,"")))</f>
        <v/>
      </c>
      <c r="X718">
        <v>70</v>
      </c>
      <c r="AA718">
        <f t="shared" si="1042"/>
        <v>1358</v>
      </c>
      <c r="AB718">
        <f t="shared" si="1043"/>
        <v>9062</v>
      </c>
      <c r="AC718">
        <f t="shared" si="1039"/>
        <v>9062</v>
      </c>
      <c r="AD718" s="6">
        <v>1</v>
      </c>
      <c r="AE718" t="s">
        <v>936</v>
      </c>
      <c r="AF718" t="s">
        <v>746</v>
      </c>
      <c r="AG718" t="s">
        <v>756</v>
      </c>
      <c r="AH718" t="s">
        <v>756</v>
      </c>
      <c r="AI718" t="str">
        <f t="shared" si="1046"/>
        <v>o</v>
      </c>
      <c r="AJ718" t="str">
        <f t="shared" si="1047"/>
        <v/>
      </c>
      <c r="AK718" t="str">
        <f t="shared" si="1048"/>
        <v/>
      </c>
      <c r="AL718" t="str">
        <f t="shared" si="1049"/>
        <v/>
      </c>
      <c r="AM718" t="str">
        <f t="shared" si="1050"/>
        <v/>
      </c>
      <c r="AN718" t="str">
        <f t="shared" si="1051"/>
        <v>Away</v>
      </c>
      <c r="AO718" t="str">
        <f t="shared" si="1052"/>
        <v>a</v>
      </c>
      <c r="AP718" t="str">
        <f t="shared" si="1053"/>
        <v/>
      </c>
      <c r="AQ718" t="str">
        <f t="shared" si="1054"/>
        <v/>
      </c>
      <c r="AR718" t="str">
        <f t="shared" si="1055"/>
        <v>Away</v>
      </c>
      <c r="AS718" t="str">
        <f t="shared" si="1056"/>
        <v>a</v>
      </c>
      <c r="AT718" t="str">
        <f t="shared" si="1057"/>
        <v>Defensive</v>
      </c>
      <c r="AU718" t="str">
        <f t="shared" si="1058"/>
        <v/>
      </c>
      <c r="AV718" t="str">
        <f t="shared" si="1059"/>
        <v/>
      </c>
      <c r="AW718" t="str" cm="1">
        <f t="array" ref="AW718">IFERROR(IF(O718&lt;&gt;"",O718,IF(OR($S718="",$T718=""),"",IF(O718&lt;&gt;"",O718,IF($T718&lt;&gt;"",_xlfn._xlws.FILTER(O:O,($BU:$BU=$BU718)*($I:$I=$I718)*($T:$T=$T718)*($S:$S=_xlfn.MINIFS($S:$S,$T:$T,"="&amp;$T718)),"")))))&amp;"",IF(O718="","",""))&amp;""</f>
        <v>Defensive_PlayPossession-StickCheck</v>
      </c>
      <c r="AX718" t="str" cm="1">
        <f t="array" ref="AX718">IFERROR(IF(P718&lt;&gt;"",P718,IF(OR($S718="",$T718=""),"",IF($T718&lt;&gt;"",_xlfn._xlws.FILTER(P:P,($BU:$BU=$BU718)*($I:$I=$I718)*($T:$T=$T718)*($S:$S=_xlfn.MINIFS($S:$S,$T:$T,"="&amp;$T718)),""))))&amp;"",IF(P718="","",""))&amp;""</f>
        <v/>
      </c>
      <c r="AY718" t="str" cm="1">
        <f t="array" ref="AY718">IFERROR(IF(Q718&lt;&gt;"",Q718,IF(OR($S718="",$T718=""),"",IF($T718&lt;&gt;"",_xlfn._xlws.FILTER(Q:Q,($BU:$BU=$BU718)*($I:$I=$I718)*($T:$T=$T718)*($S:$S=_xlfn.MINIFS($S:$S,$T:$T,"="&amp;$T718)),""))))&amp;"",IF(Q718="","",""))&amp;""</f>
        <v/>
      </c>
      <c r="AZ718" t="str" cm="1">
        <f t="array" ref="AZ718">IFERROR(IF(R718&lt;&gt;"",R718,IF(OR($S718="",$T718=""),"",IF($T718&lt;&gt;"",_xlfn._xlws.FILTER(R:R,($BU:$BU=$BU718)*($I:$I=$I718)*($T:$T=$T718)*($S:$S=_xlfn.MINIFS($S:$S,$T:$T,"="&amp;$T718)),""))))&amp;"",IF(R718="","",""))&amp;""</f>
        <v>1</v>
      </c>
      <c r="BA718" s="6">
        <f t="shared" si="1060"/>
        <v>62</v>
      </c>
      <c r="BB718">
        <f t="shared" ref="BB718:BD718" si="1080">BB717</f>
        <v>18987</v>
      </c>
      <c r="BC718" t="str">
        <f t="shared" si="1080"/>
        <v>Velodrome</v>
      </c>
      <c r="BD718" t="str">
        <f t="shared" si="1080"/>
        <v>Outlaws</v>
      </c>
      <c r="BE718" t="s">
        <v>7</v>
      </c>
      <c r="BF718" t="s">
        <v>192</v>
      </c>
      <c r="BI718" cm="1">
        <f t="array" aca="1" ref="BI718" ca="1">IFERROR(_xlfn._xlws.FILTER(shifts!A:A,(shifts!B:B=events!AD718)*(shifts!AG:AG&gt;=events!BK718)*(shifts!AH:AH&lt;=events!BL718)),BI717)</f>
        <v>26</v>
      </c>
      <c r="BJ718" s="15">
        <f t="shared" si="1062"/>
        <v>0</v>
      </c>
      <c r="BK718">
        <f t="shared" si="1063"/>
        <v>492</v>
      </c>
      <c r="BL718">
        <f t="shared" si="1064"/>
        <v>492</v>
      </c>
      <c r="BM718" s="15">
        <f>SUMIFS(BJ$2:BJ718,K$2:K718,"=Intermission")+SUMIFS(BJ$2:BJ718,K$2:K718,"=Timeout")</f>
        <v>0</v>
      </c>
      <c r="BN718">
        <f t="shared" si="1065"/>
        <v>0</v>
      </c>
      <c r="BO718" s="19">
        <f t="shared" si="1066"/>
        <v>588</v>
      </c>
      <c r="BP718">
        <f t="shared" si="1067"/>
        <v>583</v>
      </c>
      <c r="BQ718" s="17">
        <f t="shared" si="1068"/>
        <v>588</v>
      </c>
      <c r="BR718" t="str">
        <f t="shared" si="1069"/>
        <v>opp_team_player_2</v>
      </c>
      <c r="BS718">
        <f>COUNTIFS(S$3:S718,"="&amp;S718,AI$3:AI718,"="&amp;AI718)</f>
        <v>2</v>
      </c>
      <c r="BT718" t="str">
        <f>IFERROR(VLOOKUP(BB718&amp;BU718&amp;X718,game_rosters!U:W,3,FALSE),"")</f>
        <v>P100001</v>
      </c>
      <c r="BU718" t="str">
        <f t="shared" si="1070"/>
        <v>Velodrome</v>
      </c>
    </row>
    <row r="719" spans="1:73" x14ac:dyDescent="0.2">
      <c r="A719">
        <f t="shared" si="1045"/>
        <v>1</v>
      </c>
      <c r="E719" s="4"/>
      <c r="F719" s="43"/>
      <c r="G719" s="4"/>
      <c r="H719" s="46"/>
      <c r="I719" s="44">
        <v>4</v>
      </c>
      <c r="J719" s="44" t="str">
        <f t="shared" si="1071"/>
        <v/>
      </c>
      <c r="K719" t="s">
        <v>9</v>
      </c>
      <c r="L719" t="s">
        <v>173</v>
      </c>
      <c r="M719" t="s">
        <v>75</v>
      </c>
      <c r="S719">
        <v>359</v>
      </c>
      <c r="T719">
        <v>62</v>
      </c>
      <c r="U719" t="str">
        <f>IF(B719=1,MAX($U$2:$U718)+1,IF(AND($T719&lt;&gt;"",$T719=$T718),$U718,IF(B719="x",U718,"")))</f>
        <v/>
      </c>
      <c r="V719" t="str">
        <f>IF(C719=1,MAX($V$2:$V718)+1,IF(AND($T719&lt;&gt;"",$T719=$T718),$U718,IF(C719="x",V718,"")))</f>
        <v/>
      </c>
      <c r="W719" t="s">
        <v>731</v>
      </c>
      <c r="X719">
        <v>4</v>
      </c>
      <c r="Z719">
        <v>1</v>
      </c>
      <c r="AA719">
        <f t="shared" si="1042"/>
        <v>1359</v>
      </c>
      <c r="AB719">
        <f t="shared" si="1043"/>
        <v>9062</v>
      </c>
      <c r="AC719">
        <f t="shared" si="1039"/>
        <v>9062</v>
      </c>
      <c r="AD719" s="6">
        <v>1</v>
      </c>
      <c r="AE719" t="s">
        <v>936</v>
      </c>
      <c r="AF719" t="s">
        <v>746</v>
      </c>
      <c r="AG719" t="s">
        <v>756</v>
      </c>
      <c r="AH719" t="s">
        <v>756</v>
      </c>
      <c r="AI719" t="str">
        <f t="shared" si="1046"/>
        <v>e</v>
      </c>
      <c r="AJ719" t="str">
        <f t="shared" si="1047"/>
        <v/>
      </c>
      <c r="AK719" t="str">
        <f t="shared" si="1048"/>
        <v/>
      </c>
      <c r="AL719" t="str">
        <f t="shared" si="1049"/>
        <v/>
      </c>
      <c r="AM719" t="str">
        <f t="shared" si="1050"/>
        <v/>
      </c>
      <c r="AN719" t="str">
        <f t="shared" si="1051"/>
        <v>Away</v>
      </c>
      <c r="AO719" t="str">
        <f t="shared" si="1052"/>
        <v>a</v>
      </c>
      <c r="AP719" t="str">
        <f t="shared" si="1053"/>
        <v/>
      </c>
      <c r="AQ719" t="str">
        <f t="shared" si="1054"/>
        <v/>
      </c>
      <c r="AR719" t="str">
        <f t="shared" si="1055"/>
        <v>Away</v>
      </c>
      <c r="AS719" t="str">
        <f t="shared" si="1056"/>
        <v>a</v>
      </c>
      <c r="AT719" t="str">
        <f t="shared" si="1057"/>
        <v>Offensive</v>
      </c>
      <c r="AU719" t="str">
        <f t="shared" si="1058"/>
        <v/>
      </c>
      <c r="AV719" t="str">
        <f t="shared" si="1059"/>
        <v/>
      </c>
      <c r="AW719" t="str" cm="1">
        <f t="array" ref="AW719">IFERROR(IF(O719&lt;&gt;"",O719,IF(OR($S719="",$T719=""),"",IF(O719&lt;&gt;"",O719,IF($T719&lt;&gt;"",_xlfn._xlws.FILTER(O:O,($BU:$BU=$BU719)*($I:$I=$I719)*($T:$T=$T719)*($S:$S=_xlfn.MINIFS($S:$S,$T:$T,"="&amp;$T719)),"")))))&amp;"",IF(O719="","",""))&amp;""</f>
        <v/>
      </c>
      <c r="AX719" t="str" cm="1">
        <f t="array" ref="AX719">IFERROR(IF(P719&lt;&gt;"",P719,IF(OR($S719="",$T719=""),"",IF($T719&lt;&gt;"",_xlfn._xlws.FILTER(P:P,($BU:$BU=$BU719)*($I:$I=$I719)*($T:$T=$T719)*($S:$S=_xlfn.MINIFS($S:$S,$T:$T,"="&amp;$T719)),""))))&amp;"",IF(P719="","",""))&amp;""</f>
        <v/>
      </c>
      <c r="AY719" t="str" cm="1">
        <f t="array" ref="AY719">IFERROR(IF(Q719&lt;&gt;"",Q719,IF(OR($S719="",$T719=""),"",IF($T719&lt;&gt;"",_xlfn._xlws.FILTER(Q:Q,($BU:$BU=$BU719)*($I:$I=$I719)*($T:$T=$T719)*($S:$S=_xlfn.MINIFS($S:$S,$T:$T,"="&amp;$T719)),""))))&amp;"",IF(Q719="","",""))&amp;""</f>
        <v/>
      </c>
      <c r="AZ719" t="str" cm="1">
        <f t="array" ref="AZ719">IFERROR(IF(R719&lt;&gt;"",R719,IF(OR($S719="",$T719=""),"",IF($T719&lt;&gt;"",_xlfn._xlws.FILTER(R:R,($BU:$BU=$BU719)*($I:$I=$I719)*($T:$T=$T719)*($S:$S=_xlfn.MINIFS($S:$S,$T:$T,"="&amp;$T719)),""))))&amp;"",IF(R719="","",""))&amp;""</f>
        <v>1</v>
      </c>
      <c r="BA719" s="6">
        <f t="shared" si="1060"/>
        <v>62</v>
      </c>
      <c r="BB719">
        <f t="shared" ref="BB719:BD719" si="1081">BB718</f>
        <v>18987</v>
      </c>
      <c r="BC719" t="str">
        <f t="shared" si="1081"/>
        <v>Velodrome</v>
      </c>
      <c r="BD719" t="str">
        <f t="shared" si="1081"/>
        <v>Outlaws</v>
      </c>
      <c r="BE719" t="s">
        <v>9</v>
      </c>
      <c r="BF719" t="s">
        <v>173</v>
      </c>
      <c r="BI719" cm="1">
        <f t="array" aca="1" ref="BI719" ca="1">IFERROR(_xlfn._xlws.FILTER(shifts!A:A,(shifts!B:B=events!AD719)*(shifts!AG:AG&gt;=events!BK719)*(shifts!AH:AH&lt;=events!BL719)),BI718)</f>
        <v>26</v>
      </c>
      <c r="BJ719" s="15">
        <f t="shared" si="1062"/>
        <v>0</v>
      </c>
      <c r="BK719">
        <f t="shared" si="1063"/>
        <v>492</v>
      </c>
      <c r="BL719">
        <f t="shared" si="1064"/>
        <v>492</v>
      </c>
      <c r="BM719" s="15">
        <f>SUMIFS(BJ$2:BJ719,K$2:K719,"=Intermission")+SUMIFS(BJ$2:BJ719,K$2:K719,"=Timeout")</f>
        <v>0</v>
      </c>
      <c r="BN719">
        <f t="shared" si="1065"/>
        <v>0</v>
      </c>
      <c r="BO719" s="19">
        <f t="shared" si="1066"/>
        <v>588</v>
      </c>
      <c r="BP719">
        <f t="shared" si="1067"/>
        <v>583</v>
      </c>
      <c r="BQ719" s="17">
        <f t="shared" si="1068"/>
        <v>588</v>
      </c>
      <c r="BR719" t="str">
        <f t="shared" si="1069"/>
        <v>event_team_player_1</v>
      </c>
      <c r="BS719">
        <f>COUNTIFS(S$3:S719,"="&amp;S719,AI$3:AI719,"="&amp;AI719)</f>
        <v>1</v>
      </c>
      <c r="BT719" t="str">
        <f>IFERROR(VLOOKUP(BB719&amp;BU719&amp;X719,game_rosters!U:W,3,FALSE),"")</f>
        <v>P100032</v>
      </c>
      <c r="BU719" t="str">
        <f t="shared" si="1070"/>
        <v>Outlaws</v>
      </c>
    </row>
    <row r="720" spans="1:73" x14ac:dyDescent="0.2">
      <c r="A720" t="str">
        <f t="shared" si="1045"/>
        <v/>
      </c>
      <c r="E720" s="4"/>
      <c r="F720" s="43"/>
      <c r="G720" s="4"/>
      <c r="H720" s="46"/>
      <c r="I720" s="44">
        <v>61</v>
      </c>
      <c r="J720" s="44" t="str">
        <f t="shared" si="1071"/>
        <v/>
      </c>
      <c r="S720">
        <v>359</v>
      </c>
      <c r="T720">
        <v>62</v>
      </c>
      <c r="U720" t="str">
        <f>IF(B720=1,MAX($U$2:$U719)+1,IF(AND($T720&lt;&gt;"",$T720=$T719),$U719,IF(B720="x",U719,"")))</f>
        <v/>
      </c>
      <c r="V720" t="str">
        <f>IF(C720=1,MAX($V$2:$V719)+1,IF(AND($T720&lt;&gt;"",$T720=$T719),$U719,IF(C720="x",V719,"")))</f>
        <v/>
      </c>
      <c r="X720">
        <v>61</v>
      </c>
      <c r="AA720">
        <f t="shared" si="1042"/>
        <v>1359</v>
      </c>
      <c r="AB720">
        <f t="shared" si="1043"/>
        <v>9062</v>
      </c>
      <c r="AC720">
        <f t="shared" si="1039"/>
        <v>9062</v>
      </c>
      <c r="AD720" s="6">
        <v>1</v>
      </c>
      <c r="AE720" t="s">
        <v>936</v>
      </c>
      <c r="AF720" t="s">
        <v>746</v>
      </c>
      <c r="AG720" t="s">
        <v>756</v>
      </c>
      <c r="AH720" t="s">
        <v>756</v>
      </c>
      <c r="AI720" t="str">
        <f t="shared" si="1046"/>
        <v>o</v>
      </c>
      <c r="AJ720" t="str">
        <f t="shared" si="1047"/>
        <v/>
      </c>
      <c r="AK720" t="str">
        <f t="shared" si="1048"/>
        <v/>
      </c>
      <c r="AL720" t="str">
        <f t="shared" si="1049"/>
        <v/>
      </c>
      <c r="AM720" t="str">
        <f t="shared" si="1050"/>
        <v/>
      </c>
      <c r="AN720" t="str">
        <f t="shared" si="1051"/>
        <v>Away</v>
      </c>
      <c r="AO720" t="str">
        <f t="shared" si="1052"/>
        <v>a</v>
      </c>
      <c r="AP720" t="str">
        <f t="shared" si="1053"/>
        <v/>
      </c>
      <c r="AQ720" t="str">
        <f t="shared" si="1054"/>
        <v/>
      </c>
      <c r="AR720" t="str">
        <f t="shared" si="1055"/>
        <v>Away</v>
      </c>
      <c r="AS720" t="str">
        <f t="shared" si="1056"/>
        <v>a</v>
      </c>
      <c r="AT720" t="str">
        <f t="shared" si="1057"/>
        <v>Defensive</v>
      </c>
      <c r="AU720" t="str">
        <f t="shared" si="1058"/>
        <v/>
      </c>
      <c r="AV720" t="str">
        <f t="shared" si="1059"/>
        <v/>
      </c>
      <c r="AW720" t="str" cm="1">
        <f t="array" ref="AW720">IFERROR(IF(O720&lt;&gt;"",O720,IF(OR($S720="",$T720=""),"",IF(O720&lt;&gt;"",O720,IF($T720&lt;&gt;"",_xlfn._xlws.FILTER(O:O,($BU:$BU=$BU720)*($I:$I=$I720)*($T:$T=$T720)*($S:$S=_xlfn.MINIFS($S:$S,$T:$T,"="&amp;$T720)),"")))))&amp;"",IF(O720="","",""))&amp;""</f>
        <v>Defensive_PlayPass-InShotPassLane</v>
      </c>
      <c r="AX720" t="str" cm="1">
        <f t="array" ref="AX720">IFERROR(IF(P720&lt;&gt;"",P720,IF(OR($S720="",$T720=""),"",IF($T720&lt;&gt;"",_xlfn._xlws.FILTER(P:P,($BU:$BU=$BU720)*($I:$I=$I720)*($T:$T=$T720)*($S:$S=_xlfn.MINIFS($S:$S,$T:$T,"="&amp;$T720)),""))))&amp;"",IF(P720="","",""))&amp;""</f>
        <v/>
      </c>
      <c r="AY720" t="str" cm="1">
        <f t="array" ref="AY720">IFERROR(IF(Q720&lt;&gt;"",Q720,IF(OR($S720="",$T720=""),"",IF($T720&lt;&gt;"",_xlfn._xlws.FILTER(Q:Q,($BU:$BU=$BU720)*($I:$I=$I720)*($T:$T=$T720)*($S:$S=_xlfn.MINIFS($S:$S,$T:$T,"="&amp;$T720)),""))))&amp;"",IF(Q720="","",""))&amp;""</f>
        <v/>
      </c>
      <c r="AZ720" t="str" cm="1">
        <f t="array" ref="AZ720">IFERROR(IF(R720&lt;&gt;"",R720,IF(OR($S720="",$T720=""),"",IF($T720&lt;&gt;"",_xlfn._xlws.FILTER(R:R,($BU:$BU=$BU720)*($I:$I=$I720)*($T:$T=$T720)*($S:$S=_xlfn.MINIFS($S:$S,$T:$T,"="&amp;$T720)),""))))&amp;"",IF(R720="","",""))&amp;""</f>
        <v/>
      </c>
      <c r="BA720" s="6">
        <f t="shared" si="1060"/>
        <v>62</v>
      </c>
      <c r="BB720">
        <f t="shared" ref="BB720:BD720" si="1082">BB719</f>
        <v>18987</v>
      </c>
      <c r="BC720" t="str">
        <f t="shared" si="1082"/>
        <v>Velodrome</v>
      </c>
      <c r="BD720" t="str">
        <f t="shared" si="1082"/>
        <v>Outlaws</v>
      </c>
      <c r="BE720" t="s">
        <v>9</v>
      </c>
      <c r="BF720" t="s">
        <v>173</v>
      </c>
      <c r="BI720" cm="1">
        <f t="array" aca="1" ref="BI720" ca="1">IFERROR(_xlfn._xlws.FILTER(shifts!A:A,(shifts!B:B=events!AD720)*(shifts!AG:AG&gt;=events!BK720)*(shifts!AH:AH&lt;=events!BL720)),BI719)</f>
        <v>26</v>
      </c>
      <c r="BJ720" s="15">
        <f t="shared" si="1062"/>
        <v>0</v>
      </c>
      <c r="BK720">
        <f t="shared" si="1063"/>
        <v>492</v>
      </c>
      <c r="BL720">
        <f t="shared" si="1064"/>
        <v>492</v>
      </c>
      <c r="BM720" s="15">
        <f>SUMIFS(BJ$2:BJ720,K$2:K720,"=Intermission")+SUMIFS(BJ$2:BJ720,K$2:K720,"=Timeout")</f>
        <v>0</v>
      </c>
      <c r="BN720">
        <f t="shared" si="1065"/>
        <v>0</v>
      </c>
      <c r="BO720" s="19">
        <f t="shared" si="1066"/>
        <v>588</v>
      </c>
      <c r="BP720">
        <f t="shared" si="1067"/>
        <v>583</v>
      </c>
      <c r="BQ720" s="17">
        <f t="shared" si="1068"/>
        <v>588</v>
      </c>
      <c r="BR720" t="str">
        <f t="shared" si="1069"/>
        <v>opp_team_player_1</v>
      </c>
      <c r="BS720">
        <f>COUNTIFS(S$3:S720,"="&amp;S720,AI$3:AI720,"="&amp;AI720)</f>
        <v>1</v>
      </c>
      <c r="BT720" t="str">
        <f>IFERROR(VLOOKUP(BB720&amp;BU720&amp;X720,game_rosters!U:W,3,FALSE),"")</f>
        <v>P100224</v>
      </c>
      <c r="BU720" t="str">
        <f t="shared" si="1070"/>
        <v>Velodrome</v>
      </c>
    </row>
    <row r="721" spans="1:73" x14ac:dyDescent="0.2">
      <c r="A721">
        <f t="shared" si="1045"/>
        <v>1</v>
      </c>
      <c r="E721" s="4"/>
      <c r="F721" s="43"/>
      <c r="G721" s="4"/>
      <c r="H721" s="46"/>
      <c r="I721" s="44">
        <v>4</v>
      </c>
      <c r="J721" s="44" t="str">
        <f t="shared" si="1071"/>
        <v/>
      </c>
      <c r="K721" t="s">
        <v>238</v>
      </c>
      <c r="L721" t="s">
        <v>657</v>
      </c>
      <c r="M721" t="s">
        <v>89</v>
      </c>
      <c r="N721" t="s">
        <v>594</v>
      </c>
      <c r="S721">
        <v>360</v>
      </c>
      <c r="T721">
        <v>62</v>
      </c>
      <c r="U721" t="str">
        <f>IF(B721=1,MAX($U$2:$U720)+1,IF(AND($T721&lt;&gt;"",$T721=$T720),$U720,IF(B721="x",U720,"")))</f>
        <v/>
      </c>
      <c r="V721" t="str">
        <f>IF(C721=1,MAX($V$2:$V720)+1,IF(AND($T721&lt;&gt;"",$T721=$T720),$U720,IF(C721="x",V720,"")))</f>
        <v/>
      </c>
      <c r="W721" t="s">
        <v>731</v>
      </c>
      <c r="X721">
        <v>4</v>
      </c>
      <c r="Z721">
        <v>1</v>
      </c>
      <c r="AA721">
        <f t="shared" si="1042"/>
        <v>1360</v>
      </c>
      <c r="AB721">
        <f t="shared" si="1043"/>
        <v>9062</v>
      </c>
      <c r="AC721">
        <f t="shared" si="1039"/>
        <v>9062</v>
      </c>
      <c r="AD721" s="6">
        <v>1</v>
      </c>
      <c r="AE721" t="s">
        <v>936</v>
      </c>
      <c r="AF721" t="s">
        <v>746</v>
      </c>
      <c r="AG721" t="s">
        <v>756</v>
      </c>
      <c r="AH721" t="s">
        <v>756</v>
      </c>
      <c r="AI721" t="str">
        <f t="shared" si="1046"/>
        <v>e</v>
      </c>
      <c r="AJ721" t="str">
        <f t="shared" si="1047"/>
        <v/>
      </c>
      <c r="AK721" t="str">
        <f t="shared" si="1048"/>
        <v/>
      </c>
      <c r="AL721" t="str">
        <f t="shared" si="1049"/>
        <v/>
      </c>
      <c r="AM721" t="str">
        <f t="shared" si="1050"/>
        <v/>
      </c>
      <c r="AN721" t="str">
        <f t="shared" si="1051"/>
        <v>Away</v>
      </c>
      <c r="AO721" t="str">
        <f t="shared" si="1052"/>
        <v>a</v>
      </c>
      <c r="AP721" t="str">
        <f t="shared" si="1053"/>
        <v/>
      </c>
      <c r="AQ721" t="str">
        <f t="shared" si="1054"/>
        <v/>
      </c>
      <c r="AR721" t="str">
        <f t="shared" si="1055"/>
        <v>Away</v>
      </c>
      <c r="AS721" t="str">
        <f t="shared" si="1056"/>
        <v>a</v>
      </c>
      <c r="AT721" t="str">
        <f t="shared" si="1057"/>
        <v>Offensive</v>
      </c>
      <c r="AU721" t="str">
        <f t="shared" si="1058"/>
        <v/>
      </c>
      <c r="AV721" t="str">
        <f t="shared" si="1059"/>
        <v/>
      </c>
      <c r="AW721" t="str" cm="1">
        <f t="array" ref="AW721">IFERROR(IF(O721&lt;&gt;"",O721,IF(OR($S721="",$T721=""),"",IF(O721&lt;&gt;"",O721,IF($T721&lt;&gt;"",_xlfn._xlws.FILTER(O:O,($BU:$BU=$BU721)*($I:$I=$I721)*($T:$T=$T721)*($S:$S=_xlfn.MINIFS($S:$S,$T:$T,"="&amp;$T721)),"")))))&amp;"",IF(O721="","",""))&amp;""</f>
        <v/>
      </c>
      <c r="AX721" t="str" cm="1">
        <f t="array" ref="AX721">IFERROR(IF(P721&lt;&gt;"",P721,IF(OR($S721="",$T721=""),"",IF($T721&lt;&gt;"",_xlfn._xlws.FILTER(P:P,($BU:$BU=$BU721)*($I:$I=$I721)*($T:$T=$T721)*($S:$S=_xlfn.MINIFS($S:$S,$T:$T,"="&amp;$T721)),""))))&amp;"",IF(P721="","",""))&amp;""</f>
        <v/>
      </c>
      <c r="AY721" t="str" cm="1">
        <f t="array" ref="AY721">IFERROR(IF(Q721&lt;&gt;"",Q721,IF(OR($S721="",$T721=""),"",IF($T721&lt;&gt;"",_xlfn._xlws.FILTER(Q:Q,($BU:$BU=$BU721)*($I:$I=$I721)*($T:$T=$T721)*($S:$S=_xlfn.MINIFS($S:$S,$T:$T,"="&amp;$T721)),""))))&amp;"",IF(Q721="","",""))&amp;""</f>
        <v/>
      </c>
      <c r="AZ721" t="str" cm="1">
        <f t="array" ref="AZ721">IFERROR(IF(R721&lt;&gt;"",R721,IF(OR($S721="",$T721=""),"",IF($T721&lt;&gt;"",_xlfn._xlws.FILTER(R:R,($BU:$BU=$BU721)*($I:$I=$I721)*($T:$T=$T721)*($S:$S=_xlfn.MINIFS($S:$S,$T:$T,"="&amp;$T721)),""))))&amp;"",IF(R721="","",""))&amp;""</f>
        <v>1</v>
      </c>
      <c r="BA721" s="6">
        <f t="shared" si="1060"/>
        <v>62</v>
      </c>
      <c r="BB721">
        <f t="shared" ref="BB721:BD721" si="1083">BB720</f>
        <v>18987</v>
      </c>
      <c r="BC721" t="str">
        <f t="shared" si="1083"/>
        <v>Velodrome</v>
      </c>
      <c r="BD721" t="str">
        <f t="shared" si="1083"/>
        <v>Outlaws</v>
      </c>
      <c r="BE721" t="s">
        <v>238</v>
      </c>
      <c r="BF721" t="s">
        <v>657</v>
      </c>
      <c r="BI721" cm="1">
        <f t="array" aca="1" ref="BI721" ca="1">IFERROR(_xlfn._xlws.FILTER(shifts!A:A,(shifts!B:B=events!AD721)*(shifts!AG:AG&gt;=events!BK721)*(shifts!AH:AH&lt;=events!BL721)),BI720)</f>
        <v>26</v>
      </c>
      <c r="BJ721" s="15">
        <f t="shared" si="1062"/>
        <v>0</v>
      </c>
      <c r="BK721">
        <f t="shared" si="1063"/>
        <v>492</v>
      </c>
      <c r="BL721">
        <f t="shared" si="1064"/>
        <v>492</v>
      </c>
      <c r="BM721" s="15">
        <f>SUMIFS(BJ$2:BJ721,K$2:K721,"=Intermission")+SUMIFS(BJ$2:BJ721,K$2:K721,"=Timeout")</f>
        <v>0</v>
      </c>
      <c r="BN721">
        <f t="shared" si="1065"/>
        <v>0</v>
      </c>
      <c r="BO721" s="19">
        <f t="shared" si="1066"/>
        <v>588</v>
      </c>
      <c r="BP721">
        <f t="shared" si="1067"/>
        <v>583</v>
      </c>
      <c r="BQ721" s="17">
        <f t="shared" si="1068"/>
        <v>588</v>
      </c>
      <c r="BR721" t="str">
        <f t="shared" si="1069"/>
        <v>event_team_player_1</v>
      </c>
      <c r="BS721">
        <f>COUNTIFS(S$3:S721,"="&amp;S721,AI$3:AI721,"="&amp;AI721)</f>
        <v>1</v>
      </c>
      <c r="BT721" t="str">
        <f>IFERROR(VLOOKUP(BB721&amp;BU721&amp;X721,game_rosters!U:W,3,FALSE),"")</f>
        <v>P100032</v>
      </c>
      <c r="BU721" t="str">
        <f t="shared" si="1070"/>
        <v>Outlaws</v>
      </c>
    </row>
    <row r="722" spans="1:73" x14ac:dyDescent="0.2">
      <c r="A722" t="str">
        <f t="shared" si="1045"/>
        <v/>
      </c>
      <c r="E722" s="4"/>
      <c r="F722" s="43"/>
      <c r="G722" s="4"/>
      <c r="H722" s="46"/>
      <c r="I722" s="44">
        <v>89</v>
      </c>
      <c r="J722" s="44" t="str">
        <f t="shared" si="1071"/>
        <v/>
      </c>
      <c r="S722">
        <v>360</v>
      </c>
      <c r="T722">
        <v>62</v>
      </c>
      <c r="U722" t="str">
        <f>IF(B722=1,MAX($U$2:$U721)+1,IF(AND($T722&lt;&gt;"",$T722=$T721),$U721,IF(B722="x",U721,"")))</f>
        <v/>
      </c>
      <c r="V722" t="str">
        <f>IF(C722=1,MAX($V$2:$V721)+1,IF(AND($T722&lt;&gt;"",$T722=$T721),$U721,IF(C722="x",V721,"")))</f>
        <v/>
      </c>
      <c r="X722">
        <v>89</v>
      </c>
      <c r="Z722">
        <v>1</v>
      </c>
      <c r="AA722">
        <f t="shared" si="1042"/>
        <v>1360</v>
      </c>
      <c r="AB722">
        <f t="shared" si="1043"/>
        <v>9062</v>
      </c>
      <c r="AC722">
        <f t="shared" si="1039"/>
        <v>9062</v>
      </c>
      <c r="AD722" s="6">
        <v>1</v>
      </c>
      <c r="AE722" t="s">
        <v>936</v>
      </c>
      <c r="AF722" t="s">
        <v>746</v>
      </c>
      <c r="AG722" t="s">
        <v>756</v>
      </c>
      <c r="AH722" t="s">
        <v>756</v>
      </c>
      <c r="AI722" t="str">
        <f t="shared" si="1046"/>
        <v>e</v>
      </c>
      <c r="AJ722" t="str">
        <f t="shared" si="1047"/>
        <v/>
      </c>
      <c r="AK722" t="str">
        <f t="shared" si="1048"/>
        <v/>
      </c>
      <c r="AL722" t="str">
        <f t="shared" si="1049"/>
        <v/>
      </c>
      <c r="AM722" t="str">
        <f t="shared" si="1050"/>
        <v/>
      </c>
      <c r="AN722" t="str">
        <f t="shared" si="1051"/>
        <v>Away</v>
      </c>
      <c r="AO722" t="str">
        <f t="shared" si="1052"/>
        <v>a</v>
      </c>
      <c r="AP722" t="str">
        <f t="shared" si="1053"/>
        <v/>
      </c>
      <c r="AQ722" t="str">
        <f t="shared" si="1054"/>
        <v/>
      </c>
      <c r="AR722" t="str">
        <f t="shared" si="1055"/>
        <v>Away</v>
      </c>
      <c r="AS722" t="str">
        <f t="shared" si="1056"/>
        <v>a</v>
      </c>
      <c r="AT722" t="str">
        <f t="shared" si="1057"/>
        <v>Offensive</v>
      </c>
      <c r="AU722" t="str">
        <f t="shared" si="1058"/>
        <v/>
      </c>
      <c r="AV722" t="str">
        <f t="shared" si="1059"/>
        <v/>
      </c>
      <c r="AW722" t="str" cm="1">
        <f t="array" ref="AW722">IFERROR(IF(O722&lt;&gt;"",O722,IF(OR($S722="",$T722=""),"",IF(O722&lt;&gt;"",O722,IF($T722&lt;&gt;"",_xlfn._xlws.FILTER(O:O,($BU:$BU=$BU722)*($I:$I=$I722)*($T:$T=$T722)*($S:$S=_xlfn.MINIFS($S:$S,$T:$T,"="&amp;$T722)),"")))))&amp;"",IF(O722="","",""))&amp;""</f>
        <v/>
      </c>
      <c r="AX722" t="str" cm="1">
        <f t="array" ref="AX722">IFERROR(IF(P722&lt;&gt;"",P722,IF(OR($S722="",$T722=""),"",IF($T722&lt;&gt;"",_xlfn._xlws.FILTER(P:P,($BU:$BU=$BU722)*($I:$I=$I722)*($T:$T=$T722)*($S:$S=_xlfn.MINIFS($S:$S,$T:$T,"="&amp;$T722)),""))))&amp;"",IF(P722="","",""))&amp;""</f>
        <v/>
      </c>
      <c r="AY722" t="str" cm="1">
        <f t="array" ref="AY722">IFERROR(IF(Q722&lt;&gt;"",Q722,IF(OR($S722="",$T722=""),"",IF($T722&lt;&gt;"",_xlfn._xlws.FILTER(Q:Q,($BU:$BU=$BU722)*($I:$I=$I722)*($T:$T=$T722)*($S:$S=_xlfn.MINIFS($S:$S,$T:$T,"="&amp;$T722)),""))))&amp;"",IF(Q722="","",""))&amp;""</f>
        <v/>
      </c>
      <c r="AZ722" t="str" cm="1">
        <f t="array" ref="AZ722">IFERROR(IF(R722&lt;&gt;"",R722,IF(OR($S722="",$T722=""),"",IF($T722&lt;&gt;"",_xlfn._xlws.FILTER(R:R,($BU:$BU=$BU722)*($I:$I=$I722)*($T:$T=$T722)*($S:$S=_xlfn.MINIFS($S:$S,$T:$T,"="&amp;$T722)),""))))&amp;"",IF(R722="","",""))&amp;""</f>
        <v/>
      </c>
      <c r="BA722" s="6">
        <f t="shared" si="1060"/>
        <v>62</v>
      </c>
      <c r="BB722">
        <f t="shared" ref="BB722:BD722" si="1084">BB721</f>
        <v>18987</v>
      </c>
      <c r="BC722" t="str">
        <f t="shared" si="1084"/>
        <v>Velodrome</v>
      </c>
      <c r="BD722" t="str">
        <f t="shared" si="1084"/>
        <v>Outlaws</v>
      </c>
      <c r="BE722" t="s">
        <v>238</v>
      </c>
      <c r="BF722" t="s">
        <v>657</v>
      </c>
      <c r="BI722" cm="1">
        <f t="array" aca="1" ref="BI722" ca="1">IFERROR(_xlfn._xlws.FILTER(shifts!A:A,(shifts!B:B=events!AD722)*(shifts!AG:AG&gt;=events!BK722)*(shifts!AH:AH&lt;=events!BL722)),BI721)</f>
        <v>26</v>
      </c>
      <c r="BJ722" s="15">
        <f t="shared" si="1062"/>
        <v>0</v>
      </c>
      <c r="BK722">
        <f t="shared" si="1063"/>
        <v>492</v>
      </c>
      <c r="BL722">
        <f t="shared" si="1064"/>
        <v>492</v>
      </c>
      <c r="BM722" s="15">
        <f>SUMIFS(BJ$2:BJ722,K$2:K722,"=Intermission")+SUMIFS(BJ$2:BJ722,K$2:K722,"=Timeout")</f>
        <v>0</v>
      </c>
      <c r="BN722">
        <f t="shared" si="1065"/>
        <v>0</v>
      </c>
      <c r="BO722" s="19">
        <f t="shared" si="1066"/>
        <v>588</v>
      </c>
      <c r="BP722">
        <f t="shared" si="1067"/>
        <v>583</v>
      </c>
      <c r="BQ722" s="17">
        <f t="shared" si="1068"/>
        <v>588</v>
      </c>
      <c r="BR722" t="str">
        <f t="shared" si="1069"/>
        <v>event_team_player_2</v>
      </c>
      <c r="BS722">
        <f>COUNTIFS(S$3:S722,"="&amp;S722,AI$3:AI722,"="&amp;AI722)</f>
        <v>2</v>
      </c>
      <c r="BT722" t="str">
        <f>IFERROR(VLOOKUP(BB722&amp;BU722&amp;X722,game_rosters!U:W,3,FALSE),"")</f>
        <v>P100080</v>
      </c>
      <c r="BU722" t="str">
        <f t="shared" si="1070"/>
        <v>Outlaws</v>
      </c>
    </row>
    <row r="723" spans="1:73" x14ac:dyDescent="0.2">
      <c r="A723">
        <f t="shared" si="1045"/>
        <v>1</v>
      </c>
      <c r="E723" s="4"/>
      <c r="F723" s="43"/>
      <c r="G723" s="4"/>
      <c r="H723" s="46"/>
      <c r="I723" s="44">
        <v>70</v>
      </c>
      <c r="J723" s="44" t="str">
        <f t="shared" si="1071"/>
        <v/>
      </c>
      <c r="K723" t="s">
        <v>13</v>
      </c>
      <c r="L723" t="s">
        <v>586</v>
      </c>
      <c r="N723" t="s">
        <v>595</v>
      </c>
      <c r="O723" t="s">
        <v>600</v>
      </c>
      <c r="Q723" t="s">
        <v>595</v>
      </c>
      <c r="R723" s="51">
        <v>1</v>
      </c>
      <c r="S723">
        <v>361</v>
      </c>
      <c r="U723" t="str">
        <f>IF(B723=1,MAX($U$2:$U722)+1,IF(AND($T723&lt;&gt;"",$T723=$T722),$U722,IF(B723="x",U722,"")))</f>
        <v/>
      </c>
      <c r="V723" t="str">
        <f>IF(C723=1,MAX($V$2:$V722)+1,IF(AND($T723&lt;&gt;"",$T723=$T722),$U722,IF(C723="x",V722,"")))</f>
        <v/>
      </c>
      <c r="W723" t="s">
        <v>735</v>
      </c>
      <c r="X723">
        <v>70</v>
      </c>
      <c r="Z723">
        <v>1</v>
      </c>
      <c r="AA723">
        <f t="shared" si="1042"/>
        <v>1361</v>
      </c>
      <c r="AB723" t="str">
        <f t="shared" si="1043"/>
        <v/>
      </c>
      <c r="AC723">
        <f t="shared" si="1039"/>
        <v>1361</v>
      </c>
      <c r="AD723" s="6">
        <v>1</v>
      </c>
      <c r="AE723" t="s">
        <v>936</v>
      </c>
      <c r="AF723" t="s">
        <v>912</v>
      </c>
      <c r="AG723" t="s">
        <v>756</v>
      </c>
      <c r="AH723" t="s">
        <v>756</v>
      </c>
      <c r="AI723" t="str">
        <f t="shared" si="1046"/>
        <v>e</v>
      </c>
      <c r="AJ723" t="str">
        <f t="shared" si="1047"/>
        <v/>
      </c>
      <c r="AK723" t="str">
        <f t="shared" si="1048"/>
        <v/>
      </c>
      <c r="AL723" t="str">
        <f t="shared" si="1049"/>
        <v/>
      </c>
      <c r="AM723" t="str">
        <f t="shared" si="1050"/>
        <v/>
      </c>
      <c r="AN723" t="str">
        <f t="shared" si="1051"/>
        <v>Home</v>
      </c>
      <c r="AO723" t="str">
        <f t="shared" si="1052"/>
        <v>h</v>
      </c>
      <c r="AP723" t="str">
        <f t="shared" si="1053"/>
        <v/>
      </c>
      <c r="AQ723" t="str">
        <f t="shared" si="1054"/>
        <v/>
      </c>
      <c r="AR723" t="str">
        <f t="shared" si="1055"/>
        <v>Home</v>
      </c>
      <c r="AS723" t="str">
        <f t="shared" si="1056"/>
        <v>h</v>
      </c>
      <c r="AT723" t="str">
        <f t="shared" si="1057"/>
        <v>Offensive</v>
      </c>
      <c r="AU723" t="str">
        <f t="shared" si="1058"/>
        <v/>
      </c>
      <c r="AV723" t="str">
        <f t="shared" si="1059"/>
        <v/>
      </c>
      <c r="AW723" t="str" cm="1">
        <f t="array" ref="AW723">IFERROR(IF(O723&lt;&gt;"",O723,IF(OR($S723="",$T723=""),"",IF(O723&lt;&gt;"",O723,IF($T723&lt;&gt;"",_xlfn._xlws.FILTER(O:O,($BU:$BU=$BU723)*($I:$I=$I723)*($T:$T=$T723)*($S:$S=_xlfn.MINIFS($S:$S,$T:$T,"="&amp;$T723)),"")))))&amp;"",IF(O723="","",""))&amp;""</f>
        <v>OffensivePlay_Zone-PuckRetreivalTurnover</v>
      </c>
      <c r="AX723" t="str" cm="1">
        <f t="array" ref="AX723">IFERROR(IF(P723&lt;&gt;"",P723,IF(OR($S723="",$T723=""),"",IF($T723&lt;&gt;"",_xlfn._xlws.FILTER(P:P,($BU:$BU=$BU723)*($I:$I=$I723)*($T:$T=$T723)*($S:$S=_xlfn.MINIFS($S:$S,$T:$T,"="&amp;$T723)),""))))&amp;"",IF(P723="","",""))&amp;""</f>
        <v/>
      </c>
      <c r="AY723" t="str" cm="1">
        <f t="array" ref="AY723">IFERROR(IF(Q723&lt;&gt;"",Q723,IF(OR($S723="",$T723=""),"",IF($T723&lt;&gt;"",_xlfn._xlws.FILTER(Q:Q,($BU:$BU=$BU723)*($I:$I=$I723)*($T:$T=$T723)*($S:$S=_xlfn.MINIFS($S:$S,$T:$T,"="&amp;$T723)),""))))&amp;"",IF(Q723="","",""))&amp;""</f>
        <v>s</v>
      </c>
      <c r="AZ723" t="str" cm="1">
        <f t="array" ref="AZ723">IFERROR(IF(R723&lt;&gt;"",R723,IF(OR($S723="",$T723=""),"",IF($T723&lt;&gt;"",_xlfn._xlws.FILTER(R:R,($BU:$BU=$BU723)*($I:$I=$I723)*($T:$T=$T723)*($S:$S=_xlfn.MINIFS($S:$S,$T:$T,"="&amp;$T723)),""))))&amp;"",IF(R723="","",""))&amp;""</f>
        <v>1</v>
      </c>
      <c r="BA723" s="6">
        <f t="shared" si="1060"/>
        <v>62</v>
      </c>
      <c r="BB723">
        <f t="shared" ref="BB723:BD723" si="1085">BB722</f>
        <v>18987</v>
      </c>
      <c r="BC723" t="str">
        <f t="shared" si="1085"/>
        <v>Velodrome</v>
      </c>
      <c r="BD723" t="str">
        <f t="shared" si="1085"/>
        <v>Outlaws</v>
      </c>
      <c r="BE723" t="s">
        <v>13</v>
      </c>
      <c r="BF723" t="s">
        <v>586</v>
      </c>
      <c r="BI723" cm="1">
        <f t="array" aca="1" ref="BI723" ca="1">IFERROR(_xlfn._xlws.FILTER(shifts!A:A,(shifts!B:B=events!AD723)*(shifts!AG:AG&gt;=events!BK723)*(shifts!AH:AH&lt;=events!BL723)),BI722)</f>
        <v>26</v>
      </c>
      <c r="BJ723" s="15">
        <f t="shared" si="1062"/>
        <v>0</v>
      </c>
      <c r="BK723">
        <f t="shared" si="1063"/>
        <v>489</v>
      </c>
      <c r="BL723">
        <f t="shared" si="1064"/>
        <v>489</v>
      </c>
      <c r="BM723" s="15">
        <f>SUMIFS(BJ$2:BJ723,K$2:K723,"=Intermission")+SUMIFS(BJ$2:BJ723,K$2:K723,"=Timeout")</f>
        <v>0</v>
      </c>
      <c r="BN723">
        <f t="shared" si="1065"/>
        <v>0</v>
      </c>
      <c r="BO723" s="19">
        <f t="shared" si="1066"/>
        <v>591</v>
      </c>
      <c r="BP723">
        <f t="shared" si="1067"/>
        <v>586</v>
      </c>
      <c r="BQ723" s="17">
        <f t="shared" si="1068"/>
        <v>591</v>
      </c>
      <c r="BR723" t="str">
        <f t="shared" si="1069"/>
        <v>event_team_player_1</v>
      </c>
      <c r="BS723">
        <f>COUNTIFS(S$3:S723,"="&amp;S723,AI$3:AI723,"="&amp;AI723)</f>
        <v>1</v>
      </c>
      <c r="BT723" t="str">
        <f>IFERROR(VLOOKUP(BB723&amp;BU723&amp;X723,game_rosters!U:W,3,FALSE),"")</f>
        <v>P100001</v>
      </c>
      <c r="BU723" t="str">
        <f t="shared" si="1070"/>
        <v>Velodrome</v>
      </c>
    </row>
    <row r="724" spans="1:73" x14ac:dyDescent="0.2">
      <c r="A724" t="str">
        <f t="shared" si="1045"/>
        <v/>
      </c>
      <c r="E724" s="4"/>
      <c r="F724" s="43"/>
      <c r="G724" s="4"/>
      <c r="H724" s="46"/>
      <c r="I724" s="44">
        <v>91</v>
      </c>
      <c r="J724" s="44" t="str">
        <f t="shared" si="1071"/>
        <v/>
      </c>
      <c r="O724" t="s">
        <v>632</v>
      </c>
      <c r="Q724" t="s">
        <v>594</v>
      </c>
      <c r="R724" s="51">
        <v>1</v>
      </c>
      <c r="S724">
        <v>361</v>
      </c>
      <c r="U724" t="str">
        <f>IF(B724=1,MAX($U$2:$U723)+1,IF(AND($T724&lt;&gt;"",$T724=$T723),$U723,IF(B724="x",U723,"")))</f>
        <v/>
      </c>
      <c r="V724" t="str">
        <f>IF(C724=1,MAX($V$2:$V723)+1,IF(AND($T724&lt;&gt;"",$T724=$T723),$U723,IF(C724="x",V723,"")))</f>
        <v/>
      </c>
      <c r="X724">
        <v>91</v>
      </c>
      <c r="AA724">
        <f t="shared" si="1042"/>
        <v>1361</v>
      </c>
      <c r="AB724" t="str">
        <f t="shared" si="1043"/>
        <v/>
      </c>
      <c r="AC724">
        <f t="shared" si="1039"/>
        <v>1361</v>
      </c>
      <c r="AD724" s="6">
        <v>1</v>
      </c>
      <c r="AE724" t="s">
        <v>936</v>
      </c>
      <c r="AF724" t="s">
        <v>912</v>
      </c>
      <c r="AG724" t="s">
        <v>756</v>
      </c>
      <c r="AH724" t="s">
        <v>756</v>
      </c>
      <c r="AI724" t="str">
        <f t="shared" si="1046"/>
        <v>o</v>
      </c>
      <c r="AJ724" t="str">
        <f t="shared" si="1047"/>
        <v/>
      </c>
      <c r="AK724" t="str">
        <f t="shared" si="1048"/>
        <v/>
      </c>
      <c r="AL724" t="str">
        <f t="shared" si="1049"/>
        <v/>
      </c>
      <c r="AM724" t="str">
        <f t="shared" si="1050"/>
        <v/>
      </c>
      <c r="AN724" t="str">
        <f t="shared" si="1051"/>
        <v>Home</v>
      </c>
      <c r="AO724" t="str">
        <f t="shared" si="1052"/>
        <v>h</v>
      </c>
      <c r="AP724" t="str">
        <f t="shared" si="1053"/>
        <v/>
      </c>
      <c r="AQ724" t="str">
        <f t="shared" si="1054"/>
        <v/>
      </c>
      <c r="AR724" t="str">
        <f t="shared" si="1055"/>
        <v>Home</v>
      </c>
      <c r="AS724" t="str">
        <f t="shared" si="1056"/>
        <v>h</v>
      </c>
      <c r="AT724" t="str">
        <f t="shared" si="1057"/>
        <v>Defensive</v>
      </c>
      <c r="AU724" t="str">
        <f t="shared" si="1058"/>
        <v/>
      </c>
      <c r="AV724" t="str">
        <f t="shared" si="1059"/>
        <v/>
      </c>
      <c r="AW724" t="str" cm="1">
        <f t="array" ref="AW724">IFERROR(IF(O724&lt;&gt;"",O724,IF(OR($S724="",$T724=""),"",IF(O724&lt;&gt;"",O724,IF($T724&lt;&gt;"",_xlfn._xlws.FILTER(O:O,($BU:$BU=$BU724)*($I:$I=$I724)*($T:$T=$T724)*($S:$S=_xlfn.MINIFS($S:$S,$T:$T,"="&amp;$T724)),"")))))&amp;"",IF(O724="","",""))&amp;""</f>
        <v>Defensive_PlayZone-PuckRecoveryTurnover</v>
      </c>
      <c r="AX724" t="str" cm="1">
        <f t="array" ref="AX724">IFERROR(IF(P724&lt;&gt;"",P724,IF(OR($S724="",$T724=""),"",IF($T724&lt;&gt;"",_xlfn._xlws.FILTER(P:P,($BU:$BU=$BU724)*($I:$I=$I724)*($T:$T=$T724)*($S:$S=_xlfn.MINIFS($S:$S,$T:$T,"="&amp;$T724)),""))))&amp;"",IF(P724="","",""))&amp;""</f>
        <v/>
      </c>
      <c r="AY724" t="str" cm="1">
        <f t="array" ref="AY724">IFERROR(IF(Q724&lt;&gt;"",Q724,IF(OR($S724="",$T724=""),"",IF($T724&lt;&gt;"",_xlfn._xlws.FILTER(Q:Q,($BU:$BU=$BU724)*($I:$I=$I724)*($T:$T=$T724)*($S:$S=_xlfn.MINIFS($S:$S,$T:$T,"="&amp;$T724)),""))))&amp;"",IF(Q724="","",""))&amp;""</f>
        <v>u</v>
      </c>
      <c r="AZ724" t="str" cm="1">
        <f t="array" ref="AZ724">IFERROR(IF(R724&lt;&gt;"",R724,IF(OR($S724="",$T724=""),"",IF($T724&lt;&gt;"",_xlfn._xlws.FILTER(R:R,($BU:$BU=$BU724)*($I:$I=$I724)*($T:$T=$T724)*($S:$S=_xlfn.MINIFS($S:$S,$T:$T,"="&amp;$T724)),""))))&amp;"",IF(R724="","",""))&amp;""</f>
        <v>1</v>
      </c>
      <c r="BA724" s="6">
        <f t="shared" si="1060"/>
        <v>62</v>
      </c>
      <c r="BB724">
        <f t="shared" ref="BB724:BD724" si="1086">BB723</f>
        <v>18987</v>
      </c>
      <c r="BC724" t="str">
        <f t="shared" si="1086"/>
        <v>Velodrome</v>
      </c>
      <c r="BD724" t="str">
        <f t="shared" si="1086"/>
        <v>Outlaws</v>
      </c>
      <c r="BE724" t="s">
        <v>13</v>
      </c>
      <c r="BF724" t="s">
        <v>586</v>
      </c>
      <c r="BI724" cm="1">
        <f t="array" aca="1" ref="BI724" ca="1">IFERROR(_xlfn._xlws.FILTER(shifts!A:A,(shifts!B:B=events!AD724)*(shifts!AG:AG&gt;=events!BK724)*(shifts!AH:AH&lt;=events!BL724)),BI723)</f>
        <v>26</v>
      </c>
      <c r="BJ724" s="15">
        <f t="shared" si="1062"/>
        <v>0</v>
      </c>
      <c r="BK724">
        <f t="shared" si="1063"/>
        <v>489</v>
      </c>
      <c r="BL724">
        <f t="shared" si="1064"/>
        <v>489</v>
      </c>
      <c r="BM724" s="15">
        <f>SUMIFS(BJ$2:BJ724,K$2:K724,"=Intermission")+SUMIFS(BJ$2:BJ724,K$2:K724,"=Timeout")</f>
        <v>0</v>
      </c>
      <c r="BN724">
        <f t="shared" si="1065"/>
        <v>0</v>
      </c>
      <c r="BO724" s="19">
        <f t="shared" si="1066"/>
        <v>591</v>
      </c>
      <c r="BP724">
        <f t="shared" si="1067"/>
        <v>586</v>
      </c>
      <c r="BQ724" s="17">
        <f t="shared" si="1068"/>
        <v>591</v>
      </c>
      <c r="BR724" t="str">
        <f t="shared" si="1069"/>
        <v>opp_team_player_1</v>
      </c>
      <c r="BS724">
        <f>COUNTIFS(S$3:S724,"="&amp;S724,AI$3:AI724,"="&amp;AI724)</f>
        <v>1</v>
      </c>
      <c r="BT724" t="str">
        <f>IFERROR(VLOOKUP(BB724&amp;BU724&amp;X724,game_rosters!U:W,3,FALSE),"")</f>
        <v>P100232</v>
      </c>
      <c r="BU724" t="str">
        <f t="shared" si="1070"/>
        <v>Outlaws</v>
      </c>
    </row>
    <row r="725" spans="1:73" x14ac:dyDescent="0.2">
      <c r="A725">
        <f t="shared" si="1045"/>
        <v>1</v>
      </c>
      <c r="E725" s="4"/>
      <c r="F725" s="43"/>
      <c r="G725" s="4"/>
      <c r="H725" s="46"/>
      <c r="I725" s="44">
        <v>70</v>
      </c>
      <c r="J725" s="44" t="str">
        <f t="shared" si="1071"/>
        <v/>
      </c>
      <c r="K725" t="s">
        <v>13</v>
      </c>
      <c r="O725" t="s">
        <v>663</v>
      </c>
      <c r="Q725" t="s">
        <v>595</v>
      </c>
      <c r="R725" s="51">
        <v>1</v>
      </c>
      <c r="S725">
        <v>362</v>
      </c>
      <c r="T725" t="s">
        <v>756</v>
      </c>
      <c r="U725" t="str">
        <f>IF(B725=1,MAX($U$2:$U724)+1,IF(AND($T725&lt;&gt;"",$T725=$T724),$U724,IF(B725="x",U724,"")))</f>
        <v/>
      </c>
      <c r="V725" t="str">
        <f>IF(C725=1,MAX($V$2:$V724)+1,IF(AND($T725&lt;&gt;"",$T725=$T724),$U724,IF(C725="x",V724,"")))</f>
        <v/>
      </c>
      <c r="W725" t="s">
        <v>735</v>
      </c>
      <c r="X725">
        <v>70</v>
      </c>
      <c r="Z725">
        <v>1</v>
      </c>
      <c r="AA725">
        <f t="shared" si="1042"/>
        <v>1362</v>
      </c>
      <c r="AB725" t="str">
        <f t="shared" si="1043"/>
        <v/>
      </c>
      <c r="AC725">
        <f t="shared" si="1039"/>
        <v>1362</v>
      </c>
      <c r="AD725" s="6">
        <v>1</v>
      </c>
      <c r="AE725" t="s">
        <v>936</v>
      </c>
      <c r="AF725" t="s">
        <v>912</v>
      </c>
      <c r="AG725" t="s">
        <v>936</v>
      </c>
      <c r="AH725" t="s">
        <v>914</v>
      </c>
      <c r="AI725" t="str">
        <f t="shared" si="1046"/>
        <v>e</v>
      </c>
      <c r="AJ725" t="str">
        <f t="shared" si="1047"/>
        <v/>
      </c>
      <c r="AK725" t="str">
        <f t="shared" si="1048"/>
        <v/>
      </c>
      <c r="AL725" t="str">
        <f t="shared" si="1049"/>
        <v/>
      </c>
      <c r="AM725" t="str">
        <f t="shared" si="1050"/>
        <v/>
      </c>
      <c r="AN725" t="str">
        <f t="shared" si="1051"/>
        <v>Home</v>
      </c>
      <c r="AO725" t="str">
        <f t="shared" si="1052"/>
        <v>h</v>
      </c>
      <c r="AP725" t="str">
        <f t="shared" si="1053"/>
        <v/>
      </c>
      <c r="AQ725" t="str">
        <f t="shared" si="1054"/>
        <v/>
      </c>
      <c r="AR725" t="str">
        <f t="shared" si="1055"/>
        <v>Home</v>
      </c>
      <c r="AS725" t="str">
        <f t="shared" si="1056"/>
        <v>h</v>
      </c>
      <c r="AT725" t="str">
        <f t="shared" si="1057"/>
        <v>Offensive</v>
      </c>
      <c r="AU725" t="str">
        <f t="shared" si="1058"/>
        <v/>
      </c>
      <c r="AV725" t="str">
        <f t="shared" si="1059"/>
        <v/>
      </c>
      <c r="AW725" t="str" cm="1">
        <f t="array" ref="AW725">IFERROR(IF(O725&lt;&gt;"",O725,IF(OR($S725="",$T725=""),"",IF(O725&lt;&gt;"",O725,IF($T725&lt;&gt;"",_xlfn._xlws.FILTER(O:O,($BU:$BU=$BU725)*($I:$I=$I725)*($T:$T=$T725)*($S:$S=_xlfn.MINIFS($S:$S,$T:$T,"="&amp;$T725)),"")))))&amp;"",IF(O725="","",""))&amp;""</f>
        <v>OffensivePlay_Possession-DriveNetMiddle</v>
      </c>
      <c r="AX725" t="str" cm="1">
        <f t="array" ref="AX725">IFERROR(IF(P725&lt;&gt;"",P725,IF(OR($S725="",$T725=""),"",IF($T725&lt;&gt;"",_xlfn._xlws.FILTER(P:P,($BU:$BU=$BU725)*($I:$I=$I725)*($T:$T=$T725)*($S:$S=_xlfn.MINIFS($S:$S,$T:$T,"="&amp;$T725)),""))))&amp;"",IF(P725="","",""))&amp;""</f>
        <v/>
      </c>
      <c r="AY725" t="str" cm="1">
        <f t="array" ref="AY725">IFERROR(IF(Q725&lt;&gt;"",Q725,IF(OR($S725="",$T725=""),"",IF($T725&lt;&gt;"",_xlfn._xlws.FILTER(Q:Q,($BU:$BU=$BU725)*($I:$I=$I725)*($T:$T=$T725)*($S:$S=_xlfn.MINIFS($S:$S,$T:$T,"="&amp;$T725)),""))))&amp;"",IF(Q725="","",""))&amp;""</f>
        <v>s</v>
      </c>
      <c r="AZ725" t="str" cm="1">
        <f t="array" ref="AZ725">IFERROR(IF(R725&lt;&gt;"",R725,IF(OR($S725="",$T725=""),"",IF($T725&lt;&gt;"",_xlfn._xlws.FILTER(R:R,($BU:$BU=$BU725)*($I:$I=$I725)*($T:$T=$T725)*($S:$S=_xlfn.MINIFS($S:$S,$T:$T,"="&amp;$T725)),""))))&amp;"",IF(R725="","",""))&amp;""</f>
        <v>1</v>
      </c>
      <c r="BA725" s="6">
        <f t="shared" si="1060"/>
        <v>62</v>
      </c>
      <c r="BB725">
        <f t="shared" ref="BB725:BD725" si="1087">BB724</f>
        <v>18987</v>
      </c>
      <c r="BC725" t="str">
        <f t="shared" si="1087"/>
        <v>Velodrome</v>
      </c>
      <c r="BD725" t="str">
        <f t="shared" si="1087"/>
        <v>Outlaws</v>
      </c>
      <c r="BE725" t="s">
        <v>13</v>
      </c>
      <c r="BF725" t="s">
        <v>756</v>
      </c>
      <c r="BI725" cm="1">
        <f t="array" aca="1" ref="BI725" ca="1">IFERROR(_xlfn._xlws.FILTER(shifts!A:A,(shifts!B:B=events!AD725)*(shifts!AG:AG&gt;=events!BK725)*(shifts!AH:AH&lt;=events!BL725)),BI724)</f>
        <v>26</v>
      </c>
      <c r="BJ725" s="15">
        <f t="shared" si="1062"/>
        <v>4</v>
      </c>
      <c r="BK725">
        <f t="shared" si="1063"/>
        <v>489</v>
      </c>
      <c r="BL725">
        <f t="shared" si="1064"/>
        <v>485</v>
      </c>
      <c r="BM725" s="15">
        <f>SUMIFS(BJ$2:BJ725,K$2:K725,"=Intermission")+SUMIFS(BJ$2:BJ725,K$2:K725,"=Timeout")</f>
        <v>0</v>
      </c>
      <c r="BN725">
        <f t="shared" si="1065"/>
        <v>0</v>
      </c>
      <c r="BO725" s="19">
        <f t="shared" si="1066"/>
        <v>591</v>
      </c>
      <c r="BP725">
        <f t="shared" si="1067"/>
        <v>586</v>
      </c>
      <c r="BQ725" s="17">
        <f t="shared" si="1068"/>
        <v>595</v>
      </c>
      <c r="BR725" t="str">
        <f t="shared" si="1069"/>
        <v>event_team_player_1</v>
      </c>
      <c r="BS725">
        <f>COUNTIFS(S$3:S725,"="&amp;S725,AI$3:AI725,"="&amp;AI725)</f>
        <v>1</v>
      </c>
      <c r="BT725" t="str">
        <f>IFERROR(VLOOKUP(BB725&amp;BU725&amp;X725,game_rosters!U:W,3,FALSE),"")</f>
        <v>P100001</v>
      </c>
      <c r="BU725" t="str">
        <f t="shared" si="1070"/>
        <v>Velodrome</v>
      </c>
    </row>
    <row r="726" spans="1:73" x14ac:dyDescent="0.2">
      <c r="A726" t="str">
        <f t="shared" si="1045"/>
        <v/>
      </c>
      <c r="E726" s="4"/>
      <c r="F726" s="43"/>
      <c r="G726" s="4"/>
      <c r="H726" s="46"/>
      <c r="I726" s="44">
        <v>91</v>
      </c>
      <c r="J726" s="44" t="str">
        <f t="shared" si="1071"/>
        <v/>
      </c>
      <c r="R726" s="51">
        <v>1</v>
      </c>
      <c r="S726">
        <v>362</v>
      </c>
      <c r="T726" t="s">
        <v>756</v>
      </c>
      <c r="U726" t="str">
        <f>IF(B726=1,MAX($U$2:$U725)+1,IF(AND($T726&lt;&gt;"",$T726=$T725),$U725,IF(B726="x",U725,"")))</f>
        <v/>
      </c>
      <c r="V726" t="str">
        <f>IF(C726=1,MAX($V$2:$V725)+1,IF(AND($T726&lt;&gt;"",$T726=$T725),$U725,IF(C726="x",V725,"")))</f>
        <v/>
      </c>
      <c r="X726">
        <v>91</v>
      </c>
      <c r="AA726">
        <f t="shared" si="1042"/>
        <v>1362</v>
      </c>
      <c r="AB726" t="str">
        <f t="shared" si="1043"/>
        <v/>
      </c>
      <c r="AC726">
        <f t="shared" si="1039"/>
        <v>1362</v>
      </c>
      <c r="AD726" s="6">
        <v>1</v>
      </c>
      <c r="AE726" t="s">
        <v>936</v>
      </c>
      <c r="AF726" t="s">
        <v>912</v>
      </c>
      <c r="AG726" t="s">
        <v>936</v>
      </c>
      <c r="AH726" t="s">
        <v>914</v>
      </c>
      <c r="AI726" t="str">
        <f t="shared" si="1046"/>
        <v>o</v>
      </c>
      <c r="AJ726" t="str">
        <f t="shared" si="1047"/>
        <v/>
      </c>
      <c r="AK726" t="str">
        <f t="shared" si="1048"/>
        <v/>
      </c>
      <c r="AL726" t="str">
        <f t="shared" si="1049"/>
        <v/>
      </c>
      <c r="AM726" t="str">
        <f t="shared" si="1050"/>
        <v/>
      </c>
      <c r="AN726" t="str">
        <f t="shared" si="1051"/>
        <v>Home</v>
      </c>
      <c r="AO726" t="str">
        <f t="shared" si="1052"/>
        <v>h</v>
      </c>
      <c r="AP726" t="str">
        <f t="shared" si="1053"/>
        <v/>
      </c>
      <c r="AQ726" t="str">
        <f t="shared" si="1054"/>
        <v/>
      </c>
      <c r="AR726" t="str">
        <f t="shared" si="1055"/>
        <v>Home</v>
      </c>
      <c r="AS726" t="str">
        <f t="shared" si="1056"/>
        <v>h</v>
      </c>
      <c r="AT726" t="str">
        <f t="shared" si="1057"/>
        <v>Defensive</v>
      </c>
      <c r="AU726" t="str">
        <f t="shared" si="1058"/>
        <v/>
      </c>
      <c r="AV726" t="str">
        <f t="shared" si="1059"/>
        <v/>
      </c>
      <c r="AW726" t="str" cm="1">
        <f t="array" ref="AW726">IFERROR(IF(O726&lt;&gt;"",O726,IF(OR($S726="",$T726=""),"",IF(O726&lt;&gt;"",O726,IF($T726&lt;&gt;"",_xlfn._xlws.FILTER(O:O,($BU:$BU=$BU726)*($I:$I=$I726)*($T:$T=$T726)*($S:$S=_xlfn.MINIFS($S:$S,$T:$T,"="&amp;$T726)),"")))))&amp;"",IF(O726="","",""))&amp;""</f>
        <v/>
      </c>
      <c r="AX726" t="str" cm="1">
        <f t="array" ref="AX726">IFERROR(IF(P726&lt;&gt;"",P726,IF(OR($S726="",$T726=""),"",IF($T726&lt;&gt;"",_xlfn._xlws.FILTER(P:P,($BU:$BU=$BU726)*($I:$I=$I726)*($T:$T=$T726)*($S:$S=_xlfn.MINIFS($S:$S,$T:$T,"="&amp;$T726)),""))))&amp;"",IF(P726="","",""))&amp;""</f>
        <v/>
      </c>
      <c r="AY726" t="str" cm="1">
        <f t="array" ref="AY726">IFERROR(IF(Q726&lt;&gt;"",Q726,IF(OR($S726="",$T726=""),"",IF($T726&lt;&gt;"",_xlfn._xlws.FILTER(Q:Q,($BU:$BU=$BU726)*($I:$I=$I726)*($T:$T=$T726)*($S:$S=_xlfn.MINIFS($S:$S,$T:$T,"="&amp;$T726)),""))))&amp;"",IF(Q726="","",""))&amp;""</f>
        <v/>
      </c>
      <c r="AZ726" t="str" cm="1">
        <f t="array" ref="AZ726">IFERROR(IF(R726&lt;&gt;"",R726,IF(OR($S726="",$T726=""),"",IF($T726&lt;&gt;"",_xlfn._xlws.FILTER(R:R,($BU:$BU=$BU726)*($I:$I=$I726)*($T:$T=$T726)*($S:$S=_xlfn.MINIFS($S:$S,$T:$T,"="&amp;$T726)),""))))&amp;"",IF(R726="","",""))&amp;""</f>
        <v>1</v>
      </c>
      <c r="BA726" s="6">
        <f t="shared" si="1060"/>
        <v>62</v>
      </c>
      <c r="BB726">
        <f t="shared" ref="BB726:BD726" si="1088">BB725</f>
        <v>18987</v>
      </c>
      <c r="BC726" t="str">
        <f t="shared" si="1088"/>
        <v>Velodrome</v>
      </c>
      <c r="BD726" t="str">
        <f t="shared" si="1088"/>
        <v>Outlaws</v>
      </c>
      <c r="BE726" t="s">
        <v>13</v>
      </c>
      <c r="BF726" t="s">
        <v>756</v>
      </c>
      <c r="BI726" cm="1">
        <f t="array" aca="1" ref="BI726" ca="1">IFERROR(_xlfn._xlws.FILTER(shifts!A:A,(shifts!B:B=events!AD726)*(shifts!AG:AG&gt;=events!BK726)*(shifts!AH:AH&lt;=events!BL726)),BI725)</f>
        <v>26</v>
      </c>
      <c r="BJ726" s="15">
        <f t="shared" si="1062"/>
        <v>4</v>
      </c>
      <c r="BK726">
        <f t="shared" si="1063"/>
        <v>489</v>
      </c>
      <c r="BL726">
        <f t="shared" si="1064"/>
        <v>485</v>
      </c>
      <c r="BM726" s="15">
        <f>SUMIFS(BJ$2:BJ726,K$2:K726,"=Intermission")+SUMIFS(BJ$2:BJ726,K$2:K726,"=Timeout")</f>
        <v>0</v>
      </c>
      <c r="BN726">
        <f t="shared" si="1065"/>
        <v>0</v>
      </c>
      <c r="BO726" s="19">
        <f t="shared" si="1066"/>
        <v>591</v>
      </c>
      <c r="BP726">
        <f t="shared" si="1067"/>
        <v>586</v>
      </c>
      <c r="BQ726" s="17">
        <f t="shared" si="1068"/>
        <v>595</v>
      </c>
      <c r="BR726" t="str">
        <f t="shared" si="1069"/>
        <v>opp_team_player_1</v>
      </c>
      <c r="BS726">
        <f>COUNTIFS(S$3:S726,"="&amp;S726,AI$3:AI726,"="&amp;AI726)</f>
        <v>1</v>
      </c>
      <c r="BT726" t="str">
        <f>IFERROR(VLOOKUP(BB726&amp;BU726&amp;X726,game_rosters!U:W,3,FALSE),"")</f>
        <v>P100232</v>
      </c>
      <c r="BU726" t="str">
        <f t="shared" si="1070"/>
        <v>Outlaws</v>
      </c>
    </row>
    <row r="727" spans="1:73" x14ac:dyDescent="0.2">
      <c r="A727" t="str">
        <f t="shared" si="1045"/>
        <v/>
      </c>
      <c r="E727" s="4"/>
      <c r="F727" s="43"/>
      <c r="G727" s="4"/>
      <c r="H727" s="46"/>
      <c r="I727" s="44">
        <v>25</v>
      </c>
      <c r="J727" s="44" t="str">
        <f t="shared" si="1071"/>
        <v/>
      </c>
      <c r="R727" s="51">
        <v>1</v>
      </c>
      <c r="S727">
        <v>362</v>
      </c>
      <c r="T727" t="s">
        <v>756</v>
      </c>
      <c r="U727" t="str">
        <f>IF(B727=1,MAX($U$2:$U726)+1,IF(AND($T727&lt;&gt;"",$T727=$T726),$U726,IF(B727="x",U726,"")))</f>
        <v/>
      </c>
      <c r="V727" t="str">
        <f>IF(C727=1,MAX($V$2:$V726)+1,IF(AND($T727&lt;&gt;"",$T727=$T726),$U726,IF(C727="x",V726,"")))</f>
        <v/>
      </c>
      <c r="X727">
        <v>25</v>
      </c>
      <c r="AA727">
        <f t="shared" si="1042"/>
        <v>1362</v>
      </c>
      <c r="AB727" t="str">
        <f t="shared" si="1043"/>
        <v/>
      </c>
      <c r="AC727">
        <f t="shared" si="1039"/>
        <v>1362</v>
      </c>
      <c r="AD727" s="6">
        <v>1</v>
      </c>
      <c r="AE727" t="s">
        <v>936</v>
      </c>
      <c r="AF727" t="s">
        <v>912</v>
      </c>
      <c r="AG727" t="s">
        <v>936</v>
      </c>
      <c r="AH727" t="s">
        <v>914</v>
      </c>
      <c r="AI727" t="str">
        <f t="shared" si="1046"/>
        <v>o</v>
      </c>
      <c r="AJ727" t="str">
        <f t="shared" si="1047"/>
        <v/>
      </c>
      <c r="AK727" t="str">
        <f t="shared" si="1048"/>
        <v/>
      </c>
      <c r="AL727" t="str">
        <f t="shared" si="1049"/>
        <v/>
      </c>
      <c r="AM727" t="str">
        <f t="shared" si="1050"/>
        <v/>
      </c>
      <c r="AN727" t="str">
        <f t="shared" si="1051"/>
        <v>Home</v>
      </c>
      <c r="AO727" t="str">
        <f t="shared" si="1052"/>
        <v>h</v>
      </c>
      <c r="AP727" t="str">
        <f t="shared" si="1053"/>
        <v/>
      </c>
      <c r="AQ727" t="str">
        <f t="shared" si="1054"/>
        <v/>
      </c>
      <c r="AR727" t="str">
        <f t="shared" si="1055"/>
        <v>Home</v>
      </c>
      <c r="AS727" t="str">
        <f t="shared" si="1056"/>
        <v>h</v>
      </c>
      <c r="AT727" t="str">
        <f t="shared" si="1057"/>
        <v>Defensive</v>
      </c>
      <c r="AU727" t="str">
        <f t="shared" si="1058"/>
        <v/>
      </c>
      <c r="AV727" t="str">
        <f t="shared" si="1059"/>
        <v/>
      </c>
      <c r="AW727" t="str" cm="1">
        <f t="array" ref="AW727">IFERROR(IF(O727&lt;&gt;"",O727,IF(OR($S727="",$T727=""),"",IF(O727&lt;&gt;"",O727,IF($T727&lt;&gt;"",_xlfn._xlws.FILTER(O:O,($BU:$BU=$BU727)*($I:$I=$I727)*($T:$T=$T727)*($S:$S=_xlfn.MINIFS($S:$S,$T:$T,"="&amp;$T727)),"")))))&amp;"",IF(O727="","",""))&amp;""</f>
        <v/>
      </c>
      <c r="AX727" t="str" cm="1">
        <f t="array" ref="AX727">IFERROR(IF(P727&lt;&gt;"",P727,IF(OR($S727="",$T727=""),"",IF($T727&lt;&gt;"",_xlfn._xlws.FILTER(P:P,($BU:$BU=$BU727)*($I:$I=$I727)*($T:$T=$T727)*($S:$S=_xlfn.MINIFS($S:$S,$T:$T,"="&amp;$T727)),""))))&amp;"",IF(P727="","",""))&amp;""</f>
        <v/>
      </c>
      <c r="AY727" t="str" cm="1">
        <f t="array" ref="AY727">IFERROR(IF(Q727&lt;&gt;"",Q727,IF(OR($S727="",$T727=""),"",IF($T727&lt;&gt;"",_xlfn._xlws.FILTER(Q:Q,($BU:$BU=$BU727)*($I:$I=$I727)*($T:$T=$T727)*($S:$S=_xlfn.MINIFS($S:$S,$T:$T,"="&amp;$T727)),""))))&amp;"",IF(Q727="","",""))&amp;""</f>
        <v/>
      </c>
      <c r="AZ727" t="str" cm="1">
        <f t="array" ref="AZ727">IFERROR(IF(R727&lt;&gt;"",R727,IF(OR($S727="",$T727=""),"",IF($T727&lt;&gt;"",_xlfn._xlws.FILTER(R:R,($BU:$BU=$BU727)*($I:$I=$I727)*($T:$T=$T727)*($S:$S=_xlfn.MINIFS($S:$S,$T:$T,"="&amp;$T727)),""))))&amp;"",IF(R727="","",""))&amp;""</f>
        <v>1</v>
      </c>
      <c r="BA727" s="6">
        <f t="shared" si="1060"/>
        <v>62</v>
      </c>
      <c r="BB727">
        <f t="shared" ref="BB727:BD727" si="1089">BB726</f>
        <v>18987</v>
      </c>
      <c r="BC727" t="str">
        <f t="shared" si="1089"/>
        <v>Velodrome</v>
      </c>
      <c r="BD727" t="str">
        <f t="shared" si="1089"/>
        <v>Outlaws</v>
      </c>
      <c r="BE727" t="s">
        <v>13</v>
      </c>
      <c r="BF727" t="s">
        <v>756</v>
      </c>
      <c r="BI727" cm="1">
        <f t="array" aca="1" ref="BI727" ca="1">IFERROR(_xlfn._xlws.FILTER(shifts!A:A,(shifts!B:B=events!AD727)*(shifts!AG:AG&gt;=events!BK727)*(shifts!AH:AH&lt;=events!BL727)),BI726)</f>
        <v>26</v>
      </c>
      <c r="BJ727" s="15">
        <f t="shared" si="1062"/>
        <v>4</v>
      </c>
      <c r="BK727">
        <f t="shared" si="1063"/>
        <v>489</v>
      </c>
      <c r="BL727">
        <f t="shared" si="1064"/>
        <v>485</v>
      </c>
      <c r="BM727" s="15">
        <f>SUMIFS(BJ$2:BJ727,K$2:K727,"=Intermission")+SUMIFS(BJ$2:BJ727,K$2:K727,"=Timeout")</f>
        <v>0</v>
      </c>
      <c r="BN727">
        <f t="shared" si="1065"/>
        <v>0</v>
      </c>
      <c r="BO727" s="19">
        <f t="shared" si="1066"/>
        <v>591</v>
      </c>
      <c r="BP727">
        <f t="shared" si="1067"/>
        <v>586</v>
      </c>
      <c r="BQ727" s="17">
        <f t="shared" si="1068"/>
        <v>595</v>
      </c>
      <c r="BR727" t="str">
        <f t="shared" si="1069"/>
        <v>opp_team_player_2</v>
      </c>
      <c r="BS727">
        <f>COUNTIFS(S$3:S727,"="&amp;S727,AI$3:AI727,"="&amp;AI727)</f>
        <v>2</v>
      </c>
      <c r="BT727" t="str">
        <f>IFERROR(VLOOKUP(BB727&amp;BU727&amp;X727,game_rosters!U:W,3,FALSE),"")</f>
        <v>P100170</v>
      </c>
      <c r="BU727" t="str">
        <f t="shared" si="1070"/>
        <v>Outlaws</v>
      </c>
    </row>
    <row r="728" spans="1:73" x14ac:dyDescent="0.2">
      <c r="A728">
        <f t="shared" si="1045"/>
        <v>1</v>
      </c>
      <c r="E728" s="4"/>
      <c r="F728" s="43"/>
      <c r="G728" s="4"/>
      <c r="H728" s="46"/>
      <c r="I728" s="44">
        <v>70</v>
      </c>
      <c r="J728" s="44" t="str">
        <f t="shared" si="1071"/>
        <v>o</v>
      </c>
      <c r="K728" t="s">
        <v>6</v>
      </c>
      <c r="L728" t="s">
        <v>191</v>
      </c>
      <c r="M728" t="s">
        <v>51</v>
      </c>
      <c r="N728" t="s">
        <v>594</v>
      </c>
      <c r="R728" s="51">
        <v>1</v>
      </c>
      <c r="S728">
        <v>363</v>
      </c>
      <c r="T728">
        <v>63</v>
      </c>
      <c r="U728" t="str">
        <f>IF(B728=1,MAX($U$2:$U727)+1,IF(AND($T728&lt;&gt;"",$T728=$T727),$U727,IF(B728="x",U727,"")))</f>
        <v/>
      </c>
      <c r="V728" t="str">
        <f>IF(C728=1,MAX($V$2:$V727)+1,IF(AND($T728&lt;&gt;"",$T728=$T727),$U727,IF(C728="x",V727,"")))</f>
        <v/>
      </c>
      <c r="W728" t="s">
        <v>735</v>
      </c>
      <c r="X728">
        <v>70</v>
      </c>
      <c r="Z728">
        <v>1</v>
      </c>
      <c r="AA728">
        <f t="shared" si="1042"/>
        <v>1363</v>
      </c>
      <c r="AB728">
        <f t="shared" si="1043"/>
        <v>9063</v>
      </c>
      <c r="AC728">
        <f t="shared" si="1039"/>
        <v>9063</v>
      </c>
      <c r="AD728" s="6">
        <v>1</v>
      </c>
      <c r="AE728" t="s">
        <v>936</v>
      </c>
      <c r="AF728" t="s">
        <v>914</v>
      </c>
      <c r="AG728" t="s">
        <v>756</v>
      </c>
      <c r="AH728" t="s">
        <v>756</v>
      </c>
      <c r="AI728" t="str">
        <f t="shared" si="1046"/>
        <v>e</v>
      </c>
      <c r="AJ728" t="str">
        <f t="shared" si="1047"/>
        <v>o</v>
      </c>
      <c r="AK728" t="str">
        <f t="shared" si="1048"/>
        <v>o</v>
      </c>
      <c r="AL728" t="str">
        <f t="shared" si="1049"/>
        <v>o</v>
      </c>
      <c r="AM728" t="str">
        <f t="shared" si="1050"/>
        <v>d</v>
      </c>
      <c r="AN728" t="str">
        <f t="shared" si="1051"/>
        <v>Home</v>
      </c>
      <c r="AO728" t="str">
        <f t="shared" si="1052"/>
        <v>h</v>
      </c>
      <c r="AP728" t="str">
        <f t="shared" si="1053"/>
        <v>o</v>
      </c>
      <c r="AQ728" t="str">
        <f t="shared" si="1054"/>
        <v>d</v>
      </c>
      <c r="AR728" t="str">
        <f t="shared" si="1055"/>
        <v>Home</v>
      </c>
      <c r="AS728" t="str">
        <f t="shared" si="1056"/>
        <v>h</v>
      </c>
      <c r="AT728" t="str">
        <f t="shared" si="1057"/>
        <v>Offensive</v>
      </c>
      <c r="AU728" t="str">
        <f t="shared" si="1058"/>
        <v/>
      </c>
      <c r="AV728" t="str">
        <f t="shared" si="1059"/>
        <v/>
      </c>
      <c r="AW728" t="str" cm="1">
        <f t="array" ref="AW728">IFERROR(IF(O728&lt;&gt;"",O728,IF(OR($S728="",$T728=""),"",IF(O728&lt;&gt;"",O728,IF($T728&lt;&gt;"",_xlfn._xlws.FILTER(O:O,($BU:$BU=$BU728)*($I:$I=$I728)*($T:$T=$T728)*($S:$S=_xlfn.MINIFS($S:$S,$T:$T,"="&amp;$T728)),"")))))&amp;"",IF(O728="","",""))&amp;""</f>
        <v/>
      </c>
      <c r="AX728" t="str" cm="1">
        <f t="array" ref="AX728">IFERROR(IF(P728&lt;&gt;"",P728,IF(OR($S728="",$T728=""),"",IF($T728&lt;&gt;"",_xlfn._xlws.FILTER(P:P,($BU:$BU=$BU728)*($I:$I=$I728)*($T:$T=$T728)*($S:$S=_xlfn.MINIFS($S:$S,$T:$T,"="&amp;$T728)),""))))&amp;"",IF(P728="","",""))&amp;""</f>
        <v/>
      </c>
      <c r="AY728" t="str" cm="1">
        <f t="array" ref="AY728">IFERROR(IF(Q728&lt;&gt;"",Q728,IF(OR($S728="",$T728=""),"",IF($T728&lt;&gt;"",_xlfn._xlws.FILTER(Q:Q,($BU:$BU=$BU728)*($I:$I=$I728)*($T:$T=$T728)*($S:$S=_xlfn.MINIFS($S:$S,$T:$T,"="&amp;$T728)),""))))&amp;"",IF(Q728="","",""))&amp;""</f>
        <v/>
      </c>
      <c r="AZ728" t="str" cm="1">
        <f t="array" ref="AZ728">IFERROR(IF(R728&lt;&gt;"",R728,IF(OR($S728="",$T728=""),"",IF($T728&lt;&gt;"",_xlfn._xlws.FILTER(R:R,($BU:$BU=$BU728)*($I:$I=$I728)*($T:$T=$T728)*($S:$S=_xlfn.MINIFS($S:$S,$T:$T,"="&amp;$T728)),""))))&amp;"",IF(R728="","",""))&amp;""</f>
        <v>1</v>
      </c>
      <c r="BA728" s="6">
        <f t="shared" si="1060"/>
        <v>62</v>
      </c>
      <c r="BB728">
        <f t="shared" ref="BB728:BD728" si="1090">BB727</f>
        <v>18987</v>
      </c>
      <c r="BC728" t="str">
        <f t="shared" si="1090"/>
        <v>Velodrome</v>
      </c>
      <c r="BD728" t="str">
        <f t="shared" si="1090"/>
        <v>Outlaws</v>
      </c>
      <c r="BE728" t="s">
        <v>6</v>
      </c>
      <c r="BF728" t="s">
        <v>191</v>
      </c>
      <c r="BI728" cm="1">
        <f t="array" aca="1" ref="BI728" ca="1">IFERROR(_xlfn._xlws.FILTER(shifts!A:A,(shifts!B:B=events!AD728)*(shifts!AG:AG&gt;=events!BK728)*(shifts!AH:AH&lt;=events!BL728)),BI727)</f>
        <v>26</v>
      </c>
      <c r="BJ728" s="15">
        <f t="shared" si="1062"/>
        <v>0</v>
      </c>
      <c r="BK728">
        <f t="shared" si="1063"/>
        <v>485</v>
      </c>
      <c r="BL728">
        <f t="shared" si="1064"/>
        <v>485</v>
      </c>
      <c r="BM728" s="15">
        <f>SUMIFS(BJ$2:BJ728,K$2:K728,"=Intermission")+SUMIFS(BJ$2:BJ728,K$2:K728,"=Timeout")</f>
        <v>0</v>
      </c>
      <c r="BN728">
        <f t="shared" si="1065"/>
        <v>0</v>
      </c>
      <c r="BO728" s="19">
        <f t="shared" si="1066"/>
        <v>595</v>
      </c>
      <c r="BP728">
        <f t="shared" si="1067"/>
        <v>590</v>
      </c>
      <c r="BQ728" s="17">
        <f t="shared" si="1068"/>
        <v>595</v>
      </c>
      <c r="BR728" t="str">
        <f t="shared" si="1069"/>
        <v>event_team_player_1</v>
      </c>
      <c r="BS728">
        <f>COUNTIFS(S$3:S728,"="&amp;S728,AI$3:AI728,"="&amp;AI728)</f>
        <v>1</v>
      </c>
      <c r="BT728" t="str">
        <f>IFERROR(VLOOKUP(BB728&amp;BU728&amp;X728,game_rosters!U:W,3,FALSE),"")</f>
        <v>P100001</v>
      </c>
      <c r="BU728" t="str">
        <f t="shared" si="1070"/>
        <v>Velodrome</v>
      </c>
    </row>
    <row r="729" spans="1:73" x14ac:dyDescent="0.2">
      <c r="A729" t="str">
        <f t="shared" si="1045"/>
        <v/>
      </c>
      <c r="E729" s="4"/>
      <c r="F729" s="43"/>
      <c r="G729" s="4"/>
      <c r="H729" s="46"/>
      <c r="I729" s="44">
        <v>25</v>
      </c>
      <c r="J729" s="44" t="str">
        <f t="shared" si="1071"/>
        <v/>
      </c>
      <c r="O729" t="s">
        <v>602</v>
      </c>
      <c r="P729" t="s">
        <v>572</v>
      </c>
      <c r="Q729" t="s">
        <v>595</v>
      </c>
      <c r="R729" s="51">
        <v>1</v>
      </c>
      <c r="S729">
        <v>363</v>
      </c>
      <c r="T729">
        <v>63</v>
      </c>
      <c r="U729" t="str">
        <f>IF(B729=1,MAX($U$2:$U728)+1,IF(AND($T729&lt;&gt;"",$T729=$T728),$U728,IF(B729="x",U728,"")))</f>
        <v/>
      </c>
      <c r="V729" t="str">
        <f>IF(C729=1,MAX($V$2:$V728)+1,IF(AND($T729&lt;&gt;"",$T729=$T728),$U728,IF(C729="x",V728,"")))</f>
        <v/>
      </c>
      <c r="X729">
        <v>25</v>
      </c>
      <c r="AA729">
        <f t="shared" si="1042"/>
        <v>1363</v>
      </c>
      <c r="AB729">
        <f t="shared" si="1043"/>
        <v>9063</v>
      </c>
      <c r="AC729">
        <f t="shared" si="1039"/>
        <v>9063</v>
      </c>
      <c r="AD729" s="6">
        <v>1</v>
      </c>
      <c r="AE729" t="s">
        <v>936</v>
      </c>
      <c r="AF729" t="s">
        <v>914</v>
      </c>
      <c r="AG729" t="s">
        <v>756</v>
      </c>
      <c r="AH729" t="s">
        <v>756</v>
      </c>
      <c r="AI729" t="str">
        <f t="shared" si="1046"/>
        <v>o</v>
      </c>
      <c r="AJ729" t="str">
        <f t="shared" si="1047"/>
        <v>o</v>
      </c>
      <c r="AK729" t="str">
        <f t="shared" si="1048"/>
        <v>o</v>
      </c>
      <c r="AL729" t="str">
        <f t="shared" si="1049"/>
        <v/>
      </c>
      <c r="AM729" t="str">
        <f t="shared" si="1050"/>
        <v/>
      </c>
      <c r="AN729" t="str">
        <f t="shared" si="1051"/>
        <v>Home</v>
      </c>
      <c r="AO729" t="str">
        <f t="shared" si="1052"/>
        <v>h</v>
      </c>
      <c r="AP729" t="str">
        <f t="shared" si="1053"/>
        <v>o</v>
      </c>
      <c r="AQ729" t="str">
        <f t="shared" si="1054"/>
        <v>d</v>
      </c>
      <c r="AR729" t="str">
        <f t="shared" si="1055"/>
        <v>Home</v>
      </c>
      <c r="AS729" t="str">
        <f t="shared" si="1056"/>
        <v>h</v>
      </c>
      <c r="AT729" t="str">
        <f t="shared" si="1057"/>
        <v>Defensive</v>
      </c>
      <c r="AU729" t="str">
        <f t="shared" si="1058"/>
        <v/>
      </c>
      <c r="AV729" t="str">
        <f t="shared" si="1059"/>
        <v/>
      </c>
      <c r="AW729" t="str" cm="1">
        <f t="array" ref="AW729">IFERROR(IF(O729&lt;&gt;"",O729,IF(OR($S729="",$T729=""),"",IF(O729&lt;&gt;"",O729,IF($T729&lt;&gt;"",_xlfn._xlws.FILTER(O:O,($BU:$BU=$BU729)*($I:$I=$I729)*($T:$T=$T729)*($S:$S=_xlfn.MINIFS($S:$S,$T:$T,"="&amp;$T729)),"")))))&amp;"",IF(O729="","",""))&amp;""</f>
        <v>Defensive_PlayPossession-StickCheck</v>
      </c>
      <c r="AX729" t="str" cm="1">
        <f t="array" ref="AX729">IFERROR(IF(P729&lt;&gt;"",P729,IF(OR($S729="",$T729=""),"",IF($T729&lt;&gt;"",_xlfn._xlws.FILTER(P:P,($BU:$BU=$BU729)*($I:$I=$I729)*($T:$T=$T729)*($S:$S=_xlfn.MINIFS($S:$S,$T:$T,"="&amp;$T729)),""))))&amp;"",IF(P729="","",""))&amp;""</f>
        <v>Defensive_PlayShot-BlockedShot</v>
      </c>
      <c r="AY729" t="str" cm="1">
        <f t="array" ref="AY729">IFERROR(IF(Q729&lt;&gt;"",Q729,IF(OR($S729="",$T729=""),"",IF($T729&lt;&gt;"",_xlfn._xlws.FILTER(Q:Q,($BU:$BU=$BU729)*($I:$I=$I729)*($T:$T=$T729)*($S:$S=_xlfn.MINIFS($S:$S,$T:$T,"="&amp;$T729)),""))))&amp;"",IF(Q729="","",""))&amp;""</f>
        <v>s</v>
      </c>
      <c r="AZ729" t="str" cm="1">
        <f t="array" ref="AZ729">IFERROR(IF(R729&lt;&gt;"",R729,IF(OR($S729="",$T729=""),"",IF($T729&lt;&gt;"",_xlfn._xlws.FILTER(R:R,($BU:$BU=$BU729)*($I:$I=$I729)*($T:$T=$T729)*($S:$S=_xlfn.MINIFS($S:$S,$T:$T,"="&amp;$T729)),""))))&amp;"",IF(R729="","",""))&amp;""</f>
        <v>1</v>
      </c>
      <c r="BA729" s="6">
        <f t="shared" si="1060"/>
        <v>62</v>
      </c>
      <c r="BB729">
        <f t="shared" ref="BB729:BD729" si="1091">BB728</f>
        <v>18987</v>
      </c>
      <c r="BC729" t="str">
        <f t="shared" si="1091"/>
        <v>Velodrome</v>
      </c>
      <c r="BD729" t="str">
        <f t="shared" si="1091"/>
        <v>Outlaws</v>
      </c>
      <c r="BE729" t="s">
        <v>6</v>
      </c>
      <c r="BF729" t="s">
        <v>191</v>
      </c>
      <c r="BI729" cm="1">
        <f t="array" aca="1" ref="BI729" ca="1">IFERROR(_xlfn._xlws.FILTER(shifts!A:A,(shifts!B:B=events!AD729)*(shifts!AG:AG&gt;=events!BK729)*(shifts!AH:AH&lt;=events!BL729)),BI728)</f>
        <v>26</v>
      </c>
      <c r="BJ729" s="15">
        <f t="shared" si="1062"/>
        <v>0</v>
      </c>
      <c r="BK729">
        <f t="shared" si="1063"/>
        <v>485</v>
      </c>
      <c r="BL729">
        <f t="shared" si="1064"/>
        <v>485</v>
      </c>
      <c r="BM729" s="15">
        <f>SUMIFS(BJ$2:BJ729,K$2:K729,"=Intermission")+SUMIFS(BJ$2:BJ729,K$2:K729,"=Timeout")</f>
        <v>0</v>
      </c>
      <c r="BN729">
        <f t="shared" si="1065"/>
        <v>0</v>
      </c>
      <c r="BO729" s="19">
        <f t="shared" si="1066"/>
        <v>595</v>
      </c>
      <c r="BP729">
        <f t="shared" si="1067"/>
        <v>590</v>
      </c>
      <c r="BQ729" s="17">
        <f t="shared" si="1068"/>
        <v>595</v>
      </c>
      <c r="BR729" t="str">
        <f t="shared" si="1069"/>
        <v>opp_team_player_1</v>
      </c>
      <c r="BS729">
        <f>COUNTIFS(S$3:S729,"="&amp;S729,AI$3:AI729,"="&amp;AI729)</f>
        <v>1</v>
      </c>
      <c r="BT729" t="str">
        <f>IFERROR(VLOOKUP(BB729&amp;BU729&amp;X729,game_rosters!U:W,3,FALSE),"")</f>
        <v>P100170</v>
      </c>
      <c r="BU729" t="str">
        <f t="shared" si="1070"/>
        <v>Outlaws</v>
      </c>
    </row>
    <row r="730" spans="1:73" x14ac:dyDescent="0.2">
      <c r="A730">
        <f t="shared" si="1045"/>
        <v>1</v>
      </c>
      <c r="E730" s="4"/>
      <c r="F730" s="43"/>
      <c r="G730" s="4"/>
      <c r="H730" s="46"/>
      <c r="I730" s="44">
        <v>70</v>
      </c>
      <c r="J730" s="44" t="str">
        <f t="shared" si="1071"/>
        <v/>
      </c>
      <c r="K730" t="s">
        <v>9</v>
      </c>
      <c r="L730" t="s">
        <v>173</v>
      </c>
      <c r="M730" t="s">
        <v>76</v>
      </c>
      <c r="R730" s="51">
        <v>1</v>
      </c>
      <c r="S730">
        <v>364</v>
      </c>
      <c r="T730">
        <v>63</v>
      </c>
      <c r="U730" t="str">
        <f>IF(B730=1,MAX($U$2:$U729)+1,IF(AND($T730&lt;&gt;"",$T730=$T729),$U729,IF(B730="x",U729,"")))</f>
        <v/>
      </c>
      <c r="V730" t="str">
        <f>IF(C730=1,MAX($V$2:$V729)+1,IF(AND($T730&lt;&gt;"",$T730=$T729),$U729,IF(C730="x",V729,"")))</f>
        <v/>
      </c>
      <c r="W730" t="s">
        <v>735</v>
      </c>
      <c r="X730">
        <v>70</v>
      </c>
      <c r="Z730">
        <v>1</v>
      </c>
      <c r="AA730">
        <f t="shared" si="1042"/>
        <v>1364</v>
      </c>
      <c r="AB730">
        <f t="shared" si="1043"/>
        <v>9063</v>
      </c>
      <c r="AC730">
        <f t="shared" si="1039"/>
        <v>9063</v>
      </c>
      <c r="AD730" s="6">
        <v>1</v>
      </c>
      <c r="AE730" t="s">
        <v>936</v>
      </c>
      <c r="AF730" t="s">
        <v>914</v>
      </c>
      <c r="AG730" t="s">
        <v>756</v>
      </c>
      <c r="AH730" t="s">
        <v>756</v>
      </c>
      <c r="AI730" t="str">
        <f t="shared" si="1046"/>
        <v>e</v>
      </c>
      <c r="AJ730" t="str">
        <f t="shared" si="1047"/>
        <v>o</v>
      </c>
      <c r="AK730" t="str">
        <f t="shared" si="1048"/>
        <v>o</v>
      </c>
      <c r="AL730" t="str">
        <f t="shared" si="1049"/>
        <v>o</v>
      </c>
      <c r="AM730" t="str">
        <f t="shared" si="1050"/>
        <v/>
      </c>
      <c r="AN730" t="str">
        <f t="shared" si="1051"/>
        <v>Home</v>
      </c>
      <c r="AO730" t="str">
        <f t="shared" si="1052"/>
        <v>h</v>
      </c>
      <c r="AP730" t="str">
        <f t="shared" si="1053"/>
        <v>o</v>
      </c>
      <c r="AQ730" t="str">
        <f t="shared" si="1054"/>
        <v>d</v>
      </c>
      <c r="AR730" t="str">
        <f t="shared" si="1055"/>
        <v>Home</v>
      </c>
      <c r="AS730" t="str">
        <f t="shared" si="1056"/>
        <v>h</v>
      </c>
      <c r="AT730" t="str">
        <f t="shared" si="1057"/>
        <v>Offensive</v>
      </c>
      <c r="AU730" t="str">
        <f t="shared" si="1058"/>
        <v/>
      </c>
      <c r="AV730" t="str">
        <f t="shared" si="1059"/>
        <v/>
      </c>
      <c r="AW730" t="str" cm="1">
        <f t="array" ref="AW730">IFERROR(IF(O730&lt;&gt;"",O730,IF(OR($S730="",$T730=""),"",IF(O730&lt;&gt;"",O730,IF($T730&lt;&gt;"",_xlfn._xlws.FILTER(O:O,($BU:$BU=$BU730)*($I:$I=$I730)*($T:$T=$T730)*($S:$S=_xlfn.MINIFS($S:$S,$T:$T,"="&amp;$T730)),"")))))&amp;"",IF(O730="","",""))&amp;""</f>
        <v/>
      </c>
      <c r="AX730" t="str" cm="1">
        <f t="array" ref="AX730">IFERROR(IF(P730&lt;&gt;"",P730,IF(OR($S730="",$T730=""),"",IF($T730&lt;&gt;"",_xlfn._xlws.FILTER(P:P,($BU:$BU=$BU730)*($I:$I=$I730)*($T:$T=$T730)*($S:$S=_xlfn.MINIFS($S:$S,$T:$T,"="&amp;$T730)),""))))&amp;"",IF(P730="","",""))&amp;""</f>
        <v/>
      </c>
      <c r="AY730" t="str" cm="1">
        <f t="array" ref="AY730">IFERROR(IF(Q730&lt;&gt;"",Q730,IF(OR($S730="",$T730=""),"",IF($T730&lt;&gt;"",_xlfn._xlws.FILTER(Q:Q,($BU:$BU=$BU730)*($I:$I=$I730)*($T:$T=$T730)*($S:$S=_xlfn.MINIFS($S:$S,$T:$T,"="&amp;$T730)),""))))&amp;"",IF(Q730="","",""))&amp;""</f>
        <v/>
      </c>
      <c r="AZ730" t="str" cm="1">
        <f t="array" ref="AZ730">IFERROR(IF(R730&lt;&gt;"",R730,IF(OR($S730="",$T730=""),"",IF($T730&lt;&gt;"",_xlfn._xlws.FILTER(R:R,($BU:$BU=$BU730)*($I:$I=$I730)*($T:$T=$T730)*($S:$S=_xlfn.MINIFS($S:$S,$T:$T,"="&amp;$T730)),""))))&amp;"",IF(R730="","",""))&amp;""</f>
        <v>1</v>
      </c>
      <c r="BA730" s="6">
        <f t="shared" si="1060"/>
        <v>62</v>
      </c>
      <c r="BB730">
        <f t="shared" ref="BB730:BD730" si="1092">BB729</f>
        <v>18987</v>
      </c>
      <c r="BC730" t="str">
        <f t="shared" si="1092"/>
        <v>Velodrome</v>
      </c>
      <c r="BD730" t="str">
        <f t="shared" si="1092"/>
        <v>Outlaws</v>
      </c>
      <c r="BE730" t="s">
        <v>9</v>
      </c>
      <c r="BF730" t="s">
        <v>173</v>
      </c>
      <c r="BI730" cm="1">
        <f t="array" aca="1" ref="BI730" ca="1">IFERROR(_xlfn._xlws.FILTER(shifts!A:A,(shifts!B:B=events!AD730)*(shifts!AG:AG&gt;=events!BK730)*(shifts!AH:AH&lt;=events!BL730)),BI729)</f>
        <v>26</v>
      </c>
      <c r="BJ730" s="15">
        <f t="shared" si="1062"/>
        <v>0</v>
      </c>
      <c r="BK730">
        <f t="shared" si="1063"/>
        <v>485</v>
      </c>
      <c r="BL730">
        <f t="shared" si="1064"/>
        <v>485</v>
      </c>
      <c r="BM730" s="15">
        <f>SUMIFS(BJ$2:BJ730,K$2:K730,"=Intermission")+SUMIFS(BJ$2:BJ730,K$2:K730,"=Timeout")</f>
        <v>0</v>
      </c>
      <c r="BN730">
        <f t="shared" si="1065"/>
        <v>0</v>
      </c>
      <c r="BO730" s="19">
        <f t="shared" si="1066"/>
        <v>595</v>
      </c>
      <c r="BP730">
        <f t="shared" si="1067"/>
        <v>590</v>
      </c>
      <c r="BQ730" s="17">
        <f t="shared" si="1068"/>
        <v>595</v>
      </c>
      <c r="BR730" t="str">
        <f t="shared" si="1069"/>
        <v>event_team_player_1</v>
      </c>
      <c r="BS730">
        <f>COUNTIFS(S$3:S730,"="&amp;S730,AI$3:AI730,"="&amp;AI730)</f>
        <v>1</v>
      </c>
      <c r="BT730" t="str">
        <f>IFERROR(VLOOKUP(BB730&amp;BU730&amp;X730,game_rosters!U:W,3,FALSE),"")</f>
        <v>P100001</v>
      </c>
      <c r="BU730" t="str">
        <f t="shared" si="1070"/>
        <v>Velodrome</v>
      </c>
    </row>
    <row r="731" spans="1:73" x14ac:dyDescent="0.2">
      <c r="A731" t="str">
        <f t="shared" si="1045"/>
        <v/>
      </c>
      <c r="E731" s="4"/>
      <c r="F731" s="43"/>
      <c r="G731" s="4"/>
      <c r="H731" s="46"/>
      <c r="I731" s="44">
        <v>25</v>
      </c>
      <c r="J731" s="44" t="str">
        <f t="shared" si="1071"/>
        <v/>
      </c>
      <c r="R731" s="51">
        <v>1</v>
      </c>
      <c r="S731">
        <v>364</v>
      </c>
      <c r="T731">
        <v>63</v>
      </c>
      <c r="U731" t="str">
        <f>IF(B731=1,MAX($U$2:$U730)+1,IF(AND($T731&lt;&gt;"",$T731=$T730),$U730,IF(B731="x",U730,"")))</f>
        <v/>
      </c>
      <c r="V731" t="str">
        <f>IF(C731=1,MAX($V$2:$V730)+1,IF(AND($T731&lt;&gt;"",$T731=$T730),$U730,IF(C731="x",V730,"")))</f>
        <v/>
      </c>
      <c r="X731">
        <v>25</v>
      </c>
      <c r="AA731">
        <f t="shared" si="1042"/>
        <v>1364</v>
      </c>
      <c r="AB731">
        <f t="shared" si="1043"/>
        <v>9063</v>
      </c>
      <c r="AC731">
        <f t="shared" si="1039"/>
        <v>9063</v>
      </c>
      <c r="AD731" s="6">
        <v>1</v>
      </c>
      <c r="AE731" t="s">
        <v>936</v>
      </c>
      <c r="AF731" t="s">
        <v>914</v>
      </c>
      <c r="AG731" t="s">
        <v>756</v>
      </c>
      <c r="AH731" t="s">
        <v>756</v>
      </c>
      <c r="AI731" t="str">
        <f t="shared" si="1046"/>
        <v>o</v>
      </c>
      <c r="AJ731" t="str">
        <f t="shared" si="1047"/>
        <v>o</v>
      </c>
      <c r="AK731" t="str">
        <f t="shared" si="1048"/>
        <v>o</v>
      </c>
      <c r="AL731" t="str">
        <f t="shared" si="1049"/>
        <v/>
      </c>
      <c r="AM731" t="str">
        <f t="shared" si="1050"/>
        <v/>
      </c>
      <c r="AN731" t="str">
        <f t="shared" si="1051"/>
        <v>Home</v>
      </c>
      <c r="AO731" t="str">
        <f t="shared" si="1052"/>
        <v>h</v>
      </c>
      <c r="AP731" t="str">
        <f t="shared" si="1053"/>
        <v>o</v>
      </c>
      <c r="AQ731" t="str">
        <f t="shared" si="1054"/>
        <v>d</v>
      </c>
      <c r="AR731" t="str">
        <f t="shared" si="1055"/>
        <v>Home</v>
      </c>
      <c r="AS731" t="str">
        <f t="shared" si="1056"/>
        <v>h</v>
      </c>
      <c r="AT731" t="str">
        <f t="shared" si="1057"/>
        <v>Defensive</v>
      </c>
      <c r="AU731" t="str">
        <f t="shared" si="1058"/>
        <v/>
      </c>
      <c r="AV731" t="str">
        <f t="shared" si="1059"/>
        <v/>
      </c>
      <c r="AW731" t="str" cm="1">
        <f t="array" ref="AW731">IFERROR(IF(O731&lt;&gt;"",O731,IF(OR($S731="",$T731=""),"",IF(O731&lt;&gt;"",O731,IF($T731&lt;&gt;"",_xlfn._xlws.FILTER(O:O,($BU:$BU=$BU731)*($I:$I=$I731)*($T:$T=$T731)*($S:$S=_xlfn.MINIFS($S:$S,$T:$T,"="&amp;$T731)),"")))))&amp;"",IF(O731="","",""))&amp;""</f>
        <v>Defensive_PlayPossession-StickCheck</v>
      </c>
      <c r="AX731" t="str" cm="1">
        <f t="array" ref="AX731">IFERROR(IF(P731&lt;&gt;"",P731,IF(OR($S731="",$T731=""),"",IF($T731&lt;&gt;"",_xlfn._xlws.FILTER(P:P,($BU:$BU=$BU731)*($I:$I=$I731)*($T:$T=$T731)*($S:$S=_xlfn.MINIFS($S:$S,$T:$T,"="&amp;$T731)),""))))&amp;"",IF(P731="","",""))&amp;""</f>
        <v>Defensive_PlayShot-BlockedShot</v>
      </c>
      <c r="AY731" t="str" cm="1">
        <f t="array" ref="AY731">IFERROR(IF(Q731&lt;&gt;"",Q731,IF(OR($S731="",$T731=""),"",IF($T731&lt;&gt;"",_xlfn._xlws.FILTER(Q:Q,($BU:$BU=$BU731)*($I:$I=$I731)*($T:$T=$T731)*($S:$S=_xlfn.MINIFS($S:$S,$T:$T,"="&amp;$T731)),""))))&amp;"",IF(Q731="","",""))&amp;""</f>
        <v>s</v>
      </c>
      <c r="AZ731" t="str" cm="1">
        <f t="array" ref="AZ731">IFERROR(IF(R731&lt;&gt;"",R731,IF(OR($S731="",$T731=""),"",IF($T731&lt;&gt;"",_xlfn._xlws.FILTER(R:R,($BU:$BU=$BU731)*($I:$I=$I731)*($T:$T=$T731)*($S:$S=_xlfn.MINIFS($S:$S,$T:$T,"="&amp;$T731)),""))))&amp;"",IF(R731="","",""))&amp;""</f>
        <v>1</v>
      </c>
      <c r="BA731" s="6">
        <f t="shared" si="1060"/>
        <v>62</v>
      </c>
      <c r="BB731">
        <f t="shared" ref="BB731:BD731" si="1093">BB730</f>
        <v>18987</v>
      </c>
      <c r="BC731" t="str">
        <f t="shared" si="1093"/>
        <v>Velodrome</v>
      </c>
      <c r="BD731" t="str">
        <f t="shared" si="1093"/>
        <v>Outlaws</v>
      </c>
      <c r="BE731" t="s">
        <v>9</v>
      </c>
      <c r="BF731" t="s">
        <v>173</v>
      </c>
      <c r="BI731" cm="1">
        <f t="array" aca="1" ref="BI731" ca="1">IFERROR(_xlfn._xlws.FILTER(shifts!A:A,(shifts!B:B=events!AD731)*(shifts!AG:AG&gt;=events!BK731)*(shifts!AH:AH&lt;=events!BL731)),BI730)</f>
        <v>26</v>
      </c>
      <c r="BJ731" s="15">
        <f t="shared" si="1062"/>
        <v>0</v>
      </c>
      <c r="BK731">
        <f t="shared" si="1063"/>
        <v>485</v>
      </c>
      <c r="BL731">
        <f t="shared" si="1064"/>
        <v>485</v>
      </c>
      <c r="BM731" s="15">
        <f>SUMIFS(BJ$2:BJ731,K$2:K731,"=Intermission")+SUMIFS(BJ$2:BJ731,K$2:K731,"=Timeout")</f>
        <v>0</v>
      </c>
      <c r="BN731">
        <f t="shared" si="1065"/>
        <v>0</v>
      </c>
      <c r="BO731" s="19">
        <f t="shared" si="1066"/>
        <v>595</v>
      </c>
      <c r="BP731">
        <f t="shared" si="1067"/>
        <v>590</v>
      </c>
      <c r="BQ731" s="17">
        <f t="shared" si="1068"/>
        <v>595</v>
      </c>
      <c r="BR731" t="str">
        <f t="shared" si="1069"/>
        <v>opp_team_player_1</v>
      </c>
      <c r="BS731">
        <f>COUNTIFS(S$3:S731,"="&amp;S731,AI$3:AI731,"="&amp;AI731)</f>
        <v>1</v>
      </c>
      <c r="BT731" t="str">
        <f>IFERROR(VLOOKUP(BB731&amp;BU731&amp;X731,game_rosters!U:W,3,FALSE),"")</f>
        <v>P100170</v>
      </c>
      <c r="BU731" t="str">
        <f t="shared" si="1070"/>
        <v>Outlaws</v>
      </c>
    </row>
    <row r="732" spans="1:73" x14ac:dyDescent="0.2">
      <c r="A732">
        <f t="shared" si="1045"/>
        <v>1</v>
      </c>
      <c r="E732" s="4"/>
      <c r="F732" s="43"/>
      <c r="G732" s="4"/>
      <c r="H732" s="46"/>
      <c r="I732" s="44">
        <v>25</v>
      </c>
      <c r="J732" s="44" t="str">
        <f t="shared" si="1071"/>
        <v/>
      </c>
      <c r="K732" t="s">
        <v>13</v>
      </c>
      <c r="L732" t="s">
        <v>586</v>
      </c>
      <c r="N732" t="s">
        <v>595</v>
      </c>
      <c r="O732" t="s">
        <v>600</v>
      </c>
      <c r="Q732" t="s">
        <v>595</v>
      </c>
      <c r="S732">
        <v>365</v>
      </c>
      <c r="T732" t="s">
        <v>756</v>
      </c>
      <c r="U732" t="str">
        <f>IF(B732=1,MAX($U$2:$U731)+1,IF(AND($T732&lt;&gt;"",$T732=$T731),$U731,IF(B732="x",U731,"")))</f>
        <v/>
      </c>
      <c r="V732" t="str">
        <f>IF(C732=1,MAX($V$2:$V731)+1,IF(AND($T732&lt;&gt;"",$T732=$T731),$U731,IF(C732="x",V731,"")))</f>
        <v/>
      </c>
      <c r="W732" t="s">
        <v>731</v>
      </c>
      <c r="X732">
        <v>25</v>
      </c>
      <c r="Z732">
        <v>1</v>
      </c>
      <c r="AA732">
        <f t="shared" si="1042"/>
        <v>1365</v>
      </c>
      <c r="AB732" t="str">
        <f t="shared" si="1043"/>
        <v/>
      </c>
      <c r="AC732">
        <f t="shared" si="1039"/>
        <v>1365</v>
      </c>
      <c r="AD732" s="6">
        <v>1</v>
      </c>
      <c r="AE732" t="s">
        <v>936</v>
      </c>
      <c r="AF732" t="s">
        <v>914</v>
      </c>
      <c r="AG732" t="s">
        <v>756</v>
      </c>
      <c r="AH732" t="s">
        <v>756</v>
      </c>
      <c r="AI732" t="str">
        <f t="shared" si="1046"/>
        <v>e</v>
      </c>
      <c r="AJ732" t="str">
        <f t="shared" si="1047"/>
        <v/>
      </c>
      <c r="AK732" t="str">
        <f t="shared" si="1048"/>
        <v/>
      </c>
      <c r="AL732" t="str">
        <f t="shared" si="1049"/>
        <v/>
      </c>
      <c r="AM732" t="str">
        <f t="shared" si="1050"/>
        <v/>
      </c>
      <c r="AN732" t="str">
        <f t="shared" si="1051"/>
        <v>Away</v>
      </c>
      <c r="AO732" t="str">
        <f t="shared" si="1052"/>
        <v>a</v>
      </c>
      <c r="AP732" t="str">
        <f t="shared" si="1053"/>
        <v/>
      </c>
      <c r="AQ732" t="str">
        <f t="shared" si="1054"/>
        <v/>
      </c>
      <c r="AR732" t="str">
        <f t="shared" si="1055"/>
        <v>Away</v>
      </c>
      <c r="AS732" t="str">
        <f t="shared" si="1056"/>
        <v>a</v>
      </c>
      <c r="AT732" t="str">
        <f t="shared" si="1057"/>
        <v>Offensive</v>
      </c>
      <c r="AU732" t="str">
        <f t="shared" si="1058"/>
        <v/>
      </c>
      <c r="AV732" t="str">
        <f t="shared" si="1059"/>
        <v/>
      </c>
      <c r="AW732" t="str" cm="1">
        <f t="array" ref="AW732">IFERROR(IF(O732&lt;&gt;"",O732,IF(OR($S732="",$T732=""),"",IF(O732&lt;&gt;"",O732,IF($T732&lt;&gt;"",_xlfn._xlws.FILTER(O:O,($BU:$BU=$BU732)*($I:$I=$I732)*($T:$T=$T732)*($S:$S=_xlfn.MINIFS($S:$S,$T:$T,"="&amp;$T732)),"")))))&amp;"",IF(O732="","",""))&amp;""</f>
        <v>OffensivePlay_Zone-PuckRetreivalTurnover</v>
      </c>
      <c r="AX732" t="str" cm="1">
        <f t="array" ref="AX732">IFERROR(IF(P732&lt;&gt;"",P732,IF(OR($S732="",$T732=""),"",IF($T732&lt;&gt;"",_xlfn._xlws.FILTER(P:P,($BU:$BU=$BU732)*($I:$I=$I732)*($T:$T=$T732)*($S:$S=_xlfn.MINIFS($S:$S,$T:$T,"="&amp;$T732)),""))))&amp;"",IF(P732="","",""))&amp;""</f>
        <v/>
      </c>
      <c r="AY732" t="str" cm="1">
        <f t="array" ref="AY732">IFERROR(IF(Q732&lt;&gt;"",Q732,IF(OR($S732="",$T732=""),"",IF($T732&lt;&gt;"",_xlfn._xlws.FILTER(Q:Q,($BU:$BU=$BU732)*($I:$I=$I732)*($T:$T=$T732)*($S:$S=_xlfn.MINIFS($S:$S,$T:$T,"="&amp;$T732)),""))))&amp;"",IF(Q732="","",""))&amp;""</f>
        <v>s</v>
      </c>
      <c r="AZ732" t="str" cm="1">
        <f t="array" ref="AZ732">IFERROR(IF(R732&lt;&gt;"",R732,IF(OR($S732="",$T732=""),"",IF($T732&lt;&gt;"",_xlfn._xlws.FILTER(R:R,($BU:$BU=$BU732)*($I:$I=$I732)*($T:$T=$T732)*($S:$S=_xlfn.MINIFS($S:$S,$T:$T,"="&amp;$T732)),""))))&amp;"",IF(R732="","",""))&amp;""</f>
        <v/>
      </c>
      <c r="BA732" s="6">
        <f t="shared" si="1060"/>
        <v>62</v>
      </c>
      <c r="BB732">
        <f t="shared" ref="BB732:BD732" si="1094">BB731</f>
        <v>18987</v>
      </c>
      <c r="BC732" t="str">
        <f t="shared" si="1094"/>
        <v>Velodrome</v>
      </c>
      <c r="BD732" t="str">
        <f t="shared" si="1094"/>
        <v>Outlaws</v>
      </c>
      <c r="BE732" t="s">
        <v>13</v>
      </c>
      <c r="BF732" t="s">
        <v>586</v>
      </c>
      <c r="BI732" cm="1">
        <f t="array" aca="1" ref="BI732" ca="1">IFERROR(_xlfn._xlws.FILTER(shifts!A:A,(shifts!B:B=events!AD732)*(shifts!AG:AG&gt;=events!BK732)*(shifts!AH:AH&lt;=events!BL732)),BI731)</f>
        <v>26</v>
      </c>
      <c r="BJ732" s="15">
        <f t="shared" si="1062"/>
        <v>0</v>
      </c>
      <c r="BK732">
        <f t="shared" si="1063"/>
        <v>485</v>
      </c>
      <c r="BL732">
        <f t="shared" si="1064"/>
        <v>485</v>
      </c>
      <c r="BM732" s="15">
        <f>SUMIFS(BJ$2:BJ732,K$2:K732,"=Intermission")+SUMIFS(BJ$2:BJ732,K$2:K732,"=Timeout")</f>
        <v>0</v>
      </c>
      <c r="BN732">
        <f t="shared" si="1065"/>
        <v>0</v>
      </c>
      <c r="BO732" s="19">
        <f t="shared" si="1066"/>
        <v>595</v>
      </c>
      <c r="BP732">
        <f t="shared" si="1067"/>
        <v>590</v>
      </c>
      <c r="BQ732" s="17">
        <f t="shared" si="1068"/>
        <v>595</v>
      </c>
      <c r="BR732" t="str">
        <f t="shared" si="1069"/>
        <v>event_team_player_1</v>
      </c>
      <c r="BS732">
        <f>COUNTIFS(S$3:S732,"="&amp;S732,AI$3:AI732,"="&amp;AI732)</f>
        <v>1</v>
      </c>
      <c r="BT732" t="str">
        <f>IFERROR(VLOOKUP(BB732&amp;BU732&amp;X732,game_rosters!U:W,3,FALSE),"")</f>
        <v>P100170</v>
      </c>
      <c r="BU732" t="str">
        <f t="shared" si="1070"/>
        <v>Outlaws</v>
      </c>
    </row>
    <row r="733" spans="1:73" x14ac:dyDescent="0.2">
      <c r="A733">
        <f t="shared" si="1045"/>
        <v>1</v>
      </c>
      <c r="E733" s="4"/>
      <c r="F733" s="43"/>
      <c r="G733" s="4"/>
      <c r="H733" s="46"/>
      <c r="I733" s="44">
        <v>25</v>
      </c>
      <c r="J733" s="44" t="str">
        <f t="shared" si="1071"/>
        <v>d</v>
      </c>
      <c r="K733" t="s">
        <v>238</v>
      </c>
      <c r="L733" t="s">
        <v>184</v>
      </c>
      <c r="M733" t="s">
        <v>88</v>
      </c>
      <c r="N733" t="s">
        <v>595</v>
      </c>
      <c r="O733" t="s">
        <v>569</v>
      </c>
      <c r="Q733" t="s">
        <v>595</v>
      </c>
      <c r="R733" s="51">
        <v>1</v>
      </c>
      <c r="S733">
        <v>366</v>
      </c>
      <c r="T733" t="s">
        <v>756</v>
      </c>
      <c r="U733" t="str">
        <f>IF(B733=1,MAX($U$2:$U732)+1,IF(AND($T733&lt;&gt;"",$T733=$T732),$U732,IF(B733="x",U732,"")))</f>
        <v/>
      </c>
      <c r="V733" t="str">
        <f>IF(C733=1,MAX($V$2:$V732)+1,IF(AND($T733&lt;&gt;"",$T733=$T732),$U732,IF(C733="x",V732,"")))</f>
        <v/>
      </c>
      <c r="W733" t="s">
        <v>731</v>
      </c>
      <c r="X733">
        <v>25</v>
      </c>
      <c r="Z733">
        <v>1</v>
      </c>
      <c r="AA733">
        <f t="shared" si="1042"/>
        <v>1366</v>
      </c>
      <c r="AB733" t="str">
        <f t="shared" si="1043"/>
        <v/>
      </c>
      <c r="AC733">
        <f t="shared" si="1039"/>
        <v>1366</v>
      </c>
      <c r="AD733" s="6">
        <v>1</v>
      </c>
      <c r="AE733" t="s">
        <v>936</v>
      </c>
      <c r="AF733" t="s">
        <v>914</v>
      </c>
      <c r="AG733" t="s">
        <v>936</v>
      </c>
      <c r="AH733" t="s">
        <v>748</v>
      </c>
      <c r="AI733" t="str">
        <f t="shared" si="1046"/>
        <v>e</v>
      </c>
      <c r="AJ733" t="str">
        <f t="shared" si="1047"/>
        <v>d</v>
      </c>
      <c r="AK733" t="str">
        <f t="shared" si="1048"/>
        <v>d</v>
      </c>
      <c r="AL733" t="str">
        <f t="shared" si="1049"/>
        <v>o</v>
      </c>
      <c r="AM733" t="str">
        <f t="shared" si="1050"/>
        <v>d</v>
      </c>
      <c r="AN733" t="str">
        <f t="shared" si="1051"/>
        <v>Away</v>
      </c>
      <c r="AO733" t="str">
        <f t="shared" si="1052"/>
        <v>a</v>
      </c>
      <c r="AP733" t="str">
        <f t="shared" si="1053"/>
        <v>o</v>
      </c>
      <c r="AQ733" t="str">
        <f t="shared" si="1054"/>
        <v>d</v>
      </c>
      <c r="AR733" t="str">
        <f t="shared" si="1055"/>
        <v>Away</v>
      </c>
      <c r="AS733" t="str">
        <f t="shared" si="1056"/>
        <v>a</v>
      </c>
      <c r="AT733" t="str">
        <f t="shared" si="1057"/>
        <v>Offensive</v>
      </c>
      <c r="AU733" t="str">
        <f t="shared" si="1058"/>
        <v/>
      </c>
      <c r="AV733" t="str">
        <f t="shared" si="1059"/>
        <v/>
      </c>
      <c r="AW733" t="str" cm="1">
        <f t="array" ref="AW733">IFERROR(IF(O733&lt;&gt;"",O733,IF(OR($S733="",$T733=""),"",IF(O733&lt;&gt;"",O733,IF($T733&lt;&gt;"",_xlfn._xlws.FILTER(O:O,($BU:$BU=$BU733)*($I:$I=$I733)*($T:$T=$T733)*($S:$S=_xlfn.MINIFS($S:$S,$T:$T,"="&amp;$T733)),"")))))&amp;"",IF(O733="","",""))&amp;""</f>
        <v>OffensivePlay_Zone-Breakout</v>
      </c>
      <c r="AX733" t="str" cm="1">
        <f t="array" ref="AX733">IFERROR(IF(P733&lt;&gt;"",P733,IF(OR($S733="",$T733=""),"",IF($T733&lt;&gt;"",_xlfn._xlws.FILTER(P:P,($BU:$BU=$BU733)*($I:$I=$I733)*($T:$T=$T733)*($S:$S=_xlfn.MINIFS($S:$S,$T:$T,"="&amp;$T733)),""))))&amp;"",IF(P733="","",""))&amp;""</f>
        <v/>
      </c>
      <c r="AY733" t="str" cm="1">
        <f t="array" ref="AY733">IFERROR(IF(Q733&lt;&gt;"",Q733,IF(OR($S733="",$T733=""),"",IF($T733&lt;&gt;"",_xlfn._xlws.FILTER(Q:Q,($BU:$BU=$BU733)*($I:$I=$I733)*($T:$T=$T733)*($S:$S=_xlfn.MINIFS($S:$S,$T:$T,"="&amp;$T733)),""))))&amp;"",IF(Q733="","",""))&amp;""</f>
        <v>s</v>
      </c>
      <c r="AZ733" t="str" cm="1">
        <f t="array" ref="AZ733">IFERROR(IF(R733&lt;&gt;"",R733,IF(OR($S733="",$T733=""),"",IF($T733&lt;&gt;"",_xlfn._xlws.FILTER(R:R,($BU:$BU=$BU733)*($I:$I=$I733)*($T:$T=$T733)*($S:$S=_xlfn.MINIFS($S:$S,$T:$T,"="&amp;$T733)),""))))&amp;"",IF(R733="","",""))&amp;""</f>
        <v>1</v>
      </c>
      <c r="BA733" s="6">
        <f t="shared" si="1060"/>
        <v>63</v>
      </c>
      <c r="BB733">
        <f t="shared" ref="BB733:BD733" si="1095">BB732</f>
        <v>18987</v>
      </c>
      <c r="BC733" t="str">
        <f t="shared" si="1095"/>
        <v>Velodrome</v>
      </c>
      <c r="BD733" t="str">
        <f t="shared" si="1095"/>
        <v>Outlaws</v>
      </c>
      <c r="BE733" t="s">
        <v>238</v>
      </c>
      <c r="BF733" t="s">
        <v>184</v>
      </c>
      <c r="BI733" cm="1">
        <f t="array" aca="1" ref="BI733" ca="1">IFERROR(_xlfn._xlws.FILTER(shifts!A:A,(shifts!B:B=events!AD733)*(shifts!AG:AG&gt;=events!BK733)*(shifts!AH:AH&lt;=events!BL733)),BI732)</f>
        <v>26</v>
      </c>
      <c r="BJ733" s="15">
        <f t="shared" si="1062"/>
        <v>4</v>
      </c>
      <c r="BK733">
        <f t="shared" si="1063"/>
        <v>485</v>
      </c>
      <c r="BL733">
        <f t="shared" si="1064"/>
        <v>481</v>
      </c>
      <c r="BM733" s="15">
        <f>SUMIFS(BJ$2:BJ733,K$2:K733,"=Intermission")+SUMIFS(BJ$2:BJ733,K$2:K733,"=Timeout")</f>
        <v>0</v>
      </c>
      <c r="BN733">
        <f t="shared" si="1065"/>
        <v>0</v>
      </c>
      <c r="BO733" s="19">
        <f t="shared" si="1066"/>
        <v>595</v>
      </c>
      <c r="BP733">
        <f t="shared" si="1067"/>
        <v>590</v>
      </c>
      <c r="BQ733" s="17">
        <f t="shared" si="1068"/>
        <v>599</v>
      </c>
      <c r="BR733" t="str">
        <f t="shared" si="1069"/>
        <v>event_team_player_1</v>
      </c>
      <c r="BS733">
        <f>COUNTIFS(S$3:S733,"="&amp;S733,AI$3:AI733,"="&amp;AI733)</f>
        <v>1</v>
      </c>
      <c r="BT733" t="str">
        <f>IFERROR(VLOOKUP(BB733&amp;BU733&amp;X733,game_rosters!U:W,3,FALSE),"")</f>
        <v>P100170</v>
      </c>
      <c r="BU733" t="str">
        <f t="shared" si="1070"/>
        <v>Outlaws</v>
      </c>
    </row>
    <row r="734" spans="1:73" x14ac:dyDescent="0.2">
      <c r="A734" t="str">
        <f t="shared" si="1045"/>
        <v/>
      </c>
      <c r="E734" s="4"/>
      <c r="F734" s="43"/>
      <c r="G734" s="4"/>
      <c r="H734" s="46"/>
      <c r="I734" s="44">
        <v>70</v>
      </c>
      <c r="J734" s="44" t="str">
        <f t="shared" si="1071"/>
        <v/>
      </c>
      <c r="O734" t="s">
        <v>662</v>
      </c>
      <c r="R734" s="51">
        <v>1</v>
      </c>
      <c r="S734">
        <v>366</v>
      </c>
      <c r="T734" t="s">
        <v>756</v>
      </c>
      <c r="U734" t="str">
        <f>IF(B734=1,MAX($U$2:$U733)+1,IF(AND($T734&lt;&gt;"",$T734=$T733),$U733,IF(B734="x",U733,"")))</f>
        <v/>
      </c>
      <c r="V734" t="str">
        <f>IF(C734=1,MAX($V$2:$V733)+1,IF(AND($T734&lt;&gt;"",$T734=$T733),$U733,IF(C734="x",V733,"")))</f>
        <v/>
      </c>
      <c r="X734">
        <v>70</v>
      </c>
      <c r="AA734">
        <f t="shared" si="1042"/>
        <v>1366</v>
      </c>
      <c r="AB734" t="str">
        <f t="shared" si="1043"/>
        <v/>
      </c>
      <c r="AC734">
        <f t="shared" si="1039"/>
        <v>1366</v>
      </c>
      <c r="AD734" s="6">
        <v>1</v>
      </c>
      <c r="AE734" t="s">
        <v>936</v>
      </c>
      <c r="AF734" t="s">
        <v>914</v>
      </c>
      <c r="AG734" t="s">
        <v>936</v>
      </c>
      <c r="AH734" t="s">
        <v>748</v>
      </c>
      <c r="AI734" t="str">
        <f t="shared" si="1046"/>
        <v>o</v>
      </c>
      <c r="AJ734" t="str">
        <f t="shared" si="1047"/>
        <v>d</v>
      </c>
      <c r="AK734" t="str">
        <f t="shared" si="1048"/>
        <v>d</v>
      </c>
      <c r="AL734" t="str">
        <f t="shared" si="1049"/>
        <v/>
      </c>
      <c r="AM734" t="str">
        <f t="shared" si="1050"/>
        <v/>
      </c>
      <c r="AN734" t="str">
        <f t="shared" si="1051"/>
        <v>Away</v>
      </c>
      <c r="AO734" t="str">
        <f t="shared" si="1052"/>
        <v>a</v>
      </c>
      <c r="AP734" t="str">
        <f t="shared" si="1053"/>
        <v>o</v>
      </c>
      <c r="AQ734" t="str">
        <f t="shared" si="1054"/>
        <v>d</v>
      </c>
      <c r="AR734" t="str">
        <f t="shared" si="1055"/>
        <v>Away</v>
      </c>
      <c r="AS734" t="str">
        <f t="shared" si="1056"/>
        <v>a</v>
      </c>
      <c r="AT734" t="str">
        <f t="shared" si="1057"/>
        <v>Defensive</v>
      </c>
      <c r="AU734" t="str">
        <f t="shared" si="1058"/>
        <v/>
      </c>
      <c r="AV734" t="str">
        <f t="shared" si="1059"/>
        <v/>
      </c>
      <c r="AW734" t="str" cm="1">
        <f t="array" ref="AW734">IFERROR(IF(O734&lt;&gt;"",O734,IF(OR($S734="",$T734=""),"",IF(O734&lt;&gt;"",O734,IF($T734&lt;&gt;"",_xlfn._xlws.FILTER(O:O,($BU:$BU=$BU734)*($I:$I=$I734)*($T:$T=$T734)*($S:$S=_xlfn.MINIFS($S:$S,$T:$T,"="&amp;$T734)),"")))))&amp;"",IF(O734="","",""))&amp;""</f>
        <v>Defensive_PlayPossession-Backcheck</v>
      </c>
      <c r="AX734" t="str" cm="1">
        <f t="array" ref="AX734">IFERROR(IF(P734&lt;&gt;"",P734,IF(OR($S734="",$T734=""),"",IF($T734&lt;&gt;"",_xlfn._xlws.FILTER(P:P,($BU:$BU=$BU734)*($I:$I=$I734)*($T:$T=$T734)*($S:$S=_xlfn.MINIFS($S:$S,$T:$T,"="&amp;$T734)),""))))&amp;"",IF(P734="","",""))&amp;""</f>
        <v/>
      </c>
      <c r="AY734" t="str" cm="1">
        <f t="array" ref="AY734">IFERROR(IF(Q734&lt;&gt;"",Q734,IF(OR($S734="",$T734=""),"",IF($T734&lt;&gt;"",_xlfn._xlws.FILTER(Q:Q,($BU:$BU=$BU734)*($I:$I=$I734)*($T:$T=$T734)*($S:$S=_xlfn.MINIFS($S:$S,$T:$T,"="&amp;$T734)),""))))&amp;"",IF(Q734="","",""))&amp;""</f>
        <v/>
      </c>
      <c r="AZ734" t="str" cm="1">
        <f t="array" ref="AZ734">IFERROR(IF(R734&lt;&gt;"",R734,IF(OR($S734="",$T734=""),"",IF($T734&lt;&gt;"",_xlfn._xlws.FILTER(R:R,($BU:$BU=$BU734)*($I:$I=$I734)*($T:$T=$T734)*($S:$S=_xlfn.MINIFS($S:$S,$T:$T,"="&amp;$T734)),""))))&amp;"",IF(R734="","",""))&amp;""</f>
        <v>1</v>
      </c>
      <c r="BA734" s="6">
        <f t="shared" si="1060"/>
        <v>63</v>
      </c>
      <c r="BB734">
        <f t="shared" ref="BB734:BD734" si="1096">BB733</f>
        <v>18987</v>
      </c>
      <c r="BC734" t="str">
        <f t="shared" si="1096"/>
        <v>Velodrome</v>
      </c>
      <c r="BD734" t="str">
        <f t="shared" si="1096"/>
        <v>Outlaws</v>
      </c>
      <c r="BE734" t="s">
        <v>238</v>
      </c>
      <c r="BF734" t="s">
        <v>184</v>
      </c>
      <c r="BI734" cm="1">
        <f t="array" aca="1" ref="BI734" ca="1">IFERROR(_xlfn._xlws.FILTER(shifts!A:A,(shifts!B:B=events!AD734)*(shifts!AG:AG&gt;=events!BK734)*(shifts!AH:AH&lt;=events!BL734)),BI733)</f>
        <v>26</v>
      </c>
      <c r="BJ734" s="15">
        <f t="shared" si="1062"/>
        <v>4</v>
      </c>
      <c r="BK734">
        <f t="shared" si="1063"/>
        <v>485</v>
      </c>
      <c r="BL734">
        <f t="shared" si="1064"/>
        <v>481</v>
      </c>
      <c r="BM734" s="15">
        <f>SUMIFS(BJ$2:BJ734,K$2:K734,"=Intermission")+SUMIFS(BJ$2:BJ734,K$2:K734,"=Timeout")</f>
        <v>0</v>
      </c>
      <c r="BN734">
        <f t="shared" si="1065"/>
        <v>0</v>
      </c>
      <c r="BO734" s="19">
        <f t="shared" si="1066"/>
        <v>595</v>
      </c>
      <c r="BP734">
        <f t="shared" si="1067"/>
        <v>590</v>
      </c>
      <c r="BQ734" s="17">
        <f t="shared" si="1068"/>
        <v>599</v>
      </c>
      <c r="BR734" t="str">
        <f t="shared" si="1069"/>
        <v>opp_team_player_1</v>
      </c>
      <c r="BS734">
        <f>COUNTIFS(S$3:S734,"="&amp;S734,AI$3:AI734,"="&amp;AI734)</f>
        <v>1</v>
      </c>
      <c r="BT734" t="str">
        <f>IFERROR(VLOOKUP(BB734&amp;BU734&amp;X734,game_rosters!U:W,3,FALSE),"")</f>
        <v>P100001</v>
      </c>
      <c r="BU734" t="str">
        <f t="shared" si="1070"/>
        <v>Velodrome</v>
      </c>
    </row>
    <row r="735" spans="1:73" x14ac:dyDescent="0.2">
      <c r="A735" t="str">
        <f t="shared" si="1045"/>
        <v/>
      </c>
      <c r="E735" s="4"/>
      <c r="F735" s="43"/>
      <c r="G735" s="4"/>
      <c r="H735" s="46"/>
      <c r="I735" s="44">
        <v>9</v>
      </c>
      <c r="J735" s="44" t="str">
        <f t="shared" si="1071"/>
        <v/>
      </c>
      <c r="O735" t="s">
        <v>945</v>
      </c>
      <c r="P735" t="s">
        <v>946</v>
      </c>
      <c r="Q735" t="s">
        <v>594</v>
      </c>
      <c r="S735">
        <v>366</v>
      </c>
      <c r="T735" t="s">
        <v>756</v>
      </c>
      <c r="U735" t="str">
        <f>IF(B735=1,MAX($U$2:$U734)+1,IF(AND($T735&lt;&gt;"",$T735=$T734),$U734,IF(B735="x",U734,"")))</f>
        <v/>
      </c>
      <c r="V735" t="str">
        <f>IF(C735=1,MAX($V$2:$V734)+1,IF(AND($T735&lt;&gt;"",$T735=$T734),$U734,IF(C735="x",V734,"")))</f>
        <v/>
      </c>
      <c r="X735">
        <v>9</v>
      </c>
      <c r="AA735">
        <f t="shared" si="1042"/>
        <v>1366</v>
      </c>
      <c r="AB735" t="str">
        <f t="shared" si="1043"/>
        <v/>
      </c>
      <c r="AC735">
        <f t="shared" si="1039"/>
        <v>1366</v>
      </c>
      <c r="AD735" s="6">
        <v>1</v>
      </c>
      <c r="AE735" t="s">
        <v>936</v>
      </c>
      <c r="AF735" t="s">
        <v>914</v>
      </c>
      <c r="AG735" t="s">
        <v>936</v>
      </c>
      <c r="AH735" t="s">
        <v>748</v>
      </c>
      <c r="AI735" t="str">
        <f t="shared" si="1046"/>
        <v>o</v>
      </c>
      <c r="AJ735" t="str">
        <f t="shared" si="1047"/>
        <v>d</v>
      </c>
      <c r="AK735" t="str">
        <f t="shared" si="1048"/>
        <v>d</v>
      </c>
      <c r="AL735" t="str">
        <f t="shared" si="1049"/>
        <v/>
      </c>
      <c r="AM735" t="str">
        <f t="shared" si="1050"/>
        <v/>
      </c>
      <c r="AN735" t="str">
        <f t="shared" si="1051"/>
        <v>Away</v>
      </c>
      <c r="AO735" t="str">
        <f t="shared" si="1052"/>
        <v>a</v>
      </c>
      <c r="AP735" t="str">
        <f t="shared" si="1053"/>
        <v>o</v>
      </c>
      <c r="AQ735" t="str">
        <f t="shared" si="1054"/>
        <v>d</v>
      </c>
      <c r="AR735" t="str">
        <f t="shared" si="1055"/>
        <v>Away</v>
      </c>
      <c r="AS735" t="str">
        <f t="shared" si="1056"/>
        <v>a</v>
      </c>
      <c r="AT735" t="str">
        <f t="shared" si="1057"/>
        <v>Defensive</v>
      </c>
      <c r="AU735" t="str">
        <f t="shared" si="1058"/>
        <v/>
      </c>
      <c r="AV735" t="str">
        <f t="shared" si="1059"/>
        <v/>
      </c>
      <c r="AW735" t="str" cm="1">
        <f t="array" ref="AW735">IFERROR(IF(O735&lt;&gt;"",O735,IF(OR($S735="",$T735=""),"",IF(O735&lt;&gt;"",O735,IF($T735&lt;&gt;"",_xlfn._xlws.FILTER(O:O,($BU:$BU=$BU735)*($I:$I=$I735)*($T:$T=$T735)*($S:$S=_xlfn.MINIFS($S:$S,$T:$T,"="&amp;$T735)),"")))))&amp;"",IF(O735="","",""))&amp;""</f>
        <v>Offensive_Zone-CededZoneExit</v>
      </c>
      <c r="AX735" t="str" cm="1">
        <f t="array" ref="AX735">IFERROR(IF(P735&lt;&gt;"",P735,IF(OR($S735="",$T735=""),"",IF($T735&lt;&gt;"",_xlfn._xlws.FILTER(P:P,($BU:$BU=$BU735)*($I:$I=$I735)*($T:$T=$T735)*($S:$S=_xlfn.MINIFS($S:$S,$T:$T,"="&amp;$T735)),""))))&amp;"",IF(P735="","",""))&amp;""</f>
        <v>Defensive_PlayPossession-GapControl</v>
      </c>
      <c r="AY735" t="str" cm="1">
        <f t="array" ref="AY735">IFERROR(IF(Q735&lt;&gt;"",Q735,IF(OR($S735="",$T735=""),"",IF($T735&lt;&gt;"",_xlfn._xlws.FILTER(Q:Q,($BU:$BU=$BU735)*($I:$I=$I735)*($T:$T=$T735)*($S:$S=_xlfn.MINIFS($S:$S,$T:$T,"="&amp;$T735)),""))))&amp;"",IF(Q735="","",""))&amp;""</f>
        <v>u</v>
      </c>
      <c r="AZ735" t="str" cm="1">
        <f t="array" ref="AZ735">IFERROR(IF(R735&lt;&gt;"",R735,IF(OR($S735="",$T735=""),"",IF($T735&lt;&gt;"",_xlfn._xlws.FILTER(R:R,($BU:$BU=$BU735)*($I:$I=$I735)*($T:$T=$T735)*($S:$S=_xlfn.MINIFS($S:$S,$T:$T,"="&amp;$T735)),""))))&amp;"",IF(R735="","",""))&amp;""</f>
        <v/>
      </c>
      <c r="BA735" s="6">
        <f t="shared" si="1060"/>
        <v>63</v>
      </c>
      <c r="BB735">
        <f t="shared" ref="BB735:BD735" si="1097">BB734</f>
        <v>18987</v>
      </c>
      <c r="BC735" t="str">
        <f t="shared" si="1097"/>
        <v>Velodrome</v>
      </c>
      <c r="BD735" t="str">
        <f t="shared" si="1097"/>
        <v>Outlaws</v>
      </c>
      <c r="BE735" t="s">
        <v>238</v>
      </c>
      <c r="BF735" t="s">
        <v>184</v>
      </c>
      <c r="BI735" cm="1">
        <f t="array" aca="1" ref="BI735" ca="1">IFERROR(_xlfn._xlws.FILTER(shifts!A:A,(shifts!B:B=events!AD735)*(shifts!AG:AG&gt;=events!BK735)*(shifts!AH:AH&lt;=events!BL735)),BI734)</f>
        <v>26</v>
      </c>
      <c r="BJ735" s="15">
        <f t="shared" si="1062"/>
        <v>4</v>
      </c>
      <c r="BK735">
        <f t="shared" si="1063"/>
        <v>485</v>
      </c>
      <c r="BL735">
        <f t="shared" si="1064"/>
        <v>481</v>
      </c>
      <c r="BM735" s="15">
        <f>SUMIFS(BJ$2:BJ735,K$2:K735,"=Intermission")+SUMIFS(BJ$2:BJ735,K$2:K735,"=Timeout")</f>
        <v>0</v>
      </c>
      <c r="BN735">
        <f t="shared" si="1065"/>
        <v>0</v>
      </c>
      <c r="BO735" s="19">
        <f t="shared" si="1066"/>
        <v>595</v>
      </c>
      <c r="BP735">
        <f t="shared" si="1067"/>
        <v>590</v>
      </c>
      <c r="BQ735" s="17">
        <f t="shared" si="1068"/>
        <v>599</v>
      </c>
      <c r="BR735" t="str">
        <f t="shared" si="1069"/>
        <v>opp_team_player_2</v>
      </c>
      <c r="BS735">
        <f>COUNTIFS(S$3:S735,"="&amp;S735,AI$3:AI735,"="&amp;AI735)</f>
        <v>2</v>
      </c>
      <c r="BT735" t="str">
        <f>IFERROR(VLOOKUP(BB735&amp;BU735&amp;X735,game_rosters!U:W,3,FALSE),"")</f>
        <v>P100105</v>
      </c>
      <c r="BU735" t="str">
        <f t="shared" si="1070"/>
        <v>Velodrome</v>
      </c>
    </row>
    <row r="736" spans="1:73" x14ac:dyDescent="0.2">
      <c r="A736">
        <f t="shared" si="1045"/>
        <v>1</v>
      </c>
      <c r="E736" s="4"/>
      <c r="F736" s="43"/>
      <c r="G736" s="4"/>
      <c r="H736" s="46"/>
      <c r="I736" s="44">
        <v>25</v>
      </c>
      <c r="J736" s="44" t="str">
        <f t="shared" si="1071"/>
        <v/>
      </c>
      <c r="K736" t="s">
        <v>13</v>
      </c>
      <c r="R736" s="51">
        <v>1</v>
      </c>
      <c r="S736">
        <v>367</v>
      </c>
      <c r="T736" t="s">
        <v>756</v>
      </c>
      <c r="U736" t="str">
        <f>IF(B736=1,MAX($U$2:$U735)+1,IF(AND($T736&lt;&gt;"",$T736=$T735),$U735,IF(B736="x",U735,"")))</f>
        <v/>
      </c>
      <c r="V736" t="str">
        <f>IF(C736=1,MAX($V$2:$V735)+1,IF(AND($T736&lt;&gt;"",$T736=$T735),$U735,IF(C736="x",V735,"")))</f>
        <v/>
      </c>
      <c r="W736" t="s">
        <v>731</v>
      </c>
      <c r="X736">
        <v>25</v>
      </c>
      <c r="Z736">
        <v>1</v>
      </c>
      <c r="AA736">
        <f t="shared" si="1042"/>
        <v>1367</v>
      </c>
      <c r="AB736" t="str">
        <f t="shared" si="1043"/>
        <v/>
      </c>
      <c r="AC736">
        <f t="shared" si="1039"/>
        <v>1367</v>
      </c>
      <c r="AD736" s="6">
        <v>1</v>
      </c>
      <c r="AE736" t="s">
        <v>936</v>
      </c>
      <c r="AF736" t="s">
        <v>748</v>
      </c>
      <c r="AG736" t="s">
        <v>937</v>
      </c>
      <c r="AH736" t="s">
        <v>896</v>
      </c>
      <c r="AI736" t="str">
        <f t="shared" si="1046"/>
        <v>e</v>
      </c>
      <c r="AJ736" t="str">
        <f t="shared" si="1047"/>
        <v/>
      </c>
      <c r="AK736" t="str">
        <f t="shared" si="1048"/>
        <v/>
      </c>
      <c r="AL736" t="str">
        <f t="shared" si="1049"/>
        <v/>
      </c>
      <c r="AM736" t="str">
        <f t="shared" si="1050"/>
        <v/>
      </c>
      <c r="AN736" t="str">
        <f t="shared" si="1051"/>
        <v>Away</v>
      </c>
      <c r="AO736" t="str">
        <f t="shared" si="1052"/>
        <v>a</v>
      </c>
      <c r="AP736" t="str">
        <f t="shared" si="1053"/>
        <v/>
      </c>
      <c r="AQ736" t="str">
        <f t="shared" si="1054"/>
        <v/>
      </c>
      <c r="AR736" t="str">
        <f t="shared" si="1055"/>
        <v>Away</v>
      </c>
      <c r="AS736" t="str">
        <f t="shared" si="1056"/>
        <v>a</v>
      </c>
      <c r="AT736" t="str">
        <f t="shared" si="1057"/>
        <v>Offensive</v>
      </c>
      <c r="AU736" t="str">
        <f t="shared" si="1058"/>
        <v/>
      </c>
      <c r="AV736" t="str">
        <f t="shared" si="1059"/>
        <v/>
      </c>
      <c r="AW736" t="str" cm="1">
        <f t="array" ref="AW736">IFERROR(IF(O736&lt;&gt;"",O736,IF(OR($S736="",$T736=""),"",IF(O736&lt;&gt;"",O736,IF($T736&lt;&gt;"",_xlfn._xlws.FILTER(O:O,($BU:$BU=$BU736)*($I:$I=$I736)*($T:$T=$T736)*($S:$S=_xlfn.MINIFS($S:$S,$T:$T,"="&amp;$T736)),"")))))&amp;"",IF(O736="","",""))&amp;""</f>
        <v/>
      </c>
      <c r="AX736" t="str" cm="1">
        <f t="array" ref="AX736">IFERROR(IF(P736&lt;&gt;"",P736,IF(OR($S736="",$T736=""),"",IF($T736&lt;&gt;"",_xlfn._xlws.FILTER(P:P,($BU:$BU=$BU736)*($I:$I=$I736)*($T:$T=$T736)*($S:$S=_xlfn.MINIFS($S:$S,$T:$T,"="&amp;$T736)),""))))&amp;"",IF(P736="","",""))&amp;""</f>
        <v/>
      </c>
      <c r="AY736" t="str" cm="1">
        <f t="array" ref="AY736">IFERROR(IF(Q736&lt;&gt;"",Q736,IF(OR($S736="",$T736=""),"",IF($T736&lt;&gt;"",_xlfn._xlws.FILTER(Q:Q,($BU:$BU=$BU736)*($I:$I=$I736)*($T:$T=$T736)*($S:$S=_xlfn.MINIFS($S:$S,$T:$T,"="&amp;$T736)),""))))&amp;"",IF(Q736="","",""))&amp;""</f>
        <v/>
      </c>
      <c r="AZ736" t="str" cm="1">
        <f t="array" ref="AZ736">IFERROR(IF(R736&lt;&gt;"",R736,IF(OR($S736="",$T736=""),"",IF($T736&lt;&gt;"",_xlfn._xlws.FILTER(R:R,($BU:$BU=$BU736)*($I:$I=$I736)*($T:$T=$T736)*($S:$S=_xlfn.MINIFS($S:$S,$T:$T,"="&amp;$T736)),""))))&amp;"",IF(R736="","",""))&amp;""</f>
        <v>1</v>
      </c>
      <c r="BA736" s="6">
        <f t="shared" si="1060"/>
        <v>63</v>
      </c>
      <c r="BB736">
        <f t="shared" ref="BB736:BD736" si="1098">BB735</f>
        <v>18987</v>
      </c>
      <c r="BC736" t="str">
        <f t="shared" si="1098"/>
        <v>Velodrome</v>
      </c>
      <c r="BD736" t="str">
        <f t="shared" si="1098"/>
        <v>Outlaws</v>
      </c>
      <c r="BE736" t="s">
        <v>13</v>
      </c>
      <c r="BF736" t="s">
        <v>756</v>
      </c>
      <c r="BI736" cm="1">
        <f t="array" aca="1" ref="BI736" ca="1">IFERROR(_xlfn._xlws.FILTER(shifts!A:A,(shifts!B:B=events!AD736)*(shifts!AG:AG&gt;=events!BK736)*(shifts!AH:AH&lt;=events!BL736)),BI735)</f>
        <v>26</v>
      </c>
      <c r="BJ736" s="15">
        <f t="shared" si="1062"/>
        <v>2</v>
      </c>
      <c r="BK736">
        <f t="shared" si="1063"/>
        <v>481</v>
      </c>
      <c r="BL736">
        <f t="shared" si="1064"/>
        <v>479</v>
      </c>
      <c r="BM736" s="15">
        <f>SUMIFS(BJ$2:BJ736,K$2:K736,"=Intermission")+SUMIFS(BJ$2:BJ736,K$2:K736,"=Timeout")</f>
        <v>0</v>
      </c>
      <c r="BN736">
        <f t="shared" si="1065"/>
        <v>0</v>
      </c>
      <c r="BO736" s="19">
        <f t="shared" si="1066"/>
        <v>599</v>
      </c>
      <c r="BP736">
        <f t="shared" si="1067"/>
        <v>594</v>
      </c>
      <c r="BQ736" s="17">
        <f t="shared" si="1068"/>
        <v>601</v>
      </c>
      <c r="BR736" t="str">
        <f t="shared" si="1069"/>
        <v>event_team_player_1</v>
      </c>
      <c r="BS736">
        <f>COUNTIFS(S$3:S736,"="&amp;S736,AI$3:AI736,"="&amp;AI736)</f>
        <v>1</v>
      </c>
      <c r="BT736" t="str">
        <f>IFERROR(VLOOKUP(BB736&amp;BU736&amp;X736,game_rosters!U:W,3,FALSE),"")</f>
        <v>P100170</v>
      </c>
      <c r="BU736" t="str">
        <f t="shared" si="1070"/>
        <v>Outlaws</v>
      </c>
    </row>
    <row r="737" spans="1:73" x14ac:dyDescent="0.2">
      <c r="A737" t="str">
        <f t="shared" si="1045"/>
        <v/>
      </c>
      <c r="E737" s="4"/>
      <c r="F737" s="43"/>
      <c r="G737" s="4"/>
      <c r="H737" s="46"/>
      <c r="I737" s="44">
        <v>70</v>
      </c>
      <c r="J737" s="44" t="str">
        <f t="shared" si="1071"/>
        <v/>
      </c>
      <c r="O737" t="s">
        <v>602</v>
      </c>
      <c r="R737" s="51">
        <v>1</v>
      </c>
      <c r="S737">
        <v>367</v>
      </c>
      <c r="T737" t="s">
        <v>756</v>
      </c>
      <c r="U737" t="str">
        <f>IF(B737=1,MAX($U$2:$U736)+1,IF(AND($T737&lt;&gt;"",$T737=$T736),$U736,IF(B737="x",U736,"")))</f>
        <v/>
      </c>
      <c r="V737" t="str">
        <f>IF(C737=1,MAX($V$2:$V736)+1,IF(AND($T737&lt;&gt;"",$T737=$T736),$U736,IF(C737="x",V736,"")))</f>
        <v/>
      </c>
      <c r="X737">
        <v>70</v>
      </c>
      <c r="AA737">
        <f t="shared" si="1042"/>
        <v>1367</v>
      </c>
      <c r="AB737" t="str">
        <f t="shared" si="1043"/>
        <v/>
      </c>
      <c r="AC737">
        <f t="shared" si="1039"/>
        <v>1367</v>
      </c>
      <c r="AD737" s="6">
        <v>1</v>
      </c>
      <c r="AE737" t="s">
        <v>936</v>
      </c>
      <c r="AF737" t="s">
        <v>748</v>
      </c>
      <c r="AG737" t="s">
        <v>937</v>
      </c>
      <c r="AH737" t="s">
        <v>896</v>
      </c>
      <c r="AI737" t="str">
        <f t="shared" si="1046"/>
        <v>o</v>
      </c>
      <c r="AJ737" t="str">
        <f t="shared" si="1047"/>
        <v/>
      </c>
      <c r="AK737" t="str">
        <f t="shared" si="1048"/>
        <v/>
      </c>
      <c r="AL737" t="str">
        <f t="shared" si="1049"/>
        <v/>
      </c>
      <c r="AM737" t="str">
        <f t="shared" si="1050"/>
        <v/>
      </c>
      <c r="AN737" t="str">
        <f t="shared" si="1051"/>
        <v>Away</v>
      </c>
      <c r="AO737" t="str">
        <f t="shared" si="1052"/>
        <v>a</v>
      </c>
      <c r="AP737" t="str">
        <f t="shared" si="1053"/>
        <v/>
      </c>
      <c r="AQ737" t="str">
        <f t="shared" si="1054"/>
        <v/>
      </c>
      <c r="AR737" t="str">
        <f t="shared" si="1055"/>
        <v>Away</v>
      </c>
      <c r="AS737" t="str">
        <f t="shared" si="1056"/>
        <v>a</v>
      </c>
      <c r="AT737" t="str">
        <f t="shared" si="1057"/>
        <v>Defensive</v>
      </c>
      <c r="AU737" t="str">
        <f t="shared" si="1058"/>
        <v/>
      </c>
      <c r="AV737" t="str">
        <f t="shared" si="1059"/>
        <v/>
      </c>
      <c r="AW737" t="str" cm="1">
        <f t="array" ref="AW737">IFERROR(IF(O737&lt;&gt;"",O737,IF(OR($S737="",$T737=""),"",IF(O737&lt;&gt;"",O737,IF($T737&lt;&gt;"",_xlfn._xlws.FILTER(O:O,($BU:$BU=$BU737)*($I:$I=$I737)*($T:$T=$T737)*($S:$S=_xlfn.MINIFS($S:$S,$T:$T,"="&amp;$T737)),"")))))&amp;"",IF(O737="","",""))&amp;""</f>
        <v>Defensive_PlayPossession-StickCheck</v>
      </c>
      <c r="AX737" t="str" cm="1">
        <f t="array" ref="AX737">IFERROR(IF(P737&lt;&gt;"",P737,IF(OR($S737="",$T737=""),"",IF($T737&lt;&gt;"",_xlfn._xlws.FILTER(P:P,($BU:$BU=$BU737)*($I:$I=$I737)*($T:$T=$T737)*($S:$S=_xlfn.MINIFS($S:$S,$T:$T,"="&amp;$T737)),""))))&amp;"",IF(P737="","",""))&amp;""</f>
        <v/>
      </c>
      <c r="AY737" t="str" cm="1">
        <f t="array" ref="AY737">IFERROR(IF(Q737&lt;&gt;"",Q737,IF(OR($S737="",$T737=""),"",IF($T737&lt;&gt;"",_xlfn._xlws.FILTER(Q:Q,($BU:$BU=$BU737)*($I:$I=$I737)*($T:$T=$T737)*($S:$S=_xlfn.MINIFS($S:$S,$T:$T,"="&amp;$T737)),""))))&amp;"",IF(Q737="","",""))&amp;""</f>
        <v/>
      </c>
      <c r="AZ737" t="str" cm="1">
        <f t="array" ref="AZ737">IFERROR(IF(R737&lt;&gt;"",R737,IF(OR($S737="",$T737=""),"",IF($T737&lt;&gt;"",_xlfn._xlws.FILTER(R:R,($BU:$BU=$BU737)*($I:$I=$I737)*($T:$T=$T737)*($S:$S=_xlfn.MINIFS($S:$S,$T:$T,"="&amp;$T737)),""))))&amp;"",IF(R737="","",""))&amp;""</f>
        <v>1</v>
      </c>
      <c r="BA737" s="6">
        <f t="shared" si="1060"/>
        <v>63</v>
      </c>
      <c r="BB737">
        <f t="shared" ref="BB737:BD737" si="1099">BB736</f>
        <v>18987</v>
      </c>
      <c r="BC737" t="str">
        <f t="shared" si="1099"/>
        <v>Velodrome</v>
      </c>
      <c r="BD737" t="str">
        <f t="shared" si="1099"/>
        <v>Outlaws</v>
      </c>
      <c r="BE737" t="s">
        <v>13</v>
      </c>
      <c r="BF737" t="s">
        <v>756</v>
      </c>
      <c r="BI737" cm="1">
        <f t="array" aca="1" ref="BI737" ca="1">IFERROR(_xlfn._xlws.FILTER(shifts!A:A,(shifts!B:B=events!AD737)*(shifts!AG:AG&gt;=events!BK737)*(shifts!AH:AH&lt;=events!BL737)),BI736)</f>
        <v>26</v>
      </c>
      <c r="BJ737" s="15">
        <f t="shared" si="1062"/>
        <v>2</v>
      </c>
      <c r="BK737">
        <f t="shared" si="1063"/>
        <v>481</v>
      </c>
      <c r="BL737">
        <f t="shared" si="1064"/>
        <v>479</v>
      </c>
      <c r="BM737" s="15">
        <f>SUMIFS(BJ$2:BJ737,K$2:K737,"=Intermission")+SUMIFS(BJ$2:BJ737,K$2:K737,"=Timeout")</f>
        <v>0</v>
      </c>
      <c r="BN737">
        <f t="shared" si="1065"/>
        <v>0</v>
      </c>
      <c r="BO737" s="19">
        <f t="shared" si="1066"/>
        <v>599</v>
      </c>
      <c r="BP737">
        <f t="shared" si="1067"/>
        <v>594</v>
      </c>
      <c r="BQ737" s="17">
        <f t="shared" si="1068"/>
        <v>601</v>
      </c>
      <c r="BR737" t="str">
        <f t="shared" si="1069"/>
        <v>opp_team_player_1</v>
      </c>
      <c r="BS737">
        <f>COUNTIFS(S$3:S737,"="&amp;S737,AI$3:AI737,"="&amp;AI737)</f>
        <v>1</v>
      </c>
      <c r="BT737" t="str">
        <f>IFERROR(VLOOKUP(BB737&amp;BU737&amp;X737,game_rosters!U:W,3,FALSE),"")</f>
        <v>P100001</v>
      </c>
      <c r="BU737" t="str">
        <f t="shared" si="1070"/>
        <v>Velodrome</v>
      </c>
    </row>
    <row r="738" spans="1:73" x14ac:dyDescent="0.2">
      <c r="A738">
        <f t="shared" si="1045"/>
        <v>1</v>
      </c>
      <c r="E738" s="4"/>
      <c r="F738" s="43"/>
      <c r="G738" s="4"/>
      <c r="H738" s="46"/>
      <c r="I738" s="44">
        <v>25</v>
      </c>
      <c r="J738" s="44" t="str">
        <f t="shared" si="1071"/>
        <v>o</v>
      </c>
      <c r="K738" t="s">
        <v>238</v>
      </c>
      <c r="L738" t="s">
        <v>174</v>
      </c>
      <c r="M738" t="s">
        <v>85</v>
      </c>
      <c r="N738" t="s">
        <v>595</v>
      </c>
      <c r="R738" s="51">
        <v>1</v>
      </c>
      <c r="S738">
        <v>368</v>
      </c>
      <c r="T738" t="s">
        <v>756</v>
      </c>
      <c r="U738" t="str">
        <f>IF(B738=1,MAX($U$2:$U737)+1,IF(AND($T738&lt;&gt;"",$T738=$T737),$U737,IF(B738="x",U737,"")))</f>
        <v/>
      </c>
      <c r="V738" t="str">
        <f>IF(C738=1,MAX($V$2:$V737)+1,IF(AND($T738&lt;&gt;"",$T738=$T737),$U737,IF(C738="x",V737,"")))</f>
        <v/>
      </c>
      <c r="W738" t="s">
        <v>731</v>
      </c>
      <c r="X738">
        <v>25</v>
      </c>
      <c r="Z738">
        <v>1</v>
      </c>
      <c r="AA738">
        <f t="shared" si="1042"/>
        <v>1368</v>
      </c>
      <c r="AB738" t="str">
        <f t="shared" si="1043"/>
        <v/>
      </c>
      <c r="AC738">
        <f t="shared" si="1039"/>
        <v>1368</v>
      </c>
      <c r="AD738" s="6">
        <v>1</v>
      </c>
      <c r="AE738" t="s">
        <v>937</v>
      </c>
      <c r="AF738" t="s">
        <v>896</v>
      </c>
      <c r="AG738" t="s">
        <v>937</v>
      </c>
      <c r="AH738" t="s">
        <v>938</v>
      </c>
      <c r="AI738" t="str">
        <f t="shared" si="1046"/>
        <v>e</v>
      </c>
      <c r="AJ738" t="str">
        <f t="shared" si="1047"/>
        <v>o</v>
      </c>
      <c r="AK738" t="str">
        <f t="shared" si="1048"/>
        <v>o</v>
      </c>
      <c r="AL738" t="str">
        <f t="shared" si="1049"/>
        <v>d</v>
      </c>
      <c r="AM738" t="str">
        <f t="shared" si="1050"/>
        <v>o</v>
      </c>
      <c r="AN738" t="str">
        <f t="shared" si="1051"/>
        <v>Away</v>
      </c>
      <c r="AO738" t="str">
        <f t="shared" si="1052"/>
        <v>a</v>
      </c>
      <c r="AP738" t="str">
        <f t="shared" si="1053"/>
        <v>d</v>
      </c>
      <c r="AQ738" t="str">
        <f t="shared" si="1054"/>
        <v>o</v>
      </c>
      <c r="AR738" t="str">
        <f t="shared" si="1055"/>
        <v>Away</v>
      </c>
      <c r="AS738" t="str">
        <f t="shared" si="1056"/>
        <v>a</v>
      </c>
      <c r="AT738" t="str">
        <f t="shared" si="1057"/>
        <v>Offensive</v>
      </c>
      <c r="AU738" t="str">
        <f t="shared" si="1058"/>
        <v/>
      </c>
      <c r="AV738" t="str">
        <f t="shared" si="1059"/>
        <v/>
      </c>
      <c r="AW738" t="str" cm="1">
        <f t="array" ref="AW738">IFERROR(IF(O738&lt;&gt;"",O738,IF(OR($S738="",$T738=""),"",IF(O738&lt;&gt;"",O738,IF($T738&lt;&gt;"",_xlfn._xlws.FILTER(O:O,($BU:$BU=$BU738)*($I:$I=$I738)*($T:$T=$T738)*($S:$S=_xlfn.MINIFS($S:$S,$T:$T,"="&amp;$T738)),"")))))&amp;"",IF(O738="","",""))&amp;""</f>
        <v/>
      </c>
      <c r="AX738" t="str" cm="1">
        <f t="array" ref="AX738">IFERROR(IF(P738&lt;&gt;"",P738,IF(OR($S738="",$T738=""),"",IF($T738&lt;&gt;"",_xlfn._xlws.FILTER(P:P,($BU:$BU=$BU738)*($I:$I=$I738)*($T:$T=$T738)*($S:$S=_xlfn.MINIFS($S:$S,$T:$T,"="&amp;$T738)),""))))&amp;"",IF(P738="","",""))&amp;""</f>
        <v/>
      </c>
      <c r="AY738" t="str" cm="1">
        <f t="array" ref="AY738">IFERROR(IF(Q738&lt;&gt;"",Q738,IF(OR($S738="",$T738=""),"",IF($T738&lt;&gt;"",_xlfn._xlws.FILTER(Q:Q,($BU:$BU=$BU738)*($I:$I=$I738)*($T:$T=$T738)*($S:$S=_xlfn.MINIFS($S:$S,$T:$T,"="&amp;$T738)),""))))&amp;"",IF(Q738="","",""))&amp;""</f>
        <v/>
      </c>
      <c r="AZ738" t="str" cm="1">
        <f t="array" ref="AZ738">IFERROR(IF(R738&lt;&gt;"",R738,IF(OR($S738="",$T738=""),"",IF($T738&lt;&gt;"",_xlfn._xlws.FILTER(R:R,($BU:$BU=$BU738)*($I:$I=$I738)*($T:$T=$T738)*($S:$S=_xlfn.MINIFS($S:$S,$T:$T,"="&amp;$T738)),""))))&amp;"",IF(R738="","",""))&amp;""</f>
        <v>1</v>
      </c>
      <c r="BA738" s="6">
        <f t="shared" si="1060"/>
        <v>64</v>
      </c>
      <c r="BB738">
        <f t="shared" ref="BB738:BD738" si="1100">BB737</f>
        <v>18987</v>
      </c>
      <c r="BC738" t="str">
        <f t="shared" si="1100"/>
        <v>Velodrome</v>
      </c>
      <c r="BD738" t="str">
        <f t="shared" si="1100"/>
        <v>Outlaws</v>
      </c>
      <c r="BE738" t="s">
        <v>238</v>
      </c>
      <c r="BF738" t="s">
        <v>174</v>
      </c>
      <c r="BI738" cm="1">
        <f t="array" aca="1" ref="BI738" ca="1">IFERROR(_xlfn._xlws.FILTER(shifts!A:A,(shifts!B:B=events!AD738)*(shifts!AG:AG&gt;=events!BK738)*(shifts!AH:AH&lt;=events!BL738)),BI737)</f>
        <v>26</v>
      </c>
      <c r="BJ738" s="15">
        <f t="shared" si="1062"/>
        <v>1</v>
      </c>
      <c r="BK738">
        <f t="shared" si="1063"/>
        <v>479</v>
      </c>
      <c r="BL738">
        <f t="shared" si="1064"/>
        <v>478</v>
      </c>
      <c r="BM738" s="15">
        <f>SUMIFS(BJ$2:BJ738,K$2:K738,"=Intermission")+SUMIFS(BJ$2:BJ738,K$2:K738,"=Timeout")</f>
        <v>0</v>
      </c>
      <c r="BN738">
        <f t="shared" si="1065"/>
        <v>0</v>
      </c>
      <c r="BO738" s="19">
        <f t="shared" si="1066"/>
        <v>601</v>
      </c>
      <c r="BP738">
        <f t="shared" si="1067"/>
        <v>596</v>
      </c>
      <c r="BQ738" s="17">
        <f t="shared" si="1068"/>
        <v>602</v>
      </c>
      <c r="BR738" t="str">
        <f t="shared" si="1069"/>
        <v>event_team_player_1</v>
      </c>
      <c r="BS738">
        <f>COUNTIFS(S$3:S738,"="&amp;S738,AI$3:AI738,"="&amp;AI738)</f>
        <v>1</v>
      </c>
      <c r="BT738" t="str">
        <f>IFERROR(VLOOKUP(BB738&amp;BU738&amp;X738,game_rosters!U:W,3,FALSE),"")</f>
        <v>P100170</v>
      </c>
      <c r="BU738" t="str">
        <f t="shared" si="1070"/>
        <v>Outlaws</v>
      </c>
    </row>
    <row r="739" spans="1:73" x14ac:dyDescent="0.2">
      <c r="A739" t="str">
        <f t="shared" si="1045"/>
        <v/>
      </c>
      <c r="E739" s="4"/>
      <c r="F739" s="43"/>
      <c r="G739" s="4"/>
      <c r="H739" s="46"/>
      <c r="I739" s="44">
        <v>70</v>
      </c>
      <c r="J739" s="44" t="str">
        <f t="shared" si="1071"/>
        <v/>
      </c>
      <c r="O739" t="s">
        <v>601</v>
      </c>
      <c r="Q739" t="s">
        <v>595</v>
      </c>
      <c r="R739" s="51">
        <v>1</v>
      </c>
      <c r="S739">
        <v>368</v>
      </c>
      <c r="T739" t="s">
        <v>756</v>
      </c>
      <c r="U739" t="str">
        <f>IF(B739=1,MAX($U$2:$U738)+1,IF(AND($T739&lt;&gt;"",$T739=$T738),$U738,IF(B739="x",U738,"")))</f>
        <v/>
      </c>
      <c r="V739" t="str">
        <f>IF(C739=1,MAX($V$2:$V738)+1,IF(AND($T739&lt;&gt;"",$T739=$T738),$U738,IF(C739="x",V738,"")))</f>
        <v/>
      </c>
      <c r="X739">
        <v>70</v>
      </c>
      <c r="AA739">
        <f t="shared" si="1042"/>
        <v>1368</v>
      </c>
      <c r="AB739" t="str">
        <f t="shared" si="1043"/>
        <v/>
      </c>
      <c r="AC739">
        <f t="shared" si="1039"/>
        <v>1368</v>
      </c>
      <c r="AD739" s="6">
        <v>1</v>
      </c>
      <c r="AE739" t="s">
        <v>937</v>
      </c>
      <c r="AF739" t="s">
        <v>896</v>
      </c>
      <c r="AG739" t="s">
        <v>937</v>
      </c>
      <c r="AH739" t="s">
        <v>938</v>
      </c>
      <c r="AI739" t="str">
        <f t="shared" si="1046"/>
        <v>o</v>
      </c>
      <c r="AJ739" t="str">
        <f t="shared" si="1047"/>
        <v>o</v>
      </c>
      <c r="AK739" t="str">
        <f t="shared" si="1048"/>
        <v>o</v>
      </c>
      <c r="AL739" t="str">
        <f t="shared" si="1049"/>
        <v/>
      </c>
      <c r="AM739" t="str">
        <f t="shared" si="1050"/>
        <v/>
      </c>
      <c r="AN739" t="str">
        <f t="shared" si="1051"/>
        <v>Away</v>
      </c>
      <c r="AO739" t="str">
        <f t="shared" si="1052"/>
        <v>a</v>
      </c>
      <c r="AP739" t="str">
        <f t="shared" si="1053"/>
        <v>d</v>
      </c>
      <c r="AQ739" t="str">
        <f t="shared" si="1054"/>
        <v>o</v>
      </c>
      <c r="AR739" t="str">
        <f t="shared" si="1055"/>
        <v>Away</v>
      </c>
      <c r="AS739" t="str">
        <f t="shared" si="1056"/>
        <v>a</v>
      </c>
      <c r="AT739" t="str">
        <f t="shared" si="1057"/>
        <v>Defensive</v>
      </c>
      <c r="AU739" t="str">
        <f t="shared" si="1058"/>
        <v/>
      </c>
      <c r="AV739" t="str">
        <f t="shared" si="1059"/>
        <v/>
      </c>
      <c r="AW739" t="str" cm="1">
        <f t="array" ref="AW739">IFERROR(IF(O739&lt;&gt;"",O739,IF(OR($S739="",$T739=""),"",IF(O739&lt;&gt;"",O739,IF($T739&lt;&gt;"",_xlfn._xlws.FILTER(O:O,($BU:$BU=$BU739)*($I:$I=$I739)*($T:$T=$T739)*($S:$S=_xlfn.MINIFS($S:$S,$T:$T,"="&amp;$T739)),"")))))&amp;"",IF(O739="","",""))&amp;""</f>
        <v>Defensive_PlayPossession-PokeCheck</v>
      </c>
      <c r="AX739" t="str" cm="1">
        <f t="array" ref="AX739">IFERROR(IF(P739&lt;&gt;"",P739,IF(OR($S739="",$T739=""),"",IF($T739&lt;&gt;"",_xlfn._xlws.FILTER(P:P,($BU:$BU=$BU739)*($I:$I=$I739)*($T:$T=$T739)*($S:$S=_xlfn.MINIFS($S:$S,$T:$T,"="&amp;$T739)),""))))&amp;"",IF(P739="","",""))&amp;""</f>
        <v/>
      </c>
      <c r="AY739" t="str" cm="1">
        <f t="array" ref="AY739">IFERROR(IF(Q739&lt;&gt;"",Q739,IF(OR($S739="",$T739=""),"",IF($T739&lt;&gt;"",_xlfn._xlws.FILTER(Q:Q,($BU:$BU=$BU739)*($I:$I=$I739)*($T:$T=$T739)*($S:$S=_xlfn.MINIFS($S:$S,$T:$T,"="&amp;$T739)),""))))&amp;"",IF(Q739="","",""))&amp;""</f>
        <v>s</v>
      </c>
      <c r="AZ739" t="str" cm="1">
        <f t="array" ref="AZ739">IFERROR(IF(R739&lt;&gt;"",R739,IF(OR($S739="",$T739=""),"",IF($T739&lt;&gt;"",_xlfn._xlws.FILTER(R:R,($BU:$BU=$BU739)*($I:$I=$I739)*($T:$T=$T739)*($S:$S=_xlfn.MINIFS($S:$S,$T:$T,"="&amp;$T739)),""))))&amp;"",IF(R739="","",""))&amp;""</f>
        <v>1</v>
      </c>
      <c r="BA739" s="6">
        <f t="shared" si="1060"/>
        <v>64</v>
      </c>
      <c r="BB739">
        <f t="shared" ref="BB739:BD739" si="1101">BB738</f>
        <v>18987</v>
      </c>
      <c r="BC739" t="str">
        <f t="shared" si="1101"/>
        <v>Velodrome</v>
      </c>
      <c r="BD739" t="str">
        <f t="shared" si="1101"/>
        <v>Outlaws</v>
      </c>
      <c r="BE739" t="s">
        <v>238</v>
      </c>
      <c r="BF739" t="s">
        <v>174</v>
      </c>
      <c r="BI739" cm="1">
        <f t="array" aca="1" ref="BI739" ca="1">IFERROR(_xlfn._xlws.FILTER(shifts!A:A,(shifts!B:B=events!AD739)*(shifts!AG:AG&gt;=events!BK739)*(shifts!AH:AH&lt;=events!BL739)),BI738)</f>
        <v>26</v>
      </c>
      <c r="BJ739" s="15">
        <f t="shared" si="1062"/>
        <v>1</v>
      </c>
      <c r="BK739">
        <f t="shared" si="1063"/>
        <v>479</v>
      </c>
      <c r="BL739">
        <f t="shared" si="1064"/>
        <v>478</v>
      </c>
      <c r="BM739" s="15">
        <f>SUMIFS(BJ$2:BJ739,K$2:K739,"=Intermission")+SUMIFS(BJ$2:BJ739,K$2:K739,"=Timeout")</f>
        <v>0</v>
      </c>
      <c r="BN739">
        <f t="shared" si="1065"/>
        <v>0</v>
      </c>
      <c r="BO739" s="19">
        <f t="shared" si="1066"/>
        <v>601</v>
      </c>
      <c r="BP739">
        <f t="shared" si="1067"/>
        <v>596</v>
      </c>
      <c r="BQ739" s="17">
        <f t="shared" si="1068"/>
        <v>602</v>
      </c>
      <c r="BR739" t="str">
        <f t="shared" si="1069"/>
        <v>opp_team_player_1</v>
      </c>
      <c r="BS739">
        <f>COUNTIFS(S$3:S739,"="&amp;S739,AI$3:AI739,"="&amp;AI739)</f>
        <v>1</v>
      </c>
      <c r="BT739" t="str">
        <f>IFERROR(VLOOKUP(BB739&amp;BU739&amp;X739,game_rosters!U:W,3,FALSE),"")</f>
        <v>P100001</v>
      </c>
      <c r="BU739" t="str">
        <f t="shared" si="1070"/>
        <v>Velodrome</v>
      </c>
    </row>
    <row r="740" spans="1:73" x14ac:dyDescent="0.2">
      <c r="A740" t="str">
        <f t="shared" si="1045"/>
        <v/>
      </c>
      <c r="E740" s="4"/>
      <c r="F740" s="43"/>
      <c r="G740" s="4"/>
      <c r="H740" s="46"/>
      <c r="I740" s="44">
        <v>9</v>
      </c>
      <c r="J740" s="44" t="str">
        <f t="shared" si="1071"/>
        <v/>
      </c>
      <c r="S740">
        <v>368</v>
      </c>
      <c r="T740" t="s">
        <v>756</v>
      </c>
      <c r="U740" t="str">
        <f>IF(B740=1,MAX($U$2:$U739)+1,IF(AND($T740&lt;&gt;"",$T740=$T739),$U739,IF(B740="x",U739,"")))</f>
        <v/>
      </c>
      <c r="V740" t="str">
        <f>IF(C740=1,MAX($V$2:$V739)+1,IF(AND($T740&lt;&gt;"",$T740=$T739),$U739,IF(C740="x",V739,"")))</f>
        <v/>
      </c>
      <c r="X740">
        <v>9</v>
      </c>
      <c r="AA740">
        <f t="shared" si="1042"/>
        <v>1368</v>
      </c>
      <c r="AB740" t="str">
        <f t="shared" si="1043"/>
        <v/>
      </c>
      <c r="AC740">
        <f t="shared" si="1039"/>
        <v>1368</v>
      </c>
      <c r="AD740" s="6">
        <v>1</v>
      </c>
      <c r="AE740" t="s">
        <v>937</v>
      </c>
      <c r="AF740" t="s">
        <v>896</v>
      </c>
      <c r="AG740" t="s">
        <v>937</v>
      </c>
      <c r="AH740" t="s">
        <v>938</v>
      </c>
      <c r="AI740" t="str">
        <f t="shared" si="1046"/>
        <v>o</v>
      </c>
      <c r="AJ740" t="str">
        <f t="shared" si="1047"/>
        <v>o</v>
      </c>
      <c r="AK740" t="str">
        <f t="shared" si="1048"/>
        <v>o</v>
      </c>
      <c r="AL740" t="str">
        <f t="shared" si="1049"/>
        <v/>
      </c>
      <c r="AM740" t="str">
        <f t="shared" si="1050"/>
        <v/>
      </c>
      <c r="AN740" t="str">
        <f t="shared" si="1051"/>
        <v>Away</v>
      </c>
      <c r="AO740" t="str">
        <f t="shared" si="1052"/>
        <v>a</v>
      </c>
      <c r="AP740" t="str">
        <f t="shared" si="1053"/>
        <v>d</v>
      </c>
      <c r="AQ740" t="str">
        <f t="shared" si="1054"/>
        <v>o</v>
      </c>
      <c r="AR740" t="str">
        <f t="shared" si="1055"/>
        <v>Away</v>
      </c>
      <c r="AS740" t="str">
        <f t="shared" si="1056"/>
        <v>a</v>
      </c>
      <c r="AT740" t="str">
        <f t="shared" si="1057"/>
        <v>Defensive</v>
      </c>
      <c r="AU740" t="str">
        <f t="shared" si="1058"/>
        <v/>
      </c>
      <c r="AV740" t="str">
        <f t="shared" si="1059"/>
        <v/>
      </c>
      <c r="AW740" t="str" cm="1">
        <f t="array" ref="AW740">IFERROR(IF(O740&lt;&gt;"",O740,IF(OR($S740="",$T740=""),"",IF(O740&lt;&gt;"",O740,IF($T740&lt;&gt;"",_xlfn._xlws.FILTER(O:O,($BU:$BU=$BU740)*($I:$I=$I740)*($T:$T=$T740)*($S:$S=_xlfn.MINIFS($S:$S,$T:$T,"="&amp;$T740)),"")))))&amp;"",IF(O740="","",""))&amp;""</f>
        <v/>
      </c>
      <c r="AX740" t="str" cm="1">
        <f t="array" ref="AX740">IFERROR(IF(P740&lt;&gt;"",P740,IF(OR($S740="",$T740=""),"",IF($T740&lt;&gt;"",_xlfn._xlws.FILTER(P:P,($BU:$BU=$BU740)*($I:$I=$I740)*($T:$T=$T740)*($S:$S=_xlfn.MINIFS($S:$S,$T:$T,"="&amp;$T740)),""))))&amp;"",IF(P740="","",""))&amp;""</f>
        <v/>
      </c>
      <c r="AY740" t="str" cm="1">
        <f t="array" ref="AY740">IFERROR(IF(Q740&lt;&gt;"",Q740,IF(OR($S740="",$T740=""),"",IF($T740&lt;&gt;"",_xlfn._xlws.FILTER(Q:Q,($BU:$BU=$BU740)*($I:$I=$I740)*($T:$T=$T740)*($S:$S=_xlfn.MINIFS($S:$S,$T:$T,"="&amp;$T740)),""))))&amp;"",IF(Q740="","",""))&amp;""</f>
        <v/>
      </c>
      <c r="AZ740" t="str" cm="1">
        <f t="array" ref="AZ740">IFERROR(IF(R740&lt;&gt;"",R740,IF(OR($S740="",$T740=""),"",IF($T740&lt;&gt;"",_xlfn._xlws.FILTER(R:R,($BU:$BU=$BU740)*($I:$I=$I740)*($T:$T=$T740)*($S:$S=_xlfn.MINIFS($S:$S,$T:$T,"="&amp;$T740)),""))))&amp;"",IF(R740="","",""))&amp;""</f>
        <v/>
      </c>
      <c r="BA740" s="6">
        <f t="shared" si="1060"/>
        <v>64</v>
      </c>
      <c r="BB740">
        <f t="shared" ref="BB740:BD740" si="1102">BB739</f>
        <v>18987</v>
      </c>
      <c r="BC740" t="str">
        <f t="shared" si="1102"/>
        <v>Velodrome</v>
      </c>
      <c r="BD740" t="str">
        <f t="shared" si="1102"/>
        <v>Outlaws</v>
      </c>
      <c r="BE740" t="s">
        <v>238</v>
      </c>
      <c r="BF740" t="s">
        <v>174</v>
      </c>
      <c r="BI740" cm="1">
        <f t="array" aca="1" ref="BI740" ca="1">IFERROR(_xlfn._xlws.FILTER(shifts!A:A,(shifts!B:B=events!AD740)*(shifts!AG:AG&gt;=events!BK740)*(shifts!AH:AH&lt;=events!BL740)),BI739)</f>
        <v>26</v>
      </c>
      <c r="BJ740" s="15">
        <f t="shared" si="1062"/>
        <v>1</v>
      </c>
      <c r="BK740">
        <f t="shared" si="1063"/>
        <v>479</v>
      </c>
      <c r="BL740">
        <f t="shared" si="1064"/>
        <v>478</v>
      </c>
      <c r="BM740" s="15">
        <f>SUMIFS(BJ$2:BJ740,K$2:K740,"=Intermission")+SUMIFS(BJ$2:BJ740,K$2:K740,"=Timeout")</f>
        <v>0</v>
      </c>
      <c r="BN740">
        <f t="shared" si="1065"/>
        <v>0</v>
      </c>
      <c r="BO740" s="19">
        <f t="shared" si="1066"/>
        <v>601</v>
      </c>
      <c r="BP740">
        <f t="shared" si="1067"/>
        <v>596</v>
      </c>
      <c r="BQ740" s="17">
        <f t="shared" si="1068"/>
        <v>602</v>
      </c>
      <c r="BR740" t="str">
        <f t="shared" si="1069"/>
        <v>opp_team_player_2</v>
      </c>
      <c r="BS740">
        <f>COUNTIFS(S$3:S740,"="&amp;S740,AI$3:AI740,"="&amp;AI740)</f>
        <v>2</v>
      </c>
      <c r="BT740" t="str">
        <f>IFERROR(VLOOKUP(BB740&amp;BU740&amp;X740,game_rosters!U:W,3,FALSE),"")</f>
        <v>P100105</v>
      </c>
      <c r="BU740" t="str">
        <f t="shared" si="1070"/>
        <v>Velodrome</v>
      </c>
    </row>
    <row r="741" spans="1:73" x14ac:dyDescent="0.2">
      <c r="A741">
        <f t="shared" si="1045"/>
        <v>1</v>
      </c>
      <c r="E741" s="4"/>
      <c r="F741" s="43"/>
      <c r="G741" s="4"/>
      <c r="H741" s="46"/>
      <c r="I741" s="44">
        <v>70</v>
      </c>
      <c r="J741" s="44" t="str">
        <f t="shared" si="1071"/>
        <v/>
      </c>
      <c r="K741" t="s">
        <v>9</v>
      </c>
      <c r="L741" t="s">
        <v>183</v>
      </c>
      <c r="M741" t="s">
        <v>80</v>
      </c>
      <c r="O741" t="s">
        <v>601</v>
      </c>
      <c r="Q741" t="s">
        <v>595</v>
      </c>
      <c r="R741" s="51">
        <v>1</v>
      </c>
      <c r="S741">
        <v>369</v>
      </c>
      <c r="T741" t="s">
        <v>756</v>
      </c>
      <c r="U741" t="str">
        <f>IF(B741=1,MAX($U$2:$U740)+1,IF(AND($T741&lt;&gt;"",$T741=$T740),$U740,IF(B741="x",U740,"")))</f>
        <v/>
      </c>
      <c r="V741" t="str">
        <f>IF(C741=1,MAX($V$2:$V740)+1,IF(AND($T741&lt;&gt;"",$T741=$T740),$U740,IF(C741="x",V740,"")))</f>
        <v/>
      </c>
      <c r="W741" t="s">
        <v>735</v>
      </c>
      <c r="X741">
        <v>70</v>
      </c>
      <c r="Z741">
        <v>1</v>
      </c>
      <c r="AA741">
        <f t="shared" si="1042"/>
        <v>1369</v>
      </c>
      <c r="AB741" t="str">
        <f t="shared" si="1043"/>
        <v/>
      </c>
      <c r="AC741">
        <f t="shared" si="1039"/>
        <v>1369</v>
      </c>
      <c r="AD741" s="6">
        <v>1</v>
      </c>
      <c r="AE741" t="s">
        <v>937</v>
      </c>
      <c r="AF741" t="s">
        <v>938</v>
      </c>
      <c r="AG741" t="s">
        <v>756</v>
      </c>
      <c r="AH741" t="s">
        <v>756</v>
      </c>
      <c r="AI741" t="str">
        <f t="shared" si="1046"/>
        <v>e</v>
      </c>
      <c r="AJ741" t="str">
        <f t="shared" si="1047"/>
        <v/>
      </c>
      <c r="AK741" t="str">
        <f t="shared" si="1048"/>
        <v/>
      </c>
      <c r="AL741" t="str">
        <f t="shared" si="1049"/>
        <v/>
      </c>
      <c r="AM741" t="str">
        <f t="shared" si="1050"/>
        <v/>
      </c>
      <c r="AN741" t="str">
        <f t="shared" si="1051"/>
        <v>Home</v>
      </c>
      <c r="AO741" t="str">
        <f t="shared" si="1052"/>
        <v>h</v>
      </c>
      <c r="AP741" t="str">
        <f t="shared" si="1053"/>
        <v/>
      </c>
      <c r="AQ741" t="str">
        <f t="shared" si="1054"/>
        <v/>
      </c>
      <c r="AR741" t="str">
        <f t="shared" si="1055"/>
        <v>Home</v>
      </c>
      <c r="AS741" t="str">
        <f t="shared" si="1056"/>
        <v>h</v>
      </c>
      <c r="AT741" t="str">
        <f t="shared" si="1057"/>
        <v>Defensive</v>
      </c>
      <c r="AU741" t="str">
        <f t="shared" si="1058"/>
        <v/>
      </c>
      <c r="AV741" t="str">
        <f t="shared" si="1059"/>
        <v/>
      </c>
      <c r="AW741" t="str" cm="1">
        <f t="array" ref="AW741">IFERROR(IF(O741&lt;&gt;"",O741,IF(OR($S741="",$T741=""),"",IF(O741&lt;&gt;"",O741,IF($T741&lt;&gt;"",_xlfn._xlws.FILTER(O:O,($BU:$BU=$BU741)*($I:$I=$I741)*($T:$T=$T741)*($S:$S=_xlfn.MINIFS($S:$S,$T:$T,"="&amp;$T741)),"")))))&amp;"",IF(O741="","",""))&amp;""</f>
        <v>Defensive_PlayPossession-PokeCheck</v>
      </c>
      <c r="AX741" t="str" cm="1">
        <f t="array" ref="AX741">IFERROR(IF(P741&lt;&gt;"",P741,IF(OR($S741="",$T741=""),"",IF($T741&lt;&gt;"",_xlfn._xlws.FILTER(P:P,($BU:$BU=$BU741)*($I:$I=$I741)*($T:$T=$T741)*($S:$S=_xlfn.MINIFS($S:$S,$T:$T,"="&amp;$T741)),""))))&amp;"",IF(P741="","",""))&amp;""</f>
        <v/>
      </c>
      <c r="AY741" t="str" cm="1">
        <f t="array" ref="AY741">IFERROR(IF(Q741&lt;&gt;"",Q741,IF(OR($S741="",$T741=""),"",IF($T741&lt;&gt;"",_xlfn._xlws.FILTER(Q:Q,($BU:$BU=$BU741)*($I:$I=$I741)*($T:$T=$T741)*($S:$S=_xlfn.MINIFS($S:$S,$T:$T,"="&amp;$T741)),""))))&amp;"",IF(Q741="","",""))&amp;""</f>
        <v>s</v>
      </c>
      <c r="AZ741" t="str" cm="1">
        <f t="array" ref="AZ741">IFERROR(IF(R741&lt;&gt;"",R741,IF(OR($S741="",$T741=""),"",IF($T741&lt;&gt;"",_xlfn._xlws.FILTER(R:R,($BU:$BU=$BU741)*($I:$I=$I741)*($T:$T=$T741)*($S:$S=_xlfn.MINIFS($S:$S,$T:$T,"="&amp;$T741)),""))))&amp;"",IF(R741="","",""))&amp;""</f>
        <v>1</v>
      </c>
      <c r="BA741" s="6">
        <f t="shared" si="1060"/>
        <v>64</v>
      </c>
      <c r="BB741">
        <f t="shared" ref="BB741:BD741" si="1103">BB740</f>
        <v>18987</v>
      </c>
      <c r="BC741" t="str">
        <f t="shared" si="1103"/>
        <v>Velodrome</v>
      </c>
      <c r="BD741" t="str">
        <f t="shared" si="1103"/>
        <v>Outlaws</v>
      </c>
      <c r="BE741" t="s">
        <v>9</v>
      </c>
      <c r="BF741" t="s">
        <v>183</v>
      </c>
      <c r="BI741" cm="1">
        <f t="array" aca="1" ref="BI741" ca="1">IFERROR(_xlfn._xlws.FILTER(shifts!A:A,(shifts!B:B=events!AD741)*(shifts!AG:AG&gt;=events!BK741)*(shifts!AH:AH&lt;=events!BL741)),BI740)</f>
        <v>26</v>
      </c>
      <c r="BJ741" s="15">
        <f t="shared" si="1062"/>
        <v>0</v>
      </c>
      <c r="BK741">
        <f t="shared" si="1063"/>
        <v>478</v>
      </c>
      <c r="BL741">
        <f t="shared" si="1064"/>
        <v>478</v>
      </c>
      <c r="BM741" s="15">
        <f>SUMIFS(BJ$2:BJ741,K$2:K741,"=Intermission")+SUMIFS(BJ$2:BJ741,K$2:K741,"=Timeout")</f>
        <v>0</v>
      </c>
      <c r="BN741">
        <f t="shared" si="1065"/>
        <v>0</v>
      </c>
      <c r="BO741" s="19">
        <f t="shared" si="1066"/>
        <v>602</v>
      </c>
      <c r="BP741">
        <f t="shared" si="1067"/>
        <v>597</v>
      </c>
      <c r="BQ741" s="17">
        <f t="shared" si="1068"/>
        <v>602</v>
      </c>
      <c r="BR741" t="str">
        <f t="shared" si="1069"/>
        <v>event_team_player_1</v>
      </c>
      <c r="BS741">
        <f>COUNTIFS(S$3:S741,"="&amp;S741,AI$3:AI741,"="&amp;AI741)</f>
        <v>1</v>
      </c>
      <c r="BT741" t="str">
        <f>IFERROR(VLOOKUP(BB741&amp;BU741&amp;X741,game_rosters!U:W,3,FALSE),"")</f>
        <v>P100001</v>
      </c>
      <c r="BU741" t="str">
        <f t="shared" si="1070"/>
        <v>Velodrome</v>
      </c>
    </row>
    <row r="742" spans="1:73" x14ac:dyDescent="0.2">
      <c r="A742" t="str">
        <f t="shared" si="1045"/>
        <v/>
      </c>
      <c r="E742" s="4"/>
      <c r="F742" s="43"/>
      <c r="G742" s="4"/>
      <c r="H742" s="46"/>
      <c r="I742" s="44">
        <v>25</v>
      </c>
      <c r="J742" s="44" t="str">
        <f t="shared" si="1071"/>
        <v/>
      </c>
      <c r="R742" s="51">
        <v>1</v>
      </c>
      <c r="S742">
        <v>369</v>
      </c>
      <c r="T742" t="s">
        <v>756</v>
      </c>
      <c r="U742" t="str">
        <f>IF(B742=1,MAX($U$2:$U741)+1,IF(AND($T742&lt;&gt;"",$T742=$T741),$U741,IF(B742="x",U741,"")))</f>
        <v/>
      </c>
      <c r="V742" t="str">
        <f>IF(C742=1,MAX($V$2:$V741)+1,IF(AND($T742&lt;&gt;"",$T742=$T741),$U741,IF(C742="x",V741,"")))</f>
        <v/>
      </c>
      <c r="X742">
        <v>25</v>
      </c>
      <c r="AA742">
        <f t="shared" si="1042"/>
        <v>1369</v>
      </c>
      <c r="AB742" t="str">
        <f t="shared" si="1043"/>
        <v/>
      </c>
      <c r="AC742">
        <f t="shared" si="1039"/>
        <v>1369</v>
      </c>
      <c r="AD742" s="6">
        <v>1</v>
      </c>
      <c r="AE742" t="s">
        <v>937</v>
      </c>
      <c r="AF742" t="s">
        <v>938</v>
      </c>
      <c r="AG742" t="s">
        <v>756</v>
      </c>
      <c r="AH742" t="s">
        <v>756</v>
      </c>
      <c r="AI742" t="str">
        <f t="shared" si="1046"/>
        <v>o</v>
      </c>
      <c r="AJ742" t="str">
        <f t="shared" si="1047"/>
        <v/>
      </c>
      <c r="AK742" t="str">
        <f t="shared" si="1048"/>
        <v/>
      </c>
      <c r="AL742" t="str">
        <f t="shared" si="1049"/>
        <v/>
      </c>
      <c r="AM742" t="str">
        <f t="shared" si="1050"/>
        <v/>
      </c>
      <c r="AN742" t="str">
        <f t="shared" si="1051"/>
        <v>Home</v>
      </c>
      <c r="AO742" t="str">
        <f t="shared" si="1052"/>
        <v>h</v>
      </c>
      <c r="AP742" t="str">
        <f t="shared" si="1053"/>
        <v/>
      </c>
      <c r="AQ742" t="str">
        <f t="shared" si="1054"/>
        <v/>
      </c>
      <c r="AR742" t="str">
        <f t="shared" si="1055"/>
        <v>Home</v>
      </c>
      <c r="AS742" t="str">
        <f t="shared" si="1056"/>
        <v>h</v>
      </c>
      <c r="AT742" t="str">
        <f t="shared" si="1057"/>
        <v>Offensive</v>
      </c>
      <c r="AU742" t="str">
        <f t="shared" si="1058"/>
        <v/>
      </c>
      <c r="AV742" t="str">
        <f t="shared" si="1059"/>
        <v/>
      </c>
      <c r="AW742" t="str" cm="1">
        <f t="array" ref="AW742">IFERROR(IF(O742&lt;&gt;"",O742,IF(OR($S742="",$T742=""),"",IF(O742&lt;&gt;"",O742,IF($T742&lt;&gt;"",_xlfn._xlws.FILTER(O:O,($BU:$BU=$BU742)*($I:$I=$I742)*($T:$T=$T742)*($S:$S=_xlfn.MINIFS($S:$S,$T:$T,"="&amp;$T742)),"")))))&amp;"",IF(O742="","",""))&amp;""</f>
        <v/>
      </c>
      <c r="AX742" t="str" cm="1">
        <f t="array" ref="AX742">IFERROR(IF(P742&lt;&gt;"",P742,IF(OR($S742="",$T742=""),"",IF($T742&lt;&gt;"",_xlfn._xlws.FILTER(P:P,($BU:$BU=$BU742)*($I:$I=$I742)*($T:$T=$T742)*($S:$S=_xlfn.MINIFS($S:$S,$T:$T,"="&amp;$T742)),""))))&amp;"",IF(P742="","",""))&amp;""</f>
        <v/>
      </c>
      <c r="AY742" t="str" cm="1">
        <f t="array" ref="AY742">IFERROR(IF(Q742&lt;&gt;"",Q742,IF(OR($S742="",$T742=""),"",IF($T742&lt;&gt;"",_xlfn._xlws.FILTER(Q:Q,($BU:$BU=$BU742)*($I:$I=$I742)*($T:$T=$T742)*($S:$S=_xlfn.MINIFS($S:$S,$T:$T,"="&amp;$T742)),""))))&amp;"",IF(Q742="","",""))&amp;""</f>
        <v/>
      </c>
      <c r="AZ742" t="str" cm="1">
        <f t="array" ref="AZ742">IFERROR(IF(R742&lt;&gt;"",R742,IF(OR($S742="",$T742=""),"",IF($T742&lt;&gt;"",_xlfn._xlws.FILTER(R:R,($BU:$BU=$BU742)*($I:$I=$I742)*($T:$T=$T742)*($S:$S=_xlfn.MINIFS($S:$S,$T:$T,"="&amp;$T742)),""))))&amp;"",IF(R742="","",""))&amp;""</f>
        <v>1</v>
      </c>
      <c r="BA742" s="6">
        <f t="shared" si="1060"/>
        <v>64</v>
      </c>
      <c r="BB742">
        <f t="shared" ref="BB742:BD742" si="1104">BB741</f>
        <v>18987</v>
      </c>
      <c r="BC742" t="str">
        <f t="shared" si="1104"/>
        <v>Velodrome</v>
      </c>
      <c r="BD742" t="str">
        <f t="shared" si="1104"/>
        <v>Outlaws</v>
      </c>
      <c r="BE742" t="s">
        <v>9</v>
      </c>
      <c r="BF742" t="s">
        <v>183</v>
      </c>
      <c r="BI742" cm="1">
        <f t="array" aca="1" ref="BI742" ca="1">IFERROR(_xlfn._xlws.FILTER(shifts!A:A,(shifts!B:B=events!AD742)*(shifts!AG:AG&gt;=events!BK742)*(shifts!AH:AH&lt;=events!BL742)),BI741)</f>
        <v>26</v>
      </c>
      <c r="BJ742" s="15">
        <f t="shared" si="1062"/>
        <v>0</v>
      </c>
      <c r="BK742">
        <f t="shared" si="1063"/>
        <v>478</v>
      </c>
      <c r="BL742">
        <f t="shared" si="1064"/>
        <v>478</v>
      </c>
      <c r="BM742" s="15">
        <f>SUMIFS(BJ$2:BJ742,K$2:K742,"=Intermission")+SUMIFS(BJ$2:BJ742,K$2:K742,"=Timeout")</f>
        <v>0</v>
      </c>
      <c r="BN742">
        <f t="shared" si="1065"/>
        <v>0</v>
      </c>
      <c r="BO742" s="19">
        <f t="shared" si="1066"/>
        <v>602</v>
      </c>
      <c r="BP742">
        <f t="shared" si="1067"/>
        <v>597</v>
      </c>
      <c r="BQ742" s="17">
        <f t="shared" si="1068"/>
        <v>602</v>
      </c>
      <c r="BR742" t="str">
        <f t="shared" si="1069"/>
        <v>opp_team_player_1</v>
      </c>
      <c r="BS742">
        <f>COUNTIFS(S$3:S742,"="&amp;S742,AI$3:AI742,"="&amp;AI742)</f>
        <v>1</v>
      </c>
      <c r="BT742" t="str">
        <f>IFERROR(VLOOKUP(BB742&amp;BU742&amp;X742,game_rosters!U:W,3,FALSE),"")</f>
        <v>P100170</v>
      </c>
      <c r="BU742" t="str">
        <f t="shared" si="1070"/>
        <v>Outlaws</v>
      </c>
    </row>
    <row r="743" spans="1:73" x14ac:dyDescent="0.2">
      <c r="A743">
        <f t="shared" si="1045"/>
        <v>1</v>
      </c>
      <c r="E743" s="4"/>
      <c r="F743" s="43"/>
      <c r="G743" s="4"/>
      <c r="H743" s="46"/>
      <c r="I743" s="44">
        <v>9</v>
      </c>
      <c r="J743" s="44" t="str">
        <f t="shared" si="1071"/>
        <v/>
      </c>
      <c r="K743" t="s">
        <v>14</v>
      </c>
      <c r="L743" t="s">
        <v>188</v>
      </c>
      <c r="O743" t="s">
        <v>600</v>
      </c>
      <c r="Q743" t="s">
        <v>594</v>
      </c>
      <c r="R743" s="51">
        <v>1</v>
      </c>
      <c r="S743">
        <v>370</v>
      </c>
      <c r="T743" t="s">
        <v>756</v>
      </c>
      <c r="U743" t="str">
        <f>IF(B743=1,MAX($U$2:$U742)+1,IF(AND($T743&lt;&gt;"",$T743=$T742),$U742,IF(B743="x",U742,"")))</f>
        <v/>
      </c>
      <c r="V743" t="str">
        <f>IF(C743=1,MAX($V$2:$V742)+1,IF(AND($T743&lt;&gt;"",$T743=$T742),$U742,IF(C743="x",V742,"")))</f>
        <v/>
      </c>
      <c r="W743" t="s">
        <v>735</v>
      </c>
      <c r="X743">
        <v>9</v>
      </c>
      <c r="Z743">
        <v>1</v>
      </c>
      <c r="AA743">
        <f t="shared" si="1042"/>
        <v>1370</v>
      </c>
      <c r="AB743" t="str">
        <f t="shared" si="1043"/>
        <v/>
      </c>
      <c r="AC743">
        <f t="shared" si="1039"/>
        <v>1370</v>
      </c>
      <c r="AD743" s="6">
        <v>1</v>
      </c>
      <c r="AE743" t="s">
        <v>937</v>
      </c>
      <c r="AF743" t="s">
        <v>897</v>
      </c>
      <c r="AG743" t="s">
        <v>756</v>
      </c>
      <c r="AH743" t="s">
        <v>756</v>
      </c>
      <c r="AI743" t="str">
        <f t="shared" si="1046"/>
        <v>e</v>
      </c>
      <c r="AJ743" t="str">
        <f t="shared" si="1047"/>
        <v/>
      </c>
      <c r="AK743" t="str">
        <f t="shared" si="1048"/>
        <v/>
      </c>
      <c r="AL743" t="str">
        <f t="shared" si="1049"/>
        <v/>
      </c>
      <c r="AM743" t="str">
        <f t="shared" si="1050"/>
        <v/>
      </c>
      <c r="AN743" t="str">
        <f t="shared" si="1051"/>
        <v>Home</v>
      </c>
      <c r="AO743" t="str">
        <f t="shared" si="1052"/>
        <v>h</v>
      </c>
      <c r="AP743" t="str">
        <f t="shared" si="1053"/>
        <v/>
      </c>
      <c r="AQ743" t="str">
        <f t="shared" si="1054"/>
        <v/>
      </c>
      <c r="AR743" t="str">
        <f t="shared" si="1055"/>
        <v>Home</v>
      </c>
      <c r="AS743" t="str">
        <f t="shared" si="1056"/>
        <v>h</v>
      </c>
      <c r="AT743" t="str">
        <f t="shared" si="1057"/>
        <v>Offensive</v>
      </c>
      <c r="AU743" t="str">
        <f t="shared" si="1058"/>
        <v/>
      </c>
      <c r="AV743" t="str">
        <f t="shared" si="1059"/>
        <v/>
      </c>
      <c r="AW743" t="str" cm="1">
        <f t="array" ref="AW743">IFERROR(IF(O743&lt;&gt;"",O743,IF(OR($S743="",$T743=""),"",IF(O743&lt;&gt;"",O743,IF($T743&lt;&gt;"",_xlfn._xlws.FILTER(O:O,($BU:$BU=$BU743)*($I:$I=$I743)*($T:$T=$T743)*($S:$S=_xlfn.MINIFS($S:$S,$T:$T,"="&amp;$T743)),"")))))&amp;"",IF(O743="","",""))&amp;""</f>
        <v>OffensivePlay_Zone-PuckRetreivalTurnover</v>
      </c>
      <c r="AX743" t="str" cm="1">
        <f t="array" ref="AX743">IFERROR(IF(P743&lt;&gt;"",P743,IF(OR($S743="",$T743=""),"",IF($T743&lt;&gt;"",_xlfn._xlws.FILTER(P:P,($BU:$BU=$BU743)*($I:$I=$I743)*($T:$T=$T743)*($S:$S=_xlfn.MINIFS($S:$S,$T:$T,"="&amp;$T743)),""))))&amp;"",IF(P743="","",""))&amp;""</f>
        <v/>
      </c>
      <c r="AY743" t="str" cm="1">
        <f t="array" ref="AY743">IFERROR(IF(Q743&lt;&gt;"",Q743,IF(OR($S743="",$T743=""),"",IF($T743&lt;&gt;"",_xlfn._xlws.FILTER(Q:Q,($BU:$BU=$BU743)*($I:$I=$I743)*($T:$T=$T743)*($S:$S=_xlfn.MINIFS($S:$S,$T:$T,"="&amp;$T743)),""))))&amp;"",IF(Q743="","",""))&amp;""</f>
        <v>u</v>
      </c>
      <c r="AZ743" t="str" cm="1">
        <f t="array" ref="AZ743">IFERROR(IF(R743&lt;&gt;"",R743,IF(OR($S743="",$T743=""),"",IF($T743&lt;&gt;"",_xlfn._xlws.FILTER(R:R,($BU:$BU=$BU743)*($I:$I=$I743)*($T:$T=$T743)*($S:$S=_xlfn.MINIFS($S:$S,$T:$T,"="&amp;$T743)),""))))&amp;"",IF(R743="","",""))&amp;""</f>
        <v>1</v>
      </c>
      <c r="BA743" s="6">
        <f t="shared" si="1060"/>
        <v>64</v>
      </c>
      <c r="BB743">
        <f t="shared" ref="BB743:BD743" si="1105">BB742</f>
        <v>18987</v>
      </c>
      <c r="BC743" t="str">
        <f t="shared" si="1105"/>
        <v>Velodrome</v>
      </c>
      <c r="BD743" t="str">
        <f t="shared" si="1105"/>
        <v>Outlaws</v>
      </c>
      <c r="BE743" t="s">
        <v>14</v>
      </c>
      <c r="BF743" t="s">
        <v>188</v>
      </c>
      <c r="BI743" cm="1">
        <f t="array" aca="1" ref="BI743" ca="1">IFERROR(_xlfn._xlws.FILTER(shifts!A:A,(shifts!B:B=events!AD743)*(shifts!AG:AG&gt;=events!BK743)*(shifts!AH:AH&lt;=events!BL743)),BI742)</f>
        <v>26</v>
      </c>
      <c r="BJ743" s="15">
        <f t="shared" si="1062"/>
        <v>0</v>
      </c>
      <c r="BK743">
        <f t="shared" si="1063"/>
        <v>477</v>
      </c>
      <c r="BL743">
        <f t="shared" si="1064"/>
        <v>477</v>
      </c>
      <c r="BM743" s="15">
        <f>SUMIFS(BJ$2:BJ743,K$2:K743,"=Intermission")+SUMIFS(BJ$2:BJ743,K$2:K743,"=Timeout")</f>
        <v>0</v>
      </c>
      <c r="BN743">
        <f t="shared" si="1065"/>
        <v>0</v>
      </c>
      <c r="BO743" s="19">
        <f t="shared" si="1066"/>
        <v>603</v>
      </c>
      <c r="BP743">
        <f t="shared" si="1067"/>
        <v>598</v>
      </c>
      <c r="BQ743" s="17">
        <f t="shared" si="1068"/>
        <v>603</v>
      </c>
      <c r="BR743" t="str">
        <f t="shared" si="1069"/>
        <v>event_team_player_1</v>
      </c>
      <c r="BS743">
        <f>COUNTIFS(S$3:S743,"="&amp;S743,AI$3:AI743,"="&amp;AI743)</f>
        <v>1</v>
      </c>
      <c r="BT743" t="str">
        <f>IFERROR(VLOOKUP(BB743&amp;BU743&amp;X743,game_rosters!U:W,3,FALSE),"")</f>
        <v>P100105</v>
      </c>
      <c r="BU743" t="str">
        <f t="shared" si="1070"/>
        <v>Velodrome</v>
      </c>
    </row>
    <row r="744" spans="1:73" x14ac:dyDescent="0.2">
      <c r="A744" t="str">
        <f t="shared" si="1045"/>
        <v/>
      </c>
      <c r="E744" s="4"/>
      <c r="F744" s="43"/>
      <c r="G744" s="4"/>
      <c r="H744" s="46"/>
      <c r="I744" s="44">
        <v>25</v>
      </c>
      <c r="J744" s="44" t="str">
        <f t="shared" si="1071"/>
        <v/>
      </c>
      <c r="R744" s="51">
        <v>1</v>
      </c>
      <c r="S744">
        <v>370</v>
      </c>
      <c r="T744" t="s">
        <v>756</v>
      </c>
      <c r="U744" t="str">
        <f>IF(B744=1,MAX($U$2:$U743)+1,IF(AND($T744&lt;&gt;"",$T744=$T743),$U743,IF(B744="x",U743,"")))</f>
        <v/>
      </c>
      <c r="V744" t="str">
        <f>IF(C744=1,MAX($V$2:$V743)+1,IF(AND($T744&lt;&gt;"",$T744=$T743),$U743,IF(C744="x",V743,"")))</f>
        <v/>
      </c>
      <c r="X744">
        <v>25</v>
      </c>
      <c r="AA744">
        <f t="shared" si="1042"/>
        <v>1370</v>
      </c>
      <c r="AB744" t="str">
        <f t="shared" si="1043"/>
        <v/>
      </c>
      <c r="AC744">
        <f t="shared" si="1039"/>
        <v>1370</v>
      </c>
      <c r="AD744" s="6">
        <v>1</v>
      </c>
      <c r="AE744" t="s">
        <v>937</v>
      </c>
      <c r="AF744" t="s">
        <v>897</v>
      </c>
      <c r="AG744" t="s">
        <v>756</v>
      </c>
      <c r="AH744" t="s">
        <v>756</v>
      </c>
      <c r="AI744" t="str">
        <f t="shared" si="1046"/>
        <v>o</v>
      </c>
      <c r="AJ744" t="str">
        <f t="shared" si="1047"/>
        <v/>
      </c>
      <c r="AK744" t="str">
        <f t="shared" si="1048"/>
        <v/>
      </c>
      <c r="AL744" t="str">
        <f t="shared" si="1049"/>
        <v/>
      </c>
      <c r="AM744" t="str">
        <f t="shared" si="1050"/>
        <v/>
      </c>
      <c r="AN744" t="str">
        <f t="shared" si="1051"/>
        <v>Home</v>
      </c>
      <c r="AO744" t="str">
        <f t="shared" si="1052"/>
        <v>h</v>
      </c>
      <c r="AP744" t="str">
        <f t="shared" si="1053"/>
        <v/>
      </c>
      <c r="AQ744" t="str">
        <f t="shared" si="1054"/>
        <v/>
      </c>
      <c r="AR744" t="str">
        <f t="shared" si="1055"/>
        <v>Home</v>
      </c>
      <c r="AS744" t="str">
        <f t="shared" si="1056"/>
        <v>h</v>
      </c>
      <c r="AT744" t="str">
        <f t="shared" si="1057"/>
        <v>Defensive</v>
      </c>
      <c r="AU744" t="str">
        <f t="shared" si="1058"/>
        <v/>
      </c>
      <c r="AV744" t="str">
        <f t="shared" si="1059"/>
        <v/>
      </c>
      <c r="AW744" t="str" cm="1">
        <f t="array" ref="AW744">IFERROR(IF(O744&lt;&gt;"",O744,IF(OR($S744="",$T744=""),"",IF(O744&lt;&gt;"",O744,IF($T744&lt;&gt;"",_xlfn._xlws.FILTER(O:O,($BU:$BU=$BU744)*($I:$I=$I744)*($T:$T=$T744)*($S:$S=_xlfn.MINIFS($S:$S,$T:$T,"="&amp;$T744)),"")))))&amp;"",IF(O744="","",""))&amp;""</f>
        <v/>
      </c>
      <c r="AX744" t="str" cm="1">
        <f t="array" ref="AX744">IFERROR(IF(P744&lt;&gt;"",P744,IF(OR($S744="",$T744=""),"",IF($T744&lt;&gt;"",_xlfn._xlws.FILTER(P:P,($BU:$BU=$BU744)*($I:$I=$I744)*($T:$T=$T744)*($S:$S=_xlfn.MINIFS($S:$S,$T:$T,"="&amp;$T744)),""))))&amp;"",IF(P744="","",""))&amp;""</f>
        <v/>
      </c>
      <c r="AY744" t="str" cm="1">
        <f t="array" ref="AY744">IFERROR(IF(Q744&lt;&gt;"",Q744,IF(OR($S744="",$T744=""),"",IF($T744&lt;&gt;"",_xlfn._xlws.FILTER(Q:Q,($BU:$BU=$BU744)*($I:$I=$I744)*($T:$T=$T744)*($S:$S=_xlfn.MINIFS($S:$S,$T:$T,"="&amp;$T744)),""))))&amp;"",IF(Q744="","",""))&amp;""</f>
        <v/>
      </c>
      <c r="AZ744" t="str" cm="1">
        <f t="array" ref="AZ744">IFERROR(IF(R744&lt;&gt;"",R744,IF(OR($S744="",$T744=""),"",IF($T744&lt;&gt;"",_xlfn._xlws.FILTER(R:R,($BU:$BU=$BU744)*($I:$I=$I744)*($T:$T=$T744)*($S:$S=_xlfn.MINIFS($S:$S,$T:$T,"="&amp;$T744)),""))))&amp;"",IF(R744="","",""))&amp;""</f>
        <v>1</v>
      </c>
      <c r="BA744" s="6">
        <f t="shared" si="1060"/>
        <v>64</v>
      </c>
      <c r="BB744">
        <f t="shared" ref="BB744:BD744" si="1106">BB743</f>
        <v>18987</v>
      </c>
      <c r="BC744" t="str">
        <f t="shared" si="1106"/>
        <v>Velodrome</v>
      </c>
      <c r="BD744" t="str">
        <f t="shared" si="1106"/>
        <v>Outlaws</v>
      </c>
      <c r="BE744" t="s">
        <v>14</v>
      </c>
      <c r="BF744" t="s">
        <v>188</v>
      </c>
      <c r="BI744" cm="1">
        <f t="array" aca="1" ref="BI744" ca="1">IFERROR(_xlfn._xlws.FILTER(shifts!A:A,(shifts!B:B=events!AD744)*(shifts!AG:AG&gt;=events!BK744)*(shifts!AH:AH&lt;=events!BL744)),BI743)</f>
        <v>26</v>
      </c>
      <c r="BJ744" s="15">
        <f t="shared" si="1062"/>
        <v>0</v>
      </c>
      <c r="BK744">
        <f t="shared" si="1063"/>
        <v>477</v>
      </c>
      <c r="BL744">
        <f t="shared" si="1064"/>
        <v>477</v>
      </c>
      <c r="BM744" s="15">
        <f>SUMIFS(BJ$2:BJ744,K$2:K744,"=Intermission")+SUMIFS(BJ$2:BJ744,K$2:K744,"=Timeout")</f>
        <v>0</v>
      </c>
      <c r="BN744">
        <f t="shared" si="1065"/>
        <v>0</v>
      </c>
      <c r="BO744" s="19">
        <f t="shared" si="1066"/>
        <v>603</v>
      </c>
      <c r="BP744">
        <f t="shared" si="1067"/>
        <v>598</v>
      </c>
      <c r="BQ744" s="17">
        <f t="shared" si="1068"/>
        <v>603</v>
      </c>
      <c r="BR744" t="str">
        <f t="shared" si="1069"/>
        <v>opp_team_player_1</v>
      </c>
      <c r="BS744">
        <f>COUNTIFS(S$3:S744,"="&amp;S744,AI$3:AI744,"="&amp;AI744)</f>
        <v>1</v>
      </c>
      <c r="BT744" t="str">
        <f>IFERROR(VLOOKUP(BB744&amp;BU744&amp;X744,game_rosters!U:W,3,FALSE),"")</f>
        <v>P100170</v>
      </c>
      <c r="BU744" t="str">
        <f t="shared" si="1070"/>
        <v>Outlaws</v>
      </c>
    </row>
    <row r="745" spans="1:73" x14ac:dyDescent="0.2">
      <c r="A745">
        <f t="shared" si="1045"/>
        <v>1</v>
      </c>
      <c r="E745" s="4"/>
      <c r="F745" s="43"/>
      <c r="G745" s="4"/>
      <c r="H745" s="46"/>
      <c r="I745" s="44">
        <v>91</v>
      </c>
      <c r="J745" s="44" t="str">
        <f t="shared" si="1071"/>
        <v/>
      </c>
      <c r="K745" t="s">
        <v>13</v>
      </c>
      <c r="L745" t="s">
        <v>586</v>
      </c>
      <c r="N745" t="s">
        <v>595</v>
      </c>
      <c r="O745" t="s">
        <v>600</v>
      </c>
      <c r="Q745" t="s">
        <v>595</v>
      </c>
      <c r="S745">
        <v>371</v>
      </c>
      <c r="T745" t="s">
        <v>756</v>
      </c>
      <c r="U745" t="str">
        <f>IF(B745=1,MAX($U$2:$U744)+1,IF(AND($T745&lt;&gt;"",$T745=$T744),$U744,IF(B745="x",U744,"")))</f>
        <v/>
      </c>
      <c r="V745" t="str">
        <f>IF(C745=1,MAX($V$2:$V744)+1,IF(AND($T745&lt;&gt;"",$T745=$T744),$U744,IF(C745="x",V744,"")))</f>
        <v/>
      </c>
      <c r="W745" t="s">
        <v>735</v>
      </c>
      <c r="X745">
        <v>91</v>
      </c>
      <c r="Z745">
        <v>1</v>
      </c>
      <c r="AA745">
        <f t="shared" si="1042"/>
        <v>1371</v>
      </c>
      <c r="AB745" t="str">
        <f t="shared" si="1043"/>
        <v/>
      </c>
      <c r="AC745">
        <f t="shared" si="1039"/>
        <v>1371</v>
      </c>
      <c r="AD745" s="6">
        <v>1</v>
      </c>
      <c r="AE745" t="s">
        <v>937</v>
      </c>
      <c r="AF745" t="s">
        <v>918</v>
      </c>
      <c r="AG745" t="s">
        <v>937</v>
      </c>
      <c r="AH745" t="s">
        <v>899</v>
      </c>
      <c r="AI745" t="str">
        <f t="shared" si="1046"/>
        <v>e</v>
      </c>
      <c r="AJ745" t="str">
        <f t="shared" si="1047"/>
        <v/>
      </c>
      <c r="AK745" t="str">
        <f t="shared" si="1048"/>
        <v/>
      </c>
      <c r="AL745" t="str">
        <f t="shared" si="1049"/>
        <v/>
      </c>
      <c r="AM745" t="str">
        <f t="shared" si="1050"/>
        <v/>
      </c>
      <c r="AN745" t="str">
        <f t="shared" si="1051"/>
        <v>Home</v>
      </c>
      <c r="AO745" t="str">
        <f t="shared" si="1052"/>
        <v>h</v>
      </c>
      <c r="AP745" t="str">
        <f t="shared" si="1053"/>
        <v/>
      </c>
      <c r="AQ745" t="str">
        <f t="shared" si="1054"/>
        <v/>
      </c>
      <c r="AR745" t="str">
        <f t="shared" si="1055"/>
        <v>Home</v>
      </c>
      <c r="AS745" t="str">
        <f t="shared" si="1056"/>
        <v>h</v>
      </c>
      <c r="AT745" t="str">
        <f t="shared" si="1057"/>
        <v>Offensive</v>
      </c>
      <c r="AU745" t="str">
        <f t="shared" si="1058"/>
        <v/>
      </c>
      <c r="AV745" t="str">
        <f t="shared" si="1059"/>
        <v/>
      </c>
      <c r="AW745" t="str" cm="1">
        <f t="array" ref="AW745">IFERROR(IF(O745&lt;&gt;"",O745,IF(OR($S745="",$T745=""),"",IF(O745&lt;&gt;"",O745,IF($T745&lt;&gt;"",_xlfn._xlws.FILTER(O:O,($BU:$BU=$BU745)*($I:$I=$I745)*($T:$T=$T745)*($S:$S=_xlfn.MINIFS($S:$S,$T:$T,"="&amp;$T745)),"")))))&amp;"",IF(O745="","",""))&amp;""</f>
        <v>OffensivePlay_Zone-PuckRetreivalTurnover</v>
      </c>
      <c r="AX745" t="str" cm="1">
        <f t="array" ref="AX745">IFERROR(IF(P745&lt;&gt;"",P745,IF(OR($S745="",$T745=""),"",IF($T745&lt;&gt;"",_xlfn._xlws.FILTER(P:P,($BU:$BU=$BU745)*($I:$I=$I745)*($T:$T=$T745)*($S:$S=_xlfn.MINIFS($S:$S,$T:$T,"="&amp;$T745)),""))))&amp;"",IF(P745="","",""))&amp;""</f>
        <v/>
      </c>
      <c r="AY745" t="str" cm="1">
        <f t="array" ref="AY745">IFERROR(IF(Q745&lt;&gt;"",Q745,IF(OR($S745="",$T745=""),"",IF($T745&lt;&gt;"",_xlfn._xlws.FILTER(Q:Q,($BU:$BU=$BU745)*($I:$I=$I745)*($T:$T=$T745)*($S:$S=_xlfn.MINIFS($S:$S,$T:$T,"="&amp;$T745)),""))))&amp;"",IF(Q745="","",""))&amp;""</f>
        <v>s</v>
      </c>
      <c r="AZ745" t="str" cm="1">
        <f t="array" ref="AZ745">IFERROR(IF(R745&lt;&gt;"",R745,IF(OR($S745="",$T745=""),"",IF($T745&lt;&gt;"",_xlfn._xlws.FILTER(R:R,($BU:$BU=$BU745)*($I:$I=$I745)*($T:$T=$T745)*($S:$S=_xlfn.MINIFS($S:$S,$T:$T,"="&amp;$T745)),""))))&amp;"",IF(R745="","",""))&amp;""</f>
        <v/>
      </c>
      <c r="BA745" s="6">
        <f t="shared" si="1060"/>
        <v>64</v>
      </c>
      <c r="BB745">
        <f t="shared" ref="BB745:BD745" si="1107">BB744</f>
        <v>18987</v>
      </c>
      <c r="BC745" t="str">
        <f t="shared" si="1107"/>
        <v>Velodrome</v>
      </c>
      <c r="BD745" t="str">
        <f t="shared" si="1107"/>
        <v>Outlaws</v>
      </c>
      <c r="BE745" t="s">
        <v>13</v>
      </c>
      <c r="BF745" t="s">
        <v>586</v>
      </c>
      <c r="BI745" cm="1">
        <f t="array" aca="1" ref="BI745" ca="1">IFERROR(_xlfn._xlws.FILTER(shifts!A:A,(shifts!B:B=events!AD745)*(shifts!AG:AG&gt;=events!BK745)*(shifts!AH:AH&lt;=events!BL745)),BI744)</f>
        <v>26</v>
      </c>
      <c r="BJ745" s="15">
        <f t="shared" si="1062"/>
        <v>5</v>
      </c>
      <c r="BK745">
        <f t="shared" si="1063"/>
        <v>473</v>
      </c>
      <c r="BL745">
        <f t="shared" si="1064"/>
        <v>468</v>
      </c>
      <c r="BM745" s="15">
        <f>SUMIFS(BJ$2:BJ745,K$2:K745,"=Intermission")+SUMIFS(BJ$2:BJ745,K$2:K745,"=Timeout")</f>
        <v>0</v>
      </c>
      <c r="BN745">
        <f t="shared" si="1065"/>
        <v>0</v>
      </c>
      <c r="BO745" s="19">
        <f t="shared" si="1066"/>
        <v>607</v>
      </c>
      <c r="BP745">
        <f t="shared" si="1067"/>
        <v>602</v>
      </c>
      <c r="BQ745" s="17">
        <f t="shared" si="1068"/>
        <v>612</v>
      </c>
      <c r="BR745" t="str">
        <f t="shared" si="1069"/>
        <v>event_team_player_1</v>
      </c>
      <c r="BS745">
        <f>COUNTIFS(S$3:S745,"="&amp;S745,AI$3:AI745,"="&amp;AI745)</f>
        <v>1</v>
      </c>
      <c r="BT745" t="str">
        <f>IFERROR(VLOOKUP(BB745&amp;BU745&amp;X745,game_rosters!U:W,3,FALSE),"")</f>
        <v>P100002</v>
      </c>
      <c r="BU745" t="str">
        <f t="shared" si="1070"/>
        <v>Velodrome</v>
      </c>
    </row>
    <row r="746" spans="1:73" x14ac:dyDescent="0.2">
      <c r="A746">
        <f t="shared" si="1045"/>
        <v>1</v>
      </c>
      <c r="E746" s="4"/>
      <c r="F746" s="43"/>
      <c r="G746" s="4"/>
      <c r="H746" s="46"/>
      <c r="I746" s="44">
        <v>91</v>
      </c>
      <c r="J746" s="44" t="str">
        <f t="shared" si="1071"/>
        <v/>
      </c>
      <c r="K746" t="s">
        <v>230</v>
      </c>
      <c r="L746" t="s">
        <v>389</v>
      </c>
      <c r="M746" t="s">
        <v>432</v>
      </c>
      <c r="N746" t="s">
        <v>595</v>
      </c>
      <c r="O746" t="s">
        <v>601</v>
      </c>
      <c r="Q746" t="s">
        <v>595</v>
      </c>
      <c r="R746" s="51">
        <v>1</v>
      </c>
      <c r="S746">
        <v>372</v>
      </c>
      <c r="T746" t="s">
        <v>756</v>
      </c>
      <c r="U746" t="str">
        <f>IF(B746=1,MAX($U$2:$U745)+1,IF(AND($T746&lt;&gt;"",$T746=$T745),$U745,IF(B746="x",U745,"")))</f>
        <v/>
      </c>
      <c r="V746" t="str">
        <f>IF(C746=1,MAX($V$2:$V745)+1,IF(AND($T746&lt;&gt;"",$T746=$T745),$U745,IF(C746="x",V745,"")))</f>
        <v/>
      </c>
      <c r="W746" t="s">
        <v>731</v>
      </c>
      <c r="X746">
        <v>91</v>
      </c>
      <c r="Z746">
        <v>1</v>
      </c>
      <c r="AA746">
        <f t="shared" si="1042"/>
        <v>1372</v>
      </c>
      <c r="AB746" t="str">
        <f t="shared" si="1043"/>
        <v/>
      </c>
      <c r="AC746">
        <f t="shared" si="1039"/>
        <v>1372</v>
      </c>
      <c r="AD746" s="6">
        <v>1</v>
      </c>
      <c r="AE746" t="s">
        <v>937</v>
      </c>
      <c r="AF746" t="s">
        <v>899</v>
      </c>
      <c r="AG746" t="s">
        <v>756</v>
      </c>
      <c r="AH746" t="s">
        <v>756</v>
      </c>
      <c r="AI746" t="str">
        <f t="shared" si="1046"/>
        <v>e</v>
      </c>
      <c r="AJ746" t="str">
        <f t="shared" si="1047"/>
        <v/>
      </c>
      <c r="AK746" t="str">
        <f t="shared" si="1048"/>
        <v/>
      </c>
      <c r="AL746" t="str">
        <f t="shared" si="1049"/>
        <v/>
      </c>
      <c r="AM746" t="str">
        <f t="shared" si="1050"/>
        <v/>
      </c>
      <c r="AN746" t="str">
        <f t="shared" si="1051"/>
        <v>Away</v>
      </c>
      <c r="AO746" t="str">
        <f t="shared" si="1052"/>
        <v>a</v>
      </c>
      <c r="AP746" t="str">
        <f t="shared" si="1053"/>
        <v/>
      </c>
      <c r="AQ746" t="str">
        <f t="shared" si="1054"/>
        <v/>
      </c>
      <c r="AR746" t="str">
        <f t="shared" si="1055"/>
        <v>Away</v>
      </c>
      <c r="AS746" t="str">
        <f t="shared" si="1056"/>
        <v>a</v>
      </c>
      <c r="AT746" t="str">
        <f t="shared" si="1057"/>
        <v>Defensive</v>
      </c>
      <c r="AU746" t="str">
        <f t="shared" si="1058"/>
        <v/>
      </c>
      <c r="AV746" t="str">
        <f t="shared" si="1059"/>
        <v/>
      </c>
      <c r="AW746" t="str" cm="1">
        <f t="array" ref="AW746">IFERROR(IF(O746&lt;&gt;"",O746,IF(OR($S746="",$T746=""),"",IF(O746&lt;&gt;"",O746,IF($T746&lt;&gt;"",_xlfn._xlws.FILTER(O:O,($BU:$BU=$BU746)*($I:$I=$I746)*($T:$T=$T746)*($S:$S=_xlfn.MINIFS($S:$S,$T:$T,"="&amp;$T746)),"")))))&amp;"",IF(O746="","",""))&amp;""</f>
        <v>Defensive_PlayPossession-PokeCheck</v>
      </c>
      <c r="AX746" t="str" cm="1">
        <f t="array" ref="AX746">IFERROR(IF(P746&lt;&gt;"",P746,IF(OR($S746="",$T746=""),"",IF($T746&lt;&gt;"",_xlfn._xlws.FILTER(P:P,($BU:$BU=$BU746)*($I:$I=$I746)*($T:$T=$T746)*($S:$S=_xlfn.MINIFS($S:$S,$T:$T,"="&amp;$T746)),""))))&amp;"",IF(P746="","",""))&amp;""</f>
        <v/>
      </c>
      <c r="AY746" t="str" cm="1">
        <f t="array" ref="AY746">IFERROR(IF(Q746&lt;&gt;"",Q746,IF(OR($S746="",$T746=""),"",IF($T746&lt;&gt;"",_xlfn._xlws.FILTER(Q:Q,($BU:$BU=$BU746)*($I:$I=$I746)*($T:$T=$T746)*($S:$S=_xlfn.MINIFS($S:$S,$T:$T,"="&amp;$T746)),""))))&amp;"",IF(Q746="","",""))&amp;""</f>
        <v>s</v>
      </c>
      <c r="AZ746" t="str" cm="1">
        <f t="array" ref="AZ746">IFERROR(IF(R746&lt;&gt;"",R746,IF(OR($S746="",$T746=""),"",IF($T746&lt;&gt;"",_xlfn._xlws.FILTER(R:R,($BU:$BU=$BU746)*($I:$I=$I746)*($T:$T=$T746)*($S:$S=_xlfn.MINIFS($S:$S,$T:$T,"="&amp;$T746)),""))))&amp;"",IF(R746="","",""))&amp;""</f>
        <v>1</v>
      </c>
      <c r="BA746" s="6">
        <f t="shared" si="1060"/>
        <v>64</v>
      </c>
      <c r="BB746">
        <f t="shared" ref="BB746:BD746" si="1108">BB745</f>
        <v>18987</v>
      </c>
      <c r="BC746" t="str">
        <f t="shared" si="1108"/>
        <v>Velodrome</v>
      </c>
      <c r="BD746" t="str">
        <f t="shared" si="1108"/>
        <v>Outlaws</v>
      </c>
      <c r="BE746" t="s">
        <v>230</v>
      </c>
      <c r="BF746" t="s">
        <v>389</v>
      </c>
      <c r="BI746" cm="1">
        <f t="array" aca="1" ref="BI746" ca="1">IFERROR(_xlfn._xlws.FILTER(shifts!A:A,(shifts!B:B=events!AD746)*(shifts!AG:AG&gt;=events!BK746)*(shifts!AH:AH&lt;=events!BL746)),BI745)</f>
        <v>26</v>
      </c>
      <c r="BJ746" s="15">
        <f t="shared" si="1062"/>
        <v>0</v>
      </c>
      <c r="BK746">
        <f t="shared" si="1063"/>
        <v>468</v>
      </c>
      <c r="BL746">
        <f t="shared" si="1064"/>
        <v>468</v>
      </c>
      <c r="BM746" s="15">
        <f>SUMIFS(BJ$2:BJ746,K$2:K746,"=Intermission")+SUMIFS(BJ$2:BJ746,K$2:K746,"=Timeout")</f>
        <v>0</v>
      </c>
      <c r="BN746">
        <f t="shared" si="1065"/>
        <v>0</v>
      </c>
      <c r="BO746" s="19">
        <f t="shared" si="1066"/>
        <v>612</v>
      </c>
      <c r="BP746">
        <f t="shared" si="1067"/>
        <v>607</v>
      </c>
      <c r="BQ746" s="17">
        <f t="shared" si="1068"/>
        <v>612</v>
      </c>
      <c r="BR746" t="str">
        <f t="shared" si="1069"/>
        <v>event_team_player_1</v>
      </c>
      <c r="BS746">
        <f>COUNTIFS(S$3:S746,"="&amp;S746,AI$3:AI746,"="&amp;AI746)</f>
        <v>1</v>
      </c>
      <c r="BT746" t="str">
        <f>IFERROR(VLOOKUP(BB746&amp;BU746&amp;X746,game_rosters!U:W,3,FALSE),"")</f>
        <v>P100232</v>
      </c>
      <c r="BU746" t="str">
        <f t="shared" si="1070"/>
        <v>Outlaws</v>
      </c>
    </row>
    <row r="747" spans="1:73" x14ac:dyDescent="0.2">
      <c r="A747" t="str">
        <f t="shared" si="1045"/>
        <v/>
      </c>
      <c r="E747" s="4"/>
      <c r="F747" s="43"/>
      <c r="G747" s="4"/>
      <c r="H747" s="46"/>
      <c r="I747" s="44">
        <v>91</v>
      </c>
      <c r="J747" s="44" t="str">
        <f t="shared" si="1071"/>
        <v/>
      </c>
      <c r="R747" s="51">
        <v>1</v>
      </c>
      <c r="S747">
        <v>372</v>
      </c>
      <c r="T747" t="s">
        <v>756</v>
      </c>
      <c r="U747" t="str">
        <f>IF(B747=1,MAX($U$2:$U746)+1,IF(AND($T747&lt;&gt;"",$T747=$T746),$U746,IF(B747="x",U746,"")))</f>
        <v/>
      </c>
      <c r="V747" t="str">
        <f>IF(C747=1,MAX($V$2:$V746)+1,IF(AND($T747&lt;&gt;"",$T747=$T746),$U746,IF(C747="x",V746,"")))</f>
        <v/>
      </c>
      <c r="X747">
        <v>91</v>
      </c>
      <c r="AA747">
        <f t="shared" si="1042"/>
        <v>1372</v>
      </c>
      <c r="AB747" t="str">
        <f t="shared" si="1043"/>
        <v/>
      </c>
      <c r="AC747">
        <f t="shared" si="1039"/>
        <v>1372</v>
      </c>
      <c r="AD747" s="6">
        <v>1</v>
      </c>
      <c r="AE747" t="s">
        <v>937</v>
      </c>
      <c r="AF747" t="s">
        <v>899</v>
      </c>
      <c r="AG747" t="s">
        <v>756</v>
      </c>
      <c r="AH747" t="s">
        <v>756</v>
      </c>
      <c r="AI747" t="str">
        <f t="shared" si="1046"/>
        <v>o</v>
      </c>
      <c r="AJ747" t="str">
        <f t="shared" si="1047"/>
        <v/>
      </c>
      <c r="AK747" t="str">
        <f t="shared" si="1048"/>
        <v/>
      </c>
      <c r="AL747" t="str">
        <f t="shared" si="1049"/>
        <v/>
      </c>
      <c r="AM747" t="str">
        <f t="shared" si="1050"/>
        <v/>
      </c>
      <c r="AN747" t="str">
        <f t="shared" si="1051"/>
        <v>Away</v>
      </c>
      <c r="AO747" t="str">
        <f t="shared" si="1052"/>
        <v>a</v>
      </c>
      <c r="AP747" t="str">
        <f t="shared" si="1053"/>
        <v/>
      </c>
      <c r="AQ747" t="str">
        <f t="shared" si="1054"/>
        <v/>
      </c>
      <c r="AR747" t="str">
        <f t="shared" si="1055"/>
        <v>Away</v>
      </c>
      <c r="AS747" t="str">
        <f t="shared" si="1056"/>
        <v>a</v>
      </c>
      <c r="AT747" t="str">
        <f t="shared" si="1057"/>
        <v>Offensive</v>
      </c>
      <c r="AU747" t="str">
        <f t="shared" si="1058"/>
        <v/>
      </c>
      <c r="AV747" t="str">
        <f t="shared" si="1059"/>
        <v/>
      </c>
      <c r="AW747" t="str" cm="1">
        <f t="array" ref="AW747">IFERROR(IF(O747&lt;&gt;"",O747,IF(OR($S747="",$T747=""),"",IF(O747&lt;&gt;"",O747,IF($T747&lt;&gt;"",_xlfn._xlws.FILTER(O:O,($BU:$BU=$BU747)*($I:$I=$I747)*($T:$T=$T747)*($S:$S=_xlfn.MINIFS($S:$S,$T:$T,"="&amp;$T747)),"")))))&amp;"",IF(O747="","",""))&amp;""</f>
        <v/>
      </c>
      <c r="AX747" t="str" cm="1">
        <f t="array" ref="AX747">IFERROR(IF(P747&lt;&gt;"",P747,IF(OR($S747="",$T747=""),"",IF($T747&lt;&gt;"",_xlfn._xlws.FILTER(P:P,($BU:$BU=$BU747)*($I:$I=$I747)*($T:$T=$T747)*($S:$S=_xlfn.MINIFS($S:$S,$T:$T,"="&amp;$T747)),""))))&amp;"",IF(P747="","",""))&amp;""</f>
        <v/>
      </c>
      <c r="AY747" t="str" cm="1">
        <f t="array" ref="AY747">IFERROR(IF(Q747&lt;&gt;"",Q747,IF(OR($S747="",$T747=""),"",IF($T747&lt;&gt;"",_xlfn._xlws.FILTER(Q:Q,($BU:$BU=$BU747)*($I:$I=$I747)*($T:$T=$T747)*($S:$S=_xlfn.MINIFS($S:$S,$T:$T,"="&amp;$T747)),""))))&amp;"",IF(Q747="","",""))&amp;""</f>
        <v/>
      </c>
      <c r="AZ747" t="str" cm="1">
        <f t="array" ref="AZ747">IFERROR(IF(R747&lt;&gt;"",R747,IF(OR($S747="",$T747=""),"",IF($T747&lt;&gt;"",_xlfn._xlws.FILTER(R:R,($BU:$BU=$BU747)*($I:$I=$I747)*($T:$T=$T747)*($S:$S=_xlfn.MINIFS($S:$S,$T:$T,"="&amp;$T747)),""))))&amp;"",IF(R747="","",""))&amp;""</f>
        <v>1</v>
      </c>
      <c r="BA747" s="6">
        <f t="shared" si="1060"/>
        <v>64</v>
      </c>
      <c r="BB747">
        <f t="shared" ref="BB747:BD747" si="1109">BB746</f>
        <v>18987</v>
      </c>
      <c r="BC747" t="str">
        <f t="shared" si="1109"/>
        <v>Velodrome</v>
      </c>
      <c r="BD747" t="str">
        <f t="shared" si="1109"/>
        <v>Outlaws</v>
      </c>
      <c r="BE747" t="s">
        <v>230</v>
      </c>
      <c r="BF747" t="s">
        <v>389</v>
      </c>
      <c r="BI747" cm="1">
        <f t="array" aca="1" ref="BI747" ca="1">IFERROR(_xlfn._xlws.FILTER(shifts!A:A,(shifts!B:B=events!AD747)*(shifts!AG:AG&gt;=events!BK747)*(shifts!AH:AH&lt;=events!BL747)),BI746)</f>
        <v>26</v>
      </c>
      <c r="BJ747" s="15">
        <f t="shared" si="1062"/>
        <v>0</v>
      </c>
      <c r="BK747">
        <f t="shared" si="1063"/>
        <v>468</v>
      </c>
      <c r="BL747">
        <f t="shared" si="1064"/>
        <v>468</v>
      </c>
      <c r="BM747" s="15">
        <f>SUMIFS(BJ$2:BJ747,K$2:K747,"=Intermission")+SUMIFS(BJ$2:BJ747,K$2:K747,"=Timeout")</f>
        <v>0</v>
      </c>
      <c r="BN747">
        <f t="shared" si="1065"/>
        <v>0</v>
      </c>
      <c r="BO747" s="19">
        <f t="shared" si="1066"/>
        <v>612</v>
      </c>
      <c r="BP747">
        <f t="shared" si="1067"/>
        <v>607</v>
      </c>
      <c r="BQ747" s="17">
        <f t="shared" si="1068"/>
        <v>612</v>
      </c>
      <c r="BR747" t="str">
        <f t="shared" si="1069"/>
        <v>opp_team_player_1</v>
      </c>
      <c r="BS747">
        <f>COUNTIFS(S$3:S747,"="&amp;S747,AI$3:AI747,"="&amp;AI747)</f>
        <v>1</v>
      </c>
      <c r="BT747" t="str">
        <f>IFERROR(VLOOKUP(BB747&amp;BU747&amp;X747,game_rosters!U:W,3,FALSE),"")</f>
        <v>P100002</v>
      </c>
      <c r="BU747" t="str">
        <f t="shared" si="1070"/>
        <v>Velodrome</v>
      </c>
    </row>
    <row r="748" spans="1:73" x14ac:dyDescent="0.2">
      <c r="A748">
        <f t="shared" si="1045"/>
        <v>1</v>
      </c>
      <c r="E748" s="4"/>
      <c r="F748" s="43"/>
      <c r="G748" s="4"/>
      <c r="H748" s="46"/>
      <c r="I748" s="44">
        <v>91</v>
      </c>
      <c r="J748" s="44" t="str">
        <f t="shared" si="1071"/>
        <v/>
      </c>
      <c r="K748" t="s">
        <v>13</v>
      </c>
      <c r="L748" t="s">
        <v>574</v>
      </c>
      <c r="N748" t="s">
        <v>595</v>
      </c>
      <c r="S748">
        <v>373</v>
      </c>
      <c r="T748" t="s">
        <v>756</v>
      </c>
      <c r="U748" t="str">
        <f>IF(B748=1,MAX($U$2:$U747)+1,IF(AND($T748&lt;&gt;"",$T748=$T747),$U747,IF(B748="x",U747,"")))</f>
        <v/>
      </c>
      <c r="V748" t="str">
        <f>IF(C748=1,MAX($V$2:$V747)+1,IF(AND($T748&lt;&gt;"",$T748=$T747),$U747,IF(C748="x",V747,"")))</f>
        <v/>
      </c>
      <c r="W748" t="s">
        <v>735</v>
      </c>
      <c r="X748">
        <v>91</v>
      </c>
      <c r="Z748">
        <v>1</v>
      </c>
      <c r="AA748">
        <f t="shared" si="1042"/>
        <v>1373</v>
      </c>
      <c r="AB748" t="str">
        <f t="shared" si="1043"/>
        <v/>
      </c>
      <c r="AC748">
        <f t="shared" si="1039"/>
        <v>1373</v>
      </c>
      <c r="AD748" s="6">
        <v>1</v>
      </c>
      <c r="AE748" t="s">
        <v>937</v>
      </c>
      <c r="AF748" t="s">
        <v>900</v>
      </c>
      <c r="AG748" t="s">
        <v>937</v>
      </c>
      <c r="AH748" t="s">
        <v>901</v>
      </c>
      <c r="AI748" t="str">
        <f t="shared" si="1046"/>
        <v>e</v>
      </c>
      <c r="AJ748" t="str">
        <f t="shared" si="1047"/>
        <v/>
      </c>
      <c r="AK748" t="str">
        <f t="shared" si="1048"/>
        <v/>
      </c>
      <c r="AL748" t="str">
        <f t="shared" si="1049"/>
        <v/>
      </c>
      <c r="AM748" t="str">
        <f t="shared" si="1050"/>
        <v/>
      </c>
      <c r="AN748" t="str">
        <f t="shared" si="1051"/>
        <v>Home</v>
      </c>
      <c r="AO748" t="str">
        <f t="shared" si="1052"/>
        <v>h</v>
      </c>
      <c r="AP748" t="str">
        <f t="shared" si="1053"/>
        <v/>
      </c>
      <c r="AQ748" t="str">
        <f t="shared" si="1054"/>
        <v/>
      </c>
      <c r="AR748" t="str">
        <f t="shared" si="1055"/>
        <v>Home</v>
      </c>
      <c r="AS748" t="str">
        <f t="shared" si="1056"/>
        <v>h</v>
      </c>
      <c r="AT748" t="str">
        <f t="shared" si="1057"/>
        <v>Offensive</v>
      </c>
      <c r="AU748" t="str">
        <f t="shared" si="1058"/>
        <v/>
      </c>
      <c r="AV748" t="str">
        <f t="shared" si="1059"/>
        <v/>
      </c>
      <c r="AW748" t="str" cm="1">
        <f t="array" ref="AW748">IFERROR(IF(O748&lt;&gt;"",O748,IF(OR($S748="",$T748=""),"",IF(O748&lt;&gt;"",O748,IF($T748&lt;&gt;"",_xlfn._xlws.FILTER(O:O,($BU:$BU=$BU748)*($I:$I=$I748)*($T:$T=$T748)*($S:$S=_xlfn.MINIFS($S:$S,$T:$T,"="&amp;$T748)),"")))))&amp;"",IF(O748="","",""))&amp;""</f>
        <v/>
      </c>
      <c r="AX748" t="str" cm="1">
        <f t="array" ref="AX748">IFERROR(IF(P748&lt;&gt;"",P748,IF(OR($S748="",$T748=""),"",IF($T748&lt;&gt;"",_xlfn._xlws.FILTER(P:P,($BU:$BU=$BU748)*($I:$I=$I748)*($T:$T=$T748)*($S:$S=_xlfn.MINIFS($S:$S,$T:$T,"="&amp;$T748)),""))))&amp;"",IF(P748="","",""))&amp;""</f>
        <v/>
      </c>
      <c r="AY748" t="str" cm="1">
        <f t="array" ref="AY748">IFERROR(IF(Q748&lt;&gt;"",Q748,IF(OR($S748="",$T748=""),"",IF($T748&lt;&gt;"",_xlfn._xlws.FILTER(Q:Q,($BU:$BU=$BU748)*($I:$I=$I748)*($T:$T=$T748)*($S:$S=_xlfn.MINIFS($S:$S,$T:$T,"="&amp;$T748)),""))))&amp;"",IF(Q748="","",""))&amp;""</f>
        <v/>
      </c>
      <c r="AZ748" t="str" cm="1">
        <f t="array" ref="AZ748">IFERROR(IF(R748&lt;&gt;"",R748,IF(OR($S748="",$T748=""),"",IF($T748&lt;&gt;"",_xlfn._xlws.FILTER(R:R,($BU:$BU=$BU748)*($I:$I=$I748)*($T:$T=$T748)*($S:$S=_xlfn.MINIFS($S:$S,$T:$T,"="&amp;$T748)),""))))&amp;"",IF(R748="","",""))&amp;""</f>
        <v/>
      </c>
      <c r="BA748" s="6">
        <f t="shared" si="1060"/>
        <v>64</v>
      </c>
      <c r="BB748">
        <f t="shared" ref="BB748:BD748" si="1110">BB747</f>
        <v>18987</v>
      </c>
      <c r="BC748" t="str">
        <f t="shared" si="1110"/>
        <v>Velodrome</v>
      </c>
      <c r="BD748" t="str">
        <f t="shared" si="1110"/>
        <v>Outlaws</v>
      </c>
      <c r="BE748" t="s">
        <v>13</v>
      </c>
      <c r="BF748" t="s">
        <v>574</v>
      </c>
      <c r="BI748" cm="1">
        <f t="array" aca="1" ref="BI748" ca="1">IFERROR(_xlfn._xlws.FILTER(shifts!A:A,(shifts!B:B=events!AD748)*(shifts!AG:AG&gt;=events!BK748)*(shifts!AH:AH&lt;=events!BL748)),BI747)</f>
        <v>26</v>
      </c>
      <c r="BJ748" s="15">
        <f t="shared" si="1062"/>
        <v>3</v>
      </c>
      <c r="BK748">
        <f t="shared" si="1063"/>
        <v>465</v>
      </c>
      <c r="BL748">
        <f t="shared" si="1064"/>
        <v>462</v>
      </c>
      <c r="BM748" s="15">
        <f>SUMIFS(BJ$2:BJ748,K$2:K748,"=Intermission")+SUMIFS(BJ$2:BJ748,K$2:K748,"=Timeout")</f>
        <v>0</v>
      </c>
      <c r="BN748">
        <f t="shared" si="1065"/>
        <v>0</v>
      </c>
      <c r="BO748" s="19">
        <f t="shared" si="1066"/>
        <v>615</v>
      </c>
      <c r="BP748">
        <f t="shared" si="1067"/>
        <v>610</v>
      </c>
      <c r="BQ748" s="17">
        <f t="shared" si="1068"/>
        <v>618</v>
      </c>
      <c r="BR748" t="str">
        <f t="shared" si="1069"/>
        <v>event_team_player_1</v>
      </c>
      <c r="BS748">
        <f>COUNTIFS(S$3:S748,"="&amp;S748,AI$3:AI748,"="&amp;AI748)</f>
        <v>1</v>
      </c>
      <c r="BT748" t="str">
        <f>IFERROR(VLOOKUP(BB748&amp;BU748&amp;X748,game_rosters!U:W,3,FALSE),"")</f>
        <v>P100002</v>
      </c>
      <c r="BU748" t="str">
        <f t="shared" si="1070"/>
        <v>Velodrome</v>
      </c>
    </row>
    <row r="749" spans="1:73" x14ac:dyDescent="0.2">
      <c r="A749">
        <f t="shared" si="1045"/>
        <v>1</v>
      </c>
      <c r="E749" s="4"/>
      <c r="F749" s="43"/>
      <c r="G749" s="4"/>
      <c r="H749" s="46"/>
      <c r="I749" s="44">
        <v>91</v>
      </c>
      <c r="J749" s="44" t="str">
        <f t="shared" si="1071"/>
        <v/>
      </c>
      <c r="K749" t="s">
        <v>7</v>
      </c>
      <c r="L749" t="s">
        <v>182</v>
      </c>
      <c r="M749" t="s">
        <v>66</v>
      </c>
      <c r="N749" t="s">
        <v>594</v>
      </c>
      <c r="O749" t="s">
        <v>619</v>
      </c>
      <c r="Q749" t="s">
        <v>594</v>
      </c>
      <c r="S749">
        <v>374</v>
      </c>
      <c r="T749">
        <v>64</v>
      </c>
      <c r="U749" t="str">
        <f>IF(B749=1,MAX($U$2:$U748)+1,IF(AND($T749&lt;&gt;"",$T749=$T748),$U748,IF(B749="x",U748,"")))</f>
        <v/>
      </c>
      <c r="V749" t="str">
        <f>IF(C749=1,MAX($V$2:$V748)+1,IF(AND($T749&lt;&gt;"",$T749=$T748),$U748,IF(C749="x",V748,"")))</f>
        <v/>
      </c>
      <c r="W749" t="s">
        <v>735</v>
      </c>
      <c r="X749">
        <v>91</v>
      </c>
      <c r="Z749">
        <v>1</v>
      </c>
      <c r="AA749">
        <f t="shared" si="1042"/>
        <v>1374</v>
      </c>
      <c r="AB749">
        <f t="shared" si="1043"/>
        <v>9064</v>
      </c>
      <c r="AC749">
        <f t="shared" si="1039"/>
        <v>9064</v>
      </c>
      <c r="AD749" s="6">
        <v>1</v>
      </c>
      <c r="AE749" t="s">
        <v>937</v>
      </c>
      <c r="AF749" t="s">
        <v>901</v>
      </c>
      <c r="AG749" t="s">
        <v>756</v>
      </c>
      <c r="AH749" t="s">
        <v>756</v>
      </c>
      <c r="AI749" t="str">
        <f t="shared" si="1046"/>
        <v>e</v>
      </c>
      <c r="AJ749" t="str">
        <f t="shared" si="1047"/>
        <v/>
      </c>
      <c r="AK749" t="str">
        <f t="shared" si="1048"/>
        <v/>
      </c>
      <c r="AL749" t="str">
        <f t="shared" si="1049"/>
        <v/>
      </c>
      <c r="AM749" t="str">
        <f t="shared" si="1050"/>
        <v/>
      </c>
      <c r="AN749" t="str">
        <f t="shared" si="1051"/>
        <v>Home</v>
      </c>
      <c r="AO749" t="str">
        <f t="shared" si="1052"/>
        <v>h</v>
      </c>
      <c r="AP749" t="str">
        <f t="shared" si="1053"/>
        <v/>
      </c>
      <c r="AQ749" t="str">
        <f t="shared" si="1054"/>
        <v/>
      </c>
      <c r="AR749" t="str">
        <f t="shared" si="1055"/>
        <v>Home</v>
      </c>
      <c r="AS749" t="str">
        <f t="shared" si="1056"/>
        <v>h</v>
      </c>
      <c r="AT749" t="str">
        <f t="shared" si="1057"/>
        <v>Offensive</v>
      </c>
      <c r="AU749" t="str">
        <f t="shared" si="1058"/>
        <v/>
      </c>
      <c r="AV749" t="str">
        <f t="shared" si="1059"/>
        <v/>
      </c>
      <c r="AW749" t="str" cm="1">
        <f t="array" ref="AW749">IFERROR(IF(O749&lt;&gt;"",O749,IF(OR($S749="",$T749=""),"",IF(O749&lt;&gt;"",O749,IF($T749&lt;&gt;"",_xlfn._xlws.FILTER(O:O,($BU:$BU=$BU749)*($I:$I=$I749)*($T:$T=$T749)*($S:$S=_xlfn.MINIFS($S:$S,$T:$T,"="&amp;$T749)),"")))))&amp;"",IF(O749="","",""))&amp;""</f>
        <v>OffensivePlay_Pass-ReceiverMissed</v>
      </c>
      <c r="AX749" t="str" cm="1">
        <f t="array" ref="AX749">IFERROR(IF(P749&lt;&gt;"",P749,IF(OR($S749="",$T749=""),"",IF($T749&lt;&gt;"",_xlfn._xlws.FILTER(P:P,($BU:$BU=$BU749)*($I:$I=$I749)*($T:$T=$T749)*($S:$S=_xlfn.MINIFS($S:$S,$T:$T,"="&amp;$T749)),""))))&amp;"",IF(P749="","",""))&amp;""</f>
        <v/>
      </c>
      <c r="AY749" t="str" cm="1">
        <f t="array" ref="AY749">IFERROR(IF(Q749&lt;&gt;"",Q749,IF(OR($S749="",$T749=""),"",IF($T749&lt;&gt;"",_xlfn._xlws.FILTER(Q:Q,($BU:$BU=$BU749)*($I:$I=$I749)*($T:$T=$T749)*($S:$S=_xlfn.MINIFS($S:$S,$T:$T,"="&amp;$T749)),""))))&amp;"",IF(Q749="","",""))&amp;""</f>
        <v>u</v>
      </c>
      <c r="AZ749" t="str" cm="1">
        <f t="array" ref="AZ749">IFERROR(IF(R749&lt;&gt;"",R749,IF(OR($S749="",$T749=""),"",IF($T749&lt;&gt;"",_xlfn._xlws.FILTER(R:R,($BU:$BU=$BU749)*($I:$I=$I749)*($T:$T=$T749)*($S:$S=_xlfn.MINIFS($S:$S,$T:$T,"="&amp;$T749)),""))))&amp;"",IF(R749="","",""))&amp;""</f>
        <v/>
      </c>
      <c r="BA749" s="6">
        <f t="shared" si="1060"/>
        <v>64</v>
      </c>
      <c r="BB749">
        <f t="shared" ref="BB749:BD749" si="1111">BB748</f>
        <v>18987</v>
      </c>
      <c r="BC749" t="str">
        <f t="shared" si="1111"/>
        <v>Velodrome</v>
      </c>
      <c r="BD749" t="str">
        <f t="shared" si="1111"/>
        <v>Outlaws</v>
      </c>
      <c r="BE749" t="s">
        <v>7</v>
      </c>
      <c r="BF749" t="s">
        <v>182</v>
      </c>
      <c r="BI749" cm="1">
        <f t="array" aca="1" ref="BI749" ca="1">IFERROR(_xlfn._xlws.FILTER(shifts!A:A,(shifts!B:B=events!AD749)*(shifts!AG:AG&gt;=events!BK749)*(shifts!AH:AH&lt;=events!BL749)),BI748)</f>
        <v>26</v>
      </c>
      <c r="BJ749" s="15">
        <f t="shared" si="1062"/>
        <v>0</v>
      </c>
      <c r="BK749">
        <f t="shared" si="1063"/>
        <v>462</v>
      </c>
      <c r="BL749">
        <f t="shared" si="1064"/>
        <v>462</v>
      </c>
      <c r="BM749" s="15">
        <f>SUMIFS(BJ$2:BJ749,K$2:K749,"=Intermission")+SUMIFS(BJ$2:BJ749,K$2:K749,"=Timeout")</f>
        <v>0</v>
      </c>
      <c r="BN749">
        <f t="shared" si="1065"/>
        <v>0</v>
      </c>
      <c r="BO749" s="19">
        <f t="shared" si="1066"/>
        <v>618</v>
      </c>
      <c r="BP749">
        <f t="shared" si="1067"/>
        <v>613</v>
      </c>
      <c r="BQ749" s="17">
        <f t="shared" si="1068"/>
        <v>618</v>
      </c>
      <c r="BR749" t="str">
        <f t="shared" si="1069"/>
        <v>event_team_player_1</v>
      </c>
      <c r="BS749">
        <f>COUNTIFS(S$3:S749,"="&amp;S749,AI$3:AI749,"="&amp;AI749)</f>
        <v>1</v>
      </c>
      <c r="BT749" t="str">
        <f>IFERROR(VLOOKUP(BB749&amp;BU749&amp;X749,game_rosters!U:W,3,FALSE),"")</f>
        <v>P100002</v>
      </c>
      <c r="BU749" t="str">
        <f t="shared" si="1070"/>
        <v>Velodrome</v>
      </c>
    </row>
    <row r="750" spans="1:73" x14ac:dyDescent="0.2">
      <c r="A750" t="str">
        <f t="shared" si="1045"/>
        <v/>
      </c>
      <c r="E750" s="4"/>
      <c r="F750" s="43"/>
      <c r="G750" s="4"/>
      <c r="H750" s="46"/>
      <c r="I750" s="44">
        <v>14</v>
      </c>
      <c r="J750" s="44" t="str">
        <f t="shared" si="1071"/>
        <v/>
      </c>
      <c r="S750">
        <v>374</v>
      </c>
      <c r="T750">
        <v>64</v>
      </c>
      <c r="U750" t="str">
        <f>IF(B750=1,MAX($U$2:$U749)+1,IF(AND($T750&lt;&gt;"",$T750=$T749),$U749,IF(B750="x",U749,"")))</f>
        <v/>
      </c>
      <c r="V750" t="str">
        <f>IF(C750=1,MAX($V$2:$V749)+1,IF(AND($T750&lt;&gt;"",$T750=$T749),$U749,IF(C750="x",V749,"")))</f>
        <v/>
      </c>
      <c r="X750">
        <v>14</v>
      </c>
      <c r="Z750">
        <v>1</v>
      </c>
      <c r="AA750">
        <f t="shared" si="1042"/>
        <v>1374</v>
      </c>
      <c r="AB750">
        <f t="shared" si="1043"/>
        <v>9064</v>
      </c>
      <c r="AC750">
        <f t="shared" si="1039"/>
        <v>9064</v>
      </c>
      <c r="AD750" s="6">
        <v>1</v>
      </c>
      <c r="AE750" t="s">
        <v>937</v>
      </c>
      <c r="AF750" t="s">
        <v>901</v>
      </c>
      <c r="AG750" t="s">
        <v>756</v>
      </c>
      <c r="AH750" t="s">
        <v>756</v>
      </c>
      <c r="AI750" t="str">
        <f t="shared" si="1046"/>
        <v>e</v>
      </c>
      <c r="AJ750" t="str">
        <f t="shared" si="1047"/>
        <v/>
      </c>
      <c r="AK750" t="str">
        <f t="shared" si="1048"/>
        <v/>
      </c>
      <c r="AL750" t="str">
        <f t="shared" si="1049"/>
        <v/>
      </c>
      <c r="AM750" t="str">
        <f t="shared" si="1050"/>
        <v/>
      </c>
      <c r="AN750" t="str">
        <f t="shared" si="1051"/>
        <v>Home</v>
      </c>
      <c r="AO750" t="str">
        <f t="shared" si="1052"/>
        <v>h</v>
      </c>
      <c r="AP750" t="str">
        <f t="shared" si="1053"/>
        <v/>
      </c>
      <c r="AQ750" t="str">
        <f t="shared" si="1054"/>
        <v/>
      </c>
      <c r="AR750" t="str">
        <f t="shared" si="1055"/>
        <v>Home</v>
      </c>
      <c r="AS750" t="str">
        <f t="shared" si="1056"/>
        <v>h</v>
      </c>
      <c r="AT750" t="str">
        <f t="shared" si="1057"/>
        <v>Offensive</v>
      </c>
      <c r="AU750" t="str">
        <f t="shared" si="1058"/>
        <v/>
      </c>
      <c r="AV750" t="str">
        <f t="shared" si="1059"/>
        <v/>
      </c>
      <c r="AW750" t="str" cm="1">
        <f t="array" ref="AW750">IFERROR(IF(O750&lt;&gt;"",O750,IF(OR($S750="",$T750=""),"",IF(O750&lt;&gt;"",O750,IF($T750&lt;&gt;"",_xlfn._xlws.FILTER(O:O,($BU:$BU=$BU750)*($I:$I=$I750)*($T:$T=$T750)*($S:$S=_xlfn.MINIFS($S:$S,$T:$T,"="&amp;$T750)),"")))))&amp;"",IF(O750="","",""))&amp;""</f>
        <v/>
      </c>
      <c r="AX750" t="str" cm="1">
        <f t="array" ref="AX750">IFERROR(IF(P750&lt;&gt;"",P750,IF(OR($S750="",$T750=""),"",IF($T750&lt;&gt;"",_xlfn._xlws.FILTER(P:P,($BU:$BU=$BU750)*($I:$I=$I750)*($T:$T=$T750)*($S:$S=_xlfn.MINIFS($S:$S,$T:$T,"="&amp;$T750)),""))))&amp;"",IF(P750="","",""))&amp;""</f>
        <v/>
      </c>
      <c r="AY750" t="str" cm="1">
        <f t="array" ref="AY750">IFERROR(IF(Q750&lt;&gt;"",Q750,IF(OR($S750="",$T750=""),"",IF($T750&lt;&gt;"",_xlfn._xlws.FILTER(Q:Q,($BU:$BU=$BU750)*($I:$I=$I750)*($T:$T=$T750)*($S:$S=_xlfn.MINIFS($S:$S,$T:$T,"="&amp;$T750)),""))))&amp;"",IF(Q750="","",""))&amp;""</f>
        <v/>
      </c>
      <c r="AZ750" t="str" cm="1">
        <f t="array" ref="AZ750">IFERROR(IF(R750&lt;&gt;"",R750,IF(OR($S750="",$T750=""),"",IF($T750&lt;&gt;"",_xlfn._xlws.FILTER(R:R,($BU:$BU=$BU750)*($I:$I=$I750)*($T:$T=$T750)*($S:$S=_xlfn.MINIFS($S:$S,$T:$T,"="&amp;$T750)),""))))&amp;"",IF(R750="","",""))&amp;""</f>
        <v/>
      </c>
      <c r="BA750" s="6">
        <f t="shared" si="1060"/>
        <v>64</v>
      </c>
      <c r="BB750">
        <f t="shared" ref="BB750:BD750" si="1112">BB749</f>
        <v>18987</v>
      </c>
      <c r="BC750" t="str">
        <f t="shared" si="1112"/>
        <v>Velodrome</v>
      </c>
      <c r="BD750" t="str">
        <f t="shared" si="1112"/>
        <v>Outlaws</v>
      </c>
      <c r="BE750" t="s">
        <v>7</v>
      </c>
      <c r="BF750" t="s">
        <v>182</v>
      </c>
      <c r="BI750" cm="1">
        <f t="array" aca="1" ref="BI750" ca="1">IFERROR(_xlfn._xlws.FILTER(shifts!A:A,(shifts!B:B=events!AD750)*(shifts!AG:AG&gt;=events!BK750)*(shifts!AH:AH&lt;=events!BL750)),BI749)</f>
        <v>26</v>
      </c>
      <c r="BJ750" s="15">
        <f t="shared" si="1062"/>
        <v>0</v>
      </c>
      <c r="BK750">
        <f t="shared" si="1063"/>
        <v>462</v>
      </c>
      <c r="BL750">
        <f t="shared" si="1064"/>
        <v>462</v>
      </c>
      <c r="BM750" s="15">
        <f>SUMIFS(BJ$2:BJ750,K$2:K750,"=Intermission")+SUMIFS(BJ$2:BJ750,K$2:K750,"=Timeout")</f>
        <v>0</v>
      </c>
      <c r="BN750">
        <f t="shared" si="1065"/>
        <v>0</v>
      </c>
      <c r="BO750" s="19">
        <f t="shared" si="1066"/>
        <v>618</v>
      </c>
      <c r="BP750">
        <f t="shared" si="1067"/>
        <v>613</v>
      </c>
      <c r="BQ750" s="17">
        <f t="shared" si="1068"/>
        <v>618</v>
      </c>
      <c r="BR750" t="str">
        <f t="shared" si="1069"/>
        <v>event_team_player_2</v>
      </c>
      <c r="BS750">
        <f>COUNTIFS(S$3:S750,"="&amp;S750,AI$3:AI750,"="&amp;AI750)</f>
        <v>2</v>
      </c>
      <c r="BT750" t="str">
        <f>IFERROR(VLOOKUP(BB750&amp;BU750&amp;X750,game_rosters!U:W,3,FALSE),"")</f>
        <v>P100132</v>
      </c>
      <c r="BU750" t="str">
        <f t="shared" si="1070"/>
        <v>Velodrome</v>
      </c>
    </row>
    <row r="751" spans="1:73" x14ac:dyDescent="0.2">
      <c r="A751">
        <f t="shared" si="1045"/>
        <v>1</v>
      </c>
      <c r="E751" s="4"/>
      <c r="F751" s="43"/>
      <c r="G751" s="4"/>
      <c r="H751" s="46"/>
      <c r="I751" s="44">
        <v>91</v>
      </c>
      <c r="J751" s="44" t="str">
        <f t="shared" si="1071"/>
        <v>d</v>
      </c>
      <c r="K751" t="s">
        <v>238</v>
      </c>
      <c r="L751" t="s">
        <v>184</v>
      </c>
      <c r="M751" t="s">
        <v>376</v>
      </c>
      <c r="S751">
        <v>375</v>
      </c>
      <c r="T751">
        <v>64</v>
      </c>
      <c r="U751" t="str">
        <f>IF(B751=1,MAX($U$2:$U750)+1,IF(AND($T751&lt;&gt;"",$T751=$T750),$U750,IF(B751="x",U750,"")))</f>
        <v/>
      </c>
      <c r="V751" t="str">
        <f>IF(C751=1,MAX($V$2:$V750)+1,IF(AND($T751&lt;&gt;"",$T751=$T750),$U750,IF(C751="x",V750,"")))</f>
        <v/>
      </c>
      <c r="W751" t="s">
        <v>735</v>
      </c>
      <c r="X751">
        <v>91</v>
      </c>
      <c r="Z751">
        <v>1</v>
      </c>
      <c r="AA751">
        <f t="shared" si="1042"/>
        <v>1375</v>
      </c>
      <c r="AB751">
        <f t="shared" si="1043"/>
        <v>9064</v>
      </c>
      <c r="AC751">
        <f t="shared" si="1039"/>
        <v>9064</v>
      </c>
      <c r="AD751" s="6">
        <v>1</v>
      </c>
      <c r="AE751" t="s">
        <v>937</v>
      </c>
      <c r="AF751" t="s">
        <v>901</v>
      </c>
      <c r="AG751" t="s">
        <v>756</v>
      </c>
      <c r="AH751" t="s">
        <v>756</v>
      </c>
      <c r="AI751" t="str">
        <f t="shared" si="1046"/>
        <v>e</v>
      </c>
      <c r="AJ751" t="str">
        <f t="shared" si="1047"/>
        <v>d</v>
      </c>
      <c r="AK751" t="str">
        <f t="shared" si="1048"/>
        <v>d</v>
      </c>
      <c r="AL751" t="str">
        <f t="shared" si="1049"/>
        <v>d</v>
      </c>
      <c r="AM751" t="str">
        <f t="shared" si="1050"/>
        <v>o</v>
      </c>
      <c r="AN751" t="str">
        <f t="shared" si="1051"/>
        <v>Home</v>
      </c>
      <c r="AO751" t="str">
        <f t="shared" si="1052"/>
        <v>h</v>
      </c>
      <c r="AP751" t="str">
        <f t="shared" si="1053"/>
        <v>d</v>
      </c>
      <c r="AQ751" t="str">
        <f t="shared" si="1054"/>
        <v>o</v>
      </c>
      <c r="AR751" t="str">
        <f t="shared" si="1055"/>
        <v>Home</v>
      </c>
      <c r="AS751" t="str">
        <f t="shared" si="1056"/>
        <v>h</v>
      </c>
      <c r="AT751" t="str">
        <f t="shared" si="1057"/>
        <v>Offensive</v>
      </c>
      <c r="AU751" t="str">
        <f t="shared" si="1058"/>
        <v/>
      </c>
      <c r="AV751" t="str">
        <f t="shared" si="1059"/>
        <v/>
      </c>
      <c r="AW751" t="str" cm="1">
        <f t="array" ref="AW751">IFERROR(IF(O751&lt;&gt;"",O751,IF(OR($S751="",$T751=""),"",IF(O751&lt;&gt;"",O751,IF($T751&lt;&gt;"",_xlfn._xlws.FILTER(O:O,($BU:$BU=$BU751)*($I:$I=$I751)*($T:$T=$T751)*($S:$S=_xlfn.MINIFS($S:$S,$T:$T,"="&amp;$T751)),"")))))&amp;"",IF(O751="","",""))&amp;""</f>
        <v>OffensivePlay_Pass-ReceiverMissed</v>
      </c>
      <c r="AX751" t="str" cm="1">
        <f t="array" ref="AX751">IFERROR(IF(P751&lt;&gt;"",P751,IF(OR($S751="",$T751=""),"",IF($T751&lt;&gt;"",_xlfn._xlws.FILTER(P:P,($BU:$BU=$BU751)*($I:$I=$I751)*($T:$T=$T751)*($S:$S=_xlfn.MINIFS($S:$S,$T:$T,"="&amp;$T751)),""))))&amp;"",IF(P751="","",""))&amp;""</f>
        <v/>
      </c>
      <c r="AY751" t="str" cm="1">
        <f t="array" ref="AY751">IFERROR(IF(Q751&lt;&gt;"",Q751,IF(OR($S751="",$T751=""),"",IF($T751&lt;&gt;"",_xlfn._xlws.FILTER(Q:Q,($BU:$BU=$BU751)*($I:$I=$I751)*($T:$T=$T751)*($S:$S=_xlfn.MINIFS($S:$S,$T:$T,"="&amp;$T751)),""))))&amp;"",IF(Q751="","",""))&amp;""</f>
        <v>u</v>
      </c>
      <c r="AZ751" t="str" cm="1">
        <f t="array" ref="AZ751">IFERROR(IF(R751&lt;&gt;"",R751,IF(OR($S751="",$T751=""),"",IF($T751&lt;&gt;"",_xlfn._xlws.FILTER(R:R,($BU:$BU=$BU751)*($I:$I=$I751)*($T:$T=$T751)*($S:$S=_xlfn.MINIFS($S:$S,$T:$T,"="&amp;$T751)),""))))&amp;"",IF(R751="","",""))&amp;""</f>
        <v/>
      </c>
      <c r="BA751" s="6">
        <f t="shared" si="1060"/>
        <v>65</v>
      </c>
      <c r="BB751">
        <f t="shared" ref="BB751:BD751" si="1113">BB750</f>
        <v>18987</v>
      </c>
      <c r="BC751" t="str">
        <f t="shared" si="1113"/>
        <v>Velodrome</v>
      </c>
      <c r="BD751" t="str">
        <f t="shared" si="1113"/>
        <v>Outlaws</v>
      </c>
      <c r="BE751" t="s">
        <v>238</v>
      </c>
      <c r="BF751" t="s">
        <v>184</v>
      </c>
      <c r="BI751" cm="1">
        <f t="array" aca="1" ref="BI751" ca="1">IFERROR(_xlfn._xlws.FILTER(shifts!A:A,(shifts!B:B=events!AD751)*(shifts!AG:AG&gt;=events!BK751)*(shifts!AH:AH&lt;=events!BL751)),BI750)</f>
        <v>26</v>
      </c>
      <c r="BJ751" s="15">
        <f t="shared" si="1062"/>
        <v>0</v>
      </c>
      <c r="BK751">
        <f t="shared" si="1063"/>
        <v>462</v>
      </c>
      <c r="BL751">
        <f t="shared" si="1064"/>
        <v>462</v>
      </c>
      <c r="BM751" s="15">
        <f>SUMIFS(BJ$2:BJ751,K$2:K751,"=Intermission")+SUMIFS(BJ$2:BJ751,K$2:K751,"=Timeout")</f>
        <v>0</v>
      </c>
      <c r="BN751">
        <f t="shared" si="1065"/>
        <v>0</v>
      </c>
      <c r="BO751" s="19">
        <f t="shared" si="1066"/>
        <v>618</v>
      </c>
      <c r="BP751">
        <f t="shared" si="1067"/>
        <v>613</v>
      </c>
      <c r="BQ751" s="17">
        <f t="shared" si="1068"/>
        <v>618</v>
      </c>
      <c r="BR751" t="str">
        <f t="shared" si="1069"/>
        <v>event_team_player_1</v>
      </c>
      <c r="BS751">
        <f>COUNTIFS(S$3:S751,"="&amp;S751,AI$3:AI751,"="&amp;AI751)</f>
        <v>1</v>
      </c>
      <c r="BT751" t="str">
        <f>IFERROR(VLOOKUP(BB751&amp;BU751&amp;X751,game_rosters!U:W,3,FALSE),"")</f>
        <v>P100002</v>
      </c>
      <c r="BU751" t="str">
        <f t="shared" si="1070"/>
        <v>Velodrome</v>
      </c>
    </row>
    <row r="752" spans="1:73" x14ac:dyDescent="0.2">
      <c r="A752" t="str">
        <f t="shared" si="1045"/>
        <v/>
      </c>
      <c r="E752" s="4"/>
      <c r="F752" s="43"/>
      <c r="G752" s="4"/>
      <c r="H752" s="46"/>
      <c r="I752" s="44">
        <v>14</v>
      </c>
      <c r="J752" s="44" t="str">
        <f t="shared" si="1071"/>
        <v/>
      </c>
      <c r="S752">
        <v>375</v>
      </c>
      <c r="T752">
        <v>64</v>
      </c>
      <c r="U752" t="str">
        <f>IF(B752=1,MAX($U$2:$U751)+1,IF(AND($T752&lt;&gt;"",$T752=$T751),$U751,IF(B752="x",U751,"")))</f>
        <v/>
      </c>
      <c r="V752" t="str">
        <f>IF(C752=1,MAX($V$2:$V751)+1,IF(AND($T752&lt;&gt;"",$T752=$T751),$U751,IF(C752="x",V751,"")))</f>
        <v/>
      </c>
      <c r="X752">
        <v>14</v>
      </c>
      <c r="Z752">
        <v>1</v>
      </c>
      <c r="AA752">
        <f t="shared" si="1042"/>
        <v>1375</v>
      </c>
      <c r="AB752">
        <f t="shared" si="1043"/>
        <v>9064</v>
      </c>
      <c r="AC752">
        <f t="shared" si="1039"/>
        <v>9064</v>
      </c>
      <c r="AD752" s="6">
        <v>1</v>
      </c>
      <c r="AE752" t="s">
        <v>937</v>
      </c>
      <c r="AF752" t="s">
        <v>901</v>
      </c>
      <c r="AG752" t="s">
        <v>756</v>
      </c>
      <c r="AH752" t="s">
        <v>756</v>
      </c>
      <c r="AI752" t="str">
        <f t="shared" si="1046"/>
        <v>e</v>
      </c>
      <c r="AJ752" t="str">
        <f t="shared" si="1047"/>
        <v>d</v>
      </c>
      <c r="AK752" t="str">
        <f t="shared" si="1048"/>
        <v>d</v>
      </c>
      <c r="AL752" t="str">
        <f t="shared" si="1049"/>
        <v/>
      </c>
      <c r="AM752" t="str">
        <f t="shared" si="1050"/>
        <v/>
      </c>
      <c r="AN752" t="str">
        <f t="shared" si="1051"/>
        <v>Home</v>
      </c>
      <c r="AO752" t="str">
        <f t="shared" si="1052"/>
        <v>h</v>
      </c>
      <c r="AP752" t="str">
        <f t="shared" si="1053"/>
        <v>d</v>
      </c>
      <c r="AQ752" t="str">
        <f t="shared" si="1054"/>
        <v>o</v>
      </c>
      <c r="AR752" t="str">
        <f t="shared" si="1055"/>
        <v>Home</v>
      </c>
      <c r="AS752" t="str">
        <f t="shared" si="1056"/>
        <v>h</v>
      </c>
      <c r="AT752" t="str">
        <f t="shared" si="1057"/>
        <v>Offensive</v>
      </c>
      <c r="AU752" t="str">
        <f t="shared" si="1058"/>
        <v/>
      </c>
      <c r="AV752" t="str">
        <f t="shared" si="1059"/>
        <v/>
      </c>
      <c r="AW752" t="str" cm="1">
        <f t="array" ref="AW752">IFERROR(IF(O752&lt;&gt;"",O752,IF(OR($S752="",$T752=""),"",IF(O752&lt;&gt;"",O752,IF($T752&lt;&gt;"",_xlfn._xlws.FILTER(O:O,($BU:$BU=$BU752)*($I:$I=$I752)*($T:$T=$T752)*($S:$S=_xlfn.MINIFS($S:$S,$T:$T,"="&amp;$T752)),"")))))&amp;"",IF(O752="","",""))&amp;""</f>
        <v/>
      </c>
      <c r="AX752" t="str" cm="1">
        <f t="array" ref="AX752">IFERROR(IF(P752&lt;&gt;"",P752,IF(OR($S752="",$T752=""),"",IF($T752&lt;&gt;"",_xlfn._xlws.FILTER(P:P,($BU:$BU=$BU752)*($I:$I=$I752)*($T:$T=$T752)*($S:$S=_xlfn.MINIFS($S:$S,$T:$T,"="&amp;$T752)),""))))&amp;"",IF(P752="","",""))&amp;""</f>
        <v/>
      </c>
      <c r="AY752" t="str" cm="1">
        <f t="array" ref="AY752">IFERROR(IF(Q752&lt;&gt;"",Q752,IF(OR($S752="",$T752=""),"",IF($T752&lt;&gt;"",_xlfn._xlws.FILTER(Q:Q,($BU:$BU=$BU752)*($I:$I=$I752)*($T:$T=$T752)*($S:$S=_xlfn.MINIFS($S:$S,$T:$T,"="&amp;$T752)),""))))&amp;"",IF(Q752="","",""))&amp;""</f>
        <v/>
      </c>
      <c r="AZ752" t="str" cm="1">
        <f t="array" ref="AZ752">IFERROR(IF(R752&lt;&gt;"",R752,IF(OR($S752="",$T752=""),"",IF($T752&lt;&gt;"",_xlfn._xlws.FILTER(R:R,($BU:$BU=$BU752)*($I:$I=$I752)*($T:$T=$T752)*($S:$S=_xlfn.MINIFS($S:$S,$T:$T,"="&amp;$T752)),""))))&amp;"",IF(R752="","",""))&amp;""</f>
        <v/>
      </c>
      <c r="BA752" s="6">
        <f t="shared" si="1060"/>
        <v>65</v>
      </c>
      <c r="BB752">
        <f t="shared" ref="BB752:BD752" si="1114">BB751</f>
        <v>18987</v>
      </c>
      <c r="BC752" t="str">
        <f t="shared" si="1114"/>
        <v>Velodrome</v>
      </c>
      <c r="BD752" t="str">
        <f t="shared" si="1114"/>
        <v>Outlaws</v>
      </c>
      <c r="BE752" t="s">
        <v>238</v>
      </c>
      <c r="BF752" t="s">
        <v>184</v>
      </c>
      <c r="BI752" cm="1">
        <f t="array" aca="1" ref="BI752" ca="1">IFERROR(_xlfn._xlws.FILTER(shifts!A:A,(shifts!B:B=events!AD752)*(shifts!AG:AG&gt;=events!BK752)*(shifts!AH:AH&lt;=events!BL752)),BI751)</f>
        <v>26</v>
      </c>
      <c r="BJ752" s="15">
        <f t="shared" si="1062"/>
        <v>0</v>
      </c>
      <c r="BK752">
        <f t="shared" si="1063"/>
        <v>462</v>
      </c>
      <c r="BL752">
        <f t="shared" si="1064"/>
        <v>462</v>
      </c>
      <c r="BM752" s="15">
        <f>SUMIFS(BJ$2:BJ752,K$2:K752,"=Intermission")+SUMIFS(BJ$2:BJ752,K$2:K752,"=Timeout")</f>
        <v>0</v>
      </c>
      <c r="BN752">
        <f t="shared" si="1065"/>
        <v>0</v>
      </c>
      <c r="BO752" s="19">
        <f t="shared" si="1066"/>
        <v>618</v>
      </c>
      <c r="BP752">
        <f t="shared" si="1067"/>
        <v>613</v>
      </c>
      <c r="BQ752" s="17">
        <f t="shared" si="1068"/>
        <v>618</v>
      </c>
      <c r="BR752" t="str">
        <f t="shared" si="1069"/>
        <v>event_team_player_2</v>
      </c>
      <c r="BS752">
        <f>COUNTIFS(S$3:S752,"="&amp;S752,AI$3:AI752,"="&amp;AI752)</f>
        <v>2</v>
      </c>
      <c r="BT752" t="str">
        <f>IFERROR(VLOOKUP(BB752&amp;BU752&amp;X752,game_rosters!U:W,3,FALSE),"")</f>
        <v>P100132</v>
      </c>
      <c r="BU752" t="str">
        <f t="shared" si="1070"/>
        <v>Velodrome</v>
      </c>
    </row>
    <row r="753" spans="1:73" x14ac:dyDescent="0.2">
      <c r="A753">
        <f t="shared" si="1045"/>
        <v>1</v>
      </c>
      <c r="E753" s="4"/>
      <c r="F753" s="43"/>
      <c r="G753" s="4"/>
      <c r="H753" s="46"/>
      <c r="I753" s="44">
        <v>91</v>
      </c>
      <c r="J753" s="44" t="str">
        <f t="shared" si="1071"/>
        <v/>
      </c>
      <c r="K753" t="s">
        <v>9</v>
      </c>
      <c r="L753" t="s">
        <v>173</v>
      </c>
      <c r="M753" t="s">
        <v>383</v>
      </c>
      <c r="S753">
        <v>376</v>
      </c>
      <c r="T753">
        <v>64</v>
      </c>
      <c r="U753" t="str">
        <f>IF(B753=1,MAX($U$2:$U752)+1,IF(AND($T753&lt;&gt;"",$T753=$T752),$U752,IF(B753="x",U752,"")))</f>
        <v/>
      </c>
      <c r="V753" t="str">
        <f>IF(C753=1,MAX($V$2:$V752)+1,IF(AND($T753&lt;&gt;"",$T753=$T752),$U752,IF(C753="x",V752,"")))</f>
        <v/>
      </c>
      <c r="W753" t="s">
        <v>735</v>
      </c>
      <c r="X753">
        <v>91</v>
      </c>
      <c r="Z753">
        <v>1</v>
      </c>
      <c r="AA753">
        <f t="shared" si="1042"/>
        <v>1376</v>
      </c>
      <c r="AB753">
        <f t="shared" si="1043"/>
        <v>9064</v>
      </c>
      <c r="AC753">
        <f t="shared" si="1039"/>
        <v>9064</v>
      </c>
      <c r="AD753" s="6">
        <v>1</v>
      </c>
      <c r="AE753" t="s">
        <v>937</v>
      </c>
      <c r="AF753" t="s">
        <v>901</v>
      </c>
      <c r="AG753" t="s">
        <v>756</v>
      </c>
      <c r="AH753" t="s">
        <v>756</v>
      </c>
      <c r="AI753" t="str">
        <f t="shared" si="1046"/>
        <v>e</v>
      </c>
      <c r="AJ753" t="str">
        <f t="shared" si="1047"/>
        <v>d</v>
      </c>
      <c r="AK753" t="str">
        <f t="shared" si="1048"/>
        <v>d</v>
      </c>
      <c r="AL753" t="str">
        <f t="shared" si="1049"/>
        <v>d</v>
      </c>
      <c r="AM753" t="str">
        <f t="shared" si="1050"/>
        <v/>
      </c>
      <c r="AN753" t="str">
        <f t="shared" si="1051"/>
        <v>Home</v>
      </c>
      <c r="AO753" t="str">
        <f t="shared" si="1052"/>
        <v>h</v>
      </c>
      <c r="AP753" t="str">
        <f t="shared" si="1053"/>
        <v>d</v>
      </c>
      <c r="AQ753" t="str">
        <f t="shared" si="1054"/>
        <v>o</v>
      </c>
      <c r="AR753" t="str">
        <f t="shared" si="1055"/>
        <v>Home</v>
      </c>
      <c r="AS753" t="str">
        <f t="shared" si="1056"/>
        <v>h</v>
      </c>
      <c r="AT753" t="str">
        <f t="shared" si="1057"/>
        <v>Offensive</v>
      </c>
      <c r="AU753" t="str">
        <f t="shared" si="1058"/>
        <v/>
      </c>
      <c r="AV753" t="str">
        <f t="shared" si="1059"/>
        <v/>
      </c>
      <c r="AW753" t="str" cm="1">
        <f t="array" ref="AW753">IFERROR(IF(O753&lt;&gt;"",O753,IF(OR($S753="",$T753=""),"",IF(O753&lt;&gt;"",O753,IF($T753&lt;&gt;"",_xlfn._xlws.FILTER(O:O,($BU:$BU=$BU753)*($I:$I=$I753)*($T:$T=$T753)*($S:$S=_xlfn.MINIFS($S:$S,$T:$T,"="&amp;$T753)),"")))))&amp;"",IF(O753="","",""))&amp;""</f>
        <v>OffensivePlay_Pass-ReceiverMissed</v>
      </c>
      <c r="AX753" t="str" cm="1">
        <f t="array" ref="AX753">IFERROR(IF(P753&lt;&gt;"",P753,IF(OR($S753="",$T753=""),"",IF($T753&lt;&gt;"",_xlfn._xlws.FILTER(P:P,($BU:$BU=$BU753)*($I:$I=$I753)*($T:$T=$T753)*($S:$S=_xlfn.MINIFS($S:$S,$T:$T,"="&amp;$T753)),""))))&amp;"",IF(P753="","",""))&amp;""</f>
        <v/>
      </c>
      <c r="AY753" t="str" cm="1">
        <f t="array" ref="AY753">IFERROR(IF(Q753&lt;&gt;"",Q753,IF(OR($S753="",$T753=""),"",IF($T753&lt;&gt;"",_xlfn._xlws.FILTER(Q:Q,($BU:$BU=$BU753)*($I:$I=$I753)*($T:$T=$T753)*($S:$S=_xlfn.MINIFS($S:$S,$T:$T,"="&amp;$T753)),""))))&amp;"",IF(Q753="","",""))&amp;""</f>
        <v>u</v>
      </c>
      <c r="AZ753" t="str" cm="1">
        <f t="array" ref="AZ753">IFERROR(IF(R753&lt;&gt;"",R753,IF(OR($S753="",$T753=""),"",IF($T753&lt;&gt;"",_xlfn._xlws.FILTER(R:R,($BU:$BU=$BU753)*($I:$I=$I753)*($T:$T=$T753)*($S:$S=_xlfn.MINIFS($S:$S,$T:$T,"="&amp;$T753)),""))))&amp;"",IF(R753="","",""))&amp;""</f>
        <v/>
      </c>
      <c r="BA753" s="6">
        <f t="shared" si="1060"/>
        <v>65</v>
      </c>
      <c r="BB753">
        <f t="shared" ref="BB753:BD753" si="1115">BB752</f>
        <v>18987</v>
      </c>
      <c r="BC753" t="str">
        <f t="shared" si="1115"/>
        <v>Velodrome</v>
      </c>
      <c r="BD753" t="str">
        <f t="shared" si="1115"/>
        <v>Outlaws</v>
      </c>
      <c r="BE753" t="s">
        <v>9</v>
      </c>
      <c r="BF753" t="s">
        <v>173</v>
      </c>
      <c r="BI753" cm="1">
        <f t="array" aca="1" ref="BI753" ca="1">IFERROR(_xlfn._xlws.FILTER(shifts!A:A,(shifts!B:B=events!AD753)*(shifts!AG:AG&gt;=events!BK753)*(shifts!AH:AH&lt;=events!BL753)),BI752)</f>
        <v>26</v>
      </c>
      <c r="BJ753" s="15">
        <f t="shared" si="1062"/>
        <v>0</v>
      </c>
      <c r="BK753">
        <f t="shared" si="1063"/>
        <v>462</v>
      </c>
      <c r="BL753">
        <f t="shared" si="1064"/>
        <v>462</v>
      </c>
      <c r="BM753" s="15">
        <f>SUMIFS(BJ$2:BJ753,K$2:K753,"=Intermission")+SUMIFS(BJ$2:BJ753,K$2:K753,"=Timeout")</f>
        <v>0</v>
      </c>
      <c r="BN753">
        <f t="shared" si="1065"/>
        <v>0</v>
      </c>
      <c r="BO753" s="19">
        <f t="shared" si="1066"/>
        <v>618</v>
      </c>
      <c r="BP753">
        <f t="shared" si="1067"/>
        <v>613</v>
      </c>
      <c r="BQ753" s="17">
        <f t="shared" si="1068"/>
        <v>618</v>
      </c>
      <c r="BR753" t="str">
        <f t="shared" si="1069"/>
        <v>event_team_player_1</v>
      </c>
      <c r="BS753">
        <f>COUNTIFS(S$3:S753,"="&amp;S753,AI$3:AI753,"="&amp;AI753)</f>
        <v>1</v>
      </c>
      <c r="BT753" t="str">
        <f>IFERROR(VLOOKUP(BB753&amp;BU753&amp;X753,game_rosters!U:W,3,FALSE),"")</f>
        <v>P100002</v>
      </c>
      <c r="BU753" t="str">
        <f t="shared" si="1070"/>
        <v>Velodrome</v>
      </c>
    </row>
    <row r="754" spans="1:73" x14ac:dyDescent="0.2">
      <c r="A754">
        <f t="shared" si="1045"/>
        <v>1</v>
      </c>
      <c r="E754" s="4"/>
      <c r="F754" s="43"/>
      <c r="G754" s="4"/>
      <c r="H754" s="46"/>
      <c r="I754" s="44">
        <v>4</v>
      </c>
      <c r="J754" s="44" t="str">
        <f t="shared" si="1071"/>
        <v/>
      </c>
      <c r="K754" t="s">
        <v>13</v>
      </c>
      <c r="L754" t="s">
        <v>586</v>
      </c>
      <c r="N754" t="s">
        <v>595</v>
      </c>
      <c r="O754" t="s">
        <v>600</v>
      </c>
      <c r="Q754" t="s">
        <v>595</v>
      </c>
      <c r="S754">
        <v>377</v>
      </c>
      <c r="T754" t="s">
        <v>756</v>
      </c>
      <c r="U754" t="str">
        <f>IF(B754=1,MAX($U$2:$U753)+1,IF(AND($T754&lt;&gt;"",$T754=$T753),$U753,IF(B754="x",U753,"")))</f>
        <v/>
      </c>
      <c r="V754" t="str">
        <f>IF(C754=1,MAX($V$2:$V753)+1,IF(AND($T754&lt;&gt;"",$T754=$T753),$U753,IF(C754="x",V753,"")))</f>
        <v/>
      </c>
      <c r="W754" t="s">
        <v>731</v>
      </c>
      <c r="X754">
        <v>4</v>
      </c>
      <c r="Z754">
        <v>1</v>
      </c>
      <c r="AA754">
        <f t="shared" si="1042"/>
        <v>1377</v>
      </c>
      <c r="AB754" t="str">
        <f t="shared" si="1043"/>
        <v/>
      </c>
      <c r="AC754">
        <f t="shared" si="1039"/>
        <v>1377</v>
      </c>
      <c r="AD754" s="6">
        <v>1</v>
      </c>
      <c r="AE754" t="s">
        <v>937</v>
      </c>
      <c r="AF754" t="s">
        <v>903</v>
      </c>
      <c r="AG754" t="s">
        <v>756</v>
      </c>
      <c r="AH754" t="s">
        <v>756</v>
      </c>
      <c r="AI754" t="str">
        <f t="shared" si="1046"/>
        <v>e</v>
      </c>
      <c r="AJ754" t="str">
        <f t="shared" si="1047"/>
        <v/>
      </c>
      <c r="AK754" t="str">
        <f t="shared" si="1048"/>
        <v/>
      </c>
      <c r="AL754" t="str">
        <f t="shared" si="1049"/>
        <v/>
      </c>
      <c r="AM754" t="str">
        <f t="shared" si="1050"/>
        <v/>
      </c>
      <c r="AN754" t="str">
        <f t="shared" si="1051"/>
        <v>Away</v>
      </c>
      <c r="AO754" t="str">
        <f t="shared" si="1052"/>
        <v>a</v>
      </c>
      <c r="AP754" t="str">
        <f t="shared" si="1053"/>
        <v/>
      </c>
      <c r="AQ754" t="str">
        <f t="shared" si="1054"/>
        <v/>
      </c>
      <c r="AR754" t="str">
        <f t="shared" si="1055"/>
        <v>Away</v>
      </c>
      <c r="AS754" t="str">
        <f t="shared" si="1056"/>
        <v>a</v>
      </c>
      <c r="AT754" t="str">
        <f t="shared" si="1057"/>
        <v>Offensive</v>
      </c>
      <c r="AU754" t="str">
        <f t="shared" si="1058"/>
        <v/>
      </c>
      <c r="AV754" t="str">
        <f t="shared" si="1059"/>
        <v/>
      </c>
      <c r="AW754" t="str" cm="1">
        <f t="array" ref="AW754">IFERROR(IF(O754&lt;&gt;"",O754,IF(OR($S754="",$T754=""),"",IF(O754&lt;&gt;"",O754,IF($T754&lt;&gt;"",_xlfn._xlws.FILTER(O:O,($BU:$BU=$BU754)*($I:$I=$I754)*($T:$T=$T754)*($S:$S=_xlfn.MINIFS($S:$S,$T:$T,"="&amp;$T754)),"")))))&amp;"",IF(O754="","",""))&amp;""</f>
        <v>OffensivePlay_Zone-PuckRetreivalTurnover</v>
      </c>
      <c r="AX754" t="str" cm="1">
        <f t="array" ref="AX754">IFERROR(IF(P754&lt;&gt;"",P754,IF(OR($S754="",$T754=""),"",IF($T754&lt;&gt;"",_xlfn._xlws.FILTER(P:P,($BU:$BU=$BU754)*($I:$I=$I754)*($T:$T=$T754)*($S:$S=_xlfn.MINIFS($S:$S,$T:$T,"="&amp;$T754)),""))))&amp;"",IF(P754="","",""))&amp;""</f>
        <v/>
      </c>
      <c r="AY754" t="str" cm="1">
        <f t="array" ref="AY754">IFERROR(IF(Q754&lt;&gt;"",Q754,IF(OR($S754="",$T754=""),"",IF($T754&lt;&gt;"",_xlfn._xlws.FILTER(Q:Q,($BU:$BU=$BU754)*($I:$I=$I754)*($T:$T=$T754)*($S:$S=_xlfn.MINIFS($S:$S,$T:$T,"="&amp;$T754)),""))))&amp;"",IF(Q754="","",""))&amp;""</f>
        <v>s</v>
      </c>
      <c r="AZ754" t="str" cm="1">
        <f t="array" ref="AZ754">IFERROR(IF(R754&lt;&gt;"",R754,IF(OR($S754="",$T754=""),"",IF($T754&lt;&gt;"",_xlfn._xlws.FILTER(R:R,($BU:$BU=$BU754)*($I:$I=$I754)*($T:$T=$T754)*($S:$S=_xlfn.MINIFS($S:$S,$T:$T,"="&amp;$T754)),""))))&amp;"",IF(R754="","",""))&amp;""</f>
        <v/>
      </c>
      <c r="BA754" s="6">
        <f t="shared" si="1060"/>
        <v>65</v>
      </c>
      <c r="BB754">
        <f t="shared" ref="BB754:BD754" si="1116">BB753</f>
        <v>18987</v>
      </c>
      <c r="BC754" t="str">
        <f t="shared" si="1116"/>
        <v>Velodrome</v>
      </c>
      <c r="BD754" t="str">
        <f t="shared" si="1116"/>
        <v>Outlaws</v>
      </c>
      <c r="BE754" t="s">
        <v>13</v>
      </c>
      <c r="BF754" t="s">
        <v>586</v>
      </c>
      <c r="BI754" cm="1">
        <f t="array" aca="1" ref="BI754" ca="1">IFERROR(_xlfn._xlws.FILTER(shifts!A:A,(shifts!B:B=events!AD754)*(shifts!AG:AG&gt;=events!BK754)*(shifts!AH:AH&lt;=events!BL754)),BI753)</f>
        <v>26</v>
      </c>
      <c r="BJ754" s="15">
        <f t="shared" si="1062"/>
        <v>0</v>
      </c>
      <c r="BK754">
        <f t="shared" si="1063"/>
        <v>460</v>
      </c>
      <c r="BL754">
        <f t="shared" si="1064"/>
        <v>460</v>
      </c>
      <c r="BM754" s="15">
        <f>SUMIFS(BJ$2:BJ754,K$2:K754,"=Intermission")+SUMIFS(BJ$2:BJ754,K$2:K754,"=Timeout")</f>
        <v>0</v>
      </c>
      <c r="BN754">
        <f t="shared" si="1065"/>
        <v>0</v>
      </c>
      <c r="BO754" s="19">
        <f t="shared" si="1066"/>
        <v>620</v>
      </c>
      <c r="BP754">
        <f t="shared" si="1067"/>
        <v>615</v>
      </c>
      <c r="BQ754" s="17">
        <f t="shared" si="1068"/>
        <v>620</v>
      </c>
      <c r="BR754" t="str">
        <f t="shared" si="1069"/>
        <v>event_team_player_1</v>
      </c>
      <c r="BS754">
        <f>COUNTIFS(S$3:S754,"="&amp;S754,AI$3:AI754,"="&amp;AI754)</f>
        <v>1</v>
      </c>
      <c r="BT754" t="str">
        <f>IFERROR(VLOOKUP(BB754&amp;BU754&amp;X754,game_rosters!U:W,3,FALSE),"")</f>
        <v>P100032</v>
      </c>
      <c r="BU754" t="str">
        <f t="shared" si="1070"/>
        <v>Outlaws</v>
      </c>
    </row>
    <row r="755" spans="1:73" x14ac:dyDescent="0.2">
      <c r="A755">
        <f t="shared" si="1045"/>
        <v>1</v>
      </c>
      <c r="E755" s="4"/>
      <c r="F755" s="43"/>
      <c r="G755" s="4"/>
      <c r="H755" s="46"/>
      <c r="I755" s="44">
        <v>4</v>
      </c>
      <c r="J755" s="44" t="str">
        <f t="shared" si="1071"/>
        <v/>
      </c>
      <c r="K755" t="s">
        <v>7</v>
      </c>
      <c r="L755" t="s">
        <v>172</v>
      </c>
      <c r="M755" t="s">
        <v>69</v>
      </c>
      <c r="N755" t="s">
        <v>595</v>
      </c>
      <c r="O755" t="s">
        <v>654</v>
      </c>
      <c r="Q755" t="s">
        <v>595</v>
      </c>
      <c r="R755" s="51">
        <v>1</v>
      </c>
      <c r="S755">
        <v>378</v>
      </c>
      <c r="T755" t="s">
        <v>756</v>
      </c>
      <c r="U755" t="str">
        <f>IF(B755=1,MAX($U$2:$U754)+1,IF(AND($T755&lt;&gt;"",$T755=$T754),$U754,IF(B755="x",U754,"")))</f>
        <v/>
      </c>
      <c r="V755" t="str">
        <f>IF(C755=1,MAX($V$2:$V754)+1,IF(AND($T755&lt;&gt;"",$T755=$T754),$U754,IF(C755="x",V754,"")))</f>
        <v/>
      </c>
      <c r="W755" t="s">
        <v>731</v>
      </c>
      <c r="X755">
        <v>4</v>
      </c>
      <c r="Z755">
        <v>1</v>
      </c>
      <c r="AA755">
        <f t="shared" si="1042"/>
        <v>1378</v>
      </c>
      <c r="AB755" t="str">
        <f t="shared" si="1043"/>
        <v/>
      </c>
      <c r="AC755">
        <f t="shared" si="1039"/>
        <v>1378</v>
      </c>
      <c r="AD755" s="6">
        <v>1</v>
      </c>
      <c r="AE755" t="s">
        <v>937</v>
      </c>
      <c r="AF755" t="s">
        <v>749</v>
      </c>
      <c r="AG755" t="s">
        <v>756</v>
      </c>
      <c r="AH755" t="s">
        <v>756</v>
      </c>
      <c r="AI755" t="str">
        <f t="shared" si="1046"/>
        <v>e</v>
      </c>
      <c r="AJ755" t="str">
        <f t="shared" si="1047"/>
        <v/>
      </c>
      <c r="AK755" t="str">
        <f t="shared" si="1048"/>
        <v/>
      </c>
      <c r="AL755" t="str">
        <f t="shared" si="1049"/>
        <v/>
      </c>
      <c r="AM755" t="str">
        <f t="shared" si="1050"/>
        <v/>
      </c>
      <c r="AN755" t="str">
        <f t="shared" si="1051"/>
        <v>Away</v>
      </c>
      <c r="AO755" t="str">
        <f t="shared" si="1052"/>
        <v>a</v>
      </c>
      <c r="AP755" t="str">
        <f t="shared" si="1053"/>
        <v/>
      </c>
      <c r="AQ755" t="str">
        <f t="shared" si="1054"/>
        <v/>
      </c>
      <c r="AR755" t="str">
        <f t="shared" si="1055"/>
        <v>Away</v>
      </c>
      <c r="AS755" t="str">
        <f t="shared" si="1056"/>
        <v>a</v>
      </c>
      <c r="AT755" t="str">
        <f t="shared" si="1057"/>
        <v>Offensive</v>
      </c>
      <c r="AU755" t="str">
        <f t="shared" si="1058"/>
        <v/>
      </c>
      <c r="AV755" t="str">
        <f t="shared" si="1059"/>
        <v/>
      </c>
      <c r="AW755" t="str" cm="1">
        <f t="array" ref="AW755">IFERROR(IF(O755&lt;&gt;"",O755,IF(OR($S755="",$T755=""),"",IF(O755&lt;&gt;"",O755,IF($T755&lt;&gt;"",_xlfn._xlws.FILTER(O:O,($BU:$BU=$BU755)*($I:$I=$I755)*($T:$T=$T755)*($S:$S=_xlfn.MINIFS($S:$S,$T:$T,"="&amp;$T755)),"")))))&amp;"",IF(O755="","",""))&amp;""</f>
        <v>OffensivePlay_Pass-SecondTouch</v>
      </c>
      <c r="AX755" t="str" cm="1">
        <f t="array" ref="AX755">IFERROR(IF(P755&lt;&gt;"",P755,IF(OR($S755="",$T755=""),"",IF($T755&lt;&gt;"",_xlfn._xlws.FILTER(P:P,($BU:$BU=$BU755)*($I:$I=$I755)*($T:$T=$T755)*($S:$S=_xlfn.MINIFS($S:$S,$T:$T,"="&amp;$T755)),""))))&amp;"",IF(P755="","",""))&amp;""</f>
        <v/>
      </c>
      <c r="AY755" t="str" cm="1">
        <f t="array" ref="AY755">IFERROR(IF(Q755&lt;&gt;"",Q755,IF(OR($S755="",$T755=""),"",IF($T755&lt;&gt;"",_xlfn._xlws.FILTER(Q:Q,($BU:$BU=$BU755)*($I:$I=$I755)*($T:$T=$T755)*($S:$S=_xlfn.MINIFS($S:$S,$T:$T,"="&amp;$T755)),""))))&amp;"",IF(Q755="","",""))&amp;""</f>
        <v>s</v>
      </c>
      <c r="AZ755" t="str" cm="1">
        <f t="array" ref="AZ755">IFERROR(IF(R755&lt;&gt;"",R755,IF(OR($S755="",$T755=""),"",IF($T755&lt;&gt;"",_xlfn._xlws.FILTER(R:R,($BU:$BU=$BU755)*($I:$I=$I755)*($T:$T=$T755)*($S:$S=_xlfn.MINIFS($S:$S,$T:$T,"="&amp;$T755)),""))))&amp;"",IF(R755="","",""))&amp;""</f>
        <v>1</v>
      </c>
      <c r="BA755" s="6">
        <f t="shared" si="1060"/>
        <v>65</v>
      </c>
      <c r="BB755">
        <f t="shared" ref="BB755:BD755" si="1117">BB754</f>
        <v>18987</v>
      </c>
      <c r="BC755" t="str">
        <f t="shared" si="1117"/>
        <v>Velodrome</v>
      </c>
      <c r="BD755" t="str">
        <f t="shared" si="1117"/>
        <v>Outlaws</v>
      </c>
      <c r="BE755" t="s">
        <v>7</v>
      </c>
      <c r="BF755" t="s">
        <v>172</v>
      </c>
      <c r="BI755" cm="1">
        <f t="array" aca="1" ref="BI755" ca="1">IFERROR(_xlfn._xlws.FILTER(shifts!A:A,(shifts!B:B=events!AD755)*(shifts!AG:AG&gt;=events!BK755)*(shifts!AH:AH&lt;=events!BL755)),BI754)</f>
        <v>26</v>
      </c>
      <c r="BJ755" s="15">
        <f t="shared" si="1062"/>
        <v>0</v>
      </c>
      <c r="BK755">
        <f t="shared" si="1063"/>
        <v>459</v>
      </c>
      <c r="BL755">
        <f t="shared" si="1064"/>
        <v>459</v>
      </c>
      <c r="BM755" s="15">
        <f>SUMIFS(BJ$2:BJ755,K$2:K755,"=Intermission")+SUMIFS(BJ$2:BJ755,K$2:K755,"=Timeout")</f>
        <v>0</v>
      </c>
      <c r="BN755">
        <f t="shared" si="1065"/>
        <v>0</v>
      </c>
      <c r="BO755" s="19">
        <f t="shared" si="1066"/>
        <v>621</v>
      </c>
      <c r="BP755">
        <f t="shared" si="1067"/>
        <v>616</v>
      </c>
      <c r="BQ755" s="17">
        <f t="shared" si="1068"/>
        <v>621</v>
      </c>
      <c r="BR755" t="str">
        <f t="shared" si="1069"/>
        <v>event_team_player_1</v>
      </c>
      <c r="BS755">
        <f>COUNTIFS(S$3:S755,"="&amp;S755,AI$3:AI755,"="&amp;AI755)</f>
        <v>1</v>
      </c>
      <c r="BT755" t="str">
        <f>IFERROR(VLOOKUP(BB755&amp;BU755&amp;X755,game_rosters!U:W,3,FALSE),"")</f>
        <v>P100032</v>
      </c>
      <c r="BU755" t="str">
        <f t="shared" si="1070"/>
        <v>Outlaws</v>
      </c>
    </row>
    <row r="756" spans="1:73" x14ac:dyDescent="0.2">
      <c r="A756" t="str">
        <f t="shared" si="1045"/>
        <v/>
      </c>
      <c r="E756" s="4"/>
      <c r="F756" s="43"/>
      <c r="G756" s="4"/>
      <c r="H756" s="46"/>
      <c r="I756" s="44">
        <v>80</v>
      </c>
      <c r="J756" s="44" t="str">
        <f t="shared" si="1071"/>
        <v/>
      </c>
      <c r="S756">
        <v>378</v>
      </c>
      <c r="T756" t="s">
        <v>756</v>
      </c>
      <c r="U756" t="str">
        <f>IF(B756=1,MAX($U$2:$U755)+1,IF(AND($T756&lt;&gt;"",$T756=$T755),$U755,IF(B756="x",U755,"")))</f>
        <v/>
      </c>
      <c r="V756" t="str">
        <f>IF(C756=1,MAX($V$2:$V755)+1,IF(AND($T756&lt;&gt;"",$T756=$T755),$U755,IF(C756="x",V755,"")))</f>
        <v/>
      </c>
      <c r="X756">
        <v>80</v>
      </c>
      <c r="Z756">
        <v>1</v>
      </c>
      <c r="AA756">
        <f t="shared" si="1042"/>
        <v>1378</v>
      </c>
      <c r="AB756" t="str">
        <f t="shared" si="1043"/>
        <v/>
      </c>
      <c r="AC756">
        <f t="shared" si="1039"/>
        <v>1378</v>
      </c>
      <c r="AD756" s="6">
        <v>1</v>
      </c>
      <c r="AE756" t="s">
        <v>937</v>
      </c>
      <c r="AF756" t="s">
        <v>749</v>
      </c>
      <c r="AG756" t="s">
        <v>756</v>
      </c>
      <c r="AH756" t="s">
        <v>756</v>
      </c>
      <c r="AI756" t="str">
        <f t="shared" si="1046"/>
        <v>e</v>
      </c>
      <c r="AJ756" t="str">
        <f t="shared" si="1047"/>
        <v/>
      </c>
      <c r="AK756" t="str">
        <f t="shared" si="1048"/>
        <v/>
      </c>
      <c r="AL756" t="str">
        <f t="shared" si="1049"/>
        <v/>
      </c>
      <c r="AM756" t="str">
        <f t="shared" si="1050"/>
        <v/>
      </c>
      <c r="AN756" t="str">
        <f t="shared" si="1051"/>
        <v>Away</v>
      </c>
      <c r="AO756" t="str">
        <f t="shared" si="1052"/>
        <v>a</v>
      </c>
      <c r="AP756" t="str">
        <f t="shared" si="1053"/>
        <v/>
      </c>
      <c r="AQ756" t="str">
        <f t="shared" si="1054"/>
        <v/>
      </c>
      <c r="AR756" t="str">
        <f t="shared" si="1055"/>
        <v>Away</v>
      </c>
      <c r="AS756" t="str">
        <f t="shared" si="1056"/>
        <v>a</v>
      </c>
      <c r="AT756" t="str">
        <f t="shared" si="1057"/>
        <v>Offensive</v>
      </c>
      <c r="AU756" t="str">
        <f t="shared" si="1058"/>
        <v/>
      </c>
      <c r="AV756" t="str">
        <f t="shared" si="1059"/>
        <v/>
      </c>
      <c r="AW756" t="str" cm="1">
        <f t="array" ref="AW756">IFERROR(IF(O756&lt;&gt;"",O756,IF(OR($S756="",$T756=""),"",IF(O756&lt;&gt;"",O756,IF($T756&lt;&gt;"",_xlfn._xlws.FILTER(O:O,($BU:$BU=$BU756)*($I:$I=$I756)*($T:$T=$T756)*($S:$S=_xlfn.MINIFS($S:$S,$T:$T,"="&amp;$T756)),"")))))&amp;"",IF(O756="","",""))&amp;""</f>
        <v/>
      </c>
      <c r="AX756" t="str" cm="1">
        <f t="array" ref="AX756">IFERROR(IF(P756&lt;&gt;"",P756,IF(OR($S756="",$T756=""),"",IF($T756&lt;&gt;"",_xlfn._xlws.FILTER(P:P,($BU:$BU=$BU756)*($I:$I=$I756)*($T:$T=$T756)*($S:$S=_xlfn.MINIFS($S:$S,$T:$T,"="&amp;$T756)),""))))&amp;"",IF(P756="","",""))&amp;""</f>
        <v/>
      </c>
      <c r="AY756" t="str" cm="1">
        <f t="array" ref="AY756">IFERROR(IF(Q756&lt;&gt;"",Q756,IF(OR($S756="",$T756=""),"",IF($T756&lt;&gt;"",_xlfn._xlws.FILTER(Q:Q,($BU:$BU=$BU756)*($I:$I=$I756)*($T:$T=$T756)*($S:$S=_xlfn.MINIFS($S:$S,$T:$T,"="&amp;$T756)),""))))&amp;"",IF(Q756="","",""))&amp;""</f>
        <v/>
      </c>
      <c r="AZ756" t="str" cm="1">
        <f t="array" ref="AZ756">IFERROR(IF(R756&lt;&gt;"",R756,IF(OR($S756="",$T756=""),"",IF($T756&lt;&gt;"",_xlfn._xlws.FILTER(R:R,($BU:$BU=$BU756)*($I:$I=$I756)*($T:$T=$T756)*($S:$S=_xlfn.MINIFS($S:$S,$T:$T,"="&amp;$T756)),""))))&amp;"",IF(R756="","",""))&amp;""</f>
        <v/>
      </c>
      <c r="BA756" s="6">
        <f t="shared" si="1060"/>
        <v>65</v>
      </c>
      <c r="BB756">
        <f t="shared" ref="BB756:BD756" si="1118">BB755</f>
        <v>18987</v>
      </c>
      <c r="BC756" t="str">
        <f t="shared" si="1118"/>
        <v>Velodrome</v>
      </c>
      <c r="BD756" t="str">
        <f t="shared" si="1118"/>
        <v>Outlaws</v>
      </c>
      <c r="BE756" t="s">
        <v>7</v>
      </c>
      <c r="BF756" t="s">
        <v>172</v>
      </c>
      <c r="BI756" cm="1">
        <f t="array" aca="1" ref="BI756" ca="1">IFERROR(_xlfn._xlws.FILTER(shifts!A:A,(shifts!B:B=events!AD756)*(shifts!AG:AG&gt;=events!BK756)*(shifts!AH:AH&lt;=events!BL756)),BI755)</f>
        <v>26</v>
      </c>
      <c r="BJ756" s="15">
        <f t="shared" si="1062"/>
        <v>0</v>
      </c>
      <c r="BK756">
        <f t="shared" si="1063"/>
        <v>459</v>
      </c>
      <c r="BL756">
        <f t="shared" si="1064"/>
        <v>459</v>
      </c>
      <c r="BM756" s="15">
        <f>SUMIFS(BJ$2:BJ756,K$2:K756,"=Intermission")+SUMIFS(BJ$2:BJ756,K$2:K756,"=Timeout")</f>
        <v>0</v>
      </c>
      <c r="BN756">
        <f t="shared" si="1065"/>
        <v>0</v>
      </c>
      <c r="BO756" s="19">
        <f t="shared" si="1066"/>
        <v>621</v>
      </c>
      <c r="BP756">
        <f t="shared" si="1067"/>
        <v>616</v>
      </c>
      <c r="BQ756" s="17">
        <f t="shared" si="1068"/>
        <v>621</v>
      </c>
      <c r="BR756" t="str">
        <f t="shared" si="1069"/>
        <v>event_team_player_2</v>
      </c>
      <c r="BS756">
        <f>COUNTIFS(S$3:S756,"="&amp;S756,AI$3:AI756,"="&amp;AI756)</f>
        <v>2</v>
      </c>
      <c r="BT756" t="str">
        <f>IFERROR(VLOOKUP(BB756&amp;BU756&amp;X756,game_rosters!U:W,3,FALSE),"")</f>
        <v>P100223</v>
      </c>
      <c r="BU756" t="str">
        <f t="shared" si="1070"/>
        <v>Outlaws</v>
      </c>
    </row>
    <row r="757" spans="1:73" x14ac:dyDescent="0.2">
      <c r="A757" t="str">
        <f t="shared" si="1045"/>
        <v/>
      </c>
      <c r="E757" s="4"/>
      <c r="F757" s="43"/>
      <c r="G757" s="4"/>
      <c r="H757" s="46"/>
      <c r="I757" s="44">
        <v>14</v>
      </c>
      <c r="J757" s="44" t="str">
        <f t="shared" si="1071"/>
        <v/>
      </c>
      <c r="R757" s="51">
        <v>1</v>
      </c>
      <c r="S757">
        <v>378</v>
      </c>
      <c r="T757" t="s">
        <v>756</v>
      </c>
      <c r="U757" t="str">
        <f>IF(B757=1,MAX($U$2:$U756)+1,IF(AND($T757&lt;&gt;"",$T757=$T756),$U756,IF(B757="x",U756,"")))</f>
        <v/>
      </c>
      <c r="V757" t="str">
        <f>IF(C757=1,MAX($V$2:$V756)+1,IF(AND($T757&lt;&gt;"",$T757=$T756),$U756,IF(C757="x",V756,"")))</f>
        <v/>
      </c>
      <c r="X757">
        <v>14</v>
      </c>
      <c r="AA757">
        <f t="shared" si="1042"/>
        <v>1378</v>
      </c>
      <c r="AB757" t="str">
        <f t="shared" si="1043"/>
        <v/>
      </c>
      <c r="AC757">
        <f t="shared" si="1039"/>
        <v>1378</v>
      </c>
      <c r="AD757" s="6">
        <v>1</v>
      </c>
      <c r="AE757" t="s">
        <v>937</v>
      </c>
      <c r="AF757" t="s">
        <v>749</v>
      </c>
      <c r="AG757" t="s">
        <v>756</v>
      </c>
      <c r="AH757" t="s">
        <v>756</v>
      </c>
      <c r="AI757" t="str">
        <f t="shared" si="1046"/>
        <v>o</v>
      </c>
      <c r="AJ757" t="str">
        <f t="shared" si="1047"/>
        <v/>
      </c>
      <c r="AK757" t="str">
        <f t="shared" si="1048"/>
        <v/>
      </c>
      <c r="AL757" t="str">
        <f t="shared" si="1049"/>
        <v/>
      </c>
      <c r="AM757" t="str">
        <f t="shared" si="1050"/>
        <v/>
      </c>
      <c r="AN757" t="str">
        <f t="shared" si="1051"/>
        <v>Away</v>
      </c>
      <c r="AO757" t="str">
        <f t="shared" si="1052"/>
        <v>a</v>
      </c>
      <c r="AP757" t="str">
        <f t="shared" si="1053"/>
        <v/>
      </c>
      <c r="AQ757" t="str">
        <f t="shared" si="1054"/>
        <v/>
      </c>
      <c r="AR757" t="str">
        <f t="shared" si="1055"/>
        <v>Away</v>
      </c>
      <c r="AS757" t="str">
        <f t="shared" si="1056"/>
        <v>a</v>
      </c>
      <c r="AT757" t="str">
        <f t="shared" si="1057"/>
        <v>Defensive</v>
      </c>
      <c r="AU757" t="str">
        <f t="shared" si="1058"/>
        <v/>
      </c>
      <c r="AV757" t="str">
        <f t="shared" si="1059"/>
        <v/>
      </c>
      <c r="AW757" t="str" cm="1">
        <f t="array" ref="AW757">IFERROR(IF(O757&lt;&gt;"",O757,IF(OR($S757="",$T757=""),"",IF(O757&lt;&gt;"",O757,IF($T757&lt;&gt;"",_xlfn._xlws.FILTER(O:O,($BU:$BU=$BU757)*($I:$I=$I757)*($T:$T=$T757)*($S:$S=_xlfn.MINIFS($S:$S,$T:$T,"="&amp;$T757)),"")))))&amp;"",IF(O757="","",""))&amp;""</f>
        <v/>
      </c>
      <c r="AX757" t="str" cm="1">
        <f t="array" ref="AX757">IFERROR(IF(P757&lt;&gt;"",P757,IF(OR($S757="",$T757=""),"",IF($T757&lt;&gt;"",_xlfn._xlws.FILTER(P:P,($BU:$BU=$BU757)*($I:$I=$I757)*($T:$T=$T757)*($S:$S=_xlfn.MINIFS($S:$S,$T:$T,"="&amp;$T757)),""))))&amp;"",IF(P757="","",""))&amp;""</f>
        <v/>
      </c>
      <c r="AY757" t="str" cm="1">
        <f t="array" ref="AY757">IFERROR(IF(Q757&lt;&gt;"",Q757,IF(OR($S757="",$T757=""),"",IF($T757&lt;&gt;"",_xlfn._xlws.FILTER(Q:Q,($BU:$BU=$BU757)*($I:$I=$I757)*($T:$T=$T757)*($S:$S=_xlfn.MINIFS($S:$S,$T:$T,"="&amp;$T757)),""))))&amp;"",IF(Q757="","",""))&amp;""</f>
        <v/>
      </c>
      <c r="AZ757" t="str" cm="1">
        <f t="array" ref="AZ757">IFERROR(IF(R757&lt;&gt;"",R757,IF(OR($S757="",$T757=""),"",IF($T757&lt;&gt;"",_xlfn._xlws.FILTER(R:R,($BU:$BU=$BU757)*($I:$I=$I757)*($T:$T=$T757)*($S:$S=_xlfn.MINIFS($S:$S,$T:$T,"="&amp;$T757)),""))))&amp;"",IF(R757="","",""))&amp;""</f>
        <v>1</v>
      </c>
      <c r="BA757" s="6">
        <f t="shared" si="1060"/>
        <v>65</v>
      </c>
      <c r="BB757">
        <f t="shared" ref="BB757:BD757" si="1119">BB756</f>
        <v>18987</v>
      </c>
      <c r="BC757" t="str">
        <f t="shared" si="1119"/>
        <v>Velodrome</v>
      </c>
      <c r="BD757" t="str">
        <f t="shared" si="1119"/>
        <v>Outlaws</v>
      </c>
      <c r="BE757" t="s">
        <v>7</v>
      </c>
      <c r="BF757" t="s">
        <v>172</v>
      </c>
      <c r="BI757" cm="1">
        <f t="array" aca="1" ref="BI757" ca="1">IFERROR(_xlfn._xlws.FILTER(shifts!A:A,(shifts!B:B=events!AD757)*(shifts!AG:AG&gt;=events!BK757)*(shifts!AH:AH&lt;=events!BL757)),BI756)</f>
        <v>26</v>
      </c>
      <c r="BJ757" s="15">
        <f t="shared" si="1062"/>
        <v>0</v>
      </c>
      <c r="BK757">
        <f t="shared" si="1063"/>
        <v>459</v>
      </c>
      <c r="BL757">
        <f t="shared" si="1064"/>
        <v>459</v>
      </c>
      <c r="BM757" s="15">
        <f>SUMIFS(BJ$2:BJ757,K$2:K757,"=Intermission")+SUMIFS(BJ$2:BJ757,K$2:K757,"=Timeout")</f>
        <v>0</v>
      </c>
      <c r="BN757">
        <f t="shared" si="1065"/>
        <v>0</v>
      </c>
      <c r="BO757" s="19">
        <f t="shared" si="1066"/>
        <v>621</v>
      </c>
      <c r="BP757">
        <f t="shared" si="1067"/>
        <v>616</v>
      </c>
      <c r="BQ757" s="17">
        <f t="shared" si="1068"/>
        <v>621</v>
      </c>
      <c r="BR757" t="str">
        <f t="shared" si="1069"/>
        <v>opp_team_player_1</v>
      </c>
      <c r="BS757">
        <f>COUNTIFS(S$3:S757,"="&amp;S757,AI$3:AI757,"="&amp;AI757)</f>
        <v>1</v>
      </c>
      <c r="BT757" t="str">
        <f>IFERROR(VLOOKUP(BB757&amp;BU757&amp;X757,game_rosters!U:W,3,FALSE),"")</f>
        <v>P100132</v>
      </c>
      <c r="BU757" t="str">
        <f t="shared" si="1070"/>
        <v>Velodrome</v>
      </c>
    </row>
    <row r="758" spans="1:73" x14ac:dyDescent="0.2">
      <c r="A758">
        <f t="shared" si="1045"/>
        <v>1</v>
      </c>
      <c r="E758" s="4"/>
      <c r="F758" s="43"/>
      <c r="G758" s="4"/>
      <c r="H758" s="46"/>
      <c r="I758" s="44">
        <v>80</v>
      </c>
      <c r="J758" s="44" t="str">
        <f t="shared" si="1071"/>
        <v>o</v>
      </c>
      <c r="K758" t="s">
        <v>238</v>
      </c>
      <c r="L758" t="s">
        <v>174</v>
      </c>
      <c r="M758" t="s">
        <v>87</v>
      </c>
      <c r="S758">
        <v>379</v>
      </c>
      <c r="T758">
        <v>65</v>
      </c>
      <c r="U758" t="str">
        <f>IF(B758=1,MAX($U$2:$U757)+1,IF(AND($T758&lt;&gt;"",$T758=$T757),$U757,IF(B758="x",U757,"")))</f>
        <v/>
      </c>
      <c r="V758" t="str">
        <f>IF(C758=1,MAX($V$2:$V757)+1,IF(AND($T758&lt;&gt;"",$T758=$T757),$U757,IF(C758="x",V757,"")))</f>
        <v/>
      </c>
      <c r="W758" t="s">
        <v>731</v>
      </c>
      <c r="X758">
        <v>80</v>
      </c>
      <c r="Z758">
        <v>1</v>
      </c>
      <c r="AA758">
        <f t="shared" si="1042"/>
        <v>1379</v>
      </c>
      <c r="AB758">
        <f t="shared" si="1043"/>
        <v>9065</v>
      </c>
      <c r="AC758">
        <f t="shared" si="1039"/>
        <v>9065</v>
      </c>
      <c r="AD758" s="6">
        <v>1</v>
      </c>
      <c r="AE758" t="s">
        <v>937</v>
      </c>
      <c r="AF758" t="s">
        <v>933</v>
      </c>
      <c r="AG758" t="s">
        <v>756</v>
      </c>
      <c r="AH758" t="s">
        <v>756</v>
      </c>
      <c r="AI758" t="str">
        <f t="shared" si="1046"/>
        <v>e</v>
      </c>
      <c r="AJ758" t="str">
        <f t="shared" si="1047"/>
        <v>o</v>
      </c>
      <c r="AK758" t="str">
        <f t="shared" si="1048"/>
        <v>o</v>
      </c>
      <c r="AL758" t="str">
        <f t="shared" si="1049"/>
        <v>d</v>
      </c>
      <c r="AM758" t="str">
        <f t="shared" si="1050"/>
        <v>o</v>
      </c>
      <c r="AN758" t="str">
        <f t="shared" si="1051"/>
        <v>Away</v>
      </c>
      <c r="AO758" t="str">
        <f t="shared" si="1052"/>
        <v>a</v>
      </c>
      <c r="AP758" t="str">
        <f t="shared" si="1053"/>
        <v>d</v>
      </c>
      <c r="AQ758" t="str">
        <f t="shared" si="1054"/>
        <v>o</v>
      </c>
      <c r="AR758" t="str">
        <f t="shared" si="1055"/>
        <v>Away</v>
      </c>
      <c r="AS758" t="str">
        <f t="shared" si="1056"/>
        <v>a</v>
      </c>
      <c r="AT758" t="str">
        <f t="shared" si="1057"/>
        <v>Offensive</v>
      </c>
      <c r="AU758" t="str">
        <f t="shared" si="1058"/>
        <v/>
      </c>
      <c r="AV758" t="str">
        <f t="shared" si="1059"/>
        <v/>
      </c>
      <c r="AW758" t="str" cm="1">
        <f t="array" ref="AW758">IFERROR(IF(O758&lt;&gt;"",O758,IF(OR($S758="",$T758=""),"",IF(O758&lt;&gt;"",O758,IF($T758&lt;&gt;"",_xlfn._xlws.FILTER(O:O,($BU:$BU=$BU758)*($I:$I=$I758)*($T:$T=$T758)*($S:$S=_xlfn.MINIFS($S:$S,$T:$T,"="&amp;$T758)),"")))))&amp;"",IF(O758="","",""))&amp;""</f>
        <v/>
      </c>
      <c r="AX758" t="str" cm="1">
        <f t="array" ref="AX758">IFERROR(IF(P758&lt;&gt;"",P758,IF(OR($S758="",$T758=""),"",IF($T758&lt;&gt;"",_xlfn._xlws.FILTER(P:P,($BU:$BU=$BU758)*($I:$I=$I758)*($T:$T=$T758)*($S:$S=_xlfn.MINIFS($S:$S,$T:$T,"="&amp;$T758)),""))))&amp;"",IF(P758="","",""))&amp;""</f>
        <v/>
      </c>
      <c r="AY758" t="str" cm="1">
        <f t="array" ref="AY758">IFERROR(IF(Q758&lt;&gt;"",Q758,IF(OR($S758="",$T758=""),"",IF($T758&lt;&gt;"",_xlfn._xlws.FILTER(Q:Q,($BU:$BU=$BU758)*($I:$I=$I758)*($T:$T=$T758)*($S:$S=_xlfn.MINIFS($S:$S,$T:$T,"="&amp;$T758)),""))))&amp;"",IF(Q758="","",""))&amp;""</f>
        <v/>
      </c>
      <c r="AZ758" t="str" cm="1">
        <f t="array" ref="AZ758">IFERROR(IF(R758&lt;&gt;"",R758,IF(OR($S758="",$T758=""),"",IF($T758&lt;&gt;"",_xlfn._xlws.FILTER(R:R,($BU:$BU=$BU758)*($I:$I=$I758)*($T:$T=$T758)*($S:$S=_xlfn.MINIFS($S:$S,$T:$T,"="&amp;$T758)),""))))&amp;"",IF(R758="","",""))&amp;""</f>
        <v/>
      </c>
      <c r="BA758" s="6">
        <f t="shared" si="1060"/>
        <v>66</v>
      </c>
      <c r="BB758">
        <f t="shared" ref="BB758:BD758" si="1120">BB757</f>
        <v>18987</v>
      </c>
      <c r="BC758" t="str">
        <f t="shared" si="1120"/>
        <v>Velodrome</v>
      </c>
      <c r="BD758" t="str">
        <f t="shared" si="1120"/>
        <v>Outlaws</v>
      </c>
      <c r="BE758" t="s">
        <v>238</v>
      </c>
      <c r="BF758" t="s">
        <v>174</v>
      </c>
      <c r="BI758" cm="1">
        <f t="array" aca="1" ref="BI758" ca="1">IFERROR(_xlfn._xlws.FILTER(shifts!A:A,(shifts!B:B=events!AD758)*(shifts!AG:AG&gt;=events!BK758)*(shifts!AH:AH&lt;=events!BL758)),BI757)</f>
        <v>26</v>
      </c>
      <c r="BJ758" s="15">
        <f t="shared" si="1062"/>
        <v>0</v>
      </c>
      <c r="BK758">
        <f t="shared" si="1063"/>
        <v>457</v>
      </c>
      <c r="BL758">
        <f t="shared" si="1064"/>
        <v>457</v>
      </c>
      <c r="BM758" s="15">
        <f>SUMIFS(BJ$2:BJ758,K$2:K758,"=Intermission")+SUMIFS(BJ$2:BJ758,K$2:K758,"=Timeout")</f>
        <v>0</v>
      </c>
      <c r="BN758">
        <f t="shared" si="1065"/>
        <v>0</v>
      </c>
      <c r="BO758" s="19">
        <f t="shared" si="1066"/>
        <v>623</v>
      </c>
      <c r="BP758">
        <f t="shared" si="1067"/>
        <v>618</v>
      </c>
      <c r="BQ758" s="17">
        <f t="shared" si="1068"/>
        <v>623</v>
      </c>
      <c r="BR758" t="str">
        <f t="shared" si="1069"/>
        <v>event_team_player_1</v>
      </c>
      <c r="BS758">
        <f>COUNTIFS(S$3:S758,"="&amp;S758,AI$3:AI758,"="&amp;AI758)</f>
        <v>1</v>
      </c>
      <c r="BT758" t="str">
        <f>IFERROR(VLOOKUP(BB758&amp;BU758&amp;X758,game_rosters!U:W,3,FALSE),"")</f>
        <v>P100223</v>
      </c>
      <c r="BU758" t="str">
        <f t="shared" si="1070"/>
        <v>Outlaws</v>
      </c>
    </row>
    <row r="759" spans="1:73" x14ac:dyDescent="0.2">
      <c r="A759" t="str">
        <f t="shared" si="1045"/>
        <v/>
      </c>
      <c r="E759" s="4"/>
      <c r="F759" s="43"/>
      <c r="G759" s="4"/>
      <c r="H759" s="46"/>
      <c r="I759" s="44">
        <v>91</v>
      </c>
      <c r="J759" s="44" t="str">
        <f t="shared" si="1071"/>
        <v/>
      </c>
      <c r="S759">
        <v>379</v>
      </c>
      <c r="T759">
        <v>65</v>
      </c>
      <c r="U759" t="str">
        <f>IF(B759=1,MAX($U$2:$U758)+1,IF(AND($T759&lt;&gt;"",$T759=$T758),$U758,IF(B759="x",U758,"")))</f>
        <v/>
      </c>
      <c r="V759" t="str">
        <f>IF(C759=1,MAX($V$2:$V758)+1,IF(AND($T759&lt;&gt;"",$T759=$T758),$U758,IF(C759="x",V758,"")))</f>
        <v/>
      </c>
      <c r="X759">
        <v>91</v>
      </c>
      <c r="AA759">
        <f t="shared" si="1042"/>
        <v>1379</v>
      </c>
      <c r="AB759">
        <f t="shared" si="1043"/>
        <v>9065</v>
      </c>
      <c r="AC759">
        <f t="shared" si="1039"/>
        <v>9065</v>
      </c>
      <c r="AD759" s="6">
        <v>1</v>
      </c>
      <c r="AE759" t="s">
        <v>937</v>
      </c>
      <c r="AF759" t="s">
        <v>933</v>
      </c>
      <c r="AG759" t="s">
        <v>756</v>
      </c>
      <c r="AH759" t="s">
        <v>756</v>
      </c>
      <c r="AI759" t="str">
        <f t="shared" si="1046"/>
        <v>o</v>
      </c>
      <c r="AJ759" t="str">
        <f t="shared" si="1047"/>
        <v>o</v>
      </c>
      <c r="AK759" t="str">
        <f t="shared" si="1048"/>
        <v>o</v>
      </c>
      <c r="AL759" t="str">
        <f t="shared" si="1049"/>
        <v/>
      </c>
      <c r="AM759" t="str">
        <f t="shared" si="1050"/>
        <v/>
      </c>
      <c r="AN759" t="str">
        <f t="shared" si="1051"/>
        <v>Away</v>
      </c>
      <c r="AO759" t="str">
        <f t="shared" si="1052"/>
        <v>a</v>
      </c>
      <c r="AP759" t="str">
        <f t="shared" si="1053"/>
        <v>d</v>
      </c>
      <c r="AQ759" t="str">
        <f t="shared" si="1054"/>
        <v>o</v>
      </c>
      <c r="AR759" t="str">
        <f t="shared" si="1055"/>
        <v>Away</v>
      </c>
      <c r="AS759" t="str">
        <f t="shared" si="1056"/>
        <v>a</v>
      </c>
      <c r="AT759" t="str">
        <f t="shared" si="1057"/>
        <v>Defensive</v>
      </c>
      <c r="AU759" t="str">
        <f t="shared" si="1058"/>
        <v/>
      </c>
      <c r="AV759" t="str">
        <f t="shared" si="1059"/>
        <v/>
      </c>
      <c r="AW759" t="str" cm="1">
        <f t="array" ref="AW759">IFERROR(IF(O759&lt;&gt;"",O759,IF(OR($S759="",$T759=""),"",IF(O759&lt;&gt;"",O759,IF($T759&lt;&gt;"",_xlfn._xlws.FILTER(O:O,($BU:$BU=$BU759)*($I:$I=$I759)*($T:$T=$T759)*($S:$S=_xlfn.MINIFS($S:$S,$T:$T,"="&amp;$T759)),"")))))&amp;"",IF(O759="","",""))&amp;""</f>
        <v/>
      </c>
      <c r="AX759" t="str" cm="1">
        <f t="array" ref="AX759">IFERROR(IF(P759&lt;&gt;"",P759,IF(OR($S759="",$T759=""),"",IF($T759&lt;&gt;"",_xlfn._xlws.FILTER(P:P,($BU:$BU=$BU759)*($I:$I=$I759)*($T:$T=$T759)*($S:$S=_xlfn.MINIFS($S:$S,$T:$T,"="&amp;$T759)),""))))&amp;"",IF(P759="","",""))&amp;""</f>
        <v/>
      </c>
      <c r="AY759" t="str" cm="1">
        <f t="array" ref="AY759">IFERROR(IF(Q759&lt;&gt;"",Q759,IF(OR($S759="",$T759=""),"",IF($T759&lt;&gt;"",_xlfn._xlws.FILTER(Q:Q,($BU:$BU=$BU759)*($I:$I=$I759)*($T:$T=$T759)*($S:$S=_xlfn.MINIFS($S:$S,$T:$T,"="&amp;$T759)),""))))&amp;"",IF(Q759="","",""))&amp;""</f>
        <v/>
      </c>
      <c r="AZ759" t="str" cm="1">
        <f t="array" ref="AZ759">IFERROR(IF(R759&lt;&gt;"",R759,IF(OR($S759="",$T759=""),"",IF($T759&lt;&gt;"",_xlfn._xlws.FILTER(R:R,($BU:$BU=$BU759)*($I:$I=$I759)*($T:$T=$T759)*($S:$S=_xlfn.MINIFS($S:$S,$T:$T,"="&amp;$T759)),""))))&amp;"",IF(R759="","",""))&amp;""</f>
        <v/>
      </c>
      <c r="BA759" s="6">
        <f t="shared" si="1060"/>
        <v>66</v>
      </c>
      <c r="BB759">
        <f t="shared" ref="BB759:BD759" si="1121">BB758</f>
        <v>18987</v>
      </c>
      <c r="BC759" t="str">
        <f t="shared" si="1121"/>
        <v>Velodrome</v>
      </c>
      <c r="BD759" t="str">
        <f t="shared" si="1121"/>
        <v>Outlaws</v>
      </c>
      <c r="BE759" t="s">
        <v>238</v>
      </c>
      <c r="BF759" t="s">
        <v>174</v>
      </c>
      <c r="BI759" cm="1">
        <f t="array" aca="1" ref="BI759" ca="1">IFERROR(_xlfn._xlws.FILTER(shifts!A:A,(shifts!B:B=events!AD759)*(shifts!AG:AG&gt;=events!BK759)*(shifts!AH:AH&lt;=events!BL759)),BI758)</f>
        <v>26</v>
      </c>
      <c r="BJ759" s="15">
        <f t="shared" si="1062"/>
        <v>0</v>
      </c>
      <c r="BK759">
        <f t="shared" si="1063"/>
        <v>457</v>
      </c>
      <c r="BL759">
        <f t="shared" si="1064"/>
        <v>457</v>
      </c>
      <c r="BM759" s="15">
        <f>SUMIFS(BJ$2:BJ759,K$2:K759,"=Intermission")+SUMIFS(BJ$2:BJ759,K$2:K759,"=Timeout")</f>
        <v>0</v>
      </c>
      <c r="BN759">
        <f t="shared" si="1065"/>
        <v>0</v>
      </c>
      <c r="BO759" s="19">
        <f t="shared" si="1066"/>
        <v>623</v>
      </c>
      <c r="BP759">
        <f t="shared" si="1067"/>
        <v>618</v>
      </c>
      <c r="BQ759" s="17">
        <f t="shared" si="1068"/>
        <v>623</v>
      </c>
      <c r="BR759" t="str">
        <f t="shared" si="1069"/>
        <v>opp_team_player_1</v>
      </c>
      <c r="BS759">
        <f>COUNTIFS(S$3:S759,"="&amp;S759,AI$3:AI759,"="&amp;AI759)</f>
        <v>1</v>
      </c>
      <c r="BT759" t="str">
        <f>IFERROR(VLOOKUP(BB759&amp;BU759&amp;X759,game_rosters!U:W,3,FALSE),"")</f>
        <v>P100002</v>
      </c>
      <c r="BU759" t="str">
        <f t="shared" si="1070"/>
        <v>Velodrome</v>
      </c>
    </row>
    <row r="760" spans="1:73" x14ac:dyDescent="0.2">
      <c r="A760">
        <f t="shared" si="1045"/>
        <v>1</v>
      </c>
      <c r="E760" s="4"/>
      <c r="F760" s="43"/>
      <c r="G760" s="4"/>
      <c r="H760" s="46"/>
      <c r="I760" s="44">
        <v>80</v>
      </c>
      <c r="J760" s="44" t="str">
        <f t="shared" si="1071"/>
        <v/>
      </c>
      <c r="K760" t="s">
        <v>9</v>
      </c>
      <c r="L760" t="s">
        <v>173</v>
      </c>
      <c r="M760" t="s">
        <v>354</v>
      </c>
      <c r="S760">
        <v>380</v>
      </c>
      <c r="T760">
        <v>65</v>
      </c>
      <c r="U760" t="str">
        <f>IF(B760=1,MAX($U$2:$U759)+1,IF(AND($T760&lt;&gt;"",$T760=$T759),$U759,IF(B760="x",U759,"")))</f>
        <v/>
      </c>
      <c r="V760" t="str">
        <f>IF(C760=1,MAX($V$2:$V759)+1,IF(AND($T760&lt;&gt;"",$T760=$T759),$U759,IF(C760="x",V759,"")))</f>
        <v/>
      </c>
      <c r="W760" t="s">
        <v>731</v>
      </c>
      <c r="X760">
        <v>80</v>
      </c>
      <c r="Z760">
        <v>1</v>
      </c>
      <c r="AA760">
        <f t="shared" si="1042"/>
        <v>1380</v>
      </c>
      <c r="AB760">
        <f t="shared" si="1043"/>
        <v>9065</v>
      </c>
      <c r="AC760">
        <f t="shared" si="1039"/>
        <v>9065</v>
      </c>
      <c r="AD760" s="6">
        <v>1</v>
      </c>
      <c r="AE760" t="s">
        <v>937</v>
      </c>
      <c r="AF760" t="s">
        <v>933</v>
      </c>
      <c r="AG760" t="s">
        <v>756</v>
      </c>
      <c r="AH760" t="s">
        <v>756</v>
      </c>
      <c r="AI760" t="str">
        <f t="shared" si="1046"/>
        <v>e</v>
      </c>
      <c r="AJ760" t="str">
        <f t="shared" si="1047"/>
        <v>o</v>
      </c>
      <c r="AK760" t="str">
        <f t="shared" si="1048"/>
        <v>o</v>
      </c>
      <c r="AL760" t="str">
        <f t="shared" si="1049"/>
        <v>d</v>
      </c>
      <c r="AM760" t="str">
        <f t="shared" si="1050"/>
        <v/>
      </c>
      <c r="AN760" t="str">
        <f t="shared" si="1051"/>
        <v>Away</v>
      </c>
      <c r="AO760" t="str">
        <f t="shared" si="1052"/>
        <v>a</v>
      </c>
      <c r="AP760" t="str">
        <f t="shared" si="1053"/>
        <v>d</v>
      </c>
      <c r="AQ760" t="str">
        <f t="shared" si="1054"/>
        <v>o</v>
      </c>
      <c r="AR760" t="str">
        <f t="shared" si="1055"/>
        <v>Away</v>
      </c>
      <c r="AS760" t="str">
        <f t="shared" si="1056"/>
        <v>a</v>
      </c>
      <c r="AT760" t="str">
        <f t="shared" si="1057"/>
        <v>Offensive</v>
      </c>
      <c r="AU760" t="str">
        <f t="shared" si="1058"/>
        <v/>
      </c>
      <c r="AV760" t="str">
        <f t="shared" si="1059"/>
        <v/>
      </c>
      <c r="AW760" t="str" cm="1">
        <f t="array" ref="AW760">IFERROR(IF(O760&lt;&gt;"",O760,IF(OR($S760="",$T760=""),"",IF(O760&lt;&gt;"",O760,IF($T760&lt;&gt;"",_xlfn._xlws.FILTER(O:O,($BU:$BU=$BU760)*($I:$I=$I760)*($T:$T=$T760)*($S:$S=_xlfn.MINIFS($S:$S,$T:$T,"="&amp;$T760)),"")))))&amp;"",IF(O760="","",""))&amp;""</f>
        <v/>
      </c>
      <c r="AX760" t="str" cm="1">
        <f t="array" ref="AX760">IFERROR(IF(P760&lt;&gt;"",P760,IF(OR($S760="",$T760=""),"",IF($T760&lt;&gt;"",_xlfn._xlws.FILTER(P:P,($BU:$BU=$BU760)*($I:$I=$I760)*($T:$T=$T760)*($S:$S=_xlfn.MINIFS($S:$S,$T:$T,"="&amp;$T760)),""))))&amp;"",IF(P760="","",""))&amp;""</f>
        <v/>
      </c>
      <c r="AY760" t="str" cm="1">
        <f t="array" ref="AY760">IFERROR(IF(Q760&lt;&gt;"",Q760,IF(OR($S760="",$T760=""),"",IF($T760&lt;&gt;"",_xlfn._xlws.FILTER(Q:Q,($BU:$BU=$BU760)*($I:$I=$I760)*($T:$T=$T760)*($S:$S=_xlfn.MINIFS($S:$S,$T:$T,"="&amp;$T760)),""))))&amp;"",IF(Q760="","",""))&amp;""</f>
        <v/>
      </c>
      <c r="AZ760" t="str" cm="1">
        <f t="array" ref="AZ760">IFERROR(IF(R760&lt;&gt;"",R760,IF(OR($S760="",$T760=""),"",IF($T760&lt;&gt;"",_xlfn._xlws.FILTER(R:R,($BU:$BU=$BU760)*($I:$I=$I760)*($T:$T=$T760)*($S:$S=_xlfn.MINIFS($S:$S,$T:$T,"="&amp;$T760)),""))))&amp;"",IF(R760="","",""))&amp;""</f>
        <v/>
      </c>
      <c r="BA760" s="6">
        <f t="shared" si="1060"/>
        <v>66</v>
      </c>
      <c r="BB760">
        <f t="shared" ref="BB760:BD760" si="1122">BB759</f>
        <v>18987</v>
      </c>
      <c r="BC760" t="str">
        <f t="shared" si="1122"/>
        <v>Velodrome</v>
      </c>
      <c r="BD760" t="str">
        <f t="shared" si="1122"/>
        <v>Outlaws</v>
      </c>
      <c r="BE760" t="s">
        <v>9</v>
      </c>
      <c r="BF760" t="s">
        <v>173</v>
      </c>
      <c r="BI760" cm="1">
        <f t="array" aca="1" ref="BI760" ca="1">IFERROR(_xlfn._xlws.FILTER(shifts!A:A,(shifts!B:B=events!AD760)*(shifts!AG:AG&gt;=events!BK760)*(shifts!AH:AH&lt;=events!BL760)),BI759)</f>
        <v>26</v>
      </c>
      <c r="BJ760" s="15">
        <f t="shared" si="1062"/>
        <v>0</v>
      </c>
      <c r="BK760">
        <f t="shared" si="1063"/>
        <v>457</v>
      </c>
      <c r="BL760">
        <f t="shared" si="1064"/>
        <v>457</v>
      </c>
      <c r="BM760" s="15">
        <f>SUMIFS(BJ$2:BJ760,K$2:K760,"=Intermission")+SUMIFS(BJ$2:BJ760,K$2:K760,"=Timeout")</f>
        <v>0</v>
      </c>
      <c r="BN760">
        <f t="shared" si="1065"/>
        <v>0</v>
      </c>
      <c r="BO760" s="19">
        <f t="shared" si="1066"/>
        <v>623</v>
      </c>
      <c r="BP760">
        <f t="shared" si="1067"/>
        <v>618</v>
      </c>
      <c r="BQ760" s="17">
        <f t="shared" si="1068"/>
        <v>623</v>
      </c>
      <c r="BR760" t="str">
        <f t="shared" si="1069"/>
        <v>event_team_player_1</v>
      </c>
      <c r="BS760">
        <f>COUNTIFS(S$3:S760,"="&amp;S760,AI$3:AI760,"="&amp;AI760)</f>
        <v>1</v>
      </c>
      <c r="BT760" t="str">
        <f>IFERROR(VLOOKUP(BB760&amp;BU760&amp;X760,game_rosters!U:W,3,FALSE),"")</f>
        <v>P100223</v>
      </c>
      <c r="BU760" t="str">
        <f t="shared" si="1070"/>
        <v>Outlaws</v>
      </c>
    </row>
    <row r="761" spans="1:73" x14ac:dyDescent="0.2">
      <c r="A761">
        <f t="shared" si="1045"/>
        <v>1</v>
      </c>
      <c r="E761" s="4"/>
      <c r="F761" s="43"/>
      <c r="G761" s="4"/>
      <c r="H761" s="46"/>
      <c r="I761" s="44">
        <v>9</v>
      </c>
      <c r="J761" s="44" t="str">
        <f t="shared" si="1071"/>
        <v/>
      </c>
      <c r="K761" t="s">
        <v>13</v>
      </c>
      <c r="L761" t="s">
        <v>586</v>
      </c>
      <c r="N761" t="s">
        <v>595</v>
      </c>
      <c r="O761" t="s">
        <v>604</v>
      </c>
      <c r="Q761" t="s">
        <v>595</v>
      </c>
      <c r="S761">
        <v>381</v>
      </c>
      <c r="T761" t="s">
        <v>756</v>
      </c>
      <c r="U761" t="str">
        <f>IF(B761=1,MAX($U$2:$U760)+1,IF(AND($T761&lt;&gt;"",$T761=$T760),$U760,IF(B761="x",U760,"")))</f>
        <v/>
      </c>
      <c r="V761" t="str">
        <f>IF(C761=1,MAX($V$2:$V760)+1,IF(AND($T761&lt;&gt;"",$T761=$T760),$U760,IF(C761="x",V760,"")))</f>
        <v/>
      </c>
      <c r="W761" t="s">
        <v>735</v>
      </c>
      <c r="X761">
        <v>9</v>
      </c>
      <c r="Z761">
        <v>1</v>
      </c>
      <c r="AA761">
        <f t="shared" si="1042"/>
        <v>1381</v>
      </c>
      <c r="AB761" t="str">
        <f t="shared" si="1043"/>
        <v/>
      </c>
      <c r="AC761">
        <f t="shared" si="1039"/>
        <v>1381</v>
      </c>
      <c r="AD761" s="6">
        <v>1</v>
      </c>
      <c r="AE761" t="s">
        <v>937</v>
      </c>
      <c r="AF761" t="s">
        <v>926</v>
      </c>
      <c r="AG761" t="s">
        <v>756</v>
      </c>
      <c r="AH761" t="s">
        <v>756</v>
      </c>
      <c r="AI761" t="str">
        <f t="shared" si="1046"/>
        <v>e</v>
      </c>
      <c r="AJ761" t="str">
        <f t="shared" si="1047"/>
        <v/>
      </c>
      <c r="AK761" t="str">
        <f t="shared" si="1048"/>
        <v/>
      </c>
      <c r="AL761" t="str">
        <f t="shared" si="1049"/>
        <v/>
      </c>
      <c r="AM761" t="str">
        <f t="shared" si="1050"/>
        <v/>
      </c>
      <c r="AN761" t="str">
        <f t="shared" si="1051"/>
        <v>Home</v>
      </c>
      <c r="AO761" t="str">
        <f t="shared" si="1052"/>
        <v>h</v>
      </c>
      <c r="AP761" t="str">
        <f t="shared" si="1053"/>
        <v/>
      </c>
      <c r="AQ761" t="str">
        <f t="shared" si="1054"/>
        <v/>
      </c>
      <c r="AR761" t="str">
        <f t="shared" si="1055"/>
        <v>Home</v>
      </c>
      <c r="AS761" t="str">
        <f t="shared" si="1056"/>
        <v>h</v>
      </c>
      <c r="AT761" t="str">
        <f t="shared" si="1057"/>
        <v>Offensive</v>
      </c>
      <c r="AU761" t="str">
        <f t="shared" si="1058"/>
        <v/>
      </c>
      <c r="AV761" t="str">
        <f t="shared" si="1059"/>
        <v/>
      </c>
      <c r="AW761" t="str" cm="1">
        <f t="array" ref="AW761">IFERROR(IF(O761&lt;&gt;"",O761,IF(OR($S761="",$T761=""),"",IF(O761&lt;&gt;"",O761,IF($T761&lt;&gt;"",_xlfn._xlws.FILTER(O:O,($BU:$BU=$BU761)*($I:$I=$I761)*($T:$T=$T761)*($S:$S=_xlfn.MINIFS($S:$S,$T:$T,"="&amp;$T761)),"")))))&amp;"",IF(O761="","",""))&amp;""</f>
        <v>OffensivePlay_Zone-PuckRetrievalDumpIn</v>
      </c>
      <c r="AX761" t="str" cm="1">
        <f t="array" ref="AX761">IFERROR(IF(P761&lt;&gt;"",P761,IF(OR($S761="",$T761=""),"",IF($T761&lt;&gt;"",_xlfn._xlws.FILTER(P:P,($BU:$BU=$BU761)*($I:$I=$I761)*($T:$T=$T761)*($S:$S=_xlfn.MINIFS($S:$S,$T:$T,"="&amp;$T761)),""))))&amp;"",IF(P761="","",""))&amp;""</f>
        <v/>
      </c>
      <c r="AY761" t="str" cm="1">
        <f t="array" ref="AY761">IFERROR(IF(Q761&lt;&gt;"",Q761,IF(OR($S761="",$T761=""),"",IF($T761&lt;&gt;"",_xlfn._xlws.FILTER(Q:Q,($BU:$BU=$BU761)*($I:$I=$I761)*($T:$T=$T761)*($S:$S=_xlfn.MINIFS($S:$S,$T:$T,"="&amp;$T761)),""))))&amp;"",IF(Q761="","",""))&amp;""</f>
        <v>s</v>
      </c>
      <c r="AZ761" t="str" cm="1">
        <f t="array" ref="AZ761">IFERROR(IF(R761&lt;&gt;"",R761,IF(OR($S761="",$T761=""),"",IF($T761&lt;&gt;"",_xlfn._xlws.FILTER(R:R,($BU:$BU=$BU761)*($I:$I=$I761)*($T:$T=$T761)*($S:$S=_xlfn.MINIFS($S:$S,$T:$T,"="&amp;$T761)),""))))&amp;"",IF(R761="","",""))&amp;""</f>
        <v/>
      </c>
      <c r="BA761" s="6">
        <f t="shared" si="1060"/>
        <v>66</v>
      </c>
      <c r="BB761">
        <f t="shared" ref="BB761:BD761" si="1123">BB760</f>
        <v>18987</v>
      </c>
      <c r="BC761" t="str">
        <f t="shared" si="1123"/>
        <v>Velodrome</v>
      </c>
      <c r="BD761" t="str">
        <f t="shared" si="1123"/>
        <v>Outlaws</v>
      </c>
      <c r="BE761" t="s">
        <v>13</v>
      </c>
      <c r="BF761" t="s">
        <v>586</v>
      </c>
      <c r="BI761" cm="1">
        <f t="array" aca="1" ref="BI761" ca="1">IFERROR(_xlfn._xlws.FILTER(shifts!A:A,(shifts!B:B=events!AD761)*(shifts!AG:AG&gt;=events!BK761)*(shifts!AH:AH&lt;=events!BL761)),BI760)</f>
        <v>26</v>
      </c>
      <c r="BJ761" s="15">
        <f t="shared" si="1062"/>
        <v>0</v>
      </c>
      <c r="BK761">
        <f t="shared" si="1063"/>
        <v>454</v>
      </c>
      <c r="BL761">
        <f t="shared" si="1064"/>
        <v>454</v>
      </c>
      <c r="BM761" s="15">
        <f>SUMIFS(BJ$2:BJ761,K$2:K761,"=Intermission")+SUMIFS(BJ$2:BJ761,K$2:K761,"=Timeout")</f>
        <v>0</v>
      </c>
      <c r="BN761">
        <f t="shared" si="1065"/>
        <v>0</v>
      </c>
      <c r="BO761" s="19">
        <f t="shared" si="1066"/>
        <v>626</v>
      </c>
      <c r="BP761">
        <f t="shared" si="1067"/>
        <v>621</v>
      </c>
      <c r="BQ761" s="17">
        <f t="shared" si="1068"/>
        <v>626</v>
      </c>
      <c r="BR761" t="str">
        <f t="shared" si="1069"/>
        <v>event_team_player_1</v>
      </c>
      <c r="BS761">
        <f>COUNTIFS(S$3:S761,"="&amp;S761,AI$3:AI761,"="&amp;AI761)</f>
        <v>1</v>
      </c>
      <c r="BT761" t="str">
        <f>IFERROR(VLOOKUP(BB761&amp;BU761&amp;X761,game_rosters!U:W,3,FALSE),"")</f>
        <v>P100105</v>
      </c>
      <c r="BU761" t="str">
        <f t="shared" si="1070"/>
        <v>Velodrome</v>
      </c>
    </row>
    <row r="762" spans="1:73" x14ac:dyDescent="0.2">
      <c r="A762">
        <f t="shared" si="1045"/>
        <v>1</v>
      </c>
      <c r="E762" s="4"/>
      <c r="F762" s="43"/>
      <c r="G762" s="4"/>
      <c r="H762" s="46"/>
      <c r="I762" s="44">
        <v>9</v>
      </c>
      <c r="J762" s="44" t="str">
        <f t="shared" si="1071"/>
        <v>d</v>
      </c>
      <c r="K762" t="s">
        <v>238</v>
      </c>
      <c r="L762" t="s">
        <v>184</v>
      </c>
      <c r="M762" t="s">
        <v>88</v>
      </c>
      <c r="N762" t="s">
        <v>595</v>
      </c>
      <c r="O762" t="s">
        <v>627</v>
      </c>
      <c r="Q762" t="s">
        <v>595</v>
      </c>
      <c r="R762" s="51">
        <v>1</v>
      </c>
      <c r="S762">
        <v>382</v>
      </c>
      <c r="T762" t="s">
        <v>756</v>
      </c>
      <c r="U762" t="str">
        <f>IF(B762=1,MAX($U$2:$U761)+1,IF(AND($T762&lt;&gt;"",$T762=$T761),$U761,IF(B762="x",U761,"")))</f>
        <v/>
      </c>
      <c r="V762" t="str">
        <f>IF(C762=1,MAX($V$2:$V761)+1,IF(AND($T762&lt;&gt;"",$T762=$T761),$U761,IF(C762="x",V761,"")))</f>
        <v/>
      </c>
      <c r="W762" t="s">
        <v>735</v>
      </c>
      <c r="X762">
        <v>9</v>
      </c>
      <c r="Z762">
        <v>1</v>
      </c>
      <c r="AA762">
        <f t="shared" si="1042"/>
        <v>1382</v>
      </c>
      <c r="AB762" t="str">
        <f t="shared" si="1043"/>
        <v/>
      </c>
      <c r="AC762">
        <f t="shared" si="1039"/>
        <v>1382</v>
      </c>
      <c r="AD762" s="6">
        <v>1</v>
      </c>
      <c r="AE762" t="s">
        <v>937</v>
      </c>
      <c r="AF762" t="s">
        <v>904</v>
      </c>
      <c r="AG762" t="s">
        <v>937</v>
      </c>
      <c r="AH762" t="s">
        <v>927</v>
      </c>
      <c r="AI762" t="str">
        <f t="shared" si="1046"/>
        <v>e</v>
      </c>
      <c r="AJ762" t="str">
        <f t="shared" si="1047"/>
        <v>d</v>
      </c>
      <c r="AK762" t="str">
        <f t="shared" si="1048"/>
        <v>d</v>
      </c>
      <c r="AL762" t="str">
        <f t="shared" si="1049"/>
        <v>d</v>
      </c>
      <c r="AM762" t="str">
        <f t="shared" si="1050"/>
        <v>o</v>
      </c>
      <c r="AN762" t="str">
        <f t="shared" si="1051"/>
        <v>Home</v>
      </c>
      <c r="AO762" t="str">
        <f t="shared" si="1052"/>
        <v>h</v>
      </c>
      <c r="AP762" t="str">
        <f t="shared" si="1053"/>
        <v>d</v>
      </c>
      <c r="AQ762" t="str">
        <f t="shared" si="1054"/>
        <v>o</v>
      </c>
      <c r="AR762" t="str">
        <f t="shared" si="1055"/>
        <v>Home</v>
      </c>
      <c r="AS762" t="str">
        <f t="shared" si="1056"/>
        <v>h</v>
      </c>
      <c r="AT762" t="str">
        <f t="shared" si="1057"/>
        <v>Offensive</v>
      </c>
      <c r="AU762" t="str">
        <f t="shared" si="1058"/>
        <v/>
      </c>
      <c r="AV762" t="str">
        <f t="shared" si="1059"/>
        <v/>
      </c>
      <c r="AW762" t="str" cm="1">
        <f t="array" ref="AW762">IFERROR(IF(O762&lt;&gt;"",O762,IF(OR($S762="",$T762=""),"",IF(O762&lt;&gt;"",O762,IF($T762&lt;&gt;"",_xlfn._xlws.FILTER(O:O,($BU:$BU=$BU762)*($I:$I=$I762)*($T:$T=$T762)*($S:$S=_xlfn.MINIFS($S:$S,$T:$T,"="&amp;$T762)),"")))))&amp;"",IF(O762="","",""))&amp;""</f>
        <v>OffensivePlay_Possession-Deke</v>
      </c>
      <c r="AX762" t="str" cm="1">
        <f t="array" ref="AX762">IFERROR(IF(P762&lt;&gt;"",P762,IF(OR($S762="",$T762=""),"",IF($T762&lt;&gt;"",_xlfn._xlws.FILTER(P:P,($BU:$BU=$BU762)*($I:$I=$I762)*($T:$T=$T762)*($S:$S=_xlfn.MINIFS($S:$S,$T:$T,"="&amp;$T762)),""))))&amp;"",IF(P762="","",""))&amp;""</f>
        <v/>
      </c>
      <c r="AY762" t="str" cm="1">
        <f t="array" ref="AY762">IFERROR(IF(Q762&lt;&gt;"",Q762,IF(OR($S762="",$T762=""),"",IF($T762&lt;&gt;"",_xlfn._xlws.FILTER(Q:Q,($BU:$BU=$BU762)*($I:$I=$I762)*($T:$T=$T762)*($S:$S=_xlfn.MINIFS($S:$S,$T:$T,"="&amp;$T762)),""))))&amp;"",IF(Q762="","",""))&amp;""</f>
        <v>s</v>
      </c>
      <c r="AZ762" t="str" cm="1">
        <f t="array" ref="AZ762">IFERROR(IF(R762&lt;&gt;"",R762,IF(OR($S762="",$T762=""),"",IF($T762&lt;&gt;"",_xlfn._xlws.FILTER(R:R,($BU:$BU=$BU762)*($I:$I=$I762)*($T:$T=$T762)*($S:$S=_xlfn.MINIFS($S:$S,$T:$T,"="&amp;$T762)),""))))&amp;"",IF(R762="","",""))&amp;""</f>
        <v>1</v>
      </c>
      <c r="BA762" s="6">
        <f t="shared" si="1060"/>
        <v>67</v>
      </c>
      <c r="BB762">
        <f t="shared" ref="BB762:BD762" si="1124">BB761</f>
        <v>18987</v>
      </c>
      <c r="BC762" t="str">
        <f t="shared" si="1124"/>
        <v>Velodrome</v>
      </c>
      <c r="BD762" t="str">
        <f t="shared" si="1124"/>
        <v>Outlaws</v>
      </c>
      <c r="BE762" t="s">
        <v>238</v>
      </c>
      <c r="BF762" t="s">
        <v>184</v>
      </c>
      <c r="BI762" cm="1">
        <f t="array" aca="1" ref="BI762" ca="1">IFERROR(_xlfn._xlws.FILTER(shifts!A:A,(shifts!B:B=events!AD762)*(shifts!AG:AG&gt;=events!BK762)*(shifts!AH:AH&lt;=events!BL762)),BI761)</f>
        <v>26</v>
      </c>
      <c r="BJ762" s="15">
        <f t="shared" si="1062"/>
        <v>1</v>
      </c>
      <c r="BK762">
        <f t="shared" si="1063"/>
        <v>453</v>
      </c>
      <c r="BL762">
        <f t="shared" si="1064"/>
        <v>452</v>
      </c>
      <c r="BM762" s="15">
        <f>SUMIFS(BJ$2:BJ762,K$2:K762,"=Intermission")+SUMIFS(BJ$2:BJ762,K$2:K762,"=Timeout")</f>
        <v>0</v>
      </c>
      <c r="BN762">
        <f t="shared" si="1065"/>
        <v>0</v>
      </c>
      <c r="BO762" s="19">
        <f t="shared" si="1066"/>
        <v>627</v>
      </c>
      <c r="BP762">
        <f t="shared" si="1067"/>
        <v>622</v>
      </c>
      <c r="BQ762" s="17">
        <f t="shared" si="1068"/>
        <v>628</v>
      </c>
      <c r="BR762" t="str">
        <f t="shared" si="1069"/>
        <v>event_team_player_1</v>
      </c>
      <c r="BS762">
        <f>COUNTIFS(S$3:S762,"="&amp;S762,AI$3:AI762,"="&amp;AI762)</f>
        <v>1</v>
      </c>
      <c r="BT762" t="str">
        <f>IFERROR(VLOOKUP(BB762&amp;BU762&amp;X762,game_rosters!U:W,3,FALSE),"")</f>
        <v>P100105</v>
      </c>
      <c r="BU762" t="str">
        <f t="shared" si="1070"/>
        <v>Velodrome</v>
      </c>
    </row>
    <row r="763" spans="1:73" x14ac:dyDescent="0.2">
      <c r="A763" t="str">
        <f t="shared" si="1045"/>
        <v/>
      </c>
      <c r="E763" s="4"/>
      <c r="F763" s="43"/>
      <c r="G763" s="4"/>
      <c r="H763" s="46"/>
      <c r="I763" s="44">
        <v>89</v>
      </c>
      <c r="J763" s="44" t="str">
        <f t="shared" si="1071"/>
        <v/>
      </c>
      <c r="O763" t="s">
        <v>601</v>
      </c>
      <c r="Q763" t="s">
        <v>594</v>
      </c>
      <c r="R763" s="51">
        <v>1</v>
      </c>
      <c r="S763">
        <v>382</v>
      </c>
      <c r="T763" t="s">
        <v>756</v>
      </c>
      <c r="U763" t="str">
        <f>IF(B763=1,MAX($U$2:$U762)+1,IF(AND($T763&lt;&gt;"",$T763=$T762),$U762,IF(B763="x",U762,"")))</f>
        <v/>
      </c>
      <c r="V763" t="str">
        <f>IF(C763=1,MAX($V$2:$V762)+1,IF(AND($T763&lt;&gt;"",$T763=$T762),$U762,IF(C763="x",V762,"")))</f>
        <v/>
      </c>
      <c r="X763">
        <v>89</v>
      </c>
      <c r="AA763">
        <f t="shared" si="1042"/>
        <v>1382</v>
      </c>
      <c r="AB763" t="str">
        <f t="shared" si="1043"/>
        <v/>
      </c>
      <c r="AC763">
        <f t="shared" si="1039"/>
        <v>1382</v>
      </c>
      <c r="AD763" s="6">
        <v>1</v>
      </c>
      <c r="AE763" t="s">
        <v>937</v>
      </c>
      <c r="AF763" t="s">
        <v>904</v>
      </c>
      <c r="AG763" t="s">
        <v>937</v>
      </c>
      <c r="AH763" t="s">
        <v>927</v>
      </c>
      <c r="AI763" t="str">
        <f t="shared" si="1046"/>
        <v>o</v>
      </c>
      <c r="AJ763" t="str">
        <f t="shared" si="1047"/>
        <v>d</v>
      </c>
      <c r="AK763" t="str">
        <f t="shared" si="1048"/>
        <v>d</v>
      </c>
      <c r="AL763" t="str">
        <f t="shared" si="1049"/>
        <v/>
      </c>
      <c r="AM763" t="str">
        <f t="shared" si="1050"/>
        <v/>
      </c>
      <c r="AN763" t="str">
        <f t="shared" si="1051"/>
        <v>Home</v>
      </c>
      <c r="AO763" t="str">
        <f t="shared" si="1052"/>
        <v>h</v>
      </c>
      <c r="AP763" t="str">
        <f t="shared" si="1053"/>
        <v>d</v>
      </c>
      <c r="AQ763" t="str">
        <f t="shared" si="1054"/>
        <v>o</v>
      </c>
      <c r="AR763" t="str">
        <f t="shared" si="1055"/>
        <v>Home</v>
      </c>
      <c r="AS763" t="str">
        <f t="shared" si="1056"/>
        <v>h</v>
      </c>
      <c r="AT763" t="str">
        <f t="shared" si="1057"/>
        <v>Defensive</v>
      </c>
      <c r="AU763" t="str">
        <f t="shared" si="1058"/>
        <v/>
      </c>
      <c r="AV763" t="str">
        <f t="shared" si="1059"/>
        <v/>
      </c>
      <c r="AW763" t="str" cm="1">
        <f t="array" ref="AW763">IFERROR(IF(O763&lt;&gt;"",O763,IF(OR($S763="",$T763=""),"",IF(O763&lt;&gt;"",O763,IF($T763&lt;&gt;"",_xlfn._xlws.FILTER(O:O,($BU:$BU=$BU763)*($I:$I=$I763)*($T:$T=$T763)*($S:$S=_xlfn.MINIFS($S:$S,$T:$T,"="&amp;$T763)),"")))))&amp;"",IF(O763="","",""))&amp;""</f>
        <v>Defensive_PlayPossession-PokeCheck</v>
      </c>
      <c r="AX763" t="str" cm="1">
        <f t="array" ref="AX763">IFERROR(IF(P763&lt;&gt;"",P763,IF(OR($S763="",$T763=""),"",IF($T763&lt;&gt;"",_xlfn._xlws.FILTER(P:P,($BU:$BU=$BU763)*($I:$I=$I763)*($T:$T=$T763)*($S:$S=_xlfn.MINIFS($S:$S,$T:$T,"="&amp;$T763)),""))))&amp;"",IF(P763="","",""))&amp;""</f>
        <v/>
      </c>
      <c r="AY763" t="str" cm="1">
        <f t="array" ref="AY763">IFERROR(IF(Q763&lt;&gt;"",Q763,IF(OR($S763="",$T763=""),"",IF($T763&lt;&gt;"",_xlfn._xlws.FILTER(Q:Q,($BU:$BU=$BU763)*($I:$I=$I763)*($T:$T=$T763)*($S:$S=_xlfn.MINIFS($S:$S,$T:$T,"="&amp;$T763)),""))))&amp;"",IF(Q763="","",""))&amp;""</f>
        <v>u</v>
      </c>
      <c r="AZ763" t="str" cm="1">
        <f t="array" ref="AZ763">IFERROR(IF(R763&lt;&gt;"",R763,IF(OR($S763="",$T763=""),"",IF($T763&lt;&gt;"",_xlfn._xlws.FILTER(R:R,($BU:$BU=$BU763)*($I:$I=$I763)*($T:$T=$T763)*($S:$S=_xlfn.MINIFS($S:$S,$T:$T,"="&amp;$T763)),""))))&amp;"",IF(R763="","",""))&amp;""</f>
        <v>1</v>
      </c>
      <c r="BA763" s="6">
        <f t="shared" si="1060"/>
        <v>67</v>
      </c>
      <c r="BB763">
        <f t="shared" ref="BB763:BD763" si="1125">BB762</f>
        <v>18987</v>
      </c>
      <c r="BC763" t="str">
        <f t="shared" si="1125"/>
        <v>Velodrome</v>
      </c>
      <c r="BD763" t="str">
        <f t="shared" si="1125"/>
        <v>Outlaws</v>
      </c>
      <c r="BE763" t="s">
        <v>238</v>
      </c>
      <c r="BF763" t="s">
        <v>184</v>
      </c>
      <c r="BI763" cm="1">
        <f t="array" aca="1" ref="BI763" ca="1">IFERROR(_xlfn._xlws.FILTER(shifts!A:A,(shifts!B:B=events!AD763)*(shifts!AG:AG&gt;=events!BK763)*(shifts!AH:AH&lt;=events!BL763)),BI762)</f>
        <v>26</v>
      </c>
      <c r="BJ763" s="15">
        <f t="shared" si="1062"/>
        <v>1</v>
      </c>
      <c r="BK763">
        <f t="shared" si="1063"/>
        <v>453</v>
      </c>
      <c r="BL763">
        <f t="shared" si="1064"/>
        <v>452</v>
      </c>
      <c r="BM763" s="15">
        <f>SUMIFS(BJ$2:BJ763,K$2:K763,"=Intermission")+SUMIFS(BJ$2:BJ763,K$2:K763,"=Timeout")</f>
        <v>0</v>
      </c>
      <c r="BN763">
        <f t="shared" si="1065"/>
        <v>0</v>
      </c>
      <c r="BO763" s="19">
        <f t="shared" si="1066"/>
        <v>627</v>
      </c>
      <c r="BP763">
        <f t="shared" si="1067"/>
        <v>622</v>
      </c>
      <c r="BQ763" s="17">
        <f t="shared" si="1068"/>
        <v>628</v>
      </c>
      <c r="BR763" t="str">
        <f t="shared" si="1069"/>
        <v>opp_team_player_1</v>
      </c>
      <c r="BS763">
        <f>COUNTIFS(S$3:S763,"="&amp;S763,AI$3:AI763,"="&amp;AI763)</f>
        <v>1</v>
      </c>
      <c r="BT763" t="str">
        <f>IFERROR(VLOOKUP(BB763&amp;BU763&amp;X763,game_rosters!U:W,3,FALSE),"")</f>
        <v>P100080</v>
      </c>
      <c r="BU763" t="str">
        <f t="shared" si="1070"/>
        <v>Outlaws</v>
      </c>
    </row>
    <row r="764" spans="1:73" x14ac:dyDescent="0.2">
      <c r="A764">
        <f t="shared" si="1045"/>
        <v>1</v>
      </c>
      <c r="E764" s="4"/>
      <c r="F764" s="43"/>
      <c r="G764" s="4"/>
      <c r="H764" s="46"/>
      <c r="I764" s="44">
        <v>9</v>
      </c>
      <c r="J764" s="44" t="str">
        <f t="shared" si="1071"/>
        <v/>
      </c>
      <c r="K764" t="s">
        <v>13</v>
      </c>
      <c r="O764" t="s">
        <v>627</v>
      </c>
      <c r="Q764" t="s">
        <v>595</v>
      </c>
      <c r="R764" s="51">
        <v>1</v>
      </c>
      <c r="S764">
        <v>383</v>
      </c>
      <c r="T764" t="s">
        <v>756</v>
      </c>
      <c r="U764" t="str">
        <f>IF(B764=1,MAX($U$2:$U763)+1,IF(AND($T764&lt;&gt;"",$T764=$T763),$U763,IF(B764="x",U763,"")))</f>
        <v/>
      </c>
      <c r="V764" t="str">
        <f>IF(C764=1,MAX($V$2:$V763)+1,IF(AND($T764&lt;&gt;"",$T764=$T763),$U763,IF(C764="x",V763,"")))</f>
        <v/>
      </c>
      <c r="W764" t="s">
        <v>735</v>
      </c>
      <c r="X764">
        <v>9</v>
      </c>
      <c r="Z764">
        <v>1</v>
      </c>
      <c r="AA764">
        <f t="shared" si="1042"/>
        <v>1383</v>
      </c>
      <c r="AB764" t="str">
        <f t="shared" si="1043"/>
        <v/>
      </c>
      <c r="AC764">
        <f t="shared" si="1039"/>
        <v>1383</v>
      </c>
      <c r="AD764" s="6">
        <v>1</v>
      </c>
      <c r="AE764" t="s">
        <v>937</v>
      </c>
      <c r="AF764" t="s">
        <v>927</v>
      </c>
      <c r="AG764" t="s">
        <v>937</v>
      </c>
      <c r="AH764" t="s">
        <v>906</v>
      </c>
      <c r="AI764" t="str">
        <f t="shared" si="1046"/>
        <v>e</v>
      </c>
      <c r="AJ764" t="str">
        <f t="shared" si="1047"/>
        <v/>
      </c>
      <c r="AK764" t="str">
        <f t="shared" si="1048"/>
        <v/>
      </c>
      <c r="AL764" t="str">
        <f t="shared" si="1049"/>
        <v/>
      </c>
      <c r="AM764" t="str">
        <f t="shared" si="1050"/>
        <v/>
      </c>
      <c r="AN764" t="str">
        <f t="shared" si="1051"/>
        <v>Home</v>
      </c>
      <c r="AO764" t="str">
        <f t="shared" si="1052"/>
        <v>h</v>
      </c>
      <c r="AP764" t="str">
        <f t="shared" si="1053"/>
        <v/>
      </c>
      <c r="AQ764" t="str">
        <f t="shared" si="1054"/>
        <v/>
      </c>
      <c r="AR764" t="str">
        <f t="shared" si="1055"/>
        <v>Home</v>
      </c>
      <c r="AS764" t="str">
        <f t="shared" si="1056"/>
        <v>h</v>
      </c>
      <c r="AT764" t="str">
        <f t="shared" si="1057"/>
        <v>Offensive</v>
      </c>
      <c r="AU764" t="str">
        <f t="shared" si="1058"/>
        <v/>
      </c>
      <c r="AV764" t="str">
        <f t="shared" si="1059"/>
        <v/>
      </c>
      <c r="AW764" t="str" cm="1">
        <f t="array" ref="AW764">IFERROR(IF(O764&lt;&gt;"",O764,IF(OR($S764="",$T764=""),"",IF(O764&lt;&gt;"",O764,IF($T764&lt;&gt;"",_xlfn._xlws.FILTER(O:O,($BU:$BU=$BU764)*($I:$I=$I764)*($T:$T=$T764)*($S:$S=_xlfn.MINIFS($S:$S,$T:$T,"="&amp;$T764)),"")))))&amp;"",IF(O764="","",""))&amp;""</f>
        <v>OffensivePlay_Possession-Deke</v>
      </c>
      <c r="AX764" t="str" cm="1">
        <f t="array" ref="AX764">IFERROR(IF(P764&lt;&gt;"",P764,IF(OR($S764="",$T764=""),"",IF($T764&lt;&gt;"",_xlfn._xlws.FILTER(P:P,($BU:$BU=$BU764)*($I:$I=$I764)*($T:$T=$T764)*($S:$S=_xlfn.MINIFS($S:$S,$T:$T,"="&amp;$T764)),""))))&amp;"",IF(P764="","",""))&amp;""</f>
        <v/>
      </c>
      <c r="AY764" t="str" cm="1">
        <f t="array" ref="AY764">IFERROR(IF(Q764&lt;&gt;"",Q764,IF(OR($S764="",$T764=""),"",IF($T764&lt;&gt;"",_xlfn._xlws.FILTER(Q:Q,($BU:$BU=$BU764)*($I:$I=$I764)*($T:$T=$T764)*($S:$S=_xlfn.MINIFS($S:$S,$T:$T,"="&amp;$T764)),""))))&amp;"",IF(Q764="","",""))&amp;""</f>
        <v>s</v>
      </c>
      <c r="AZ764" t="str" cm="1">
        <f t="array" ref="AZ764">IFERROR(IF(R764&lt;&gt;"",R764,IF(OR($S764="",$T764=""),"",IF($T764&lt;&gt;"",_xlfn._xlws.FILTER(R:R,($BU:$BU=$BU764)*($I:$I=$I764)*($T:$T=$T764)*($S:$S=_xlfn.MINIFS($S:$S,$T:$T,"="&amp;$T764)),""))))&amp;"",IF(R764="","",""))&amp;""</f>
        <v>1</v>
      </c>
      <c r="BA764" s="6">
        <f t="shared" si="1060"/>
        <v>67</v>
      </c>
      <c r="BB764">
        <f t="shared" ref="BB764:BD764" si="1126">BB763</f>
        <v>18987</v>
      </c>
      <c r="BC764" t="str">
        <f t="shared" si="1126"/>
        <v>Velodrome</v>
      </c>
      <c r="BD764" t="str">
        <f t="shared" si="1126"/>
        <v>Outlaws</v>
      </c>
      <c r="BE764" t="s">
        <v>13</v>
      </c>
      <c r="BF764" t="s">
        <v>756</v>
      </c>
      <c r="BI764" cm="1">
        <f t="array" aca="1" ref="BI764" ca="1">IFERROR(_xlfn._xlws.FILTER(shifts!A:A,(shifts!B:B=events!AD764)*(shifts!AG:AG&gt;=events!BK764)*(shifts!AH:AH&lt;=events!BL764)),BI763)</f>
        <v>26</v>
      </c>
      <c r="BJ764" s="15">
        <f t="shared" si="1062"/>
        <v>3</v>
      </c>
      <c r="BK764">
        <f t="shared" si="1063"/>
        <v>452</v>
      </c>
      <c r="BL764">
        <f t="shared" si="1064"/>
        <v>449</v>
      </c>
      <c r="BM764" s="15">
        <f>SUMIFS(BJ$2:BJ764,K$2:K764,"=Intermission")+SUMIFS(BJ$2:BJ764,K$2:K764,"=Timeout")</f>
        <v>0</v>
      </c>
      <c r="BN764">
        <f t="shared" si="1065"/>
        <v>0</v>
      </c>
      <c r="BO764" s="19">
        <f t="shared" si="1066"/>
        <v>628</v>
      </c>
      <c r="BP764">
        <f t="shared" si="1067"/>
        <v>623</v>
      </c>
      <c r="BQ764" s="17">
        <f t="shared" si="1068"/>
        <v>631</v>
      </c>
      <c r="BR764" t="str">
        <f t="shared" si="1069"/>
        <v>event_team_player_1</v>
      </c>
      <c r="BS764">
        <f>COUNTIFS(S$3:S764,"="&amp;S764,AI$3:AI764,"="&amp;AI764)</f>
        <v>1</v>
      </c>
      <c r="BT764" t="str">
        <f>IFERROR(VLOOKUP(BB764&amp;BU764&amp;X764,game_rosters!U:W,3,FALSE),"")</f>
        <v>P100105</v>
      </c>
      <c r="BU764" t="str">
        <f t="shared" si="1070"/>
        <v>Velodrome</v>
      </c>
    </row>
    <row r="765" spans="1:73" x14ac:dyDescent="0.2">
      <c r="A765" t="str">
        <f t="shared" si="1045"/>
        <v/>
      </c>
      <c r="E765" s="4"/>
      <c r="F765" s="43"/>
      <c r="G765" s="4"/>
      <c r="H765" s="46"/>
      <c r="I765" s="44">
        <v>91</v>
      </c>
      <c r="J765" s="44" t="str">
        <f t="shared" si="1071"/>
        <v/>
      </c>
      <c r="O765" t="s">
        <v>601</v>
      </c>
      <c r="Q765" t="s">
        <v>594</v>
      </c>
      <c r="R765" s="51">
        <v>1</v>
      </c>
      <c r="S765">
        <v>383</v>
      </c>
      <c r="T765" t="s">
        <v>756</v>
      </c>
      <c r="U765" t="str">
        <f>IF(B765=1,MAX($U$2:$U764)+1,IF(AND($T765&lt;&gt;"",$T765=$T764),$U764,IF(B765="x",U764,"")))</f>
        <v/>
      </c>
      <c r="V765" t="str">
        <f>IF(C765=1,MAX($V$2:$V764)+1,IF(AND($T765&lt;&gt;"",$T765=$T764),$U764,IF(C765="x",V764,"")))</f>
        <v/>
      </c>
      <c r="X765">
        <v>91</v>
      </c>
      <c r="AA765">
        <f t="shared" si="1042"/>
        <v>1383</v>
      </c>
      <c r="AB765" t="str">
        <f t="shared" si="1043"/>
        <v/>
      </c>
      <c r="AC765">
        <f t="shared" si="1039"/>
        <v>1383</v>
      </c>
      <c r="AD765" s="6">
        <v>1</v>
      </c>
      <c r="AE765" t="s">
        <v>937</v>
      </c>
      <c r="AF765" t="s">
        <v>927</v>
      </c>
      <c r="AG765" t="s">
        <v>937</v>
      </c>
      <c r="AH765" t="s">
        <v>906</v>
      </c>
      <c r="AI765" t="str">
        <f t="shared" si="1046"/>
        <v>o</v>
      </c>
      <c r="AJ765" t="str">
        <f t="shared" si="1047"/>
        <v/>
      </c>
      <c r="AK765" t="str">
        <f t="shared" si="1048"/>
        <v/>
      </c>
      <c r="AL765" t="str">
        <f t="shared" si="1049"/>
        <v/>
      </c>
      <c r="AM765" t="str">
        <f t="shared" si="1050"/>
        <v/>
      </c>
      <c r="AN765" t="str">
        <f t="shared" si="1051"/>
        <v>Home</v>
      </c>
      <c r="AO765" t="str">
        <f t="shared" si="1052"/>
        <v>h</v>
      </c>
      <c r="AP765" t="str">
        <f t="shared" si="1053"/>
        <v/>
      </c>
      <c r="AQ765" t="str">
        <f t="shared" si="1054"/>
        <v/>
      </c>
      <c r="AR765" t="str">
        <f t="shared" si="1055"/>
        <v>Home</v>
      </c>
      <c r="AS765" t="str">
        <f t="shared" si="1056"/>
        <v>h</v>
      </c>
      <c r="AT765" t="str">
        <f t="shared" si="1057"/>
        <v>Defensive</v>
      </c>
      <c r="AU765" t="str">
        <f t="shared" si="1058"/>
        <v/>
      </c>
      <c r="AV765" t="str">
        <f t="shared" si="1059"/>
        <v/>
      </c>
      <c r="AW765" t="str" cm="1">
        <f t="array" ref="AW765">IFERROR(IF(O765&lt;&gt;"",O765,IF(OR($S765="",$T765=""),"",IF(O765&lt;&gt;"",O765,IF($T765&lt;&gt;"",_xlfn._xlws.FILTER(O:O,($BU:$BU=$BU765)*($I:$I=$I765)*($T:$T=$T765)*($S:$S=_xlfn.MINIFS($S:$S,$T:$T,"="&amp;$T765)),"")))))&amp;"",IF(O765="","",""))&amp;""</f>
        <v>Defensive_PlayPossession-PokeCheck</v>
      </c>
      <c r="AX765" t="str" cm="1">
        <f t="array" ref="AX765">IFERROR(IF(P765&lt;&gt;"",P765,IF(OR($S765="",$T765=""),"",IF($T765&lt;&gt;"",_xlfn._xlws.FILTER(P:P,($BU:$BU=$BU765)*($I:$I=$I765)*($T:$T=$T765)*($S:$S=_xlfn.MINIFS($S:$S,$T:$T,"="&amp;$T765)),""))))&amp;"",IF(P765="","",""))&amp;""</f>
        <v/>
      </c>
      <c r="AY765" t="str" cm="1">
        <f t="array" ref="AY765">IFERROR(IF(Q765&lt;&gt;"",Q765,IF(OR($S765="",$T765=""),"",IF($T765&lt;&gt;"",_xlfn._xlws.FILTER(Q:Q,($BU:$BU=$BU765)*($I:$I=$I765)*($T:$T=$T765)*($S:$S=_xlfn.MINIFS($S:$S,$T:$T,"="&amp;$T765)),""))))&amp;"",IF(Q765="","",""))&amp;""</f>
        <v>u</v>
      </c>
      <c r="AZ765" t="str" cm="1">
        <f t="array" ref="AZ765">IFERROR(IF(R765&lt;&gt;"",R765,IF(OR($S765="",$T765=""),"",IF($T765&lt;&gt;"",_xlfn._xlws.FILTER(R:R,($BU:$BU=$BU765)*($I:$I=$I765)*($T:$T=$T765)*($S:$S=_xlfn.MINIFS($S:$S,$T:$T,"="&amp;$T765)),""))))&amp;"",IF(R765="","",""))&amp;""</f>
        <v>1</v>
      </c>
      <c r="BA765" s="6">
        <f t="shared" si="1060"/>
        <v>67</v>
      </c>
      <c r="BB765">
        <f t="shared" ref="BB765:BD765" si="1127">BB764</f>
        <v>18987</v>
      </c>
      <c r="BC765" t="str">
        <f t="shared" si="1127"/>
        <v>Velodrome</v>
      </c>
      <c r="BD765" t="str">
        <f t="shared" si="1127"/>
        <v>Outlaws</v>
      </c>
      <c r="BE765" t="s">
        <v>13</v>
      </c>
      <c r="BF765" t="s">
        <v>756</v>
      </c>
      <c r="BI765" cm="1">
        <f t="array" aca="1" ref="BI765" ca="1">IFERROR(_xlfn._xlws.FILTER(shifts!A:A,(shifts!B:B=events!AD765)*(shifts!AG:AG&gt;=events!BK765)*(shifts!AH:AH&lt;=events!BL765)),BI764)</f>
        <v>26</v>
      </c>
      <c r="BJ765" s="15">
        <f t="shared" si="1062"/>
        <v>3</v>
      </c>
      <c r="BK765">
        <f t="shared" si="1063"/>
        <v>452</v>
      </c>
      <c r="BL765">
        <f t="shared" si="1064"/>
        <v>449</v>
      </c>
      <c r="BM765" s="15">
        <f>SUMIFS(BJ$2:BJ765,K$2:K765,"=Intermission")+SUMIFS(BJ$2:BJ765,K$2:K765,"=Timeout")</f>
        <v>0</v>
      </c>
      <c r="BN765">
        <f t="shared" si="1065"/>
        <v>0</v>
      </c>
      <c r="BO765" s="19">
        <f t="shared" si="1066"/>
        <v>628</v>
      </c>
      <c r="BP765">
        <f t="shared" si="1067"/>
        <v>623</v>
      </c>
      <c r="BQ765" s="17">
        <f t="shared" si="1068"/>
        <v>631</v>
      </c>
      <c r="BR765" t="str">
        <f t="shared" si="1069"/>
        <v>opp_team_player_1</v>
      </c>
      <c r="BS765">
        <f>COUNTIFS(S$3:S765,"="&amp;S765,AI$3:AI765,"="&amp;AI765)</f>
        <v>1</v>
      </c>
      <c r="BT765" t="str">
        <f>IFERROR(VLOOKUP(BB765&amp;BU765&amp;X765,game_rosters!U:W,3,FALSE),"")</f>
        <v>P100232</v>
      </c>
      <c r="BU765" t="str">
        <f t="shared" si="1070"/>
        <v>Outlaws</v>
      </c>
    </row>
    <row r="766" spans="1:73" x14ac:dyDescent="0.2">
      <c r="A766">
        <f t="shared" si="1045"/>
        <v>1</v>
      </c>
      <c r="E766" s="4"/>
      <c r="F766" s="43"/>
      <c r="G766" s="4"/>
      <c r="H766" s="46"/>
      <c r="I766" s="44">
        <v>9</v>
      </c>
      <c r="J766" s="44" t="str">
        <f t="shared" si="1071"/>
        <v>o</v>
      </c>
      <c r="K766" t="s">
        <v>238</v>
      </c>
      <c r="L766" t="s">
        <v>174</v>
      </c>
      <c r="M766" t="s">
        <v>85</v>
      </c>
      <c r="N766" t="s">
        <v>595</v>
      </c>
      <c r="O766" t="s">
        <v>608</v>
      </c>
      <c r="R766" s="51">
        <v>1</v>
      </c>
      <c r="S766">
        <v>384</v>
      </c>
      <c r="T766" t="s">
        <v>756</v>
      </c>
      <c r="U766" t="str">
        <f>IF(B766=1,MAX($U$2:$U765)+1,IF(AND($T766&lt;&gt;"",$T766=$T765),$U765,IF(B766="x",U765,"")))</f>
        <v/>
      </c>
      <c r="V766" t="str">
        <f>IF(C766=1,MAX($V$2:$V765)+1,IF(AND($T766&lt;&gt;"",$T766=$T765),$U765,IF(C766="x",V765,"")))</f>
        <v/>
      </c>
      <c r="W766" t="s">
        <v>735</v>
      </c>
      <c r="X766">
        <v>9</v>
      </c>
      <c r="Z766">
        <v>1</v>
      </c>
      <c r="AA766">
        <f t="shared" si="1042"/>
        <v>1384</v>
      </c>
      <c r="AB766" t="str">
        <f t="shared" si="1043"/>
        <v/>
      </c>
      <c r="AC766">
        <f t="shared" si="1039"/>
        <v>1384</v>
      </c>
      <c r="AD766" s="6">
        <v>1</v>
      </c>
      <c r="AE766" t="s">
        <v>937</v>
      </c>
      <c r="AF766" t="s">
        <v>906</v>
      </c>
      <c r="AG766" t="s">
        <v>937</v>
      </c>
      <c r="AH766" t="s">
        <v>740</v>
      </c>
      <c r="AI766" t="str">
        <f t="shared" si="1046"/>
        <v>e</v>
      </c>
      <c r="AJ766" t="str">
        <f t="shared" si="1047"/>
        <v>o</v>
      </c>
      <c r="AK766" t="str">
        <f t="shared" si="1048"/>
        <v>o</v>
      </c>
      <c r="AL766" t="str">
        <f t="shared" si="1049"/>
        <v>o</v>
      </c>
      <c r="AM766" t="str">
        <f t="shared" si="1050"/>
        <v>d</v>
      </c>
      <c r="AN766" t="str">
        <f t="shared" si="1051"/>
        <v>Home</v>
      </c>
      <c r="AO766" t="str">
        <f t="shared" si="1052"/>
        <v>h</v>
      </c>
      <c r="AP766" t="str">
        <f t="shared" si="1053"/>
        <v>o</v>
      </c>
      <c r="AQ766" t="str">
        <f t="shared" si="1054"/>
        <v>d</v>
      </c>
      <c r="AR766" t="str">
        <f t="shared" si="1055"/>
        <v>Home</v>
      </c>
      <c r="AS766" t="str">
        <f t="shared" si="1056"/>
        <v>h</v>
      </c>
      <c r="AT766" t="str">
        <f t="shared" si="1057"/>
        <v>Offensive</v>
      </c>
      <c r="AU766" t="str">
        <f t="shared" si="1058"/>
        <v/>
      </c>
      <c r="AV766" t="str">
        <f t="shared" si="1059"/>
        <v/>
      </c>
      <c r="AW766" t="str" cm="1">
        <f t="array" ref="AW766">IFERROR(IF(O766&lt;&gt;"",O766,IF(OR($S766="",$T766=""),"",IF(O766&lt;&gt;"",O766,IF($T766&lt;&gt;"",_xlfn._xlws.FILTER(O:O,($BU:$BU=$BU766)*($I:$I=$I766)*($T:$T=$T766)*($S:$S=_xlfn.MINIFS($S:$S,$T:$T,"="&amp;$T766)),"")))))&amp;"",IF(O766="","",""))&amp;""</f>
        <v>OffensivePlay_Possession-DriveWide</v>
      </c>
      <c r="AX766" t="str" cm="1">
        <f t="array" ref="AX766">IFERROR(IF(P766&lt;&gt;"",P766,IF(OR($S766="",$T766=""),"",IF($T766&lt;&gt;"",_xlfn._xlws.FILTER(P:P,($BU:$BU=$BU766)*($I:$I=$I766)*($T:$T=$T766)*($S:$S=_xlfn.MINIFS($S:$S,$T:$T,"="&amp;$T766)),""))))&amp;"",IF(P766="","",""))&amp;""</f>
        <v/>
      </c>
      <c r="AY766" t="str" cm="1">
        <f t="array" ref="AY766">IFERROR(IF(Q766&lt;&gt;"",Q766,IF(OR($S766="",$T766=""),"",IF($T766&lt;&gt;"",_xlfn._xlws.FILTER(Q:Q,($BU:$BU=$BU766)*($I:$I=$I766)*($T:$T=$T766)*($S:$S=_xlfn.MINIFS($S:$S,$T:$T,"="&amp;$T766)),""))))&amp;"",IF(Q766="","",""))&amp;""</f>
        <v/>
      </c>
      <c r="AZ766" t="str" cm="1">
        <f t="array" ref="AZ766">IFERROR(IF(R766&lt;&gt;"",R766,IF(OR($S766="",$T766=""),"",IF($T766&lt;&gt;"",_xlfn._xlws.FILTER(R:R,($BU:$BU=$BU766)*($I:$I=$I766)*($T:$T=$T766)*($S:$S=_xlfn.MINIFS($S:$S,$T:$T,"="&amp;$T766)),""))))&amp;"",IF(R766="","",""))&amp;""</f>
        <v>1</v>
      </c>
      <c r="BA766" s="6">
        <f t="shared" si="1060"/>
        <v>68</v>
      </c>
      <c r="BB766">
        <f t="shared" ref="BB766:BD766" si="1128">BB765</f>
        <v>18987</v>
      </c>
      <c r="BC766" t="str">
        <f t="shared" si="1128"/>
        <v>Velodrome</v>
      </c>
      <c r="BD766" t="str">
        <f t="shared" si="1128"/>
        <v>Outlaws</v>
      </c>
      <c r="BE766" t="s">
        <v>238</v>
      </c>
      <c r="BF766" t="s">
        <v>174</v>
      </c>
      <c r="BI766" cm="1">
        <f t="array" aca="1" ref="BI766" ca="1">IFERROR(_xlfn._xlws.FILTER(shifts!A:A,(shifts!B:B=events!AD766)*(shifts!AG:AG&gt;=events!BK766)*(shifts!AH:AH&lt;=events!BL766)),BI765)</f>
        <v>27</v>
      </c>
      <c r="BJ766" s="15">
        <f t="shared" si="1062"/>
        <v>4</v>
      </c>
      <c r="BK766">
        <f t="shared" si="1063"/>
        <v>449</v>
      </c>
      <c r="BL766">
        <f t="shared" si="1064"/>
        <v>445</v>
      </c>
      <c r="BM766" s="15">
        <f>SUMIFS(BJ$2:BJ766,K$2:K766,"=Intermission")+SUMIFS(BJ$2:BJ766,K$2:K766,"=Timeout")</f>
        <v>0</v>
      </c>
      <c r="BN766">
        <f t="shared" si="1065"/>
        <v>0</v>
      </c>
      <c r="BO766" s="19">
        <f t="shared" si="1066"/>
        <v>631</v>
      </c>
      <c r="BP766">
        <f t="shared" si="1067"/>
        <v>626</v>
      </c>
      <c r="BQ766" s="17">
        <f t="shared" si="1068"/>
        <v>635</v>
      </c>
      <c r="BR766" t="str">
        <f t="shared" si="1069"/>
        <v>event_team_player_1</v>
      </c>
      <c r="BS766">
        <f>COUNTIFS(S$3:S766,"="&amp;S766,AI$3:AI766,"="&amp;AI766)</f>
        <v>1</v>
      </c>
      <c r="BT766" t="str">
        <f>IFERROR(VLOOKUP(BB766&amp;BU766&amp;X766,game_rosters!U:W,3,FALSE),"")</f>
        <v>P100105</v>
      </c>
      <c r="BU766" t="str">
        <f t="shared" si="1070"/>
        <v>Velodrome</v>
      </c>
    </row>
    <row r="767" spans="1:73" x14ac:dyDescent="0.2">
      <c r="A767" t="str">
        <f t="shared" si="1045"/>
        <v/>
      </c>
      <c r="E767" s="4"/>
      <c r="F767" s="43"/>
      <c r="G767" s="4"/>
      <c r="H767" s="46"/>
      <c r="I767" s="44">
        <v>14</v>
      </c>
      <c r="J767" s="44" t="str">
        <f t="shared" si="1071"/>
        <v/>
      </c>
      <c r="S767">
        <v>384</v>
      </c>
      <c r="T767" t="s">
        <v>756</v>
      </c>
      <c r="U767" t="str">
        <f>IF(B767=1,MAX($U$2:$U766)+1,IF(AND($T767&lt;&gt;"",$T767=$T766),$U766,IF(B767="x",U766,"")))</f>
        <v/>
      </c>
      <c r="V767" t="str">
        <f>IF(C767=1,MAX($V$2:$V766)+1,IF(AND($T767&lt;&gt;"",$T767=$T766),$U766,IF(C767="x",V766,"")))</f>
        <v/>
      </c>
      <c r="X767">
        <v>14</v>
      </c>
      <c r="Z767">
        <v>1</v>
      </c>
      <c r="AA767">
        <f t="shared" si="1042"/>
        <v>1384</v>
      </c>
      <c r="AB767" t="str">
        <f t="shared" si="1043"/>
        <v/>
      </c>
      <c r="AC767">
        <f t="shared" si="1039"/>
        <v>1384</v>
      </c>
      <c r="AD767" s="6">
        <v>1</v>
      </c>
      <c r="AE767" t="s">
        <v>937</v>
      </c>
      <c r="AF767" t="s">
        <v>906</v>
      </c>
      <c r="AG767" t="s">
        <v>937</v>
      </c>
      <c r="AH767" t="s">
        <v>740</v>
      </c>
      <c r="AI767" t="str">
        <f t="shared" si="1046"/>
        <v>e</v>
      </c>
      <c r="AJ767" t="str">
        <f t="shared" si="1047"/>
        <v>o</v>
      </c>
      <c r="AK767" t="str">
        <f t="shared" si="1048"/>
        <v>o</v>
      </c>
      <c r="AL767" t="str">
        <f t="shared" si="1049"/>
        <v/>
      </c>
      <c r="AM767" t="str">
        <f t="shared" si="1050"/>
        <v/>
      </c>
      <c r="AN767" t="str">
        <f t="shared" si="1051"/>
        <v>Home</v>
      </c>
      <c r="AO767" t="str">
        <f t="shared" si="1052"/>
        <v>h</v>
      </c>
      <c r="AP767" t="str">
        <f t="shared" si="1053"/>
        <v>o</v>
      </c>
      <c r="AQ767" t="str">
        <f t="shared" si="1054"/>
        <v>d</v>
      </c>
      <c r="AR767" t="str">
        <f t="shared" si="1055"/>
        <v>Home</v>
      </c>
      <c r="AS767" t="str">
        <f t="shared" si="1056"/>
        <v>h</v>
      </c>
      <c r="AT767" t="str">
        <f t="shared" si="1057"/>
        <v>Offensive</v>
      </c>
      <c r="AU767" t="str">
        <f t="shared" si="1058"/>
        <v/>
      </c>
      <c r="AV767" t="str">
        <f t="shared" si="1059"/>
        <v/>
      </c>
      <c r="AW767" t="str" cm="1">
        <f t="array" ref="AW767">IFERROR(IF(O767&lt;&gt;"",O767,IF(OR($S767="",$T767=""),"",IF(O767&lt;&gt;"",O767,IF($T767&lt;&gt;"",_xlfn._xlws.FILTER(O:O,($BU:$BU=$BU767)*($I:$I=$I767)*($T:$T=$T767)*($S:$S=_xlfn.MINIFS($S:$S,$T:$T,"="&amp;$T767)),"")))))&amp;"",IF(O767="","",""))&amp;""</f>
        <v/>
      </c>
      <c r="AX767" t="str" cm="1">
        <f t="array" ref="AX767">IFERROR(IF(P767&lt;&gt;"",P767,IF(OR($S767="",$T767=""),"",IF($T767&lt;&gt;"",_xlfn._xlws.FILTER(P:P,($BU:$BU=$BU767)*($I:$I=$I767)*($T:$T=$T767)*($S:$S=_xlfn.MINIFS($S:$S,$T:$T,"="&amp;$T767)),""))))&amp;"",IF(P767="","",""))&amp;""</f>
        <v/>
      </c>
      <c r="AY767" t="str" cm="1">
        <f t="array" ref="AY767">IFERROR(IF(Q767&lt;&gt;"",Q767,IF(OR($S767="",$T767=""),"",IF($T767&lt;&gt;"",_xlfn._xlws.FILTER(Q:Q,($BU:$BU=$BU767)*($I:$I=$I767)*($T:$T=$T767)*($S:$S=_xlfn.MINIFS($S:$S,$T:$T,"="&amp;$T767)),""))))&amp;"",IF(Q767="","",""))&amp;""</f>
        <v/>
      </c>
      <c r="AZ767" t="str" cm="1">
        <f t="array" ref="AZ767">IFERROR(IF(R767&lt;&gt;"",R767,IF(OR($S767="",$T767=""),"",IF($T767&lt;&gt;"",_xlfn._xlws.FILTER(R:R,($BU:$BU=$BU767)*($I:$I=$I767)*($T:$T=$T767)*($S:$S=_xlfn.MINIFS($S:$S,$T:$T,"="&amp;$T767)),""))))&amp;"",IF(R767="","",""))&amp;""</f>
        <v/>
      </c>
      <c r="BA767" s="6">
        <f t="shared" si="1060"/>
        <v>68</v>
      </c>
      <c r="BB767">
        <f t="shared" ref="BB767:BD767" si="1129">BB766</f>
        <v>18987</v>
      </c>
      <c r="BC767" t="str">
        <f t="shared" si="1129"/>
        <v>Velodrome</v>
      </c>
      <c r="BD767" t="str">
        <f t="shared" si="1129"/>
        <v>Outlaws</v>
      </c>
      <c r="BE767" t="s">
        <v>238</v>
      </c>
      <c r="BF767" t="s">
        <v>174</v>
      </c>
      <c r="BI767" cm="1">
        <f t="array" aca="1" ref="BI767" ca="1">IFERROR(_xlfn._xlws.FILTER(shifts!A:A,(shifts!B:B=events!AD767)*(shifts!AG:AG&gt;=events!BK767)*(shifts!AH:AH&lt;=events!BL767)),BI766)</f>
        <v>27</v>
      </c>
      <c r="BJ767" s="15">
        <f t="shared" si="1062"/>
        <v>4</v>
      </c>
      <c r="BK767">
        <f t="shared" si="1063"/>
        <v>449</v>
      </c>
      <c r="BL767">
        <f t="shared" si="1064"/>
        <v>445</v>
      </c>
      <c r="BM767" s="15">
        <f>SUMIFS(BJ$2:BJ767,K$2:K767,"=Intermission")+SUMIFS(BJ$2:BJ767,K$2:K767,"=Timeout")</f>
        <v>0</v>
      </c>
      <c r="BN767">
        <f t="shared" si="1065"/>
        <v>0</v>
      </c>
      <c r="BO767" s="19">
        <f t="shared" si="1066"/>
        <v>631</v>
      </c>
      <c r="BP767">
        <f t="shared" si="1067"/>
        <v>626</v>
      </c>
      <c r="BQ767" s="17">
        <f t="shared" si="1068"/>
        <v>635</v>
      </c>
      <c r="BR767" t="str">
        <f t="shared" si="1069"/>
        <v>event_team_player_2</v>
      </c>
      <c r="BS767">
        <f>COUNTIFS(S$3:S767,"="&amp;S767,AI$3:AI767,"="&amp;AI767)</f>
        <v>2</v>
      </c>
      <c r="BT767" t="str">
        <f>IFERROR(VLOOKUP(BB767&amp;BU767&amp;X767,game_rosters!U:W,3,FALSE),"")</f>
        <v>P100132</v>
      </c>
      <c r="BU767" t="str">
        <f t="shared" si="1070"/>
        <v>Velodrome</v>
      </c>
    </row>
    <row r="768" spans="1:73" x14ac:dyDescent="0.2">
      <c r="A768" t="str">
        <f t="shared" si="1045"/>
        <v/>
      </c>
      <c r="E768" s="4"/>
      <c r="F768" s="43"/>
      <c r="G768" s="4"/>
      <c r="H768" s="46"/>
      <c r="I768" s="44">
        <v>4</v>
      </c>
      <c r="J768" s="44" t="str">
        <f t="shared" si="1071"/>
        <v/>
      </c>
      <c r="O768" t="s">
        <v>609</v>
      </c>
      <c r="Q768" t="s">
        <v>595</v>
      </c>
      <c r="R768" s="51">
        <v>1</v>
      </c>
      <c r="S768">
        <v>384</v>
      </c>
      <c r="T768" t="s">
        <v>756</v>
      </c>
      <c r="U768" t="str">
        <f>IF(B768=1,MAX($U$2:$U767)+1,IF(AND($T768&lt;&gt;"",$T768=$T767),$U767,IF(B768="x",U767,"")))</f>
        <v/>
      </c>
      <c r="V768" t="str">
        <f>IF(C768=1,MAX($V$2:$V767)+1,IF(AND($T768&lt;&gt;"",$T768=$T767),$U767,IF(C768="x",V767,"")))</f>
        <v/>
      </c>
      <c r="X768">
        <v>4</v>
      </c>
      <c r="AA768">
        <f t="shared" si="1042"/>
        <v>1384</v>
      </c>
      <c r="AB768" t="str">
        <f t="shared" si="1043"/>
        <v/>
      </c>
      <c r="AC768">
        <f t="shared" si="1039"/>
        <v>1384</v>
      </c>
      <c r="AD768" s="6">
        <v>1</v>
      </c>
      <c r="AE768" t="s">
        <v>937</v>
      </c>
      <c r="AF768" t="s">
        <v>906</v>
      </c>
      <c r="AG768" t="s">
        <v>937</v>
      </c>
      <c r="AH768" t="s">
        <v>740</v>
      </c>
      <c r="AI768" t="str">
        <f t="shared" si="1046"/>
        <v>o</v>
      </c>
      <c r="AJ768" t="str">
        <f t="shared" si="1047"/>
        <v>o</v>
      </c>
      <c r="AK768" t="str">
        <f t="shared" si="1048"/>
        <v>o</v>
      </c>
      <c r="AL768" t="str">
        <f t="shared" si="1049"/>
        <v/>
      </c>
      <c r="AM768" t="str">
        <f t="shared" si="1050"/>
        <v/>
      </c>
      <c r="AN768" t="str">
        <f t="shared" si="1051"/>
        <v>Home</v>
      </c>
      <c r="AO768" t="str">
        <f t="shared" si="1052"/>
        <v>h</v>
      </c>
      <c r="AP768" t="str">
        <f t="shared" si="1053"/>
        <v>o</v>
      </c>
      <c r="AQ768" t="str">
        <f t="shared" si="1054"/>
        <v>d</v>
      </c>
      <c r="AR768" t="str">
        <f t="shared" si="1055"/>
        <v>Home</v>
      </c>
      <c r="AS768" t="str">
        <f t="shared" si="1056"/>
        <v>h</v>
      </c>
      <c r="AT768" t="str">
        <f t="shared" si="1057"/>
        <v>Defensive</v>
      </c>
      <c r="AU768" t="str">
        <f t="shared" si="1058"/>
        <v/>
      </c>
      <c r="AV768" t="str">
        <f t="shared" si="1059"/>
        <v/>
      </c>
      <c r="AW768" t="str" cm="1">
        <f t="array" ref="AW768">IFERROR(IF(O768&lt;&gt;"",O768,IF(OR($S768="",$T768=""),"",IF(O768&lt;&gt;"",O768,IF($T768&lt;&gt;"",_xlfn._xlws.FILTER(O:O,($BU:$BU=$BU768)*($I:$I=$I768)*($T:$T=$T768)*($S:$S=_xlfn.MINIFS($S:$S,$T:$T,"="&amp;$T768)),"")))))&amp;"",IF(O768="","",""))&amp;""</f>
        <v>Defensive_PlayPossession-FroceWide</v>
      </c>
      <c r="AX768" t="str" cm="1">
        <f t="array" ref="AX768">IFERROR(IF(P768&lt;&gt;"",P768,IF(OR($S768="",$T768=""),"",IF($T768&lt;&gt;"",_xlfn._xlws.FILTER(P:P,($BU:$BU=$BU768)*($I:$I=$I768)*($T:$T=$T768)*($S:$S=_xlfn.MINIFS($S:$S,$T:$T,"="&amp;$T768)),""))))&amp;"",IF(P768="","",""))&amp;""</f>
        <v/>
      </c>
      <c r="AY768" t="str" cm="1">
        <f t="array" ref="AY768">IFERROR(IF(Q768&lt;&gt;"",Q768,IF(OR($S768="",$T768=""),"",IF($T768&lt;&gt;"",_xlfn._xlws.FILTER(Q:Q,($BU:$BU=$BU768)*($I:$I=$I768)*($T:$T=$T768)*($S:$S=_xlfn.MINIFS($S:$S,$T:$T,"="&amp;$T768)),""))))&amp;"",IF(Q768="","",""))&amp;""</f>
        <v>s</v>
      </c>
      <c r="AZ768" t="str" cm="1">
        <f t="array" ref="AZ768">IFERROR(IF(R768&lt;&gt;"",R768,IF(OR($S768="",$T768=""),"",IF($T768&lt;&gt;"",_xlfn._xlws.FILTER(R:R,($BU:$BU=$BU768)*($I:$I=$I768)*($T:$T=$T768)*($S:$S=_xlfn.MINIFS($S:$S,$T:$T,"="&amp;$T768)),""))))&amp;"",IF(R768="","",""))&amp;""</f>
        <v>1</v>
      </c>
      <c r="BA768" s="6">
        <f t="shared" si="1060"/>
        <v>68</v>
      </c>
      <c r="BB768">
        <f t="shared" ref="BB768:BD768" si="1130">BB767</f>
        <v>18987</v>
      </c>
      <c r="BC768" t="str">
        <f t="shared" si="1130"/>
        <v>Velodrome</v>
      </c>
      <c r="BD768" t="str">
        <f t="shared" si="1130"/>
        <v>Outlaws</v>
      </c>
      <c r="BE768" t="s">
        <v>238</v>
      </c>
      <c r="BF768" t="s">
        <v>174</v>
      </c>
      <c r="BI768" cm="1">
        <f t="array" aca="1" ref="BI768" ca="1">IFERROR(_xlfn._xlws.FILTER(shifts!A:A,(shifts!B:B=events!AD768)*(shifts!AG:AG&gt;=events!BK768)*(shifts!AH:AH&lt;=events!BL768)),BI767)</f>
        <v>27</v>
      </c>
      <c r="BJ768" s="15">
        <f t="shared" si="1062"/>
        <v>4</v>
      </c>
      <c r="BK768">
        <f t="shared" si="1063"/>
        <v>449</v>
      </c>
      <c r="BL768">
        <f t="shared" si="1064"/>
        <v>445</v>
      </c>
      <c r="BM768" s="15">
        <f>SUMIFS(BJ$2:BJ768,K$2:K768,"=Intermission")+SUMIFS(BJ$2:BJ768,K$2:K768,"=Timeout")</f>
        <v>0</v>
      </c>
      <c r="BN768">
        <f t="shared" si="1065"/>
        <v>0</v>
      </c>
      <c r="BO768" s="19">
        <f t="shared" si="1066"/>
        <v>631</v>
      </c>
      <c r="BP768">
        <f t="shared" si="1067"/>
        <v>626</v>
      </c>
      <c r="BQ768" s="17">
        <f t="shared" si="1068"/>
        <v>635</v>
      </c>
      <c r="BR768" t="str">
        <f t="shared" si="1069"/>
        <v>opp_team_player_1</v>
      </c>
      <c r="BS768">
        <f>COUNTIFS(S$3:S768,"="&amp;S768,AI$3:AI768,"="&amp;AI768)</f>
        <v>1</v>
      </c>
      <c r="BT768" t="str">
        <f>IFERROR(VLOOKUP(BB768&amp;BU768&amp;X768,game_rosters!U:W,3,FALSE),"")</f>
        <v>P100032</v>
      </c>
      <c r="BU768" t="str">
        <f t="shared" si="1070"/>
        <v>Outlaws</v>
      </c>
    </row>
    <row r="769" spans="1:73" x14ac:dyDescent="0.2">
      <c r="A769" t="str">
        <f t="shared" si="1045"/>
        <v/>
      </c>
      <c r="E769" s="4"/>
      <c r="F769" s="43"/>
      <c r="G769" s="4"/>
      <c r="H769" s="46"/>
      <c r="I769" s="44">
        <v>25</v>
      </c>
      <c r="J769" s="44" t="str">
        <f t="shared" si="1071"/>
        <v/>
      </c>
      <c r="S769">
        <v>384</v>
      </c>
      <c r="T769" t="s">
        <v>756</v>
      </c>
      <c r="U769" t="str">
        <f>IF(B769=1,MAX($U$2:$U768)+1,IF(AND($T769&lt;&gt;"",$T769=$T768),$U768,IF(B769="x",U768,"")))</f>
        <v/>
      </c>
      <c r="V769" t="str">
        <f>IF(C769=1,MAX($V$2:$V768)+1,IF(AND($T769&lt;&gt;"",$T769=$T768),$U768,IF(C769="x",V768,"")))</f>
        <v/>
      </c>
      <c r="X769">
        <v>25</v>
      </c>
      <c r="AA769">
        <f t="shared" si="1042"/>
        <v>1384</v>
      </c>
      <c r="AB769" t="str">
        <f t="shared" si="1043"/>
        <v/>
      </c>
      <c r="AC769">
        <f t="shared" si="1039"/>
        <v>1384</v>
      </c>
      <c r="AD769" s="6">
        <v>1</v>
      </c>
      <c r="AE769" t="s">
        <v>937</v>
      </c>
      <c r="AF769" t="s">
        <v>906</v>
      </c>
      <c r="AG769" t="s">
        <v>937</v>
      </c>
      <c r="AH769" t="s">
        <v>740</v>
      </c>
      <c r="AI769" t="str">
        <f t="shared" si="1046"/>
        <v>o</v>
      </c>
      <c r="AJ769" t="str">
        <f t="shared" si="1047"/>
        <v>o</v>
      </c>
      <c r="AK769" t="str">
        <f t="shared" si="1048"/>
        <v>o</v>
      </c>
      <c r="AL769" t="str">
        <f t="shared" si="1049"/>
        <v/>
      </c>
      <c r="AM769" t="str">
        <f t="shared" si="1050"/>
        <v/>
      </c>
      <c r="AN769" t="str">
        <f t="shared" si="1051"/>
        <v>Home</v>
      </c>
      <c r="AO769" t="str">
        <f t="shared" si="1052"/>
        <v>h</v>
      </c>
      <c r="AP769" t="str">
        <f t="shared" si="1053"/>
        <v>o</v>
      </c>
      <c r="AQ769" t="str">
        <f t="shared" si="1054"/>
        <v>d</v>
      </c>
      <c r="AR769" t="str">
        <f t="shared" si="1055"/>
        <v>Home</v>
      </c>
      <c r="AS769" t="str">
        <f t="shared" si="1056"/>
        <v>h</v>
      </c>
      <c r="AT769" t="str">
        <f t="shared" si="1057"/>
        <v>Defensive</v>
      </c>
      <c r="AU769" t="str">
        <f t="shared" si="1058"/>
        <v/>
      </c>
      <c r="AV769" t="str">
        <f t="shared" si="1059"/>
        <v/>
      </c>
      <c r="AW769" t="str" cm="1">
        <f t="array" ref="AW769">IFERROR(IF(O769&lt;&gt;"",O769,IF(OR($S769="",$T769=""),"",IF(O769&lt;&gt;"",O769,IF($T769&lt;&gt;"",_xlfn._xlws.FILTER(O:O,($BU:$BU=$BU769)*($I:$I=$I769)*($T:$T=$T769)*($S:$S=_xlfn.MINIFS($S:$S,$T:$T,"="&amp;$T769)),"")))))&amp;"",IF(O769="","",""))&amp;""</f>
        <v/>
      </c>
      <c r="AX769" t="str" cm="1">
        <f t="array" ref="AX769">IFERROR(IF(P769&lt;&gt;"",P769,IF(OR($S769="",$T769=""),"",IF($T769&lt;&gt;"",_xlfn._xlws.FILTER(P:P,($BU:$BU=$BU769)*($I:$I=$I769)*($T:$T=$T769)*($S:$S=_xlfn.MINIFS($S:$S,$T:$T,"="&amp;$T769)),""))))&amp;"",IF(P769="","",""))&amp;""</f>
        <v/>
      </c>
      <c r="AY769" t="str" cm="1">
        <f t="array" ref="AY769">IFERROR(IF(Q769&lt;&gt;"",Q769,IF(OR($S769="",$T769=""),"",IF($T769&lt;&gt;"",_xlfn._xlws.FILTER(Q:Q,($BU:$BU=$BU769)*($I:$I=$I769)*($T:$T=$T769)*($S:$S=_xlfn.MINIFS($S:$S,$T:$T,"="&amp;$T769)),""))))&amp;"",IF(Q769="","",""))&amp;""</f>
        <v/>
      </c>
      <c r="AZ769" t="str" cm="1">
        <f t="array" ref="AZ769">IFERROR(IF(R769&lt;&gt;"",R769,IF(OR($S769="",$T769=""),"",IF($T769&lt;&gt;"",_xlfn._xlws.FILTER(R:R,($BU:$BU=$BU769)*($I:$I=$I769)*($T:$T=$T769)*($S:$S=_xlfn.MINIFS($S:$S,$T:$T,"="&amp;$T769)),""))))&amp;"",IF(R769="","",""))&amp;""</f>
        <v/>
      </c>
      <c r="BA769" s="6">
        <f t="shared" si="1060"/>
        <v>68</v>
      </c>
      <c r="BB769">
        <f t="shared" ref="BB769:BD769" si="1131">BB768</f>
        <v>18987</v>
      </c>
      <c r="BC769" t="str">
        <f t="shared" si="1131"/>
        <v>Velodrome</v>
      </c>
      <c r="BD769" t="str">
        <f t="shared" si="1131"/>
        <v>Outlaws</v>
      </c>
      <c r="BE769" t="s">
        <v>238</v>
      </c>
      <c r="BF769" t="s">
        <v>174</v>
      </c>
      <c r="BI769" cm="1">
        <f t="array" aca="1" ref="BI769" ca="1">IFERROR(_xlfn._xlws.FILTER(shifts!A:A,(shifts!B:B=events!AD769)*(shifts!AG:AG&gt;=events!BK769)*(shifts!AH:AH&lt;=events!BL769)),BI768)</f>
        <v>27</v>
      </c>
      <c r="BJ769" s="15">
        <f t="shared" si="1062"/>
        <v>4</v>
      </c>
      <c r="BK769">
        <f t="shared" si="1063"/>
        <v>449</v>
      </c>
      <c r="BL769">
        <f t="shared" si="1064"/>
        <v>445</v>
      </c>
      <c r="BM769" s="15">
        <f>SUMIFS(BJ$2:BJ769,K$2:K769,"=Intermission")+SUMIFS(BJ$2:BJ769,K$2:K769,"=Timeout")</f>
        <v>0</v>
      </c>
      <c r="BN769">
        <f t="shared" si="1065"/>
        <v>0</v>
      </c>
      <c r="BO769" s="19">
        <f t="shared" si="1066"/>
        <v>631</v>
      </c>
      <c r="BP769">
        <f t="shared" si="1067"/>
        <v>626</v>
      </c>
      <c r="BQ769" s="17">
        <f t="shared" si="1068"/>
        <v>635</v>
      </c>
      <c r="BR769" t="str">
        <f t="shared" si="1069"/>
        <v>opp_team_player_2</v>
      </c>
      <c r="BS769">
        <f>COUNTIFS(S$3:S769,"="&amp;S769,AI$3:AI769,"="&amp;AI769)</f>
        <v>2</v>
      </c>
      <c r="BT769" t="str">
        <f>IFERROR(VLOOKUP(BB769&amp;BU769&amp;X769,game_rosters!U:W,3,FALSE),"")</f>
        <v>P100170</v>
      </c>
      <c r="BU769" t="str">
        <f t="shared" si="1070"/>
        <v>Outlaws</v>
      </c>
    </row>
    <row r="770" spans="1:73" x14ac:dyDescent="0.2">
      <c r="A770">
        <f t="shared" si="1045"/>
        <v>1</v>
      </c>
      <c r="E770" s="4"/>
      <c r="F770" s="43"/>
      <c r="G770" s="4"/>
      <c r="H770" s="46"/>
      <c r="I770" s="44">
        <v>4</v>
      </c>
      <c r="J770" s="44" t="str">
        <f t="shared" si="1071"/>
        <v/>
      </c>
      <c r="K770" t="s">
        <v>9</v>
      </c>
      <c r="L770" t="s">
        <v>183</v>
      </c>
      <c r="M770" t="s">
        <v>80</v>
      </c>
      <c r="O770" t="s">
        <v>601</v>
      </c>
      <c r="Q770" t="s">
        <v>595</v>
      </c>
      <c r="R770" s="51">
        <v>1</v>
      </c>
      <c r="S770">
        <v>385</v>
      </c>
      <c r="T770" t="s">
        <v>756</v>
      </c>
      <c r="U770" t="str">
        <f>IF(B770=1,MAX($U$2:$U769)+1,IF(AND($T770&lt;&gt;"",$T770=$T769),$U769,IF(B770="x",U769,"")))</f>
        <v/>
      </c>
      <c r="V770" t="str">
        <f>IF(C770=1,MAX($V$2:$V769)+1,IF(AND($T770&lt;&gt;"",$T770=$T769),$U769,IF(C770="x",V769,"")))</f>
        <v/>
      </c>
      <c r="W770" t="s">
        <v>731</v>
      </c>
      <c r="X770">
        <v>4</v>
      </c>
      <c r="Z770">
        <v>1</v>
      </c>
      <c r="AA770">
        <f t="shared" si="1042"/>
        <v>1385</v>
      </c>
      <c r="AB770" t="str">
        <f t="shared" si="1043"/>
        <v/>
      </c>
      <c r="AC770">
        <f t="shared" ref="AC770:AC833" si="1132">IF(AB770&lt;&gt;"",AB770,S770+1000)</f>
        <v>1385</v>
      </c>
      <c r="AD770" s="6">
        <v>1</v>
      </c>
      <c r="AE770" t="s">
        <v>937</v>
      </c>
      <c r="AF770" t="s">
        <v>740</v>
      </c>
      <c r="AG770" t="s">
        <v>756</v>
      </c>
      <c r="AH770" t="s">
        <v>756</v>
      </c>
      <c r="AI770" t="str">
        <f t="shared" si="1046"/>
        <v>e</v>
      </c>
      <c r="AJ770" t="str">
        <f t="shared" si="1047"/>
        <v/>
      </c>
      <c r="AK770" t="str">
        <f t="shared" si="1048"/>
        <v/>
      </c>
      <c r="AL770" t="str">
        <f t="shared" si="1049"/>
        <v/>
      </c>
      <c r="AM770" t="str">
        <f t="shared" si="1050"/>
        <v/>
      </c>
      <c r="AN770" t="str">
        <f t="shared" si="1051"/>
        <v>Away</v>
      </c>
      <c r="AO770" t="str">
        <f t="shared" si="1052"/>
        <v>a</v>
      </c>
      <c r="AP770" t="str">
        <f t="shared" si="1053"/>
        <v/>
      </c>
      <c r="AQ770" t="str">
        <f t="shared" si="1054"/>
        <v/>
      </c>
      <c r="AR770" t="str">
        <f t="shared" si="1055"/>
        <v>Away</v>
      </c>
      <c r="AS770" t="str">
        <f t="shared" si="1056"/>
        <v>a</v>
      </c>
      <c r="AT770" t="str">
        <f t="shared" si="1057"/>
        <v>Defensive</v>
      </c>
      <c r="AU770" t="str">
        <f t="shared" si="1058"/>
        <v/>
      </c>
      <c r="AV770" t="str">
        <f t="shared" si="1059"/>
        <v/>
      </c>
      <c r="AW770" t="str" cm="1">
        <f t="array" ref="AW770">IFERROR(IF(O770&lt;&gt;"",O770,IF(OR($S770="",$T770=""),"",IF(O770&lt;&gt;"",O770,IF($T770&lt;&gt;"",_xlfn._xlws.FILTER(O:O,($BU:$BU=$BU770)*($I:$I=$I770)*($T:$T=$T770)*($S:$S=_xlfn.MINIFS($S:$S,$T:$T,"="&amp;$T770)),"")))))&amp;"",IF(O770="","",""))&amp;""</f>
        <v>Defensive_PlayPossession-PokeCheck</v>
      </c>
      <c r="AX770" t="str" cm="1">
        <f t="array" ref="AX770">IFERROR(IF(P770&lt;&gt;"",P770,IF(OR($S770="",$T770=""),"",IF($T770&lt;&gt;"",_xlfn._xlws.FILTER(P:P,($BU:$BU=$BU770)*($I:$I=$I770)*($T:$T=$T770)*($S:$S=_xlfn.MINIFS($S:$S,$T:$T,"="&amp;$T770)),""))))&amp;"",IF(P770="","",""))&amp;""</f>
        <v/>
      </c>
      <c r="AY770" t="str" cm="1">
        <f t="array" ref="AY770">IFERROR(IF(Q770&lt;&gt;"",Q770,IF(OR($S770="",$T770=""),"",IF($T770&lt;&gt;"",_xlfn._xlws.FILTER(Q:Q,($BU:$BU=$BU770)*($I:$I=$I770)*($T:$T=$T770)*($S:$S=_xlfn.MINIFS($S:$S,$T:$T,"="&amp;$T770)),""))))&amp;"",IF(Q770="","",""))&amp;""</f>
        <v>s</v>
      </c>
      <c r="AZ770" t="str" cm="1">
        <f t="array" ref="AZ770">IFERROR(IF(R770&lt;&gt;"",R770,IF(OR($S770="",$T770=""),"",IF($T770&lt;&gt;"",_xlfn._xlws.FILTER(R:R,($BU:$BU=$BU770)*($I:$I=$I770)*($T:$T=$T770)*($S:$S=_xlfn.MINIFS($S:$S,$T:$T,"="&amp;$T770)),""))))&amp;"",IF(R770="","",""))&amp;""</f>
        <v>1</v>
      </c>
      <c r="BA770" s="6">
        <f t="shared" si="1060"/>
        <v>68</v>
      </c>
      <c r="BB770">
        <f t="shared" ref="BB770:BD770" si="1133">BB769</f>
        <v>18987</v>
      </c>
      <c r="BC770" t="str">
        <f t="shared" si="1133"/>
        <v>Velodrome</v>
      </c>
      <c r="BD770" t="str">
        <f t="shared" si="1133"/>
        <v>Outlaws</v>
      </c>
      <c r="BE770" t="s">
        <v>9</v>
      </c>
      <c r="BF770" t="s">
        <v>183</v>
      </c>
      <c r="BI770" cm="1">
        <f t="array" aca="1" ref="BI770" ca="1">IFERROR(_xlfn._xlws.FILTER(shifts!A:A,(shifts!B:B=events!AD770)*(shifts!AG:AG&gt;=events!BK770)*(shifts!AH:AH&lt;=events!BL770)),BI769)</f>
        <v>27</v>
      </c>
      <c r="BJ770" s="15">
        <f t="shared" si="1062"/>
        <v>0</v>
      </c>
      <c r="BK770">
        <f t="shared" si="1063"/>
        <v>445</v>
      </c>
      <c r="BL770">
        <f t="shared" si="1064"/>
        <v>445</v>
      </c>
      <c r="BM770" s="15">
        <f>SUMIFS(BJ$2:BJ770,K$2:K770,"=Intermission")+SUMIFS(BJ$2:BJ770,K$2:K770,"=Timeout")</f>
        <v>0</v>
      </c>
      <c r="BN770">
        <f t="shared" si="1065"/>
        <v>0</v>
      </c>
      <c r="BO770" s="19">
        <f t="shared" si="1066"/>
        <v>635</v>
      </c>
      <c r="BP770">
        <f t="shared" si="1067"/>
        <v>630</v>
      </c>
      <c r="BQ770" s="17">
        <f t="shared" si="1068"/>
        <v>635</v>
      </c>
      <c r="BR770" t="str">
        <f t="shared" si="1069"/>
        <v>event_team_player_1</v>
      </c>
      <c r="BS770">
        <f>COUNTIFS(S$3:S770,"="&amp;S770,AI$3:AI770,"="&amp;AI770)</f>
        <v>1</v>
      </c>
      <c r="BT770" t="str">
        <f>IFERROR(VLOOKUP(BB770&amp;BU770&amp;X770,game_rosters!U:W,3,FALSE),"")</f>
        <v>P100032</v>
      </c>
      <c r="BU770" t="str">
        <f t="shared" si="1070"/>
        <v>Outlaws</v>
      </c>
    </row>
    <row r="771" spans="1:73" x14ac:dyDescent="0.2">
      <c r="A771" t="str">
        <f t="shared" si="1045"/>
        <v/>
      </c>
      <c r="E771" s="4"/>
      <c r="F771" s="43"/>
      <c r="G771" s="4"/>
      <c r="H771" s="46"/>
      <c r="I771" s="44">
        <v>9</v>
      </c>
      <c r="J771" s="44" t="str">
        <f t="shared" si="1071"/>
        <v/>
      </c>
      <c r="O771" t="s">
        <v>608</v>
      </c>
      <c r="Q771" t="s">
        <v>594</v>
      </c>
      <c r="R771" s="51">
        <v>1</v>
      </c>
      <c r="S771">
        <v>385</v>
      </c>
      <c r="T771" t="s">
        <v>756</v>
      </c>
      <c r="U771" t="str">
        <f>IF(B771=1,MAX($U$2:$U770)+1,IF(AND($T771&lt;&gt;"",$T771=$T770),$U770,IF(B771="x",U770,"")))</f>
        <v/>
      </c>
      <c r="V771" t="str">
        <f>IF(C771=1,MAX($V$2:$V770)+1,IF(AND($T771&lt;&gt;"",$T771=$T770),$U770,IF(C771="x",V770,"")))</f>
        <v/>
      </c>
      <c r="X771">
        <v>9</v>
      </c>
      <c r="AA771">
        <f t="shared" si="1042"/>
        <v>1385</v>
      </c>
      <c r="AB771" t="str">
        <f t="shared" si="1043"/>
        <v/>
      </c>
      <c r="AC771">
        <f t="shared" si="1132"/>
        <v>1385</v>
      </c>
      <c r="AD771" s="6">
        <v>1</v>
      </c>
      <c r="AE771" t="s">
        <v>937</v>
      </c>
      <c r="AF771" t="s">
        <v>740</v>
      </c>
      <c r="AG771" t="s">
        <v>756</v>
      </c>
      <c r="AH771" t="s">
        <v>756</v>
      </c>
      <c r="AI771" t="str">
        <f t="shared" si="1046"/>
        <v>o</v>
      </c>
      <c r="AJ771" t="str">
        <f t="shared" si="1047"/>
        <v/>
      </c>
      <c r="AK771" t="str">
        <f t="shared" si="1048"/>
        <v/>
      </c>
      <c r="AL771" t="str">
        <f t="shared" si="1049"/>
        <v/>
      </c>
      <c r="AM771" t="str">
        <f t="shared" si="1050"/>
        <v/>
      </c>
      <c r="AN771" t="str">
        <f t="shared" si="1051"/>
        <v>Away</v>
      </c>
      <c r="AO771" t="str">
        <f t="shared" si="1052"/>
        <v>a</v>
      </c>
      <c r="AP771" t="str">
        <f t="shared" si="1053"/>
        <v/>
      </c>
      <c r="AQ771" t="str">
        <f t="shared" si="1054"/>
        <v/>
      </c>
      <c r="AR771" t="str">
        <f t="shared" si="1055"/>
        <v>Away</v>
      </c>
      <c r="AS771" t="str">
        <f t="shared" si="1056"/>
        <v>a</v>
      </c>
      <c r="AT771" t="str">
        <f t="shared" si="1057"/>
        <v>Offensive</v>
      </c>
      <c r="AU771" t="str">
        <f t="shared" si="1058"/>
        <v/>
      </c>
      <c r="AV771" t="str">
        <f t="shared" si="1059"/>
        <v/>
      </c>
      <c r="AW771" t="str" cm="1">
        <f t="array" ref="AW771">IFERROR(IF(O771&lt;&gt;"",O771,IF(OR($S771="",$T771=""),"",IF(O771&lt;&gt;"",O771,IF($T771&lt;&gt;"",_xlfn._xlws.FILTER(O:O,($BU:$BU=$BU771)*($I:$I=$I771)*($T:$T=$T771)*($S:$S=_xlfn.MINIFS($S:$S,$T:$T,"="&amp;$T771)),"")))))&amp;"",IF(O771="","",""))&amp;""</f>
        <v>OffensivePlay_Possession-DriveWide</v>
      </c>
      <c r="AX771" t="str" cm="1">
        <f t="array" ref="AX771">IFERROR(IF(P771&lt;&gt;"",P771,IF(OR($S771="",$T771=""),"",IF($T771&lt;&gt;"",_xlfn._xlws.FILTER(P:P,($BU:$BU=$BU771)*($I:$I=$I771)*($T:$T=$T771)*($S:$S=_xlfn.MINIFS($S:$S,$T:$T,"="&amp;$T771)),""))))&amp;"",IF(P771="","",""))&amp;""</f>
        <v/>
      </c>
      <c r="AY771" t="str" cm="1">
        <f t="array" ref="AY771">IFERROR(IF(Q771&lt;&gt;"",Q771,IF(OR($S771="",$T771=""),"",IF($T771&lt;&gt;"",_xlfn._xlws.FILTER(Q:Q,($BU:$BU=$BU771)*($I:$I=$I771)*($T:$T=$T771)*($S:$S=_xlfn.MINIFS($S:$S,$T:$T,"="&amp;$T771)),""))))&amp;"",IF(Q771="","",""))&amp;""</f>
        <v>u</v>
      </c>
      <c r="AZ771" t="str" cm="1">
        <f t="array" ref="AZ771">IFERROR(IF(R771&lt;&gt;"",R771,IF(OR($S771="",$T771=""),"",IF($T771&lt;&gt;"",_xlfn._xlws.FILTER(R:R,($BU:$BU=$BU771)*($I:$I=$I771)*($T:$T=$T771)*($S:$S=_xlfn.MINIFS($S:$S,$T:$T,"="&amp;$T771)),""))))&amp;"",IF(R771="","",""))&amp;""</f>
        <v>1</v>
      </c>
      <c r="BA771" s="6">
        <f t="shared" si="1060"/>
        <v>68</v>
      </c>
      <c r="BB771">
        <f t="shared" ref="BB771:BD771" si="1134">BB770</f>
        <v>18987</v>
      </c>
      <c r="BC771" t="str">
        <f t="shared" si="1134"/>
        <v>Velodrome</v>
      </c>
      <c r="BD771" t="str">
        <f t="shared" si="1134"/>
        <v>Outlaws</v>
      </c>
      <c r="BE771" t="s">
        <v>9</v>
      </c>
      <c r="BF771" t="s">
        <v>183</v>
      </c>
      <c r="BI771" cm="1">
        <f t="array" aca="1" ref="BI771" ca="1">IFERROR(_xlfn._xlws.FILTER(shifts!A:A,(shifts!B:B=events!AD771)*(shifts!AG:AG&gt;=events!BK771)*(shifts!AH:AH&lt;=events!BL771)),BI770)</f>
        <v>27</v>
      </c>
      <c r="BJ771" s="15">
        <f t="shared" si="1062"/>
        <v>0</v>
      </c>
      <c r="BK771">
        <f t="shared" si="1063"/>
        <v>445</v>
      </c>
      <c r="BL771">
        <f t="shared" si="1064"/>
        <v>445</v>
      </c>
      <c r="BM771" s="15">
        <f>SUMIFS(BJ$2:BJ771,K$2:K771,"=Intermission")+SUMIFS(BJ$2:BJ771,K$2:K771,"=Timeout")</f>
        <v>0</v>
      </c>
      <c r="BN771">
        <f t="shared" si="1065"/>
        <v>0</v>
      </c>
      <c r="BO771" s="19">
        <f t="shared" si="1066"/>
        <v>635</v>
      </c>
      <c r="BP771">
        <f t="shared" si="1067"/>
        <v>630</v>
      </c>
      <c r="BQ771" s="17">
        <f t="shared" si="1068"/>
        <v>635</v>
      </c>
      <c r="BR771" t="str">
        <f t="shared" si="1069"/>
        <v>opp_team_player_1</v>
      </c>
      <c r="BS771">
        <f>COUNTIFS(S$3:S771,"="&amp;S771,AI$3:AI771,"="&amp;AI771)</f>
        <v>1</v>
      </c>
      <c r="BT771" t="str">
        <f>IFERROR(VLOOKUP(BB771&amp;BU771&amp;X771,game_rosters!U:W,3,FALSE),"")</f>
        <v>P100105</v>
      </c>
      <c r="BU771" t="str">
        <f t="shared" si="1070"/>
        <v>Velodrome</v>
      </c>
    </row>
    <row r="772" spans="1:73" x14ac:dyDescent="0.2">
      <c r="A772">
        <f t="shared" si="1045"/>
        <v>1</v>
      </c>
      <c r="E772" s="4"/>
      <c r="F772" s="43"/>
      <c r="G772" s="4"/>
      <c r="H772" s="46"/>
      <c r="I772" s="44">
        <v>91</v>
      </c>
      <c r="J772" s="44" t="str">
        <f t="shared" si="1071"/>
        <v/>
      </c>
      <c r="K772" t="s">
        <v>13</v>
      </c>
      <c r="L772" t="s">
        <v>586</v>
      </c>
      <c r="N772" t="s">
        <v>594</v>
      </c>
      <c r="O772" t="s">
        <v>600</v>
      </c>
      <c r="P772" t="s">
        <v>648</v>
      </c>
      <c r="Q772" t="s">
        <v>594</v>
      </c>
      <c r="S772">
        <v>386</v>
      </c>
      <c r="T772" t="s">
        <v>756</v>
      </c>
      <c r="U772" t="str">
        <f>IF(B772=1,MAX($U$2:$U771)+1,IF(AND($T772&lt;&gt;"",$T772=$T771),$U771,IF(B772="x",U771,"")))</f>
        <v/>
      </c>
      <c r="V772" t="str">
        <f>IF(C772=1,MAX($V$2:$V771)+1,IF(AND($T772&lt;&gt;"",$T772=$T771),$U771,IF(C772="x",V771,"")))</f>
        <v/>
      </c>
      <c r="W772" t="s">
        <v>731</v>
      </c>
      <c r="X772">
        <v>91</v>
      </c>
      <c r="Z772">
        <v>1</v>
      </c>
      <c r="AA772">
        <f t="shared" ref="AA772:AA835" si="1135">S772+1000</f>
        <v>1386</v>
      </c>
      <c r="AB772" t="str">
        <f t="shared" ref="AB772:AB835" si="1136">IF(T772&lt;&gt;"",9000+T772,"")</f>
        <v/>
      </c>
      <c r="AC772">
        <f t="shared" si="1132"/>
        <v>1386</v>
      </c>
      <c r="AD772" s="6">
        <v>1</v>
      </c>
      <c r="AE772" t="s">
        <v>937</v>
      </c>
      <c r="AF772" t="s">
        <v>741</v>
      </c>
      <c r="AG772" t="s">
        <v>756</v>
      </c>
      <c r="AH772" t="s">
        <v>756</v>
      </c>
      <c r="AI772" t="str">
        <f t="shared" si="1046"/>
        <v>e</v>
      </c>
      <c r="AJ772" t="str">
        <f t="shared" si="1047"/>
        <v/>
      </c>
      <c r="AK772" t="str">
        <f t="shared" si="1048"/>
        <v/>
      </c>
      <c r="AL772" t="str">
        <f t="shared" si="1049"/>
        <v/>
      </c>
      <c r="AM772" t="str">
        <f t="shared" si="1050"/>
        <v/>
      </c>
      <c r="AN772" t="str">
        <f t="shared" si="1051"/>
        <v>Away</v>
      </c>
      <c r="AO772" t="str">
        <f t="shared" si="1052"/>
        <v>a</v>
      </c>
      <c r="AP772" t="str">
        <f t="shared" si="1053"/>
        <v/>
      </c>
      <c r="AQ772" t="str">
        <f t="shared" si="1054"/>
        <v/>
      </c>
      <c r="AR772" t="str">
        <f t="shared" si="1055"/>
        <v>Away</v>
      </c>
      <c r="AS772" t="str">
        <f t="shared" si="1056"/>
        <v>a</v>
      </c>
      <c r="AT772" t="str">
        <f t="shared" si="1057"/>
        <v>Offensive</v>
      </c>
      <c r="AU772" t="str">
        <f t="shared" si="1058"/>
        <v/>
      </c>
      <c r="AV772" t="str">
        <f t="shared" si="1059"/>
        <v/>
      </c>
      <c r="AW772" t="str" cm="1">
        <f t="array" ref="AW772">IFERROR(IF(O772&lt;&gt;"",O772,IF(OR($S772="",$T772=""),"",IF(O772&lt;&gt;"",O772,IF($T772&lt;&gt;"",_xlfn._xlws.FILTER(O:O,($BU:$BU=$BU772)*($I:$I=$I772)*($T:$T=$T772)*($S:$S=_xlfn.MINIFS($S:$S,$T:$T,"="&amp;$T772)),"")))))&amp;"",IF(O772="","",""))&amp;""</f>
        <v>OffensivePlay_Zone-PuckRetreivalTurnover</v>
      </c>
      <c r="AX772" t="str" cm="1">
        <f t="array" ref="AX772">IFERROR(IF(P772&lt;&gt;"",P772,IF(OR($S772="",$T772=""),"",IF($T772&lt;&gt;"",_xlfn._xlws.FILTER(P:P,($BU:$BU=$BU772)*($I:$I=$I772)*($T:$T=$T772)*($S:$S=_xlfn.MINIFS($S:$S,$T:$T,"="&amp;$T772)),""))))&amp;"",IF(P772="","",""))&amp;""</f>
        <v>OffensivePlay_Pass-QuickUp</v>
      </c>
      <c r="AY772" t="str" cm="1">
        <f t="array" ref="AY772">IFERROR(IF(Q772&lt;&gt;"",Q772,IF(OR($S772="",$T772=""),"",IF($T772&lt;&gt;"",_xlfn._xlws.FILTER(Q:Q,($BU:$BU=$BU772)*($I:$I=$I772)*($T:$T=$T772)*($S:$S=_xlfn.MINIFS($S:$S,$T:$T,"="&amp;$T772)),""))))&amp;"",IF(Q772="","",""))&amp;""</f>
        <v>u</v>
      </c>
      <c r="AZ772" t="str" cm="1">
        <f t="array" ref="AZ772">IFERROR(IF(R772&lt;&gt;"",R772,IF(OR($S772="",$T772=""),"",IF($T772&lt;&gt;"",_xlfn._xlws.FILTER(R:R,($BU:$BU=$BU772)*($I:$I=$I772)*($T:$T=$T772)*($S:$S=_xlfn.MINIFS($S:$S,$T:$T,"="&amp;$T772)),""))))&amp;"",IF(R772="","",""))&amp;""</f>
        <v/>
      </c>
      <c r="BA772" s="6">
        <f t="shared" si="1060"/>
        <v>68</v>
      </c>
      <c r="BB772">
        <f t="shared" ref="BB772:BD772" si="1137">BB771</f>
        <v>18987</v>
      </c>
      <c r="BC772" t="str">
        <f t="shared" si="1137"/>
        <v>Velodrome</v>
      </c>
      <c r="BD772" t="str">
        <f t="shared" si="1137"/>
        <v>Outlaws</v>
      </c>
      <c r="BE772" t="s">
        <v>13</v>
      </c>
      <c r="BF772" t="s">
        <v>586</v>
      </c>
      <c r="BI772" cm="1">
        <f t="array" aca="1" ref="BI772" ca="1">IFERROR(_xlfn._xlws.FILTER(shifts!A:A,(shifts!B:B=events!AD772)*(shifts!AG:AG&gt;=events!BK772)*(shifts!AH:AH&lt;=events!BL772)),BI771)</f>
        <v>27</v>
      </c>
      <c r="BJ772" s="15">
        <f t="shared" si="1062"/>
        <v>0</v>
      </c>
      <c r="BK772">
        <f t="shared" si="1063"/>
        <v>441</v>
      </c>
      <c r="BL772">
        <f t="shared" si="1064"/>
        <v>441</v>
      </c>
      <c r="BM772" s="15">
        <f>SUMIFS(BJ$2:BJ772,K$2:K772,"=Intermission")+SUMIFS(BJ$2:BJ772,K$2:K772,"=Timeout")</f>
        <v>0</v>
      </c>
      <c r="BN772">
        <f t="shared" si="1065"/>
        <v>0</v>
      </c>
      <c r="BO772" s="19">
        <f t="shared" si="1066"/>
        <v>639</v>
      </c>
      <c r="BP772">
        <f t="shared" si="1067"/>
        <v>634</v>
      </c>
      <c r="BQ772" s="17">
        <f t="shared" si="1068"/>
        <v>639</v>
      </c>
      <c r="BR772" t="str">
        <f t="shared" si="1069"/>
        <v>event_team_player_1</v>
      </c>
      <c r="BS772">
        <f>COUNTIFS(S$3:S772,"="&amp;S772,AI$3:AI772,"="&amp;AI772)</f>
        <v>1</v>
      </c>
      <c r="BT772" t="str">
        <f>IFERROR(VLOOKUP(BB772&amp;BU772&amp;X772,game_rosters!U:W,3,FALSE),"")</f>
        <v>P100232</v>
      </c>
      <c r="BU772" t="str">
        <f t="shared" si="1070"/>
        <v>Outlaws</v>
      </c>
    </row>
    <row r="773" spans="1:73" x14ac:dyDescent="0.2">
      <c r="A773">
        <f t="shared" ref="A773:A836" si="1138">IF(K773&lt;&gt;"",1,IF(D773="x","x",""))</f>
        <v>1</v>
      </c>
      <c r="E773" s="4"/>
      <c r="F773" s="43"/>
      <c r="G773" s="4"/>
      <c r="H773" s="46"/>
      <c r="I773" s="44">
        <v>91</v>
      </c>
      <c r="J773" s="44" t="str">
        <f t="shared" si="1071"/>
        <v/>
      </c>
      <c r="K773" t="s">
        <v>9</v>
      </c>
      <c r="L773" t="s">
        <v>173</v>
      </c>
      <c r="M773" t="s">
        <v>71</v>
      </c>
      <c r="R773" s="51">
        <v>1</v>
      </c>
      <c r="S773">
        <v>387</v>
      </c>
      <c r="T773" t="s">
        <v>756</v>
      </c>
      <c r="U773" t="str">
        <f>IF(B773=1,MAX($U$2:$U772)+1,IF(AND($T773&lt;&gt;"",$T773=$T772),$U772,IF(B773="x",U772,"")))</f>
        <v/>
      </c>
      <c r="V773" t="str">
        <f>IF(C773=1,MAX($V$2:$V772)+1,IF(AND($T773&lt;&gt;"",$T773=$T772),$U772,IF(C773="x",V772,"")))</f>
        <v/>
      </c>
      <c r="W773" t="s">
        <v>731</v>
      </c>
      <c r="X773">
        <v>91</v>
      </c>
      <c r="Z773">
        <v>1</v>
      </c>
      <c r="AA773">
        <f t="shared" si="1135"/>
        <v>1387</v>
      </c>
      <c r="AB773" t="str">
        <f t="shared" si="1136"/>
        <v/>
      </c>
      <c r="AC773">
        <f t="shared" si="1132"/>
        <v>1387</v>
      </c>
      <c r="AD773" s="6">
        <v>1</v>
      </c>
      <c r="AE773" t="s">
        <v>937</v>
      </c>
      <c r="AF773" t="s">
        <v>922</v>
      </c>
      <c r="AG773" t="s">
        <v>756</v>
      </c>
      <c r="AH773" t="s">
        <v>756</v>
      </c>
      <c r="AI773" t="str">
        <f t="shared" ref="AI773:AI836" si="1139">IF(Z773="x","",IF(Z773=1,"e","o"))</f>
        <v>e</v>
      </c>
      <c r="AJ773" t="str">
        <f t="shared" ref="AJ773:AJ836" si="1140">IF($J773&lt;&gt;"",$J773,IF($AC773=$AC772,AJ772,""))</f>
        <v/>
      </c>
      <c r="AK773" t="str">
        <f t="shared" ref="AK773:AK836" si="1141">IF($J773&lt;&gt;"",$J773,IF($AC773=$AC772,AK772,""))</f>
        <v/>
      </c>
      <c r="AL773" t="str">
        <f t="shared" ref="AL773:AL836" si="1142">IF($W773="","",IF($AJ773="","",IF($W773="h",$AJ773,IF($AJ773="n","n",IF(AND($W773="a",$AJ773="d"),"o",IF(AND($W773="a",$AJ773="o"),"d"))))))</f>
        <v/>
      </c>
      <c r="AM773" t="str">
        <f t="shared" ref="AM773:AM836" si="1143">IF($W773="","",IF(J773="","",IF(AL773="n","n",IF(AL773="d","o",IF(AL773="o","d","")))))</f>
        <v/>
      </c>
      <c r="AN773" t="str">
        <f t="shared" ref="AN773:AN836" si="1144">IF(AO773="H","Home",IF(AO773="A","Away",""))</f>
        <v>Away</v>
      </c>
      <c r="AO773" t="str">
        <f t="shared" ref="AO773:AO836" si="1145">IF($W773&lt;&gt;"",$W773,IF($AC773=$AC772,AO772,""))</f>
        <v>a</v>
      </c>
      <c r="AP773" t="str">
        <f t="shared" ref="AP773:AP836" si="1146">IF(AL773&lt;&gt;"",AL773,IF($AC773=$AC772,AP772,""))</f>
        <v/>
      </c>
      <c r="AQ773" t="str">
        <f t="shared" ref="AQ773:AQ836" si="1147">IF(AM773&lt;&gt;"",AM773,IF($AC773=$AC772,AQ772,""))</f>
        <v/>
      </c>
      <c r="AR773" t="str">
        <f t="shared" ref="AR773:AR836" si="1148">IF(AN773&lt;&gt;"",AN773,IF($AC773=$AC772,AR772,""))</f>
        <v>Away</v>
      </c>
      <c r="AS773" t="str">
        <f t="shared" ref="AS773:AS836" si="1149">IF(AO773&lt;&gt;"",AO773,IF($AC773=$AC772,AS772,""))</f>
        <v>a</v>
      </c>
      <c r="AT773" t="str">
        <f t="shared" ref="AT773:AT836" si="1150">IF(AND(AI773="e",OR(BE773="Save",BF773="Turnover_Takeaway",BF773="Play_Defensive")),"Defensive",IF(AND(AI773="o",OR(BE773="Save",BF773="Turnover_Takeaway",BF773="Play_Defensive")),"Offensive",IF(OR(BE773="Deadice",BE773="Stoppage",BE773="Intermission"),"",IF(AI773="e","Offensive",IF(AI773="o","Defensive","")))))</f>
        <v>Offensive</v>
      </c>
      <c r="AU773" t="str">
        <f t="shared" ref="AU773:AU836" si="1151">IF(U773&lt;&gt;"",U773+5000,"")</f>
        <v/>
      </c>
      <c r="AV773" t="str">
        <f t="shared" ref="AV773:AV836" si="1152">IF(V773&lt;&gt;"",V773+6000,"")</f>
        <v/>
      </c>
      <c r="AW773" t="str" cm="1">
        <f t="array" ref="AW773">IFERROR(IF(O773&lt;&gt;"",O773,IF(OR($S773="",$T773=""),"",IF(O773&lt;&gt;"",O773,IF($T773&lt;&gt;"",_xlfn._xlws.FILTER(O:O,($BU:$BU=$BU773)*($I:$I=$I773)*($T:$T=$T773)*($S:$S=_xlfn.MINIFS($S:$S,$T:$T,"="&amp;$T773)),"")))))&amp;"",IF(O773="","",""))&amp;""</f>
        <v/>
      </c>
      <c r="AX773" t="str" cm="1">
        <f t="array" ref="AX773">IFERROR(IF(P773&lt;&gt;"",P773,IF(OR($S773="",$T773=""),"",IF($T773&lt;&gt;"",_xlfn._xlws.FILTER(P:P,($BU:$BU=$BU773)*($I:$I=$I773)*($T:$T=$T773)*($S:$S=_xlfn.MINIFS($S:$S,$T:$T,"="&amp;$T773)),""))))&amp;"",IF(P773="","",""))&amp;""</f>
        <v/>
      </c>
      <c r="AY773" t="str" cm="1">
        <f t="array" ref="AY773">IFERROR(IF(Q773&lt;&gt;"",Q773,IF(OR($S773="",$T773=""),"",IF($T773&lt;&gt;"",_xlfn._xlws.FILTER(Q:Q,($BU:$BU=$BU773)*($I:$I=$I773)*($T:$T=$T773)*($S:$S=_xlfn.MINIFS($S:$S,$T:$T,"="&amp;$T773)),""))))&amp;"",IF(Q773="","",""))&amp;""</f>
        <v/>
      </c>
      <c r="AZ773" t="str" cm="1">
        <f t="array" ref="AZ773">IFERROR(IF(R773&lt;&gt;"",R773,IF(OR($S773="",$T773=""),"",IF($T773&lt;&gt;"",_xlfn._xlws.FILTER(R:R,($BU:$BU=$BU773)*($I:$I=$I773)*($T:$T=$T773)*($S:$S=_xlfn.MINIFS($S:$S,$T:$T,"="&amp;$T773)),""))))&amp;"",IF(R773="","",""))&amp;""</f>
        <v>1</v>
      </c>
      <c r="BA773" s="6">
        <f t="shared" ref="BA773:BA836" si="1153">IF(OR(L773="Zone_Entry",L773="Zone_Exit"),BA772+1,BA772)</f>
        <v>68</v>
      </c>
      <c r="BB773">
        <f t="shared" ref="BB773:BD773" si="1154">BB772</f>
        <v>18987</v>
      </c>
      <c r="BC773" t="str">
        <f t="shared" si="1154"/>
        <v>Velodrome</v>
      </c>
      <c r="BD773" t="str">
        <f t="shared" si="1154"/>
        <v>Outlaws</v>
      </c>
      <c r="BE773" t="s">
        <v>9</v>
      </c>
      <c r="BF773" t="s">
        <v>173</v>
      </c>
      <c r="BI773" cm="1">
        <f t="array" aca="1" ref="BI773" ca="1">IFERROR(_xlfn._xlws.FILTER(shifts!A:A,(shifts!B:B=events!AD773)*(shifts!AG:AG&gt;=events!BK773)*(shifts!AH:AH&lt;=events!BL773)),BI772)</f>
        <v>27</v>
      </c>
      <c r="BJ773" s="15">
        <f t="shared" ref="BJ773:BJ836" si="1155">IF(AND(AG773="",AH773=""),0,((AE773*60)+AF773)-((AG773*60)+AH773))</f>
        <v>0</v>
      </c>
      <c r="BK773">
        <f t="shared" ref="BK773:BK836" si="1156">(AE773*60)+AF773</f>
        <v>440</v>
      </c>
      <c r="BL773">
        <f t="shared" ref="BL773:BL836" si="1157">IF(AND(AG773="",AH773=""),BK773,((AG773*60)+AH773))</f>
        <v>440</v>
      </c>
      <c r="BM773" s="15">
        <f>SUMIFS(BJ$2:BJ773,K$2:K773,"=Intermission")+SUMIFS(BJ$2:BJ773,K$2:K773,"=Timeout")</f>
        <v>0</v>
      </c>
      <c r="BN773">
        <f t="shared" ref="BN773:BN836" si="1158">IF(AD773=1,0,IF(AD773=2,1080+BM773,IF(AD773=3,(1080*2)+BM773,0)))</f>
        <v>0</v>
      </c>
      <c r="BO773" s="19">
        <f t="shared" ref="BO773:BO836" si="1159">IF(K773="Intermission",BO772,((1080)-((AE773*60)+AF773))+BN773)</f>
        <v>640</v>
      </c>
      <c r="BP773">
        <f t="shared" ref="BP773:BP836" si="1160">IF(BO773&lt;5,0,BO773-5)</f>
        <v>635</v>
      </c>
      <c r="BQ773" s="17">
        <f t="shared" ref="BQ773:BQ836" si="1161">BP773+BJ773+5</f>
        <v>640</v>
      </c>
      <c r="BR773" t="str">
        <f t="shared" ref="BR773:BR836" si="1162">IF(AI773="e","event_team_player_"&amp;BS773,IF(AI773="o","opp_team_player_"&amp;BS773,""))</f>
        <v>event_team_player_1</v>
      </c>
      <c r="BS773">
        <f>COUNTIFS(S$3:S773,"="&amp;S773,AI$3:AI773,"="&amp;AI773)</f>
        <v>1</v>
      </c>
      <c r="BT773" t="str">
        <f>IFERROR(VLOOKUP(BB773&amp;BU773&amp;X773,game_rosters!U:W,3,FALSE),"")</f>
        <v>P100232</v>
      </c>
      <c r="BU773" t="str">
        <f t="shared" ref="BU773:BU836" si="1163">IF(AR773="","",IF(AND(AR773="Away",AI773="e"),BD773,IF(AND(AR773="Home",AI773="e"),BC773,IF(AND(AR773="Away",AI773="o"),BC773,IF(AND(AR773="Home",AI773="o"),BD773)))))</f>
        <v>Outlaws</v>
      </c>
    </row>
    <row r="774" spans="1:73" x14ac:dyDescent="0.2">
      <c r="A774" t="str">
        <f t="shared" si="1138"/>
        <v/>
      </c>
      <c r="E774" s="4"/>
      <c r="F774" s="43"/>
      <c r="G774" s="4"/>
      <c r="H774" s="46"/>
      <c r="I774" s="44">
        <v>61</v>
      </c>
      <c r="J774" s="44" t="str">
        <f t="shared" ref="J774:J837" si="1164">IF(OR(K774="Goal",K774="Shot",L774="Zone_Entry",M774="Stoppage-Goal",M773="Stoppage-Goal"),"o",IF(OR(K774="Save",K774="Rebound",L774="Zone_Exit",M774="Stoppage-GoalieStoppage",M773="Stoppage-GoalieStoppage"),"d",IF(OR(L774="Faceoff_AfterGoal",L774="Faceoff_PeriodStart",698="Faceoff_GameStart",M773="Stoppage-Goal"),"n","")))</f>
        <v/>
      </c>
      <c r="O774" t="s">
        <v>601</v>
      </c>
      <c r="Q774" t="s">
        <v>595</v>
      </c>
      <c r="R774" s="51">
        <v>1</v>
      </c>
      <c r="S774">
        <v>387</v>
      </c>
      <c r="T774" t="s">
        <v>756</v>
      </c>
      <c r="U774" t="str">
        <f>IF(B774=1,MAX($U$2:$U773)+1,IF(AND($T774&lt;&gt;"",$T774=$T773),$U773,IF(B774="x",U773,"")))</f>
        <v/>
      </c>
      <c r="V774" t="str">
        <f>IF(C774=1,MAX($V$2:$V773)+1,IF(AND($T774&lt;&gt;"",$T774=$T773),$U773,IF(C774="x",V773,"")))</f>
        <v/>
      </c>
      <c r="X774">
        <v>61</v>
      </c>
      <c r="AA774">
        <f t="shared" si="1135"/>
        <v>1387</v>
      </c>
      <c r="AB774" t="str">
        <f t="shared" si="1136"/>
        <v/>
      </c>
      <c r="AC774">
        <f t="shared" si="1132"/>
        <v>1387</v>
      </c>
      <c r="AD774" s="6">
        <v>1</v>
      </c>
      <c r="AE774" t="s">
        <v>937</v>
      </c>
      <c r="AF774" t="s">
        <v>922</v>
      </c>
      <c r="AG774" t="s">
        <v>756</v>
      </c>
      <c r="AH774" t="s">
        <v>756</v>
      </c>
      <c r="AI774" t="str">
        <f t="shared" si="1139"/>
        <v>o</v>
      </c>
      <c r="AJ774" t="str">
        <f t="shared" si="1140"/>
        <v/>
      </c>
      <c r="AK774" t="str">
        <f t="shared" si="1141"/>
        <v/>
      </c>
      <c r="AL774" t="str">
        <f t="shared" si="1142"/>
        <v/>
      </c>
      <c r="AM774" t="str">
        <f t="shared" si="1143"/>
        <v/>
      </c>
      <c r="AN774" t="str">
        <f t="shared" si="1144"/>
        <v>Away</v>
      </c>
      <c r="AO774" t="str">
        <f t="shared" si="1145"/>
        <v>a</v>
      </c>
      <c r="AP774" t="str">
        <f t="shared" si="1146"/>
        <v/>
      </c>
      <c r="AQ774" t="str">
        <f t="shared" si="1147"/>
        <v/>
      </c>
      <c r="AR774" t="str">
        <f t="shared" si="1148"/>
        <v>Away</v>
      </c>
      <c r="AS774" t="str">
        <f t="shared" si="1149"/>
        <v>a</v>
      </c>
      <c r="AT774" t="str">
        <f t="shared" si="1150"/>
        <v>Defensive</v>
      </c>
      <c r="AU774" t="str">
        <f t="shared" si="1151"/>
        <v/>
      </c>
      <c r="AV774" t="str">
        <f t="shared" si="1152"/>
        <v/>
      </c>
      <c r="AW774" t="str" cm="1">
        <f t="array" ref="AW774">IFERROR(IF(O774&lt;&gt;"",O774,IF(OR($S774="",$T774=""),"",IF(O774&lt;&gt;"",O774,IF($T774&lt;&gt;"",_xlfn._xlws.FILTER(O:O,($BU:$BU=$BU774)*($I:$I=$I774)*($T:$T=$T774)*($S:$S=_xlfn.MINIFS($S:$S,$T:$T,"="&amp;$T774)),"")))))&amp;"",IF(O774="","",""))&amp;""</f>
        <v>Defensive_PlayPossession-PokeCheck</v>
      </c>
      <c r="AX774" t="str" cm="1">
        <f t="array" ref="AX774">IFERROR(IF(P774&lt;&gt;"",P774,IF(OR($S774="",$T774=""),"",IF($T774&lt;&gt;"",_xlfn._xlws.FILTER(P:P,($BU:$BU=$BU774)*($I:$I=$I774)*($T:$T=$T774)*($S:$S=_xlfn.MINIFS($S:$S,$T:$T,"="&amp;$T774)),""))))&amp;"",IF(P774="","",""))&amp;""</f>
        <v/>
      </c>
      <c r="AY774" t="str" cm="1">
        <f t="array" ref="AY774">IFERROR(IF(Q774&lt;&gt;"",Q774,IF(OR($S774="",$T774=""),"",IF($T774&lt;&gt;"",_xlfn._xlws.FILTER(Q:Q,($BU:$BU=$BU774)*($I:$I=$I774)*($T:$T=$T774)*($S:$S=_xlfn.MINIFS($S:$S,$T:$T,"="&amp;$T774)),""))))&amp;"",IF(Q774="","",""))&amp;""</f>
        <v>s</v>
      </c>
      <c r="AZ774" t="str" cm="1">
        <f t="array" ref="AZ774">IFERROR(IF(R774&lt;&gt;"",R774,IF(OR($S774="",$T774=""),"",IF($T774&lt;&gt;"",_xlfn._xlws.FILTER(R:R,($BU:$BU=$BU774)*($I:$I=$I774)*($T:$T=$T774)*($S:$S=_xlfn.MINIFS($S:$S,$T:$T,"="&amp;$T774)),""))))&amp;"",IF(R774="","",""))&amp;""</f>
        <v>1</v>
      </c>
      <c r="BA774" s="6">
        <f t="shared" si="1153"/>
        <v>68</v>
      </c>
      <c r="BB774">
        <f t="shared" ref="BB774:BD774" si="1165">BB773</f>
        <v>18987</v>
      </c>
      <c r="BC774" t="str">
        <f t="shared" si="1165"/>
        <v>Velodrome</v>
      </c>
      <c r="BD774" t="str">
        <f t="shared" si="1165"/>
        <v>Outlaws</v>
      </c>
      <c r="BE774" t="s">
        <v>9</v>
      </c>
      <c r="BF774" t="s">
        <v>173</v>
      </c>
      <c r="BI774" cm="1">
        <f t="array" aca="1" ref="BI774" ca="1">IFERROR(_xlfn._xlws.FILTER(shifts!A:A,(shifts!B:B=events!AD774)*(shifts!AG:AG&gt;=events!BK774)*(shifts!AH:AH&lt;=events!BL774)),BI773)</f>
        <v>27</v>
      </c>
      <c r="BJ774" s="15">
        <f t="shared" si="1155"/>
        <v>0</v>
      </c>
      <c r="BK774">
        <f t="shared" si="1156"/>
        <v>440</v>
      </c>
      <c r="BL774">
        <f t="shared" si="1157"/>
        <v>440</v>
      </c>
      <c r="BM774" s="15">
        <f>SUMIFS(BJ$2:BJ774,K$2:K774,"=Intermission")+SUMIFS(BJ$2:BJ774,K$2:K774,"=Timeout")</f>
        <v>0</v>
      </c>
      <c r="BN774">
        <f t="shared" si="1158"/>
        <v>0</v>
      </c>
      <c r="BO774" s="19">
        <f t="shared" si="1159"/>
        <v>640</v>
      </c>
      <c r="BP774">
        <f t="shared" si="1160"/>
        <v>635</v>
      </c>
      <c r="BQ774" s="17">
        <f t="shared" si="1161"/>
        <v>640</v>
      </c>
      <c r="BR774" t="str">
        <f t="shared" si="1162"/>
        <v>opp_team_player_1</v>
      </c>
      <c r="BS774">
        <f>COUNTIFS(S$3:S774,"="&amp;S774,AI$3:AI774,"="&amp;AI774)</f>
        <v>1</v>
      </c>
      <c r="BT774" t="str">
        <f>IFERROR(VLOOKUP(BB774&amp;BU774&amp;X774,game_rosters!U:W,3,FALSE),"")</f>
        <v>P100224</v>
      </c>
      <c r="BU774" t="str">
        <f t="shared" si="1163"/>
        <v>Velodrome</v>
      </c>
    </row>
    <row r="775" spans="1:73" x14ac:dyDescent="0.2">
      <c r="A775">
        <f t="shared" si="1138"/>
        <v>1</v>
      </c>
      <c r="E775" s="4"/>
      <c r="F775" s="43"/>
      <c r="G775" s="4"/>
      <c r="H775" s="46"/>
      <c r="I775" s="44">
        <v>91</v>
      </c>
      <c r="J775" s="44" t="str">
        <f t="shared" si="1164"/>
        <v/>
      </c>
      <c r="K775" t="s">
        <v>9</v>
      </c>
      <c r="L775" t="s">
        <v>183</v>
      </c>
      <c r="M775" t="s">
        <v>79</v>
      </c>
      <c r="O775" t="s">
        <v>631</v>
      </c>
      <c r="Q775" t="s">
        <v>595</v>
      </c>
      <c r="R775" s="51">
        <v>1</v>
      </c>
      <c r="S775">
        <v>388</v>
      </c>
      <c r="T775" t="s">
        <v>756</v>
      </c>
      <c r="U775" t="str">
        <f>IF(B775=1,MAX($U$2:$U774)+1,IF(AND($T775&lt;&gt;"",$T775=$T774),$U774,IF(B775="x",U774,"")))</f>
        <v/>
      </c>
      <c r="V775" t="str">
        <f>IF(C775=1,MAX($V$2:$V774)+1,IF(AND($T775&lt;&gt;"",$T775=$T774),$U774,IF(C775="x",V774,"")))</f>
        <v/>
      </c>
      <c r="W775" t="s">
        <v>731</v>
      </c>
      <c r="X775">
        <v>91</v>
      </c>
      <c r="Z775">
        <v>1</v>
      </c>
      <c r="AA775">
        <f t="shared" si="1135"/>
        <v>1388</v>
      </c>
      <c r="AB775" t="str">
        <f t="shared" si="1136"/>
        <v/>
      </c>
      <c r="AC775">
        <f t="shared" si="1132"/>
        <v>1388</v>
      </c>
      <c r="AD775" s="6">
        <v>1</v>
      </c>
      <c r="AE775" t="s">
        <v>937</v>
      </c>
      <c r="AF775" t="s">
        <v>910</v>
      </c>
      <c r="AG775" t="s">
        <v>756</v>
      </c>
      <c r="AH775" t="s">
        <v>756</v>
      </c>
      <c r="AI775" t="str">
        <f t="shared" si="1139"/>
        <v>e</v>
      </c>
      <c r="AJ775" t="str">
        <f t="shared" si="1140"/>
        <v/>
      </c>
      <c r="AK775" t="str">
        <f t="shared" si="1141"/>
        <v/>
      </c>
      <c r="AL775" t="str">
        <f t="shared" si="1142"/>
        <v/>
      </c>
      <c r="AM775" t="str">
        <f t="shared" si="1143"/>
        <v/>
      </c>
      <c r="AN775" t="str">
        <f t="shared" si="1144"/>
        <v>Away</v>
      </c>
      <c r="AO775" t="str">
        <f t="shared" si="1145"/>
        <v>a</v>
      </c>
      <c r="AP775" t="str">
        <f t="shared" si="1146"/>
        <v/>
      </c>
      <c r="AQ775" t="str">
        <f t="shared" si="1147"/>
        <v/>
      </c>
      <c r="AR775" t="str">
        <f t="shared" si="1148"/>
        <v>Away</v>
      </c>
      <c r="AS775" t="str">
        <f t="shared" si="1149"/>
        <v>a</v>
      </c>
      <c r="AT775" t="str">
        <f t="shared" si="1150"/>
        <v>Defensive</v>
      </c>
      <c r="AU775" t="str">
        <f t="shared" si="1151"/>
        <v/>
      </c>
      <c r="AV775" t="str">
        <f t="shared" si="1152"/>
        <v/>
      </c>
      <c r="AW775" t="str" cm="1">
        <f t="array" ref="AW775">IFERROR(IF(O775&lt;&gt;"",O775,IF(OR($S775="",$T775=""),"",IF(O775&lt;&gt;"",O775,IF($T775&lt;&gt;"",_xlfn._xlws.FILTER(O:O,($BU:$BU=$BU775)*($I:$I=$I775)*($T:$T=$T775)*($S:$S=_xlfn.MINIFS($S:$S,$T:$T,"="&amp;$T775)),"")))))&amp;"",IF(O775="","",""))&amp;""</f>
        <v>Defensive_PlayPossession-SeperateFromPuck</v>
      </c>
      <c r="AX775" t="str" cm="1">
        <f t="array" ref="AX775">IFERROR(IF(P775&lt;&gt;"",P775,IF(OR($S775="",$T775=""),"",IF($T775&lt;&gt;"",_xlfn._xlws.FILTER(P:P,($BU:$BU=$BU775)*($I:$I=$I775)*($T:$T=$T775)*($S:$S=_xlfn.MINIFS($S:$S,$T:$T,"="&amp;$T775)),""))))&amp;"",IF(P775="","",""))&amp;""</f>
        <v/>
      </c>
      <c r="AY775" t="str" cm="1">
        <f t="array" ref="AY775">IFERROR(IF(Q775&lt;&gt;"",Q775,IF(OR($S775="",$T775=""),"",IF($T775&lt;&gt;"",_xlfn._xlws.FILTER(Q:Q,($BU:$BU=$BU775)*($I:$I=$I775)*($T:$T=$T775)*($S:$S=_xlfn.MINIFS($S:$S,$T:$T,"="&amp;$T775)),""))))&amp;"",IF(Q775="","",""))&amp;""</f>
        <v>s</v>
      </c>
      <c r="AZ775" t="str" cm="1">
        <f t="array" ref="AZ775">IFERROR(IF(R775&lt;&gt;"",R775,IF(OR($S775="",$T775=""),"",IF($T775&lt;&gt;"",_xlfn._xlws.FILTER(R:R,($BU:$BU=$BU775)*($I:$I=$I775)*($T:$T=$T775)*($S:$S=_xlfn.MINIFS($S:$S,$T:$T,"="&amp;$T775)),""))))&amp;"",IF(R775="","",""))&amp;""</f>
        <v>1</v>
      </c>
      <c r="BA775" s="6">
        <f t="shared" si="1153"/>
        <v>68</v>
      </c>
      <c r="BB775">
        <f t="shared" ref="BB775:BD775" si="1166">BB774</f>
        <v>18987</v>
      </c>
      <c r="BC775" t="str">
        <f t="shared" si="1166"/>
        <v>Velodrome</v>
      </c>
      <c r="BD775" t="str">
        <f t="shared" si="1166"/>
        <v>Outlaws</v>
      </c>
      <c r="BE775" t="s">
        <v>9</v>
      </c>
      <c r="BF775" t="s">
        <v>183</v>
      </c>
      <c r="BI775" cm="1">
        <f t="array" aca="1" ref="BI775" ca="1">IFERROR(_xlfn._xlws.FILTER(shifts!A:A,(shifts!B:B=events!AD775)*(shifts!AG:AG&gt;=events!BK775)*(shifts!AH:AH&lt;=events!BL775)),BI774)</f>
        <v>27</v>
      </c>
      <c r="BJ775" s="15">
        <f t="shared" si="1155"/>
        <v>0</v>
      </c>
      <c r="BK775">
        <f t="shared" si="1156"/>
        <v>439</v>
      </c>
      <c r="BL775">
        <f t="shared" si="1157"/>
        <v>439</v>
      </c>
      <c r="BM775" s="15">
        <f>SUMIFS(BJ$2:BJ775,K$2:K775,"=Intermission")+SUMIFS(BJ$2:BJ775,K$2:K775,"=Timeout")</f>
        <v>0</v>
      </c>
      <c r="BN775">
        <f t="shared" si="1158"/>
        <v>0</v>
      </c>
      <c r="BO775" s="19">
        <f t="shared" si="1159"/>
        <v>641</v>
      </c>
      <c r="BP775">
        <f t="shared" si="1160"/>
        <v>636</v>
      </c>
      <c r="BQ775" s="17">
        <f t="shared" si="1161"/>
        <v>641</v>
      </c>
      <c r="BR775" t="str">
        <f t="shared" si="1162"/>
        <v>event_team_player_1</v>
      </c>
      <c r="BS775">
        <f>COUNTIFS(S$3:S775,"="&amp;S775,AI$3:AI775,"="&amp;AI775)</f>
        <v>1</v>
      </c>
      <c r="BT775" t="str">
        <f>IFERROR(VLOOKUP(BB775&amp;BU775&amp;X775,game_rosters!U:W,3,FALSE),"")</f>
        <v>P100232</v>
      </c>
      <c r="BU775" t="str">
        <f t="shared" si="1163"/>
        <v>Outlaws</v>
      </c>
    </row>
    <row r="776" spans="1:73" x14ac:dyDescent="0.2">
      <c r="A776" t="str">
        <f t="shared" si="1138"/>
        <v/>
      </c>
      <c r="E776" s="4"/>
      <c r="F776" s="43"/>
      <c r="G776" s="4"/>
      <c r="H776" s="46"/>
      <c r="I776" s="44">
        <v>61</v>
      </c>
      <c r="J776" s="44" t="str">
        <f t="shared" si="1164"/>
        <v/>
      </c>
      <c r="R776" s="51">
        <v>1</v>
      </c>
      <c r="S776">
        <v>388</v>
      </c>
      <c r="T776" t="s">
        <v>756</v>
      </c>
      <c r="U776" t="str">
        <f>IF(B776=1,MAX($U$2:$U775)+1,IF(AND($T776&lt;&gt;"",$T776=$T775),$U775,IF(B776="x",U775,"")))</f>
        <v/>
      </c>
      <c r="V776" t="str">
        <f>IF(C776=1,MAX($V$2:$V775)+1,IF(AND($T776&lt;&gt;"",$T776=$T775),$U775,IF(C776="x",V775,"")))</f>
        <v/>
      </c>
      <c r="X776">
        <v>61</v>
      </c>
      <c r="AA776">
        <f t="shared" si="1135"/>
        <v>1388</v>
      </c>
      <c r="AB776" t="str">
        <f t="shared" si="1136"/>
        <v/>
      </c>
      <c r="AC776">
        <f t="shared" si="1132"/>
        <v>1388</v>
      </c>
      <c r="AD776" s="6">
        <v>1</v>
      </c>
      <c r="AE776" t="s">
        <v>937</v>
      </c>
      <c r="AF776" t="s">
        <v>910</v>
      </c>
      <c r="AG776" t="s">
        <v>756</v>
      </c>
      <c r="AH776" t="s">
        <v>756</v>
      </c>
      <c r="AI776" t="str">
        <f t="shared" si="1139"/>
        <v>o</v>
      </c>
      <c r="AJ776" t="str">
        <f t="shared" si="1140"/>
        <v/>
      </c>
      <c r="AK776" t="str">
        <f t="shared" si="1141"/>
        <v/>
      </c>
      <c r="AL776" t="str">
        <f t="shared" si="1142"/>
        <v/>
      </c>
      <c r="AM776" t="str">
        <f t="shared" si="1143"/>
        <v/>
      </c>
      <c r="AN776" t="str">
        <f t="shared" si="1144"/>
        <v>Away</v>
      </c>
      <c r="AO776" t="str">
        <f t="shared" si="1145"/>
        <v>a</v>
      </c>
      <c r="AP776" t="str">
        <f t="shared" si="1146"/>
        <v/>
      </c>
      <c r="AQ776" t="str">
        <f t="shared" si="1147"/>
        <v/>
      </c>
      <c r="AR776" t="str">
        <f t="shared" si="1148"/>
        <v>Away</v>
      </c>
      <c r="AS776" t="str">
        <f t="shared" si="1149"/>
        <v>a</v>
      </c>
      <c r="AT776" t="str">
        <f t="shared" si="1150"/>
        <v>Offensive</v>
      </c>
      <c r="AU776" t="str">
        <f t="shared" si="1151"/>
        <v/>
      </c>
      <c r="AV776" t="str">
        <f t="shared" si="1152"/>
        <v/>
      </c>
      <c r="AW776" t="str" cm="1">
        <f t="array" ref="AW776">IFERROR(IF(O776&lt;&gt;"",O776,IF(OR($S776="",$T776=""),"",IF(O776&lt;&gt;"",O776,IF($T776&lt;&gt;"",_xlfn._xlws.FILTER(O:O,($BU:$BU=$BU776)*($I:$I=$I776)*($T:$T=$T776)*($S:$S=_xlfn.MINIFS($S:$S,$T:$T,"="&amp;$T776)),"")))))&amp;"",IF(O776="","",""))&amp;""</f>
        <v/>
      </c>
      <c r="AX776" t="str" cm="1">
        <f t="array" ref="AX776">IFERROR(IF(P776&lt;&gt;"",P776,IF(OR($S776="",$T776=""),"",IF($T776&lt;&gt;"",_xlfn._xlws.FILTER(P:P,($BU:$BU=$BU776)*($I:$I=$I776)*($T:$T=$T776)*($S:$S=_xlfn.MINIFS($S:$S,$T:$T,"="&amp;$T776)),""))))&amp;"",IF(P776="","",""))&amp;""</f>
        <v/>
      </c>
      <c r="AY776" t="str" cm="1">
        <f t="array" ref="AY776">IFERROR(IF(Q776&lt;&gt;"",Q776,IF(OR($S776="",$T776=""),"",IF($T776&lt;&gt;"",_xlfn._xlws.FILTER(Q:Q,($BU:$BU=$BU776)*($I:$I=$I776)*($T:$T=$T776)*($S:$S=_xlfn.MINIFS($S:$S,$T:$T,"="&amp;$T776)),""))))&amp;"",IF(Q776="","",""))&amp;""</f>
        <v/>
      </c>
      <c r="AZ776" t="str" cm="1">
        <f t="array" ref="AZ776">IFERROR(IF(R776&lt;&gt;"",R776,IF(OR($S776="",$T776=""),"",IF($T776&lt;&gt;"",_xlfn._xlws.FILTER(R:R,($BU:$BU=$BU776)*($I:$I=$I776)*($T:$T=$T776)*($S:$S=_xlfn.MINIFS($S:$S,$T:$T,"="&amp;$T776)),""))))&amp;"",IF(R776="","",""))&amp;""</f>
        <v>1</v>
      </c>
      <c r="BA776" s="6">
        <f t="shared" si="1153"/>
        <v>68</v>
      </c>
      <c r="BB776">
        <f t="shared" ref="BB776:BD776" si="1167">BB775</f>
        <v>18987</v>
      </c>
      <c r="BC776" t="str">
        <f t="shared" si="1167"/>
        <v>Velodrome</v>
      </c>
      <c r="BD776" t="str">
        <f t="shared" si="1167"/>
        <v>Outlaws</v>
      </c>
      <c r="BE776" t="s">
        <v>9</v>
      </c>
      <c r="BF776" t="s">
        <v>183</v>
      </c>
      <c r="BI776" cm="1">
        <f t="array" aca="1" ref="BI776" ca="1">IFERROR(_xlfn._xlws.FILTER(shifts!A:A,(shifts!B:B=events!AD776)*(shifts!AG:AG&gt;=events!BK776)*(shifts!AH:AH&lt;=events!BL776)),BI775)</f>
        <v>27</v>
      </c>
      <c r="BJ776" s="15">
        <f t="shared" si="1155"/>
        <v>0</v>
      </c>
      <c r="BK776">
        <f t="shared" si="1156"/>
        <v>439</v>
      </c>
      <c r="BL776">
        <f t="shared" si="1157"/>
        <v>439</v>
      </c>
      <c r="BM776" s="15">
        <f>SUMIFS(BJ$2:BJ776,K$2:K776,"=Intermission")+SUMIFS(BJ$2:BJ776,K$2:K776,"=Timeout")</f>
        <v>0</v>
      </c>
      <c r="BN776">
        <f t="shared" si="1158"/>
        <v>0</v>
      </c>
      <c r="BO776" s="19">
        <f t="shared" si="1159"/>
        <v>641</v>
      </c>
      <c r="BP776">
        <f t="shared" si="1160"/>
        <v>636</v>
      </c>
      <c r="BQ776" s="17">
        <f t="shared" si="1161"/>
        <v>641</v>
      </c>
      <c r="BR776" t="str">
        <f t="shared" si="1162"/>
        <v>opp_team_player_1</v>
      </c>
      <c r="BS776">
        <f>COUNTIFS(S$3:S776,"="&amp;S776,AI$3:AI776,"="&amp;AI776)</f>
        <v>1</v>
      </c>
      <c r="BT776" t="str">
        <f>IFERROR(VLOOKUP(BB776&amp;BU776&amp;X776,game_rosters!U:W,3,FALSE),"")</f>
        <v>P100224</v>
      </c>
      <c r="BU776" t="str">
        <f t="shared" si="1163"/>
        <v>Velodrome</v>
      </c>
    </row>
    <row r="777" spans="1:73" x14ac:dyDescent="0.2">
      <c r="A777">
        <f t="shared" si="1138"/>
        <v>1</v>
      </c>
      <c r="E777" s="4"/>
      <c r="F777" s="43"/>
      <c r="G777" s="4"/>
      <c r="H777" s="46"/>
      <c r="I777" s="44">
        <v>25</v>
      </c>
      <c r="J777" s="44" t="str">
        <f t="shared" si="1164"/>
        <v/>
      </c>
      <c r="K777" t="s">
        <v>13</v>
      </c>
      <c r="L777" t="s">
        <v>586</v>
      </c>
      <c r="N777" t="s">
        <v>595</v>
      </c>
      <c r="O777" t="s">
        <v>600</v>
      </c>
      <c r="P777" t="s">
        <v>630</v>
      </c>
      <c r="Q777" t="s">
        <v>595</v>
      </c>
      <c r="S777">
        <v>389</v>
      </c>
      <c r="T777" t="s">
        <v>756</v>
      </c>
      <c r="U777" t="str">
        <f>IF(B777=1,MAX($U$2:$U776)+1,IF(AND($T777&lt;&gt;"",$T777=$T776),$U776,IF(B777="x",U776,"")))</f>
        <v/>
      </c>
      <c r="V777" t="str">
        <f>IF(C777=1,MAX($V$2:$V776)+1,IF(AND($T777&lt;&gt;"",$T777=$T776),$U776,IF(C777="x",V776,"")))</f>
        <v/>
      </c>
      <c r="W777" t="s">
        <v>731</v>
      </c>
      <c r="X777">
        <v>25</v>
      </c>
      <c r="Z777">
        <v>1</v>
      </c>
      <c r="AA777">
        <f t="shared" si="1135"/>
        <v>1389</v>
      </c>
      <c r="AB777" t="str">
        <f t="shared" si="1136"/>
        <v/>
      </c>
      <c r="AC777">
        <f t="shared" si="1132"/>
        <v>1389</v>
      </c>
      <c r="AD777" s="6">
        <v>1</v>
      </c>
      <c r="AE777" t="s">
        <v>937</v>
      </c>
      <c r="AF777" t="s">
        <v>743</v>
      </c>
      <c r="AG777" t="s">
        <v>937</v>
      </c>
      <c r="AH777" t="s">
        <v>917</v>
      </c>
      <c r="AI777" t="str">
        <f t="shared" si="1139"/>
        <v>e</v>
      </c>
      <c r="AJ777" t="str">
        <f t="shared" si="1140"/>
        <v/>
      </c>
      <c r="AK777" t="str">
        <f t="shared" si="1141"/>
        <v/>
      </c>
      <c r="AL777" t="str">
        <f t="shared" si="1142"/>
        <v/>
      </c>
      <c r="AM777" t="str">
        <f t="shared" si="1143"/>
        <v/>
      </c>
      <c r="AN777" t="str">
        <f t="shared" si="1144"/>
        <v>Away</v>
      </c>
      <c r="AO777" t="str">
        <f t="shared" si="1145"/>
        <v>a</v>
      </c>
      <c r="AP777" t="str">
        <f t="shared" si="1146"/>
        <v/>
      </c>
      <c r="AQ777" t="str">
        <f t="shared" si="1147"/>
        <v/>
      </c>
      <c r="AR777" t="str">
        <f t="shared" si="1148"/>
        <v>Away</v>
      </c>
      <c r="AS777" t="str">
        <f t="shared" si="1149"/>
        <v>a</v>
      </c>
      <c r="AT777" t="str">
        <f t="shared" si="1150"/>
        <v>Offensive</v>
      </c>
      <c r="AU777" t="str">
        <f t="shared" si="1151"/>
        <v/>
      </c>
      <c r="AV777" t="str">
        <f t="shared" si="1152"/>
        <v/>
      </c>
      <c r="AW777" t="str" cm="1">
        <f t="array" ref="AW777">IFERROR(IF(O777&lt;&gt;"",O777,IF(OR($S777="",$T777=""),"",IF(O777&lt;&gt;"",O777,IF($T777&lt;&gt;"",_xlfn._xlws.FILTER(O:O,($BU:$BU=$BU777)*($I:$I=$I777)*($T:$T=$T777)*($S:$S=_xlfn.MINIFS($S:$S,$T:$T,"="&amp;$T777)),"")))))&amp;"",IF(O777="","",""))&amp;""</f>
        <v>OffensivePlay_Zone-PuckRetreivalTurnover</v>
      </c>
      <c r="AX777" t="str" cm="1">
        <f t="array" ref="AX777">IFERROR(IF(P777&lt;&gt;"",P777,IF(OR($S777="",$T777=""),"",IF($T777&lt;&gt;"",_xlfn._xlws.FILTER(P:P,($BU:$BU=$BU777)*($I:$I=$I777)*($T:$T=$T777)*($S:$S=_xlfn.MINIFS($S:$S,$T:$T,"="&amp;$T777)),""))))&amp;"",IF(P777="","",""))&amp;""</f>
        <v>OffensivePlay_Possession-CrashNet</v>
      </c>
      <c r="AY777" t="str" cm="1">
        <f t="array" ref="AY777">IFERROR(IF(Q777&lt;&gt;"",Q777,IF(OR($S777="",$T777=""),"",IF($T777&lt;&gt;"",_xlfn._xlws.FILTER(Q:Q,($BU:$BU=$BU777)*($I:$I=$I777)*($T:$T=$T777)*($S:$S=_xlfn.MINIFS($S:$S,$T:$T,"="&amp;$T777)),""))))&amp;"",IF(Q777="","",""))&amp;""</f>
        <v>s</v>
      </c>
      <c r="AZ777" t="str" cm="1">
        <f t="array" ref="AZ777">IFERROR(IF(R777&lt;&gt;"",R777,IF(OR($S777="",$T777=""),"",IF($T777&lt;&gt;"",_xlfn._xlws.FILTER(R:R,($BU:$BU=$BU777)*($I:$I=$I777)*($T:$T=$T777)*($S:$S=_xlfn.MINIFS($S:$S,$T:$T,"="&amp;$T777)),""))))&amp;"",IF(R777="","",""))&amp;""</f>
        <v/>
      </c>
      <c r="BA777" s="6">
        <f t="shared" si="1153"/>
        <v>68</v>
      </c>
      <c r="BB777">
        <f t="shared" ref="BB777:BD777" si="1168">BB776</f>
        <v>18987</v>
      </c>
      <c r="BC777" t="str">
        <f t="shared" si="1168"/>
        <v>Velodrome</v>
      </c>
      <c r="BD777" t="str">
        <f t="shared" si="1168"/>
        <v>Outlaws</v>
      </c>
      <c r="BE777" t="s">
        <v>13</v>
      </c>
      <c r="BF777" t="s">
        <v>586</v>
      </c>
      <c r="BI777" cm="1">
        <f t="array" aca="1" ref="BI777" ca="1">IFERROR(_xlfn._xlws.FILTER(shifts!A:A,(shifts!B:B=events!AD777)*(shifts!AG:AG&gt;=events!BK777)*(shifts!AH:AH&lt;=events!BL777)),BI776)</f>
        <v>27</v>
      </c>
      <c r="BJ777" s="15">
        <f t="shared" si="1155"/>
        <v>2</v>
      </c>
      <c r="BK777">
        <f t="shared" si="1156"/>
        <v>438</v>
      </c>
      <c r="BL777">
        <f t="shared" si="1157"/>
        <v>436</v>
      </c>
      <c r="BM777" s="15">
        <f>SUMIFS(BJ$2:BJ777,K$2:K777,"=Intermission")+SUMIFS(BJ$2:BJ777,K$2:K777,"=Timeout")</f>
        <v>0</v>
      </c>
      <c r="BN777">
        <f t="shared" si="1158"/>
        <v>0</v>
      </c>
      <c r="BO777" s="19">
        <f t="shared" si="1159"/>
        <v>642</v>
      </c>
      <c r="BP777">
        <f t="shared" si="1160"/>
        <v>637</v>
      </c>
      <c r="BQ777" s="17">
        <f t="shared" si="1161"/>
        <v>644</v>
      </c>
      <c r="BR777" t="str">
        <f t="shared" si="1162"/>
        <v>event_team_player_1</v>
      </c>
      <c r="BS777">
        <f>COUNTIFS(S$3:S777,"="&amp;S777,AI$3:AI777,"="&amp;AI777)</f>
        <v>1</v>
      </c>
      <c r="BT777" t="str">
        <f>IFERROR(VLOOKUP(BB777&amp;BU777&amp;X777,game_rosters!U:W,3,FALSE),"")</f>
        <v>P100170</v>
      </c>
      <c r="BU777" t="str">
        <f t="shared" si="1163"/>
        <v>Outlaws</v>
      </c>
    </row>
    <row r="778" spans="1:73" x14ac:dyDescent="0.2">
      <c r="A778">
        <f t="shared" si="1138"/>
        <v>1</v>
      </c>
      <c r="E778" s="4"/>
      <c r="F778" s="43"/>
      <c r="G778" s="4"/>
      <c r="H778" s="46"/>
      <c r="I778" s="44">
        <v>25</v>
      </c>
      <c r="J778" s="44" t="str">
        <f t="shared" si="1164"/>
        <v/>
      </c>
      <c r="K778" t="s">
        <v>7</v>
      </c>
      <c r="L778" t="s">
        <v>172</v>
      </c>
      <c r="M778" t="s">
        <v>69</v>
      </c>
      <c r="N778" t="s">
        <v>595</v>
      </c>
      <c r="S778">
        <v>390</v>
      </c>
      <c r="T778" t="s">
        <v>756</v>
      </c>
      <c r="U778" t="str">
        <f>IF(B778=1,MAX($U$2:$U777)+1,IF(AND($T778&lt;&gt;"",$T778=$T777),$U777,IF(B778="x",U777,"")))</f>
        <v/>
      </c>
      <c r="V778" t="str">
        <f>IF(C778=1,MAX($V$2:$V777)+1,IF(AND($T778&lt;&gt;"",$T778=$T777),$U777,IF(C778="x",V777,"")))</f>
        <v/>
      </c>
      <c r="W778" t="s">
        <v>731</v>
      </c>
      <c r="X778">
        <v>25</v>
      </c>
      <c r="Z778">
        <v>1</v>
      </c>
      <c r="AA778">
        <f t="shared" si="1135"/>
        <v>1390</v>
      </c>
      <c r="AB778" t="str">
        <f t="shared" si="1136"/>
        <v/>
      </c>
      <c r="AC778">
        <f t="shared" si="1132"/>
        <v>1390</v>
      </c>
      <c r="AD778" s="6">
        <v>1</v>
      </c>
      <c r="AE778" t="s">
        <v>937</v>
      </c>
      <c r="AF778" t="s">
        <v>744</v>
      </c>
      <c r="AG778" t="s">
        <v>756</v>
      </c>
      <c r="AH778" t="s">
        <v>756</v>
      </c>
      <c r="AI778" t="str">
        <f t="shared" si="1139"/>
        <v>e</v>
      </c>
      <c r="AJ778" t="str">
        <f t="shared" si="1140"/>
        <v/>
      </c>
      <c r="AK778" t="str">
        <f t="shared" si="1141"/>
        <v/>
      </c>
      <c r="AL778" t="str">
        <f t="shared" si="1142"/>
        <v/>
      </c>
      <c r="AM778" t="str">
        <f t="shared" si="1143"/>
        <v/>
      </c>
      <c r="AN778" t="str">
        <f t="shared" si="1144"/>
        <v>Away</v>
      </c>
      <c r="AO778" t="str">
        <f t="shared" si="1145"/>
        <v>a</v>
      </c>
      <c r="AP778" t="str">
        <f t="shared" si="1146"/>
        <v/>
      </c>
      <c r="AQ778" t="str">
        <f t="shared" si="1147"/>
        <v/>
      </c>
      <c r="AR778" t="str">
        <f t="shared" si="1148"/>
        <v>Away</v>
      </c>
      <c r="AS778" t="str">
        <f t="shared" si="1149"/>
        <v>a</v>
      </c>
      <c r="AT778" t="str">
        <f t="shared" si="1150"/>
        <v>Offensive</v>
      </c>
      <c r="AU778" t="str">
        <f t="shared" si="1151"/>
        <v/>
      </c>
      <c r="AV778" t="str">
        <f t="shared" si="1152"/>
        <v/>
      </c>
      <c r="AW778" t="str" cm="1">
        <f t="array" ref="AW778">IFERROR(IF(O778&lt;&gt;"",O778,IF(OR($S778="",$T778=""),"",IF(O778&lt;&gt;"",O778,IF($T778&lt;&gt;"",_xlfn._xlws.FILTER(O:O,($BU:$BU=$BU778)*($I:$I=$I778)*($T:$T=$T778)*($S:$S=_xlfn.MINIFS($S:$S,$T:$T,"="&amp;$T778)),"")))))&amp;"",IF(O778="","",""))&amp;""</f>
        <v/>
      </c>
      <c r="AX778" t="str" cm="1">
        <f t="array" ref="AX778">IFERROR(IF(P778&lt;&gt;"",P778,IF(OR($S778="",$T778=""),"",IF($T778&lt;&gt;"",_xlfn._xlws.FILTER(P:P,($BU:$BU=$BU778)*($I:$I=$I778)*($T:$T=$T778)*($S:$S=_xlfn.MINIFS($S:$S,$T:$T,"="&amp;$T778)),""))))&amp;"",IF(P778="","",""))&amp;""</f>
        <v/>
      </c>
      <c r="AY778" t="str" cm="1">
        <f t="array" ref="AY778">IFERROR(IF(Q778&lt;&gt;"",Q778,IF(OR($S778="",$T778=""),"",IF($T778&lt;&gt;"",_xlfn._xlws.FILTER(Q:Q,($BU:$BU=$BU778)*($I:$I=$I778)*($T:$T=$T778)*($S:$S=_xlfn.MINIFS($S:$S,$T:$T,"="&amp;$T778)),""))))&amp;"",IF(Q778="","",""))&amp;""</f>
        <v/>
      </c>
      <c r="AZ778" t="str" cm="1">
        <f t="array" ref="AZ778">IFERROR(IF(R778&lt;&gt;"",R778,IF(OR($S778="",$T778=""),"",IF($T778&lt;&gt;"",_xlfn._xlws.FILTER(R:R,($BU:$BU=$BU778)*($I:$I=$I778)*($T:$T=$T778)*($S:$S=_xlfn.MINIFS($S:$S,$T:$T,"="&amp;$T778)),""))))&amp;"",IF(R778="","",""))&amp;""</f>
        <v/>
      </c>
      <c r="BA778" s="6">
        <f t="shared" si="1153"/>
        <v>68</v>
      </c>
      <c r="BB778">
        <f t="shared" ref="BB778:BD778" si="1169">BB777</f>
        <v>18987</v>
      </c>
      <c r="BC778" t="str">
        <f t="shared" si="1169"/>
        <v>Velodrome</v>
      </c>
      <c r="BD778" t="str">
        <f t="shared" si="1169"/>
        <v>Outlaws</v>
      </c>
      <c r="BE778" t="s">
        <v>7</v>
      </c>
      <c r="BF778" t="s">
        <v>172</v>
      </c>
      <c r="BI778">
        <v>27</v>
      </c>
      <c r="BJ778" s="15">
        <f t="shared" si="1155"/>
        <v>0</v>
      </c>
      <c r="BK778">
        <f t="shared" si="1156"/>
        <v>435</v>
      </c>
      <c r="BL778">
        <f t="shared" si="1157"/>
        <v>435</v>
      </c>
      <c r="BM778" s="15">
        <f>SUMIFS(BJ$2:BJ778,K$2:K778,"=Intermission")+SUMIFS(BJ$2:BJ778,K$2:K778,"=Timeout")</f>
        <v>0</v>
      </c>
      <c r="BN778">
        <f t="shared" si="1158"/>
        <v>0</v>
      </c>
      <c r="BO778" s="19">
        <f t="shared" si="1159"/>
        <v>645</v>
      </c>
      <c r="BP778">
        <f t="shared" si="1160"/>
        <v>640</v>
      </c>
      <c r="BQ778" s="17">
        <f t="shared" si="1161"/>
        <v>645</v>
      </c>
      <c r="BR778" t="str">
        <f t="shared" si="1162"/>
        <v>event_team_player_1</v>
      </c>
      <c r="BS778">
        <f>COUNTIFS(S$3:S778,"="&amp;S778,AI$3:AI778,"="&amp;AI778)</f>
        <v>1</v>
      </c>
      <c r="BT778" t="str">
        <f>IFERROR(VLOOKUP(BB778&amp;BU778&amp;X778,game_rosters!U:W,3,FALSE),"")</f>
        <v>P100170</v>
      </c>
      <c r="BU778" t="str">
        <f t="shared" si="1163"/>
        <v>Outlaws</v>
      </c>
    </row>
    <row r="779" spans="1:73" x14ac:dyDescent="0.2">
      <c r="A779" t="str">
        <f t="shared" si="1138"/>
        <v/>
      </c>
      <c r="E779" s="4"/>
      <c r="F779" s="43"/>
      <c r="G779" s="4"/>
      <c r="H779" s="46"/>
      <c r="I779" s="44">
        <v>91</v>
      </c>
      <c r="J779" s="44" t="str">
        <f t="shared" si="1164"/>
        <v/>
      </c>
      <c r="S779">
        <v>390</v>
      </c>
      <c r="T779" t="s">
        <v>756</v>
      </c>
      <c r="U779" t="str">
        <f>IF(B779=1,MAX($U$2:$U778)+1,IF(AND($T779&lt;&gt;"",$T779=$T778),$U778,IF(B779="x",U778,"")))</f>
        <v/>
      </c>
      <c r="V779" t="str">
        <f>IF(C779=1,MAX($V$2:$V778)+1,IF(AND($T779&lt;&gt;"",$T779=$T778),$U778,IF(C779="x",V778,"")))</f>
        <v/>
      </c>
      <c r="X779">
        <v>91</v>
      </c>
      <c r="Z779">
        <v>1</v>
      </c>
      <c r="AA779">
        <f t="shared" si="1135"/>
        <v>1390</v>
      </c>
      <c r="AB779" t="str">
        <f t="shared" si="1136"/>
        <v/>
      </c>
      <c r="AC779">
        <f t="shared" si="1132"/>
        <v>1390</v>
      </c>
      <c r="AD779" s="6">
        <v>1</v>
      </c>
      <c r="AE779" t="s">
        <v>937</v>
      </c>
      <c r="AF779" t="s">
        <v>744</v>
      </c>
      <c r="AG779" t="s">
        <v>756</v>
      </c>
      <c r="AH779" t="s">
        <v>756</v>
      </c>
      <c r="AI779" t="str">
        <f t="shared" si="1139"/>
        <v>e</v>
      </c>
      <c r="AJ779" t="str">
        <f t="shared" si="1140"/>
        <v/>
      </c>
      <c r="AK779" t="str">
        <f t="shared" si="1141"/>
        <v/>
      </c>
      <c r="AL779" t="str">
        <f t="shared" si="1142"/>
        <v/>
      </c>
      <c r="AM779" t="str">
        <f t="shared" si="1143"/>
        <v/>
      </c>
      <c r="AN779" t="str">
        <f t="shared" si="1144"/>
        <v>Away</v>
      </c>
      <c r="AO779" t="str">
        <f t="shared" si="1145"/>
        <v>a</v>
      </c>
      <c r="AP779" t="str">
        <f t="shared" si="1146"/>
        <v/>
      </c>
      <c r="AQ779" t="str">
        <f t="shared" si="1147"/>
        <v/>
      </c>
      <c r="AR779" t="str">
        <f t="shared" si="1148"/>
        <v>Away</v>
      </c>
      <c r="AS779" t="str">
        <f t="shared" si="1149"/>
        <v>a</v>
      </c>
      <c r="AT779" t="str">
        <f t="shared" si="1150"/>
        <v>Offensive</v>
      </c>
      <c r="AU779" t="str">
        <f t="shared" si="1151"/>
        <v/>
      </c>
      <c r="AV779" t="str">
        <f t="shared" si="1152"/>
        <v/>
      </c>
      <c r="AW779" t="str" cm="1">
        <f t="array" ref="AW779">IFERROR(IF(O779&lt;&gt;"",O779,IF(OR($S779="",$T779=""),"",IF(O779&lt;&gt;"",O779,IF($T779&lt;&gt;"",_xlfn._xlws.FILTER(O:O,($BU:$BU=$BU779)*($I:$I=$I779)*($T:$T=$T779)*($S:$S=_xlfn.MINIFS($S:$S,$T:$T,"="&amp;$T779)),"")))))&amp;"",IF(O779="","",""))&amp;""</f>
        <v/>
      </c>
      <c r="AX779" t="str" cm="1">
        <f t="array" ref="AX779">IFERROR(IF(P779&lt;&gt;"",P779,IF(OR($S779="",$T779=""),"",IF($T779&lt;&gt;"",_xlfn._xlws.FILTER(P:P,($BU:$BU=$BU779)*($I:$I=$I779)*($T:$T=$T779)*($S:$S=_xlfn.MINIFS($S:$S,$T:$T,"="&amp;$T779)),""))))&amp;"",IF(P779="","",""))&amp;""</f>
        <v/>
      </c>
      <c r="AY779" t="str" cm="1">
        <f t="array" ref="AY779">IFERROR(IF(Q779&lt;&gt;"",Q779,IF(OR($S779="",$T779=""),"",IF($T779&lt;&gt;"",_xlfn._xlws.FILTER(Q:Q,($BU:$BU=$BU779)*($I:$I=$I779)*($T:$T=$T779)*($S:$S=_xlfn.MINIFS($S:$S,$T:$T,"="&amp;$T779)),""))))&amp;"",IF(Q779="","",""))&amp;""</f>
        <v/>
      </c>
      <c r="AZ779" t="str" cm="1">
        <f t="array" ref="AZ779">IFERROR(IF(R779&lt;&gt;"",R779,IF(OR($S779="",$T779=""),"",IF($T779&lt;&gt;"",_xlfn._xlws.FILTER(R:R,($BU:$BU=$BU779)*($I:$I=$I779)*($T:$T=$T779)*($S:$S=_xlfn.MINIFS($S:$S,$T:$T,"="&amp;$T779)),""))))&amp;"",IF(R779="","",""))&amp;""</f>
        <v/>
      </c>
      <c r="BA779" s="6">
        <f t="shared" si="1153"/>
        <v>68</v>
      </c>
      <c r="BB779">
        <f t="shared" ref="BB779:BD779" si="1170">BB778</f>
        <v>18987</v>
      </c>
      <c r="BC779" t="str">
        <f t="shared" si="1170"/>
        <v>Velodrome</v>
      </c>
      <c r="BD779" t="str">
        <f t="shared" si="1170"/>
        <v>Outlaws</v>
      </c>
      <c r="BE779" t="s">
        <v>7</v>
      </c>
      <c r="BF779" t="s">
        <v>172</v>
      </c>
      <c r="BI779">
        <v>27</v>
      </c>
      <c r="BJ779" s="15">
        <f t="shared" si="1155"/>
        <v>0</v>
      </c>
      <c r="BK779">
        <f t="shared" si="1156"/>
        <v>435</v>
      </c>
      <c r="BL779">
        <f t="shared" si="1157"/>
        <v>435</v>
      </c>
      <c r="BM779" s="15">
        <f>SUMIFS(BJ$2:BJ779,K$2:K779,"=Intermission")+SUMIFS(BJ$2:BJ779,K$2:K779,"=Timeout")</f>
        <v>0</v>
      </c>
      <c r="BN779">
        <f t="shared" si="1158"/>
        <v>0</v>
      </c>
      <c r="BO779" s="19">
        <f t="shared" si="1159"/>
        <v>645</v>
      </c>
      <c r="BP779">
        <f t="shared" si="1160"/>
        <v>640</v>
      </c>
      <c r="BQ779" s="17">
        <f t="shared" si="1161"/>
        <v>645</v>
      </c>
      <c r="BR779" t="str">
        <f t="shared" si="1162"/>
        <v>event_team_player_2</v>
      </c>
      <c r="BS779">
        <f>COUNTIFS(S$3:S779,"="&amp;S779,AI$3:AI779,"="&amp;AI779)</f>
        <v>2</v>
      </c>
      <c r="BT779" t="str">
        <f>IFERROR(VLOOKUP(BB779&amp;BU779&amp;X779,game_rosters!U:W,3,FALSE),"")</f>
        <v>P100232</v>
      </c>
      <c r="BU779" t="str">
        <f t="shared" si="1163"/>
        <v>Outlaws</v>
      </c>
    </row>
    <row r="780" spans="1:73" x14ac:dyDescent="0.2">
      <c r="A780">
        <f t="shared" si="1138"/>
        <v>1</v>
      </c>
      <c r="E780" s="4"/>
      <c r="F780" s="43"/>
      <c r="G780" s="4"/>
      <c r="H780" s="46"/>
      <c r="I780" s="44">
        <v>91</v>
      </c>
      <c r="J780" s="44" t="str">
        <f t="shared" si="1164"/>
        <v/>
      </c>
      <c r="K780" t="s">
        <v>13</v>
      </c>
      <c r="R780" s="51">
        <v>1</v>
      </c>
      <c r="S780">
        <v>391</v>
      </c>
      <c r="T780" t="s">
        <v>756</v>
      </c>
      <c r="U780" t="str">
        <f>IF(B780=1,MAX($U$2:$U779)+1,IF(AND($T780&lt;&gt;"",$T780=$T779),$U779,IF(B780="x",U779,"")))</f>
        <v/>
      </c>
      <c r="V780" t="str">
        <f>IF(C780=1,MAX($V$2:$V779)+1,IF(AND($T780&lt;&gt;"",$T780=$T779),$U779,IF(C780="x",V779,"")))</f>
        <v/>
      </c>
      <c r="W780" t="s">
        <v>731</v>
      </c>
      <c r="X780">
        <v>91</v>
      </c>
      <c r="Z780">
        <v>1</v>
      </c>
      <c r="AA780">
        <f t="shared" si="1135"/>
        <v>1391</v>
      </c>
      <c r="AB780" t="str">
        <f t="shared" si="1136"/>
        <v/>
      </c>
      <c r="AC780">
        <f t="shared" si="1132"/>
        <v>1391</v>
      </c>
      <c r="AD780" s="6">
        <v>1</v>
      </c>
      <c r="AE780" t="s">
        <v>937</v>
      </c>
      <c r="AF780" t="s">
        <v>744</v>
      </c>
      <c r="AG780" t="s">
        <v>937</v>
      </c>
      <c r="AH780" t="s">
        <v>745</v>
      </c>
      <c r="AI780" t="str">
        <f t="shared" si="1139"/>
        <v>e</v>
      </c>
      <c r="AJ780" t="str">
        <f t="shared" si="1140"/>
        <v/>
      </c>
      <c r="AK780" t="str">
        <f t="shared" si="1141"/>
        <v/>
      </c>
      <c r="AL780" t="str">
        <f t="shared" si="1142"/>
        <v/>
      </c>
      <c r="AM780" t="str">
        <f t="shared" si="1143"/>
        <v/>
      </c>
      <c r="AN780" t="str">
        <f t="shared" si="1144"/>
        <v>Away</v>
      </c>
      <c r="AO780" t="str">
        <f t="shared" si="1145"/>
        <v>a</v>
      </c>
      <c r="AP780" t="str">
        <f t="shared" si="1146"/>
        <v/>
      </c>
      <c r="AQ780" t="str">
        <f t="shared" si="1147"/>
        <v/>
      </c>
      <c r="AR780" t="str">
        <f t="shared" si="1148"/>
        <v>Away</v>
      </c>
      <c r="AS780" t="str">
        <f t="shared" si="1149"/>
        <v>a</v>
      </c>
      <c r="AT780" t="str">
        <f t="shared" si="1150"/>
        <v>Offensive</v>
      </c>
      <c r="AU780" t="str">
        <f t="shared" si="1151"/>
        <v/>
      </c>
      <c r="AV780" t="str">
        <f t="shared" si="1152"/>
        <v/>
      </c>
      <c r="AW780" t="str" cm="1">
        <f t="array" ref="AW780">IFERROR(IF(O780&lt;&gt;"",O780,IF(OR($S780="",$T780=""),"",IF(O780&lt;&gt;"",O780,IF($T780&lt;&gt;"",_xlfn._xlws.FILTER(O:O,($BU:$BU=$BU780)*($I:$I=$I780)*($T:$T=$T780)*($S:$S=_xlfn.MINIFS($S:$S,$T:$T,"="&amp;$T780)),"")))))&amp;"",IF(O780="","",""))&amp;""</f>
        <v/>
      </c>
      <c r="AX780" t="str" cm="1">
        <f t="array" ref="AX780">IFERROR(IF(P780&lt;&gt;"",P780,IF(OR($S780="",$T780=""),"",IF($T780&lt;&gt;"",_xlfn._xlws.FILTER(P:P,($BU:$BU=$BU780)*($I:$I=$I780)*($T:$T=$T780)*($S:$S=_xlfn.MINIFS($S:$S,$T:$T,"="&amp;$T780)),""))))&amp;"",IF(P780="","",""))&amp;""</f>
        <v/>
      </c>
      <c r="AY780" t="str" cm="1">
        <f t="array" ref="AY780">IFERROR(IF(Q780&lt;&gt;"",Q780,IF(OR($S780="",$T780=""),"",IF($T780&lt;&gt;"",_xlfn._xlws.FILTER(Q:Q,($BU:$BU=$BU780)*($I:$I=$I780)*($T:$T=$T780)*($S:$S=_xlfn.MINIFS($S:$S,$T:$T,"="&amp;$T780)),""))))&amp;"",IF(Q780="","",""))&amp;""</f>
        <v/>
      </c>
      <c r="AZ780" t="str" cm="1">
        <f t="array" ref="AZ780">IFERROR(IF(R780&lt;&gt;"",R780,IF(OR($S780="",$T780=""),"",IF($T780&lt;&gt;"",_xlfn._xlws.FILTER(R:R,($BU:$BU=$BU780)*($I:$I=$I780)*($T:$T=$T780)*($S:$S=_xlfn.MINIFS($S:$S,$T:$T,"="&amp;$T780)),""))))&amp;"",IF(R780="","",""))&amp;""</f>
        <v>1</v>
      </c>
      <c r="BA780" s="6">
        <f t="shared" si="1153"/>
        <v>68</v>
      </c>
      <c r="BB780">
        <f t="shared" ref="BB780:BD780" si="1171">BB779</f>
        <v>18987</v>
      </c>
      <c r="BC780" t="str">
        <f t="shared" si="1171"/>
        <v>Velodrome</v>
      </c>
      <c r="BD780" t="str">
        <f t="shared" si="1171"/>
        <v>Outlaws</v>
      </c>
      <c r="BE780" t="s">
        <v>13</v>
      </c>
      <c r="BF780" t="s">
        <v>756</v>
      </c>
      <c r="BI780" cm="1">
        <f t="array" ref="BI780">IFERROR(_xlfn._xlws.FILTER(shifts!A:A,(shifts!B:B=events!AD780)*(shifts!AG:AG&gt;=events!BK780)*(shifts!AH:AH&lt;=events!BL780)),BI779)</f>
        <v>28</v>
      </c>
      <c r="BJ780" s="15">
        <f t="shared" si="1155"/>
        <v>1</v>
      </c>
      <c r="BK780">
        <f t="shared" si="1156"/>
        <v>435</v>
      </c>
      <c r="BL780">
        <f t="shared" si="1157"/>
        <v>434</v>
      </c>
      <c r="BM780" s="15">
        <f>SUMIFS(BJ$2:BJ780,K$2:K780,"=Intermission")+SUMIFS(BJ$2:BJ780,K$2:K780,"=Timeout")</f>
        <v>0</v>
      </c>
      <c r="BN780">
        <f t="shared" si="1158"/>
        <v>0</v>
      </c>
      <c r="BO780" s="19">
        <f t="shared" si="1159"/>
        <v>645</v>
      </c>
      <c r="BP780">
        <f t="shared" si="1160"/>
        <v>640</v>
      </c>
      <c r="BQ780" s="17">
        <f t="shared" si="1161"/>
        <v>646</v>
      </c>
      <c r="BR780" t="str">
        <f t="shared" si="1162"/>
        <v>event_team_player_1</v>
      </c>
      <c r="BS780">
        <f>COUNTIFS(S$3:S780,"="&amp;S780,AI$3:AI780,"="&amp;AI780)</f>
        <v>1</v>
      </c>
      <c r="BT780" t="str">
        <f>IFERROR(VLOOKUP(BB780&amp;BU780&amp;X780,game_rosters!U:W,3,FALSE),"")</f>
        <v>P100232</v>
      </c>
      <c r="BU780" t="str">
        <f t="shared" si="1163"/>
        <v>Outlaws</v>
      </c>
    </row>
    <row r="781" spans="1:73" x14ac:dyDescent="0.2">
      <c r="A781" t="str">
        <f t="shared" si="1138"/>
        <v/>
      </c>
      <c r="E781" s="4"/>
      <c r="F781" s="43"/>
      <c r="G781" s="4"/>
      <c r="H781" s="46"/>
      <c r="I781" s="44">
        <v>14</v>
      </c>
      <c r="J781" s="44" t="str">
        <f t="shared" si="1164"/>
        <v/>
      </c>
      <c r="R781" s="51">
        <v>1</v>
      </c>
      <c r="S781">
        <v>391</v>
      </c>
      <c r="T781" t="s">
        <v>756</v>
      </c>
      <c r="U781" t="str">
        <f>IF(B781=1,MAX($U$2:$U780)+1,IF(AND($T781&lt;&gt;"",$T781=$T780),$U780,IF(B781="x",U780,"")))</f>
        <v/>
      </c>
      <c r="V781" t="str">
        <f>IF(C781=1,MAX($V$2:$V780)+1,IF(AND($T781&lt;&gt;"",$T781=$T780),$U780,IF(C781="x",V780,"")))</f>
        <v/>
      </c>
      <c r="X781">
        <v>14</v>
      </c>
      <c r="AA781">
        <f t="shared" si="1135"/>
        <v>1391</v>
      </c>
      <c r="AB781" t="str">
        <f t="shared" si="1136"/>
        <v/>
      </c>
      <c r="AC781">
        <f t="shared" si="1132"/>
        <v>1391</v>
      </c>
      <c r="AD781" s="6">
        <v>1</v>
      </c>
      <c r="AE781" t="s">
        <v>937</v>
      </c>
      <c r="AF781" t="s">
        <v>744</v>
      </c>
      <c r="AG781" t="s">
        <v>937</v>
      </c>
      <c r="AH781" t="s">
        <v>745</v>
      </c>
      <c r="AI781" t="str">
        <f t="shared" si="1139"/>
        <v>o</v>
      </c>
      <c r="AJ781" t="str">
        <f t="shared" si="1140"/>
        <v/>
      </c>
      <c r="AK781" t="str">
        <f t="shared" si="1141"/>
        <v/>
      </c>
      <c r="AL781" t="str">
        <f t="shared" si="1142"/>
        <v/>
      </c>
      <c r="AM781" t="str">
        <f t="shared" si="1143"/>
        <v/>
      </c>
      <c r="AN781" t="str">
        <f t="shared" si="1144"/>
        <v>Away</v>
      </c>
      <c r="AO781" t="str">
        <f t="shared" si="1145"/>
        <v>a</v>
      </c>
      <c r="AP781" t="str">
        <f t="shared" si="1146"/>
        <v/>
      </c>
      <c r="AQ781" t="str">
        <f t="shared" si="1147"/>
        <v/>
      </c>
      <c r="AR781" t="str">
        <f t="shared" si="1148"/>
        <v>Away</v>
      </c>
      <c r="AS781" t="str">
        <f t="shared" si="1149"/>
        <v>a</v>
      </c>
      <c r="AT781" t="str">
        <f t="shared" si="1150"/>
        <v>Defensive</v>
      </c>
      <c r="AU781" t="str">
        <f t="shared" si="1151"/>
        <v/>
      </c>
      <c r="AV781" t="str">
        <f t="shared" si="1152"/>
        <v/>
      </c>
      <c r="AW781" t="str" cm="1">
        <f t="array" ref="AW781">IFERROR(IF(O781&lt;&gt;"",O781,IF(OR($S781="",$T781=""),"",IF(O781&lt;&gt;"",O781,IF($T781&lt;&gt;"",_xlfn._xlws.FILTER(O:O,($BU:$BU=$BU781)*($I:$I=$I781)*($T:$T=$T781)*($S:$S=_xlfn.MINIFS($S:$S,$T:$T,"="&amp;$T781)),"")))))&amp;"",IF(O781="","",""))&amp;""</f>
        <v/>
      </c>
      <c r="AX781" t="str" cm="1">
        <f t="array" ref="AX781">IFERROR(IF(P781&lt;&gt;"",P781,IF(OR($S781="",$T781=""),"",IF($T781&lt;&gt;"",_xlfn._xlws.FILTER(P:P,($BU:$BU=$BU781)*($I:$I=$I781)*($T:$T=$T781)*($S:$S=_xlfn.MINIFS($S:$S,$T:$T,"="&amp;$T781)),""))))&amp;"",IF(P781="","",""))&amp;""</f>
        <v/>
      </c>
      <c r="AY781" t="str" cm="1">
        <f t="array" ref="AY781">IFERROR(IF(Q781&lt;&gt;"",Q781,IF(OR($S781="",$T781=""),"",IF($T781&lt;&gt;"",_xlfn._xlws.FILTER(Q:Q,($BU:$BU=$BU781)*($I:$I=$I781)*($T:$T=$T781)*($S:$S=_xlfn.MINIFS($S:$S,$T:$T,"="&amp;$T781)),""))))&amp;"",IF(Q781="","",""))&amp;""</f>
        <v/>
      </c>
      <c r="AZ781" t="str" cm="1">
        <f t="array" ref="AZ781">IFERROR(IF(R781&lt;&gt;"",R781,IF(OR($S781="",$T781=""),"",IF($T781&lt;&gt;"",_xlfn._xlws.FILTER(R:R,($BU:$BU=$BU781)*($I:$I=$I781)*($T:$T=$T781)*($S:$S=_xlfn.MINIFS($S:$S,$T:$T,"="&amp;$T781)),""))))&amp;"",IF(R781="","",""))&amp;""</f>
        <v>1</v>
      </c>
      <c r="BA781" s="6">
        <f t="shared" si="1153"/>
        <v>68</v>
      </c>
      <c r="BB781">
        <f t="shared" ref="BB781:BD781" si="1172">BB780</f>
        <v>18987</v>
      </c>
      <c r="BC781" t="str">
        <f t="shared" si="1172"/>
        <v>Velodrome</v>
      </c>
      <c r="BD781" t="str">
        <f t="shared" si="1172"/>
        <v>Outlaws</v>
      </c>
      <c r="BE781" t="s">
        <v>13</v>
      </c>
      <c r="BF781" t="s">
        <v>756</v>
      </c>
      <c r="BI781" cm="1">
        <f t="array" ref="BI781">IFERROR(_xlfn._xlws.FILTER(shifts!A:A,(shifts!B:B=events!AD781)*(shifts!AG:AG&gt;=events!BK781)*(shifts!AH:AH&lt;=events!BL781)),BI780)</f>
        <v>28</v>
      </c>
      <c r="BJ781" s="15">
        <f t="shared" si="1155"/>
        <v>1</v>
      </c>
      <c r="BK781">
        <f t="shared" si="1156"/>
        <v>435</v>
      </c>
      <c r="BL781">
        <f t="shared" si="1157"/>
        <v>434</v>
      </c>
      <c r="BM781" s="15">
        <f>SUMIFS(BJ$2:BJ781,K$2:K781,"=Intermission")+SUMIFS(BJ$2:BJ781,K$2:K781,"=Timeout")</f>
        <v>0</v>
      </c>
      <c r="BN781">
        <f t="shared" si="1158"/>
        <v>0</v>
      </c>
      <c r="BO781" s="19">
        <f t="shared" si="1159"/>
        <v>645</v>
      </c>
      <c r="BP781">
        <f t="shared" si="1160"/>
        <v>640</v>
      </c>
      <c r="BQ781" s="17">
        <f t="shared" si="1161"/>
        <v>646</v>
      </c>
      <c r="BR781" t="str">
        <f t="shared" si="1162"/>
        <v>opp_team_player_1</v>
      </c>
      <c r="BS781">
        <f>COUNTIFS(S$3:S781,"="&amp;S781,AI$3:AI781,"="&amp;AI781)</f>
        <v>1</v>
      </c>
      <c r="BT781" t="str">
        <f>IFERROR(VLOOKUP(BB781&amp;BU781&amp;X781,game_rosters!U:W,3,FALSE),"")</f>
        <v>P100132</v>
      </c>
      <c r="BU781" t="str">
        <f t="shared" si="1163"/>
        <v>Velodrome</v>
      </c>
    </row>
    <row r="782" spans="1:73" x14ac:dyDescent="0.2">
      <c r="A782">
        <f t="shared" si="1138"/>
        <v>1</v>
      </c>
      <c r="E782" s="4"/>
      <c r="F782" s="43"/>
      <c r="G782" s="4"/>
      <c r="H782" s="46"/>
      <c r="I782" s="44">
        <v>91</v>
      </c>
      <c r="J782" s="44" t="str">
        <f t="shared" si="1164"/>
        <v>d</v>
      </c>
      <c r="K782" t="s">
        <v>238</v>
      </c>
      <c r="L782" t="s">
        <v>184</v>
      </c>
      <c r="M782" t="s">
        <v>90</v>
      </c>
      <c r="R782" s="51">
        <v>1</v>
      </c>
      <c r="S782">
        <v>392</v>
      </c>
      <c r="T782">
        <v>66</v>
      </c>
      <c r="U782" t="str">
        <f>IF(B782=1,MAX($U$2:$U781)+1,IF(AND($T782&lt;&gt;"",$T782=$T781),$U781,IF(B782="x",U781,"")))</f>
        <v/>
      </c>
      <c r="V782" t="str">
        <f>IF(C782=1,MAX($V$2:$V781)+1,IF(AND($T782&lt;&gt;"",$T782=$T781),$U781,IF(C782="x",V781,"")))</f>
        <v/>
      </c>
      <c r="W782" t="s">
        <v>731</v>
      </c>
      <c r="X782">
        <v>91</v>
      </c>
      <c r="Z782">
        <v>1</v>
      </c>
      <c r="AA782">
        <f t="shared" si="1135"/>
        <v>1392</v>
      </c>
      <c r="AB782">
        <f t="shared" si="1136"/>
        <v>9066</v>
      </c>
      <c r="AC782">
        <f t="shared" si="1132"/>
        <v>9066</v>
      </c>
      <c r="AD782" s="6">
        <v>1</v>
      </c>
      <c r="AE782" t="s">
        <v>937</v>
      </c>
      <c r="AF782" t="s">
        <v>745</v>
      </c>
      <c r="AG782" t="s">
        <v>756</v>
      </c>
      <c r="AH782" t="s">
        <v>756</v>
      </c>
      <c r="AI782" t="str">
        <f t="shared" si="1139"/>
        <v>e</v>
      </c>
      <c r="AJ782" t="str">
        <f t="shared" si="1140"/>
        <v>d</v>
      </c>
      <c r="AK782" t="str">
        <f t="shared" si="1141"/>
        <v>d</v>
      </c>
      <c r="AL782" t="str">
        <f t="shared" si="1142"/>
        <v>o</v>
      </c>
      <c r="AM782" t="str">
        <f t="shared" si="1143"/>
        <v>d</v>
      </c>
      <c r="AN782" t="str">
        <f t="shared" si="1144"/>
        <v>Away</v>
      </c>
      <c r="AO782" t="str">
        <f t="shared" si="1145"/>
        <v>a</v>
      </c>
      <c r="AP782" t="str">
        <f t="shared" si="1146"/>
        <v>o</v>
      </c>
      <c r="AQ782" t="str">
        <f t="shared" si="1147"/>
        <v>d</v>
      </c>
      <c r="AR782" t="str">
        <f t="shared" si="1148"/>
        <v>Away</v>
      </c>
      <c r="AS782" t="str">
        <f t="shared" si="1149"/>
        <v>a</v>
      </c>
      <c r="AT782" t="str">
        <f t="shared" si="1150"/>
        <v>Offensive</v>
      </c>
      <c r="AU782" t="str">
        <f t="shared" si="1151"/>
        <v/>
      </c>
      <c r="AV782" t="str">
        <f t="shared" si="1152"/>
        <v/>
      </c>
      <c r="AW782" t="str" cm="1">
        <f t="array" ref="AW782">IFERROR(IF(O782&lt;&gt;"",O782,IF(OR($S782="",$T782=""),"",IF(O782&lt;&gt;"",O782,IF($T782&lt;&gt;"",_xlfn._xlws.FILTER(O:O,($BU:$BU=$BU782)*($I:$I=$I782)*($T:$T=$T782)*($S:$S=_xlfn.MINIFS($S:$S,$T:$T,"="&amp;$T782)),"")))))&amp;"",IF(O782="","",""))&amp;""</f>
        <v/>
      </c>
      <c r="AX782" t="str" cm="1">
        <f t="array" ref="AX782">IFERROR(IF(P782&lt;&gt;"",P782,IF(OR($S782="",$T782=""),"",IF($T782&lt;&gt;"",_xlfn._xlws.FILTER(P:P,($BU:$BU=$BU782)*($I:$I=$I782)*($T:$T=$T782)*($S:$S=_xlfn.MINIFS($S:$S,$T:$T,"="&amp;$T782)),""))))&amp;"",IF(P782="","",""))&amp;""</f>
        <v/>
      </c>
      <c r="AY782" t="str" cm="1">
        <f t="array" ref="AY782">IFERROR(IF(Q782&lt;&gt;"",Q782,IF(OR($S782="",$T782=""),"",IF($T782&lt;&gt;"",_xlfn._xlws.FILTER(Q:Q,($BU:$BU=$BU782)*($I:$I=$I782)*($T:$T=$T782)*($S:$S=_xlfn.MINIFS($S:$S,$T:$T,"="&amp;$T782)),""))))&amp;"",IF(Q782="","",""))&amp;""</f>
        <v/>
      </c>
      <c r="AZ782" t="str" cm="1">
        <f t="array" ref="AZ782">IFERROR(IF(R782&lt;&gt;"",R782,IF(OR($S782="",$T782=""),"",IF($T782&lt;&gt;"",_xlfn._xlws.FILTER(R:R,($BU:$BU=$BU782)*($I:$I=$I782)*($T:$T=$T782)*($S:$S=_xlfn.MINIFS($S:$S,$T:$T,"="&amp;$T782)),""))))&amp;"",IF(R782="","",""))&amp;""</f>
        <v>1</v>
      </c>
      <c r="BA782" s="6">
        <f t="shared" si="1153"/>
        <v>69</v>
      </c>
      <c r="BB782">
        <f t="shared" ref="BB782:BD782" si="1173">BB781</f>
        <v>18987</v>
      </c>
      <c r="BC782" t="str">
        <f t="shared" si="1173"/>
        <v>Velodrome</v>
      </c>
      <c r="BD782" t="str">
        <f t="shared" si="1173"/>
        <v>Outlaws</v>
      </c>
      <c r="BE782" t="s">
        <v>238</v>
      </c>
      <c r="BF782" t="s">
        <v>184</v>
      </c>
      <c r="BI782" cm="1">
        <f t="array" ref="BI782">IFERROR(_xlfn._xlws.FILTER(shifts!A:A,(shifts!B:B=events!AD782)*(shifts!AG:AG&gt;=events!BK782)*(shifts!AH:AH&lt;=events!BL782)),BI781)</f>
        <v>28</v>
      </c>
      <c r="BJ782" s="15">
        <f t="shared" si="1155"/>
        <v>0</v>
      </c>
      <c r="BK782">
        <f t="shared" si="1156"/>
        <v>434</v>
      </c>
      <c r="BL782">
        <f t="shared" si="1157"/>
        <v>434</v>
      </c>
      <c r="BM782" s="15">
        <f>SUMIFS(BJ$2:BJ782,K$2:K782,"=Intermission")+SUMIFS(BJ$2:BJ782,K$2:K782,"=Timeout")</f>
        <v>0</v>
      </c>
      <c r="BN782">
        <f t="shared" si="1158"/>
        <v>0</v>
      </c>
      <c r="BO782" s="19">
        <f t="shared" si="1159"/>
        <v>646</v>
      </c>
      <c r="BP782">
        <f t="shared" si="1160"/>
        <v>641</v>
      </c>
      <c r="BQ782" s="17">
        <f t="shared" si="1161"/>
        <v>646</v>
      </c>
      <c r="BR782" t="str">
        <f t="shared" si="1162"/>
        <v>event_team_player_1</v>
      </c>
      <c r="BS782">
        <f>COUNTIFS(S$3:S782,"="&amp;S782,AI$3:AI782,"="&amp;AI782)</f>
        <v>1</v>
      </c>
      <c r="BT782" t="str">
        <f>IFERROR(VLOOKUP(BB782&amp;BU782&amp;X782,game_rosters!U:W,3,FALSE),"")</f>
        <v>P100232</v>
      </c>
      <c r="BU782" t="str">
        <f t="shared" si="1163"/>
        <v>Outlaws</v>
      </c>
    </row>
    <row r="783" spans="1:73" x14ac:dyDescent="0.2">
      <c r="A783">
        <f t="shared" si="1138"/>
        <v>1</v>
      </c>
      <c r="E783" s="4"/>
      <c r="F783" s="43"/>
      <c r="G783" s="4"/>
      <c r="H783" s="46"/>
      <c r="I783" s="44">
        <v>14</v>
      </c>
      <c r="J783" s="44" t="str">
        <f t="shared" si="1164"/>
        <v>d</v>
      </c>
      <c r="K783" t="s">
        <v>238</v>
      </c>
      <c r="L783" t="s">
        <v>184</v>
      </c>
      <c r="M783" t="s">
        <v>90</v>
      </c>
      <c r="R783" s="51">
        <v>1</v>
      </c>
      <c r="S783">
        <v>392</v>
      </c>
      <c r="T783">
        <v>66</v>
      </c>
      <c r="U783" t="str">
        <f>IF(B783=1,MAX($U$2:$U782)+1,IF(AND($T783&lt;&gt;"",$T783=$T782),$U782,IF(B783="x",U782,"")))</f>
        <v/>
      </c>
      <c r="V783" t="str">
        <f>IF(C783=1,MAX($V$2:$V782)+1,IF(AND($T783&lt;&gt;"",$T783=$T782),$U782,IF(C783="x",V782,"")))</f>
        <v/>
      </c>
      <c r="W783" t="s">
        <v>731</v>
      </c>
      <c r="X783">
        <v>14</v>
      </c>
      <c r="AA783">
        <f t="shared" si="1135"/>
        <v>1392</v>
      </c>
      <c r="AB783">
        <f t="shared" si="1136"/>
        <v>9066</v>
      </c>
      <c r="AC783">
        <f t="shared" si="1132"/>
        <v>9066</v>
      </c>
      <c r="AD783" s="6">
        <v>1</v>
      </c>
      <c r="AE783" t="s">
        <v>937</v>
      </c>
      <c r="AF783" t="s">
        <v>745</v>
      </c>
      <c r="AG783" t="s">
        <v>756</v>
      </c>
      <c r="AH783" t="s">
        <v>756</v>
      </c>
      <c r="AI783" t="str">
        <f t="shared" si="1139"/>
        <v>o</v>
      </c>
      <c r="AJ783" t="str">
        <f t="shared" si="1140"/>
        <v>d</v>
      </c>
      <c r="AK783" t="str">
        <f t="shared" si="1141"/>
        <v>d</v>
      </c>
      <c r="AL783" t="str">
        <f t="shared" si="1142"/>
        <v>o</v>
      </c>
      <c r="AM783" t="str">
        <f t="shared" si="1143"/>
        <v>d</v>
      </c>
      <c r="AN783" t="str">
        <f t="shared" si="1144"/>
        <v>Away</v>
      </c>
      <c r="AO783" t="str">
        <f t="shared" si="1145"/>
        <v>a</v>
      </c>
      <c r="AP783" t="str">
        <f t="shared" si="1146"/>
        <v>o</v>
      </c>
      <c r="AQ783" t="str">
        <f t="shared" si="1147"/>
        <v>d</v>
      </c>
      <c r="AR783" t="str">
        <f t="shared" si="1148"/>
        <v>Away</v>
      </c>
      <c r="AS783" t="str">
        <f t="shared" si="1149"/>
        <v>a</v>
      </c>
      <c r="AT783" t="str">
        <f t="shared" si="1150"/>
        <v>Defensive</v>
      </c>
      <c r="AU783" t="str">
        <f t="shared" si="1151"/>
        <v/>
      </c>
      <c r="AV783" t="str">
        <f t="shared" si="1152"/>
        <v/>
      </c>
      <c r="AW783" t="str" cm="1">
        <f t="array" ref="AW783">IFERROR(IF(O783&lt;&gt;"",O783,IF(OR($S783="",$T783=""),"",IF(O783&lt;&gt;"",O783,IF($T783&lt;&gt;"",_xlfn._xlws.FILTER(O:O,($BU:$BU=$BU783)*($I:$I=$I783)*($T:$T=$T783)*($S:$S=_xlfn.MINIFS($S:$S,$T:$T,"="&amp;$T783)),"")))))&amp;"",IF(O783="","",""))&amp;""</f>
        <v/>
      </c>
      <c r="AX783" t="str" cm="1">
        <f t="array" ref="AX783">IFERROR(IF(P783&lt;&gt;"",P783,IF(OR($S783="",$T783=""),"",IF($T783&lt;&gt;"",_xlfn._xlws.FILTER(P:P,($BU:$BU=$BU783)*($I:$I=$I783)*($T:$T=$T783)*($S:$S=_xlfn.MINIFS($S:$S,$T:$T,"="&amp;$T783)),""))))&amp;"",IF(P783="","",""))&amp;""</f>
        <v/>
      </c>
      <c r="AY783" t="str" cm="1">
        <f t="array" ref="AY783">IFERROR(IF(Q783&lt;&gt;"",Q783,IF(OR($S783="",$T783=""),"",IF($T783&lt;&gt;"",_xlfn._xlws.FILTER(Q:Q,($BU:$BU=$BU783)*($I:$I=$I783)*($T:$T=$T783)*($S:$S=_xlfn.MINIFS($S:$S,$T:$T,"="&amp;$T783)),""))))&amp;"",IF(Q783="","",""))&amp;""</f>
        <v/>
      </c>
      <c r="AZ783" t="str" cm="1">
        <f t="array" ref="AZ783">IFERROR(IF(R783&lt;&gt;"",R783,IF(OR($S783="",$T783=""),"",IF($T783&lt;&gt;"",_xlfn._xlws.FILTER(R:R,($BU:$BU=$BU783)*($I:$I=$I783)*($T:$T=$T783)*($S:$S=_xlfn.MINIFS($S:$S,$T:$T,"="&amp;$T783)),""))))&amp;"",IF(R783="","",""))&amp;""</f>
        <v>1</v>
      </c>
      <c r="BA783" s="6">
        <f t="shared" si="1153"/>
        <v>70</v>
      </c>
      <c r="BB783">
        <f t="shared" ref="BB783:BD783" si="1174">BB782</f>
        <v>18987</v>
      </c>
      <c r="BC783" t="str">
        <f t="shared" si="1174"/>
        <v>Velodrome</v>
      </c>
      <c r="BD783" t="str">
        <f t="shared" si="1174"/>
        <v>Outlaws</v>
      </c>
      <c r="BI783" cm="1">
        <f t="array" ref="BI783">IFERROR(_xlfn._xlws.FILTER(shifts!A:A,(shifts!B:B=events!AD783)*(shifts!AG:AG&gt;=events!BK783)*(shifts!AH:AH&lt;=events!BL783)),BI782)</f>
        <v>28</v>
      </c>
      <c r="BJ783" s="15">
        <f t="shared" si="1155"/>
        <v>0</v>
      </c>
      <c r="BK783">
        <f t="shared" si="1156"/>
        <v>434</v>
      </c>
      <c r="BL783">
        <f t="shared" si="1157"/>
        <v>434</v>
      </c>
      <c r="BM783" s="15">
        <f>SUMIFS(BJ$2:BJ783,K$2:K783,"=Intermission")+SUMIFS(BJ$2:BJ783,K$2:K783,"=Timeout")</f>
        <v>0</v>
      </c>
      <c r="BN783">
        <f t="shared" si="1158"/>
        <v>0</v>
      </c>
      <c r="BO783" s="19">
        <f t="shared" si="1159"/>
        <v>646</v>
      </c>
      <c r="BP783">
        <f t="shared" si="1160"/>
        <v>641</v>
      </c>
      <c r="BQ783" s="17">
        <f t="shared" si="1161"/>
        <v>646</v>
      </c>
      <c r="BR783" t="str">
        <f t="shared" si="1162"/>
        <v>opp_team_player_1</v>
      </c>
      <c r="BS783">
        <f>COUNTIFS(S$3:S783,"="&amp;S783,AI$3:AI783,"="&amp;AI783)</f>
        <v>1</v>
      </c>
      <c r="BT783" t="str">
        <f>IFERROR(VLOOKUP(BB783&amp;BU783&amp;X783,game_rosters!U:W,3,FALSE),"")</f>
        <v>P100132</v>
      </c>
      <c r="BU783" t="str">
        <f t="shared" si="1163"/>
        <v>Velodrome</v>
      </c>
    </row>
    <row r="784" spans="1:73" x14ac:dyDescent="0.2">
      <c r="A784">
        <f t="shared" si="1138"/>
        <v>1</v>
      </c>
      <c r="E784" s="4"/>
      <c r="F784" s="43"/>
      <c r="G784" s="4"/>
      <c r="H784" s="46"/>
      <c r="I784" s="44">
        <v>91</v>
      </c>
      <c r="J784" s="44" t="str">
        <f t="shared" si="1164"/>
        <v/>
      </c>
      <c r="K784" t="s">
        <v>9</v>
      </c>
      <c r="L784" t="s">
        <v>173</v>
      </c>
      <c r="M784" t="s">
        <v>354</v>
      </c>
      <c r="R784" s="51">
        <v>1</v>
      </c>
      <c r="S784">
        <v>393</v>
      </c>
      <c r="T784">
        <v>66</v>
      </c>
      <c r="U784" t="str">
        <f>IF(B784=1,MAX($U$2:$U783)+1,IF(AND($T784&lt;&gt;"",$T784=$T783),$U783,IF(B784="x",U783,"")))</f>
        <v/>
      </c>
      <c r="V784" t="str">
        <f>IF(C784=1,MAX($V$2:$V783)+1,IF(AND($T784&lt;&gt;"",$T784=$T783),$U783,IF(C784="x",V783,"")))</f>
        <v/>
      </c>
      <c r="W784" t="s">
        <v>731</v>
      </c>
      <c r="X784">
        <v>91</v>
      </c>
      <c r="Z784">
        <v>1</v>
      </c>
      <c r="AA784">
        <f t="shared" si="1135"/>
        <v>1393</v>
      </c>
      <c r="AB784">
        <f t="shared" si="1136"/>
        <v>9066</v>
      </c>
      <c r="AC784">
        <f t="shared" si="1132"/>
        <v>9066</v>
      </c>
      <c r="AD784" s="6">
        <v>1</v>
      </c>
      <c r="AE784" t="s">
        <v>937</v>
      </c>
      <c r="AF784" t="s">
        <v>745</v>
      </c>
      <c r="AG784" t="s">
        <v>756</v>
      </c>
      <c r="AH784" t="s">
        <v>756</v>
      </c>
      <c r="AI784" t="str">
        <f t="shared" si="1139"/>
        <v>e</v>
      </c>
      <c r="AJ784" t="str">
        <f t="shared" si="1140"/>
        <v>d</v>
      </c>
      <c r="AK784" t="str">
        <f t="shared" si="1141"/>
        <v>d</v>
      </c>
      <c r="AL784" t="str">
        <f t="shared" si="1142"/>
        <v>o</v>
      </c>
      <c r="AM784" t="str">
        <f t="shared" si="1143"/>
        <v/>
      </c>
      <c r="AN784" t="str">
        <f t="shared" si="1144"/>
        <v>Away</v>
      </c>
      <c r="AO784" t="str">
        <f t="shared" si="1145"/>
        <v>a</v>
      </c>
      <c r="AP784" t="str">
        <f t="shared" si="1146"/>
        <v>o</v>
      </c>
      <c r="AQ784" t="str">
        <f t="shared" si="1147"/>
        <v>d</v>
      </c>
      <c r="AR784" t="str">
        <f t="shared" si="1148"/>
        <v>Away</v>
      </c>
      <c r="AS784" t="str">
        <f t="shared" si="1149"/>
        <v>a</v>
      </c>
      <c r="AT784" t="str">
        <f t="shared" si="1150"/>
        <v>Offensive</v>
      </c>
      <c r="AU784" t="str">
        <f t="shared" si="1151"/>
        <v/>
      </c>
      <c r="AV784" t="str">
        <f t="shared" si="1152"/>
        <v/>
      </c>
      <c r="AW784" t="str" cm="1">
        <f t="array" ref="AW784">IFERROR(IF(O784&lt;&gt;"",O784,IF(OR($S784="",$T784=""),"",IF(O784&lt;&gt;"",O784,IF($T784&lt;&gt;"",_xlfn._xlws.FILTER(O:O,($BU:$BU=$BU784)*($I:$I=$I784)*($T:$T=$T784)*($S:$S=_xlfn.MINIFS($S:$S,$T:$T,"="&amp;$T784)),"")))))&amp;"",IF(O784="","",""))&amp;""</f>
        <v/>
      </c>
      <c r="AX784" t="str" cm="1">
        <f t="array" ref="AX784">IFERROR(IF(P784&lt;&gt;"",P784,IF(OR($S784="",$T784=""),"",IF($T784&lt;&gt;"",_xlfn._xlws.FILTER(P:P,($BU:$BU=$BU784)*($I:$I=$I784)*($T:$T=$T784)*($S:$S=_xlfn.MINIFS($S:$S,$T:$T,"="&amp;$T784)),""))))&amp;"",IF(P784="","",""))&amp;""</f>
        <v/>
      </c>
      <c r="AY784" t="str" cm="1">
        <f t="array" ref="AY784">IFERROR(IF(Q784&lt;&gt;"",Q784,IF(OR($S784="",$T784=""),"",IF($T784&lt;&gt;"",_xlfn._xlws.FILTER(Q:Q,($BU:$BU=$BU784)*($I:$I=$I784)*($T:$T=$T784)*($S:$S=_xlfn.MINIFS($S:$S,$T:$T,"="&amp;$T784)),""))))&amp;"",IF(Q784="","",""))&amp;""</f>
        <v/>
      </c>
      <c r="AZ784" t="str" cm="1">
        <f t="array" ref="AZ784">IFERROR(IF(R784&lt;&gt;"",R784,IF(OR($S784="",$T784=""),"",IF($T784&lt;&gt;"",_xlfn._xlws.FILTER(R:R,($BU:$BU=$BU784)*($I:$I=$I784)*($T:$T=$T784)*($S:$S=_xlfn.MINIFS($S:$S,$T:$T,"="&amp;$T784)),""))))&amp;"",IF(R784="","",""))&amp;""</f>
        <v>1</v>
      </c>
      <c r="BA784" s="6">
        <f t="shared" si="1153"/>
        <v>70</v>
      </c>
      <c r="BB784">
        <f t="shared" ref="BB784:BD784" si="1175">BB783</f>
        <v>18987</v>
      </c>
      <c r="BC784" t="str">
        <f t="shared" si="1175"/>
        <v>Velodrome</v>
      </c>
      <c r="BD784" t="str">
        <f t="shared" si="1175"/>
        <v>Outlaws</v>
      </c>
      <c r="BE784" t="s">
        <v>9</v>
      </c>
      <c r="BF784" t="s">
        <v>173</v>
      </c>
      <c r="BI784" cm="1">
        <f t="array" ref="BI784">IFERROR(_xlfn._xlws.FILTER(shifts!A:A,(shifts!B:B=events!AD784)*(shifts!AG:AG&gt;=events!BK784)*(shifts!AH:AH&lt;=events!BL784)),BI783)</f>
        <v>28</v>
      </c>
      <c r="BJ784" s="15">
        <f t="shared" si="1155"/>
        <v>0</v>
      </c>
      <c r="BK784">
        <f t="shared" si="1156"/>
        <v>434</v>
      </c>
      <c r="BL784">
        <f t="shared" si="1157"/>
        <v>434</v>
      </c>
      <c r="BM784" s="15">
        <f>SUMIFS(BJ$2:BJ784,K$2:K784,"=Intermission")+SUMIFS(BJ$2:BJ784,K$2:K784,"=Timeout")</f>
        <v>0</v>
      </c>
      <c r="BN784">
        <f t="shared" si="1158"/>
        <v>0</v>
      </c>
      <c r="BO784" s="19">
        <f t="shared" si="1159"/>
        <v>646</v>
      </c>
      <c r="BP784">
        <f t="shared" si="1160"/>
        <v>641</v>
      </c>
      <c r="BQ784" s="17">
        <f t="shared" si="1161"/>
        <v>646</v>
      </c>
      <c r="BR784" t="str">
        <f t="shared" si="1162"/>
        <v>event_team_player_1</v>
      </c>
      <c r="BS784">
        <f>COUNTIFS(S$3:S784,"="&amp;S784,AI$3:AI784,"="&amp;AI784)</f>
        <v>1</v>
      </c>
      <c r="BT784" t="str">
        <f>IFERROR(VLOOKUP(BB784&amp;BU784&amp;X784,game_rosters!U:W,3,FALSE),"")</f>
        <v>P100232</v>
      </c>
      <c r="BU784" t="str">
        <f t="shared" si="1163"/>
        <v>Outlaws</v>
      </c>
    </row>
    <row r="785" spans="1:73" x14ac:dyDescent="0.2">
      <c r="A785">
        <f t="shared" si="1138"/>
        <v>1</v>
      </c>
      <c r="E785" s="4"/>
      <c r="F785" s="43"/>
      <c r="G785" s="4"/>
      <c r="H785" s="46"/>
      <c r="I785" s="44">
        <v>22</v>
      </c>
      <c r="J785" s="44" t="str">
        <f t="shared" si="1164"/>
        <v/>
      </c>
      <c r="K785" t="s">
        <v>13</v>
      </c>
      <c r="L785" t="s">
        <v>586</v>
      </c>
      <c r="N785" t="s">
        <v>594</v>
      </c>
      <c r="O785" t="s">
        <v>600</v>
      </c>
      <c r="Q785" t="s">
        <v>594</v>
      </c>
      <c r="R785" s="51">
        <v>1</v>
      </c>
      <c r="S785">
        <v>394</v>
      </c>
      <c r="T785" t="s">
        <v>756</v>
      </c>
      <c r="U785" t="str">
        <f>IF(B785=1,MAX($U$2:$U784)+1,IF(AND($T785&lt;&gt;"",$T785=$T784),$U784,IF(B785="x",U784,"")))</f>
        <v/>
      </c>
      <c r="V785" t="str">
        <f>IF(C785=1,MAX($V$2:$V784)+1,IF(AND($T785&lt;&gt;"",$T785=$T784),$U784,IF(C785="x",V784,"")))</f>
        <v/>
      </c>
      <c r="W785" t="s">
        <v>735</v>
      </c>
      <c r="X785">
        <v>22</v>
      </c>
      <c r="Z785">
        <v>1</v>
      </c>
      <c r="AA785">
        <f t="shared" si="1135"/>
        <v>1394</v>
      </c>
      <c r="AB785" t="str">
        <f t="shared" si="1136"/>
        <v/>
      </c>
      <c r="AC785">
        <f t="shared" si="1132"/>
        <v>1394</v>
      </c>
      <c r="AD785" s="6">
        <v>1</v>
      </c>
      <c r="AE785" t="s">
        <v>937</v>
      </c>
      <c r="AF785" t="s">
        <v>746</v>
      </c>
      <c r="AG785" t="s">
        <v>756</v>
      </c>
      <c r="AH785" t="s">
        <v>756</v>
      </c>
      <c r="AI785" t="str">
        <f t="shared" si="1139"/>
        <v>e</v>
      </c>
      <c r="AJ785" t="str">
        <f t="shared" si="1140"/>
        <v/>
      </c>
      <c r="AK785" t="str">
        <f t="shared" si="1141"/>
        <v/>
      </c>
      <c r="AL785" t="str">
        <f t="shared" si="1142"/>
        <v/>
      </c>
      <c r="AM785" t="str">
        <f t="shared" si="1143"/>
        <v/>
      </c>
      <c r="AN785" t="str">
        <f t="shared" si="1144"/>
        <v>Home</v>
      </c>
      <c r="AO785" t="str">
        <f t="shared" si="1145"/>
        <v>h</v>
      </c>
      <c r="AP785" t="str">
        <f t="shared" si="1146"/>
        <v/>
      </c>
      <c r="AQ785" t="str">
        <f t="shared" si="1147"/>
        <v/>
      </c>
      <c r="AR785" t="str">
        <f t="shared" si="1148"/>
        <v>Home</v>
      </c>
      <c r="AS785" t="str">
        <f t="shared" si="1149"/>
        <v>h</v>
      </c>
      <c r="AT785" t="str">
        <f t="shared" si="1150"/>
        <v>Offensive</v>
      </c>
      <c r="AU785" t="str">
        <f t="shared" si="1151"/>
        <v/>
      </c>
      <c r="AV785" t="str">
        <f t="shared" si="1152"/>
        <v/>
      </c>
      <c r="AW785" t="str" cm="1">
        <f t="array" ref="AW785">IFERROR(IF(O785&lt;&gt;"",O785,IF(OR($S785="",$T785=""),"",IF(O785&lt;&gt;"",O785,IF($T785&lt;&gt;"",_xlfn._xlws.FILTER(O:O,($BU:$BU=$BU785)*($I:$I=$I785)*($T:$T=$T785)*($S:$S=_xlfn.MINIFS($S:$S,$T:$T,"="&amp;$T785)),"")))))&amp;"",IF(O785="","",""))&amp;""</f>
        <v>OffensivePlay_Zone-PuckRetreivalTurnover</v>
      </c>
      <c r="AX785" t="str" cm="1">
        <f t="array" ref="AX785">IFERROR(IF(P785&lt;&gt;"",P785,IF(OR($S785="",$T785=""),"",IF($T785&lt;&gt;"",_xlfn._xlws.FILTER(P:P,($BU:$BU=$BU785)*($I:$I=$I785)*($T:$T=$T785)*($S:$S=_xlfn.MINIFS($S:$S,$T:$T,"="&amp;$T785)),""))))&amp;"",IF(P785="","",""))&amp;""</f>
        <v/>
      </c>
      <c r="AY785" t="str" cm="1">
        <f t="array" ref="AY785">IFERROR(IF(Q785&lt;&gt;"",Q785,IF(OR($S785="",$T785=""),"",IF($T785&lt;&gt;"",_xlfn._xlws.FILTER(Q:Q,($BU:$BU=$BU785)*($I:$I=$I785)*($T:$T=$T785)*($S:$S=_xlfn.MINIFS($S:$S,$T:$T,"="&amp;$T785)),""))))&amp;"",IF(Q785="","",""))&amp;""</f>
        <v>u</v>
      </c>
      <c r="AZ785" t="str" cm="1">
        <f t="array" ref="AZ785">IFERROR(IF(R785&lt;&gt;"",R785,IF(OR($S785="",$T785=""),"",IF($T785&lt;&gt;"",_xlfn._xlws.FILTER(R:R,($BU:$BU=$BU785)*($I:$I=$I785)*($T:$T=$T785)*($S:$S=_xlfn.MINIFS($S:$S,$T:$T,"="&amp;$T785)),""))))&amp;"",IF(R785="","",""))&amp;""</f>
        <v>1</v>
      </c>
      <c r="BA785" s="6">
        <f t="shared" si="1153"/>
        <v>70</v>
      </c>
      <c r="BB785">
        <f t="shared" ref="BB785:BD785" si="1176">BB784</f>
        <v>18987</v>
      </c>
      <c r="BC785" t="str">
        <f t="shared" si="1176"/>
        <v>Velodrome</v>
      </c>
      <c r="BD785" t="str">
        <f t="shared" si="1176"/>
        <v>Outlaws</v>
      </c>
      <c r="BE785" t="s">
        <v>13</v>
      </c>
      <c r="BF785" t="s">
        <v>586</v>
      </c>
      <c r="BI785" cm="1">
        <f t="array" ref="BI785">IFERROR(_xlfn._xlws.FILTER(shifts!A:A,(shifts!B:B=events!AD785)*(shifts!AG:AG&gt;=events!BK785)*(shifts!AH:AH&lt;=events!BL785)),BI784)</f>
        <v>28</v>
      </c>
      <c r="BJ785" s="15">
        <f t="shared" si="1155"/>
        <v>0</v>
      </c>
      <c r="BK785">
        <f t="shared" si="1156"/>
        <v>432</v>
      </c>
      <c r="BL785">
        <f t="shared" si="1157"/>
        <v>432</v>
      </c>
      <c r="BM785" s="15">
        <f>SUMIFS(BJ$2:BJ785,K$2:K785,"=Intermission")+SUMIFS(BJ$2:BJ785,K$2:K785,"=Timeout")</f>
        <v>0</v>
      </c>
      <c r="BN785">
        <f t="shared" si="1158"/>
        <v>0</v>
      </c>
      <c r="BO785" s="19">
        <f t="shared" si="1159"/>
        <v>648</v>
      </c>
      <c r="BP785">
        <f t="shared" si="1160"/>
        <v>643</v>
      </c>
      <c r="BQ785" s="17">
        <f t="shared" si="1161"/>
        <v>648</v>
      </c>
      <c r="BR785" t="str">
        <f t="shared" si="1162"/>
        <v>event_team_player_1</v>
      </c>
      <c r="BS785">
        <f>COUNTIFS(S$3:S785,"="&amp;S785,AI$3:AI785,"="&amp;AI785)</f>
        <v>1</v>
      </c>
      <c r="BT785" t="str">
        <f>IFERROR(VLOOKUP(BB785&amp;BU785&amp;X785,game_rosters!U:W,3,FALSE),"")</f>
        <v>P100108</v>
      </c>
      <c r="BU785" t="str">
        <f t="shared" si="1163"/>
        <v>Velodrome</v>
      </c>
    </row>
    <row r="786" spans="1:73" x14ac:dyDescent="0.2">
      <c r="A786" t="str">
        <f t="shared" si="1138"/>
        <v/>
      </c>
      <c r="E786" s="4"/>
      <c r="F786" s="43"/>
      <c r="G786" s="4"/>
      <c r="H786" s="46"/>
      <c r="I786" s="44">
        <v>80</v>
      </c>
      <c r="J786" s="44" t="str">
        <f t="shared" si="1164"/>
        <v/>
      </c>
      <c r="R786" s="51">
        <v>1</v>
      </c>
      <c r="S786">
        <v>394</v>
      </c>
      <c r="T786">
        <v>67</v>
      </c>
      <c r="U786" t="str">
        <f>IF(B786=1,MAX($U$2:$U785)+1,IF(AND($T786&lt;&gt;"",$T786=$T785),$U785,IF(B786="x",U785,"")))</f>
        <v/>
      </c>
      <c r="V786" t="str">
        <f>IF(C786=1,MAX($V$2:$V785)+1,IF(AND($T786&lt;&gt;"",$T786=$T785),$U785,IF(C786="x",V785,"")))</f>
        <v/>
      </c>
      <c r="X786">
        <v>80</v>
      </c>
      <c r="AA786">
        <f t="shared" si="1135"/>
        <v>1394</v>
      </c>
      <c r="AB786">
        <f t="shared" si="1136"/>
        <v>9067</v>
      </c>
      <c r="AC786">
        <f t="shared" si="1132"/>
        <v>9067</v>
      </c>
      <c r="AD786" s="6">
        <v>1</v>
      </c>
      <c r="AE786" t="s">
        <v>937</v>
      </c>
      <c r="AF786" t="s">
        <v>746</v>
      </c>
      <c r="AG786" t="s">
        <v>756</v>
      </c>
      <c r="AH786" t="s">
        <v>756</v>
      </c>
      <c r="AI786" t="str">
        <f t="shared" si="1139"/>
        <v>o</v>
      </c>
      <c r="AJ786" t="str">
        <f t="shared" si="1140"/>
        <v/>
      </c>
      <c r="AK786" t="str">
        <f t="shared" si="1141"/>
        <v/>
      </c>
      <c r="AL786" t="str">
        <f t="shared" si="1142"/>
        <v/>
      </c>
      <c r="AM786" t="str">
        <f t="shared" si="1143"/>
        <v/>
      </c>
      <c r="AN786" t="str">
        <f t="shared" si="1144"/>
        <v/>
      </c>
      <c r="AO786" t="str">
        <f t="shared" si="1145"/>
        <v/>
      </c>
      <c r="AP786" t="str">
        <f t="shared" si="1146"/>
        <v/>
      </c>
      <c r="AQ786" t="str">
        <f t="shared" si="1147"/>
        <v/>
      </c>
      <c r="AR786" t="str">
        <f t="shared" si="1148"/>
        <v/>
      </c>
      <c r="AS786" t="str">
        <f t="shared" si="1149"/>
        <v/>
      </c>
      <c r="AT786" t="str">
        <f t="shared" si="1150"/>
        <v>Defensive</v>
      </c>
      <c r="AU786" t="str">
        <f t="shared" si="1151"/>
        <v/>
      </c>
      <c r="AV786" t="str">
        <f t="shared" si="1152"/>
        <v/>
      </c>
      <c r="AW786" t="str" cm="1">
        <f t="array" ref="AW786">IFERROR(IF(O786&lt;&gt;"",O786,IF(OR($S786="",$T786=""),"",IF(O786&lt;&gt;"",O786,IF($T786&lt;&gt;"",_xlfn._xlws.FILTER(O:O,($BU:$BU=$BU786)*($I:$I=$I786)*($T:$T=$T786)*($S:$S=_xlfn.MINIFS($S:$S,$T:$T,"="&amp;$T786)),"")))))&amp;"",IF(O786="","",""))&amp;""</f>
        <v/>
      </c>
      <c r="AX786" t="str" cm="1">
        <f t="array" ref="AX786">IFERROR(IF(P786&lt;&gt;"",P786,IF(OR($S786="",$T786=""),"",IF($T786&lt;&gt;"",_xlfn._xlws.FILTER(P:P,($BU:$BU=$BU786)*($I:$I=$I786)*($T:$T=$T786)*($S:$S=_xlfn.MINIFS($S:$S,$T:$T,"="&amp;$T786)),""))))&amp;"",IF(P786="","",""))&amp;""</f>
        <v/>
      </c>
      <c r="AY786" t="str" cm="1">
        <f t="array" ref="AY786">IFERROR(IF(Q786&lt;&gt;"",Q786,IF(OR($S786="",$T786=""),"",IF($T786&lt;&gt;"",_xlfn._xlws.FILTER(Q:Q,($BU:$BU=$BU786)*($I:$I=$I786)*($T:$T=$T786)*($S:$S=_xlfn.MINIFS($S:$S,$T:$T,"="&amp;$T786)),""))))&amp;"",IF(Q786="","",""))&amp;""</f>
        <v/>
      </c>
      <c r="AZ786" t="str" cm="1">
        <f t="array" ref="AZ786">IFERROR(IF(R786&lt;&gt;"",R786,IF(OR($S786="",$T786=""),"",IF($T786&lt;&gt;"",_xlfn._xlws.FILTER(R:R,($BU:$BU=$BU786)*($I:$I=$I786)*($T:$T=$T786)*($S:$S=_xlfn.MINIFS($S:$S,$T:$T,"="&amp;$T786)),""))))&amp;"",IF(R786="","",""))&amp;""</f>
        <v>1</v>
      </c>
      <c r="BA786" s="6">
        <f t="shared" si="1153"/>
        <v>70</v>
      </c>
      <c r="BB786">
        <f t="shared" ref="BB786:BD786" si="1177">BB785</f>
        <v>18987</v>
      </c>
      <c r="BC786" t="str">
        <f t="shared" si="1177"/>
        <v>Velodrome</v>
      </c>
      <c r="BD786" t="str">
        <f t="shared" si="1177"/>
        <v>Outlaws</v>
      </c>
      <c r="BE786" t="s">
        <v>13</v>
      </c>
      <c r="BF786" t="s">
        <v>586</v>
      </c>
      <c r="BI786" cm="1">
        <f t="array" ref="BI786">IFERROR(_xlfn._xlws.FILTER(shifts!A:A,(shifts!B:B=events!AD786)*(shifts!AG:AG&gt;=events!BK786)*(shifts!AH:AH&lt;=events!BL786)),BI785)</f>
        <v>28</v>
      </c>
      <c r="BJ786" s="15">
        <f t="shared" si="1155"/>
        <v>0</v>
      </c>
      <c r="BK786">
        <f t="shared" si="1156"/>
        <v>432</v>
      </c>
      <c r="BL786">
        <f t="shared" si="1157"/>
        <v>432</v>
      </c>
      <c r="BM786" s="15">
        <f>SUMIFS(BJ$2:BJ786,K$2:K786,"=Intermission")+SUMIFS(BJ$2:BJ786,K$2:K786,"=Timeout")</f>
        <v>0</v>
      </c>
      <c r="BN786">
        <f t="shared" si="1158"/>
        <v>0</v>
      </c>
      <c r="BO786" s="19">
        <f t="shared" si="1159"/>
        <v>648</v>
      </c>
      <c r="BP786">
        <f t="shared" si="1160"/>
        <v>643</v>
      </c>
      <c r="BQ786" s="17">
        <f t="shared" si="1161"/>
        <v>648</v>
      </c>
      <c r="BR786" t="str">
        <f t="shared" si="1162"/>
        <v>opp_team_player_1</v>
      </c>
      <c r="BS786">
        <f>COUNTIFS(S$3:S786,"="&amp;S786,AI$3:AI786,"="&amp;AI786)</f>
        <v>1</v>
      </c>
      <c r="BT786" t="str">
        <f>IFERROR(VLOOKUP(BB786&amp;BU786&amp;X786,game_rosters!U:W,3,FALSE),"")</f>
        <v>P100223</v>
      </c>
      <c r="BU786" t="s">
        <v>960</v>
      </c>
    </row>
    <row r="787" spans="1:73" x14ac:dyDescent="0.2">
      <c r="A787">
        <f t="shared" si="1138"/>
        <v>1</v>
      </c>
      <c r="E787" s="4"/>
      <c r="F787" s="43"/>
      <c r="G787" s="4"/>
      <c r="H787" s="46"/>
      <c r="I787" s="44">
        <v>22</v>
      </c>
      <c r="J787" s="44" t="str">
        <f t="shared" si="1164"/>
        <v/>
      </c>
      <c r="K787" t="s">
        <v>9</v>
      </c>
      <c r="L787" t="s">
        <v>173</v>
      </c>
      <c r="M787" t="s">
        <v>71</v>
      </c>
      <c r="R787" s="51">
        <v>1</v>
      </c>
      <c r="S787">
        <v>395</v>
      </c>
      <c r="T787">
        <v>68</v>
      </c>
      <c r="U787" t="str">
        <f>IF(B787=1,MAX($U$2:$U786)+1,IF(AND($T787&lt;&gt;"",$T787=$T786),$U786,IF(B787="x",U786,"")))</f>
        <v/>
      </c>
      <c r="V787" t="str">
        <f>IF(C787=1,MAX($V$2:$V786)+1,IF(AND($T787&lt;&gt;"",$T787=$T786),$U786,IF(C787="x",V786,"")))</f>
        <v/>
      </c>
      <c r="W787" t="s">
        <v>735</v>
      </c>
      <c r="X787">
        <v>22</v>
      </c>
      <c r="Z787">
        <v>1</v>
      </c>
      <c r="AA787">
        <f t="shared" si="1135"/>
        <v>1395</v>
      </c>
      <c r="AB787">
        <f t="shared" si="1136"/>
        <v>9068</v>
      </c>
      <c r="AC787">
        <f t="shared" si="1132"/>
        <v>9068</v>
      </c>
      <c r="AD787" s="6">
        <v>1</v>
      </c>
      <c r="AE787" t="s">
        <v>937</v>
      </c>
      <c r="AF787" t="s">
        <v>746</v>
      </c>
      <c r="AG787" t="s">
        <v>756</v>
      </c>
      <c r="AH787" t="s">
        <v>756</v>
      </c>
      <c r="AI787" t="str">
        <f t="shared" si="1139"/>
        <v>e</v>
      </c>
      <c r="AJ787" t="str">
        <f t="shared" si="1140"/>
        <v/>
      </c>
      <c r="AK787" t="str">
        <f t="shared" si="1141"/>
        <v/>
      </c>
      <c r="AL787" t="str">
        <f t="shared" si="1142"/>
        <v/>
      </c>
      <c r="AM787" t="str">
        <f t="shared" si="1143"/>
        <v/>
      </c>
      <c r="AN787" t="str">
        <f t="shared" si="1144"/>
        <v>Home</v>
      </c>
      <c r="AO787" t="str">
        <f t="shared" si="1145"/>
        <v>h</v>
      </c>
      <c r="AP787" t="str">
        <f t="shared" si="1146"/>
        <v/>
      </c>
      <c r="AQ787" t="str">
        <f t="shared" si="1147"/>
        <v/>
      </c>
      <c r="AR787" t="str">
        <f t="shared" si="1148"/>
        <v>Home</v>
      </c>
      <c r="AS787" t="str">
        <f t="shared" si="1149"/>
        <v>h</v>
      </c>
      <c r="AT787" t="str">
        <f t="shared" si="1150"/>
        <v>Offensive</v>
      </c>
      <c r="AU787" t="str">
        <f t="shared" si="1151"/>
        <v/>
      </c>
      <c r="AV787" t="str">
        <f t="shared" si="1152"/>
        <v/>
      </c>
      <c r="AW787" t="str" cm="1">
        <f t="array" ref="AW787">IFERROR(IF(O787&lt;&gt;"",O787,IF(OR($S787="",$T787=""),"",IF(O787&lt;&gt;"",O787,IF($T787&lt;&gt;"",_xlfn._xlws.FILTER(O:O,($BU:$BU=$BU787)*($I:$I=$I787)*($T:$T=$T787)*($S:$S=_xlfn.MINIFS($S:$S,$T:$T,"="&amp;$T787)),"")))))&amp;"",IF(O787="","",""))&amp;""</f>
        <v/>
      </c>
      <c r="AX787" t="str" cm="1">
        <f t="array" ref="AX787">IFERROR(IF(P787&lt;&gt;"",P787,IF(OR($S787="",$T787=""),"",IF($T787&lt;&gt;"",_xlfn._xlws.FILTER(P:P,($BU:$BU=$BU787)*($I:$I=$I787)*($T:$T=$T787)*($S:$S=_xlfn.MINIFS($S:$S,$T:$T,"="&amp;$T787)),""))))&amp;"",IF(P787="","",""))&amp;""</f>
        <v/>
      </c>
      <c r="AY787" t="str" cm="1">
        <f t="array" ref="AY787">IFERROR(IF(Q787&lt;&gt;"",Q787,IF(OR($S787="",$T787=""),"",IF($T787&lt;&gt;"",_xlfn._xlws.FILTER(Q:Q,($BU:$BU=$BU787)*($I:$I=$I787)*($T:$T=$T787)*($S:$S=_xlfn.MINIFS($S:$S,$T:$T,"="&amp;$T787)),""))))&amp;"",IF(Q787="","",""))&amp;""</f>
        <v/>
      </c>
      <c r="AZ787" t="str" cm="1">
        <f t="array" ref="AZ787">IFERROR(IF(R787&lt;&gt;"",R787,IF(OR($S787="",$T787=""),"",IF($T787&lt;&gt;"",_xlfn._xlws.FILTER(R:R,($BU:$BU=$BU787)*($I:$I=$I787)*($T:$T=$T787)*($S:$S=_xlfn.MINIFS($S:$S,$T:$T,"="&amp;$T787)),""))))&amp;"",IF(R787="","",""))&amp;""</f>
        <v>1</v>
      </c>
      <c r="BA787" s="6">
        <f t="shared" si="1153"/>
        <v>70</v>
      </c>
      <c r="BB787">
        <f t="shared" ref="BB787:BD787" si="1178">BB786</f>
        <v>18987</v>
      </c>
      <c r="BC787" t="str">
        <f t="shared" si="1178"/>
        <v>Velodrome</v>
      </c>
      <c r="BD787" t="str">
        <f t="shared" si="1178"/>
        <v>Outlaws</v>
      </c>
      <c r="BE787" t="s">
        <v>9</v>
      </c>
      <c r="BF787" t="s">
        <v>173</v>
      </c>
      <c r="BI787" cm="1">
        <f t="array" ref="BI787">IFERROR(_xlfn._xlws.FILTER(shifts!A:A,(shifts!B:B=events!AD787)*(shifts!AG:AG&gt;=events!BK787)*(shifts!AH:AH&lt;=events!BL787)),BI786)</f>
        <v>28</v>
      </c>
      <c r="BJ787" s="15">
        <f t="shared" si="1155"/>
        <v>0</v>
      </c>
      <c r="BK787">
        <f t="shared" si="1156"/>
        <v>432</v>
      </c>
      <c r="BL787">
        <f t="shared" si="1157"/>
        <v>432</v>
      </c>
      <c r="BM787" s="15">
        <f>SUMIFS(BJ$2:BJ787,K$2:K787,"=Intermission")+SUMIFS(BJ$2:BJ787,K$2:K787,"=Timeout")</f>
        <v>0</v>
      </c>
      <c r="BN787">
        <f t="shared" si="1158"/>
        <v>0</v>
      </c>
      <c r="BO787" s="19">
        <f t="shared" si="1159"/>
        <v>648</v>
      </c>
      <c r="BP787">
        <f t="shared" si="1160"/>
        <v>643</v>
      </c>
      <c r="BQ787" s="17">
        <f t="shared" si="1161"/>
        <v>648</v>
      </c>
      <c r="BR787" t="str">
        <f t="shared" si="1162"/>
        <v>event_team_player_1</v>
      </c>
      <c r="BS787">
        <f>COUNTIFS(S$3:S787,"="&amp;S787,AI$3:AI787,"="&amp;AI787)</f>
        <v>1</v>
      </c>
      <c r="BT787" t="str">
        <f>IFERROR(VLOOKUP(BB787&amp;BU787&amp;X787,game_rosters!U:W,3,FALSE),"")</f>
        <v>P100108</v>
      </c>
      <c r="BU787" t="str">
        <f t="shared" si="1163"/>
        <v>Velodrome</v>
      </c>
    </row>
    <row r="788" spans="1:73" x14ac:dyDescent="0.2">
      <c r="A788" t="str">
        <f t="shared" si="1138"/>
        <v/>
      </c>
      <c r="E788" s="4"/>
      <c r="F788" s="43"/>
      <c r="G788" s="4"/>
      <c r="H788" s="46"/>
      <c r="I788" s="44">
        <v>80</v>
      </c>
      <c r="J788" s="44" t="str">
        <f t="shared" si="1164"/>
        <v/>
      </c>
      <c r="R788" s="51">
        <v>1</v>
      </c>
      <c r="S788">
        <v>395</v>
      </c>
      <c r="T788" t="s">
        <v>756</v>
      </c>
      <c r="U788" t="str">
        <f>IF(B788=1,MAX($U$2:$U787)+1,IF(AND($T788&lt;&gt;"",$T788=$T787),$U787,IF(B788="x",U787,"")))</f>
        <v/>
      </c>
      <c r="V788" t="str">
        <f>IF(C788=1,MAX($V$2:$V787)+1,IF(AND($T788&lt;&gt;"",$T788=$T787),$U787,IF(C788="x",V787,"")))</f>
        <v/>
      </c>
      <c r="X788">
        <v>80</v>
      </c>
      <c r="Z788">
        <v>1</v>
      </c>
      <c r="AA788">
        <f t="shared" si="1135"/>
        <v>1395</v>
      </c>
      <c r="AB788" t="str">
        <f t="shared" si="1136"/>
        <v/>
      </c>
      <c r="AC788">
        <f t="shared" si="1132"/>
        <v>1395</v>
      </c>
      <c r="AD788" s="6">
        <v>1</v>
      </c>
      <c r="AE788" t="s">
        <v>937</v>
      </c>
      <c r="AF788" t="s">
        <v>746</v>
      </c>
      <c r="AG788" t="s">
        <v>756</v>
      </c>
      <c r="AH788" t="s">
        <v>756</v>
      </c>
      <c r="AI788" t="str">
        <f t="shared" si="1139"/>
        <v>e</v>
      </c>
      <c r="AJ788" t="str">
        <f t="shared" si="1140"/>
        <v/>
      </c>
      <c r="AK788" t="str">
        <f t="shared" si="1141"/>
        <v/>
      </c>
      <c r="AL788" t="str">
        <f t="shared" si="1142"/>
        <v/>
      </c>
      <c r="AM788" t="str">
        <f t="shared" si="1143"/>
        <v/>
      </c>
      <c r="AN788" t="str">
        <f t="shared" si="1144"/>
        <v/>
      </c>
      <c r="AO788" t="str">
        <f t="shared" si="1145"/>
        <v/>
      </c>
      <c r="AP788" t="str">
        <f t="shared" si="1146"/>
        <v/>
      </c>
      <c r="AQ788" t="str">
        <f t="shared" si="1147"/>
        <v/>
      </c>
      <c r="AR788" t="str">
        <f t="shared" si="1148"/>
        <v/>
      </c>
      <c r="AS788" t="str">
        <f t="shared" si="1149"/>
        <v/>
      </c>
      <c r="AT788" t="str">
        <f t="shared" si="1150"/>
        <v>Offensive</v>
      </c>
      <c r="AU788" t="str">
        <f t="shared" si="1151"/>
        <v/>
      </c>
      <c r="AV788" t="str">
        <f t="shared" si="1152"/>
        <v/>
      </c>
      <c r="AW788" t="str" cm="1">
        <f t="array" ref="AW788">IFERROR(IF(O788&lt;&gt;"",O788,IF(OR($S788="",$T788=""),"",IF(O788&lt;&gt;"",O788,IF($T788&lt;&gt;"",_xlfn._xlws.FILTER(O:O,($BU:$BU=$BU788)*($I:$I=$I788)*($T:$T=$T788)*($S:$S=_xlfn.MINIFS($S:$S,$T:$T,"="&amp;$T788)),"")))))&amp;"",IF(O788="","",""))&amp;""</f>
        <v/>
      </c>
      <c r="AX788" t="str" cm="1">
        <f t="array" ref="AX788">IFERROR(IF(P788&lt;&gt;"",P788,IF(OR($S788="",$T788=""),"",IF($T788&lt;&gt;"",_xlfn._xlws.FILTER(P:P,($BU:$BU=$BU788)*($I:$I=$I788)*($T:$T=$T788)*($S:$S=_xlfn.MINIFS($S:$S,$T:$T,"="&amp;$T788)),""))))&amp;"",IF(P788="","",""))&amp;""</f>
        <v/>
      </c>
      <c r="AY788" t="str" cm="1">
        <f t="array" ref="AY788">IFERROR(IF(Q788&lt;&gt;"",Q788,IF(OR($S788="",$T788=""),"",IF($T788&lt;&gt;"",_xlfn._xlws.FILTER(Q:Q,($BU:$BU=$BU788)*($I:$I=$I788)*($T:$T=$T788)*($S:$S=_xlfn.MINIFS($S:$S,$T:$T,"="&amp;$T788)),""))))&amp;"",IF(Q788="","",""))&amp;""</f>
        <v/>
      </c>
      <c r="AZ788" t="str" cm="1">
        <f t="array" ref="AZ788">IFERROR(IF(R788&lt;&gt;"",R788,IF(OR($S788="",$T788=""),"",IF($T788&lt;&gt;"",_xlfn._xlws.FILTER(R:R,($BU:$BU=$BU788)*($I:$I=$I788)*($T:$T=$T788)*($S:$S=_xlfn.MINIFS($S:$S,$T:$T,"="&amp;$T788)),""))))&amp;"",IF(R788="","",""))&amp;""</f>
        <v>1</v>
      </c>
      <c r="BA788" s="6">
        <f t="shared" si="1153"/>
        <v>70</v>
      </c>
      <c r="BB788">
        <f t="shared" ref="BB788:BD788" si="1179">BB787</f>
        <v>18987</v>
      </c>
      <c r="BC788" t="str">
        <f t="shared" si="1179"/>
        <v>Velodrome</v>
      </c>
      <c r="BD788" t="str">
        <f t="shared" si="1179"/>
        <v>Outlaws</v>
      </c>
      <c r="BE788" t="s">
        <v>9</v>
      </c>
      <c r="BF788" t="s">
        <v>173</v>
      </c>
      <c r="BI788" cm="1">
        <f t="array" ref="BI788">IFERROR(_xlfn._xlws.FILTER(shifts!A:A,(shifts!B:B=events!AD788)*(shifts!AG:AG&gt;=events!BK788)*(shifts!AH:AH&lt;=events!BL788)),BI787)</f>
        <v>28</v>
      </c>
      <c r="BJ788" s="15">
        <f t="shared" si="1155"/>
        <v>0</v>
      </c>
      <c r="BK788">
        <f t="shared" si="1156"/>
        <v>432</v>
      </c>
      <c r="BL788">
        <f t="shared" si="1157"/>
        <v>432</v>
      </c>
      <c r="BM788" s="15">
        <f>SUMIFS(BJ$2:BJ788,K$2:K788,"=Intermission")+SUMIFS(BJ$2:BJ788,K$2:K788,"=Timeout")</f>
        <v>0</v>
      </c>
      <c r="BN788">
        <f t="shared" si="1158"/>
        <v>0</v>
      </c>
      <c r="BO788" s="19">
        <f t="shared" si="1159"/>
        <v>648</v>
      </c>
      <c r="BP788">
        <f t="shared" si="1160"/>
        <v>643</v>
      </c>
      <c r="BQ788" s="17">
        <f t="shared" si="1161"/>
        <v>648</v>
      </c>
      <c r="BR788" t="str">
        <f t="shared" si="1162"/>
        <v>event_team_player_2</v>
      </c>
      <c r="BS788">
        <f>COUNTIFS(S$3:S788,"="&amp;S788,AI$3:AI788,"="&amp;AI788)</f>
        <v>2</v>
      </c>
      <c r="BT788" t="str">
        <f>IFERROR(VLOOKUP(BB788&amp;BU788&amp;X788,game_rosters!U:W,3,FALSE),"")</f>
        <v>P100223</v>
      </c>
      <c r="BU788" t="s">
        <v>960</v>
      </c>
    </row>
    <row r="789" spans="1:73" x14ac:dyDescent="0.2">
      <c r="A789">
        <f t="shared" si="1138"/>
        <v>1</v>
      </c>
      <c r="E789" s="4"/>
      <c r="F789" s="43"/>
      <c r="G789" s="4"/>
      <c r="H789" s="46"/>
      <c r="I789" s="44">
        <v>4</v>
      </c>
      <c r="J789" s="44" t="str">
        <f t="shared" si="1164"/>
        <v/>
      </c>
      <c r="K789" t="s">
        <v>13</v>
      </c>
      <c r="L789" t="s">
        <v>586</v>
      </c>
      <c r="N789" t="s">
        <v>595</v>
      </c>
      <c r="O789" t="s">
        <v>600</v>
      </c>
      <c r="Q789" t="s">
        <v>595</v>
      </c>
      <c r="S789">
        <v>396</v>
      </c>
      <c r="T789" t="s">
        <v>756</v>
      </c>
      <c r="U789" t="str">
        <f>IF(B789=1,MAX($U$2:$U788)+1,IF(AND($T789&lt;&gt;"",$T789=$T788),$U788,IF(B789="x",U788,"")))</f>
        <v/>
      </c>
      <c r="V789" t="str">
        <f>IF(C789=1,MAX($V$2:$V788)+1,IF(AND($T789&lt;&gt;"",$T789=$T788),$U788,IF(C789="x",V788,"")))</f>
        <v/>
      </c>
      <c r="W789" t="s">
        <v>731</v>
      </c>
      <c r="X789">
        <v>4</v>
      </c>
      <c r="Z789">
        <v>1</v>
      </c>
      <c r="AA789">
        <f t="shared" si="1135"/>
        <v>1396</v>
      </c>
      <c r="AB789" t="str">
        <f t="shared" si="1136"/>
        <v/>
      </c>
      <c r="AC789">
        <f t="shared" si="1132"/>
        <v>1396</v>
      </c>
      <c r="AD789" s="6">
        <v>1</v>
      </c>
      <c r="AE789" t="s">
        <v>937</v>
      </c>
      <c r="AF789" t="s">
        <v>912</v>
      </c>
      <c r="AG789" t="s">
        <v>756</v>
      </c>
      <c r="AH789" t="s">
        <v>756</v>
      </c>
      <c r="AI789" t="str">
        <f t="shared" si="1139"/>
        <v>e</v>
      </c>
      <c r="AJ789" t="str">
        <f t="shared" si="1140"/>
        <v/>
      </c>
      <c r="AK789" t="str">
        <f t="shared" si="1141"/>
        <v/>
      </c>
      <c r="AL789" t="str">
        <f t="shared" si="1142"/>
        <v/>
      </c>
      <c r="AM789" t="str">
        <f t="shared" si="1143"/>
        <v/>
      </c>
      <c r="AN789" t="str">
        <f t="shared" si="1144"/>
        <v>Away</v>
      </c>
      <c r="AO789" t="str">
        <f t="shared" si="1145"/>
        <v>a</v>
      </c>
      <c r="AP789" t="str">
        <f t="shared" si="1146"/>
        <v/>
      </c>
      <c r="AQ789" t="str">
        <f t="shared" si="1147"/>
        <v/>
      </c>
      <c r="AR789" t="str">
        <f t="shared" si="1148"/>
        <v>Away</v>
      </c>
      <c r="AS789" t="str">
        <f t="shared" si="1149"/>
        <v>a</v>
      </c>
      <c r="AT789" t="str">
        <f t="shared" si="1150"/>
        <v>Offensive</v>
      </c>
      <c r="AU789" t="str">
        <f t="shared" si="1151"/>
        <v/>
      </c>
      <c r="AV789" t="str">
        <f t="shared" si="1152"/>
        <v/>
      </c>
      <c r="AW789" t="str" cm="1">
        <f t="array" ref="AW789">IFERROR(IF(O789&lt;&gt;"",O789,IF(OR($S789="",$T789=""),"",IF(O789&lt;&gt;"",O789,IF($T789&lt;&gt;"",_xlfn._xlws.FILTER(O:O,($BU:$BU=$BU789)*($I:$I=$I789)*($T:$T=$T789)*($S:$S=_xlfn.MINIFS($S:$S,$T:$T,"="&amp;$T789)),"")))))&amp;"",IF(O789="","",""))&amp;""</f>
        <v>OffensivePlay_Zone-PuckRetreivalTurnover</v>
      </c>
      <c r="AX789" t="str" cm="1">
        <f t="array" ref="AX789">IFERROR(IF(P789&lt;&gt;"",P789,IF(OR($S789="",$T789=""),"",IF($T789&lt;&gt;"",_xlfn._xlws.FILTER(P:P,($BU:$BU=$BU789)*($I:$I=$I789)*($T:$T=$T789)*($S:$S=_xlfn.MINIFS($S:$S,$T:$T,"="&amp;$T789)),""))))&amp;"",IF(P789="","",""))&amp;""</f>
        <v/>
      </c>
      <c r="AY789" t="str" cm="1">
        <f t="array" ref="AY789">IFERROR(IF(Q789&lt;&gt;"",Q789,IF(OR($S789="",$T789=""),"",IF($T789&lt;&gt;"",_xlfn._xlws.FILTER(Q:Q,($BU:$BU=$BU789)*($I:$I=$I789)*($T:$T=$T789)*($S:$S=_xlfn.MINIFS($S:$S,$T:$T,"="&amp;$T789)),""))))&amp;"",IF(Q789="","",""))&amp;""</f>
        <v>s</v>
      </c>
      <c r="AZ789" t="str" cm="1">
        <f t="array" ref="AZ789">IFERROR(IF(R789&lt;&gt;"",R789,IF(OR($S789="",$T789=""),"",IF($T789&lt;&gt;"",_xlfn._xlws.FILTER(R:R,($BU:$BU=$BU789)*($I:$I=$I789)*($T:$T=$T789)*($S:$S=_xlfn.MINIFS($S:$S,$T:$T,"="&amp;$T789)),""))))&amp;"",IF(R789="","",""))&amp;""</f>
        <v/>
      </c>
      <c r="BA789" s="6">
        <f t="shared" si="1153"/>
        <v>70</v>
      </c>
      <c r="BB789">
        <f t="shared" ref="BB789:BD789" si="1180">BB788</f>
        <v>18987</v>
      </c>
      <c r="BC789" t="str">
        <f t="shared" si="1180"/>
        <v>Velodrome</v>
      </c>
      <c r="BD789" t="str">
        <f t="shared" si="1180"/>
        <v>Outlaws</v>
      </c>
      <c r="BE789" t="s">
        <v>13</v>
      </c>
      <c r="BF789" t="s">
        <v>586</v>
      </c>
      <c r="BI789" cm="1">
        <f t="array" ref="BI789">IFERROR(_xlfn._xlws.FILTER(shifts!A:A,(shifts!B:B=events!AD789)*(shifts!AG:AG&gt;=events!BK789)*(shifts!AH:AH&lt;=events!BL789)),BI788)</f>
        <v>28</v>
      </c>
      <c r="BJ789" s="15">
        <f t="shared" si="1155"/>
        <v>0</v>
      </c>
      <c r="BK789">
        <f t="shared" si="1156"/>
        <v>429</v>
      </c>
      <c r="BL789">
        <f t="shared" si="1157"/>
        <v>429</v>
      </c>
      <c r="BM789" s="15">
        <f>SUMIFS(BJ$2:BJ789,K$2:K789,"=Intermission")+SUMIFS(BJ$2:BJ789,K$2:K789,"=Timeout")</f>
        <v>0</v>
      </c>
      <c r="BN789">
        <f t="shared" si="1158"/>
        <v>0</v>
      </c>
      <c r="BO789" s="19">
        <f t="shared" si="1159"/>
        <v>651</v>
      </c>
      <c r="BP789">
        <f t="shared" si="1160"/>
        <v>646</v>
      </c>
      <c r="BQ789" s="17">
        <f t="shared" si="1161"/>
        <v>651</v>
      </c>
      <c r="BR789" t="str">
        <f t="shared" si="1162"/>
        <v>event_team_player_1</v>
      </c>
      <c r="BS789">
        <f>COUNTIFS(S$3:S789,"="&amp;S789,AI$3:AI789,"="&amp;AI789)</f>
        <v>1</v>
      </c>
      <c r="BT789" t="str">
        <f>IFERROR(VLOOKUP(BB789&amp;BU789&amp;X789,game_rosters!U:W,3,FALSE),"")</f>
        <v>P100032</v>
      </c>
      <c r="BU789" t="str">
        <f t="shared" si="1163"/>
        <v>Outlaws</v>
      </c>
    </row>
    <row r="790" spans="1:73" x14ac:dyDescent="0.2">
      <c r="A790">
        <f t="shared" si="1138"/>
        <v>1</v>
      </c>
      <c r="E790" s="4"/>
      <c r="F790" s="43"/>
      <c r="G790" s="4"/>
      <c r="H790" s="46"/>
      <c r="I790" s="44">
        <v>4</v>
      </c>
      <c r="J790" s="44" t="str">
        <f t="shared" si="1164"/>
        <v>d</v>
      </c>
      <c r="K790" t="s">
        <v>238</v>
      </c>
      <c r="L790" t="s">
        <v>184</v>
      </c>
      <c r="M790" t="s">
        <v>380</v>
      </c>
      <c r="S790">
        <v>397</v>
      </c>
      <c r="T790">
        <v>69</v>
      </c>
      <c r="U790" t="str">
        <f>IF(B790=1,MAX($U$2:$U789)+1,IF(AND($T790&lt;&gt;"",$T790=$T789),$U789,IF(B790="x",U789,"")))</f>
        <v/>
      </c>
      <c r="V790" t="str">
        <f>IF(C790=1,MAX($V$2:$V789)+1,IF(AND($T790&lt;&gt;"",$T790=$T789),$U789,IF(C790="x",V789,"")))</f>
        <v/>
      </c>
      <c r="W790" t="s">
        <v>731</v>
      </c>
      <c r="X790">
        <v>4</v>
      </c>
      <c r="Z790">
        <v>1</v>
      </c>
      <c r="AA790">
        <f t="shared" si="1135"/>
        <v>1397</v>
      </c>
      <c r="AB790">
        <f t="shared" si="1136"/>
        <v>9069</v>
      </c>
      <c r="AC790">
        <f t="shared" si="1132"/>
        <v>9069</v>
      </c>
      <c r="AD790" s="6">
        <v>1</v>
      </c>
      <c r="AE790" t="s">
        <v>937</v>
      </c>
      <c r="AF790" t="s">
        <v>912</v>
      </c>
      <c r="AG790" t="s">
        <v>756</v>
      </c>
      <c r="AH790" t="s">
        <v>756</v>
      </c>
      <c r="AI790" t="str">
        <f t="shared" si="1139"/>
        <v>e</v>
      </c>
      <c r="AJ790" t="str">
        <f t="shared" si="1140"/>
        <v>d</v>
      </c>
      <c r="AK790" t="str">
        <f t="shared" si="1141"/>
        <v>d</v>
      </c>
      <c r="AL790" t="str">
        <f t="shared" si="1142"/>
        <v>o</v>
      </c>
      <c r="AM790" t="str">
        <f t="shared" si="1143"/>
        <v>d</v>
      </c>
      <c r="AN790" t="str">
        <f t="shared" si="1144"/>
        <v>Away</v>
      </c>
      <c r="AO790" t="str">
        <f t="shared" si="1145"/>
        <v>a</v>
      </c>
      <c r="AP790" t="str">
        <f t="shared" si="1146"/>
        <v>o</v>
      </c>
      <c r="AQ790" t="str">
        <f t="shared" si="1147"/>
        <v>d</v>
      </c>
      <c r="AR790" t="str">
        <f t="shared" si="1148"/>
        <v>Away</v>
      </c>
      <c r="AS790" t="str">
        <f t="shared" si="1149"/>
        <v>a</v>
      </c>
      <c r="AT790" t="str">
        <f t="shared" si="1150"/>
        <v>Offensive</v>
      </c>
      <c r="AU790" t="str">
        <f t="shared" si="1151"/>
        <v/>
      </c>
      <c r="AV790" t="str">
        <f t="shared" si="1152"/>
        <v/>
      </c>
      <c r="AW790" t="str" cm="1">
        <f t="array" ref="AW790">IFERROR(IF(O790&lt;&gt;"",O790,IF(OR($S790="",$T790=""),"",IF(O790&lt;&gt;"",O790,IF($T790&lt;&gt;"",_xlfn._xlws.FILTER(O:O,($BU:$BU=$BU790)*($I:$I=$I790)*($T:$T=$T790)*($S:$S=_xlfn.MINIFS($S:$S,$T:$T,"="&amp;$T790)),"")))))&amp;"",IF(O790="","",""))&amp;""</f>
        <v/>
      </c>
      <c r="AX790" t="str" cm="1">
        <f t="array" ref="AX790">IFERROR(IF(P790&lt;&gt;"",P790,IF(OR($S790="",$T790=""),"",IF($T790&lt;&gt;"",_xlfn._xlws.FILTER(P:P,($BU:$BU=$BU790)*($I:$I=$I790)*($T:$T=$T790)*($S:$S=_xlfn.MINIFS($S:$S,$T:$T,"="&amp;$T790)),""))))&amp;"",IF(P790="","",""))&amp;""</f>
        <v/>
      </c>
      <c r="AY790" t="str" cm="1">
        <f t="array" ref="AY790">IFERROR(IF(Q790&lt;&gt;"",Q790,IF(OR($S790="",$T790=""),"",IF($T790&lt;&gt;"",_xlfn._xlws.FILTER(Q:Q,($BU:$BU=$BU790)*($I:$I=$I790)*($T:$T=$T790)*($S:$S=_xlfn.MINIFS($S:$S,$T:$T,"="&amp;$T790)),""))))&amp;"",IF(Q790="","",""))&amp;""</f>
        <v/>
      </c>
      <c r="AZ790" t="str" cm="1">
        <f t="array" ref="AZ790">IFERROR(IF(R790&lt;&gt;"",R790,IF(OR($S790="",$T790=""),"",IF($T790&lt;&gt;"",_xlfn._xlws.FILTER(R:R,($BU:$BU=$BU790)*($I:$I=$I790)*($T:$T=$T790)*($S:$S=_xlfn.MINIFS($S:$S,$T:$T,"="&amp;$T790)),""))))&amp;"",IF(R790="","",""))&amp;""</f>
        <v/>
      </c>
      <c r="BA790" s="6">
        <f t="shared" si="1153"/>
        <v>71</v>
      </c>
      <c r="BB790">
        <f t="shared" ref="BB790:BD790" si="1181">BB789</f>
        <v>18987</v>
      </c>
      <c r="BC790" t="str">
        <f t="shared" si="1181"/>
        <v>Velodrome</v>
      </c>
      <c r="BD790" t="str">
        <f t="shared" si="1181"/>
        <v>Outlaws</v>
      </c>
      <c r="BE790" t="s">
        <v>238</v>
      </c>
      <c r="BF790" t="s">
        <v>184</v>
      </c>
      <c r="BI790" cm="1">
        <f t="array" ref="BI790">IFERROR(_xlfn._xlws.FILTER(shifts!A:A,(shifts!B:B=events!AD790)*(shifts!AG:AG&gt;=events!BK790)*(shifts!AH:AH&lt;=events!BL790)),BI789)</f>
        <v>28</v>
      </c>
      <c r="BJ790" s="15">
        <f t="shared" si="1155"/>
        <v>0</v>
      </c>
      <c r="BK790">
        <f t="shared" si="1156"/>
        <v>429</v>
      </c>
      <c r="BL790">
        <f t="shared" si="1157"/>
        <v>429</v>
      </c>
      <c r="BM790" s="15">
        <f>SUMIFS(BJ$2:BJ790,K$2:K790,"=Intermission")+SUMIFS(BJ$2:BJ790,K$2:K790,"=Timeout")</f>
        <v>0</v>
      </c>
      <c r="BN790">
        <f t="shared" si="1158"/>
        <v>0</v>
      </c>
      <c r="BO790" s="19">
        <f t="shared" si="1159"/>
        <v>651</v>
      </c>
      <c r="BP790">
        <f t="shared" si="1160"/>
        <v>646</v>
      </c>
      <c r="BQ790" s="17">
        <f t="shared" si="1161"/>
        <v>651</v>
      </c>
      <c r="BR790" t="str">
        <f t="shared" si="1162"/>
        <v>event_team_player_1</v>
      </c>
      <c r="BS790">
        <f>COUNTIFS(S$3:S790,"="&amp;S790,AI$3:AI790,"="&amp;AI790)</f>
        <v>1</v>
      </c>
      <c r="BT790" t="str">
        <f>IFERROR(VLOOKUP(BB790&amp;BU790&amp;X790,game_rosters!U:W,3,FALSE),"")</f>
        <v>P100032</v>
      </c>
      <c r="BU790" t="str">
        <f t="shared" si="1163"/>
        <v>Outlaws</v>
      </c>
    </row>
    <row r="791" spans="1:73" x14ac:dyDescent="0.2">
      <c r="A791">
        <f t="shared" si="1138"/>
        <v>1</v>
      </c>
      <c r="E791" s="4"/>
      <c r="F791" s="43"/>
      <c r="G791" s="4"/>
      <c r="H791" s="46"/>
      <c r="I791" s="44">
        <v>4</v>
      </c>
      <c r="J791" s="44" t="str">
        <f t="shared" si="1164"/>
        <v>o</v>
      </c>
      <c r="K791" t="s">
        <v>238</v>
      </c>
      <c r="L791" t="s">
        <v>174</v>
      </c>
      <c r="M791" t="s">
        <v>375</v>
      </c>
      <c r="S791">
        <v>398</v>
      </c>
      <c r="T791">
        <v>69</v>
      </c>
      <c r="U791" t="str">
        <f>IF(B791=1,MAX($U$2:$U790)+1,IF(AND($T791&lt;&gt;"",$T791=$T790),$U790,IF(B791="x",U790,"")))</f>
        <v/>
      </c>
      <c r="V791" t="str">
        <f>IF(C791=1,MAX($V$2:$V790)+1,IF(AND($T791&lt;&gt;"",$T791=$T790),$U790,IF(C791="x",V790,"")))</f>
        <v/>
      </c>
      <c r="W791" t="s">
        <v>731</v>
      </c>
      <c r="X791">
        <v>4</v>
      </c>
      <c r="Z791">
        <v>1</v>
      </c>
      <c r="AA791">
        <f t="shared" si="1135"/>
        <v>1398</v>
      </c>
      <c r="AB791">
        <f t="shared" si="1136"/>
        <v>9069</v>
      </c>
      <c r="AC791">
        <f t="shared" si="1132"/>
        <v>9069</v>
      </c>
      <c r="AD791" s="6">
        <v>1</v>
      </c>
      <c r="AE791" t="s">
        <v>937</v>
      </c>
      <c r="AF791" t="s">
        <v>912</v>
      </c>
      <c r="AG791" t="s">
        <v>756</v>
      </c>
      <c r="AH791" t="s">
        <v>756</v>
      </c>
      <c r="AI791" t="str">
        <f t="shared" si="1139"/>
        <v>e</v>
      </c>
      <c r="AJ791" t="str">
        <f t="shared" si="1140"/>
        <v>o</v>
      </c>
      <c r="AK791" t="str">
        <f t="shared" si="1141"/>
        <v>o</v>
      </c>
      <c r="AL791" t="str">
        <f t="shared" si="1142"/>
        <v>d</v>
      </c>
      <c r="AM791" t="str">
        <f t="shared" si="1143"/>
        <v>o</v>
      </c>
      <c r="AN791" t="str">
        <f t="shared" si="1144"/>
        <v>Away</v>
      </c>
      <c r="AO791" t="str">
        <f t="shared" si="1145"/>
        <v>a</v>
      </c>
      <c r="AP791" t="str">
        <f t="shared" si="1146"/>
        <v>d</v>
      </c>
      <c r="AQ791" t="str">
        <f t="shared" si="1147"/>
        <v>o</v>
      </c>
      <c r="AR791" t="str">
        <f t="shared" si="1148"/>
        <v>Away</v>
      </c>
      <c r="AS791" t="str">
        <f t="shared" si="1149"/>
        <v>a</v>
      </c>
      <c r="AT791" t="str">
        <f t="shared" si="1150"/>
        <v>Offensive</v>
      </c>
      <c r="AU791" t="str">
        <f t="shared" si="1151"/>
        <v/>
      </c>
      <c r="AV791" t="str">
        <f t="shared" si="1152"/>
        <v/>
      </c>
      <c r="AW791" t="str" cm="1">
        <f t="array" ref="AW791">IFERROR(IF(O791&lt;&gt;"",O791,IF(OR($S791="",$T791=""),"",IF(O791&lt;&gt;"",O791,IF($T791&lt;&gt;"",_xlfn._xlws.FILTER(O:O,($BU:$BU=$BU791)*($I:$I=$I791)*($T:$T=$T791)*($S:$S=_xlfn.MINIFS($S:$S,$T:$T,"="&amp;$T791)),"")))))&amp;"",IF(O791="","",""))&amp;""</f>
        <v/>
      </c>
      <c r="AX791" t="str" cm="1">
        <f t="array" ref="AX791">IFERROR(IF(P791&lt;&gt;"",P791,IF(OR($S791="",$T791=""),"",IF($T791&lt;&gt;"",_xlfn._xlws.FILTER(P:P,($BU:$BU=$BU791)*($I:$I=$I791)*($T:$T=$T791)*($S:$S=_xlfn.MINIFS($S:$S,$T:$T,"="&amp;$T791)),""))))&amp;"",IF(P791="","",""))&amp;""</f>
        <v/>
      </c>
      <c r="AY791" t="str" cm="1">
        <f t="array" ref="AY791">IFERROR(IF(Q791&lt;&gt;"",Q791,IF(OR($S791="",$T791=""),"",IF($T791&lt;&gt;"",_xlfn._xlws.FILTER(Q:Q,($BU:$BU=$BU791)*($I:$I=$I791)*($T:$T=$T791)*($S:$S=_xlfn.MINIFS($S:$S,$T:$T,"="&amp;$T791)),""))))&amp;"",IF(Q791="","",""))&amp;""</f>
        <v/>
      </c>
      <c r="AZ791" t="str" cm="1">
        <f t="array" ref="AZ791">IFERROR(IF(R791&lt;&gt;"",R791,IF(OR($S791="",$T791=""),"",IF($T791&lt;&gt;"",_xlfn._xlws.FILTER(R:R,($BU:$BU=$BU791)*($I:$I=$I791)*($T:$T=$T791)*($S:$S=_xlfn.MINIFS($S:$S,$T:$T,"="&amp;$T791)),""))))&amp;"",IF(R791="","",""))&amp;""</f>
        <v/>
      </c>
      <c r="BA791" s="6">
        <f t="shared" si="1153"/>
        <v>72</v>
      </c>
      <c r="BB791">
        <f t="shared" ref="BB791:BD791" si="1182">BB790</f>
        <v>18987</v>
      </c>
      <c r="BC791" t="str">
        <f t="shared" si="1182"/>
        <v>Velodrome</v>
      </c>
      <c r="BD791" t="str">
        <f t="shared" si="1182"/>
        <v>Outlaws</v>
      </c>
      <c r="BE791" t="s">
        <v>238</v>
      </c>
      <c r="BF791" t="s">
        <v>174</v>
      </c>
      <c r="BI791" cm="1">
        <f t="array" ref="BI791">IFERROR(_xlfn._xlws.FILTER(shifts!A:A,(shifts!B:B=events!AD791)*(shifts!AG:AG&gt;=events!BK791)*(shifts!AH:AH&lt;=events!BL791)),BI790)</f>
        <v>28</v>
      </c>
      <c r="BJ791" s="15">
        <f t="shared" si="1155"/>
        <v>0</v>
      </c>
      <c r="BK791">
        <f t="shared" si="1156"/>
        <v>429</v>
      </c>
      <c r="BL791">
        <f t="shared" si="1157"/>
        <v>429</v>
      </c>
      <c r="BM791" s="15">
        <f>SUMIFS(BJ$2:BJ791,K$2:K791,"=Intermission")+SUMIFS(BJ$2:BJ791,K$2:K791,"=Timeout")</f>
        <v>0</v>
      </c>
      <c r="BN791">
        <f t="shared" si="1158"/>
        <v>0</v>
      </c>
      <c r="BO791" s="19">
        <f t="shared" si="1159"/>
        <v>651</v>
      </c>
      <c r="BP791">
        <f t="shared" si="1160"/>
        <v>646</v>
      </c>
      <c r="BQ791" s="17">
        <f t="shared" si="1161"/>
        <v>651</v>
      </c>
      <c r="BR791" t="str">
        <f t="shared" si="1162"/>
        <v>event_team_player_1</v>
      </c>
      <c r="BS791">
        <f>COUNTIFS(S$3:S791,"="&amp;S791,AI$3:AI791,"="&amp;AI791)</f>
        <v>1</v>
      </c>
      <c r="BT791" t="str">
        <f>IFERROR(VLOOKUP(BB791&amp;BU791&amp;X791,game_rosters!U:W,3,FALSE),"")</f>
        <v>P100032</v>
      </c>
      <c r="BU791" t="str">
        <f t="shared" si="1163"/>
        <v>Outlaws</v>
      </c>
    </row>
    <row r="792" spans="1:73" x14ac:dyDescent="0.2">
      <c r="A792">
        <f t="shared" si="1138"/>
        <v>1</v>
      </c>
      <c r="E792" s="4"/>
      <c r="F792" s="43"/>
      <c r="G792" s="4"/>
      <c r="H792" s="46"/>
      <c r="I792" s="44">
        <v>4</v>
      </c>
      <c r="J792" s="44" t="str">
        <f t="shared" si="1164"/>
        <v/>
      </c>
      <c r="K792" t="s">
        <v>9</v>
      </c>
      <c r="L792" t="s">
        <v>173</v>
      </c>
      <c r="M792" t="s">
        <v>354</v>
      </c>
      <c r="S792">
        <v>399</v>
      </c>
      <c r="T792">
        <v>69</v>
      </c>
      <c r="U792" t="str">
        <f>IF(B792=1,MAX($U$2:$U791)+1,IF(AND($T792&lt;&gt;"",$T792=$T791),$U791,IF(B792="x",U791,"")))</f>
        <v/>
      </c>
      <c r="V792" t="str">
        <f>IF(C792=1,MAX($V$2:$V791)+1,IF(AND($T792&lt;&gt;"",$T792=$T791),$U791,IF(C792="x",V791,"")))</f>
        <v/>
      </c>
      <c r="W792" t="s">
        <v>731</v>
      </c>
      <c r="X792">
        <v>4</v>
      </c>
      <c r="Z792">
        <v>1</v>
      </c>
      <c r="AA792">
        <f t="shared" si="1135"/>
        <v>1399</v>
      </c>
      <c r="AB792">
        <f t="shared" si="1136"/>
        <v>9069</v>
      </c>
      <c r="AC792">
        <f t="shared" si="1132"/>
        <v>9069</v>
      </c>
      <c r="AD792" s="6">
        <v>1</v>
      </c>
      <c r="AE792" t="s">
        <v>937</v>
      </c>
      <c r="AF792" t="s">
        <v>912</v>
      </c>
      <c r="AG792" t="s">
        <v>756</v>
      </c>
      <c r="AH792" t="s">
        <v>756</v>
      </c>
      <c r="AI792" t="str">
        <f t="shared" si="1139"/>
        <v>e</v>
      </c>
      <c r="AJ792" t="str">
        <f t="shared" si="1140"/>
        <v>o</v>
      </c>
      <c r="AK792" t="str">
        <f t="shared" si="1141"/>
        <v>o</v>
      </c>
      <c r="AL792" t="str">
        <f t="shared" si="1142"/>
        <v>d</v>
      </c>
      <c r="AM792" t="str">
        <f t="shared" si="1143"/>
        <v/>
      </c>
      <c r="AN792" t="str">
        <f t="shared" si="1144"/>
        <v>Away</v>
      </c>
      <c r="AO792" t="str">
        <f t="shared" si="1145"/>
        <v>a</v>
      </c>
      <c r="AP792" t="str">
        <f t="shared" si="1146"/>
        <v>d</v>
      </c>
      <c r="AQ792" t="str">
        <f t="shared" si="1147"/>
        <v>o</v>
      </c>
      <c r="AR792" t="str">
        <f t="shared" si="1148"/>
        <v>Away</v>
      </c>
      <c r="AS792" t="str">
        <f t="shared" si="1149"/>
        <v>a</v>
      </c>
      <c r="AT792" t="str">
        <f t="shared" si="1150"/>
        <v>Offensive</v>
      </c>
      <c r="AU792" t="str">
        <f t="shared" si="1151"/>
        <v/>
      </c>
      <c r="AV792" t="str">
        <f t="shared" si="1152"/>
        <v/>
      </c>
      <c r="AW792" t="str" cm="1">
        <f t="array" ref="AW792">IFERROR(IF(O792&lt;&gt;"",O792,IF(OR($S792="",$T792=""),"",IF(O792&lt;&gt;"",O792,IF($T792&lt;&gt;"",_xlfn._xlws.FILTER(O:O,($BU:$BU=$BU792)*($I:$I=$I792)*($T:$T=$T792)*($S:$S=_xlfn.MINIFS($S:$S,$T:$T,"="&amp;$T792)),"")))))&amp;"",IF(O792="","",""))&amp;""</f>
        <v/>
      </c>
      <c r="AX792" t="str" cm="1">
        <f t="array" ref="AX792">IFERROR(IF(P792&lt;&gt;"",P792,IF(OR($S792="",$T792=""),"",IF($T792&lt;&gt;"",_xlfn._xlws.FILTER(P:P,($BU:$BU=$BU792)*($I:$I=$I792)*($T:$T=$T792)*($S:$S=_xlfn.MINIFS($S:$S,$T:$T,"="&amp;$T792)),""))))&amp;"",IF(P792="","",""))&amp;""</f>
        <v/>
      </c>
      <c r="AY792" t="str" cm="1">
        <f t="array" ref="AY792">IFERROR(IF(Q792&lt;&gt;"",Q792,IF(OR($S792="",$T792=""),"",IF($T792&lt;&gt;"",_xlfn._xlws.FILTER(Q:Q,($BU:$BU=$BU792)*($I:$I=$I792)*($T:$T=$T792)*($S:$S=_xlfn.MINIFS($S:$S,$T:$T,"="&amp;$T792)),""))))&amp;"",IF(Q792="","",""))&amp;""</f>
        <v/>
      </c>
      <c r="AZ792" t="str" cm="1">
        <f t="array" ref="AZ792">IFERROR(IF(R792&lt;&gt;"",R792,IF(OR($S792="",$T792=""),"",IF($T792&lt;&gt;"",_xlfn._xlws.FILTER(R:R,($BU:$BU=$BU792)*($I:$I=$I792)*($T:$T=$T792)*($S:$S=_xlfn.MINIFS($S:$S,$T:$T,"="&amp;$T792)),""))))&amp;"",IF(R792="","",""))&amp;""</f>
        <v/>
      </c>
      <c r="BA792" s="6">
        <f t="shared" si="1153"/>
        <v>72</v>
      </c>
      <c r="BB792">
        <f t="shared" ref="BB792:BD792" si="1183">BB791</f>
        <v>18987</v>
      </c>
      <c r="BC792" t="str">
        <f t="shared" si="1183"/>
        <v>Velodrome</v>
      </c>
      <c r="BD792" t="str">
        <f t="shared" si="1183"/>
        <v>Outlaws</v>
      </c>
      <c r="BE792" t="s">
        <v>9</v>
      </c>
      <c r="BF792" t="s">
        <v>173</v>
      </c>
      <c r="BI792" cm="1">
        <f t="array" ref="BI792">IFERROR(_xlfn._xlws.FILTER(shifts!A:A,(shifts!B:B=events!AD792)*(shifts!AG:AG&gt;=events!BK792)*(shifts!AH:AH&lt;=events!BL792)),BI791)</f>
        <v>28</v>
      </c>
      <c r="BJ792" s="15">
        <f t="shared" si="1155"/>
        <v>0</v>
      </c>
      <c r="BK792">
        <f t="shared" si="1156"/>
        <v>429</v>
      </c>
      <c r="BL792">
        <f t="shared" si="1157"/>
        <v>429</v>
      </c>
      <c r="BM792" s="15">
        <f>SUMIFS(BJ$2:BJ792,K$2:K792,"=Intermission")+SUMIFS(BJ$2:BJ792,K$2:K792,"=Timeout")</f>
        <v>0</v>
      </c>
      <c r="BN792">
        <f t="shared" si="1158"/>
        <v>0</v>
      </c>
      <c r="BO792" s="19">
        <f t="shared" si="1159"/>
        <v>651</v>
      </c>
      <c r="BP792">
        <f t="shared" si="1160"/>
        <v>646</v>
      </c>
      <c r="BQ792" s="17">
        <f t="shared" si="1161"/>
        <v>651</v>
      </c>
      <c r="BR792" t="str">
        <f t="shared" si="1162"/>
        <v>event_team_player_1</v>
      </c>
      <c r="BS792">
        <f>COUNTIFS(S$3:S792,"="&amp;S792,AI$3:AI792,"="&amp;AI792)</f>
        <v>1</v>
      </c>
      <c r="BT792" t="str">
        <f>IFERROR(VLOOKUP(BB792&amp;BU792&amp;X792,game_rosters!U:W,3,FALSE),"")</f>
        <v>P100032</v>
      </c>
      <c r="BU792" t="str">
        <f t="shared" si="1163"/>
        <v>Outlaws</v>
      </c>
    </row>
    <row r="793" spans="1:73" x14ac:dyDescent="0.2">
      <c r="A793">
        <f t="shared" si="1138"/>
        <v>1</v>
      </c>
      <c r="E793" s="4"/>
      <c r="F793" s="43"/>
      <c r="G793" s="4"/>
      <c r="H793" s="46"/>
      <c r="I793" s="44">
        <v>91</v>
      </c>
      <c r="J793" s="44" t="str">
        <f t="shared" si="1164"/>
        <v/>
      </c>
      <c r="K793" t="s">
        <v>13</v>
      </c>
      <c r="L793" t="s">
        <v>586</v>
      </c>
      <c r="N793" t="s">
        <v>595</v>
      </c>
      <c r="O793" t="s">
        <v>600</v>
      </c>
      <c r="P793" t="s">
        <v>627</v>
      </c>
      <c r="Q793" t="s">
        <v>595</v>
      </c>
      <c r="R793" s="51">
        <v>1</v>
      </c>
      <c r="S793">
        <v>400</v>
      </c>
      <c r="U793" t="str">
        <f>IF(B793=1,MAX($U$2:$U792)+1,IF(AND($T793&lt;&gt;"",$T793=$T792),$U792,IF(B793="x",U792,"")))</f>
        <v/>
      </c>
      <c r="V793" t="str">
        <f>IF(C793=1,MAX($V$2:$V792)+1,IF(AND($T793&lt;&gt;"",$T793=$T792),$U792,IF(C793="x",V792,"")))</f>
        <v/>
      </c>
      <c r="W793" t="s">
        <v>735</v>
      </c>
      <c r="X793">
        <v>91</v>
      </c>
      <c r="Z793">
        <v>1</v>
      </c>
      <c r="AA793">
        <f t="shared" si="1135"/>
        <v>1400</v>
      </c>
      <c r="AB793" t="str">
        <f t="shared" si="1136"/>
        <v/>
      </c>
      <c r="AC793">
        <f t="shared" si="1132"/>
        <v>1400</v>
      </c>
      <c r="AD793" s="6">
        <v>1</v>
      </c>
      <c r="AE793" t="s">
        <v>937</v>
      </c>
      <c r="AF793" t="s">
        <v>928</v>
      </c>
      <c r="AG793" t="s">
        <v>937</v>
      </c>
      <c r="AH793" t="s">
        <v>748</v>
      </c>
      <c r="AI793" t="str">
        <f t="shared" si="1139"/>
        <v>e</v>
      </c>
      <c r="AJ793" t="str">
        <f t="shared" si="1140"/>
        <v/>
      </c>
      <c r="AK793" t="str">
        <f t="shared" si="1141"/>
        <v/>
      </c>
      <c r="AL793" t="str">
        <f t="shared" si="1142"/>
        <v/>
      </c>
      <c r="AM793" t="str">
        <f t="shared" si="1143"/>
        <v/>
      </c>
      <c r="AN793" t="str">
        <f t="shared" si="1144"/>
        <v>Home</v>
      </c>
      <c r="AO793" t="str">
        <f t="shared" si="1145"/>
        <v>h</v>
      </c>
      <c r="AP793" t="str">
        <f t="shared" si="1146"/>
        <v/>
      </c>
      <c r="AQ793" t="str">
        <f t="shared" si="1147"/>
        <v/>
      </c>
      <c r="AR793" t="str">
        <f t="shared" si="1148"/>
        <v>Home</v>
      </c>
      <c r="AS793" t="str">
        <f t="shared" si="1149"/>
        <v>h</v>
      </c>
      <c r="AT793" t="str">
        <f t="shared" si="1150"/>
        <v>Offensive</v>
      </c>
      <c r="AU793" t="str">
        <f t="shared" si="1151"/>
        <v/>
      </c>
      <c r="AV793" t="str">
        <f t="shared" si="1152"/>
        <v/>
      </c>
      <c r="AW793" t="str" cm="1">
        <f t="array" ref="AW793">IFERROR(IF(O793&lt;&gt;"",O793,IF(OR($S793="",$T793=""),"",IF(O793&lt;&gt;"",O793,IF($T793&lt;&gt;"",_xlfn._xlws.FILTER(O:O,($BU:$BU=$BU793)*($I:$I=$I793)*($T:$T=$T793)*($S:$S=_xlfn.MINIFS($S:$S,$T:$T,"="&amp;$T793)),"")))))&amp;"",IF(O793="","",""))&amp;""</f>
        <v>OffensivePlay_Zone-PuckRetreivalTurnover</v>
      </c>
      <c r="AX793" t="str" cm="1">
        <f t="array" ref="AX793">IFERROR(IF(P793&lt;&gt;"",P793,IF(OR($S793="",$T793=""),"",IF($T793&lt;&gt;"",_xlfn._xlws.FILTER(P:P,($BU:$BU=$BU793)*($I:$I=$I793)*($T:$T=$T793)*($S:$S=_xlfn.MINIFS($S:$S,$T:$T,"="&amp;$T793)),""))))&amp;"",IF(P793="","",""))&amp;""</f>
        <v>OffensivePlay_Possession-Deke</v>
      </c>
      <c r="AY793" t="str" cm="1">
        <f t="array" ref="AY793">IFERROR(IF(Q793&lt;&gt;"",Q793,IF(OR($S793="",$T793=""),"",IF($T793&lt;&gt;"",_xlfn._xlws.FILTER(Q:Q,($BU:$BU=$BU793)*($I:$I=$I793)*($T:$T=$T793)*($S:$S=_xlfn.MINIFS($S:$S,$T:$T,"="&amp;$T793)),""))))&amp;"",IF(Q793="","",""))&amp;""</f>
        <v>s</v>
      </c>
      <c r="AZ793" t="str" cm="1">
        <f t="array" ref="AZ793">IFERROR(IF(R793&lt;&gt;"",R793,IF(OR($S793="",$T793=""),"",IF($T793&lt;&gt;"",_xlfn._xlws.FILTER(R:R,($BU:$BU=$BU793)*($I:$I=$I793)*($T:$T=$T793)*($S:$S=_xlfn.MINIFS($S:$S,$T:$T,"="&amp;$T793)),""))))&amp;"",IF(R793="","",""))&amp;""</f>
        <v>1</v>
      </c>
      <c r="BA793" s="6">
        <f t="shared" si="1153"/>
        <v>72</v>
      </c>
      <c r="BB793">
        <f t="shared" ref="BB793:BD793" si="1184">BB792</f>
        <v>18987</v>
      </c>
      <c r="BC793" t="str">
        <f t="shared" si="1184"/>
        <v>Velodrome</v>
      </c>
      <c r="BD793" t="str">
        <f t="shared" si="1184"/>
        <v>Outlaws</v>
      </c>
      <c r="BE793" t="s">
        <v>13</v>
      </c>
      <c r="BF793" t="s">
        <v>586</v>
      </c>
      <c r="BI793" cm="1">
        <f t="array" ref="BI793">IFERROR(_xlfn._xlws.FILTER(shifts!A:A,(shifts!B:B=events!AD793)*(shifts!AG:AG&gt;=events!BK793)*(shifts!AH:AH&lt;=events!BL793)),BI792)</f>
        <v>29</v>
      </c>
      <c r="BJ793" s="15">
        <f t="shared" si="1155"/>
        <v>3</v>
      </c>
      <c r="BK793">
        <f t="shared" si="1156"/>
        <v>424</v>
      </c>
      <c r="BL793">
        <f t="shared" si="1157"/>
        <v>421</v>
      </c>
      <c r="BM793" s="15">
        <f>SUMIFS(BJ$2:BJ793,K$2:K793,"=Intermission")+SUMIFS(BJ$2:BJ793,K$2:K793,"=Timeout")</f>
        <v>0</v>
      </c>
      <c r="BN793">
        <f t="shared" si="1158"/>
        <v>0</v>
      </c>
      <c r="BO793" s="19">
        <f t="shared" si="1159"/>
        <v>656</v>
      </c>
      <c r="BP793">
        <f t="shared" si="1160"/>
        <v>651</v>
      </c>
      <c r="BQ793" s="17">
        <f t="shared" si="1161"/>
        <v>659</v>
      </c>
      <c r="BR793" t="str">
        <f t="shared" si="1162"/>
        <v>event_team_player_1</v>
      </c>
      <c r="BS793">
        <f>COUNTIFS(S$3:S793,"="&amp;S793,AI$3:AI793,"="&amp;AI793)</f>
        <v>1</v>
      </c>
      <c r="BT793" t="str">
        <f>IFERROR(VLOOKUP(BB793&amp;BU793&amp;X793,game_rosters!U:W,3,FALSE),"")</f>
        <v>P100002</v>
      </c>
      <c r="BU793" t="str">
        <f t="shared" si="1163"/>
        <v>Velodrome</v>
      </c>
    </row>
    <row r="794" spans="1:73" x14ac:dyDescent="0.2">
      <c r="A794" t="str">
        <f t="shared" si="1138"/>
        <v/>
      </c>
      <c r="E794" s="4"/>
      <c r="F794" s="43"/>
      <c r="G794" s="4"/>
      <c r="H794" s="46"/>
      <c r="I794" s="44">
        <v>91</v>
      </c>
      <c r="J794" s="44" t="str">
        <f t="shared" si="1164"/>
        <v/>
      </c>
      <c r="O794" t="s">
        <v>625</v>
      </c>
      <c r="R794" s="51">
        <v>1</v>
      </c>
      <c r="S794">
        <v>400</v>
      </c>
      <c r="T794" t="s">
        <v>756</v>
      </c>
      <c r="U794" t="str">
        <f>IF(B794=1,MAX($U$2:$U793)+1,IF(AND($T794&lt;&gt;"",$T794=$T793),$U793,IF(B794="x",U793,"")))</f>
        <v/>
      </c>
      <c r="V794" t="str">
        <f>IF(C794=1,MAX($V$2:$V793)+1,IF(AND($T794&lt;&gt;"",$T794=$T793),$U793,IF(C794="x",V793,"")))</f>
        <v/>
      </c>
      <c r="X794">
        <v>91</v>
      </c>
      <c r="AA794">
        <f t="shared" si="1135"/>
        <v>1400</v>
      </c>
      <c r="AB794" t="str">
        <f t="shared" si="1136"/>
        <v/>
      </c>
      <c r="AC794">
        <f t="shared" si="1132"/>
        <v>1400</v>
      </c>
      <c r="AD794" s="6">
        <v>1</v>
      </c>
      <c r="AE794" t="s">
        <v>937</v>
      </c>
      <c r="AF794" t="s">
        <v>928</v>
      </c>
      <c r="AG794" t="s">
        <v>937</v>
      </c>
      <c r="AH794" t="s">
        <v>748</v>
      </c>
      <c r="AI794" t="str">
        <f t="shared" si="1139"/>
        <v>o</v>
      </c>
      <c r="AJ794" t="str">
        <f t="shared" si="1140"/>
        <v/>
      </c>
      <c r="AK794" t="str">
        <f t="shared" si="1141"/>
        <v/>
      </c>
      <c r="AL794" t="str">
        <f t="shared" si="1142"/>
        <v/>
      </c>
      <c r="AM794" t="str">
        <f t="shared" si="1143"/>
        <v/>
      </c>
      <c r="AN794" t="str">
        <f t="shared" si="1144"/>
        <v>Home</v>
      </c>
      <c r="AO794" t="str">
        <f t="shared" si="1145"/>
        <v>h</v>
      </c>
      <c r="AP794" t="str">
        <f t="shared" si="1146"/>
        <v/>
      </c>
      <c r="AQ794" t="str">
        <f t="shared" si="1147"/>
        <v/>
      </c>
      <c r="AR794" t="str">
        <f t="shared" si="1148"/>
        <v>Home</v>
      </c>
      <c r="AS794" t="str">
        <f t="shared" si="1149"/>
        <v>h</v>
      </c>
      <c r="AT794" t="str">
        <f t="shared" si="1150"/>
        <v>Defensive</v>
      </c>
      <c r="AU794" t="str">
        <f t="shared" si="1151"/>
        <v/>
      </c>
      <c r="AV794" t="str">
        <f t="shared" si="1152"/>
        <v/>
      </c>
      <c r="AW794" t="str" cm="1">
        <f t="array" ref="AW794">IFERROR(IF(O794&lt;&gt;"",O794,IF(OR($S794="",$T794=""),"",IF(O794&lt;&gt;"",O794,IF($T794&lt;&gt;"",_xlfn._xlws.FILTER(O:O,($BU:$BU=$BU794)*($I:$I=$I794)*($T:$T=$T794)*($S:$S=_xlfn.MINIFS($S:$S,$T:$T,"="&amp;$T794)),"")))))&amp;"",IF(O794="","",""))&amp;""</f>
        <v>Defensive_PlayPossession-BeatDeke</v>
      </c>
      <c r="AX794" t="str" cm="1">
        <f t="array" ref="AX794">IFERROR(IF(P794&lt;&gt;"",P794,IF(OR($S794="",$T794=""),"",IF($T794&lt;&gt;"",_xlfn._xlws.FILTER(P:P,($BU:$BU=$BU794)*($I:$I=$I794)*($T:$T=$T794)*($S:$S=_xlfn.MINIFS($S:$S,$T:$T,"="&amp;$T794)),""))))&amp;"",IF(P794="","",""))&amp;""</f>
        <v/>
      </c>
      <c r="AY794" t="str" cm="1">
        <f t="array" ref="AY794">IFERROR(IF(Q794&lt;&gt;"",Q794,IF(OR($S794="",$T794=""),"",IF($T794&lt;&gt;"",_xlfn._xlws.FILTER(Q:Q,($BU:$BU=$BU794)*($I:$I=$I794)*($T:$T=$T794)*($S:$S=_xlfn.MINIFS($S:$S,$T:$T,"="&amp;$T794)),""))))&amp;"",IF(Q794="","",""))&amp;""</f>
        <v/>
      </c>
      <c r="AZ794" t="str" cm="1">
        <f t="array" ref="AZ794">IFERROR(IF(R794&lt;&gt;"",R794,IF(OR($S794="",$T794=""),"",IF($T794&lt;&gt;"",_xlfn._xlws.FILTER(R:R,($BU:$BU=$BU794)*($I:$I=$I794)*($T:$T=$T794)*($S:$S=_xlfn.MINIFS($S:$S,$T:$T,"="&amp;$T794)),""))))&amp;"",IF(R794="","",""))&amp;""</f>
        <v>1</v>
      </c>
      <c r="BA794" s="6">
        <f t="shared" si="1153"/>
        <v>72</v>
      </c>
      <c r="BB794">
        <f t="shared" ref="BB794:BD794" si="1185">BB793</f>
        <v>18987</v>
      </c>
      <c r="BC794" t="str">
        <f t="shared" si="1185"/>
        <v>Velodrome</v>
      </c>
      <c r="BD794" t="str">
        <f t="shared" si="1185"/>
        <v>Outlaws</v>
      </c>
      <c r="BE794" t="s">
        <v>13</v>
      </c>
      <c r="BF794" t="s">
        <v>586</v>
      </c>
      <c r="BI794" cm="1">
        <f t="array" ref="BI794">IFERROR(_xlfn._xlws.FILTER(shifts!A:A,(shifts!B:B=events!AD794)*(shifts!AG:AG&gt;=events!BK794)*(shifts!AH:AH&lt;=events!BL794)),BI793)</f>
        <v>29</v>
      </c>
      <c r="BJ794" s="15">
        <f t="shared" si="1155"/>
        <v>3</v>
      </c>
      <c r="BK794">
        <f t="shared" si="1156"/>
        <v>424</v>
      </c>
      <c r="BL794">
        <f t="shared" si="1157"/>
        <v>421</v>
      </c>
      <c r="BM794" s="15">
        <f>SUMIFS(BJ$2:BJ794,K$2:K794,"=Intermission")+SUMIFS(BJ$2:BJ794,K$2:K794,"=Timeout")</f>
        <v>0</v>
      </c>
      <c r="BN794">
        <f t="shared" si="1158"/>
        <v>0</v>
      </c>
      <c r="BO794" s="19">
        <f t="shared" si="1159"/>
        <v>656</v>
      </c>
      <c r="BP794">
        <f t="shared" si="1160"/>
        <v>651</v>
      </c>
      <c r="BQ794" s="17">
        <f t="shared" si="1161"/>
        <v>659</v>
      </c>
      <c r="BR794" t="str">
        <f t="shared" si="1162"/>
        <v>opp_team_player_1</v>
      </c>
      <c r="BS794">
        <f>COUNTIFS(S$3:S794,"="&amp;S794,AI$3:AI794,"="&amp;AI794)</f>
        <v>1</v>
      </c>
      <c r="BT794" t="str">
        <f>IFERROR(VLOOKUP(BB794&amp;BU794&amp;X794,game_rosters!U:W,3,FALSE),"")</f>
        <v>P100232</v>
      </c>
      <c r="BU794" t="str">
        <f t="shared" si="1163"/>
        <v>Outlaws</v>
      </c>
    </row>
    <row r="795" spans="1:73" x14ac:dyDescent="0.2">
      <c r="A795">
        <f t="shared" si="1138"/>
        <v>1</v>
      </c>
      <c r="E795" s="4"/>
      <c r="F795" s="43"/>
      <c r="G795" s="4"/>
      <c r="H795" s="46"/>
      <c r="I795" s="44">
        <v>91</v>
      </c>
      <c r="J795" s="44" t="str">
        <f t="shared" si="1164"/>
        <v/>
      </c>
      <c r="K795" t="s">
        <v>7</v>
      </c>
      <c r="L795" t="s">
        <v>172</v>
      </c>
      <c r="M795" t="s">
        <v>69</v>
      </c>
      <c r="N795" t="s">
        <v>595</v>
      </c>
      <c r="S795">
        <v>401</v>
      </c>
      <c r="T795">
        <v>70</v>
      </c>
      <c r="U795" t="str">
        <f>IF(B795=1,MAX($U$2:$U794)+1,IF(AND($T795&lt;&gt;"",$T795=$T794),$U794,IF(B795="x",U794,"")))</f>
        <v/>
      </c>
      <c r="V795" t="str">
        <f>IF(C795=1,MAX($V$2:$V794)+1,IF(AND($T795&lt;&gt;"",$T795=$T794),$U794,IF(C795="x",V794,"")))</f>
        <v/>
      </c>
      <c r="W795" t="s">
        <v>735</v>
      </c>
      <c r="X795">
        <v>91</v>
      </c>
      <c r="Z795">
        <v>1</v>
      </c>
      <c r="AA795">
        <f t="shared" si="1135"/>
        <v>1401</v>
      </c>
      <c r="AB795">
        <f t="shared" si="1136"/>
        <v>9070</v>
      </c>
      <c r="AC795">
        <f t="shared" si="1132"/>
        <v>9070</v>
      </c>
      <c r="AD795" s="6">
        <v>1</v>
      </c>
      <c r="AE795" t="s">
        <v>937</v>
      </c>
      <c r="AF795" t="s">
        <v>748</v>
      </c>
      <c r="AG795" t="s">
        <v>756</v>
      </c>
      <c r="AH795" t="s">
        <v>756</v>
      </c>
      <c r="AI795" t="str">
        <f t="shared" si="1139"/>
        <v>e</v>
      </c>
      <c r="AJ795" t="str">
        <f t="shared" si="1140"/>
        <v/>
      </c>
      <c r="AK795" t="str">
        <f t="shared" si="1141"/>
        <v/>
      </c>
      <c r="AL795" t="str">
        <f t="shared" si="1142"/>
        <v/>
      </c>
      <c r="AM795" t="str">
        <f t="shared" si="1143"/>
        <v/>
      </c>
      <c r="AN795" t="str">
        <f t="shared" si="1144"/>
        <v>Home</v>
      </c>
      <c r="AO795" t="str">
        <f t="shared" si="1145"/>
        <v>h</v>
      </c>
      <c r="AP795" t="str">
        <f t="shared" si="1146"/>
        <v/>
      </c>
      <c r="AQ795" t="str">
        <f t="shared" si="1147"/>
        <v/>
      </c>
      <c r="AR795" t="str">
        <f t="shared" si="1148"/>
        <v>Home</v>
      </c>
      <c r="AS795" t="str">
        <f t="shared" si="1149"/>
        <v>h</v>
      </c>
      <c r="AT795" t="str">
        <f t="shared" si="1150"/>
        <v>Offensive</v>
      </c>
      <c r="AU795" t="str">
        <f t="shared" si="1151"/>
        <v/>
      </c>
      <c r="AV795" t="str">
        <f t="shared" si="1152"/>
        <v/>
      </c>
      <c r="AW795" t="str" cm="1">
        <f t="array" ref="AW795">IFERROR(IF(O795&lt;&gt;"",O795,IF(OR($S795="",$T795=""),"",IF(O795&lt;&gt;"",O795,IF($T795&lt;&gt;"",_xlfn._xlws.FILTER(O:O,($BU:$BU=$BU795)*($I:$I=$I795)*($T:$T=$T795)*($S:$S=_xlfn.MINIFS($S:$S,$T:$T,"="&amp;$T795)),"")))))&amp;"",IF(O795="","",""))&amp;""</f>
        <v/>
      </c>
      <c r="AX795" t="str" cm="1">
        <f t="array" ref="AX795">IFERROR(IF(P795&lt;&gt;"",P795,IF(OR($S795="",$T795=""),"",IF($T795&lt;&gt;"",_xlfn._xlws.FILTER(P:P,($BU:$BU=$BU795)*($I:$I=$I795)*($T:$T=$T795)*($S:$S=_xlfn.MINIFS($S:$S,$T:$T,"="&amp;$T795)),""))))&amp;"",IF(P795="","",""))&amp;""</f>
        <v/>
      </c>
      <c r="AY795" t="str" cm="1">
        <f t="array" ref="AY795">IFERROR(IF(Q795&lt;&gt;"",Q795,IF(OR($S795="",$T795=""),"",IF($T795&lt;&gt;"",_xlfn._xlws.FILTER(Q:Q,($BU:$BU=$BU795)*($I:$I=$I795)*($T:$T=$T795)*($S:$S=_xlfn.MINIFS($S:$S,$T:$T,"="&amp;$T795)),""))))&amp;"",IF(Q795="","",""))&amp;""</f>
        <v/>
      </c>
      <c r="AZ795" t="str" cm="1">
        <f t="array" ref="AZ795">IFERROR(IF(R795&lt;&gt;"",R795,IF(OR($S795="",$T795=""),"",IF($T795&lt;&gt;"",_xlfn._xlws.FILTER(R:R,($BU:$BU=$BU795)*($I:$I=$I795)*($T:$T=$T795)*($S:$S=_xlfn.MINIFS($S:$S,$T:$T,"="&amp;$T795)),""))))&amp;"",IF(R795="","",""))&amp;""</f>
        <v/>
      </c>
      <c r="BA795" s="6">
        <f t="shared" si="1153"/>
        <v>72</v>
      </c>
      <c r="BB795">
        <f t="shared" ref="BB795:BD795" si="1186">BB794</f>
        <v>18987</v>
      </c>
      <c r="BC795" t="str">
        <f t="shared" si="1186"/>
        <v>Velodrome</v>
      </c>
      <c r="BD795" t="str">
        <f t="shared" si="1186"/>
        <v>Outlaws</v>
      </c>
      <c r="BE795" t="s">
        <v>7</v>
      </c>
      <c r="BF795" t="s">
        <v>172</v>
      </c>
      <c r="BI795" cm="1">
        <f t="array" ref="BI795">IFERROR(_xlfn._xlws.FILTER(shifts!A:A,(shifts!B:B=events!AD795)*(shifts!AG:AG&gt;=events!BK795)*(shifts!AH:AH&lt;=events!BL795)),BI794)</f>
        <v>29</v>
      </c>
      <c r="BJ795" s="15">
        <f t="shared" si="1155"/>
        <v>0</v>
      </c>
      <c r="BK795">
        <f t="shared" si="1156"/>
        <v>421</v>
      </c>
      <c r="BL795">
        <f t="shared" si="1157"/>
        <v>421</v>
      </c>
      <c r="BM795" s="15">
        <f>SUMIFS(BJ$2:BJ795,K$2:K795,"=Intermission")+SUMIFS(BJ$2:BJ795,K$2:K795,"=Timeout")</f>
        <v>0</v>
      </c>
      <c r="BN795">
        <f t="shared" si="1158"/>
        <v>0</v>
      </c>
      <c r="BO795" s="19">
        <f t="shared" si="1159"/>
        <v>659</v>
      </c>
      <c r="BP795">
        <f t="shared" si="1160"/>
        <v>654</v>
      </c>
      <c r="BQ795" s="17">
        <f t="shared" si="1161"/>
        <v>659</v>
      </c>
      <c r="BR795" t="str">
        <f t="shared" si="1162"/>
        <v>event_team_player_1</v>
      </c>
      <c r="BS795">
        <f>COUNTIFS(S$3:S795,"="&amp;S795,AI$3:AI795,"="&amp;AI795)</f>
        <v>1</v>
      </c>
      <c r="BT795" t="str">
        <f>IFERROR(VLOOKUP(BB795&amp;BU795&amp;X795,game_rosters!U:W,3,FALSE),"")</f>
        <v>P100002</v>
      </c>
      <c r="BU795" t="str">
        <f t="shared" si="1163"/>
        <v>Velodrome</v>
      </c>
    </row>
    <row r="796" spans="1:73" x14ac:dyDescent="0.2">
      <c r="A796" t="str">
        <f t="shared" si="1138"/>
        <v/>
      </c>
      <c r="E796" s="4"/>
      <c r="F796" s="43"/>
      <c r="G796" s="4"/>
      <c r="H796" s="46"/>
      <c r="I796" s="44">
        <v>14</v>
      </c>
      <c r="J796" s="44" t="str">
        <f t="shared" si="1164"/>
        <v/>
      </c>
      <c r="S796">
        <v>401</v>
      </c>
      <c r="T796">
        <v>70</v>
      </c>
      <c r="U796" t="str">
        <f>IF(B796=1,MAX($U$2:$U795)+1,IF(AND($T796&lt;&gt;"",$T796=$T795),$U795,IF(B796="x",U795,"")))</f>
        <v/>
      </c>
      <c r="V796" t="str">
        <f>IF(C796=1,MAX($V$2:$V795)+1,IF(AND($T796&lt;&gt;"",$T796=$T795),$U795,IF(C796="x",V795,"")))</f>
        <v/>
      </c>
      <c r="X796">
        <v>14</v>
      </c>
      <c r="Z796">
        <v>1</v>
      </c>
      <c r="AA796">
        <f t="shared" si="1135"/>
        <v>1401</v>
      </c>
      <c r="AB796">
        <f t="shared" si="1136"/>
        <v>9070</v>
      </c>
      <c r="AC796">
        <f t="shared" si="1132"/>
        <v>9070</v>
      </c>
      <c r="AD796" s="6">
        <v>1</v>
      </c>
      <c r="AE796" t="s">
        <v>937</v>
      </c>
      <c r="AF796" t="s">
        <v>748</v>
      </c>
      <c r="AG796" t="s">
        <v>756</v>
      </c>
      <c r="AH796" t="s">
        <v>756</v>
      </c>
      <c r="AI796" t="str">
        <f t="shared" si="1139"/>
        <v>e</v>
      </c>
      <c r="AJ796" t="str">
        <f t="shared" si="1140"/>
        <v/>
      </c>
      <c r="AK796" t="str">
        <f t="shared" si="1141"/>
        <v/>
      </c>
      <c r="AL796" t="str">
        <f t="shared" si="1142"/>
        <v/>
      </c>
      <c r="AM796" t="str">
        <f t="shared" si="1143"/>
        <v/>
      </c>
      <c r="AN796" t="str">
        <f t="shared" si="1144"/>
        <v>Home</v>
      </c>
      <c r="AO796" t="str">
        <f t="shared" si="1145"/>
        <v>h</v>
      </c>
      <c r="AP796" t="str">
        <f t="shared" si="1146"/>
        <v/>
      </c>
      <c r="AQ796" t="str">
        <f t="shared" si="1147"/>
        <v/>
      </c>
      <c r="AR796" t="str">
        <f t="shared" si="1148"/>
        <v>Home</v>
      </c>
      <c r="AS796" t="str">
        <f t="shared" si="1149"/>
        <v>h</v>
      </c>
      <c r="AT796" t="str">
        <f t="shared" si="1150"/>
        <v>Offensive</v>
      </c>
      <c r="AU796" t="str">
        <f t="shared" si="1151"/>
        <v/>
      </c>
      <c r="AV796" t="str">
        <f t="shared" si="1152"/>
        <v/>
      </c>
      <c r="AW796" t="str" cm="1">
        <f t="array" ref="AW796">IFERROR(IF(O796&lt;&gt;"",O796,IF(OR($S796="",$T796=""),"",IF(O796&lt;&gt;"",O796,IF($T796&lt;&gt;"",_xlfn._xlws.FILTER(O:O,($BU:$BU=$BU796)*($I:$I=$I796)*($T:$T=$T796)*($S:$S=_xlfn.MINIFS($S:$S,$T:$T,"="&amp;$T796)),"")))))&amp;"",IF(O796="","",""))&amp;""</f>
        <v/>
      </c>
      <c r="AX796" t="str" cm="1">
        <f t="array" ref="AX796">IFERROR(IF(P796&lt;&gt;"",P796,IF(OR($S796="",$T796=""),"",IF($T796&lt;&gt;"",_xlfn._xlws.FILTER(P:P,($BU:$BU=$BU796)*($I:$I=$I796)*($T:$T=$T796)*($S:$S=_xlfn.MINIFS($S:$S,$T:$T,"="&amp;$T796)),""))))&amp;"",IF(P796="","",""))&amp;""</f>
        <v/>
      </c>
      <c r="AY796" t="str" cm="1">
        <f t="array" ref="AY796">IFERROR(IF(Q796&lt;&gt;"",Q796,IF(OR($S796="",$T796=""),"",IF($T796&lt;&gt;"",_xlfn._xlws.FILTER(Q:Q,($BU:$BU=$BU796)*($I:$I=$I796)*($T:$T=$T796)*($S:$S=_xlfn.MINIFS($S:$S,$T:$T,"="&amp;$T796)),""))))&amp;"",IF(Q796="","",""))&amp;""</f>
        <v/>
      </c>
      <c r="AZ796" t="str" cm="1">
        <f t="array" ref="AZ796">IFERROR(IF(R796&lt;&gt;"",R796,IF(OR($S796="",$T796=""),"",IF($T796&lt;&gt;"",_xlfn._xlws.FILTER(R:R,($BU:$BU=$BU796)*($I:$I=$I796)*($T:$T=$T796)*($S:$S=_xlfn.MINIFS($S:$S,$T:$T,"="&amp;$T796)),""))))&amp;"",IF(R796="","",""))&amp;""</f>
        <v/>
      </c>
      <c r="BA796" s="6">
        <f t="shared" si="1153"/>
        <v>72</v>
      </c>
      <c r="BB796">
        <f t="shared" ref="BB796:BD796" si="1187">BB795</f>
        <v>18987</v>
      </c>
      <c r="BC796" t="str">
        <f t="shared" si="1187"/>
        <v>Velodrome</v>
      </c>
      <c r="BD796" t="str">
        <f t="shared" si="1187"/>
        <v>Outlaws</v>
      </c>
      <c r="BE796" t="s">
        <v>7</v>
      </c>
      <c r="BF796" t="s">
        <v>172</v>
      </c>
      <c r="BI796" cm="1">
        <f t="array" ref="BI796">IFERROR(_xlfn._xlws.FILTER(shifts!A:A,(shifts!B:B=events!AD796)*(shifts!AG:AG&gt;=events!BK796)*(shifts!AH:AH&lt;=events!BL796)),BI795)</f>
        <v>29</v>
      </c>
      <c r="BJ796" s="15">
        <f t="shared" si="1155"/>
        <v>0</v>
      </c>
      <c r="BK796">
        <f t="shared" si="1156"/>
        <v>421</v>
      </c>
      <c r="BL796">
        <f t="shared" si="1157"/>
        <v>421</v>
      </c>
      <c r="BM796" s="15">
        <f>SUMIFS(BJ$2:BJ796,K$2:K796,"=Intermission")+SUMIFS(BJ$2:BJ796,K$2:K796,"=Timeout")</f>
        <v>0</v>
      </c>
      <c r="BN796">
        <f t="shared" si="1158"/>
        <v>0</v>
      </c>
      <c r="BO796" s="19">
        <f t="shared" si="1159"/>
        <v>659</v>
      </c>
      <c r="BP796">
        <f t="shared" si="1160"/>
        <v>654</v>
      </c>
      <c r="BQ796" s="17">
        <f t="shared" si="1161"/>
        <v>659</v>
      </c>
      <c r="BR796" t="str">
        <f t="shared" si="1162"/>
        <v>event_team_player_2</v>
      </c>
      <c r="BS796">
        <f>COUNTIFS(S$3:S796,"="&amp;S796,AI$3:AI796,"="&amp;AI796)</f>
        <v>2</v>
      </c>
      <c r="BT796" t="str">
        <f>IFERROR(VLOOKUP(BB796&amp;BU796&amp;X796,game_rosters!U:W,3,FALSE),"")</f>
        <v>P100132</v>
      </c>
      <c r="BU796" t="str">
        <f t="shared" si="1163"/>
        <v>Velodrome</v>
      </c>
    </row>
    <row r="797" spans="1:73" x14ac:dyDescent="0.2">
      <c r="A797">
        <f t="shared" si="1138"/>
        <v>1</v>
      </c>
      <c r="E797" s="4"/>
      <c r="F797" s="43"/>
      <c r="G797" s="4"/>
      <c r="H797" s="46"/>
      <c r="I797" s="44">
        <v>91</v>
      </c>
      <c r="J797" s="44" t="str">
        <f t="shared" si="1164"/>
        <v>d</v>
      </c>
      <c r="K797" t="s">
        <v>238</v>
      </c>
      <c r="L797" t="s">
        <v>184</v>
      </c>
      <c r="M797" t="s">
        <v>89</v>
      </c>
      <c r="N797" t="s">
        <v>595</v>
      </c>
      <c r="S797">
        <v>402</v>
      </c>
      <c r="T797">
        <v>70</v>
      </c>
      <c r="U797" t="str">
        <f>IF(B797=1,MAX($U$2:$U796)+1,IF(AND($T797&lt;&gt;"",$T797=$T796),$U796,IF(B797="x",U796,"")))</f>
        <v/>
      </c>
      <c r="V797" t="str">
        <f>IF(C797=1,MAX($V$2:$V796)+1,IF(AND($T797&lt;&gt;"",$T797=$T796),$U796,IF(C797="x",V796,"")))</f>
        <v/>
      </c>
      <c r="W797" t="s">
        <v>735</v>
      </c>
      <c r="X797">
        <v>91</v>
      </c>
      <c r="Z797">
        <v>1</v>
      </c>
      <c r="AA797">
        <f t="shared" si="1135"/>
        <v>1402</v>
      </c>
      <c r="AB797">
        <f t="shared" si="1136"/>
        <v>9070</v>
      </c>
      <c r="AC797">
        <f t="shared" si="1132"/>
        <v>9070</v>
      </c>
      <c r="AD797" s="6">
        <v>1</v>
      </c>
      <c r="AE797" t="s">
        <v>937</v>
      </c>
      <c r="AF797" t="s">
        <v>748</v>
      </c>
      <c r="AG797" t="s">
        <v>756</v>
      </c>
      <c r="AH797" t="s">
        <v>756</v>
      </c>
      <c r="AI797" t="str">
        <f t="shared" si="1139"/>
        <v>e</v>
      </c>
      <c r="AJ797" t="str">
        <f t="shared" si="1140"/>
        <v>d</v>
      </c>
      <c r="AK797" t="str">
        <f t="shared" si="1141"/>
        <v>d</v>
      </c>
      <c r="AL797" t="str">
        <f t="shared" si="1142"/>
        <v>d</v>
      </c>
      <c r="AM797" t="str">
        <f t="shared" si="1143"/>
        <v>o</v>
      </c>
      <c r="AN797" t="str">
        <f t="shared" si="1144"/>
        <v>Home</v>
      </c>
      <c r="AO797" t="str">
        <f t="shared" si="1145"/>
        <v>h</v>
      </c>
      <c r="AP797" t="str">
        <f t="shared" si="1146"/>
        <v>d</v>
      </c>
      <c r="AQ797" t="str">
        <f t="shared" si="1147"/>
        <v>o</v>
      </c>
      <c r="AR797" t="str">
        <f t="shared" si="1148"/>
        <v>Home</v>
      </c>
      <c r="AS797" t="str">
        <f t="shared" si="1149"/>
        <v>h</v>
      </c>
      <c r="AT797" t="str">
        <f t="shared" si="1150"/>
        <v>Offensive</v>
      </c>
      <c r="AU797" t="str">
        <f t="shared" si="1151"/>
        <v/>
      </c>
      <c r="AV797" t="str">
        <f t="shared" si="1152"/>
        <v/>
      </c>
      <c r="AW797" t="str" cm="1">
        <f t="array" ref="AW797">IFERROR(IF(O797&lt;&gt;"",O797,IF(OR($S797="",$T797=""),"",IF(O797&lt;&gt;"",O797,IF($T797&lt;&gt;"",_xlfn._xlws.FILTER(O:O,($BU:$BU=$BU797)*($I:$I=$I797)*($T:$T=$T797)*($S:$S=_xlfn.MINIFS($S:$S,$T:$T,"="&amp;$T797)),"")))))&amp;"",IF(O797="","",""))&amp;""</f>
        <v/>
      </c>
      <c r="AX797" t="str" cm="1">
        <f t="array" ref="AX797">IFERROR(IF(P797&lt;&gt;"",P797,IF(OR($S797="",$T797=""),"",IF($T797&lt;&gt;"",_xlfn._xlws.FILTER(P:P,($BU:$BU=$BU797)*($I:$I=$I797)*($T:$T=$T797)*($S:$S=_xlfn.MINIFS($S:$S,$T:$T,"="&amp;$T797)),""))))&amp;"",IF(P797="","",""))&amp;""</f>
        <v/>
      </c>
      <c r="AY797" t="str" cm="1">
        <f t="array" ref="AY797">IFERROR(IF(Q797&lt;&gt;"",Q797,IF(OR($S797="",$T797=""),"",IF($T797&lt;&gt;"",_xlfn._xlws.FILTER(Q:Q,($BU:$BU=$BU797)*($I:$I=$I797)*($T:$T=$T797)*($S:$S=_xlfn.MINIFS($S:$S,$T:$T,"="&amp;$T797)),""))))&amp;"",IF(Q797="","",""))&amp;""</f>
        <v/>
      </c>
      <c r="AZ797" t="str" cm="1">
        <f t="array" ref="AZ797">IFERROR(IF(R797&lt;&gt;"",R797,IF(OR($S797="",$T797=""),"",IF($T797&lt;&gt;"",_xlfn._xlws.FILTER(R:R,($BU:$BU=$BU797)*($I:$I=$I797)*($T:$T=$T797)*($S:$S=_xlfn.MINIFS($S:$S,$T:$T,"="&amp;$T797)),""))))&amp;"",IF(R797="","",""))&amp;""</f>
        <v/>
      </c>
      <c r="BA797" s="6">
        <f t="shared" si="1153"/>
        <v>73</v>
      </c>
      <c r="BB797">
        <f t="shared" ref="BB797:BD797" si="1188">BB796</f>
        <v>18987</v>
      </c>
      <c r="BC797" t="str">
        <f t="shared" si="1188"/>
        <v>Velodrome</v>
      </c>
      <c r="BD797" t="str">
        <f t="shared" si="1188"/>
        <v>Outlaws</v>
      </c>
      <c r="BE797" t="s">
        <v>238</v>
      </c>
      <c r="BF797" t="s">
        <v>184</v>
      </c>
      <c r="BI797" cm="1">
        <f t="array" ref="BI797">IFERROR(_xlfn._xlws.FILTER(shifts!A:A,(shifts!B:B=events!AD797)*(shifts!AG:AG&gt;=events!BK797)*(shifts!AH:AH&lt;=events!BL797)),BI796)</f>
        <v>29</v>
      </c>
      <c r="BJ797" s="15">
        <f t="shared" si="1155"/>
        <v>0</v>
      </c>
      <c r="BK797">
        <f t="shared" si="1156"/>
        <v>421</v>
      </c>
      <c r="BL797">
        <f t="shared" si="1157"/>
        <v>421</v>
      </c>
      <c r="BM797" s="15">
        <f>SUMIFS(BJ$2:BJ797,K$2:K797,"=Intermission")+SUMIFS(BJ$2:BJ797,K$2:K797,"=Timeout")</f>
        <v>0</v>
      </c>
      <c r="BN797">
        <f t="shared" si="1158"/>
        <v>0</v>
      </c>
      <c r="BO797" s="19">
        <f t="shared" si="1159"/>
        <v>659</v>
      </c>
      <c r="BP797">
        <f t="shared" si="1160"/>
        <v>654</v>
      </c>
      <c r="BQ797" s="17">
        <f t="shared" si="1161"/>
        <v>659</v>
      </c>
      <c r="BR797" t="str">
        <f t="shared" si="1162"/>
        <v>event_team_player_1</v>
      </c>
      <c r="BS797">
        <f>COUNTIFS(S$3:S797,"="&amp;S797,AI$3:AI797,"="&amp;AI797)</f>
        <v>1</v>
      </c>
      <c r="BT797" t="str">
        <f>IFERROR(VLOOKUP(BB797&amp;BU797&amp;X797,game_rosters!U:W,3,FALSE),"")</f>
        <v>P100002</v>
      </c>
      <c r="BU797" t="str">
        <f t="shared" si="1163"/>
        <v>Velodrome</v>
      </c>
    </row>
    <row r="798" spans="1:73" x14ac:dyDescent="0.2">
      <c r="A798" t="str">
        <f t="shared" si="1138"/>
        <v/>
      </c>
      <c r="E798" s="4"/>
      <c r="F798" s="43"/>
      <c r="G798" s="4"/>
      <c r="H798" s="46"/>
      <c r="I798" s="44">
        <v>14</v>
      </c>
      <c r="J798" s="44" t="str">
        <f t="shared" si="1164"/>
        <v/>
      </c>
      <c r="S798">
        <v>402</v>
      </c>
      <c r="T798">
        <v>70</v>
      </c>
      <c r="U798" t="str">
        <f>IF(B798=1,MAX($U$2:$U797)+1,IF(AND($T798&lt;&gt;"",$T798=$T797),$U797,IF(B798="x",U797,"")))</f>
        <v/>
      </c>
      <c r="V798" t="str">
        <f>IF(C798=1,MAX($V$2:$V797)+1,IF(AND($T798&lt;&gt;"",$T798=$T797),$U797,IF(C798="x",V797,"")))</f>
        <v/>
      </c>
      <c r="X798">
        <v>14</v>
      </c>
      <c r="Z798">
        <v>1</v>
      </c>
      <c r="AA798">
        <f t="shared" si="1135"/>
        <v>1402</v>
      </c>
      <c r="AB798">
        <f t="shared" si="1136"/>
        <v>9070</v>
      </c>
      <c r="AC798">
        <f t="shared" si="1132"/>
        <v>9070</v>
      </c>
      <c r="AD798" s="6">
        <v>1</v>
      </c>
      <c r="AE798" t="s">
        <v>937</v>
      </c>
      <c r="AF798" t="s">
        <v>748</v>
      </c>
      <c r="AG798" t="s">
        <v>756</v>
      </c>
      <c r="AH798" t="s">
        <v>756</v>
      </c>
      <c r="AI798" t="str">
        <f t="shared" si="1139"/>
        <v>e</v>
      </c>
      <c r="AJ798" t="str">
        <f t="shared" si="1140"/>
        <v>d</v>
      </c>
      <c r="AK798" t="str">
        <f t="shared" si="1141"/>
        <v>d</v>
      </c>
      <c r="AL798" t="str">
        <f t="shared" si="1142"/>
        <v/>
      </c>
      <c r="AM798" t="str">
        <f t="shared" si="1143"/>
        <v/>
      </c>
      <c r="AN798" t="str">
        <f t="shared" si="1144"/>
        <v>Home</v>
      </c>
      <c r="AO798" t="str">
        <f t="shared" si="1145"/>
        <v>h</v>
      </c>
      <c r="AP798" t="str">
        <f t="shared" si="1146"/>
        <v>d</v>
      </c>
      <c r="AQ798" t="str">
        <f t="shared" si="1147"/>
        <v>o</v>
      </c>
      <c r="AR798" t="str">
        <f t="shared" si="1148"/>
        <v>Home</v>
      </c>
      <c r="AS798" t="str">
        <f t="shared" si="1149"/>
        <v>h</v>
      </c>
      <c r="AT798" t="str">
        <f t="shared" si="1150"/>
        <v>Offensive</v>
      </c>
      <c r="AU798" t="str">
        <f t="shared" si="1151"/>
        <v/>
      </c>
      <c r="AV798" t="str">
        <f t="shared" si="1152"/>
        <v/>
      </c>
      <c r="AW798" t="str" cm="1">
        <f t="array" ref="AW798">IFERROR(IF(O798&lt;&gt;"",O798,IF(OR($S798="",$T798=""),"",IF(O798&lt;&gt;"",O798,IF($T798&lt;&gt;"",_xlfn._xlws.FILTER(O:O,($BU:$BU=$BU798)*($I:$I=$I798)*($T:$T=$T798)*($S:$S=_xlfn.MINIFS($S:$S,$T:$T,"="&amp;$T798)),"")))))&amp;"",IF(O798="","",""))&amp;""</f>
        <v/>
      </c>
      <c r="AX798" t="str" cm="1">
        <f t="array" ref="AX798">IFERROR(IF(P798&lt;&gt;"",P798,IF(OR($S798="",$T798=""),"",IF($T798&lt;&gt;"",_xlfn._xlws.FILTER(P:P,($BU:$BU=$BU798)*($I:$I=$I798)*($T:$T=$T798)*($S:$S=_xlfn.MINIFS($S:$S,$T:$T,"="&amp;$T798)),""))))&amp;"",IF(P798="","",""))&amp;""</f>
        <v/>
      </c>
      <c r="AY798" t="str" cm="1">
        <f t="array" ref="AY798">IFERROR(IF(Q798&lt;&gt;"",Q798,IF(OR($S798="",$T798=""),"",IF($T798&lt;&gt;"",_xlfn._xlws.FILTER(Q:Q,($BU:$BU=$BU798)*($I:$I=$I798)*($T:$T=$T798)*($S:$S=_xlfn.MINIFS($S:$S,$T:$T,"="&amp;$T798)),""))))&amp;"",IF(Q798="","",""))&amp;""</f>
        <v/>
      </c>
      <c r="AZ798" t="str" cm="1">
        <f t="array" ref="AZ798">IFERROR(IF(R798&lt;&gt;"",R798,IF(OR($S798="",$T798=""),"",IF($T798&lt;&gt;"",_xlfn._xlws.FILTER(R:R,($BU:$BU=$BU798)*($I:$I=$I798)*($T:$T=$T798)*($S:$S=_xlfn.MINIFS($S:$S,$T:$T,"="&amp;$T798)),""))))&amp;"",IF(R798="","",""))&amp;""</f>
        <v/>
      </c>
      <c r="BA798" s="6">
        <f t="shared" si="1153"/>
        <v>73</v>
      </c>
      <c r="BB798">
        <f t="shared" ref="BB798:BD798" si="1189">BB797</f>
        <v>18987</v>
      </c>
      <c r="BC798" t="str">
        <f t="shared" si="1189"/>
        <v>Velodrome</v>
      </c>
      <c r="BD798" t="str">
        <f t="shared" si="1189"/>
        <v>Outlaws</v>
      </c>
      <c r="BE798" t="s">
        <v>238</v>
      </c>
      <c r="BF798" t="s">
        <v>184</v>
      </c>
      <c r="BI798" cm="1">
        <f t="array" ref="BI798">IFERROR(_xlfn._xlws.FILTER(shifts!A:A,(shifts!B:B=events!AD798)*(shifts!AG:AG&gt;=events!BK798)*(shifts!AH:AH&lt;=events!BL798)),BI797)</f>
        <v>29</v>
      </c>
      <c r="BJ798" s="15">
        <f t="shared" si="1155"/>
        <v>0</v>
      </c>
      <c r="BK798">
        <f t="shared" si="1156"/>
        <v>421</v>
      </c>
      <c r="BL798">
        <f t="shared" si="1157"/>
        <v>421</v>
      </c>
      <c r="BM798" s="15">
        <f>SUMIFS(BJ$2:BJ798,K$2:K798,"=Intermission")+SUMIFS(BJ$2:BJ798,K$2:K798,"=Timeout")</f>
        <v>0</v>
      </c>
      <c r="BN798">
        <f t="shared" si="1158"/>
        <v>0</v>
      </c>
      <c r="BO798" s="19">
        <f t="shared" si="1159"/>
        <v>659</v>
      </c>
      <c r="BP798">
        <f t="shared" si="1160"/>
        <v>654</v>
      </c>
      <c r="BQ798" s="17">
        <f t="shared" si="1161"/>
        <v>659</v>
      </c>
      <c r="BR798" t="str">
        <f t="shared" si="1162"/>
        <v>event_team_player_2</v>
      </c>
      <c r="BS798">
        <f>COUNTIFS(S$3:S798,"="&amp;S798,AI$3:AI798,"="&amp;AI798)</f>
        <v>2</v>
      </c>
      <c r="BT798" t="str">
        <f>IFERROR(VLOOKUP(BB798&amp;BU798&amp;X798,game_rosters!U:W,3,FALSE),"")</f>
        <v>P100132</v>
      </c>
      <c r="BU798" t="str">
        <f t="shared" si="1163"/>
        <v>Velodrome</v>
      </c>
    </row>
    <row r="799" spans="1:73" x14ac:dyDescent="0.2">
      <c r="A799">
        <f t="shared" si="1138"/>
        <v>1</v>
      </c>
      <c r="E799" s="4"/>
      <c r="F799" s="43"/>
      <c r="G799" s="4"/>
      <c r="H799" s="46"/>
      <c r="I799" s="44">
        <v>14</v>
      </c>
      <c r="J799" s="44" t="str">
        <f t="shared" si="1164"/>
        <v>o</v>
      </c>
      <c r="K799" t="s">
        <v>238</v>
      </c>
      <c r="L799" t="s">
        <v>174</v>
      </c>
      <c r="M799" t="s">
        <v>87</v>
      </c>
      <c r="S799">
        <v>403</v>
      </c>
      <c r="T799">
        <v>71</v>
      </c>
      <c r="U799" t="str">
        <f>IF(B799=1,MAX($U$2:$U798)+1,IF(AND($T799&lt;&gt;"",$T799=$T798),$U798,IF(B799="x",U798,"")))</f>
        <v/>
      </c>
      <c r="V799" t="str">
        <f>IF(C799=1,MAX($V$2:$V798)+1,IF(AND($T799&lt;&gt;"",$T799=$T798),$U798,IF(C799="x",V798,"")))</f>
        <v/>
      </c>
      <c r="W799" t="s">
        <v>735</v>
      </c>
      <c r="X799">
        <v>14</v>
      </c>
      <c r="Z799">
        <v>1</v>
      </c>
      <c r="AA799">
        <f t="shared" si="1135"/>
        <v>1403</v>
      </c>
      <c r="AB799">
        <f t="shared" si="1136"/>
        <v>9071</v>
      </c>
      <c r="AC799">
        <f t="shared" si="1132"/>
        <v>9071</v>
      </c>
      <c r="AD799" s="6">
        <v>1</v>
      </c>
      <c r="AE799" t="s">
        <v>939</v>
      </c>
      <c r="AF799" t="s">
        <v>753</v>
      </c>
      <c r="AG799" t="s">
        <v>756</v>
      </c>
      <c r="AH799" t="s">
        <v>756</v>
      </c>
      <c r="AI799" t="str">
        <f t="shared" si="1139"/>
        <v>e</v>
      </c>
      <c r="AJ799" t="str">
        <f t="shared" si="1140"/>
        <v>o</v>
      </c>
      <c r="AK799" t="str">
        <f t="shared" si="1141"/>
        <v>o</v>
      </c>
      <c r="AL799" t="str">
        <f t="shared" si="1142"/>
        <v>o</v>
      </c>
      <c r="AM799" t="str">
        <f t="shared" si="1143"/>
        <v>d</v>
      </c>
      <c r="AN799" t="str">
        <f t="shared" si="1144"/>
        <v>Home</v>
      </c>
      <c r="AO799" t="str">
        <f t="shared" si="1145"/>
        <v>h</v>
      </c>
      <c r="AP799" t="str">
        <f t="shared" si="1146"/>
        <v>o</v>
      </c>
      <c r="AQ799" t="str">
        <f t="shared" si="1147"/>
        <v>d</v>
      </c>
      <c r="AR799" t="str">
        <f t="shared" si="1148"/>
        <v>Home</v>
      </c>
      <c r="AS799" t="str">
        <f t="shared" si="1149"/>
        <v>h</v>
      </c>
      <c r="AT799" t="str">
        <f t="shared" si="1150"/>
        <v>Offensive</v>
      </c>
      <c r="AU799" t="str">
        <f t="shared" si="1151"/>
        <v/>
      </c>
      <c r="AV799" t="str">
        <f t="shared" si="1152"/>
        <v/>
      </c>
      <c r="AW799" t="str" cm="1">
        <f t="array" ref="AW799">IFERROR(IF(O799&lt;&gt;"",O799,IF(OR($S799="",$T799=""),"",IF(O799&lt;&gt;"",O799,IF($T799&lt;&gt;"",_xlfn._xlws.FILTER(O:O,($BU:$BU=$BU799)*($I:$I=$I799)*($T:$T=$T799)*($S:$S=_xlfn.MINIFS($S:$S,$T:$T,"="&amp;$T799)),"")))))&amp;"",IF(O799="","",""))&amp;""</f>
        <v/>
      </c>
      <c r="AX799" t="str" cm="1">
        <f t="array" ref="AX799">IFERROR(IF(P799&lt;&gt;"",P799,IF(OR($S799="",$T799=""),"",IF($T799&lt;&gt;"",_xlfn._xlws.FILTER(P:P,($BU:$BU=$BU799)*($I:$I=$I799)*($T:$T=$T799)*($S:$S=_xlfn.MINIFS($S:$S,$T:$T,"="&amp;$T799)),""))))&amp;"",IF(P799="","",""))&amp;""</f>
        <v/>
      </c>
      <c r="AY799" t="str" cm="1">
        <f t="array" ref="AY799">IFERROR(IF(Q799&lt;&gt;"",Q799,IF(OR($S799="",$T799=""),"",IF($T799&lt;&gt;"",_xlfn._xlws.FILTER(Q:Q,($BU:$BU=$BU799)*($I:$I=$I799)*($T:$T=$T799)*($S:$S=_xlfn.MINIFS($S:$S,$T:$T,"="&amp;$T799)),""))))&amp;"",IF(Q799="","",""))&amp;""</f>
        <v/>
      </c>
      <c r="AZ799" t="str" cm="1">
        <f t="array" ref="AZ799">IFERROR(IF(R799&lt;&gt;"",R799,IF(OR($S799="",$T799=""),"",IF($T799&lt;&gt;"",_xlfn._xlws.FILTER(R:R,($BU:$BU=$BU799)*($I:$I=$I799)*($T:$T=$T799)*($S:$S=_xlfn.MINIFS($S:$S,$T:$T,"="&amp;$T799)),""))))&amp;"",IF(R799="","",""))&amp;""</f>
        <v/>
      </c>
      <c r="BA799" s="6">
        <f t="shared" si="1153"/>
        <v>74</v>
      </c>
      <c r="BB799">
        <f t="shared" ref="BB799:BD799" si="1190">BB798</f>
        <v>18987</v>
      </c>
      <c r="BC799" t="str">
        <f t="shared" si="1190"/>
        <v>Velodrome</v>
      </c>
      <c r="BD799" t="str">
        <f t="shared" si="1190"/>
        <v>Outlaws</v>
      </c>
      <c r="BE799" t="s">
        <v>238</v>
      </c>
      <c r="BF799" t="s">
        <v>174</v>
      </c>
      <c r="BI799">
        <v>29</v>
      </c>
      <c r="BJ799" s="15">
        <f t="shared" si="1155"/>
        <v>0</v>
      </c>
      <c r="BK799">
        <f t="shared" si="1156"/>
        <v>415</v>
      </c>
      <c r="BL799">
        <f t="shared" si="1157"/>
        <v>415</v>
      </c>
      <c r="BM799" s="15">
        <f>SUMIFS(BJ$2:BJ799,K$2:K799,"=Intermission")+SUMIFS(BJ$2:BJ799,K$2:K799,"=Timeout")</f>
        <v>0</v>
      </c>
      <c r="BN799">
        <f t="shared" si="1158"/>
        <v>0</v>
      </c>
      <c r="BO799" s="19">
        <f t="shared" si="1159"/>
        <v>665</v>
      </c>
      <c r="BP799">
        <f t="shared" si="1160"/>
        <v>660</v>
      </c>
      <c r="BQ799" s="17">
        <f t="shared" si="1161"/>
        <v>665</v>
      </c>
      <c r="BR799" t="str">
        <f t="shared" si="1162"/>
        <v>event_team_player_1</v>
      </c>
      <c r="BS799">
        <f>COUNTIFS(S$3:S799,"="&amp;S799,AI$3:AI799,"="&amp;AI799)</f>
        <v>1</v>
      </c>
      <c r="BT799" t="str">
        <f>IFERROR(VLOOKUP(BB799&amp;BU799&amp;X799,game_rosters!U:W,3,FALSE),"")</f>
        <v>P100132</v>
      </c>
      <c r="BU799" t="str">
        <f t="shared" si="1163"/>
        <v>Velodrome</v>
      </c>
    </row>
    <row r="800" spans="1:73" x14ac:dyDescent="0.2">
      <c r="A800">
        <f t="shared" si="1138"/>
        <v>1</v>
      </c>
      <c r="E800" s="4"/>
      <c r="F800" s="43"/>
      <c r="G800" s="4"/>
      <c r="H800" s="46"/>
      <c r="I800" s="44">
        <v>14</v>
      </c>
      <c r="J800" s="44" t="str">
        <f t="shared" si="1164"/>
        <v/>
      </c>
      <c r="K800" t="s">
        <v>9</v>
      </c>
      <c r="L800" t="s">
        <v>173</v>
      </c>
      <c r="M800" t="s">
        <v>354</v>
      </c>
      <c r="S800">
        <v>404</v>
      </c>
      <c r="T800">
        <v>71</v>
      </c>
      <c r="U800" t="str">
        <f>IF(B800=1,MAX($U$2:$U799)+1,IF(AND($T800&lt;&gt;"",$T800=$T799),$U799,IF(B800="x",U799,"")))</f>
        <v/>
      </c>
      <c r="V800" t="str">
        <f>IF(C800=1,MAX($V$2:$V799)+1,IF(AND($T800&lt;&gt;"",$T800=$T799),$U799,IF(C800="x",V799,"")))</f>
        <v/>
      </c>
      <c r="W800" t="s">
        <v>735</v>
      </c>
      <c r="X800">
        <v>14</v>
      </c>
      <c r="Z800">
        <v>1</v>
      </c>
      <c r="AA800">
        <f t="shared" si="1135"/>
        <v>1404</v>
      </c>
      <c r="AB800">
        <f t="shared" si="1136"/>
        <v>9071</v>
      </c>
      <c r="AC800">
        <f t="shared" si="1132"/>
        <v>9071</v>
      </c>
      <c r="AD800" s="6">
        <v>1</v>
      </c>
      <c r="AE800" t="s">
        <v>939</v>
      </c>
      <c r="AF800" t="s">
        <v>753</v>
      </c>
      <c r="AG800" t="s">
        <v>756</v>
      </c>
      <c r="AH800" t="s">
        <v>756</v>
      </c>
      <c r="AI800" t="str">
        <f t="shared" si="1139"/>
        <v>e</v>
      </c>
      <c r="AJ800" t="str">
        <f t="shared" si="1140"/>
        <v>o</v>
      </c>
      <c r="AK800" t="str">
        <f t="shared" si="1141"/>
        <v>o</v>
      </c>
      <c r="AL800" t="str">
        <f t="shared" si="1142"/>
        <v>o</v>
      </c>
      <c r="AM800" t="str">
        <f t="shared" si="1143"/>
        <v/>
      </c>
      <c r="AN800" t="str">
        <f t="shared" si="1144"/>
        <v>Home</v>
      </c>
      <c r="AO800" t="str">
        <f t="shared" si="1145"/>
        <v>h</v>
      </c>
      <c r="AP800" t="str">
        <f t="shared" si="1146"/>
        <v>o</v>
      </c>
      <c r="AQ800" t="str">
        <f t="shared" si="1147"/>
        <v>d</v>
      </c>
      <c r="AR800" t="str">
        <f t="shared" si="1148"/>
        <v>Home</v>
      </c>
      <c r="AS800" t="str">
        <f t="shared" si="1149"/>
        <v>h</v>
      </c>
      <c r="AT800" t="str">
        <f t="shared" si="1150"/>
        <v>Offensive</v>
      </c>
      <c r="AU800" t="str">
        <f t="shared" si="1151"/>
        <v/>
      </c>
      <c r="AV800" t="str">
        <f t="shared" si="1152"/>
        <v/>
      </c>
      <c r="AW800" t="str" cm="1">
        <f t="array" ref="AW800">IFERROR(IF(O800&lt;&gt;"",O800,IF(OR($S800="",$T800=""),"",IF(O800&lt;&gt;"",O800,IF($T800&lt;&gt;"",_xlfn._xlws.FILTER(O:O,($BU:$BU=$BU800)*($I:$I=$I800)*($T:$T=$T800)*($S:$S=_xlfn.MINIFS($S:$S,$T:$T,"="&amp;$T800)),"")))))&amp;"",IF(O800="","",""))&amp;""</f>
        <v/>
      </c>
      <c r="AX800" t="str" cm="1">
        <f t="array" ref="AX800">IFERROR(IF(P800&lt;&gt;"",P800,IF(OR($S800="",$T800=""),"",IF($T800&lt;&gt;"",_xlfn._xlws.FILTER(P:P,($BU:$BU=$BU800)*($I:$I=$I800)*($T:$T=$T800)*($S:$S=_xlfn.MINIFS($S:$S,$T:$T,"="&amp;$T800)),""))))&amp;"",IF(P800="","",""))&amp;""</f>
        <v/>
      </c>
      <c r="AY800" t="str" cm="1">
        <f t="array" ref="AY800">IFERROR(IF(Q800&lt;&gt;"",Q800,IF(OR($S800="",$T800=""),"",IF($T800&lt;&gt;"",_xlfn._xlws.FILTER(Q:Q,($BU:$BU=$BU800)*($I:$I=$I800)*($T:$T=$T800)*($S:$S=_xlfn.MINIFS($S:$S,$T:$T,"="&amp;$T800)),""))))&amp;"",IF(Q800="","",""))&amp;""</f>
        <v/>
      </c>
      <c r="AZ800" t="str" cm="1">
        <f t="array" ref="AZ800">IFERROR(IF(R800&lt;&gt;"",R800,IF(OR($S800="",$T800=""),"",IF($T800&lt;&gt;"",_xlfn._xlws.FILTER(R:R,($BU:$BU=$BU800)*($I:$I=$I800)*($T:$T=$T800)*($S:$S=_xlfn.MINIFS($S:$S,$T:$T,"="&amp;$T800)),""))))&amp;"",IF(R800="","",""))&amp;""</f>
        <v/>
      </c>
      <c r="BA800" s="6">
        <f t="shared" si="1153"/>
        <v>74</v>
      </c>
      <c r="BB800">
        <f t="shared" ref="BB800:BD800" si="1191">BB799</f>
        <v>18987</v>
      </c>
      <c r="BC800" t="str">
        <f t="shared" si="1191"/>
        <v>Velodrome</v>
      </c>
      <c r="BD800" t="str">
        <f t="shared" si="1191"/>
        <v>Outlaws</v>
      </c>
      <c r="BE800" t="s">
        <v>9</v>
      </c>
      <c r="BF800" t="s">
        <v>173</v>
      </c>
      <c r="BI800">
        <v>29</v>
      </c>
      <c r="BJ800" s="15">
        <f t="shared" si="1155"/>
        <v>0</v>
      </c>
      <c r="BK800">
        <f t="shared" si="1156"/>
        <v>415</v>
      </c>
      <c r="BL800">
        <f t="shared" si="1157"/>
        <v>415</v>
      </c>
      <c r="BM800" s="15">
        <f>SUMIFS(BJ$2:BJ800,K$2:K800,"=Intermission")+SUMIFS(BJ$2:BJ800,K$2:K800,"=Timeout")</f>
        <v>0</v>
      </c>
      <c r="BN800">
        <f t="shared" si="1158"/>
        <v>0</v>
      </c>
      <c r="BO800" s="19">
        <f t="shared" si="1159"/>
        <v>665</v>
      </c>
      <c r="BP800">
        <f t="shared" si="1160"/>
        <v>660</v>
      </c>
      <c r="BQ800" s="17">
        <f t="shared" si="1161"/>
        <v>665</v>
      </c>
      <c r="BR800" t="str">
        <f t="shared" si="1162"/>
        <v>event_team_player_1</v>
      </c>
      <c r="BS800">
        <f>COUNTIFS(S$3:S800,"="&amp;S800,AI$3:AI800,"="&amp;AI800)</f>
        <v>1</v>
      </c>
      <c r="BT800" t="str">
        <f>IFERROR(VLOOKUP(BB800&amp;BU800&amp;X800,game_rosters!U:W,3,FALSE),"")</f>
        <v>P100132</v>
      </c>
      <c r="BU800" t="str">
        <f t="shared" si="1163"/>
        <v>Velodrome</v>
      </c>
    </row>
    <row r="801" spans="1:73" x14ac:dyDescent="0.2">
      <c r="A801">
        <f t="shared" si="1138"/>
        <v>1</v>
      </c>
      <c r="E801" s="4"/>
      <c r="F801" s="43"/>
      <c r="G801" s="4"/>
      <c r="H801" s="46"/>
      <c r="I801" s="44">
        <v>25</v>
      </c>
      <c r="J801" s="44" t="str">
        <f t="shared" si="1164"/>
        <v/>
      </c>
      <c r="K801" t="s">
        <v>13</v>
      </c>
      <c r="L801" t="s">
        <v>586</v>
      </c>
      <c r="N801" t="s">
        <v>595</v>
      </c>
      <c r="O801" t="s">
        <v>604</v>
      </c>
      <c r="Q801" t="s">
        <v>595</v>
      </c>
      <c r="S801">
        <v>405</v>
      </c>
      <c r="T801" t="s">
        <v>756</v>
      </c>
      <c r="U801" t="str">
        <f>IF(B801=1,MAX($U$2:$U800)+1,IF(AND($T801&lt;&gt;"",$T801=$T800),$U800,IF(B801="x",U800,"")))</f>
        <v/>
      </c>
      <c r="V801" t="str">
        <f>IF(C801=1,MAX($V$2:$V800)+1,IF(AND($T801&lt;&gt;"",$T801=$T800),$U800,IF(C801="x",V800,"")))</f>
        <v/>
      </c>
      <c r="W801" t="s">
        <v>731</v>
      </c>
      <c r="X801">
        <v>25</v>
      </c>
      <c r="Z801">
        <v>1</v>
      </c>
      <c r="AA801">
        <f t="shared" si="1135"/>
        <v>1405</v>
      </c>
      <c r="AB801" t="str">
        <f t="shared" si="1136"/>
        <v/>
      </c>
      <c r="AC801">
        <f t="shared" si="1132"/>
        <v>1405</v>
      </c>
      <c r="AD801" s="6">
        <v>1</v>
      </c>
      <c r="AE801" t="s">
        <v>939</v>
      </c>
      <c r="AF801" t="s">
        <v>929</v>
      </c>
      <c r="AG801" t="s">
        <v>939</v>
      </c>
      <c r="AH801" t="s">
        <v>899</v>
      </c>
      <c r="AI801" t="str">
        <f t="shared" si="1139"/>
        <v>e</v>
      </c>
      <c r="AJ801" t="str">
        <f t="shared" si="1140"/>
        <v/>
      </c>
      <c r="AK801" t="str">
        <f t="shared" si="1141"/>
        <v/>
      </c>
      <c r="AL801" t="str">
        <f t="shared" si="1142"/>
        <v/>
      </c>
      <c r="AM801" t="str">
        <f t="shared" si="1143"/>
        <v/>
      </c>
      <c r="AN801" t="str">
        <f t="shared" si="1144"/>
        <v>Away</v>
      </c>
      <c r="AO801" t="str">
        <f t="shared" si="1145"/>
        <v>a</v>
      </c>
      <c r="AP801" t="str">
        <f t="shared" si="1146"/>
        <v/>
      </c>
      <c r="AQ801" t="str">
        <f t="shared" si="1147"/>
        <v/>
      </c>
      <c r="AR801" t="str">
        <f t="shared" si="1148"/>
        <v>Away</v>
      </c>
      <c r="AS801" t="str">
        <f t="shared" si="1149"/>
        <v>a</v>
      </c>
      <c r="AT801" t="str">
        <f t="shared" si="1150"/>
        <v>Offensive</v>
      </c>
      <c r="AU801" t="str">
        <f t="shared" si="1151"/>
        <v/>
      </c>
      <c r="AV801" t="str">
        <f t="shared" si="1152"/>
        <v/>
      </c>
      <c r="AW801" t="str" cm="1">
        <f t="array" ref="AW801">IFERROR(IF(O801&lt;&gt;"",O801,IF(OR($S801="",$T801=""),"",IF(O801&lt;&gt;"",O801,IF($T801&lt;&gt;"",_xlfn._xlws.FILTER(O:O,($BU:$BU=$BU801)*($I:$I=$I801)*($T:$T=$T801)*($S:$S=_xlfn.MINIFS($S:$S,$T:$T,"="&amp;$T801)),"")))))&amp;"",IF(O801="","",""))&amp;""</f>
        <v>OffensivePlay_Zone-PuckRetrievalDumpIn</v>
      </c>
      <c r="AX801" t="str" cm="1">
        <f t="array" ref="AX801">IFERROR(IF(P801&lt;&gt;"",P801,IF(OR($S801="",$T801=""),"",IF($T801&lt;&gt;"",_xlfn._xlws.FILTER(P:P,($BU:$BU=$BU801)*($I:$I=$I801)*($T:$T=$T801)*($S:$S=_xlfn.MINIFS($S:$S,$T:$T,"="&amp;$T801)),""))))&amp;"",IF(P801="","",""))&amp;""</f>
        <v/>
      </c>
      <c r="AY801" t="str" cm="1">
        <f t="array" ref="AY801">IFERROR(IF(Q801&lt;&gt;"",Q801,IF(OR($S801="",$T801=""),"",IF($T801&lt;&gt;"",_xlfn._xlws.FILTER(Q:Q,($BU:$BU=$BU801)*($I:$I=$I801)*($T:$T=$T801)*($S:$S=_xlfn.MINIFS($S:$S,$T:$T,"="&amp;$T801)),""))))&amp;"",IF(Q801="","",""))&amp;""</f>
        <v>s</v>
      </c>
      <c r="AZ801" t="str" cm="1">
        <f t="array" ref="AZ801">IFERROR(IF(R801&lt;&gt;"",R801,IF(OR($S801="",$T801=""),"",IF($T801&lt;&gt;"",_xlfn._xlws.FILTER(R:R,($BU:$BU=$BU801)*($I:$I=$I801)*($T:$T=$T801)*($S:$S=_xlfn.MINIFS($S:$S,$T:$T,"="&amp;$T801)),""))))&amp;"",IF(R801="","",""))&amp;""</f>
        <v/>
      </c>
      <c r="BA801" s="6">
        <f t="shared" si="1153"/>
        <v>74</v>
      </c>
      <c r="BB801">
        <f t="shared" ref="BB801:BD801" si="1192">BB800</f>
        <v>18987</v>
      </c>
      <c r="BC801" t="str">
        <f t="shared" si="1192"/>
        <v>Velodrome</v>
      </c>
      <c r="BD801" t="str">
        <f t="shared" si="1192"/>
        <v>Outlaws</v>
      </c>
      <c r="BE801" t="s">
        <v>13</v>
      </c>
      <c r="BF801" t="s">
        <v>586</v>
      </c>
      <c r="BI801" cm="1">
        <f t="array" ref="BI801">IFERROR(_xlfn._xlws.FILTER(shifts!A:A,(shifts!B:B=events!AD801)*(shifts!AG:AG&gt;=events!BK801)*(shifts!AH:AH&lt;=events!BL801)),BI800)</f>
        <v>30</v>
      </c>
      <c r="BJ801" s="15">
        <f t="shared" si="1155"/>
        <v>4</v>
      </c>
      <c r="BK801">
        <f t="shared" si="1156"/>
        <v>412</v>
      </c>
      <c r="BL801">
        <f t="shared" si="1157"/>
        <v>408</v>
      </c>
      <c r="BM801" s="15">
        <f>SUMIFS(BJ$2:BJ801,K$2:K801,"=Intermission")+SUMIFS(BJ$2:BJ801,K$2:K801,"=Timeout")</f>
        <v>0</v>
      </c>
      <c r="BN801">
        <f t="shared" si="1158"/>
        <v>0</v>
      </c>
      <c r="BO801" s="19">
        <f t="shared" si="1159"/>
        <v>668</v>
      </c>
      <c r="BP801">
        <f t="shared" si="1160"/>
        <v>663</v>
      </c>
      <c r="BQ801" s="17">
        <f t="shared" si="1161"/>
        <v>672</v>
      </c>
      <c r="BR801" t="str">
        <f t="shared" si="1162"/>
        <v>event_team_player_1</v>
      </c>
      <c r="BS801">
        <f>COUNTIFS(S$3:S801,"="&amp;S801,AI$3:AI801,"="&amp;AI801)</f>
        <v>1</v>
      </c>
      <c r="BT801" t="str">
        <f>IFERROR(VLOOKUP(BB801&amp;BU801&amp;X801,game_rosters!U:W,3,FALSE),"")</f>
        <v>P100170</v>
      </c>
      <c r="BU801" t="str">
        <f t="shared" si="1163"/>
        <v>Outlaws</v>
      </c>
    </row>
    <row r="802" spans="1:73" x14ac:dyDescent="0.2">
      <c r="A802">
        <f t="shared" si="1138"/>
        <v>1</v>
      </c>
      <c r="E802" s="4"/>
      <c r="F802" s="43"/>
      <c r="G802" s="4"/>
      <c r="H802" s="46"/>
      <c r="I802" s="44">
        <v>25</v>
      </c>
      <c r="J802" s="44" t="str">
        <f t="shared" si="1164"/>
        <v/>
      </c>
      <c r="K802" t="s">
        <v>7</v>
      </c>
      <c r="L802" t="s">
        <v>182</v>
      </c>
      <c r="M802" t="s">
        <v>65</v>
      </c>
      <c r="N802" t="s">
        <v>594</v>
      </c>
      <c r="S802">
        <v>406</v>
      </c>
      <c r="T802">
        <v>72</v>
      </c>
      <c r="U802" t="str">
        <f>IF(B802=1,MAX($U$2:$U801)+1,IF(AND($T802&lt;&gt;"",$T802=$T801),$U801,IF(B802="x",U801,"")))</f>
        <v/>
      </c>
      <c r="V802" t="str">
        <f>IF(C802=1,MAX($V$2:$V801)+1,IF(AND($T802&lt;&gt;"",$T802=$T801),$U801,IF(C802="x",V801,"")))</f>
        <v/>
      </c>
      <c r="W802" t="s">
        <v>731</v>
      </c>
      <c r="X802">
        <v>25</v>
      </c>
      <c r="Z802">
        <v>1</v>
      </c>
      <c r="AA802">
        <f t="shared" si="1135"/>
        <v>1406</v>
      </c>
      <c r="AB802">
        <f t="shared" si="1136"/>
        <v>9072</v>
      </c>
      <c r="AC802">
        <f t="shared" si="1132"/>
        <v>9072</v>
      </c>
      <c r="AD802" s="6">
        <v>1</v>
      </c>
      <c r="AE802" t="s">
        <v>939</v>
      </c>
      <c r="AF802" t="s">
        <v>899</v>
      </c>
      <c r="AG802" t="s">
        <v>756</v>
      </c>
      <c r="AH802" t="s">
        <v>756</v>
      </c>
      <c r="AI802" t="str">
        <f t="shared" si="1139"/>
        <v>e</v>
      </c>
      <c r="AJ802" t="str">
        <f t="shared" si="1140"/>
        <v/>
      </c>
      <c r="AK802" t="str">
        <f t="shared" si="1141"/>
        <v/>
      </c>
      <c r="AL802" t="str">
        <f t="shared" si="1142"/>
        <v/>
      </c>
      <c r="AM802" t="str">
        <f t="shared" si="1143"/>
        <v/>
      </c>
      <c r="AN802" t="str">
        <f t="shared" si="1144"/>
        <v>Away</v>
      </c>
      <c r="AO802" t="str">
        <f t="shared" si="1145"/>
        <v>a</v>
      </c>
      <c r="AP802" t="str">
        <f t="shared" si="1146"/>
        <v/>
      </c>
      <c r="AQ802" t="str">
        <f t="shared" si="1147"/>
        <v/>
      </c>
      <c r="AR802" t="str">
        <f t="shared" si="1148"/>
        <v>Away</v>
      </c>
      <c r="AS802" t="str">
        <f t="shared" si="1149"/>
        <v>a</v>
      </c>
      <c r="AT802" t="str">
        <f t="shared" si="1150"/>
        <v>Offensive</v>
      </c>
      <c r="AU802" t="str">
        <f t="shared" si="1151"/>
        <v/>
      </c>
      <c r="AV802" t="str">
        <f t="shared" si="1152"/>
        <v/>
      </c>
      <c r="AW802" t="str" cm="1">
        <f t="array" ref="AW802">IFERROR(IF(O802&lt;&gt;"",O802,IF(OR($S802="",$T802=""),"",IF(O802&lt;&gt;"",O802,IF($T802&lt;&gt;"",_xlfn._xlws.FILTER(O:O,($BU:$BU=$BU802)*($I:$I=$I802)*($T:$T=$T802)*($S:$S=_xlfn.MINIFS($S:$S,$T:$T,"="&amp;$T802)),"")))))&amp;"",IF(O802="","",""))&amp;""</f>
        <v/>
      </c>
      <c r="AX802" t="str" cm="1">
        <f t="array" ref="AX802">IFERROR(IF(P802&lt;&gt;"",P802,IF(OR($S802="",$T802=""),"",IF($T802&lt;&gt;"",_xlfn._xlws.FILTER(P:P,($BU:$BU=$BU802)*($I:$I=$I802)*($T:$T=$T802)*($S:$S=_xlfn.MINIFS($S:$S,$T:$T,"="&amp;$T802)),""))))&amp;"",IF(P802="","",""))&amp;""</f>
        <v/>
      </c>
      <c r="AY802" t="str" cm="1">
        <f t="array" ref="AY802">IFERROR(IF(Q802&lt;&gt;"",Q802,IF(OR($S802="",$T802=""),"",IF($T802&lt;&gt;"",_xlfn._xlws.FILTER(Q:Q,($BU:$BU=$BU802)*($I:$I=$I802)*($T:$T=$T802)*($S:$S=_xlfn.MINIFS($S:$S,$T:$T,"="&amp;$T802)),""))))&amp;"",IF(Q802="","",""))&amp;""</f>
        <v/>
      </c>
      <c r="AZ802" t="str" cm="1">
        <f t="array" ref="AZ802">IFERROR(IF(R802&lt;&gt;"",R802,IF(OR($S802="",$T802=""),"",IF($T802&lt;&gt;"",_xlfn._xlws.FILTER(R:R,($BU:$BU=$BU802)*($I:$I=$I802)*($T:$T=$T802)*($S:$S=_xlfn.MINIFS($S:$S,$T:$T,"="&amp;$T802)),""))))&amp;"",IF(R802="","",""))&amp;""</f>
        <v/>
      </c>
      <c r="BA802" s="6">
        <f t="shared" si="1153"/>
        <v>74</v>
      </c>
      <c r="BB802">
        <f t="shared" ref="BB802:BD802" si="1193">BB801</f>
        <v>18987</v>
      </c>
      <c r="BC802" t="str">
        <f t="shared" si="1193"/>
        <v>Velodrome</v>
      </c>
      <c r="BD802" t="str">
        <f t="shared" si="1193"/>
        <v>Outlaws</v>
      </c>
      <c r="BE802" t="s">
        <v>7</v>
      </c>
      <c r="BF802" t="s">
        <v>182</v>
      </c>
      <c r="BI802" cm="1">
        <f t="array" ref="BI802">IFERROR(_xlfn._xlws.FILTER(shifts!A:A,(shifts!B:B=events!AD802)*(shifts!AG:AG&gt;=events!BK802)*(shifts!AH:AH&lt;=events!BL802)),BI801)</f>
        <v>30</v>
      </c>
      <c r="BJ802" s="15">
        <f t="shared" si="1155"/>
        <v>0</v>
      </c>
      <c r="BK802">
        <f t="shared" si="1156"/>
        <v>408</v>
      </c>
      <c r="BL802">
        <f t="shared" si="1157"/>
        <v>408</v>
      </c>
      <c r="BM802" s="15">
        <f>SUMIFS(BJ$2:BJ802,K$2:K802,"=Intermission")+SUMIFS(BJ$2:BJ802,K$2:K802,"=Timeout")</f>
        <v>0</v>
      </c>
      <c r="BN802">
        <f t="shared" si="1158"/>
        <v>0</v>
      </c>
      <c r="BO802" s="19">
        <f t="shared" si="1159"/>
        <v>672</v>
      </c>
      <c r="BP802">
        <f t="shared" si="1160"/>
        <v>667</v>
      </c>
      <c r="BQ802" s="17">
        <f t="shared" si="1161"/>
        <v>672</v>
      </c>
      <c r="BR802" t="str">
        <f t="shared" si="1162"/>
        <v>event_team_player_1</v>
      </c>
      <c r="BS802">
        <f>COUNTIFS(S$3:S802,"="&amp;S802,AI$3:AI802,"="&amp;AI802)</f>
        <v>1</v>
      </c>
      <c r="BT802" t="str">
        <f>IFERROR(VLOOKUP(BB802&amp;BU802&amp;X802,game_rosters!U:W,3,FALSE),"")</f>
        <v>P100170</v>
      </c>
      <c r="BU802" t="str">
        <f t="shared" si="1163"/>
        <v>Outlaws</v>
      </c>
    </row>
    <row r="803" spans="1:73" x14ac:dyDescent="0.2">
      <c r="A803" t="str">
        <f t="shared" si="1138"/>
        <v/>
      </c>
      <c r="E803" s="4"/>
      <c r="F803" s="43"/>
      <c r="G803" s="4"/>
      <c r="H803" s="46"/>
      <c r="I803" s="44">
        <v>89</v>
      </c>
      <c r="J803" s="44" t="str">
        <f t="shared" si="1164"/>
        <v/>
      </c>
      <c r="S803">
        <v>406</v>
      </c>
      <c r="T803">
        <v>72</v>
      </c>
      <c r="U803" t="str">
        <f>IF(B803=1,MAX($U$2:$U802)+1,IF(AND($T803&lt;&gt;"",$T803=$T802),$U802,IF(B803="x",U802,"")))</f>
        <v/>
      </c>
      <c r="V803" t="str">
        <f>IF(C803=1,MAX($V$2:$V802)+1,IF(AND($T803&lt;&gt;"",$T803=$T802),$U802,IF(C803="x",V802,"")))</f>
        <v/>
      </c>
      <c r="X803">
        <v>89</v>
      </c>
      <c r="Z803">
        <v>1</v>
      </c>
      <c r="AA803">
        <f t="shared" si="1135"/>
        <v>1406</v>
      </c>
      <c r="AB803">
        <f t="shared" si="1136"/>
        <v>9072</v>
      </c>
      <c r="AC803">
        <f t="shared" si="1132"/>
        <v>9072</v>
      </c>
      <c r="AD803" s="6">
        <v>1</v>
      </c>
      <c r="AE803" t="s">
        <v>939</v>
      </c>
      <c r="AF803" t="s">
        <v>899</v>
      </c>
      <c r="AG803" t="s">
        <v>756</v>
      </c>
      <c r="AH803" t="s">
        <v>756</v>
      </c>
      <c r="AI803" t="str">
        <f t="shared" si="1139"/>
        <v>e</v>
      </c>
      <c r="AJ803" t="str">
        <f t="shared" si="1140"/>
        <v/>
      </c>
      <c r="AK803" t="str">
        <f t="shared" si="1141"/>
        <v/>
      </c>
      <c r="AL803" t="str">
        <f t="shared" si="1142"/>
        <v/>
      </c>
      <c r="AM803" t="str">
        <f t="shared" si="1143"/>
        <v/>
      </c>
      <c r="AN803" t="str">
        <f t="shared" si="1144"/>
        <v>Away</v>
      </c>
      <c r="AO803" t="str">
        <f t="shared" si="1145"/>
        <v>a</v>
      </c>
      <c r="AP803" t="str">
        <f t="shared" si="1146"/>
        <v/>
      </c>
      <c r="AQ803" t="str">
        <f t="shared" si="1147"/>
        <v/>
      </c>
      <c r="AR803" t="str">
        <f t="shared" si="1148"/>
        <v>Away</v>
      </c>
      <c r="AS803" t="str">
        <f t="shared" si="1149"/>
        <v>a</v>
      </c>
      <c r="AT803" t="str">
        <f t="shared" si="1150"/>
        <v>Offensive</v>
      </c>
      <c r="AU803" t="str">
        <f t="shared" si="1151"/>
        <v/>
      </c>
      <c r="AV803" t="str">
        <f t="shared" si="1152"/>
        <v/>
      </c>
      <c r="AW803" t="str" cm="1">
        <f t="array" ref="AW803">IFERROR(IF(O803&lt;&gt;"",O803,IF(OR($S803="",$T803=""),"",IF(O803&lt;&gt;"",O803,IF($T803&lt;&gt;"",_xlfn._xlws.FILTER(O:O,($BU:$BU=$BU803)*($I:$I=$I803)*($T:$T=$T803)*($S:$S=_xlfn.MINIFS($S:$S,$T:$T,"="&amp;$T803)),"")))))&amp;"",IF(O803="","",""))&amp;""</f>
        <v/>
      </c>
      <c r="AX803" t="str" cm="1">
        <f t="array" ref="AX803">IFERROR(IF(P803&lt;&gt;"",P803,IF(OR($S803="",$T803=""),"",IF($T803&lt;&gt;"",_xlfn._xlws.FILTER(P:P,($BU:$BU=$BU803)*($I:$I=$I803)*($T:$T=$T803)*($S:$S=_xlfn.MINIFS($S:$S,$T:$T,"="&amp;$T803)),""))))&amp;"",IF(P803="","",""))&amp;""</f>
        <v/>
      </c>
      <c r="AY803" t="str" cm="1">
        <f t="array" ref="AY803">IFERROR(IF(Q803&lt;&gt;"",Q803,IF(OR($S803="",$T803=""),"",IF($T803&lt;&gt;"",_xlfn._xlws.FILTER(Q:Q,($BU:$BU=$BU803)*($I:$I=$I803)*($T:$T=$T803)*($S:$S=_xlfn.MINIFS($S:$S,$T:$T,"="&amp;$T803)),""))))&amp;"",IF(Q803="","",""))&amp;""</f>
        <v/>
      </c>
      <c r="AZ803" t="str" cm="1">
        <f t="array" ref="AZ803">IFERROR(IF(R803&lt;&gt;"",R803,IF(OR($S803="",$T803=""),"",IF($T803&lt;&gt;"",_xlfn._xlws.FILTER(R:R,($BU:$BU=$BU803)*($I:$I=$I803)*($T:$T=$T803)*($S:$S=_xlfn.MINIFS($S:$S,$T:$T,"="&amp;$T803)),""))))&amp;"",IF(R803="","",""))&amp;""</f>
        <v/>
      </c>
      <c r="BA803" s="6">
        <f t="shared" si="1153"/>
        <v>74</v>
      </c>
      <c r="BB803">
        <f t="shared" ref="BB803:BD803" si="1194">BB802</f>
        <v>18987</v>
      </c>
      <c r="BC803" t="str">
        <f t="shared" si="1194"/>
        <v>Velodrome</v>
      </c>
      <c r="BD803" t="str">
        <f t="shared" si="1194"/>
        <v>Outlaws</v>
      </c>
      <c r="BE803" t="s">
        <v>7</v>
      </c>
      <c r="BF803" t="s">
        <v>182</v>
      </c>
      <c r="BI803" cm="1">
        <f t="array" ref="BI803">IFERROR(_xlfn._xlws.FILTER(shifts!A:A,(shifts!B:B=events!AD803)*(shifts!AG:AG&gt;=events!BK803)*(shifts!AH:AH&lt;=events!BL803)),BI802)</f>
        <v>30</v>
      </c>
      <c r="BJ803" s="15">
        <f t="shared" si="1155"/>
        <v>0</v>
      </c>
      <c r="BK803">
        <f t="shared" si="1156"/>
        <v>408</v>
      </c>
      <c r="BL803">
        <f t="shared" si="1157"/>
        <v>408</v>
      </c>
      <c r="BM803" s="15">
        <f>SUMIFS(BJ$2:BJ803,K$2:K803,"=Intermission")+SUMIFS(BJ$2:BJ803,K$2:K803,"=Timeout")</f>
        <v>0</v>
      </c>
      <c r="BN803">
        <f t="shared" si="1158"/>
        <v>0</v>
      </c>
      <c r="BO803" s="19">
        <f t="shared" si="1159"/>
        <v>672</v>
      </c>
      <c r="BP803">
        <f t="shared" si="1160"/>
        <v>667</v>
      </c>
      <c r="BQ803" s="17">
        <f t="shared" si="1161"/>
        <v>672</v>
      </c>
      <c r="BR803" t="str">
        <f t="shared" si="1162"/>
        <v>event_team_player_2</v>
      </c>
      <c r="BS803">
        <f>COUNTIFS(S$3:S803,"="&amp;S803,AI$3:AI803,"="&amp;AI803)</f>
        <v>2</v>
      </c>
      <c r="BT803" t="str">
        <f>IFERROR(VLOOKUP(BB803&amp;BU803&amp;X803,game_rosters!U:W,3,FALSE),"")</f>
        <v>P100080</v>
      </c>
      <c r="BU803" t="str">
        <f t="shared" si="1163"/>
        <v>Outlaws</v>
      </c>
    </row>
    <row r="804" spans="1:73" x14ac:dyDescent="0.2">
      <c r="A804">
        <f t="shared" si="1138"/>
        <v>1</v>
      </c>
      <c r="E804" s="4"/>
      <c r="F804" s="43"/>
      <c r="G804" s="4"/>
      <c r="H804" s="46"/>
      <c r="I804" s="44">
        <v>25</v>
      </c>
      <c r="J804" s="44" t="str">
        <f t="shared" si="1164"/>
        <v>d</v>
      </c>
      <c r="K804" t="s">
        <v>238</v>
      </c>
      <c r="L804" t="s">
        <v>184</v>
      </c>
      <c r="M804" t="s">
        <v>376</v>
      </c>
      <c r="S804">
        <v>407</v>
      </c>
      <c r="T804">
        <v>72</v>
      </c>
      <c r="U804" t="str">
        <f>IF(B804=1,MAX($U$2:$U803)+1,IF(AND($T804&lt;&gt;"",$T804=$T803),$U803,IF(B804="x",U803,"")))</f>
        <v/>
      </c>
      <c r="V804" t="str">
        <f>IF(C804=1,MAX($V$2:$V803)+1,IF(AND($T804&lt;&gt;"",$T804=$T803),$U803,IF(C804="x",V803,"")))</f>
        <v/>
      </c>
      <c r="W804" t="s">
        <v>731</v>
      </c>
      <c r="X804">
        <v>25</v>
      </c>
      <c r="Z804">
        <v>1</v>
      </c>
      <c r="AA804">
        <f t="shared" si="1135"/>
        <v>1407</v>
      </c>
      <c r="AB804">
        <f t="shared" si="1136"/>
        <v>9072</v>
      </c>
      <c r="AC804">
        <f t="shared" si="1132"/>
        <v>9072</v>
      </c>
      <c r="AD804" s="6">
        <v>1</v>
      </c>
      <c r="AE804" t="s">
        <v>939</v>
      </c>
      <c r="AF804" t="s">
        <v>899</v>
      </c>
      <c r="AG804" t="s">
        <v>756</v>
      </c>
      <c r="AH804" t="s">
        <v>756</v>
      </c>
      <c r="AI804" t="str">
        <f t="shared" si="1139"/>
        <v>e</v>
      </c>
      <c r="AJ804" t="str">
        <f t="shared" si="1140"/>
        <v>d</v>
      </c>
      <c r="AK804" t="str">
        <f t="shared" si="1141"/>
        <v>d</v>
      </c>
      <c r="AL804" t="str">
        <f t="shared" si="1142"/>
        <v>o</v>
      </c>
      <c r="AM804" t="str">
        <f t="shared" si="1143"/>
        <v>d</v>
      </c>
      <c r="AN804" t="str">
        <f t="shared" si="1144"/>
        <v>Away</v>
      </c>
      <c r="AO804" t="str">
        <f t="shared" si="1145"/>
        <v>a</v>
      </c>
      <c r="AP804" t="str">
        <f t="shared" si="1146"/>
        <v>o</v>
      </c>
      <c r="AQ804" t="str">
        <f t="shared" si="1147"/>
        <v>d</v>
      </c>
      <c r="AR804" t="str">
        <f t="shared" si="1148"/>
        <v>Away</v>
      </c>
      <c r="AS804" t="str">
        <f t="shared" si="1149"/>
        <v>a</v>
      </c>
      <c r="AT804" t="str">
        <f t="shared" si="1150"/>
        <v>Offensive</v>
      </c>
      <c r="AU804" t="str">
        <f t="shared" si="1151"/>
        <v/>
      </c>
      <c r="AV804" t="str">
        <f t="shared" si="1152"/>
        <v/>
      </c>
      <c r="AW804" t="str" cm="1">
        <f t="array" ref="AW804">IFERROR(IF(O804&lt;&gt;"",O804,IF(OR($S804="",$T804=""),"",IF(O804&lt;&gt;"",O804,IF($T804&lt;&gt;"",_xlfn._xlws.FILTER(O:O,($BU:$BU=$BU804)*($I:$I=$I804)*($T:$T=$T804)*($S:$S=_xlfn.MINIFS($S:$S,$T:$T,"="&amp;$T804)),"")))))&amp;"",IF(O804="","",""))&amp;""</f>
        <v/>
      </c>
      <c r="AX804" t="str" cm="1">
        <f t="array" ref="AX804">IFERROR(IF(P804&lt;&gt;"",P804,IF(OR($S804="",$T804=""),"",IF($T804&lt;&gt;"",_xlfn._xlws.FILTER(P:P,($BU:$BU=$BU804)*($I:$I=$I804)*($T:$T=$T804)*($S:$S=_xlfn.MINIFS($S:$S,$T:$T,"="&amp;$T804)),""))))&amp;"",IF(P804="","",""))&amp;""</f>
        <v/>
      </c>
      <c r="AY804" t="str" cm="1">
        <f t="array" ref="AY804">IFERROR(IF(Q804&lt;&gt;"",Q804,IF(OR($S804="",$T804=""),"",IF($T804&lt;&gt;"",_xlfn._xlws.FILTER(Q:Q,($BU:$BU=$BU804)*($I:$I=$I804)*($T:$T=$T804)*($S:$S=_xlfn.MINIFS($S:$S,$T:$T,"="&amp;$T804)),""))))&amp;"",IF(Q804="","",""))&amp;""</f>
        <v/>
      </c>
      <c r="AZ804" t="str" cm="1">
        <f t="array" ref="AZ804">IFERROR(IF(R804&lt;&gt;"",R804,IF(OR($S804="",$T804=""),"",IF($T804&lt;&gt;"",_xlfn._xlws.FILTER(R:R,($BU:$BU=$BU804)*($I:$I=$I804)*($T:$T=$T804)*($S:$S=_xlfn.MINIFS($S:$S,$T:$T,"="&amp;$T804)),""))))&amp;"",IF(R804="","",""))&amp;""</f>
        <v/>
      </c>
      <c r="BA804" s="6">
        <f t="shared" si="1153"/>
        <v>75</v>
      </c>
      <c r="BB804">
        <f t="shared" ref="BB804:BD804" si="1195">BB803</f>
        <v>18987</v>
      </c>
      <c r="BC804" t="str">
        <f t="shared" si="1195"/>
        <v>Velodrome</v>
      </c>
      <c r="BD804" t="str">
        <f t="shared" si="1195"/>
        <v>Outlaws</v>
      </c>
      <c r="BE804" t="s">
        <v>238</v>
      </c>
      <c r="BF804" t="s">
        <v>184</v>
      </c>
      <c r="BI804" cm="1">
        <f t="array" ref="BI804">IFERROR(_xlfn._xlws.FILTER(shifts!A:A,(shifts!B:B=events!AD804)*(shifts!AG:AG&gt;=events!BK804)*(shifts!AH:AH&lt;=events!BL804)),BI803)</f>
        <v>30</v>
      </c>
      <c r="BJ804" s="15">
        <f t="shared" si="1155"/>
        <v>0</v>
      </c>
      <c r="BK804">
        <f t="shared" si="1156"/>
        <v>408</v>
      </c>
      <c r="BL804">
        <f t="shared" si="1157"/>
        <v>408</v>
      </c>
      <c r="BM804" s="15">
        <f>SUMIFS(BJ$2:BJ804,K$2:K804,"=Intermission")+SUMIFS(BJ$2:BJ804,K$2:K804,"=Timeout")</f>
        <v>0</v>
      </c>
      <c r="BN804">
        <f t="shared" si="1158"/>
        <v>0</v>
      </c>
      <c r="BO804" s="19">
        <f t="shared" si="1159"/>
        <v>672</v>
      </c>
      <c r="BP804">
        <f t="shared" si="1160"/>
        <v>667</v>
      </c>
      <c r="BQ804" s="17">
        <f t="shared" si="1161"/>
        <v>672</v>
      </c>
      <c r="BR804" t="str">
        <f t="shared" si="1162"/>
        <v>event_team_player_1</v>
      </c>
      <c r="BS804">
        <f>COUNTIFS(S$3:S804,"="&amp;S804,AI$3:AI804,"="&amp;AI804)</f>
        <v>1</v>
      </c>
      <c r="BT804" t="str">
        <f>IFERROR(VLOOKUP(BB804&amp;BU804&amp;X804,game_rosters!U:W,3,FALSE),"")</f>
        <v>P100170</v>
      </c>
      <c r="BU804" t="str">
        <f t="shared" si="1163"/>
        <v>Outlaws</v>
      </c>
    </row>
    <row r="805" spans="1:73" x14ac:dyDescent="0.2">
      <c r="A805">
        <f t="shared" si="1138"/>
        <v>1</v>
      </c>
      <c r="E805" s="4"/>
      <c r="F805" s="43"/>
      <c r="G805" s="4"/>
      <c r="H805" s="46"/>
      <c r="I805" s="44">
        <v>25</v>
      </c>
      <c r="J805" s="44" t="str">
        <f t="shared" si="1164"/>
        <v>o</v>
      </c>
      <c r="K805" t="s">
        <v>238</v>
      </c>
      <c r="L805" t="s">
        <v>174</v>
      </c>
      <c r="M805" t="s">
        <v>375</v>
      </c>
      <c r="S805">
        <v>408</v>
      </c>
      <c r="T805">
        <v>72</v>
      </c>
      <c r="U805" t="str">
        <f>IF(B805=1,MAX($U$2:$U804)+1,IF(AND($T805&lt;&gt;"",$T805=$T804),$U804,IF(B805="x",U804,"")))</f>
        <v/>
      </c>
      <c r="V805" t="str">
        <f>IF(C805=1,MAX($V$2:$V804)+1,IF(AND($T805&lt;&gt;"",$T805=$T804),$U804,IF(C805="x",V804,"")))</f>
        <v/>
      </c>
      <c r="W805" t="s">
        <v>731</v>
      </c>
      <c r="X805">
        <v>25</v>
      </c>
      <c r="Z805">
        <v>1</v>
      </c>
      <c r="AA805">
        <f t="shared" si="1135"/>
        <v>1408</v>
      </c>
      <c r="AB805">
        <f t="shared" si="1136"/>
        <v>9072</v>
      </c>
      <c r="AC805">
        <f t="shared" si="1132"/>
        <v>9072</v>
      </c>
      <c r="AD805" s="6">
        <v>1</v>
      </c>
      <c r="AE805" t="s">
        <v>939</v>
      </c>
      <c r="AF805" t="s">
        <v>899</v>
      </c>
      <c r="AG805" t="s">
        <v>756</v>
      </c>
      <c r="AH805" t="s">
        <v>756</v>
      </c>
      <c r="AI805" t="str">
        <f t="shared" si="1139"/>
        <v>e</v>
      </c>
      <c r="AJ805" t="str">
        <f t="shared" si="1140"/>
        <v>o</v>
      </c>
      <c r="AK805" t="str">
        <f t="shared" si="1141"/>
        <v>o</v>
      </c>
      <c r="AL805" t="str">
        <f t="shared" si="1142"/>
        <v>d</v>
      </c>
      <c r="AM805" t="str">
        <f t="shared" si="1143"/>
        <v>o</v>
      </c>
      <c r="AN805" t="str">
        <f t="shared" si="1144"/>
        <v>Away</v>
      </c>
      <c r="AO805" t="str">
        <f t="shared" si="1145"/>
        <v>a</v>
      </c>
      <c r="AP805" t="str">
        <f t="shared" si="1146"/>
        <v>d</v>
      </c>
      <c r="AQ805" t="str">
        <f t="shared" si="1147"/>
        <v>o</v>
      </c>
      <c r="AR805" t="str">
        <f t="shared" si="1148"/>
        <v>Away</v>
      </c>
      <c r="AS805" t="str">
        <f t="shared" si="1149"/>
        <v>a</v>
      </c>
      <c r="AT805" t="str">
        <f t="shared" si="1150"/>
        <v>Offensive</v>
      </c>
      <c r="AU805" t="str">
        <f t="shared" si="1151"/>
        <v/>
      </c>
      <c r="AV805" t="str">
        <f t="shared" si="1152"/>
        <v/>
      </c>
      <c r="AW805" t="str" cm="1">
        <f t="array" ref="AW805">IFERROR(IF(O805&lt;&gt;"",O805,IF(OR($S805="",$T805=""),"",IF(O805&lt;&gt;"",O805,IF($T805&lt;&gt;"",_xlfn._xlws.FILTER(O:O,($BU:$BU=$BU805)*($I:$I=$I805)*($T:$T=$T805)*($S:$S=_xlfn.MINIFS($S:$S,$T:$T,"="&amp;$T805)),"")))))&amp;"",IF(O805="","",""))&amp;""</f>
        <v/>
      </c>
      <c r="AX805" t="str" cm="1">
        <f t="array" ref="AX805">IFERROR(IF(P805&lt;&gt;"",P805,IF(OR($S805="",$T805=""),"",IF($T805&lt;&gt;"",_xlfn._xlws.FILTER(P:P,($BU:$BU=$BU805)*($I:$I=$I805)*($T:$T=$T805)*($S:$S=_xlfn.MINIFS($S:$S,$T:$T,"="&amp;$T805)),""))))&amp;"",IF(P805="","",""))&amp;""</f>
        <v/>
      </c>
      <c r="AY805" t="str" cm="1">
        <f t="array" ref="AY805">IFERROR(IF(Q805&lt;&gt;"",Q805,IF(OR($S805="",$T805=""),"",IF($T805&lt;&gt;"",_xlfn._xlws.FILTER(Q:Q,($BU:$BU=$BU805)*($I:$I=$I805)*($T:$T=$T805)*($S:$S=_xlfn.MINIFS($S:$S,$T:$T,"="&amp;$T805)),""))))&amp;"",IF(Q805="","",""))&amp;""</f>
        <v/>
      </c>
      <c r="AZ805" t="str" cm="1">
        <f t="array" ref="AZ805">IFERROR(IF(R805&lt;&gt;"",R805,IF(OR($S805="",$T805=""),"",IF($T805&lt;&gt;"",_xlfn._xlws.FILTER(R:R,($BU:$BU=$BU805)*($I:$I=$I805)*($T:$T=$T805)*($S:$S=_xlfn.MINIFS($S:$S,$T:$T,"="&amp;$T805)),""))))&amp;"",IF(R805="","",""))&amp;""</f>
        <v/>
      </c>
      <c r="BA805" s="6">
        <f t="shared" si="1153"/>
        <v>76</v>
      </c>
      <c r="BB805">
        <f t="shared" ref="BB805:BD805" si="1196">BB804</f>
        <v>18987</v>
      </c>
      <c r="BC805" t="str">
        <f t="shared" si="1196"/>
        <v>Velodrome</v>
      </c>
      <c r="BD805" t="str">
        <f t="shared" si="1196"/>
        <v>Outlaws</v>
      </c>
      <c r="BE805" t="s">
        <v>238</v>
      </c>
      <c r="BF805" t="s">
        <v>174</v>
      </c>
      <c r="BI805" cm="1">
        <f t="array" ref="BI805">IFERROR(_xlfn._xlws.FILTER(shifts!A:A,(shifts!B:B=events!AD805)*(shifts!AG:AG&gt;=events!BK805)*(shifts!AH:AH&lt;=events!BL805)),BI804)</f>
        <v>30</v>
      </c>
      <c r="BJ805" s="15">
        <f t="shared" si="1155"/>
        <v>0</v>
      </c>
      <c r="BK805">
        <f t="shared" si="1156"/>
        <v>408</v>
      </c>
      <c r="BL805">
        <f t="shared" si="1157"/>
        <v>408</v>
      </c>
      <c r="BM805" s="15">
        <f>SUMIFS(BJ$2:BJ805,K$2:K805,"=Intermission")+SUMIFS(BJ$2:BJ805,K$2:K805,"=Timeout")</f>
        <v>0</v>
      </c>
      <c r="BN805">
        <f t="shared" si="1158"/>
        <v>0</v>
      </c>
      <c r="BO805" s="19">
        <f t="shared" si="1159"/>
        <v>672</v>
      </c>
      <c r="BP805">
        <f t="shared" si="1160"/>
        <v>667</v>
      </c>
      <c r="BQ805" s="17">
        <f t="shared" si="1161"/>
        <v>672</v>
      </c>
      <c r="BR805" t="str">
        <f t="shared" si="1162"/>
        <v>event_team_player_1</v>
      </c>
      <c r="BS805">
        <f>COUNTIFS(S$3:S805,"="&amp;S805,AI$3:AI805,"="&amp;AI805)</f>
        <v>1</v>
      </c>
      <c r="BT805" t="str">
        <f>IFERROR(VLOOKUP(BB805&amp;BU805&amp;X805,game_rosters!U:W,3,FALSE),"")</f>
        <v>P100170</v>
      </c>
      <c r="BU805" t="str">
        <f t="shared" si="1163"/>
        <v>Outlaws</v>
      </c>
    </row>
    <row r="806" spans="1:73" x14ac:dyDescent="0.2">
      <c r="A806">
        <f t="shared" si="1138"/>
        <v>1</v>
      </c>
      <c r="E806" s="4"/>
      <c r="F806" s="43"/>
      <c r="G806" s="4"/>
      <c r="H806" s="46"/>
      <c r="I806" s="44">
        <v>25</v>
      </c>
      <c r="J806" s="44" t="str">
        <f t="shared" si="1164"/>
        <v/>
      </c>
      <c r="K806" t="s">
        <v>9</v>
      </c>
      <c r="L806" t="s">
        <v>173</v>
      </c>
      <c r="M806" t="s">
        <v>74</v>
      </c>
      <c r="S806">
        <v>409</v>
      </c>
      <c r="T806">
        <v>72</v>
      </c>
      <c r="U806" t="str">
        <f>IF(B806=1,MAX($U$2:$U805)+1,IF(AND($T806&lt;&gt;"",$T806=$T805),$U805,IF(B806="x",U805,"")))</f>
        <v/>
      </c>
      <c r="V806" t="str">
        <f>IF(C806=1,MAX($V$2:$V805)+1,IF(AND($T806&lt;&gt;"",$T806=$T805),$U805,IF(C806="x",V805,"")))</f>
        <v/>
      </c>
      <c r="W806" t="s">
        <v>731</v>
      </c>
      <c r="X806">
        <v>25</v>
      </c>
      <c r="Z806">
        <v>1</v>
      </c>
      <c r="AA806">
        <f t="shared" si="1135"/>
        <v>1409</v>
      </c>
      <c r="AB806">
        <f t="shared" si="1136"/>
        <v>9072</v>
      </c>
      <c r="AC806">
        <f t="shared" si="1132"/>
        <v>9072</v>
      </c>
      <c r="AD806" s="6">
        <v>1</v>
      </c>
      <c r="AE806" t="s">
        <v>939</v>
      </c>
      <c r="AF806" t="s">
        <v>899</v>
      </c>
      <c r="AG806" t="s">
        <v>756</v>
      </c>
      <c r="AH806" t="s">
        <v>756</v>
      </c>
      <c r="AI806" t="str">
        <f t="shared" si="1139"/>
        <v>e</v>
      </c>
      <c r="AJ806" t="str">
        <f t="shared" si="1140"/>
        <v>o</v>
      </c>
      <c r="AK806" t="str">
        <f t="shared" si="1141"/>
        <v>o</v>
      </c>
      <c r="AL806" t="str">
        <f t="shared" si="1142"/>
        <v>d</v>
      </c>
      <c r="AM806" t="str">
        <f t="shared" si="1143"/>
        <v/>
      </c>
      <c r="AN806" t="str">
        <f t="shared" si="1144"/>
        <v>Away</v>
      </c>
      <c r="AO806" t="str">
        <f t="shared" si="1145"/>
        <v>a</v>
      </c>
      <c r="AP806" t="str">
        <f t="shared" si="1146"/>
        <v>d</v>
      </c>
      <c r="AQ806" t="str">
        <f t="shared" si="1147"/>
        <v>o</v>
      </c>
      <c r="AR806" t="str">
        <f t="shared" si="1148"/>
        <v>Away</v>
      </c>
      <c r="AS806" t="str">
        <f t="shared" si="1149"/>
        <v>a</v>
      </c>
      <c r="AT806" t="str">
        <f t="shared" si="1150"/>
        <v>Offensive</v>
      </c>
      <c r="AU806" t="str">
        <f t="shared" si="1151"/>
        <v/>
      </c>
      <c r="AV806" t="str">
        <f t="shared" si="1152"/>
        <v/>
      </c>
      <c r="AW806" t="str" cm="1">
        <f t="array" ref="AW806">IFERROR(IF(O806&lt;&gt;"",O806,IF(OR($S806="",$T806=""),"",IF(O806&lt;&gt;"",O806,IF($T806&lt;&gt;"",_xlfn._xlws.FILTER(O:O,($BU:$BU=$BU806)*($I:$I=$I806)*($T:$T=$T806)*($S:$S=_xlfn.MINIFS($S:$S,$T:$T,"="&amp;$T806)),"")))))&amp;"",IF(O806="","",""))&amp;""</f>
        <v/>
      </c>
      <c r="AX806" t="str" cm="1">
        <f t="array" ref="AX806">IFERROR(IF(P806&lt;&gt;"",P806,IF(OR($S806="",$T806=""),"",IF($T806&lt;&gt;"",_xlfn._xlws.FILTER(P:P,($BU:$BU=$BU806)*($I:$I=$I806)*($T:$T=$T806)*($S:$S=_xlfn.MINIFS($S:$S,$T:$T,"="&amp;$T806)),""))))&amp;"",IF(P806="","",""))&amp;""</f>
        <v/>
      </c>
      <c r="AY806" t="str" cm="1">
        <f t="array" ref="AY806">IFERROR(IF(Q806&lt;&gt;"",Q806,IF(OR($S806="",$T806=""),"",IF($T806&lt;&gt;"",_xlfn._xlws.FILTER(Q:Q,($BU:$BU=$BU806)*($I:$I=$I806)*($T:$T=$T806)*($S:$S=_xlfn.MINIFS($S:$S,$T:$T,"="&amp;$T806)),""))))&amp;"",IF(Q806="","",""))&amp;""</f>
        <v/>
      </c>
      <c r="AZ806" t="str" cm="1">
        <f t="array" ref="AZ806">IFERROR(IF(R806&lt;&gt;"",R806,IF(OR($S806="",$T806=""),"",IF($T806&lt;&gt;"",_xlfn._xlws.FILTER(R:R,($BU:$BU=$BU806)*($I:$I=$I806)*($T:$T=$T806)*($S:$S=_xlfn.MINIFS($S:$S,$T:$T,"="&amp;$T806)),""))))&amp;"",IF(R806="","",""))&amp;""</f>
        <v/>
      </c>
      <c r="BA806" s="6">
        <f t="shared" si="1153"/>
        <v>76</v>
      </c>
      <c r="BB806">
        <f t="shared" ref="BB806:BD806" si="1197">BB805</f>
        <v>18987</v>
      </c>
      <c r="BC806" t="str">
        <f t="shared" si="1197"/>
        <v>Velodrome</v>
      </c>
      <c r="BD806" t="str">
        <f t="shared" si="1197"/>
        <v>Outlaws</v>
      </c>
      <c r="BE806" t="s">
        <v>9</v>
      </c>
      <c r="BF806" t="s">
        <v>173</v>
      </c>
      <c r="BI806" cm="1">
        <f t="array" ref="BI806">IFERROR(_xlfn._xlws.FILTER(shifts!A:A,(shifts!B:B=events!AD806)*(shifts!AG:AG&gt;=events!BK806)*(shifts!AH:AH&lt;=events!BL806)),BI805)</f>
        <v>30</v>
      </c>
      <c r="BJ806" s="15">
        <f t="shared" si="1155"/>
        <v>0</v>
      </c>
      <c r="BK806">
        <f t="shared" si="1156"/>
        <v>408</v>
      </c>
      <c r="BL806">
        <f t="shared" si="1157"/>
        <v>408</v>
      </c>
      <c r="BM806" s="15">
        <f>SUMIFS(BJ$2:BJ806,K$2:K806,"=Intermission")+SUMIFS(BJ$2:BJ806,K$2:K806,"=Timeout")</f>
        <v>0</v>
      </c>
      <c r="BN806">
        <f t="shared" si="1158"/>
        <v>0</v>
      </c>
      <c r="BO806" s="19">
        <f t="shared" si="1159"/>
        <v>672</v>
      </c>
      <c r="BP806">
        <f t="shared" si="1160"/>
        <v>667</v>
      </c>
      <c r="BQ806" s="17">
        <f t="shared" si="1161"/>
        <v>672</v>
      </c>
      <c r="BR806" t="str">
        <f t="shared" si="1162"/>
        <v>event_team_player_1</v>
      </c>
      <c r="BS806">
        <f>COUNTIFS(S$3:S806,"="&amp;S806,AI$3:AI806,"="&amp;AI806)</f>
        <v>1</v>
      </c>
      <c r="BT806" t="str">
        <f>IFERROR(VLOOKUP(BB806&amp;BU806&amp;X806,game_rosters!U:W,3,FALSE),"")</f>
        <v>P100170</v>
      </c>
      <c r="BU806" t="str">
        <f t="shared" si="1163"/>
        <v>Outlaws</v>
      </c>
    </row>
    <row r="807" spans="1:73" x14ac:dyDescent="0.2">
      <c r="A807">
        <f t="shared" si="1138"/>
        <v>1</v>
      </c>
      <c r="E807" s="4"/>
      <c r="F807" s="43"/>
      <c r="G807" s="4"/>
      <c r="H807" s="46"/>
      <c r="I807" s="44">
        <v>22</v>
      </c>
      <c r="J807" s="44" t="str">
        <f t="shared" si="1164"/>
        <v/>
      </c>
      <c r="K807" t="s">
        <v>13</v>
      </c>
      <c r="L807" t="s">
        <v>586</v>
      </c>
      <c r="N807" t="s">
        <v>594</v>
      </c>
      <c r="O807" t="s">
        <v>600</v>
      </c>
      <c r="Q807" t="s">
        <v>594</v>
      </c>
      <c r="R807" s="51">
        <v>1</v>
      </c>
      <c r="S807">
        <v>410</v>
      </c>
      <c r="T807" t="s">
        <v>756</v>
      </c>
      <c r="U807" t="str">
        <f>IF(B807=1,MAX($U$2:$U806)+1,IF(AND($T807&lt;&gt;"",$T807=$T806),$U806,IF(B807="x",U806,"")))</f>
        <v/>
      </c>
      <c r="V807" t="str">
        <f>IF(C807=1,MAX($V$2:$V806)+1,IF(AND($T807&lt;&gt;"",$T807=$T806),$U806,IF(C807="x",V806,"")))</f>
        <v/>
      </c>
      <c r="W807" t="s">
        <v>735</v>
      </c>
      <c r="X807">
        <v>22</v>
      </c>
      <c r="Z807">
        <v>1</v>
      </c>
      <c r="AA807">
        <f t="shared" si="1135"/>
        <v>1410</v>
      </c>
      <c r="AB807" t="str">
        <f t="shared" si="1136"/>
        <v/>
      </c>
      <c r="AC807">
        <f t="shared" si="1132"/>
        <v>1410</v>
      </c>
      <c r="AD807" s="6">
        <v>1</v>
      </c>
      <c r="AE807" t="s">
        <v>939</v>
      </c>
      <c r="AF807" t="s">
        <v>902</v>
      </c>
      <c r="AG807" t="s">
        <v>939</v>
      </c>
      <c r="AH807" t="s">
        <v>865</v>
      </c>
      <c r="AI807" t="str">
        <f t="shared" si="1139"/>
        <v>e</v>
      </c>
      <c r="AJ807" t="str">
        <f t="shared" si="1140"/>
        <v/>
      </c>
      <c r="AK807" t="str">
        <f t="shared" si="1141"/>
        <v/>
      </c>
      <c r="AL807" t="str">
        <f t="shared" si="1142"/>
        <v/>
      </c>
      <c r="AM807" t="str">
        <f t="shared" si="1143"/>
        <v/>
      </c>
      <c r="AN807" t="str">
        <f t="shared" si="1144"/>
        <v>Home</v>
      </c>
      <c r="AO807" t="str">
        <f t="shared" si="1145"/>
        <v>h</v>
      </c>
      <c r="AP807" t="str">
        <f t="shared" si="1146"/>
        <v/>
      </c>
      <c r="AQ807" t="str">
        <f t="shared" si="1147"/>
        <v/>
      </c>
      <c r="AR807" t="str">
        <f t="shared" si="1148"/>
        <v>Home</v>
      </c>
      <c r="AS807" t="str">
        <f t="shared" si="1149"/>
        <v>h</v>
      </c>
      <c r="AT807" t="str">
        <f t="shared" si="1150"/>
        <v>Offensive</v>
      </c>
      <c r="AU807" t="str">
        <f t="shared" si="1151"/>
        <v/>
      </c>
      <c r="AV807" t="str">
        <f t="shared" si="1152"/>
        <v/>
      </c>
      <c r="AW807" t="str" cm="1">
        <f t="array" ref="AW807">IFERROR(IF(O807&lt;&gt;"",O807,IF(OR($S807="",$T807=""),"",IF(O807&lt;&gt;"",O807,IF($T807&lt;&gt;"",_xlfn._xlws.FILTER(O:O,($BU:$BU=$BU807)*($I:$I=$I807)*($T:$T=$T807)*($S:$S=_xlfn.MINIFS($S:$S,$T:$T,"="&amp;$T807)),"")))))&amp;"",IF(O807="","",""))&amp;""</f>
        <v>OffensivePlay_Zone-PuckRetreivalTurnover</v>
      </c>
      <c r="AX807" t="str" cm="1">
        <f t="array" ref="AX807">IFERROR(IF(P807&lt;&gt;"",P807,IF(OR($S807="",$T807=""),"",IF($T807&lt;&gt;"",_xlfn._xlws.FILTER(P:P,($BU:$BU=$BU807)*($I:$I=$I807)*($T:$T=$T807)*($S:$S=_xlfn.MINIFS($S:$S,$T:$T,"="&amp;$T807)),""))))&amp;"",IF(P807="","",""))&amp;""</f>
        <v/>
      </c>
      <c r="AY807" t="str" cm="1">
        <f t="array" ref="AY807">IFERROR(IF(Q807&lt;&gt;"",Q807,IF(OR($S807="",$T807=""),"",IF($T807&lt;&gt;"",_xlfn._xlws.FILTER(Q:Q,($BU:$BU=$BU807)*($I:$I=$I807)*($T:$T=$T807)*($S:$S=_xlfn.MINIFS($S:$S,$T:$T,"="&amp;$T807)),""))))&amp;"",IF(Q807="","",""))&amp;""</f>
        <v>u</v>
      </c>
      <c r="AZ807" t="str" cm="1">
        <f t="array" ref="AZ807">IFERROR(IF(R807&lt;&gt;"",R807,IF(OR($S807="",$T807=""),"",IF($T807&lt;&gt;"",_xlfn._xlws.FILTER(R:R,($BU:$BU=$BU807)*($I:$I=$I807)*($T:$T=$T807)*($S:$S=_xlfn.MINIFS($S:$S,$T:$T,"="&amp;$T807)),""))))&amp;"",IF(R807="","",""))&amp;""</f>
        <v>1</v>
      </c>
      <c r="BA807" s="6">
        <f t="shared" si="1153"/>
        <v>76</v>
      </c>
      <c r="BB807">
        <f t="shared" ref="BB807:BD807" si="1198">BB806</f>
        <v>18987</v>
      </c>
      <c r="BC807" t="str">
        <f t="shared" si="1198"/>
        <v>Velodrome</v>
      </c>
      <c r="BD807" t="str">
        <f t="shared" si="1198"/>
        <v>Outlaws</v>
      </c>
      <c r="BE807" t="s">
        <v>13</v>
      </c>
      <c r="BF807" t="s">
        <v>586</v>
      </c>
      <c r="BI807" cm="1">
        <f t="array" ref="BI807">IFERROR(_xlfn._xlws.FILTER(shifts!A:A,(shifts!B:B=events!AD807)*(shifts!AG:AG&gt;=events!BK807)*(shifts!AH:AH&lt;=events!BL807)),BI806)</f>
        <v>31</v>
      </c>
      <c r="BJ807" s="15">
        <f t="shared" si="1155"/>
        <v>3</v>
      </c>
      <c r="BK807">
        <f t="shared" si="1156"/>
        <v>401</v>
      </c>
      <c r="BL807">
        <f t="shared" si="1157"/>
        <v>398</v>
      </c>
      <c r="BM807" s="15">
        <f>SUMIFS(BJ$2:BJ807,K$2:K807,"=Intermission")+SUMIFS(BJ$2:BJ807,K$2:K807,"=Timeout")</f>
        <v>0</v>
      </c>
      <c r="BN807">
        <f t="shared" si="1158"/>
        <v>0</v>
      </c>
      <c r="BO807" s="19">
        <f t="shared" si="1159"/>
        <v>679</v>
      </c>
      <c r="BP807">
        <f t="shared" si="1160"/>
        <v>674</v>
      </c>
      <c r="BQ807" s="17">
        <f t="shared" si="1161"/>
        <v>682</v>
      </c>
      <c r="BR807" t="str">
        <f t="shared" si="1162"/>
        <v>event_team_player_1</v>
      </c>
      <c r="BS807">
        <f>COUNTIFS(S$3:S807,"="&amp;S807,AI$3:AI807,"="&amp;AI807)</f>
        <v>1</v>
      </c>
      <c r="BT807" t="str">
        <f>IFERROR(VLOOKUP(BB807&amp;BU807&amp;X807,game_rosters!U:W,3,FALSE),"")</f>
        <v>P100108</v>
      </c>
      <c r="BU807" t="str">
        <f t="shared" si="1163"/>
        <v>Velodrome</v>
      </c>
    </row>
    <row r="808" spans="1:73" x14ac:dyDescent="0.2">
      <c r="A808" t="str">
        <f t="shared" si="1138"/>
        <v/>
      </c>
      <c r="E808" s="4"/>
      <c r="F808" s="43"/>
      <c r="G808" s="4"/>
      <c r="H808" s="46"/>
      <c r="I808" s="44">
        <v>13</v>
      </c>
      <c r="J808" s="44" t="str">
        <f t="shared" si="1164"/>
        <v/>
      </c>
      <c r="R808" s="51">
        <v>1</v>
      </c>
      <c r="S808">
        <v>410</v>
      </c>
      <c r="T808" t="s">
        <v>756</v>
      </c>
      <c r="U808" t="str">
        <f>IF(B808=1,MAX($U$2:$U807)+1,IF(AND($T808&lt;&gt;"",$T808=$T807),$U807,IF(B808="x",U807,"")))</f>
        <v/>
      </c>
      <c r="V808" t="str">
        <f>IF(C808=1,MAX($V$2:$V807)+1,IF(AND($T808&lt;&gt;"",$T808=$T807),$U807,IF(C808="x",V807,"")))</f>
        <v/>
      </c>
      <c r="X808">
        <v>13</v>
      </c>
      <c r="AA808">
        <f t="shared" si="1135"/>
        <v>1410</v>
      </c>
      <c r="AB808" t="str">
        <f t="shared" si="1136"/>
        <v/>
      </c>
      <c r="AC808">
        <f t="shared" si="1132"/>
        <v>1410</v>
      </c>
      <c r="AD808" s="6">
        <v>1</v>
      </c>
      <c r="AE808" t="s">
        <v>939</v>
      </c>
      <c r="AF808" t="s">
        <v>902</v>
      </c>
      <c r="AG808" t="s">
        <v>939</v>
      </c>
      <c r="AH808" t="s">
        <v>865</v>
      </c>
      <c r="AI808" t="str">
        <f t="shared" si="1139"/>
        <v>o</v>
      </c>
      <c r="AJ808" t="str">
        <f t="shared" si="1140"/>
        <v/>
      </c>
      <c r="AK808" t="str">
        <f t="shared" si="1141"/>
        <v/>
      </c>
      <c r="AL808" t="str">
        <f t="shared" si="1142"/>
        <v/>
      </c>
      <c r="AM808" t="str">
        <f t="shared" si="1143"/>
        <v/>
      </c>
      <c r="AN808" t="str">
        <f t="shared" si="1144"/>
        <v>Home</v>
      </c>
      <c r="AO808" t="str">
        <f t="shared" si="1145"/>
        <v>h</v>
      </c>
      <c r="AP808" t="str">
        <f t="shared" si="1146"/>
        <v/>
      </c>
      <c r="AQ808" t="str">
        <f t="shared" si="1147"/>
        <v/>
      </c>
      <c r="AR808" t="str">
        <f t="shared" si="1148"/>
        <v>Home</v>
      </c>
      <c r="AS808" t="str">
        <f t="shared" si="1149"/>
        <v>h</v>
      </c>
      <c r="AT808" t="str">
        <f t="shared" si="1150"/>
        <v>Defensive</v>
      </c>
      <c r="AU808" t="str">
        <f t="shared" si="1151"/>
        <v/>
      </c>
      <c r="AV808" t="str">
        <f t="shared" si="1152"/>
        <v/>
      </c>
      <c r="AW808" t="str" cm="1">
        <f t="array" ref="AW808">IFERROR(IF(O808&lt;&gt;"",O808,IF(OR($S808="",$T808=""),"",IF(O808&lt;&gt;"",O808,IF($T808&lt;&gt;"",_xlfn._xlws.FILTER(O:O,($BU:$BU=$BU808)*($I:$I=$I808)*($T:$T=$T808)*($S:$S=_xlfn.MINIFS($S:$S,$T:$T,"="&amp;$T808)),"")))))&amp;"",IF(O808="","",""))&amp;""</f>
        <v/>
      </c>
      <c r="AX808" t="str" cm="1">
        <f t="array" ref="AX808">IFERROR(IF(P808&lt;&gt;"",P808,IF(OR($S808="",$T808=""),"",IF($T808&lt;&gt;"",_xlfn._xlws.FILTER(P:P,($BU:$BU=$BU808)*($I:$I=$I808)*($T:$T=$T808)*($S:$S=_xlfn.MINIFS($S:$S,$T:$T,"="&amp;$T808)),""))))&amp;"",IF(P808="","",""))&amp;""</f>
        <v/>
      </c>
      <c r="AY808" t="str" cm="1">
        <f t="array" ref="AY808">IFERROR(IF(Q808&lt;&gt;"",Q808,IF(OR($S808="",$T808=""),"",IF($T808&lt;&gt;"",_xlfn._xlws.FILTER(Q:Q,($BU:$BU=$BU808)*($I:$I=$I808)*($T:$T=$T808)*($S:$S=_xlfn.MINIFS($S:$S,$T:$T,"="&amp;$T808)),""))))&amp;"",IF(Q808="","",""))&amp;""</f>
        <v/>
      </c>
      <c r="AZ808" t="str" cm="1">
        <f t="array" ref="AZ808">IFERROR(IF(R808&lt;&gt;"",R808,IF(OR($S808="",$T808=""),"",IF($T808&lt;&gt;"",_xlfn._xlws.FILTER(R:R,($BU:$BU=$BU808)*($I:$I=$I808)*($T:$T=$T808)*($S:$S=_xlfn.MINIFS($S:$S,$T:$T,"="&amp;$T808)),""))))&amp;"",IF(R808="","",""))&amp;""</f>
        <v>1</v>
      </c>
      <c r="BA808" s="6">
        <f t="shared" si="1153"/>
        <v>76</v>
      </c>
      <c r="BB808">
        <f t="shared" ref="BB808:BD808" si="1199">BB807</f>
        <v>18987</v>
      </c>
      <c r="BC808" t="str">
        <f t="shared" si="1199"/>
        <v>Velodrome</v>
      </c>
      <c r="BD808" t="str">
        <f t="shared" si="1199"/>
        <v>Outlaws</v>
      </c>
      <c r="BE808" t="s">
        <v>13</v>
      </c>
      <c r="BF808" t="s">
        <v>586</v>
      </c>
      <c r="BI808" cm="1">
        <f t="array" ref="BI808">IFERROR(_xlfn._xlws.FILTER(shifts!A:A,(shifts!B:B=events!AD808)*(shifts!AG:AG&gt;=events!BK808)*(shifts!AH:AH&lt;=events!BL808)),BI807)</f>
        <v>31</v>
      </c>
      <c r="BJ808" s="15">
        <f t="shared" si="1155"/>
        <v>3</v>
      </c>
      <c r="BK808">
        <f t="shared" si="1156"/>
        <v>401</v>
      </c>
      <c r="BL808">
        <f t="shared" si="1157"/>
        <v>398</v>
      </c>
      <c r="BM808" s="15">
        <f>SUMIFS(BJ$2:BJ808,K$2:K808,"=Intermission")+SUMIFS(BJ$2:BJ808,K$2:K808,"=Timeout")</f>
        <v>0</v>
      </c>
      <c r="BN808">
        <f t="shared" si="1158"/>
        <v>0</v>
      </c>
      <c r="BO808" s="19">
        <f t="shared" si="1159"/>
        <v>679</v>
      </c>
      <c r="BP808">
        <f t="shared" si="1160"/>
        <v>674</v>
      </c>
      <c r="BQ808" s="17">
        <f t="shared" si="1161"/>
        <v>682</v>
      </c>
      <c r="BR808" t="str">
        <f t="shared" si="1162"/>
        <v>opp_team_player_1</v>
      </c>
      <c r="BS808">
        <f>COUNTIFS(S$3:S808,"="&amp;S808,AI$3:AI808,"="&amp;AI808)</f>
        <v>1</v>
      </c>
      <c r="BT808" t="str">
        <f>IFERROR(VLOOKUP(BB808&amp;BU808&amp;X808,game_rosters!U:W,3,FALSE),"")</f>
        <v>P100031</v>
      </c>
      <c r="BU808" t="str">
        <f t="shared" si="1163"/>
        <v>Outlaws</v>
      </c>
    </row>
    <row r="809" spans="1:73" x14ac:dyDescent="0.2">
      <c r="A809">
        <f t="shared" si="1138"/>
        <v>1</v>
      </c>
      <c r="E809" s="4"/>
      <c r="F809" s="43"/>
      <c r="G809" s="4"/>
      <c r="H809" s="46"/>
      <c r="I809" s="44">
        <v>13</v>
      </c>
      <c r="J809" s="44" t="str">
        <f t="shared" si="1164"/>
        <v/>
      </c>
      <c r="K809" t="s">
        <v>9</v>
      </c>
      <c r="L809" t="s">
        <v>183</v>
      </c>
      <c r="M809" t="s">
        <v>79</v>
      </c>
      <c r="R809" s="51">
        <v>1</v>
      </c>
      <c r="S809">
        <v>411</v>
      </c>
      <c r="T809" t="s">
        <v>756</v>
      </c>
      <c r="U809" t="str">
        <f>IF(B809=1,MAX($U$2:$U808)+1,IF(AND($T809&lt;&gt;"",$T809=$T808),$U808,IF(B809="x",U808,"")))</f>
        <v/>
      </c>
      <c r="V809" t="str">
        <f>IF(C809=1,MAX($V$2:$V808)+1,IF(AND($T809&lt;&gt;"",$T809=$T808),$U808,IF(C809="x",V808,"")))</f>
        <v/>
      </c>
      <c r="W809" t="s">
        <v>731</v>
      </c>
      <c r="X809">
        <v>13</v>
      </c>
      <c r="Z809">
        <v>1</v>
      </c>
      <c r="AA809">
        <f t="shared" si="1135"/>
        <v>1411</v>
      </c>
      <c r="AB809" t="str">
        <f t="shared" si="1136"/>
        <v/>
      </c>
      <c r="AC809">
        <f t="shared" si="1132"/>
        <v>1411</v>
      </c>
      <c r="AD809" s="6">
        <v>1</v>
      </c>
      <c r="AE809" t="s">
        <v>939</v>
      </c>
      <c r="AF809" t="s">
        <v>865</v>
      </c>
      <c r="AG809" t="s">
        <v>756</v>
      </c>
      <c r="AH809" t="s">
        <v>756</v>
      </c>
      <c r="AI809" t="str">
        <f t="shared" si="1139"/>
        <v>e</v>
      </c>
      <c r="AJ809" t="str">
        <f t="shared" si="1140"/>
        <v/>
      </c>
      <c r="AK809" t="str">
        <f t="shared" si="1141"/>
        <v/>
      </c>
      <c r="AL809" t="str">
        <f t="shared" si="1142"/>
        <v/>
      </c>
      <c r="AM809" t="str">
        <f t="shared" si="1143"/>
        <v/>
      </c>
      <c r="AN809" t="str">
        <f t="shared" si="1144"/>
        <v>Away</v>
      </c>
      <c r="AO809" t="str">
        <f t="shared" si="1145"/>
        <v>a</v>
      </c>
      <c r="AP809" t="str">
        <f t="shared" si="1146"/>
        <v/>
      </c>
      <c r="AQ809" t="str">
        <f t="shared" si="1147"/>
        <v/>
      </c>
      <c r="AR809" t="str">
        <f t="shared" si="1148"/>
        <v>Away</v>
      </c>
      <c r="AS809" t="str">
        <f t="shared" si="1149"/>
        <v>a</v>
      </c>
      <c r="AT809" t="str">
        <f t="shared" si="1150"/>
        <v>Defensive</v>
      </c>
      <c r="AU809" t="str">
        <f t="shared" si="1151"/>
        <v/>
      </c>
      <c r="AV809" t="str">
        <f t="shared" si="1152"/>
        <v/>
      </c>
      <c r="AW809" t="str" cm="1">
        <f t="array" ref="AW809">IFERROR(IF(O809&lt;&gt;"",O809,IF(OR($S809="",$T809=""),"",IF(O809&lt;&gt;"",O809,IF($T809&lt;&gt;"",_xlfn._xlws.FILTER(O:O,($BU:$BU=$BU809)*($I:$I=$I809)*($T:$T=$T809)*($S:$S=_xlfn.MINIFS($S:$S,$T:$T,"="&amp;$T809)),"")))))&amp;"",IF(O809="","",""))&amp;""</f>
        <v/>
      </c>
      <c r="AX809" t="str" cm="1">
        <f t="array" ref="AX809">IFERROR(IF(P809&lt;&gt;"",P809,IF(OR($S809="",$T809=""),"",IF($T809&lt;&gt;"",_xlfn._xlws.FILTER(P:P,($BU:$BU=$BU809)*($I:$I=$I809)*($T:$T=$T809)*($S:$S=_xlfn.MINIFS($S:$S,$T:$T,"="&amp;$T809)),""))))&amp;"",IF(P809="","",""))&amp;""</f>
        <v/>
      </c>
      <c r="AY809" t="str" cm="1">
        <f t="array" ref="AY809">IFERROR(IF(Q809&lt;&gt;"",Q809,IF(OR($S809="",$T809=""),"",IF($T809&lt;&gt;"",_xlfn._xlws.FILTER(Q:Q,($BU:$BU=$BU809)*($I:$I=$I809)*($T:$T=$T809)*($S:$S=_xlfn.MINIFS($S:$S,$T:$T,"="&amp;$T809)),""))))&amp;"",IF(Q809="","",""))&amp;""</f>
        <v/>
      </c>
      <c r="AZ809" t="str" cm="1">
        <f t="array" ref="AZ809">IFERROR(IF(R809&lt;&gt;"",R809,IF(OR($S809="",$T809=""),"",IF($T809&lt;&gt;"",_xlfn._xlws.FILTER(R:R,($BU:$BU=$BU809)*($I:$I=$I809)*($T:$T=$T809)*($S:$S=_xlfn.MINIFS($S:$S,$T:$T,"="&amp;$T809)),""))))&amp;"",IF(R809="","",""))&amp;""</f>
        <v>1</v>
      </c>
      <c r="BA809" s="6">
        <f t="shared" si="1153"/>
        <v>76</v>
      </c>
      <c r="BB809">
        <f t="shared" ref="BB809:BD809" si="1200">BB808</f>
        <v>18987</v>
      </c>
      <c r="BC809" t="str">
        <f t="shared" si="1200"/>
        <v>Velodrome</v>
      </c>
      <c r="BD809" t="str">
        <f t="shared" si="1200"/>
        <v>Outlaws</v>
      </c>
      <c r="BE809" t="s">
        <v>9</v>
      </c>
      <c r="BF809" t="s">
        <v>183</v>
      </c>
      <c r="BI809" cm="1">
        <f t="array" ref="BI809">IFERROR(_xlfn._xlws.FILTER(shifts!A:A,(shifts!B:B=events!AD809)*(shifts!AG:AG&gt;=events!BK809)*(shifts!AH:AH&lt;=events!BL809)),BI808)</f>
        <v>31</v>
      </c>
      <c r="BJ809" s="15">
        <f t="shared" si="1155"/>
        <v>0</v>
      </c>
      <c r="BK809">
        <f t="shared" si="1156"/>
        <v>398</v>
      </c>
      <c r="BL809">
        <f t="shared" si="1157"/>
        <v>398</v>
      </c>
      <c r="BM809" s="15">
        <f>SUMIFS(BJ$2:BJ809,K$2:K809,"=Intermission")+SUMIFS(BJ$2:BJ809,K$2:K809,"=Timeout")</f>
        <v>0</v>
      </c>
      <c r="BN809">
        <f t="shared" si="1158"/>
        <v>0</v>
      </c>
      <c r="BO809" s="19">
        <f t="shared" si="1159"/>
        <v>682</v>
      </c>
      <c r="BP809">
        <f t="shared" si="1160"/>
        <v>677</v>
      </c>
      <c r="BQ809" s="17">
        <f t="shared" si="1161"/>
        <v>682</v>
      </c>
      <c r="BR809" t="str">
        <f t="shared" si="1162"/>
        <v>event_team_player_1</v>
      </c>
      <c r="BS809">
        <f>COUNTIFS(S$3:S809,"="&amp;S809,AI$3:AI809,"="&amp;AI809)</f>
        <v>1</v>
      </c>
      <c r="BT809" t="str">
        <f>IFERROR(VLOOKUP(BB809&amp;BU809&amp;X809,game_rosters!U:W,3,FALSE),"")</f>
        <v>P100031</v>
      </c>
      <c r="BU809" t="str">
        <f t="shared" si="1163"/>
        <v>Outlaws</v>
      </c>
    </row>
    <row r="810" spans="1:73" x14ac:dyDescent="0.2">
      <c r="A810" t="str">
        <f t="shared" si="1138"/>
        <v/>
      </c>
      <c r="E810" s="4"/>
      <c r="F810" s="43"/>
      <c r="G810" s="4"/>
      <c r="H810" s="46"/>
      <c r="I810" s="44">
        <v>22</v>
      </c>
      <c r="J810" s="44" t="str">
        <f t="shared" si="1164"/>
        <v/>
      </c>
      <c r="R810" s="51">
        <v>1</v>
      </c>
      <c r="S810">
        <v>411</v>
      </c>
      <c r="T810" t="s">
        <v>756</v>
      </c>
      <c r="U810" t="str">
        <f>IF(B810=1,MAX($U$2:$U809)+1,IF(AND($T810&lt;&gt;"",$T810=$T809),$U809,IF(B810="x",U809,"")))</f>
        <v/>
      </c>
      <c r="V810" t="str">
        <f>IF(C810=1,MAX($V$2:$V809)+1,IF(AND($T810&lt;&gt;"",$T810=$T809),$U809,IF(C810="x",V809,"")))</f>
        <v/>
      </c>
      <c r="X810">
        <v>22</v>
      </c>
      <c r="AA810">
        <f t="shared" si="1135"/>
        <v>1411</v>
      </c>
      <c r="AB810" t="str">
        <f t="shared" si="1136"/>
        <v/>
      </c>
      <c r="AC810">
        <f t="shared" si="1132"/>
        <v>1411</v>
      </c>
      <c r="AD810" s="6">
        <v>1</v>
      </c>
      <c r="AE810" t="s">
        <v>939</v>
      </c>
      <c r="AF810" t="s">
        <v>865</v>
      </c>
      <c r="AG810" t="s">
        <v>756</v>
      </c>
      <c r="AH810" t="s">
        <v>756</v>
      </c>
      <c r="AI810" t="str">
        <f t="shared" si="1139"/>
        <v>o</v>
      </c>
      <c r="AJ810" t="str">
        <f t="shared" si="1140"/>
        <v/>
      </c>
      <c r="AK810" t="str">
        <f t="shared" si="1141"/>
        <v/>
      </c>
      <c r="AL810" t="str">
        <f t="shared" si="1142"/>
        <v/>
      </c>
      <c r="AM810" t="str">
        <f t="shared" si="1143"/>
        <v/>
      </c>
      <c r="AN810" t="str">
        <f t="shared" si="1144"/>
        <v>Away</v>
      </c>
      <c r="AO810" t="str">
        <f t="shared" si="1145"/>
        <v>a</v>
      </c>
      <c r="AP810" t="str">
        <f t="shared" si="1146"/>
        <v/>
      </c>
      <c r="AQ810" t="str">
        <f t="shared" si="1147"/>
        <v/>
      </c>
      <c r="AR810" t="str">
        <f t="shared" si="1148"/>
        <v>Away</v>
      </c>
      <c r="AS810" t="str">
        <f t="shared" si="1149"/>
        <v>a</v>
      </c>
      <c r="AT810" t="str">
        <f t="shared" si="1150"/>
        <v>Offensive</v>
      </c>
      <c r="AU810" t="str">
        <f t="shared" si="1151"/>
        <v/>
      </c>
      <c r="AV810" t="str">
        <f t="shared" si="1152"/>
        <v/>
      </c>
      <c r="AW810" t="str" cm="1">
        <f t="array" ref="AW810">IFERROR(IF(O810&lt;&gt;"",O810,IF(OR($S810="",$T810=""),"",IF(O810&lt;&gt;"",O810,IF($T810&lt;&gt;"",_xlfn._xlws.FILTER(O:O,($BU:$BU=$BU810)*($I:$I=$I810)*($T:$T=$T810)*($S:$S=_xlfn.MINIFS($S:$S,$T:$T,"="&amp;$T810)),"")))))&amp;"",IF(O810="","",""))&amp;""</f>
        <v/>
      </c>
      <c r="AX810" t="str" cm="1">
        <f t="array" ref="AX810">IFERROR(IF(P810&lt;&gt;"",P810,IF(OR($S810="",$T810=""),"",IF($T810&lt;&gt;"",_xlfn._xlws.FILTER(P:P,($BU:$BU=$BU810)*($I:$I=$I810)*($T:$T=$T810)*($S:$S=_xlfn.MINIFS($S:$S,$T:$T,"="&amp;$T810)),""))))&amp;"",IF(P810="","",""))&amp;""</f>
        <v/>
      </c>
      <c r="AY810" t="str" cm="1">
        <f t="array" ref="AY810">IFERROR(IF(Q810&lt;&gt;"",Q810,IF(OR($S810="",$T810=""),"",IF($T810&lt;&gt;"",_xlfn._xlws.FILTER(Q:Q,($BU:$BU=$BU810)*($I:$I=$I810)*($T:$T=$T810)*($S:$S=_xlfn.MINIFS($S:$S,$T:$T,"="&amp;$T810)),""))))&amp;"",IF(Q810="","",""))&amp;""</f>
        <v/>
      </c>
      <c r="AZ810" t="str" cm="1">
        <f t="array" ref="AZ810">IFERROR(IF(R810&lt;&gt;"",R810,IF(OR($S810="",$T810=""),"",IF($T810&lt;&gt;"",_xlfn._xlws.FILTER(R:R,($BU:$BU=$BU810)*($I:$I=$I810)*($T:$T=$T810)*($S:$S=_xlfn.MINIFS($S:$S,$T:$T,"="&amp;$T810)),""))))&amp;"",IF(R810="","",""))&amp;""</f>
        <v>1</v>
      </c>
      <c r="BA810" s="6">
        <f t="shared" si="1153"/>
        <v>76</v>
      </c>
      <c r="BB810">
        <f t="shared" ref="BB810:BD810" si="1201">BB809</f>
        <v>18987</v>
      </c>
      <c r="BC810" t="str">
        <f t="shared" si="1201"/>
        <v>Velodrome</v>
      </c>
      <c r="BD810" t="str">
        <f t="shared" si="1201"/>
        <v>Outlaws</v>
      </c>
      <c r="BE810" t="s">
        <v>9</v>
      </c>
      <c r="BF810" t="s">
        <v>183</v>
      </c>
      <c r="BI810" cm="1">
        <f t="array" ref="BI810">IFERROR(_xlfn._xlws.FILTER(shifts!A:A,(shifts!B:B=events!AD810)*(shifts!AG:AG&gt;=events!BK810)*(shifts!AH:AH&lt;=events!BL810)),BI809)</f>
        <v>31</v>
      </c>
      <c r="BJ810" s="15">
        <f t="shared" si="1155"/>
        <v>0</v>
      </c>
      <c r="BK810">
        <f t="shared" si="1156"/>
        <v>398</v>
      </c>
      <c r="BL810">
        <f t="shared" si="1157"/>
        <v>398</v>
      </c>
      <c r="BM810" s="15">
        <f>SUMIFS(BJ$2:BJ810,K$2:K810,"=Intermission")+SUMIFS(BJ$2:BJ810,K$2:K810,"=Timeout")</f>
        <v>0</v>
      </c>
      <c r="BN810">
        <f t="shared" si="1158"/>
        <v>0</v>
      </c>
      <c r="BO810" s="19">
        <f t="shared" si="1159"/>
        <v>682</v>
      </c>
      <c r="BP810">
        <f t="shared" si="1160"/>
        <v>677</v>
      </c>
      <c r="BQ810" s="17">
        <f t="shared" si="1161"/>
        <v>682</v>
      </c>
      <c r="BR810" t="str">
        <f t="shared" si="1162"/>
        <v>opp_team_player_1</v>
      </c>
      <c r="BS810">
        <f>COUNTIFS(S$3:S810,"="&amp;S810,AI$3:AI810,"="&amp;AI810)</f>
        <v>1</v>
      </c>
      <c r="BT810" t="str">
        <f>IFERROR(VLOOKUP(BB810&amp;BU810&amp;X810,game_rosters!U:W,3,FALSE),"")</f>
        <v>P100108</v>
      </c>
      <c r="BU810" t="str">
        <f t="shared" si="1163"/>
        <v>Velodrome</v>
      </c>
    </row>
    <row r="811" spans="1:73" x14ac:dyDescent="0.2">
      <c r="A811">
        <f t="shared" si="1138"/>
        <v>1</v>
      </c>
      <c r="E811" s="4"/>
      <c r="F811" s="43"/>
      <c r="G811" s="4"/>
      <c r="H811" s="46"/>
      <c r="I811" s="44">
        <v>13</v>
      </c>
      <c r="J811" s="44" t="str">
        <f t="shared" si="1164"/>
        <v/>
      </c>
      <c r="K811" t="s">
        <v>13</v>
      </c>
      <c r="R811" s="51">
        <v>1</v>
      </c>
      <c r="S811">
        <v>412</v>
      </c>
      <c r="T811" t="s">
        <v>756</v>
      </c>
      <c r="U811" t="str">
        <f>IF(B811=1,MAX($U$2:$U810)+1,IF(AND($T811&lt;&gt;"",$T811=$T810),$U810,IF(B811="x",U810,"")))</f>
        <v/>
      </c>
      <c r="V811" t="str">
        <f>IF(C811=1,MAX($V$2:$V810)+1,IF(AND($T811&lt;&gt;"",$T811=$T810),$U810,IF(C811="x",V810,"")))</f>
        <v/>
      </c>
      <c r="W811" t="s">
        <v>731</v>
      </c>
      <c r="X811">
        <v>13</v>
      </c>
      <c r="Z811">
        <v>1</v>
      </c>
      <c r="AA811">
        <f t="shared" si="1135"/>
        <v>1412</v>
      </c>
      <c r="AB811" t="str">
        <f t="shared" si="1136"/>
        <v/>
      </c>
      <c r="AC811">
        <f t="shared" si="1132"/>
        <v>1412</v>
      </c>
      <c r="AD811" s="6">
        <v>1</v>
      </c>
      <c r="AE811" t="s">
        <v>939</v>
      </c>
      <c r="AF811" t="s">
        <v>865</v>
      </c>
      <c r="AG811" t="s">
        <v>939</v>
      </c>
      <c r="AH811" t="s">
        <v>933</v>
      </c>
      <c r="AI811" t="str">
        <f t="shared" si="1139"/>
        <v>e</v>
      </c>
      <c r="AJ811" t="str">
        <f t="shared" si="1140"/>
        <v/>
      </c>
      <c r="AK811" t="str">
        <f t="shared" si="1141"/>
        <v/>
      </c>
      <c r="AL811" t="str">
        <f t="shared" si="1142"/>
        <v/>
      </c>
      <c r="AM811" t="str">
        <f t="shared" si="1143"/>
        <v/>
      </c>
      <c r="AN811" t="str">
        <f t="shared" si="1144"/>
        <v>Away</v>
      </c>
      <c r="AO811" t="str">
        <f t="shared" si="1145"/>
        <v>a</v>
      </c>
      <c r="AP811" t="str">
        <f t="shared" si="1146"/>
        <v/>
      </c>
      <c r="AQ811" t="str">
        <f t="shared" si="1147"/>
        <v/>
      </c>
      <c r="AR811" t="str">
        <f t="shared" si="1148"/>
        <v>Away</v>
      </c>
      <c r="AS811" t="str">
        <f t="shared" si="1149"/>
        <v>a</v>
      </c>
      <c r="AT811" t="str">
        <f t="shared" si="1150"/>
        <v>Offensive</v>
      </c>
      <c r="AU811" t="str">
        <f t="shared" si="1151"/>
        <v/>
      </c>
      <c r="AV811" t="str">
        <f t="shared" si="1152"/>
        <v/>
      </c>
      <c r="AW811" t="str" cm="1">
        <f t="array" ref="AW811">IFERROR(IF(O811&lt;&gt;"",O811,IF(OR($S811="",$T811=""),"",IF(O811&lt;&gt;"",O811,IF($T811&lt;&gt;"",_xlfn._xlws.FILTER(O:O,($BU:$BU=$BU811)*($I:$I=$I811)*($T:$T=$T811)*($S:$S=_xlfn.MINIFS($S:$S,$T:$T,"="&amp;$T811)),"")))))&amp;"",IF(O811="","",""))&amp;""</f>
        <v/>
      </c>
      <c r="AX811" t="str" cm="1">
        <f t="array" ref="AX811">IFERROR(IF(P811&lt;&gt;"",P811,IF(OR($S811="",$T811=""),"",IF($T811&lt;&gt;"",_xlfn._xlws.FILTER(P:P,($BU:$BU=$BU811)*($I:$I=$I811)*($T:$T=$T811)*($S:$S=_xlfn.MINIFS($S:$S,$T:$T,"="&amp;$T811)),""))))&amp;"",IF(P811="","",""))&amp;""</f>
        <v/>
      </c>
      <c r="AY811" t="str" cm="1">
        <f t="array" ref="AY811">IFERROR(IF(Q811&lt;&gt;"",Q811,IF(OR($S811="",$T811=""),"",IF($T811&lt;&gt;"",_xlfn._xlws.FILTER(Q:Q,($BU:$BU=$BU811)*($I:$I=$I811)*($T:$T=$T811)*($S:$S=_xlfn.MINIFS($S:$S,$T:$T,"="&amp;$T811)),""))))&amp;"",IF(Q811="","",""))&amp;""</f>
        <v/>
      </c>
      <c r="AZ811" t="str" cm="1">
        <f t="array" ref="AZ811">IFERROR(IF(R811&lt;&gt;"",R811,IF(OR($S811="",$T811=""),"",IF($T811&lt;&gt;"",_xlfn._xlws.FILTER(R:R,($BU:$BU=$BU811)*($I:$I=$I811)*($T:$T=$T811)*($S:$S=_xlfn.MINIFS($S:$S,$T:$T,"="&amp;$T811)),""))))&amp;"",IF(R811="","",""))&amp;""</f>
        <v>1</v>
      </c>
      <c r="BA811" s="6">
        <f t="shared" si="1153"/>
        <v>76</v>
      </c>
      <c r="BB811">
        <f t="shared" ref="BB811:BD811" si="1202">BB810</f>
        <v>18987</v>
      </c>
      <c r="BC811" t="str">
        <f t="shared" si="1202"/>
        <v>Velodrome</v>
      </c>
      <c r="BD811" t="str">
        <f t="shared" si="1202"/>
        <v>Outlaws</v>
      </c>
      <c r="BE811" t="s">
        <v>13</v>
      </c>
      <c r="BF811" t="s">
        <v>756</v>
      </c>
      <c r="BI811" cm="1">
        <f t="array" ref="BI811">IFERROR(_xlfn._xlws.FILTER(shifts!A:A,(shifts!B:B=events!AD811)*(shifts!AG:AG&gt;=events!BK811)*(shifts!AH:AH&lt;=events!BL811)),BI810)</f>
        <v>31</v>
      </c>
      <c r="BJ811" s="15">
        <f t="shared" si="1155"/>
        <v>1</v>
      </c>
      <c r="BK811">
        <f t="shared" si="1156"/>
        <v>398</v>
      </c>
      <c r="BL811">
        <f t="shared" si="1157"/>
        <v>397</v>
      </c>
      <c r="BM811" s="15">
        <f>SUMIFS(BJ$2:BJ811,K$2:K811,"=Intermission")+SUMIFS(BJ$2:BJ811,K$2:K811,"=Timeout")</f>
        <v>0</v>
      </c>
      <c r="BN811">
        <f t="shared" si="1158"/>
        <v>0</v>
      </c>
      <c r="BO811" s="19">
        <f t="shared" si="1159"/>
        <v>682</v>
      </c>
      <c r="BP811">
        <f t="shared" si="1160"/>
        <v>677</v>
      </c>
      <c r="BQ811" s="17">
        <f t="shared" si="1161"/>
        <v>683</v>
      </c>
      <c r="BR811" t="str">
        <f t="shared" si="1162"/>
        <v>event_team_player_1</v>
      </c>
      <c r="BS811">
        <f>COUNTIFS(S$3:S811,"="&amp;S811,AI$3:AI811,"="&amp;AI811)</f>
        <v>1</v>
      </c>
      <c r="BT811" t="str">
        <f>IFERROR(VLOOKUP(BB811&amp;BU811&amp;X811,game_rosters!U:W,3,FALSE),"")</f>
        <v>P100031</v>
      </c>
      <c r="BU811" t="str">
        <f t="shared" si="1163"/>
        <v>Outlaws</v>
      </c>
    </row>
    <row r="812" spans="1:73" x14ac:dyDescent="0.2">
      <c r="A812" t="str">
        <f t="shared" si="1138"/>
        <v/>
      </c>
      <c r="E812" s="4"/>
      <c r="F812" s="43"/>
      <c r="G812" s="4"/>
      <c r="H812" s="46"/>
      <c r="I812" s="44">
        <v>22</v>
      </c>
      <c r="J812" s="44" t="str">
        <f t="shared" si="1164"/>
        <v/>
      </c>
      <c r="R812" s="51">
        <v>1</v>
      </c>
      <c r="S812">
        <v>412</v>
      </c>
      <c r="T812" t="s">
        <v>756</v>
      </c>
      <c r="U812" t="str">
        <f>IF(B812=1,MAX($U$2:$U811)+1,IF(AND($T812&lt;&gt;"",$T812=$T811),$U811,IF(B812="x",U811,"")))</f>
        <v/>
      </c>
      <c r="V812" t="str">
        <f>IF(C812=1,MAX($V$2:$V811)+1,IF(AND($T812&lt;&gt;"",$T812=$T811),$U811,IF(C812="x",V811,"")))</f>
        <v/>
      </c>
      <c r="X812">
        <v>22</v>
      </c>
      <c r="AA812">
        <f t="shared" si="1135"/>
        <v>1412</v>
      </c>
      <c r="AB812" t="str">
        <f t="shared" si="1136"/>
        <v/>
      </c>
      <c r="AC812">
        <f t="shared" si="1132"/>
        <v>1412</v>
      </c>
      <c r="AD812" s="6">
        <v>1</v>
      </c>
      <c r="AE812" t="s">
        <v>939</v>
      </c>
      <c r="AF812" t="s">
        <v>865</v>
      </c>
      <c r="AG812" t="s">
        <v>939</v>
      </c>
      <c r="AH812" t="s">
        <v>933</v>
      </c>
      <c r="AI812" t="str">
        <f t="shared" si="1139"/>
        <v>o</v>
      </c>
      <c r="AJ812" t="str">
        <f t="shared" si="1140"/>
        <v/>
      </c>
      <c r="AK812" t="str">
        <f t="shared" si="1141"/>
        <v/>
      </c>
      <c r="AL812" t="str">
        <f t="shared" si="1142"/>
        <v/>
      </c>
      <c r="AM812" t="str">
        <f t="shared" si="1143"/>
        <v/>
      </c>
      <c r="AN812" t="str">
        <f t="shared" si="1144"/>
        <v>Away</v>
      </c>
      <c r="AO812" t="str">
        <f t="shared" si="1145"/>
        <v>a</v>
      </c>
      <c r="AP812" t="str">
        <f t="shared" si="1146"/>
        <v/>
      </c>
      <c r="AQ812" t="str">
        <f t="shared" si="1147"/>
        <v/>
      </c>
      <c r="AR812" t="str">
        <f t="shared" si="1148"/>
        <v>Away</v>
      </c>
      <c r="AS812" t="str">
        <f t="shared" si="1149"/>
        <v>a</v>
      </c>
      <c r="AT812" t="str">
        <f t="shared" si="1150"/>
        <v>Defensive</v>
      </c>
      <c r="AU812" t="str">
        <f t="shared" si="1151"/>
        <v/>
      </c>
      <c r="AV812" t="str">
        <f t="shared" si="1152"/>
        <v/>
      </c>
      <c r="AW812" t="str" cm="1">
        <f t="array" ref="AW812">IFERROR(IF(O812&lt;&gt;"",O812,IF(OR($S812="",$T812=""),"",IF(O812&lt;&gt;"",O812,IF($T812&lt;&gt;"",_xlfn._xlws.FILTER(O:O,($BU:$BU=$BU812)*($I:$I=$I812)*($T:$T=$T812)*($S:$S=_xlfn.MINIFS($S:$S,$T:$T,"="&amp;$T812)),"")))))&amp;"",IF(O812="","",""))&amp;""</f>
        <v/>
      </c>
      <c r="AX812" t="str" cm="1">
        <f t="array" ref="AX812">IFERROR(IF(P812&lt;&gt;"",P812,IF(OR($S812="",$T812=""),"",IF($T812&lt;&gt;"",_xlfn._xlws.FILTER(P:P,($BU:$BU=$BU812)*($I:$I=$I812)*($T:$T=$T812)*($S:$S=_xlfn.MINIFS($S:$S,$T:$T,"="&amp;$T812)),""))))&amp;"",IF(P812="","",""))&amp;""</f>
        <v/>
      </c>
      <c r="AY812" t="str" cm="1">
        <f t="array" ref="AY812">IFERROR(IF(Q812&lt;&gt;"",Q812,IF(OR($S812="",$T812=""),"",IF($T812&lt;&gt;"",_xlfn._xlws.FILTER(Q:Q,($BU:$BU=$BU812)*($I:$I=$I812)*($T:$T=$T812)*($S:$S=_xlfn.MINIFS($S:$S,$T:$T,"="&amp;$T812)),""))))&amp;"",IF(Q812="","",""))&amp;""</f>
        <v/>
      </c>
      <c r="AZ812" t="str" cm="1">
        <f t="array" ref="AZ812">IFERROR(IF(R812&lt;&gt;"",R812,IF(OR($S812="",$T812=""),"",IF($T812&lt;&gt;"",_xlfn._xlws.FILTER(R:R,($BU:$BU=$BU812)*($I:$I=$I812)*($T:$T=$T812)*($S:$S=_xlfn.MINIFS($S:$S,$T:$T,"="&amp;$T812)),""))))&amp;"",IF(R812="","",""))&amp;""</f>
        <v>1</v>
      </c>
      <c r="BA812" s="6">
        <f t="shared" si="1153"/>
        <v>76</v>
      </c>
      <c r="BB812">
        <f t="shared" ref="BB812:BD812" si="1203">BB811</f>
        <v>18987</v>
      </c>
      <c r="BC812" t="str">
        <f t="shared" si="1203"/>
        <v>Velodrome</v>
      </c>
      <c r="BD812" t="str">
        <f t="shared" si="1203"/>
        <v>Outlaws</v>
      </c>
      <c r="BE812" t="s">
        <v>13</v>
      </c>
      <c r="BF812" t="s">
        <v>756</v>
      </c>
      <c r="BI812" cm="1">
        <f t="array" ref="BI812">IFERROR(_xlfn._xlws.FILTER(shifts!A:A,(shifts!B:B=events!AD812)*(shifts!AG:AG&gt;=events!BK812)*(shifts!AH:AH&lt;=events!BL812)),BI811)</f>
        <v>31</v>
      </c>
      <c r="BJ812" s="15">
        <f t="shared" si="1155"/>
        <v>1</v>
      </c>
      <c r="BK812">
        <f t="shared" si="1156"/>
        <v>398</v>
      </c>
      <c r="BL812">
        <f t="shared" si="1157"/>
        <v>397</v>
      </c>
      <c r="BM812" s="15">
        <f>SUMIFS(BJ$2:BJ812,K$2:K812,"=Intermission")+SUMIFS(BJ$2:BJ812,K$2:K812,"=Timeout")</f>
        <v>0</v>
      </c>
      <c r="BN812">
        <f t="shared" si="1158"/>
        <v>0</v>
      </c>
      <c r="BO812" s="19">
        <f t="shared" si="1159"/>
        <v>682</v>
      </c>
      <c r="BP812">
        <f t="shared" si="1160"/>
        <v>677</v>
      </c>
      <c r="BQ812" s="17">
        <f t="shared" si="1161"/>
        <v>683</v>
      </c>
      <c r="BR812" t="str">
        <f t="shared" si="1162"/>
        <v>opp_team_player_1</v>
      </c>
      <c r="BS812">
        <f>COUNTIFS(S$3:S812,"="&amp;S812,AI$3:AI812,"="&amp;AI812)</f>
        <v>1</v>
      </c>
      <c r="BT812" t="str">
        <f>IFERROR(VLOOKUP(BB812&amp;BU812&amp;X812,game_rosters!U:W,3,FALSE),"")</f>
        <v>P100108</v>
      </c>
      <c r="BU812" t="str">
        <f t="shared" si="1163"/>
        <v>Velodrome</v>
      </c>
    </row>
    <row r="813" spans="1:73" x14ac:dyDescent="0.2">
      <c r="A813">
        <f t="shared" si="1138"/>
        <v>1</v>
      </c>
      <c r="E813" s="4"/>
      <c r="F813" s="43"/>
      <c r="G813" s="4"/>
      <c r="H813" s="46"/>
      <c r="I813" s="44">
        <v>13</v>
      </c>
      <c r="J813" s="44" t="str">
        <f t="shared" si="1164"/>
        <v/>
      </c>
      <c r="K813" t="s">
        <v>9</v>
      </c>
      <c r="L813" t="s">
        <v>173</v>
      </c>
      <c r="M813" t="s">
        <v>391</v>
      </c>
      <c r="O813" t="s">
        <v>636</v>
      </c>
      <c r="P813" t="s">
        <v>571</v>
      </c>
      <c r="Q813" t="s">
        <v>594</v>
      </c>
      <c r="R813" s="51">
        <v>1</v>
      </c>
      <c r="S813">
        <v>413</v>
      </c>
      <c r="T813" t="s">
        <v>756</v>
      </c>
      <c r="U813" t="str">
        <f>IF(B813=1,MAX($U$2:$U812)+1,IF(AND($T813&lt;&gt;"",$T813=$T812),$U812,IF(B813="x",U812,"")))</f>
        <v/>
      </c>
      <c r="V813" t="str">
        <f>IF(C813=1,MAX($V$2:$V812)+1,IF(AND($T813&lt;&gt;"",$T813=$T812),$U812,IF(C813="x",V812,"")))</f>
        <v/>
      </c>
      <c r="W813" t="s">
        <v>731</v>
      </c>
      <c r="X813">
        <v>13</v>
      </c>
      <c r="Z813">
        <v>1</v>
      </c>
      <c r="AA813">
        <f t="shared" si="1135"/>
        <v>1413</v>
      </c>
      <c r="AB813" t="str">
        <f t="shared" si="1136"/>
        <v/>
      </c>
      <c r="AC813">
        <f t="shared" si="1132"/>
        <v>1413</v>
      </c>
      <c r="AD813" s="6">
        <v>1</v>
      </c>
      <c r="AE813" t="s">
        <v>939</v>
      </c>
      <c r="AF813" t="s">
        <v>933</v>
      </c>
      <c r="AG813" t="s">
        <v>756</v>
      </c>
      <c r="AH813" t="s">
        <v>756</v>
      </c>
      <c r="AI813" t="str">
        <f t="shared" si="1139"/>
        <v>e</v>
      </c>
      <c r="AJ813" t="str">
        <f t="shared" si="1140"/>
        <v/>
      </c>
      <c r="AK813" t="str">
        <f t="shared" si="1141"/>
        <v/>
      </c>
      <c r="AL813" t="str">
        <f t="shared" si="1142"/>
        <v/>
      </c>
      <c r="AM813" t="str">
        <f t="shared" si="1143"/>
        <v/>
      </c>
      <c r="AN813" t="str">
        <f t="shared" si="1144"/>
        <v>Away</v>
      </c>
      <c r="AO813" t="str">
        <f t="shared" si="1145"/>
        <v>a</v>
      </c>
      <c r="AP813" t="str">
        <f t="shared" si="1146"/>
        <v/>
      </c>
      <c r="AQ813" t="str">
        <f t="shared" si="1147"/>
        <v/>
      </c>
      <c r="AR813" t="str">
        <f t="shared" si="1148"/>
        <v>Away</v>
      </c>
      <c r="AS813" t="str">
        <f t="shared" si="1149"/>
        <v>a</v>
      </c>
      <c r="AT813" t="str">
        <f t="shared" si="1150"/>
        <v>Offensive</v>
      </c>
      <c r="AU813" t="str">
        <f t="shared" si="1151"/>
        <v/>
      </c>
      <c r="AV813" t="str">
        <f t="shared" si="1152"/>
        <v/>
      </c>
      <c r="AW813" t="str" cm="1">
        <f t="array" ref="AW813">IFERROR(IF(O813&lt;&gt;"",O813,IF(OR($S813="",$T813=""),"",IF(O813&lt;&gt;"",O813,IF($T813&lt;&gt;"",_xlfn._xlws.FILTER(O:O,($BU:$BU=$BU813)*($I:$I=$I813)*($T:$T=$T813)*($S:$S=_xlfn.MINIFS($S:$S,$T:$T,"="&amp;$T813)),"")))))&amp;"",IF(O813="","",""))&amp;""</f>
        <v>OffensivePlay_Pass-Reverse</v>
      </c>
      <c r="AX813" t="str" cm="1">
        <f t="array" ref="AX813">IFERROR(IF(P813&lt;&gt;"",P813,IF(OR($S813="",$T813=""),"",IF($T813&lt;&gt;"",_xlfn._xlws.FILTER(P:P,($BU:$BU=$BU813)*($I:$I=$I813)*($T:$T=$T813)*($S:$S=_xlfn.MINIFS($S:$S,$T:$T,"="&amp;$T813)),""))))&amp;"",IF(P813="","",""))&amp;""</f>
        <v>OffensivePlay_Zone-Dump/RimInZone</v>
      </c>
      <c r="AY813" t="str" cm="1">
        <f t="array" ref="AY813">IFERROR(IF(Q813&lt;&gt;"",Q813,IF(OR($S813="",$T813=""),"",IF($T813&lt;&gt;"",_xlfn._xlws.FILTER(Q:Q,($BU:$BU=$BU813)*($I:$I=$I813)*($T:$T=$T813)*($S:$S=_xlfn.MINIFS($S:$S,$T:$T,"="&amp;$T813)),""))))&amp;"",IF(Q813="","",""))&amp;""</f>
        <v>u</v>
      </c>
      <c r="AZ813" t="str" cm="1">
        <f t="array" ref="AZ813">IFERROR(IF(R813&lt;&gt;"",R813,IF(OR($S813="",$T813=""),"",IF($T813&lt;&gt;"",_xlfn._xlws.FILTER(R:R,($BU:$BU=$BU813)*($I:$I=$I813)*($T:$T=$T813)*($S:$S=_xlfn.MINIFS($S:$S,$T:$T,"="&amp;$T813)),""))))&amp;"",IF(R813="","",""))&amp;""</f>
        <v>1</v>
      </c>
      <c r="BA813" s="6">
        <f t="shared" si="1153"/>
        <v>76</v>
      </c>
      <c r="BB813">
        <f t="shared" ref="BB813:BD813" si="1204">BB812</f>
        <v>18987</v>
      </c>
      <c r="BC813" t="str">
        <f t="shared" si="1204"/>
        <v>Velodrome</v>
      </c>
      <c r="BD813" t="str">
        <f t="shared" si="1204"/>
        <v>Outlaws</v>
      </c>
      <c r="BE813" t="s">
        <v>9</v>
      </c>
      <c r="BF813" t="s">
        <v>173</v>
      </c>
      <c r="BI813" cm="1">
        <f t="array" ref="BI813">IFERROR(_xlfn._xlws.FILTER(shifts!A:A,(shifts!B:B=events!AD813)*(shifts!AG:AG&gt;=events!BK813)*(shifts!AH:AH&lt;=events!BL813)),BI812)</f>
        <v>31</v>
      </c>
      <c r="BJ813" s="15">
        <f t="shared" si="1155"/>
        <v>0</v>
      </c>
      <c r="BK813">
        <f t="shared" si="1156"/>
        <v>397</v>
      </c>
      <c r="BL813">
        <f t="shared" si="1157"/>
        <v>397</v>
      </c>
      <c r="BM813" s="15">
        <f>SUMIFS(BJ$2:BJ813,K$2:K813,"=Intermission")+SUMIFS(BJ$2:BJ813,K$2:K813,"=Timeout")</f>
        <v>0</v>
      </c>
      <c r="BN813">
        <f t="shared" si="1158"/>
        <v>0</v>
      </c>
      <c r="BO813" s="19">
        <f t="shared" si="1159"/>
        <v>683</v>
      </c>
      <c r="BP813">
        <f t="shared" si="1160"/>
        <v>678</v>
      </c>
      <c r="BQ813" s="17">
        <f t="shared" si="1161"/>
        <v>683</v>
      </c>
      <c r="BR813" t="str">
        <f t="shared" si="1162"/>
        <v>event_team_player_1</v>
      </c>
      <c r="BS813">
        <f>COUNTIFS(S$3:S813,"="&amp;S813,AI$3:AI813,"="&amp;AI813)</f>
        <v>1</v>
      </c>
      <c r="BT813" t="str">
        <f>IFERROR(VLOOKUP(BB813&amp;BU813&amp;X813,game_rosters!U:W,3,FALSE),"")</f>
        <v>P100031</v>
      </c>
      <c r="BU813" t="str">
        <f t="shared" si="1163"/>
        <v>Outlaws</v>
      </c>
    </row>
    <row r="814" spans="1:73" x14ac:dyDescent="0.2">
      <c r="A814" t="str">
        <f t="shared" si="1138"/>
        <v/>
      </c>
      <c r="E814" s="4"/>
      <c r="F814" s="43"/>
      <c r="G814" s="4"/>
      <c r="H814" s="46"/>
      <c r="I814" s="44">
        <v>22</v>
      </c>
      <c r="J814" s="44" t="str">
        <f t="shared" si="1164"/>
        <v/>
      </c>
      <c r="R814" s="51">
        <v>1</v>
      </c>
      <c r="S814">
        <v>413</v>
      </c>
      <c r="T814" t="s">
        <v>756</v>
      </c>
      <c r="U814" t="str">
        <f>IF(B814=1,MAX($U$2:$U813)+1,IF(AND($T814&lt;&gt;"",$T814=$T813),$U813,IF(B814="x",U813,"")))</f>
        <v/>
      </c>
      <c r="V814" t="str">
        <f>IF(C814=1,MAX($V$2:$V813)+1,IF(AND($T814&lt;&gt;"",$T814=$T813),$U813,IF(C814="x",V813,"")))</f>
        <v/>
      </c>
      <c r="X814">
        <v>22</v>
      </c>
      <c r="AA814">
        <f t="shared" si="1135"/>
        <v>1413</v>
      </c>
      <c r="AB814" t="str">
        <f t="shared" si="1136"/>
        <v/>
      </c>
      <c r="AC814">
        <f t="shared" si="1132"/>
        <v>1413</v>
      </c>
      <c r="AD814" s="6">
        <v>1</v>
      </c>
      <c r="AE814" t="s">
        <v>939</v>
      </c>
      <c r="AF814" t="s">
        <v>933</v>
      </c>
      <c r="AG814" t="s">
        <v>756</v>
      </c>
      <c r="AH814" t="s">
        <v>756</v>
      </c>
      <c r="AI814" t="str">
        <f t="shared" si="1139"/>
        <v>o</v>
      </c>
      <c r="AJ814" t="str">
        <f t="shared" si="1140"/>
        <v/>
      </c>
      <c r="AK814" t="str">
        <f t="shared" si="1141"/>
        <v/>
      </c>
      <c r="AL814" t="str">
        <f t="shared" si="1142"/>
        <v/>
      </c>
      <c r="AM814" t="str">
        <f t="shared" si="1143"/>
        <v/>
      </c>
      <c r="AN814" t="str">
        <f t="shared" si="1144"/>
        <v>Away</v>
      </c>
      <c r="AO814" t="str">
        <f t="shared" si="1145"/>
        <v>a</v>
      </c>
      <c r="AP814" t="str">
        <f t="shared" si="1146"/>
        <v/>
      </c>
      <c r="AQ814" t="str">
        <f t="shared" si="1147"/>
        <v/>
      </c>
      <c r="AR814" t="str">
        <f t="shared" si="1148"/>
        <v>Away</v>
      </c>
      <c r="AS814" t="str">
        <f t="shared" si="1149"/>
        <v>a</v>
      </c>
      <c r="AT814" t="str">
        <f t="shared" si="1150"/>
        <v>Defensive</v>
      </c>
      <c r="AU814" t="str">
        <f t="shared" si="1151"/>
        <v/>
      </c>
      <c r="AV814" t="str">
        <f t="shared" si="1152"/>
        <v/>
      </c>
      <c r="AW814" t="str" cm="1">
        <f t="array" ref="AW814">IFERROR(IF(O814&lt;&gt;"",O814,IF(OR($S814="",$T814=""),"",IF(O814&lt;&gt;"",O814,IF($T814&lt;&gt;"",_xlfn._xlws.FILTER(O:O,($BU:$BU=$BU814)*($I:$I=$I814)*($T:$T=$T814)*($S:$S=_xlfn.MINIFS($S:$S,$T:$T,"="&amp;$T814)),"")))))&amp;"",IF(O814="","",""))&amp;""</f>
        <v/>
      </c>
      <c r="AX814" t="str" cm="1">
        <f t="array" ref="AX814">IFERROR(IF(P814&lt;&gt;"",P814,IF(OR($S814="",$T814=""),"",IF($T814&lt;&gt;"",_xlfn._xlws.FILTER(P:P,($BU:$BU=$BU814)*($I:$I=$I814)*($T:$T=$T814)*($S:$S=_xlfn.MINIFS($S:$S,$T:$T,"="&amp;$T814)),""))))&amp;"",IF(P814="","",""))&amp;""</f>
        <v/>
      </c>
      <c r="AY814" t="str" cm="1">
        <f t="array" ref="AY814">IFERROR(IF(Q814&lt;&gt;"",Q814,IF(OR($S814="",$T814=""),"",IF($T814&lt;&gt;"",_xlfn._xlws.FILTER(Q:Q,($BU:$BU=$BU814)*($I:$I=$I814)*($T:$T=$T814)*($S:$S=_xlfn.MINIFS($S:$S,$T:$T,"="&amp;$T814)),""))))&amp;"",IF(Q814="","",""))&amp;""</f>
        <v/>
      </c>
      <c r="AZ814" t="str" cm="1">
        <f t="array" ref="AZ814">IFERROR(IF(R814&lt;&gt;"",R814,IF(OR($S814="",$T814=""),"",IF($T814&lt;&gt;"",_xlfn._xlws.FILTER(R:R,($BU:$BU=$BU814)*($I:$I=$I814)*($T:$T=$T814)*($S:$S=_xlfn.MINIFS($S:$S,$T:$T,"="&amp;$T814)),""))))&amp;"",IF(R814="","",""))&amp;""</f>
        <v>1</v>
      </c>
      <c r="BA814" s="6">
        <f t="shared" si="1153"/>
        <v>76</v>
      </c>
      <c r="BB814">
        <f t="shared" ref="BB814:BD814" si="1205">BB813</f>
        <v>18987</v>
      </c>
      <c r="BC814" t="str">
        <f t="shared" si="1205"/>
        <v>Velodrome</v>
      </c>
      <c r="BD814" t="str">
        <f t="shared" si="1205"/>
        <v>Outlaws</v>
      </c>
      <c r="BE814" t="s">
        <v>9</v>
      </c>
      <c r="BF814" t="s">
        <v>173</v>
      </c>
      <c r="BI814" cm="1">
        <f t="array" ref="BI814">IFERROR(_xlfn._xlws.FILTER(shifts!A:A,(shifts!B:B=events!AD814)*(shifts!AG:AG&gt;=events!BK814)*(shifts!AH:AH&lt;=events!BL814)),BI813)</f>
        <v>31</v>
      </c>
      <c r="BJ814" s="15">
        <f t="shared" si="1155"/>
        <v>0</v>
      </c>
      <c r="BK814">
        <f t="shared" si="1156"/>
        <v>397</v>
      </c>
      <c r="BL814">
        <f t="shared" si="1157"/>
        <v>397</v>
      </c>
      <c r="BM814" s="15">
        <f>SUMIFS(BJ$2:BJ814,K$2:K814,"=Intermission")+SUMIFS(BJ$2:BJ814,K$2:K814,"=Timeout")</f>
        <v>0</v>
      </c>
      <c r="BN814">
        <f t="shared" si="1158"/>
        <v>0</v>
      </c>
      <c r="BO814" s="19">
        <f t="shared" si="1159"/>
        <v>683</v>
      </c>
      <c r="BP814">
        <f t="shared" si="1160"/>
        <v>678</v>
      </c>
      <c r="BQ814" s="17">
        <f t="shared" si="1161"/>
        <v>683</v>
      </c>
      <c r="BR814" t="str">
        <f t="shared" si="1162"/>
        <v>opp_team_player_1</v>
      </c>
      <c r="BS814">
        <f>COUNTIFS(S$3:S814,"="&amp;S814,AI$3:AI814,"="&amp;AI814)</f>
        <v>1</v>
      </c>
      <c r="BT814" t="str">
        <f>IFERROR(VLOOKUP(BB814&amp;BU814&amp;X814,game_rosters!U:W,3,FALSE),"")</f>
        <v>P100108</v>
      </c>
      <c r="BU814" t="str">
        <f t="shared" si="1163"/>
        <v>Velodrome</v>
      </c>
    </row>
    <row r="815" spans="1:73" x14ac:dyDescent="0.2">
      <c r="A815">
        <f t="shared" si="1138"/>
        <v>1</v>
      </c>
      <c r="E815" s="4"/>
      <c r="F815" s="43"/>
      <c r="G815" s="4"/>
      <c r="H815" s="46"/>
      <c r="I815" s="44">
        <v>91</v>
      </c>
      <c r="J815" s="44" t="str">
        <f t="shared" si="1164"/>
        <v/>
      </c>
      <c r="K815" t="s">
        <v>13</v>
      </c>
      <c r="L815" t="s">
        <v>586</v>
      </c>
      <c r="N815" t="s">
        <v>595</v>
      </c>
      <c r="O815" t="s">
        <v>604</v>
      </c>
      <c r="Q815" t="s">
        <v>595</v>
      </c>
      <c r="S815">
        <v>414</v>
      </c>
      <c r="T815" t="s">
        <v>756</v>
      </c>
      <c r="U815" t="str">
        <f>IF(B815=1,MAX($U$2:$U814)+1,IF(AND($T815&lt;&gt;"",$T815=$T814),$U814,IF(B815="x",U814,"")))</f>
        <v/>
      </c>
      <c r="V815" t="str">
        <f>IF(C815=1,MAX($V$2:$V814)+1,IF(AND($T815&lt;&gt;"",$T815=$T814),$U814,IF(C815="x",V814,"")))</f>
        <v/>
      </c>
      <c r="W815" t="s">
        <v>735</v>
      </c>
      <c r="X815">
        <v>91</v>
      </c>
      <c r="Z815">
        <v>1</v>
      </c>
      <c r="AA815">
        <f t="shared" si="1135"/>
        <v>1414</v>
      </c>
      <c r="AB815" t="str">
        <f t="shared" si="1136"/>
        <v/>
      </c>
      <c r="AC815">
        <f t="shared" si="1132"/>
        <v>1414</v>
      </c>
      <c r="AD815" s="6">
        <v>1</v>
      </c>
      <c r="AE815" t="s">
        <v>939</v>
      </c>
      <c r="AF815" t="s">
        <v>925</v>
      </c>
      <c r="AG815" t="s">
        <v>939</v>
      </c>
      <c r="AH815" t="s">
        <v>926</v>
      </c>
      <c r="AI815" t="str">
        <f t="shared" si="1139"/>
        <v>e</v>
      </c>
      <c r="AJ815" t="str">
        <f t="shared" si="1140"/>
        <v/>
      </c>
      <c r="AK815" t="str">
        <f t="shared" si="1141"/>
        <v/>
      </c>
      <c r="AL815" t="str">
        <f t="shared" si="1142"/>
        <v/>
      </c>
      <c r="AM815" t="str">
        <f t="shared" si="1143"/>
        <v/>
      </c>
      <c r="AN815" t="str">
        <f t="shared" si="1144"/>
        <v>Home</v>
      </c>
      <c r="AO815" t="str">
        <f t="shared" si="1145"/>
        <v>h</v>
      </c>
      <c r="AP815" t="str">
        <f t="shared" si="1146"/>
        <v/>
      </c>
      <c r="AQ815" t="str">
        <f t="shared" si="1147"/>
        <v/>
      </c>
      <c r="AR815" t="str">
        <f t="shared" si="1148"/>
        <v>Home</v>
      </c>
      <c r="AS815" t="str">
        <f t="shared" si="1149"/>
        <v>h</v>
      </c>
      <c r="AT815" t="str">
        <f t="shared" si="1150"/>
        <v>Offensive</v>
      </c>
      <c r="AU815" t="str">
        <f t="shared" si="1151"/>
        <v/>
      </c>
      <c r="AV815" t="str">
        <f t="shared" si="1152"/>
        <v/>
      </c>
      <c r="AW815" t="str" cm="1">
        <f t="array" ref="AW815">IFERROR(IF(O815&lt;&gt;"",O815,IF(OR($S815="",$T815=""),"",IF(O815&lt;&gt;"",O815,IF($T815&lt;&gt;"",_xlfn._xlws.FILTER(O:O,($BU:$BU=$BU815)*($I:$I=$I815)*($T:$T=$T815)*($S:$S=_xlfn.MINIFS($S:$S,$T:$T,"="&amp;$T815)),"")))))&amp;"",IF(O815="","",""))&amp;""</f>
        <v>OffensivePlay_Zone-PuckRetrievalDumpIn</v>
      </c>
      <c r="AX815" t="str" cm="1">
        <f t="array" ref="AX815">IFERROR(IF(P815&lt;&gt;"",P815,IF(OR($S815="",$T815=""),"",IF($T815&lt;&gt;"",_xlfn._xlws.FILTER(P:P,($BU:$BU=$BU815)*($I:$I=$I815)*($T:$T=$T815)*($S:$S=_xlfn.MINIFS($S:$S,$T:$T,"="&amp;$T815)),""))))&amp;"",IF(P815="","",""))&amp;""</f>
        <v/>
      </c>
      <c r="AY815" t="str" cm="1">
        <f t="array" ref="AY815">IFERROR(IF(Q815&lt;&gt;"",Q815,IF(OR($S815="",$T815=""),"",IF($T815&lt;&gt;"",_xlfn._xlws.FILTER(Q:Q,($BU:$BU=$BU815)*($I:$I=$I815)*($T:$T=$T815)*($S:$S=_xlfn.MINIFS($S:$S,$T:$T,"="&amp;$T815)),""))))&amp;"",IF(Q815="","",""))&amp;""</f>
        <v>s</v>
      </c>
      <c r="AZ815" t="str" cm="1">
        <f t="array" ref="AZ815">IFERROR(IF(R815&lt;&gt;"",R815,IF(OR($S815="",$T815=""),"",IF($T815&lt;&gt;"",_xlfn._xlws.FILTER(R:R,($BU:$BU=$BU815)*($I:$I=$I815)*($T:$T=$T815)*($S:$S=_xlfn.MINIFS($S:$S,$T:$T,"="&amp;$T815)),""))))&amp;"",IF(R815="","",""))&amp;""</f>
        <v/>
      </c>
      <c r="BA815" s="6">
        <f t="shared" si="1153"/>
        <v>76</v>
      </c>
      <c r="BB815">
        <f t="shared" ref="BB815:BD815" si="1206">BB814</f>
        <v>18987</v>
      </c>
      <c r="BC815" t="str">
        <f t="shared" si="1206"/>
        <v>Velodrome</v>
      </c>
      <c r="BD815" t="str">
        <f t="shared" si="1206"/>
        <v>Outlaws</v>
      </c>
      <c r="BE815" t="s">
        <v>13</v>
      </c>
      <c r="BF815" t="s">
        <v>586</v>
      </c>
      <c r="BI815" cm="1">
        <f t="array" ref="BI815">IFERROR(_xlfn._xlws.FILTER(shifts!A:A,(shifts!B:B=events!AD815)*(shifts!AG:AG&gt;=events!BK815)*(shifts!AH:AH&lt;=events!BL815)),BI814)</f>
        <v>31</v>
      </c>
      <c r="BJ815" s="15">
        <f t="shared" si="1155"/>
        <v>2</v>
      </c>
      <c r="BK815">
        <f t="shared" si="1156"/>
        <v>396</v>
      </c>
      <c r="BL815">
        <f t="shared" si="1157"/>
        <v>394</v>
      </c>
      <c r="BM815" s="15">
        <f>SUMIFS(BJ$2:BJ815,K$2:K815,"=Intermission")+SUMIFS(BJ$2:BJ815,K$2:K815,"=Timeout")</f>
        <v>0</v>
      </c>
      <c r="BN815">
        <f t="shared" si="1158"/>
        <v>0</v>
      </c>
      <c r="BO815" s="19">
        <f t="shared" si="1159"/>
        <v>684</v>
      </c>
      <c r="BP815">
        <f t="shared" si="1160"/>
        <v>679</v>
      </c>
      <c r="BQ815" s="17">
        <f t="shared" si="1161"/>
        <v>686</v>
      </c>
      <c r="BR815" t="str">
        <f t="shared" si="1162"/>
        <v>event_team_player_1</v>
      </c>
      <c r="BS815">
        <f>COUNTIFS(S$3:S815,"="&amp;S815,AI$3:AI815,"="&amp;AI815)</f>
        <v>1</v>
      </c>
      <c r="BT815" t="str">
        <f>IFERROR(VLOOKUP(BB815&amp;BU815&amp;X815,game_rosters!U:W,3,FALSE),"")</f>
        <v>P100002</v>
      </c>
      <c r="BU815" t="str">
        <f t="shared" si="1163"/>
        <v>Velodrome</v>
      </c>
    </row>
    <row r="816" spans="1:73" x14ac:dyDescent="0.2">
      <c r="A816">
        <f t="shared" si="1138"/>
        <v>1</v>
      </c>
      <c r="E816" s="4"/>
      <c r="F816" s="43"/>
      <c r="G816" s="4"/>
      <c r="H816" s="46"/>
      <c r="I816" s="44">
        <v>91</v>
      </c>
      <c r="J816" s="44" t="str">
        <f t="shared" si="1164"/>
        <v/>
      </c>
      <c r="K816" t="s">
        <v>7</v>
      </c>
      <c r="L816" t="s">
        <v>172</v>
      </c>
      <c r="M816" t="s">
        <v>68</v>
      </c>
      <c r="N816" t="s">
        <v>595</v>
      </c>
      <c r="R816" s="51">
        <v>1</v>
      </c>
      <c r="S816">
        <v>415</v>
      </c>
      <c r="T816">
        <v>73</v>
      </c>
      <c r="U816" t="str">
        <f>IF(B816=1,MAX($U$2:$U815)+1,IF(AND($T816&lt;&gt;"",$T816=$T815),$U815,IF(B816="x",U815,"")))</f>
        <v/>
      </c>
      <c r="V816" t="str">
        <f>IF(C816=1,MAX($V$2:$V815)+1,IF(AND($T816&lt;&gt;"",$T816=$T815),$U815,IF(C816="x",V815,"")))</f>
        <v/>
      </c>
      <c r="W816" t="s">
        <v>735</v>
      </c>
      <c r="X816">
        <v>91</v>
      </c>
      <c r="Z816">
        <v>1</v>
      </c>
      <c r="AA816">
        <f t="shared" si="1135"/>
        <v>1415</v>
      </c>
      <c r="AB816">
        <f t="shared" si="1136"/>
        <v>9073</v>
      </c>
      <c r="AC816">
        <f t="shared" si="1132"/>
        <v>9073</v>
      </c>
      <c r="AD816" s="6">
        <v>1</v>
      </c>
      <c r="AE816" t="s">
        <v>939</v>
      </c>
      <c r="AF816" t="s">
        <v>926</v>
      </c>
      <c r="AG816" t="s">
        <v>756</v>
      </c>
      <c r="AH816" t="s">
        <v>756</v>
      </c>
      <c r="AI816" t="str">
        <f t="shared" si="1139"/>
        <v>e</v>
      </c>
      <c r="AJ816" t="str">
        <f t="shared" si="1140"/>
        <v/>
      </c>
      <c r="AK816" t="str">
        <f t="shared" si="1141"/>
        <v/>
      </c>
      <c r="AL816" t="str">
        <f t="shared" si="1142"/>
        <v/>
      </c>
      <c r="AM816" t="str">
        <f t="shared" si="1143"/>
        <v/>
      </c>
      <c r="AN816" t="str">
        <f t="shared" si="1144"/>
        <v>Home</v>
      </c>
      <c r="AO816" t="str">
        <f t="shared" si="1145"/>
        <v>h</v>
      </c>
      <c r="AP816" t="str">
        <f t="shared" si="1146"/>
        <v/>
      </c>
      <c r="AQ816" t="str">
        <f t="shared" si="1147"/>
        <v/>
      </c>
      <c r="AR816" t="str">
        <f t="shared" si="1148"/>
        <v>Home</v>
      </c>
      <c r="AS816" t="str">
        <f t="shared" si="1149"/>
        <v>h</v>
      </c>
      <c r="AT816" t="str">
        <f t="shared" si="1150"/>
        <v>Offensive</v>
      </c>
      <c r="AU816" t="str">
        <f t="shared" si="1151"/>
        <v/>
      </c>
      <c r="AV816" t="str">
        <f t="shared" si="1152"/>
        <v/>
      </c>
      <c r="AW816" t="str" cm="1">
        <f t="array" ref="AW816">IFERROR(IF(O816&lt;&gt;"",O816,IF(OR($S816="",$T816=""),"",IF(O816&lt;&gt;"",O816,IF($T816&lt;&gt;"",_xlfn._xlws.FILTER(O:O,($BU:$BU=$BU816)*($I:$I=$I816)*($T:$T=$T816)*($S:$S=_xlfn.MINIFS($S:$S,$T:$T,"="&amp;$T816)),"")))))&amp;"",IF(O816="","",""))&amp;""</f>
        <v/>
      </c>
      <c r="AX816" t="str" cm="1">
        <f t="array" ref="AX816">IFERROR(IF(P816&lt;&gt;"",P816,IF(OR($S816="",$T816=""),"",IF($T816&lt;&gt;"",_xlfn._xlws.FILTER(P:P,($BU:$BU=$BU816)*($I:$I=$I816)*($T:$T=$T816)*($S:$S=_xlfn.MINIFS($S:$S,$T:$T,"="&amp;$T816)),""))))&amp;"",IF(P816="","",""))&amp;""</f>
        <v/>
      </c>
      <c r="AY816" t="str" cm="1">
        <f t="array" ref="AY816">IFERROR(IF(Q816&lt;&gt;"",Q816,IF(OR($S816="",$T816=""),"",IF($T816&lt;&gt;"",_xlfn._xlws.FILTER(Q:Q,($BU:$BU=$BU816)*($I:$I=$I816)*($T:$T=$T816)*($S:$S=_xlfn.MINIFS($S:$S,$T:$T,"="&amp;$T816)),""))))&amp;"",IF(Q816="","",""))&amp;""</f>
        <v/>
      </c>
      <c r="AZ816" t="str" cm="1">
        <f t="array" ref="AZ816">IFERROR(IF(R816&lt;&gt;"",R816,IF(OR($S816="",$T816=""),"",IF($T816&lt;&gt;"",_xlfn._xlws.FILTER(R:R,($BU:$BU=$BU816)*($I:$I=$I816)*($T:$T=$T816)*($S:$S=_xlfn.MINIFS($S:$S,$T:$T,"="&amp;$T816)),""))))&amp;"",IF(R816="","",""))&amp;""</f>
        <v>1</v>
      </c>
      <c r="BA816" s="6">
        <f t="shared" si="1153"/>
        <v>76</v>
      </c>
      <c r="BB816">
        <f t="shared" ref="BB816:BD816" si="1207">BB815</f>
        <v>18987</v>
      </c>
      <c r="BC816" t="str">
        <f t="shared" si="1207"/>
        <v>Velodrome</v>
      </c>
      <c r="BD816" t="str">
        <f t="shared" si="1207"/>
        <v>Outlaws</v>
      </c>
      <c r="BE816" t="s">
        <v>7</v>
      </c>
      <c r="BF816" t="s">
        <v>172</v>
      </c>
      <c r="BI816" cm="1">
        <f t="array" ref="BI816">IFERROR(_xlfn._xlws.FILTER(shifts!A:A,(shifts!B:B=events!AD816)*(shifts!AG:AG&gt;=events!BK816)*(shifts!AH:AH&lt;=events!BL816)),BI815)</f>
        <v>31</v>
      </c>
      <c r="BJ816" s="15">
        <f t="shared" si="1155"/>
        <v>0</v>
      </c>
      <c r="BK816">
        <f t="shared" si="1156"/>
        <v>394</v>
      </c>
      <c r="BL816">
        <f t="shared" si="1157"/>
        <v>394</v>
      </c>
      <c r="BM816" s="15">
        <f>SUMIFS(BJ$2:BJ816,K$2:K816,"=Intermission")+SUMIFS(BJ$2:BJ816,K$2:K816,"=Timeout")</f>
        <v>0</v>
      </c>
      <c r="BN816">
        <f t="shared" si="1158"/>
        <v>0</v>
      </c>
      <c r="BO816" s="19">
        <f t="shared" si="1159"/>
        <v>686</v>
      </c>
      <c r="BP816">
        <f t="shared" si="1160"/>
        <v>681</v>
      </c>
      <c r="BQ816" s="17">
        <f t="shared" si="1161"/>
        <v>686</v>
      </c>
      <c r="BR816" t="str">
        <f t="shared" si="1162"/>
        <v>event_team_player_1</v>
      </c>
      <c r="BS816">
        <f>COUNTIFS(S$3:S816,"="&amp;S816,AI$3:AI816,"="&amp;AI816)</f>
        <v>1</v>
      </c>
      <c r="BT816" t="str">
        <f>IFERROR(VLOOKUP(BB816&amp;BU816&amp;X816,game_rosters!U:W,3,FALSE),"")</f>
        <v>P100002</v>
      </c>
      <c r="BU816" t="str">
        <f t="shared" si="1163"/>
        <v>Velodrome</v>
      </c>
    </row>
    <row r="817" spans="1:73" x14ac:dyDescent="0.2">
      <c r="A817" t="str">
        <f t="shared" si="1138"/>
        <v/>
      </c>
      <c r="E817" s="4"/>
      <c r="F817" s="43"/>
      <c r="G817" s="4"/>
      <c r="H817" s="46"/>
      <c r="I817" s="44">
        <v>75</v>
      </c>
      <c r="J817" s="44" t="str">
        <f t="shared" si="1164"/>
        <v/>
      </c>
      <c r="S817">
        <v>415</v>
      </c>
      <c r="T817">
        <v>73</v>
      </c>
      <c r="U817" t="str">
        <f>IF(B817=1,MAX($U$2:$U816)+1,IF(AND($T817&lt;&gt;"",$T817=$T816),$U816,IF(B817="x",U816,"")))</f>
        <v/>
      </c>
      <c r="V817" t="str">
        <f>IF(C817=1,MAX($V$2:$V816)+1,IF(AND($T817&lt;&gt;"",$T817=$T816),$U816,IF(C817="x",V816,"")))</f>
        <v/>
      </c>
      <c r="X817">
        <v>75</v>
      </c>
      <c r="Z817">
        <v>1</v>
      </c>
      <c r="AA817">
        <f t="shared" si="1135"/>
        <v>1415</v>
      </c>
      <c r="AB817">
        <f t="shared" si="1136"/>
        <v>9073</v>
      </c>
      <c r="AC817">
        <f t="shared" si="1132"/>
        <v>9073</v>
      </c>
      <c r="AD817" s="6">
        <v>1</v>
      </c>
      <c r="AE817" t="s">
        <v>939</v>
      </c>
      <c r="AF817" t="s">
        <v>926</v>
      </c>
      <c r="AG817" t="s">
        <v>756</v>
      </c>
      <c r="AH817" t="s">
        <v>756</v>
      </c>
      <c r="AI817" t="str">
        <f t="shared" si="1139"/>
        <v>e</v>
      </c>
      <c r="AJ817" t="str">
        <f t="shared" si="1140"/>
        <v/>
      </c>
      <c r="AK817" t="str">
        <f t="shared" si="1141"/>
        <v/>
      </c>
      <c r="AL817" t="str">
        <f t="shared" si="1142"/>
        <v/>
      </c>
      <c r="AM817" t="str">
        <f t="shared" si="1143"/>
        <v/>
      </c>
      <c r="AN817" t="str">
        <f t="shared" si="1144"/>
        <v>Home</v>
      </c>
      <c r="AO817" t="str">
        <f t="shared" si="1145"/>
        <v>h</v>
      </c>
      <c r="AP817" t="str">
        <f t="shared" si="1146"/>
        <v/>
      </c>
      <c r="AQ817" t="str">
        <f t="shared" si="1147"/>
        <v/>
      </c>
      <c r="AR817" t="str">
        <f t="shared" si="1148"/>
        <v>Home</v>
      </c>
      <c r="AS817" t="str">
        <f t="shared" si="1149"/>
        <v>h</v>
      </c>
      <c r="AT817" t="str">
        <f t="shared" si="1150"/>
        <v>Offensive</v>
      </c>
      <c r="AU817" t="str">
        <f t="shared" si="1151"/>
        <v/>
      </c>
      <c r="AV817" t="str">
        <f t="shared" si="1152"/>
        <v/>
      </c>
      <c r="AW817" t="str" cm="1">
        <f t="array" ref="AW817">IFERROR(IF(O817&lt;&gt;"",O817,IF(OR($S817="",$T817=""),"",IF(O817&lt;&gt;"",O817,IF($T817&lt;&gt;"",_xlfn._xlws.FILTER(O:O,($BU:$BU=$BU817)*($I:$I=$I817)*($T:$T=$T817)*($S:$S=_xlfn.MINIFS($S:$S,$T:$T,"="&amp;$T817)),"")))))&amp;"",IF(O817="","",""))&amp;""</f>
        <v/>
      </c>
      <c r="AX817" t="str" cm="1">
        <f t="array" ref="AX817">IFERROR(IF(P817&lt;&gt;"",P817,IF(OR($S817="",$T817=""),"",IF($T817&lt;&gt;"",_xlfn._xlws.FILTER(P:P,($BU:$BU=$BU817)*($I:$I=$I817)*($T:$T=$T817)*($S:$S=_xlfn.MINIFS($S:$S,$T:$T,"="&amp;$T817)),""))))&amp;"",IF(P817="","",""))&amp;""</f>
        <v/>
      </c>
      <c r="AY817" t="str" cm="1">
        <f t="array" ref="AY817">IFERROR(IF(Q817&lt;&gt;"",Q817,IF(OR($S817="",$T817=""),"",IF($T817&lt;&gt;"",_xlfn._xlws.FILTER(Q:Q,($BU:$BU=$BU817)*($I:$I=$I817)*($T:$T=$T817)*($S:$S=_xlfn.MINIFS($S:$S,$T:$T,"="&amp;$T817)),""))))&amp;"",IF(Q817="","",""))&amp;""</f>
        <v/>
      </c>
      <c r="AZ817" t="str" cm="1">
        <f t="array" ref="AZ817">IFERROR(IF(R817&lt;&gt;"",R817,IF(OR($S817="",$T817=""),"",IF($T817&lt;&gt;"",_xlfn._xlws.FILTER(R:R,($BU:$BU=$BU817)*($I:$I=$I817)*($T:$T=$T817)*($S:$S=_xlfn.MINIFS($S:$S,$T:$T,"="&amp;$T817)),""))))&amp;"",IF(R817="","",""))&amp;""</f>
        <v/>
      </c>
      <c r="BA817" s="6">
        <f t="shared" si="1153"/>
        <v>76</v>
      </c>
      <c r="BB817">
        <f t="shared" ref="BB817:BD817" si="1208">BB816</f>
        <v>18987</v>
      </c>
      <c r="BC817" t="str">
        <f t="shared" si="1208"/>
        <v>Velodrome</v>
      </c>
      <c r="BD817" t="str">
        <f t="shared" si="1208"/>
        <v>Outlaws</v>
      </c>
      <c r="BE817" t="s">
        <v>7</v>
      </c>
      <c r="BF817" t="s">
        <v>172</v>
      </c>
      <c r="BI817" cm="1">
        <f t="array" ref="BI817">IFERROR(_xlfn._xlws.FILTER(shifts!A:A,(shifts!B:B=events!AD817)*(shifts!AG:AG&gt;=events!BK817)*(shifts!AH:AH&lt;=events!BL817)),BI816)</f>
        <v>31</v>
      </c>
      <c r="BJ817" s="15">
        <f t="shared" si="1155"/>
        <v>0</v>
      </c>
      <c r="BK817">
        <f t="shared" si="1156"/>
        <v>394</v>
      </c>
      <c r="BL817">
        <f t="shared" si="1157"/>
        <v>394</v>
      </c>
      <c r="BM817" s="15">
        <f>SUMIFS(BJ$2:BJ817,K$2:K817,"=Intermission")+SUMIFS(BJ$2:BJ817,K$2:K817,"=Timeout")</f>
        <v>0</v>
      </c>
      <c r="BN817">
        <f t="shared" si="1158"/>
        <v>0</v>
      </c>
      <c r="BO817" s="19">
        <f t="shared" si="1159"/>
        <v>686</v>
      </c>
      <c r="BP817">
        <f t="shared" si="1160"/>
        <v>681</v>
      </c>
      <c r="BQ817" s="17">
        <f t="shared" si="1161"/>
        <v>686</v>
      </c>
      <c r="BR817" t="str">
        <f t="shared" si="1162"/>
        <v>event_team_player_2</v>
      </c>
      <c r="BS817">
        <f>COUNTIFS(S$3:S817,"="&amp;S817,AI$3:AI817,"="&amp;AI817)</f>
        <v>2</v>
      </c>
      <c r="BT817" t="str">
        <f>IFERROR(VLOOKUP(BB817&amp;BU817&amp;X817,game_rosters!U:W,3,FALSE),"")</f>
        <v>P100039</v>
      </c>
      <c r="BU817" t="str">
        <f t="shared" si="1163"/>
        <v>Velodrome</v>
      </c>
    </row>
    <row r="818" spans="1:73" x14ac:dyDescent="0.2">
      <c r="A818" t="str">
        <f t="shared" si="1138"/>
        <v/>
      </c>
      <c r="E818" s="4"/>
      <c r="F818" s="43"/>
      <c r="G818" s="4"/>
      <c r="H818" s="46"/>
      <c r="I818" s="44">
        <v>68</v>
      </c>
      <c r="J818" s="44" t="str">
        <f t="shared" si="1164"/>
        <v/>
      </c>
      <c r="R818" s="51">
        <v>1</v>
      </c>
      <c r="S818">
        <v>415</v>
      </c>
      <c r="T818">
        <v>73</v>
      </c>
      <c r="U818" t="str">
        <f>IF(B818=1,MAX($U$2:$U817)+1,IF(AND($T818&lt;&gt;"",$T818=$T817),$U817,IF(B818="x",U817,"")))</f>
        <v/>
      </c>
      <c r="V818" t="str">
        <f>IF(C818=1,MAX($V$2:$V817)+1,IF(AND($T818&lt;&gt;"",$T818=$T817),$U817,IF(C818="x",V817,"")))</f>
        <v/>
      </c>
      <c r="X818">
        <v>68</v>
      </c>
      <c r="AA818">
        <f t="shared" si="1135"/>
        <v>1415</v>
      </c>
      <c r="AB818">
        <f t="shared" si="1136"/>
        <v>9073</v>
      </c>
      <c r="AC818">
        <f t="shared" si="1132"/>
        <v>9073</v>
      </c>
      <c r="AD818" s="6">
        <v>1</v>
      </c>
      <c r="AE818" t="s">
        <v>939</v>
      </c>
      <c r="AF818" t="s">
        <v>926</v>
      </c>
      <c r="AG818" t="s">
        <v>756</v>
      </c>
      <c r="AH818" t="s">
        <v>756</v>
      </c>
      <c r="AI818" t="str">
        <f t="shared" si="1139"/>
        <v>o</v>
      </c>
      <c r="AJ818" t="str">
        <f t="shared" si="1140"/>
        <v/>
      </c>
      <c r="AK818" t="str">
        <f t="shared" si="1141"/>
        <v/>
      </c>
      <c r="AL818" t="str">
        <f t="shared" si="1142"/>
        <v/>
      </c>
      <c r="AM818" t="str">
        <f t="shared" si="1143"/>
        <v/>
      </c>
      <c r="AN818" t="str">
        <f t="shared" si="1144"/>
        <v>Home</v>
      </c>
      <c r="AO818" t="str">
        <f t="shared" si="1145"/>
        <v>h</v>
      </c>
      <c r="AP818" t="str">
        <f t="shared" si="1146"/>
        <v/>
      </c>
      <c r="AQ818" t="str">
        <f t="shared" si="1147"/>
        <v/>
      </c>
      <c r="AR818" t="str">
        <f t="shared" si="1148"/>
        <v>Home</v>
      </c>
      <c r="AS818" t="str">
        <f t="shared" si="1149"/>
        <v>h</v>
      </c>
      <c r="AT818" t="str">
        <f t="shared" si="1150"/>
        <v>Defensive</v>
      </c>
      <c r="AU818" t="str">
        <f t="shared" si="1151"/>
        <v/>
      </c>
      <c r="AV818" t="str">
        <f t="shared" si="1152"/>
        <v/>
      </c>
      <c r="AW818" t="str" cm="1">
        <f t="array" ref="AW818">IFERROR(IF(O818&lt;&gt;"",O818,IF(OR($S818="",$T818=""),"",IF(O818&lt;&gt;"",O818,IF($T818&lt;&gt;"",_xlfn._xlws.FILTER(O:O,($BU:$BU=$BU818)*($I:$I=$I818)*($T:$T=$T818)*($S:$S=_xlfn.MINIFS($S:$S,$T:$T,"="&amp;$T818)),"")))))&amp;"",IF(O818="","",""))&amp;""</f>
        <v/>
      </c>
      <c r="AX818" t="str" cm="1">
        <f t="array" ref="AX818">IFERROR(IF(P818&lt;&gt;"",P818,IF(OR($S818="",$T818=""),"",IF($T818&lt;&gt;"",_xlfn._xlws.FILTER(P:P,($BU:$BU=$BU818)*($I:$I=$I818)*($T:$T=$T818)*($S:$S=_xlfn.MINIFS($S:$S,$T:$T,"="&amp;$T818)),""))))&amp;"",IF(P818="","",""))&amp;""</f>
        <v/>
      </c>
      <c r="AY818" t="str" cm="1">
        <f t="array" ref="AY818">IFERROR(IF(Q818&lt;&gt;"",Q818,IF(OR($S818="",$T818=""),"",IF($T818&lt;&gt;"",_xlfn._xlws.FILTER(Q:Q,($BU:$BU=$BU818)*($I:$I=$I818)*($T:$T=$T818)*($S:$S=_xlfn.MINIFS($S:$S,$T:$T,"="&amp;$T818)),""))))&amp;"",IF(Q818="","",""))&amp;""</f>
        <v/>
      </c>
      <c r="AZ818" t="str" cm="1">
        <f t="array" ref="AZ818">IFERROR(IF(R818&lt;&gt;"",R818,IF(OR($S818="",$T818=""),"",IF($T818&lt;&gt;"",_xlfn._xlws.FILTER(R:R,($BU:$BU=$BU818)*($I:$I=$I818)*($T:$T=$T818)*($S:$S=_xlfn.MINIFS($S:$S,$T:$T,"="&amp;$T818)),""))))&amp;"",IF(R818="","",""))&amp;""</f>
        <v>1</v>
      </c>
      <c r="BA818" s="6">
        <f t="shared" si="1153"/>
        <v>76</v>
      </c>
      <c r="BB818">
        <f t="shared" ref="BB818:BD818" si="1209">BB817</f>
        <v>18987</v>
      </c>
      <c r="BC818" t="str">
        <f t="shared" si="1209"/>
        <v>Velodrome</v>
      </c>
      <c r="BD818" t="str">
        <f t="shared" si="1209"/>
        <v>Outlaws</v>
      </c>
      <c r="BE818" t="s">
        <v>7</v>
      </c>
      <c r="BF818" t="s">
        <v>172</v>
      </c>
      <c r="BI818" cm="1">
        <f t="array" ref="BI818">IFERROR(_xlfn._xlws.FILTER(shifts!A:A,(shifts!B:B=events!AD818)*(shifts!AG:AG&gt;=events!BK818)*(shifts!AH:AH&lt;=events!BL818)),BI817)</f>
        <v>31</v>
      </c>
      <c r="BJ818" s="15">
        <f t="shared" si="1155"/>
        <v>0</v>
      </c>
      <c r="BK818">
        <f t="shared" si="1156"/>
        <v>394</v>
      </c>
      <c r="BL818">
        <f t="shared" si="1157"/>
        <v>394</v>
      </c>
      <c r="BM818" s="15">
        <f>SUMIFS(BJ$2:BJ818,K$2:K818,"=Intermission")+SUMIFS(BJ$2:BJ818,K$2:K818,"=Timeout")</f>
        <v>0</v>
      </c>
      <c r="BN818">
        <f t="shared" si="1158"/>
        <v>0</v>
      </c>
      <c r="BO818" s="19">
        <f t="shared" si="1159"/>
        <v>686</v>
      </c>
      <c r="BP818">
        <f t="shared" si="1160"/>
        <v>681</v>
      </c>
      <c r="BQ818" s="17">
        <f t="shared" si="1161"/>
        <v>686</v>
      </c>
      <c r="BR818" t="str">
        <f t="shared" si="1162"/>
        <v>opp_team_player_1</v>
      </c>
      <c r="BS818">
        <f>COUNTIFS(S$3:S818,"="&amp;S818,AI$3:AI818,"="&amp;AI818)</f>
        <v>1</v>
      </c>
      <c r="BT818" t="str">
        <f>IFERROR(VLOOKUP(BB818&amp;BU818&amp;X818,game_rosters!U:W,3,FALSE),"")</f>
        <v>P100128</v>
      </c>
      <c r="BU818" t="str">
        <f t="shared" si="1163"/>
        <v>Outlaws</v>
      </c>
    </row>
    <row r="819" spans="1:73" x14ac:dyDescent="0.2">
      <c r="A819">
        <f t="shared" si="1138"/>
        <v>1</v>
      </c>
      <c r="E819" s="4"/>
      <c r="F819" s="43"/>
      <c r="G819" s="4"/>
      <c r="H819" s="46"/>
      <c r="I819" s="44">
        <v>91</v>
      </c>
      <c r="J819" s="44" t="str">
        <f t="shared" si="1164"/>
        <v>d</v>
      </c>
      <c r="K819" t="s">
        <v>238</v>
      </c>
      <c r="L819" t="s">
        <v>184</v>
      </c>
      <c r="M819" t="s">
        <v>89</v>
      </c>
      <c r="N819" t="s">
        <v>595</v>
      </c>
      <c r="R819" s="51">
        <v>1</v>
      </c>
      <c r="S819">
        <v>416</v>
      </c>
      <c r="T819">
        <v>73</v>
      </c>
      <c r="U819" t="str">
        <f>IF(B819=1,MAX($U$2:$U818)+1,IF(AND($T819&lt;&gt;"",$T819=$T818),$U818,IF(B819="x",U818,"")))</f>
        <v/>
      </c>
      <c r="V819" t="str">
        <f>IF(C819=1,MAX($V$2:$V818)+1,IF(AND($T819&lt;&gt;"",$T819=$T818),$U818,IF(C819="x",V818,"")))</f>
        <v/>
      </c>
      <c r="X819">
        <v>91</v>
      </c>
      <c r="Z819">
        <v>1</v>
      </c>
      <c r="AA819">
        <f t="shared" si="1135"/>
        <v>1416</v>
      </c>
      <c r="AB819">
        <f t="shared" si="1136"/>
        <v>9073</v>
      </c>
      <c r="AC819">
        <f t="shared" si="1132"/>
        <v>9073</v>
      </c>
      <c r="AD819" s="6">
        <v>1</v>
      </c>
      <c r="AE819" t="s">
        <v>939</v>
      </c>
      <c r="AF819" t="s">
        <v>926</v>
      </c>
      <c r="AG819" t="s">
        <v>756</v>
      </c>
      <c r="AH819" t="s">
        <v>756</v>
      </c>
      <c r="AI819" t="str">
        <f t="shared" si="1139"/>
        <v>e</v>
      </c>
      <c r="AJ819" t="str">
        <f t="shared" si="1140"/>
        <v>d</v>
      </c>
      <c r="AK819" t="str">
        <f t="shared" si="1141"/>
        <v>d</v>
      </c>
      <c r="AL819" t="str">
        <f t="shared" si="1142"/>
        <v/>
      </c>
      <c r="AM819" t="str">
        <f t="shared" si="1143"/>
        <v/>
      </c>
      <c r="AN819" t="str">
        <f t="shared" si="1144"/>
        <v>Home</v>
      </c>
      <c r="AO819" t="str">
        <f t="shared" si="1145"/>
        <v>h</v>
      </c>
      <c r="AP819" t="str">
        <f t="shared" si="1146"/>
        <v/>
      </c>
      <c r="AQ819" t="str">
        <f t="shared" si="1147"/>
        <v/>
      </c>
      <c r="AR819" t="str">
        <f t="shared" si="1148"/>
        <v>Home</v>
      </c>
      <c r="AS819" t="str">
        <f t="shared" si="1149"/>
        <v>h</v>
      </c>
      <c r="AT819" t="str">
        <f t="shared" si="1150"/>
        <v>Offensive</v>
      </c>
      <c r="AU819" t="str">
        <f t="shared" si="1151"/>
        <v/>
      </c>
      <c r="AV819" t="str">
        <f t="shared" si="1152"/>
        <v/>
      </c>
      <c r="AW819" t="str" cm="1">
        <f t="array" ref="AW819">IFERROR(IF(O819&lt;&gt;"",O819,IF(OR($S819="",$T819=""),"",IF(O819&lt;&gt;"",O819,IF($T819&lt;&gt;"",_xlfn._xlws.FILTER(O:O,($BU:$BU=$BU819)*($I:$I=$I819)*($T:$T=$T819)*($S:$S=_xlfn.MINIFS($S:$S,$T:$T,"="&amp;$T819)),"")))))&amp;"",IF(O819="","",""))&amp;""</f>
        <v/>
      </c>
      <c r="AX819" t="str" cm="1">
        <f t="array" ref="AX819">IFERROR(IF(P819&lt;&gt;"",P819,IF(OR($S819="",$T819=""),"",IF($T819&lt;&gt;"",_xlfn._xlws.FILTER(P:P,($BU:$BU=$BU819)*($I:$I=$I819)*($T:$T=$T819)*($S:$S=_xlfn.MINIFS($S:$S,$T:$T,"="&amp;$T819)),""))))&amp;"",IF(P819="","",""))&amp;""</f>
        <v/>
      </c>
      <c r="AY819" t="str" cm="1">
        <f t="array" ref="AY819">IFERROR(IF(Q819&lt;&gt;"",Q819,IF(OR($S819="",$T819=""),"",IF($T819&lt;&gt;"",_xlfn._xlws.FILTER(Q:Q,($BU:$BU=$BU819)*($I:$I=$I819)*($T:$T=$T819)*($S:$S=_xlfn.MINIFS($S:$S,$T:$T,"="&amp;$T819)),""))))&amp;"",IF(Q819="","",""))&amp;""</f>
        <v/>
      </c>
      <c r="AZ819" t="str" cm="1">
        <f t="array" ref="AZ819">IFERROR(IF(R819&lt;&gt;"",R819,IF(OR($S819="",$T819=""),"",IF($T819&lt;&gt;"",_xlfn._xlws.FILTER(R:R,($BU:$BU=$BU819)*($I:$I=$I819)*($T:$T=$T819)*($S:$S=_xlfn.MINIFS($S:$S,$T:$T,"="&amp;$T819)),""))))&amp;"",IF(R819="","",""))&amp;""</f>
        <v>1</v>
      </c>
      <c r="BA819" s="6">
        <f t="shared" si="1153"/>
        <v>77</v>
      </c>
      <c r="BB819">
        <f t="shared" ref="BB819:BD819" si="1210">BB818</f>
        <v>18987</v>
      </c>
      <c r="BC819" t="str">
        <f t="shared" si="1210"/>
        <v>Velodrome</v>
      </c>
      <c r="BD819" t="str">
        <f t="shared" si="1210"/>
        <v>Outlaws</v>
      </c>
      <c r="BE819" t="s">
        <v>238</v>
      </c>
      <c r="BF819" t="s">
        <v>184</v>
      </c>
      <c r="BI819" cm="1">
        <f t="array" ref="BI819">IFERROR(_xlfn._xlws.FILTER(shifts!A:A,(shifts!B:B=events!AD819)*(shifts!AG:AG&gt;=events!BK819)*(shifts!AH:AH&lt;=events!BL819)),BI818)</f>
        <v>31</v>
      </c>
      <c r="BJ819" s="15">
        <f t="shared" si="1155"/>
        <v>0</v>
      </c>
      <c r="BK819">
        <f t="shared" si="1156"/>
        <v>394</v>
      </c>
      <c r="BL819">
        <f t="shared" si="1157"/>
        <v>394</v>
      </c>
      <c r="BM819" s="15">
        <f>SUMIFS(BJ$2:BJ819,K$2:K819,"=Intermission")+SUMIFS(BJ$2:BJ819,K$2:K819,"=Timeout")</f>
        <v>0</v>
      </c>
      <c r="BN819">
        <f t="shared" si="1158"/>
        <v>0</v>
      </c>
      <c r="BO819" s="19">
        <f t="shared" si="1159"/>
        <v>686</v>
      </c>
      <c r="BP819">
        <f t="shared" si="1160"/>
        <v>681</v>
      </c>
      <c r="BQ819" s="17">
        <f t="shared" si="1161"/>
        <v>686</v>
      </c>
      <c r="BR819" t="str">
        <f t="shared" si="1162"/>
        <v>event_team_player_1</v>
      </c>
      <c r="BS819">
        <f>COUNTIFS(S$3:S819,"="&amp;S819,AI$3:AI819,"="&amp;AI819)</f>
        <v>1</v>
      </c>
      <c r="BT819" t="str">
        <f>IFERROR(VLOOKUP(BB819&amp;BU819&amp;X819,game_rosters!U:W,3,FALSE),"")</f>
        <v>P100002</v>
      </c>
      <c r="BU819" t="str">
        <f t="shared" si="1163"/>
        <v>Velodrome</v>
      </c>
    </row>
    <row r="820" spans="1:73" x14ac:dyDescent="0.2">
      <c r="A820" t="str">
        <f t="shared" si="1138"/>
        <v/>
      </c>
      <c r="E820" s="4"/>
      <c r="F820" s="43"/>
      <c r="G820" s="4"/>
      <c r="H820" s="46"/>
      <c r="I820" s="44">
        <v>75</v>
      </c>
      <c r="J820" s="44" t="str">
        <f t="shared" si="1164"/>
        <v/>
      </c>
      <c r="S820">
        <v>416</v>
      </c>
      <c r="T820">
        <v>73</v>
      </c>
      <c r="U820" t="str">
        <f>IF(B820=1,MAX($U$2:$U819)+1,IF(AND($T820&lt;&gt;"",$T820=$T819),$U819,IF(B820="x",U819,"")))</f>
        <v/>
      </c>
      <c r="V820" t="str">
        <f>IF(C820=1,MAX($V$2:$V819)+1,IF(AND($T820&lt;&gt;"",$T820=$T819),$U819,IF(C820="x",V819,"")))</f>
        <v/>
      </c>
      <c r="X820">
        <v>75</v>
      </c>
      <c r="Z820">
        <v>1</v>
      </c>
      <c r="AA820">
        <f t="shared" si="1135"/>
        <v>1416</v>
      </c>
      <c r="AB820">
        <f t="shared" si="1136"/>
        <v>9073</v>
      </c>
      <c r="AC820">
        <f t="shared" si="1132"/>
        <v>9073</v>
      </c>
      <c r="AD820" s="6">
        <v>1</v>
      </c>
      <c r="AE820" t="s">
        <v>939</v>
      </c>
      <c r="AF820" t="s">
        <v>926</v>
      </c>
      <c r="AG820" t="s">
        <v>756</v>
      </c>
      <c r="AH820" t="s">
        <v>756</v>
      </c>
      <c r="AI820" t="str">
        <f t="shared" si="1139"/>
        <v>e</v>
      </c>
      <c r="AJ820" t="str">
        <f t="shared" si="1140"/>
        <v>d</v>
      </c>
      <c r="AK820" t="str">
        <f t="shared" si="1141"/>
        <v>d</v>
      </c>
      <c r="AL820" t="str">
        <f t="shared" si="1142"/>
        <v/>
      </c>
      <c r="AM820" t="str">
        <f t="shared" si="1143"/>
        <v/>
      </c>
      <c r="AN820" t="str">
        <f t="shared" si="1144"/>
        <v>Home</v>
      </c>
      <c r="AO820" t="str">
        <f t="shared" si="1145"/>
        <v>h</v>
      </c>
      <c r="AP820" t="str">
        <f t="shared" si="1146"/>
        <v/>
      </c>
      <c r="AQ820" t="str">
        <f t="shared" si="1147"/>
        <v/>
      </c>
      <c r="AR820" t="str">
        <f t="shared" si="1148"/>
        <v>Home</v>
      </c>
      <c r="AS820" t="str">
        <f t="shared" si="1149"/>
        <v>h</v>
      </c>
      <c r="AT820" t="str">
        <f t="shared" si="1150"/>
        <v>Offensive</v>
      </c>
      <c r="AU820" t="str">
        <f t="shared" si="1151"/>
        <v/>
      </c>
      <c r="AV820" t="str">
        <f t="shared" si="1152"/>
        <v/>
      </c>
      <c r="AW820" t="str" cm="1">
        <f t="array" ref="AW820">IFERROR(IF(O820&lt;&gt;"",O820,IF(OR($S820="",$T820=""),"",IF(O820&lt;&gt;"",O820,IF($T820&lt;&gt;"",_xlfn._xlws.FILTER(O:O,($BU:$BU=$BU820)*($I:$I=$I820)*($T:$T=$T820)*($S:$S=_xlfn.MINIFS($S:$S,$T:$T,"="&amp;$T820)),"")))))&amp;"",IF(O820="","",""))&amp;""</f>
        <v/>
      </c>
      <c r="AX820" t="str" cm="1">
        <f t="array" ref="AX820">IFERROR(IF(P820&lt;&gt;"",P820,IF(OR($S820="",$T820=""),"",IF($T820&lt;&gt;"",_xlfn._xlws.FILTER(P:P,($BU:$BU=$BU820)*($I:$I=$I820)*($T:$T=$T820)*($S:$S=_xlfn.MINIFS($S:$S,$T:$T,"="&amp;$T820)),""))))&amp;"",IF(P820="","",""))&amp;""</f>
        <v/>
      </c>
      <c r="AY820" t="str" cm="1">
        <f t="array" ref="AY820">IFERROR(IF(Q820&lt;&gt;"",Q820,IF(OR($S820="",$T820=""),"",IF($T820&lt;&gt;"",_xlfn._xlws.FILTER(Q:Q,($BU:$BU=$BU820)*($I:$I=$I820)*($T:$T=$T820)*($S:$S=_xlfn.MINIFS($S:$S,$T:$T,"="&amp;$T820)),""))))&amp;"",IF(Q820="","",""))&amp;""</f>
        <v/>
      </c>
      <c r="AZ820" t="str" cm="1">
        <f t="array" ref="AZ820">IFERROR(IF(R820&lt;&gt;"",R820,IF(OR($S820="",$T820=""),"",IF($T820&lt;&gt;"",_xlfn._xlws.FILTER(R:R,($BU:$BU=$BU820)*($I:$I=$I820)*($T:$T=$T820)*($S:$S=_xlfn.MINIFS($S:$S,$T:$T,"="&amp;$T820)),""))))&amp;"",IF(R820="","",""))&amp;""</f>
        <v/>
      </c>
      <c r="BA820" s="6">
        <f t="shared" si="1153"/>
        <v>77</v>
      </c>
      <c r="BB820">
        <f t="shared" ref="BB820:BD820" si="1211">BB819</f>
        <v>18987</v>
      </c>
      <c r="BC820" t="str">
        <f t="shared" si="1211"/>
        <v>Velodrome</v>
      </c>
      <c r="BD820" t="str">
        <f t="shared" si="1211"/>
        <v>Outlaws</v>
      </c>
      <c r="BE820" t="s">
        <v>238</v>
      </c>
      <c r="BF820" t="s">
        <v>184</v>
      </c>
      <c r="BI820" cm="1">
        <f t="array" ref="BI820">IFERROR(_xlfn._xlws.FILTER(shifts!A:A,(shifts!B:B=events!AD820)*(shifts!AG:AG&gt;=events!BK820)*(shifts!AH:AH&lt;=events!BL820)),BI819)</f>
        <v>31</v>
      </c>
      <c r="BJ820" s="15">
        <f t="shared" si="1155"/>
        <v>0</v>
      </c>
      <c r="BK820">
        <f t="shared" si="1156"/>
        <v>394</v>
      </c>
      <c r="BL820">
        <f t="shared" si="1157"/>
        <v>394</v>
      </c>
      <c r="BM820" s="15">
        <f>SUMIFS(BJ$2:BJ820,K$2:K820,"=Intermission")+SUMIFS(BJ$2:BJ820,K$2:K820,"=Timeout")</f>
        <v>0</v>
      </c>
      <c r="BN820">
        <f t="shared" si="1158"/>
        <v>0</v>
      </c>
      <c r="BO820" s="19">
        <f t="shared" si="1159"/>
        <v>686</v>
      </c>
      <c r="BP820">
        <f t="shared" si="1160"/>
        <v>681</v>
      </c>
      <c r="BQ820" s="17">
        <f t="shared" si="1161"/>
        <v>686</v>
      </c>
      <c r="BR820" t="str">
        <f t="shared" si="1162"/>
        <v>event_team_player_2</v>
      </c>
      <c r="BS820">
        <f>COUNTIFS(S$3:S820,"="&amp;S820,AI$3:AI820,"="&amp;AI820)</f>
        <v>2</v>
      </c>
      <c r="BT820" t="str">
        <f>IFERROR(VLOOKUP(BB820&amp;BU820&amp;X820,game_rosters!U:W,3,FALSE),"")</f>
        <v>P100039</v>
      </c>
      <c r="BU820" t="str">
        <f t="shared" si="1163"/>
        <v>Velodrome</v>
      </c>
    </row>
    <row r="821" spans="1:73" x14ac:dyDescent="0.2">
      <c r="A821" t="str">
        <f t="shared" si="1138"/>
        <v/>
      </c>
      <c r="E821" s="4"/>
      <c r="F821" s="43"/>
      <c r="G821" s="4"/>
      <c r="H821" s="46"/>
      <c r="I821" s="44">
        <v>68</v>
      </c>
      <c r="J821" s="44" t="str">
        <f t="shared" si="1164"/>
        <v/>
      </c>
      <c r="R821" s="51">
        <v>1</v>
      </c>
      <c r="S821">
        <v>416</v>
      </c>
      <c r="T821">
        <v>73</v>
      </c>
      <c r="U821" t="str">
        <f>IF(B821=1,MAX($U$2:$U820)+1,IF(AND($T821&lt;&gt;"",$T821=$T820),$U820,IF(B821="x",U820,"")))</f>
        <v/>
      </c>
      <c r="V821" t="str">
        <f>IF(C821=1,MAX($V$2:$V820)+1,IF(AND($T821&lt;&gt;"",$T821=$T820),$U820,IF(C821="x",V820,"")))</f>
        <v/>
      </c>
      <c r="X821">
        <v>68</v>
      </c>
      <c r="AA821">
        <f t="shared" si="1135"/>
        <v>1416</v>
      </c>
      <c r="AB821">
        <f t="shared" si="1136"/>
        <v>9073</v>
      </c>
      <c r="AC821">
        <f t="shared" si="1132"/>
        <v>9073</v>
      </c>
      <c r="AD821" s="6">
        <v>1</v>
      </c>
      <c r="AE821" t="s">
        <v>939</v>
      </c>
      <c r="AF821" t="s">
        <v>926</v>
      </c>
      <c r="AG821" t="s">
        <v>756</v>
      </c>
      <c r="AH821" t="s">
        <v>756</v>
      </c>
      <c r="AI821" t="str">
        <f t="shared" si="1139"/>
        <v>o</v>
      </c>
      <c r="AJ821" t="str">
        <f t="shared" si="1140"/>
        <v>d</v>
      </c>
      <c r="AK821" t="str">
        <f t="shared" si="1141"/>
        <v>d</v>
      </c>
      <c r="AL821" t="str">
        <f t="shared" si="1142"/>
        <v/>
      </c>
      <c r="AM821" t="str">
        <f t="shared" si="1143"/>
        <v/>
      </c>
      <c r="AN821" t="str">
        <f t="shared" si="1144"/>
        <v>Home</v>
      </c>
      <c r="AO821" t="str">
        <f t="shared" si="1145"/>
        <v>h</v>
      </c>
      <c r="AP821" t="str">
        <f t="shared" si="1146"/>
        <v/>
      </c>
      <c r="AQ821" t="str">
        <f t="shared" si="1147"/>
        <v/>
      </c>
      <c r="AR821" t="str">
        <f t="shared" si="1148"/>
        <v>Home</v>
      </c>
      <c r="AS821" t="str">
        <f t="shared" si="1149"/>
        <v>h</v>
      </c>
      <c r="AT821" t="str">
        <f t="shared" si="1150"/>
        <v>Defensive</v>
      </c>
      <c r="AU821" t="str">
        <f t="shared" si="1151"/>
        <v/>
      </c>
      <c r="AV821" t="str">
        <f t="shared" si="1152"/>
        <v/>
      </c>
      <c r="AW821" t="str" cm="1">
        <f t="array" ref="AW821">IFERROR(IF(O821&lt;&gt;"",O821,IF(OR($S821="",$T821=""),"",IF(O821&lt;&gt;"",O821,IF($T821&lt;&gt;"",_xlfn._xlws.FILTER(O:O,($BU:$BU=$BU821)*($I:$I=$I821)*($T:$T=$T821)*($S:$S=_xlfn.MINIFS($S:$S,$T:$T,"="&amp;$T821)),"")))))&amp;"",IF(O821="","",""))&amp;""</f>
        <v/>
      </c>
      <c r="AX821" t="str" cm="1">
        <f t="array" ref="AX821">IFERROR(IF(P821&lt;&gt;"",P821,IF(OR($S821="",$T821=""),"",IF($T821&lt;&gt;"",_xlfn._xlws.FILTER(P:P,($BU:$BU=$BU821)*($I:$I=$I821)*($T:$T=$T821)*($S:$S=_xlfn.MINIFS($S:$S,$T:$T,"="&amp;$T821)),""))))&amp;"",IF(P821="","",""))&amp;""</f>
        <v/>
      </c>
      <c r="AY821" t="str" cm="1">
        <f t="array" ref="AY821">IFERROR(IF(Q821&lt;&gt;"",Q821,IF(OR($S821="",$T821=""),"",IF($T821&lt;&gt;"",_xlfn._xlws.FILTER(Q:Q,($BU:$BU=$BU821)*($I:$I=$I821)*($T:$T=$T821)*($S:$S=_xlfn.MINIFS($S:$S,$T:$T,"="&amp;$T821)),""))))&amp;"",IF(Q821="","",""))&amp;""</f>
        <v/>
      </c>
      <c r="AZ821" t="str" cm="1">
        <f t="array" ref="AZ821">IFERROR(IF(R821&lt;&gt;"",R821,IF(OR($S821="",$T821=""),"",IF($T821&lt;&gt;"",_xlfn._xlws.FILTER(R:R,($BU:$BU=$BU821)*($I:$I=$I821)*($T:$T=$T821)*($S:$S=_xlfn.MINIFS($S:$S,$T:$T,"="&amp;$T821)),""))))&amp;"",IF(R821="","",""))&amp;""</f>
        <v>1</v>
      </c>
      <c r="BA821" s="6">
        <f t="shared" si="1153"/>
        <v>77</v>
      </c>
      <c r="BB821">
        <f t="shared" ref="BB821:BD821" si="1212">BB820</f>
        <v>18987</v>
      </c>
      <c r="BC821" t="str">
        <f t="shared" si="1212"/>
        <v>Velodrome</v>
      </c>
      <c r="BD821" t="str">
        <f t="shared" si="1212"/>
        <v>Outlaws</v>
      </c>
      <c r="BE821" t="s">
        <v>238</v>
      </c>
      <c r="BF821" t="s">
        <v>184</v>
      </c>
      <c r="BI821" cm="1">
        <f t="array" ref="BI821">IFERROR(_xlfn._xlws.FILTER(shifts!A:A,(shifts!B:B=events!AD821)*(shifts!AG:AG&gt;=events!BK821)*(shifts!AH:AH&lt;=events!BL821)),BI820)</f>
        <v>31</v>
      </c>
      <c r="BJ821" s="15">
        <f t="shared" si="1155"/>
        <v>0</v>
      </c>
      <c r="BK821">
        <f t="shared" si="1156"/>
        <v>394</v>
      </c>
      <c r="BL821">
        <f t="shared" si="1157"/>
        <v>394</v>
      </c>
      <c r="BM821" s="15">
        <f>SUMIFS(BJ$2:BJ821,K$2:K821,"=Intermission")+SUMIFS(BJ$2:BJ821,K$2:K821,"=Timeout")</f>
        <v>0</v>
      </c>
      <c r="BN821">
        <f t="shared" si="1158"/>
        <v>0</v>
      </c>
      <c r="BO821" s="19">
        <f t="shared" si="1159"/>
        <v>686</v>
      </c>
      <c r="BP821">
        <f t="shared" si="1160"/>
        <v>681</v>
      </c>
      <c r="BQ821" s="17">
        <f t="shared" si="1161"/>
        <v>686</v>
      </c>
      <c r="BR821" t="str">
        <f t="shared" si="1162"/>
        <v>opp_team_player_1</v>
      </c>
      <c r="BS821">
        <f>COUNTIFS(S$3:S821,"="&amp;S821,AI$3:AI821,"="&amp;AI821)</f>
        <v>1</v>
      </c>
      <c r="BT821" t="str">
        <f>IFERROR(VLOOKUP(BB821&amp;BU821&amp;X821,game_rosters!U:W,3,FALSE),"")</f>
        <v>P100128</v>
      </c>
      <c r="BU821" t="str">
        <f t="shared" si="1163"/>
        <v>Outlaws</v>
      </c>
    </row>
    <row r="822" spans="1:73" x14ac:dyDescent="0.2">
      <c r="A822">
        <f t="shared" si="1138"/>
        <v>1</v>
      </c>
      <c r="E822" s="4"/>
      <c r="F822" s="43"/>
      <c r="G822" s="4"/>
      <c r="H822" s="46"/>
      <c r="I822" s="44">
        <v>75</v>
      </c>
      <c r="J822" s="44" t="str">
        <f t="shared" si="1164"/>
        <v/>
      </c>
      <c r="K822" t="s">
        <v>7</v>
      </c>
      <c r="L822" t="s">
        <v>199</v>
      </c>
      <c r="M822" t="s">
        <v>68</v>
      </c>
      <c r="N822" t="s">
        <v>594</v>
      </c>
      <c r="R822" s="51">
        <v>1</v>
      </c>
      <c r="S822">
        <v>417</v>
      </c>
      <c r="T822">
        <v>74</v>
      </c>
      <c r="U822" t="str">
        <f>IF(B822=1,MAX($U$2:$U821)+1,IF(AND($T822&lt;&gt;"",$T822=$T821),$U821,IF(B822="x",U821,"")))</f>
        <v/>
      </c>
      <c r="V822" t="str">
        <f>IF(C822=1,MAX($V$2:$V821)+1,IF(AND($T822&lt;&gt;"",$T822=$T821),$U821,IF(C822="x",V821,"")))</f>
        <v/>
      </c>
      <c r="W822" t="s">
        <v>735</v>
      </c>
      <c r="X822">
        <v>75</v>
      </c>
      <c r="Z822">
        <v>1</v>
      </c>
      <c r="AA822">
        <f t="shared" si="1135"/>
        <v>1417</v>
      </c>
      <c r="AB822">
        <f t="shared" si="1136"/>
        <v>9074</v>
      </c>
      <c r="AC822">
        <f t="shared" si="1132"/>
        <v>9074</v>
      </c>
      <c r="AD822" s="6">
        <v>1</v>
      </c>
      <c r="AE822" t="s">
        <v>939</v>
      </c>
      <c r="AF822" t="s">
        <v>927</v>
      </c>
      <c r="AG822" t="s">
        <v>756</v>
      </c>
      <c r="AH822" t="s">
        <v>756</v>
      </c>
      <c r="AI822" t="str">
        <f t="shared" si="1139"/>
        <v>e</v>
      </c>
      <c r="AJ822" t="str">
        <f t="shared" si="1140"/>
        <v/>
      </c>
      <c r="AK822" t="str">
        <f t="shared" si="1141"/>
        <v/>
      </c>
      <c r="AL822" t="str">
        <f t="shared" si="1142"/>
        <v/>
      </c>
      <c r="AM822" t="str">
        <f t="shared" si="1143"/>
        <v/>
      </c>
      <c r="AN822" t="str">
        <f t="shared" si="1144"/>
        <v>Home</v>
      </c>
      <c r="AO822" t="str">
        <f t="shared" si="1145"/>
        <v>h</v>
      </c>
      <c r="AP822" t="str">
        <f t="shared" si="1146"/>
        <v/>
      </c>
      <c r="AQ822" t="str">
        <f t="shared" si="1147"/>
        <v/>
      </c>
      <c r="AR822" t="str">
        <f t="shared" si="1148"/>
        <v>Home</v>
      </c>
      <c r="AS822" t="str">
        <f t="shared" si="1149"/>
        <v>h</v>
      </c>
      <c r="AT822" t="str">
        <f t="shared" si="1150"/>
        <v>Offensive</v>
      </c>
      <c r="AU822" t="str">
        <f t="shared" si="1151"/>
        <v/>
      </c>
      <c r="AV822" t="str">
        <f t="shared" si="1152"/>
        <v/>
      </c>
      <c r="AW822" t="str" cm="1">
        <f t="array" ref="AW822">IFERROR(IF(O822&lt;&gt;"",O822,IF(OR($S822="",$T822=""),"",IF(O822&lt;&gt;"",O822,IF($T822&lt;&gt;"",_xlfn._xlws.FILTER(O:O,($BU:$BU=$BU822)*($I:$I=$I822)*($T:$T=$T822)*($S:$S=_xlfn.MINIFS($S:$S,$T:$T,"="&amp;$T822)),"")))))&amp;"",IF(O822="","",""))&amp;""</f>
        <v/>
      </c>
      <c r="AX822" t="str" cm="1">
        <f t="array" ref="AX822">IFERROR(IF(P822&lt;&gt;"",P822,IF(OR($S822="",$T822=""),"",IF($T822&lt;&gt;"",_xlfn._xlws.FILTER(P:P,($BU:$BU=$BU822)*($I:$I=$I822)*($T:$T=$T822)*($S:$S=_xlfn.MINIFS($S:$S,$T:$T,"="&amp;$T822)),""))))&amp;"",IF(P822="","",""))&amp;""</f>
        <v/>
      </c>
      <c r="AY822" t="str" cm="1">
        <f t="array" ref="AY822">IFERROR(IF(Q822&lt;&gt;"",Q822,IF(OR($S822="",$T822=""),"",IF($T822&lt;&gt;"",_xlfn._xlws.FILTER(Q:Q,($BU:$BU=$BU822)*($I:$I=$I822)*($T:$T=$T822)*($S:$S=_xlfn.MINIFS($S:$S,$T:$T,"="&amp;$T822)),""))))&amp;"",IF(Q822="","",""))&amp;""</f>
        <v/>
      </c>
      <c r="AZ822" t="str" cm="1">
        <f t="array" ref="AZ822">IFERROR(IF(R822&lt;&gt;"",R822,IF(OR($S822="",$T822=""),"",IF($T822&lt;&gt;"",_xlfn._xlws.FILTER(R:R,($BU:$BU=$BU822)*($I:$I=$I822)*($T:$T=$T822)*($S:$S=_xlfn.MINIFS($S:$S,$T:$T,"="&amp;$T822)),""))))&amp;"",IF(R822="","",""))&amp;""</f>
        <v>1</v>
      </c>
      <c r="BA822" s="6">
        <f t="shared" si="1153"/>
        <v>77</v>
      </c>
      <c r="BB822">
        <f t="shared" ref="BB822:BD822" si="1213">BB821</f>
        <v>18987</v>
      </c>
      <c r="BC822" t="str">
        <f t="shared" si="1213"/>
        <v>Velodrome</v>
      </c>
      <c r="BD822" t="str">
        <f t="shared" si="1213"/>
        <v>Outlaws</v>
      </c>
      <c r="BE822" t="s">
        <v>7</v>
      </c>
      <c r="BF822" t="s">
        <v>199</v>
      </c>
      <c r="BI822" cm="1">
        <f t="array" ref="BI822">IFERROR(_xlfn._xlws.FILTER(shifts!A:A,(shifts!B:B=events!AD822)*(shifts!AG:AG&gt;=events!BK822)*(shifts!AH:AH&lt;=events!BL822)),BI821)</f>
        <v>31</v>
      </c>
      <c r="BJ822" s="15">
        <f t="shared" si="1155"/>
        <v>0</v>
      </c>
      <c r="BK822">
        <f t="shared" si="1156"/>
        <v>392</v>
      </c>
      <c r="BL822">
        <f t="shared" si="1157"/>
        <v>392</v>
      </c>
      <c r="BM822" s="15">
        <f>SUMIFS(BJ$2:BJ822,K$2:K822,"=Intermission")+SUMIFS(BJ$2:BJ822,K$2:K822,"=Timeout")</f>
        <v>0</v>
      </c>
      <c r="BN822">
        <f t="shared" si="1158"/>
        <v>0</v>
      </c>
      <c r="BO822" s="19">
        <f t="shared" si="1159"/>
        <v>688</v>
      </c>
      <c r="BP822">
        <f t="shared" si="1160"/>
        <v>683</v>
      </c>
      <c r="BQ822" s="17">
        <f t="shared" si="1161"/>
        <v>688</v>
      </c>
      <c r="BR822" t="str">
        <f t="shared" si="1162"/>
        <v>event_team_player_1</v>
      </c>
      <c r="BS822">
        <f>COUNTIFS(S$3:S822,"="&amp;S822,AI$3:AI822,"="&amp;AI822)</f>
        <v>1</v>
      </c>
      <c r="BT822" t="str">
        <f>IFERROR(VLOOKUP(BB822&amp;BU822&amp;X822,game_rosters!U:W,3,FALSE),"")</f>
        <v>P100039</v>
      </c>
      <c r="BU822" t="str">
        <f t="shared" si="1163"/>
        <v>Velodrome</v>
      </c>
    </row>
    <row r="823" spans="1:73" x14ac:dyDescent="0.2">
      <c r="A823" t="str">
        <f t="shared" si="1138"/>
        <v/>
      </c>
      <c r="E823" s="4"/>
      <c r="F823" s="43"/>
      <c r="G823" s="4"/>
      <c r="H823" s="46"/>
      <c r="I823" s="44">
        <v>77</v>
      </c>
      <c r="J823" s="44" t="str">
        <f t="shared" si="1164"/>
        <v/>
      </c>
      <c r="O823" t="s">
        <v>602</v>
      </c>
      <c r="R823" s="51">
        <v>1</v>
      </c>
      <c r="S823">
        <v>417</v>
      </c>
      <c r="T823">
        <v>74</v>
      </c>
      <c r="U823" t="str">
        <f>IF(B823=1,MAX($U$2:$U822)+1,IF(AND($T823&lt;&gt;"",$T823=$T822),$U822,IF(B823="x",U822,"")))</f>
        <v/>
      </c>
      <c r="V823" t="str">
        <f>IF(C823=1,MAX($V$2:$V822)+1,IF(AND($T823&lt;&gt;"",$T823=$T822),$U822,IF(C823="x",V822,"")))</f>
        <v/>
      </c>
      <c r="X823">
        <v>77</v>
      </c>
      <c r="AA823">
        <f t="shared" si="1135"/>
        <v>1417</v>
      </c>
      <c r="AB823">
        <f t="shared" si="1136"/>
        <v>9074</v>
      </c>
      <c r="AC823">
        <f t="shared" si="1132"/>
        <v>9074</v>
      </c>
      <c r="AD823" s="6">
        <v>1</v>
      </c>
      <c r="AE823" t="s">
        <v>939</v>
      </c>
      <c r="AF823" t="s">
        <v>927</v>
      </c>
      <c r="AG823" t="s">
        <v>756</v>
      </c>
      <c r="AH823" t="s">
        <v>756</v>
      </c>
      <c r="AI823" t="str">
        <f t="shared" si="1139"/>
        <v>o</v>
      </c>
      <c r="AJ823" t="str">
        <f t="shared" si="1140"/>
        <v/>
      </c>
      <c r="AK823" t="str">
        <f t="shared" si="1141"/>
        <v/>
      </c>
      <c r="AL823" t="str">
        <f t="shared" si="1142"/>
        <v/>
      </c>
      <c r="AM823" t="str">
        <f t="shared" si="1143"/>
        <v/>
      </c>
      <c r="AN823" t="str">
        <f t="shared" si="1144"/>
        <v>Home</v>
      </c>
      <c r="AO823" t="str">
        <f t="shared" si="1145"/>
        <v>h</v>
      </c>
      <c r="AP823" t="str">
        <f t="shared" si="1146"/>
        <v/>
      </c>
      <c r="AQ823" t="str">
        <f t="shared" si="1147"/>
        <v/>
      </c>
      <c r="AR823" t="str">
        <f t="shared" si="1148"/>
        <v>Home</v>
      </c>
      <c r="AS823" t="str">
        <f t="shared" si="1149"/>
        <v>h</v>
      </c>
      <c r="AT823" t="str">
        <f t="shared" si="1150"/>
        <v>Defensive</v>
      </c>
      <c r="AU823" t="str">
        <f t="shared" si="1151"/>
        <v/>
      </c>
      <c r="AV823" t="str">
        <f t="shared" si="1152"/>
        <v/>
      </c>
      <c r="AW823" t="str" cm="1">
        <f t="array" ref="AW823">IFERROR(IF(O823&lt;&gt;"",O823,IF(OR($S823="",$T823=""),"",IF(O823&lt;&gt;"",O823,IF($T823&lt;&gt;"",_xlfn._xlws.FILTER(O:O,($BU:$BU=$BU823)*($I:$I=$I823)*($T:$T=$T823)*($S:$S=_xlfn.MINIFS($S:$S,$T:$T,"="&amp;$T823)),"")))))&amp;"",IF(O823="","",""))&amp;""</f>
        <v>Defensive_PlayPossession-StickCheck</v>
      </c>
      <c r="AX823" t="str" cm="1">
        <f t="array" ref="AX823">IFERROR(IF(P823&lt;&gt;"",P823,IF(OR($S823="",$T823=""),"",IF($T823&lt;&gt;"",_xlfn._xlws.FILTER(P:P,($BU:$BU=$BU823)*($I:$I=$I823)*($T:$T=$T823)*($S:$S=_xlfn.MINIFS($S:$S,$T:$T,"="&amp;$T823)),""))))&amp;"",IF(P823="","",""))&amp;""</f>
        <v/>
      </c>
      <c r="AY823" t="str" cm="1">
        <f t="array" ref="AY823">IFERROR(IF(Q823&lt;&gt;"",Q823,IF(OR($S823="",$T823=""),"",IF($T823&lt;&gt;"",_xlfn._xlws.FILTER(Q:Q,($BU:$BU=$BU823)*($I:$I=$I823)*($T:$T=$T823)*($S:$S=_xlfn.MINIFS($S:$S,$T:$T,"="&amp;$T823)),""))))&amp;"",IF(Q823="","",""))&amp;""</f>
        <v/>
      </c>
      <c r="AZ823" t="str" cm="1">
        <f t="array" ref="AZ823">IFERROR(IF(R823&lt;&gt;"",R823,IF(OR($S823="",$T823=""),"",IF($T823&lt;&gt;"",_xlfn._xlws.FILTER(R:R,($BU:$BU=$BU823)*($I:$I=$I823)*($T:$T=$T823)*($S:$S=_xlfn.MINIFS($S:$S,$T:$T,"="&amp;$T823)),""))))&amp;"",IF(R823="","",""))&amp;""</f>
        <v>1</v>
      </c>
      <c r="BA823" s="6">
        <f t="shared" si="1153"/>
        <v>77</v>
      </c>
      <c r="BB823">
        <f t="shared" ref="BB823:BD823" si="1214">BB822</f>
        <v>18987</v>
      </c>
      <c r="BC823" t="str">
        <f t="shared" si="1214"/>
        <v>Velodrome</v>
      </c>
      <c r="BD823" t="str">
        <f t="shared" si="1214"/>
        <v>Outlaws</v>
      </c>
      <c r="BE823" t="s">
        <v>7</v>
      </c>
      <c r="BF823" t="s">
        <v>199</v>
      </c>
      <c r="BI823" cm="1">
        <f t="array" ref="BI823">IFERROR(_xlfn._xlws.FILTER(shifts!A:A,(shifts!B:B=events!AD823)*(shifts!AG:AG&gt;=events!BK823)*(shifts!AH:AH&lt;=events!BL823)),BI822)</f>
        <v>31</v>
      </c>
      <c r="BJ823" s="15">
        <f t="shared" si="1155"/>
        <v>0</v>
      </c>
      <c r="BK823">
        <f t="shared" si="1156"/>
        <v>392</v>
      </c>
      <c r="BL823">
        <f t="shared" si="1157"/>
        <v>392</v>
      </c>
      <c r="BM823" s="15">
        <f>SUMIFS(BJ$2:BJ823,K$2:K823,"=Intermission")+SUMIFS(BJ$2:BJ823,K$2:K823,"=Timeout")</f>
        <v>0</v>
      </c>
      <c r="BN823">
        <f t="shared" si="1158"/>
        <v>0</v>
      </c>
      <c r="BO823" s="19">
        <f t="shared" si="1159"/>
        <v>688</v>
      </c>
      <c r="BP823">
        <f t="shared" si="1160"/>
        <v>683</v>
      </c>
      <c r="BQ823" s="17">
        <f t="shared" si="1161"/>
        <v>688</v>
      </c>
      <c r="BR823" t="str">
        <f t="shared" si="1162"/>
        <v>opp_team_player_1</v>
      </c>
      <c r="BS823">
        <f>COUNTIFS(S$3:S823,"="&amp;S823,AI$3:AI823,"="&amp;AI823)</f>
        <v>1</v>
      </c>
      <c r="BT823" t="str">
        <f>IFERROR(VLOOKUP(BB823&amp;BU823&amp;X823,game_rosters!U:W,3,FALSE),"")</f>
        <v>P100185</v>
      </c>
      <c r="BU823" t="str">
        <f t="shared" si="1163"/>
        <v>Outlaws</v>
      </c>
    </row>
    <row r="824" spans="1:73" x14ac:dyDescent="0.2">
      <c r="A824" t="str">
        <f t="shared" si="1138"/>
        <v/>
      </c>
      <c r="E824" s="4"/>
      <c r="F824" s="43"/>
      <c r="G824" s="4"/>
      <c r="H824" s="46"/>
      <c r="I824" s="44">
        <v>13</v>
      </c>
      <c r="J824" s="44" t="str">
        <f t="shared" si="1164"/>
        <v/>
      </c>
      <c r="O824" t="s">
        <v>605</v>
      </c>
      <c r="Q824" t="s">
        <v>595</v>
      </c>
      <c r="S824">
        <v>417</v>
      </c>
      <c r="T824">
        <v>74</v>
      </c>
      <c r="U824" t="str">
        <f>IF(B824=1,MAX($U$2:$U823)+1,IF(AND($T824&lt;&gt;"",$T824=$T823),$U823,IF(B824="x",U823,"")))</f>
        <v/>
      </c>
      <c r="V824" t="str">
        <f>IF(C824=1,MAX($V$2:$V823)+1,IF(AND($T824&lt;&gt;"",$T824=$T823),$U823,IF(C824="x",V823,"")))</f>
        <v/>
      </c>
      <c r="X824">
        <v>13</v>
      </c>
      <c r="AA824">
        <f t="shared" si="1135"/>
        <v>1417</v>
      </c>
      <c r="AB824">
        <f t="shared" si="1136"/>
        <v>9074</v>
      </c>
      <c r="AC824">
        <f t="shared" si="1132"/>
        <v>9074</v>
      </c>
      <c r="AD824" s="6">
        <v>1</v>
      </c>
      <c r="AE824" t="s">
        <v>939</v>
      </c>
      <c r="AF824" t="s">
        <v>927</v>
      </c>
      <c r="AG824" t="s">
        <v>756</v>
      </c>
      <c r="AH824" t="s">
        <v>756</v>
      </c>
      <c r="AI824" t="str">
        <f t="shared" si="1139"/>
        <v>o</v>
      </c>
      <c r="AJ824" t="str">
        <f t="shared" si="1140"/>
        <v/>
      </c>
      <c r="AK824" t="str">
        <f t="shared" si="1141"/>
        <v/>
      </c>
      <c r="AL824" t="str">
        <f t="shared" si="1142"/>
        <v/>
      </c>
      <c r="AM824" t="str">
        <f t="shared" si="1143"/>
        <v/>
      </c>
      <c r="AN824" t="str">
        <f t="shared" si="1144"/>
        <v>Home</v>
      </c>
      <c r="AO824" t="str">
        <f t="shared" si="1145"/>
        <v>h</v>
      </c>
      <c r="AP824" t="str">
        <f t="shared" si="1146"/>
        <v/>
      </c>
      <c r="AQ824" t="str">
        <f t="shared" si="1147"/>
        <v/>
      </c>
      <c r="AR824" t="str">
        <f t="shared" si="1148"/>
        <v>Home</v>
      </c>
      <c r="AS824" t="str">
        <f t="shared" si="1149"/>
        <v>h</v>
      </c>
      <c r="AT824" t="str">
        <f t="shared" si="1150"/>
        <v>Defensive</v>
      </c>
      <c r="AU824" t="str">
        <f t="shared" si="1151"/>
        <v/>
      </c>
      <c r="AV824" t="str">
        <f t="shared" si="1152"/>
        <v/>
      </c>
      <c r="AW824" t="str" cm="1">
        <f t="array" ref="AW824">IFERROR(IF(O824&lt;&gt;"",O824,IF(OR($S824="",$T824=""),"",IF(O824&lt;&gt;"",O824,IF($T824&lt;&gt;"",_xlfn._xlws.FILTER(O:O,($BU:$BU=$BU824)*($I:$I=$I824)*($T:$T=$T824)*($S:$S=_xlfn.MINIFS($S:$S,$T:$T,"="&amp;$T824)),"")))))&amp;"",IF(O824="","",""))&amp;""</f>
        <v>Defensive_PlayPass-InShotPassLane</v>
      </c>
      <c r="AX824" t="str" cm="1">
        <f t="array" ref="AX824">IFERROR(IF(P824&lt;&gt;"",P824,IF(OR($S824="",$T824=""),"",IF($T824&lt;&gt;"",_xlfn._xlws.FILTER(P:P,($BU:$BU=$BU824)*($I:$I=$I824)*($T:$T=$T824)*($S:$S=_xlfn.MINIFS($S:$S,$T:$T,"="&amp;$T824)),""))))&amp;"",IF(P824="","",""))&amp;""</f>
        <v/>
      </c>
      <c r="AY824" t="str" cm="1">
        <f t="array" ref="AY824">IFERROR(IF(Q824&lt;&gt;"",Q824,IF(OR($S824="",$T824=""),"",IF($T824&lt;&gt;"",_xlfn._xlws.FILTER(Q:Q,($BU:$BU=$BU824)*($I:$I=$I824)*($T:$T=$T824)*($S:$S=_xlfn.MINIFS($S:$S,$T:$T,"="&amp;$T824)),""))))&amp;"",IF(Q824="","",""))&amp;""</f>
        <v>s</v>
      </c>
      <c r="AZ824" t="str" cm="1">
        <f t="array" ref="AZ824">IFERROR(IF(R824&lt;&gt;"",R824,IF(OR($S824="",$T824=""),"",IF($T824&lt;&gt;"",_xlfn._xlws.FILTER(R:R,($BU:$BU=$BU824)*($I:$I=$I824)*($T:$T=$T824)*($S:$S=_xlfn.MINIFS($S:$S,$T:$T,"="&amp;$T824)),""))))&amp;"",IF(R824="","",""))&amp;""</f>
        <v/>
      </c>
      <c r="BA824" s="6">
        <f t="shared" si="1153"/>
        <v>77</v>
      </c>
      <c r="BB824">
        <f t="shared" ref="BB824:BD824" si="1215">BB823</f>
        <v>18987</v>
      </c>
      <c r="BC824" t="str">
        <f t="shared" si="1215"/>
        <v>Velodrome</v>
      </c>
      <c r="BD824" t="str">
        <f t="shared" si="1215"/>
        <v>Outlaws</v>
      </c>
      <c r="BE824" t="s">
        <v>7</v>
      </c>
      <c r="BF824" t="s">
        <v>199</v>
      </c>
      <c r="BI824" cm="1">
        <f t="array" ref="BI824">IFERROR(_xlfn._xlws.FILTER(shifts!A:A,(shifts!B:B=events!AD824)*(shifts!AG:AG&gt;=events!BK824)*(shifts!AH:AH&lt;=events!BL824)),BI823)</f>
        <v>31</v>
      </c>
      <c r="BJ824" s="15">
        <f t="shared" si="1155"/>
        <v>0</v>
      </c>
      <c r="BK824">
        <f t="shared" si="1156"/>
        <v>392</v>
      </c>
      <c r="BL824">
        <f t="shared" si="1157"/>
        <v>392</v>
      </c>
      <c r="BM824" s="15">
        <f>SUMIFS(BJ$2:BJ824,K$2:K824,"=Intermission")+SUMIFS(BJ$2:BJ824,K$2:K824,"=Timeout")</f>
        <v>0</v>
      </c>
      <c r="BN824">
        <f t="shared" si="1158"/>
        <v>0</v>
      </c>
      <c r="BO824" s="19">
        <f t="shared" si="1159"/>
        <v>688</v>
      </c>
      <c r="BP824">
        <f t="shared" si="1160"/>
        <v>683</v>
      </c>
      <c r="BQ824" s="17">
        <f t="shared" si="1161"/>
        <v>688</v>
      </c>
      <c r="BR824" t="str">
        <f t="shared" si="1162"/>
        <v>opp_team_player_2</v>
      </c>
      <c r="BS824">
        <f>COUNTIFS(S$3:S824,"="&amp;S824,AI$3:AI824,"="&amp;AI824)</f>
        <v>2</v>
      </c>
      <c r="BT824" t="str">
        <f>IFERROR(VLOOKUP(BB824&amp;BU824&amp;X824,game_rosters!U:W,3,FALSE),"")</f>
        <v>P100031</v>
      </c>
      <c r="BU824" t="str">
        <f t="shared" si="1163"/>
        <v>Outlaws</v>
      </c>
    </row>
    <row r="825" spans="1:73" x14ac:dyDescent="0.2">
      <c r="A825">
        <f t="shared" si="1138"/>
        <v>1</v>
      </c>
      <c r="E825" s="4"/>
      <c r="F825" s="43"/>
      <c r="G825" s="4"/>
      <c r="H825" s="46"/>
      <c r="I825" s="44">
        <v>75</v>
      </c>
      <c r="J825" s="44" t="str">
        <f t="shared" si="1164"/>
        <v/>
      </c>
      <c r="K825" t="s">
        <v>9</v>
      </c>
      <c r="L825" t="s">
        <v>173</v>
      </c>
      <c r="M825" t="s">
        <v>73</v>
      </c>
      <c r="R825" s="51">
        <v>1</v>
      </c>
      <c r="S825">
        <v>418</v>
      </c>
      <c r="T825">
        <v>74</v>
      </c>
      <c r="U825" t="str">
        <f>IF(B825=1,MAX($U$2:$U824)+1,IF(AND($T825&lt;&gt;"",$T825=$T824),$U824,IF(B825="x",U824,"")))</f>
        <v/>
      </c>
      <c r="V825" t="str">
        <f>IF(C825=1,MAX($V$2:$V824)+1,IF(AND($T825&lt;&gt;"",$T825=$T824),$U824,IF(C825="x",V824,"")))</f>
        <v/>
      </c>
      <c r="W825" t="s">
        <v>735</v>
      </c>
      <c r="X825">
        <v>75</v>
      </c>
      <c r="Z825">
        <v>1</v>
      </c>
      <c r="AA825">
        <f t="shared" si="1135"/>
        <v>1418</v>
      </c>
      <c r="AB825">
        <f t="shared" si="1136"/>
        <v>9074</v>
      </c>
      <c r="AC825">
        <f t="shared" si="1132"/>
        <v>9074</v>
      </c>
      <c r="AD825" s="6">
        <v>1</v>
      </c>
      <c r="AE825" t="s">
        <v>939</v>
      </c>
      <c r="AF825" t="s">
        <v>927</v>
      </c>
      <c r="AG825" t="s">
        <v>756</v>
      </c>
      <c r="AH825" t="s">
        <v>756</v>
      </c>
      <c r="AI825" t="str">
        <f t="shared" si="1139"/>
        <v>e</v>
      </c>
      <c r="AJ825" t="str">
        <f t="shared" si="1140"/>
        <v/>
      </c>
      <c r="AK825" t="str">
        <f t="shared" si="1141"/>
        <v/>
      </c>
      <c r="AL825" t="str">
        <f t="shared" si="1142"/>
        <v/>
      </c>
      <c r="AM825" t="str">
        <f t="shared" si="1143"/>
        <v/>
      </c>
      <c r="AN825" t="str">
        <f t="shared" si="1144"/>
        <v>Home</v>
      </c>
      <c r="AO825" t="str">
        <f t="shared" si="1145"/>
        <v>h</v>
      </c>
      <c r="AP825" t="str">
        <f t="shared" si="1146"/>
        <v/>
      </c>
      <c r="AQ825" t="str">
        <f t="shared" si="1147"/>
        <v/>
      </c>
      <c r="AR825" t="str">
        <f t="shared" si="1148"/>
        <v>Home</v>
      </c>
      <c r="AS825" t="str">
        <f t="shared" si="1149"/>
        <v>h</v>
      </c>
      <c r="AT825" t="str">
        <f t="shared" si="1150"/>
        <v>Offensive</v>
      </c>
      <c r="AU825" t="str">
        <f t="shared" si="1151"/>
        <v/>
      </c>
      <c r="AV825" t="str">
        <f t="shared" si="1152"/>
        <v/>
      </c>
      <c r="AW825" t="str" cm="1">
        <f t="array" ref="AW825">IFERROR(IF(O825&lt;&gt;"",O825,IF(OR($S825="",$T825=""),"",IF(O825&lt;&gt;"",O825,IF($T825&lt;&gt;"",_xlfn._xlws.FILTER(O:O,($BU:$BU=$BU825)*($I:$I=$I825)*($T:$T=$T825)*($S:$S=_xlfn.MINIFS($S:$S,$T:$T,"="&amp;$T825)),"")))))&amp;"",IF(O825="","",""))&amp;""</f>
        <v/>
      </c>
      <c r="AX825" t="str" cm="1">
        <f t="array" ref="AX825">IFERROR(IF(P825&lt;&gt;"",P825,IF(OR($S825="",$T825=""),"",IF($T825&lt;&gt;"",_xlfn._xlws.FILTER(P:P,($BU:$BU=$BU825)*($I:$I=$I825)*($T:$T=$T825)*($S:$S=_xlfn.MINIFS($S:$S,$T:$T,"="&amp;$T825)),""))))&amp;"",IF(P825="","",""))&amp;""</f>
        <v/>
      </c>
      <c r="AY825" t="str" cm="1">
        <f t="array" ref="AY825">IFERROR(IF(Q825&lt;&gt;"",Q825,IF(OR($S825="",$T825=""),"",IF($T825&lt;&gt;"",_xlfn._xlws.FILTER(Q:Q,($BU:$BU=$BU825)*($I:$I=$I825)*($T:$T=$T825)*($S:$S=_xlfn.MINIFS($S:$S,$T:$T,"="&amp;$T825)),""))))&amp;"",IF(Q825="","",""))&amp;""</f>
        <v/>
      </c>
      <c r="AZ825" t="str" cm="1">
        <f t="array" ref="AZ825">IFERROR(IF(R825&lt;&gt;"",R825,IF(OR($S825="",$T825=""),"",IF($T825&lt;&gt;"",_xlfn._xlws.FILTER(R:R,($BU:$BU=$BU825)*($I:$I=$I825)*($T:$T=$T825)*($S:$S=_xlfn.MINIFS($S:$S,$T:$T,"="&amp;$T825)),""))))&amp;"",IF(R825="","",""))&amp;""</f>
        <v>1</v>
      </c>
      <c r="BA825" s="6">
        <f t="shared" si="1153"/>
        <v>77</v>
      </c>
      <c r="BB825">
        <f t="shared" ref="BB825:BD825" si="1216">BB824</f>
        <v>18987</v>
      </c>
      <c r="BC825" t="str">
        <f t="shared" si="1216"/>
        <v>Velodrome</v>
      </c>
      <c r="BD825" t="str">
        <f t="shared" si="1216"/>
        <v>Outlaws</v>
      </c>
      <c r="BE825" t="s">
        <v>9</v>
      </c>
      <c r="BF825" t="s">
        <v>173</v>
      </c>
      <c r="BI825" cm="1">
        <f t="array" ref="BI825">IFERROR(_xlfn._xlws.FILTER(shifts!A:A,(shifts!B:B=events!AD825)*(shifts!AG:AG&gt;=events!BK825)*(shifts!AH:AH&lt;=events!BL825)),BI824)</f>
        <v>31</v>
      </c>
      <c r="BJ825" s="15">
        <f t="shared" si="1155"/>
        <v>0</v>
      </c>
      <c r="BK825">
        <f t="shared" si="1156"/>
        <v>392</v>
      </c>
      <c r="BL825">
        <f t="shared" si="1157"/>
        <v>392</v>
      </c>
      <c r="BM825" s="15">
        <f>SUMIFS(BJ$2:BJ825,K$2:K825,"=Intermission")+SUMIFS(BJ$2:BJ825,K$2:K825,"=Timeout")</f>
        <v>0</v>
      </c>
      <c r="BN825">
        <f t="shared" si="1158"/>
        <v>0</v>
      </c>
      <c r="BO825" s="19">
        <f t="shared" si="1159"/>
        <v>688</v>
      </c>
      <c r="BP825">
        <f t="shared" si="1160"/>
        <v>683</v>
      </c>
      <c r="BQ825" s="17">
        <f t="shared" si="1161"/>
        <v>688</v>
      </c>
      <c r="BR825" t="str">
        <f t="shared" si="1162"/>
        <v>event_team_player_1</v>
      </c>
      <c r="BS825">
        <f>COUNTIFS(S$3:S825,"="&amp;S825,AI$3:AI825,"="&amp;AI825)</f>
        <v>1</v>
      </c>
      <c r="BT825" t="str">
        <f>IFERROR(VLOOKUP(BB825&amp;BU825&amp;X825,game_rosters!U:W,3,FALSE),"")</f>
        <v>P100039</v>
      </c>
      <c r="BU825" t="str">
        <f t="shared" si="1163"/>
        <v>Velodrome</v>
      </c>
    </row>
    <row r="826" spans="1:73" x14ac:dyDescent="0.2">
      <c r="A826" t="str">
        <f t="shared" si="1138"/>
        <v/>
      </c>
      <c r="E826" s="4"/>
      <c r="F826" s="43"/>
      <c r="G826" s="4"/>
      <c r="H826" s="46"/>
      <c r="I826" s="44">
        <v>77</v>
      </c>
      <c r="J826" s="44" t="str">
        <f t="shared" si="1164"/>
        <v/>
      </c>
      <c r="O826" t="s">
        <v>602</v>
      </c>
      <c r="R826" s="51">
        <v>1</v>
      </c>
      <c r="S826">
        <v>418</v>
      </c>
      <c r="T826">
        <v>74</v>
      </c>
      <c r="U826" t="str">
        <f>IF(B826=1,MAX($U$2:$U825)+1,IF(AND($T826&lt;&gt;"",$T826=$T825),$U825,IF(B826="x",U825,"")))</f>
        <v/>
      </c>
      <c r="V826" t="str">
        <f>IF(C826=1,MAX($V$2:$V825)+1,IF(AND($T826&lt;&gt;"",$T826=$T825),$U825,IF(C826="x",V825,"")))</f>
        <v/>
      </c>
      <c r="X826">
        <v>77</v>
      </c>
      <c r="AA826">
        <f t="shared" si="1135"/>
        <v>1418</v>
      </c>
      <c r="AB826">
        <f t="shared" si="1136"/>
        <v>9074</v>
      </c>
      <c r="AC826">
        <f t="shared" si="1132"/>
        <v>9074</v>
      </c>
      <c r="AD826" s="6">
        <v>1</v>
      </c>
      <c r="AE826" t="s">
        <v>939</v>
      </c>
      <c r="AF826" t="s">
        <v>927</v>
      </c>
      <c r="AG826" t="s">
        <v>756</v>
      </c>
      <c r="AH826" t="s">
        <v>756</v>
      </c>
      <c r="AI826" t="str">
        <f t="shared" si="1139"/>
        <v>o</v>
      </c>
      <c r="AJ826" t="str">
        <f t="shared" si="1140"/>
        <v/>
      </c>
      <c r="AK826" t="str">
        <f t="shared" si="1141"/>
        <v/>
      </c>
      <c r="AL826" t="str">
        <f t="shared" si="1142"/>
        <v/>
      </c>
      <c r="AM826" t="str">
        <f t="shared" si="1143"/>
        <v/>
      </c>
      <c r="AN826" t="str">
        <f t="shared" si="1144"/>
        <v>Home</v>
      </c>
      <c r="AO826" t="str">
        <f t="shared" si="1145"/>
        <v>h</v>
      </c>
      <c r="AP826" t="str">
        <f t="shared" si="1146"/>
        <v/>
      </c>
      <c r="AQ826" t="str">
        <f t="shared" si="1147"/>
        <v/>
      </c>
      <c r="AR826" t="str">
        <f t="shared" si="1148"/>
        <v>Home</v>
      </c>
      <c r="AS826" t="str">
        <f t="shared" si="1149"/>
        <v>h</v>
      </c>
      <c r="AT826" t="str">
        <f t="shared" si="1150"/>
        <v>Defensive</v>
      </c>
      <c r="AU826" t="str">
        <f t="shared" si="1151"/>
        <v/>
      </c>
      <c r="AV826" t="str">
        <f t="shared" si="1152"/>
        <v/>
      </c>
      <c r="AW826" t="str" cm="1">
        <f t="array" ref="AW826">IFERROR(IF(O826&lt;&gt;"",O826,IF(OR($S826="",$T826=""),"",IF(O826&lt;&gt;"",O826,IF($T826&lt;&gt;"",_xlfn._xlws.FILTER(O:O,($BU:$BU=$BU826)*($I:$I=$I826)*($T:$T=$T826)*($S:$S=_xlfn.MINIFS($S:$S,$T:$T,"="&amp;$T826)),"")))))&amp;"",IF(O826="","",""))&amp;""</f>
        <v>Defensive_PlayPossession-StickCheck</v>
      </c>
      <c r="AX826" t="str" cm="1">
        <f t="array" ref="AX826">IFERROR(IF(P826&lt;&gt;"",P826,IF(OR($S826="",$T826=""),"",IF($T826&lt;&gt;"",_xlfn._xlws.FILTER(P:P,($BU:$BU=$BU826)*($I:$I=$I826)*($T:$T=$T826)*($S:$S=_xlfn.MINIFS($S:$S,$T:$T,"="&amp;$T826)),""))))&amp;"",IF(P826="","",""))&amp;""</f>
        <v/>
      </c>
      <c r="AY826" t="str" cm="1">
        <f t="array" ref="AY826">IFERROR(IF(Q826&lt;&gt;"",Q826,IF(OR($S826="",$T826=""),"",IF($T826&lt;&gt;"",_xlfn._xlws.FILTER(Q:Q,($BU:$BU=$BU826)*($I:$I=$I826)*($T:$T=$T826)*($S:$S=_xlfn.MINIFS($S:$S,$T:$T,"="&amp;$T826)),""))))&amp;"",IF(Q826="","",""))&amp;""</f>
        <v/>
      </c>
      <c r="AZ826" t="str" cm="1">
        <f t="array" ref="AZ826">IFERROR(IF(R826&lt;&gt;"",R826,IF(OR($S826="",$T826=""),"",IF($T826&lt;&gt;"",_xlfn._xlws.FILTER(R:R,($BU:$BU=$BU826)*($I:$I=$I826)*($T:$T=$T826)*($S:$S=_xlfn.MINIFS($S:$S,$T:$T,"="&amp;$T826)),""))))&amp;"",IF(R826="","",""))&amp;""</f>
        <v>1</v>
      </c>
      <c r="BA826" s="6">
        <f t="shared" si="1153"/>
        <v>77</v>
      </c>
      <c r="BB826">
        <f t="shared" ref="BB826:BD826" si="1217">BB825</f>
        <v>18987</v>
      </c>
      <c r="BC826" t="str">
        <f t="shared" si="1217"/>
        <v>Velodrome</v>
      </c>
      <c r="BD826" t="str">
        <f t="shared" si="1217"/>
        <v>Outlaws</v>
      </c>
      <c r="BE826" t="s">
        <v>9</v>
      </c>
      <c r="BF826" t="s">
        <v>173</v>
      </c>
      <c r="BI826" cm="1">
        <f t="array" ref="BI826">IFERROR(_xlfn._xlws.FILTER(shifts!A:A,(shifts!B:B=events!AD826)*(shifts!AG:AG&gt;=events!BK826)*(shifts!AH:AH&lt;=events!BL826)),BI825)</f>
        <v>31</v>
      </c>
      <c r="BJ826" s="15">
        <f t="shared" si="1155"/>
        <v>0</v>
      </c>
      <c r="BK826">
        <f t="shared" si="1156"/>
        <v>392</v>
      </c>
      <c r="BL826">
        <f t="shared" si="1157"/>
        <v>392</v>
      </c>
      <c r="BM826" s="15">
        <f>SUMIFS(BJ$2:BJ826,K$2:K826,"=Intermission")+SUMIFS(BJ$2:BJ826,K$2:K826,"=Timeout")</f>
        <v>0</v>
      </c>
      <c r="BN826">
        <f t="shared" si="1158"/>
        <v>0</v>
      </c>
      <c r="BO826" s="19">
        <f t="shared" si="1159"/>
        <v>688</v>
      </c>
      <c r="BP826">
        <f t="shared" si="1160"/>
        <v>683</v>
      </c>
      <c r="BQ826" s="17">
        <f t="shared" si="1161"/>
        <v>688</v>
      </c>
      <c r="BR826" t="str">
        <f t="shared" si="1162"/>
        <v>opp_team_player_1</v>
      </c>
      <c r="BS826">
        <f>COUNTIFS(S$3:S826,"="&amp;S826,AI$3:AI826,"="&amp;AI826)</f>
        <v>1</v>
      </c>
      <c r="BT826" t="str">
        <f>IFERROR(VLOOKUP(BB826&amp;BU826&amp;X826,game_rosters!U:W,3,FALSE),"")</f>
        <v>P100185</v>
      </c>
      <c r="BU826" t="str">
        <f t="shared" si="1163"/>
        <v>Outlaws</v>
      </c>
    </row>
    <row r="827" spans="1:73" x14ac:dyDescent="0.2">
      <c r="A827" t="str">
        <f t="shared" si="1138"/>
        <v/>
      </c>
      <c r="E827" s="4"/>
      <c r="F827" s="43"/>
      <c r="G827" s="4"/>
      <c r="H827" s="46"/>
      <c r="I827" s="44">
        <v>13</v>
      </c>
      <c r="J827" s="44" t="str">
        <f t="shared" si="1164"/>
        <v/>
      </c>
      <c r="O827" t="s">
        <v>605</v>
      </c>
      <c r="Q827" t="s">
        <v>595</v>
      </c>
      <c r="S827">
        <v>418</v>
      </c>
      <c r="T827">
        <v>74</v>
      </c>
      <c r="U827" t="str">
        <f>IF(B827=1,MAX($U$2:$U826)+1,IF(AND($T827&lt;&gt;"",$T827=$T826),$U826,IF(B827="x",U826,"")))</f>
        <v/>
      </c>
      <c r="V827" t="str">
        <f>IF(C827=1,MAX($V$2:$V826)+1,IF(AND($T827&lt;&gt;"",$T827=$T826),$U826,IF(C827="x",V826,"")))</f>
        <v/>
      </c>
      <c r="X827">
        <v>13</v>
      </c>
      <c r="AA827">
        <f t="shared" si="1135"/>
        <v>1418</v>
      </c>
      <c r="AB827">
        <f t="shared" si="1136"/>
        <v>9074</v>
      </c>
      <c r="AC827">
        <f t="shared" si="1132"/>
        <v>9074</v>
      </c>
      <c r="AD827" s="6">
        <v>1</v>
      </c>
      <c r="AE827" t="s">
        <v>939</v>
      </c>
      <c r="AF827" t="s">
        <v>927</v>
      </c>
      <c r="AG827" t="s">
        <v>756</v>
      </c>
      <c r="AH827" t="s">
        <v>756</v>
      </c>
      <c r="AI827" t="str">
        <f t="shared" si="1139"/>
        <v>o</v>
      </c>
      <c r="AJ827" t="str">
        <f t="shared" si="1140"/>
        <v/>
      </c>
      <c r="AK827" t="str">
        <f t="shared" si="1141"/>
        <v/>
      </c>
      <c r="AL827" t="str">
        <f t="shared" si="1142"/>
        <v/>
      </c>
      <c r="AM827" t="str">
        <f t="shared" si="1143"/>
        <v/>
      </c>
      <c r="AN827" t="str">
        <f t="shared" si="1144"/>
        <v>Home</v>
      </c>
      <c r="AO827" t="str">
        <f t="shared" si="1145"/>
        <v>h</v>
      </c>
      <c r="AP827" t="str">
        <f t="shared" si="1146"/>
        <v/>
      </c>
      <c r="AQ827" t="str">
        <f t="shared" si="1147"/>
        <v/>
      </c>
      <c r="AR827" t="str">
        <f t="shared" si="1148"/>
        <v>Home</v>
      </c>
      <c r="AS827" t="str">
        <f t="shared" si="1149"/>
        <v>h</v>
      </c>
      <c r="AT827" t="str">
        <f t="shared" si="1150"/>
        <v>Defensive</v>
      </c>
      <c r="AU827" t="str">
        <f t="shared" si="1151"/>
        <v/>
      </c>
      <c r="AV827" t="str">
        <f t="shared" si="1152"/>
        <v/>
      </c>
      <c r="AW827" t="str" cm="1">
        <f t="array" ref="AW827">IFERROR(IF(O827&lt;&gt;"",O827,IF(OR($S827="",$T827=""),"",IF(O827&lt;&gt;"",O827,IF($T827&lt;&gt;"",_xlfn._xlws.FILTER(O:O,($BU:$BU=$BU827)*($I:$I=$I827)*($T:$T=$T827)*($S:$S=_xlfn.MINIFS($S:$S,$T:$T,"="&amp;$T827)),"")))))&amp;"",IF(O827="","",""))&amp;""</f>
        <v>Defensive_PlayPass-InShotPassLane</v>
      </c>
      <c r="AX827" t="str" cm="1">
        <f t="array" ref="AX827">IFERROR(IF(P827&lt;&gt;"",P827,IF(OR($S827="",$T827=""),"",IF($T827&lt;&gt;"",_xlfn._xlws.FILTER(P:P,($BU:$BU=$BU827)*($I:$I=$I827)*($T:$T=$T827)*($S:$S=_xlfn.MINIFS($S:$S,$T:$T,"="&amp;$T827)),""))))&amp;"",IF(P827="","",""))&amp;""</f>
        <v/>
      </c>
      <c r="AY827" t="str" cm="1">
        <f t="array" ref="AY827">IFERROR(IF(Q827&lt;&gt;"",Q827,IF(OR($S827="",$T827=""),"",IF($T827&lt;&gt;"",_xlfn._xlws.FILTER(Q:Q,($BU:$BU=$BU827)*($I:$I=$I827)*($T:$T=$T827)*($S:$S=_xlfn.MINIFS($S:$S,$T:$T,"="&amp;$T827)),""))))&amp;"",IF(Q827="","",""))&amp;""</f>
        <v>s</v>
      </c>
      <c r="AZ827" t="str" cm="1">
        <f t="array" ref="AZ827">IFERROR(IF(R827&lt;&gt;"",R827,IF(OR($S827="",$T827=""),"",IF($T827&lt;&gt;"",_xlfn._xlws.FILTER(R:R,($BU:$BU=$BU827)*($I:$I=$I827)*($T:$T=$T827)*($S:$S=_xlfn.MINIFS($S:$S,$T:$T,"="&amp;$T827)),""))))&amp;"",IF(R827="","",""))&amp;""</f>
        <v/>
      </c>
      <c r="BA827" s="6">
        <f t="shared" si="1153"/>
        <v>77</v>
      </c>
      <c r="BB827">
        <f t="shared" ref="BB827:BD827" si="1218">BB826</f>
        <v>18987</v>
      </c>
      <c r="BC827" t="str">
        <f t="shared" si="1218"/>
        <v>Velodrome</v>
      </c>
      <c r="BD827" t="str">
        <f t="shared" si="1218"/>
        <v>Outlaws</v>
      </c>
      <c r="BE827" t="s">
        <v>9</v>
      </c>
      <c r="BF827" t="s">
        <v>173</v>
      </c>
      <c r="BI827" cm="1">
        <f t="array" ref="BI827">IFERROR(_xlfn._xlws.FILTER(shifts!A:A,(shifts!B:B=events!AD827)*(shifts!AG:AG&gt;=events!BK827)*(shifts!AH:AH&lt;=events!BL827)),BI826)</f>
        <v>31</v>
      </c>
      <c r="BJ827" s="15">
        <f t="shared" si="1155"/>
        <v>0</v>
      </c>
      <c r="BK827">
        <f t="shared" si="1156"/>
        <v>392</v>
      </c>
      <c r="BL827">
        <f t="shared" si="1157"/>
        <v>392</v>
      </c>
      <c r="BM827" s="15">
        <f>SUMIFS(BJ$2:BJ827,K$2:K827,"=Intermission")+SUMIFS(BJ$2:BJ827,K$2:K827,"=Timeout")</f>
        <v>0</v>
      </c>
      <c r="BN827">
        <f t="shared" si="1158"/>
        <v>0</v>
      </c>
      <c r="BO827" s="19">
        <f t="shared" si="1159"/>
        <v>688</v>
      </c>
      <c r="BP827">
        <f t="shared" si="1160"/>
        <v>683</v>
      </c>
      <c r="BQ827" s="17">
        <f t="shared" si="1161"/>
        <v>688</v>
      </c>
      <c r="BR827" t="str">
        <f t="shared" si="1162"/>
        <v>opp_team_player_2</v>
      </c>
      <c r="BS827">
        <f>COUNTIFS(S$3:S827,"="&amp;S827,AI$3:AI827,"="&amp;AI827)</f>
        <v>2</v>
      </c>
      <c r="BT827" t="str">
        <f>IFERROR(VLOOKUP(BB827&amp;BU827&amp;X827,game_rosters!U:W,3,FALSE),"")</f>
        <v>P100031</v>
      </c>
      <c r="BU827" t="str">
        <f t="shared" si="1163"/>
        <v>Outlaws</v>
      </c>
    </row>
    <row r="828" spans="1:73" x14ac:dyDescent="0.2">
      <c r="A828">
        <f t="shared" si="1138"/>
        <v>1</v>
      </c>
      <c r="E828" s="4"/>
      <c r="F828" s="43"/>
      <c r="G828" s="4"/>
      <c r="H828" s="46"/>
      <c r="I828" s="44">
        <v>13</v>
      </c>
      <c r="J828" s="44" t="str">
        <f t="shared" si="1164"/>
        <v/>
      </c>
      <c r="K828" t="s">
        <v>7</v>
      </c>
      <c r="L828" t="s">
        <v>172</v>
      </c>
      <c r="M828" t="s">
        <v>385</v>
      </c>
      <c r="N828" t="s">
        <v>595</v>
      </c>
      <c r="O828" t="s">
        <v>654</v>
      </c>
      <c r="Q828" t="s">
        <v>595</v>
      </c>
      <c r="S828">
        <v>419</v>
      </c>
      <c r="T828" t="s">
        <v>756</v>
      </c>
      <c r="U828" t="str">
        <f>IF(B828=1,MAX($U$2:$U827)+1,IF(AND($T828&lt;&gt;"",$T828=$T827),$U827,IF(B828="x",U827,"")))</f>
        <v/>
      </c>
      <c r="V828" t="str">
        <f>IF(C828=1,MAX($V$2:$V827)+1,IF(AND($T828&lt;&gt;"",$T828=$T827),$U827,IF(C828="x",V827,"")))</f>
        <v/>
      </c>
      <c r="W828" t="s">
        <v>731</v>
      </c>
      <c r="X828">
        <v>13</v>
      </c>
      <c r="Z828">
        <v>1</v>
      </c>
      <c r="AA828">
        <f t="shared" si="1135"/>
        <v>1419</v>
      </c>
      <c r="AB828" t="str">
        <f t="shared" si="1136"/>
        <v/>
      </c>
      <c r="AC828">
        <f t="shared" si="1132"/>
        <v>1419</v>
      </c>
      <c r="AD828" s="6">
        <v>1</v>
      </c>
      <c r="AE828" t="s">
        <v>939</v>
      </c>
      <c r="AF828" t="s">
        <v>905</v>
      </c>
      <c r="AG828" t="s">
        <v>756</v>
      </c>
      <c r="AH828" t="s">
        <v>756</v>
      </c>
      <c r="AI828" t="str">
        <f t="shared" si="1139"/>
        <v>e</v>
      </c>
      <c r="AJ828" t="str">
        <f t="shared" si="1140"/>
        <v/>
      </c>
      <c r="AK828" t="str">
        <f t="shared" si="1141"/>
        <v/>
      </c>
      <c r="AL828" t="str">
        <f t="shared" si="1142"/>
        <v/>
      </c>
      <c r="AM828" t="str">
        <f t="shared" si="1143"/>
        <v/>
      </c>
      <c r="AN828" t="str">
        <f t="shared" si="1144"/>
        <v>Away</v>
      </c>
      <c r="AO828" t="str">
        <f t="shared" si="1145"/>
        <v>a</v>
      </c>
      <c r="AP828" t="str">
        <f t="shared" si="1146"/>
        <v/>
      </c>
      <c r="AQ828" t="str">
        <f t="shared" si="1147"/>
        <v/>
      </c>
      <c r="AR828" t="str">
        <f t="shared" si="1148"/>
        <v>Away</v>
      </c>
      <c r="AS828" t="str">
        <f t="shared" si="1149"/>
        <v>a</v>
      </c>
      <c r="AT828" t="str">
        <f t="shared" si="1150"/>
        <v>Offensive</v>
      </c>
      <c r="AU828" t="str">
        <f t="shared" si="1151"/>
        <v/>
      </c>
      <c r="AV828" t="str">
        <f t="shared" si="1152"/>
        <v/>
      </c>
      <c r="AW828" t="str" cm="1">
        <f t="array" ref="AW828">IFERROR(IF(O828&lt;&gt;"",O828,IF(OR($S828="",$T828=""),"",IF(O828&lt;&gt;"",O828,IF($T828&lt;&gt;"",_xlfn._xlws.FILTER(O:O,($BU:$BU=$BU828)*($I:$I=$I828)*($T:$T=$T828)*($S:$S=_xlfn.MINIFS($S:$S,$T:$T,"="&amp;$T828)),"")))))&amp;"",IF(O828="","",""))&amp;""</f>
        <v>OffensivePlay_Pass-SecondTouch</v>
      </c>
      <c r="AX828" t="str" cm="1">
        <f t="array" ref="AX828">IFERROR(IF(P828&lt;&gt;"",P828,IF(OR($S828="",$T828=""),"",IF($T828&lt;&gt;"",_xlfn._xlws.FILTER(P:P,($BU:$BU=$BU828)*($I:$I=$I828)*($T:$T=$T828)*($S:$S=_xlfn.MINIFS($S:$S,$T:$T,"="&amp;$T828)),""))))&amp;"",IF(P828="","",""))&amp;""</f>
        <v/>
      </c>
      <c r="AY828" t="str" cm="1">
        <f t="array" ref="AY828">IFERROR(IF(Q828&lt;&gt;"",Q828,IF(OR($S828="",$T828=""),"",IF($T828&lt;&gt;"",_xlfn._xlws.FILTER(Q:Q,($BU:$BU=$BU828)*($I:$I=$I828)*($T:$T=$T828)*($S:$S=_xlfn.MINIFS($S:$S,$T:$T,"="&amp;$T828)),""))))&amp;"",IF(Q828="","",""))&amp;""</f>
        <v>s</v>
      </c>
      <c r="AZ828" t="str" cm="1">
        <f t="array" ref="AZ828">IFERROR(IF(R828&lt;&gt;"",R828,IF(OR($S828="",$T828=""),"",IF($T828&lt;&gt;"",_xlfn._xlws.FILTER(R:R,($BU:$BU=$BU828)*($I:$I=$I828)*($T:$T=$T828)*($S:$S=_xlfn.MINIFS($S:$S,$T:$T,"="&amp;$T828)),""))))&amp;"",IF(R828="","",""))&amp;""</f>
        <v/>
      </c>
      <c r="BA828" s="6">
        <f t="shared" si="1153"/>
        <v>77</v>
      </c>
      <c r="BB828">
        <f t="shared" ref="BB828:BD828" si="1219">BB827</f>
        <v>18987</v>
      </c>
      <c r="BC828" t="str">
        <f t="shared" si="1219"/>
        <v>Velodrome</v>
      </c>
      <c r="BD828" t="str">
        <f t="shared" si="1219"/>
        <v>Outlaws</v>
      </c>
      <c r="BE828" t="s">
        <v>7</v>
      </c>
      <c r="BF828" t="s">
        <v>172</v>
      </c>
      <c r="BI828" cm="1">
        <f t="array" ref="BI828">IFERROR(_xlfn._xlws.FILTER(shifts!A:A,(shifts!B:B=events!AD828)*(shifts!AG:AG&gt;=events!BK828)*(shifts!AH:AH&lt;=events!BL828)),BI827)</f>
        <v>31</v>
      </c>
      <c r="BJ828" s="15">
        <f t="shared" si="1155"/>
        <v>0</v>
      </c>
      <c r="BK828">
        <f t="shared" si="1156"/>
        <v>390</v>
      </c>
      <c r="BL828">
        <f t="shared" si="1157"/>
        <v>390</v>
      </c>
      <c r="BM828" s="15">
        <f>SUMIFS(BJ$2:BJ828,K$2:K828,"=Intermission")+SUMIFS(BJ$2:BJ828,K$2:K828,"=Timeout")</f>
        <v>0</v>
      </c>
      <c r="BN828">
        <f t="shared" si="1158"/>
        <v>0</v>
      </c>
      <c r="BO828" s="19">
        <f t="shared" si="1159"/>
        <v>690</v>
      </c>
      <c r="BP828">
        <f t="shared" si="1160"/>
        <v>685</v>
      </c>
      <c r="BQ828" s="17">
        <f t="shared" si="1161"/>
        <v>690</v>
      </c>
      <c r="BR828" t="str">
        <f t="shared" si="1162"/>
        <v>event_team_player_1</v>
      </c>
      <c r="BS828">
        <f>COUNTIFS(S$3:S828,"="&amp;S828,AI$3:AI828,"="&amp;AI828)</f>
        <v>1</v>
      </c>
      <c r="BT828" t="str">
        <f>IFERROR(VLOOKUP(BB828&amp;BU828&amp;X828,game_rosters!U:W,3,FALSE),"")</f>
        <v>P100031</v>
      </c>
      <c r="BU828" t="str">
        <f t="shared" si="1163"/>
        <v>Outlaws</v>
      </c>
    </row>
    <row r="829" spans="1:73" x14ac:dyDescent="0.2">
      <c r="A829" t="str">
        <f t="shared" si="1138"/>
        <v/>
      </c>
      <c r="E829" s="4"/>
      <c r="F829" s="43"/>
      <c r="G829" s="4"/>
      <c r="H829" s="46"/>
      <c r="I829" s="44">
        <v>77</v>
      </c>
      <c r="J829" s="44" t="str">
        <f t="shared" si="1164"/>
        <v/>
      </c>
      <c r="S829">
        <v>419</v>
      </c>
      <c r="T829" t="s">
        <v>756</v>
      </c>
      <c r="U829" t="str">
        <f>IF(B829=1,MAX($U$2:$U828)+1,IF(AND($T829&lt;&gt;"",$T829=$T828),$U828,IF(B829="x",U828,"")))</f>
        <v/>
      </c>
      <c r="V829" t="str">
        <f>IF(C829=1,MAX($V$2:$V828)+1,IF(AND($T829&lt;&gt;"",$T829=$T828),$U828,IF(C829="x",V828,"")))</f>
        <v/>
      </c>
      <c r="X829">
        <v>77</v>
      </c>
      <c r="Z829">
        <v>1</v>
      </c>
      <c r="AA829">
        <f t="shared" si="1135"/>
        <v>1419</v>
      </c>
      <c r="AB829" t="str">
        <f t="shared" si="1136"/>
        <v/>
      </c>
      <c r="AC829">
        <f t="shared" si="1132"/>
        <v>1419</v>
      </c>
      <c r="AD829" s="6">
        <v>1</v>
      </c>
      <c r="AE829" t="s">
        <v>939</v>
      </c>
      <c r="AF829" t="s">
        <v>905</v>
      </c>
      <c r="AG829" t="s">
        <v>756</v>
      </c>
      <c r="AH829" t="s">
        <v>756</v>
      </c>
      <c r="AI829" t="str">
        <f t="shared" si="1139"/>
        <v>e</v>
      </c>
      <c r="AJ829" t="str">
        <f t="shared" si="1140"/>
        <v/>
      </c>
      <c r="AK829" t="str">
        <f t="shared" si="1141"/>
        <v/>
      </c>
      <c r="AL829" t="str">
        <f t="shared" si="1142"/>
        <v/>
      </c>
      <c r="AM829" t="str">
        <f t="shared" si="1143"/>
        <v/>
      </c>
      <c r="AN829" t="str">
        <f t="shared" si="1144"/>
        <v>Away</v>
      </c>
      <c r="AO829" t="str">
        <f t="shared" si="1145"/>
        <v>a</v>
      </c>
      <c r="AP829" t="str">
        <f t="shared" si="1146"/>
        <v/>
      </c>
      <c r="AQ829" t="str">
        <f t="shared" si="1147"/>
        <v/>
      </c>
      <c r="AR829" t="str">
        <f t="shared" si="1148"/>
        <v>Away</v>
      </c>
      <c r="AS829" t="str">
        <f t="shared" si="1149"/>
        <v>a</v>
      </c>
      <c r="AT829" t="str">
        <f t="shared" si="1150"/>
        <v>Offensive</v>
      </c>
      <c r="AU829" t="str">
        <f t="shared" si="1151"/>
        <v/>
      </c>
      <c r="AV829" t="str">
        <f t="shared" si="1152"/>
        <v/>
      </c>
      <c r="AW829" t="str" cm="1">
        <f t="array" ref="AW829">IFERROR(IF(O829&lt;&gt;"",O829,IF(OR($S829="",$T829=""),"",IF(O829&lt;&gt;"",O829,IF($T829&lt;&gt;"",_xlfn._xlws.FILTER(O:O,($BU:$BU=$BU829)*($I:$I=$I829)*($T:$T=$T829)*($S:$S=_xlfn.MINIFS($S:$S,$T:$T,"="&amp;$T829)),"")))))&amp;"",IF(O829="","",""))&amp;""</f>
        <v/>
      </c>
      <c r="AX829" t="str" cm="1">
        <f t="array" ref="AX829">IFERROR(IF(P829&lt;&gt;"",P829,IF(OR($S829="",$T829=""),"",IF($T829&lt;&gt;"",_xlfn._xlws.FILTER(P:P,($BU:$BU=$BU829)*($I:$I=$I829)*($T:$T=$T829)*($S:$S=_xlfn.MINIFS($S:$S,$T:$T,"="&amp;$T829)),""))))&amp;"",IF(P829="","",""))&amp;""</f>
        <v/>
      </c>
      <c r="AY829" t="str" cm="1">
        <f t="array" ref="AY829">IFERROR(IF(Q829&lt;&gt;"",Q829,IF(OR($S829="",$T829=""),"",IF($T829&lt;&gt;"",_xlfn._xlws.FILTER(Q:Q,($BU:$BU=$BU829)*($I:$I=$I829)*($T:$T=$T829)*($S:$S=_xlfn.MINIFS($S:$S,$T:$T,"="&amp;$T829)),""))))&amp;"",IF(Q829="","",""))&amp;""</f>
        <v/>
      </c>
      <c r="AZ829" t="str" cm="1">
        <f t="array" ref="AZ829">IFERROR(IF(R829&lt;&gt;"",R829,IF(OR($S829="",$T829=""),"",IF($T829&lt;&gt;"",_xlfn._xlws.FILTER(R:R,($BU:$BU=$BU829)*($I:$I=$I829)*($T:$T=$T829)*($S:$S=_xlfn.MINIFS($S:$S,$T:$T,"="&amp;$T829)),""))))&amp;"",IF(R829="","",""))&amp;""</f>
        <v/>
      </c>
      <c r="BA829" s="6">
        <f t="shared" si="1153"/>
        <v>77</v>
      </c>
      <c r="BB829">
        <f t="shared" ref="BB829:BD829" si="1220">BB828</f>
        <v>18987</v>
      </c>
      <c r="BC829" t="str">
        <f t="shared" si="1220"/>
        <v>Velodrome</v>
      </c>
      <c r="BD829" t="str">
        <f t="shared" si="1220"/>
        <v>Outlaws</v>
      </c>
      <c r="BE829" t="s">
        <v>7</v>
      </c>
      <c r="BF829" t="s">
        <v>172</v>
      </c>
      <c r="BI829" cm="1">
        <f t="array" ref="BI829">IFERROR(_xlfn._xlws.FILTER(shifts!A:A,(shifts!B:B=events!AD829)*(shifts!AG:AG&gt;=events!BK829)*(shifts!AH:AH&lt;=events!BL829)),BI828)</f>
        <v>31</v>
      </c>
      <c r="BJ829" s="15">
        <f t="shared" si="1155"/>
        <v>0</v>
      </c>
      <c r="BK829">
        <f t="shared" si="1156"/>
        <v>390</v>
      </c>
      <c r="BL829">
        <f t="shared" si="1157"/>
        <v>390</v>
      </c>
      <c r="BM829" s="15">
        <f>SUMIFS(BJ$2:BJ829,K$2:K829,"=Intermission")+SUMIFS(BJ$2:BJ829,K$2:K829,"=Timeout")</f>
        <v>0</v>
      </c>
      <c r="BN829">
        <f t="shared" si="1158"/>
        <v>0</v>
      </c>
      <c r="BO829" s="19">
        <f t="shared" si="1159"/>
        <v>690</v>
      </c>
      <c r="BP829">
        <f t="shared" si="1160"/>
        <v>685</v>
      </c>
      <c r="BQ829" s="17">
        <f t="shared" si="1161"/>
        <v>690</v>
      </c>
      <c r="BR829" t="str">
        <f t="shared" si="1162"/>
        <v>event_team_player_2</v>
      </c>
      <c r="BS829">
        <f>COUNTIFS(S$3:S829,"="&amp;S829,AI$3:AI829,"="&amp;AI829)</f>
        <v>2</v>
      </c>
      <c r="BT829" t="str">
        <f>IFERROR(VLOOKUP(BB829&amp;BU829&amp;X829,game_rosters!U:W,3,FALSE),"")</f>
        <v>P100185</v>
      </c>
      <c r="BU829" t="str">
        <f t="shared" si="1163"/>
        <v>Outlaws</v>
      </c>
    </row>
    <row r="830" spans="1:73" x14ac:dyDescent="0.2">
      <c r="A830">
        <f t="shared" si="1138"/>
        <v>1</v>
      </c>
      <c r="E830" s="4"/>
      <c r="F830" s="43"/>
      <c r="G830" s="4"/>
      <c r="H830" s="46"/>
      <c r="I830" s="44">
        <v>77</v>
      </c>
      <c r="J830" s="44" t="str">
        <f t="shared" si="1164"/>
        <v/>
      </c>
      <c r="K830" t="s">
        <v>13</v>
      </c>
      <c r="S830">
        <v>420</v>
      </c>
      <c r="T830" t="s">
        <v>756</v>
      </c>
      <c r="U830" t="str">
        <f>IF(B830=1,MAX($U$2:$U829)+1,IF(AND($T830&lt;&gt;"",$T830=$T829),$U829,IF(B830="x",U829,"")))</f>
        <v/>
      </c>
      <c r="V830" t="str">
        <f>IF(C830=1,MAX($V$2:$V829)+1,IF(AND($T830&lt;&gt;"",$T830=$T829),$U829,IF(C830="x",V829,"")))</f>
        <v/>
      </c>
      <c r="W830" t="s">
        <v>731</v>
      </c>
      <c r="X830">
        <v>77</v>
      </c>
      <c r="Z830">
        <v>1</v>
      </c>
      <c r="AA830">
        <f t="shared" si="1135"/>
        <v>1420</v>
      </c>
      <c r="AB830" t="str">
        <f t="shared" si="1136"/>
        <v/>
      </c>
      <c r="AC830">
        <f t="shared" si="1132"/>
        <v>1420</v>
      </c>
      <c r="AD830" s="6">
        <v>1</v>
      </c>
      <c r="AE830" t="s">
        <v>939</v>
      </c>
      <c r="AF830" t="s">
        <v>905</v>
      </c>
      <c r="AG830" t="s">
        <v>939</v>
      </c>
      <c r="AH830" t="s">
        <v>934</v>
      </c>
      <c r="AI830" t="str">
        <f t="shared" si="1139"/>
        <v>e</v>
      </c>
      <c r="AJ830" t="str">
        <f t="shared" si="1140"/>
        <v/>
      </c>
      <c r="AK830" t="str">
        <f t="shared" si="1141"/>
        <v/>
      </c>
      <c r="AL830" t="str">
        <f t="shared" si="1142"/>
        <v/>
      </c>
      <c r="AM830" t="str">
        <f t="shared" si="1143"/>
        <v/>
      </c>
      <c r="AN830" t="str">
        <f t="shared" si="1144"/>
        <v>Away</v>
      </c>
      <c r="AO830" t="str">
        <f t="shared" si="1145"/>
        <v>a</v>
      </c>
      <c r="AP830" t="str">
        <f t="shared" si="1146"/>
        <v/>
      </c>
      <c r="AQ830" t="str">
        <f t="shared" si="1147"/>
        <v/>
      </c>
      <c r="AR830" t="str">
        <f t="shared" si="1148"/>
        <v>Away</v>
      </c>
      <c r="AS830" t="str">
        <f t="shared" si="1149"/>
        <v>a</v>
      </c>
      <c r="AT830" t="str">
        <f t="shared" si="1150"/>
        <v>Offensive</v>
      </c>
      <c r="AU830" t="str">
        <f t="shared" si="1151"/>
        <v/>
      </c>
      <c r="AV830" t="str">
        <f t="shared" si="1152"/>
        <v/>
      </c>
      <c r="AW830" t="str" cm="1">
        <f t="array" ref="AW830">IFERROR(IF(O830&lt;&gt;"",O830,IF(OR($S830="",$T830=""),"",IF(O830&lt;&gt;"",O830,IF($T830&lt;&gt;"",_xlfn._xlws.FILTER(O:O,($BU:$BU=$BU830)*($I:$I=$I830)*($T:$T=$T830)*($S:$S=_xlfn.MINIFS($S:$S,$T:$T,"="&amp;$T830)),"")))))&amp;"",IF(O830="","",""))&amp;""</f>
        <v/>
      </c>
      <c r="AX830" t="str" cm="1">
        <f t="array" ref="AX830">IFERROR(IF(P830&lt;&gt;"",P830,IF(OR($S830="",$T830=""),"",IF($T830&lt;&gt;"",_xlfn._xlws.FILTER(P:P,($BU:$BU=$BU830)*($I:$I=$I830)*($T:$T=$T830)*($S:$S=_xlfn.MINIFS($S:$S,$T:$T,"="&amp;$T830)),""))))&amp;"",IF(P830="","",""))&amp;""</f>
        <v/>
      </c>
      <c r="AY830" t="str" cm="1">
        <f t="array" ref="AY830">IFERROR(IF(Q830&lt;&gt;"",Q830,IF(OR($S830="",$T830=""),"",IF($T830&lt;&gt;"",_xlfn._xlws.FILTER(Q:Q,($BU:$BU=$BU830)*($I:$I=$I830)*($T:$T=$T830)*($S:$S=_xlfn.MINIFS($S:$S,$T:$T,"="&amp;$T830)),""))))&amp;"",IF(Q830="","",""))&amp;""</f>
        <v/>
      </c>
      <c r="AZ830" t="str" cm="1">
        <f t="array" ref="AZ830">IFERROR(IF(R830&lt;&gt;"",R830,IF(OR($S830="",$T830=""),"",IF($T830&lt;&gt;"",_xlfn._xlws.FILTER(R:R,($BU:$BU=$BU830)*($I:$I=$I830)*($T:$T=$T830)*($S:$S=_xlfn.MINIFS($S:$S,$T:$T,"="&amp;$T830)),""))))&amp;"",IF(R830="","",""))&amp;""</f>
        <v/>
      </c>
      <c r="BA830" s="6">
        <f t="shared" si="1153"/>
        <v>77</v>
      </c>
      <c r="BB830">
        <f t="shared" ref="BB830:BD830" si="1221">BB829</f>
        <v>18987</v>
      </c>
      <c r="BC830" t="str">
        <f t="shared" si="1221"/>
        <v>Velodrome</v>
      </c>
      <c r="BD830" t="str">
        <f t="shared" si="1221"/>
        <v>Outlaws</v>
      </c>
      <c r="BE830" t="s">
        <v>13</v>
      </c>
      <c r="BF830" t="s">
        <v>756</v>
      </c>
      <c r="BI830" cm="1">
        <f t="array" ref="BI830">IFERROR(_xlfn._xlws.FILTER(shifts!A:A,(shifts!B:B=events!AD830)*(shifts!AG:AG&gt;=events!BK830)*(shifts!AH:AH&lt;=events!BL830)),BI829)</f>
        <v>31</v>
      </c>
      <c r="BJ830" s="15">
        <f t="shared" si="1155"/>
        <v>2</v>
      </c>
      <c r="BK830">
        <f t="shared" si="1156"/>
        <v>390</v>
      </c>
      <c r="BL830">
        <f t="shared" si="1157"/>
        <v>388</v>
      </c>
      <c r="BM830" s="15">
        <f>SUMIFS(BJ$2:BJ830,K$2:K830,"=Intermission")+SUMIFS(BJ$2:BJ830,K$2:K830,"=Timeout")</f>
        <v>0</v>
      </c>
      <c r="BN830">
        <f t="shared" si="1158"/>
        <v>0</v>
      </c>
      <c r="BO830" s="19">
        <f t="shared" si="1159"/>
        <v>690</v>
      </c>
      <c r="BP830">
        <f t="shared" si="1160"/>
        <v>685</v>
      </c>
      <c r="BQ830" s="17">
        <f t="shared" si="1161"/>
        <v>692</v>
      </c>
      <c r="BR830" t="str">
        <f t="shared" si="1162"/>
        <v>event_team_player_1</v>
      </c>
      <c r="BS830">
        <f>COUNTIFS(S$3:S830,"="&amp;S830,AI$3:AI830,"="&amp;AI830)</f>
        <v>1</v>
      </c>
      <c r="BT830" t="str">
        <f>IFERROR(VLOOKUP(BB830&amp;BU830&amp;X830,game_rosters!U:W,3,FALSE),"")</f>
        <v>P100185</v>
      </c>
      <c r="BU830" t="str">
        <f t="shared" si="1163"/>
        <v>Outlaws</v>
      </c>
    </row>
    <row r="831" spans="1:73" x14ac:dyDescent="0.2">
      <c r="A831">
        <f t="shared" si="1138"/>
        <v>1</v>
      </c>
      <c r="E831" s="4"/>
      <c r="F831" s="43"/>
      <c r="G831" s="4"/>
      <c r="H831" s="46"/>
      <c r="I831" s="44">
        <v>77</v>
      </c>
      <c r="J831" s="44" t="str">
        <f t="shared" si="1164"/>
        <v>o</v>
      </c>
      <c r="K831" t="s">
        <v>238</v>
      </c>
      <c r="L831" t="s">
        <v>174</v>
      </c>
      <c r="M831" t="s">
        <v>85</v>
      </c>
      <c r="N831" t="s">
        <v>595</v>
      </c>
      <c r="O831" t="s">
        <v>663</v>
      </c>
      <c r="Q831" t="s">
        <v>595</v>
      </c>
      <c r="R831" s="51">
        <v>1</v>
      </c>
      <c r="S831">
        <v>421</v>
      </c>
      <c r="T831" t="s">
        <v>756</v>
      </c>
      <c r="U831" t="str">
        <f>IF(B831=1,MAX($U$2:$U830)+1,IF(AND($T831&lt;&gt;"",$T831=$T830),$U830,IF(B831="x",U830,"")))</f>
        <v/>
      </c>
      <c r="V831" t="str">
        <f>IF(C831=1,MAX($V$2:$V830)+1,IF(AND($T831&lt;&gt;"",$T831=$T830),$U830,IF(C831="x",V830,"")))</f>
        <v/>
      </c>
      <c r="W831" t="s">
        <v>731</v>
      </c>
      <c r="X831">
        <v>77</v>
      </c>
      <c r="Z831">
        <v>1</v>
      </c>
      <c r="AA831">
        <f t="shared" si="1135"/>
        <v>1421</v>
      </c>
      <c r="AB831" t="str">
        <f t="shared" si="1136"/>
        <v/>
      </c>
      <c r="AC831">
        <f t="shared" si="1132"/>
        <v>1421</v>
      </c>
      <c r="AD831" s="6">
        <v>1</v>
      </c>
      <c r="AE831" t="s">
        <v>939</v>
      </c>
      <c r="AF831" t="s">
        <v>934</v>
      </c>
      <c r="AG831" t="s">
        <v>939</v>
      </c>
      <c r="AH831" t="s">
        <v>739</v>
      </c>
      <c r="AI831" t="str">
        <f t="shared" si="1139"/>
        <v>e</v>
      </c>
      <c r="AJ831" t="str">
        <f t="shared" si="1140"/>
        <v>o</v>
      </c>
      <c r="AK831" t="str">
        <f t="shared" si="1141"/>
        <v>o</v>
      </c>
      <c r="AL831" t="str">
        <f t="shared" si="1142"/>
        <v>d</v>
      </c>
      <c r="AM831" t="str">
        <f t="shared" si="1143"/>
        <v>o</v>
      </c>
      <c r="AN831" t="str">
        <f t="shared" si="1144"/>
        <v>Away</v>
      </c>
      <c r="AO831" t="str">
        <f t="shared" si="1145"/>
        <v>a</v>
      </c>
      <c r="AP831" t="str">
        <f t="shared" si="1146"/>
        <v>d</v>
      </c>
      <c r="AQ831" t="str">
        <f t="shared" si="1147"/>
        <v>o</v>
      </c>
      <c r="AR831" t="str">
        <f t="shared" si="1148"/>
        <v>Away</v>
      </c>
      <c r="AS831" t="str">
        <f t="shared" si="1149"/>
        <v>a</v>
      </c>
      <c r="AT831" t="str">
        <f t="shared" si="1150"/>
        <v>Offensive</v>
      </c>
      <c r="AU831" t="str">
        <f t="shared" si="1151"/>
        <v/>
      </c>
      <c r="AV831" t="str">
        <f t="shared" si="1152"/>
        <v/>
      </c>
      <c r="AW831" t="str" cm="1">
        <f t="array" ref="AW831">IFERROR(IF(O831&lt;&gt;"",O831,IF(OR($S831="",$T831=""),"",IF(O831&lt;&gt;"",O831,IF($T831&lt;&gt;"",_xlfn._xlws.FILTER(O:O,($BU:$BU=$BU831)*($I:$I=$I831)*($T:$T=$T831)*($S:$S=_xlfn.MINIFS($S:$S,$T:$T,"="&amp;$T831)),"")))))&amp;"",IF(O831="","",""))&amp;""</f>
        <v>OffensivePlay_Possession-DriveNetMiddle</v>
      </c>
      <c r="AX831" t="str" cm="1">
        <f t="array" ref="AX831">IFERROR(IF(P831&lt;&gt;"",P831,IF(OR($S831="",$T831=""),"",IF($T831&lt;&gt;"",_xlfn._xlws.FILTER(P:P,($BU:$BU=$BU831)*($I:$I=$I831)*($T:$T=$T831)*($S:$S=_xlfn.MINIFS($S:$S,$T:$T,"="&amp;$T831)),""))))&amp;"",IF(P831="","",""))&amp;""</f>
        <v/>
      </c>
      <c r="AY831" t="str" cm="1">
        <f t="array" ref="AY831">IFERROR(IF(Q831&lt;&gt;"",Q831,IF(OR($S831="",$T831=""),"",IF($T831&lt;&gt;"",_xlfn._xlws.FILTER(Q:Q,($BU:$BU=$BU831)*($I:$I=$I831)*($T:$T=$T831)*($S:$S=_xlfn.MINIFS($S:$S,$T:$T,"="&amp;$T831)),""))))&amp;"",IF(Q831="","",""))&amp;""</f>
        <v>s</v>
      </c>
      <c r="AZ831" t="str" cm="1">
        <f t="array" ref="AZ831">IFERROR(IF(R831&lt;&gt;"",R831,IF(OR($S831="",$T831=""),"",IF($T831&lt;&gt;"",_xlfn._xlws.FILTER(R:R,($BU:$BU=$BU831)*($I:$I=$I831)*($T:$T=$T831)*($S:$S=_xlfn.MINIFS($S:$S,$T:$T,"="&amp;$T831)),""))))&amp;"",IF(R831="","",""))&amp;""</f>
        <v>1</v>
      </c>
      <c r="BA831" s="6">
        <f t="shared" si="1153"/>
        <v>78</v>
      </c>
      <c r="BB831">
        <f t="shared" ref="BB831:BD831" si="1222">BB830</f>
        <v>18987</v>
      </c>
      <c r="BC831" t="str">
        <f t="shared" si="1222"/>
        <v>Velodrome</v>
      </c>
      <c r="BD831" t="str">
        <f t="shared" si="1222"/>
        <v>Outlaws</v>
      </c>
      <c r="BE831" t="s">
        <v>238</v>
      </c>
      <c r="BF831" t="s">
        <v>174</v>
      </c>
      <c r="BI831" cm="1">
        <f t="array" ref="BI831">IFERROR(_xlfn._xlws.FILTER(shifts!A:A,(shifts!B:B=events!AD831)*(shifts!AG:AG&gt;=events!BK831)*(shifts!AH:AH&lt;=events!BL831)),BI830)</f>
        <v>31</v>
      </c>
      <c r="BJ831" s="15">
        <f t="shared" si="1155"/>
        <v>2</v>
      </c>
      <c r="BK831">
        <f t="shared" si="1156"/>
        <v>388</v>
      </c>
      <c r="BL831">
        <f t="shared" si="1157"/>
        <v>386</v>
      </c>
      <c r="BM831" s="15">
        <f>SUMIFS(BJ$2:BJ831,K$2:K831,"=Intermission")+SUMIFS(BJ$2:BJ831,K$2:K831,"=Timeout")</f>
        <v>0</v>
      </c>
      <c r="BN831">
        <f t="shared" si="1158"/>
        <v>0</v>
      </c>
      <c r="BO831" s="19">
        <f t="shared" si="1159"/>
        <v>692</v>
      </c>
      <c r="BP831">
        <f t="shared" si="1160"/>
        <v>687</v>
      </c>
      <c r="BQ831" s="17">
        <f t="shared" si="1161"/>
        <v>694</v>
      </c>
      <c r="BR831" t="str">
        <f t="shared" si="1162"/>
        <v>event_team_player_1</v>
      </c>
      <c r="BS831">
        <f>COUNTIFS(S$3:S831,"="&amp;S831,AI$3:AI831,"="&amp;AI831)</f>
        <v>1</v>
      </c>
      <c r="BT831" t="str">
        <f>IFERROR(VLOOKUP(BB831&amp;BU831&amp;X831,game_rosters!U:W,3,FALSE),"")</f>
        <v>P100185</v>
      </c>
      <c r="BU831" t="str">
        <f t="shared" si="1163"/>
        <v>Outlaws</v>
      </c>
    </row>
    <row r="832" spans="1:73" x14ac:dyDescent="0.2">
      <c r="A832" t="str">
        <f t="shared" si="1138"/>
        <v/>
      </c>
      <c r="E832" s="4"/>
      <c r="F832" s="43"/>
      <c r="G832" s="4"/>
      <c r="H832" s="46"/>
      <c r="I832" s="44">
        <v>68</v>
      </c>
      <c r="J832" s="44" t="str">
        <f t="shared" si="1164"/>
        <v/>
      </c>
      <c r="S832">
        <v>421</v>
      </c>
      <c r="T832" t="s">
        <v>756</v>
      </c>
      <c r="U832" t="str">
        <f>IF(B832=1,MAX($U$2:$U831)+1,IF(AND($T832&lt;&gt;"",$T832=$T831),$U831,IF(B832="x",U831,"")))</f>
        <v/>
      </c>
      <c r="V832" t="str">
        <f>IF(C832=1,MAX($V$2:$V831)+1,IF(AND($T832&lt;&gt;"",$T832=$T831),$U831,IF(C832="x",V831,"")))</f>
        <v/>
      </c>
      <c r="X832">
        <v>68</v>
      </c>
      <c r="Z832">
        <v>1</v>
      </c>
      <c r="AA832">
        <f t="shared" si="1135"/>
        <v>1421</v>
      </c>
      <c r="AB832" t="str">
        <f t="shared" si="1136"/>
        <v/>
      </c>
      <c r="AC832">
        <f t="shared" si="1132"/>
        <v>1421</v>
      </c>
      <c r="AD832" s="6">
        <v>1</v>
      </c>
      <c r="AE832" t="s">
        <v>939</v>
      </c>
      <c r="AF832" t="s">
        <v>934</v>
      </c>
      <c r="AG832" t="s">
        <v>939</v>
      </c>
      <c r="AH832" t="s">
        <v>739</v>
      </c>
      <c r="AI832" t="str">
        <f t="shared" si="1139"/>
        <v>e</v>
      </c>
      <c r="AJ832" t="str">
        <f t="shared" si="1140"/>
        <v>o</v>
      </c>
      <c r="AK832" t="str">
        <f t="shared" si="1141"/>
        <v>o</v>
      </c>
      <c r="AL832" t="str">
        <f t="shared" si="1142"/>
        <v/>
      </c>
      <c r="AM832" t="str">
        <f t="shared" si="1143"/>
        <v/>
      </c>
      <c r="AN832" t="str">
        <f t="shared" si="1144"/>
        <v>Away</v>
      </c>
      <c r="AO832" t="str">
        <f t="shared" si="1145"/>
        <v>a</v>
      </c>
      <c r="AP832" t="str">
        <f t="shared" si="1146"/>
        <v>d</v>
      </c>
      <c r="AQ832" t="str">
        <f t="shared" si="1147"/>
        <v>o</v>
      </c>
      <c r="AR832" t="str">
        <f t="shared" si="1148"/>
        <v>Away</v>
      </c>
      <c r="AS832" t="str">
        <f t="shared" si="1149"/>
        <v>a</v>
      </c>
      <c r="AT832" t="str">
        <f t="shared" si="1150"/>
        <v>Offensive</v>
      </c>
      <c r="AU832" t="str">
        <f t="shared" si="1151"/>
        <v/>
      </c>
      <c r="AV832" t="str">
        <f t="shared" si="1152"/>
        <v/>
      </c>
      <c r="AW832" t="str" cm="1">
        <f t="array" ref="AW832">IFERROR(IF(O832&lt;&gt;"",O832,IF(OR($S832="",$T832=""),"",IF(O832&lt;&gt;"",O832,IF($T832&lt;&gt;"",_xlfn._xlws.FILTER(O:O,($BU:$BU=$BU832)*($I:$I=$I832)*($T:$T=$T832)*($S:$S=_xlfn.MINIFS($S:$S,$T:$T,"="&amp;$T832)),"")))))&amp;"",IF(O832="","",""))&amp;""</f>
        <v/>
      </c>
      <c r="AX832" t="str" cm="1">
        <f t="array" ref="AX832">IFERROR(IF(P832&lt;&gt;"",P832,IF(OR($S832="",$T832=""),"",IF($T832&lt;&gt;"",_xlfn._xlws.FILTER(P:P,($BU:$BU=$BU832)*($I:$I=$I832)*($T:$T=$T832)*($S:$S=_xlfn.MINIFS($S:$S,$T:$T,"="&amp;$T832)),""))))&amp;"",IF(P832="","",""))&amp;""</f>
        <v/>
      </c>
      <c r="AY832" t="str" cm="1">
        <f t="array" ref="AY832">IFERROR(IF(Q832&lt;&gt;"",Q832,IF(OR($S832="",$T832=""),"",IF($T832&lt;&gt;"",_xlfn._xlws.FILTER(Q:Q,($BU:$BU=$BU832)*($I:$I=$I832)*($T:$T=$T832)*($S:$S=_xlfn.MINIFS($S:$S,$T:$T,"="&amp;$T832)),""))))&amp;"",IF(Q832="","",""))&amp;""</f>
        <v/>
      </c>
      <c r="AZ832" t="str" cm="1">
        <f t="array" ref="AZ832">IFERROR(IF(R832&lt;&gt;"",R832,IF(OR($S832="",$T832=""),"",IF($T832&lt;&gt;"",_xlfn._xlws.FILTER(R:R,($BU:$BU=$BU832)*($I:$I=$I832)*($T:$T=$T832)*($S:$S=_xlfn.MINIFS($S:$S,$T:$T,"="&amp;$T832)),""))))&amp;"",IF(R832="","",""))&amp;""</f>
        <v/>
      </c>
      <c r="BA832" s="6">
        <f t="shared" si="1153"/>
        <v>78</v>
      </c>
      <c r="BB832">
        <f t="shared" ref="BB832:BD832" si="1223">BB831</f>
        <v>18987</v>
      </c>
      <c r="BC832" t="str">
        <f t="shared" si="1223"/>
        <v>Velodrome</v>
      </c>
      <c r="BD832" t="str">
        <f t="shared" si="1223"/>
        <v>Outlaws</v>
      </c>
      <c r="BE832" t="s">
        <v>238</v>
      </c>
      <c r="BF832" t="s">
        <v>174</v>
      </c>
      <c r="BI832" cm="1">
        <f t="array" ref="BI832">IFERROR(_xlfn._xlws.FILTER(shifts!A:A,(shifts!B:B=events!AD832)*(shifts!AG:AG&gt;=events!BK832)*(shifts!AH:AH&lt;=events!BL832)),BI831)</f>
        <v>31</v>
      </c>
      <c r="BJ832" s="15">
        <f t="shared" si="1155"/>
        <v>2</v>
      </c>
      <c r="BK832">
        <f t="shared" si="1156"/>
        <v>388</v>
      </c>
      <c r="BL832">
        <f t="shared" si="1157"/>
        <v>386</v>
      </c>
      <c r="BM832" s="15">
        <f>SUMIFS(BJ$2:BJ832,K$2:K832,"=Intermission")+SUMIFS(BJ$2:BJ832,K$2:K832,"=Timeout")</f>
        <v>0</v>
      </c>
      <c r="BN832">
        <f t="shared" si="1158"/>
        <v>0</v>
      </c>
      <c r="BO832" s="19">
        <f t="shared" si="1159"/>
        <v>692</v>
      </c>
      <c r="BP832">
        <f t="shared" si="1160"/>
        <v>687</v>
      </c>
      <c r="BQ832" s="17">
        <f t="shared" si="1161"/>
        <v>694</v>
      </c>
      <c r="BR832" t="str">
        <f t="shared" si="1162"/>
        <v>event_team_player_2</v>
      </c>
      <c r="BS832">
        <f>COUNTIFS(S$3:S832,"="&amp;S832,AI$3:AI832,"="&amp;AI832)</f>
        <v>2</v>
      </c>
      <c r="BT832" t="str">
        <f>IFERROR(VLOOKUP(BB832&amp;BU832&amp;X832,game_rosters!U:W,3,FALSE),"")</f>
        <v>P100128</v>
      </c>
      <c r="BU832" t="str">
        <f t="shared" si="1163"/>
        <v>Outlaws</v>
      </c>
    </row>
    <row r="833" spans="1:73" x14ac:dyDescent="0.2">
      <c r="A833" t="str">
        <f t="shared" si="1138"/>
        <v/>
      </c>
      <c r="E833" s="4"/>
      <c r="F833" s="43"/>
      <c r="G833" s="4"/>
      <c r="H833" s="46"/>
      <c r="I833" s="44">
        <v>91</v>
      </c>
      <c r="J833" s="44" t="str">
        <f t="shared" si="1164"/>
        <v/>
      </c>
      <c r="O833" t="s">
        <v>634</v>
      </c>
      <c r="Q833" t="s">
        <v>594</v>
      </c>
      <c r="R833" s="51">
        <v>1</v>
      </c>
      <c r="S833">
        <v>421</v>
      </c>
      <c r="T833" t="s">
        <v>756</v>
      </c>
      <c r="U833" t="str">
        <f>IF(B833=1,MAX($U$2:$U832)+1,IF(AND($T833&lt;&gt;"",$T833=$T832),$U832,IF(B833="x",U832,"")))</f>
        <v/>
      </c>
      <c r="V833" t="str">
        <f>IF(C833=1,MAX($V$2:$V832)+1,IF(AND($T833&lt;&gt;"",$T833=$T832),$U832,IF(C833="x",V832,"")))</f>
        <v/>
      </c>
      <c r="X833">
        <v>91</v>
      </c>
      <c r="AA833">
        <f t="shared" si="1135"/>
        <v>1421</v>
      </c>
      <c r="AB833" t="str">
        <f t="shared" si="1136"/>
        <v/>
      </c>
      <c r="AC833">
        <f t="shared" si="1132"/>
        <v>1421</v>
      </c>
      <c r="AD833" s="6">
        <v>1</v>
      </c>
      <c r="AE833" t="s">
        <v>939</v>
      </c>
      <c r="AF833" t="s">
        <v>934</v>
      </c>
      <c r="AG833" t="s">
        <v>939</v>
      </c>
      <c r="AH833" t="s">
        <v>739</v>
      </c>
      <c r="AI833" t="str">
        <f t="shared" si="1139"/>
        <v>o</v>
      </c>
      <c r="AJ833" t="str">
        <f t="shared" si="1140"/>
        <v>o</v>
      </c>
      <c r="AK833" t="str">
        <f t="shared" si="1141"/>
        <v>o</v>
      </c>
      <c r="AL833" t="str">
        <f t="shared" si="1142"/>
        <v/>
      </c>
      <c r="AM833" t="str">
        <f t="shared" si="1143"/>
        <v/>
      </c>
      <c r="AN833" t="str">
        <f t="shared" si="1144"/>
        <v>Away</v>
      </c>
      <c r="AO833" t="str">
        <f t="shared" si="1145"/>
        <v>a</v>
      </c>
      <c r="AP833" t="str">
        <f t="shared" si="1146"/>
        <v>d</v>
      </c>
      <c r="AQ833" t="str">
        <f t="shared" si="1147"/>
        <v>o</v>
      </c>
      <c r="AR833" t="str">
        <f t="shared" si="1148"/>
        <v>Away</v>
      </c>
      <c r="AS833" t="str">
        <f t="shared" si="1149"/>
        <v>a</v>
      </c>
      <c r="AT833" t="str">
        <f t="shared" si="1150"/>
        <v>Defensive</v>
      </c>
      <c r="AU833" t="str">
        <f t="shared" si="1151"/>
        <v/>
      </c>
      <c r="AV833" t="str">
        <f t="shared" si="1152"/>
        <v/>
      </c>
      <c r="AW833" t="str" cm="1">
        <f t="array" ref="AW833">IFERROR(IF(O833&lt;&gt;"",O833,IF(OR($S833="",$T833=""),"",IF(O833&lt;&gt;"",O833,IF($T833&lt;&gt;"",_xlfn._xlws.FILTER(O:O,($BU:$BU=$BU833)*($I:$I=$I833)*($T:$T=$T833)*($S:$S=_xlfn.MINIFS($S:$S,$T:$T,"="&amp;$T833)),"")))))&amp;"",IF(O833="","",""))&amp;""</f>
        <v>Defensive_PlayPossession-BeatMiddle</v>
      </c>
      <c r="AX833" t="str" cm="1">
        <f t="array" ref="AX833">IFERROR(IF(P833&lt;&gt;"",P833,IF(OR($S833="",$T833=""),"",IF($T833&lt;&gt;"",_xlfn._xlws.FILTER(P:P,($BU:$BU=$BU833)*($I:$I=$I833)*($T:$T=$T833)*($S:$S=_xlfn.MINIFS($S:$S,$T:$T,"="&amp;$T833)),""))))&amp;"",IF(P833="","",""))&amp;""</f>
        <v/>
      </c>
      <c r="AY833" t="str" cm="1">
        <f t="array" ref="AY833">IFERROR(IF(Q833&lt;&gt;"",Q833,IF(OR($S833="",$T833=""),"",IF($T833&lt;&gt;"",_xlfn._xlws.FILTER(Q:Q,($BU:$BU=$BU833)*($I:$I=$I833)*($T:$T=$T833)*($S:$S=_xlfn.MINIFS($S:$S,$T:$T,"="&amp;$T833)),""))))&amp;"",IF(Q833="","",""))&amp;""</f>
        <v>u</v>
      </c>
      <c r="AZ833" t="str" cm="1">
        <f t="array" ref="AZ833">IFERROR(IF(R833&lt;&gt;"",R833,IF(OR($S833="",$T833=""),"",IF($T833&lt;&gt;"",_xlfn._xlws.FILTER(R:R,($BU:$BU=$BU833)*($I:$I=$I833)*($T:$T=$T833)*($S:$S=_xlfn.MINIFS($S:$S,$T:$T,"="&amp;$T833)),""))))&amp;"",IF(R833="","",""))&amp;""</f>
        <v>1</v>
      </c>
      <c r="BA833" s="6">
        <f t="shared" si="1153"/>
        <v>78</v>
      </c>
      <c r="BB833">
        <f t="shared" ref="BB833:BD833" si="1224">BB832</f>
        <v>18987</v>
      </c>
      <c r="BC833" t="str">
        <f t="shared" si="1224"/>
        <v>Velodrome</v>
      </c>
      <c r="BD833" t="str">
        <f t="shared" si="1224"/>
        <v>Outlaws</v>
      </c>
      <c r="BE833" t="s">
        <v>238</v>
      </c>
      <c r="BF833" t="s">
        <v>174</v>
      </c>
      <c r="BI833" cm="1">
        <f t="array" ref="BI833">IFERROR(_xlfn._xlws.FILTER(shifts!A:A,(shifts!B:B=events!AD833)*(shifts!AG:AG&gt;=events!BK833)*(shifts!AH:AH&lt;=events!BL833)),BI832)</f>
        <v>31</v>
      </c>
      <c r="BJ833" s="15">
        <f t="shared" si="1155"/>
        <v>2</v>
      </c>
      <c r="BK833">
        <f t="shared" si="1156"/>
        <v>388</v>
      </c>
      <c r="BL833">
        <f t="shared" si="1157"/>
        <v>386</v>
      </c>
      <c r="BM833" s="15">
        <f>SUMIFS(BJ$2:BJ833,K$2:K833,"=Intermission")+SUMIFS(BJ$2:BJ833,K$2:K833,"=Timeout")</f>
        <v>0</v>
      </c>
      <c r="BN833">
        <f t="shared" si="1158"/>
        <v>0</v>
      </c>
      <c r="BO833" s="19">
        <f t="shared" si="1159"/>
        <v>692</v>
      </c>
      <c r="BP833">
        <f t="shared" si="1160"/>
        <v>687</v>
      </c>
      <c r="BQ833" s="17">
        <f t="shared" si="1161"/>
        <v>694</v>
      </c>
      <c r="BR833" t="str">
        <f t="shared" si="1162"/>
        <v>opp_team_player_1</v>
      </c>
      <c r="BS833">
        <f>COUNTIFS(S$3:S833,"="&amp;S833,AI$3:AI833,"="&amp;AI833)</f>
        <v>1</v>
      </c>
      <c r="BT833" t="str">
        <f>IFERROR(VLOOKUP(BB833&amp;BU833&amp;X833,game_rosters!U:W,3,FALSE),"")</f>
        <v>P100002</v>
      </c>
      <c r="BU833" t="str">
        <f t="shared" si="1163"/>
        <v>Velodrome</v>
      </c>
    </row>
    <row r="834" spans="1:73" x14ac:dyDescent="0.2">
      <c r="A834" t="str">
        <f t="shared" si="1138"/>
        <v/>
      </c>
      <c r="E834" s="4"/>
      <c r="F834" s="43"/>
      <c r="G834" s="4"/>
      <c r="H834" s="46"/>
      <c r="I834" s="44">
        <v>75</v>
      </c>
      <c r="J834" s="44" t="str">
        <f t="shared" si="1164"/>
        <v/>
      </c>
      <c r="O834" t="s">
        <v>602</v>
      </c>
      <c r="Q834" t="s">
        <v>594</v>
      </c>
      <c r="R834" s="51">
        <v>1</v>
      </c>
      <c r="S834">
        <v>421</v>
      </c>
      <c r="T834" t="s">
        <v>756</v>
      </c>
      <c r="U834" t="str">
        <f>IF(B834=1,MAX($U$2:$U833)+1,IF(AND($T834&lt;&gt;"",$T834=$T833),$U833,IF(B834="x",U833,"")))</f>
        <v/>
      </c>
      <c r="V834" t="str">
        <f>IF(C834=1,MAX($V$2:$V833)+1,IF(AND($T834&lt;&gt;"",$T834=$T833),$U833,IF(C834="x",V833,"")))</f>
        <v/>
      </c>
      <c r="X834">
        <v>75</v>
      </c>
      <c r="AA834">
        <f t="shared" si="1135"/>
        <v>1421</v>
      </c>
      <c r="AB834" t="str">
        <f t="shared" si="1136"/>
        <v/>
      </c>
      <c r="AC834">
        <f t="shared" ref="AC834:AC897" si="1225">IF(AB834&lt;&gt;"",AB834,S834+1000)</f>
        <v>1421</v>
      </c>
      <c r="AD834" s="6">
        <v>1</v>
      </c>
      <c r="AE834" t="s">
        <v>939</v>
      </c>
      <c r="AF834" t="s">
        <v>934</v>
      </c>
      <c r="AG834" t="s">
        <v>939</v>
      </c>
      <c r="AH834" t="s">
        <v>739</v>
      </c>
      <c r="AI834" t="str">
        <f t="shared" si="1139"/>
        <v>o</v>
      </c>
      <c r="AJ834" t="str">
        <f t="shared" si="1140"/>
        <v>o</v>
      </c>
      <c r="AK834" t="str">
        <f t="shared" si="1141"/>
        <v>o</v>
      </c>
      <c r="AL834" t="str">
        <f t="shared" si="1142"/>
        <v/>
      </c>
      <c r="AM834" t="str">
        <f t="shared" si="1143"/>
        <v/>
      </c>
      <c r="AN834" t="str">
        <f t="shared" si="1144"/>
        <v>Away</v>
      </c>
      <c r="AO834" t="str">
        <f t="shared" si="1145"/>
        <v>a</v>
      </c>
      <c r="AP834" t="str">
        <f t="shared" si="1146"/>
        <v>d</v>
      </c>
      <c r="AQ834" t="str">
        <f t="shared" si="1147"/>
        <v>o</v>
      </c>
      <c r="AR834" t="str">
        <f t="shared" si="1148"/>
        <v>Away</v>
      </c>
      <c r="AS834" t="str">
        <f t="shared" si="1149"/>
        <v>a</v>
      </c>
      <c r="AT834" t="str">
        <f t="shared" si="1150"/>
        <v>Defensive</v>
      </c>
      <c r="AU834" t="str">
        <f t="shared" si="1151"/>
        <v/>
      </c>
      <c r="AV834" t="str">
        <f t="shared" si="1152"/>
        <v/>
      </c>
      <c r="AW834" t="str" cm="1">
        <f t="array" ref="AW834">IFERROR(IF(O834&lt;&gt;"",O834,IF(OR($S834="",$T834=""),"",IF(O834&lt;&gt;"",O834,IF($T834&lt;&gt;"",_xlfn._xlws.FILTER(O:O,($BU:$BU=$BU834)*($I:$I=$I834)*($T:$T=$T834)*($S:$S=_xlfn.MINIFS($S:$S,$T:$T,"="&amp;$T834)),"")))))&amp;"",IF(O834="","",""))&amp;""</f>
        <v>Defensive_PlayPossession-StickCheck</v>
      </c>
      <c r="AX834" t="str" cm="1">
        <f t="array" ref="AX834">IFERROR(IF(P834&lt;&gt;"",P834,IF(OR($S834="",$T834=""),"",IF($T834&lt;&gt;"",_xlfn._xlws.FILTER(P:P,($BU:$BU=$BU834)*($I:$I=$I834)*($T:$T=$T834)*($S:$S=_xlfn.MINIFS($S:$S,$T:$T,"="&amp;$T834)),""))))&amp;"",IF(P834="","",""))&amp;""</f>
        <v/>
      </c>
      <c r="AY834" t="str" cm="1">
        <f t="array" ref="AY834">IFERROR(IF(Q834&lt;&gt;"",Q834,IF(OR($S834="",$T834=""),"",IF($T834&lt;&gt;"",_xlfn._xlws.FILTER(Q:Q,($BU:$BU=$BU834)*($I:$I=$I834)*($T:$T=$T834)*($S:$S=_xlfn.MINIFS($S:$S,$T:$T,"="&amp;$T834)),""))))&amp;"",IF(Q834="","",""))&amp;""</f>
        <v>u</v>
      </c>
      <c r="AZ834" t="str" cm="1">
        <f t="array" ref="AZ834">IFERROR(IF(R834&lt;&gt;"",R834,IF(OR($S834="",$T834=""),"",IF($T834&lt;&gt;"",_xlfn._xlws.FILTER(R:R,($BU:$BU=$BU834)*($I:$I=$I834)*($T:$T=$T834)*($S:$S=_xlfn.MINIFS($S:$S,$T:$T,"="&amp;$T834)),""))))&amp;"",IF(R834="","",""))&amp;""</f>
        <v>1</v>
      </c>
      <c r="BA834" s="6">
        <f t="shared" si="1153"/>
        <v>78</v>
      </c>
      <c r="BB834">
        <f t="shared" ref="BB834:BD834" si="1226">BB833</f>
        <v>18987</v>
      </c>
      <c r="BC834" t="str">
        <f t="shared" si="1226"/>
        <v>Velodrome</v>
      </c>
      <c r="BD834" t="str">
        <f t="shared" si="1226"/>
        <v>Outlaws</v>
      </c>
      <c r="BE834" t="s">
        <v>238</v>
      </c>
      <c r="BF834" t="s">
        <v>174</v>
      </c>
      <c r="BI834" cm="1">
        <f t="array" ref="BI834">IFERROR(_xlfn._xlws.FILTER(shifts!A:A,(shifts!B:B=events!AD834)*(shifts!AG:AG&gt;=events!BK834)*(shifts!AH:AH&lt;=events!BL834)),BI833)</f>
        <v>31</v>
      </c>
      <c r="BJ834" s="15">
        <f t="shared" si="1155"/>
        <v>2</v>
      </c>
      <c r="BK834">
        <f t="shared" si="1156"/>
        <v>388</v>
      </c>
      <c r="BL834">
        <f t="shared" si="1157"/>
        <v>386</v>
      </c>
      <c r="BM834" s="15">
        <f>SUMIFS(BJ$2:BJ834,K$2:K834,"=Intermission")+SUMIFS(BJ$2:BJ834,K$2:K834,"=Timeout")</f>
        <v>0</v>
      </c>
      <c r="BN834">
        <f t="shared" si="1158"/>
        <v>0</v>
      </c>
      <c r="BO834" s="19">
        <f t="shared" si="1159"/>
        <v>692</v>
      </c>
      <c r="BP834">
        <f t="shared" si="1160"/>
        <v>687</v>
      </c>
      <c r="BQ834" s="17">
        <f t="shared" si="1161"/>
        <v>694</v>
      </c>
      <c r="BR834" t="str">
        <f t="shared" si="1162"/>
        <v>opp_team_player_2</v>
      </c>
      <c r="BS834">
        <f>COUNTIFS(S$3:S834,"="&amp;S834,AI$3:AI834,"="&amp;AI834)</f>
        <v>2</v>
      </c>
      <c r="BT834" t="str">
        <f>IFERROR(VLOOKUP(BB834&amp;BU834&amp;X834,game_rosters!U:W,3,FALSE),"")</f>
        <v>P100039</v>
      </c>
      <c r="BU834" t="str">
        <f t="shared" si="1163"/>
        <v>Velodrome</v>
      </c>
    </row>
    <row r="835" spans="1:73" x14ac:dyDescent="0.2">
      <c r="A835" t="str">
        <f t="shared" si="1138"/>
        <v/>
      </c>
      <c r="E835" s="4"/>
      <c r="F835" s="43"/>
      <c r="G835" s="4"/>
      <c r="H835" s="46"/>
      <c r="I835" s="44">
        <v>22</v>
      </c>
      <c r="J835" s="44" t="str">
        <f t="shared" si="1164"/>
        <v/>
      </c>
      <c r="S835">
        <v>421</v>
      </c>
      <c r="T835" t="s">
        <v>756</v>
      </c>
      <c r="U835" t="str">
        <f>IF(B835=1,MAX($U$2:$U834)+1,IF(AND($T835&lt;&gt;"",$T835=$T834),$U834,IF(B835="x",U834,"")))</f>
        <v/>
      </c>
      <c r="V835" t="str">
        <f>IF(C835=1,MAX($V$2:$V834)+1,IF(AND($T835&lt;&gt;"",$T835=$T834),$U834,IF(C835="x",V834,"")))</f>
        <v/>
      </c>
      <c r="X835">
        <v>22</v>
      </c>
      <c r="AA835">
        <f t="shared" si="1135"/>
        <v>1421</v>
      </c>
      <c r="AB835" t="str">
        <f t="shared" si="1136"/>
        <v/>
      </c>
      <c r="AC835">
        <f t="shared" si="1225"/>
        <v>1421</v>
      </c>
      <c r="AD835" s="6">
        <v>1</v>
      </c>
      <c r="AE835" t="s">
        <v>939</v>
      </c>
      <c r="AF835" t="s">
        <v>934</v>
      </c>
      <c r="AG835" t="s">
        <v>939</v>
      </c>
      <c r="AH835" t="s">
        <v>739</v>
      </c>
      <c r="AI835" t="str">
        <f t="shared" si="1139"/>
        <v>o</v>
      </c>
      <c r="AJ835" t="str">
        <f t="shared" si="1140"/>
        <v>o</v>
      </c>
      <c r="AK835" t="str">
        <f t="shared" si="1141"/>
        <v>o</v>
      </c>
      <c r="AL835" t="str">
        <f t="shared" si="1142"/>
        <v/>
      </c>
      <c r="AM835" t="str">
        <f t="shared" si="1143"/>
        <v/>
      </c>
      <c r="AN835" t="str">
        <f t="shared" si="1144"/>
        <v>Away</v>
      </c>
      <c r="AO835" t="str">
        <f t="shared" si="1145"/>
        <v>a</v>
      </c>
      <c r="AP835" t="str">
        <f t="shared" si="1146"/>
        <v>d</v>
      </c>
      <c r="AQ835" t="str">
        <f t="shared" si="1147"/>
        <v>o</v>
      </c>
      <c r="AR835" t="str">
        <f t="shared" si="1148"/>
        <v>Away</v>
      </c>
      <c r="AS835" t="str">
        <f t="shared" si="1149"/>
        <v>a</v>
      </c>
      <c r="AT835" t="str">
        <f t="shared" si="1150"/>
        <v>Defensive</v>
      </c>
      <c r="AU835" t="str">
        <f t="shared" si="1151"/>
        <v/>
      </c>
      <c r="AV835" t="str">
        <f t="shared" si="1152"/>
        <v/>
      </c>
      <c r="AW835" t="str" cm="1">
        <f t="array" ref="AW835">IFERROR(IF(O835&lt;&gt;"",O835,IF(OR($S835="",$T835=""),"",IF(O835&lt;&gt;"",O835,IF($T835&lt;&gt;"",_xlfn._xlws.FILTER(O:O,($BU:$BU=$BU835)*($I:$I=$I835)*($T:$T=$T835)*($S:$S=_xlfn.MINIFS($S:$S,$T:$T,"="&amp;$T835)),"")))))&amp;"",IF(O835="","",""))&amp;""</f>
        <v/>
      </c>
      <c r="AX835" t="str" cm="1">
        <f t="array" ref="AX835">IFERROR(IF(P835&lt;&gt;"",P835,IF(OR($S835="",$T835=""),"",IF($T835&lt;&gt;"",_xlfn._xlws.FILTER(P:P,($BU:$BU=$BU835)*($I:$I=$I835)*($T:$T=$T835)*($S:$S=_xlfn.MINIFS($S:$S,$T:$T,"="&amp;$T835)),""))))&amp;"",IF(P835="","",""))&amp;""</f>
        <v/>
      </c>
      <c r="AY835" t="str" cm="1">
        <f t="array" ref="AY835">IFERROR(IF(Q835&lt;&gt;"",Q835,IF(OR($S835="",$T835=""),"",IF($T835&lt;&gt;"",_xlfn._xlws.FILTER(Q:Q,($BU:$BU=$BU835)*($I:$I=$I835)*($T:$T=$T835)*($S:$S=_xlfn.MINIFS($S:$S,$T:$T,"="&amp;$T835)),""))))&amp;"",IF(Q835="","",""))&amp;""</f>
        <v/>
      </c>
      <c r="AZ835" t="str" cm="1">
        <f t="array" ref="AZ835">IFERROR(IF(R835&lt;&gt;"",R835,IF(OR($S835="",$T835=""),"",IF($T835&lt;&gt;"",_xlfn._xlws.FILTER(R:R,($BU:$BU=$BU835)*($I:$I=$I835)*($T:$T=$T835)*($S:$S=_xlfn.MINIFS($S:$S,$T:$T,"="&amp;$T835)),""))))&amp;"",IF(R835="","",""))&amp;""</f>
        <v/>
      </c>
      <c r="BA835" s="6">
        <f t="shared" si="1153"/>
        <v>78</v>
      </c>
      <c r="BB835">
        <f t="shared" ref="BB835:BD835" si="1227">BB834</f>
        <v>18987</v>
      </c>
      <c r="BC835" t="str">
        <f t="shared" si="1227"/>
        <v>Velodrome</v>
      </c>
      <c r="BD835" t="str">
        <f t="shared" si="1227"/>
        <v>Outlaws</v>
      </c>
      <c r="BE835" t="s">
        <v>238</v>
      </c>
      <c r="BF835" t="s">
        <v>174</v>
      </c>
      <c r="BI835" cm="1">
        <f t="array" ref="BI835">IFERROR(_xlfn._xlws.FILTER(shifts!A:A,(shifts!B:B=events!AD835)*(shifts!AG:AG&gt;=events!BK835)*(shifts!AH:AH&lt;=events!BL835)),BI834)</f>
        <v>31</v>
      </c>
      <c r="BJ835" s="15">
        <f t="shared" si="1155"/>
        <v>2</v>
      </c>
      <c r="BK835">
        <f t="shared" si="1156"/>
        <v>388</v>
      </c>
      <c r="BL835">
        <f t="shared" si="1157"/>
        <v>386</v>
      </c>
      <c r="BM835" s="15">
        <f>SUMIFS(BJ$2:BJ835,K$2:K835,"=Intermission")+SUMIFS(BJ$2:BJ835,K$2:K835,"=Timeout")</f>
        <v>0</v>
      </c>
      <c r="BN835">
        <f t="shared" si="1158"/>
        <v>0</v>
      </c>
      <c r="BO835" s="19">
        <f t="shared" si="1159"/>
        <v>692</v>
      </c>
      <c r="BP835">
        <f t="shared" si="1160"/>
        <v>687</v>
      </c>
      <c r="BQ835" s="17">
        <f t="shared" si="1161"/>
        <v>694</v>
      </c>
      <c r="BR835" t="str">
        <f t="shared" si="1162"/>
        <v>opp_team_player_3</v>
      </c>
      <c r="BS835">
        <f>COUNTIFS(S$3:S835,"="&amp;S835,AI$3:AI835,"="&amp;AI835)</f>
        <v>3</v>
      </c>
      <c r="BT835" t="str">
        <f>IFERROR(VLOOKUP(BB835&amp;BU835&amp;X835,game_rosters!U:W,3,FALSE),"")</f>
        <v>P100108</v>
      </c>
      <c r="BU835" t="str">
        <f t="shared" si="1163"/>
        <v>Velodrome</v>
      </c>
    </row>
    <row r="836" spans="1:73" x14ac:dyDescent="0.2">
      <c r="A836">
        <f t="shared" si="1138"/>
        <v>1</v>
      </c>
      <c r="E836" s="4"/>
      <c r="F836" s="43"/>
      <c r="G836" s="4"/>
      <c r="H836" s="46"/>
      <c r="I836" s="44">
        <v>91</v>
      </c>
      <c r="J836" s="44" t="str">
        <f t="shared" si="1164"/>
        <v/>
      </c>
      <c r="K836" t="s">
        <v>10</v>
      </c>
      <c r="L836" t="s">
        <v>175</v>
      </c>
      <c r="M836" t="s">
        <v>139</v>
      </c>
      <c r="R836" s="51">
        <v>1</v>
      </c>
      <c r="S836">
        <v>422</v>
      </c>
      <c r="T836">
        <v>75</v>
      </c>
      <c r="U836" t="str">
        <f>IF(B836=1,MAX($U$2:$U835)+1,IF(AND($T836&lt;&gt;"",$T836=$T835),$U835,IF(B836="x",U835,"")))</f>
        <v/>
      </c>
      <c r="V836" t="str">
        <f>IF(C836=1,MAX($V$2:$V835)+1,IF(AND($T836&lt;&gt;"",$T836=$T835),$U835,IF(C836="x",V835,"")))</f>
        <v/>
      </c>
      <c r="W836" t="s">
        <v>735</v>
      </c>
      <c r="X836">
        <v>91</v>
      </c>
      <c r="Z836">
        <v>1</v>
      </c>
      <c r="AA836">
        <f t="shared" ref="AA836:AA860" si="1228">S836+1000</f>
        <v>1422</v>
      </c>
      <c r="AB836">
        <f t="shared" ref="AB836:AB860" si="1229">IF(T836&lt;&gt;"",9000+T836,"")</f>
        <v>9075</v>
      </c>
      <c r="AC836">
        <f t="shared" si="1225"/>
        <v>9075</v>
      </c>
      <c r="AD836" s="6">
        <v>1</v>
      </c>
      <c r="AE836" t="s">
        <v>939</v>
      </c>
      <c r="AF836" t="s">
        <v>740</v>
      </c>
      <c r="AG836" t="s">
        <v>756</v>
      </c>
      <c r="AH836" t="s">
        <v>756</v>
      </c>
      <c r="AI836" t="str">
        <f t="shared" si="1139"/>
        <v>e</v>
      </c>
      <c r="AJ836" t="str">
        <f t="shared" si="1140"/>
        <v/>
      </c>
      <c r="AK836" t="str">
        <f t="shared" si="1141"/>
        <v/>
      </c>
      <c r="AL836" t="str">
        <f t="shared" si="1142"/>
        <v/>
      </c>
      <c r="AM836" t="str">
        <f t="shared" si="1143"/>
        <v/>
      </c>
      <c r="AN836" t="str">
        <f t="shared" si="1144"/>
        <v>Home</v>
      </c>
      <c r="AO836" t="str">
        <f t="shared" si="1145"/>
        <v>h</v>
      </c>
      <c r="AP836" t="str">
        <f t="shared" si="1146"/>
        <v/>
      </c>
      <c r="AQ836" t="str">
        <f t="shared" si="1147"/>
        <v/>
      </c>
      <c r="AR836" t="str">
        <f t="shared" si="1148"/>
        <v>Home</v>
      </c>
      <c r="AS836" t="str">
        <f t="shared" si="1149"/>
        <v>h</v>
      </c>
      <c r="AT836" t="str">
        <f t="shared" si="1150"/>
        <v>Offensive</v>
      </c>
      <c r="AU836" t="str">
        <f t="shared" si="1151"/>
        <v/>
      </c>
      <c r="AV836" t="str">
        <f t="shared" si="1152"/>
        <v/>
      </c>
      <c r="AW836" t="str" cm="1">
        <f t="array" ref="AW836">IFERROR(IF(O836&lt;&gt;"",O836,IF(OR($S836="",$T836=""),"",IF(O836&lt;&gt;"",O836,IF($T836&lt;&gt;"",_xlfn._xlws.FILTER(O:O,($BU:$BU=$BU836)*($I:$I=$I836)*($T:$T=$T836)*($S:$S=_xlfn.MINIFS($S:$S,$T:$T,"="&amp;$T836)),"")))))&amp;"",IF(O836="","",""))&amp;""</f>
        <v/>
      </c>
      <c r="AX836" t="str" cm="1">
        <f t="array" ref="AX836">IFERROR(IF(P836&lt;&gt;"",P836,IF(OR($S836="",$T836=""),"",IF($T836&lt;&gt;"",_xlfn._xlws.FILTER(P:P,($BU:$BU=$BU836)*($I:$I=$I836)*($T:$T=$T836)*($S:$S=_xlfn.MINIFS($S:$S,$T:$T,"="&amp;$T836)),""))))&amp;"",IF(P836="","",""))&amp;""</f>
        <v/>
      </c>
      <c r="AY836" t="str" cm="1">
        <f t="array" ref="AY836">IFERROR(IF(Q836&lt;&gt;"",Q836,IF(OR($S836="",$T836=""),"",IF($T836&lt;&gt;"",_xlfn._xlws.FILTER(Q:Q,($BU:$BU=$BU836)*($I:$I=$I836)*($T:$T=$T836)*($S:$S=_xlfn.MINIFS($S:$S,$T:$T,"="&amp;$T836)),""))))&amp;"",IF(Q836="","",""))&amp;""</f>
        <v/>
      </c>
      <c r="AZ836" t="str" cm="1">
        <f t="array" ref="AZ836">IFERROR(IF(R836&lt;&gt;"",R836,IF(OR($S836="",$T836=""),"",IF($T836&lt;&gt;"",_xlfn._xlws.FILTER(R:R,($BU:$BU=$BU836)*($I:$I=$I836)*($T:$T=$T836)*($S:$S=_xlfn.MINIFS($S:$S,$T:$T,"="&amp;$T836)),""))))&amp;"",IF(R836="","",""))&amp;""</f>
        <v>1</v>
      </c>
      <c r="BA836" s="6">
        <f t="shared" si="1153"/>
        <v>78</v>
      </c>
      <c r="BB836">
        <f t="shared" ref="BB836:BD836" si="1230">BB835</f>
        <v>18987</v>
      </c>
      <c r="BC836" t="str">
        <f t="shared" si="1230"/>
        <v>Velodrome</v>
      </c>
      <c r="BD836" t="str">
        <f t="shared" si="1230"/>
        <v>Outlaws</v>
      </c>
      <c r="BE836" t="s">
        <v>10</v>
      </c>
      <c r="BF836" t="s">
        <v>175</v>
      </c>
      <c r="BI836" t="e" cm="1" vm="1">
        <f t="array" aca="1" ref="BI836" ca="1">IFERROR(_xlfn._xlws.FILTER(shifts!A:A,(shifts!B:B=events!AD836)*(shifts!AG:AG&gt;=events!BK836)*(shifts!AH:AH&lt;=events!BL836)),BI835)</f>
        <v>#VALUE!</v>
      </c>
      <c r="BJ836" s="15">
        <f t="shared" si="1155"/>
        <v>0</v>
      </c>
      <c r="BK836">
        <f t="shared" si="1156"/>
        <v>385</v>
      </c>
      <c r="BL836">
        <f t="shared" si="1157"/>
        <v>385</v>
      </c>
      <c r="BM836" s="15">
        <f>SUMIFS(BJ$2:BJ836,K$2:K836,"=Intermission")+SUMIFS(BJ$2:BJ836,K$2:K836,"=Timeout")</f>
        <v>0</v>
      </c>
      <c r="BN836">
        <f t="shared" si="1158"/>
        <v>0</v>
      </c>
      <c r="BO836" s="19">
        <f t="shared" si="1159"/>
        <v>695</v>
      </c>
      <c r="BP836">
        <f t="shared" si="1160"/>
        <v>690</v>
      </c>
      <c r="BQ836" s="17">
        <f t="shared" si="1161"/>
        <v>695</v>
      </c>
      <c r="BR836" t="str">
        <f t="shared" si="1162"/>
        <v>event_team_player_1</v>
      </c>
      <c r="BS836">
        <f>COUNTIFS(S$3:S836,"="&amp;S836,AI$3:AI836,"="&amp;AI836)</f>
        <v>1</v>
      </c>
      <c r="BT836" t="str">
        <f>IFERROR(VLOOKUP(BB836&amp;BU836&amp;X836,game_rosters!U:W,3,FALSE),"")</f>
        <v>P100002</v>
      </c>
      <c r="BU836" t="str">
        <f t="shared" si="1163"/>
        <v>Velodrome</v>
      </c>
    </row>
    <row r="837" spans="1:73" x14ac:dyDescent="0.2">
      <c r="A837" t="str">
        <f t="shared" ref="A837:A900" si="1231">IF(K837&lt;&gt;"",1,IF(D837="x","x",""))</f>
        <v/>
      </c>
      <c r="E837" s="4"/>
      <c r="F837" s="43"/>
      <c r="G837" s="4"/>
      <c r="H837" s="46"/>
      <c r="I837" s="44">
        <v>77</v>
      </c>
      <c r="J837" s="44" t="str">
        <f t="shared" si="1164"/>
        <v/>
      </c>
      <c r="R837" s="51">
        <v>1</v>
      </c>
      <c r="S837">
        <v>422</v>
      </c>
      <c r="T837">
        <v>75</v>
      </c>
      <c r="U837" t="str">
        <f>IF(B837=1,MAX($U$2:$U836)+1,IF(AND($T837&lt;&gt;"",$T837=$T836),$U836,IF(B837="x",U836,"")))</f>
        <v/>
      </c>
      <c r="V837" t="str">
        <f>IF(C837=1,MAX($V$2:$V836)+1,IF(AND($T837&lt;&gt;"",$T837=$T836),$U836,IF(C837="x",V836,"")))</f>
        <v/>
      </c>
      <c r="X837">
        <v>77</v>
      </c>
      <c r="AA837">
        <f t="shared" si="1228"/>
        <v>1422</v>
      </c>
      <c r="AB837">
        <f t="shared" si="1229"/>
        <v>9075</v>
      </c>
      <c r="AC837">
        <f t="shared" si="1225"/>
        <v>9075</v>
      </c>
      <c r="AD837" s="6">
        <v>1</v>
      </c>
      <c r="AE837" t="s">
        <v>939</v>
      </c>
      <c r="AF837" t="s">
        <v>740</v>
      </c>
      <c r="AG837" t="s">
        <v>756</v>
      </c>
      <c r="AH837" t="s">
        <v>756</v>
      </c>
      <c r="AI837" t="str">
        <f t="shared" ref="AI837:AI900" si="1232">IF(Z837="x","",IF(Z837=1,"e","o"))</f>
        <v>o</v>
      </c>
      <c r="AJ837" t="str">
        <f t="shared" ref="AJ837:AJ900" si="1233">IF($J837&lt;&gt;"",$J837,IF($AC837=$AC836,AJ836,""))</f>
        <v/>
      </c>
      <c r="AK837" t="str">
        <f t="shared" ref="AK837:AK900" si="1234">IF($J837&lt;&gt;"",$J837,IF($AC837=$AC836,AK836,""))</f>
        <v/>
      </c>
      <c r="AL837" t="str">
        <f t="shared" ref="AL837:AL900" si="1235">IF($W837="","",IF($AJ837="","",IF($W837="h",$AJ837,IF($AJ837="n","n",IF(AND($W837="a",$AJ837="d"),"o",IF(AND($W837="a",$AJ837="o"),"d"))))))</f>
        <v/>
      </c>
      <c r="AM837" t="str">
        <f t="shared" ref="AM837:AM900" si="1236">IF($W837="","",IF(J837="","",IF(AL837="n","n",IF(AL837="d","o",IF(AL837="o","d","")))))</f>
        <v/>
      </c>
      <c r="AN837" t="str">
        <f t="shared" ref="AN837:AN900" si="1237">IF(AO837="H","Home",IF(AO837="A","Away",""))</f>
        <v>Home</v>
      </c>
      <c r="AO837" t="str">
        <f t="shared" ref="AO837:AO900" si="1238">IF($W837&lt;&gt;"",$W837,IF($AC837=$AC836,AO836,""))</f>
        <v>h</v>
      </c>
      <c r="AP837" t="str">
        <f t="shared" ref="AP837:AP900" si="1239">IF(AL837&lt;&gt;"",AL837,IF($AC837=$AC836,AP836,""))</f>
        <v/>
      </c>
      <c r="AQ837" t="str">
        <f t="shared" ref="AQ837:AQ900" si="1240">IF(AM837&lt;&gt;"",AM837,IF($AC837=$AC836,AQ836,""))</f>
        <v/>
      </c>
      <c r="AR837" t="str">
        <f t="shared" ref="AR837:AR900" si="1241">IF(AN837&lt;&gt;"",AN837,IF($AC837=$AC836,AR836,""))</f>
        <v>Home</v>
      </c>
      <c r="AS837" t="str">
        <f t="shared" ref="AS837:AS900" si="1242">IF(AO837&lt;&gt;"",AO837,IF($AC837=$AC836,AS836,""))</f>
        <v>h</v>
      </c>
      <c r="AT837" t="str">
        <f t="shared" ref="AT837:AT900" si="1243">IF(AND(AI837="e",OR(BE837="Save",BF837="Turnover_Takeaway",BF837="Play_Defensive")),"Defensive",IF(AND(AI837="o",OR(BE837="Save",BF837="Turnover_Takeaway",BF837="Play_Defensive")),"Offensive",IF(OR(BE837="Deadice",BE837="Stoppage",BE837="Intermission"),"",IF(AI837="e","Offensive",IF(AI837="o","Defensive","")))))</f>
        <v>Defensive</v>
      </c>
      <c r="AU837" t="str">
        <f t="shared" ref="AU837:AU900" si="1244">IF(U837&lt;&gt;"",U837+5000,"")</f>
        <v/>
      </c>
      <c r="AV837" t="str">
        <f t="shared" ref="AV837:AV900" si="1245">IF(V837&lt;&gt;"",V837+6000,"")</f>
        <v/>
      </c>
      <c r="AW837" t="str" cm="1">
        <f t="array" ref="AW837">IFERROR(IF(O837&lt;&gt;"",O837,IF(OR($S837="",$T837=""),"",IF(O837&lt;&gt;"",O837,IF($T837&lt;&gt;"",_xlfn._xlws.FILTER(O:O,($BU:$BU=$BU837)*($I:$I=$I837)*($T:$T=$T837)*($S:$S=_xlfn.MINIFS($S:$S,$T:$T,"="&amp;$T837)),"")))))&amp;"",IF(O837="","",""))&amp;""</f>
        <v/>
      </c>
      <c r="AX837" t="str" cm="1">
        <f t="array" ref="AX837">IFERROR(IF(P837&lt;&gt;"",P837,IF(OR($S837="",$T837=""),"",IF($T837&lt;&gt;"",_xlfn._xlws.FILTER(P:P,($BU:$BU=$BU837)*($I:$I=$I837)*($T:$T=$T837)*($S:$S=_xlfn.MINIFS($S:$S,$T:$T,"="&amp;$T837)),""))))&amp;"",IF(P837="","",""))&amp;""</f>
        <v/>
      </c>
      <c r="AY837" t="str" cm="1">
        <f t="array" ref="AY837">IFERROR(IF(Q837&lt;&gt;"",Q837,IF(OR($S837="",$T837=""),"",IF($T837&lt;&gt;"",_xlfn._xlws.FILTER(Q:Q,($BU:$BU=$BU837)*($I:$I=$I837)*($T:$T=$T837)*($S:$S=_xlfn.MINIFS($S:$S,$T:$T,"="&amp;$T837)),""))))&amp;"",IF(Q837="","",""))&amp;""</f>
        <v/>
      </c>
      <c r="AZ837" t="str" cm="1">
        <f t="array" ref="AZ837">IFERROR(IF(R837&lt;&gt;"",R837,IF(OR($S837="",$T837=""),"",IF($T837&lt;&gt;"",_xlfn._xlws.FILTER(R:R,($BU:$BU=$BU837)*($I:$I=$I837)*($T:$T=$T837)*($S:$S=_xlfn.MINIFS($S:$S,$T:$T,"="&amp;$T837)),""))))&amp;"",IF(R837="","",""))&amp;""</f>
        <v>1</v>
      </c>
      <c r="BA837" s="6">
        <f t="shared" ref="BA837:BA900" si="1246">IF(OR(L837="Zone_Entry",L837="Zone_Exit"),BA836+1,BA836)</f>
        <v>78</v>
      </c>
      <c r="BB837">
        <f t="shared" ref="BB837:BD837" si="1247">BB836</f>
        <v>18987</v>
      </c>
      <c r="BC837" t="str">
        <f t="shared" si="1247"/>
        <v>Velodrome</v>
      </c>
      <c r="BD837" t="str">
        <f t="shared" si="1247"/>
        <v>Outlaws</v>
      </c>
      <c r="BE837" t="s">
        <v>10</v>
      </c>
      <c r="BF837" t="s">
        <v>175</v>
      </c>
      <c r="BI837" t="e" cm="1" vm="1">
        <f t="array" aca="1" ref="BI837" ca="1">IFERROR(_xlfn._xlws.FILTER(shifts!A:A,(shifts!B:B=events!AD837)*(shifts!AG:AG&gt;=events!BK837)*(shifts!AH:AH&lt;=events!BL837)),BI836)</f>
        <v>#VALUE!</v>
      </c>
      <c r="BJ837" s="15">
        <f t="shared" ref="BJ837:BJ900" si="1248">IF(AND(AG837="",AH837=""),0,((AE837*60)+AF837)-((AG837*60)+AH837))</f>
        <v>0</v>
      </c>
      <c r="BK837">
        <f t="shared" ref="BK837:BK900" si="1249">(AE837*60)+AF837</f>
        <v>385</v>
      </c>
      <c r="BL837">
        <f t="shared" ref="BL837:BL900" si="1250">IF(AND(AG837="",AH837=""),BK837,((AG837*60)+AH837))</f>
        <v>385</v>
      </c>
      <c r="BM837" s="15">
        <f>SUMIFS(BJ$2:BJ837,K$2:K837,"=Intermission")+SUMIFS(BJ$2:BJ837,K$2:K837,"=Timeout")</f>
        <v>0</v>
      </c>
      <c r="BN837">
        <f t="shared" ref="BN837:BN900" si="1251">IF(AD837=1,0,IF(AD837=2,1080+BM837,IF(AD837=3,(1080*2)+BM837,0)))</f>
        <v>0</v>
      </c>
      <c r="BO837" s="19">
        <f t="shared" ref="BO837:BO900" si="1252">IF(K837="Intermission",BO836,((1080)-((AE837*60)+AF837))+BN837)</f>
        <v>695</v>
      </c>
      <c r="BP837">
        <f t="shared" ref="BP837:BP900" si="1253">IF(BO837&lt;5,0,BO837-5)</f>
        <v>690</v>
      </c>
      <c r="BQ837" s="17">
        <f t="shared" ref="BQ837:BQ900" si="1254">BP837+BJ837+5</f>
        <v>695</v>
      </c>
      <c r="BR837" t="str">
        <f t="shared" ref="BR837:BR900" si="1255">IF(AI837="e","event_team_player_"&amp;BS837,IF(AI837="o","opp_team_player_"&amp;BS837,""))</f>
        <v>opp_team_player_1</v>
      </c>
      <c r="BS837">
        <f>COUNTIFS(S$3:S837,"="&amp;S837,AI$3:AI837,"="&amp;AI837)</f>
        <v>1</v>
      </c>
      <c r="BT837" t="str">
        <f>IFERROR(VLOOKUP(BB837&amp;BU837&amp;X837,game_rosters!U:W,3,FALSE),"")</f>
        <v>P100185</v>
      </c>
      <c r="BU837" t="str">
        <f t="shared" ref="BU837:BU900" si="1256">IF(AR837="","",IF(AND(AR837="Away",AI837="e"),BD837,IF(AND(AR837="Home",AI837="e"),BC837,IF(AND(AR837="Away",AI837="o"),BC837,IF(AND(AR837="Home",AI837="o"),BD837)))))</f>
        <v>Outlaws</v>
      </c>
    </row>
    <row r="838" spans="1:73" x14ac:dyDescent="0.2">
      <c r="A838">
        <f t="shared" si="1231"/>
        <v>1</v>
      </c>
      <c r="E838" s="4"/>
      <c r="F838" s="43"/>
      <c r="G838" s="4"/>
      <c r="H838" s="46"/>
      <c r="I838" s="44">
        <v>91</v>
      </c>
      <c r="J838" s="44" t="str">
        <f t="shared" ref="J838:J860" si="1257">IF(OR(K838="Goal",K838="Shot",L838="Zone_Entry",M838="Stoppage-Goal",M837="Stoppage-Goal"),"o",IF(OR(K838="Save",K838="Rebound",L838="Zone_Exit",M838="Stoppage-GoalieStoppage",M837="Stoppage-GoalieStoppage"),"d",IF(OR(L838="Faceoff_AfterGoal",L838="Faceoff_PeriodStart",698="Faceoff_GameStart",M837="Stoppage-Goal"),"n","")))</f>
        <v/>
      </c>
      <c r="K838" t="s">
        <v>11</v>
      </c>
      <c r="L838" t="s">
        <v>187</v>
      </c>
      <c r="M838" t="s">
        <v>41</v>
      </c>
      <c r="S838">
        <v>423</v>
      </c>
      <c r="T838">
        <v>75</v>
      </c>
      <c r="U838" t="str">
        <f>IF(B838=1,MAX($U$2:$U837)+1,IF(AND($T838&lt;&gt;"",$T838=$T837),$U837,IF(B838="x",U837,"")))</f>
        <v/>
      </c>
      <c r="V838" t="str">
        <f>IF(C838=1,MAX($V$2:$V837)+1,IF(AND($T838&lt;&gt;"",$T838=$T837),$U837,IF(C838="x",V837,"")))</f>
        <v/>
      </c>
      <c r="W838" t="s">
        <v>735</v>
      </c>
      <c r="X838">
        <v>91</v>
      </c>
      <c r="Z838">
        <v>1</v>
      </c>
      <c r="AA838">
        <f t="shared" si="1228"/>
        <v>1423</v>
      </c>
      <c r="AB838">
        <f t="shared" si="1229"/>
        <v>9075</v>
      </c>
      <c r="AC838">
        <f t="shared" si="1225"/>
        <v>9075</v>
      </c>
      <c r="AD838" s="6">
        <v>1</v>
      </c>
      <c r="AE838" t="s">
        <v>939</v>
      </c>
      <c r="AF838" t="s">
        <v>740</v>
      </c>
      <c r="AG838" t="s">
        <v>756</v>
      </c>
      <c r="AH838" t="s">
        <v>756</v>
      </c>
      <c r="AI838" t="str">
        <f t="shared" si="1232"/>
        <v>e</v>
      </c>
      <c r="AJ838" t="str">
        <f t="shared" si="1233"/>
        <v/>
      </c>
      <c r="AK838" t="str">
        <f t="shared" si="1234"/>
        <v/>
      </c>
      <c r="AL838" t="str">
        <f t="shared" si="1235"/>
        <v/>
      </c>
      <c r="AM838" t="str">
        <f t="shared" si="1236"/>
        <v/>
      </c>
      <c r="AN838" t="str">
        <f t="shared" si="1237"/>
        <v>Home</v>
      </c>
      <c r="AO838" t="str">
        <f t="shared" si="1238"/>
        <v>h</v>
      </c>
      <c r="AP838" t="str">
        <f t="shared" si="1239"/>
        <v/>
      </c>
      <c r="AQ838" t="str">
        <f t="shared" si="1240"/>
        <v/>
      </c>
      <c r="AR838" t="str">
        <f t="shared" si="1241"/>
        <v>Home</v>
      </c>
      <c r="AS838" t="str">
        <f t="shared" si="1242"/>
        <v>h</v>
      </c>
      <c r="AT838" t="str">
        <f t="shared" si="1243"/>
        <v/>
      </c>
      <c r="AU838" t="str">
        <f t="shared" si="1244"/>
        <v/>
      </c>
      <c r="AV838" t="str">
        <f t="shared" si="1245"/>
        <v/>
      </c>
      <c r="AW838" t="str" cm="1">
        <f t="array" ref="AW838">IFERROR(IF(O838&lt;&gt;"",O838,IF(OR($S838="",$T838=""),"",IF(O838&lt;&gt;"",O838,IF($T838&lt;&gt;"",_xlfn._xlws.FILTER(O:O,($BU:$BU=$BU838)*($I:$I=$I838)*($T:$T=$T838)*($S:$S=_xlfn.MINIFS($S:$S,$T:$T,"="&amp;$T838)),"")))))&amp;"",IF(O838="","",""))&amp;""</f>
        <v/>
      </c>
      <c r="AX838" t="str" cm="1">
        <f t="array" ref="AX838">IFERROR(IF(P838&lt;&gt;"",P838,IF(OR($S838="",$T838=""),"",IF($T838&lt;&gt;"",_xlfn._xlws.FILTER(P:P,($BU:$BU=$BU838)*($I:$I=$I838)*($T:$T=$T838)*($S:$S=_xlfn.MINIFS($S:$S,$T:$T,"="&amp;$T838)),""))))&amp;"",IF(P838="","",""))&amp;""</f>
        <v/>
      </c>
      <c r="AY838" t="str" cm="1">
        <f t="array" ref="AY838">IFERROR(IF(Q838&lt;&gt;"",Q838,IF(OR($S838="",$T838=""),"",IF($T838&lt;&gt;"",_xlfn._xlws.FILTER(Q:Q,($BU:$BU=$BU838)*($I:$I=$I838)*($T:$T=$T838)*($S:$S=_xlfn.MINIFS($S:$S,$T:$T,"="&amp;$T838)),""))))&amp;"",IF(Q838="","",""))&amp;""</f>
        <v/>
      </c>
      <c r="AZ838" t="str" cm="1">
        <f t="array" ref="AZ838">IFERROR(IF(R838&lt;&gt;"",R838,IF(OR($S838="",$T838=""),"",IF($T838&lt;&gt;"",_xlfn._xlws.FILTER(R:R,($BU:$BU=$BU838)*($I:$I=$I838)*($T:$T=$T838)*($S:$S=_xlfn.MINIFS($S:$S,$T:$T,"="&amp;$T838)),""))))&amp;"",IF(R838="","",""))&amp;""</f>
        <v>1</v>
      </c>
      <c r="BA838" s="6">
        <f t="shared" si="1246"/>
        <v>78</v>
      </c>
      <c r="BB838">
        <f t="shared" ref="BB838:BD838" si="1258">BB837</f>
        <v>18987</v>
      </c>
      <c r="BC838" t="str">
        <f t="shared" si="1258"/>
        <v>Velodrome</v>
      </c>
      <c r="BD838" t="str">
        <f t="shared" si="1258"/>
        <v>Outlaws</v>
      </c>
      <c r="BE838" t="s">
        <v>11</v>
      </c>
      <c r="BF838" t="s">
        <v>187</v>
      </c>
      <c r="BI838" t="e" cm="1" vm="1">
        <f t="array" aca="1" ref="BI838" ca="1">IFERROR(_xlfn._xlws.FILTER(shifts!A:A,(shifts!B:B=events!AD838)*(shifts!AG:AG&gt;=events!BK838)*(shifts!AH:AH&lt;=events!BL838)),BI837)</f>
        <v>#VALUE!</v>
      </c>
      <c r="BJ838" s="15">
        <f t="shared" si="1248"/>
        <v>0</v>
      </c>
      <c r="BK838">
        <f t="shared" si="1249"/>
        <v>385</v>
      </c>
      <c r="BL838">
        <f t="shared" si="1250"/>
        <v>385</v>
      </c>
      <c r="BM838" s="15">
        <f>SUMIFS(BJ$2:BJ838,K$2:K838,"=Intermission")+SUMIFS(BJ$2:BJ838,K$2:K838,"=Timeout")</f>
        <v>0</v>
      </c>
      <c r="BN838">
        <f t="shared" si="1251"/>
        <v>0</v>
      </c>
      <c r="BO838" s="19">
        <f t="shared" si="1252"/>
        <v>695</v>
      </c>
      <c r="BP838">
        <f t="shared" si="1253"/>
        <v>690</v>
      </c>
      <c r="BQ838" s="17">
        <f t="shared" si="1254"/>
        <v>695</v>
      </c>
      <c r="BR838" t="str">
        <f t="shared" si="1255"/>
        <v>event_team_player_1</v>
      </c>
      <c r="BS838">
        <f>COUNTIFS(S$3:S838,"="&amp;S838,AI$3:AI838,"="&amp;AI838)</f>
        <v>1</v>
      </c>
      <c r="BT838" t="str">
        <f>IFERROR(VLOOKUP(BB838&amp;BU838&amp;X838,game_rosters!U:W,3,FALSE),"")</f>
        <v>P100002</v>
      </c>
      <c r="BU838" t="str">
        <f t="shared" si="1256"/>
        <v>Velodrome</v>
      </c>
    </row>
    <row r="839" spans="1:73" x14ac:dyDescent="0.2">
      <c r="A839">
        <f t="shared" si="1231"/>
        <v>1</v>
      </c>
      <c r="E839" s="4"/>
      <c r="F839" s="43"/>
      <c r="G839" s="4"/>
      <c r="H839" s="46"/>
      <c r="I839" s="44">
        <v>91</v>
      </c>
      <c r="J839" s="44" t="str">
        <f t="shared" si="1257"/>
        <v/>
      </c>
      <c r="K839" t="s">
        <v>241</v>
      </c>
      <c r="S839">
        <v>424</v>
      </c>
      <c r="T839">
        <v>75</v>
      </c>
      <c r="U839" t="str">
        <f>IF(B839=1,MAX($U$2:$U838)+1,IF(AND($T839&lt;&gt;"",$T839=$T838),$U838,IF(B839="x",U838,"")))</f>
        <v/>
      </c>
      <c r="V839" t="str">
        <f>IF(C839=1,MAX($V$2:$V838)+1,IF(AND($T839&lt;&gt;"",$T839=$T838),$U838,IF(C839="x",V838,"")))</f>
        <v/>
      </c>
      <c r="W839" t="s">
        <v>735</v>
      </c>
      <c r="X839">
        <v>91</v>
      </c>
      <c r="Z839">
        <v>1</v>
      </c>
      <c r="AA839">
        <f t="shared" si="1228"/>
        <v>1424</v>
      </c>
      <c r="AB839">
        <f t="shared" si="1229"/>
        <v>9075</v>
      </c>
      <c r="AC839">
        <f t="shared" si="1225"/>
        <v>9075</v>
      </c>
      <c r="AD839" s="6">
        <v>1</v>
      </c>
      <c r="AE839" t="s">
        <v>939</v>
      </c>
      <c r="AF839" t="s">
        <v>740</v>
      </c>
      <c r="AG839" t="s">
        <v>752</v>
      </c>
      <c r="AH839" t="s">
        <v>898</v>
      </c>
      <c r="AI839" t="str">
        <f t="shared" si="1232"/>
        <v>e</v>
      </c>
      <c r="AJ839" t="str">
        <f t="shared" si="1233"/>
        <v/>
      </c>
      <c r="AK839" t="str">
        <f t="shared" si="1234"/>
        <v/>
      </c>
      <c r="AL839" t="str">
        <f t="shared" si="1235"/>
        <v/>
      </c>
      <c r="AM839" t="str">
        <f t="shared" si="1236"/>
        <v/>
      </c>
      <c r="AN839" t="str">
        <f t="shared" si="1237"/>
        <v>Home</v>
      </c>
      <c r="AO839" t="str">
        <f t="shared" si="1238"/>
        <v>h</v>
      </c>
      <c r="AP839" t="str">
        <f t="shared" si="1239"/>
        <v/>
      </c>
      <c r="AQ839" t="str">
        <f t="shared" si="1240"/>
        <v/>
      </c>
      <c r="AR839" t="str">
        <f t="shared" si="1241"/>
        <v>Home</v>
      </c>
      <c r="AS839" t="str">
        <f t="shared" si="1242"/>
        <v>h</v>
      </c>
      <c r="AT839" t="str">
        <f t="shared" si="1243"/>
        <v/>
      </c>
      <c r="AU839" t="str">
        <f t="shared" si="1244"/>
        <v/>
      </c>
      <c r="AV839" t="str">
        <f t="shared" si="1245"/>
        <v/>
      </c>
      <c r="AW839" t="str" cm="1">
        <f t="array" ref="AW839">IFERROR(IF(O839&lt;&gt;"",O839,IF(OR($S839="",$T839=""),"",IF(O839&lt;&gt;"",O839,IF($T839&lt;&gt;"",_xlfn._xlws.FILTER(O:O,($BU:$BU=$BU839)*($I:$I=$I839)*($T:$T=$T839)*($S:$S=_xlfn.MINIFS($S:$S,$T:$T,"="&amp;$T839)),"")))))&amp;"",IF(O839="","",""))&amp;""</f>
        <v/>
      </c>
      <c r="AX839" t="str" cm="1">
        <f t="array" ref="AX839">IFERROR(IF(P839&lt;&gt;"",P839,IF(OR($S839="",$T839=""),"",IF($T839&lt;&gt;"",_xlfn._xlws.FILTER(P:P,($BU:$BU=$BU839)*($I:$I=$I839)*($T:$T=$T839)*($S:$S=_xlfn.MINIFS($S:$S,$T:$T,"="&amp;$T839)),""))))&amp;"",IF(P839="","",""))&amp;""</f>
        <v/>
      </c>
      <c r="AY839" t="str" cm="1">
        <f t="array" ref="AY839">IFERROR(IF(Q839&lt;&gt;"",Q839,IF(OR($S839="",$T839=""),"",IF($T839&lt;&gt;"",_xlfn._xlws.FILTER(Q:Q,($BU:$BU=$BU839)*($I:$I=$I839)*($T:$T=$T839)*($S:$S=_xlfn.MINIFS($S:$S,$T:$T,"="&amp;$T839)),""))))&amp;"",IF(Q839="","",""))&amp;""</f>
        <v/>
      </c>
      <c r="AZ839" t="str" cm="1">
        <f t="array" ref="AZ839">IFERROR(IF(R839&lt;&gt;"",R839,IF(OR($S839="",$T839=""),"",IF($T839&lt;&gt;"",_xlfn._xlws.FILTER(R:R,($BU:$BU=$BU839)*($I:$I=$I839)*($T:$T=$T839)*($S:$S=_xlfn.MINIFS($S:$S,$T:$T,"="&amp;$T839)),""))))&amp;"",IF(R839="","",""))&amp;""</f>
        <v>1</v>
      </c>
      <c r="BA839" s="6">
        <f t="shared" si="1246"/>
        <v>78</v>
      </c>
      <c r="BB839">
        <f t="shared" ref="BB839:BD839" si="1259">BB838</f>
        <v>18987</v>
      </c>
      <c r="BC839" t="str">
        <f t="shared" si="1259"/>
        <v>Velodrome</v>
      </c>
      <c r="BD839" t="str">
        <f t="shared" si="1259"/>
        <v>Outlaws</v>
      </c>
      <c r="BE839" t="s">
        <v>241</v>
      </c>
      <c r="BF839" t="s">
        <v>756</v>
      </c>
      <c r="BI839" cm="1">
        <f t="array" aca="1" ref="BI839" ca="1">IFERROR(_xlfn._xlws.FILTER(shifts!A:A,(shifts!B:B=events!AD839)*(shifts!AG:AG&gt;=events!BK839)*(shifts!AH:AH&lt;=events!BL839)),BI838)</f>
        <v>32</v>
      </c>
      <c r="BJ839" s="15">
        <f t="shared" si="1248"/>
        <v>35</v>
      </c>
      <c r="BK839">
        <f t="shared" si="1249"/>
        <v>385</v>
      </c>
      <c r="BL839">
        <f t="shared" si="1250"/>
        <v>350</v>
      </c>
      <c r="BM839" s="15">
        <f>SUMIFS(BJ$2:BJ839,K$2:K839,"=Intermission")+SUMIFS(BJ$2:BJ839,K$2:K839,"=Timeout")</f>
        <v>0</v>
      </c>
      <c r="BN839">
        <f t="shared" si="1251"/>
        <v>0</v>
      </c>
      <c r="BO839" s="19">
        <f t="shared" si="1252"/>
        <v>695</v>
      </c>
      <c r="BP839">
        <f t="shared" si="1253"/>
        <v>690</v>
      </c>
      <c r="BQ839" s="17">
        <f t="shared" si="1254"/>
        <v>730</v>
      </c>
      <c r="BR839" t="str">
        <f t="shared" si="1255"/>
        <v>event_team_player_1</v>
      </c>
      <c r="BS839">
        <f>COUNTIFS(S$3:S839,"="&amp;S839,AI$3:AI839,"="&amp;AI839)</f>
        <v>1</v>
      </c>
      <c r="BT839" t="str">
        <f>IFERROR(VLOOKUP(BB839&amp;BU839&amp;X839,game_rosters!U:W,3,FALSE),"")</f>
        <v>P100002</v>
      </c>
      <c r="BU839" t="str">
        <f t="shared" si="1256"/>
        <v>Velodrome</v>
      </c>
    </row>
    <row r="840" spans="1:73" x14ac:dyDescent="0.2">
      <c r="A840">
        <f t="shared" si="1231"/>
        <v>1</v>
      </c>
      <c r="E840" s="4"/>
      <c r="F840" s="43"/>
      <c r="G840" s="4"/>
      <c r="H840" s="46"/>
      <c r="I840" s="44">
        <v>77</v>
      </c>
      <c r="J840" s="44" t="str">
        <f t="shared" si="1257"/>
        <v/>
      </c>
      <c r="K840" t="s">
        <v>5</v>
      </c>
      <c r="L840" t="s">
        <v>180</v>
      </c>
      <c r="S840">
        <v>425</v>
      </c>
      <c r="T840" t="s">
        <v>756</v>
      </c>
      <c r="U840" t="str">
        <f>IF(B840=1,MAX($U$2:$U839)+1,IF(AND($T840&lt;&gt;"",$T840=$T839),$U839,IF(B840="x",U839,"")))</f>
        <v/>
      </c>
      <c r="V840" t="str">
        <f>IF(C840=1,MAX($V$2:$V839)+1,IF(AND($T840&lt;&gt;"",$T840=$T839),$U839,IF(C840="x",V839,"")))</f>
        <v/>
      </c>
      <c r="W840" t="s">
        <v>731</v>
      </c>
      <c r="X840">
        <v>77</v>
      </c>
      <c r="Z840">
        <v>1</v>
      </c>
      <c r="AA840">
        <f t="shared" si="1228"/>
        <v>1425</v>
      </c>
      <c r="AB840" t="str">
        <f t="shared" si="1229"/>
        <v/>
      </c>
      <c r="AC840">
        <f t="shared" si="1225"/>
        <v>1425</v>
      </c>
      <c r="AD840" s="6">
        <v>1</v>
      </c>
      <c r="AE840" t="s">
        <v>752</v>
      </c>
      <c r="AF840" t="s">
        <v>898</v>
      </c>
      <c r="AG840" t="s">
        <v>756</v>
      </c>
      <c r="AH840" t="s">
        <v>756</v>
      </c>
      <c r="AI840" t="str">
        <f t="shared" si="1232"/>
        <v>e</v>
      </c>
      <c r="AJ840" t="str">
        <f t="shared" si="1233"/>
        <v/>
      </c>
      <c r="AK840" t="str">
        <f t="shared" si="1234"/>
        <v/>
      </c>
      <c r="AL840" t="str">
        <f t="shared" si="1235"/>
        <v/>
      </c>
      <c r="AM840" t="str">
        <f t="shared" si="1236"/>
        <v/>
      </c>
      <c r="AN840" t="str">
        <f t="shared" si="1237"/>
        <v>Away</v>
      </c>
      <c r="AO840" t="str">
        <f t="shared" si="1238"/>
        <v>a</v>
      </c>
      <c r="AP840" t="str">
        <f t="shared" si="1239"/>
        <v/>
      </c>
      <c r="AQ840" t="str">
        <f t="shared" si="1240"/>
        <v/>
      </c>
      <c r="AR840" t="str">
        <f t="shared" si="1241"/>
        <v>Away</v>
      </c>
      <c r="AS840" t="str">
        <f t="shared" si="1242"/>
        <v>a</v>
      </c>
      <c r="AT840" t="str">
        <f t="shared" si="1243"/>
        <v>Offensive</v>
      </c>
      <c r="AU840" t="str">
        <f t="shared" si="1244"/>
        <v/>
      </c>
      <c r="AV840" t="str">
        <f t="shared" si="1245"/>
        <v/>
      </c>
      <c r="AW840" t="str" cm="1">
        <f t="array" ref="AW840">IFERROR(IF(O840&lt;&gt;"",O840,IF(OR($S840="",$T840=""),"",IF(O840&lt;&gt;"",O840,IF($T840&lt;&gt;"",_xlfn._xlws.FILTER(O:O,($BU:$BU=$BU840)*($I:$I=$I840)*($T:$T=$T840)*($S:$S=_xlfn.MINIFS($S:$S,$T:$T,"="&amp;$T840)),"")))))&amp;"",IF(O840="","",""))&amp;""</f>
        <v/>
      </c>
      <c r="AX840" t="str" cm="1">
        <f t="array" ref="AX840">IFERROR(IF(P840&lt;&gt;"",P840,IF(OR($S840="",$T840=""),"",IF($T840&lt;&gt;"",_xlfn._xlws.FILTER(P:P,($BU:$BU=$BU840)*($I:$I=$I840)*($T:$T=$T840)*($S:$S=_xlfn.MINIFS($S:$S,$T:$T,"="&amp;$T840)),""))))&amp;"",IF(P840="","",""))&amp;""</f>
        <v/>
      </c>
      <c r="AY840" t="str" cm="1">
        <f t="array" ref="AY840">IFERROR(IF(Q840&lt;&gt;"",Q840,IF(OR($S840="",$T840=""),"",IF($T840&lt;&gt;"",_xlfn._xlws.FILTER(Q:Q,($BU:$BU=$BU840)*($I:$I=$I840)*($T:$T=$T840)*($S:$S=_xlfn.MINIFS($S:$S,$T:$T,"="&amp;$T840)),""))))&amp;"",IF(Q840="","",""))&amp;""</f>
        <v/>
      </c>
      <c r="AZ840" t="str" cm="1">
        <f t="array" ref="AZ840">IFERROR(IF(R840&lt;&gt;"",R840,IF(OR($S840="",$T840=""),"",IF($T840&lt;&gt;"",_xlfn._xlws.FILTER(R:R,($BU:$BU=$BU840)*($I:$I=$I840)*($T:$T=$T840)*($S:$S=_xlfn.MINIFS($S:$S,$T:$T,"="&amp;$T840)),""))))&amp;"",IF(R840="","",""))&amp;""</f>
        <v/>
      </c>
      <c r="BA840" s="6">
        <f t="shared" si="1246"/>
        <v>78</v>
      </c>
      <c r="BB840">
        <f t="shared" ref="BB840:BD840" si="1260">BB839</f>
        <v>18987</v>
      </c>
      <c r="BC840" t="str">
        <f t="shared" si="1260"/>
        <v>Velodrome</v>
      </c>
      <c r="BD840" t="str">
        <f t="shared" si="1260"/>
        <v>Outlaws</v>
      </c>
      <c r="BE840" t="s">
        <v>5</v>
      </c>
      <c r="BF840" t="s">
        <v>180</v>
      </c>
      <c r="BI840" cm="1">
        <f t="array" aca="1" ref="BI840" ca="1">IFERROR(_xlfn._xlws.FILTER(shifts!A:A,(shifts!B:B=events!AD840)*(shifts!AG:AG&gt;=events!BK840)*(shifts!AH:AH&lt;=events!BL840)),BI839)</f>
        <v>32</v>
      </c>
      <c r="BJ840" s="15">
        <f t="shared" si="1248"/>
        <v>0</v>
      </c>
      <c r="BK840">
        <f t="shared" si="1249"/>
        <v>350</v>
      </c>
      <c r="BL840">
        <f t="shared" si="1250"/>
        <v>350</v>
      </c>
      <c r="BM840" s="15">
        <f>SUMIFS(BJ$2:BJ840,K$2:K840,"=Intermission")+SUMIFS(BJ$2:BJ840,K$2:K840,"=Timeout")</f>
        <v>0</v>
      </c>
      <c r="BN840">
        <f t="shared" si="1251"/>
        <v>0</v>
      </c>
      <c r="BO840" s="19">
        <f t="shared" si="1252"/>
        <v>730</v>
      </c>
      <c r="BP840">
        <f t="shared" si="1253"/>
        <v>725</v>
      </c>
      <c r="BQ840" s="17">
        <f t="shared" si="1254"/>
        <v>730</v>
      </c>
      <c r="BR840" t="str">
        <f t="shared" si="1255"/>
        <v>event_team_player_1</v>
      </c>
      <c r="BS840">
        <f>COUNTIFS(S$3:S840,"="&amp;S840,AI$3:AI840,"="&amp;AI840)</f>
        <v>1</v>
      </c>
      <c r="BT840" t="str">
        <f>IFERROR(VLOOKUP(BB840&amp;BU840&amp;X840,game_rosters!U:W,3,FALSE),"")</f>
        <v>P100185</v>
      </c>
      <c r="BU840" t="str">
        <f t="shared" si="1256"/>
        <v>Outlaws</v>
      </c>
    </row>
    <row r="841" spans="1:73" x14ac:dyDescent="0.2">
      <c r="A841" t="str">
        <f t="shared" si="1231"/>
        <v/>
      </c>
      <c r="E841" s="4"/>
      <c r="F841" s="43"/>
      <c r="G841" s="4"/>
      <c r="H841" s="46"/>
      <c r="I841" s="44">
        <v>42</v>
      </c>
      <c r="J841" s="44" t="str">
        <f t="shared" si="1257"/>
        <v/>
      </c>
      <c r="S841">
        <v>425</v>
      </c>
      <c r="T841" t="s">
        <v>756</v>
      </c>
      <c r="U841" t="str">
        <f>IF(B841=1,MAX($U$2:$U840)+1,IF(AND($T841&lt;&gt;"",$T841=$T840),$U840,IF(B841="x",U840,"")))</f>
        <v/>
      </c>
      <c r="V841" t="str">
        <f>IF(C841=1,MAX($V$2:$V840)+1,IF(AND($T841&lt;&gt;"",$T841=$T840),$U840,IF(C841="x",V840,"")))</f>
        <v/>
      </c>
      <c r="X841">
        <v>42</v>
      </c>
      <c r="AA841">
        <f t="shared" si="1228"/>
        <v>1425</v>
      </c>
      <c r="AB841" t="str">
        <f t="shared" si="1229"/>
        <v/>
      </c>
      <c r="AC841">
        <f t="shared" si="1225"/>
        <v>1425</v>
      </c>
      <c r="AD841" s="6">
        <v>1</v>
      </c>
      <c r="AE841" t="s">
        <v>752</v>
      </c>
      <c r="AF841" t="s">
        <v>898</v>
      </c>
      <c r="AG841" t="s">
        <v>756</v>
      </c>
      <c r="AH841" t="s">
        <v>756</v>
      </c>
      <c r="AI841" t="str">
        <f t="shared" si="1232"/>
        <v>o</v>
      </c>
      <c r="AJ841" t="str">
        <f t="shared" si="1233"/>
        <v/>
      </c>
      <c r="AK841" t="str">
        <f t="shared" si="1234"/>
        <v/>
      </c>
      <c r="AL841" t="str">
        <f t="shared" si="1235"/>
        <v/>
      </c>
      <c r="AM841" t="str">
        <f t="shared" si="1236"/>
        <v/>
      </c>
      <c r="AN841" t="str">
        <f t="shared" si="1237"/>
        <v>Away</v>
      </c>
      <c r="AO841" t="str">
        <f t="shared" si="1238"/>
        <v>a</v>
      </c>
      <c r="AP841" t="str">
        <f t="shared" si="1239"/>
        <v/>
      </c>
      <c r="AQ841" t="str">
        <f t="shared" si="1240"/>
        <v/>
      </c>
      <c r="AR841" t="str">
        <f t="shared" si="1241"/>
        <v>Away</v>
      </c>
      <c r="AS841" t="str">
        <f t="shared" si="1242"/>
        <v>a</v>
      </c>
      <c r="AT841" t="str">
        <f t="shared" si="1243"/>
        <v>Defensive</v>
      </c>
      <c r="AU841" t="str">
        <f t="shared" si="1244"/>
        <v/>
      </c>
      <c r="AV841" t="str">
        <f t="shared" si="1245"/>
        <v/>
      </c>
      <c r="AW841" t="str" cm="1">
        <f t="array" ref="AW841">IFERROR(IF(O841&lt;&gt;"",O841,IF(OR($S841="",$T841=""),"",IF(O841&lt;&gt;"",O841,IF($T841&lt;&gt;"",_xlfn._xlws.FILTER(O:O,($BU:$BU=$BU841)*($I:$I=$I841)*($T:$T=$T841)*($S:$S=_xlfn.MINIFS($S:$S,$T:$T,"="&amp;$T841)),"")))))&amp;"",IF(O841="","",""))&amp;""</f>
        <v/>
      </c>
      <c r="AX841" t="str" cm="1">
        <f t="array" ref="AX841">IFERROR(IF(P841&lt;&gt;"",P841,IF(OR($S841="",$T841=""),"",IF($T841&lt;&gt;"",_xlfn._xlws.FILTER(P:P,($BU:$BU=$BU841)*($I:$I=$I841)*($T:$T=$T841)*($S:$S=_xlfn.MINIFS($S:$S,$T:$T,"="&amp;$T841)),""))))&amp;"",IF(P841="","",""))&amp;""</f>
        <v/>
      </c>
      <c r="AY841" t="str" cm="1">
        <f t="array" ref="AY841">IFERROR(IF(Q841&lt;&gt;"",Q841,IF(OR($S841="",$T841=""),"",IF($T841&lt;&gt;"",_xlfn._xlws.FILTER(Q:Q,($BU:$BU=$BU841)*($I:$I=$I841)*($T:$T=$T841)*($S:$S=_xlfn.MINIFS($S:$S,$T:$T,"="&amp;$T841)),""))))&amp;"",IF(Q841="","",""))&amp;""</f>
        <v/>
      </c>
      <c r="AZ841" t="str" cm="1">
        <f t="array" ref="AZ841">IFERROR(IF(R841&lt;&gt;"",R841,IF(OR($S841="",$T841=""),"",IF($T841&lt;&gt;"",_xlfn._xlws.FILTER(R:R,($BU:$BU=$BU841)*($I:$I=$I841)*($T:$T=$T841)*($S:$S=_xlfn.MINIFS($S:$S,$T:$T,"="&amp;$T841)),""))))&amp;"",IF(R841="","",""))&amp;""</f>
        <v/>
      </c>
      <c r="BA841" s="6">
        <f t="shared" si="1246"/>
        <v>78</v>
      </c>
      <c r="BB841">
        <f t="shared" ref="BB841:BD841" si="1261">BB840</f>
        <v>18987</v>
      </c>
      <c r="BC841" t="str">
        <f t="shared" si="1261"/>
        <v>Velodrome</v>
      </c>
      <c r="BD841" t="str">
        <f t="shared" si="1261"/>
        <v>Outlaws</v>
      </c>
      <c r="BE841" t="s">
        <v>5</v>
      </c>
      <c r="BF841" t="s">
        <v>180</v>
      </c>
      <c r="BI841" cm="1">
        <f t="array" aca="1" ref="BI841" ca="1">IFERROR(_xlfn._xlws.FILTER(shifts!A:A,(shifts!B:B=events!AD841)*(shifts!AG:AG&gt;=events!BK841)*(shifts!AH:AH&lt;=events!BL841)),BI840)</f>
        <v>32</v>
      </c>
      <c r="BJ841" s="15">
        <f t="shared" si="1248"/>
        <v>0</v>
      </c>
      <c r="BK841">
        <f t="shared" si="1249"/>
        <v>350</v>
      </c>
      <c r="BL841">
        <f t="shared" si="1250"/>
        <v>350</v>
      </c>
      <c r="BM841" s="15">
        <f>SUMIFS(BJ$2:BJ841,K$2:K841,"=Intermission")+SUMIFS(BJ$2:BJ841,K$2:K841,"=Timeout")</f>
        <v>0</v>
      </c>
      <c r="BN841">
        <f t="shared" si="1251"/>
        <v>0</v>
      </c>
      <c r="BO841" s="19">
        <f t="shared" si="1252"/>
        <v>730</v>
      </c>
      <c r="BP841">
        <f t="shared" si="1253"/>
        <v>725</v>
      </c>
      <c r="BQ841" s="17">
        <f t="shared" si="1254"/>
        <v>730</v>
      </c>
      <c r="BR841" t="str">
        <f t="shared" si="1255"/>
        <v>opp_team_player_1</v>
      </c>
      <c r="BS841">
        <f>COUNTIFS(S$3:S841,"="&amp;S841,AI$3:AI841,"="&amp;AI841)</f>
        <v>1</v>
      </c>
      <c r="BT841" t="str">
        <f>IFERROR(VLOOKUP(BB841&amp;BU841&amp;X841,game_rosters!U:W,3,FALSE),"")</f>
        <v>P100201</v>
      </c>
      <c r="BU841" t="str">
        <f t="shared" si="1256"/>
        <v>Velodrome</v>
      </c>
    </row>
    <row r="842" spans="1:73" x14ac:dyDescent="0.2">
      <c r="A842">
        <f t="shared" si="1231"/>
        <v>1</v>
      </c>
      <c r="E842" s="4"/>
      <c r="F842" s="43"/>
      <c r="G842" s="4"/>
      <c r="H842" s="46"/>
      <c r="I842" s="44">
        <v>13</v>
      </c>
      <c r="J842" s="44" t="str">
        <f t="shared" si="1257"/>
        <v/>
      </c>
      <c r="K842" t="s">
        <v>7</v>
      </c>
      <c r="L842" t="s">
        <v>172</v>
      </c>
      <c r="M842" t="s">
        <v>69</v>
      </c>
      <c r="N842" t="s">
        <v>595</v>
      </c>
      <c r="O842" t="s">
        <v>654</v>
      </c>
      <c r="Q842" t="s">
        <v>595</v>
      </c>
      <c r="S842">
        <v>426</v>
      </c>
      <c r="T842" t="s">
        <v>756</v>
      </c>
      <c r="U842" t="str">
        <f>IF(B842=1,MAX($U$2:$U841)+1,IF(AND($T842&lt;&gt;"",$T842=$T841),$U841,IF(B842="x",U841,"")))</f>
        <v/>
      </c>
      <c r="V842" t="str">
        <f>IF(C842=1,MAX($V$2:$V841)+1,IF(AND($T842&lt;&gt;"",$T842=$T841),$U841,IF(C842="x",V841,"")))</f>
        <v/>
      </c>
      <c r="W842" t="s">
        <v>731</v>
      </c>
      <c r="X842">
        <v>13</v>
      </c>
      <c r="Z842">
        <v>1</v>
      </c>
      <c r="AA842">
        <f t="shared" si="1228"/>
        <v>1426</v>
      </c>
      <c r="AB842" t="str">
        <f t="shared" si="1229"/>
        <v/>
      </c>
      <c r="AC842">
        <f t="shared" si="1225"/>
        <v>1426</v>
      </c>
      <c r="AD842" s="6">
        <v>1</v>
      </c>
      <c r="AE842" t="s">
        <v>752</v>
      </c>
      <c r="AF842" t="s">
        <v>751</v>
      </c>
      <c r="AG842" t="s">
        <v>756</v>
      </c>
      <c r="AH842" t="s">
        <v>756</v>
      </c>
      <c r="AI842" t="str">
        <f t="shared" si="1232"/>
        <v>e</v>
      </c>
      <c r="AJ842" t="str">
        <f t="shared" si="1233"/>
        <v/>
      </c>
      <c r="AK842" t="str">
        <f t="shared" si="1234"/>
        <v/>
      </c>
      <c r="AL842" t="str">
        <f t="shared" si="1235"/>
        <v/>
      </c>
      <c r="AM842" t="str">
        <f t="shared" si="1236"/>
        <v/>
      </c>
      <c r="AN842" t="str">
        <f t="shared" si="1237"/>
        <v>Away</v>
      </c>
      <c r="AO842" t="str">
        <f t="shared" si="1238"/>
        <v>a</v>
      </c>
      <c r="AP842" t="str">
        <f t="shared" si="1239"/>
        <v/>
      </c>
      <c r="AQ842" t="str">
        <f t="shared" si="1240"/>
        <v/>
      </c>
      <c r="AR842" t="str">
        <f t="shared" si="1241"/>
        <v>Away</v>
      </c>
      <c r="AS842" t="str">
        <f t="shared" si="1242"/>
        <v>a</v>
      </c>
      <c r="AT842" t="str">
        <f t="shared" si="1243"/>
        <v>Offensive</v>
      </c>
      <c r="AU842" t="str">
        <f t="shared" si="1244"/>
        <v/>
      </c>
      <c r="AV842" t="str">
        <f t="shared" si="1245"/>
        <v/>
      </c>
      <c r="AW842" t="str" cm="1">
        <f t="array" ref="AW842">IFERROR(IF(O842&lt;&gt;"",O842,IF(OR($S842="",$T842=""),"",IF(O842&lt;&gt;"",O842,IF($T842&lt;&gt;"",_xlfn._xlws.FILTER(O:O,($BU:$BU=$BU842)*($I:$I=$I842)*($T:$T=$T842)*($S:$S=_xlfn.MINIFS($S:$S,$T:$T,"="&amp;$T842)),"")))))&amp;"",IF(O842="","",""))&amp;""</f>
        <v>OffensivePlay_Pass-SecondTouch</v>
      </c>
      <c r="AX842" t="str" cm="1">
        <f t="array" ref="AX842">IFERROR(IF(P842&lt;&gt;"",P842,IF(OR($S842="",$T842=""),"",IF($T842&lt;&gt;"",_xlfn._xlws.FILTER(P:P,($BU:$BU=$BU842)*($I:$I=$I842)*($T:$T=$T842)*($S:$S=_xlfn.MINIFS($S:$S,$T:$T,"="&amp;$T842)),""))))&amp;"",IF(P842="","",""))&amp;""</f>
        <v/>
      </c>
      <c r="AY842" t="str" cm="1">
        <f t="array" ref="AY842">IFERROR(IF(Q842&lt;&gt;"",Q842,IF(OR($S842="",$T842=""),"",IF($T842&lt;&gt;"",_xlfn._xlws.FILTER(Q:Q,($BU:$BU=$BU842)*($I:$I=$I842)*($T:$T=$T842)*($S:$S=_xlfn.MINIFS($S:$S,$T:$T,"="&amp;$T842)),""))))&amp;"",IF(Q842="","",""))&amp;""</f>
        <v>s</v>
      </c>
      <c r="AZ842" t="str" cm="1">
        <f t="array" ref="AZ842">IFERROR(IF(R842&lt;&gt;"",R842,IF(OR($S842="",$T842=""),"",IF($T842&lt;&gt;"",_xlfn._xlws.FILTER(R:R,($BU:$BU=$BU842)*($I:$I=$I842)*($T:$T=$T842)*($S:$S=_xlfn.MINIFS($S:$S,$T:$T,"="&amp;$T842)),""))))&amp;"",IF(R842="","",""))&amp;""</f>
        <v/>
      </c>
      <c r="BA842" s="6">
        <f t="shared" si="1246"/>
        <v>78</v>
      </c>
      <c r="BB842">
        <f t="shared" ref="BB842:BD842" si="1262">BB841</f>
        <v>18987</v>
      </c>
      <c r="BC842" t="str">
        <f t="shared" si="1262"/>
        <v>Velodrome</v>
      </c>
      <c r="BD842" t="str">
        <f t="shared" si="1262"/>
        <v>Outlaws</v>
      </c>
      <c r="BE842" t="s">
        <v>7</v>
      </c>
      <c r="BF842" t="s">
        <v>172</v>
      </c>
      <c r="BI842" cm="1">
        <f t="array" aca="1" ref="BI842" ca="1">IFERROR(_xlfn._xlws.FILTER(shifts!A:A,(shifts!B:B=events!AD842)*(shifts!AG:AG&gt;=events!BK842)*(shifts!AH:AH&lt;=events!BL842)),BI841)</f>
        <v>32</v>
      </c>
      <c r="BJ842" s="15">
        <f t="shared" si="1248"/>
        <v>0</v>
      </c>
      <c r="BK842">
        <f t="shared" si="1249"/>
        <v>349</v>
      </c>
      <c r="BL842">
        <f t="shared" si="1250"/>
        <v>349</v>
      </c>
      <c r="BM842" s="15">
        <f>SUMIFS(BJ$2:BJ842,K$2:K842,"=Intermission")+SUMIFS(BJ$2:BJ842,K$2:K842,"=Timeout")</f>
        <v>0</v>
      </c>
      <c r="BN842">
        <f t="shared" si="1251"/>
        <v>0</v>
      </c>
      <c r="BO842" s="19">
        <f t="shared" si="1252"/>
        <v>731</v>
      </c>
      <c r="BP842">
        <f t="shared" si="1253"/>
        <v>726</v>
      </c>
      <c r="BQ842" s="17">
        <f t="shared" si="1254"/>
        <v>731</v>
      </c>
      <c r="BR842" t="str">
        <f t="shared" si="1255"/>
        <v>event_team_player_1</v>
      </c>
      <c r="BS842">
        <f>COUNTIFS(S$3:S842,"="&amp;S842,AI$3:AI842,"="&amp;AI842)</f>
        <v>1</v>
      </c>
      <c r="BT842" t="str">
        <f>IFERROR(VLOOKUP(BB842&amp;BU842&amp;X842,game_rosters!U:W,3,FALSE),"")</f>
        <v>P100031</v>
      </c>
      <c r="BU842" t="str">
        <f t="shared" si="1256"/>
        <v>Outlaws</v>
      </c>
    </row>
    <row r="843" spans="1:73" x14ac:dyDescent="0.2">
      <c r="A843" t="str">
        <f t="shared" si="1231"/>
        <v/>
      </c>
      <c r="E843" s="4"/>
      <c r="F843" s="43"/>
      <c r="G843" s="4"/>
      <c r="H843" s="46"/>
      <c r="I843" s="44">
        <v>44</v>
      </c>
      <c r="J843" s="44" t="str">
        <f t="shared" si="1257"/>
        <v/>
      </c>
      <c r="S843">
        <v>426</v>
      </c>
      <c r="T843" t="s">
        <v>756</v>
      </c>
      <c r="U843" t="str">
        <f>IF(B843=1,MAX($U$2:$U842)+1,IF(AND($T843&lt;&gt;"",$T843=$T842),$U842,IF(B843="x",U842,"")))</f>
        <v/>
      </c>
      <c r="V843" t="str">
        <f>IF(C843=1,MAX($V$2:$V842)+1,IF(AND($T843&lt;&gt;"",$T843=$T842),$U842,IF(C843="x",V842,"")))</f>
        <v/>
      </c>
      <c r="X843">
        <v>44</v>
      </c>
      <c r="Z843">
        <v>1</v>
      </c>
      <c r="AA843">
        <f t="shared" si="1228"/>
        <v>1426</v>
      </c>
      <c r="AB843" t="str">
        <f t="shared" si="1229"/>
        <v/>
      </c>
      <c r="AC843">
        <f t="shared" si="1225"/>
        <v>1426</v>
      </c>
      <c r="AD843" s="6">
        <v>1</v>
      </c>
      <c r="AE843" t="s">
        <v>752</v>
      </c>
      <c r="AF843" t="s">
        <v>751</v>
      </c>
      <c r="AG843" t="s">
        <v>756</v>
      </c>
      <c r="AH843" t="s">
        <v>756</v>
      </c>
      <c r="AI843" t="str">
        <f t="shared" si="1232"/>
        <v>e</v>
      </c>
      <c r="AJ843" t="str">
        <f t="shared" si="1233"/>
        <v/>
      </c>
      <c r="AK843" t="str">
        <f t="shared" si="1234"/>
        <v/>
      </c>
      <c r="AL843" t="str">
        <f t="shared" si="1235"/>
        <v/>
      </c>
      <c r="AM843" t="str">
        <f t="shared" si="1236"/>
        <v/>
      </c>
      <c r="AN843" t="str">
        <f t="shared" si="1237"/>
        <v>Away</v>
      </c>
      <c r="AO843" t="str">
        <f t="shared" si="1238"/>
        <v>a</v>
      </c>
      <c r="AP843" t="str">
        <f t="shared" si="1239"/>
        <v/>
      </c>
      <c r="AQ843" t="str">
        <f t="shared" si="1240"/>
        <v/>
      </c>
      <c r="AR843" t="str">
        <f t="shared" si="1241"/>
        <v>Away</v>
      </c>
      <c r="AS843" t="str">
        <f t="shared" si="1242"/>
        <v>a</v>
      </c>
      <c r="AT843" t="str">
        <f t="shared" si="1243"/>
        <v>Offensive</v>
      </c>
      <c r="AU843" t="str">
        <f t="shared" si="1244"/>
        <v/>
      </c>
      <c r="AV843" t="str">
        <f t="shared" si="1245"/>
        <v/>
      </c>
      <c r="AW843" t="str" cm="1">
        <f t="array" ref="AW843">IFERROR(IF(O843&lt;&gt;"",O843,IF(OR($S843="",$T843=""),"",IF(O843&lt;&gt;"",O843,IF($T843&lt;&gt;"",_xlfn._xlws.FILTER(O:O,($BU:$BU=$BU843)*($I:$I=$I843)*($T:$T=$T843)*($S:$S=_xlfn.MINIFS($S:$S,$T:$T,"="&amp;$T843)),"")))))&amp;"",IF(O843="","",""))&amp;""</f>
        <v/>
      </c>
      <c r="AX843" t="str" cm="1">
        <f t="array" ref="AX843">IFERROR(IF(P843&lt;&gt;"",P843,IF(OR($S843="",$T843=""),"",IF($T843&lt;&gt;"",_xlfn._xlws.FILTER(P:P,($BU:$BU=$BU843)*($I:$I=$I843)*($T:$T=$T843)*($S:$S=_xlfn.MINIFS($S:$S,$T:$T,"="&amp;$T843)),""))))&amp;"",IF(P843="","",""))&amp;""</f>
        <v/>
      </c>
      <c r="AY843" t="str" cm="1">
        <f t="array" ref="AY843">IFERROR(IF(Q843&lt;&gt;"",Q843,IF(OR($S843="",$T843=""),"",IF($T843&lt;&gt;"",_xlfn._xlws.FILTER(Q:Q,($BU:$BU=$BU843)*($I:$I=$I843)*($T:$T=$T843)*($S:$S=_xlfn.MINIFS($S:$S,$T:$T,"="&amp;$T843)),""))))&amp;"",IF(Q843="","",""))&amp;""</f>
        <v/>
      </c>
      <c r="AZ843" t="str" cm="1">
        <f t="array" ref="AZ843">IFERROR(IF(R843&lt;&gt;"",R843,IF(OR($S843="",$T843=""),"",IF($T843&lt;&gt;"",_xlfn._xlws.FILTER(R:R,($BU:$BU=$BU843)*($I:$I=$I843)*($T:$T=$T843)*($S:$S=_xlfn.MINIFS($S:$S,$T:$T,"="&amp;$T843)),""))))&amp;"",IF(R843="","",""))&amp;""</f>
        <v/>
      </c>
      <c r="BA843" s="6">
        <f t="shared" si="1246"/>
        <v>78</v>
      </c>
      <c r="BB843">
        <f t="shared" ref="BB843:BD843" si="1263">BB842</f>
        <v>18987</v>
      </c>
      <c r="BC843" t="str">
        <f t="shared" si="1263"/>
        <v>Velodrome</v>
      </c>
      <c r="BD843" t="str">
        <f t="shared" si="1263"/>
        <v>Outlaws</v>
      </c>
      <c r="BE843" t="s">
        <v>7</v>
      </c>
      <c r="BF843" t="s">
        <v>172</v>
      </c>
      <c r="BI843" cm="1">
        <f t="array" aca="1" ref="BI843" ca="1">IFERROR(_xlfn._xlws.FILTER(shifts!A:A,(shifts!B:B=events!AD843)*(shifts!AG:AG&gt;=events!BK843)*(shifts!AH:AH&lt;=events!BL843)),BI842)</f>
        <v>32</v>
      </c>
      <c r="BJ843" s="15">
        <f t="shared" si="1248"/>
        <v>0</v>
      </c>
      <c r="BK843">
        <f t="shared" si="1249"/>
        <v>349</v>
      </c>
      <c r="BL843">
        <f t="shared" si="1250"/>
        <v>349</v>
      </c>
      <c r="BM843" s="15">
        <f>SUMIFS(BJ$2:BJ843,K$2:K843,"=Intermission")+SUMIFS(BJ$2:BJ843,K$2:K843,"=Timeout")</f>
        <v>0</v>
      </c>
      <c r="BN843">
        <f t="shared" si="1251"/>
        <v>0</v>
      </c>
      <c r="BO843" s="19">
        <f t="shared" si="1252"/>
        <v>731</v>
      </c>
      <c r="BP843">
        <f t="shared" si="1253"/>
        <v>726</v>
      </c>
      <c r="BQ843" s="17">
        <f t="shared" si="1254"/>
        <v>731</v>
      </c>
      <c r="BR843" t="str">
        <f t="shared" si="1255"/>
        <v>event_team_player_2</v>
      </c>
      <c r="BS843">
        <f>COUNTIFS(S$3:S843,"="&amp;S843,AI$3:AI843,"="&amp;AI843)</f>
        <v>2</v>
      </c>
      <c r="BT843" t="str">
        <f>IFERROR(VLOOKUP(BB843&amp;BU843&amp;X843,game_rosters!U:W,3,FALSE),"")</f>
        <v>P100033</v>
      </c>
      <c r="BU843" t="str">
        <f t="shared" si="1256"/>
        <v>Outlaws</v>
      </c>
    </row>
    <row r="844" spans="1:73" x14ac:dyDescent="0.2">
      <c r="A844">
        <f t="shared" si="1231"/>
        <v>1</v>
      </c>
      <c r="E844" s="4"/>
      <c r="F844" s="43"/>
      <c r="G844" s="4"/>
      <c r="H844" s="46"/>
      <c r="I844" s="44">
        <v>44</v>
      </c>
      <c r="J844" s="44" t="str">
        <f t="shared" si="1257"/>
        <v/>
      </c>
      <c r="K844" t="s">
        <v>13</v>
      </c>
      <c r="S844">
        <v>427</v>
      </c>
      <c r="T844" t="s">
        <v>756</v>
      </c>
      <c r="U844" t="str">
        <f>IF(B844=1,MAX($U$2:$U843)+1,IF(AND($T844&lt;&gt;"",$T844=$T843),$U843,IF(B844="x",U843,"")))</f>
        <v/>
      </c>
      <c r="V844" t="str">
        <f>IF(C844=1,MAX($V$2:$V843)+1,IF(AND($T844&lt;&gt;"",$T844=$T843),$U843,IF(C844="x",V843,"")))</f>
        <v/>
      </c>
      <c r="W844" t="s">
        <v>731</v>
      </c>
      <c r="X844">
        <v>44</v>
      </c>
      <c r="Z844">
        <v>1</v>
      </c>
      <c r="AA844">
        <f t="shared" si="1228"/>
        <v>1427</v>
      </c>
      <c r="AB844" t="str">
        <f t="shared" si="1229"/>
        <v/>
      </c>
      <c r="AC844">
        <f t="shared" si="1225"/>
        <v>1427</v>
      </c>
      <c r="AD844" s="6">
        <v>1</v>
      </c>
      <c r="AE844" t="s">
        <v>752</v>
      </c>
      <c r="AF844" t="s">
        <v>899</v>
      </c>
      <c r="AG844" t="s">
        <v>752</v>
      </c>
      <c r="AH844" t="s">
        <v>900</v>
      </c>
      <c r="AI844" t="str">
        <f t="shared" si="1232"/>
        <v>e</v>
      </c>
      <c r="AJ844" t="str">
        <f t="shared" si="1233"/>
        <v/>
      </c>
      <c r="AK844" t="str">
        <f t="shared" si="1234"/>
        <v/>
      </c>
      <c r="AL844" t="str">
        <f t="shared" si="1235"/>
        <v/>
      </c>
      <c r="AM844" t="str">
        <f t="shared" si="1236"/>
        <v/>
      </c>
      <c r="AN844" t="str">
        <f t="shared" si="1237"/>
        <v>Away</v>
      </c>
      <c r="AO844" t="str">
        <f t="shared" si="1238"/>
        <v>a</v>
      </c>
      <c r="AP844" t="str">
        <f t="shared" si="1239"/>
        <v/>
      </c>
      <c r="AQ844" t="str">
        <f t="shared" si="1240"/>
        <v/>
      </c>
      <c r="AR844" t="str">
        <f t="shared" si="1241"/>
        <v>Away</v>
      </c>
      <c r="AS844" t="str">
        <f t="shared" si="1242"/>
        <v>a</v>
      </c>
      <c r="AT844" t="str">
        <f t="shared" si="1243"/>
        <v>Offensive</v>
      </c>
      <c r="AU844" t="str">
        <f t="shared" si="1244"/>
        <v/>
      </c>
      <c r="AV844" t="str">
        <f t="shared" si="1245"/>
        <v/>
      </c>
      <c r="AW844" t="str" cm="1">
        <f t="array" ref="AW844">IFERROR(IF(O844&lt;&gt;"",O844,IF(OR($S844="",$T844=""),"",IF(O844&lt;&gt;"",O844,IF($T844&lt;&gt;"",_xlfn._xlws.FILTER(O:O,($BU:$BU=$BU844)*($I:$I=$I844)*($T:$T=$T844)*($S:$S=_xlfn.MINIFS($S:$S,$T:$T,"="&amp;$T844)),"")))))&amp;"",IF(O844="","",""))&amp;""</f>
        <v/>
      </c>
      <c r="AX844" t="str" cm="1">
        <f t="array" ref="AX844">IFERROR(IF(P844&lt;&gt;"",P844,IF(OR($S844="",$T844=""),"",IF($T844&lt;&gt;"",_xlfn._xlws.FILTER(P:P,($BU:$BU=$BU844)*($I:$I=$I844)*($T:$T=$T844)*($S:$S=_xlfn.MINIFS($S:$S,$T:$T,"="&amp;$T844)),""))))&amp;"",IF(P844="","",""))&amp;""</f>
        <v/>
      </c>
      <c r="AY844" t="str" cm="1">
        <f t="array" ref="AY844">IFERROR(IF(Q844&lt;&gt;"",Q844,IF(OR($S844="",$T844=""),"",IF($T844&lt;&gt;"",_xlfn._xlws.FILTER(Q:Q,($BU:$BU=$BU844)*($I:$I=$I844)*($T:$T=$T844)*($S:$S=_xlfn.MINIFS($S:$S,$T:$T,"="&amp;$T844)),""))))&amp;"",IF(Q844="","",""))&amp;""</f>
        <v/>
      </c>
      <c r="AZ844" t="str" cm="1">
        <f t="array" ref="AZ844">IFERROR(IF(R844&lt;&gt;"",R844,IF(OR($S844="",$T844=""),"",IF($T844&lt;&gt;"",_xlfn._xlws.FILTER(R:R,($BU:$BU=$BU844)*($I:$I=$I844)*($T:$T=$T844)*($S:$S=_xlfn.MINIFS($S:$S,$T:$T,"="&amp;$T844)),""))))&amp;"",IF(R844="","",""))&amp;""</f>
        <v/>
      </c>
      <c r="BA844" s="6">
        <f t="shared" si="1246"/>
        <v>78</v>
      </c>
      <c r="BB844">
        <f t="shared" ref="BB844:BD844" si="1264">BB843</f>
        <v>18987</v>
      </c>
      <c r="BC844" t="str">
        <f t="shared" si="1264"/>
        <v>Velodrome</v>
      </c>
      <c r="BD844" t="str">
        <f t="shared" si="1264"/>
        <v>Outlaws</v>
      </c>
      <c r="BE844" t="s">
        <v>13</v>
      </c>
      <c r="BF844" t="s">
        <v>756</v>
      </c>
      <c r="BI844" cm="1">
        <f t="array" aca="1" ref="BI844" ca="1">IFERROR(_xlfn._xlws.FILTER(shifts!A:A,(shifts!B:B=events!AD844)*(shifts!AG:AG&gt;=events!BK844)*(shifts!AH:AH&lt;=events!BL844)),BI843)</f>
        <v>32</v>
      </c>
      <c r="BJ844" s="15">
        <f t="shared" si="1248"/>
        <v>3</v>
      </c>
      <c r="BK844">
        <f t="shared" si="1249"/>
        <v>348</v>
      </c>
      <c r="BL844">
        <f t="shared" si="1250"/>
        <v>345</v>
      </c>
      <c r="BM844" s="15">
        <f>SUMIFS(BJ$2:BJ844,K$2:K844,"=Intermission")+SUMIFS(BJ$2:BJ844,K$2:K844,"=Timeout")</f>
        <v>0</v>
      </c>
      <c r="BN844">
        <f t="shared" si="1251"/>
        <v>0</v>
      </c>
      <c r="BO844" s="19">
        <f t="shared" si="1252"/>
        <v>732</v>
      </c>
      <c r="BP844">
        <f t="shared" si="1253"/>
        <v>727</v>
      </c>
      <c r="BQ844" s="17">
        <f t="shared" si="1254"/>
        <v>735</v>
      </c>
      <c r="BR844" t="str">
        <f t="shared" si="1255"/>
        <v>event_team_player_1</v>
      </c>
      <c r="BS844">
        <f>COUNTIFS(S$3:S844,"="&amp;S844,AI$3:AI844,"="&amp;AI844)</f>
        <v>1</v>
      </c>
      <c r="BT844" t="str">
        <f>IFERROR(VLOOKUP(BB844&amp;BU844&amp;X844,game_rosters!U:W,3,FALSE),"")</f>
        <v>P100033</v>
      </c>
      <c r="BU844" t="str">
        <f t="shared" si="1256"/>
        <v>Outlaws</v>
      </c>
    </row>
    <row r="845" spans="1:73" x14ac:dyDescent="0.2">
      <c r="A845">
        <f t="shared" si="1231"/>
        <v>1</v>
      </c>
      <c r="E845" s="4"/>
      <c r="F845" s="43"/>
      <c r="G845" s="4"/>
      <c r="H845" s="46"/>
      <c r="I845" s="44">
        <v>44</v>
      </c>
      <c r="J845" s="44" t="str">
        <f t="shared" si="1257"/>
        <v/>
      </c>
      <c r="K845" t="s">
        <v>7</v>
      </c>
      <c r="L845" t="s">
        <v>172</v>
      </c>
      <c r="M845" t="s">
        <v>68</v>
      </c>
      <c r="N845" t="s">
        <v>595</v>
      </c>
      <c r="S845">
        <v>428</v>
      </c>
      <c r="T845" t="s">
        <v>756</v>
      </c>
      <c r="U845" t="str">
        <f>IF(B845=1,MAX($U$2:$U844)+1,IF(AND($T845&lt;&gt;"",$T845=$T844),$U844,IF(B845="x",U844,"")))</f>
        <v/>
      </c>
      <c r="V845" t="str">
        <f>IF(C845=1,MAX($V$2:$V844)+1,IF(AND($T845&lt;&gt;"",$T845=$T844),$U844,IF(C845="x",V844,"")))</f>
        <v/>
      </c>
      <c r="W845" t="s">
        <v>731</v>
      </c>
      <c r="X845">
        <v>44</v>
      </c>
      <c r="Z845">
        <v>1</v>
      </c>
      <c r="AA845">
        <f t="shared" si="1228"/>
        <v>1428</v>
      </c>
      <c r="AB845" t="str">
        <f t="shared" si="1229"/>
        <v/>
      </c>
      <c r="AC845">
        <f t="shared" si="1225"/>
        <v>1428</v>
      </c>
      <c r="AD845" s="6">
        <v>1</v>
      </c>
      <c r="AE845" t="s">
        <v>752</v>
      </c>
      <c r="AF845" t="s">
        <v>900</v>
      </c>
      <c r="AG845" t="s">
        <v>756</v>
      </c>
      <c r="AH845" t="s">
        <v>756</v>
      </c>
      <c r="AI845" t="str">
        <f t="shared" si="1232"/>
        <v>e</v>
      </c>
      <c r="AJ845" t="str">
        <f t="shared" si="1233"/>
        <v/>
      </c>
      <c r="AK845" t="str">
        <f t="shared" si="1234"/>
        <v/>
      </c>
      <c r="AL845" t="str">
        <f t="shared" si="1235"/>
        <v/>
      </c>
      <c r="AM845" t="str">
        <f t="shared" si="1236"/>
        <v/>
      </c>
      <c r="AN845" t="str">
        <f t="shared" si="1237"/>
        <v>Away</v>
      </c>
      <c r="AO845" t="str">
        <f t="shared" si="1238"/>
        <v>a</v>
      </c>
      <c r="AP845" t="str">
        <f t="shared" si="1239"/>
        <v/>
      </c>
      <c r="AQ845" t="str">
        <f t="shared" si="1240"/>
        <v/>
      </c>
      <c r="AR845" t="str">
        <f t="shared" si="1241"/>
        <v>Away</v>
      </c>
      <c r="AS845" t="str">
        <f t="shared" si="1242"/>
        <v>a</v>
      </c>
      <c r="AT845" t="str">
        <f t="shared" si="1243"/>
        <v>Offensive</v>
      </c>
      <c r="AU845" t="str">
        <f t="shared" si="1244"/>
        <v/>
      </c>
      <c r="AV845" t="str">
        <f t="shared" si="1245"/>
        <v/>
      </c>
      <c r="AW845" t="str" cm="1">
        <f t="array" ref="AW845">IFERROR(IF(O845&lt;&gt;"",O845,IF(OR($S845="",$T845=""),"",IF(O845&lt;&gt;"",O845,IF($T845&lt;&gt;"",_xlfn._xlws.FILTER(O:O,($BU:$BU=$BU845)*($I:$I=$I845)*($T:$T=$T845)*($S:$S=_xlfn.MINIFS($S:$S,$T:$T,"="&amp;$T845)),"")))))&amp;"",IF(O845="","",""))&amp;""</f>
        <v/>
      </c>
      <c r="AX845" t="str" cm="1">
        <f t="array" ref="AX845">IFERROR(IF(P845&lt;&gt;"",P845,IF(OR($S845="",$T845=""),"",IF($T845&lt;&gt;"",_xlfn._xlws.FILTER(P:P,($BU:$BU=$BU845)*($I:$I=$I845)*($T:$T=$T845)*($S:$S=_xlfn.MINIFS($S:$S,$T:$T,"="&amp;$T845)),""))))&amp;"",IF(P845="","",""))&amp;""</f>
        <v/>
      </c>
      <c r="AY845" t="str" cm="1">
        <f t="array" ref="AY845">IFERROR(IF(Q845&lt;&gt;"",Q845,IF(OR($S845="",$T845=""),"",IF($T845&lt;&gt;"",_xlfn._xlws.FILTER(Q:Q,($BU:$BU=$BU845)*($I:$I=$I845)*($T:$T=$T845)*($S:$S=_xlfn.MINIFS($S:$S,$T:$T,"="&amp;$T845)),""))))&amp;"",IF(Q845="","",""))&amp;""</f>
        <v/>
      </c>
      <c r="AZ845" t="str" cm="1">
        <f t="array" ref="AZ845">IFERROR(IF(R845&lt;&gt;"",R845,IF(OR($S845="",$T845=""),"",IF($T845&lt;&gt;"",_xlfn._xlws.FILTER(R:R,($BU:$BU=$BU845)*($I:$I=$I845)*($T:$T=$T845)*($S:$S=_xlfn.MINIFS($S:$S,$T:$T,"="&amp;$T845)),""))))&amp;"",IF(R845="","",""))&amp;""</f>
        <v/>
      </c>
      <c r="BA845" s="6">
        <f t="shared" si="1246"/>
        <v>78</v>
      </c>
      <c r="BB845">
        <f t="shared" ref="BB845:BD845" si="1265">BB844</f>
        <v>18987</v>
      </c>
      <c r="BC845" t="str">
        <f t="shared" si="1265"/>
        <v>Velodrome</v>
      </c>
      <c r="BD845" t="str">
        <f t="shared" si="1265"/>
        <v>Outlaws</v>
      </c>
      <c r="BE845" t="s">
        <v>7</v>
      </c>
      <c r="BF845" t="s">
        <v>172</v>
      </c>
      <c r="BI845" cm="1">
        <f t="array" aca="1" ref="BI845" ca="1">IFERROR(_xlfn._xlws.FILTER(shifts!A:A,(shifts!B:B=events!AD845)*(shifts!AG:AG&gt;=events!BK845)*(shifts!AH:AH&lt;=events!BL845)),BI844)</f>
        <v>32</v>
      </c>
      <c r="BJ845" s="15">
        <f t="shared" si="1248"/>
        <v>0</v>
      </c>
      <c r="BK845">
        <f t="shared" si="1249"/>
        <v>345</v>
      </c>
      <c r="BL845">
        <f t="shared" si="1250"/>
        <v>345</v>
      </c>
      <c r="BM845" s="15">
        <f>SUMIFS(BJ$2:BJ845,K$2:K845,"=Intermission")+SUMIFS(BJ$2:BJ845,K$2:K845,"=Timeout")</f>
        <v>0</v>
      </c>
      <c r="BN845">
        <f t="shared" si="1251"/>
        <v>0</v>
      </c>
      <c r="BO845" s="19">
        <f t="shared" si="1252"/>
        <v>735</v>
      </c>
      <c r="BP845">
        <f t="shared" si="1253"/>
        <v>730</v>
      </c>
      <c r="BQ845" s="17">
        <f t="shared" si="1254"/>
        <v>735</v>
      </c>
      <c r="BR845" t="str">
        <f t="shared" si="1255"/>
        <v>event_team_player_1</v>
      </c>
      <c r="BS845">
        <f>COUNTIFS(S$3:S845,"="&amp;S845,AI$3:AI845,"="&amp;AI845)</f>
        <v>1</v>
      </c>
      <c r="BT845" t="str">
        <f>IFERROR(VLOOKUP(BB845&amp;BU845&amp;X845,game_rosters!U:W,3,FALSE),"")</f>
        <v>P100033</v>
      </c>
      <c r="BU845" t="str">
        <f t="shared" si="1256"/>
        <v>Outlaws</v>
      </c>
    </row>
    <row r="846" spans="1:73" x14ac:dyDescent="0.2">
      <c r="A846" t="str">
        <f t="shared" si="1231"/>
        <v/>
      </c>
      <c r="E846" s="4"/>
      <c r="F846" s="43"/>
      <c r="G846" s="4"/>
      <c r="H846" s="46"/>
      <c r="I846" s="44">
        <v>13</v>
      </c>
      <c r="J846" s="44" t="str">
        <f t="shared" si="1257"/>
        <v/>
      </c>
      <c r="S846">
        <v>428</v>
      </c>
      <c r="T846" t="s">
        <v>756</v>
      </c>
      <c r="U846" t="str">
        <f>IF(B846=1,MAX($U$2:$U845)+1,IF(AND($T846&lt;&gt;"",$T846=$T845),$U845,IF(B846="x",U845,"")))</f>
        <v/>
      </c>
      <c r="V846" t="str">
        <f>IF(C846=1,MAX($V$2:$V845)+1,IF(AND($T846&lt;&gt;"",$T846=$T845),$U845,IF(C846="x",V845,"")))</f>
        <v/>
      </c>
      <c r="X846">
        <v>13</v>
      </c>
      <c r="Z846">
        <v>1</v>
      </c>
      <c r="AA846">
        <f t="shared" si="1228"/>
        <v>1428</v>
      </c>
      <c r="AB846" t="str">
        <f t="shared" si="1229"/>
        <v/>
      </c>
      <c r="AC846">
        <f t="shared" si="1225"/>
        <v>1428</v>
      </c>
      <c r="AD846" s="6">
        <v>1</v>
      </c>
      <c r="AE846" t="s">
        <v>752</v>
      </c>
      <c r="AF846" t="s">
        <v>900</v>
      </c>
      <c r="AG846" t="s">
        <v>756</v>
      </c>
      <c r="AH846" t="s">
        <v>756</v>
      </c>
      <c r="AI846" t="str">
        <f t="shared" si="1232"/>
        <v>e</v>
      </c>
      <c r="AJ846" t="str">
        <f t="shared" si="1233"/>
        <v/>
      </c>
      <c r="AK846" t="str">
        <f t="shared" si="1234"/>
        <v/>
      </c>
      <c r="AL846" t="str">
        <f t="shared" si="1235"/>
        <v/>
      </c>
      <c r="AM846" t="str">
        <f t="shared" si="1236"/>
        <v/>
      </c>
      <c r="AN846" t="str">
        <f t="shared" si="1237"/>
        <v>Away</v>
      </c>
      <c r="AO846" t="str">
        <f t="shared" si="1238"/>
        <v>a</v>
      </c>
      <c r="AP846" t="str">
        <f t="shared" si="1239"/>
        <v/>
      </c>
      <c r="AQ846" t="str">
        <f t="shared" si="1240"/>
        <v/>
      </c>
      <c r="AR846" t="str">
        <f t="shared" si="1241"/>
        <v>Away</v>
      </c>
      <c r="AS846" t="str">
        <f t="shared" si="1242"/>
        <v>a</v>
      </c>
      <c r="AT846" t="str">
        <f t="shared" si="1243"/>
        <v>Offensive</v>
      </c>
      <c r="AU846" t="str">
        <f t="shared" si="1244"/>
        <v/>
      </c>
      <c r="AV846" t="str">
        <f t="shared" si="1245"/>
        <v/>
      </c>
      <c r="AW846" t="str" cm="1">
        <f t="array" ref="AW846">IFERROR(IF(O846&lt;&gt;"",O846,IF(OR($S846="",$T846=""),"",IF(O846&lt;&gt;"",O846,IF($T846&lt;&gt;"",_xlfn._xlws.FILTER(O:O,($BU:$BU=$BU846)*($I:$I=$I846)*($T:$T=$T846)*($S:$S=_xlfn.MINIFS($S:$S,$T:$T,"="&amp;$T846)),"")))))&amp;"",IF(O846="","",""))&amp;""</f>
        <v/>
      </c>
      <c r="AX846" t="str" cm="1">
        <f t="array" ref="AX846">IFERROR(IF(P846&lt;&gt;"",P846,IF(OR($S846="",$T846=""),"",IF($T846&lt;&gt;"",_xlfn._xlws.FILTER(P:P,($BU:$BU=$BU846)*($I:$I=$I846)*($T:$T=$T846)*($S:$S=_xlfn.MINIFS($S:$S,$T:$T,"="&amp;$T846)),""))))&amp;"",IF(P846="","",""))&amp;""</f>
        <v/>
      </c>
      <c r="AY846" t="str" cm="1">
        <f t="array" ref="AY846">IFERROR(IF(Q846&lt;&gt;"",Q846,IF(OR($S846="",$T846=""),"",IF($T846&lt;&gt;"",_xlfn._xlws.FILTER(Q:Q,($BU:$BU=$BU846)*($I:$I=$I846)*($T:$T=$T846)*($S:$S=_xlfn.MINIFS($S:$S,$T:$T,"="&amp;$T846)),""))))&amp;"",IF(Q846="","",""))&amp;""</f>
        <v/>
      </c>
      <c r="AZ846" t="str" cm="1">
        <f t="array" ref="AZ846">IFERROR(IF(R846&lt;&gt;"",R846,IF(OR($S846="",$T846=""),"",IF($T846&lt;&gt;"",_xlfn._xlws.FILTER(R:R,($BU:$BU=$BU846)*($I:$I=$I846)*($T:$T=$T846)*($S:$S=_xlfn.MINIFS($S:$S,$T:$T,"="&amp;$T846)),""))))&amp;"",IF(R846="","",""))&amp;""</f>
        <v/>
      </c>
      <c r="BA846" s="6">
        <f t="shared" si="1246"/>
        <v>78</v>
      </c>
      <c r="BB846">
        <f t="shared" ref="BB846:BD846" si="1266">BB845</f>
        <v>18987</v>
      </c>
      <c r="BC846" t="str">
        <f t="shared" si="1266"/>
        <v>Velodrome</v>
      </c>
      <c r="BD846" t="str">
        <f t="shared" si="1266"/>
        <v>Outlaws</v>
      </c>
      <c r="BE846" t="s">
        <v>7</v>
      </c>
      <c r="BF846" t="s">
        <v>172</v>
      </c>
      <c r="BI846" cm="1">
        <f t="array" aca="1" ref="BI846" ca="1">IFERROR(_xlfn._xlws.FILTER(shifts!A:A,(shifts!B:B=events!AD846)*(shifts!AG:AG&gt;=events!BK846)*(shifts!AH:AH&lt;=events!BL846)),BI845)</f>
        <v>32</v>
      </c>
      <c r="BJ846" s="15">
        <f t="shared" si="1248"/>
        <v>0</v>
      </c>
      <c r="BK846">
        <f t="shared" si="1249"/>
        <v>345</v>
      </c>
      <c r="BL846">
        <f t="shared" si="1250"/>
        <v>345</v>
      </c>
      <c r="BM846" s="15">
        <f>SUMIFS(BJ$2:BJ846,K$2:K846,"=Intermission")+SUMIFS(BJ$2:BJ846,K$2:K846,"=Timeout")</f>
        <v>0</v>
      </c>
      <c r="BN846">
        <f t="shared" si="1251"/>
        <v>0</v>
      </c>
      <c r="BO846" s="19">
        <f t="shared" si="1252"/>
        <v>735</v>
      </c>
      <c r="BP846">
        <f t="shared" si="1253"/>
        <v>730</v>
      </c>
      <c r="BQ846" s="17">
        <f t="shared" si="1254"/>
        <v>735</v>
      </c>
      <c r="BR846" t="str">
        <f t="shared" si="1255"/>
        <v>event_team_player_2</v>
      </c>
      <c r="BS846">
        <f>COUNTIFS(S$3:S846,"="&amp;S846,AI$3:AI846,"="&amp;AI846)</f>
        <v>2</v>
      </c>
      <c r="BT846" t="str">
        <f>IFERROR(VLOOKUP(BB846&amp;BU846&amp;X846,game_rosters!U:W,3,FALSE),"")</f>
        <v>P100031</v>
      </c>
      <c r="BU846" t="str">
        <f t="shared" si="1256"/>
        <v>Outlaws</v>
      </c>
    </row>
    <row r="847" spans="1:73" x14ac:dyDescent="0.2">
      <c r="A847">
        <f t="shared" si="1231"/>
        <v>1</v>
      </c>
      <c r="E847" s="4"/>
      <c r="F847" s="43"/>
      <c r="G847" s="4"/>
      <c r="H847" s="46"/>
      <c r="I847" s="44">
        <v>13</v>
      </c>
      <c r="J847" s="44" t="str">
        <f t="shared" si="1257"/>
        <v/>
      </c>
      <c r="K847" t="s">
        <v>13</v>
      </c>
      <c r="S847">
        <v>429</v>
      </c>
      <c r="T847" t="s">
        <v>756</v>
      </c>
      <c r="U847" t="str">
        <f>IF(B847=1,MAX($U$2:$U846)+1,IF(AND($T847&lt;&gt;"",$T847=$T846),$U846,IF(B847="x",U846,"")))</f>
        <v/>
      </c>
      <c r="V847" t="str">
        <f>IF(C847=1,MAX($V$2:$V846)+1,IF(AND($T847&lt;&gt;"",$T847=$T846),$U846,IF(C847="x",V846,"")))</f>
        <v/>
      </c>
      <c r="W847" t="s">
        <v>731</v>
      </c>
      <c r="X847">
        <v>13</v>
      </c>
      <c r="Z847">
        <v>1</v>
      </c>
      <c r="AA847">
        <f t="shared" si="1228"/>
        <v>1429</v>
      </c>
      <c r="AB847" t="str">
        <f t="shared" si="1229"/>
        <v/>
      </c>
      <c r="AC847">
        <f t="shared" si="1225"/>
        <v>1429</v>
      </c>
      <c r="AD847" s="6">
        <v>1</v>
      </c>
      <c r="AE847" t="s">
        <v>752</v>
      </c>
      <c r="AF847" t="s">
        <v>900</v>
      </c>
      <c r="AG847" t="s">
        <v>752</v>
      </c>
      <c r="AH847" t="s">
        <v>901</v>
      </c>
      <c r="AI847" t="str">
        <f t="shared" si="1232"/>
        <v>e</v>
      </c>
      <c r="AJ847" t="str">
        <f t="shared" si="1233"/>
        <v/>
      </c>
      <c r="AK847" t="str">
        <f t="shared" si="1234"/>
        <v/>
      </c>
      <c r="AL847" t="str">
        <f t="shared" si="1235"/>
        <v/>
      </c>
      <c r="AM847" t="str">
        <f t="shared" si="1236"/>
        <v/>
      </c>
      <c r="AN847" t="str">
        <f t="shared" si="1237"/>
        <v>Away</v>
      </c>
      <c r="AO847" t="str">
        <f t="shared" si="1238"/>
        <v>a</v>
      </c>
      <c r="AP847" t="str">
        <f t="shared" si="1239"/>
        <v/>
      </c>
      <c r="AQ847" t="str">
        <f t="shared" si="1240"/>
        <v/>
      </c>
      <c r="AR847" t="str">
        <f t="shared" si="1241"/>
        <v>Away</v>
      </c>
      <c r="AS847" t="str">
        <f t="shared" si="1242"/>
        <v>a</v>
      </c>
      <c r="AT847" t="str">
        <f t="shared" si="1243"/>
        <v>Offensive</v>
      </c>
      <c r="AU847" t="str">
        <f t="shared" si="1244"/>
        <v/>
      </c>
      <c r="AV847" t="str">
        <f t="shared" si="1245"/>
        <v/>
      </c>
      <c r="AW847" t="str" cm="1">
        <f t="array" ref="AW847">IFERROR(IF(O847&lt;&gt;"",O847,IF(OR($S847="",$T847=""),"",IF(O847&lt;&gt;"",O847,IF($T847&lt;&gt;"",_xlfn._xlws.FILTER(O:O,($BU:$BU=$BU847)*($I:$I=$I847)*($T:$T=$T847)*($S:$S=_xlfn.MINIFS($S:$S,$T:$T,"="&amp;$T847)),"")))))&amp;"",IF(O847="","",""))&amp;""</f>
        <v/>
      </c>
      <c r="AX847" t="str" cm="1">
        <f t="array" ref="AX847">IFERROR(IF(P847&lt;&gt;"",P847,IF(OR($S847="",$T847=""),"",IF($T847&lt;&gt;"",_xlfn._xlws.FILTER(P:P,($BU:$BU=$BU847)*($I:$I=$I847)*($T:$T=$T847)*($S:$S=_xlfn.MINIFS($S:$S,$T:$T,"="&amp;$T847)),""))))&amp;"",IF(P847="","",""))&amp;""</f>
        <v/>
      </c>
      <c r="AY847" t="str" cm="1">
        <f t="array" ref="AY847">IFERROR(IF(Q847&lt;&gt;"",Q847,IF(OR($S847="",$T847=""),"",IF($T847&lt;&gt;"",_xlfn._xlws.FILTER(Q:Q,($BU:$BU=$BU847)*($I:$I=$I847)*($T:$T=$T847)*($S:$S=_xlfn.MINIFS($S:$S,$T:$T,"="&amp;$T847)),""))))&amp;"",IF(Q847="","",""))&amp;""</f>
        <v/>
      </c>
      <c r="AZ847" t="str" cm="1">
        <f t="array" ref="AZ847">IFERROR(IF(R847&lt;&gt;"",R847,IF(OR($S847="",$T847=""),"",IF($T847&lt;&gt;"",_xlfn._xlws.FILTER(R:R,($BU:$BU=$BU847)*($I:$I=$I847)*($T:$T=$T847)*($S:$S=_xlfn.MINIFS($S:$S,$T:$T,"="&amp;$T847)),""))))&amp;"",IF(R847="","",""))&amp;""</f>
        <v/>
      </c>
      <c r="BA847" s="6">
        <f t="shared" si="1246"/>
        <v>78</v>
      </c>
      <c r="BB847">
        <f t="shared" ref="BB847:BD847" si="1267">BB846</f>
        <v>18987</v>
      </c>
      <c r="BC847" t="str">
        <f t="shared" si="1267"/>
        <v>Velodrome</v>
      </c>
      <c r="BD847" t="str">
        <f t="shared" si="1267"/>
        <v>Outlaws</v>
      </c>
      <c r="BE847" t="s">
        <v>13</v>
      </c>
      <c r="BF847" t="s">
        <v>756</v>
      </c>
      <c r="BI847" cm="1">
        <f t="array" aca="1" ref="BI847" ca="1">IFERROR(_xlfn._xlws.FILTER(shifts!A:A,(shifts!B:B=events!AD847)*(shifts!AG:AG&gt;=events!BK847)*(shifts!AH:AH&lt;=events!BL847)),BI846)</f>
        <v>32</v>
      </c>
      <c r="BJ847" s="15">
        <f t="shared" si="1248"/>
        <v>3</v>
      </c>
      <c r="BK847">
        <f t="shared" si="1249"/>
        <v>345</v>
      </c>
      <c r="BL847">
        <f t="shared" si="1250"/>
        <v>342</v>
      </c>
      <c r="BM847" s="15">
        <f>SUMIFS(BJ$2:BJ847,K$2:K847,"=Intermission")+SUMIFS(BJ$2:BJ847,K$2:K847,"=Timeout")</f>
        <v>0</v>
      </c>
      <c r="BN847">
        <f t="shared" si="1251"/>
        <v>0</v>
      </c>
      <c r="BO847" s="19">
        <f t="shared" si="1252"/>
        <v>735</v>
      </c>
      <c r="BP847">
        <f t="shared" si="1253"/>
        <v>730</v>
      </c>
      <c r="BQ847" s="17">
        <f t="shared" si="1254"/>
        <v>738</v>
      </c>
      <c r="BR847" t="str">
        <f t="shared" si="1255"/>
        <v>event_team_player_1</v>
      </c>
      <c r="BS847">
        <f>COUNTIFS(S$3:S847,"="&amp;S847,AI$3:AI847,"="&amp;AI847)</f>
        <v>1</v>
      </c>
      <c r="BT847" t="str">
        <f>IFERROR(VLOOKUP(BB847&amp;BU847&amp;X847,game_rosters!U:W,3,FALSE),"")</f>
        <v>P100031</v>
      </c>
      <c r="BU847" t="str">
        <f t="shared" si="1256"/>
        <v>Outlaws</v>
      </c>
    </row>
    <row r="848" spans="1:73" x14ac:dyDescent="0.2">
      <c r="A848">
        <f t="shared" si="1231"/>
        <v>1</v>
      </c>
      <c r="E848" s="4"/>
      <c r="F848" s="43"/>
      <c r="G848" s="4"/>
      <c r="H848" s="46"/>
      <c r="I848" s="44">
        <v>13</v>
      </c>
      <c r="J848" s="44" t="str">
        <f t="shared" si="1257"/>
        <v/>
      </c>
      <c r="K848" t="s">
        <v>7</v>
      </c>
      <c r="L848" t="s">
        <v>172</v>
      </c>
      <c r="M848" t="s">
        <v>68</v>
      </c>
      <c r="N848" t="s">
        <v>595</v>
      </c>
      <c r="S848">
        <v>430</v>
      </c>
      <c r="T848" t="s">
        <v>756</v>
      </c>
      <c r="U848" t="str">
        <f>IF(B848=1,MAX($U$2:$U847)+1,IF(AND($T848&lt;&gt;"",$T848=$T847),$U847,IF(B848="x",U847,"")))</f>
        <v/>
      </c>
      <c r="V848" t="str">
        <f>IF(C848=1,MAX($V$2:$V847)+1,IF(AND($T848&lt;&gt;"",$T848=$T847),$U847,IF(C848="x",V847,"")))</f>
        <v/>
      </c>
      <c r="W848" t="s">
        <v>731</v>
      </c>
      <c r="X848">
        <v>13</v>
      </c>
      <c r="Z848">
        <v>1</v>
      </c>
      <c r="AA848">
        <f t="shared" si="1228"/>
        <v>1430</v>
      </c>
      <c r="AB848" t="str">
        <f t="shared" si="1229"/>
        <v/>
      </c>
      <c r="AC848">
        <f t="shared" si="1225"/>
        <v>1430</v>
      </c>
      <c r="AD848" s="6">
        <v>1</v>
      </c>
      <c r="AE848" t="s">
        <v>752</v>
      </c>
      <c r="AF848" t="s">
        <v>901</v>
      </c>
      <c r="AG848" t="s">
        <v>756</v>
      </c>
      <c r="AH848" t="s">
        <v>756</v>
      </c>
      <c r="AI848" t="str">
        <f t="shared" si="1232"/>
        <v>e</v>
      </c>
      <c r="AJ848" t="str">
        <f t="shared" si="1233"/>
        <v/>
      </c>
      <c r="AK848" t="str">
        <f t="shared" si="1234"/>
        <v/>
      </c>
      <c r="AL848" t="str">
        <f t="shared" si="1235"/>
        <v/>
      </c>
      <c r="AM848" t="str">
        <f t="shared" si="1236"/>
        <v/>
      </c>
      <c r="AN848" t="str">
        <f t="shared" si="1237"/>
        <v>Away</v>
      </c>
      <c r="AO848" t="str">
        <f t="shared" si="1238"/>
        <v>a</v>
      </c>
      <c r="AP848" t="str">
        <f t="shared" si="1239"/>
        <v/>
      </c>
      <c r="AQ848" t="str">
        <f t="shared" si="1240"/>
        <v/>
      </c>
      <c r="AR848" t="str">
        <f t="shared" si="1241"/>
        <v>Away</v>
      </c>
      <c r="AS848" t="str">
        <f t="shared" si="1242"/>
        <v>a</v>
      </c>
      <c r="AT848" t="str">
        <f t="shared" si="1243"/>
        <v>Offensive</v>
      </c>
      <c r="AU848" t="str">
        <f t="shared" si="1244"/>
        <v/>
      </c>
      <c r="AV848" t="str">
        <f t="shared" si="1245"/>
        <v/>
      </c>
      <c r="AW848" t="str" cm="1">
        <f t="array" ref="AW848">IFERROR(IF(O848&lt;&gt;"",O848,IF(OR($S848="",$T848=""),"",IF(O848&lt;&gt;"",O848,IF($T848&lt;&gt;"",_xlfn._xlws.FILTER(O:O,($BU:$BU=$BU848)*($I:$I=$I848)*($T:$T=$T848)*($S:$S=_xlfn.MINIFS($S:$S,$T:$T,"="&amp;$T848)),"")))))&amp;"",IF(O848="","",""))&amp;""</f>
        <v/>
      </c>
      <c r="AX848" t="str" cm="1">
        <f t="array" ref="AX848">IFERROR(IF(P848&lt;&gt;"",P848,IF(OR($S848="",$T848=""),"",IF($T848&lt;&gt;"",_xlfn._xlws.FILTER(P:P,($BU:$BU=$BU848)*($I:$I=$I848)*($T:$T=$T848)*($S:$S=_xlfn.MINIFS($S:$S,$T:$T,"="&amp;$T848)),""))))&amp;"",IF(P848="","",""))&amp;""</f>
        <v/>
      </c>
      <c r="AY848" t="str" cm="1">
        <f t="array" ref="AY848">IFERROR(IF(Q848&lt;&gt;"",Q848,IF(OR($S848="",$T848=""),"",IF($T848&lt;&gt;"",_xlfn._xlws.FILTER(Q:Q,($BU:$BU=$BU848)*($I:$I=$I848)*($T:$T=$T848)*($S:$S=_xlfn.MINIFS($S:$S,$T:$T,"="&amp;$T848)),""))))&amp;"",IF(Q848="","",""))&amp;""</f>
        <v/>
      </c>
      <c r="AZ848" t="str" cm="1">
        <f t="array" ref="AZ848">IFERROR(IF(R848&lt;&gt;"",R848,IF(OR($S848="",$T848=""),"",IF($T848&lt;&gt;"",_xlfn._xlws.FILTER(R:R,($BU:$BU=$BU848)*($I:$I=$I848)*($T:$T=$T848)*($S:$S=_xlfn.MINIFS($S:$S,$T:$T,"="&amp;$T848)),""))))&amp;"",IF(R848="","",""))&amp;""</f>
        <v/>
      </c>
      <c r="BA848" s="6">
        <f t="shared" si="1246"/>
        <v>78</v>
      </c>
      <c r="BB848">
        <f t="shared" ref="BB848:BD848" si="1268">BB847</f>
        <v>18987</v>
      </c>
      <c r="BC848" t="str">
        <f t="shared" si="1268"/>
        <v>Velodrome</v>
      </c>
      <c r="BD848" t="str">
        <f t="shared" si="1268"/>
        <v>Outlaws</v>
      </c>
      <c r="BE848" t="s">
        <v>7</v>
      </c>
      <c r="BF848" t="s">
        <v>172</v>
      </c>
      <c r="BI848" cm="1">
        <f t="array" aca="1" ref="BI848" ca="1">IFERROR(_xlfn._xlws.FILTER(shifts!A:A,(shifts!B:B=events!AD848)*(shifts!AG:AG&gt;=events!BK848)*(shifts!AH:AH&lt;=events!BL848)),BI847)</f>
        <v>32</v>
      </c>
      <c r="BJ848" s="15">
        <f t="shared" si="1248"/>
        <v>0</v>
      </c>
      <c r="BK848">
        <f t="shared" si="1249"/>
        <v>342</v>
      </c>
      <c r="BL848">
        <f t="shared" si="1250"/>
        <v>342</v>
      </c>
      <c r="BM848" s="15">
        <f>SUMIFS(BJ$2:BJ848,K$2:K848,"=Intermission")+SUMIFS(BJ$2:BJ848,K$2:K848,"=Timeout")</f>
        <v>0</v>
      </c>
      <c r="BN848">
        <f t="shared" si="1251"/>
        <v>0</v>
      </c>
      <c r="BO848" s="19">
        <f t="shared" si="1252"/>
        <v>738</v>
      </c>
      <c r="BP848">
        <f t="shared" si="1253"/>
        <v>733</v>
      </c>
      <c r="BQ848" s="17">
        <f t="shared" si="1254"/>
        <v>738</v>
      </c>
      <c r="BR848" t="str">
        <f t="shared" si="1255"/>
        <v>event_team_player_1</v>
      </c>
      <c r="BS848">
        <f>COUNTIFS(S$3:S848,"="&amp;S848,AI$3:AI848,"="&amp;AI848)</f>
        <v>1</v>
      </c>
      <c r="BT848" t="str">
        <f>IFERROR(VLOOKUP(BB848&amp;BU848&amp;X848,game_rosters!U:W,3,FALSE),"")</f>
        <v>P100031</v>
      </c>
      <c r="BU848" t="str">
        <f t="shared" si="1256"/>
        <v>Outlaws</v>
      </c>
    </row>
    <row r="849" spans="1:73" x14ac:dyDescent="0.2">
      <c r="A849" t="str">
        <f t="shared" si="1231"/>
        <v/>
      </c>
      <c r="E849" s="4"/>
      <c r="F849" s="43"/>
      <c r="G849" s="4"/>
      <c r="H849" s="46"/>
      <c r="I849" s="44">
        <v>77</v>
      </c>
      <c r="J849" s="44" t="str">
        <f t="shared" si="1257"/>
        <v/>
      </c>
      <c r="S849">
        <v>430</v>
      </c>
      <c r="T849" t="s">
        <v>756</v>
      </c>
      <c r="U849" t="str">
        <f>IF(B849=1,MAX($U$2:$U848)+1,IF(AND($T849&lt;&gt;"",$T849=$T848),$U848,IF(B849="x",U848,"")))</f>
        <v/>
      </c>
      <c r="V849" t="str">
        <f>IF(C849=1,MAX($V$2:$V848)+1,IF(AND($T849&lt;&gt;"",$T849=$T848),$U848,IF(C849="x",V848,"")))</f>
        <v/>
      </c>
      <c r="X849">
        <v>77</v>
      </c>
      <c r="Z849">
        <v>1</v>
      </c>
      <c r="AA849">
        <f t="shared" si="1228"/>
        <v>1430</v>
      </c>
      <c r="AB849" t="str">
        <f t="shared" si="1229"/>
        <v/>
      </c>
      <c r="AC849">
        <f t="shared" si="1225"/>
        <v>1430</v>
      </c>
      <c r="AD849" s="6">
        <v>1</v>
      </c>
      <c r="AE849" t="s">
        <v>752</v>
      </c>
      <c r="AF849" t="s">
        <v>901</v>
      </c>
      <c r="AG849" t="s">
        <v>756</v>
      </c>
      <c r="AH849" t="s">
        <v>756</v>
      </c>
      <c r="AI849" t="str">
        <f t="shared" si="1232"/>
        <v>e</v>
      </c>
      <c r="AJ849" t="str">
        <f t="shared" si="1233"/>
        <v/>
      </c>
      <c r="AK849" t="str">
        <f t="shared" si="1234"/>
        <v/>
      </c>
      <c r="AL849" t="str">
        <f t="shared" si="1235"/>
        <v/>
      </c>
      <c r="AM849" t="str">
        <f t="shared" si="1236"/>
        <v/>
      </c>
      <c r="AN849" t="str">
        <f t="shared" si="1237"/>
        <v>Away</v>
      </c>
      <c r="AO849" t="str">
        <f t="shared" si="1238"/>
        <v>a</v>
      </c>
      <c r="AP849" t="str">
        <f t="shared" si="1239"/>
        <v/>
      </c>
      <c r="AQ849" t="str">
        <f t="shared" si="1240"/>
        <v/>
      </c>
      <c r="AR849" t="str">
        <f t="shared" si="1241"/>
        <v>Away</v>
      </c>
      <c r="AS849" t="str">
        <f t="shared" si="1242"/>
        <v>a</v>
      </c>
      <c r="AT849" t="str">
        <f t="shared" si="1243"/>
        <v>Offensive</v>
      </c>
      <c r="AU849" t="str">
        <f t="shared" si="1244"/>
        <v/>
      </c>
      <c r="AV849" t="str">
        <f t="shared" si="1245"/>
        <v/>
      </c>
      <c r="AW849" t="str" cm="1">
        <f t="array" ref="AW849">IFERROR(IF(O849&lt;&gt;"",O849,IF(OR($S849="",$T849=""),"",IF(O849&lt;&gt;"",O849,IF($T849&lt;&gt;"",_xlfn._xlws.FILTER(O:O,($BU:$BU=$BU849)*($I:$I=$I849)*($T:$T=$T849)*($S:$S=_xlfn.MINIFS($S:$S,$T:$T,"="&amp;$T849)),"")))))&amp;"",IF(O849="","",""))&amp;""</f>
        <v/>
      </c>
      <c r="AX849" t="str" cm="1">
        <f t="array" ref="AX849">IFERROR(IF(P849&lt;&gt;"",P849,IF(OR($S849="",$T849=""),"",IF($T849&lt;&gt;"",_xlfn._xlws.FILTER(P:P,($BU:$BU=$BU849)*($I:$I=$I849)*($T:$T=$T849)*($S:$S=_xlfn.MINIFS($S:$S,$T:$T,"="&amp;$T849)),""))))&amp;"",IF(P849="","",""))&amp;""</f>
        <v/>
      </c>
      <c r="AY849" t="str" cm="1">
        <f t="array" ref="AY849">IFERROR(IF(Q849&lt;&gt;"",Q849,IF(OR($S849="",$T849=""),"",IF($T849&lt;&gt;"",_xlfn._xlws.FILTER(Q:Q,($BU:$BU=$BU849)*($I:$I=$I849)*($T:$T=$T849)*($S:$S=_xlfn.MINIFS($S:$S,$T:$T,"="&amp;$T849)),""))))&amp;"",IF(Q849="","",""))&amp;""</f>
        <v/>
      </c>
      <c r="AZ849" t="str" cm="1">
        <f t="array" ref="AZ849">IFERROR(IF(R849&lt;&gt;"",R849,IF(OR($S849="",$T849=""),"",IF($T849&lt;&gt;"",_xlfn._xlws.FILTER(R:R,($BU:$BU=$BU849)*($I:$I=$I849)*($T:$T=$T849)*($S:$S=_xlfn.MINIFS($S:$S,$T:$T,"="&amp;$T849)),""))))&amp;"",IF(R849="","",""))&amp;""</f>
        <v/>
      </c>
      <c r="BA849" s="6">
        <f t="shared" si="1246"/>
        <v>78</v>
      </c>
      <c r="BB849">
        <f t="shared" ref="BB849:BD849" si="1269">BB848</f>
        <v>18987</v>
      </c>
      <c r="BC849" t="str">
        <f t="shared" si="1269"/>
        <v>Velodrome</v>
      </c>
      <c r="BD849" t="str">
        <f t="shared" si="1269"/>
        <v>Outlaws</v>
      </c>
      <c r="BE849" t="s">
        <v>7</v>
      </c>
      <c r="BF849" t="s">
        <v>172</v>
      </c>
      <c r="BI849" cm="1">
        <f t="array" aca="1" ref="BI849" ca="1">IFERROR(_xlfn._xlws.FILTER(shifts!A:A,(shifts!B:B=events!AD849)*(shifts!AG:AG&gt;=events!BK849)*(shifts!AH:AH&lt;=events!BL849)),BI848)</f>
        <v>32</v>
      </c>
      <c r="BJ849" s="15">
        <f t="shared" si="1248"/>
        <v>0</v>
      </c>
      <c r="BK849">
        <f t="shared" si="1249"/>
        <v>342</v>
      </c>
      <c r="BL849">
        <f t="shared" si="1250"/>
        <v>342</v>
      </c>
      <c r="BM849" s="15">
        <f>SUMIFS(BJ$2:BJ849,K$2:K849,"=Intermission")+SUMIFS(BJ$2:BJ849,K$2:K849,"=Timeout")</f>
        <v>0</v>
      </c>
      <c r="BN849">
        <f t="shared" si="1251"/>
        <v>0</v>
      </c>
      <c r="BO849" s="19">
        <f t="shared" si="1252"/>
        <v>738</v>
      </c>
      <c r="BP849">
        <f t="shared" si="1253"/>
        <v>733</v>
      </c>
      <c r="BQ849" s="17">
        <f t="shared" si="1254"/>
        <v>738</v>
      </c>
      <c r="BR849" t="str">
        <f t="shared" si="1255"/>
        <v>event_team_player_2</v>
      </c>
      <c r="BS849">
        <f>COUNTIFS(S$3:S849,"="&amp;S849,AI$3:AI849,"="&amp;AI849)</f>
        <v>2</v>
      </c>
      <c r="BT849" t="str">
        <f>IFERROR(VLOOKUP(BB849&amp;BU849&amp;X849,game_rosters!U:W,3,FALSE),"")</f>
        <v>P100185</v>
      </c>
      <c r="BU849" t="str">
        <f t="shared" si="1256"/>
        <v>Outlaws</v>
      </c>
    </row>
    <row r="850" spans="1:73" x14ac:dyDescent="0.2">
      <c r="A850">
        <f t="shared" si="1231"/>
        <v>1</v>
      </c>
      <c r="E850" s="4"/>
      <c r="F850" s="43"/>
      <c r="G850" s="4"/>
      <c r="H850" s="46"/>
      <c r="I850" s="44">
        <v>77</v>
      </c>
      <c r="J850" s="44" t="str">
        <f t="shared" si="1257"/>
        <v/>
      </c>
      <c r="K850" t="s">
        <v>13</v>
      </c>
      <c r="O850" t="s">
        <v>633</v>
      </c>
      <c r="Q850" t="s">
        <v>595</v>
      </c>
      <c r="R850" s="51">
        <v>1</v>
      </c>
      <c r="S850">
        <v>431</v>
      </c>
      <c r="T850" t="s">
        <v>756</v>
      </c>
      <c r="U850" t="str">
        <f>IF(B850=1,MAX($U$2:$U849)+1,IF(AND($T850&lt;&gt;"",$T850=$T849),$U849,IF(B850="x",U849,"")))</f>
        <v/>
      </c>
      <c r="V850" t="str">
        <f>IF(C850=1,MAX($V$2:$V849)+1,IF(AND($T850&lt;&gt;"",$T850=$T849),$U849,IF(C850="x",V849,"")))</f>
        <v/>
      </c>
      <c r="W850" t="s">
        <v>731</v>
      </c>
      <c r="X850">
        <v>77</v>
      </c>
      <c r="Z850">
        <v>1</v>
      </c>
      <c r="AA850">
        <f t="shared" si="1228"/>
        <v>1431</v>
      </c>
      <c r="AB850" t="str">
        <f t="shared" si="1229"/>
        <v/>
      </c>
      <c r="AC850">
        <f t="shared" si="1225"/>
        <v>1431</v>
      </c>
      <c r="AD850" s="6">
        <v>1</v>
      </c>
      <c r="AE850" t="s">
        <v>752</v>
      </c>
      <c r="AF850" t="s">
        <v>901</v>
      </c>
      <c r="AG850" t="s">
        <v>752</v>
      </c>
      <c r="AH850" t="s">
        <v>933</v>
      </c>
      <c r="AI850" t="str">
        <f t="shared" si="1232"/>
        <v>e</v>
      </c>
      <c r="AJ850" t="str">
        <f t="shared" si="1233"/>
        <v/>
      </c>
      <c r="AK850" t="str">
        <f t="shared" si="1234"/>
        <v/>
      </c>
      <c r="AL850" t="str">
        <f t="shared" si="1235"/>
        <v/>
      </c>
      <c r="AM850" t="str">
        <f t="shared" si="1236"/>
        <v/>
      </c>
      <c r="AN850" t="str">
        <f t="shared" si="1237"/>
        <v>Away</v>
      </c>
      <c r="AO850" t="str">
        <f t="shared" si="1238"/>
        <v>a</v>
      </c>
      <c r="AP850" t="str">
        <f t="shared" si="1239"/>
        <v/>
      </c>
      <c r="AQ850" t="str">
        <f t="shared" si="1240"/>
        <v/>
      </c>
      <c r="AR850" t="str">
        <f t="shared" si="1241"/>
        <v>Away</v>
      </c>
      <c r="AS850" t="str">
        <f t="shared" si="1242"/>
        <v>a</v>
      </c>
      <c r="AT850" t="str">
        <f t="shared" si="1243"/>
        <v>Offensive</v>
      </c>
      <c r="AU850" t="str">
        <f t="shared" si="1244"/>
        <v/>
      </c>
      <c r="AV850" t="str">
        <f t="shared" si="1245"/>
        <v/>
      </c>
      <c r="AW850" t="str" cm="1">
        <f t="array" ref="AW850">IFERROR(IF(O850&lt;&gt;"",O850,IF(OR($S850="",$T850=""),"",IF(O850&lt;&gt;"",O850,IF($T850&lt;&gt;"",_xlfn._xlws.FILTER(O:O,($BU:$BU=$BU850)*($I:$I=$I850)*($T:$T=$T850)*($S:$S=_xlfn.MINIFS($S:$S,$T:$T,"="&amp;$T850)),"")))))&amp;"",IF(O850="","",""))&amp;""</f>
        <v>OffensivePlay_Possession-Delay</v>
      </c>
      <c r="AX850" t="str" cm="1">
        <f t="array" ref="AX850">IFERROR(IF(P850&lt;&gt;"",P850,IF(OR($S850="",$T850=""),"",IF($T850&lt;&gt;"",_xlfn._xlws.FILTER(P:P,($BU:$BU=$BU850)*($I:$I=$I850)*($T:$T=$T850)*($S:$S=_xlfn.MINIFS($S:$S,$T:$T,"="&amp;$T850)),""))))&amp;"",IF(P850="","",""))&amp;""</f>
        <v/>
      </c>
      <c r="AY850" t="str" cm="1">
        <f t="array" ref="AY850">IFERROR(IF(Q850&lt;&gt;"",Q850,IF(OR($S850="",$T850=""),"",IF($T850&lt;&gt;"",_xlfn._xlws.FILTER(Q:Q,($BU:$BU=$BU850)*($I:$I=$I850)*($T:$T=$T850)*($S:$S=_xlfn.MINIFS($S:$S,$T:$T,"="&amp;$T850)),""))))&amp;"",IF(Q850="","",""))&amp;""</f>
        <v>s</v>
      </c>
      <c r="AZ850" t="str" cm="1">
        <f t="array" ref="AZ850">IFERROR(IF(R850&lt;&gt;"",R850,IF(OR($S850="",$T850=""),"",IF($T850&lt;&gt;"",_xlfn._xlws.FILTER(R:R,($BU:$BU=$BU850)*($I:$I=$I850)*($T:$T=$T850)*($S:$S=_xlfn.MINIFS($S:$S,$T:$T,"="&amp;$T850)),""))))&amp;"",IF(R850="","",""))&amp;""</f>
        <v>1</v>
      </c>
      <c r="BA850" s="6">
        <f t="shared" si="1246"/>
        <v>78</v>
      </c>
      <c r="BB850">
        <f t="shared" ref="BB850:BD850" si="1270">BB849</f>
        <v>18987</v>
      </c>
      <c r="BC850" t="str">
        <f t="shared" si="1270"/>
        <v>Velodrome</v>
      </c>
      <c r="BD850" t="str">
        <f t="shared" si="1270"/>
        <v>Outlaws</v>
      </c>
      <c r="BE850" t="s">
        <v>13</v>
      </c>
      <c r="BF850" t="s">
        <v>756</v>
      </c>
      <c r="BI850" cm="1">
        <f t="array" aca="1" ref="BI850" ca="1">IFERROR(_xlfn._xlws.FILTER(shifts!A:A,(shifts!B:B=events!AD850)*(shifts!AG:AG&gt;=events!BK850)*(shifts!AH:AH&lt;=events!BL850)),BI849)</f>
        <v>32</v>
      </c>
      <c r="BJ850" s="15">
        <f t="shared" si="1248"/>
        <v>5</v>
      </c>
      <c r="BK850">
        <f t="shared" si="1249"/>
        <v>342</v>
      </c>
      <c r="BL850">
        <f t="shared" si="1250"/>
        <v>337</v>
      </c>
      <c r="BM850" s="15">
        <f>SUMIFS(BJ$2:BJ850,K$2:K850,"=Intermission")+SUMIFS(BJ$2:BJ850,K$2:K850,"=Timeout")</f>
        <v>0</v>
      </c>
      <c r="BN850">
        <f t="shared" si="1251"/>
        <v>0</v>
      </c>
      <c r="BO850" s="19">
        <f t="shared" si="1252"/>
        <v>738</v>
      </c>
      <c r="BP850">
        <f t="shared" si="1253"/>
        <v>733</v>
      </c>
      <c r="BQ850" s="17">
        <f t="shared" si="1254"/>
        <v>743</v>
      </c>
      <c r="BR850" t="str">
        <f t="shared" si="1255"/>
        <v>event_team_player_1</v>
      </c>
      <c r="BS850">
        <f>COUNTIFS(S$3:S850,"="&amp;S850,AI$3:AI850,"="&amp;AI850)</f>
        <v>1</v>
      </c>
      <c r="BT850" t="str">
        <f>IFERROR(VLOOKUP(BB850&amp;BU850&amp;X850,game_rosters!U:W,3,FALSE),"")</f>
        <v>P100185</v>
      </c>
      <c r="BU850" t="str">
        <f t="shared" si="1256"/>
        <v>Outlaws</v>
      </c>
    </row>
    <row r="851" spans="1:73" x14ac:dyDescent="0.2">
      <c r="A851" t="str">
        <f t="shared" si="1231"/>
        <v/>
      </c>
      <c r="E851" s="4"/>
      <c r="F851" s="43"/>
      <c r="G851" s="4"/>
      <c r="H851" s="46"/>
      <c r="I851" s="44">
        <v>84</v>
      </c>
      <c r="J851" s="44" t="str">
        <f t="shared" si="1257"/>
        <v/>
      </c>
      <c r="R851" s="51">
        <v>1</v>
      </c>
      <c r="S851">
        <v>431</v>
      </c>
      <c r="T851" t="s">
        <v>756</v>
      </c>
      <c r="U851" t="str">
        <f>IF(B851=1,MAX($U$2:$U850)+1,IF(AND($T851&lt;&gt;"",$T851=$T850),$U850,IF(B851="x",U850,"")))</f>
        <v/>
      </c>
      <c r="V851" t="str">
        <f>IF(C851=1,MAX($V$2:$V850)+1,IF(AND($T851&lt;&gt;"",$T851=$T850),$U850,IF(C851="x",V850,"")))</f>
        <v/>
      </c>
      <c r="X851">
        <v>84</v>
      </c>
      <c r="AA851">
        <f t="shared" si="1228"/>
        <v>1431</v>
      </c>
      <c r="AB851" t="str">
        <f t="shared" si="1229"/>
        <v/>
      </c>
      <c r="AC851">
        <f t="shared" si="1225"/>
        <v>1431</v>
      </c>
      <c r="AD851" s="6">
        <v>1</v>
      </c>
      <c r="AE851" t="s">
        <v>752</v>
      </c>
      <c r="AF851" t="s">
        <v>901</v>
      </c>
      <c r="AG851" t="s">
        <v>752</v>
      </c>
      <c r="AH851" t="s">
        <v>933</v>
      </c>
      <c r="AI851" t="str">
        <f t="shared" si="1232"/>
        <v>o</v>
      </c>
      <c r="AJ851" t="str">
        <f t="shared" si="1233"/>
        <v/>
      </c>
      <c r="AK851" t="str">
        <f t="shared" si="1234"/>
        <v/>
      </c>
      <c r="AL851" t="str">
        <f t="shared" si="1235"/>
        <v/>
      </c>
      <c r="AM851" t="str">
        <f t="shared" si="1236"/>
        <v/>
      </c>
      <c r="AN851" t="str">
        <f t="shared" si="1237"/>
        <v>Away</v>
      </c>
      <c r="AO851" t="str">
        <f t="shared" si="1238"/>
        <v>a</v>
      </c>
      <c r="AP851" t="str">
        <f t="shared" si="1239"/>
        <v/>
      </c>
      <c r="AQ851" t="str">
        <f t="shared" si="1240"/>
        <v/>
      </c>
      <c r="AR851" t="str">
        <f t="shared" si="1241"/>
        <v>Away</v>
      </c>
      <c r="AS851" t="str">
        <f t="shared" si="1242"/>
        <v>a</v>
      </c>
      <c r="AT851" t="str">
        <f t="shared" si="1243"/>
        <v>Defensive</v>
      </c>
      <c r="AU851" t="str">
        <f t="shared" si="1244"/>
        <v/>
      </c>
      <c r="AV851" t="str">
        <f t="shared" si="1245"/>
        <v/>
      </c>
      <c r="AW851" t="str" cm="1">
        <f t="array" ref="AW851">IFERROR(IF(O851&lt;&gt;"",O851,IF(OR($S851="",$T851=""),"",IF(O851&lt;&gt;"",O851,IF($T851&lt;&gt;"",_xlfn._xlws.FILTER(O:O,($BU:$BU=$BU851)*($I:$I=$I851)*($T:$T=$T851)*($S:$S=_xlfn.MINIFS($S:$S,$T:$T,"="&amp;$T851)),"")))))&amp;"",IF(O851="","",""))&amp;""</f>
        <v/>
      </c>
      <c r="AX851" t="str" cm="1">
        <f t="array" ref="AX851">IFERROR(IF(P851&lt;&gt;"",P851,IF(OR($S851="",$T851=""),"",IF($T851&lt;&gt;"",_xlfn._xlws.FILTER(P:P,($BU:$BU=$BU851)*($I:$I=$I851)*($T:$T=$T851)*($S:$S=_xlfn.MINIFS($S:$S,$T:$T,"="&amp;$T851)),""))))&amp;"",IF(P851="","",""))&amp;""</f>
        <v/>
      </c>
      <c r="AY851" t="str" cm="1">
        <f t="array" ref="AY851">IFERROR(IF(Q851&lt;&gt;"",Q851,IF(OR($S851="",$T851=""),"",IF($T851&lt;&gt;"",_xlfn._xlws.FILTER(Q:Q,($BU:$BU=$BU851)*($I:$I=$I851)*($T:$T=$T851)*($S:$S=_xlfn.MINIFS($S:$S,$T:$T,"="&amp;$T851)),""))))&amp;"",IF(Q851="","",""))&amp;""</f>
        <v/>
      </c>
      <c r="AZ851" t="str" cm="1">
        <f t="array" ref="AZ851">IFERROR(IF(R851&lt;&gt;"",R851,IF(OR($S851="",$T851=""),"",IF($T851&lt;&gt;"",_xlfn._xlws.FILTER(R:R,($BU:$BU=$BU851)*($I:$I=$I851)*($T:$T=$T851)*($S:$S=_xlfn.MINIFS($S:$S,$T:$T,"="&amp;$T851)),""))))&amp;"",IF(R851="","",""))&amp;""</f>
        <v>1</v>
      </c>
      <c r="BA851" s="6">
        <f t="shared" si="1246"/>
        <v>78</v>
      </c>
      <c r="BB851">
        <f t="shared" ref="BB851:BD851" si="1271">BB850</f>
        <v>18987</v>
      </c>
      <c r="BC851" t="str">
        <f t="shared" si="1271"/>
        <v>Velodrome</v>
      </c>
      <c r="BD851" t="str">
        <f t="shared" si="1271"/>
        <v>Outlaws</v>
      </c>
      <c r="BE851" t="s">
        <v>13</v>
      </c>
      <c r="BF851" t="s">
        <v>756</v>
      </c>
      <c r="BI851" cm="1">
        <f t="array" aca="1" ref="BI851" ca="1">IFERROR(_xlfn._xlws.FILTER(shifts!A:A,(shifts!B:B=events!AD851)*(shifts!AG:AG&gt;=events!BK851)*(shifts!AH:AH&lt;=events!BL851)),BI850)</f>
        <v>32</v>
      </c>
      <c r="BJ851" s="15">
        <f t="shared" si="1248"/>
        <v>5</v>
      </c>
      <c r="BK851">
        <f t="shared" si="1249"/>
        <v>342</v>
      </c>
      <c r="BL851">
        <f t="shared" si="1250"/>
        <v>337</v>
      </c>
      <c r="BM851" s="15">
        <f>SUMIFS(BJ$2:BJ851,K$2:K851,"=Intermission")+SUMIFS(BJ$2:BJ851,K$2:K851,"=Timeout")</f>
        <v>0</v>
      </c>
      <c r="BN851">
        <f t="shared" si="1251"/>
        <v>0</v>
      </c>
      <c r="BO851" s="19">
        <f t="shared" si="1252"/>
        <v>738</v>
      </c>
      <c r="BP851">
        <f t="shared" si="1253"/>
        <v>733</v>
      </c>
      <c r="BQ851" s="17">
        <f t="shared" si="1254"/>
        <v>743</v>
      </c>
      <c r="BR851" t="str">
        <f t="shared" si="1255"/>
        <v>opp_team_player_1</v>
      </c>
      <c r="BS851">
        <f>COUNTIFS(S$3:S851,"="&amp;S851,AI$3:AI851,"="&amp;AI851)</f>
        <v>1</v>
      </c>
      <c r="BT851" t="str">
        <f>IFERROR(VLOOKUP(BB851&amp;BU851&amp;X851,game_rosters!U:W,3,FALSE),"")</f>
        <v>P100198</v>
      </c>
      <c r="BU851" t="str">
        <f t="shared" si="1256"/>
        <v>Velodrome</v>
      </c>
    </row>
    <row r="852" spans="1:73" x14ac:dyDescent="0.2">
      <c r="A852">
        <f t="shared" si="1231"/>
        <v>1</v>
      </c>
      <c r="E852" s="4"/>
      <c r="F852" s="43"/>
      <c r="G852" s="4"/>
      <c r="H852" s="46"/>
      <c r="I852" s="44">
        <v>77</v>
      </c>
      <c r="J852" s="44" t="str">
        <f t="shared" si="1257"/>
        <v/>
      </c>
      <c r="K852" t="s">
        <v>13</v>
      </c>
      <c r="O852" t="s">
        <v>636</v>
      </c>
      <c r="P852" t="s">
        <v>690</v>
      </c>
      <c r="Q852" t="s">
        <v>595</v>
      </c>
      <c r="R852" s="51">
        <v>1</v>
      </c>
      <c r="S852">
        <v>432</v>
      </c>
      <c r="T852" t="s">
        <v>756</v>
      </c>
      <c r="U852" t="str">
        <f>IF(B852=1,MAX($U$2:$U851)+1,IF(AND($T852&lt;&gt;"",$T852=$T851),$U851,IF(B852="x",U851,"")))</f>
        <v/>
      </c>
      <c r="V852" t="str">
        <f>IF(C852=1,MAX($V$2:$V851)+1,IF(AND($T852&lt;&gt;"",$T852=$T851),$U851,IF(C852="x",V851,"")))</f>
        <v/>
      </c>
      <c r="W852" t="s">
        <v>731</v>
      </c>
      <c r="X852">
        <v>77</v>
      </c>
      <c r="Z852">
        <v>1</v>
      </c>
      <c r="AA852">
        <f t="shared" si="1228"/>
        <v>1432</v>
      </c>
      <c r="AB852" t="str">
        <f t="shared" si="1229"/>
        <v/>
      </c>
      <c r="AC852">
        <f t="shared" si="1225"/>
        <v>1432</v>
      </c>
      <c r="AD852" s="6">
        <v>1</v>
      </c>
      <c r="AE852" t="s">
        <v>752</v>
      </c>
      <c r="AF852" t="s">
        <v>933</v>
      </c>
      <c r="AG852" t="s">
        <v>752</v>
      </c>
      <c r="AH852" t="s">
        <v>750</v>
      </c>
      <c r="AI852" t="str">
        <f t="shared" si="1232"/>
        <v>e</v>
      </c>
      <c r="AJ852" t="str">
        <f t="shared" si="1233"/>
        <v/>
      </c>
      <c r="AK852" t="str">
        <f t="shared" si="1234"/>
        <v/>
      </c>
      <c r="AL852" t="str">
        <f t="shared" si="1235"/>
        <v/>
      </c>
      <c r="AM852" t="str">
        <f t="shared" si="1236"/>
        <v/>
      </c>
      <c r="AN852" t="str">
        <f t="shared" si="1237"/>
        <v>Away</v>
      </c>
      <c r="AO852" t="str">
        <f t="shared" si="1238"/>
        <v>a</v>
      </c>
      <c r="AP852" t="str">
        <f t="shared" si="1239"/>
        <v/>
      </c>
      <c r="AQ852" t="str">
        <f t="shared" si="1240"/>
        <v/>
      </c>
      <c r="AR852" t="str">
        <f t="shared" si="1241"/>
        <v>Away</v>
      </c>
      <c r="AS852" t="str">
        <f t="shared" si="1242"/>
        <v>a</v>
      </c>
      <c r="AT852" t="str">
        <f t="shared" si="1243"/>
        <v>Offensive</v>
      </c>
      <c r="AU852" t="str">
        <f t="shared" si="1244"/>
        <v/>
      </c>
      <c r="AV852" t="str">
        <f t="shared" si="1245"/>
        <v/>
      </c>
      <c r="AW852" t="str" cm="1">
        <f t="array" ref="AW852">IFERROR(IF(O852&lt;&gt;"",O852,IF(OR($S852="",$T852=""),"",IF(O852&lt;&gt;"",O852,IF($T852&lt;&gt;"",_xlfn._xlws.FILTER(O:O,($BU:$BU=$BU852)*($I:$I=$I852)*($T:$T=$T852)*($S:$S=_xlfn.MINIFS($S:$S,$T:$T,"="&amp;$T852)),"")))))&amp;"",IF(O852="","",""))&amp;""</f>
        <v>OffensivePlay_Pass-Reverse</v>
      </c>
      <c r="AX852" t="str" cm="1">
        <f t="array" ref="AX852">IFERROR(IF(P852&lt;&gt;"",P852,IF(OR($S852="",$T852=""),"",IF($T852&lt;&gt;"",_xlfn._xlws.FILTER(P:P,($BU:$BU=$BU852)*($I:$I=$I852)*($T:$T=$T852)*($S:$S=_xlfn.MINIFS($S:$S,$T:$T,"="&amp;$T852)),""))))&amp;"",IF(P852="","",""))&amp;""</f>
        <v>OffensivePlay_Zone-Cycle</v>
      </c>
      <c r="AY852" t="str" cm="1">
        <f t="array" ref="AY852">IFERROR(IF(Q852&lt;&gt;"",Q852,IF(OR($S852="",$T852=""),"",IF($T852&lt;&gt;"",_xlfn._xlws.FILTER(Q:Q,($BU:$BU=$BU852)*($I:$I=$I852)*($T:$T=$T852)*($S:$S=_xlfn.MINIFS($S:$S,$T:$T,"="&amp;$T852)),""))))&amp;"",IF(Q852="","",""))&amp;""</f>
        <v>s</v>
      </c>
      <c r="AZ852" t="str" cm="1">
        <f t="array" ref="AZ852">IFERROR(IF(R852&lt;&gt;"",R852,IF(OR($S852="",$T852=""),"",IF($T852&lt;&gt;"",_xlfn._xlws.FILTER(R:R,($BU:$BU=$BU852)*($I:$I=$I852)*($T:$T=$T852)*($S:$S=_xlfn.MINIFS($S:$S,$T:$T,"="&amp;$T852)),""))))&amp;"",IF(R852="","",""))&amp;""</f>
        <v>1</v>
      </c>
      <c r="BA852" s="6">
        <f t="shared" si="1246"/>
        <v>78</v>
      </c>
      <c r="BB852">
        <f t="shared" ref="BB852:BD852" si="1272">BB851</f>
        <v>18987</v>
      </c>
      <c r="BC852" t="str">
        <f t="shared" si="1272"/>
        <v>Velodrome</v>
      </c>
      <c r="BD852" t="str">
        <f t="shared" si="1272"/>
        <v>Outlaws</v>
      </c>
      <c r="BE852" t="s">
        <v>13</v>
      </c>
      <c r="BF852" t="s">
        <v>756</v>
      </c>
      <c r="BI852" cm="1">
        <f t="array" aca="1" ref="BI852" ca="1">IFERROR(_xlfn._xlws.FILTER(shifts!A:A,(shifts!B:B=events!AD852)*(shifts!AG:AG&gt;=events!BK852)*(shifts!AH:AH&lt;=events!BL852)),BI851)</f>
        <v>32</v>
      </c>
      <c r="BJ852" s="15">
        <f t="shared" si="1248"/>
        <v>2</v>
      </c>
      <c r="BK852">
        <f t="shared" si="1249"/>
        <v>337</v>
      </c>
      <c r="BL852">
        <f t="shared" si="1250"/>
        <v>335</v>
      </c>
      <c r="BM852" s="15">
        <f>SUMIFS(BJ$2:BJ852,K$2:K852,"=Intermission")+SUMIFS(BJ$2:BJ852,K$2:K852,"=Timeout")</f>
        <v>0</v>
      </c>
      <c r="BN852">
        <f t="shared" si="1251"/>
        <v>0</v>
      </c>
      <c r="BO852" s="19">
        <f t="shared" si="1252"/>
        <v>743</v>
      </c>
      <c r="BP852">
        <f t="shared" si="1253"/>
        <v>738</v>
      </c>
      <c r="BQ852" s="17">
        <f t="shared" si="1254"/>
        <v>745</v>
      </c>
      <c r="BR852" t="str">
        <f t="shared" si="1255"/>
        <v>event_team_player_1</v>
      </c>
      <c r="BS852">
        <f>COUNTIFS(S$3:S852,"="&amp;S852,AI$3:AI852,"="&amp;AI852)</f>
        <v>1</v>
      </c>
      <c r="BT852" t="str">
        <f>IFERROR(VLOOKUP(BB852&amp;BU852&amp;X852,game_rosters!U:W,3,FALSE),"")</f>
        <v>P100185</v>
      </c>
      <c r="BU852" t="str">
        <f t="shared" si="1256"/>
        <v>Outlaws</v>
      </c>
    </row>
    <row r="853" spans="1:73" x14ac:dyDescent="0.2">
      <c r="A853" t="str">
        <f t="shared" si="1231"/>
        <v/>
      </c>
      <c r="E853" s="4"/>
      <c r="F853" s="43"/>
      <c r="G853" s="4"/>
      <c r="H853" s="46"/>
      <c r="I853" s="44">
        <v>70</v>
      </c>
      <c r="J853" s="44" t="str">
        <f t="shared" si="1257"/>
        <v/>
      </c>
      <c r="R853" s="51">
        <v>1</v>
      </c>
      <c r="S853">
        <v>432</v>
      </c>
      <c r="T853" t="s">
        <v>756</v>
      </c>
      <c r="U853" t="str">
        <f>IF(B853=1,MAX($U$2:$U852)+1,IF(AND($T853&lt;&gt;"",$T853=$T852),$U852,IF(B853="x",U852,"")))</f>
        <v/>
      </c>
      <c r="V853" t="str">
        <f>IF(C853=1,MAX($V$2:$V852)+1,IF(AND($T853&lt;&gt;"",$T853=$T852),$U852,IF(C853="x",V852,"")))</f>
        <v/>
      </c>
      <c r="X853">
        <v>70</v>
      </c>
      <c r="AA853">
        <f t="shared" si="1228"/>
        <v>1432</v>
      </c>
      <c r="AB853" t="str">
        <f t="shared" si="1229"/>
        <v/>
      </c>
      <c r="AC853">
        <f t="shared" si="1225"/>
        <v>1432</v>
      </c>
      <c r="AD853" s="6">
        <v>1</v>
      </c>
      <c r="AE853" t="s">
        <v>752</v>
      </c>
      <c r="AF853" t="s">
        <v>933</v>
      </c>
      <c r="AG853" t="s">
        <v>752</v>
      </c>
      <c r="AH853" t="s">
        <v>750</v>
      </c>
      <c r="AI853" t="str">
        <f t="shared" si="1232"/>
        <v>o</v>
      </c>
      <c r="AJ853" t="str">
        <f t="shared" si="1233"/>
        <v/>
      </c>
      <c r="AK853" t="str">
        <f t="shared" si="1234"/>
        <v/>
      </c>
      <c r="AL853" t="str">
        <f t="shared" si="1235"/>
        <v/>
      </c>
      <c r="AM853" t="str">
        <f t="shared" si="1236"/>
        <v/>
      </c>
      <c r="AN853" t="str">
        <f t="shared" si="1237"/>
        <v>Away</v>
      </c>
      <c r="AO853" t="str">
        <f t="shared" si="1238"/>
        <v>a</v>
      </c>
      <c r="AP853" t="str">
        <f t="shared" si="1239"/>
        <v/>
      </c>
      <c r="AQ853" t="str">
        <f t="shared" si="1240"/>
        <v/>
      </c>
      <c r="AR853" t="str">
        <f t="shared" si="1241"/>
        <v>Away</v>
      </c>
      <c r="AS853" t="str">
        <f t="shared" si="1242"/>
        <v>a</v>
      </c>
      <c r="AT853" t="str">
        <f t="shared" si="1243"/>
        <v>Defensive</v>
      </c>
      <c r="AU853" t="str">
        <f t="shared" si="1244"/>
        <v/>
      </c>
      <c r="AV853" t="str">
        <f t="shared" si="1245"/>
        <v/>
      </c>
      <c r="AW853" t="str" cm="1">
        <f t="array" ref="AW853">IFERROR(IF(O853&lt;&gt;"",O853,IF(OR($S853="",$T853=""),"",IF(O853&lt;&gt;"",O853,IF($T853&lt;&gt;"",_xlfn._xlws.FILTER(O:O,($BU:$BU=$BU853)*($I:$I=$I853)*($T:$T=$T853)*($S:$S=_xlfn.MINIFS($S:$S,$T:$T,"="&amp;$T853)),"")))))&amp;"",IF(O853="","",""))&amp;""</f>
        <v/>
      </c>
      <c r="AX853" t="str" cm="1">
        <f t="array" ref="AX853">IFERROR(IF(P853&lt;&gt;"",P853,IF(OR($S853="",$T853=""),"",IF($T853&lt;&gt;"",_xlfn._xlws.FILTER(P:P,($BU:$BU=$BU853)*($I:$I=$I853)*($T:$T=$T853)*($S:$S=_xlfn.MINIFS($S:$S,$T:$T,"="&amp;$T853)),""))))&amp;"",IF(P853="","",""))&amp;""</f>
        <v/>
      </c>
      <c r="AY853" t="str" cm="1">
        <f t="array" ref="AY853">IFERROR(IF(Q853&lt;&gt;"",Q853,IF(OR($S853="",$T853=""),"",IF($T853&lt;&gt;"",_xlfn._xlws.FILTER(Q:Q,($BU:$BU=$BU853)*($I:$I=$I853)*($T:$T=$T853)*($S:$S=_xlfn.MINIFS($S:$S,$T:$T,"="&amp;$T853)),""))))&amp;"",IF(Q853="","",""))&amp;""</f>
        <v/>
      </c>
      <c r="AZ853" t="str" cm="1">
        <f t="array" ref="AZ853">IFERROR(IF(R853&lt;&gt;"",R853,IF(OR($S853="",$T853=""),"",IF($T853&lt;&gt;"",_xlfn._xlws.FILTER(R:R,($BU:$BU=$BU853)*($I:$I=$I853)*($T:$T=$T853)*($S:$S=_xlfn.MINIFS($S:$S,$T:$T,"="&amp;$T853)),""))))&amp;"",IF(R853="","",""))&amp;""</f>
        <v>1</v>
      </c>
      <c r="BA853" s="6">
        <f t="shared" si="1246"/>
        <v>78</v>
      </c>
      <c r="BB853">
        <f t="shared" ref="BB853:BD853" si="1273">BB852</f>
        <v>18987</v>
      </c>
      <c r="BC853" t="str">
        <f t="shared" si="1273"/>
        <v>Velodrome</v>
      </c>
      <c r="BD853" t="str">
        <f t="shared" si="1273"/>
        <v>Outlaws</v>
      </c>
      <c r="BE853" t="s">
        <v>13</v>
      </c>
      <c r="BF853" t="s">
        <v>756</v>
      </c>
      <c r="BI853" cm="1">
        <f t="array" aca="1" ref="BI853" ca="1">IFERROR(_xlfn._xlws.FILTER(shifts!A:A,(shifts!B:B=events!AD853)*(shifts!AG:AG&gt;=events!BK853)*(shifts!AH:AH&lt;=events!BL853)),BI852)</f>
        <v>32</v>
      </c>
      <c r="BJ853" s="15">
        <f t="shared" si="1248"/>
        <v>2</v>
      </c>
      <c r="BK853">
        <f t="shared" si="1249"/>
        <v>337</v>
      </c>
      <c r="BL853">
        <f t="shared" si="1250"/>
        <v>335</v>
      </c>
      <c r="BM853" s="15">
        <f>SUMIFS(BJ$2:BJ853,K$2:K853,"=Intermission")+SUMIFS(BJ$2:BJ853,K$2:K853,"=Timeout")</f>
        <v>0</v>
      </c>
      <c r="BN853">
        <f t="shared" si="1251"/>
        <v>0</v>
      </c>
      <c r="BO853" s="19">
        <f t="shared" si="1252"/>
        <v>743</v>
      </c>
      <c r="BP853">
        <f t="shared" si="1253"/>
        <v>738</v>
      </c>
      <c r="BQ853" s="17">
        <f t="shared" si="1254"/>
        <v>745</v>
      </c>
      <c r="BR853" t="str">
        <f t="shared" si="1255"/>
        <v>opp_team_player_1</v>
      </c>
      <c r="BS853">
        <f>COUNTIFS(S$3:S853,"="&amp;S853,AI$3:AI853,"="&amp;AI853)</f>
        <v>1</v>
      </c>
      <c r="BT853" t="str">
        <f>IFERROR(VLOOKUP(BB853&amp;BU853&amp;X853,game_rosters!U:W,3,FALSE),"")</f>
        <v>P100001</v>
      </c>
      <c r="BU853" t="str">
        <f t="shared" si="1256"/>
        <v>Velodrome</v>
      </c>
    </row>
    <row r="854" spans="1:73" x14ac:dyDescent="0.2">
      <c r="A854">
        <f t="shared" si="1231"/>
        <v>1</v>
      </c>
      <c r="E854" s="4"/>
      <c r="F854" s="43"/>
      <c r="G854" s="4"/>
      <c r="H854" s="46"/>
      <c r="I854" s="44">
        <v>77</v>
      </c>
      <c r="J854" s="44" t="str">
        <f t="shared" si="1257"/>
        <v/>
      </c>
      <c r="K854" t="s">
        <v>7</v>
      </c>
      <c r="L854" t="s">
        <v>172</v>
      </c>
      <c r="M854" t="s">
        <v>67</v>
      </c>
      <c r="N854" t="s">
        <v>595</v>
      </c>
      <c r="O854" t="s">
        <v>690</v>
      </c>
      <c r="Q854" t="s">
        <v>595</v>
      </c>
      <c r="S854">
        <v>433</v>
      </c>
      <c r="T854" t="s">
        <v>756</v>
      </c>
      <c r="U854" t="str">
        <f>IF(B854=1,MAX($U$2:$U853)+1,IF(AND($T854&lt;&gt;"",$T854=$T853),$U853,IF(B854="x",U853,"")))</f>
        <v/>
      </c>
      <c r="V854" t="str">
        <f>IF(C854=1,MAX($V$2:$V853)+1,IF(AND($T854&lt;&gt;"",$T854=$T853),$U853,IF(C854="x",V853,"")))</f>
        <v/>
      </c>
      <c r="W854" t="s">
        <v>731</v>
      </c>
      <c r="X854">
        <v>77</v>
      </c>
      <c r="Z854">
        <v>1</v>
      </c>
      <c r="AA854">
        <f t="shared" si="1228"/>
        <v>1433</v>
      </c>
      <c r="AB854" t="str">
        <f t="shared" si="1229"/>
        <v/>
      </c>
      <c r="AC854">
        <f t="shared" si="1225"/>
        <v>1433</v>
      </c>
      <c r="AD854" s="6">
        <v>1</v>
      </c>
      <c r="AE854" t="s">
        <v>752</v>
      </c>
      <c r="AF854" t="s">
        <v>750</v>
      </c>
      <c r="AG854" t="s">
        <v>756</v>
      </c>
      <c r="AH854" t="s">
        <v>756</v>
      </c>
      <c r="AI854" t="str">
        <f t="shared" si="1232"/>
        <v>e</v>
      </c>
      <c r="AJ854" t="str">
        <f t="shared" si="1233"/>
        <v/>
      </c>
      <c r="AK854" t="str">
        <f t="shared" si="1234"/>
        <v/>
      </c>
      <c r="AL854" t="str">
        <f t="shared" si="1235"/>
        <v/>
      </c>
      <c r="AM854" t="str">
        <f t="shared" si="1236"/>
        <v/>
      </c>
      <c r="AN854" t="str">
        <f t="shared" si="1237"/>
        <v>Away</v>
      </c>
      <c r="AO854" t="str">
        <f t="shared" si="1238"/>
        <v>a</v>
      </c>
      <c r="AP854" t="str">
        <f t="shared" si="1239"/>
        <v/>
      </c>
      <c r="AQ854" t="str">
        <f t="shared" si="1240"/>
        <v/>
      </c>
      <c r="AR854" t="str">
        <f t="shared" si="1241"/>
        <v>Away</v>
      </c>
      <c r="AS854" t="str">
        <f t="shared" si="1242"/>
        <v>a</v>
      </c>
      <c r="AT854" t="str">
        <f t="shared" si="1243"/>
        <v>Offensive</v>
      </c>
      <c r="AU854" t="str">
        <f t="shared" si="1244"/>
        <v/>
      </c>
      <c r="AV854" t="str">
        <f t="shared" si="1245"/>
        <v/>
      </c>
      <c r="AW854" t="str" cm="1">
        <f t="array" ref="AW854">IFERROR(IF(O854&lt;&gt;"",O854,IF(OR($S854="",$T854=""),"",IF(O854&lt;&gt;"",O854,IF($T854&lt;&gt;"",_xlfn._xlws.FILTER(O:O,($BU:$BU=$BU854)*($I:$I=$I854)*($T:$T=$T854)*($S:$S=_xlfn.MINIFS($S:$S,$T:$T,"="&amp;$T854)),"")))))&amp;"",IF(O854="","",""))&amp;""</f>
        <v>OffensivePlay_Zone-Cycle</v>
      </c>
      <c r="AX854" t="str" cm="1">
        <f t="array" ref="AX854">IFERROR(IF(P854&lt;&gt;"",P854,IF(OR($S854="",$T854=""),"",IF($T854&lt;&gt;"",_xlfn._xlws.FILTER(P:P,($BU:$BU=$BU854)*($I:$I=$I854)*($T:$T=$T854)*($S:$S=_xlfn.MINIFS($S:$S,$T:$T,"="&amp;$T854)),""))))&amp;"",IF(P854="","",""))&amp;""</f>
        <v/>
      </c>
      <c r="AY854" t="str" cm="1">
        <f t="array" ref="AY854">IFERROR(IF(Q854&lt;&gt;"",Q854,IF(OR($S854="",$T854=""),"",IF($T854&lt;&gt;"",_xlfn._xlws.FILTER(Q:Q,($BU:$BU=$BU854)*($I:$I=$I854)*($T:$T=$T854)*($S:$S=_xlfn.MINIFS($S:$S,$T:$T,"="&amp;$T854)),""))))&amp;"",IF(Q854="","",""))&amp;""</f>
        <v>s</v>
      </c>
      <c r="AZ854" t="str" cm="1">
        <f t="array" ref="AZ854">IFERROR(IF(R854&lt;&gt;"",R854,IF(OR($S854="",$T854=""),"",IF($T854&lt;&gt;"",_xlfn._xlws.FILTER(R:R,($BU:$BU=$BU854)*($I:$I=$I854)*($T:$T=$T854)*($S:$S=_xlfn.MINIFS($S:$S,$T:$T,"="&amp;$T854)),""))))&amp;"",IF(R854="","",""))&amp;""</f>
        <v/>
      </c>
      <c r="BA854" s="6">
        <f t="shared" si="1246"/>
        <v>78</v>
      </c>
      <c r="BB854">
        <f t="shared" ref="BB854:BD854" si="1274">BB853</f>
        <v>18987</v>
      </c>
      <c r="BC854" t="str">
        <f t="shared" si="1274"/>
        <v>Velodrome</v>
      </c>
      <c r="BD854" t="str">
        <f t="shared" si="1274"/>
        <v>Outlaws</v>
      </c>
      <c r="BE854" t="s">
        <v>7</v>
      </c>
      <c r="BF854" t="s">
        <v>172</v>
      </c>
      <c r="BI854" cm="1">
        <f t="array" aca="1" ref="BI854" ca="1">IFERROR(_xlfn._xlws.FILTER(shifts!A:A,(shifts!B:B=events!AD854)*(shifts!AG:AG&gt;=events!BK854)*(shifts!AH:AH&lt;=events!BL854)),BI853)</f>
        <v>32</v>
      </c>
      <c r="BJ854" s="15">
        <f t="shared" si="1248"/>
        <v>0</v>
      </c>
      <c r="BK854">
        <f t="shared" si="1249"/>
        <v>335</v>
      </c>
      <c r="BL854">
        <f t="shared" si="1250"/>
        <v>335</v>
      </c>
      <c r="BM854" s="15">
        <f>SUMIFS(BJ$2:BJ854,K$2:K854,"=Intermission")+SUMIFS(BJ$2:BJ854,K$2:K854,"=Timeout")</f>
        <v>0</v>
      </c>
      <c r="BN854">
        <f t="shared" si="1251"/>
        <v>0</v>
      </c>
      <c r="BO854" s="19">
        <f t="shared" si="1252"/>
        <v>745</v>
      </c>
      <c r="BP854">
        <f t="shared" si="1253"/>
        <v>740</v>
      </c>
      <c r="BQ854" s="17">
        <f t="shared" si="1254"/>
        <v>745</v>
      </c>
      <c r="BR854" t="str">
        <f t="shared" si="1255"/>
        <v>event_team_player_1</v>
      </c>
      <c r="BS854">
        <f>COUNTIFS(S$3:S854,"="&amp;S854,AI$3:AI854,"="&amp;AI854)</f>
        <v>1</v>
      </c>
      <c r="BT854" t="str">
        <f>IFERROR(VLOOKUP(BB854&amp;BU854&amp;X854,game_rosters!U:W,3,FALSE),"")</f>
        <v>P100185</v>
      </c>
      <c r="BU854" t="str">
        <f t="shared" si="1256"/>
        <v>Outlaws</v>
      </c>
    </row>
    <row r="855" spans="1:73" x14ac:dyDescent="0.2">
      <c r="A855" t="str">
        <f t="shared" si="1231"/>
        <v/>
      </c>
      <c r="E855" s="4"/>
      <c r="F855" s="43"/>
      <c r="G855" s="4"/>
      <c r="H855" s="46"/>
      <c r="I855" s="44">
        <v>68</v>
      </c>
      <c r="J855" s="44" t="str">
        <f t="shared" si="1257"/>
        <v/>
      </c>
      <c r="S855">
        <v>433</v>
      </c>
      <c r="T855" t="s">
        <v>756</v>
      </c>
      <c r="U855" t="str">
        <f>IF(B855=1,MAX($U$2:$U854)+1,IF(AND($T855&lt;&gt;"",$T855=$T854),$U854,IF(B855="x",U854,"")))</f>
        <v/>
      </c>
      <c r="V855" t="str">
        <f>IF(C855=1,MAX($V$2:$V854)+1,IF(AND($T855&lt;&gt;"",$T855=$T854),$U854,IF(C855="x",V854,"")))</f>
        <v/>
      </c>
      <c r="X855">
        <v>68</v>
      </c>
      <c r="Z855">
        <v>1</v>
      </c>
      <c r="AA855">
        <f t="shared" si="1228"/>
        <v>1433</v>
      </c>
      <c r="AB855" t="str">
        <f t="shared" si="1229"/>
        <v/>
      </c>
      <c r="AC855">
        <f t="shared" si="1225"/>
        <v>1433</v>
      </c>
      <c r="AD855" s="6">
        <v>1</v>
      </c>
      <c r="AE855" t="s">
        <v>752</v>
      </c>
      <c r="AF855" t="s">
        <v>750</v>
      </c>
      <c r="AG855" t="s">
        <v>756</v>
      </c>
      <c r="AH855" t="s">
        <v>756</v>
      </c>
      <c r="AI855" t="str">
        <f t="shared" si="1232"/>
        <v>e</v>
      </c>
      <c r="AJ855" t="str">
        <f t="shared" si="1233"/>
        <v/>
      </c>
      <c r="AK855" t="str">
        <f t="shared" si="1234"/>
        <v/>
      </c>
      <c r="AL855" t="str">
        <f t="shared" si="1235"/>
        <v/>
      </c>
      <c r="AM855" t="str">
        <f t="shared" si="1236"/>
        <v/>
      </c>
      <c r="AN855" t="str">
        <f t="shared" si="1237"/>
        <v>Away</v>
      </c>
      <c r="AO855" t="str">
        <f t="shared" si="1238"/>
        <v>a</v>
      </c>
      <c r="AP855" t="str">
        <f t="shared" si="1239"/>
        <v/>
      </c>
      <c r="AQ855" t="str">
        <f t="shared" si="1240"/>
        <v/>
      </c>
      <c r="AR855" t="str">
        <f t="shared" si="1241"/>
        <v>Away</v>
      </c>
      <c r="AS855" t="str">
        <f t="shared" si="1242"/>
        <v>a</v>
      </c>
      <c r="AT855" t="str">
        <f t="shared" si="1243"/>
        <v>Offensive</v>
      </c>
      <c r="AU855" t="str">
        <f t="shared" si="1244"/>
        <v/>
      </c>
      <c r="AV855" t="str">
        <f t="shared" si="1245"/>
        <v/>
      </c>
      <c r="AW855" t="str" cm="1">
        <f t="array" ref="AW855">IFERROR(IF(O855&lt;&gt;"",O855,IF(OR($S855="",$T855=""),"",IF(O855&lt;&gt;"",O855,IF($T855&lt;&gt;"",_xlfn._xlws.FILTER(O:O,($BU:$BU=$BU855)*($I:$I=$I855)*($T:$T=$T855)*($S:$S=_xlfn.MINIFS($S:$S,$T:$T,"="&amp;$T855)),"")))))&amp;"",IF(O855="","",""))&amp;""</f>
        <v/>
      </c>
      <c r="AX855" t="str" cm="1">
        <f t="array" ref="AX855">IFERROR(IF(P855&lt;&gt;"",P855,IF(OR($S855="",$T855=""),"",IF($T855&lt;&gt;"",_xlfn._xlws.FILTER(P:P,($BU:$BU=$BU855)*($I:$I=$I855)*($T:$T=$T855)*($S:$S=_xlfn.MINIFS($S:$S,$T:$T,"="&amp;$T855)),""))))&amp;"",IF(P855="","",""))&amp;""</f>
        <v/>
      </c>
      <c r="AY855" t="str" cm="1">
        <f t="array" ref="AY855">IFERROR(IF(Q855&lt;&gt;"",Q855,IF(OR($S855="",$T855=""),"",IF($T855&lt;&gt;"",_xlfn._xlws.FILTER(Q:Q,($BU:$BU=$BU855)*($I:$I=$I855)*($T:$T=$T855)*($S:$S=_xlfn.MINIFS($S:$S,$T:$T,"="&amp;$T855)),""))))&amp;"",IF(Q855="","",""))&amp;""</f>
        <v/>
      </c>
      <c r="AZ855" t="str" cm="1">
        <f t="array" ref="AZ855">IFERROR(IF(R855&lt;&gt;"",R855,IF(OR($S855="",$T855=""),"",IF($T855&lt;&gt;"",_xlfn._xlws.FILTER(R:R,($BU:$BU=$BU855)*($I:$I=$I855)*($T:$T=$T855)*($S:$S=_xlfn.MINIFS($S:$S,$T:$T,"="&amp;$T855)),""))))&amp;"",IF(R855="","",""))&amp;""</f>
        <v/>
      </c>
      <c r="BA855" s="6">
        <f t="shared" si="1246"/>
        <v>78</v>
      </c>
      <c r="BB855">
        <f t="shared" ref="BB855:BD855" si="1275">BB854</f>
        <v>18987</v>
      </c>
      <c r="BC855" t="str">
        <f t="shared" si="1275"/>
        <v>Velodrome</v>
      </c>
      <c r="BD855" t="str">
        <f t="shared" si="1275"/>
        <v>Outlaws</v>
      </c>
      <c r="BE855" t="s">
        <v>7</v>
      </c>
      <c r="BF855" t="s">
        <v>172</v>
      </c>
      <c r="BI855" cm="1">
        <f t="array" aca="1" ref="BI855" ca="1">IFERROR(_xlfn._xlws.FILTER(shifts!A:A,(shifts!B:B=events!AD855)*(shifts!AG:AG&gt;=events!BK855)*(shifts!AH:AH&lt;=events!BL855)),BI854)</f>
        <v>32</v>
      </c>
      <c r="BJ855" s="15">
        <f t="shared" si="1248"/>
        <v>0</v>
      </c>
      <c r="BK855">
        <f t="shared" si="1249"/>
        <v>335</v>
      </c>
      <c r="BL855">
        <f t="shared" si="1250"/>
        <v>335</v>
      </c>
      <c r="BM855" s="15">
        <f>SUMIFS(BJ$2:BJ855,K$2:K855,"=Intermission")+SUMIFS(BJ$2:BJ855,K$2:K855,"=Timeout")</f>
        <v>0</v>
      </c>
      <c r="BN855">
        <f t="shared" si="1251"/>
        <v>0</v>
      </c>
      <c r="BO855" s="19">
        <f t="shared" si="1252"/>
        <v>745</v>
      </c>
      <c r="BP855">
        <f t="shared" si="1253"/>
        <v>740</v>
      </c>
      <c r="BQ855" s="17">
        <f t="shared" si="1254"/>
        <v>745</v>
      </c>
      <c r="BR855" t="str">
        <f t="shared" si="1255"/>
        <v>event_team_player_2</v>
      </c>
      <c r="BS855">
        <f>COUNTIFS(S$3:S855,"="&amp;S855,AI$3:AI855,"="&amp;AI855)</f>
        <v>2</v>
      </c>
      <c r="BT855" t="str">
        <f>IFERROR(VLOOKUP(BB855&amp;BU855&amp;X855,game_rosters!U:W,3,FALSE),"")</f>
        <v>P100128</v>
      </c>
      <c r="BU855" t="str">
        <f t="shared" si="1256"/>
        <v>Outlaws</v>
      </c>
    </row>
    <row r="856" spans="1:73" x14ac:dyDescent="0.2">
      <c r="A856">
        <f t="shared" si="1231"/>
        <v>1</v>
      </c>
      <c r="E856" s="4"/>
      <c r="F856" s="43"/>
      <c r="G856" s="4"/>
      <c r="H856" s="46"/>
      <c r="I856" s="44">
        <v>68</v>
      </c>
      <c r="J856" s="44" t="str">
        <f t="shared" si="1257"/>
        <v/>
      </c>
      <c r="K856" t="s">
        <v>13</v>
      </c>
      <c r="O856" t="s">
        <v>653</v>
      </c>
      <c r="P856" t="s">
        <v>690</v>
      </c>
      <c r="Q856" t="s">
        <v>595</v>
      </c>
      <c r="S856">
        <v>434</v>
      </c>
      <c r="T856" t="s">
        <v>756</v>
      </c>
      <c r="U856" t="str">
        <f>IF(B856=1,MAX($U$2:$U855)+1,IF(AND($T856&lt;&gt;"",$T856=$T855),$U855,IF(B856="x",U855,"")))</f>
        <v/>
      </c>
      <c r="V856" t="str">
        <f>IF(C856=1,MAX($V$2:$V855)+1,IF(AND($T856&lt;&gt;"",$T856=$T855),$U855,IF(C856="x",V855,"")))</f>
        <v/>
      </c>
      <c r="W856" t="s">
        <v>731</v>
      </c>
      <c r="X856">
        <v>68</v>
      </c>
      <c r="Z856">
        <v>1</v>
      </c>
      <c r="AA856">
        <f t="shared" si="1228"/>
        <v>1434</v>
      </c>
      <c r="AB856" t="str">
        <f t="shared" si="1229"/>
        <v/>
      </c>
      <c r="AC856">
        <f t="shared" si="1225"/>
        <v>1434</v>
      </c>
      <c r="AD856" s="6">
        <v>1</v>
      </c>
      <c r="AE856" t="s">
        <v>752</v>
      </c>
      <c r="AF856" t="s">
        <v>926</v>
      </c>
      <c r="AG856" t="s">
        <v>752</v>
      </c>
      <c r="AH856" t="s">
        <v>927</v>
      </c>
      <c r="AI856" t="str">
        <f t="shared" si="1232"/>
        <v>e</v>
      </c>
      <c r="AJ856" t="str">
        <f t="shared" si="1233"/>
        <v/>
      </c>
      <c r="AK856" t="str">
        <f t="shared" si="1234"/>
        <v/>
      </c>
      <c r="AL856" t="str">
        <f t="shared" si="1235"/>
        <v/>
      </c>
      <c r="AM856" t="str">
        <f t="shared" si="1236"/>
        <v/>
      </c>
      <c r="AN856" t="str">
        <f t="shared" si="1237"/>
        <v>Away</v>
      </c>
      <c r="AO856" t="str">
        <f t="shared" si="1238"/>
        <v>a</v>
      </c>
      <c r="AP856" t="str">
        <f t="shared" si="1239"/>
        <v/>
      </c>
      <c r="AQ856" t="str">
        <f t="shared" si="1240"/>
        <v/>
      </c>
      <c r="AR856" t="str">
        <f t="shared" si="1241"/>
        <v>Away</v>
      </c>
      <c r="AS856" t="str">
        <f t="shared" si="1242"/>
        <v>a</v>
      </c>
      <c r="AT856" t="str">
        <f t="shared" si="1243"/>
        <v>Offensive</v>
      </c>
      <c r="AU856" t="str">
        <f t="shared" si="1244"/>
        <v/>
      </c>
      <c r="AV856" t="str">
        <f t="shared" si="1245"/>
        <v/>
      </c>
      <c r="AW856" t="str" cm="1">
        <f t="array" ref="AW856">IFERROR(IF(O856&lt;&gt;"",O856,IF(OR($S856="",$T856=""),"",IF(O856&lt;&gt;"",O856,IF($T856&lt;&gt;"",_xlfn._xlws.FILTER(O:O,($BU:$BU=$BU856)*($I:$I=$I856)*($T:$T=$T856)*($S:$S=_xlfn.MINIFS($S:$S,$T:$T,"="&amp;$T856)),"")))))&amp;"",IF(O856="","",""))&amp;""</f>
        <v>OffensivePlay_Possession-DriveCorner</v>
      </c>
      <c r="AX856" t="str" cm="1">
        <f t="array" ref="AX856">IFERROR(IF(P856&lt;&gt;"",P856,IF(OR($S856="",$T856=""),"",IF($T856&lt;&gt;"",_xlfn._xlws.FILTER(P:P,($BU:$BU=$BU856)*($I:$I=$I856)*($T:$T=$T856)*($S:$S=_xlfn.MINIFS($S:$S,$T:$T,"="&amp;$T856)),""))))&amp;"",IF(P856="","",""))&amp;""</f>
        <v>OffensivePlay_Zone-Cycle</v>
      </c>
      <c r="AY856" t="str" cm="1">
        <f t="array" ref="AY856">IFERROR(IF(Q856&lt;&gt;"",Q856,IF(OR($S856="",$T856=""),"",IF($T856&lt;&gt;"",_xlfn._xlws.FILTER(Q:Q,($BU:$BU=$BU856)*($I:$I=$I856)*($T:$T=$T856)*($S:$S=_xlfn.MINIFS($S:$S,$T:$T,"="&amp;$T856)),""))))&amp;"",IF(Q856="","",""))&amp;""</f>
        <v>s</v>
      </c>
      <c r="AZ856" t="str" cm="1">
        <f t="array" ref="AZ856">IFERROR(IF(R856&lt;&gt;"",R856,IF(OR($S856="",$T856=""),"",IF($T856&lt;&gt;"",_xlfn._xlws.FILTER(R:R,($BU:$BU=$BU856)*($I:$I=$I856)*($T:$T=$T856)*($S:$S=_xlfn.MINIFS($S:$S,$T:$T,"="&amp;$T856)),""))))&amp;"",IF(R856="","",""))&amp;""</f>
        <v/>
      </c>
      <c r="BA856" s="6">
        <f t="shared" si="1246"/>
        <v>78</v>
      </c>
      <c r="BB856">
        <f t="shared" ref="BB856:BD856" si="1276">BB855</f>
        <v>18987</v>
      </c>
      <c r="BC856" t="str">
        <f t="shared" si="1276"/>
        <v>Velodrome</v>
      </c>
      <c r="BD856" t="str">
        <f t="shared" si="1276"/>
        <v>Outlaws</v>
      </c>
      <c r="BE856" t="s">
        <v>13</v>
      </c>
      <c r="BF856" t="s">
        <v>756</v>
      </c>
      <c r="BI856" cm="1">
        <f t="array" aca="1" ref="BI856" ca="1">IFERROR(_xlfn._xlws.FILTER(shifts!A:A,(shifts!B:B=events!AD856)*(shifts!AG:AG&gt;=events!BK856)*(shifts!AH:AH&lt;=events!BL856)),BI855)</f>
        <v>32</v>
      </c>
      <c r="BJ856" s="15">
        <f t="shared" si="1248"/>
        <v>2</v>
      </c>
      <c r="BK856">
        <f t="shared" si="1249"/>
        <v>334</v>
      </c>
      <c r="BL856">
        <f t="shared" si="1250"/>
        <v>332</v>
      </c>
      <c r="BM856" s="15">
        <f>SUMIFS(BJ$2:BJ856,K$2:K856,"=Intermission")+SUMIFS(BJ$2:BJ856,K$2:K856,"=Timeout")</f>
        <v>0</v>
      </c>
      <c r="BN856">
        <f t="shared" si="1251"/>
        <v>0</v>
      </c>
      <c r="BO856" s="19">
        <f t="shared" si="1252"/>
        <v>746</v>
      </c>
      <c r="BP856">
        <f t="shared" si="1253"/>
        <v>741</v>
      </c>
      <c r="BQ856" s="17">
        <f t="shared" si="1254"/>
        <v>748</v>
      </c>
      <c r="BR856" t="str">
        <f t="shared" si="1255"/>
        <v>event_team_player_1</v>
      </c>
      <c r="BS856">
        <f>COUNTIFS(S$3:S856,"="&amp;S856,AI$3:AI856,"="&amp;AI856)</f>
        <v>1</v>
      </c>
      <c r="BT856" t="str">
        <f>IFERROR(VLOOKUP(BB856&amp;BU856&amp;X856,game_rosters!U:W,3,FALSE),"")</f>
        <v>P100128</v>
      </c>
      <c r="BU856" t="str">
        <f t="shared" si="1256"/>
        <v>Outlaws</v>
      </c>
    </row>
    <row r="857" spans="1:73" x14ac:dyDescent="0.2">
      <c r="A857" t="str">
        <f t="shared" si="1231"/>
        <v/>
      </c>
      <c r="E857" s="4"/>
      <c r="F857" s="43"/>
      <c r="G857" s="4"/>
      <c r="H857" s="46"/>
      <c r="I857" s="44">
        <v>84</v>
      </c>
      <c r="J857" s="44" t="str">
        <f t="shared" si="1257"/>
        <v/>
      </c>
      <c r="S857">
        <v>434</v>
      </c>
      <c r="T857" t="s">
        <v>756</v>
      </c>
      <c r="U857" t="str">
        <f>IF(B857=1,MAX($U$2:$U856)+1,IF(AND($T857&lt;&gt;"",$T857=$T856),$U856,IF(B857="x",U856,"")))</f>
        <v/>
      </c>
      <c r="V857" t="str">
        <f>IF(C857=1,MAX($V$2:$V856)+1,IF(AND($T857&lt;&gt;"",$T857=$T856),$U856,IF(C857="x",V856,"")))</f>
        <v/>
      </c>
      <c r="X857">
        <v>84</v>
      </c>
      <c r="AA857">
        <f t="shared" si="1228"/>
        <v>1434</v>
      </c>
      <c r="AB857" t="str">
        <f t="shared" si="1229"/>
        <v/>
      </c>
      <c r="AC857">
        <f t="shared" si="1225"/>
        <v>1434</v>
      </c>
      <c r="AD857" s="6">
        <v>1</v>
      </c>
      <c r="AE857" t="s">
        <v>752</v>
      </c>
      <c r="AF857" t="s">
        <v>926</v>
      </c>
      <c r="AG857" t="s">
        <v>752</v>
      </c>
      <c r="AH857" t="s">
        <v>927</v>
      </c>
      <c r="AI857" t="str">
        <f t="shared" si="1232"/>
        <v>o</v>
      </c>
      <c r="AJ857" t="str">
        <f t="shared" si="1233"/>
        <v/>
      </c>
      <c r="AK857" t="str">
        <f t="shared" si="1234"/>
        <v/>
      </c>
      <c r="AL857" t="str">
        <f t="shared" si="1235"/>
        <v/>
      </c>
      <c r="AM857" t="str">
        <f t="shared" si="1236"/>
        <v/>
      </c>
      <c r="AN857" t="str">
        <f t="shared" si="1237"/>
        <v>Away</v>
      </c>
      <c r="AO857" t="str">
        <f t="shared" si="1238"/>
        <v>a</v>
      </c>
      <c r="AP857" t="str">
        <f t="shared" si="1239"/>
        <v/>
      </c>
      <c r="AQ857" t="str">
        <f t="shared" si="1240"/>
        <v/>
      </c>
      <c r="AR857" t="str">
        <f t="shared" si="1241"/>
        <v>Away</v>
      </c>
      <c r="AS857" t="str">
        <f t="shared" si="1242"/>
        <v>a</v>
      </c>
      <c r="AT857" t="str">
        <f t="shared" si="1243"/>
        <v>Defensive</v>
      </c>
      <c r="AU857" t="str">
        <f t="shared" si="1244"/>
        <v/>
      </c>
      <c r="AV857" t="str">
        <f t="shared" si="1245"/>
        <v/>
      </c>
      <c r="AW857" t="str" cm="1">
        <f t="array" ref="AW857">IFERROR(IF(O857&lt;&gt;"",O857,IF(OR($S857="",$T857=""),"",IF(O857&lt;&gt;"",O857,IF($T857&lt;&gt;"",_xlfn._xlws.FILTER(O:O,($BU:$BU=$BU857)*($I:$I=$I857)*($T:$T=$T857)*($S:$S=_xlfn.MINIFS($S:$S,$T:$T,"="&amp;$T857)),"")))))&amp;"",IF(O857="","",""))&amp;""</f>
        <v/>
      </c>
      <c r="AX857" t="str" cm="1">
        <f t="array" ref="AX857">IFERROR(IF(P857&lt;&gt;"",P857,IF(OR($S857="",$T857=""),"",IF($T857&lt;&gt;"",_xlfn._xlws.FILTER(P:P,($BU:$BU=$BU857)*($I:$I=$I857)*($T:$T=$T857)*($S:$S=_xlfn.MINIFS($S:$S,$T:$T,"="&amp;$T857)),""))))&amp;"",IF(P857="","",""))&amp;""</f>
        <v/>
      </c>
      <c r="AY857" t="str" cm="1">
        <f t="array" ref="AY857">IFERROR(IF(Q857&lt;&gt;"",Q857,IF(OR($S857="",$T857=""),"",IF($T857&lt;&gt;"",_xlfn._xlws.FILTER(Q:Q,($BU:$BU=$BU857)*($I:$I=$I857)*($T:$T=$T857)*($S:$S=_xlfn.MINIFS($S:$S,$T:$T,"="&amp;$T857)),""))))&amp;"",IF(Q857="","",""))&amp;""</f>
        <v/>
      </c>
      <c r="AZ857" t="str" cm="1">
        <f t="array" ref="AZ857">IFERROR(IF(R857&lt;&gt;"",R857,IF(OR($S857="",$T857=""),"",IF($T857&lt;&gt;"",_xlfn._xlws.FILTER(R:R,($BU:$BU=$BU857)*($I:$I=$I857)*($T:$T=$T857)*($S:$S=_xlfn.MINIFS($S:$S,$T:$T,"="&amp;$T857)),""))))&amp;"",IF(R857="","",""))&amp;""</f>
        <v/>
      </c>
      <c r="BA857" s="6">
        <f t="shared" si="1246"/>
        <v>78</v>
      </c>
      <c r="BB857">
        <f t="shared" ref="BB857:BD857" si="1277">BB856</f>
        <v>18987</v>
      </c>
      <c r="BC857" t="str">
        <f t="shared" si="1277"/>
        <v>Velodrome</v>
      </c>
      <c r="BD857" t="str">
        <f t="shared" si="1277"/>
        <v>Outlaws</v>
      </c>
      <c r="BE857" t="s">
        <v>13</v>
      </c>
      <c r="BF857" t="s">
        <v>756</v>
      </c>
      <c r="BI857" cm="1">
        <f t="array" aca="1" ref="BI857" ca="1">IFERROR(_xlfn._xlws.FILTER(shifts!A:A,(shifts!B:B=events!AD857)*(shifts!AG:AG&gt;=events!BK857)*(shifts!AH:AH&lt;=events!BL857)),BI856)</f>
        <v>32</v>
      </c>
      <c r="BJ857" s="15">
        <f t="shared" si="1248"/>
        <v>2</v>
      </c>
      <c r="BK857">
        <f t="shared" si="1249"/>
        <v>334</v>
      </c>
      <c r="BL857">
        <f t="shared" si="1250"/>
        <v>332</v>
      </c>
      <c r="BM857" s="15">
        <f>SUMIFS(BJ$2:BJ857,K$2:K857,"=Intermission")+SUMIFS(BJ$2:BJ857,K$2:K857,"=Timeout")</f>
        <v>0</v>
      </c>
      <c r="BN857">
        <f t="shared" si="1251"/>
        <v>0</v>
      </c>
      <c r="BO857" s="19">
        <f t="shared" si="1252"/>
        <v>746</v>
      </c>
      <c r="BP857">
        <f t="shared" si="1253"/>
        <v>741</v>
      </c>
      <c r="BQ857" s="17">
        <f t="shared" si="1254"/>
        <v>748</v>
      </c>
      <c r="BR857" t="str">
        <f t="shared" si="1255"/>
        <v>opp_team_player_1</v>
      </c>
      <c r="BS857">
        <f>COUNTIFS(S$3:S857,"="&amp;S857,AI$3:AI857,"="&amp;AI857)</f>
        <v>1</v>
      </c>
      <c r="BT857" t="str">
        <f>IFERROR(VLOOKUP(BB857&amp;BU857&amp;X857,game_rosters!U:W,3,FALSE),"")</f>
        <v>P100198</v>
      </c>
      <c r="BU857" t="str">
        <f t="shared" si="1256"/>
        <v>Velodrome</v>
      </c>
    </row>
    <row r="858" spans="1:73" x14ac:dyDescent="0.2">
      <c r="A858">
        <f t="shared" si="1231"/>
        <v>1</v>
      </c>
      <c r="E858" s="4"/>
      <c r="F858" s="43"/>
      <c r="G858" s="4"/>
      <c r="H858" s="46"/>
      <c r="I858" s="44">
        <v>68</v>
      </c>
      <c r="J858" s="44" t="str">
        <f t="shared" si="1257"/>
        <v/>
      </c>
      <c r="K858" t="s">
        <v>7</v>
      </c>
      <c r="L858" t="s">
        <v>172</v>
      </c>
      <c r="M858" t="s">
        <v>68</v>
      </c>
      <c r="N858" t="s">
        <v>595</v>
      </c>
      <c r="S858">
        <v>435</v>
      </c>
      <c r="T858" t="s">
        <v>756</v>
      </c>
      <c r="U858" t="str">
        <f>IF(B858=1,MAX($U$2:$U857)+1,IF(AND($T858&lt;&gt;"",$T858=$T857),$U857,IF(B858="x",U857,"")))</f>
        <v/>
      </c>
      <c r="V858" t="str">
        <f>IF(C858=1,MAX($V$2:$V857)+1,IF(AND($T858&lt;&gt;"",$T858=$T857),$U857,IF(C858="x",V857,"")))</f>
        <v/>
      </c>
      <c r="W858" t="s">
        <v>731</v>
      </c>
      <c r="X858">
        <v>68</v>
      </c>
      <c r="Z858">
        <v>1</v>
      </c>
      <c r="AA858">
        <f t="shared" si="1228"/>
        <v>1435</v>
      </c>
      <c r="AB858" t="str">
        <f t="shared" si="1229"/>
        <v/>
      </c>
      <c r="AC858">
        <f t="shared" si="1225"/>
        <v>1435</v>
      </c>
      <c r="AD858" s="6">
        <v>1</v>
      </c>
      <c r="AE858" t="s">
        <v>752</v>
      </c>
      <c r="AF858" t="s">
        <v>927</v>
      </c>
      <c r="AG858" t="s">
        <v>756</v>
      </c>
      <c r="AH858" t="s">
        <v>756</v>
      </c>
      <c r="AI858" t="str">
        <f t="shared" si="1232"/>
        <v>e</v>
      </c>
      <c r="AJ858" t="str">
        <f t="shared" si="1233"/>
        <v/>
      </c>
      <c r="AK858" t="str">
        <f t="shared" si="1234"/>
        <v/>
      </c>
      <c r="AL858" t="str">
        <f t="shared" si="1235"/>
        <v/>
      </c>
      <c r="AM858" t="str">
        <f t="shared" si="1236"/>
        <v/>
      </c>
      <c r="AN858" t="str">
        <f t="shared" si="1237"/>
        <v>Away</v>
      </c>
      <c r="AO858" t="str">
        <f t="shared" si="1238"/>
        <v>a</v>
      </c>
      <c r="AP858" t="str">
        <f t="shared" si="1239"/>
        <v/>
      </c>
      <c r="AQ858" t="str">
        <f t="shared" si="1240"/>
        <v/>
      </c>
      <c r="AR858" t="str">
        <f t="shared" si="1241"/>
        <v>Away</v>
      </c>
      <c r="AS858" t="str">
        <f t="shared" si="1242"/>
        <v>a</v>
      </c>
      <c r="AT858" t="str">
        <f t="shared" si="1243"/>
        <v>Offensive</v>
      </c>
      <c r="AU858" t="str">
        <f t="shared" si="1244"/>
        <v/>
      </c>
      <c r="AV858" t="str">
        <f t="shared" si="1245"/>
        <v/>
      </c>
      <c r="AW858" t="str" cm="1">
        <f t="array" ref="AW858">IFERROR(IF(O858&lt;&gt;"",O858,IF(OR($S858="",$T858=""),"",IF(O858&lt;&gt;"",O858,IF($T858&lt;&gt;"",_xlfn._xlws.FILTER(O:O,($BU:$BU=$BU858)*($I:$I=$I858)*($T:$T=$T858)*($S:$S=_xlfn.MINIFS($S:$S,$T:$T,"="&amp;$T858)),"")))))&amp;"",IF(O858="","",""))&amp;""</f>
        <v/>
      </c>
      <c r="AX858" t="str" cm="1">
        <f t="array" ref="AX858">IFERROR(IF(P858&lt;&gt;"",P858,IF(OR($S858="",$T858=""),"",IF($T858&lt;&gt;"",_xlfn._xlws.FILTER(P:P,($BU:$BU=$BU858)*($I:$I=$I858)*($T:$T=$T858)*($S:$S=_xlfn.MINIFS($S:$S,$T:$T,"="&amp;$T858)),""))))&amp;"",IF(P858="","",""))&amp;""</f>
        <v/>
      </c>
      <c r="AY858" t="str" cm="1">
        <f t="array" ref="AY858">IFERROR(IF(Q858&lt;&gt;"",Q858,IF(OR($S858="",$T858=""),"",IF($T858&lt;&gt;"",_xlfn._xlws.FILTER(Q:Q,($BU:$BU=$BU858)*($I:$I=$I858)*($T:$T=$T858)*($S:$S=_xlfn.MINIFS($S:$S,$T:$T,"="&amp;$T858)),""))))&amp;"",IF(Q858="","",""))&amp;""</f>
        <v/>
      </c>
      <c r="AZ858" t="str" cm="1">
        <f t="array" ref="AZ858">IFERROR(IF(R858&lt;&gt;"",R858,IF(OR($S858="",$T858=""),"",IF($T858&lt;&gt;"",_xlfn._xlws.FILTER(R:R,($BU:$BU=$BU858)*($I:$I=$I858)*($T:$T=$T858)*($S:$S=_xlfn.MINIFS($S:$S,$T:$T,"="&amp;$T858)),""))))&amp;"",IF(R858="","",""))&amp;""</f>
        <v/>
      </c>
      <c r="BA858" s="6">
        <f t="shared" si="1246"/>
        <v>78</v>
      </c>
      <c r="BB858">
        <f t="shared" ref="BB858:BD858" si="1278">BB857</f>
        <v>18987</v>
      </c>
      <c r="BC858" t="str">
        <f t="shared" si="1278"/>
        <v>Velodrome</v>
      </c>
      <c r="BD858" t="str">
        <f t="shared" si="1278"/>
        <v>Outlaws</v>
      </c>
      <c r="BE858" t="s">
        <v>7</v>
      </c>
      <c r="BF858" t="s">
        <v>172</v>
      </c>
      <c r="BI858" cm="1">
        <f t="array" aca="1" ref="BI858" ca="1">IFERROR(_xlfn._xlws.FILTER(shifts!A:A,(shifts!B:B=events!AD858)*(shifts!AG:AG&gt;=events!BK858)*(shifts!AH:AH&lt;=events!BL858)),BI857)</f>
        <v>32</v>
      </c>
      <c r="BJ858" s="15">
        <f t="shared" si="1248"/>
        <v>0</v>
      </c>
      <c r="BK858">
        <f t="shared" si="1249"/>
        <v>332</v>
      </c>
      <c r="BL858">
        <f t="shared" si="1250"/>
        <v>332</v>
      </c>
      <c r="BM858" s="15">
        <f>SUMIFS(BJ$2:BJ858,K$2:K858,"=Intermission")+SUMIFS(BJ$2:BJ858,K$2:K858,"=Timeout")</f>
        <v>0</v>
      </c>
      <c r="BN858">
        <f t="shared" si="1251"/>
        <v>0</v>
      </c>
      <c r="BO858" s="19">
        <f t="shared" si="1252"/>
        <v>748</v>
      </c>
      <c r="BP858">
        <f t="shared" si="1253"/>
        <v>743</v>
      </c>
      <c r="BQ858" s="17">
        <f t="shared" si="1254"/>
        <v>748</v>
      </c>
      <c r="BR858" t="str">
        <f t="shared" si="1255"/>
        <v>event_team_player_1</v>
      </c>
      <c r="BS858">
        <f>COUNTIFS(S$3:S858,"="&amp;S858,AI$3:AI858,"="&amp;AI858)</f>
        <v>1</v>
      </c>
      <c r="BT858" t="str">
        <f>IFERROR(VLOOKUP(BB858&amp;BU858&amp;X858,game_rosters!U:W,3,FALSE),"")</f>
        <v>P100128</v>
      </c>
      <c r="BU858" t="str">
        <f t="shared" si="1256"/>
        <v>Outlaws</v>
      </c>
    </row>
    <row r="859" spans="1:73" x14ac:dyDescent="0.2">
      <c r="A859" t="str">
        <f t="shared" si="1231"/>
        <v/>
      </c>
      <c r="E859" s="4"/>
      <c r="F859" s="43"/>
      <c r="G859" s="4"/>
      <c r="H859" s="46"/>
      <c r="I859" s="44">
        <v>18</v>
      </c>
      <c r="J859" s="44" t="str">
        <f t="shared" si="1257"/>
        <v/>
      </c>
      <c r="S859">
        <v>435</v>
      </c>
      <c r="T859" t="s">
        <v>756</v>
      </c>
      <c r="U859" t="str">
        <f>IF(B859=1,MAX($U$2:$U858)+1,IF(AND($T859&lt;&gt;"",$T859=$T858),$U858,IF(B859="x",U858,"")))</f>
        <v/>
      </c>
      <c r="V859" t="str">
        <f>IF(C859=1,MAX($V$2:$V858)+1,IF(AND($T859&lt;&gt;"",$T859=$T858),$U858,IF(C859="x",V858,"")))</f>
        <v/>
      </c>
      <c r="X859">
        <v>18</v>
      </c>
      <c r="Z859">
        <v>1</v>
      </c>
      <c r="AA859">
        <f t="shared" si="1228"/>
        <v>1435</v>
      </c>
      <c r="AB859" t="str">
        <f t="shared" si="1229"/>
        <v/>
      </c>
      <c r="AC859">
        <f t="shared" si="1225"/>
        <v>1435</v>
      </c>
      <c r="AD859" s="6">
        <v>1</v>
      </c>
      <c r="AE859" t="s">
        <v>752</v>
      </c>
      <c r="AF859" t="s">
        <v>927</v>
      </c>
      <c r="AG859" t="s">
        <v>756</v>
      </c>
      <c r="AH859" t="s">
        <v>756</v>
      </c>
      <c r="AI859" t="str">
        <f t="shared" si="1232"/>
        <v>e</v>
      </c>
      <c r="AJ859" t="str">
        <f t="shared" si="1233"/>
        <v/>
      </c>
      <c r="AK859" t="str">
        <f t="shared" si="1234"/>
        <v/>
      </c>
      <c r="AL859" t="str">
        <f t="shared" si="1235"/>
        <v/>
      </c>
      <c r="AM859" t="str">
        <f t="shared" si="1236"/>
        <v/>
      </c>
      <c r="AN859" t="str">
        <f t="shared" si="1237"/>
        <v>Away</v>
      </c>
      <c r="AO859" t="str">
        <f t="shared" si="1238"/>
        <v>a</v>
      </c>
      <c r="AP859" t="str">
        <f t="shared" si="1239"/>
        <v/>
      </c>
      <c r="AQ859" t="str">
        <f t="shared" si="1240"/>
        <v/>
      </c>
      <c r="AR859" t="str">
        <f t="shared" si="1241"/>
        <v>Away</v>
      </c>
      <c r="AS859" t="str">
        <f t="shared" si="1242"/>
        <v>a</v>
      </c>
      <c r="AT859" t="str">
        <f t="shared" si="1243"/>
        <v>Offensive</v>
      </c>
      <c r="AU859" t="str">
        <f t="shared" si="1244"/>
        <v/>
      </c>
      <c r="AV859" t="str">
        <f t="shared" si="1245"/>
        <v/>
      </c>
      <c r="AW859" t="str" cm="1">
        <f t="array" ref="AW859">IFERROR(IF(O859&lt;&gt;"",O859,IF(OR($S859="",$T859=""),"",IF(O859&lt;&gt;"",O859,IF($T859&lt;&gt;"",_xlfn._xlws.FILTER(O:O,($BU:$BU=$BU859)*($I:$I=$I859)*($T:$T=$T859)*($S:$S=_xlfn.MINIFS($S:$S,$T:$T,"="&amp;$T859)),"")))))&amp;"",IF(O859="","",""))&amp;""</f>
        <v/>
      </c>
      <c r="AX859" t="str" cm="1">
        <f t="array" ref="AX859">IFERROR(IF(P859&lt;&gt;"",P859,IF(OR($S859="",$T859=""),"",IF($T859&lt;&gt;"",_xlfn._xlws.FILTER(P:P,($BU:$BU=$BU859)*($I:$I=$I859)*($T:$T=$T859)*($S:$S=_xlfn.MINIFS($S:$S,$T:$T,"="&amp;$T859)),""))))&amp;"",IF(P859="","",""))&amp;""</f>
        <v/>
      </c>
      <c r="AY859" t="str" cm="1">
        <f t="array" ref="AY859">IFERROR(IF(Q859&lt;&gt;"",Q859,IF(OR($S859="",$T859=""),"",IF($T859&lt;&gt;"",_xlfn._xlws.FILTER(Q:Q,($BU:$BU=$BU859)*($I:$I=$I859)*($T:$T=$T859)*($S:$S=_xlfn.MINIFS($S:$S,$T:$T,"="&amp;$T859)),""))))&amp;"",IF(Q859="","",""))&amp;""</f>
        <v/>
      </c>
      <c r="AZ859" t="str" cm="1">
        <f t="array" ref="AZ859">IFERROR(IF(R859&lt;&gt;"",R859,IF(OR($S859="",$T859=""),"",IF($T859&lt;&gt;"",_xlfn._xlws.FILTER(R:R,($BU:$BU=$BU859)*($I:$I=$I859)*($T:$T=$T859)*($S:$S=_xlfn.MINIFS($S:$S,$T:$T,"="&amp;$T859)),""))))&amp;"",IF(R859="","",""))&amp;""</f>
        <v/>
      </c>
      <c r="BA859" s="6">
        <f t="shared" si="1246"/>
        <v>78</v>
      </c>
      <c r="BB859">
        <f t="shared" ref="BB859:BD859" si="1279">BB858</f>
        <v>18987</v>
      </c>
      <c r="BC859" t="str">
        <f t="shared" si="1279"/>
        <v>Velodrome</v>
      </c>
      <c r="BD859" t="str">
        <f t="shared" si="1279"/>
        <v>Outlaws</v>
      </c>
      <c r="BE859" t="s">
        <v>7</v>
      </c>
      <c r="BF859" t="s">
        <v>172</v>
      </c>
      <c r="BI859" cm="1">
        <f t="array" aca="1" ref="BI859" ca="1">IFERROR(_xlfn._xlws.FILTER(shifts!A:A,(shifts!B:B=events!AD859)*(shifts!AG:AG&gt;=events!BK859)*(shifts!AH:AH&lt;=events!BL859)),BI858)</f>
        <v>32</v>
      </c>
      <c r="BJ859" s="15">
        <f t="shared" si="1248"/>
        <v>0</v>
      </c>
      <c r="BK859">
        <f t="shared" si="1249"/>
        <v>332</v>
      </c>
      <c r="BL859">
        <f t="shared" si="1250"/>
        <v>332</v>
      </c>
      <c r="BM859" s="15">
        <f>SUMIFS(BJ$2:BJ859,K$2:K859,"=Intermission")+SUMIFS(BJ$2:BJ859,K$2:K859,"=Timeout")</f>
        <v>0</v>
      </c>
      <c r="BN859">
        <f t="shared" si="1251"/>
        <v>0</v>
      </c>
      <c r="BO859" s="19">
        <f t="shared" si="1252"/>
        <v>748</v>
      </c>
      <c r="BP859">
        <f t="shared" si="1253"/>
        <v>743</v>
      </c>
      <c r="BQ859" s="17">
        <f t="shared" si="1254"/>
        <v>748</v>
      </c>
      <c r="BR859" t="str">
        <f t="shared" si="1255"/>
        <v>event_team_player_2</v>
      </c>
      <c r="BS859">
        <f>COUNTIFS(S$3:S859,"="&amp;S859,AI$3:AI859,"="&amp;AI859)</f>
        <v>2</v>
      </c>
      <c r="BT859" t="str">
        <f>IFERROR(VLOOKUP(BB859&amp;BU859&amp;X859,game_rosters!U:W,3,FALSE),"")</f>
        <v>P100034</v>
      </c>
      <c r="BU859" t="str">
        <f t="shared" si="1256"/>
        <v>Outlaws</v>
      </c>
    </row>
    <row r="860" spans="1:73" x14ac:dyDescent="0.2">
      <c r="A860">
        <f t="shared" si="1231"/>
        <v>1</v>
      </c>
      <c r="E860" s="4"/>
      <c r="F860" s="43"/>
      <c r="G860" s="4"/>
      <c r="H860" s="46"/>
      <c r="I860" s="44">
        <v>18</v>
      </c>
      <c r="J860" s="44" t="str">
        <f t="shared" si="1257"/>
        <v>o</v>
      </c>
      <c r="K860" t="s">
        <v>6</v>
      </c>
      <c r="L860" t="s">
        <v>191</v>
      </c>
      <c r="M860" t="s">
        <v>52</v>
      </c>
      <c r="N860" t="s">
        <v>594</v>
      </c>
      <c r="R860" s="51">
        <v>1</v>
      </c>
      <c r="S860">
        <v>436</v>
      </c>
      <c r="T860" t="s">
        <v>756</v>
      </c>
      <c r="U860" t="str">
        <f>IF(B860=1,MAX($U$2:$U859)+1,IF(AND($T860&lt;&gt;"",$T860=$T859),$U859,IF(B860="x",U859,"")))</f>
        <v/>
      </c>
      <c r="V860" t="str">
        <f>IF(C860=1,MAX($V$2:$V859)+1,IF(AND($T860&lt;&gt;"",$T860=$T859),$U859,IF(C860="x",V859,"")))</f>
        <v/>
      </c>
      <c r="W860" t="s">
        <v>731</v>
      </c>
      <c r="X860">
        <v>18</v>
      </c>
      <c r="Z860">
        <v>1</v>
      </c>
      <c r="AA860">
        <f t="shared" si="1228"/>
        <v>1436</v>
      </c>
      <c r="AB860" t="str">
        <f t="shared" si="1229"/>
        <v/>
      </c>
      <c r="AC860">
        <f t="shared" si="1225"/>
        <v>1436</v>
      </c>
      <c r="AD860" s="6">
        <v>1</v>
      </c>
      <c r="AE860" t="s">
        <v>752</v>
      </c>
      <c r="AF860" t="s">
        <v>905</v>
      </c>
      <c r="AG860" t="s">
        <v>756</v>
      </c>
      <c r="AH860" t="s">
        <v>756</v>
      </c>
      <c r="AI860" t="str">
        <f t="shared" si="1232"/>
        <v>e</v>
      </c>
      <c r="AJ860" t="str">
        <f t="shared" si="1233"/>
        <v>o</v>
      </c>
      <c r="AK860" t="str">
        <f t="shared" si="1234"/>
        <v>o</v>
      </c>
      <c r="AL860" t="str">
        <f t="shared" si="1235"/>
        <v>d</v>
      </c>
      <c r="AM860" t="str">
        <f t="shared" si="1236"/>
        <v>o</v>
      </c>
      <c r="AN860" t="str">
        <f t="shared" si="1237"/>
        <v>Away</v>
      </c>
      <c r="AO860" t="str">
        <f t="shared" si="1238"/>
        <v>a</v>
      </c>
      <c r="AP860" t="str">
        <f t="shared" si="1239"/>
        <v>d</v>
      </c>
      <c r="AQ860" t="str">
        <f t="shared" si="1240"/>
        <v>o</v>
      </c>
      <c r="AR860" t="str">
        <f t="shared" si="1241"/>
        <v>Away</v>
      </c>
      <c r="AS860" t="str">
        <f t="shared" si="1242"/>
        <v>a</v>
      </c>
      <c r="AT860" t="str">
        <f t="shared" si="1243"/>
        <v>Offensive</v>
      </c>
      <c r="AU860" t="str">
        <f t="shared" si="1244"/>
        <v/>
      </c>
      <c r="AV860" t="str">
        <f t="shared" si="1245"/>
        <v/>
      </c>
      <c r="AW860" t="str" cm="1">
        <f t="array" ref="AW860">IFERROR(IF(O860&lt;&gt;"",O860,IF(OR($S860="",$T860=""),"",IF(O860&lt;&gt;"",O860,IF($T860&lt;&gt;"",_xlfn._xlws.FILTER(O:O,($BU:$BU=$BU860)*($I:$I=$I860)*($T:$T=$T860)*($S:$S=_xlfn.MINIFS($S:$S,$T:$T,"="&amp;$T860)),"")))))&amp;"",IF(O860="","",""))&amp;""</f>
        <v/>
      </c>
      <c r="AX860" t="str" cm="1">
        <f t="array" ref="AX860">IFERROR(IF(P860&lt;&gt;"",P860,IF(OR($S860="",$T860=""),"",IF($T860&lt;&gt;"",_xlfn._xlws.FILTER(P:P,($BU:$BU=$BU860)*($I:$I=$I860)*($T:$T=$T860)*($S:$S=_xlfn.MINIFS($S:$S,$T:$T,"="&amp;$T860)),""))))&amp;"",IF(P860="","",""))&amp;""</f>
        <v/>
      </c>
      <c r="AY860" t="str" cm="1">
        <f t="array" ref="AY860">IFERROR(IF(Q860&lt;&gt;"",Q860,IF(OR($S860="",$T860=""),"",IF($T860&lt;&gt;"",_xlfn._xlws.FILTER(Q:Q,($BU:$BU=$BU860)*($I:$I=$I860)*($T:$T=$T860)*($S:$S=_xlfn.MINIFS($S:$S,$T:$T,"="&amp;$T860)),""))))&amp;"",IF(Q860="","",""))&amp;""</f>
        <v/>
      </c>
      <c r="AZ860" t="str" cm="1">
        <f t="array" ref="AZ860">IFERROR(IF(R860&lt;&gt;"",R860,IF(OR($S860="",$T860=""),"",IF($T860&lt;&gt;"",_xlfn._xlws.FILTER(R:R,($BU:$BU=$BU860)*($I:$I=$I860)*($T:$T=$T860)*($S:$S=_xlfn.MINIFS($S:$S,$T:$T,"="&amp;$T860)),""))))&amp;"",IF(R860="","",""))&amp;""</f>
        <v>1</v>
      </c>
      <c r="BA860" s="6">
        <f t="shared" si="1246"/>
        <v>78</v>
      </c>
      <c r="BB860">
        <f t="shared" ref="BB860:BD860" si="1280">BB859</f>
        <v>18987</v>
      </c>
      <c r="BC860" t="str">
        <f t="shared" si="1280"/>
        <v>Velodrome</v>
      </c>
      <c r="BD860" t="str">
        <f t="shared" si="1280"/>
        <v>Outlaws</v>
      </c>
      <c r="BE860" t="s">
        <v>6</v>
      </c>
      <c r="BF860" t="s">
        <v>191</v>
      </c>
      <c r="BI860" cm="1">
        <f t="array" aca="1" ref="BI860" ca="1">IFERROR(_xlfn._xlws.FILTER(shifts!A:A,(shifts!B:B=events!AD860)*(shifts!AG:AG&gt;=events!BK860)*(shifts!AH:AH&lt;=events!BL860)),BI859)</f>
        <v>32</v>
      </c>
      <c r="BJ860" s="15">
        <f t="shared" si="1248"/>
        <v>0</v>
      </c>
      <c r="BK860">
        <f t="shared" si="1249"/>
        <v>330</v>
      </c>
      <c r="BL860">
        <f t="shared" si="1250"/>
        <v>330</v>
      </c>
      <c r="BM860" s="15">
        <f>SUMIFS(BJ$2:BJ860,K$2:K860,"=Intermission")+SUMIFS(BJ$2:BJ860,K$2:K860,"=Timeout")</f>
        <v>0</v>
      </c>
      <c r="BN860">
        <f t="shared" si="1251"/>
        <v>0</v>
      </c>
      <c r="BO860" s="19">
        <f t="shared" si="1252"/>
        <v>750</v>
      </c>
      <c r="BP860">
        <f t="shared" si="1253"/>
        <v>745</v>
      </c>
      <c r="BQ860" s="17">
        <f t="shared" si="1254"/>
        <v>750</v>
      </c>
      <c r="BR860" t="str">
        <f t="shared" si="1255"/>
        <v>event_team_player_1</v>
      </c>
      <c r="BS860">
        <f>COUNTIFS(S$3:S860,"="&amp;S860,AI$3:AI860,"="&amp;AI860)</f>
        <v>1</v>
      </c>
      <c r="BT860" t="str">
        <f>IFERROR(VLOOKUP(BB860&amp;BU860&amp;X860,game_rosters!U:W,3,FALSE),"")</f>
        <v>P100034</v>
      </c>
      <c r="BU860" t="str">
        <f t="shared" si="1256"/>
        <v>Outlaws</v>
      </c>
    </row>
    <row r="861" spans="1:73" x14ac:dyDescent="0.2">
      <c r="A861" t="str">
        <f t="shared" si="1231"/>
        <v/>
      </c>
      <c r="I861" s="44">
        <v>84</v>
      </c>
      <c r="O861" t="s">
        <v>572</v>
      </c>
      <c r="Q861" t="s">
        <v>595</v>
      </c>
      <c r="S861">
        <v>436</v>
      </c>
      <c r="T861" t="s">
        <v>756</v>
      </c>
      <c r="X861">
        <v>84</v>
      </c>
      <c r="AA861">
        <f t="shared" ref="AA861:AA924" si="1281">S861+1000</f>
        <v>1436</v>
      </c>
      <c r="AB861" t="str">
        <f t="shared" ref="AB861:AB924" si="1282">IF(T861&lt;&gt;"",9000+T861,"")</f>
        <v/>
      </c>
      <c r="AC861">
        <f t="shared" si="1225"/>
        <v>1436</v>
      </c>
      <c r="AD861" s="6">
        <v>1</v>
      </c>
      <c r="AE861" t="s">
        <v>752</v>
      </c>
      <c r="AF861" t="s">
        <v>905</v>
      </c>
      <c r="AG861" t="s">
        <v>756</v>
      </c>
      <c r="AH861" t="s">
        <v>756</v>
      </c>
      <c r="AI861" t="str">
        <f t="shared" si="1232"/>
        <v>o</v>
      </c>
      <c r="AJ861" t="str">
        <f t="shared" si="1233"/>
        <v>o</v>
      </c>
      <c r="AK861" t="str">
        <f t="shared" si="1234"/>
        <v>o</v>
      </c>
      <c r="AL861" t="str">
        <f t="shared" si="1235"/>
        <v/>
      </c>
      <c r="AM861" t="str">
        <f t="shared" si="1236"/>
        <v/>
      </c>
      <c r="AN861" t="str">
        <f t="shared" si="1237"/>
        <v>Away</v>
      </c>
      <c r="AO861" t="str">
        <f t="shared" si="1238"/>
        <v>a</v>
      </c>
      <c r="AP861" t="str">
        <f t="shared" si="1239"/>
        <v>d</v>
      </c>
      <c r="AQ861" t="str">
        <f t="shared" si="1240"/>
        <v>o</v>
      </c>
      <c r="AR861" t="str">
        <f t="shared" si="1241"/>
        <v>Away</v>
      </c>
      <c r="AS861" t="str">
        <f t="shared" si="1242"/>
        <v>a</v>
      </c>
      <c r="AT861" t="str">
        <f t="shared" si="1243"/>
        <v>Defensive</v>
      </c>
      <c r="AU861" t="str">
        <f t="shared" si="1244"/>
        <v/>
      </c>
      <c r="AV861" t="str">
        <f t="shared" si="1245"/>
        <v/>
      </c>
      <c r="AW861" t="str" cm="1">
        <f t="array" ref="AW861">IFERROR(IF(O861&lt;&gt;"",O861,IF(OR($S861="",$T861=""),"",IF(O861&lt;&gt;"",O861,IF($T861&lt;&gt;"",_xlfn._xlws.FILTER(O:O,($BU:$BU=$BU861)*($I:$I=$I861)*($T:$T=$T861)*($S:$S=_xlfn.MINIFS($S:$S,$T:$T,"="&amp;$T861)),"")))))&amp;"",IF(O861="","",""))&amp;""</f>
        <v>Defensive_PlayShot-BlockedShot</v>
      </c>
      <c r="AX861" t="str" cm="1">
        <f t="array" ref="AX861">IFERROR(IF(P861&lt;&gt;"",P861,IF(OR($S861="",$T861=""),"",IF($T861&lt;&gt;"",_xlfn._xlws.FILTER(P:P,($BU:$BU=$BU861)*($I:$I=$I861)*($T:$T=$T861)*($S:$S=_xlfn.MINIFS($S:$S,$T:$T,"="&amp;$T861)),""))))&amp;"",IF(P861="","",""))&amp;""</f>
        <v/>
      </c>
      <c r="AY861" t="str" cm="1">
        <f t="array" ref="AY861">IFERROR(IF(Q861&lt;&gt;"",Q861,IF(OR($S861="",$T861=""),"",IF($T861&lt;&gt;"",_xlfn._xlws.FILTER(Q:Q,($BU:$BU=$BU861)*($I:$I=$I861)*($T:$T=$T861)*($S:$S=_xlfn.MINIFS($S:$S,$T:$T,"="&amp;$T861)),""))))&amp;"",IF(Q861="","",""))&amp;""</f>
        <v>s</v>
      </c>
      <c r="AZ861" t="str" cm="1">
        <f t="array" ref="AZ861">IFERROR(IF(R861&lt;&gt;"",R861,IF(OR($S861="",$T861=""),"",IF($T861&lt;&gt;"",_xlfn._xlws.FILTER(R:R,($BU:$BU=$BU861)*($I:$I=$I861)*($T:$T=$T861)*($S:$S=_xlfn.MINIFS($S:$S,$T:$T,"="&amp;$T861)),""))))&amp;"",IF(R861="","",""))&amp;""</f>
        <v/>
      </c>
      <c r="BA861" s="6">
        <f t="shared" si="1246"/>
        <v>78</v>
      </c>
      <c r="BB861">
        <f t="shared" ref="BB861:BD861" si="1283">BB860</f>
        <v>18987</v>
      </c>
      <c r="BC861" t="str">
        <f t="shared" si="1283"/>
        <v>Velodrome</v>
      </c>
      <c r="BD861" t="str">
        <f t="shared" si="1283"/>
        <v>Outlaws</v>
      </c>
      <c r="BE861" t="s">
        <v>6</v>
      </c>
      <c r="BF861" t="s">
        <v>191</v>
      </c>
      <c r="BI861" cm="1">
        <f t="array" aca="1" ref="BI861" ca="1">IFERROR(_xlfn._xlws.FILTER(shifts!A:A,(shifts!B:B=events!AD861)*(shifts!AG:AG&gt;=events!BK861)*(shifts!AH:AH&lt;=events!BL861)),BI860)</f>
        <v>32</v>
      </c>
      <c r="BJ861" s="15">
        <f t="shared" si="1248"/>
        <v>0</v>
      </c>
      <c r="BK861">
        <f t="shared" si="1249"/>
        <v>330</v>
      </c>
      <c r="BL861">
        <f t="shared" si="1250"/>
        <v>330</v>
      </c>
      <c r="BM861" s="15">
        <f>SUMIFS(BJ$2:BJ861,K$2:K861,"=Intermission")+SUMIFS(BJ$2:BJ861,K$2:K861,"=Timeout")</f>
        <v>0</v>
      </c>
      <c r="BN861">
        <f t="shared" si="1251"/>
        <v>0</v>
      </c>
      <c r="BO861" s="19">
        <f t="shared" si="1252"/>
        <v>750</v>
      </c>
      <c r="BP861">
        <f t="shared" si="1253"/>
        <v>745</v>
      </c>
      <c r="BQ861" s="17">
        <f t="shared" si="1254"/>
        <v>750</v>
      </c>
      <c r="BR861" t="str">
        <f t="shared" si="1255"/>
        <v>opp_team_player_1</v>
      </c>
      <c r="BS861">
        <f>COUNTIFS(S$3:S861,"="&amp;S861,AI$3:AI861,"="&amp;AI861)</f>
        <v>1</v>
      </c>
      <c r="BT861" t="str">
        <f>IFERROR(VLOOKUP(BB861&amp;BU861&amp;X861,game_rosters!U:W,3,FALSE),"")</f>
        <v>P100198</v>
      </c>
      <c r="BU861" t="str">
        <f t="shared" si="1256"/>
        <v>Velodrome</v>
      </c>
    </row>
    <row r="862" spans="1:73" x14ac:dyDescent="0.2">
      <c r="A862" t="str">
        <f t="shared" si="1231"/>
        <v/>
      </c>
      <c r="I862" s="44">
        <v>70</v>
      </c>
      <c r="O862" t="s">
        <v>602</v>
      </c>
      <c r="R862" s="51">
        <v>1</v>
      </c>
      <c r="S862">
        <v>436</v>
      </c>
      <c r="T862" t="s">
        <v>756</v>
      </c>
      <c r="X862">
        <v>70</v>
      </c>
      <c r="AA862">
        <f t="shared" si="1281"/>
        <v>1436</v>
      </c>
      <c r="AB862" t="str">
        <f t="shared" si="1282"/>
        <v/>
      </c>
      <c r="AC862">
        <f t="shared" si="1225"/>
        <v>1436</v>
      </c>
      <c r="AD862" s="6">
        <v>1</v>
      </c>
      <c r="AE862" t="s">
        <v>752</v>
      </c>
      <c r="AF862" t="s">
        <v>905</v>
      </c>
      <c r="AG862" t="s">
        <v>756</v>
      </c>
      <c r="AH862" t="s">
        <v>756</v>
      </c>
      <c r="AI862" t="str">
        <f t="shared" si="1232"/>
        <v>o</v>
      </c>
      <c r="AJ862" t="str">
        <f t="shared" si="1233"/>
        <v>o</v>
      </c>
      <c r="AK862" t="str">
        <f t="shared" si="1234"/>
        <v>o</v>
      </c>
      <c r="AL862" t="str">
        <f t="shared" si="1235"/>
        <v/>
      </c>
      <c r="AM862" t="str">
        <f t="shared" si="1236"/>
        <v/>
      </c>
      <c r="AN862" t="str">
        <f t="shared" si="1237"/>
        <v>Away</v>
      </c>
      <c r="AO862" t="str">
        <f t="shared" si="1238"/>
        <v>a</v>
      </c>
      <c r="AP862" t="str">
        <f t="shared" si="1239"/>
        <v>d</v>
      </c>
      <c r="AQ862" t="str">
        <f t="shared" si="1240"/>
        <v>o</v>
      </c>
      <c r="AR862" t="str">
        <f t="shared" si="1241"/>
        <v>Away</v>
      </c>
      <c r="AS862" t="str">
        <f t="shared" si="1242"/>
        <v>a</v>
      </c>
      <c r="AT862" t="str">
        <f t="shared" si="1243"/>
        <v>Defensive</v>
      </c>
      <c r="AU862" t="str">
        <f t="shared" si="1244"/>
        <v/>
      </c>
      <c r="AV862" t="str">
        <f t="shared" si="1245"/>
        <v/>
      </c>
      <c r="AW862" t="str" cm="1">
        <f t="array" ref="AW862">IFERROR(IF(O862&lt;&gt;"",O862,IF(OR($S862="",$T862=""),"",IF(O862&lt;&gt;"",O862,IF($T862&lt;&gt;"",_xlfn._xlws.FILTER(O:O,($BU:$BU=$BU862)*($I:$I=$I862)*($T:$T=$T862)*($S:$S=_xlfn.MINIFS($S:$S,$T:$T,"="&amp;$T862)),"")))))&amp;"",IF(O862="","",""))&amp;""</f>
        <v>Defensive_PlayPossession-StickCheck</v>
      </c>
      <c r="AX862" t="str" cm="1">
        <f t="array" ref="AX862">IFERROR(IF(P862&lt;&gt;"",P862,IF(OR($S862="",$T862=""),"",IF($T862&lt;&gt;"",_xlfn._xlws.FILTER(P:P,($BU:$BU=$BU862)*($I:$I=$I862)*($T:$T=$T862)*($S:$S=_xlfn.MINIFS($S:$S,$T:$T,"="&amp;$T862)),""))))&amp;"",IF(P862="","",""))&amp;""</f>
        <v/>
      </c>
      <c r="AY862" t="str" cm="1">
        <f t="array" ref="AY862">IFERROR(IF(Q862&lt;&gt;"",Q862,IF(OR($S862="",$T862=""),"",IF($T862&lt;&gt;"",_xlfn._xlws.FILTER(Q:Q,($BU:$BU=$BU862)*($I:$I=$I862)*($T:$T=$T862)*($S:$S=_xlfn.MINIFS($S:$S,$T:$T,"="&amp;$T862)),""))))&amp;"",IF(Q862="","",""))&amp;""</f>
        <v/>
      </c>
      <c r="AZ862" t="str" cm="1">
        <f t="array" ref="AZ862">IFERROR(IF(R862&lt;&gt;"",R862,IF(OR($S862="",$T862=""),"",IF($T862&lt;&gt;"",_xlfn._xlws.FILTER(R:R,($BU:$BU=$BU862)*($I:$I=$I862)*($T:$T=$T862)*($S:$S=_xlfn.MINIFS($S:$S,$T:$T,"="&amp;$T862)),""))))&amp;"",IF(R862="","",""))&amp;""</f>
        <v>1</v>
      </c>
      <c r="BA862" s="6">
        <f t="shared" si="1246"/>
        <v>78</v>
      </c>
      <c r="BB862">
        <f t="shared" ref="BB862:BD862" si="1284">BB861</f>
        <v>18987</v>
      </c>
      <c r="BC862" t="str">
        <f t="shared" si="1284"/>
        <v>Velodrome</v>
      </c>
      <c r="BD862" t="str">
        <f t="shared" si="1284"/>
        <v>Outlaws</v>
      </c>
      <c r="BE862" t="s">
        <v>6</v>
      </c>
      <c r="BF862" t="s">
        <v>191</v>
      </c>
      <c r="BI862" cm="1">
        <f t="array" aca="1" ref="BI862" ca="1">IFERROR(_xlfn._xlws.FILTER(shifts!A:A,(shifts!B:B=events!AD862)*(shifts!AG:AG&gt;=events!BK862)*(shifts!AH:AH&lt;=events!BL862)),BI861)</f>
        <v>32</v>
      </c>
      <c r="BJ862" s="15">
        <f t="shared" si="1248"/>
        <v>0</v>
      </c>
      <c r="BK862">
        <f t="shared" si="1249"/>
        <v>330</v>
      </c>
      <c r="BL862">
        <f t="shared" si="1250"/>
        <v>330</v>
      </c>
      <c r="BM862" s="15">
        <f>SUMIFS(BJ$2:BJ862,K$2:K862,"=Intermission")+SUMIFS(BJ$2:BJ862,K$2:K862,"=Timeout")</f>
        <v>0</v>
      </c>
      <c r="BN862">
        <f t="shared" si="1251"/>
        <v>0</v>
      </c>
      <c r="BO862" s="19">
        <f t="shared" si="1252"/>
        <v>750</v>
      </c>
      <c r="BP862">
        <f t="shared" si="1253"/>
        <v>745</v>
      </c>
      <c r="BQ862" s="17">
        <f t="shared" si="1254"/>
        <v>750</v>
      </c>
      <c r="BR862" t="str">
        <f t="shared" si="1255"/>
        <v>opp_team_player_2</v>
      </c>
      <c r="BS862">
        <f>COUNTIFS(S$3:S862,"="&amp;S862,AI$3:AI862,"="&amp;AI862)</f>
        <v>2</v>
      </c>
      <c r="BT862" t="str">
        <f>IFERROR(VLOOKUP(BB862&amp;BU862&amp;X862,game_rosters!U:W,3,FALSE),"")</f>
        <v>P100001</v>
      </c>
      <c r="BU862" t="str">
        <f t="shared" si="1256"/>
        <v>Velodrome</v>
      </c>
    </row>
    <row r="863" spans="1:73" x14ac:dyDescent="0.2">
      <c r="A863">
        <f t="shared" si="1231"/>
        <v>1</v>
      </c>
      <c r="I863" s="44">
        <v>44</v>
      </c>
      <c r="K863" t="s">
        <v>13</v>
      </c>
      <c r="L863" t="s">
        <v>587</v>
      </c>
      <c r="N863" t="s">
        <v>595</v>
      </c>
      <c r="O863" t="s">
        <v>611</v>
      </c>
      <c r="Q863" t="s">
        <v>595</v>
      </c>
      <c r="S863">
        <v>437</v>
      </c>
      <c r="T863" t="s">
        <v>756</v>
      </c>
      <c r="W863" t="s">
        <v>731</v>
      </c>
      <c r="X863">
        <v>44</v>
      </c>
      <c r="Z863">
        <v>1</v>
      </c>
      <c r="AA863">
        <f t="shared" si="1281"/>
        <v>1437</v>
      </c>
      <c r="AB863" t="str">
        <f t="shared" si="1282"/>
        <v/>
      </c>
      <c r="AC863">
        <f t="shared" si="1225"/>
        <v>1437</v>
      </c>
      <c r="AD863" s="6">
        <v>1</v>
      </c>
      <c r="AE863" t="s">
        <v>752</v>
      </c>
      <c r="AF863" t="s">
        <v>907</v>
      </c>
      <c r="AG863" t="s">
        <v>756</v>
      </c>
      <c r="AH863" t="s">
        <v>756</v>
      </c>
      <c r="AI863" t="str">
        <f t="shared" si="1232"/>
        <v>e</v>
      </c>
      <c r="AJ863" t="str">
        <f t="shared" si="1233"/>
        <v/>
      </c>
      <c r="AK863" t="str">
        <f t="shared" si="1234"/>
        <v/>
      </c>
      <c r="AL863" t="str">
        <f t="shared" si="1235"/>
        <v/>
      </c>
      <c r="AM863" t="str">
        <f t="shared" si="1236"/>
        <v/>
      </c>
      <c r="AN863" t="str">
        <f t="shared" si="1237"/>
        <v>Away</v>
      </c>
      <c r="AO863" t="str">
        <f t="shared" si="1238"/>
        <v>a</v>
      </c>
      <c r="AP863" t="str">
        <f t="shared" si="1239"/>
        <v/>
      </c>
      <c r="AQ863" t="str">
        <f t="shared" si="1240"/>
        <v/>
      </c>
      <c r="AR863" t="str">
        <f t="shared" si="1241"/>
        <v>Away</v>
      </c>
      <c r="AS863" t="str">
        <f t="shared" si="1242"/>
        <v>a</v>
      </c>
      <c r="AT863" t="str">
        <f t="shared" si="1243"/>
        <v>Offensive</v>
      </c>
      <c r="AU863" t="str">
        <f t="shared" si="1244"/>
        <v/>
      </c>
      <c r="AV863" t="str">
        <f t="shared" si="1245"/>
        <v/>
      </c>
      <c r="AW863" t="str" cm="1">
        <f t="array" ref="AW863">IFERROR(IF(O863&lt;&gt;"",O863,IF(OR($S863="",$T863=""),"",IF(O863&lt;&gt;"",O863,IF($T863&lt;&gt;"",_xlfn._xlws.FILTER(O:O,($BU:$BU=$BU863)*($I:$I=$I863)*($T:$T=$T863)*($S:$S=_xlfn.MINIFS($S:$S,$T:$T,"="&amp;$T863)),"")))))&amp;"",IF(O863="","",""))&amp;""</f>
        <v>OffensivePlay_Zone-PuckRecoveryShot</v>
      </c>
      <c r="AX863" t="str" cm="1">
        <f t="array" ref="AX863">IFERROR(IF(P863&lt;&gt;"",P863,IF(OR($S863="",$T863=""),"",IF($T863&lt;&gt;"",_xlfn._xlws.FILTER(P:P,($BU:$BU=$BU863)*($I:$I=$I863)*($T:$T=$T863)*($S:$S=_xlfn.MINIFS($S:$S,$T:$T,"="&amp;$T863)),""))))&amp;"",IF(P863="","",""))&amp;""</f>
        <v/>
      </c>
      <c r="AY863" t="str" cm="1">
        <f t="array" ref="AY863">IFERROR(IF(Q863&lt;&gt;"",Q863,IF(OR($S863="",$T863=""),"",IF($T863&lt;&gt;"",_xlfn._xlws.FILTER(Q:Q,($BU:$BU=$BU863)*($I:$I=$I863)*($T:$T=$T863)*($S:$S=_xlfn.MINIFS($S:$S,$T:$T,"="&amp;$T863)),""))))&amp;"",IF(Q863="","",""))&amp;""</f>
        <v>s</v>
      </c>
      <c r="AZ863" t="str" cm="1">
        <f t="array" ref="AZ863">IFERROR(IF(R863&lt;&gt;"",R863,IF(OR($S863="",$T863=""),"",IF($T863&lt;&gt;"",_xlfn._xlws.FILTER(R:R,($BU:$BU=$BU863)*($I:$I=$I863)*($T:$T=$T863)*($S:$S=_xlfn.MINIFS($S:$S,$T:$T,"="&amp;$T863)),""))))&amp;"",IF(R863="","",""))&amp;""</f>
        <v/>
      </c>
      <c r="BA863" s="6">
        <f t="shared" si="1246"/>
        <v>78</v>
      </c>
      <c r="BB863">
        <f t="shared" ref="BB863:BD863" si="1285">BB862</f>
        <v>18987</v>
      </c>
      <c r="BC863" t="str">
        <f t="shared" si="1285"/>
        <v>Velodrome</v>
      </c>
      <c r="BD863" t="str">
        <f t="shared" si="1285"/>
        <v>Outlaws</v>
      </c>
      <c r="BE863" t="s">
        <v>13</v>
      </c>
      <c r="BF863" t="s">
        <v>587</v>
      </c>
      <c r="BI863" cm="1">
        <f t="array" aca="1" ref="BI863" ca="1">IFERROR(_xlfn._xlws.FILTER(shifts!A:A,(shifts!B:B=events!AD863)*(shifts!AG:AG&gt;=events!BK863)*(shifts!AH:AH&lt;=events!BL863)),BI862)</f>
        <v>32</v>
      </c>
      <c r="BJ863" s="15">
        <f t="shared" si="1248"/>
        <v>0</v>
      </c>
      <c r="BK863">
        <f t="shared" si="1249"/>
        <v>327</v>
      </c>
      <c r="BL863">
        <f t="shared" si="1250"/>
        <v>327</v>
      </c>
      <c r="BM863" s="15">
        <f>SUMIFS(BJ$2:BJ863,K$2:K863,"=Intermission")+SUMIFS(BJ$2:BJ863,K$2:K863,"=Timeout")</f>
        <v>0</v>
      </c>
      <c r="BN863">
        <f t="shared" si="1251"/>
        <v>0</v>
      </c>
      <c r="BO863" s="19">
        <f t="shared" si="1252"/>
        <v>753</v>
      </c>
      <c r="BP863">
        <f t="shared" si="1253"/>
        <v>748</v>
      </c>
      <c r="BQ863" s="17">
        <f t="shared" si="1254"/>
        <v>753</v>
      </c>
      <c r="BR863" t="str">
        <f t="shared" si="1255"/>
        <v>event_team_player_1</v>
      </c>
      <c r="BS863">
        <f>COUNTIFS(S$3:S863,"="&amp;S863,AI$3:AI863,"="&amp;AI863)</f>
        <v>1</v>
      </c>
      <c r="BT863" t="str">
        <f>IFERROR(VLOOKUP(BB863&amp;BU863&amp;X863,game_rosters!U:W,3,FALSE),"")</f>
        <v>P100033</v>
      </c>
      <c r="BU863" t="str">
        <f t="shared" si="1256"/>
        <v>Outlaws</v>
      </c>
    </row>
    <row r="864" spans="1:73" x14ac:dyDescent="0.2">
      <c r="A864">
        <f t="shared" si="1231"/>
        <v>1</v>
      </c>
      <c r="I864" s="44">
        <v>44</v>
      </c>
      <c r="K864" t="s">
        <v>6</v>
      </c>
      <c r="L864" t="s">
        <v>205</v>
      </c>
      <c r="M864" t="s">
        <v>55</v>
      </c>
      <c r="N864" t="s">
        <v>595</v>
      </c>
      <c r="S864">
        <v>438</v>
      </c>
      <c r="T864">
        <v>76</v>
      </c>
      <c r="W864" t="s">
        <v>731</v>
      </c>
      <c r="X864">
        <v>44</v>
      </c>
      <c r="Z864">
        <v>1</v>
      </c>
      <c r="AA864">
        <f t="shared" si="1281"/>
        <v>1438</v>
      </c>
      <c r="AB864">
        <f t="shared" si="1282"/>
        <v>9076</v>
      </c>
      <c r="AC864">
        <f t="shared" si="1225"/>
        <v>9076</v>
      </c>
      <c r="AD864" s="6">
        <v>1</v>
      </c>
      <c r="AE864" t="s">
        <v>752</v>
      </c>
      <c r="AF864" t="s">
        <v>907</v>
      </c>
      <c r="AG864" t="s">
        <v>756</v>
      </c>
      <c r="AH864" t="s">
        <v>756</v>
      </c>
      <c r="AI864" t="str">
        <f t="shared" si="1232"/>
        <v>e</v>
      </c>
      <c r="AJ864" t="str">
        <f t="shared" si="1233"/>
        <v/>
      </c>
      <c r="AK864" t="str">
        <f t="shared" si="1234"/>
        <v/>
      </c>
      <c r="AL864" t="str">
        <f t="shared" si="1235"/>
        <v/>
      </c>
      <c r="AM864" t="str">
        <f t="shared" si="1236"/>
        <v/>
      </c>
      <c r="AN864" t="str">
        <f t="shared" si="1237"/>
        <v>Away</v>
      </c>
      <c r="AO864" t="str">
        <f t="shared" si="1238"/>
        <v>a</v>
      </c>
      <c r="AP864" t="str">
        <f t="shared" si="1239"/>
        <v/>
      </c>
      <c r="AQ864" t="str">
        <f t="shared" si="1240"/>
        <v/>
      </c>
      <c r="AR864" t="str">
        <f t="shared" si="1241"/>
        <v>Away</v>
      </c>
      <c r="AS864" t="str">
        <f t="shared" si="1242"/>
        <v>a</v>
      </c>
      <c r="AT864" t="str">
        <f t="shared" si="1243"/>
        <v>Offensive</v>
      </c>
      <c r="AU864" t="str">
        <f t="shared" si="1244"/>
        <v/>
      </c>
      <c r="AV864" t="str">
        <f t="shared" si="1245"/>
        <v/>
      </c>
      <c r="AW864" t="str" cm="1">
        <f t="array" ref="AW864">IFERROR(IF(O864&lt;&gt;"",O864,IF(OR($S864="",$T864=""),"",IF(O864&lt;&gt;"",O864,IF($T864&lt;&gt;"",_xlfn._xlws.FILTER(O:O,($BU:$BU=$BU864)*($I:$I=$I864)*($T:$T=$T864)*($S:$S=_xlfn.MINIFS($S:$S,$T:$T,"="&amp;$T864)),"")))))&amp;"",IF(O864="","",""))&amp;""</f>
        <v/>
      </c>
      <c r="AX864" t="str" cm="1">
        <f t="array" ref="AX864">IFERROR(IF(P864&lt;&gt;"",P864,IF(OR($S864="",$T864=""),"",IF($T864&lt;&gt;"",_xlfn._xlws.FILTER(P:P,($BU:$BU=$BU864)*($I:$I=$I864)*($T:$T=$T864)*($S:$S=_xlfn.MINIFS($S:$S,$T:$T,"="&amp;$T864)),""))))&amp;"",IF(P864="","",""))&amp;""</f>
        <v/>
      </c>
      <c r="AY864" t="str" cm="1">
        <f t="array" ref="AY864">IFERROR(IF(Q864&lt;&gt;"",Q864,IF(OR($S864="",$T864=""),"",IF($T864&lt;&gt;"",_xlfn._xlws.FILTER(Q:Q,($BU:$BU=$BU864)*($I:$I=$I864)*($T:$T=$T864)*($S:$S=_xlfn.MINIFS($S:$S,$T:$T,"="&amp;$T864)),""))))&amp;"",IF(Q864="","",""))&amp;""</f>
        <v/>
      </c>
      <c r="AZ864" t="str" cm="1">
        <f t="array" ref="AZ864">IFERROR(IF(R864&lt;&gt;"",R864,IF(OR($S864="",$T864=""),"",IF($T864&lt;&gt;"",_xlfn._xlws.FILTER(R:R,($BU:$BU=$BU864)*($I:$I=$I864)*($T:$T=$T864)*($S:$S=_xlfn.MINIFS($S:$S,$T:$T,"="&amp;$T864)),""))))&amp;"",IF(R864="","",""))&amp;""</f>
        <v/>
      </c>
      <c r="BA864" s="6">
        <f t="shared" si="1246"/>
        <v>78</v>
      </c>
      <c r="BB864">
        <f t="shared" ref="BB864:BD864" si="1286">BB863</f>
        <v>18987</v>
      </c>
      <c r="BC864" t="str">
        <f t="shared" si="1286"/>
        <v>Velodrome</v>
      </c>
      <c r="BD864" t="str">
        <f t="shared" si="1286"/>
        <v>Outlaws</v>
      </c>
      <c r="BE864" t="s">
        <v>6</v>
      </c>
      <c r="BF864" t="s">
        <v>205</v>
      </c>
      <c r="BI864" cm="1">
        <f t="array" aca="1" ref="BI864" ca="1">IFERROR(_xlfn._xlws.FILTER(shifts!A:A,(shifts!B:B=events!AD864)*(shifts!AG:AG&gt;=events!BK864)*(shifts!AH:AH&lt;=events!BL864)),BI863)</f>
        <v>32</v>
      </c>
      <c r="BJ864" s="15">
        <f t="shared" si="1248"/>
        <v>0</v>
      </c>
      <c r="BK864">
        <f t="shared" si="1249"/>
        <v>327</v>
      </c>
      <c r="BL864">
        <f t="shared" si="1250"/>
        <v>327</v>
      </c>
      <c r="BM864" s="15">
        <f>SUMIFS(BJ$2:BJ864,K$2:K864,"=Intermission")+SUMIFS(BJ$2:BJ864,K$2:K864,"=Timeout")</f>
        <v>0</v>
      </c>
      <c r="BN864">
        <f t="shared" si="1251"/>
        <v>0</v>
      </c>
      <c r="BO864" s="19">
        <f t="shared" si="1252"/>
        <v>753</v>
      </c>
      <c r="BP864">
        <f t="shared" si="1253"/>
        <v>748</v>
      </c>
      <c r="BQ864" s="17">
        <f t="shared" si="1254"/>
        <v>753</v>
      </c>
      <c r="BR864" t="str">
        <f t="shared" si="1255"/>
        <v>event_team_player_1</v>
      </c>
      <c r="BS864">
        <f>COUNTIFS(S$3:S864,"="&amp;S864,AI$3:AI864,"="&amp;AI864)</f>
        <v>1</v>
      </c>
      <c r="BT864" t="str">
        <f>IFERROR(VLOOKUP(BB864&amp;BU864&amp;X864,game_rosters!U:W,3,FALSE),"")</f>
        <v>P100033</v>
      </c>
      <c r="BU864" t="str">
        <f t="shared" si="1256"/>
        <v>Outlaws</v>
      </c>
    </row>
    <row r="865" spans="1:73" x14ac:dyDescent="0.2">
      <c r="A865" t="str">
        <f t="shared" si="1231"/>
        <v/>
      </c>
      <c r="I865" s="44">
        <v>39</v>
      </c>
      <c r="S865">
        <v>438</v>
      </c>
      <c r="T865">
        <v>76</v>
      </c>
      <c r="X865">
        <v>39</v>
      </c>
      <c r="AA865">
        <f t="shared" si="1281"/>
        <v>1438</v>
      </c>
      <c r="AB865">
        <f t="shared" si="1282"/>
        <v>9076</v>
      </c>
      <c r="AC865">
        <f t="shared" si="1225"/>
        <v>9076</v>
      </c>
      <c r="AD865" s="6">
        <v>1</v>
      </c>
      <c r="AE865" t="s">
        <v>752</v>
      </c>
      <c r="AF865" t="s">
        <v>907</v>
      </c>
      <c r="AG865" t="s">
        <v>756</v>
      </c>
      <c r="AH865" t="s">
        <v>756</v>
      </c>
      <c r="AI865" t="str">
        <f t="shared" si="1232"/>
        <v>o</v>
      </c>
      <c r="AJ865" t="str">
        <f t="shared" si="1233"/>
        <v/>
      </c>
      <c r="AK865" t="str">
        <f t="shared" si="1234"/>
        <v/>
      </c>
      <c r="AL865" t="str">
        <f t="shared" si="1235"/>
        <v/>
      </c>
      <c r="AM865" t="str">
        <f t="shared" si="1236"/>
        <v/>
      </c>
      <c r="AN865" t="str">
        <f t="shared" si="1237"/>
        <v>Away</v>
      </c>
      <c r="AO865" t="str">
        <f t="shared" si="1238"/>
        <v>a</v>
      </c>
      <c r="AP865" t="str">
        <f t="shared" si="1239"/>
        <v/>
      </c>
      <c r="AQ865" t="str">
        <f t="shared" si="1240"/>
        <v/>
      </c>
      <c r="AR865" t="str">
        <f t="shared" si="1241"/>
        <v>Away</v>
      </c>
      <c r="AS865" t="str">
        <f t="shared" si="1242"/>
        <v>a</v>
      </c>
      <c r="AT865" t="str">
        <f t="shared" si="1243"/>
        <v>Defensive</v>
      </c>
      <c r="AU865" t="str">
        <f t="shared" si="1244"/>
        <v/>
      </c>
      <c r="AV865" t="str">
        <f t="shared" si="1245"/>
        <v/>
      </c>
      <c r="AW865" t="str" cm="1">
        <f t="array" ref="AW865">IFERROR(IF(O865&lt;&gt;"",O865,IF(OR($S865="",$T865=""),"",IF(O865&lt;&gt;"",O865,IF($T865&lt;&gt;"",_xlfn._xlws.FILTER(O:O,($BU:$BU=$BU865)*($I:$I=$I865)*($T:$T=$T865)*($S:$S=_xlfn.MINIFS($S:$S,$T:$T,"="&amp;$T865)),"")))))&amp;"",IF(O865="","",""))&amp;""</f>
        <v/>
      </c>
      <c r="AX865" t="str" cm="1">
        <f t="array" ref="AX865">IFERROR(IF(P865&lt;&gt;"",P865,IF(OR($S865="",$T865=""),"",IF($T865&lt;&gt;"",_xlfn._xlws.FILTER(P:P,($BU:$BU=$BU865)*($I:$I=$I865)*($T:$T=$T865)*($S:$S=_xlfn.MINIFS($S:$S,$T:$T,"="&amp;$T865)),""))))&amp;"",IF(P865="","",""))&amp;""</f>
        <v/>
      </c>
      <c r="AY865" t="str" cm="1">
        <f t="array" ref="AY865">IFERROR(IF(Q865&lt;&gt;"",Q865,IF(OR($S865="",$T865=""),"",IF($T865&lt;&gt;"",_xlfn._xlws.FILTER(Q:Q,($BU:$BU=$BU865)*($I:$I=$I865)*($T:$T=$T865)*($S:$S=_xlfn.MINIFS($S:$S,$T:$T,"="&amp;$T865)),""))))&amp;"",IF(Q865="","",""))&amp;""</f>
        <v/>
      </c>
      <c r="AZ865" t="str" cm="1">
        <f t="array" ref="AZ865">IFERROR(IF(R865&lt;&gt;"",R865,IF(OR($S865="",$T865=""),"",IF($T865&lt;&gt;"",_xlfn._xlws.FILTER(R:R,($BU:$BU=$BU865)*($I:$I=$I865)*($T:$T=$T865)*($S:$S=_xlfn.MINIFS($S:$S,$T:$T,"="&amp;$T865)),""))))&amp;"",IF(R865="","",""))&amp;""</f>
        <v/>
      </c>
      <c r="BA865" s="6">
        <f t="shared" si="1246"/>
        <v>78</v>
      </c>
      <c r="BB865">
        <f t="shared" ref="BB865:BD865" si="1287">BB864</f>
        <v>18987</v>
      </c>
      <c r="BC865" t="str">
        <f t="shared" si="1287"/>
        <v>Velodrome</v>
      </c>
      <c r="BD865" t="str">
        <f t="shared" si="1287"/>
        <v>Outlaws</v>
      </c>
      <c r="BE865" t="s">
        <v>6</v>
      </c>
      <c r="BF865" t="s">
        <v>205</v>
      </c>
      <c r="BI865" cm="1">
        <f t="array" aca="1" ref="BI865" ca="1">IFERROR(_xlfn._xlws.FILTER(shifts!A:A,(shifts!B:B=events!AD865)*(shifts!AG:AG&gt;=events!BK865)*(shifts!AH:AH&lt;=events!BL865)),BI864)</f>
        <v>32</v>
      </c>
      <c r="BJ865" s="15">
        <f t="shared" si="1248"/>
        <v>0</v>
      </c>
      <c r="BK865">
        <f t="shared" si="1249"/>
        <v>327</v>
      </c>
      <c r="BL865">
        <f t="shared" si="1250"/>
        <v>327</v>
      </c>
      <c r="BM865" s="15">
        <f>SUMIFS(BJ$2:BJ865,K$2:K865,"=Intermission")+SUMIFS(BJ$2:BJ865,K$2:K865,"=Timeout")</f>
        <v>0</v>
      </c>
      <c r="BN865">
        <f t="shared" si="1251"/>
        <v>0</v>
      </c>
      <c r="BO865" s="19">
        <f t="shared" si="1252"/>
        <v>753</v>
      </c>
      <c r="BP865">
        <f t="shared" si="1253"/>
        <v>748</v>
      </c>
      <c r="BQ865" s="17">
        <f t="shared" si="1254"/>
        <v>753</v>
      </c>
      <c r="BR865" t="str">
        <f t="shared" si="1255"/>
        <v>opp_team_player_1</v>
      </c>
      <c r="BS865">
        <f>COUNTIFS(S$3:S865,"="&amp;S865,AI$3:AI865,"="&amp;AI865)</f>
        <v>1</v>
      </c>
      <c r="BT865" t="str">
        <f>IFERROR(VLOOKUP(BB865&amp;BU865&amp;X865,game_rosters!U:W,3,FALSE),"")</f>
        <v>P100016</v>
      </c>
      <c r="BU865" t="str">
        <f t="shared" si="1256"/>
        <v>Velodrome</v>
      </c>
    </row>
    <row r="866" spans="1:73" x14ac:dyDescent="0.2">
      <c r="A866">
        <f t="shared" si="1231"/>
        <v>1</v>
      </c>
      <c r="I866" s="44">
        <v>39</v>
      </c>
      <c r="K866" t="s">
        <v>15</v>
      </c>
      <c r="L866" t="s">
        <v>179</v>
      </c>
      <c r="M866" t="s">
        <v>97</v>
      </c>
      <c r="S866">
        <v>439</v>
      </c>
      <c r="T866">
        <v>76</v>
      </c>
      <c r="W866" t="s">
        <v>735</v>
      </c>
      <c r="X866">
        <v>39</v>
      </c>
      <c r="Z866">
        <v>1</v>
      </c>
      <c r="AA866">
        <f t="shared" si="1281"/>
        <v>1439</v>
      </c>
      <c r="AB866">
        <f t="shared" si="1282"/>
        <v>9076</v>
      </c>
      <c r="AC866">
        <f t="shared" si="1225"/>
        <v>9076</v>
      </c>
      <c r="AD866" s="6">
        <v>1</v>
      </c>
      <c r="AE866" t="s">
        <v>752</v>
      </c>
      <c r="AF866" t="s">
        <v>907</v>
      </c>
      <c r="AG866" t="s">
        <v>756</v>
      </c>
      <c r="AH866" t="s">
        <v>756</v>
      </c>
      <c r="AI866" t="str">
        <f t="shared" si="1232"/>
        <v>e</v>
      </c>
      <c r="AJ866" t="str">
        <f t="shared" si="1233"/>
        <v/>
      </c>
      <c r="AK866" t="str">
        <f t="shared" si="1234"/>
        <v/>
      </c>
      <c r="AL866" t="str">
        <f t="shared" si="1235"/>
        <v/>
      </c>
      <c r="AM866" t="str">
        <f t="shared" si="1236"/>
        <v/>
      </c>
      <c r="AN866" t="str">
        <f t="shared" si="1237"/>
        <v>Home</v>
      </c>
      <c r="AO866" t="str">
        <f t="shared" si="1238"/>
        <v>h</v>
      </c>
      <c r="AP866" t="str">
        <f t="shared" si="1239"/>
        <v/>
      </c>
      <c r="AQ866" t="str">
        <f t="shared" si="1240"/>
        <v/>
      </c>
      <c r="AR866" t="str">
        <f t="shared" si="1241"/>
        <v>Home</v>
      </c>
      <c r="AS866" t="str">
        <f t="shared" si="1242"/>
        <v>h</v>
      </c>
      <c r="AT866" t="str">
        <f t="shared" si="1243"/>
        <v>Defensive</v>
      </c>
      <c r="AU866" t="str">
        <f t="shared" si="1244"/>
        <v/>
      </c>
      <c r="AV866" t="str">
        <f t="shared" si="1245"/>
        <v/>
      </c>
      <c r="AW866" t="str" cm="1">
        <f t="array" ref="AW866">IFERROR(IF(O866&lt;&gt;"",O866,IF(OR($S866="",$T866=""),"",IF(O866&lt;&gt;"",O866,IF($T866&lt;&gt;"",_xlfn._xlws.FILTER(O:O,($BU:$BU=$BU866)*($I:$I=$I866)*($T:$T=$T866)*($S:$S=_xlfn.MINIFS($S:$S,$T:$T,"="&amp;$T866)),"")))))&amp;"",IF(O866="","",""))&amp;""</f>
        <v/>
      </c>
      <c r="AX866" t="str" cm="1">
        <f t="array" ref="AX866">IFERROR(IF(P866&lt;&gt;"",P866,IF(OR($S866="",$T866=""),"",IF($T866&lt;&gt;"",_xlfn._xlws.FILTER(P:P,($BU:$BU=$BU866)*($I:$I=$I866)*($T:$T=$T866)*($S:$S=_xlfn.MINIFS($S:$S,$T:$T,"="&amp;$T866)),""))))&amp;"",IF(P866="","",""))&amp;""</f>
        <v/>
      </c>
      <c r="AY866" t="str" cm="1">
        <f t="array" ref="AY866">IFERROR(IF(Q866&lt;&gt;"",Q866,IF(OR($S866="",$T866=""),"",IF($T866&lt;&gt;"",_xlfn._xlws.FILTER(Q:Q,($BU:$BU=$BU866)*($I:$I=$I866)*($T:$T=$T866)*($S:$S=_xlfn.MINIFS($S:$S,$T:$T,"="&amp;$T866)),""))))&amp;"",IF(Q866="","",""))&amp;""</f>
        <v/>
      </c>
      <c r="AZ866" t="str" cm="1">
        <f t="array" ref="AZ866">IFERROR(IF(R866&lt;&gt;"",R866,IF(OR($S866="",$T866=""),"",IF($T866&lt;&gt;"",_xlfn._xlws.FILTER(R:R,($BU:$BU=$BU866)*($I:$I=$I866)*($T:$T=$T866)*($S:$S=_xlfn.MINIFS($S:$S,$T:$T,"="&amp;$T866)),""))))&amp;"",IF(R866="","",""))&amp;""</f>
        <v/>
      </c>
      <c r="BA866" s="6">
        <f t="shared" si="1246"/>
        <v>78</v>
      </c>
      <c r="BB866">
        <f t="shared" ref="BB866:BD866" si="1288">BB865</f>
        <v>18987</v>
      </c>
      <c r="BC866" t="str">
        <f t="shared" si="1288"/>
        <v>Velodrome</v>
      </c>
      <c r="BD866" t="str">
        <f t="shared" si="1288"/>
        <v>Outlaws</v>
      </c>
      <c r="BE866" t="s">
        <v>15</v>
      </c>
      <c r="BF866" t="s">
        <v>179</v>
      </c>
      <c r="BI866" cm="1">
        <f t="array" aca="1" ref="BI866" ca="1">IFERROR(_xlfn._xlws.FILTER(shifts!A:A,(shifts!B:B=events!AD866)*(shifts!AG:AG&gt;=events!BK866)*(shifts!AH:AH&lt;=events!BL866)),BI865)</f>
        <v>32</v>
      </c>
      <c r="BJ866" s="15">
        <f t="shared" si="1248"/>
        <v>0</v>
      </c>
      <c r="BK866">
        <f t="shared" si="1249"/>
        <v>327</v>
      </c>
      <c r="BL866">
        <f t="shared" si="1250"/>
        <v>327</v>
      </c>
      <c r="BM866" s="15">
        <f>SUMIFS(BJ$2:BJ866,K$2:K866,"=Intermission")+SUMIFS(BJ$2:BJ866,K$2:K866,"=Timeout")</f>
        <v>0</v>
      </c>
      <c r="BN866">
        <f t="shared" si="1251"/>
        <v>0</v>
      </c>
      <c r="BO866" s="19">
        <f t="shared" si="1252"/>
        <v>753</v>
      </c>
      <c r="BP866">
        <f t="shared" si="1253"/>
        <v>748</v>
      </c>
      <c r="BQ866" s="17">
        <f t="shared" si="1254"/>
        <v>753</v>
      </c>
      <c r="BR866" t="str">
        <f t="shared" si="1255"/>
        <v>event_team_player_1</v>
      </c>
      <c r="BS866">
        <f>COUNTIFS(S$3:S866,"="&amp;S866,AI$3:AI866,"="&amp;AI866)</f>
        <v>1</v>
      </c>
      <c r="BT866" t="str">
        <f>IFERROR(VLOOKUP(BB866&amp;BU866&amp;X866,game_rosters!U:W,3,FALSE),"")</f>
        <v>P100016</v>
      </c>
      <c r="BU866" t="str">
        <f t="shared" si="1256"/>
        <v>Velodrome</v>
      </c>
    </row>
    <row r="867" spans="1:73" x14ac:dyDescent="0.2">
      <c r="A867" t="str">
        <f t="shared" si="1231"/>
        <v/>
      </c>
      <c r="I867" s="44">
        <v>44</v>
      </c>
      <c r="S867">
        <v>439</v>
      </c>
      <c r="T867">
        <v>76</v>
      </c>
      <c r="X867">
        <v>44</v>
      </c>
      <c r="AA867">
        <f t="shared" si="1281"/>
        <v>1439</v>
      </c>
      <c r="AB867">
        <f t="shared" si="1282"/>
        <v>9076</v>
      </c>
      <c r="AC867">
        <f t="shared" si="1225"/>
        <v>9076</v>
      </c>
      <c r="AD867" s="6">
        <v>1</v>
      </c>
      <c r="AE867" t="s">
        <v>752</v>
      </c>
      <c r="AF867" t="s">
        <v>907</v>
      </c>
      <c r="AG867" t="s">
        <v>756</v>
      </c>
      <c r="AH867" t="s">
        <v>756</v>
      </c>
      <c r="AI867" t="str">
        <f t="shared" si="1232"/>
        <v>o</v>
      </c>
      <c r="AJ867" t="str">
        <f t="shared" si="1233"/>
        <v/>
      </c>
      <c r="AK867" t="str">
        <f t="shared" si="1234"/>
        <v/>
      </c>
      <c r="AL867" t="str">
        <f t="shared" si="1235"/>
        <v/>
      </c>
      <c r="AM867" t="str">
        <f t="shared" si="1236"/>
        <v/>
      </c>
      <c r="AN867" t="str">
        <f t="shared" si="1237"/>
        <v>Home</v>
      </c>
      <c r="AO867" t="str">
        <f t="shared" si="1238"/>
        <v>h</v>
      </c>
      <c r="AP867" t="str">
        <f t="shared" si="1239"/>
        <v/>
      </c>
      <c r="AQ867" t="str">
        <f t="shared" si="1240"/>
        <v/>
      </c>
      <c r="AR867" t="str">
        <f t="shared" si="1241"/>
        <v>Home</v>
      </c>
      <c r="AS867" t="str">
        <f t="shared" si="1242"/>
        <v>h</v>
      </c>
      <c r="AT867" t="str">
        <f t="shared" si="1243"/>
        <v>Offensive</v>
      </c>
      <c r="AU867" t="str">
        <f t="shared" si="1244"/>
        <v/>
      </c>
      <c r="AV867" t="str">
        <f t="shared" si="1245"/>
        <v/>
      </c>
      <c r="AW867" t="str" cm="1">
        <f t="array" ref="AW867">IFERROR(IF(O867&lt;&gt;"",O867,IF(OR($S867="",$T867=""),"",IF(O867&lt;&gt;"",O867,IF($T867&lt;&gt;"",_xlfn._xlws.FILTER(O:O,($BU:$BU=$BU867)*($I:$I=$I867)*($T:$T=$T867)*($S:$S=_xlfn.MINIFS($S:$S,$T:$T,"="&amp;$T867)),"")))))&amp;"",IF(O867="","",""))&amp;""</f>
        <v/>
      </c>
      <c r="AX867" t="str" cm="1">
        <f t="array" ref="AX867">IFERROR(IF(P867&lt;&gt;"",P867,IF(OR($S867="",$T867=""),"",IF($T867&lt;&gt;"",_xlfn._xlws.FILTER(P:P,($BU:$BU=$BU867)*($I:$I=$I867)*($T:$T=$T867)*($S:$S=_xlfn.MINIFS($S:$S,$T:$T,"="&amp;$T867)),""))))&amp;"",IF(P867="","",""))&amp;""</f>
        <v/>
      </c>
      <c r="AY867" t="str" cm="1">
        <f t="array" ref="AY867">IFERROR(IF(Q867&lt;&gt;"",Q867,IF(OR($S867="",$T867=""),"",IF($T867&lt;&gt;"",_xlfn._xlws.FILTER(Q:Q,($BU:$BU=$BU867)*($I:$I=$I867)*($T:$T=$T867)*($S:$S=_xlfn.MINIFS($S:$S,$T:$T,"="&amp;$T867)),""))))&amp;"",IF(Q867="","",""))&amp;""</f>
        <v/>
      </c>
      <c r="AZ867" t="str" cm="1">
        <f t="array" ref="AZ867">IFERROR(IF(R867&lt;&gt;"",R867,IF(OR($S867="",$T867=""),"",IF($T867&lt;&gt;"",_xlfn._xlws.FILTER(R:R,($BU:$BU=$BU867)*($I:$I=$I867)*($T:$T=$T867)*($S:$S=_xlfn.MINIFS($S:$S,$T:$T,"="&amp;$T867)),""))))&amp;"",IF(R867="","",""))&amp;""</f>
        <v/>
      </c>
      <c r="BA867" s="6">
        <f t="shared" si="1246"/>
        <v>78</v>
      </c>
      <c r="BB867">
        <f t="shared" ref="BB867:BD867" si="1289">BB866</f>
        <v>18987</v>
      </c>
      <c r="BC867" t="str">
        <f t="shared" si="1289"/>
        <v>Velodrome</v>
      </c>
      <c r="BD867" t="str">
        <f t="shared" si="1289"/>
        <v>Outlaws</v>
      </c>
      <c r="BE867" t="s">
        <v>15</v>
      </c>
      <c r="BF867" t="s">
        <v>179</v>
      </c>
      <c r="BI867" cm="1">
        <f t="array" aca="1" ref="BI867" ca="1">IFERROR(_xlfn._xlws.FILTER(shifts!A:A,(shifts!B:B=events!AD867)*(shifts!AG:AG&gt;=events!BK867)*(shifts!AH:AH&lt;=events!BL867)),BI866)</f>
        <v>32</v>
      </c>
      <c r="BJ867" s="15">
        <f t="shared" si="1248"/>
        <v>0</v>
      </c>
      <c r="BK867">
        <f t="shared" si="1249"/>
        <v>327</v>
      </c>
      <c r="BL867">
        <f t="shared" si="1250"/>
        <v>327</v>
      </c>
      <c r="BM867" s="15">
        <f>SUMIFS(BJ$2:BJ867,K$2:K867,"=Intermission")+SUMIFS(BJ$2:BJ867,K$2:K867,"=Timeout")</f>
        <v>0</v>
      </c>
      <c r="BN867">
        <f t="shared" si="1251"/>
        <v>0</v>
      </c>
      <c r="BO867" s="19">
        <f t="shared" si="1252"/>
        <v>753</v>
      </c>
      <c r="BP867">
        <f t="shared" si="1253"/>
        <v>748</v>
      </c>
      <c r="BQ867" s="17">
        <f t="shared" si="1254"/>
        <v>753</v>
      </c>
      <c r="BR867" t="str">
        <f t="shared" si="1255"/>
        <v>opp_team_player_1</v>
      </c>
      <c r="BS867">
        <f>COUNTIFS(S$3:S867,"="&amp;S867,AI$3:AI867,"="&amp;AI867)</f>
        <v>1</v>
      </c>
      <c r="BT867" t="str">
        <f>IFERROR(VLOOKUP(BB867&amp;BU867&amp;X867,game_rosters!U:W,3,FALSE),"")</f>
        <v>P100033</v>
      </c>
      <c r="BU867" t="str">
        <f t="shared" si="1256"/>
        <v>Outlaws</v>
      </c>
    </row>
    <row r="868" spans="1:73" x14ac:dyDescent="0.2">
      <c r="A868">
        <f t="shared" si="1231"/>
        <v>1</v>
      </c>
      <c r="I868" s="44">
        <v>39</v>
      </c>
      <c r="K868" t="s">
        <v>231</v>
      </c>
      <c r="L868" t="s">
        <v>232</v>
      </c>
      <c r="S868">
        <v>440</v>
      </c>
      <c r="T868">
        <v>76</v>
      </c>
      <c r="W868" t="s">
        <v>735</v>
      </c>
      <c r="X868">
        <v>39</v>
      </c>
      <c r="Z868">
        <v>1</v>
      </c>
      <c r="AA868">
        <f t="shared" si="1281"/>
        <v>1440</v>
      </c>
      <c r="AB868">
        <f t="shared" si="1282"/>
        <v>9076</v>
      </c>
      <c r="AC868">
        <f t="shared" si="1225"/>
        <v>9076</v>
      </c>
      <c r="AD868" s="6">
        <v>1</v>
      </c>
      <c r="AE868" t="s">
        <v>752</v>
      </c>
      <c r="AF868" t="s">
        <v>739</v>
      </c>
      <c r="AG868" t="s">
        <v>756</v>
      </c>
      <c r="AH868" t="s">
        <v>756</v>
      </c>
      <c r="AI868" t="str">
        <f t="shared" si="1232"/>
        <v>e</v>
      </c>
      <c r="AJ868" t="str">
        <f t="shared" si="1233"/>
        <v/>
      </c>
      <c r="AK868" t="str">
        <f t="shared" si="1234"/>
        <v/>
      </c>
      <c r="AL868" t="str">
        <f t="shared" si="1235"/>
        <v/>
      </c>
      <c r="AM868" t="str">
        <f t="shared" si="1236"/>
        <v/>
      </c>
      <c r="AN868" t="str">
        <f t="shared" si="1237"/>
        <v>Home</v>
      </c>
      <c r="AO868" t="str">
        <f t="shared" si="1238"/>
        <v>h</v>
      </c>
      <c r="AP868" t="str">
        <f t="shared" si="1239"/>
        <v/>
      </c>
      <c r="AQ868" t="str">
        <f t="shared" si="1240"/>
        <v/>
      </c>
      <c r="AR868" t="str">
        <f t="shared" si="1241"/>
        <v>Home</v>
      </c>
      <c r="AS868" t="str">
        <f t="shared" si="1242"/>
        <v>h</v>
      </c>
      <c r="AT868" t="str">
        <f t="shared" si="1243"/>
        <v>Offensive</v>
      </c>
      <c r="AU868" t="str">
        <f t="shared" si="1244"/>
        <v/>
      </c>
      <c r="AV868" t="str">
        <f t="shared" si="1245"/>
        <v/>
      </c>
      <c r="AW868" t="str" cm="1">
        <f t="array" ref="AW868">IFERROR(IF(O868&lt;&gt;"",O868,IF(OR($S868="",$T868=""),"",IF(O868&lt;&gt;"",O868,IF($T868&lt;&gt;"",_xlfn._xlws.FILTER(O:O,($BU:$BU=$BU868)*($I:$I=$I868)*($T:$T=$T868)*($S:$S=_xlfn.MINIFS($S:$S,$T:$T,"="&amp;$T868)),"")))))&amp;"",IF(O868="","",""))&amp;""</f>
        <v/>
      </c>
      <c r="AX868" t="str" cm="1">
        <f t="array" ref="AX868">IFERROR(IF(P868&lt;&gt;"",P868,IF(OR($S868="",$T868=""),"",IF($T868&lt;&gt;"",_xlfn._xlws.FILTER(P:P,($BU:$BU=$BU868)*($I:$I=$I868)*($T:$T=$T868)*($S:$S=_xlfn.MINIFS($S:$S,$T:$T,"="&amp;$T868)),""))))&amp;"",IF(P868="","",""))&amp;""</f>
        <v/>
      </c>
      <c r="AY868" t="str" cm="1">
        <f t="array" ref="AY868">IFERROR(IF(Q868&lt;&gt;"",Q868,IF(OR($S868="",$T868=""),"",IF($T868&lt;&gt;"",_xlfn._xlws.FILTER(Q:Q,($BU:$BU=$BU868)*($I:$I=$I868)*($T:$T=$T868)*($S:$S=_xlfn.MINIFS($S:$S,$T:$T,"="&amp;$T868)),""))))&amp;"",IF(Q868="","",""))&amp;""</f>
        <v/>
      </c>
      <c r="AZ868" t="str" cm="1">
        <f t="array" ref="AZ868">IFERROR(IF(R868&lt;&gt;"",R868,IF(OR($S868="",$T868=""),"",IF($T868&lt;&gt;"",_xlfn._xlws.FILTER(R:R,($BU:$BU=$BU868)*($I:$I=$I868)*($T:$T=$T868)*($S:$S=_xlfn.MINIFS($S:$S,$T:$T,"="&amp;$T868)),""))))&amp;"",IF(R868="","",""))&amp;""</f>
        <v/>
      </c>
      <c r="BA868" s="6">
        <f t="shared" si="1246"/>
        <v>78</v>
      </c>
      <c r="BB868">
        <f t="shared" ref="BB868:BD868" si="1290">BB867</f>
        <v>18987</v>
      </c>
      <c r="BC868" t="str">
        <f t="shared" si="1290"/>
        <v>Velodrome</v>
      </c>
      <c r="BD868" t="str">
        <f t="shared" si="1290"/>
        <v>Outlaws</v>
      </c>
      <c r="BE868" t="s">
        <v>231</v>
      </c>
      <c r="BF868" t="s">
        <v>232</v>
      </c>
      <c r="BI868" cm="1">
        <f t="array" aca="1" ref="BI868" ca="1">IFERROR(_xlfn._xlws.FILTER(shifts!A:A,(shifts!B:B=events!AD868)*(shifts!AG:AG&gt;=events!BK868)*(shifts!AH:AH&lt;=events!BL868)),BI867)</f>
        <v>32</v>
      </c>
      <c r="BJ868" s="15">
        <f t="shared" si="1248"/>
        <v>0</v>
      </c>
      <c r="BK868">
        <f t="shared" si="1249"/>
        <v>326</v>
      </c>
      <c r="BL868">
        <f t="shared" si="1250"/>
        <v>326</v>
      </c>
      <c r="BM868" s="15">
        <f>SUMIFS(BJ$2:BJ868,K$2:K868,"=Intermission")+SUMIFS(BJ$2:BJ868,K$2:K868,"=Timeout")</f>
        <v>0</v>
      </c>
      <c r="BN868">
        <f t="shared" si="1251"/>
        <v>0</v>
      </c>
      <c r="BO868" s="19">
        <f t="shared" si="1252"/>
        <v>754</v>
      </c>
      <c r="BP868">
        <f t="shared" si="1253"/>
        <v>749</v>
      </c>
      <c r="BQ868" s="17">
        <f t="shared" si="1254"/>
        <v>754</v>
      </c>
      <c r="BR868" t="str">
        <f t="shared" si="1255"/>
        <v>event_team_player_1</v>
      </c>
      <c r="BS868">
        <f>COUNTIFS(S$3:S868,"="&amp;S868,AI$3:AI868,"="&amp;AI868)</f>
        <v>1</v>
      </c>
      <c r="BT868" t="str">
        <f>IFERROR(VLOOKUP(BB868&amp;BU868&amp;X868,game_rosters!U:W,3,FALSE),"")</f>
        <v>P100016</v>
      </c>
      <c r="BU868" t="str">
        <f t="shared" si="1256"/>
        <v>Velodrome</v>
      </c>
    </row>
    <row r="869" spans="1:73" x14ac:dyDescent="0.2">
      <c r="A869">
        <f t="shared" si="1231"/>
        <v>1</v>
      </c>
      <c r="I869" s="44">
        <v>70</v>
      </c>
      <c r="K869" t="s">
        <v>238</v>
      </c>
      <c r="L869" t="s">
        <v>184</v>
      </c>
      <c r="M869" t="s">
        <v>524</v>
      </c>
      <c r="N869" t="s">
        <v>595</v>
      </c>
      <c r="S869">
        <v>441</v>
      </c>
      <c r="T869">
        <v>77</v>
      </c>
      <c r="W869" t="s">
        <v>735</v>
      </c>
      <c r="X869">
        <v>70</v>
      </c>
      <c r="Z869">
        <v>1</v>
      </c>
      <c r="AA869">
        <f t="shared" si="1281"/>
        <v>1441</v>
      </c>
      <c r="AB869">
        <f t="shared" si="1282"/>
        <v>9077</v>
      </c>
      <c r="AC869">
        <f t="shared" si="1225"/>
        <v>9077</v>
      </c>
      <c r="AD869" s="6">
        <v>1</v>
      </c>
      <c r="AE869" t="s">
        <v>752</v>
      </c>
      <c r="AF869" t="s">
        <v>909</v>
      </c>
      <c r="AG869" t="s">
        <v>756</v>
      </c>
      <c r="AH869" t="s">
        <v>756</v>
      </c>
      <c r="AI869" t="str">
        <f t="shared" si="1232"/>
        <v>e</v>
      </c>
      <c r="AJ869" t="str">
        <f t="shared" si="1233"/>
        <v/>
      </c>
      <c r="AK869" t="str">
        <f t="shared" si="1234"/>
        <v/>
      </c>
      <c r="AL869" t="str">
        <f t="shared" si="1235"/>
        <v/>
      </c>
      <c r="AM869" t="str">
        <f t="shared" si="1236"/>
        <v/>
      </c>
      <c r="AN869" t="str">
        <f t="shared" si="1237"/>
        <v>Home</v>
      </c>
      <c r="AO869" t="str">
        <f t="shared" si="1238"/>
        <v>h</v>
      </c>
      <c r="AP869" t="str">
        <f t="shared" si="1239"/>
        <v/>
      </c>
      <c r="AQ869" t="str">
        <f t="shared" si="1240"/>
        <v/>
      </c>
      <c r="AR869" t="str">
        <f t="shared" si="1241"/>
        <v>Home</v>
      </c>
      <c r="AS869" t="str">
        <f t="shared" si="1242"/>
        <v>h</v>
      </c>
      <c r="AT869" t="str">
        <f t="shared" si="1243"/>
        <v>Offensive</v>
      </c>
      <c r="AU869" t="str">
        <f t="shared" si="1244"/>
        <v/>
      </c>
      <c r="AV869" t="str">
        <f t="shared" si="1245"/>
        <v/>
      </c>
      <c r="AW869" t="str" cm="1">
        <f t="array" ref="AW869">IFERROR(IF(O869&lt;&gt;"",O869,IF(OR($S869="",$T869=""),"",IF(O869&lt;&gt;"",O869,IF($T869&lt;&gt;"",_xlfn._xlws.FILTER(O:O,($BU:$BU=$BU869)*($I:$I=$I869)*($T:$T=$T869)*($S:$S=_xlfn.MINIFS($S:$S,$T:$T,"="&amp;$T869)),"")))))&amp;"",IF(O869="","",""))&amp;""</f>
        <v/>
      </c>
      <c r="AX869" t="str" cm="1">
        <f t="array" ref="AX869">IFERROR(IF(P869&lt;&gt;"",P869,IF(OR($S869="",$T869=""),"",IF($T869&lt;&gt;"",_xlfn._xlws.FILTER(P:P,($BU:$BU=$BU869)*($I:$I=$I869)*($T:$T=$T869)*($S:$S=_xlfn.MINIFS($S:$S,$T:$T,"="&amp;$T869)),""))))&amp;"",IF(P869="","",""))&amp;""</f>
        <v/>
      </c>
      <c r="AY869" t="str" cm="1">
        <f t="array" ref="AY869">IFERROR(IF(Q869&lt;&gt;"",Q869,IF(OR($S869="",$T869=""),"",IF($T869&lt;&gt;"",_xlfn._xlws.FILTER(Q:Q,($BU:$BU=$BU869)*($I:$I=$I869)*($T:$T=$T869)*($S:$S=_xlfn.MINIFS($S:$S,$T:$T,"="&amp;$T869)),""))))&amp;"",IF(Q869="","",""))&amp;""</f>
        <v/>
      </c>
      <c r="AZ869" t="str" cm="1">
        <f t="array" ref="AZ869">IFERROR(IF(R869&lt;&gt;"",R869,IF(OR($S869="",$T869=""),"",IF($T869&lt;&gt;"",_xlfn._xlws.FILTER(R:R,($BU:$BU=$BU869)*($I:$I=$I869)*($T:$T=$T869)*($S:$S=_xlfn.MINIFS($S:$S,$T:$T,"="&amp;$T869)),""))))&amp;"",IF(R869="","",""))&amp;""</f>
        <v/>
      </c>
      <c r="BA869" s="6">
        <f t="shared" si="1246"/>
        <v>79</v>
      </c>
      <c r="BB869">
        <f t="shared" ref="BB869:BD869" si="1291">BB868</f>
        <v>18987</v>
      </c>
      <c r="BC869" t="str">
        <f t="shared" si="1291"/>
        <v>Velodrome</v>
      </c>
      <c r="BD869" t="str">
        <f t="shared" si="1291"/>
        <v>Outlaws</v>
      </c>
      <c r="BE869" t="s">
        <v>238</v>
      </c>
      <c r="BF869" t="s">
        <v>184</v>
      </c>
      <c r="BI869" cm="1">
        <f t="array" aca="1" ref="BI869" ca="1">IFERROR(_xlfn._xlws.FILTER(shifts!A:A,(shifts!B:B=events!AD869)*(shifts!AG:AG&gt;=events!BK869)*(shifts!AH:AH&lt;=events!BL869)),BI868)</f>
        <v>32</v>
      </c>
      <c r="BJ869" s="15">
        <f t="shared" si="1248"/>
        <v>0</v>
      </c>
      <c r="BK869">
        <f t="shared" si="1249"/>
        <v>322</v>
      </c>
      <c r="BL869">
        <f t="shared" si="1250"/>
        <v>322</v>
      </c>
      <c r="BM869" s="15">
        <f>SUMIFS(BJ$2:BJ869,K$2:K869,"=Intermission")+SUMIFS(BJ$2:BJ869,K$2:K869,"=Timeout")</f>
        <v>0</v>
      </c>
      <c r="BN869">
        <f t="shared" si="1251"/>
        <v>0</v>
      </c>
      <c r="BO869" s="19">
        <f t="shared" si="1252"/>
        <v>758</v>
      </c>
      <c r="BP869">
        <f t="shared" si="1253"/>
        <v>753</v>
      </c>
      <c r="BQ869" s="17">
        <f t="shared" si="1254"/>
        <v>758</v>
      </c>
      <c r="BR869" t="str">
        <f t="shared" si="1255"/>
        <v>event_team_player_1</v>
      </c>
      <c r="BS869">
        <f>COUNTIFS(S$3:S869,"="&amp;S869,AI$3:AI869,"="&amp;AI869)</f>
        <v>1</v>
      </c>
      <c r="BT869" t="str">
        <f>IFERROR(VLOOKUP(BB869&amp;BU869&amp;X869,game_rosters!U:W,3,FALSE),"")</f>
        <v>P100001</v>
      </c>
      <c r="BU869" t="str">
        <f t="shared" si="1256"/>
        <v>Velodrome</v>
      </c>
    </row>
    <row r="870" spans="1:73" x14ac:dyDescent="0.2">
      <c r="A870">
        <f t="shared" si="1231"/>
        <v>1</v>
      </c>
      <c r="I870" s="44">
        <v>70</v>
      </c>
      <c r="K870" t="s">
        <v>238</v>
      </c>
      <c r="L870" t="s">
        <v>174</v>
      </c>
      <c r="M870" t="s">
        <v>523</v>
      </c>
      <c r="N870" t="s">
        <v>595</v>
      </c>
      <c r="S870">
        <v>442</v>
      </c>
      <c r="T870">
        <v>77</v>
      </c>
      <c r="W870" t="s">
        <v>735</v>
      </c>
      <c r="X870">
        <v>70</v>
      </c>
      <c r="Z870">
        <v>1</v>
      </c>
      <c r="AA870">
        <f t="shared" si="1281"/>
        <v>1442</v>
      </c>
      <c r="AB870">
        <f t="shared" si="1282"/>
        <v>9077</v>
      </c>
      <c r="AC870">
        <f t="shared" si="1225"/>
        <v>9077</v>
      </c>
      <c r="AD870" s="6">
        <v>1</v>
      </c>
      <c r="AE870" t="s">
        <v>752</v>
      </c>
      <c r="AF870" t="s">
        <v>909</v>
      </c>
      <c r="AG870" t="s">
        <v>756</v>
      </c>
      <c r="AH870" t="s">
        <v>756</v>
      </c>
      <c r="AI870" t="str">
        <f t="shared" si="1232"/>
        <v>e</v>
      </c>
      <c r="AJ870" t="str">
        <f t="shared" si="1233"/>
        <v/>
      </c>
      <c r="AK870" t="str">
        <f t="shared" si="1234"/>
        <v/>
      </c>
      <c r="AL870" t="str">
        <f t="shared" si="1235"/>
        <v/>
      </c>
      <c r="AM870" t="str">
        <f t="shared" si="1236"/>
        <v/>
      </c>
      <c r="AN870" t="str">
        <f t="shared" si="1237"/>
        <v>Home</v>
      </c>
      <c r="AO870" t="str">
        <f t="shared" si="1238"/>
        <v>h</v>
      </c>
      <c r="AP870" t="str">
        <f t="shared" si="1239"/>
        <v/>
      </c>
      <c r="AQ870" t="str">
        <f t="shared" si="1240"/>
        <v/>
      </c>
      <c r="AR870" t="str">
        <f t="shared" si="1241"/>
        <v>Home</v>
      </c>
      <c r="AS870" t="str">
        <f t="shared" si="1242"/>
        <v>h</v>
      </c>
      <c r="AT870" t="str">
        <f t="shared" si="1243"/>
        <v>Offensive</v>
      </c>
      <c r="AU870" t="str">
        <f t="shared" si="1244"/>
        <v/>
      </c>
      <c r="AV870" t="str">
        <f t="shared" si="1245"/>
        <v/>
      </c>
      <c r="AW870" t="str" cm="1">
        <f t="array" ref="AW870">IFERROR(IF(O870&lt;&gt;"",O870,IF(OR($S870="",$T870=""),"",IF(O870&lt;&gt;"",O870,IF($T870&lt;&gt;"",_xlfn._xlws.FILTER(O:O,($BU:$BU=$BU870)*($I:$I=$I870)*($T:$T=$T870)*($S:$S=_xlfn.MINIFS($S:$S,$T:$T,"="&amp;$T870)),"")))))&amp;"",IF(O870="","",""))&amp;""</f>
        <v/>
      </c>
      <c r="AX870" t="str" cm="1">
        <f t="array" ref="AX870">IFERROR(IF(P870&lt;&gt;"",P870,IF(OR($S870="",$T870=""),"",IF($T870&lt;&gt;"",_xlfn._xlws.FILTER(P:P,($BU:$BU=$BU870)*($I:$I=$I870)*($T:$T=$T870)*($S:$S=_xlfn.MINIFS($S:$S,$T:$T,"="&amp;$T870)),""))))&amp;"",IF(P870="","",""))&amp;""</f>
        <v/>
      </c>
      <c r="AY870" t="str" cm="1">
        <f t="array" ref="AY870">IFERROR(IF(Q870&lt;&gt;"",Q870,IF(OR($S870="",$T870=""),"",IF($T870&lt;&gt;"",_xlfn._xlws.FILTER(Q:Q,($BU:$BU=$BU870)*($I:$I=$I870)*($T:$T=$T870)*($S:$S=_xlfn.MINIFS($S:$S,$T:$T,"="&amp;$T870)),""))))&amp;"",IF(Q870="","",""))&amp;""</f>
        <v/>
      </c>
      <c r="AZ870" t="str" cm="1">
        <f t="array" ref="AZ870">IFERROR(IF(R870&lt;&gt;"",R870,IF(OR($S870="",$T870=""),"",IF($T870&lt;&gt;"",_xlfn._xlws.FILTER(R:R,($BU:$BU=$BU870)*($I:$I=$I870)*($T:$T=$T870)*($S:$S=_xlfn.MINIFS($S:$S,$T:$T,"="&amp;$T870)),""))))&amp;"",IF(R870="","",""))&amp;""</f>
        <v/>
      </c>
      <c r="BA870" s="6">
        <f t="shared" si="1246"/>
        <v>80</v>
      </c>
      <c r="BB870">
        <f t="shared" ref="BB870:BD870" si="1292">BB869</f>
        <v>18987</v>
      </c>
      <c r="BC870" t="str">
        <f t="shared" si="1292"/>
        <v>Velodrome</v>
      </c>
      <c r="BD870" t="str">
        <f t="shared" si="1292"/>
        <v>Outlaws</v>
      </c>
      <c r="BE870" t="s">
        <v>238</v>
      </c>
      <c r="BF870" t="s">
        <v>174</v>
      </c>
      <c r="BI870" cm="1">
        <f t="array" aca="1" ref="BI870" ca="1">IFERROR(_xlfn._xlws.FILTER(shifts!A:A,(shifts!B:B=events!AD870)*(shifts!AG:AG&gt;=events!BK870)*(shifts!AH:AH&lt;=events!BL870)),BI869)</f>
        <v>32</v>
      </c>
      <c r="BJ870" s="15">
        <f t="shared" si="1248"/>
        <v>0</v>
      </c>
      <c r="BK870">
        <f t="shared" si="1249"/>
        <v>322</v>
      </c>
      <c r="BL870">
        <f t="shared" si="1250"/>
        <v>322</v>
      </c>
      <c r="BM870" s="15">
        <f>SUMIFS(BJ$2:BJ870,K$2:K870,"=Intermission")+SUMIFS(BJ$2:BJ870,K$2:K870,"=Timeout")</f>
        <v>0</v>
      </c>
      <c r="BN870">
        <f t="shared" si="1251"/>
        <v>0</v>
      </c>
      <c r="BO870" s="19">
        <f t="shared" si="1252"/>
        <v>758</v>
      </c>
      <c r="BP870">
        <f t="shared" si="1253"/>
        <v>753</v>
      </c>
      <c r="BQ870" s="17">
        <f t="shared" si="1254"/>
        <v>758</v>
      </c>
      <c r="BR870" t="str">
        <f t="shared" si="1255"/>
        <v>event_team_player_1</v>
      </c>
      <c r="BS870">
        <f>COUNTIFS(S$3:S870,"="&amp;S870,AI$3:AI870,"="&amp;AI870)</f>
        <v>1</v>
      </c>
      <c r="BT870" t="str">
        <f>IFERROR(VLOOKUP(BB870&amp;BU870&amp;X870,game_rosters!U:W,3,FALSE),"")</f>
        <v>P100001</v>
      </c>
      <c r="BU870" t="str">
        <f t="shared" si="1256"/>
        <v>Velodrome</v>
      </c>
    </row>
    <row r="871" spans="1:73" x14ac:dyDescent="0.2">
      <c r="A871">
        <f t="shared" si="1231"/>
        <v>1</v>
      </c>
      <c r="I871" s="44">
        <v>30</v>
      </c>
      <c r="K871" t="s">
        <v>7</v>
      </c>
      <c r="L871" t="s">
        <v>182</v>
      </c>
      <c r="M871" t="s">
        <v>68</v>
      </c>
      <c r="N871" t="s">
        <v>594</v>
      </c>
      <c r="S871">
        <v>443</v>
      </c>
      <c r="T871">
        <v>78</v>
      </c>
      <c r="W871" t="s">
        <v>731</v>
      </c>
      <c r="X871">
        <v>30</v>
      </c>
      <c r="Z871">
        <v>1</v>
      </c>
      <c r="AA871">
        <f t="shared" si="1281"/>
        <v>1443</v>
      </c>
      <c r="AB871">
        <f t="shared" si="1282"/>
        <v>9078</v>
      </c>
      <c r="AC871">
        <f t="shared" si="1225"/>
        <v>9078</v>
      </c>
      <c r="AD871" s="6">
        <v>1</v>
      </c>
      <c r="AE871" t="s">
        <v>752</v>
      </c>
      <c r="AF871" t="s">
        <v>910</v>
      </c>
      <c r="AG871" t="s">
        <v>756</v>
      </c>
      <c r="AH871" t="s">
        <v>756</v>
      </c>
      <c r="AI871" t="str">
        <f t="shared" si="1232"/>
        <v>e</v>
      </c>
      <c r="AJ871" t="str">
        <f t="shared" si="1233"/>
        <v/>
      </c>
      <c r="AK871" t="str">
        <f t="shared" si="1234"/>
        <v/>
      </c>
      <c r="AL871" t="str">
        <f t="shared" si="1235"/>
        <v/>
      </c>
      <c r="AM871" t="str">
        <f t="shared" si="1236"/>
        <v/>
      </c>
      <c r="AN871" t="str">
        <f t="shared" si="1237"/>
        <v>Away</v>
      </c>
      <c r="AO871" t="str">
        <f t="shared" si="1238"/>
        <v>a</v>
      </c>
      <c r="AP871" t="str">
        <f t="shared" si="1239"/>
        <v/>
      </c>
      <c r="AQ871" t="str">
        <f t="shared" si="1240"/>
        <v/>
      </c>
      <c r="AR871" t="str">
        <f t="shared" si="1241"/>
        <v>Away</v>
      </c>
      <c r="AS871" t="str">
        <f t="shared" si="1242"/>
        <v>a</v>
      </c>
      <c r="AT871" t="str">
        <f t="shared" si="1243"/>
        <v>Offensive</v>
      </c>
      <c r="AU871" t="str">
        <f t="shared" si="1244"/>
        <v/>
      </c>
      <c r="AV871" t="str">
        <f t="shared" si="1245"/>
        <v/>
      </c>
      <c r="AW871" t="str" cm="1">
        <f t="array" ref="AW871">IFERROR(IF(O871&lt;&gt;"",O871,IF(OR($S871="",$T871=""),"",IF(O871&lt;&gt;"",O871,IF($T871&lt;&gt;"",_xlfn._xlws.FILTER(O:O,($BU:$BU=$BU871)*($I:$I=$I871)*($T:$T=$T871)*($S:$S=_xlfn.MINIFS($S:$S,$T:$T,"="&amp;$T871)),"")))))&amp;"",IF(O871="","",""))&amp;""</f>
        <v/>
      </c>
      <c r="AX871" t="str" cm="1">
        <f t="array" ref="AX871">IFERROR(IF(P871&lt;&gt;"",P871,IF(OR($S871="",$T871=""),"",IF($T871&lt;&gt;"",_xlfn._xlws.FILTER(P:P,($BU:$BU=$BU871)*($I:$I=$I871)*($T:$T=$T871)*($S:$S=_xlfn.MINIFS($S:$S,$T:$T,"="&amp;$T871)),""))))&amp;"",IF(P871="","",""))&amp;""</f>
        <v/>
      </c>
      <c r="AY871" t="str" cm="1">
        <f t="array" ref="AY871">IFERROR(IF(Q871&lt;&gt;"",Q871,IF(OR($S871="",$T871=""),"",IF($T871&lt;&gt;"",_xlfn._xlws.FILTER(Q:Q,($BU:$BU=$BU871)*($I:$I=$I871)*($T:$T=$T871)*($S:$S=_xlfn.MINIFS($S:$S,$T:$T,"="&amp;$T871)),""))))&amp;"",IF(Q871="","",""))&amp;""</f>
        <v/>
      </c>
      <c r="AZ871" t="str" cm="1">
        <f t="array" ref="AZ871">IFERROR(IF(R871&lt;&gt;"",R871,IF(OR($S871="",$T871=""),"",IF($T871&lt;&gt;"",_xlfn._xlws.FILTER(R:R,($BU:$BU=$BU871)*($I:$I=$I871)*($T:$T=$T871)*($S:$S=_xlfn.MINIFS($S:$S,$T:$T,"="&amp;$T871)),""))))&amp;"",IF(R871="","",""))&amp;""</f>
        <v/>
      </c>
      <c r="BA871" s="6">
        <f t="shared" si="1246"/>
        <v>80</v>
      </c>
      <c r="BB871">
        <f t="shared" ref="BB871:BD871" si="1293">BB870</f>
        <v>18987</v>
      </c>
      <c r="BC871" t="str">
        <f t="shared" si="1293"/>
        <v>Velodrome</v>
      </c>
      <c r="BD871" t="str">
        <f t="shared" si="1293"/>
        <v>Outlaws</v>
      </c>
      <c r="BE871" t="s">
        <v>7</v>
      </c>
      <c r="BF871" t="s">
        <v>182</v>
      </c>
      <c r="BI871" cm="1">
        <f t="array" aca="1" ref="BI871" ca="1">IFERROR(_xlfn._xlws.FILTER(shifts!A:A,(shifts!B:B=events!AD871)*(shifts!AG:AG&gt;=events!BK871)*(shifts!AH:AH&lt;=events!BL871)),BI870)</f>
        <v>32</v>
      </c>
      <c r="BJ871" s="15">
        <f t="shared" si="1248"/>
        <v>0</v>
      </c>
      <c r="BK871">
        <f t="shared" si="1249"/>
        <v>319</v>
      </c>
      <c r="BL871">
        <f t="shared" si="1250"/>
        <v>319</v>
      </c>
      <c r="BM871" s="15">
        <f>SUMIFS(BJ$2:BJ871,K$2:K871,"=Intermission")+SUMIFS(BJ$2:BJ871,K$2:K871,"=Timeout")</f>
        <v>0</v>
      </c>
      <c r="BN871">
        <f t="shared" si="1251"/>
        <v>0</v>
      </c>
      <c r="BO871" s="19">
        <f t="shared" si="1252"/>
        <v>761</v>
      </c>
      <c r="BP871">
        <f t="shared" si="1253"/>
        <v>756</v>
      </c>
      <c r="BQ871" s="17">
        <f t="shared" si="1254"/>
        <v>761</v>
      </c>
      <c r="BR871" t="str">
        <f t="shared" si="1255"/>
        <v>event_team_player_1</v>
      </c>
      <c r="BS871">
        <f>COUNTIFS(S$3:S871,"="&amp;S871,AI$3:AI871,"="&amp;AI871)</f>
        <v>1</v>
      </c>
      <c r="BT871" t="str">
        <f>IFERROR(VLOOKUP(BB871&amp;BU871&amp;X871,game_rosters!U:W,3,FALSE),"")</f>
        <v>P100009</v>
      </c>
      <c r="BU871" t="str">
        <f t="shared" si="1256"/>
        <v>Outlaws</v>
      </c>
    </row>
    <row r="872" spans="1:73" x14ac:dyDescent="0.2">
      <c r="A872" t="str">
        <f t="shared" si="1231"/>
        <v/>
      </c>
      <c r="I872" s="44">
        <v>68</v>
      </c>
      <c r="S872">
        <v>443</v>
      </c>
      <c r="T872">
        <v>78</v>
      </c>
      <c r="X872">
        <v>68</v>
      </c>
      <c r="Z872">
        <v>1</v>
      </c>
      <c r="AA872">
        <f t="shared" si="1281"/>
        <v>1443</v>
      </c>
      <c r="AB872">
        <f t="shared" si="1282"/>
        <v>9078</v>
      </c>
      <c r="AC872">
        <f t="shared" si="1225"/>
        <v>9078</v>
      </c>
      <c r="AD872" s="6">
        <v>1</v>
      </c>
      <c r="AE872" t="s">
        <v>752</v>
      </c>
      <c r="AF872" t="s">
        <v>910</v>
      </c>
      <c r="AG872" t="s">
        <v>756</v>
      </c>
      <c r="AH872" t="s">
        <v>756</v>
      </c>
      <c r="AI872" t="str">
        <f t="shared" si="1232"/>
        <v>e</v>
      </c>
      <c r="AJ872" t="str">
        <f t="shared" si="1233"/>
        <v/>
      </c>
      <c r="AK872" t="str">
        <f t="shared" si="1234"/>
        <v/>
      </c>
      <c r="AL872" t="str">
        <f t="shared" si="1235"/>
        <v/>
      </c>
      <c r="AM872" t="str">
        <f t="shared" si="1236"/>
        <v/>
      </c>
      <c r="AN872" t="str">
        <f t="shared" si="1237"/>
        <v>Away</v>
      </c>
      <c r="AO872" t="str">
        <f t="shared" si="1238"/>
        <v>a</v>
      </c>
      <c r="AP872" t="str">
        <f t="shared" si="1239"/>
        <v/>
      </c>
      <c r="AQ872" t="str">
        <f t="shared" si="1240"/>
        <v/>
      </c>
      <c r="AR872" t="str">
        <f t="shared" si="1241"/>
        <v>Away</v>
      </c>
      <c r="AS872" t="str">
        <f t="shared" si="1242"/>
        <v>a</v>
      </c>
      <c r="AT872" t="str">
        <f t="shared" si="1243"/>
        <v>Offensive</v>
      </c>
      <c r="AU872" t="str">
        <f t="shared" si="1244"/>
        <v/>
      </c>
      <c r="AV872" t="str">
        <f t="shared" si="1245"/>
        <v/>
      </c>
      <c r="AW872" t="str" cm="1">
        <f t="array" ref="AW872">IFERROR(IF(O872&lt;&gt;"",O872,IF(OR($S872="",$T872=""),"",IF(O872&lt;&gt;"",O872,IF($T872&lt;&gt;"",_xlfn._xlws.FILTER(O:O,($BU:$BU=$BU872)*($I:$I=$I872)*($T:$T=$T872)*($S:$S=_xlfn.MINIFS($S:$S,$T:$T,"="&amp;$T872)),"")))))&amp;"",IF(O872="","",""))&amp;""</f>
        <v/>
      </c>
      <c r="AX872" t="str" cm="1">
        <f t="array" ref="AX872">IFERROR(IF(P872&lt;&gt;"",P872,IF(OR($S872="",$T872=""),"",IF($T872&lt;&gt;"",_xlfn._xlws.FILTER(P:P,($BU:$BU=$BU872)*($I:$I=$I872)*($T:$T=$T872)*($S:$S=_xlfn.MINIFS($S:$S,$T:$T,"="&amp;$T872)),""))))&amp;"",IF(P872="","",""))&amp;""</f>
        <v/>
      </c>
      <c r="AY872" t="str" cm="1">
        <f t="array" ref="AY872">IFERROR(IF(Q872&lt;&gt;"",Q872,IF(OR($S872="",$T872=""),"",IF($T872&lt;&gt;"",_xlfn._xlws.FILTER(Q:Q,($BU:$BU=$BU872)*($I:$I=$I872)*($T:$T=$T872)*($S:$S=_xlfn.MINIFS($S:$S,$T:$T,"="&amp;$T872)),""))))&amp;"",IF(Q872="","",""))&amp;""</f>
        <v/>
      </c>
      <c r="AZ872" t="str" cm="1">
        <f t="array" ref="AZ872">IFERROR(IF(R872&lt;&gt;"",R872,IF(OR($S872="",$T872=""),"",IF($T872&lt;&gt;"",_xlfn._xlws.FILTER(R:R,($BU:$BU=$BU872)*($I:$I=$I872)*($T:$T=$T872)*($S:$S=_xlfn.MINIFS($S:$S,$T:$T,"="&amp;$T872)),""))))&amp;"",IF(R872="","",""))&amp;""</f>
        <v/>
      </c>
      <c r="BA872" s="6">
        <f t="shared" si="1246"/>
        <v>80</v>
      </c>
      <c r="BB872">
        <f t="shared" ref="BB872:BD872" si="1294">BB871</f>
        <v>18987</v>
      </c>
      <c r="BC872" t="str">
        <f t="shared" si="1294"/>
        <v>Velodrome</v>
      </c>
      <c r="BD872" t="str">
        <f t="shared" si="1294"/>
        <v>Outlaws</v>
      </c>
      <c r="BE872" t="s">
        <v>7</v>
      </c>
      <c r="BF872" t="s">
        <v>182</v>
      </c>
      <c r="BI872" cm="1">
        <f t="array" aca="1" ref="BI872" ca="1">IFERROR(_xlfn._xlws.FILTER(shifts!A:A,(shifts!B:B=events!AD872)*(shifts!AG:AG&gt;=events!BK872)*(shifts!AH:AH&lt;=events!BL872)),BI871)</f>
        <v>32</v>
      </c>
      <c r="BJ872" s="15">
        <f t="shared" si="1248"/>
        <v>0</v>
      </c>
      <c r="BK872">
        <f t="shared" si="1249"/>
        <v>319</v>
      </c>
      <c r="BL872">
        <f t="shared" si="1250"/>
        <v>319</v>
      </c>
      <c r="BM872" s="15">
        <f>SUMIFS(BJ$2:BJ872,K$2:K872,"=Intermission")+SUMIFS(BJ$2:BJ872,K$2:K872,"=Timeout")</f>
        <v>0</v>
      </c>
      <c r="BN872">
        <f t="shared" si="1251"/>
        <v>0</v>
      </c>
      <c r="BO872" s="19">
        <f t="shared" si="1252"/>
        <v>761</v>
      </c>
      <c r="BP872">
        <f t="shared" si="1253"/>
        <v>756</v>
      </c>
      <c r="BQ872" s="17">
        <f t="shared" si="1254"/>
        <v>761</v>
      </c>
      <c r="BR872" t="str">
        <f t="shared" si="1255"/>
        <v>event_team_player_2</v>
      </c>
      <c r="BS872">
        <f>COUNTIFS(S$3:S872,"="&amp;S872,AI$3:AI872,"="&amp;AI872)</f>
        <v>2</v>
      </c>
      <c r="BT872" t="str">
        <f>IFERROR(VLOOKUP(BB872&amp;BU872&amp;X872,game_rosters!U:W,3,FALSE),"")</f>
        <v>P100128</v>
      </c>
      <c r="BU872" t="str">
        <f t="shared" si="1256"/>
        <v>Outlaws</v>
      </c>
    </row>
    <row r="873" spans="1:73" x14ac:dyDescent="0.2">
      <c r="A873">
        <f t="shared" si="1231"/>
        <v>1</v>
      </c>
      <c r="I873" s="44">
        <v>30</v>
      </c>
      <c r="K873" t="s">
        <v>238</v>
      </c>
      <c r="L873" t="s">
        <v>184</v>
      </c>
      <c r="M873" t="s">
        <v>376</v>
      </c>
      <c r="N873" t="s">
        <v>594</v>
      </c>
      <c r="S873">
        <v>444</v>
      </c>
      <c r="T873">
        <v>78</v>
      </c>
      <c r="W873" t="s">
        <v>731</v>
      </c>
      <c r="X873">
        <v>30</v>
      </c>
      <c r="Z873">
        <v>1</v>
      </c>
      <c r="AA873">
        <f t="shared" si="1281"/>
        <v>1444</v>
      </c>
      <c r="AB873">
        <f t="shared" si="1282"/>
        <v>9078</v>
      </c>
      <c r="AC873">
        <f t="shared" si="1225"/>
        <v>9078</v>
      </c>
      <c r="AD873" s="6">
        <v>1</v>
      </c>
      <c r="AE873" t="s">
        <v>752</v>
      </c>
      <c r="AF873" t="s">
        <v>910</v>
      </c>
      <c r="AG873" t="s">
        <v>756</v>
      </c>
      <c r="AH873" t="s">
        <v>756</v>
      </c>
      <c r="AI873" t="str">
        <f t="shared" si="1232"/>
        <v>e</v>
      </c>
      <c r="AJ873" t="str">
        <f t="shared" si="1233"/>
        <v/>
      </c>
      <c r="AK873" t="str">
        <f t="shared" si="1234"/>
        <v/>
      </c>
      <c r="AL873" t="str">
        <f t="shared" si="1235"/>
        <v/>
      </c>
      <c r="AM873" t="str">
        <f t="shared" si="1236"/>
        <v/>
      </c>
      <c r="AN873" t="str">
        <f t="shared" si="1237"/>
        <v>Away</v>
      </c>
      <c r="AO873" t="str">
        <f t="shared" si="1238"/>
        <v>a</v>
      </c>
      <c r="AP873" t="str">
        <f t="shared" si="1239"/>
        <v/>
      </c>
      <c r="AQ873" t="str">
        <f t="shared" si="1240"/>
        <v/>
      </c>
      <c r="AR873" t="str">
        <f t="shared" si="1241"/>
        <v>Away</v>
      </c>
      <c r="AS873" t="str">
        <f t="shared" si="1242"/>
        <v>a</v>
      </c>
      <c r="AT873" t="str">
        <f t="shared" si="1243"/>
        <v>Offensive</v>
      </c>
      <c r="AU873" t="str">
        <f t="shared" si="1244"/>
        <v/>
      </c>
      <c r="AV873" t="str">
        <f t="shared" si="1245"/>
        <v/>
      </c>
      <c r="AW873" t="str" cm="1">
        <f t="array" ref="AW873">IFERROR(IF(O873&lt;&gt;"",O873,IF(OR($S873="",$T873=""),"",IF(O873&lt;&gt;"",O873,IF($T873&lt;&gt;"",_xlfn._xlws.FILTER(O:O,($BU:$BU=$BU873)*($I:$I=$I873)*($T:$T=$T873)*($S:$S=_xlfn.MINIFS($S:$S,$T:$T,"="&amp;$T873)),"")))))&amp;"",IF(O873="","",""))&amp;""</f>
        <v/>
      </c>
      <c r="AX873" t="str" cm="1">
        <f t="array" ref="AX873">IFERROR(IF(P873&lt;&gt;"",P873,IF(OR($S873="",$T873=""),"",IF($T873&lt;&gt;"",_xlfn._xlws.FILTER(P:P,($BU:$BU=$BU873)*($I:$I=$I873)*($T:$T=$T873)*($S:$S=_xlfn.MINIFS($S:$S,$T:$T,"="&amp;$T873)),""))))&amp;"",IF(P873="","",""))&amp;""</f>
        <v/>
      </c>
      <c r="AY873" t="str" cm="1">
        <f t="array" ref="AY873">IFERROR(IF(Q873&lt;&gt;"",Q873,IF(OR($S873="",$T873=""),"",IF($T873&lt;&gt;"",_xlfn._xlws.FILTER(Q:Q,($BU:$BU=$BU873)*($I:$I=$I873)*($T:$T=$T873)*($S:$S=_xlfn.MINIFS($S:$S,$T:$T,"="&amp;$T873)),""))))&amp;"",IF(Q873="","",""))&amp;""</f>
        <v/>
      </c>
      <c r="AZ873" t="str" cm="1">
        <f t="array" ref="AZ873">IFERROR(IF(R873&lt;&gt;"",R873,IF(OR($S873="",$T873=""),"",IF($T873&lt;&gt;"",_xlfn._xlws.FILTER(R:R,($BU:$BU=$BU873)*($I:$I=$I873)*($T:$T=$T873)*($S:$S=_xlfn.MINIFS($S:$S,$T:$T,"="&amp;$T873)),""))))&amp;"",IF(R873="","",""))&amp;""</f>
        <v/>
      </c>
      <c r="BA873" s="6">
        <f t="shared" si="1246"/>
        <v>81</v>
      </c>
      <c r="BB873">
        <f t="shared" ref="BB873:BD873" si="1295">BB872</f>
        <v>18987</v>
      </c>
      <c r="BC873" t="str">
        <f t="shared" si="1295"/>
        <v>Velodrome</v>
      </c>
      <c r="BD873" t="str">
        <f t="shared" si="1295"/>
        <v>Outlaws</v>
      </c>
      <c r="BE873" t="s">
        <v>238</v>
      </c>
      <c r="BF873" t="s">
        <v>184</v>
      </c>
      <c r="BI873" cm="1">
        <f t="array" aca="1" ref="BI873" ca="1">IFERROR(_xlfn._xlws.FILTER(shifts!A:A,(shifts!B:B=events!AD873)*(shifts!AG:AG&gt;=events!BK873)*(shifts!AH:AH&lt;=events!BL873)),BI872)</f>
        <v>32</v>
      </c>
      <c r="BJ873" s="15">
        <f t="shared" si="1248"/>
        <v>0</v>
      </c>
      <c r="BK873">
        <f t="shared" si="1249"/>
        <v>319</v>
      </c>
      <c r="BL873">
        <f t="shared" si="1250"/>
        <v>319</v>
      </c>
      <c r="BM873" s="15">
        <f>SUMIFS(BJ$2:BJ873,K$2:K873,"=Intermission")+SUMIFS(BJ$2:BJ873,K$2:K873,"=Timeout")</f>
        <v>0</v>
      </c>
      <c r="BN873">
        <f t="shared" si="1251"/>
        <v>0</v>
      </c>
      <c r="BO873" s="19">
        <f t="shared" si="1252"/>
        <v>761</v>
      </c>
      <c r="BP873">
        <f t="shared" si="1253"/>
        <v>756</v>
      </c>
      <c r="BQ873" s="17">
        <f t="shared" si="1254"/>
        <v>761</v>
      </c>
      <c r="BR873" t="str">
        <f t="shared" si="1255"/>
        <v>event_team_player_1</v>
      </c>
      <c r="BS873">
        <f>COUNTIFS(S$3:S873,"="&amp;S873,AI$3:AI873,"="&amp;AI873)</f>
        <v>1</v>
      </c>
      <c r="BT873" t="str">
        <f>IFERROR(VLOOKUP(BB873&amp;BU873&amp;X873,game_rosters!U:W,3,FALSE),"")</f>
        <v>P100009</v>
      </c>
      <c r="BU873" t="str">
        <f t="shared" si="1256"/>
        <v>Outlaws</v>
      </c>
    </row>
    <row r="874" spans="1:73" x14ac:dyDescent="0.2">
      <c r="A874">
        <f t="shared" si="1231"/>
        <v>1</v>
      </c>
      <c r="I874" s="44">
        <v>30</v>
      </c>
      <c r="K874" t="s">
        <v>9</v>
      </c>
      <c r="L874" t="s">
        <v>173</v>
      </c>
      <c r="M874" t="s">
        <v>74</v>
      </c>
      <c r="S874">
        <v>444</v>
      </c>
      <c r="T874">
        <v>78</v>
      </c>
      <c r="W874" t="s">
        <v>731</v>
      </c>
      <c r="X874">
        <v>30</v>
      </c>
      <c r="Z874">
        <v>1</v>
      </c>
      <c r="AA874">
        <f t="shared" si="1281"/>
        <v>1444</v>
      </c>
      <c r="AB874">
        <f t="shared" si="1282"/>
        <v>9078</v>
      </c>
      <c r="AC874">
        <f t="shared" si="1225"/>
        <v>9078</v>
      </c>
      <c r="AD874" s="6">
        <v>1</v>
      </c>
      <c r="AE874" t="s">
        <v>752</v>
      </c>
      <c r="AF874" t="s">
        <v>910</v>
      </c>
      <c r="AG874" t="s">
        <v>756</v>
      </c>
      <c r="AH874" t="s">
        <v>756</v>
      </c>
      <c r="AI874" t="str">
        <f t="shared" si="1232"/>
        <v>e</v>
      </c>
      <c r="AJ874" t="str">
        <f t="shared" si="1233"/>
        <v/>
      </c>
      <c r="AK874" t="str">
        <f t="shared" si="1234"/>
        <v/>
      </c>
      <c r="AL874" t="str">
        <f t="shared" si="1235"/>
        <v/>
      </c>
      <c r="AM874" t="str">
        <f t="shared" si="1236"/>
        <v/>
      </c>
      <c r="AN874" t="str">
        <f t="shared" si="1237"/>
        <v>Away</v>
      </c>
      <c r="AO874" t="str">
        <f t="shared" si="1238"/>
        <v>a</v>
      </c>
      <c r="AP874" t="str">
        <f t="shared" si="1239"/>
        <v/>
      </c>
      <c r="AQ874" t="str">
        <f t="shared" si="1240"/>
        <v/>
      </c>
      <c r="AR874" t="str">
        <f t="shared" si="1241"/>
        <v>Away</v>
      </c>
      <c r="AS874" t="str">
        <f t="shared" si="1242"/>
        <v>a</v>
      </c>
      <c r="AT874" t="str">
        <f t="shared" si="1243"/>
        <v>Offensive</v>
      </c>
      <c r="AU874" t="str">
        <f t="shared" si="1244"/>
        <v/>
      </c>
      <c r="AV874" t="str">
        <f t="shared" si="1245"/>
        <v/>
      </c>
      <c r="AW874" t="str" cm="1">
        <f t="array" ref="AW874">IFERROR(IF(O874&lt;&gt;"",O874,IF(OR($S874="",$T874=""),"",IF(O874&lt;&gt;"",O874,IF($T874&lt;&gt;"",_xlfn._xlws.FILTER(O:O,($BU:$BU=$BU874)*($I:$I=$I874)*($T:$T=$T874)*($S:$S=_xlfn.MINIFS($S:$S,$T:$T,"="&amp;$T874)),"")))))&amp;"",IF(O874="","",""))&amp;""</f>
        <v/>
      </c>
      <c r="AX874" t="str" cm="1">
        <f t="array" ref="AX874">IFERROR(IF(P874&lt;&gt;"",P874,IF(OR($S874="",$T874=""),"",IF($T874&lt;&gt;"",_xlfn._xlws.FILTER(P:P,($BU:$BU=$BU874)*($I:$I=$I874)*($T:$T=$T874)*($S:$S=_xlfn.MINIFS($S:$S,$T:$T,"="&amp;$T874)),""))))&amp;"",IF(P874="","",""))&amp;""</f>
        <v/>
      </c>
      <c r="AY874" t="str" cm="1">
        <f t="array" ref="AY874">IFERROR(IF(Q874&lt;&gt;"",Q874,IF(OR($S874="",$T874=""),"",IF($T874&lt;&gt;"",_xlfn._xlws.FILTER(Q:Q,($BU:$BU=$BU874)*($I:$I=$I874)*($T:$T=$T874)*($S:$S=_xlfn.MINIFS($S:$S,$T:$T,"="&amp;$T874)),""))))&amp;"",IF(Q874="","",""))&amp;""</f>
        <v/>
      </c>
      <c r="AZ874" t="str" cm="1">
        <f t="array" ref="AZ874">IFERROR(IF(R874&lt;&gt;"",R874,IF(OR($S874="",$T874=""),"",IF($T874&lt;&gt;"",_xlfn._xlws.FILTER(R:R,($BU:$BU=$BU874)*($I:$I=$I874)*($T:$T=$T874)*($S:$S=_xlfn.MINIFS($S:$S,$T:$T,"="&amp;$T874)),""))))&amp;"",IF(R874="","",""))&amp;""</f>
        <v/>
      </c>
      <c r="BA874" s="6">
        <f t="shared" si="1246"/>
        <v>81</v>
      </c>
      <c r="BB874">
        <f t="shared" ref="BB874:BD874" si="1296">BB873</f>
        <v>18987</v>
      </c>
      <c r="BC874" t="str">
        <f t="shared" si="1296"/>
        <v>Velodrome</v>
      </c>
      <c r="BD874" t="str">
        <f t="shared" si="1296"/>
        <v>Outlaws</v>
      </c>
      <c r="BE874" t="s">
        <v>9</v>
      </c>
      <c r="BF874" t="s">
        <v>173</v>
      </c>
      <c r="BI874" cm="1">
        <f t="array" aca="1" ref="BI874" ca="1">IFERROR(_xlfn._xlws.FILTER(shifts!A:A,(shifts!B:B=events!AD874)*(shifts!AG:AG&gt;=events!BK874)*(shifts!AH:AH&lt;=events!BL874)),BI873)</f>
        <v>32</v>
      </c>
      <c r="BJ874" s="15">
        <f t="shared" si="1248"/>
        <v>0</v>
      </c>
      <c r="BK874">
        <f t="shared" si="1249"/>
        <v>319</v>
      </c>
      <c r="BL874">
        <f t="shared" si="1250"/>
        <v>319</v>
      </c>
      <c r="BM874" s="15">
        <f>SUMIFS(BJ$2:BJ874,K$2:K874,"=Intermission")+SUMIFS(BJ$2:BJ874,K$2:K874,"=Timeout")</f>
        <v>0</v>
      </c>
      <c r="BN874">
        <f t="shared" si="1251"/>
        <v>0</v>
      </c>
      <c r="BO874" s="19">
        <f t="shared" si="1252"/>
        <v>761</v>
      </c>
      <c r="BP874">
        <f t="shared" si="1253"/>
        <v>756</v>
      </c>
      <c r="BQ874" s="17">
        <f t="shared" si="1254"/>
        <v>761</v>
      </c>
      <c r="BR874" t="str">
        <f t="shared" si="1255"/>
        <v>event_team_player_2</v>
      </c>
      <c r="BS874">
        <f>COUNTIFS(S$3:S874,"="&amp;S874,AI$3:AI874,"="&amp;AI874)</f>
        <v>2</v>
      </c>
      <c r="BT874" t="str">
        <f>IFERROR(VLOOKUP(BB874&amp;BU874&amp;X874,game_rosters!U:W,3,FALSE),"")</f>
        <v>P100009</v>
      </c>
      <c r="BU874" t="str">
        <f t="shared" si="1256"/>
        <v>Outlaws</v>
      </c>
    </row>
    <row r="875" spans="1:73" x14ac:dyDescent="0.2">
      <c r="A875">
        <f t="shared" si="1231"/>
        <v>1</v>
      </c>
      <c r="I875" s="44">
        <v>84</v>
      </c>
      <c r="K875" t="s">
        <v>13</v>
      </c>
      <c r="L875" t="s">
        <v>586</v>
      </c>
      <c r="N875" t="s">
        <v>594</v>
      </c>
      <c r="O875" t="s">
        <v>600</v>
      </c>
      <c r="Q875" t="s">
        <v>595</v>
      </c>
      <c r="S875">
        <v>445</v>
      </c>
      <c r="T875">
        <v>78</v>
      </c>
      <c r="W875" t="s">
        <v>735</v>
      </c>
      <c r="X875">
        <v>84</v>
      </c>
      <c r="Z875">
        <v>1</v>
      </c>
      <c r="AA875">
        <f t="shared" si="1281"/>
        <v>1445</v>
      </c>
      <c r="AB875">
        <f t="shared" si="1282"/>
        <v>9078</v>
      </c>
      <c r="AC875">
        <f t="shared" si="1225"/>
        <v>9078</v>
      </c>
      <c r="AD875" s="6">
        <v>1</v>
      </c>
      <c r="AE875" t="s">
        <v>752</v>
      </c>
      <c r="AF875" t="s">
        <v>744</v>
      </c>
      <c r="AG875" t="s">
        <v>756</v>
      </c>
      <c r="AH875" t="s">
        <v>756</v>
      </c>
      <c r="AI875" t="str">
        <f t="shared" si="1232"/>
        <v>e</v>
      </c>
      <c r="AJ875" t="str">
        <f t="shared" si="1233"/>
        <v/>
      </c>
      <c r="AK875" t="str">
        <f t="shared" si="1234"/>
        <v/>
      </c>
      <c r="AL875" t="str">
        <f t="shared" si="1235"/>
        <v/>
      </c>
      <c r="AM875" t="str">
        <f t="shared" si="1236"/>
        <v/>
      </c>
      <c r="AN875" t="str">
        <f t="shared" si="1237"/>
        <v>Home</v>
      </c>
      <c r="AO875" t="str">
        <f t="shared" si="1238"/>
        <v>h</v>
      </c>
      <c r="AP875" t="str">
        <f t="shared" si="1239"/>
        <v/>
      </c>
      <c r="AQ875" t="str">
        <f t="shared" si="1240"/>
        <v/>
      </c>
      <c r="AR875" t="str">
        <f t="shared" si="1241"/>
        <v>Home</v>
      </c>
      <c r="AS875" t="str">
        <f t="shared" si="1242"/>
        <v>h</v>
      </c>
      <c r="AT875" t="str">
        <f t="shared" si="1243"/>
        <v>Offensive</v>
      </c>
      <c r="AU875" t="str">
        <f t="shared" si="1244"/>
        <v/>
      </c>
      <c r="AV875" t="str">
        <f t="shared" si="1245"/>
        <v/>
      </c>
      <c r="AW875" t="str" cm="1">
        <f t="array" ref="AW875">IFERROR(IF(O875&lt;&gt;"",O875,IF(OR($S875="",$T875=""),"",IF(O875&lt;&gt;"",O875,IF($T875&lt;&gt;"",_xlfn._xlws.FILTER(O:O,($BU:$BU=$BU875)*($I:$I=$I875)*($T:$T=$T875)*($S:$S=_xlfn.MINIFS($S:$S,$T:$T,"="&amp;$T875)),"")))))&amp;"",IF(O875="","",""))&amp;""</f>
        <v>OffensivePlay_Zone-PuckRetreivalTurnover</v>
      </c>
      <c r="AX875" t="str" cm="1">
        <f t="array" ref="AX875">IFERROR(IF(P875&lt;&gt;"",P875,IF(OR($S875="",$T875=""),"",IF($T875&lt;&gt;"",_xlfn._xlws.FILTER(P:P,($BU:$BU=$BU875)*($I:$I=$I875)*($T:$T=$T875)*($S:$S=_xlfn.MINIFS($S:$S,$T:$T,"="&amp;$T875)),""))))&amp;"",IF(P875="","",""))&amp;""</f>
        <v/>
      </c>
      <c r="AY875" t="str" cm="1">
        <f t="array" ref="AY875">IFERROR(IF(Q875&lt;&gt;"",Q875,IF(OR($S875="",$T875=""),"",IF($T875&lt;&gt;"",_xlfn._xlws.FILTER(Q:Q,($BU:$BU=$BU875)*($I:$I=$I875)*($T:$T=$T875)*($S:$S=_xlfn.MINIFS($S:$S,$T:$T,"="&amp;$T875)),""))))&amp;"",IF(Q875="","",""))&amp;""</f>
        <v>s</v>
      </c>
      <c r="AZ875" t="str" cm="1">
        <f t="array" ref="AZ875">IFERROR(IF(R875&lt;&gt;"",R875,IF(OR($S875="",$T875=""),"",IF($T875&lt;&gt;"",_xlfn._xlws.FILTER(R:R,($BU:$BU=$BU875)*($I:$I=$I875)*($T:$T=$T875)*($S:$S=_xlfn.MINIFS($S:$S,$T:$T,"="&amp;$T875)),""))))&amp;"",IF(R875="","",""))&amp;""</f>
        <v/>
      </c>
      <c r="BA875" s="6">
        <f t="shared" si="1246"/>
        <v>81</v>
      </c>
      <c r="BB875">
        <f t="shared" ref="BB875:BD875" si="1297">BB874</f>
        <v>18987</v>
      </c>
      <c r="BC875" t="str">
        <f t="shared" si="1297"/>
        <v>Velodrome</v>
      </c>
      <c r="BD875" t="str">
        <f t="shared" si="1297"/>
        <v>Outlaws</v>
      </c>
      <c r="BE875" t="s">
        <v>13</v>
      </c>
      <c r="BF875" t="s">
        <v>586</v>
      </c>
      <c r="BI875" cm="1">
        <f t="array" aca="1" ref="BI875" ca="1">IFERROR(_xlfn._xlws.FILTER(shifts!A:A,(shifts!B:B=events!AD875)*(shifts!AG:AG&gt;=events!BK875)*(shifts!AH:AH&lt;=events!BL875)),BI874)</f>
        <v>32</v>
      </c>
      <c r="BJ875" s="15">
        <f t="shared" si="1248"/>
        <v>0</v>
      </c>
      <c r="BK875">
        <f t="shared" si="1249"/>
        <v>315</v>
      </c>
      <c r="BL875">
        <f t="shared" si="1250"/>
        <v>315</v>
      </c>
      <c r="BM875" s="15">
        <f>SUMIFS(BJ$2:BJ875,K$2:K875,"=Intermission")+SUMIFS(BJ$2:BJ875,K$2:K875,"=Timeout")</f>
        <v>0</v>
      </c>
      <c r="BN875">
        <f t="shared" si="1251"/>
        <v>0</v>
      </c>
      <c r="BO875" s="19">
        <f t="shared" si="1252"/>
        <v>765</v>
      </c>
      <c r="BP875">
        <f t="shared" si="1253"/>
        <v>760</v>
      </c>
      <c r="BQ875" s="17">
        <f t="shared" si="1254"/>
        <v>765</v>
      </c>
      <c r="BR875" t="str">
        <f t="shared" si="1255"/>
        <v>event_team_player_1</v>
      </c>
      <c r="BS875">
        <f>COUNTIFS(S$3:S875,"="&amp;S875,AI$3:AI875,"="&amp;AI875)</f>
        <v>1</v>
      </c>
      <c r="BT875" t="str">
        <f>IFERROR(VLOOKUP(BB875&amp;BU875&amp;X875,game_rosters!U:W,3,FALSE),"")</f>
        <v>P100198</v>
      </c>
      <c r="BU875" t="str">
        <f t="shared" si="1256"/>
        <v>Velodrome</v>
      </c>
    </row>
    <row r="876" spans="1:73" x14ac:dyDescent="0.2">
      <c r="A876">
        <f t="shared" si="1231"/>
        <v>1</v>
      </c>
      <c r="I876" s="44">
        <v>84</v>
      </c>
      <c r="K876" t="s">
        <v>13</v>
      </c>
      <c r="R876" s="51">
        <v>1</v>
      </c>
      <c r="S876">
        <v>446</v>
      </c>
      <c r="T876" t="s">
        <v>756</v>
      </c>
      <c r="W876" t="s">
        <v>735</v>
      </c>
      <c r="X876">
        <v>84</v>
      </c>
      <c r="Z876">
        <v>1</v>
      </c>
      <c r="AA876">
        <f t="shared" si="1281"/>
        <v>1446</v>
      </c>
      <c r="AB876" t="str">
        <f t="shared" si="1282"/>
        <v/>
      </c>
      <c r="AC876">
        <f t="shared" si="1225"/>
        <v>1446</v>
      </c>
      <c r="AD876" s="6">
        <v>1</v>
      </c>
      <c r="AE876" t="s">
        <v>752</v>
      </c>
      <c r="AF876" t="s">
        <v>744</v>
      </c>
      <c r="AG876" t="s">
        <v>752</v>
      </c>
      <c r="AH876" t="s">
        <v>923</v>
      </c>
      <c r="AI876" t="str">
        <f t="shared" si="1232"/>
        <v>e</v>
      </c>
      <c r="AJ876" t="str">
        <f t="shared" si="1233"/>
        <v/>
      </c>
      <c r="AK876" t="str">
        <f t="shared" si="1234"/>
        <v/>
      </c>
      <c r="AL876" t="str">
        <f t="shared" si="1235"/>
        <v/>
      </c>
      <c r="AM876" t="str">
        <f t="shared" si="1236"/>
        <v/>
      </c>
      <c r="AN876" t="str">
        <f t="shared" si="1237"/>
        <v>Home</v>
      </c>
      <c r="AO876" t="str">
        <f t="shared" si="1238"/>
        <v>h</v>
      </c>
      <c r="AP876" t="str">
        <f t="shared" si="1239"/>
        <v/>
      </c>
      <c r="AQ876" t="str">
        <f t="shared" si="1240"/>
        <v/>
      </c>
      <c r="AR876" t="str">
        <f t="shared" si="1241"/>
        <v>Home</v>
      </c>
      <c r="AS876" t="str">
        <f t="shared" si="1242"/>
        <v>h</v>
      </c>
      <c r="AT876" t="str">
        <f t="shared" si="1243"/>
        <v>Offensive</v>
      </c>
      <c r="AU876" t="str">
        <f t="shared" si="1244"/>
        <v/>
      </c>
      <c r="AV876" t="str">
        <f t="shared" si="1245"/>
        <v/>
      </c>
      <c r="AW876" t="str" cm="1">
        <f t="array" ref="AW876">IFERROR(IF(O876&lt;&gt;"",O876,IF(OR($S876="",$T876=""),"",IF(O876&lt;&gt;"",O876,IF($T876&lt;&gt;"",_xlfn._xlws.FILTER(O:O,($BU:$BU=$BU876)*($I:$I=$I876)*($T:$T=$T876)*($S:$S=_xlfn.MINIFS($S:$S,$T:$T,"="&amp;$T876)),"")))))&amp;"",IF(O876="","",""))&amp;""</f>
        <v/>
      </c>
      <c r="AX876" t="str" cm="1">
        <f t="array" ref="AX876">IFERROR(IF(P876&lt;&gt;"",P876,IF(OR($S876="",$T876=""),"",IF($T876&lt;&gt;"",_xlfn._xlws.FILTER(P:P,($BU:$BU=$BU876)*($I:$I=$I876)*($T:$T=$T876)*($S:$S=_xlfn.MINIFS($S:$S,$T:$T,"="&amp;$T876)),""))))&amp;"",IF(P876="","",""))&amp;""</f>
        <v/>
      </c>
      <c r="AY876" t="str" cm="1">
        <f t="array" ref="AY876">IFERROR(IF(Q876&lt;&gt;"",Q876,IF(OR($S876="",$T876=""),"",IF($T876&lt;&gt;"",_xlfn._xlws.FILTER(Q:Q,($BU:$BU=$BU876)*($I:$I=$I876)*($T:$T=$T876)*($S:$S=_xlfn.MINIFS($S:$S,$T:$T,"="&amp;$T876)),""))))&amp;"",IF(Q876="","",""))&amp;""</f>
        <v/>
      </c>
      <c r="AZ876" t="str" cm="1">
        <f t="array" ref="AZ876">IFERROR(IF(R876&lt;&gt;"",R876,IF(OR($S876="",$T876=""),"",IF($T876&lt;&gt;"",_xlfn._xlws.FILTER(R:R,($BU:$BU=$BU876)*($I:$I=$I876)*($T:$T=$T876)*($S:$S=_xlfn.MINIFS($S:$S,$T:$T,"="&amp;$T876)),""))))&amp;"",IF(R876="","",""))&amp;""</f>
        <v>1</v>
      </c>
      <c r="BA876" s="6">
        <f t="shared" si="1246"/>
        <v>81</v>
      </c>
      <c r="BB876">
        <f t="shared" ref="BB876:BD876" si="1298">BB875</f>
        <v>18987</v>
      </c>
      <c r="BC876" t="str">
        <f t="shared" si="1298"/>
        <v>Velodrome</v>
      </c>
      <c r="BD876" t="str">
        <f t="shared" si="1298"/>
        <v>Outlaws</v>
      </c>
      <c r="BE876" t="s">
        <v>13</v>
      </c>
      <c r="BF876" t="s">
        <v>756</v>
      </c>
      <c r="BI876" cm="1">
        <f t="array" aca="1" ref="BI876" ca="1">IFERROR(_xlfn._xlws.FILTER(shifts!A:A,(shifts!B:B=events!AD876)*(shifts!AG:AG&gt;=events!BK876)*(shifts!AH:AH&lt;=events!BL876)),BI875)</f>
        <v>32</v>
      </c>
      <c r="BJ876" s="15">
        <f t="shared" si="1248"/>
        <v>2</v>
      </c>
      <c r="BK876">
        <f t="shared" si="1249"/>
        <v>315</v>
      </c>
      <c r="BL876">
        <f t="shared" si="1250"/>
        <v>313</v>
      </c>
      <c r="BM876" s="15">
        <f>SUMIFS(BJ$2:BJ876,K$2:K876,"=Intermission")+SUMIFS(BJ$2:BJ876,K$2:K876,"=Timeout")</f>
        <v>0</v>
      </c>
      <c r="BN876">
        <f t="shared" si="1251"/>
        <v>0</v>
      </c>
      <c r="BO876" s="19">
        <f t="shared" si="1252"/>
        <v>765</v>
      </c>
      <c r="BP876">
        <f t="shared" si="1253"/>
        <v>760</v>
      </c>
      <c r="BQ876" s="17">
        <f t="shared" si="1254"/>
        <v>767</v>
      </c>
      <c r="BR876" t="str">
        <f t="shared" si="1255"/>
        <v>event_team_player_1</v>
      </c>
      <c r="BS876">
        <f>COUNTIFS(S$3:S876,"="&amp;S876,AI$3:AI876,"="&amp;AI876)</f>
        <v>1</v>
      </c>
      <c r="BT876" t="str">
        <f>IFERROR(VLOOKUP(BB876&amp;BU876&amp;X876,game_rosters!U:W,3,FALSE),"")</f>
        <v>P100198</v>
      </c>
      <c r="BU876" t="str">
        <f t="shared" si="1256"/>
        <v>Velodrome</v>
      </c>
    </row>
    <row r="877" spans="1:73" x14ac:dyDescent="0.2">
      <c r="A877" t="str">
        <f t="shared" si="1231"/>
        <v/>
      </c>
      <c r="I877" s="44">
        <v>77</v>
      </c>
      <c r="O877" t="s">
        <v>602</v>
      </c>
      <c r="R877" s="51">
        <v>1</v>
      </c>
      <c r="S877">
        <v>446</v>
      </c>
      <c r="T877" t="s">
        <v>756</v>
      </c>
      <c r="X877">
        <v>77</v>
      </c>
      <c r="AA877">
        <f t="shared" si="1281"/>
        <v>1446</v>
      </c>
      <c r="AB877" t="str">
        <f t="shared" si="1282"/>
        <v/>
      </c>
      <c r="AC877">
        <f t="shared" si="1225"/>
        <v>1446</v>
      </c>
      <c r="AD877" s="6">
        <v>1</v>
      </c>
      <c r="AE877" t="s">
        <v>752</v>
      </c>
      <c r="AF877" t="s">
        <v>744</v>
      </c>
      <c r="AG877" t="s">
        <v>752</v>
      </c>
      <c r="AH877" t="s">
        <v>923</v>
      </c>
      <c r="AI877" t="str">
        <f t="shared" si="1232"/>
        <v>o</v>
      </c>
      <c r="AJ877" t="str">
        <f t="shared" si="1233"/>
        <v/>
      </c>
      <c r="AK877" t="str">
        <f t="shared" si="1234"/>
        <v/>
      </c>
      <c r="AL877" t="str">
        <f t="shared" si="1235"/>
        <v/>
      </c>
      <c r="AM877" t="str">
        <f t="shared" si="1236"/>
        <v/>
      </c>
      <c r="AN877" t="str">
        <f t="shared" si="1237"/>
        <v>Home</v>
      </c>
      <c r="AO877" t="str">
        <f t="shared" si="1238"/>
        <v>h</v>
      </c>
      <c r="AP877" t="str">
        <f t="shared" si="1239"/>
        <v/>
      </c>
      <c r="AQ877" t="str">
        <f t="shared" si="1240"/>
        <v/>
      </c>
      <c r="AR877" t="str">
        <f t="shared" si="1241"/>
        <v>Home</v>
      </c>
      <c r="AS877" t="str">
        <f t="shared" si="1242"/>
        <v>h</v>
      </c>
      <c r="AT877" t="str">
        <f t="shared" si="1243"/>
        <v>Defensive</v>
      </c>
      <c r="AU877" t="str">
        <f t="shared" si="1244"/>
        <v/>
      </c>
      <c r="AV877" t="str">
        <f t="shared" si="1245"/>
        <v/>
      </c>
      <c r="AW877" t="str" cm="1">
        <f t="array" ref="AW877">IFERROR(IF(O877&lt;&gt;"",O877,IF(OR($S877="",$T877=""),"",IF(O877&lt;&gt;"",O877,IF($T877&lt;&gt;"",_xlfn._xlws.FILTER(O:O,($BU:$BU=$BU877)*($I:$I=$I877)*($T:$T=$T877)*($S:$S=_xlfn.MINIFS($S:$S,$T:$T,"="&amp;$T877)),"")))))&amp;"",IF(O877="","",""))&amp;""</f>
        <v>Defensive_PlayPossession-StickCheck</v>
      </c>
      <c r="AX877" t="str" cm="1">
        <f t="array" ref="AX877">IFERROR(IF(P877&lt;&gt;"",P877,IF(OR($S877="",$T877=""),"",IF($T877&lt;&gt;"",_xlfn._xlws.FILTER(P:P,($BU:$BU=$BU877)*($I:$I=$I877)*($T:$T=$T877)*($S:$S=_xlfn.MINIFS($S:$S,$T:$T,"="&amp;$T877)),""))))&amp;"",IF(P877="","",""))&amp;""</f>
        <v/>
      </c>
      <c r="AY877" t="str" cm="1">
        <f t="array" ref="AY877">IFERROR(IF(Q877&lt;&gt;"",Q877,IF(OR($S877="",$T877=""),"",IF($T877&lt;&gt;"",_xlfn._xlws.FILTER(Q:Q,($BU:$BU=$BU877)*($I:$I=$I877)*($T:$T=$T877)*($S:$S=_xlfn.MINIFS($S:$S,$T:$T,"="&amp;$T877)),""))))&amp;"",IF(Q877="","",""))&amp;""</f>
        <v/>
      </c>
      <c r="AZ877" t="str" cm="1">
        <f t="array" ref="AZ877">IFERROR(IF(R877&lt;&gt;"",R877,IF(OR($S877="",$T877=""),"",IF($T877&lt;&gt;"",_xlfn._xlws.FILTER(R:R,($BU:$BU=$BU877)*($I:$I=$I877)*($T:$T=$T877)*($S:$S=_xlfn.MINIFS($S:$S,$T:$T,"="&amp;$T877)),""))))&amp;"",IF(R877="","",""))&amp;""</f>
        <v>1</v>
      </c>
      <c r="BA877" s="6">
        <f t="shared" si="1246"/>
        <v>81</v>
      </c>
      <c r="BB877">
        <f t="shared" ref="BB877:BD877" si="1299">BB876</f>
        <v>18987</v>
      </c>
      <c r="BC877" t="str">
        <f t="shared" si="1299"/>
        <v>Velodrome</v>
      </c>
      <c r="BD877" t="str">
        <f t="shared" si="1299"/>
        <v>Outlaws</v>
      </c>
      <c r="BE877" t="s">
        <v>13</v>
      </c>
      <c r="BF877" t="s">
        <v>756</v>
      </c>
      <c r="BI877" cm="1">
        <f t="array" aca="1" ref="BI877" ca="1">IFERROR(_xlfn._xlws.FILTER(shifts!A:A,(shifts!B:B=events!AD877)*(shifts!AG:AG&gt;=events!BK877)*(shifts!AH:AH&lt;=events!BL877)),BI876)</f>
        <v>32</v>
      </c>
      <c r="BJ877" s="15">
        <f t="shared" si="1248"/>
        <v>2</v>
      </c>
      <c r="BK877">
        <f t="shared" si="1249"/>
        <v>315</v>
      </c>
      <c r="BL877">
        <f t="shared" si="1250"/>
        <v>313</v>
      </c>
      <c r="BM877" s="15">
        <f>SUMIFS(BJ$2:BJ877,K$2:K877,"=Intermission")+SUMIFS(BJ$2:BJ877,K$2:K877,"=Timeout")</f>
        <v>0</v>
      </c>
      <c r="BN877">
        <f t="shared" si="1251"/>
        <v>0</v>
      </c>
      <c r="BO877" s="19">
        <f t="shared" si="1252"/>
        <v>765</v>
      </c>
      <c r="BP877">
        <f t="shared" si="1253"/>
        <v>760</v>
      </c>
      <c r="BQ877" s="17">
        <f t="shared" si="1254"/>
        <v>767</v>
      </c>
      <c r="BR877" t="str">
        <f t="shared" si="1255"/>
        <v>opp_team_player_1</v>
      </c>
      <c r="BS877">
        <f>COUNTIFS(S$3:S877,"="&amp;S877,AI$3:AI877,"="&amp;AI877)</f>
        <v>1</v>
      </c>
      <c r="BT877" t="str">
        <f>IFERROR(VLOOKUP(BB877&amp;BU877&amp;X877,game_rosters!U:W,3,FALSE),"")</f>
        <v>P100185</v>
      </c>
      <c r="BU877" t="str">
        <f t="shared" si="1256"/>
        <v>Outlaws</v>
      </c>
    </row>
    <row r="878" spans="1:73" x14ac:dyDescent="0.2">
      <c r="A878">
        <f t="shared" si="1231"/>
        <v>1</v>
      </c>
      <c r="I878" s="44">
        <v>84</v>
      </c>
      <c r="K878" t="s">
        <v>11</v>
      </c>
      <c r="L878" t="s">
        <v>187</v>
      </c>
      <c r="M878" t="s">
        <v>105</v>
      </c>
      <c r="S878">
        <v>448</v>
      </c>
      <c r="T878">
        <v>79</v>
      </c>
      <c r="W878" t="s">
        <v>735</v>
      </c>
      <c r="X878">
        <v>84</v>
      </c>
      <c r="Z878">
        <v>1</v>
      </c>
      <c r="AA878">
        <f t="shared" si="1281"/>
        <v>1448</v>
      </c>
      <c r="AB878">
        <f t="shared" si="1282"/>
        <v>9079</v>
      </c>
      <c r="AC878">
        <f t="shared" si="1225"/>
        <v>9079</v>
      </c>
      <c r="AD878" s="6">
        <v>1</v>
      </c>
      <c r="AE878" t="s">
        <v>752</v>
      </c>
      <c r="AF878" t="s">
        <v>923</v>
      </c>
      <c r="AG878" t="s">
        <v>756</v>
      </c>
      <c r="AH878" t="s">
        <v>756</v>
      </c>
      <c r="AI878" t="str">
        <f t="shared" si="1232"/>
        <v>e</v>
      </c>
      <c r="AJ878" t="str">
        <f t="shared" si="1233"/>
        <v/>
      </c>
      <c r="AK878" t="str">
        <f t="shared" si="1234"/>
        <v/>
      </c>
      <c r="AL878" t="str">
        <f t="shared" si="1235"/>
        <v/>
      </c>
      <c r="AM878" t="str">
        <f t="shared" si="1236"/>
        <v/>
      </c>
      <c r="AN878" t="str">
        <f t="shared" si="1237"/>
        <v>Home</v>
      </c>
      <c r="AO878" t="str">
        <f t="shared" si="1238"/>
        <v>h</v>
      </c>
      <c r="AP878" t="str">
        <f t="shared" si="1239"/>
        <v/>
      </c>
      <c r="AQ878" t="str">
        <f t="shared" si="1240"/>
        <v/>
      </c>
      <c r="AR878" t="str">
        <f t="shared" si="1241"/>
        <v>Home</v>
      </c>
      <c r="AS878" t="str">
        <f t="shared" si="1242"/>
        <v>h</v>
      </c>
      <c r="AT878" t="str">
        <f t="shared" si="1243"/>
        <v/>
      </c>
      <c r="AU878" t="str">
        <f t="shared" si="1244"/>
        <v/>
      </c>
      <c r="AV878" t="str">
        <f t="shared" si="1245"/>
        <v/>
      </c>
      <c r="AW878" t="str" cm="1">
        <f t="array" ref="AW878">IFERROR(IF(O878&lt;&gt;"",O878,IF(OR($S878="",$T878=""),"",IF(O878&lt;&gt;"",O878,IF($T878&lt;&gt;"",_xlfn._xlws.FILTER(O:O,($BU:$BU=$BU878)*($I:$I=$I878)*($T:$T=$T878)*($S:$S=_xlfn.MINIFS($S:$S,$T:$T,"="&amp;$T878)),"")))))&amp;"",IF(O878="","",""))&amp;""</f>
        <v/>
      </c>
      <c r="AX878" t="str" cm="1">
        <f t="array" ref="AX878">IFERROR(IF(P878&lt;&gt;"",P878,IF(OR($S878="",$T878=""),"",IF($T878&lt;&gt;"",_xlfn._xlws.FILTER(P:P,($BU:$BU=$BU878)*($I:$I=$I878)*($T:$T=$T878)*($S:$S=_xlfn.MINIFS($S:$S,$T:$T,"="&amp;$T878)),""))))&amp;"",IF(P878="","",""))&amp;""</f>
        <v/>
      </c>
      <c r="AY878" t="str" cm="1">
        <f t="array" ref="AY878">IFERROR(IF(Q878&lt;&gt;"",Q878,IF(OR($S878="",$T878=""),"",IF($T878&lt;&gt;"",_xlfn._xlws.FILTER(Q:Q,($BU:$BU=$BU878)*($I:$I=$I878)*($T:$T=$T878)*($S:$S=_xlfn.MINIFS($S:$S,$T:$T,"="&amp;$T878)),""))))&amp;"",IF(Q878="","",""))&amp;""</f>
        <v/>
      </c>
      <c r="AZ878" t="str" cm="1">
        <f t="array" ref="AZ878">IFERROR(IF(R878&lt;&gt;"",R878,IF(OR($S878="",$T878=""),"",IF($T878&lt;&gt;"",_xlfn._xlws.FILTER(R:R,($BU:$BU=$BU878)*($I:$I=$I878)*($T:$T=$T878)*($S:$S=_xlfn.MINIFS($S:$S,$T:$T,"="&amp;$T878)),""))))&amp;"",IF(R878="","",""))&amp;""</f>
        <v/>
      </c>
      <c r="BA878" s="6">
        <f t="shared" si="1246"/>
        <v>81</v>
      </c>
      <c r="BB878">
        <f t="shared" ref="BB878:BD878" si="1300">BB877</f>
        <v>18987</v>
      </c>
      <c r="BC878" t="str">
        <f t="shared" si="1300"/>
        <v>Velodrome</v>
      </c>
      <c r="BD878" t="str">
        <f t="shared" si="1300"/>
        <v>Outlaws</v>
      </c>
      <c r="BE878" t="s">
        <v>11</v>
      </c>
      <c r="BF878" t="s">
        <v>187</v>
      </c>
      <c r="BI878" cm="1">
        <f t="array" aca="1" ref="BI878" ca="1">IFERROR(_xlfn._xlws.FILTER(shifts!A:A,(shifts!B:B=events!AD878)*(shifts!AG:AG&gt;=events!BK878)*(shifts!AH:AH&lt;=events!BL878)),BI877)</f>
        <v>32</v>
      </c>
      <c r="BJ878" s="15">
        <f t="shared" si="1248"/>
        <v>0</v>
      </c>
      <c r="BK878">
        <f t="shared" si="1249"/>
        <v>313</v>
      </c>
      <c r="BL878">
        <f t="shared" si="1250"/>
        <v>313</v>
      </c>
      <c r="BM878" s="15">
        <f>SUMIFS(BJ$2:BJ878,K$2:K878,"=Intermission")+SUMIFS(BJ$2:BJ878,K$2:K878,"=Timeout")</f>
        <v>0</v>
      </c>
      <c r="BN878">
        <f t="shared" si="1251"/>
        <v>0</v>
      </c>
      <c r="BO878" s="19">
        <f t="shared" si="1252"/>
        <v>767</v>
      </c>
      <c r="BP878">
        <f t="shared" si="1253"/>
        <v>762</v>
      </c>
      <c r="BQ878" s="17">
        <f t="shared" si="1254"/>
        <v>767</v>
      </c>
      <c r="BR878" t="str">
        <f t="shared" si="1255"/>
        <v>event_team_player_1</v>
      </c>
      <c r="BS878">
        <f>COUNTIFS(S$3:S878,"="&amp;S878,AI$3:AI878,"="&amp;AI878)</f>
        <v>1</v>
      </c>
      <c r="BT878" t="str">
        <f>IFERROR(VLOOKUP(BB878&amp;BU878&amp;X878,game_rosters!U:W,3,FALSE),"")</f>
        <v>P100198</v>
      </c>
      <c r="BU878" t="str">
        <f t="shared" si="1256"/>
        <v>Velodrome</v>
      </c>
    </row>
    <row r="879" spans="1:73" x14ac:dyDescent="0.2">
      <c r="A879">
        <f t="shared" si="1231"/>
        <v>1</v>
      </c>
      <c r="I879" s="44">
        <v>84</v>
      </c>
      <c r="K879" t="s">
        <v>241</v>
      </c>
      <c r="S879">
        <v>449</v>
      </c>
      <c r="T879">
        <v>79</v>
      </c>
      <c r="W879" t="s">
        <v>735</v>
      </c>
      <c r="X879">
        <v>84</v>
      </c>
      <c r="Z879">
        <v>1</v>
      </c>
      <c r="AA879">
        <f t="shared" si="1281"/>
        <v>1449</v>
      </c>
      <c r="AB879">
        <f t="shared" si="1282"/>
        <v>9079</v>
      </c>
      <c r="AC879">
        <f t="shared" si="1225"/>
        <v>9079</v>
      </c>
      <c r="AD879" s="6">
        <v>1</v>
      </c>
      <c r="AE879" t="s">
        <v>752</v>
      </c>
      <c r="AF879" t="s">
        <v>923</v>
      </c>
      <c r="AG879" t="s">
        <v>940</v>
      </c>
      <c r="AH879" t="s">
        <v>751</v>
      </c>
      <c r="AI879" t="str">
        <f t="shared" si="1232"/>
        <v>e</v>
      </c>
      <c r="AJ879" t="str">
        <f t="shared" si="1233"/>
        <v/>
      </c>
      <c r="AK879" t="str">
        <f t="shared" si="1234"/>
        <v/>
      </c>
      <c r="AL879" t="str">
        <f t="shared" si="1235"/>
        <v/>
      </c>
      <c r="AM879" t="str">
        <f t="shared" si="1236"/>
        <v/>
      </c>
      <c r="AN879" t="str">
        <f t="shared" si="1237"/>
        <v>Home</v>
      </c>
      <c r="AO879" t="str">
        <f t="shared" si="1238"/>
        <v>h</v>
      </c>
      <c r="AP879" t="str">
        <f t="shared" si="1239"/>
        <v/>
      </c>
      <c r="AQ879" t="str">
        <f t="shared" si="1240"/>
        <v/>
      </c>
      <c r="AR879" t="str">
        <f t="shared" si="1241"/>
        <v>Home</v>
      </c>
      <c r="AS879" t="str">
        <f t="shared" si="1242"/>
        <v>h</v>
      </c>
      <c r="AT879" t="str">
        <f t="shared" si="1243"/>
        <v/>
      </c>
      <c r="AU879" t="str">
        <f t="shared" si="1244"/>
        <v/>
      </c>
      <c r="AV879" t="str">
        <f t="shared" si="1245"/>
        <v/>
      </c>
      <c r="AW879" t="str" cm="1">
        <f t="array" ref="AW879">IFERROR(IF(O879&lt;&gt;"",O879,IF(OR($S879="",$T879=""),"",IF(O879&lt;&gt;"",O879,IF($T879&lt;&gt;"",_xlfn._xlws.FILTER(O:O,($BU:$BU=$BU879)*($I:$I=$I879)*($T:$T=$T879)*($S:$S=_xlfn.MINIFS($S:$S,$T:$T,"="&amp;$T879)),"")))))&amp;"",IF(O879="","",""))&amp;""</f>
        <v/>
      </c>
      <c r="AX879" t="str" cm="1">
        <f t="array" ref="AX879">IFERROR(IF(P879&lt;&gt;"",P879,IF(OR($S879="",$T879=""),"",IF($T879&lt;&gt;"",_xlfn._xlws.FILTER(P:P,($BU:$BU=$BU879)*($I:$I=$I879)*($T:$T=$T879)*($S:$S=_xlfn.MINIFS($S:$S,$T:$T,"="&amp;$T879)),""))))&amp;"",IF(P879="","",""))&amp;""</f>
        <v/>
      </c>
      <c r="AY879" t="str" cm="1">
        <f t="array" ref="AY879">IFERROR(IF(Q879&lt;&gt;"",Q879,IF(OR($S879="",$T879=""),"",IF($T879&lt;&gt;"",_xlfn._xlws.FILTER(Q:Q,($BU:$BU=$BU879)*($I:$I=$I879)*($T:$T=$T879)*($S:$S=_xlfn.MINIFS($S:$S,$T:$T,"="&amp;$T879)),""))))&amp;"",IF(Q879="","",""))&amp;""</f>
        <v/>
      </c>
      <c r="AZ879" t="str" cm="1">
        <f t="array" ref="AZ879">IFERROR(IF(R879&lt;&gt;"",R879,IF(OR($S879="",$T879=""),"",IF($T879&lt;&gt;"",_xlfn._xlws.FILTER(R:R,($BU:$BU=$BU879)*($I:$I=$I879)*($T:$T=$T879)*($S:$S=_xlfn.MINIFS($S:$S,$T:$T,"="&amp;$T879)),""))))&amp;"",IF(R879="","",""))&amp;""</f>
        <v/>
      </c>
      <c r="BA879" s="6">
        <f t="shared" si="1246"/>
        <v>81</v>
      </c>
      <c r="BB879">
        <f t="shared" ref="BB879:BD879" si="1301">BB878</f>
        <v>18987</v>
      </c>
      <c r="BC879" t="str">
        <f t="shared" si="1301"/>
        <v>Velodrome</v>
      </c>
      <c r="BD879" t="str">
        <f t="shared" si="1301"/>
        <v>Outlaws</v>
      </c>
      <c r="BE879" t="s">
        <v>241</v>
      </c>
      <c r="BF879" t="s">
        <v>756</v>
      </c>
      <c r="BI879" cm="1">
        <f t="array" aca="1" ref="BI879" ca="1">IFERROR(_xlfn._xlws.FILTER(shifts!A:A,(shifts!B:B=events!AD879)*(shifts!AG:AG&gt;=events!BK879)*(shifts!AH:AH&lt;=events!BL879)),BI878)</f>
        <v>32</v>
      </c>
      <c r="BJ879" s="15">
        <f t="shared" si="1248"/>
        <v>24</v>
      </c>
      <c r="BK879">
        <f t="shared" si="1249"/>
        <v>313</v>
      </c>
      <c r="BL879">
        <f t="shared" si="1250"/>
        <v>289</v>
      </c>
      <c r="BM879" s="15">
        <f>SUMIFS(BJ$2:BJ879,K$2:K879,"=Intermission")+SUMIFS(BJ$2:BJ879,K$2:K879,"=Timeout")</f>
        <v>0</v>
      </c>
      <c r="BN879">
        <f t="shared" si="1251"/>
        <v>0</v>
      </c>
      <c r="BO879" s="19">
        <f t="shared" si="1252"/>
        <v>767</v>
      </c>
      <c r="BP879">
        <f t="shared" si="1253"/>
        <v>762</v>
      </c>
      <c r="BQ879" s="17">
        <f t="shared" si="1254"/>
        <v>791</v>
      </c>
      <c r="BR879" t="str">
        <f t="shared" si="1255"/>
        <v>event_team_player_1</v>
      </c>
      <c r="BS879">
        <f>COUNTIFS(S$3:S879,"="&amp;S879,AI$3:AI879,"="&amp;AI879)</f>
        <v>1</v>
      </c>
      <c r="BT879" t="str">
        <f>IFERROR(VLOOKUP(BB879&amp;BU879&amp;X879,game_rosters!U:W,3,FALSE),"")</f>
        <v>P100198</v>
      </c>
      <c r="BU879" t="str">
        <f t="shared" si="1256"/>
        <v>Velodrome</v>
      </c>
    </row>
    <row r="880" spans="1:73" x14ac:dyDescent="0.2">
      <c r="A880">
        <f t="shared" si="1231"/>
        <v>1</v>
      </c>
      <c r="I880" s="44">
        <v>77</v>
      </c>
      <c r="K880" t="s">
        <v>5</v>
      </c>
      <c r="L880" t="s">
        <v>236</v>
      </c>
      <c r="S880">
        <v>450</v>
      </c>
      <c r="T880" t="s">
        <v>756</v>
      </c>
      <c r="W880" t="s">
        <v>731</v>
      </c>
      <c r="X880">
        <v>77</v>
      </c>
      <c r="Z880">
        <v>1</v>
      </c>
      <c r="AA880">
        <f t="shared" si="1281"/>
        <v>1450</v>
      </c>
      <c r="AB880" t="str">
        <f t="shared" si="1282"/>
        <v/>
      </c>
      <c r="AC880">
        <f t="shared" si="1225"/>
        <v>1450</v>
      </c>
      <c r="AD880" s="6">
        <v>1</v>
      </c>
      <c r="AE880" t="s">
        <v>940</v>
      </c>
      <c r="AF880" t="s">
        <v>751</v>
      </c>
      <c r="AG880" t="s">
        <v>756</v>
      </c>
      <c r="AH880" t="s">
        <v>756</v>
      </c>
      <c r="AI880" t="str">
        <f t="shared" si="1232"/>
        <v>e</v>
      </c>
      <c r="AJ880" t="str">
        <f t="shared" si="1233"/>
        <v/>
      </c>
      <c r="AK880" t="str">
        <f t="shared" si="1234"/>
        <v/>
      </c>
      <c r="AL880" t="str">
        <f t="shared" si="1235"/>
        <v/>
      </c>
      <c r="AM880" t="str">
        <f t="shared" si="1236"/>
        <v/>
      </c>
      <c r="AN880" t="str">
        <f t="shared" si="1237"/>
        <v>Away</v>
      </c>
      <c r="AO880" t="str">
        <f t="shared" si="1238"/>
        <v>a</v>
      </c>
      <c r="AP880" t="str">
        <f t="shared" si="1239"/>
        <v/>
      </c>
      <c r="AQ880" t="str">
        <f t="shared" si="1240"/>
        <v/>
      </c>
      <c r="AR880" t="str">
        <f t="shared" si="1241"/>
        <v>Away</v>
      </c>
      <c r="AS880" t="str">
        <f t="shared" si="1242"/>
        <v>a</v>
      </c>
      <c r="AT880" t="str">
        <f t="shared" si="1243"/>
        <v>Offensive</v>
      </c>
      <c r="AU880" t="str">
        <f t="shared" si="1244"/>
        <v/>
      </c>
      <c r="AV880" t="str">
        <f t="shared" si="1245"/>
        <v/>
      </c>
      <c r="AW880" t="str" cm="1">
        <f t="array" ref="AW880">IFERROR(IF(O880&lt;&gt;"",O880,IF(OR($S880="",$T880=""),"",IF(O880&lt;&gt;"",O880,IF($T880&lt;&gt;"",_xlfn._xlws.FILTER(O:O,($BU:$BU=$BU880)*($I:$I=$I880)*($T:$T=$T880)*($S:$S=_xlfn.MINIFS($S:$S,$T:$T,"="&amp;$T880)),"")))))&amp;"",IF(O880="","",""))&amp;""</f>
        <v/>
      </c>
      <c r="AX880" t="str" cm="1">
        <f t="array" ref="AX880">IFERROR(IF(P880&lt;&gt;"",P880,IF(OR($S880="",$T880=""),"",IF($T880&lt;&gt;"",_xlfn._xlws.FILTER(P:P,($BU:$BU=$BU880)*($I:$I=$I880)*($T:$T=$T880)*($S:$S=_xlfn.MINIFS($S:$S,$T:$T,"="&amp;$T880)),""))))&amp;"",IF(P880="","",""))&amp;""</f>
        <v/>
      </c>
      <c r="AY880" t="str" cm="1">
        <f t="array" ref="AY880">IFERROR(IF(Q880&lt;&gt;"",Q880,IF(OR($S880="",$T880=""),"",IF($T880&lt;&gt;"",_xlfn._xlws.FILTER(Q:Q,($BU:$BU=$BU880)*($I:$I=$I880)*($T:$T=$T880)*($S:$S=_xlfn.MINIFS($S:$S,$T:$T,"="&amp;$T880)),""))))&amp;"",IF(Q880="","",""))&amp;""</f>
        <v/>
      </c>
      <c r="AZ880" t="str" cm="1">
        <f t="array" ref="AZ880">IFERROR(IF(R880&lt;&gt;"",R880,IF(OR($S880="",$T880=""),"",IF($T880&lt;&gt;"",_xlfn._xlws.FILTER(R:R,($BU:$BU=$BU880)*($I:$I=$I880)*($T:$T=$T880)*($S:$S=_xlfn.MINIFS($S:$S,$T:$T,"="&amp;$T880)),""))))&amp;"",IF(R880="","",""))&amp;""</f>
        <v/>
      </c>
      <c r="BA880" s="6">
        <f t="shared" si="1246"/>
        <v>81</v>
      </c>
      <c r="BB880">
        <f t="shared" ref="BB880:BD880" si="1302">BB879</f>
        <v>18987</v>
      </c>
      <c r="BC880" t="str">
        <f t="shared" si="1302"/>
        <v>Velodrome</v>
      </c>
      <c r="BD880" t="str">
        <f t="shared" si="1302"/>
        <v>Outlaws</v>
      </c>
      <c r="BE880" t="s">
        <v>5</v>
      </c>
      <c r="BF880" t="s">
        <v>236</v>
      </c>
      <c r="BI880" cm="1">
        <f t="array" aca="1" ref="BI880" ca="1">IFERROR(_xlfn._xlws.FILTER(shifts!A:A,(shifts!B:B=events!AD880)*(shifts!AG:AG&gt;=events!BK880)*(shifts!AH:AH&lt;=events!BL880)),BI879)</f>
        <v>33</v>
      </c>
      <c r="BJ880" s="15">
        <f t="shared" si="1248"/>
        <v>0</v>
      </c>
      <c r="BK880">
        <f t="shared" si="1249"/>
        <v>289</v>
      </c>
      <c r="BL880">
        <f t="shared" si="1250"/>
        <v>289</v>
      </c>
      <c r="BM880" s="15">
        <f>SUMIFS(BJ$2:BJ880,K$2:K880,"=Intermission")+SUMIFS(BJ$2:BJ880,K$2:K880,"=Timeout")</f>
        <v>0</v>
      </c>
      <c r="BN880">
        <f t="shared" si="1251"/>
        <v>0</v>
      </c>
      <c r="BO880" s="19">
        <f t="shared" si="1252"/>
        <v>791</v>
      </c>
      <c r="BP880">
        <f t="shared" si="1253"/>
        <v>786</v>
      </c>
      <c r="BQ880" s="17">
        <f t="shared" si="1254"/>
        <v>791</v>
      </c>
      <c r="BR880" t="str">
        <f t="shared" si="1255"/>
        <v>event_team_player_1</v>
      </c>
      <c r="BS880">
        <f>COUNTIFS(S$3:S880,"="&amp;S880,AI$3:AI880,"="&amp;AI880)</f>
        <v>1</v>
      </c>
      <c r="BT880" t="str">
        <f>IFERROR(VLOOKUP(BB880&amp;BU880&amp;X880,game_rosters!U:W,3,FALSE),"")</f>
        <v>P100185</v>
      </c>
      <c r="BU880" t="str">
        <f t="shared" si="1256"/>
        <v>Outlaws</v>
      </c>
    </row>
    <row r="881" spans="1:73" x14ac:dyDescent="0.2">
      <c r="A881" t="str">
        <f t="shared" si="1231"/>
        <v/>
      </c>
      <c r="I881" s="44">
        <v>42</v>
      </c>
      <c r="S881">
        <v>450</v>
      </c>
      <c r="T881" t="s">
        <v>756</v>
      </c>
      <c r="X881">
        <v>42</v>
      </c>
      <c r="AA881">
        <f t="shared" si="1281"/>
        <v>1450</v>
      </c>
      <c r="AB881" t="str">
        <f t="shared" si="1282"/>
        <v/>
      </c>
      <c r="AC881">
        <f t="shared" si="1225"/>
        <v>1450</v>
      </c>
      <c r="AD881" s="6">
        <v>1</v>
      </c>
      <c r="AE881" t="s">
        <v>940</v>
      </c>
      <c r="AF881" t="s">
        <v>751</v>
      </c>
      <c r="AG881" t="s">
        <v>756</v>
      </c>
      <c r="AH881" t="s">
        <v>756</v>
      </c>
      <c r="AI881" t="str">
        <f t="shared" si="1232"/>
        <v>o</v>
      </c>
      <c r="AJ881" t="str">
        <f t="shared" si="1233"/>
        <v/>
      </c>
      <c r="AK881" t="str">
        <f t="shared" si="1234"/>
        <v/>
      </c>
      <c r="AL881" t="str">
        <f t="shared" si="1235"/>
        <v/>
      </c>
      <c r="AM881" t="str">
        <f t="shared" si="1236"/>
        <v/>
      </c>
      <c r="AN881" t="str">
        <f t="shared" si="1237"/>
        <v>Away</v>
      </c>
      <c r="AO881" t="str">
        <f t="shared" si="1238"/>
        <v>a</v>
      </c>
      <c r="AP881" t="str">
        <f t="shared" si="1239"/>
        <v/>
      </c>
      <c r="AQ881" t="str">
        <f t="shared" si="1240"/>
        <v/>
      </c>
      <c r="AR881" t="str">
        <f t="shared" si="1241"/>
        <v>Away</v>
      </c>
      <c r="AS881" t="str">
        <f t="shared" si="1242"/>
        <v>a</v>
      </c>
      <c r="AT881" t="str">
        <f t="shared" si="1243"/>
        <v>Defensive</v>
      </c>
      <c r="AU881" t="str">
        <f t="shared" si="1244"/>
        <v/>
      </c>
      <c r="AV881" t="str">
        <f t="shared" si="1245"/>
        <v/>
      </c>
      <c r="AW881" t="str" cm="1">
        <f t="array" ref="AW881">IFERROR(IF(O881&lt;&gt;"",O881,IF(OR($S881="",$T881=""),"",IF(O881&lt;&gt;"",O881,IF($T881&lt;&gt;"",_xlfn._xlws.FILTER(O:O,($BU:$BU=$BU881)*($I:$I=$I881)*($T:$T=$T881)*($S:$S=_xlfn.MINIFS($S:$S,$T:$T,"="&amp;$T881)),"")))))&amp;"",IF(O881="","",""))&amp;""</f>
        <v/>
      </c>
      <c r="AX881" t="str" cm="1">
        <f t="array" ref="AX881">IFERROR(IF(P881&lt;&gt;"",P881,IF(OR($S881="",$T881=""),"",IF($T881&lt;&gt;"",_xlfn._xlws.FILTER(P:P,($BU:$BU=$BU881)*($I:$I=$I881)*($T:$T=$T881)*($S:$S=_xlfn.MINIFS($S:$S,$T:$T,"="&amp;$T881)),""))))&amp;"",IF(P881="","",""))&amp;""</f>
        <v/>
      </c>
      <c r="AY881" t="str" cm="1">
        <f t="array" ref="AY881">IFERROR(IF(Q881&lt;&gt;"",Q881,IF(OR($S881="",$T881=""),"",IF($T881&lt;&gt;"",_xlfn._xlws.FILTER(Q:Q,($BU:$BU=$BU881)*($I:$I=$I881)*($T:$T=$T881)*($S:$S=_xlfn.MINIFS($S:$S,$T:$T,"="&amp;$T881)),""))))&amp;"",IF(Q881="","",""))&amp;""</f>
        <v/>
      </c>
      <c r="AZ881" t="str" cm="1">
        <f t="array" ref="AZ881">IFERROR(IF(R881&lt;&gt;"",R881,IF(OR($S881="",$T881=""),"",IF($T881&lt;&gt;"",_xlfn._xlws.FILTER(R:R,($BU:$BU=$BU881)*($I:$I=$I881)*($T:$T=$T881)*($S:$S=_xlfn.MINIFS($S:$S,$T:$T,"="&amp;$T881)),""))))&amp;"",IF(R881="","",""))&amp;""</f>
        <v/>
      </c>
      <c r="BA881" s="6">
        <f t="shared" si="1246"/>
        <v>81</v>
      </c>
      <c r="BB881">
        <f t="shared" ref="BB881:BD881" si="1303">BB880</f>
        <v>18987</v>
      </c>
      <c r="BC881" t="str">
        <f t="shared" si="1303"/>
        <v>Velodrome</v>
      </c>
      <c r="BD881" t="str">
        <f t="shared" si="1303"/>
        <v>Outlaws</v>
      </c>
      <c r="BE881" t="s">
        <v>5</v>
      </c>
      <c r="BF881" t="s">
        <v>236</v>
      </c>
      <c r="BI881" cm="1">
        <f t="array" aca="1" ref="BI881" ca="1">IFERROR(_xlfn._xlws.FILTER(shifts!A:A,(shifts!B:B=events!AD881)*(shifts!AG:AG&gt;=events!BK881)*(shifts!AH:AH&lt;=events!BL881)),BI880)</f>
        <v>33</v>
      </c>
      <c r="BJ881" s="15">
        <f t="shared" si="1248"/>
        <v>0</v>
      </c>
      <c r="BK881">
        <f t="shared" si="1249"/>
        <v>289</v>
      </c>
      <c r="BL881">
        <f t="shared" si="1250"/>
        <v>289</v>
      </c>
      <c r="BM881" s="15">
        <f>SUMIFS(BJ$2:BJ881,K$2:K881,"=Intermission")+SUMIFS(BJ$2:BJ881,K$2:K881,"=Timeout")</f>
        <v>0</v>
      </c>
      <c r="BN881">
        <f t="shared" si="1251"/>
        <v>0</v>
      </c>
      <c r="BO881" s="19">
        <f t="shared" si="1252"/>
        <v>791</v>
      </c>
      <c r="BP881">
        <f t="shared" si="1253"/>
        <v>786</v>
      </c>
      <c r="BQ881" s="17">
        <f t="shared" si="1254"/>
        <v>791</v>
      </c>
      <c r="BR881" t="str">
        <f t="shared" si="1255"/>
        <v>opp_team_player_1</v>
      </c>
      <c r="BS881">
        <f>COUNTIFS(S$3:S881,"="&amp;S881,AI$3:AI881,"="&amp;AI881)</f>
        <v>1</v>
      </c>
      <c r="BT881" t="str">
        <f>IFERROR(VLOOKUP(BB881&amp;BU881&amp;X881,game_rosters!U:W,3,FALSE),"")</f>
        <v>P100201</v>
      </c>
      <c r="BU881" t="str">
        <f t="shared" si="1256"/>
        <v>Velodrome</v>
      </c>
    </row>
    <row r="882" spans="1:73" x14ac:dyDescent="0.2">
      <c r="A882">
        <f t="shared" si="1231"/>
        <v>1</v>
      </c>
      <c r="I882" s="44">
        <v>77</v>
      </c>
      <c r="K882" t="s">
        <v>238</v>
      </c>
      <c r="L882" t="s">
        <v>174</v>
      </c>
      <c r="M882" t="s">
        <v>85</v>
      </c>
      <c r="N882" t="s">
        <v>595</v>
      </c>
      <c r="O882" t="s">
        <v>568</v>
      </c>
      <c r="Q882" t="s">
        <v>595</v>
      </c>
      <c r="R882" s="51">
        <v>1</v>
      </c>
      <c r="S882">
        <v>451</v>
      </c>
      <c r="T882" t="s">
        <v>756</v>
      </c>
      <c r="W882" t="s">
        <v>731</v>
      </c>
      <c r="X882">
        <v>77</v>
      </c>
      <c r="Z882">
        <v>1</v>
      </c>
      <c r="AA882">
        <f t="shared" si="1281"/>
        <v>1451</v>
      </c>
      <c r="AB882" t="str">
        <f t="shared" si="1282"/>
        <v/>
      </c>
      <c r="AC882">
        <f t="shared" si="1225"/>
        <v>1451</v>
      </c>
      <c r="AD882" s="6">
        <v>1</v>
      </c>
      <c r="AE882" t="s">
        <v>940</v>
      </c>
      <c r="AF882" t="s">
        <v>751</v>
      </c>
      <c r="AG882" t="s">
        <v>940</v>
      </c>
      <c r="AH882" t="s">
        <v>930</v>
      </c>
      <c r="AI882" t="str">
        <f t="shared" si="1232"/>
        <v>e</v>
      </c>
      <c r="AJ882" t="str">
        <f t="shared" si="1233"/>
        <v/>
      </c>
      <c r="AK882" t="str">
        <f t="shared" si="1234"/>
        <v/>
      </c>
      <c r="AL882" t="str">
        <f t="shared" si="1235"/>
        <v/>
      </c>
      <c r="AM882" t="str">
        <f t="shared" si="1236"/>
        <v/>
      </c>
      <c r="AN882" t="str">
        <f t="shared" si="1237"/>
        <v>Away</v>
      </c>
      <c r="AO882" t="str">
        <f t="shared" si="1238"/>
        <v>a</v>
      </c>
      <c r="AP882" t="str">
        <f t="shared" si="1239"/>
        <v/>
      </c>
      <c r="AQ882" t="str">
        <f t="shared" si="1240"/>
        <v/>
      </c>
      <c r="AR882" t="str">
        <f t="shared" si="1241"/>
        <v>Away</v>
      </c>
      <c r="AS882" t="str">
        <f t="shared" si="1242"/>
        <v>a</v>
      </c>
      <c r="AT882" t="str">
        <f t="shared" si="1243"/>
        <v>Offensive</v>
      </c>
      <c r="AU882" t="str">
        <f t="shared" si="1244"/>
        <v/>
      </c>
      <c r="AV882" t="str">
        <f t="shared" si="1245"/>
        <v/>
      </c>
      <c r="AW882" t="str" cm="1">
        <f t="array" ref="AW882">IFERROR(IF(O882&lt;&gt;"",O882,IF(OR($S882="",$T882=""),"",IF(O882&lt;&gt;"",O882,IF($T882&lt;&gt;"",_xlfn._xlws.FILTER(O:O,($BU:$BU=$BU882)*($I:$I=$I882)*($T:$T=$T882)*($S:$S=_xlfn.MINIFS($S:$S,$T:$T,"="&amp;$T882)),"")))))&amp;"",IF(O882="","",""))&amp;""</f>
        <v>OffensivePlay_Possession-DriveMiddle</v>
      </c>
      <c r="AX882" t="str" cm="1">
        <f t="array" ref="AX882">IFERROR(IF(P882&lt;&gt;"",P882,IF(OR($S882="",$T882=""),"",IF($T882&lt;&gt;"",_xlfn._xlws.FILTER(P:P,($BU:$BU=$BU882)*($I:$I=$I882)*($T:$T=$T882)*($S:$S=_xlfn.MINIFS($S:$S,$T:$T,"="&amp;$T882)),""))))&amp;"",IF(P882="","",""))&amp;""</f>
        <v/>
      </c>
      <c r="AY882" t="str" cm="1">
        <f t="array" ref="AY882">IFERROR(IF(Q882&lt;&gt;"",Q882,IF(OR($S882="",$T882=""),"",IF($T882&lt;&gt;"",_xlfn._xlws.FILTER(Q:Q,($BU:$BU=$BU882)*($I:$I=$I882)*($T:$T=$T882)*($S:$S=_xlfn.MINIFS($S:$S,$T:$T,"="&amp;$T882)),""))))&amp;"",IF(Q882="","",""))&amp;""</f>
        <v>s</v>
      </c>
      <c r="AZ882" t="str" cm="1">
        <f t="array" ref="AZ882">IFERROR(IF(R882&lt;&gt;"",R882,IF(OR($S882="",$T882=""),"",IF($T882&lt;&gt;"",_xlfn._xlws.FILTER(R:R,($BU:$BU=$BU882)*($I:$I=$I882)*($T:$T=$T882)*($S:$S=_xlfn.MINIFS($S:$S,$T:$T,"="&amp;$T882)),""))))&amp;"",IF(R882="","",""))&amp;""</f>
        <v>1</v>
      </c>
      <c r="BA882" s="6">
        <f t="shared" si="1246"/>
        <v>82</v>
      </c>
      <c r="BB882">
        <f t="shared" ref="BB882:BD882" si="1304">BB881</f>
        <v>18987</v>
      </c>
      <c r="BC882" t="str">
        <f t="shared" si="1304"/>
        <v>Velodrome</v>
      </c>
      <c r="BD882" t="str">
        <f t="shared" si="1304"/>
        <v>Outlaws</v>
      </c>
      <c r="BE882" t="s">
        <v>238</v>
      </c>
      <c r="BF882" t="s">
        <v>174</v>
      </c>
      <c r="BI882" cm="1">
        <f t="array" aca="1" ref="BI882" ca="1">IFERROR(_xlfn._xlws.FILTER(shifts!A:A,(shifts!B:B=events!AD882)*(shifts!AG:AG&gt;=events!BK882)*(shifts!AH:AH&lt;=events!BL882)),BI881)</f>
        <v>33</v>
      </c>
      <c r="BJ882" s="15">
        <f t="shared" si="1248"/>
        <v>2</v>
      </c>
      <c r="BK882">
        <f t="shared" si="1249"/>
        <v>289</v>
      </c>
      <c r="BL882">
        <f t="shared" si="1250"/>
        <v>287</v>
      </c>
      <c r="BM882" s="15">
        <f>SUMIFS(BJ$2:BJ882,K$2:K882,"=Intermission")+SUMIFS(BJ$2:BJ882,K$2:K882,"=Timeout")</f>
        <v>0</v>
      </c>
      <c r="BN882">
        <f t="shared" si="1251"/>
        <v>0</v>
      </c>
      <c r="BO882" s="19">
        <f t="shared" si="1252"/>
        <v>791</v>
      </c>
      <c r="BP882">
        <f t="shared" si="1253"/>
        <v>786</v>
      </c>
      <c r="BQ882" s="17">
        <f t="shared" si="1254"/>
        <v>793</v>
      </c>
      <c r="BR882" t="str">
        <f t="shared" si="1255"/>
        <v>event_team_player_1</v>
      </c>
      <c r="BS882">
        <f>COUNTIFS(S$3:S882,"="&amp;S882,AI$3:AI882,"="&amp;AI882)</f>
        <v>1</v>
      </c>
      <c r="BT882" t="str">
        <f>IFERROR(VLOOKUP(BB882&amp;BU882&amp;X882,game_rosters!U:W,3,FALSE),"")</f>
        <v>P100185</v>
      </c>
      <c r="BU882" t="str">
        <f t="shared" si="1256"/>
        <v>Outlaws</v>
      </c>
    </row>
    <row r="883" spans="1:73" x14ac:dyDescent="0.2">
      <c r="A883" t="str">
        <f t="shared" si="1231"/>
        <v/>
      </c>
      <c r="I883" s="44">
        <v>22</v>
      </c>
      <c r="O883" t="s">
        <v>601</v>
      </c>
      <c r="Q883" t="s">
        <v>594</v>
      </c>
      <c r="R883" s="51">
        <v>1</v>
      </c>
      <c r="S883">
        <v>451</v>
      </c>
      <c r="T883" t="s">
        <v>756</v>
      </c>
      <c r="X883">
        <v>22</v>
      </c>
      <c r="AA883">
        <f t="shared" si="1281"/>
        <v>1451</v>
      </c>
      <c r="AB883" t="str">
        <f t="shared" si="1282"/>
        <v/>
      </c>
      <c r="AC883">
        <f t="shared" si="1225"/>
        <v>1451</v>
      </c>
      <c r="AD883" s="6">
        <v>1</v>
      </c>
      <c r="AE883" t="s">
        <v>940</v>
      </c>
      <c r="AF883" t="s">
        <v>751</v>
      </c>
      <c r="AG883" t="s">
        <v>940</v>
      </c>
      <c r="AH883" t="s">
        <v>930</v>
      </c>
      <c r="AI883" t="str">
        <f t="shared" si="1232"/>
        <v>o</v>
      </c>
      <c r="AJ883" t="str">
        <f t="shared" si="1233"/>
        <v/>
      </c>
      <c r="AK883" t="str">
        <f t="shared" si="1234"/>
        <v/>
      </c>
      <c r="AL883" t="str">
        <f t="shared" si="1235"/>
        <v/>
      </c>
      <c r="AM883" t="str">
        <f t="shared" si="1236"/>
        <v/>
      </c>
      <c r="AN883" t="str">
        <f t="shared" si="1237"/>
        <v>Away</v>
      </c>
      <c r="AO883" t="str">
        <f t="shared" si="1238"/>
        <v>a</v>
      </c>
      <c r="AP883" t="str">
        <f t="shared" si="1239"/>
        <v/>
      </c>
      <c r="AQ883" t="str">
        <f t="shared" si="1240"/>
        <v/>
      </c>
      <c r="AR883" t="str">
        <f t="shared" si="1241"/>
        <v>Away</v>
      </c>
      <c r="AS883" t="str">
        <f t="shared" si="1242"/>
        <v>a</v>
      </c>
      <c r="AT883" t="str">
        <f t="shared" si="1243"/>
        <v>Defensive</v>
      </c>
      <c r="AU883" t="str">
        <f t="shared" si="1244"/>
        <v/>
      </c>
      <c r="AV883" t="str">
        <f t="shared" si="1245"/>
        <v/>
      </c>
      <c r="AW883" t="str" cm="1">
        <f t="array" ref="AW883">IFERROR(IF(O883&lt;&gt;"",O883,IF(OR($S883="",$T883=""),"",IF(O883&lt;&gt;"",O883,IF($T883&lt;&gt;"",_xlfn._xlws.FILTER(O:O,($BU:$BU=$BU883)*($I:$I=$I883)*($T:$T=$T883)*($S:$S=_xlfn.MINIFS($S:$S,$T:$T,"="&amp;$T883)),"")))))&amp;"",IF(O883="","",""))&amp;""</f>
        <v>Defensive_PlayPossession-PokeCheck</v>
      </c>
      <c r="AX883" t="str" cm="1">
        <f t="array" ref="AX883">IFERROR(IF(P883&lt;&gt;"",P883,IF(OR($S883="",$T883=""),"",IF($T883&lt;&gt;"",_xlfn._xlws.FILTER(P:P,($BU:$BU=$BU883)*($I:$I=$I883)*($T:$T=$T883)*($S:$S=_xlfn.MINIFS($S:$S,$T:$T,"="&amp;$T883)),""))))&amp;"",IF(P883="","",""))&amp;""</f>
        <v/>
      </c>
      <c r="AY883" t="str" cm="1">
        <f t="array" ref="AY883">IFERROR(IF(Q883&lt;&gt;"",Q883,IF(OR($S883="",$T883=""),"",IF($T883&lt;&gt;"",_xlfn._xlws.FILTER(Q:Q,($BU:$BU=$BU883)*($I:$I=$I883)*($T:$T=$T883)*($S:$S=_xlfn.MINIFS($S:$S,$T:$T,"="&amp;$T883)),""))))&amp;"",IF(Q883="","",""))&amp;""</f>
        <v>u</v>
      </c>
      <c r="AZ883" t="str" cm="1">
        <f t="array" ref="AZ883">IFERROR(IF(R883&lt;&gt;"",R883,IF(OR($S883="",$T883=""),"",IF($T883&lt;&gt;"",_xlfn._xlws.FILTER(R:R,($BU:$BU=$BU883)*($I:$I=$I883)*($T:$T=$T883)*($S:$S=_xlfn.MINIFS($S:$S,$T:$T,"="&amp;$T883)),""))))&amp;"",IF(R883="","",""))&amp;""</f>
        <v>1</v>
      </c>
      <c r="BA883" s="6">
        <f t="shared" si="1246"/>
        <v>82</v>
      </c>
      <c r="BB883">
        <f t="shared" ref="BB883:BD883" si="1305">BB882</f>
        <v>18987</v>
      </c>
      <c r="BC883" t="str">
        <f t="shared" si="1305"/>
        <v>Velodrome</v>
      </c>
      <c r="BD883" t="str">
        <f t="shared" si="1305"/>
        <v>Outlaws</v>
      </c>
      <c r="BE883" t="s">
        <v>238</v>
      </c>
      <c r="BF883" t="s">
        <v>174</v>
      </c>
      <c r="BI883" cm="1">
        <f t="array" aca="1" ref="BI883" ca="1">IFERROR(_xlfn._xlws.FILTER(shifts!A:A,(shifts!B:B=events!AD883)*(shifts!AG:AG&gt;=events!BK883)*(shifts!AH:AH&lt;=events!BL883)),BI882)</f>
        <v>33</v>
      </c>
      <c r="BJ883" s="15">
        <f t="shared" si="1248"/>
        <v>2</v>
      </c>
      <c r="BK883">
        <f t="shared" si="1249"/>
        <v>289</v>
      </c>
      <c r="BL883">
        <f t="shared" si="1250"/>
        <v>287</v>
      </c>
      <c r="BM883" s="15">
        <f>SUMIFS(BJ$2:BJ883,K$2:K883,"=Intermission")+SUMIFS(BJ$2:BJ883,K$2:K883,"=Timeout")</f>
        <v>0</v>
      </c>
      <c r="BN883">
        <f t="shared" si="1251"/>
        <v>0</v>
      </c>
      <c r="BO883" s="19">
        <f t="shared" si="1252"/>
        <v>791</v>
      </c>
      <c r="BP883">
        <f t="shared" si="1253"/>
        <v>786</v>
      </c>
      <c r="BQ883" s="17">
        <f t="shared" si="1254"/>
        <v>793</v>
      </c>
      <c r="BR883" t="str">
        <f t="shared" si="1255"/>
        <v>opp_team_player_1</v>
      </c>
      <c r="BS883">
        <f>COUNTIFS(S$3:S883,"="&amp;S883,AI$3:AI883,"="&amp;AI883)</f>
        <v>1</v>
      </c>
      <c r="BT883" t="str">
        <f>IFERROR(VLOOKUP(BB883&amp;BU883&amp;X883,game_rosters!U:W,3,FALSE),"")</f>
        <v>P100108</v>
      </c>
      <c r="BU883" t="str">
        <f t="shared" si="1256"/>
        <v>Velodrome</v>
      </c>
    </row>
    <row r="884" spans="1:73" x14ac:dyDescent="0.2">
      <c r="A884">
        <f t="shared" si="1231"/>
        <v>1</v>
      </c>
      <c r="I884" s="44">
        <v>77</v>
      </c>
      <c r="K884" t="s">
        <v>13</v>
      </c>
      <c r="O884" t="s">
        <v>568</v>
      </c>
      <c r="Q884" t="s">
        <v>595</v>
      </c>
      <c r="S884">
        <v>452</v>
      </c>
      <c r="T884" t="s">
        <v>756</v>
      </c>
      <c r="W884" t="s">
        <v>731</v>
      </c>
      <c r="X884">
        <v>77</v>
      </c>
      <c r="Z884">
        <v>1</v>
      </c>
      <c r="AA884">
        <f t="shared" si="1281"/>
        <v>1452</v>
      </c>
      <c r="AB884" t="str">
        <f t="shared" si="1282"/>
        <v/>
      </c>
      <c r="AC884">
        <f t="shared" si="1225"/>
        <v>1452</v>
      </c>
      <c r="AD884" s="6">
        <v>1</v>
      </c>
      <c r="AE884" t="s">
        <v>940</v>
      </c>
      <c r="AF884" t="s">
        <v>930</v>
      </c>
      <c r="AG884" t="s">
        <v>940</v>
      </c>
      <c r="AH884" t="s">
        <v>900</v>
      </c>
      <c r="AI884" t="str">
        <f t="shared" si="1232"/>
        <v>e</v>
      </c>
      <c r="AJ884" t="str">
        <f t="shared" si="1233"/>
        <v/>
      </c>
      <c r="AK884" t="str">
        <f t="shared" si="1234"/>
        <v/>
      </c>
      <c r="AL884" t="str">
        <f t="shared" si="1235"/>
        <v/>
      </c>
      <c r="AM884" t="str">
        <f t="shared" si="1236"/>
        <v/>
      </c>
      <c r="AN884" t="str">
        <f t="shared" si="1237"/>
        <v>Away</v>
      </c>
      <c r="AO884" t="str">
        <f t="shared" si="1238"/>
        <v>a</v>
      </c>
      <c r="AP884" t="str">
        <f t="shared" si="1239"/>
        <v/>
      </c>
      <c r="AQ884" t="str">
        <f t="shared" si="1240"/>
        <v/>
      </c>
      <c r="AR884" t="str">
        <f t="shared" si="1241"/>
        <v>Away</v>
      </c>
      <c r="AS884" t="str">
        <f t="shared" si="1242"/>
        <v>a</v>
      </c>
      <c r="AT884" t="str">
        <f t="shared" si="1243"/>
        <v>Offensive</v>
      </c>
      <c r="AU884" t="str">
        <f t="shared" si="1244"/>
        <v/>
      </c>
      <c r="AV884" t="str">
        <f t="shared" si="1245"/>
        <v/>
      </c>
      <c r="AW884" t="str" cm="1">
        <f t="array" ref="AW884">IFERROR(IF(O884&lt;&gt;"",O884,IF(OR($S884="",$T884=""),"",IF(O884&lt;&gt;"",O884,IF($T884&lt;&gt;"",_xlfn._xlws.FILTER(O:O,($BU:$BU=$BU884)*($I:$I=$I884)*($T:$T=$T884)*($S:$S=_xlfn.MINIFS($S:$S,$T:$T,"="&amp;$T884)),"")))))&amp;"",IF(O884="","",""))&amp;""</f>
        <v>OffensivePlay_Possession-DriveMiddle</v>
      </c>
      <c r="AX884" t="str" cm="1">
        <f t="array" ref="AX884">IFERROR(IF(P884&lt;&gt;"",P884,IF(OR($S884="",$T884=""),"",IF($T884&lt;&gt;"",_xlfn._xlws.FILTER(P:P,($BU:$BU=$BU884)*($I:$I=$I884)*($T:$T=$T884)*($S:$S=_xlfn.MINIFS($S:$S,$T:$T,"="&amp;$T884)),""))))&amp;"",IF(P884="","",""))&amp;""</f>
        <v/>
      </c>
      <c r="AY884" t="str" cm="1">
        <f t="array" ref="AY884">IFERROR(IF(Q884&lt;&gt;"",Q884,IF(OR($S884="",$T884=""),"",IF($T884&lt;&gt;"",_xlfn._xlws.FILTER(Q:Q,($BU:$BU=$BU884)*($I:$I=$I884)*($T:$T=$T884)*($S:$S=_xlfn.MINIFS($S:$S,$T:$T,"="&amp;$T884)),""))))&amp;"",IF(Q884="","",""))&amp;""</f>
        <v>s</v>
      </c>
      <c r="AZ884" t="str" cm="1">
        <f t="array" ref="AZ884">IFERROR(IF(R884&lt;&gt;"",R884,IF(OR($S884="",$T884=""),"",IF($T884&lt;&gt;"",_xlfn._xlws.FILTER(R:R,($BU:$BU=$BU884)*($I:$I=$I884)*($T:$T=$T884)*($S:$S=_xlfn.MINIFS($S:$S,$T:$T,"="&amp;$T884)),""))))&amp;"",IF(R884="","",""))&amp;""</f>
        <v/>
      </c>
      <c r="BA884" s="6">
        <f t="shared" si="1246"/>
        <v>82</v>
      </c>
      <c r="BB884">
        <f t="shared" ref="BB884:BD884" si="1306">BB883</f>
        <v>18987</v>
      </c>
      <c r="BC884" t="str">
        <f t="shared" si="1306"/>
        <v>Velodrome</v>
      </c>
      <c r="BD884" t="str">
        <f t="shared" si="1306"/>
        <v>Outlaws</v>
      </c>
      <c r="BE884" t="s">
        <v>13</v>
      </c>
      <c r="BF884" t="s">
        <v>756</v>
      </c>
      <c r="BI884" cm="1">
        <f t="array" aca="1" ref="BI884" ca="1">IFERROR(_xlfn._xlws.FILTER(shifts!A:A,(shifts!B:B=events!AD884)*(shifts!AG:AG&gt;=events!BK884)*(shifts!AH:AH&lt;=events!BL884)),BI883)</f>
        <v>33</v>
      </c>
      <c r="BJ884" s="15">
        <f t="shared" si="1248"/>
        <v>2</v>
      </c>
      <c r="BK884">
        <f t="shared" si="1249"/>
        <v>287</v>
      </c>
      <c r="BL884">
        <f t="shared" si="1250"/>
        <v>285</v>
      </c>
      <c r="BM884" s="15">
        <f>SUMIFS(BJ$2:BJ884,K$2:K884,"=Intermission")+SUMIFS(BJ$2:BJ884,K$2:K884,"=Timeout")</f>
        <v>0</v>
      </c>
      <c r="BN884">
        <f t="shared" si="1251"/>
        <v>0</v>
      </c>
      <c r="BO884" s="19">
        <f t="shared" si="1252"/>
        <v>793</v>
      </c>
      <c r="BP884">
        <f t="shared" si="1253"/>
        <v>788</v>
      </c>
      <c r="BQ884" s="17">
        <f t="shared" si="1254"/>
        <v>795</v>
      </c>
      <c r="BR884" t="str">
        <f t="shared" si="1255"/>
        <v>event_team_player_1</v>
      </c>
      <c r="BS884">
        <f>COUNTIFS(S$3:S884,"="&amp;S884,AI$3:AI884,"="&amp;AI884)</f>
        <v>1</v>
      </c>
      <c r="BT884" t="str">
        <f>IFERROR(VLOOKUP(BB884&amp;BU884&amp;X884,game_rosters!U:W,3,FALSE),"")</f>
        <v>P100185</v>
      </c>
      <c r="BU884" t="str">
        <f t="shared" si="1256"/>
        <v>Outlaws</v>
      </c>
    </row>
    <row r="885" spans="1:73" x14ac:dyDescent="0.2">
      <c r="A885">
        <f t="shared" si="1231"/>
        <v>1</v>
      </c>
      <c r="I885" s="44">
        <v>77</v>
      </c>
      <c r="K885" t="s">
        <v>6</v>
      </c>
      <c r="L885" t="s">
        <v>205</v>
      </c>
      <c r="M885" t="s">
        <v>51</v>
      </c>
      <c r="N885" t="s">
        <v>595</v>
      </c>
      <c r="S885">
        <v>453</v>
      </c>
      <c r="T885">
        <v>80</v>
      </c>
      <c r="W885" t="s">
        <v>731</v>
      </c>
      <c r="X885">
        <v>77</v>
      </c>
      <c r="Z885">
        <v>1</v>
      </c>
      <c r="AA885">
        <f t="shared" si="1281"/>
        <v>1453</v>
      </c>
      <c r="AB885">
        <f t="shared" si="1282"/>
        <v>9080</v>
      </c>
      <c r="AC885">
        <f t="shared" si="1225"/>
        <v>9080</v>
      </c>
      <c r="AD885" s="6">
        <v>1</v>
      </c>
      <c r="AE885" t="s">
        <v>940</v>
      </c>
      <c r="AF885" t="s">
        <v>900</v>
      </c>
      <c r="AG885" t="s">
        <v>756</v>
      </c>
      <c r="AH885" t="s">
        <v>756</v>
      </c>
      <c r="AI885" t="str">
        <f t="shared" si="1232"/>
        <v>e</v>
      </c>
      <c r="AJ885" t="str">
        <f t="shared" si="1233"/>
        <v/>
      </c>
      <c r="AK885" t="str">
        <f t="shared" si="1234"/>
        <v/>
      </c>
      <c r="AL885" t="str">
        <f t="shared" si="1235"/>
        <v/>
      </c>
      <c r="AM885" t="str">
        <f t="shared" si="1236"/>
        <v/>
      </c>
      <c r="AN885" t="str">
        <f t="shared" si="1237"/>
        <v>Away</v>
      </c>
      <c r="AO885" t="str">
        <f t="shared" si="1238"/>
        <v>a</v>
      </c>
      <c r="AP885" t="str">
        <f t="shared" si="1239"/>
        <v/>
      </c>
      <c r="AQ885" t="str">
        <f t="shared" si="1240"/>
        <v/>
      </c>
      <c r="AR885" t="str">
        <f t="shared" si="1241"/>
        <v>Away</v>
      </c>
      <c r="AS885" t="str">
        <f t="shared" si="1242"/>
        <v>a</v>
      </c>
      <c r="AT885" t="str">
        <f t="shared" si="1243"/>
        <v>Offensive</v>
      </c>
      <c r="AU885" t="str">
        <f t="shared" si="1244"/>
        <v/>
      </c>
      <c r="AV885" t="str">
        <f t="shared" si="1245"/>
        <v/>
      </c>
      <c r="AW885" t="str" cm="1">
        <f t="array" ref="AW885">IFERROR(IF(O885&lt;&gt;"",O885,IF(OR($S885="",$T885=""),"",IF(O885&lt;&gt;"",O885,IF($T885&lt;&gt;"",_xlfn._xlws.FILTER(O:O,($BU:$BU=$BU885)*($I:$I=$I885)*($T:$T=$T885)*($S:$S=_xlfn.MINIFS($S:$S,$T:$T,"="&amp;$T885)),"")))))&amp;"",IF(O885="","",""))&amp;""</f>
        <v/>
      </c>
      <c r="AX885" t="str" cm="1">
        <f t="array" ref="AX885">IFERROR(IF(P885&lt;&gt;"",P885,IF(OR($S885="",$T885=""),"",IF($T885&lt;&gt;"",_xlfn._xlws.FILTER(P:P,($BU:$BU=$BU885)*($I:$I=$I885)*($T:$T=$T885)*($S:$S=_xlfn.MINIFS($S:$S,$T:$T,"="&amp;$T885)),""))))&amp;"",IF(P885="","",""))&amp;""</f>
        <v/>
      </c>
      <c r="AY885" t="str" cm="1">
        <f t="array" ref="AY885">IFERROR(IF(Q885&lt;&gt;"",Q885,IF(OR($S885="",$T885=""),"",IF($T885&lt;&gt;"",_xlfn._xlws.FILTER(Q:Q,($BU:$BU=$BU885)*($I:$I=$I885)*($T:$T=$T885)*($S:$S=_xlfn.MINIFS($S:$S,$T:$T,"="&amp;$T885)),""))))&amp;"",IF(Q885="","",""))&amp;""</f>
        <v/>
      </c>
      <c r="AZ885" t="str" cm="1">
        <f t="array" ref="AZ885">IFERROR(IF(R885&lt;&gt;"",R885,IF(OR($S885="",$T885=""),"",IF($T885&lt;&gt;"",_xlfn._xlws.FILTER(R:R,($BU:$BU=$BU885)*($I:$I=$I885)*($T:$T=$T885)*($S:$S=_xlfn.MINIFS($S:$S,$T:$T,"="&amp;$T885)),""))))&amp;"",IF(R885="","",""))&amp;""</f>
        <v/>
      </c>
      <c r="BA885" s="6">
        <f t="shared" si="1246"/>
        <v>82</v>
      </c>
      <c r="BB885">
        <f t="shared" ref="BB885:BD885" si="1307">BB884</f>
        <v>18987</v>
      </c>
      <c r="BC885" t="str">
        <f t="shared" si="1307"/>
        <v>Velodrome</v>
      </c>
      <c r="BD885" t="str">
        <f t="shared" si="1307"/>
        <v>Outlaws</v>
      </c>
      <c r="BE885" t="s">
        <v>6</v>
      </c>
      <c r="BF885" t="s">
        <v>205</v>
      </c>
      <c r="BI885" cm="1">
        <f t="array" aca="1" ref="BI885" ca="1">IFERROR(_xlfn._xlws.FILTER(shifts!A:A,(shifts!B:B=events!AD885)*(shifts!AG:AG&gt;=events!BK885)*(shifts!AH:AH&lt;=events!BL885)),BI884)</f>
        <v>33</v>
      </c>
      <c r="BJ885" s="15">
        <f t="shared" si="1248"/>
        <v>0</v>
      </c>
      <c r="BK885">
        <f t="shared" si="1249"/>
        <v>285</v>
      </c>
      <c r="BL885">
        <f t="shared" si="1250"/>
        <v>285</v>
      </c>
      <c r="BM885" s="15">
        <f>SUMIFS(BJ$2:BJ885,K$2:K885,"=Intermission")+SUMIFS(BJ$2:BJ885,K$2:K885,"=Timeout")</f>
        <v>0</v>
      </c>
      <c r="BN885">
        <f t="shared" si="1251"/>
        <v>0</v>
      </c>
      <c r="BO885" s="19">
        <f t="shared" si="1252"/>
        <v>795</v>
      </c>
      <c r="BP885">
        <f t="shared" si="1253"/>
        <v>790</v>
      </c>
      <c r="BQ885" s="17">
        <f t="shared" si="1254"/>
        <v>795</v>
      </c>
      <c r="BR885" t="str">
        <f t="shared" si="1255"/>
        <v>event_team_player_1</v>
      </c>
      <c r="BS885">
        <f>COUNTIFS(S$3:S885,"="&amp;S885,AI$3:AI885,"="&amp;AI885)</f>
        <v>1</v>
      </c>
      <c r="BT885" t="str">
        <f>IFERROR(VLOOKUP(BB885&amp;BU885&amp;X885,game_rosters!U:W,3,FALSE),"")</f>
        <v>P100185</v>
      </c>
      <c r="BU885" t="str">
        <f t="shared" si="1256"/>
        <v>Outlaws</v>
      </c>
    </row>
    <row r="886" spans="1:73" x14ac:dyDescent="0.2">
      <c r="A886" t="str">
        <f t="shared" si="1231"/>
        <v/>
      </c>
      <c r="I886" s="44">
        <v>13</v>
      </c>
      <c r="O886" t="s">
        <v>629</v>
      </c>
      <c r="R886" s="51">
        <v>1</v>
      </c>
      <c r="S886">
        <v>453</v>
      </c>
      <c r="T886">
        <v>80</v>
      </c>
      <c r="X886">
        <v>13</v>
      </c>
      <c r="Z886">
        <v>1</v>
      </c>
      <c r="AA886">
        <f t="shared" si="1281"/>
        <v>1453</v>
      </c>
      <c r="AB886">
        <f t="shared" si="1282"/>
        <v>9080</v>
      </c>
      <c r="AC886">
        <f t="shared" si="1225"/>
        <v>9080</v>
      </c>
      <c r="AD886" s="6">
        <v>1</v>
      </c>
      <c r="AE886" t="s">
        <v>940</v>
      </c>
      <c r="AF886" t="s">
        <v>900</v>
      </c>
      <c r="AG886" t="s">
        <v>756</v>
      </c>
      <c r="AH886" t="s">
        <v>756</v>
      </c>
      <c r="AI886" t="str">
        <f t="shared" si="1232"/>
        <v>e</v>
      </c>
      <c r="AJ886" t="str">
        <f t="shared" si="1233"/>
        <v/>
      </c>
      <c r="AK886" t="str">
        <f t="shared" si="1234"/>
        <v/>
      </c>
      <c r="AL886" t="str">
        <f t="shared" si="1235"/>
        <v/>
      </c>
      <c r="AM886" t="str">
        <f t="shared" si="1236"/>
        <v/>
      </c>
      <c r="AN886" t="str">
        <f t="shared" si="1237"/>
        <v>Away</v>
      </c>
      <c r="AO886" t="str">
        <f t="shared" si="1238"/>
        <v>a</v>
      </c>
      <c r="AP886" t="str">
        <f t="shared" si="1239"/>
        <v/>
      </c>
      <c r="AQ886" t="str">
        <f t="shared" si="1240"/>
        <v/>
      </c>
      <c r="AR886" t="str">
        <f t="shared" si="1241"/>
        <v>Away</v>
      </c>
      <c r="AS886" t="str">
        <f t="shared" si="1242"/>
        <v>a</v>
      </c>
      <c r="AT886" t="str">
        <f t="shared" si="1243"/>
        <v>Offensive</v>
      </c>
      <c r="AU886" t="str">
        <f t="shared" si="1244"/>
        <v/>
      </c>
      <c r="AV886" t="str">
        <f t="shared" si="1245"/>
        <v/>
      </c>
      <c r="AW886" t="str" cm="1">
        <f t="array" ref="AW886">IFERROR(IF(O886&lt;&gt;"",O886,IF(OR($S886="",$T886=""),"",IF(O886&lt;&gt;"",O886,IF($T886&lt;&gt;"",_xlfn._xlws.FILTER(O:O,($BU:$BU=$BU886)*($I:$I=$I886)*($T:$T=$T886)*($S:$S=_xlfn.MINIFS($S:$S,$T:$T,"="&amp;$T886)),"")))))&amp;"",IF(O886="","",""))&amp;""</f>
        <v>OffensivePlay_Possession-FrontofNet</v>
      </c>
      <c r="AX886" t="str" cm="1">
        <f t="array" ref="AX886">IFERROR(IF(P886&lt;&gt;"",P886,IF(OR($S886="",$T886=""),"",IF($T886&lt;&gt;"",_xlfn._xlws.FILTER(P:P,($BU:$BU=$BU886)*($I:$I=$I886)*($T:$T=$T886)*($S:$S=_xlfn.MINIFS($S:$S,$T:$T,"="&amp;$T886)),""))))&amp;"",IF(P886="","",""))&amp;""</f>
        <v/>
      </c>
      <c r="AY886" t="str" cm="1">
        <f t="array" ref="AY886">IFERROR(IF(Q886&lt;&gt;"",Q886,IF(OR($S886="",$T886=""),"",IF($T886&lt;&gt;"",_xlfn._xlws.FILTER(Q:Q,($BU:$BU=$BU886)*($I:$I=$I886)*($T:$T=$T886)*($S:$S=_xlfn.MINIFS($S:$S,$T:$T,"="&amp;$T886)),""))))&amp;"",IF(Q886="","",""))&amp;""</f>
        <v/>
      </c>
      <c r="AZ886" t="str" cm="1">
        <f t="array" ref="AZ886">IFERROR(IF(R886&lt;&gt;"",R886,IF(OR($S886="",$T886=""),"",IF($T886&lt;&gt;"",_xlfn._xlws.FILTER(R:R,($BU:$BU=$BU886)*($I:$I=$I886)*($T:$T=$T886)*($S:$S=_xlfn.MINIFS($S:$S,$T:$T,"="&amp;$T886)),""))))&amp;"",IF(R886="","",""))&amp;""</f>
        <v>1</v>
      </c>
      <c r="BA886" s="6">
        <f t="shared" si="1246"/>
        <v>82</v>
      </c>
      <c r="BB886">
        <f t="shared" ref="BB886:BD886" si="1308">BB885</f>
        <v>18987</v>
      </c>
      <c r="BC886" t="str">
        <f t="shared" si="1308"/>
        <v>Velodrome</v>
      </c>
      <c r="BD886" t="str">
        <f t="shared" si="1308"/>
        <v>Outlaws</v>
      </c>
      <c r="BE886" t="s">
        <v>6</v>
      </c>
      <c r="BF886" t="s">
        <v>205</v>
      </c>
      <c r="BI886" cm="1">
        <f t="array" aca="1" ref="BI886" ca="1">IFERROR(_xlfn._xlws.FILTER(shifts!A:A,(shifts!B:B=events!AD886)*(shifts!AG:AG&gt;=events!BK886)*(shifts!AH:AH&lt;=events!BL886)),BI885)</f>
        <v>33</v>
      </c>
      <c r="BJ886" s="15">
        <f t="shared" si="1248"/>
        <v>0</v>
      </c>
      <c r="BK886">
        <f t="shared" si="1249"/>
        <v>285</v>
      </c>
      <c r="BL886">
        <f t="shared" si="1250"/>
        <v>285</v>
      </c>
      <c r="BM886" s="15">
        <f>SUMIFS(BJ$2:BJ886,K$2:K886,"=Intermission")+SUMIFS(BJ$2:BJ886,K$2:K886,"=Timeout")</f>
        <v>0</v>
      </c>
      <c r="BN886">
        <f t="shared" si="1251"/>
        <v>0</v>
      </c>
      <c r="BO886" s="19">
        <f t="shared" si="1252"/>
        <v>795</v>
      </c>
      <c r="BP886">
        <f t="shared" si="1253"/>
        <v>790</v>
      </c>
      <c r="BQ886" s="17">
        <f t="shared" si="1254"/>
        <v>795</v>
      </c>
      <c r="BR886" t="str">
        <f t="shared" si="1255"/>
        <v>event_team_player_2</v>
      </c>
      <c r="BS886">
        <f>COUNTIFS(S$3:S886,"="&amp;S886,AI$3:AI886,"="&amp;AI886)</f>
        <v>2</v>
      </c>
      <c r="BT886" t="str">
        <f>IFERROR(VLOOKUP(BB886&amp;BU886&amp;X886,game_rosters!U:W,3,FALSE),"")</f>
        <v>P100031</v>
      </c>
      <c r="BU886" t="str">
        <f t="shared" si="1256"/>
        <v>Outlaws</v>
      </c>
    </row>
    <row r="887" spans="1:73" x14ac:dyDescent="0.2">
      <c r="A887" t="str">
        <f t="shared" si="1231"/>
        <v/>
      </c>
      <c r="I887" s="44">
        <v>39</v>
      </c>
      <c r="S887">
        <v>453</v>
      </c>
      <c r="T887">
        <v>80</v>
      </c>
      <c r="X887">
        <v>39</v>
      </c>
      <c r="AA887">
        <f t="shared" si="1281"/>
        <v>1453</v>
      </c>
      <c r="AB887">
        <f t="shared" si="1282"/>
        <v>9080</v>
      </c>
      <c r="AC887">
        <f t="shared" si="1225"/>
        <v>9080</v>
      </c>
      <c r="AD887" s="6">
        <v>1</v>
      </c>
      <c r="AE887" t="s">
        <v>940</v>
      </c>
      <c r="AF887" t="s">
        <v>900</v>
      </c>
      <c r="AG887" t="s">
        <v>756</v>
      </c>
      <c r="AH887" t="s">
        <v>756</v>
      </c>
      <c r="AI887" t="str">
        <f t="shared" si="1232"/>
        <v>o</v>
      </c>
      <c r="AJ887" t="str">
        <f t="shared" si="1233"/>
        <v/>
      </c>
      <c r="AK887" t="str">
        <f t="shared" si="1234"/>
        <v/>
      </c>
      <c r="AL887" t="str">
        <f t="shared" si="1235"/>
        <v/>
      </c>
      <c r="AM887" t="str">
        <f t="shared" si="1236"/>
        <v/>
      </c>
      <c r="AN887" t="str">
        <f t="shared" si="1237"/>
        <v>Away</v>
      </c>
      <c r="AO887" t="str">
        <f t="shared" si="1238"/>
        <v>a</v>
      </c>
      <c r="AP887" t="str">
        <f t="shared" si="1239"/>
        <v/>
      </c>
      <c r="AQ887" t="str">
        <f t="shared" si="1240"/>
        <v/>
      </c>
      <c r="AR887" t="str">
        <f t="shared" si="1241"/>
        <v>Away</v>
      </c>
      <c r="AS887" t="str">
        <f t="shared" si="1242"/>
        <v>a</v>
      </c>
      <c r="AT887" t="str">
        <f t="shared" si="1243"/>
        <v>Defensive</v>
      </c>
      <c r="AU887" t="str">
        <f t="shared" si="1244"/>
        <v/>
      </c>
      <c r="AV887" t="str">
        <f t="shared" si="1245"/>
        <v/>
      </c>
      <c r="AW887" t="str" cm="1">
        <f t="array" ref="AW887">IFERROR(IF(O887&lt;&gt;"",O887,IF(OR($S887="",$T887=""),"",IF(O887&lt;&gt;"",O887,IF($T887&lt;&gt;"",_xlfn._xlws.FILTER(O:O,($BU:$BU=$BU887)*($I:$I=$I887)*($T:$T=$T887)*($S:$S=_xlfn.MINIFS($S:$S,$T:$T,"="&amp;$T887)),"")))))&amp;"",IF(O887="","",""))&amp;""</f>
        <v/>
      </c>
      <c r="AX887" t="str" cm="1">
        <f t="array" ref="AX887">IFERROR(IF(P887&lt;&gt;"",P887,IF(OR($S887="",$T887=""),"",IF($T887&lt;&gt;"",_xlfn._xlws.FILTER(P:P,($BU:$BU=$BU887)*($I:$I=$I887)*($T:$T=$T887)*($S:$S=_xlfn.MINIFS($S:$S,$T:$T,"="&amp;$T887)),""))))&amp;"",IF(P887="","",""))&amp;""</f>
        <v/>
      </c>
      <c r="AY887" t="str" cm="1">
        <f t="array" ref="AY887">IFERROR(IF(Q887&lt;&gt;"",Q887,IF(OR($S887="",$T887=""),"",IF($T887&lt;&gt;"",_xlfn._xlws.FILTER(Q:Q,($BU:$BU=$BU887)*($I:$I=$I887)*($T:$T=$T887)*($S:$S=_xlfn.MINIFS($S:$S,$T:$T,"="&amp;$T887)),""))))&amp;"",IF(Q887="","",""))&amp;""</f>
        <v/>
      </c>
      <c r="AZ887" t="str" cm="1">
        <f t="array" ref="AZ887">IFERROR(IF(R887&lt;&gt;"",R887,IF(OR($S887="",$T887=""),"",IF($T887&lt;&gt;"",_xlfn._xlws.FILTER(R:R,($BU:$BU=$BU887)*($I:$I=$I887)*($T:$T=$T887)*($S:$S=_xlfn.MINIFS($S:$S,$T:$T,"="&amp;$T887)),""))))&amp;"",IF(R887="","",""))&amp;""</f>
        <v/>
      </c>
      <c r="BA887" s="6">
        <f t="shared" si="1246"/>
        <v>82</v>
      </c>
      <c r="BB887">
        <f t="shared" ref="BB887:BD887" si="1309">BB886</f>
        <v>18987</v>
      </c>
      <c r="BC887" t="str">
        <f t="shared" si="1309"/>
        <v>Velodrome</v>
      </c>
      <c r="BD887" t="str">
        <f t="shared" si="1309"/>
        <v>Outlaws</v>
      </c>
      <c r="BE887" t="s">
        <v>6</v>
      </c>
      <c r="BF887" t="s">
        <v>205</v>
      </c>
      <c r="BI887" cm="1">
        <f t="array" aca="1" ref="BI887" ca="1">IFERROR(_xlfn._xlws.FILTER(shifts!A:A,(shifts!B:B=events!AD887)*(shifts!AG:AG&gt;=events!BK887)*(shifts!AH:AH&lt;=events!BL887)),BI886)</f>
        <v>33</v>
      </c>
      <c r="BJ887" s="15">
        <f t="shared" si="1248"/>
        <v>0</v>
      </c>
      <c r="BK887">
        <f t="shared" si="1249"/>
        <v>285</v>
      </c>
      <c r="BL887">
        <f t="shared" si="1250"/>
        <v>285</v>
      </c>
      <c r="BM887" s="15">
        <f>SUMIFS(BJ$2:BJ887,K$2:K887,"=Intermission")+SUMIFS(BJ$2:BJ887,K$2:K887,"=Timeout")</f>
        <v>0</v>
      </c>
      <c r="BN887">
        <f t="shared" si="1251"/>
        <v>0</v>
      </c>
      <c r="BO887" s="19">
        <f t="shared" si="1252"/>
        <v>795</v>
      </c>
      <c r="BP887">
        <f t="shared" si="1253"/>
        <v>790</v>
      </c>
      <c r="BQ887" s="17">
        <f t="shared" si="1254"/>
        <v>795</v>
      </c>
      <c r="BR887" t="str">
        <f t="shared" si="1255"/>
        <v>opp_team_player_1</v>
      </c>
      <c r="BS887">
        <f>COUNTIFS(S$3:S887,"="&amp;S887,AI$3:AI887,"="&amp;AI887)</f>
        <v>1</v>
      </c>
      <c r="BT887" t="str">
        <f>IFERROR(VLOOKUP(BB887&amp;BU887&amp;X887,game_rosters!U:W,3,FALSE),"")</f>
        <v>P100016</v>
      </c>
      <c r="BU887" t="str">
        <f t="shared" si="1256"/>
        <v>Velodrome</v>
      </c>
    </row>
    <row r="888" spans="1:73" x14ac:dyDescent="0.2">
      <c r="A888" t="str">
        <f t="shared" si="1231"/>
        <v/>
      </c>
      <c r="I888" s="44">
        <v>84</v>
      </c>
      <c r="O888" t="s">
        <v>651</v>
      </c>
      <c r="R888" s="51">
        <v>1</v>
      </c>
      <c r="S888">
        <v>453</v>
      </c>
      <c r="T888">
        <v>80</v>
      </c>
      <c r="X888">
        <v>84</v>
      </c>
      <c r="AA888">
        <f t="shared" si="1281"/>
        <v>1453</v>
      </c>
      <c r="AB888">
        <f t="shared" si="1282"/>
        <v>9080</v>
      </c>
      <c r="AC888">
        <f t="shared" si="1225"/>
        <v>9080</v>
      </c>
      <c r="AD888" s="6">
        <v>1</v>
      </c>
      <c r="AE888" t="s">
        <v>940</v>
      </c>
      <c r="AF888" t="s">
        <v>900</v>
      </c>
      <c r="AG888" t="s">
        <v>756</v>
      </c>
      <c r="AH888" t="s">
        <v>756</v>
      </c>
      <c r="AI888" t="str">
        <f t="shared" si="1232"/>
        <v>o</v>
      </c>
      <c r="AJ888" t="str">
        <f t="shared" si="1233"/>
        <v/>
      </c>
      <c r="AK888" t="str">
        <f t="shared" si="1234"/>
        <v/>
      </c>
      <c r="AL888" t="str">
        <f t="shared" si="1235"/>
        <v/>
      </c>
      <c r="AM888" t="str">
        <f t="shared" si="1236"/>
        <v/>
      </c>
      <c r="AN888" t="str">
        <f t="shared" si="1237"/>
        <v>Away</v>
      </c>
      <c r="AO888" t="str">
        <f t="shared" si="1238"/>
        <v>a</v>
      </c>
      <c r="AP888" t="str">
        <f t="shared" si="1239"/>
        <v/>
      </c>
      <c r="AQ888" t="str">
        <f t="shared" si="1240"/>
        <v/>
      </c>
      <c r="AR888" t="str">
        <f t="shared" si="1241"/>
        <v>Away</v>
      </c>
      <c r="AS888" t="str">
        <f t="shared" si="1242"/>
        <v>a</v>
      </c>
      <c r="AT888" t="str">
        <f t="shared" si="1243"/>
        <v>Defensive</v>
      </c>
      <c r="AU888" t="str">
        <f t="shared" si="1244"/>
        <v/>
      </c>
      <c r="AV888" t="str">
        <f t="shared" si="1245"/>
        <v/>
      </c>
      <c r="AW888" t="str" cm="1">
        <f t="array" ref="AW888">IFERROR(IF(O888&lt;&gt;"",O888,IF(OR($S888="",$T888=""),"",IF(O888&lt;&gt;"",O888,IF($T888&lt;&gt;"",_xlfn._xlws.FILTER(O:O,($BU:$BU=$BU888)*($I:$I=$I888)*($T:$T=$T888)*($S:$S=_xlfn.MINIFS($S:$S,$T:$T,"="&amp;$T888)),"")))))&amp;"",IF(O888="","",""))&amp;""</f>
        <v>Defensive_PlayShot-BoxOut</v>
      </c>
      <c r="AX888" t="str" cm="1">
        <f t="array" ref="AX888">IFERROR(IF(P888&lt;&gt;"",P888,IF(OR($S888="",$T888=""),"",IF($T888&lt;&gt;"",_xlfn._xlws.FILTER(P:P,($BU:$BU=$BU888)*($I:$I=$I888)*($T:$T=$T888)*($S:$S=_xlfn.MINIFS($S:$S,$T:$T,"="&amp;$T888)),""))))&amp;"",IF(P888="","",""))&amp;""</f>
        <v/>
      </c>
      <c r="AY888" t="str" cm="1">
        <f t="array" ref="AY888">IFERROR(IF(Q888&lt;&gt;"",Q888,IF(OR($S888="",$T888=""),"",IF($T888&lt;&gt;"",_xlfn._xlws.FILTER(Q:Q,($BU:$BU=$BU888)*($I:$I=$I888)*($T:$T=$T888)*($S:$S=_xlfn.MINIFS($S:$S,$T:$T,"="&amp;$T888)),""))))&amp;"",IF(Q888="","",""))&amp;""</f>
        <v/>
      </c>
      <c r="AZ888" t="str" cm="1">
        <f t="array" ref="AZ888">IFERROR(IF(R888&lt;&gt;"",R888,IF(OR($S888="",$T888=""),"",IF($T888&lt;&gt;"",_xlfn._xlws.FILTER(R:R,($BU:$BU=$BU888)*($I:$I=$I888)*($T:$T=$T888)*($S:$S=_xlfn.MINIFS($S:$S,$T:$T,"="&amp;$T888)),""))))&amp;"",IF(R888="","",""))&amp;""</f>
        <v>1</v>
      </c>
      <c r="BA888" s="6">
        <f t="shared" si="1246"/>
        <v>82</v>
      </c>
      <c r="BB888">
        <f t="shared" ref="BB888:BD888" si="1310">BB887</f>
        <v>18987</v>
      </c>
      <c r="BC888" t="str">
        <f t="shared" si="1310"/>
        <v>Velodrome</v>
      </c>
      <c r="BD888" t="str">
        <f t="shared" si="1310"/>
        <v>Outlaws</v>
      </c>
      <c r="BE888" t="s">
        <v>6</v>
      </c>
      <c r="BF888" t="s">
        <v>205</v>
      </c>
      <c r="BI888" cm="1">
        <f t="array" aca="1" ref="BI888" ca="1">IFERROR(_xlfn._xlws.FILTER(shifts!A:A,(shifts!B:B=events!AD888)*(shifts!AG:AG&gt;=events!BK888)*(shifts!AH:AH&lt;=events!BL888)),BI887)</f>
        <v>33</v>
      </c>
      <c r="BJ888" s="15">
        <f t="shared" si="1248"/>
        <v>0</v>
      </c>
      <c r="BK888">
        <f t="shared" si="1249"/>
        <v>285</v>
      </c>
      <c r="BL888">
        <f t="shared" si="1250"/>
        <v>285</v>
      </c>
      <c r="BM888" s="15">
        <f>SUMIFS(BJ$2:BJ888,K$2:K888,"=Intermission")+SUMIFS(BJ$2:BJ888,K$2:K888,"=Timeout")</f>
        <v>0</v>
      </c>
      <c r="BN888">
        <f t="shared" si="1251"/>
        <v>0</v>
      </c>
      <c r="BO888" s="19">
        <f t="shared" si="1252"/>
        <v>795</v>
      </c>
      <c r="BP888">
        <f t="shared" si="1253"/>
        <v>790</v>
      </c>
      <c r="BQ888" s="17">
        <f t="shared" si="1254"/>
        <v>795</v>
      </c>
      <c r="BR888" t="str">
        <f t="shared" si="1255"/>
        <v>opp_team_player_2</v>
      </c>
      <c r="BS888">
        <f>COUNTIFS(S$3:S888,"="&amp;S888,AI$3:AI888,"="&amp;AI888)</f>
        <v>2</v>
      </c>
      <c r="BT888" t="str">
        <f>IFERROR(VLOOKUP(BB888&amp;BU888&amp;X888,game_rosters!U:W,3,FALSE),"")</f>
        <v>P100198</v>
      </c>
      <c r="BU888" t="str">
        <f t="shared" si="1256"/>
        <v>Velodrome</v>
      </c>
    </row>
    <row r="889" spans="1:73" x14ac:dyDescent="0.2">
      <c r="A889">
        <f t="shared" si="1231"/>
        <v>1</v>
      </c>
      <c r="I889" s="44">
        <v>39</v>
      </c>
      <c r="K889" t="s">
        <v>15</v>
      </c>
      <c r="L889" t="s">
        <v>189</v>
      </c>
      <c r="M889" t="s">
        <v>101</v>
      </c>
      <c r="S889">
        <v>454</v>
      </c>
      <c r="T889">
        <v>80</v>
      </c>
      <c r="W889" t="s">
        <v>735</v>
      </c>
      <c r="X889">
        <v>39</v>
      </c>
      <c r="Z889">
        <v>1</v>
      </c>
      <c r="AA889">
        <f t="shared" si="1281"/>
        <v>1454</v>
      </c>
      <c r="AB889">
        <f t="shared" si="1282"/>
        <v>9080</v>
      </c>
      <c r="AC889">
        <f t="shared" si="1225"/>
        <v>9080</v>
      </c>
      <c r="AD889" s="6">
        <v>1</v>
      </c>
      <c r="AE889" t="s">
        <v>940</v>
      </c>
      <c r="AF889" t="s">
        <v>900</v>
      </c>
      <c r="AG889" t="s">
        <v>756</v>
      </c>
      <c r="AH889" t="s">
        <v>756</v>
      </c>
      <c r="AI889" t="str">
        <f t="shared" si="1232"/>
        <v>e</v>
      </c>
      <c r="AJ889" t="str">
        <f t="shared" si="1233"/>
        <v/>
      </c>
      <c r="AK889" t="str">
        <f t="shared" si="1234"/>
        <v/>
      </c>
      <c r="AL889" t="str">
        <f t="shared" si="1235"/>
        <v/>
      </c>
      <c r="AM889" t="str">
        <f t="shared" si="1236"/>
        <v/>
      </c>
      <c r="AN889" t="str">
        <f t="shared" si="1237"/>
        <v>Home</v>
      </c>
      <c r="AO889" t="str">
        <f t="shared" si="1238"/>
        <v>h</v>
      </c>
      <c r="AP889" t="str">
        <f t="shared" si="1239"/>
        <v/>
      </c>
      <c r="AQ889" t="str">
        <f t="shared" si="1240"/>
        <v/>
      </c>
      <c r="AR889" t="str">
        <f t="shared" si="1241"/>
        <v>Home</v>
      </c>
      <c r="AS889" t="str">
        <f t="shared" si="1242"/>
        <v>h</v>
      </c>
      <c r="AT889" t="str">
        <f t="shared" si="1243"/>
        <v>Defensive</v>
      </c>
      <c r="AU889" t="str">
        <f t="shared" si="1244"/>
        <v/>
      </c>
      <c r="AV889" t="str">
        <f t="shared" si="1245"/>
        <v/>
      </c>
      <c r="AW889" t="str" cm="1">
        <f t="array" ref="AW889">IFERROR(IF(O889&lt;&gt;"",O889,IF(OR($S889="",$T889=""),"",IF(O889&lt;&gt;"",O889,IF($T889&lt;&gt;"",_xlfn._xlws.FILTER(O:O,($BU:$BU=$BU889)*($I:$I=$I889)*($T:$T=$T889)*($S:$S=_xlfn.MINIFS($S:$S,$T:$T,"="&amp;$T889)),"")))))&amp;"",IF(O889="","",""))&amp;""</f>
        <v/>
      </c>
      <c r="AX889" t="str" cm="1">
        <f t="array" ref="AX889">IFERROR(IF(P889&lt;&gt;"",P889,IF(OR($S889="",$T889=""),"",IF($T889&lt;&gt;"",_xlfn._xlws.FILTER(P:P,($BU:$BU=$BU889)*($I:$I=$I889)*($T:$T=$T889)*($S:$S=_xlfn.MINIFS($S:$S,$T:$T,"="&amp;$T889)),""))))&amp;"",IF(P889="","",""))&amp;""</f>
        <v/>
      </c>
      <c r="AY889" t="str" cm="1">
        <f t="array" ref="AY889">IFERROR(IF(Q889&lt;&gt;"",Q889,IF(OR($S889="",$T889=""),"",IF($T889&lt;&gt;"",_xlfn._xlws.FILTER(Q:Q,($BU:$BU=$BU889)*($I:$I=$I889)*($T:$T=$T889)*($S:$S=_xlfn.MINIFS($S:$S,$T:$T,"="&amp;$T889)),""))))&amp;"",IF(Q889="","",""))&amp;""</f>
        <v/>
      </c>
      <c r="AZ889" t="str" cm="1">
        <f t="array" ref="AZ889">IFERROR(IF(R889&lt;&gt;"",R889,IF(OR($S889="",$T889=""),"",IF($T889&lt;&gt;"",_xlfn._xlws.FILTER(R:R,($BU:$BU=$BU889)*($I:$I=$I889)*($T:$T=$T889)*($S:$S=_xlfn.MINIFS($S:$S,$T:$T,"="&amp;$T889)),""))))&amp;"",IF(R889="","",""))&amp;""</f>
        <v/>
      </c>
      <c r="BA889" s="6">
        <f t="shared" si="1246"/>
        <v>82</v>
      </c>
      <c r="BB889">
        <f t="shared" ref="BB889:BD889" si="1311">BB888</f>
        <v>18987</v>
      </c>
      <c r="BC889" t="str">
        <f t="shared" si="1311"/>
        <v>Velodrome</v>
      </c>
      <c r="BD889" t="str">
        <f t="shared" si="1311"/>
        <v>Outlaws</v>
      </c>
      <c r="BE889" t="s">
        <v>15</v>
      </c>
      <c r="BF889" t="s">
        <v>756</v>
      </c>
      <c r="BI889" cm="1">
        <f t="array" aca="1" ref="BI889" ca="1">IFERROR(_xlfn._xlws.FILTER(shifts!A:A,(shifts!B:B=events!AD889)*(shifts!AG:AG&gt;=events!BK889)*(shifts!AH:AH&lt;=events!BL889)),BI888)</f>
        <v>33</v>
      </c>
      <c r="BJ889" s="15">
        <f t="shared" si="1248"/>
        <v>0</v>
      </c>
      <c r="BK889">
        <f t="shared" si="1249"/>
        <v>285</v>
      </c>
      <c r="BL889">
        <f t="shared" si="1250"/>
        <v>285</v>
      </c>
      <c r="BM889" s="15">
        <f>SUMIFS(BJ$2:BJ889,K$2:K889,"=Intermission")+SUMIFS(BJ$2:BJ889,K$2:K889,"=Timeout")</f>
        <v>0</v>
      </c>
      <c r="BN889">
        <f t="shared" si="1251"/>
        <v>0</v>
      </c>
      <c r="BO889" s="19">
        <f t="shared" si="1252"/>
        <v>795</v>
      </c>
      <c r="BP889">
        <f t="shared" si="1253"/>
        <v>790</v>
      </c>
      <c r="BQ889" s="17">
        <f t="shared" si="1254"/>
        <v>795</v>
      </c>
      <c r="BR889" t="str">
        <f t="shared" si="1255"/>
        <v>event_team_player_1</v>
      </c>
      <c r="BS889">
        <f>COUNTIFS(S$3:S889,"="&amp;S889,AI$3:AI889,"="&amp;AI889)</f>
        <v>1</v>
      </c>
      <c r="BT889" t="str">
        <f>IFERROR(VLOOKUP(BB889&amp;BU889&amp;X889,game_rosters!U:W,3,FALSE),"")</f>
        <v>P100016</v>
      </c>
      <c r="BU889" t="str">
        <f t="shared" si="1256"/>
        <v>Velodrome</v>
      </c>
    </row>
    <row r="890" spans="1:73" x14ac:dyDescent="0.2">
      <c r="A890" t="str">
        <f t="shared" si="1231"/>
        <v/>
      </c>
      <c r="I890" s="44">
        <v>84</v>
      </c>
      <c r="O890" t="s">
        <v>651</v>
      </c>
      <c r="R890" s="51">
        <v>1</v>
      </c>
      <c r="S890">
        <v>454</v>
      </c>
      <c r="T890">
        <v>80</v>
      </c>
      <c r="X890">
        <v>84</v>
      </c>
      <c r="Z890">
        <v>1</v>
      </c>
      <c r="AA890">
        <f t="shared" si="1281"/>
        <v>1454</v>
      </c>
      <c r="AB890">
        <f t="shared" si="1282"/>
        <v>9080</v>
      </c>
      <c r="AC890">
        <f t="shared" si="1225"/>
        <v>9080</v>
      </c>
      <c r="AD890" s="6">
        <v>1</v>
      </c>
      <c r="AE890" t="s">
        <v>940</v>
      </c>
      <c r="AF890" t="s">
        <v>900</v>
      </c>
      <c r="AG890" t="s">
        <v>756</v>
      </c>
      <c r="AH890" t="s">
        <v>756</v>
      </c>
      <c r="AI890" t="str">
        <f t="shared" si="1232"/>
        <v>e</v>
      </c>
      <c r="AJ890" t="str">
        <f t="shared" si="1233"/>
        <v/>
      </c>
      <c r="AK890" t="str">
        <f t="shared" si="1234"/>
        <v/>
      </c>
      <c r="AL890" t="str">
        <f t="shared" si="1235"/>
        <v/>
      </c>
      <c r="AM890" t="str">
        <f t="shared" si="1236"/>
        <v/>
      </c>
      <c r="AN890" t="str">
        <f t="shared" si="1237"/>
        <v>Home</v>
      </c>
      <c r="AO890" t="str">
        <f t="shared" si="1238"/>
        <v>h</v>
      </c>
      <c r="AP890" t="str">
        <f t="shared" si="1239"/>
        <v/>
      </c>
      <c r="AQ890" t="str">
        <f t="shared" si="1240"/>
        <v/>
      </c>
      <c r="AR890" t="str">
        <f t="shared" si="1241"/>
        <v>Home</v>
      </c>
      <c r="AS890" t="str">
        <f t="shared" si="1242"/>
        <v>h</v>
      </c>
      <c r="AT890" t="e">
        <f t="shared" si="1243"/>
        <v>#REF!</v>
      </c>
      <c r="AU890" t="str">
        <f t="shared" si="1244"/>
        <v/>
      </c>
      <c r="AV890" t="str">
        <f t="shared" si="1245"/>
        <v/>
      </c>
      <c r="AW890" t="str" cm="1">
        <f t="array" ref="AW890">IFERROR(IF(O890&lt;&gt;"",O890,IF(OR($S890="",$T890=""),"",IF(O890&lt;&gt;"",O890,IF($T890&lt;&gt;"",_xlfn._xlws.FILTER(O:O,($BU:$BU=$BU890)*($I:$I=$I890)*($T:$T=$T890)*($S:$S=_xlfn.MINIFS($S:$S,$T:$T,"="&amp;$T890)),"")))))&amp;"",IF(O890="","",""))&amp;""</f>
        <v>Defensive_PlayShot-BoxOut</v>
      </c>
      <c r="AX890" t="str" cm="1">
        <f t="array" ref="AX890">IFERROR(IF(P890&lt;&gt;"",P890,IF(OR($S890="",$T890=""),"",IF($T890&lt;&gt;"",_xlfn._xlws.FILTER(P:P,($BU:$BU=$BU890)*($I:$I=$I890)*($T:$T=$T890)*($S:$S=_xlfn.MINIFS($S:$S,$T:$T,"="&amp;$T890)),""))))&amp;"",IF(P890="","",""))&amp;""</f>
        <v/>
      </c>
      <c r="AY890" t="str" cm="1">
        <f t="array" ref="AY890">IFERROR(IF(Q890&lt;&gt;"",Q890,IF(OR($S890="",$T890=""),"",IF($T890&lt;&gt;"",_xlfn._xlws.FILTER(Q:Q,($BU:$BU=$BU890)*($I:$I=$I890)*($T:$T=$T890)*($S:$S=_xlfn.MINIFS($S:$S,$T:$T,"="&amp;$T890)),""))))&amp;"",IF(Q890="","",""))&amp;""</f>
        <v/>
      </c>
      <c r="AZ890" t="str" cm="1">
        <f t="array" ref="AZ890">IFERROR(IF(R890&lt;&gt;"",R890,IF(OR($S890="",$T890=""),"",IF($T890&lt;&gt;"",_xlfn._xlws.FILTER(R:R,($BU:$BU=$BU890)*($I:$I=$I890)*($T:$T=$T890)*($S:$S=_xlfn.MINIFS($S:$S,$T:$T,"="&amp;$T890)),""))))&amp;"",IF(R890="","",""))&amp;""</f>
        <v>1</v>
      </c>
      <c r="BA890" s="6">
        <f t="shared" si="1246"/>
        <v>82</v>
      </c>
      <c r="BB890">
        <f t="shared" ref="BB890:BD890" si="1312">BB889</f>
        <v>18987</v>
      </c>
      <c r="BC890" t="str">
        <f t="shared" si="1312"/>
        <v>Velodrome</v>
      </c>
      <c r="BD890" t="str">
        <f t="shared" si="1312"/>
        <v>Outlaws</v>
      </c>
      <c r="BE890" t="s">
        <v>15</v>
      </c>
      <c r="BF890" t="e">
        <v>#REF!</v>
      </c>
      <c r="BI890" cm="1">
        <f t="array" aca="1" ref="BI890" ca="1">IFERROR(_xlfn._xlws.FILTER(shifts!A:A,(shifts!B:B=events!AD890)*(shifts!AG:AG&gt;=events!BK890)*(shifts!AH:AH&lt;=events!BL890)),BI889)</f>
        <v>33</v>
      </c>
      <c r="BJ890" s="15">
        <f t="shared" si="1248"/>
        <v>0</v>
      </c>
      <c r="BK890">
        <f t="shared" si="1249"/>
        <v>285</v>
      </c>
      <c r="BL890">
        <f t="shared" si="1250"/>
        <v>285</v>
      </c>
      <c r="BM890" s="15">
        <f>SUMIFS(BJ$2:BJ890,K$2:K890,"=Intermission")+SUMIFS(BJ$2:BJ890,K$2:K890,"=Timeout")</f>
        <v>0</v>
      </c>
      <c r="BN890">
        <f t="shared" si="1251"/>
        <v>0</v>
      </c>
      <c r="BO890" s="19">
        <f t="shared" si="1252"/>
        <v>795</v>
      </c>
      <c r="BP890">
        <f t="shared" si="1253"/>
        <v>790</v>
      </c>
      <c r="BQ890" s="17">
        <f t="shared" si="1254"/>
        <v>795</v>
      </c>
      <c r="BR890" t="str">
        <f t="shared" si="1255"/>
        <v>event_team_player_2</v>
      </c>
      <c r="BS890">
        <f>COUNTIFS(S$3:S890,"="&amp;S890,AI$3:AI890,"="&amp;AI890)</f>
        <v>2</v>
      </c>
      <c r="BT890" t="str">
        <f>IFERROR(VLOOKUP(BB890&amp;BU890&amp;X890,game_rosters!U:W,3,FALSE),"")</f>
        <v>P100198</v>
      </c>
      <c r="BU890" t="str">
        <f t="shared" si="1256"/>
        <v>Velodrome</v>
      </c>
    </row>
    <row r="891" spans="1:73" x14ac:dyDescent="0.2">
      <c r="A891" t="str">
        <f t="shared" si="1231"/>
        <v/>
      </c>
      <c r="I891" s="44">
        <v>77</v>
      </c>
      <c r="S891">
        <v>454</v>
      </c>
      <c r="T891">
        <v>80</v>
      </c>
      <c r="X891">
        <v>77</v>
      </c>
      <c r="AA891">
        <f t="shared" si="1281"/>
        <v>1454</v>
      </c>
      <c r="AB891">
        <f t="shared" si="1282"/>
        <v>9080</v>
      </c>
      <c r="AC891">
        <f t="shared" si="1225"/>
        <v>9080</v>
      </c>
      <c r="AD891" s="6">
        <v>1</v>
      </c>
      <c r="AE891" t="s">
        <v>940</v>
      </c>
      <c r="AF891" t="s">
        <v>900</v>
      </c>
      <c r="AG891" t="s">
        <v>756</v>
      </c>
      <c r="AH891" t="s">
        <v>756</v>
      </c>
      <c r="AI891" t="str">
        <f t="shared" si="1232"/>
        <v>o</v>
      </c>
      <c r="AJ891" t="str">
        <f t="shared" si="1233"/>
        <v/>
      </c>
      <c r="AK891" t="str">
        <f t="shared" si="1234"/>
        <v/>
      </c>
      <c r="AL891" t="str">
        <f t="shared" si="1235"/>
        <v/>
      </c>
      <c r="AM891" t="str">
        <f t="shared" si="1236"/>
        <v/>
      </c>
      <c r="AN891" t="str">
        <f t="shared" si="1237"/>
        <v>Home</v>
      </c>
      <c r="AO891" t="str">
        <f t="shared" si="1238"/>
        <v>h</v>
      </c>
      <c r="AP891" t="str">
        <f t="shared" si="1239"/>
        <v/>
      </c>
      <c r="AQ891" t="str">
        <f t="shared" si="1240"/>
        <v/>
      </c>
      <c r="AR891" t="str">
        <f t="shared" si="1241"/>
        <v>Home</v>
      </c>
      <c r="AS891" t="str">
        <f t="shared" si="1242"/>
        <v>h</v>
      </c>
      <c r="AT891" t="e">
        <f t="shared" si="1243"/>
        <v>#REF!</v>
      </c>
      <c r="AU891" t="str">
        <f t="shared" si="1244"/>
        <v/>
      </c>
      <c r="AV891" t="str">
        <f t="shared" si="1245"/>
        <v/>
      </c>
      <c r="AW891" t="str" cm="1">
        <f t="array" ref="AW891">IFERROR(IF(O891&lt;&gt;"",O891,IF(OR($S891="",$T891=""),"",IF(O891&lt;&gt;"",O891,IF($T891&lt;&gt;"",_xlfn._xlws.FILTER(O:O,($BU:$BU=$BU891)*($I:$I=$I891)*($T:$T=$T891)*($S:$S=_xlfn.MINIFS($S:$S,$T:$T,"="&amp;$T891)),"")))))&amp;"",IF(O891="","",""))&amp;""</f>
        <v/>
      </c>
      <c r="AX891" t="str" cm="1">
        <f t="array" ref="AX891">IFERROR(IF(P891&lt;&gt;"",P891,IF(OR($S891="",$T891=""),"",IF($T891&lt;&gt;"",_xlfn._xlws.FILTER(P:P,($BU:$BU=$BU891)*($I:$I=$I891)*($T:$T=$T891)*($S:$S=_xlfn.MINIFS($S:$S,$T:$T,"="&amp;$T891)),""))))&amp;"",IF(P891="","",""))&amp;""</f>
        <v/>
      </c>
      <c r="AY891" t="str" cm="1">
        <f t="array" ref="AY891">IFERROR(IF(Q891&lt;&gt;"",Q891,IF(OR($S891="",$T891=""),"",IF($T891&lt;&gt;"",_xlfn._xlws.FILTER(Q:Q,($BU:$BU=$BU891)*($I:$I=$I891)*($T:$T=$T891)*($S:$S=_xlfn.MINIFS($S:$S,$T:$T,"="&amp;$T891)),""))))&amp;"",IF(Q891="","",""))&amp;""</f>
        <v/>
      </c>
      <c r="AZ891" t="str" cm="1">
        <f t="array" ref="AZ891">IFERROR(IF(R891&lt;&gt;"",R891,IF(OR($S891="",$T891=""),"",IF($T891&lt;&gt;"",_xlfn._xlws.FILTER(R:R,($BU:$BU=$BU891)*($I:$I=$I891)*($T:$T=$T891)*($S:$S=_xlfn.MINIFS($S:$S,$T:$T,"="&amp;$T891)),""))))&amp;"",IF(R891="","",""))&amp;""</f>
        <v/>
      </c>
      <c r="BA891" s="6">
        <f t="shared" si="1246"/>
        <v>82</v>
      </c>
      <c r="BB891">
        <f t="shared" ref="BB891:BD891" si="1313">BB890</f>
        <v>18987</v>
      </c>
      <c r="BC891" t="str">
        <f t="shared" si="1313"/>
        <v>Velodrome</v>
      </c>
      <c r="BD891" t="str">
        <f t="shared" si="1313"/>
        <v>Outlaws</v>
      </c>
      <c r="BE891" t="s">
        <v>15</v>
      </c>
      <c r="BF891" t="e">
        <v>#REF!</v>
      </c>
      <c r="BI891" cm="1">
        <f t="array" aca="1" ref="BI891" ca="1">IFERROR(_xlfn._xlws.FILTER(shifts!A:A,(shifts!B:B=events!AD891)*(shifts!AG:AG&gt;=events!BK891)*(shifts!AH:AH&lt;=events!BL891)),BI890)</f>
        <v>33</v>
      </c>
      <c r="BJ891" s="15">
        <f t="shared" si="1248"/>
        <v>0</v>
      </c>
      <c r="BK891">
        <f t="shared" si="1249"/>
        <v>285</v>
      </c>
      <c r="BL891">
        <f t="shared" si="1250"/>
        <v>285</v>
      </c>
      <c r="BM891" s="15">
        <f>SUMIFS(BJ$2:BJ891,K$2:K891,"=Intermission")+SUMIFS(BJ$2:BJ891,K$2:K891,"=Timeout")</f>
        <v>0</v>
      </c>
      <c r="BN891">
        <f t="shared" si="1251"/>
        <v>0</v>
      </c>
      <c r="BO891" s="19">
        <f t="shared" si="1252"/>
        <v>795</v>
      </c>
      <c r="BP891">
        <f t="shared" si="1253"/>
        <v>790</v>
      </c>
      <c r="BQ891" s="17">
        <f t="shared" si="1254"/>
        <v>795</v>
      </c>
      <c r="BR891" t="str">
        <f t="shared" si="1255"/>
        <v>opp_team_player_1</v>
      </c>
      <c r="BS891">
        <f>COUNTIFS(S$3:S891,"="&amp;S891,AI$3:AI891,"="&amp;AI891)</f>
        <v>1</v>
      </c>
      <c r="BT891" t="str">
        <f>IFERROR(VLOOKUP(BB891&amp;BU891&amp;X891,game_rosters!U:W,3,FALSE),"")</f>
        <v>P100185</v>
      </c>
      <c r="BU891" t="str">
        <f t="shared" si="1256"/>
        <v>Outlaws</v>
      </c>
    </row>
    <row r="892" spans="1:73" x14ac:dyDescent="0.2">
      <c r="A892" t="str">
        <f t="shared" si="1231"/>
        <v/>
      </c>
      <c r="I892" s="44">
        <v>13</v>
      </c>
      <c r="O892" t="s">
        <v>629</v>
      </c>
      <c r="R892" s="51">
        <v>1</v>
      </c>
      <c r="S892">
        <v>454</v>
      </c>
      <c r="T892">
        <v>80</v>
      </c>
      <c r="X892">
        <v>13</v>
      </c>
      <c r="AA892">
        <f t="shared" si="1281"/>
        <v>1454</v>
      </c>
      <c r="AB892">
        <f t="shared" si="1282"/>
        <v>9080</v>
      </c>
      <c r="AC892">
        <f t="shared" si="1225"/>
        <v>9080</v>
      </c>
      <c r="AD892" s="6">
        <v>1</v>
      </c>
      <c r="AE892" t="s">
        <v>940</v>
      </c>
      <c r="AF892" t="s">
        <v>900</v>
      </c>
      <c r="AG892" t="s">
        <v>756</v>
      </c>
      <c r="AH892" t="s">
        <v>756</v>
      </c>
      <c r="AI892" t="str">
        <f t="shared" si="1232"/>
        <v>o</v>
      </c>
      <c r="AJ892" t="str">
        <f t="shared" si="1233"/>
        <v/>
      </c>
      <c r="AK892" t="str">
        <f t="shared" si="1234"/>
        <v/>
      </c>
      <c r="AL892" t="str">
        <f t="shared" si="1235"/>
        <v/>
      </c>
      <c r="AM892" t="str">
        <f t="shared" si="1236"/>
        <v/>
      </c>
      <c r="AN892" t="str">
        <f t="shared" si="1237"/>
        <v>Home</v>
      </c>
      <c r="AO892" t="str">
        <f t="shared" si="1238"/>
        <v>h</v>
      </c>
      <c r="AP892" t="str">
        <f t="shared" si="1239"/>
        <v/>
      </c>
      <c r="AQ892" t="str">
        <f t="shared" si="1240"/>
        <v/>
      </c>
      <c r="AR892" t="str">
        <f t="shared" si="1241"/>
        <v>Home</v>
      </c>
      <c r="AS892" t="str">
        <f t="shared" si="1242"/>
        <v>h</v>
      </c>
      <c r="AT892" t="e">
        <f t="shared" si="1243"/>
        <v>#REF!</v>
      </c>
      <c r="AU892" t="str">
        <f t="shared" si="1244"/>
        <v/>
      </c>
      <c r="AV892" t="str">
        <f t="shared" si="1245"/>
        <v/>
      </c>
      <c r="AW892" t="str" cm="1">
        <f t="array" ref="AW892">IFERROR(IF(O892&lt;&gt;"",O892,IF(OR($S892="",$T892=""),"",IF(O892&lt;&gt;"",O892,IF($T892&lt;&gt;"",_xlfn._xlws.FILTER(O:O,($BU:$BU=$BU892)*($I:$I=$I892)*($T:$T=$T892)*($S:$S=_xlfn.MINIFS($S:$S,$T:$T,"="&amp;$T892)),"")))))&amp;"",IF(O892="","",""))&amp;""</f>
        <v>OffensivePlay_Possession-FrontofNet</v>
      </c>
      <c r="AX892" t="str" cm="1">
        <f t="array" ref="AX892">IFERROR(IF(P892&lt;&gt;"",P892,IF(OR($S892="",$T892=""),"",IF($T892&lt;&gt;"",_xlfn._xlws.FILTER(P:P,($BU:$BU=$BU892)*($I:$I=$I892)*($T:$T=$T892)*($S:$S=_xlfn.MINIFS($S:$S,$T:$T,"="&amp;$T892)),""))))&amp;"",IF(P892="","",""))&amp;""</f>
        <v/>
      </c>
      <c r="AY892" t="str" cm="1">
        <f t="array" ref="AY892">IFERROR(IF(Q892&lt;&gt;"",Q892,IF(OR($S892="",$T892=""),"",IF($T892&lt;&gt;"",_xlfn._xlws.FILTER(Q:Q,($BU:$BU=$BU892)*($I:$I=$I892)*($T:$T=$T892)*($S:$S=_xlfn.MINIFS($S:$S,$T:$T,"="&amp;$T892)),""))))&amp;"",IF(Q892="","",""))&amp;""</f>
        <v/>
      </c>
      <c r="AZ892" t="str" cm="1">
        <f t="array" ref="AZ892">IFERROR(IF(R892&lt;&gt;"",R892,IF(OR($S892="",$T892=""),"",IF($T892&lt;&gt;"",_xlfn._xlws.FILTER(R:R,($BU:$BU=$BU892)*($I:$I=$I892)*($T:$T=$T892)*($S:$S=_xlfn.MINIFS($S:$S,$T:$T,"="&amp;$T892)),""))))&amp;"",IF(R892="","",""))&amp;""</f>
        <v>1</v>
      </c>
      <c r="BA892" s="6">
        <f t="shared" si="1246"/>
        <v>82</v>
      </c>
      <c r="BB892">
        <f t="shared" ref="BB892:BD892" si="1314">BB891</f>
        <v>18987</v>
      </c>
      <c r="BC892" t="str">
        <f t="shared" si="1314"/>
        <v>Velodrome</v>
      </c>
      <c r="BD892" t="str">
        <f t="shared" si="1314"/>
        <v>Outlaws</v>
      </c>
      <c r="BE892" t="s">
        <v>15</v>
      </c>
      <c r="BF892" t="e">
        <v>#REF!</v>
      </c>
      <c r="BI892" cm="1">
        <f t="array" aca="1" ref="BI892" ca="1">IFERROR(_xlfn._xlws.FILTER(shifts!A:A,(shifts!B:B=events!AD892)*(shifts!AG:AG&gt;=events!BK892)*(shifts!AH:AH&lt;=events!BL892)),BI891)</f>
        <v>33</v>
      </c>
      <c r="BJ892" s="15">
        <f t="shared" si="1248"/>
        <v>0</v>
      </c>
      <c r="BK892">
        <f t="shared" si="1249"/>
        <v>285</v>
      </c>
      <c r="BL892">
        <f t="shared" si="1250"/>
        <v>285</v>
      </c>
      <c r="BM892" s="15">
        <f>SUMIFS(BJ$2:BJ892,K$2:K892,"=Intermission")+SUMIFS(BJ$2:BJ892,K$2:K892,"=Timeout")</f>
        <v>0</v>
      </c>
      <c r="BN892">
        <f t="shared" si="1251"/>
        <v>0</v>
      </c>
      <c r="BO892" s="19">
        <f t="shared" si="1252"/>
        <v>795</v>
      </c>
      <c r="BP892">
        <f t="shared" si="1253"/>
        <v>790</v>
      </c>
      <c r="BQ892" s="17">
        <f t="shared" si="1254"/>
        <v>795</v>
      </c>
      <c r="BR892" t="str">
        <f t="shared" si="1255"/>
        <v>opp_team_player_2</v>
      </c>
      <c r="BS892">
        <f>COUNTIFS(S$3:S892,"="&amp;S892,AI$3:AI892,"="&amp;AI892)</f>
        <v>2</v>
      </c>
      <c r="BT892" t="str">
        <f>IFERROR(VLOOKUP(BB892&amp;BU892&amp;X892,game_rosters!U:W,3,FALSE),"")</f>
        <v>P100031</v>
      </c>
      <c r="BU892" t="str">
        <f t="shared" si="1256"/>
        <v>Outlaws</v>
      </c>
    </row>
    <row r="893" spans="1:73" x14ac:dyDescent="0.2">
      <c r="A893">
        <f t="shared" si="1231"/>
        <v>1</v>
      </c>
      <c r="I893" s="44">
        <v>39</v>
      </c>
      <c r="K893" t="s">
        <v>11</v>
      </c>
      <c r="L893" t="s">
        <v>187</v>
      </c>
      <c r="M893" t="s">
        <v>108</v>
      </c>
      <c r="S893">
        <v>455</v>
      </c>
      <c r="T893">
        <v>80</v>
      </c>
      <c r="W893" t="s">
        <v>735</v>
      </c>
      <c r="X893">
        <v>39</v>
      </c>
      <c r="Z893">
        <v>1</v>
      </c>
      <c r="AA893">
        <f t="shared" si="1281"/>
        <v>1455</v>
      </c>
      <c r="AB893">
        <f t="shared" si="1282"/>
        <v>9080</v>
      </c>
      <c r="AC893">
        <f t="shared" si="1225"/>
        <v>9080</v>
      </c>
      <c r="AD893" s="6">
        <v>1</v>
      </c>
      <c r="AE893" t="s">
        <v>940</v>
      </c>
      <c r="AF893" t="s">
        <v>900</v>
      </c>
      <c r="AG893" t="s">
        <v>756</v>
      </c>
      <c r="AH893" t="s">
        <v>756</v>
      </c>
      <c r="AI893" t="str">
        <f t="shared" si="1232"/>
        <v>e</v>
      </c>
      <c r="AJ893" t="str">
        <f t="shared" si="1233"/>
        <v/>
      </c>
      <c r="AK893" t="str">
        <f t="shared" si="1234"/>
        <v/>
      </c>
      <c r="AL893" t="str">
        <f t="shared" si="1235"/>
        <v/>
      </c>
      <c r="AM893" t="str">
        <f t="shared" si="1236"/>
        <v/>
      </c>
      <c r="AN893" t="str">
        <f t="shared" si="1237"/>
        <v>Home</v>
      </c>
      <c r="AO893" t="str">
        <f t="shared" si="1238"/>
        <v>h</v>
      </c>
      <c r="AP893" t="str">
        <f t="shared" si="1239"/>
        <v/>
      </c>
      <c r="AQ893" t="str">
        <f t="shared" si="1240"/>
        <v/>
      </c>
      <c r="AR893" t="str">
        <f t="shared" si="1241"/>
        <v>Home</v>
      </c>
      <c r="AS893" t="str">
        <f t="shared" si="1242"/>
        <v>h</v>
      </c>
      <c r="AT893" t="str">
        <f t="shared" si="1243"/>
        <v/>
      </c>
      <c r="AU893" t="str">
        <f t="shared" si="1244"/>
        <v/>
      </c>
      <c r="AV893" t="str">
        <f t="shared" si="1245"/>
        <v/>
      </c>
      <c r="AW893" t="str" cm="1">
        <f t="array" ref="AW893">IFERROR(IF(O893&lt;&gt;"",O893,IF(OR($S893="",$T893=""),"",IF(O893&lt;&gt;"",O893,IF($T893&lt;&gt;"",_xlfn._xlws.FILTER(O:O,($BU:$BU=$BU893)*($I:$I=$I893)*($T:$T=$T893)*($S:$S=_xlfn.MINIFS($S:$S,$T:$T,"="&amp;$T893)),"")))))&amp;"",IF(O893="","",""))&amp;""</f>
        <v/>
      </c>
      <c r="AX893" t="str" cm="1">
        <f t="array" ref="AX893">IFERROR(IF(P893&lt;&gt;"",P893,IF(OR($S893="",$T893=""),"",IF($T893&lt;&gt;"",_xlfn._xlws.FILTER(P:P,($BU:$BU=$BU893)*($I:$I=$I893)*($T:$T=$T893)*($S:$S=_xlfn.MINIFS($S:$S,$T:$T,"="&amp;$T893)),""))))&amp;"",IF(P893="","",""))&amp;""</f>
        <v/>
      </c>
      <c r="AY893" t="str" cm="1">
        <f t="array" ref="AY893">IFERROR(IF(Q893&lt;&gt;"",Q893,IF(OR($S893="",$T893=""),"",IF($T893&lt;&gt;"",_xlfn._xlws.FILTER(Q:Q,($BU:$BU=$BU893)*($I:$I=$I893)*($T:$T=$T893)*($S:$S=_xlfn.MINIFS($S:$S,$T:$T,"="&amp;$T893)),""))))&amp;"",IF(Q893="","",""))&amp;""</f>
        <v/>
      </c>
      <c r="AZ893" t="str" cm="1">
        <f t="array" ref="AZ893">IFERROR(IF(R893&lt;&gt;"",R893,IF(OR($S893="",$T893=""),"",IF($T893&lt;&gt;"",_xlfn._xlws.FILTER(R:R,($BU:$BU=$BU893)*($I:$I=$I893)*($T:$T=$T893)*($S:$S=_xlfn.MINIFS($S:$S,$T:$T,"="&amp;$T893)),""))))&amp;"",IF(R893="","",""))&amp;""</f>
        <v/>
      </c>
      <c r="BA893" s="6">
        <f t="shared" si="1246"/>
        <v>82</v>
      </c>
      <c r="BB893">
        <f t="shared" ref="BB893:BD893" si="1315">BB892</f>
        <v>18987</v>
      </c>
      <c r="BC893" t="str">
        <f t="shared" si="1315"/>
        <v>Velodrome</v>
      </c>
      <c r="BD893" t="str">
        <f t="shared" si="1315"/>
        <v>Outlaws</v>
      </c>
      <c r="BE893" t="s">
        <v>11</v>
      </c>
      <c r="BF893" t="s">
        <v>187</v>
      </c>
      <c r="BI893" cm="1">
        <f t="array" aca="1" ref="BI893" ca="1">IFERROR(_xlfn._xlws.FILTER(shifts!A:A,(shifts!B:B=events!AD893)*(shifts!AG:AG&gt;=events!BK893)*(shifts!AH:AH&lt;=events!BL893)),BI892)</f>
        <v>33</v>
      </c>
      <c r="BJ893" s="15">
        <f t="shared" si="1248"/>
        <v>0</v>
      </c>
      <c r="BK893">
        <f t="shared" si="1249"/>
        <v>285</v>
      </c>
      <c r="BL893">
        <f t="shared" si="1250"/>
        <v>285</v>
      </c>
      <c r="BM893" s="15">
        <f>SUMIFS(BJ$2:BJ893,K$2:K893,"=Intermission")+SUMIFS(BJ$2:BJ893,K$2:K893,"=Timeout")</f>
        <v>0</v>
      </c>
      <c r="BN893">
        <f t="shared" si="1251"/>
        <v>0</v>
      </c>
      <c r="BO893" s="19">
        <f t="shared" si="1252"/>
        <v>795</v>
      </c>
      <c r="BP893">
        <f t="shared" si="1253"/>
        <v>790</v>
      </c>
      <c r="BQ893" s="17">
        <f t="shared" si="1254"/>
        <v>795</v>
      </c>
      <c r="BR893" t="str">
        <f t="shared" si="1255"/>
        <v>event_team_player_1</v>
      </c>
      <c r="BS893">
        <f>COUNTIFS(S$3:S893,"="&amp;S893,AI$3:AI893,"="&amp;AI893)</f>
        <v>1</v>
      </c>
      <c r="BT893" t="str">
        <f>IFERROR(VLOOKUP(BB893&amp;BU893&amp;X893,game_rosters!U:W,3,FALSE),"")</f>
        <v>P100016</v>
      </c>
      <c r="BU893" t="str">
        <f t="shared" si="1256"/>
        <v>Velodrome</v>
      </c>
    </row>
    <row r="894" spans="1:73" x14ac:dyDescent="0.2">
      <c r="A894">
        <f t="shared" si="1231"/>
        <v>1</v>
      </c>
      <c r="I894" s="44">
        <v>39</v>
      </c>
      <c r="K894" t="s">
        <v>241</v>
      </c>
      <c r="S894">
        <v>456</v>
      </c>
      <c r="T894">
        <v>80</v>
      </c>
      <c r="W894" t="s">
        <v>735</v>
      </c>
      <c r="X894">
        <v>39</v>
      </c>
      <c r="Z894">
        <v>1</v>
      </c>
      <c r="AA894">
        <f t="shared" si="1281"/>
        <v>1456</v>
      </c>
      <c r="AB894">
        <f t="shared" si="1282"/>
        <v>9080</v>
      </c>
      <c r="AC894">
        <f t="shared" si="1225"/>
        <v>9080</v>
      </c>
      <c r="AD894" s="6">
        <v>1</v>
      </c>
      <c r="AE894" t="s">
        <v>940</v>
      </c>
      <c r="AF894" t="s">
        <v>900</v>
      </c>
      <c r="AG894" t="s">
        <v>940</v>
      </c>
      <c r="AH894" t="s">
        <v>907</v>
      </c>
      <c r="AI894" t="str">
        <f t="shared" si="1232"/>
        <v>e</v>
      </c>
      <c r="AJ894" t="str">
        <f t="shared" si="1233"/>
        <v/>
      </c>
      <c r="AK894" t="str">
        <f t="shared" si="1234"/>
        <v/>
      </c>
      <c r="AL894" t="str">
        <f t="shared" si="1235"/>
        <v/>
      </c>
      <c r="AM894" t="str">
        <f t="shared" si="1236"/>
        <v/>
      </c>
      <c r="AN894" t="str">
        <f t="shared" si="1237"/>
        <v>Home</v>
      </c>
      <c r="AO894" t="str">
        <f t="shared" si="1238"/>
        <v>h</v>
      </c>
      <c r="AP894" t="str">
        <f t="shared" si="1239"/>
        <v/>
      </c>
      <c r="AQ894" t="str">
        <f t="shared" si="1240"/>
        <v/>
      </c>
      <c r="AR894" t="str">
        <f t="shared" si="1241"/>
        <v>Home</v>
      </c>
      <c r="AS894" t="str">
        <f t="shared" si="1242"/>
        <v>h</v>
      </c>
      <c r="AT894" t="str">
        <f t="shared" si="1243"/>
        <v/>
      </c>
      <c r="AU894" t="str">
        <f t="shared" si="1244"/>
        <v/>
      </c>
      <c r="AV894" t="str">
        <f t="shared" si="1245"/>
        <v/>
      </c>
      <c r="AW894" t="str" cm="1">
        <f t="array" ref="AW894">IFERROR(IF(O894&lt;&gt;"",O894,IF(OR($S894="",$T894=""),"",IF(O894&lt;&gt;"",O894,IF($T894&lt;&gt;"",_xlfn._xlws.FILTER(O:O,($BU:$BU=$BU894)*($I:$I=$I894)*($T:$T=$T894)*($S:$S=_xlfn.MINIFS($S:$S,$T:$T,"="&amp;$T894)),"")))))&amp;"",IF(O894="","",""))&amp;""</f>
        <v/>
      </c>
      <c r="AX894" t="str" cm="1">
        <f t="array" ref="AX894">IFERROR(IF(P894&lt;&gt;"",P894,IF(OR($S894="",$T894=""),"",IF($T894&lt;&gt;"",_xlfn._xlws.FILTER(P:P,($BU:$BU=$BU894)*($I:$I=$I894)*($T:$T=$T894)*($S:$S=_xlfn.MINIFS($S:$S,$T:$T,"="&amp;$T894)),""))))&amp;"",IF(P894="","",""))&amp;""</f>
        <v/>
      </c>
      <c r="AY894" t="str" cm="1">
        <f t="array" ref="AY894">IFERROR(IF(Q894&lt;&gt;"",Q894,IF(OR($S894="",$T894=""),"",IF($T894&lt;&gt;"",_xlfn._xlws.FILTER(Q:Q,($BU:$BU=$BU894)*($I:$I=$I894)*($T:$T=$T894)*($S:$S=_xlfn.MINIFS($S:$S,$T:$T,"="&amp;$T894)),""))))&amp;"",IF(Q894="","",""))&amp;""</f>
        <v/>
      </c>
      <c r="AZ894" t="str" cm="1">
        <f t="array" ref="AZ894">IFERROR(IF(R894&lt;&gt;"",R894,IF(OR($S894="",$T894=""),"",IF($T894&lt;&gt;"",_xlfn._xlws.FILTER(R:R,($BU:$BU=$BU894)*($I:$I=$I894)*($T:$T=$T894)*($S:$S=_xlfn.MINIFS($S:$S,$T:$T,"="&amp;$T894)),""))))&amp;"",IF(R894="","",""))&amp;""</f>
        <v/>
      </c>
      <c r="BA894" s="6">
        <f t="shared" si="1246"/>
        <v>82</v>
      </c>
      <c r="BB894">
        <f t="shared" ref="BB894:BD894" si="1316">BB893</f>
        <v>18987</v>
      </c>
      <c r="BC894" t="str">
        <f t="shared" si="1316"/>
        <v>Velodrome</v>
      </c>
      <c r="BD894" t="str">
        <f t="shared" si="1316"/>
        <v>Outlaws</v>
      </c>
      <c r="BE894" t="s">
        <v>241</v>
      </c>
      <c r="BF894" t="s">
        <v>756</v>
      </c>
      <c r="BI894" cm="1">
        <f t="array" aca="1" ref="BI894" ca="1">IFERROR(_xlfn._xlws.FILTER(shifts!A:A,(shifts!B:B=events!AD894)*(shifts!AG:AG&gt;=events!BK894)*(shifts!AH:AH&lt;=events!BL894)),BI893)</f>
        <v>33</v>
      </c>
      <c r="BJ894" s="15">
        <f t="shared" si="1248"/>
        <v>18</v>
      </c>
      <c r="BK894">
        <f t="shared" si="1249"/>
        <v>285</v>
      </c>
      <c r="BL894">
        <f t="shared" si="1250"/>
        <v>267</v>
      </c>
      <c r="BM894" s="15">
        <f>SUMIFS(BJ$2:BJ894,K$2:K894,"=Intermission")+SUMIFS(BJ$2:BJ894,K$2:K894,"=Timeout")</f>
        <v>0</v>
      </c>
      <c r="BN894">
        <f t="shared" si="1251"/>
        <v>0</v>
      </c>
      <c r="BO894" s="19">
        <f t="shared" si="1252"/>
        <v>795</v>
      </c>
      <c r="BP894">
        <f t="shared" si="1253"/>
        <v>790</v>
      </c>
      <c r="BQ894" s="17">
        <f t="shared" si="1254"/>
        <v>813</v>
      </c>
      <c r="BR894" t="str">
        <f t="shared" si="1255"/>
        <v>event_team_player_1</v>
      </c>
      <c r="BS894">
        <f>COUNTIFS(S$3:S894,"="&amp;S894,AI$3:AI894,"="&amp;AI894)</f>
        <v>1</v>
      </c>
      <c r="BT894" t="str">
        <f>IFERROR(VLOOKUP(BB894&amp;BU894&amp;X894,game_rosters!U:W,3,FALSE),"")</f>
        <v>P100016</v>
      </c>
      <c r="BU894" t="str">
        <f t="shared" si="1256"/>
        <v>Velodrome</v>
      </c>
    </row>
    <row r="895" spans="1:73" x14ac:dyDescent="0.2">
      <c r="A895">
        <f t="shared" si="1231"/>
        <v>1</v>
      </c>
      <c r="I895" s="44">
        <v>77</v>
      </c>
      <c r="K895" t="s">
        <v>5</v>
      </c>
      <c r="L895" t="s">
        <v>236</v>
      </c>
      <c r="S895">
        <v>457</v>
      </c>
      <c r="T895" t="s">
        <v>756</v>
      </c>
      <c r="W895" t="s">
        <v>731</v>
      </c>
      <c r="X895">
        <v>77</v>
      </c>
      <c r="Z895">
        <v>1</v>
      </c>
      <c r="AA895">
        <f t="shared" si="1281"/>
        <v>1457</v>
      </c>
      <c r="AB895" t="str">
        <f t="shared" si="1282"/>
        <v/>
      </c>
      <c r="AC895">
        <f t="shared" si="1225"/>
        <v>1457</v>
      </c>
      <c r="AD895" s="6">
        <v>1</v>
      </c>
      <c r="AE895" t="s">
        <v>940</v>
      </c>
      <c r="AF895" t="s">
        <v>907</v>
      </c>
      <c r="AG895" t="s">
        <v>756</v>
      </c>
      <c r="AH895" t="s">
        <v>756</v>
      </c>
      <c r="AI895" t="str">
        <f t="shared" si="1232"/>
        <v>e</v>
      </c>
      <c r="AJ895" t="str">
        <f t="shared" si="1233"/>
        <v/>
      </c>
      <c r="AK895" t="str">
        <f t="shared" si="1234"/>
        <v/>
      </c>
      <c r="AL895" t="str">
        <f t="shared" si="1235"/>
        <v/>
      </c>
      <c r="AM895" t="str">
        <f t="shared" si="1236"/>
        <v/>
      </c>
      <c r="AN895" t="str">
        <f t="shared" si="1237"/>
        <v>Away</v>
      </c>
      <c r="AO895" t="str">
        <f t="shared" si="1238"/>
        <v>a</v>
      </c>
      <c r="AP895" t="str">
        <f t="shared" si="1239"/>
        <v/>
      </c>
      <c r="AQ895" t="str">
        <f t="shared" si="1240"/>
        <v/>
      </c>
      <c r="AR895" t="str">
        <f t="shared" si="1241"/>
        <v>Away</v>
      </c>
      <c r="AS895" t="str">
        <f t="shared" si="1242"/>
        <v>a</v>
      </c>
      <c r="AT895" t="str">
        <f t="shared" si="1243"/>
        <v>Offensive</v>
      </c>
      <c r="AU895" t="str">
        <f t="shared" si="1244"/>
        <v/>
      </c>
      <c r="AV895" t="str">
        <f t="shared" si="1245"/>
        <v/>
      </c>
      <c r="AW895" t="str" cm="1">
        <f t="array" ref="AW895">IFERROR(IF(O895&lt;&gt;"",O895,IF(OR($S895="",$T895=""),"",IF(O895&lt;&gt;"",O895,IF($T895&lt;&gt;"",_xlfn._xlws.FILTER(O:O,($BU:$BU=$BU895)*($I:$I=$I895)*($T:$T=$T895)*($S:$S=_xlfn.MINIFS($S:$S,$T:$T,"="&amp;$T895)),"")))))&amp;"",IF(O895="","",""))&amp;""</f>
        <v/>
      </c>
      <c r="AX895" t="str" cm="1">
        <f t="array" ref="AX895">IFERROR(IF(P895&lt;&gt;"",P895,IF(OR($S895="",$T895=""),"",IF($T895&lt;&gt;"",_xlfn._xlws.FILTER(P:P,($BU:$BU=$BU895)*($I:$I=$I895)*($T:$T=$T895)*($S:$S=_xlfn.MINIFS($S:$S,$T:$T,"="&amp;$T895)),""))))&amp;"",IF(P895="","",""))&amp;""</f>
        <v/>
      </c>
      <c r="AY895" t="str" cm="1">
        <f t="array" ref="AY895">IFERROR(IF(Q895&lt;&gt;"",Q895,IF(OR($S895="",$T895=""),"",IF($T895&lt;&gt;"",_xlfn._xlws.FILTER(Q:Q,($BU:$BU=$BU895)*($I:$I=$I895)*($T:$T=$T895)*($S:$S=_xlfn.MINIFS($S:$S,$T:$T,"="&amp;$T895)),""))))&amp;"",IF(Q895="","",""))&amp;""</f>
        <v/>
      </c>
      <c r="AZ895" t="str" cm="1">
        <f t="array" ref="AZ895">IFERROR(IF(R895&lt;&gt;"",R895,IF(OR($S895="",$T895=""),"",IF($T895&lt;&gt;"",_xlfn._xlws.FILTER(R:R,($BU:$BU=$BU895)*($I:$I=$I895)*($T:$T=$T895)*($S:$S=_xlfn.MINIFS($S:$S,$T:$T,"="&amp;$T895)),""))))&amp;"",IF(R895="","",""))&amp;""</f>
        <v/>
      </c>
      <c r="BA895" s="6">
        <f t="shared" si="1246"/>
        <v>82</v>
      </c>
      <c r="BB895">
        <f t="shared" ref="BB895:BD895" si="1317">BB894</f>
        <v>18987</v>
      </c>
      <c r="BC895" t="str">
        <f t="shared" si="1317"/>
        <v>Velodrome</v>
      </c>
      <c r="BD895" t="str">
        <f t="shared" si="1317"/>
        <v>Outlaws</v>
      </c>
      <c r="BE895" t="s">
        <v>5</v>
      </c>
      <c r="BF895" t="s">
        <v>236</v>
      </c>
      <c r="BI895" cm="1">
        <f t="array" aca="1" ref="BI895" ca="1">IFERROR(_xlfn._xlws.FILTER(shifts!A:A,(shifts!B:B=events!AD895)*(shifts!AG:AG&gt;=events!BK895)*(shifts!AH:AH&lt;=events!BL895)),BI894)</f>
        <v>33</v>
      </c>
      <c r="BJ895" s="15">
        <f t="shared" si="1248"/>
        <v>0</v>
      </c>
      <c r="BK895">
        <f t="shared" si="1249"/>
        <v>267</v>
      </c>
      <c r="BL895">
        <f t="shared" si="1250"/>
        <v>267</v>
      </c>
      <c r="BM895" s="15">
        <f>SUMIFS(BJ$2:BJ895,K$2:K895,"=Intermission")+SUMIFS(BJ$2:BJ895,K$2:K895,"=Timeout")</f>
        <v>0</v>
      </c>
      <c r="BN895">
        <f t="shared" si="1251"/>
        <v>0</v>
      </c>
      <c r="BO895" s="19">
        <f t="shared" si="1252"/>
        <v>813</v>
      </c>
      <c r="BP895">
        <f t="shared" si="1253"/>
        <v>808</v>
      </c>
      <c r="BQ895" s="17">
        <f t="shared" si="1254"/>
        <v>813</v>
      </c>
      <c r="BR895" t="str">
        <f t="shared" si="1255"/>
        <v>event_team_player_1</v>
      </c>
      <c r="BS895">
        <f>COUNTIFS(S$3:S895,"="&amp;S895,AI$3:AI895,"="&amp;AI895)</f>
        <v>1</v>
      </c>
      <c r="BT895" t="str">
        <f>IFERROR(VLOOKUP(BB895&amp;BU895&amp;X895,game_rosters!U:W,3,FALSE),"")</f>
        <v>P100185</v>
      </c>
      <c r="BU895" t="str">
        <f t="shared" si="1256"/>
        <v>Outlaws</v>
      </c>
    </row>
    <row r="896" spans="1:73" x14ac:dyDescent="0.2">
      <c r="A896" t="str">
        <f t="shared" si="1231"/>
        <v/>
      </c>
      <c r="I896" s="44">
        <v>42</v>
      </c>
      <c r="S896">
        <v>457</v>
      </c>
      <c r="T896" t="s">
        <v>756</v>
      </c>
      <c r="X896">
        <v>42</v>
      </c>
      <c r="AA896">
        <f t="shared" si="1281"/>
        <v>1457</v>
      </c>
      <c r="AB896" t="str">
        <f t="shared" si="1282"/>
        <v/>
      </c>
      <c r="AC896">
        <f t="shared" si="1225"/>
        <v>1457</v>
      </c>
      <c r="AD896" s="6">
        <v>1</v>
      </c>
      <c r="AE896" t="s">
        <v>940</v>
      </c>
      <c r="AF896" t="s">
        <v>907</v>
      </c>
      <c r="AG896" t="s">
        <v>756</v>
      </c>
      <c r="AH896" t="s">
        <v>756</v>
      </c>
      <c r="AI896" t="str">
        <f t="shared" si="1232"/>
        <v>o</v>
      </c>
      <c r="AJ896" t="str">
        <f t="shared" si="1233"/>
        <v/>
      </c>
      <c r="AK896" t="str">
        <f t="shared" si="1234"/>
        <v/>
      </c>
      <c r="AL896" t="str">
        <f t="shared" si="1235"/>
        <v/>
      </c>
      <c r="AM896" t="str">
        <f t="shared" si="1236"/>
        <v/>
      </c>
      <c r="AN896" t="str">
        <f t="shared" si="1237"/>
        <v>Away</v>
      </c>
      <c r="AO896" t="str">
        <f t="shared" si="1238"/>
        <v>a</v>
      </c>
      <c r="AP896" t="str">
        <f t="shared" si="1239"/>
        <v/>
      </c>
      <c r="AQ896" t="str">
        <f t="shared" si="1240"/>
        <v/>
      </c>
      <c r="AR896" t="str">
        <f t="shared" si="1241"/>
        <v>Away</v>
      </c>
      <c r="AS896" t="str">
        <f t="shared" si="1242"/>
        <v>a</v>
      </c>
      <c r="AT896" t="str">
        <f t="shared" si="1243"/>
        <v>Defensive</v>
      </c>
      <c r="AU896" t="str">
        <f t="shared" si="1244"/>
        <v/>
      </c>
      <c r="AV896" t="str">
        <f t="shared" si="1245"/>
        <v/>
      </c>
      <c r="AW896" t="str" cm="1">
        <f t="array" ref="AW896">IFERROR(IF(O896&lt;&gt;"",O896,IF(OR($S896="",$T896=""),"",IF(O896&lt;&gt;"",O896,IF($T896&lt;&gt;"",_xlfn._xlws.FILTER(O:O,($BU:$BU=$BU896)*($I:$I=$I896)*($T:$T=$T896)*($S:$S=_xlfn.MINIFS($S:$S,$T:$T,"="&amp;$T896)),"")))))&amp;"",IF(O896="","",""))&amp;""</f>
        <v/>
      </c>
      <c r="AX896" t="str" cm="1">
        <f t="array" ref="AX896">IFERROR(IF(P896&lt;&gt;"",P896,IF(OR($S896="",$T896=""),"",IF($T896&lt;&gt;"",_xlfn._xlws.FILTER(P:P,($BU:$BU=$BU896)*($I:$I=$I896)*($T:$T=$T896)*($S:$S=_xlfn.MINIFS($S:$S,$T:$T,"="&amp;$T896)),""))))&amp;"",IF(P896="","",""))&amp;""</f>
        <v/>
      </c>
      <c r="AY896" t="str" cm="1">
        <f t="array" ref="AY896">IFERROR(IF(Q896&lt;&gt;"",Q896,IF(OR($S896="",$T896=""),"",IF($T896&lt;&gt;"",_xlfn._xlws.FILTER(Q:Q,($BU:$BU=$BU896)*($I:$I=$I896)*($T:$T=$T896)*($S:$S=_xlfn.MINIFS($S:$S,$T:$T,"="&amp;$T896)),""))))&amp;"",IF(Q896="","",""))&amp;""</f>
        <v/>
      </c>
      <c r="AZ896" t="str" cm="1">
        <f t="array" ref="AZ896">IFERROR(IF(R896&lt;&gt;"",R896,IF(OR($S896="",$T896=""),"",IF($T896&lt;&gt;"",_xlfn._xlws.FILTER(R:R,($BU:$BU=$BU896)*($I:$I=$I896)*($T:$T=$T896)*($S:$S=_xlfn.MINIFS($S:$S,$T:$T,"="&amp;$T896)),""))))&amp;"",IF(R896="","",""))&amp;""</f>
        <v/>
      </c>
      <c r="BA896" s="6">
        <f t="shared" si="1246"/>
        <v>82</v>
      </c>
      <c r="BB896">
        <f t="shared" ref="BB896:BD896" si="1318">BB895</f>
        <v>18987</v>
      </c>
      <c r="BC896" t="str">
        <f t="shared" si="1318"/>
        <v>Velodrome</v>
      </c>
      <c r="BD896" t="str">
        <f t="shared" si="1318"/>
        <v>Outlaws</v>
      </c>
      <c r="BE896" t="s">
        <v>5</v>
      </c>
      <c r="BF896" t="s">
        <v>236</v>
      </c>
      <c r="BI896" cm="1">
        <f t="array" aca="1" ref="BI896" ca="1">IFERROR(_xlfn._xlws.FILTER(shifts!A:A,(shifts!B:B=events!AD896)*(shifts!AG:AG&gt;=events!BK896)*(shifts!AH:AH&lt;=events!BL896)),BI895)</f>
        <v>33</v>
      </c>
      <c r="BJ896" s="15">
        <f t="shared" si="1248"/>
        <v>0</v>
      </c>
      <c r="BK896">
        <f t="shared" si="1249"/>
        <v>267</v>
      </c>
      <c r="BL896">
        <f t="shared" si="1250"/>
        <v>267</v>
      </c>
      <c r="BM896" s="15">
        <f>SUMIFS(BJ$2:BJ896,K$2:K896,"=Intermission")+SUMIFS(BJ$2:BJ896,K$2:K896,"=Timeout")</f>
        <v>0</v>
      </c>
      <c r="BN896">
        <f t="shared" si="1251"/>
        <v>0</v>
      </c>
      <c r="BO896" s="19">
        <f t="shared" si="1252"/>
        <v>813</v>
      </c>
      <c r="BP896">
        <f t="shared" si="1253"/>
        <v>808</v>
      </c>
      <c r="BQ896" s="17">
        <f t="shared" si="1254"/>
        <v>813</v>
      </c>
      <c r="BR896" t="str">
        <f t="shared" si="1255"/>
        <v>opp_team_player_1</v>
      </c>
      <c r="BS896">
        <f>COUNTIFS(S$3:S896,"="&amp;S896,AI$3:AI896,"="&amp;AI896)</f>
        <v>1</v>
      </c>
      <c r="BT896" t="str">
        <f>IFERROR(VLOOKUP(BB896&amp;BU896&amp;X896,game_rosters!U:W,3,FALSE),"")</f>
        <v>P100201</v>
      </c>
      <c r="BU896" t="str">
        <f t="shared" si="1256"/>
        <v>Velodrome</v>
      </c>
    </row>
    <row r="897" spans="1:73" x14ac:dyDescent="0.2">
      <c r="A897">
        <f t="shared" si="1231"/>
        <v>1</v>
      </c>
      <c r="I897" s="44">
        <v>13</v>
      </c>
      <c r="K897" t="s">
        <v>7</v>
      </c>
      <c r="L897" t="s">
        <v>172</v>
      </c>
      <c r="M897" t="s">
        <v>67</v>
      </c>
      <c r="N897" t="s">
        <v>595</v>
      </c>
      <c r="O897" t="s">
        <v>654</v>
      </c>
      <c r="Q897" t="s">
        <v>595</v>
      </c>
      <c r="S897">
        <v>458</v>
      </c>
      <c r="T897" t="s">
        <v>756</v>
      </c>
      <c r="W897" t="s">
        <v>731</v>
      </c>
      <c r="X897">
        <v>13</v>
      </c>
      <c r="Z897">
        <v>1</v>
      </c>
      <c r="AA897">
        <f t="shared" si="1281"/>
        <v>1458</v>
      </c>
      <c r="AB897" t="str">
        <f t="shared" si="1282"/>
        <v/>
      </c>
      <c r="AC897">
        <f t="shared" si="1225"/>
        <v>1458</v>
      </c>
      <c r="AD897" s="6">
        <v>1</v>
      </c>
      <c r="AE897" t="s">
        <v>940</v>
      </c>
      <c r="AF897" t="s">
        <v>739</v>
      </c>
      <c r="AG897" t="s">
        <v>756</v>
      </c>
      <c r="AH897" t="s">
        <v>756</v>
      </c>
      <c r="AI897" t="str">
        <f t="shared" si="1232"/>
        <v>e</v>
      </c>
      <c r="AJ897" t="str">
        <f t="shared" si="1233"/>
        <v/>
      </c>
      <c r="AK897" t="str">
        <f t="shared" si="1234"/>
        <v/>
      </c>
      <c r="AL897" t="str">
        <f t="shared" si="1235"/>
        <v/>
      </c>
      <c r="AM897" t="str">
        <f t="shared" si="1236"/>
        <v/>
      </c>
      <c r="AN897" t="str">
        <f t="shared" si="1237"/>
        <v>Away</v>
      </c>
      <c r="AO897" t="str">
        <f t="shared" si="1238"/>
        <v>a</v>
      </c>
      <c r="AP897" t="str">
        <f t="shared" si="1239"/>
        <v/>
      </c>
      <c r="AQ897" t="str">
        <f t="shared" si="1240"/>
        <v/>
      </c>
      <c r="AR897" t="str">
        <f t="shared" si="1241"/>
        <v>Away</v>
      </c>
      <c r="AS897" t="str">
        <f t="shared" si="1242"/>
        <v>a</v>
      </c>
      <c r="AT897" t="str">
        <f t="shared" si="1243"/>
        <v>Offensive</v>
      </c>
      <c r="AU897" t="str">
        <f t="shared" si="1244"/>
        <v/>
      </c>
      <c r="AV897" t="str">
        <f t="shared" si="1245"/>
        <v/>
      </c>
      <c r="AW897" t="str" cm="1">
        <f t="array" ref="AW897">IFERROR(IF(O897&lt;&gt;"",O897,IF(OR($S897="",$T897=""),"",IF(O897&lt;&gt;"",O897,IF($T897&lt;&gt;"",_xlfn._xlws.FILTER(O:O,($BU:$BU=$BU897)*($I:$I=$I897)*($T:$T=$T897)*($S:$S=_xlfn.MINIFS($S:$S,$T:$T,"="&amp;$T897)),"")))))&amp;"",IF(O897="","",""))&amp;""</f>
        <v>OffensivePlay_Pass-SecondTouch</v>
      </c>
      <c r="AX897" t="str" cm="1">
        <f t="array" ref="AX897">IFERROR(IF(P897&lt;&gt;"",P897,IF(OR($S897="",$T897=""),"",IF($T897&lt;&gt;"",_xlfn._xlws.FILTER(P:P,($BU:$BU=$BU897)*($I:$I=$I897)*($T:$T=$T897)*($S:$S=_xlfn.MINIFS($S:$S,$T:$T,"="&amp;$T897)),""))))&amp;"",IF(P897="","",""))&amp;""</f>
        <v/>
      </c>
      <c r="AY897" t="str" cm="1">
        <f t="array" ref="AY897">IFERROR(IF(Q897&lt;&gt;"",Q897,IF(OR($S897="",$T897=""),"",IF($T897&lt;&gt;"",_xlfn._xlws.FILTER(Q:Q,($BU:$BU=$BU897)*($I:$I=$I897)*($T:$T=$T897)*($S:$S=_xlfn.MINIFS($S:$S,$T:$T,"="&amp;$T897)),""))))&amp;"",IF(Q897="","",""))&amp;""</f>
        <v>s</v>
      </c>
      <c r="AZ897" t="str" cm="1">
        <f t="array" ref="AZ897">IFERROR(IF(R897&lt;&gt;"",R897,IF(OR($S897="",$T897=""),"",IF($T897&lt;&gt;"",_xlfn._xlws.FILTER(R:R,($BU:$BU=$BU897)*($I:$I=$I897)*($T:$T=$T897)*($S:$S=_xlfn.MINIFS($S:$S,$T:$T,"="&amp;$T897)),""))))&amp;"",IF(R897="","",""))&amp;""</f>
        <v/>
      </c>
      <c r="BA897" s="6">
        <f t="shared" si="1246"/>
        <v>82</v>
      </c>
      <c r="BB897">
        <f t="shared" ref="BB897:BD897" si="1319">BB896</f>
        <v>18987</v>
      </c>
      <c r="BC897" t="str">
        <f t="shared" si="1319"/>
        <v>Velodrome</v>
      </c>
      <c r="BD897" t="str">
        <f t="shared" si="1319"/>
        <v>Outlaws</v>
      </c>
      <c r="BE897" t="s">
        <v>7</v>
      </c>
      <c r="BF897" t="s">
        <v>172</v>
      </c>
      <c r="BI897" cm="1">
        <f t="array" aca="1" ref="BI897" ca="1">IFERROR(_xlfn._xlws.FILTER(shifts!A:A,(shifts!B:B=events!AD897)*(shifts!AG:AG&gt;=events!BK897)*(shifts!AH:AH&lt;=events!BL897)),BI896)</f>
        <v>33</v>
      </c>
      <c r="BJ897" s="15">
        <f t="shared" si="1248"/>
        <v>0</v>
      </c>
      <c r="BK897">
        <f t="shared" si="1249"/>
        <v>266</v>
      </c>
      <c r="BL897">
        <f t="shared" si="1250"/>
        <v>266</v>
      </c>
      <c r="BM897" s="15">
        <f>SUMIFS(BJ$2:BJ897,K$2:K897,"=Intermission")+SUMIFS(BJ$2:BJ897,K$2:K897,"=Timeout")</f>
        <v>0</v>
      </c>
      <c r="BN897">
        <f t="shared" si="1251"/>
        <v>0</v>
      </c>
      <c r="BO897" s="19">
        <f t="shared" si="1252"/>
        <v>814</v>
      </c>
      <c r="BP897">
        <f t="shared" si="1253"/>
        <v>809</v>
      </c>
      <c r="BQ897" s="17">
        <f t="shared" si="1254"/>
        <v>814</v>
      </c>
      <c r="BR897" t="str">
        <f t="shared" si="1255"/>
        <v>event_team_player_1</v>
      </c>
      <c r="BS897">
        <f>COUNTIFS(S$3:S897,"="&amp;S897,AI$3:AI897,"="&amp;AI897)</f>
        <v>1</v>
      </c>
      <c r="BT897" t="str">
        <f>IFERROR(VLOOKUP(BB897&amp;BU897&amp;X897,game_rosters!U:W,3,FALSE),"")</f>
        <v>P100031</v>
      </c>
      <c r="BU897" t="str">
        <f t="shared" si="1256"/>
        <v>Outlaws</v>
      </c>
    </row>
    <row r="898" spans="1:73" x14ac:dyDescent="0.2">
      <c r="A898" t="str">
        <f t="shared" si="1231"/>
        <v/>
      </c>
      <c r="I898" s="44">
        <v>44</v>
      </c>
      <c r="S898">
        <v>458</v>
      </c>
      <c r="T898" t="s">
        <v>756</v>
      </c>
      <c r="X898">
        <v>44</v>
      </c>
      <c r="Z898">
        <v>1</v>
      </c>
      <c r="AA898">
        <f t="shared" si="1281"/>
        <v>1458</v>
      </c>
      <c r="AB898" t="str">
        <f t="shared" si="1282"/>
        <v/>
      </c>
      <c r="AC898">
        <f t="shared" ref="AC898:AC961" si="1320">IF(AB898&lt;&gt;"",AB898,S898+1000)</f>
        <v>1458</v>
      </c>
      <c r="AD898" s="6">
        <v>1</v>
      </c>
      <c r="AE898" t="s">
        <v>940</v>
      </c>
      <c r="AF898" t="s">
        <v>739</v>
      </c>
      <c r="AG898" t="s">
        <v>756</v>
      </c>
      <c r="AH898" t="s">
        <v>756</v>
      </c>
      <c r="AI898" t="str">
        <f t="shared" si="1232"/>
        <v>e</v>
      </c>
      <c r="AJ898" t="str">
        <f t="shared" si="1233"/>
        <v/>
      </c>
      <c r="AK898" t="str">
        <f t="shared" si="1234"/>
        <v/>
      </c>
      <c r="AL898" t="str">
        <f t="shared" si="1235"/>
        <v/>
      </c>
      <c r="AM898" t="str">
        <f t="shared" si="1236"/>
        <v/>
      </c>
      <c r="AN898" t="str">
        <f t="shared" si="1237"/>
        <v>Away</v>
      </c>
      <c r="AO898" t="str">
        <f t="shared" si="1238"/>
        <v>a</v>
      </c>
      <c r="AP898" t="str">
        <f t="shared" si="1239"/>
        <v/>
      </c>
      <c r="AQ898" t="str">
        <f t="shared" si="1240"/>
        <v/>
      </c>
      <c r="AR898" t="str">
        <f t="shared" si="1241"/>
        <v>Away</v>
      </c>
      <c r="AS898" t="str">
        <f t="shared" si="1242"/>
        <v>a</v>
      </c>
      <c r="AT898" t="str">
        <f t="shared" si="1243"/>
        <v>Offensive</v>
      </c>
      <c r="AU898" t="str">
        <f t="shared" si="1244"/>
        <v/>
      </c>
      <c r="AV898" t="str">
        <f t="shared" si="1245"/>
        <v/>
      </c>
      <c r="AW898" t="str" cm="1">
        <f t="array" ref="AW898">IFERROR(IF(O898&lt;&gt;"",O898,IF(OR($S898="",$T898=""),"",IF(O898&lt;&gt;"",O898,IF($T898&lt;&gt;"",_xlfn._xlws.FILTER(O:O,($BU:$BU=$BU898)*($I:$I=$I898)*($T:$T=$T898)*($S:$S=_xlfn.MINIFS($S:$S,$T:$T,"="&amp;$T898)),"")))))&amp;"",IF(O898="","",""))&amp;""</f>
        <v/>
      </c>
      <c r="AX898" t="str" cm="1">
        <f t="array" ref="AX898">IFERROR(IF(P898&lt;&gt;"",P898,IF(OR($S898="",$T898=""),"",IF($T898&lt;&gt;"",_xlfn._xlws.FILTER(P:P,($BU:$BU=$BU898)*($I:$I=$I898)*($T:$T=$T898)*($S:$S=_xlfn.MINIFS($S:$S,$T:$T,"="&amp;$T898)),""))))&amp;"",IF(P898="","",""))&amp;""</f>
        <v/>
      </c>
      <c r="AY898" t="str" cm="1">
        <f t="array" ref="AY898">IFERROR(IF(Q898&lt;&gt;"",Q898,IF(OR($S898="",$T898=""),"",IF($T898&lt;&gt;"",_xlfn._xlws.FILTER(Q:Q,($BU:$BU=$BU898)*($I:$I=$I898)*($T:$T=$T898)*($S:$S=_xlfn.MINIFS($S:$S,$T:$T,"="&amp;$T898)),""))))&amp;"",IF(Q898="","",""))&amp;""</f>
        <v/>
      </c>
      <c r="AZ898" t="str" cm="1">
        <f t="array" ref="AZ898">IFERROR(IF(R898&lt;&gt;"",R898,IF(OR($S898="",$T898=""),"",IF($T898&lt;&gt;"",_xlfn._xlws.FILTER(R:R,($BU:$BU=$BU898)*($I:$I=$I898)*($T:$T=$T898)*($S:$S=_xlfn.MINIFS($S:$S,$T:$T,"="&amp;$T898)),""))))&amp;"",IF(R898="","",""))&amp;""</f>
        <v/>
      </c>
      <c r="BA898" s="6">
        <f t="shared" si="1246"/>
        <v>82</v>
      </c>
      <c r="BB898">
        <f t="shared" ref="BB898:BD898" si="1321">BB897</f>
        <v>18987</v>
      </c>
      <c r="BC898" t="str">
        <f t="shared" si="1321"/>
        <v>Velodrome</v>
      </c>
      <c r="BD898" t="str">
        <f t="shared" si="1321"/>
        <v>Outlaws</v>
      </c>
      <c r="BE898" t="s">
        <v>7</v>
      </c>
      <c r="BF898" t="s">
        <v>172</v>
      </c>
      <c r="BI898" cm="1">
        <f t="array" aca="1" ref="BI898" ca="1">IFERROR(_xlfn._xlws.FILTER(shifts!A:A,(shifts!B:B=events!AD898)*(shifts!AG:AG&gt;=events!BK898)*(shifts!AH:AH&lt;=events!BL898)),BI897)</f>
        <v>33</v>
      </c>
      <c r="BJ898" s="15">
        <f t="shared" si="1248"/>
        <v>0</v>
      </c>
      <c r="BK898">
        <f t="shared" si="1249"/>
        <v>266</v>
      </c>
      <c r="BL898">
        <f t="shared" si="1250"/>
        <v>266</v>
      </c>
      <c r="BM898" s="15">
        <f>SUMIFS(BJ$2:BJ898,K$2:K898,"=Intermission")+SUMIFS(BJ$2:BJ898,K$2:K898,"=Timeout")</f>
        <v>0</v>
      </c>
      <c r="BN898">
        <f t="shared" si="1251"/>
        <v>0</v>
      </c>
      <c r="BO898" s="19">
        <f t="shared" si="1252"/>
        <v>814</v>
      </c>
      <c r="BP898">
        <f t="shared" si="1253"/>
        <v>809</v>
      </c>
      <c r="BQ898" s="17">
        <f t="shared" si="1254"/>
        <v>814</v>
      </c>
      <c r="BR898" t="str">
        <f t="shared" si="1255"/>
        <v>event_team_player_2</v>
      </c>
      <c r="BS898">
        <f>COUNTIFS(S$3:S898,"="&amp;S898,AI$3:AI898,"="&amp;AI898)</f>
        <v>2</v>
      </c>
      <c r="BT898" t="str">
        <f>IFERROR(VLOOKUP(BB898&amp;BU898&amp;X898,game_rosters!U:W,3,FALSE),"")</f>
        <v>P100033</v>
      </c>
      <c r="BU898" t="str">
        <f t="shared" si="1256"/>
        <v>Outlaws</v>
      </c>
    </row>
    <row r="899" spans="1:73" x14ac:dyDescent="0.2">
      <c r="A899">
        <f t="shared" si="1231"/>
        <v>1</v>
      </c>
      <c r="I899" s="44">
        <v>44</v>
      </c>
      <c r="K899" t="s">
        <v>7</v>
      </c>
      <c r="L899" t="s">
        <v>172</v>
      </c>
      <c r="M899" t="s">
        <v>67</v>
      </c>
      <c r="N899" t="s">
        <v>595</v>
      </c>
      <c r="O899" t="s">
        <v>654</v>
      </c>
      <c r="Q899" t="s">
        <v>595</v>
      </c>
      <c r="R899" s="51">
        <v>1</v>
      </c>
      <c r="S899">
        <v>459</v>
      </c>
      <c r="T899" t="s">
        <v>756</v>
      </c>
      <c r="W899" t="s">
        <v>731</v>
      </c>
      <c r="X899">
        <v>44</v>
      </c>
      <c r="Z899">
        <v>1</v>
      </c>
      <c r="AA899">
        <f t="shared" si="1281"/>
        <v>1459</v>
      </c>
      <c r="AB899" t="str">
        <f t="shared" si="1282"/>
        <v/>
      </c>
      <c r="AC899">
        <f t="shared" si="1320"/>
        <v>1459</v>
      </c>
      <c r="AD899" s="6">
        <v>1</v>
      </c>
      <c r="AE899" t="s">
        <v>940</v>
      </c>
      <c r="AF899" t="s">
        <v>740</v>
      </c>
      <c r="AG899" t="s">
        <v>756</v>
      </c>
      <c r="AH899" t="s">
        <v>756</v>
      </c>
      <c r="AI899" t="str">
        <f t="shared" si="1232"/>
        <v>e</v>
      </c>
      <c r="AJ899" t="str">
        <f t="shared" si="1233"/>
        <v/>
      </c>
      <c r="AK899" t="str">
        <f t="shared" si="1234"/>
        <v/>
      </c>
      <c r="AL899" t="str">
        <f t="shared" si="1235"/>
        <v/>
      </c>
      <c r="AM899" t="str">
        <f t="shared" si="1236"/>
        <v/>
      </c>
      <c r="AN899" t="str">
        <f t="shared" si="1237"/>
        <v>Away</v>
      </c>
      <c r="AO899" t="str">
        <f t="shared" si="1238"/>
        <v>a</v>
      </c>
      <c r="AP899" t="str">
        <f t="shared" si="1239"/>
        <v/>
      </c>
      <c r="AQ899" t="str">
        <f t="shared" si="1240"/>
        <v/>
      </c>
      <c r="AR899" t="str">
        <f t="shared" si="1241"/>
        <v>Away</v>
      </c>
      <c r="AS899" t="str">
        <f t="shared" si="1242"/>
        <v>a</v>
      </c>
      <c r="AT899" t="str">
        <f t="shared" si="1243"/>
        <v>Offensive</v>
      </c>
      <c r="AU899" t="str">
        <f t="shared" si="1244"/>
        <v/>
      </c>
      <c r="AV899" t="str">
        <f t="shared" si="1245"/>
        <v/>
      </c>
      <c r="AW899" t="str" cm="1">
        <f t="array" ref="AW899">IFERROR(IF(O899&lt;&gt;"",O899,IF(OR($S899="",$T899=""),"",IF(O899&lt;&gt;"",O899,IF($T899&lt;&gt;"",_xlfn._xlws.FILTER(O:O,($BU:$BU=$BU899)*($I:$I=$I899)*($T:$T=$T899)*($S:$S=_xlfn.MINIFS($S:$S,$T:$T,"="&amp;$T899)),"")))))&amp;"",IF(O899="","",""))&amp;""</f>
        <v>OffensivePlay_Pass-SecondTouch</v>
      </c>
      <c r="AX899" t="str" cm="1">
        <f t="array" ref="AX899">IFERROR(IF(P899&lt;&gt;"",P899,IF(OR($S899="",$T899=""),"",IF($T899&lt;&gt;"",_xlfn._xlws.FILTER(P:P,($BU:$BU=$BU899)*($I:$I=$I899)*($T:$T=$T899)*($S:$S=_xlfn.MINIFS($S:$S,$T:$T,"="&amp;$T899)),""))))&amp;"",IF(P899="","",""))&amp;""</f>
        <v/>
      </c>
      <c r="AY899" t="str" cm="1">
        <f t="array" ref="AY899">IFERROR(IF(Q899&lt;&gt;"",Q899,IF(OR($S899="",$T899=""),"",IF($T899&lt;&gt;"",_xlfn._xlws.FILTER(Q:Q,($BU:$BU=$BU899)*($I:$I=$I899)*($T:$T=$T899)*($S:$S=_xlfn.MINIFS($S:$S,$T:$T,"="&amp;$T899)),""))))&amp;"",IF(Q899="","",""))&amp;""</f>
        <v>s</v>
      </c>
      <c r="AZ899" t="str" cm="1">
        <f t="array" ref="AZ899">IFERROR(IF(R899&lt;&gt;"",R899,IF(OR($S899="",$T899=""),"",IF($T899&lt;&gt;"",_xlfn._xlws.FILTER(R:R,($BU:$BU=$BU899)*($I:$I=$I899)*($T:$T=$T899)*($S:$S=_xlfn.MINIFS($S:$S,$T:$T,"="&amp;$T899)),""))))&amp;"",IF(R899="","",""))&amp;""</f>
        <v>1</v>
      </c>
      <c r="BA899" s="6">
        <f t="shared" si="1246"/>
        <v>82</v>
      </c>
      <c r="BB899">
        <f t="shared" ref="BB899:BD899" si="1322">BB898</f>
        <v>18987</v>
      </c>
      <c r="BC899" t="str">
        <f t="shared" si="1322"/>
        <v>Velodrome</v>
      </c>
      <c r="BD899" t="str">
        <f t="shared" si="1322"/>
        <v>Outlaws</v>
      </c>
      <c r="BE899" t="s">
        <v>7</v>
      </c>
      <c r="BF899" t="s">
        <v>172</v>
      </c>
      <c r="BI899" cm="1">
        <f t="array" aca="1" ref="BI899" ca="1">IFERROR(_xlfn._xlws.FILTER(shifts!A:A,(shifts!B:B=events!AD899)*(shifts!AG:AG&gt;=events!BK899)*(shifts!AH:AH&lt;=events!BL899)),BI898)</f>
        <v>33</v>
      </c>
      <c r="BJ899" s="15">
        <f t="shared" si="1248"/>
        <v>0</v>
      </c>
      <c r="BK899">
        <f t="shared" si="1249"/>
        <v>265</v>
      </c>
      <c r="BL899">
        <f t="shared" si="1250"/>
        <v>265</v>
      </c>
      <c r="BM899" s="15">
        <f>SUMIFS(BJ$2:BJ899,K$2:K899,"=Intermission")+SUMIFS(BJ$2:BJ899,K$2:K899,"=Timeout")</f>
        <v>0</v>
      </c>
      <c r="BN899">
        <f t="shared" si="1251"/>
        <v>0</v>
      </c>
      <c r="BO899" s="19">
        <f t="shared" si="1252"/>
        <v>815</v>
      </c>
      <c r="BP899">
        <f t="shared" si="1253"/>
        <v>810</v>
      </c>
      <c r="BQ899" s="17">
        <f t="shared" si="1254"/>
        <v>815</v>
      </c>
      <c r="BR899" t="str">
        <f t="shared" si="1255"/>
        <v>event_team_player_1</v>
      </c>
      <c r="BS899">
        <f>COUNTIFS(S$3:S899,"="&amp;S899,AI$3:AI899,"="&amp;AI899)</f>
        <v>1</v>
      </c>
      <c r="BT899" t="str">
        <f>IFERROR(VLOOKUP(BB899&amp;BU899&amp;X899,game_rosters!U:W,3,FALSE),"")</f>
        <v>P100033</v>
      </c>
      <c r="BU899" t="str">
        <f t="shared" si="1256"/>
        <v>Outlaws</v>
      </c>
    </row>
    <row r="900" spans="1:73" x14ac:dyDescent="0.2">
      <c r="A900" t="str">
        <f t="shared" si="1231"/>
        <v/>
      </c>
      <c r="I900" s="44">
        <v>13</v>
      </c>
      <c r="S900">
        <v>459</v>
      </c>
      <c r="T900" t="s">
        <v>756</v>
      </c>
      <c r="X900">
        <v>13</v>
      </c>
      <c r="Z900">
        <v>1</v>
      </c>
      <c r="AA900">
        <f t="shared" si="1281"/>
        <v>1459</v>
      </c>
      <c r="AB900" t="str">
        <f t="shared" si="1282"/>
        <v/>
      </c>
      <c r="AC900">
        <f t="shared" si="1320"/>
        <v>1459</v>
      </c>
      <c r="AD900" s="6">
        <v>1</v>
      </c>
      <c r="AE900" t="s">
        <v>940</v>
      </c>
      <c r="AF900" t="s">
        <v>740</v>
      </c>
      <c r="AG900" t="s">
        <v>756</v>
      </c>
      <c r="AH900" t="s">
        <v>756</v>
      </c>
      <c r="AI900" t="str">
        <f t="shared" si="1232"/>
        <v>e</v>
      </c>
      <c r="AJ900" t="str">
        <f t="shared" si="1233"/>
        <v/>
      </c>
      <c r="AK900" t="str">
        <f t="shared" si="1234"/>
        <v/>
      </c>
      <c r="AL900" t="str">
        <f t="shared" si="1235"/>
        <v/>
      </c>
      <c r="AM900" t="str">
        <f t="shared" si="1236"/>
        <v/>
      </c>
      <c r="AN900" t="str">
        <f t="shared" si="1237"/>
        <v>Away</v>
      </c>
      <c r="AO900" t="str">
        <f t="shared" si="1238"/>
        <v>a</v>
      </c>
      <c r="AP900" t="str">
        <f t="shared" si="1239"/>
        <v/>
      </c>
      <c r="AQ900" t="str">
        <f t="shared" si="1240"/>
        <v/>
      </c>
      <c r="AR900" t="str">
        <f t="shared" si="1241"/>
        <v>Away</v>
      </c>
      <c r="AS900" t="str">
        <f t="shared" si="1242"/>
        <v>a</v>
      </c>
      <c r="AT900" t="str">
        <f t="shared" si="1243"/>
        <v>Offensive</v>
      </c>
      <c r="AU900" t="str">
        <f t="shared" si="1244"/>
        <v/>
      </c>
      <c r="AV900" t="str">
        <f t="shared" si="1245"/>
        <v/>
      </c>
      <c r="AW900" t="str" cm="1">
        <f t="array" ref="AW900">IFERROR(IF(O900&lt;&gt;"",O900,IF(OR($S900="",$T900=""),"",IF(O900&lt;&gt;"",O900,IF($T900&lt;&gt;"",_xlfn._xlws.FILTER(O:O,($BU:$BU=$BU900)*($I:$I=$I900)*($T:$T=$T900)*($S:$S=_xlfn.MINIFS($S:$S,$T:$T,"="&amp;$T900)),"")))))&amp;"",IF(O900="","",""))&amp;""</f>
        <v/>
      </c>
      <c r="AX900" t="str" cm="1">
        <f t="array" ref="AX900">IFERROR(IF(P900&lt;&gt;"",P900,IF(OR($S900="",$T900=""),"",IF($T900&lt;&gt;"",_xlfn._xlws.FILTER(P:P,($BU:$BU=$BU900)*($I:$I=$I900)*($T:$T=$T900)*($S:$S=_xlfn.MINIFS($S:$S,$T:$T,"="&amp;$T900)),""))))&amp;"",IF(P900="","",""))&amp;""</f>
        <v/>
      </c>
      <c r="AY900" t="str" cm="1">
        <f t="array" ref="AY900">IFERROR(IF(Q900&lt;&gt;"",Q900,IF(OR($S900="",$T900=""),"",IF($T900&lt;&gt;"",_xlfn._xlws.FILTER(Q:Q,($BU:$BU=$BU900)*($I:$I=$I900)*($T:$T=$T900)*($S:$S=_xlfn.MINIFS($S:$S,$T:$T,"="&amp;$T900)),""))))&amp;"",IF(Q900="","",""))&amp;""</f>
        <v/>
      </c>
      <c r="AZ900" t="str" cm="1">
        <f t="array" ref="AZ900">IFERROR(IF(R900&lt;&gt;"",R900,IF(OR($S900="",$T900=""),"",IF($T900&lt;&gt;"",_xlfn._xlws.FILTER(R:R,($BU:$BU=$BU900)*($I:$I=$I900)*($T:$T=$T900)*($S:$S=_xlfn.MINIFS($S:$S,$T:$T,"="&amp;$T900)),""))))&amp;"",IF(R900="","",""))&amp;""</f>
        <v/>
      </c>
      <c r="BA900" s="6">
        <f t="shared" si="1246"/>
        <v>82</v>
      </c>
      <c r="BB900">
        <f t="shared" ref="BB900:BD900" si="1323">BB899</f>
        <v>18987</v>
      </c>
      <c r="BC900" t="str">
        <f t="shared" si="1323"/>
        <v>Velodrome</v>
      </c>
      <c r="BD900" t="str">
        <f t="shared" si="1323"/>
        <v>Outlaws</v>
      </c>
      <c r="BE900" t="s">
        <v>7</v>
      </c>
      <c r="BF900" t="s">
        <v>172</v>
      </c>
      <c r="BI900" cm="1">
        <f t="array" aca="1" ref="BI900" ca="1">IFERROR(_xlfn._xlws.FILTER(shifts!A:A,(shifts!B:B=events!AD900)*(shifts!AG:AG&gt;=events!BK900)*(shifts!AH:AH&lt;=events!BL900)),BI899)</f>
        <v>33</v>
      </c>
      <c r="BJ900" s="15">
        <f t="shared" si="1248"/>
        <v>0</v>
      </c>
      <c r="BK900">
        <f t="shared" si="1249"/>
        <v>265</v>
      </c>
      <c r="BL900">
        <f t="shared" si="1250"/>
        <v>265</v>
      </c>
      <c r="BM900" s="15">
        <f>SUMIFS(BJ$2:BJ900,K$2:K900,"=Intermission")+SUMIFS(BJ$2:BJ900,K$2:K900,"=Timeout")</f>
        <v>0</v>
      </c>
      <c r="BN900">
        <f t="shared" si="1251"/>
        <v>0</v>
      </c>
      <c r="BO900" s="19">
        <f t="shared" si="1252"/>
        <v>815</v>
      </c>
      <c r="BP900">
        <f t="shared" si="1253"/>
        <v>810</v>
      </c>
      <c r="BQ900" s="17">
        <f t="shared" si="1254"/>
        <v>815</v>
      </c>
      <c r="BR900" t="str">
        <f t="shared" si="1255"/>
        <v>event_team_player_2</v>
      </c>
      <c r="BS900">
        <f>COUNTIFS(S$3:S900,"="&amp;S900,AI$3:AI900,"="&amp;AI900)</f>
        <v>2</v>
      </c>
      <c r="BT900" t="str">
        <f>IFERROR(VLOOKUP(BB900&amp;BU900&amp;X900,game_rosters!U:W,3,FALSE),"")</f>
        <v>P100031</v>
      </c>
      <c r="BU900" t="str">
        <f t="shared" si="1256"/>
        <v>Outlaws</v>
      </c>
    </row>
    <row r="901" spans="1:73" x14ac:dyDescent="0.2">
      <c r="A901" t="str">
        <f t="shared" ref="A901:A964" si="1324">IF(K901&lt;&gt;"",1,IF(D901="x","x",""))</f>
        <v/>
      </c>
      <c r="I901" s="44">
        <v>42</v>
      </c>
      <c r="O901" t="s">
        <v>626</v>
      </c>
      <c r="R901" s="51">
        <v>1</v>
      </c>
      <c r="S901">
        <v>459</v>
      </c>
      <c r="T901" t="s">
        <v>756</v>
      </c>
      <c r="X901">
        <v>42</v>
      </c>
      <c r="AA901">
        <f t="shared" si="1281"/>
        <v>1459</v>
      </c>
      <c r="AB901" t="str">
        <f t="shared" si="1282"/>
        <v/>
      </c>
      <c r="AC901">
        <f t="shared" si="1320"/>
        <v>1459</v>
      </c>
      <c r="AD901" s="6">
        <v>1</v>
      </c>
      <c r="AE901" t="s">
        <v>940</v>
      </c>
      <c r="AF901" t="s">
        <v>740</v>
      </c>
      <c r="AG901" t="s">
        <v>756</v>
      </c>
      <c r="AH901" t="s">
        <v>756</v>
      </c>
      <c r="AI901" t="str">
        <f t="shared" ref="AI901:AI964" si="1325">IF(Z901="x","",IF(Z901=1,"e","o"))</f>
        <v>o</v>
      </c>
      <c r="AJ901" t="str">
        <f t="shared" ref="AJ901:AJ964" si="1326">IF($J901&lt;&gt;"",$J901,IF($AC901=$AC900,AJ900,""))</f>
        <v/>
      </c>
      <c r="AK901" t="str">
        <f t="shared" ref="AK901:AK964" si="1327">IF($J901&lt;&gt;"",$J901,IF($AC901=$AC900,AK900,""))</f>
        <v/>
      </c>
      <c r="AL901" t="str">
        <f t="shared" ref="AL901:AL964" si="1328">IF($W901="","",IF($AJ901="","",IF($W901="h",$AJ901,IF($AJ901="n","n",IF(AND($W901="a",$AJ901="d"),"o",IF(AND($W901="a",$AJ901="o"),"d"))))))</f>
        <v/>
      </c>
      <c r="AM901" t="str">
        <f t="shared" ref="AM901:AM964" si="1329">IF($W901="","",IF(J901="","",IF(AL901="n","n",IF(AL901="d","o",IF(AL901="o","d","")))))</f>
        <v/>
      </c>
      <c r="AN901" t="str">
        <f t="shared" ref="AN901:AN964" si="1330">IF(AO901="H","Home",IF(AO901="A","Away",""))</f>
        <v>Away</v>
      </c>
      <c r="AO901" t="str">
        <f t="shared" ref="AO901:AO964" si="1331">IF($W901&lt;&gt;"",$W901,IF($AC901=$AC900,AO900,""))</f>
        <v>a</v>
      </c>
      <c r="AP901" t="str">
        <f t="shared" ref="AP901:AP964" si="1332">IF(AL901&lt;&gt;"",AL901,IF($AC901=$AC900,AP900,""))</f>
        <v/>
      </c>
      <c r="AQ901" t="str">
        <f t="shared" ref="AQ901:AQ964" si="1333">IF(AM901&lt;&gt;"",AM901,IF($AC901=$AC900,AQ900,""))</f>
        <v/>
      </c>
      <c r="AR901" t="str">
        <f t="shared" ref="AR901:AR964" si="1334">IF(AN901&lt;&gt;"",AN901,IF($AC901=$AC900,AR900,""))</f>
        <v>Away</v>
      </c>
      <c r="AS901" t="str">
        <f t="shared" ref="AS901:AS964" si="1335">IF(AO901&lt;&gt;"",AO901,IF($AC901=$AC900,AS900,""))</f>
        <v>a</v>
      </c>
      <c r="AT901" t="str">
        <f t="shared" ref="AT901:AT964" si="1336">IF(AND(AI901="e",OR(BE901="Save",BF901="Turnover_Takeaway",BF901="Play_Defensive")),"Defensive",IF(AND(AI901="o",OR(BE901="Save",BF901="Turnover_Takeaway",BF901="Play_Defensive")),"Offensive",IF(OR(BE901="Deadice",BE901="Stoppage",BE901="Intermission"),"",IF(AI901="e","Offensive",IF(AI901="o","Defensive","")))))</f>
        <v>Defensive</v>
      </c>
      <c r="AU901" t="str">
        <f t="shared" ref="AU901:AU964" si="1337">IF(U901&lt;&gt;"",U901+5000,"")</f>
        <v/>
      </c>
      <c r="AV901" t="str">
        <f t="shared" ref="AV901:AV964" si="1338">IF(V901&lt;&gt;"",V901+6000,"")</f>
        <v/>
      </c>
      <c r="AW901" t="str" cm="1">
        <f t="array" ref="AW901">IFERROR(IF(O901&lt;&gt;"",O901,IF(OR($S901="",$T901=""),"",IF(O901&lt;&gt;"",O901,IF($T901&lt;&gt;"",_xlfn._xlws.FILTER(O:O,($BU:$BU=$BU901)*($I:$I=$I901)*($T:$T=$T901)*($S:$S=_xlfn.MINIFS($S:$S,$T:$T,"="&amp;$T901)),"")))))&amp;"",IF(O901="","",""))&amp;""</f>
        <v>Defensive_PlayPossession-Pressure</v>
      </c>
      <c r="AX901" t="str" cm="1">
        <f t="array" ref="AX901">IFERROR(IF(P901&lt;&gt;"",P901,IF(OR($S901="",$T901=""),"",IF($T901&lt;&gt;"",_xlfn._xlws.FILTER(P:P,($BU:$BU=$BU901)*($I:$I=$I901)*($T:$T=$T901)*($S:$S=_xlfn.MINIFS($S:$S,$T:$T,"="&amp;$T901)),""))))&amp;"",IF(P901="","",""))&amp;""</f>
        <v/>
      </c>
      <c r="AY901" t="str" cm="1">
        <f t="array" ref="AY901">IFERROR(IF(Q901&lt;&gt;"",Q901,IF(OR($S901="",$T901=""),"",IF($T901&lt;&gt;"",_xlfn._xlws.FILTER(Q:Q,($BU:$BU=$BU901)*($I:$I=$I901)*($T:$T=$T901)*($S:$S=_xlfn.MINIFS($S:$S,$T:$T,"="&amp;$T901)),""))))&amp;"",IF(Q901="","",""))&amp;""</f>
        <v/>
      </c>
      <c r="AZ901" t="str" cm="1">
        <f t="array" ref="AZ901">IFERROR(IF(R901&lt;&gt;"",R901,IF(OR($S901="",$T901=""),"",IF($T901&lt;&gt;"",_xlfn._xlws.FILTER(R:R,($BU:$BU=$BU901)*($I:$I=$I901)*($T:$T=$T901)*($S:$S=_xlfn.MINIFS($S:$S,$T:$T,"="&amp;$T901)),""))))&amp;"",IF(R901="","",""))&amp;""</f>
        <v>1</v>
      </c>
      <c r="BA901" s="6">
        <f t="shared" ref="BA901:BA964" si="1339">IF(OR(L901="Zone_Entry",L901="Zone_Exit"),BA900+1,BA900)</f>
        <v>82</v>
      </c>
      <c r="BB901">
        <f t="shared" ref="BB901:BD901" si="1340">BB900</f>
        <v>18987</v>
      </c>
      <c r="BC901" t="str">
        <f t="shared" si="1340"/>
        <v>Velodrome</v>
      </c>
      <c r="BD901" t="str">
        <f t="shared" si="1340"/>
        <v>Outlaws</v>
      </c>
      <c r="BE901" t="s">
        <v>7</v>
      </c>
      <c r="BF901" t="s">
        <v>172</v>
      </c>
      <c r="BI901" cm="1">
        <f t="array" aca="1" ref="BI901" ca="1">IFERROR(_xlfn._xlws.FILTER(shifts!A:A,(shifts!B:B=events!AD901)*(shifts!AG:AG&gt;=events!BK901)*(shifts!AH:AH&lt;=events!BL901)),BI900)</f>
        <v>33</v>
      </c>
      <c r="BJ901" s="15">
        <f t="shared" ref="BJ901:BJ964" si="1341">IF(AND(AG901="",AH901=""),0,((AE901*60)+AF901)-((AG901*60)+AH901))</f>
        <v>0</v>
      </c>
      <c r="BK901">
        <f t="shared" ref="BK901:BK964" si="1342">(AE901*60)+AF901</f>
        <v>265</v>
      </c>
      <c r="BL901">
        <f t="shared" ref="BL901:BL964" si="1343">IF(AND(AG901="",AH901=""),BK901,((AG901*60)+AH901))</f>
        <v>265</v>
      </c>
      <c r="BM901" s="15">
        <f>SUMIFS(BJ$2:BJ901,K$2:K901,"=Intermission")+SUMIFS(BJ$2:BJ901,K$2:K901,"=Timeout")</f>
        <v>0</v>
      </c>
      <c r="BN901">
        <f t="shared" ref="BN901:BN964" si="1344">IF(AD901=1,0,IF(AD901=2,1080+BM901,IF(AD901=3,(1080*2)+BM901,0)))</f>
        <v>0</v>
      </c>
      <c r="BO901" s="19">
        <f t="shared" ref="BO901:BO964" si="1345">IF(K901="Intermission",BO900,((1080)-((AE901*60)+AF901))+BN901)</f>
        <v>815</v>
      </c>
      <c r="BP901">
        <f t="shared" ref="BP901:BP964" si="1346">IF(BO901&lt;5,0,BO901-5)</f>
        <v>810</v>
      </c>
      <c r="BQ901" s="17">
        <f t="shared" ref="BQ901:BQ964" si="1347">BP901+BJ901+5</f>
        <v>815</v>
      </c>
      <c r="BR901" t="str">
        <f t="shared" ref="BR901:BR964" si="1348">IF(AI901="e","event_team_player_"&amp;BS901,IF(AI901="o","opp_team_player_"&amp;BS901,""))</f>
        <v>opp_team_player_1</v>
      </c>
      <c r="BS901">
        <f>COUNTIFS(S$3:S901,"="&amp;S901,AI$3:AI901,"="&amp;AI901)</f>
        <v>1</v>
      </c>
      <c r="BT901" t="str">
        <f>IFERROR(VLOOKUP(BB901&amp;BU901&amp;X901,game_rosters!U:W,3,FALSE),"")</f>
        <v>P100201</v>
      </c>
      <c r="BU901" t="str">
        <f t="shared" ref="BU901:BU964" si="1349">IF(AR901="","",IF(AND(AR901="Away",AI901="e"),BD901,IF(AND(AR901="Home",AI901="e"),BC901,IF(AND(AR901="Away",AI901="o"),BC901,IF(AND(AR901="Home",AI901="o"),BD901)))))</f>
        <v>Velodrome</v>
      </c>
    </row>
    <row r="902" spans="1:73" x14ac:dyDescent="0.2">
      <c r="A902">
        <f t="shared" si="1324"/>
        <v>1</v>
      </c>
      <c r="I902" s="44">
        <v>13</v>
      </c>
      <c r="K902" t="s">
        <v>13</v>
      </c>
      <c r="O902" t="s">
        <v>633</v>
      </c>
      <c r="P902" t="s">
        <v>627</v>
      </c>
      <c r="Q902" t="s">
        <v>595</v>
      </c>
      <c r="R902" s="51">
        <v>1</v>
      </c>
      <c r="S902">
        <v>460</v>
      </c>
      <c r="T902" t="s">
        <v>756</v>
      </c>
      <c r="W902" t="s">
        <v>731</v>
      </c>
      <c r="X902">
        <v>13</v>
      </c>
      <c r="Z902">
        <v>1</v>
      </c>
      <c r="AA902">
        <f t="shared" si="1281"/>
        <v>1460</v>
      </c>
      <c r="AB902" t="str">
        <f t="shared" si="1282"/>
        <v/>
      </c>
      <c r="AC902">
        <f t="shared" si="1320"/>
        <v>1460</v>
      </c>
      <c r="AD902" s="6">
        <v>1</v>
      </c>
      <c r="AE902" t="s">
        <v>940</v>
      </c>
      <c r="AF902" t="s">
        <v>908</v>
      </c>
      <c r="AG902" t="s">
        <v>940</v>
      </c>
      <c r="AH902" t="s">
        <v>910</v>
      </c>
      <c r="AI902" t="str">
        <f t="shared" si="1325"/>
        <v>e</v>
      </c>
      <c r="AJ902" t="str">
        <f t="shared" si="1326"/>
        <v/>
      </c>
      <c r="AK902" t="str">
        <f t="shared" si="1327"/>
        <v/>
      </c>
      <c r="AL902" t="str">
        <f t="shared" si="1328"/>
        <v/>
      </c>
      <c r="AM902" t="str">
        <f t="shared" si="1329"/>
        <v/>
      </c>
      <c r="AN902" t="str">
        <f t="shared" si="1330"/>
        <v>Away</v>
      </c>
      <c r="AO902" t="str">
        <f t="shared" si="1331"/>
        <v>a</v>
      </c>
      <c r="AP902" t="str">
        <f t="shared" si="1332"/>
        <v/>
      </c>
      <c r="AQ902" t="str">
        <f t="shared" si="1333"/>
        <v/>
      </c>
      <c r="AR902" t="str">
        <f t="shared" si="1334"/>
        <v>Away</v>
      </c>
      <c r="AS902" t="str">
        <f t="shared" si="1335"/>
        <v>a</v>
      </c>
      <c r="AT902" t="str">
        <f t="shared" si="1336"/>
        <v>Offensive</v>
      </c>
      <c r="AU902" t="str">
        <f t="shared" si="1337"/>
        <v/>
      </c>
      <c r="AV902" t="str">
        <f t="shared" si="1338"/>
        <v/>
      </c>
      <c r="AW902" t="str" cm="1">
        <f t="array" ref="AW902">IFERROR(IF(O902&lt;&gt;"",O902,IF(OR($S902="",$T902=""),"",IF(O902&lt;&gt;"",O902,IF($T902&lt;&gt;"",_xlfn._xlws.FILTER(O:O,($BU:$BU=$BU902)*($I:$I=$I902)*($T:$T=$T902)*($S:$S=_xlfn.MINIFS($S:$S,$T:$T,"="&amp;$T902)),"")))))&amp;"",IF(O902="","",""))&amp;""</f>
        <v>OffensivePlay_Possession-Delay</v>
      </c>
      <c r="AX902" t="str" cm="1">
        <f t="array" ref="AX902">IFERROR(IF(P902&lt;&gt;"",P902,IF(OR($S902="",$T902=""),"",IF($T902&lt;&gt;"",_xlfn._xlws.FILTER(P:P,($BU:$BU=$BU902)*($I:$I=$I902)*($T:$T=$T902)*($S:$S=_xlfn.MINIFS($S:$S,$T:$T,"="&amp;$T902)),""))))&amp;"",IF(P902="","",""))&amp;""</f>
        <v>OffensivePlay_Possession-Deke</v>
      </c>
      <c r="AY902" t="str" cm="1">
        <f t="array" ref="AY902">IFERROR(IF(Q902&lt;&gt;"",Q902,IF(OR($S902="",$T902=""),"",IF($T902&lt;&gt;"",_xlfn._xlws.FILTER(Q:Q,($BU:$BU=$BU902)*($I:$I=$I902)*($T:$T=$T902)*($S:$S=_xlfn.MINIFS($S:$S,$T:$T,"="&amp;$T902)),""))))&amp;"",IF(Q902="","",""))&amp;""</f>
        <v>s</v>
      </c>
      <c r="AZ902" t="str" cm="1">
        <f t="array" ref="AZ902">IFERROR(IF(R902&lt;&gt;"",R902,IF(OR($S902="",$T902=""),"",IF($T902&lt;&gt;"",_xlfn._xlws.FILTER(R:R,($BU:$BU=$BU902)*($I:$I=$I902)*($T:$T=$T902)*($S:$S=_xlfn.MINIFS($S:$S,$T:$T,"="&amp;$T902)),""))))&amp;"",IF(R902="","",""))&amp;""</f>
        <v>1</v>
      </c>
      <c r="BA902" s="6">
        <f t="shared" si="1339"/>
        <v>82</v>
      </c>
      <c r="BB902">
        <f t="shared" ref="BB902:BD902" si="1350">BB901</f>
        <v>18987</v>
      </c>
      <c r="BC902" t="str">
        <f t="shared" si="1350"/>
        <v>Velodrome</v>
      </c>
      <c r="BD902" t="str">
        <f t="shared" si="1350"/>
        <v>Outlaws</v>
      </c>
      <c r="BE902" t="s">
        <v>13</v>
      </c>
      <c r="BF902" t="s">
        <v>756</v>
      </c>
      <c r="BI902" cm="1">
        <f t="array" aca="1" ref="BI902" ca="1">IFERROR(_xlfn._xlws.FILTER(shifts!A:A,(shifts!B:B=events!AD902)*(shifts!AG:AG&gt;=events!BK902)*(shifts!AH:AH&lt;=events!BL902)),BI901)</f>
        <v>33</v>
      </c>
      <c r="BJ902" s="15">
        <f t="shared" si="1341"/>
        <v>5</v>
      </c>
      <c r="BK902">
        <f t="shared" si="1342"/>
        <v>264</v>
      </c>
      <c r="BL902">
        <f t="shared" si="1343"/>
        <v>259</v>
      </c>
      <c r="BM902" s="15">
        <f>SUMIFS(BJ$2:BJ902,K$2:K902,"=Intermission")+SUMIFS(BJ$2:BJ902,K$2:K902,"=Timeout")</f>
        <v>0</v>
      </c>
      <c r="BN902">
        <f t="shared" si="1344"/>
        <v>0</v>
      </c>
      <c r="BO902" s="19">
        <f t="shared" si="1345"/>
        <v>816</v>
      </c>
      <c r="BP902">
        <f t="shared" si="1346"/>
        <v>811</v>
      </c>
      <c r="BQ902" s="17">
        <f t="shared" si="1347"/>
        <v>821</v>
      </c>
      <c r="BR902" t="str">
        <f t="shared" si="1348"/>
        <v>event_team_player_1</v>
      </c>
      <c r="BS902">
        <f>COUNTIFS(S$3:S902,"="&amp;S902,AI$3:AI902,"="&amp;AI902)</f>
        <v>1</v>
      </c>
      <c r="BT902" t="str">
        <f>IFERROR(VLOOKUP(BB902&amp;BU902&amp;X902,game_rosters!U:W,3,FALSE),"")</f>
        <v>P100031</v>
      </c>
      <c r="BU902" t="str">
        <f t="shared" si="1349"/>
        <v>Outlaws</v>
      </c>
    </row>
    <row r="903" spans="1:73" x14ac:dyDescent="0.2">
      <c r="A903" t="str">
        <f t="shared" si="1324"/>
        <v/>
      </c>
      <c r="I903" s="44">
        <v>84</v>
      </c>
      <c r="O903" t="s">
        <v>665</v>
      </c>
      <c r="Q903" t="s">
        <v>595</v>
      </c>
      <c r="R903" s="51">
        <v>1</v>
      </c>
      <c r="S903">
        <v>460</v>
      </c>
      <c r="T903" t="s">
        <v>756</v>
      </c>
      <c r="X903">
        <v>84</v>
      </c>
      <c r="AA903">
        <f t="shared" si="1281"/>
        <v>1460</v>
      </c>
      <c r="AB903" t="str">
        <f t="shared" si="1282"/>
        <v/>
      </c>
      <c r="AC903">
        <f t="shared" si="1320"/>
        <v>1460</v>
      </c>
      <c r="AD903" s="6">
        <v>1</v>
      </c>
      <c r="AE903" t="s">
        <v>940</v>
      </c>
      <c r="AF903" t="s">
        <v>908</v>
      </c>
      <c r="AG903" t="s">
        <v>940</v>
      </c>
      <c r="AH903" t="s">
        <v>910</v>
      </c>
      <c r="AI903" t="str">
        <f t="shared" si="1325"/>
        <v>o</v>
      </c>
      <c r="AJ903" t="str">
        <f t="shared" si="1326"/>
        <v/>
      </c>
      <c r="AK903" t="str">
        <f t="shared" si="1327"/>
        <v/>
      </c>
      <c r="AL903" t="str">
        <f t="shared" si="1328"/>
        <v/>
      </c>
      <c r="AM903" t="str">
        <f t="shared" si="1329"/>
        <v/>
      </c>
      <c r="AN903" t="str">
        <f t="shared" si="1330"/>
        <v>Away</v>
      </c>
      <c r="AO903" t="str">
        <f t="shared" si="1331"/>
        <v>a</v>
      </c>
      <c r="AP903" t="str">
        <f t="shared" si="1332"/>
        <v/>
      </c>
      <c r="AQ903" t="str">
        <f t="shared" si="1333"/>
        <v/>
      </c>
      <c r="AR903" t="str">
        <f t="shared" si="1334"/>
        <v>Away</v>
      </c>
      <c r="AS903" t="str">
        <f t="shared" si="1335"/>
        <v>a</v>
      </c>
      <c r="AT903" t="str">
        <f t="shared" si="1336"/>
        <v>Defensive</v>
      </c>
      <c r="AU903" t="str">
        <f t="shared" si="1337"/>
        <v/>
      </c>
      <c r="AV903" t="str">
        <f t="shared" si="1338"/>
        <v/>
      </c>
      <c r="AW903" t="str" cm="1">
        <f t="array" ref="AW903">IFERROR(IF(O903&lt;&gt;"",O903,IF(OR($S903="",$T903=""),"",IF(O903&lt;&gt;"",O903,IF($T903&lt;&gt;"",_xlfn._xlws.FILTER(O:O,($BU:$BU=$BU903)*($I:$I=$I903)*($T:$T=$T903)*($S:$S=_xlfn.MINIFS($S:$S,$T:$T,"="&amp;$T903)),"")))))&amp;"",IF(O903="","",""))&amp;""</f>
        <v>Defensive_PlayPossession-Contain</v>
      </c>
      <c r="AX903" t="str" cm="1">
        <f t="array" ref="AX903">IFERROR(IF(P903&lt;&gt;"",P903,IF(OR($S903="",$T903=""),"",IF($T903&lt;&gt;"",_xlfn._xlws.FILTER(P:P,($BU:$BU=$BU903)*($I:$I=$I903)*($T:$T=$T903)*($S:$S=_xlfn.MINIFS($S:$S,$T:$T,"="&amp;$T903)),""))))&amp;"",IF(P903="","",""))&amp;""</f>
        <v/>
      </c>
      <c r="AY903" t="str" cm="1">
        <f t="array" ref="AY903">IFERROR(IF(Q903&lt;&gt;"",Q903,IF(OR($S903="",$T903=""),"",IF($T903&lt;&gt;"",_xlfn._xlws.FILTER(Q:Q,($BU:$BU=$BU903)*($I:$I=$I903)*($T:$T=$T903)*($S:$S=_xlfn.MINIFS($S:$S,$T:$T,"="&amp;$T903)),""))))&amp;"",IF(Q903="","",""))&amp;""</f>
        <v>s</v>
      </c>
      <c r="AZ903" t="str" cm="1">
        <f t="array" ref="AZ903">IFERROR(IF(R903&lt;&gt;"",R903,IF(OR($S903="",$T903=""),"",IF($T903&lt;&gt;"",_xlfn._xlws.FILTER(R:R,($BU:$BU=$BU903)*($I:$I=$I903)*($T:$T=$T903)*($S:$S=_xlfn.MINIFS($S:$S,$T:$T,"="&amp;$T903)),""))))&amp;"",IF(R903="","",""))&amp;""</f>
        <v>1</v>
      </c>
      <c r="BA903" s="6">
        <f t="shared" si="1339"/>
        <v>82</v>
      </c>
      <c r="BB903">
        <f t="shared" ref="BB903:BD903" si="1351">BB902</f>
        <v>18987</v>
      </c>
      <c r="BC903" t="str">
        <f t="shared" si="1351"/>
        <v>Velodrome</v>
      </c>
      <c r="BD903" t="str">
        <f t="shared" si="1351"/>
        <v>Outlaws</v>
      </c>
      <c r="BE903" t="s">
        <v>13</v>
      </c>
      <c r="BF903" t="s">
        <v>756</v>
      </c>
      <c r="BI903" cm="1">
        <f t="array" aca="1" ref="BI903" ca="1">IFERROR(_xlfn._xlws.FILTER(shifts!A:A,(shifts!B:B=events!AD903)*(shifts!AG:AG&gt;=events!BK903)*(shifts!AH:AH&lt;=events!BL903)),BI902)</f>
        <v>33</v>
      </c>
      <c r="BJ903" s="15">
        <f t="shared" si="1341"/>
        <v>5</v>
      </c>
      <c r="BK903">
        <f t="shared" si="1342"/>
        <v>264</v>
      </c>
      <c r="BL903">
        <f t="shared" si="1343"/>
        <v>259</v>
      </c>
      <c r="BM903" s="15">
        <f>SUMIFS(BJ$2:BJ903,K$2:K903,"=Intermission")+SUMIFS(BJ$2:BJ903,K$2:K903,"=Timeout")</f>
        <v>0</v>
      </c>
      <c r="BN903">
        <f t="shared" si="1344"/>
        <v>0</v>
      </c>
      <c r="BO903" s="19">
        <f t="shared" si="1345"/>
        <v>816</v>
      </c>
      <c r="BP903">
        <f t="shared" si="1346"/>
        <v>811</v>
      </c>
      <c r="BQ903" s="17">
        <f t="shared" si="1347"/>
        <v>821</v>
      </c>
      <c r="BR903" t="str">
        <f t="shared" si="1348"/>
        <v>opp_team_player_1</v>
      </c>
      <c r="BS903">
        <f>COUNTIFS(S$3:S903,"="&amp;S903,AI$3:AI903,"="&amp;AI903)</f>
        <v>1</v>
      </c>
      <c r="BT903" t="str">
        <f>IFERROR(VLOOKUP(BB903&amp;BU903&amp;X903,game_rosters!U:W,3,FALSE),"")</f>
        <v>P100198</v>
      </c>
      <c r="BU903" t="str">
        <f t="shared" si="1349"/>
        <v>Velodrome</v>
      </c>
    </row>
    <row r="904" spans="1:73" x14ac:dyDescent="0.2">
      <c r="A904">
        <f t="shared" si="1324"/>
        <v>1</v>
      </c>
      <c r="I904" s="44">
        <v>13</v>
      </c>
      <c r="K904" t="s">
        <v>7</v>
      </c>
      <c r="L904" t="s">
        <v>172</v>
      </c>
      <c r="M904" t="s">
        <v>69</v>
      </c>
      <c r="N904" t="s">
        <v>595</v>
      </c>
      <c r="R904" s="51">
        <v>1</v>
      </c>
      <c r="S904">
        <v>461</v>
      </c>
      <c r="T904" t="s">
        <v>756</v>
      </c>
      <c r="W904" t="s">
        <v>731</v>
      </c>
      <c r="X904">
        <v>13</v>
      </c>
      <c r="Z904">
        <v>1</v>
      </c>
      <c r="AA904">
        <f t="shared" si="1281"/>
        <v>1461</v>
      </c>
      <c r="AB904" t="str">
        <f t="shared" si="1282"/>
        <v/>
      </c>
      <c r="AC904">
        <f t="shared" si="1320"/>
        <v>1461</v>
      </c>
      <c r="AD904" s="6">
        <v>1</v>
      </c>
      <c r="AE904" t="s">
        <v>940</v>
      </c>
      <c r="AF904" t="s">
        <v>910</v>
      </c>
      <c r="AG904" t="s">
        <v>756</v>
      </c>
      <c r="AH904" t="s">
        <v>756</v>
      </c>
      <c r="AI904" t="str">
        <f t="shared" si="1325"/>
        <v>e</v>
      </c>
      <c r="AJ904" t="str">
        <f t="shared" si="1326"/>
        <v/>
      </c>
      <c r="AK904" t="str">
        <f t="shared" si="1327"/>
        <v/>
      </c>
      <c r="AL904" t="str">
        <f t="shared" si="1328"/>
        <v/>
      </c>
      <c r="AM904" t="str">
        <f t="shared" si="1329"/>
        <v/>
      </c>
      <c r="AN904" t="str">
        <f t="shared" si="1330"/>
        <v>Away</v>
      </c>
      <c r="AO904" t="str">
        <f t="shared" si="1331"/>
        <v>a</v>
      </c>
      <c r="AP904" t="str">
        <f t="shared" si="1332"/>
        <v/>
      </c>
      <c r="AQ904" t="str">
        <f t="shared" si="1333"/>
        <v/>
      </c>
      <c r="AR904" t="str">
        <f t="shared" si="1334"/>
        <v>Away</v>
      </c>
      <c r="AS904" t="str">
        <f t="shared" si="1335"/>
        <v>a</v>
      </c>
      <c r="AT904" t="str">
        <f t="shared" si="1336"/>
        <v>Offensive</v>
      </c>
      <c r="AU904" t="str">
        <f t="shared" si="1337"/>
        <v/>
      </c>
      <c r="AV904" t="str">
        <f t="shared" si="1338"/>
        <v/>
      </c>
      <c r="AW904" t="str" cm="1">
        <f t="array" ref="AW904">IFERROR(IF(O904&lt;&gt;"",O904,IF(OR($S904="",$T904=""),"",IF(O904&lt;&gt;"",O904,IF($T904&lt;&gt;"",_xlfn._xlws.FILTER(O:O,($BU:$BU=$BU904)*($I:$I=$I904)*($T:$T=$T904)*($S:$S=_xlfn.MINIFS($S:$S,$T:$T,"="&amp;$T904)),"")))))&amp;"",IF(O904="","",""))&amp;""</f>
        <v/>
      </c>
      <c r="AX904" t="str" cm="1">
        <f t="array" ref="AX904">IFERROR(IF(P904&lt;&gt;"",P904,IF(OR($S904="",$T904=""),"",IF($T904&lt;&gt;"",_xlfn._xlws.FILTER(P:P,($BU:$BU=$BU904)*($I:$I=$I904)*($T:$T=$T904)*($S:$S=_xlfn.MINIFS($S:$S,$T:$T,"="&amp;$T904)),""))))&amp;"",IF(P904="","",""))&amp;""</f>
        <v/>
      </c>
      <c r="AY904" t="str" cm="1">
        <f t="array" ref="AY904">IFERROR(IF(Q904&lt;&gt;"",Q904,IF(OR($S904="",$T904=""),"",IF($T904&lt;&gt;"",_xlfn._xlws.FILTER(Q:Q,($BU:$BU=$BU904)*($I:$I=$I904)*($T:$T=$T904)*($S:$S=_xlfn.MINIFS($S:$S,$T:$T,"="&amp;$T904)),""))))&amp;"",IF(Q904="","",""))&amp;""</f>
        <v/>
      </c>
      <c r="AZ904" t="str" cm="1">
        <f t="array" ref="AZ904">IFERROR(IF(R904&lt;&gt;"",R904,IF(OR($S904="",$T904=""),"",IF($T904&lt;&gt;"",_xlfn._xlws.FILTER(R:R,($BU:$BU=$BU904)*($I:$I=$I904)*($T:$T=$T904)*($S:$S=_xlfn.MINIFS($S:$S,$T:$T,"="&amp;$T904)),""))))&amp;"",IF(R904="","",""))&amp;""</f>
        <v>1</v>
      </c>
      <c r="BA904" s="6">
        <f t="shared" si="1339"/>
        <v>82</v>
      </c>
      <c r="BB904">
        <f t="shared" ref="BB904:BD904" si="1352">BB903</f>
        <v>18987</v>
      </c>
      <c r="BC904" t="str">
        <f t="shared" si="1352"/>
        <v>Velodrome</v>
      </c>
      <c r="BD904" t="str">
        <f t="shared" si="1352"/>
        <v>Outlaws</v>
      </c>
      <c r="BE904" t="s">
        <v>7</v>
      </c>
      <c r="BF904" t="s">
        <v>172</v>
      </c>
      <c r="BI904" cm="1">
        <f t="array" aca="1" ref="BI904" ca="1">IFERROR(_xlfn._xlws.FILTER(shifts!A:A,(shifts!B:B=events!AD904)*(shifts!AG:AG&gt;=events!BK904)*(shifts!AH:AH&lt;=events!BL904)),BI903)</f>
        <v>33</v>
      </c>
      <c r="BJ904" s="15">
        <f t="shared" si="1341"/>
        <v>0</v>
      </c>
      <c r="BK904">
        <f t="shared" si="1342"/>
        <v>259</v>
      </c>
      <c r="BL904">
        <f t="shared" si="1343"/>
        <v>259</v>
      </c>
      <c r="BM904" s="15">
        <f>SUMIFS(BJ$2:BJ904,K$2:K904,"=Intermission")+SUMIFS(BJ$2:BJ904,K$2:K904,"=Timeout")</f>
        <v>0</v>
      </c>
      <c r="BN904">
        <f t="shared" si="1344"/>
        <v>0</v>
      </c>
      <c r="BO904" s="19">
        <f t="shared" si="1345"/>
        <v>821</v>
      </c>
      <c r="BP904">
        <f t="shared" si="1346"/>
        <v>816</v>
      </c>
      <c r="BQ904" s="17">
        <f t="shared" si="1347"/>
        <v>821</v>
      </c>
      <c r="BR904" t="str">
        <f t="shared" si="1348"/>
        <v>event_team_player_1</v>
      </c>
      <c r="BS904">
        <f>COUNTIFS(S$3:S904,"="&amp;S904,AI$3:AI904,"="&amp;AI904)</f>
        <v>1</v>
      </c>
      <c r="BT904" t="str">
        <f>IFERROR(VLOOKUP(BB904&amp;BU904&amp;X904,game_rosters!U:W,3,FALSE),"")</f>
        <v>P100031</v>
      </c>
      <c r="BU904" t="str">
        <f t="shared" si="1349"/>
        <v>Outlaws</v>
      </c>
    </row>
    <row r="905" spans="1:73" x14ac:dyDescent="0.2">
      <c r="A905" t="str">
        <f t="shared" si="1324"/>
        <v/>
      </c>
      <c r="I905" s="44">
        <v>44</v>
      </c>
      <c r="R905" s="51">
        <v>1</v>
      </c>
      <c r="S905">
        <v>461</v>
      </c>
      <c r="T905" t="s">
        <v>756</v>
      </c>
      <c r="X905">
        <v>44</v>
      </c>
      <c r="Z905">
        <v>1</v>
      </c>
      <c r="AA905">
        <f t="shared" si="1281"/>
        <v>1461</v>
      </c>
      <c r="AB905" t="str">
        <f t="shared" si="1282"/>
        <v/>
      </c>
      <c r="AC905">
        <f t="shared" si="1320"/>
        <v>1461</v>
      </c>
      <c r="AD905" s="6">
        <v>1</v>
      </c>
      <c r="AE905" t="s">
        <v>940</v>
      </c>
      <c r="AF905" t="s">
        <v>910</v>
      </c>
      <c r="AG905" t="s">
        <v>756</v>
      </c>
      <c r="AH905" t="s">
        <v>756</v>
      </c>
      <c r="AI905" t="str">
        <f t="shared" si="1325"/>
        <v>e</v>
      </c>
      <c r="AJ905" t="str">
        <f t="shared" si="1326"/>
        <v/>
      </c>
      <c r="AK905" t="str">
        <f t="shared" si="1327"/>
        <v/>
      </c>
      <c r="AL905" t="str">
        <f t="shared" si="1328"/>
        <v/>
      </c>
      <c r="AM905" t="str">
        <f t="shared" si="1329"/>
        <v/>
      </c>
      <c r="AN905" t="str">
        <f t="shared" si="1330"/>
        <v>Away</v>
      </c>
      <c r="AO905" t="str">
        <f t="shared" si="1331"/>
        <v>a</v>
      </c>
      <c r="AP905" t="str">
        <f t="shared" si="1332"/>
        <v/>
      </c>
      <c r="AQ905" t="str">
        <f t="shared" si="1333"/>
        <v/>
      </c>
      <c r="AR905" t="str">
        <f t="shared" si="1334"/>
        <v>Away</v>
      </c>
      <c r="AS905" t="str">
        <f t="shared" si="1335"/>
        <v>a</v>
      </c>
      <c r="AT905" t="str">
        <f t="shared" si="1336"/>
        <v>Offensive</v>
      </c>
      <c r="AU905" t="str">
        <f t="shared" si="1337"/>
        <v/>
      </c>
      <c r="AV905" t="str">
        <f t="shared" si="1338"/>
        <v/>
      </c>
      <c r="AW905" t="str" cm="1">
        <f t="array" ref="AW905">IFERROR(IF(O905&lt;&gt;"",O905,IF(OR($S905="",$T905=""),"",IF(O905&lt;&gt;"",O905,IF($T905&lt;&gt;"",_xlfn._xlws.FILTER(O:O,($BU:$BU=$BU905)*($I:$I=$I905)*($T:$T=$T905)*($S:$S=_xlfn.MINIFS($S:$S,$T:$T,"="&amp;$T905)),"")))))&amp;"",IF(O905="","",""))&amp;""</f>
        <v/>
      </c>
      <c r="AX905" t="str" cm="1">
        <f t="array" ref="AX905">IFERROR(IF(P905&lt;&gt;"",P905,IF(OR($S905="",$T905=""),"",IF($T905&lt;&gt;"",_xlfn._xlws.FILTER(P:P,($BU:$BU=$BU905)*($I:$I=$I905)*($T:$T=$T905)*($S:$S=_xlfn.MINIFS($S:$S,$T:$T,"="&amp;$T905)),""))))&amp;"",IF(P905="","",""))&amp;""</f>
        <v/>
      </c>
      <c r="AY905" t="str" cm="1">
        <f t="array" ref="AY905">IFERROR(IF(Q905&lt;&gt;"",Q905,IF(OR($S905="",$T905=""),"",IF($T905&lt;&gt;"",_xlfn._xlws.FILTER(Q:Q,($BU:$BU=$BU905)*($I:$I=$I905)*($T:$T=$T905)*($S:$S=_xlfn.MINIFS($S:$S,$T:$T,"="&amp;$T905)),""))))&amp;"",IF(Q905="","",""))&amp;""</f>
        <v/>
      </c>
      <c r="AZ905" t="str" cm="1">
        <f t="array" ref="AZ905">IFERROR(IF(R905&lt;&gt;"",R905,IF(OR($S905="",$T905=""),"",IF($T905&lt;&gt;"",_xlfn._xlws.FILTER(R:R,($BU:$BU=$BU905)*($I:$I=$I905)*($T:$T=$T905)*($S:$S=_xlfn.MINIFS($S:$S,$T:$T,"="&amp;$T905)),""))))&amp;"",IF(R905="","",""))&amp;""</f>
        <v>1</v>
      </c>
      <c r="BA905" s="6">
        <f t="shared" si="1339"/>
        <v>82</v>
      </c>
      <c r="BB905">
        <f t="shared" ref="BB905:BD905" si="1353">BB904</f>
        <v>18987</v>
      </c>
      <c r="BC905" t="str">
        <f t="shared" si="1353"/>
        <v>Velodrome</v>
      </c>
      <c r="BD905" t="str">
        <f t="shared" si="1353"/>
        <v>Outlaws</v>
      </c>
      <c r="BE905" t="s">
        <v>7</v>
      </c>
      <c r="BF905" t="s">
        <v>172</v>
      </c>
      <c r="BI905" cm="1">
        <f t="array" aca="1" ref="BI905" ca="1">IFERROR(_xlfn._xlws.FILTER(shifts!A:A,(shifts!B:B=events!AD905)*(shifts!AG:AG&gt;=events!BK905)*(shifts!AH:AH&lt;=events!BL905)),BI904)</f>
        <v>33</v>
      </c>
      <c r="BJ905" s="15">
        <f t="shared" si="1341"/>
        <v>0</v>
      </c>
      <c r="BK905">
        <f t="shared" si="1342"/>
        <v>259</v>
      </c>
      <c r="BL905">
        <f t="shared" si="1343"/>
        <v>259</v>
      </c>
      <c r="BM905" s="15">
        <f>SUMIFS(BJ$2:BJ905,K$2:K905,"=Intermission")+SUMIFS(BJ$2:BJ905,K$2:K905,"=Timeout")</f>
        <v>0</v>
      </c>
      <c r="BN905">
        <f t="shared" si="1344"/>
        <v>0</v>
      </c>
      <c r="BO905" s="19">
        <f t="shared" si="1345"/>
        <v>821</v>
      </c>
      <c r="BP905">
        <f t="shared" si="1346"/>
        <v>816</v>
      </c>
      <c r="BQ905" s="17">
        <f t="shared" si="1347"/>
        <v>821</v>
      </c>
      <c r="BR905" t="str">
        <f t="shared" si="1348"/>
        <v>event_team_player_2</v>
      </c>
      <c r="BS905">
        <f>COUNTIFS(S$3:S905,"="&amp;S905,AI$3:AI905,"="&amp;AI905)</f>
        <v>2</v>
      </c>
      <c r="BT905" t="str">
        <f>IFERROR(VLOOKUP(BB905&amp;BU905&amp;X905,game_rosters!U:W,3,FALSE),"")</f>
        <v>P100033</v>
      </c>
      <c r="BU905" t="str">
        <f t="shared" si="1349"/>
        <v>Outlaws</v>
      </c>
    </row>
    <row r="906" spans="1:73" x14ac:dyDescent="0.2">
      <c r="A906" t="str">
        <f t="shared" si="1324"/>
        <v/>
      </c>
      <c r="I906" s="44">
        <v>84</v>
      </c>
      <c r="S906">
        <v>461</v>
      </c>
      <c r="T906" t="s">
        <v>756</v>
      </c>
      <c r="X906">
        <v>84</v>
      </c>
      <c r="AA906">
        <f t="shared" si="1281"/>
        <v>1461</v>
      </c>
      <c r="AB906" t="str">
        <f t="shared" si="1282"/>
        <v/>
      </c>
      <c r="AC906">
        <f t="shared" si="1320"/>
        <v>1461</v>
      </c>
      <c r="AD906" s="6">
        <v>1</v>
      </c>
      <c r="AE906" t="s">
        <v>940</v>
      </c>
      <c r="AF906" t="s">
        <v>910</v>
      </c>
      <c r="AG906" t="s">
        <v>756</v>
      </c>
      <c r="AH906" t="s">
        <v>756</v>
      </c>
      <c r="AI906" t="str">
        <f t="shared" si="1325"/>
        <v>o</v>
      </c>
      <c r="AJ906" t="str">
        <f t="shared" si="1326"/>
        <v/>
      </c>
      <c r="AK906" t="str">
        <f t="shared" si="1327"/>
        <v/>
      </c>
      <c r="AL906" t="str">
        <f t="shared" si="1328"/>
        <v/>
      </c>
      <c r="AM906" t="str">
        <f t="shared" si="1329"/>
        <v/>
      </c>
      <c r="AN906" t="str">
        <f t="shared" si="1330"/>
        <v>Away</v>
      </c>
      <c r="AO906" t="str">
        <f t="shared" si="1331"/>
        <v>a</v>
      </c>
      <c r="AP906" t="str">
        <f t="shared" si="1332"/>
        <v/>
      </c>
      <c r="AQ906" t="str">
        <f t="shared" si="1333"/>
        <v/>
      </c>
      <c r="AR906" t="str">
        <f t="shared" si="1334"/>
        <v>Away</v>
      </c>
      <c r="AS906" t="str">
        <f t="shared" si="1335"/>
        <v>a</v>
      </c>
      <c r="AT906" t="str">
        <f t="shared" si="1336"/>
        <v>Defensive</v>
      </c>
      <c r="AU906" t="str">
        <f t="shared" si="1337"/>
        <v/>
      </c>
      <c r="AV906" t="str">
        <f t="shared" si="1338"/>
        <v/>
      </c>
      <c r="AW906" t="str" cm="1">
        <f t="array" ref="AW906">IFERROR(IF(O906&lt;&gt;"",O906,IF(OR($S906="",$T906=""),"",IF(O906&lt;&gt;"",O906,IF($T906&lt;&gt;"",_xlfn._xlws.FILTER(O:O,($BU:$BU=$BU906)*($I:$I=$I906)*($T:$T=$T906)*($S:$S=_xlfn.MINIFS($S:$S,$T:$T,"="&amp;$T906)),"")))))&amp;"",IF(O906="","",""))&amp;""</f>
        <v/>
      </c>
      <c r="AX906" t="str" cm="1">
        <f t="array" ref="AX906">IFERROR(IF(P906&lt;&gt;"",P906,IF(OR($S906="",$T906=""),"",IF($T906&lt;&gt;"",_xlfn._xlws.FILTER(P:P,($BU:$BU=$BU906)*($I:$I=$I906)*($T:$T=$T906)*($S:$S=_xlfn.MINIFS($S:$S,$T:$T,"="&amp;$T906)),""))))&amp;"",IF(P906="","",""))&amp;""</f>
        <v/>
      </c>
      <c r="AY906" t="str" cm="1">
        <f t="array" ref="AY906">IFERROR(IF(Q906&lt;&gt;"",Q906,IF(OR($S906="",$T906=""),"",IF($T906&lt;&gt;"",_xlfn._xlws.FILTER(Q:Q,($BU:$BU=$BU906)*($I:$I=$I906)*($T:$T=$T906)*($S:$S=_xlfn.MINIFS($S:$S,$T:$T,"="&amp;$T906)),""))))&amp;"",IF(Q906="","",""))&amp;""</f>
        <v/>
      </c>
      <c r="AZ906" t="str" cm="1">
        <f t="array" ref="AZ906">IFERROR(IF(R906&lt;&gt;"",R906,IF(OR($S906="",$T906=""),"",IF($T906&lt;&gt;"",_xlfn._xlws.FILTER(R:R,($BU:$BU=$BU906)*($I:$I=$I906)*($T:$T=$T906)*($S:$S=_xlfn.MINIFS($S:$S,$T:$T,"="&amp;$T906)),""))))&amp;"",IF(R906="","",""))&amp;""</f>
        <v/>
      </c>
      <c r="BA906" s="6">
        <f t="shared" si="1339"/>
        <v>82</v>
      </c>
      <c r="BB906">
        <f t="shared" ref="BB906:BD906" si="1354">BB905</f>
        <v>18987</v>
      </c>
      <c r="BC906" t="str">
        <f t="shared" si="1354"/>
        <v>Velodrome</v>
      </c>
      <c r="BD906" t="str">
        <f t="shared" si="1354"/>
        <v>Outlaws</v>
      </c>
      <c r="BE906" t="s">
        <v>7</v>
      </c>
      <c r="BF906" t="s">
        <v>172</v>
      </c>
      <c r="BI906" cm="1">
        <f t="array" aca="1" ref="BI906" ca="1">IFERROR(_xlfn._xlws.FILTER(shifts!A:A,(shifts!B:B=events!AD906)*(shifts!AG:AG&gt;=events!BK906)*(shifts!AH:AH&lt;=events!BL906)),BI905)</f>
        <v>33</v>
      </c>
      <c r="BJ906" s="15">
        <f t="shared" si="1341"/>
        <v>0</v>
      </c>
      <c r="BK906">
        <f t="shared" si="1342"/>
        <v>259</v>
      </c>
      <c r="BL906">
        <f t="shared" si="1343"/>
        <v>259</v>
      </c>
      <c r="BM906" s="15">
        <f>SUMIFS(BJ$2:BJ906,K$2:K906,"=Intermission")+SUMIFS(BJ$2:BJ906,K$2:K906,"=Timeout")</f>
        <v>0</v>
      </c>
      <c r="BN906">
        <f t="shared" si="1344"/>
        <v>0</v>
      </c>
      <c r="BO906" s="19">
        <f t="shared" si="1345"/>
        <v>821</v>
      </c>
      <c r="BP906">
        <f t="shared" si="1346"/>
        <v>816</v>
      </c>
      <c r="BQ906" s="17">
        <f t="shared" si="1347"/>
        <v>821</v>
      </c>
      <c r="BR906" t="str">
        <f t="shared" si="1348"/>
        <v>opp_team_player_1</v>
      </c>
      <c r="BS906">
        <f>COUNTIFS(S$3:S906,"="&amp;S906,AI$3:AI906,"="&amp;AI906)</f>
        <v>1</v>
      </c>
      <c r="BT906" t="str">
        <f>IFERROR(VLOOKUP(BB906&amp;BU906&amp;X906,game_rosters!U:W,3,FALSE),"")</f>
        <v>P100198</v>
      </c>
      <c r="BU906" t="str">
        <f t="shared" si="1349"/>
        <v>Velodrome</v>
      </c>
    </row>
    <row r="907" spans="1:73" x14ac:dyDescent="0.2">
      <c r="A907">
        <f t="shared" si="1324"/>
        <v>1</v>
      </c>
      <c r="I907" s="44">
        <v>44</v>
      </c>
      <c r="K907" t="s">
        <v>13</v>
      </c>
      <c r="S907">
        <v>462</v>
      </c>
      <c r="T907" t="s">
        <v>756</v>
      </c>
      <c r="W907" t="s">
        <v>731</v>
      </c>
      <c r="X907">
        <v>44</v>
      </c>
      <c r="Z907">
        <v>1</v>
      </c>
      <c r="AA907">
        <f t="shared" si="1281"/>
        <v>1462</v>
      </c>
      <c r="AB907" t="str">
        <f t="shared" si="1282"/>
        <v/>
      </c>
      <c r="AC907">
        <f t="shared" si="1320"/>
        <v>1462</v>
      </c>
      <c r="AD907" s="6">
        <v>1</v>
      </c>
      <c r="AE907" t="s">
        <v>940</v>
      </c>
      <c r="AF907" t="s">
        <v>910</v>
      </c>
      <c r="AG907" t="s">
        <v>940</v>
      </c>
      <c r="AH907" t="s">
        <v>732</v>
      </c>
      <c r="AI907" t="str">
        <f t="shared" si="1325"/>
        <v>e</v>
      </c>
      <c r="AJ907" t="str">
        <f t="shared" si="1326"/>
        <v/>
      </c>
      <c r="AK907" t="str">
        <f t="shared" si="1327"/>
        <v/>
      </c>
      <c r="AL907" t="str">
        <f t="shared" si="1328"/>
        <v/>
      </c>
      <c r="AM907" t="str">
        <f t="shared" si="1329"/>
        <v/>
      </c>
      <c r="AN907" t="str">
        <f t="shared" si="1330"/>
        <v>Away</v>
      </c>
      <c r="AO907" t="str">
        <f t="shared" si="1331"/>
        <v>a</v>
      </c>
      <c r="AP907" t="str">
        <f t="shared" si="1332"/>
        <v/>
      </c>
      <c r="AQ907" t="str">
        <f t="shared" si="1333"/>
        <v/>
      </c>
      <c r="AR907" t="str">
        <f t="shared" si="1334"/>
        <v>Away</v>
      </c>
      <c r="AS907" t="str">
        <f t="shared" si="1335"/>
        <v>a</v>
      </c>
      <c r="AT907" t="str">
        <f t="shared" si="1336"/>
        <v>Offensive</v>
      </c>
      <c r="AU907" t="str">
        <f t="shared" si="1337"/>
        <v/>
      </c>
      <c r="AV907" t="str">
        <f t="shared" si="1338"/>
        <v/>
      </c>
      <c r="AW907" t="str" cm="1">
        <f t="array" ref="AW907">IFERROR(IF(O907&lt;&gt;"",O907,IF(OR($S907="",$T907=""),"",IF(O907&lt;&gt;"",O907,IF($T907&lt;&gt;"",_xlfn._xlws.FILTER(O:O,($BU:$BU=$BU907)*($I:$I=$I907)*($T:$T=$T907)*($S:$S=_xlfn.MINIFS($S:$S,$T:$T,"="&amp;$T907)),"")))))&amp;"",IF(O907="","",""))&amp;""</f>
        <v/>
      </c>
      <c r="AX907" t="str" cm="1">
        <f t="array" ref="AX907">IFERROR(IF(P907&lt;&gt;"",P907,IF(OR($S907="",$T907=""),"",IF($T907&lt;&gt;"",_xlfn._xlws.FILTER(P:P,($BU:$BU=$BU907)*($I:$I=$I907)*($T:$T=$T907)*($S:$S=_xlfn.MINIFS($S:$S,$T:$T,"="&amp;$T907)),""))))&amp;"",IF(P907="","",""))&amp;""</f>
        <v/>
      </c>
      <c r="AY907" t="str" cm="1">
        <f t="array" ref="AY907">IFERROR(IF(Q907&lt;&gt;"",Q907,IF(OR($S907="",$T907=""),"",IF($T907&lt;&gt;"",_xlfn._xlws.FILTER(Q:Q,($BU:$BU=$BU907)*($I:$I=$I907)*($T:$T=$T907)*($S:$S=_xlfn.MINIFS($S:$S,$T:$T,"="&amp;$T907)),""))))&amp;"",IF(Q907="","",""))&amp;""</f>
        <v/>
      </c>
      <c r="AZ907" t="str" cm="1">
        <f t="array" ref="AZ907">IFERROR(IF(R907&lt;&gt;"",R907,IF(OR($S907="",$T907=""),"",IF($T907&lt;&gt;"",_xlfn._xlws.FILTER(R:R,($BU:$BU=$BU907)*($I:$I=$I907)*($T:$T=$T907)*($S:$S=_xlfn.MINIFS($S:$S,$T:$T,"="&amp;$T907)),""))))&amp;"",IF(R907="","",""))&amp;""</f>
        <v/>
      </c>
      <c r="BA907" s="6">
        <f t="shared" si="1339"/>
        <v>82</v>
      </c>
      <c r="BB907">
        <f t="shared" ref="BB907:BD907" si="1355">BB906</f>
        <v>18987</v>
      </c>
      <c r="BC907" t="str">
        <f t="shared" si="1355"/>
        <v>Velodrome</v>
      </c>
      <c r="BD907" t="str">
        <f t="shared" si="1355"/>
        <v>Outlaws</v>
      </c>
      <c r="BE907" t="s">
        <v>13</v>
      </c>
      <c r="BF907" t="s">
        <v>756</v>
      </c>
      <c r="BI907" cm="1">
        <f t="array" aca="1" ref="BI907" ca="1">IFERROR(_xlfn._xlws.FILTER(shifts!A:A,(shifts!B:B=events!AD907)*(shifts!AG:AG&gt;=events!BK907)*(shifts!AH:AH&lt;=events!BL907)),BI906)</f>
        <v>33</v>
      </c>
      <c r="BJ907" s="15">
        <f t="shared" si="1341"/>
        <v>2</v>
      </c>
      <c r="BK907">
        <f t="shared" si="1342"/>
        <v>259</v>
      </c>
      <c r="BL907">
        <f t="shared" si="1343"/>
        <v>257</v>
      </c>
      <c r="BM907" s="15">
        <f>SUMIFS(BJ$2:BJ907,K$2:K907,"=Intermission")+SUMIFS(BJ$2:BJ907,K$2:K907,"=Timeout")</f>
        <v>0</v>
      </c>
      <c r="BN907">
        <f t="shared" si="1344"/>
        <v>0</v>
      </c>
      <c r="BO907" s="19">
        <f t="shared" si="1345"/>
        <v>821</v>
      </c>
      <c r="BP907">
        <f t="shared" si="1346"/>
        <v>816</v>
      </c>
      <c r="BQ907" s="17">
        <f t="shared" si="1347"/>
        <v>823</v>
      </c>
      <c r="BR907" t="str">
        <f t="shared" si="1348"/>
        <v>event_team_player_1</v>
      </c>
      <c r="BS907">
        <f>COUNTIFS(S$3:S907,"="&amp;S907,AI$3:AI907,"="&amp;AI907)</f>
        <v>1</v>
      </c>
      <c r="BT907" t="str">
        <f>IFERROR(VLOOKUP(BB907&amp;BU907&amp;X907,game_rosters!U:W,3,FALSE),"")</f>
        <v>P100033</v>
      </c>
      <c r="BU907" t="str">
        <f t="shared" si="1349"/>
        <v>Outlaws</v>
      </c>
    </row>
    <row r="908" spans="1:73" x14ac:dyDescent="0.2">
      <c r="A908">
        <f t="shared" si="1324"/>
        <v>1</v>
      </c>
      <c r="I908" s="44">
        <v>44</v>
      </c>
      <c r="K908" t="s">
        <v>6</v>
      </c>
      <c r="L908" t="s">
        <v>198</v>
      </c>
      <c r="M908" t="s">
        <v>51</v>
      </c>
      <c r="N908" t="s">
        <v>594</v>
      </c>
      <c r="S908">
        <v>463</v>
      </c>
      <c r="T908">
        <v>81</v>
      </c>
      <c r="W908" t="s">
        <v>731</v>
      </c>
      <c r="X908">
        <v>44</v>
      </c>
      <c r="Z908">
        <v>1</v>
      </c>
      <c r="AA908">
        <f t="shared" si="1281"/>
        <v>1463</v>
      </c>
      <c r="AB908">
        <f t="shared" si="1282"/>
        <v>9081</v>
      </c>
      <c r="AC908">
        <f t="shared" si="1320"/>
        <v>9081</v>
      </c>
      <c r="AD908" s="6">
        <v>1</v>
      </c>
      <c r="AE908" t="s">
        <v>940</v>
      </c>
      <c r="AF908" t="s">
        <v>732</v>
      </c>
      <c r="AG908" t="s">
        <v>756</v>
      </c>
      <c r="AH908" t="s">
        <v>756</v>
      </c>
      <c r="AI908" t="str">
        <f t="shared" si="1325"/>
        <v>e</v>
      </c>
      <c r="AJ908" t="str">
        <f t="shared" si="1326"/>
        <v/>
      </c>
      <c r="AK908" t="str">
        <f t="shared" si="1327"/>
        <v/>
      </c>
      <c r="AL908" t="str">
        <f t="shared" si="1328"/>
        <v/>
      </c>
      <c r="AM908" t="str">
        <f t="shared" si="1329"/>
        <v/>
      </c>
      <c r="AN908" t="str">
        <f t="shared" si="1330"/>
        <v>Away</v>
      </c>
      <c r="AO908" t="str">
        <f t="shared" si="1331"/>
        <v>a</v>
      </c>
      <c r="AP908" t="str">
        <f t="shared" si="1332"/>
        <v/>
      </c>
      <c r="AQ908" t="str">
        <f t="shared" si="1333"/>
        <v/>
      </c>
      <c r="AR908" t="str">
        <f t="shared" si="1334"/>
        <v>Away</v>
      </c>
      <c r="AS908" t="str">
        <f t="shared" si="1335"/>
        <v>a</v>
      </c>
      <c r="AT908" t="str">
        <f t="shared" si="1336"/>
        <v>Offensive</v>
      </c>
      <c r="AU908" t="str">
        <f t="shared" si="1337"/>
        <v/>
      </c>
      <c r="AV908" t="str">
        <f t="shared" si="1338"/>
        <v/>
      </c>
      <c r="AW908" t="str" cm="1">
        <f t="array" ref="AW908">IFERROR(IF(O908&lt;&gt;"",O908,IF(OR($S908="",$T908=""),"",IF(O908&lt;&gt;"",O908,IF($T908&lt;&gt;"",_xlfn._xlws.FILTER(O:O,($BU:$BU=$BU908)*($I:$I=$I908)*($T:$T=$T908)*($S:$S=_xlfn.MINIFS($S:$S,$T:$T,"="&amp;$T908)),"")))))&amp;"",IF(O908="","",""))&amp;""</f>
        <v/>
      </c>
      <c r="AX908" t="str" cm="1">
        <f t="array" ref="AX908">IFERROR(IF(P908&lt;&gt;"",P908,IF(OR($S908="",$T908=""),"",IF($T908&lt;&gt;"",_xlfn._xlws.FILTER(P:P,($BU:$BU=$BU908)*($I:$I=$I908)*($T:$T=$T908)*($S:$S=_xlfn.MINIFS($S:$S,$T:$T,"="&amp;$T908)),""))))&amp;"",IF(P908="","",""))&amp;""</f>
        <v/>
      </c>
      <c r="AY908" t="str" cm="1">
        <f t="array" ref="AY908">IFERROR(IF(Q908&lt;&gt;"",Q908,IF(OR($S908="",$T908=""),"",IF($T908&lt;&gt;"",_xlfn._xlws.FILTER(Q:Q,($BU:$BU=$BU908)*($I:$I=$I908)*($T:$T=$T908)*($S:$S=_xlfn.MINIFS($S:$S,$T:$T,"="&amp;$T908)),""))))&amp;"",IF(Q908="","",""))&amp;""</f>
        <v/>
      </c>
      <c r="AZ908" t="str" cm="1">
        <f t="array" ref="AZ908">IFERROR(IF(R908&lt;&gt;"",R908,IF(OR($S908="",$T908=""),"",IF($T908&lt;&gt;"",_xlfn._xlws.FILTER(R:R,($BU:$BU=$BU908)*($I:$I=$I908)*($T:$T=$T908)*($S:$S=_xlfn.MINIFS($S:$S,$T:$T,"="&amp;$T908)),""))))&amp;"",IF(R908="","",""))&amp;""</f>
        <v/>
      </c>
      <c r="BA908" s="6">
        <f t="shared" si="1339"/>
        <v>82</v>
      </c>
      <c r="BB908">
        <f t="shared" ref="BB908:BD908" si="1356">BB907</f>
        <v>18987</v>
      </c>
      <c r="BC908" t="str">
        <f t="shared" si="1356"/>
        <v>Velodrome</v>
      </c>
      <c r="BD908" t="str">
        <f t="shared" si="1356"/>
        <v>Outlaws</v>
      </c>
      <c r="BE908" t="s">
        <v>6</v>
      </c>
      <c r="BF908" t="s">
        <v>198</v>
      </c>
      <c r="BI908" cm="1">
        <f t="array" aca="1" ref="BI908" ca="1">IFERROR(_xlfn._xlws.FILTER(shifts!A:A,(shifts!B:B=events!AD908)*(shifts!AG:AG&gt;=events!BK908)*(shifts!AH:AH&lt;=events!BL908)),BI907)</f>
        <v>33</v>
      </c>
      <c r="BJ908" s="15">
        <f t="shared" si="1341"/>
        <v>0</v>
      </c>
      <c r="BK908">
        <f t="shared" si="1342"/>
        <v>257</v>
      </c>
      <c r="BL908">
        <f t="shared" si="1343"/>
        <v>257</v>
      </c>
      <c r="BM908" s="15">
        <f>SUMIFS(BJ$2:BJ908,K$2:K908,"=Intermission")+SUMIFS(BJ$2:BJ908,K$2:K908,"=Timeout")</f>
        <v>0</v>
      </c>
      <c r="BN908">
        <f t="shared" si="1344"/>
        <v>0</v>
      </c>
      <c r="BO908" s="19">
        <f t="shared" si="1345"/>
        <v>823</v>
      </c>
      <c r="BP908">
        <f t="shared" si="1346"/>
        <v>818</v>
      </c>
      <c r="BQ908" s="17">
        <f t="shared" si="1347"/>
        <v>823</v>
      </c>
      <c r="BR908" t="str">
        <f t="shared" si="1348"/>
        <v>event_team_player_1</v>
      </c>
      <c r="BS908">
        <f>COUNTIFS(S$3:S908,"="&amp;S908,AI$3:AI908,"="&amp;AI908)</f>
        <v>1</v>
      </c>
      <c r="BT908" t="str">
        <f>IFERROR(VLOOKUP(BB908&amp;BU908&amp;X908,game_rosters!U:W,3,FALSE),"")</f>
        <v>P100033</v>
      </c>
      <c r="BU908" t="str">
        <f t="shared" si="1349"/>
        <v>Outlaws</v>
      </c>
    </row>
    <row r="909" spans="1:73" x14ac:dyDescent="0.2">
      <c r="A909" t="str">
        <f t="shared" si="1324"/>
        <v/>
      </c>
      <c r="I909" s="44">
        <v>77</v>
      </c>
      <c r="S909">
        <v>463</v>
      </c>
      <c r="T909">
        <v>81</v>
      </c>
      <c r="X909">
        <v>77</v>
      </c>
      <c r="Z909">
        <v>1</v>
      </c>
      <c r="AA909">
        <f t="shared" si="1281"/>
        <v>1463</v>
      </c>
      <c r="AB909">
        <f t="shared" si="1282"/>
        <v>9081</v>
      </c>
      <c r="AC909">
        <f t="shared" si="1320"/>
        <v>9081</v>
      </c>
      <c r="AD909" s="6">
        <v>1</v>
      </c>
      <c r="AE909" t="s">
        <v>940</v>
      </c>
      <c r="AF909" t="s">
        <v>732</v>
      </c>
      <c r="AG909" t="s">
        <v>756</v>
      </c>
      <c r="AH909" t="s">
        <v>756</v>
      </c>
      <c r="AI909" t="str">
        <f t="shared" si="1325"/>
        <v>e</v>
      </c>
      <c r="AJ909" t="str">
        <f t="shared" si="1326"/>
        <v/>
      </c>
      <c r="AK909" t="str">
        <f t="shared" si="1327"/>
        <v/>
      </c>
      <c r="AL909" t="str">
        <f t="shared" si="1328"/>
        <v/>
      </c>
      <c r="AM909" t="str">
        <f t="shared" si="1329"/>
        <v/>
      </c>
      <c r="AN909" t="str">
        <f t="shared" si="1330"/>
        <v>Away</v>
      </c>
      <c r="AO909" t="str">
        <f t="shared" si="1331"/>
        <v>a</v>
      </c>
      <c r="AP909" t="str">
        <f t="shared" si="1332"/>
        <v/>
      </c>
      <c r="AQ909" t="str">
        <f t="shared" si="1333"/>
        <v/>
      </c>
      <c r="AR909" t="str">
        <f t="shared" si="1334"/>
        <v>Away</v>
      </c>
      <c r="AS909" t="str">
        <f t="shared" si="1335"/>
        <v>a</v>
      </c>
      <c r="AT909" t="str">
        <f t="shared" si="1336"/>
        <v>Offensive</v>
      </c>
      <c r="AU909" t="str">
        <f t="shared" si="1337"/>
        <v/>
      </c>
      <c r="AV909" t="str">
        <f t="shared" si="1338"/>
        <v/>
      </c>
      <c r="AW909" t="str" cm="1">
        <f t="array" ref="AW909">IFERROR(IF(O909&lt;&gt;"",O909,IF(OR($S909="",$T909=""),"",IF(O909&lt;&gt;"",O909,IF($T909&lt;&gt;"",_xlfn._xlws.FILTER(O:O,($BU:$BU=$BU909)*($I:$I=$I909)*($T:$T=$T909)*($S:$S=_xlfn.MINIFS($S:$S,$T:$T,"="&amp;$T909)),"")))))&amp;"",IF(O909="","",""))&amp;""</f>
        <v/>
      </c>
      <c r="AX909" t="str" cm="1">
        <f t="array" ref="AX909">IFERROR(IF(P909&lt;&gt;"",P909,IF(OR($S909="",$T909=""),"",IF($T909&lt;&gt;"",_xlfn._xlws.FILTER(P:P,($BU:$BU=$BU909)*($I:$I=$I909)*($T:$T=$T909)*($S:$S=_xlfn.MINIFS($S:$S,$T:$T,"="&amp;$T909)),""))))&amp;"",IF(P909="","",""))&amp;""</f>
        <v/>
      </c>
      <c r="AY909" t="str" cm="1">
        <f t="array" ref="AY909">IFERROR(IF(Q909&lt;&gt;"",Q909,IF(OR($S909="",$T909=""),"",IF($T909&lt;&gt;"",_xlfn._xlws.FILTER(Q:Q,($BU:$BU=$BU909)*($I:$I=$I909)*($T:$T=$T909)*($S:$S=_xlfn.MINIFS($S:$S,$T:$T,"="&amp;$T909)),""))))&amp;"",IF(Q909="","",""))&amp;""</f>
        <v/>
      </c>
      <c r="AZ909" t="str" cm="1">
        <f t="array" ref="AZ909">IFERROR(IF(R909&lt;&gt;"",R909,IF(OR($S909="",$T909=""),"",IF($T909&lt;&gt;"",_xlfn._xlws.FILTER(R:R,($BU:$BU=$BU909)*($I:$I=$I909)*($T:$T=$T909)*($S:$S=_xlfn.MINIFS($S:$S,$T:$T,"="&amp;$T909)),""))))&amp;"",IF(R909="","",""))&amp;""</f>
        <v/>
      </c>
      <c r="BA909" s="6">
        <f t="shared" si="1339"/>
        <v>82</v>
      </c>
      <c r="BB909">
        <f t="shared" ref="BB909:BD909" si="1357">BB908</f>
        <v>18987</v>
      </c>
      <c r="BC909" t="str">
        <f t="shared" si="1357"/>
        <v>Velodrome</v>
      </c>
      <c r="BD909" t="str">
        <f t="shared" si="1357"/>
        <v>Outlaws</v>
      </c>
      <c r="BE909" t="s">
        <v>6</v>
      </c>
      <c r="BF909" t="s">
        <v>198</v>
      </c>
      <c r="BI909" cm="1">
        <f t="array" aca="1" ref="BI909" ca="1">IFERROR(_xlfn._xlws.FILTER(shifts!A:A,(shifts!B:B=events!AD909)*(shifts!AG:AG&gt;=events!BK909)*(shifts!AH:AH&lt;=events!BL909)),BI908)</f>
        <v>33</v>
      </c>
      <c r="BJ909" s="15">
        <f t="shared" si="1341"/>
        <v>0</v>
      </c>
      <c r="BK909">
        <f t="shared" si="1342"/>
        <v>257</v>
      </c>
      <c r="BL909">
        <f t="shared" si="1343"/>
        <v>257</v>
      </c>
      <c r="BM909" s="15">
        <f>SUMIFS(BJ$2:BJ909,K$2:K909,"=Intermission")+SUMIFS(BJ$2:BJ909,K$2:K909,"=Timeout")</f>
        <v>0</v>
      </c>
      <c r="BN909">
        <f t="shared" si="1344"/>
        <v>0</v>
      </c>
      <c r="BO909" s="19">
        <f t="shared" si="1345"/>
        <v>823</v>
      </c>
      <c r="BP909">
        <f t="shared" si="1346"/>
        <v>818</v>
      </c>
      <c r="BQ909" s="17">
        <f t="shared" si="1347"/>
        <v>823</v>
      </c>
      <c r="BR909" t="str">
        <f t="shared" si="1348"/>
        <v>event_team_player_2</v>
      </c>
      <c r="BS909">
        <f>COUNTIFS(S$3:S909,"="&amp;S909,AI$3:AI909,"="&amp;AI909)</f>
        <v>2</v>
      </c>
      <c r="BT909" t="str">
        <f>IFERROR(VLOOKUP(BB909&amp;BU909&amp;X909,game_rosters!U:W,3,FALSE),"")</f>
        <v>P100185</v>
      </c>
      <c r="BU909" t="str">
        <f t="shared" si="1349"/>
        <v>Outlaws</v>
      </c>
    </row>
    <row r="910" spans="1:73" x14ac:dyDescent="0.2">
      <c r="A910">
        <f t="shared" si="1324"/>
        <v>1</v>
      </c>
      <c r="I910" s="44">
        <v>44</v>
      </c>
      <c r="K910" t="s">
        <v>9</v>
      </c>
      <c r="L910" t="s">
        <v>173</v>
      </c>
      <c r="M910" t="s">
        <v>76</v>
      </c>
      <c r="S910">
        <v>464</v>
      </c>
      <c r="T910">
        <v>81</v>
      </c>
      <c r="W910" t="s">
        <v>731</v>
      </c>
      <c r="X910">
        <v>44</v>
      </c>
      <c r="Z910">
        <v>1</v>
      </c>
      <c r="AA910">
        <f t="shared" si="1281"/>
        <v>1464</v>
      </c>
      <c r="AB910">
        <f t="shared" si="1282"/>
        <v>9081</v>
      </c>
      <c r="AC910">
        <f t="shared" si="1320"/>
        <v>9081</v>
      </c>
      <c r="AD910" s="6">
        <v>1</v>
      </c>
      <c r="AE910" t="s">
        <v>940</v>
      </c>
      <c r="AF910" t="s">
        <v>732</v>
      </c>
      <c r="AG910" t="s">
        <v>756</v>
      </c>
      <c r="AH910" t="s">
        <v>756</v>
      </c>
      <c r="AI910" t="str">
        <f t="shared" si="1325"/>
        <v>e</v>
      </c>
      <c r="AJ910" t="str">
        <f t="shared" si="1326"/>
        <v/>
      </c>
      <c r="AK910" t="str">
        <f t="shared" si="1327"/>
        <v/>
      </c>
      <c r="AL910" t="str">
        <f t="shared" si="1328"/>
        <v/>
      </c>
      <c r="AM910" t="str">
        <f t="shared" si="1329"/>
        <v/>
      </c>
      <c r="AN910" t="str">
        <f t="shared" si="1330"/>
        <v>Away</v>
      </c>
      <c r="AO910" t="str">
        <f t="shared" si="1331"/>
        <v>a</v>
      </c>
      <c r="AP910" t="str">
        <f t="shared" si="1332"/>
        <v/>
      </c>
      <c r="AQ910" t="str">
        <f t="shared" si="1333"/>
        <v/>
      </c>
      <c r="AR910" t="str">
        <f t="shared" si="1334"/>
        <v>Away</v>
      </c>
      <c r="AS910" t="str">
        <f t="shared" si="1335"/>
        <v>a</v>
      </c>
      <c r="AT910" t="str">
        <f t="shared" si="1336"/>
        <v>Offensive</v>
      </c>
      <c r="AU910" t="str">
        <f t="shared" si="1337"/>
        <v/>
      </c>
      <c r="AV910" t="str">
        <f t="shared" si="1338"/>
        <v/>
      </c>
      <c r="AW910" t="str" cm="1">
        <f t="array" ref="AW910">IFERROR(IF(O910&lt;&gt;"",O910,IF(OR($S910="",$T910=""),"",IF(O910&lt;&gt;"",O910,IF($T910&lt;&gt;"",_xlfn._xlws.FILTER(O:O,($BU:$BU=$BU910)*($I:$I=$I910)*($T:$T=$T910)*($S:$S=_xlfn.MINIFS($S:$S,$T:$T,"="&amp;$T910)),"")))))&amp;"",IF(O910="","",""))&amp;""</f>
        <v/>
      </c>
      <c r="AX910" t="str" cm="1">
        <f t="array" ref="AX910">IFERROR(IF(P910&lt;&gt;"",P910,IF(OR($S910="",$T910=""),"",IF($T910&lt;&gt;"",_xlfn._xlws.FILTER(P:P,($BU:$BU=$BU910)*($I:$I=$I910)*($T:$T=$T910)*($S:$S=_xlfn.MINIFS($S:$S,$T:$T,"="&amp;$T910)),""))))&amp;"",IF(P910="","",""))&amp;""</f>
        <v/>
      </c>
      <c r="AY910" t="str" cm="1">
        <f t="array" ref="AY910">IFERROR(IF(Q910&lt;&gt;"",Q910,IF(OR($S910="",$T910=""),"",IF($T910&lt;&gt;"",_xlfn._xlws.FILTER(Q:Q,($BU:$BU=$BU910)*($I:$I=$I910)*($T:$T=$T910)*($S:$S=_xlfn.MINIFS($S:$S,$T:$T,"="&amp;$T910)),""))))&amp;"",IF(Q910="","",""))&amp;""</f>
        <v/>
      </c>
      <c r="AZ910" t="str" cm="1">
        <f t="array" ref="AZ910">IFERROR(IF(R910&lt;&gt;"",R910,IF(OR($S910="",$T910=""),"",IF($T910&lt;&gt;"",_xlfn._xlws.FILTER(R:R,($BU:$BU=$BU910)*($I:$I=$I910)*($T:$T=$T910)*($S:$S=_xlfn.MINIFS($S:$S,$T:$T,"="&amp;$T910)),""))))&amp;"",IF(R910="","",""))&amp;""</f>
        <v/>
      </c>
      <c r="BA910" s="6">
        <f t="shared" si="1339"/>
        <v>82</v>
      </c>
      <c r="BB910">
        <f t="shared" ref="BB910:BD910" si="1358">BB909</f>
        <v>18987</v>
      </c>
      <c r="BC910" t="str">
        <f t="shared" si="1358"/>
        <v>Velodrome</v>
      </c>
      <c r="BD910" t="str">
        <f t="shared" si="1358"/>
        <v>Outlaws</v>
      </c>
      <c r="BE910" t="s">
        <v>9</v>
      </c>
      <c r="BF910" t="s">
        <v>173</v>
      </c>
      <c r="BI910" cm="1">
        <f t="array" aca="1" ref="BI910" ca="1">IFERROR(_xlfn._xlws.FILTER(shifts!A:A,(shifts!B:B=events!AD910)*(shifts!AG:AG&gt;=events!BK910)*(shifts!AH:AH&lt;=events!BL910)),BI909)</f>
        <v>33</v>
      </c>
      <c r="BJ910" s="15">
        <f t="shared" si="1341"/>
        <v>0</v>
      </c>
      <c r="BK910">
        <f t="shared" si="1342"/>
        <v>257</v>
      </c>
      <c r="BL910">
        <f t="shared" si="1343"/>
        <v>257</v>
      </c>
      <c r="BM910" s="15">
        <f>SUMIFS(BJ$2:BJ910,K$2:K910,"=Intermission")+SUMIFS(BJ$2:BJ910,K$2:K910,"=Timeout")</f>
        <v>0</v>
      </c>
      <c r="BN910">
        <f t="shared" si="1344"/>
        <v>0</v>
      </c>
      <c r="BO910" s="19">
        <f t="shared" si="1345"/>
        <v>823</v>
      </c>
      <c r="BP910">
        <f t="shared" si="1346"/>
        <v>818</v>
      </c>
      <c r="BQ910" s="17">
        <f t="shared" si="1347"/>
        <v>823</v>
      </c>
      <c r="BR910" t="str">
        <f t="shared" si="1348"/>
        <v>event_team_player_1</v>
      </c>
      <c r="BS910">
        <f>COUNTIFS(S$3:S910,"="&amp;S910,AI$3:AI910,"="&amp;AI910)</f>
        <v>1</v>
      </c>
      <c r="BT910" t="str">
        <f>IFERROR(VLOOKUP(BB910&amp;BU910&amp;X910,game_rosters!U:W,3,FALSE),"")</f>
        <v>P100033</v>
      </c>
      <c r="BU910" t="str">
        <f t="shared" si="1349"/>
        <v>Outlaws</v>
      </c>
    </row>
    <row r="911" spans="1:73" x14ac:dyDescent="0.2">
      <c r="A911" t="str">
        <f t="shared" si="1324"/>
        <v/>
      </c>
      <c r="I911" s="44">
        <v>77</v>
      </c>
      <c r="S911">
        <v>464</v>
      </c>
      <c r="T911">
        <v>81</v>
      </c>
      <c r="X911">
        <v>77</v>
      </c>
      <c r="Z911">
        <v>1</v>
      </c>
      <c r="AA911">
        <f t="shared" si="1281"/>
        <v>1464</v>
      </c>
      <c r="AB911">
        <f t="shared" si="1282"/>
        <v>9081</v>
      </c>
      <c r="AC911">
        <f t="shared" si="1320"/>
        <v>9081</v>
      </c>
      <c r="AD911" s="6">
        <v>1</v>
      </c>
      <c r="AE911" t="s">
        <v>940</v>
      </c>
      <c r="AF911" t="s">
        <v>732</v>
      </c>
      <c r="AG911" t="s">
        <v>756</v>
      </c>
      <c r="AH911" t="s">
        <v>756</v>
      </c>
      <c r="AI911" t="str">
        <f t="shared" si="1325"/>
        <v>e</v>
      </c>
      <c r="AJ911" t="str">
        <f t="shared" si="1326"/>
        <v/>
      </c>
      <c r="AK911" t="str">
        <f t="shared" si="1327"/>
        <v/>
      </c>
      <c r="AL911" t="str">
        <f t="shared" si="1328"/>
        <v/>
      </c>
      <c r="AM911" t="str">
        <f t="shared" si="1329"/>
        <v/>
      </c>
      <c r="AN911" t="str">
        <f t="shared" si="1330"/>
        <v>Away</v>
      </c>
      <c r="AO911" t="str">
        <f t="shared" si="1331"/>
        <v>a</v>
      </c>
      <c r="AP911" t="str">
        <f t="shared" si="1332"/>
        <v/>
      </c>
      <c r="AQ911" t="str">
        <f t="shared" si="1333"/>
        <v/>
      </c>
      <c r="AR911" t="str">
        <f t="shared" si="1334"/>
        <v>Away</v>
      </c>
      <c r="AS911" t="str">
        <f t="shared" si="1335"/>
        <v>a</v>
      </c>
      <c r="AT911" t="str">
        <f t="shared" si="1336"/>
        <v>Offensive</v>
      </c>
      <c r="AU911" t="str">
        <f t="shared" si="1337"/>
        <v/>
      </c>
      <c r="AV911" t="str">
        <f t="shared" si="1338"/>
        <v/>
      </c>
      <c r="AW911" t="str" cm="1">
        <f t="array" ref="AW911">IFERROR(IF(O911&lt;&gt;"",O911,IF(OR($S911="",$T911=""),"",IF(O911&lt;&gt;"",O911,IF($T911&lt;&gt;"",_xlfn._xlws.FILTER(O:O,($BU:$BU=$BU911)*($I:$I=$I911)*($T:$T=$T911)*($S:$S=_xlfn.MINIFS($S:$S,$T:$T,"="&amp;$T911)),"")))))&amp;"",IF(O911="","",""))&amp;""</f>
        <v/>
      </c>
      <c r="AX911" t="str" cm="1">
        <f t="array" ref="AX911">IFERROR(IF(P911&lt;&gt;"",P911,IF(OR($S911="",$T911=""),"",IF($T911&lt;&gt;"",_xlfn._xlws.FILTER(P:P,($BU:$BU=$BU911)*($I:$I=$I911)*($T:$T=$T911)*($S:$S=_xlfn.MINIFS($S:$S,$T:$T,"="&amp;$T911)),""))))&amp;"",IF(P911="","",""))&amp;""</f>
        <v/>
      </c>
      <c r="AY911" t="str" cm="1">
        <f t="array" ref="AY911">IFERROR(IF(Q911&lt;&gt;"",Q911,IF(OR($S911="",$T911=""),"",IF($T911&lt;&gt;"",_xlfn._xlws.FILTER(Q:Q,($BU:$BU=$BU911)*($I:$I=$I911)*($T:$T=$T911)*($S:$S=_xlfn.MINIFS($S:$S,$T:$T,"="&amp;$T911)),""))))&amp;"",IF(Q911="","",""))&amp;""</f>
        <v/>
      </c>
      <c r="AZ911" t="str" cm="1">
        <f t="array" ref="AZ911">IFERROR(IF(R911&lt;&gt;"",R911,IF(OR($S911="",$T911=""),"",IF($T911&lt;&gt;"",_xlfn._xlws.FILTER(R:R,($BU:$BU=$BU911)*($I:$I=$I911)*($T:$T=$T911)*($S:$S=_xlfn.MINIFS($S:$S,$T:$T,"="&amp;$T911)),""))))&amp;"",IF(R911="","",""))&amp;""</f>
        <v/>
      </c>
      <c r="BA911" s="6">
        <f t="shared" si="1339"/>
        <v>82</v>
      </c>
      <c r="BB911">
        <f t="shared" ref="BB911:BD911" si="1359">BB910</f>
        <v>18987</v>
      </c>
      <c r="BC911" t="str">
        <f t="shared" si="1359"/>
        <v>Velodrome</v>
      </c>
      <c r="BD911" t="str">
        <f t="shared" si="1359"/>
        <v>Outlaws</v>
      </c>
      <c r="BE911" t="s">
        <v>9</v>
      </c>
      <c r="BF911" t="s">
        <v>173</v>
      </c>
      <c r="BI911" cm="1">
        <f t="array" aca="1" ref="BI911" ca="1">IFERROR(_xlfn._xlws.FILTER(shifts!A:A,(shifts!B:B=events!AD911)*(shifts!AG:AG&gt;=events!BK911)*(shifts!AH:AH&lt;=events!BL911)),BI910)</f>
        <v>33</v>
      </c>
      <c r="BJ911" s="15">
        <f t="shared" si="1341"/>
        <v>0</v>
      </c>
      <c r="BK911">
        <f t="shared" si="1342"/>
        <v>257</v>
      </c>
      <c r="BL911">
        <f t="shared" si="1343"/>
        <v>257</v>
      </c>
      <c r="BM911" s="15">
        <f>SUMIFS(BJ$2:BJ911,K$2:K911,"=Intermission")+SUMIFS(BJ$2:BJ911,K$2:K911,"=Timeout")</f>
        <v>0</v>
      </c>
      <c r="BN911">
        <f t="shared" si="1344"/>
        <v>0</v>
      </c>
      <c r="BO911" s="19">
        <f t="shared" si="1345"/>
        <v>823</v>
      </c>
      <c r="BP911">
        <f t="shared" si="1346"/>
        <v>818</v>
      </c>
      <c r="BQ911" s="17">
        <f t="shared" si="1347"/>
        <v>823</v>
      </c>
      <c r="BR911" t="str">
        <f t="shared" si="1348"/>
        <v>event_team_player_2</v>
      </c>
      <c r="BS911">
        <f>COUNTIFS(S$3:S911,"="&amp;S911,AI$3:AI911,"="&amp;AI911)</f>
        <v>2</v>
      </c>
      <c r="BT911" t="str">
        <f>IFERROR(VLOOKUP(BB911&amp;BU911&amp;X911,game_rosters!U:W,3,FALSE),"")</f>
        <v>P100185</v>
      </c>
      <c r="BU911" t="str">
        <f t="shared" si="1349"/>
        <v>Outlaws</v>
      </c>
    </row>
    <row r="912" spans="1:73" x14ac:dyDescent="0.2">
      <c r="A912">
        <f t="shared" si="1324"/>
        <v>1</v>
      </c>
      <c r="I912" s="44">
        <v>84</v>
      </c>
      <c r="K912" t="s">
        <v>13</v>
      </c>
      <c r="L912" t="s">
        <v>586</v>
      </c>
      <c r="N912" t="s">
        <v>595</v>
      </c>
      <c r="O912" t="s">
        <v>600</v>
      </c>
      <c r="S912">
        <v>465</v>
      </c>
      <c r="T912" t="s">
        <v>756</v>
      </c>
      <c r="W912" t="s">
        <v>735</v>
      </c>
      <c r="X912">
        <v>84</v>
      </c>
      <c r="Z912">
        <v>1</v>
      </c>
      <c r="AA912">
        <f t="shared" si="1281"/>
        <v>1465</v>
      </c>
      <c r="AB912" t="str">
        <f t="shared" si="1282"/>
        <v/>
      </c>
      <c r="AC912">
        <f t="shared" si="1320"/>
        <v>1465</v>
      </c>
      <c r="AD912" s="6">
        <v>1</v>
      </c>
      <c r="AE912" t="s">
        <v>940</v>
      </c>
      <c r="AF912" t="s">
        <v>744</v>
      </c>
      <c r="AG912" t="s">
        <v>756</v>
      </c>
      <c r="AH912" t="s">
        <v>756</v>
      </c>
      <c r="AI912" t="str">
        <f t="shared" si="1325"/>
        <v>e</v>
      </c>
      <c r="AJ912" t="str">
        <f t="shared" si="1326"/>
        <v/>
      </c>
      <c r="AK912" t="str">
        <f t="shared" si="1327"/>
        <v/>
      </c>
      <c r="AL912" t="str">
        <f t="shared" si="1328"/>
        <v/>
      </c>
      <c r="AM912" t="str">
        <f t="shared" si="1329"/>
        <v/>
      </c>
      <c r="AN912" t="str">
        <f t="shared" si="1330"/>
        <v>Home</v>
      </c>
      <c r="AO912" t="str">
        <f t="shared" si="1331"/>
        <v>h</v>
      </c>
      <c r="AP912" t="str">
        <f t="shared" si="1332"/>
        <v/>
      </c>
      <c r="AQ912" t="str">
        <f t="shared" si="1333"/>
        <v/>
      </c>
      <c r="AR912" t="str">
        <f t="shared" si="1334"/>
        <v>Home</v>
      </c>
      <c r="AS912" t="str">
        <f t="shared" si="1335"/>
        <v>h</v>
      </c>
      <c r="AT912" t="str">
        <f t="shared" si="1336"/>
        <v>Offensive</v>
      </c>
      <c r="AU912" t="str">
        <f t="shared" si="1337"/>
        <v/>
      </c>
      <c r="AV912" t="str">
        <f t="shared" si="1338"/>
        <v/>
      </c>
      <c r="AW912" t="str" cm="1">
        <f t="array" ref="AW912">IFERROR(IF(O912&lt;&gt;"",O912,IF(OR($S912="",$T912=""),"",IF(O912&lt;&gt;"",O912,IF($T912&lt;&gt;"",_xlfn._xlws.FILTER(O:O,($BU:$BU=$BU912)*($I:$I=$I912)*($T:$T=$T912)*($S:$S=_xlfn.MINIFS($S:$S,$T:$T,"="&amp;$T912)),"")))))&amp;"",IF(O912="","",""))&amp;""</f>
        <v>OffensivePlay_Zone-PuckRetreivalTurnover</v>
      </c>
      <c r="AX912" t="str" cm="1">
        <f t="array" ref="AX912">IFERROR(IF(P912&lt;&gt;"",P912,IF(OR($S912="",$T912=""),"",IF($T912&lt;&gt;"",_xlfn._xlws.FILTER(P:P,($BU:$BU=$BU912)*($I:$I=$I912)*($T:$T=$T912)*($S:$S=_xlfn.MINIFS($S:$S,$T:$T,"="&amp;$T912)),""))))&amp;"",IF(P912="","",""))&amp;""</f>
        <v/>
      </c>
      <c r="AY912" t="str" cm="1">
        <f t="array" ref="AY912">IFERROR(IF(Q912&lt;&gt;"",Q912,IF(OR($S912="",$T912=""),"",IF($T912&lt;&gt;"",_xlfn._xlws.FILTER(Q:Q,($BU:$BU=$BU912)*($I:$I=$I912)*($T:$T=$T912)*($S:$S=_xlfn.MINIFS($S:$S,$T:$T,"="&amp;$T912)),""))))&amp;"",IF(Q912="","",""))&amp;""</f>
        <v/>
      </c>
      <c r="AZ912" t="str" cm="1">
        <f t="array" ref="AZ912">IFERROR(IF(R912&lt;&gt;"",R912,IF(OR($S912="",$T912=""),"",IF($T912&lt;&gt;"",_xlfn._xlws.FILTER(R:R,($BU:$BU=$BU912)*($I:$I=$I912)*($T:$T=$T912)*($S:$S=_xlfn.MINIFS($S:$S,$T:$T,"="&amp;$T912)),""))))&amp;"",IF(R912="","",""))&amp;""</f>
        <v/>
      </c>
      <c r="BA912" s="6">
        <f t="shared" si="1339"/>
        <v>82</v>
      </c>
      <c r="BB912">
        <f t="shared" ref="BB912:BD912" si="1360">BB911</f>
        <v>18987</v>
      </c>
      <c r="BC912" t="str">
        <f t="shared" si="1360"/>
        <v>Velodrome</v>
      </c>
      <c r="BD912" t="str">
        <f t="shared" si="1360"/>
        <v>Outlaws</v>
      </c>
      <c r="BE912" t="s">
        <v>13</v>
      </c>
      <c r="BF912" t="s">
        <v>586</v>
      </c>
      <c r="BI912" cm="1">
        <f t="array" aca="1" ref="BI912" ca="1">IFERROR(_xlfn._xlws.FILTER(shifts!A:A,(shifts!B:B=events!AD912)*(shifts!AG:AG&gt;=events!BK912)*(shifts!AH:AH&lt;=events!BL912)),BI911)</f>
        <v>33</v>
      </c>
      <c r="BJ912" s="15">
        <f t="shared" si="1341"/>
        <v>0</v>
      </c>
      <c r="BK912">
        <f t="shared" si="1342"/>
        <v>255</v>
      </c>
      <c r="BL912">
        <f t="shared" si="1343"/>
        <v>255</v>
      </c>
      <c r="BM912" s="15">
        <f>SUMIFS(BJ$2:BJ912,K$2:K912,"=Intermission")+SUMIFS(BJ$2:BJ912,K$2:K912,"=Timeout")</f>
        <v>0</v>
      </c>
      <c r="BN912">
        <f t="shared" si="1344"/>
        <v>0</v>
      </c>
      <c r="BO912" s="19">
        <f t="shared" si="1345"/>
        <v>825</v>
      </c>
      <c r="BP912">
        <f t="shared" si="1346"/>
        <v>820</v>
      </c>
      <c r="BQ912" s="17">
        <f t="shared" si="1347"/>
        <v>825</v>
      </c>
      <c r="BR912" t="str">
        <f t="shared" si="1348"/>
        <v>event_team_player_1</v>
      </c>
      <c r="BS912">
        <f>COUNTIFS(S$3:S912,"="&amp;S912,AI$3:AI912,"="&amp;AI912)</f>
        <v>1</v>
      </c>
      <c r="BT912" t="str">
        <f>IFERROR(VLOOKUP(BB912&amp;BU912&amp;X912,game_rosters!U:W,3,FALSE),"")</f>
        <v>P100198</v>
      </c>
      <c r="BU912" t="str">
        <f t="shared" si="1349"/>
        <v>Velodrome</v>
      </c>
    </row>
    <row r="913" spans="1:73" x14ac:dyDescent="0.2">
      <c r="A913">
        <f t="shared" si="1324"/>
        <v>1</v>
      </c>
      <c r="I913" s="44">
        <v>84</v>
      </c>
      <c r="K913" t="s">
        <v>13</v>
      </c>
      <c r="O913" t="s">
        <v>570</v>
      </c>
      <c r="R913" s="51">
        <v>1</v>
      </c>
      <c r="S913">
        <v>466</v>
      </c>
      <c r="T913" t="s">
        <v>756</v>
      </c>
      <c r="W913" t="s">
        <v>735</v>
      </c>
      <c r="X913">
        <v>84</v>
      </c>
      <c r="Z913">
        <v>1</v>
      </c>
      <c r="AA913">
        <f t="shared" si="1281"/>
        <v>1466</v>
      </c>
      <c r="AB913" t="str">
        <f t="shared" si="1282"/>
        <v/>
      </c>
      <c r="AC913">
        <f t="shared" si="1320"/>
        <v>1466</v>
      </c>
      <c r="AD913" s="6">
        <v>1</v>
      </c>
      <c r="AE913" t="s">
        <v>940</v>
      </c>
      <c r="AF913" t="s">
        <v>744</v>
      </c>
      <c r="AG913" t="s">
        <v>940</v>
      </c>
      <c r="AH913" t="s">
        <v>914</v>
      </c>
      <c r="AI913" t="str">
        <f t="shared" si="1325"/>
        <v>e</v>
      </c>
      <c r="AJ913" t="str">
        <f t="shared" si="1326"/>
        <v/>
      </c>
      <c r="AK913" t="str">
        <f t="shared" si="1327"/>
        <v/>
      </c>
      <c r="AL913" t="str">
        <f t="shared" si="1328"/>
        <v/>
      </c>
      <c r="AM913" t="str">
        <f t="shared" si="1329"/>
        <v/>
      </c>
      <c r="AN913" t="str">
        <f t="shared" si="1330"/>
        <v>Home</v>
      </c>
      <c r="AO913" t="str">
        <f t="shared" si="1331"/>
        <v>h</v>
      </c>
      <c r="AP913" t="str">
        <f t="shared" si="1332"/>
        <v/>
      </c>
      <c r="AQ913" t="str">
        <f t="shared" si="1333"/>
        <v/>
      </c>
      <c r="AR913" t="str">
        <f t="shared" si="1334"/>
        <v>Home</v>
      </c>
      <c r="AS913" t="str">
        <f t="shared" si="1335"/>
        <v>h</v>
      </c>
      <c r="AT913" t="str">
        <f t="shared" si="1336"/>
        <v>Offensive</v>
      </c>
      <c r="AU913" t="str">
        <f t="shared" si="1337"/>
        <v/>
      </c>
      <c r="AV913" t="str">
        <f t="shared" si="1338"/>
        <v/>
      </c>
      <c r="AW913" t="str" cm="1">
        <f t="array" ref="AW913">IFERROR(IF(O913&lt;&gt;"",O913,IF(OR($S913="",$T913=""),"",IF(O913&lt;&gt;"",O913,IF($T913&lt;&gt;"",_xlfn._xlws.FILTER(O:O,($BU:$BU=$BU913)*($I:$I=$I913)*($T:$T=$T913)*($S:$S=_xlfn.MINIFS($S:$S,$T:$T,"="&amp;$T913)),"")))))&amp;"",IF(O913="","",""))&amp;""</f>
        <v>OffensivePlay_Possession-CutBack</v>
      </c>
      <c r="AX913" t="str" cm="1">
        <f t="array" ref="AX913">IFERROR(IF(P913&lt;&gt;"",P913,IF(OR($S913="",$T913=""),"",IF($T913&lt;&gt;"",_xlfn._xlws.FILTER(P:P,($BU:$BU=$BU913)*($I:$I=$I913)*($T:$T=$T913)*($S:$S=_xlfn.MINIFS($S:$S,$T:$T,"="&amp;$T913)),""))))&amp;"",IF(P913="","",""))&amp;""</f>
        <v/>
      </c>
      <c r="AY913" t="str" cm="1">
        <f t="array" ref="AY913">IFERROR(IF(Q913&lt;&gt;"",Q913,IF(OR($S913="",$T913=""),"",IF($T913&lt;&gt;"",_xlfn._xlws.FILTER(Q:Q,($BU:$BU=$BU913)*($I:$I=$I913)*($T:$T=$T913)*($S:$S=_xlfn.MINIFS($S:$S,$T:$T,"="&amp;$T913)),""))))&amp;"",IF(Q913="","",""))&amp;""</f>
        <v/>
      </c>
      <c r="AZ913" t="str" cm="1">
        <f t="array" ref="AZ913">IFERROR(IF(R913&lt;&gt;"",R913,IF(OR($S913="",$T913=""),"",IF($T913&lt;&gt;"",_xlfn._xlws.FILTER(R:R,($BU:$BU=$BU913)*($I:$I=$I913)*($T:$T=$T913)*($S:$S=_xlfn.MINIFS($S:$S,$T:$T,"="&amp;$T913)),""))))&amp;"",IF(R913="","",""))&amp;""</f>
        <v>1</v>
      </c>
      <c r="BA913" s="6">
        <f t="shared" si="1339"/>
        <v>82</v>
      </c>
      <c r="BB913">
        <f t="shared" ref="BB913:BD913" si="1361">BB912</f>
        <v>18987</v>
      </c>
      <c r="BC913" t="str">
        <f t="shared" si="1361"/>
        <v>Velodrome</v>
      </c>
      <c r="BD913" t="str">
        <f t="shared" si="1361"/>
        <v>Outlaws</v>
      </c>
      <c r="BE913" t="s">
        <v>13</v>
      </c>
      <c r="BF913" t="s">
        <v>756</v>
      </c>
      <c r="BI913" cm="1">
        <f t="array" aca="1" ref="BI913" ca="1">IFERROR(_xlfn._xlws.FILTER(shifts!A:A,(shifts!B:B=events!AD913)*(shifts!AG:AG&gt;=events!BK913)*(shifts!AH:AH&lt;=events!BL913)),BI912)</f>
        <v>33</v>
      </c>
      <c r="BJ913" s="15">
        <f t="shared" si="1341"/>
        <v>10</v>
      </c>
      <c r="BK913">
        <f t="shared" si="1342"/>
        <v>255</v>
      </c>
      <c r="BL913">
        <f t="shared" si="1343"/>
        <v>245</v>
      </c>
      <c r="BM913" s="15">
        <f>SUMIFS(BJ$2:BJ913,K$2:K913,"=Intermission")+SUMIFS(BJ$2:BJ913,K$2:K913,"=Timeout")</f>
        <v>0</v>
      </c>
      <c r="BN913">
        <f t="shared" si="1344"/>
        <v>0</v>
      </c>
      <c r="BO913" s="19">
        <f t="shared" si="1345"/>
        <v>825</v>
      </c>
      <c r="BP913">
        <f t="shared" si="1346"/>
        <v>820</v>
      </c>
      <c r="BQ913" s="17">
        <f t="shared" si="1347"/>
        <v>835</v>
      </c>
      <c r="BR913" t="str">
        <f t="shared" si="1348"/>
        <v>event_team_player_1</v>
      </c>
      <c r="BS913">
        <f>COUNTIFS(S$3:S913,"="&amp;S913,AI$3:AI913,"="&amp;AI913)</f>
        <v>1</v>
      </c>
      <c r="BT913" t="str">
        <f>IFERROR(VLOOKUP(BB913&amp;BU913&amp;X913,game_rosters!U:W,3,FALSE),"")</f>
        <v>P100198</v>
      </c>
      <c r="BU913" t="str">
        <f t="shared" si="1349"/>
        <v>Velodrome</v>
      </c>
    </row>
    <row r="914" spans="1:73" x14ac:dyDescent="0.2">
      <c r="A914" t="str">
        <f t="shared" si="1324"/>
        <v/>
      </c>
      <c r="I914" s="44">
        <v>77</v>
      </c>
      <c r="O914" t="s">
        <v>665</v>
      </c>
      <c r="Q914" t="s">
        <v>595</v>
      </c>
      <c r="R914" s="51">
        <v>1</v>
      </c>
      <c r="S914">
        <v>466</v>
      </c>
      <c r="T914" t="s">
        <v>756</v>
      </c>
      <c r="X914">
        <v>77</v>
      </c>
      <c r="AA914">
        <f t="shared" si="1281"/>
        <v>1466</v>
      </c>
      <c r="AB914" t="str">
        <f t="shared" si="1282"/>
        <v/>
      </c>
      <c r="AC914">
        <f t="shared" si="1320"/>
        <v>1466</v>
      </c>
      <c r="AD914" s="6">
        <v>1</v>
      </c>
      <c r="AE914" t="s">
        <v>940</v>
      </c>
      <c r="AF914" t="s">
        <v>744</v>
      </c>
      <c r="AG914" t="s">
        <v>940</v>
      </c>
      <c r="AH914" t="s">
        <v>914</v>
      </c>
      <c r="AI914" t="str">
        <f t="shared" si="1325"/>
        <v>o</v>
      </c>
      <c r="AJ914" t="str">
        <f t="shared" si="1326"/>
        <v/>
      </c>
      <c r="AK914" t="str">
        <f t="shared" si="1327"/>
        <v/>
      </c>
      <c r="AL914" t="str">
        <f t="shared" si="1328"/>
        <v/>
      </c>
      <c r="AM914" t="str">
        <f t="shared" si="1329"/>
        <v/>
      </c>
      <c r="AN914" t="str">
        <f t="shared" si="1330"/>
        <v>Home</v>
      </c>
      <c r="AO914" t="str">
        <f t="shared" si="1331"/>
        <v>h</v>
      </c>
      <c r="AP914" t="str">
        <f t="shared" si="1332"/>
        <v/>
      </c>
      <c r="AQ914" t="str">
        <f t="shared" si="1333"/>
        <v/>
      </c>
      <c r="AR914" t="str">
        <f t="shared" si="1334"/>
        <v>Home</v>
      </c>
      <c r="AS914" t="str">
        <f t="shared" si="1335"/>
        <v>h</v>
      </c>
      <c r="AT914" t="str">
        <f t="shared" si="1336"/>
        <v>Defensive</v>
      </c>
      <c r="AU914" t="str">
        <f t="shared" si="1337"/>
        <v/>
      </c>
      <c r="AV914" t="str">
        <f t="shared" si="1338"/>
        <v/>
      </c>
      <c r="AW914" t="str" cm="1">
        <f t="array" ref="AW914">IFERROR(IF(O914&lt;&gt;"",O914,IF(OR($S914="",$T914=""),"",IF(O914&lt;&gt;"",O914,IF($T914&lt;&gt;"",_xlfn._xlws.FILTER(O:O,($BU:$BU=$BU914)*($I:$I=$I914)*($T:$T=$T914)*($S:$S=_xlfn.MINIFS($S:$S,$T:$T,"="&amp;$T914)),"")))))&amp;"",IF(O914="","",""))&amp;""</f>
        <v>Defensive_PlayPossession-Contain</v>
      </c>
      <c r="AX914" t="str" cm="1">
        <f t="array" ref="AX914">IFERROR(IF(P914&lt;&gt;"",P914,IF(OR($S914="",$T914=""),"",IF($T914&lt;&gt;"",_xlfn._xlws.FILTER(P:P,($BU:$BU=$BU914)*($I:$I=$I914)*($T:$T=$T914)*($S:$S=_xlfn.MINIFS($S:$S,$T:$T,"="&amp;$T914)),""))))&amp;"",IF(P914="","",""))&amp;""</f>
        <v/>
      </c>
      <c r="AY914" t="str" cm="1">
        <f t="array" ref="AY914">IFERROR(IF(Q914&lt;&gt;"",Q914,IF(OR($S914="",$T914=""),"",IF($T914&lt;&gt;"",_xlfn._xlws.FILTER(Q:Q,($BU:$BU=$BU914)*($I:$I=$I914)*($T:$T=$T914)*($S:$S=_xlfn.MINIFS($S:$S,$T:$T,"="&amp;$T914)),""))))&amp;"",IF(Q914="","",""))&amp;""</f>
        <v>s</v>
      </c>
      <c r="AZ914" t="str" cm="1">
        <f t="array" ref="AZ914">IFERROR(IF(R914&lt;&gt;"",R914,IF(OR($S914="",$T914=""),"",IF($T914&lt;&gt;"",_xlfn._xlws.FILTER(R:R,($BU:$BU=$BU914)*($I:$I=$I914)*($T:$T=$T914)*($S:$S=_xlfn.MINIFS($S:$S,$T:$T,"="&amp;$T914)),""))))&amp;"",IF(R914="","",""))&amp;""</f>
        <v>1</v>
      </c>
      <c r="BA914" s="6">
        <f t="shared" si="1339"/>
        <v>82</v>
      </c>
      <c r="BB914">
        <f t="shared" ref="BB914:BD914" si="1362">BB913</f>
        <v>18987</v>
      </c>
      <c r="BC914" t="str">
        <f t="shared" si="1362"/>
        <v>Velodrome</v>
      </c>
      <c r="BD914" t="str">
        <f t="shared" si="1362"/>
        <v>Outlaws</v>
      </c>
      <c r="BE914" t="s">
        <v>13</v>
      </c>
      <c r="BF914" t="s">
        <v>756</v>
      </c>
      <c r="BI914" cm="1">
        <f t="array" aca="1" ref="BI914" ca="1">IFERROR(_xlfn._xlws.FILTER(shifts!A:A,(shifts!B:B=events!AD914)*(shifts!AG:AG&gt;=events!BK914)*(shifts!AH:AH&lt;=events!BL914)),BI913)</f>
        <v>33</v>
      </c>
      <c r="BJ914" s="15">
        <f t="shared" si="1341"/>
        <v>10</v>
      </c>
      <c r="BK914">
        <f t="shared" si="1342"/>
        <v>255</v>
      </c>
      <c r="BL914">
        <f t="shared" si="1343"/>
        <v>245</v>
      </c>
      <c r="BM914" s="15">
        <f>SUMIFS(BJ$2:BJ914,K$2:K914,"=Intermission")+SUMIFS(BJ$2:BJ914,K$2:K914,"=Timeout")</f>
        <v>0</v>
      </c>
      <c r="BN914">
        <f t="shared" si="1344"/>
        <v>0</v>
      </c>
      <c r="BO914" s="19">
        <f t="shared" si="1345"/>
        <v>825</v>
      </c>
      <c r="BP914">
        <f t="shared" si="1346"/>
        <v>820</v>
      </c>
      <c r="BQ914" s="17">
        <f t="shared" si="1347"/>
        <v>835</v>
      </c>
      <c r="BR914" t="str">
        <f t="shared" si="1348"/>
        <v>opp_team_player_1</v>
      </c>
      <c r="BS914">
        <f>COUNTIFS(S$3:S914,"="&amp;S914,AI$3:AI914,"="&amp;AI914)</f>
        <v>1</v>
      </c>
      <c r="BT914" t="str">
        <f>IFERROR(VLOOKUP(BB914&amp;BU914&amp;X914,game_rosters!U:W,3,FALSE),"")</f>
        <v>P100185</v>
      </c>
      <c r="BU914" t="str">
        <f t="shared" si="1349"/>
        <v>Outlaws</v>
      </c>
    </row>
    <row r="915" spans="1:73" x14ac:dyDescent="0.2">
      <c r="A915">
        <f t="shared" si="1324"/>
        <v>1</v>
      </c>
      <c r="I915" s="44">
        <v>77</v>
      </c>
      <c r="K915" t="s">
        <v>9</v>
      </c>
      <c r="L915" t="s">
        <v>183</v>
      </c>
      <c r="M915" t="s">
        <v>79</v>
      </c>
      <c r="O915" t="s">
        <v>631</v>
      </c>
      <c r="Q915" t="s">
        <v>595</v>
      </c>
      <c r="R915" s="51">
        <v>1</v>
      </c>
      <c r="S915">
        <v>467</v>
      </c>
      <c r="T915" t="s">
        <v>756</v>
      </c>
      <c r="W915" t="s">
        <v>731</v>
      </c>
      <c r="X915">
        <v>77</v>
      </c>
      <c r="Z915">
        <v>1</v>
      </c>
      <c r="AA915">
        <f t="shared" si="1281"/>
        <v>1467</v>
      </c>
      <c r="AB915" t="str">
        <f t="shared" si="1282"/>
        <v/>
      </c>
      <c r="AC915">
        <f t="shared" si="1320"/>
        <v>1467</v>
      </c>
      <c r="AD915" s="6">
        <v>1</v>
      </c>
      <c r="AE915" t="s">
        <v>940</v>
      </c>
      <c r="AF915" t="s">
        <v>914</v>
      </c>
      <c r="AG915" t="s">
        <v>756</v>
      </c>
      <c r="AH915" t="s">
        <v>756</v>
      </c>
      <c r="AI915" t="str">
        <f t="shared" si="1325"/>
        <v>e</v>
      </c>
      <c r="AJ915" t="str">
        <f t="shared" si="1326"/>
        <v/>
      </c>
      <c r="AK915" t="str">
        <f t="shared" si="1327"/>
        <v/>
      </c>
      <c r="AL915" t="str">
        <f t="shared" si="1328"/>
        <v/>
      </c>
      <c r="AM915" t="str">
        <f t="shared" si="1329"/>
        <v/>
      </c>
      <c r="AN915" t="str">
        <f t="shared" si="1330"/>
        <v>Away</v>
      </c>
      <c r="AO915" t="str">
        <f t="shared" si="1331"/>
        <v>a</v>
      </c>
      <c r="AP915" t="str">
        <f t="shared" si="1332"/>
        <v/>
      </c>
      <c r="AQ915" t="str">
        <f t="shared" si="1333"/>
        <v/>
      </c>
      <c r="AR915" t="str">
        <f t="shared" si="1334"/>
        <v>Away</v>
      </c>
      <c r="AS915" t="str">
        <f t="shared" si="1335"/>
        <v>a</v>
      </c>
      <c r="AT915" t="str">
        <f t="shared" si="1336"/>
        <v>Defensive</v>
      </c>
      <c r="AU915" t="str">
        <f t="shared" si="1337"/>
        <v/>
      </c>
      <c r="AV915" t="str">
        <f t="shared" si="1338"/>
        <v/>
      </c>
      <c r="AW915" t="str" cm="1">
        <f t="array" ref="AW915">IFERROR(IF(O915&lt;&gt;"",O915,IF(OR($S915="",$T915=""),"",IF(O915&lt;&gt;"",O915,IF($T915&lt;&gt;"",_xlfn._xlws.FILTER(O:O,($BU:$BU=$BU915)*($I:$I=$I915)*($T:$T=$T915)*($S:$S=_xlfn.MINIFS($S:$S,$T:$T,"="&amp;$T915)),"")))))&amp;"",IF(O915="","",""))&amp;""</f>
        <v>Defensive_PlayPossession-SeperateFromPuck</v>
      </c>
      <c r="AX915" t="str" cm="1">
        <f t="array" ref="AX915">IFERROR(IF(P915&lt;&gt;"",P915,IF(OR($S915="",$T915=""),"",IF($T915&lt;&gt;"",_xlfn._xlws.FILTER(P:P,($BU:$BU=$BU915)*($I:$I=$I915)*($T:$T=$T915)*($S:$S=_xlfn.MINIFS($S:$S,$T:$T,"="&amp;$T915)),""))))&amp;"",IF(P915="","",""))&amp;""</f>
        <v/>
      </c>
      <c r="AY915" t="str" cm="1">
        <f t="array" ref="AY915">IFERROR(IF(Q915&lt;&gt;"",Q915,IF(OR($S915="",$T915=""),"",IF($T915&lt;&gt;"",_xlfn._xlws.FILTER(Q:Q,($BU:$BU=$BU915)*($I:$I=$I915)*($T:$T=$T915)*($S:$S=_xlfn.MINIFS($S:$S,$T:$T,"="&amp;$T915)),""))))&amp;"",IF(Q915="","",""))&amp;""</f>
        <v>s</v>
      </c>
      <c r="AZ915" t="str" cm="1">
        <f t="array" ref="AZ915">IFERROR(IF(R915&lt;&gt;"",R915,IF(OR($S915="",$T915=""),"",IF($T915&lt;&gt;"",_xlfn._xlws.FILTER(R:R,($BU:$BU=$BU915)*($I:$I=$I915)*($T:$T=$T915)*($S:$S=_xlfn.MINIFS($S:$S,$T:$T,"="&amp;$T915)),""))))&amp;"",IF(R915="","",""))&amp;""</f>
        <v>1</v>
      </c>
      <c r="BA915" s="6">
        <f t="shared" si="1339"/>
        <v>82</v>
      </c>
      <c r="BB915">
        <f t="shared" ref="BB915:BD915" si="1363">BB914</f>
        <v>18987</v>
      </c>
      <c r="BC915" t="str">
        <f t="shared" si="1363"/>
        <v>Velodrome</v>
      </c>
      <c r="BD915" t="str">
        <f t="shared" si="1363"/>
        <v>Outlaws</v>
      </c>
      <c r="BE915" t="s">
        <v>9</v>
      </c>
      <c r="BF915" t="s">
        <v>183</v>
      </c>
      <c r="BI915" cm="1">
        <f t="array" aca="1" ref="BI915" ca="1">IFERROR(_xlfn._xlws.FILTER(shifts!A:A,(shifts!B:B=events!AD915)*(shifts!AG:AG&gt;=events!BK915)*(shifts!AH:AH&lt;=events!BL915)),BI914)</f>
        <v>33</v>
      </c>
      <c r="BJ915" s="15">
        <f t="shared" si="1341"/>
        <v>0</v>
      </c>
      <c r="BK915">
        <f t="shared" si="1342"/>
        <v>245</v>
      </c>
      <c r="BL915">
        <f t="shared" si="1343"/>
        <v>245</v>
      </c>
      <c r="BM915" s="15">
        <f>SUMIFS(BJ$2:BJ915,K$2:K915,"=Intermission")+SUMIFS(BJ$2:BJ915,K$2:K915,"=Timeout")</f>
        <v>0</v>
      </c>
      <c r="BN915">
        <f t="shared" si="1344"/>
        <v>0</v>
      </c>
      <c r="BO915" s="19">
        <f t="shared" si="1345"/>
        <v>835</v>
      </c>
      <c r="BP915">
        <f t="shared" si="1346"/>
        <v>830</v>
      </c>
      <c r="BQ915" s="17">
        <f t="shared" si="1347"/>
        <v>835</v>
      </c>
      <c r="BR915" t="str">
        <f t="shared" si="1348"/>
        <v>event_team_player_1</v>
      </c>
      <c r="BS915">
        <f>COUNTIFS(S$3:S915,"="&amp;S915,AI$3:AI915,"="&amp;AI915)</f>
        <v>1</v>
      </c>
      <c r="BT915" t="str">
        <f>IFERROR(VLOOKUP(BB915&amp;BU915&amp;X915,game_rosters!U:W,3,FALSE),"")</f>
        <v>P100185</v>
      </c>
      <c r="BU915" t="str">
        <f t="shared" si="1349"/>
        <v>Outlaws</v>
      </c>
    </row>
    <row r="916" spans="1:73" x14ac:dyDescent="0.2">
      <c r="A916" t="str">
        <f t="shared" si="1324"/>
        <v/>
      </c>
      <c r="I916" s="44">
        <v>13</v>
      </c>
      <c r="S916">
        <v>467</v>
      </c>
      <c r="T916" t="s">
        <v>756</v>
      </c>
      <c r="X916">
        <v>13</v>
      </c>
      <c r="Z916">
        <v>1</v>
      </c>
      <c r="AA916">
        <f t="shared" si="1281"/>
        <v>1467</v>
      </c>
      <c r="AB916" t="str">
        <f t="shared" si="1282"/>
        <v/>
      </c>
      <c r="AC916">
        <f t="shared" si="1320"/>
        <v>1467</v>
      </c>
      <c r="AD916" s="6">
        <v>1</v>
      </c>
      <c r="AE916" t="s">
        <v>940</v>
      </c>
      <c r="AF916" t="s">
        <v>914</v>
      </c>
      <c r="AG916" t="s">
        <v>756</v>
      </c>
      <c r="AH916" t="s">
        <v>756</v>
      </c>
      <c r="AI916" t="str">
        <f t="shared" si="1325"/>
        <v>e</v>
      </c>
      <c r="AJ916" t="str">
        <f t="shared" si="1326"/>
        <v/>
      </c>
      <c r="AK916" t="str">
        <f t="shared" si="1327"/>
        <v/>
      </c>
      <c r="AL916" t="str">
        <f t="shared" si="1328"/>
        <v/>
      </c>
      <c r="AM916" t="str">
        <f t="shared" si="1329"/>
        <v/>
      </c>
      <c r="AN916" t="str">
        <f t="shared" si="1330"/>
        <v>Away</v>
      </c>
      <c r="AO916" t="str">
        <f t="shared" si="1331"/>
        <v>a</v>
      </c>
      <c r="AP916" t="str">
        <f t="shared" si="1332"/>
        <v/>
      </c>
      <c r="AQ916" t="str">
        <f t="shared" si="1333"/>
        <v/>
      </c>
      <c r="AR916" t="str">
        <f t="shared" si="1334"/>
        <v>Away</v>
      </c>
      <c r="AS916" t="str">
        <f t="shared" si="1335"/>
        <v>a</v>
      </c>
      <c r="AT916" t="str">
        <f t="shared" si="1336"/>
        <v>Defensive</v>
      </c>
      <c r="AU916" t="str">
        <f t="shared" si="1337"/>
        <v/>
      </c>
      <c r="AV916" t="str">
        <f t="shared" si="1338"/>
        <v/>
      </c>
      <c r="AW916" t="str" cm="1">
        <f t="array" ref="AW916">IFERROR(IF(O916&lt;&gt;"",O916,IF(OR($S916="",$T916=""),"",IF(O916&lt;&gt;"",O916,IF($T916&lt;&gt;"",_xlfn._xlws.FILTER(O:O,($BU:$BU=$BU916)*($I:$I=$I916)*($T:$T=$T916)*($S:$S=_xlfn.MINIFS($S:$S,$T:$T,"="&amp;$T916)),"")))))&amp;"",IF(O916="","",""))&amp;""</f>
        <v/>
      </c>
      <c r="AX916" t="str" cm="1">
        <f t="array" ref="AX916">IFERROR(IF(P916&lt;&gt;"",P916,IF(OR($S916="",$T916=""),"",IF($T916&lt;&gt;"",_xlfn._xlws.FILTER(P:P,($BU:$BU=$BU916)*($I:$I=$I916)*($T:$T=$T916)*($S:$S=_xlfn.MINIFS($S:$S,$T:$T,"="&amp;$T916)),""))))&amp;"",IF(P916="","",""))&amp;""</f>
        <v/>
      </c>
      <c r="AY916" t="str" cm="1">
        <f t="array" ref="AY916">IFERROR(IF(Q916&lt;&gt;"",Q916,IF(OR($S916="",$T916=""),"",IF($T916&lt;&gt;"",_xlfn._xlws.FILTER(Q:Q,($BU:$BU=$BU916)*($I:$I=$I916)*($T:$T=$T916)*($S:$S=_xlfn.MINIFS($S:$S,$T:$T,"="&amp;$T916)),""))))&amp;"",IF(Q916="","",""))&amp;""</f>
        <v/>
      </c>
      <c r="AZ916" t="str" cm="1">
        <f t="array" ref="AZ916">IFERROR(IF(R916&lt;&gt;"",R916,IF(OR($S916="",$T916=""),"",IF($T916&lt;&gt;"",_xlfn._xlws.FILTER(R:R,($BU:$BU=$BU916)*($I:$I=$I916)*($T:$T=$T916)*($S:$S=_xlfn.MINIFS($S:$S,$T:$T,"="&amp;$T916)),""))))&amp;"",IF(R916="","",""))&amp;""</f>
        <v/>
      </c>
      <c r="BA916" s="6">
        <f t="shared" si="1339"/>
        <v>82</v>
      </c>
      <c r="BB916">
        <f t="shared" ref="BB916:BD916" si="1364">BB915</f>
        <v>18987</v>
      </c>
      <c r="BC916" t="str">
        <f t="shared" si="1364"/>
        <v>Velodrome</v>
      </c>
      <c r="BD916" t="str">
        <f t="shared" si="1364"/>
        <v>Outlaws</v>
      </c>
      <c r="BE916" t="s">
        <v>9</v>
      </c>
      <c r="BF916" t="s">
        <v>183</v>
      </c>
      <c r="BI916" cm="1">
        <f t="array" aca="1" ref="BI916" ca="1">IFERROR(_xlfn._xlws.FILTER(shifts!A:A,(shifts!B:B=events!AD916)*(shifts!AG:AG&gt;=events!BK916)*(shifts!AH:AH&lt;=events!BL916)),BI915)</f>
        <v>33</v>
      </c>
      <c r="BJ916" s="15">
        <f t="shared" si="1341"/>
        <v>0</v>
      </c>
      <c r="BK916">
        <f t="shared" si="1342"/>
        <v>245</v>
      </c>
      <c r="BL916">
        <f t="shared" si="1343"/>
        <v>245</v>
      </c>
      <c r="BM916" s="15">
        <f>SUMIFS(BJ$2:BJ916,K$2:K916,"=Intermission")+SUMIFS(BJ$2:BJ916,K$2:K916,"=Timeout")</f>
        <v>0</v>
      </c>
      <c r="BN916">
        <f t="shared" si="1344"/>
        <v>0</v>
      </c>
      <c r="BO916" s="19">
        <f t="shared" si="1345"/>
        <v>835</v>
      </c>
      <c r="BP916">
        <f t="shared" si="1346"/>
        <v>830</v>
      </c>
      <c r="BQ916" s="17">
        <f t="shared" si="1347"/>
        <v>835</v>
      </c>
      <c r="BR916" t="str">
        <f t="shared" si="1348"/>
        <v>event_team_player_2</v>
      </c>
      <c r="BS916">
        <f>COUNTIFS(S$3:S916,"="&amp;S916,AI$3:AI916,"="&amp;AI916)</f>
        <v>2</v>
      </c>
      <c r="BT916" t="str">
        <f>IFERROR(VLOOKUP(BB916&amp;BU916&amp;X916,game_rosters!U:W,3,FALSE),"")</f>
        <v>P100031</v>
      </c>
      <c r="BU916" t="str">
        <f t="shared" si="1349"/>
        <v>Outlaws</v>
      </c>
    </row>
    <row r="917" spans="1:73" x14ac:dyDescent="0.2">
      <c r="A917" t="str">
        <f t="shared" si="1324"/>
        <v/>
      </c>
      <c r="I917" s="44">
        <v>84</v>
      </c>
      <c r="R917" s="51">
        <v>1</v>
      </c>
      <c r="S917">
        <v>467</v>
      </c>
      <c r="T917" t="s">
        <v>756</v>
      </c>
      <c r="X917">
        <v>84</v>
      </c>
      <c r="AA917">
        <f t="shared" si="1281"/>
        <v>1467</v>
      </c>
      <c r="AB917" t="str">
        <f t="shared" si="1282"/>
        <v/>
      </c>
      <c r="AC917">
        <f t="shared" si="1320"/>
        <v>1467</v>
      </c>
      <c r="AD917" s="6">
        <v>1</v>
      </c>
      <c r="AE917" t="s">
        <v>940</v>
      </c>
      <c r="AF917" t="s">
        <v>914</v>
      </c>
      <c r="AG917" t="s">
        <v>756</v>
      </c>
      <c r="AH917" t="s">
        <v>756</v>
      </c>
      <c r="AI917" t="str">
        <f t="shared" si="1325"/>
        <v>o</v>
      </c>
      <c r="AJ917" t="str">
        <f t="shared" si="1326"/>
        <v/>
      </c>
      <c r="AK917" t="str">
        <f t="shared" si="1327"/>
        <v/>
      </c>
      <c r="AL917" t="str">
        <f t="shared" si="1328"/>
        <v/>
      </c>
      <c r="AM917" t="str">
        <f t="shared" si="1329"/>
        <v/>
      </c>
      <c r="AN917" t="str">
        <f t="shared" si="1330"/>
        <v>Away</v>
      </c>
      <c r="AO917" t="str">
        <f t="shared" si="1331"/>
        <v>a</v>
      </c>
      <c r="AP917" t="str">
        <f t="shared" si="1332"/>
        <v/>
      </c>
      <c r="AQ917" t="str">
        <f t="shared" si="1333"/>
        <v/>
      </c>
      <c r="AR917" t="str">
        <f t="shared" si="1334"/>
        <v>Away</v>
      </c>
      <c r="AS917" t="str">
        <f t="shared" si="1335"/>
        <v>a</v>
      </c>
      <c r="AT917" t="str">
        <f t="shared" si="1336"/>
        <v>Offensive</v>
      </c>
      <c r="AU917" t="str">
        <f t="shared" si="1337"/>
        <v/>
      </c>
      <c r="AV917" t="str">
        <f t="shared" si="1338"/>
        <v/>
      </c>
      <c r="AW917" t="str" cm="1">
        <f t="array" ref="AW917">IFERROR(IF(O917&lt;&gt;"",O917,IF(OR($S917="",$T917=""),"",IF(O917&lt;&gt;"",O917,IF($T917&lt;&gt;"",_xlfn._xlws.FILTER(O:O,($BU:$BU=$BU917)*($I:$I=$I917)*($T:$T=$T917)*($S:$S=_xlfn.MINIFS($S:$S,$T:$T,"="&amp;$T917)),"")))))&amp;"",IF(O917="","",""))&amp;""</f>
        <v/>
      </c>
      <c r="AX917" t="str" cm="1">
        <f t="array" ref="AX917">IFERROR(IF(P917&lt;&gt;"",P917,IF(OR($S917="",$T917=""),"",IF($T917&lt;&gt;"",_xlfn._xlws.FILTER(P:P,($BU:$BU=$BU917)*($I:$I=$I917)*($T:$T=$T917)*($S:$S=_xlfn.MINIFS($S:$S,$T:$T,"="&amp;$T917)),""))))&amp;"",IF(P917="","",""))&amp;""</f>
        <v/>
      </c>
      <c r="AY917" t="str" cm="1">
        <f t="array" ref="AY917">IFERROR(IF(Q917&lt;&gt;"",Q917,IF(OR($S917="",$T917=""),"",IF($T917&lt;&gt;"",_xlfn._xlws.FILTER(Q:Q,($BU:$BU=$BU917)*($I:$I=$I917)*($T:$T=$T917)*($S:$S=_xlfn.MINIFS($S:$S,$T:$T,"="&amp;$T917)),""))))&amp;"",IF(Q917="","",""))&amp;""</f>
        <v/>
      </c>
      <c r="AZ917" t="str" cm="1">
        <f t="array" ref="AZ917">IFERROR(IF(R917&lt;&gt;"",R917,IF(OR($S917="",$T917=""),"",IF($T917&lt;&gt;"",_xlfn._xlws.FILTER(R:R,($BU:$BU=$BU917)*($I:$I=$I917)*($T:$T=$T917)*($S:$S=_xlfn.MINIFS($S:$S,$T:$T,"="&amp;$T917)),""))))&amp;"",IF(R917="","",""))&amp;""</f>
        <v>1</v>
      </c>
      <c r="BA917" s="6">
        <f t="shared" si="1339"/>
        <v>82</v>
      </c>
      <c r="BB917">
        <f t="shared" ref="BB917:BD917" si="1365">BB916</f>
        <v>18987</v>
      </c>
      <c r="BC917" t="str">
        <f t="shared" si="1365"/>
        <v>Velodrome</v>
      </c>
      <c r="BD917" t="str">
        <f t="shared" si="1365"/>
        <v>Outlaws</v>
      </c>
      <c r="BE917" t="s">
        <v>9</v>
      </c>
      <c r="BF917" t="s">
        <v>183</v>
      </c>
      <c r="BI917" cm="1">
        <f t="array" aca="1" ref="BI917" ca="1">IFERROR(_xlfn._xlws.FILTER(shifts!A:A,(shifts!B:B=events!AD917)*(shifts!AG:AG&gt;=events!BK917)*(shifts!AH:AH&lt;=events!BL917)),BI916)</f>
        <v>33</v>
      </c>
      <c r="BJ917" s="15">
        <f t="shared" si="1341"/>
        <v>0</v>
      </c>
      <c r="BK917">
        <f t="shared" si="1342"/>
        <v>245</v>
      </c>
      <c r="BL917">
        <f t="shared" si="1343"/>
        <v>245</v>
      </c>
      <c r="BM917" s="15">
        <f>SUMIFS(BJ$2:BJ917,K$2:K917,"=Intermission")+SUMIFS(BJ$2:BJ917,K$2:K917,"=Timeout")</f>
        <v>0</v>
      </c>
      <c r="BN917">
        <f t="shared" si="1344"/>
        <v>0</v>
      </c>
      <c r="BO917" s="19">
        <f t="shared" si="1345"/>
        <v>835</v>
      </c>
      <c r="BP917">
        <f t="shared" si="1346"/>
        <v>830</v>
      </c>
      <c r="BQ917" s="17">
        <f t="shared" si="1347"/>
        <v>835</v>
      </c>
      <c r="BR917" t="str">
        <f t="shared" si="1348"/>
        <v>opp_team_player_1</v>
      </c>
      <c r="BS917">
        <f>COUNTIFS(S$3:S917,"="&amp;S917,AI$3:AI917,"="&amp;AI917)</f>
        <v>1</v>
      </c>
      <c r="BT917" t="str">
        <f>IFERROR(VLOOKUP(BB917&amp;BU917&amp;X917,game_rosters!U:W,3,FALSE),"")</f>
        <v>P100198</v>
      </c>
      <c r="BU917" t="str">
        <f t="shared" si="1349"/>
        <v>Velodrome</v>
      </c>
    </row>
    <row r="918" spans="1:73" x14ac:dyDescent="0.2">
      <c r="A918">
        <f t="shared" si="1324"/>
        <v>1</v>
      </c>
      <c r="I918" s="44">
        <v>13</v>
      </c>
      <c r="K918" t="s">
        <v>13</v>
      </c>
      <c r="L918" t="s">
        <v>586</v>
      </c>
      <c r="N918" t="s">
        <v>595</v>
      </c>
      <c r="O918" t="s">
        <v>600</v>
      </c>
      <c r="Q918" t="s">
        <v>595</v>
      </c>
      <c r="S918">
        <v>468</v>
      </c>
      <c r="T918" t="s">
        <v>756</v>
      </c>
      <c r="W918" t="s">
        <v>731</v>
      </c>
      <c r="X918">
        <v>13</v>
      </c>
      <c r="Z918">
        <v>1</v>
      </c>
      <c r="AA918">
        <f t="shared" si="1281"/>
        <v>1468</v>
      </c>
      <c r="AB918" t="str">
        <f t="shared" si="1282"/>
        <v/>
      </c>
      <c r="AC918">
        <f t="shared" si="1320"/>
        <v>1468</v>
      </c>
      <c r="AD918" s="6">
        <v>1</v>
      </c>
      <c r="AE918" t="s">
        <v>940</v>
      </c>
      <c r="AF918" t="s">
        <v>914</v>
      </c>
      <c r="AG918" t="s">
        <v>940</v>
      </c>
      <c r="AH918" t="s">
        <v>915</v>
      </c>
      <c r="AI918" t="str">
        <f t="shared" si="1325"/>
        <v>e</v>
      </c>
      <c r="AJ918" t="str">
        <f t="shared" si="1326"/>
        <v/>
      </c>
      <c r="AK918" t="str">
        <f t="shared" si="1327"/>
        <v/>
      </c>
      <c r="AL918" t="str">
        <f t="shared" si="1328"/>
        <v/>
      </c>
      <c r="AM918" t="str">
        <f t="shared" si="1329"/>
        <v/>
      </c>
      <c r="AN918" t="str">
        <f t="shared" si="1330"/>
        <v>Away</v>
      </c>
      <c r="AO918" t="str">
        <f t="shared" si="1331"/>
        <v>a</v>
      </c>
      <c r="AP918" t="str">
        <f t="shared" si="1332"/>
        <v/>
      </c>
      <c r="AQ918" t="str">
        <f t="shared" si="1333"/>
        <v/>
      </c>
      <c r="AR918" t="str">
        <f t="shared" si="1334"/>
        <v>Away</v>
      </c>
      <c r="AS918" t="str">
        <f t="shared" si="1335"/>
        <v>a</v>
      </c>
      <c r="AT918" t="str">
        <f t="shared" si="1336"/>
        <v>Offensive</v>
      </c>
      <c r="AU918" t="str">
        <f t="shared" si="1337"/>
        <v/>
      </c>
      <c r="AV918" t="str">
        <f t="shared" si="1338"/>
        <v/>
      </c>
      <c r="AW918" t="str" cm="1">
        <f t="array" ref="AW918">IFERROR(IF(O918&lt;&gt;"",O918,IF(OR($S918="",$T918=""),"",IF(O918&lt;&gt;"",O918,IF($T918&lt;&gt;"",_xlfn._xlws.FILTER(O:O,($BU:$BU=$BU918)*($I:$I=$I918)*($T:$T=$T918)*($S:$S=_xlfn.MINIFS($S:$S,$T:$T,"="&amp;$T918)),"")))))&amp;"",IF(O918="","",""))&amp;""</f>
        <v>OffensivePlay_Zone-PuckRetreivalTurnover</v>
      </c>
      <c r="AX918" t="str" cm="1">
        <f t="array" ref="AX918">IFERROR(IF(P918&lt;&gt;"",P918,IF(OR($S918="",$T918=""),"",IF($T918&lt;&gt;"",_xlfn._xlws.FILTER(P:P,($BU:$BU=$BU918)*($I:$I=$I918)*($T:$T=$T918)*($S:$S=_xlfn.MINIFS($S:$S,$T:$T,"="&amp;$T918)),""))))&amp;"",IF(P918="","",""))&amp;""</f>
        <v/>
      </c>
      <c r="AY918" t="str" cm="1">
        <f t="array" ref="AY918">IFERROR(IF(Q918&lt;&gt;"",Q918,IF(OR($S918="",$T918=""),"",IF($T918&lt;&gt;"",_xlfn._xlws.FILTER(Q:Q,($BU:$BU=$BU918)*($I:$I=$I918)*($T:$T=$T918)*($S:$S=_xlfn.MINIFS($S:$S,$T:$T,"="&amp;$T918)),""))))&amp;"",IF(Q918="","",""))&amp;""</f>
        <v>s</v>
      </c>
      <c r="AZ918" t="str" cm="1">
        <f t="array" ref="AZ918">IFERROR(IF(R918&lt;&gt;"",R918,IF(OR($S918="",$T918=""),"",IF($T918&lt;&gt;"",_xlfn._xlws.FILTER(R:R,($BU:$BU=$BU918)*($I:$I=$I918)*($T:$T=$T918)*($S:$S=_xlfn.MINIFS($S:$S,$T:$T,"="&amp;$T918)),""))))&amp;"",IF(R918="","",""))&amp;""</f>
        <v/>
      </c>
      <c r="BA918" s="6">
        <f t="shared" si="1339"/>
        <v>82</v>
      </c>
      <c r="BB918">
        <f t="shared" ref="BB918:BD918" si="1366">BB917</f>
        <v>18987</v>
      </c>
      <c r="BC918" t="str">
        <f t="shared" si="1366"/>
        <v>Velodrome</v>
      </c>
      <c r="BD918" t="str">
        <f t="shared" si="1366"/>
        <v>Outlaws</v>
      </c>
      <c r="BE918" t="s">
        <v>13</v>
      </c>
      <c r="BF918" t="s">
        <v>586</v>
      </c>
      <c r="BI918" cm="1">
        <f t="array" aca="1" ref="BI918" ca="1">IFERROR(_xlfn._xlws.FILTER(shifts!A:A,(shifts!B:B=events!AD918)*(shifts!AG:AG&gt;=events!BK918)*(shifts!AH:AH&lt;=events!BL918)),BI917)</f>
        <v>33</v>
      </c>
      <c r="BJ918" s="15">
        <f t="shared" si="1341"/>
        <v>2</v>
      </c>
      <c r="BK918">
        <f t="shared" si="1342"/>
        <v>245</v>
      </c>
      <c r="BL918">
        <f t="shared" si="1343"/>
        <v>243</v>
      </c>
      <c r="BM918" s="15">
        <f>SUMIFS(BJ$2:BJ918,K$2:K918,"=Intermission")+SUMIFS(BJ$2:BJ918,K$2:K918,"=Timeout")</f>
        <v>0</v>
      </c>
      <c r="BN918">
        <f t="shared" si="1344"/>
        <v>0</v>
      </c>
      <c r="BO918" s="19">
        <f t="shared" si="1345"/>
        <v>835</v>
      </c>
      <c r="BP918">
        <f t="shared" si="1346"/>
        <v>830</v>
      </c>
      <c r="BQ918" s="17">
        <f t="shared" si="1347"/>
        <v>837</v>
      </c>
      <c r="BR918" t="str">
        <f t="shared" si="1348"/>
        <v>event_team_player_1</v>
      </c>
      <c r="BS918">
        <f>COUNTIFS(S$3:S918,"="&amp;S918,AI$3:AI918,"="&amp;AI918)</f>
        <v>1</v>
      </c>
      <c r="BT918" t="str">
        <f>IFERROR(VLOOKUP(BB918&amp;BU918&amp;X918,game_rosters!U:W,3,FALSE),"")</f>
        <v>P100031</v>
      </c>
      <c r="BU918" t="str">
        <f t="shared" si="1349"/>
        <v>Outlaws</v>
      </c>
    </row>
    <row r="919" spans="1:73" x14ac:dyDescent="0.2">
      <c r="A919">
        <f t="shared" si="1324"/>
        <v>1</v>
      </c>
      <c r="I919" s="44">
        <v>13</v>
      </c>
      <c r="K919" t="s">
        <v>7</v>
      </c>
      <c r="L919" t="s">
        <v>172</v>
      </c>
      <c r="M919" t="s">
        <v>68</v>
      </c>
      <c r="N919" t="s">
        <v>595</v>
      </c>
      <c r="S919">
        <v>469</v>
      </c>
      <c r="T919" t="s">
        <v>756</v>
      </c>
      <c r="W919" t="s">
        <v>731</v>
      </c>
      <c r="X919">
        <v>13</v>
      </c>
      <c r="Z919">
        <v>1</v>
      </c>
      <c r="AA919">
        <f t="shared" si="1281"/>
        <v>1469</v>
      </c>
      <c r="AB919" t="str">
        <f t="shared" si="1282"/>
        <v/>
      </c>
      <c r="AC919">
        <f t="shared" si="1320"/>
        <v>1469</v>
      </c>
      <c r="AD919" s="6">
        <v>1</v>
      </c>
      <c r="AE919" t="s">
        <v>940</v>
      </c>
      <c r="AF919" t="s">
        <v>915</v>
      </c>
      <c r="AG919" t="s">
        <v>756</v>
      </c>
      <c r="AH919" t="s">
        <v>756</v>
      </c>
      <c r="AI919" t="str">
        <f t="shared" si="1325"/>
        <v>e</v>
      </c>
      <c r="AJ919" t="str">
        <f t="shared" si="1326"/>
        <v/>
      </c>
      <c r="AK919" t="str">
        <f t="shared" si="1327"/>
        <v/>
      </c>
      <c r="AL919" t="str">
        <f t="shared" si="1328"/>
        <v/>
      </c>
      <c r="AM919" t="str">
        <f t="shared" si="1329"/>
        <v/>
      </c>
      <c r="AN919" t="str">
        <f t="shared" si="1330"/>
        <v>Away</v>
      </c>
      <c r="AO919" t="str">
        <f t="shared" si="1331"/>
        <v>a</v>
      </c>
      <c r="AP919" t="str">
        <f t="shared" si="1332"/>
        <v/>
      </c>
      <c r="AQ919" t="str">
        <f t="shared" si="1333"/>
        <v/>
      </c>
      <c r="AR919" t="str">
        <f t="shared" si="1334"/>
        <v>Away</v>
      </c>
      <c r="AS919" t="str">
        <f t="shared" si="1335"/>
        <v>a</v>
      </c>
      <c r="AT919" t="str">
        <f t="shared" si="1336"/>
        <v>Offensive</v>
      </c>
      <c r="AU919" t="str">
        <f t="shared" si="1337"/>
        <v/>
      </c>
      <c r="AV919" t="str">
        <f t="shared" si="1338"/>
        <v/>
      </c>
      <c r="AW919" t="str" cm="1">
        <f t="array" ref="AW919">IFERROR(IF(O919&lt;&gt;"",O919,IF(OR($S919="",$T919=""),"",IF(O919&lt;&gt;"",O919,IF($T919&lt;&gt;"",_xlfn._xlws.FILTER(O:O,($BU:$BU=$BU919)*($I:$I=$I919)*($T:$T=$T919)*($S:$S=_xlfn.MINIFS($S:$S,$T:$T,"="&amp;$T919)),"")))))&amp;"",IF(O919="","",""))&amp;""</f>
        <v/>
      </c>
      <c r="AX919" t="str" cm="1">
        <f t="array" ref="AX919">IFERROR(IF(P919&lt;&gt;"",P919,IF(OR($S919="",$T919=""),"",IF($T919&lt;&gt;"",_xlfn._xlws.FILTER(P:P,($BU:$BU=$BU919)*($I:$I=$I919)*($T:$T=$T919)*($S:$S=_xlfn.MINIFS($S:$S,$T:$T,"="&amp;$T919)),""))))&amp;"",IF(P919="","",""))&amp;""</f>
        <v/>
      </c>
      <c r="AY919" t="str" cm="1">
        <f t="array" ref="AY919">IFERROR(IF(Q919&lt;&gt;"",Q919,IF(OR($S919="",$T919=""),"",IF($T919&lt;&gt;"",_xlfn._xlws.FILTER(Q:Q,($BU:$BU=$BU919)*($I:$I=$I919)*($T:$T=$T919)*($S:$S=_xlfn.MINIFS($S:$S,$T:$T,"="&amp;$T919)),""))))&amp;"",IF(Q919="","",""))&amp;""</f>
        <v/>
      </c>
      <c r="AZ919" t="str" cm="1">
        <f t="array" ref="AZ919">IFERROR(IF(R919&lt;&gt;"",R919,IF(OR($S919="",$T919=""),"",IF($T919&lt;&gt;"",_xlfn._xlws.FILTER(R:R,($BU:$BU=$BU919)*($I:$I=$I919)*($T:$T=$T919)*($S:$S=_xlfn.MINIFS($S:$S,$T:$T,"="&amp;$T919)),""))))&amp;"",IF(R919="","",""))&amp;""</f>
        <v/>
      </c>
      <c r="BA919" s="6">
        <f t="shared" si="1339"/>
        <v>82</v>
      </c>
      <c r="BB919">
        <f t="shared" ref="BB919:BD919" si="1367">BB918</f>
        <v>18987</v>
      </c>
      <c r="BC919" t="str">
        <f t="shared" si="1367"/>
        <v>Velodrome</v>
      </c>
      <c r="BD919" t="str">
        <f t="shared" si="1367"/>
        <v>Outlaws</v>
      </c>
      <c r="BE919" t="s">
        <v>7</v>
      </c>
      <c r="BF919" t="s">
        <v>172</v>
      </c>
      <c r="BI919" cm="1">
        <f t="array" aca="1" ref="BI919" ca="1">IFERROR(_xlfn._xlws.FILTER(shifts!A:A,(shifts!B:B=events!AD919)*(shifts!AG:AG&gt;=events!BK919)*(shifts!AH:AH&lt;=events!BL919)),BI918)</f>
        <v>33</v>
      </c>
      <c r="BJ919" s="15">
        <f t="shared" si="1341"/>
        <v>0</v>
      </c>
      <c r="BK919">
        <f t="shared" si="1342"/>
        <v>243</v>
      </c>
      <c r="BL919">
        <f t="shared" si="1343"/>
        <v>243</v>
      </c>
      <c r="BM919" s="15">
        <f>SUMIFS(BJ$2:BJ919,K$2:K919,"=Intermission")+SUMIFS(BJ$2:BJ919,K$2:K919,"=Timeout")</f>
        <v>0</v>
      </c>
      <c r="BN919">
        <f t="shared" si="1344"/>
        <v>0</v>
      </c>
      <c r="BO919" s="19">
        <f t="shared" si="1345"/>
        <v>837</v>
      </c>
      <c r="BP919">
        <f t="shared" si="1346"/>
        <v>832</v>
      </c>
      <c r="BQ919" s="17">
        <f t="shared" si="1347"/>
        <v>837</v>
      </c>
      <c r="BR919" t="str">
        <f t="shared" si="1348"/>
        <v>event_team_player_1</v>
      </c>
      <c r="BS919">
        <f>COUNTIFS(S$3:S919,"="&amp;S919,AI$3:AI919,"="&amp;AI919)</f>
        <v>1</v>
      </c>
      <c r="BT919" t="str">
        <f>IFERROR(VLOOKUP(BB919&amp;BU919&amp;X919,game_rosters!U:W,3,FALSE),"")</f>
        <v>P100031</v>
      </c>
      <c r="BU919" t="str">
        <f t="shared" si="1349"/>
        <v>Outlaws</v>
      </c>
    </row>
    <row r="920" spans="1:73" x14ac:dyDescent="0.2">
      <c r="A920" t="str">
        <f t="shared" si="1324"/>
        <v/>
      </c>
      <c r="I920" s="44">
        <v>18</v>
      </c>
      <c r="S920">
        <v>469</v>
      </c>
      <c r="T920" t="s">
        <v>756</v>
      </c>
      <c r="X920">
        <v>18</v>
      </c>
      <c r="Z920">
        <v>1</v>
      </c>
      <c r="AA920">
        <f t="shared" si="1281"/>
        <v>1469</v>
      </c>
      <c r="AB920" t="str">
        <f t="shared" si="1282"/>
        <v/>
      </c>
      <c r="AC920">
        <f t="shared" si="1320"/>
        <v>1469</v>
      </c>
      <c r="AD920" s="6">
        <v>1</v>
      </c>
      <c r="AE920" t="s">
        <v>940</v>
      </c>
      <c r="AF920" t="s">
        <v>915</v>
      </c>
      <c r="AG920" t="s">
        <v>756</v>
      </c>
      <c r="AH920" t="s">
        <v>756</v>
      </c>
      <c r="AI920" t="str">
        <f t="shared" si="1325"/>
        <v>e</v>
      </c>
      <c r="AJ920" t="str">
        <f t="shared" si="1326"/>
        <v/>
      </c>
      <c r="AK920" t="str">
        <f t="shared" si="1327"/>
        <v/>
      </c>
      <c r="AL920" t="str">
        <f t="shared" si="1328"/>
        <v/>
      </c>
      <c r="AM920" t="str">
        <f t="shared" si="1329"/>
        <v/>
      </c>
      <c r="AN920" t="str">
        <f t="shared" si="1330"/>
        <v>Away</v>
      </c>
      <c r="AO920" t="str">
        <f t="shared" si="1331"/>
        <v>a</v>
      </c>
      <c r="AP920" t="str">
        <f t="shared" si="1332"/>
        <v/>
      </c>
      <c r="AQ920" t="str">
        <f t="shared" si="1333"/>
        <v/>
      </c>
      <c r="AR920" t="str">
        <f t="shared" si="1334"/>
        <v>Away</v>
      </c>
      <c r="AS920" t="str">
        <f t="shared" si="1335"/>
        <v>a</v>
      </c>
      <c r="AT920" t="str">
        <f t="shared" si="1336"/>
        <v>Offensive</v>
      </c>
      <c r="AU920" t="str">
        <f t="shared" si="1337"/>
        <v/>
      </c>
      <c r="AV920" t="str">
        <f t="shared" si="1338"/>
        <v/>
      </c>
      <c r="AW920" t="str" cm="1">
        <f t="array" ref="AW920">IFERROR(IF(O920&lt;&gt;"",O920,IF(OR($S920="",$T920=""),"",IF(O920&lt;&gt;"",O920,IF($T920&lt;&gt;"",_xlfn._xlws.FILTER(O:O,($BU:$BU=$BU920)*($I:$I=$I920)*($T:$T=$T920)*($S:$S=_xlfn.MINIFS($S:$S,$T:$T,"="&amp;$T920)),"")))))&amp;"",IF(O920="","",""))&amp;""</f>
        <v/>
      </c>
      <c r="AX920" t="str" cm="1">
        <f t="array" ref="AX920">IFERROR(IF(P920&lt;&gt;"",P920,IF(OR($S920="",$T920=""),"",IF($T920&lt;&gt;"",_xlfn._xlws.FILTER(P:P,($BU:$BU=$BU920)*($I:$I=$I920)*($T:$T=$T920)*($S:$S=_xlfn.MINIFS($S:$S,$T:$T,"="&amp;$T920)),""))))&amp;"",IF(P920="","",""))&amp;""</f>
        <v/>
      </c>
      <c r="AY920" t="str" cm="1">
        <f t="array" ref="AY920">IFERROR(IF(Q920&lt;&gt;"",Q920,IF(OR($S920="",$T920=""),"",IF($T920&lt;&gt;"",_xlfn._xlws.FILTER(Q:Q,($BU:$BU=$BU920)*($I:$I=$I920)*($T:$T=$T920)*($S:$S=_xlfn.MINIFS($S:$S,$T:$T,"="&amp;$T920)),""))))&amp;"",IF(Q920="","",""))&amp;""</f>
        <v/>
      </c>
      <c r="AZ920" t="str" cm="1">
        <f t="array" ref="AZ920">IFERROR(IF(R920&lt;&gt;"",R920,IF(OR($S920="",$T920=""),"",IF($T920&lt;&gt;"",_xlfn._xlws.FILTER(R:R,($BU:$BU=$BU920)*($I:$I=$I920)*($T:$T=$T920)*($S:$S=_xlfn.MINIFS($S:$S,$T:$T,"="&amp;$T920)),""))))&amp;"",IF(R920="","",""))&amp;""</f>
        <v/>
      </c>
      <c r="BA920" s="6">
        <f t="shared" si="1339"/>
        <v>82</v>
      </c>
      <c r="BB920">
        <f t="shared" ref="BB920:BD920" si="1368">BB919</f>
        <v>18987</v>
      </c>
      <c r="BC920" t="str">
        <f t="shared" si="1368"/>
        <v>Velodrome</v>
      </c>
      <c r="BD920" t="str">
        <f t="shared" si="1368"/>
        <v>Outlaws</v>
      </c>
      <c r="BE920" t="s">
        <v>7</v>
      </c>
      <c r="BF920" t="s">
        <v>172</v>
      </c>
      <c r="BI920" cm="1">
        <f t="array" aca="1" ref="BI920" ca="1">IFERROR(_xlfn._xlws.FILTER(shifts!A:A,(shifts!B:B=events!AD920)*(shifts!AG:AG&gt;=events!BK920)*(shifts!AH:AH&lt;=events!BL920)),BI919)</f>
        <v>33</v>
      </c>
      <c r="BJ920" s="15">
        <f t="shared" si="1341"/>
        <v>0</v>
      </c>
      <c r="BK920">
        <f t="shared" si="1342"/>
        <v>243</v>
      </c>
      <c r="BL920">
        <f t="shared" si="1343"/>
        <v>243</v>
      </c>
      <c r="BM920" s="15">
        <f>SUMIFS(BJ$2:BJ920,K$2:K920,"=Intermission")+SUMIFS(BJ$2:BJ920,K$2:K920,"=Timeout")</f>
        <v>0</v>
      </c>
      <c r="BN920">
        <f t="shared" si="1344"/>
        <v>0</v>
      </c>
      <c r="BO920" s="19">
        <f t="shared" si="1345"/>
        <v>837</v>
      </c>
      <c r="BP920">
        <f t="shared" si="1346"/>
        <v>832</v>
      </c>
      <c r="BQ920" s="17">
        <f t="shared" si="1347"/>
        <v>837</v>
      </c>
      <c r="BR920" t="str">
        <f t="shared" si="1348"/>
        <v>event_team_player_2</v>
      </c>
      <c r="BS920">
        <f>COUNTIFS(S$3:S920,"="&amp;S920,AI$3:AI920,"="&amp;AI920)</f>
        <v>2</v>
      </c>
      <c r="BT920" t="str">
        <f>IFERROR(VLOOKUP(BB920&amp;BU920&amp;X920,game_rosters!U:W,3,FALSE),"")</f>
        <v>P100034</v>
      </c>
      <c r="BU920" t="str">
        <f t="shared" si="1349"/>
        <v>Outlaws</v>
      </c>
    </row>
    <row r="921" spans="1:73" x14ac:dyDescent="0.2">
      <c r="A921">
        <f t="shared" si="1324"/>
        <v>1</v>
      </c>
      <c r="I921" s="44">
        <v>18</v>
      </c>
      <c r="K921" t="s">
        <v>6</v>
      </c>
      <c r="L921" t="s">
        <v>191</v>
      </c>
      <c r="M921" t="s">
        <v>63</v>
      </c>
      <c r="N921" t="s">
        <v>594</v>
      </c>
      <c r="S921">
        <v>470</v>
      </c>
      <c r="T921">
        <v>82</v>
      </c>
      <c r="W921" t="s">
        <v>731</v>
      </c>
      <c r="X921">
        <v>18</v>
      </c>
      <c r="Z921">
        <v>1</v>
      </c>
      <c r="AA921">
        <f t="shared" si="1281"/>
        <v>1470</v>
      </c>
      <c r="AB921">
        <f t="shared" si="1282"/>
        <v>9082</v>
      </c>
      <c r="AC921">
        <f t="shared" si="1320"/>
        <v>9082</v>
      </c>
      <c r="AD921" s="6">
        <v>1</v>
      </c>
      <c r="AE921" t="s">
        <v>940</v>
      </c>
      <c r="AF921" t="s">
        <v>915</v>
      </c>
      <c r="AG921" t="s">
        <v>756</v>
      </c>
      <c r="AH921" t="s">
        <v>756</v>
      </c>
      <c r="AI921" t="str">
        <f t="shared" si="1325"/>
        <v>e</v>
      </c>
      <c r="AJ921" t="str">
        <f t="shared" si="1326"/>
        <v/>
      </c>
      <c r="AK921" t="str">
        <f t="shared" si="1327"/>
        <v/>
      </c>
      <c r="AL921" t="str">
        <f t="shared" si="1328"/>
        <v/>
      </c>
      <c r="AM921" t="str">
        <f t="shared" si="1329"/>
        <v/>
      </c>
      <c r="AN921" t="str">
        <f t="shared" si="1330"/>
        <v>Away</v>
      </c>
      <c r="AO921" t="str">
        <f t="shared" si="1331"/>
        <v>a</v>
      </c>
      <c r="AP921" t="str">
        <f t="shared" si="1332"/>
        <v/>
      </c>
      <c r="AQ921" t="str">
        <f t="shared" si="1333"/>
        <v/>
      </c>
      <c r="AR921" t="str">
        <f t="shared" si="1334"/>
        <v>Away</v>
      </c>
      <c r="AS921" t="str">
        <f t="shared" si="1335"/>
        <v>a</v>
      </c>
      <c r="AT921" t="str">
        <f t="shared" si="1336"/>
        <v>Offensive</v>
      </c>
      <c r="AU921" t="str">
        <f t="shared" si="1337"/>
        <v/>
      </c>
      <c r="AV921" t="str">
        <f t="shared" si="1338"/>
        <v/>
      </c>
      <c r="AW921" t="str" cm="1">
        <f t="array" ref="AW921">IFERROR(IF(O921&lt;&gt;"",O921,IF(OR($S921="",$T921=""),"",IF(O921&lt;&gt;"",O921,IF($T921&lt;&gt;"",_xlfn._xlws.FILTER(O:O,($BU:$BU=$BU921)*($I:$I=$I921)*($T:$T=$T921)*($S:$S=_xlfn.MINIFS($S:$S,$T:$T,"="&amp;$T921)),"")))))&amp;"",IF(O921="","",""))&amp;""</f>
        <v/>
      </c>
      <c r="AX921" t="str" cm="1">
        <f t="array" ref="AX921">IFERROR(IF(P921&lt;&gt;"",P921,IF(OR($S921="",$T921=""),"",IF($T921&lt;&gt;"",_xlfn._xlws.FILTER(P:P,($BU:$BU=$BU921)*($I:$I=$I921)*($T:$T=$T921)*($S:$S=_xlfn.MINIFS($S:$S,$T:$T,"="&amp;$T921)),""))))&amp;"",IF(P921="","",""))&amp;""</f>
        <v/>
      </c>
      <c r="AY921" t="str" cm="1">
        <f t="array" ref="AY921">IFERROR(IF(Q921&lt;&gt;"",Q921,IF(OR($S921="",$T921=""),"",IF($T921&lt;&gt;"",_xlfn._xlws.FILTER(Q:Q,($BU:$BU=$BU921)*($I:$I=$I921)*($T:$T=$T921)*($S:$S=_xlfn.MINIFS($S:$S,$T:$T,"="&amp;$T921)),""))))&amp;"",IF(Q921="","",""))&amp;""</f>
        <v/>
      </c>
      <c r="AZ921" t="str" cm="1">
        <f t="array" ref="AZ921">IFERROR(IF(R921&lt;&gt;"",R921,IF(OR($S921="",$T921=""),"",IF($T921&lt;&gt;"",_xlfn._xlws.FILTER(R:R,($BU:$BU=$BU921)*($I:$I=$I921)*($T:$T=$T921)*($S:$S=_xlfn.MINIFS($S:$S,$T:$T,"="&amp;$T921)),""))))&amp;"",IF(R921="","",""))&amp;""</f>
        <v/>
      </c>
      <c r="BA921" s="6">
        <f t="shared" si="1339"/>
        <v>82</v>
      </c>
      <c r="BB921">
        <f t="shared" ref="BB921:BD921" si="1369">BB920</f>
        <v>18987</v>
      </c>
      <c r="BC921" t="str">
        <f t="shared" si="1369"/>
        <v>Velodrome</v>
      </c>
      <c r="BD921" t="str">
        <f t="shared" si="1369"/>
        <v>Outlaws</v>
      </c>
      <c r="BE921" t="s">
        <v>6</v>
      </c>
      <c r="BF921" t="s">
        <v>191</v>
      </c>
      <c r="BI921" cm="1">
        <f t="array" aca="1" ref="BI921" ca="1">IFERROR(_xlfn._xlws.FILTER(shifts!A:A,(shifts!B:B=events!AD921)*(shifts!AG:AG&gt;=events!BK921)*(shifts!AH:AH&lt;=events!BL921)),BI920)</f>
        <v>33</v>
      </c>
      <c r="BJ921" s="15">
        <f t="shared" si="1341"/>
        <v>0</v>
      </c>
      <c r="BK921">
        <f t="shared" si="1342"/>
        <v>243</v>
      </c>
      <c r="BL921">
        <f t="shared" si="1343"/>
        <v>243</v>
      </c>
      <c r="BM921" s="15">
        <f>SUMIFS(BJ$2:BJ921,K$2:K921,"=Intermission")+SUMIFS(BJ$2:BJ921,K$2:K921,"=Timeout")</f>
        <v>0</v>
      </c>
      <c r="BN921">
        <f t="shared" si="1344"/>
        <v>0</v>
      </c>
      <c r="BO921" s="19">
        <f t="shared" si="1345"/>
        <v>837</v>
      </c>
      <c r="BP921">
        <f t="shared" si="1346"/>
        <v>832</v>
      </c>
      <c r="BQ921" s="17">
        <f t="shared" si="1347"/>
        <v>837</v>
      </c>
      <c r="BR921" t="str">
        <f t="shared" si="1348"/>
        <v>event_team_player_1</v>
      </c>
      <c r="BS921">
        <f>COUNTIFS(S$3:S921,"="&amp;S921,AI$3:AI921,"="&amp;AI921)</f>
        <v>1</v>
      </c>
      <c r="BT921" t="str">
        <f>IFERROR(VLOOKUP(BB921&amp;BU921&amp;X921,game_rosters!U:W,3,FALSE),"")</f>
        <v>P100034</v>
      </c>
      <c r="BU921" t="str">
        <f t="shared" si="1349"/>
        <v>Outlaws</v>
      </c>
    </row>
    <row r="922" spans="1:73" x14ac:dyDescent="0.2">
      <c r="A922" t="str">
        <f t="shared" si="1324"/>
        <v/>
      </c>
      <c r="I922" s="44">
        <v>22</v>
      </c>
      <c r="O922" t="s">
        <v>572</v>
      </c>
      <c r="Q922" t="s">
        <v>595</v>
      </c>
      <c r="S922">
        <v>470</v>
      </c>
      <c r="T922">
        <v>82</v>
      </c>
      <c r="X922">
        <v>22</v>
      </c>
      <c r="AA922">
        <f t="shared" si="1281"/>
        <v>1470</v>
      </c>
      <c r="AB922">
        <f t="shared" si="1282"/>
        <v>9082</v>
      </c>
      <c r="AC922">
        <f t="shared" si="1320"/>
        <v>9082</v>
      </c>
      <c r="AD922" s="6">
        <v>1</v>
      </c>
      <c r="AE922" t="s">
        <v>940</v>
      </c>
      <c r="AF922" t="s">
        <v>915</v>
      </c>
      <c r="AG922" t="s">
        <v>756</v>
      </c>
      <c r="AH922" t="s">
        <v>756</v>
      </c>
      <c r="AI922" t="str">
        <f t="shared" si="1325"/>
        <v>o</v>
      </c>
      <c r="AJ922" t="str">
        <f t="shared" si="1326"/>
        <v/>
      </c>
      <c r="AK922" t="str">
        <f t="shared" si="1327"/>
        <v/>
      </c>
      <c r="AL922" t="str">
        <f t="shared" si="1328"/>
        <v/>
      </c>
      <c r="AM922" t="str">
        <f t="shared" si="1329"/>
        <v/>
      </c>
      <c r="AN922" t="str">
        <f t="shared" si="1330"/>
        <v>Away</v>
      </c>
      <c r="AO922" t="str">
        <f t="shared" si="1331"/>
        <v>a</v>
      </c>
      <c r="AP922" t="str">
        <f t="shared" si="1332"/>
        <v/>
      </c>
      <c r="AQ922" t="str">
        <f t="shared" si="1333"/>
        <v/>
      </c>
      <c r="AR922" t="str">
        <f t="shared" si="1334"/>
        <v>Away</v>
      </c>
      <c r="AS922" t="str">
        <f t="shared" si="1335"/>
        <v>a</v>
      </c>
      <c r="AT922" t="str">
        <f t="shared" si="1336"/>
        <v>Defensive</v>
      </c>
      <c r="AU922" t="str">
        <f t="shared" si="1337"/>
        <v/>
      </c>
      <c r="AV922" t="str">
        <f t="shared" si="1338"/>
        <v/>
      </c>
      <c r="AW922" t="str" cm="1">
        <f t="array" ref="AW922">IFERROR(IF(O922&lt;&gt;"",O922,IF(OR($S922="",$T922=""),"",IF(O922&lt;&gt;"",O922,IF($T922&lt;&gt;"",_xlfn._xlws.FILTER(O:O,($BU:$BU=$BU922)*($I:$I=$I922)*($T:$T=$T922)*($S:$S=_xlfn.MINIFS($S:$S,$T:$T,"="&amp;$T922)),"")))))&amp;"",IF(O922="","",""))&amp;""</f>
        <v>Defensive_PlayShot-BlockedShot</v>
      </c>
      <c r="AX922" t="str" cm="1">
        <f t="array" ref="AX922">IFERROR(IF(P922&lt;&gt;"",P922,IF(OR($S922="",$T922=""),"",IF($T922&lt;&gt;"",_xlfn._xlws.FILTER(P:P,($BU:$BU=$BU922)*($I:$I=$I922)*($T:$T=$T922)*($S:$S=_xlfn.MINIFS($S:$S,$T:$T,"="&amp;$T922)),""))))&amp;"",IF(P922="","",""))&amp;""</f>
        <v/>
      </c>
      <c r="AY922" t="str" cm="1">
        <f t="array" ref="AY922">IFERROR(IF(Q922&lt;&gt;"",Q922,IF(OR($S922="",$T922=""),"",IF($T922&lt;&gt;"",_xlfn._xlws.FILTER(Q:Q,($BU:$BU=$BU922)*($I:$I=$I922)*($T:$T=$T922)*($S:$S=_xlfn.MINIFS($S:$S,$T:$T,"="&amp;$T922)),""))))&amp;"",IF(Q922="","",""))&amp;""</f>
        <v>s</v>
      </c>
      <c r="AZ922" t="str" cm="1">
        <f t="array" ref="AZ922">IFERROR(IF(R922&lt;&gt;"",R922,IF(OR($S922="",$T922=""),"",IF($T922&lt;&gt;"",_xlfn._xlws.FILTER(R:R,($BU:$BU=$BU922)*($I:$I=$I922)*($T:$T=$T922)*($S:$S=_xlfn.MINIFS($S:$S,$T:$T,"="&amp;$T922)),""))))&amp;"",IF(R922="","",""))&amp;""</f>
        <v/>
      </c>
      <c r="BA922" s="6">
        <f t="shared" si="1339"/>
        <v>82</v>
      </c>
      <c r="BB922">
        <f t="shared" ref="BB922:BD922" si="1370">BB921</f>
        <v>18987</v>
      </c>
      <c r="BC922" t="str">
        <f t="shared" si="1370"/>
        <v>Velodrome</v>
      </c>
      <c r="BD922" t="str">
        <f t="shared" si="1370"/>
        <v>Outlaws</v>
      </c>
      <c r="BE922" t="s">
        <v>6</v>
      </c>
      <c r="BF922" t="s">
        <v>191</v>
      </c>
      <c r="BI922" cm="1">
        <f t="array" aca="1" ref="BI922" ca="1">IFERROR(_xlfn._xlws.FILTER(shifts!A:A,(shifts!B:B=events!AD922)*(shifts!AG:AG&gt;=events!BK922)*(shifts!AH:AH&lt;=events!BL922)),BI921)</f>
        <v>33</v>
      </c>
      <c r="BJ922" s="15">
        <f t="shared" si="1341"/>
        <v>0</v>
      </c>
      <c r="BK922">
        <f t="shared" si="1342"/>
        <v>243</v>
      </c>
      <c r="BL922">
        <f t="shared" si="1343"/>
        <v>243</v>
      </c>
      <c r="BM922" s="15">
        <f>SUMIFS(BJ$2:BJ922,K$2:K922,"=Intermission")+SUMIFS(BJ$2:BJ922,K$2:K922,"=Timeout")</f>
        <v>0</v>
      </c>
      <c r="BN922">
        <f t="shared" si="1344"/>
        <v>0</v>
      </c>
      <c r="BO922" s="19">
        <f t="shared" si="1345"/>
        <v>837</v>
      </c>
      <c r="BP922">
        <f t="shared" si="1346"/>
        <v>832</v>
      </c>
      <c r="BQ922" s="17">
        <f t="shared" si="1347"/>
        <v>837</v>
      </c>
      <c r="BR922" t="str">
        <f t="shared" si="1348"/>
        <v>opp_team_player_1</v>
      </c>
      <c r="BS922">
        <f>COUNTIFS(S$3:S922,"="&amp;S922,AI$3:AI922,"="&amp;AI922)</f>
        <v>1</v>
      </c>
      <c r="BT922" t="str">
        <f>IFERROR(VLOOKUP(BB922&amp;BU922&amp;X922,game_rosters!U:W,3,FALSE),"")</f>
        <v>P100108</v>
      </c>
      <c r="BU922" t="str">
        <f t="shared" si="1349"/>
        <v>Velodrome</v>
      </c>
    </row>
    <row r="923" spans="1:73" x14ac:dyDescent="0.2">
      <c r="A923" t="str">
        <f t="shared" si="1324"/>
        <v/>
      </c>
      <c r="I923" s="44">
        <v>24</v>
      </c>
      <c r="O923" t="s">
        <v>602</v>
      </c>
      <c r="S923">
        <v>470</v>
      </c>
      <c r="T923">
        <v>82</v>
      </c>
      <c r="X923">
        <v>24</v>
      </c>
      <c r="AA923">
        <f t="shared" si="1281"/>
        <v>1470</v>
      </c>
      <c r="AB923">
        <f t="shared" si="1282"/>
        <v>9082</v>
      </c>
      <c r="AC923">
        <f t="shared" si="1320"/>
        <v>9082</v>
      </c>
      <c r="AD923" s="6">
        <v>1</v>
      </c>
      <c r="AE923" t="s">
        <v>940</v>
      </c>
      <c r="AF923" t="s">
        <v>915</v>
      </c>
      <c r="AG923" t="s">
        <v>756</v>
      </c>
      <c r="AH923" t="s">
        <v>756</v>
      </c>
      <c r="AI923" t="str">
        <f t="shared" si="1325"/>
        <v>o</v>
      </c>
      <c r="AJ923" t="str">
        <f t="shared" si="1326"/>
        <v/>
      </c>
      <c r="AK923" t="str">
        <f t="shared" si="1327"/>
        <v/>
      </c>
      <c r="AL923" t="str">
        <f t="shared" si="1328"/>
        <v/>
      </c>
      <c r="AM923" t="str">
        <f t="shared" si="1329"/>
        <v/>
      </c>
      <c r="AN923" t="str">
        <f t="shared" si="1330"/>
        <v>Away</v>
      </c>
      <c r="AO923" t="str">
        <f t="shared" si="1331"/>
        <v>a</v>
      </c>
      <c r="AP923" t="str">
        <f t="shared" si="1332"/>
        <v/>
      </c>
      <c r="AQ923" t="str">
        <f t="shared" si="1333"/>
        <v/>
      </c>
      <c r="AR923" t="str">
        <f t="shared" si="1334"/>
        <v>Away</v>
      </c>
      <c r="AS923" t="str">
        <f t="shared" si="1335"/>
        <v>a</v>
      </c>
      <c r="AT923" t="str">
        <f t="shared" si="1336"/>
        <v>Defensive</v>
      </c>
      <c r="AU923" t="str">
        <f t="shared" si="1337"/>
        <v/>
      </c>
      <c r="AV923" t="str">
        <f t="shared" si="1338"/>
        <v/>
      </c>
      <c r="AW923" t="str" cm="1">
        <f t="array" ref="AW923">IFERROR(IF(O923&lt;&gt;"",O923,IF(OR($S923="",$T923=""),"",IF(O923&lt;&gt;"",O923,IF($T923&lt;&gt;"",_xlfn._xlws.FILTER(O:O,($BU:$BU=$BU923)*($I:$I=$I923)*($T:$T=$T923)*($S:$S=_xlfn.MINIFS($S:$S,$T:$T,"="&amp;$T923)),"")))))&amp;"",IF(O923="","",""))&amp;""</f>
        <v>Defensive_PlayPossession-StickCheck</v>
      </c>
      <c r="AX923" t="str" cm="1">
        <f t="array" ref="AX923">IFERROR(IF(P923&lt;&gt;"",P923,IF(OR($S923="",$T923=""),"",IF($T923&lt;&gt;"",_xlfn._xlws.FILTER(P:P,($BU:$BU=$BU923)*($I:$I=$I923)*($T:$T=$T923)*($S:$S=_xlfn.MINIFS($S:$S,$T:$T,"="&amp;$T923)),""))))&amp;"",IF(P923="","",""))&amp;""</f>
        <v/>
      </c>
      <c r="AY923" t="str" cm="1">
        <f t="array" ref="AY923">IFERROR(IF(Q923&lt;&gt;"",Q923,IF(OR($S923="",$T923=""),"",IF($T923&lt;&gt;"",_xlfn._xlws.FILTER(Q:Q,($BU:$BU=$BU923)*($I:$I=$I923)*($T:$T=$T923)*($S:$S=_xlfn.MINIFS($S:$S,$T:$T,"="&amp;$T923)),""))))&amp;"",IF(Q923="","",""))&amp;""</f>
        <v/>
      </c>
      <c r="AZ923" t="str" cm="1">
        <f t="array" ref="AZ923">IFERROR(IF(R923&lt;&gt;"",R923,IF(OR($S923="",$T923=""),"",IF($T923&lt;&gt;"",_xlfn._xlws.FILTER(R:R,($BU:$BU=$BU923)*($I:$I=$I923)*($T:$T=$T923)*($S:$S=_xlfn.MINIFS($S:$S,$T:$T,"="&amp;$T923)),""))))&amp;"",IF(R923="","",""))&amp;""</f>
        <v/>
      </c>
      <c r="BA923" s="6">
        <f t="shared" si="1339"/>
        <v>82</v>
      </c>
      <c r="BB923">
        <f t="shared" ref="BB923:BD923" si="1371">BB922</f>
        <v>18987</v>
      </c>
      <c r="BC923" t="str">
        <f t="shared" si="1371"/>
        <v>Velodrome</v>
      </c>
      <c r="BD923" t="str">
        <f t="shared" si="1371"/>
        <v>Outlaws</v>
      </c>
      <c r="BE923" t="s">
        <v>6</v>
      </c>
      <c r="BF923" t="s">
        <v>191</v>
      </c>
      <c r="BI923" cm="1">
        <f t="array" aca="1" ref="BI923" ca="1">IFERROR(_xlfn._xlws.FILTER(shifts!A:A,(shifts!B:B=events!AD923)*(shifts!AG:AG&gt;=events!BK923)*(shifts!AH:AH&lt;=events!BL923)),BI922)</f>
        <v>33</v>
      </c>
      <c r="BJ923" s="15">
        <f t="shared" si="1341"/>
        <v>0</v>
      </c>
      <c r="BK923">
        <f t="shared" si="1342"/>
        <v>243</v>
      </c>
      <c r="BL923">
        <f t="shared" si="1343"/>
        <v>243</v>
      </c>
      <c r="BM923" s="15">
        <f>SUMIFS(BJ$2:BJ923,K$2:K923,"=Intermission")+SUMIFS(BJ$2:BJ923,K$2:K923,"=Timeout")</f>
        <v>0</v>
      </c>
      <c r="BN923">
        <f t="shared" si="1344"/>
        <v>0</v>
      </c>
      <c r="BO923" s="19">
        <f t="shared" si="1345"/>
        <v>837</v>
      </c>
      <c r="BP923">
        <f t="shared" si="1346"/>
        <v>832</v>
      </c>
      <c r="BQ923" s="17">
        <f t="shared" si="1347"/>
        <v>837</v>
      </c>
      <c r="BR923" t="str">
        <f t="shared" si="1348"/>
        <v>opp_team_player_2</v>
      </c>
      <c r="BS923">
        <f>COUNTIFS(S$3:S923,"="&amp;S923,AI$3:AI923,"="&amp;AI923)</f>
        <v>2</v>
      </c>
      <c r="BT923" t="str">
        <f>IFERROR(VLOOKUP(BB923&amp;BU923&amp;X923,game_rosters!U:W,3,FALSE),"")</f>
        <v>P100230</v>
      </c>
      <c r="BU923" t="str">
        <f t="shared" si="1349"/>
        <v>Velodrome</v>
      </c>
    </row>
    <row r="924" spans="1:73" x14ac:dyDescent="0.2">
      <c r="A924">
        <f t="shared" si="1324"/>
        <v>1</v>
      </c>
      <c r="I924" s="44">
        <v>18</v>
      </c>
      <c r="K924" t="s">
        <v>9</v>
      </c>
      <c r="L924" t="s">
        <v>173</v>
      </c>
      <c r="M924" t="s">
        <v>76</v>
      </c>
      <c r="S924">
        <v>471</v>
      </c>
      <c r="T924">
        <v>82</v>
      </c>
      <c r="W924" t="s">
        <v>731</v>
      </c>
      <c r="X924">
        <v>18</v>
      </c>
      <c r="Z924">
        <v>1</v>
      </c>
      <c r="AA924">
        <f t="shared" si="1281"/>
        <v>1471</v>
      </c>
      <c r="AB924">
        <f t="shared" si="1282"/>
        <v>9082</v>
      </c>
      <c r="AC924">
        <f t="shared" si="1320"/>
        <v>9082</v>
      </c>
      <c r="AD924" s="6">
        <v>1</v>
      </c>
      <c r="AE924" t="s">
        <v>940</v>
      </c>
      <c r="AF924" t="s">
        <v>915</v>
      </c>
      <c r="AG924" t="s">
        <v>756</v>
      </c>
      <c r="AH924" t="s">
        <v>756</v>
      </c>
      <c r="AI924" t="str">
        <f t="shared" si="1325"/>
        <v>e</v>
      </c>
      <c r="AJ924" t="str">
        <f t="shared" si="1326"/>
        <v/>
      </c>
      <c r="AK924" t="str">
        <f t="shared" si="1327"/>
        <v/>
      </c>
      <c r="AL924" t="str">
        <f t="shared" si="1328"/>
        <v/>
      </c>
      <c r="AM924" t="str">
        <f t="shared" si="1329"/>
        <v/>
      </c>
      <c r="AN924" t="str">
        <f t="shared" si="1330"/>
        <v>Away</v>
      </c>
      <c r="AO924" t="str">
        <f t="shared" si="1331"/>
        <v>a</v>
      </c>
      <c r="AP924" t="str">
        <f t="shared" si="1332"/>
        <v/>
      </c>
      <c r="AQ924" t="str">
        <f t="shared" si="1333"/>
        <v/>
      </c>
      <c r="AR924" t="str">
        <f t="shared" si="1334"/>
        <v>Away</v>
      </c>
      <c r="AS924" t="str">
        <f t="shared" si="1335"/>
        <v>a</v>
      </c>
      <c r="AT924" t="str">
        <f t="shared" si="1336"/>
        <v>Offensive</v>
      </c>
      <c r="AU924" t="str">
        <f t="shared" si="1337"/>
        <v/>
      </c>
      <c r="AV924" t="str">
        <f t="shared" si="1338"/>
        <v/>
      </c>
      <c r="AW924" t="str" cm="1">
        <f t="array" ref="AW924">IFERROR(IF(O924&lt;&gt;"",O924,IF(OR($S924="",$T924=""),"",IF(O924&lt;&gt;"",O924,IF($T924&lt;&gt;"",_xlfn._xlws.FILTER(O:O,($BU:$BU=$BU924)*($I:$I=$I924)*($T:$T=$T924)*($S:$S=_xlfn.MINIFS($S:$S,$T:$T,"="&amp;$T924)),"")))))&amp;"",IF(O924="","",""))&amp;""</f>
        <v/>
      </c>
      <c r="AX924" t="str" cm="1">
        <f t="array" ref="AX924">IFERROR(IF(P924&lt;&gt;"",P924,IF(OR($S924="",$T924=""),"",IF($T924&lt;&gt;"",_xlfn._xlws.FILTER(P:P,($BU:$BU=$BU924)*($I:$I=$I924)*($T:$T=$T924)*($S:$S=_xlfn.MINIFS($S:$S,$T:$T,"="&amp;$T924)),""))))&amp;"",IF(P924="","",""))&amp;""</f>
        <v/>
      </c>
      <c r="AY924" t="str" cm="1">
        <f t="array" ref="AY924">IFERROR(IF(Q924&lt;&gt;"",Q924,IF(OR($S924="",$T924=""),"",IF($T924&lt;&gt;"",_xlfn._xlws.FILTER(Q:Q,($BU:$BU=$BU924)*($I:$I=$I924)*($T:$T=$T924)*($S:$S=_xlfn.MINIFS($S:$S,$T:$T,"="&amp;$T924)),""))))&amp;"",IF(Q924="","",""))&amp;""</f>
        <v/>
      </c>
      <c r="AZ924" t="str" cm="1">
        <f t="array" ref="AZ924">IFERROR(IF(R924&lt;&gt;"",R924,IF(OR($S924="",$T924=""),"",IF($T924&lt;&gt;"",_xlfn._xlws.FILTER(R:R,($BU:$BU=$BU924)*($I:$I=$I924)*($T:$T=$T924)*($S:$S=_xlfn.MINIFS($S:$S,$T:$T,"="&amp;$T924)),""))))&amp;"",IF(R924="","",""))&amp;""</f>
        <v/>
      </c>
      <c r="BA924" s="6">
        <f t="shared" si="1339"/>
        <v>82</v>
      </c>
      <c r="BB924">
        <f t="shared" ref="BB924:BD924" si="1372">BB923</f>
        <v>18987</v>
      </c>
      <c r="BC924" t="str">
        <f t="shared" si="1372"/>
        <v>Velodrome</v>
      </c>
      <c r="BD924" t="str">
        <f t="shared" si="1372"/>
        <v>Outlaws</v>
      </c>
      <c r="BE924" t="s">
        <v>9</v>
      </c>
      <c r="BF924" t="s">
        <v>173</v>
      </c>
      <c r="BI924" cm="1">
        <f t="array" aca="1" ref="BI924" ca="1">IFERROR(_xlfn._xlws.FILTER(shifts!A:A,(shifts!B:B=events!AD924)*(shifts!AG:AG&gt;=events!BK924)*(shifts!AH:AH&lt;=events!BL924)),BI923)</f>
        <v>33</v>
      </c>
      <c r="BJ924" s="15">
        <f t="shared" si="1341"/>
        <v>0</v>
      </c>
      <c r="BK924">
        <f t="shared" si="1342"/>
        <v>243</v>
      </c>
      <c r="BL924">
        <f t="shared" si="1343"/>
        <v>243</v>
      </c>
      <c r="BM924" s="15">
        <f>SUMIFS(BJ$2:BJ924,K$2:K924,"=Intermission")+SUMIFS(BJ$2:BJ924,K$2:K924,"=Timeout")</f>
        <v>0</v>
      </c>
      <c r="BN924">
        <f t="shared" si="1344"/>
        <v>0</v>
      </c>
      <c r="BO924" s="19">
        <f t="shared" si="1345"/>
        <v>837</v>
      </c>
      <c r="BP924">
        <f t="shared" si="1346"/>
        <v>832</v>
      </c>
      <c r="BQ924" s="17">
        <f t="shared" si="1347"/>
        <v>837</v>
      </c>
      <c r="BR924" t="str">
        <f t="shared" si="1348"/>
        <v>event_team_player_1</v>
      </c>
      <c r="BS924">
        <f>COUNTIFS(S$3:S924,"="&amp;S924,AI$3:AI924,"="&amp;AI924)</f>
        <v>1</v>
      </c>
      <c r="BT924" t="str">
        <f>IFERROR(VLOOKUP(BB924&amp;BU924&amp;X924,game_rosters!U:W,3,FALSE),"")</f>
        <v>P100034</v>
      </c>
      <c r="BU924" t="str">
        <f t="shared" si="1349"/>
        <v>Outlaws</v>
      </c>
    </row>
    <row r="925" spans="1:73" x14ac:dyDescent="0.2">
      <c r="A925" t="str">
        <f t="shared" si="1324"/>
        <v/>
      </c>
      <c r="I925" s="44">
        <v>22</v>
      </c>
      <c r="O925" t="s">
        <v>572</v>
      </c>
      <c r="Q925" t="s">
        <v>595</v>
      </c>
      <c r="S925">
        <v>471</v>
      </c>
      <c r="T925">
        <v>82</v>
      </c>
      <c r="X925">
        <v>22</v>
      </c>
      <c r="AA925">
        <f t="shared" ref="AA925:AA988" si="1373">S925+1000</f>
        <v>1471</v>
      </c>
      <c r="AB925">
        <f t="shared" ref="AB925:AB988" si="1374">IF(T925&lt;&gt;"",9000+T925,"")</f>
        <v>9082</v>
      </c>
      <c r="AC925">
        <f t="shared" si="1320"/>
        <v>9082</v>
      </c>
      <c r="AD925" s="6">
        <v>1</v>
      </c>
      <c r="AE925" t="s">
        <v>940</v>
      </c>
      <c r="AF925" t="s">
        <v>915</v>
      </c>
      <c r="AG925" t="s">
        <v>756</v>
      </c>
      <c r="AH925" t="s">
        <v>756</v>
      </c>
      <c r="AI925" t="str">
        <f t="shared" si="1325"/>
        <v>o</v>
      </c>
      <c r="AJ925" t="str">
        <f t="shared" si="1326"/>
        <v/>
      </c>
      <c r="AK925" t="str">
        <f t="shared" si="1327"/>
        <v/>
      </c>
      <c r="AL925" t="str">
        <f t="shared" si="1328"/>
        <v/>
      </c>
      <c r="AM925" t="str">
        <f t="shared" si="1329"/>
        <v/>
      </c>
      <c r="AN925" t="str">
        <f t="shared" si="1330"/>
        <v>Away</v>
      </c>
      <c r="AO925" t="str">
        <f t="shared" si="1331"/>
        <v>a</v>
      </c>
      <c r="AP925" t="str">
        <f t="shared" si="1332"/>
        <v/>
      </c>
      <c r="AQ925" t="str">
        <f t="shared" si="1333"/>
        <v/>
      </c>
      <c r="AR925" t="str">
        <f t="shared" si="1334"/>
        <v>Away</v>
      </c>
      <c r="AS925" t="str">
        <f t="shared" si="1335"/>
        <v>a</v>
      </c>
      <c r="AT925" t="str">
        <f t="shared" si="1336"/>
        <v>Defensive</v>
      </c>
      <c r="AU925" t="str">
        <f t="shared" si="1337"/>
        <v/>
      </c>
      <c r="AV925" t="str">
        <f t="shared" si="1338"/>
        <v/>
      </c>
      <c r="AW925" t="str" cm="1">
        <f t="array" ref="AW925">IFERROR(IF(O925&lt;&gt;"",O925,IF(OR($S925="",$T925=""),"",IF(O925&lt;&gt;"",O925,IF($T925&lt;&gt;"",_xlfn._xlws.FILTER(O:O,($BU:$BU=$BU925)*($I:$I=$I925)*($T:$T=$T925)*($S:$S=_xlfn.MINIFS($S:$S,$T:$T,"="&amp;$T925)),"")))))&amp;"",IF(O925="","",""))&amp;""</f>
        <v>Defensive_PlayShot-BlockedShot</v>
      </c>
      <c r="AX925" t="str" cm="1">
        <f t="array" ref="AX925">IFERROR(IF(P925&lt;&gt;"",P925,IF(OR($S925="",$T925=""),"",IF($T925&lt;&gt;"",_xlfn._xlws.FILTER(P:P,($BU:$BU=$BU925)*($I:$I=$I925)*($T:$T=$T925)*($S:$S=_xlfn.MINIFS($S:$S,$T:$T,"="&amp;$T925)),""))))&amp;"",IF(P925="","",""))&amp;""</f>
        <v/>
      </c>
      <c r="AY925" t="str" cm="1">
        <f t="array" ref="AY925">IFERROR(IF(Q925&lt;&gt;"",Q925,IF(OR($S925="",$T925=""),"",IF($T925&lt;&gt;"",_xlfn._xlws.FILTER(Q:Q,($BU:$BU=$BU925)*($I:$I=$I925)*($T:$T=$T925)*($S:$S=_xlfn.MINIFS($S:$S,$T:$T,"="&amp;$T925)),""))))&amp;"",IF(Q925="","",""))&amp;""</f>
        <v>s</v>
      </c>
      <c r="AZ925" t="str" cm="1">
        <f t="array" ref="AZ925">IFERROR(IF(R925&lt;&gt;"",R925,IF(OR($S925="",$T925=""),"",IF($T925&lt;&gt;"",_xlfn._xlws.FILTER(R:R,($BU:$BU=$BU925)*($I:$I=$I925)*($T:$T=$T925)*($S:$S=_xlfn.MINIFS($S:$S,$T:$T,"="&amp;$T925)),""))))&amp;"",IF(R925="","",""))&amp;""</f>
        <v/>
      </c>
      <c r="BA925" s="6">
        <f t="shared" si="1339"/>
        <v>82</v>
      </c>
      <c r="BB925">
        <f t="shared" ref="BB925:BD925" si="1375">BB924</f>
        <v>18987</v>
      </c>
      <c r="BC925" t="str">
        <f t="shared" si="1375"/>
        <v>Velodrome</v>
      </c>
      <c r="BD925" t="str">
        <f t="shared" si="1375"/>
        <v>Outlaws</v>
      </c>
      <c r="BE925" t="s">
        <v>9</v>
      </c>
      <c r="BF925" t="s">
        <v>173</v>
      </c>
      <c r="BI925" cm="1">
        <f t="array" aca="1" ref="BI925" ca="1">IFERROR(_xlfn._xlws.FILTER(shifts!A:A,(shifts!B:B=events!AD925)*(shifts!AG:AG&gt;=events!BK925)*(shifts!AH:AH&lt;=events!BL925)),BI924)</f>
        <v>33</v>
      </c>
      <c r="BJ925" s="15">
        <f t="shared" si="1341"/>
        <v>0</v>
      </c>
      <c r="BK925">
        <f t="shared" si="1342"/>
        <v>243</v>
      </c>
      <c r="BL925">
        <f t="shared" si="1343"/>
        <v>243</v>
      </c>
      <c r="BM925" s="15">
        <f>SUMIFS(BJ$2:BJ925,K$2:K925,"=Intermission")+SUMIFS(BJ$2:BJ925,K$2:K925,"=Timeout")</f>
        <v>0</v>
      </c>
      <c r="BN925">
        <f t="shared" si="1344"/>
        <v>0</v>
      </c>
      <c r="BO925" s="19">
        <f t="shared" si="1345"/>
        <v>837</v>
      </c>
      <c r="BP925">
        <f t="shared" si="1346"/>
        <v>832</v>
      </c>
      <c r="BQ925" s="17">
        <f t="shared" si="1347"/>
        <v>837</v>
      </c>
      <c r="BR925" t="str">
        <f t="shared" si="1348"/>
        <v>opp_team_player_1</v>
      </c>
      <c r="BS925">
        <f>COUNTIFS(S$3:S925,"="&amp;S925,AI$3:AI925,"="&amp;AI925)</f>
        <v>1</v>
      </c>
      <c r="BT925" t="str">
        <f>IFERROR(VLOOKUP(BB925&amp;BU925&amp;X925,game_rosters!U:W,3,FALSE),"")</f>
        <v>P100108</v>
      </c>
      <c r="BU925" t="str">
        <f t="shared" si="1349"/>
        <v>Velodrome</v>
      </c>
    </row>
    <row r="926" spans="1:73" x14ac:dyDescent="0.2">
      <c r="A926" t="str">
        <f t="shared" si="1324"/>
        <v/>
      </c>
      <c r="I926" s="44">
        <v>24</v>
      </c>
      <c r="O926" t="s">
        <v>602</v>
      </c>
      <c r="S926">
        <v>471</v>
      </c>
      <c r="T926">
        <v>82</v>
      </c>
      <c r="X926">
        <v>24</v>
      </c>
      <c r="AA926">
        <f t="shared" si="1373"/>
        <v>1471</v>
      </c>
      <c r="AB926">
        <f t="shared" si="1374"/>
        <v>9082</v>
      </c>
      <c r="AC926">
        <f t="shared" si="1320"/>
        <v>9082</v>
      </c>
      <c r="AD926" s="6">
        <v>1</v>
      </c>
      <c r="AE926" t="s">
        <v>940</v>
      </c>
      <c r="AF926" t="s">
        <v>915</v>
      </c>
      <c r="AG926" t="s">
        <v>756</v>
      </c>
      <c r="AH926" t="s">
        <v>756</v>
      </c>
      <c r="AI926" t="str">
        <f t="shared" si="1325"/>
        <v>o</v>
      </c>
      <c r="AJ926" t="str">
        <f t="shared" si="1326"/>
        <v/>
      </c>
      <c r="AK926" t="str">
        <f t="shared" si="1327"/>
        <v/>
      </c>
      <c r="AL926" t="str">
        <f t="shared" si="1328"/>
        <v/>
      </c>
      <c r="AM926" t="str">
        <f t="shared" si="1329"/>
        <v/>
      </c>
      <c r="AN926" t="str">
        <f t="shared" si="1330"/>
        <v>Away</v>
      </c>
      <c r="AO926" t="str">
        <f t="shared" si="1331"/>
        <v>a</v>
      </c>
      <c r="AP926" t="str">
        <f t="shared" si="1332"/>
        <v/>
      </c>
      <c r="AQ926" t="str">
        <f t="shared" si="1333"/>
        <v/>
      </c>
      <c r="AR926" t="str">
        <f t="shared" si="1334"/>
        <v>Away</v>
      </c>
      <c r="AS926" t="str">
        <f t="shared" si="1335"/>
        <v>a</v>
      </c>
      <c r="AT926" t="str">
        <f t="shared" si="1336"/>
        <v>Defensive</v>
      </c>
      <c r="AU926" t="str">
        <f t="shared" si="1337"/>
        <v/>
      </c>
      <c r="AV926" t="str">
        <f t="shared" si="1338"/>
        <v/>
      </c>
      <c r="AW926" t="str" cm="1">
        <f t="array" ref="AW926">IFERROR(IF(O926&lt;&gt;"",O926,IF(OR($S926="",$T926=""),"",IF(O926&lt;&gt;"",O926,IF($T926&lt;&gt;"",_xlfn._xlws.FILTER(O:O,($BU:$BU=$BU926)*($I:$I=$I926)*($T:$T=$T926)*($S:$S=_xlfn.MINIFS($S:$S,$T:$T,"="&amp;$T926)),"")))))&amp;"",IF(O926="","",""))&amp;""</f>
        <v>Defensive_PlayPossession-StickCheck</v>
      </c>
      <c r="AX926" t="str" cm="1">
        <f t="array" ref="AX926">IFERROR(IF(P926&lt;&gt;"",P926,IF(OR($S926="",$T926=""),"",IF($T926&lt;&gt;"",_xlfn._xlws.FILTER(P:P,($BU:$BU=$BU926)*($I:$I=$I926)*($T:$T=$T926)*($S:$S=_xlfn.MINIFS($S:$S,$T:$T,"="&amp;$T926)),""))))&amp;"",IF(P926="","",""))&amp;""</f>
        <v/>
      </c>
      <c r="AY926" t="str" cm="1">
        <f t="array" ref="AY926">IFERROR(IF(Q926&lt;&gt;"",Q926,IF(OR($S926="",$T926=""),"",IF($T926&lt;&gt;"",_xlfn._xlws.FILTER(Q:Q,($BU:$BU=$BU926)*($I:$I=$I926)*($T:$T=$T926)*($S:$S=_xlfn.MINIFS($S:$S,$T:$T,"="&amp;$T926)),""))))&amp;"",IF(Q926="","",""))&amp;""</f>
        <v/>
      </c>
      <c r="AZ926" t="str" cm="1">
        <f t="array" ref="AZ926">IFERROR(IF(R926&lt;&gt;"",R926,IF(OR($S926="",$T926=""),"",IF($T926&lt;&gt;"",_xlfn._xlws.FILTER(R:R,($BU:$BU=$BU926)*($I:$I=$I926)*($T:$T=$T926)*($S:$S=_xlfn.MINIFS($S:$S,$T:$T,"="&amp;$T926)),""))))&amp;"",IF(R926="","",""))&amp;""</f>
        <v/>
      </c>
      <c r="BA926" s="6">
        <f t="shared" si="1339"/>
        <v>82</v>
      </c>
      <c r="BB926">
        <f t="shared" ref="BB926:BD926" si="1376">BB925</f>
        <v>18987</v>
      </c>
      <c r="BC926" t="str">
        <f t="shared" si="1376"/>
        <v>Velodrome</v>
      </c>
      <c r="BD926" t="str">
        <f t="shared" si="1376"/>
        <v>Outlaws</v>
      </c>
      <c r="BE926" t="s">
        <v>9</v>
      </c>
      <c r="BF926" t="s">
        <v>173</v>
      </c>
      <c r="BI926" cm="1">
        <f t="array" aca="1" ref="BI926" ca="1">IFERROR(_xlfn._xlws.FILTER(shifts!A:A,(shifts!B:B=events!AD926)*(shifts!AG:AG&gt;=events!BK926)*(shifts!AH:AH&lt;=events!BL926)),BI925)</f>
        <v>33</v>
      </c>
      <c r="BJ926" s="15">
        <f t="shared" si="1341"/>
        <v>0</v>
      </c>
      <c r="BK926">
        <f t="shared" si="1342"/>
        <v>243</v>
      </c>
      <c r="BL926">
        <f t="shared" si="1343"/>
        <v>243</v>
      </c>
      <c r="BM926" s="15">
        <f>SUMIFS(BJ$2:BJ926,K$2:K926,"=Intermission")+SUMIFS(BJ$2:BJ926,K$2:K926,"=Timeout")</f>
        <v>0</v>
      </c>
      <c r="BN926">
        <f t="shared" si="1344"/>
        <v>0</v>
      </c>
      <c r="BO926" s="19">
        <f t="shared" si="1345"/>
        <v>837</v>
      </c>
      <c r="BP926">
        <f t="shared" si="1346"/>
        <v>832</v>
      </c>
      <c r="BQ926" s="17">
        <f t="shared" si="1347"/>
        <v>837</v>
      </c>
      <c r="BR926" t="str">
        <f t="shared" si="1348"/>
        <v>opp_team_player_2</v>
      </c>
      <c r="BS926">
        <f>COUNTIFS(S$3:S926,"="&amp;S926,AI$3:AI926,"="&amp;AI926)</f>
        <v>2</v>
      </c>
      <c r="BT926" t="str">
        <f>IFERROR(VLOOKUP(BB926&amp;BU926&amp;X926,game_rosters!U:W,3,FALSE),"")</f>
        <v>P100230</v>
      </c>
      <c r="BU926" t="str">
        <f t="shared" si="1349"/>
        <v>Velodrome</v>
      </c>
    </row>
    <row r="927" spans="1:73" x14ac:dyDescent="0.2">
      <c r="A927">
        <f t="shared" si="1324"/>
        <v>1</v>
      </c>
      <c r="I927" s="44">
        <v>42</v>
      </c>
      <c r="K927" t="s">
        <v>13</v>
      </c>
      <c r="L927" t="s">
        <v>586</v>
      </c>
      <c r="N927" t="s">
        <v>595</v>
      </c>
      <c r="O927" t="s">
        <v>573</v>
      </c>
      <c r="Q927" t="s">
        <v>595</v>
      </c>
      <c r="R927" s="51">
        <v>1</v>
      </c>
      <c r="S927">
        <v>472</v>
      </c>
      <c r="T927" t="s">
        <v>756</v>
      </c>
      <c r="W927" t="s">
        <v>735</v>
      </c>
      <c r="X927">
        <v>42</v>
      </c>
      <c r="Z927">
        <v>1</v>
      </c>
      <c r="AA927">
        <f t="shared" si="1373"/>
        <v>1472</v>
      </c>
      <c r="AB927" t="str">
        <f t="shared" si="1374"/>
        <v/>
      </c>
      <c r="AC927">
        <f t="shared" si="1320"/>
        <v>1472</v>
      </c>
      <c r="AD927" s="6">
        <v>1</v>
      </c>
      <c r="AE927" t="s">
        <v>940</v>
      </c>
      <c r="AF927" t="s">
        <v>413</v>
      </c>
      <c r="AG927" t="s">
        <v>756</v>
      </c>
      <c r="AH927" t="s">
        <v>756</v>
      </c>
      <c r="AI927" t="str">
        <f t="shared" si="1325"/>
        <v>e</v>
      </c>
      <c r="AJ927" t="str">
        <f t="shared" si="1326"/>
        <v/>
      </c>
      <c r="AK927" t="str">
        <f t="shared" si="1327"/>
        <v/>
      </c>
      <c r="AL927" t="str">
        <f t="shared" si="1328"/>
        <v/>
      </c>
      <c r="AM927" t="str">
        <f t="shared" si="1329"/>
        <v/>
      </c>
      <c r="AN927" t="str">
        <f t="shared" si="1330"/>
        <v>Home</v>
      </c>
      <c r="AO927" t="str">
        <f t="shared" si="1331"/>
        <v>h</v>
      </c>
      <c r="AP927" t="str">
        <f t="shared" si="1332"/>
        <v/>
      </c>
      <c r="AQ927" t="str">
        <f t="shared" si="1333"/>
        <v/>
      </c>
      <c r="AR927" t="str">
        <f t="shared" si="1334"/>
        <v>Home</v>
      </c>
      <c r="AS927" t="str">
        <f t="shared" si="1335"/>
        <v>h</v>
      </c>
      <c r="AT927" t="str">
        <f t="shared" si="1336"/>
        <v>Offensive</v>
      </c>
      <c r="AU927" t="str">
        <f t="shared" si="1337"/>
        <v/>
      </c>
      <c r="AV927" t="str">
        <f t="shared" si="1338"/>
        <v/>
      </c>
      <c r="AW927" t="str" cm="1">
        <f t="array" ref="AW927">IFERROR(IF(O927&lt;&gt;"",O927,IF(OR($S927="",$T927=""),"",IF(O927&lt;&gt;"",O927,IF($T927&lt;&gt;"",_xlfn._xlws.FILTER(O:O,($BU:$BU=$BU927)*($I:$I=$I927)*($T:$T=$T927)*($S:$S=_xlfn.MINIFS($S:$S,$T:$T,"="&amp;$T927)),"")))))&amp;"",IF(O927="","",""))&amp;""</f>
        <v>OffensivePlay_Zone-PuckRetrievalShot</v>
      </c>
      <c r="AX927" t="str" cm="1">
        <f t="array" ref="AX927">IFERROR(IF(P927&lt;&gt;"",P927,IF(OR($S927="",$T927=""),"",IF($T927&lt;&gt;"",_xlfn._xlws.FILTER(P:P,($BU:$BU=$BU927)*($I:$I=$I927)*($T:$T=$T927)*($S:$S=_xlfn.MINIFS($S:$S,$T:$T,"="&amp;$T927)),""))))&amp;"",IF(P927="","",""))&amp;""</f>
        <v/>
      </c>
      <c r="AY927" t="str" cm="1">
        <f t="array" ref="AY927">IFERROR(IF(Q927&lt;&gt;"",Q927,IF(OR($S927="",$T927=""),"",IF($T927&lt;&gt;"",_xlfn._xlws.FILTER(Q:Q,($BU:$BU=$BU927)*($I:$I=$I927)*($T:$T=$T927)*($S:$S=_xlfn.MINIFS($S:$S,$T:$T,"="&amp;$T927)),""))))&amp;"",IF(Q927="","",""))&amp;""</f>
        <v>s</v>
      </c>
      <c r="AZ927" t="str" cm="1">
        <f t="array" ref="AZ927">IFERROR(IF(R927&lt;&gt;"",R927,IF(OR($S927="",$T927=""),"",IF($T927&lt;&gt;"",_xlfn._xlws.FILTER(R:R,($BU:$BU=$BU927)*($I:$I=$I927)*($T:$T=$T927)*($S:$S=_xlfn.MINIFS($S:$S,$T:$T,"="&amp;$T927)),""))))&amp;"",IF(R927="","",""))&amp;""</f>
        <v>1</v>
      </c>
      <c r="BA927" s="6">
        <f t="shared" si="1339"/>
        <v>82</v>
      </c>
      <c r="BB927">
        <f t="shared" ref="BB927:BD927" si="1377">BB926</f>
        <v>18987</v>
      </c>
      <c r="BC927" t="str">
        <f t="shared" si="1377"/>
        <v>Velodrome</v>
      </c>
      <c r="BD927" t="str">
        <f t="shared" si="1377"/>
        <v>Outlaws</v>
      </c>
      <c r="BE927" t="s">
        <v>13</v>
      </c>
      <c r="BF927" t="s">
        <v>586</v>
      </c>
      <c r="BI927" cm="1">
        <f t="array" aca="1" ref="BI927" ca="1">IFERROR(_xlfn._xlws.FILTER(shifts!A:A,(shifts!B:B=events!AD927)*(shifts!AG:AG&gt;=events!BK927)*(shifts!AH:AH&lt;=events!BL927)),BI926)</f>
        <v>33</v>
      </c>
      <c r="BJ927" s="15">
        <f t="shared" si="1341"/>
        <v>0</v>
      </c>
      <c r="BK927">
        <f t="shared" si="1342"/>
        <v>240</v>
      </c>
      <c r="BL927">
        <f t="shared" si="1343"/>
        <v>240</v>
      </c>
      <c r="BM927" s="15">
        <f>SUMIFS(BJ$2:BJ927,K$2:K927,"=Intermission")+SUMIFS(BJ$2:BJ927,K$2:K927,"=Timeout")</f>
        <v>0</v>
      </c>
      <c r="BN927">
        <f t="shared" si="1344"/>
        <v>0</v>
      </c>
      <c r="BO927" s="19">
        <f t="shared" si="1345"/>
        <v>840</v>
      </c>
      <c r="BP927">
        <f t="shared" si="1346"/>
        <v>835</v>
      </c>
      <c r="BQ927" s="17">
        <f t="shared" si="1347"/>
        <v>840</v>
      </c>
      <c r="BR927" t="str">
        <f t="shared" si="1348"/>
        <v>event_team_player_1</v>
      </c>
      <c r="BS927">
        <f>COUNTIFS(S$3:S927,"="&amp;S927,AI$3:AI927,"="&amp;AI927)</f>
        <v>1</v>
      </c>
      <c r="BT927" t="str">
        <f>IFERROR(VLOOKUP(BB927&amp;BU927&amp;X927,game_rosters!U:W,3,FALSE),"")</f>
        <v>P100201</v>
      </c>
      <c r="BU927" t="str">
        <f t="shared" si="1349"/>
        <v>Velodrome</v>
      </c>
    </row>
    <row r="928" spans="1:73" x14ac:dyDescent="0.2">
      <c r="A928" t="str">
        <f t="shared" si="1324"/>
        <v/>
      </c>
      <c r="I928" s="44">
        <v>77</v>
      </c>
      <c r="O928" t="s">
        <v>689</v>
      </c>
      <c r="Q928" t="s">
        <v>594</v>
      </c>
      <c r="R928" s="51">
        <v>1</v>
      </c>
      <c r="S928">
        <v>472</v>
      </c>
      <c r="T928" t="s">
        <v>756</v>
      </c>
      <c r="X928">
        <v>77</v>
      </c>
      <c r="AA928">
        <f t="shared" si="1373"/>
        <v>1472</v>
      </c>
      <c r="AB928" t="str">
        <f t="shared" si="1374"/>
        <v/>
      </c>
      <c r="AC928">
        <f t="shared" si="1320"/>
        <v>1472</v>
      </c>
      <c r="AD928" s="6">
        <v>1</v>
      </c>
      <c r="AE928" t="s">
        <v>940</v>
      </c>
      <c r="AF928" t="s">
        <v>413</v>
      </c>
      <c r="AG928" t="s">
        <v>756</v>
      </c>
      <c r="AH928" t="s">
        <v>756</v>
      </c>
      <c r="AI928" t="str">
        <f t="shared" si="1325"/>
        <v>o</v>
      </c>
      <c r="AJ928" t="str">
        <f t="shared" si="1326"/>
        <v/>
      </c>
      <c r="AK928" t="str">
        <f t="shared" si="1327"/>
        <v/>
      </c>
      <c r="AL928" t="str">
        <f t="shared" si="1328"/>
        <v/>
      </c>
      <c r="AM928" t="str">
        <f t="shared" si="1329"/>
        <v/>
      </c>
      <c r="AN928" t="str">
        <f t="shared" si="1330"/>
        <v>Home</v>
      </c>
      <c r="AO928" t="str">
        <f t="shared" si="1331"/>
        <v>h</v>
      </c>
      <c r="AP928" t="str">
        <f t="shared" si="1332"/>
        <v/>
      </c>
      <c r="AQ928" t="str">
        <f t="shared" si="1333"/>
        <v/>
      </c>
      <c r="AR928" t="str">
        <f t="shared" si="1334"/>
        <v>Home</v>
      </c>
      <c r="AS928" t="str">
        <f t="shared" si="1335"/>
        <v>h</v>
      </c>
      <c r="AT928" t="str">
        <f t="shared" si="1336"/>
        <v>Defensive</v>
      </c>
      <c r="AU928" t="str">
        <f t="shared" si="1337"/>
        <v/>
      </c>
      <c r="AV928" t="str">
        <f t="shared" si="1338"/>
        <v/>
      </c>
      <c r="AW928" t="str" cm="1">
        <f t="array" ref="AW928">IFERROR(IF(O928&lt;&gt;"",O928,IF(OR($S928="",$T928=""),"",IF(O928&lt;&gt;"",O928,IF($T928&lt;&gt;"",_xlfn._xlws.FILTER(O:O,($BU:$BU=$BU928)*($I:$I=$I928)*($T:$T=$T928)*($S:$S=_xlfn.MINIFS($S:$S,$T:$T,"="&amp;$T928)),"")))))&amp;"",IF(O928="","",""))&amp;""</f>
        <v>Defensive_PlayZone-PuckRecoveryShot</v>
      </c>
      <c r="AX928" t="str" cm="1">
        <f t="array" ref="AX928">IFERROR(IF(P928&lt;&gt;"",P928,IF(OR($S928="",$T928=""),"",IF($T928&lt;&gt;"",_xlfn._xlws.FILTER(P:P,($BU:$BU=$BU928)*($I:$I=$I928)*($T:$T=$T928)*($S:$S=_xlfn.MINIFS($S:$S,$T:$T,"="&amp;$T928)),""))))&amp;"",IF(P928="","",""))&amp;""</f>
        <v/>
      </c>
      <c r="AY928" t="str" cm="1">
        <f t="array" ref="AY928">IFERROR(IF(Q928&lt;&gt;"",Q928,IF(OR($S928="",$T928=""),"",IF($T928&lt;&gt;"",_xlfn._xlws.FILTER(Q:Q,($BU:$BU=$BU928)*($I:$I=$I928)*($T:$T=$T928)*($S:$S=_xlfn.MINIFS($S:$S,$T:$T,"="&amp;$T928)),""))))&amp;"",IF(Q928="","",""))&amp;""</f>
        <v>u</v>
      </c>
      <c r="AZ928" t="str" cm="1">
        <f t="array" ref="AZ928">IFERROR(IF(R928&lt;&gt;"",R928,IF(OR($S928="",$T928=""),"",IF($T928&lt;&gt;"",_xlfn._xlws.FILTER(R:R,($BU:$BU=$BU928)*($I:$I=$I928)*($T:$T=$T928)*($S:$S=_xlfn.MINIFS($S:$S,$T:$T,"="&amp;$T928)),""))))&amp;"",IF(R928="","",""))&amp;""</f>
        <v>1</v>
      </c>
      <c r="BA928" s="6">
        <f t="shared" si="1339"/>
        <v>82</v>
      </c>
      <c r="BB928">
        <f t="shared" ref="BB928:BD928" si="1378">BB927</f>
        <v>18987</v>
      </c>
      <c r="BC928" t="str">
        <f t="shared" si="1378"/>
        <v>Velodrome</v>
      </c>
      <c r="BD928" t="str">
        <f t="shared" si="1378"/>
        <v>Outlaws</v>
      </c>
      <c r="BE928" t="s">
        <v>13</v>
      </c>
      <c r="BF928" t="s">
        <v>586</v>
      </c>
      <c r="BI928" cm="1">
        <f t="array" aca="1" ref="BI928" ca="1">IFERROR(_xlfn._xlws.FILTER(shifts!A:A,(shifts!B:B=events!AD928)*(shifts!AG:AG&gt;=events!BK928)*(shifts!AH:AH&lt;=events!BL928)),BI927)</f>
        <v>33</v>
      </c>
      <c r="BJ928" s="15">
        <f t="shared" si="1341"/>
        <v>0</v>
      </c>
      <c r="BK928">
        <f t="shared" si="1342"/>
        <v>240</v>
      </c>
      <c r="BL928">
        <f t="shared" si="1343"/>
        <v>240</v>
      </c>
      <c r="BM928" s="15">
        <f>SUMIFS(BJ$2:BJ928,K$2:K928,"=Intermission")+SUMIFS(BJ$2:BJ928,K$2:K928,"=Timeout")</f>
        <v>0</v>
      </c>
      <c r="BN928">
        <f t="shared" si="1344"/>
        <v>0</v>
      </c>
      <c r="BO928" s="19">
        <f t="shared" si="1345"/>
        <v>840</v>
      </c>
      <c r="BP928">
        <f t="shared" si="1346"/>
        <v>835</v>
      </c>
      <c r="BQ928" s="17">
        <f t="shared" si="1347"/>
        <v>840</v>
      </c>
      <c r="BR928" t="str">
        <f t="shared" si="1348"/>
        <v>opp_team_player_1</v>
      </c>
      <c r="BS928">
        <f>COUNTIFS(S$3:S928,"="&amp;S928,AI$3:AI928,"="&amp;AI928)</f>
        <v>1</v>
      </c>
      <c r="BT928" t="str">
        <f>IFERROR(VLOOKUP(BB928&amp;BU928&amp;X928,game_rosters!U:W,3,FALSE),"")</f>
        <v>P100185</v>
      </c>
      <c r="BU928" t="str">
        <f t="shared" si="1349"/>
        <v>Outlaws</v>
      </c>
    </row>
    <row r="929" spans="1:73" x14ac:dyDescent="0.2">
      <c r="A929">
        <f t="shared" si="1324"/>
        <v>1</v>
      </c>
      <c r="I929" s="44">
        <v>42</v>
      </c>
      <c r="K929" t="s">
        <v>238</v>
      </c>
      <c r="L929" t="s">
        <v>184</v>
      </c>
      <c r="M929" t="s">
        <v>88</v>
      </c>
      <c r="N929" t="s">
        <v>595</v>
      </c>
      <c r="S929">
        <v>473</v>
      </c>
      <c r="T929" t="s">
        <v>756</v>
      </c>
      <c r="W929" t="s">
        <v>735</v>
      </c>
      <c r="X929">
        <v>42</v>
      </c>
      <c r="Z929">
        <v>1</v>
      </c>
      <c r="AA929">
        <f t="shared" si="1373"/>
        <v>1473</v>
      </c>
      <c r="AB929" t="str">
        <f t="shared" si="1374"/>
        <v/>
      </c>
      <c r="AC929">
        <f t="shared" si="1320"/>
        <v>1473</v>
      </c>
      <c r="AD929" s="6">
        <v>1</v>
      </c>
      <c r="AE929" t="s">
        <v>941</v>
      </c>
      <c r="AF929" t="s">
        <v>896</v>
      </c>
      <c r="AG929" t="s">
        <v>941</v>
      </c>
      <c r="AH929" t="s">
        <v>938</v>
      </c>
      <c r="AI929" t="str">
        <f t="shared" si="1325"/>
        <v>e</v>
      </c>
      <c r="AJ929" t="str">
        <f t="shared" si="1326"/>
        <v/>
      </c>
      <c r="AK929" t="str">
        <f t="shared" si="1327"/>
        <v/>
      </c>
      <c r="AL929" t="str">
        <f t="shared" si="1328"/>
        <v/>
      </c>
      <c r="AM929" t="str">
        <f t="shared" si="1329"/>
        <v/>
      </c>
      <c r="AN929" t="str">
        <f t="shared" si="1330"/>
        <v>Home</v>
      </c>
      <c r="AO929" t="str">
        <f t="shared" si="1331"/>
        <v>h</v>
      </c>
      <c r="AP929" t="str">
        <f t="shared" si="1332"/>
        <v/>
      </c>
      <c r="AQ929" t="str">
        <f t="shared" si="1333"/>
        <v/>
      </c>
      <c r="AR929" t="str">
        <f t="shared" si="1334"/>
        <v>Home</v>
      </c>
      <c r="AS929" t="str">
        <f t="shared" si="1335"/>
        <v>h</v>
      </c>
      <c r="AT929" t="str">
        <f t="shared" si="1336"/>
        <v>Offensive</v>
      </c>
      <c r="AU929" t="str">
        <f t="shared" si="1337"/>
        <v/>
      </c>
      <c r="AV929" t="str">
        <f t="shared" si="1338"/>
        <v/>
      </c>
      <c r="AW929" t="str" cm="1">
        <f t="array" ref="AW929">IFERROR(IF(O929&lt;&gt;"",O929,IF(OR($S929="",$T929=""),"",IF(O929&lt;&gt;"",O929,IF($T929&lt;&gt;"",_xlfn._xlws.FILTER(O:O,($BU:$BU=$BU929)*($I:$I=$I929)*($T:$T=$T929)*($S:$S=_xlfn.MINIFS($S:$S,$T:$T,"="&amp;$T929)),"")))))&amp;"",IF(O929="","",""))&amp;""</f>
        <v/>
      </c>
      <c r="AX929" t="str" cm="1">
        <f t="array" ref="AX929">IFERROR(IF(P929&lt;&gt;"",P929,IF(OR($S929="",$T929=""),"",IF($T929&lt;&gt;"",_xlfn._xlws.FILTER(P:P,($BU:$BU=$BU929)*($I:$I=$I929)*($T:$T=$T929)*($S:$S=_xlfn.MINIFS($S:$S,$T:$T,"="&amp;$T929)),""))))&amp;"",IF(P929="","",""))&amp;""</f>
        <v/>
      </c>
      <c r="AY929" t="str" cm="1">
        <f t="array" ref="AY929">IFERROR(IF(Q929&lt;&gt;"",Q929,IF(OR($S929="",$T929=""),"",IF($T929&lt;&gt;"",_xlfn._xlws.FILTER(Q:Q,($BU:$BU=$BU929)*($I:$I=$I929)*($T:$T=$T929)*($S:$S=_xlfn.MINIFS($S:$S,$T:$T,"="&amp;$T929)),""))))&amp;"",IF(Q929="","",""))&amp;""</f>
        <v/>
      </c>
      <c r="AZ929" t="str" cm="1">
        <f t="array" ref="AZ929">IFERROR(IF(R929&lt;&gt;"",R929,IF(OR($S929="",$T929=""),"",IF($T929&lt;&gt;"",_xlfn._xlws.FILTER(R:R,($BU:$BU=$BU929)*($I:$I=$I929)*($T:$T=$T929)*($S:$S=_xlfn.MINIFS($S:$S,$T:$T,"="&amp;$T929)),""))))&amp;"",IF(R929="","",""))&amp;""</f>
        <v/>
      </c>
      <c r="BA929" s="6">
        <f t="shared" si="1339"/>
        <v>83</v>
      </c>
      <c r="BB929">
        <f t="shared" ref="BB929:BD929" si="1379">BB928</f>
        <v>18987</v>
      </c>
      <c r="BC929" t="str">
        <f t="shared" si="1379"/>
        <v>Velodrome</v>
      </c>
      <c r="BD929" t="str">
        <f t="shared" si="1379"/>
        <v>Outlaws</v>
      </c>
      <c r="BE929" t="s">
        <v>238</v>
      </c>
      <c r="BF929" t="s">
        <v>184</v>
      </c>
      <c r="BI929" cm="1">
        <f t="array" aca="1" ref="BI929" ca="1">IFERROR(_xlfn._xlws.FILTER(shifts!A:A,(shifts!B:B=events!AD929)*(shifts!AG:AG&gt;=events!BK929)*(shifts!AH:AH&lt;=events!BL929)),BI928)</f>
        <v>33</v>
      </c>
      <c r="BJ929" s="15">
        <f t="shared" si="1341"/>
        <v>1</v>
      </c>
      <c r="BK929">
        <f t="shared" si="1342"/>
        <v>239</v>
      </c>
      <c r="BL929">
        <f t="shared" si="1343"/>
        <v>238</v>
      </c>
      <c r="BM929" s="15">
        <f>SUMIFS(BJ$2:BJ929,K$2:K929,"=Intermission")+SUMIFS(BJ$2:BJ929,K$2:K929,"=Timeout")</f>
        <v>0</v>
      </c>
      <c r="BN929">
        <f t="shared" si="1344"/>
        <v>0</v>
      </c>
      <c r="BO929" s="19">
        <f t="shared" si="1345"/>
        <v>841</v>
      </c>
      <c r="BP929">
        <f t="shared" si="1346"/>
        <v>836</v>
      </c>
      <c r="BQ929" s="17">
        <f t="shared" si="1347"/>
        <v>842</v>
      </c>
      <c r="BR929" t="str">
        <f t="shared" si="1348"/>
        <v>event_team_player_1</v>
      </c>
      <c r="BS929">
        <f>COUNTIFS(S$3:S929,"="&amp;S929,AI$3:AI929,"="&amp;AI929)</f>
        <v>1</v>
      </c>
      <c r="BT929" t="str">
        <f>IFERROR(VLOOKUP(BB929&amp;BU929&amp;X929,game_rosters!U:W,3,FALSE),"")</f>
        <v>P100201</v>
      </c>
      <c r="BU929" t="str">
        <f t="shared" si="1349"/>
        <v>Velodrome</v>
      </c>
    </row>
    <row r="930" spans="1:73" x14ac:dyDescent="0.2">
      <c r="A930">
        <f t="shared" si="1324"/>
        <v>1</v>
      </c>
      <c r="I930" s="44">
        <v>42</v>
      </c>
      <c r="K930" t="s">
        <v>13</v>
      </c>
      <c r="S930">
        <v>474</v>
      </c>
      <c r="T930" t="s">
        <v>756</v>
      </c>
      <c r="W930" t="s">
        <v>735</v>
      </c>
      <c r="X930">
        <v>42</v>
      </c>
      <c r="Z930">
        <v>1</v>
      </c>
      <c r="AA930">
        <f t="shared" si="1373"/>
        <v>1474</v>
      </c>
      <c r="AB930" t="str">
        <f t="shared" si="1374"/>
        <v/>
      </c>
      <c r="AC930">
        <f t="shared" si="1320"/>
        <v>1474</v>
      </c>
      <c r="AD930" s="6">
        <v>1</v>
      </c>
      <c r="AE930" t="s">
        <v>941</v>
      </c>
      <c r="AF930" t="s">
        <v>938</v>
      </c>
      <c r="AG930" t="s">
        <v>941</v>
      </c>
      <c r="AH930" t="s">
        <v>753</v>
      </c>
      <c r="AI930" t="str">
        <f t="shared" si="1325"/>
        <v>e</v>
      </c>
      <c r="AJ930" t="str">
        <f t="shared" si="1326"/>
        <v/>
      </c>
      <c r="AK930" t="str">
        <f t="shared" si="1327"/>
        <v/>
      </c>
      <c r="AL930" t="str">
        <f t="shared" si="1328"/>
        <v/>
      </c>
      <c r="AM930" t="str">
        <f t="shared" si="1329"/>
        <v/>
      </c>
      <c r="AN930" t="str">
        <f t="shared" si="1330"/>
        <v>Home</v>
      </c>
      <c r="AO930" t="str">
        <f t="shared" si="1331"/>
        <v>h</v>
      </c>
      <c r="AP930" t="str">
        <f t="shared" si="1332"/>
        <v/>
      </c>
      <c r="AQ930" t="str">
        <f t="shared" si="1333"/>
        <v/>
      </c>
      <c r="AR930" t="str">
        <f t="shared" si="1334"/>
        <v>Home</v>
      </c>
      <c r="AS930" t="str">
        <f t="shared" si="1335"/>
        <v>h</v>
      </c>
      <c r="AT930" t="str">
        <f t="shared" si="1336"/>
        <v>Offensive</v>
      </c>
      <c r="AU930" t="str">
        <f t="shared" si="1337"/>
        <v/>
      </c>
      <c r="AV930" t="str">
        <f t="shared" si="1338"/>
        <v/>
      </c>
      <c r="AW930" t="str" cm="1">
        <f t="array" ref="AW930">IFERROR(IF(O930&lt;&gt;"",O930,IF(OR($S930="",$T930=""),"",IF(O930&lt;&gt;"",O930,IF($T930&lt;&gt;"",_xlfn._xlws.FILTER(O:O,($BU:$BU=$BU930)*($I:$I=$I930)*($T:$T=$T930)*($S:$S=_xlfn.MINIFS($S:$S,$T:$T,"="&amp;$T930)),"")))))&amp;"",IF(O930="","",""))&amp;""</f>
        <v/>
      </c>
      <c r="AX930" t="str" cm="1">
        <f t="array" ref="AX930">IFERROR(IF(P930&lt;&gt;"",P930,IF(OR($S930="",$T930=""),"",IF($T930&lt;&gt;"",_xlfn._xlws.FILTER(P:P,($BU:$BU=$BU930)*($I:$I=$I930)*($T:$T=$T930)*($S:$S=_xlfn.MINIFS($S:$S,$T:$T,"="&amp;$T930)),""))))&amp;"",IF(P930="","",""))&amp;""</f>
        <v/>
      </c>
      <c r="AY930" t="str" cm="1">
        <f t="array" ref="AY930">IFERROR(IF(Q930&lt;&gt;"",Q930,IF(OR($S930="",$T930=""),"",IF($T930&lt;&gt;"",_xlfn._xlws.FILTER(Q:Q,($BU:$BU=$BU930)*($I:$I=$I930)*($T:$T=$T930)*($S:$S=_xlfn.MINIFS($S:$S,$T:$T,"="&amp;$T930)),""))))&amp;"",IF(Q930="","",""))&amp;""</f>
        <v/>
      </c>
      <c r="AZ930" t="str" cm="1">
        <f t="array" ref="AZ930">IFERROR(IF(R930&lt;&gt;"",R930,IF(OR($S930="",$T930=""),"",IF($T930&lt;&gt;"",_xlfn._xlws.FILTER(R:R,($BU:$BU=$BU930)*($I:$I=$I930)*($T:$T=$T930)*($S:$S=_xlfn.MINIFS($S:$S,$T:$T,"="&amp;$T930)),""))))&amp;"",IF(R930="","",""))&amp;""</f>
        <v/>
      </c>
      <c r="BA930" s="6">
        <f t="shared" si="1339"/>
        <v>83</v>
      </c>
      <c r="BB930">
        <f t="shared" ref="BB930:BD930" si="1380">BB929</f>
        <v>18987</v>
      </c>
      <c r="BC930" t="str">
        <f t="shared" si="1380"/>
        <v>Velodrome</v>
      </c>
      <c r="BD930" t="str">
        <f t="shared" si="1380"/>
        <v>Outlaws</v>
      </c>
      <c r="BE930" t="s">
        <v>13</v>
      </c>
      <c r="BF930" t="s">
        <v>756</v>
      </c>
      <c r="BI930" cm="1">
        <f t="array" aca="1" ref="BI930" ca="1">IFERROR(_xlfn._xlws.FILTER(shifts!A:A,(shifts!B:B=events!AD930)*(shifts!AG:AG&gt;=events!BK930)*(shifts!AH:AH&lt;=events!BL930)),BI929)</f>
        <v>33</v>
      </c>
      <c r="BJ930" s="15">
        <f t="shared" si="1341"/>
        <v>3</v>
      </c>
      <c r="BK930">
        <f t="shared" si="1342"/>
        <v>238</v>
      </c>
      <c r="BL930">
        <f t="shared" si="1343"/>
        <v>235</v>
      </c>
      <c r="BM930" s="15">
        <f>SUMIFS(BJ$2:BJ930,K$2:K930,"=Intermission")+SUMIFS(BJ$2:BJ930,K$2:K930,"=Timeout")</f>
        <v>0</v>
      </c>
      <c r="BN930">
        <f t="shared" si="1344"/>
        <v>0</v>
      </c>
      <c r="BO930" s="19">
        <f t="shared" si="1345"/>
        <v>842</v>
      </c>
      <c r="BP930">
        <f t="shared" si="1346"/>
        <v>837</v>
      </c>
      <c r="BQ930" s="17">
        <f t="shared" si="1347"/>
        <v>845</v>
      </c>
      <c r="BR930" t="str">
        <f t="shared" si="1348"/>
        <v>event_team_player_1</v>
      </c>
      <c r="BS930">
        <f>COUNTIFS(S$3:S930,"="&amp;S930,AI$3:AI930,"="&amp;AI930)</f>
        <v>1</v>
      </c>
      <c r="BT930" t="str">
        <f>IFERROR(VLOOKUP(BB930&amp;BU930&amp;X930,game_rosters!U:W,3,FALSE),"")</f>
        <v>P100201</v>
      </c>
      <c r="BU930" t="str">
        <f t="shared" si="1349"/>
        <v>Velodrome</v>
      </c>
    </row>
    <row r="931" spans="1:73" x14ac:dyDescent="0.2">
      <c r="A931">
        <f t="shared" si="1324"/>
        <v>1</v>
      </c>
      <c r="I931" s="44">
        <v>42</v>
      </c>
      <c r="K931" t="s">
        <v>238</v>
      </c>
      <c r="L931" t="s">
        <v>174</v>
      </c>
      <c r="M931" t="s">
        <v>85</v>
      </c>
      <c r="N931" t="s">
        <v>595</v>
      </c>
      <c r="O931" t="s">
        <v>608</v>
      </c>
      <c r="R931" s="51">
        <v>1</v>
      </c>
      <c r="S931">
        <v>475</v>
      </c>
      <c r="T931" t="s">
        <v>756</v>
      </c>
      <c r="W931" t="s">
        <v>735</v>
      </c>
      <c r="X931">
        <v>42</v>
      </c>
      <c r="Z931">
        <v>1</v>
      </c>
      <c r="AA931">
        <f t="shared" si="1373"/>
        <v>1475</v>
      </c>
      <c r="AB931" t="str">
        <f t="shared" si="1374"/>
        <v/>
      </c>
      <c r="AC931">
        <f t="shared" si="1320"/>
        <v>1475</v>
      </c>
      <c r="AD931" s="6">
        <v>1</v>
      </c>
      <c r="AE931" t="s">
        <v>941</v>
      </c>
      <c r="AF931" t="s">
        <v>753</v>
      </c>
      <c r="AG931" t="s">
        <v>941</v>
      </c>
      <c r="AH931" t="s">
        <v>920</v>
      </c>
      <c r="AI931" t="str">
        <f t="shared" si="1325"/>
        <v>e</v>
      </c>
      <c r="AJ931" t="str">
        <f t="shared" si="1326"/>
        <v/>
      </c>
      <c r="AK931" t="str">
        <f t="shared" si="1327"/>
        <v/>
      </c>
      <c r="AL931" t="str">
        <f t="shared" si="1328"/>
        <v/>
      </c>
      <c r="AM931" t="str">
        <f t="shared" si="1329"/>
        <v/>
      </c>
      <c r="AN931" t="str">
        <f t="shared" si="1330"/>
        <v>Home</v>
      </c>
      <c r="AO931" t="str">
        <f t="shared" si="1331"/>
        <v>h</v>
      </c>
      <c r="AP931" t="str">
        <f t="shared" si="1332"/>
        <v/>
      </c>
      <c r="AQ931" t="str">
        <f t="shared" si="1333"/>
        <v/>
      </c>
      <c r="AR931" t="str">
        <f t="shared" si="1334"/>
        <v>Home</v>
      </c>
      <c r="AS931" t="str">
        <f t="shared" si="1335"/>
        <v>h</v>
      </c>
      <c r="AT931" t="str">
        <f t="shared" si="1336"/>
        <v>Offensive</v>
      </c>
      <c r="AU931" t="str">
        <f t="shared" si="1337"/>
        <v/>
      </c>
      <c r="AV931" t="str">
        <f t="shared" si="1338"/>
        <v/>
      </c>
      <c r="AW931" t="str" cm="1">
        <f t="array" ref="AW931">IFERROR(IF(O931&lt;&gt;"",O931,IF(OR($S931="",$T931=""),"",IF(O931&lt;&gt;"",O931,IF($T931&lt;&gt;"",_xlfn._xlws.FILTER(O:O,($BU:$BU=$BU931)*($I:$I=$I931)*($T:$T=$T931)*($S:$S=_xlfn.MINIFS($S:$S,$T:$T,"="&amp;$T931)),"")))))&amp;"",IF(O931="","",""))&amp;""</f>
        <v>OffensivePlay_Possession-DriveWide</v>
      </c>
      <c r="AX931" t="str" cm="1">
        <f t="array" ref="AX931">IFERROR(IF(P931&lt;&gt;"",P931,IF(OR($S931="",$T931=""),"",IF($T931&lt;&gt;"",_xlfn._xlws.FILTER(P:P,($BU:$BU=$BU931)*($I:$I=$I931)*($T:$T=$T931)*($S:$S=_xlfn.MINIFS($S:$S,$T:$T,"="&amp;$T931)),""))))&amp;"",IF(P931="","",""))&amp;""</f>
        <v/>
      </c>
      <c r="AY931" t="str" cm="1">
        <f t="array" ref="AY931">IFERROR(IF(Q931&lt;&gt;"",Q931,IF(OR($S931="",$T931=""),"",IF($T931&lt;&gt;"",_xlfn._xlws.FILTER(Q:Q,($BU:$BU=$BU931)*($I:$I=$I931)*($T:$T=$T931)*($S:$S=_xlfn.MINIFS($S:$S,$T:$T,"="&amp;$T931)),""))))&amp;"",IF(Q931="","",""))&amp;""</f>
        <v/>
      </c>
      <c r="AZ931" t="str" cm="1">
        <f t="array" ref="AZ931">IFERROR(IF(R931&lt;&gt;"",R931,IF(OR($S931="",$T931=""),"",IF($T931&lt;&gt;"",_xlfn._xlws.FILTER(R:R,($BU:$BU=$BU931)*($I:$I=$I931)*($T:$T=$T931)*($S:$S=_xlfn.MINIFS($S:$S,$T:$T,"="&amp;$T931)),""))))&amp;"",IF(R931="","",""))&amp;""</f>
        <v>1</v>
      </c>
      <c r="BA931" s="6">
        <f t="shared" si="1339"/>
        <v>84</v>
      </c>
      <c r="BB931">
        <f t="shared" ref="BB931:BD931" si="1381">BB930</f>
        <v>18987</v>
      </c>
      <c r="BC931" t="str">
        <f t="shared" si="1381"/>
        <v>Velodrome</v>
      </c>
      <c r="BD931" t="str">
        <f t="shared" si="1381"/>
        <v>Outlaws</v>
      </c>
      <c r="BE931" t="s">
        <v>238</v>
      </c>
      <c r="BF931" t="s">
        <v>174</v>
      </c>
      <c r="BI931" cm="1">
        <f t="array" aca="1" ref="BI931" ca="1">IFERROR(_xlfn._xlws.FILTER(shifts!A:A,(shifts!B:B=events!AD931)*(shifts!AG:AG&gt;=events!BK931)*(shifts!AH:AH&lt;=events!BL931)),BI930)</f>
        <v>34</v>
      </c>
      <c r="BJ931" s="15">
        <f t="shared" si="1341"/>
        <v>1</v>
      </c>
      <c r="BK931">
        <f t="shared" si="1342"/>
        <v>235</v>
      </c>
      <c r="BL931">
        <f t="shared" si="1343"/>
        <v>234</v>
      </c>
      <c r="BM931" s="15">
        <f>SUMIFS(BJ$2:BJ931,K$2:K931,"=Intermission")+SUMIFS(BJ$2:BJ931,K$2:K931,"=Timeout")</f>
        <v>0</v>
      </c>
      <c r="BN931">
        <f t="shared" si="1344"/>
        <v>0</v>
      </c>
      <c r="BO931" s="19">
        <f t="shared" si="1345"/>
        <v>845</v>
      </c>
      <c r="BP931">
        <f t="shared" si="1346"/>
        <v>840</v>
      </c>
      <c r="BQ931" s="17">
        <f t="shared" si="1347"/>
        <v>846</v>
      </c>
      <c r="BR931" t="str">
        <f t="shared" si="1348"/>
        <v>event_team_player_1</v>
      </c>
      <c r="BS931">
        <f>COUNTIFS(S$3:S931,"="&amp;S931,AI$3:AI931,"="&amp;AI931)</f>
        <v>1</v>
      </c>
      <c r="BT931" t="str">
        <f>IFERROR(VLOOKUP(BB931&amp;BU931&amp;X931,game_rosters!U:W,3,FALSE),"")</f>
        <v>P100201</v>
      </c>
      <c r="BU931" t="str">
        <f t="shared" si="1349"/>
        <v>Velodrome</v>
      </c>
    </row>
    <row r="932" spans="1:73" x14ac:dyDescent="0.2">
      <c r="A932" t="str">
        <f t="shared" si="1324"/>
        <v/>
      </c>
      <c r="I932" s="44">
        <v>44</v>
      </c>
      <c r="R932" s="51">
        <v>1</v>
      </c>
      <c r="S932">
        <v>475</v>
      </c>
      <c r="T932" t="s">
        <v>756</v>
      </c>
      <c r="X932">
        <v>44</v>
      </c>
      <c r="AA932">
        <f t="shared" si="1373"/>
        <v>1475</v>
      </c>
      <c r="AB932" t="str">
        <f t="shared" si="1374"/>
        <v/>
      </c>
      <c r="AC932">
        <f t="shared" si="1320"/>
        <v>1475</v>
      </c>
      <c r="AD932" s="6">
        <v>1</v>
      </c>
      <c r="AE932" t="s">
        <v>941</v>
      </c>
      <c r="AF932" t="s">
        <v>753</v>
      </c>
      <c r="AG932" t="s">
        <v>941</v>
      </c>
      <c r="AH932" t="s">
        <v>920</v>
      </c>
      <c r="AI932" t="str">
        <f t="shared" si="1325"/>
        <v>o</v>
      </c>
      <c r="AJ932" t="str">
        <f t="shared" si="1326"/>
        <v/>
      </c>
      <c r="AK932" t="str">
        <f t="shared" si="1327"/>
        <v/>
      </c>
      <c r="AL932" t="str">
        <f t="shared" si="1328"/>
        <v/>
      </c>
      <c r="AM932" t="str">
        <f t="shared" si="1329"/>
        <v/>
      </c>
      <c r="AN932" t="str">
        <f t="shared" si="1330"/>
        <v>Home</v>
      </c>
      <c r="AO932" t="str">
        <f t="shared" si="1331"/>
        <v>h</v>
      </c>
      <c r="AP932" t="str">
        <f t="shared" si="1332"/>
        <v/>
      </c>
      <c r="AQ932" t="str">
        <f t="shared" si="1333"/>
        <v/>
      </c>
      <c r="AR932" t="str">
        <f t="shared" si="1334"/>
        <v>Home</v>
      </c>
      <c r="AS932" t="str">
        <f t="shared" si="1335"/>
        <v>h</v>
      </c>
      <c r="AT932" t="str">
        <f t="shared" si="1336"/>
        <v>Defensive</v>
      </c>
      <c r="AU932" t="str">
        <f t="shared" si="1337"/>
        <v/>
      </c>
      <c r="AV932" t="str">
        <f t="shared" si="1338"/>
        <v/>
      </c>
      <c r="AW932" t="str" cm="1">
        <f t="array" ref="AW932">IFERROR(IF(O932&lt;&gt;"",O932,IF(OR($S932="",$T932=""),"",IF(O932&lt;&gt;"",O932,IF($T932&lt;&gt;"",_xlfn._xlws.FILTER(O:O,($BU:$BU=$BU932)*($I:$I=$I932)*($T:$T=$T932)*($S:$S=_xlfn.MINIFS($S:$S,$T:$T,"="&amp;$T932)),"")))))&amp;"",IF(O932="","",""))&amp;""</f>
        <v/>
      </c>
      <c r="AX932" t="str" cm="1">
        <f t="array" ref="AX932">IFERROR(IF(P932&lt;&gt;"",P932,IF(OR($S932="",$T932=""),"",IF($T932&lt;&gt;"",_xlfn._xlws.FILTER(P:P,($BU:$BU=$BU932)*($I:$I=$I932)*($T:$T=$T932)*($S:$S=_xlfn.MINIFS($S:$S,$T:$T,"="&amp;$T932)),""))))&amp;"",IF(P932="","",""))&amp;""</f>
        <v/>
      </c>
      <c r="AY932" t="str" cm="1">
        <f t="array" ref="AY932">IFERROR(IF(Q932&lt;&gt;"",Q932,IF(OR($S932="",$T932=""),"",IF($T932&lt;&gt;"",_xlfn._xlws.FILTER(Q:Q,($BU:$BU=$BU932)*($I:$I=$I932)*($T:$T=$T932)*($S:$S=_xlfn.MINIFS($S:$S,$T:$T,"="&amp;$T932)),""))))&amp;"",IF(Q932="","",""))&amp;""</f>
        <v/>
      </c>
      <c r="AZ932" t="str" cm="1">
        <f t="array" ref="AZ932">IFERROR(IF(R932&lt;&gt;"",R932,IF(OR($S932="",$T932=""),"",IF($T932&lt;&gt;"",_xlfn._xlws.FILTER(R:R,($BU:$BU=$BU932)*($I:$I=$I932)*($T:$T=$T932)*($S:$S=_xlfn.MINIFS($S:$S,$T:$T,"="&amp;$T932)),""))))&amp;"",IF(R932="","",""))&amp;""</f>
        <v>1</v>
      </c>
      <c r="BA932" s="6">
        <f t="shared" si="1339"/>
        <v>84</v>
      </c>
      <c r="BB932">
        <f t="shared" ref="BB932:BD932" si="1382">BB931</f>
        <v>18987</v>
      </c>
      <c r="BC932" t="str">
        <f t="shared" si="1382"/>
        <v>Velodrome</v>
      </c>
      <c r="BD932" t="str">
        <f t="shared" si="1382"/>
        <v>Outlaws</v>
      </c>
      <c r="BE932" t="s">
        <v>238</v>
      </c>
      <c r="BF932" t="s">
        <v>174</v>
      </c>
      <c r="BI932" cm="1">
        <f t="array" aca="1" ref="BI932" ca="1">IFERROR(_xlfn._xlws.FILTER(shifts!A:A,(shifts!B:B=events!AD932)*(shifts!AG:AG&gt;=events!BK932)*(shifts!AH:AH&lt;=events!BL932)),BI931)</f>
        <v>34</v>
      </c>
      <c r="BJ932" s="15">
        <f t="shared" si="1341"/>
        <v>1</v>
      </c>
      <c r="BK932">
        <f t="shared" si="1342"/>
        <v>235</v>
      </c>
      <c r="BL932">
        <f t="shared" si="1343"/>
        <v>234</v>
      </c>
      <c r="BM932" s="15">
        <f>SUMIFS(BJ$2:BJ932,K$2:K932,"=Intermission")+SUMIFS(BJ$2:BJ932,K$2:K932,"=Timeout")</f>
        <v>0</v>
      </c>
      <c r="BN932">
        <f t="shared" si="1344"/>
        <v>0</v>
      </c>
      <c r="BO932" s="19">
        <f t="shared" si="1345"/>
        <v>845</v>
      </c>
      <c r="BP932">
        <f t="shared" si="1346"/>
        <v>840</v>
      </c>
      <c r="BQ932" s="17">
        <f t="shared" si="1347"/>
        <v>846</v>
      </c>
      <c r="BR932" t="str">
        <f t="shared" si="1348"/>
        <v>opp_team_player_1</v>
      </c>
      <c r="BS932">
        <f>COUNTIFS(S$3:S932,"="&amp;S932,AI$3:AI932,"="&amp;AI932)</f>
        <v>1</v>
      </c>
      <c r="BT932" t="str">
        <f>IFERROR(VLOOKUP(BB932&amp;BU932&amp;X932,game_rosters!U:W,3,FALSE),"")</f>
        <v>P100033</v>
      </c>
      <c r="BU932" t="str">
        <f t="shared" si="1349"/>
        <v>Outlaws</v>
      </c>
    </row>
    <row r="933" spans="1:73" x14ac:dyDescent="0.2">
      <c r="A933">
        <f t="shared" si="1324"/>
        <v>1</v>
      </c>
      <c r="I933" s="44">
        <v>42</v>
      </c>
      <c r="K933" t="s">
        <v>13</v>
      </c>
      <c r="O933" t="s">
        <v>627</v>
      </c>
      <c r="P933" t="s">
        <v>568</v>
      </c>
      <c r="Q933" t="s">
        <v>595</v>
      </c>
      <c r="R933" s="51">
        <v>1</v>
      </c>
      <c r="S933">
        <v>476</v>
      </c>
      <c r="T933" t="s">
        <v>756</v>
      </c>
      <c r="W933" t="s">
        <v>735</v>
      </c>
      <c r="X933">
        <v>42</v>
      </c>
      <c r="Z933">
        <v>1</v>
      </c>
      <c r="AA933">
        <f t="shared" si="1373"/>
        <v>1476</v>
      </c>
      <c r="AB933" t="str">
        <f t="shared" si="1374"/>
        <v/>
      </c>
      <c r="AC933">
        <f t="shared" si="1320"/>
        <v>1476</v>
      </c>
      <c r="AD933" s="6">
        <v>1</v>
      </c>
      <c r="AE933" t="s">
        <v>941</v>
      </c>
      <c r="AF933" t="s">
        <v>920</v>
      </c>
      <c r="AG933" t="s">
        <v>941</v>
      </c>
      <c r="AH933" t="s">
        <v>918</v>
      </c>
      <c r="AI933" t="str">
        <f t="shared" si="1325"/>
        <v>e</v>
      </c>
      <c r="AJ933" t="str">
        <f t="shared" si="1326"/>
        <v/>
      </c>
      <c r="AK933" t="str">
        <f t="shared" si="1327"/>
        <v/>
      </c>
      <c r="AL933" t="str">
        <f t="shared" si="1328"/>
        <v/>
      </c>
      <c r="AM933" t="str">
        <f t="shared" si="1329"/>
        <v/>
      </c>
      <c r="AN933" t="str">
        <f t="shared" si="1330"/>
        <v>Home</v>
      </c>
      <c r="AO933" t="str">
        <f t="shared" si="1331"/>
        <v>h</v>
      </c>
      <c r="AP933" t="str">
        <f t="shared" si="1332"/>
        <v/>
      </c>
      <c r="AQ933" t="str">
        <f t="shared" si="1333"/>
        <v/>
      </c>
      <c r="AR933" t="str">
        <f t="shared" si="1334"/>
        <v>Home</v>
      </c>
      <c r="AS933" t="str">
        <f t="shared" si="1335"/>
        <v>h</v>
      </c>
      <c r="AT933" t="str">
        <f t="shared" si="1336"/>
        <v>Offensive</v>
      </c>
      <c r="AU933" t="str">
        <f t="shared" si="1337"/>
        <v/>
      </c>
      <c r="AV933" t="str">
        <f t="shared" si="1338"/>
        <v/>
      </c>
      <c r="AW933" t="str" cm="1">
        <f t="array" ref="AW933">IFERROR(IF(O933&lt;&gt;"",O933,IF(OR($S933="",$T933=""),"",IF(O933&lt;&gt;"",O933,IF($T933&lt;&gt;"",_xlfn._xlws.FILTER(O:O,($BU:$BU=$BU933)*($I:$I=$I933)*($T:$T=$T933)*($S:$S=_xlfn.MINIFS($S:$S,$T:$T,"="&amp;$T933)),"")))))&amp;"",IF(O933="","",""))&amp;""</f>
        <v>OffensivePlay_Possession-Deke</v>
      </c>
      <c r="AX933" t="str" cm="1">
        <f t="array" ref="AX933">IFERROR(IF(P933&lt;&gt;"",P933,IF(OR($S933="",$T933=""),"",IF($T933&lt;&gt;"",_xlfn._xlws.FILTER(P:P,($BU:$BU=$BU933)*($I:$I=$I933)*($T:$T=$T933)*($S:$S=_xlfn.MINIFS($S:$S,$T:$T,"="&amp;$T933)),""))))&amp;"",IF(P933="","",""))&amp;""</f>
        <v>OffensivePlay_Possession-DriveMiddle</v>
      </c>
      <c r="AY933" t="str" cm="1">
        <f t="array" ref="AY933">IFERROR(IF(Q933&lt;&gt;"",Q933,IF(OR($S933="",$T933=""),"",IF($T933&lt;&gt;"",_xlfn._xlws.FILTER(Q:Q,($BU:$BU=$BU933)*($I:$I=$I933)*($T:$T=$T933)*($S:$S=_xlfn.MINIFS($S:$S,$T:$T,"="&amp;$T933)),""))))&amp;"",IF(Q933="","",""))&amp;""</f>
        <v>s</v>
      </c>
      <c r="AZ933" t="str" cm="1">
        <f t="array" ref="AZ933">IFERROR(IF(R933&lt;&gt;"",R933,IF(OR($S933="",$T933=""),"",IF($T933&lt;&gt;"",_xlfn._xlws.FILTER(R:R,($BU:$BU=$BU933)*($I:$I=$I933)*($T:$T=$T933)*($S:$S=_xlfn.MINIFS($S:$S,$T:$T,"="&amp;$T933)),""))))&amp;"",IF(R933="","",""))&amp;""</f>
        <v>1</v>
      </c>
      <c r="BA933" s="6">
        <f t="shared" si="1339"/>
        <v>84</v>
      </c>
      <c r="BB933">
        <f t="shared" ref="BB933:BD933" si="1383">BB932</f>
        <v>18987</v>
      </c>
      <c r="BC933" t="str">
        <f t="shared" si="1383"/>
        <v>Velodrome</v>
      </c>
      <c r="BD933" t="str">
        <f t="shared" si="1383"/>
        <v>Outlaws</v>
      </c>
      <c r="BE933" t="s">
        <v>13</v>
      </c>
      <c r="BF933" t="s">
        <v>756</v>
      </c>
      <c r="BI933" cm="1">
        <f t="array" aca="1" ref="BI933" ca="1">IFERROR(_xlfn._xlws.FILTER(shifts!A:A,(shifts!B:B=events!AD933)*(shifts!AG:AG&gt;=events!BK933)*(shifts!AH:AH&lt;=events!BL933)),BI932)</f>
        <v>34</v>
      </c>
      <c r="BJ933" s="15">
        <f t="shared" si="1341"/>
        <v>1</v>
      </c>
      <c r="BK933">
        <f t="shared" si="1342"/>
        <v>234</v>
      </c>
      <c r="BL933">
        <f t="shared" si="1343"/>
        <v>233</v>
      </c>
      <c r="BM933" s="15">
        <f>SUMIFS(BJ$2:BJ933,K$2:K933,"=Intermission")+SUMIFS(BJ$2:BJ933,K$2:K933,"=Timeout")</f>
        <v>0</v>
      </c>
      <c r="BN933">
        <f t="shared" si="1344"/>
        <v>0</v>
      </c>
      <c r="BO933" s="19">
        <f t="shared" si="1345"/>
        <v>846</v>
      </c>
      <c r="BP933">
        <f t="shared" si="1346"/>
        <v>841</v>
      </c>
      <c r="BQ933" s="17">
        <f t="shared" si="1347"/>
        <v>847</v>
      </c>
      <c r="BR933" t="str">
        <f t="shared" si="1348"/>
        <v>event_team_player_1</v>
      </c>
      <c r="BS933">
        <f>COUNTIFS(S$3:S933,"="&amp;S933,AI$3:AI933,"="&amp;AI933)</f>
        <v>1</v>
      </c>
      <c r="BT933" t="str">
        <f>IFERROR(VLOOKUP(BB933&amp;BU933&amp;X933,game_rosters!U:W,3,FALSE),"")</f>
        <v>P100201</v>
      </c>
      <c r="BU933" t="str">
        <f t="shared" si="1349"/>
        <v>Velodrome</v>
      </c>
    </row>
    <row r="934" spans="1:73" x14ac:dyDescent="0.2">
      <c r="A934" t="str">
        <f t="shared" si="1324"/>
        <v/>
      </c>
      <c r="I934" s="44">
        <v>42</v>
      </c>
      <c r="O934" t="s">
        <v>625</v>
      </c>
      <c r="Q934" t="s">
        <v>594</v>
      </c>
      <c r="S934">
        <v>476</v>
      </c>
      <c r="T934" t="s">
        <v>756</v>
      </c>
      <c r="X934">
        <v>42</v>
      </c>
      <c r="AA934">
        <f t="shared" si="1373"/>
        <v>1476</v>
      </c>
      <c r="AB934" t="str">
        <f t="shared" si="1374"/>
        <v/>
      </c>
      <c r="AC934">
        <f t="shared" si="1320"/>
        <v>1476</v>
      </c>
      <c r="AD934" s="6">
        <v>1</v>
      </c>
      <c r="AE934" t="s">
        <v>941</v>
      </c>
      <c r="AF934" t="s">
        <v>920</v>
      </c>
      <c r="AG934" t="s">
        <v>941</v>
      </c>
      <c r="AH934" t="s">
        <v>918</v>
      </c>
      <c r="AI934" t="str">
        <f t="shared" si="1325"/>
        <v>o</v>
      </c>
      <c r="AJ934" t="str">
        <f t="shared" si="1326"/>
        <v/>
      </c>
      <c r="AK934" t="str">
        <f t="shared" si="1327"/>
        <v/>
      </c>
      <c r="AL934" t="str">
        <f t="shared" si="1328"/>
        <v/>
      </c>
      <c r="AM934" t="str">
        <f t="shared" si="1329"/>
        <v/>
      </c>
      <c r="AN934" t="str">
        <f t="shared" si="1330"/>
        <v>Home</v>
      </c>
      <c r="AO934" t="str">
        <f t="shared" si="1331"/>
        <v>h</v>
      </c>
      <c r="AP934" t="str">
        <f t="shared" si="1332"/>
        <v/>
      </c>
      <c r="AQ934" t="str">
        <f t="shared" si="1333"/>
        <v/>
      </c>
      <c r="AR934" t="str">
        <f t="shared" si="1334"/>
        <v>Home</v>
      </c>
      <c r="AS934" t="str">
        <f t="shared" si="1335"/>
        <v>h</v>
      </c>
      <c r="AT934" t="str">
        <f t="shared" si="1336"/>
        <v>Defensive</v>
      </c>
      <c r="AU934" t="str">
        <f t="shared" si="1337"/>
        <v/>
      </c>
      <c r="AV934" t="str">
        <f t="shared" si="1338"/>
        <v/>
      </c>
      <c r="AW934" t="str" cm="1">
        <f t="array" ref="AW934">IFERROR(IF(O934&lt;&gt;"",O934,IF(OR($S934="",$T934=""),"",IF(O934&lt;&gt;"",O934,IF($T934&lt;&gt;"",_xlfn._xlws.FILTER(O:O,($BU:$BU=$BU934)*($I:$I=$I934)*($T:$T=$T934)*($S:$S=_xlfn.MINIFS($S:$S,$T:$T,"="&amp;$T934)),"")))))&amp;"",IF(O934="","",""))&amp;""</f>
        <v>Defensive_PlayPossession-BeatDeke</v>
      </c>
      <c r="AX934" t="str" cm="1">
        <f t="array" ref="AX934">IFERROR(IF(P934&lt;&gt;"",P934,IF(OR($S934="",$T934=""),"",IF($T934&lt;&gt;"",_xlfn._xlws.FILTER(P:P,($BU:$BU=$BU934)*($I:$I=$I934)*($T:$T=$T934)*($S:$S=_xlfn.MINIFS($S:$S,$T:$T,"="&amp;$T934)),""))))&amp;"",IF(P934="","",""))&amp;""</f>
        <v/>
      </c>
      <c r="AY934" t="str" cm="1">
        <f t="array" ref="AY934">IFERROR(IF(Q934&lt;&gt;"",Q934,IF(OR($S934="",$T934=""),"",IF($T934&lt;&gt;"",_xlfn._xlws.FILTER(Q:Q,($BU:$BU=$BU934)*($I:$I=$I934)*($T:$T=$T934)*($S:$S=_xlfn.MINIFS($S:$S,$T:$T,"="&amp;$T934)),""))))&amp;"",IF(Q934="","",""))&amp;""</f>
        <v>u</v>
      </c>
      <c r="AZ934" t="str" cm="1">
        <f t="array" ref="AZ934">IFERROR(IF(R934&lt;&gt;"",R934,IF(OR($S934="",$T934=""),"",IF($T934&lt;&gt;"",_xlfn._xlws.FILTER(R:R,($BU:$BU=$BU934)*($I:$I=$I934)*($T:$T=$T934)*($S:$S=_xlfn.MINIFS($S:$S,$T:$T,"="&amp;$T934)),""))))&amp;"",IF(R934="","",""))&amp;""</f>
        <v/>
      </c>
      <c r="BA934" s="6">
        <f t="shared" si="1339"/>
        <v>84</v>
      </c>
      <c r="BB934">
        <f t="shared" ref="BB934:BD934" si="1384">BB933</f>
        <v>18987</v>
      </c>
      <c r="BC934" t="str">
        <f t="shared" si="1384"/>
        <v>Velodrome</v>
      </c>
      <c r="BD934" t="str">
        <f t="shared" si="1384"/>
        <v>Outlaws</v>
      </c>
      <c r="BE934" t="s">
        <v>13</v>
      </c>
      <c r="BF934" t="s">
        <v>756</v>
      </c>
      <c r="BI934" cm="1">
        <f t="array" aca="1" ref="BI934" ca="1">IFERROR(_xlfn._xlws.FILTER(shifts!A:A,(shifts!B:B=events!AD934)*(shifts!AG:AG&gt;=events!BK934)*(shifts!AH:AH&lt;=events!BL934)),BI933)</f>
        <v>34</v>
      </c>
      <c r="BJ934" s="15">
        <f t="shared" si="1341"/>
        <v>1</v>
      </c>
      <c r="BK934">
        <f t="shared" si="1342"/>
        <v>234</v>
      </c>
      <c r="BL934">
        <f t="shared" si="1343"/>
        <v>233</v>
      </c>
      <c r="BM934" s="15">
        <f>SUMIFS(BJ$2:BJ934,K$2:K934,"=Intermission")+SUMIFS(BJ$2:BJ934,K$2:K934,"=Timeout")</f>
        <v>0</v>
      </c>
      <c r="BN934">
        <f t="shared" si="1344"/>
        <v>0</v>
      </c>
      <c r="BO934" s="19">
        <f t="shared" si="1345"/>
        <v>846</v>
      </c>
      <c r="BP934">
        <f t="shared" si="1346"/>
        <v>841</v>
      </c>
      <c r="BQ934" s="17">
        <f t="shared" si="1347"/>
        <v>847</v>
      </c>
      <c r="BR934" t="str">
        <f t="shared" si="1348"/>
        <v>opp_team_player_1</v>
      </c>
      <c r="BS934">
        <f>COUNTIFS(S$3:S934,"="&amp;S934,AI$3:AI934,"="&amp;AI934)</f>
        <v>1</v>
      </c>
      <c r="BT934" t="str">
        <f>IFERROR(VLOOKUP(BB934&amp;BU934&amp;X934,game_rosters!U:W,3,FALSE),"")</f>
        <v>P100201</v>
      </c>
      <c r="BU934" t="s">
        <v>521</v>
      </c>
    </row>
    <row r="935" spans="1:73" x14ac:dyDescent="0.2">
      <c r="A935">
        <f t="shared" si="1324"/>
        <v>1</v>
      </c>
      <c r="I935" s="44">
        <v>42</v>
      </c>
      <c r="K935" t="s">
        <v>13</v>
      </c>
      <c r="O935" t="s">
        <v>608</v>
      </c>
      <c r="Q935" t="s">
        <v>595</v>
      </c>
      <c r="R935" s="51">
        <v>1</v>
      </c>
      <c r="S935">
        <v>477</v>
      </c>
      <c r="T935" t="s">
        <v>756</v>
      </c>
      <c r="W935" t="s">
        <v>735</v>
      </c>
      <c r="X935">
        <v>42</v>
      </c>
      <c r="Z935">
        <v>1</v>
      </c>
      <c r="AA935">
        <f t="shared" si="1373"/>
        <v>1477</v>
      </c>
      <c r="AB935" t="str">
        <f t="shared" si="1374"/>
        <v/>
      </c>
      <c r="AC935">
        <f t="shared" si="1320"/>
        <v>1477</v>
      </c>
      <c r="AD935" s="6">
        <v>1</v>
      </c>
      <c r="AE935" t="s">
        <v>941</v>
      </c>
      <c r="AF935" t="s">
        <v>918</v>
      </c>
      <c r="AG935" t="s">
        <v>941</v>
      </c>
      <c r="AH935" t="s">
        <v>924</v>
      </c>
      <c r="AI935" t="str">
        <f t="shared" si="1325"/>
        <v>e</v>
      </c>
      <c r="AJ935" t="str">
        <f t="shared" si="1326"/>
        <v/>
      </c>
      <c r="AK935" t="str">
        <f t="shared" si="1327"/>
        <v/>
      </c>
      <c r="AL935" t="str">
        <f t="shared" si="1328"/>
        <v/>
      </c>
      <c r="AM935" t="str">
        <f t="shared" si="1329"/>
        <v/>
      </c>
      <c r="AN935" t="str">
        <f t="shared" si="1330"/>
        <v>Home</v>
      </c>
      <c r="AO935" t="str">
        <f t="shared" si="1331"/>
        <v>h</v>
      </c>
      <c r="AP935" t="str">
        <f t="shared" si="1332"/>
        <v/>
      </c>
      <c r="AQ935" t="str">
        <f t="shared" si="1333"/>
        <v/>
      </c>
      <c r="AR935" t="str">
        <f t="shared" si="1334"/>
        <v>Home</v>
      </c>
      <c r="AS935" t="str">
        <f t="shared" si="1335"/>
        <v>h</v>
      </c>
      <c r="AT935" t="str">
        <f t="shared" si="1336"/>
        <v>Offensive</v>
      </c>
      <c r="AU935" t="str">
        <f t="shared" si="1337"/>
        <v/>
      </c>
      <c r="AV935" t="str">
        <f t="shared" si="1338"/>
        <v/>
      </c>
      <c r="AW935" t="str" cm="1">
        <f t="array" ref="AW935">IFERROR(IF(O935&lt;&gt;"",O935,IF(OR($S935="",$T935=""),"",IF(O935&lt;&gt;"",O935,IF($T935&lt;&gt;"",_xlfn._xlws.FILTER(O:O,($BU:$BU=$BU935)*($I:$I=$I935)*($T:$T=$T935)*($S:$S=_xlfn.MINIFS($S:$S,$T:$T,"="&amp;$T935)),"")))))&amp;"",IF(O935="","",""))&amp;""</f>
        <v>OffensivePlay_Possession-DriveWide</v>
      </c>
      <c r="AX935" t="str" cm="1">
        <f t="array" ref="AX935">IFERROR(IF(P935&lt;&gt;"",P935,IF(OR($S935="",$T935=""),"",IF($T935&lt;&gt;"",_xlfn._xlws.FILTER(P:P,($BU:$BU=$BU935)*($I:$I=$I935)*($T:$T=$T935)*($S:$S=_xlfn.MINIFS($S:$S,$T:$T,"="&amp;$T935)),""))))&amp;"",IF(P935="","",""))&amp;""</f>
        <v/>
      </c>
      <c r="AY935" t="str" cm="1">
        <f t="array" ref="AY935">IFERROR(IF(Q935&lt;&gt;"",Q935,IF(OR($S935="",$T935=""),"",IF($T935&lt;&gt;"",_xlfn._xlws.FILTER(Q:Q,($BU:$BU=$BU935)*($I:$I=$I935)*($T:$T=$T935)*($S:$S=_xlfn.MINIFS($S:$S,$T:$T,"="&amp;$T935)),""))))&amp;"",IF(Q935="","",""))&amp;""</f>
        <v>s</v>
      </c>
      <c r="AZ935" t="str" cm="1">
        <f t="array" ref="AZ935">IFERROR(IF(R935&lt;&gt;"",R935,IF(OR($S935="",$T935=""),"",IF($T935&lt;&gt;"",_xlfn._xlws.FILTER(R:R,($BU:$BU=$BU935)*($I:$I=$I935)*($T:$T=$T935)*($S:$S=_xlfn.MINIFS($S:$S,$T:$T,"="&amp;$T935)),""))))&amp;"",IF(R935="","",""))&amp;""</f>
        <v>1</v>
      </c>
      <c r="BA935" s="6">
        <f t="shared" si="1339"/>
        <v>84</v>
      </c>
      <c r="BB935">
        <f t="shared" ref="BB935:BD935" si="1385">BB934</f>
        <v>18987</v>
      </c>
      <c r="BC935" t="str">
        <f t="shared" si="1385"/>
        <v>Velodrome</v>
      </c>
      <c r="BD935" t="str">
        <f t="shared" si="1385"/>
        <v>Outlaws</v>
      </c>
      <c r="BE935" t="s">
        <v>13</v>
      </c>
      <c r="BF935" t="s">
        <v>756</v>
      </c>
      <c r="BI935" cm="1">
        <f t="array" aca="1" ref="BI935" ca="1">IFERROR(_xlfn._xlws.FILTER(shifts!A:A,(shifts!B:B=events!AD935)*(shifts!AG:AG&gt;=events!BK935)*(shifts!AH:AH&lt;=events!BL935)),BI934)</f>
        <v>34</v>
      </c>
      <c r="BJ935" s="15">
        <f t="shared" si="1341"/>
        <v>2</v>
      </c>
      <c r="BK935">
        <f t="shared" si="1342"/>
        <v>233</v>
      </c>
      <c r="BL935">
        <f t="shared" si="1343"/>
        <v>231</v>
      </c>
      <c r="BM935" s="15">
        <f>SUMIFS(BJ$2:BJ935,K$2:K935,"=Intermission")+SUMIFS(BJ$2:BJ935,K$2:K935,"=Timeout")</f>
        <v>0</v>
      </c>
      <c r="BN935">
        <f t="shared" si="1344"/>
        <v>0</v>
      </c>
      <c r="BO935" s="19">
        <f t="shared" si="1345"/>
        <v>847</v>
      </c>
      <c r="BP935">
        <f t="shared" si="1346"/>
        <v>842</v>
      </c>
      <c r="BQ935" s="17">
        <f t="shared" si="1347"/>
        <v>849</v>
      </c>
      <c r="BR935" t="str">
        <f t="shared" si="1348"/>
        <v>event_team_player_1</v>
      </c>
      <c r="BS935">
        <f>COUNTIFS(S$3:S935,"="&amp;S935,AI$3:AI935,"="&amp;AI935)</f>
        <v>1</v>
      </c>
      <c r="BT935" t="str">
        <f>IFERROR(VLOOKUP(BB935&amp;BU935&amp;X935,game_rosters!U:W,3,FALSE),"")</f>
        <v>P100201</v>
      </c>
      <c r="BU935" t="str">
        <f t="shared" si="1349"/>
        <v>Velodrome</v>
      </c>
    </row>
    <row r="936" spans="1:73" x14ac:dyDescent="0.2">
      <c r="A936" t="str">
        <f t="shared" si="1324"/>
        <v/>
      </c>
      <c r="I936" s="44">
        <v>13</v>
      </c>
      <c r="O936" t="s">
        <v>602</v>
      </c>
      <c r="R936" s="51">
        <v>1</v>
      </c>
      <c r="S936">
        <v>477</v>
      </c>
      <c r="T936" t="s">
        <v>756</v>
      </c>
      <c r="X936">
        <v>13</v>
      </c>
      <c r="AA936">
        <f t="shared" si="1373"/>
        <v>1477</v>
      </c>
      <c r="AB936" t="str">
        <f t="shared" si="1374"/>
        <v/>
      </c>
      <c r="AC936">
        <f t="shared" si="1320"/>
        <v>1477</v>
      </c>
      <c r="AD936" s="6">
        <v>1</v>
      </c>
      <c r="AE936" t="s">
        <v>941</v>
      </c>
      <c r="AF936" t="s">
        <v>918</v>
      </c>
      <c r="AG936" t="s">
        <v>941</v>
      </c>
      <c r="AH936" t="s">
        <v>924</v>
      </c>
      <c r="AI936" t="str">
        <f t="shared" si="1325"/>
        <v>o</v>
      </c>
      <c r="AJ936" t="str">
        <f t="shared" si="1326"/>
        <v/>
      </c>
      <c r="AK936" t="str">
        <f t="shared" si="1327"/>
        <v/>
      </c>
      <c r="AL936" t="str">
        <f t="shared" si="1328"/>
        <v/>
      </c>
      <c r="AM936" t="str">
        <f t="shared" si="1329"/>
        <v/>
      </c>
      <c r="AN936" t="str">
        <f t="shared" si="1330"/>
        <v>Home</v>
      </c>
      <c r="AO936" t="str">
        <f t="shared" si="1331"/>
        <v>h</v>
      </c>
      <c r="AP936" t="str">
        <f t="shared" si="1332"/>
        <v/>
      </c>
      <c r="AQ936" t="str">
        <f t="shared" si="1333"/>
        <v/>
      </c>
      <c r="AR936" t="str">
        <f t="shared" si="1334"/>
        <v>Home</v>
      </c>
      <c r="AS936" t="str">
        <f t="shared" si="1335"/>
        <v>h</v>
      </c>
      <c r="AT936" t="str">
        <f t="shared" si="1336"/>
        <v>Defensive</v>
      </c>
      <c r="AU936" t="str">
        <f t="shared" si="1337"/>
        <v/>
      </c>
      <c r="AV936" t="str">
        <f t="shared" si="1338"/>
        <v/>
      </c>
      <c r="AW936" t="str" cm="1">
        <f t="array" ref="AW936">IFERROR(IF(O936&lt;&gt;"",O936,IF(OR($S936="",$T936=""),"",IF(O936&lt;&gt;"",O936,IF($T936&lt;&gt;"",_xlfn._xlws.FILTER(O:O,($BU:$BU=$BU936)*($I:$I=$I936)*($T:$T=$T936)*($S:$S=_xlfn.MINIFS($S:$S,$T:$T,"="&amp;$T936)),"")))))&amp;"",IF(O936="","",""))&amp;""</f>
        <v>Defensive_PlayPossession-StickCheck</v>
      </c>
      <c r="AX936" t="str" cm="1">
        <f t="array" ref="AX936">IFERROR(IF(P936&lt;&gt;"",P936,IF(OR($S936="",$T936=""),"",IF($T936&lt;&gt;"",_xlfn._xlws.FILTER(P:P,($BU:$BU=$BU936)*($I:$I=$I936)*($T:$T=$T936)*($S:$S=_xlfn.MINIFS($S:$S,$T:$T,"="&amp;$T936)),""))))&amp;"",IF(P936="","",""))&amp;""</f>
        <v/>
      </c>
      <c r="AY936" t="str" cm="1">
        <f t="array" ref="AY936">IFERROR(IF(Q936&lt;&gt;"",Q936,IF(OR($S936="",$T936=""),"",IF($T936&lt;&gt;"",_xlfn._xlws.FILTER(Q:Q,($BU:$BU=$BU936)*($I:$I=$I936)*($T:$T=$T936)*($S:$S=_xlfn.MINIFS($S:$S,$T:$T,"="&amp;$T936)),""))))&amp;"",IF(Q936="","",""))&amp;""</f>
        <v/>
      </c>
      <c r="AZ936" t="str" cm="1">
        <f t="array" ref="AZ936">IFERROR(IF(R936&lt;&gt;"",R936,IF(OR($S936="",$T936=""),"",IF($T936&lt;&gt;"",_xlfn._xlws.FILTER(R:R,($BU:$BU=$BU936)*($I:$I=$I936)*($T:$T=$T936)*($S:$S=_xlfn.MINIFS($S:$S,$T:$T,"="&amp;$T936)),""))))&amp;"",IF(R936="","",""))&amp;""</f>
        <v>1</v>
      </c>
      <c r="BA936" s="6">
        <f t="shared" si="1339"/>
        <v>84</v>
      </c>
      <c r="BB936">
        <f t="shared" ref="BB936:BD936" si="1386">BB935</f>
        <v>18987</v>
      </c>
      <c r="BC936" t="str">
        <f t="shared" si="1386"/>
        <v>Velodrome</v>
      </c>
      <c r="BD936" t="str">
        <f t="shared" si="1386"/>
        <v>Outlaws</v>
      </c>
      <c r="BE936" t="s">
        <v>13</v>
      </c>
      <c r="BF936" t="s">
        <v>756</v>
      </c>
      <c r="BI936" cm="1">
        <f t="array" aca="1" ref="BI936" ca="1">IFERROR(_xlfn._xlws.FILTER(shifts!A:A,(shifts!B:B=events!AD936)*(shifts!AG:AG&gt;=events!BK936)*(shifts!AH:AH&lt;=events!BL936)),BI935)</f>
        <v>34</v>
      </c>
      <c r="BJ936" s="15">
        <f t="shared" si="1341"/>
        <v>2</v>
      </c>
      <c r="BK936">
        <f t="shared" si="1342"/>
        <v>233</v>
      </c>
      <c r="BL936">
        <f t="shared" si="1343"/>
        <v>231</v>
      </c>
      <c r="BM936" s="15">
        <f>SUMIFS(BJ$2:BJ936,K$2:K936,"=Intermission")+SUMIFS(BJ$2:BJ936,K$2:K936,"=Timeout")</f>
        <v>0</v>
      </c>
      <c r="BN936">
        <f t="shared" si="1344"/>
        <v>0</v>
      </c>
      <c r="BO936" s="19">
        <f t="shared" si="1345"/>
        <v>847</v>
      </c>
      <c r="BP936">
        <f t="shared" si="1346"/>
        <v>842</v>
      </c>
      <c r="BQ936" s="17">
        <f t="shared" si="1347"/>
        <v>849</v>
      </c>
      <c r="BR936" t="str">
        <f t="shared" si="1348"/>
        <v>opp_team_player_1</v>
      </c>
      <c r="BS936">
        <f>COUNTIFS(S$3:S936,"="&amp;S936,AI$3:AI936,"="&amp;AI936)</f>
        <v>1</v>
      </c>
      <c r="BT936" t="str">
        <f>IFERROR(VLOOKUP(BB936&amp;BU936&amp;X936,game_rosters!U:W,3,FALSE),"")</f>
        <v>P100031</v>
      </c>
      <c r="BU936" t="str">
        <f t="shared" si="1349"/>
        <v>Outlaws</v>
      </c>
    </row>
    <row r="937" spans="1:73" x14ac:dyDescent="0.2">
      <c r="A937">
        <f t="shared" si="1324"/>
        <v>1</v>
      </c>
      <c r="I937" s="44">
        <v>42</v>
      </c>
      <c r="K937" t="s">
        <v>13</v>
      </c>
      <c r="O937" t="s">
        <v>633</v>
      </c>
      <c r="P937" t="s">
        <v>570</v>
      </c>
      <c r="Q937" t="s">
        <v>595</v>
      </c>
      <c r="R937" s="51">
        <v>1</v>
      </c>
      <c r="S937">
        <v>478</v>
      </c>
      <c r="T937" t="s">
        <v>756</v>
      </c>
      <c r="W937" t="s">
        <v>735</v>
      </c>
      <c r="X937">
        <v>42</v>
      </c>
      <c r="Z937">
        <v>1</v>
      </c>
      <c r="AA937">
        <f t="shared" si="1373"/>
        <v>1478</v>
      </c>
      <c r="AB937" t="str">
        <f t="shared" si="1374"/>
        <v/>
      </c>
      <c r="AC937">
        <f t="shared" si="1320"/>
        <v>1478</v>
      </c>
      <c r="AD937" s="6">
        <v>1</v>
      </c>
      <c r="AE937" t="s">
        <v>941</v>
      </c>
      <c r="AF937" t="s">
        <v>924</v>
      </c>
      <c r="AG937" t="s">
        <v>941</v>
      </c>
      <c r="AH937" t="s">
        <v>751</v>
      </c>
      <c r="AI937" t="str">
        <f t="shared" si="1325"/>
        <v>e</v>
      </c>
      <c r="AJ937" t="str">
        <f t="shared" si="1326"/>
        <v/>
      </c>
      <c r="AK937" t="str">
        <f t="shared" si="1327"/>
        <v/>
      </c>
      <c r="AL937" t="str">
        <f t="shared" si="1328"/>
        <v/>
      </c>
      <c r="AM937" t="str">
        <f t="shared" si="1329"/>
        <v/>
      </c>
      <c r="AN937" t="str">
        <f t="shared" si="1330"/>
        <v>Home</v>
      </c>
      <c r="AO937" t="str">
        <f t="shared" si="1331"/>
        <v>h</v>
      </c>
      <c r="AP937" t="str">
        <f t="shared" si="1332"/>
        <v/>
      </c>
      <c r="AQ937" t="str">
        <f t="shared" si="1333"/>
        <v/>
      </c>
      <c r="AR937" t="str">
        <f t="shared" si="1334"/>
        <v>Home</v>
      </c>
      <c r="AS937" t="str">
        <f t="shared" si="1335"/>
        <v>h</v>
      </c>
      <c r="AT937" t="str">
        <f t="shared" si="1336"/>
        <v>Offensive</v>
      </c>
      <c r="AU937" t="str">
        <f t="shared" si="1337"/>
        <v/>
      </c>
      <c r="AV937" t="str">
        <f t="shared" si="1338"/>
        <v/>
      </c>
      <c r="AW937" t="str" cm="1">
        <f t="array" ref="AW937">IFERROR(IF(O937&lt;&gt;"",O937,IF(OR($S937="",$T937=""),"",IF(O937&lt;&gt;"",O937,IF($T937&lt;&gt;"",_xlfn._xlws.FILTER(O:O,($BU:$BU=$BU937)*($I:$I=$I937)*($T:$T=$T937)*($S:$S=_xlfn.MINIFS($S:$S,$T:$T,"="&amp;$T937)),"")))))&amp;"",IF(O937="","",""))&amp;""</f>
        <v>OffensivePlay_Possession-Delay</v>
      </c>
      <c r="AX937" t="str" cm="1">
        <f t="array" ref="AX937">IFERROR(IF(P937&lt;&gt;"",P937,IF(OR($S937="",$T937=""),"",IF($T937&lt;&gt;"",_xlfn._xlws.FILTER(P:P,($BU:$BU=$BU937)*($I:$I=$I937)*($T:$T=$T937)*($S:$S=_xlfn.MINIFS($S:$S,$T:$T,"="&amp;$T937)),""))))&amp;"",IF(P937="","",""))&amp;""</f>
        <v>OffensivePlay_Possession-CutBack</v>
      </c>
      <c r="AY937" t="str" cm="1">
        <f t="array" ref="AY937">IFERROR(IF(Q937&lt;&gt;"",Q937,IF(OR($S937="",$T937=""),"",IF($T937&lt;&gt;"",_xlfn._xlws.FILTER(Q:Q,($BU:$BU=$BU937)*($I:$I=$I937)*($T:$T=$T937)*($S:$S=_xlfn.MINIFS($S:$S,$T:$T,"="&amp;$T937)),""))))&amp;"",IF(Q937="","",""))&amp;""</f>
        <v>s</v>
      </c>
      <c r="AZ937" t="str" cm="1">
        <f t="array" ref="AZ937">IFERROR(IF(R937&lt;&gt;"",R937,IF(OR($S937="",$T937=""),"",IF($T937&lt;&gt;"",_xlfn._xlws.FILTER(R:R,($BU:$BU=$BU937)*($I:$I=$I937)*($T:$T=$T937)*($S:$S=_xlfn.MINIFS($S:$S,$T:$T,"="&amp;$T937)),""))))&amp;"",IF(R937="","",""))&amp;""</f>
        <v>1</v>
      </c>
      <c r="BA937" s="6">
        <f t="shared" si="1339"/>
        <v>84</v>
      </c>
      <c r="BB937">
        <f t="shared" ref="BB937:BD937" si="1387">BB936</f>
        <v>18987</v>
      </c>
      <c r="BC937" t="str">
        <f t="shared" si="1387"/>
        <v>Velodrome</v>
      </c>
      <c r="BD937" t="str">
        <f t="shared" si="1387"/>
        <v>Outlaws</v>
      </c>
      <c r="BE937" t="s">
        <v>13</v>
      </c>
      <c r="BF937" t="s">
        <v>756</v>
      </c>
      <c r="BI937" cm="1">
        <f t="array" aca="1" ref="BI937" ca="1">IFERROR(_xlfn._xlws.FILTER(shifts!A:A,(shifts!B:B=events!AD937)*(shifts!AG:AG&gt;=events!BK937)*(shifts!AH:AH&lt;=events!BL937)),BI936)</f>
        <v>34</v>
      </c>
      <c r="BJ937" s="15">
        <f t="shared" si="1341"/>
        <v>2</v>
      </c>
      <c r="BK937">
        <f t="shared" si="1342"/>
        <v>231</v>
      </c>
      <c r="BL937">
        <f t="shared" si="1343"/>
        <v>229</v>
      </c>
      <c r="BM937" s="15">
        <f>SUMIFS(BJ$2:BJ937,K$2:K937,"=Intermission")+SUMIFS(BJ$2:BJ937,K$2:K937,"=Timeout")</f>
        <v>0</v>
      </c>
      <c r="BN937">
        <f t="shared" si="1344"/>
        <v>0</v>
      </c>
      <c r="BO937" s="19">
        <f t="shared" si="1345"/>
        <v>849</v>
      </c>
      <c r="BP937">
        <f t="shared" si="1346"/>
        <v>844</v>
      </c>
      <c r="BQ937" s="17">
        <f t="shared" si="1347"/>
        <v>851</v>
      </c>
      <c r="BR937" t="str">
        <f t="shared" si="1348"/>
        <v>event_team_player_1</v>
      </c>
      <c r="BS937">
        <f>COUNTIFS(S$3:S937,"="&amp;S937,AI$3:AI937,"="&amp;AI937)</f>
        <v>1</v>
      </c>
      <c r="BT937" t="str">
        <f>IFERROR(VLOOKUP(BB937&amp;BU937&amp;X937,game_rosters!U:W,3,FALSE),"")</f>
        <v>P100201</v>
      </c>
      <c r="BU937" t="str">
        <f t="shared" si="1349"/>
        <v>Velodrome</v>
      </c>
    </row>
    <row r="938" spans="1:73" x14ac:dyDescent="0.2">
      <c r="A938" t="str">
        <f t="shared" si="1324"/>
        <v/>
      </c>
      <c r="I938" s="44">
        <v>18</v>
      </c>
      <c r="R938" s="51">
        <v>1</v>
      </c>
      <c r="S938">
        <v>478</v>
      </c>
      <c r="T938" t="s">
        <v>756</v>
      </c>
      <c r="X938">
        <v>18</v>
      </c>
      <c r="AA938">
        <f t="shared" si="1373"/>
        <v>1478</v>
      </c>
      <c r="AB938" t="str">
        <f t="shared" si="1374"/>
        <v/>
      </c>
      <c r="AC938">
        <f t="shared" si="1320"/>
        <v>1478</v>
      </c>
      <c r="AD938" s="6">
        <v>1</v>
      </c>
      <c r="AE938" t="s">
        <v>941</v>
      </c>
      <c r="AF938" t="s">
        <v>924</v>
      </c>
      <c r="AG938" t="s">
        <v>941</v>
      </c>
      <c r="AH938" t="s">
        <v>751</v>
      </c>
      <c r="AI938" t="str">
        <f t="shared" si="1325"/>
        <v>o</v>
      </c>
      <c r="AJ938" t="str">
        <f t="shared" si="1326"/>
        <v/>
      </c>
      <c r="AK938" t="str">
        <f t="shared" si="1327"/>
        <v/>
      </c>
      <c r="AL938" t="str">
        <f t="shared" si="1328"/>
        <v/>
      </c>
      <c r="AM938" t="str">
        <f t="shared" si="1329"/>
        <v/>
      </c>
      <c r="AN938" t="str">
        <f t="shared" si="1330"/>
        <v>Home</v>
      </c>
      <c r="AO938" t="str">
        <f t="shared" si="1331"/>
        <v>h</v>
      </c>
      <c r="AP938" t="str">
        <f t="shared" si="1332"/>
        <v/>
      </c>
      <c r="AQ938" t="str">
        <f t="shared" si="1333"/>
        <v/>
      </c>
      <c r="AR938" t="str">
        <f t="shared" si="1334"/>
        <v>Home</v>
      </c>
      <c r="AS938" t="str">
        <f t="shared" si="1335"/>
        <v>h</v>
      </c>
      <c r="AT938" t="str">
        <f t="shared" si="1336"/>
        <v>Defensive</v>
      </c>
      <c r="AU938" t="str">
        <f t="shared" si="1337"/>
        <v/>
      </c>
      <c r="AV938" t="str">
        <f t="shared" si="1338"/>
        <v/>
      </c>
      <c r="AW938" t="str" cm="1">
        <f t="array" ref="AW938">IFERROR(IF(O938&lt;&gt;"",O938,IF(OR($S938="",$T938=""),"",IF(O938&lt;&gt;"",O938,IF($T938&lt;&gt;"",_xlfn._xlws.FILTER(O:O,($BU:$BU=$BU938)*($I:$I=$I938)*($T:$T=$T938)*($S:$S=_xlfn.MINIFS($S:$S,$T:$T,"="&amp;$T938)),"")))))&amp;"",IF(O938="","",""))&amp;""</f>
        <v/>
      </c>
      <c r="AX938" t="str" cm="1">
        <f t="array" ref="AX938">IFERROR(IF(P938&lt;&gt;"",P938,IF(OR($S938="",$T938=""),"",IF($T938&lt;&gt;"",_xlfn._xlws.FILTER(P:P,($BU:$BU=$BU938)*($I:$I=$I938)*($T:$T=$T938)*($S:$S=_xlfn.MINIFS($S:$S,$T:$T,"="&amp;$T938)),""))))&amp;"",IF(P938="","",""))&amp;""</f>
        <v/>
      </c>
      <c r="AY938" t="str" cm="1">
        <f t="array" ref="AY938">IFERROR(IF(Q938&lt;&gt;"",Q938,IF(OR($S938="",$T938=""),"",IF($T938&lt;&gt;"",_xlfn._xlws.FILTER(Q:Q,($BU:$BU=$BU938)*($I:$I=$I938)*($T:$T=$T938)*($S:$S=_xlfn.MINIFS($S:$S,$T:$T,"="&amp;$T938)),""))))&amp;"",IF(Q938="","",""))&amp;""</f>
        <v/>
      </c>
      <c r="AZ938" t="str" cm="1">
        <f t="array" ref="AZ938">IFERROR(IF(R938&lt;&gt;"",R938,IF(OR($S938="",$T938=""),"",IF($T938&lt;&gt;"",_xlfn._xlws.FILTER(R:R,($BU:$BU=$BU938)*($I:$I=$I938)*($T:$T=$T938)*($S:$S=_xlfn.MINIFS($S:$S,$T:$T,"="&amp;$T938)),""))))&amp;"",IF(R938="","",""))&amp;""</f>
        <v>1</v>
      </c>
      <c r="BA938" s="6">
        <f t="shared" si="1339"/>
        <v>84</v>
      </c>
      <c r="BB938">
        <f t="shared" ref="BB938:BD938" si="1388">BB937</f>
        <v>18987</v>
      </c>
      <c r="BC938" t="str">
        <f t="shared" si="1388"/>
        <v>Velodrome</v>
      </c>
      <c r="BD938" t="str">
        <f t="shared" si="1388"/>
        <v>Outlaws</v>
      </c>
      <c r="BE938" t="s">
        <v>13</v>
      </c>
      <c r="BF938" t="s">
        <v>756</v>
      </c>
      <c r="BI938" cm="1">
        <f t="array" aca="1" ref="BI938" ca="1">IFERROR(_xlfn._xlws.FILTER(shifts!A:A,(shifts!B:B=events!AD938)*(shifts!AG:AG&gt;=events!BK938)*(shifts!AH:AH&lt;=events!BL938)),BI937)</f>
        <v>34</v>
      </c>
      <c r="BJ938" s="15">
        <f t="shared" si="1341"/>
        <v>2</v>
      </c>
      <c r="BK938">
        <f t="shared" si="1342"/>
        <v>231</v>
      </c>
      <c r="BL938">
        <f t="shared" si="1343"/>
        <v>229</v>
      </c>
      <c r="BM938" s="15">
        <f>SUMIFS(BJ$2:BJ938,K$2:K938,"=Intermission")+SUMIFS(BJ$2:BJ938,K$2:K938,"=Timeout")</f>
        <v>0</v>
      </c>
      <c r="BN938">
        <f t="shared" si="1344"/>
        <v>0</v>
      </c>
      <c r="BO938" s="19">
        <f t="shared" si="1345"/>
        <v>849</v>
      </c>
      <c r="BP938">
        <f t="shared" si="1346"/>
        <v>844</v>
      </c>
      <c r="BQ938" s="17">
        <f t="shared" si="1347"/>
        <v>851</v>
      </c>
      <c r="BR938" t="str">
        <f t="shared" si="1348"/>
        <v>opp_team_player_1</v>
      </c>
      <c r="BS938">
        <f>COUNTIFS(S$3:S938,"="&amp;S938,AI$3:AI938,"="&amp;AI938)</f>
        <v>1</v>
      </c>
      <c r="BT938" t="str">
        <f>IFERROR(VLOOKUP(BB938&amp;BU938&amp;X938,game_rosters!U:W,3,FALSE),"")</f>
        <v>P100034</v>
      </c>
      <c r="BU938" t="str">
        <f t="shared" si="1349"/>
        <v>Outlaws</v>
      </c>
    </row>
    <row r="939" spans="1:73" x14ac:dyDescent="0.2">
      <c r="A939">
        <f t="shared" si="1324"/>
        <v>1</v>
      </c>
      <c r="I939" s="44">
        <v>42</v>
      </c>
      <c r="K939" t="s">
        <v>13</v>
      </c>
      <c r="O939" t="s">
        <v>627</v>
      </c>
      <c r="Q939" t="s">
        <v>594</v>
      </c>
      <c r="R939" s="51">
        <v>1</v>
      </c>
      <c r="S939">
        <v>479</v>
      </c>
      <c r="T939" t="s">
        <v>756</v>
      </c>
      <c r="W939" t="s">
        <v>735</v>
      </c>
      <c r="X939">
        <v>42</v>
      </c>
      <c r="Z939">
        <v>1</v>
      </c>
      <c r="AA939">
        <f t="shared" si="1373"/>
        <v>1479</v>
      </c>
      <c r="AB939" t="str">
        <f t="shared" si="1374"/>
        <v/>
      </c>
      <c r="AC939">
        <f t="shared" si="1320"/>
        <v>1479</v>
      </c>
      <c r="AD939" s="6">
        <v>1</v>
      </c>
      <c r="AE939" t="s">
        <v>941</v>
      </c>
      <c r="AF939" t="s">
        <v>751</v>
      </c>
      <c r="AG939" t="s">
        <v>941</v>
      </c>
      <c r="AH939" t="s">
        <v>900</v>
      </c>
      <c r="AI939" t="str">
        <f t="shared" si="1325"/>
        <v>e</v>
      </c>
      <c r="AJ939" t="str">
        <f t="shared" si="1326"/>
        <v/>
      </c>
      <c r="AK939" t="str">
        <f t="shared" si="1327"/>
        <v/>
      </c>
      <c r="AL939" t="str">
        <f t="shared" si="1328"/>
        <v/>
      </c>
      <c r="AM939" t="str">
        <f t="shared" si="1329"/>
        <v/>
      </c>
      <c r="AN939" t="str">
        <f t="shared" si="1330"/>
        <v>Home</v>
      </c>
      <c r="AO939" t="str">
        <f t="shared" si="1331"/>
        <v>h</v>
      </c>
      <c r="AP939" t="str">
        <f t="shared" si="1332"/>
        <v/>
      </c>
      <c r="AQ939" t="str">
        <f t="shared" si="1333"/>
        <v/>
      </c>
      <c r="AR939" t="str">
        <f t="shared" si="1334"/>
        <v>Home</v>
      </c>
      <c r="AS939" t="str">
        <f t="shared" si="1335"/>
        <v>h</v>
      </c>
      <c r="AT939" t="str">
        <f t="shared" si="1336"/>
        <v>Offensive</v>
      </c>
      <c r="AU939" t="str">
        <f t="shared" si="1337"/>
        <v/>
      </c>
      <c r="AV939" t="str">
        <f t="shared" si="1338"/>
        <v/>
      </c>
      <c r="AW939" t="str" cm="1">
        <f t="array" ref="AW939">IFERROR(IF(O939&lt;&gt;"",O939,IF(OR($S939="",$T939=""),"",IF(O939&lt;&gt;"",O939,IF($T939&lt;&gt;"",_xlfn._xlws.FILTER(O:O,($BU:$BU=$BU939)*($I:$I=$I939)*($T:$T=$T939)*($S:$S=_xlfn.MINIFS($S:$S,$T:$T,"="&amp;$T939)),"")))))&amp;"",IF(O939="","",""))&amp;""</f>
        <v>OffensivePlay_Possession-Deke</v>
      </c>
      <c r="AX939" t="str" cm="1">
        <f t="array" ref="AX939">IFERROR(IF(P939&lt;&gt;"",P939,IF(OR($S939="",$T939=""),"",IF($T939&lt;&gt;"",_xlfn._xlws.FILTER(P:P,($BU:$BU=$BU939)*($I:$I=$I939)*($T:$T=$T939)*($S:$S=_xlfn.MINIFS($S:$S,$T:$T,"="&amp;$T939)),""))))&amp;"",IF(P939="","",""))&amp;""</f>
        <v/>
      </c>
      <c r="AY939" t="str" cm="1">
        <f t="array" ref="AY939">IFERROR(IF(Q939&lt;&gt;"",Q939,IF(OR($S939="",$T939=""),"",IF($T939&lt;&gt;"",_xlfn._xlws.FILTER(Q:Q,($BU:$BU=$BU939)*($I:$I=$I939)*($T:$T=$T939)*($S:$S=_xlfn.MINIFS($S:$S,$T:$T,"="&amp;$T939)),""))))&amp;"",IF(Q939="","",""))&amp;""</f>
        <v>u</v>
      </c>
      <c r="AZ939" t="str" cm="1">
        <f t="array" ref="AZ939">IFERROR(IF(R939&lt;&gt;"",R939,IF(OR($S939="",$T939=""),"",IF($T939&lt;&gt;"",_xlfn._xlws.FILTER(R:R,($BU:$BU=$BU939)*($I:$I=$I939)*($T:$T=$T939)*($S:$S=_xlfn.MINIFS($S:$S,$T:$T,"="&amp;$T939)),""))))&amp;"",IF(R939="","",""))&amp;""</f>
        <v>1</v>
      </c>
      <c r="BA939" s="6">
        <f t="shared" si="1339"/>
        <v>84</v>
      </c>
      <c r="BB939">
        <f t="shared" ref="BB939:BD939" si="1389">BB938</f>
        <v>18987</v>
      </c>
      <c r="BC939" t="str">
        <f t="shared" si="1389"/>
        <v>Velodrome</v>
      </c>
      <c r="BD939" t="str">
        <f t="shared" si="1389"/>
        <v>Outlaws</v>
      </c>
      <c r="BE939" t="s">
        <v>13</v>
      </c>
      <c r="BF939" t="s">
        <v>756</v>
      </c>
      <c r="BI939" cm="1">
        <f t="array" aca="1" ref="BI939" ca="1">IFERROR(_xlfn._xlws.FILTER(shifts!A:A,(shifts!B:B=events!AD939)*(shifts!AG:AG&gt;=events!BK939)*(shifts!AH:AH&lt;=events!BL939)),BI938)</f>
        <v>34</v>
      </c>
      <c r="BJ939" s="15">
        <f t="shared" si="1341"/>
        <v>4</v>
      </c>
      <c r="BK939">
        <f t="shared" si="1342"/>
        <v>229</v>
      </c>
      <c r="BL939">
        <f t="shared" si="1343"/>
        <v>225</v>
      </c>
      <c r="BM939" s="15">
        <f>SUMIFS(BJ$2:BJ939,K$2:K939,"=Intermission")+SUMIFS(BJ$2:BJ939,K$2:K939,"=Timeout")</f>
        <v>0</v>
      </c>
      <c r="BN939">
        <f t="shared" si="1344"/>
        <v>0</v>
      </c>
      <c r="BO939" s="19">
        <f t="shared" si="1345"/>
        <v>851</v>
      </c>
      <c r="BP939">
        <f t="shared" si="1346"/>
        <v>846</v>
      </c>
      <c r="BQ939" s="17">
        <f t="shared" si="1347"/>
        <v>855</v>
      </c>
      <c r="BR939" t="str">
        <f t="shared" si="1348"/>
        <v>event_team_player_1</v>
      </c>
      <c r="BS939">
        <f>COUNTIFS(S$3:S939,"="&amp;S939,AI$3:AI939,"="&amp;AI939)</f>
        <v>1</v>
      </c>
      <c r="BT939" t="str">
        <f>IFERROR(VLOOKUP(BB939&amp;BU939&amp;X939,game_rosters!U:W,3,FALSE),"")</f>
        <v>P100201</v>
      </c>
      <c r="BU939" t="str">
        <f t="shared" si="1349"/>
        <v>Velodrome</v>
      </c>
    </row>
    <row r="940" spans="1:73" x14ac:dyDescent="0.2">
      <c r="A940" t="str">
        <f t="shared" si="1324"/>
        <v/>
      </c>
      <c r="I940" s="44">
        <v>18</v>
      </c>
      <c r="O940" t="s">
        <v>625</v>
      </c>
      <c r="Q940" t="s">
        <v>594</v>
      </c>
      <c r="R940" s="51">
        <v>1</v>
      </c>
      <c r="S940">
        <v>479</v>
      </c>
      <c r="T940" t="s">
        <v>756</v>
      </c>
      <c r="X940">
        <v>18</v>
      </c>
      <c r="AA940">
        <f t="shared" si="1373"/>
        <v>1479</v>
      </c>
      <c r="AB940" t="str">
        <f t="shared" si="1374"/>
        <v/>
      </c>
      <c r="AC940">
        <f t="shared" si="1320"/>
        <v>1479</v>
      </c>
      <c r="AD940" s="6">
        <v>1</v>
      </c>
      <c r="AE940" t="s">
        <v>941</v>
      </c>
      <c r="AF940" t="s">
        <v>751</v>
      </c>
      <c r="AG940" t="s">
        <v>941</v>
      </c>
      <c r="AH940" t="s">
        <v>900</v>
      </c>
      <c r="AI940" t="str">
        <f t="shared" si="1325"/>
        <v>o</v>
      </c>
      <c r="AJ940" t="str">
        <f t="shared" si="1326"/>
        <v/>
      </c>
      <c r="AK940" t="str">
        <f t="shared" si="1327"/>
        <v/>
      </c>
      <c r="AL940" t="str">
        <f t="shared" si="1328"/>
        <v/>
      </c>
      <c r="AM940" t="str">
        <f t="shared" si="1329"/>
        <v/>
      </c>
      <c r="AN940" t="str">
        <f t="shared" si="1330"/>
        <v>Home</v>
      </c>
      <c r="AO940" t="str">
        <f t="shared" si="1331"/>
        <v>h</v>
      </c>
      <c r="AP940" t="str">
        <f t="shared" si="1332"/>
        <v/>
      </c>
      <c r="AQ940" t="str">
        <f t="shared" si="1333"/>
        <v/>
      </c>
      <c r="AR940" t="str">
        <f t="shared" si="1334"/>
        <v>Home</v>
      </c>
      <c r="AS940" t="str">
        <f t="shared" si="1335"/>
        <v>h</v>
      </c>
      <c r="AT940" t="str">
        <f t="shared" si="1336"/>
        <v>Defensive</v>
      </c>
      <c r="AU940" t="str">
        <f t="shared" si="1337"/>
        <v/>
      </c>
      <c r="AV940" t="str">
        <f t="shared" si="1338"/>
        <v/>
      </c>
      <c r="AW940" t="str" cm="1">
        <f t="array" ref="AW940">IFERROR(IF(O940&lt;&gt;"",O940,IF(OR($S940="",$T940=""),"",IF(O940&lt;&gt;"",O940,IF($T940&lt;&gt;"",_xlfn._xlws.FILTER(O:O,($BU:$BU=$BU940)*($I:$I=$I940)*($T:$T=$T940)*($S:$S=_xlfn.MINIFS($S:$S,$T:$T,"="&amp;$T940)),"")))))&amp;"",IF(O940="","",""))&amp;""</f>
        <v>Defensive_PlayPossession-BeatDeke</v>
      </c>
      <c r="AX940" t="str" cm="1">
        <f t="array" ref="AX940">IFERROR(IF(P940&lt;&gt;"",P940,IF(OR($S940="",$T940=""),"",IF($T940&lt;&gt;"",_xlfn._xlws.FILTER(P:P,($BU:$BU=$BU940)*($I:$I=$I940)*($T:$T=$T940)*($S:$S=_xlfn.MINIFS($S:$S,$T:$T,"="&amp;$T940)),""))))&amp;"",IF(P940="","",""))&amp;""</f>
        <v/>
      </c>
      <c r="AY940" t="str" cm="1">
        <f t="array" ref="AY940">IFERROR(IF(Q940&lt;&gt;"",Q940,IF(OR($S940="",$T940=""),"",IF($T940&lt;&gt;"",_xlfn._xlws.FILTER(Q:Q,($BU:$BU=$BU940)*($I:$I=$I940)*($T:$T=$T940)*($S:$S=_xlfn.MINIFS($S:$S,$T:$T,"="&amp;$T940)),""))))&amp;"",IF(Q940="","",""))&amp;""</f>
        <v>u</v>
      </c>
      <c r="AZ940" t="str" cm="1">
        <f t="array" ref="AZ940">IFERROR(IF(R940&lt;&gt;"",R940,IF(OR($S940="",$T940=""),"",IF($T940&lt;&gt;"",_xlfn._xlws.FILTER(R:R,($BU:$BU=$BU940)*($I:$I=$I940)*($T:$T=$T940)*($S:$S=_xlfn.MINIFS($S:$S,$T:$T,"="&amp;$T940)),""))))&amp;"",IF(R940="","",""))&amp;""</f>
        <v>1</v>
      </c>
      <c r="BA940" s="6">
        <f t="shared" si="1339"/>
        <v>84</v>
      </c>
      <c r="BB940">
        <f t="shared" ref="BB940:BD940" si="1390">BB939</f>
        <v>18987</v>
      </c>
      <c r="BC940" t="str">
        <f t="shared" si="1390"/>
        <v>Velodrome</v>
      </c>
      <c r="BD940" t="str">
        <f t="shared" si="1390"/>
        <v>Outlaws</v>
      </c>
      <c r="BE940" t="s">
        <v>13</v>
      </c>
      <c r="BF940" t="s">
        <v>756</v>
      </c>
      <c r="BI940" cm="1">
        <f t="array" aca="1" ref="BI940" ca="1">IFERROR(_xlfn._xlws.FILTER(shifts!A:A,(shifts!B:B=events!AD940)*(shifts!AG:AG&gt;=events!BK940)*(shifts!AH:AH&lt;=events!BL940)),BI939)</f>
        <v>34</v>
      </c>
      <c r="BJ940" s="15">
        <f t="shared" si="1341"/>
        <v>4</v>
      </c>
      <c r="BK940">
        <f t="shared" si="1342"/>
        <v>229</v>
      </c>
      <c r="BL940">
        <f t="shared" si="1343"/>
        <v>225</v>
      </c>
      <c r="BM940" s="15">
        <f>SUMIFS(BJ$2:BJ940,K$2:K940,"=Intermission")+SUMIFS(BJ$2:BJ940,K$2:K940,"=Timeout")</f>
        <v>0</v>
      </c>
      <c r="BN940">
        <f t="shared" si="1344"/>
        <v>0</v>
      </c>
      <c r="BO940" s="19">
        <f t="shared" si="1345"/>
        <v>851</v>
      </c>
      <c r="BP940">
        <f t="shared" si="1346"/>
        <v>846</v>
      </c>
      <c r="BQ940" s="17">
        <f t="shared" si="1347"/>
        <v>855</v>
      </c>
      <c r="BR940" t="str">
        <f t="shared" si="1348"/>
        <v>opp_team_player_1</v>
      </c>
      <c r="BS940">
        <f>COUNTIFS(S$3:S940,"="&amp;S940,AI$3:AI940,"="&amp;AI940)</f>
        <v>1</v>
      </c>
      <c r="BT940" t="str">
        <f>IFERROR(VLOOKUP(BB940&amp;BU940&amp;X940,game_rosters!U:W,3,FALSE),"")</f>
        <v>P100034</v>
      </c>
      <c r="BU940" t="str">
        <f t="shared" si="1349"/>
        <v>Outlaws</v>
      </c>
    </row>
    <row r="941" spans="1:73" x14ac:dyDescent="0.2">
      <c r="A941" t="str">
        <f t="shared" si="1324"/>
        <v/>
      </c>
      <c r="I941" s="44">
        <v>13</v>
      </c>
      <c r="O941" t="s">
        <v>602</v>
      </c>
      <c r="R941" s="51">
        <v>1</v>
      </c>
      <c r="S941">
        <v>479</v>
      </c>
      <c r="T941" t="s">
        <v>756</v>
      </c>
      <c r="X941">
        <v>13</v>
      </c>
      <c r="AA941">
        <f t="shared" si="1373"/>
        <v>1479</v>
      </c>
      <c r="AB941" t="str">
        <f t="shared" si="1374"/>
        <v/>
      </c>
      <c r="AC941">
        <f t="shared" si="1320"/>
        <v>1479</v>
      </c>
      <c r="AD941" s="6">
        <v>1</v>
      </c>
      <c r="AE941" t="s">
        <v>941</v>
      </c>
      <c r="AF941" t="s">
        <v>751</v>
      </c>
      <c r="AG941" t="s">
        <v>941</v>
      </c>
      <c r="AH941" t="s">
        <v>900</v>
      </c>
      <c r="AI941" t="str">
        <f t="shared" si="1325"/>
        <v>o</v>
      </c>
      <c r="AJ941" t="str">
        <f t="shared" si="1326"/>
        <v/>
      </c>
      <c r="AK941" t="str">
        <f t="shared" si="1327"/>
        <v/>
      </c>
      <c r="AL941" t="str">
        <f t="shared" si="1328"/>
        <v/>
      </c>
      <c r="AM941" t="str">
        <f t="shared" si="1329"/>
        <v/>
      </c>
      <c r="AN941" t="str">
        <f t="shared" si="1330"/>
        <v>Home</v>
      </c>
      <c r="AO941" t="str">
        <f t="shared" si="1331"/>
        <v>h</v>
      </c>
      <c r="AP941" t="str">
        <f t="shared" si="1332"/>
        <v/>
      </c>
      <c r="AQ941" t="str">
        <f t="shared" si="1333"/>
        <v/>
      </c>
      <c r="AR941" t="str">
        <f t="shared" si="1334"/>
        <v>Home</v>
      </c>
      <c r="AS941" t="str">
        <f t="shared" si="1335"/>
        <v>h</v>
      </c>
      <c r="AT941" t="str">
        <f t="shared" si="1336"/>
        <v>Defensive</v>
      </c>
      <c r="AU941" t="str">
        <f t="shared" si="1337"/>
        <v/>
      </c>
      <c r="AV941" t="str">
        <f t="shared" si="1338"/>
        <v/>
      </c>
      <c r="AW941" t="str" cm="1">
        <f t="array" ref="AW941">IFERROR(IF(O941&lt;&gt;"",O941,IF(OR($S941="",$T941=""),"",IF(O941&lt;&gt;"",O941,IF($T941&lt;&gt;"",_xlfn._xlws.FILTER(O:O,($BU:$BU=$BU941)*($I:$I=$I941)*($T:$T=$T941)*($S:$S=_xlfn.MINIFS($S:$S,$T:$T,"="&amp;$T941)),"")))))&amp;"",IF(O941="","",""))&amp;""</f>
        <v>Defensive_PlayPossession-StickCheck</v>
      </c>
      <c r="AX941" t="str" cm="1">
        <f t="array" ref="AX941">IFERROR(IF(P941&lt;&gt;"",P941,IF(OR($S941="",$T941=""),"",IF($T941&lt;&gt;"",_xlfn._xlws.FILTER(P:P,($BU:$BU=$BU941)*($I:$I=$I941)*($T:$T=$T941)*($S:$S=_xlfn.MINIFS($S:$S,$T:$T,"="&amp;$T941)),""))))&amp;"",IF(P941="","",""))&amp;""</f>
        <v/>
      </c>
      <c r="AY941" t="str" cm="1">
        <f t="array" ref="AY941">IFERROR(IF(Q941&lt;&gt;"",Q941,IF(OR($S941="",$T941=""),"",IF($T941&lt;&gt;"",_xlfn._xlws.FILTER(Q:Q,($BU:$BU=$BU941)*($I:$I=$I941)*($T:$T=$T941)*($S:$S=_xlfn.MINIFS($S:$S,$T:$T,"="&amp;$T941)),""))))&amp;"",IF(Q941="","",""))&amp;""</f>
        <v/>
      </c>
      <c r="AZ941" t="str" cm="1">
        <f t="array" ref="AZ941">IFERROR(IF(R941&lt;&gt;"",R941,IF(OR($S941="",$T941=""),"",IF($T941&lt;&gt;"",_xlfn._xlws.FILTER(R:R,($BU:$BU=$BU941)*($I:$I=$I941)*($T:$T=$T941)*($S:$S=_xlfn.MINIFS($S:$S,$T:$T,"="&amp;$T941)),""))))&amp;"",IF(R941="","",""))&amp;""</f>
        <v>1</v>
      </c>
      <c r="BA941" s="6">
        <f t="shared" si="1339"/>
        <v>84</v>
      </c>
      <c r="BB941">
        <f t="shared" ref="BB941:BD941" si="1391">BB940</f>
        <v>18987</v>
      </c>
      <c r="BC941" t="str">
        <f t="shared" si="1391"/>
        <v>Velodrome</v>
      </c>
      <c r="BD941" t="str">
        <f t="shared" si="1391"/>
        <v>Outlaws</v>
      </c>
      <c r="BE941" t="s">
        <v>13</v>
      </c>
      <c r="BF941" t="s">
        <v>756</v>
      </c>
      <c r="BI941" cm="1">
        <f t="array" aca="1" ref="BI941" ca="1">IFERROR(_xlfn._xlws.FILTER(shifts!A:A,(shifts!B:B=events!AD941)*(shifts!AG:AG&gt;=events!BK941)*(shifts!AH:AH&lt;=events!BL941)),BI940)</f>
        <v>34</v>
      </c>
      <c r="BJ941" s="15">
        <f t="shared" si="1341"/>
        <v>4</v>
      </c>
      <c r="BK941">
        <f t="shared" si="1342"/>
        <v>229</v>
      </c>
      <c r="BL941">
        <f t="shared" si="1343"/>
        <v>225</v>
      </c>
      <c r="BM941" s="15">
        <f>SUMIFS(BJ$2:BJ941,K$2:K941,"=Intermission")+SUMIFS(BJ$2:BJ941,K$2:K941,"=Timeout")</f>
        <v>0</v>
      </c>
      <c r="BN941">
        <f t="shared" si="1344"/>
        <v>0</v>
      </c>
      <c r="BO941" s="19">
        <f t="shared" si="1345"/>
        <v>851</v>
      </c>
      <c r="BP941">
        <f t="shared" si="1346"/>
        <v>846</v>
      </c>
      <c r="BQ941" s="17">
        <f t="shared" si="1347"/>
        <v>855</v>
      </c>
      <c r="BR941" t="str">
        <f t="shared" si="1348"/>
        <v>opp_team_player_2</v>
      </c>
      <c r="BS941">
        <f>COUNTIFS(S$3:S941,"="&amp;S941,AI$3:AI941,"="&amp;AI941)</f>
        <v>2</v>
      </c>
      <c r="BT941" t="str">
        <f>IFERROR(VLOOKUP(BB941&amp;BU941&amp;X941,game_rosters!U:W,3,FALSE),"")</f>
        <v>P100031</v>
      </c>
      <c r="BU941" t="str">
        <f t="shared" si="1349"/>
        <v>Outlaws</v>
      </c>
    </row>
    <row r="942" spans="1:73" x14ac:dyDescent="0.2">
      <c r="A942">
        <f t="shared" si="1324"/>
        <v>1</v>
      </c>
      <c r="I942" s="44">
        <v>44</v>
      </c>
      <c r="K942" t="s">
        <v>230</v>
      </c>
      <c r="L942" t="s">
        <v>389</v>
      </c>
      <c r="M942" t="s">
        <v>432</v>
      </c>
      <c r="N942" t="s">
        <v>595</v>
      </c>
      <c r="O942" t="s">
        <v>601</v>
      </c>
      <c r="Q942" t="s">
        <v>595</v>
      </c>
      <c r="R942" s="51">
        <v>1</v>
      </c>
      <c r="S942">
        <v>480</v>
      </c>
      <c r="T942" t="s">
        <v>756</v>
      </c>
      <c r="W942" t="s">
        <v>731</v>
      </c>
      <c r="X942">
        <v>44</v>
      </c>
      <c r="Z942">
        <v>1</v>
      </c>
      <c r="AA942">
        <f t="shared" si="1373"/>
        <v>1480</v>
      </c>
      <c r="AB942" t="str">
        <f t="shared" si="1374"/>
        <v/>
      </c>
      <c r="AC942">
        <f t="shared" si="1320"/>
        <v>1480</v>
      </c>
      <c r="AD942" s="6">
        <v>1</v>
      </c>
      <c r="AE942" t="s">
        <v>941</v>
      </c>
      <c r="AF942" t="s">
        <v>900</v>
      </c>
      <c r="AG942" t="s">
        <v>756</v>
      </c>
      <c r="AH942" t="s">
        <v>756</v>
      </c>
      <c r="AI942" t="str">
        <f t="shared" si="1325"/>
        <v>e</v>
      </c>
      <c r="AJ942" t="str">
        <f t="shared" si="1326"/>
        <v/>
      </c>
      <c r="AK942" t="str">
        <f t="shared" si="1327"/>
        <v/>
      </c>
      <c r="AL942" t="str">
        <f t="shared" si="1328"/>
        <v/>
      </c>
      <c r="AM942" t="str">
        <f t="shared" si="1329"/>
        <v/>
      </c>
      <c r="AN942" t="str">
        <f t="shared" si="1330"/>
        <v>Away</v>
      </c>
      <c r="AO942" t="str">
        <f t="shared" si="1331"/>
        <v>a</v>
      </c>
      <c r="AP942" t="str">
        <f t="shared" si="1332"/>
        <v/>
      </c>
      <c r="AQ942" t="str">
        <f t="shared" si="1333"/>
        <v/>
      </c>
      <c r="AR942" t="str">
        <f t="shared" si="1334"/>
        <v>Away</v>
      </c>
      <c r="AS942" t="str">
        <f t="shared" si="1335"/>
        <v>a</v>
      </c>
      <c r="AT942" t="str">
        <f t="shared" si="1336"/>
        <v>Defensive</v>
      </c>
      <c r="AU942" t="str">
        <f t="shared" si="1337"/>
        <v/>
      </c>
      <c r="AV942" t="str">
        <f t="shared" si="1338"/>
        <v/>
      </c>
      <c r="AW942" t="str" cm="1">
        <f t="array" ref="AW942">IFERROR(IF(O942&lt;&gt;"",O942,IF(OR($S942="",$T942=""),"",IF(O942&lt;&gt;"",O942,IF($T942&lt;&gt;"",_xlfn._xlws.FILTER(O:O,($BU:$BU=$BU942)*($I:$I=$I942)*($T:$T=$T942)*($S:$S=_xlfn.MINIFS($S:$S,$T:$T,"="&amp;$T942)),"")))))&amp;"",IF(O942="","",""))&amp;""</f>
        <v>Defensive_PlayPossession-PokeCheck</v>
      </c>
      <c r="AX942" t="str" cm="1">
        <f t="array" ref="AX942">IFERROR(IF(P942&lt;&gt;"",P942,IF(OR($S942="",$T942=""),"",IF($T942&lt;&gt;"",_xlfn._xlws.FILTER(P:P,($BU:$BU=$BU942)*($I:$I=$I942)*($T:$T=$T942)*($S:$S=_xlfn.MINIFS($S:$S,$T:$T,"="&amp;$T942)),""))))&amp;"",IF(P942="","",""))&amp;""</f>
        <v/>
      </c>
      <c r="AY942" t="str" cm="1">
        <f t="array" ref="AY942">IFERROR(IF(Q942&lt;&gt;"",Q942,IF(OR($S942="",$T942=""),"",IF($T942&lt;&gt;"",_xlfn._xlws.FILTER(Q:Q,($BU:$BU=$BU942)*($I:$I=$I942)*($T:$T=$T942)*($S:$S=_xlfn.MINIFS($S:$S,$T:$T,"="&amp;$T942)),""))))&amp;"",IF(Q942="","",""))&amp;""</f>
        <v>s</v>
      </c>
      <c r="AZ942" t="str" cm="1">
        <f t="array" ref="AZ942">IFERROR(IF(R942&lt;&gt;"",R942,IF(OR($S942="",$T942=""),"",IF($T942&lt;&gt;"",_xlfn._xlws.FILTER(R:R,($BU:$BU=$BU942)*($I:$I=$I942)*($T:$T=$T942)*($S:$S=_xlfn.MINIFS($S:$S,$T:$T,"="&amp;$T942)),""))))&amp;"",IF(R942="","",""))&amp;""</f>
        <v>1</v>
      </c>
      <c r="BA942" s="6">
        <f t="shared" si="1339"/>
        <v>84</v>
      </c>
      <c r="BB942">
        <f t="shared" ref="BB942:BD942" si="1392">BB941</f>
        <v>18987</v>
      </c>
      <c r="BC942" t="str">
        <f t="shared" si="1392"/>
        <v>Velodrome</v>
      </c>
      <c r="BD942" t="str">
        <f t="shared" si="1392"/>
        <v>Outlaws</v>
      </c>
      <c r="BE942" t="s">
        <v>230</v>
      </c>
      <c r="BF942" t="s">
        <v>389</v>
      </c>
      <c r="BI942" cm="1">
        <f t="array" aca="1" ref="BI942" ca="1">IFERROR(_xlfn._xlws.FILTER(shifts!A:A,(shifts!B:B=events!AD942)*(shifts!AG:AG&gt;=events!BK942)*(shifts!AH:AH&lt;=events!BL942)),BI941)</f>
        <v>34</v>
      </c>
      <c r="BJ942" s="15">
        <f t="shared" si="1341"/>
        <v>0</v>
      </c>
      <c r="BK942">
        <f t="shared" si="1342"/>
        <v>225</v>
      </c>
      <c r="BL942">
        <f t="shared" si="1343"/>
        <v>225</v>
      </c>
      <c r="BM942" s="15">
        <f>SUMIFS(BJ$2:BJ942,K$2:K942,"=Intermission")+SUMIFS(BJ$2:BJ942,K$2:K942,"=Timeout")</f>
        <v>0</v>
      </c>
      <c r="BN942">
        <f t="shared" si="1344"/>
        <v>0</v>
      </c>
      <c r="BO942" s="19">
        <f t="shared" si="1345"/>
        <v>855</v>
      </c>
      <c r="BP942">
        <f t="shared" si="1346"/>
        <v>850</v>
      </c>
      <c r="BQ942" s="17">
        <f t="shared" si="1347"/>
        <v>855</v>
      </c>
      <c r="BR942" t="str">
        <f t="shared" si="1348"/>
        <v>event_team_player_1</v>
      </c>
      <c r="BS942">
        <f>COUNTIFS(S$3:S942,"="&amp;S942,AI$3:AI942,"="&amp;AI942)</f>
        <v>1</v>
      </c>
      <c r="BT942" t="str">
        <f>IFERROR(VLOOKUP(BB942&amp;BU942&amp;X942,game_rosters!U:W,3,FALSE),"")</f>
        <v>P100033</v>
      </c>
      <c r="BU942" t="str">
        <f t="shared" si="1349"/>
        <v>Outlaws</v>
      </c>
    </row>
    <row r="943" spans="1:73" x14ac:dyDescent="0.2">
      <c r="A943" t="str">
        <f t="shared" si="1324"/>
        <v/>
      </c>
      <c r="I943" s="44">
        <v>42</v>
      </c>
      <c r="R943" s="51">
        <v>1</v>
      </c>
      <c r="S943">
        <v>480</v>
      </c>
      <c r="T943" t="s">
        <v>756</v>
      </c>
      <c r="X943">
        <v>42</v>
      </c>
      <c r="AA943">
        <f t="shared" si="1373"/>
        <v>1480</v>
      </c>
      <c r="AB943" t="str">
        <f t="shared" si="1374"/>
        <v/>
      </c>
      <c r="AC943">
        <f t="shared" si="1320"/>
        <v>1480</v>
      </c>
      <c r="AD943" s="6">
        <v>1</v>
      </c>
      <c r="AE943" t="s">
        <v>941</v>
      </c>
      <c r="AF943" t="s">
        <v>900</v>
      </c>
      <c r="AG943" t="s">
        <v>756</v>
      </c>
      <c r="AH943" t="s">
        <v>756</v>
      </c>
      <c r="AI943" t="str">
        <f t="shared" si="1325"/>
        <v>o</v>
      </c>
      <c r="AJ943" t="str">
        <f t="shared" si="1326"/>
        <v/>
      </c>
      <c r="AK943" t="str">
        <f t="shared" si="1327"/>
        <v/>
      </c>
      <c r="AL943" t="str">
        <f t="shared" si="1328"/>
        <v/>
      </c>
      <c r="AM943" t="str">
        <f t="shared" si="1329"/>
        <v/>
      </c>
      <c r="AN943" t="str">
        <f t="shared" si="1330"/>
        <v>Away</v>
      </c>
      <c r="AO943" t="str">
        <f t="shared" si="1331"/>
        <v>a</v>
      </c>
      <c r="AP943" t="str">
        <f t="shared" si="1332"/>
        <v/>
      </c>
      <c r="AQ943" t="str">
        <f t="shared" si="1333"/>
        <v/>
      </c>
      <c r="AR943" t="str">
        <f t="shared" si="1334"/>
        <v>Away</v>
      </c>
      <c r="AS943" t="str">
        <f t="shared" si="1335"/>
        <v>a</v>
      </c>
      <c r="AT943" t="str">
        <f t="shared" si="1336"/>
        <v>Offensive</v>
      </c>
      <c r="AU943" t="str">
        <f t="shared" si="1337"/>
        <v/>
      </c>
      <c r="AV943" t="str">
        <f t="shared" si="1338"/>
        <v/>
      </c>
      <c r="AW943" t="str" cm="1">
        <f t="array" ref="AW943">IFERROR(IF(O943&lt;&gt;"",O943,IF(OR($S943="",$T943=""),"",IF(O943&lt;&gt;"",O943,IF($T943&lt;&gt;"",_xlfn._xlws.FILTER(O:O,($BU:$BU=$BU943)*($I:$I=$I943)*($T:$T=$T943)*($S:$S=_xlfn.MINIFS($S:$S,$T:$T,"="&amp;$T943)),"")))))&amp;"",IF(O943="","",""))&amp;""</f>
        <v/>
      </c>
      <c r="AX943" t="str" cm="1">
        <f t="array" ref="AX943">IFERROR(IF(P943&lt;&gt;"",P943,IF(OR($S943="",$T943=""),"",IF($T943&lt;&gt;"",_xlfn._xlws.FILTER(P:P,($BU:$BU=$BU943)*($I:$I=$I943)*($T:$T=$T943)*($S:$S=_xlfn.MINIFS($S:$S,$T:$T,"="&amp;$T943)),""))))&amp;"",IF(P943="","",""))&amp;""</f>
        <v/>
      </c>
      <c r="AY943" t="str" cm="1">
        <f t="array" ref="AY943">IFERROR(IF(Q943&lt;&gt;"",Q943,IF(OR($S943="",$T943=""),"",IF($T943&lt;&gt;"",_xlfn._xlws.FILTER(Q:Q,($BU:$BU=$BU943)*($I:$I=$I943)*($T:$T=$T943)*($S:$S=_xlfn.MINIFS($S:$S,$T:$T,"="&amp;$T943)),""))))&amp;"",IF(Q943="","",""))&amp;""</f>
        <v/>
      </c>
      <c r="AZ943" t="str" cm="1">
        <f t="array" ref="AZ943">IFERROR(IF(R943&lt;&gt;"",R943,IF(OR($S943="",$T943=""),"",IF($T943&lt;&gt;"",_xlfn._xlws.FILTER(R:R,($BU:$BU=$BU943)*($I:$I=$I943)*($T:$T=$T943)*($S:$S=_xlfn.MINIFS($S:$S,$T:$T,"="&amp;$T943)),""))))&amp;"",IF(R943="","",""))&amp;""</f>
        <v>1</v>
      </c>
      <c r="BA943" s="6">
        <f t="shared" si="1339"/>
        <v>84</v>
      </c>
      <c r="BB943">
        <f t="shared" ref="BB943:BD943" si="1393">BB942</f>
        <v>18987</v>
      </c>
      <c r="BC943" t="str">
        <f t="shared" si="1393"/>
        <v>Velodrome</v>
      </c>
      <c r="BD943" t="str">
        <f t="shared" si="1393"/>
        <v>Outlaws</v>
      </c>
      <c r="BE943" t="s">
        <v>230</v>
      </c>
      <c r="BF943" t="s">
        <v>389</v>
      </c>
      <c r="BI943" cm="1">
        <f t="array" aca="1" ref="BI943" ca="1">IFERROR(_xlfn._xlws.FILTER(shifts!A:A,(shifts!B:B=events!AD943)*(shifts!AG:AG&gt;=events!BK943)*(shifts!AH:AH&lt;=events!BL943)),BI942)</f>
        <v>34</v>
      </c>
      <c r="BJ943" s="15">
        <f t="shared" si="1341"/>
        <v>0</v>
      </c>
      <c r="BK943">
        <f t="shared" si="1342"/>
        <v>225</v>
      </c>
      <c r="BL943">
        <f t="shared" si="1343"/>
        <v>225</v>
      </c>
      <c r="BM943" s="15">
        <f>SUMIFS(BJ$2:BJ943,K$2:K943,"=Intermission")+SUMIFS(BJ$2:BJ943,K$2:K943,"=Timeout")</f>
        <v>0</v>
      </c>
      <c r="BN943">
        <f t="shared" si="1344"/>
        <v>0</v>
      </c>
      <c r="BO943" s="19">
        <f t="shared" si="1345"/>
        <v>855</v>
      </c>
      <c r="BP943">
        <f t="shared" si="1346"/>
        <v>850</v>
      </c>
      <c r="BQ943" s="17">
        <f t="shared" si="1347"/>
        <v>855</v>
      </c>
      <c r="BR943" t="str">
        <f t="shared" si="1348"/>
        <v>opp_team_player_1</v>
      </c>
      <c r="BS943">
        <f>COUNTIFS(S$3:S943,"="&amp;S943,AI$3:AI943,"="&amp;AI943)</f>
        <v>1</v>
      </c>
      <c r="BT943" t="str">
        <f>IFERROR(VLOOKUP(BB943&amp;BU943&amp;X943,game_rosters!U:W,3,FALSE),"")</f>
        <v>P100201</v>
      </c>
      <c r="BU943" t="str">
        <f t="shared" si="1349"/>
        <v>Velodrome</v>
      </c>
    </row>
    <row r="944" spans="1:73" x14ac:dyDescent="0.2">
      <c r="A944">
        <f t="shared" si="1324"/>
        <v>1</v>
      </c>
      <c r="I944" s="44">
        <v>84</v>
      </c>
      <c r="K944" t="s">
        <v>13</v>
      </c>
      <c r="L944" t="s">
        <v>587</v>
      </c>
      <c r="N944" t="s">
        <v>595</v>
      </c>
      <c r="O944" t="s">
        <v>618</v>
      </c>
      <c r="Q944" t="s">
        <v>595</v>
      </c>
      <c r="S944">
        <v>490</v>
      </c>
      <c r="T944" t="s">
        <v>756</v>
      </c>
      <c r="W944" t="s">
        <v>735</v>
      </c>
      <c r="X944">
        <v>84</v>
      </c>
      <c r="Z944">
        <v>1</v>
      </c>
      <c r="AA944">
        <f t="shared" si="1373"/>
        <v>1490</v>
      </c>
      <c r="AB944" t="str">
        <f t="shared" si="1374"/>
        <v/>
      </c>
      <c r="AC944">
        <f t="shared" si="1320"/>
        <v>1490</v>
      </c>
      <c r="AD944" s="6">
        <v>1</v>
      </c>
      <c r="AE944" t="s">
        <v>941</v>
      </c>
      <c r="AF944" t="s">
        <v>932</v>
      </c>
      <c r="AG944" t="s">
        <v>756</v>
      </c>
      <c r="AH944" t="s">
        <v>756</v>
      </c>
      <c r="AI944" t="str">
        <f t="shared" si="1325"/>
        <v>e</v>
      </c>
      <c r="AJ944" t="str">
        <f t="shared" si="1326"/>
        <v/>
      </c>
      <c r="AK944" t="str">
        <f t="shared" si="1327"/>
        <v/>
      </c>
      <c r="AL944" t="str">
        <f t="shared" si="1328"/>
        <v/>
      </c>
      <c r="AM944" t="str">
        <f t="shared" si="1329"/>
        <v/>
      </c>
      <c r="AN944" t="str">
        <f t="shared" si="1330"/>
        <v>Home</v>
      </c>
      <c r="AO944" t="str">
        <f t="shared" si="1331"/>
        <v>h</v>
      </c>
      <c r="AP944" t="str">
        <f t="shared" si="1332"/>
        <v/>
      </c>
      <c r="AQ944" t="str">
        <f t="shared" si="1333"/>
        <v/>
      </c>
      <c r="AR944" t="str">
        <f t="shared" si="1334"/>
        <v>Home</v>
      </c>
      <c r="AS944" t="str">
        <f t="shared" si="1335"/>
        <v>h</v>
      </c>
      <c r="AT944" t="str">
        <f t="shared" si="1336"/>
        <v>Offensive</v>
      </c>
      <c r="AU944" t="str">
        <f t="shared" si="1337"/>
        <v/>
      </c>
      <c r="AV944" t="str">
        <f t="shared" si="1338"/>
        <v/>
      </c>
      <c r="AW944" t="str" cm="1">
        <f t="array" ref="AW944">IFERROR(IF(O944&lt;&gt;"",O944,IF(OR($S944="",$T944=""),"",IF(O944&lt;&gt;"",O944,IF($T944&lt;&gt;"",_xlfn._xlws.FILTER(O:O,($BU:$BU=$BU944)*($I:$I=$I944)*($T:$T=$T944)*($S:$S=_xlfn.MINIFS($S:$S,$T:$T,"="&amp;$T944)),"")))))&amp;"",IF(O944="","",""))&amp;""</f>
        <v>OffensivePlay_Zone-PuckRecoveryTurnover</v>
      </c>
      <c r="AX944" t="str" cm="1">
        <f t="array" ref="AX944">IFERROR(IF(P944&lt;&gt;"",P944,IF(OR($S944="",$T944=""),"",IF($T944&lt;&gt;"",_xlfn._xlws.FILTER(P:P,($BU:$BU=$BU944)*($I:$I=$I944)*($T:$T=$T944)*($S:$S=_xlfn.MINIFS($S:$S,$T:$T,"="&amp;$T944)),""))))&amp;"",IF(P944="","",""))&amp;""</f>
        <v/>
      </c>
      <c r="AY944" t="str" cm="1">
        <f t="array" ref="AY944">IFERROR(IF(Q944&lt;&gt;"",Q944,IF(OR($S944="",$T944=""),"",IF($T944&lt;&gt;"",_xlfn._xlws.FILTER(Q:Q,($BU:$BU=$BU944)*($I:$I=$I944)*($T:$T=$T944)*($S:$S=_xlfn.MINIFS($S:$S,$T:$T,"="&amp;$T944)),""))))&amp;"",IF(Q944="","",""))&amp;""</f>
        <v>s</v>
      </c>
      <c r="AZ944" t="str" cm="1">
        <f t="array" ref="AZ944">IFERROR(IF(R944&lt;&gt;"",R944,IF(OR($S944="",$T944=""),"",IF($T944&lt;&gt;"",_xlfn._xlws.FILTER(R:R,($BU:$BU=$BU944)*($I:$I=$I944)*($T:$T=$T944)*($S:$S=_xlfn.MINIFS($S:$S,$T:$T,"="&amp;$T944)),""))))&amp;"",IF(R944="","",""))&amp;""</f>
        <v/>
      </c>
      <c r="BA944" s="6">
        <f t="shared" si="1339"/>
        <v>84</v>
      </c>
      <c r="BB944">
        <f t="shared" ref="BB944:BD944" si="1394">BB943</f>
        <v>18987</v>
      </c>
      <c r="BC944" t="str">
        <f t="shared" si="1394"/>
        <v>Velodrome</v>
      </c>
      <c r="BD944" t="str">
        <f t="shared" si="1394"/>
        <v>Outlaws</v>
      </c>
      <c r="BE944" t="s">
        <v>13</v>
      </c>
      <c r="BF944" t="s">
        <v>587</v>
      </c>
      <c r="BI944" cm="1">
        <f t="array" aca="1" ref="BI944" ca="1">IFERROR(_xlfn._xlws.FILTER(shifts!A:A,(shifts!B:B=events!AD944)*(shifts!AG:AG&gt;=events!BK944)*(shifts!AH:AH&lt;=events!BL944)),BI943)</f>
        <v>34</v>
      </c>
      <c r="BJ944" s="15">
        <f t="shared" si="1341"/>
        <v>0</v>
      </c>
      <c r="BK944">
        <f t="shared" si="1342"/>
        <v>224</v>
      </c>
      <c r="BL944">
        <f t="shared" si="1343"/>
        <v>224</v>
      </c>
      <c r="BM944" s="15">
        <f>SUMIFS(BJ$2:BJ944,K$2:K944,"=Intermission")+SUMIFS(BJ$2:BJ944,K$2:K944,"=Timeout")</f>
        <v>0</v>
      </c>
      <c r="BN944">
        <f t="shared" si="1344"/>
        <v>0</v>
      </c>
      <c r="BO944" s="19">
        <f t="shared" si="1345"/>
        <v>856</v>
      </c>
      <c r="BP944">
        <f t="shared" si="1346"/>
        <v>851</v>
      </c>
      <c r="BQ944" s="17">
        <f t="shared" si="1347"/>
        <v>856</v>
      </c>
      <c r="BR944" t="str">
        <f t="shared" si="1348"/>
        <v>event_team_player_1</v>
      </c>
      <c r="BS944">
        <f>COUNTIFS(S$3:S944,"="&amp;S944,AI$3:AI944,"="&amp;AI944)</f>
        <v>1</v>
      </c>
      <c r="BT944" t="str">
        <f>IFERROR(VLOOKUP(BB944&amp;BU944&amp;X944,game_rosters!U:W,3,FALSE),"")</f>
        <v>P100198</v>
      </c>
      <c r="BU944" t="str">
        <f t="shared" si="1349"/>
        <v>Velodrome</v>
      </c>
    </row>
    <row r="945" spans="1:73" x14ac:dyDescent="0.2">
      <c r="A945">
        <f t="shared" si="1324"/>
        <v>1</v>
      </c>
      <c r="I945" s="44">
        <v>84</v>
      </c>
      <c r="K945" t="s">
        <v>6</v>
      </c>
      <c r="L945" t="s">
        <v>191</v>
      </c>
      <c r="M945" t="s">
        <v>51</v>
      </c>
      <c r="N945" t="s">
        <v>594</v>
      </c>
      <c r="R945" s="51">
        <v>1</v>
      </c>
      <c r="S945">
        <v>491</v>
      </c>
      <c r="T945" t="s">
        <v>756</v>
      </c>
      <c r="W945" t="s">
        <v>735</v>
      </c>
      <c r="X945">
        <v>84</v>
      </c>
      <c r="Z945">
        <v>1</v>
      </c>
      <c r="AA945">
        <f t="shared" si="1373"/>
        <v>1491</v>
      </c>
      <c r="AB945" t="str">
        <f t="shared" si="1374"/>
        <v/>
      </c>
      <c r="AC945">
        <f t="shared" si="1320"/>
        <v>1491</v>
      </c>
      <c r="AD945" s="6">
        <v>1</v>
      </c>
      <c r="AE945" t="s">
        <v>941</v>
      </c>
      <c r="AF945" t="s">
        <v>932</v>
      </c>
      <c r="AG945" t="s">
        <v>756</v>
      </c>
      <c r="AH945" t="s">
        <v>756</v>
      </c>
      <c r="AI945" t="str">
        <f t="shared" si="1325"/>
        <v>e</v>
      </c>
      <c r="AJ945" t="str">
        <f t="shared" si="1326"/>
        <v/>
      </c>
      <c r="AK945" t="str">
        <f t="shared" si="1327"/>
        <v/>
      </c>
      <c r="AL945" t="str">
        <f t="shared" si="1328"/>
        <v/>
      </c>
      <c r="AM945" t="str">
        <f t="shared" si="1329"/>
        <v/>
      </c>
      <c r="AN945" t="str">
        <f t="shared" si="1330"/>
        <v>Home</v>
      </c>
      <c r="AO945" t="str">
        <f t="shared" si="1331"/>
        <v>h</v>
      </c>
      <c r="AP945" t="str">
        <f t="shared" si="1332"/>
        <v/>
      </c>
      <c r="AQ945" t="str">
        <f t="shared" si="1333"/>
        <v/>
      </c>
      <c r="AR945" t="str">
        <f t="shared" si="1334"/>
        <v>Home</v>
      </c>
      <c r="AS945" t="str">
        <f t="shared" si="1335"/>
        <v>h</v>
      </c>
      <c r="AT945" t="str">
        <f t="shared" si="1336"/>
        <v>Offensive</v>
      </c>
      <c r="AU945" t="str">
        <f t="shared" si="1337"/>
        <v/>
      </c>
      <c r="AV945" t="str">
        <f t="shared" si="1338"/>
        <v/>
      </c>
      <c r="AW945" t="str" cm="1">
        <f t="array" ref="AW945">IFERROR(IF(O945&lt;&gt;"",O945,IF(OR($S945="",$T945=""),"",IF(O945&lt;&gt;"",O945,IF($T945&lt;&gt;"",_xlfn._xlws.FILTER(O:O,($BU:$BU=$BU945)*($I:$I=$I945)*($T:$T=$T945)*($S:$S=_xlfn.MINIFS($S:$S,$T:$T,"="&amp;$T945)),"")))))&amp;"",IF(O945="","",""))&amp;""</f>
        <v/>
      </c>
      <c r="AX945" t="str" cm="1">
        <f t="array" ref="AX945">IFERROR(IF(P945&lt;&gt;"",P945,IF(OR($S945="",$T945=""),"",IF($T945&lt;&gt;"",_xlfn._xlws.FILTER(P:P,($BU:$BU=$BU945)*($I:$I=$I945)*($T:$T=$T945)*($S:$S=_xlfn.MINIFS($S:$S,$T:$T,"="&amp;$T945)),""))))&amp;"",IF(P945="","",""))&amp;""</f>
        <v/>
      </c>
      <c r="AY945" t="str" cm="1">
        <f t="array" ref="AY945">IFERROR(IF(Q945&lt;&gt;"",Q945,IF(OR($S945="",$T945=""),"",IF($T945&lt;&gt;"",_xlfn._xlws.FILTER(Q:Q,($BU:$BU=$BU945)*($I:$I=$I945)*($T:$T=$T945)*($S:$S=_xlfn.MINIFS($S:$S,$T:$T,"="&amp;$T945)),""))))&amp;"",IF(Q945="","",""))&amp;""</f>
        <v/>
      </c>
      <c r="AZ945" t="str" cm="1">
        <f t="array" ref="AZ945">IFERROR(IF(R945&lt;&gt;"",R945,IF(OR($S945="",$T945=""),"",IF($T945&lt;&gt;"",_xlfn._xlws.FILTER(R:R,($BU:$BU=$BU945)*($I:$I=$I945)*($T:$T=$T945)*($S:$S=_xlfn.MINIFS($S:$S,$T:$T,"="&amp;$T945)),""))))&amp;"",IF(R945="","",""))&amp;""</f>
        <v>1</v>
      </c>
      <c r="BA945" s="6">
        <f t="shared" si="1339"/>
        <v>84</v>
      </c>
      <c r="BB945">
        <f t="shared" ref="BB945:BD945" si="1395">BB944</f>
        <v>18987</v>
      </c>
      <c r="BC945" t="str">
        <f t="shared" si="1395"/>
        <v>Velodrome</v>
      </c>
      <c r="BD945" t="str">
        <f t="shared" si="1395"/>
        <v>Outlaws</v>
      </c>
      <c r="BE945" t="s">
        <v>6</v>
      </c>
      <c r="BF945" t="s">
        <v>191</v>
      </c>
      <c r="BI945" cm="1">
        <f t="array" aca="1" ref="BI945" ca="1">IFERROR(_xlfn._xlws.FILTER(shifts!A:A,(shifts!B:B=events!AD945)*(shifts!AG:AG&gt;=events!BK945)*(shifts!AH:AH&lt;=events!BL945)),BI944)</f>
        <v>34</v>
      </c>
      <c r="BJ945" s="15">
        <f t="shared" si="1341"/>
        <v>0</v>
      </c>
      <c r="BK945">
        <f t="shared" si="1342"/>
        <v>224</v>
      </c>
      <c r="BL945">
        <f t="shared" si="1343"/>
        <v>224</v>
      </c>
      <c r="BM945" s="15">
        <f>SUMIFS(BJ$2:BJ945,K$2:K945,"=Intermission")+SUMIFS(BJ$2:BJ945,K$2:K945,"=Timeout")</f>
        <v>0</v>
      </c>
      <c r="BN945">
        <f t="shared" si="1344"/>
        <v>0</v>
      </c>
      <c r="BO945" s="19">
        <f t="shared" si="1345"/>
        <v>856</v>
      </c>
      <c r="BP945">
        <f t="shared" si="1346"/>
        <v>851</v>
      </c>
      <c r="BQ945" s="17">
        <f t="shared" si="1347"/>
        <v>856</v>
      </c>
      <c r="BR945" t="str">
        <f t="shared" si="1348"/>
        <v>event_team_player_1</v>
      </c>
      <c r="BS945">
        <f>COUNTIFS(S$3:S945,"="&amp;S945,AI$3:AI945,"="&amp;AI945)</f>
        <v>1</v>
      </c>
      <c r="BT945" t="str">
        <f>IFERROR(VLOOKUP(BB945&amp;BU945&amp;X945,game_rosters!U:W,3,FALSE),"")</f>
        <v>P100198</v>
      </c>
      <c r="BU945" t="str">
        <f t="shared" si="1349"/>
        <v>Velodrome</v>
      </c>
    </row>
    <row r="946" spans="1:73" x14ac:dyDescent="0.2">
      <c r="A946" t="str">
        <f t="shared" si="1324"/>
        <v/>
      </c>
      <c r="I946" s="44">
        <v>77</v>
      </c>
      <c r="O946" t="s">
        <v>572</v>
      </c>
      <c r="Q946" t="s">
        <v>595</v>
      </c>
      <c r="R946" s="51">
        <v>1</v>
      </c>
      <c r="S946">
        <v>491</v>
      </c>
      <c r="T946" t="s">
        <v>756</v>
      </c>
      <c r="X946">
        <v>77</v>
      </c>
      <c r="AA946">
        <f t="shared" si="1373"/>
        <v>1491</v>
      </c>
      <c r="AB946" t="str">
        <f t="shared" si="1374"/>
        <v/>
      </c>
      <c r="AC946">
        <f t="shared" si="1320"/>
        <v>1491</v>
      </c>
      <c r="AD946" s="6">
        <v>1</v>
      </c>
      <c r="AE946" t="s">
        <v>941</v>
      </c>
      <c r="AF946" t="s">
        <v>932</v>
      </c>
      <c r="AG946" t="s">
        <v>756</v>
      </c>
      <c r="AH946" t="s">
        <v>756</v>
      </c>
      <c r="AI946" t="str">
        <f t="shared" si="1325"/>
        <v>o</v>
      </c>
      <c r="AJ946" t="str">
        <f t="shared" si="1326"/>
        <v/>
      </c>
      <c r="AK946" t="str">
        <f t="shared" si="1327"/>
        <v/>
      </c>
      <c r="AL946" t="str">
        <f t="shared" si="1328"/>
        <v/>
      </c>
      <c r="AM946" t="str">
        <f t="shared" si="1329"/>
        <v/>
      </c>
      <c r="AN946" t="str">
        <f t="shared" si="1330"/>
        <v>Home</v>
      </c>
      <c r="AO946" t="str">
        <f t="shared" si="1331"/>
        <v>h</v>
      </c>
      <c r="AP946" t="str">
        <f t="shared" si="1332"/>
        <v/>
      </c>
      <c r="AQ946" t="str">
        <f t="shared" si="1333"/>
        <v/>
      </c>
      <c r="AR946" t="str">
        <f t="shared" si="1334"/>
        <v>Home</v>
      </c>
      <c r="AS946" t="str">
        <f t="shared" si="1335"/>
        <v>h</v>
      </c>
      <c r="AT946" t="str">
        <f t="shared" si="1336"/>
        <v>Defensive</v>
      </c>
      <c r="AU946" t="str">
        <f t="shared" si="1337"/>
        <v/>
      </c>
      <c r="AV946" t="str">
        <f t="shared" si="1338"/>
        <v/>
      </c>
      <c r="AW946" t="str" cm="1">
        <f t="array" ref="AW946">IFERROR(IF(O946&lt;&gt;"",O946,IF(OR($S946="",$T946=""),"",IF(O946&lt;&gt;"",O946,IF($T946&lt;&gt;"",_xlfn._xlws.FILTER(O:O,($BU:$BU=$BU946)*($I:$I=$I946)*($T:$T=$T946)*($S:$S=_xlfn.MINIFS($S:$S,$T:$T,"="&amp;$T946)),"")))))&amp;"",IF(O946="","",""))&amp;""</f>
        <v>Defensive_PlayShot-BlockedShot</v>
      </c>
      <c r="AX946" t="str" cm="1">
        <f t="array" ref="AX946">IFERROR(IF(P946&lt;&gt;"",P946,IF(OR($S946="",$T946=""),"",IF($T946&lt;&gt;"",_xlfn._xlws.FILTER(P:P,($BU:$BU=$BU946)*($I:$I=$I946)*($T:$T=$T946)*($S:$S=_xlfn.MINIFS($S:$S,$T:$T,"="&amp;$T946)),""))))&amp;"",IF(P946="","",""))&amp;""</f>
        <v/>
      </c>
      <c r="AY946" t="str" cm="1">
        <f t="array" ref="AY946">IFERROR(IF(Q946&lt;&gt;"",Q946,IF(OR($S946="",$T946=""),"",IF($T946&lt;&gt;"",_xlfn._xlws.FILTER(Q:Q,($BU:$BU=$BU946)*($I:$I=$I946)*($T:$T=$T946)*($S:$S=_xlfn.MINIFS($S:$S,$T:$T,"="&amp;$T946)),""))))&amp;"",IF(Q946="","",""))&amp;""</f>
        <v>s</v>
      </c>
      <c r="AZ946" t="str" cm="1">
        <f t="array" ref="AZ946">IFERROR(IF(R946&lt;&gt;"",R946,IF(OR($S946="",$T946=""),"",IF($T946&lt;&gt;"",_xlfn._xlws.FILTER(R:R,($BU:$BU=$BU946)*($I:$I=$I946)*($T:$T=$T946)*($S:$S=_xlfn.MINIFS($S:$S,$T:$T,"="&amp;$T946)),""))))&amp;"",IF(R946="","",""))&amp;""</f>
        <v>1</v>
      </c>
      <c r="BA946" s="6">
        <f t="shared" si="1339"/>
        <v>84</v>
      </c>
      <c r="BB946">
        <f t="shared" ref="BB946:BD946" si="1396">BB945</f>
        <v>18987</v>
      </c>
      <c r="BC946" t="str">
        <f t="shared" si="1396"/>
        <v>Velodrome</v>
      </c>
      <c r="BD946" t="str">
        <f t="shared" si="1396"/>
        <v>Outlaws</v>
      </c>
      <c r="BE946" t="s">
        <v>6</v>
      </c>
      <c r="BF946" t="s">
        <v>191</v>
      </c>
      <c r="BI946" cm="1">
        <f t="array" aca="1" ref="BI946" ca="1">IFERROR(_xlfn._xlws.FILTER(shifts!A:A,(shifts!B:B=events!AD946)*(shifts!AG:AG&gt;=events!BK946)*(shifts!AH:AH&lt;=events!BL946)),BI945)</f>
        <v>34</v>
      </c>
      <c r="BJ946" s="15">
        <f t="shared" si="1341"/>
        <v>0</v>
      </c>
      <c r="BK946">
        <f t="shared" si="1342"/>
        <v>224</v>
      </c>
      <c r="BL946">
        <f t="shared" si="1343"/>
        <v>224</v>
      </c>
      <c r="BM946" s="15">
        <f>SUMIFS(BJ$2:BJ946,K$2:K946,"=Intermission")+SUMIFS(BJ$2:BJ946,K$2:K946,"=Timeout")</f>
        <v>0</v>
      </c>
      <c r="BN946">
        <f t="shared" si="1344"/>
        <v>0</v>
      </c>
      <c r="BO946" s="19">
        <f t="shared" si="1345"/>
        <v>856</v>
      </c>
      <c r="BP946">
        <f t="shared" si="1346"/>
        <v>851</v>
      </c>
      <c r="BQ946" s="17">
        <f t="shared" si="1347"/>
        <v>856</v>
      </c>
      <c r="BR946" t="str">
        <f t="shared" si="1348"/>
        <v>opp_team_player_1</v>
      </c>
      <c r="BS946">
        <f>COUNTIFS(S$3:S946,"="&amp;S946,AI$3:AI946,"="&amp;AI946)</f>
        <v>1</v>
      </c>
      <c r="BT946" t="str">
        <f>IFERROR(VLOOKUP(BB946&amp;BU946&amp;X946,game_rosters!U:W,3,FALSE),"")</f>
        <v>P100185</v>
      </c>
      <c r="BU946" t="s">
        <v>960</v>
      </c>
    </row>
    <row r="947" spans="1:73" x14ac:dyDescent="0.2">
      <c r="A947">
        <f t="shared" si="1324"/>
        <v>1</v>
      </c>
      <c r="I947" s="44">
        <v>77</v>
      </c>
      <c r="K947" t="s">
        <v>238</v>
      </c>
      <c r="L947" t="s">
        <v>184</v>
      </c>
      <c r="M947" t="s">
        <v>378</v>
      </c>
      <c r="S947">
        <v>492</v>
      </c>
      <c r="T947" t="s">
        <v>756</v>
      </c>
      <c r="W947" t="s">
        <v>731</v>
      </c>
      <c r="Z947">
        <v>1</v>
      </c>
      <c r="AA947">
        <f t="shared" si="1373"/>
        <v>1492</v>
      </c>
      <c r="AB947" t="str">
        <f t="shared" si="1374"/>
        <v/>
      </c>
      <c r="AC947">
        <f t="shared" si="1320"/>
        <v>1492</v>
      </c>
      <c r="AD947" s="6">
        <v>1</v>
      </c>
      <c r="AE947" t="s">
        <v>941</v>
      </c>
      <c r="AF947" t="s">
        <v>901</v>
      </c>
      <c r="AG947" t="s">
        <v>756</v>
      </c>
      <c r="AH947" t="s">
        <v>756</v>
      </c>
      <c r="AI947" t="str">
        <f t="shared" si="1325"/>
        <v>e</v>
      </c>
      <c r="AJ947" t="str">
        <f t="shared" si="1326"/>
        <v/>
      </c>
      <c r="AK947" t="str">
        <f t="shared" si="1327"/>
        <v/>
      </c>
      <c r="AL947" t="str">
        <f t="shared" si="1328"/>
        <v/>
      </c>
      <c r="AM947" t="str">
        <f t="shared" si="1329"/>
        <v/>
      </c>
      <c r="AN947" t="str">
        <f t="shared" si="1330"/>
        <v>Away</v>
      </c>
      <c r="AO947" t="str">
        <f t="shared" si="1331"/>
        <v>a</v>
      </c>
      <c r="AP947" t="str">
        <f t="shared" si="1332"/>
        <v/>
      </c>
      <c r="AQ947" t="str">
        <f t="shared" si="1333"/>
        <v/>
      </c>
      <c r="AR947" t="str">
        <f t="shared" si="1334"/>
        <v>Away</v>
      </c>
      <c r="AS947" t="str">
        <f t="shared" si="1335"/>
        <v>a</v>
      </c>
      <c r="AT947" t="str">
        <f t="shared" si="1336"/>
        <v>Offensive</v>
      </c>
      <c r="AU947" t="str">
        <f t="shared" si="1337"/>
        <v/>
      </c>
      <c r="AV947" t="str">
        <f t="shared" si="1338"/>
        <v/>
      </c>
      <c r="AW947" t="str" cm="1">
        <f t="array" ref="AW947">IFERROR(IF(O947&lt;&gt;"",O947,IF(OR($S947="",$T947=""),"",IF(O947&lt;&gt;"",O947,IF($T947&lt;&gt;"",_xlfn._xlws.FILTER(O:O,($BU:$BU=$BU947)*($I:$I=$I947)*($T:$T=$T947)*($S:$S=_xlfn.MINIFS($S:$S,$T:$T,"="&amp;$T947)),"")))))&amp;"",IF(O947="","",""))&amp;""</f>
        <v/>
      </c>
      <c r="AX947" t="str" cm="1">
        <f t="array" ref="AX947">IFERROR(IF(P947&lt;&gt;"",P947,IF(OR($S947="",$T947=""),"",IF($T947&lt;&gt;"",_xlfn._xlws.FILTER(P:P,($BU:$BU=$BU947)*($I:$I=$I947)*($T:$T=$T947)*($S:$S=_xlfn.MINIFS($S:$S,$T:$T,"="&amp;$T947)),""))))&amp;"",IF(P947="","",""))&amp;""</f>
        <v/>
      </c>
      <c r="AY947" t="str" cm="1">
        <f t="array" ref="AY947">IFERROR(IF(Q947&lt;&gt;"",Q947,IF(OR($S947="",$T947=""),"",IF($T947&lt;&gt;"",_xlfn._xlws.FILTER(Q:Q,($BU:$BU=$BU947)*($I:$I=$I947)*($T:$T=$T947)*($S:$S=_xlfn.MINIFS($S:$S,$T:$T,"="&amp;$T947)),""))))&amp;"",IF(Q947="","",""))&amp;""</f>
        <v/>
      </c>
      <c r="AZ947" t="str" cm="1">
        <f t="array" ref="AZ947">IFERROR(IF(R947&lt;&gt;"",R947,IF(OR($S947="",$T947=""),"",IF($T947&lt;&gt;"",_xlfn._xlws.FILTER(R:R,($BU:$BU=$BU947)*($I:$I=$I947)*($T:$T=$T947)*($S:$S=_xlfn.MINIFS($S:$S,$T:$T,"="&amp;$T947)),""))))&amp;"",IF(R947="","",""))&amp;""</f>
        <v/>
      </c>
      <c r="BA947" s="6">
        <f t="shared" si="1339"/>
        <v>85</v>
      </c>
      <c r="BB947">
        <f t="shared" ref="BB947:BD947" si="1397">BB946</f>
        <v>18987</v>
      </c>
      <c r="BC947" t="str">
        <f t="shared" si="1397"/>
        <v>Velodrome</v>
      </c>
      <c r="BD947" t="str">
        <f t="shared" si="1397"/>
        <v>Outlaws</v>
      </c>
      <c r="BE947" t="s">
        <v>238</v>
      </c>
      <c r="BF947" t="s">
        <v>184</v>
      </c>
      <c r="BI947" cm="1">
        <f t="array" aca="1" ref="BI947" ca="1">IFERROR(_xlfn._xlws.FILTER(shifts!A:A,(shifts!B:B=events!AD947)*(shifts!AG:AG&gt;=events!BK947)*(shifts!AH:AH&lt;=events!BL947)),BI946)</f>
        <v>34</v>
      </c>
      <c r="BJ947" s="15">
        <f t="shared" si="1341"/>
        <v>0</v>
      </c>
      <c r="BK947">
        <f t="shared" si="1342"/>
        <v>222</v>
      </c>
      <c r="BL947">
        <f t="shared" si="1343"/>
        <v>222</v>
      </c>
      <c r="BM947" s="15">
        <f>SUMIFS(BJ$2:BJ947,K$2:K947,"=Intermission")+SUMIFS(BJ$2:BJ947,K$2:K947,"=Timeout")</f>
        <v>0</v>
      </c>
      <c r="BN947">
        <f t="shared" si="1344"/>
        <v>0</v>
      </c>
      <c r="BO947" s="19">
        <f t="shared" si="1345"/>
        <v>858</v>
      </c>
      <c r="BP947">
        <f t="shared" si="1346"/>
        <v>853</v>
      </c>
      <c r="BQ947" s="17">
        <f t="shared" si="1347"/>
        <v>858</v>
      </c>
      <c r="BR947" t="str">
        <f t="shared" si="1348"/>
        <v>event_team_player_1</v>
      </c>
      <c r="BS947">
        <f>COUNTIFS(S$3:S947,"="&amp;S947,AI$3:AI947,"="&amp;AI947)</f>
        <v>1</v>
      </c>
      <c r="BT947" t="str">
        <f>IFERROR(VLOOKUP(BB947&amp;BU947&amp;X947,game_rosters!U:W,3,FALSE),"")</f>
        <v/>
      </c>
      <c r="BU947" t="s">
        <v>960</v>
      </c>
    </row>
    <row r="948" spans="1:73" x14ac:dyDescent="0.2">
      <c r="A948">
        <f t="shared" si="1324"/>
        <v>1</v>
      </c>
      <c r="I948" s="44">
        <v>84</v>
      </c>
      <c r="K948" t="s">
        <v>13</v>
      </c>
      <c r="L948" t="s">
        <v>587</v>
      </c>
      <c r="N948" t="s">
        <v>595</v>
      </c>
      <c r="O948" t="s">
        <v>611</v>
      </c>
      <c r="Q948" t="s">
        <v>595</v>
      </c>
      <c r="S948">
        <v>493</v>
      </c>
      <c r="T948" t="s">
        <v>756</v>
      </c>
      <c r="W948" t="s">
        <v>735</v>
      </c>
      <c r="X948">
        <v>84</v>
      </c>
      <c r="Z948">
        <v>1</v>
      </c>
      <c r="AA948">
        <f t="shared" si="1373"/>
        <v>1493</v>
      </c>
      <c r="AB948" t="str">
        <f t="shared" si="1374"/>
        <v/>
      </c>
      <c r="AC948">
        <f t="shared" si="1320"/>
        <v>1493</v>
      </c>
      <c r="AD948" s="6">
        <v>1</v>
      </c>
      <c r="AE948" t="s">
        <v>941</v>
      </c>
      <c r="AF948" t="s">
        <v>902</v>
      </c>
      <c r="AG948" t="s">
        <v>756</v>
      </c>
      <c r="AH948" t="s">
        <v>756</v>
      </c>
      <c r="AI948" t="str">
        <f t="shared" si="1325"/>
        <v>e</v>
      </c>
      <c r="AJ948" t="str">
        <f t="shared" si="1326"/>
        <v/>
      </c>
      <c r="AK948" t="str">
        <f t="shared" si="1327"/>
        <v/>
      </c>
      <c r="AL948" t="str">
        <f t="shared" si="1328"/>
        <v/>
      </c>
      <c r="AM948" t="str">
        <f t="shared" si="1329"/>
        <v/>
      </c>
      <c r="AN948" t="str">
        <f t="shared" si="1330"/>
        <v>Home</v>
      </c>
      <c r="AO948" t="str">
        <f t="shared" si="1331"/>
        <v>h</v>
      </c>
      <c r="AP948" t="str">
        <f t="shared" si="1332"/>
        <v/>
      </c>
      <c r="AQ948" t="str">
        <f t="shared" si="1333"/>
        <v/>
      </c>
      <c r="AR948" t="str">
        <f t="shared" si="1334"/>
        <v>Home</v>
      </c>
      <c r="AS948" t="str">
        <f t="shared" si="1335"/>
        <v>h</v>
      </c>
      <c r="AT948" t="str">
        <f t="shared" si="1336"/>
        <v>Offensive</v>
      </c>
      <c r="AU948" t="str">
        <f t="shared" si="1337"/>
        <v/>
      </c>
      <c r="AV948" t="str">
        <f t="shared" si="1338"/>
        <v/>
      </c>
      <c r="AW948" t="str" cm="1">
        <f t="array" ref="AW948">IFERROR(IF(O948&lt;&gt;"",O948,IF(OR($S948="",$T948=""),"",IF(O948&lt;&gt;"",O948,IF($T948&lt;&gt;"",_xlfn._xlws.FILTER(O:O,($BU:$BU=$BU948)*($I:$I=$I948)*($T:$T=$T948)*($S:$S=_xlfn.MINIFS($S:$S,$T:$T,"="&amp;$T948)),"")))))&amp;"",IF(O948="","",""))&amp;""</f>
        <v>OffensivePlay_Zone-PuckRecoveryShot</v>
      </c>
      <c r="AX948" t="str" cm="1">
        <f t="array" ref="AX948">IFERROR(IF(P948&lt;&gt;"",P948,IF(OR($S948="",$T948=""),"",IF($T948&lt;&gt;"",_xlfn._xlws.FILTER(P:P,($BU:$BU=$BU948)*($I:$I=$I948)*($T:$T=$T948)*($S:$S=_xlfn.MINIFS($S:$S,$T:$T,"="&amp;$T948)),""))))&amp;"",IF(P948="","",""))&amp;""</f>
        <v/>
      </c>
      <c r="AY948" t="str" cm="1">
        <f t="array" ref="AY948">IFERROR(IF(Q948&lt;&gt;"",Q948,IF(OR($S948="",$T948=""),"",IF($T948&lt;&gt;"",_xlfn._xlws.FILTER(Q:Q,($BU:$BU=$BU948)*($I:$I=$I948)*($T:$T=$T948)*($S:$S=_xlfn.MINIFS($S:$S,$T:$T,"="&amp;$T948)),""))))&amp;"",IF(Q948="","",""))&amp;""</f>
        <v>s</v>
      </c>
      <c r="AZ948" t="str" cm="1">
        <f t="array" ref="AZ948">IFERROR(IF(R948&lt;&gt;"",R948,IF(OR($S948="",$T948=""),"",IF($T948&lt;&gt;"",_xlfn._xlws.FILTER(R:R,($BU:$BU=$BU948)*($I:$I=$I948)*($T:$T=$T948)*($S:$S=_xlfn.MINIFS($S:$S,$T:$T,"="&amp;$T948)),""))))&amp;"",IF(R948="","",""))&amp;""</f>
        <v/>
      </c>
      <c r="BA948" s="6">
        <f t="shared" si="1339"/>
        <v>85</v>
      </c>
      <c r="BB948">
        <f t="shared" ref="BB948:BD948" si="1398">BB947</f>
        <v>18987</v>
      </c>
      <c r="BC948" t="str">
        <f t="shared" si="1398"/>
        <v>Velodrome</v>
      </c>
      <c r="BD948" t="str">
        <f t="shared" si="1398"/>
        <v>Outlaws</v>
      </c>
      <c r="BE948" t="s">
        <v>13</v>
      </c>
      <c r="BF948" t="s">
        <v>587</v>
      </c>
      <c r="BI948" cm="1">
        <f t="array" aca="1" ref="BI948" ca="1">IFERROR(_xlfn._xlws.FILTER(shifts!A:A,(shifts!B:B=events!AD948)*(shifts!AG:AG&gt;=events!BK948)*(shifts!AH:AH&lt;=events!BL948)),BI947)</f>
        <v>34</v>
      </c>
      <c r="BJ948" s="15">
        <f t="shared" si="1341"/>
        <v>0</v>
      </c>
      <c r="BK948">
        <f t="shared" si="1342"/>
        <v>221</v>
      </c>
      <c r="BL948">
        <f t="shared" si="1343"/>
        <v>221</v>
      </c>
      <c r="BM948" s="15">
        <f>SUMIFS(BJ$2:BJ948,K$2:K948,"=Intermission")+SUMIFS(BJ$2:BJ948,K$2:K948,"=Timeout")</f>
        <v>0</v>
      </c>
      <c r="BN948">
        <f t="shared" si="1344"/>
        <v>0</v>
      </c>
      <c r="BO948" s="19">
        <f t="shared" si="1345"/>
        <v>859</v>
      </c>
      <c r="BP948">
        <f t="shared" si="1346"/>
        <v>854</v>
      </c>
      <c r="BQ948" s="17">
        <f t="shared" si="1347"/>
        <v>859</v>
      </c>
      <c r="BR948" t="str">
        <f t="shared" si="1348"/>
        <v>event_team_player_1</v>
      </c>
      <c r="BS948">
        <f>COUNTIFS(S$3:S948,"="&amp;S948,AI$3:AI948,"="&amp;AI948)</f>
        <v>1</v>
      </c>
      <c r="BT948" t="str">
        <f>IFERROR(VLOOKUP(BB948&amp;BU948&amp;X948,game_rosters!U:W,3,FALSE),"")</f>
        <v>P100198</v>
      </c>
      <c r="BU948" t="str">
        <f t="shared" si="1349"/>
        <v>Velodrome</v>
      </c>
    </row>
    <row r="949" spans="1:73" x14ac:dyDescent="0.2">
      <c r="A949">
        <f t="shared" si="1324"/>
        <v>1</v>
      </c>
      <c r="I949" s="44">
        <v>84</v>
      </c>
      <c r="K949" t="s">
        <v>238</v>
      </c>
      <c r="L949" t="s">
        <v>174</v>
      </c>
      <c r="M949" t="s">
        <v>523</v>
      </c>
      <c r="N949" t="s">
        <v>595</v>
      </c>
      <c r="S949">
        <v>494</v>
      </c>
      <c r="T949" t="s">
        <v>756</v>
      </c>
      <c r="W949" t="s">
        <v>735</v>
      </c>
      <c r="X949">
        <v>84</v>
      </c>
      <c r="Z949">
        <v>1</v>
      </c>
      <c r="AA949">
        <f t="shared" si="1373"/>
        <v>1494</v>
      </c>
      <c r="AB949" t="str">
        <f t="shared" si="1374"/>
        <v/>
      </c>
      <c r="AC949">
        <f t="shared" si="1320"/>
        <v>1494</v>
      </c>
      <c r="AD949" s="6">
        <v>1</v>
      </c>
      <c r="AE949" t="s">
        <v>941</v>
      </c>
      <c r="AF949" t="s">
        <v>902</v>
      </c>
      <c r="AG949" t="s">
        <v>756</v>
      </c>
      <c r="AH949" t="s">
        <v>756</v>
      </c>
      <c r="AI949" t="str">
        <f t="shared" si="1325"/>
        <v>e</v>
      </c>
      <c r="AJ949" t="str">
        <f t="shared" si="1326"/>
        <v/>
      </c>
      <c r="AK949" t="str">
        <f t="shared" si="1327"/>
        <v/>
      </c>
      <c r="AL949" t="str">
        <f t="shared" si="1328"/>
        <v/>
      </c>
      <c r="AM949" t="str">
        <f t="shared" si="1329"/>
        <v/>
      </c>
      <c r="AN949" t="str">
        <f t="shared" si="1330"/>
        <v>Home</v>
      </c>
      <c r="AO949" t="str">
        <f t="shared" si="1331"/>
        <v>h</v>
      </c>
      <c r="AP949" t="str">
        <f t="shared" si="1332"/>
        <v/>
      </c>
      <c r="AQ949" t="str">
        <f t="shared" si="1333"/>
        <v/>
      </c>
      <c r="AR949" t="str">
        <f t="shared" si="1334"/>
        <v>Home</v>
      </c>
      <c r="AS949" t="str">
        <f t="shared" si="1335"/>
        <v>h</v>
      </c>
      <c r="AT949" t="str">
        <f t="shared" si="1336"/>
        <v>Offensive</v>
      </c>
      <c r="AU949" t="str">
        <f t="shared" si="1337"/>
        <v/>
      </c>
      <c r="AV949" t="str">
        <f t="shared" si="1338"/>
        <v/>
      </c>
      <c r="AW949" t="str" cm="1">
        <f t="array" ref="AW949">IFERROR(IF(O949&lt;&gt;"",O949,IF(OR($S949="",$T949=""),"",IF(O949&lt;&gt;"",O949,IF($T949&lt;&gt;"",_xlfn._xlws.FILTER(O:O,($BU:$BU=$BU949)*($I:$I=$I949)*($T:$T=$T949)*($S:$S=_xlfn.MINIFS($S:$S,$T:$T,"="&amp;$T949)),"")))))&amp;"",IF(O949="","",""))&amp;""</f>
        <v/>
      </c>
      <c r="AX949" t="str" cm="1">
        <f t="array" ref="AX949">IFERROR(IF(P949&lt;&gt;"",P949,IF(OR($S949="",$T949=""),"",IF($T949&lt;&gt;"",_xlfn._xlws.FILTER(P:P,($BU:$BU=$BU949)*($I:$I=$I949)*($T:$T=$T949)*($S:$S=_xlfn.MINIFS($S:$S,$T:$T,"="&amp;$T949)),""))))&amp;"",IF(P949="","",""))&amp;""</f>
        <v/>
      </c>
      <c r="AY949" t="str" cm="1">
        <f t="array" ref="AY949">IFERROR(IF(Q949&lt;&gt;"",Q949,IF(OR($S949="",$T949=""),"",IF($T949&lt;&gt;"",_xlfn._xlws.FILTER(Q:Q,($BU:$BU=$BU949)*($I:$I=$I949)*($T:$T=$T949)*($S:$S=_xlfn.MINIFS($S:$S,$T:$T,"="&amp;$T949)),""))))&amp;"",IF(Q949="","",""))&amp;""</f>
        <v/>
      </c>
      <c r="AZ949" t="str" cm="1">
        <f t="array" ref="AZ949">IFERROR(IF(R949&lt;&gt;"",R949,IF(OR($S949="",$T949=""),"",IF($T949&lt;&gt;"",_xlfn._xlws.FILTER(R:R,($BU:$BU=$BU949)*($I:$I=$I949)*($T:$T=$T949)*($S:$S=_xlfn.MINIFS($S:$S,$T:$T,"="&amp;$T949)),""))))&amp;"",IF(R949="","",""))&amp;""</f>
        <v/>
      </c>
      <c r="BA949" s="6">
        <f t="shared" si="1339"/>
        <v>86</v>
      </c>
      <c r="BB949">
        <f t="shared" ref="BB949:BD949" si="1399">BB948</f>
        <v>18987</v>
      </c>
      <c r="BC949" t="str">
        <f t="shared" si="1399"/>
        <v>Velodrome</v>
      </c>
      <c r="BD949" t="str">
        <f t="shared" si="1399"/>
        <v>Outlaws</v>
      </c>
      <c r="BE949" t="s">
        <v>238</v>
      </c>
      <c r="BF949" t="s">
        <v>174</v>
      </c>
      <c r="BI949" cm="1">
        <f t="array" aca="1" ref="BI949" ca="1">IFERROR(_xlfn._xlws.FILTER(shifts!A:A,(shifts!B:B=events!AD949)*(shifts!AG:AG&gt;=events!BK949)*(shifts!AH:AH&lt;=events!BL949)),BI948)</f>
        <v>34</v>
      </c>
      <c r="BJ949" s="15">
        <f t="shared" si="1341"/>
        <v>0</v>
      </c>
      <c r="BK949">
        <f t="shared" si="1342"/>
        <v>221</v>
      </c>
      <c r="BL949">
        <f t="shared" si="1343"/>
        <v>221</v>
      </c>
      <c r="BM949" s="15">
        <f>SUMIFS(BJ$2:BJ949,K$2:K949,"=Intermission")+SUMIFS(BJ$2:BJ949,K$2:K949,"=Timeout")</f>
        <v>0</v>
      </c>
      <c r="BN949">
        <f t="shared" si="1344"/>
        <v>0</v>
      </c>
      <c r="BO949" s="19">
        <f t="shared" si="1345"/>
        <v>859</v>
      </c>
      <c r="BP949">
        <f t="shared" si="1346"/>
        <v>854</v>
      </c>
      <c r="BQ949" s="17">
        <f t="shared" si="1347"/>
        <v>859</v>
      </c>
      <c r="BR949" t="str">
        <f t="shared" si="1348"/>
        <v>event_team_player_1</v>
      </c>
      <c r="BS949">
        <f>COUNTIFS(S$3:S949,"="&amp;S949,AI$3:AI949,"="&amp;AI949)</f>
        <v>1</v>
      </c>
      <c r="BT949" t="str">
        <f>IFERROR(VLOOKUP(BB949&amp;BU949&amp;X949,game_rosters!U:W,3,FALSE),"")</f>
        <v>P100198</v>
      </c>
      <c r="BU949" t="str">
        <f t="shared" si="1349"/>
        <v>Velodrome</v>
      </c>
    </row>
    <row r="950" spans="1:73" x14ac:dyDescent="0.2">
      <c r="A950">
        <f t="shared" si="1324"/>
        <v>1</v>
      </c>
      <c r="I950" s="44">
        <v>18</v>
      </c>
      <c r="K950" t="s">
        <v>13</v>
      </c>
      <c r="L950" t="s">
        <v>586</v>
      </c>
      <c r="N950" t="s">
        <v>595</v>
      </c>
      <c r="O950" t="s">
        <v>604</v>
      </c>
      <c r="Q950" t="s">
        <v>595</v>
      </c>
      <c r="S950">
        <v>495</v>
      </c>
      <c r="T950" t="s">
        <v>756</v>
      </c>
      <c r="W950" t="s">
        <v>731</v>
      </c>
      <c r="X950">
        <v>18</v>
      </c>
      <c r="Z950">
        <v>1</v>
      </c>
      <c r="AA950">
        <f t="shared" si="1373"/>
        <v>1495</v>
      </c>
      <c r="AB950" t="str">
        <f t="shared" si="1374"/>
        <v/>
      </c>
      <c r="AC950">
        <f t="shared" si="1320"/>
        <v>1495</v>
      </c>
      <c r="AD950" s="6">
        <v>1</v>
      </c>
      <c r="AE950" t="s">
        <v>941</v>
      </c>
      <c r="AF950" t="s">
        <v>750</v>
      </c>
      <c r="AG950" t="s">
        <v>941</v>
      </c>
      <c r="AH950" t="s">
        <v>738</v>
      </c>
      <c r="AI950" t="str">
        <f t="shared" si="1325"/>
        <v>e</v>
      </c>
      <c r="AJ950" t="str">
        <f t="shared" si="1326"/>
        <v/>
      </c>
      <c r="AK950" t="str">
        <f t="shared" si="1327"/>
        <v/>
      </c>
      <c r="AL950" t="str">
        <f t="shared" si="1328"/>
        <v/>
      </c>
      <c r="AM950" t="str">
        <f t="shared" si="1329"/>
        <v/>
      </c>
      <c r="AN950" t="str">
        <f t="shared" si="1330"/>
        <v>Away</v>
      </c>
      <c r="AO950" t="str">
        <f t="shared" si="1331"/>
        <v>a</v>
      </c>
      <c r="AP950" t="str">
        <f t="shared" si="1332"/>
        <v/>
      </c>
      <c r="AQ950" t="str">
        <f t="shared" si="1333"/>
        <v/>
      </c>
      <c r="AR950" t="str">
        <f t="shared" si="1334"/>
        <v>Away</v>
      </c>
      <c r="AS950" t="str">
        <f t="shared" si="1335"/>
        <v>a</v>
      </c>
      <c r="AT950" t="str">
        <f t="shared" si="1336"/>
        <v>Offensive</v>
      </c>
      <c r="AU950" t="str">
        <f t="shared" si="1337"/>
        <v/>
      </c>
      <c r="AV950" t="str">
        <f t="shared" si="1338"/>
        <v/>
      </c>
      <c r="AW950" t="str" cm="1">
        <f t="array" ref="AW950">IFERROR(IF(O950&lt;&gt;"",O950,IF(OR($S950="",$T950=""),"",IF(O950&lt;&gt;"",O950,IF($T950&lt;&gt;"",_xlfn._xlws.FILTER(O:O,($BU:$BU=$BU950)*($I:$I=$I950)*($T:$T=$T950)*($S:$S=_xlfn.MINIFS($S:$S,$T:$T,"="&amp;$T950)),"")))))&amp;"",IF(O950="","",""))&amp;""</f>
        <v>OffensivePlay_Zone-PuckRetrievalDumpIn</v>
      </c>
      <c r="AX950" t="str" cm="1">
        <f t="array" ref="AX950">IFERROR(IF(P950&lt;&gt;"",P950,IF(OR($S950="",$T950=""),"",IF($T950&lt;&gt;"",_xlfn._xlws.FILTER(P:P,($BU:$BU=$BU950)*($I:$I=$I950)*($T:$T=$T950)*($S:$S=_xlfn.MINIFS($S:$S,$T:$T,"="&amp;$T950)),""))))&amp;"",IF(P950="","",""))&amp;""</f>
        <v/>
      </c>
      <c r="AY950" t="str" cm="1">
        <f t="array" ref="AY950">IFERROR(IF(Q950&lt;&gt;"",Q950,IF(OR($S950="",$T950=""),"",IF($T950&lt;&gt;"",_xlfn._xlws.FILTER(Q:Q,($BU:$BU=$BU950)*($I:$I=$I950)*($T:$T=$T950)*($S:$S=_xlfn.MINIFS($S:$S,$T:$T,"="&amp;$T950)),""))))&amp;"",IF(Q950="","",""))&amp;""</f>
        <v>s</v>
      </c>
      <c r="AZ950" t="str" cm="1">
        <f t="array" ref="AZ950">IFERROR(IF(R950&lt;&gt;"",R950,IF(OR($S950="",$T950=""),"",IF($T950&lt;&gt;"",_xlfn._xlws.FILTER(R:R,($BU:$BU=$BU950)*($I:$I=$I950)*($T:$T=$T950)*($S:$S=_xlfn.MINIFS($S:$S,$T:$T,"="&amp;$T950)),""))))&amp;"",IF(R950="","",""))&amp;""</f>
        <v/>
      </c>
      <c r="BA950" s="6">
        <f t="shared" si="1339"/>
        <v>86</v>
      </c>
      <c r="BB950">
        <f t="shared" ref="BB950:BD950" si="1400">BB949</f>
        <v>18987</v>
      </c>
      <c r="BC950" t="str">
        <f t="shared" si="1400"/>
        <v>Velodrome</v>
      </c>
      <c r="BD950" t="str">
        <f t="shared" si="1400"/>
        <v>Outlaws</v>
      </c>
      <c r="BE950" t="s">
        <v>13</v>
      </c>
      <c r="BF950" t="s">
        <v>586</v>
      </c>
      <c r="BI950" cm="1">
        <f t="array" aca="1" ref="BI950" ca="1">IFERROR(_xlfn._xlws.FILTER(shifts!A:A,(shifts!B:B=events!AD950)*(shifts!AG:AG&gt;=events!BK950)*(shifts!AH:AH&lt;=events!BL950)),BI949)</f>
        <v>34</v>
      </c>
      <c r="BJ950" s="15">
        <f t="shared" si="1341"/>
        <v>4</v>
      </c>
      <c r="BK950">
        <f t="shared" si="1342"/>
        <v>215</v>
      </c>
      <c r="BL950">
        <f t="shared" si="1343"/>
        <v>211</v>
      </c>
      <c r="BM950" s="15">
        <f>SUMIFS(BJ$2:BJ950,K$2:K950,"=Intermission")+SUMIFS(BJ$2:BJ950,K$2:K950,"=Timeout")</f>
        <v>0</v>
      </c>
      <c r="BN950">
        <f t="shared" si="1344"/>
        <v>0</v>
      </c>
      <c r="BO950" s="19">
        <f t="shared" si="1345"/>
        <v>865</v>
      </c>
      <c r="BP950">
        <f t="shared" si="1346"/>
        <v>860</v>
      </c>
      <c r="BQ950" s="17">
        <f t="shared" si="1347"/>
        <v>869</v>
      </c>
      <c r="BR950" t="str">
        <f t="shared" si="1348"/>
        <v>event_team_player_1</v>
      </c>
      <c r="BS950">
        <f>COUNTIFS(S$3:S950,"="&amp;S950,AI$3:AI950,"="&amp;AI950)</f>
        <v>1</v>
      </c>
      <c r="BT950" t="str">
        <f>IFERROR(VLOOKUP(BB950&amp;BU950&amp;X950,game_rosters!U:W,3,FALSE),"")</f>
        <v>P100034</v>
      </c>
      <c r="BU950" t="str">
        <f t="shared" si="1349"/>
        <v>Outlaws</v>
      </c>
    </row>
    <row r="951" spans="1:73" x14ac:dyDescent="0.2">
      <c r="A951">
        <f t="shared" si="1324"/>
        <v>1</v>
      </c>
      <c r="I951" s="44">
        <v>18</v>
      </c>
      <c r="K951" t="s">
        <v>7</v>
      </c>
      <c r="L951" t="s">
        <v>182</v>
      </c>
      <c r="M951" t="s">
        <v>65</v>
      </c>
      <c r="N951" t="s">
        <v>594</v>
      </c>
      <c r="O951" t="s">
        <v>619</v>
      </c>
      <c r="Q951" t="s">
        <v>594</v>
      </c>
      <c r="S951">
        <v>496</v>
      </c>
      <c r="T951">
        <v>83</v>
      </c>
      <c r="W951" t="s">
        <v>731</v>
      </c>
      <c r="X951">
        <v>18</v>
      </c>
      <c r="Z951">
        <v>1</v>
      </c>
      <c r="AA951">
        <f t="shared" si="1373"/>
        <v>1496</v>
      </c>
      <c r="AB951">
        <f t="shared" si="1374"/>
        <v>9083</v>
      </c>
      <c r="AC951">
        <f t="shared" si="1320"/>
        <v>9083</v>
      </c>
      <c r="AD951" s="6">
        <v>1</v>
      </c>
      <c r="AE951" t="s">
        <v>941</v>
      </c>
      <c r="AF951" t="s">
        <v>738</v>
      </c>
      <c r="AG951" t="s">
        <v>756</v>
      </c>
      <c r="AH951" t="s">
        <v>756</v>
      </c>
      <c r="AI951" t="str">
        <f t="shared" si="1325"/>
        <v>e</v>
      </c>
      <c r="AJ951" t="str">
        <f t="shared" si="1326"/>
        <v/>
      </c>
      <c r="AK951" t="str">
        <f t="shared" si="1327"/>
        <v/>
      </c>
      <c r="AL951" t="str">
        <f t="shared" si="1328"/>
        <v/>
      </c>
      <c r="AM951" t="str">
        <f t="shared" si="1329"/>
        <v/>
      </c>
      <c r="AN951" t="str">
        <f t="shared" si="1330"/>
        <v>Away</v>
      </c>
      <c r="AO951" t="str">
        <f t="shared" si="1331"/>
        <v>a</v>
      </c>
      <c r="AP951" t="str">
        <f t="shared" si="1332"/>
        <v/>
      </c>
      <c r="AQ951" t="str">
        <f t="shared" si="1333"/>
        <v/>
      </c>
      <c r="AR951" t="str">
        <f t="shared" si="1334"/>
        <v>Away</v>
      </c>
      <c r="AS951" t="str">
        <f t="shared" si="1335"/>
        <v>a</v>
      </c>
      <c r="AT951" t="str">
        <f t="shared" si="1336"/>
        <v>Offensive</v>
      </c>
      <c r="AU951" t="str">
        <f t="shared" si="1337"/>
        <v/>
      </c>
      <c r="AV951" t="str">
        <f t="shared" si="1338"/>
        <v/>
      </c>
      <c r="AW951" t="str" cm="1">
        <f t="array" ref="AW951">IFERROR(IF(O951&lt;&gt;"",O951,IF(OR($S951="",$T951=""),"",IF(O951&lt;&gt;"",O951,IF($T951&lt;&gt;"",_xlfn._xlws.FILTER(O:O,($BU:$BU=$BU951)*($I:$I=$I951)*($T:$T=$T951)*($S:$S=_xlfn.MINIFS($S:$S,$T:$T,"="&amp;$T951)),"")))))&amp;"",IF(O951="","",""))&amp;""</f>
        <v>OffensivePlay_Pass-ReceiverMissed</v>
      </c>
      <c r="AX951" t="str" cm="1">
        <f t="array" ref="AX951">IFERROR(IF(P951&lt;&gt;"",P951,IF(OR($S951="",$T951=""),"",IF($T951&lt;&gt;"",_xlfn._xlws.FILTER(P:P,($BU:$BU=$BU951)*($I:$I=$I951)*($T:$T=$T951)*($S:$S=_xlfn.MINIFS($S:$S,$T:$T,"="&amp;$T951)),""))))&amp;"",IF(P951="","",""))&amp;""</f>
        <v/>
      </c>
      <c r="AY951" t="str" cm="1">
        <f t="array" ref="AY951">IFERROR(IF(Q951&lt;&gt;"",Q951,IF(OR($S951="",$T951=""),"",IF($T951&lt;&gt;"",_xlfn._xlws.FILTER(Q:Q,($BU:$BU=$BU951)*($I:$I=$I951)*($T:$T=$T951)*($S:$S=_xlfn.MINIFS($S:$S,$T:$T,"="&amp;$T951)),""))))&amp;"",IF(Q951="","",""))&amp;""</f>
        <v>u</v>
      </c>
      <c r="AZ951" t="str" cm="1">
        <f t="array" ref="AZ951">IFERROR(IF(R951&lt;&gt;"",R951,IF(OR($S951="",$T951=""),"",IF($T951&lt;&gt;"",_xlfn._xlws.FILTER(R:R,($BU:$BU=$BU951)*($I:$I=$I951)*($T:$T=$T951)*($S:$S=_xlfn.MINIFS($S:$S,$T:$T,"="&amp;$T951)),""))))&amp;"",IF(R951="","",""))&amp;""</f>
        <v/>
      </c>
      <c r="BA951" s="6">
        <f t="shared" si="1339"/>
        <v>86</v>
      </c>
      <c r="BB951">
        <f t="shared" ref="BB951:BD951" si="1401">BB950</f>
        <v>18987</v>
      </c>
      <c r="BC951" t="str">
        <f t="shared" si="1401"/>
        <v>Velodrome</v>
      </c>
      <c r="BD951" t="str">
        <f t="shared" si="1401"/>
        <v>Outlaws</v>
      </c>
      <c r="BE951" t="s">
        <v>7</v>
      </c>
      <c r="BF951" t="s">
        <v>182</v>
      </c>
      <c r="BI951" cm="1">
        <f t="array" aca="1" ref="BI951" ca="1">IFERROR(_xlfn._xlws.FILTER(shifts!A:A,(shifts!B:B=events!AD951)*(shifts!AG:AG&gt;=events!BK951)*(shifts!AH:AH&lt;=events!BL951)),BI950)</f>
        <v>37</v>
      </c>
      <c r="BJ951" s="15">
        <f t="shared" si="1341"/>
        <v>0</v>
      </c>
      <c r="BK951">
        <f t="shared" si="1342"/>
        <v>211</v>
      </c>
      <c r="BL951">
        <f t="shared" si="1343"/>
        <v>211</v>
      </c>
      <c r="BM951" s="15">
        <f>SUMIFS(BJ$2:BJ951,K$2:K951,"=Intermission")+SUMIFS(BJ$2:BJ951,K$2:K951,"=Timeout")</f>
        <v>0</v>
      </c>
      <c r="BN951">
        <f t="shared" si="1344"/>
        <v>0</v>
      </c>
      <c r="BO951" s="19">
        <f t="shared" si="1345"/>
        <v>869</v>
      </c>
      <c r="BP951">
        <f t="shared" si="1346"/>
        <v>864</v>
      </c>
      <c r="BQ951" s="17">
        <f t="shared" si="1347"/>
        <v>869</v>
      </c>
      <c r="BR951" t="str">
        <f t="shared" si="1348"/>
        <v>event_team_player_1</v>
      </c>
      <c r="BS951">
        <f>COUNTIFS(S$3:S951,"="&amp;S951,AI$3:AI951,"="&amp;AI951)</f>
        <v>1</v>
      </c>
      <c r="BT951" t="str">
        <f>IFERROR(VLOOKUP(BB951&amp;BU951&amp;X951,game_rosters!U:W,3,FALSE),"")</f>
        <v>P100034</v>
      </c>
      <c r="BU951" t="str">
        <f t="shared" si="1349"/>
        <v>Outlaws</v>
      </c>
    </row>
    <row r="952" spans="1:73" x14ac:dyDescent="0.2">
      <c r="A952" t="str">
        <f t="shared" si="1324"/>
        <v/>
      </c>
      <c r="I952" s="44">
        <v>68</v>
      </c>
      <c r="S952">
        <v>496</v>
      </c>
      <c r="T952">
        <v>83</v>
      </c>
      <c r="X952">
        <v>68</v>
      </c>
      <c r="Z952">
        <v>1</v>
      </c>
      <c r="AA952">
        <f t="shared" si="1373"/>
        <v>1496</v>
      </c>
      <c r="AB952">
        <f t="shared" si="1374"/>
        <v>9083</v>
      </c>
      <c r="AC952">
        <f t="shared" si="1320"/>
        <v>9083</v>
      </c>
      <c r="AD952" s="6">
        <v>1</v>
      </c>
      <c r="AE952" t="s">
        <v>941</v>
      </c>
      <c r="AF952" t="s">
        <v>738</v>
      </c>
      <c r="AG952" t="s">
        <v>756</v>
      </c>
      <c r="AH952" t="s">
        <v>756</v>
      </c>
      <c r="AI952" t="str">
        <f t="shared" si="1325"/>
        <v>e</v>
      </c>
      <c r="AJ952" t="str">
        <f t="shared" si="1326"/>
        <v/>
      </c>
      <c r="AK952" t="str">
        <f t="shared" si="1327"/>
        <v/>
      </c>
      <c r="AL952" t="str">
        <f t="shared" si="1328"/>
        <v/>
      </c>
      <c r="AM952" t="str">
        <f t="shared" si="1329"/>
        <v/>
      </c>
      <c r="AN952" t="str">
        <f t="shared" si="1330"/>
        <v>Away</v>
      </c>
      <c r="AO952" t="str">
        <f t="shared" si="1331"/>
        <v>a</v>
      </c>
      <c r="AP952" t="str">
        <f t="shared" si="1332"/>
        <v/>
      </c>
      <c r="AQ952" t="str">
        <f t="shared" si="1333"/>
        <v/>
      </c>
      <c r="AR952" t="str">
        <f t="shared" si="1334"/>
        <v>Away</v>
      </c>
      <c r="AS952" t="str">
        <f t="shared" si="1335"/>
        <v>a</v>
      </c>
      <c r="AT952" t="str">
        <f t="shared" si="1336"/>
        <v>Offensive</v>
      </c>
      <c r="AU952" t="str">
        <f t="shared" si="1337"/>
        <v/>
      </c>
      <c r="AV952" t="str">
        <f t="shared" si="1338"/>
        <v/>
      </c>
      <c r="AW952" t="str" cm="1">
        <f t="array" ref="AW952">IFERROR(IF(O952&lt;&gt;"",O952,IF(OR($S952="",$T952=""),"",IF(O952&lt;&gt;"",O952,IF($T952&lt;&gt;"",_xlfn._xlws.FILTER(O:O,($BU:$BU=$BU952)*($I:$I=$I952)*($T:$T=$T952)*($S:$S=_xlfn.MINIFS($S:$S,$T:$T,"="&amp;$T952)),"")))))&amp;"",IF(O952="","",""))&amp;""</f>
        <v/>
      </c>
      <c r="AX952" t="str" cm="1">
        <f t="array" ref="AX952">IFERROR(IF(P952&lt;&gt;"",P952,IF(OR($S952="",$T952=""),"",IF($T952&lt;&gt;"",_xlfn._xlws.FILTER(P:P,($BU:$BU=$BU952)*($I:$I=$I952)*($T:$T=$T952)*($S:$S=_xlfn.MINIFS($S:$S,$T:$T,"="&amp;$T952)),""))))&amp;"",IF(P952="","",""))&amp;""</f>
        <v/>
      </c>
      <c r="AY952" t="str" cm="1">
        <f t="array" ref="AY952">IFERROR(IF(Q952&lt;&gt;"",Q952,IF(OR($S952="",$T952=""),"",IF($T952&lt;&gt;"",_xlfn._xlws.FILTER(Q:Q,($BU:$BU=$BU952)*($I:$I=$I952)*($T:$T=$T952)*($S:$S=_xlfn.MINIFS($S:$S,$T:$T,"="&amp;$T952)),""))))&amp;"",IF(Q952="","",""))&amp;""</f>
        <v/>
      </c>
      <c r="AZ952" t="str" cm="1">
        <f t="array" ref="AZ952">IFERROR(IF(R952&lt;&gt;"",R952,IF(OR($S952="",$T952=""),"",IF($T952&lt;&gt;"",_xlfn._xlws.FILTER(R:R,($BU:$BU=$BU952)*($I:$I=$I952)*($T:$T=$T952)*($S:$S=_xlfn.MINIFS($S:$S,$T:$T,"="&amp;$T952)),""))))&amp;"",IF(R952="","",""))&amp;""</f>
        <v/>
      </c>
      <c r="BA952" s="6">
        <f t="shared" si="1339"/>
        <v>86</v>
      </c>
      <c r="BB952">
        <f t="shared" ref="BB952:BD952" si="1402">BB951</f>
        <v>18987</v>
      </c>
      <c r="BC952" t="str">
        <f t="shared" si="1402"/>
        <v>Velodrome</v>
      </c>
      <c r="BD952" t="str">
        <f t="shared" si="1402"/>
        <v>Outlaws</v>
      </c>
      <c r="BE952" t="s">
        <v>7</v>
      </c>
      <c r="BF952" t="s">
        <v>182</v>
      </c>
      <c r="BI952" cm="1">
        <f t="array" aca="1" ref="BI952" ca="1">IFERROR(_xlfn._xlws.FILTER(shifts!A:A,(shifts!B:B=events!AD952)*(shifts!AG:AG&gt;=events!BK952)*(shifts!AH:AH&lt;=events!BL952)),BI951)</f>
        <v>37</v>
      </c>
      <c r="BJ952" s="15">
        <f t="shared" si="1341"/>
        <v>0</v>
      </c>
      <c r="BK952">
        <f t="shared" si="1342"/>
        <v>211</v>
      </c>
      <c r="BL952">
        <f t="shared" si="1343"/>
        <v>211</v>
      </c>
      <c r="BM952" s="15">
        <f>SUMIFS(BJ$2:BJ952,K$2:K952,"=Intermission")+SUMIFS(BJ$2:BJ952,K$2:K952,"=Timeout")</f>
        <v>0</v>
      </c>
      <c r="BN952">
        <f t="shared" si="1344"/>
        <v>0</v>
      </c>
      <c r="BO952" s="19">
        <f t="shared" si="1345"/>
        <v>869</v>
      </c>
      <c r="BP952">
        <f t="shared" si="1346"/>
        <v>864</v>
      </c>
      <c r="BQ952" s="17">
        <f t="shared" si="1347"/>
        <v>869</v>
      </c>
      <c r="BR952" t="str">
        <f t="shared" si="1348"/>
        <v>event_team_player_2</v>
      </c>
      <c r="BS952">
        <f>COUNTIFS(S$3:S952,"="&amp;S952,AI$3:AI952,"="&amp;AI952)</f>
        <v>2</v>
      </c>
      <c r="BT952" t="str">
        <f>IFERROR(VLOOKUP(BB952&amp;BU952&amp;X952,game_rosters!U:W,3,FALSE),"")</f>
        <v>P100128</v>
      </c>
      <c r="BU952" t="str">
        <f t="shared" si="1349"/>
        <v>Outlaws</v>
      </c>
    </row>
    <row r="953" spans="1:73" x14ac:dyDescent="0.2">
      <c r="A953">
        <f t="shared" si="1324"/>
        <v>1</v>
      </c>
      <c r="I953" s="44">
        <v>18</v>
      </c>
      <c r="K953" t="s">
        <v>238</v>
      </c>
      <c r="L953" t="s">
        <v>184</v>
      </c>
      <c r="M953" t="s">
        <v>376</v>
      </c>
      <c r="N953" t="s">
        <v>595</v>
      </c>
      <c r="S953">
        <v>497</v>
      </c>
      <c r="T953">
        <v>83</v>
      </c>
      <c r="W953" t="s">
        <v>731</v>
      </c>
      <c r="X953">
        <v>18</v>
      </c>
      <c r="Z953">
        <v>1</v>
      </c>
      <c r="AA953">
        <f t="shared" si="1373"/>
        <v>1497</v>
      </c>
      <c r="AB953">
        <f t="shared" si="1374"/>
        <v>9083</v>
      </c>
      <c r="AC953">
        <f t="shared" si="1320"/>
        <v>9083</v>
      </c>
      <c r="AD953" s="6">
        <v>1</v>
      </c>
      <c r="AE953" t="s">
        <v>941</v>
      </c>
      <c r="AF953" t="s">
        <v>738</v>
      </c>
      <c r="AG953" t="s">
        <v>756</v>
      </c>
      <c r="AH953" t="s">
        <v>756</v>
      </c>
      <c r="AI953" t="str">
        <f t="shared" si="1325"/>
        <v>e</v>
      </c>
      <c r="AJ953" t="str">
        <f t="shared" si="1326"/>
        <v/>
      </c>
      <c r="AK953" t="str">
        <f t="shared" si="1327"/>
        <v/>
      </c>
      <c r="AL953" t="str">
        <f t="shared" si="1328"/>
        <v/>
      </c>
      <c r="AM953" t="str">
        <f t="shared" si="1329"/>
        <v/>
      </c>
      <c r="AN953" t="str">
        <f t="shared" si="1330"/>
        <v>Away</v>
      </c>
      <c r="AO953" t="str">
        <f t="shared" si="1331"/>
        <v>a</v>
      </c>
      <c r="AP953" t="str">
        <f t="shared" si="1332"/>
        <v/>
      </c>
      <c r="AQ953" t="str">
        <f t="shared" si="1333"/>
        <v/>
      </c>
      <c r="AR953" t="str">
        <f t="shared" si="1334"/>
        <v>Away</v>
      </c>
      <c r="AS953" t="str">
        <f t="shared" si="1335"/>
        <v>a</v>
      </c>
      <c r="AT953" t="str">
        <f t="shared" si="1336"/>
        <v>Offensive</v>
      </c>
      <c r="AU953" t="str">
        <f t="shared" si="1337"/>
        <v/>
      </c>
      <c r="AV953" t="str">
        <f t="shared" si="1338"/>
        <v/>
      </c>
      <c r="AW953" t="str" cm="1">
        <f t="array" ref="AW953">IFERROR(IF(O953&lt;&gt;"",O953,IF(OR($S953="",$T953=""),"",IF(O953&lt;&gt;"",O953,IF($T953&lt;&gt;"",_xlfn._xlws.FILTER(O:O,($BU:$BU=$BU953)*($I:$I=$I953)*($T:$T=$T953)*($S:$S=_xlfn.MINIFS($S:$S,$T:$T,"="&amp;$T953)),"")))))&amp;"",IF(O953="","",""))&amp;""</f>
        <v>OffensivePlay_Pass-ReceiverMissed</v>
      </c>
      <c r="AX953" t="str" cm="1">
        <f t="array" ref="AX953">IFERROR(IF(P953&lt;&gt;"",P953,IF(OR($S953="",$T953=""),"",IF($T953&lt;&gt;"",_xlfn._xlws.FILTER(P:P,($BU:$BU=$BU953)*($I:$I=$I953)*($T:$T=$T953)*($S:$S=_xlfn.MINIFS($S:$S,$T:$T,"="&amp;$T953)),""))))&amp;"",IF(P953="","",""))&amp;""</f>
        <v/>
      </c>
      <c r="AY953" t="str" cm="1">
        <f t="array" ref="AY953">IFERROR(IF(Q953&lt;&gt;"",Q953,IF(OR($S953="",$T953=""),"",IF($T953&lt;&gt;"",_xlfn._xlws.FILTER(Q:Q,($BU:$BU=$BU953)*($I:$I=$I953)*($T:$T=$T953)*($S:$S=_xlfn.MINIFS($S:$S,$T:$T,"="&amp;$T953)),""))))&amp;"",IF(Q953="","",""))&amp;""</f>
        <v>u</v>
      </c>
      <c r="AZ953" t="str" cm="1">
        <f t="array" ref="AZ953">IFERROR(IF(R953&lt;&gt;"",R953,IF(OR($S953="",$T953=""),"",IF($T953&lt;&gt;"",_xlfn._xlws.FILTER(R:R,($BU:$BU=$BU953)*($I:$I=$I953)*($T:$T=$T953)*($S:$S=_xlfn.MINIFS($S:$S,$T:$T,"="&amp;$T953)),""))))&amp;"",IF(R953="","",""))&amp;""</f>
        <v/>
      </c>
      <c r="BA953" s="6">
        <f t="shared" si="1339"/>
        <v>87</v>
      </c>
      <c r="BB953">
        <f t="shared" ref="BB953:BD953" si="1403">BB952</f>
        <v>18987</v>
      </c>
      <c r="BC953" t="str">
        <f t="shared" si="1403"/>
        <v>Velodrome</v>
      </c>
      <c r="BD953" t="str">
        <f t="shared" si="1403"/>
        <v>Outlaws</v>
      </c>
      <c r="BE953" t="s">
        <v>238</v>
      </c>
      <c r="BF953" t="s">
        <v>184</v>
      </c>
      <c r="BI953" cm="1">
        <f t="array" aca="1" ref="BI953" ca="1">IFERROR(_xlfn._xlws.FILTER(shifts!A:A,(shifts!B:B=events!AD953)*(shifts!AG:AG&gt;=events!BK953)*(shifts!AH:AH&lt;=events!BL953)),BI952)</f>
        <v>37</v>
      </c>
      <c r="BJ953" s="15">
        <f t="shared" si="1341"/>
        <v>0</v>
      </c>
      <c r="BK953">
        <f t="shared" si="1342"/>
        <v>211</v>
      </c>
      <c r="BL953">
        <f t="shared" si="1343"/>
        <v>211</v>
      </c>
      <c r="BM953" s="15">
        <f>SUMIFS(BJ$2:BJ953,K$2:K953,"=Intermission")+SUMIFS(BJ$2:BJ953,K$2:K953,"=Timeout")</f>
        <v>0</v>
      </c>
      <c r="BN953">
        <f t="shared" si="1344"/>
        <v>0</v>
      </c>
      <c r="BO953" s="19">
        <f t="shared" si="1345"/>
        <v>869</v>
      </c>
      <c r="BP953">
        <f t="shared" si="1346"/>
        <v>864</v>
      </c>
      <c r="BQ953" s="17">
        <f t="shared" si="1347"/>
        <v>869</v>
      </c>
      <c r="BR953" t="str">
        <f t="shared" si="1348"/>
        <v>event_team_player_1</v>
      </c>
      <c r="BS953">
        <f>COUNTIFS(S$3:S953,"="&amp;S953,AI$3:AI953,"="&amp;AI953)</f>
        <v>1</v>
      </c>
      <c r="BT953" t="str">
        <f>IFERROR(VLOOKUP(BB953&amp;BU953&amp;X953,game_rosters!U:W,3,FALSE),"")</f>
        <v>P100034</v>
      </c>
      <c r="BU953" t="str">
        <f t="shared" si="1349"/>
        <v>Outlaws</v>
      </c>
    </row>
    <row r="954" spans="1:73" x14ac:dyDescent="0.2">
      <c r="A954" t="str">
        <f t="shared" si="1324"/>
        <v/>
      </c>
      <c r="I954" s="44">
        <v>68</v>
      </c>
      <c r="S954">
        <v>497</v>
      </c>
      <c r="T954">
        <v>83</v>
      </c>
      <c r="X954">
        <v>68</v>
      </c>
      <c r="Z954">
        <v>1</v>
      </c>
      <c r="AA954">
        <f t="shared" si="1373"/>
        <v>1497</v>
      </c>
      <c r="AB954">
        <f t="shared" si="1374"/>
        <v>9083</v>
      </c>
      <c r="AC954">
        <f t="shared" si="1320"/>
        <v>9083</v>
      </c>
      <c r="AD954" s="6">
        <v>1</v>
      </c>
      <c r="AE954" t="s">
        <v>941</v>
      </c>
      <c r="AF954" t="s">
        <v>738</v>
      </c>
      <c r="AG954" t="s">
        <v>756</v>
      </c>
      <c r="AH954" t="s">
        <v>756</v>
      </c>
      <c r="AI954" t="str">
        <f t="shared" si="1325"/>
        <v>e</v>
      </c>
      <c r="AJ954" t="str">
        <f t="shared" si="1326"/>
        <v/>
      </c>
      <c r="AK954" t="str">
        <f t="shared" si="1327"/>
        <v/>
      </c>
      <c r="AL954" t="str">
        <f t="shared" si="1328"/>
        <v/>
      </c>
      <c r="AM954" t="str">
        <f t="shared" si="1329"/>
        <v/>
      </c>
      <c r="AN954" t="str">
        <f t="shared" si="1330"/>
        <v>Away</v>
      </c>
      <c r="AO954" t="str">
        <f t="shared" si="1331"/>
        <v>a</v>
      </c>
      <c r="AP954" t="str">
        <f t="shared" si="1332"/>
        <v/>
      </c>
      <c r="AQ954" t="str">
        <f t="shared" si="1333"/>
        <v/>
      </c>
      <c r="AR954" t="str">
        <f t="shared" si="1334"/>
        <v>Away</v>
      </c>
      <c r="AS954" t="str">
        <f t="shared" si="1335"/>
        <v>a</v>
      </c>
      <c r="AT954" t="str">
        <f t="shared" si="1336"/>
        <v>Offensive</v>
      </c>
      <c r="AU954" t="str">
        <f t="shared" si="1337"/>
        <v/>
      </c>
      <c r="AV954" t="str">
        <f t="shared" si="1338"/>
        <v/>
      </c>
      <c r="AW954" t="str" cm="1">
        <f t="array" ref="AW954">IFERROR(IF(O954&lt;&gt;"",O954,IF(OR($S954="",$T954=""),"",IF(O954&lt;&gt;"",O954,IF($T954&lt;&gt;"",_xlfn._xlws.FILTER(O:O,($BU:$BU=$BU954)*($I:$I=$I954)*($T:$T=$T954)*($S:$S=_xlfn.MINIFS($S:$S,$T:$T,"="&amp;$T954)),"")))))&amp;"",IF(O954="","",""))&amp;""</f>
        <v/>
      </c>
      <c r="AX954" t="str" cm="1">
        <f t="array" ref="AX954">IFERROR(IF(P954&lt;&gt;"",P954,IF(OR($S954="",$T954=""),"",IF($T954&lt;&gt;"",_xlfn._xlws.FILTER(P:P,($BU:$BU=$BU954)*($I:$I=$I954)*($T:$T=$T954)*($S:$S=_xlfn.MINIFS($S:$S,$T:$T,"="&amp;$T954)),""))))&amp;"",IF(P954="","",""))&amp;""</f>
        <v/>
      </c>
      <c r="AY954" t="str" cm="1">
        <f t="array" ref="AY954">IFERROR(IF(Q954&lt;&gt;"",Q954,IF(OR($S954="",$T954=""),"",IF($T954&lt;&gt;"",_xlfn._xlws.FILTER(Q:Q,($BU:$BU=$BU954)*($I:$I=$I954)*($T:$T=$T954)*($S:$S=_xlfn.MINIFS($S:$S,$T:$T,"="&amp;$T954)),""))))&amp;"",IF(Q954="","",""))&amp;""</f>
        <v/>
      </c>
      <c r="AZ954" t="str" cm="1">
        <f t="array" ref="AZ954">IFERROR(IF(R954&lt;&gt;"",R954,IF(OR($S954="",$T954=""),"",IF($T954&lt;&gt;"",_xlfn._xlws.FILTER(R:R,($BU:$BU=$BU954)*($I:$I=$I954)*($T:$T=$T954)*($S:$S=_xlfn.MINIFS($S:$S,$T:$T,"="&amp;$T954)),""))))&amp;"",IF(R954="","",""))&amp;""</f>
        <v/>
      </c>
      <c r="BA954" s="6">
        <f t="shared" si="1339"/>
        <v>87</v>
      </c>
      <c r="BB954">
        <f t="shared" ref="BB954:BD954" si="1404">BB953</f>
        <v>18987</v>
      </c>
      <c r="BC954" t="str">
        <f t="shared" si="1404"/>
        <v>Velodrome</v>
      </c>
      <c r="BD954" t="str">
        <f t="shared" si="1404"/>
        <v>Outlaws</v>
      </c>
      <c r="BE954" t="s">
        <v>238</v>
      </c>
      <c r="BF954" t="s">
        <v>184</v>
      </c>
      <c r="BI954" cm="1">
        <f t="array" aca="1" ref="BI954" ca="1">IFERROR(_xlfn._xlws.FILTER(shifts!A:A,(shifts!B:B=events!AD954)*(shifts!AG:AG&gt;=events!BK954)*(shifts!AH:AH&lt;=events!BL954)),BI953)</f>
        <v>37</v>
      </c>
      <c r="BJ954" s="15">
        <f t="shared" si="1341"/>
        <v>0</v>
      </c>
      <c r="BK954">
        <f t="shared" si="1342"/>
        <v>211</v>
      </c>
      <c r="BL954">
        <f t="shared" si="1343"/>
        <v>211</v>
      </c>
      <c r="BM954" s="15">
        <f>SUMIFS(BJ$2:BJ954,K$2:K954,"=Intermission")+SUMIFS(BJ$2:BJ954,K$2:K954,"=Timeout")</f>
        <v>0</v>
      </c>
      <c r="BN954">
        <f t="shared" si="1344"/>
        <v>0</v>
      </c>
      <c r="BO954" s="19">
        <f t="shared" si="1345"/>
        <v>869</v>
      </c>
      <c r="BP954">
        <f t="shared" si="1346"/>
        <v>864</v>
      </c>
      <c r="BQ954" s="17">
        <f t="shared" si="1347"/>
        <v>869</v>
      </c>
      <c r="BR954" t="str">
        <f t="shared" si="1348"/>
        <v>event_team_player_2</v>
      </c>
      <c r="BS954">
        <f>COUNTIFS(S$3:S954,"="&amp;S954,AI$3:AI954,"="&amp;AI954)</f>
        <v>2</v>
      </c>
      <c r="BT954" t="str">
        <f>IFERROR(VLOOKUP(BB954&amp;BU954&amp;X954,game_rosters!U:W,3,FALSE),"")</f>
        <v>P100128</v>
      </c>
      <c r="BU954" t="str">
        <f t="shared" si="1349"/>
        <v>Outlaws</v>
      </c>
    </row>
    <row r="955" spans="1:73" x14ac:dyDescent="0.2">
      <c r="A955">
        <f t="shared" si="1324"/>
        <v>1</v>
      </c>
      <c r="I955" s="44">
        <v>18</v>
      </c>
      <c r="K955" t="s">
        <v>238</v>
      </c>
      <c r="L955" t="s">
        <v>174</v>
      </c>
      <c r="M955" t="s">
        <v>390</v>
      </c>
      <c r="S955">
        <v>498</v>
      </c>
      <c r="T955">
        <v>83</v>
      </c>
      <c r="W955" t="s">
        <v>731</v>
      </c>
      <c r="X955">
        <v>18</v>
      </c>
      <c r="Z955">
        <v>1</v>
      </c>
      <c r="AA955">
        <f t="shared" si="1373"/>
        <v>1498</v>
      </c>
      <c r="AB955">
        <f t="shared" si="1374"/>
        <v>9083</v>
      </c>
      <c r="AC955">
        <f t="shared" si="1320"/>
        <v>9083</v>
      </c>
      <c r="AD955" s="6">
        <v>1</v>
      </c>
      <c r="AE955" t="s">
        <v>941</v>
      </c>
      <c r="AF955" t="s">
        <v>738</v>
      </c>
      <c r="AG955" t="s">
        <v>756</v>
      </c>
      <c r="AH955" t="s">
        <v>756</v>
      </c>
      <c r="AI955" t="str">
        <f t="shared" si="1325"/>
        <v>e</v>
      </c>
      <c r="AJ955" t="str">
        <f t="shared" si="1326"/>
        <v/>
      </c>
      <c r="AK955" t="str">
        <f t="shared" si="1327"/>
        <v/>
      </c>
      <c r="AL955" t="str">
        <f t="shared" si="1328"/>
        <v/>
      </c>
      <c r="AM955" t="str">
        <f t="shared" si="1329"/>
        <v/>
      </c>
      <c r="AN955" t="str">
        <f t="shared" si="1330"/>
        <v>Away</v>
      </c>
      <c r="AO955" t="str">
        <f t="shared" si="1331"/>
        <v>a</v>
      </c>
      <c r="AP955" t="str">
        <f t="shared" si="1332"/>
        <v/>
      </c>
      <c r="AQ955" t="str">
        <f t="shared" si="1333"/>
        <v/>
      </c>
      <c r="AR955" t="str">
        <f t="shared" si="1334"/>
        <v>Away</v>
      </c>
      <c r="AS955" t="str">
        <f t="shared" si="1335"/>
        <v>a</v>
      </c>
      <c r="AT955" t="str">
        <f t="shared" si="1336"/>
        <v>Offensive</v>
      </c>
      <c r="AU955" t="str">
        <f t="shared" si="1337"/>
        <v/>
      </c>
      <c r="AV955" t="str">
        <f t="shared" si="1338"/>
        <v/>
      </c>
      <c r="AW955" t="str" cm="1">
        <f t="array" ref="AW955">IFERROR(IF(O955&lt;&gt;"",O955,IF(OR($S955="",$T955=""),"",IF(O955&lt;&gt;"",O955,IF($T955&lt;&gt;"",_xlfn._xlws.FILTER(O:O,($BU:$BU=$BU955)*($I:$I=$I955)*($T:$T=$T955)*($S:$S=_xlfn.MINIFS($S:$S,$T:$T,"="&amp;$T955)),"")))))&amp;"",IF(O955="","",""))&amp;""</f>
        <v>OffensivePlay_Pass-ReceiverMissed</v>
      </c>
      <c r="AX955" t="str" cm="1">
        <f t="array" ref="AX955">IFERROR(IF(P955&lt;&gt;"",P955,IF(OR($S955="",$T955=""),"",IF($T955&lt;&gt;"",_xlfn._xlws.FILTER(P:P,($BU:$BU=$BU955)*($I:$I=$I955)*($T:$T=$T955)*($S:$S=_xlfn.MINIFS($S:$S,$T:$T,"="&amp;$T955)),""))))&amp;"",IF(P955="","",""))&amp;""</f>
        <v/>
      </c>
      <c r="AY955" t="str" cm="1">
        <f t="array" ref="AY955">IFERROR(IF(Q955&lt;&gt;"",Q955,IF(OR($S955="",$T955=""),"",IF($T955&lt;&gt;"",_xlfn._xlws.FILTER(Q:Q,($BU:$BU=$BU955)*($I:$I=$I955)*($T:$T=$T955)*($S:$S=_xlfn.MINIFS($S:$S,$T:$T,"="&amp;$T955)),""))))&amp;"",IF(Q955="","",""))&amp;""</f>
        <v>u</v>
      </c>
      <c r="AZ955" t="str" cm="1">
        <f t="array" ref="AZ955">IFERROR(IF(R955&lt;&gt;"",R955,IF(OR($S955="",$T955=""),"",IF($T955&lt;&gt;"",_xlfn._xlws.FILTER(R:R,($BU:$BU=$BU955)*($I:$I=$I955)*($T:$T=$T955)*($S:$S=_xlfn.MINIFS($S:$S,$T:$T,"="&amp;$T955)),""))))&amp;"",IF(R955="","",""))&amp;""</f>
        <v/>
      </c>
      <c r="BA955" s="6">
        <f t="shared" si="1339"/>
        <v>88</v>
      </c>
      <c r="BB955">
        <f t="shared" ref="BB955:BD955" si="1405">BB954</f>
        <v>18987</v>
      </c>
      <c r="BC955" t="str">
        <f t="shared" si="1405"/>
        <v>Velodrome</v>
      </c>
      <c r="BD955" t="str">
        <f t="shared" si="1405"/>
        <v>Outlaws</v>
      </c>
      <c r="BE955" t="s">
        <v>238</v>
      </c>
      <c r="BF955" t="s">
        <v>174</v>
      </c>
      <c r="BI955" cm="1">
        <f t="array" aca="1" ref="BI955" ca="1">IFERROR(_xlfn._xlws.FILTER(shifts!A:A,(shifts!B:B=events!AD955)*(shifts!AG:AG&gt;=events!BK955)*(shifts!AH:AH&lt;=events!BL955)),BI954)</f>
        <v>37</v>
      </c>
      <c r="BJ955" s="15">
        <f t="shared" si="1341"/>
        <v>0</v>
      </c>
      <c r="BK955">
        <f t="shared" si="1342"/>
        <v>211</v>
      </c>
      <c r="BL955">
        <f t="shared" si="1343"/>
        <v>211</v>
      </c>
      <c r="BM955" s="15">
        <f>SUMIFS(BJ$2:BJ955,K$2:K955,"=Intermission")+SUMIFS(BJ$2:BJ955,K$2:K955,"=Timeout")</f>
        <v>0</v>
      </c>
      <c r="BN955">
        <f t="shared" si="1344"/>
        <v>0</v>
      </c>
      <c r="BO955" s="19">
        <f t="shared" si="1345"/>
        <v>869</v>
      </c>
      <c r="BP955">
        <f t="shared" si="1346"/>
        <v>864</v>
      </c>
      <c r="BQ955" s="17">
        <f t="shared" si="1347"/>
        <v>869</v>
      </c>
      <c r="BR955" t="str">
        <f t="shared" si="1348"/>
        <v>event_team_player_1</v>
      </c>
      <c r="BS955">
        <f>COUNTIFS(S$3:S955,"="&amp;S955,AI$3:AI955,"="&amp;AI955)</f>
        <v>1</v>
      </c>
      <c r="BT955" t="str">
        <f>IFERROR(VLOOKUP(BB955&amp;BU955&amp;X955,game_rosters!U:W,3,FALSE),"")</f>
        <v>P100034</v>
      </c>
      <c r="BU955" t="str">
        <f t="shared" si="1349"/>
        <v>Outlaws</v>
      </c>
    </row>
    <row r="956" spans="1:73" x14ac:dyDescent="0.2">
      <c r="A956">
        <f t="shared" si="1324"/>
        <v>1</v>
      </c>
      <c r="I956" s="44">
        <v>18</v>
      </c>
      <c r="K956" t="s">
        <v>11</v>
      </c>
      <c r="L956" t="s">
        <v>187</v>
      </c>
      <c r="M956" t="s">
        <v>106</v>
      </c>
      <c r="S956">
        <v>499</v>
      </c>
      <c r="T956">
        <v>83</v>
      </c>
      <c r="W956" t="s">
        <v>731</v>
      </c>
      <c r="X956">
        <v>18</v>
      </c>
      <c r="Z956">
        <v>1</v>
      </c>
      <c r="AA956">
        <f t="shared" si="1373"/>
        <v>1499</v>
      </c>
      <c r="AB956">
        <f t="shared" si="1374"/>
        <v>9083</v>
      </c>
      <c r="AC956">
        <f t="shared" si="1320"/>
        <v>9083</v>
      </c>
      <c r="AD956" s="6">
        <v>1</v>
      </c>
      <c r="AE956" t="s">
        <v>941</v>
      </c>
      <c r="AF956" t="s">
        <v>740</v>
      </c>
      <c r="AG956" t="s">
        <v>756</v>
      </c>
      <c r="AH956" t="s">
        <v>756</v>
      </c>
      <c r="AI956" t="str">
        <f t="shared" si="1325"/>
        <v>e</v>
      </c>
      <c r="AJ956" t="str">
        <f t="shared" si="1326"/>
        <v/>
      </c>
      <c r="AK956" t="str">
        <f t="shared" si="1327"/>
        <v/>
      </c>
      <c r="AL956" t="str">
        <f t="shared" si="1328"/>
        <v/>
      </c>
      <c r="AM956" t="str">
        <f t="shared" si="1329"/>
        <v/>
      </c>
      <c r="AN956" t="str">
        <f t="shared" si="1330"/>
        <v>Away</v>
      </c>
      <c r="AO956" t="str">
        <f t="shared" si="1331"/>
        <v>a</v>
      </c>
      <c r="AP956" t="str">
        <f t="shared" si="1332"/>
        <v/>
      </c>
      <c r="AQ956" t="str">
        <f t="shared" si="1333"/>
        <v/>
      </c>
      <c r="AR956" t="str">
        <f t="shared" si="1334"/>
        <v>Away</v>
      </c>
      <c r="AS956" t="str">
        <f t="shared" si="1335"/>
        <v>a</v>
      </c>
      <c r="AT956" t="str">
        <f t="shared" si="1336"/>
        <v/>
      </c>
      <c r="AU956" t="str">
        <f t="shared" si="1337"/>
        <v/>
      </c>
      <c r="AV956" t="str">
        <f t="shared" si="1338"/>
        <v/>
      </c>
      <c r="AW956" t="str" cm="1">
        <f t="array" ref="AW956">IFERROR(IF(O956&lt;&gt;"",O956,IF(OR($S956="",$T956=""),"",IF(O956&lt;&gt;"",O956,IF($T956&lt;&gt;"",_xlfn._xlws.FILTER(O:O,($BU:$BU=$BU956)*($I:$I=$I956)*($T:$T=$T956)*($S:$S=_xlfn.MINIFS($S:$S,$T:$T,"="&amp;$T956)),"")))))&amp;"",IF(O956="","",""))&amp;""</f>
        <v>OffensivePlay_Pass-ReceiverMissed</v>
      </c>
      <c r="AX956" t="str" cm="1">
        <f t="array" ref="AX956">IFERROR(IF(P956&lt;&gt;"",P956,IF(OR($S956="",$T956=""),"",IF($T956&lt;&gt;"",_xlfn._xlws.FILTER(P:P,($BU:$BU=$BU956)*($I:$I=$I956)*($T:$T=$T956)*($S:$S=_xlfn.MINIFS($S:$S,$T:$T,"="&amp;$T956)),""))))&amp;"",IF(P956="","",""))&amp;""</f>
        <v/>
      </c>
      <c r="AY956" t="str" cm="1">
        <f t="array" ref="AY956">IFERROR(IF(Q956&lt;&gt;"",Q956,IF(OR($S956="",$T956=""),"",IF($T956&lt;&gt;"",_xlfn._xlws.FILTER(Q:Q,($BU:$BU=$BU956)*($I:$I=$I956)*($T:$T=$T956)*($S:$S=_xlfn.MINIFS($S:$S,$T:$T,"="&amp;$T956)),""))))&amp;"",IF(Q956="","",""))&amp;""</f>
        <v>u</v>
      </c>
      <c r="AZ956" t="str" cm="1">
        <f t="array" ref="AZ956">IFERROR(IF(R956&lt;&gt;"",R956,IF(OR($S956="",$T956=""),"",IF($T956&lt;&gt;"",_xlfn._xlws.FILTER(R:R,($BU:$BU=$BU956)*($I:$I=$I956)*($T:$T=$T956)*($S:$S=_xlfn.MINIFS($S:$S,$T:$T,"="&amp;$T956)),""))))&amp;"",IF(R956="","",""))&amp;""</f>
        <v/>
      </c>
      <c r="BA956" s="6">
        <f>IF(OR(L956="Zone_Entry",L956="Zone_Exit"),BA955+1,BA955)</f>
        <v>88</v>
      </c>
      <c r="BB956">
        <f t="shared" ref="BB956:BD956" si="1406">BB955</f>
        <v>18987</v>
      </c>
      <c r="BC956" t="str">
        <f t="shared" si="1406"/>
        <v>Velodrome</v>
      </c>
      <c r="BD956" t="str">
        <f t="shared" si="1406"/>
        <v>Outlaws</v>
      </c>
      <c r="BE956" t="s">
        <v>11</v>
      </c>
      <c r="BF956" t="s">
        <v>187</v>
      </c>
      <c r="BI956">
        <v>37</v>
      </c>
      <c r="BJ956" s="15">
        <f t="shared" si="1341"/>
        <v>0</v>
      </c>
      <c r="BK956">
        <f t="shared" si="1342"/>
        <v>205</v>
      </c>
      <c r="BL956">
        <f t="shared" si="1343"/>
        <v>205</v>
      </c>
      <c r="BM956" s="15">
        <f>SUMIFS(BJ$2:BJ956,K$2:K956,"=Intermission")+SUMIFS(BJ$2:BJ956,K$2:K956,"=Timeout")</f>
        <v>0</v>
      </c>
      <c r="BN956">
        <f t="shared" si="1344"/>
        <v>0</v>
      </c>
      <c r="BO956" s="19">
        <f t="shared" si="1345"/>
        <v>875</v>
      </c>
      <c r="BP956">
        <f t="shared" si="1346"/>
        <v>870</v>
      </c>
      <c r="BQ956" s="17">
        <f t="shared" si="1347"/>
        <v>875</v>
      </c>
      <c r="BR956" t="str">
        <f t="shared" si="1348"/>
        <v>event_team_player_1</v>
      </c>
      <c r="BS956">
        <f>COUNTIFS(S$3:S956,"="&amp;S956,AI$3:AI956,"="&amp;AI956)</f>
        <v>1</v>
      </c>
      <c r="BT956" t="str">
        <f>IFERROR(VLOOKUP(BB956&amp;BU956&amp;X956,game_rosters!U:W,3,FALSE),"")</f>
        <v>P100034</v>
      </c>
      <c r="BU956" t="str">
        <f t="shared" si="1349"/>
        <v>Outlaws</v>
      </c>
    </row>
    <row r="957" spans="1:73" x14ac:dyDescent="0.2">
      <c r="A957">
        <f t="shared" si="1324"/>
        <v>1</v>
      </c>
      <c r="I957" s="44">
        <v>18</v>
      </c>
      <c r="K957" t="s">
        <v>241</v>
      </c>
      <c r="S957">
        <v>500</v>
      </c>
      <c r="T957">
        <v>83</v>
      </c>
      <c r="W957" t="s">
        <v>731</v>
      </c>
      <c r="X957">
        <v>18</v>
      </c>
      <c r="Z957">
        <v>1</v>
      </c>
      <c r="AA957">
        <f t="shared" si="1373"/>
        <v>1500</v>
      </c>
      <c r="AB957">
        <f t="shared" si="1374"/>
        <v>9083</v>
      </c>
      <c r="AC957">
        <f t="shared" si="1320"/>
        <v>9083</v>
      </c>
      <c r="AD957" s="6">
        <v>1</v>
      </c>
      <c r="AE957" t="s">
        <v>941</v>
      </c>
      <c r="AF957" t="s">
        <v>740</v>
      </c>
      <c r="AG957" t="s">
        <v>941</v>
      </c>
      <c r="AH957" t="s">
        <v>915</v>
      </c>
      <c r="AI957" t="str">
        <f t="shared" si="1325"/>
        <v>e</v>
      </c>
      <c r="AJ957" t="str">
        <f t="shared" si="1326"/>
        <v/>
      </c>
      <c r="AK957" t="str">
        <f t="shared" si="1327"/>
        <v/>
      </c>
      <c r="AL957" t="str">
        <f t="shared" si="1328"/>
        <v/>
      </c>
      <c r="AM957" t="str">
        <f t="shared" si="1329"/>
        <v/>
      </c>
      <c r="AN957" t="str">
        <f t="shared" si="1330"/>
        <v>Away</v>
      </c>
      <c r="AO957" t="str">
        <f t="shared" si="1331"/>
        <v>a</v>
      </c>
      <c r="AP957" t="str">
        <f t="shared" si="1332"/>
        <v/>
      </c>
      <c r="AQ957" t="str">
        <f t="shared" si="1333"/>
        <v/>
      </c>
      <c r="AR957" t="str">
        <f t="shared" si="1334"/>
        <v>Away</v>
      </c>
      <c r="AS957" t="str">
        <f t="shared" si="1335"/>
        <v>a</v>
      </c>
      <c r="AT957" t="str">
        <f t="shared" si="1336"/>
        <v/>
      </c>
      <c r="AU957" t="str">
        <f t="shared" si="1337"/>
        <v/>
      </c>
      <c r="AV957" t="str">
        <f t="shared" si="1338"/>
        <v/>
      </c>
      <c r="AW957" t="str" cm="1">
        <f t="array" ref="AW957">IFERROR(IF(O957&lt;&gt;"",O957,IF(OR($S957="",$T957=""),"",IF(O957&lt;&gt;"",O957,IF($T957&lt;&gt;"",_xlfn._xlws.FILTER(O:O,($BU:$BU=$BU957)*($I:$I=$I957)*($T:$T=$T957)*($S:$S=_xlfn.MINIFS($S:$S,$T:$T,"="&amp;$T957)),"")))))&amp;"",IF(O957="","",""))&amp;""</f>
        <v>OffensivePlay_Pass-ReceiverMissed</v>
      </c>
      <c r="AX957" t="str" cm="1">
        <f t="array" ref="AX957">IFERROR(IF(P957&lt;&gt;"",P957,IF(OR($S957="",$T957=""),"",IF($T957&lt;&gt;"",_xlfn._xlws.FILTER(P:P,($BU:$BU=$BU957)*($I:$I=$I957)*($T:$T=$T957)*($S:$S=_xlfn.MINIFS($S:$S,$T:$T,"="&amp;$T957)),""))))&amp;"",IF(P957="","",""))&amp;""</f>
        <v/>
      </c>
      <c r="AY957" t="str" cm="1">
        <f t="array" ref="AY957">IFERROR(IF(Q957&lt;&gt;"",Q957,IF(OR($S957="",$T957=""),"",IF($T957&lt;&gt;"",_xlfn._xlws.FILTER(Q:Q,($BU:$BU=$BU957)*($I:$I=$I957)*($T:$T=$T957)*($S:$S=_xlfn.MINIFS($S:$S,$T:$T,"="&amp;$T957)),""))))&amp;"",IF(Q957="","",""))&amp;""</f>
        <v>u</v>
      </c>
      <c r="AZ957" t="str" cm="1">
        <f t="array" ref="AZ957">IFERROR(IF(R957&lt;&gt;"",R957,IF(OR($S957="",$T957=""),"",IF($T957&lt;&gt;"",_xlfn._xlws.FILTER(R:R,($BU:$BU=$BU957)*($I:$I=$I957)*($T:$T=$T957)*($S:$S=_xlfn.MINIFS($S:$S,$T:$T,"="&amp;$T957)),""))))&amp;"",IF(R957="","",""))&amp;""</f>
        <v/>
      </c>
      <c r="BA957" s="6">
        <f>IF(OR(L957="Zone_Entry",L957="Zone_Exit"),BA956+1,BA956)</f>
        <v>88</v>
      </c>
      <c r="BB957">
        <f t="shared" ref="BB957:BD957" si="1407">BB956</f>
        <v>18987</v>
      </c>
      <c r="BC957" t="str">
        <f t="shared" si="1407"/>
        <v>Velodrome</v>
      </c>
      <c r="BD957" t="str">
        <f t="shared" si="1407"/>
        <v>Outlaws</v>
      </c>
      <c r="BE957" t="s">
        <v>241</v>
      </c>
      <c r="BF957" t="s">
        <v>756</v>
      </c>
      <c r="BI957" cm="1">
        <f t="array" ref="BI957">IFERROR(_xlfn._xlws.FILTER(shifts!A:A,(shifts!B:B=events!AD957)*(shifts!AG:AG&gt;=events!BK957)*(shifts!AH:AH&lt;=events!BL957)),BI956)</f>
        <v>38</v>
      </c>
      <c r="BJ957" s="15">
        <f t="shared" si="1341"/>
        <v>22</v>
      </c>
      <c r="BK957">
        <f t="shared" si="1342"/>
        <v>205</v>
      </c>
      <c r="BL957">
        <f t="shared" si="1343"/>
        <v>183</v>
      </c>
      <c r="BM957" s="15">
        <f>SUMIFS(BJ$2:BJ957,K$2:K957,"=Intermission")+SUMIFS(BJ$2:BJ957,K$2:K957,"=Timeout")</f>
        <v>0</v>
      </c>
      <c r="BN957">
        <f t="shared" si="1344"/>
        <v>0</v>
      </c>
      <c r="BO957" s="19">
        <f t="shared" si="1345"/>
        <v>875</v>
      </c>
      <c r="BP957">
        <f t="shared" si="1346"/>
        <v>870</v>
      </c>
      <c r="BQ957" s="17">
        <f t="shared" si="1347"/>
        <v>897</v>
      </c>
      <c r="BR957" t="str">
        <f t="shared" si="1348"/>
        <v>event_team_player_1</v>
      </c>
      <c r="BS957">
        <f>COUNTIFS(S$3:S957,"="&amp;S957,AI$3:AI957,"="&amp;AI957)</f>
        <v>1</v>
      </c>
      <c r="BT957" t="str">
        <f>IFERROR(VLOOKUP(BB957&amp;BU957&amp;X957,game_rosters!U:W,3,FALSE),"")</f>
        <v>P100034</v>
      </c>
      <c r="BU957" t="str">
        <f t="shared" si="1349"/>
        <v>Outlaws</v>
      </c>
    </row>
    <row r="958" spans="1:73" x14ac:dyDescent="0.2">
      <c r="A958">
        <f t="shared" si="1324"/>
        <v>1</v>
      </c>
      <c r="I958" s="44">
        <v>3</v>
      </c>
      <c r="K958" t="s">
        <v>5</v>
      </c>
      <c r="L958" t="s">
        <v>236</v>
      </c>
      <c r="S958">
        <v>501</v>
      </c>
      <c r="T958" t="s">
        <v>756</v>
      </c>
      <c r="W958" t="s">
        <v>731</v>
      </c>
      <c r="X958">
        <v>3</v>
      </c>
      <c r="Z958">
        <v>1</v>
      </c>
      <c r="AA958">
        <f t="shared" si="1373"/>
        <v>1501</v>
      </c>
      <c r="AB958" t="str">
        <f t="shared" si="1374"/>
        <v/>
      </c>
      <c r="AC958">
        <f t="shared" si="1320"/>
        <v>1501</v>
      </c>
      <c r="AD958" s="6">
        <v>1</v>
      </c>
      <c r="AE958" t="s">
        <v>941</v>
      </c>
      <c r="AF958" t="s">
        <v>915</v>
      </c>
      <c r="AG958" t="s">
        <v>756</v>
      </c>
      <c r="AH958" t="s">
        <v>756</v>
      </c>
      <c r="AI958" t="str">
        <f t="shared" si="1325"/>
        <v>e</v>
      </c>
      <c r="AJ958" t="str">
        <f t="shared" si="1326"/>
        <v/>
      </c>
      <c r="AK958" t="str">
        <f t="shared" si="1327"/>
        <v/>
      </c>
      <c r="AL958" t="str">
        <f t="shared" si="1328"/>
        <v/>
      </c>
      <c r="AM958" t="str">
        <f t="shared" si="1329"/>
        <v/>
      </c>
      <c r="AN958" t="str">
        <f t="shared" si="1330"/>
        <v>Away</v>
      </c>
      <c r="AO958" t="str">
        <f t="shared" si="1331"/>
        <v>a</v>
      </c>
      <c r="AP958" t="str">
        <f t="shared" si="1332"/>
        <v/>
      </c>
      <c r="AQ958" t="str">
        <f t="shared" si="1333"/>
        <v/>
      </c>
      <c r="AR958" t="str">
        <f t="shared" si="1334"/>
        <v>Away</v>
      </c>
      <c r="AS958" t="str">
        <f t="shared" si="1335"/>
        <v>a</v>
      </c>
      <c r="AT958" t="str">
        <f t="shared" si="1336"/>
        <v>Offensive</v>
      </c>
      <c r="AU958" t="str">
        <f t="shared" si="1337"/>
        <v/>
      </c>
      <c r="AV958" t="str">
        <f t="shared" si="1338"/>
        <v/>
      </c>
      <c r="AW958" t="str" cm="1">
        <f t="array" ref="AW958">IFERROR(IF(O958&lt;&gt;"",O958,IF(OR($S958="",$T958=""),"",IF(O958&lt;&gt;"",O958,IF($T958&lt;&gt;"",_xlfn._xlws.FILTER(O:O,($BU:$BU=$BU958)*($I:$I=$I958)*($T:$T=$T958)*($S:$S=_xlfn.MINIFS($S:$S,$T:$T,"="&amp;$T958)),"")))))&amp;"",IF(O958="","",""))&amp;""</f>
        <v/>
      </c>
      <c r="AX958" t="str" cm="1">
        <f t="array" ref="AX958">IFERROR(IF(P958&lt;&gt;"",P958,IF(OR($S958="",$T958=""),"",IF($T958&lt;&gt;"",_xlfn._xlws.FILTER(P:P,($BU:$BU=$BU958)*($I:$I=$I958)*($T:$T=$T958)*($S:$S=_xlfn.MINIFS($S:$S,$T:$T,"="&amp;$T958)),""))))&amp;"",IF(P958="","",""))&amp;""</f>
        <v/>
      </c>
      <c r="AY958" t="str" cm="1">
        <f t="array" ref="AY958">IFERROR(IF(Q958&lt;&gt;"",Q958,IF(OR($S958="",$T958=""),"",IF($T958&lt;&gt;"",_xlfn._xlws.FILTER(Q:Q,($BU:$BU=$BU958)*($I:$I=$I958)*($T:$T=$T958)*($S:$S=_xlfn.MINIFS($S:$S,$T:$T,"="&amp;$T958)),""))))&amp;"",IF(Q958="","",""))&amp;""</f>
        <v/>
      </c>
      <c r="AZ958" t="str" cm="1">
        <f t="array" ref="AZ958">IFERROR(IF(R958&lt;&gt;"",R958,IF(OR($S958="",$T958=""),"",IF($T958&lt;&gt;"",_xlfn._xlws.FILTER(R:R,($BU:$BU=$BU958)*($I:$I=$I958)*($T:$T=$T958)*($S:$S=_xlfn.MINIFS($S:$S,$T:$T,"="&amp;$T958)),""))))&amp;"",IF(R958="","",""))&amp;""</f>
        <v/>
      </c>
      <c r="BA958" s="6">
        <f t="shared" si="1339"/>
        <v>88</v>
      </c>
      <c r="BB958">
        <f t="shared" ref="BB958:BD958" si="1408">BB957</f>
        <v>18987</v>
      </c>
      <c r="BC958" t="str">
        <f t="shared" si="1408"/>
        <v>Velodrome</v>
      </c>
      <c r="BD958" t="str">
        <f t="shared" si="1408"/>
        <v>Outlaws</v>
      </c>
      <c r="BE958" t="s">
        <v>5</v>
      </c>
      <c r="BF958" t="s">
        <v>236</v>
      </c>
      <c r="BI958" cm="1">
        <f t="array" ref="BI958">IFERROR(_xlfn._xlws.FILTER(shifts!A:A,(shifts!B:B=events!AD958)*(shifts!AG:AG&gt;=events!BK958)*(shifts!AH:AH&lt;=events!BL958)),BI957)</f>
        <v>38</v>
      </c>
      <c r="BJ958" s="15">
        <f t="shared" si="1341"/>
        <v>0</v>
      </c>
      <c r="BK958">
        <f t="shared" si="1342"/>
        <v>183</v>
      </c>
      <c r="BL958">
        <f t="shared" si="1343"/>
        <v>183</v>
      </c>
      <c r="BM958" s="15">
        <f>SUMIFS(BJ$2:BJ958,K$2:K958,"=Intermission")+SUMIFS(BJ$2:BJ958,K$2:K958,"=Timeout")</f>
        <v>0</v>
      </c>
      <c r="BN958">
        <f t="shared" si="1344"/>
        <v>0</v>
      </c>
      <c r="BO958" s="19">
        <f t="shared" si="1345"/>
        <v>897</v>
      </c>
      <c r="BP958">
        <f t="shared" si="1346"/>
        <v>892</v>
      </c>
      <c r="BQ958" s="17">
        <f t="shared" si="1347"/>
        <v>897</v>
      </c>
      <c r="BR958" t="str">
        <f t="shared" si="1348"/>
        <v>event_team_player_1</v>
      </c>
      <c r="BS958">
        <f>COUNTIFS(S$3:S958,"="&amp;S958,AI$3:AI958,"="&amp;AI958)</f>
        <v>1</v>
      </c>
      <c r="BT958" t="str">
        <f>IFERROR(VLOOKUP(BB958&amp;BU958&amp;X958,game_rosters!U:W,3,FALSE),"")</f>
        <v>P100004</v>
      </c>
      <c r="BU958" t="str">
        <f t="shared" si="1349"/>
        <v>Outlaws</v>
      </c>
    </row>
    <row r="959" spans="1:73" x14ac:dyDescent="0.2">
      <c r="A959" t="str">
        <f t="shared" si="1324"/>
        <v/>
      </c>
      <c r="I959" s="44">
        <v>70</v>
      </c>
      <c r="S959">
        <v>501</v>
      </c>
      <c r="T959" t="s">
        <v>756</v>
      </c>
      <c r="X959">
        <v>70</v>
      </c>
      <c r="AA959">
        <f t="shared" si="1373"/>
        <v>1501</v>
      </c>
      <c r="AB959" t="str">
        <f t="shared" si="1374"/>
        <v/>
      </c>
      <c r="AC959">
        <f t="shared" si="1320"/>
        <v>1501</v>
      </c>
      <c r="AD959" s="6">
        <v>1</v>
      </c>
      <c r="AE959" t="s">
        <v>941</v>
      </c>
      <c r="AF959" t="s">
        <v>915</v>
      </c>
      <c r="AG959" t="s">
        <v>756</v>
      </c>
      <c r="AH959" t="s">
        <v>756</v>
      </c>
      <c r="AI959" t="str">
        <f t="shared" si="1325"/>
        <v>o</v>
      </c>
      <c r="AJ959" t="str">
        <f t="shared" si="1326"/>
        <v/>
      </c>
      <c r="AK959" t="str">
        <f t="shared" si="1327"/>
        <v/>
      </c>
      <c r="AL959" t="str">
        <f t="shared" si="1328"/>
        <v/>
      </c>
      <c r="AM959" t="str">
        <f t="shared" si="1329"/>
        <v/>
      </c>
      <c r="AN959" t="str">
        <f t="shared" si="1330"/>
        <v>Away</v>
      </c>
      <c r="AO959" t="str">
        <f t="shared" si="1331"/>
        <v>a</v>
      </c>
      <c r="AP959" t="str">
        <f t="shared" si="1332"/>
        <v/>
      </c>
      <c r="AQ959" t="str">
        <f t="shared" si="1333"/>
        <v/>
      </c>
      <c r="AR959" t="str">
        <f t="shared" si="1334"/>
        <v>Away</v>
      </c>
      <c r="AS959" t="str">
        <f t="shared" si="1335"/>
        <v>a</v>
      </c>
      <c r="AT959" t="str">
        <f t="shared" si="1336"/>
        <v>Defensive</v>
      </c>
      <c r="AU959" t="str">
        <f t="shared" si="1337"/>
        <v/>
      </c>
      <c r="AV959" t="str">
        <f t="shared" si="1338"/>
        <v/>
      </c>
      <c r="AW959" t="str" cm="1">
        <f t="array" ref="AW959">IFERROR(IF(O959&lt;&gt;"",O959,IF(OR($S959="",$T959=""),"",IF(O959&lt;&gt;"",O959,IF($T959&lt;&gt;"",_xlfn._xlws.FILTER(O:O,($BU:$BU=$BU959)*($I:$I=$I959)*($T:$T=$T959)*($S:$S=_xlfn.MINIFS($S:$S,$T:$T,"="&amp;$T959)),"")))))&amp;"",IF(O959="","",""))&amp;""</f>
        <v/>
      </c>
      <c r="AX959" t="str" cm="1">
        <f t="array" ref="AX959">IFERROR(IF(P959&lt;&gt;"",P959,IF(OR($S959="",$T959=""),"",IF($T959&lt;&gt;"",_xlfn._xlws.FILTER(P:P,($BU:$BU=$BU959)*($I:$I=$I959)*($T:$T=$T959)*($S:$S=_xlfn.MINIFS($S:$S,$T:$T,"="&amp;$T959)),""))))&amp;"",IF(P959="","",""))&amp;""</f>
        <v/>
      </c>
      <c r="AY959" t="str" cm="1">
        <f t="array" ref="AY959">IFERROR(IF(Q959&lt;&gt;"",Q959,IF(OR($S959="",$T959=""),"",IF($T959&lt;&gt;"",_xlfn._xlws.FILTER(Q:Q,($BU:$BU=$BU959)*($I:$I=$I959)*($T:$T=$T959)*($S:$S=_xlfn.MINIFS($S:$S,$T:$T,"="&amp;$T959)),""))))&amp;"",IF(Q959="","",""))&amp;""</f>
        <v/>
      </c>
      <c r="AZ959" t="str" cm="1">
        <f t="array" ref="AZ959">IFERROR(IF(R959&lt;&gt;"",R959,IF(OR($S959="",$T959=""),"",IF($T959&lt;&gt;"",_xlfn._xlws.FILTER(R:R,($BU:$BU=$BU959)*($I:$I=$I959)*($T:$T=$T959)*($S:$S=_xlfn.MINIFS($S:$S,$T:$T,"="&amp;$T959)),""))))&amp;"",IF(R959="","",""))&amp;""</f>
        <v/>
      </c>
      <c r="BA959" s="6">
        <f t="shared" si="1339"/>
        <v>88</v>
      </c>
      <c r="BB959">
        <f t="shared" ref="BB959:BD959" si="1409">BB958</f>
        <v>18987</v>
      </c>
      <c r="BC959" t="str">
        <f t="shared" si="1409"/>
        <v>Velodrome</v>
      </c>
      <c r="BD959" t="str">
        <f t="shared" si="1409"/>
        <v>Outlaws</v>
      </c>
      <c r="BE959" t="s">
        <v>5</v>
      </c>
      <c r="BF959" t="s">
        <v>236</v>
      </c>
      <c r="BI959" cm="1">
        <f t="array" ref="BI959">IFERROR(_xlfn._xlws.FILTER(shifts!A:A,(shifts!B:B=events!AD959)*(shifts!AG:AG&gt;=events!BK959)*(shifts!AH:AH&lt;=events!BL959)),BI958)</f>
        <v>38</v>
      </c>
      <c r="BJ959" s="15">
        <f t="shared" si="1341"/>
        <v>0</v>
      </c>
      <c r="BK959">
        <f t="shared" si="1342"/>
        <v>183</v>
      </c>
      <c r="BL959">
        <f t="shared" si="1343"/>
        <v>183</v>
      </c>
      <c r="BM959" s="15">
        <f>SUMIFS(BJ$2:BJ959,K$2:K959,"=Intermission")+SUMIFS(BJ$2:BJ959,K$2:K959,"=Timeout")</f>
        <v>0</v>
      </c>
      <c r="BN959">
        <f t="shared" si="1344"/>
        <v>0</v>
      </c>
      <c r="BO959" s="19">
        <f t="shared" si="1345"/>
        <v>897</v>
      </c>
      <c r="BP959">
        <f t="shared" si="1346"/>
        <v>892</v>
      </c>
      <c r="BQ959" s="17">
        <f t="shared" si="1347"/>
        <v>897</v>
      </c>
      <c r="BR959" t="str">
        <f t="shared" si="1348"/>
        <v>opp_team_player_1</v>
      </c>
      <c r="BS959">
        <f>COUNTIFS(S$3:S959,"="&amp;S959,AI$3:AI959,"="&amp;AI959)</f>
        <v>1</v>
      </c>
      <c r="BT959" t="str">
        <f>IFERROR(VLOOKUP(BB959&amp;BU959&amp;X959,game_rosters!U:W,3,FALSE),"")</f>
        <v>P100001</v>
      </c>
      <c r="BU959" t="str">
        <f t="shared" si="1349"/>
        <v>Velodrome</v>
      </c>
    </row>
    <row r="960" spans="1:73" x14ac:dyDescent="0.2">
      <c r="A960">
        <f t="shared" si="1324"/>
        <v>1</v>
      </c>
      <c r="I960" s="44">
        <v>56</v>
      </c>
      <c r="K960" t="s">
        <v>238</v>
      </c>
      <c r="L960" t="s">
        <v>657</v>
      </c>
      <c r="M960" t="s">
        <v>90</v>
      </c>
      <c r="N960" t="s">
        <v>594</v>
      </c>
      <c r="R960" s="51">
        <v>1</v>
      </c>
      <c r="S960">
        <v>502</v>
      </c>
      <c r="T960">
        <v>84</v>
      </c>
      <c r="W960" t="s">
        <v>731</v>
      </c>
      <c r="X960">
        <v>56</v>
      </c>
      <c r="Z960">
        <v>1</v>
      </c>
      <c r="AA960">
        <f t="shared" si="1373"/>
        <v>1502</v>
      </c>
      <c r="AB960">
        <f t="shared" si="1374"/>
        <v>9084</v>
      </c>
      <c r="AC960">
        <f t="shared" si="1320"/>
        <v>9084</v>
      </c>
      <c r="AD960" s="6">
        <v>1</v>
      </c>
      <c r="AE960" t="s">
        <v>941</v>
      </c>
      <c r="AF960" t="s">
        <v>413</v>
      </c>
      <c r="AG960" t="s">
        <v>756</v>
      </c>
      <c r="AH960" t="s">
        <v>756</v>
      </c>
      <c r="AI960" t="str">
        <f t="shared" si="1325"/>
        <v>e</v>
      </c>
      <c r="AJ960" t="str">
        <f t="shared" si="1326"/>
        <v/>
      </c>
      <c r="AK960" t="str">
        <f t="shared" si="1327"/>
        <v/>
      </c>
      <c r="AL960" t="str">
        <f t="shared" si="1328"/>
        <v/>
      </c>
      <c r="AM960" t="str">
        <f t="shared" si="1329"/>
        <v/>
      </c>
      <c r="AN960" t="str">
        <f t="shared" si="1330"/>
        <v>Away</v>
      </c>
      <c r="AO960" t="str">
        <f t="shared" si="1331"/>
        <v>a</v>
      </c>
      <c r="AP960" t="str">
        <f t="shared" si="1332"/>
        <v/>
      </c>
      <c r="AQ960" t="str">
        <f t="shared" si="1333"/>
        <v/>
      </c>
      <c r="AR960" t="str">
        <f t="shared" si="1334"/>
        <v>Away</v>
      </c>
      <c r="AS960" t="str">
        <f t="shared" si="1335"/>
        <v>a</v>
      </c>
      <c r="AT960" t="str">
        <f t="shared" si="1336"/>
        <v>Offensive</v>
      </c>
      <c r="AU960" t="str">
        <f t="shared" si="1337"/>
        <v/>
      </c>
      <c r="AV960" t="str">
        <f t="shared" si="1338"/>
        <v/>
      </c>
      <c r="AW960" t="str" cm="1">
        <f t="array" ref="AW960">IFERROR(IF(O960&lt;&gt;"",O960,IF(OR($S960="",$T960=""),"",IF(O960&lt;&gt;"",O960,IF($T960&lt;&gt;"",_xlfn._xlws.FILTER(O:O,($BU:$BU=$BU960)*($I:$I=$I960)*($T:$T=$T960)*($S:$S=_xlfn.MINIFS($S:$S,$T:$T,"="&amp;$T960)),"")))))&amp;"",IF(O960="","",""))&amp;""</f>
        <v/>
      </c>
      <c r="AX960" t="str" cm="1">
        <f t="array" ref="AX960">IFERROR(IF(P960&lt;&gt;"",P960,IF(OR($S960="",$T960=""),"",IF($T960&lt;&gt;"",_xlfn._xlws.FILTER(P:P,($BU:$BU=$BU960)*($I:$I=$I960)*($T:$T=$T960)*($S:$S=_xlfn.MINIFS($S:$S,$T:$T,"="&amp;$T960)),""))))&amp;"",IF(P960="","",""))&amp;""</f>
        <v/>
      </c>
      <c r="AY960" t="str" cm="1">
        <f t="array" ref="AY960">IFERROR(IF(Q960&lt;&gt;"",Q960,IF(OR($S960="",$T960=""),"",IF($T960&lt;&gt;"",_xlfn._xlws.FILTER(Q:Q,($BU:$BU=$BU960)*($I:$I=$I960)*($T:$T=$T960)*($S:$S=_xlfn.MINIFS($S:$S,$T:$T,"="&amp;$T960)),""))))&amp;"",IF(Q960="","",""))&amp;""</f>
        <v/>
      </c>
      <c r="AZ960" t="str" cm="1">
        <f t="array" ref="AZ960">IFERROR(IF(R960&lt;&gt;"",R960,IF(OR($S960="",$T960=""),"",IF($T960&lt;&gt;"",_xlfn._xlws.FILTER(R:R,($BU:$BU=$BU960)*($I:$I=$I960)*($T:$T=$T960)*($S:$S=_xlfn.MINIFS($S:$S,$T:$T,"="&amp;$T960)),""))))&amp;"",IF(R960="","",""))&amp;""</f>
        <v>1</v>
      </c>
      <c r="BA960" s="6">
        <f t="shared" si="1339"/>
        <v>88</v>
      </c>
      <c r="BB960">
        <f t="shared" ref="BB960:BD960" si="1410">BB959</f>
        <v>18987</v>
      </c>
      <c r="BC960" t="str">
        <f t="shared" si="1410"/>
        <v>Velodrome</v>
      </c>
      <c r="BD960" t="str">
        <f t="shared" si="1410"/>
        <v>Outlaws</v>
      </c>
      <c r="BE960" t="s">
        <v>238</v>
      </c>
      <c r="BF960" t="s">
        <v>657</v>
      </c>
      <c r="BI960" cm="1">
        <f t="array" ref="BI960">IFERROR(_xlfn._xlws.FILTER(shifts!A:A,(shifts!B:B=events!AD960)*(shifts!AG:AG&gt;=events!BK960)*(shifts!AH:AH&lt;=events!BL960)),BI959)</f>
        <v>38</v>
      </c>
      <c r="BJ960" s="15">
        <f t="shared" si="1341"/>
        <v>0</v>
      </c>
      <c r="BK960">
        <f t="shared" si="1342"/>
        <v>180</v>
      </c>
      <c r="BL960">
        <f t="shared" si="1343"/>
        <v>180</v>
      </c>
      <c r="BM960" s="15">
        <f>SUMIFS(BJ$2:BJ960,K$2:K960,"=Intermission")+SUMIFS(BJ$2:BJ960,K$2:K960,"=Timeout")</f>
        <v>0</v>
      </c>
      <c r="BN960">
        <f t="shared" si="1344"/>
        <v>0</v>
      </c>
      <c r="BO960" s="19">
        <f t="shared" si="1345"/>
        <v>900</v>
      </c>
      <c r="BP960">
        <f t="shared" si="1346"/>
        <v>895</v>
      </c>
      <c r="BQ960" s="17">
        <f t="shared" si="1347"/>
        <v>900</v>
      </c>
      <c r="BR960" t="str">
        <f t="shared" si="1348"/>
        <v>event_team_player_1</v>
      </c>
      <c r="BS960">
        <f>COUNTIFS(S$3:S960,"="&amp;S960,AI$3:AI960,"="&amp;AI960)</f>
        <v>1</v>
      </c>
      <c r="BT960" t="str">
        <f>IFERROR(VLOOKUP(BB960&amp;BU960&amp;X960,game_rosters!U:W,3,FALSE),"")</f>
        <v>P100099</v>
      </c>
      <c r="BU960" t="str">
        <f t="shared" si="1349"/>
        <v>Outlaws</v>
      </c>
    </row>
    <row r="961" spans="1:73" x14ac:dyDescent="0.2">
      <c r="A961" t="str">
        <f t="shared" si="1324"/>
        <v/>
      </c>
      <c r="I961" s="44">
        <v>70</v>
      </c>
      <c r="O961" t="s">
        <v>602</v>
      </c>
      <c r="R961" s="51">
        <v>1</v>
      </c>
      <c r="S961">
        <v>502</v>
      </c>
      <c r="T961">
        <v>84</v>
      </c>
      <c r="X961">
        <v>70</v>
      </c>
      <c r="AA961">
        <f t="shared" si="1373"/>
        <v>1502</v>
      </c>
      <c r="AB961">
        <f t="shared" si="1374"/>
        <v>9084</v>
      </c>
      <c r="AC961">
        <f t="shared" si="1320"/>
        <v>9084</v>
      </c>
      <c r="AD961" s="6">
        <v>1</v>
      </c>
      <c r="AE961" t="s">
        <v>941</v>
      </c>
      <c r="AF961" t="s">
        <v>413</v>
      </c>
      <c r="AG961" t="s">
        <v>756</v>
      </c>
      <c r="AH961" t="s">
        <v>756</v>
      </c>
      <c r="AI961" t="str">
        <f t="shared" si="1325"/>
        <v>o</v>
      </c>
      <c r="AJ961" t="str">
        <f t="shared" si="1326"/>
        <v/>
      </c>
      <c r="AK961" t="str">
        <f t="shared" si="1327"/>
        <v/>
      </c>
      <c r="AL961" t="str">
        <f t="shared" si="1328"/>
        <v/>
      </c>
      <c r="AM961" t="str">
        <f t="shared" si="1329"/>
        <v/>
      </c>
      <c r="AN961" t="str">
        <f t="shared" si="1330"/>
        <v>Away</v>
      </c>
      <c r="AO961" t="str">
        <f t="shared" si="1331"/>
        <v>a</v>
      </c>
      <c r="AP961" t="str">
        <f t="shared" si="1332"/>
        <v/>
      </c>
      <c r="AQ961" t="str">
        <f t="shared" si="1333"/>
        <v/>
      </c>
      <c r="AR961" t="str">
        <f t="shared" si="1334"/>
        <v>Away</v>
      </c>
      <c r="AS961" t="str">
        <f t="shared" si="1335"/>
        <v>a</v>
      </c>
      <c r="AT961" t="str">
        <f t="shared" si="1336"/>
        <v>Defensive</v>
      </c>
      <c r="AU961" t="str">
        <f t="shared" si="1337"/>
        <v/>
      </c>
      <c r="AV961" t="str">
        <f t="shared" si="1338"/>
        <v/>
      </c>
      <c r="AW961" t="str" cm="1">
        <f t="array" ref="AW961">IFERROR(IF(O961&lt;&gt;"",O961,IF(OR($S961="",$T961=""),"",IF(O961&lt;&gt;"",O961,IF($T961&lt;&gt;"",_xlfn._xlws.FILTER(O:O,($BU:$BU=$BU961)*($I:$I=$I961)*($T:$T=$T961)*($S:$S=_xlfn.MINIFS($S:$S,$T:$T,"="&amp;$T961)),"")))))&amp;"",IF(O961="","",""))&amp;""</f>
        <v>Defensive_PlayPossession-StickCheck</v>
      </c>
      <c r="AX961" t="str" cm="1">
        <f t="array" ref="AX961">IFERROR(IF(P961&lt;&gt;"",P961,IF(OR($S961="",$T961=""),"",IF($T961&lt;&gt;"",_xlfn._xlws.FILTER(P:P,($BU:$BU=$BU961)*($I:$I=$I961)*($T:$T=$T961)*($S:$S=_xlfn.MINIFS($S:$S,$T:$T,"="&amp;$T961)),""))))&amp;"",IF(P961="","",""))&amp;""</f>
        <v/>
      </c>
      <c r="AY961" t="str" cm="1">
        <f t="array" ref="AY961">IFERROR(IF(Q961&lt;&gt;"",Q961,IF(OR($S961="",$T961=""),"",IF($T961&lt;&gt;"",_xlfn._xlws.FILTER(Q:Q,($BU:$BU=$BU961)*($I:$I=$I961)*($T:$T=$T961)*($S:$S=_xlfn.MINIFS($S:$S,$T:$T,"="&amp;$T961)),""))))&amp;"",IF(Q961="","",""))&amp;""</f>
        <v/>
      </c>
      <c r="AZ961" t="str" cm="1">
        <f t="array" ref="AZ961">IFERROR(IF(R961&lt;&gt;"",R961,IF(OR($S961="",$T961=""),"",IF($T961&lt;&gt;"",_xlfn._xlws.FILTER(R:R,($BU:$BU=$BU961)*($I:$I=$I961)*($T:$T=$T961)*($S:$S=_xlfn.MINIFS($S:$S,$T:$T,"="&amp;$T961)),""))))&amp;"",IF(R961="","",""))&amp;""</f>
        <v>1</v>
      </c>
      <c r="BA961" s="6">
        <f t="shared" si="1339"/>
        <v>88</v>
      </c>
      <c r="BB961">
        <f t="shared" ref="BB961:BD961" si="1411">BB960</f>
        <v>18987</v>
      </c>
      <c r="BC961" t="str">
        <f t="shared" si="1411"/>
        <v>Velodrome</v>
      </c>
      <c r="BD961" t="str">
        <f t="shared" si="1411"/>
        <v>Outlaws</v>
      </c>
      <c r="BE961" t="s">
        <v>238</v>
      </c>
      <c r="BF961" t="s">
        <v>657</v>
      </c>
      <c r="BI961" cm="1">
        <f t="array" ref="BI961">IFERROR(_xlfn._xlws.FILTER(shifts!A:A,(shifts!B:B=events!AD961)*(shifts!AG:AG&gt;=events!BK961)*(shifts!AH:AH&lt;=events!BL961)),BI960)</f>
        <v>38</v>
      </c>
      <c r="BJ961" s="15">
        <f t="shared" si="1341"/>
        <v>0</v>
      </c>
      <c r="BK961">
        <f t="shared" si="1342"/>
        <v>180</v>
      </c>
      <c r="BL961">
        <f t="shared" si="1343"/>
        <v>180</v>
      </c>
      <c r="BM961" s="15">
        <f>SUMIFS(BJ$2:BJ961,K$2:K961,"=Intermission")+SUMIFS(BJ$2:BJ961,K$2:K961,"=Timeout")</f>
        <v>0</v>
      </c>
      <c r="BN961">
        <f t="shared" si="1344"/>
        <v>0</v>
      </c>
      <c r="BO961" s="19">
        <f t="shared" si="1345"/>
        <v>900</v>
      </c>
      <c r="BP961">
        <f t="shared" si="1346"/>
        <v>895</v>
      </c>
      <c r="BQ961" s="17">
        <f t="shared" si="1347"/>
        <v>900</v>
      </c>
      <c r="BR961" t="str">
        <f t="shared" si="1348"/>
        <v>opp_team_player_1</v>
      </c>
      <c r="BS961">
        <f>COUNTIFS(S$3:S961,"="&amp;S961,AI$3:AI961,"="&amp;AI961)</f>
        <v>1</v>
      </c>
      <c r="BT961" t="str">
        <f>IFERROR(VLOOKUP(BB961&amp;BU961&amp;X961,game_rosters!U:W,3,FALSE),"")</f>
        <v>P100001</v>
      </c>
      <c r="BU961" t="str">
        <f t="shared" si="1349"/>
        <v>Velodrome</v>
      </c>
    </row>
    <row r="962" spans="1:73" x14ac:dyDescent="0.2">
      <c r="A962">
        <f t="shared" si="1324"/>
        <v>1</v>
      </c>
      <c r="I962" s="44">
        <v>56</v>
      </c>
      <c r="K962" t="s">
        <v>9</v>
      </c>
      <c r="L962" t="s">
        <v>173</v>
      </c>
      <c r="M962" t="s">
        <v>365</v>
      </c>
      <c r="R962" s="51">
        <v>1</v>
      </c>
      <c r="S962">
        <v>503</v>
      </c>
      <c r="T962">
        <v>84</v>
      </c>
      <c r="W962" t="s">
        <v>731</v>
      </c>
      <c r="X962">
        <v>56</v>
      </c>
      <c r="Z962">
        <v>1</v>
      </c>
      <c r="AA962">
        <f t="shared" si="1373"/>
        <v>1503</v>
      </c>
      <c r="AB962">
        <f t="shared" si="1374"/>
        <v>9084</v>
      </c>
      <c r="AC962">
        <f t="shared" ref="AC962:AC1025" si="1412">IF(AB962&lt;&gt;"",AB962,S962+1000)</f>
        <v>9084</v>
      </c>
      <c r="AD962" s="6">
        <v>1</v>
      </c>
      <c r="AE962" t="s">
        <v>941</v>
      </c>
      <c r="AF962" t="s">
        <v>413</v>
      </c>
      <c r="AG962" t="s">
        <v>756</v>
      </c>
      <c r="AH962" t="s">
        <v>756</v>
      </c>
      <c r="AI962" t="str">
        <f t="shared" si="1325"/>
        <v>e</v>
      </c>
      <c r="AJ962" t="str">
        <f t="shared" si="1326"/>
        <v/>
      </c>
      <c r="AK962" t="str">
        <f t="shared" si="1327"/>
        <v/>
      </c>
      <c r="AL962" t="str">
        <f t="shared" si="1328"/>
        <v/>
      </c>
      <c r="AM962" t="str">
        <f t="shared" si="1329"/>
        <v/>
      </c>
      <c r="AN962" t="str">
        <f t="shared" si="1330"/>
        <v>Away</v>
      </c>
      <c r="AO962" t="str">
        <f t="shared" si="1331"/>
        <v>a</v>
      </c>
      <c r="AP962" t="str">
        <f t="shared" si="1332"/>
        <v/>
      </c>
      <c r="AQ962" t="str">
        <f t="shared" si="1333"/>
        <v/>
      </c>
      <c r="AR962" t="str">
        <f t="shared" si="1334"/>
        <v>Away</v>
      </c>
      <c r="AS962" t="str">
        <f t="shared" si="1335"/>
        <v>a</v>
      </c>
      <c r="AT962" t="str">
        <f t="shared" si="1336"/>
        <v>Offensive</v>
      </c>
      <c r="AU962" t="str">
        <f t="shared" si="1337"/>
        <v/>
      </c>
      <c r="AV962" t="str">
        <f t="shared" si="1338"/>
        <v/>
      </c>
      <c r="AW962" t="str" cm="1">
        <f t="array" ref="AW962">IFERROR(IF(O962&lt;&gt;"",O962,IF(OR($S962="",$T962=""),"",IF(O962&lt;&gt;"",O962,IF($T962&lt;&gt;"",_xlfn._xlws.FILTER(O:O,($BU:$BU=$BU962)*($I:$I=$I962)*($T:$T=$T962)*($S:$S=_xlfn.MINIFS($S:$S,$T:$T,"="&amp;$T962)),"")))))&amp;"",IF(O962="","",""))&amp;""</f>
        <v/>
      </c>
      <c r="AX962" t="str" cm="1">
        <f t="array" ref="AX962">IFERROR(IF(P962&lt;&gt;"",P962,IF(OR($S962="",$T962=""),"",IF($T962&lt;&gt;"",_xlfn._xlws.FILTER(P:P,($BU:$BU=$BU962)*($I:$I=$I962)*($T:$T=$T962)*($S:$S=_xlfn.MINIFS($S:$S,$T:$T,"="&amp;$T962)),""))))&amp;"",IF(P962="","",""))&amp;""</f>
        <v/>
      </c>
      <c r="AY962" t="str" cm="1">
        <f t="array" ref="AY962">IFERROR(IF(Q962&lt;&gt;"",Q962,IF(OR($S962="",$T962=""),"",IF($T962&lt;&gt;"",_xlfn._xlws.FILTER(Q:Q,($BU:$BU=$BU962)*($I:$I=$I962)*($T:$T=$T962)*($S:$S=_xlfn.MINIFS($S:$S,$T:$T,"="&amp;$T962)),""))))&amp;"",IF(Q962="","",""))&amp;""</f>
        <v/>
      </c>
      <c r="AZ962" t="str" cm="1">
        <f t="array" ref="AZ962">IFERROR(IF(R962&lt;&gt;"",R962,IF(OR($S962="",$T962=""),"",IF($T962&lt;&gt;"",_xlfn._xlws.FILTER(R:R,($BU:$BU=$BU962)*($I:$I=$I962)*($T:$T=$T962)*($S:$S=_xlfn.MINIFS($S:$S,$T:$T,"="&amp;$T962)),""))))&amp;"",IF(R962="","",""))&amp;""</f>
        <v>1</v>
      </c>
      <c r="BA962" s="6">
        <f t="shared" si="1339"/>
        <v>88</v>
      </c>
      <c r="BB962">
        <f t="shared" ref="BB962:BD962" si="1413">BB961</f>
        <v>18987</v>
      </c>
      <c r="BC962" t="str">
        <f t="shared" si="1413"/>
        <v>Velodrome</v>
      </c>
      <c r="BD962" t="str">
        <f t="shared" si="1413"/>
        <v>Outlaws</v>
      </c>
      <c r="BE962" t="s">
        <v>9</v>
      </c>
      <c r="BF962" t="s">
        <v>173</v>
      </c>
      <c r="BI962" cm="1">
        <f t="array" ref="BI962">IFERROR(_xlfn._xlws.FILTER(shifts!A:A,(shifts!B:B=events!AD962)*(shifts!AG:AG&gt;=events!BK962)*(shifts!AH:AH&lt;=events!BL962)),BI961)</f>
        <v>38</v>
      </c>
      <c r="BJ962" s="15">
        <f t="shared" si="1341"/>
        <v>0</v>
      </c>
      <c r="BK962">
        <f t="shared" si="1342"/>
        <v>180</v>
      </c>
      <c r="BL962">
        <f t="shared" si="1343"/>
        <v>180</v>
      </c>
      <c r="BM962" s="15">
        <f>SUMIFS(BJ$2:BJ962,K$2:K962,"=Intermission")+SUMIFS(BJ$2:BJ962,K$2:K962,"=Timeout")</f>
        <v>0</v>
      </c>
      <c r="BN962">
        <f t="shared" si="1344"/>
        <v>0</v>
      </c>
      <c r="BO962" s="19">
        <f t="shared" si="1345"/>
        <v>900</v>
      </c>
      <c r="BP962">
        <f t="shared" si="1346"/>
        <v>895</v>
      </c>
      <c r="BQ962" s="17">
        <f t="shared" si="1347"/>
        <v>900</v>
      </c>
      <c r="BR962" t="str">
        <f t="shared" si="1348"/>
        <v>event_team_player_1</v>
      </c>
      <c r="BS962">
        <f>COUNTIFS(S$3:S962,"="&amp;S962,AI$3:AI962,"="&amp;AI962)</f>
        <v>1</v>
      </c>
      <c r="BT962" t="str">
        <f>IFERROR(VLOOKUP(BB962&amp;BU962&amp;X962,game_rosters!U:W,3,FALSE),"")</f>
        <v>P100099</v>
      </c>
      <c r="BU962" t="str">
        <f t="shared" si="1349"/>
        <v>Outlaws</v>
      </c>
    </row>
    <row r="963" spans="1:73" x14ac:dyDescent="0.2">
      <c r="A963" t="str">
        <f t="shared" si="1324"/>
        <v/>
      </c>
      <c r="I963" s="44">
        <v>70</v>
      </c>
      <c r="O963" t="s">
        <v>602</v>
      </c>
      <c r="R963" s="51">
        <v>1</v>
      </c>
      <c r="S963">
        <v>503</v>
      </c>
      <c r="T963">
        <v>84</v>
      </c>
      <c r="X963">
        <v>70</v>
      </c>
      <c r="AA963">
        <f t="shared" si="1373"/>
        <v>1503</v>
      </c>
      <c r="AB963">
        <f t="shared" si="1374"/>
        <v>9084</v>
      </c>
      <c r="AC963">
        <f t="shared" si="1412"/>
        <v>9084</v>
      </c>
      <c r="AD963" s="6">
        <v>1</v>
      </c>
      <c r="AE963" t="s">
        <v>941</v>
      </c>
      <c r="AF963" t="s">
        <v>413</v>
      </c>
      <c r="AG963" t="s">
        <v>756</v>
      </c>
      <c r="AH963" t="s">
        <v>756</v>
      </c>
      <c r="AI963" t="str">
        <f t="shared" si="1325"/>
        <v>o</v>
      </c>
      <c r="AJ963" t="str">
        <f t="shared" si="1326"/>
        <v/>
      </c>
      <c r="AK963" t="str">
        <f t="shared" si="1327"/>
        <v/>
      </c>
      <c r="AL963" t="str">
        <f t="shared" si="1328"/>
        <v/>
      </c>
      <c r="AM963" t="str">
        <f t="shared" si="1329"/>
        <v/>
      </c>
      <c r="AN963" t="str">
        <f t="shared" si="1330"/>
        <v>Away</v>
      </c>
      <c r="AO963" t="str">
        <f t="shared" si="1331"/>
        <v>a</v>
      </c>
      <c r="AP963" t="str">
        <f t="shared" si="1332"/>
        <v/>
      </c>
      <c r="AQ963" t="str">
        <f t="shared" si="1333"/>
        <v/>
      </c>
      <c r="AR963" t="str">
        <f t="shared" si="1334"/>
        <v>Away</v>
      </c>
      <c r="AS963" t="str">
        <f t="shared" si="1335"/>
        <v>a</v>
      </c>
      <c r="AT963" t="str">
        <f t="shared" si="1336"/>
        <v>Defensive</v>
      </c>
      <c r="AU963" t="str">
        <f t="shared" si="1337"/>
        <v/>
      </c>
      <c r="AV963" t="str">
        <f t="shared" si="1338"/>
        <v/>
      </c>
      <c r="AW963" t="str" cm="1">
        <f t="array" ref="AW963">IFERROR(IF(O963&lt;&gt;"",O963,IF(OR($S963="",$T963=""),"",IF(O963&lt;&gt;"",O963,IF($T963&lt;&gt;"",_xlfn._xlws.FILTER(O:O,($BU:$BU=$BU963)*($I:$I=$I963)*($T:$T=$T963)*($S:$S=_xlfn.MINIFS($S:$S,$T:$T,"="&amp;$T963)),"")))))&amp;"",IF(O963="","",""))&amp;""</f>
        <v>Defensive_PlayPossession-StickCheck</v>
      </c>
      <c r="AX963" t="str" cm="1">
        <f t="array" ref="AX963">IFERROR(IF(P963&lt;&gt;"",P963,IF(OR($S963="",$T963=""),"",IF($T963&lt;&gt;"",_xlfn._xlws.FILTER(P:P,($BU:$BU=$BU963)*($I:$I=$I963)*($T:$T=$T963)*($S:$S=_xlfn.MINIFS($S:$S,$T:$T,"="&amp;$T963)),""))))&amp;"",IF(P963="","",""))&amp;""</f>
        <v/>
      </c>
      <c r="AY963" t="str" cm="1">
        <f t="array" ref="AY963">IFERROR(IF(Q963&lt;&gt;"",Q963,IF(OR($S963="",$T963=""),"",IF($T963&lt;&gt;"",_xlfn._xlws.FILTER(Q:Q,($BU:$BU=$BU963)*($I:$I=$I963)*($T:$T=$T963)*($S:$S=_xlfn.MINIFS($S:$S,$T:$T,"="&amp;$T963)),""))))&amp;"",IF(Q963="","",""))&amp;""</f>
        <v/>
      </c>
      <c r="AZ963" t="str" cm="1">
        <f t="array" ref="AZ963">IFERROR(IF(R963&lt;&gt;"",R963,IF(OR($S963="",$T963=""),"",IF($T963&lt;&gt;"",_xlfn._xlws.FILTER(R:R,($BU:$BU=$BU963)*($I:$I=$I963)*($T:$T=$T963)*($S:$S=_xlfn.MINIFS($S:$S,$T:$T,"="&amp;$T963)),""))))&amp;"",IF(R963="","",""))&amp;""</f>
        <v>1</v>
      </c>
      <c r="BA963" s="6">
        <f t="shared" si="1339"/>
        <v>88</v>
      </c>
      <c r="BB963">
        <f t="shared" ref="BB963:BD963" si="1414">BB962</f>
        <v>18987</v>
      </c>
      <c r="BC963" t="str">
        <f t="shared" si="1414"/>
        <v>Velodrome</v>
      </c>
      <c r="BD963" t="str">
        <f t="shared" si="1414"/>
        <v>Outlaws</v>
      </c>
      <c r="BE963" t="s">
        <v>9</v>
      </c>
      <c r="BF963" t="s">
        <v>173</v>
      </c>
      <c r="BI963" cm="1">
        <f t="array" ref="BI963">IFERROR(_xlfn._xlws.FILTER(shifts!A:A,(shifts!B:B=events!AD963)*(shifts!AG:AG&gt;=events!BK963)*(shifts!AH:AH&lt;=events!BL963)),BI962)</f>
        <v>38</v>
      </c>
      <c r="BJ963" s="15">
        <f t="shared" si="1341"/>
        <v>0</v>
      </c>
      <c r="BK963">
        <f t="shared" si="1342"/>
        <v>180</v>
      </c>
      <c r="BL963">
        <f t="shared" si="1343"/>
        <v>180</v>
      </c>
      <c r="BM963" s="15">
        <f>SUMIFS(BJ$2:BJ963,K$2:K963,"=Intermission")+SUMIFS(BJ$2:BJ963,K$2:K963,"=Timeout")</f>
        <v>0</v>
      </c>
      <c r="BN963">
        <f t="shared" si="1344"/>
        <v>0</v>
      </c>
      <c r="BO963" s="19">
        <f t="shared" si="1345"/>
        <v>900</v>
      </c>
      <c r="BP963">
        <f t="shared" si="1346"/>
        <v>895</v>
      </c>
      <c r="BQ963" s="17">
        <f t="shared" si="1347"/>
        <v>900</v>
      </c>
      <c r="BR963" t="str">
        <f t="shared" si="1348"/>
        <v>opp_team_player_1</v>
      </c>
      <c r="BS963">
        <f>COUNTIFS(S$3:S963,"="&amp;S963,AI$3:AI963,"="&amp;AI963)</f>
        <v>1</v>
      </c>
      <c r="BT963" t="str">
        <f>IFERROR(VLOOKUP(BB963&amp;BU963&amp;X963,game_rosters!U:W,3,FALSE),"")</f>
        <v>P100001</v>
      </c>
      <c r="BU963" t="str">
        <f t="shared" si="1349"/>
        <v>Velodrome</v>
      </c>
    </row>
    <row r="964" spans="1:73" x14ac:dyDescent="0.2">
      <c r="A964">
        <f t="shared" si="1324"/>
        <v>1</v>
      </c>
      <c r="I964" s="44">
        <v>9</v>
      </c>
      <c r="K964" t="s">
        <v>238</v>
      </c>
      <c r="L964" t="s">
        <v>193</v>
      </c>
      <c r="M964" t="s">
        <v>91</v>
      </c>
      <c r="N964" t="s">
        <v>595</v>
      </c>
      <c r="R964" s="51">
        <v>1</v>
      </c>
      <c r="S964">
        <v>504</v>
      </c>
      <c r="T964" t="s">
        <v>756</v>
      </c>
      <c r="W964" t="s">
        <v>735</v>
      </c>
      <c r="X964">
        <v>9</v>
      </c>
      <c r="Z964">
        <v>1</v>
      </c>
      <c r="AA964">
        <f t="shared" si="1373"/>
        <v>1504</v>
      </c>
      <c r="AB964" t="str">
        <f t="shared" si="1374"/>
        <v/>
      </c>
      <c r="AC964">
        <f t="shared" si="1412"/>
        <v>1504</v>
      </c>
      <c r="AD964" s="6">
        <v>1</v>
      </c>
      <c r="AE964" t="s">
        <v>942</v>
      </c>
      <c r="AF964" t="s">
        <v>938</v>
      </c>
      <c r="AG964" t="s">
        <v>756</v>
      </c>
      <c r="AH964" t="s">
        <v>756</v>
      </c>
      <c r="AI964" t="str">
        <f t="shared" si="1325"/>
        <v>e</v>
      </c>
      <c r="AJ964" t="str">
        <f t="shared" si="1326"/>
        <v/>
      </c>
      <c r="AK964" t="str">
        <f t="shared" si="1327"/>
        <v/>
      </c>
      <c r="AL964" t="str">
        <f t="shared" si="1328"/>
        <v/>
      </c>
      <c r="AM964" t="str">
        <f t="shared" si="1329"/>
        <v/>
      </c>
      <c r="AN964" t="str">
        <f t="shared" si="1330"/>
        <v>Home</v>
      </c>
      <c r="AO964" t="str">
        <f t="shared" si="1331"/>
        <v>h</v>
      </c>
      <c r="AP964" t="str">
        <f t="shared" si="1332"/>
        <v/>
      </c>
      <c r="AQ964" t="str">
        <f t="shared" si="1333"/>
        <v/>
      </c>
      <c r="AR964" t="str">
        <f t="shared" si="1334"/>
        <v>Home</v>
      </c>
      <c r="AS964" t="str">
        <f t="shared" si="1335"/>
        <v>h</v>
      </c>
      <c r="AT964" t="str">
        <f t="shared" si="1336"/>
        <v>Offensive</v>
      </c>
      <c r="AU964" t="str">
        <f t="shared" si="1337"/>
        <v/>
      </c>
      <c r="AV964" t="str">
        <f t="shared" si="1338"/>
        <v/>
      </c>
      <c r="AW964" t="str" cm="1">
        <f t="array" ref="AW964">IFERROR(IF(O964&lt;&gt;"",O964,IF(OR($S964="",$T964=""),"",IF(O964&lt;&gt;"",O964,IF($T964&lt;&gt;"",_xlfn._xlws.FILTER(O:O,($BU:$BU=$BU964)*($I:$I=$I964)*($T:$T=$T964)*($S:$S=_xlfn.MINIFS($S:$S,$T:$T,"="&amp;$T964)),"")))))&amp;"",IF(O964="","",""))&amp;""</f>
        <v/>
      </c>
      <c r="AX964" t="str" cm="1">
        <f t="array" ref="AX964">IFERROR(IF(P964&lt;&gt;"",P964,IF(OR($S964="",$T964=""),"",IF($T964&lt;&gt;"",_xlfn._xlws.FILTER(P:P,($BU:$BU=$BU964)*($I:$I=$I964)*($T:$T=$T964)*($S:$S=_xlfn.MINIFS($S:$S,$T:$T,"="&amp;$T964)),""))))&amp;"",IF(P964="","",""))&amp;""</f>
        <v/>
      </c>
      <c r="AY964" t="str" cm="1">
        <f t="array" ref="AY964">IFERROR(IF(Q964&lt;&gt;"",Q964,IF(OR($S964="",$T964=""),"",IF($T964&lt;&gt;"",_xlfn._xlws.FILTER(Q:Q,($BU:$BU=$BU964)*($I:$I=$I964)*($T:$T=$T964)*($S:$S=_xlfn.MINIFS($S:$S,$T:$T,"="&amp;$T964)),""))))&amp;"",IF(Q964="","",""))&amp;""</f>
        <v/>
      </c>
      <c r="AZ964" t="str" cm="1">
        <f t="array" ref="AZ964">IFERROR(IF(R964&lt;&gt;"",R964,IF(OR($S964="",$T964=""),"",IF($T964&lt;&gt;"",_xlfn._xlws.FILTER(R:R,($BU:$BU=$BU964)*($I:$I=$I964)*($T:$T=$T964)*($S:$S=_xlfn.MINIFS($S:$S,$T:$T,"="&amp;$T964)),""))))&amp;"",IF(R964="","",""))&amp;""</f>
        <v>1</v>
      </c>
      <c r="BA964" s="6">
        <f t="shared" si="1339"/>
        <v>88</v>
      </c>
      <c r="BB964">
        <f t="shared" ref="BB964:BD964" si="1415">BB963</f>
        <v>18987</v>
      </c>
      <c r="BC964" t="str">
        <f t="shared" si="1415"/>
        <v>Velodrome</v>
      </c>
      <c r="BD964" t="str">
        <f t="shared" si="1415"/>
        <v>Outlaws</v>
      </c>
      <c r="BE964" t="s">
        <v>238</v>
      </c>
      <c r="BF964" t="s">
        <v>193</v>
      </c>
      <c r="BI964" cm="1">
        <f t="array" ref="BI964">IFERROR(_xlfn._xlws.FILTER(shifts!A:A,(shifts!B:B=events!AD964)*(shifts!AG:AG&gt;=events!BK964)*(shifts!AH:AH&lt;=events!BL964)),BI963)</f>
        <v>38</v>
      </c>
      <c r="BJ964" s="15">
        <f t="shared" si="1341"/>
        <v>0</v>
      </c>
      <c r="BK964">
        <f t="shared" si="1342"/>
        <v>178</v>
      </c>
      <c r="BL964">
        <f t="shared" si="1343"/>
        <v>178</v>
      </c>
      <c r="BM964" s="15">
        <f>SUMIFS(BJ$2:BJ964,K$2:K964,"=Intermission")+SUMIFS(BJ$2:BJ964,K$2:K964,"=Timeout")</f>
        <v>0</v>
      </c>
      <c r="BN964">
        <f t="shared" si="1344"/>
        <v>0</v>
      </c>
      <c r="BO964" s="19">
        <f t="shared" si="1345"/>
        <v>902</v>
      </c>
      <c r="BP964">
        <f t="shared" si="1346"/>
        <v>897</v>
      </c>
      <c r="BQ964" s="17">
        <f t="shared" si="1347"/>
        <v>902</v>
      </c>
      <c r="BR964" t="str">
        <f t="shared" si="1348"/>
        <v>event_team_player_1</v>
      </c>
      <c r="BS964">
        <f>COUNTIFS(S$3:S964,"="&amp;S964,AI$3:AI964,"="&amp;AI964)</f>
        <v>1</v>
      </c>
      <c r="BT964" t="str">
        <f>IFERROR(VLOOKUP(BB964&amp;BU964&amp;X964,game_rosters!U:W,3,FALSE),"")</f>
        <v>P100105</v>
      </c>
      <c r="BU964" t="str">
        <f t="shared" si="1349"/>
        <v>Velodrome</v>
      </c>
    </row>
    <row r="965" spans="1:73" x14ac:dyDescent="0.2">
      <c r="A965" t="str">
        <f t="shared" ref="A965:A1028" si="1416">IF(K965&lt;&gt;"",1,IF(D965="x","x",""))</f>
        <v/>
      </c>
      <c r="I965" s="44">
        <v>56</v>
      </c>
      <c r="R965" s="51">
        <v>1</v>
      </c>
      <c r="S965">
        <v>504</v>
      </c>
      <c r="T965" t="s">
        <v>756</v>
      </c>
      <c r="X965">
        <v>56</v>
      </c>
      <c r="AA965">
        <f t="shared" si="1373"/>
        <v>1504</v>
      </c>
      <c r="AB965" t="str">
        <f t="shared" si="1374"/>
        <v/>
      </c>
      <c r="AC965">
        <f t="shared" si="1412"/>
        <v>1504</v>
      </c>
      <c r="AD965" s="6">
        <v>1</v>
      </c>
      <c r="AE965" t="s">
        <v>942</v>
      </c>
      <c r="AF965" t="s">
        <v>938</v>
      </c>
      <c r="AG965" t="s">
        <v>756</v>
      </c>
      <c r="AH965" t="s">
        <v>756</v>
      </c>
      <c r="AI965" t="str">
        <f t="shared" ref="AI965:AI1028" si="1417">IF(Z965="x","",IF(Z965=1,"e","o"))</f>
        <v>o</v>
      </c>
      <c r="AJ965" t="str">
        <f t="shared" ref="AJ965:AJ1028" si="1418">IF($J965&lt;&gt;"",$J965,IF($AC965=$AC964,AJ964,""))</f>
        <v/>
      </c>
      <c r="AK965" t="str">
        <f t="shared" ref="AK965:AK1028" si="1419">IF($J965&lt;&gt;"",$J965,IF($AC965=$AC964,AK964,""))</f>
        <v/>
      </c>
      <c r="AL965" t="str">
        <f t="shared" ref="AL965:AL1028" si="1420">IF($W965="","",IF($AJ965="","",IF($W965="h",$AJ965,IF($AJ965="n","n",IF(AND($W965="a",$AJ965="d"),"o",IF(AND($W965="a",$AJ965="o"),"d"))))))</f>
        <v/>
      </c>
      <c r="AM965" t="str">
        <f t="shared" ref="AM965:AM1028" si="1421">IF($W965="","",IF(J965="","",IF(AL965="n","n",IF(AL965="d","o",IF(AL965="o","d","")))))</f>
        <v/>
      </c>
      <c r="AN965" t="str">
        <f t="shared" ref="AN965:AN1028" si="1422">IF(AO965="H","Home",IF(AO965="A","Away",""))</f>
        <v>Home</v>
      </c>
      <c r="AO965" t="str">
        <f t="shared" ref="AO965:AO1028" si="1423">IF($W965&lt;&gt;"",$W965,IF($AC965=$AC964,AO964,""))</f>
        <v>h</v>
      </c>
      <c r="AP965" t="str">
        <f t="shared" ref="AP965:AP1028" si="1424">IF(AL965&lt;&gt;"",AL965,IF($AC965=$AC964,AP964,""))</f>
        <v/>
      </c>
      <c r="AQ965" t="str">
        <f t="shared" ref="AQ965:AQ1028" si="1425">IF(AM965&lt;&gt;"",AM965,IF($AC965=$AC964,AQ964,""))</f>
        <v/>
      </c>
      <c r="AR965" t="str">
        <f t="shared" ref="AR965:AR1028" si="1426">IF(AN965&lt;&gt;"",AN965,IF($AC965=$AC964,AR964,""))</f>
        <v>Home</v>
      </c>
      <c r="AS965" t="str">
        <f t="shared" ref="AS965:AS1028" si="1427">IF(AO965&lt;&gt;"",AO965,IF($AC965=$AC964,AS964,""))</f>
        <v>h</v>
      </c>
      <c r="AT965" t="str">
        <f t="shared" ref="AT965:AT1028" si="1428">IF(AND(AI965="e",OR(BE965="Save",BF965="Turnover_Takeaway",BF965="Play_Defensive")),"Defensive",IF(AND(AI965="o",OR(BE965="Save",BF965="Turnover_Takeaway",BF965="Play_Defensive")),"Offensive",IF(OR(BE965="Deadice",BE965="Stoppage",BE965="Intermission"),"",IF(AI965="e","Offensive",IF(AI965="o","Defensive","")))))</f>
        <v>Defensive</v>
      </c>
      <c r="AU965" t="str">
        <f t="shared" ref="AU965:AU1028" si="1429">IF(U965&lt;&gt;"",U965+5000,"")</f>
        <v/>
      </c>
      <c r="AV965" t="str">
        <f t="shared" ref="AV965:AV1028" si="1430">IF(V965&lt;&gt;"",V965+6000,"")</f>
        <v/>
      </c>
      <c r="AW965" t="str" cm="1">
        <f t="array" ref="AW965">IFERROR(IF(O965&lt;&gt;"",O965,IF(OR($S965="",$T965=""),"",IF(O965&lt;&gt;"",O965,IF($T965&lt;&gt;"",_xlfn._xlws.FILTER(O:O,($BU:$BU=$BU965)*($I:$I=$I965)*($T:$T=$T965)*($S:$S=_xlfn.MINIFS($S:$S,$T:$T,"="&amp;$T965)),"")))))&amp;"",IF(O965="","",""))&amp;""</f>
        <v/>
      </c>
      <c r="AX965" t="str" cm="1">
        <f t="array" ref="AX965">IFERROR(IF(P965&lt;&gt;"",P965,IF(OR($S965="",$T965=""),"",IF($T965&lt;&gt;"",_xlfn._xlws.FILTER(P:P,($BU:$BU=$BU965)*($I:$I=$I965)*($T:$T=$T965)*($S:$S=_xlfn.MINIFS($S:$S,$T:$T,"="&amp;$T965)),""))))&amp;"",IF(P965="","",""))&amp;""</f>
        <v/>
      </c>
      <c r="AY965" t="str" cm="1">
        <f t="array" ref="AY965">IFERROR(IF(Q965&lt;&gt;"",Q965,IF(OR($S965="",$T965=""),"",IF($T965&lt;&gt;"",_xlfn._xlws.FILTER(Q:Q,($BU:$BU=$BU965)*($I:$I=$I965)*($T:$T=$T965)*($S:$S=_xlfn.MINIFS($S:$S,$T:$T,"="&amp;$T965)),""))))&amp;"",IF(Q965="","",""))&amp;""</f>
        <v/>
      </c>
      <c r="AZ965" t="str" cm="1">
        <f t="array" ref="AZ965">IFERROR(IF(R965&lt;&gt;"",R965,IF(OR($S965="",$T965=""),"",IF($T965&lt;&gt;"",_xlfn._xlws.FILTER(R:R,($BU:$BU=$BU965)*($I:$I=$I965)*($T:$T=$T965)*($S:$S=_xlfn.MINIFS($S:$S,$T:$T,"="&amp;$T965)),""))))&amp;"",IF(R965="","",""))&amp;""</f>
        <v>1</v>
      </c>
      <c r="BA965" s="6">
        <f t="shared" ref="BA965:BA1028" si="1431">IF(OR(L965="Zone_Entry",L965="Zone_Exit"),BA964+1,BA964)</f>
        <v>88</v>
      </c>
      <c r="BB965">
        <f t="shared" ref="BB965:BD965" si="1432">BB964</f>
        <v>18987</v>
      </c>
      <c r="BC965" t="str">
        <f t="shared" si="1432"/>
        <v>Velodrome</v>
      </c>
      <c r="BD965" t="str">
        <f t="shared" si="1432"/>
        <v>Outlaws</v>
      </c>
      <c r="BE965" t="s">
        <v>238</v>
      </c>
      <c r="BF965" t="s">
        <v>193</v>
      </c>
      <c r="BI965" cm="1">
        <f t="array" ref="BI965">IFERROR(_xlfn._xlws.FILTER(shifts!A:A,(shifts!B:B=events!AD965)*(shifts!AG:AG&gt;=events!BK965)*(shifts!AH:AH&lt;=events!BL965)),BI964)</f>
        <v>38</v>
      </c>
      <c r="BJ965" s="15">
        <f t="shared" ref="BJ965:BJ1028" si="1433">IF(AND(AG965="",AH965=""),0,((AE965*60)+AF965)-((AG965*60)+AH965))</f>
        <v>0</v>
      </c>
      <c r="BK965">
        <f t="shared" ref="BK965:BK1028" si="1434">(AE965*60)+AF965</f>
        <v>178</v>
      </c>
      <c r="BL965">
        <f t="shared" ref="BL965:BL1028" si="1435">IF(AND(AG965="",AH965=""),BK965,((AG965*60)+AH965))</f>
        <v>178</v>
      </c>
      <c r="BM965" s="15">
        <f>SUMIFS(BJ$2:BJ965,K$2:K965,"=Intermission")+SUMIFS(BJ$2:BJ965,K$2:K965,"=Timeout")</f>
        <v>0</v>
      </c>
      <c r="BN965">
        <f t="shared" ref="BN965:BN1028" si="1436">IF(AD965=1,0,IF(AD965=2,1080+BM965,IF(AD965=3,(1080*2)+BM965,0)))</f>
        <v>0</v>
      </c>
      <c r="BO965" s="19">
        <f t="shared" ref="BO965:BO1028" si="1437">IF(K965="Intermission",BO964,((1080)-((AE965*60)+AF965))+BN965)</f>
        <v>902</v>
      </c>
      <c r="BP965">
        <f t="shared" ref="BP965:BP1028" si="1438">IF(BO965&lt;5,0,BO965-5)</f>
        <v>897</v>
      </c>
      <c r="BQ965" s="17">
        <f t="shared" ref="BQ965:BQ1028" si="1439">BP965+BJ965+5</f>
        <v>902</v>
      </c>
      <c r="BR965" t="str">
        <f t="shared" ref="BR965:BR1028" si="1440">IF(AI965="e","event_team_player_"&amp;BS965,IF(AI965="o","opp_team_player_"&amp;BS965,""))</f>
        <v>opp_team_player_1</v>
      </c>
      <c r="BS965">
        <f>COUNTIFS(S$3:S965,"="&amp;S965,AI$3:AI965,"="&amp;AI965)</f>
        <v>1</v>
      </c>
      <c r="BT965" t="str">
        <f>IFERROR(VLOOKUP(BB965&amp;BU965&amp;X965,game_rosters!U:W,3,FALSE),"")</f>
        <v>P100099</v>
      </c>
      <c r="BU965" t="str">
        <f t="shared" ref="BU965:BU1028" si="1441">IF(AR965="","",IF(AND(AR965="Away",AI965="e"),BD965,IF(AND(AR965="Home",AI965="e"),BC965,IF(AND(AR965="Away",AI965="o"),BC965,IF(AND(AR965="Home",AI965="o"),BD965)))))</f>
        <v>Outlaws</v>
      </c>
    </row>
    <row r="966" spans="1:73" x14ac:dyDescent="0.2">
      <c r="A966">
        <f t="shared" si="1416"/>
        <v>1</v>
      </c>
      <c r="I966" s="44">
        <v>9</v>
      </c>
      <c r="K966" t="s">
        <v>7</v>
      </c>
      <c r="L966" t="s">
        <v>172</v>
      </c>
      <c r="M966" t="s">
        <v>68</v>
      </c>
      <c r="N966" t="s">
        <v>595</v>
      </c>
      <c r="O966" t="s">
        <v>654</v>
      </c>
      <c r="Q966" t="s">
        <v>595</v>
      </c>
      <c r="R966" s="51">
        <v>1</v>
      </c>
      <c r="S966">
        <v>505</v>
      </c>
      <c r="T966" t="s">
        <v>756</v>
      </c>
      <c r="W966" t="s">
        <v>735</v>
      </c>
      <c r="X966">
        <v>9</v>
      </c>
      <c r="Z966">
        <v>1</v>
      </c>
      <c r="AA966">
        <f t="shared" si="1373"/>
        <v>1505</v>
      </c>
      <c r="AB966" t="str">
        <f t="shared" si="1374"/>
        <v/>
      </c>
      <c r="AC966">
        <f t="shared" si="1412"/>
        <v>1505</v>
      </c>
      <c r="AD966" s="6">
        <v>1</v>
      </c>
      <c r="AE966" t="s">
        <v>942</v>
      </c>
      <c r="AF966" t="s">
        <v>897</v>
      </c>
      <c r="AG966" t="s">
        <v>756</v>
      </c>
      <c r="AH966" t="s">
        <v>756</v>
      </c>
      <c r="AI966" t="str">
        <f t="shared" si="1417"/>
        <v>e</v>
      </c>
      <c r="AJ966" t="str">
        <f t="shared" si="1418"/>
        <v/>
      </c>
      <c r="AK966" t="str">
        <f t="shared" si="1419"/>
        <v/>
      </c>
      <c r="AL966" t="str">
        <f t="shared" si="1420"/>
        <v/>
      </c>
      <c r="AM966" t="str">
        <f t="shared" si="1421"/>
        <v/>
      </c>
      <c r="AN966" t="str">
        <f t="shared" si="1422"/>
        <v>Home</v>
      </c>
      <c r="AO966" t="str">
        <f t="shared" si="1423"/>
        <v>h</v>
      </c>
      <c r="AP966" t="str">
        <f t="shared" si="1424"/>
        <v/>
      </c>
      <c r="AQ966" t="str">
        <f t="shared" si="1425"/>
        <v/>
      </c>
      <c r="AR966" t="str">
        <f t="shared" si="1426"/>
        <v>Home</v>
      </c>
      <c r="AS966" t="str">
        <f t="shared" si="1427"/>
        <v>h</v>
      </c>
      <c r="AT966" t="str">
        <f t="shared" si="1428"/>
        <v>Offensive</v>
      </c>
      <c r="AU966" t="str">
        <f t="shared" si="1429"/>
        <v/>
      </c>
      <c r="AV966" t="str">
        <f t="shared" si="1430"/>
        <v/>
      </c>
      <c r="AW966" t="str" cm="1">
        <f t="array" ref="AW966">IFERROR(IF(O966&lt;&gt;"",O966,IF(OR($S966="",$T966=""),"",IF(O966&lt;&gt;"",O966,IF($T966&lt;&gt;"",_xlfn._xlws.FILTER(O:O,($BU:$BU=$BU966)*($I:$I=$I966)*($T:$T=$T966)*($S:$S=_xlfn.MINIFS($S:$S,$T:$T,"="&amp;$T966)),"")))))&amp;"",IF(O966="","",""))&amp;""</f>
        <v>OffensivePlay_Pass-SecondTouch</v>
      </c>
      <c r="AX966" t="str" cm="1">
        <f t="array" ref="AX966">IFERROR(IF(P966&lt;&gt;"",P966,IF(OR($S966="",$T966=""),"",IF($T966&lt;&gt;"",_xlfn._xlws.FILTER(P:P,($BU:$BU=$BU966)*($I:$I=$I966)*($T:$T=$T966)*($S:$S=_xlfn.MINIFS($S:$S,$T:$T,"="&amp;$T966)),""))))&amp;"",IF(P966="","",""))&amp;""</f>
        <v/>
      </c>
      <c r="AY966" t="str" cm="1">
        <f t="array" ref="AY966">IFERROR(IF(Q966&lt;&gt;"",Q966,IF(OR($S966="",$T966=""),"",IF($T966&lt;&gt;"",_xlfn._xlws.FILTER(Q:Q,($BU:$BU=$BU966)*($I:$I=$I966)*($T:$T=$T966)*($S:$S=_xlfn.MINIFS($S:$S,$T:$T,"="&amp;$T966)),""))))&amp;"",IF(Q966="","",""))&amp;""</f>
        <v>s</v>
      </c>
      <c r="AZ966" t="str" cm="1">
        <f t="array" ref="AZ966">IFERROR(IF(R966&lt;&gt;"",R966,IF(OR($S966="",$T966=""),"",IF($T966&lt;&gt;"",_xlfn._xlws.FILTER(R:R,($BU:$BU=$BU966)*($I:$I=$I966)*($T:$T=$T966)*($S:$S=_xlfn.MINIFS($S:$S,$T:$T,"="&amp;$T966)),""))))&amp;"",IF(R966="","",""))&amp;""</f>
        <v>1</v>
      </c>
      <c r="BA966" s="6">
        <f t="shared" si="1431"/>
        <v>88</v>
      </c>
      <c r="BB966">
        <f t="shared" ref="BB966:BD966" si="1442">BB965</f>
        <v>18987</v>
      </c>
      <c r="BC966" t="str">
        <f t="shared" si="1442"/>
        <v>Velodrome</v>
      </c>
      <c r="BD966" t="str">
        <f t="shared" si="1442"/>
        <v>Outlaws</v>
      </c>
      <c r="BE966" t="s">
        <v>7</v>
      </c>
      <c r="BF966" t="s">
        <v>172</v>
      </c>
      <c r="BI966" cm="1">
        <f t="array" ref="BI966">IFERROR(_xlfn._xlws.FILTER(shifts!A:A,(shifts!B:B=events!AD966)*(shifts!AG:AG&gt;=events!BK966)*(shifts!AH:AH&lt;=events!BL966)),BI965)</f>
        <v>38</v>
      </c>
      <c r="BJ966" s="15">
        <f t="shared" si="1433"/>
        <v>0</v>
      </c>
      <c r="BK966">
        <f t="shared" si="1434"/>
        <v>177</v>
      </c>
      <c r="BL966">
        <f t="shared" si="1435"/>
        <v>177</v>
      </c>
      <c r="BM966" s="15">
        <f>SUMIFS(BJ$2:BJ966,K$2:K966,"=Intermission")+SUMIFS(BJ$2:BJ966,K$2:K966,"=Timeout")</f>
        <v>0</v>
      </c>
      <c r="BN966">
        <f t="shared" si="1436"/>
        <v>0</v>
      </c>
      <c r="BO966" s="19">
        <f t="shared" si="1437"/>
        <v>903</v>
      </c>
      <c r="BP966">
        <f t="shared" si="1438"/>
        <v>898</v>
      </c>
      <c r="BQ966" s="17">
        <f t="shared" si="1439"/>
        <v>903</v>
      </c>
      <c r="BR966" t="str">
        <f t="shared" si="1440"/>
        <v>event_team_player_1</v>
      </c>
      <c r="BS966">
        <f>COUNTIFS(S$3:S966,"="&amp;S966,AI$3:AI966,"="&amp;AI966)</f>
        <v>1</v>
      </c>
      <c r="BT966" t="str">
        <f>IFERROR(VLOOKUP(BB966&amp;BU966&amp;X966,game_rosters!U:W,3,FALSE),"")</f>
        <v>P100105</v>
      </c>
      <c r="BU966" t="str">
        <f t="shared" si="1441"/>
        <v>Velodrome</v>
      </c>
    </row>
    <row r="967" spans="1:73" x14ac:dyDescent="0.2">
      <c r="A967" t="str">
        <f t="shared" si="1416"/>
        <v/>
      </c>
      <c r="I967" s="44">
        <v>70</v>
      </c>
      <c r="S967">
        <v>505</v>
      </c>
      <c r="T967" t="s">
        <v>756</v>
      </c>
      <c r="X967">
        <v>70</v>
      </c>
      <c r="Z967">
        <v>1</v>
      </c>
      <c r="AA967">
        <f t="shared" si="1373"/>
        <v>1505</v>
      </c>
      <c r="AB967" t="str">
        <f t="shared" si="1374"/>
        <v/>
      </c>
      <c r="AC967">
        <f t="shared" si="1412"/>
        <v>1505</v>
      </c>
      <c r="AD967" s="6">
        <v>1</v>
      </c>
      <c r="AE967" t="s">
        <v>942</v>
      </c>
      <c r="AF967" t="s">
        <v>897</v>
      </c>
      <c r="AG967" t="s">
        <v>756</v>
      </c>
      <c r="AH967" t="s">
        <v>756</v>
      </c>
      <c r="AI967" t="str">
        <f t="shared" si="1417"/>
        <v>e</v>
      </c>
      <c r="AJ967" t="str">
        <f t="shared" si="1418"/>
        <v/>
      </c>
      <c r="AK967" t="str">
        <f t="shared" si="1419"/>
        <v/>
      </c>
      <c r="AL967" t="str">
        <f t="shared" si="1420"/>
        <v/>
      </c>
      <c r="AM967" t="str">
        <f t="shared" si="1421"/>
        <v/>
      </c>
      <c r="AN967" t="str">
        <f t="shared" si="1422"/>
        <v>Home</v>
      </c>
      <c r="AO967" t="str">
        <f t="shared" si="1423"/>
        <v>h</v>
      </c>
      <c r="AP967" t="str">
        <f t="shared" si="1424"/>
        <v/>
      </c>
      <c r="AQ967" t="str">
        <f t="shared" si="1425"/>
        <v/>
      </c>
      <c r="AR967" t="str">
        <f t="shared" si="1426"/>
        <v>Home</v>
      </c>
      <c r="AS967" t="str">
        <f t="shared" si="1427"/>
        <v>h</v>
      </c>
      <c r="AT967" t="str">
        <f t="shared" si="1428"/>
        <v>Offensive</v>
      </c>
      <c r="AU967" t="str">
        <f t="shared" si="1429"/>
        <v/>
      </c>
      <c r="AV967" t="str">
        <f t="shared" si="1430"/>
        <v/>
      </c>
      <c r="AW967" t="str" cm="1">
        <f t="array" ref="AW967">IFERROR(IF(O967&lt;&gt;"",O967,IF(OR($S967="",$T967=""),"",IF(O967&lt;&gt;"",O967,IF($T967&lt;&gt;"",_xlfn._xlws.FILTER(O:O,($BU:$BU=$BU967)*($I:$I=$I967)*($T:$T=$T967)*($S:$S=_xlfn.MINIFS($S:$S,$T:$T,"="&amp;$T967)),"")))))&amp;"",IF(O967="","",""))&amp;""</f>
        <v/>
      </c>
      <c r="AX967" t="str" cm="1">
        <f t="array" ref="AX967">IFERROR(IF(P967&lt;&gt;"",P967,IF(OR($S967="",$T967=""),"",IF($T967&lt;&gt;"",_xlfn._xlws.FILTER(P:P,($BU:$BU=$BU967)*($I:$I=$I967)*($T:$T=$T967)*($S:$S=_xlfn.MINIFS($S:$S,$T:$T,"="&amp;$T967)),""))))&amp;"",IF(P967="","",""))&amp;""</f>
        <v/>
      </c>
      <c r="AY967" t="str" cm="1">
        <f t="array" ref="AY967">IFERROR(IF(Q967&lt;&gt;"",Q967,IF(OR($S967="",$T967=""),"",IF($T967&lt;&gt;"",_xlfn._xlws.FILTER(Q:Q,($BU:$BU=$BU967)*($I:$I=$I967)*($T:$T=$T967)*($S:$S=_xlfn.MINIFS($S:$S,$T:$T,"="&amp;$T967)),""))))&amp;"",IF(Q967="","",""))&amp;""</f>
        <v/>
      </c>
      <c r="AZ967" t="str" cm="1">
        <f t="array" ref="AZ967">IFERROR(IF(R967&lt;&gt;"",R967,IF(OR($S967="",$T967=""),"",IF($T967&lt;&gt;"",_xlfn._xlws.FILTER(R:R,($BU:$BU=$BU967)*($I:$I=$I967)*($T:$T=$T967)*($S:$S=_xlfn.MINIFS($S:$S,$T:$T,"="&amp;$T967)),""))))&amp;"",IF(R967="","",""))&amp;""</f>
        <v/>
      </c>
      <c r="BA967" s="6">
        <f t="shared" si="1431"/>
        <v>88</v>
      </c>
      <c r="BB967">
        <f t="shared" ref="BB967:BD967" si="1443">BB966</f>
        <v>18987</v>
      </c>
      <c r="BC967" t="str">
        <f t="shared" si="1443"/>
        <v>Velodrome</v>
      </c>
      <c r="BD967" t="str">
        <f t="shared" si="1443"/>
        <v>Outlaws</v>
      </c>
      <c r="BE967" t="s">
        <v>7</v>
      </c>
      <c r="BF967" t="s">
        <v>172</v>
      </c>
      <c r="BI967" cm="1">
        <f t="array" ref="BI967">IFERROR(_xlfn._xlws.FILTER(shifts!A:A,(shifts!B:B=events!AD967)*(shifts!AG:AG&gt;=events!BK967)*(shifts!AH:AH&lt;=events!BL967)),BI966)</f>
        <v>38</v>
      </c>
      <c r="BJ967" s="15">
        <f t="shared" si="1433"/>
        <v>0</v>
      </c>
      <c r="BK967">
        <f t="shared" si="1434"/>
        <v>177</v>
      </c>
      <c r="BL967">
        <f t="shared" si="1435"/>
        <v>177</v>
      </c>
      <c r="BM967" s="15">
        <f>SUMIFS(BJ$2:BJ967,K$2:K967,"=Intermission")+SUMIFS(BJ$2:BJ967,K$2:K967,"=Timeout")</f>
        <v>0</v>
      </c>
      <c r="BN967">
        <f t="shared" si="1436"/>
        <v>0</v>
      </c>
      <c r="BO967" s="19">
        <f t="shared" si="1437"/>
        <v>903</v>
      </c>
      <c r="BP967">
        <f t="shared" si="1438"/>
        <v>898</v>
      </c>
      <c r="BQ967" s="17">
        <f t="shared" si="1439"/>
        <v>903</v>
      </c>
      <c r="BR967" t="str">
        <f t="shared" si="1440"/>
        <v>event_team_player_2</v>
      </c>
      <c r="BS967">
        <f>COUNTIFS(S$3:S967,"="&amp;S967,AI$3:AI967,"="&amp;AI967)</f>
        <v>2</v>
      </c>
      <c r="BT967" t="str">
        <f>IFERROR(VLOOKUP(BB967&amp;BU967&amp;X967,game_rosters!U:W,3,FALSE),"")</f>
        <v>P100001</v>
      </c>
      <c r="BU967" t="str">
        <f t="shared" si="1441"/>
        <v>Velodrome</v>
      </c>
    </row>
    <row r="968" spans="1:73" x14ac:dyDescent="0.2">
      <c r="A968" t="str">
        <f t="shared" si="1416"/>
        <v/>
      </c>
      <c r="I968" s="44">
        <v>56</v>
      </c>
      <c r="O968" t="s">
        <v>602</v>
      </c>
      <c r="R968" s="51">
        <v>1</v>
      </c>
      <c r="S968">
        <v>505</v>
      </c>
      <c r="T968" t="s">
        <v>756</v>
      </c>
      <c r="X968">
        <v>56</v>
      </c>
      <c r="AA968">
        <f t="shared" si="1373"/>
        <v>1505</v>
      </c>
      <c r="AB968" t="str">
        <f t="shared" si="1374"/>
        <v/>
      </c>
      <c r="AC968">
        <f t="shared" si="1412"/>
        <v>1505</v>
      </c>
      <c r="AD968" s="6">
        <v>1</v>
      </c>
      <c r="AE968" t="s">
        <v>942</v>
      </c>
      <c r="AF968" t="s">
        <v>897</v>
      </c>
      <c r="AG968" t="s">
        <v>756</v>
      </c>
      <c r="AH968" t="s">
        <v>756</v>
      </c>
      <c r="AI968" t="str">
        <f t="shared" si="1417"/>
        <v>o</v>
      </c>
      <c r="AJ968" t="str">
        <f t="shared" si="1418"/>
        <v/>
      </c>
      <c r="AK968" t="str">
        <f t="shared" si="1419"/>
        <v/>
      </c>
      <c r="AL968" t="str">
        <f t="shared" si="1420"/>
        <v/>
      </c>
      <c r="AM968" t="str">
        <f t="shared" si="1421"/>
        <v/>
      </c>
      <c r="AN968" t="str">
        <f t="shared" si="1422"/>
        <v>Home</v>
      </c>
      <c r="AO968" t="str">
        <f t="shared" si="1423"/>
        <v>h</v>
      </c>
      <c r="AP968" t="str">
        <f t="shared" si="1424"/>
        <v/>
      </c>
      <c r="AQ968" t="str">
        <f t="shared" si="1425"/>
        <v/>
      </c>
      <c r="AR968" t="str">
        <f t="shared" si="1426"/>
        <v>Home</v>
      </c>
      <c r="AS968" t="str">
        <f t="shared" si="1427"/>
        <v>h</v>
      </c>
      <c r="AT968" t="str">
        <f t="shared" si="1428"/>
        <v>Defensive</v>
      </c>
      <c r="AU968" t="str">
        <f t="shared" si="1429"/>
        <v/>
      </c>
      <c r="AV968" t="str">
        <f t="shared" si="1430"/>
        <v/>
      </c>
      <c r="AW968" t="str" cm="1">
        <f t="array" ref="AW968">IFERROR(IF(O968&lt;&gt;"",O968,IF(OR($S968="",$T968=""),"",IF(O968&lt;&gt;"",O968,IF($T968&lt;&gt;"",_xlfn._xlws.FILTER(O:O,($BU:$BU=$BU968)*($I:$I=$I968)*($T:$T=$T968)*($S:$S=_xlfn.MINIFS($S:$S,$T:$T,"="&amp;$T968)),"")))))&amp;"",IF(O968="","",""))&amp;""</f>
        <v>Defensive_PlayPossession-StickCheck</v>
      </c>
      <c r="AX968" t="str" cm="1">
        <f t="array" ref="AX968">IFERROR(IF(P968&lt;&gt;"",P968,IF(OR($S968="",$T968=""),"",IF($T968&lt;&gt;"",_xlfn._xlws.FILTER(P:P,($BU:$BU=$BU968)*($I:$I=$I968)*($T:$T=$T968)*($S:$S=_xlfn.MINIFS($S:$S,$T:$T,"="&amp;$T968)),""))))&amp;"",IF(P968="","",""))&amp;""</f>
        <v/>
      </c>
      <c r="AY968" t="str" cm="1">
        <f t="array" ref="AY968">IFERROR(IF(Q968&lt;&gt;"",Q968,IF(OR($S968="",$T968=""),"",IF($T968&lt;&gt;"",_xlfn._xlws.FILTER(Q:Q,($BU:$BU=$BU968)*($I:$I=$I968)*($T:$T=$T968)*($S:$S=_xlfn.MINIFS($S:$S,$T:$T,"="&amp;$T968)),""))))&amp;"",IF(Q968="","",""))&amp;""</f>
        <v/>
      </c>
      <c r="AZ968" t="str" cm="1">
        <f t="array" ref="AZ968">IFERROR(IF(R968&lt;&gt;"",R968,IF(OR($S968="",$T968=""),"",IF($T968&lt;&gt;"",_xlfn._xlws.FILTER(R:R,($BU:$BU=$BU968)*($I:$I=$I968)*($T:$T=$T968)*($S:$S=_xlfn.MINIFS($S:$S,$T:$T,"="&amp;$T968)),""))))&amp;"",IF(R968="","",""))&amp;""</f>
        <v>1</v>
      </c>
      <c r="BA968" s="6">
        <f t="shared" si="1431"/>
        <v>88</v>
      </c>
      <c r="BB968">
        <f t="shared" ref="BB968:BD968" si="1444">BB967</f>
        <v>18987</v>
      </c>
      <c r="BC968" t="str">
        <f t="shared" si="1444"/>
        <v>Velodrome</v>
      </c>
      <c r="BD968" t="str">
        <f t="shared" si="1444"/>
        <v>Outlaws</v>
      </c>
      <c r="BE968" t="s">
        <v>7</v>
      </c>
      <c r="BF968" t="s">
        <v>172</v>
      </c>
      <c r="BI968" cm="1">
        <f t="array" ref="BI968">IFERROR(_xlfn._xlws.FILTER(shifts!A:A,(shifts!B:B=events!AD968)*(shifts!AG:AG&gt;=events!BK968)*(shifts!AH:AH&lt;=events!BL968)),BI967)</f>
        <v>38</v>
      </c>
      <c r="BJ968" s="15">
        <f t="shared" si="1433"/>
        <v>0</v>
      </c>
      <c r="BK968">
        <f t="shared" si="1434"/>
        <v>177</v>
      </c>
      <c r="BL968">
        <f t="shared" si="1435"/>
        <v>177</v>
      </c>
      <c r="BM968" s="15">
        <f>SUMIFS(BJ$2:BJ968,K$2:K968,"=Intermission")+SUMIFS(BJ$2:BJ968,K$2:K968,"=Timeout")</f>
        <v>0</v>
      </c>
      <c r="BN968">
        <f t="shared" si="1436"/>
        <v>0</v>
      </c>
      <c r="BO968" s="19">
        <f t="shared" si="1437"/>
        <v>903</v>
      </c>
      <c r="BP968">
        <f t="shared" si="1438"/>
        <v>898</v>
      </c>
      <c r="BQ968" s="17">
        <f t="shared" si="1439"/>
        <v>903</v>
      </c>
      <c r="BR968" t="str">
        <f t="shared" si="1440"/>
        <v>opp_team_player_1</v>
      </c>
      <c r="BS968">
        <f>COUNTIFS(S$3:S968,"="&amp;S968,AI$3:AI968,"="&amp;AI968)</f>
        <v>1</v>
      </c>
      <c r="BT968" t="str">
        <f>IFERROR(VLOOKUP(BB968&amp;BU968&amp;X968,game_rosters!U:W,3,FALSE),"")</f>
        <v>P100099</v>
      </c>
      <c r="BU968" t="str">
        <f t="shared" si="1441"/>
        <v>Outlaws</v>
      </c>
    </row>
    <row r="969" spans="1:73" x14ac:dyDescent="0.2">
      <c r="A969">
        <f t="shared" si="1416"/>
        <v>1</v>
      </c>
      <c r="I969" s="44">
        <v>70</v>
      </c>
      <c r="K969" t="s">
        <v>6</v>
      </c>
      <c r="L969" t="s">
        <v>191</v>
      </c>
      <c r="M969" t="s">
        <v>51</v>
      </c>
      <c r="N969" t="s">
        <v>594</v>
      </c>
      <c r="R969" s="51">
        <v>1</v>
      </c>
      <c r="S969">
        <v>506</v>
      </c>
      <c r="T969" t="s">
        <v>756</v>
      </c>
      <c r="W969" t="s">
        <v>735</v>
      </c>
      <c r="X969">
        <v>70</v>
      </c>
      <c r="Z969">
        <v>1</v>
      </c>
      <c r="AA969">
        <f t="shared" si="1373"/>
        <v>1506</v>
      </c>
      <c r="AB969" t="str">
        <f t="shared" si="1374"/>
        <v/>
      </c>
      <c r="AC969">
        <f t="shared" si="1412"/>
        <v>1506</v>
      </c>
      <c r="AD969" s="6">
        <v>1</v>
      </c>
      <c r="AE969" t="s">
        <v>942</v>
      </c>
      <c r="AF969" t="s">
        <v>897</v>
      </c>
      <c r="AG969" t="s">
        <v>756</v>
      </c>
      <c r="AH969" t="s">
        <v>756</v>
      </c>
      <c r="AI969" t="str">
        <f t="shared" si="1417"/>
        <v>e</v>
      </c>
      <c r="AJ969" t="str">
        <f t="shared" si="1418"/>
        <v/>
      </c>
      <c r="AK969" t="str">
        <f t="shared" si="1419"/>
        <v/>
      </c>
      <c r="AL969" t="str">
        <f t="shared" si="1420"/>
        <v/>
      </c>
      <c r="AM969" t="str">
        <f t="shared" si="1421"/>
        <v/>
      </c>
      <c r="AN969" t="str">
        <f t="shared" si="1422"/>
        <v>Home</v>
      </c>
      <c r="AO969" t="str">
        <f t="shared" si="1423"/>
        <v>h</v>
      </c>
      <c r="AP969" t="str">
        <f t="shared" si="1424"/>
        <v/>
      </c>
      <c r="AQ969" t="str">
        <f t="shared" si="1425"/>
        <v/>
      </c>
      <c r="AR969" t="str">
        <f t="shared" si="1426"/>
        <v>Home</v>
      </c>
      <c r="AS969" t="str">
        <f t="shared" si="1427"/>
        <v>h</v>
      </c>
      <c r="AT969" t="str">
        <f t="shared" si="1428"/>
        <v>Offensive</v>
      </c>
      <c r="AU969" t="str">
        <f t="shared" si="1429"/>
        <v/>
      </c>
      <c r="AV969" t="str">
        <f t="shared" si="1430"/>
        <v/>
      </c>
      <c r="AW969" t="str" cm="1">
        <f t="array" ref="AW969">IFERROR(IF(O969&lt;&gt;"",O969,IF(OR($S969="",$T969=""),"",IF(O969&lt;&gt;"",O969,IF($T969&lt;&gt;"",_xlfn._xlws.FILTER(O:O,($BU:$BU=$BU969)*($I:$I=$I969)*($T:$T=$T969)*($S:$S=_xlfn.MINIFS($S:$S,$T:$T,"="&amp;$T969)),"")))))&amp;"",IF(O969="","",""))&amp;""</f>
        <v/>
      </c>
      <c r="AX969" t="str" cm="1">
        <f t="array" ref="AX969">IFERROR(IF(P969&lt;&gt;"",P969,IF(OR($S969="",$T969=""),"",IF($T969&lt;&gt;"",_xlfn._xlws.FILTER(P:P,($BU:$BU=$BU969)*($I:$I=$I969)*($T:$T=$T969)*($S:$S=_xlfn.MINIFS($S:$S,$T:$T,"="&amp;$T969)),""))))&amp;"",IF(P969="","",""))&amp;""</f>
        <v/>
      </c>
      <c r="AY969" t="str" cm="1">
        <f t="array" ref="AY969">IFERROR(IF(Q969&lt;&gt;"",Q969,IF(OR($S969="",$T969=""),"",IF($T969&lt;&gt;"",_xlfn._xlws.FILTER(Q:Q,($BU:$BU=$BU969)*($I:$I=$I969)*($T:$T=$T969)*($S:$S=_xlfn.MINIFS($S:$S,$T:$T,"="&amp;$T969)),""))))&amp;"",IF(Q969="","",""))&amp;""</f>
        <v/>
      </c>
      <c r="AZ969" t="str" cm="1">
        <f t="array" ref="AZ969">IFERROR(IF(R969&lt;&gt;"",R969,IF(OR($S969="",$T969=""),"",IF($T969&lt;&gt;"",_xlfn._xlws.FILTER(R:R,($BU:$BU=$BU969)*($I:$I=$I969)*($T:$T=$T969)*($S:$S=_xlfn.MINIFS($S:$S,$T:$T,"="&amp;$T969)),""))))&amp;"",IF(R969="","",""))&amp;""</f>
        <v>1</v>
      </c>
      <c r="BA969" s="6">
        <f t="shared" si="1431"/>
        <v>88</v>
      </c>
      <c r="BB969">
        <f t="shared" ref="BB969:BD969" si="1445">BB968</f>
        <v>18987</v>
      </c>
      <c r="BC969" t="str">
        <f t="shared" si="1445"/>
        <v>Velodrome</v>
      </c>
      <c r="BD969" t="str">
        <f t="shared" si="1445"/>
        <v>Outlaws</v>
      </c>
      <c r="BE969" t="s">
        <v>6</v>
      </c>
      <c r="BF969" t="s">
        <v>191</v>
      </c>
      <c r="BI969" cm="1">
        <f t="array" ref="BI969">IFERROR(_xlfn._xlws.FILTER(shifts!A:A,(shifts!B:B=events!AD969)*(shifts!AG:AG&gt;=events!BK969)*(shifts!AH:AH&lt;=events!BL969)),BI968)</f>
        <v>38</v>
      </c>
      <c r="BJ969" s="15">
        <f t="shared" si="1433"/>
        <v>0</v>
      </c>
      <c r="BK969">
        <f t="shared" si="1434"/>
        <v>177</v>
      </c>
      <c r="BL969">
        <f t="shared" si="1435"/>
        <v>177</v>
      </c>
      <c r="BM969" s="15">
        <f>SUMIFS(BJ$2:BJ969,K$2:K969,"=Intermission")+SUMIFS(BJ$2:BJ969,K$2:K969,"=Timeout")</f>
        <v>0</v>
      </c>
      <c r="BN969">
        <f t="shared" si="1436"/>
        <v>0</v>
      </c>
      <c r="BO969" s="19">
        <f t="shared" si="1437"/>
        <v>903</v>
      </c>
      <c r="BP969">
        <f t="shared" si="1438"/>
        <v>898</v>
      </c>
      <c r="BQ969" s="17">
        <f t="shared" si="1439"/>
        <v>903</v>
      </c>
      <c r="BR969" t="str">
        <f t="shared" si="1440"/>
        <v>event_team_player_1</v>
      </c>
      <c r="BS969">
        <f>COUNTIFS(S$3:S969,"="&amp;S969,AI$3:AI969,"="&amp;AI969)</f>
        <v>1</v>
      </c>
      <c r="BT969" t="str">
        <f>IFERROR(VLOOKUP(BB969&amp;BU969&amp;X969,game_rosters!U:W,3,FALSE),"")</f>
        <v>P100001</v>
      </c>
      <c r="BU969" t="str">
        <f t="shared" si="1441"/>
        <v>Velodrome</v>
      </c>
    </row>
    <row r="970" spans="1:73" x14ac:dyDescent="0.2">
      <c r="A970" t="str">
        <f t="shared" si="1416"/>
        <v/>
      </c>
      <c r="I970" s="44">
        <v>3</v>
      </c>
      <c r="O970" t="s">
        <v>572</v>
      </c>
      <c r="Q970" t="s">
        <v>595</v>
      </c>
      <c r="R970" s="51">
        <v>1</v>
      </c>
      <c r="S970">
        <v>506</v>
      </c>
      <c r="T970" t="s">
        <v>756</v>
      </c>
      <c r="X970">
        <v>3</v>
      </c>
      <c r="AA970">
        <f t="shared" si="1373"/>
        <v>1506</v>
      </c>
      <c r="AB970" t="str">
        <f t="shared" si="1374"/>
        <v/>
      </c>
      <c r="AC970">
        <f t="shared" si="1412"/>
        <v>1506</v>
      </c>
      <c r="AD970" s="6">
        <v>1</v>
      </c>
      <c r="AE970" t="s">
        <v>942</v>
      </c>
      <c r="AF970" t="s">
        <v>897</v>
      </c>
      <c r="AG970" t="s">
        <v>756</v>
      </c>
      <c r="AH970" t="s">
        <v>756</v>
      </c>
      <c r="AI970" t="str">
        <f t="shared" si="1417"/>
        <v>o</v>
      </c>
      <c r="AJ970" t="str">
        <f t="shared" si="1418"/>
        <v/>
      </c>
      <c r="AK970" t="str">
        <f t="shared" si="1419"/>
        <v/>
      </c>
      <c r="AL970" t="str">
        <f t="shared" si="1420"/>
        <v/>
      </c>
      <c r="AM970" t="str">
        <f t="shared" si="1421"/>
        <v/>
      </c>
      <c r="AN970" t="str">
        <f t="shared" si="1422"/>
        <v>Home</v>
      </c>
      <c r="AO970" t="str">
        <f t="shared" si="1423"/>
        <v>h</v>
      </c>
      <c r="AP970" t="str">
        <f t="shared" si="1424"/>
        <v/>
      </c>
      <c r="AQ970" t="str">
        <f t="shared" si="1425"/>
        <v/>
      </c>
      <c r="AR970" t="str">
        <f t="shared" si="1426"/>
        <v>Home</v>
      </c>
      <c r="AS970" t="str">
        <f t="shared" si="1427"/>
        <v>h</v>
      </c>
      <c r="AT970" t="str">
        <f t="shared" si="1428"/>
        <v>Defensive</v>
      </c>
      <c r="AU970" t="str">
        <f t="shared" si="1429"/>
        <v/>
      </c>
      <c r="AV970" t="str">
        <f t="shared" si="1430"/>
        <v/>
      </c>
      <c r="AW970" t="str" cm="1">
        <f t="array" ref="AW970">IFERROR(IF(O970&lt;&gt;"",O970,IF(OR($S970="",$T970=""),"",IF(O970&lt;&gt;"",O970,IF($T970&lt;&gt;"",_xlfn._xlws.FILTER(O:O,($BU:$BU=$BU970)*($I:$I=$I970)*($T:$T=$T970)*($S:$S=_xlfn.MINIFS($S:$S,$T:$T,"="&amp;$T970)),"")))))&amp;"",IF(O970="","",""))&amp;""</f>
        <v>Defensive_PlayShot-BlockedShot</v>
      </c>
      <c r="AX970" t="str" cm="1">
        <f t="array" ref="AX970">IFERROR(IF(P970&lt;&gt;"",P970,IF(OR($S970="",$T970=""),"",IF($T970&lt;&gt;"",_xlfn._xlws.FILTER(P:P,($BU:$BU=$BU970)*($I:$I=$I970)*($T:$T=$T970)*($S:$S=_xlfn.MINIFS($S:$S,$T:$T,"="&amp;$T970)),""))))&amp;"",IF(P970="","",""))&amp;""</f>
        <v/>
      </c>
      <c r="AY970" t="str" cm="1">
        <f t="array" ref="AY970">IFERROR(IF(Q970&lt;&gt;"",Q970,IF(OR($S970="",$T970=""),"",IF($T970&lt;&gt;"",_xlfn._xlws.FILTER(Q:Q,($BU:$BU=$BU970)*($I:$I=$I970)*($T:$T=$T970)*($S:$S=_xlfn.MINIFS($S:$S,$T:$T,"="&amp;$T970)),""))))&amp;"",IF(Q970="","",""))&amp;""</f>
        <v>s</v>
      </c>
      <c r="AZ970" t="str" cm="1">
        <f t="array" ref="AZ970">IFERROR(IF(R970&lt;&gt;"",R970,IF(OR($S970="",$T970=""),"",IF($T970&lt;&gt;"",_xlfn._xlws.FILTER(R:R,($BU:$BU=$BU970)*($I:$I=$I970)*($T:$T=$T970)*($S:$S=_xlfn.MINIFS($S:$S,$T:$T,"="&amp;$T970)),""))))&amp;"",IF(R970="","",""))&amp;""</f>
        <v>1</v>
      </c>
      <c r="BA970" s="6">
        <f t="shared" si="1431"/>
        <v>88</v>
      </c>
      <c r="BB970">
        <f t="shared" ref="BB970:BD970" si="1446">BB969</f>
        <v>18987</v>
      </c>
      <c r="BC970" t="str">
        <f t="shared" si="1446"/>
        <v>Velodrome</v>
      </c>
      <c r="BD970" t="str">
        <f t="shared" si="1446"/>
        <v>Outlaws</v>
      </c>
      <c r="BE970" t="s">
        <v>6</v>
      </c>
      <c r="BF970" t="s">
        <v>191</v>
      </c>
      <c r="BI970" cm="1">
        <f t="array" ref="BI970">IFERROR(_xlfn._xlws.FILTER(shifts!A:A,(shifts!B:B=events!AD970)*(shifts!AG:AG&gt;=events!BK970)*(shifts!AH:AH&lt;=events!BL970)),BI969)</f>
        <v>38</v>
      </c>
      <c r="BJ970" s="15">
        <f t="shared" si="1433"/>
        <v>0</v>
      </c>
      <c r="BK970">
        <f t="shared" si="1434"/>
        <v>177</v>
      </c>
      <c r="BL970">
        <f t="shared" si="1435"/>
        <v>177</v>
      </c>
      <c r="BM970" s="15">
        <f>SUMIFS(BJ$2:BJ970,K$2:K970,"=Intermission")+SUMIFS(BJ$2:BJ970,K$2:K970,"=Timeout")</f>
        <v>0</v>
      </c>
      <c r="BN970">
        <f t="shared" si="1436"/>
        <v>0</v>
      </c>
      <c r="BO970" s="19">
        <f t="shared" si="1437"/>
        <v>903</v>
      </c>
      <c r="BP970">
        <f t="shared" si="1438"/>
        <v>898</v>
      </c>
      <c r="BQ970" s="17">
        <f t="shared" si="1439"/>
        <v>903</v>
      </c>
      <c r="BR970" t="str">
        <f t="shared" si="1440"/>
        <v>opp_team_player_1</v>
      </c>
      <c r="BS970">
        <f>COUNTIFS(S$3:S970,"="&amp;S970,AI$3:AI970,"="&amp;AI970)</f>
        <v>1</v>
      </c>
      <c r="BT970" t="str">
        <f>IFERROR(VLOOKUP(BB970&amp;BU970&amp;X970,game_rosters!U:W,3,FALSE),"")</f>
        <v>P100004</v>
      </c>
      <c r="BU970" t="str">
        <f t="shared" si="1441"/>
        <v>Outlaws</v>
      </c>
    </row>
    <row r="971" spans="1:73" x14ac:dyDescent="0.2">
      <c r="A971">
        <f t="shared" si="1416"/>
        <v>1</v>
      </c>
      <c r="I971" s="44">
        <v>70</v>
      </c>
      <c r="K971" t="s">
        <v>13</v>
      </c>
      <c r="L971" t="s">
        <v>587</v>
      </c>
      <c r="N971" t="s">
        <v>595</v>
      </c>
      <c r="O971" t="s">
        <v>611</v>
      </c>
      <c r="Q971" t="s">
        <v>595</v>
      </c>
      <c r="R971" s="51">
        <v>1</v>
      </c>
      <c r="S971">
        <v>507</v>
      </c>
      <c r="T971" t="s">
        <v>756</v>
      </c>
      <c r="W971" t="s">
        <v>735</v>
      </c>
      <c r="X971">
        <v>70</v>
      </c>
      <c r="Z971">
        <v>1</v>
      </c>
      <c r="AA971">
        <f t="shared" si="1373"/>
        <v>1507</v>
      </c>
      <c r="AB971" t="str">
        <f t="shared" si="1374"/>
        <v/>
      </c>
      <c r="AC971">
        <f t="shared" si="1412"/>
        <v>1507</v>
      </c>
      <c r="AD971" s="6">
        <v>1</v>
      </c>
      <c r="AE971" t="s">
        <v>942</v>
      </c>
      <c r="AF971" t="s">
        <v>753</v>
      </c>
      <c r="AG971" t="s">
        <v>756</v>
      </c>
      <c r="AH971" t="s">
        <v>756</v>
      </c>
      <c r="AI971" t="str">
        <f t="shared" si="1417"/>
        <v>e</v>
      </c>
      <c r="AJ971" t="str">
        <f t="shared" si="1418"/>
        <v/>
      </c>
      <c r="AK971" t="str">
        <f t="shared" si="1419"/>
        <v/>
      </c>
      <c r="AL971" t="str">
        <f t="shared" si="1420"/>
        <v/>
      </c>
      <c r="AM971" t="str">
        <f t="shared" si="1421"/>
        <v/>
      </c>
      <c r="AN971" t="str">
        <f t="shared" si="1422"/>
        <v>Home</v>
      </c>
      <c r="AO971" t="str">
        <f t="shared" si="1423"/>
        <v>h</v>
      </c>
      <c r="AP971" t="str">
        <f t="shared" si="1424"/>
        <v/>
      </c>
      <c r="AQ971" t="str">
        <f t="shared" si="1425"/>
        <v/>
      </c>
      <c r="AR971" t="str">
        <f t="shared" si="1426"/>
        <v>Home</v>
      </c>
      <c r="AS971" t="str">
        <f t="shared" si="1427"/>
        <v>h</v>
      </c>
      <c r="AT971" t="str">
        <f t="shared" si="1428"/>
        <v>Offensive</v>
      </c>
      <c r="AU971" t="str">
        <f t="shared" si="1429"/>
        <v/>
      </c>
      <c r="AV971" t="str">
        <f t="shared" si="1430"/>
        <v/>
      </c>
      <c r="AW971" t="str" cm="1">
        <f t="array" ref="AW971">IFERROR(IF(O971&lt;&gt;"",O971,IF(OR($S971="",$T971=""),"",IF(O971&lt;&gt;"",O971,IF($T971&lt;&gt;"",_xlfn._xlws.FILTER(O:O,($BU:$BU=$BU971)*($I:$I=$I971)*($T:$T=$T971)*($S:$S=_xlfn.MINIFS($S:$S,$T:$T,"="&amp;$T971)),"")))))&amp;"",IF(O971="","",""))&amp;""</f>
        <v>OffensivePlay_Zone-PuckRecoveryShot</v>
      </c>
      <c r="AX971" t="str" cm="1">
        <f t="array" ref="AX971">IFERROR(IF(P971&lt;&gt;"",P971,IF(OR($S971="",$T971=""),"",IF($T971&lt;&gt;"",_xlfn._xlws.FILTER(P:P,($BU:$BU=$BU971)*($I:$I=$I971)*($T:$T=$T971)*($S:$S=_xlfn.MINIFS($S:$S,$T:$T,"="&amp;$T971)),""))))&amp;"",IF(P971="","",""))&amp;""</f>
        <v/>
      </c>
      <c r="AY971" t="str" cm="1">
        <f t="array" ref="AY971">IFERROR(IF(Q971&lt;&gt;"",Q971,IF(OR($S971="",$T971=""),"",IF($T971&lt;&gt;"",_xlfn._xlws.FILTER(Q:Q,($BU:$BU=$BU971)*($I:$I=$I971)*($T:$T=$T971)*($S:$S=_xlfn.MINIFS($S:$S,$T:$T,"="&amp;$T971)),""))))&amp;"",IF(Q971="","",""))&amp;""</f>
        <v>s</v>
      </c>
      <c r="AZ971" t="str" cm="1">
        <f t="array" ref="AZ971">IFERROR(IF(R971&lt;&gt;"",R971,IF(OR($S971="",$T971=""),"",IF($T971&lt;&gt;"",_xlfn._xlws.FILTER(R:R,($BU:$BU=$BU971)*($I:$I=$I971)*($T:$T=$T971)*($S:$S=_xlfn.MINIFS($S:$S,$T:$T,"="&amp;$T971)),""))))&amp;"",IF(R971="","",""))&amp;""</f>
        <v>1</v>
      </c>
      <c r="BA971" s="6">
        <f t="shared" si="1431"/>
        <v>88</v>
      </c>
      <c r="BB971">
        <f t="shared" ref="BB971:BD971" si="1447">BB970</f>
        <v>18987</v>
      </c>
      <c r="BC971" t="str">
        <f t="shared" si="1447"/>
        <v>Velodrome</v>
      </c>
      <c r="BD971" t="str">
        <f t="shared" si="1447"/>
        <v>Outlaws</v>
      </c>
      <c r="BE971" t="s">
        <v>13</v>
      </c>
      <c r="BF971" t="s">
        <v>587</v>
      </c>
      <c r="BI971" cm="1">
        <f t="array" ref="BI971">IFERROR(_xlfn._xlws.FILTER(shifts!A:A,(shifts!B:B=events!AD971)*(shifts!AG:AG&gt;=events!BK971)*(shifts!AH:AH&lt;=events!BL971)),BI970)</f>
        <v>38</v>
      </c>
      <c r="BJ971" s="15">
        <f t="shared" si="1433"/>
        <v>0</v>
      </c>
      <c r="BK971">
        <f t="shared" si="1434"/>
        <v>175</v>
      </c>
      <c r="BL971">
        <f t="shared" si="1435"/>
        <v>175</v>
      </c>
      <c r="BM971" s="15">
        <f>SUMIFS(BJ$2:BJ971,K$2:K971,"=Intermission")+SUMIFS(BJ$2:BJ971,K$2:K971,"=Timeout")</f>
        <v>0</v>
      </c>
      <c r="BN971">
        <f t="shared" si="1436"/>
        <v>0</v>
      </c>
      <c r="BO971" s="19">
        <f t="shared" si="1437"/>
        <v>905</v>
      </c>
      <c r="BP971">
        <f t="shared" si="1438"/>
        <v>900</v>
      </c>
      <c r="BQ971" s="17">
        <f t="shared" si="1439"/>
        <v>905</v>
      </c>
      <c r="BR971" t="str">
        <f t="shared" si="1440"/>
        <v>event_team_player_1</v>
      </c>
      <c r="BS971">
        <f>COUNTIFS(S$3:S971,"="&amp;S971,AI$3:AI971,"="&amp;AI971)</f>
        <v>1</v>
      </c>
      <c r="BT971" t="str">
        <f>IFERROR(VLOOKUP(BB971&amp;BU971&amp;X971,game_rosters!U:W,3,FALSE),"")</f>
        <v>P100001</v>
      </c>
      <c r="BU971" t="str">
        <f t="shared" si="1441"/>
        <v>Velodrome</v>
      </c>
    </row>
    <row r="972" spans="1:73" x14ac:dyDescent="0.2">
      <c r="A972" t="str">
        <f t="shared" si="1416"/>
        <v/>
      </c>
      <c r="I972" s="44">
        <v>3</v>
      </c>
      <c r="O972" t="s">
        <v>635</v>
      </c>
      <c r="Q972" t="s">
        <v>594</v>
      </c>
      <c r="R972" s="51">
        <v>1</v>
      </c>
      <c r="S972">
        <v>507</v>
      </c>
      <c r="T972" t="s">
        <v>756</v>
      </c>
      <c r="X972">
        <v>3</v>
      </c>
      <c r="AA972">
        <f t="shared" si="1373"/>
        <v>1507</v>
      </c>
      <c r="AB972" t="str">
        <f t="shared" si="1374"/>
        <v/>
      </c>
      <c r="AC972">
        <f t="shared" si="1412"/>
        <v>1507</v>
      </c>
      <c r="AD972" s="6">
        <v>1</v>
      </c>
      <c r="AE972" t="s">
        <v>942</v>
      </c>
      <c r="AF972" t="s">
        <v>753</v>
      </c>
      <c r="AG972" t="s">
        <v>756</v>
      </c>
      <c r="AH972" t="s">
        <v>756</v>
      </c>
      <c r="AI972" t="str">
        <f t="shared" si="1417"/>
        <v>o</v>
      </c>
      <c r="AJ972" t="str">
        <f t="shared" si="1418"/>
        <v/>
      </c>
      <c r="AK972" t="str">
        <f t="shared" si="1419"/>
        <v/>
      </c>
      <c r="AL972" t="str">
        <f t="shared" si="1420"/>
        <v/>
      </c>
      <c r="AM972" t="str">
        <f t="shared" si="1421"/>
        <v/>
      </c>
      <c r="AN972" t="str">
        <f t="shared" si="1422"/>
        <v>Home</v>
      </c>
      <c r="AO972" t="str">
        <f t="shared" si="1423"/>
        <v>h</v>
      </c>
      <c r="AP972" t="str">
        <f t="shared" si="1424"/>
        <v/>
      </c>
      <c r="AQ972" t="str">
        <f t="shared" si="1425"/>
        <v/>
      </c>
      <c r="AR972" t="str">
        <f t="shared" si="1426"/>
        <v>Home</v>
      </c>
      <c r="AS972" t="str">
        <f t="shared" si="1427"/>
        <v>h</v>
      </c>
      <c r="AT972" t="str">
        <f t="shared" si="1428"/>
        <v>Defensive</v>
      </c>
      <c r="AU972" t="str">
        <f t="shared" si="1429"/>
        <v/>
      </c>
      <c r="AV972" t="str">
        <f t="shared" si="1430"/>
        <v/>
      </c>
      <c r="AW972" t="str" cm="1">
        <f t="array" ref="AW972">IFERROR(IF(O972&lt;&gt;"",O972,IF(OR($S972="",$T972=""),"",IF(O972&lt;&gt;"",O972,IF($T972&lt;&gt;"",_xlfn._xlws.FILTER(O:O,($BU:$BU=$BU972)*($I:$I=$I972)*($T:$T=$T972)*($S:$S=_xlfn.MINIFS($S:$S,$T:$T,"="&amp;$T972)),"")))))&amp;"",IF(O972="","",""))&amp;""</f>
        <v>Defensive_PlayZone-PuckRetrievalShot</v>
      </c>
      <c r="AX972" t="str" cm="1">
        <f t="array" ref="AX972">IFERROR(IF(P972&lt;&gt;"",P972,IF(OR($S972="",$T972=""),"",IF($T972&lt;&gt;"",_xlfn._xlws.FILTER(P:P,($BU:$BU=$BU972)*($I:$I=$I972)*($T:$T=$T972)*($S:$S=_xlfn.MINIFS($S:$S,$T:$T,"="&amp;$T972)),""))))&amp;"",IF(P972="","",""))&amp;""</f>
        <v/>
      </c>
      <c r="AY972" t="str" cm="1">
        <f t="array" ref="AY972">IFERROR(IF(Q972&lt;&gt;"",Q972,IF(OR($S972="",$T972=""),"",IF($T972&lt;&gt;"",_xlfn._xlws.FILTER(Q:Q,($BU:$BU=$BU972)*($I:$I=$I972)*($T:$T=$T972)*($S:$S=_xlfn.MINIFS($S:$S,$T:$T,"="&amp;$T972)),""))))&amp;"",IF(Q972="","",""))&amp;""</f>
        <v>u</v>
      </c>
      <c r="AZ972" t="str" cm="1">
        <f t="array" ref="AZ972">IFERROR(IF(R972&lt;&gt;"",R972,IF(OR($S972="",$T972=""),"",IF($T972&lt;&gt;"",_xlfn._xlws.FILTER(R:R,($BU:$BU=$BU972)*($I:$I=$I972)*($T:$T=$T972)*($S:$S=_xlfn.MINIFS($S:$S,$T:$T,"="&amp;$T972)),""))))&amp;"",IF(R972="","",""))&amp;""</f>
        <v>1</v>
      </c>
      <c r="BA972" s="6">
        <f t="shared" si="1431"/>
        <v>88</v>
      </c>
      <c r="BB972">
        <f t="shared" ref="BB972:BD972" si="1448">BB971</f>
        <v>18987</v>
      </c>
      <c r="BC972" t="str">
        <f t="shared" si="1448"/>
        <v>Velodrome</v>
      </c>
      <c r="BD972" t="str">
        <f t="shared" si="1448"/>
        <v>Outlaws</v>
      </c>
      <c r="BE972" t="s">
        <v>13</v>
      </c>
      <c r="BF972" t="s">
        <v>587</v>
      </c>
      <c r="BI972" cm="1">
        <f t="array" ref="BI972">IFERROR(_xlfn._xlws.FILTER(shifts!A:A,(shifts!B:B=events!AD972)*(shifts!AG:AG&gt;=events!BK972)*(shifts!AH:AH&lt;=events!BL972)),BI971)</f>
        <v>38</v>
      </c>
      <c r="BJ972" s="15">
        <f t="shared" si="1433"/>
        <v>0</v>
      </c>
      <c r="BK972">
        <f t="shared" si="1434"/>
        <v>175</v>
      </c>
      <c r="BL972">
        <f t="shared" si="1435"/>
        <v>175</v>
      </c>
      <c r="BM972" s="15">
        <f>SUMIFS(BJ$2:BJ972,K$2:K972,"=Intermission")+SUMIFS(BJ$2:BJ972,K$2:K972,"=Timeout")</f>
        <v>0</v>
      </c>
      <c r="BN972">
        <f t="shared" si="1436"/>
        <v>0</v>
      </c>
      <c r="BO972" s="19">
        <f t="shared" si="1437"/>
        <v>905</v>
      </c>
      <c r="BP972">
        <f t="shared" si="1438"/>
        <v>900</v>
      </c>
      <c r="BQ972" s="17">
        <f t="shared" si="1439"/>
        <v>905</v>
      </c>
      <c r="BR972" t="str">
        <f t="shared" si="1440"/>
        <v>opp_team_player_1</v>
      </c>
      <c r="BS972">
        <f>COUNTIFS(S$3:S972,"="&amp;S972,AI$3:AI972,"="&amp;AI972)</f>
        <v>1</v>
      </c>
      <c r="BT972" t="str">
        <f>IFERROR(VLOOKUP(BB972&amp;BU972&amp;X972,game_rosters!U:W,3,FALSE),"")</f>
        <v>P100004</v>
      </c>
      <c r="BU972" t="str">
        <f t="shared" si="1441"/>
        <v>Outlaws</v>
      </c>
    </row>
    <row r="973" spans="1:73" x14ac:dyDescent="0.2">
      <c r="A973">
        <f t="shared" si="1416"/>
        <v>1</v>
      </c>
      <c r="I973" s="44">
        <v>70</v>
      </c>
      <c r="K973" t="s">
        <v>13</v>
      </c>
      <c r="O973" t="s">
        <v>653</v>
      </c>
      <c r="Q973" t="s">
        <v>595</v>
      </c>
      <c r="R973" s="51">
        <v>1</v>
      </c>
      <c r="S973">
        <v>508</v>
      </c>
      <c r="T973" t="s">
        <v>756</v>
      </c>
      <c r="W973" t="s">
        <v>735</v>
      </c>
      <c r="X973">
        <v>70</v>
      </c>
      <c r="Z973">
        <v>1</v>
      </c>
      <c r="AA973">
        <f t="shared" si="1373"/>
        <v>1508</v>
      </c>
      <c r="AB973" t="str">
        <f t="shared" si="1374"/>
        <v/>
      </c>
      <c r="AC973">
        <f t="shared" si="1412"/>
        <v>1508</v>
      </c>
      <c r="AD973" s="6">
        <v>1</v>
      </c>
      <c r="AE973" t="s">
        <v>942</v>
      </c>
      <c r="AF973" t="s">
        <v>753</v>
      </c>
      <c r="AG973" t="s">
        <v>942</v>
      </c>
      <c r="AH973" t="s">
        <v>929</v>
      </c>
      <c r="AI973" t="str">
        <f t="shared" si="1417"/>
        <v>e</v>
      </c>
      <c r="AJ973" t="str">
        <f t="shared" si="1418"/>
        <v/>
      </c>
      <c r="AK973" t="str">
        <f t="shared" si="1419"/>
        <v/>
      </c>
      <c r="AL973" t="str">
        <f t="shared" si="1420"/>
        <v/>
      </c>
      <c r="AM973" t="str">
        <f t="shared" si="1421"/>
        <v/>
      </c>
      <c r="AN973" t="str">
        <f t="shared" si="1422"/>
        <v>Home</v>
      </c>
      <c r="AO973" t="str">
        <f t="shared" si="1423"/>
        <v>h</v>
      </c>
      <c r="AP973" t="str">
        <f t="shared" si="1424"/>
        <v/>
      </c>
      <c r="AQ973" t="str">
        <f t="shared" si="1425"/>
        <v/>
      </c>
      <c r="AR973" t="str">
        <f t="shared" si="1426"/>
        <v>Home</v>
      </c>
      <c r="AS973" t="str">
        <f t="shared" si="1427"/>
        <v>h</v>
      </c>
      <c r="AT973" t="str">
        <f t="shared" si="1428"/>
        <v>Offensive</v>
      </c>
      <c r="AU973" t="str">
        <f t="shared" si="1429"/>
        <v/>
      </c>
      <c r="AV973" t="str">
        <f t="shared" si="1430"/>
        <v/>
      </c>
      <c r="AW973" t="str" cm="1">
        <f t="array" ref="AW973">IFERROR(IF(O973&lt;&gt;"",O973,IF(OR($S973="",$T973=""),"",IF(O973&lt;&gt;"",O973,IF($T973&lt;&gt;"",_xlfn._xlws.FILTER(O:O,($BU:$BU=$BU973)*($I:$I=$I973)*($T:$T=$T973)*($S:$S=_xlfn.MINIFS($S:$S,$T:$T,"="&amp;$T973)),"")))))&amp;"",IF(O973="","",""))&amp;""</f>
        <v>OffensivePlay_Possession-DriveCorner</v>
      </c>
      <c r="AX973" t="str" cm="1">
        <f t="array" ref="AX973">IFERROR(IF(P973&lt;&gt;"",P973,IF(OR($S973="",$T973=""),"",IF($T973&lt;&gt;"",_xlfn._xlws.FILTER(P:P,($BU:$BU=$BU973)*($I:$I=$I973)*($T:$T=$T973)*($S:$S=_xlfn.MINIFS($S:$S,$T:$T,"="&amp;$T973)),""))))&amp;"",IF(P973="","",""))&amp;""</f>
        <v/>
      </c>
      <c r="AY973" t="str" cm="1">
        <f t="array" ref="AY973">IFERROR(IF(Q973&lt;&gt;"",Q973,IF(OR($S973="",$T973=""),"",IF($T973&lt;&gt;"",_xlfn._xlws.FILTER(Q:Q,($BU:$BU=$BU973)*($I:$I=$I973)*($T:$T=$T973)*($S:$S=_xlfn.MINIFS($S:$S,$T:$T,"="&amp;$T973)),""))))&amp;"",IF(Q973="","",""))&amp;""</f>
        <v>s</v>
      </c>
      <c r="AZ973" t="str" cm="1">
        <f t="array" ref="AZ973">IFERROR(IF(R973&lt;&gt;"",R973,IF(OR($S973="",$T973=""),"",IF($T973&lt;&gt;"",_xlfn._xlws.FILTER(R:R,($BU:$BU=$BU973)*($I:$I=$I973)*($T:$T=$T973)*($S:$S=_xlfn.MINIFS($S:$S,$T:$T,"="&amp;$T973)),""))))&amp;"",IF(R973="","",""))&amp;""</f>
        <v>1</v>
      </c>
      <c r="BA973" s="6">
        <f t="shared" si="1431"/>
        <v>88</v>
      </c>
      <c r="BB973">
        <f t="shared" ref="BB973:BD973" si="1449">BB972</f>
        <v>18987</v>
      </c>
      <c r="BC973" t="str">
        <f t="shared" si="1449"/>
        <v>Velodrome</v>
      </c>
      <c r="BD973" t="str">
        <f t="shared" si="1449"/>
        <v>Outlaws</v>
      </c>
      <c r="BE973" t="s">
        <v>13</v>
      </c>
      <c r="BF973" t="s">
        <v>756</v>
      </c>
      <c r="BI973" cm="1">
        <f t="array" ref="BI973">IFERROR(_xlfn._xlws.FILTER(shifts!A:A,(shifts!B:B=events!AD973)*(shifts!AG:AG&gt;=events!BK973)*(shifts!AH:AH&lt;=events!BL973)),BI972)</f>
        <v>38</v>
      </c>
      <c r="BJ973" s="15">
        <f t="shared" si="1433"/>
        <v>3</v>
      </c>
      <c r="BK973">
        <f t="shared" si="1434"/>
        <v>175</v>
      </c>
      <c r="BL973">
        <f t="shared" si="1435"/>
        <v>172</v>
      </c>
      <c r="BM973" s="15">
        <f>SUMIFS(BJ$2:BJ973,K$2:K973,"=Intermission")+SUMIFS(BJ$2:BJ973,K$2:K973,"=Timeout")</f>
        <v>0</v>
      </c>
      <c r="BN973">
        <f t="shared" si="1436"/>
        <v>0</v>
      </c>
      <c r="BO973" s="19">
        <f t="shared" si="1437"/>
        <v>905</v>
      </c>
      <c r="BP973">
        <f t="shared" si="1438"/>
        <v>900</v>
      </c>
      <c r="BQ973" s="17">
        <f t="shared" si="1439"/>
        <v>908</v>
      </c>
      <c r="BR973" t="str">
        <f t="shared" si="1440"/>
        <v>event_team_player_1</v>
      </c>
      <c r="BS973">
        <f>COUNTIFS(S$3:S973,"="&amp;S973,AI$3:AI973,"="&amp;AI973)</f>
        <v>1</v>
      </c>
      <c r="BT973" t="str">
        <f>IFERROR(VLOOKUP(BB973&amp;BU973&amp;X973,game_rosters!U:W,3,FALSE),"")</f>
        <v>P100001</v>
      </c>
      <c r="BU973" t="str">
        <f t="shared" si="1441"/>
        <v>Velodrome</v>
      </c>
    </row>
    <row r="974" spans="1:73" x14ac:dyDescent="0.2">
      <c r="A974" t="str">
        <f t="shared" si="1416"/>
        <v/>
      </c>
      <c r="I974" s="44">
        <v>4</v>
      </c>
      <c r="O974" t="s">
        <v>626</v>
      </c>
      <c r="R974" s="51">
        <v>1</v>
      </c>
      <c r="S974">
        <v>508</v>
      </c>
      <c r="T974" t="s">
        <v>756</v>
      </c>
      <c r="X974">
        <v>4</v>
      </c>
      <c r="AA974">
        <f t="shared" si="1373"/>
        <v>1508</v>
      </c>
      <c r="AB974" t="str">
        <f t="shared" si="1374"/>
        <v/>
      </c>
      <c r="AC974">
        <f t="shared" si="1412"/>
        <v>1508</v>
      </c>
      <c r="AD974" s="6">
        <v>1</v>
      </c>
      <c r="AE974" t="s">
        <v>942</v>
      </c>
      <c r="AF974" t="s">
        <v>753</v>
      </c>
      <c r="AG974" t="s">
        <v>942</v>
      </c>
      <c r="AH974" t="s">
        <v>929</v>
      </c>
      <c r="AI974" t="str">
        <f t="shared" si="1417"/>
        <v>o</v>
      </c>
      <c r="AJ974" t="str">
        <f t="shared" si="1418"/>
        <v/>
      </c>
      <c r="AK974" t="str">
        <f t="shared" si="1419"/>
        <v/>
      </c>
      <c r="AL974" t="str">
        <f t="shared" si="1420"/>
        <v/>
      </c>
      <c r="AM974" t="str">
        <f t="shared" si="1421"/>
        <v/>
      </c>
      <c r="AN974" t="str">
        <f t="shared" si="1422"/>
        <v>Home</v>
      </c>
      <c r="AO974" t="str">
        <f t="shared" si="1423"/>
        <v>h</v>
      </c>
      <c r="AP974" t="str">
        <f t="shared" si="1424"/>
        <v/>
      </c>
      <c r="AQ974" t="str">
        <f t="shared" si="1425"/>
        <v/>
      </c>
      <c r="AR974" t="str">
        <f t="shared" si="1426"/>
        <v>Home</v>
      </c>
      <c r="AS974" t="str">
        <f t="shared" si="1427"/>
        <v>h</v>
      </c>
      <c r="AT974" t="str">
        <f t="shared" si="1428"/>
        <v>Defensive</v>
      </c>
      <c r="AU974" t="str">
        <f t="shared" si="1429"/>
        <v/>
      </c>
      <c r="AV974" t="str">
        <f t="shared" si="1430"/>
        <v/>
      </c>
      <c r="AW974" t="str" cm="1">
        <f t="array" ref="AW974">IFERROR(IF(O974&lt;&gt;"",O974,IF(OR($S974="",$T974=""),"",IF(O974&lt;&gt;"",O974,IF($T974&lt;&gt;"",_xlfn._xlws.FILTER(O:O,($BU:$BU=$BU974)*($I:$I=$I974)*($T:$T=$T974)*($S:$S=_xlfn.MINIFS($S:$S,$T:$T,"="&amp;$T974)),"")))))&amp;"",IF(O974="","",""))&amp;""</f>
        <v>Defensive_PlayPossession-Pressure</v>
      </c>
      <c r="AX974" t="str" cm="1">
        <f t="array" ref="AX974">IFERROR(IF(P974&lt;&gt;"",P974,IF(OR($S974="",$T974=""),"",IF($T974&lt;&gt;"",_xlfn._xlws.FILTER(P:P,($BU:$BU=$BU974)*($I:$I=$I974)*($T:$T=$T974)*($S:$S=_xlfn.MINIFS($S:$S,$T:$T,"="&amp;$T974)),""))))&amp;"",IF(P974="","",""))&amp;""</f>
        <v/>
      </c>
      <c r="AY974" t="str" cm="1">
        <f t="array" ref="AY974">IFERROR(IF(Q974&lt;&gt;"",Q974,IF(OR($S974="",$T974=""),"",IF($T974&lt;&gt;"",_xlfn._xlws.FILTER(Q:Q,($BU:$BU=$BU974)*($I:$I=$I974)*($T:$T=$T974)*($S:$S=_xlfn.MINIFS($S:$S,$T:$T,"="&amp;$T974)),""))))&amp;"",IF(Q974="","",""))&amp;""</f>
        <v/>
      </c>
      <c r="AZ974" t="str" cm="1">
        <f t="array" ref="AZ974">IFERROR(IF(R974&lt;&gt;"",R974,IF(OR($S974="",$T974=""),"",IF($T974&lt;&gt;"",_xlfn._xlws.FILTER(R:R,($BU:$BU=$BU974)*($I:$I=$I974)*($T:$T=$T974)*($S:$S=_xlfn.MINIFS($S:$S,$T:$T,"="&amp;$T974)),""))))&amp;"",IF(R974="","",""))&amp;""</f>
        <v>1</v>
      </c>
      <c r="BA974" s="6">
        <f t="shared" si="1431"/>
        <v>88</v>
      </c>
      <c r="BB974">
        <f t="shared" ref="BB974:BD974" si="1450">BB973</f>
        <v>18987</v>
      </c>
      <c r="BC974" t="str">
        <f t="shared" si="1450"/>
        <v>Velodrome</v>
      </c>
      <c r="BD974" t="str">
        <f t="shared" si="1450"/>
        <v>Outlaws</v>
      </c>
      <c r="BE974" t="s">
        <v>13</v>
      </c>
      <c r="BF974" t="s">
        <v>756</v>
      </c>
      <c r="BI974" cm="1">
        <f t="array" ref="BI974">IFERROR(_xlfn._xlws.FILTER(shifts!A:A,(shifts!B:B=events!AD974)*(shifts!AG:AG&gt;=events!BK974)*(shifts!AH:AH&lt;=events!BL974)),BI973)</f>
        <v>38</v>
      </c>
      <c r="BJ974" s="15">
        <f t="shared" si="1433"/>
        <v>3</v>
      </c>
      <c r="BK974">
        <f t="shared" si="1434"/>
        <v>175</v>
      </c>
      <c r="BL974">
        <f t="shared" si="1435"/>
        <v>172</v>
      </c>
      <c r="BM974" s="15">
        <f>SUMIFS(BJ$2:BJ974,K$2:K974,"=Intermission")+SUMIFS(BJ$2:BJ974,K$2:K974,"=Timeout")</f>
        <v>0</v>
      </c>
      <c r="BN974">
        <f t="shared" si="1436"/>
        <v>0</v>
      </c>
      <c r="BO974" s="19">
        <f t="shared" si="1437"/>
        <v>905</v>
      </c>
      <c r="BP974">
        <f t="shared" si="1438"/>
        <v>900</v>
      </c>
      <c r="BQ974" s="17">
        <f t="shared" si="1439"/>
        <v>908</v>
      </c>
      <c r="BR974" t="str">
        <f t="shared" si="1440"/>
        <v>opp_team_player_1</v>
      </c>
      <c r="BS974">
        <f>COUNTIFS(S$3:S974,"="&amp;S974,AI$3:AI974,"="&amp;AI974)</f>
        <v>1</v>
      </c>
      <c r="BT974" t="str">
        <f>IFERROR(VLOOKUP(BB974&amp;BU974&amp;X974,game_rosters!U:W,3,FALSE),"")</f>
        <v>P100032</v>
      </c>
      <c r="BU974" t="str">
        <f t="shared" si="1441"/>
        <v>Outlaws</v>
      </c>
    </row>
    <row r="975" spans="1:73" x14ac:dyDescent="0.2">
      <c r="A975">
        <f t="shared" si="1416"/>
        <v>1</v>
      </c>
      <c r="I975" s="44">
        <v>70</v>
      </c>
      <c r="K975" t="s">
        <v>13</v>
      </c>
      <c r="O975" t="s">
        <v>570</v>
      </c>
      <c r="Q975" t="s">
        <v>595</v>
      </c>
      <c r="R975" s="51">
        <v>1</v>
      </c>
      <c r="S975">
        <v>509</v>
      </c>
      <c r="T975" t="s">
        <v>756</v>
      </c>
      <c r="W975" t="s">
        <v>735</v>
      </c>
      <c r="X975">
        <v>70</v>
      </c>
      <c r="Z975">
        <v>1</v>
      </c>
      <c r="AA975">
        <f t="shared" si="1373"/>
        <v>1509</v>
      </c>
      <c r="AB975" t="str">
        <f t="shared" si="1374"/>
        <v/>
      </c>
      <c r="AC975">
        <f t="shared" si="1412"/>
        <v>1509</v>
      </c>
      <c r="AD975" s="6">
        <v>1</v>
      </c>
      <c r="AE975" t="s">
        <v>942</v>
      </c>
      <c r="AF975" t="s">
        <v>929</v>
      </c>
      <c r="AG975" t="s">
        <v>942</v>
      </c>
      <c r="AH975" t="s">
        <v>930</v>
      </c>
      <c r="AI975" t="str">
        <f t="shared" si="1417"/>
        <v>e</v>
      </c>
      <c r="AJ975" t="str">
        <f t="shared" si="1418"/>
        <v/>
      </c>
      <c r="AK975" t="str">
        <f t="shared" si="1419"/>
        <v/>
      </c>
      <c r="AL975" t="str">
        <f t="shared" si="1420"/>
        <v/>
      </c>
      <c r="AM975" t="str">
        <f t="shared" si="1421"/>
        <v/>
      </c>
      <c r="AN975" t="str">
        <f t="shared" si="1422"/>
        <v>Home</v>
      </c>
      <c r="AO975" t="str">
        <f t="shared" si="1423"/>
        <v>h</v>
      </c>
      <c r="AP975" t="str">
        <f t="shared" si="1424"/>
        <v/>
      </c>
      <c r="AQ975" t="str">
        <f t="shared" si="1425"/>
        <v/>
      </c>
      <c r="AR975" t="str">
        <f t="shared" si="1426"/>
        <v>Home</v>
      </c>
      <c r="AS975" t="str">
        <f t="shared" si="1427"/>
        <v>h</v>
      </c>
      <c r="AT975" t="str">
        <f t="shared" si="1428"/>
        <v>Offensive</v>
      </c>
      <c r="AU975" t="str">
        <f t="shared" si="1429"/>
        <v/>
      </c>
      <c r="AV975" t="str">
        <f t="shared" si="1430"/>
        <v/>
      </c>
      <c r="AW975" t="str" cm="1">
        <f t="array" ref="AW975">IFERROR(IF(O975&lt;&gt;"",O975,IF(OR($S975="",$T975=""),"",IF(O975&lt;&gt;"",O975,IF($T975&lt;&gt;"",_xlfn._xlws.FILTER(O:O,($BU:$BU=$BU975)*($I:$I=$I975)*($T:$T=$T975)*($S:$S=_xlfn.MINIFS($S:$S,$T:$T,"="&amp;$T975)),"")))))&amp;"",IF(O975="","",""))&amp;""</f>
        <v>OffensivePlay_Possession-CutBack</v>
      </c>
      <c r="AX975" t="str" cm="1">
        <f t="array" ref="AX975">IFERROR(IF(P975&lt;&gt;"",P975,IF(OR($S975="",$T975=""),"",IF($T975&lt;&gt;"",_xlfn._xlws.FILTER(P:P,($BU:$BU=$BU975)*($I:$I=$I975)*($T:$T=$T975)*($S:$S=_xlfn.MINIFS($S:$S,$T:$T,"="&amp;$T975)),""))))&amp;"",IF(P975="","",""))&amp;""</f>
        <v/>
      </c>
      <c r="AY975" t="str" cm="1">
        <f t="array" ref="AY975">IFERROR(IF(Q975&lt;&gt;"",Q975,IF(OR($S975="",$T975=""),"",IF($T975&lt;&gt;"",_xlfn._xlws.FILTER(Q:Q,($BU:$BU=$BU975)*($I:$I=$I975)*($T:$T=$T975)*($S:$S=_xlfn.MINIFS($S:$S,$T:$T,"="&amp;$T975)),""))))&amp;"",IF(Q975="","",""))&amp;""</f>
        <v>s</v>
      </c>
      <c r="AZ975" t="str" cm="1">
        <f t="array" ref="AZ975">IFERROR(IF(R975&lt;&gt;"",R975,IF(OR($S975="",$T975=""),"",IF($T975&lt;&gt;"",_xlfn._xlws.FILTER(R:R,($BU:$BU=$BU975)*($I:$I=$I975)*($T:$T=$T975)*($S:$S=_xlfn.MINIFS($S:$S,$T:$T,"="&amp;$T975)),""))))&amp;"",IF(R975="","",""))&amp;""</f>
        <v>1</v>
      </c>
      <c r="BA975" s="6">
        <f t="shared" si="1431"/>
        <v>88</v>
      </c>
      <c r="BB975">
        <f t="shared" ref="BB975:BD975" si="1451">BB974</f>
        <v>18987</v>
      </c>
      <c r="BC975" t="str">
        <f t="shared" si="1451"/>
        <v>Velodrome</v>
      </c>
      <c r="BD975" t="str">
        <f t="shared" si="1451"/>
        <v>Outlaws</v>
      </c>
      <c r="BE975" t="s">
        <v>13</v>
      </c>
      <c r="BF975" t="s">
        <v>756</v>
      </c>
      <c r="BI975" cm="1">
        <f t="array" ref="BI975">IFERROR(_xlfn._xlws.FILTER(shifts!A:A,(shifts!B:B=events!AD975)*(shifts!AG:AG&gt;=events!BK975)*(shifts!AH:AH&lt;=events!BL975)),BI974)</f>
        <v>38</v>
      </c>
      <c r="BJ975" s="15">
        <f t="shared" si="1433"/>
        <v>5</v>
      </c>
      <c r="BK975">
        <f t="shared" si="1434"/>
        <v>172</v>
      </c>
      <c r="BL975">
        <f t="shared" si="1435"/>
        <v>167</v>
      </c>
      <c r="BM975" s="15">
        <f>SUMIFS(BJ$2:BJ975,K$2:K975,"=Intermission")+SUMIFS(BJ$2:BJ975,K$2:K975,"=Timeout")</f>
        <v>0</v>
      </c>
      <c r="BN975">
        <f t="shared" si="1436"/>
        <v>0</v>
      </c>
      <c r="BO975" s="19">
        <f t="shared" si="1437"/>
        <v>908</v>
      </c>
      <c r="BP975">
        <f t="shared" si="1438"/>
        <v>903</v>
      </c>
      <c r="BQ975" s="17">
        <f t="shared" si="1439"/>
        <v>913</v>
      </c>
      <c r="BR975" t="str">
        <f t="shared" si="1440"/>
        <v>event_team_player_1</v>
      </c>
      <c r="BS975">
        <f>COUNTIFS(S$3:S975,"="&amp;S975,AI$3:AI975,"="&amp;AI975)</f>
        <v>1</v>
      </c>
      <c r="BT975" t="str">
        <f>IFERROR(VLOOKUP(BB975&amp;BU975&amp;X975,game_rosters!U:W,3,FALSE),"")</f>
        <v>P100001</v>
      </c>
      <c r="BU975" t="str">
        <f t="shared" si="1441"/>
        <v>Velodrome</v>
      </c>
    </row>
    <row r="976" spans="1:73" x14ac:dyDescent="0.2">
      <c r="A976" t="str">
        <f t="shared" si="1416"/>
        <v/>
      </c>
      <c r="I976" s="44">
        <v>4</v>
      </c>
      <c r="O976" t="s">
        <v>626</v>
      </c>
      <c r="R976" s="51">
        <v>1</v>
      </c>
      <c r="S976">
        <v>509</v>
      </c>
      <c r="T976" t="s">
        <v>756</v>
      </c>
      <c r="X976">
        <v>4</v>
      </c>
      <c r="AA976">
        <f t="shared" si="1373"/>
        <v>1509</v>
      </c>
      <c r="AB976" t="str">
        <f t="shared" si="1374"/>
        <v/>
      </c>
      <c r="AC976">
        <f t="shared" si="1412"/>
        <v>1509</v>
      </c>
      <c r="AD976" s="6">
        <v>1</v>
      </c>
      <c r="AE976" t="s">
        <v>942</v>
      </c>
      <c r="AF976" t="s">
        <v>929</v>
      </c>
      <c r="AG976" t="s">
        <v>942</v>
      </c>
      <c r="AH976" t="s">
        <v>930</v>
      </c>
      <c r="AI976" t="str">
        <f t="shared" si="1417"/>
        <v>o</v>
      </c>
      <c r="AJ976" t="str">
        <f t="shared" si="1418"/>
        <v/>
      </c>
      <c r="AK976" t="str">
        <f t="shared" si="1419"/>
        <v/>
      </c>
      <c r="AL976" t="str">
        <f t="shared" si="1420"/>
        <v/>
      </c>
      <c r="AM976" t="str">
        <f t="shared" si="1421"/>
        <v/>
      </c>
      <c r="AN976" t="str">
        <f t="shared" si="1422"/>
        <v>Home</v>
      </c>
      <c r="AO976" t="str">
        <f t="shared" si="1423"/>
        <v>h</v>
      </c>
      <c r="AP976" t="str">
        <f t="shared" si="1424"/>
        <v/>
      </c>
      <c r="AQ976" t="str">
        <f t="shared" si="1425"/>
        <v/>
      </c>
      <c r="AR976" t="str">
        <f t="shared" si="1426"/>
        <v>Home</v>
      </c>
      <c r="AS976" t="str">
        <f t="shared" si="1427"/>
        <v>h</v>
      </c>
      <c r="AT976" t="str">
        <f t="shared" si="1428"/>
        <v>Defensive</v>
      </c>
      <c r="AU976" t="str">
        <f t="shared" si="1429"/>
        <v/>
      </c>
      <c r="AV976" t="str">
        <f t="shared" si="1430"/>
        <v/>
      </c>
      <c r="AW976" t="str" cm="1">
        <f t="array" ref="AW976">IFERROR(IF(O976&lt;&gt;"",O976,IF(OR($S976="",$T976=""),"",IF(O976&lt;&gt;"",O976,IF($T976&lt;&gt;"",_xlfn._xlws.FILTER(O:O,($BU:$BU=$BU976)*($I:$I=$I976)*($T:$T=$T976)*($S:$S=_xlfn.MINIFS($S:$S,$T:$T,"="&amp;$T976)),"")))))&amp;"",IF(O976="","",""))&amp;""</f>
        <v>Defensive_PlayPossession-Pressure</v>
      </c>
      <c r="AX976" t="str" cm="1">
        <f t="array" ref="AX976">IFERROR(IF(P976&lt;&gt;"",P976,IF(OR($S976="",$T976=""),"",IF($T976&lt;&gt;"",_xlfn._xlws.FILTER(P:P,($BU:$BU=$BU976)*($I:$I=$I976)*($T:$T=$T976)*($S:$S=_xlfn.MINIFS($S:$S,$T:$T,"="&amp;$T976)),""))))&amp;"",IF(P976="","",""))&amp;""</f>
        <v/>
      </c>
      <c r="AY976" t="str" cm="1">
        <f t="array" ref="AY976">IFERROR(IF(Q976&lt;&gt;"",Q976,IF(OR($S976="",$T976=""),"",IF($T976&lt;&gt;"",_xlfn._xlws.FILTER(Q:Q,($BU:$BU=$BU976)*($I:$I=$I976)*($T:$T=$T976)*($S:$S=_xlfn.MINIFS($S:$S,$T:$T,"="&amp;$T976)),""))))&amp;"",IF(Q976="","",""))&amp;""</f>
        <v/>
      </c>
      <c r="AZ976" t="str" cm="1">
        <f t="array" ref="AZ976">IFERROR(IF(R976&lt;&gt;"",R976,IF(OR($S976="",$T976=""),"",IF($T976&lt;&gt;"",_xlfn._xlws.FILTER(R:R,($BU:$BU=$BU976)*($I:$I=$I976)*($T:$T=$T976)*($S:$S=_xlfn.MINIFS($S:$S,$T:$T,"="&amp;$T976)),""))))&amp;"",IF(R976="","",""))&amp;""</f>
        <v>1</v>
      </c>
      <c r="BA976" s="6">
        <f t="shared" si="1431"/>
        <v>88</v>
      </c>
      <c r="BB976">
        <f t="shared" ref="BB976:BD976" si="1452">BB975</f>
        <v>18987</v>
      </c>
      <c r="BC976" t="str">
        <f t="shared" si="1452"/>
        <v>Velodrome</v>
      </c>
      <c r="BD976" t="str">
        <f t="shared" si="1452"/>
        <v>Outlaws</v>
      </c>
      <c r="BE976" t="s">
        <v>13</v>
      </c>
      <c r="BF976" t="s">
        <v>756</v>
      </c>
      <c r="BI976" cm="1">
        <f t="array" ref="BI976">IFERROR(_xlfn._xlws.FILTER(shifts!A:A,(shifts!B:B=events!AD976)*(shifts!AG:AG&gt;=events!BK976)*(shifts!AH:AH&lt;=events!BL976)),BI975)</f>
        <v>38</v>
      </c>
      <c r="BJ976" s="15">
        <f t="shared" si="1433"/>
        <v>5</v>
      </c>
      <c r="BK976">
        <f t="shared" si="1434"/>
        <v>172</v>
      </c>
      <c r="BL976">
        <f t="shared" si="1435"/>
        <v>167</v>
      </c>
      <c r="BM976" s="15">
        <f>SUMIFS(BJ$2:BJ976,K$2:K976,"=Intermission")+SUMIFS(BJ$2:BJ976,K$2:K976,"=Timeout")</f>
        <v>0</v>
      </c>
      <c r="BN976">
        <f t="shared" si="1436"/>
        <v>0</v>
      </c>
      <c r="BO976" s="19">
        <f t="shared" si="1437"/>
        <v>908</v>
      </c>
      <c r="BP976">
        <f t="shared" si="1438"/>
        <v>903</v>
      </c>
      <c r="BQ976" s="17">
        <f t="shared" si="1439"/>
        <v>913</v>
      </c>
      <c r="BR976" t="str">
        <f t="shared" si="1440"/>
        <v>opp_team_player_1</v>
      </c>
      <c r="BS976">
        <f>COUNTIFS(S$3:S976,"="&amp;S976,AI$3:AI976,"="&amp;AI976)</f>
        <v>1</v>
      </c>
      <c r="BT976" t="str">
        <f>IFERROR(VLOOKUP(BB976&amp;BU976&amp;X976,game_rosters!U:W,3,FALSE),"")</f>
        <v>P100032</v>
      </c>
      <c r="BU976" t="str">
        <f t="shared" si="1441"/>
        <v>Outlaws</v>
      </c>
    </row>
    <row r="977" spans="1:73" x14ac:dyDescent="0.2">
      <c r="A977">
        <f t="shared" si="1416"/>
        <v>1</v>
      </c>
      <c r="I977" s="44">
        <v>70</v>
      </c>
      <c r="K977" t="s">
        <v>7</v>
      </c>
      <c r="L977" t="s">
        <v>172</v>
      </c>
      <c r="M977" t="s">
        <v>67</v>
      </c>
      <c r="N977" t="s">
        <v>595</v>
      </c>
      <c r="S977">
        <v>510</v>
      </c>
      <c r="T977" t="s">
        <v>756</v>
      </c>
      <c r="W977" t="s">
        <v>735</v>
      </c>
      <c r="X977">
        <v>70</v>
      </c>
      <c r="Z977">
        <v>1</v>
      </c>
      <c r="AA977">
        <f t="shared" si="1373"/>
        <v>1510</v>
      </c>
      <c r="AB977" t="str">
        <f t="shared" si="1374"/>
        <v/>
      </c>
      <c r="AC977">
        <f t="shared" si="1412"/>
        <v>1510</v>
      </c>
      <c r="AD977" s="6">
        <v>1</v>
      </c>
      <c r="AE977" t="s">
        <v>942</v>
      </c>
      <c r="AF977" t="s">
        <v>930</v>
      </c>
      <c r="AG977" t="s">
        <v>756</v>
      </c>
      <c r="AH977" t="s">
        <v>756</v>
      </c>
      <c r="AI977" t="str">
        <f t="shared" si="1417"/>
        <v>e</v>
      </c>
      <c r="AJ977" t="str">
        <f t="shared" si="1418"/>
        <v/>
      </c>
      <c r="AK977" t="str">
        <f t="shared" si="1419"/>
        <v/>
      </c>
      <c r="AL977" t="str">
        <f t="shared" si="1420"/>
        <v/>
      </c>
      <c r="AM977" t="str">
        <f t="shared" si="1421"/>
        <v/>
      </c>
      <c r="AN977" t="str">
        <f t="shared" si="1422"/>
        <v>Home</v>
      </c>
      <c r="AO977" t="str">
        <f t="shared" si="1423"/>
        <v>h</v>
      </c>
      <c r="AP977" t="str">
        <f t="shared" si="1424"/>
        <v/>
      </c>
      <c r="AQ977" t="str">
        <f t="shared" si="1425"/>
        <v/>
      </c>
      <c r="AR977" t="str">
        <f t="shared" si="1426"/>
        <v>Home</v>
      </c>
      <c r="AS977" t="str">
        <f t="shared" si="1427"/>
        <v>h</v>
      </c>
      <c r="AT977" t="str">
        <f t="shared" si="1428"/>
        <v>Offensive</v>
      </c>
      <c r="AU977" t="str">
        <f t="shared" si="1429"/>
        <v/>
      </c>
      <c r="AV977" t="str">
        <f t="shared" si="1430"/>
        <v/>
      </c>
      <c r="AW977" t="str" cm="1">
        <f t="array" ref="AW977">IFERROR(IF(O977&lt;&gt;"",O977,IF(OR($S977="",$T977=""),"",IF(O977&lt;&gt;"",O977,IF($T977&lt;&gt;"",_xlfn._xlws.FILTER(O:O,($BU:$BU=$BU977)*($I:$I=$I977)*($T:$T=$T977)*($S:$S=_xlfn.MINIFS($S:$S,$T:$T,"="&amp;$T977)),"")))))&amp;"",IF(O977="","",""))&amp;""</f>
        <v/>
      </c>
      <c r="AX977" t="str" cm="1">
        <f t="array" ref="AX977">IFERROR(IF(P977&lt;&gt;"",P977,IF(OR($S977="",$T977=""),"",IF($T977&lt;&gt;"",_xlfn._xlws.FILTER(P:P,($BU:$BU=$BU977)*($I:$I=$I977)*($T:$T=$T977)*($S:$S=_xlfn.MINIFS($S:$S,$T:$T,"="&amp;$T977)),""))))&amp;"",IF(P977="","",""))&amp;""</f>
        <v/>
      </c>
      <c r="AY977" t="str" cm="1">
        <f t="array" ref="AY977">IFERROR(IF(Q977&lt;&gt;"",Q977,IF(OR($S977="",$T977=""),"",IF($T977&lt;&gt;"",_xlfn._xlws.FILTER(Q:Q,($BU:$BU=$BU977)*($I:$I=$I977)*($T:$T=$T977)*($S:$S=_xlfn.MINIFS($S:$S,$T:$T,"="&amp;$T977)),""))))&amp;"",IF(Q977="","",""))&amp;""</f>
        <v/>
      </c>
      <c r="AZ977" t="str" cm="1">
        <f t="array" ref="AZ977">IFERROR(IF(R977&lt;&gt;"",R977,IF(OR($S977="",$T977=""),"",IF($T977&lt;&gt;"",_xlfn._xlws.FILTER(R:R,($BU:$BU=$BU977)*($I:$I=$I977)*($T:$T=$T977)*($S:$S=_xlfn.MINIFS($S:$S,$T:$T,"="&amp;$T977)),""))))&amp;"",IF(R977="","",""))&amp;""</f>
        <v/>
      </c>
      <c r="BA977" s="6">
        <f t="shared" si="1431"/>
        <v>88</v>
      </c>
      <c r="BB977">
        <f t="shared" ref="BB977:BD977" si="1453">BB976</f>
        <v>18987</v>
      </c>
      <c r="BC977" t="str">
        <f t="shared" si="1453"/>
        <v>Velodrome</v>
      </c>
      <c r="BD977" t="str">
        <f t="shared" si="1453"/>
        <v>Outlaws</v>
      </c>
      <c r="BE977" t="s">
        <v>7</v>
      </c>
      <c r="BF977" t="s">
        <v>172</v>
      </c>
      <c r="BI977" cm="1">
        <f t="array" ref="BI977">IFERROR(_xlfn._xlws.FILTER(shifts!A:A,(shifts!B:B=events!AD977)*(shifts!AG:AG&gt;=events!BK977)*(shifts!AH:AH&lt;=events!BL977)),BI976)</f>
        <v>39</v>
      </c>
      <c r="BJ977" s="15">
        <f t="shared" si="1433"/>
        <v>0</v>
      </c>
      <c r="BK977">
        <f t="shared" si="1434"/>
        <v>167</v>
      </c>
      <c r="BL977">
        <f t="shared" si="1435"/>
        <v>167</v>
      </c>
      <c r="BM977" s="15">
        <f>SUMIFS(BJ$2:BJ977,K$2:K977,"=Intermission")+SUMIFS(BJ$2:BJ977,K$2:K977,"=Timeout")</f>
        <v>0</v>
      </c>
      <c r="BN977">
        <f t="shared" si="1436"/>
        <v>0</v>
      </c>
      <c r="BO977" s="19">
        <f t="shared" si="1437"/>
        <v>913</v>
      </c>
      <c r="BP977">
        <f t="shared" si="1438"/>
        <v>908</v>
      </c>
      <c r="BQ977" s="17">
        <f t="shared" si="1439"/>
        <v>913</v>
      </c>
      <c r="BR977" t="str">
        <f t="shared" si="1440"/>
        <v>event_team_player_1</v>
      </c>
      <c r="BS977">
        <f>COUNTIFS(S$3:S977,"="&amp;S977,AI$3:AI977,"="&amp;AI977)</f>
        <v>1</v>
      </c>
      <c r="BT977" t="str">
        <f>IFERROR(VLOOKUP(BB977&amp;BU977&amp;X977,game_rosters!U:W,3,FALSE),"")</f>
        <v>P100001</v>
      </c>
      <c r="BU977" t="str">
        <f t="shared" si="1441"/>
        <v>Velodrome</v>
      </c>
    </row>
    <row r="978" spans="1:73" x14ac:dyDescent="0.2">
      <c r="A978" t="str">
        <f t="shared" si="1416"/>
        <v/>
      </c>
      <c r="I978" s="44">
        <v>9</v>
      </c>
      <c r="S978">
        <v>510</v>
      </c>
      <c r="T978" t="s">
        <v>756</v>
      </c>
      <c r="X978">
        <v>9</v>
      </c>
      <c r="Z978">
        <v>1</v>
      </c>
      <c r="AA978">
        <f t="shared" si="1373"/>
        <v>1510</v>
      </c>
      <c r="AB978" t="str">
        <f t="shared" si="1374"/>
        <v/>
      </c>
      <c r="AC978">
        <f t="shared" si="1412"/>
        <v>1510</v>
      </c>
      <c r="AD978" s="6">
        <v>1</v>
      </c>
      <c r="AE978" t="s">
        <v>942</v>
      </c>
      <c r="AF978" t="s">
        <v>930</v>
      </c>
      <c r="AG978" t="s">
        <v>756</v>
      </c>
      <c r="AH978" t="s">
        <v>756</v>
      </c>
      <c r="AI978" t="str">
        <f t="shared" si="1417"/>
        <v>e</v>
      </c>
      <c r="AJ978" t="str">
        <f t="shared" si="1418"/>
        <v/>
      </c>
      <c r="AK978" t="str">
        <f t="shared" si="1419"/>
        <v/>
      </c>
      <c r="AL978" t="str">
        <f t="shared" si="1420"/>
        <v/>
      </c>
      <c r="AM978" t="str">
        <f t="shared" si="1421"/>
        <v/>
      </c>
      <c r="AN978" t="str">
        <f t="shared" si="1422"/>
        <v>Home</v>
      </c>
      <c r="AO978" t="str">
        <f t="shared" si="1423"/>
        <v>h</v>
      </c>
      <c r="AP978" t="str">
        <f t="shared" si="1424"/>
        <v/>
      </c>
      <c r="AQ978" t="str">
        <f t="shared" si="1425"/>
        <v/>
      </c>
      <c r="AR978" t="str">
        <f t="shared" si="1426"/>
        <v>Home</v>
      </c>
      <c r="AS978" t="str">
        <f t="shared" si="1427"/>
        <v>h</v>
      </c>
      <c r="AT978" t="str">
        <f t="shared" si="1428"/>
        <v>Offensive</v>
      </c>
      <c r="AU978" t="str">
        <f t="shared" si="1429"/>
        <v/>
      </c>
      <c r="AV978" t="str">
        <f t="shared" si="1430"/>
        <v/>
      </c>
      <c r="AW978" t="str" cm="1">
        <f t="array" ref="AW978">IFERROR(IF(O978&lt;&gt;"",O978,IF(OR($S978="",$T978=""),"",IF(O978&lt;&gt;"",O978,IF($T978&lt;&gt;"",_xlfn._xlws.FILTER(O:O,($BU:$BU=$BU978)*($I:$I=$I978)*($T:$T=$T978)*($S:$S=_xlfn.MINIFS($S:$S,$T:$T,"="&amp;$T978)),"")))))&amp;"",IF(O978="","",""))&amp;""</f>
        <v/>
      </c>
      <c r="AX978" t="str" cm="1">
        <f t="array" ref="AX978">IFERROR(IF(P978&lt;&gt;"",P978,IF(OR($S978="",$T978=""),"",IF($T978&lt;&gt;"",_xlfn._xlws.FILTER(P:P,($BU:$BU=$BU978)*($I:$I=$I978)*($T:$T=$T978)*($S:$S=_xlfn.MINIFS($S:$S,$T:$T,"="&amp;$T978)),""))))&amp;"",IF(P978="","",""))&amp;""</f>
        <v/>
      </c>
      <c r="AY978" t="str" cm="1">
        <f t="array" ref="AY978">IFERROR(IF(Q978&lt;&gt;"",Q978,IF(OR($S978="",$T978=""),"",IF($T978&lt;&gt;"",_xlfn._xlws.FILTER(Q:Q,($BU:$BU=$BU978)*($I:$I=$I978)*($T:$T=$T978)*($S:$S=_xlfn.MINIFS($S:$S,$T:$T,"="&amp;$T978)),""))))&amp;"",IF(Q978="","",""))&amp;""</f>
        <v/>
      </c>
      <c r="AZ978" t="str" cm="1">
        <f t="array" ref="AZ978">IFERROR(IF(R978&lt;&gt;"",R978,IF(OR($S978="",$T978=""),"",IF($T978&lt;&gt;"",_xlfn._xlws.FILTER(R:R,($BU:$BU=$BU978)*($I:$I=$I978)*($T:$T=$T978)*($S:$S=_xlfn.MINIFS($S:$S,$T:$T,"="&amp;$T978)),""))))&amp;"",IF(R978="","",""))&amp;""</f>
        <v/>
      </c>
      <c r="BA978" s="6">
        <f t="shared" si="1431"/>
        <v>88</v>
      </c>
      <c r="BB978">
        <f t="shared" ref="BB978:BD978" si="1454">BB977</f>
        <v>18987</v>
      </c>
      <c r="BC978" t="str">
        <f t="shared" si="1454"/>
        <v>Velodrome</v>
      </c>
      <c r="BD978" t="str">
        <f t="shared" si="1454"/>
        <v>Outlaws</v>
      </c>
      <c r="BE978" t="s">
        <v>7</v>
      </c>
      <c r="BF978" t="s">
        <v>172</v>
      </c>
      <c r="BI978" cm="1">
        <f t="array" ref="BI978">IFERROR(_xlfn._xlws.FILTER(shifts!A:A,(shifts!B:B=events!AD978)*(shifts!AG:AG&gt;=events!BK978)*(shifts!AH:AH&lt;=events!BL978)),BI977)</f>
        <v>39</v>
      </c>
      <c r="BJ978" s="15">
        <f t="shared" si="1433"/>
        <v>0</v>
      </c>
      <c r="BK978">
        <f t="shared" si="1434"/>
        <v>167</v>
      </c>
      <c r="BL978">
        <f t="shared" si="1435"/>
        <v>167</v>
      </c>
      <c r="BM978" s="15">
        <f>SUMIFS(BJ$2:BJ978,K$2:K978,"=Intermission")+SUMIFS(BJ$2:BJ978,K$2:K978,"=Timeout")</f>
        <v>0</v>
      </c>
      <c r="BN978">
        <f t="shared" si="1436"/>
        <v>0</v>
      </c>
      <c r="BO978" s="19">
        <f t="shared" si="1437"/>
        <v>913</v>
      </c>
      <c r="BP978">
        <f t="shared" si="1438"/>
        <v>908</v>
      </c>
      <c r="BQ978" s="17">
        <f t="shared" si="1439"/>
        <v>913</v>
      </c>
      <c r="BR978" t="str">
        <f t="shared" si="1440"/>
        <v>event_team_player_2</v>
      </c>
      <c r="BS978">
        <f>COUNTIFS(S$3:S978,"="&amp;S978,AI$3:AI978,"="&amp;AI978)</f>
        <v>2</v>
      </c>
      <c r="BT978" t="str">
        <f>IFERROR(VLOOKUP(BB978&amp;BU978&amp;X978,game_rosters!U:W,3,FALSE),"")</f>
        <v>P100105</v>
      </c>
      <c r="BU978" t="str">
        <f t="shared" si="1441"/>
        <v>Velodrome</v>
      </c>
    </row>
    <row r="979" spans="1:73" x14ac:dyDescent="0.2">
      <c r="A979">
        <f t="shared" si="1416"/>
        <v>1</v>
      </c>
      <c r="I979" s="44">
        <v>9</v>
      </c>
      <c r="K979" t="s">
        <v>6</v>
      </c>
      <c r="L979" t="s">
        <v>191</v>
      </c>
      <c r="M979" t="s">
        <v>51</v>
      </c>
      <c r="N979" t="s">
        <v>594</v>
      </c>
      <c r="S979">
        <v>511</v>
      </c>
      <c r="T979">
        <v>85</v>
      </c>
      <c r="W979" t="s">
        <v>735</v>
      </c>
      <c r="X979">
        <v>9</v>
      </c>
      <c r="Z979">
        <v>1</v>
      </c>
      <c r="AA979">
        <f t="shared" si="1373"/>
        <v>1511</v>
      </c>
      <c r="AB979">
        <f t="shared" si="1374"/>
        <v>9085</v>
      </c>
      <c r="AC979">
        <f t="shared" si="1412"/>
        <v>9085</v>
      </c>
      <c r="AD979" s="6">
        <v>1</v>
      </c>
      <c r="AE979" t="s">
        <v>942</v>
      </c>
      <c r="AF979" t="s">
        <v>737</v>
      </c>
      <c r="AG979" t="s">
        <v>756</v>
      </c>
      <c r="AH979" t="s">
        <v>756</v>
      </c>
      <c r="AI979" t="str">
        <f t="shared" si="1417"/>
        <v>e</v>
      </c>
      <c r="AJ979" t="str">
        <f t="shared" si="1418"/>
        <v/>
      </c>
      <c r="AK979" t="str">
        <f t="shared" si="1419"/>
        <v/>
      </c>
      <c r="AL979" t="str">
        <f t="shared" si="1420"/>
        <v/>
      </c>
      <c r="AM979" t="str">
        <f t="shared" si="1421"/>
        <v/>
      </c>
      <c r="AN979" t="str">
        <f t="shared" si="1422"/>
        <v>Home</v>
      </c>
      <c r="AO979" t="str">
        <f t="shared" si="1423"/>
        <v>h</v>
      </c>
      <c r="AP979" t="str">
        <f t="shared" si="1424"/>
        <v/>
      </c>
      <c r="AQ979" t="str">
        <f t="shared" si="1425"/>
        <v/>
      </c>
      <c r="AR979" t="str">
        <f t="shared" si="1426"/>
        <v>Home</v>
      </c>
      <c r="AS979" t="str">
        <f t="shared" si="1427"/>
        <v>h</v>
      </c>
      <c r="AT979" t="str">
        <f t="shared" si="1428"/>
        <v>Offensive</v>
      </c>
      <c r="AU979" t="str">
        <f t="shared" si="1429"/>
        <v/>
      </c>
      <c r="AV979" t="str">
        <f t="shared" si="1430"/>
        <v/>
      </c>
      <c r="AW979" t="str" cm="1">
        <f t="array" ref="AW979">IFERROR(IF(O979&lt;&gt;"",O979,IF(OR($S979="",$T979=""),"",IF(O979&lt;&gt;"",O979,IF($T979&lt;&gt;"",_xlfn._xlws.FILTER(O:O,($BU:$BU=$BU979)*($I:$I=$I979)*($T:$T=$T979)*($S:$S=_xlfn.MINIFS($S:$S,$T:$T,"="&amp;$T979)),"")))))&amp;"",IF(O979="","",""))&amp;""</f>
        <v/>
      </c>
      <c r="AX979" t="str" cm="1">
        <f t="array" ref="AX979">IFERROR(IF(P979&lt;&gt;"",P979,IF(OR($S979="",$T979=""),"",IF($T979&lt;&gt;"",_xlfn._xlws.FILTER(P:P,($BU:$BU=$BU979)*($I:$I=$I979)*($T:$T=$T979)*($S:$S=_xlfn.MINIFS($S:$S,$T:$T,"="&amp;$T979)),""))))&amp;"",IF(P979="","",""))&amp;""</f>
        <v/>
      </c>
      <c r="AY979" t="str" cm="1">
        <f t="array" ref="AY979">IFERROR(IF(Q979&lt;&gt;"",Q979,IF(OR($S979="",$T979=""),"",IF($T979&lt;&gt;"",_xlfn._xlws.FILTER(Q:Q,($BU:$BU=$BU979)*($I:$I=$I979)*($T:$T=$T979)*($S:$S=_xlfn.MINIFS($S:$S,$T:$T,"="&amp;$T979)),""))))&amp;"",IF(Q979="","",""))&amp;""</f>
        <v/>
      </c>
      <c r="AZ979" t="str" cm="1">
        <f t="array" ref="AZ979">IFERROR(IF(R979&lt;&gt;"",R979,IF(OR($S979="",$T979=""),"",IF($T979&lt;&gt;"",_xlfn._xlws.FILTER(R:R,($BU:$BU=$BU979)*($I:$I=$I979)*($T:$T=$T979)*($S:$S=_xlfn.MINIFS($S:$S,$T:$T,"="&amp;$T979)),""))))&amp;"",IF(R979="","",""))&amp;""</f>
        <v/>
      </c>
      <c r="BA979" s="6">
        <f t="shared" si="1431"/>
        <v>88</v>
      </c>
      <c r="BB979">
        <f t="shared" ref="BB979:BD979" si="1455">BB978</f>
        <v>18987</v>
      </c>
      <c r="BC979" t="str">
        <f t="shared" si="1455"/>
        <v>Velodrome</v>
      </c>
      <c r="BD979" t="str">
        <f t="shared" si="1455"/>
        <v>Outlaws</v>
      </c>
      <c r="BE979" t="s">
        <v>6</v>
      </c>
      <c r="BF979" t="s">
        <v>191</v>
      </c>
      <c r="BI979" cm="1">
        <f t="array" ref="BI979">IFERROR(_xlfn._xlws.FILTER(shifts!A:A,(shifts!B:B=events!AD979)*(shifts!AG:AG&gt;=events!BK979)*(shifts!AH:AH&lt;=events!BL979)),BI978)</f>
        <v>39</v>
      </c>
      <c r="BJ979" s="15">
        <f t="shared" si="1433"/>
        <v>0</v>
      </c>
      <c r="BK979">
        <f t="shared" si="1434"/>
        <v>166</v>
      </c>
      <c r="BL979">
        <f t="shared" si="1435"/>
        <v>166</v>
      </c>
      <c r="BM979" s="15">
        <f>SUMIFS(BJ$2:BJ979,K$2:K979,"=Intermission")+SUMIFS(BJ$2:BJ979,K$2:K979,"=Timeout")</f>
        <v>0</v>
      </c>
      <c r="BN979">
        <f t="shared" si="1436"/>
        <v>0</v>
      </c>
      <c r="BO979" s="19">
        <f t="shared" si="1437"/>
        <v>914</v>
      </c>
      <c r="BP979">
        <f t="shared" si="1438"/>
        <v>909</v>
      </c>
      <c r="BQ979" s="17">
        <f t="shared" si="1439"/>
        <v>914</v>
      </c>
      <c r="BR979" t="str">
        <f t="shared" si="1440"/>
        <v>event_team_player_1</v>
      </c>
      <c r="BS979">
        <f>COUNTIFS(S$3:S979,"="&amp;S979,AI$3:AI979,"="&amp;AI979)</f>
        <v>1</v>
      </c>
      <c r="BT979" t="str">
        <f>IFERROR(VLOOKUP(BB979&amp;BU979&amp;X979,game_rosters!U:W,3,FALSE),"")</f>
        <v>P100105</v>
      </c>
      <c r="BU979" t="str">
        <f t="shared" si="1441"/>
        <v>Velodrome</v>
      </c>
    </row>
    <row r="980" spans="1:73" x14ac:dyDescent="0.2">
      <c r="A980" t="str">
        <f t="shared" si="1416"/>
        <v/>
      </c>
      <c r="I980" s="44">
        <v>3</v>
      </c>
      <c r="O980" t="s">
        <v>572</v>
      </c>
      <c r="Q980" t="s">
        <v>595</v>
      </c>
      <c r="S980">
        <v>511</v>
      </c>
      <c r="T980">
        <v>85</v>
      </c>
      <c r="X980">
        <v>3</v>
      </c>
      <c r="AA980">
        <f t="shared" si="1373"/>
        <v>1511</v>
      </c>
      <c r="AB980">
        <f t="shared" si="1374"/>
        <v>9085</v>
      </c>
      <c r="AC980">
        <f t="shared" si="1412"/>
        <v>9085</v>
      </c>
      <c r="AD980" s="6">
        <v>1</v>
      </c>
      <c r="AE980" t="s">
        <v>942</v>
      </c>
      <c r="AF980" t="s">
        <v>737</v>
      </c>
      <c r="AG980" t="s">
        <v>756</v>
      </c>
      <c r="AH980" t="s">
        <v>756</v>
      </c>
      <c r="AI980" t="str">
        <f t="shared" si="1417"/>
        <v>o</v>
      </c>
      <c r="AJ980" t="str">
        <f t="shared" si="1418"/>
        <v/>
      </c>
      <c r="AK980" t="str">
        <f t="shared" si="1419"/>
        <v/>
      </c>
      <c r="AL980" t="str">
        <f t="shared" si="1420"/>
        <v/>
      </c>
      <c r="AM980" t="str">
        <f t="shared" si="1421"/>
        <v/>
      </c>
      <c r="AN980" t="str">
        <f t="shared" si="1422"/>
        <v>Home</v>
      </c>
      <c r="AO980" t="str">
        <f t="shared" si="1423"/>
        <v>h</v>
      </c>
      <c r="AP980" t="str">
        <f t="shared" si="1424"/>
        <v/>
      </c>
      <c r="AQ980" t="str">
        <f t="shared" si="1425"/>
        <v/>
      </c>
      <c r="AR980" t="str">
        <f t="shared" si="1426"/>
        <v>Home</v>
      </c>
      <c r="AS980" t="str">
        <f t="shared" si="1427"/>
        <v>h</v>
      </c>
      <c r="AT980" t="str">
        <f t="shared" si="1428"/>
        <v>Defensive</v>
      </c>
      <c r="AU980" t="str">
        <f t="shared" si="1429"/>
        <v/>
      </c>
      <c r="AV980" t="str">
        <f t="shared" si="1430"/>
        <v/>
      </c>
      <c r="AW980" t="str" cm="1">
        <f t="array" ref="AW980">IFERROR(IF(O980&lt;&gt;"",O980,IF(OR($S980="",$T980=""),"",IF(O980&lt;&gt;"",O980,IF($T980&lt;&gt;"",_xlfn._xlws.FILTER(O:O,($BU:$BU=$BU980)*($I:$I=$I980)*($T:$T=$T980)*($S:$S=_xlfn.MINIFS($S:$S,$T:$T,"="&amp;$T980)),"")))))&amp;"",IF(O980="","",""))&amp;""</f>
        <v>Defensive_PlayShot-BlockedShot</v>
      </c>
      <c r="AX980" t="str" cm="1">
        <f t="array" ref="AX980">IFERROR(IF(P980&lt;&gt;"",P980,IF(OR($S980="",$T980=""),"",IF($T980&lt;&gt;"",_xlfn._xlws.FILTER(P:P,($BU:$BU=$BU980)*($I:$I=$I980)*($T:$T=$T980)*($S:$S=_xlfn.MINIFS($S:$S,$T:$T,"="&amp;$T980)),""))))&amp;"",IF(P980="","",""))&amp;""</f>
        <v/>
      </c>
      <c r="AY980" t="str" cm="1">
        <f t="array" ref="AY980">IFERROR(IF(Q980&lt;&gt;"",Q980,IF(OR($S980="",$T980=""),"",IF($T980&lt;&gt;"",_xlfn._xlws.FILTER(Q:Q,($BU:$BU=$BU980)*($I:$I=$I980)*($T:$T=$T980)*($S:$S=_xlfn.MINIFS($S:$S,$T:$T,"="&amp;$T980)),""))))&amp;"",IF(Q980="","",""))&amp;""</f>
        <v>s</v>
      </c>
      <c r="AZ980" t="str" cm="1">
        <f t="array" ref="AZ980">IFERROR(IF(R980&lt;&gt;"",R980,IF(OR($S980="",$T980=""),"",IF($T980&lt;&gt;"",_xlfn._xlws.FILTER(R:R,($BU:$BU=$BU980)*($I:$I=$I980)*($T:$T=$T980)*($S:$S=_xlfn.MINIFS($S:$S,$T:$T,"="&amp;$T980)),""))))&amp;"",IF(R980="","",""))&amp;""</f>
        <v/>
      </c>
      <c r="BA980" s="6">
        <f t="shared" si="1431"/>
        <v>88</v>
      </c>
      <c r="BB980">
        <f t="shared" ref="BB980:BD980" si="1456">BB979</f>
        <v>18987</v>
      </c>
      <c r="BC980" t="str">
        <f t="shared" si="1456"/>
        <v>Velodrome</v>
      </c>
      <c r="BD980" t="str">
        <f t="shared" si="1456"/>
        <v>Outlaws</v>
      </c>
      <c r="BE980" t="s">
        <v>6</v>
      </c>
      <c r="BF980" t="s">
        <v>191</v>
      </c>
      <c r="BI980" cm="1">
        <f t="array" ref="BI980">IFERROR(_xlfn._xlws.FILTER(shifts!A:A,(shifts!B:B=events!AD980)*(shifts!AG:AG&gt;=events!BK980)*(shifts!AH:AH&lt;=events!BL980)),BI979)</f>
        <v>39</v>
      </c>
      <c r="BJ980" s="15">
        <f t="shared" si="1433"/>
        <v>0</v>
      </c>
      <c r="BK980">
        <f t="shared" si="1434"/>
        <v>166</v>
      </c>
      <c r="BL980">
        <f t="shared" si="1435"/>
        <v>166</v>
      </c>
      <c r="BM980" s="15">
        <f>SUMIFS(BJ$2:BJ980,K$2:K980,"=Intermission")+SUMIFS(BJ$2:BJ980,K$2:K980,"=Timeout")</f>
        <v>0</v>
      </c>
      <c r="BN980">
        <f t="shared" si="1436"/>
        <v>0</v>
      </c>
      <c r="BO980" s="19">
        <f t="shared" si="1437"/>
        <v>914</v>
      </c>
      <c r="BP980">
        <f t="shared" si="1438"/>
        <v>909</v>
      </c>
      <c r="BQ980" s="17">
        <f t="shared" si="1439"/>
        <v>914</v>
      </c>
      <c r="BR980" t="str">
        <f t="shared" si="1440"/>
        <v>opp_team_player_1</v>
      </c>
      <c r="BS980">
        <f>COUNTIFS(S$3:S980,"="&amp;S980,AI$3:AI980,"="&amp;AI980)</f>
        <v>1</v>
      </c>
      <c r="BT980" t="str">
        <f>IFERROR(VLOOKUP(BB980&amp;BU980&amp;X980,game_rosters!U:W,3,FALSE),"")</f>
        <v>P100004</v>
      </c>
      <c r="BU980" t="str">
        <f t="shared" si="1441"/>
        <v>Outlaws</v>
      </c>
    </row>
    <row r="981" spans="1:73" x14ac:dyDescent="0.2">
      <c r="A981">
        <f t="shared" si="1416"/>
        <v>1</v>
      </c>
      <c r="I981" s="44">
        <v>9</v>
      </c>
      <c r="K981" t="s">
        <v>9</v>
      </c>
      <c r="L981" t="s">
        <v>173</v>
      </c>
      <c r="M981" t="s">
        <v>76</v>
      </c>
      <c r="S981">
        <v>512</v>
      </c>
      <c r="T981">
        <v>85</v>
      </c>
      <c r="W981" t="s">
        <v>735</v>
      </c>
      <c r="X981">
        <v>9</v>
      </c>
      <c r="Z981">
        <v>1</v>
      </c>
      <c r="AA981">
        <f t="shared" si="1373"/>
        <v>1512</v>
      </c>
      <c r="AB981">
        <f t="shared" si="1374"/>
        <v>9085</v>
      </c>
      <c r="AC981">
        <f t="shared" si="1412"/>
        <v>9085</v>
      </c>
      <c r="AD981" s="6">
        <v>1</v>
      </c>
      <c r="AE981" t="s">
        <v>942</v>
      </c>
      <c r="AF981" t="s">
        <v>737</v>
      </c>
      <c r="AG981" t="s">
        <v>756</v>
      </c>
      <c r="AH981" t="s">
        <v>756</v>
      </c>
      <c r="AI981" t="str">
        <f t="shared" si="1417"/>
        <v>e</v>
      </c>
      <c r="AJ981" t="str">
        <f t="shared" si="1418"/>
        <v/>
      </c>
      <c r="AK981" t="str">
        <f t="shared" si="1419"/>
        <v/>
      </c>
      <c r="AL981" t="str">
        <f t="shared" si="1420"/>
        <v/>
      </c>
      <c r="AM981" t="str">
        <f t="shared" si="1421"/>
        <v/>
      </c>
      <c r="AN981" t="str">
        <f t="shared" si="1422"/>
        <v>Home</v>
      </c>
      <c r="AO981" t="str">
        <f t="shared" si="1423"/>
        <v>h</v>
      </c>
      <c r="AP981" t="str">
        <f t="shared" si="1424"/>
        <v/>
      </c>
      <c r="AQ981" t="str">
        <f t="shared" si="1425"/>
        <v/>
      </c>
      <c r="AR981" t="str">
        <f t="shared" si="1426"/>
        <v>Home</v>
      </c>
      <c r="AS981" t="str">
        <f t="shared" si="1427"/>
        <v>h</v>
      </c>
      <c r="AT981" t="str">
        <f t="shared" si="1428"/>
        <v>Offensive</v>
      </c>
      <c r="AU981" t="str">
        <f t="shared" si="1429"/>
        <v/>
      </c>
      <c r="AV981" t="str">
        <f t="shared" si="1430"/>
        <v/>
      </c>
      <c r="AW981" t="str" cm="1">
        <f t="array" ref="AW981">IFERROR(IF(O981&lt;&gt;"",O981,IF(OR($S981="",$T981=""),"",IF(O981&lt;&gt;"",O981,IF($T981&lt;&gt;"",_xlfn._xlws.FILTER(O:O,($BU:$BU=$BU981)*($I:$I=$I981)*($T:$T=$T981)*($S:$S=_xlfn.MINIFS($S:$S,$T:$T,"="&amp;$T981)),"")))))&amp;"",IF(O981="","",""))&amp;""</f>
        <v/>
      </c>
      <c r="AX981" t="str" cm="1">
        <f t="array" ref="AX981">IFERROR(IF(P981&lt;&gt;"",P981,IF(OR($S981="",$T981=""),"",IF($T981&lt;&gt;"",_xlfn._xlws.FILTER(P:P,($BU:$BU=$BU981)*($I:$I=$I981)*($T:$T=$T981)*($S:$S=_xlfn.MINIFS($S:$S,$T:$T,"="&amp;$T981)),""))))&amp;"",IF(P981="","",""))&amp;""</f>
        <v/>
      </c>
      <c r="AY981" t="str" cm="1">
        <f t="array" ref="AY981">IFERROR(IF(Q981&lt;&gt;"",Q981,IF(OR($S981="",$T981=""),"",IF($T981&lt;&gt;"",_xlfn._xlws.FILTER(Q:Q,($BU:$BU=$BU981)*($I:$I=$I981)*($T:$T=$T981)*($S:$S=_xlfn.MINIFS($S:$S,$T:$T,"="&amp;$T981)),""))))&amp;"",IF(Q981="","",""))&amp;""</f>
        <v/>
      </c>
      <c r="AZ981" t="str" cm="1">
        <f t="array" ref="AZ981">IFERROR(IF(R981&lt;&gt;"",R981,IF(OR($S981="",$T981=""),"",IF($T981&lt;&gt;"",_xlfn._xlws.FILTER(R:R,($BU:$BU=$BU981)*($I:$I=$I981)*($T:$T=$T981)*($S:$S=_xlfn.MINIFS($S:$S,$T:$T,"="&amp;$T981)),""))))&amp;"",IF(R981="","",""))&amp;""</f>
        <v/>
      </c>
      <c r="BA981" s="6">
        <f t="shared" si="1431"/>
        <v>88</v>
      </c>
      <c r="BB981">
        <f t="shared" ref="BB981:BD981" si="1457">BB980</f>
        <v>18987</v>
      </c>
      <c r="BC981" t="str">
        <f t="shared" si="1457"/>
        <v>Velodrome</v>
      </c>
      <c r="BD981" t="str">
        <f t="shared" si="1457"/>
        <v>Outlaws</v>
      </c>
      <c r="BE981" t="s">
        <v>9</v>
      </c>
      <c r="BF981" t="s">
        <v>173</v>
      </c>
      <c r="BI981" cm="1">
        <f t="array" ref="BI981">IFERROR(_xlfn._xlws.FILTER(shifts!A:A,(shifts!B:B=events!AD981)*(shifts!AG:AG&gt;=events!BK981)*(shifts!AH:AH&lt;=events!BL981)),BI980)</f>
        <v>39</v>
      </c>
      <c r="BJ981" s="15">
        <f t="shared" si="1433"/>
        <v>0</v>
      </c>
      <c r="BK981">
        <f t="shared" si="1434"/>
        <v>166</v>
      </c>
      <c r="BL981">
        <f t="shared" si="1435"/>
        <v>166</v>
      </c>
      <c r="BM981" s="15">
        <f>SUMIFS(BJ$2:BJ981,K$2:K981,"=Intermission")+SUMIFS(BJ$2:BJ981,K$2:K981,"=Timeout")</f>
        <v>0</v>
      </c>
      <c r="BN981">
        <f t="shared" si="1436"/>
        <v>0</v>
      </c>
      <c r="BO981" s="19">
        <f t="shared" si="1437"/>
        <v>914</v>
      </c>
      <c r="BP981">
        <f t="shared" si="1438"/>
        <v>909</v>
      </c>
      <c r="BQ981" s="17">
        <f t="shared" si="1439"/>
        <v>914</v>
      </c>
      <c r="BR981" t="str">
        <f t="shared" si="1440"/>
        <v>event_team_player_1</v>
      </c>
      <c r="BS981">
        <f>COUNTIFS(S$3:S981,"="&amp;S981,AI$3:AI981,"="&amp;AI981)</f>
        <v>1</v>
      </c>
      <c r="BT981" t="str">
        <f>IFERROR(VLOOKUP(BB981&amp;BU981&amp;X981,game_rosters!U:W,3,FALSE),"")</f>
        <v>P100105</v>
      </c>
      <c r="BU981" t="str">
        <f t="shared" si="1441"/>
        <v>Velodrome</v>
      </c>
    </row>
    <row r="982" spans="1:73" x14ac:dyDescent="0.2">
      <c r="A982" t="str">
        <f t="shared" si="1416"/>
        <v/>
      </c>
      <c r="I982" s="44">
        <v>3</v>
      </c>
      <c r="O982" t="s">
        <v>572</v>
      </c>
      <c r="Q982" t="s">
        <v>595</v>
      </c>
      <c r="S982">
        <v>512</v>
      </c>
      <c r="T982">
        <v>85</v>
      </c>
      <c r="X982">
        <v>3</v>
      </c>
      <c r="AA982">
        <f t="shared" si="1373"/>
        <v>1512</v>
      </c>
      <c r="AB982">
        <f t="shared" si="1374"/>
        <v>9085</v>
      </c>
      <c r="AC982">
        <f t="shared" si="1412"/>
        <v>9085</v>
      </c>
      <c r="AD982" s="6">
        <v>1</v>
      </c>
      <c r="AE982" t="s">
        <v>942</v>
      </c>
      <c r="AF982" t="s">
        <v>737</v>
      </c>
      <c r="AG982" t="s">
        <v>756</v>
      </c>
      <c r="AH982" t="s">
        <v>756</v>
      </c>
      <c r="AI982" t="str">
        <f t="shared" si="1417"/>
        <v>o</v>
      </c>
      <c r="AJ982" t="str">
        <f t="shared" si="1418"/>
        <v/>
      </c>
      <c r="AK982" t="str">
        <f t="shared" si="1419"/>
        <v/>
      </c>
      <c r="AL982" t="str">
        <f t="shared" si="1420"/>
        <v/>
      </c>
      <c r="AM982" t="str">
        <f t="shared" si="1421"/>
        <v/>
      </c>
      <c r="AN982" t="str">
        <f t="shared" si="1422"/>
        <v>Home</v>
      </c>
      <c r="AO982" t="str">
        <f t="shared" si="1423"/>
        <v>h</v>
      </c>
      <c r="AP982" t="str">
        <f t="shared" si="1424"/>
        <v/>
      </c>
      <c r="AQ982" t="str">
        <f t="shared" si="1425"/>
        <v/>
      </c>
      <c r="AR982" t="str">
        <f t="shared" si="1426"/>
        <v>Home</v>
      </c>
      <c r="AS982" t="str">
        <f t="shared" si="1427"/>
        <v>h</v>
      </c>
      <c r="AT982" t="str">
        <f t="shared" si="1428"/>
        <v>Defensive</v>
      </c>
      <c r="AU982" t="str">
        <f t="shared" si="1429"/>
        <v/>
      </c>
      <c r="AV982" t="str">
        <f t="shared" si="1430"/>
        <v/>
      </c>
      <c r="AW982" t="str" cm="1">
        <f t="array" ref="AW982">IFERROR(IF(O982&lt;&gt;"",O982,IF(OR($S982="",$T982=""),"",IF(O982&lt;&gt;"",O982,IF($T982&lt;&gt;"",_xlfn._xlws.FILTER(O:O,($BU:$BU=$BU982)*($I:$I=$I982)*($T:$T=$T982)*($S:$S=_xlfn.MINIFS($S:$S,$T:$T,"="&amp;$T982)),"")))))&amp;"",IF(O982="","",""))&amp;""</f>
        <v>Defensive_PlayShot-BlockedShot</v>
      </c>
      <c r="AX982" t="str" cm="1">
        <f t="array" ref="AX982">IFERROR(IF(P982&lt;&gt;"",P982,IF(OR($S982="",$T982=""),"",IF($T982&lt;&gt;"",_xlfn._xlws.FILTER(P:P,($BU:$BU=$BU982)*($I:$I=$I982)*($T:$T=$T982)*($S:$S=_xlfn.MINIFS($S:$S,$T:$T,"="&amp;$T982)),""))))&amp;"",IF(P982="","",""))&amp;""</f>
        <v/>
      </c>
      <c r="AY982" t="str" cm="1">
        <f t="array" ref="AY982">IFERROR(IF(Q982&lt;&gt;"",Q982,IF(OR($S982="",$T982=""),"",IF($T982&lt;&gt;"",_xlfn._xlws.FILTER(Q:Q,($BU:$BU=$BU982)*($I:$I=$I982)*($T:$T=$T982)*($S:$S=_xlfn.MINIFS($S:$S,$T:$T,"="&amp;$T982)),""))))&amp;"",IF(Q982="","",""))&amp;""</f>
        <v>s</v>
      </c>
      <c r="AZ982" t="str" cm="1">
        <f t="array" ref="AZ982">IFERROR(IF(R982&lt;&gt;"",R982,IF(OR($S982="",$T982=""),"",IF($T982&lt;&gt;"",_xlfn._xlws.FILTER(R:R,($BU:$BU=$BU982)*($I:$I=$I982)*($T:$T=$T982)*($S:$S=_xlfn.MINIFS($S:$S,$T:$T,"="&amp;$T982)),""))))&amp;"",IF(R982="","",""))&amp;""</f>
        <v/>
      </c>
      <c r="BA982" s="6">
        <f t="shared" si="1431"/>
        <v>88</v>
      </c>
      <c r="BB982">
        <f t="shared" ref="BB982:BD982" si="1458">BB981</f>
        <v>18987</v>
      </c>
      <c r="BC982" t="str">
        <f t="shared" si="1458"/>
        <v>Velodrome</v>
      </c>
      <c r="BD982" t="str">
        <f t="shared" si="1458"/>
        <v>Outlaws</v>
      </c>
      <c r="BE982" t="s">
        <v>9</v>
      </c>
      <c r="BF982" t="s">
        <v>173</v>
      </c>
      <c r="BI982" cm="1">
        <f t="array" ref="BI982">IFERROR(_xlfn._xlws.FILTER(shifts!A:A,(shifts!B:B=events!AD982)*(shifts!AG:AG&gt;=events!BK982)*(shifts!AH:AH&lt;=events!BL982)),BI981)</f>
        <v>39</v>
      </c>
      <c r="BJ982" s="15">
        <f t="shared" si="1433"/>
        <v>0</v>
      </c>
      <c r="BK982">
        <f t="shared" si="1434"/>
        <v>166</v>
      </c>
      <c r="BL982">
        <f t="shared" si="1435"/>
        <v>166</v>
      </c>
      <c r="BM982" s="15">
        <f>SUMIFS(BJ$2:BJ982,K$2:K982,"=Intermission")+SUMIFS(BJ$2:BJ982,K$2:K982,"=Timeout")</f>
        <v>0</v>
      </c>
      <c r="BN982">
        <f t="shared" si="1436"/>
        <v>0</v>
      </c>
      <c r="BO982" s="19">
        <f t="shared" si="1437"/>
        <v>914</v>
      </c>
      <c r="BP982">
        <f t="shared" si="1438"/>
        <v>909</v>
      </c>
      <c r="BQ982" s="17">
        <f t="shared" si="1439"/>
        <v>914</v>
      </c>
      <c r="BR982" t="str">
        <f t="shared" si="1440"/>
        <v>opp_team_player_1</v>
      </c>
      <c r="BS982">
        <f>COUNTIFS(S$3:S982,"="&amp;S982,AI$3:AI982,"="&amp;AI982)</f>
        <v>1</v>
      </c>
      <c r="BT982" t="str">
        <f>IFERROR(VLOOKUP(BB982&amp;BU982&amp;X982,game_rosters!U:W,3,FALSE),"")</f>
        <v>P100004</v>
      </c>
      <c r="BU982" t="str">
        <f t="shared" si="1441"/>
        <v>Outlaws</v>
      </c>
    </row>
    <row r="983" spans="1:73" x14ac:dyDescent="0.2">
      <c r="A983">
        <f t="shared" si="1416"/>
        <v>1</v>
      </c>
      <c r="I983" s="44">
        <v>25</v>
      </c>
      <c r="K983" t="s">
        <v>13</v>
      </c>
      <c r="L983" t="s">
        <v>586</v>
      </c>
      <c r="N983" t="s">
        <v>595</v>
      </c>
      <c r="O983" t="s">
        <v>573</v>
      </c>
      <c r="Q983" t="s">
        <v>595</v>
      </c>
      <c r="S983">
        <v>513</v>
      </c>
      <c r="T983" t="s">
        <v>756</v>
      </c>
      <c r="W983" t="s">
        <v>731</v>
      </c>
      <c r="X983">
        <v>25</v>
      </c>
      <c r="Z983">
        <v>1</v>
      </c>
      <c r="AA983">
        <f t="shared" si="1373"/>
        <v>1513</v>
      </c>
      <c r="AB983" t="str">
        <f t="shared" si="1374"/>
        <v/>
      </c>
      <c r="AC983">
        <f t="shared" si="1412"/>
        <v>1513</v>
      </c>
      <c r="AD983" s="6">
        <v>1</v>
      </c>
      <c r="AE983" t="s">
        <v>942</v>
      </c>
      <c r="AF983" t="s">
        <v>932</v>
      </c>
      <c r="AG983" t="s">
        <v>942</v>
      </c>
      <c r="AH983" t="s">
        <v>903</v>
      </c>
      <c r="AI983" t="str">
        <f t="shared" si="1417"/>
        <v>e</v>
      </c>
      <c r="AJ983" t="str">
        <f t="shared" si="1418"/>
        <v/>
      </c>
      <c r="AK983" t="str">
        <f t="shared" si="1419"/>
        <v/>
      </c>
      <c r="AL983" t="str">
        <f t="shared" si="1420"/>
        <v/>
      </c>
      <c r="AM983" t="str">
        <f t="shared" si="1421"/>
        <v/>
      </c>
      <c r="AN983" t="str">
        <f t="shared" si="1422"/>
        <v>Away</v>
      </c>
      <c r="AO983" t="str">
        <f t="shared" si="1423"/>
        <v>a</v>
      </c>
      <c r="AP983" t="str">
        <f t="shared" si="1424"/>
        <v/>
      </c>
      <c r="AQ983" t="str">
        <f t="shared" si="1425"/>
        <v/>
      </c>
      <c r="AR983" t="str">
        <f t="shared" si="1426"/>
        <v>Away</v>
      </c>
      <c r="AS983" t="str">
        <f t="shared" si="1427"/>
        <v>a</v>
      </c>
      <c r="AT983" t="str">
        <f t="shared" si="1428"/>
        <v>Offensive</v>
      </c>
      <c r="AU983" t="str">
        <f t="shared" si="1429"/>
        <v/>
      </c>
      <c r="AV983" t="str">
        <f t="shared" si="1430"/>
        <v/>
      </c>
      <c r="AW983" t="str" cm="1">
        <f t="array" ref="AW983">IFERROR(IF(O983&lt;&gt;"",O983,IF(OR($S983="",$T983=""),"",IF(O983&lt;&gt;"",O983,IF($T983&lt;&gt;"",_xlfn._xlws.FILTER(O:O,($BU:$BU=$BU983)*($I:$I=$I983)*($T:$T=$T983)*($S:$S=_xlfn.MINIFS($S:$S,$T:$T,"="&amp;$T983)),"")))))&amp;"",IF(O983="","",""))&amp;""</f>
        <v>OffensivePlay_Zone-PuckRetrievalShot</v>
      </c>
      <c r="AX983" t="str" cm="1">
        <f t="array" ref="AX983">IFERROR(IF(P983&lt;&gt;"",P983,IF(OR($S983="",$T983=""),"",IF($T983&lt;&gt;"",_xlfn._xlws.FILTER(P:P,($BU:$BU=$BU983)*($I:$I=$I983)*($T:$T=$T983)*($S:$S=_xlfn.MINIFS($S:$S,$T:$T,"="&amp;$T983)),""))))&amp;"",IF(P983="","",""))&amp;""</f>
        <v/>
      </c>
      <c r="AY983" t="str" cm="1">
        <f t="array" ref="AY983">IFERROR(IF(Q983&lt;&gt;"",Q983,IF(OR($S983="",$T983=""),"",IF($T983&lt;&gt;"",_xlfn._xlws.FILTER(Q:Q,($BU:$BU=$BU983)*($I:$I=$I983)*($T:$T=$T983)*($S:$S=_xlfn.MINIFS($S:$S,$T:$T,"="&amp;$T983)),""))))&amp;"",IF(Q983="","",""))&amp;""</f>
        <v>s</v>
      </c>
      <c r="AZ983" t="str" cm="1">
        <f t="array" ref="AZ983">IFERROR(IF(R983&lt;&gt;"",R983,IF(OR($S983="",$T983=""),"",IF($T983&lt;&gt;"",_xlfn._xlws.FILTER(R:R,($BU:$BU=$BU983)*($I:$I=$I983)*($T:$T=$T983)*($S:$S=_xlfn.MINIFS($S:$S,$T:$T,"="&amp;$T983)),""))))&amp;"",IF(R983="","",""))&amp;""</f>
        <v/>
      </c>
      <c r="BA983" s="6">
        <f t="shared" si="1431"/>
        <v>88</v>
      </c>
      <c r="BB983">
        <f t="shared" ref="BB983:BD983" si="1459">BB982</f>
        <v>18987</v>
      </c>
      <c r="BC983" t="str">
        <f t="shared" si="1459"/>
        <v>Velodrome</v>
      </c>
      <c r="BD983" t="str">
        <f t="shared" si="1459"/>
        <v>Outlaws</v>
      </c>
      <c r="BE983" t="s">
        <v>13</v>
      </c>
      <c r="BF983" t="s">
        <v>586</v>
      </c>
      <c r="BI983" cm="1">
        <f t="array" ref="BI983">IFERROR(_xlfn._xlws.FILTER(shifts!A:A,(shifts!B:B=events!AD983)*(shifts!AG:AG&gt;=events!BK983)*(shifts!AH:AH&lt;=events!BL983)),BI982)</f>
        <v>39</v>
      </c>
      <c r="BJ983" s="15">
        <f t="shared" si="1433"/>
        <v>4</v>
      </c>
      <c r="BK983">
        <f t="shared" si="1434"/>
        <v>164</v>
      </c>
      <c r="BL983">
        <f t="shared" si="1435"/>
        <v>160</v>
      </c>
      <c r="BM983" s="15">
        <f>SUMIFS(BJ$2:BJ983,K$2:K983,"=Intermission")+SUMIFS(BJ$2:BJ983,K$2:K983,"=Timeout")</f>
        <v>0</v>
      </c>
      <c r="BN983">
        <f t="shared" si="1436"/>
        <v>0</v>
      </c>
      <c r="BO983" s="19">
        <f t="shared" si="1437"/>
        <v>916</v>
      </c>
      <c r="BP983">
        <f t="shared" si="1438"/>
        <v>911</v>
      </c>
      <c r="BQ983" s="17">
        <f t="shared" si="1439"/>
        <v>920</v>
      </c>
      <c r="BR983" t="str">
        <f t="shared" si="1440"/>
        <v>event_team_player_1</v>
      </c>
      <c r="BS983">
        <f>COUNTIFS(S$3:S983,"="&amp;S983,AI$3:AI983,"="&amp;AI983)</f>
        <v>1</v>
      </c>
      <c r="BT983" t="str">
        <f>IFERROR(VLOOKUP(BB983&amp;BU983&amp;X983,game_rosters!U:W,3,FALSE),"")</f>
        <v>P100170</v>
      </c>
      <c r="BU983" t="str">
        <f t="shared" si="1441"/>
        <v>Outlaws</v>
      </c>
    </row>
    <row r="984" spans="1:73" x14ac:dyDescent="0.2">
      <c r="A984">
        <f t="shared" si="1416"/>
        <v>1</v>
      </c>
      <c r="I984" s="44">
        <v>25</v>
      </c>
      <c r="K984" t="s">
        <v>7</v>
      </c>
      <c r="L984" t="s">
        <v>172</v>
      </c>
      <c r="M984" t="s">
        <v>68</v>
      </c>
      <c r="N984" t="s">
        <v>595</v>
      </c>
      <c r="S984">
        <v>514</v>
      </c>
      <c r="T984" t="s">
        <v>756</v>
      </c>
      <c r="W984" t="s">
        <v>731</v>
      </c>
      <c r="X984">
        <v>25</v>
      </c>
      <c r="Z984">
        <v>1</v>
      </c>
      <c r="AA984">
        <f t="shared" si="1373"/>
        <v>1514</v>
      </c>
      <c r="AB984" t="str">
        <f t="shared" si="1374"/>
        <v/>
      </c>
      <c r="AC984">
        <f t="shared" si="1412"/>
        <v>1514</v>
      </c>
      <c r="AD984" s="6">
        <v>1</v>
      </c>
      <c r="AE984" t="s">
        <v>942</v>
      </c>
      <c r="AF984" t="s">
        <v>903</v>
      </c>
      <c r="AG984" t="s">
        <v>756</v>
      </c>
      <c r="AH984" t="s">
        <v>756</v>
      </c>
      <c r="AI984" t="str">
        <f t="shared" si="1417"/>
        <v>e</v>
      </c>
      <c r="AJ984" t="str">
        <f t="shared" si="1418"/>
        <v/>
      </c>
      <c r="AK984" t="str">
        <f t="shared" si="1419"/>
        <v/>
      </c>
      <c r="AL984" t="str">
        <f t="shared" si="1420"/>
        <v/>
      </c>
      <c r="AM984" t="str">
        <f t="shared" si="1421"/>
        <v/>
      </c>
      <c r="AN984" t="str">
        <f t="shared" si="1422"/>
        <v>Away</v>
      </c>
      <c r="AO984" t="str">
        <f t="shared" si="1423"/>
        <v>a</v>
      </c>
      <c r="AP984" t="str">
        <f t="shared" si="1424"/>
        <v/>
      </c>
      <c r="AQ984" t="str">
        <f t="shared" si="1425"/>
        <v/>
      </c>
      <c r="AR984" t="str">
        <f t="shared" si="1426"/>
        <v>Away</v>
      </c>
      <c r="AS984" t="str">
        <f t="shared" si="1427"/>
        <v>a</v>
      </c>
      <c r="AT984" t="str">
        <f t="shared" si="1428"/>
        <v>Offensive</v>
      </c>
      <c r="AU984" t="str">
        <f t="shared" si="1429"/>
        <v/>
      </c>
      <c r="AV984" t="str">
        <f t="shared" si="1430"/>
        <v/>
      </c>
      <c r="AW984" t="str" cm="1">
        <f t="array" ref="AW984">IFERROR(IF(O984&lt;&gt;"",O984,IF(OR($S984="",$T984=""),"",IF(O984&lt;&gt;"",O984,IF($T984&lt;&gt;"",_xlfn._xlws.FILTER(O:O,($BU:$BU=$BU984)*($I:$I=$I984)*($T:$T=$T984)*($S:$S=_xlfn.MINIFS($S:$S,$T:$T,"="&amp;$T984)),"")))))&amp;"",IF(O984="","",""))&amp;""</f>
        <v/>
      </c>
      <c r="AX984" t="str" cm="1">
        <f t="array" ref="AX984">IFERROR(IF(P984&lt;&gt;"",P984,IF(OR($S984="",$T984=""),"",IF($T984&lt;&gt;"",_xlfn._xlws.FILTER(P:P,($BU:$BU=$BU984)*($I:$I=$I984)*($T:$T=$T984)*($S:$S=_xlfn.MINIFS($S:$S,$T:$T,"="&amp;$T984)),""))))&amp;"",IF(P984="","",""))&amp;""</f>
        <v/>
      </c>
      <c r="AY984" t="str" cm="1">
        <f t="array" ref="AY984">IFERROR(IF(Q984&lt;&gt;"",Q984,IF(OR($S984="",$T984=""),"",IF($T984&lt;&gt;"",_xlfn._xlws.FILTER(Q:Q,($BU:$BU=$BU984)*($I:$I=$I984)*($T:$T=$T984)*($S:$S=_xlfn.MINIFS($S:$S,$T:$T,"="&amp;$T984)),""))))&amp;"",IF(Q984="","",""))&amp;""</f>
        <v/>
      </c>
      <c r="AZ984" t="str" cm="1">
        <f t="array" ref="AZ984">IFERROR(IF(R984&lt;&gt;"",R984,IF(OR($S984="",$T984=""),"",IF($T984&lt;&gt;"",_xlfn._xlws.FILTER(R:R,($BU:$BU=$BU984)*($I:$I=$I984)*($T:$T=$T984)*($S:$S=_xlfn.MINIFS($S:$S,$T:$T,"="&amp;$T984)),""))))&amp;"",IF(R984="","",""))&amp;""</f>
        <v/>
      </c>
      <c r="BA984" s="6">
        <f t="shared" si="1431"/>
        <v>88</v>
      </c>
      <c r="BB984">
        <f t="shared" ref="BB984:BD984" si="1460">BB983</f>
        <v>18987</v>
      </c>
      <c r="BC984" t="str">
        <f t="shared" si="1460"/>
        <v>Velodrome</v>
      </c>
      <c r="BD984" t="str">
        <f t="shared" si="1460"/>
        <v>Outlaws</v>
      </c>
      <c r="BE984" t="s">
        <v>7</v>
      </c>
      <c r="BF984" t="s">
        <v>172</v>
      </c>
      <c r="BI984" cm="1">
        <f t="array" ref="BI984">IFERROR(_xlfn._xlws.FILTER(shifts!A:A,(shifts!B:B=events!AD984)*(shifts!AG:AG&gt;=events!BK984)*(shifts!AH:AH&lt;=events!BL984)),BI983)</f>
        <v>39</v>
      </c>
      <c r="BJ984" s="15">
        <f t="shared" si="1433"/>
        <v>0</v>
      </c>
      <c r="BK984">
        <f t="shared" si="1434"/>
        <v>160</v>
      </c>
      <c r="BL984">
        <f t="shared" si="1435"/>
        <v>160</v>
      </c>
      <c r="BM984" s="15">
        <f>SUMIFS(BJ$2:BJ984,K$2:K984,"=Intermission")+SUMIFS(BJ$2:BJ984,K$2:K984,"=Timeout")</f>
        <v>0</v>
      </c>
      <c r="BN984">
        <f t="shared" si="1436"/>
        <v>0</v>
      </c>
      <c r="BO984" s="19">
        <f t="shared" si="1437"/>
        <v>920</v>
      </c>
      <c r="BP984">
        <f t="shared" si="1438"/>
        <v>915</v>
      </c>
      <c r="BQ984" s="17">
        <f t="shared" si="1439"/>
        <v>920</v>
      </c>
      <c r="BR984" t="str">
        <f t="shared" si="1440"/>
        <v>event_team_player_1</v>
      </c>
      <c r="BS984">
        <f>COUNTIFS(S$3:S984,"="&amp;S984,AI$3:AI984,"="&amp;AI984)</f>
        <v>1</v>
      </c>
      <c r="BT984" t="str">
        <f>IFERROR(VLOOKUP(BB984&amp;BU984&amp;X984,game_rosters!U:W,3,FALSE),"")</f>
        <v>P100170</v>
      </c>
      <c r="BU984" t="str">
        <f t="shared" si="1441"/>
        <v>Outlaws</v>
      </c>
    </row>
    <row r="985" spans="1:73" x14ac:dyDescent="0.2">
      <c r="A985" t="str">
        <f t="shared" si="1416"/>
        <v/>
      </c>
      <c r="I985" s="44">
        <v>12</v>
      </c>
      <c r="S985">
        <v>514</v>
      </c>
      <c r="T985" t="s">
        <v>756</v>
      </c>
      <c r="X985">
        <v>12</v>
      </c>
      <c r="Z985">
        <v>1</v>
      </c>
      <c r="AA985">
        <f t="shared" si="1373"/>
        <v>1514</v>
      </c>
      <c r="AB985" t="str">
        <f t="shared" si="1374"/>
        <v/>
      </c>
      <c r="AC985">
        <f t="shared" si="1412"/>
        <v>1514</v>
      </c>
      <c r="AD985" s="6">
        <v>1</v>
      </c>
      <c r="AE985" t="s">
        <v>942</v>
      </c>
      <c r="AF985" t="s">
        <v>903</v>
      </c>
      <c r="AG985" t="s">
        <v>756</v>
      </c>
      <c r="AH985" t="s">
        <v>756</v>
      </c>
      <c r="AI985" t="str">
        <f t="shared" si="1417"/>
        <v>e</v>
      </c>
      <c r="AJ985" t="str">
        <f t="shared" si="1418"/>
        <v/>
      </c>
      <c r="AK985" t="str">
        <f t="shared" si="1419"/>
        <v/>
      </c>
      <c r="AL985" t="str">
        <f t="shared" si="1420"/>
        <v/>
      </c>
      <c r="AM985" t="str">
        <f t="shared" si="1421"/>
        <v/>
      </c>
      <c r="AN985" t="str">
        <f t="shared" si="1422"/>
        <v>Away</v>
      </c>
      <c r="AO985" t="str">
        <f t="shared" si="1423"/>
        <v>a</v>
      </c>
      <c r="AP985" t="str">
        <f t="shared" si="1424"/>
        <v/>
      </c>
      <c r="AQ985" t="str">
        <f t="shared" si="1425"/>
        <v/>
      </c>
      <c r="AR985" t="str">
        <f t="shared" si="1426"/>
        <v>Away</v>
      </c>
      <c r="AS985" t="str">
        <f t="shared" si="1427"/>
        <v>a</v>
      </c>
      <c r="AT985" t="str">
        <f t="shared" si="1428"/>
        <v>Offensive</v>
      </c>
      <c r="AU985" t="str">
        <f t="shared" si="1429"/>
        <v/>
      </c>
      <c r="AV985" t="str">
        <f t="shared" si="1430"/>
        <v/>
      </c>
      <c r="AW985" t="str" cm="1">
        <f t="array" ref="AW985">IFERROR(IF(O985&lt;&gt;"",O985,IF(OR($S985="",$T985=""),"",IF(O985&lt;&gt;"",O985,IF($T985&lt;&gt;"",_xlfn._xlws.FILTER(O:O,($BU:$BU=$BU985)*($I:$I=$I985)*($T:$T=$T985)*($S:$S=_xlfn.MINIFS($S:$S,$T:$T,"="&amp;$T985)),"")))))&amp;"",IF(O985="","",""))&amp;""</f>
        <v/>
      </c>
      <c r="AX985" t="str" cm="1">
        <f t="array" ref="AX985">IFERROR(IF(P985&lt;&gt;"",P985,IF(OR($S985="",$T985=""),"",IF($T985&lt;&gt;"",_xlfn._xlws.FILTER(P:P,($BU:$BU=$BU985)*($I:$I=$I985)*($T:$T=$T985)*($S:$S=_xlfn.MINIFS($S:$S,$T:$T,"="&amp;$T985)),""))))&amp;"",IF(P985="","",""))&amp;""</f>
        <v/>
      </c>
      <c r="AY985" t="str" cm="1">
        <f t="array" ref="AY985">IFERROR(IF(Q985&lt;&gt;"",Q985,IF(OR($S985="",$T985=""),"",IF($T985&lt;&gt;"",_xlfn._xlws.FILTER(Q:Q,($BU:$BU=$BU985)*($I:$I=$I985)*($T:$T=$T985)*($S:$S=_xlfn.MINIFS($S:$S,$T:$T,"="&amp;$T985)),""))))&amp;"",IF(Q985="","",""))&amp;""</f>
        <v/>
      </c>
      <c r="AZ985" t="str" cm="1">
        <f t="array" ref="AZ985">IFERROR(IF(R985&lt;&gt;"",R985,IF(OR($S985="",$T985=""),"",IF($T985&lt;&gt;"",_xlfn._xlws.FILTER(R:R,($BU:$BU=$BU985)*($I:$I=$I985)*($T:$T=$T985)*($S:$S=_xlfn.MINIFS($S:$S,$T:$T,"="&amp;$T985)),""))))&amp;"",IF(R985="","",""))&amp;""</f>
        <v/>
      </c>
      <c r="BA985" s="6">
        <f t="shared" si="1431"/>
        <v>88</v>
      </c>
      <c r="BB985">
        <f t="shared" ref="BB985:BD985" si="1461">BB984</f>
        <v>18987</v>
      </c>
      <c r="BC985" t="str">
        <f t="shared" si="1461"/>
        <v>Velodrome</v>
      </c>
      <c r="BD985" t="str">
        <f t="shared" si="1461"/>
        <v>Outlaws</v>
      </c>
      <c r="BE985" t="s">
        <v>7</v>
      </c>
      <c r="BF985" t="s">
        <v>172</v>
      </c>
      <c r="BI985" cm="1">
        <f t="array" ref="BI985">IFERROR(_xlfn._xlws.FILTER(shifts!A:A,(shifts!B:B=events!AD985)*(shifts!AG:AG&gt;=events!BK985)*(shifts!AH:AH&lt;=events!BL985)),BI984)</f>
        <v>39</v>
      </c>
      <c r="BJ985" s="15">
        <f t="shared" si="1433"/>
        <v>0</v>
      </c>
      <c r="BK985">
        <f t="shared" si="1434"/>
        <v>160</v>
      </c>
      <c r="BL985">
        <f t="shared" si="1435"/>
        <v>160</v>
      </c>
      <c r="BM985" s="15">
        <f>SUMIFS(BJ$2:BJ985,K$2:K985,"=Intermission")+SUMIFS(BJ$2:BJ985,K$2:K985,"=Timeout")</f>
        <v>0</v>
      </c>
      <c r="BN985">
        <f t="shared" si="1436"/>
        <v>0</v>
      </c>
      <c r="BO985" s="19">
        <f t="shared" si="1437"/>
        <v>920</v>
      </c>
      <c r="BP985">
        <f t="shared" si="1438"/>
        <v>915</v>
      </c>
      <c r="BQ985" s="17">
        <f t="shared" si="1439"/>
        <v>920</v>
      </c>
      <c r="BR985" t="str">
        <f t="shared" si="1440"/>
        <v>event_team_player_2</v>
      </c>
      <c r="BS985">
        <f>COUNTIFS(S$3:S985,"="&amp;S985,AI$3:AI985,"="&amp;AI985)</f>
        <v>2</v>
      </c>
      <c r="BT985" t="str">
        <f>IFERROR(VLOOKUP(BB985&amp;BU985&amp;X985,game_rosters!U:W,3,FALSE),"")</f>
        <v>P100214</v>
      </c>
      <c r="BU985" t="str">
        <f t="shared" si="1441"/>
        <v>Outlaws</v>
      </c>
    </row>
    <row r="986" spans="1:73" x14ac:dyDescent="0.2">
      <c r="A986">
        <f t="shared" si="1416"/>
        <v>1</v>
      </c>
      <c r="I986" s="44">
        <v>12</v>
      </c>
      <c r="K986" t="s">
        <v>7</v>
      </c>
      <c r="L986" t="s">
        <v>172</v>
      </c>
      <c r="M986" t="s">
        <v>68</v>
      </c>
      <c r="N986" t="s">
        <v>595</v>
      </c>
      <c r="O986" t="s">
        <v>654</v>
      </c>
      <c r="Q986" t="s">
        <v>595</v>
      </c>
      <c r="R986" s="51">
        <v>1</v>
      </c>
      <c r="S986">
        <v>515</v>
      </c>
      <c r="T986">
        <v>86</v>
      </c>
      <c r="W986" t="s">
        <v>731</v>
      </c>
      <c r="X986">
        <v>12</v>
      </c>
      <c r="Z986">
        <v>1</v>
      </c>
      <c r="AA986">
        <f t="shared" si="1373"/>
        <v>1515</v>
      </c>
      <c r="AB986">
        <f t="shared" si="1374"/>
        <v>9086</v>
      </c>
      <c r="AC986">
        <f t="shared" si="1412"/>
        <v>9086</v>
      </c>
      <c r="AD986" s="6">
        <v>1</v>
      </c>
      <c r="AE986" t="s">
        <v>942</v>
      </c>
      <c r="AF986" t="s">
        <v>903</v>
      </c>
      <c r="AG986" t="s">
        <v>756</v>
      </c>
      <c r="AH986" t="s">
        <v>756</v>
      </c>
      <c r="AI986" t="str">
        <f t="shared" si="1417"/>
        <v>e</v>
      </c>
      <c r="AJ986" t="str">
        <f t="shared" si="1418"/>
        <v/>
      </c>
      <c r="AK986" t="str">
        <f t="shared" si="1419"/>
        <v/>
      </c>
      <c r="AL986" t="str">
        <f t="shared" si="1420"/>
        <v/>
      </c>
      <c r="AM986" t="str">
        <f t="shared" si="1421"/>
        <v/>
      </c>
      <c r="AN986" t="str">
        <f t="shared" si="1422"/>
        <v>Away</v>
      </c>
      <c r="AO986" t="str">
        <f t="shared" si="1423"/>
        <v>a</v>
      </c>
      <c r="AP986" t="str">
        <f t="shared" si="1424"/>
        <v/>
      </c>
      <c r="AQ986" t="str">
        <f t="shared" si="1425"/>
        <v/>
      </c>
      <c r="AR986" t="str">
        <f t="shared" si="1426"/>
        <v>Away</v>
      </c>
      <c r="AS986" t="str">
        <f t="shared" si="1427"/>
        <v>a</v>
      </c>
      <c r="AT986" t="str">
        <f t="shared" si="1428"/>
        <v>Offensive</v>
      </c>
      <c r="AU986" t="str">
        <f t="shared" si="1429"/>
        <v/>
      </c>
      <c r="AV986" t="str">
        <f t="shared" si="1430"/>
        <v/>
      </c>
      <c r="AW986" t="str" cm="1">
        <f t="array" ref="AW986">IFERROR(IF(O986&lt;&gt;"",O986,IF(OR($S986="",$T986=""),"",IF(O986&lt;&gt;"",O986,IF($T986&lt;&gt;"",_xlfn._xlws.FILTER(O:O,($BU:$BU=$BU986)*($I:$I=$I986)*($T:$T=$T986)*($S:$S=_xlfn.MINIFS($S:$S,$T:$T,"="&amp;$T986)),"")))))&amp;"",IF(O986="","",""))&amp;""</f>
        <v>OffensivePlay_Pass-SecondTouch</v>
      </c>
      <c r="AX986" t="str" cm="1">
        <f t="array" ref="AX986">IFERROR(IF(P986&lt;&gt;"",P986,IF(OR($S986="",$T986=""),"",IF($T986&lt;&gt;"",_xlfn._xlws.FILTER(P:P,($BU:$BU=$BU986)*($I:$I=$I986)*($T:$T=$T986)*($S:$S=_xlfn.MINIFS($S:$S,$T:$T,"="&amp;$T986)),""))))&amp;"",IF(P986="","",""))&amp;""</f>
        <v/>
      </c>
      <c r="AY986" t="str" cm="1">
        <f t="array" ref="AY986">IFERROR(IF(Q986&lt;&gt;"",Q986,IF(OR($S986="",$T986=""),"",IF($T986&lt;&gt;"",_xlfn._xlws.FILTER(Q:Q,($BU:$BU=$BU986)*($I:$I=$I986)*($T:$T=$T986)*($S:$S=_xlfn.MINIFS($S:$S,$T:$T,"="&amp;$T986)),""))))&amp;"",IF(Q986="","",""))&amp;""</f>
        <v>s</v>
      </c>
      <c r="AZ986" t="str" cm="1">
        <f t="array" ref="AZ986">IFERROR(IF(R986&lt;&gt;"",R986,IF(OR($S986="",$T986=""),"",IF($T986&lt;&gt;"",_xlfn._xlws.FILTER(R:R,($BU:$BU=$BU986)*($I:$I=$I986)*($T:$T=$T986)*($S:$S=_xlfn.MINIFS($S:$S,$T:$T,"="&amp;$T986)),""))))&amp;"",IF(R986="","",""))&amp;""</f>
        <v>1</v>
      </c>
      <c r="BA986" s="6">
        <f t="shared" si="1431"/>
        <v>88</v>
      </c>
      <c r="BB986">
        <f t="shared" ref="BB986:BD986" si="1462">BB985</f>
        <v>18987</v>
      </c>
      <c r="BC986" t="str">
        <f t="shared" si="1462"/>
        <v>Velodrome</v>
      </c>
      <c r="BD986" t="str">
        <f t="shared" si="1462"/>
        <v>Outlaws</v>
      </c>
      <c r="BE986" t="s">
        <v>7</v>
      </c>
      <c r="BF986" t="s">
        <v>172</v>
      </c>
      <c r="BI986" cm="1">
        <f t="array" ref="BI986">IFERROR(_xlfn._xlws.FILTER(shifts!A:A,(shifts!B:B=events!AD986)*(shifts!AG:AG&gt;=events!BK986)*(shifts!AH:AH&lt;=events!BL986)),BI985)</f>
        <v>39</v>
      </c>
      <c r="BJ986" s="15">
        <f t="shared" si="1433"/>
        <v>0</v>
      </c>
      <c r="BK986">
        <f t="shared" si="1434"/>
        <v>160</v>
      </c>
      <c r="BL986">
        <f t="shared" si="1435"/>
        <v>160</v>
      </c>
      <c r="BM986" s="15">
        <f>SUMIFS(BJ$2:BJ986,K$2:K986,"=Intermission")+SUMIFS(BJ$2:BJ986,K$2:K986,"=Timeout")</f>
        <v>0</v>
      </c>
      <c r="BN986">
        <f t="shared" si="1436"/>
        <v>0</v>
      </c>
      <c r="BO986" s="19">
        <f t="shared" si="1437"/>
        <v>920</v>
      </c>
      <c r="BP986">
        <f t="shared" si="1438"/>
        <v>915</v>
      </c>
      <c r="BQ986" s="17">
        <f t="shared" si="1439"/>
        <v>920</v>
      </c>
      <c r="BR986" t="str">
        <f t="shared" si="1440"/>
        <v>event_team_player_1</v>
      </c>
      <c r="BS986">
        <f>COUNTIFS(S$3:S986,"="&amp;S986,AI$3:AI986,"="&amp;AI986)</f>
        <v>1</v>
      </c>
      <c r="BT986" t="str">
        <f>IFERROR(VLOOKUP(BB986&amp;BU986&amp;X986,game_rosters!U:W,3,FALSE),"")</f>
        <v>P100214</v>
      </c>
      <c r="BU986" t="str">
        <f t="shared" si="1441"/>
        <v>Outlaws</v>
      </c>
    </row>
    <row r="987" spans="1:73" x14ac:dyDescent="0.2">
      <c r="A987" t="str">
        <f t="shared" si="1416"/>
        <v/>
      </c>
      <c r="I987" s="44">
        <v>3</v>
      </c>
      <c r="S987">
        <v>515</v>
      </c>
      <c r="T987">
        <v>86</v>
      </c>
      <c r="X987">
        <v>3</v>
      </c>
      <c r="Z987">
        <v>1</v>
      </c>
      <c r="AA987">
        <f t="shared" si="1373"/>
        <v>1515</v>
      </c>
      <c r="AB987">
        <f t="shared" si="1374"/>
        <v>9086</v>
      </c>
      <c r="AC987">
        <f t="shared" si="1412"/>
        <v>9086</v>
      </c>
      <c r="AD987" s="6">
        <v>1</v>
      </c>
      <c r="AE987" t="s">
        <v>942</v>
      </c>
      <c r="AF987" t="s">
        <v>903</v>
      </c>
      <c r="AG987" t="s">
        <v>756</v>
      </c>
      <c r="AH987" t="s">
        <v>756</v>
      </c>
      <c r="AI987" t="str">
        <f t="shared" si="1417"/>
        <v>e</v>
      </c>
      <c r="AJ987" t="str">
        <f t="shared" si="1418"/>
        <v/>
      </c>
      <c r="AK987" t="str">
        <f t="shared" si="1419"/>
        <v/>
      </c>
      <c r="AL987" t="str">
        <f t="shared" si="1420"/>
        <v/>
      </c>
      <c r="AM987" t="str">
        <f t="shared" si="1421"/>
        <v/>
      </c>
      <c r="AN987" t="str">
        <f t="shared" si="1422"/>
        <v>Away</v>
      </c>
      <c r="AO987" t="str">
        <f t="shared" si="1423"/>
        <v>a</v>
      </c>
      <c r="AP987" t="str">
        <f t="shared" si="1424"/>
        <v/>
      </c>
      <c r="AQ987" t="str">
        <f t="shared" si="1425"/>
        <v/>
      </c>
      <c r="AR987" t="str">
        <f t="shared" si="1426"/>
        <v>Away</v>
      </c>
      <c r="AS987" t="str">
        <f t="shared" si="1427"/>
        <v>a</v>
      </c>
      <c r="AT987" t="str">
        <f t="shared" si="1428"/>
        <v>Offensive</v>
      </c>
      <c r="AU987" t="str">
        <f t="shared" si="1429"/>
        <v/>
      </c>
      <c r="AV987" t="str">
        <f t="shared" si="1430"/>
        <v/>
      </c>
      <c r="AW987" t="str" cm="1">
        <f t="array" ref="AW987">IFERROR(IF(O987&lt;&gt;"",O987,IF(OR($S987="",$T987=""),"",IF(O987&lt;&gt;"",O987,IF($T987&lt;&gt;"",_xlfn._xlws.FILTER(O:O,($BU:$BU=$BU987)*($I:$I=$I987)*($T:$T=$T987)*($S:$S=_xlfn.MINIFS($S:$S,$T:$T,"="&amp;$T987)),"")))))&amp;"",IF(O987="","",""))&amp;""</f>
        <v/>
      </c>
      <c r="AX987" t="str" cm="1">
        <f t="array" ref="AX987">IFERROR(IF(P987&lt;&gt;"",P987,IF(OR($S987="",$T987=""),"",IF($T987&lt;&gt;"",_xlfn._xlws.FILTER(P:P,($BU:$BU=$BU987)*($I:$I=$I987)*($T:$T=$T987)*($S:$S=_xlfn.MINIFS($S:$S,$T:$T,"="&amp;$T987)),""))))&amp;"",IF(P987="","",""))&amp;""</f>
        <v/>
      </c>
      <c r="AY987" t="str" cm="1">
        <f t="array" ref="AY987">IFERROR(IF(Q987&lt;&gt;"",Q987,IF(OR($S987="",$T987=""),"",IF($T987&lt;&gt;"",_xlfn._xlws.FILTER(Q:Q,($BU:$BU=$BU987)*($I:$I=$I987)*($T:$T=$T987)*($S:$S=_xlfn.MINIFS($S:$S,$T:$T,"="&amp;$T987)),""))))&amp;"",IF(Q987="","",""))&amp;""</f>
        <v/>
      </c>
      <c r="AZ987" t="str" cm="1">
        <f t="array" ref="AZ987">IFERROR(IF(R987&lt;&gt;"",R987,IF(OR($S987="",$T987=""),"",IF($T987&lt;&gt;"",_xlfn._xlws.FILTER(R:R,($BU:$BU=$BU987)*($I:$I=$I987)*($T:$T=$T987)*($S:$S=_xlfn.MINIFS($S:$S,$T:$T,"="&amp;$T987)),""))))&amp;"",IF(R987="","",""))&amp;""</f>
        <v/>
      </c>
      <c r="BA987" s="6">
        <f t="shared" si="1431"/>
        <v>88</v>
      </c>
      <c r="BB987">
        <f t="shared" ref="BB987:BD987" si="1463">BB986</f>
        <v>18987</v>
      </c>
      <c r="BC987" t="str">
        <f t="shared" si="1463"/>
        <v>Velodrome</v>
      </c>
      <c r="BD987" t="str">
        <f t="shared" si="1463"/>
        <v>Outlaws</v>
      </c>
      <c r="BE987" t="s">
        <v>7</v>
      </c>
      <c r="BF987" t="s">
        <v>172</v>
      </c>
      <c r="BI987" cm="1">
        <f t="array" ref="BI987">IFERROR(_xlfn._xlws.FILTER(shifts!A:A,(shifts!B:B=events!AD987)*(shifts!AG:AG&gt;=events!BK987)*(shifts!AH:AH&lt;=events!BL987)),BI986)</f>
        <v>39</v>
      </c>
      <c r="BJ987" s="15">
        <f t="shared" si="1433"/>
        <v>0</v>
      </c>
      <c r="BK987">
        <f t="shared" si="1434"/>
        <v>160</v>
      </c>
      <c r="BL987">
        <f t="shared" si="1435"/>
        <v>160</v>
      </c>
      <c r="BM987" s="15">
        <f>SUMIFS(BJ$2:BJ987,K$2:K987,"=Intermission")+SUMIFS(BJ$2:BJ987,K$2:K987,"=Timeout")</f>
        <v>0</v>
      </c>
      <c r="BN987">
        <f t="shared" si="1436"/>
        <v>0</v>
      </c>
      <c r="BO987" s="19">
        <f t="shared" si="1437"/>
        <v>920</v>
      </c>
      <c r="BP987">
        <f t="shared" si="1438"/>
        <v>915</v>
      </c>
      <c r="BQ987" s="17">
        <f t="shared" si="1439"/>
        <v>920</v>
      </c>
      <c r="BR987" t="str">
        <f t="shared" si="1440"/>
        <v>event_team_player_2</v>
      </c>
      <c r="BS987">
        <f>COUNTIFS(S$3:S987,"="&amp;S987,AI$3:AI987,"="&amp;AI987)</f>
        <v>2</v>
      </c>
      <c r="BT987" t="str">
        <f>IFERROR(VLOOKUP(BB987&amp;BU987&amp;X987,game_rosters!U:W,3,FALSE),"")</f>
        <v>P100004</v>
      </c>
      <c r="BU987" t="str">
        <f t="shared" si="1441"/>
        <v>Outlaws</v>
      </c>
    </row>
    <row r="988" spans="1:73" x14ac:dyDescent="0.2">
      <c r="A988" t="str">
        <f t="shared" si="1416"/>
        <v/>
      </c>
      <c r="I988" s="44">
        <v>91</v>
      </c>
      <c r="R988" s="51">
        <v>1</v>
      </c>
      <c r="S988">
        <v>515</v>
      </c>
      <c r="T988">
        <v>86</v>
      </c>
      <c r="X988">
        <v>91</v>
      </c>
      <c r="AA988">
        <f t="shared" si="1373"/>
        <v>1515</v>
      </c>
      <c r="AB988">
        <f t="shared" si="1374"/>
        <v>9086</v>
      </c>
      <c r="AC988">
        <f t="shared" si="1412"/>
        <v>9086</v>
      </c>
      <c r="AD988" s="6">
        <v>1</v>
      </c>
      <c r="AE988" t="s">
        <v>942</v>
      </c>
      <c r="AF988" t="s">
        <v>903</v>
      </c>
      <c r="AG988" t="s">
        <v>756</v>
      </c>
      <c r="AH988" t="s">
        <v>756</v>
      </c>
      <c r="AI988" t="str">
        <f t="shared" si="1417"/>
        <v>o</v>
      </c>
      <c r="AJ988" t="str">
        <f t="shared" si="1418"/>
        <v/>
      </c>
      <c r="AK988" t="str">
        <f t="shared" si="1419"/>
        <v/>
      </c>
      <c r="AL988" t="str">
        <f t="shared" si="1420"/>
        <v/>
      </c>
      <c r="AM988" t="str">
        <f t="shared" si="1421"/>
        <v/>
      </c>
      <c r="AN988" t="str">
        <f t="shared" si="1422"/>
        <v>Away</v>
      </c>
      <c r="AO988" t="str">
        <f t="shared" si="1423"/>
        <v>a</v>
      </c>
      <c r="AP988" t="str">
        <f t="shared" si="1424"/>
        <v/>
      </c>
      <c r="AQ988" t="str">
        <f t="shared" si="1425"/>
        <v/>
      </c>
      <c r="AR988" t="str">
        <f t="shared" si="1426"/>
        <v>Away</v>
      </c>
      <c r="AS988" t="str">
        <f t="shared" si="1427"/>
        <v>a</v>
      </c>
      <c r="AT988" t="str">
        <f t="shared" si="1428"/>
        <v>Defensive</v>
      </c>
      <c r="AU988" t="str">
        <f t="shared" si="1429"/>
        <v/>
      </c>
      <c r="AV988" t="str">
        <f t="shared" si="1430"/>
        <v/>
      </c>
      <c r="AW988" t="str" cm="1">
        <f t="array" ref="AW988">IFERROR(IF(O988&lt;&gt;"",O988,IF(OR($S988="",$T988=""),"",IF(O988&lt;&gt;"",O988,IF($T988&lt;&gt;"",_xlfn._xlws.FILTER(O:O,($BU:$BU=$BU988)*($I:$I=$I988)*($T:$T=$T988)*($S:$S=_xlfn.MINIFS($S:$S,$T:$T,"="&amp;$T988)),"")))))&amp;"",IF(O988="","",""))&amp;""</f>
        <v/>
      </c>
      <c r="AX988" t="str" cm="1">
        <f t="array" ref="AX988">IFERROR(IF(P988&lt;&gt;"",P988,IF(OR($S988="",$T988=""),"",IF($T988&lt;&gt;"",_xlfn._xlws.FILTER(P:P,($BU:$BU=$BU988)*($I:$I=$I988)*($T:$T=$T988)*($S:$S=_xlfn.MINIFS($S:$S,$T:$T,"="&amp;$T988)),""))))&amp;"",IF(P988="","",""))&amp;""</f>
        <v/>
      </c>
      <c r="AY988" t="str" cm="1">
        <f t="array" ref="AY988">IFERROR(IF(Q988&lt;&gt;"",Q988,IF(OR($S988="",$T988=""),"",IF($T988&lt;&gt;"",_xlfn._xlws.FILTER(Q:Q,($BU:$BU=$BU988)*($I:$I=$I988)*($T:$T=$T988)*($S:$S=_xlfn.MINIFS($S:$S,$T:$T,"="&amp;$T988)),""))))&amp;"",IF(Q988="","",""))&amp;""</f>
        <v/>
      </c>
      <c r="AZ988" t="str" cm="1">
        <f t="array" ref="AZ988">IFERROR(IF(R988&lt;&gt;"",R988,IF(OR($S988="",$T988=""),"",IF($T988&lt;&gt;"",_xlfn._xlws.FILTER(R:R,($BU:$BU=$BU988)*($I:$I=$I988)*($T:$T=$T988)*($S:$S=_xlfn.MINIFS($S:$S,$T:$T,"="&amp;$T988)),""))))&amp;"",IF(R988="","",""))&amp;""</f>
        <v>1</v>
      </c>
      <c r="BA988" s="6">
        <f t="shared" si="1431"/>
        <v>88</v>
      </c>
      <c r="BB988">
        <f t="shared" ref="BB988:BD988" si="1464">BB987</f>
        <v>18987</v>
      </c>
      <c r="BC988" t="str">
        <f t="shared" si="1464"/>
        <v>Velodrome</v>
      </c>
      <c r="BD988" t="str">
        <f t="shared" si="1464"/>
        <v>Outlaws</v>
      </c>
      <c r="BE988" t="s">
        <v>7</v>
      </c>
      <c r="BF988" t="s">
        <v>172</v>
      </c>
      <c r="BI988" cm="1">
        <f t="array" ref="BI988">IFERROR(_xlfn._xlws.FILTER(shifts!A:A,(shifts!B:B=events!AD988)*(shifts!AG:AG&gt;=events!BK988)*(shifts!AH:AH&lt;=events!BL988)),BI987)</f>
        <v>39</v>
      </c>
      <c r="BJ988" s="15">
        <f t="shared" si="1433"/>
        <v>0</v>
      </c>
      <c r="BK988">
        <f t="shared" si="1434"/>
        <v>160</v>
      </c>
      <c r="BL988">
        <f t="shared" si="1435"/>
        <v>160</v>
      </c>
      <c r="BM988" s="15">
        <f>SUMIFS(BJ$2:BJ988,K$2:K988,"=Intermission")+SUMIFS(BJ$2:BJ988,K$2:K988,"=Timeout")</f>
        <v>0</v>
      </c>
      <c r="BN988">
        <f t="shared" si="1436"/>
        <v>0</v>
      </c>
      <c r="BO988" s="19">
        <f t="shared" si="1437"/>
        <v>920</v>
      </c>
      <c r="BP988">
        <f t="shared" si="1438"/>
        <v>915</v>
      </c>
      <c r="BQ988" s="17">
        <f t="shared" si="1439"/>
        <v>920</v>
      </c>
      <c r="BR988" t="str">
        <f t="shared" si="1440"/>
        <v>opp_team_player_1</v>
      </c>
      <c r="BS988">
        <f>COUNTIFS(S$3:S988,"="&amp;S988,AI$3:AI988,"="&amp;AI988)</f>
        <v>1</v>
      </c>
      <c r="BT988" t="str">
        <f>IFERROR(VLOOKUP(BB988&amp;BU988&amp;X988,game_rosters!U:W,3,FALSE),"")</f>
        <v>P100002</v>
      </c>
      <c r="BU988" t="str">
        <f t="shared" si="1441"/>
        <v>Velodrome</v>
      </c>
    </row>
    <row r="989" spans="1:73" x14ac:dyDescent="0.2">
      <c r="A989">
        <f t="shared" si="1416"/>
        <v>1</v>
      </c>
      <c r="I989" s="44">
        <v>12</v>
      </c>
      <c r="K989" t="s">
        <v>238</v>
      </c>
      <c r="L989" t="s">
        <v>184</v>
      </c>
      <c r="M989" t="s">
        <v>89</v>
      </c>
      <c r="N989" t="s">
        <v>595</v>
      </c>
      <c r="O989" t="s">
        <v>569</v>
      </c>
      <c r="Q989" t="s">
        <v>595</v>
      </c>
      <c r="R989" s="51">
        <v>1</v>
      </c>
      <c r="S989">
        <v>516</v>
      </c>
      <c r="T989">
        <v>86</v>
      </c>
      <c r="W989" t="s">
        <v>731</v>
      </c>
      <c r="X989">
        <v>12</v>
      </c>
      <c r="Z989">
        <v>1</v>
      </c>
      <c r="AA989">
        <f t="shared" ref="AA989:AA1052" si="1465">S989+1000</f>
        <v>1516</v>
      </c>
      <c r="AB989">
        <f t="shared" ref="AB989:AB1052" si="1466">IF(T989&lt;&gt;"",9000+T989,"")</f>
        <v>9086</v>
      </c>
      <c r="AC989">
        <f t="shared" si="1412"/>
        <v>9086</v>
      </c>
      <c r="AD989" s="6">
        <v>1</v>
      </c>
      <c r="AE989" t="s">
        <v>942</v>
      </c>
      <c r="AF989" t="s">
        <v>903</v>
      </c>
      <c r="AG989" t="s">
        <v>756</v>
      </c>
      <c r="AH989" t="s">
        <v>756</v>
      </c>
      <c r="AI989" t="str">
        <f t="shared" si="1417"/>
        <v>e</v>
      </c>
      <c r="AJ989" t="str">
        <f t="shared" si="1418"/>
        <v/>
      </c>
      <c r="AK989" t="str">
        <f t="shared" si="1419"/>
        <v/>
      </c>
      <c r="AL989" t="str">
        <f t="shared" si="1420"/>
        <v/>
      </c>
      <c r="AM989" t="str">
        <f t="shared" si="1421"/>
        <v/>
      </c>
      <c r="AN989" t="str">
        <f t="shared" si="1422"/>
        <v>Away</v>
      </c>
      <c r="AO989" t="str">
        <f t="shared" si="1423"/>
        <v>a</v>
      </c>
      <c r="AP989" t="str">
        <f t="shared" si="1424"/>
        <v/>
      </c>
      <c r="AQ989" t="str">
        <f t="shared" si="1425"/>
        <v/>
      </c>
      <c r="AR989" t="str">
        <f t="shared" si="1426"/>
        <v>Away</v>
      </c>
      <c r="AS989" t="str">
        <f t="shared" si="1427"/>
        <v>a</v>
      </c>
      <c r="AT989" t="str">
        <f t="shared" si="1428"/>
        <v>Offensive</v>
      </c>
      <c r="AU989" t="str">
        <f t="shared" si="1429"/>
        <v/>
      </c>
      <c r="AV989" t="str">
        <f t="shared" si="1430"/>
        <v/>
      </c>
      <c r="AW989" t="str" cm="1">
        <f t="array" ref="AW989">IFERROR(IF(O989&lt;&gt;"",O989,IF(OR($S989="",$T989=""),"",IF(O989&lt;&gt;"",O989,IF($T989&lt;&gt;"",_xlfn._xlws.FILTER(O:O,($BU:$BU=$BU989)*($I:$I=$I989)*($T:$T=$T989)*($S:$S=_xlfn.MINIFS($S:$S,$T:$T,"="&amp;$T989)),"")))))&amp;"",IF(O989="","",""))&amp;""</f>
        <v>OffensivePlay_Zone-Breakout</v>
      </c>
      <c r="AX989" t="str" cm="1">
        <f t="array" ref="AX989">IFERROR(IF(P989&lt;&gt;"",P989,IF(OR($S989="",$T989=""),"",IF($T989&lt;&gt;"",_xlfn._xlws.FILTER(P:P,($BU:$BU=$BU989)*($I:$I=$I989)*($T:$T=$T989)*($S:$S=_xlfn.MINIFS($S:$S,$T:$T,"="&amp;$T989)),""))))&amp;"",IF(P989="","",""))&amp;""</f>
        <v/>
      </c>
      <c r="AY989" t="str" cm="1">
        <f t="array" ref="AY989">IFERROR(IF(Q989&lt;&gt;"",Q989,IF(OR($S989="",$T989=""),"",IF($T989&lt;&gt;"",_xlfn._xlws.FILTER(Q:Q,($BU:$BU=$BU989)*($I:$I=$I989)*($T:$T=$T989)*($S:$S=_xlfn.MINIFS($S:$S,$T:$T,"="&amp;$T989)),""))))&amp;"",IF(Q989="","",""))&amp;""</f>
        <v>s</v>
      </c>
      <c r="AZ989" t="str" cm="1">
        <f t="array" ref="AZ989">IFERROR(IF(R989&lt;&gt;"",R989,IF(OR($S989="",$T989=""),"",IF($T989&lt;&gt;"",_xlfn._xlws.FILTER(R:R,($BU:$BU=$BU989)*($I:$I=$I989)*($T:$T=$T989)*($S:$S=_xlfn.MINIFS($S:$S,$T:$T,"="&amp;$T989)),""))))&amp;"",IF(R989="","",""))&amp;""</f>
        <v>1</v>
      </c>
      <c r="BA989" s="6">
        <f t="shared" si="1431"/>
        <v>89</v>
      </c>
      <c r="BB989">
        <f t="shared" ref="BB989:BD989" si="1467">BB988</f>
        <v>18987</v>
      </c>
      <c r="BC989" t="str">
        <f t="shared" si="1467"/>
        <v>Velodrome</v>
      </c>
      <c r="BD989" t="str">
        <f t="shared" si="1467"/>
        <v>Outlaws</v>
      </c>
      <c r="BE989" t="s">
        <v>238</v>
      </c>
      <c r="BF989" t="s">
        <v>184</v>
      </c>
      <c r="BI989" cm="1">
        <f t="array" ref="BI989">IFERROR(_xlfn._xlws.FILTER(shifts!A:A,(shifts!B:B=events!AD989)*(shifts!AG:AG&gt;=events!BK989)*(shifts!AH:AH&lt;=events!BL989)),BI988)</f>
        <v>39</v>
      </c>
      <c r="BJ989" s="15">
        <f t="shared" si="1433"/>
        <v>0</v>
      </c>
      <c r="BK989">
        <f t="shared" si="1434"/>
        <v>160</v>
      </c>
      <c r="BL989">
        <f t="shared" si="1435"/>
        <v>160</v>
      </c>
      <c r="BM989" s="15">
        <f>SUMIFS(BJ$2:BJ989,K$2:K989,"=Intermission")+SUMIFS(BJ$2:BJ989,K$2:K989,"=Timeout")</f>
        <v>0</v>
      </c>
      <c r="BN989">
        <f t="shared" si="1436"/>
        <v>0</v>
      </c>
      <c r="BO989" s="19">
        <f t="shared" si="1437"/>
        <v>920</v>
      </c>
      <c r="BP989">
        <f t="shared" si="1438"/>
        <v>915</v>
      </c>
      <c r="BQ989" s="17">
        <f t="shared" si="1439"/>
        <v>920</v>
      </c>
      <c r="BR989" t="str">
        <f t="shared" si="1440"/>
        <v>event_team_player_1</v>
      </c>
      <c r="BS989">
        <f>COUNTIFS(S$3:S989,"="&amp;S989,AI$3:AI989,"="&amp;AI989)</f>
        <v>1</v>
      </c>
      <c r="BT989" t="str">
        <f>IFERROR(VLOOKUP(BB989&amp;BU989&amp;X989,game_rosters!U:W,3,FALSE),"")</f>
        <v>P100214</v>
      </c>
      <c r="BU989" t="str">
        <f t="shared" si="1441"/>
        <v>Outlaws</v>
      </c>
    </row>
    <row r="990" spans="1:73" x14ac:dyDescent="0.2">
      <c r="A990" t="str">
        <f t="shared" si="1416"/>
        <v/>
      </c>
      <c r="I990" s="44">
        <v>3</v>
      </c>
      <c r="S990">
        <v>516</v>
      </c>
      <c r="T990">
        <v>86</v>
      </c>
      <c r="X990">
        <v>3</v>
      </c>
      <c r="Z990">
        <v>1</v>
      </c>
      <c r="AA990">
        <f t="shared" si="1465"/>
        <v>1516</v>
      </c>
      <c r="AB990">
        <f t="shared" si="1466"/>
        <v>9086</v>
      </c>
      <c r="AC990">
        <f t="shared" si="1412"/>
        <v>9086</v>
      </c>
      <c r="AD990" s="6">
        <v>1</v>
      </c>
      <c r="AE990" t="s">
        <v>942</v>
      </c>
      <c r="AF990" t="s">
        <v>903</v>
      </c>
      <c r="AG990" t="s">
        <v>756</v>
      </c>
      <c r="AH990" t="s">
        <v>756</v>
      </c>
      <c r="AI990" t="str">
        <f t="shared" si="1417"/>
        <v>e</v>
      </c>
      <c r="AJ990" t="str">
        <f t="shared" si="1418"/>
        <v/>
      </c>
      <c r="AK990" t="str">
        <f t="shared" si="1419"/>
        <v/>
      </c>
      <c r="AL990" t="str">
        <f t="shared" si="1420"/>
        <v/>
      </c>
      <c r="AM990" t="str">
        <f t="shared" si="1421"/>
        <v/>
      </c>
      <c r="AN990" t="str">
        <f t="shared" si="1422"/>
        <v>Away</v>
      </c>
      <c r="AO990" t="str">
        <f t="shared" si="1423"/>
        <v>a</v>
      </c>
      <c r="AP990" t="str">
        <f t="shared" si="1424"/>
        <v/>
      </c>
      <c r="AQ990" t="str">
        <f t="shared" si="1425"/>
        <v/>
      </c>
      <c r="AR990" t="str">
        <f t="shared" si="1426"/>
        <v>Away</v>
      </c>
      <c r="AS990" t="str">
        <f t="shared" si="1427"/>
        <v>a</v>
      </c>
      <c r="AT990" t="str">
        <f t="shared" si="1428"/>
        <v>Offensive</v>
      </c>
      <c r="AU990" t="str">
        <f t="shared" si="1429"/>
        <v/>
      </c>
      <c r="AV990" t="str">
        <f t="shared" si="1430"/>
        <v/>
      </c>
      <c r="AW990" t="str" cm="1">
        <f t="array" ref="AW990">IFERROR(IF(O990&lt;&gt;"",O990,IF(OR($S990="",$T990=""),"",IF(O990&lt;&gt;"",O990,IF($T990&lt;&gt;"",_xlfn._xlws.FILTER(O:O,($BU:$BU=$BU990)*($I:$I=$I990)*($T:$T=$T990)*($S:$S=_xlfn.MINIFS($S:$S,$T:$T,"="&amp;$T990)),"")))))&amp;"",IF(O990="","",""))&amp;""</f>
        <v/>
      </c>
      <c r="AX990" t="str" cm="1">
        <f t="array" ref="AX990">IFERROR(IF(P990&lt;&gt;"",P990,IF(OR($S990="",$T990=""),"",IF($T990&lt;&gt;"",_xlfn._xlws.FILTER(P:P,($BU:$BU=$BU990)*($I:$I=$I990)*($T:$T=$T990)*($S:$S=_xlfn.MINIFS($S:$S,$T:$T,"="&amp;$T990)),""))))&amp;"",IF(P990="","",""))&amp;""</f>
        <v/>
      </c>
      <c r="AY990" t="str" cm="1">
        <f t="array" ref="AY990">IFERROR(IF(Q990&lt;&gt;"",Q990,IF(OR($S990="",$T990=""),"",IF($T990&lt;&gt;"",_xlfn._xlws.FILTER(Q:Q,($BU:$BU=$BU990)*($I:$I=$I990)*($T:$T=$T990)*($S:$S=_xlfn.MINIFS($S:$S,$T:$T,"="&amp;$T990)),""))))&amp;"",IF(Q990="","",""))&amp;""</f>
        <v/>
      </c>
      <c r="AZ990" t="str" cm="1">
        <f t="array" ref="AZ990">IFERROR(IF(R990&lt;&gt;"",R990,IF(OR($S990="",$T990=""),"",IF($T990&lt;&gt;"",_xlfn._xlws.FILTER(R:R,($BU:$BU=$BU990)*($I:$I=$I990)*($T:$T=$T990)*($S:$S=_xlfn.MINIFS($S:$S,$T:$T,"="&amp;$T990)),""))))&amp;"",IF(R990="","",""))&amp;""</f>
        <v/>
      </c>
      <c r="BA990" s="6">
        <f t="shared" si="1431"/>
        <v>89</v>
      </c>
      <c r="BB990">
        <f t="shared" ref="BB990:BD990" si="1468">BB989</f>
        <v>18987</v>
      </c>
      <c r="BC990" t="str">
        <f t="shared" si="1468"/>
        <v>Velodrome</v>
      </c>
      <c r="BD990" t="str">
        <f t="shared" si="1468"/>
        <v>Outlaws</v>
      </c>
      <c r="BE990" t="s">
        <v>238</v>
      </c>
      <c r="BF990" t="s">
        <v>184</v>
      </c>
      <c r="BI990" cm="1">
        <f t="array" ref="BI990">IFERROR(_xlfn._xlws.FILTER(shifts!A:A,(shifts!B:B=events!AD990)*(shifts!AG:AG&gt;=events!BK990)*(shifts!AH:AH&lt;=events!BL990)),BI989)</f>
        <v>39</v>
      </c>
      <c r="BJ990" s="15">
        <f t="shared" si="1433"/>
        <v>0</v>
      </c>
      <c r="BK990">
        <f t="shared" si="1434"/>
        <v>160</v>
      </c>
      <c r="BL990">
        <f t="shared" si="1435"/>
        <v>160</v>
      </c>
      <c r="BM990" s="15">
        <f>SUMIFS(BJ$2:BJ990,K$2:K990,"=Intermission")+SUMIFS(BJ$2:BJ990,K$2:K990,"=Timeout")</f>
        <v>0</v>
      </c>
      <c r="BN990">
        <f t="shared" si="1436"/>
        <v>0</v>
      </c>
      <c r="BO990" s="19">
        <f t="shared" si="1437"/>
        <v>920</v>
      </c>
      <c r="BP990">
        <f t="shared" si="1438"/>
        <v>915</v>
      </c>
      <c r="BQ990" s="17">
        <f t="shared" si="1439"/>
        <v>920</v>
      </c>
      <c r="BR990" t="str">
        <f t="shared" si="1440"/>
        <v>event_team_player_2</v>
      </c>
      <c r="BS990">
        <f>COUNTIFS(S$3:S990,"="&amp;S990,AI$3:AI990,"="&amp;AI990)</f>
        <v>2</v>
      </c>
      <c r="BT990" t="str">
        <f>IFERROR(VLOOKUP(BB990&amp;BU990&amp;X990,game_rosters!U:W,3,FALSE),"")</f>
        <v>P100004</v>
      </c>
      <c r="BU990" t="str">
        <f t="shared" si="1441"/>
        <v>Outlaws</v>
      </c>
    </row>
    <row r="991" spans="1:73" x14ac:dyDescent="0.2">
      <c r="A991" t="str">
        <f t="shared" si="1416"/>
        <v/>
      </c>
      <c r="I991" s="44">
        <v>91</v>
      </c>
      <c r="R991" s="51">
        <v>1</v>
      </c>
      <c r="S991">
        <v>516</v>
      </c>
      <c r="T991">
        <v>86</v>
      </c>
      <c r="X991">
        <v>91</v>
      </c>
      <c r="AA991">
        <f t="shared" si="1465"/>
        <v>1516</v>
      </c>
      <c r="AB991">
        <f t="shared" si="1466"/>
        <v>9086</v>
      </c>
      <c r="AC991">
        <f t="shared" si="1412"/>
        <v>9086</v>
      </c>
      <c r="AD991" s="6">
        <v>1</v>
      </c>
      <c r="AE991" t="s">
        <v>942</v>
      </c>
      <c r="AF991" t="s">
        <v>903</v>
      </c>
      <c r="AG991" t="s">
        <v>756</v>
      </c>
      <c r="AH991" t="s">
        <v>756</v>
      </c>
      <c r="AI991" t="str">
        <f t="shared" si="1417"/>
        <v>o</v>
      </c>
      <c r="AJ991" t="str">
        <f t="shared" si="1418"/>
        <v/>
      </c>
      <c r="AK991" t="str">
        <f t="shared" si="1419"/>
        <v/>
      </c>
      <c r="AL991" t="str">
        <f t="shared" si="1420"/>
        <v/>
      </c>
      <c r="AM991" t="str">
        <f t="shared" si="1421"/>
        <v/>
      </c>
      <c r="AN991" t="str">
        <f t="shared" si="1422"/>
        <v>Away</v>
      </c>
      <c r="AO991" t="str">
        <f t="shared" si="1423"/>
        <v>a</v>
      </c>
      <c r="AP991" t="str">
        <f t="shared" si="1424"/>
        <v/>
      </c>
      <c r="AQ991" t="str">
        <f t="shared" si="1425"/>
        <v/>
      </c>
      <c r="AR991" t="str">
        <f t="shared" si="1426"/>
        <v>Away</v>
      </c>
      <c r="AS991" t="str">
        <f t="shared" si="1427"/>
        <v>a</v>
      </c>
      <c r="AT991" t="str">
        <f t="shared" si="1428"/>
        <v>Defensive</v>
      </c>
      <c r="AU991" t="str">
        <f t="shared" si="1429"/>
        <v/>
      </c>
      <c r="AV991" t="str">
        <f t="shared" si="1430"/>
        <v/>
      </c>
      <c r="AW991" t="str" cm="1">
        <f t="array" ref="AW991">IFERROR(IF(O991&lt;&gt;"",O991,IF(OR($S991="",$T991=""),"",IF(O991&lt;&gt;"",O991,IF($T991&lt;&gt;"",_xlfn._xlws.FILTER(O:O,($BU:$BU=$BU991)*($I:$I=$I991)*($T:$T=$T991)*($S:$S=_xlfn.MINIFS($S:$S,$T:$T,"="&amp;$T991)),"")))))&amp;"",IF(O991="","",""))&amp;""</f>
        <v/>
      </c>
      <c r="AX991" t="str" cm="1">
        <f t="array" ref="AX991">IFERROR(IF(P991&lt;&gt;"",P991,IF(OR($S991="",$T991=""),"",IF($T991&lt;&gt;"",_xlfn._xlws.FILTER(P:P,($BU:$BU=$BU991)*($I:$I=$I991)*($T:$T=$T991)*($S:$S=_xlfn.MINIFS($S:$S,$T:$T,"="&amp;$T991)),""))))&amp;"",IF(P991="","",""))&amp;""</f>
        <v/>
      </c>
      <c r="AY991" t="str" cm="1">
        <f t="array" ref="AY991">IFERROR(IF(Q991&lt;&gt;"",Q991,IF(OR($S991="",$T991=""),"",IF($T991&lt;&gt;"",_xlfn._xlws.FILTER(Q:Q,($BU:$BU=$BU991)*($I:$I=$I991)*($T:$T=$T991)*($S:$S=_xlfn.MINIFS($S:$S,$T:$T,"="&amp;$T991)),""))))&amp;"",IF(Q991="","",""))&amp;""</f>
        <v/>
      </c>
      <c r="AZ991" t="str" cm="1">
        <f t="array" ref="AZ991">IFERROR(IF(R991&lt;&gt;"",R991,IF(OR($S991="",$T991=""),"",IF($T991&lt;&gt;"",_xlfn._xlws.FILTER(R:R,($BU:$BU=$BU991)*($I:$I=$I991)*($T:$T=$T991)*($S:$S=_xlfn.MINIFS($S:$S,$T:$T,"="&amp;$T991)),""))))&amp;"",IF(R991="","",""))&amp;""</f>
        <v>1</v>
      </c>
      <c r="BA991" s="6">
        <f t="shared" si="1431"/>
        <v>89</v>
      </c>
      <c r="BB991">
        <f t="shared" ref="BB991:BD991" si="1469">BB990</f>
        <v>18987</v>
      </c>
      <c r="BC991" t="str">
        <f t="shared" si="1469"/>
        <v>Velodrome</v>
      </c>
      <c r="BD991" t="str">
        <f t="shared" si="1469"/>
        <v>Outlaws</v>
      </c>
      <c r="BE991" t="s">
        <v>238</v>
      </c>
      <c r="BF991" t="s">
        <v>184</v>
      </c>
      <c r="BI991" cm="1">
        <f t="array" ref="BI991">IFERROR(_xlfn._xlws.FILTER(shifts!A:A,(shifts!B:B=events!AD991)*(shifts!AG:AG&gt;=events!BK991)*(shifts!AH:AH&lt;=events!BL991)),BI990)</f>
        <v>39</v>
      </c>
      <c r="BJ991" s="15">
        <f t="shared" si="1433"/>
        <v>0</v>
      </c>
      <c r="BK991">
        <f t="shared" si="1434"/>
        <v>160</v>
      </c>
      <c r="BL991">
        <f t="shared" si="1435"/>
        <v>160</v>
      </c>
      <c r="BM991" s="15">
        <f>SUMIFS(BJ$2:BJ991,K$2:K991,"=Intermission")+SUMIFS(BJ$2:BJ991,K$2:K991,"=Timeout")</f>
        <v>0</v>
      </c>
      <c r="BN991">
        <f t="shared" si="1436"/>
        <v>0</v>
      </c>
      <c r="BO991" s="19">
        <f t="shared" si="1437"/>
        <v>920</v>
      </c>
      <c r="BP991">
        <f t="shared" si="1438"/>
        <v>915</v>
      </c>
      <c r="BQ991" s="17">
        <f t="shared" si="1439"/>
        <v>920</v>
      </c>
      <c r="BR991" t="str">
        <f t="shared" si="1440"/>
        <v>opp_team_player_1</v>
      </c>
      <c r="BS991">
        <f>COUNTIFS(S$3:S991,"="&amp;S991,AI$3:AI991,"="&amp;AI991)</f>
        <v>1</v>
      </c>
      <c r="BT991" t="str">
        <f>IFERROR(VLOOKUP(BB991&amp;BU991&amp;X991,game_rosters!U:W,3,FALSE),"")</f>
        <v>P100002</v>
      </c>
      <c r="BU991" t="str">
        <f t="shared" si="1441"/>
        <v>Velodrome</v>
      </c>
    </row>
    <row r="992" spans="1:73" x14ac:dyDescent="0.2">
      <c r="A992">
        <f t="shared" si="1416"/>
        <v>1</v>
      </c>
      <c r="I992" s="44">
        <v>3</v>
      </c>
      <c r="K992" t="s">
        <v>13</v>
      </c>
      <c r="R992" s="51">
        <v>1</v>
      </c>
      <c r="S992">
        <v>517</v>
      </c>
      <c r="T992" t="s">
        <v>756</v>
      </c>
      <c r="W992" t="s">
        <v>731</v>
      </c>
      <c r="X992">
        <v>3</v>
      </c>
      <c r="Z992">
        <v>1</v>
      </c>
      <c r="AA992">
        <f t="shared" si="1465"/>
        <v>1517</v>
      </c>
      <c r="AB992" t="str">
        <f t="shared" si="1466"/>
        <v/>
      </c>
      <c r="AC992">
        <f t="shared" si="1412"/>
        <v>1517</v>
      </c>
      <c r="AD992" s="6">
        <v>1</v>
      </c>
      <c r="AE992" t="s">
        <v>942</v>
      </c>
      <c r="AF992" t="s">
        <v>749</v>
      </c>
      <c r="AG992" t="s">
        <v>942</v>
      </c>
      <c r="AH992" t="s">
        <v>926</v>
      </c>
      <c r="AI992" t="str">
        <f t="shared" si="1417"/>
        <v>e</v>
      </c>
      <c r="AJ992" t="str">
        <f t="shared" si="1418"/>
        <v/>
      </c>
      <c r="AK992" t="str">
        <f t="shared" si="1419"/>
        <v/>
      </c>
      <c r="AL992" t="str">
        <f t="shared" si="1420"/>
        <v/>
      </c>
      <c r="AM992" t="str">
        <f t="shared" si="1421"/>
        <v/>
      </c>
      <c r="AN992" t="str">
        <f t="shared" si="1422"/>
        <v>Away</v>
      </c>
      <c r="AO992" t="str">
        <f t="shared" si="1423"/>
        <v>a</v>
      </c>
      <c r="AP992" t="str">
        <f t="shared" si="1424"/>
        <v/>
      </c>
      <c r="AQ992" t="str">
        <f t="shared" si="1425"/>
        <v/>
      </c>
      <c r="AR992" t="str">
        <f t="shared" si="1426"/>
        <v>Away</v>
      </c>
      <c r="AS992" t="str">
        <f t="shared" si="1427"/>
        <v>a</v>
      </c>
      <c r="AT992" t="str">
        <f t="shared" si="1428"/>
        <v>Offensive</v>
      </c>
      <c r="AU992" t="str">
        <f t="shared" si="1429"/>
        <v/>
      </c>
      <c r="AV992" t="str">
        <f t="shared" si="1430"/>
        <v/>
      </c>
      <c r="AW992" t="str" cm="1">
        <f t="array" ref="AW992">IFERROR(IF(O992&lt;&gt;"",O992,IF(OR($S992="",$T992=""),"",IF(O992&lt;&gt;"",O992,IF($T992&lt;&gt;"",_xlfn._xlws.FILTER(O:O,($BU:$BU=$BU992)*($I:$I=$I992)*($T:$T=$T992)*($S:$S=_xlfn.MINIFS($S:$S,$T:$T,"="&amp;$T992)),"")))))&amp;"",IF(O992="","",""))&amp;""</f>
        <v/>
      </c>
      <c r="AX992" t="str" cm="1">
        <f t="array" ref="AX992">IFERROR(IF(P992&lt;&gt;"",P992,IF(OR($S992="",$T992=""),"",IF($T992&lt;&gt;"",_xlfn._xlws.FILTER(P:P,($BU:$BU=$BU992)*($I:$I=$I992)*($T:$T=$T992)*($S:$S=_xlfn.MINIFS($S:$S,$T:$T,"="&amp;$T992)),""))))&amp;"",IF(P992="","",""))&amp;""</f>
        <v/>
      </c>
      <c r="AY992" t="str" cm="1">
        <f t="array" ref="AY992">IFERROR(IF(Q992&lt;&gt;"",Q992,IF(OR($S992="",$T992=""),"",IF($T992&lt;&gt;"",_xlfn._xlws.FILTER(Q:Q,($BU:$BU=$BU992)*($I:$I=$I992)*($T:$T=$T992)*($S:$S=_xlfn.MINIFS($S:$S,$T:$T,"="&amp;$T992)),""))))&amp;"",IF(Q992="","",""))&amp;""</f>
        <v/>
      </c>
      <c r="AZ992" t="str" cm="1">
        <f t="array" ref="AZ992">IFERROR(IF(R992&lt;&gt;"",R992,IF(OR($S992="",$T992=""),"",IF($T992&lt;&gt;"",_xlfn._xlws.FILTER(R:R,($BU:$BU=$BU992)*($I:$I=$I992)*($T:$T=$T992)*($S:$S=_xlfn.MINIFS($S:$S,$T:$T,"="&amp;$T992)),""))))&amp;"",IF(R992="","",""))&amp;""</f>
        <v>1</v>
      </c>
      <c r="BA992" s="6">
        <f t="shared" si="1431"/>
        <v>89</v>
      </c>
      <c r="BB992">
        <f t="shared" ref="BB992:BD992" si="1470">BB991</f>
        <v>18987</v>
      </c>
      <c r="BC992" t="str">
        <f t="shared" si="1470"/>
        <v>Velodrome</v>
      </c>
      <c r="BD992" t="str">
        <f t="shared" si="1470"/>
        <v>Outlaws</v>
      </c>
      <c r="BE992" t="s">
        <v>13</v>
      </c>
      <c r="BF992" t="s">
        <v>756</v>
      </c>
      <c r="BI992" cm="1">
        <f t="array" ref="BI992">IFERROR(_xlfn._xlws.FILTER(shifts!A:A,(shifts!B:B=events!AD992)*(shifts!AG:AG&gt;=events!BK992)*(shifts!AH:AH&lt;=events!BL992)),BI991)</f>
        <v>39</v>
      </c>
      <c r="BJ992" s="15">
        <f t="shared" si="1433"/>
        <v>5</v>
      </c>
      <c r="BK992">
        <f t="shared" si="1434"/>
        <v>159</v>
      </c>
      <c r="BL992">
        <f t="shared" si="1435"/>
        <v>154</v>
      </c>
      <c r="BM992" s="15">
        <f>SUMIFS(BJ$2:BJ992,K$2:K992,"=Intermission")+SUMIFS(BJ$2:BJ992,K$2:K992,"=Timeout")</f>
        <v>0</v>
      </c>
      <c r="BN992">
        <f t="shared" si="1436"/>
        <v>0</v>
      </c>
      <c r="BO992" s="19">
        <f t="shared" si="1437"/>
        <v>921</v>
      </c>
      <c r="BP992">
        <f t="shared" si="1438"/>
        <v>916</v>
      </c>
      <c r="BQ992" s="17">
        <f t="shared" si="1439"/>
        <v>926</v>
      </c>
      <c r="BR992" t="str">
        <f t="shared" si="1440"/>
        <v>event_team_player_1</v>
      </c>
      <c r="BS992">
        <f>COUNTIFS(S$3:S992,"="&amp;S992,AI$3:AI992,"="&amp;AI992)</f>
        <v>1</v>
      </c>
      <c r="BT992" t="str">
        <f>IFERROR(VLOOKUP(BB992&amp;BU992&amp;X992,game_rosters!U:W,3,FALSE),"")</f>
        <v>P100004</v>
      </c>
      <c r="BU992" t="str">
        <f t="shared" si="1441"/>
        <v>Outlaws</v>
      </c>
    </row>
    <row r="993" spans="1:73" x14ac:dyDescent="0.2">
      <c r="A993" t="str">
        <f t="shared" si="1416"/>
        <v/>
      </c>
      <c r="I993" s="44">
        <v>70</v>
      </c>
      <c r="O993" t="s">
        <v>601</v>
      </c>
      <c r="Q993" t="s">
        <v>595</v>
      </c>
      <c r="R993" s="51">
        <v>1</v>
      </c>
      <c r="S993">
        <v>517</v>
      </c>
      <c r="T993" t="s">
        <v>756</v>
      </c>
      <c r="X993">
        <v>70</v>
      </c>
      <c r="AA993">
        <f t="shared" si="1465"/>
        <v>1517</v>
      </c>
      <c r="AB993" t="str">
        <f t="shared" si="1466"/>
        <v/>
      </c>
      <c r="AC993">
        <f t="shared" si="1412"/>
        <v>1517</v>
      </c>
      <c r="AD993" s="6">
        <v>1</v>
      </c>
      <c r="AE993" t="s">
        <v>942</v>
      </c>
      <c r="AF993" t="s">
        <v>749</v>
      </c>
      <c r="AG993" t="s">
        <v>942</v>
      </c>
      <c r="AH993" t="s">
        <v>926</v>
      </c>
      <c r="AI993" t="str">
        <f t="shared" si="1417"/>
        <v>o</v>
      </c>
      <c r="AJ993" t="str">
        <f t="shared" si="1418"/>
        <v/>
      </c>
      <c r="AK993" t="str">
        <f t="shared" si="1419"/>
        <v/>
      </c>
      <c r="AL993" t="str">
        <f t="shared" si="1420"/>
        <v/>
      </c>
      <c r="AM993" t="str">
        <f t="shared" si="1421"/>
        <v/>
      </c>
      <c r="AN993" t="str">
        <f t="shared" si="1422"/>
        <v>Away</v>
      </c>
      <c r="AO993" t="str">
        <f t="shared" si="1423"/>
        <v>a</v>
      </c>
      <c r="AP993" t="str">
        <f t="shared" si="1424"/>
        <v/>
      </c>
      <c r="AQ993" t="str">
        <f t="shared" si="1425"/>
        <v/>
      </c>
      <c r="AR993" t="str">
        <f t="shared" si="1426"/>
        <v>Away</v>
      </c>
      <c r="AS993" t="str">
        <f t="shared" si="1427"/>
        <v>a</v>
      </c>
      <c r="AT993" t="str">
        <f t="shared" si="1428"/>
        <v>Defensive</v>
      </c>
      <c r="AU993" t="str">
        <f t="shared" si="1429"/>
        <v/>
      </c>
      <c r="AV993" t="str">
        <f t="shared" si="1430"/>
        <v/>
      </c>
      <c r="AW993" t="str" cm="1">
        <f t="array" ref="AW993">IFERROR(IF(O993&lt;&gt;"",O993,IF(OR($S993="",$T993=""),"",IF(O993&lt;&gt;"",O993,IF($T993&lt;&gt;"",_xlfn._xlws.FILTER(O:O,($BU:$BU=$BU993)*($I:$I=$I993)*($T:$T=$T993)*($S:$S=_xlfn.MINIFS($S:$S,$T:$T,"="&amp;$T993)),"")))))&amp;"",IF(O993="","",""))&amp;""</f>
        <v>Defensive_PlayPossession-PokeCheck</v>
      </c>
      <c r="AX993" t="str" cm="1">
        <f t="array" ref="AX993">IFERROR(IF(P993&lt;&gt;"",P993,IF(OR($S993="",$T993=""),"",IF($T993&lt;&gt;"",_xlfn._xlws.FILTER(P:P,($BU:$BU=$BU993)*($I:$I=$I993)*($T:$T=$T993)*($S:$S=_xlfn.MINIFS($S:$S,$T:$T,"="&amp;$T993)),""))))&amp;"",IF(P993="","",""))&amp;""</f>
        <v/>
      </c>
      <c r="AY993" t="str" cm="1">
        <f t="array" ref="AY993">IFERROR(IF(Q993&lt;&gt;"",Q993,IF(OR($S993="",$T993=""),"",IF($T993&lt;&gt;"",_xlfn._xlws.FILTER(Q:Q,($BU:$BU=$BU993)*($I:$I=$I993)*($T:$T=$T993)*($S:$S=_xlfn.MINIFS($S:$S,$T:$T,"="&amp;$T993)),""))))&amp;"",IF(Q993="","",""))&amp;""</f>
        <v>s</v>
      </c>
      <c r="AZ993" t="str" cm="1">
        <f t="array" ref="AZ993">IFERROR(IF(R993&lt;&gt;"",R993,IF(OR($S993="",$T993=""),"",IF($T993&lt;&gt;"",_xlfn._xlws.FILTER(R:R,($BU:$BU=$BU993)*($I:$I=$I993)*($T:$T=$T993)*($S:$S=_xlfn.MINIFS($S:$S,$T:$T,"="&amp;$T993)),""))))&amp;"",IF(R993="","",""))&amp;""</f>
        <v>1</v>
      </c>
      <c r="BA993" s="6">
        <f t="shared" si="1431"/>
        <v>89</v>
      </c>
      <c r="BB993">
        <f t="shared" ref="BB993:BD993" si="1471">BB992</f>
        <v>18987</v>
      </c>
      <c r="BC993" t="str">
        <f t="shared" si="1471"/>
        <v>Velodrome</v>
      </c>
      <c r="BD993" t="str">
        <f t="shared" si="1471"/>
        <v>Outlaws</v>
      </c>
      <c r="BE993" t="s">
        <v>13</v>
      </c>
      <c r="BF993" t="s">
        <v>756</v>
      </c>
      <c r="BI993" cm="1">
        <f t="array" ref="BI993">IFERROR(_xlfn._xlws.FILTER(shifts!A:A,(shifts!B:B=events!AD993)*(shifts!AG:AG&gt;=events!BK993)*(shifts!AH:AH&lt;=events!BL993)),BI992)</f>
        <v>39</v>
      </c>
      <c r="BJ993" s="15">
        <f t="shared" si="1433"/>
        <v>5</v>
      </c>
      <c r="BK993">
        <f t="shared" si="1434"/>
        <v>159</v>
      </c>
      <c r="BL993">
        <f t="shared" si="1435"/>
        <v>154</v>
      </c>
      <c r="BM993" s="15">
        <f>SUMIFS(BJ$2:BJ993,K$2:K993,"=Intermission")+SUMIFS(BJ$2:BJ993,K$2:K993,"=Timeout")</f>
        <v>0</v>
      </c>
      <c r="BN993">
        <f t="shared" si="1436"/>
        <v>0</v>
      </c>
      <c r="BO993" s="19">
        <f t="shared" si="1437"/>
        <v>921</v>
      </c>
      <c r="BP993">
        <f t="shared" si="1438"/>
        <v>916</v>
      </c>
      <c r="BQ993" s="17">
        <f t="shared" si="1439"/>
        <v>926</v>
      </c>
      <c r="BR993" t="str">
        <f t="shared" si="1440"/>
        <v>opp_team_player_1</v>
      </c>
      <c r="BS993">
        <f>COUNTIFS(S$3:S993,"="&amp;S993,AI$3:AI993,"="&amp;AI993)</f>
        <v>1</v>
      </c>
      <c r="BT993" t="str">
        <f>IFERROR(VLOOKUP(BB993&amp;BU993&amp;X993,game_rosters!U:W,3,FALSE),"")</f>
        <v>P100001</v>
      </c>
      <c r="BU993" t="str">
        <f t="shared" si="1441"/>
        <v>Velodrome</v>
      </c>
    </row>
    <row r="994" spans="1:73" x14ac:dyDescent="0.2">
      <c r="A994">
        <f t="shared" si="1416"/>
        <v>1</v>
      </c>
      <c r="I994" s="44">
        <v>70</v>
      </c>
      <c r="K994" t="s">
        <v>9</v>
      </c>
      <c r="L994" t="s">
        <v>183</v>
      </c>
      <c r="M994" t="s">
        <v>80</v>
      </c>
      <c r="O994" t="s">
        <v>601</v>
      </c>
      <c r="R994" s="51">
        <v>1</v>
      </c>
      <c r="S994">
        <v>518</v>
      </c>
      <c r="T994">
        <v>87</v>
      </c>
      <c r="W994" t="s">
        <v>735</v>
      </c>
      <c r="X994">
        <v>70</v>
      </c>
      <c r="Z994">
        <v>1</v>
      </c>
      <c r="AA994">
        <f t="shared" si="1465"/>
        <v>1518</v>
      </c>
      <c r="AB994">
        <f t="shared" si="1466"/>
        <v>9087</v>
      </c>
      <c r="AC994">
        <f t="shared" si="1412"/>
        <v>9087</v>
      </c>
      <c r="AD994" s="6">
        <v>1</v>
      </c>
      <c r="AE994" t="s">
        <v>942</v>
      </c>
      <c r="AF994" t="s">
        <v>926</v>
      </c>
      <c r="AG994" t="s">
        <v>756</v>
      </c>
      <c r="AH994" t="s">
        <v>756</v>
      </c>
      <c r="AI994" t="str">
        <f t="shared" si="1417"/>
        <v>e</v>
      </c>
      <c r="AJ994" t="str">
        <f t="shared" si="1418"/>
        <v/>
      </c>
      <c r="AK994" t="str">
        <f t="shared" si="1419"/>
        <v/>
      </c>
      <c r="AL994" t="str">
        <f t="shared" si="1420"/>
        <v/>
      </c>
      <c r="AM994" t="str">
        <f t="shared" si="1421"/>
        <v/>
      </c>
      <c r="AN994" t="str">
        <f t="shared" si="1422"/>
        <v>Home</v>
      </c>
      <c r="AO994" t="str">
        <f t="shared" si="1423"/>
        <v>h</v>
      </c>
      <c r="AP994" t="str">
        <f t="shared" si="1424"/>
        <v/>
      </c>
      <c r="AQ994" t="str">
        <f t="shared" si="1425"/>
        <v/>
      </c>
      <c r="AR994" t="str">
        <f t="shared" si="1426"/>
        <v>Home</v>
      </c>
      <c r="AS994" t="str">
        <f t="shared" si="1427"/>
        <v>h</v>
      </c>
      <c r="AT994" t="str">
        <f t="shared" si="1428"/>
        <v>Defensive</v>
      </c>
      <c r="AU994" t="str">
        <f t="shared" si="1429"/>
        <v/>
      </c>
      <c r="AV994" t="str">
        <f t="shared" si="1430"/>
        <v/>
      </c>
      <c r="AW994" t="str" cm="1">
        <f t="array" ref="AW994">IFERROR(IF(O994&lt;&gt;"",O994,IF(OR($S994="",$T994=""),"",IF(O994&lt;&gt;"",O994,IF($T994&lt;&gt;"",_xlfn._xlws.FILTER(O:O,($BU:$BU=$BU994)*($I:$I=$I994)*($T:$T=$T994)*($S:$S=_xlfn.MINIFS($S:$S,$T:$T,"="&amp;$T994)),"")))))&amp;"",IF(O994="","",""))&amp;""</f>
        <v>Defensive_PlayPossession-PokeCheck</v>
      </c>
      <c r="AX994" t="str" cm="1">
        <f t="array" ref="AX994">IFERROR(IF(P994&lt;&gt;"",P994,IF(OR($S994="",$T994=""),"",IF($T994&lt;&gt;"",_xlfn._xlws.FILTER(P:P,($BU:$BU=$BU994)*($I:$I=$I994)*($T:$T=$T994)*($S:$S=_xlfn.MINIFS($S:$S,$T:$T,"="&amp;$T994)),""))))&amp;"",IF(P994="","",""))&amp;""</f>
        <v/>
      </c>
      <c r="AY994" t="str" cm="1">
        <f t="array" ref="AY994">IFERROR(IF(Q994&lt;&gt;"",Q994,IF(OR($S994="",$T994=""),"",IF($T994&lt;&gt;"",_xlfn._xlws.FILTER(Q:Q,($BU:$BU=$BU994)*($I:$I=$I994)*($T:$T=$T994)*($S:$S=_xlfn.MINIFS($S:$S,$T:$T,"="&amp;$T994)),""))))&amp;"",IF(Q994="","",""))&amp;""</f>
        <v/>
      </c>
      <c r="AZ994" t="str" cm="1">
        <f t="array" ref="AZ994">IFERROR(IF(R994&lt;&gt;"",R994,IF(OR($S994="",$T994=""),"",IF($T994&lt;&gt;"",_xlfn._xlws.FILTER(R:R,($BU:$BU=$BU994)*($I:$I=$I994)*($T:$T=$T994)*($S:$S=_xlfn.MINIFS($S:$S,$T:$T,"="&amp;$T994)),""))))&amp;"",IF(R994="","",""))&amp;""</f>
        <v>1</v>
      </c>
      <c r="BA994" s="6">
        <f t="shared" si="1431"/>
        <v>89</v>
      </c>
      <c r="BB994">
        <f t="shared" ref="BB994:BD994" si="1472">BB993</f>
        <v>18987</v>
      </c>
      <c r="BC994" t="str">
        <f t="shared" si="1472"/>
        <v>Velodrome</v>
      </c>
      <c r="BD994" t="str">
        <f t="shared" si="1472"/>
        <v>Outlaws</v>
      </c>
      <c r="BE994" t="s">
        <v>9</v>
      </c>
      <c r="BF994" t="s">
        <v>183</v>
      </c>
      <c r="BI994" cm="1">
        <f t="array" ref="BI994">IFERROR(_xlfn._xlws.FILTER(shifts!A:A,(shifts!B:B=events!AD994)*(shifts!AG:AG&gt;=events!BK994)*(shifts!AH:AH&lt;=events!BL994)),BI993)</f>
        <v>39</v>
      </c>
      <c r="BJ994" s="15">
        <f t="shared" si="1433"/>
        <v>0</v>
      </c>
      <c r="BK994">
        <f t="shared" si="1434"/>
        <v>154</v>
      </c>
      <c r="BL994">
        <f t="shared" si="1435"/>
        <v>154</v>
      </c>
      <c r="BM994" s="15">
        <f>SUMIFS(BJ$2:BJ994,K$2:K994,"=Intermission")+SUMIFS(BJ$2:BJ994,K$2:K994,"=Timeout")</f>
        <v>0</v>
      </c>
      <c r="BN994">
        <f t="shared" si="1436"/>
        <v>0</v>
      </c>
      <c r="BO994" s="19">
        <f t="shared" si="1437"/>
        <v>926</v>
      </c>
      <c r="BP994">
        <f t="shared" si="1438"/>
        <v>921</v>
      </c>
      <c r="BQ994" s="17">
        <f t="shared" si="1439"/>
        <v>926</v>
      </c>
      <c r="BR994" t="str">
        <f t="shared" si="1440"/>
        <v>event_team_player_1</v>
      </c>
      <c r="BS994">
        <f>COUNTIFS(S$3:S994,"="&amp;S994,AI$3:AI994,"="&amp;AI994)</f>
        <v>1</v>
      </c>
      <c r="BT994" t="str">
        <f>IFERROR(VLOOKUP(BB994&amp;BU994&amp;X994,game_rosters!U:W,3,FALSE),"")</f>
        <v>P100001</v>
      </c>
      <c r="BU994" t="str">
        <f t="shared" si="1441"/>
        <v>Velodrome</v>
      </c>
    </row>
    <row r="995" spans="1:73" x14ac:dyDescent="0.2">
      <c r="A995" t="str">
        <f t="shared" si="1416"/>
        <v/>
      </c>
      <c r="I995" s="44">
        <v>3</v>
      </c>
      <c r="R995" s="51">
        <v>1</v>
      </c>
      <c r="S995">
        <v>518</v>
      </c>
      <c r="T995">
        <v>87</v>
      </c>
      <c r="X995">
        <v>3</v>
      </c>
      <c r="AA995">
        <f t="shared" si="1465"/>
        <v>1518</v>
      </c>
      <c r="AB995">
        <f t="shared" si="1466"/>
        <v>9087</v>
      </c>
      <c r="AC995">
        <f t="shared" si="1412"/>
        <v>9087</v>
      </c>
      <c r="AD995" s="6">
        <v>1</v>
      </c>
      <c r="AE995" t="s">
        <v>942</v>
      </c>
      <c r="AF995" t="s">
        <v>926</v>
      </c>
      <c r="AG995" t="s">
        <v>756</v>
      </c>
      <c r="AH995" t="s">
        <v>756</v>
      </c>
      <c r="AI995" t="str">
        <f t="shared" si="1417"/>
        <v>o</v>
      </c>
      <c r="AJ995" t="str">
        <f t="shared" si="1418"/>
        <v/>
      </c>
      <c r="AK995" t="str">
        <f t="shared" si="1419"/>
        <v/>
      </c>
      <c r="AL995" t="str">
        <f t="shared" si="1420"/>
        <v/>
      </c>
      <c r="AM995" t="str">
        <f t="shared" si="1421"/>
        <v/>
      </c>
      <c r="AN995" t="str">
        <f t="shared" si="1422"/>
        <v>Home</v>
      </c>
      <c r="AO995" t="str">
        <f t="shared" si="1423"/>
        <v>h</v>
      </c>
      <c r="AP995" t="str">
        <f t="shared" si="1424"/>
        <v/>
      </c>
      <c r="AQ995" t="str">
        <f t="shared" si="1425"/>
        <v/>
      </c>
      <c r="AR995" t="str">
        <f t="shared" si="1426"/>
        <v>Home</v>
      </c>
      <c r="AS995" t="str">
        <f t="shared" si="1427"/>
        <v>h</v>
      </c>
      <c r="AT995" t="str">
        <f t="shared" si="1428"/>
        <v>Offensive</v>
      </c>
      <c r="AU995" t="str">
        <f t="shared" si="1429"/>
        <v/>
      </c>
      <c r="AV995" t="str">
        <f t="shared" si="1430"/>
        <v/>
      </c>
      <c r="AW995" t="str" cm="1">
        <f t="array" ref="AW995">IFERROR(IF(O995&lt;&gt;"",O995,IF(OR($S995="",$T995=""),"",IF(O995&lt;&gt;"",O995,IF($T995&lt;&gt;"",_xlfn._xlws.FILTER(O:O,($BU:$BU=$BU995)*($I:$I=$I995)*($T:$T=$T995)*($S:$S=_xlfn.MINIFS($S:$S,$T:$T,"="&amp;$T995)),"")))))&amp;"",IF(O995="","",""))&amp;""</f>
        <v/>
      </c>
      <c r="AX995" t="str" cm="1">
        <f t="array" ref="AX995">IFERROR(IF(P995&lt;&gt;"",P995,IF(OR($S995="",$T995=""),"",IF($T995&lt;&gt;"",_xlfn._xlws.FILTER(P:P,($BU:$BU=$BU995)*($I:$I=$I995)*($T:$T=$T995)*($S:$S=_xlfn.MINIFS($S:$S,$T:$T,"="&amp;$T995)),""))))&amp;"",IF(P995="","",""))&amp;""</f>
        <v/>
      </c>
      <c r="AY995" t="str" cm="1">
        <f t="array" ref="AY995">IFERROR(IF(Q995&lt;&gt;"",Q995,IF(OR($S995="",$T995=""),"",IF($T995&lt;&gt;"",_xlfn._xlws.FILTER(Q:Q,($BU:$BU=$BU995)*($I:$I=$I995)*($T:$T=$T995)*($S:$S=_xlfn.MINIFS($S:$S,$T:$T,"="&amp;$T995)),""))))&amp;"",IF(Q995="","",""))&amp;""</f>
        <v/>
      </c>
      <c r="AZ995" t="str" cm="1">
        <f t="array" ref="AZ995">IFERROR(IF(R995&lt;&gt;"",R995,IF(OR($S995="",$T995=""),"",IF($T995&lt;&gt;"",_xlfn._xlws.FILTER(R:R,($BU:$BU=$BU995)*($I:$I=$I995)*($T:$T=$T995)*($S:$S=_xlfn.MINIFS($S:$S,$T:$T,"="&amp;$T995)),""))))&amp;"",IF(R995="","",""))&amp;""</f>
        <v>1</v>
      </c>
      <c r="BA995" s="6">
        <f t="shared" si="1431"/>
        <v>89</v>
      </c>
      <c r="BB995">
        <f t="shared" ref="BB995:BD995" si="1473">BB994</f>
        <v>18987</v>
      </c>
      <c r="BC995" t="str">
        <f t="shared" si="1473"/>
        <v>Velodrome</v>
      </c>
      <c r="BD995" t="str">
        <f t="shared" si="1473"/>
        <v>Outlaws</v>
      </c>
      <c r="BE995" t="s">
        <v>9</v>
      </c>
      <c r="BF995" t="s">
        <v>183</v>
      </c>
      <c r="BI995" cm="1">
        <f t="array" ref="BI995">IFERROR(_xlfn._xlws.FILTER(shifts!A:A,(shifts!B:B=events!AD995)*(shifts!AG:AG&gt;=events!BK995)*(shifts!AH:AH&lt;=events!BL995)),BI994)</f>
        <v>39</v>
      </c>
      <c r="BJ995" s="15">
        <f t="shared" si="1433"/>
        <v>0</v>
      </c>
      <c r="BK995">
        <f t="shared" si="1434"/>
        <v>154</v>
      </c>
      <c r="BL995">
        <f t="shared" si="1435"/>
        <v>154</v>
      </c>
      <c r="BM995" s="15">
        <f>SUMIFS(BJ$2:BJ995,K$2:K995,"=Intermission")+SUMIFS(BJ$2:BJ995,K$2:K995,"=Timeout")</f>
        <v>0</v>
      </c>
      <c r="BN995">
        <f t="shared" si="1436"/>
        <v>0</v>
      </c>
      <c r="BO995" s="19">
        <f t="shared" si="1437"/>
        <v>926</v>
      </c>
      <c r="BP995">
        <f t="shared" si="1438"/>
        <v>921</v>
      </c>
      <c r="BQ995" s="17">
        <f t="shared" si="1439"/>
        <v>926</v>
      </c>
      <c r="BR995" t="str">
        <f t="shared" si="1440"/>
        <v>opp_team_player_1</v>
      </c>
      <c r="BS995">
        <f>COUNTIFS(S$3:S995,"="&amp;S995,AI$3:AI995,"="&amp;AI995)</f>
        <v>1</v>
      </c>
      <c r="BT995" t="str">
        <f>IFERROR(VLOOKUP(BB995&amp;BU995&amp;X995,game_rosters!U:W,3,FALSE),"")</f>
        <v>P100004</v>
      </c>
      <c r="BU995" t="str">
        <f t="shared" si="1441"/>
        <v>Outlaws</v>
      </c>
    </row>
    <row r="996" spans="1:73" x14ac:dyDescent="0.2">
      <c r="A996">
        <f t="shared" si="1416"/>
        <v>1</v>
      </c>
      <c r="I996" s="44">
        <v>3</v>
      </c>
      <c r="K996" t="s">
        <v>238</v>
      </c>
      <c r="L996" t="s">
        <v>174</v>
      </c>
      <c r="M996" t="s">
        <v>390</v>
      </c>
      <c r="R996" s="51">
        <v>1</v>
      </c>
      <c r="S996">
        <v>519</v>
      </c>
      <c r="T996">
        <v>87</v>
      </c>
      <c r="W996" t="s">
        <v>731</v>
      </c>
      <c r="X996">
        <v>3</v>
      </c>
      <c r="Z996">
        <v>1</v>
      </c>
      <c r="AA996">
        <f t="shared" si="1465"/>
        <v>1519</v>
      </c>
      <c r="AB996">
        <f t="shared" si="1466"/>
        <v>9087</v>
      </c>
      <c r="AC996">
        <f t="shared" si="1412"/>
        <v>9087</v>
      </c>
      <c r="AD996" s="6">
        <v>1</v>
      </c>
      <c r="AE996" t="s">
        <v>942</v>
      </c>
      <c r="AF996" t="s">
        <v>926</v>
      </c>
      <c r="AG996" t="s">
        <v>756</v>
      </c>
      <c r="AH996" t="s">
        <v>756</v>
      </c>
      <c r="AI996" t="str">
        <f t="shared" si="1417"/>
        <v>e</v>
      </c>
      <c r="AJ996" t="str">
        <f t="shared" si="1418"/>
        <v/>
      </c>
      <c r="AK996" t="str">
        <f t="shared" si="1419"/>
        <v/>
      </c>
      <c r="AL996" t="str">
        <f t="shared" si="1420"/>
        <v/>
      </c>
      <c r="AM996" t="str">
        <f t="shared" si="1421"/>
        <v/>
      </c>
      <c r="AN996" t="str">
        <f t="shared" si="1422"/>
        <v>Away</v>
      </c>
      <c r="AO996" t="str">
        <f t="shared" si="1423"/>
        <v>a</v>
      </c>
      <c r="AP996" t="str">
        <f t="shared" si="1424"/>
        <v/>
      </c>
      <c r="AQ996" t="str">
        <f t="shared" si="1425"/>
        <v/>
      </c>
      <c r="AR996" t="str">
        <f t="shared" si="1426"/>
        <v>Away</v>
      </c>
      <c r="AS996" t="str">
        <f t="shared" si="1427"/>
        <v>a</v>
      </c>
      <c r="AT996" t="str">
        <f t="shared" si="1428"/>
        <v>Offensive</v>
      </c>
      <c r="AU996" t="str">
        <f t="shared" si="1429"/>
        <v/>
      </c>
      <c r="AV996" t="str">
        <f t="shared" si="1430"/>
        <v/>
      </c>
      <c r="AW996" t="str" cm="1">
        <f t="array" ref="AW996">IFERROR(IF(O996&lt;&gt;"",O996,IF(OR($S996="",$T996=""),"",IF(O996&lt;&gt;"",O996,IF($T996&lt;&gt;"",_xlfn._xlws.FILTER(O:O,($BU:$BU=$BU996)*($I:$I=$I996)*($T:$T=$T996)*($S:$S=_xlfn.MINIFS($S:$S,$T:$T,"="&amp;$T996)),"")))))&amp;"",IF(O996="","",""))&amp;""</f>
        <v/>
      </c>
      <c r="AX996" t="str" cm="1">
        <f t="array" ref="AX996">IFERROR(IF(P996&lt;&gt;"",P996,IF(OR($S996="",$T996=""),"",IF($T996&lt;&gt;"",_xlfn._xlws.FILTER(P:P,($BU:$BU=$BU996)*($I:$I=$I996)*($T:$T=$T996)*($S:$S=_xlfn.MINIFS($S:$S,$T:$T,"="&amp;$T996)),""))))&amp;"",IF(P996="","",""))&amp;""</f>
        <v/>
      </c>
      <c r="AY996" t="str" cm="1">
        <f t="array" ref="AY996">IFERROR(IF(Q996&lt;&gt;"",Q996,IF(OR($S996="",$T996=""),"",IF($T996&lt;&gt;"",_xlfn._xlws.FILTER(Q:Q,($BU:$BU=$BU996)*($I:$I=$I996)*($T:$T=$T996)*($S:$S=_xlfn.MINIFS($S:$S,$T:$T,"="&amp;$T996)),""))))&amp;"",IF(Q996="","",""))&amp;""</f>
        <v/>
      </c>
      <c r="AZ996" t="str" cm="1">
        <f t="array" ref="AZ996">IFERROR(IF(R996&lt;&gt;"",R996,IF(OR($S996="",$T996=""),"",IF($T996&lt;&gt;"",_xlfn._xlws.FILTER(R:R,($BU:$BU=$BU996)*($I:$I=$I996)*($T:$T=$T996)*($S:$S=_xlfn.MINIFS($S:$S,$T:$T,"="&amp;$T996)),""))))&amp;"",IF(R996="","",""))&amp;""</f>
        <v>1</v>
      </c>
      <c r="BA996" s="6">
        <f t="shared" si="1431"/>
        <v>90</v>
      </c>
      <c r="BB996">
        <f t="shared" ref="BB996:BD996" si="1474">BB995</f>
        <v>18987</v>
      </c>
      <c r="BC996" t="str">
        <f t="shared" si="1474"/>
        <v>Velodrome</v>
      </c>
      <c r="BD996" t="str">
        <f t="shared" si="1474"/>
        <v>Outlaws</v>
      </c>
      <c r="BE996" t="s">
        <v>238</v>
      </c>
      <c r="BF996" t="s">
        <v>174</v>
      </c>
      <c r="BI996" cm="1">
        <f t="array" ref="BI996">IFERROR(_xlfn._xlws.FILTER(shifts!A:A,(shifts!B:B=events!AD996)*(shifts!AG:AG&gt;=events!BK996)*(shifts!AH:AH&lt;=events!BL996)),BI995)</f>
        <v>39</v>
      </c>
      <c r="BJ996" s="15">
        <f t="shared" si="1433"/>
        <v>0</v>
      </c>
      <c r="BK996">
        <f t="shared" si="1434"/>
        <v>154</v>
      </c>
      <c r="BL996">
        <f t="shared" si="1435"/>
        <v>154</v>
      </c>
      <c r="BM996" s="15">
        <f>SUMIFS(BJ$2:BJ996,K$2:K996,"=Intermission")+SUMIFS(BJ$2:BJ996,K$2:K996,"=Timeout")</f>
        <v>0</v>
      </c>
      <c r="BN996">
        <f t="shared" si="1436"/>
        <v>0</v>
      </c>
      <c r="BO996" s="19">
        <f t="shared" si="1437"/>
        <v>926</v>
      </c>
      <c r="BP996">
        <f t="shared" si="1438"/>
        <v>921</v>
      </c>
      <c r="BQ996" s="17">
        <f t="shared" si="1439"/>
        <v>926</v>
      </c>
      <c r="BR996" t="str">
        <f t="shared" si="1440"/>
        <v>event_team_player_1</v>
      </c>
      <c r="BS996">
        <f>COUNTIFS(S$3:S996,"="&amp;S996,AI$3:AI996,"="&amp;AI996)</f>
        <v>1</v>
      </c>
      <c r="BT996" t="str">
        <f>IFERROR(VLOOKUP(BB996&amp;BU996&amp;X996,game_rosters!U:W,3,FALSE),"")</f>
        <v>P100004</v>
      </c>
      <c r="BU996" t="str">
        <f t="shared" si="1441"/>
        <v>Outlaws</v>
      </c>
    </row>
    <row r="997" spans="1:73" x14ac:dyDescent="0.2">
      <c r="A997" t="str">
        <f t="shared" si="1416"/>
        <v/>
      </c>
      <c r="I997" s="44">
        <v>70</v>
      </c>
      <c r="R997" s="51">
        <v>1</v>
      </c>
      <c r="S997">
        <v>519</v>
      </c>
      <c r="T997">
        <v>87</v>
      </c>
      <c r="X997">
        <v>70</v>
      </c>
      <c r="AA997">
        <f t="shared" si="1465"/>
        <v>1519</v>
      </c>
      <c r="AB997">
        <f t="shared" si="1466"/>
        <v>9087</v>
      </c>
      <c r="AC997">
        <f t="shared" si="1412"/>
        <v>9087</v>
      </c>
      <c r="AD997" s="6">
        <v>1</v>
      </c>
      <c r="AE997" t="s">
        <v>942</v>
      </c>
      <c r="AF997" t="s">
        <v>926</v>
      </c>
      <c r="AG997" t="s">
        <v>756</v>
      </c>
      <c r="AH997" t="s">
        <v>756</v>
      </c>
      <c r="AI997" t="str">
        <f t="shared" si="1417"/>
        <v>o</v>
      </c>
      <c r="AJ997" t="str">
        <f t="shared" si="1418"/>
        <v/>
      </c>
      <c r="AK997" t="str">
        <f t="shared" si="1419"/>
        <v/>
      </c>
      <c r="AL997" t="str">
        <f t="shared" si="1420"/>
        <v/>
      </c>
      <c r="AM997" t="str">
        <f t="shared" si="1421"/>
        <v/>
      </c>
      <c r="AN997" t="str">
        <f t="shared" si="1422"/>
        <v>Away</v>
      </c>
      <c r="AO997" t="str">
        <f t="shared" si="1423"/>
        <v>a</v>
      </c>
      <c r="AP997" t="str">
        <f t="shared" si="1424"/>
        <v/>
      </c>
      <c r="AQ997" t="str">
        <f t="shared" si="1425"/>
        <v/>
      </c>
      <c r="AR997" t="str">
        <f t="shared" si="1426"/>
        <v>Away</v>
      </c>
      <c r="AS997" t="str">
        <f t="shared" si="1427"/>
        <v>a</v>
      </c>
      <c r="AT997" t="str">
        <f t="shared" si="1428"/>
        <v>Defensive</v>
      </c>
      <c r="AU997" t="str">
        <f t="shared" si="1429"/>
        <v/>
      </c>
      <c r="AV997" t="str">
        <f t="shared" si="1430"/>
        <v/>
      </c>
      <c r="AW997" t="str" cm="1">
        <f t="array" ref="AW997">IFERROR(IF(O997&lt;&gt;"",O997,IF(OR($S997="",$T997=""),"",IF(O997&lt;&gt;"",O997,IF($T997&lt;&gt;"",_xlfn._xlws.FILTER(O:O,($BU:$BU=$BU997)*($I:$I=$I997)*($T:$T=$T997)*($S:$S=_xlfn.MINIFS($S:$S,$T:$T,"="&amp;$T997)),"")))))&amp;"",IF(O997="","",""))&amp;""</f>
        <v>Defensive_PlayPossession-PokeCheck</v>
      </c>
      <c r="AX997" t="str" cm="1">
        <f t="array" ref="AX997">IFERROR(IF(P997&lt;&gt;"",P997,IF(OR($S997="",$T997=""),"",IF($T997&lt;&gt;"",_xlfn._xlws.FILTER(P:P,($BU:$BU=$BU997)*($I:$I=$I997)*($T:$T=$T997)*($S:$S=_xlfn.MINIFS($S:$S,$T:$T,"="&amp;$T997)),""))))&amp;"",IF(P997="","",""))&amp;""</f>
        <v/>
      </c>
      <c r="AY997" t="str" cm="1">
        <f t="array" ref="AY997">IFERROR(IF(Q997&lt;&gt;"",Q997,IF(OR($S997="",$T997=""),"",IF($T997&lt;&gt;"",_xlfn._xlws.FILTER(Q:Q,($BU:$BU=$BU997)*($I:$I=$I997)*($T:$T=$T997)*($S:$S=_xlfn.MINIFS($S:$S,$T:$T,"="&amp;$T997)),""))))&amp;"",IF(Q997="","",""))&amp;""</f>
        <v/>
      </c>
      <c r="AZ997" t="str" cm="1">
        <f t="array" ref="AZ997">IFERROR(IF(R997&lt;&gt;"",R997,IF(OR($S997="",$T997=""),"",IF($T997&lt;&gt;"",_xlfn._xlws.FILTER(R:R,($BU:$BU=$BU997)*($I:$I=$I997)*($T:$T=$T997)*($S:$S=_xlfn.MINIFS($S:$S,$T:$T,"="&amp;$T997)),""))))&amp;"",IF(R997="","",""))&amp;""</f>
        <v>1</v>
      </c>
      <c r="BA997" s="6">
        <f t="shared" si="1431"/>
        <v>90</v>
      </c>
      <c r="BB997">
        <f t="shared" ref="BB997:BD997" si="1475">BB996</f>
        <v>18987</v>
      </c>
      <c r="BC997" t="str">
        <f t="shared" si="1475"/>
        <v>Velodrome</v>
      </c>
      <c r="BD997" t="str">
        <f t="shared" si="1475"/>
        <v>Outlaws</v>
      </c>
      <c r="BE997" t="s">
        <v>238</v>
      </c>
      <c r="BF997" t="s">
        <v>174</v>
      </c>
      <c r="BI997" cm="1">
        <f t="array" ref="BI997">IFERROR(_xlfn._xlws.FILTER(shifts!A:A,(shifts!B:B=events!AD997)*(shifts!AG:AG&gt;=events!BK997)*(shifts!AH:AH&lt;=events!BL997)),BI996)</f>
        <v>39</v>
      </c>
      <c r="BJ997" s="15">
        <f t="shared" si="1433"/>
        <v>0</v>
      </c>
      <c r="BK997">
        <f t="shared" si="1434"/>
        <v>154</v>
      </c>
      <c r="BL997">
        <f t="shared" si="1435"/>
        <v>154</v>
      </c>
      <c r="BM997" s="15">
        <f>SUMIFS(BJ$2:BJ997,K$2:K997,"=Intermission")+SUMIFS(BJ$2:BJ997,K$2:K997,"=Timeout")</f>
        <v>0</v>
      </c>
      <c r="BN997">
        <f t="shared" si="1436"/>
        <v>0</v>
      </c>
      <c r="BO997" s="19">
        <f t="shared" si="1437"/>
        <v>926</v>
      </c>
      <c r="BP997">
        <f t="shared" si="1438"/>
        <v>921</v>
      </c>
      <c r="BQ997" s="17">
        <f t="shared" si="1439"/>
        <v>926</v>
      </c>
      <c r="BR997" t="str">
        <f t="shared" si="1440"/>
        <v>opp_team_player_1</v>
      </c>
      <c r="BS997">
        <f>COUNTIFS(S$3:S997,"="&amp;S997,AI$3:AI997,"="&amp;AI997)</f>
        <v>1</v>
      </c>
      <c r="BT997" t="str">
        <f>IFERROR(VLOOKUP(BB997&amp;BU997&amp;X997,game_rosters!U:W,3,FALSE),"")</f>
        <v>P100001</v>
      </c>
      <c r="BU997" t="str">
        <f t="shared" si="1441"/>
        <v>Velodrome</v>
      </c>
    </row>
    <row r="998" spans="1:73" x14ac:dyDescent="0.2">
      <c r="A998">
        <f t="shared" si="1416"/>
        <v>1</v>
      </c>
      <c r="I998" s="44">
        <v>9</v>
      </c>
      <c r="K998" t="s">
        <v>13</v>
      </c>
      <c r="L998" t="s">
        <v>586</v>
      </c>
      <c r="N998" t="s">
        <v>594</v>
      </c>
      <c r="O998" t="s">
        <v>600</v>
      </c>
      <c r="Q998" t="s">
        <v>594</v>
      </c>
      <c r="R998" s="51">
        <v>1</v>
      </c>
      <c r="S998">
        <v>520</v>
      </c>
      <c r="T998" t="s">
        <v>756</v>
      </c>
      <c r="W998" t="s">
        <v>735</v>
      </c>
      <c r="X998">
        <v>9</v>
      </c>
      <c r="Z998">
        <v>1</v>
      </c>
      <c r="AA998">
        <f t="shared" si="1465"/>
        <v>1520</v>
      </c>
      <c r="AB998" t="str">
        <f t="shared" si="1466"/>
        <v/>
      </c>
      <c r="AC998">
        <f t="shared" si="1412"/>
        <v>1520</v>
      </c>
      <c r="AD998" s="6">
        <v>1</v>
      </c>
      <c r="AE998" t="s">
        <v>942</v>
      </c>
      <c r="AF998" t="s">
        <v>926</v>
      </c>
      <c r="AG998" t="s">
        <v>756</v>
      </c>
      <c r="AH998" t="s">
        <v>756</v>
      </c>
      <c r="AI998" t="str">
        <f t="shared" si="1417"/>
        <v>e</v>
      </c>
      <c r="AJ998" t="str">
        <f t="shared" si="1418"/>
        <v/>
      </c>
      <c r="AK998" t="str">
        <f t="shared" si="1419"/>
        <v/>
      </c>
      <c r="AL998" t="str">
        <f t="shared" si="1420"/>
        <v/>
      </c>
      <c r="AM998" t="str">
        <f t="shared" si="1421"/>
        <v/>
      </c>
      <c r="AN998" t="str">
        <f t="shared" si="1422"/>
        <v>Home</v>
      </c>
      <c r="AO998" t="str">
        <f t="shared" si="1423"/>
        <v>h</v>
      </c>
      <c r="AP998" t="str">
        <f t="shared" si="1424"/>
        <v/>
      </c>
      <c r="AQ998" t="str">
        <f t="shared" si="1425"/>
        <v/>
      </c>
      <c r="AR998" t="str">
        <f t="shared" si="1426"/>
        <v>Home</v>
      </c>
      <c r="AS998" t="str">
        <f t="shared" si="1427"/>
        <v>h</v>
      </c>
      <c r="AT998" t="str">
        <f t="shared" si="1428"/>
        <v>Offensive</v>
      </c>
      <c r="AU998" t="str">
        <f t="shared" si="1429"/>
        <v/>
      </c>
      <c r="AV998" t="str">
        <f t="shared" si="1430"/>
        <v/>
      </c>
      <c r="AW998" t="str" cm="1">
        <f t="array" ref="AW998">IFERROR(IF(O998&lt;&gt;"",O998,IF(OR($S998="",$T998=""),"",IF(O998&lt;&gt;"",O998,IF($T998&lt;&gt;"",_xlfn._xlws.FILTER(O:O,($BU:$BU=$BU998)*($I:$I=$I998)*($T:$T=$T998)*($S:$S=_xlfn.MINIFS($S:$S,$T:$T,"="&amp;$T998)),"")))))&amp;"",IF(O998="","",""))&amp;""</f>
        <v>OffensivePlay_Zone-PuckRetreivalTurnover</v>
      </c>
      <c r="AX998" t="str" cm="1">
        <f t="array" ref="AX998">IFERROR(IF(P998&lt;&gt;"",P998,IF(OR($S998="",$T998=""),"",IF($T998&lt;&gt;"",_xlfn._xlws.FILTER(P:P,($BU:$BU=$BU998)*($I:$I=$I998)*($T:$T=$T998)*($S:$S=_xlfn.MINIFS($S:$S,$T:$T,"="&amp;$T998)),""))))&amp;"",IF(P998="","",""))&amp;""</f>
        <v/>
      </c>
      <c r="AY998" t="str" cm="1">
        <f t="array" ref="AY998">IFERROR(IF(Q998&lt;&gt;"",Q998,IF(OR($S998="",$T998=""),"",IF($T998&lt;&gt;"",_xlfn._xlws.FILTER(Q:Q,($BU:$BU=$BU998)*($I:$I=$I998)*($T:$T=$T998)*($S:$S=_xlfn.MINIFS($S:$S,$T:$T,"="&amp;$T998)),""))))&amp;"",IF(Q998="","",""))&amp;""</f>
        <v>u</v>
      </c>
      <c r="AZ998" t="str" cm="1">
        <f t="array" ref="AZ998">IFERROR(IF(R998&lt;&gt;"",R998,IF(OR($S998="",$T998=""),"",IF($T998&lt;&gt;"",_xlfn._xlws.FILTER(R:R,($BU:$BU=$BU998)*($I:$I=$I998)*($T:$T=$T998)*($S:$S=_xlfn.MINIFS($S:$S,$T:$T,"="&amp;$T998)),""))))&amp;"",IF(R998="","",""))&amp;""</f>
        <v>1</v>
      </c>
      <c r="BA998" s="6">
        <f t="shared" si="1431"/>
        <v>90</v>
      </c>
      <c r="BB998">
        <f t="shared" ref="BB998:BD998" si="1476">BB997</f>
        <v>18987</v>
      </c>
      <c r="BC998" t="str">
        <f t="shared" si="1476"/>
        <v>Velodrome</v>
      </c>
      <c r="BD998" t="str">
        <f t="shared" si="1476"/>
        <v>Outlaws</v>
      </c>
      <c r="BE998" t="s">
        <v>13</v>
      </c>
      <c r="BF998" t="s">
        <v>586</v>
      </c>
      <c r="BI998" cm="1">
        <f t="array" ref="BI998">IFERROR(_xlfn._xlws.FILTER(shifts!A:A,(shifts!B:B=events!AD998)*(shifts!AG:AG&gt;=events!BK998)*(shifts!AH:AH&lt;=events!BL998)),BI997)</f>
        <v>39</v>
      </c>
      <c r="BJ998" s="15">
        <f t="shared" si="1433"/>
        <v>0</v>
      </c>
      <c r="BK998">
        <f t="shared" si="1434"/>
        <v>154</v>
      </c>
      <c r="BL998">
        <f t="shared" si="1435"/>
        <v>154</v>
      </c>
      <c r="BM998" s="15">
        <f>SUMIFS(BJ$2:BJ998,K$2:K998,"=Intermission")+SUMIFS(BJ$2:BJ998,K$2:K998,"=Timeout")</f>
        <v>0</v>
      </c>
      <c r="BN998">
        <f t="shared" si="1436"/>
        <v>0</v>
      </c>
      <c r="BO998" s="19">
        <f t="shared" si="1437"/>
        <v>926</v>
      </c>
      <c r="BP998">
        <f t="shared" si="1438"/>
        <v>921</v>
      </c>
      <c r="BQ998" s="17">
        <f t="shared" si="1439"/>
        <v>926</v>
      </c>
      <c r="BR998" t="str">
        <f t="shared" si="1440"/>
        <v>event_team_player_1</v>
      </c>
      <c r="BS998">
        <f>COUNTIFS(S$3:S998,"="&amp;S998,AI$3:AI998,"="&amp;AI998)</f>
        <v>1</v>
      </c>
      <c r="BT998" t="str">
        <f>IFERROR(VLOOKUP(BB998&amp;BU998&amp;X998,game_rosters!U:W,3,FALSE),"")</f>
        <v>P100105</v>
      </c>
      <c r="BU998" t="str">
        <f t="shared" si="1441"/>
        <v>Velodrome</v>
      </c>
    </row>
    <row r="999" spans="1:73" x14ac:dyDescent="0.2">
      <c r="A999" t="str">
        <f t="shared" si="1416"/>
        <v/>
      </c>
      <c r="I999" s="44">
        <v>3</v>
      </c>
      <c r="R999" s="51">
        <v>1</v>
      </c>
      <c r="S999">
        <v>520</v>
      </c>
      <c r="T999" t="s">
        <v>756</v>
      </c>
      <c r="X999">
        <v>3</v>
      </c>
      <c r="AA999">
        <f t="shared" si="1465"/>
        <v>1520</v>
      </c>
      <c r="AB999" t="str">
        <f t="shared" si="1466"/>
        <v/>
      </c>
      <c r="AC999">
        <f t="shared" si="1412"/>
        <v>1520</v>
      </c>
      <c r="AD999" s="6">
        <v>1</v>
      </c>
      <c r="AE999" t="s">
        <v>942</v>
      </c>
      <c r="AF999" t="s">
        <v>926</v>
      </c>
      <c r="AG999" t="s">
        <v>756</v>
      </c>
      <c r="AH999" t="s">
        <v>756</v>
      </c>
      <c r="AI999" t="str">
        <f t="shared" si="1417"/>
        <v>o</v>
      </c>
      <c r="AJ999" t="str">
        <f t="shared" si="1418"/>
        <v/>
      </c>
      <c r="AK999" t="str">
        <f t="shared" si="1419"/>
        <v/>
      </c>
      <c r="AL999" t="str">
        <f t="shared" si="1420"/>
        <v/>
      </c>
      <c r="AM999" t="str">
        <f t="shared" si="1421"/>
        <v/>
      </c>
      <c r="AN999" t="str">
        <f t="shared" si="1422"/>
        <v>Home</v>
      </c>
      <c r="AO999" t="str">
        <f t="shared" si="1423"/>
        <v>h</v>
      </c>
      <c r="AP999" t="str">
        <f t="shared" si="1424"/>
        <v/>
      </c>
      <c r="AQ999" t="str">
        <f t="shared" si="1425"/>
        <v/>
      </c>
      <c r="AR999" t="str">
        <f t="shared" si="1426"/>
        <v>Home</v>
      </c>
      <c r="AS999" t="str">
        <f t="shared" si="1427"/>
        <v>h</v>
      </c>
      <c r="AT999" t="str">
        <f t="shared" si="1428"/>
        <v>Defensive</v>
      </c>
      <c r="AU999" t="str">
        <f t="shared" si="1429"/>
        <v/>
      </c>
      <c r="AV999" t="str">
        <f t="shared" si="1430"/>
        <v/>
      </c>
      <c r="AW999" t="str" cm="1">
        <f t="array" ref="AW999">IFERROR(IF(O999&lt;&gt;"",O999,IF(OR($S999="",$T999=""),"",IF(O999&lt;&gt;"",O999,IF($T999&lt;&gt;"",_xlfn._xlws.FILTER(O:O,($BU:$BU=$BU999)*($I:$I=$I999)*($T:$T=$T999)*($S:$S=_xlfn.MINIFS($S:$S,$T:$T,"="&amp;$T999)),"")))))&amp;"",IF(O999="","",""))&amp;""</f>
        <v/>
      </c>
      <c r="AX999" t="str" cm="1">
        <f t="array" ref="AX999">IFERROR(IF(P999&lt;&gt;"",P999,IF(OR($S999="",$T999=""),"",IF($T999&lt;&gt;"",_xlfn._xlws.FILTER(P:P,($BU:$BU=$BU999)*($I:$I=$I999)*($T:$T=$T999)*($S:$S=_xlfn.MINIFS($S:$S,$T:$T,"="&amp;$T999)),""))))&amp;"",IF(P999="","",""))&amp;""</f>
        <v/>
      </c>
      <c r="AY999" t="str" cm="1">
        <f t="array" ref="AY999">IFERROR(IF(Q999&lt;&gt;"",Q999,IF(OR($S999="",$T999=""),"",IF($T999&lt;&gt;"",_xlfn._xlws.FILTER(Q:Q,($BU:$BU=$BU999)*($I:$I=$I999)*($T:$T=$T999)*($S:$S=_xlfn.MINIFS($S:$S,$T:$T,"="&amp;$T999)),""))))&amp;"",IF(Q999="","",""))&amp;""</f>
        <v/>
      </c>
      <c r="AZ999" t="str" cm="1">
        <f t="array" ref="AZ999">IFERROR(IF(R999&lt;&gt;"",R999,IF(OR($S999="",$T999=""),"",IF($T999&lt;&gt;"",_xlfn._xlws.FILTER(R:R,($BU:$BU=$BU999)*($I:$I=$I999)*($T:$T=$T999)*($S:$S=_xlfn.MINIFS($S:$S,$T:$T,"="&amp;$T999)),""))))&amp;"",IF(R999="","",""))&amp;""</f>
        <v>1</v>
      </c>
      <c r="BA999" s="6">
        <f t="shared" si="1431"/>
        <v>90</v>
      </c>
      <c r="BB999">
        <f t="shared" ref="BB999:BD999" si="1477">BB998</f>
        <v>18987</v>
      </c>
      <c r="BC999" t="str">
        <f t="shared" si="1477"/>
        <v>Velodrome</v>
      </c>
      <c r="BD999" t="str">
        <f t="shared" si="1477"/>
        <v>Outlaws</v>
      </c>
      <c r="BE999" t="s">
        <v>13</v>
      </c>
      <c r="BF999" t="s">
        <v>586</v>
      </c>
      <c r="BI999" cm="1">
        <f t="array" ref="BI999">IFERROR(_xlfn._xlws.FILTER(shifts!A:A,(shifts!B:B=events!AD999)*(shifts!AG:AG&gt;=events!BK999)*(shifts!AH:AH&lt;=events!BL999)),BI998)</f>
        <v>39</v>
      </c>
      <c r="BJ999" s="15">
        <f t="shared" si="1433"/>
        <v>0</v>
      </c>
      <c r="BK999">
        <f t="shared" si="1434"/>
        <v>154</v>
      </c>
      <c r="BL999">
        <f t="shared" si="1435"/>
        <v>154</v>
      </c>
      <c r="BM999" s="15">
        <f>SUMIFS(BJ$2:BJ999,K$2:K999,"=Intermission")+SUMIFS(BJ$2:BJ999,K$2:K999,"=Timeout")</f>
        <v>0</v>
      </c>
      <c r="BN999">
        <f t="shared" si="1436"/>
        <v>0</v>
      </c>
      <c r="BO999" s="19">
        <f t="shared" si="1437"/>
        <v>926</v>
      </c>
      <c r="BP999">
        <f t="shared" si="1438"/>
        <v>921</v>
      </c>
      <c r="BQ999" s="17">
        <f t="shared" si="1439"/>
        <v>926</v>
      </c>
      <c r="BR999" t="str">
        <f t="shared" si="1440"/>
        <v>opp_team_player_1</v>
      </c>
      <c r="BS999">
        <f>COUNTIFS(S$3:S999,"="&amp;S999,AI$3:AI999,"="&amp;AI999)</f>
        <v>1</v>
      </c>
      <c r="BT999" t="str">
        <f>IFERROR(VLOOKUP(BB999&amp;BU999&amp;X999,game_rosters!U:W,3,FALSE),"")</f>
        <v>P100004</v>
      </c>
      <c r="BU999" t="str">
        <f t="shared" si="1441"/>
        <v>Outlaws</v>
      </c>
    </row>
    <row r="1000" spans="1:73" x14ac:dyDescent="0.2">
      <c r="A1000">
        <f t="shared" si="1416"/>
        <v>1</v>
      </c>
      <c r="I1000" s="44">
        <v>9</v>
      </c>
      <c r="K1000" t="s">
        <v>238</v>
      </c>
      <c r="L1000" t="s">
        <v>184</v>
      </c>
      <c r="M1000" t="s">
        <v>374</v>
      </c>
      <c r="N1000" t="s">
        <v>595</v>
      </c>
      <c r="R1000" s="51">
        <v>1</v>
      </c>
      <c r="S1000">
        <v>521</v>
      </c>
      <c r="T1000">
        <v>88</v>
      </c>
      <c r="W1000" t="s">
        <v>735</v>
      </c>
      <c r="X1000">
        <v>9</v>
      </c>
      <c r="Z1000">
        <v>1</v>
      </c>
      <c r="AA1000">
        <f t="shared" si="1465"/>
        <v>1521</v>
      </c>
      <c r="AB1000">
        <f t="shared" si="1466"/>
        <v>9088</v>
      </c>
      <c r="AC1000">
        <f t="shared" si="1412"/>
        <v>9088</v>
      </c>
      <c r="AD1000" s="6">
        <v>1</v>
      </c>
      <c r="AE1000" t="s">
        <v>942</v>
      </c>
      <c r="AF1000" t="s">
        <v>904</v>
      </c>
      <c r="AG1000" t="s">
        <v>756</v>
      </c>
      <c r="AH1000" t="s">
        <v>756</v>
      </c>
      <c r="AI1000" t="str">
        <f t="shared" si="1417"/>
        <v>e</v>
      </c>
      <c r="AJ1000" t="str">
        <f t="shared" si="1418"/>
        <v/>
      </c>
      <c r="AK1000" t="str">
        <f t="shared" si="1419"/>
        <v/>
      </c>
      <c r="AL1000" t="str">
        <f t="shared" si="1420"/>
        <v/>
      </c>
      <c r="AM1000" t="str">
        <f t="shared" si="1421"/>
        <v/>
      </c>
      <c r="AN1000" t="str">
        <f t="shared" si="1422"/>
        <v>Home</v>
      </c>
      <c r="AO1000" t="str">
        <f t="shared" si="1423"/>
        <v>h</v>
      </c>
      <c r="AP1000" t="str">
        <f t="shared" si="1424"/>
        <v/>
      </c>
      <c r="AQ1000" t="str">
        <f t="shared" si="1425"/>
        <v/>
      </c>
      <c r="AR1000" t="str">
        <f t="shared" si="1426"/>
        <v>Home</v>
      </c>
      <c r="AS1000" t="str">
        <f t="shared" si="1427"/>
        <v>h</v>
      </c>
      <c r="AT1000" t="str">
        <f t="shared" si="1428"/>
        <v>Offensive</v>
      </c>
      <c r="AU1000" t="str">
        <f t="shared" si="1429"/>
        <v/>
      </c>
      <c r="AV1000" t="str">
        <f t="shared" si="1430"/>
        <v/>
      </c>
      <c r="AW1000" t="str" cm="1">
        <f t="array" ref="AW1000">IFERROR(IF(O1000&lt;&gt;"",O1000,IF(OR($S1000="",$T1000=""),"",IF(O1000&lt;&gt;"",O1000,IF($T1000&lt;&gt;"",_xlfn._xlws.FILTER(O:O,($BU:$BU=$BU1000)*($I:$I=$I1000)*($T:$T=$T1000)*($S:$S=_xlfn.MINIFS($S:$S,$T:$T,"="&amp;$T1000)),"")))))&amp;"",IF(O1000="","",""))&amp;""</f>
        <v/>
      </c>
      <c r="AX1000" t="str" cm="1">
        <f t="array" ref="AX1000">IFERROR(IF(P1000&lt;&gt;"",P1000,IF(OR($S1000="",$T1000=""),"",IF($T1000&lt;&gt;"",_xlfn._xlws.FILTER(P:P,($BU:$BU=$BU1000)*($I:$I=$I1000)*($T:$T=$T1000)*($S:$S=_xlfn.MINIFS($S:$S,$T:$T,"="&amp;$T1000)),""))))&amp;"",IF(P1000="","",""))&amp;""</f>
        <v/>
      </c>
      <c r="AY1000" t="str" cm="1">
        <f t="array" ref="AY1000">IFERROR(IF(Q1000&lt;&gt;"",Q1000,IF(OR($S1000="",$T1000=""),"",IF($T1000&lt;&gt;"",_xlfn._xlws.FILTER(Q:Q,($BU:$BU=$BU1000)*($I:$I=$I1000)*($T:$T=$T1000)*($S:$S=_xlfn.MINIFS($S:$S,$T:$T,"="&amp;$T1000)),""))))&amp;"",IF(Q1000="","",""))&amp;""</f>
        <v/>
      </c>
      <c r="AZ1000" t="str" cm="1">
        <f t="array" ref="AZ1000">IFERROR(IF(R1000&lt;&gt;"",R1000,IF(OR($S1000="",$T1000=""),"",IF($T1000&lt;&gt;"",_xlfn._xlws.FILTER(R:R,($BU:$BU=$BU1000)*($I:$I=$I1000)*($T:$T=$T1000)*($S:$S=_xlfn.MINIFS($S:$S,$T:$T,"="&amp;$T1000)),""))))&amp;"",IF(R1000="","",""))&amp;""</f>
        <v>1</v>
      </c>
      <c r="BA1000" s="6">
        <f t="shared" si="1431"/>
        <v>91</v>
      </c>
      <c r="BB1000">
        <f t="shared" ref="BB1000:BD1000" si="1478">BB999</f>
        <v>18987</v>
      </c>
      <c r="BC1000" t="str">
        <f t="shared" si="1478"/>
        <v>Velodrome</v>
      </c>
      <c r="BD1000" t="str">
        <f t="shared" si="1478"/>
        <v>Outlaws</v>
      </c>
      <c r="BE1000" t="s">
        <v>238</v>
      </c>
      <c r="BF1000" t="s">
        <v>184</v>
      </c>
      <c r="BI1000" cm="1">
        <f t="array" ref="BI1000">IFERROR(_xlfn._xlws.FILTER(shifts!A:A,(shifts!B:B=events!AD1000)*(shifts!AG:AG&gt;=events!BK1000)*(shifts!AH:AH&lt;=events!BL1000)),BI999)</f>
        <v>39</v>
      </c>
      <c r="BJ1000" s="15">
        <f t="shared" si="1433"/>
        <v>0</v>
      </c>
      <c r="BK1000">
        <f t="shared" si="1434"/>
        <v>153</v>
      </c>
      <c r="BL1000">
        <f t="shared" si="1435"/>
        <v>153</v>
      </c>
      <c r="BM1000" s="15">
        <f>SUMIFS(BJ$2:BJ1000,K$2:K1000,"=Intermission")+SUMIFS(BJ$2:BJ1000,K$2:K1000,"=Timeout")</f>
        <v>0</v>
      </c>
      <c r="BN1000">
        <f t="shared" si="1436"/>
        <v>0</v>
      </c>
      <c r="BO1000" s="19">
        <f t="shared" si="1437"/>
        <v>927</v>
      </c>
      <c r="BP1000">
        <f t="shared" si="1438"/>
        <v>922</v>
      </c>
      <c r="BQ1000" s="17">
        <f t="shared" si="1439"/>
        <v>927</v>
      </c>
      <c r="BR1000" t="str">
        <f t="shared" si="1440"/>
        <v>event_team_player_1</v>
      </c>
      <c r="BS1000">
        <f>COUNTIFS(S$3:S1000,"="&amp;S1000,AI$3:AI1000,"="&amp;AI1000)</f>
        <v>1</v>
      </c>
      <c r="BT1000" t="str">
        <f>IFERROR(VLOOKUP(BB1000&amp;BU1000&amp;X1000,game_rosters!U:W,3,FALSE),"")</f>
        <v>P100105</v>
      </c>
      <c r="BU1000" t="str">
        <f t="shared" si="1441"/>
        <v>Velodrome</v>
      </c>
    </row>
    <row r="1001" spans="1:73" x14ac:dyDescent="0.2">
      <c r="A1001" t="str">
        <f t="shared" si="1416"/>
        <v/>
      </c>
      <c r="I1001" s="44">
        <v>3</v>
      </c>
      <c r="R1001" s="51">
        <v>1</v>
      </c>
      <c r="S1001">
        <v>521</v>
      </c>
      <c r="T1001">
        <v>88</v>
      </c>
      <c r="X1001">
        <v>3</v>
      </c>
      <c r="AA1001">
        <f t="shared" si="1465"/>
        <v>1521</v>
      </c>
      <c r="AB1001">
        <f t="shared" si="1466"/>
        <v>9088</v>
      </c>
      <c r="AC1001">
        <f t="shared" si="1412"/>
        <v>9088</v>
      </c>
      <c r="AD1001" s="6">
        <v>1</v>
      </c>
      <c r="AE1001" t="s">
        <v>942</v>
      </c>
      <c r="AF1001" t="s">
        <v>904</v>
      </c>
      <c r="AG1001" t="s">
        <v>756</v>
      </c>
      <c r="AH1001" t="s">
        <v>756</v>
      </c>
      <c r="AI1001" t="str">
        <f t="shared" si="1417"/>
        <v>o</v>
      </c>
      <c r="AJ1001" t="str">
        <f t="shared" si="1418"/>
        <v/>
      </c>
      <c r="AK1001" t="str">
        <f t="shared" si="1419"/>
        <v/>
      </c>
      <c r="AL1001" t="str">
        <f t="shared" si="1420"/>
        <v/>
      </c>
      <c r="AM1001" t="str">
        <f t="shared" si="1421"/>
        <v/>
      </c>
      <c r="AN1001" t="str">
        <f t="shared" si="1422"/>
        <v>Home</v>
      </c>
      <c r="AO1001" t="str">
        <f t="shared" si="1423"/>
        <v>h</v>
      </c>
      <c r="AP1001" t="str">
        <f t="shared" si="1424"/>
        <v/>
      </c>
      <c r="AQ1001" t="str">
        <f t="shared" si="1425"/>
        <v/>
      </c>
      <c r="AR1001" t="str">
        <f t="shared" si="1426"/>
        <v>Home</v>
      </c>
      <c r="AS1001" t="str">
        <f t="shared" si="1427"/>
        <v>h</v>
      </c>
      <c r="AT1001" t="str">
        <f t="shared" si="1428"/>
        <v>Defensive</v>
      </c>
      <c r="AU1001" t="str">
        <f t="shared" si="1429"/>
        <v/>
      </c>
      <c r="AV1001" t="str">
        <f t="shared" si="1430"/>
        <v/>
      </c>
      <c r="AW1001" t="str" cm="1">
        <f t="array" ref="AW1001">IFERROR(IF(O1001&lt;&gt;"",O1001,IF(OR($S1001="",$T1001=""),"",IF(O1001&lt;&gt;"",O1001,IF($T1001&lt;&gt;"",_xlfn._xlws.FILTER(O:O,($BU:$BU=$BU1001)*($I:$I=$I1001)*($T:$T=$T1001)*($S:$S=_xlfn.MINIFS($S:$S,$T:$T,"="&amp;$T1001)),"")))))&amp;"",IF(O1001="","",""))&amp;""</f>
        <v/>
      </c>
      <c r="AX1001" t="str" cm="1">
        <f t="array" ref="AX1001">IFERROR(IF(P1001&lt;&gt;"",P1001,IF(OR($S1001="",$T1001=""),"",IF($T1001&lt;&gt;"",_xlfn._xlws.FILTER(P:P,($BU:$BU=$BU1001)*($I:$I=$I1001)*($T:$T=$T1001)*($S:$S=_xlfn.MINIFS($S:$S,$T:$T,"="&amp;$T1001)),""))))&amp;"",IF(P1001="","",""))&amp;""</f>
        <v/>
      </c>
      <c r="AY1001" t="str" cm="1">
        <f t="array" ref="AY1001">IFERROR(IF(Q1001&lt;&gt;"",Q1001,IF(OR($S1001="",$T1001=""),"",IF($T1001&lt;&gt;"",_xlfn._xlws.FILTER(Q:Q,($BU:$BU=$BU1001)*($I:$I=$I1001)*($T:$T=$T1001)*($S:$S=_xlfn.MINIFS($S:$S,$T:$T,"="&amp;$T1001)),""))))&amp;"",IF(Q1001="","",""))&amp;""</f>
        <v/>
      </c>
      <c r="AZ1001" t="str" cm="1">
        <f t="array" ref="AZ1001">IFERROR(IF(R1001&lt;&gt;"",R1001,IF(OR($S1001="",$T1001=""),"",IF($T1001&lt;&gt;"",_xlfn._xlws.FILTER(R:R,($BU:$BU=$BU1001)*($I:$I=$I1001)*($T:$T=$T1001)*($S:$S=_xlfn.MINIFS($S:$S,$T:$T,"="&amp;$T1001)),""))))&amp;"",IF(R1001="","",""))&amp;""</f>
        <v>1</v>
      </c>
      <c r="BA1001" s="6">
        <f t="shared" si="1431"/>
        <v>91</v>
      </c>
      <c r="BB1001">
        <f t="shared" ref="BB1001:BD1001" si="1479">BB1000</f>
        <v>18987</v>
      </c>
      <c r="BC1001" t="str">
        <f t="shared" si="1479"/>
        <v>Velodrome</v>
      </c>
      <c r="BD1001" t="str">
        <f t="shared" si="1479"/>
        <v>Outlaws</v>
      </c>
      <c r="BE1001" t="s">
        <v>238</v>
      </c>
      <c r="BF1001" t="s">
        <v>184</v>
      </c>
      <c r="BI1001" cm="1">
        <f t="array" ref="BI1001">IFERROR(_xlfn._xlws.FILTER(shifts!A:A,(shifts!B:B=events!AD1001)*(shifts!AG:AG&gt;=events!BK1001)*(shifts!AH:AH&lt;=events!BL1001)),BI1000)</f>
        <v>39</v>
      </c>
      <c r="BJ1001" s="15">
        <f t="shared" si="1433"/>
        <v>0</v>
      </c>
      <c r="BK1001">
        <f t="shared" si="1434"/>
        <v>153</v>
      </c>
      <c r="BL1001">
        <f t="shared" si="1435"/>
        <v>153</v>
      </c>
      <c r="BM1001" s="15">
        <f>SUMIFS(BJ$2:BJ1001,K$2:K1001,"=Intermission")+SUMIFS(BJ$2:BJ1001,K$2:K1001,"=Timeout")</f>
        <v>0</v>
      </c>
      <c r="BN1001">
        <f t="shared" si="1436"/>
        <v>0</v>
      </c>
      <c r="BO1001" s="19">
        <f t="shared" si="1437"/>
        <v>927</v>
      </c>
      <c r="BP1001">
        <f t="shared" si="1438"/>
        <v>922</v>
      </c>
      <c r="BQ1001" s="17">
        <f t="shared" si="1439"/>
        <v>927</v>
      </c>
      <c r="BR1001" t="str">
        <f t="shared" si="1440"/>
        <v>opp_team_player_1</v>
      </c>
      <c r="BS1001">
        <f>COUNTIFS(S$3:S1001,"="&amp;S1001,AI$3:AI1001,"="&amp;AI1001)</f>
        <v>1</v>
      </c>
      <c r="BT1001" t="str">
        <f>IFERROR(VLOOKUP(BB1001&amp;BU1001&amp;X1001,game_rosters!U:W,3,FALSE),"")</f>
        <v>P100004</v>
      </c>
      <c r="BU1001" t="str">
        <f t="shared" si="1441"/>
        <v>Outlaws</v>
      </c>
    </row>
    <row r="1002" spans="1:73" x14ac:dyDescent="0.2">
      <c r="A1002">
        <f t="shared" si="1416"/>
        <v>1</v>
      </c>
      <c r="I1002" s="44">
        <v>9</v>
      </c>
      <c r="K1002" t="s">
        <v>9</v>
      </c>
      <c r="L1002" t="s">
        <v>173</v>
      </c>
      <c r="M1002" t="s">
        <v>354</v>
      </c>
      <c r="R1002" s="51">
        <v>1</v>
      </c>
      <c r="S1002">
        <v>522</v>
      </c>
      <c r="T1002">
        <v>88</v>
      </c>
      <c r="W1002" t="s">
        <v>735</v>
      </c>
      <c r="X1002">
        <v>9</v>
      </c>
      <c r="Z1002">
        <v>1</v>
      </c>
      <c r="AA1002">
        <f t="shared" si="1465"/>
        <v>1522</v>
      </c>
      <c r="AB1002">
        <f t="shared" si="1466"/>
        <v>9088</v>
      </c>
      <c r="AC1002">
        <f t="shared" si="1412"/>
        <v>9088</v>
      </c>
      <c r="AD1002" s="6">
        <v>1</v>
      </c>
      <c r="AE1002" t="s">
        <v>942</v>
      </c>
      <c r="AF1002" t="s">
        <v>904</v>
      </c>
      <c r="AG1002" t="s">
        <v>756</v>
      </c>
      <c r="AH1002" t="s">
        <v>756</v>
      </c>
      <c r="AI1002" t="str">
        <f t="shared" si="1417"/>
        <v>e</v>
      </c>
      <c r="AJ1002" t="str">
        <f t="shared" si="1418"/>
        <v/>
      </c>
      <c r="AK1002" t="str">
        <f t="shared" si="1419"/>
        <v/>
      </c>
      <c r="AL1002" t="str">
        <f t="shared" si="1420"/>
        <v/>
      </c>
      <c r="AM1002" t="str">
        <f t="shared" si="1421"/>
        <v/>
      </c>
      <c r="AN1002" t="str">
        <f t="shared" si="1422"/>
        <v>Home</v>
      </c>
      <c r="AO1002" t="str">
        <f t="shared" si="1423"/>
        <v>h</v>
      </c>
      <c r="AP1002" t="str">
        <f t="shared" si="1424"/>
        <v/>
      </c>
      <c r="AQ1002" t="str">
        <f t="shared" si="1425"/>
        <v/>
      </c>
      <c r="AR1002" t="str">
        <f t="shared" si="1426"/>
        <v>Home</v>
      </c>
      <c r="AS1002" t="str">
        <f t="shared" si="1427"/>
        <v>h</v>
      </c>
      <c r="AT1002" t="str">
        <f t="shared" si="1428"/>
        <v>Offensive</v>
      </c>
      <c r="AU1002" t="str">
        <f t="shared" si="1429"/>
        <v/>
      </c>
      <c r="AV1002" t="str">
        <f t="shared" si="1430"/>
        <v/>
      </c>
      <c r="AW1002" t="str" cm="1">
        <f t="array" ref="AW1002">IFERROR(IF(O1002&lt;&gt;"",O1002,IF(OR($S1002="",$T1002=""),"",IF(O1002&lt;&gt;"",O1002,IF($T1002&lt;&gt;"",_xlfn._xlws.FILTER(O:O,($BU:$BU=$BU1002)*($I:$I=$I1002)*($T:$T=$T1002)*($S:$S=_xlfn.MINIFS($S:$S,$T:$T,"="&amp;$T1002)),"")))))&amp;"",IF(O1002="","",""))&amp;""</f>
        <v/>
      </c>
      <c r="AX1002" t="str" cm="1">
        <f t="array" ref="AX1002">IFERROR(IF(P1002&lt;&gt;"",P1002,IF(OR($S1002="",$T1002=""),"",IF($T1002&lt;&gt;"",_xlfn._xlws.FILTER(P:P,($BU:$BU=$BU1002)*($I:$I=$I1002)*($T:$T=$T1002)*($S:$S=_xlfn.MINIFS($S:$S,$T:$T,"="&amp;$T1002)),""))))&amp;"",IF(P1002="","",""))&amp;""</f>
        <v/>
      </c>
      <c r="AY1002" t="str" cm="1">
        <f t="array" ref="AY1002">IFERROR(IF(Q1002&lt;&gt;"",Q1002,IF(OR($S1002="",$T1002=""),"",IF($T1002&lt;&gt;"",_xlfn._xlws.FILTER(Q:Q,($BU:$BU=$BU1002)*($I:$I=$I1002)*($T:$T=$T1002)*($S:$S=_xlfn.MINIFS($S:$S,$T:$T,"="&amp;$T1002)),""))))&amp;"",IF(Q1002="","",""))&amp;""</f>
        <v/>
      </c>
      <c r="AZ1002" t="str" cm="1">
        <f t="array" ref="AZ1002">IFERROR(IF(R1002&lt;&gt;"",R1002,IF(OR($S1002="",$T1002=""),"",IF($T1002&lt;&gt;"",_xlfn._xlws.FILTER(R:R,($BU:$BU=$BU1002)*($I:$I=$I1002)*($T:$T=$T1002)*($S:$S=_xlfn.MINIFS($S:$S,$T:$T,"="&amp;$T1002)),""))))&amp;"",IF(R1002="","",""))&amp;""</f>
        <v>1</v>
      </c>
      <c r="BA1002" s="6">
        <f t="shared" si="1431"/>
        <v>91</v>
      </c>
      <c r="BB1002">
        <f t="shared" ref="BB1002:BD1002" si="1480">BB1001</f>
        <v>18987</v>
      </c>
      <c r="BC1002" t="str">
        <f t="shared" si="1480"/>
        <v>Velodrome</v>
      </c>
      <c r="BD1002" t="str">
        <f t="shared" si="1480"/>
        <v>Outlaws</v>
      </c>
      <c r="BE1002" t="s">
        <v>9</v>
      </c>
      <c r="BF1002" t="s">
        <v>173</v>
      </c>
      <c r="BI1002" cm="1">
        <f t="array" ref="BI1002">IFERROR(_xlfn._xlws.FILTER(shifts!A:A,(shifts!B:B=events!AD1002)*(shifts!AG:AG&gt;=events!BK1002)*(shifts!AH:AH&lt;=events!BL1002)),BI1001)</f>
        <v>39</v>
      </c>
      <c r="BJ1002" s="15">
        <f t="shared" si="1433"/>
        <v>0</v>
      </c>
      <c r="BK1002">
        <f t="shared" si="1434"/>
        <v>153</v>
      </c>
      <c r="BL1002">
        <f t="shared" si="1435"/>
        <v>153</v>
      </c>
      <c r="BM1002" s="15">
        <f>SUMIFS(BJ$2:BJ1002,K$2:K1002,"=Intermission")+SUMIFS(BJ$2:BJ1002,K$2:K1002,"=Timeout")</f>
        <v>0</v>
      </c>
      <c r="BN1002">
        <f t="shared" si="1436"/>
        <v>0</v>
      </c>
      <c r="BO1002" s="19">
        <f t="shared" si="1437"/>
        <v>927</v>
      </c>
      <c r="BP1002">
        <f t="shared" si="1438"/>
        <v>922</v>
      </c>
      <c r="BQ1002" s="17">
        <f t="shared" si="1439"/>
        <v>927</v>
      </c>
      <c r="BR1002" t="str">
        <f t="shared" si="1440"/>
        <v>event_team_player_1</v>
      </c>
      <c r="BS1002">
        <f>COUNTIFS(S$3:S1002,"="&amp;S1002,AI$3:AI1002,"="&amp;AI1002)</f>
        <v>1</v>
      </c>
      <c r="BT1002" t="str">
        <f>IFERROR(VLOOKUP(BB1002&amp;BU1002&amp;X1002,game_rosters!U:W,3,FALSE),"")</f>
        <v>P100105</v>
      </c>
      <c r="BU1002" t="str">
        <f t="shared" si="1441"/>
        <v>Velodrome</v>
      </c>
    </row>
    <row r="1003" spans="1:73" x14ac:dyDescent="0.2">
      <c r="A1003" t="str">
        <f t="shared" si="1416"/>
        <v/>
      </c>
      <c r="I1003" s="44">
        <v>3</v>
      </c>
      <c r="S1003">
        <v>522</v>
      </c>
      <c r="T1003">
        <v>88</v>
      </c>
      <c r="X1003">
        <v>3</v>
      </c>
      <c r="AA1003">
        <f t="shared" si="1465"/>
        <v>1522</v>
      </c>
      <c r="AB1003">
        <f t="shared" si="1466"/>
        <v>9088</v>
      </c>
      <c r="AC1003">
        <f t="shared" si="1412"/>
        <v>9088</v>
      </c>
      <c r="AD1003" s="6">
        <v>1</v>
      </c>
      <c r="AE1003" t="s">
        <v>942</v>
      </c>
      <c r="AF1003" t="s">
        <v>904</v>
      </c>
      <c r="AG1003" t="s">
        <v>756</v>
      </c>
      <c r="AH1003" t="s">
        <v>756</v>
      </c>
      <c r="AI1003" t="str">
        <f t="shared" si="1417"/>
        <v>o</v>
      </c>
      <c r="AJ1003" t="str">
        <f t="shared" si="1418"/>
        <v/>
      </c>
      <c r="AK1003" t="str">
        <f t="shared" si="1419"/>
        <v/>
      </c>
      <c r="AL1003" t="str">
        <f t="shared" si="1420"/>
        <v/>
      </c>
      <c r="AM1003" t="str">
        <f t="shared" si="1421"/>
        <v/>
      </c>
      <c r="AN1003" t="str">
        <f t="shared" si="1422"/>
        <v>Home</v>
      </c>
      <c r="AO1003" t="str">
        <f t="shared" si="1423"/>
        <v>h</v>
      </c>
      <c r="AP1003" t="str">
        <f t="shared" si="1424"/>
        <v/>
      </c>
      <c r="AQ1003" t="str">
        <f t="shared" si="1425"/>
        <v/>
      </c>
      <c r="AR1003" t="str">
        <f t="shared" si="1426"/>
        <v>Home</v>
      </c>
      <c r="AS1003" t="str">
        <f t="shared" si="1427"/>
        <v>h</v>
      </c>
      <c r="AT1003" t="str">
        <f t="shared" si="1428"/>
        <v>Defensive</v>
      </c>
      <c r="AU1003" t="str">
        <f t="shared" si="1429"/>
        <v/>
      </c>
      <c r="AV1003" t="str">
        <f t="shared" si="1430"/>
        <v/>
      </c>
      <c r="AW1003" t="str" cm="1">
        <f t="array" ref="AW1003">IFERROR(IF(O1003&lt;&gt;"",O1003,IF(OR($S1003="",$T1003=""),"",IF(O1003&lt;&gt;"",O1003,IF($T1003&lt;&gt;"",_xlfn._xlws.FILTER(O:O,($BU:$BU=$BU1003)*($I:$I=$I1003)*($T:$T=$T1003)*($S:$S=_xlfn.MINIFS($S:$S,$T:$T,"="&amp;$T1003)),"")))))&amp;"",IF(O1003="","",""))&amp;""</f>
        <v/>
      </c>
      <c r="AX1003" t="str" cm="1">
        <f t="array" ref="AX1003">IFERROR(IF(P1003&lt;&gt;"",P1003,IF(OR($S1003="",$T1003=""),"",IF($T1003&lt;&gt;"",_xlfn._xlws.FILTER(P:P,($BU:$BU=$BU1003)*($I:$I=$I1003)*($T:$T=$T1003)*($S:$S=_xlfn.MINIFS($S:$S,$T:$T,"="&amp;$T1003)),""))))&amp;"",IF(P1003="","",""))&amp;""</f>
        <v/>
      </c>
      <c r="AY1003" t="str" cm="1">
        <f t="array" ref="AY1003">IFERROR(IF(Q1003&lt;&gt;"",Q1003,IF(OR($S1003="",$T1003=""),"",IF($T1003&lt;&gt;"",_xlfn._xlws.FILTER(Q:Q,($BU:$BU=$BU1003)*($I:$I=$I1003)*($T:$T=$T1003)*($S:$S=_xlfn.MINIFS($S:$S,$T:$T,"="&amp;$T1003)),""))))&amp;"",IF(Q1003="","",""))&amp;""</f>
        <v/>
      </c>
      <c r="AZ1003" t="str" cm="1">
        <f t="array" ref="AZ1003">IFERROR(IF(R1003&lt;&gt;"",R1003,IF(OR($S1003="",$T1003=""),"",IF($T1003&lt;&gt;"",_xlfn._xlws.FILTER(R:R,($BU:$BU=$BU1003)*($I:$I=$I1003)*($T:$T=$T1003)*($S:$S=_xlfn.MINIFS($S:$S,$T:$T,"="&amp;$T1003)),""))))&amp;"",IF(R1003="","",""))&amp;""</f>
        <v>1</v>
      </c>
      <c r="BA1003" s="6">
        <f t="shared" si="1431"/>
        <v>91</v>
      </c>
      <c r="BB1003">
        <f t="shared" ref="BB1003:BD1003" si="1481">BB1002</f>
        <v>18987</v>
      </c>
      <c r="BC1003" t="str">
        <f t="shared" si="1481"/>
        <v>Velodrome</v>
      </c>
      <c r="BD1003" t="str">
        <f t="shared" si="1481"/>
        <v>Outlaws</v>
      </c>
      <c r="BE1003" t="s">
        <v>9</v>
      </c>
      <c r="BF1003" t="s">
        <v>173</v>
      </c>
      <c r="BI1003" cm="1">
        <f t="array" ref="BI1003">IFERROR(_xlfn._xlws.FILTER(shifts!A:A,(shifts!B:B=events!AD1003)*(shifts!AG:AG&gt;=events!BK1003)*(shifts!AH:AH&lt;=events!BL1003)),BI1002)</f>
        <v>39</v>
      </c>
      <c r="BJ1003" s="15">
        <f t="shared" si="1433"/>
        <v>0</v>
      </c>
      <c r="BK1003">
        <f t="shared" si="1434"/>
        <v>153</v>
      </c>
      <c r="BL1003">
        <f t="shared" si="1435"/>
        <v>153</v>
      </c>
      <c r="BM1003" s="15">
        <f>SUMIFS(BJ$2:BJ1003,K$2:K1003,"=Intermission")+SUMIFS(BJ$2:BJ1003,K$2:K1003,"=Timeout")</f>
        <v>0</v>
      </c>
      <c r="BN1003">
        <f t="shared" si="1436"/>
        <v>0</v>
      </c>
      <c r="BO1003" s="19">
        <f t="shared" si="1437"/>
        <v>927</v>
      </c>
      <c r="BP1003">
        <f t="shared" si="1438"/>
        <v>922</v>
      </c>
      <c r="BQ1003" s="17">
        <f t="shared" si="1439"/>
        <v>927</v>
      </c>
      <c r="BR1003" t="str">
        <f t="shared" si="1440"/>
        <v>opp_team_player_1</v>
      </c>
      <c r="BS1003">
        <f>COUNTIFS(S$3:S1003,"="&amp;S1003,AI$3:AI1003,"="&amp;AI1003)</f>
        <v>1</v>
      </c>
      <c r="BT1003" t="str">
        <f>IFERROR(VLOOKUP(BB1003&amp;BU1003&amp;X1003,game_rosters!U:W,3,FALSE),"")</f>
        <v>P100004</v>
      </c>
      <c r="BU1003" t="str">
        <f t="shared" si="1441"/>
        <v>Outlaws</v>
      </c>
    </row>
    <row r="1004" spans="1:73" x14ac:dyDescent="0.2">
      <c r="A1004">
        <f t="shared" si="1416"/>
        <v>1</v>
      </c>
      <c r="I1004" s="44">
        <v>25</v>
      </c>
      <c r="K1004" t="s">
        <v>13</v>
      </c>
      <c r="L1004" t="s">
        <v>586</v>
      </c>
      <c r="N1004" t="s">
        <v>595</v>
      </c>
      <c r="O1004" t="s">
        <v>600</v>
      </c>
      <c r="Q1004" t="s">
        <v>595</v>
      </c>
      <c r="S1004">
        <v>523</v>
      </c>
      <c r="T1004" t="s">
        <v>756</v>
      </c>
      <c r="W1004" t="s">
        <v>731</v>
      </c>
      <c r="X1004">
        <v>25</v>
      </c>
      <c r="Z1004">
        <v>1</v>
      </c>
      <c r="AA1004">
        <f t="shared" si="1465"/>
        <v>1523</v>
      </c>
      <c r="AB1004" t="str">
        <f t="shared" si="1466"/>
        <v/>
      </c>
      <c r="AC1004">
        <f t="shared" si="1412"/>
        <v>1523</v>
      </c>
      <c r="AD1004" s="6">
        <v>1</v>
      </c>
      <c r="AE1004" t="s">
        <v>942</v>
      </c>
      <c r="AF1004" t="s">
        <v>905</v>
      </c>
      <c r="AG1004" t="s">
        <v>756</v>
      </c>
      <c r="AH1004" t="s">
        <v>756</v>
      </c>
      <c r="AI1004" t="str">
        <f t="shared" si="1417"/>
        <v>e</v>
      </c>
      <c r="AJ1004" t="str">
        <f t="shared" si="1418"/>
        <v/>
      </c>
      <c r="AK1004" t="str">
        <f t="shared" si="1419"/>
        <v/>
      </c>
      <c r="AL1004" t="str">
        <f t="shared" si="1420"/>
        <v/>
      </c>
      <c r="AM1004" t="str">
        <f t="shared" si="1421"/>
        <v/>
      </c>
      <c r="AN1004" t="str">
        <f t="shared" si="1422"/>
        <v>Away</v>
      </c>
      <c r="AO1004" t="str">
        <f t="shared" si="1423"/>
        <v>a</v>
      </c>
      <c r="AP1004" t="str">
        <f t="shared" si="1424"/>
        <v/>
      </c>
      <c r="AQ1004" t="str">
        <f t="shared" si="1425"/>
        <v/>
      </c>
      <c r="AR1004" t="str">
        <f t="shared" si="1426"/>
        <v>Away</v>
      </c>
      <c r="AS1004" t="str">
        <f t="shared" si="1427"/>
        <v>a</v>
      </c>
      <c r="AT1004" t="str">
        <f t="shared" si="1428"/>
        <v>Offensive</v>
      </c>
      <c r="AU1004" t="str">
        <f t="shared" si="1429"/>
        <v/>
      </c>
      <c r="AV1004" t="str">
        <f t="shared" si="1430"/>
        <v/>
      </c>
      <c r="AW1004" t="str" cm="1">
        <f t="array" ref="AW1004">IFERROR(IF(O1004&lt;&gt;"",O1004,IF(OR($S1004="",$T1004=""),"",IF(O1004&lt;&gt;"",O1004,IF($T1004&lt;&gt;"",_xlfn._xlws.FILTER(O:O,($BU:$BU=$BU1004)*($I:$I=$I1004)*($T:$T=$T1004)*($S:$S=_xlfn.MINIFS($S:$S,$T:$T,"="&amp;$T1004)),"")))))&amp;"",IF(O1004="","",""))&amp;""</f>
        <v>OffensivePlay_Zone-PuckRetreivalTurnover</v>
      </c>
      <c r="AX1004" t="str" cm="1">
        <f t="array" ref="AX1004">IFERROR(IF(P1004&lt;&gt;"",P1004,IF(OR($S1004="",$T1004=""),"",IF($T1004&lt;&gt;"",_xlfn._xlws.FILTER(P:P,($BU:$BU=$BU1004)*($I:$I=$I1004)*($T:$T=$T1004)*($S:$S=_xlfn.MINIFS($S:$S,$T:$T,"="&amp;$T1004)),""))))&amp;"",IF(P1004="","",""))&amp;""</f>
        <v/>
      </c>
      <c r="AY1004" t="str" cm="1">
        <f t="array" ref="AY1004">IFERROR(IF(Q1004&lt;&gt;"",Q1004,IF(OR($S1004="",$T1004=""),"",IF($T1004&lt;&gt;"",_xlfn._xlws.FILTER(Q:Q,($BU:$BU=$BU1004)*($I:$I=$I1004)*($T:$T=$T1004)*($S:$S=_xlfn.MINIFS($S:$S,$T:$T,"="&amp;$T1004)),""))))&amp;"",IF(Q1004="","",""))&amp;""</f>
        <v>s</v>
      </c>
      <c r="AZ1004" t="str" cm="1">
        <f t="array" ref="AZ1004">IFERROR(IF(R1004&lt;&gt;"",R1004,IF(OR($S1004="",$T1004=""),"",IF($T1004&lt;&gt;"",_xlfn._xlws.FILTER(R:R,($BU:$BU=$BU1004)*($I:$I=$I1004)*($T:$T=$T1004)*($S:$S=_xlfn.MINIFS($S:$S,$T:$T,"="&amp;$T1004)),""))))&amp;"",IF(R1004="","",""))&amp;""</f>
        <v/>
      </c>
      <c r="BA1004" s="6">
        <f t="shared" si="1431"/>
        <v>91</v>
      </c>
      <c r="BB1004">
        <f t="shared" ref="BB1004:BD1004" si="1482">BB1003</f>
        <v>18987</v>
      </c>
      <c r="BC1004" t="str">
        <f t="shared" si="1482"/>
        <v>Velodrome</v>
      </c>
      <c r="BD1004" t="str">
        <f t="shared" si="1482"/>
        <v>Outlaws</v>
      </c>
      <c r="BE1004" t="s">
        <v>13</v>
      </c>
      <c r="BF1004" t="s">
        <v>586</v>
      </c>
      <c r="BI1004" cm="1">
        <f t="array" ref="BI1004">IFERROR(_xlfn._xlws.FILTER(shifts!A:A,(shifts!B:B=events!AD1004)*(shifts!AG:AG&gt;=events!BK1004)*(shifts!AH:AH&lt;=events!BL1004)),BI1003)</f>
        <v>39</v>
      </c>
      <c r="BJ1004" s="15">
        <f t="shared" si="1433"/>
        <v>0</v>
      </c>
      <c r="BK1004">
        <f t="shared" si="1434"/>
        <v>150</v>
      </c>
      <c r="BL1004">
        <f t="shared" si="1435"/>
        <v>150</v>
      </c>
      <c r="BM1004" s="15">
        <f>SUMIFS(BJ$2:BJ1004,K$2:K1004,"=Intermission")+SUMIFS(BJ$2:BJ1004,K$2:K1004,"=Timeout")</f>
        <v>0</v>
      </c>
      <c r="BN1004">
        <f t="shared" si="1436"/>
        <v>0</v>
      </c>
      <c r="BO1004" s="19">
        <f t="shared" si="1437"/>
        <v>930</v>
      </c>
      <c r="BP1004">
        <f t="shared" si="1438"/>
        <v>925</v>
      </c>
      <c r="BQ1004" s="17">
        <f t="shared" si="1439"/>
        <v>930</v>
      </c>
      <c r="BR1004" t="str">
        <f t="shared" si="1440"/>
        <v>event_team_player_1</v>
      </c>
      <c r="BS1004">
        <f>COUNTIFS(S$3:S1004,"="&amp;S1004,AI$3:AI1004,"="&amp;AI1004)</f>
        <v>1</v>
      </c>
      <c r="BT1004" t="str">
        <f>IFERROR(VLOOKUP(BB1004&amp;BU1004&amp;X1004,game_rosters!U:W,3,FALSE),"")</f>
        <v>P100170</v>
      </c>
      <c r="BU1004" t="str">
        <f t="shared" si="1441"/>
        <v>Outlaws</v>
      </c>
    </row>
    <row r="1005" spans="1:73" x14ac:dyDescent="0.2">
      <c r="A1005">
        <f t="shared" si="1416"/>
        <v>1</v>
      </c>
      <c r="I1005" s="44">
        <v>25</v>
      </c>
      <c r="K1005" t="s">
        <v>13</v>
      </c>
      <c r="O1005" t="s">
        <v>633</v>
      </c>
      <c r="S1005">
        <v>524</v>
      </c>
      <c r="T1005" t="s">
        <v>756</v>
      </c>
      <c r="W1005" t="s">
        <v>731</v>
      </c>
      <c r="X1005">
        <v>25</v>
      </c>
      <c r="Z1005">
        <v>1</v>
      </c>
      <c r="AA1005">
        <f t="shared" si="1465"/>
        <v>1524</v>
      </c>
      <c r="AB1005" t="str">
        <f t="shared" si="1466"/>
        <v/>
      </c>
      <c r="AC1005">
        <f t="shared" si="1412"/>
        <v>1524</v>
      </c>
      <c r="AD1005" s="6">
        <v>1</v>
      </c>
      <c r="AE1005" t="s">
        <v>942</v>
      </c>
      <c r="AF1005" t="s">
        <v>905</v>
      </c>
      <c r="AG1005" t="s">
        <v>942</v>
      </c>
      <c r="AH1005" t="s">
        <v>934</v>
      </c>
      <c r="AI1005" t="str">
        <f t="shared" si="1417"/>
        <v>e</v>
      </c>
      <c r="AJ1005" t="str">
        <f t="shared" si="1418"/>
        <v/>
      </c>
      <c r="AK1005" t="str">
        <f t="shared" si="1419"/>
        <v/>
      </c>
      <c r="AL1005" t="str">
        <f t="shared" si="1420"/>
        <v/>
      </c>
      <c r="AM1005" t="str">
        <f t="shared" si="1421"/>
        <v/>
      </c>
      <c r="AN1005" t="str">
        <f t="shared" si="1422"/>
        <v>Away</v>
      </c>
      <c r="AO1005" t="str">
        <f t="shared" si="1423"/>
        <v>a</v>
      </c>
      <c r="AP1005" t="str">
        <f t="shared" si="1424"/>
        <v/>
      </c>
      <c r="AQ1005" t="str">
        <f t="shared" si="1425"/>
        <v/>
      </c>
      <c r="AR1005" t="str">
        <f t="shared" si="1426"/>
        <v>Away</v>
      </c>
      <c r="AS1005" t="str">
        <f t="shared" si="1427"/>
        <v>a</v>
      </c>
      <c r="AT1005" t="str">
        <f t="shared" si="1428"/>
        <v>Offensive</v>
      </c>
      <c r="AU1005" t="str">
        <f t="shared" si="1429"/>
        <v/>
      </c>
      <c r="AV1005" t="str">
        <f t="shared" si="1430"/>
        <v/>
      </c>
      <c r="AW1005" t="str" cm="1">
        <f t="array" ref="AW1005">IFERROR(IF(O1005&lt;&gt;"",O1005,IF(OR($S1005="",$T1005=""),"",IF(O1005&lt;&gt;"",O1005,IF($T1005&lt;&gt;"",_xlfn._xlws.FILTER(O:O,($BU:$BU=$BU1005)*($I:$I=$I1005)*($T:$T=$T1005)*($S:$S=_xlfn.MINIFS($S:$S,$T:$T,"="&amp;$T1005)),"")))))&amp;"",IF(O1005="","",""))&amp;""</f>
        <v>OffensivePlay_Possession-Delay</v>
      </c>
      <c r="AX1005" t="str" cm="1">
        <f t="array" ref="AX1005">IFERROR(IF(P1005&lt;&gt;"",P1005,IF(OR($S1005="",$T1005=""),"",IF($T1005&lt;&gt;"",_xlfn._xlws.FILTER(P:P,($BU:$BU=$BU1005)*($I:$I=$I1005)*($T:$T=$T1005)*($S:$S=_xlfn.MINIFS($S:$S,$T:$T,"="&amp;$T1005)),""))))&amp;"",IF(P1005="","",""))&amp;""</f>
        <v/>
      </c>
      <c r="AY1005" t="str" cm="1">
        <f t="array" ref="AY1005">IFERROR(IF(Q1005&lt;&gt;"",Q1005,IF(OR($S1005="",$T1005=""),"",IF($T1005&lt;&gt;"",_xlfn._xlws.FILTER(Q:Q,($BU:$BU=$BU1005)*($I:$I=$I1005)*($T:$T=$T1005)*($S:$S=_xlfn.MINIFS($S:$S,$T:$T,"="&amp;$T1005)),""))))&amp;"",IF(Q1005="","",""))&amp;""</f>
        <v/>
      </c>
      <c r="AZ1005" t="str" cm="1">
        <f t="array" ref="AZ1005">IFERROR(IF(R1005&lt;&gt;"",R1005,IF(OR($S1005="",$T1005=""),"",IF($T1005&lt;&gt;"",_xlfn._xlws.FILTER(R:R,($BU:$BU=$BU1005)*($I:$I=$I1005)*($T:$T=$T1005)*($S:$S=_xlfn.MINIFS($S:$S,$T:$T,"="&amp;$T1005)),""))))&amp;"",IF(R1005="","",""))&amp;""</f>
        <v/>
      </c>
      <c r="BA1005" s="6">
        <f t="shared" si="1431"/>
        <v>91</v>
      </c>
      <c r="BB1005">
        <f t="shared" ref="BB1005:BD1005" si="1483">BB1004</f>
        <v>18987</v>
      </c>
      <c r="BC1005" t="str">
        <f t="shared" si="1483"/>
        <v>Velodrome</v>
      </c>
      <c r="BD1005" t="str">
        <f t="shared" si="1483"/>
        <v>Outlaws</v>
      </c>
      <c r="BE1005" t="s">
        <v>13</v>
      </c>
      <c r="BF1005" t="s">
        <v>756</v>
      </c>
      <c r="BI1005" cm="1">
        <f t="array" ref="BI1005">IFERROR(_xlfn._xlws.FILTER(shifts!A:A,(shifts!B:B=events!AD1005)*(shifts!AG:AG&gt;=events!BK1005)*(shifts!AH:AH&lt;=events!BL1005)),BI1004)</f>
        <v>39</v>
      </c>
      <c r="BJ1005" s="15">
        <f t="shared" si="1433"/>
        <v>2</v>
      </c>
      <c r="BK1005">
        <f t="shared" si="1434"/>
        <v>150</v>
      </c>
      <c r="BL1005">
        <f t="shared" si="1435"/>
        <v>148</v>
      </c>
      <c r="BM1005" s="15">
        <f>SUMIFS(BJ$2:BJ1005,K$2:K1005,"=Intermission")+SUMIFS(BJ$2:BJ1005,K$2:K1005,"=Timeout")</f>
        <v>0</v>
      </c>
      <c r="BN1005">
        <f t="shared" si="1436"/>
        <v>0</v>
      </c>
      <c r="BO1005" s="19">
        <f t="shared" si="1437"/>
        <v>930</v>
      </c>
      <c r="BP1005">
        <f t="shared" si="1438"/>
        <v>925</v>
      </c>
      <c r="BQ1005" s="17">
        <f t="shared" si="1439"/>
        <v>932</v>
      </c>
      <c r="BR1005" t="str">
        <f t="shared" si="1440"/>
        <v>event_team_player_1</v>
      </c>
      <c r="BS1005">
        <f>COUNTIFS(S$3:S1005,"="&amp;S1005,AI$3:AI1005,"="&amp;AI1005)</f>
        <v>1</v>
      </c>
      <c r="BT1005" t="str">
        <f>IFERROR(VLOOKUP(BB1005&amp;BU1005&amp;X1005,game_rosters!U:W,3,FALSE),"")</f>
        <v>P100170</v>
      </c>
      <c r="BU1005" t="str">
        <f t="shared" si="1441"/>
        <v>Outlaws</v>
      </c>
    </row>
    <row r="1006" spans="1:73" x14ac:dyDescent="0.2">
      <c r="A1006">
        <f t="shared" si="1416"/>
        <v>1</v>
      </c>
      <c r="I1006" s="44">
        <v>25</v>
      </c>
      <c r="K1006" t="s">
        <v>6</v>
      </c>
      <c r="L1006" t="s">
        <v>205</v>
      </c>
      <c r="M1006" t="s">
        <v>61</v>
      </c>
      <c r="N1006" t="s">
        <v>595</v>
      </c>
      <c r="S1006">
        <v>525</v>
      </c>
      <c r="T1006">
        <v>89</v>
      </c>
      <c r="W1006" t="s">
        <v>731</v>
      </c>
      <c r="X1006">
        <v>25</v>
      </c>
      <c r="Z1006">
        <v>1</v>
      </c>
      <c r="AA1006">
        <f t="shared" si="1465"/>
        <v>1525</v>
      </c>
      <c r="AB1006">
        <f t="shared" si="1466"/>
        <v>9089</v>
      </c>
      <c r="AC1006">
        <f t="shared" si="1412"/>
        <v>9089</v>
      </c>
      <c r="AD1006" s="6">
        <v>1</v>
      </c>
      <c r="AE1006" t="s">
        <v>942</v>
      </c>
      <c r="AF1006" t="s">
        <v>934</v>
      </c>
      <c r="AG1006" t="s">
        <v>756</v>
      </c>
      <c r="AH1006" t="s">
        <v>756</v>
      </c>
      <c r="AI1006" t="str">
        <f t="shared" si="1417"/>
        <v>e</v>
      </c>
      <c r="AJ1006" t="str">
        <f t="shared" si="1418"/>
        <v/>
      </c>
      <c r="AK1006" t="str">
        <f t="shared" si="1419"/>
        <v/>
      </c>
      <c r="AL1006" t="str">
        <f t="shared" si="1420"/>
        <v/>
      </c>
      <c r="AM1006" t="str">
        <f t="shared" si="1421"/>
        <v/>
      </c>
      <c r="AN1006" t="str">
        <f t="shared" si="1422"/>
        <v>Away</v>
      </c>
      <c r="AO1006" t="str">
        <f t="shared" si="1423"/>
        <v>a</v>
      </c>
      <c r="AP1006" t="str">
        <f t="shared" si="1424"/>
        <v/>
      </c>
      <c r="AQ1006" t="str">
        <f t="shared" si="1425"/>
        <v/>
      </c>
      <c r="AR1006" t="str">
        <f t="shared" si="1426"/>
        <v>Away</v>
      </c>
      <c r="AS1006" t="str">
        <f t="shared" si="1427"/>
        <v>a</v>
      </c>
      <c r="AT1006" t="str">
        <f t="shared" si="1428"/>
        <v>Offensive</v>
      </c>
      <c r="AU1006" t="str">
        <f t="shared" si="1429"/>
        <v/>
      </c>
      <c r="AV1006" t="str">
        <f t="shared" si="1430"/>
        <v/>
      </c>
      <c r="AW1006" t="str" cm="1">
        <f t="array" ref="AW1006">IFERROR(IF(O1006&lt;&gt;"",O1006,IF(OR($S1006="",$T1006=""),"",IF(O1006&lt;&gt;"",O1006,IF($T1006&lt;&gt;"",_xlfn._xlws.FILTER(O:O,($BU:$BU=$BU1006)*($I:$I=$I1006)*($T:$T=$T1006)*($S:$S=_xlfn.MINIFS($S:$S,$T:$T,"="&amp;$T1006)),"")))))&amp;"",IF(O1006="","",""))&amp;""</f>
        <v/>
      </c>
      <c r="AX1006" t="str" cm="1">
        <f t="array" ref="AX1006">IFERROR(IF(P1006&lt;&gt;"",P1006,IF(OR($S1006="",$T1006=""),"",IF($T1006&lt;&gt;"",_xlfn._xlws.FILTER(P:P,($BU:$BU=$BU1006)*($I:$I=$I1006)*($T:$T=$T1006)*($S:$S=_xlfn.MINIFS($S:$S,$T:$T,"="&amp;$T1006)),""))))&amp;"",IF(P1006="","",""))&amp;""</f>
        <v/>
      </c>
      <c r="AY1006" t="str" cm="1">
        <f t="array" ref="AY1006">IFERROR(IF(Q1006&lt;&gt;"",Q1006,IF(OR($S1006="",$T1006=""),"",IF($T1006&lt;&gt;"",_xlfn._xlws.FILTER(Q:Q,($BU:$BU=$BU1006)*($I:$I=$I1006)*($T:$T=$T1006)*($S:$S=_xlfn.MINIFS($S:$S,$T:$T,"="&amp;$T1006)),""))))&amp;"",IF(Q1006="","",""))&amp;""</f>
        <v/>
      </c>
      <c r="AZ1006" t="str" cm="1">
        <f t="array" ref="AZ1006">IFERROR(IF(R1006&lt;&gt;"",R1006,IF(OR($S1006="",$T1006=""),"",IF($T1006&lt;&gt;"",_xlfn._xlws.FILTER(R:R,($BU:$BU=$BU1006)*($I:$I=$I1006)*($T:$T=$T1006)*($S:$S=_xlfn.MINIFS($S:$S,$T:$T,"="&amp;$T1006)),""))))&amp;"",IF(R1006="","",""))&amp;""</f>
        <v/>
      </c>
      <c r="BA1006" s="6">
        <f t="shared" si="1431"/>
        <v>91</v>
      </c>
      <c r="BB1006">
        <f t="shared" ref="BB1006:BD1006" si="1484">BB1005</f>
        <v>18987</v>
      </c>
      <c r="BC1006" t="str">
        <f t="shared" si="1484"/>
        <v>Velodrome</v>
      </c>
      <c r="BD1006" t="str">
        <f t="shared" si="1484"/>
        <v>Outlaws</v>
      </c>
      <c r="BE1006" t="s">
        <v>6</v>
      </c>
      <c r="BF1006" t="s">
        <v>205</v>
      </c>
      <c r="BI1006" cm="1">
        <f t="array" ref="BI1006">IFERROR(_xlfn._xlws.FILTER(shifts!A:A,(shifts!B:B=events!AD1006)*(shifts!AG:AG&gt;=events!BK1006)*(shifts!AH:AH&lt;=events!BL1006)),BI1005)</f>
        <v>39</v>
      </c>
      <c r="BJ1006" s="15">
        <f t="shared" si="1433"/>
        <v>0</v>
      </c>
      <c r="BK1006">
        <f t="shared" si="1434"/>
        <v>148</v>
      </c>
      <c r="BL1006">
        <f t="shared" si="1435"/>
        <v>148</v>
      </c>
      <c r="BM1006" s="15">
        <f>SUMIFS(BJ$2:BJ1006,K$2:K1006,"=Intermission")+SUMIFS(BJ$2:BJ1006,K$2:K1006,"=Timeout")</f>
        <v>0</v>
      </c>
      <c r="BN1006">
        <f t="shared" si="1436"/>
        <v>0</v>
      </c>
      <c r="BO1006" s="19">
        <f t="shared" si="1437"/>
        <v>932</v>
      </c>
      <c r="BP1006">
        <f t="shared" si="1438"/>
        <v>927</v>
      </c>
      <c r="BQ1006" s="17">
        <f t="shared" si="1439"/>
        <v>932</v>
      </c>
      <c r="BR1006" t="str">
        <f t="shared" si="1440"/>
        <v>event_team_player_1</v>
      </c>
      <c r="BS1006">
        <f>COUNTIFS(S$3:S1006,"="&amp;S1006,AI$3:AI1006,"="&amp;AI1006)</f>
        <v>1</v>
      </c>
      <c r="BT1006" t="str">
        <f>IFERROR(VLOOKUP(BB1006&amp;BU1006&amp;X1006,game_rosters!U:W,3,FALSE),"")</f>
        <v>P100170</v>
      </c>
      <c r="BU1006" t="str">
        <f t="shared" si="1441"/>
        <v>Outlaws</v>
      </c>
    </row>
    <row r="1007" spans="1:73" x14ac:dyDescent="0.2">
      <c r="A1007" t="str">
        <f t="shared" si="1416"/>
        <v/>
      </c>
      <c r="I1007" s="44">
        <v>39</v>
      </c>
      <c r="S1007">
        <v>525</v>
      </c>
      <c r="T1007">
        <v>89</v>
      </c>
      <c r="X1007">
        <v>39</v>
      </c>
      <c r="AA1007">
        <f t="shared" si="1465"/>
        <v>1525</v>
      </c>
      <c r="AB1007">
        <f t="shared" si="1466"/>
        <v>9089</v>
      </c>
      <c r="AC1007">
        <f t="shared" si="1412"/>
        <v>9089</v>
      </c>
      <c r="AD1007" s="6">
        <v>1</v>
      </c>
      <c r="AE1007" t="s">
        <v>942</v>
      </c>
      <c r="AF1007" t="s">
        <v>934</v>
      </c>
      <c r="AG1007" t="s">
        <v>756</v>
      </c>
      <c r="AH1007" t="s">
        <v>756</v>
      </c>
      <c r="AI1007" t="str">
        <f t="shared" si="1417"/>
        <v>o</v>
      </c>
      <c r="AJ1007" t="str">
        <f t="shared" si="1418"/>
        <v/>
      </c>
      <c r="AK1007" t="str">
        <f t="shared" si="1419"/>
        <v/>
      </c>
      <c r="AL1007" t="str">
        <f t="shared" si="1420"/>
        <v/>
      </c>
      <c r="AM1007" t="str">
        <f t="shared" si="1421"/>
        <v/>
      </c>
      <c r="AN1007" t="str">
        <f t="shared" si="1422"/>
        <v>Away</v>
      </c>
      <c r="AO1007" t="str">
        <f t="shared" si="1423"/>
        <v>a</v>
      </c>
      <c r="AP1007" t="str">
        <f t="shared" si="1424"/>
        <v/>
      </c>
      <c r="AQ1007" t="str">
        <f t="shared" si="1425"/>
        <v/>
      </c>
      <c r="AR1007" t="str">
        <f t="shared" si="1426"/>
        <v>Away</v>
      </c>
      <c r="AS1007" t="str">
        <f t="shared" si="1427"/>
        <v>a</v>
      </c>
      <c r="AT1007" t="str">
        <f t="shared" si="1428"/>
        <v>Defensive</v>
      </c>
      <c r="AU1007" t="str">
        <f t="shared" si="1429"/>
        <v/>
      </c>
      <c r="AV1007" t="str">
        <f t="shared" si="1430"/>
        <v/>
      </c>
      <c r="AW1007" t="str" cm="1">
        <f t="array" ref="AW1007">IFERROR(IF(O1007&lt;&gt;"",O1007,IF(OR($S1007="",$T1007=""),"",IF(O1007&lt;&gt;"",O1007,IF($T1007&lt;&gt;"",_xlfn._xlws.FILTER(O:O,($BU:$BU=$BU1007)*($I:$I=$I1007)*($T:$T=$T1007)*($S:$S=_xlfn.MINIFS($S:$S,$T:$T,"="&amp;$T1007)),"")))))&amp;"",IF(O1007="","",""))&amp;""</f>
        <v/>
      </c>
      <c r="AX1007" t="str" cm="1">
        <f t="array" ref="AX1007">IFERROR(IF(P1007&lt;&gt;"",P1007,IF(OR($S1007="",$T1007=""),"",IF($T1007&lt;&gt;"",_xlfn._xlws.FILTER(P:P,($BU:$BU=$BU1007)*($I:$I=$I1007)*($T:$T=$T1007)*($S:$S=_xlfn.MINIFS($S:$S,$T:$T,"="&amp;$T1007)),""))))&amp;"",IF(P1007="","",""))&amp;""</f>
        <v/>
      </c>
      <c r="AY1007" t="str" cm="1">
        <f t="array" ref="AY1007">IFERROR(IF(Q1007&lt;&gt;"",Q1007,IF(OR($S1007="",$T1007=""),"",IF($T1007&lt;&gt;"",_xlfn._xlws.FILTER(Q:Q,($BU:$BU=$BU1007)*($I:$I=$I1007)*($T:$T=$T1007)*($S:$S=_xlfn.MINIFS($S:$S,$T:$T,"="&amp;$T1007)),""))))&amp;"",IF(Q1007="","",""))&amp;""</f>
        <v/>
      </c>
      <c r="AZ1007" t="str" cm="1">
        <f t="array" ref="AZ1007">IFERROR(IF(R1007&lt;&gt;"",R1007,IF(OR($S1007="",$T1007=""),"",IF($T1007&lt;&gt;"",_xlfn._xlws.FILTER(R:R,($BU:$BU=$BU1007)*($I:$I=$I1007)*($T:$T=$T1007)*($S:$S=_xlfn.MINIFS($S:$S,$T:$T,"="&amp;$T1007)),""))))&amp;"",IF(R1007="","",""))&amp;""</f>
        <v/>
      </c>
      <c r="BA1007" s="6">
        <f t="shared" si="1431"/>
        <v>91</v>
      </c>
      <c r="BB1007">
        <f t="shared" ref="BB1007:BD1007" si="1485">BB1006</f>
        <v>18987</v>
      </c>
      <c r="BC1007" t="str">
        <f t="shared" si="1485"/>
        <v>Velodrome</v>
      </c>
      <c r="BD1007" t="str">
        <f t="shared" si="1485"/>
        <v>Outlaws</v>
      </c>
      <c r="BE1007" t="s">
        <v>6</v>
      </c>
      <c r="BF1007" t="s">
        <v>205</v>
      </c>
      <c r="BI1007" cm="1">
        <f t="array" ref="BI1007">IFERROR(_xlfn._xlws.FILTER(shifts!A:A,(shifts!B:B=events!AD1007)*(shifts!AG:AG&gt;=events!BK1007)*(shifts!AH:AH&lt;=events!BL1007)),BI1006)</f>
        <v>39</v>
      </c>
      <c r="BJ1007" s="15">
        <f t="shared" si="1433"/>
        <v>0</v>
      </c>
      <c r="BK1007">
        <f t="shared" si="1434"/>
        <v>148</v>
      </c>
      <c r="BL1007">
        <f t="shared" si="1435"/>
        <v>148</v>
      </c>
      <c r="BM1007" s="15">
        <f>SUMIFS(BJ$2:BJ1007,K$2:K1007,"=Intermission")+SUMIFS(BJ$2:BJ1007,K$2:K1007,"=Timeout")</f>
        <v>0</v>
      </c>
      <c r="BN1007">
        <f t="shared" si="1436"/>
        <v>0</v>
      </c>
      <c r="BO1007" s="19">
        <f t="shared" si="1437"/>
        <v>932</v>
      </c>
      <c r="BP1007">
        <f t="shared" si="1438"/>
        <v>927</v>
      </c>
      <c r="BQ1007" s="17">
        <f t="shared" si="1439"/>
        <v>932</v>
      </c>
      <c r="BR1007" t="str">
        <f t="shared" si="1440"/>
        <v>opp_team_player_1</v>
      </c>
      <c r="BS1007">
        <f>COUNTIFS(S$3:S1007,"="&amp;S1007,AI$3:AI1007,"="&amp;AI1007)</f>
        <v>1</v>
      </c>
      <c r="BT1007" t="str">
        <f>IFERROR(VLOOKUP(BB1007&amp;BU1007&amp;X1007,game_rosters!U:W,3,FALSE),"")</f>
        <v>P100016</v>
      </c>
      <c r="BU1007" t="str">
        <f t="shared" si="1441"/>
        <v>Velodrome</v>
      </c>
    </row>
    <row r="1008" spans="1:73" x14ac:dyDescent="0.2">
      <c r="A1008">
        <f t="shared" si="1416"/>
        <v>1</v>
      </c>
      <c r="I1008" s="44">
        <v>39</v>
      </c>
      <c r="K1008" t="s">
        <v>15</v>
      </c>
      <c r="L1008" t="s">
        <v>179</v>
      </c>
      <c r="M1008" t="s">
        <v>97</v>
      </c>
      <c r="S1008">
        <v>526</v>
      </c>
      <c r="T1008">
        <v>89</v>
      </c>
      <c r="W1008" t="s">
        <v>735</v>
      </c>
      <c r="X1008">
        <v>39</v>
      </c>
      <c r="Z1008">
        <v>1</v>
      </c>
      <c r="AA1008">
        <f t="shared" si="1465"/>
        <v>1526</v>
      </c>
      <c r="AB1008">
        <f t="shared" si="1466"/>
        <v>9089</v>
      </c>
      <c r="AC1008">
        <f t="shared" si="1412"/>
        <v>9089</v>
      </c>
      <c r="AD1008" s="6">
        <v>1</v>
      </c>
      <c r="AE1008" t="s">
        <v>942</v>
      </c>
      <c r="AF1008" t="s">
        <v>934</v>
      </c>
      <c r="AG1008" t="s">
        <v>756</v>
      </c>
      <c r="AH1008" t="s">
        <v>756</v>
      </c>
      <c r="AI1008" t="str">
        <f t="shared" si="1417"/>
        <v>e</v>
      </c>
      <c r="AJ1008" t="str">
        <f t="shared" si="1418"/>
        <v/>
      </c>
      <c r="AK1008" t="str">
        <f t="shared" si="1419"/>
        <v/>
      </c>
      <c r="AL1008" t="str">
        <f t="shared" si="1420"/>
        <v/>
      </c>
      <c r="AM1008" t="str">
        <f t="shared" si="1421"/>
        <v/>
      </c>
      <c r="AN1008" t="str">
        <f t="shared" si="1422"/>
        <v>Home</v>
      </c>
      <c r="AO1008" t="str">
        <f t="shared" si="1423"/>
        <v>h</v>
      </c>
      <c r="AP1008" t="str">
        <f t="shared" si="1424"/>
        <v/>
      </c>
      <c r="AQ1008" t="str">
        <f t="shared" si="1425"/>
        <v/>
      </c>
      <c r="AR1008" t="str">
        <f t="shared" si="1426"/>
        <v>Home</v>
      </c>
      <c r="AS1008" t="str">
        <f t="shared" si="1427"/>
        <v>h</v>
      </c>
      <c r="AT1008" t="str">
        <f t="shared" si="1428"/>
        <v>Defensive</v>
      </c>
      <c r="AU1008" t="str">
        <f t="shared" si="1429"/>
        <v/>
      </c>
      <c r="AV1008" t="str">
        <f t="shared" si="1430"/>
        <v/>
      </c>
      <c r="AW1008" t="str" cm="1">
        <f t="array" ref="AW1008">IFERROR(IF(O1008&lt;&gt;"",O1008,IF(OR($S1008="",$T1008=""),"",IF(O1008&lt;&gt;"",O1008,IF($T1008&lt;&gt;"",_xlfn._xlws.FILTER(O:O,($BU:$BU=$BU1008)*($I:$I=$I1008)*($T:$T=$T1008)*($S:$S=_xlfn.MINIFS($S:$S,$T:$T,"="&amp;$T1008)),"")))))&amp;"",IF(O1008="","",""))&amp;""</f>
        <v/>
      </c>
      <c r="AX1008" t="str" cm="1">
        <f t="array" ref="AX1008">IFERROR(IF(P1008&lt;&gt;"",P1008,IF(OR($S1008="",$T1008=""),"",IF($T1008&lt;&gt;"",_xlfn._xlws.FILTER(P:P,($BU:$BU=$BU1008)*($I:$I=$I1008)*($T:$T=$T1008)*($S:$S=_xlfn.MINIFS($S:$S,$T:$T,"="&amp;$T1008)),""))))&amp;"",IF(P1008="","",""))&amp;""</f>
        <v/>
      </c>
      <c r="AY1008" t="str" cm="1">
        <f t="array" ref="AY1008">IFERROR(IF(Q1008&lt;&gt;"",Q1008,IF(OR($S1008="",$T1008=""),"",IF($T1008&lt;&gt;"",_xlfn._xlws.FILTER(Q:Q,($BU:$BU=$BU1008)*($I:$I=$I1008)*($T:$T=$T1008)*($S:$S=_xlfn.MINIFS($S:$S,$T:$T,"="&amp;$T1008)),""))))&amp;"",IF(Q1008="","",""))&amp;""</f>
        <v/>
      </c>
      <c r="AZ1008" t="str" cm="1">
        <f t="array" ref="AZ1008">IFERROR(IF(R1008&lt;&gt;"",R1008,IF(OR($S1008="",$T1008=""),"",IF($T1008&lt;&gt;"",_xlfn._xlws.FILTER(R:R,($BU:$BU=$BU1008)*($I:$I=$I1008)*($T:$T=$T1008)*($S:$S=_xlfn.MINIFS($S:$S,$T:$T,"="&amp;$T1008)),""))))&amp;"",IF(R1008="","",""))&amp;""</f>
        <v/>
      </c>
      <c r="BA1008" s="6">
        <f t="shared" si="1431"/>
        <v>91</v>
      </c>
      <c r="BB1008">
        <f t="shared" ref="BB1008:BD1008" si="1486">BB1007</f>
        <v>18987</v>
      </c>
      <c r="BC1008" t="str">
        <f t="shared" si="1486"/>
        <v>Velodrome</v>
      </c>
      <c r="BD1008" t="str">
        <f t="shared" si="1486"/>
        <v>Outlaws</v>
      </c>
      <c r="BE1008" t="s">
        <v>15</v>
      </c>
      <c r="BF1008" t="s">
        <v>179</v>
      </c>
      <c r="BI1008" cm="1">
        <f t="array" ref="BI1008">IFERROR(_xlfn._xlws.FILTER(shifts!A:A,(shifts!B:B=events!AD1008)*(shifts!AG:AG&gt;=events!BK1008)*(shifts!AH:AH&lt;=events!BL1008)),BI1007)</f>
        <v>39</v>
      </c>
      <c r="BJ1008" s="15">
        <f t="shared" si="1433"/>
        <v>0</v>
      </c>
      <c r="BK1008">
        <f t="shared" si="1434"/>
        <v>148</v>
      </c>
      <c r="BL1008">
        <f t="shared" si="1435"/>
        <v>148</v>
      </c>
      <c r="BM1008" s="15">
        <f>SUMIFS(BJ$2:BJ1008,K$2:K1008,"=Intermission")+SUMIFS(BJ$2:BJ1008,K$2:K1008,"=Timeout")</f>
        <v>0</v>
      </c>
      <c r="BN1008">
        <f t="shared" si="1436"/>
        <v>0</v>
      </c>
      <c r="BO1008" s="19">
        <f t="shared" si="1437"/>
        <v>932</v>
      </c>
      <c r="BP1008">
        <f t="shared" si="1438"/>
        <v>927</v>
      </c>
      <c r="BQ1008" s="17">
        <f t="shared" si="1439"/>
        <v>932</v>
      </c>
      <c r="BR1008" t="str">
        <f t="shared" si="1440"/>
        <v>event_team_player_1</v>
      </c>
      <c r="BS1008">
        <f>COUNTIFS(S$3:S1008,"="&amp;S1008,AI$3:AI1008,"="&amp;AI1008)</f>
        <v>1</v>
      </c>
      <c r="BT1008" t="str">
        <f>IFERROR(VLOOKUP(BB1008&amp;BU1008&amp;X1008,game_rosters!U:W,3,FALSE),"")</f>
        <v>P100016</v>
      </c>
      <c r="BU1008" t="str">
        <f t="shared" si="1441"/>
        <v>Velodrome</v>
      </c>
    </row>
    <row r="1009" spans="1:73" x14ac:dyDescent="0.2">
      <c r="A1009" t="str">
        <f t="shared" si="1416"/>
        <v/>
      </c>
      <c r="I1009" s="44">
        <v>25</v>
      </c>
      <c r="S1009">
        <v>526</v>
      </c>
      <c r="T1009">
        <v>89</v>
      </c>
      <c r="X1009">
        <v>25</v>
      </c>
      <c r="AA1009">
        <f t="shared" si="1465"/>
        <v>1526</v>
      </c>
      <c r="AB1009">
        <f t="shared" si="1466"/>
        <v>9089</v>
      </c>
      <c r="AC1009">
        <f t="shared" si="1412"/>
        <v>9089</v>
      </c>
      <c r="AD1009" s="6">
        <v>1</v>
      </c>
      <c r="AE1009" t="s">
        <v>942</v>
      </c>
      <c r="AF1009" t="s">
        <v>934</v>
      </c>
      <c r="AG1009" t="s">
        <v>756</v>
      </c>
      <c r="AH1009" t="s">
        <v>756</v>
      </c>
      <c r="AI1009" t="str">
        <f t="shared" si="1417"/>
        <v>o</v>
      </c>
      <c r="AJ1009" t="str">
        <f t="shared" si="1418"/>
        <v/>
      </c>
      <c r="AK1009" t="str">
        <f t="shared" si="1419"/>
        <v/>
      </c>
      <c r="AL1009" t="str">
        <f t="shared" si="1420"/>
        <v/>
      </c>
      <c r="AM1009" t="str">
        <f t="shared" si="1421"/>
        <v/>
      </c>
      <c r="AN1009" t="str">
        <f t="shared" si="1422"/>
        <v>Home</v>
      </c>
      <c r="AO1009" t="str">
        <f t="shared" si="1423"/>
        <v>h</v>
      </c>
      <c r="AP1009" t="str">
        <f t="shared" si="1424"/>
        <v/>
      </c>
      <c r="AQ1009" t="str">
        <f t="shared" si="1425"/>
        <v/>
      </c>
      <c r="AR1009" t="str">
        <f t="shared" si="1426"/>
        <v>Home</v>
      </c>
      <c r="AS1009" t="str">
        <f t="shared" si="1427"/>
        <v>h</v>
      </c>
      <c r="AT1009" t="str">
        <f t="shared" si="1428"/>
        <v>Offensive</v>
      </c>
      <c r="AU1009" t="str">
        <f t="shared" si="1429"/>
        <v/>
      </c>
      <c r="AV1009" t="str">
        <f t="shared" si="1430"/>
        <v/>
      </c>
      <c r="AW1009" t="str" cm="1">
        <f t="array" ref="AW1009">IFERROR(IF(O1009&lt;&gt;"",O1009,IF(OR($S1009="",$T1009=""),"",IF(O1009&lt;&gt;"",O1009,IF($T1009&lt;&gt;"",_xlfn._xlws.FILTER(O:O,($BU:$BU=$BU1009)*($I:$I=$I1009)*($T:$T=$T1009)*($S:$S=_xlfn.MINIFS($S:$S,$T:$T,"="&amp;$T1009)),"")))))&amp;"",IF(O1009="","",""))&amp;""</f>
        <v/>
      </c>
      <c r="AX1009" t="str" cm="1">
        <f t="array" ref="AX1009">IFERROR(IF(P1009&lt;&gt;"",P1009,IF(OR($S1009="",$T1009=""),"",IF($T1009&lt;&gt;"",_xlfn._xlws.FILTER(P:P,($BU:$BU=$BU1009)*($I:$I=$I1009)*($T:$T=$T1009)*($S:$S=_xlfn.MINIFS($S:$S,$T:$T,"="&amp;$T1009)),""))))&amp;"",IF(P1009="","",""))&amp;""</f>
        <v/>
      </c>
      <c r="AY1009" t="str" cm="1">
        <f t="array" ref="AY1009">IFERROR(IF(Q1009&lt;&gt;"",Q1009,IF(OR($S1009="",$T1009=""),"",IF($T1009&lt;&gt;"",_xlfn._xlws.FILTER(Q:Q,($BU:$BU=$BU1009)*($I:$I=$I1009)*($T:$T=$T1009)*($S:$S=_xlfn.MINIFS($S:$S,$T:$T,"="&amp;$T1009)),""))))&amp;"",IF(Q1009="","",""))&amp;""</f>
        <v/>
      </c>
      <c r="AZ1009" t="str" cm="1">
        <f t="array" ref="AZ1009">IFERROR(IF(R1009&lt;&gt;"",R1009,IF(OR($S1009="",$T1009=""),"",IF($T1009&lt;&gt;"",_xlfn._xlws.FILTER(R:R,($BU:$BU=$BU1009)*($I:$I=$I1009)*($T:$T=$T1009)*($S:$S=_xlfn.MINIFS($S:$S,$T:$T,"="&amp;$T1009)),""))))&amp;"",IF(R1009="","",""))&amp;""</f>
        <v/>
      </c>
      <c r="BA1009" s="6">
        <f t="shared" si="1431"/>
        <v>91</v>
      </c>
      <c r="BB1009">
        <f t="shared" ref="BB1009:BD1009" si="1487">BB1008</f>
        <v>18987</v>
      </c>
      <c r="BC1009" t="str">
        <f t="shared" si="1487"/>
        <v>Velodrome</v>
      </c>
      <c r="BD1009" t="str">
        <f t="shared" si="1487"/>
        <v>Outlaws</v>
      </c>
      <c r="BE1009" t="s">
        <v>15</v>
      </c>
      <c r="BF1009" t="s">
        <v>179</v>
      </c>
      <c r="BI1009" cm="1">
        <f t="array" ref="BI1009">IFERROR(_xlfn._xlws.FILTER(shifts!A:A,(shifts!B:B=events!AD1009)*(shifts!AG:AG&gt;=events!BK1009)*(shifts!AH:AH&lt;=events!BL1009)),BI1008)</f>
        <v>39</v>
      </c>
      <c r="BJ1009" s="15">
        <f t="shared" si="1433"/>
        <v>0</v>
      </c>
      <c r="BK1009">
        <f t="shared" si="1434"/>
        <v>148</v>
      </c>
      <c r="BL1009">
        <f t="shared" si="1435"/>
        <v>148</v>
      </c>
      <c r="BM1009" s="15">
        <f>SUMIFS(BJ$2:BJ1009,K$2:K1009,"=Intermission")+SUMIFS(BJ$2:BJ1009,K$2:K1009,"=Timeout")</f>
        <v>0</v>
      </c>
      <c r="BN1009">
        <f t="shared" si="1436"/>
        <v>0</v>
      </c>
      <c r="BO1009" s="19">
        <f t="shared" si="1437"/>
        <v>932</v>
      </c>
      <c r="BP1009">
        <f t="shared" si="1438"/>
        <v>927</v>
      </c>
      <c r="BQ1009" s="17">
        <f t="shared" si="1439"/>
        <v>932</v>
      </c>
      <c r="BR1009" t="str">
        <f t="shared" si="1440"/>
        <v>opp_team_player_1</v>
      </c>
      <c r="BS1009">
        <f>COUNTIFS(S$3:S1009,"="&amp;S1009,AI$3:AI1009,"="&amp;AI1009)</f>
        <v>1</v>
      </c>
      <c r="BT1009" t="str">
        <f>IFERROR(VLOOKUP(BB1009&amp;BU1009&amp;X1009,game_rosters!U:W,3,FALSE),"")</f>
        <v>P100170</v>
      </c>
      <c r="BU1009" t="str">
        <f t="shared" si="1441"/>
        <v>Outlaws</v>
      </c>
    </row>
    <row r="1010" spans="1:73" x14ac:dyDescent="0.2">
      <c r="A1010">
        <f t="shared" si="1416"/>
        <v>1</v>
      </c>
      <c r="I1010" s="44">
        <v>39</v>
      </c>
      <c r="K1010" t="s">
        <v>231</v>
      </c>
      <c r="L1010" t="s">
        <v>232</v>
      </c>
      <c r="S1010">
        <v>527</v>
      </c>
      <c r="T1010">
        <v>89</v>
      </c>
      <c r="W1010" t="s">
        <v>735</v>
      </c>
      <c r="X1010">
        <v>39</v>
      </c>
      <c r="Z1010">
        <v>1</v>
      </c>
      <c r="AA1010">
        <f t="shared" si="1465"/>
        <v>1527</v>
      </c>
      <c r="AB1010">
        <f t="shared" si="1466"/>
        <v>9089</v>
      </c>
      <c r="AC1010">
        <f t="shared" si="1412"/>
        <v>9089</v>
      </c>
      <c r="AD1010" s="6">
        <v>1</v>
      </c>
      <c r="AE1010" t="s">
        <v>942</v>
      </c>
      <c r="AF1010" t="s">
        <v>934</v>
      </c>
      <c r="AG1010" t="s">
        <v>756</v>
      </c>
      <c r="AH1010" t="s">
        <v>756</v>
      </c>
      <c r="AI1010" t="str">
        <f t="shared" si="1417"/>
        <v>e</v>
      </c>
      <c r="AJ1010" t="str">
        <f t="shared" si="1418"/>
        <v/>
      </c>
      <c r="AK1010" t="str">
        <f t="shared" si="1419"/>
        <v/>
      </c>
      <c r="AL1010" t="str">
        <f t="shared" si="1420"/>
        <v/>
      </c>
      <c r="AM1010" t="str">
        <f t="shared" si="1421"/>
        <v/>
      </c>
      <c r="AN1010" t="str">
        <f t="shared" si="1422"/>
        <v>Home</v>
      </c>
      <c r="AO1010" t="str">
        <f t="shared" si="1423"/>
        <v>h</v>
      </c>
      <c r="AP1010" t="str">
        <f t="shared" si="1424"/>
        <v/>
      </c>
      <c r="AQ1010" t="str">
        <f t="shared" si="1425"/>
        <v/>
      </c>
      <c r="AR1010" t="str">
        <f t="shared" si="1426"/>
        <v>Home</v>
      </c>
      <c r="AS1010" t="str">
        <f t="shared" si="1427"/>
        <v>h</v>
      </c>
      <c r="AT1010" t="str">
        <f t="shared" si="1428"/>
        <v>Offensive</v>
      </c>
      <c r="AU1010" t="str">
        <f t="shared" si="1429"/>
        <v/>
      </c>
      <c r="AV1010" t="str">
        <f t="shared" si="1430"/>
        <v/>
      </c>
      <c r="AW1010" t="str" cm="1">
        <f t="array" ref="AW1010">IFERROR(IF(O1010&lt;&gt;"",O1010,IF(OR($S1010="",$T1010=""),"",IF(O1010&lt;&gt;"",O1010,IF($T1010&lt;&gt;"",_xlfn._xlws.FILTER(O:O,($BU:$BU=$BU1010)*($I:$I=$I1010)*($T:$T=$T1010)*($S:$S=_xlfn.MINIFS($S:$S,$T:$T,"="&amp;$T1010)),"")))))&amp;"",IF(O1010="","",""))&amp;""</f>
        <v/>
      </c>
      <c r="AX1010" t="str" cm="1">
        <f t="array" ref="AX1010">IFERROR(IF(P1010&lt;&gt;"",P1010,IF(OR($S1010="",$T1010=""),"",IF($T1010&lt;&gt;"",_xlfn._xlws.FILTER(P:P,($BU:$BU=$BU1010)*($I:$I=$I1010)*($T:$T=$T1010)*($S:$S=_xlfn.MINIFS($S:$S,$T:$T,"="&amp;$T1010)),""))))&amp;"",IF(P1010="","",""))&amp;""</f>
        <v/>
      </c>
      <c r="AY1010" t="str" cm="1">
        <f t="array" ref="AY1010">IFERROR(IF(Q1010&lt;&gt;"",Q1010,IF(OR($S1010="",$T1010=""),"",IF($T1010&lt;&gt;"",_xlfn._xlws.FILTER(Q:Q,($BU:$BU=$BU1010)*($I:$I=$I1010)*($T:$T=$T1010)*($S:$S=_xlfn.MINIFS($S:$S,$T:$T,"="&amp;$T1010)),""))))&amp;"",IF(Q1010="","",""))&amp;""</f>
        <v/>
      </c>
      <c r="AZ1010" t="str" cm="1">
        <f t="array" ref="AZ1010">IFERROR(IF(R1010&lt;&gt;"",R1010,IF(OR($S1010="",$T1010=""),"",IF($T1010&lt;&gt;"",_xlfn._xlws.FILTER(R:R,($BU:$BU=$BU1010)*($I:$I=$I1010)*($T:$T=$T1010)*($S:$S=_xlfn.MINIFS($S:$S,$T:$T,"="&amp;$T1010)),""))))&amp;"",IF(R1010="","",""))&amp;""</f>
        <v/>
      </c>
      <c r="BA1010" s="6">
        <f t="shared" si="1431"/>
        <v>91</v>
      </c>
      <c r="BB1010">
        <f t="shared" ref="BB1010:BD1010" si="1488">BB1009</f>
        <v>18987</v>
      </c>
      <c r="BC1010" t="str">
        <f t="shared" si="1488"/>
        <v>Velodrome</v>
      </c>
      <c r="BD1010" t="str">
        <f t="shared" si="1488"/>
        <v>Outlaws</v>
      </c>
      <c r="BE1010" t="s">
        <v>231</v>
      </c>
      <c r="BF1010" t="s">
        <v>232</v>
      </c>
      <c r="BI1010" cm="1">
        <f t="array" ref="BI1010">IFERROR(_xlfn._xlws.FILTER(shifts!A:A,(shifts!B:B=events!AD1010)*(shifts!AG:AG&gt;=events!BK1010)*(shifts!AH:AH&lt;=events!BL1010)),BI1009)</f>
        <v>39</v>
      </c>
      <c r="BJ1010" s="15">
        <f t="shared" si="1433"/>
        <v>0</v>
      </c>
      <c r="BK1010">
        <f t="shared" si="1434"/>
        <v>148</v>
      </c>
      <c r="BL1010">
        <f t="shared" si="1435"/>
        <v>148</v>
      </c>
      <c r="BM1010" s="15">
        <f>SUMIFS(BJ$2:BJ1010,K$2:K1010,"=Intermission")+SUMIFS(BJ$2:BJ1010,K$2:K1010,"=Timeout")</f>
        <v>0</v>
      </c>
      <c r="BN1010">
        <f t="shared" si="1436"/>
        <v>0</v>
      </c>
      <c r="BO1010" s="19">
        <f t="shared" si="1437"/>
        <v>932</v>
      </c>
      <c r="BP1010">
        <f t="shared" si="1438"/>
        <v>927</v>
      </c>
      <c r="BQ1010" s="17">
        <f t="shared" si="1439"/>
        <v>932</v>
      </c>
      <c r="BR1010" t="str">
        <f t="shared" si="1440"/>
        <v>event_team_player_1</v>
      </c>
      <c r="BS1010">
        <f>COUNTIFS(S$3:S1010,"="&amp;S1010,AI$3:AI1010,"="&amp;AI1010)</f>
        <v>1</v>
      </c>
      <c r="BT1010" t="str">
        <f>IFERROR(VLOOKUP(BB1010&amp;BU1010&amp;X1010,game_rosters!U:W,3,FALSE),"")</f>
        <v>P100016</v>
      </c>
      <c r="BU1010" t="str">
        <f t="shared" si="1441"/>
        <v>Velodrome</v>
      </c>
    </row>
    <row r="1011" spans="1:73" x14ac:dyDescent="0.2">
      <c r="A1011">
        <f t="shared" si="1416"/>
        <v>1</v>
      </c>
      <c r="I1011" s="44">
        <v>25</v>
      </c>
      <c r="K1011" t="s">
        <v>238</v>
      </c>
      <c r="L1011" t="s">
        <v>174</v>
      </c>
      <c r="M1011" t="s">
        <v>726</v>
      </c>
      <c r="N1011" t="s">
        <v>595</v>
      </c>
      <c r="S1011">
        <v>528</v>
      </c>
      <c r="T1011">
        <v>89</v>
      </c>
      <c r="W1011" t="s">
        <v>731</v>
      </c>
      <c r="X1011">
        <v>25</v>
      </c>
      <c r="Z1011">
        <v>1</v>
      </c>
      <c r="AA1011">
        <f t="shared" si="1465"/>
        <v>1528</v>
      </c>
      <c r="AB1011">
        <f t="shared" si="1466"/>
        <v>9089</v>
      </c>
      <c r="AC1011">
        <f t="shared" si="1412"/>
        <v>9089</v>
      </c>
      <c r="AD1011" s="6">
        <v>1</v>
      </c>
      <c r="AE1011" t="s">
        <v>942</v>
      </c>
      <c r="AF1011" t="s">
        <v>934</v>
      </c>
      <c r="AG1011" t="s">
        <v>756</v>
      </c>
      <c r="AH1011" t="s">
        <v>756</v>
      </c>
      <c r="AI1011" t="str">
        <f t="shared" si="1417"/>
        <v>e</v>
      </c>
      <c r="AJ1011" t="str">
        <f t="shared" si="1418"/>
        <v/>
      </c>
      <c r="AK1011" t="str">
        <f t="shared" si="1419"/>
        <v/>
      </c>
      <c r="AL1011" t="str">
        <f t="shared" si="1420"/>
        <v/>
      </c>
      <c r="AM1011" t="str">
        <f t="shared" si="1421"/>
        <v/>
      </c>
      <c r="AN1011" t="str">
        <f t="shared" si="1422"/>
        <v>Away</v>
      </c>
      <c r="AO1011" t="str">
        <f t="shared" si="1423"/>
        <v>a</v>
      </c>
      <c r="AP1011" t="str">
        <f t="shared" si="1424"/>
        <v/>
      </c>
      <c r="AQ1011" t="str">
        <f t="shared" si="1425"/>
        <v/>
      </c>
      <c r="AR1011" t="str">
        <f t="shared" si="1426"/>
        <v>Away</v>
      </c>
      <c r="AS1011" t="str">
        <f t="shared" si="1427"/>
        <v>a</v>
      </c>
      <c r="AT1011" t="str">
        <f t="shared" si="1428"/>
        <v>Offensive</v>
      </c>
      <c r="AU1011" t="str">
        <f t="shared" si="1429"/>
        <v/>
      </c>
      <c r="AV1011" t="str">
        <f t="shared" si="1430"/>
        <v/>
      </c>
      <c r="AW1011" t="str" cm="1">
        <f t="array" ref="AW1011">IFERROR(IF(O1011&lt;&gt;"",O1011,IF(OR($S1011="",$T1011=""),"",IF(O1011&lt;&gt;"",O1011,IF($T1011&lt;&gt;"",_xlfn._xlws.FILTER(O:O,($BU:$BU=$BU1011)*($I:$I=$I1011)*($T:$T=$T1011)*($S:$S=_xlfn.MINIFS($S:$S,$T:$T,"="&amp;$T1011)),"")))))&amp;"",IF(O1011="","",""))&amp;""</f>
        <v/>
      </c>
      <c r="AX1011" t="str" cm="1">
        <f t="array" ref="AX1011">IFERROR(IF(P1011&lt;&gt;"",P1011,IF(OR($S1011="",$T1011=""),"",IF($T1011&lt;&gt;"",_xlfn._xlws.FILTER(P:P,($BU:$BU=$BU1011)*($I:$I=$I1011)*($T:$T=$T1011)*($S:$S=_xlfn.MINIFS($S:$S,$T:$T,"="&amp;$T1011)),""))))&amp;"",IF(P1011="","",""))&amp;""</f>
        <v/>
      </c>
      <c r="AY1011" t="str" cm="1">
        <f t="array" ref="AY1011">IFERROR(IF(Q1011&lt;&gt;"",Q1011,IF(OR($S1011="",$T1011=""),"",IF($T1011&lt;&gt;"",_xlfn._xlws.FILTER(Q:Q,($BU:$BU=$BU1011)*($I:$I=$I1011)*($T:$T=$T1011)*($S:$S=_xlfn.MINIFS($S:$S,$T:$T,"="&amp;$T1011)),""))))&amp;"",IF(Q1011="","",""))&amp;""</f>
        <v/>
      </c>
      <c r="AZ1011" t="str" cm="1">
        <f t="array" ref="AZ1011">IFERROR(IF(R1011&lt;&gt;"",R1011,IF(OR($S1011="",$T1011=""),"",IF($T1011&lt;&gt;"",_xlfn._xlws.FILTER(R:R,($BU:$BU=$BU1011)*($I:$I=$I1011)*($T:$T=$T1011)*($S:$S=_xlfn.MINIFS($S:$S,$T:$T,"="&amp;$T1011)),""))))&amp;"",IF(R1011="","",""))&amp;""</f>
        <v/>
      </c>
      <c r="BA1011" s="6">
        <f t="shared" si="1431"/>
        <v>92</v>
      </c>
      <c r="BB1011">
        <f t="shared" ref="BB1011:BD1011" si="1489">BB1010</f>
        <v>18987</v>
      </c>
      <c r="BC1011" t="str">
        <f t="shared" si="1489"/>
        <v>Velodrome</v>
      </c>
      <c r="BD1011" t="str">
        <f t="shared" si="1489"/>
        <v>Outlaws</v>
      </c>
      <c r="BE1011" t="s">
        <v>238</v>
      </c>
      <c r="BF1011" t="s">
        <v>174</v>
      </c>
      <c r="BI1011" cm="1">
        <f t="array" ref="BI1011">IFERROR(_xlfn._xlws.FILTER(shifts!A:A,(shifts!B:B=events!AD1011)*(shifts!AG:AG&gt;=events!BK1011)*(shifts!AH:AH&lt;=events!BL1011)),BI1010)</f>
        <v>39</v>
      </c>
      <c r="BJ1011" s="15">
        <f t="shared" si="1433"/>
        <v>0</v>
      </c>
      <c r="BK1011">
        <f t="shared" si="1434"/>
        <v>148</v>
      </c>
      <c r="BL1011">
        <f t="shared" si="1435"/>
        <v>148</v>
      </c>
      <c r="BM1011" s="15">
        <f>SUMIFS(BJ$2:BJ1011,K$2:K1011,"=Intermission")+SUMIFS(BJ$2:BJ1011,K$2:K1011,"=Timeout")</f>
        <v>0</v>
      </c>
      <c r="BN1011">
        <f t="shared" si="1436"/>
        <v>0</v>
      </c>
      <c r="BO1011" s="19">
        <f t="shared" si="1437"/>
        <v>932</v>
      </c>
      <c r="BP1011">
        <f t="shared" si="1438"/>
        <v>927</v>
      </c>
      <c r="BQ1011" s="17">
        <f t="shared" si="1439"/>
        <v>932</v>
      </c>
      <c r="BR1011" t="str">
        <f t="shared" si="1440"/>
        <v>event_team_player_1</v>
      </c>
      <c r="BS1011">
        <f>COUNTIFS(S$3:S1011,"="&amp;S1011,AI$3:AI1011,"="&amp;AI1011)</f>
        <v>1</v>
      </c>
      <c r="BT1011" t="str">
        <f>IFERROR(VLOOKUP(BB1011&amp;BU1011&amp;X1011,game_rosters!U:W,3,FALSE),"")</f>
        <v>P100170</v>
      </c>
      <c r="BU1011" t="str">
        <f t="shared" si="1441"/>
        <v>Outlaws</v>
      </c>
    </row>
    <row r="1012" spans="1:73" x14ac:dyDescent="0.2">
      <c r="A1012">
        <f t="shared" si="1416"/>
        <v>1</v>
      </c>
      <c r="I1012" s="44">
        <v>84</v>
      </c>
      <c r="K1012" t="s">
        <v>13</v>
      </c>
      <c r="L1012" t="s">
        <v>586</v>
      </c>
      <c r="N1012" t="s">
        <v>595</v>
      </c>
      <c r="O1012" t="s">
        <v>573</v>
      </c>
      <c r="Q1012" t="s">
        <v>595</v>
      </c>
      <c r="R1012" s="51">
        <v>1</v>
      </c>
      <c r="S1012">
        <v>529</v>
      </c>
      <c r="T1012" t="s">
        <v>756</v>
      </c>
      <c r="W1012" t="s">
        <v>735</v>
      </c>
      <c r="X1012">
        <v>84</v>
      </c>
      <c r="Z1012">
        <v>1</v>
      </c>
      <c r="AA1012">
        <f t="shared" si="1465"/>
        <v>1529</v>
      </c>
      <c r="AB1012" t="str">
        <f t="shared" si="1466"/>
        <v/>
      </c>
      <c r="AC1012">
        <f t="shared" si="1412"/>
        <v>1529</v>
      </c>
      <c r="AD1012" s="6">
        <v>1</v>
      </c>
      <c r="AE1012" t="s">
        <v>942</v>
      </c>
      <c r="AF1012" t="s">
        <v>909</v>
      </c>
      <c r="AG1012" t="s">
        <v>756</v>
      </c>
      <c r="AH1012" t="s">
        <v>756</v>
      </c>
      <c r="AI1012" t="str">
        <f t="shared" si="1417"/>
        <v>e</v>
      </c>
      <c r="AJ1012" t="str">
        <f t="shared" si="1418"/>
        <v/>
      </c>
      <c r="AK1012" t="str">
        <f t="shared" si="1419"/>
        <v/>
      </c>
      <c r="AL1012" t="str">
        <f t="shared" si="1420"/>
        <v/>
      </c>
      <c r="AM1012" t="str">
        <f t="shared" si="1421"/>
        <v/>
      </c>
      <c r="AN1012" t="str">
        <f t="shared" si="1422"/>
        <v>Home</v>
      </c>
      <c r="AO1012" t="str">
        <f t="shared" si="1423"/>
        <v>h</v>
      </c>
      <c r="AP1012" t="str">
        <f t="shared" si="1424"/>
        <v/>
      </c>
      <c r="AQ1012" t="str">
        <f t="shared" si="1425"/>
        <v/>
      </c>
      <c r="AR1012" t="str">
        <f t="shared" si="1426"/>
        <v>Home</v>
      </c>
      <c r="AS1012" t="str">
        <f t="shared" si="1427"/>
        <v>h</v>
      </c>
      <c r="AT1012" t="str">
        <f t="shared" si="1428"/>
        <v>Offensive</v>
      </c>
      <c r="AU1012" t="str">
        <f t="shared" si="1429"/>
        <v/>
      </c>
      <c r="AV1012" t="str">
        <f t="shared" si="1430"/>
        <v/>
      </c>
      <c r="AW1012" t="str" cm="1">
        <f t="array" ref="AW1012">IFERROR(IF(O1012&lt;&gt;"",O1012,IF(OR($S1012="",$T1012=""),"",IF(O1012&lt;&gt;"",O1012,IF($T1012&lt;&gt;"",_xlfn._xlws.FILTER(O:O,($BU:$BU=$BU1012)*($I:$I=$I1012)*($T:$T=$T1012)*($S:$S=_xlfn.MINIFS($S:$S,$T:$T,"="&amp;$T1012)),"")))))&amp;"",IF(O1012="","",""))&amp;""</f>
        <v>OffensivePlay_Zone-PuckRetrievalShot</v>
      </c>
      <c r="AX1012" t="str" cm="1">
        <f t="array" ref="AX1012">IFERROR(IF(P1012&lt;&gt;"",P1012,IF(OR($S1012="",$T1012=""),"",IF($T1012&lt;&gt;"",_xlfn._xlws.FILTER(P:P,($BU:$BU=$BU1012)*($I:$I=$I1012)*($T:$T=$T1012)*($S:$S=_xlfn.MINIFS($S:$S,$T:$T,"="&amp;$T1012)),""))))&amp;"",IF(P1012="","",""))&amp;""</f>
        <v/>
      </c>
      <c r="AY1012" t="str" cm="1">
        <f t="array" ref="AY1012">IFERROR(IF(Q1012&lt;&gt;"",Q1012,IF(OR($S1012="",$T1012=""),"",IF($T1012&lt;&gt;"",_xlfn._xlws.FILTER(Q:Q,($BU:$BU=$BU1012)*($I:$I=$I1012)*($T:$T=$T1012)*($S:$S=_xlfn.MINIFS($S:$S,$T:$T,"="&amp;$T1012)),""))))&amp;"",IF(Q1012="","",""))&amp;""</f>
        <v>s</v>
      </c>
      <c r="AZ1012" t="str" cm="1">
        <f t="array" ref="AZ1012">IFERROR(IF(R1012&lt;&gt;"",R1012,IF(OR($S1012="",$T1012=""),"",IF($T1012&lt;&gt;"",_xlfn._xlws.FILTER(R:R,($BU:$BU=$BU1012)*($I:$I=$I1012)*($T:$T=$T1012)*($S:$S=_xlfn.MINIFS($S:$S,$T:$T,"="&amp;$T1012)),""))))&amp;"",IF(R1012="","",""))&amp;""</f>
        <v>1</v>
      </c>
      <c r="BA1012" s="6">
        <f t="shared" si="1431"/>
        <v>92</v>
      </c>
      <c r="BB1012">
        <f t="shared" ref="BB1012:BD1012" si="1490">BB1011</f>
        <v>18987</v>
      </c>
      <c r="BC1012" t="str">
        <f t="shared" si="1490"/>
        <v>Velodrome</v>
      </c>
      <c r="BD1012" t="str">
        <f t="shared" si="1490"/>
        <v>Outlaws</v>
      </c>
      <c r="BE1012" t="s">
        <v>13</v>
      </c>
      <c r="BF1012" t="s">
        <v>586</v>
      </c>
      <c r="BI1012" cm="1">
        <f t="array" ref="BI1012">IFERROR(_xlfn._xlws.FILTER(shifts!A:A,(shifts!B:B=events!AD1012)*(shifts!AG:AG&gt;=events!BK1012)*(shifts!AH:AH&lt;=events!BL1012)),BI1011)</f>
        <v>39</v>
      </c>
      <c r="BJ1012" s="15">
        <f t="shared" si="1433"/>
        <v>0</v>
      </c>
      <c r="BK1012">
        <f t="shared" si="1434"/>
        <v>142</v>
      </c>
      <c r="BL1012">
        <f t="shared" si="1435"/>
        <v>142</v>
      </c>
      <c r="BM1012" s="15">
        <f>SUMIFS(BJ$2:BJ1012,K$2:K1012,"=Intermission")+SUMIFS(BJ$2:BJ1012,K$2:K1012,"=Timeout")</f>
        <v>0</v>
      </c>
      <c r="BN1012">
        <f t="shared" si="1436"/>
        <v>0</v>
      </c>
      <c r="BO1012" s="19">
        <f t="shared" si="1437"/>
        <v>938</v>
      </c>
      <c r="BP1012">
        <f t="shared" si="1438"/>
        <v>933</v>
      </c>
      <c r="BQ1012" s="17">
        <f t="shared" si="1439"/>
        <v>938</v>
      </c>
      <c r="BR1012" t="str">
        <f t="shared" si="1440"/>
        <v>event_team_player_1</v>
      </c>
      <c r="BS1012">
        <f>COUNTIFS(S$3:S1012,"="&amp;S1012,AI$3:AI1012,"="&amp;AI1012)</f>
        <v>1</v>
      </c>
      <c r="BT1012" t="str">
        <f>IFERROR(VLOOKUP(BB1012&amp;BU1012&amp;X1012,game_rosters!U:W,3,FALSE),"")</f>
        <v>P100198</v>
      </c>
      <c r="BU1012" t="str">
        <f t="shared" si="1441"/>
        <v>Velodrome</v>
      </c>
    </row>
    <row r="1013" spans="1:73" x14ac:dyDescent="0.2">
      <c r="A1013" t="str">
        <f t="shared" si="1416"/>
        <v/>
      </c>
      <c r="I1013" s="44">
        <v>12</v>
      </c>
      <c r="R1013" s="51">
        <v>1</v>
      </c>
      <c r="S1013">
        <v>529</v>
      </c>
      <c r="T1013" t="s">
        <v>756</v>
      </c>
      <c r="X1013">
        <v>12</v>
      </c>
      <c r="AA1013">
        <f t="shared" si="1465"/>
        <v>1529</v>
      </c>
      <c r="AB1013" t="str">
        <f t="shared" si="1466"/>
        <v/>
      </c>
      <c r="AC1013">
        <f t="shared" si="1412"/>
        <v>1529</v>
      </c>
      <c r="AD1013" s="6">
        <v>1</v>
      </c>
      <c r="AE1013" t="s">
        <v>942</v>
      </c>
      <c r="AF1013" t="s">
        <v>909</v>
      </c>
      <c r="AG1013" t="s">
        <v>756</v>
      </c>
      <c r="AH1013" t="s">
        <v>756</v>
      </c>
      <c r="AI1013" t="str">
        <f t="shared" si="1417"/>
        <v>o</v>
      </c>
      <c r="AJ1013" t="str">
        <f t="shared" si="1418"/>
        <v/>
      </c>
      <c r="AK1013" t="str">
        <f t="shared" si="1419"/>
        <v/>
      </c>
      <c r="AL1013" t="str">
        <f t="shared" si="1420"/>
        <v/>
      </c>
      <c r="AM1013" t="str">
        <f t="shared" si="1421"/>
        <v/>
      </c>
      <c r="AN1013" t="str">
        <f t="shared" si="1422"/>
        <v>Home</v>
      </c>
      <c r="AO1013" t="str">
        <f t="shared" si="1423"/>
        <v>h</v>
      </c>
      <c r="AP1013" t="str">
        <f t="shared" si="1424"/>
        <v/>
      </c>
      <c r="AQ1013" t="str">
        <f t="shared" si="1425"/>
        <v/>
      </c>
      <c r="AR1013" t="str">
        <f t="shared" si="1426"/>
        <v>Home</v>
      </c>
      <c r="AS1013" t="str">
        <f t="shared" si="1427"/>
        <v>h</v>
      </c>
      <c r="AT1013" t="str">
        <f t="shared" si="1428"/>
        <v>Defensive</v>
      </c>
      <c r="AU1013" t="str">
        <f t="shared" si="1429"/>
        <v/>
      </c>
      <c r="AV1013" t="str">
        <f t="shared" si="1430"/>
        <v/>
      </c>
      <c r="AW1013" t="str" cm="1">
        <f t="array" ref="AW1013">IFERROR(IF(O1013&lt;&gt;"",O1013,IF(OR($S1013="",$T1013=""),"",IF(O1013&lt;&gt;"",O1013,IF($T1013&lt;&gt;"",_xlfn._xlws.FILTER(O:O,($BU:$BU=$BU1013)*($I:$I=$I1013)*($T:$T=$T1013)*($S:$S=_xlfn.MINIFS($S:$S,$T:$T,"="&amp;$T1013)),"")))))&amp;"",IF(O1013="","",""))&amp;""</f>
        <v/>
      </c>
      <c r="AX1013" t="str" cm="1">
        <f t="array" ref="AX1013">IFERROR(IF(P1013&lt;&gt;"",P1013,IF(OR($S1013="",$T1013=""),"",IF($T1013&lt;&gt;"",_xlfn._xlws.FILTER(P:P,($BU:$BU=$BU1013)*($I:$I=$I1013)*($T:$T=$T1013)*($S:$S=_xlfn.MINIFS($S:$S,$T:$T,"="&amp;$T1013)),""))))&amp;"",IF(P1013="","",""))&amp;""</f>
        <v/>
      </c>
      <c r="AY1013" t="str" cm="1">
        <f t="array" ref="AY1013">IFERROR(IF(Q1013&lt;&gt;"",Q1013,IF(OR($S1013="",$T1013=""),"",IF($T1013&lt;&gt;"",_xlfn._xlws.FILTER(Q:Q,($BU:$BU=$BU1013)*($I:$I=$I1013)*($T:$T=$T1013)*($S:$S=_xlfn.MINIFS($S:$S,$T:$T,"="&amp;$T1013)),""))))&amp;"",IF(Q1013="","",""))&amp;""</f>
        <v/>
      </c>
      <c r="AZ1013" t="str" cm="1">
        <f t="array" ref="AZ1013">IFERROR(IF(R1013&lt;&gt;"",R1013,IF(OR($S1013="",$T1013=""),"",IF($T1013&lt;&gt;"",_xlfn._xlws.FILTER(R:R,($BU:$BU=$BU1013)*($I:$I=$I1013)*($T:$T=$T1013)*($S:$S=_xlfn.MINIFS($S:$S,$T:$T,"="&amp;$T1013)),""))))&amp;"",IF(R1013="","",""))&amp;""</f>
        <v>1</v>
      </c>
      <c r="BA1013" s="6">
        <f t="shared" si="1431"/>
        <v>92</v>
      </c>
      <c r="BB1013">
        <f t="shared" ref="BB1013:BD1013" si="1491">BB1012</f>
        <v>18987</v>
      </c>
      <c r="BC1013" t="str">
        <f t="shared" si="1491"/>
        <v>Velodrome</v>
      </c>
      <c r="BD1013" t="str">
        <f t="shared" si="1491"/>
        <v>Outlaws</v>
      </c>
      <c r="BE1013" t="s">
        <v>13</v>
      </c>
      <c r="BF1013" t="s">
        <v>586</v>
      </c>
      <c r="BI1013" cm="1">
        <f t="array" ref="BI1013">IFERROR(_xlfn._xlws.FILTER(shifts!A:A,(shifts!B:B=events!AD1013)*(shifts!AG:AG&gt;=events!BK1013)*(shifts!AH:AH&lt;=events!BL1013)),BI1012)</f>
        <v>39</v>
      </c>
      <c r="BJ1013" s="15">
        <f t="shared" si="1433"/>
        <v>0</v>
      </c>
      <c r="BK1013">
        <f t="shared" si="1434"/>
        <v>142</v>
      </c>
      <c r="BL1013">
        <f t="shared" si="1435"/>
        <v>142</v>
      </c>
      <c r="BM1013" s="15">
        <f>SUMIFS(BJ$2:BJ1013,K$2:K1013,"=Intermission")+SUMIFS(BJ$2:BJ1013,K$2:K1013,"=Timeout")</f>
        <v>0</v>
      </c>
      <c r="BN1013">
        <f t="shared" si="1436"/>
        <v>0</v>
      </c>
      <c r="BO1013" s="19">
        <f t="shared" si="1437"/>
        <v>938</v>
      </c>
      <c r="BP1013">
        <f t="shared" si="1438"/>
        <v>933</v>
      </c>
      <c r="BQ1013" s="17">
        <f t="shared" si="1439"/>
        <v>938</v>
      </c>
      <c r="BR1013" t="str">
        <f t="shared" si="1440"/>
        <v>opp_team_player_1</v>
      </c>
      <c r="BS1013">
        <f>COUNTIFS(S$3:S1013,"="&amp;S1013,AI$3:AI1013,"="&amp;AI1013)</f>
        <v>1</v>
      </c>
      <c r="BT1013" t="str">
        <f>IFERROR(VLOOKUP(BB1013&amp;BU1013&amp;X1013,game_rosters!U:W,3,FALSE),"")</f>
        <v>P100214</v>
      </c>
      <c r="BU1013" t="str">
        <f t="shared" si="1441"/>
        <v>Outlaws</v>
      </c>
    </row>
    <row r="1014" spans="1:73" x14ac:dyDescent="0.2">
      <c r="A1014">
        <f t="shared" si="1416"/>
        <v>1</v>
      </c>
      <c r="I1014" s="44">
        <v>84</v>
      </c>
      <c r="K1014" t="s">
        <v>13</v>
      </c>
      <c r="O1014" t="s">
        <v>570</v>
      </c>
      <c r="Q1014" t="s">
        <v>595</v>
      </c>
      <c r="R1014" s="51">
        <v>1</v>
      </c>
      <c r="S1014">
        <v>530</v>
      </c>
      <c r="T1014" t="s">
        <v>756</v>
      </c>
      <c r="W1014" t="s">
        <v>735</v>
      </c>
      <c r="X1014">
        <v>84</v>
      </c>
      <c r="Z1014">
        <v>1</v>
      </c>
      <c r="AA1014">
        <f t="shared" si="1465"/>
        <v>1530</v>
      </c>
      <c r="AB1014" t="str">
        <f t="shared" si="1466"/>
        <v/>
      </c>
      <c r="AC1014">
        <f t="shared" si="1412"/>
        <v>1530</v>
      </c>
      <c r="AD1014" s="6">
        <v>1</v>
      </c>
      <c r="AE1014" t="s">
        <v>942</v>
      </c>
      <c r="AF1014" t="s">
        <v>909</v>
      </c>
      <c r="AG1014" t="s">
        <v>942</v>
      </c>
      <c r="AH1014" t="s">
        <v>910</v>
      </c>
      <c r="AI1014" t="str">
        <f t="shared" si="1417"/>
        <v>e</v>
      </c>
      <c r="AJ1014" t="str">
        <f t="shared" si="1418"/>
        <v/>
      </c>
      <c r="AK1014" t="str">
        <f t="shared" si="1419"/>
        <v/>
      </c>
      <c r="AL1014" t="str">
        <f t="shared" si="1420"/>
        <v/>
      </c>
      <c r="AM1014" t="str">
        <f t="shared" si="1421"/>
        <v/>
      </c>
      <c r="AN1014" t="str">
        <f t="shared" si="1422"/>
        <v>Home</v>
      </c>
      <c r="AO1014" t="str">
        <f t="shared" si="1423"/>
        <v>h</v>
      </c>
      <c r="AP1014" t="str">
        <f t="shared" si="1424"/>
        <v/>
      </c>
      <c r="AQ1014" t="str">
        <f t="shared" si="1425"/>
        <v/>
      </c>
      <c r="AR1014" t="str">
        <f t="shared" si="1426"/>
        <v>Home</v>
      </c>
      <c r="AS1014" t="str">
        <f t="shared" si="1427"/>
        <v>h</v>
      </c>
      <c r="AT1014" t="str">
        <f t="shared" si="1428"/>
        <v>Offensive</v>
      </c>
      <c r="AU1014" t="str">
        <f t="shared" si="1429"/>
        <v/>
      </c>
      <c r="AV1014" t="str">
        <f t="shared" si="1430"/>
        <v/>
      </c>
      <c r="AW1014" t="str" cm="1">
        <f t="array" ref="AW1014">IFERROR(IF(O1014&lt;&gt;"",O1014,IF(OR($S1014="",$T1014=""),"",IF(O1014&lt;&gt;"",O1014,IF($T1014&lt;&gt;"",_xlfn._xlws.FILTER(O:O,($BU:$BU=$BU1014)*($I:$I=$I1014)*($T:$T=$T1014)*($S:$S=_xlfn.MINIFS($S:$S,$T:$T,"="&amp;$T1014)),"")))))&amp;"",IF(O1014="","",""))&amp;""</f>
        <v>OffensivePlay_Possession-CutBack</v>
      </c>
      <c r="AX1014" t="str" cm="1">
        <f t="array" ref="AX1014">IFERROR(IF(P1014&lt;&gt;"",P1014,IF(OR($S1014="",$T1014=""),"",IF($T1014&lt;&gt;"",_xlfn._xlws.FILTER(P:P,($BU:$BU=$BU1014)*($I:$I=$I1014)*($T:$T=$T1014)*($S:$S=_xlfn.MINIFS($S:$S,$T:$T,"="&amp;$T1014)),""))))&amp;"",IF(P1014="","",""))&amp;""</f>
        <v/>
      </c>
      <c r="AY1014" t="str" cm="1">
        <f t="array" ref="AY1014">IFERROR(IF(Q1014&lt;&gt;"",Q1014,IF(OR($S1014="",$T1014=""),"",IF($T1014&lt;&gt;"",_xlfn._xlws.FILTER(Q:Q,($BU:$BU=$BU1014)*($I:$I=$I1014)*($T:$T=$T1014)*($S:$S=_xlfn.MINIFS($S:$S,$T:$T,"="&amp;$T1014)),""))))&amp;"",IF(Q1014="","",""))&amp;""</f>
        <v>s</v>
      </c>
      <c r="AZ1014" t="str" cm="1">
        <f t="array" ref="AZ1014">IFERROR(IF(R1014&lt;&gt;"",R1014,IF(OR($S1014="",$T1014=""),"",IF($T1014&lt;&gt;"",_xlfn._xlws.FILTER(R:R,($BU:$BU=$BU1014)*($I:$I=$I1014)*($T:$T=$T1014)*($S:$S=_xlfn.MINIFS($S:$S,$T:$T,"="&amp;$T1014)),""))))&amp;"",IF(R1014="","",""))&amp;""</f>
        <v>1</v>
      </c>
      <c r="BA1014" s="6">
        <f t="shared" si="1431"/>
        <v>92</v>
      </c>
      <c r="BB1014">
        <f t="shared" ref="BB1014:BD1014" si="1492">BB1013</f>
        <v>18987</v>
      </c>
      <c r="BC1014" t="str">
        <f t="shared" si="1492"/>
        <v>Velodrome</v>
      </c>
      <c r="BD1014" t="str">
        <f t="shared" si="1492"/>
        <v>Outlaws</v>
      </c>
      <c r="BE1014" t="s">
        <v>13</v>
      </c>
      <c r="BF1014" t="s">
        <v>756</v>
      </c>
      <c r="BI1014" cm="1">
        <f t="array" ref="BI1014">IFERROR(_xlfn._xlws.FILTER(shifts!A:A,(shifts!B:B=events!AD1014)*(shifts!AG:AG&gt;=events!BK1014)*(shifts!AH:AH&lt;=events!BL1014)),BI1013)</f>
        <v>39</v>
      </c>
      <c r="BJ1014" s="15">
        <f t="shared" si="1433"/>
        <v>3</v>
      </c>
      <c r="BK1014">
        <f t="shared" si="1434"/>
        <v>142</v>
      </c>
      <c r="BL1014">
        <f t="shared" si="1435"/>
        <v>139</v>
      </c>
      <c r="BM1014" s="15">
        <f>SUMIFS(BJ$2:BJ1014,K$2:K1014,"=Intermission")+SUMIFS(BJ$2:BJ1014,K$2:K1014,"=Timeout")</f>
        <v>0</v>
      </c>
      <c r="BN1014">
        <f t="shared" si="1436"/>
        <v>0</v>
      </c>
      <c r="BO1014" s="19">
        <f t="shared" si="1437"/>
        <v>938</v>
      </c>
      <c r="BP1014">
        <f t="shared" si="1438"/>
        <v>933</v>
      </c>
      <c r="BQ1014" s="17">
        <f t="shared" si="1439"/>
        <v>941</v>
      </c>
      <c r="BR1014" t="str">
        <f t="shared" si="1440"/>
        <v>event_team_player_1</v>
      </c>
      <c r="BS1014">
        <f>COUNTIFS(S$3:S1014,"="&amp;S1014,AI$3:AI1014,"="&amp;AI1014)</f>
        <v>1</v>
      </c>
      <c r="BT1014" t="str">
        <f>IFERROR(VLOOKUP(BB1014&amp;BU1014&amp;X1014,game_rosters!U:W,3,FALSE),"")</f>
        <v>P100198</v>
      </c>
      <c r="BU1014" t="str">
        <f t="shared" si="1441"/>
        <v>Velodrome</v>
      </c>
    </row>
    <row r="1015" spans="1:73" x14ac:dyDescent="0.2">
      <c r="A1015" t="str">
        <f t="shared" si="1416"/>
        <v/>
      </c>
      <c r="I1015" s="44">
        <v>12</v>
      </c>
      <c r="R1015" s="51">
        <v>1</v>
      </c>
      <c r="S1015">
        <v>530</v>
      </c>
      <c r="T1015" t="s">
        <v>756</v>
      </c>
      <c r="X1015">
        <v>12</v>
      </c>
      <c r="AA1015">
        <f t="shared" si="1465"/>
        <v>1530</v>
      </c>
      <c r="AB1015" t="str">
        <f t="shared" si="1466"/>
        <v/>
      </c>
      <c r="AC1015">
        <f t="shared" si="1412"/>
        <v>1530</v>
      </c>
      <c r="AD1015" s="6">
        <v>1</v>
      </c>
      <c r="AE1015" t="s">
        <v>942</v>
      </c>
      <c r="AF1015" t="s">
        <v>909</v>
      </c>
      <c r="AG1015" t="s">
        <v>942</v>
      </c>
      <c r="AH1015" t="s">
        <v>910</v>
      </c>
      <c r="AI1015" t="str">
        <f t="shared" si="1417"/>
        <v>o</v>
      </c>
      <c r="AJ1015" t="str">
        <f t="shared" si="1418"/>
        <v/>
      </c>
      <c r="AK1015" t="str">
        <f t="shared" si="1419"/>
        <v/>
      </c>
      <c r="AL1015" t="str">
        <f t="shared" si="1420"/>
        <v/>
      </c>
      <c r="AM1015" t="str">
        <f t="shared" si="1421"/>
        <v/>
      </c>
      <c r="AN1015" t="str">
        <f t="shared" si="1422"/>
        <v>Home</v>
      </c>
      <c r="AO1015" t="str">
        <f t="shared" si="1423"/>
        <v>h</v>
      </c>
      <c r="AP1015" t="str">
        <f t="shared" si="1424"/>
        <v/>
      </c>
      <c r="AQ1015" t="str">
        <f t="shared" si="1425"/>
        <v/>
      </c>
      <c r="AR1015" t="str">
        <f t="shared" si="1426"/>
        <v>Home</v>
      </c>
      <c r="AS1015" t="str">
        <f t="shared" si="1427"/>
        <v>h</v>
      </c>
      <c r="AT1015" t="str">
        <f t="shared" si="1428"/>
        <v>Defensive</v>
      </c>
      <c r="AU1015" t="str">
        <f t="shared" si="1429"/>
        <v/>
      </c>
      <c r="AV1015" t="str">
        <f t="shared" si="1430"/>
        <v/>
      </c>
      <c r="AW1015" t="str" cm="1">
        <f t="array" ref="AW1015">IFERROR(IF(O1015&lt;&gt;"",O1015,IF(OR($S1015="",$T1015=""),"",IF(O1015&lt;&gt;"",O1015,IF($T1015&lt;&gt;"",_xlfn._xlws.FILTER(O:O,($BU:$BU=$BU1015)*($I:$I=$I1015)*($T:$T=$T1015)*($S:$S=_xlfn.MINIFS($S:$S,$T:$T,"="&amp;$T1015)),"")))))&amp;"",IF(O1015="","",""))&amp;""</f>
        <v/>
      </c>
      <c r="AX1015" t="str" cm="1">
        <f t="array" ref="AX1015">IFERROR(IF(P1015&lt;&gt;"",P1015,IF(OR($S1015="",$T1015=""),"",IF($T1015&lt;&gt;"",_xlfn._xlws.FILTER(P:P,($BU:$BU=$BU1015)*($I:$I=$I1015)*($T:$T=$T1015)*($S:$S=_xlfn.MINIFS($S:$S,$T:$T,"="&amp;$T1015)),""))))&amp;"",IF(P1015="","",""))&amp;""</f>
        <v/>
      </c>
      <c r="AY1015" t="str" cm="1">
        <f t="array" ref="AY1015">IFERROR(IF(Q1015&lt;&gt;"",Q1015,IF(OR($S1015="",$T1015=""),"",IF($T1015&lt;&gt;"",_xlfn._xlws.FILTER(Q:Q,($BU:$BU=$BU1015)*($I:$I=$I1015)*($T:$T=$T1015)*($S:$S=_xlfn.MINIFS($S:$S,$T:$T,"="&amp;$T1015)),""))))&amp;"",IF(Q1015="","",""))&amp;""</f>
        <v/>
      </c>
      <c r="AZ1015" t="str" cm="1">
        <f t="array" ref="AZ1015">IFERROR(IF(R1015&lt;&gt;"",R1015,IF(OR($S1015="",$T1015=""),"",IF($T1015&lt;&gt;"",_xlfn._xlws.FILTER(R:R,($BU:$BU=$BU1015)*($I:$I=$I1015)*($T:$T=$T1015)*($S:$S=_xlfn.MINIFS($S:$S,$T:$T,"="&amp;$T1015)),""))))&amp;"",IF(R1015="","",""))&amp;""</f>
        <v>1</v>
      </c>
      <c r="BA1015" s="6">
        <f t="shared" si="1431"/>
        <v>92</v>
      </c>
      <c r="BB1015">
        <f t="shared" ref="BB1015:BD1015" si="1493">BB1014</f>
        <v>18987</v>
      </c>
      <c r="BC1015" t="str">
        <f t="shared" si="1493"/>
        <v>Velodrome</v>
      </c>
      <c r="BD1015" t="str">
        <f t="shared" si="1493"/>
        <v>Outlaws</v>
      </c>
      <c r="BE1015" t="s">
        <v>13</v>
      </c>
      <c r="BF1015" t="s">
        <v>756</v>
      </c>
      <c r="BI1015" cm="1">
        <f t="array" ref="BI1015">IFERROR(_xlfn._xlws.FILTER(shifts!A:A,(shifts!B:B=events!AD1015)*(shifts!AG:AG&gt;=events!BK1015)*(shifts!AH:AH&lt;=events!BL1015)),BI1014)</f>
        <v>39</v>
      </c>
      <c r="BJ1015" s="15">
        <f t="shared" si="1433"/>
        <v>3</v>
      </c>
      <c r="BK1015">
        <f t="shared" si="1434"/>
        <v>142</v>
      </c>
      <c r="BL1015">
        <f t="shared" si="1435"/>
        <v>139</v>
      </c>
      <c r="BM1015" s="15">
        <f>SUMIFS(BJ$2:BJ1015,K$2:K1015,"=Intermission")+SUMIFS(BJ$2:BJ1015,K$2:K1015,"=Timeout")</f>
        <v>0</v>
      </c>
      <c r="BN1015">
        <f t="shared" si="1436"/>
        <v>0</v>
      </c>
      <c r="BO1015" s="19">
        <f t="shared" si="1437"/>
        <v>938</v>
      </c>
      <c r="BP1015">
        <f t="shared" si="1438"/>
        <v>933</v>
      </c>
      <c r="BQ1015" s="17">
        <f t="shared" si="1439"/>
        <v>941</v>
      </c>
      <c r="BR1015" t="str">
        <f t="shared" si="1440"/>
        <v>opp_team_player_1</v>
      </c>
      <c r="BS1015">
        <f>COUNTIFS(S$3:S1015,"="&amp;S1015,AI$3:AI1015,"="&amp;AI1015)</f>
        <v>1</v>
      </c>
      <c r="BT1015" t="str">
        <f>IFERROR(VLOOKUP(BB1015&amp;BU1015&amp;X1015,game_rosters!U:W,3,FALSE),"")</f>
        <v>P100214</v>
      </c>
      <c r="BU1015" t="str">
        <f t="shared" si="1441"/>
        <v>Outlaws</v>
      </c>
    </row>
    <row r="1016" spans="1:73" x14ac:dyDescent="0.2">
      <c r="A1016">
        <f t="shared" si="1416"/>
        <v>1</v>
      </c>
      <c r="I1016" s="44">
        <v>84</v>
      </c>
      <c r="K1016" t="s">
        <v>13</v>
      </c>
      <c r="R1016" s="51">
        <v>1</v>
      </c>
      <c r="S1016">
        <v>531</v>
      </c>
      <c r="T1016" t="s">
        <v>756</v>
      </c>
      <c r="W1016" t="s">
        <v>735</v>
      </c>
      <c r="X1016">
        <v>84</v>
      </c>
      <c r="Z1016">
        <v>1</v>
      </c>
      <c r="AA1016">
        <f t="shared" si="1465"/>
        <v>1531</v>
      </c>
      <c r="AB1016" t="str">
        <f t="shared" si="1466"/>
        <v/>
      </c>
      <c r="AC1016">
        <f t="shared" si="1412"/>
        <v>1531</v>
      </c>
      <c r="AD1016" s="6">
        <v>1</v>
      </c>
      <c r="AE1016" t="s">
        <v>942</v>
      </c>
      <c r="AF1016" t="s">
        <v>910</v>
      </c>
      <c r="AG1016" t="s">
        <v>942</v>
      </c>
      <c r="AH1016" t="s">
        <v>732</v>
      </c>
      <c r="AI1016" t="str">
        <f t="shared" si="1417"/>
        <v>e</v>
      </c>
      <c r="AJ1016" t="str">
        <f t="shared" si="1418"/>
        <v/>
      </c>
      <c r="AK1016" t="str">
        <f t="shared" si="1419"/>
        <v/>
      </c>
      <c r="AL1016" t="str">
        <f t="shared" si="1420"/>
        <v/>
      </c>
      <c r="AM1016" t="str">
        <f t="shared" si="1421"/>
        <v/>
      </c>
      <c r="AN1016" t="str">
        <f t="shared" si="1422"/>
        <v>Home</v>
      </c>
      <c r="AO1016" t="str">
        <f t="shared" si="1423"/>
        <v>h</v>
      </c>
      <c r="AP1016" t="str">
        <f t="shared" si="1424"/>
        <v/>
      </c>
      <c r="AQ1016" t="str">
        <f t="shared" si="1425"/>
        <v/>
      </c>
      <c r="AR1016" t="str">
        <f t="shared" si="1426"/>
        <v>Home</v>
      </c>
      <c r="AS1016" t="str">
        <f t="shared" si="1427"/>
        <v>h</v>
      </c>
      <c r="AT1016" t="str">
        <f t="shared" si="1428"/>
        <v>Offensive</v>
      </c>
      <c r="AU1016" t="str">
        <f t="shared" si="1429"/>
        <v/>
      </c>
      <c r="AV1016" t="str">
        <f t="shared" si="1430"/>
        <v/>
      </c>
      <c r="AW1016" t="str" cm="1">
        <f t="array" ref="AW1016">IFERROR(IF(O1016&lt;&gt;"",O1016,IF(OR($S1016="",$T1016=""),"",IF(O1016&lt;&gt;"",O1016,IF($T1016&lt;&gt;"",_xlfn._xlws.FILTER(O:O,($BU:$BU=$BU1016)*($I:$I=$I1016)*($T:$T=$T1016)*($S:$S=_xlfn.MINIFS($S:$S,$T:$T,"="&amp;$T1016)),"")))))&amp;"",IF(O1016="","",""))&amp;""</f>
        <v/>
      </c>
      <c r="AX1016" t="str" cm="1">
        <f t="array" ref="AX1016">IFERROR(IF(P1016&lt;&gt;"",P1016,IF(OR($S1016="",$T1016=""),"",IF($T1016&lt;&gt;"",_xlfn._xlws.FILTER(P:P,($BU:$BU=$BU1016)*($I:$I=$I1016)*($T:$T=$T1016)*($S:$S=_xlfn.MINIFS($S:$S,$T:$T,"="&amp;$T1016)),""))))&amp;"",IF(P1016="","",""))&amp;""</f>
        <v/>
      </c>
      <c r="AY1016" t="str" cm="1">
        <f t="array" ref="AY1016">IFERROR(IF(Q1016&lt;&gt;"",Q1016,IF(OR($S1016="",$T1016=""),"",IF($T1016&lt;&gt;"",_xlfn._xlws.FILTER(Q:Q,($BU:$BU=$BU1016)*($I:$I=$I1016)*($T:$T=$T1016)*($S:$S=_xlfn.MINIFS($S:$S,$T:$T,"="&amp;$T1016)),""))))&amp;"",IF(Q1016="","",""))&amp;""</f>
        <v/>
      </c>
      <c r="AZ1016" t="str" cm="1">
        <f t="array" ref="AZ1016">IFERROR(IF(R1016&lt;&gt;"",R1016,IF(OR($S1016="",$T1016=""),"",IF($T1016&lt;&gt;"",_xlfn._xlws.FILTER(R:R,($BU:$BU=$BU1016)*($I:$I=$I1016)*($T:$T=$T1016)*($S:$S=_xlfn.MINIFS($S:$S,$T:$T,"="&amp;$T1016)),""))))&amp;"",IF(R1016="","",""))&amp;""</f>
        <v>1</v>
      </c>
      <c r="BA1016" s="6">
        <f t="shared" si="1431"/>
        <v>92</v>
      </c>
      <c r="BB1016">
        <f t="shared" ref="BB1016:BD1016" si="1494">BB1015</f>
        <v>18987</v>
      </c>
      <c r="BC1016" t="str">
        <f t="shared" si="1494"/>
        <v>Velodrome</v>
      </c>
      <c r="BD1016" t="str">
        <f t="shared" si="1494"/>
        <v>Outlaws</v>
      </c>
      <c r="BE1016" t="s">
        <v>13</v>
      </c>
      <c r="BF1016" t="s">
        <v>756</v>
      </c>
      <c r="BI1016" cm="1">
        <f t="array" ref="BI1016">IFERROR(_xlfn._xlws.FILTER(shifts!A:A,(shifts!B:B=events!AD1016)*(shifts!AG:AG&gt;=events!BK1016)*(shifts!AH:AH&lt;=events!BL1016)),BI1015)</f>
        <v>39</v>
      </c>
      <c r="BJ1016" s="15">
        <f t="shared" si="1433"/>
        <v>2</v>
      </c>
      <c r="BK1016">
        <f t="shared" si="1434"/>
        <v>139</v>
      </c>
      <c r="BL1016">
        <f t="shared" si="1435"/>
        <v>137</v>
      </c>
      <c r="BM1016" s="15">
        <f>SUMIFS(BJ$2:BJ1016,K$2:K1016,"=Intermission")+SUMIFS(BJ$2:BJ1016,K$2:K1016,"=Timeout")</f>
        <v>0</v>
      </c>
      <c r="BN1016">
        <f t="shared" si="1436"/>
        <v>0</v>
      </c>
      <c r="BO1016" s="19">
        <f t="shared" si="1437"/>
        <v>941</v>
      </c>
      <c r="BP1016">
        <f t="shared" si="1438"/>
        <v>936</v>
      </c>
      <c r="BQ1016" s="17">
        <f t="shared" si="1439"/>
        <v>943</v>
      </c>
      <c r="BR1016" t="str">
        <f t="shared" si="1440"/>
        <v>event_team_player_1</v>
      </c>
      <c r="BS1016">
        <f>COUNTIFS(S$3:S1016,"="&amp;S1016,AI$3:AI1016,"="&amp;AI1016)</f>
        <v>1</v>
      </c>
      <c r="BT1016" t="str">
        <f>IFERROR(VLOOKUP(BB1016&amp;BU1016&amp;X1016,game_rosters!U:W,3,FALSE),"")</f>
        <v>P100198</v>
      </c>
      <c r="BU1016" t="str">
        <f t="shared" si="1441"/>
        <v>Velodrome</v>
      </c>
    </row>
    <row r="1017" spans="1:73" x14ac:dyDescent="0.2">
      <c r="A1017" t="str">
        <f t="shared" si="1416"/>
        <v/>
      </c>
      <c r="I1017" s="44">
        <v>3</v>
      </c>
      <c r="R1017" s="51">
        <v>1</v>
      </c>
      <c r="S1017">
        <v>531</v>
      </c>
      <c r="T1017" t="s">
        <v>756</v>
      </c>
      <c r="X1017">
        <v>3</v>
      </c>
      <c r="AA1017">
        <f t="shared" si="1465"/>
        <v>1531</v>
      </c>
      <c r="AB1017" t="str">
        <f t="shared" si="1466"/>
        <v/>
      </c>
      <c r="AC1017">
        <f t="shared" si="1412"/>
        <v>1531</v>
      </c>
      <c r="AD1017" s="6">
        <v>1</v>
      </c>
      <c r="AE1017" t="s">
        <v>942</v>
      </c>
      <c r="AF1017" t="s">
        <v>910</v>
      </c>
      <c r="AG1017" t="s">
        <v>942</v>
      </c>
      <c r="AH1017" t="s">
        <v>732</v>
      </c>
      <c r="AI1017" t="str">
        <f t="shared" si="1417"/>
        <v>o</v>
      </c>
      <c r="AJ1017" t="str">
        <f t="shared" si="1418"/>
        <v/>
      </c>
      <c r="AK1017" t="str">
        <f t="shared" si="1419"/>
        <v/>
      </c>
      <c r="AL1017" t="str">
        <f t="shared" si="1420"/>
        <v/>
      </c>
      <c r="AM1017" t="str">
        <f t="shared" si="1421"/>
        <v/>
      </c>
      <c r="AN1017" t="str">
        <f t="shared" si="1422"/>
        <v>Home</v>
      </c>
      <c r="AO1017" t="str">
        <f t="shared" si="1423"/>
        <v>h</v>
      </c>
      <c r="AP1017" t="str">
        <f t="shared" si="1424"/>
        <v/>
      </c>
      <c r="AQ1017" t="str">
        <f t="shared" si="1425"/>
        <v/>
      </c>
      <c r="AR1017" t="str">
        <f t="shared" si="1426"/>
        <v>Home</v>
      </c>
      <c r="AS1017" t="str">
        <f t="shared" si="1427"/>
        <v>h</v>
      </c>
      <c r="AT1017" t="str">
        <f t="shared" si="1428"/>
        <v>Defensive</v>
      </c>
      <c r="AU1017" t="str">
        <f t="shared" si="1429"/>
        <v/>
      </c>
      <c r="AV1017" t="str">
        <f t="shared" si="1430"/>
        <v/>
      </c>
      <c r="AW1017" t="str" cm="1">
        <f t="array" ref="AW1017">IFERROR(IF(O1017&lt;&gt;"",O1017,IF(OR($S1017="",$T1017=""),"",IF(O1017&lt;&gt;"",O1017,IF($T1017&lt;&gt;"",_xlfn._xlws.FILTER(O:O,($BU:$BU=$BU1017)*($I:$I=$I1017)*($T:$T=$T1017)*($S:$S=_xlfn.MINIFS($S:$S,$T:$T,"="&amp;$T1017)),"")))))&amp;"",IF(O1017="","",""))&amp;""</f>
        <v/>
      </c>
      <c r="AX1017" t="str" cm="1">
        <f t="array" ref="AX1017">IFERROR(IF(P1017&lt;&gt;"",P1017,IF(OR($S1017="",$T1017=""),"",IF($T1017&lt;&gt;"",_xlfn._xlws.FILTER(P:P,($BU:$BU=$BU1017)*($I:$I=$I1017)*($T:$T=$T1017)*($S:$S=_xlfn.MINIFS($S:$S,$T:$T,"="&amp;$T1017)),""))))&amp;"",IF(P1017="","",""))&amp;""</f>
        <v/>
      </c>
      <c r="AY1017" t="str" cm="1">
        <f t="array" ref="AY1017">IFERROR(IF(Q1017&lt;&gt;"",Q1017,IF(OR($S1017="",$T1017=""),"",IF($T1017&lt;&gt;"",_xlfn._xlws.FILTER(Q:Q,($BU:$BU=$BU1017)*($I:$I=$I1017)*($T:$T=$T1017)*($S:$S=_xlfn.MINIFS($S:$S,$T:$T,"="&amp;$T1017)),""))))&amp;"",IF(Q1017="","",""))&amp;""</f>
        <v/>
      </c>
      <c r="AZ1017" t="str" cm="1">
        <f t="array" ref="AZ1017">IFERROR(IF(R1017&lt;&gt;"",R1017,IF(OR($S1017="",$T1017=""),"",IF($T1017&lt;&gt;"",_xlfn._xlws.FILTER(R:R,($BU:$BU=$BU1017)*($I:$I=$I1017)*($T:$T=$T1017)*($S:$S=_xlfn.MINIFS($S:$S,$T:$T,"="&amp;$T1017)),""))))&amp;"",IF(R1017="","",""))&amp;""</f>
        <v>1</v>
      </c>
      <c r="BA1017" s="6">
        <f t="shared" si="1431"/>
        <v>92</v>
      </c>
      <c r="BB1017">
        <f t="shared" ref="BB1017:BD1017" si="1495">BB1016</f>
        <v>18987</v>
      </c>
      <c r="BC1017" t="str">
        <f t="shared" si="1495"/>
        <v>Velodrome</v>
      </c>
      <c r="BD1017" t="str">
        <f t="shared" si="1495"/>
        <v>Outlaws</v>
      </c>
      <c r="BE1017" t="s">
        <v>13</v>
      </c>
      <c r="BF1017" t="s">
        <v>756</v>
      </c>
      <c r="BI1017" cm="1">
        <f t="array" ref="BI1017">IFERROR(_xlfn._xlws.FILTER(shifts!A:A,(shifts!B:B=events!AD1017)*(shifts!AG:AG&gt;=events!BK1017)*(shifts!AH:AH&lt;=events!BL1017)),BI1016)</f>
        <v>39</v>
      </c>
      <c r="BJ1017" s="15">
        <f t="shared" si="1433"/>
        <v>2</v>
      </c>
      <c r="BK1017">
        <f t="shared" si="1434"/>
        <v>139</v>
      </c>
      <c r="BL1017">
        <f t="shared" si="1435"/>
        <v>137</v>
      </c>
      <c r="BM1017" s="15">
        <f>SUMIFS(BJ$2:BJ1017,K$2:K1017,"=Intermission")+SUMIFS(BJ$2:BJ1017,K$2:K1017,"=Timeout")</f>
        <v>0</v>
      </c>
      <c r="BN1017">
        <f t="shared" si="1436"/>
        <v>0</v>
      </c>
      <c r="BO1017" s="19">
        <f t="shared" si="1437"/>
        <v>941</v>
      </c>
      <c r="BP1017">
        <f t="shared" si="1438"/>
        <v>936</v>
      </c>
      <c r="BQ1017" s="17">
        <f t="shared" si="1439"/>
        <v>943</v>
      </c>
      <c r="BR1017" t="str">
        <f t="shared" si="1440"/>
        <v>opp_team_player_1</v>
      </c>
      <c r="BS1017">
        <f>COUNTIFS(S$3:S1017,"="&amp;S1017,AI$3:AI1017,"="&amp;AI1017)</f>
        <v>1</v>
      </c>
      <c r="BT1017" t="str">
        <f>IFERROR(VLOOKUP(BB1017&amp;BU1017&amp;X1017,game_rosters!U:W,3,FALSE),"")</f>
        <v>P100004</v>
      </c>
      <c r="BU1017" t="str">
        <f t="shared" si="1441"/>
        <v>Outlaws</v>
      </c>
    </row>
    <row r="1018" spans="1:73" x14ac:dyDescent="0.2">
      <c r="A1018">
        <f t="shared" si="1416"/>
        <v>1</v>
      </c>
      <c r="I1018" s="44">
        <v>84</v>
      </c>
      <c r="K1018" t="s">
        <v>7</v>
      </c>
      <c r="L1018" t="s">
        <v>172</v>
      </c>
      <c r="M1018" t="s">
        <v>68</v>
      </c>
      <c r="N1018" t="s">
        <v>595</v>
      </c>
      <c r="R1018" s="51">
        <v>1</v>
      </c>
      <c r="S1018">
        <v>532</v>
      </c>
      <c r="T1018">
        <v>90</v>
      </c>
      <c r="W1018" t="s">
        <v>735</v>
      </c>
      <c r="X1018">
        <v>84</v>
      </c>
      <c r="Z1018">
        <v>1</v>
      </c>
      <c r="AA1018">
        <f t="shared" si="1465"/>
        <v>1532</v>
      </c>
      <c r="AB1018">
        <f t="shared" si="1466"/>
        <v>9090</v>
      </c>
      <c r="AC1018">
        <f t="shared" si="1412"/>
        <v>9090</v>
      </c>
      <c r="AD1018" s="6">
        <v>1</v>
      </c>
      <c r="AE1018" t="s">
        <v>942</v>
      </c>
      <c r="AF1018" t="s">
        <v>732</v>
      </c>
      <c r="AG1018" t="s">
        <v>756</v>
      </c>
      <c r="AH1018" t="s">
        <v>756</v>
      </c>
      <c r="AI1018" t="str">
        <f t="shared" si="1417"/>
        <v>e</v>
      </c>
      <c r="AJ1018" t="str">
        <f t="shared" si="1418"/>
        <v/>
      </c>
      <c r="AK1018" t="str">
        <f t="shared" si="1419"/>
        <v/>
      </c>
      <c r="AL1018" t="str">
        <f t="shared" si="1420"/>
        <v/>
      </c>
      <c r="AM1018" t="str">
        <f t="shared" si="1421"/>
        <v/>
      </c>
      <c r="AN1018" t="str">
        <f t="shared" si="1422"/>
        <v>Home</v>
      </c>
      <c r="AO1018" t="str">
        <f t="shared" si="1423"/>
        <v>h</v>
      </c>
      <c r="AP1018" t="str">
        <f t="shared" si="1424"/>
        <v/>
      </c>
      <c r="AQ1018" t="str">
        <f t="shared" si="1425"/>
        <v/>
      </c>
      <c r="AR1018" t="str">
        <f t="shared" si="1426"/>
        <v>Home</v>
      </c>
      <c r="AS1018" t="str">
        <f t="shared" si="1427"/>
        <v>h</v>
      </c>
      <c r="AT1018" t="str">
        <f t="shared" si="1428"/>
        <v>Offensive</v>
      </c>
      <c r="AU1018" t="str">
        <f t="shared" si="1429"/>
        <v/>
      </c>
      <c r="AV1018" t="str">
        <f t="shared" si="1430"/>
        <v/>
      </c>
      <c r="AW1018" t="str" cm="1">
        <f t="array" ref="AW1018">IFERROR(IF(O1018&lt;&gt;"",O1018,IF(OR($S1018="",$T1018=""),"",IF(O1018&lt;&gt;"",O1018,IF($T1018&lt;&gt;"",_xlfn._xlws.FILTER(O:O,($BU:$BU=$BU1018)*($I:$I=$I1018)*($T:$T=$T1018)*($S:$S=_xlfn.MINIFS($S:$S,$T:$T,"="&amp;$T1018)),"")))))&amp;"",IF(O1018="","",""))&amp;""</f>
        <v/>
      </c>
      <c r="AX1018" t="str" cm="1">
        <f t="array" ref="AX1018">IFERROR(IF(P1018&lt;&gt;"",P1018,IF(OR($S1018="",$T1018=""),"",IF($T1018&lt;&gt;"",_xlfn._xlws.FILTER(P:P,($BU:$BU=$BU1018)*($I:$I=$I1018)*($T:$T=$T1018)*($S:$S=_xlfn.MINIFS($S:$S,$T:$T,"="&amp;$T1018)),""))))&amp;"",IF(P1018="","",""))&amp;""</f>
        <v/>
      </c>
      <c r="AY1018" t="str" cm="1">
        <f t="array" ref="AY1018">IFERROR(IF(Q1018&lt;&gt;"",Q1018,IF(OR($S1018="",$T1018=""),"",IF($T1018&lt;&gt;"",_xlfn._xlws.FILTER(Q:Q,($BU:$BU=$BU1018)*($I:$I=$I1018)*($T:$T=$T1018)*($S:$S=_xlfn.MINIFS($S:$S,$T:$T,"="&amp;$T1018)),""))))&amp;"",IF(Q1018="","",""))&amp;""</f>
        <v/>
      </c>
      <c r="AZ1018" t="str" cm="1">
        <f t="array" ref="AZ1018">IFERROR(IF(R1018&lt;&gt;"",R1018,IF(OR($S1018="",$T1018=""),"",IF($T1018&lt;&gt;"",_xlfn._xlws.FILTER(R:R,($BU:$BU=$BU1018)*($I:$I=$I1018)*($T:$T=$T1018)*($S:$S=_xlfn.MINIFS($S:$S,$T:$T,"="&amp;$T1018)),""))))&amp;"",IF(R1018="","",""))&amp;""</f>
        <v>1</v>
      </c>
      <c r="BA1018" s="6">
        <f t="shared" si="1431"/>
        <v>92</v>
      </c>
      <c r="BB1018">
        <f t="shared" ref="BB1018:BD1018" si="1496">BB1017</f>
        <v>18987</v>
      </c>
      <c r="BC1018" t="str">
        <f t="shared" si="1496"/>
        <v>Velodrome</v>
      </c>
      <c r="BD1018" t="str">
        <f t="shared" si="1496"/>
        <v>Outlaws</v>
      </c>
      <c r="BE1018" t="s">
        <v>7</v>
      </c>
      <c r="BF1018" t="s">
        <v>172</v>
      </c>
      <c r="BI1018" cm="1">
        <f t="array" ref="BI1018">IFERROR(_xlfn._xlws.FILTER(shifts!A:A,(shifts!B:B=events!AD1018)*(shifts!AG:AG&gt;=events!BK1018)*(shifts!AH:AH&lt;=events!BL1018)),BI1017)</f>
        <v>39</v>
      </c>
      <c r="BJ1018" s="15">
        <f t="shared" si="1433"/>
        <v>0</v>
      </c>
      <c r="BK1018">
        <f t="shared" si="1434"/>
        <v>137</v>
      </c>
      <c r="BL1018">
        <f t="shared" si="1435"/>
        <v>137</v>
      </c>
      <c r="BM1018" s="15">
        <f>SUMIFS(BJ$2:BJ1018,K$2:K1018,"=Intermission")+SUMIFS(BJ$2:BJ1018,K$2:K1018,"=Timeout")</f>
        <v>0</v>
      </c>
      <c r="BN1018">
        <f t="shared" si="1436"/>
        <v>0</v>
      </c>
      <c r="BO1018" s="19">
        <f t="shared" si="1437"/>
        <v>943</v>
      </c>
      <c r="BP1018">
        <f t="shared" si="1438"/>
        <v>938</v>
      </c>
      <c r="BQ1018" s="17">
        <f t="shared" si="1439"/>
        <v>943</v>
      </c>
      <c r="BR1018" t="str">
        <f t="shared" si="1440"/>
        <v>event_team_player_1</v>
      </c>
      <c r="BS1018">
        <f>COUNTIFS(S$3:S1018,"="&amp;S1018,AI$3:AI1018,"="&amp;AI1018)</f>
        <v>1</v>
      </c>
      <c r="BT1018" t="str">
        <f>IFERROR(VLOOKUP(BB1018&amp;BU1018&amp;X1018,game_rosters!U:W,3,FALSE),"")</f>
        <v>P100198</v>
      </c>
      <c r="BU1018" t="str">
        <f t="shared" si="1441"/>
        <v>Velodrome</v>
      </c>
    </row>
    <row r="1019" spans="1:73" x14ac:dyDescent="0.2">
      <c r="A1019" t="str">
        <f t="shared" si="1416"/>
        <v/>
      </c>
      <c r="I1019" s="44">
        <v>70</v>
      </c>
      <c r="S1019">
        <v>532</v>
      </c>
      <c r="T1019">
        <v>90</v>
      </c>
      <c r="X1019">
        <v>70</v>
      </c>
      <c r="Z1019">
        <v>1</v>
      </c>
      <c r="AA1019">
        <f t="shared" si="1465"/>
        <v>1532</v>
      </c>
      <c r="AB1019">
        <f t="shared" si="1466"/>
        <v>9090</v>
      </c>
      <c r="AC1019">
        <f t="shared" si="1412"/>
        <v>9090</v>
      </c>
      <c r="AD1019" s="6">
        <v>1</v>
      </c>
      <c r="AE1019" t="s">
        <v>942</v>
      </c>
      <c r="AF1019" t="s">
        <v>732</v>
      </c>
      <c r="AG1019" t="s">
        <v>756</v>
      </c>
      <c r="AH1019" t="s">
        <v>756</v>
      </c>
      <c r="AI1019" t="str">
        <f t="shared" si="1417"/>
        <v>e</v>
      </c>
      <c r="AJ1019" t="str">
        <f t="shared" si="1418"/>
        <v/>
      </c>
      <c r="AK1019" t="str">
        <f t="shared" si="1419"/>
        <v/>
      </c>
      <c r="AL1019" t="str">
        <f t="shared" si="1420"/>
        <v/>
      </c>
      <c r="AM1019" t="str">
        <f t="shared" si="1421"/>
        <v/>
      </c>
      <c r="AN1019" t="str">
        <f t="shared" si="1422"/>
        <v>Home</v>
      </c>
      <c r="AO1019" t="str">
        <f t="shared" si="1423"/>
        <v>h</v>
      </c>
      <c r="AP1019" t="str">
        <f t="shared" si="1424"/>
        <v/>
      </c>
      <c r="AQ1019" t="str">
        <f t="shared" si="1425"/>
        <v/>
      </c>
      <c r="AR1019" t="str">
        <f t="shared" si="1426"/>
        <v>Home</v>
      </c>
      <c r="AS1019" t="str">
        <f t="shared" si="1427"/>
        <v>h</v>
      </c>
      <c r="AT1019" t="str">
        <f t="shared" si="1428"/>
        <v>Offensive</v>
      </c>
      <c r="AU1019" t="str">
        <f t="shared" si="1429"/>
        <v/>
      </c>
      <c r="AV1019" t="str">
        <f t="shared" si="1430"/>
        <v/>
      </c>
      <c r="AW1019" t="str" cm="1">
        <f t="array" ref="AW1019">IFERROR(IF(O1019&lt;&gt;"",O1019,IF(OR($S1019="",$T1019=""),"",IF(O1019&lt;&gt;"",O1019,IF($T1019&lt;&gt;"",_xlfn._xlws.FILTER(O:O,($BU:$BU=$BU1019)*($I:$I=$I1019)*($T:$T=$T1019)*($S:$S=_xlfn.MINIFS($S:$S,$T:$T,"="&amp;$T1019)),"")))))&amp;"",IF(O1019="","",""))&amp;""</f>
        <v/>
      </c>
      <c r="AX1019" t="str" cm="1">
        <f t="array" ref="AX1019">IFERROR(IF(P1019&lt;&gt;"",P1019,IF(OR($S1019="",$T1019=""),"",IF($T1019&lt;&gt;"",_xlfn._xlws.FILTER(P:P,($BU:$BU=$BU1019)*($I:$I=$I1019)*($T:$T=$T1019)*($S:$S=_xlfn.MINIFS($S:$S,$T:$T,"="&amp;$T1019)),""))))&amp;"",IF(P1019="","",""))&amp;""</f>
        <v/>
      </c>
      <c r="AY1019" t="str" cm="1">
        <f t="array" ref="AY1019">IFERROR(IF(Q1019&lt;&gt;"",Q1019,IF(OR($S1019="",$T1019=""),"",IF($T1019&lt;&gt;"",_xlfn._xlws.FILTER(Q:Q,($BU:$BU=$BU1019)*($I:$I=$I1019)*($T:$T=$T1019)*($S:$S=_xlfn.MINIFS($S:$S,$T:$T,"="&amp;$T1019)),""))))&amp;"",IF(Q1019="","",""))&amp;""</f>
        <v/>
      </c>
      <c r="AZ1019" t="str" cm="1">
        <f t="array" ref="AZ1019">IFERROR(IF(R1019&lt;&gt;"",R1019,IF(OR($S1019="",$T1019=""),"",IF($T1019&lt;&gt;"",_xlfn._xlws.FILTER(R:R,($BU:$BU=$BU1019)*($I:$I=$I1019)*($T:$T=$T1019)*($S:$S=_xlfn.MINIFS($S:$S,$T:$T,"="&amp;$T1019)),""))))&amp;"",IF(R1019="","",""))&amp;""</f>
        <v/>
      </c>
      <c r="BA1019" s="6">
        <f t="shared" si="1431"/>
        <v>92</v>
      </c>
      <c r="BB1019">
        <f t="shared" ref="BB1019:BD1019" si="1497">BB1018</f>
        <v>18987</v>
      </c>
      <c r="BC1019" t="str">
        <f t="shared" si="1497"/>
        <v>Velodrome</v>
      </c>
      <c r="BD1019" t="str">
        <f t="shared" si="1497"/>
        <v>Outlaws</v>
      </c>
      <c r="BE1019" t="s">
        <v>7</v>
      </c>
      <c r="BF1019" t="s">
        <v>172</v>
      </c>
      <c r="BI1019" cm="1">
        <f t="array" ref="BI1019">IFERROR(_xlfn._xlws.FILTER(shifts!A:A,(shifts!B:B=events!AD1019)*(shifts!AG:AG&gt;=events!BK1019)*(shifts!AH:AH&lt;=events!BL1019)),BI1018)</f>
        <v>39</v>
      </c>
      <c r="BJ1019" s="15">
        <f t="shared" si="1433"/>
        <v>0</v>
      </c>
      <c r="BK1019">
        <f t="shared" si="1434"/>
        <v>137</v>
      </c>
      <c r="BL1019">
        <f t="shared" si="1435"/>
        <v>137</v>
      </c>
      <c r="BM1019" s="15">
        <f>SUMIFS(BJ$2:BJ1019,K$2:K1019,"=Intermission")+SUMIFS(BJ$2:BJ1019,K$2:K1019,"=Timeout")</f>
        <v>0</v>
      </c>
      <c r="BN1019">
        <f t="shared" si="1436"/>
        <v>0</v>
      </c>
      <c r="BO1019" s="19">
        <f t="shared" si="1437"/>
        <v>943</v>
      </c>
      <c r="BP1019">
        <f t="shared" si="1438"/>
        <v>938</v>
      </c>
      <c r="BQ1019" s="17">
        <f t="shared" si="1439"/>
        <v>943</v>
      </c>
      <c r="BR1019" t="str">
        <f t="shared" si="1440"/>
        <v>event_team_player_2</v>
      </c>
      <c r="BS1019">
        <f>COUNTIFS(S$3:S1019,"="&amp;S1019,AI$3:AI1019,"="&amp;AI1019)</f>
        <v>2</v>
      </c>
      <c r="BT1019" t="str">
        <f>IFERROR(VLOOKUP(BB1019&amp;BU1019&amp;X1019,game_rosters!U:W,3,FALSE),"")</f>
        <v>P100001</v>
      </c>
      <c r="BU1019" t="str">
        <f t="shared" si="1441"/>
        <v>Velodrome</v>
      </c>
    </row>
    <row r="1020" spans="1:73" x14ac:dyDescent="0.2">
      <c r="A1020" t="str">
        <f t="shared" si="1416"/>
        <v/>
      </c>
      <c r="I1020" s="44">
        <v>3</v>
      </c>
      <c r="O1020" t="s">
        <v>602</v>
      </c>
      <c r="R1020" s="51">
        <v>1</v>
      </c>
      <c r="S1020">
        <v>532</v>
      </c>
      <c r="T1020">
        <v>90</v>
      </c>
      <c r="X1020">
        <v>3</v>
      </c>
      <c r="AA1020">
        <f t="shared" si="1465"/>
        <v>1532</v>
      </c>
      <c r="AB1020">
        <f t="shared" si="1466"/>
        <v>9090</v>
      </c>
      <c r="AC1020">
        <f t="shared" si="1412"/>
        <v>9090</v>
      </c>
      <c r="AD1020" s="6">
        <v>1</v>
      </c>
      <c r="AE1020" t="s">
        <v>942</v>
      </c>
      <c r="AF1020" t="s">
        <v>732</v>
      </c>
      <c r="AG1020" t="s">
        <v>756</v>
      </c>
      <c r="AH1020" t="s">
        <v>756</v>
      </c>
      <c r="AI1020" t="str">
        <f t="shared" si="1417"/>
        <v>o</v>
      </c>
      <c r="AJ1020" t="str">
        <f t="shared" si="1418"/>
        <v/>
      </c>
      <c r="AK1020" t="str">
        <f t="shared" si="1419"/>
        <v/>
      </c>
      <c r="AL1020" t="str">
        <f t="shared" si="1420"/>
        <v/>
      </c>
      <c r="AM1020" t="str">
        <f t="shared" si="1421"/>
        <v/>
      </c>
      <c r="AN1020" t="str">
        <f t="shared" si="1422"/>
        <v>Home</v>
      </c>
      <c r="AO1020" t="str">
        <f t="shared" si="1423"/>
        <v>h</v>
      </c>
      <c r="AP1020" t="str">
        <f t="shared" si="1424"/>
        <v/>
      </c>
      <c r="AQ1020" t="str">
        <f t="shared" si="1425"/>
        <v/>
      </c>
      <c r="AR1020" t="str">
        <f t="shared" si="1426"/>
        <v>Home</v>
      </c>
      <c r="AS1020" t="str">
        <f t="shared" si="1427"/>
        <v>h</v>
      </c>
      <c r="AT1020" t="str">
        <f t="shared" si="1428"/>
        <v>Defensive</v>
      </c>
      <c r="AU1020" t="str">
        <f t="shared" si="1429"/>
        <v/>
      </c>
      <c r="AV1020" t="str">
        <f t="shared" si="1430"/>
        <v/>
      </c>
      <c r="AW1020" t="str" cm="1">
        <f t="array" ref="AW1020">IFERROR(IF(O1020&lt;&gt;"",O1020,IF(OR($S1020="",$T1020=""),"",IF(O1020&lt;&gt;"",O1020,IF($T1020&lt;&gt;"",_xlfn._xlws.FILTER(O:O,($BU:$BU=$BU1020)*($I:$I=$I1020)*($T:$T=$T1020)*($S:$S=_xlfn.MINIFS($S:$S,$T:$T,"="&amp;$T1020)),"")))))&amp;"",IF(O1020="","",""))&amp;""</f>
        <v>Defensive_PlayPossession-StickCheck</v>
      </c>
      <c r="AX1020" t="str" cm="1">
        <f t="array" ref="AX1020">IFERROR(IF(P1020&lt;&gt;"",P1020,IF(OR($S1020="",$T1020=""),"",IF($T1020&lt;&gt;"",_xlfn._xlws.FILTER(P:P,($BU:$BU=$BU1020)*($I:$I=$I1020)*($T:$T=$T1020)*($S:$S=_xlfn.MINIFS($S:$S,$T:$T,"="&amp;$T1020)),""))))&amp;"",IF(P1020="","",""))&amp;""</f>
        <v/>
      </c>
      <c r="AY1020" t="str" cm="1">
        <f t="array" ref="AY1020">IFERROR(IF(Q1020&lt;&gt;"",Q1020,IF(OR($S1020="",$T1020=""),"",IF($T1020&lt;&gt;"",_xlfn._xlws.FILTER(Q:Q,($BU:$BU=$BU1020)*($I:$I=$I1020)*($T:$T=$T1020)*($S:$S=_xlfn.MINIFS($S:$S,$T:$T,"="&amp;$T1020)),""))))&amp;"",IF(Q1020="","",""))&amp;""</f>
        <v/>
      </c>
      <c r="AZ1020" t="str" cm="1">
        <f t="array" ref="AZ1020">IFERROR(IF(R1020&lt;&gt;"",R1020,IF(OR($S1020="",$T1020=""),"",IF($T1020&lt;&gt;"",_xlfn._xlws.FILTER(R:R,($BU:$BU=$BU1020)*($I:$I=$I1020)*($T:$T=$T1020)*($S:$S=_xlfn.MINIFS($S:$S,$T:$T,"="&amp;$T1020)),""))))&amp;"",IF(R1020="","",""))&amp;""</f>
        <v>1</v>
      </c>
      <c r="BA1020" s="6">
        <f t="shared" si="1431"/>
        <v>92</v>
      </c>
      <c r="BB1020">
        <f t="shared" ref="BB1020:BD1020" si="1498">BB1019</f>
        <v>18987</v>
      </c>
      <c r="BC1020" t="str">
        <f t="shared" si="1498"/>
        <v>Velodrome</v>
      </c>
      <c r="BD1020" t="str">
        <f t="shared" si="1498"/>
        <v>Outlaws</v>
      </c>
      <c r="BE1020" t="s">
        <v>7</v>
      </c>
      <c r="BF1020" t="s">
        <v>172</v>
      </c>
      <c r="BI1020" cm="1">
        <f t="array" ref="BI1020">IFERROR(_xlfn._xlws.FILTER(shifts!A:A,(shifts!B:B=events!AD1020)*(shifts!AG:AG&gt;=events!BK1020)*(shifts!AH:AH&lt;=events!BL1020)),BI1019)</f>
        <v>39</v>
      </c>
      <c r="BJ1020" s="15">
        <f t="shared" si="1433"/>
        <v>0</v>
      </c>
      <c r="BK1020">
        <f t="shared" si="1434"/>
        <v>137</v>
      </c>
      <c r="BL1020">
        <f t="shared" si="1435"/>
        <v>137</v>
      </c>
      <c r="BM1020" s="15">
        <f>SUMIFS(BJ$2:BJ1020,K$2:K1020,"=Intermission")+SUMIFS(BJ$2:BJ1020,K$2:K1020,"=Timeout")</f>
        <v>0</v>
      </c>
      <c r="BN1020">
        <f t="shared" si="1436"/>
        <v>0</v>
      </c>
      <c r="BO1020" s="19">
        <f t="shared" si="1437"/>
        <v>943</v>
      </c>
      <c r="BP1020">
        <f t="shared" si="1438"/>
        <v>938</v>
      </c>
      <c r="BQ1020" s="17">
        <f t="shared" si="1439"/>
        <v>943</v>
      </c>
      <c r="BR1020" t="str">
        <f t="shared" si="1440"/>
        <v>opp_team_player_1</v>
      </c>
      <c r="BS1020">
        <f>COUNTIFS(S$3:S1020,"="&amp;S1020,AI$3:AI1020,"="&amp;AI1020)</f>
        <v>1</v>
      </c>
      <c r="BT1020" t="str">
        <f>IFERROR(VLOOKUP(BB1020&amp;BU1020&amp;X1020,game_rosters!U:W,3,FALSE),"")</f>
        <v>P100004</v>
      </c>
      <c r="BU1020" t="str">
        <f t="shared" si="1441"/>
        <v>Outlaws</v>
      </c>
    </row>
    <row r="1021" spans="1:73" x14ac:dyDescent="0.2">
      <c r="A1021" t="str">
        <f t="shared" si="1416"/>
        <v/>
      </c>
      <c r="I1021" s="44">
        <v>25</v>
      </c>
      <c r="O1021" t="s">
        <v>610</v>
      </c>
      <c r="Q1021" t="s">
        <v>594</v>
      </c>
      <c r="S1021">
        <v>532</v>
      </c>
      <c r="T1021">
        <v>90</v>
      </c>
      <c r="X1021">
        <v>25</v>
      </c>
      <c r="AA1021">
        <f t="shared" si="1465"/>
        <v>1532</v>
      </c>
      <c r="AB1021">
        <f t="shared" si="1466"/>
        <v>9090</v>
      </c>
      <c r="AC1021">
        <f t="shared" si="1412"/>
        <v>9090</v>
      </c>
      <c r="AD1021" s="6">
        <v>1</v>
      </c>
      <c r="AE1021" t="s">
        <v>942</v>
      </c>
      <c r="AF1021" t="s">
        <v>732</v>
      </c>
      <c r="AG1021" t="s">
        <v>756</v>
      </c>
      <c r="AH1021" t="s">
        <v>756</v>
      </c>
      <c r="AI1021" t="str">
        <f t="shared" si="1417"/>
        <v>o</v>
      </c>
      <c r="AJ1021" t="str">
        <f t="shared" si="1418"/>
        <v/>
      </c>
      <c r="AK1021" t="str">
        <f t="shared" si="1419"/>
        <v/>
      </c>
      <c r="AL1021" t="str">
        <f t="shared" si="1420"/>
        <v/>
      </c>
      <c r="AM1021" t="str">
        <f t="shared" si="1421"/>
        <v/>
      </c>
      <c r="AN1021" t="str">
        <f t="shared" si="1422"/>
        <v>Home</v>
      </c>
      <c r="AO1021" t="str">
        <f t="shared" si="1423"/>
        <v>h</v>
      </c>
      <c r="AP1021" t="str">
        <f t="shared" si="1424"/>
        <v/>
      </c>
      <c r="AQ1021" t="str">
        <f t="shared" si="1425"/>
        <v/>
      </c>
      <c r="AR1021" t="str">
        <f t="shared" si="1426"/>
        <v>Home</v>
      </c>
      <c r="AS1021" t="str">
        <f t="shared" si="1427"/>
        <v>h</v>
      </c>
      <c r="AT1021" t="str">
        <f t="shared" si="1428"/>
        <v>Defensive</v>
      </c>
      <c r="AU1021" t="str">
        <f t="shared" si="1429"/>
        <v/>
      </c>
      <c r="AV1021" t="str">
        <f t="shared" si="1430"/>
        <v/>
      </c>
      <c r="AW1021" t="str" cm="1">
        <f t="array" ref="AW1021">IFERROR(IF(O1021&lt;&gt;"",O1021,IF(OR($S1021="",$T1021=""),"",IF(O1021&lt;&gt;"",O1021,IF($T1021&lt;&gt;"",_xlfn._xlws.FILTER(O:O,($BU:$BU=$BU1021)*($I:$I=$I1021)*($T:$T=$T1021)*($S:$S=_xlfn.MINIFS($S:$S,$T:$T,"="&amp;$T1021)),"")))))&amp;"",IF(O1021="","",""))&amp;""</f>
        <v>Offensive_Zone-AttemptedKeepin</v>
      </c>
      <c r="AX1021" t="str" cm="1">
        <f t="array" ref="AX1021">IFERROR(IF(P1021&lt;&gt;"",P1021,IF(OR($S1021="",$T1021=""),"",IF($T1021&lt;&gt;"",_xlfn._xlws.FILTER(P:P,($BU:$BU=$BU1021)*($I:$I=$I1021)*($T:$T=$T1021)*($S:$S=_xlfn.MINIFS($S:$S,$T:$T,"="&amp;$T1021)),""))))&amp;"",IF(P1021="","",""))&amp;""</f>
        <v/>
      </c>
      <c r="AY1021" t="str" cm="1">
        <f t="array" ref="AY1021">IFERROR(IF(Q1021&lt;&gt;"",Q1021,IF(OR($S1021="",$T1021=""),"",IF($T1021&lt;&gt;"",_xlfn._xlws.FILTER(Q:Q,($BU:$BU=$BU1021)*($I:$I=$I1021)*($T:$T=$T1021)*($S:$S=_xlfn.MINIFS($S:$S,$T:$T,"="&amp;$T1021)),""))))&amp;"",IF(Q1021="","",""))&amp;""</f>
        <v>u</v>
      </c>
      <c r="AZ1021" t="str" cm="1">
        <f t="array" ref="AZ1021">IFERROR(IF(R1021&lt;&gt;"",R1021,IF(OR($S1021="",$T1021=""),"",IF($T1021&lt;&gt;"",_xlfn._xlws.FILTER(R:R,($BU:$BU=$BU1021)*($I:$I=$I1021)*($T:$T=$T1021)*($S:$S=_xlfn.MINIFS($S:$S,$T:$T,"="&amp;$T1021)),""))))&amp;"",IF(R1021="","",""))&amp;""</f>
        <v/>
      </c>
      <c r="BA1021" s="6">
        <f t="shared" si="1431"/>
        <v>92</v>
      </c>
      <c r="BB1021">
        <f t="shared" ref="BB1021:BD1021" si="1499">BB1020</f>
        <v>18987</v>
      </c>
      <c r="BC1021" t="str">
        <f t="shared" si="1499"/>
        <v>Velodrome</v>
      </c>
      <c r="BD1021" t="str">
        <f t="shared" si="1499"/>
        <v>Outlaws</v>
      </c>
      <c r="BE1021" t="s">
        <v>7</v>
      </c>
      <c r="BF1021" t="s">
        <v>172</v>
      </c>
      <c r="BI1021" cm="1">
        <f t="array" ref="BI1021">IFERROR(_xlfn._xlws.FILTER(shifts!A:A,(shifts!B:B=events!AD1021)*(shifts!AG:AG&gt;=events!BK1021)*(shifts!AH:AH&lt;=events!BL1021)),BI1020)</f>
        <v>39</v>
      </c>
      <c r="BJ1021" s="15">
        <f t="shared" si="1433"/>
        <v>0</v>
      </c>
      <c r="BK1021">
        <f t="shared" si="1434"/>
        <v>137</v>
      </c>
      <c r="BL1021">
        <f t="shared" si="1435"/>
        <v>137</v>
      </c>
      <c r="BM1021" s="15">
        <f>SUMIFS(BJ$2:BJ1021,K$2:K1021,"=Intermission")+SUMIFS(BJ$2:BJ1021,K$2:K1021,"=Timeout")</f>
        <v>0</v>
      </c>
      <c r="BN1021">
        <f t="shared" si="1436"/>
        <v>0</v>
      </c>
      <c r="BO1021" s="19">
        <f t="shared" si="1437"/>
        <v>943</v>
      </c>
      <c r="BP1021">
        <f t="shared" si="1438"/>
        <v>938</v>
      </c>
      <c r="BQ1021" s="17">
        <f t="shared" si="1439"/>
        <v>943</v>
      </c>
      <c r="BR1021" t="str">
        <f t="shared" si="1440"/>
        <v>opp_team_player_2</v>
      </c>
      <c r="BS1021">
        <f>COUNTIFS(S$3:S1021,"="&amp;S1021,AI$3:AI1021,"="&amp;AI1021)</f>
        <v>2</v>
      </c>
      <c r="BT1021" t="str">
        <f>IFERROR(VLOOKUP(BB1021&amp;BU1021&amp;X1021,game_rosters!U:W,3,FALSE),"")</f>
        <v>P100170</v>
      </c>
      <c r="BU1021" t="str">
        <f t="shared" si="1441"/>
        <v>Outlaws</v>
      </c>
    </row>
    <row r="1022" spans="1:73" x14ac:dyDescent="0.2">
      <c r="A1022">
        <f t="shared" si="1416"/>
        <v>1</v>
      </c>
      <c r="I1022" s="44">
        <v>84</v>
      </c>
      <c r="K1022" t="s">
        <v>238</v>
      </c>
      <c r="L1022" t="s">
        <v>184</v>
      </c>
      <c r="M1022" t="s">
        <v>89</v>
      </c>
      <c r="N1022" t="s">
        <v>595</v>
      </c>
      <c r="R1022" s="51">
        <v>1</v>
      </c>
      <c r="S1022">
        <v>533</v>
      </c>
      <c r="T1022">
        <v>90</v>
      </c>
      <c r="W1022" t="s">
        <v>735</v>
      </c>
      <c r="X1022">
        <v>84</v>
      </c>
      <c r="Z1022">
        <v>1</v>
      </c>
      <c r="AA1022">
        <f t="shared" si="1465"/>
        <v>1533</v>
      </c>
      <c r="AB1022">
        <f t="shared" si="1466"/>
        <v>9090</v>
      </c>
      <c r="AC1022">
        <f t="shared" si="1412"/>
        <v>9090</v>
      </c>
      <c r="AD1022" s="6">
        <v>1</v>
      </c>
      <c r="AE1022" t="s">
        <v>942</v>
      </c>
      <c r="AF1022" t="s">
        <v>732</v>
      </c>
      <c r="AG1022" t="s">
        <v>756</v>
      </c>
      <c r="AH1022" t="s">
        <v>756</v>
      </c>
      <c r="AI1022" t="str">
        <f t="shared" si="1417"/>
        <v>e</v>
      </c>
      <c r="AJ1022" t="str">
        <f t="shared" si="1418"/>
        <v/>
      </c>
      <c r="AK1022" t="str">
        <f t="shared" si="1419"/>
        <v/>
      </c>
      <c r="AL1022" t="str">
        <f t="shared" si="1420"/>
        <v/>
      </c>
      <c r="AM1022" t="str">
        <f t="shared" si="1421"/>
        <v/>
      </c>
      <c r="AN1022" t="str">
        <f t="shared" si="1422"/>
        <v>Home</v>
      </c>
      <c r="AO1022" t="str">
        <f t="shared" si="1423"/>
        <v>h</v>
      </c>
      <c r="AP1022" t="str">
        <f t="shared" si="1424"/>
        <v/>
      </c>
      <c r="AQ1022" t="str">
        <f t="shared" si="1425"/>
        <v/>
      </c>
      <c r="AR1022" t="str">
        <f t="shared" si="1426"/>
        <v>Home</v>
      </c>
      <c r="AS1022" t="str">
        <f t="shared" si="1427"/>
        <v>h</v>
      </c>
      <c r="AT1022" t="str">
        <f t="shared" si="1428"/>
        <v>Offensive</v>
      </c>
      <c r="AU1022" t="str">
        <f t="shared" si="1429"/>
        <v/>
      </c>
      <c r="AV1022" t="str">
        <f t="shared" si="1430"/>
        <v/>
      </c>
      <c r="AW1022" t="str" cm="1">
        <f t="array" ref="AW1022">IFERROR(IF(O1022&lt;&gt;"",O1022,IF(OR($S1022="",$T1022=""),"",IF(O1022&lt;&gt;"",O1022,IF($T1022&lt;&gt;"",_xlfn._xlws.FILTER(O:O,($BU:$BU=$BU1022)*($I:$I=$I1022)*($T:$T=$T1022)*($S:$S=_xlfn.MINIFS($S:$S,$T:$T,"="&amp;$T1022)),"")))))&amp;"",IF(O1022="","",""))&amp;""</f>
        <v/>
      </c>
      <c r="AX1022" t="str" cm="1">
        <f t="array" ref="AX1022">IFERROR(IF(P1022&lt;&gt;"",P1022,IF(OR($S1022="",$T1022=""),"",IF($T1022&lt;&gt;"",_xlfn._xlws.FILTER(P:P,($BU:$BU=$BU1022)*($I:$I=$I1022)*($T:$T=$T1022)*($S:$S=_xlfn.MINIFS($S:$S,$T:$T,"="&amp;$T1022)),""))))&amp;"",IF(P1022="","",""))&amp;""</f>
        <v/>
      </c>
      <c r="AY1022" t="str" cm="1">
        <f t="array" ref="AY1022">IFERROR(IF(Q1022&lt;&gt;"",Q1022,IF(OR($S1022="",$T1022=""),"",IF($T1022&lt;&gt;"",_xlfn._xlws.FILTER(Q:Q,($BU:$BU=$BU1022)*($I:$I=$I1022)*($T:$T=$T1022)*($S:$S=_xlfn.MINIFS($S:$S,$T:$T,"="&amp;$T1022)),""))))&amp;"",IF(Q1022="","",""))&amp;""</f>
        <v/>
      </c>
      <c r="AZ1022" t="str" cm="1">
        <f t="array" ref="AZ1022">IFERROR(IF(R1022&lt;&gt;"",R1022,IF(OR($S1022="",$T1022=""),"",IF($T1022&lt;&gt;"",_xlfn._xlws.FILTER(R:R,($BU:$BU=$BU1022)*($I:$I=$I1022)*($T:$T=$T1022)*($S:$S=_xlfn.MINIFS($S:$S,$T:$T,"="&amp;$T1022)),""))))&amp;"",IF(R1022="","",""))&amp;""</f>
        <v>1</v>
      </c>
      <c r="BA1022" s="6">
        <f t="shared" si="1431"/>
        <v>93</v>
      </c>
      <c r="BB1022">
        <f t="shared" ref="BB1022:BD1022" si="1500">BB1021</f>
        <v>18987</v>
      </c>
      <c r="BC1022" t="str">
        <f t="shared" si="1500"/>
        <v>Velodrome</v>
      </c>
      <c r="BD1022" t="str">
        <f t="shared" si="1500"/>
        <v>Outlaws</v>
      </c>
      <c r="BE1022" t="s">
        <v>238</v>
      </c>
      <c r="BF1022" t="s">
        <v>184</v>
      </c>
      <c r="BI1022" cm="1">
        <f t="array" ref="BI1022">IFERROR(_xlfn._xlws.FILTER(shifts!A:A,(shifts!B:B=events!AD1022)*(shifts!AG:AG&gt;=events!BK1022)*(shifts!AH:AH&lt;=events!BL1022)),BI1021)</f>
        <v>39</v>
      </c>
      <c r="BJ1022" s="15">
        <f t="shared" si="1433"/>
        <v>0</v>
      </c>
      <c r="BK1022">
        <f t="shared" si="1434"/>
        <v>137</v>
      </c>
      <c r="BL1022">
        <f t="shared" si="1435"/>
        <v>137</v>
      </c>
      <c r="BM1022" s="15">
        <f>SUMIFS(BJ$2:BJ1022,K$2:K1022,"=Intermission")+SUMIFS(BJ$2:BJ1022,K$2:K1022,"=Timeout")</f>
        <v>0</v>
      </c>
      <c r="BN1022">
        <f t="shared" si="1436"/>
        <v>0</v>
      </c>
      <c r="BO1022" s="19">
        <f t="shared" si="1437"/>
        <v>943</v>
      </c>
      <c r="BP1022">
        <f t="shared" si="1438"/>
        <v>938</v>
      </c>
      <c r="BQ1022" s="17">
        <f t="shared" si="1439"/>
        <v>943</v>
      </c>
      <c r="BR1022" t="str">
        <f t="shared" si="1440"/>
        <v>event_team_player_1</v>
      </c>
      <c r="BS1022">
        <f>COUNTIFS(S$3:S1022,"="&amp;S1022,AI$3:AI1022,"="&amp;AI1022)</f>
        <v>1</v>
      </c>
      <c r="BT1022" t="str">
        <f>IFERROR(VLOOKUP(BB1022&amp;BU1022&amp;X1022,game_rosters!U:W,3,FALSE),"")</f>
        <v>P100198</v>
      </c>
      <c r="BU1022" t="str">
        <f t="shared" si="1441"/>
        <v>Velodrome</v>
      </c>
    </row>
    <row r="1023" spans="1:73" x14ac:dyDescent="0.2">
      <c r="A1023" t="str">
        <f t="shared" si="1416"/>
        <v/>
      </c>
      <c r="I1023" s="44">
        <v>70</v>
      </c>
      <c r="S1023">
        <v>533</v>
      </c>
      <c r="T1023">
        <v>90</v>
      </c>
      <c r="X1023">
        <v>70</v>
      </c>
      <c r="Z1023">
        <v>1</v>
      </c>
      <c r="AA1023">
        <f t="shared" si="1465"/>
        <v>1533</v>
      </c>
      <c r="AB1023">
        <f t="shared" si="1466"/>
        <v>9090</v>
      </c>
      <c r="AC1023">
        <f t="shared" si="1412"/>
        <v>9090</v>
      </c>
      <c r="AD1023" s="6">
        <v>1</v>
      </c>
      <c r="AE1023" t="s">
        <v>942</v>
      </c>
      <c r="AF1023" t="s">
        <v>732</v>
      </c>
      <c r="AG1023" t="s">
        <v>756</v>
      </c>
      <c r="AH1023" t="s">
        <v>756</v>
      </c>
      <c r="AI1023" t="str">
        <f t="shared" si="1417"/>
        <v>e</v>
      </c>
      <c r="AJ1023" t="str">
        <f t="shared" si="1418"/>
        <v/>
      </c>
      <c r="AK1023" t="str">
        <f t="shared" si="1419"/>
        <v/>
      </c>
      <c r="AL1023" t="str">
        <f t="shared" si="1420"/>
        <v/>
      </c>
      <c r="AM1023" t="str">
        <f t="shared" si="1421"/>
        <v/>
      </c>
      <c r="AN1023" t="str">
        <f t="shared" si="1422"/>
        <v>Home</v>
      </c>
      <c r="AO1023" t="str">
        <f t="shared" si="1423"/>
        <v>h</v>
      </c>
      <c r="AP1023" t="str">
        <f t="shared" si="1424"/>
        <v/>
      </c>
      <c r="AQ1023" t="str">
        <f t="shared" si="1425"/>
        <v/>
      </c>
      <c r="AR1023" t="str">
        <f t="shared" si="1426"/>
        <v>Home</v>
      </c>
      <c r="AS1023" t="str">
        <f t="shared" si="1427"/>
        <v>h</v>
      </c>
      <c r="AT1023" t="str">
        <f t="shared" si="1428"/>
        <v>Offensive</v>
      </c>
      <c r="AU1023" t="str">
        <f t="shared" si="1429"/>
        <v/>
      </c>
      <c r="AV1023" t="str">
        <f t="shared" si="1430"/>
        <v/>
      </c>
      <c r="AW1023" t="str" cm="1">
        <f t="array" ref="AW1023">IFERROR(IF(O1023&lt;&gt;"",O1023,IF(OR($S1023="",$T1023=""),"",IF(O1023&lt;&gt;"",O1023,IF($T1023&lt;&gt;"",_xlfn._xlws.FILTER(O:O,($BU:$BU=$BU1023)*($I:$I=$I1023)*($T:$T=$T1023)*($S:$S=_xlfn.MINIFS($S:$S,$T:$T,"="&amp;$T1023)),"")))))&amp;"",IF(O1023="","",""))&amp;""</f>
        <v/>
      </c>
      <c r="AX1023" t="str" cm="1">
        <f t="array" ref="AX1023">IFERROR(IF(P1023&lt;&gt;"",P1023,IF(OR($S1023="",$T1023=""),"",IF($T1023&lt;&gt;"",_xlfn._xlws.FILTER(P:P,($BU:$BU=$BU1023)*($I:$I=$I1023)*($T:$T=$T1023)*($S:$S=_xlfn.MINIFS($S:$S,$T:$T,"="&amp;$T1023)),""))))&amp;"",IF(P1023="","",""))&amp;""</f>
        <v/>
      </c>
      <c r="AY1023" t="str" cm="1">
        <f t="array" ref="AY1023">IFERROR(IF(Q1023&lt;&gt;"",Q1023,IF(OR($S1023="",$T1023=""),"",IF($T1023&lt;&gt;"",_xlfn._xlws.FILTER(Q:Q,($BU:$BU=$BU1023)*($I:$I=$I1023)*($T:$T=$T1023)*($S:$S=_xlfn.MINIFS($S:$S,$T:$T,"="&amp;$T1023)),""))))&amp;"",IF(Q1023="","",""))&amp;""</f>
        <v/>
      </c>
      <c r="AZ1023" t="str" cm="1">
        <f t="array" ref="AZ1023">IFERROR(IF(R1023&lt;&gt;"",R1023,IF(OR($S1023="",$T1023=""),"",IF($T1023&lt;&gt;"",_xlfn._xlws.FILTER(R:R,($BU:$BU=$BU1023)*($I:$I=$I1023)*($T:$T=$T1023)*($S:$S=_xlfn.MINIFS($S:$S,$T:$T,"="&amp;$T1023)),""))))&amp;"",IF(R1023="","",""))&amp;""</f>
        <v/>
      </c>
      <c r="BA1023" s="6">
        <f t="shared" si="1431"/>
        <v>93</v>
      </c>
      <c r="BB1023">
        <f t="shared" ref="BB1023:BD1023" si="1501">BB1022</f>
        <v>18987</v>
      </c>
      <c r="BC1023" t="str">
        <f t="shared" si="1501"/>
        <v>Velodrome</v>
      </c>
      <c r="BD1023" t="str">
        <f t="shared" si="1501"/>
        <v>Outlaws</v>
      </c>
      <c r="BE1023" t="s">
        <v>238</v>
      </c>
      <c r="BF1023" t="s">
        <v>184</v>
      </c>
      <c r="BI1023" cm="1">
        <f t="array" ref="BI1023">IFERROR(_xlfn._xlws.FILTER(shifts!A:A,(shifts!B:B=events!AD1023)*(shifts!AG:AG&gt;=events!BK1023)*(shifts!AH:AH&lt;=events!BL1023)),BI1022)</f>
        <v>39</v>
      </c>
      <c r="BJ1023" s="15">
        <f t="shared" si="1433"/>
        <v>0</v>
      </c>
      <c r="BK1023">
        <f t="shared" si="1434"/>
        <v>137</v>
      </c>
      <c r="BL1023">
        <f t="shared" si="1435"/>
        <v>137</v>
      </c>
      <c r="BM1023" s="15">
        <f>SUMIFS(BJ$2:BJ1023,K$2:K1023,"=Intermission")+SUMIFS(BJ$2:BJ1023,K$2:K1023,"=Timeout")</f>
        <v>0</v>
      </c>
      <c r="BN1023">
        <f t="shared" si="1436"/>
        <v>0</v>
      </c>
      <c r="BO1023" s="19">
        <f t="shared" si="1437"/>
        <v>943</v>
      </c>
      <c r="BP1023">
        <f t="shared" si="1438"/>
        <v>938</v>
      </c>
      <c r="BQ1023" s="17">
        <f t="shared" si="1439"/>
        <v>943</v>
      </c>
      <c r="BR1023" t="str">
        <f t="shared" si="1440"/>
        <v>event_team_player_2</v>
      </c>
      <c r="BS1023">
        <f>COUNTIFS(S$3:S1023,"="&amp;S1023,AI$3:AI1023,"="&amp;AI1023)</f>
        <v>2</v>
      </c>
      <c r="BT1023" t="str">
        <f>IFERROR(VLOOKUP(BB1023&amp;BU1023&amp;X1023,game_rosters!U:W,3,FALSE),"")</f>
        <v>P100001</v>
      </c>
      <c r="BU1023" t="str">
        <f t="shared" si="1441"/>
        <v>Velodrome</v>
      </c>
    </row>
    <row r="1024" spans="1:73" x14ac:dyDescent="0.2">
      <c r="A1024" t="str">
        <f t="shared" si="1416"/>
        <v/>
      </c>
      <c r="I1024" s="44">
        <v>3</v>
      </c>
      <c r="O1024" t="s">
        <v>602</v>
      </c>
      <c r="R1024" s="51">
        <v>1</v>
      </c>
      <c r="S1024">
        <v>533</v>
      </c>
      <c r="T1024">
        <v>90</v>
      </c>
      <c r="X1024">
        <v>3</v>
      </c>
      <c r="AA1024">
        <f t="shared" si="1465"/>
        <v>1533</v>
      </c>
      <c r="AB1024">
        <f t="shared" si="1466"/>
        <v>9090</v>
      </c>
      <c r="AC1024">
        <f t="shared" si="1412"/>
        <v>9090</v>
      </c>
      <c r="AD1024" s="6">
        <v>1</v>
      </c>
      <c r="AE1024" t="s">
        <v>942</v>
      </c>
      <c r="AF1024" t="s">
        <v>732</v>
      </c>
      <c r="AG1024" t="s">
        <v>756</v>
      </c>
      <c r="AH1024" t="s">
        <v>756</v>
      </c>
      <c r="AI1024" t="str">
        <f t="shared" si="1417"/>
        <v>o</v>
      </c>
      <c r="AJ1024" t="str">
        <f t="shared" si="1418"/>
        <v/>
      </c>
      <c r="AK1024" t="str">
        <f t="shared" si="1419"/>
        <v/>
      </c>
      <c r="AL1024" t="str">
        <f t="shared" si="1420"/>
        <v/>
      </c>
      <c r="AM1024" t="str">
        <f t="shared" si="1421"/>
        <v/>
      </c>
      <c r="AN1024" t="str">
        <f t="shared" si="1422"/>
        <v>Home</v>
      </c>
      <c r="AO1024" t="str">
        <f t="shared" si="1423"/>
        <v>h</v>
      </c>
      <c r="AP1024" t="str">
        <f t="shared" si="1424"/>
        <v/>
      </c>
      <c r="AQ1024" t="str">
        <f t="shared" si="1425"/>
        <v/>
      </c>
      <c r="AR1024" t="str">
        <f t="shared" si="1426"/>
        <v>Home</v>
      </c>
      <c r="AS1024" t="str">
        <f t="shared" si="1427"/>
        <v>h</v>
      </c>
      <c r="AT1024" t="str">
        <f t="shared" si="1428"/>
        <v>Defensive</v>
      </c>
      <c r="AU1024" t="str">
        <f t="shared" si="1429"/>
        <v/>
      </c>
      <c r="AV1024" t="str">
        <f t="shared" si="1430"/>
        <v/>
      </c>
      <c r="AW1024" t="str" cm="1">
        <f t="array" ref="AW1024">IFERROR(IF(O1024&lt;&gt;"",O1024,IF(OR($S1024="",$T1024=""),"",IF(O1024&lt;&gt;"",O1024,IF($T1024&lt;&gt;"",_xlfn._xlws.FILTER(O:O,($BU:$BU=$BU1024)*($I:$I=$I1024)*($T:$T=$T1024)*($S:$S=_xlfn.MINIFS($S:$S,$T:$T,"="&amp;$T1024)),"")))))&amp;"",IF(O1024="","",""))&amp;""</f>
        <v>Defensive_PlayPossession-StickCheck</v>
      </c>
      <c r="AX1024" t="str" cm="1">
        <f t="array" ref="AX1024">IFERROR(IF(P1024&lt;&gt;"",P1024,IF(OR($S1024="",$T1024=""),"",IF($T1024&lt;&gt;"",_xlfn._xlws.FILTER(P:P,($BU:$BU=$BU1024)*($I:$I=$I1024)*($T:$T=$T1024)*($S:$S=_xlfn.MINIFS($S:$S,$T:$T,"="&amp;$T1024)),""))))&amp;"",IF(P1024="","",""))&amp;""</f>
        <v/>
      </c>
      <c r="AY1024" t="str" cm="1">
        <f t="array" ref="AY1024">IFERROR(IF(Q1024&lt;&gt;"",Q1024,IF(OR($S1024="",$T1024=""),"",IF($T1024&lt;&gt;"",_xlfn._xlws.FILTER(Q:Q,($BU:$BU=$BU1024)*($I:$I=$I1024)*($T:$T=$T1024)*($S:$S=_xlfn.MINIFS($S:$S,$T:$T,"="&amp;$T1024)),""))))&amp;"",IF(Q1024="","",""))&amp;""</f>
        <v/>
      </c>
      <c r="AZ1024" t="str" cm="1">
        <f t="array" ref="AZ1024">IFERROR(IF(R1024&lt;&gt;"",R1024,IF(OR($S1024="",$T1024=""),"",IF($T1024&lt;&gt;"",_xlfn._xlws.FILTER(R:R,($BU:$BU=$BU1024)*($I:$I=$I1024)*($T:$T=$T1024)*($S:$S=_xlfn.MINIFS($S:$S,$T:$T,"="&amp;$T1024)),""))))&amp;"",IF(R1024="","",""))&amp;""</f>
        <v>1</v>
      </c>
      <c r="BA1024" s="6">
        <f t="shared" si="1431"/>
        <v>93</v>
      </c>
      <c r="BB1024">
        <f t="shared" ref="BB1024:BD1024" si="1502">BB1023</f>
        <v>18987</v>
      </c>
      <c r="BC1024" t="str">
        <f t="shared" si="1502"/>
        <v>Velodrome</v>
      </c>
      <c r="BD1024" t="str">
        <f t="shared" si="1502"/>
        <v>Outlaws</v>
      </c>
      <c r="BE1024" t="s">
        <v>238</v>
      </c>
      <c r="BF1024" t="s">
        <v>184</v>
      </c>
      <c r="BI1024" cm="1">
        <f t="array" ref="BI1024">IFERROR(_xlfn._xlws.FILTER(shifts!A:A,(shifts!B:B=events!AD1024)*(shifts!AG:AG&gt;=events!BK1024)*(shifts!AH:AH&lt;=events!BL1024)),BI1023)</f>
        <v>39</v>
      </c>
      <c r="BJ1024" s="15">
        <f t="shared" si="1433"/>
        <v>0</v>
      </c>
      <c r="BK1024">
        <f t="shared" si="1434"/>
        <v>137</v>
      </c>
      <c r="BL1024">
        <f t="shared" si="1435"/>
        <v>137</v>
      </c>
      <c r="BM1024" s="15">
        <f>SUMIFS(BJ$2:BJ1024,K$2:K1024,"=Intermission")+SUMIFS(BJ$2:BJ1024,K$2:K1024,"=Timeout")</f>
        <v>0</v>
      </c>
      <c r="BN1024">
        <f t="shared" si="1436"/>
        <v>0</v>
      </c>
      <c r="BO1024" s="19">
        <f t="shared" si="1437"/>
        <v>943</v>
      </c>
      <c r="BP1024">
        <f t="shared" si="1438"/>
        <v>938</v>
      </c>
      <c r="BQ1024" s="17">
        <f t="shared" si="1439"/>
        <v>943</v>
      </c>
      <c r="BR1024" t="str">
        <f t="shared" si="1440"/>
        <v>opp_team_player_1</v>
      </c>
      <c r="BS1024">
        <f>COUNTIFS(S$3:S1024,"="&amp;S1024,AI$3:AI1024,"="&amp;AI1024)</f>
        <v>1</v>
      </c>
      <c r="BT1024" t="str">
        <f>IFERROR(VLOOKUP(BB1024&amp;BU1024&amp;X1024,game_rosters!U:W,3,FALSE),"")</f>
        <v>P100004</v>
      </c>
      <c r="BU1024" t="str">
        <f t="shared" si="1441"/>
        <v>Outlaws</v>
      </c>
    </row>
    <row r="1025" spans="1:73" x14ac:dyDescent="0.2">
      <c r="A1025" t="str">
        <f t="shared" si="1416"/>
        <v/>
      </c>
      <c r="I1025" s="44">
        <v>25</v>
      </c>
      <c r="O1025" t="s">
        <v>610</v>
      </c>
      <c r="S1025">
        <v>533</v>
      </c>
      <c r="T1025">
        <v>90</v>
      </c>
      <c r="X1025">
        <v>25</v>
      </c>
      <c r="AA1025">
        <f t="shared" si="1465"/>
        <v>1533</v>
      </c>
      <c r="AB1025">
        <f t="shared" si="1466"/>
        <v>9090</v>
      </c>
      <c r="AC1025">
        <f t="shared" si="1412"/>
        <v>9090</v>
      </c>
      <c r="AD1025" s="6">
        <v>1</v>
      </c>
      <c r="AE1025" t="s">
        <v>942</v>
      </c>
      <c r="AF1025" t="s">
        <v>732</v>
      </c>
      <c r="AG1025" t="s">
        <v>756</v>
      </c>
      <c r="AH1025" t="s">
        <v>756</v>
      </c>
      <c r="AI1025" t="str">
        <f t="shared" si="1417"/>
        <v>o</v>
      </c>
      <c r="AJ1025" t="str">
        <f t="shared" si="1418"/>
        <v/>
      </c>
      <c r="AK1025" t="str">
        <f t="shared" si="1419"/>
        <v/>
      </c>
      <c r="AL1025" t="str">
        <f t="shared" si="1420"/>
        <v/>
      </c>
      <c r="AM1025" t="str">
        <f t="shared" si="1421"/>
        <v/>
      </c>
      <c r="AN1025" t="str">
        <f t="shared" si="1422"/>
        <v>Home</v>
      </c>
      <c r="AO1025" t="str">
        <f t="shared" si="1423"/>
        <v>h</v>
      </c>
      <c r="AP1025" t="str">
        <f t="shared" si="1424"/>
        <v/>
      </c>
      <c r="AQ1025" t="str">
        <f t="shared" si="1425"/>
        <v/>
      </c>
      <c r="AR1025" t="str">
        <f t="shared" si="1426"/>
        <v>Home</v>
      </c>
      <c r="AS1025" t="str">
        <f t="shared" si="1427"/>
        <v>h</v>
      </c>
      <c r="AT1025" t="str">
        <f t="shared" si="1428"/>
        <v>Defensive</v>
      </c>
      <c r="AU1025" t="str">
        <f t="shared" si="1429"/>
        <v/>
      </c>
      <c r="AV1025" t="str">
        <f t="shared" si="1430"/>
        <v/>
      </c>
      <c r="AW1025" t="str" cm="1">
        <f t="array" ref="AW1025">IFERROR(IF(O1025&lt;&gt;"",O1025,IF(OR($S1025="",$T1025=""),"",IF(O1025&lt;&gt;"",O1025,IF($T1025&lt;&gt;"",_xlfn._xlws.FILTER(O:O,($BU:$BU=$BU1025)*($I:$I=$I1025)*($T:$T=$T1025)*($S:$S=_xlfn.MINIFS($S:$S,$T:$T,"="&amp;$T1025)),"")))))&amp;"",IF(O1025="","",""))&amp;""</f>
        <v>Offensive_Zone-AttemptedKeepin</v>
      </c>
      <c r="AX1025" t="str" cm="1">
        <f t="array" ref="AX1025">IFERROR(IF(P1025&lt;&gt;"",P1025,IF(OR($S1025="",$T1025=""),"",IF($T1025&lt;&gt;"",_xlfn._xlws.FILTER(P:P,($BU:$BU=$BU1025)*($I:$I=$I1025)*($T:$T=$T1025)*($S:$S=_xlfn.MINIFS($S:$S,$T:$T,"="&amp;$T1025)),""))))&amp;"",IF(P1025="","",""))&amp;""</f>
        <v/>
      </c>
      <c r="AY1025" t="str" cm="1">
        <f t="array" ref="AY1025">IFERROR(IF(Q1025&lt;&gt;"",Q1025,IF(OR($S1025="",$T1025=""),"",IF($T1025&lt;&gt;"",_xlfn._xlws.FILTER(Q:Q,($BU:$BU=$BU1025)*($I:$I=$I1025)*($T:$T=$T1025)*($S:$S=_xlfn.MINIFS($S:$S,$T:$T,"="&amp;$T1025)),""))))&amp;"",IF(Q1025="","",""))&amp;""</f>
        <v>u</v>
      </c>
      <c r="AZ1025" t="str" cm="1">
        <f t="array" ref="AZ1025">IFERROR(IF(R1025&lt;&gt;"",R1025,IF(OR($S1025="",$T1025=""),"",IF($T1025&lt;&gt;"",_xlfn._xlws.FILTER(R:R,($BU:$BU=$BU1025)*($I:$I=$I1025)*($T:$T=$T1025)*($S:$S=_xlfn.MINIFS($S:$S,$T:$T,"="&amp;$T1025)),""))))&amp;"",IF(R1025="","",""))&amp;""</f>
        <v/>
      </c>
      <c r="BA1025" s="6">
        <f t="shared" si="1431"/>
        <v>93</v>
      </c>
      <c r="BB1025">
        <f t="shared" ref="BB1025:BD1025" si="1503">BB1024</f>
        <v>18987</v>
      </c>
      <c r="BC1025" t="str">
        <f t="shared" si="1503"/>
        <v>Velodrome</v>
      </c>
      <c r="BD1025" t="str">
        <f t="shared" si="1503"/>
        <v>Outlaws</v>
      </c>
      <c r="BE1025" t="s">
        <v>238</v>
      </c>
      <c r="BF1025" t="s">
        <v>184</v>
      </c>
      <c r="BI1025" cm="1">
        <f t="array" ref="BI1025">IFERROR(_xlfn._xlws.FILTER(shifts!A:A,(shifts!B:B=events!AD1025)*(shifts!AG:AG&gt;=events!BK1025)*(shifts!AH:AH&lt;=events!BL1025)),BI1024)</f>
        <v>39</v>
      </c>
      <c r="BJ1025" s="15">
        <f t="shared" si="1433"/>
        <v>0</v>
      </c>
      <c r="BK1025">
        <f t="shared" si="1434"/>
        <v>137</v>
      </c>
      <c r="BL1025">
        <f t="shared" si="1435"/>
        <v>137</v>
      </c>
      <c r="BM1025" s="15">
        <f>SUMIFS(BJ$2:BJ1025,K$2:K1025,"=Intermission")+SUMIFS(BJ$2:BJ1025,K$2:K1025,"=Timeout")</f>
        <v>0</v>
      </c>
      <c r="BN1025">
        <f t="shared" si="1436"/>
        <v>0</v>
      </c>
      <c r="BO1025" s="19">
        <f t="shared" si="1437"/>
        <v>943</v>
      </c>
      <c r="BP1025">
        <f t="shared" si="1438"/>
        <v>938</v>
      </c>
      <c r="BQ1025" s="17">
        <f t="shared" si="1439"/>
        <v>943</v>
      </c>
      <c r="BR1025" t="str">
        <f t="shared" si="1440"/>
        <v>opp_team_player_2</v>
      </c>
      <c r="BS1025">
        <f>COUNTIFS(S$3:S1025,"="&amp;S1025,AI$3:AI1025,"="&amp;AI1025)</f>
        <v>2</v>
      </c>
      <c r="BT1025" t="str">
        <f>IFERROR(VLOOKUP(BB1025&amp;BU1025&amp;X1025,game_rosters!U:W,3,FALSE),"")</f>
        <v>P100170</v>
      </c>
      <c r="BU1025" t="str">
        <f t="shared" si="1441"/>
        <v>Outlaws</v>
      </c>
    </row>
    <row r="1026" spans="1:73" x14ac:dyDescent="0.2">
      <c r="A1026">
        <f t="shared" si="1416"/>
        <v>1</v>
      </c>
      <c r="I1026" s="44">
        <v>70</v>
      </c>
      <c r="K1026" t="s">
        <v>7</v>
      </c>
      <c r="L1026" t="s">
        <v>199</v>
      </c>
      <c r="M1026" t="s">
        <v>67</v>
      </c>
      <c r="N1026" t="s">
        <v>594</v>
      </c>
      <c r="S1026">
        <v>534</v>
      </c>
      <c r="T1026">
        <v>91</v>
      </c>
      <c r="W1026" t="s">
        <v>735</v>
      </c>
      <c r="X1026">
        <v>70</v>
      </c>
      <c r="Z1026">
        <v>1</v>
      </c>
      <c r="AA1026">
        <f t="shared" si="1465"/>
        <v>1534</v>
      </c>
      <c r="AB1026">
        <f t="shared" si="1466"/>
        <v>9091</v>
      </c>
      <c r="AC1026">
        <f t="shared" ref="AC1026:AC1089" si="1504">IF(AB1026&lt;&gt;"",AB1026,S1026+1000)</f>
        <v>9091</v>
      </c>
      <c r="AD1026" s="6">
        <v>1</v>
      </c>
      <c r="AE1026" t="s">
        <v>942</v>
      </c>
      <c r="AF1026" t="s">
        <v>917</v>
      </c>
      <c r="AG1026" t="s">
        <v>756</v>
      </c>
      <c r="AH1026" t="s">
        <v>756</v>
      </c>
      <c r="AI1026" t="str">
        <f t="shared" si="1417"/>
        <v>e</v>
      </c>
      <c r="AJ1026" t="str">
        <f t="shared" si="1418"/>
        <v/>
      </c>
      <c r="AK1026" t="str">
        <f t="shared" si="1419"/>
        <v/>
      </c>
      <c r="AL1026" t="str">
        <f t="shared" si="1420"/>
        <v/>
      </c>
      <c r="AM1026" t="str">
        <f t="shared" si="1421"/>
        <v/>
      </c>
      <c r="AN1026" t="str">
        <f t="shared" si="1422"/>
        <v>Home</v>
      </c>
      <c r="AO1026" t="str">
        <f t="shared" si="1423"/>
        <v>h</v>
      </c>
      <c r="AP1026" t="str">
        <f t="shared" si="1424"/>
        <v/>
      </c>
      <c r="AQ1026" t="str">
        <f t="shared" si="1425"/>
        <v/>
      </c>
      <c r="AR1026" t="str">
        <f t="shared" si="1426"/>
        <v>Home</v>
      </c>
      <c r="AS1026" t="str">
        <f t="shared" si="1427"/>
        <v>h</v>
      </c>
      <c r="AT1026" t="str">
        <f t="shared" si="1428"/>
        <v>Offensive</v>
      </c>
      <c r="AU1026" t="str">
        <f t="shared" si="1429"/>
        <v/>
      </c>
      <c r="AV1026" t="str">
        <f t="shared" si="1430"/>
        <v/>
      </c>
      <c r="AW1026" t="str" cm="1">
        <f t="array" ref="AW1026">IFERROR(IF(O1026&lt;&gt;"",O1026,IF(OR($S1026="",$T1026=""),"",IF(O1026&lt;&gt;"",O1026,IF($T1026&lt;&gt;"",_xlfn._xlws.FILTER(O:O,($BU:$BU=$BU1026)*($I:$I=$I1026)*($T:$T=$T1026)*($S:$S=_xlfn.MINIFS($S:$S,$T:$T,"="&amp;$T1026)),"")))))&amp;"",IF(O1026="","",""))&amp;""</f>
        <v/>
      </c>
      <c r="AX1026" t="str" cm="1">
        <f t="array" ref="AX1026">IFERROR(IF(P1026&lt;&gt;"",P1026,IF(OR($S1026="",$T1026=""),"",IF($T1026&lt;&gt;"",_xlfn._xlws.FILTER(P:P,($BU:$BU=$BU1026)*($I:$I=$I1026)*($T:$T=$T1026)*($S:$S=_xlfn.MINIFS($S:$S,$T:$T,"="&amp;$T1026)),""))))&amp;"",IF(P1026="","",""))&amp;""</f>
        <v/>
      </c>
      <c r="AY1026" t="str" cm="1">
        <f t="array" ref="AY1026">IFERROR(IF(Q1026&lt;&gt;"",Q1026,IF(OR($S1026="",$T1026=""),"",IF($T1026&lt;&gt;"",_xlfn._xlws.FILTER(Q:Q,($BU:$BU=$BU1026)*($I:$I=$I1026)*($T:$T=$T1026)*($S:$S=_xlfn.MINIFS($S:$S,$T:$T,"="&amp;$T1026)),""))))&amp;"",IF(Q1026="","",""))&amp;""</f>
        <v/>
      </c>
      <c r="AZ1026" t="str" cm="1">
        <f t="array" ref="AZ1026">IFERROR(IF(R1026&lt;&gt;"",R1026,IF(OR($S1026="",$T1026=""),"",IF($T1026&lt;&gt;"",_xlfn._xlws.FILTER(R:R,($BU:$BU=$BU1026)*($I:$I=$I1026)*($T:$T=$T1026)*($S:$S=_xlfn.MINIFS($S:$S,$T:$T,"="&amp;$T1026)),""))))&amp;"",IF(R1026="","",""))&amp;""</f>
        <v/>
      </c>
      <c r="BA1026" s="6">
        <f t="shared" si="1431"/>
        <v>93</v>
      </c>
      <c r="BB1026">
        <f t="shared" ref="BB1026:BD1026" si="1505">BB1025</f>
        <v>18987</v>
      </c>
      <c r="BC1026" t="str">
        <f t="shared" si="1505"/>
        <v>Velodrome</v>
      </c>
      <c r="BD1026" t="str">
        <f t="shared" si="1505"/>
        <v>Outlaws</v>
      </c>
      <c r="BE1026" t="s">
        <v>7</v>
      </c>
      <c r="BF1026" t="s">
        <v>199</v>
      </c>
      <c r="BI1026" cm="1">
        <f t="array" ref="BI1026">IFERROR(_xlfn._xlws.FILTER(shifts!A:A,(shifts!B:B=events!AD1026)*(shifts!AG:AG&gt;=events!BK1026)*(shifts!AH:AH&lt;=events!BL1026)),BI1025)</f>
        <v>39</v>
      </c>
      <c r="BJ1026" s="15">
        <f t="shared" si="1433"/>
        <v>0</v>
      </c>
      <c r="BK1026">
        <f t="shared" si="1434"/>
        <v>136</v>
      </c>
      <c r="BL1026">
        <f t="shared" si="1435"/>
        <v>136</v>
      </c>
      <c r="BM1026" s="15">
        <f>SUMIFS(BJ$2:BJ1026,K$2:K1026,"=Intermission")+SUMIFS(BJ$2:BJ1026,K$2:K1026,"=Timeout")</f>
        <v>0</v>
      </c>
      <c r="BN1026">
        <f t="shared" si="1436"/>
        <v>0</v>
      </c>
      <c r="BO1026" s="19">
        <f t="shared" si="1437"/>
        <v>944</v>
      </c>
      <c r="BP1026">
        <f t="shared" si="1438"/>
        <v>939</v>
      </c>
      <c r="BQ1026" s="17">
        <f t="shared" si="1439"/>
        <v>944</v>
      </c>
      <c r="BR1026" t="str">
        <f t="shared" si="1440"/>
        <v>event_team_player_1</v>
      </c>
      <c r="BS1026">
        <f>COUNTIFS(S$3:S1026,"="&amp;S1026,AI$3:AI1026,"="&amp;AI1026)</f>
        <v>1</v>
      </c>
      <c r="BT1026" t="str">
        <f>IFERROR(VLOOKUP(BB1026&amp;BU1026&amp;X1026,game_rosters!U:W,3,FALSE),"")</f>
        <v>P100001</v>
      </c>
      <c r="BU1026" t="str">
        <f t="shared" si="1441"/>
        <v>Velodrome</v>
      </c>
    </row>
    <row r="1027" spans="1:73" x14ac:dyDescent="0.2">
      <c r="A1027" t="str">
        <f t="shared" si="1416"/>
        <v/>
      </c>
      <c r="I1027" s="44">
        <v>91</v>
      </c>
      <c r="S1027">
        <v>534</v>
      </c>
      <c r="T1027">
        <v>91</v>
      </c>
      <c r="X1027">
        <v>91</v>
      </c>
      <c r="Z1027">
        <v>1</v>
      </c>
      <c r="AA1027">
        <f t="shared" si="1465"/>
        <v>1534</v>
      </c>
      <c r="AB1027">
        <f t="shared" si="1466"/>
        <v>9091</v>
      </c>
      <c r="AC1027">
        <f t="shared" si="1504"/>
        <v>9091</v>
      </c>
      <c r="AD1027" s="6">
        <v>1</v>
      </c>
      <c r="AE1027" t="s">
        <v>942</v>
      </c>
      <c r="AF1027" t="s">
        <v>917</v>
      </c>
      <c r="AG1027" t="s">
        <v>756</v>
      </c>
      <c r="AH1027" t="s">
        <v>756</v>
      </c>
      <c r="AI1027" t="str">
        <f t="shared" si="1417"/>
        <v>e</v>
      </c>
      <c r="AJ1027" t="str">
        <f t="shared" si="1418"/>
        <v/>
      </c>
      <c r="AK1027" t="str">
        <f t="shared" si="1419"/>
        <v/>
      </c>
      <c r="AL1027" t="str">
        <f t="shared" si="1420"/>
        <v/>
      </c>
      <c r="AM1027" t="str">
        <f t="shared" si="1421"/>
        <v/>
      </c>
      <c r="AN1027" t="str">
        <f t="shared" si="1422"/>
        <v>Home</v>
      </c>
      <c r="AO1027" t="str">
        <f t="shared" si="1423"/>
        <v>h</v>
      </c>
      <c r="AP1027" t="str">
        <f t="shared" si="1424"/>
        <v/>
      </c>
      <c r="AQ1027" t="str">
        <f t="shared" si="1425"/>
        <v/>
      </c>
      <c r="AR1027" t="str">
        <f t="shared" si="1426"/>
        <v>Home</v>
      </c>
      <c r="AS1027" t="str">
        <f t="shared" si="1427"/>
        <v>h</v>
      </c>
      <c r="AT1027" t="str">
        <f t="shared" si="1428"/>
        <v>Offensive</v>
      </c>
      <c r="AU1027" t="str">
        <f t="shared" si="1429"/>
        <v/>
      </c>
      <c r="AV1027" t="str">
        <f t="shared" si="1430"/>
        <v/>
      </c>
      <c r="AW1027" t="str" cm="1">
        <f t="array" ref="AW1027">IFERROR(IF(O1027&lt;&gt;"",O1027,IF(OR($S1027="",$T1027=""),"",IF(O1027&lt;&gt;"",O1027,IF($T1027&lt;&gt;"",_xlfn._xlws.FILTER(O:O,($BU:$BU=$BU1027)*($I:$I=$I1027)*($T:$T=$T1027)*($S:$S=_xlfn.MINIFS($S:$S,$T:$T,"="&amp;$T1027)),"")))))&amp;"",IF(O1027="","",""))&amp;""</f>
        <v/>
      </c>
      <c r="AX1027" t="str" cm="1">
        <f t="array" ref="AX1027">IFERROR(IF(P1027&lt;&gt;"",P1027,IF(OR($S1027="",$T1027=""),"",IF($T1027&lt;&gt;"",_xlfn._xlws.FILTER(P:P,($BU:$BU=$BU1027)*($I:$I=$I1027)*($T:$T=$T1027)*($S:$S=_xlfn.MINIFS($S:$S,$T:$T,"="&amp;$T1027)),""))))&amp;"",IF(P1027="","",""))&amp;""</f>
        <v/>
      </c>
      <c r="AY1027" t="str" cm="1">
        <f t="array" ref="AY1027">IFERROR(IF(Q1027&lt;&gt;"",Q1027,IF(OR($S1027="",$T1027=""),"",IF($T1027&lt;&gt;"",_xlfn._xlws.FILTER(Q:Q,($BU:$BU=$BU1027)*($I:$I=$I1027)*($T:$T=$T1027)*($S:$S=_xlfn.MINIFS($S:$S,$T:$T,"="&amp;$T1027)),""))))&amp;"",IF(Q1027="","",""))&amp;""</f>
        <v/>
      </c>
      <c r="AZ1027" t="str" cm="1">
        <f t="array" ref="AZ1027">IFERROR(IF(R1027&lt;&gt;"",R1027,IF(OR($S1027="",$T1027=""),"",IF($T1027&lt;&gt;"",_xlfn._xlws.FILTER(R:R,($BU:$BU=$BU1027)*($I:$I=$I1027)*($T:$T=$T1027)*($S:$S=_xlfn.MINIFS($S:$S,$T:$T,"="&amp;$T1027)),""))))&amp;"",IF(R1027="","",""))&amp;""</f>
        <v/>
      </c>
      <c r="BA1027" s="6">
        <f t="shared" si="1431"/>
        <v>93</v>
      </c>
      <c r="BB1027">
        <f t="shared" ref="BB1027:BD1027" si="1506">BB1026</f>
        <v>18987</v>
      </c>
      <c r="BC1027" t="str">
        <f t="shared" si="1506"/>
        <v>Velodrome</v>
      </c>
      <c r="BD1027" t="str">
        <f t="shared" si="1506"/>
        <v>Outlaws</v>
      </c>
      <c r="BE1027" t="s">
        <v>7</v>
      </c>
      <c r="BF1027" t="s">
        <v>199</v>
      </c>
      <c r="BI1027" cm="1">
        <f t="array" ref="BI1027">IFERROR(_xlfn._xlws.FILTER(shifts!A:A,(shifts!B:B=events!AD1027)*(shifts!AG:AG&gt;=events!BK1027)*(shifts!AH:AH&lt;=events!BL1027)),BI1026)</f>
        <v>39</v>
      </c>
      <c r="BJ1027" s="15">
        <f t="shared" si="1433"/>
        <v>0</v>
      </c>
      <c r="BK1027">
        <f t="shared" si="1434"/>
        <v>136</v>
      </c>
      <c r="BL1027">
        <f t="shared" si="1435"/>
        <v>136</v>
      </c>
      <c r="BM1027" s="15">
        <f>SUMIFS(BJ$2:BJ1027,K$2:K1027,"=Intermission")+SUMIFS(BJ$2:BJ1027,K$2:K1027,"=Timeout")</f>
        <v>0</v>
      </c>
      <c r="BN1027">
        <f t="shared" si="1436"/>
        <v>0</v>
      </c>
      <c r="BO1027" s="19">
        <f t="shared" si="1437"/>
        <v>944</v>
      </c>
      <c r="BP1027">
        <f t="shared" si="1438"/>
        <v>939</v>
      </c>
      <c r="BQ1027" s="17">
        <f t="shared" si="1439"/>
        <v>944</v>
      </c>
      <c r="BR1027" t="str">
        <f t="shared" si="1440"/>
        <v>event_team_player_2</v>
      </c>
      <c r="BS1027">
        <f>COUNTIFS(S$3:S1027,"="&amp;S1027,AI$3:AI1027,"="&amp;AI1027)</f>
        <v>2</v>
      </c>
      <c r="BT1027" t="str">
        <f>IFERROR(VLOOKUP(BB1027&amp;BU1027&amp;X1027,game_rosters!U:W,3,FALSE),"")</f>
        <v>P100002</v>
      </c>
      <c r="BU1027" t="str">
        <f t="shared" si="1441"/>
        <v>Velodrome</v>
      </c>
    </row>
    <row r="1028" spans="1:73" x14ac:dyDescent="0.2">
      <c r="A1028" t="str">
        <f t="shared" si="1416"/>
        <v/>
      </c>
      <c r="I1028" s="44">
        <v>4</v>
      </c>
      <c r="S1028">
        <v>534</v>
      </c>
      <c r="T1028">
        <v>91</v>
      </c>
      <c r="X1028">
        <v>4</v>
      </c>
      <c r="AA1028">
        <f t="shared" si="1465"/>
        <v>1534</v>
      </c>
      <c r="AB1028">
        <f t="shared" si="1466"/>
        <v>9091</v>
      </c>
      <c r="AC1028">
        <f t="shared" si="1504"/>
        <v>9091</v>
      </c>
      <c r="AD1028" s="6">
        <v>1</v>
      </c>
      <c r="AE1028" t="s">
        <v>942</v>
      </c>
      <c r="AF1028" t="s">
        <v>917</v>
      </c>
      <c r="AG1028" t="s">
        <v>756</v>
      </c>
      <c r="AH1028" t="s">
        <v>756</v>
      </c>
      <c r="AI1028" t="str">
        <f t="shared" si="1417"/>
        <v>o</v>
      </c>
      <c r="AJ1028" t="str">
        <f t="shared" si="1418"/>
        <v/>
      </c>
      <c r="AK1028" t="str">
        <f t="shared" si="1419"/>
        <v/>
      </c>
      <c r="AL1028" t="str">
        <f t="shared" si="1420"/>
        <v/>
      </c>
      <c r="AM1028" t="str">
        <f t="shared" si="1421"/>
        <v/>
      </c>
      <c r="AN1028" t="str">
        <f t="shared" si="1422"/>
        <v>Home</v>
      </c>
      <c r="AO1028" t="str">
        <f t="shared" si="1423"/>
        <v>h</v>
      </c>
      <c r="AP1028" t="str">
        <f t="shared" si="1424"/>
        <v/>
      </c>
      <c r="AQ1028" t="str">
        <f t="shared" si="1425"/>
        <v/>
      </c>
      <c r="AR1028" t="str">
        <f t="shared" si="1426"/>
        <v>Home</v>
      </c>
      <c r="AS1028" t="str">
        <f t="shared" si="1427"/>
        <v>h</v>
      </c>
      <c r="AT1028" t="str">
        <f t="shared" si="1428"/>
        <v>Defensive</v>
      </c>
      <c r="AU1028" t="str">
        <f t="shared" si="1429"/>
        <v/>
      </c>
      <c r="AV1028" t="str">
        <f t="shared" si="1430"/>
        <v/>
      </c>
      <c r="AW1028" t="str" cm="1">
        <f t="array" ref="AW1028">IFERROR(IF(O1028&lt;&gt;"",O1028,IF(OR($S1028="",$T1028=""),"",IF(O1028&lt;&gt;"",O1028,IF($T1028&lt;&gt;"",_xlfn._xlws.FILTER(O:O,($BU:$BU=$BU1028)*($I:$I=$I1028)*($T:$T=$T1028)*($S:$S=_xlfn.MINIFS($S:$S,$T:$T,"="&amp;$T1028)),"")))))&amp;"",IF(O1028="","",""))&amp;""</f>
        <v/>
      </c>
      <c r="AX1028" t="str" cm="1">
        <f t="array" ref="AX1028">IFERROR(IF(P1028&lt;&gt;"",P1028,IF(OR($S1028="",$T1028=""),"",IF($T1028&lt;&gt;"",_xlfn._xlws.FILTER(P:P,($BU:$BU=$BU1028)*($I:$I=$I1028)*($T:$T=$T1028)*($S:$S=_xlfn.MINIFS($S:$S,$T:$T,"="&amp;$T1028)),""))))&amp;"",IF(P1028="","",""))&amp;""</f>
        <v/>
      </c>
      <c r="AY1028" t="str" cm="1">
        <f t="array" ref="AY1028">IFERROR(IF(Q1028&lt;&gt;"",Q1028,IF(OR($S1028="",$T1028=""),"",IF($T1028&lt;&gt;"",_xlfn._xlws.FILTER(Q:Q,($BU:$BU=$BU1028)*($I:$I=$I1028)*($T:$T=$T1028)*($S:$S=_xlfn.MINIFS($S:$S,$T:$T,"="&amp;$T1028)),""))))&amp;"",IF(Q1028="","",""))&amp;""</f>
        <v/>
      </c>
      <c r="AZ1028" t="str" cm="1">
        <f t="array" ref="AZ1028">IFERROR(IF(R1028&lt;&gt;"",R1028,IF(OR($S1028="",$T1028=""),"",IF($T1028&lt;&gt;"",_xlfn._xlws.FILTER(R:R,($BU:$BU=$BU1028)*($I:$I=$I1028)*($T:$T=$T1028)*($S:$S=_xlfn.MINIFS($S:$S,$T:$T,"="&amp;$T1028)),""))))&amp;"",IF(R1028="","",""))&amp;""</f>
        <v/>
      </c>
      <c r="BA1028" s="6">
        <f t="shared" si="1431"/>
        <v>93</v>
      </c>
      <c r="BB1028">
        <f t="shared" ref="BB1028:BD1028" si="1507">BB1027</f>
        <v>18987</v>
      </c>
      <c r="BC1028" t="str">
        <f t="shared" si="1507"/>
        <v>Velodrome</v>
      </c>
      <c r="BD1028" t="str">
        <f t="shared" si="1507"/>
        <v>Outlaws</v>
      </c>
      <c r="BE1028" t="s">
        <v>7</v>
      </c>
      <c r="BF1028" t="s">
        <v>199</v>
      </c>
      <c r="BI1028" cm="1">
        <f t="array" ref="BI1028">IFERROR(_xlfn._xlws.FILTER(shifts!A:A,(shifts!B:B=events!AD1028)*(shifts!AG:AG&gt;=events!BK1028)*(shifts!AH:AH&lt;=events!BL1028)),BI1027)</f>
        <v>39</v>
      </c>
      <c r="BJ1028" s="15">
        <f t="shared" si="1433"/>
        <v>0</v>
      </c>
      <c r="BK1028">
        <f t="shared" si="1434"/>
        <v>136</v>
      </c>
      <c r="BL1028">
        <f t="shared" si="1435"/>
        <v>136</v>
      </c>
      <c r="BM1028" s="15">
        <f>SUMIFS(BJ$2:BJ1028,K$2:K1028,"=Intermission")+SUMIFS(BJ$2:BJ1028,K$2:K1028,"=Timeout")</f>
        <v>0</v>
      </c>
      <c r="BN1028">
        <f t="shared" si="1436"/>
        <v>0</v>
      </c>
      <c r="BO1028" s="19">
        <f t="shared" si="1437"/>
        <v>944</v>
      </c>
      <c r="BP1028">
        <f t="shared" si="1438"/>
        <v>939</v>
      </c>
      <c r="BQ1028" s="17">
        <f t="shared" si="1439"/>
        <v>944</v>
      </c>
      <c r="BR1028" t="str">
        <f t="shared" si="1440"/>
        <v>opp_team_player_1</v>
      </c>
      <c r="BS1028">
        <f>COUNTIFS(S$3:S1028,"="&amp;S1028,AI$3:AI1028,"="&amp;AI1028)</f>
        <v>1</v>
      </c>
      <c r="BT1028" t="str">
        <f>IFERROR(VLOOKUP(BB1028&amp;BU1028&amp;X1028,game_rosters!U:W,3,FALSE),"")</f>
        <v>P100032</v>
      </c>
      <c r="BU1028" t="str">
        <f t="shared" si="1441"/>
        <v>Outlaws</v>
      </c>
    </row>
    <row r="1029" spans="1:73" x14ac:dyDescent="0.2">
      <c r="A1029">
        <f t="shared" ref="A1029:A1092" si="1508">IF(K1029&lt;&gt;"",1,IF(D1029="x","x",""))</f>
        <v>1</v>
      </c>
      <c r="I1029" s="44">
        <v>70</v>
      </c>
      <c r="K1029" t="s">
        <v>9</v>
      </c>
      <c r="L1029" t="s">
        <v>173</v>
      </c>
      <c r="M1029" t="s">
        <v>73</v>
      </c>
      <c r="S1029">
        <v>535</v>
      </c>
      <c r="T1029">
        <v>91</v>
      </c>
      <c r="W1029" t="s">
        <v>735</v>
      </c>
      <c r="X1029">
        <v>70</v>
      </c>
      <c r="Z1029">
        <v>1</v>
      </c>
      <c r="AA1029">
        <f t="shared" si="1465"/>
        <v>1535</v>
      </c>
      <c r="AB1029">
        <f t="shared" si="1466"/>
        <v>9091</v>
      </c>
      <c r="AC1029">
        <f t="shared" si="1504"/>
        <v>9091</v>
      </c>
      <c r="AD1029" s="6">
        <v>1</v>
      </c>
      <c r="AE1029" t="s">
        <v>942</v>
      </c>
      <c r="AF1029" t="s">
        <v>917</v>
      </c>
      <c r="AG1029" t="s">
        <v>756</v>
      </c>
      <c r="AH1029" t="s">
        <v>756</v>
      </c>
      <c r="AI1029" t="str">
        <f t="shared" ref="AI1029:AI1092" si="1509">IF(Z1029="x","",IF(Z1029=1,"e","o"))</f>
        <v>e</v>
      </c>
      <c r="AJ1029" t="str">
        <f t="shared" ref="AJ1029:AJ1092" si="1510">IF($J1029&lt;&gt;"",$J1029,IF($AC1029=$AC1028,AJ1028,""))</f>
        <v/>
      </c>
      <c r="AK1029" t="str">
        <f t="shared" ref="AK1029:AK1092" si="1511">IF($J1029&lt;&gt;"",$J1029,IF($AC1029=$AC1028,AK1028,""))</f>
        <v/>
      </c>
      <c r="AL1029" t="str">
        <f t="shared" ref="AL1029:AL1092" si="1512">IF($W1029="","",IF($AJ1029="","",IF($W1029="h",$AJ1029,IF($AJ1029="n","n",IF(AND($W1029="a",$AJ1029="d"),"o",IF(AND($W1029="a",$AJ1029="o"),"d"))))))</f>
        <v/>
      </c>
      <c r="AM1029" t="str">
        <f t="shared" ref="AM1029:AM1092" si="1513">IF($W1029="","",IF(J1029="","",IF(AL1029="n","n",IF(AL1029="d","o",IF(AL1029="o","d","")))))</f>
        <v/>
      </c>
      <c r="AN1029" t="str">
        <f t="shared" ref="AN1029:AN1092" si="1514">IF(AO1029="H","Home",IF(AO1029="A","Away",""))</f>
        <v>Home</v>
      </c>
      <c r="AO1029" t="str">
        <f t="shared" ref="AO1029:AO1092" si="1515">IF($W1029&lt;&gt;"",$W1029,IF($AC1029=$AC1028,AO1028,""))</f>
        <v>h</v>
      </c>
      <c r="AP1029" t="str">
        <f t="shared" ref="AP1029:AP1092" si="1516">IF(AL1029&lt;&gt;"",AL1029,IF($AC1029=$AC1028,AP1028,""))</f>
        <v/>
      </c>
      <c r="AQ1029" t="str">
        <f t="shared" ref="AQ1029:AQ1092" si="1517">IF(AM1029&lt;&gt;"",AM1029,IF($AC1029=$AC1028,AQ1028,""))</f>
        <v/>
      </c>
      <c r="AR1029" t="str">
        <f t="shared" ref="AR1029:AR1092" si="1518">IF(AN1029&lt;&gt;"",AN1029,IF($AC1029=$AC1028,AR1028,""))</f>
        <v>Home</v>
      </c>
      <c r="AS1029" t="str">
        <f t="shared" ref="AS1029:AS1092" si="1519">IF(AO1029&lt;&gt;"",AO1029,IF($AC1029=$AC1028,AS1028,""))</f>
        <v>h</v>
      </c>
      <c r="AT1029" t="str">
        <f t="shared" ref="AT1029:AT1092" si="1520">IF(AND(AI1029="e",OR(BE1029="Save",BF1029="Turnover_Takeaway",BF1029="Play_Defensive")),"Defensive",IF(AND(AI1029="o",OR(BE1029="Save",BF1029="Turnover_Takeaway",BF1029="Play_Defensive")),"Offensive",IF(OR(BE1029="Deadice",BE1029="Stoppage",BE1029="Intermission"),"",IF(AI1029="e","Offensive",IF(AI1029="o","Defensive","")))))</f>
        <v>Offensive</v>
      </c>
      <c r="AU1029" t="str">
        <f t="shared" ref="AU1029:AU1092" si="1521">IF(U1029&lt;&gt;"",U1029+5000,"")</f>
        <v/>
      </c>
      <c r="AV1029" t="str">
        <f t="shared" ref="AV1029:AV1092" si="1522">IF(V1029&lt;&gt;"",V1029+6000,"")</f>
        <v/>
      </c>
      <c r="AW1029" t="str" cm="1">
        <f t="array" ref="AW1029">IFERROR(IF(O1029&lt;&gt;"",O1029,IF(OR($S1029="",$T1029=""),"",IF(O1029&lt;&gt;"",O1029,IF($T1029&lt;&gt;"",_xlfn._xlws.FILTER(O:O,($BU:$BU=$BU1029)*($I:$I=$I1029)*($T:$T=$T1029)*($S:$S=_xlfn.MINIFS($S:$S,$T:$T,"="&amp;$T1029)),"")))))&amp;"",IF(O1029="","",""))&amp;""</f>
        <v/>
      </c>
      <c r="AX1029" t="str" cm="1">
        <f t="array" ref="AX1029">IFERROR(IF(P1029&lt;&gt;"",P1029,IF(OR($S1029="",$T1029=""),"",IF($T1029&lt;&gt;"",_xlfn._xlws.FILTER(P:P,($BU:$BU=$BU1029)*($I:$I=$I1029)*($T:$T=$T1029)*($S:$S=_xlfn.MINIFS($S:$S,$T:$T,"="&amp;$T1029)),""))))&amp;"",IF(P1029="","",""))&amp;""</f>
        <v/>
      </c>
      <c r="AY1029" t="str" cm="1">
        <f t="array" ref="AY1029">IFERROR(IF(Q1029&lt;&gt;"",Q1029,IF(OR($S1029="",$T1029=""),"",IF($T1029&lt;&gt;"",_xlfn._xlws.FILTER(Q:Q,($BU:$BU=$BU1029)*($I:$I=$I1029)*($T:$T=$T1029)*($S:$S=_xlfn.MINIFS($S:$S,$T:$T,"="&amp;$T1029)),""))))&amp;"",IF(Q1029="","",""))&amp;""</f>
        <v/>
      </c>
      <c r="AZ1029" t="str" cm="1">
        <f t="array" ref="AZ1029">IFERROR(IF(R1029&lt;&gt;"",R1029,IF(OR($S1029="",$T1029=""),"",IF($T1029&lt;&gt;"",_xlfn._xlws.FILTER(R:R,($BU:$BU=$BU1029)*($I:$I=$I1029)*($T:$T=$T1029)*($S:$S=_xlfn.MINIFS($S:$S,$T:$T,"="&amp;$T1029)),""))))&amp;"",IF(R1029="","",""))&amp;""</f>
        <v/>
      </c>
      <c r="BA1029" s="6">
        <f t="shared" ref="BA1029:BA1092" si="1523">IF(OR(L1029="Zone_Entry",L1029="Zone_Exit"),BA1028+1,BA1028)</f>
        <v>93</v>
      </c>
      <c r="BB1029">
        <f t="shared" ref="BB1029:BD1029" si="1524">BB1028</f>
        <v>18987</v>
      </c>
      <c r="BC1029" t="str">
        <f t="shared" si="1524"/>
        <v>Velodrome</v>
      </c>
      <c r="BD1029" t="str">
        <f t="shared" si="1524"/>
        <v>Outlaws</v>
      </c>
      <c r="BE1029" t="s">
        <v>9</v>
      </c>
      <c r="BF1029" t="s">
        <v>173</v>
      </c>
      <c r="BI1029" cm="1">
        <f t="array" ref="BI1029">IFERROR(_xlfn._xlws.FILTER(shifts!A:A,(shifts!B:B=events!AD1029)*(shifts!AG:AG&gt;=events!BK1029)*(shifts!AH:AH&lt;=events!BL1029)),BI1028)</f>
        <v>39</v>
      </c>
      <c r="BJ1029" s="15">
        <f t="shared" ref="BJ1029:BJ1092" si="1525">IF(AND(AG1029="",AH1029=""),0,((AE1029*60)+AF1029)-((AG1029*60)+AH1029))</f>
        <v>0</v>
      </c>
      <c r="BK1029">
        <f t="shared" ref="BK1029:BK1092" si="1526">(AE1029*60)+AF1029</f>
        <v>136</v>
      </c>
      <c r="BL1029">
        <f t="shared" ref="BL1029:BL1092" si="1527">IF(AND(AG1029="",AH1029=""),BK1029,((AG1029*60)+AH1029))</f>
        <v>136</v>
      </c>
      <c r="BM1029" s="15">
        <f>SUMIFS(BJ$2:BJ1029,K$2:K1029,"=Intermission")+SUMIFS(BJ$2:BJ1029,K$2:K1029,"=Timeout")</f>
        <v>0</v>
      </c>
      <c r="BN1029">
        <f t="shared" ref="BN1029:BN1092" si="1528">IF(AD1029=1,0,IF(AD1029=2,1080+BM1029,IF(AD1029=3,(1080*2)+BM1029,0)))</f>
        <v>0</v>
      </c>
      <c r="BO1029" s="19">
        <f t="shared" ref="BO1029:BO1092" si="1529">IF(K1029="Intermission",BO1028,((1080)-((AE1029*60)+AF1029))+BN1029)</f>
        <v>944</v>
      </c>
      <c r="BP1029">
        <f t="shared" ref="BP1029:BP1092" si="1530">IF(BO1029&lt;5,0,BO1029-5)</f>
        <v>939</v>
      </c>
      <c r="BQ1029" s="17">
        <f t="shared" ref="BQ1029:BQ1092" si="1531">BP1029+BJ1029+5</f>
        <v>944</v>
      </c>
      <c r="BR1029" t="str">
        <f t="shared" ref="BR1029:BR1092" si="1532">IF(AI1029="e","event_team_player_"&amp;BS1029,IF(AI1029="o","opp_team_player_"&amp;BS1029,""))</f>
        <v>event_team_player_1</v>
      </c>
      <c r="BS1029">
        <f>COUNTIFS(S$3:S1029,"="&amp;S1029,AI$3:AI1029,"="&amp;AI1029)</f>
        <v>1</v>
      </c>
      <c r="BT1029" t="str">
        <f>IFERROR(VLOOKUP(BB1029&amp;BU1029&amp;X1029,game_rosters!U:W,3,FALSE),"")</f>
        <v>P100001</v>
      </c>
      <c r="BU1029" t="str">
        <f t="shared" ref="BU1029:BU1092" si="1533">IF(AR1029="","",IF(AND(AR1029="Away",AI1029="e"),BD1029,IF(AND(AR1029="Home",AI1029="e"),BC1029,IF(AND(AR1029="Away",AI1029="o"),BC1029,IF(AND(AR1029="Home",AI1029="o"),BD1029)))))</f>
        <v>Velodrome</v>
      </c>
    </row>
    <row r="1030" spans="1:73" x14ac:dyDescent="0.2">
      <c r="A1030" t="str">
        <f t="shared" si="1508"/>
        <v/>
      </c>
      <c r="I1030" s="44">
        <v>91</v>
      </c>
      <c r="S1030">
        <v>535</v>
      </c>
      <c r="T1030">
        <v>91</v>
      </c>
      <c r="X1030">
        <v>91</v>
      </c>
      <c r="Z1030">
        <v>1</v>
      </c>
      <c r="AA1030">
        <f t="shared" si="1465"/>
        <v>1535</v>
      </c>
      <c r="AB1030">
        <f t="shared" si="1466"/>
        <v>9091</v>
      </c>
      <c r="AC1030">
        <f t="shared" si="1504"/>
        <v>9091</v>
      </c>
      <c r="AD1030" s="6">
        <v>1</v>
      </c>
      <c r="AE1030" t="s">
        <v>942</v>
      </c>
      <c r="AF1030" t="s">
        <v>917</v>
      </c>
      <c r="AG1030" t="s">
        <v>756</v>
      </c>
      <c r="AH1030" t="s">
        <v>756</v>
      </c>
      <c r="AI1030" t="str">
        <f t="shared" si="1509"/>
        <v>e</v>
      </c>
      <c r="AJ1030" t="str">
        <f t="shared" si="1510"/>
        <v/>
      </c>
      <c r="AK1030" t="str">
        <f t="shared" si="1511"/>
        <v/>
      </c>
      <c r="AL1030" t="str">
        <f t="shared" si="1512"/>
        <v/>
      </c>
      <c r="AM1030" t="str">
        <f t="shared" si="1513"/>
        <v/>
      </c>
      <c r="AN1030" t="str">
        <f t="shared" si="1514"/>
        <v>Home</v>
      </c>
      <c r="AO1030" t="str">
        <f t="shared" si="1515"/>
        <v>h</v>
      </c>
      <c r="AP1030" t="str">
        <f t="shared" si="1516"/>
        <v/>
      </c>
      <c r="AQ1030" t="str">
        <f t="shared" si="1517"/>
        <v/>
      </c>
      <c r="AR1030" t="str">
        <f t="shared" si="1518"/>
        <v>Home</v>
      </c>
      <c r="AS1030" t="str">
        <f t="shared" si="1519"/>
        <v>h</v>
      </c>
      <c r="AT1030" t="str">
        <f t="shared" si="1520"/>
        <v>Offensive</v>
      </c>
      <c r="AU1030" t="str">
        <f t="shared" si="1521"/>
        <v/>
      </c>
      <c r="AV1030" t="str">
        <f t="shared" si="1522"/>
        <v/>
      </c>
      <c r="AW1030" t="str" cm="1">
        <f t="array" ref="AW1030">IFERROR(IF(O1030&lt;&gt;"",O1030,IF(OR($S1030="",$T1030=""),"",IF(O1030&lt;&gt;"",O1030,IF($T1030&lt;&gt;"",_xlfn._xlws.FILTER(O:O,($BU:$BU=$BU1030)*($I:$I=$I1030)*($T:$T=$T1030)*($S:$S=_xlfn.MINIFS($S:$S,$T:$T,"="&amp;$T1030)),"")))))&amp;"",IF(O1030="","",""))&amp;""</f>
        <v/>
      </c>
      <c r="AX1030" t="str" cm="1">
        <f t="array" ref="AX1030">IFERROR(IF(P1030&lt;&gt;"",P1030,IF(OR($S1030="",$T1030=""),"",IF($T1030&lt;&gt;"",_xlfn._xlws.FILTER(P:P,($BU:$BU=$BU1030)*($I:$I=$I1030)*($T:$T=$T1030)*($S:$S=_xlfn.MINIFS($S:$S,$T:$T,"="&amp;$T1030)),""))))&amp;"",IF(P1030="","",""))&amp;""</f>
        <v/>
      </c>
      <c r="AY1030" t="str" cm="1">
        <f t="array" ref="AY1030">IFERROR(IF(Q1030&lt;&gt;"",Q1030,IF(OR($S1030="",$T1030=""),"",IF($T1030&lt;&gt;"",_xlfn._xlws.FILTER(Q:Q,($BU:$BU=$BU1030)*($I:$I=$I1030)*($T:$T=$T1030)*($S:$S=_xlfn.MINIFS($S:$S,$T:$T,"="&amp;$T1030)),""))))&amp;"",IF(Q1030="","",""))&amp;""</f>
        <v/>
      </c>
      <c r="AZ1030" t="str" cm="1">
        <f t="array" ref="AZ1030">IFERROR(IF(R1030&lt;&gt;"",R1030,IF(OR($S1030="",$T1030=""),"",IF($T1030&lt;&gt;"",_xlfn._xlws.FILTER(R:R,($BU:$BU=$BU1030)*($I:$I=$I1030)*($T:$T=$T1030)*($S:$S=_xlfn.MINIFS($S:$S,$T:$T,"="&amp;$T1030)),""))))&amp;"",IF(R1030="","",""))&amp;""</f>
        <v/>
      </c>
      <c r="BA1030" s="6">
        <f t="shared" si="1523"/>
        <v>93</v>
      </c>
      <c r="BB1030">
        <f t="shared" ref="BB1030:BD1030" si="1534">BB1029</f>
        <v>18987</v>
      </c>
      <c r="BC1030" t="str">
        <f t="shared" si="1534"/>
        <v>Velodrome</v>
      </c>
      <c r="BD1030" t="str">
        <f t="shared" si="1534"/>
        <v>Outlaws</v>
      </c>
      <c r="BE1030" t="s">
        <v>9</v>
      </c>
      <c r="BF1030" t="s">
        <v>173</v>
      </c>
      <c r="BI1030" cm="1">
        <f t="array" ref="BI1030">IFERROR(_xlfn._xlws.FILTER(shifts!A:A,(shifts!B:B=events!AD1030)*(shifts!AG:AG&gt;=events!BK1030)*(shifts!AH:AH&lt;=events!BL1030)),BI1029)</f>
        <v>39</v>
      </c>
      <c r="BJ1030" s="15">
        <f t="shared" si="1525"/>
        <v>0</v>
      </c>
      <c r="BK1030">
        <f t="shared" si="1526"/>
        <v>136</v>
      </c>
      <c r="BL1030">
        <f t="shared" si="1527"/>
        <v>136</v>
      </c>
      <c r="BM1030" s="15">
        <f>SUMIFS(BJ$2:BJ1030,K$2:K1030,"=Intermission")+SUMIFS(BJ$2:BJ1030,K$2:K1030,"=Timeout")</f>
        <v>0</v>
      </c>
      <c r="BN1030">
        <f t="shared" si="1528"/>
        <v>0</v>
      </c>
      <c r="BO1030" s="19">
        <f t="shared" si="1529"/>
        <v>944</v>
      </c>
      <c r="BP1030">
        <f t="shared" si="1530"/>
        <v>939</v>
      </c>
      <c r="BQ1030" s="17">
        <f t="shared" si="1531"/>
        <v>944</v>
      </c>
      <c r="BR1030" t="str">
        <f t="shared" si="1532"/>
        <v>event_team_player_2</v>
      </c>
      <c r="BS1030">
        <f>COUNTIFS(S$3:S1030,"="&amp;S1030,AI$3:AI1030,"="&amp;AI1030)</f>
        <v>2</v>
      </c>
      <c r="BT1030" t="str">
        <f>IFERROR(VLOOKUP(BB1030&amp;BU1030&amp;X1030,game_rosters!U:W,3,FALSE),"")</f>
        <v>P100002</v>
      </c>
      <c r="BU1030" t="str">
        <f t="shared" si="1533"/>
        <v>Velodrome</v>
      </c>
    </row>
    <row r="1031" spans="1:73" x14ac:dyDescent="0.2">
      <c r="A1031" t="str">
        <f t="shared" si="1508"/>
        <v/>
      </c>
      <c r="I1031" s="44">
        <v>4</v>
      </c>
      <c r="S1031">
        <v>535</v>
      </c>
      <c r="T1031">
        <v>91</v>
      </c>
      <c r="X1031">
        <v>4</v>
      </c>
      <c r="AA1031">
        <f t="shared" si="1465"/>
        <v>1535</v>
      </c>
      <c r="AB1031">
        <f t="shared" si="1466"/>
        <v>9091</v>
      </c>
      <c r="AC1031">
        <f t="shared" si="1504"/>
        <v>9091</v>
      </c>
      <c r="AD1031" s="6">
        <v>1</v>
      </c>
      <c r="AE1031" t="s">
        <v>942</v>
      </c>
      <c r="AF1031" t="s">
        <v>917</v>
      </c>
      <c r="AG1031" t="s">
        <v>756</v>
      </c>
      <c r="AH1031" t="s">
        <v>756</v>
      </c>
      <c r="AI1031" t="str">
        <f t="shared" si="1509"/>
        <v>o</v>
      </c>
      <c r="AJ1031" t="str">
        <f t="shared" si="1510"/>
        <v/>
      </c>
      <c r="AK1031" t="str">
        <f t="shared" si="1511"/>
        <v/>
      </c>
      <c r="AL1031" t="str">
        <f t="shared" si="1512"/>
        <v/>
      </c>
      <c r="AM1031" t="str">
        <f t="shared" si="1513"/>
        <v/>
      </c>
      <c r="AN1031" t="str">
        <f t="shared" si="1514"/>
        <v>Home</v>
      </c>
      <c r="AO1031" t="str">
        <f t="shared" si="1515"/>
        <v>h</v>
      </c>
      <c r="AP1031" t="str">
        <f t="shared" si="1516"/>
        <v/>
      </c>
      <c r="AQ1031" t="str">
        <f t="shared" si="1517"/>
        <v/>
      </c>
      <c r="AR1031" t="str">
        <f t="shared" si="1518"/>
        <v>Home</v>
      </c>
      <c r="AS1031" t="str">
        <f t="shared" si="1519"/>
        <v>h</v>
      </c>
      <c r="AT1031" t="str">
        <f t="shared" si="1520"/>
        <v>Defensive</v>
      </c>
      <c r="AU1031" t="str">
        <f t="shared" si="1521"/>
        <v/>
      </c>
      <c r="AV1031" t="str">
        <f t="shared" si="1522"/>
        <v/>
      </c>
      <c r="AW1031" t="str" cm="1">
        <f t="array" ref="AW1031">IFERROR(IF(O1031&lt;&gt;"",O1031,IF(OR($S1031="",$T1031=""),"",IF(O1031&lt;&gt;"",O1031,IF($T1031&lt;&gt;"",_xlfn._xlws.FILTER(O:O,($BU:$BU=$BU1031)*($I:$I=$I1031)*($T:$T=$T1031)*($S:$S=_xlfn.MINIFS($S:$S,$T:$T,"="&amp;$T1031)),"")))))&amp;"",IF(O1031="","",""))&amp;""</f>
        <v/>
      </c>
      <c r="AX1031" t="str" cm="1">
        <f t="array" ref="AX1031">IFERROR(IF(P1031&lt;&gt;"",P1031,IF(OR($S1031="",$T1031=""),"",IF($T1031&lt;&gt;"",_xlfn._xlws.FILTER(P:P,($BU:$BU=$BU1031)*($I:$I=$I1031)*($T:$T=$T1031)*($S:$S=_xlfn.MINIFS($S:$S,$T:$T,"="&amp;$T1031)),""))))&amp;"",IF(P1031="","",""))&amp;""</f>
        <v/>
      </c>
      <c r="AY1031" t="str" cm="1">
        <f t="array" ref="AY1031">IFERROR(IF(Q1031&lt;&gt;"",Q1031,IF(OR($S1031="",$T1031=""),"",IF($T1031&lt;&gt;"",_xlfn._xlws.FILTER(Q:Q,($BU:$BU=$BU1031)*($I:$I=$I1031)*($T:$T=$T1031)*($S:$S=_xlfn.MINIFS($S:$S,$T:$T,"="&amp;$T1031)),""))))&amp;"",IF(Q1031="","",""))&amp;""</f>
        <v/>
      </c>
      <c r="AZ1031" t="str" cm="1">
        <f t="array" ref="AZ1031">IFERROR(IF(R1031&lt;&gt;"",R1031,IF(OR($S1031="",$T1031=""),"",IF($T1031&lt;&gt;"",_xlfn._xlws.FILTER(R:R,($BU:$BU=$BU1031)*($I:$I=$I1031)*($T:$T=$T1031)*($S:$S=_xlfn.MINIFS($S:$S,$T:$T,"="&amp;$T1031)),""))))&amp;"",IF(R1031="","",""))&amp;""</f>
        <v/>
      </c>
      <c r="BA1031" s="6">
        <f t="shared" si="1523"/>
        <v>93</v>
      </c>
      <c r="BB1031">
        <f t="shared" ref="BB1031:BD1031" si="1535">BB1030</f>
        <v>18987</v>
      </c>
      <c r="BC1031" t="str">
        <f t="shared" si="1535"/>
        <v>Velodrome</v>
      </c>
      <c r="BD1031" t="str">
        <f t="shared" si="1535"/>
        <v>Outlaws</v>
      </c>
      <c r="BE1031" t="s">
        <v>9</v>
      </c>
      <c r="BF1031" t="s">
        <v>173</v>
      </c>
      <c r="BI1031" cm="1">
        <f t="array" ref="BI1031">IFERROR(_xlfn._xlws.FILTER(shifts!A:A,(shifts!B:B=events!AD1031)*(shifts!AG:AG&gt;=events!BK1031)*(shifts!AH:AH&lt;=events!BL1031)),BI1030)</f>
        <v>39</v>
      </c>
      <c r="BJ1031" s="15">
        <f t="shared" si="1525"/>
        <v>0</v>
      </c>
      <c r="BK1031">
        <f t="shared" si="1526"/>
        <v>136</v>
      </c>
      <c r="BL1031">
        <f t="shared" si="1527"/>
        <v>136</v>
      </c>
      <c r="BM1031" s="15">
        <f>SUMIFS(BJ$2:BJ1031,K$2:K1031,"=Intermission")+SUMIFS(BJ$2:BJ1031,K$2:K1031,"=Timeout")</f>
        <v>0</v>
      </c>
      <c r="BN1031">
        <f t="shared" si="1528"/>
        <v>0</v>
      </c>
      <c r="BO1031" s="19">
        <f t="shared" si="1529"/>
        <v>944</v>
      </c>
      <c r="BP1031">
        <f t="shared" si="1530"/>
        <v>939</v>
      </c>
      <c r="BQ1031" s="17">
        <f t="shared" si="1531"/>
        <v>944</v>
      </c>
      <c r="BR1031" t="str">
        <f t="shared" si="1532"/>
        <v>opp_team_player_1</v>
      </c>
      <c r="BS1031">
        <f>COUNTIFS(S$3:S1031,"="&amp;S1031,AI$3:AI1031,"="&amp;AI1031)</f>
        <v>1</v>
      </c>
      <c r="BT1031" t="str">
        <f>IFERROR(VLOOKUP(BB1031&amp;BU1031&amp;X1031,game_rosters!U:W,3,FALSE),"")</f>
        <v>P100032</v>
      </c>
      <c r="BU1031" t="str">
        <f t="shared" si="1533"/>
        <v>Outlaws</v>
      </c>
    </row>
    <row r="1032" spans="1:73" x14ac:dyDescent="0.2">
      <c r="A1032">
        <f t="shared" si="1508"/>
        <v>1</v>
      </c>
      <c r="I1032" s="44">
        <v>4</v>
      </c>
      <c r="K1032" t="s">
        <v>13</v>
      </c>
      <c r="L1032" t="s">
        <v>574</v>
      </c>
      <c r="N1032" t="s">
        <v>595</v>
      </c>
      <c r="S1032">
        <v>536</v>
      </c>
      <c r="T1032" t="s">
        <v>756</v>
      </c>
      <c r="W1032" t="s">
        <v>731</v>
      </c>
      <c r="X1032">
        <v>4</v>
      </c>
      <c r="Z1032">
        <v>1</v>
      </c>
      <c r="AA1032">
        <f t="shared" si="1465"/>
        <v>1536</v>
      </c>
      <c r="AB1032" t="str">
        <f t="shared" si="1466"/>
        <v/>
      </c>
      <c r="AC1032">
        <f t="shared" si="1504"/>
        <v>1536</v>
      </c>
      <c r="AD1032" s="6">
        <v>1</v>
      </c>
      <c r="AE1032" t="s">
        <v>942</v>
      </c>
      <c r="AF1032" t="s">
        <v>917</v>
      </c>
      <c r="AG1032" t="s">
        <v>942</v>
      </c>
      <c r="AH1032" t="s">
        <v>745</v>
      </c>
      <c r="AI1032" t="str">
        <f t="shared" si="1509"/>
        <v>e</v>
      </c>
      <c r="AJ1032" t="str">
        <f t="shared" si="1510"/>
        <v/>
      </c>
      <c r="AK1032" t="str">
        <f t="shared" si="1511"/>
        <v/>
      </c>
      <c r="AL1032" t="str">
        <f t="shared" si="1512"/>
        <v/>
      </c>
      <c r="AM1032" t="str">
        <f t="shared" si="1513"/>
        <v/>
      </c>
      <c r="AN1032" t="str">
        <f t="shared" si="1514"/>
        <v>Away</v>
      </c>
      <c r="AO1032" t="str">
        <f t="shared" si="1515"/>
        <v>a</v>
      </c>
      <c r="AP1032" t="str">
        <f t="shared" si="1516"/>
        <v/>
      </c>
      <c r="AQ1032" t="str">
        <f t="shared" si="1517"/>
        <v/>
      </c>
      <c r="AR1032" t="str">
        <f t="shared" si="1518"/>
        <v>Away</v>
      </c>
      <c r="AS1032" t="str">
        <f t="shared" si="1519"/>
        <v>a</v>
      </c>
      <c r="AT1032" t="str">
        <f t="shared" si="1520"/>
        <v>Offensive</v>
      </c>
      <c r="AU1032" t="str">
        <f t="shared" si="1521"/>
        <v/>
      </c>
      <c r="AV1032" t="str">
        <f t="shared" si="1522"/>
        <v/>
      </c>
      <c r="AW1032" t="str" cm="1">
        <f t="array" ref="AW1032">IFERROR(IF(O1032&lt;&gt;"",O1032,IF(OR($S1032="",$T1032=""),"",IF(O1032&lt;&gt;"",O1032,IF($T1032&lt;&gt;"",_xlfn._xlws.FILTER(O:O,($BU:$BU=$BU1032)*($I:$I=$I1032)*($T:$T=$T1032)*($S:$S=_xlfn.MINIFS($S:$S,$T:$T,"="&amp;$T1032)),"")))))&amp;"",IF(O1032="","",""))&amp;""</f>
        <v/>
      </c>
      <c r="AX1032" t="str" cm="1">
        <f t="array" ref="AX1032">IFERROR(IF(P1032&lt;&gt;"",P1032,IF(OR($S1032="",$T1032=""),"",IF($T1032&lt;&gt;"",_xlfn._xlws.FILTER(P:P,($BU:$BU=$BU1032)*($I:$I=$I1032)*($T:$T=$T1032)*($S:$S=_xlfn.MINIFS($S:$S,$T:$T,"="&amp;$T1032)),""))))&amp;"",IF(P1032="","",""))&amp;""</f>
        <v/>
      </c>
      <c r="AY1032" t="str" cm="1">
        <f t="array" ref="AY1032">IFERROR(IF(Q1032&lt;&gt;"",Q1032,IF(OR($S1032="",$T1032=""),"",IF($T1032&lt;&gt;"",_xlfn._xlws.FILTER(Q:Q,($BU:$BU=$BU1032)*($I:$I=$I1032)*($T:$T=$T1032)*($S:$S=_xlfn.MINIFS($S:$S,$T:$T,"="&amp;$T1032)),""))))&amp;"",IF(Q1032="","",""))&amp;""</f>
        <v/>
      </c>
      <c r="AZ1032" t="str" cm="1">
        <f t="array" ref="AZ1032">IFERROR(IF(R1032&lt;&gt;"",R1032,IF(OR($S1032="",$T1032=""),"",IF($T1032&lt;&gt;"",_xlfn._xlws.FILTER(R:R,($BU:$BU=$BU1032)*($I:$I=$I1032)*($T:$T=$T1032)*($S:$S=_xlfn.MINIFS($S:$S,$T:$T,"="&amp;$T1032)),""))))&amp;"",IF(R1032="","",""))&amp;""</f>
        <v/>
      </c>
      <c r="BA1032" s="6">
        <f t="shared" si="1523"/>
        <v>93</v>
      </c>
      <c r="BB1032">
        <f t="shared" ref="BB1032:BD1032" si="1536">BB1031</f>
        <v>18987</v>
      </c>
      <c r="BC1032" t="str">
        <f t="shared" si="1536"/>
        <v>Velodrome</v>
      </c>
      <c r="BD1032" t="str">
        <f t="shared" si="1536"/>
        <v>Outlaws</v>
      </c>
      <c r="BE1032" t="s">
        <v>13</v>
      </c>
      <c r="BF1032" t="s">
        <v>574</v>
      </c>
      <c r="BI1032" cm="1">
        <f t="array" ref="BI1032">IFERROR(_xlfn._xlws.FILTER(shifts!A:A,(shifts!B:B=events!AD1032)*(shifts!AG:AG&gt;=events!BK1032)*(shifts!AH:AH&lt;=events!BL1032)),BI1031)</f>
        <v>39</v>
      </c>
      <c r="BJ1032" s="15">
        <f t="shared" si="1525"/>
        <v>2</v>
      </c>
      <c r="BK1032">
        <f t="shared" si="1526"/>
        <v>136</v>
      </c>
      <c r="BL1032">
        <f t="shared" si="1527"/>
        <v>134</v>
      </c>
      <c r="BM1032" s="15">
        <f>SUMIFS(BJ$2:BJ1032,K$2:K1032,"=Intermission")+SUMIFS(BJ$2:BJ1032,K$2:K1032,"=Timeout")</f>
        <v>0</v>
      </c>
      <c r="BN1032">
        <f t="shared" si="1528"/>
        <v>0</v>
      </c>
      <c r="BO1032" s="19">
        <f t="shared" si="1529"/>
        <v>944</v>
      </c>
      <c r="BP1032">
        <f t="shared" si="1530"/>
        <v>939</v>
      </c>
      <c r="BQ1032" s="17">
        <f t="shared" si="1531"/>
        <v>946</v>
      </c>
      <c r="BR1032" t="str">
        <f t="shared" si="1532"/>
        <v>event_team_player_1</v>
      </c>
      <c r="BS1032">
        <f>COUNTIFS(S$3:S1032,"="&amp;S1032,AI$3:AI1032,"="&amp;AI1032)</f>
        <v>1</v>
      </c>
      <c r="BT1032" t="str">
        <f>IFERROR(VLOOKUP(BB1032&amp;BU1032&amp;X1032,game_rosters!U:W,3,FALSE),"")</f>
        <v>P100032</v>
      </c>
      <c r="BU1032" t="str">
        <f t="shared" si="1533"/>
        <v>Outlaws</v>
      </c>
    </row>
    <row r="1033" spans="1:73" x14ac:dyDescent="0.2">
      <c r="A1033">
        <f t="shared" si="1508"/>
        <v>1</v>
      </c>
      <c r="I1033" s="44">
        <v>4</v>
      </c>
      <c r="K1033" t="s">
        <v>7</v>
      </c>
      <c r="L1033" t="s">
        <v>172</v>
      </c>
      <c r="M1033" t="s">
        <v>68</v>
      </c>
      <c r="N1033" t="s">
        <v>595</v>
      </c>
      <c r="S1033">
        <v>537</v>
      </c>
      <c r="T1033" t="s">
        <v>756</v>
      </c>
      <c r="W1033" t="s">
        <v>731</v>
      </c>
      <c r="X1033">
        <v>4</v>
      </c>
      <c r="Z1033">
        <v>1</v>
      </c>
      <c r="AA1033">
        <f t="shared" si="1465"/>
        <v>1537</v>
      </c>
      <c r="AB1033" t="str">
        <f t="shared" si="1466"/>
        <v/>
      </c>
      <c r="AC1033">
        <f t="shared" si="1504"/>
        <v>1537</v>
      </c>
      <c r="AD1033" s="6">
        <v>1</v>
      </c>
      <c r="AE1033" t="s">
        <v>942</v>
      </c>
      <c r="AF1033" t="s">
        <v>745</v>
      </c>
      <c r="AG1033" t="s">
        <v>756</v>
      </c>
      <c r="AH1033" t="s">
        <v>756</v>
      </c>
      <c r="AI1033" t="str">
        <f t="shared" si="1509"/>
        <v>e</v>
      </c>
      <c r="AJ1033" t="str">
        <f t="shared" si="1510"/>
        <v/>
      </c>
      <c r="AK1033" t="str">
        <f t="shared" si="1511"/>
        <v/>
      </c>
      <c r="AL1033" t="str">
        <f t="shared" si="1512"/>
        <v/>
      </c>
      <c r="AM1033" t="str">
        <f t="shared" si="1513"/>
        <v/>
      </c>
      <c r="AN1033" t="str">
        <f t="shared" si="1514"/>
        <v>Away</v>
      </c>
      <c r="AO1033" t="str">
        <f t="shared" si="1515"/>
        <v>a</v>
      </c>
      <c r="AP1033" t="str">
        <f t="shared" si="1516"/>
        <v/>
      </c>
      <c r="AQ1033" t="str">
        <f t="shared" si="1517"/>
        <v/>
      </c>
      <c r="AR1033" t="str">
        <f t="shared" si="1518"/>
        <v>Away</v>
      </c>
      <c r="AS1033" t="str">
        <f t="shared" si="1519"/>
        <v>a</v>
      </c>
      <c r="AT1033" t="str">
        <f t="shared" si="1520"/>
        <v>Offensive</v>
      </c>
      <c r="AU1033" t="str">
        <f t="shared" si="1521"/>
        <v/>
      </c>
      <c r="AV1033" t="str">
        <f t="shared" si="1522"/>
        <v/>
      </c>
      <c r="AW1033" t="str" cm="1">
        <f t="array" ref="AW1033">IFERROR(IF(O1033&lt;&gt;"",O1033,IF(OR($S1033="",$T1033=""),"",IF(O1033&lt;&gt;"",O1033,IF($T1033&lt;&gt;"",_xlfn._xlws.FILTER(O:O,($BU:$BU=$BU1033)*($I:$I=$I1033)*($T:$T=$T1033)*($S:$S=_xlfn.MINIFS($S:$S,$T:$T,"="&amp;$T1033)),"")))))&amp;"",IF(O1033="","",""))&amp;""</f>
        <v/>
      </c>
      <c r="AX1033" t="str" cm="1">
        <f t="array" ref="AX1033">IFERROR(IF(P1033&lt;&gt;"",P1033,IF(OR($S1033="",$T1033=""),"",IF($T1033&lt;&gt;"",_xlfn._xlws.FILTER(P:P,($BU:$BU=$BU1033)*($I:$I=$I1033)*($T:$T=$T1033)*($S:$S=_xlfn.MINIFS($S:$S,$T:$T,"="&amp;$T1033)),""))))&amp;"",IF(P1033="","",""))&amp;""</f>
        <v/>
      </c>
      <c r="AY1033" t="str" cm="1">
        <f t="array" ref="AY1033">IFERROR(IF(Q1033&lt;&gt;"",Q1033,IF(OR($S1033="",$T1033=""),"",IF($T1033&lt;&gt;"",_xlfn._xlws.FILTER(Q:Q,($BU:$BU=$BU1033)*($I:$I=$I1033)*($T:$T=$T1033)*($S:$S=_xlfn.MINIFS($S:$S,$T:$T,"="&amp;$T1033)),""))))&amp;"",IF(Q1033="","",""))&amp;""</f>
        <v/>
      </c>
      <c r="AZ1033" t="str" cm="1">
        <f t="array" ref="AZ1033">IFERROR(IF(R1033&lt;&gt;"",R1033,IF(OR($S1033="",$T1033=""),"",IF($T1033&lt;&gt;"",_xlfn._xlws.FILTER(R:R,($BU:$BU=$BU1033)*($I:$I=$I1033)*($T:$T=$T1033)*($S:$S=_xlfn.MINIFS($S:$S,$T:$T,"="&amp;$T1033)),""))))&amp;"",IF(R1033="","",""))&amp;""</f>
        <v/>
      </c>
      <c r="BA1033" s="6">
        <f t="shared" si="1523"/>
        <v>93</v>
      </c>
      <c r="BB1033">
        <f t="shared" ref="BB1033:BD1033" si="1537">BB1032</f>
        <v>18987</v>
      </c>
      <c r="BC1033" t="str">
        <f t="shared" si="1537"/>
        <v>Velodrome</v>
      </c>
      <c r="BD1033" t="str">
        <f t="shared" si="1537"/>
        <v>Outlaws</v>
      </c>
      <c r="BE1033" t="s">
        <v>7</v>
      </c>
      <c r="BF1033" t="s">
        <v>172</v>
      </c>
      <c r="BI1033" cm="1">
        <f t="array" ref="BI1033">IFERROR(_xlfn._xlws.FILTER(shifts!A:A,(shifts!B:B=events!AD1033)*(shifts!AG:AG&gt;=events!BK1033)*(shifts!AH:AH&lt;=events!BL1033)),BI1032)</f>
        <v>39</v>
      </c>
      <c r="BJ1033" s="15">
        <f t="shared" si="1525"/>
        <v>0</v>
      </c>
      <c r="BK1033">
        <f t="shared" si="1526"/>
        <v>134</v>
      </c>
      <c r="BL1033">
        <f t="shared" si="1527"/>
        <v>134</v>
      </c>
      <c r="BM1033" s="15">
        <f>SUMIFS(BJ$2:BJ1033,K$2:K1033,"=Intermission")+SUMIFS(BJ$2:BJ1033,K$2:K1033,"=Timeout")</f>
        <v>0</v>
      </c>
      <c r="BN1033">
        <f t="shared" si="1528"/>
        <v>0</v>
      </c>
      <c r="BO1033" s="19">
        <f t="shared" si="1529"/>
        <v>946</v>
      </c>
      <c r="BP1033">
        <f t="shared" si="1530"/>
        <v>941</v>
      </c>
      <c r="BQ1033" s="17">
        <f t="shared" si="1531"/>
        <v>946</v>
      </c>
      <c r="BR1033" t="str">
        <f t="shared" si="1532"/>
        <v>event_team_player_1</v>
      </c>
      <c r="BS1033">
        <f>COUNTIFS(S$3:S1033,"="&amp;S1033,AI$3:AI1033,"="&amp;AI1033)</f>
        <v>1</v>
      </c>
      <c r="BT1033" t="str">
        <f>IFERROR(VLOOKUP(BB1033&amp;BU1033&amp;X1033,game_rosters!U:W,3,FALSE),"")</f>
        <v>P100032</v>
      </c>
      <c r="BU1033" t="str">
        <f t="shared" si="1533"/>
        <v>Outlaws</v>
      </c>
    </row>
    <row r="1034" spans="1:73" x14ac:dyDescent="0.2">
      <c r="A1034" t="str">
        <f t="shared" si="1508"/>
        <v/>
      </c>
      <c r="I1034" s="44">
        <v>56</v>
      </c>
      <c r="S1034">
        <v>537</v>
      </c>
      <c r="T1034" t="s">
        <v>756</v>
      </c>
      <c r="X1034">
        <v>56</v>
      </c>
      <c r="Z1034">
        <v>1</v>
      </c>
      <c r="AA1034">
        <f t="shared" si="1465"/>
        <v>1537</v>
      </c>
      <c r="AB1034" t="str">
        <f t="shared" si="1466"/>
        <v/>
      </c>
      <c r="AC1034">
        <f t="shared" si="1504"/>
        <v>1537</v>
      </c>
      <c r="AD1034" s="6">
        <v>1</v>
      </c>
      <c r="AE1034" t="s">
        <v>942</v>
      </c>
      <c r="AF1034" t="s">
        <v>745</v>
      </c>
      <c r="AG1034" t="s">
        <v>756</v>
      </c>
      <c r="AH1034" t="s">
        <v>756</v>
      </c>
      <c r="AI1034" t="str">
        <f t="shared" si="1509"/>
        <v>e</v>
      </c>
      <c r="AJ1034" t="str">
        <f t="shared" si="1510"/>
        <v/>
      </c>
      <c r="AK1034" t="str">
        <f t="shared" si="1511"/>
        <v/>
      </c>
      <c r="AL1034" t="str">
        <f t="shared" si="1512"/>
        <v/>
      </c>
      <c r="AM1034" t="str">
        <f t="shared" si="1513"/>
        <v/>
      </c>
      <c r="AN1034" t="str">
        <f t="shared" si="1514"/>
        <v>Away</v>
      </c>
      <c r="AO1034" t="str">
        <f t="shared" si="1515"/>
        <v>a</v>
      </c>
      <c r="AP1034" t="str">
        <f t="shared" si="1516"/>
        <v/>
      </c>
      <c r="AQ1034" t="str">
        <f t="shared" si="1517"/>
        <v/>
      </c>
      <c r="AR1034" t="str">
        <f t="shared" si="1518"/>
        <v>Away</v>
      </c>
      <c r="AS1034" t="str">
        <f t="shared" si="1519"/>
        <v>a</v>
      </c>
      <c r="AT1034" t="str">
        <f t="shared" si="1520"/>
        <v>Offensive</v>
      </c>
      <c r="AU1034" t="str">
        <f t="shared" si="1521"/>
        <v/>
      </c>
      <c r="AV1034" t="str">
        <f t="shared" si="1522"/>
        <v/>
      </c>
      <c r="AW1034" t="str" cm="1">
        <f t="array" ref="AW1034">IFERROR(IF(O1034&lt;&gt;"",O1034,IF(OR($S1034="",$T1034=""),"",IF(O1034&lt;&gt;"",O1034,IF($T1034&lt;&gt;"",_xlfn._xlws.FILTER(O:O,($BU:$BU=$BU1034)*($I:$I=$I1034)*($T:$T=$T1034)*($S:$S=_xlfn.MINIFS($S:$S,$T:$T,"="&amp;$T1034)),"")))))&amp;"",IF(O1034="","",""))&amp;""</f>
        <v/>
      </c>
      <c r="AX1034" t="str" cm="1">
        <f t="array" ref="AX1034">IFERROR(IF(P1034&lt;&gt;"",P1034,IF(OR($S1034="",$T1034=""),"",IF($T1034&lt;&gt;"",_xlfn._xlws.FILTER(P:P,($BU:$BU=$BU1034)*($I:$I=$I1034)*($T:$T=$T1034)*($S:$S=_xlfn.MINIFS($S:$S,$T:$T,"="&amp;$T1034)),""))))&amp;"",IF(P1034="","",""))&amp;""</f>
        <v/>
      </c>
      <c r="AY1034" t="str" cm="1">
        <f t="array" ref="AY1034">IFERROR(IF(Q1034&lt;&gt;"",Q1034,IF(OR($S1034="",$T1034=""),"",IF($T1034&lt;&gt;"",_xlfn._xlws.FILTER(Q:Q,($BU:$BU=$BU1034)*($I:$I=$I1034)*($T:$T=$T1034)*($S:$S=_xlfn.MINIFS($S:$S,$T:$T,"="&amp;$T1034)),""))))&amp;"",IF(Q1034="","",""))&amp;""</f>
        <v/>
      </c>
      <c r="AZ1034" t="str" cm="1">
        <f t="array" ref="AZ1034">IFERROR(IF(R1034&lt;&gt;"",R1034,IF(OR($S1034="",$T1034=""),"",IF($T1034&lt;&gt;"",_xlfn._xlws.FILTER(R:R,($BU:$BU=$BU1034)*($I:$I=$I1034)*($T:$T=$T1034)*($S:$S=_xlfn.MINIFS($S:$S,$T:$T,"="&amp;$T1034)),""))))&amp;"",IF(R1034="","",""))&amp;""</f>
        <v/>
      </c>
      <c r="BA1034" s="6">
        <f t="shared" si="1523"/>
        <v>93</v>
      </c>
      <c r="BB1034">
        <f t="shared" ref="BB1034:BD1034" si="1538">BB1033</f>
        <v>18987</v>
      </c>
      <c r="BC1034" t="str">
        <f t="shared" si="1538"/>
        <v>Velodrome</v>
      </c>
      <c r="BD1034" t="str">
        <f t="shared" si="1538"/>
        <v>Outlaws</v>
      </c>
      <c r="BE1034" t="s">
        <v>7</v>
      </c>
      <c r="BF1034" t="s">
        <v>172</v>
      </c>
      <c r="BI1034" cm="1">
        <f t="array" ref="BI1034">IFERROR(_xlfn._xlws.FILTER(shifts!A:A,(shifts!B:B=events!AD1034)*(shifts!AG:AG&gt;=events!BK1034)*(shifts!AH:AH&lt;=events!BL1034)),BI1033)</f>
        <v>39</v>
      </c>
      <c r="BJ1034" s="15">
        <f t="shared" si="1525"/>
        <v>0</v>
      </c>
      <c r="BK1034">
        <f t="shared" si="1526"/>
        <v>134</v>
      </c>
      <c r="BL1034">
        <f t="shared" si="1527"/>
        <v>134</v>
      </c>
      <c r="BM1034" s="15">
        <f>SUMIFS(BJ$2:BJ1034,K$2:K1034,"=Intermission")+SUMIFS(BJ$2:BJ1034,K$2:K1034,"=Timeout")</f>
        <v>0</v>
      </c>
      <c r="BN1034">
        <f t="shared" si="1528"/>
        <v>0</v>
      </c>
      <c r="BO1034" s="19">
        <f t="shared" si="1529"/>
        <v>946</v>
      </c>
      <c r="BP1034">
        <f t="shared" si="1530"/>
        <v>941</v>
      </c>
      <c r="BQ1034" s="17">
        <f t="shared" si="1531"/>
        <v>946</v>
      </c>
      <c r="BR1034" t="str">
        <f t="shared" si="1532"/>
        <v>event_team_player_2</v>
      </c>
      <c r="BS1034">
        <f>COUNTIFS(S$3:S1034,"="&amp;S1034,AI$3:AI1034,"="&amp;AI1034)</f>
        <v>2</v>
      </c>
      <c r="BT1034" t="str">
        <f>IFERROR(VLOOKUP(BB1034&amp;BU1034&amp;X1034,game_rosters!U:W,3,FALSE),"")</f>
        <v>P100099</v>
      </c>
      <c r="BU1034" t="str">
        <f t="shared" si="1533"/>
        <v>Outlaws</v>
      </c>
    </row>
    <row r="1035" spans="1:73" x14ac:dyDescent="0.2">
      <c r="A1035">
        <f t="shared" si="1508"/>
        <v>1</v>
      </c>
      <c r="I1035" s="44">
        <v>56</v>
      </c>
      <c r="K1035" t="s">
        <v>13</v>
      </c>
      <c r="L1035" t="s">
        <v>574</v>
      </c>
      <c r="N1035" t="s">
        <v>595</v>
      </c>
      <c r="S1035">
        <v>538</v>
      </c>
      <c r="T1035" t="s">
        <v>756</v>
      </c>
      <c r="W1035" t="s">
        <v>731</v>
      </c>
      <c r="X1035">
        <v>56</v>
      </c>
      <c r="Z1035">
        <v>1</v>
      </c>
      <c r="AA1035">
        <f t="shared" si="1465"/>
        <v>1538</v>
      </c>
      <c r="AB1035" t="str">
        <f t="shared" si="1466"/>
        <v/>
      </c>
      <c r="AC1035">
        <f t="shared" si="1504"/>
        <v>1538</v>
      </c>
      <c r="AD1035" s="6">
        <v>1</v>
      </c>
      <c r="AE1035" t="s">
        <v>942</v>
      </c>
      <c r="AF1035" t="s">
        <v>745</v>
      </c>
      <c r="AG1035" t="s">
        <v>942</v>
      </c>
      <c r="AH1035" t="s">
        <v>746</v>
      </c>
      <c r="AI1035" t="str">
        <f t="shared" si="1509"/>
        <v>e</v>
      </c>
      <c r="AJ1035" t="str">
        <f t="shared" si="1510"/>
        <v/>
      </c>
      <c r="AK1035" t="str">
        <f t="shared" si="1511"/>
        <v/>
      </c>
      <c r="AL1035" t="str">
        <f t="shared" si="1512"/>
        <v/>
      </c>
      <c r="AM1035" t="str">
        <f t="shared" si="1513"/>
        <v/>
      </c>
      <c r="AN1035" t="str">
        <f t="shared" si="1514"/>
        <v>Away</v>
      </c>
      <c r="AO1035" t="str">
        <f t="shared" si="1515"/>
        <v>a</v>
      </c>
      <c r="AP1035" t="str">
        <f t="shared" si="1516"/>
        <v/>
      </c>
      <c r="AQ1035" t="str">
        <f t="shared" si="1517"/>
        <v/>
      </c>
      <c r="AR1035" t="str">
        <f t="shared" si="1518"/>
        <v>Away</v>
      </c>
      <c r="AS1035" t="str">
        <f t="shared" si="1519"/>
        <v>a</v>
      </c>
      <c r="AT1035" t="str">
        <f t="shared" si="1520"/>
        <v>Offensive</v>
      </c>
      <c r="AU1035" t="str">
        <f t="shared" si="1521"/>
        <v/>
      </c>
      <c r="AV1035" t="str">
        <f t="shared" si="1522"/>
        <v/>
      </c>
      <c r="AW1035" t="str" cm="1">
        <f t="array" ref="AW1035">IFERROR(IF(O1035&lt;&gt;"",O1035,IF(OR($S1035="",$T1035=""),"",IF(O1035&lt;&gt;"",O1035,IF($T1035&lt;&gt;"",_xlfn._xlws.FILTER(O:O,($BU:$BU=$BU1035)*($I:$I=$I1035)*($T:$T=$T1035)*($S:$S=_xlfn.MINIFS($S:$S,$T:$T,"="&amp;$T1035)),"")))))&amp;"",IF(O1035="","",""))&amp;""</f>
        <v/>
      </c>
      <c r="AX1035" t="str" cm="1">
        <f t="array" ref="AX1035">IFERROR(IF(P1035&lt;&gt;"",P1035,IF(OR($S1035="",$T1035=""),"",IF($T1035&lt;&gt;"",_xlfn._xlws.FILTER(P:P,($BU:$BU=$BU1035)*($I:$I=$I1035)*($T:$T=$T1035)*($S:$S=_xlfn.MINIFS($S:$S,$T:$T,"="&amp;$T1035)),""))))&amp;"",IF(P1035="","",""))&amp;""</f>
        <v/>
      </c>
      <c r="AY1035" t="str" cm="1">
        <f t="array" ref="AY1035">IFERROR(IF(Q1035&lt;&gt;"",Q1035,IF(OR($S1035="",$T1035=""),"",IF($T1035&lt;&gt;"",_xlfn._xlws.FILTER(Q:Q,($BU:$BU=$BU1035)*($I:$I=$I1035)*($T:$T=$T1035)*($S:$S=_xlfn.MINIFS($S:$S,$T:$T,"="&amp;$T1035)),""))))&amp;"",IF(Q1035="","",""))&amp;""</f>
        <v/>
      </c>
      <c r="AZ1035" t="str" cm="1">
        <f t="array" ref="AZ1035">IFERROR(IF(R1035&lt;&gt;"",R1035,IF(OR($S1035="",$T1035=""),"",IF($T1035&lt;&gt;"",_xlfn._xlws.FILTER(R:R,($BU:$BU=$BU1035)*($I:$I=$I1035)*($T:$T=$T1035)*($S:$S=_xlfn.MINIFS($S:$S,$T:$T,"="&amp;$T1035)),""))))&amp;"",IF(R1035="","",""))&amp;""</f>
        <v/>
      </c>
      <c r="BA1035" s="6">
        <f t="shared" si="1523"/>
        <v>93</v>
      </c>
      <c r="BB1035">
        <f t="shared" ref="BB1035:BD1035" si="1539">BB1034</f>
        <v>18987</v>
      </c>
      <c r="BC1035" t="str">
        <f t="shared" si="1539"/>
        <v>Velodrome</v>
      </c>
      <c r="BD1035" t="str">
        <f t="shared" si="1539"/>
        <v>Outlaws</v>
      </c>
      <c r="BE1035" t="s">
        <v>13</v>
      </c>
      <c r="BF1035" t="s">
        <v>574</v>
      </c>
      <c r="BI1035" cm="1">
        <f t="array" ref="BI1035">IFERROR(_xlfn._xlws.FILTER(shifts!A:A,(shifts!B:B=events!AD1035)*(shifts!AG:AG&gt;=events!BK1035)*(shifts!AH:AH&lt;=events!BL1035)),BI1034)</f>
        <v>39</v>
      </c>
      <c r="BJ1035" s="15">
        <f t="shared" si="1525"/>
        <v>2</v>
      </c>
      <c r="BK1035">
        <f t="shared" si="1526"/>
        <v>134</v>
      </c>
      <c r="BL1035">
        <f t="shared" si="1527"/>
        <v>132</v>
      </c>
      <c r="BM1035" s="15">
        <f>SUMIFS(BJ$2:BJ1035,K$2:K1035,"=Intermission")+SUMIFS(BJ$2:BJ1035,K$2:K1035,"=Timeout")</f>
        <v>0</v>
      </c>
      <c r="BN1035">
        <f t="shared" si="1528"/>
        <v>0</v>
      </c>
      <c r="BO1035" s="19">
        <f t="shared" si="1529"/>
        <v>946</v>
      </c>
      <c r="BP1035">
        <f t="shared" si="1530"/>
        <v>941</v>
      </c>
      <c r="BQ1035" s="17">
        <f t="shared" si="1531"/>
        <v>948</v>
      </c>
      <c r="BR1035" t="str">
        <f t="shared" si="1532"/>
        <v>event_team_player_1</v>
      </c>
      <c r="BS1035">
        <f>COUNTIFS(S$3:S1035,"="&amp;S1035,AI$3:AI1035,"="&amp;AI1035)</f>
        <v>1</v>
      </c>
      <c r="BT1035" t="str">
        <f>IFERROR(VLOOKUP(BB1035&amp;BU1035&amp;X1035,game_rosters!U:W,3,FALSE),"")</f>
        <v>P100099</v>
      </c>
      <c r="BU1035" t="str">
        <f t="shared" si="1533"/>
        <v>Outlaws</v>
      </c>
    </row>
    <row r="1036" spans="1:73" x14ac:dyDescent="0.2">
      <c r="A1036">
        <f t="shared" si="1508"/>
        <v>1</v>
      </c>
      <c r="I1036" s="44">
        <v>56</v>
      </c>
      <c r="K1036" t="s">
        <v>7</v>
      </c>
      <c r="L1036" t="s">
        <v>172</v>
      </c>
      <c r="M1036" t="s">
        <v>68</v>
      </c>
      <c r="N1036" t="s">
        <v>595</v>
      </c>
      <c r="S1036">
        <v>539</v>
      </c>
      <c r="T1036" t="s">
        <v>756</v>
      </c>
      <c r="W1036" t="s">
        <v>731</v>
      </c>
      <c r="X1036">
        <v>56</v>
      </c>
      <c r="Z1036">
        <v>1</v>
      </c>
      <c r="AA1036">
        <f t="shared" si="1465"/>
        <v>1539</v>
      </c>
      <c r="AB1036" t="str">
        <f t="shared" si="1466"/>
        <v/>
      </c>
      <c r="AC1036">
        <f t="shared" si="1504"/>
        <v>1539</v>
      </c>
      <c r="AD1036" s="6">
        <v>1</v>
      </c>
      <c r="AE1036" t="s">
        <v>942</v>
      </c>
      <c r="AF1036" t="s">
        <v>746</v>
      </c>
      <c r="AG1036" t="s">
        <v>756</v>
      </c>
      <c r="AH1036" t="s">
        <v>756</v>
      </c>
      <c r="AI1036" t="str">
        <f t="shared" si="1509"/>
        <v>e</v>
      </c>
      <c r="AJ1036" t="str">
        <f t="shared" si="1510"/>
        <v/>
      </c>
      <c r="AK1036" t="str">
        <f t="shared" si="1511"/>
        <v/>
      </c>
      <c r="AL1036" t="str">
        <f t="shared" si="1512"/>
        <v/>
      </c>
      <c r="AM1036" t="str">
        <f t="shared" si="1513"/>
        <v/>
      </c>
      <c r="AN1036" t="str">
        <f t="shared" si="1514"/>
        <v>Away</v>
      </c>
      <c r="AO1036" t="str">
        <f t="shared" si="1515"/>
        <v>a</v>
      </c>
      <c r="AP1036" t="str">
        <f t="shared" si="1516"/>
        <v/>
      </c>
      <c r="AQ1036" t="str">
        <f t="shared" si="1517"/>
        <v/>
      </c>
      <c r="AR1036" t="str">
        <f t="shared" si="1518"/>
        <v>Away</v>
      </c>
      <c r="AS1036" t="str">
        <f t="shared" si="1519"/>
        <v>a</v>
      </c>
      <c r="AT1036" t="str">
        <f t="shared" si="1520"/>
        <v>Offensive</v>
      </c>
      <c r="AU1036" t="str">
        <f t="shared" si="1521"/>
        <v/>
      </c>
      <c r="AV1036" t="str">
        <f t="shared" si="1522"/>
        <v/>
      </c>
      <c r="AW1036" t="str" cm="1">
        <f t="array" ref="AW1036">IFERROR(IF(O1036&lt;&gt;"",O1036,IF(OR($S1036="",$T1036=""),"",IF(O1036&lt;&gt;"",O1036,IF($T1036&lt;&gt;"",_xlfn._xlws.FILTER(O:O,($BU:$BU=$BU1036)*($I:$I=$I1036)*($T:$T=$T1036)*($S:$S=_xlfn.MINIFS($S:$S,$T:$T,"="&amp;$T1036)),"")))))&amp;"",IF(O1036="","",""))&amp;""</f>
        <v/>
      </c>
      <c r="AX1036" t="str" cm="1">
        <f t="array" ref="AX1036">IFERROR(IF(P1036&lt;&gt;"",P1036,IF(OR($S1036="",$T1036=""),"",IF($T1036&lt;&gt;"",_xlfn._xlws.FILTER(P:P,($BU:$BU=$BU1036)*($I:$I=$I1036)*($T:$T=$T1036)*($S:$S=_xlfn.MINIFS($S:$S,$T:$T,"="&amp;$T1036)),""))))&amp;"",IF(P1036="","",""))&amp;""</f>
        <v/>
      </c>
      <c r="AY1036" t="str" cm="1">
        <f t="array" ref="AY1036">IFERROR(IF(Q1036&lt;&gt;"",Q1036,IF(OR($S1036="",$T1036=""),"",IF($T1036&lt;&gt;"",_xlfn._xlws.FILTER(Q:Q,($BU:$BU=$BU1036)*($I:$I=$I1036)*($T:$T=$T1036)*($S:$S=_xlfn.MINIFS($S:$S,$T:$T,"="&amp;$T1036)),""))))&amp;"",IF(Q1036="","",""))&amp;""</f>
        <v/>
      </c>
      <c r="AZ1036" t="str" cm="1">
        <f t="array" ref="AZ1036">IFERROR(IF(R1036&lt;&gt;"",R1036,IF(OR($S1036="",$T1036=""),"",IF($T1036&lt;&gt;"",_xlfn._xlws.FILTER(R:R,($BU:$BU=$BU1036)*($I:$I=$I1036)*($T:$T=$T1036)*($S:$S=_xlfn.MINIFS($S:$S,$T:$T,"="&amp;$T1036)),""))))&amp;"",IF(R1036="","",""))&amp;""</f>
        <v/>
      </c>
      <c r="BA1036" s="6">
        <f t="shared" si="1523"/>
        <v>93</v>
      </c>
      <c r="BB1036">
        <f t="shared" ref="BB1036:BD1036" si="1540">BB1035</f>
        <v>18987</v>
      </c>
      <c r="BC1036" t="str">
        <f t="shared" si="1540"/>
        <v>Velodrome</v>
      </c>
      <c r="BD1036" t="str">
        <f t="shared" si="1540"/>
        <v>Outlaws</v>
      </c>
      <c r="BE1036" t="s">
        <v>7</v>
      </c>
      <c r="BF1036" t="s">
        <v>172</v>
      </c>
      <c r="BI1036" cm="1">
        <f t="array" ref="BI1036">IFERROR(_xlfn._xlws.FILTER(shifts!A:A,(shifts!B:B=events!AD1036)*(shifts!AG:AG&gt;=events!BK1036)*(shifts!AH:AH&lt;=events!BL1036)),BI1035)</f>
        <v>39</v>
      </c>
      <c r="BJ1036" s="15">
        <f t="shared" si="1525"/>
        <v>0</v>
      </c>
      <c r="BK1036">
        <f t="shared" si="1526"/>
        <v>132</v>
      </c>
      <c r="BL1036">
        <f t="shared" si="1527"/>
        <v>132</v>
      </c>
      <c r="BM1036" s="15">
        <f>SUMIFS(BJ$2:BJ1036,K$2:K1036,"=Intermission")+SUMIFS(BJ$2:BJ1036,K$2:K1036,"=Timeout")</f>
        <v>0</v>
      </c>
      <c r="BN1036">
        <f t="shared" si="1528"/>
        <v>0</v>
      </c>
      <c r="BO1036" s="19">
        <f t="shared" si="1529"/>
        <v>948</v>
      </c>
      <c r="BP1036">
        <f t="shared" si="1530"/>
        <v>943</v>
      </c>
      <c r="BQ1036" s="17">
        <f t="shared" si="1531"/>
        <v>948</v>
      </c>
      <c r="BR1036" t="str">
        <f t="shared" si="1532"/>
        <v>event_team_player_1</v>
      </c>
      <c r="BS1036">
        <f>COUNTIFS(S$3:S1036,"="&amp;S1036,AI$3:AI1036,"="&amp;AI1036)</f>
        <v>1</v>
      </c>
      <c r="BT1036" t="str">
        <f>IFERROR(VLOOKUP(BB1036&amp;BU1036&amp;X1036,game_rosters!U:W,3,FALSE),"")</f>
        <v>P100099</v>
      </c>
      <c r="BU1036" t="str">
        <f t="shared" si="1533"/>
        <v>Outlaws</v>
      </c>
    </row>
    <row r="1037" spans="1:73" x14ac:dyDescent="0.2">
      <c r="A1037" t="str">
        <f t="shared" si="1508"/>
        <v/>
      </c>
      <c r="I1037" s="44">
        <v>4</v>
      </c>
      <c r="S1037">
        <v>539</v>
      </c>
      <c r="T1037" t="s">
        <v>756</v>
      </c>
      <c r="X1037">
        <v>4</v>
      </c>
      <c r="Z1037">
        <v>1</v>
      </c>
      <c r="AA1037">
        <f t="shared" si="1465"/>
        <v>1539</v>
      </c>
      <c r="AB1037" t="str">
        <f t="shared" si="1466"/>
        <v/>
      </c>
      <c r="AC1037">
        <f t="shared" si="1504"/>
        <v>1539</v>
      </c>
      <c r="AD1037" s="6">
        <v>1</v>
      </c>
      <c r="AE1037" t="s">
        <v>942</v>
      </c>
      <c r="AF1037" t="s">
        <v>746</v>
      </c>
      <c r="AG1037" t="s">
        <v>756</v>
      </c>
      <c r="AH1037" t="s">
        <v>756</v>
      </c>
      <c r="AI1037" t="str">
        <f t="shared" si="1509"/>
        <v>e</v>
      </c>
      <c r="AJ1037" t="str">
        <f t="shared" si="1510"/>
        <v/>
      </c>
      <c r="AK1037" t="str">
        <f t="shared" si="1511"/>
        <v/>
      </c>
      <c r="AL1037" t="str">
        <f t="shared" si="1512"/>
        <v/>
      </c>
      <c r="AM1037" t="str">
        <f t="shared" si="1513"/>
        <v/>
      </c>
      <c r="AN1037" t="str">
        <f t="shared" si="1514"/>
        <v>Away</v>
      </c>
      <c r="AO1037" t="str">
        <f t="shared" si="1515"/>
        <v>a</v>
      </c>
      <c r="AP1037" t="str">
        <f t="shared" si="1516"/>
        <v/>
      </c>
      <c r="AQ1037" t="str">
        <f t="shared" si="1517"/>
        <v/>
      </c>
      <c r="AR1037" t="str">
        <f t="shared" si="1518"/>
        <v>Away</v>
      </c>
      <c r="AS1037" t="str">
        <f t="shared" si="1519"/>
        <v>a</v>
      </c>
      <c r="AT1037" t="str">
        <f t="shared" si="1520"/>
        <v>Offensive</v>
      </c>
      <c r="AU1037" t="str">
        <f t="shared" si="1521"/>
        <v/>
      </c>
      <c r="AV1037" t="str">
        <f t="shared" si="1522"/>
        <v/>
      </c>
      <c r="AW1037" t="str" cm="1">
        <f t="array" ref="AW1037">IFERROR(IF(O1037&lt;&gt;"",O1037,IF(OR($S1037="",$T1037=""),"",IF(O1037&lt;&gt;"",O1037,IF($T1037&lt;&gt;"",_xlfn._xlws.FILTER(O:O,($BU:$BU=$BU1037)*($I:$I=$I1037)*($T:$T=$T1037)*($S:$S=_xlfn.MINIFS($S:$S,$T:$T,"="&amp;$T1037)),"")))))&amp;"",IF(O1037="","",""))&amp;""</f>
        <v/>
      </c>
      <c r="AX1037" t="str" cm="1">
        <f t="array" ref="AX1037">IFERROR(IF(P1037&lt;&gt;"",P1037,IF(OR($S1037="",$T1037=""),"",IF($T1037&lt;&gt;"",_xlfn._xlws.FILTER(P:P,($BU:$BU=$BU1037)*($I:$I=$I1037)*($T:$T=$T1037)*($S:$S=_xlfn.MINIFS($S:$S,$T:$T,"="&amp;$T1037)),""))))&amp;"",IF(P1037="","",""))&amp;""</f>
        <v/>
      </c>
      <c r="AY1037" t="str" cm="1">
        <f t="array" ref="AY1037">IFERROR(IF(Q1037&lt;&gt;"",Q1037,IF(OR($S1037="",$T1037=""),"",IF($T1037&lt;&gt;"",_xlfn._xlws.FILTER(Q:Q,($BU:$BU=$BU1037)*($I:$I=$I1037)*($T:$T=$T1037)*($S:$S=_xlfn.MINIFS($S:$S,$T:$T,"="&amp;$T1037)),""))))&amp;"",IF(Q1037="","",""))&amp;""</f>
        <v/>
      </c>
      <c r="AZ1037" t="str" cm="1">
        <f t="array" ref="AZ1037">IFERROR(IF(R1037&lt;&gt;"",R1037,IF(OR($S1037="",$T1037=""),"",IF($T1037&lt;&gt;"",_xlfn._xlws.FILTER(R:R,($BU:$BU=$BU1037)*($I:$I=$I1037)*($T:$T=$T1037)*($S:$S=_xlfn.MINIFS($S:$S,$T:$T,"="&amp;$T1037)),""))))&amp;"",IF(R1037="","",""))&amp;""</f>
        <v/>
      </c>
      <c r="BA1037" s="6">
        <f t="shared" si="1523"/>
        <v>93</v>
      </c>
      <c r="BB1037">
        <f t="shared" ref="BB1037:BD1037" si="1541">BB1036</f>
        <v>18987</v>
      </c>
      <c r="BC1037" t="str">
        <f t="shared" si="1541"/>
        <v>Velodrome</v>
      </c>
      <c r="BD1037" t="str">
        <f t="shared" si="1541"/>
        <v>Outlaws</v>
      </c>
      <c r="BE1037" t="s">
        <v>7</v>
      </c>
      <c r="BF1037" t="s">
        <v>172</v>
      </c>
      <c r="BI1037" cm="1">
        <f t="array" ref="BI1037">IFERROR(_xlfn._xlws.FILTER(shifts!A:A,(shifts!B:B=events!AD1037)*(shifts!AG:AG&gt;=events!BK1037)*(shifts!AH:AH&lt;=events!BL1037)),BI1036)</f>
        <v>39</v>
      </c>
      <c r="BJ1037" s="15">
        <f t="shared" si="1525"/>
        <v>0</v>
      </c>
      <c r="BK1037">
        <f t="shared" si="1526"/>
        <v>132</v>
      </c>
      <c r="BL1037">
        <f t="shared" si="1527"/>
        <v>132</v>
      </c>
      <c r="BM1037" s="15">
        <f>SUMIFS(BJ$2:BJ1037,K$2:K1037,"=Intermission")+SUMIFS(BJ$2:BJ1037,K$2:K1037,"=Timeout")</f>
        <v>0</v>
      </c>
      <c r="BN1037">
        <f t="shared" si="1528"/>
        <v>0</v>
      </c>
      <c r="BO1037" s="19">
        <f t="shared" si="1529"/>
        <v>948</v>
      </c>
      <c r="BP1037">
        <f t="shared" si="1530"/>
        <v>943</v>
      </c>
      <c r="BQ1037" s="17">
        <f t="shared" si="1531"/>
        <v>948</v>
      </c>
      <c r="BR1037" t="str">
        <f t="shared" si="1532"/>
        <v>event_team_player_2</v>
      </c>
      <c r="BS1037">
        <f>COUNTIFS(S$3:S1037,"="&amp;S1037,AI$3:AI1037,"="&amp;AI1037)</f>
        <v>2</v>
      </c>
      <c r="BT1037" t="str">
        <f>IFERROR(VLOOKUP(BB1037&amp;BU1037&amp;X1037,game_rosters!U:W,3,FALSE),"")</f>
        <v>P100032</v>
      </c>
      <c r="BU1037" t="str">
        <f t="shared" si="1533"/>
        <v>Outlaws</v>
      </c>
    </row>
    <row r="1038" spans="1:73" x14ac:dyDescent="0.2">
      <c r="A1038">
        <f t="shared" si="1508"/>
        <v>1</v>
      </c>
      <c r="I1038" s="44">
        <v>4</v>
      </c>
      <c r="K1038" t="s">
        <v>7</v>
      </c>
      <c r="L1038" t="s">
        <v>192</v>
      </c>
      <c r="M1038" t="s">
        <v>65</v>
      </c>
      <c r="N1038" t="s">
        <v>594</v>
      </c>
      <c r="S1038">
        <v>540</v>
      </c>
      <c r="T1038">
        <v>92</v>
      </c>
      <c r="W1038" t="s">
        <v>731</v>
      </c>
      <c r="X1038">
        <v>4</v>
      </c>
      <c r="Z1038">
        <v>1</v>
      </c>
      <c r="AA1038">
        <f t="shared" si="1465"/>
        <v>1540</v>
      </c>
      <c r="AB1038">
        <f t="shared" si="1466"/>
        <v>9092</v>
      </c>
      <c r="AC1038">
        <f t="shared" si="1504"/>
        <v>9092</v>
      </c>
      <c r="AD1038" s="6">
        <v>1</v>
      </c>
      <c r="AE1038" t="s">
        <v>942</v>
      </c>
      <c r="AF1038" t="s">
        <v>754</v>
      </c>
      <c r="AG1038" t="s">
        <v>756</v>
      </c>
      <c r="AH1038" t="s">
        <v>756</v>
      </c>
      <c r="AI1038" t="str">
        <f t="shared" si="1509"/>
        <v>e</v>
      </c>
      <c r="AJ1038" t="str">
        <f t="shared" si="1510"/>
        <v/>
      </c>
      <c r="AK1038" t="str">
        <f t="shared" si="1511"/>
        <v/>
      </c>
      <c r="AL1038" t="str">
        <f t="shared" si="1512"/>
        <v/>
      </c>
      <c r="AM1038" t="str">
        <f t="shared" si="1513"/>
        <v/>
      </c>
      <c r="AN1038" t="str">
        <f t="shared" si="1514"/>
        <v>Away</v>
      </c>
      <c r="AO1038" t="str">
        <f t="shared" si="1515"/>
        <v>a</v>
      </c>
      <c r="AP1038" t="str">
        <f t="shared" si="1516"/>
        <v/>
      </c>
      <c r="AQ1038" t="str">
        <f t="shared" si="1517"/>
        <v/>
      </c>
      <c r="AR1038" t="str">
        <f t="shared" si="1518"/>
        <v>Away</v>
      </c>
      <c r="AS1038" t="str">
        <f t="shared" si="1519"/>
        <v>a</v>
      </c>
      <c r="AT1038" t="str">
        <f t="shared" si="1520"/>
        <v>Offensive</v>
      </c>
      <c r="AU1038" t="str">
        <f t="shared" si="1521"/>
        <v/>
      </c>
      <c r="AV1038" t="str">
        <f t="shared" si="1522"/>
        <v/>
      </c>
      <c r="AW1038" t="str" cm="1">
        <f t="array" ref="AW1038">IFERROR(IF(O1038&lt;&gt;"",O1038,IF(OR($S1038="",$T1038=""),"",IF(O1038&lt;&gt;"",O1038,IF($T1038&lt;&gt;"",_xlfn._xlws.FILTER(O:O,($BU:$BU=$BU1038)*($I:$I=$I1038)*($T:$T=$T1038)*($S:$S=_xlfn.MINIFS($S:$S,$T:$T,"="&amp;$T1038)),"")))))&amp;"",IF(O1038="","",""))&amp;""</f>
        <v/>
      </c>
      <c r="AX1038" t="str" cm="1">
        <f t="array" ref="AX1038">IFERROR(IF(P1038&lt;&gt;"",P1038,IF(OR($S1038="",$T1038=""),"",IF($T1038&lt;&gt;"",_xlfn._xlws.FILTER(P:P,($BU:$BU=$BU1038)*($I:$I=$I1038)*($T:$T=$T1038)*($S:$S=_xlfn.MINIFS($S:$S,$T:$T,"="&amp;$T1038)),""))))&amp;"",IF(P1038="","",""))&amp;""</f>
        <v/>
      </c>
      <c r="AY1038" t="str" cm="1">
        <f t="array" ref="AY1038">IFERROR(IF(Q1038&lt;&gt;"",Q1038,IF(OR($S1038="",$T1038=""),"",IF($T1038&lt;&gt;"",_xlfn._xlws.FILTER(Q:Q,($BU:$BU=$BU1038)*($I:$I=$I1038)*($T:$T=$T1038)*($S:$S=_xlfn.MINIFS($S:$S,$T:$T,"="&amp;$T1038)),""))))&amp;"",IF(Q1038="","",""))&amp;""</f>
        <v/>
      </c>
      <c r="AZ1038" t="str" cm="1">
        <f t="array" ref="AZ1038">IFERROR(IF(R1038&lt;&gt;"",R1038,IF(OR($S1038="",$T1038=""),"",IF($T1038&lt;&gt;"",_xlfn._xlws.FILTER(R:R,($BU:$BU=$BU1038)*($I:$I=$I1038)*($T:$T=$T1038)*($S:$S=_xlfn.MINIFS($S:$S,$T:$T,"="&amp;$T1038)),""))))&amp;"",IF(R1038="","",""))&amp;""</f>
        <v/>
      </c>
      <c r="BA1038" s="6">
        <f t="shared" si="1523"/>
        <v>93</v>
      </c>
      <c r="BB1038">
        <f t="shared" ref="BB1038:BD1038" si="1542">BB1037</f>
        <v>18987</v>
      </c>
      <c r="BC1038" t="str">
        <f t="shared" si="1542"/>
        <v>Velodrome</v>
      </c>
      <c r="BD1038" t="str">
        <f t="shared" si="1542"/>
        <v>Outlaws</v>
      </c>
      <c r="BE1038" t="s">
        <v>7</v>
      </c>
      <c r="BF1038" t="s">
        <v>192</v>
      </c>
      <c r="BI1038" cm="1">
        <f t="array" ref="BI1038">IFERROR(_xlfn._xlws.FILTER(shifts!A:A,(shifts!B:B=events!AD1038)*(shifts!AG:AG&gt;=events!BK1038)*(shifts!AH:AH&lt;=events!BL1038)),BI1037)</f>
        <v>39</v>
      </c>
      <c r="BJ1038" s="15">
        <f t="shared" si="1525"/>
        <v>0</v>
      </c>
      <c r="BK1038">
        <f t="shared" si="1526"/>
        <v>131</v>
      </c>
      <c r="BL1038">
        <f t="shared" si="1527"/>
        <v>131</v>
      </c>
      <c r="BM1038" s="15">
        <f>SUMIFS(BJ$2:BJ1038,K$2:K1038,"=Intermission")+SUMIFS(BJ$2:BJ1038,K$2:K1038,"=Timeout")</f>
        <v>0</v>
      </c>
      <c r="BN1038">
        <f t="shared" si="1528"/>
        <v>0</v>
      </c>
      <c r="BO1038" s="19">
        <f t="shared" si="1529"/>
        <v>949</v>
      </c>
      <c r="BP1038">
        <f t="shared" si="1530"/>
        <v>944</v>
      </c>
      <c r="BQ1038" s="17">
        <f t="shared" si="1531"/>
        <v>949</v>
      </c>
      <c r="BR1038" t="str">
        <f t="shared" si="1532"/>
        <v>event_team_player_1</v>
      </c>
      <c r="BS1038">
        <f>COUNTIFS(S$3:S1038,"="&amp;S1038,AI$3:AI1038,"="&amp;AI1038)</f>
        <v>1</v>
      </c>
      <c r="BT1038" t="str">
        <f>IFERROR(VLOOKUP(BB1038&amp;BU1038&amp;X1038,game_rosters!U:W,3,FALSE),"")</f>
        <v>P100032</v>
      </c>
      <c r="BU1038" t="str">
        <f t="shared" si="1533"/>
        <v>Outlaws</v>
      </c>
    </row>
    <row r="1039" spans="1:73" x14ac:dyDescent="0.2">
      <c r="A1039" t="str">
        <f t="shared" si="1508"/>
        <v/>
      </c>
      <c r="I1039" s="44">
        <v>70</v>
      </c>
      <c r="S1039">
        <v>540</v>
      </c>
      <c r="T1039">
        <v>92</v>
      </c>
      <c r="X1039">
        <v>70</v>
      </c>
      <c r="AA1039">
        <f t="shared" si="1465"/>
        <v>1540</v>
      </c>
      <c r="AB1039">
        <f t="shared" si="1466"/>
        <v>9092</v>
      </c>
      <c r="AC1039">
        <f t="shared" si="1504"/>
        <v>9092</v>
      </c>
      <c r="AD1039" s="6">
        <v>1</v>
      </c>
      <c r="AE1039" t="s">
        <v>942</v>
      </c>
      <c r="AF1039" t="s">
        <v>754</v>
      </c>
      <c r="AG1039" t="s">
        <v>756</v>
      </c>
      <c r="AH1039" t="s">
        <v>756</v>
      </c>
      <c r="AI1039" t="str">
        <f t="shared" si="1509"/>
        <v>o</v>
      </c>
      <c r="AJ1039" t="str">
        <f t="shared" si="1510"/>
        <v/>
      </c>
      <c r="AK1039" t="str">
        <f t="shared" si="1511"/>
        <v/>
      </c>
      <c r="AL1039" t="str">
        <f t="shared" si="1512"/>
        <v/>
      </c>
      <c r="AM1039" t="str">
        <f t="shared" si="1513"/>
        <v/>
      </c>
      <c r="AN1039" t="str">
        <f t="shared" si="1514"/>
        <v>Away</v>
      </c>
      <c r="AO1039" t="str">
        <f t="shared" si="1515"/>
        <v>a</v>
      </c>
      <c r="AP1039" t="str">
        <f t="shared" si="1516"/>
        <v/>
      </c>
      <c r="AQ1039" t="str">
        <f t="shared" si="1517"/>
        <v/>
      </c>
      <c r="AR1039" t="str">
        <f t="shared" si="1518"/>
        <v>Away</v>
      </c>
      <c r="AS1039" t="str">
        <f t="shared" si="1519"/>
        <v>a</v>
      </c>
      <c r="AT1039" t="str">
        <f t="shared" si="1520"/>
        <v>Defensive</v>
      </c>
      <c r="AU1039" t="str">
        <f t="shared" si="1521"/>
        <v/>
      </c>
      <c r="AV1039" t="str">
        <f t="shared" si="1522"/>
        <v/>
      </c>
      <c r="AW1039" t="str" cm="1">
        <f t="array" ref="AW1039">IFERROR(IF(O1039&lt;&gt;"",O1039,IF(OR($S1039="",$T1039=""),"",IF(O1039&lt;&gt;"",O1039,IF($T1039&lt;&gt;"",_xlfn._xlws.FILTER(O:O,($BU:$BU=$BU1039)*($I:$I=$I1039)*($T:$T=$T1039)*($S:$S=_xlfn.MINIFS($S:$S,$T:$T,"="&amp;$T1039)),"")))))&amp;"",IF(O1039="","",""))&amp;""</f>
        <v/>
      </c>
      <c r="AX1039" t="str" cm="1">
        <f t="array" ref="AX1039">IFERROR(IF(P1039&lt;&gt;"",P1039,IF(OR($S1039="",$T1039=""),"",IF($T1039&lt;&gt;"",_xlfn._xlws.FILTER(P:P,($BU:$BU=$BU1039)*($I:$I=$I1039)*($T:$T=$T1039)*($S:$S=_xlfn.MINIFS($S:$S,$T:$T,"="&amp;$T1039)),""))))&amp;"",IF(P1039="","",""))&amp;""</f>
        <v/>
      </c>
      <c r="AY1039" t="str" cm="1">
        <f t="array" ref="AY1039">IFERROR(IF(Q1039&lt;&gt;"",Q1039,IF(OR($S1039="",$T1039=""),"",IF($T1039&lt;&gt;"",_xlfn._xlws.FILTER(Q:Q,($BU:$BU=$BU1039)*($I:$I=$I1039)*($T:$T=$T1039)*($S:$S=_xlfn.MINIFS($S:$S,$T:$T,"="&amp;$T1039)),""))))&amp;"",IF(Q1039="","",""))&amp;""</f>
        <v/>
      </c>
      <c r="AZ1039" t="str" cm="1">
        <f t="array" ref="AZ1039">IFERROR(IF(R1039&lt;&gt;"",R1039,IF(OR($S1039="",$T1039=""),"",IF($T1039&lt;&gt;"",_xlfn._xlws.FILTER(R:R,($BU:$BU=$BU1039)*($I:$I=$I1039)*($T:$T=$T1039)*($S:$S=_xlfn.MINIFS($S:$S,$T:$T,"="&amp;$T1039)),""))))&amp;"",IF(R1039="","",""))&amp;""</f>
        <v/>
      </c>
      <c r="BA1039" s="6">
        <f t="shared" si="1523"/>
        <v>93</v>
      </c>
      <c r="BB1039">
        <f t="shared" ref="BB1039:BD1039" si="1543">BB1038</f>
        <v>18987</v>
      </c>
      <c r="BC1039" t="str">
        <f t="shared" si="1543"/>
        <v>Velodrome</v>
      </c>
      <c r="BD1039" t="str">
        <f t="shared" si="1543"/>
        <v>Outlaws</v>
      </c>
      <c r="BE1039" t="s">
        <v>7</v>
      </c>
      <c r="BF1039" t="s">
        <v>192</v>
      </c>
      <c r="BI1039" cm="1">
        <f t="array" ref="BI1039">IFERROR(_xlfn._xlws.FILTER(shifts!A:A,(shifts!B:B=events!AD1039)*(shifts!AG:AG&gt;=events!BK1039)*(shifts!AH:AH&lt;=events!BL1039)),BI1038)</f>
        <v>39</v>
      </c>
      <c r="BJ1039" s="15">
        <f t="shared" si="1525"/>
        <v>0</v>
      </c>
      <c r="BK1039">
        <f t="shared" si="1526"/>
        <v>131</v>
      </c>
      <c r="BL1039">
        <f t="shared" si="1527"/>
        <v>131</v>
      </c>
      <c r="BM1039" s="15">
        <f>SUMIFS(BJ$2:BJ1039,K$2:K1039,"=Intermission")+SUMIFS(BJ$2:BJ1039,K$2:K1039,"=Timeout")</f>
        <v>0</v>
      </c>
      <c r="BN1039">
        <f t="shared" si="1528"/>
        <v>0</v>
      </c>
      <c r="BO1039" s="19">
        <f t="shared" si="1529"/>
        <v>949</v>
      </c>
      <c r="BP1039">
        <f t="shared" si="1530"/>
        <v>944</v>
      </c>
      <c r="BQ1039" s="17">
        <f t="shared" si="1531"/>
        <v>949</v>
      </c>
      <c r="BR1039" t="str">
        <f t="shared" si="1532"/>
        <v>opp_team_player_1</v>
      </c>
      <c r="BS1039">
        <f>COUNTIFS(S$3:S1039,"="&amp;S1039,AI$3:AI1039,"="&amp;AI1039)</f>
        <v>1</v>
      </c>
      <c r="BT1039" t="str">
        <f>IFERROR(VLOOKUP(BB1039&amp;BU1039&amp;X1039,game_rosters!U:W,3,FALSE),"")</f>
        <v>P100001</v>
      </c>
      <c r="BU1039" t="str">
        <f t="shared" si="1533"/>
        <v>Velodrome</v>
      </c>
    </row>
    <row r="1040" spans="1:73" x14ac:dyDescent="0.2">
      <c r="A1040">
        <f t="shared" si="1508"/>
        <v>1</v>
      </c>
      <c r="I1040" s="44">
        <v>4</v>
      </c>
      <c r="K1040" t="s">
        <v>11</v>
      </c>
      <c r="L1040" t="s">
        <v>187</v>
      </c>
      <c r="M1040" t="s">
        <v>105</v>
      </c>
      <c r="S1040">
        <v>541</v>
      </c>
      <c r="T1040">
        <v>92</v>
      </c>
      <c r="W1040" t="s">
        <v>731</v>
      </c>
      <c r="X1040">
        <v>4</v>
      </c>
      <c r="Z1040">
        <v>1</v>
      </c>
      <c r="AA1040">
        <f t="shared" si="1465"/>
        <v>1541</v>
      </c>
      <c r="AB1040">
        <f t="shared" si="1466"/>
        <v>9092</v>
      </c>
      <c r="AC1040">
        <f t="shared" si="1504"/>
        <v>9092</v>
      </c>
      <c r="AD1040" s="6">
        <v>1</v>
      </c>
      <c r="AE1040" t="s">
        <v>942</v>
      </c>
      <c r="AF1040" t="s">
        <v>912</v>
      </c>
      <c r="AG1040" t="s">
        <v>756</v>
      </c>
      <c r="AH1040" t="s">
        <v>756</v>
      </c>
      <c r="AI1040" t="str">
        <f t="shared" si="1509"/>
        <v>e</v>
      </c>
      <c r="AJ1040" t="str">
        <f t="shared" si="1510"/>
        <v/>
      </c>
      <c r="AK1040" t="str">
        <f t="shared" si="1511"/>
        <v/>
      </c>
      <c r="AL1040" t="str">
        <f t="shared" si="1512"/>
        <v/>
      </c>
      <c r="AM1040" t="str">
        <f t="shared" si="1513"/>
        <v/>
      </c>
      <c r="AN1040" t="str">
        <f t="shared" si="1514"/>
        <v>Away</v>
      </c>
      <c r="AO1040" t="str">
        <f t="shared" si="1515"/>
        <v>a</v>
      </c>
      <c r="AP1040" t="str">
        <f t="shared" si="1516"/>
        <v/>
      </c>
      <c r="AQ1040" t="str">
        <f t="shared" si="1517"/>
        <v/>
      </c>
      <c r="AR1040" t="str">
        <f t="shared" si="1518"/>
        <v>Away</v>
      </c>
      <c r="AS1040" t="str">
        <f t="shared" si="1519"/>
        <v>a</v>
      </c>
      <c r="AT1040" t="str">
        <f t="shared" si="1520"/>
        <v/>
      </c>
      <c r="AU1040" t="str">
        <f t="shared" si="1521"/>
        <v/>
      </c>
      <c r="AV1040" t="str">
        <f t="shared" si="1522"/>
        <v/>
      </c>
      <c r="AW1040" t="str" cm="1">
        <f t="array" ref="AW1040">IFERROR(IF(O1040&lt;&gt;"",O1040,IF(OR($S1040="",$T1040=""),"",IF(O1040&lt;&gt;"",O1040,IF($T1040&lt;&gt;"",_xlfn._xlws.FILTER(O:O,($BU:$BU=$BU1040)*($I:$I=$I1040)*($T:$T=$T1040)*($S:$S=_xlfn.MINIFS($S:$S,$T:$T,"="&amp;$T1040)),"")))))&amp;"",IF(O1040="","",""))&amp;""</f>
        <v/>
      </c>
      <c r="AX1040" t="str" cm="1">
        <f t="array" ref="AX1040">IFERROR(IF(P1040&lt;&gt;"",P1040,IF(OR($S1040="",$T1040=""),"",IF($T1040&lt;&gt;"",_xlfn._xlws.FILTER(P:P,($BU:$BU=$BU1040)*($I:$I=$I1040)*($T:$T=$T1040)*($S:$S=_xlfn.MINIFS($S:$S,$T:$T,"="&amp;$T1040)),""))))&amp;"",IF(P1040="","",""))&amp;""</f>
        <v/>
      </c>
      <c r="AY1040" t="str" cm="1">
        <f t="array" ref="AY1040">IFERROR(IF(Q1040&lt;&gt;"",Q1040,IF(OR($S1040="",$T1040=""),"",IF($T1040&lt;&gt;"",_xlfn._xlws.FILTER(Q:Q,($BU:$BU=$BU1040)*($I:$I=$I1040)*($T:$T=$T1040)*($S:$S=_xlfn.MINIFS($S:$S,$T:$T,"="&amp;$T1040)),""))))&amp;"",IF(Q1040="","",""))&amp;""</f>
        <v/>
      </c>
      <c r="AZ1040" t="str" cm="1">
        <f t="array" ref="AZ1040">IFERROR(IF(R1040&lt;&gt;"",R1040,IF(OR($S1040="",$T1040=""),"",IF($T1040&lt;&gt;"",_xlfn._xlws.FILTER(R:R,($BU:$BU=$BU1040)*($I:$I=$I1040)*($T:$T=$T1040)*($S:$S=_xlfn.MINIFS($S:$S,$T:$T,"="&amp;$T1040)),""))))&amp;"",IF(R1040="","",""))&amp;""</f>
        <v/>
      </c>
      <c r="BA1040" s="6">
        <f t="shared" si="1523"/>
        <v>93</v>
      </c>
      <c r="BB1040">
        <f t="shared" ref="BB1040:BD1040" si="1544">BB1039</f>
        <v>18987</v>
      </c>
      <c r="BC1040" t="str">
        <f t="shared" si="1544"/>
        <v>Velodrome</v>
      </c>
      <c r="BD1040" t="str">
        <f t="shared" si="1544"/>
        <v>Outlaws</v>
      </c>
      <c r="BE1040" t="s">
        <v>11</v>
      </c>
      <c r="BF1040" t="s">
        <v>187</v>
      </c>
      <c r="BI1040" t="e" cm="1" vm="1">
        <f t="array" aca="1" ref="BI1040" ca="1">IFERROR(_xlfn._xlws.FILTER(shifts!A:A,(shifts!B:B=events!AD1040)*(shifts!AG:AG&gt;=events!BK1040)*(shifts!AH:AH&lt;=events!BL1040)),BI1039)</f>
        <v>#VALUE!</v>
      </c>
      <c r="BJ1040" s="15">
        <f t="shared" si="1525"/>
        <v>0</v>
      </c>
      <c r="BK1040">
        <f t="shared" si="1526"/>
        <v>129</v>
      </c>
      <c r="BL1040">
        <f t="shared" si="1527"/>
        <v>129</v>
      </c>
      <c r="BM1040" s="15">
        <f>SUMIFS(BJ$2:BJ1040,K$2:K1040,"=Intermission")+SUMIFS(BJ$2:BJ1040,K$2:K1040,"=Timeout")</f>
        <v>0</v>
      </c>
      <c r="BN1040">
        <f t="shared" si="1528"/>
        <v>0</v>
      </c>
      <c r="BO1040" s="19">
        <f t="shared" si="1529"/>
        <v>951</v>
      </c>
      <c r="BP1040">
        <f t="shared" si="1530"/>
        <v>946</v>
      </c>
      <c r="BQ1040" s="17">
        <f t="shared" si="1531"/>
        <v>951</v>
      </c>
      <c r="BR1040" t="str">
        <f t="shared" si="1532"/>
        <v>event_team_player_1</v>
      </c>
      <c r="BS1040">
        <f>COUNTIFS(S$3:S1040,"="&amp;S1040,AI$3:AI1040,"="&amp;AI1040)</f>
        <v>1</v>
      </c>
      <c r="BT1040" t="str">
        <f>IFERROR(VLOOKUP(BB1040&amp;BU1040&amp;X1040,game_rosters!U:W,3,FALSE),"")</f>
        <v>P100032</v>
      </c>
      <c r="BU1040" t="str">
        <f t="shared" si="1533"/>
        <v>Outlaws</v>
      </c>
    </row>
    <row r="1041" spans="1:73" x14ac:dyDescent="0.2">
      <c r="A1041">
        <f t="shared" si="1508"/>
        <v>1</v>
      </c>
      <c r="I1041" s="44">
        <v>4</v>
      </c>
      <c r="K1041" t="s">
        <v>241</v>
      </c>
      <c r="S1041">
        <v>542</v>
      </c>
      <c r="T1041">
        <v>92</v>
      </c>
      <c r="W1041" t="s">
        <v>731</v>
      </c>
      <c r="X1041">
        <v>4</v>
      </c>
      <c r="Z1041">
        <v>1</v>
      </c>
      <c r="AA1041">
        <f t="shared" si="1465"/>
        <v>1542</v>
      </c>
      <c r="AB1041">
        <f t="shared" si="1466"/>
        <v>9092</v>
      </c>
      <c r="AC1041">
        <f t="shared" si="1504"/>
        <v>9092</v>
      </c>
      <c r="AD1041" s="6">
        <v>1</v>
      </c>
      <c r="AE1041" t="s">
        <v>942</v>
      </c>
      <c r="AF1041" t="s">
        <v>912</v>
      </c>
      <c r="AG1041" t="s">
        <v>943</v>
      </c>
      <c r="AH1041" t="s">
        <v>900</v>
      </c>
      <c r="AI1041" t="str">
        <f t="shared" si="1509"/>
        <v>e</v>
      </c>
      <c r="AJ1041" t="str">
        <f t="shared" si="1510"/>
        <v/>
      </c>
      <c r="AK1041" t="str">
        <f t="shared" si="1511"/>
        <v/>
      </c>
      <c r="AL1041" t="str">
        <f t="shared" si="1512"/>
        <v/>
      </c>
      <c r="AM1041" t="str">
        <f t="shared" si="1513"/>
        <v/>
      </c>
      <c r="AN1041" t="str">
        <f t="shared" si="1514"/>
        <v>Away</v>
      </c>
      <c r="AO1041" t="str">
        <f t="shared" si="1515"/>
        <v>a</v>
      </c>
      <c r="AP1041" t="str">
        <f t="shared" si="1516"/>
        <v/>
      </c>
      <c r="AQ1041" t="str">
        <f t="shared" si="1517"/>
        <v/>
      </c>
      <c r="AR1041" t="str">
        <f t="shared" si="1518"/>
        <v>Away</v>
      </c>
      <c r="AS1041" t="str">
        <f t="shared" si="1519"/>
        <v>a</v>
      </c>
      <c r="AT1041" t="str">
        <f t="shared" si="1520"/>
        <v/>
      </c>
      <c r="AU1041" t="str">
        <f t="shared" si="1521"/>
        <v/>
      </c>
      <c r="AV1041" t="str">
        <f t="shared" si="1522"/>
        <v/>
      </c>
      <c r="AW1041" t="str" cm="1">
        <f t="array" ref="AW1041">IFERROR(IF(O1041&lt;&gt;"",O1041,IF(OR($S1041="",$T1041=""),"",IF(O1041&lt;&gt;"",O1041,IF($T1041&lt;&gt;"",_xlfn._xlws.FILTER(O:O,($BU:$BU=$BU1041)*($I:$I=$I1041)*($T:$T=$T1041)*($S:$S=_xlfn.MINIFS($S:$S,$T:$T,"="&amp;$T1041)),"")))))&amp;"",IF(O1041="","",""))&amp;""</f>
        <v/>
      </c>
      <c r="AX1041" t="str" cm="1">
        <f t="array" ref="AX1041">IFERROR(IF(P1041&lt;&gt;"",P1041,IF(OR($S1041="",$T1041=""),"",IF($T1041&lt;&gt;"",_xlfn._xlws.FILTER(P:P,($BU:$BU=$BU1041)*($I:$I=$I1041)*($T:$T=$T1041)*($S:$S=_xlfn.MINIFS($S:$S,$T:$T,"="&amp;$T1041)),""))))&amp;"",IF(P1041="","",""))&amp;""</f>
        <v/>
      </c>
      <c r="AY1041" t="str" cm="1">
        <f t="array" ref="AY1041">IFERROR(IF(Q1041&lt;&gt;"",Q1041,IF(OR($S1041="",$T1041=""),"",IF($T1041&lt;&gt;"",_xlfn._xlws.FILTER(Q:Q,($BU:$BU=$BU1041)*($I:$I=$I1041)*($T:$T=$T1041)*($S:$S=_xlfn.MINIFS($S:$S,$T:$T,"="&amp;$T1041)),""))))&amp;"",IF(Q1041="","",""))&amp;""</f>
        <v/>
      </c>
      <c r="AZ1041" t="str" cm="1">
        <f t="array" ref="AZ1041">IFERROR(IF(R1041&lt;&gt;"",R1041,IF(OR($S1041="",$T1041=""),"",IF($T1041&lt;&gt;"",_xlfn._xlws.FILTER(R:R,($BU:$BU=$BU1041)*($I:$I=$I1041)*($T:$T=$T1041)*($S:$S=_xlfn.MINIFS($S:$S,$T:$T,"="&amp;$T1041)),""))))&amp;"",IF(R1041="","",""))&amp;""</f>
        <v/>
      </c>
      <c r="BA1041" s="6">
        <f t="shared" si="1523"/>
        <v>93</v>
      </c>
      <c r="BB1041">
        <f t="shared" ref="BB1041:BD1041" si="1545">BB1040</f>
        <v>18987</v>
      </c>
      <c r="BC1041" t="str">
        <f t="shared" si="1545"/>
        <v>Velodrome</v>
      </c>
      <c r="BD1041" t="str">
        <f t="shared" si="1545"/>
        <v>Outlaws</v>
      </c>
      <c r="BE1041" t="s">
        <v>241</v>
      </c>
      <c r="BF1041" t="s">
        <v>756</v>
      </c>
      <c r="BI1041" cm="1">
        <f t="array" aca="1" ref="BI1041" ca="1">IFERROR(_xlfn._xlws.FILTER(shifts!A:A,(shifts!B:B=events!AD1041)*(shifts!AG:AG&gt;=events!BK1041)*(shifts!AH:AH&lt;=events!BL1041)),BI1040)</f>
        <v>40</v>
      </c>
      <c r="BJ1041" s="15">
        <f t="shared" si="1525"/>
        <v>24</v>
      </c>
      <c r="BK1041">
        <f t="shared" si="1526"/>
        <v>129</v>
      </c>
      <c r="BL1041">
        <f t="shared" si="1527"/>
        <v>105</v>
      </c>
      <c r="BM1041" s="15">
        <f>SUMIFS(BJ$2:BJ1041,K$2:K1041,"=Intermission")+SUMIFS(BJ$2:BJ1041,K$2:K1041,"=Timeout")</f>
        <v>0</v>
      </c>
      <c r="BN1041">
        <f t="shared" si="1528"/>
        <v>0</v>
      </c>
      <c r="BO1041" s="19">
        <f t="shared" si="1529"/>
        <v>951</v>
      </c>
      <c r="BP1041">
        <f t="shared" si="1530"/>
        <v>946</v>
      </c>
      <c r="BQ1041" s="17">
        <f t="shared" si="1531"/>
        <v>975</v>
      </c>
      <c r="BR1041" t="str">
        <f t="shared" si="1532"/>
        <v>event_team_player_1</v>
      </c>
      <c r="BS1041">
        <f>COUNTIFS(S$3:S1041,"="&amp;S1041,AI$3:AI1041,"="&amp;AI1041)</f>
        <v>1</v>
      </c>
      <c r="BT1041" t="str">
        <f>IFERROR(VLOOKUP(BB1041&amp;BU1041&amp;X1041,game_rosters!U:W,3,FALSE),"")</f>
        <v>P100032</v>
      </c>
      <c r="BU1041" t="str">
        <f t="shared" si="1533"/>
        <v>Outlaws</v>
      </c>
    </row>
    <row r="1042" spans="1:73" x14ac:dyDescent="0.2">
      <c r="A1042">
        <f t="shared" si="1508"/>
        <v>1</v>
      </c>
      <c r="I1042" s="44">
        <v>42</v>
      </c>
      <c r="K1042" t="s">
        <v>5</v>
      </c>
      <c r="L1042" t="s">
        <v>236</v>
      </c>
      <c r="S1042">
        <v>543</v>
      </c>
      <c r="T1042" t="s">
        <v>756</v>
      </c>
      <c r="W1042" t="s">
        <v>735</v>
      </c>
      <c r="X1042">
        <v>42</v>
      </c>
      <c r="Z1042">
        <v>1</v>
      </c>
      <c r="AA1042">
        <f t="shared" si="1465"/>
        <v>1543</v>
      </c>
      <c r="AB1042" t="str">
        <f t="shared" si="1466"/>
        <v/>
      </c>
      <c r="AC1042">
        <f t="shared" si="1504"/>
        <v>1543</v>
      </c>
      <c r="AD1042" s="6">
        <v>1</v>
      </c>
      <c r="AE1042" t="s">
        <v>943</v>
      </c>
      <c r="AF1042" t="s">
        <v>900</v>
      </c>
      <c r="AG1042" t="s">
        <v>756</v>
      </c>
      <c r="AH1042" t="s">
        <v>756</v>
      </c>
      <c r="AI1042" t="str">
        <f t="shared" si="1509"/>
        <v>e</v>
      </c>
      <c r="AJ1042" t="str">
        <f t="shared" si="1510"/>
        <v/>
      </c>
      <c r="AK1042" t="str">
        <f t="shared" si="1511"/>
        <v/>
      </c>
      <c r="AL1042" t="str">
        <f t="shared" si="1512"/>
        <v/>
      </c>
      <c r="AM1042" t="str">
        <f t="shared" si="1513"/>
        <v/>
      </c>
      <c r="AN1042" t="str">
        <f t="shared" si="1514"/>
        <v>Home</v>
      </c>
      <c r="AO1042" t="str">
        <f t="shared" si="1515"/>
        <v>h</v>
      </c>
      <c r="AP1042" t="str">
        <f t="shared" si="1516"/>
        <v/>
      </c>
      <c r="AQ1042" t="str">
        <f t="shared" si="1517"/>
        <v/>
      </c>
      <c r="AR1042" t="str">
        <f t="shared" si="1518"/>
        <v>Home</v>
      </c>
      <c r="AS1042" t="str">
        <f t="shared" si="1519"/>
        <v>h</v>
      </c>
      <c r="AT1042" t="str">
        <f t="shared" si="1520"/>
        <v>Offensive</v>
      </c>
      <c r="AU1042" t="str">
        <f t="shared" si="1521"/>
        <v/>
      </c>
      <c r="AV1042" t="str">
        <f t="shared" si="1522"/>
        <v/>
      </c>
      <c r="AW1042" t="str" cm="1">
        <f t="array" ref="AW1042">IFERROR(IF(O1042&lt;&gt;"",O1042,IF(OR($S1042="",$T1042=""),"",IF(O1042&lt;&gt;"",O1042,IF($T1042&lt;&gt;"",_xlfn._xlws.FILTER(O:O,($BU:$BU=$BU1042)*($I:$I=$I1042)*($T:$T=$T1042)*($S:$S=_xlfn.MINIFS($S:$S,$T:$T,"="&amp;$T1042)),"")))))&amp;"",IF(O1042="","",""))&amp;""</f>
        <v/>
      </c>
      <c r="AX1042" t="str" cm="1">
        <f t="array" ref="AX1042">IFERROR(IF(P1042&lt;&gt;"",P1042,IF(OR($S1042="",$T1042=""),"",IF($T1042&lt;&gt;"",_xlfn._xlws.FILTER(P:P,($BU:$BU=$BU1042)*($I:$I=$I1042)*($T:$T=$T1042)*($S:$S=_xlfn.MINIFS($S:$S,$T:$T,"="&amp;$T1042)),""))))&amp;"",IF(P1042="","",""))&amp;""</f>
        <v/>
      </c>
      <c r="AY1042" t="str" cm="1">
        <f t="array" ref="AY1042">IFERROR(IF(Q1042&lt;&gt;"",Q1042,IF(OR($S1042="",$T1042=""),"",IF($T1042&lt;&gt;"",_xlfn._xlws.FILTER(Q:Q,($BU:$BU=$BU1042)*($I:$I=$I1042)*($T:$T=$T1042)*($S:$S=_xlfn.MINIFS($S:$S,$T:$T,"="&amp;$T1042)),""))))&amp;"",IF(Q1042="","",""))&amp;""</f>
        <v/>
      </c>
      <c r="AZ1042" t="str" cm="1">
        <f t="array" ref="AZ1042">IFERROR(IF(R1042&lt;&gt;"",R1042,IF(OR($S1042="",$T1042=""),"",IF($T1042&lt;&gt;"",_xlfn._xlws.FILTER(R:R,($BU:$BU=$BU1042)*($I:$I=$I1042)*($T:$T=$T1042)*($S:$S=_xlfn.MINIFS($S:$S,$T:$T,"="&amp;$T1042)),""))))&amp;"",IF(R1042="","",""))&amp;""</f>
        <v/>
      </c>
      <c r="BA1042" s="6">
        <f t="shared" si="1523"/>
        <v>93</v>
      </c>
      <c r="BB1042">
        <f t="shared" ref="BB1042:BD1042" si="1546">BB1041</f>
        <v>18987</v>
      </c>
      <c r="BC1042" t="str">
        <f t="shared" si="1546"/>
        <v>Velodrome</v>
      </c>
      <c r="BD1042" t="str">
        <f t="shared" si="1546"/>
        <v>Outlaws</v>
      </c>
      <c r="BE1042" t="s">
        <v>5</v>
      </c>
      <c r="BF1042" t="s">
        <v>236</v>
      </c>
      <c r="BI1042" cm="1">
        <f t="array" aca="1" ref="BI1042" ca="1">IFERROR(_xlfn._xlws.FILTER(shifts!A:A,(shifts!B:B=events!AD1042)*(shifts!AG:AG&gt;=events!BK1042)*(shifts!AH:AH&lt;=events!BL1042)),BI1041)</f>
        <v>40</v>
      </c>
      <c r="BJ1042" s="15">
        <f t="shared" si="1525"/>
        <v>0</v>
      </c>
      <c r="BK1042">
        <f t="shared" si="1526"/>
        <v>105</v>
      </c>
      <c r="BL1042">
        <f t="shared" si="1527"/>
        <v>105</v>
      </c>
      <c r="BM1042" s="15">
        <f>SUMIFS(BJ$2:BJ1042,K$2:K1042,"=Intermission")+SUMIFS(BJ$2:BJ1042,K$2:K1042,"=Timeout")</f>
        <v>0</v>
      </c>
      <c r="BN1042">
        <f t="shared" si="1528"/>
        <v>0</v>
      </c>
      <c r="BO1042" s="19">
        <f t="shared" si="1529"/>
        <v>975</v>
      </c>
      <c r="BP1042">
        <f t="shared" si="1530"/>
        <v>970</v>
      </c>
      <c r="BQ1042" s="17">
        <f t="shared" si="1531"/>
        <v>975</v>
      </c>
      <c r="BR1042" t="str">
        <f t="shared" si="1532"/>
        <v>event_team_player_1</v>
      </c>
      <c r="BS1042">
        <f>COUNTIFS(S$3:S1042,"="&amp;S1042,AI$3:AI1042,"="&amp;AI1042)</f>
        <v>1</v>
      </c>
      <c r="BT1042" t="str">
        <f>IFERROR(VLOOKUP(BB1042&amp;BU1042&amp;X1042,game_rosters!U:W,3,FALSE),"")</f>
        <v>P100201</v>
      </c>
      <c r="BU1042" t="str">
        <f t="shared" si="1533"/>
        <v>Velodrome</v>
      </c>
    </row>
    <row r="1043" spans="1:73" x14ac:dyDescent="0.2">
      <c r="A1043" t="str">
        <f t="shared" si="1508"/>
        <v/>
      </c>
      <c r="I1043" s="44">
        <v>22</v>
      </c>
      <c r="S1043">
        <v>543</v>
      </c>
      <c r="T1043" t="s">
        <v>756</v>
      </c>
      <c r="X1043">
        <v>22</v>
      </c>
      <c r="Z1043">
        <v>1</v>
      </c>
      <c r="AA1043">
        <f t="shared" si="1465"/>
        <v>1543</v>
      </c>
      <c r="AB1043" t="str">
        <f t="shared" si="1466"/>
        <v/>
      </c>
      <c r="AC1043">
        <f t="shared" si="1504"/>
        <v>1543</v>
      </c>
      <c r="AD1043" s="6">
        <v>1</v>
      </c>
      <c r="AE1043" t="s">
        <v>943</v>
      </c>
      <c r="AF1043" t="s">
        <v>900</v>
      </c>
      <c r="AG1043" t="s">
        <v>756</v>
      </c>
      <c r="AH1043" t="s">
        <v>756</v>
      </c>
      <c r="AI1043" t="str">
        <f t="shared" si="1509"/>
        <v>e</v>
      </c>
      <c r="AJ1043" t="str">
        <f t="shared" si="1510"/>
        <v/>
      </c>
      <c r="AK1043" t="str">
        <f t="shared" si="1511"/>
        <v/>
      </c>
      <c r="AL1043" t="str">
        <f t="shared" si="1512"/>
        <v/>
      </c>
      <c r="AM1043" t="str">
        <f t="shared" si="1513"/>
        <v/>
      </c>
      <c r="AN1043" t="str">
        <f t="shared" si="1514"/>
        <v>Home</v>
      </c>
      <c r="AO1043" t="str">
        <f t="shared" si="1515"/>
        <v>h</v>
      </c>
      <c r="AP1043" t="str">
        <f t="shared" si="1516"/>
        <v/>
      </c>
      <c r="AQ1043" t="str">
        <f t="shared" si="1517"/>
        <v/>
      </c>
      <c r="AR1043" t="str">
        <f t="shared" si="1518"/>
        <v>Home</v>
      </c>
      <c r="AS1043" t="str">
        <f t="shared" si="1519"/>
        <v>h</v>
      </c>
      <c r="AT1043" t="str">
        <f t="shared" si="1520"/>
        <v>Offensive</v>
      </c>
      <c r="AU1043" t="str">
        <f t="shared" si="1521"/>
        <v/>
      </c>
      <c r="AV1043" t="str">
        <f t="shared" si="1522"/>
        <v/>
      </c>
      <c r="AW1043" t="str" cm="1">
        <f t="array" ref="AW1043">IFERROR(IF(O1043&lt;&gt;"",O1043,IF(OR($S1043="",$T1043=""),"",IF(O1043&lt;&gt;"",O1043,IF($T1043&lt;&gt;"",_xlfn._xlws.FILTER(O:O,($BU:$BU=$BU1043)*($I:$I=$I1043)*($T:$T=$T1043)*($S:$S=_xlfn.MINIFS($S:$S,$T:$T,"="&amp;$T1043)),"")))))&amp;"",IF(O1043="","",""))&amp;""</f>
        <v/>
      </c>
      <c r="AX1043" t="str" cm="1">
        <f t="array" ref="AX1043">IFERROR(IF(P1043&lt;&gt;"",P1043,IF(OR($S1043="",$T1043=""),"",IF($T1043&lt;&gt;"",_xlfn._xlws.FILTER(P:P,($BU:$BU=$BU1043)*($I:$I=$I1043)*($T:$T=$T1043)*($S:$S=_xlfn.MINIFS($S:$S,$T:$T,"="&amp;$T1043)),""))))&amp;"",IF(P1043="","",""))&amp;""</f>
        <v/>
      </c>
      <c r="AY1043" t="str" cm="1">
        <f t="array" ref="AY1043">IFERROR(IF(Q1043&lt;&gt;"",Q1043,IF(OR($S1043="",$T1043=""),"",IF($T1043&lt;&gt;"",_xlfn._xlws.FILTER(Q:Q,($BU:$BU=$BU1043)*($I:$I=$I1043)*($T:$T=$T1043)*($S:$S=_xlfn.MINIFS($S:$S,$T:$T,"="&amp;$T1043)),""))))&amp;"",IF(Q1043="","",""))&amp;""</f>
        <v/>
      </c>
      <c r="AZ1043" t="str" cm="1">
        <f t="array" ref="AZ1043">IFERROR(IF(R1043&lt;&gt;"",R1043,IF(OR($S1043="",$T1043=""),"",IF($T1043&lt;&gt;"",_xlfn._xlws.FILTER(R:R,($BU:$BU=$BU1043)*($I:$I=$I1043)*($T:$T=$T1043)*($S:$S=_xlfn.MINIFS($S:$S,$T:$T,"="&amp;$T1043)),""))))&amp;"",IF(R1043="","",""))&amp;""</f>
        <v/>
      </c>
      <c r="BA1043" s="6">
        <f t="shared" si="1523"/>
        <v>93</v>
      </c>
      <c r="BB1043">
        <f t="shared" ref="BB1043:BD1043" si="1547">BB1042</f>
        <v>18987</v>
      </c>
      <c r="BC1043" t="str">
        <f t="shared" si="1547"/>
        <v>Velodrome</v>
      </c>
      <c r="BD1043" t="str">
        <f t="shared" si="1547"/>
        <v>Outlaws</v>
      </c>
      <c r="BE1043" t="s">
        <v>5</v>
      </c>
      <c r="BF1043" t="s">
        <v>236</v>
      </c>
      <c r="BI1043" cm="1">
        <f t="array" aca="1" ref="BI1043" ca="1">IFERROR(_xlfn._xlws.FILTER(shifts!A:A,(shifts!B:B=events!AD1043)*(shifts!AG:AG&gt;=events!BK1043)*(shifts!AH:AH&lt;=events!BL1043)),BI1042)</f>
        <v>40</v>
      </c>
      <c r="BJ1043" s="15">
        <f t="shared" si="1525"/>
        <v>0</v>
      </c>
      <c r="BK1043">
        <f t="shared" si="1526"/>
        <v>105</v>
      </c>
      <c r="BL1043">
        <f t="shared" si="1527"/>
        <v>105</v>
      </c>
      <c r="BM1043" s="15">
        <f>SUMIFS(BJ$2:BJ1043,K$2:K1043,"=Intermission")+SUMIFS(BJ$2:BJ1043,K$2:K1043,"=Timeout")</f>
        <v>0</v>
      </c>
      <c r="BN1043">
        <f t="shared" si="1528"/>
        <v>0</v>
      </c>
      <c r="BO1043" s="19">
        <f t="shared" si="1529"/>
        <v>975</v>
      </c>
      <c r="BP1043">
        <f t="shared" si="1530"/>
        <v>970</v>
      </c>
      <c r="BQ1043" s="17">
        <f t="shared" si="1531"/>
        <v>975</v>
      </c>
      <c r="BR1043" t="str">
        <f t="shared" si="1532"/>
        <v>event_team_player_2</v>
      </c>
      <c r="BS1043">
        <f>COUNTIFS(S$3:S1043,"="&amp;S1043,AI$3:AI1043,"="&amp;AI1043)</f>
        <v>2</v>
      </c>
      <c r="BT1043" t="str">
        <f>IFERROR(VLOOKUP(BB1043&amp;BU1043&amp;X1043,game_rosters!U:W,3,FALSE),"")</f>
        <v>P100108</v>
      </c>
      <c r="BU1043" t="str">
        <f t="shared" si="1533"/>
        <v>Velodrome</v>
      </c>
    </row>
    <row r="1044" spans="1:73" x14ac:dyDescent="0.2">
      <c r="A1044" t="str">
        <f t="shared" si="1508"/>
        <v/>
      </c>
      <c r="I1044" s="44">
        <v>91</v>
      </c>
      <c r="S1044">
        <v>543</v>
      </c>
      <c r="T1044" t="s">
        <v>756</v>
      </c>
      <c r="X1044">
        <v>91</v>
      </c>
      <c r="AA1044">
        <f t="shared" si="1465"/>
        <v>1543</v>
      </c>
      <c r="AB1044" t="str">
        <f t="shared" si="1466"/>
        <v/>
      </c>
      <c r="AC1044">
        <f t="shared" si="1504"/>
        <v>1543</v>
      </c>
      <c r="AD1044" s="6">
        <v>1</v>
      </c>
      <c r="AE1044" t="s">
        <v>943</v>
      </c>
      <c r="AF1044" t="s">
        <v>900</v>
      </c>
      <c r="AG1044" t="s">
        <v>756</v>
      </c>
      <c r="AH1044" t="s">
        <v>756</v>
      </c>
      <c r="AI1044" t="str">
        <f t="shared" si="1509"/>
        <v>o</v>
      </c>
      <c r="AJ1044" t="str">
        <f t="shared" si="1510"/>
        <v/>
      </c>
      <c r="AK1044" t="str">
        <f t="shared" si="1511"/>
        <v/>
      </c>
      <c r="AL1044" t="str">
        <f t="shared" si="1512"/>
        <v/>
      </c>
      <c r="AM1044" t="str">
        <f t="shared" si="1513"/>
        <v/>
      </c>
      <c r="AN1044" t="str">
        <f t="shared" si="1514"/>
        <v>Home</v>
      </c>
      <c r="AO1044" t="str">
        <f t="shared" si="1515"/>
        <v>h</v>
      </c>
      <c r="AP1044" t="str">
        <f t="shared" si="1516"/>
        <v/>
      </c>
      <c r="AQ1044" t="str">
        <f t="shared" si="1517"/>
        <v/>
      </c>
      <c r="AR1044" t="str">
        <f t="shared" si="1518"/>
        <v>Home</v>
      </c>
      <c r="AS1044" t="str">
        <f t="shared" si="1519"/>
        <v>h</v>
      </c>
      <c r="AT1044" t="str">
        <f t="shared" si="1520"/>
        <v>Defensive</v>
      </c>
      <c r="AU1044" t="str">
        <f t="shared" si="1521"/>
        <v/>
      </c>
      <c r="AV1044" t="str">
        <f t="shared" si="1522"/>
        <v/>
      </c>
      <c r="AW1044" t="str" cm="1">
        <f t="array" ref="AW1044">IFERROR(IF(O1044&lt;&gt;"",O1044,IF(OR($S1044="",$T1044=""),"",IF(O1044&lt;&gt;"",O1044,IF($T1044&lt;&gt;"",_xlfn._xlws.FILTER(O:O,($BU:$BU=$BU1044)*($I:$I=$I1044)*($T:$T=$T1044)*($S:$S=_xlfn.MINIFS($S:$S,$T:$T,"="&amp;$T1044)),"")))))&amp;"",IF(O1044="","",""))&amp;""</f>
        <v/>
      </c>
      <c r="AX1044" t="str" cm="1">
        <f t="array" ref="AX1044">IFERROR(IF(P1044&lt;&gt;"",P1044,IF(OR($S1044="",$T1044=""),"",IF($T1044&lt;&gt;"",_xlfn._xlws.FILTER(P:P,($BU:$BU=$BU1044)*($I:$I=$I1044)*($T:$T=$T1044)*($S:$S=_xlfn.MINIFS($S:$S,$T:$T,"="&amp;$T1044)),""))))&amp;"",IF(P1044="","",""))&amp;""</f>
        <v/>
      </c>
      <c r="AY1044" t="str" cm="1">
        <f t="array" ref="AY1044">IFERROR(IF(Q1044&lt;&gt;"",Q1044,IF(OR($S1044="",$T1044=""),"",IF($T1044&lt;&gt;"",_xlfn._xlws.FILTER(Q:Q,($BU:$BU=$BU1044)*($I:$I=$I1044)*($T:$T=$T1044)*($S:$S=_xlfn.MINIFS($S:$S,$T:$T,"="&amp;$T1044)),""))))&amp;"",IF(Q1044="","",""))&amp;""</f>
        <v/>
      </c>
      <c r="AZ1044" t="str" cm="1">
        <f t="array" ref="AZ1044">IFERROR(IF(R1044&lt;&gt;"",R1044,IF(OR($S1044="",$T1044=""),"",IF($T1044&lt;&gt;"",_xlfn._xlws.FILTER(R:R,($BU:$BU=$BU1044)*($I:$I=$I1044)*($T:$T=$T1044)*($S:$S=_xlfn.MINIFS($S:$S,$T:$T,"="&amp;$T1044)),""))))&amp;"",IF(R1044="","",""))&amp;""</f>
        <v/>
      </c>
      <c r="BA1044" s="6">
        <f t="shared" si="1523"/>
        <v>93</v>
      </c>
      <c r="BB1044">
        <f t="shared" ref="BB1044:BD1044" si="1548">BB1043</f>
        <v>18987</v>
      </c>
      <c r="BC1044" t="str">
        <f t="shared" si="1548"/>
        <v>Velodrome</v>
      </c>
      <c r="BD1044" t="str">
        <f t="shared" si="1548"/>
        <v>Outlaws</v>
      </c>
      <c r="BE1044" t="s">
        <v>5</v>
      </c>
      <c r="BF1044" t="s">
        <v>236</v>
      </c>
      <c r="BI1044" cm="1">
        <f t="array" aca="1" ref="BI1044" ca="1">IFERROR(_xlfn._xlws.FILTER(shifts!A:A,(shifts!B:B=events!AD1044)*(shifts!AG:AG&gt;=events!BK1044)*(shifts!AH:AH&lt;=events!BL1044)),BI1043)</f>
        <v>40</v>
      </c>
      <c r="BJ1044" s="15">
        <f t="shared" si="1525"/>
        <v>0</v>
      </c>
      <c r="BK1044">
        <f t="shared" si="1526"/>
        <v>105</v>
      </c>
      <c r="BL1044">
        <f t="shared" si="1527"/>
        <v>105</v>
      </c>
      <c r="BM1044" s="15">
        <f>SUMIFS(BJ$2:BJ1044,K$2:K1044,"=Intermission")+SUMIFS(BJ$2:BJ1044,K$2:K1044,"=Timeout")</f>
        <v>0</v>
      </c>
      <c r="BN1044">
        <f t="shared" si="1528"/>
        <v>0</v>
      </c>
      <c r="BO1044" s="19">
        <f t="shared" si="1529"/>
        <v>975</v>
      </c>
      <c r="BP1044">
        <f t="shared" si="1530"/>
        <v>970</v>
      </c>
      <c r="BQ1044" s="17">
        <f t="shared" si="1531"/>
        <v>975</v>
      </c>
      <c r="BR1044" t="str">
        <f t="shared" si="1532"/>
        <v>opp_team_player_1</v>
      </c>
      <c r="BS1044">
        <f>COUNTIFS(S$3:S1044,"="&amp;S1044,AI$3:AI1044,"="&amp;AI1044)</f>
        <v>1</v>
      </c>
      <c r="BT1044" t="str">
        <f>IFERROR(VLOOKUP(BB1044&amp;BU1044&amp;X1044,game_rosters!U:W,3,FALSE),"")</f>
        <v>P100232</v>
      </c>
      <c r="BU1044" t="str">
        <f t="shared" si="1533"/>
        <v>Outlaws</v>
      </c>
    </row>
    <row r="1045" spans="1:73" x14ac:dyDescent="0.2">
      <c r="A1045">
        <f t="shared" si="1508"/>
        <v>1</v>
      </c>
      <c r="I1045" s="44">
        <v>42</v>
      </c>
      <c r="K1045" t="s">
        <v>13</v>
      </c>
      <c r="R1045" s="51">
        <v>1</v>
      </c>
      <c r="S1045">
        <v>544</v>
      </c>
      <c r="T1045" t="s">
        <v>756</v>
      </c>
      <c r="W1045" t="s">
        <v>735</v>
      </c>
      <c r="X1045">
        <v>42</v>
      </c>
      <c r="Z1045">
        <v>1</v>
      </c>
      <c r="AA1045">
        <f t="shared" si="1465"/>
        <v>1544</v>
      </c>
      <c r="AB1045" t="str">
        <f t="shared" si="1466"/>
        <v/>
      </c>
      <c r="AC1045">
        <f t="shared" si="1504"/>
        <v>1544</v>
      </c>
      <c r="AD1045" s="6">
        <v>1</v>
      </c>
      <c r="AE1045" t="s">
        <v>943</v>
      </c>
      <c r="AF1045" t="s">
        <v>903</v>
      </c>
      <c r="AG1045" t="s">
        <v>943</v>
      </c>
      <c r="AH1045" t="s">
        <v>865</v>
      </c>
      <c r="AI1045" t="str">
        <f t="shared" si="1509"/>
        <v>e</v>
      </c>
      <c r="AJ1045" t="str">
        <f t="shared" si="1510"/>
        <v/>
      </c>
      <c r="AK1045" t="str">
        <f t="shared" si="1511"/>
        <v/>
      </c>
      <c r="AL1045" t="str">
        <f t="shared" si="1512"/>
        <v/>
      </c>
      <c r="AM1045" t="str">
        <f t="shared" si="1513"/>
        <v/>
      </c>
      <c r="AN1045" t="str">
        <f t="shared" si="1514"/>
        <v>Home</v>
      </c>
      <c r="AO1045" t="str">
        <f t="shared" si="1515"/>
        <v>h</v>
      </c>
      <c r="AP1045" t="str">
        <f t="shared" si="1516"/>
        <v/>
      </c>
      <c r="AQ1045" t="str">
        <f t="shared" si="1517"/>
        <v/>
      </c>
      <c r="AR1045" t="str">
        <f t="shared" si="1518"/>
        <v>Home</v>
      </c>
      <c r="AS1045" t="str">
        <f t="shared" si="1519"/>
        <v>h</v>
      </c>
      <c r="AT1045" t="str">
        <f t="shared" si="1520"/>
        <v>Offensive</v>
      </c>
      <c r="AU1045" t="str">
        <f t="shared" si="1521"/>
        <v/>
      </c>
      <c r="AV1045" t="str">
        <f t="shared" si="1522"/>
        <v/>
      </c>
      <c r="AW1045" t="str" cm="1">
        <f t="array" ref="AW1045">IFERROR(IF(O1045&lt;&gt;"",O1045,IF(OR($S1045="",$T1045=""),"",IF(O1045&lt;&gt;"",O1045,IF($T1045&lt;&gt;"",_xlfn._xlws.FILTER(O:O,($BU:$BU=$BU1045)*($I:$I=$I1045)*($T:$T=$T1045)*($S:$S=_xlfn.MINIFS($S:$S,$T:$T,"="&amp;$T1045)),"")))))&amp;"",IF(O1045="","",""))&amp;""</f>
        <v/>
      </c>
      <c r="AX1045" t="str" cm="1">
        <f t="array" ref="AX1045">IFERROR(IF(P1045&lt;&gt;"",P1045,IF(OR($S1045="",$T1045=""),"",IF($T1045&lt;&gt;"",_xlfn._xlws.FILTER(P:P,($BU:$BU=$BU1045)*($I:$I=$I1045)*($T:$T=$T1045)*($S:$S=_xlfn.MINIFS($S:$S,$T:$T,"="&amp;$T1045)),""))))&amp;"",IF(P1045="","",""))&amp;""</f>
        <v/>
      </c>
      <c r="AY1045" t="str" cm="1">
        <f t="array" ref="AY1045">IFERROR(IF(Q1045&lt;&gt;"",Q1045,IF(OR($S1045="",$T1045=""),"",IF($T1045&lt;&gt;"",_xlfn._xlws.FILTER(Q:Q,($BU:$BU=$BU1045)*($I:$I=$I1045)*($T:$T=$T1045)*($S:$S=_xlfn.MINIFS($S:$S,$T:$T,"="&amp;$T1045)),""))))&amp;"",IF(Q1045="","",""))&amp;""</f>
        <v/>
      </c>
      <c r="AZ1045" t="str" cm="1">
        <f t="array" ref="AZ1045">IFERROR(IF(R1045&lt;&gt;"",R1045,IF(OR($S1045="",$T1045=""),"",IF($T1045&lt;&gt;"",_xlfn._xlws.FILTER(R:R,($BU:$BU=$BU1045)*($I:$I=$I1045)*($T:$T=$T1045)*($S:$S=_xlfn.MINIFS($S:$S,$T:$T,"="&amp;$T1045)),""))))&amp;"",IF(R1045="","",""))&amp;""</f>
        <v>1</v>
      </c>
      <c r="BA1045" s="6">
        <f t="shared" si="1523"/>
        <v>93</v>
      </c>
      <c r="BB1045">
        <f t="shared" ref="BB1045:BD1045" si="1549">BB1044</f>
        <v>18987</v>
      </c>
      <c r="BC1045" t="str">
        <f t="shared" si="1549"/>
        <v>Velodrome</v>
      </c>
      <c r="BD1045" t="str">
        <f t="shared" si="1549"/>
        <v>Outlaws</v>
      </c>
      <c r="BE1045" t="s">
        <v>13</v>
      </c>
      <c r="BF1045" t="s">
        <v>756</v>
      </c>
      <c r="BI1045" cm="1">
        <f t="array" aca="1" ref="BI1045" ca="1">IFERROR(_xlfn._xlws.FILTER(shifts!A:A,(shifts!B:B=events!AD1045)*(shifts!AG:AG&gt;=events!BK1045)*(shifts!AH:AH&lt;=events!BL1045)),BI1044)</f>
        <v>40</v>
      </c>
      <c r="BJ1045" s="15">
        <f t="shared" si="1525"/>
        <v>2</v>
      </c>
      <c r="BK1045">
        <f t="shared" si="1526"/>
        <v>100</v>
      </c>
      <c r="BL1045">
        <f t="shared" si="1527"/>
        <v>98</v>
      </c>
      <c r="BM1045" s="15">
        <f>SUMIFS(BJ$2:BJ1045,K$2:K1045,"=Intermission")+SUMIFS(BJ$2:BJ1045,K$2:K1045,"=Timeout")</f>
        <v>0</v>
      </c>
      <c r="BN1045">
        <f t="shared" si="1528"/>
        <v>0</v>
      </c>
      <c r="BO1045" s="19">
        <f t="shared" si="1529"/>
        <v>980</v>
      </c>
      <c r="BP1045">
        <f t="shared" si="1530"/>
        <v>975</v>
      </c>
      <c r="BQ1045" s="17">
        <f t="shared" si="1531"/>
        <v>982</v>
      </c>
      <c r="BR1045" t="str">
        <f t="shared" si="1532"/>
        <v>event_team_player_1</v>
      </c>
      <c r="BS1045">
        <f>COUNTIFS(S$3:S1045,"="&amp;S1045,AI$3:AI1045,"="&amp;AI1045)</f>
        <v>1</v>
      </c>
      <c r="BT1045" t="str">
        <f>IFERROR(VLOOKUP(BB1045&amp;BU1045&amp;X1045,game_rosters!U:W,3,FALSE),"")</f>
        <v>P100201</v>
      </c>
      <c r="BU1045" t="str">
        <f t="shared" si="1533"/>
        <v>Velodrome</v>
      </c>
    </row>
    <row r="1046" spans="1:73" x14ac:dyDescent="0.2">
      <c r="A1046" t="str">
        <f t="shared" si="1508"/>
        <v/>
      </c>
      <c r="I1046" s="44">
        <v>91</v>
      </c>
      <c r="O1046" t="s">
        <v>602</v>
      </c>
      <c r="R1046" s="51">
        <v>1</v>
      </c>
      <c r="S1046">
        <v>544</v>
      </c>
      <c r="T1046" t="s">
        <v>756</v>
      </c>
      <c r="X1046">
        <v>91</v>
      </c>
      <c r="AA1046">
        <f t="shared" si="1465"/>
        <v>1544</v>
      </c>
      <c r="AB1046" t="str">
        <f t="shared" si="1466"/>
        <v/>
      </c>
      <c r="AC1046">
        <f t="shared" si="1504"/>
        <v>1544</v>
      </c>
      <c r="AD1046" s="6">
        <v>1</v>
      </c>
      <c r="AE1046" t="s">
        <v>943</v>
      </c>
      <c r="AF1046" t="s">
        <v>903</v>
      </c>
      <c r="AG1046" t="s">
        <v>943</v>
      </c>
      <c r="AH1046" t="s">
        <v>865</v>
      </c>
      <c r="AI1046" t="str">
        <f t="shared" si="1509"/>
        <v>o</v>
      </c>
      <c r="AJ1046" t="str">
        <f t="shared" si="1510"/>
        <v/>
      </c>
      <c r="AK1046" t="str">
        <f t="shared" si="1511"/>
        <v/>
      </c>
      <c r="AL1046" t="str">
        <f t="shared" si="1512"/>
        <v/>
      </c>
      <c r="AM1046" t="str">
        <f t="shared" si="1513"/>
        <v/>
      </c>
      <c r="AN1046" t="str">
        <f t="shared" si="1514"/>
        <v>Home</v>
      </c>
      <c r="AO1046" t="str">
        <f t="shared" si="1515"/>
        <v>h</v>
      </c>
      <c r="AP1046" t="str">
        <f t="shared" si="1516"/>
        <v/>
      </c>
      <c r="AQ1046" t="str">
        <f t="shared" si="1517"/>
        <v/>
      </c>
      <c r="AR1046" t="str">
        <f t="shared" si="1518"/>
        <v>Home</v>
      </c>
      <c r="AS1046" t="str">
        <f t="shared" si="1519"/>
        <v>h</v>
      </c>
      <c r="AT1046" t="str">
        <f t="shared" si="1520"/>
        <v>Defensive</v>
      </c>
      <c r="AU1046" t="str">
        <f t="shared" si="1521"/>
        <v/>
      </c>
      <c r="AV1046" t="str">
        <f t="shared" si="1522"/>
        <v/>
      </c>
      <c r="AW1046" t="str" cm="1">
        <f t="array" ref="AW1046">IFERROR(IF(O1046&lt;&gt;"",O1046,IF(OR($S1046="",$T1046=""),"",IF(O1046&lt;&gt;"",O1046,IF($T1046&lt;&gt;"",_xlfn._xlws.FILTER(O:O,($BU:$BU=$BU1046)*($I:$I=$I1046)*($T:$T=$T1046)*($S:$S=_xlfn.MINIFS($S:$S,$T:$T,"="&amp;$T1046)),"")))))&amp;"",IF(O1046="","",""))&amp;""</f>
        <v>Defensive_PlayPossession-StickCheck</v>
      </c>
      <c r="AX1046" t="str" cm="1">
        <f t="array" ref="AX1046">IFERROR(IF(P1046&lt;&gt;"",P1046,IF(OR($S1046="",$T1046=""),"",IF($T1046&lt;&gt;"",_xlfn._xlws.FILTER(P:P,($BU:$BU=$BU1046)*($I:$I=$I1046)*($T:$T=$T1046)*($S:$S=_xlfn.MINIFS($S:$S,$T:$T,"="&amp;$T1046)),""))))&amp;"",IF(P1046="","",""))&amp;""</f>
        <v/>
      </c>
      <c r="AY1046" t="str" cm="1">
        <f t="array" ref="AY1046">IFERROR(IF(Q1046&lt;&gt;"",Q1046,IF(OR($S1046="",$T1046=""),"",IF($T1046&lt;&gt;"",_xlfn._xlws.FILTER(Q:Q,($BU:$BU=$BU1046)*($I:$I=$I1046)*($T:$T=$T1046)*($S:$S=_xlfn.MINIFS($S:$S,$T:$T,"="&amp;$T1046)),""))))&amp;"",IF(Q1046="","",""))&amp;""</f>
        <v/>
      </c>
      <c r="AZ1046" t="str" cm="1">
        <f t="array" ref="AZ1046">IFERROR(IF(R1046&lt;&gt;"",R1046,IF(OR($S1046="",$T1046=""),"",IF($T1046&lt;&gt;"",_xlfn._xlws.FILTER(R:R,($BU:$BU=$BU1046)*($I:$I=$I1046)*($T:$T=$T1046)*($S:$S=_xlfn.MINIFS($S:$S,$T:$T,"="&amp;$T1046)),""))))&amp;"",IF(R1046="","",""))&amp;""</f>
        <v>1</v>
      </c>
      <c r="BA1046" s="6">
        <f t="shared" si="1523"/>
        <v>93</v>
      </c>
      <c r="BB1046">
        <f t="shared" ref="BB1046:BD1046" si="1550">BB1045</f>
        <v>18987</v>
      </c>
      <c r="BC1046" t="str">
        <f t="shared" si="1550"/>
        <v>Velodrome</v>
      </c>
      <c r="BD1046" t="str">
        <f t="shared" si="1550"/>
        <v>Outlaws</v>
      </c>
      <c r="BE1046" t="s">
        <v>13</v>
      </c>
      <c r="BF1046" t="s">
        <v>756</v>
      </c>
      <c r="BI1046" cm="1">
        <f t="array" aca="1" ref="BI1046" ca="1">IFERROR(_xlfn._xlws.FILTER(shifts!A:A,(shifts!B:B=events!AD1046)*(shifts!AG:AG&gt;=events!BK1046)*(shifts!AH:AH&lt;=events!BL1046)),BI1045)</f>
        <v>40</v>
      </c>
      <c r="BJ1046" s="15">
        <f t="shared" si="1525"/>
        <v>2</v>
      </c>
      <c r="BK1046">
        <f t="shared" si="1526"/>
        <v>100</v>
      </c>
      <c r="BL1046">
        <f t="shared" si="1527"/>
        <v>98</v>
      </c>
      <c r="BM1046" s="15">
        <f>SUMIFS(BJ$2:BJ1046,K$2:K1046,"=Intermission")+SUMIFS(BJ$2:BJ1046,K$2:K1046,"=Timeout")</f>
        <v>0</v>
      </c>
      <c r="BN1046">
        <f t="shared" si="1528"/>
        <v>0</v>
      </c>
      <c r="BO1046" s="19">
        <f t="shared" si="1529"/>
        <v>980</v>
      </c>
      <c r="BP1046">
        <f t="shared" si="1530"/>
        <v>975</v>
      </c>
      <c r="BQ1046" s="17">
        <f t="shared" si="1531"/>
        <v>982</v>
      </c>
      <c r="BR1046" t="str">
        <f t="shared" si="1532"/>
        <v>opp_team_player_1</v>
      </c>
      <c r="BS1046">
        <f>COUNTIFS(S$3:S1046,"="&amp;S1046,AI$3:AI1046,"="&amp;AI1046)</f>
        <v>1</v>
      </c>
      <c r="BT1046" t="str">
        <f>IFERROR(VLOOKUP(BB1046&amp;BU1046&amp;X1046,game_rosters!U:W,3,FALSE),"")</f>
        <v>P100232</v>
      </c>
      <c r="BU1046" t="str">
        <f t="shared" si="1533"/>
        <v>Outlaws</v>
      </c>
    </row>
    <row r="1047" spans="1:73" x14ac:dyDescent="0.2">
      <c r="A1047">
        <f t="shared" si="1508"/>
        <v>1</v>
      </c>
      <c r="I1047" s="44">
        <v>42</v>
      </c>
      <c r="K1047" t="s">
        <v>7</v>
      </c>
      <c r="L1047" t="s">
        <v>182</v>
      </c>
      <c r="M1047" t="s">
        <v>69</v>
      </c>
      <c r="N1047" t="s">
        <v>594</v>
      </c>
      <c r="R1047" s="51">
        <v>1</v>
      </c>
      <c r="S1047">
        <v>545</v>
      </c>
      <c r="T1047">
        <v>93</v>
      </c>
      <c r="W1047" t="s">
        <v>735</v>
      </c>
      <c r="X1047">
        <v>42</v>
      </c>
      <c r="Z1047">
        <v>1</v>
      </c>
      <c r="AA1047">
        <f t="shared" si="1465"/>
        <v>1545</v>
      </c>
      <c r="AB1047">
        <f t="shared" si="1466"/>
        <v>9093</v>
      </c>
      <c r="AC1047">
        <f t="shared" si="1504"/>
        <v>9093</v>
      </c>
      <c r="AD1047" s="6">
        <v>1</v>
      </c>
      <c r="AE1047" t="s">
        <v>943</v>
      </c>
      <c r="AF1047" t="s">
        <v>865</v>
      </c>
      <c r="AG1047" t="s">
        <v>756</v>
      </c>
      <c r="AH1047" t="s">
        <v>756</v>
      </c>
      <c r="AI1047" t="str">
        <f t="shared" si="1509"/>
        <v>e</v>
      </c>
      <c r="AJ1047" t="str">
        <f t="shared" si="1510"/>
        <v/>
      </c>
      <c r="AK1047" t="str">
        <f t="shared" si="1511"/>
        <v/>
      </c>
      <c r="AL1047" t="str">
        <f t="shared" si="1512"/>
        <v/>
      </c>
      <c r="AM1047" t="str">
        <f t="shared" si="1513"/>
        <v/>
      </c>
      <c r="AN1047" t="str">
        <f t="shared" si="1514"/>
        <v>Home</v>
      </c>
      <c r="AO1047" t="str">
        <f t="shared" si="1515"/>
        <v>h</v>
      </c>
      <c r="AP1047" t="str">
        <f t="shared" si="1516"/>
        <v/>
      </c>
      <c r="AQ1047" t="str">
        <f t="shared" si="1517"/>
        <v/>
      </c>
      <c r="AR1047" t="str">
        <f t="shared" si="1518"/>
        <v>Home</v>
      </c>
      <c r="AS1047" t="str">
        <f t="shared" si="1519"/>
        <v>h</v>
      </c>
      <c r="AT1047" t="str">
        <f t="shared" si="1520"/>
        <v>Offensive</v>
      </c>
      <c r="AU1047" t="str">
        <f t="shared" si="1521"/>
        <v/>
      </c>
      <c r="AV1047" t="str">
        <f t="shared" si="1522"/>
        <v/>
      </c>
      <c r="AW1047" t="str" cm="1">
        <f t="array" ref="AW1047">IFERROR(IF(O1047&lt;&gt;"",O1047,IF(OR($S1047="",$T1047=""),"",IF(O1047&lt;&gt;"",O1047,IF($T1047&lt;&gt;"",_xlfn._xlws.FILTER(O:O,($BU:$BU=$BU1047)*($I:$I=$I1047)*($T:$T=$T1047)*($S:$S=_xlfn.MINIFS($S:$S,$T:$T,"="&amp;$T1047)),"")))))&amp;"",IF(O1047="","",""))&amp;""</f>
        <v/>
      </c>
      <c r="AX1047" t="str" cm="1">
        <f t="array" ref="AX1047">IFERROR(IF(P1047&lt;&gt;"",P1047,IF(OR($S1047="",$T1047=""),"",IF($T1047&lt;&gt;"",_xlfn._xlws.FILTER(P:P,($BU:$BU=$BU1047)*($I:$I=$I1047)*($T:$T=$T1047)*($S:$S=_xlfn.MINIFS($S:$S,$T:$T,"="&amp;$T1047)),""))))&amp;"",IF(P1047="","",""))&amp;""</f>
        <v/>
      </c>
      <c r="AY1047" t="str" cm="1">
        <f t="array" ref="AY1047">IFERROR(IF(Q1047&lt;&gt;"",Q1047,IF(OR($S1047="",$T1047=""),"",IF($T1047&lt;&gt;"",_xlfn._xlws.FILTER(Q:Q,($BU:$BU=$BU1047)*($I:$I=$I1047)*($T:$T=$T1047)*($S:$S=_xlfn.MINIFS($S:$S,$T:$T,"="&amp;$T1047)),""))))&amp;"",IF(Q1047="","",""))&amp;""</f>
        <v/>
      </c>
      <c r="AZ1047" t="str" cm="1">
        <f t="array" ref="AZ1047">IFERROR(IF(R1047&lt;&gt;"",R1047,IF(OR($S1047="",$T1047=""),"",IF($T1047&lt;&gt;"",_xlfn._xlws.FILTER(R:R,($BU:$BU=$BU1047)*($I:$I=$I1047)*($T:$T=$T1047)*($S:$S=_xlfn.MINIFS($S:$S,$T:$T,"="&amp;$T1047)),""))))&amp;"",IF(R1047="","",""))&amp;""</f>
        <v>1</v>
      </c>
      <c r="BA1047" s="6">
        <f t="shared" si="1523"/>
        <v>93</v>
      </c>
      <c r="BB1047">
        <f t="shared" ref="BB1047:BD1047" si="1551">BB1046</f>
        <v>18987</v>
      </c>
      <c r="BC1047" t="str">
        <f t="shared" si="1551"/>
        <v>Velodrome</v>
      </c>
      <c r="BD1047" t="str">
        <f t="shared" si="1551"/>
        <v>Outlaws</v>
      </c>
      <c r="BE1047" t="s">
        <v>7</v>
      </c>
      <c r="BF1047" t="s">
        <v>182</v>
      </c>
      <c r="BI1047" cm="1">
        <f t="array" aca="1" ref="BI1047" ca="1">IFERROR(_xlfn._xlws.FILTER(shifts!A:A,(shifts!B:B=events!AD1047)*(shifts!AG:AG&gt;=events!BK1047)*(shifts!AH:AH&lt;=events!BL1047)),BI1046)</f>
        <v>40</v>
      </c>
      <c r="BJ1047" s="15">
        <f t="shared" si="1525"/>
        <v>0</v>
      </c>
      <c r="BK1047">
        <f t="shared" si="1526"/>
        <v>98</v>
      </c>
      <c r="BL1047">
        <f t="shared" si="1527"/>
        <v>98</v>
      </c>
      <c r="BM1047" s="15">
        <f>SUMIFS(BJ$2:BJ1047,K$2:K1047,"=Intermission")+SUMIFS(BJ$2:BJ1047,K$2:K1047,"=Timeout")</f>
        <v>0</v>
      </c>
      <c r="BN1047">
        <f t="shared" si="1528"/>
        <v>0</v>
      </c>
      <c r="BO1047" s="19">
        <f t="shared" si="1529"/>
        <v>982</v>
      </c>
      <c r="BP1047">
        <f t="shared" si="1530"/>
        <v>977</v>
      </c>
      <c r="BQ1047" s="17">
        <f t="shared" si="1531"/>
        <v>982</v>
      </c>
      <c r="BR1047" t="str">
        <f t="shared" si="1532"/>
        <v>event_team_player_1</v>
      </c>
      <c r="BS1047">
        <f>COUNTIFS(S$3:S1047,"="&amp;S1047,AI$3:AI1047,"="&amp;AI1047)</f>
        <v>1</v>
      </c>
      <c r="BT1047" t="str">
        <f>IFERROR(VLOOKUP(BB1047&amp;BU1047&amp;X1047,game_rosters!U:W,3,FALSE),"")</f>
        <v>P100201</v>
      </c>
      <c r="BU1047" t="str">
        <f t="shared" si="1533"/>
        <v>Velodrome</v>
      </c>
    </row>
    <row r="1048" spans="1:73" x14ac:dyDescent="0.2">
      <c r="A1048" t="str">
        <f t="shared" si="1508"/>
        <v/>
      </c>
      <c r="I1048" s="44">
        <v>61</v>
      </c>
      <c r="S1048">
        <v>545</v>
      </c>
      <c r="T1048">
        <v>93</v>
      </c>
      <c r="X1048">
        <v>61</v>
      </c>
      <c r="Z1048">
        <v>1</v>
      </c>
      <c r="AA1048">
        <f t="shared" si="1465"/>
        <v>1545</v>
      </c>
      <c r="AB1048">
        <f t="shared" si="1466"/>
        <v>9093</v>
      </c>
      <c r="AC1048">
        <f t="shared" si="1504"/>
        <v>9093</v>
      </c>
      <c r="AD1048" s="6">
        <v>1</v>
      </c>
      <c r="AE1048" t="s">
        <v>943</v>
      </c>
      <c r="AF1048" t="s">
        <v>865</v>
      </c>
      <c r="AG1048" t="s">
        <v>756</v>
      </c>
      <c r="AH1048" t="s">
        <v>756</v>
      </c>
      <c r="AI1048" t="str">
        <f t="shared" si="1509"/>
        <v>e</v>
      </c>
      <c r="AJ1048" t="str">
        <f t="shared" si="1510"/>
        <v/>
      </c>
      <c r="AK1048" t="str">
        <f t="shared" si="1511"/>
        <v/>
      </c>
      <c r="AL1048" t="str">
        <f t="shared" si="1512"/>
        <v/>
      </c>
      <c r="AM1048" t="str">
        <f t="shared" si="1513"/>
        <v/>
      </c>
      <c r="AN1048" t="str">
        <f t="shared" si="1514"/>
        <v>Home</v>
      </c>
      <c r="AO1048" t="str">
        <f t="shared" si="1515"/>
        <v>h</v>
      </c>
      <c r="AP1048" t="str">
        <f t="shared" si="1516"/>
        <v/>
      </c>
      <c r="AQ1048" t="str">
        <f t="shared" si="1517"/>
        <v/>
      </c>
      <c r="AR1048" t="str">
        <f t="shared" si="1518"/>
        <v>Home</v>
      </c>
      <c r="AS1048" t="str">
        <f t="shared" si="1519"/>
        <v>h</v>
      </c>
      <c r="AT1048" t="str">
        <f t="shared" si="1520"/>
        <v>Offensive</v>
      </c>
      <c r="AU1048" t="str">
        <f t="shared" si="1521"/>
        <v/>
      </c>
      <c r="AV1048" t="str">
        <f t="shared" si="1522"/>
        <v/>
      </c>
      <c r="AW1048" t="str" cm="1">
        <f t="array" ref="AW1048">IFERROR(IF(O1048&lt;&gt;"",O1048,IF(OR($S1048="",$T1048=""),"",IF(O1048&lt;&gt;"",O1048,IF($T1048&lt;&gt;"",_xlfn._xlws.FILTER(O:O,($BU:$BU=$BU1048)*($I:$I=$I1048)*($T:$T=$T1048)*($S:$S=_xlfn.MINIFS($S:$S,$T:$T,"="&amp;$T1048)),"")))))&amp;"",IF(O1048="","",""))&amp;""</f>
        <v/>
      </c>
      <c r="AX1048" t="str" cm="1">
        <f t="array" ref="AX1048">IFERROR(IF(P1048&lt;&gt;"",P1048,IF(OR($S1048="",$T1048=""),"",IF($T1048&lt;&gt;"",_xlfn._xlws.FILTER(P:P,($BU:$BU=$BU1048)*($I:$I=$I1048)*($T:$T=$T1048)*($S:$S=_xlfn.MINIFS($S:$S,$T:$T,"="&amp;$T1048)),""))))&amp;"",IF(P1048="","",""))&amp;""</f>
        <v/>
      </c>
      <c r="AY1048" t="str" cm="1">
        <f t="array" ref="AY1048">IFERROR(IF(Q1048&lt;&gt;"",Q1048,IF(OR($S1048="",$T1048=""),"",IF($T1048&lt;&gt;"",_xlfn._xlws.FILTER(Q:Q,($BU:$BU=$BU1048)*($I:$I=$I1048)*($T:$T=$T1048)*($S:$S=_xlfn.MINIFS($S:$S,$T:$T,"="&amp;$T1048)),""))))&amp;"",IF(Q1048="","",""))&amp;""</f>
        <v/>
      </c>
      <c r="AZ1048" t="str" cm="1">
        <f t="array" ref="AZ1048">IFERROR(IF(R1048&lt;&gt;"",R1048,IF(OR($S1048="",$T1048=""),"",IF($T1048&lt;&gt;"",_xlfn._xlws.FILTER(R:R,($BU:$BU=$BU1048)*($I:$I=$I1048)*($T:$T=$T1048)*($S:$S=_xlfn.MINIFS($S:$S,$T:$T,"="&amp;$T1048)),""))))&amp;"",IF(R1048="","",""))&amp;""</f>
        <v/>
      </c>
      <c r="BA1048" s="6">
        <f t="shared" si="1523"/>
        <v>93</v>
      </c>
      <c r="BB1048">
        <f t="shared" ref="BB1048:BD1048" si="1552">BB1047</f>
        <v>18987</v>
      </c>
      <c r="BC1048" t="str">
        <f t="shared" si="1552"/>
        <v>Velodrome</v>
      </c>
      <c r="BD1048" t="str">
        <f t="shared" si="1552"/>
        <v>Outlaws</v>
      </c>
      <c r="BE1048" t="s">
        <v>7</v>
      </c>
      <c r="BF1048" t="s">
        <v>182</v>
      </c>
      <c r="BI1048" cm="1">
        <f t="array" aca="1" ref="BI1048" ca="1">IFERROR(_xlfn._xlws.FILTER(shifts!A:A,(shifts!B:B=events!AD1048)*(shifts!AG:AG&gt;=events!BK1048)*(shifts!AH:AH&lt;=events!BL1048)),BI1047)</f>
        <v>40</v>
      </c>
      <c r="BJ1048" s="15">
        <f t="shared" si="1525"/>
        <v>0</v>
      </c>
      <c r="BK1048">
        <f t="shared" si="1526"/>
        <v>98</v>
      </c>
      <c r="BL1048">
        <f t="shared" si="1527"/>
        <v>98</v>
      </c>
      <c r="BM1048" s="15">
        <f>SUMIFS(BJ$2:BJ1048,K$2:K1048,"=Intermission")+SUMIFS(BJ$2:BJ1048,K$2:K1048,"=Timeout")</f>
        <v>0</v>
      </c>
      <c r="BN1048">
        <f t="shared" si="1528"/>
        <v>0</v>
      </c>
      <c r="BO1048" s="19">
        <f t="shared" si="1529"/>
        <v>982</v>
      </c>
      <c r="BP1048">
        <f t="shared" si="1530"/>
        <v>977</v>
      </c>
      <c r="BQ1048" s="17">
        <f t="shared" si="1531"/>
        <v>982</v>
      </c>
      <c r="BR1048" t="str">
        <f t="shared" si="1532"/>
        <v>event_team_player_2</v>
      </c>
      <c r="BS1048">
        <f>COUNTIFS(S$3:S1048,"="&amp;S1048,AI$3:AI1048,"="&amp;AI1048)</f>
        <v>2</v>
      </c>
      <c r="BT1048" t="str">
        <f>IFERROR(VLOOKUP(BB1048&amp;BU1048&amp;X1048,game_rosters!U:W,3,FALSE),"")</f>
        <v>P100224</v>
      </c>
      <c r="BU1048" t="str">
        <f t="shared" si="1533"/>
        <v>Velodrome</v>
      </c>
    </row>
    <row r="1049" spans="1:73" x14ac:dyDescent="0.2">
      <c r="A1049" t="str">
        <f t="shared" si="1508"/>
        <v/>
      </c>
      <c r="I1049" s="44">
        <v>91</v>
      </c>
      <c r="O1049" t="s">
        <v>602</v>
      </c>
      <c r="R1049" s="51">
        <v>1</v>
      </c>
      <c r="S1049">
        <v>545</v>
      </c>
      <c r="T1049">
        <v>93</v>
      </c>
      <c r="X1049">
        <v>91</v>
      </c>
      <c r="AA1049">
        <f t="shared" si="1465"/>
        <v>1545</v>
      </c>
      <c r="AB1049">
        <f t="shared" si="1466"/>
        <v>9093</v>
      </c>
      <c r="AC1049">
        <f t="shared" si="1504"/>
        <v>9093</v>
      </c>
      <c r="AD1049" s="6">
        <v>1</v>
      </c>
      <c r="AE1049" t="s">
        <v>943</v>
      </c>
      <c r="AF1049" t="s">
        <v>865</v>
      </c>
      <c r="AG1049" t="s">
        <v>756</v>
      </c>
      <c r="AH1049" t="s">
        <v>756</v>
      </c>
      <c r="AI1049" t="str">
        <f t="shared" si="1509"/>
        <v>o</v>
      </c>
      <c r="AJ1049" t="str">
        <f t="shared" si="1510"/>
        <v/>
      </c>
      <c r="AK1049" t="str">
        <f t="shared" si="1511"/>
        <v/>
      </c>
      <c r="AL1049" t="str">
        <f t="shared" si="1512"/>
        <v/>
      </c>
      <c r="AM1049" t="str">
        <f t="shared" si="1513"/>
        <v/>
      </c>
      <c r="AN1049" t="str">
        <f t="shared" si="1514"/>
        <v>Home</v>
      </c>
      <c r="AO1049" t="str">
        <f t="shared" si="1515"/>
        <v>h</v>
      </c>
      <c r="AP1049" t="str">
        <f t="shared" si="1516"/>
        <v/>
      </c>
      <c r="AQ1049" t="str">
        <f t="shared" si="1517"/>
        <v/>
      </c>
      <c r="AR1049" t="str">
        <f t="shared" si="1518"/>
        <v>Home</v>
      </c>
      <c r="AS1049" t="str">
        <f t="shared" si="1519"/>
        <v>h</v>
      </c>
      <c r="AT1049" t="str">
        <f t="shared" si="1520"/>
        <v>Defensive</v>
      </c>
      <c r="AU1049" t="str">
        <f t="shared" si="1521"/>
        <v/>
      </c>
      <c r="AV1049" t="str">
        <f t="shared" si="1522"/>
        <v/>
      </c>
      <c r="AW1049" t="str" cm="1">
        <f t="array" ref="AW1049">IFERROR(IF(O1049&lt;&gt;"",O1049,IF(OR($S1049="",$T1049=""),"",IF(O1049&lt;&gt;"",O1049,IF($T1049&lt;&gt;"",_xlfn._xlws.FILTER(O:O,($BU:$BU=$BU1049)*($I:$I=$I1049)*($T:$T=$T1049)*($S:$S=_xlfn.MINIFS($S:$S,$T:$T,"="&amp;$T1049)),"")))))&amp;"",IF(O1049="","",""))&amp;""</f>
        <v>Defensive_PlayPossession-StickCheck</v>
      </c>
      <c r="AX1049" t="str" cm="1">
        <f t="array" ref="AX1049">IFERROR(IF(P1049&lt;&gt;"",P1049,IF(OR($S1049="",$T1049=""),"",IF($T1049&lt;&gt;"",_xlfn._xlws.FILTER(P:P,($BU:$BU=$BU1049)*($I:$I=$I1049)*($T:$T=$T1049)*($S:$S=_xlfn.MINIFS($S:$S,$T:$T,"="&amp;$T1049)),""))))&amp;"",IF(P1049="","",""))&amp;""</f>
        <v/>
      </c>
      <c r="AY1049" t="str" cm="1">
        <f t="array" ref="AY1049">IFERROR(IF(Q1049&lt;&gt;"",Q1049,IF(OR($S1049="",$T1049=""),"",IF($T1049&lt;&gt;"",_xlfn._xlws.FILTER(Q:Q,($BU:$BU=$BU1049)*($I:$I=$I1049)*($T:$T=$T1049)*($S:$S=_xlfn.MINIFS($S:$S,$T:$T,"="&amp;$T1049)),""))))&amp;"",IF(Q1049="","",""))&amp;""</f>
        <v/>
      </c>
      <c r="AZ1049" t="str" cm="1">
        <f t="array" ref="AZ1049">IFERROR(IF(R1049&lt;&gt;"",R1049,IF(OR($S1049="",$T1049=""),"",IF($T1049&lt;&gt;"",_xlfn._xlws.FILTER(R:R,($BU:$BU=$BU1049)*($I:$I=$I1049)*($T:$T=$T1049)*($S:$S=_xlfn.MINIFS($S:$S,$T:$T,"="&amp;$T1049)),""))))&amp;"",IF(R1049="","",""))&amp;""</f>
        <v>1</v>
      </c>
      <c r="BA1049" s="6">
        <f t="shared" si="1523"/>
        <v>93</v>
      </c>
      <c r="BB1049">
        <f t="shared" ref="BB1049:BD1049" si="1553">BB1048</f>
        <v>18987</v>
      </c>
      <c r="BC1049" t="str">
        <f t="shared" si="1553"/>
        <v>Velodrome</v>
      </c>
      <c r="BD1049" t="str">
        <f t="shared" si="1553"/>
        <v>Outlaws</v>
      </c>
      <c r="BE1049" t="s">
        <v>7</v>
      </c>
      <c r="BF1049" t="s">
        <v>182</v>
      </c>
      <c r="BI1049" cm="1">
        <f t="array" aca="1" ref="BI1049" ca="1">IFERROR(_xlfn._xlws.FILTER(shifts!A:A,(shifts!B:B=events!AD1049)*(shifts!AG:AG&gt;=events!BK1049)*(shifts!AH:AH&lt;=events!BL1049)),BI1048)</f>
        <v>40</v>
      </c>
      <c r="BJ1049" s="15">
        <f t="shared" si="1525"/>
        <v>0</v>
      </c>
      <c r="BK1049">
        <f t="shared" si="1526"/>
        <v>98</v>
      </c>
      <c r="BL1049">
        <f t="shared" si="1527"/>
        <v>98</v>
      </c>
      <c r="BM1049" s="15">
        <f>SUMIFS(BJ$2:BJ1049,K$2:K1049,"=Intermission")+SUMIFS(BJ$2:BJ1049,K$2:K1049,"=Timeout")</f>
        <v>0</v>
      </c>
      <c r="BN1049">
        <f t="shared" si="1528"/>
        <v>0</v>
      </c>
      <c r="BO1049" s="19">
        <f t="shared" si="1529"/>
        <v>982</v>
      </c>
      <c r="BP1049">
        <f t="shared" si="1530"/>
        <v>977</v>
      </c>
      <c r="BQ1049" s="17">
        <f t="shared" si="1531"/>
        <v>982</v>
      </c>
      <c r="BR1049" t="str">
        <f t="shared" si="1532"/>
        <v>opp_team_player_1</v>
      </c>
      <c r="BS1049">
        <f>COUNTIFS(S$3:S1049,"="&amp;S1049,AI$3:AI1049,"="&amp;AI1049)</f>
        <v>1</v>
      </c>
      <c r="BT1049" t="str">
        <f>IFERROR(VLOOKUP(BB1049&amp;BU1049&amp;X1049,game_rosters!U:W,3,FALSE),"")</f>
        <v>P100232</v>
      </c>
      <c r="BU1049" t="str">
        <f t="shared" si="1533"/>
        <v>Outlaws</v>
      </c>
    </row>
    <row r="1050" spans="1:73" x14ac:dyDescent="0.2">
      <c r="A1050">
        <f t="shared" si="1508"/>
        <v>1</v>
      </c>
      <c r="I1050" s="44">
        <v>42</v>
      </c>
      <c r="K1050" t="s">
        <v>238</v>
      </c>
      <c r="L1050" t="s">
        <v>174</v>
      </c>
      <c r="M1050" t="s">
        <v>390</v>
      </c>
      <c r="R1050" s="51">
        <v>1</v>
      </c>
      <c r="S1050">
        <v>546</v>
      </c>
      <c r="T1050">
        <v>93</v>
      </c>
      <c r="W1050" t="s">
        <v>735</v>
      </c>
      <c r="X1050">
        <v>42</v>
      </c>
      <c r="Z1050">
        <v>1</v>
      </c>
      <c r="AA1050">
        <f t="shared" si="1465"/>
        <v>1546</v>
      </c>
      <c r="AB1050">
        <f t="shared" si="1466"/>
        <v>9093</v>
      </c>
      <c r="AC1050">
        <f t="shared" si="1504"/>
        <v>9093</v>
      </c>
      <c r="AD1050" s="6">
        <v>1</v>
      </c>
      <c r="AE1050" t="s">
        <v>943</v>
      </c>
      <c r="AF1050" t="s">
        <v>925</v>
      </c>
      <c r="AG1050" t="s">
        <v>756</v>
      </c>
      <c r="AH1050" t="s">
        <v>756</v>
      </c>
      <c r="AI1050" t="str">
        <f t="shared" si="1509"/>
        <v>e</v>
      </c>
      <c r="AJ1050" t="str">
        <f t="shared" si="1510"/>
        <v/>
      </c>
      <c r="AK1050" t="str">
        <f t="shared" si="1511"/>
        <v/>
      </c>
      <c r="AL1050" t="str">
        <f t="shared" si="1512"/>
        <v/>
      </c>
      <c r="AM1050" t="str">
        <f t="shared" si="1513"/>
        <v/>
      </c>
      <c r="AN1050" t="str">
        <f t="shared" si="1514"/>
        <v>Home</v>
      </c>
      <c r="AO1050" t="str">
        <f t="shared" si="1515"/>
        <v>h</v>
      </c>
      <c r="AP1050" t="str">
        <f t="shared" si="1516"/>
        <v/>
      </c>
      <c r="AQ1050" t="str">
        <f t="shared" si="1517"/>
        <v/>
      </c>
      <c r="AR1050" t="str">
        <f t="shared" si="1518"/>
        <v>Home</v>
      </c>
      <c r="AS1050" t="str">
        <f t="shared" si="1519"/>
        <v>h</v>
      </c>
      <c r="AT1050" t="str">
        <f t="shared" si="1520"/>
        <v>Offensive</v>
      </c>
      <c r="AU1050" t="str">
        <f t="shared" si="1521"/>
        <v/>
      </c>
      <c r="AV1050" t="str">
        <f t="shared" si="1522"/>
        <v/>
      </c>
      <c r="AW1050" t="str" cm="1">
        <f t="array" ref="AW1050">IFERROR(IF(O1050&lt;&gt;"",O1050,IF(OR($S1050="",$T1050=""),"",IF(O1050&lt;&gt;"",O1050,IF($T1050&lt;&gt;"",_xlfn._xlws.FILTER(O:O,($BU:$BU=$BU1050)*($I:$I=$I1050)*($T:$T=$T1050)*($S:$S=_xlfn.MINIFS($S:$S,$T:$T,"="&amp;$T1050)),"")))))&amp;"",IF(O1050="","",""))&amp;""</f>
        <v/>
      </c>
      <c r="AX1050" t="str" cm="1">
        <f t="array" ref="AX1050">IFERROR(IF(P1050&lt;&gt;"",P1050,IF(OR($S1050="",$T1050=""),"",IF($T1050&lt;&gt;"",_xlfn._xlws.FILTER(P:P,($BU:$BU=$BU1050)*($I:$I=$I1050)*($T:$T=$T1050)*($S:$S=_xlfn.MINIFS($S:$S,$T:$T,"="&amp;$T1050)),""))))&amp;"",IF(P1050="","",""))&amp;""</f>
        <v/>
      </c>
      <c r="AY1050" t="str" cm="1">
        <f t="array" ref="AY1050">IFERROR(IF(Q1050&lt;&gt;"",Q1050,IF(OR($S1050="",$T1050=""),"",IF($T1050&lt;&gt;"",_xlfn._xlws.FILTER(Q:Q,($BU:$BU=$BU1050)*($I:$I=$I1050)*($T:$T=$T1050)*($S:$S=_xlfn.MINIFS($S:$S,$T:$T,"="&amp;$T1050)),""))))&amp;"",IF(Q1050="","",""))&amp;""</f>
        <v/>
      </c>
      <c r="AZ1050" t="str" cm="1">
        <f t="array" ref="AZ1050">IFERROR(IF(R1050&lt;&gt;"",R1050,IF(OR($S1050="",$T1050=""),"",IF($T1050&lt;&gt;"",_xlfn._xlws.FILTER(R:R,($BU:$BU=$BU1050)*($I:$I=$I1050)*($T:$T=$T1050)*($S:$S=_xlfn.MINIFS($S:$S,$T:$T,"="&amp;$T1050)),""))))&amp;"",IF(R1050="","",""))&amp;""</f>
        <v>1</v>
      </c>
      <c r="BA1050" s="6">
        <f t="shared" si="1523"/>
        <v>94</v>
      </c>
      <c r="BB1050">
        <f t="shared" ref="BB1050:BD1050" si="1554">BB1049</f>
        <v>18987</v>
      </c>
      <c r="BC1050" t="str">
        <f t="shared" si="1554"/>
        <v>Velodrome</v>
      </c>
      <c r="BD1050" t="str">
        <f t="shared" si="1554"/>
        <v>Outlaws</v>
      </c>
      <c r="BE1050" t="s">
        <v>238</v>
      </c>
      <c r="BF1050" t="s">
        <v>174</v>
      </c>
      <c r="BI1050" cm="1">
        <f t="array" aca="1" ref="BI1050" ca="1">IFERROR(_xlfn._xlws.FILTER(shifts!A:A,(shifts!B:B=events!AD1050)*(shifts!AG:AG&gt;=events!BK1050)*(shifts!AH:AH&lt;=events!BL1050)),BI1049)</f>
        <v>40</v>
      </c>
      <c r="BJ1050" s="15">
        <f t="shared" si="1525"/>
        <v>0</v>
      </c>
      <c r="BK1050">
        <f t="shared" si="1526"/>
        <v>96</v>
      </c>
      <c r="BL1050">
        <f t="shared" si="1527"/>
        <v>96</v>
      </c>
      <c r="BM1050" s="15">
        <f>SUMIFS(BJ$2:BJ1050,K$2:K1050,"=Intermission")+SUMIFS(BJ$2:BJ1050,K$2:K1050,"=Timeout")</f>
        <v>0</v>
      </c>
      <c r="BN1050">
        <f t="shared" si="1528"/>
        <v>0</v>
      </c>
      <c r="BO1050" s="19">
        <f t="shared" si="1529"/>
        <v>984</v>
      </c>
      <c r="BP1050">
        <f t="shared" si="1530"/>
        <v>979</v>
      </c>
      <c r="BQ1050" s="17">
        <f t="shared" si="1531"/>
        <v>984</v>
      </c>
      <c r="BR1050" t="str">
        <f t="shared" si="1532"/>
        <v>event_team_player_1</v>
      </c>
      <c r="BS1050">
        <f>COUNTIFS(S$3:S1050,"="&amp;S1050,AI$3:AI1050,"="&amp;AI1050)</f>
        <v>1</v>
      </c>
      <c r="BT1050" t="str">
        <f>IFERROR(VLOOKUP(BB1050&amp;BU1050&amp;X1050,game_rosters!U:W,3,FALSE),"")</f>
        <v>P100201</v>
      </c>
      <c r="BU1050" t="str">
        <f t="shared" si="1533"/>
        <v>Velodrome</v>
      </c>
    </row>
    <row r="1051" spans="1:73" x14ac:dyDescent="0.2">
      <c r="A1051" t="str">
        <f t="shared" si="1508"/>
        <v/>
      </c>
      <c r="I1051" s="44">
        <v>61</v>
      </c>
      <c r="S1051">
        <v>546</v>
      </c>
      <c r="T1051">
        <v>93</v>
      </c>
      <c r="X1051">
        <v>61</v>
      </c>
      <c r="Z1051">
        <v>1</v>
      </c>
      <c r="AA1051">
        <f t="shared" si="1465"/>
        <v>1546</v>
      </c>
      <c r="AB1051">
        <f t="shared" si="1466"/>
        <v>9093</v>
      </c>
      <c r="AC1051">
        <f t="shared" si="1504"/>
        <v>9093</v>
      </c>
      <c r="AD1051" s="6">
        <v>1</v>
      </c>
      <c r="AE1051" t="s">
        <v>943</v>
      </c>
      <c r="AF1051" t="s">
        <v>925</v>
      </c>
      <c r="AG1051" t="s">
        <v>756</v>
      </c>
      <c r="AH1051" t="s">
        <v>756</v>
      </c>
      <c r="AI1051" t="str">
        <f t="shared" si="1509"/>
        <v>e</v>
      </c>
      <c r="AJ1051" t="str">
        <f t="shared" si="1510"/>
        <v/>
      </c>
      <c r="AK1051" t="str">
        <f t="shared" si="1511"/>
        <v/>
      </c>
      <c r="AL1051" t="str">
        <f t="shared" si="1512"/>
        <v/>
      </c>
      <c r="AM1051" t="str">
        <f t="shared" si="1513"/>
        <v/>
      </c>
      <c r="AN1051" t="str">
        <f t="shared" si="1514"/>
        <v>Home</v>
      </c>
      <c r="AO1051" t="str">
        <f t="shared" si="1515"/>
        <v>h</v>
      </c>
      <c r="AP1051" t="str">
        <f t="shared" si="1516"/>
        <v/>
      </c>
      <c r="AQ1051" t="str">
        <f t="shared" si="1517"/>
        <v/>
      </c>
      <c r="AR1051" t="str">
        <f t="shared" si="1518"/>
        <v>Home</v>
      </c>
      <c r="AS1051" t="str">
        <f t="shared" si="1519"/>
        <v>h</v>
      </c>
      <c r="AT1051" t="str">
        <f t="shared" si="1520"/>
        <v>Offensive</v>
      </c>
      <c r="AU1051" t="str">
        <f t="shared" si="1521"/>
        <v/>
      </c>
      <c r="AV1051" t="str">
        <f t="shared" si="1522"/>
        <v/>
      </c>
      <c r="AW1051" t="str" cm="1">
        <f t="array" ref="AW1051">IFERROR(IF(O1051&lt;&gt;"",O1051,IF(OR($S1051="",$T1051=""),"",IF(O1051&lt;&gt;"",O1051,IF($T1051&lt;&gt;"",_xlfn._xlws.FILTER(O:O,($BU:$BU=$BU1051)*($I:$I=$I1051)*($T:$T=$T1051)*($S:$S=_xlfn.MINIFS($S:$S,$T:$T,"="&amp;$T1051)),"")))))&amp;"",IF(O1051="","",""))&amp;""</f>
        <v/>
      </c>
      <c r="AX1051" t="str" cm="1">
        <f t="array" ref="AX1051">IFERROR(IF(P1051&lt;&gt;"",P1051,IF(OR($S1051="",$T1051=""),"",IF($T1051&lt;&gt;"",_xlfn._xlws.FILTER(P:P,($BU:$BU=$BU1051)*($I:$I=$I1051)*($T:$T=$T1051)*($S:$S=_xlfn.MINIFS($S:$S,$T:$T,"="&amp;$T1051)),""))))&amp;"",IF(P1051="","",""))&amp;""</f>
        <v/>
      </c>
      <c r="AY1051" t="str" cm="1">
        <f t="array" ref="AY1051">IFERROR(IF(Q1051&lt;&gt;"",Q1051,IF(OR($S1051="",$T1051=""),"",IF($T1051&lt;&gt;"",_xlfn._xlws.FILTER(Q:Q,($BU:$BU=$BU1051)*($I:$I=$I1051)*($T:$T=$T1051)*($S:$S=_xlfn.MINIFS($S:$S,$T:$T,"="&amp;$T1051)),""))))&amp;"",IF(Q1051="","",""))&amp;""</f>
        <v/>
      </c>
      <c r="AZ1051" t="str" cm="1">
        <f t="array" ref="AZ1051">IFERROR(IF(R1051&lt;&gt;"",R1051,IF(OR($S1051="",$T1051=""),"",IF($T1051&lt;&gt;"",_xlfn._xlws.FILTER(R:R,($BU:$BU=$BU1051)*($I:$I=$I1051)*($T:$T=$T1051)*($S:$S=_xlfn.MINIFS($S:$S,$T:$T,"="&amp;$T1051)),""))))&amp;"",IF(R1051="","",""))&amp;""</f>
        <v/>
      </c>
      <c r="BA1051" s="6">
        <f t="shared" si="1523"/>
        <v>94</v>
      </c>
      <c r="BB1051">
        <f t="shared" ref="BB1051:BD1051" si="1555">BB1050</f>
        <v>18987</v>
      </c>
      <c r="BC1051" t="str">
        <f t="shared" si="1555"/>
        <v>Velodrome</v>
      </c>
      <c r="BD1051" t="str">
        <f t="shared" si="1555"/>
        <v>Outlaws</v>
      </c>
      <c r="BE1051" t="s">
        <v>238</v>
      </c>
      <c r="BF1051" t="s">
        <v>174</v>
      </c>
      <c r="BI1051" cm="1">
        <f t="array" aca="1" ref="BI1051" ca="1">IFERROR(_xlfn._xlws.FILTER(shifts!A:A,(shifts!B:B=events!AD1051)*(shifts!AG:AG&gt;=events!BK1051)*(shifts!AH:AH&lt;=events!BL1051)),BI1050)</f>
        <v>40</v>
      </c>
      <c r="BJ1051" s="15">
        <f t="shared" si="1525"/>
        <v>0</v>
      </c>
      <c r="BK1051">
        <f t="shared" si="1526"/>
        <v>96</v>
      </c>
      <c r="BL1051">
        <f t="shared" si="1527"/>
        <v>96</v>
      </c>
      <c r="BM1051" s="15">
        <f>SUMIFS(BJ$2:BJ1051,K$2:K1051,"=Intermission")+SUMIFS(BJ$2:BJ1051,K$2:K1051,"=Timeout")</f>
        <v>0</v>
      </c>
      <c r="BN1051">
        <f t="shared" si="1528"/>
        <v>0</v>
      </c>
      <c r="BO1051" s="19">
        <f t="shared" si="1529"/>
        <v>984</v>
      </c>
      <c r="BP1051">
        <f t="shared" si="1530"/>
        <v>979</v>
      </c>
      <c r="BQ1051" s="17">
        <f t="shared" si="1531"/>
        <v>984</v>
      </c>
      <c r="BR1051" t="str">
        <f t="shared" si="1532"/>
        <v>event_team_player_2</v>
      </c>
      <c r="BS1051">
        <f>COUNTIFS(S$3:S1051,"="&amp;S1051,AI$3:AI1051,"="&amp;AI1051)</f>
        <v>2</v>
      </c>
      <c r="BT1051" t="str">
        <f>IFERROR(VLOOKUP(BB1051&amp;BU1051&amp;X1051,game_rosters!U:W,3,FALSE),"")</f>
        <v>P100224</v>
      </c>
      <c r="BU1051" t="str">
        <f t="shared" si="1533"/>
        <v>Velodrome</v>
      </c>
    </row>
    <row r="1052" spans="1:73" x14ac:dyDescent="0.2">
      <c r="A1052" t="str">
        <f t="shared" si="1508"/>
        <v/>
      </c>
      <c r="I1052" s="44">
        <v>91</v>
      </c>
      <c r="O1052" t="s">
        <v>602</v>
      </c>
      <c r="R1052" s="51">
        <v>1</v>
      </c>
      <c r="S1052">
        <v>546</v>
      </c>
      <c r="T1052">
        <v>93</v>
      </c>
      <c r="X1052">
        <v>91</v>
      </c>
      <c r="AA1052">
        <f t="shared" si="1465"/>
        <v>1546</v>
      </c>
      <c r="AB1052">
        <f t="shared" si="1466"/>
        <v>9093</v>
      </c>
      <c r="AC1052">
        <f t="shared" si="1504"/>
        <v>9093</v>
      </c>
      <c r="AD1052" s="6">
        <v>1</v>
      </c>
      <c r="AE1052" t="s">
        <v>943</v>
      </c>
      <c r="AF1052" t="s">
        <v>925</v>
      </c>
      <c r="AG1052" t="s">
        <v>756</v>
      </c>
      <c r="AH1052" t="s">
        <v>756</v>
      </c>
      <c r="AI1052" t="str">
        <f t="shared" si="1509"/>
        <v>o</v>
      </c>
      <c r="AJ1052" t="str">
        <f t="shared" si="1510"/>
        <v/>
      </c>
      <c r="AK1052" t="str">
        <f t="shared" si="1511"/>
        <v/>
      </c>
      <c r="AL1052" t="str">
        <f t="shared" si="1512"/>
        <v/>
      </c>
      <c r="AM1052" t="str">
        <f t="shared" si="1513"/>
        <v/>
      </c>
      <c r="AN1052" t="str">
        <f t="shared" si="1514"/>
        <v>Home</v>
      </c>
      <c r="AO1052" t="str">
        <f t="shared" si="1515"/>
        <v>h</v>
      </c>
      <c r="AP1052" t="str">
        <f t="shared" si="1516"/>
        <v/>
      </c>
      <c r="AQ1052" t="str">
        <f t="shared" si="1517"/>
        <v/>
      </c>
      <c r="AR1052" t="str">
        <f t="shared" si="1518"/>
        <v>Home</v>
      </c>
      <c r="AS1052" t="str">
        <f t="shared" si="1519"/>
        <v>h</v>
      </c>
      <c r="AT1052" t="str">
        <f t="shared" si="1520"/>
        <v>Defensive</v>
      </c>
      <c r="AU1052" t="str">
        <f t="shared" si="1521"/>
        <v/>
      </c>
      <c r="AV1052" t="str">
        <f t="shared" si="1522"/>
        <v/>
      </c>
      <c r="AW1052" t="str" cm="1">
        <f t="array" ref="AW1052">IFERROR(IF(O1052&lt;&gt;"",O1052,IF(OR($S1052="",$T1052=""),"",IF(O1052&lt;&gt;"",O1052,IF($T1052&lt;&gt;"",_xlfn._xlws.FILTER(O:O,($BU:$BU=$BU1052)*($I:$I=$I1052)*($T:$T=$T1052)*($S:$S=_xlfn.MINIFS($S:$S,$T:$T,"="&amp;$T1052)),"")))))&amp;"",IF(O1052="","",""))&amp;""</f>
        <v>Defensive_PlayPossession-StickCheck</v>
      </c>
      <c r="AX1052" t="str" cm="1">
        <f t="array" ref="AX1052">IFERROR(IF(P1052&lt;&gt;"",P1052,IF(OR($S1052="",$T1052=""),"",IF($T1052&lt;&gt;"",_xlfn._xlws.FILTER(P:P,($BU:$BU=$BU1052)*($I:$I=$I1052)*($T:$T=$T1052)*($S:$S=_xlfn.MINIFS($S:$S,$T:$T,"="&amp;$T1052)),""))))&amp;"",IF(P1052="","",""))&amp;""</f>
        <v/>
      </c>
      <c r="AY1052" t="str" cm="1">
        <f t="array" ref="AY1052">IFERROR(IF(Q1052&lt;&gt;"",Q1052,IF(OR($S1052="",$T1052=""),"",IF($T1052&lt;&gt;"",_xlfn._xlws.FILTER(Q:Q,($BU:$BU=$BU1052)*($I:$I=$I1052)*($T:$T=$T1052)*($S:$S=_xlfn.MINIFS($S:$S,$T:$T,"="&amp;$T1052)),""))))&amp;"",IF(Q1052="","",""))&amp;""</f>
        <v/>
      </c>
      <c r="AZ1052" t="str" cm="1">
        <f t="array" ref="AZ1052">IFERROR(IF(R1052&lt;&gt;"",R1052,IF(OR($S1052="",$T1052=""),"",IF($T1052&lt;&gt;"",_xlfn._xlws.FILTER(R:R,($BU:$BU=$BU1052)*($I:$I=$I1052)*($T:$T=$T1052)*($S:$S=_xlfn.MINIFS($S:$S,$T:$T,"="&amp;$T1052)),""))))&amp;"",IF(R1052="","",""))&amp;""</f>
        <v>1</v>
      </c>
      <c r="BA1052" s="6">
        <f t="shared" si="1523"/>
        <v>94</v>
      </c>
      <c r="BB1052">
        <f t="shared" ref="BB1052:BD1052" si="1556">BB1051</f>
        <v>18987</v>
      </c>
      <c r="BC1052" t="str">
        <f t="shared" si="1556"/>
        <v>Velodrome</v>
      </c>
      <c r="BD1052" t="str">
        <f t="shared" si="1556"/>
        <v>Outlaws</v>
      </c>
      <c r="BE1052" t="s">
        <v>238</v>
      </c>
      <c r="BF1052" t="s">
        <v>174</v>
      </c>
      <c r="BI1052" cm="1">
        <f t="array" aca="1" ref="BI1052" ca="1">IFERROR(_xlfn._xlws.FILTER(shifts!A:A,(shifts!B:B=events!AD1052)*(shifts!AG:AG&gt;=events!BK1052)*(shifts!AH:AH&lt;=events!BL1052)),BI1051)</f>
        <v>40</v>
      </c>
      <c r="BJ1052" s="15">
        <f t="shared" si="1525"/>
        <v>0</v>
      </c>
      <c r="BK1052">
        <f t="shared" si="1526"/>
        <v>96</v>
      </c>
      <c r="BL1052">
        <f t="shared" si="1527"/>
        <v>96</v>
      </c>
      <c r="BM1052" s="15">
        <f>SUMIFS(BJ$2:BJ1052,K$2:K1052,"=Intermission")+SUMIFS(BJ$2:BJ1052,K$2:K1052,"=Timeout")</f>
        <v>0</v>
      </c>
      <c r="BN1052">
        <f t="shared" si="1528"/>
        <v>0</v>
      </c>
      <c r="BO1052" s="19">
        <f t="shared" si="1529"/>
        <v>984</v>
      </c>
      <c r="BP1052">
        <f t="shared" si="1530"/>
        <v>979</v>
      </c>
      <c r="BQ1052" s="17">
        <f t="shared" si="1531"/>
        <v>984</v>
      </c>
      <c r="BR1052" t="str">
        <f t="shared" si="1532"/>
        <v>opp_team_player_1</v>
      </c>
      <c r="BS1052">
        <f>COUNTIFS(S$3:S1052,"="&amp;S1052,AI$3:AI1052,"="&amp;AI1052)</f>
        <v>1</v>
      </c>
      <c r="BT1052" t="str">
        <f>IFERROR(VLOOKUP(BB1052&amp;BU1052&amp;X1052,game_rosters!U:W,3,FALSE),"")</f>
        <v>P100232</v>
      </c>
      <c r="BU1052" t="str">
        <f t="shared" si="1533"/>
        <v>Outlaws</v>
      </c>
    </row>
    <row r="1053" spans="1:73" x14ac:dyDescent="0.2">
      <c r="A1053">
        <f t="shared" si="1508"/>
        <v>1</v>
      </c>
      <c r="I1053" s="44">
        <v>14</v>
      </c>
      <c r="K1053" t="s">
        <v>13</v>
      </c>
      <c r="L1053" t="s">
        <v>587</v>
      </c>
      <c r="N1053" t="s">
        <v>595</v>
      </c>
      <c r="O1053" t="s">
        <v>620</v>
      </c>
      <c r="Q1053" t="s">
        <v>595</v>
      </c>
      <c r="S1053">
        <v>547</v>
      </c>
      <c r="T1053" t="s">
        <v>756</v>
      </c>
      <c r="W1053" t="s">
        <v>735</v>
      </c>
      <c r="X1053">
        <v>14</v>
      </c>
      <c r="Z1053">
        <v>1</v>
      </c>
      <c r="AA1053">
        <f t="shared" ref="AA1053:AA1116" si="1557">S1053+1000</f>
        <v>1547</v>
      </c>
      <c r="AB1053" t="str">
        <f t="shared" ref="AB1053:AB1116" si="1558">IF(T1053&lt;&gt;"",9000+T1053,"")</f>
        <v/>
      </c>
      <c r="AC1053">
        <f t="shared" si="1504"/>
        <v>1547</v>
      </c>
      <c r="AD1053" s="6">
        <v>1</v>
      </c>
      <c r="AE1053" t="s">
        <v>943</v>
      </c>
      <c r="AF1053" t="s">
        <v>750</v>
      </c>
      <c r="AG1053" t="s">
        <v>943</v>
      </c>
      <c r="AH1053" t="s">
        <v>904</v>
      </c>
      <c r="AI1053" t="str">
        <f t="shared" si="1509"/>
        <v>e</v>
      </c>
      <c r="AJ1053" t="str">
        <f t="shared" si="1510"/>
        <v/>
      </c>
      <c r="AK1053" t="str">
        <f t="shared" si="1511"/>
        <v/>
      </c>
      <c r="AL1053" t="str">
        <f t="shared" si="1512"/>
        <v/>
      </c>
      <c r="AM1053" t="str">
        <f t="shared" si="1513"/>
        <v/>
      </c>
      <c r="AN1053" t="str">
        <f t="shared" si="1514"/>
        <v>Home</v>
      </c>
      <c r="AO1053" t="str">
        <f t="shared" si="1515"/>
        <v>h</v>
      </c>
      <c r="AP1053" t="str">
        <f t="shared" si="1516"/>
        <v/>
      </c>
      <c r="AQ1053" t="str">
        <f t="shared" si="1517"/>
        <v/>
      </c>
      <c r="AR1053" t="str">
        <f t="shared" si="1518"/>
        <v>Home</v>
      </c>
      <c r="AS1053" t="str">
        <f t="shared" si="1519"/>
        <v>h</v>
      </c>
      <c r="AT1053" t="str">
        <f t="shared" si="1520"/>
        <v>Offensive</v>
      </c>
      <c r="AU1053" t="str">
        <f t="shared" si="1521"/>
        <v/>
      </c>
      <c r="AV1053" t="str">
        <f t="shared" si="1522"/>
        <v/>
      </c>
      <c r="AW1053" t="str" cm="1">
        <f t="array" ref="AW1053">IFERROR(IF(O1053&lt;&gt;"",O1053,IF(OR($S1053="",$T1053=""),"",IF(O1053&lt;&gt;"",O1053,IF($T1053&lt;&gt;"",_xlfn._xlws.FILTER(O:O,($BU:$BU=$BU1053)*($I:$I=$I1053)*($T:$T=$T1053)*($S:$S=_xlfn.MINIFS($S:$S,$T:$T,"="&amp;$T1053)),"")))))&amp;"",IF(O1053="","",""))&amp;""</f>
        <v>OffensivePlay_Zone-PuckRecoveryPass</v>
      </c>
      <c r="AX1053" t="str" cm="1">
        <f t="array" ref="AX1053">IFERROR(IF(P1053&lt;&gt;"",P1053,IF(OR($S1053="",$T1053=""),"",IF($T1053&lt;&gt;"",_xlfn._xlws.FILTER(P:P,($BU:$BU=$BU1053)*($I:$I=$I1053)*($T:$T=$T1053)*($S:$S=_xlfn.MINIFS($S:$S,$T:$T,"="&amp;$T1053)),""))))&amp;"",IF(P1053="","",""))&amp;""</f>
        <v/>
      </c>
      <c r="AY1053" t="str" cm="1">
        <f t="array" ref="AY1053">IFERROR(IF(Q1053&lt;&gt;"",Q1053,IF(OR($S1053="",$T1053=""),"",IF($T1053&lt;&gt;"",_xlfn._xlws.FILTER(Q:Q,($BU:$BU=$BU1053)*($I:$I=$I1053)*($T:$T=$T1053)*($S:$S=_xlfn.MINIFS($S:$S,$T:$T,"="&amp;$T1053)),""))))&amp;"",IF(Q1053="","",""))&amp;""</f>
        <v>s</v>
      </c>
      <c r="AZ1053" t="str" cm="1">
        <f t="array" ref="AZ1053">IFERROR(IF(R1053&lt;&gt;"",R1053,IF(OR($S1053="",$T1053=""),"",IF($T1053&lt;&gt;"",_xlfn._xlws.FILTER(R:R,($BU:$BU=$BU1053)*($I:$I=$I1053)*($T:$T=$T1053)*($S:$S=_xlfn.MINIFS($S:$S,$T:$T,"="&amp;$T1053)),""))))&amp;"",IF(R1053="","",""))&amp;""</f>
        <v/>
      </c>
      <c r="BA1053" s="6">
        <f t="shared" si="1523"/>
        <v>94</v>
      </c>
      <c r="BB1053">
        <f t="shared" ref="BB1053:BD1053" si="1559">BB1052</f>
        <v>18987</v>
      </c>
      <c r="BC1053" t="str">
        <f t="shared" si="1559"/>
        <v>Velodrome</v>
      </c>
      <c r="BD1053" t="str">
        <f t="shared" si="1559"/>
        <v>Outlaws</v>
      </c>
      <c r="BE1053" t="s">
        <v>13</v>
      </c>
      <c r="BF1053" t="s">
        <v>587</v>
      </c>
      <c r="BI1053" cm="1">
        <f t="array" aca="1" ref="BI1053" ca="1">IFERROR(_xlfn._xlws.FILTER(shifts!A:A,(shifts!B:B=events!AD1053)*(shifts!AG:AG&gt;=events!BK1053)*(shifts!AH:AH&lt;=events!BL1053)),BI1052)</f>
        <v>40</v>
      </c>
      <c r="BJ1053" s="15">
        <f t="shared" si="1525"/>
        <v>2</v>
      </c>
      <c r="BK1053">
        <f t="shared" si="1526"/>
        <v>95</v>
      </c>
      <c r="BL1053">
        <f t="shared" si="1527"/>
        <v>93</v>
      </c>
      <c r="BM1053" s="15">
        <f>SUMIFS(BJ$2:BJ1053,K$2:K1053,"=Intermission")+SUMIFS(BJ$2:BJ1053,K$2:K1053,"=Timeout")</f>
        <v>0</v>
      </c>
      <c r="BN1053">
        <f t="shared" si="1528"/>
        <v>0</v>
      </c>
      <c r="BO1053" s="19">
        <f t="shared" si="1529"/>
        <v>985</v>
      </c>
      <c r="BP1053">
        <f t="shared" si="1530"/>
        <v>980</v>
      </c>
      <c r="BQ1053" s="17">
        <f t="shared" si="1531"/>
        <v>987</v>
      </c>
      <c r="BR1053" t="str">
        <f t="shared" si="1532"/>
        <v>event_team_player_1</v>
      </c>
      <c r="BS1053">
        <f>COUNTIFS(S$3:S1053,"="&amp;S1053,AI$3:AI1053,"="&amp;AI1053)</f>
        <v>1</v>
      </c>
      <c r="BT1053" t="str">
        <f>IFERROR(VLOOKUP(BB1053&amp;BU1053&amp;X1053,game_rosters!U:W,3,FALSE),"")</f>
        <v>P100132</v>
      </c>
      <c r="BU1053" t="str">
        <f t="shared" si="1533"/>
        <v>Velodrome</v>
      </c>
    </row>
    <row r="1054" spans="1:73" x14ac:dyDescent="0.2">
      <c r="A1054" t="str">
        <f t="shared" si="1508"/>
        <v/>
      </c>
      <c r="I1054" s="44">
        <v>89</v>
      </c>
      <c r="O1054" t="s">
        <v>686</v>
      </c>
      <c r="Q1054" t="s">
        <v>594</v>
      </c>
      <c r="S1054">
        <v>547</v>
      </c>
      <c r="T1054" t="s">
        <v>756</v>
      </c>
      <c r="X1054">
        <v>89</v>
      </c>
      <c r="AA1054">
        <f t="shared" si="1557"/>
        <v>1547</v>
      </c>
      <c r="AB1054" t="str">
        <f t="shared" si="1558"/>
        <v/>
      </c>
      <c r="AC1054">
        <f t="shared" si="1504"/>
        <v>1547</v>
      </c>
      <c r="AD1054" s="6">
        <v>1</v>
      </c>
      <c r="AE1054" t="s">
        <v>943</v>
      </c>
      <c r="AF1054" t="s">
        <v>750</v>
      </c>
      <c r="AG1054" t="s">
        <v>943</v>
      </c>
      <c r="AH1054" t="s">
        <v>904</v>
      </c>
      <c r="AI1054" t="str">
        <f t="shared" si="1509"/>
        <v>o</v>
      </c>
      <c r="AJ1054" t="str">
        <f t="shared" si="1510"/>
        <v/>
      </c>
      <c r="AK1054" t="str">
        <f t="shared" si="1511"/>
        <v/>
      </c>
      <c r="AL1054" t="str">
        <f t="shared" si="1512"/>
        <v/>
      </c>
      <c r="AM1054" t="str">
        <f t="shared" si="1513"/>
        <v/>
      </c>
      <c r="AN1054" t="str">
        <f t="shared" si="1514"/>
        <v>Home</v>
      </c>
      <c r="AO1054" t="str">
        <f t="shared" si="1515"/>
        <v>h</v>
      </c>
      <c r="AP1054" t="str">
        <f t="shared" si="1516"/>
        <v/>
      </c>
      <c r="AQ1054" t="str">
        <f t="shared" si="1517"/>
        <v/>
      </c>
      <c r="AR1054" t="str">
        <f t="shared" si="1518"/>
        <v>Home</v>
      </c>
      <c r="AS1054" t="str">
        <f t="shared" si="1519"/>
        <v>h</v>
      </c>
      <c r="AT1054" t="str">
        <f t="shared" si="1520"/>
        <v>Defensive</v>
      </c>
      <c r="AU1054" t="str">
        <f t="shared" si="1521"/>
        <v/>
      </c>
      <c r="AV1054" t="str">
        <f t="shared" si="1522"/>
        <v/>
      </c>
      <c r="AW1054" t="str" cm="1">
        <f t="array" ref="AW1054">IFERROR(IF(O1054&lt;&gt;"",O1054,IF(OR($S1054="",$T1054=""),"",IF(O1054&lt;&gt;"",O1054,IF($T1054&lt;&gt;"",_xlfn._xlws.FILTER(O:O,($BU:$BU=$BU1054)*($I:$I=$I1054)*($T:$T=$T1054)*($S:$S=_xlfn.MINIFS($S:$S,$T:$T,"="&amp;$T1054)),"")))))&amp;"",IF(O1054="","",""))&amp;""</f>
        <v>Defensive_PlayZone-PuckRetreivalPass</v>
      </c>
      <c r="AX1054" t="str" cm="1">
        <f t="array" ref="AX1054">IFERROR(IF(P1054&lt;&gt;"",P1054,IF(OR($S1054="",$T1054=""),"",IF($T1054&lt;&gt;"",_xlfn._xlws.FILTER(P:P,($BU:$BU=$BU1054)*($I:$I=$I1054)*($T:$T=$T1054)*($S:$S=_xlfn.MINIFS($S:$S,$T:$T,"="&amp;$T1054)),""))))&amp;"",IF(P1054="","",""))&amp;""</f>
        <v/>
      </c>
      <c r="AY1054" t="str" cm="1">
        <f t="array" ref="AY1054">IFERROR(IF(Q1054&lt;&gt;"",Q1054,IF(OR($S1054="",$T1054=""),"",IF($T1054&lt;&gt;"",_xlfn._xlws.FILTER(Q:Q,($BU:$BU=$BU1054)*($I:$I=$I1054)*($T:$T=$T1054)*($S:$S=_xlfn.MINIFS($S:$S,$T:$T,"="&amp;$T1054)),""))))&amp;"",IF(Q1054="","",""))&amp;""</f>
        <v>u</v>
      </c>
      <c r="AZ1054" t="str" cm="1">
        <f t="array" ref="AZ1054">IFERROR(IF(R1054&lt;&gt;"",R1054,IF(OR($S1054="",$T1054=""),"",IF($T1054&lt;&gt;"",_xlfn._xlws.FILTER(R:R,($BU:$BU=$BU1054)*($I:$I=$I1054)*($T:$T=$T1054)*($S:$S=_xlfn.MINIFS($S:$S,$T:$T,"="&amp;$T1054)),""))))&amp;"",IF(R1054="","",""))&amp;""</f>
        <v/>
      </c>
      <c r="BA1054" s="6">
        <f t="shared" si="1523"/>
        <v>94</v>
      </c>
      <c r="BB1054">
        <f t="shared" ref="BB1054:BD1054" si="1560">BB1053</f>
        <v>18987</v>
      </c>
      <c r="BC1054" t="str">
        <f t="shared" si="1560"/>
        <v>Velodrome</v>
      </c>
      <c r="BD1054" t="str">
        <f t="shared" si="1560"/>
        <v>Outlaws</v>
      </c>
      <c r="BE1054" t="s">
        <v>13</v>
      </c>
      <c r="BF1054" t="s">
        <v>587</v>
      </c>
      <c r="BI1054" cm="1">
        <f t="array" aca="1" ref="BI1054" ca="1">IFERROR(_xlfn._xlws.FILTER(shifts!A:A,(shifts!B:B=events!AD1054)*(shifts!AG:AG&gt;=events!BK1054)*(shifts!AH:AH&lt;=events!BL1054)),BI1053)</f>
        <v>40</v>
      </c>
      <c r="BJ1054" s="15">
        <f t="shared" si="1525"/>
        <v>2</v>
      </c>
      <c r="BK1054">
        <f t="shared" si="1526"/>
        <v>95</v>
      </c>
      <c r="BL1054">
        <f t="shared" si="1527"/>
        <v>93</v>
      </c>
      <c r="BM1054" s="15">
        <f>SUMIFS(BJ$2:BJ1054,K$2:K1054,"=Intermission")+SUMIFS(BJ$2:BJ1054,K$2:K1054,"=Timeout")</f>
        <v>0</v>
      </c>
      <c r="BN1054">
        <f t="shared" si="1528"/>
        <v>0</v>
      </c>
      <c r="BO1054" s="19">
        <f t="shared" si="1529"/>
        <v>985</v>
      </c>
      <c r="BP1054">
        <f t="shared" si="1530"/>
        <v>980</v>
      </c>
      <c r="BQ1054" s="17">
        <f t="shared" si="1531"/>
        <v>987</v>
      </c>
      <c r="BR1054" t="str">
        <f t="shared" si="1532"/>
        <v>opp_team_player_1</v>
      </c>
      <c r="BS1054">
        <f>COUNTIFS(S$3:S1054,"="&amp;S1054,AI$3:AI1054,"="&amp;AI1054)</f>
        <v>1</v>
      </c>
      <c r="BT1054" t="str">
        <f>IFERROR(VLOOKUP(BB1054&amp;BU1054&amp;X1054,game_rosters!U:W,3,FALSE),"")</f>
        <v>P100080</v>
      </c>
      <c r="BU1054" t="str">
        <f t="shared" si="1533"/>
        <v>Outlaws</v>
      </c>
    </row>
    <row r="1055" spans="1:73" x14ac:dyDescent="0.2">
      <c r="A1055">
        <f t="shared" si="1508"/>
        <v>1</v>
      </c>
      <c r="I1055" s="44">
        <v>14</v>
      </c>
      <c r="K1055" t="s">
        <v>6</v>
      </c>
      <c r="L1055" t="s">
        <v>181</v>
      </c>
      <c r="M1055" t="s">
        <v>51</v>
      </c>
      <c r="N1055" t="s">
        <v>594</v>
      </c>
      <c r="S1055">
        <v>548</v>
      </c>
      <c r="T1055">
        <v>94</v>
      </c>
      <c r="W1055" t="s">
        <v>735</v>
      </c>
      <c r="X1055">
        <v>14</v>
      </c>
      <c r="Z1055">
        <v>1</v>
      </c>
      <c r="AA1055">
        <f t="shared" si="1557"/>
        <v>1548</v>
      </c>
      <c r="AB1055">
        <f t="shared" si="1558"/>
        <v>9094</v>
      </c>
      <c r="AC1055">
        <f t="shared" si="1504"/>
        <v>9094</v>
      </c>
      <c r="AD1055" s="6">
        <v>1</v>
      </c>
      <c r="AE1055" t="s">
        <v>943</v>
      </c>
      <c r="AF1055" t="s">
        <v>904</v>
      </c>
      <c r="AG1055" t="s">
        <v>756</v>
      </c>
      <c r="AH1055" t="s">
        <v>756</v>
      </c>
      <c r="AI1055" t="str">
        <f t="shared" si="1509"/>
        <v>e</v>
      </c>
      <c r="AJ1055" t="str">
        <f t="shared" si="1510"/>
        <v/>
      </c>
      <c r="AK1055" t="str">
        <f t="shared" si="1511"/>
        <v/>
      </c>
      <c r="AL1055" t="str">
        <f t="shared" si="1512"/>
        <v/>
      </c>
      <c r="AM1055" t="str">
        <f t="shared" si="1513"/>
        <v/>
      </c>
      <c r="AN1055" t="str">
        <f t="shared" si="1514"/>
        <v>Home</v>
      </c>
      <c r="AO1055" t="str">
        <f t="shared" si="1515"/>
        <v>h</v>
      </c>
      <c r="AP1055" t="str">
        <f t="shared" si="1516"/>
        <v/>
      </c>
      <c r="AQ1055" t="str">
        <f t="shared" si="1517"/>
        <v/>
      </c>
      <c r="AR1055" t="str">
        <f t="shared" si="1518"/>
        <v>Home</v>
      </c>
      <c r="AS1055" t="str">
        <f t="shared" si="1519"/>
        <v>h</v>
      </c>
      <c r="AT1055" t="str">
        <f t="shared" si="1520"/>
        <v>Offensive</v>
      </c>
      <c r="AU1055" t="str">
        <f t="shared" si="1521"/>
        <v/>
      </c>
      <c r="AV1055" t="str">
        <f t="shared" si="1522"/>
        <v/>
      </c>
      <c r="AW1055" t="str" cm="1">
        <f t="array" ref="AW1055">IFERROR(IF(O1055&lt;&gt;"",O1055,IF(OR($S1055="",$T1055=""),"",IF(O1055&lt;&gt;"",O1055,IF($T1055&lt;&gt;"",_xlfn._xlws.FILTER(O:O,($BU:$BU=$BU1055)*($I:$I=$I1055)*($T:$T=$T1055)*($S:$S=_xlfn.MINIFS($S:$S,$T:$T,"="&amp;$T1055)),"")))))&amp;"",IF(O1055="","",""))&amp;""</f>
        <v/>
      </c>
      <c r="AX1055" t="str" cm="1">
        <f t="array" ref="AX1055">IFERROR(IF(P1055&lt;&gt;"",P1055,IF(OR($S1055="",$T1055=""),"",IF($T1055&lt;&gt;"",_xlfn._xlws.FILTER(P:P,($BU:$BU=$BU1055)*($I:$I=$I1055)*($T:$T=$T1055)*($S:$S=_xlfn.MINIFS($S:$S,$T:$T,"="&amp;$T1055)),""))))&amp;"",IF(P1055="","",""))&amp;""</f>
        <v/>
      </c>
      <c r="AY1055" t="str" cm="1">
        <f t="array" ref="AY1055">IFERROR(IF(Q1055&lt;&gt;"",Q1055,IF(OR($S1055="",$T1055=""),"",IF($T1055&lt;&gt;"",_xlfn._xlws.FILTER(Q:Q,($BU:$BU=$BU1055)*($I:$I=$I1055)*($T:$T=$T1055)*($S:$S=_xlfn.MINIFS($S:$S,$T:$T,"="&amp;$T1055)),""))))&amp;"",IF(Q1055="","",""))&amp;""</f>
        <v/>
      </c>
      <c r="AZ1055" t="str" cm="1">
        <f t="array" ref="AZ1055">IFERROR(IF(R1055&lt;&gt;"",R1055,IF(OR($S1055="",$T1055=""),"",IF($T1055&lt;&gt;"",_xlfn._xlws.FILTER(R:R,($BU:$BU=$BU1055)*($I:$I=$I1055)*($T:$T=$T1055)*($S:$S=_xlfn.MINIFS($S:$S,$T:$T,"="&amp;$T1055)),""))))&amp;"",IF(R1055="","",""))&amp;""</f>
        <v/>
      </c>
      <c r="BA1055" s="6">
        <f t="shared" si="1523"/>
        <v>94</v>
      </c>
      <c r="BB1055">
        <f t="shared" ref="BB1055:BD1055" si="1561">BB1054</f>
        <v>18987</v>
      </c>
      <c r="BC1055" t="str">
        <f t="shared" si="1561"/>
        <v>Velodrome</v>
      </c>
      <c r="BD1055" t="str">
        <f t="shared" si="1561"/>
        <v>Outlaws</v>
      </c>
      <c r="BE1055" t="s">
        <v>6</v>
      </c>
      <c r="BF1055" t="s">
        <v>181</v>
      </c>
      <c r="BI1055" cm="1">
        <f t="array" aca="1" ref="BI1055" ca="1">IFERROR(_xlfn._xlws.FILTER(shifts!A:A,(shifts!B:B=events!AD1055)*(shifts!AG:AG&gt;=events!BK1055)*(shifts!AH:AH&lt;=events!BL1055)),BI1054)</f>
        <v>40</v>
      </c>
      <c r="BJ1055" s="15">
        <f t="shared" si="1525"/>
        <v>0</v>
      </c>
      <c r="BK1055">
        <f t="shared" si="1526"/>
        <v>93</v>
      </c>
      <c r="BL1055">
        <f t="shared" si="1527"/>
        <v>93</v>
      </c>
      <c r="BM1055" s="15">
        <f>SUMIFS(BJ$2:BJ1055,K$2:K1055,"=Intermission")+SUMIFS(BJ$2:BJ1055,K$2:K1055,"=Timeout")</f>
        <v>0</v>
      </c>
      <c r="BN1055">
        <f t="shared" si="1528"/>
        <v>0</v>
      </c>
      <c r="BO1055" s="19">
        <f t="shared" si="1529"/>
        <v>987</v>
      </c>
      <c r="BP1055">
        <f t="shared" si="1530"/>
        <v>982</v>
      </c>
      <c r="BQ1055" s="17">
        <f t="shared" si="1531"/>
        <v>987</v>
      </c>
      <c r="BR1055" t="str">
        <f t="shared" si="1532"/>
        <v>event_team_player_1</v>
      </c>
      <c r="BS1055">
        <f>COUNTIFS(S$3:S1055,"="&amp;S1055,AI$3:AI1055,"="&amp;AI1055)</f>
        <v>1</v>
      </c>
      <c r="BT1055" t="str">
        <f>IFERROR(VLOOKUP(BB1055&amp;BU1055&amp;X1055,game_rosters!U:W,3,FALSE),"")</f>
        <v>P100132</v>
      </c>
      <c r="BU1055" t="str">
        <f t="shared" si="1533"/>
        <v>Velodrome</v>
      </c>
    </row>
    <row r="1056" spans="1:73" x14ac:dyDescent="0.2">
      <c r="A1056">
        <f t="shared" si="1508"/>
        <v>1</v>
      </c>
      <c r="I1056" s="44">
        <v>14</v>
      </c>
      <c r="K1056" t="s">
        <v>9</v>
      </c>
      <c r="L1056" t="s">
        <v>173</v>
      </c>
      <c r="M1056" t="s">
        <v>77</v>
      </c>
      <c r="S1056">
        <v>549</v>
      </c>
      <c r="T1056">
        <v>94</v>
      </c>
      <c r="W1056" t="s">
        <v>735</v>
      </c>
      <c r="X1056">
        <v>14</v>
      </c>
      <c r="Z1056">
        <v>1</v>
      </c>
      <c r="AA1056">
        <f t="shared" si="1557"/>
        <v>1549</v>
      </c>
      <c r="AB1056">
        <f t="shared" si="1558"/>
        <v>9094</v>
      </c>
      <c r="AC1056">
        <f t="shared" si="1504"/>
        <v>9094</v>
      </c>
      <c r="AD1056" s="6">
        <v>1</v>
      </c>
      <c r="AE1056" t="s">
        <v>943</v>
      </c>
      <c r="AF1056" t="s">
        <v>904</v>
      </c>
      <c r="AG1056" t="s">
        <v>756</v>
      </c>
      <c r="AH1056" t="s">
        <v>756</v>
      </c>
      <c r="AI1056" t="str">
        <f t="shared" si="1509"/>
        <v>e</v>
      </c>
      <c r="AJ1056" t="str">
        <f t="shared" si="1510"/>
        <v/>
      </c>
      <c r="AK1056" t="str">
        <f t="shared" si="1511"/>
        <v/>
      </c>
      <c r="AL1056" t="str">
        <f t="shared" si="1512"/>
        <v/>
      </c>
      <c r="AM1056" t="str">
        <f t="shared" si="1513"/>
        <v/>
      </c>
      <c r="AN1056" t="str">
        <f t="shared" si="1514"/>
        <v>Home</v>
      </c>
      <c r="AO1056" t="str">
        <f t="shared" si="1515"/>
        <v>h</v>
      </c>
      <c r="AP1056" t="str">
        <f t="shared" si="1516"/>
        <v/>
      </c>
      <c r="AQ1056" t="str">
        <f t="shared" si="1517"/>
        <v/>
      </c>
      <c r="AR1056" t="str">
        <f t="shared" si="1518"/>
        <v>Home</v>
      </c>
      <c r="AS1056" t="str">
        <f t="shared" si="1519"/>
        <v>h</v>
      </c>
      <c r="AT1056" t="str">
        <f t="shared" si="1520"/>
        <v>Offensive</v>
      </c>
      <c r="AU1056" t="str">
        <f t="shared" si="1521"/>
        <v/>
      </c>
      <c r="AV1056" t="str">
        <f t="shared" si="1522"/>
        <v/>
      </c>
      <c r="AW1056" t="str" cm="1">
        <f t="array" ref="AW1056">IFERROR(IF(O1056&lt;&gt;"",O1056,IF(OR($S1056="",$T1056=""),"",IF(O1056&lt;&gt;"",O1056,IF($T1056&lt;&gt;"",_xlfn._xlws.FILTER(O:O,($BU:$BU=$BU1056)*($I:$I=$I1056)*($T:$T=$T1056)*($S:$S=_xlfn.MINIFS($S:$S,$T:$T,"="&amp;$T1056)),"")))))&amp;"",IF(O1056="","",""))&amp;""</f>
        <v/>
      </c>
      <c r="AX1056" t="str" cm="1">
        <f t="array" ref="AX1056">IFERROR(IF(P1056&lt;&gt;"",P1056,IF(OR($S1056="",$T1056=""),"",IF($T1056&lt;&gt;"",_xlfn._xlws.FILTER(P:P,($BU:$BU=$BU1056)*($I:$I=$I1056)*($T:$T=$T1056)*($S:$S=_xlfn.MINIFS($S:$S,$T:$T,"="&amp;$T1056)),""))))&amp;"",IF(P1056="","",""))&amp;""</f>
        <v/>
      </c>
      <c r="AY1056" t="str" cm="1">
        <f t="array" ref="AY1056">IFERROR(IF(Q1056&lt;&gt;"",Q1056,IF(OR($S1056="",$T1056=""),"",IF($T1056&lt;&gt;"",_xlfn._xlws.FILTER(Q:Q,($BU:$BU=$BU1056)*($I:$I=$I1056)*($T:$T=$T1056)*($S:$S=_xlfn.MINIFS($S:$S,$T:$T,"="&amp;$T1056)),""))))&amp;"",IF(Q1056="","",""))&amp;""</f>
        <v/>
      </c>
      <c r="AZ1056" t="str" cm="1">
        <f t="array" ref="AZ1056">IFERROR(IF(R1056&lt;&gt;"",R1056,IF(OR($S1056="",$T1056=""),"",IF($T1056&lt;&gt;"",_xlfn._xlws.FILTER(R:R,($BU:$BU=$BU1056)*($I:$I=$I1056)*($T:$T=$T1056)*($S:$S=_xlfn.MINIFS($S:$S,$T:$T,"="&amp;$T1056)),""))))&amp;"",IF(R1056="","",""))&amp;""</f>
        <v/>
      </c>
      <c r="BA1056" s="6">
        <f t="shared" si="1523"/>
        <v>94</v>
      </c>
      <c r="BB1056">
        <f t="shared" ref="BB1056:BD1056" si="1562">BB1055</f>
        <v>18987</v>
      </c>
      <c r="BC1056" t="str">
        <f t="shared" si="1562"/>
        <v>Velodrome</v>
      </c>
      <c r="BD1056" t="str">
        <f t="shared" si="1562"/>
        <v>Outlaws</v>
      </c>
      <c r="BE1056" t="s">
        <v>9</v>
      </c>
      <c r="BF1056" t="s">
        <v>173</v>
      </c>
      <c r="BI1056" cm="1">
        <f t="array" aca="1" ref="BI1056" ca="1">IFERROR(_xlfn._xlws.FILTER(shifts!A:A,(shifts!B:B=events!AD1056)*(shifts!AG:AG&gt;=events!BK1056)*(shifts!AH:AH&lt;=events!BL1056)),BI1055)</f>
        <v>40</v>
      </c>
      <c r="BJ1056" s="15">
        <f t="shared" si="1525"/>
        <v>0</v>
      </c>
      <c r="BK1056">
        <f t="shared" si="1526"/>
        <v>93</v>
      </c>
      <c r="BL1056">
        <f t="shared" si="1527"/>
        <v>93</v>
      </c>
      <c r="BM1056" s="15">
        <f>SUMIFS(BJ$2:BJ1056,K$2:K1056,"=Intermission")+SUMIFS(BJ$2:BJ1056,K$2:K1056,"=Timeout")</f>
        <v>0</v>
      </c>
      <c r="BN1056">
        <f t="shared" si="1528"/>
        <v>0</v>
      </c>
      <c r="BO1056" s="19">
        <f t="shared" si="1529"/>
        <v>987</v>
      </c>
      <c r="BP1056">
        <f t="shared" si="1530"/>
        <v>982</v>
      </c>
      <c r="BQ1056" s="17">
        <f t="shared" si="1531"/>
        <v>987</v>
      </c>
      <c r="BR1056" t="str">
        <f t="shared" si="1532"/>
        <v>event_team_player_1</v>
      </c>
      <c r="BS1056">
        <f>COUNTIFS(S$3:S1056,"="&amp;S1056,AI$3:AI1056,"="&amp;AI1056)</f>
        <v>1</v>
      </c>
      <c r="BT1056" t="str">
        <f>IFERROR(VLOOKUP(BB1056&amp;BU1056&amp;X1056,game_rosters!U:W,3,FALSE),"")</f>
        <v>P100132</v>
      </c>
      <c r="BU1056" t="str">
        <f t="shared" si="1533"/>
        <v>Velodrome</v>
      </c>
    </row>
    <row r="1057" spans="1:73" x14ac:dyDescent="0.2">
      <c r="A1057">
        <f t="shared" si="1508"/>
        <v>1</v>
      </c>
      <c r="I1057" s="44">
        <v>80</v>
      </c>
      <c r="K1057" t="s">
        <v>13</v>
      </c>
      <c r="L1057" t="s">
        <v>586</v>
      </c>
      <c r="N1057" t="s">
        <v>595</v>
      </c>
      <c r="S1057">
        <v>550</v>
      </c>
      <c r="T1057" t="s">
        <v>756</v>
      </c>
      <c r="W1057" t="s">
        <v>731</v>
      </c>
      <c r="X1057">
        <v>80</v>
      </c>
      <c r="Z1057">
        <v>1</v>
      </c>
      <c r="AA1057">
        <f t="shared" si="1557"/>
        <v>1550</v>
      </c>
      <c r="AB1057" t="str">
        <f t="shared" si="1558"/>
        <v/>
      </c>
      <c r="AC1057">
        <f t="shared" si="1504"/>
        <v>1550</v>
      </c>
      <c r="AD1057" s="6">
        <v>1</v>
      </c>
      <c r="AE1057" t="s">
        <v>943</v>
      </c>
      <c r="AF1057" t="s">
        <v>905</v>
      </c>
      <c r="AG1057" t="s">
        <v>756</v>
      </c>
      <c r="AH1057" t="s">
        <v>756</v>
      </c>
      <c r="AI1057" t="str">
        <f t="shared" si="1509"/>
        <v>e</v>
      </c>
      <c r="AJ1057" t="str">
        <f t="shared" si="1510"/>
        <v/>
      </c>
      <c r="AK1057" t="str">
        <f t="shared" si="1511"/>
        <v/>
      </c>
      <c r="AL1057" t="str">
        <f t="shared" si="1512"/>
        <v/>
      </c>
      <c r="AM1057" t="str">
        <f t="shared" si="1513"/>
        <v/>
      </c>
      <c r="AN1057" t="str">
        <f t="shared" si="1514"/>
        <v>Away</v>
      </c>
      <c r="AO1057" t="str">
        <f t="shared" si="1515"/>
        <v>a</v>
      </c>
      <c r="AP1057" t="str">
        <f t="shared" si="1516"/>
        <v/>
      </c>
      <c r="AQ1057" t="str">
        <f t="shared" si="1517"/>
        <v/>
      </c>
      <c r="AR1057" t="str">
        <f t="shared" si="1518"/>
        <v>Away</v>
      </c>
      <c r="AS1057" t="str">
        <f t="shared" si="1519"/>
        <v>a</v>
      </c>
      <c r="AT1057" t="str">
        <f t="shared" si="1520"/>
        <v>Offensive</v>
      </c>
      <c r="AU1057" t="str">
        <f t="shared" si="1521"/>
        <v/>
      </c>
      <c r="AV1057" t="str">
        <f t="shared" si="1522"/>
        <v/>
      </c>
      <c r="AW1057" t="str" cm="1">
        <f t="array" ref="AW1057">IFERROR(IF(O1057&lt;&gt;"",O1057,IF(OR($S1057="",$T1057=""),"",IF(O1057&lt;&gt;"",O1057,IF($T1057&lt;&gt;"",_xlfn._xlws.FILTER(O:O,($BU:$BU=$BU1057)*($I:$I=$I1057)*($T:$T=$T1057)*($S:$S=_xlfn.MINIFS($S:$S,$T:$T,"="&amp;$T1057)),"")))))&amp;"",IF(O1057="","",""))&amp;""</f>
        <v/>
      </c>
      <c r="AX1057" t="str" cm="1">
        <f t="array" ref="AX1057">IFERROR(IF(P1057&lt;&gt;"",P1057,IF(OR($S1057="",$T1057=""),"",IF($T1057&lt;&gt;"",_xlfn._xlws.FILTER(P:P,($BU:$BU=$BU1057)*($I:$I=$I1057)*($T:$T=$T1057)*($S:$S=_xlfn.MINIFS($S:$S,$T:$T,"="&amp;$T1057)),""))))&amp;"",IF(P1057="","",""))&amp;""</f>
        <v/>
      </c>
      <c r="AY1057" t="str" cm="1">
        <f t="array" ref="AY1057">IFERROR(IF(Q1057&lt;&gt;"",Q1057,IF(OR($S1057="",$T1057=""),"",IF($T1057&lt;&gt;"",_xlfn._xlws.FILTER(Q:Q,($BU:$BU=$BU1057)*($I:$I=$I1057)*($T:$T=$T1057)*($S:$S=_xlfn.MINIFS($S:$S,$T:$T,"="&amp;$T1057)),""))))&amp;"",IF(Q1057="","",""))&amp;""</f>
        <v/>
      </c>
      <c r="AZ1057" t="str" cm="1">
        <f t="array" ref="AZ1057">IFERROR(IF(R1057&lt;&gt;"",R1057,IF(OR($S1057="",$T1057=""),"",IF($T1057&lt;&gt;"",_xlfn._xlws.FILTER(R:R,($BU:$BU=$BU1057)*($I:$I=$I1057)*($T:$T=$T1057)*($S:$S=_xlfn.MINIFS($S:$S,$T:$T,"="&amp;$T1057)),""))))&amp;"",IF(R1057="","",""))&amp;""</f>
        <v/>
      </c>
      <c r="BA1057" s="6">
        <f t="shared" si="1523"/>
        <v>94</v>
      </c>
      <c r="BB1057">
        <f t="shared" ref="BB1057:BD1057" si="1563">BB1056</f>
        <v>18987</v>
      </c>
      <c r="BC1057" t="str">
        <f t="shared" si="1563"/>
        <v>Velodrome</v>
      </c>
      <c r="BD1057" t="str">
        <f t="shared" si="1563"/>
        <v>Outlaws</v>
      </c>
      <c r="BE1057" t="s">
        <v>13</v>
      </c>
      <c r="BF1057" t="s">
        <v>586</v>
      </c>
      <c r="BI1057" cm="1">
        <f t="array" aca="1" ref="BI1057" ca="1">IFERROR(_xlfn._xlws.FILTER(shifts!A:A,(shifts!B:B=events!AD1057)*(shifts!AG:AG&gt;=events!BK1057)*(shifts!AH:AH&lt;=events!BL1057)),BI1056)</f>
        <v>40</v>
      </c>
      <c r="BJ1057" s="15">
        <f t="shared" si="1525"/>
        <v>0</v>
      </c>
      <c r="BK1057">
        <f t="shared" si="1526"/>
        <v>90</v>
      </c>
      <c r="BL1057">
        <f t="shared" si="1527"/>
        <v>90</v>
      </c>
      <c r="BM1057" s="15">
        <f>SUMIFS(BJ$2:BJ1057,K$2:K1057,"=Intermission")+SUMIFS(BJ$2:BJ1057,K$2:K1057,"=Timeout")</f>
        <v>0</v>
      </c>
      <c r="BN1057">
        <f t="shared" si="1528"/>
        <v>0</v>
      </c>
      <c r="BO1057" s="19">
        <f t="shared" si="1529"/>
        <v>990</v>
      </c>
      <c r="BP1057">
        <f t="shared" si="1530"/>
        <v>985</v>
      </c>
      <c r="BQ1057" s="17">
        <f t="shared" si="1531"/>
        <v>990</v>
      </c>
      <c r="BR1057" t="str">
        <f t="shared" si="1532"/>
        <v>event_team_player_1</v>
      </c>
      <c r="BS1057">
        <f>COUNTIFS(S$3:S1057,"="&amp;S1057,AI$3:AI1057,"="&amp;AI1057)</f>
        <v>1</v>
      </c>
      <c r="BT1057" t="str">
        <f>IFERROR(VLOOKUP(BB1057&amp;BU1057&amp;X1057,game_rosters!U:W,3,FALSE),"")</f>
        <v>P100223</v>
      </c>
      <c r="BU1057" t="str">
        <f t="shared" si="1533"/>
        <v>Outlaws</v>
      </c>
    </row>
    <row r="1058" spans="1:73" x14ac:dyDescent="0.2">
      <c r="A1058">
        <f t="shared" si="1508"/>
        <v>1</v>
      </c>
      <c r="I1058" s="44">
        <v>80</v>
      </c>
      <c r="K1058" t="s">
        <v>238</v>
      </c>
      <c r="L1058" t="s">
        <v>184</v>
      </c>
      <c r="M1058" t="s">
        <v>90</v>
      </c>
      <c r="N1058" t="s">
        <v>595</v>
      </c>
      <c r="S1058">
        <v>551</v>
      </c>
      <c r="T1058" t="s">
        <v>756</v>
      </c>
      <c r="W1058" t="s">
        <v>731</v>
      </c>
      <c r="X1058">
        <v>80</v>
      </c>
      <c r="Z1058">
        <v>1</v>
      </c>
      <c r="AA1058">
        <f t="shared" si="1557"/>
        <v>1551</v>
      </c>
      <c r="AB1058" t="str">
        <f t="shared" si="1558"/>
        <v/>
      </c>
      <c r="AC1058">
        <f t="shared" si="1504"/>
        <v>1551</v>
      </c>
      <c r="AD1058" s="6">
        <v>1</v>
      </c>
      <c r="AE1058" t="s">
        <v>943</v>
      </c>
      <c r="AF1058" t="s">
        <v>905</v>
      </c>
      <c r="AG1058" t="s">
        <v>756</v>
      </c>
      <c r="AH1058" t="s">
        <v>756</v>
      </c>
      <c r="AI1058" t="str">
        <f t="shared" si="1509"/>
        <v>e</v>
      </c>
      <c r="AJ1058" t="str">
        <f t="shared" si="1510"/>
        <v/>
      </c>
      <c r="AK1058" t="str">
        <f t="shared" si="1511"/>
        <v/>
      </c>
      <c r="AL1058" t="str">
        <f t="shared" si="1512"/>
        <v/>
      </c>
      <c r="AM1058" t="str">
        <f t="shared" si="1513"/>
        <v/>
      </c>
      <c r="AN1058" t="str">
        <f t="shared" si="1514"/>
        <v>Away</v>
      </c>
      <c r="AO1058" t="str">
        <f t="shared" si="1515"/>
        <v>a</v>
      </c>
      <c r="AP1058" t="str">
        <f t="shared" si="1516"/>
        <v/>
      </c>
      <c r="AQ1058" t="str">
        <f t="shared" si="1517"/>
        <v/>
      </c>
      <c r="AR1058" t="str">
        <f t="shared" si="1518"/>
        <v>Away</v>
      </c>
      <c r="AS1058" t="str">
        <f t="shared" si="1519"/>
        <v>a</v>
      </c>
      <c r="AT1058" t="str">
        <f t="shared" si="1520"/>
        <v>Offensive</v>
      </c>
      <c r="AU1058" t="str">
        <f t="shared" si="1521"/>
        <v/>
      </c>
      <c r="AV1058" t="str">
        <f t="shared" si="1522"/>
        <v/>
      </c>
      <c r="AW1058" t="str" cm="1">
        <f t="array" ref="AW1058">IFERROR(IF(O1058&lt;&gt;"",O1058,IF(OR($S1058="",$T1058=""),"",IF(O1058&lt;&gt;"",O1058,IF($T1058&lt;&gt;"",_xlfn._xlws.FILTER(O:O,($BU:$BU=$BU1058)*($I:$I=$I1058)*($T:$T=$T1058)*($S:$S=_xlfn.MINIFS($S:$S,$T:$T,"="&amp;$T1058)),"")))))&amp;"",IF(O1058="","",""))&amp;""</f>
        <v/>
      </c>
      <c r="AX1058" t="str" cm="1">
        <f t="array" ref="AX1058">IFERROR(IF(P1058&lt;&gt;"",P1058,IF(OR($S1058="",$T1058=""),"",IF($T1058&lt;&gt;"",_xlfn._xlws.FILTER(P:P,($BU:$BU=$BU1058)*($I:$I=$I1058)*($T:$T=$T1058)*($S:$S=_xlfn.MINIFS($S:$S,$T:$T,"="&amp;$T1058)),""))))&amp;"",IF(P1058="","",""))&amp;""</f>
        <v/>
      </c>
      <c r="AY1058" t="str" cm="1">
        <f t="array" ref="AY1058">IFERROR(IF(Q1058&lt;&gt;"",Q1058,IF(OR($S1058="",$T1058=""),"",IF($T1058&lt;&gt;"",_xlfn._xlws.FILTER(Q:Q,($BU:$BU=$BU1058)*($I:$I=$I1058)*($T:$T=$T1058)*($S:$S=_xlfn.MINIFS($S:$S,$T:$T,"="&amp;$T1058)),""))))&amp;"",IF(Q1058="","",""))&amp;""</f>
        <v/>
      </c>
      <c r="AZ1058" t="str" cm="1">
        <f t="array" ref="AZ1058">IFERROR(IF(R1058&lt;&gt;"",R1058,IF(OR($S1058="",$T1058=""),"",IF($T1058&lt;&gt;"",_xlfn._xlws.FILTER(R:R,($BU:$BU=$BU1058)*($I:$I=$I1058)*($T:$T=$T1058)*($S:$S=_xlfn.MINIFS($S:$S,$T:$T,"="&amp;$T1058)),""))))&amp;"",IF(R1058="","",""))&amp;""</f>
        <v/>
      </c>
      <c r="BA1058" s="6">
        <f t="shared" si="1523"/>
        <v>95</v>
      </c>
      <c r="BB1058">
        <f t="shared" ref="BB1058:BD1058" si="1564">BB1057</f>
        <v>18987</v>
      </c>
      <c r="BC1058" t="str">
        <f t="shared" si="1564"/>
        <v>Velodrome</v>
      </c>
      <c r="BD1058" t="str">
        <f t="shared" si="1564"/>
        <v>Outlaws</v>
      </c>
      <c r="BE1058" t="s">
        <v>238</v>
      </c>
      <c r="BF1058" t="s">
        <v>184</v>
      </c>
      <c r="BI1058" cm="1">
        <f t="array" aca="1" ref="BI1058" ca="1">IFERROR(_xlfn._xlws.FILTER(shifts!A:A,(shifts!B:B=events!AD1058)*(shifts!AG:AG&gt;=events!BK1058)*(shifts!AH:AH&lt;=events!BL1058)),BI1057)</f>
        <v>40</v>
      </c>
      <c r="BJ1058" s="15">
        <f t="shared" si="1525"/>
        <v>0</v>
      </c>
      <c r="BK1058">
        <f t="shared" si="1526"/>
        <v>90</v>
      </c>
      <c r="BL1058">
        <f t="shared" si="1527"/>
        <v>90</v>
      </c>
      <c r="BM1058" s="15">
        <f>SUMIFS(BJ$2:BJ1058,K$2:K1058,"=Intermission")+SUMIFS(BJ$2:BJ1058,K$2:K1058,"=Timeout")</f>
        <v>0</v>
      </c>
      <c r="BN1058">
        <f t="shared" si="1528"/>
        <v>0</v>
      </c>
      <c r="BO1058" s="19">
        <f t="shared" si="1529"/>
        <v>990</v>
      </c>
      <c r="BP1058">
        <f t="shared" si="1530"/>
        <v>985</v>
      </c>
      <c r="BQ1058" s="17">
        <f t="shared" si="1531"/>
        <v>990</v>
      </c>
      <c r="BR1058" t="str">
        <f t="shared" si="1532"/>
        <v>event_team_player_1</v>
      </c>
      <c r="BS1058">
        <f>COUNTIFS(S$3:S1058,"="&amp;S1058,AI$3:AI1058,"="&amp;AI1058)</f>
        <v>1</v>
      </c>
      <c r="BT1058" t="str">
        <f>IFERROR(VLOOKUP(BB1058&amp;BU1058&amp;X1058,game_rosters!U:W,3,FALSE),"")</f>
        <v>P100223</v>
      </c>
      <c r="BU1058" t="str">
        <f t="shared" si="1533"/>
        <v>Outlaws</v>
      </c>
    </row>
    <row r="1059" spans="1:73" x14ac:dyDescent="0.2">
      <c r="A1059">
        <f t="shared" si="1508"/>
        <v>1</v>
      </c>
      <c r="I1059" s="44">
        <v>80</v>
      </c>
      <c r="K1059" t="s">
        <v>9</v>
      </c>
      <c r="L1059" t="s">
        <v>173</v>
      </c>
      <c r="M1059" t="s">
        <v>354</v>
      </c>
      <c r="S1059">
        <v>552</v>
      </c>
      <c r="T1059" t="s">
        <v>756</v>
      </c>
      <c r="W1059" t="s">
        <v>731</v>
      </c>
      <c r="X1059">
        <v>80</v>
      </c>
      <c r="Z1059">
        <v>1</v>
      </c>
      <c r="AA1059">
        <f t="shared" si="1557"/>
        <v>1552</v>
      </c>
      <c r="AB1059" t="str">
        <f t="shared" si="1558"/>
        <v/>
      </c>
      <c r="AC1059">
        <f t="shared" si="1504"/>
        <v>1552</v>
      </c>
      <c r="AD1059" s="6">
        <v>1</v>
      </c>
      <c r="AE1059" t="s">
        <v>943</v>
      </c>
      <c r="AF1059" t="s">
        <v>905</v>
      </c>
      <c r="AG1059" t="s">
        <v>756</v>
      </c>
      <c r="AH1059" t="s">
        <v>756</v>
      </c>
      <c r="AI1059" t="str">
        <f t="shared" si="1509"/>
        <v>e</v>
      </c>
      <c r="AJ1059" t="str">
        <f t="shared" si="1510"/>
        <v/>
      </c>
      <c r="AK1059" t="str">
        <f t="shared" si="1511"/>
        <v/>
      </c>
      <c r="AL1059" t="str">
        <f t="shared" si="1512"/>
        <v/>
      </c>
      <c r="AM1059" t="str">
        <f t="shared" si="1513"/>
        <v/>
      </c>
      <c r="AN1059" t="str">
        <f t="shared" si="1514"/>
        <v>Away</v>
      </c>
      <c r="AO1059" t="str">
        <f t="shared" si="1515"/>
        <v>a</v>
      </c>
      <c r="AP1059" t="str">
        <f t="shared" si="1516"/>
        <v/>
      </c>
      <c r="AQ1059" t="str">
        <f t="shared" si="1517"/>
        <v/>
      </c>
      <c r="AR1059" t="str">
        <f t="shared" si="1518"/>
        <v>Away</v>
      </c>
      <c r="AS1059" t="str">
        <f t="shared" si="1519"/>
        <v>a</v>
      </c>
      <c r="AT1059" t="str">
        <f t="shared" si="1520"/>
        <v>Offensive</v>
      </c>
      <c r="AU1059" t="str">
        <f t="shared" si="1521"/>
        <v/>
      </c>
      <c r="AV1059" t="str">
        <f t="shared" si="1522"/>
        <v/>
      </c>
      <c r="AW1059" t="str" cm="1">
        <f t="array" ref="AW1059">IFERROR(IF(O1059&lt;&gt;"",O1059,IF(OR($S1059="",$T1059=""),"",IF(O1059&lt;&gt;"",O1059,IF($T1059&lt;&gt;"",_xlfn._xlws.FILTER(O:O,($BU:$BU=$BU1059)*($I:$I=$I1059)*($T:$T=$T1059)*($S:$S=_xlfn.MINIFS($S:$S,$T:$T,"="&amp;$T1059)),"")))))&amp;"",IF(O1059="","",""))&amp;""</f>
        <v/>
      </c>
      <c r="AX1059" t="str" cm="1">
        <f t="array" ref="AX1059">IFERROR(IF(P1059&lt;&gt;"",P1059,IF(OR($S1059="",$T1059=""),"",IF($T1059&lt;&gt;"",_xlfn._xlws.FILTER(P:P,($BU:$BU=$BU1059)*($I:$I=$I1059)*($T:$T=$T1059)*($S:$S=_xlfn.MINIFS($S:$S,$T:$T,"="&amp;$T1059)),""))))&amp;"",IF(P1059="","",""))&amp;""</f>
        <v/>
      </c>
      <c r="AY1059" t="str" cm="1">
        <f t="array" ref="AY1059">IFERROR(IF(Q1059&lt;&gt;"",Q1059,IF(OR($S1059="",$T1059=""),"",IF($T1059&lt;&gt;"",_xlfn._xlws.FILTER(Q:Q,($BU:$BU=$BU1059)*($I:$I=$I1059)*($T:$T=$T1059)*($S:$S=_xlfn.MINIFS($S:$S,$T:$T,"="&amp;$T1059)),""))))&amp;"",IF(Q1059="","",""))&amp;""</f>
        <v/>
      </c>
      <c r="AZ1059" t="str" cm="1">
        <f t="array" ref="AZ1059">IFERROR(IF(R1059&lt;&gt;"",R1059,IF(OR($S1059="",$T1059=""),"",IF($T1059&lt;&gt;"",_xlfn._xlws.FILTER(R:R,($BU:$BU=$BU1059)*($I:$I=$I1059)*($T:$T=$T1059)*($S:$S=_xlfn.MINIFS($S:$S,$T:$T,"="&amp;$T1059)),""))))&amp;"",IF(R1059="","",""))&amp;""</f>
        <v/>
      </c>
      <c r="BA1059" s="6">
        <f t="shared" si="1523"/>
        <v>95</v>
      </c>
      <c r="BB1059">
        <f t="shared" ref="BB1059:BD1059" si="1565">BB1058</f>
        <v>18987</v>
      </c>
      <c r="BC1059" t="str">
        <f t="shared" si="1565"/>
        <v>Velodrome</v>
      </c>
      <c r="BD1059" t="str">
        <f t="shared" si="1565"/>
        <v>Outlaws</v>
      </c>
      <c r="BE1059" t="s">
        <v>9</v>
      </c>
      <c r="BF1059" t="s">
        <v>173</v>
      </c>
      <c r="BI1059" cm="1">
        <f t="array" aca="1" ref="BI1059" ca="1">IFERROR(_xlfn._xlws.FILTER(shifts!A:A,(shifts!B:B=events!AD1059)*(shifts!AG:AG&gt;=events!BK1059)*(shifts!AH:AH&lt;=events!BL1059)),BI1058)</f>
        <v>40</v>
      </c>
      <c r="BJ1059" s="15">
        <f t="shared" si="1525"/>
        <v>0</v>
      </c>
      <c r="BK1059">
        <f t="shared" si="1526"/>
        <v>90</v>
      </c>
      <c r="BL1059">
        <f t="shared" si="1527"/>
        <v>90</v>
      </c>
      <c r="BM1059" s="15">
        <f>SUMIFS(BJ$2:BJ1059,K$2:K1059,"=Intermission")+SUMIFS(BJ$2:BJ1059,K$2:K1059,"=Timeout")</f>
        <v>0</v>
      </c>
      <c r="BN1059">
        <f t="shared" si="1528"/>
        <v>0</v>
      </c>
      <c r="BO1059" s="19">
        <f t="shared" si="1529"/>
        <v>990</v>
      </c>
      <c r="BP1059">
        <f t="shared" si="1530"/>
        <v>985</v>
      </c>
      <c r="BQ1059" s="17">
        <f t="shared" si="1531"/>
        <v>990</v>
      </c>
      <c r="BR1059" t="str">
        <f t="shared" si="1532"/>
        <v>event_team_player_1</v>
      </c>
      <c r="BS1059">
        <f>COUNTIFS(S$3:S1059,"="&amp;S1059,AI$3:AI1059,"="&amp;AI1059)</f>
        <v>1</v>
      </c>
      <c r="BT1059" t="str">
        <f>IFERROR(VLOOKUP(BB1059&amp;BU1059&amp;X1059,game_rosters!U:W,3,FALSE),"")</f>
        <v>P100223</v>
      </c>
      <c r="BU1059" t="str">
        <f t="shared" si="1533"/>
        <v>Outlaws</v>
      </c>
    </row>
    <row r="1060" spans="1:73" x14ac:dyDescent="0.2">
      <c r="A1060">
        <f t="shared" si="1508"/>
        <v>1</v>
      </c>
      <c r="I1060" s="44">
        <v>9</v>
      </c>
      <c r="K1060" t="s">
        <v>13</v>
      </c>
      <c r="L1060" t="s">
        <v>586</v>
      </c>
      <c r="N1060" t="s">
        <v>595</v>
      </c>
      <c r="O1060" t="s">
        <v>600</v>
      </c>
      <c r="Q1060" t="s">
        <v>595</v>
      </c>
      <c r="R1060" s="51">
        <v>1</v>
      </c>
      <c r="S1060">
        <v>563</v>
      </c>
      <c r="T1060" t="s">
        <v>756</v>
      </c>
      <c r="W1060" t="s">
        <v>735</v>
      </c>
      <c r="X1060">
        <v>9</v>
      </c>
      <c r="Z1060">
        <v>1</v>
      </c>
      <c r="AA1060">
        <f t="shared" si="1557"/>
        <v>1563</v>
      </c>
      <c r="AB1060" t="str">
        <f t="shared" si="1558"/>
        <v/>
      </c>
      <c r="AC1060">
        <f t="shared" si="1504"/>
        <v>1563</v>
      </c>
      <c r="AD1060" s="6">
        <v>1</v>
      </c>
      <c r="AE1060" t="s">
        <v>943</v>
      </c>
      <c r="AF1060" t="s">
        <v>740</v>
      </c>
      <c r="AG1060" t="s">
        <v>756</v>
      </c>
      <c r="AH1060" t="s">
        <v>756</v>
      </c>
      <c r="AI1060" t="str">
        <f t="shared" si="1509"/>
        <v>e</v>
      </c>
      <c r="AJ1060" t="str">
        <f t="shared" si="1510"/>
        <v/>
      </c>
      <c r="AK1060" t="str">
        <f t="shared" si="1511"/>
        <v/>
      </c>
      <c r="AL1060" t="str">
        <f t="shared" si="1512"/>
        <v/>
      </c>
      <c r="AM1060" t="str">
        <f t="shared" si="1513"/>
        <v/>
      </c>
      <c r="AN1060" t="str">
        <f t="shared" si="1514"/>
        <v>Home</v>
      </c>
      <c r="AO1060" t="str">
        <f t="shared" si="1515"/>
        <v>h</v>
      </c>
      <c r="AP1060" t="str">
        <f t="shared" si="1516"/>
        <v/>
      </c>
      <c r="AQ1060" t="str">
        <f t="shared" si="1517"/>
        <v/>
      </c>
      <c r="AR1060" t="str">
        <f t="shared" si="1518"/>
        <v>Home</v>
      </c>
      <c r="AS1060" t="str">
        <f t="shared" si="1519"/>
        <v>h</v>
      </c>
      <c r="AT1060" t="str">
        <f t="shared" si="1520"/>
        <v>Offensive</v>
      </c>
      <c r="AU1060" t="str">
        <f t="shared" si="1521"/>
        <v/>
      </c>
      <c r="AV1060" t="str">
        <f t="shared" si="1522"/>
        <v/>
      </c>
      <c r="AW1060" t="str" cm="1">
        <f t="array" ref="AW1060">IFERROR(IF(O1060&lt;&gt;"",O1060,IF(OR($S1060="",$T1060=""),"",IF(O1060&lt;&gt;"",O1060,IF($T1060&lt;&gt;"",_xlfn._xlws.FILTER(O:O,($BU:$BU=$BU1060)*($I:$I=$I1060)*($T:$T=$T1060)*($S:$S=_xlfn.MINIFS($S:$S,$T:$T,"="&amp;$T1060)),"")))))&amp;"",IF(O1060="","",""))&amp;""</f>
        <v>OffensivePlay_Zone-PuckRetreivalTurnover</v>
      </c>
      <c r="AX1060" t="str" cm="1">
        <f t="array" ref="AX1060">IFERROR(IF(P1060&lt;&gt;"",P1060,IF(OR($S1060="",$T1060=""),"",IF($T1060&lt;&gt;"",_xlfn._xlws.FILTER(P:P,($BU:$BU=$BU1060)*($I:$I=$I1060)*($T:$T=$T1060)*($S:$S=_xlfn.MINIFS($S:$S,$T:$T,"="&amp;$T1060)),""))))&amp;"",IF(P1060="","",""))&amp;""</f>
        <v/>
      </c>
      <c r="AY1060" t="str" cm="1">
        <f t="array" ref="AY1060">IFERROR(IF(Q1060&lt;&gt;"",Q1060,IF(OR($S1060="",$T1060=""),"",IF($T1060&lt;&gt;"",_xlfn._xlws.FILTER(Q:Q,($BU:$BU=$BU1060)*($I:$I=$I1060)*($T:$T=$T1060)*($S:$S=_xlfn.MINIFS($S:$S,$T:$T,"="&amp;$T1060)),""))))&amp;"",IF(Q1060="","",""))&amp;""</f>
        <v>s</v>
      </c>
      <c r="AZ1060" t="str" cm="1">
        <f t="array" ref="AZ1060">IFERROR(IF(R1060&lt;&gt;"",R1060,IF(OR($S1060="",$T1060=""),"",IF($T1060&lt;&gt;"",_xlfn._xlws.FILTER(R:R,($BU:$BU=$BU1060)*($I:$I=$I1060)*($T:$T=$T1060)*($S:$S=_xlfn.MINIFS($S:$S,$T:$T,"="&amp;$T1060)),""))))&amp;"",IF(R1060="","",""))&amp;""</f>
        <v>1</v>
      </c>
      <c r="BA1060" s="6">
        <f t="shared" si="1523"/>
        <v>95</v>
      </c>
      <c r="BB1060">
        <f t="shared" ref="BB1060:BD1060" si="1566">BB1059</f>
        <v>18987</v>
      </c>
      <c r="BC1060" t="str">
        <f t="shared" si="1566"/>
        <v>Velodrome</v>
      </c>
      <c r="BD1060" t="str">
        <f t="shared" si="1566"/>
        <v>Outlaws</v>
      </c>
      <c r="BE1060" t="s">
        <v>13</v>
      </c>
      <c r="BF1060" t="s">
        <v>586</v>
      </c>
      <c r="BI1060" cm="1">
        <f t="array" aca="1" ref="BI1060" ca="1">IFERROR(_xlfn._xlws.FILTER(shifts!A:A,(shifts!B:B=events!AD1060)*(shifts!AG:AG&gt;=events!BK1060)*(shifts!AH:AH&lt;=events!BL1060)),BI1059)</f>
        <v>40</v>
      </c>
      <c r="BJ1060" s="15">
        <f t="shared" si="1525"/>
        <v>0</v>
      </c>
      <c r="BK1060">
        <f t="shared" si="1526"/>
        <v>85</v>
      </c>
      <c r="BL1060">
        <f t="shared" si="1527"/>
        <v>85</v>
      </c>
      <c r="BM1060" s="15">
        <f>SUMIFS(BJ$2:BJ1060,K$2:K1060,"=Intermission")+SUMIFS(BJ$2:BJ1060,K$2:K1060,"=Timeout")</f>
        <v>0</v>
      </c>
      <c r="BN1060">
        <f t="shared" si="1528"/>
        <v>0</v>
      </c>
      <c r="BO1060" s="19">
        <f t="shared" si="1529"/>
        <v>995</v>
      </c>
      <c r="BP1060">
        <f t="shared" si="1530"/>
        <v>990</v>
      </c>
      <c r="BQ1060" s="17">
        <f t="shared" si="1531"/>
        <v>995</v>
      </c>
      <c r="BR1060" t="str">
        <f t="shared" si="1532"/>
        <v>event_team_player_1</v>
      </c>
      <c r="BS1060">
        <f>COUNTIFS(S$3:S1060,"="&amp;S1060,AI$3:AI1060,"="&amp;AI1060)</f>
        <v>1</v>
      </c>
      <c r="BT1060" t="str">
        <f>IFERROR(VLOOKUP(BB1060&amp;BU1060&amp;X1060,game_rosters!U:W,3,FALSE),"")</f>
        <v>P100105</v>
      </c>
      <c r="BU1060" t="str">
        <f t="shared" si="1533"/>
        <v>Velodrome</v>
      </c>
    </row>
    <row r="1061" spans="1:73" x14ac:dyDescent="0.2">
      <c r="A1061" t="str">
        <f t="shared" si="1508"/>
        <v/>
      </c>
      <c r="I1061" s="44">
        <v>91</v>
      </c>
      <c r="R1061" s="51">
        <v>1</v>
      </c>
      <c r="S1061">
        <v>563</v>
      </c>
      <c r="T1061" t="s">
        <v>756</v>
      </c>
      <c r="X1061">
        <v>91</v>
      </c>
      <c r="AA1061">
        <f t="shared" si="1557"/>
        <v>1563</v>
      </c>
      <c r="AB1061" t="str">
        <f t="shared" si="1558"/>
        <v/>
      </c>
      <c r="AC1061">
        <f t="shared" si="1504"/>
        <v>1563</v>
      </c>
      <c r="AD1061" s="6">
        <v>1</v>
      </c>
      <c r="AE1061" t="s">
        <v>943</v>
      </c>
      <c r="AF1061" t="s">
        <v>740</v>
      </c>
      <c r="AG1061" t="s">
        <v>756</v>
      </c>
      <c r="AH1061" t="s">
        <v>756</v>
      </c>
      <c r="AI1061" t="str">
        <f t="shared" si="1509"/>
        <v>o</v>
      </c>
      <c r="AJ1061" t="str">
        <f t="shared" si="1510"/>
        <v/>
      </c>
      <c r="AK1061" t="str">
        <f t="shared" si="1511"/>
        <v/>
      </c>
      <c r="AL1061" t="str">
        <f t="shared" si="1512"/>
        <v/>
      </c>
      <c r="AM1061" t="str">
        <f t="shared" si="1513"/>
        <v/>
      </c>
      <c r="AN1061" t="str">
        <f t="shared" si="1514"/>
        <v>Home</v>
      </c>
      <c r="AO1061" t="str">
        <f t="shared" si="1515"/>
        <v>h</v>
      </c>
      <c r="AP1061" t="str">
        <f t="shared" si="1516"/>
        <v/>
      </c>
      <c r="AQ1061" t="str">
        <f t="shared" si="1517"/>
        <v/>
      </c>
      <c r="AR1061" t="str">
        <f t="shared" si="1518"/>
        <v>Home</v>
      </c>
      <c r="AS1061" t="str">
        <f t="shared" si="1519"/>
        <v>h</v>
      </c>
      <c r="AT1061" t="str">
        <f t="shared" si="1520"/>
        <v>Defensive</v>
      </c>
      <c r="AU1061" t="str">
        <f t="shared" si="1521"/>
        <v/>
      </c>
      <c r="AV1061" t="str">
        <f t="shared" si="1522"/>
        <v/>
      </c>
      <c r="AW1061" t="str" cm="1">
        <f t="array" ref="AW1061">IFERROR(IF(O1061&lt;&gt;"",O1061,IF(OR($S1061="",$T1061=""),"",IF(O1061&lt;&gt;"",O1061,IF($T1061&lt;&gt;"",_xlfn._xlws.FILTER(O:O,($BU:$BU=$BU1061)*($I:$I=$I1061)*($T:$T=$T1061)*($S:$S=_xlfn.MINIFS($S:$S,$T:$T,"="&amp;$T1061)),"")))))&amp;"",IF(O1061="","",""))&amp;""</f>
        <v/>
      </c>
      <c r="AX1061" t="str" cm="1">
        <f t="array" ref="AX1061">IFERROR(IF(P1061&lt;&gt;"",P1061,IF(OR($S1061="",$T1061=""),"",IF($T1061&lt;&gt;"",_xlfn._xlws.FILTER(P:P,($BU:$BU=$BU1061)*($I:$I=$I1061)*($T:$T=$T1061)*($S:$S=_xlfn.MINIFS($S:$S,$T:$T,"="&amp;$T1061)),""))))&amp;"",IF(P1061="","",""))&amp;""</f>
        <v/>
      </c>
      <c r="AY1061" t="str" cm="1">
        <f t="array" ref="AY1061">IFERROR(IF(Q1061&lt;&gt;"",Q1061,IF(OR($S1061="",$T1061=""),"",IF($T1061&lt;&gt;"",_xlfn._xlws.FILTER(Q:Q,($BU:$BU=$BU1061)*($I:$I=$I1061)*($T:$T=$T1061)*($S:$S=_xlfn.MINIFS($S:$S,$T:$T,"="&amp;$T1061)),""))))&amp;"",IF(Q1061="","",""))&amp;""</f>
        <v/>
      </c>
      <c r="AZ1061" t="str" cm="1">
        <f t="array" ref="AZ1061">IFERROR(IF(R1061&lt;&gt;"",R1061,IF(OR($S1061="",$T1061=""),"",IF($T1061&lt;&gt;"",_xlfn._xlws.FILTER(R:R,($BU:$BU=$BU1061)*($I:$I=$I1061)*($T:$T=$T1061)*($S:$S=_xlfn.MINIFS($S:$S,$T:$T,"="&amp;$T1061)),""))))&amp;"",IF(R1061="","",""))&amp;""</f>
        <v>1</v>
      </c>
      <c r="BA1061" s="6">
        <f t="shared" si="1523"/>
        <v>95</v>
      </c>
      <c r="BB1061">
        <f t="shared" ref="BB1061:BD1061" si="1567">BB1060</f>
        <v>18987</v>
      </c>
      <c r="BC1061" t="str">
        <f t="shared" si="1567"/>
        <v>Velodrome</v>
      </c>
      <c r="BD1061" t="str">
        <f t="shared" si="1567"/>
        <v>Outlaws</v>
      </c>
      <c r="BE1061" t="s">
        <v>13</v>
      </c>
      <c r="BF1061" t="s">
        <v>586</v>
      </c>
      <c r="BI1061" cm="1">
        <f t="array" aca="1" ref="BI1061" ca="1">IFERROR(_xlfn._xlws.FILTER(shifts!A:A,(shifts!B:B=events!AD1061)*(shifts!AG:AG&gt;=events!BK1061)*(shifts!AH:AH&lt;=events!BL1061)),BI1060)</f>
        <v>40</v>
      </c>
      <c r="BJ1061" s="15">
        <f t="shared" si="1525"/>
        <v>0</v>
      </c>
      <c r="BK1061">
        <f t="shared" si="1526"/>
        <v>85</v>
      </c>
      <c r="BL1061">
        <f t="shared" si="1527"/>
        <v>85</v>
      </c>
      <c r="BM1061" s="15">
        <f>SUMIFS(BJ$2:BJ1061,K$2:K1061,"=Intermission")+SUMIFS(BJ$2:BJ1061,K$2:K1061,"=Timeout")</f>
        <v>0</v>
      </c>
      <c r="BN1061">
        <f t="shared" si="1528"/>
        <v>0</v>
      </c>
      <c r="BO1061" s="19">
        <f t="shared" si="1529"/>
        <v>995</v>
      </c>
      <c r="BP1061">
        <f t="shared" si="1530"/>
        <v>990</v>
      </c>
      <c r="BQ1061" s="17">
        <f t="shared" si="1531"/>
        <v>995</v>
      </c>
      <c r="BR1061" t="str">
        <f t="shared" si="1532"/>
        <v>opp_team_player_1</v>
      </c>
      <c r="BS1061">
        <f>COUNTIFS(S$3:S1061,"="&amp;S1061,AI$3:AI1061,"="&amp;AI1061)</f>
        <v>1</v>
      </c>
      <c r="BT1061" t="str">
        <f>IFERROR(VLOOKUP(BB1061&amp;BU1061&amp;X1061,game_rosters!U:W,3,FALSE),"")</f>
        <v>P100232</v>
      </c>
      <c r="BU1061" t="str">
        <f t="shared" si="1533"/>
        <v>Outlaws</v>
      </c>
    </row>
    <row r="1062" spans="1:73" x14ac:dyDescent="0.2">
      <c r="A1062">
        <f t="shared" si="1508"/>
        <v>1</v>
      </c>
      <c r="I1062" s="44">
        <v>9</v>
      </c>
      <c r="K1062" t="s">
        <v>13</v>
      </c>
      <c r="O1062" t="s">
        <v>627</v>
      </c>
      <c r="Q1062" t="s">
        <v>595</v>
      </c>
      <c r="R1062" s="51">
        <v>1</v>
      </c>
      <c r="S1062">
        <v>564</v>
      </c>
      <c r="T1062" t="s">
        <v>756</v>
      </c>
      <c r="W1062" t="s">
        <v>735</v>
      </c>
      <c r="X1062">
        <v>9</v>
      </c>
      <c r="Z1062">
        <v>1</v>
      </c>
      <c r="AA1062">
        <f t="shared" si="1557"/>
        <v>1564</v>
      </c>
      <c r="AB1062" t="str">
        <f t="shared" si="1558"/>
        <v/>
      </c>
      <c r="AC1062">
        <f t="shared" si="1504"/>
        <v>1564</v>
      </c>
      <c r="AD1062" s="6">
        <v>1</v>
      </c>
      <c r="AE1062" t="s">
        <v>943</v>
      </c>
      <c r="AF1062" t="s">
        <v>740</v>
      </c>
      <c r="AG1062" t="s">
        <v>943</v>
      </c>
      <c r="AH1062" t="s">
        <v>908</v>
      </c>
      <c r="AI1062" t="str">
        <f t="shared" si="1509"/>
        <v>e</v>
      </c>
      <c r="AJ1062" t="str">
        <f t="shared" si="1510"/>
        <v/>
      </c>
      <c r="AK1062" t="str">
        <f t="shared" si="1511"/>
        <v/>
      </c>
      <c r="AL1062" t="str">
        <f t="shared" si="1512"/>
        <v/>
      </c>
      <c r="AM1062" t="str">
        <f t="shared" si="1513"/>
        <v/>
      </c>
      <c r="AN1062" t="str">
        <f t="shared" si="1514"/>
        <v>Home</v>
      </c>
      <c r="AO1062" t="str">
        <f t="shared" si="1515"/>
        <v>h</v>
      </c>
      <c r="AP1062" t="str">
        <f t="shared" si="1516"/>
        <v/>
      </c>
      <c r="AQ1062" t="str">
        <f t="shared" si="1517"/>
        <v/>
      </c>
      <c r="AR1062" t="str">
        <f t="shared" si="1518"/>
        <v>Home</v>
      </c>
      <c r="AS1062" t="str">
        <f t="shared" si="1519"/>
        <v>h</v>
      </c>
      <c r="AT1062" t="str">
        <f t="shared" si="1520"/>
        <v>Offensive</v>
      </c>
      <c r="AU1062" t="str">
        <f t="shared" si="1521"/>
        <v/>
      </c>
      <c r="AV1062" t="str">
        <f t="shared" si="1522"/>
        <v/>
      </c>
      <c r="AW1062" t="str" cm="1">
        <f t="array" ref="AW1062">IFERROR(IF(O1062&lt;&gt;"",O1062,IF(OR($S1062="",$T1062=""),"",IF(O1062&lt;&gt;"",O1062,IF($T1062&lt;&gt;"",_xlfn._xlws.FILTER(O:O,($BU:$BU=$BU1062)*($I:$I=$I1062)*($T:$T=$T1062)*($S:$S=_xlfn.MINIFS($S:$S,$T:$T,"="&amp;$T1062)),"")))))&amp;"",IF(O1062="","",""))&amp;""</f>
        <v>OffensivePlay_Possession-Deke</v>
      </c>
      <c r="AX1062" t="str" cm="1">
        <f t="array" ref="AX1062">IFERROR(IF(P1062&lt;&gt;"",P1062,IF(OR($S1062="",$T1062=""),"",IF($T1062&lt;&gt;"",_xlfn._xlws.FILTER(P:P,($BU:$BU=$BU1062)*($I:$I=$I1062)*($T:$T=$T1062)*($S:$S=_xlfn.MINIFS($S:$S,$T:$T,"="&amp;$T1062)),""))))&amp;"",IF(P1062="","",""))&amp;""</f>
        <v/>
      </c>
      <c r="AY1062" t="str" cm="1">
        <f t="array" ref="AY1062">IFERROR(IF(Q1062&lt;&gt;"",Q1062,IF(OR($S1062="",$T1062=""),"",IF($T1062&lt;&gt;"",_xlfn._xlws.FILTER(Q:Q,($BU:$BU=$BU1062)*($I:$I=$I1062)*($T:$T=$T1062)*($S:$S=_xlfn.MINIFS($S:$S,$T:$T,"="&amp;$T1062)),""))))&amp;"",IF(Q1062="","",""))&amp;""</f>
        <v>s</v>
      </c>
      <c r="AZ1062" t="str" cm="1">
        <f t="array" ref="AZ1062">IFERROR(IF(R1062&lt;&gt;"",R1062,IF(OR($S1062="",$T1062=""),"",IF($T1062&lt;&gt;"",_xlfn._xlws.FILTER(R:R,($BU:$BU=$BU1062)*($I:$I=$I1062)*($T:$T=$T1062)*($S:$S=_xlfn.MINIFS($S:$S,$T:$T,"="&amp;$T1062)),""))))&amp;"",IF(R1062="","",""))&amp;""</f>
        <v>1</v>
      </c>
      <c r="BA1062" s="6">
        <f t="shared" si="1523"/>
        <v>95</v>
      </c>
      <c r="BB1062">
        <f t="shared" ref="BB1062:BD1062" si="1568">BB1061</f>
        <v>18987</v>
      </c>
      <c r="BC1062" t="str">
        <f t="shared" si="1568"/>
        <v>Velodrome</v>
      </c>
      <c r="BD1062" t="str">
        <f t="shared" si="1568"/>
        <v>Outlaws</v>
      </c>
      <c r="BE1062" t="s">
        <v>13</v>
      </c>
      <c r="BF1062" t="s">
        <v>756</v>
      </c>
      <c r="BI1062" cm="1">
        <f t="array" aca="1" ref="BI1062" ca="1">IFERROR(_xlfn._xlws.FILTER(shifts!A:A,(shifts!B:B=events!AD1062)*(shifts!AG:AG&gt;=events!BK1062)*(shifts!AH:AH&lt;=events!BL1062)),BI1061)</f>
        <v>40</v>
      </c>
      <c r="BJ1062" s="15">
        <f t="shared" si="1525"/>
        <v>1</v>
      </c>
      <c r="BK1062">
        <f t="shared" si="1526"/>
        <v>85</v>
      </c>
      <c r="BL1062">
        <f t="shared" si="1527"/>
        <v>84</v>
      </c>
      <c r="BM1062" s="15">
        <f>SUMIFS(BJ$2:BJ1062,K$2:K1062,"=Intermission")+SUMIFS(BJ$2:BJ1062,K$2:K1062,"=Timeout")</f>
        <v>0</v>
      </c>
      <c r="BN1062">
        <f t="shared" si="1528"/>
        <v>0</v>
      </c>
      <c r="BO1062" s="19">
        <f t="shared" si="1529"/>
        <v>995</v>
      </c>
      <c r="BP1062">
        <f t="shared" si="1530"/>
        <v>990</v>
      </c>
      <c r="BQ1062" s="17">
        <f t="shared" si="1531"/>
        <v>996</v>
      </c>
      <c r="BR1062" t="str">
        <f t="shared" si="1532"/>
        <v>event_team_player_1</v>
      </c>
      <c r="BS1062">
        <f>COUNTIFS(S$3:S1062,"="&amp;S1062,AI$3:AI1062,"="&amp;AI1062)</f>
        <v>1</v>
      </c>
      <c r="BT1062" t="str">
        <f>IFERROR(VLOOKUP(BB1062&amp;BU1062&amp;X1062,game_rosters!U:W,3,FALSE),"")</f>
        <v>P100105</v>
      </c>
      <c r="BU1062" t="str">
        <f t="shared" si="1533"/>
        <v>Velodrome</v>
      </c>
    </row>
    <row r="1063" spans="1:73" x14ac:dyDescent="0.2">
      <c r="A1063" t="str">
        <f t="shared" si="1508"/>
        <v/>
      </c>
      <c r="I1063" s="44">
        <v>89</v>
      </c>
      <c r="O1063" t="s">
        <v>625</v>
      </c>
      <c r="Q1063" t="s">
        <v>594</v>
      </c>
      <c r="R1063" s="51">
        <v>1</v>
      </c>
      <c r="S1063">
        <v>564</v>
      </c>
      <c r="T1063" t="s">
        <v>756</v>
      </c>
      <c r="X1063">
        <v>89</v>
      </c>
      <c r="AA1063">
        <f t="shared" si="1557"/>
        <v>1564</v>
      </c>
      <c r="AB1063" t="str">
        <f t="shared" si="1558"/>
        <v/>
      </c>
      <c r="AC1063">
        <f t="shared" si="1504"/>
        <v>1564</v>
      </c>
      <c r="AD1063" s="6">
        <v>1</v>
      </c>
      <c r="AE1063" t="s">
        <v>943</v>
      </c>
      <c r="AF1063" t="s">
        <v>740</v>
      </c>
      <c r="AG1063" t="s">
        <v>943</v>
      </c>
      <c r="AH1063" t="s">
        <v>908</v>
      </c>
      <c r="AI1063" t="str">
        <f t="shared" si="1509"/>
        <v>o</v>
      </c>
      <c r="AJ1063" t="str">
        <f t="shared" si="1510"/>
        <v/>
      </c>
      <c r="AK1063" t="str">
        <f t="shared" si="1511"/>
        <v/>
      </c>
      <c r="AL1063" t="str">
        <f t="shared" si="1512"/>
        <v/>
      </c>
      <c r="AM1063" t="str">
        <f t="shared" si="1513"/>
        <v/>
      </c>
      <c r="AN1063" t="str">
        <f t="shared" si="1514"/>
        <v>Home</v>
      </c>
      <c r="AO1063" t="str">
        <f t="shared" si="1515"/>
        <v>h</v>
      </c>
      <c r="AP1063" t="str">
        <f t="shared" si="1516"/>
        <v/>
      </c>
      <c r="AQ1063" t="str">
        <f t="shared" si="1517"/>
        <v/>
      </c>
      <c r="AR1063" t="str">
        <f t="shared" si="1518"/>
        <v>Home</v>
      </c>
      <c r="AS1063" t="str">
        <f t="shared" si="1519"/>
        <v>h</v>
      </c>
      <c r="AT1063" t="str">
        <f t="shared" si="1520"/>
        <v>Defensive</v>
      </c>
      <c r="AU1063" t="str">
        <f t="shared" si="1521"/>
        <v/>
      </c>
      <c r="AV1063" t="str">
        <f t="shared" si="1522"/>
        <v/>
      </c>
      <c r="AW1063" t="str" cm="1">
        <f t="array" ref="AW1063">IFERROR(IF(O1063&lt;&gt;"",O1063,IF(OR($S1063="",$T1063=""),"",IF(O1063&lt;&gt;"",O1063,IF($T1063&lt;&gt;"",_xlfn._xlws.FILTER(O:O,($BU:$BU=$BU1063)*($I:$I=$I1063)*($T:$T=$T1063)*($S:$S=_xlfn.MINIFS($S:$S,$T:$T,"="&amp;$T1063)),"")))))&amp;"",IF(O1063="","",""))&amp;""</f>
        <v>Defensive_PlayPossession-BeatDeke</v>
      </c>
      <c r="AX1063" t="str" cm="1">
        <f t="array" ref="AX1063">IFERROR(IF(P1063&lt;&gt;"",P1063,IF(OR($S1063="",$T1063=""),"",IF($T1063&lt;&gt;"",_xlfn._xlws.FILTER(P:P,($BU:$BU=$BU1063)*($I:$I=$I1063)*($T:$T=$T1063)*($S:$S=_xlfn.MINIFS($S:$S,$T:$T,"="&amp;$T1063)),""))))&amp;"",IF(P1063="","",""))&amp;""</f>
        <v/>
      </c>
      <c r="AY1063" t="str" cm="1">
        <f t="array" ref="AY1063">IFERROR(IF(Q1063&lt;&gt;"",Q1063,IF(OR($S1063="",$T1063=""),"",IF($T1063&lt;&gt;"",_xlfn._xlws.FILTER(Q:Q,($BU:$BU=$BU1063)*($I:$I=$I1063)*($T:$T=$T1063)*($S:$S=_xlfn.MINIFS($S:$S,$T:$T,"="&amp;$T1063)),""))))&amp;"",IF(Q1063="","",""))&amp;""</f>
        <v>u</v>
      </c>
      <c r="AZ1063" t="str" cm="1">
        <f t="array" ref="AZ1063">IFERROR(IF(R1063&lt;&gt;"",R1063,IF(OR($S1063="",$T1063=""),"",IF($T1063&lt;&gt;"",_xlfn._xlws.FILTER(R:R,($BU:$BU=$BU1063)*($I:$I=$I1063)*($T:$T=$T1063)*($S:$S=_xlfn.MINIFS($S:$S,$T:$T,"="&amp;$T1063)),""))))&amp;"",IF(R1063="","",""))&amp;""</f>
        <v>1</v>
      </c>
      <c r="BA1063" s="6">
        <f t="shared" si="1523"/>
        <v>95</v>
      </c>
      <c r="BB1063">
        <f t="shared" ref="BB1063:BD1063" si="1569">BB1062</f>
        <v>18987</v>
      </c>
      <c r="BC1063" t="str">
        <f t="shared" si="1569"/>
        <v>Velodrome</v>
      </c>
      <c r="BD1063" t="str">
        <f t="shared" si="1569"/>
        <v>Outlaws</v>
      </c>
      <c r="BE1063" t="s">
        <v>13</v>
      </c>
      <c r="BF1063" t="s">
        <v>756</v>
      </c>
      <c r="BI1063" cm="1">
        <f t="array" aca="1" ref="BI1063" ca="1">IFERROR(_xlfn._xlws.FILTER(shifts!A:A,(shifts!B:B=events!AD1063)*(shifts!AG:AG&gt;=events!BK1063)*(shifts!AH:AH&lt;=events!BL1063)),BI1062)</f>
        <v>40</v>
      </c>
      <c r="BJ1063" s="15">
        <f t="shared" si="1525"/>
        <v>1</v>
      </c>
      <c r="BK1063">
        <f t="shared" si="1526"/>
        <v>85</v>
      </c>
      <c r="BL1063">
        <f t="shared" si="1527"/>
        <v>84</v>
      </c>
      <c r="BM1063" s="15">
        <f>SUMIFS(BJ$2:BJ1063,K$2:K1063,"=Intermission")+SUMIFS(BJ$2:BJ1063,K$2:K1063,"=Timeout")</f>
        <v>0</v>
      </c>
      <c r="BN1063">
        <f t="shared" si="1528"/>
        <v>0</v>
      </c>
      <c r="BO1063" s="19">
        <f t="shared" si="1529"/>
        <v>995</v>
      </c>
      <c r="BP1063">
        <f t="shared" si="1530"/>
        <v>990</v>
      </c>
      <c r="BQ1063" s="17">
        <f t="shared" si="1531"/>
        <v>996</v>
      </c>
      <c r="BR1063" t="str">
        <f t="shared" si="1532"/>
        <v>opp_team_player_1</v>
      </c>
      <c r="BS1063">
        <f>COUNTIFS(S$3:S1063,"="&amp;S1063,AI$3:AI1063,"="&amp;AI1063)</f>
        <v>1</v>
      </c>
      <c r="BT1063" t="str">
        <f>IFERROR(VLOOKUP(BB1063&amp;BU1063&amp;X1063,game_rosters!U:W,3,FALSE),"")</f>
        <v>P100080</v>
      </c>
      <c r="BU1063" t="str">
        <f t="shared" si="1533"/>
        <v>Outlaws</v>
      </c>
    </row>
    <row r="1064" spans="1:73" x14ac:dyDescent="0.2">
      <c r="A1064">
        <f t="shared" si="1508"/>
        <v>1</v>
      </c>
      <c r="I1064" s="44">
        <v>9</v>
      </c>
      <c r="K1064" t="s">
        <v>238</v>
      </c>
      <c r="L1064" t="s">
        <v>174</v>
      </c>
      <c r="M1064" t="s">
        <v>85</v>
      </c>
      <c r="N1064" t="s">
        <v>595</v>
      </c>
      <c r="O1064" t="s">
        <v>568</v>
      </c>
      <c r="Q1064" t="s">
        <v>595</v>
      </c>
      <c r="S1064">
        <v>565</v>
      </c>
      <c r="T1064" t="s">
        <v>756</v>
      </c>
      <c r="W1064" t="s">
        <v>735</v>
      </c>
      <c r="X1064">
        <v>9</v>
      </c>
      <c r="Z1064">
        <v>1</v>
      </c>
      <c r="AA1064">
        <f t="shared" si="1557"/>
        <v>1565</v>
      </c>
      <c r="AB1064" t="str">
        <f t="shared" si="1558"/>
        <v/>
      </c>
      <c r="AC1064">
        <f t="shared" si="1504"/>
        <v>1565</v>
      </c>
      <c r="AD1064" s="6">
        <v>1</v>
      </c>
      <c r="AE1064" t="s">
        <v>943</v>
      </c>
      <c r="AF1064" t="s">
        <v>908</v>
      </c>
      <c r="AG1064" t="s">
        <v>943</v>
      </c>
      <c r="AH1064" t="s">
        <v>909</v>
      </c>
      <c r="AI1064" t="str">
        <f t="shared" si="1509"/>
        <v>e</v>
      </c>
      <c r="AJ1064" t="str">
        <f t="shared" si="1510"/>
        <v/>
      </c>
      <c r="AK1064" t="str">
        <f t="shared" si="1511"/>
        <v/>
      </c>
      <c r="AL1064" t="str">
        <f t="shared" si="1512"/>
        <v/>
      </c>
      <c r="AM1064" t="str">
        <f t="shared" si="1513"/>
        <v/>
      </c>
      <c r="AN1064" t="str">
        <f t="shared" si="1514"/>
        <v>Home</v>
      </c>
      <c r="AO1064" t="str">
        <f t="shared" si="1515"/>
        <v>h</v>
      </c>
      <c r="AP1064" t="str">
        <f t="shared" si="1516"/>
        <v/>
      </c>
      <c r="AQ1064" t="str">
        <f t="shared" si="1517"/>
        <v/>
      </c>
      <c r="AR1064" t="str">
        <f t="shared" si="1518"/>
        <v>Home</v>
      </c>
      <c r="AS1064" t="str">
        <f t="shared" si="1519"/>
        <v>h</v>
      </c>
      <c r="AT1064" t="str">
        <f t="shared" si="1520"/>
        <v>Offensive</v>
      </c>
      <c r="AU1064" t="str">
        <f t="shared" si="1521"/>
        <v/>
      </c>
      <c r="AV1064" t="str">
        <f t="shared" si="1522"/>
        <v/>
      </c>
      <c r="AW1064" t="str" cm="1">
        <f t="array" ref="AW1064">IFERROR(IF(O1064&lt;&gt;"",O1064,IF(OR($S1064="",$T1064=""),"",IF(O1064&lt;&gt;"",O1064,IF($T1064&lt;&gt;"",_xlfn._xlws.FILTER(O:O,($BU:$BU=$BU1064)*($I:$I=$I1064)*($T:$T=$T1064)*($S:$S=_xlfn.MINIFS($S:$S,$T:$T,"="&amp;$T1064)),"")))))&amp;"",IF(O1064="","",""))&amp;""</f>
        <v>OffensivePlay_Possession-DriveMiddle</v>
      </c>
      <c r="AX1064" t="str" cm="1">
        <f t="array" ref="AX1064">IFERROR(IF(P1064&lt;&gt;"",P1064,IF(OR($S1064="",$T1064=""),"",IF($T1064&lt;&gt;"",_xlfn._xlws.FILTER(P:P,($BU:$BU=$BU1064)*($I:$I=$I1064)*($T:$T=$T1064)*($S:$S=_xlfn.MINIFS($S:$S,$T:$T,"="&amp;$T1064)),""))))&amp;"",IF(P1064="","",""))&amp;""</f>
        <v/>
      </c>
      <c r="AY1064" t="str" cm="1">
        <f t="array" ref="AY1064">IFERROR(IF(Q1064&lt;&gt;"",Q1064,IF(OR($S1064="",$T1064=""),"",IF($T1064&lt;&gt;"",_xlfn._xlws.FILTER(Q:Q,($BU:$BU=$BU1064)*($I:$I=$I1064)*($T:$T=$T1064)*($S:$S=_xlfn.MINIFS($S:$S,$T:$T,"="&amp;$T1064)),""))))&amp;"",IF(Q1064="","",""))&amp;""</f>
        <v>s</v>
      </c>
      <c r="AZ1064" t="str" cm="1">
        <f t="array" ref="AZ1064">IFERROR(IF(R1064&lt;&gt;"",R1064,IF(OR($S1064="",$T1064=""),"",IF($T1064&lt;&gt;"",_xlfn._xlws.FILTER(R:R,($BU:$BU=$BU1064)*($I:$I=$I1064)*($T:$T=$T1064)*($S:$S=_xlfn.MINIFS($S:$S,$T:$T,"="&amp;$T1064)),""))))&amp;"",IF(R1064="","",""))&amp;""</f>
        <v/>
      </c>
      <c r="BA1064" s="6">
        <f t="shared" si="1523"/>
        <v>96</v>
      </c>
      <c r="BB1064">
        <f t="shared" ref="BB1064:BD1064" si="1570">BB1063</f>
        <v>18987</v>
      </c>
      <c r="BC1064" t="str">
        <f t="shared" si="1570"/>
        <v>Velodrome</v>
      </c>
      <c r="BD1064" t="str">
        <f t="shared" si="1570"/>
        <v>Outlaws</v>
      </c>
      <c r="BE1064" t="s">
        <v>238</v>
      </c>
      <c r="BF1064" t="s">
        <v>174</v>
      </c>
      <c r="BI1064" cm="1">
        <f t="array" aca="1" ref="BI1064" ca="1">IFERROR(_xlfn._xlws.FILTER(shifts!A:A,(shifts!B:B=events!AD1064)*(shifts!AG:AG&gt;=events!BK1064)*(shifts!AH:AH&lt;=events!BL1064)),BI1063)</f>
        <v>40</v>
      </c>
      <c r="BJ1064" s="15">
        <f t="shared" si="1525"/>
        <v>2</v>
      </c>
      <c r="BK1064">
        <f t="shared" si="1526"/>
        <v>84</v>
      </c>
      <c r="BL1064">
        <f t="shared" si="1527"/>
        <v>82</v>
      </c>
      <c r="BM1064" s="15">
        <f>SUMIFS(BJ$2:BJ1064,K$2:K1064,"=Intermission")+SUMIFS(BJ$2:BJ1064,K$2:K1064,"=Timeout")</f>
        <v>0</v>
      </c>
      <c r="BN1064">
        <f t="shared" si="1528"/>
        <v>0</v>
      </c>
      <c r="BO1064" s="19">
        <f t="shared" si="1529"/>
        <v>996</v>
      </c>
      <c r="BP1064">
        <f t="shared" si="1530"/>
        <v>991</v>
      </c>
      <c r="BQ1064" s="17">
        <f t="shared" si="1531"/>
        <v>998</v>
      </c>
      <c r="BR1064" t="str">
        <f t="shared" si="1532"/>
        <v>event_team_player_1</v>
      </c>
      <c r="BS1064">
        <f>COUNTIFS(S$3:S1064,"="&amp;S1064,AI$3:AI1064,"="&amp;AI1064)</f>
        <v>1</v>
      </c>
      <c r="BT1064" t="str">
        <f>IFERROR(VLOOKUP(BB1064&amp;BU1064&amp;X1064,game_rosters!U:W,3,FALSE),"")</f>
        <v>P100105</v>
      </c>
      <c r="BU1064" t="str">
        <f t="shared" si="1533"/>
        <v>Velodrome</v>
      </c>
    </row>
    <row r="1065" spans="1:73" x14ac:dyDescent="0.2">
      <c r="A1065" t="str">
        <f t="shared" si="1508"/>
        <v/>
      </c>
      <c r="I1065" s="44">
        <v>25</v>
      </c>
      <c r="O1065" t="s">
        <v>947</v>
      </c>
      <c r="S1065">
        <v>565</v>
      </c>
      <c r="T1065" t="s">
        <v>756</v>
      </c>
      <c r="X1065">
        <v>25</v>
      </c>
      <c r="AA1065">
        <f t="shared" si="1557"/>
        <v>1565</v>
      </c>
      <c r="AB1065" t="str">
        <f t="shared" si="1558"/>
        <v/>
      </c>
      <c r="AC1065">
        <f t="shared" si="1504"/>
        <v>1565</v>
      </c>
      <c r="AD1065" s="6">
        <v>1</v>
      </c>
      <c r="AE1065" t="s">
        <v>943</v>
      </c>
      <c r="AF1065" t="s">
        <v>908</v>
      </c>
      <c r="AG1065" t="s">
        <v>943</v>
      </c>
      <c r="AH1065" t="s">
        <v>909</v>
      </c>
      <c r="AI1065" t="str">
        <f t="shared" si="1509"/>
        <v>o</v>
      </c>
      <c r="AJ1065" t="str">
        <f t="shared" si="1510"/>
        <v/>
      </c>
      <c r="AK1065" t="str">
        <f t="shared" si="1511"/>
        <v/>
      </c>
      <c r="AL1065" t="str">
        <f t="shared" si="1512"/>
        <v/>
      </c>
      <c r="AM1065" t="str">
        <f t="shared" si="1513"/>
        <v/>
      </c>
      <c r="AN1065" t="str">
        <f t="shared" si="1514"/>
        <v>Home</v>
      </c>
      <c r="AO1065" t="str">
        <f t="shared" si="1515"/>
        <v>h</v>
      </c>
      <c r="AP1065" t="str">
        <f t="shared" si="1516"/>
        <v/>
      </c>
      <c r="AQ1065" t="str">
        <f t="shared" si="1517"/>
        <v/>
      </c>
      <c r="AR1065" t="str">
        <f t="shared" si="1518"/>
        <v>Home</v>
      </c>
      <c r="AS1065" t="str">
        <f t="shared" si="1519"/>
        <v>h</v>
      </c>
      <c r="AT1065" t="str">
        <f t="shared" si="1520"/>
        <v>Defensive</v>
      </c>
      <c r="AU1065" t="str">
        <f t="shared" si="1521"/>
        <v/>
      </c>
      <c r="AV1065" t="str">
        <f t="shared" si="1522"/>
        <v/>
      </c>
      <c r="AW1065" t="str" cm="1">
        <f t="array" ref="AW1065">IFERROR(IF(O1065&lt;&gt;"",O1065,IF(OR($S1065="",$T1065=""),"",IF(O1065&lt;&gt;"",O1065,IF($T1065&lt;&gt;"",_xlfn._xlws.FILTER(O:O,($BU:$BU=$BU1065)*($I:$I=$I1065)*($T:$T=$T1065)*($S:$S=_xlfn.MINIFS($S:$S,$T:$T,"="&amp;$T1065)),"")))))&amp;"",IF(O1065="","",""))&amp;""</f>
        <v>Defensive_Zone-CededZoneEntry</v>
      </c>
      <c r="AX1065" t="str" cm="1">
        <f t="array" ref="AX1065">IFERROR(IF(P1065&lt;&gt;"",P1065,IF(OR($S1065="",$T1065=""),"",IF($T1065&lt;&gt;"",_xlfn._xlws.FILTER(P:P,($BU:$BU=$BU1065)*($I:$I=$I1065)*($T:$T=$T1065)*($S:$S=_xlfn.MINIFS($S:$S,$T:$T,"="&amp;$T1065)),""))))&amp;"",IF(P1065="","",""))&amp;""</f>
        <v/>
      </c>
      <c r="AY1065" t="str" cm="1">
        <f t="array" ref="AY1065">IFERROR(IF(Q1065&lt;&gt;"",Q1065,IF(OR($S1065="",$T1065=""),"",IF($T1065&lt;&gt;"",_xlfn._xlws.FILTER(Q:Q,($BU:$BU=$BU1065)*($I:$I=$I1065)*($T:$T=$T1065)*($S:$S=_xlfn.MINIFS($S:$S,$T:$T,"="&amp;$T1065)),""))))&amp;"",IF(Q1065="","",""))&amp;""</f>
        <v/>
      </c>
      <c r="AZ1065" t="str" cm="1">
        <f t="array" ref="AZ1065">IFERROR(IF(R1065&lt;&gt;"",R1065,IF(OR($S1065="",$T1065=""),"",IF($T1065&lt;&gt;"",_xlfn._xlws.FILTER(R:R,($BU:$BU=$BU1065)*($I:$I=$I1065)*($T:$T=$T1065)*($S:$S=_xlfn.MINIFS($S:$S,$T:$T,"="&amp;$T1065)),""))))&amp;"",IF(R1065="","",""))&amp;""</f>
        <v/>
      </c>
      <c r="BA1065" s="6">
        <f t="shared" si="1523"/>
        <v>96</v>
      </c>
      <c r="BB1065">
        <f t="shared" ref="BB1065:BD1065" si="1571">BB1064</f>
        <v>18987</v>
      </c>
      <c r="BC1065" t="str">
        <f t="shared" si="1571"/>
        <v>Velodrome</v>
      </c>
      <c r="BD1065" t="str">
        <f t="shared" si="1571"/>
        <v>Outlaws</v>
      </c>
      <c r="BE1065" t="s">
        <v>238</v>
      </c>
      <c r="BF1065" t="s">
        <v>174</v>
      </c>
      <c r="BI1065" cm="1">
        <f t="array" aca="1" ref="BI1065" ca="1">IFERROR(_xlfn._xlws.FILTER(shifts!A:A,(shifts!B:B=events!AD1065)*(shifts!AG:AG&gt;=events!BK1065)*(shifts!AH:AH&lt;=events!BL1065)),BI1064)</f>
        <v>40</v>
      </c>
      <c r="BJ1065" s="15">
        <f t="shared" si="1525"/>
        <v>2</v>
      </c>
      <c r="BK1065">
        <f t="shared" si="1526"/>
        <v>84</v>
      </c>
      <c r="BL1065">
        <f t="shared" si="1527"/>
        <v>82</v>
      </c>
      <c r="BM1065" s="15">
        <f>SUMIFS(BJ$2:BJ1065,K$2:K1065,"=Intermission")+SUMIFS(BJ$2:BJ1065,K$2:K1065,"=Timeout")</f>
        <v>0</v>
      </c>
      <c r="BN1065">
        <f t="shared" si="1528"/>
        <v>0</v>
      </c>
      <c r="BO1065" s="19">
        <f t="shared" si="1529"/>
        <v>996</v>
      </c>
      <c r="BP1065">
        <f t="shared" si="1530"/>
        <v>991</v>
      </c>
      <c r="BQ1065" s="17">
        <f t="shared" si="1531"/>
        <v>998</v>
      </c>
      <c r="BR1065" t="str">
        <f t="shared" si="1532"/>
        <v>opp_team_player_1</v>
      </c>
      <c r="BS1065">
        <f>COUNTIFS(S$3:S1065,"="&amp;S1065,AI$3:AI1065,"="&amp;AI1065)</f>
        <v>1</v>
      </c>
      <c r="BT1065" t="str">
        <f>IFERROR(VLOOKUP(BB1065&amp;BU1065&amp;X1065,game_rosters!U:W,3,FALSE),"")</f>
        <v>P100170</v>
      </c>
      <c r="BU1065" t="str">
        <f t="shared" si="1533"/>
        <v>Outlaws</v>
      </c>
    </row>
    <row r="1066" spans="1:73" x14ac:dyDescent="0.2">
      <c r="A1066">
        <f t="shared" si="1508"/>
        <v>1</v>
      </c>
      <c r="I1066" s="44">
        <v>9</v>
      </c>
      <c r="K1066" t="s">
        <v>6</v>
      </c>
      <c r="L1066" t="s">
        <v>205</v>
      </c>
      <c r="M1066" t="s">
        <v>51</v>
      </c>
      <c r="N1066" t="s">
        <v>595</v>
      </c>
      <c r="R1066" s="51">
        <v>1</v>
      </c>
      <c r="S1066">
        <v>566</v>
      </c>
      <c r="T1066">
        <v>95</v>
      </c>
      <c r="W1066" t="s">
        <v>735</v>
      </c>
      <c r="X1066">
        <v>9</v>
      </c>
      <c r="Z1066">
        <v>1</v>
      </c>
      <c r="AA1066">
        <f t="shared" si="1557"/>
        <v>1566</v>
      </c>
      <c r="AB1066">
        <f t="shared" si="1558"/>
        <v>9095</v>
      </c>
      <c r="AC1066">
        <f t="shared" si="1504"/>
        <v>9095</v>
      </c>
      <c r="AD1066" s="6">
        <v>1</v>
      </c>
      <c r="AE1066" t="s">
        <v>943</v>
      </c>
      <c r="AF1066" t="s">
        <v>909</v>
      </c>
      <c r="AG1066" t="s">
        <v>756</v>
      </c>
      <c r="AH1066" t="s">
        <v>756</v>
      </c>
      <c r="AI1066" t="str">
        <f t="shared" si="1509"/>
        <v>e</v>
      </c>
      <c r="AJ1066" t="str">
        <f t="shared" si="1510"/>
        <v/>
      </c>
      <c r="AK1066" t="str">
        <f t="shared" si="1511"/>
        <v/>
      </c>
      <c r="AL1066" t="str">
        <f t="shared" si="1512"/>
        <v/>
      </c>
      <c r="AM1066" t="str">
        <f t="shared" si="1513"/>
        <v/>
      </c>
      <c r="AN1066" t="str">
        <f t="shared" si="1514"/>
        <v>Home</v>
      </c>
      <c r="AO1066" t="str">
        <f t="shared" si="1515"/>
        <v>h</v>
      </c>
      <c r="AP1066" t="str">
        <f t="shared" si="1516"/>
        <v/>
      </c>
      <c r="AQ1066" t="str">
        <f t="shared" si="1517"/>
        <v/>
      </c>
      <c r="AR1066" t="str">
        <f t="shared" si="1518"/>
        <v>Home</v>
      </c>
      <c r="AS1066" t="str">
        <f t="shared" si="1519"/>
        <v>h</v>
      </c>
      <c r="AT1066" t="str">
        <f t="shared" si="1520"/>
        <v>Offensive</v>
      </c>
      <c r="AU1066" t="str">
        <f t="shared" si="1521"/>
        <v/>
      </c>
      <c r="AV1066" t="str">
        <f t="shared" si="1522"/>
        <v/>
      </c>
      <c r="AW1066" t="str" cm="1">
        <f t="array" ref="AW1066">IFERROR(IF(O1066&lt;&gt;"",O1066,IF(OR($S1066="",$T1066=""),"",IF(O1066&lt;&gt;"",O1066,IF($T1066&lt;&gt;"",_xlfn._xlws.FILTER(O:O,($BU:$BU=$BU1066)*($I:$I=$I1066)*($T:$T=$T1066)*($S:$S=_xlfn.MINIFS($S:$S,$T:$T,"="&amp;$T1066)),"")))))&amp;"",IF(O1066="","",""))&amp;""</f>
        <v/>
      </c>
      <c r="AX1066" t="str" cm="1">
        <f t="array" ref="AX1066">IFERROR(IF(P1066&lt;&gt;"",P1066,IF(OR($S1066="",$T1066=""),"",IF($T1066&lt;&gt;"",_xlfn._xlws.FILTER(P:P,($BU:$BU=$BU1066)*($I:$I=$I1066)*($T:$T=$T1066)*($S:$S=_xlfn.MINIFS($S:$S,$T:$T,"="&amp;$T1066)),""))))&amp;"",IF(P1066="","",""))&amp;""</f>
        <v/>
      </c>
      <c r="AY1066" t="str" cm="1">
        <f t="array" ref="AY1066">IFERROR(IF(Q1066&lt;&gt;"",Q1066,IF(OR($S1066="",$T1066=""),"",IF($T1066&lt;&gt;"",_xlfn._xlws.FILTER(Q:Q,($BU:$BU=$BU1066)*($I:$I=$I1066)*($T:$T=$T1066)*($S:$S=_xlfn.MINIFS($S:$S,$T:$T,"="&amp;$T1066)),""))))&amp;"",IF(Q1066="","",""))&amp;""</f>
        <v/>
      </c>
      <c r="AZ1066" t="str" cm="1">
        <f t="array" ref="AZ1066">IFERROR(IF(R1066&lt;&gt;"",R1066,IF(OR($S1066="",$T1066=""),"",IF($T1066&lt;&gt;"",_xlfn._xlws.FILTER(R:R,($BU:$BU=$BU1066)*($I:$I=$I1066)*($T:$T=$T1066)*($S:$S=_xlfn.MINIFS($S:$S,$T:$T,"="&amp;$T1066)),""))))&amp;"",IF(R1066="","",""))&amp;""</f>
        <v>1</v>
      </c>
      <c r="BA1066" s="6">
        <f t="shared" si="1523"/>
        <v>96</v>
      </c>
      <c r="BB1066">
        <f t="shared" ref="BB1066:BD1066" si="1572">BB1065</f>
        <v>18987</v>
      </c>
      <c r="BC1066" t="str">
        <f t="shared" si="1572"/>
        <v>Velodrome</v>
      </c>
      <c r="BD1066" t="str">
        <f t="shared" si="1572"/>
        <v>Outlaws</v>
      </c>
      <c r="BE1066" t="s">
        <v>6</v>
      </c>
      <c r="BF1066" t="s">
        <v>205</v>
      </c>
      <c r="BI1066" cm="1">
        <f t="array" aca="1" ref="BI1066" ca="1">IFERROR(_xlfn._xlws.FILTER(shifts!A:A,(shifts!B:B=events!AD1066)*(shifts!AG:AG&gt;=events!BK1066)*(shifts!AH:AH&lt;=events!BL1066)),BI1065)</f>
        <v>40</v>
      </c>
      <c r="BJ1066" s="15">
        <f t="shared" si="1525"/>
        <v>0</v>
      </c>
      <c r="BK1066">
        <f t="shared" si="1526"/>
        <v>82</v>
      </c>
      <c r="BL1066">
        <f t="shared" si="1527"/>
        <v>82</v>
      </c>
      <c r="BM1066" s="15">
        <f>SUMIFS(BJ$2:BJ1066,K$2:K1066,"=Intermission")+SUMIFS(BJ$2:BJ1066,K$2:K1066,"=Timeout")</f>
        <v>0</v>
      </c>
      <c r="BN1066">
        <f t="shared" si="1528"/>
        <v>0</v>
      </c>
      <c r="BO1066" s="19">
        <f t="shared" si="1529"/>
        <v>998</v>
      </c>
      <c r="BP1066">
        <f t="shared" si="1530"/>
        <v>993</v>
      </c>
      <c r="BQ1066" s="17">
        <f t="shared" si="1531"/>
        <v>998</v>
      </c>
      <c r="BR1066" t="str">
        <f t="shared" si="1532"/>
        <v>event_team_player_1</v>
      </c>
      <c r="BS1066">
        <f>COUNTIFS(S$3:S1066,"="&amp;S1066,AI$3:AI1066,"="&amp;AI1066)</f>
        <v>1</v>
      </c>
      <c r="BT1066" t="str">
        <f>IFERROR(VLOOKUP(BB1066&amp;BU1066&amp;X1066,game_rosters!U:W,3,FALSE),"")</f>
        <v>P100105</v>
      </c>
      <c r="BU1066" t="str">
        <f t="shared" si="1533"/>
        <v>Velodrome</v>
      </c>
    </row>
    <row r="1067" spans="1:73" x14ac:dyDescent="0.2">
      <c r="A1067" t="str">
        <f t="shared" si="1508"/>
        <v/>
      </c>
      <c r="I1067" s="44">
        <v>30</v>
      </c>
      <c r="S1067">
        <v>566</v>
      </c>
      <c r="T1067">
        <v>95</v>
      </c>
      <c r="X1067">
        <v>30</v>
      </c>
      <c r="AA1067">
        <f t="shared" si="1557"/>
        <v>1566</v>
      </c>
      <c r="AB1067">
        <f t="shared" si="1558"/>
        <v>9095</v>
      </c>
      <c r="AC1067">
        <f t="shared" si="1504"/>
        <v>9095</v>
      </c>
      <c r="AD1067" s="6">
        <v>1</v>
      </c>
      <c r="AE1067" t="s">
        <v>943</v>
      </c>
      <c r="AF1067" t="s">
        <v>909</v>
      </c>
      <c r="AG1067" t="s">
        <v>756</v>
      </c>
      <c r="AH1067" t="s">
        <v>756</v>
      </c>
      <c r="AI1067" t="str">
        <f t="shared" si="1509"/>
        <v>o</v>
      </c>
      <c r="AJ1067" t="str">
        <f t="shared" si="1510"/>
        <v/>
      </c>
      <c r="AK1067" t="str">
        <f t="shared" si="1511"/>
        <v/>
      </c>
      <c r="AL1067" t="str">
        <f t="shared" si="1512"/>
        <v/>
      </c>
      <c r="AM1067" t="str">
        <f t="shared" si="1513"/>
        <v/>
      </c>
      <c r="AN1067" t="str">
        <f t="shared" si="1514"/>
        <v>Home</v>
      </c>
      <c r="AO1067" t="str">
        <f t="shared" si="1515"/>
        <v>h</v>
      </c>
      <c r="AP1067" t="str">
        <f t="shared" si="1516"/>
        <v/>
      </c>
      <c r="AQ1067" t="str">
        <f t="shared" si="1517"/>
        <v/>
      </c>
      <c r="AR1067" t="str">
        <f t="shared" si="1518"/>
        <v>Home</v>
      </c>
      <c r="AS1067" t="str">
        <f t="shared" si="1519"/>
        <v>h</v>
      </c>
      <c r="AT1067" t="str">
        <f t="shared" si="1520"/>
        <v>Defensive</v>
      </c>
      <c r="AU1067" t="str">
        <f t="shared" si="1521"/>
        <v/>
      </c>
      <c r="AV1067" t="str">
        <f t="shared" si="1522"/>
        <v/>
      </c>
      <c r="AW1067" t="str" cm="1">
        <f t="array" ref="AW1067">IFERROR(IF(O1067&lt;&gt;"",O1067,IF(OR($S1067="",$T1067=""),"",IF(O1067&lt;&gt;"",O1067,IF($T1067&lt;&gt;"",_xlfn._xlws.FILTER(O:O,($BU:$BU=$BU1067)*($I:$I=$I1067)*($T:$T=$T1067)*($S:$S=_xlfn.MINIFS($S:$S,$T:$T,"="&amp;$T1067)),"")))))&amp;"",IF(O1067="","",""))&amp;""</f>
        <v/>
      </c>
      <c r="AX1067" t="str" cm="1">
        <f t="array" ref="AX1067">IFERROR(IF(P1067&lt;&gt;"",P1067,IF(OR($S1067="",$T1067=""),"",IF($T1067&lt;&gt;"",_xlfn._xlws.FILTER(P:P,($BU:$BU=$BU1067)*($I:$I=$I1067)*($T:$T=$T1067)*($S:$S=_xlfn.MINIFS($S:$S,$T:$T,"="&amp;$T1067)),""))))&amp;"",IF(P1067="","",""))&amp;""</f>
        <v/>
      </c>
      <c r="AY1067" t="str" cm="1">
        <f t="array" ref="AY1067">IFERROR(IF(Q1067&lt;&gt;"",Q1067,IF(OR($S1067="",$T1067=""),"",IF($T1067&lt;&gt;"",_xlfn._xlws.FILTER(Q:Q,($BU:$BU=$BU1067)*($I:$I=$I1067)*($T:$T=$T1067)*($S:$S=_xlfn.MINIFS($S:$S,$T:$T,"="&amp;$T1067)),""))))&amp;"",IF(Q1067="","",""))&amp;""</f>
        <v/>
      </c>
      <c r="AZ1067" t="str" cm="1">
        <f t="array" ref="AZ1067">IFERROR(IF(R1067&lt;&gt;"",R1067,IF(OR($S1067="",$T1067=""),"",IF($T1067&lt;&gt;"",_xlfn._xlws.FILTER(R:R,($BU:$BU=$BU1067)*($I:$I=$I1067)*($T:$T=$T1067)*($S:$S=_xlfn.MINIFS($S:$S,$T:$T,"="&amp;$T1067)),""))))&amp;"",IF(R1067="","",""))&amp;""</f>
        <v/>
      </c>
      <c r="BA1067" s="6">
        <f t="shared" si="1523"/>
        <v>96</v>
      </c>
      <c r="BB1067">
        <f t="shared" ref="BB1067:BD1067" si="1573">BB1066</f>
        <v>18987</v>
      </c>
      <c r="BC1067" t="str">
        <f t="shared" si="1573"/>
        <v>Velodrome</v>
      </c>
      <c r="BD1067" t="str">
        <f t="shared" si="1573"/>
        <v>Outlaws</v>
      </c>
      <c r="BE1067" t="s">
        <v>6</v>
      </c>
      <c r="BF1067" t="s">
        <v>205</v>
      </c>
      <c r="BI1067" cm="1">
        <f t="array" aca="1" ref="BI1067" ca="1">IFERROR(_xlfn._xlws.FILTER(shifts!A:A,(shifts!B:B=events!AD1067)*(shifts!AG:AG&gt;=events!BK1067)*(shifts!AH:AH&lt;=events!BL1067)),BI1066)</f>
        <v>40</v>
      </c>
      <c r="BJ1067" s="15">
        <f t="shared" si="1525"/>
        <v>0</v>
      </c>
      <c r="BK1067">
        <f t="shared" si="1526"/>
        <v>82</v>
      </c>
      <c r="BL1067">
        <f t="shared" si="1527"/>
        <v>82</v>
      </c>
      <c r="BM1067" s="15">
        <f>SUMIFS(BJ$2:BJ1067,K$2:K1067,"=Intermission")+SUMIFS(BJ$2:BJ1067,K$2:K1067,"=Timeout")</f>
        <v>0</v>
      </c>
      <c r="BN1067">
        <f t="shared" si="1528"/>
        <v>0</v>
      </c>
      <c r="BO1067" s="19">
        <f t="shared" si="1529"/>
        <v>998</v>
      </c>
      <c r="BP1067">
        <f t="shared" si="1530"/>
        <v>993</v>
      </c>
      <c r="BQ1067" s="17">
        <f t="shared" si="1531"/>
        <v>998</v>
      </c>
      <c r="BR1067" t="str">
        <f t="shared" si="1532"/>
        <v>opp_team_player_1</v>
      </c>
      <c r="BS1067">
        <f>COUNTIFS(S$3:S1067,"="&amp;S1067,AI$3:AI1067,"="&amp;AI1067)</f>
        <v>1</v>
      </c>
      <c r="BT1067" t="str">
        <f>IFERROR(VLOOKUP(BB1067&amp;BU1067&amp;X1067,game_rosters!U:W,3,FALSE),"")</f>
        <v>P100009</v>
      </c>
      <c r="BU1067" t="str">
        <f t="shared" si="1533"/>
        <v>Outlaws</v>
      </c>
    </row>
    <row r="1068" spans="1:73" x14ac:dyDescent="0.2">
      <c r="A1068" t="str">
        <f t="shared" si="1508"/>
        <v/>
      </c>
      <c r="I1068" s="44">
        <v>25</v>
      </c>
      <c r="O1068" t="s">
        <v>602</v>
      </c>
      <c r="Q1068" t="s">
        <v>594</v>
      </c>
      <c r="R1068" s="51">
        <v>1</v>
      </c>
      <c r="S1068">
        <v>566</v>
      </c>
      <c r="T1068">
        <v>95</v>
      </c>
      <c r="X1068">
        <v>25</v>
      </c>
      <c r="AA1068">
        <f t="shared" si="1557"/>
        <v>1566</v>
      </c>
      <c r="AB1068">
        <f t="shared" si="1558"/>
        <v>9095</v>
      </c>
      <c r="AC1068">
        <f t="shared" si="1504"/>
        <v>9095</v>
      </c>
      <c r="AD1068" s="6">
        <v>1</v>
      </c>
      <c r="AE1068" t="s">
        <v>943</v>
      </c>
      <c r="AF1068" t="s">
        <v>909</v>
      </c>
      <c r="AG1068" t="s">
        <v>756</v>
      </c>
      <c r="AH1068" t="s">
        <v>756</v>
      </c>
      <c r="AI1068" t="str">
        <f t="shared" si="1509"/>
        <v>o</v>
      </c>
      <c r="AJ1068" t="str">
        <f t="shared" si="1510"/>
        <v/>
      </c>
      <c r="AK1068" t="str">
        <f t="shared" si="1511"/>
        <v/>
      </c>
      <c r="AL1068" t="str">
        <f t="shared" si="1512"/>
        <v/>
      </c>
      <c r="AM1068" t="str">
        <f t="shared" si="1513"/>
        <v/>
      </c>
      <c r="AN1068" t="str">
        <f t="shared" si="1514"/>
        <v>Home</v>
      </c>
      <c r="AO1068" t="str">
        <f t="shared" si="1515"/>
        <v>h</v>
      </c>
      <c r="AP1068" t="str">
        <f t="shared" si="1516"/>
        <v/>
      </c>
      <c r="AQ1068" t="str">
        <f t="shared" si="1517"/>
        <v/>
      </c>
      <c r="AR1068" t="str">
        <f t="shared" si="1518"/>
        <v>Home</v>
      </c>
      <c r="AS1068" t="str">
        <f t="shared" si="1519"/>
        <v>h</v>
      </c>
      <c r="AT1068" t="str">
        <f t="shared" si="1520"/>
        <v>Defensive</v>
      </c>
      <c r="AU1068" t="str">
        <f t="shared" si="1521"/>
        <v/>
      </c>
      <c r="AV1068" t="str">
        <f t="shared" si="1522"/>
        <v/>
      </c>
      <c r="AW1068" t="str" cm="1">
        <f t="array" ref="AW1068">IFERROR(IF(O1068&lt;&gt;"",O1068,IF(OR($S1068="",$T1068=""),"",IF(O1068&lt;&gt;"",O1068,IF($T1068&lt;&gt;"",_xlfn._xlws.FILTER(O:O,($BU:$BU=$BU1068)*($I:$I=$I1068)*($T:$T=$T1068)*($S:$S=_xlfn.MINIFS($S:$S,$T:$T,"="&amp;$T1068)),"")))))&amp;"",IF(O1068="","",""))&amp;""</f>
        <v>Defensive_PlayPossession-StickCheck</v>
      </c>
      <c r="AX1068" t="str" cm="1">
        <f t="array" ref="AX1068">IFERROR(IF(P1068&lt;&gt;"",P1068,IF(OR($S1068="",$T1068=""),"",IF($T1068&lt;&gt;"",_xlfn._xlws.FILTER(P:P,($BU:$BU=$BU1068)*($I:$I=$I1068)*($T:$T=$T1068)*($S:$S=_xlfn.MINIFS($S:$S,$T:$T,"="&amp;$T1068)),""))))&amp;"",IF(P1068="","",""))&amp;""</f>
        <v/>
      </c>
      <c r="AY1068" t="str" cm="1">
        <f t="array" ref="AY1068">IFERROR(IF(Q1068&lt;&gt;"",Q1068,IF(OR($S1068="",$T1068=""),"",IF($T1068&lt;&gt;"",_xlfn._xlws.FILTER(Q:Q,($BU:$BU=$BU1068)*($I:$I=$I1068)*($T:$T=$T1068)*($S:$S=_xlfn.MINIFS($S:$S,$T:$T,"="&amp;$T1068)),""))))&amp;"",IF(Q1068="","",""))&amp;""</f>
        <v>u</v>
      </c>
      <c r="AZ1068" t="str" cm="1">
        <f t="array" ref="AZ1068">IFERROR(IF(R1068&lt;&gt;"",R1068,IF(OR($S1068="",$T1068=""),"",IF($T1068&lt;&gt;"",_xlfn._xlws.FILTER(R:R,($BU:$BU=$BU1068)*($I:$I=$I1068)*($T:$T=$T1068)*($S:$S=_xlfn.MINIFS($S:$S,$T:$T,"="&amp;$T1068)),""))))&amp;"",IF(R1068="","",""))&amp;""</f>
        <v>1</v>
      </c>
      <c r="BA1068" s="6">
        <f t="shared" si="1523"/>
        <v>96</v>
      </c>
      <c r="BB1068">
        <f t="shared" ref="BB1068:BD1068" si="1574">BB1067</f>
        <v>18987</v>
      </c>
      <c r="BC1068" t="str">
        <f t="shared" si="1574"/>
        <v>Velodrome</v>
      </c>
      <c r="BD1068" t="str">
        <f t="shared" si="1574"/>
        <v>Outlaws</v>
      </c>
      <c r="BE1068" t="s">
        <v>6</v>
      </c>
      <c r="BF1068" t="s">
        <v>205</v>
      </c>
      <c r="BI1068" cm="1">
        <f t="array" aca="1" ref="BI1068" ca="1">IFERROR(_xlfn._xlws.FILTER(shifts!A:A,(shifts!B:B=events!AD1068)*(shifts!AG:AG&gt;=events!BK1068)*(shifts!AH:AH&lt;=events!BL1068)),BI1067)</f>
        <v>40</v>
      </c>
      <c r="BJ1068" s="15">
        <f t="shared" si="1525"/>
        <v>0</v>
      </c>
      <c r="BK1068">
        <f t="shared" si="1526"/>
        <v>82</v>
      </c>
      <c r="BL1068">
        <f t="shared" si="1527"/>
        <v>82</v>
      </c>
      <c r="BM1068" s="15">
        <f>SUMIFS(BJ$2:BJ1068,K$2:K1068,"=Intermission")+SUMIFS(BJ$2:BJ1068,K$2:K1068,"=Timeout")</f>
        <v>0</v>
      </c>
      <c r="BN1068">
        <f t="shared" si="1528"/>
        <v>0</v>
      </c>
      <c r="BO1068" s="19">
        <f t="shared" si="1529"/>
        <v>998</v>
      </c>
      <c r="BP1068">
        <f t="shared" si="1530"/>
        <v>993</v>
      </c>
      <c r="BQ1068" s="17">
        <f t="shared" si="1531"/>
        <v>998</v>
      </c>
      <c r="BR1068" t="str">
        <f t="shared" si="1532"/>
        <v>opp_team_player_2</v>
      </c>
      <c r="BS1068">
        <f>COUNTIFS(S$3:S1068,"="&amp;S1068,AI$3:AI1068,"="&amp;AI1068)</f>
        <v>2</v>
      </c>
      <c r="BT1068" t="str">
        <f>IFERROR(VLOOKUP(BB1068&amp;BU1068&amp;X1068,game_rosters!U:W,3,FALSE),"")</f>
        <v>P100170</v>
      </c>
      <c r="BU1068" t="str">
        <f t="shared" si="1533"/>
        <v>Outlaws</v>
      </c>
    </row>
    <row r="1069" spans="1:73" x14ac:dyDescent="0.2">
      <c r="A1069">
        <f t="shared" si="1508"/>
        <v>1</v>
      </c>
      <c r="I1069" s="44">
        <v>30</v>
      </c>
      <c r="K1069" t="s">
        <v>15</v>
      </c>
      <c r="L1069" t="s">
        <v>179</v>
      </c>
      <c r="M1069" t="s">
        <v>94</v>
      </c>
      <c r="S1069">
        <v>567</v>
      </c>
      <c r="T1069">
        <v>95</v>
      </c>
      <c r="W1069" t="s">
        <v>731</v>
      </c>
      <c r="X1069">
        <v>30</v>
      </c>
      <c r="Z1069">
        <v>1</v>
      </c>
      <c r="AA1069">
        <f t="shared" si="1557"/>
        <v>1567</v>
      </c>
      <c r="AB1069">
        <f t="shared" si="1558"/>
        <v>9095</v>
      </c>
      <c r="AC1069">
        <f t="shared" si="1504"/>
        <v>9095</v>
      </c>
      <c r="AD1069" s="6">
        <v>1</v>
      </c>
      <c r="AE1069" t="s">
        <v>943</v>
      </c>
      <c r="AF1069" t="s">
        <v>909</v>
      </c>
      <c r="AG1069" t="s">
        <v>756</v>
      </c>
      <c r="AH1069" t="s">
        <v>756</v>
      </c>
      <c r="AI1069" t="str">
        <f t="shared" si="1509"/>
        <v>e</v>
      </c>
      <c r="AJ1069" t="str">
        <f t="shared" si="1510"/>
        <v/>
      </c>
      <c r="AK1069" t="str">
        <f t="shared" si="1511"/>
        <v/>
      </c>
      <c r="AL1069" t="str">
        <f t="shared" si="1512"/>
        <v/>
      </c>
      <c r="AM1069" t="str">
        <f t="shared" si="1513"/>
        <v/>
      </c>
      <c r="AN1069" t="str">
        <f t="shared" si="1514"/>
        <v>Away</v>
      </c>
      <c r="AO1069" t="str">
        <f t="shared" si="1515"/>
        <v>a</v>
      </c>
      <c r="AP1069" t="str">
        <f t="shared" si="1516"/>
        <v/>
      </c>
      <c r="AQ1069" t="str">
        <f t="shared" si="1517"/>
        <v/>
      </c>
      <c r="AR1069" t="str">
        <f t="shared" si="1518"/>
        <v>Away</v>
      </c>
      <c r="AS1069" t="str">
        <f t="shared" si="1519"/>
        <v>a</v>
      </c>
      <c r="AT1069" t="str">
        <f t="shared" si="1520"/>
        <v>Defensive</v>
      </c>
      <c r="AU1069" t="str">
        <f t="shared" si="1521"/>
        <v/>
      </c>
      <c r="AV1069" t="str">
        <f t="shared" si="1522"/>
        <v/>
      </c>
      <c r="AW1069" t="str" cm="1">
        <f t="array" ref="AW1069">IFERROR(IF(O1069&lt;&gt;"",O1069,IF(OR($S1069="",$T1069=""),"",IF(O1069&lt;&gt;"",O1069,IF($T1069&lt;&gt;"",_xlfn._xlws.FILTER(O:O,($BU:$BU=$BU1069)*($I:$I=$I1069)*($T:$T=$T1069)*($S:$S=_xlfn.MINIFS($S:$S,$T:$T,"="&amp;$T1069)),"")))))&amp;"",IF(O1069="","",""))&amp;""</f>
        <v/>
      </c>
      <c r="AX1069" t="str" cm="1">
        <f t="array" ref="AX1069">IFERROR(IF(P1069&lt;&gt;"",P1069,IF(OR($S1069="",$T1069=""),"",IF($T1069&lt;&gt;"",_xlfn._xlws.FILTER(P:P,($BU:$BU=$BU1069)*($I:$I=$I1069)*($T:$T=$T1069)*($S:$S=_xlfn.MINIFS($S:$S,$T:$T,"="&amp;$T1069)),""))))&amp;"",IF(P1069="","",""))&amp;""</f>
        <v/>
      </c>
      <c r="AY1069" t="str" cm="1">
        <f t="array" ref="AY1069">IFERROR(IF(Q1069&lt;&gt;"",Q1069,IF(OR($S1069="",$T1069=""),"",IF($T1069&lt;&gt;"",_xlfn._xlws.FILTER(Q:Q,($BU:$BU=$BU1069)*($I:$I=$I1069)*($T:$T=$T1069)*($S:$S=_xlfn.MINIFS($S:$S,$T:$T,"="&amp;$T1069)),""))))&amp;"",IF(Q1069="","",""))&amp;""</f>
        <v/>
      </c>
      <c r="AZ1069" t="str" cm="1">
        <f t="array" ref="AZ1069">IFERROR(IF(R1069&lt;&gt;"",R1069,IF(OR($S1069="",$T1069=""),"",IF($T1069&lt;&gt;"",_xlfn._xlws.FILTER(R:R,($BU:$BU=$BU1069)*($I:$I=$I1069)*($T:$T=$T1069)*($S:$S=_xlfn.MINIFS($S:$S,$T:$T,"="&amp;$T1069)),""))))&amp;"",IF(R1069="","",""))&amp;""</f>
        <v/>
      </c>
      <c r="BA1069" s="6">
        <f t="shared" si="1523"/>
        <v>96</v>
      </c>
      <c r="BB1069">
        <f t="shared" ref="BB1069:BD1069" si="1575">BB1068</f>
        <v>18987</v>
      </c>
      <c r="BC1069" t="str">
        <f t="shared" si="1575"/>
        <v>Velodrome</v>
      </c>
      <c r="BD1069" t="str">
        <f t="shared" si="1575"/>
        <v>Outlaws</v>
      </c>
      <c r="BE1069" t="s">
        <v>15</v>
      </c>
      <c r="BF1069" t="s">
        <v>179</v>
      </c>
      <c r="BI1069" cm="1">
        <f t="array" aca="1" ref="BI1069" ca="1">IFERROR(_xlfn._xlws.FILTER(shifts!A:A,(shifts!B:B=events!AD1069)*(shifts!AG:AG&gt;=events!BK1069)*(shifts!AH:AH&lt;=events!BL1069)),BI1068)</f>
        <v>40</v>
      </c>
      <c r="BJ1069" s="15">
        <f t="shared" si="1525"/>
        <v>0</v>
      </c>
      <c r="BK1069">
        <f t="shared" si="1526"/>
        <v>82</v>
      </c>
      <c r="BL1069">
        <f t="shared" si="1527"/>
        <v>82</v>
      </c>
      <c r="BM1069" s="15">
        <f>SUMIFS(BJ$2:BJ1069,K$2:K1069,"=Intermission")+SUMIFS(BJ$2:BJ1069,K$2:K1069,"=Timeout")</f>
        <v>0</v>
      </c>
      <c r="BN1069">
        <f t="shared" si="1528"/>
        <v>0</v>
      </c>
      <c r="BO1069" s="19">
        <f t="shared" si="1529"/>
        <v>998</v>
      </c>
      <c r="BP1069">
        <f t="shared" si="1530"/>
        <v>993</v>
      </c>
      <c r="BQ1069" s="17">
        <f t="shared" si="1531"/>
        <v>998</v>
      </c>
      <c r="BR1069" t="str">
        <f t="shared" si="1532"/>
        <v>event_team_player_1</v>
      </c>
      <c r="BS1069">
        <f>COUNTIFS(S$3:S1069,"="&amp;S1069,AI$3:AI1069,"="&amp;AI1069)</f>
        <v>1</v>
      </c>
      <c r="BT1069" t="str">
        <f>IFERROR(VLOOKUP(BB1069&amp;BU1069&amp;X1069,game_rosters!U:W,3,FALSE),"")</f>
        <v>P100009</v>
      </c>
      <c r="BU1069" t="str">
        <f t="shared" si="1533"/>
        <v>Outlaws</v>
      </c>
    </row>
    <row r="1070" spans="1:73" x14ac:dyDescent="0.2">
      <c r="A1070" t="str">
        <f t="shared" si="1508"/>
        <v/>
      </c>
      <c r="I1070" s="44">
        <v>25</v>
      </c>
      <c r="S1070">
        <v>567</v>
      </c>
      <c r="T1070">
        <v>95</v>
      </c>
      <c r="X1070">
        <v>25</v>
      </c>
      <c r="Z1070">
        <v>1</v>
      </c>
      <c r="AA1070">
        <f t="shared" si="1557"/>
        <v>1567</v>
      </c>
      <c r="AB1070">
        <f t="shared" si="1558"/>
        <v>9095</v>
      </c>
      <c r="AC1070">
        <f t="shared" si="1504"/>
        <v>9095</v>
      </c>
      <c r="AD1070" s="6">
        <v>1</v>
      </c>
      <c r="AE1070" t="s">
        <v>943</v>
      </c>
      <c r="AF1070" t="s">
        <v>909</v>
      </c>
      <c r="AG1070" t="s">
        <v>756</v>
      </c>
      <c r="AH1070" t="s">
        <v>756</v>
      </c>
      <c r="AI1070" t="str">
        <f t="shared" si="1509"/>
        <v>e</v>
      </c>
      <c r="AJ1070" t="str">
        <f t="shared" si="1510"/>
        <v/>
      </c>
      <c r="AK1070" t="str">
        <f t="shared" si="1511"/>
        <v/>
      </c>
      <c r="AL1070" t="str">
        <f t="shared" si="1512"/>
        <v/>
      </c>
      <c r="AM1070" t="str">
        <f t="shared" si="1513"/>
        <v/>
      </c>
      <c r="AN1070" t="str">
        <f t="shared" si="1514"/>
        <v>Away</v>
      </c>
      <c r="AO1070" t="str">
        <f t="shared" si="1515"/>
        <v>a</v>
      </c>
      <c r="AP1070" t="str">
        <f t="shared" si="1516"/>
        <v/>
      </c>
      <c r="AQ1070" t="str">
        <f t="shared" si="1517"/>
        <v/>
      </c>
      <c r="AR1070" t="str">
        <f t="shared" si="1518"/>
        <v>Away</v>
      </c>
      <c r="AS1070" t="str">
        <f t="shared" si="1519"/>
        <v>a</v>
      </c>
      <c r="AT1070" t="str">
        <f t="shared" si="1520"/>
        <v>Defensive</v>
      </c>
      <c r="AU1070" t="str">
        <f t="shared" si="1521"/>
        <v/>
      </c>
      <c r="AV1070" t="str">
        <f t="shared" si="1522"/>
        <v/>
      </c>
      <c r="AW1070" t="str" cm="1">
        <f t="array" ref="AW1070">IFERROR(IF(O1070&lt;&gt;"",O1070,IF(OR($S1070="",$T1070=""),"",IF(O1070&lt;&gt;"",O1070,IF($T1070&lt;&gt;"",_xlfn._xlws.FILTER(O:O,($BU:$BU=$BU1070)*($I:$I=$I1070)*($T:$T=$T1070)*($S:$S=_xlfn.MINIFS($S:$S,$T:$T,"="&amp;$T1070)),"")))))&amp;"",IF(O1070="","",""))&amp;""</f>
        <v>Defensive_PlayPossession-StickCheck</v>
      </c>
      <c r="AX1070" t="str" cm="1">
        <f t="array" ref="AX1070">IFERROR(IF(P1070&lt;&gt;"",P1070,IF(OR($S1070="",$T1070=""),"",IF($T1070&lt;&gt;"",_xlfn._xlws.FILTER(P:P,($BU:$BU=$BU1070)*($I:$I=$I1070)*($T:$T=$T1070)*($S:$S=_xlfn.MINIFS($S:$S,$T:$T,"="&amp;$T1070)),""))))&amp;"",IF(P1070="","",""))&amp;""</f>
        <v/>
      </c>
      <c r="AY1070" t="str" cm="1">
        <f t="array" ref="AY1070">IFERROR(IF(Q1070&lt;&gt;"",Q1070,IF(OR($S1070="",$T1070=""),"",IF($T1070&lt;&gt;"",_xlfn._xlws.FILTER(Q:Q,($BU:$BU=$BU1070)*($I:$I=$I1070)*($T:$T=$T1070)*($S:$S=_xlfn.MINIFS($S:$S,$T:$T,"="&amp;$T1070)),""))))&amp;"",IF(Q1070="","",""))&amp;""</f>
        <v>u</v>
      </c>
      <c r="AZ1070" t="str" cm="1">
        <f t="array" ref="AZ1070">IFERROR(IF(R1070&lt;&gt;"",R1070,IF(OR($S1070="",$T1070=""),"",IF($T1070&lt;&gt;"",_xlfn._xlws.FILTER(R:R,($BU:$BU=$BU1070)*($I:$I=$I1070)*($T:$T=$T1070)*($S:$S=_xlfn.MINIFS($S:$S,$T:$T,"="&amp;$T1070)),""))))&amp;"",IF(R1070="","",""))&amp;""</f>
        <v>1</v>
      </c>
      <c r="BA1070" s="6">
        <f t="shared" si="1523"/>
        <v>96</v>
      </c>
      <c r="BB1070">
        <f t="shared" ref="BB1070:BD1070" si="1576">BB1069</f>
        <v>18987</v>
      </c>
      <c r="BC1070" t="str">
        <f t="shared" si="1576"/>
        <v>Velodrome</v>
      </c>
      <c r="BD1070" t="str">
        <f t="shared" si="1576"/>
        <v>Outlaws</v>
      </c>
      <c r="BE1070" t="s">
        <v>15</v>
      </c>
      <c r="BF1070" t="s">
        <v>179</v>
      </c>
      <c r="BI1070" cm="1">
        <f t="array" aca="1" ref="BI1070" ca="1">IFERROR(_xlfn._xlws.FILTER(shifts!A:A,(shifts!B:B=events!AD1070)*(shifts!AG:AG&gt;=events!BK1070)*(shifts!AH:AH&lt;=events!BL1070)),BI1069)</f>
        <v>40</v>
      </c>
      <c r="BJ1070" s="15">
        <f t="shared" si="1525"/>
        <v>0</v>
      </c>
      <c r="BK1070">
        <f t="shared" si="1526"/>
        <v>82</v>
      </c>
      <c r="BL1070">
        <f t="shared" si="1527"/>
        <v>82</v>
      </c>
      <c r="BM1070" s="15">
        <f>SUMIFS(BJ$2:BJ1070,K$2:K1070,"=Intermission")+SUMIFS(BJ$2:BJ1070,K$2:K1070,"=Timeout")</f>
        <v>0</v>
      </c>
      <c r="BN1070">
        <f t="shared" si="1528"/>
        <v>0</v>
      </c>
      <c r="BO1070" s="19">
        <f t="shared" si="1529"/>
        <v>998</v>
      </c>
      <c r="BP1070">
        <f t="shared" si="1530"/>
        <v>993</v>
      </c>
      <c r="BQ1070" s="17">
        <f t="shared" si="1531"/>
        <v>998</v>
      </c>
      <c r="BR1070" t="str">
        <f t="shared" si="1532"/>
        <v>event_team_player_2</v>
      </c>
      <c r="BS1070">
        <f>COUNTIFS(S$3:S1070,"="&amp;S1070,AI$3:AI1070,"="&amp;AI1070)</f>
        <v>2</v>
      </c>
      <c r="BT1070" t="str">
        <f>IFERROR(VLOOKUP(BB1070&amp;BU1070&amp;X1070,game_rosters!U:W,3,FALSE),"")</f>
        <v>P100170</v>
      </c>
      <c r="BU1070" t="str">
        <f t="shared" si="1533"/>
        <v>Outlaws</v>
      </c>
    </row>
    <row r="1071" spans="1:73" x14ac:dyDescent="0.2">
      <c r="A1071" t="str">
        <f t="shared" si="1508"/>
        <v/>
      </c>
      <c r="I1071" s="44">
        <v>9</v>
      </c>
      <c r="S1071">
        <v>567</v>
      </c>
      <c r="T1071">
        <v>95</v>
      </c>
      <c r="X1071">
        <v>9</v>
      </c>
      <c r="AA1071">
        <f t="shared" si="1557"/>
        <v>1567</v>
      </c>
      <c r="AB1071">
        <f t="shared" si="1558"/>
        <v>9095</v>
      </c>
      <c r="AC1071">
        <f t="shared" si="1504"/>
        <v>9095</v>
      </c>
      <c r="AD1071" s="6">
        <v>1</v>
      </c>
      <c r="AE1071" t="s">
        <v>943</v>
      </c>
      <c r="AF1071" t="s">
        <v>909</v>
      </c>
      <c r="AG1071" t="s">
        <v>756</v>
      </c>
      <c r="AH1071" t="s">
        <v>756</v>
      </c>
      <c r="AI1071" t="str">
        <f t="shared" si="1509"/>
        <v>o</v>
      </c>
      <c r="AJ1071" t="str">
        <f t="shared" si="1510"/>
        <v/>
      </c>
      <c r="AK1071" t="str">
        <f t="shared" si="1511"/>
        <v/>
      </c>
      <c r="AL1071" t="str">
        <f t="shared" si="1512"/>
        <v/>
      </c>
      <c r="AM1071" t="str">
        <f t="shared" si="1513"/>
        <v/>
      </c>
      <c r="AN1071" t="str">
        <f t="shared" si="1514"/>
        <v>Away</v>
      </c>
      <c r="AO1071" t="str">
        <f t="shared" si="1515"/>
        <v>a</v>
      </c>
      <c r="AP1071" t="str">
        <f t="shared" si="1516"/>
        <v/>
      </c>
      <c r="AQ1071" t="str">
        <f t="shared" si="1517"/>
        <v/>
      </c>
      <c r="AR1071" t="str">
        <f t="shared" si="1518"/>
        <v>Away</v>
      </c>
      <c r="AS1071" t="str">
        <f t="shared" si="1519"/>
        <v>a</v>
      </c>
      <c r="AT1071" t="str">
        <f t="shared" si="1520"/>
        <v>Offensive</v>
      </c>
      <c r="AU1071" t="str">
        <f t="shared" si="1521"/>
        <v/>
      </c>
      <c r="AV1071" t="str">
        <f t="shared" si="1522"/>
        <v/>
      </c>
      <c r="AW1071" t="str" cm="1">
        <f t="array" ref="AW1071">IFERROR(IF(O1071&lt;&gt;"",O1071,IF(OR($S1071="",$T1071=""),"",IF(O1071&lt;&gt;"",O1071,IF($T1071&lt;&gt;"",_xlfn._xlws.FILTER(O:O,($BU:$BU=$BU1071)*($I:$I=$I1071)*($T:$T=$T1071)*($S:$S=_xlfn.MINIFS($S:$S,$T:$T,"="&amp;$T1071)),"")))))&amp;"",IF(O1071="","",""))&amp;""</f>
        <v/>
      </c>
      <c r="AX1071" t="str" cm="1">
        <f t="array" ref="AX1071">IFERROR(IF(P1071&lt;&gt;"",P1071,IF(OR($S1071="",$T1071=""),"",IF($T1071&lt;&gt;"",_xlfn._xlws.FILTER(P:P,($BU:$BU=$BU1071)*($I:$I=$I1071)*($T:$T=$T1071)*($S:$S=_xlfn.MINIFS($S:$S,$T:$T,"="&amp;$T1071)),""))))&amp;"",IF(P1071="","",""))&amp;""</f>
        <v/>
      </c>
      <c r="AY1071" t="str" cm="1">
        <f t="array" ref="AY1071">IFERROR(IF(Q1071&lt;&gt;"",Q1071,IF(OR($S1071="",$T1071=""),"",IF($T1071&lt;&gt;"",_xlfn._xlws.FILTER(Q:Q,($BU:$BU=$BU1071)*($I:$I=$I1071)*($T:$T=$T1071)*($S:$S=_xlfn.MINIFS($S:$S,$T:$T,"="&amp;$T1071)),""))))&amp;"",IF(Q1071="","",""))&amp;""</f>
        <v/>
      </c>
      <c r="AZ1071" t="str" cm="1">
        <f t="array" ref="AZ1071">IFERROR(IF(R1071&lt;&gt;"",R1071,IF(OR($S1071="",$T1071=""),"",IF($T1071&lt;&gt;"",_xlfn._xlws.FILTER(R:R,($BU:$BU=$BU1071)*($I:$I=$I1071)*($T:$T=$T1071)*($S:$S=_xlfn.MINIFS($S:$S,$T:$T,"="&amp;$T1071)),""))))&amp;"",IF(R1071="","",""))&amp;""</f>
        <v>1</v>
      </c>
      <c r="BA1071" s="6">
        <f t="shared" si="1523"/>
        <v>96</v>
      </c>
      <c r="BB1071">
        <f t="shared" ref="BB1071:BD1071" si="1577">BB1070</f>
        <v>18987</v>
      </c>
      <c r="BC1071" t="str">
        <f t="shared" si="1577"/>
        <v>Velodrome</v>
      </c>
      <c r="BD1071" t="str">
        <f t="shared" si="1577"/>
        <v>Outlaws</v>
      </c>
      <c r="BE1071" t="s">
        <v>15</v>
      </c>
      <c r="BF1071" t="s">
        <v>179</v>
      </c>
      <c r="BI1071" cm="1">
        <f t="array" aca="1" ref="BI1071" ca="1">IFERROR(_xlfn._xlws.FILTER(shifts!A:A,(shifts!B:B=events!AD1071)*(shifts!AG:AG&gt;=events!BK1071)*(shifts!AH:AH&lt;=events!BL1071)),BI1070)</f>
        <v>40</v>
      </c>
      <c r="BJ1071" s="15">
        <f t="shared" si="1525"/>
        <v>0</v>
      </c>
      <c r="BK1071">
        <f t="shared" si="1526"/>
        <v>82</v>
      </c>
      <c r="BL1071">
        <f t="shared" si="1527"/>
        <v>82</v>
      </c>
      <c r="BM1071" s="15">
        <f>SUMIFS(BJ$2:BJ1071,K$2:K1071,"=Intermission")+SUMIFS(BJ$2:BJ1071,K$2:K1071,"=Timeout")</f>
        <v>0</v>
      </c>
      <c r="BN1071">
        <f t="shared" si="1528"/>
        <v>0</v>
      </c>
      <c r="BO1071" s="19">
        <f t="shared" si="1529"/>
        <v>998</v>
      </c>
      <c r="BP1071">
        <f t="shared" si="1530"/>
        <v>993</v>
      </c>
      <c r="BQ1071" s="17">
        <f t="shared" si="1531"/>
        <v>998</v>
      </c>
      <c r="BR1071" t="str">
        <f t="shared" si="1532"/>
        <v>opp_team_player_1</v>
      </c>
      <c r="BS1071">
        <f>COUNTIFS(S$3:S1071,"="&amp;S1071,AI$3:AI1071,"="&amp;AI1071)</f>
        <v>1</v>
      </c>
      <c r="BT1071" t="str">
        <f>IFERROR(VLOOKUP(BB1071&amp;BU1071&amp;X1071,game_rosters!U:W,3,FALSE),"")</f>
        <v>P100105</v>
      </c>
      <c r="BU1071" t="str">
        <f t="shared" si="1533"/>
        <v>Velodrome</v>
      </c>
    </row>
    <row r="1072" spans="1:73" x14ac:dyDescent="0.2">
      <c r="A1072">
        <f t="shared" si="1508"/>
        <v>1</v>
      </c>
      <c r="I1072" s="44">
        <v>30</v>
      </c>
      <c r="K1072" t="s">
        <v>231</v>
      </c>
      <c r="L1072" t="s">
        <v>232</v>
      </c>
      <c r="S1072">
        <v>568</v>
      </c>
      <c r="T1072">
        <v>95</v>
      </c>
      <c r="W1072" t="s">
        <v>731</v>
      </c>
      <c r="X1072">
        <v>30</v>
      </c>
      <c r="Z1072">
        <v>1</v>
      </c>
      <c r="AA1072">
        <f t="shared" si="1557"/>
        <v>1568</v>
      </c>
      <c r="AB1072">
        <f t="shared" si="1558"/>
        <v>9095</v>
      </c>
      <c r="AC1072">
        <f t="shared" si="1504"/>
        <v>9095</v>
      </c>
      <c r="AD1072" s="6">
        <v>1</v>
      </c>
      <c r="AE1072" t="s">
        <v>943</v>
      </c>
      <c r="AF1072" t="s">
        <v>909</v>
      </c>
      <c r="AG1072" t="s">
        <v>756</v>
      </c>
      <c r="AH1072" t="s">
        <v>756</v>
      </c>
      <c r="AI1072" t="str">
        <f t="shared" si="1509"/>
        <v>e</v>
      </c>
      <c r="AJ1072" t="str">
        <f t="shared" si="1510"/>
        <v/>
      </c>
      <c r="AK1072" t="str">
        <f t="shared" si="1511"/>
        <v/>
      </c>
      <c r="AL1072" t="str">
        <f t="shared" si="1512"/>
        <v/>
      </c>
      <c r="AM1072" t="str">
        <f t="shared" si="1513"/>
        <v/>
      </c>
      <c r="AN1072" t="str">
        <f t="shared" si="1514"/>
        <v>Away</v>
      </c>
      <c r="AO1072" t="str">
        <f t="shared" si="1515"/>
        <v>a</v>
      </c>
      <c r="AP1072" t="str">
        <f t="shared" si="1516"/>
        <v/>
      </c>
      <c r="AQ1072" t="str">
        <f t="shared" si="1517"/>
        <v/>
      </c>
      <c r="AR1072" t="str">
        <f t="shared" si="1518"/>
        <v>Away</v>
      </c>
      <c r="AS1072" t="str">
        <f t="shared" si="1519"/>
        <v>a</v>
      </c>
      <c r="AT1072" t="str">
        <f t="shared" si="1520"/>
        <v>Offensive</v>
      </c>
      <c r="AU1072" t="str">
        <f t="shared" si="1521"/>
        <v/>
      </c>
      <c r="AV1072" t="str">
        <f t="shared" si="1522"/>
        <v/>
      </c>
      <c r="AW1072" t="str" cm="1">
        <f t="array" ref="AW1072">IFERROR(IF(O1072&lt;&gt;"",O1072,IF(OR($S1072="",$T1072=""),"",IF(O1072&lt;&gt;"",O1072,IF($T1072&lt;&gt;"",_xlfn._xlws.FILTER(O:O,($BU:$BU=$BU1072)*($I:$I=$I1072)*($T:$T=$T1072)*($S:$S=_xlfn.MINIFS($S:$S,$T:$T,"="&amp;$T1072)),"")))))&amp;"",IF(O1072="","",""))&amp;""</f>
        <v/>
      </c>
      <c r="AX1072" t="str" cm="1">
        <f t="array" ref="AX1072">IFERROR(IF(P1072&lt;&gt;"",P1072,IF(OR($S1072="",$T1072=""),"",IF($T1072&lt;&gt;"",_xlfn._xlws.FILTER(P:P,($BU:$BU=$BU1072)*($I:$I=$I1072)*($T:$T=$T1072)*($S:$S=_xlfn.MINIFS($S:$S,$T:$T,"="&amp;$T1072)),""))))&amp;"",IF(P1072="","",""))&amp;""</f>
        <v/>
      </c>
      <c r="AY1072" t="str" cm="1">
        <f t="array" ref="AY1072">IFERROR(IF(Q1072&lt;&gt;"",Q1072,IF(OR($S1072="",$T1072=""),"",IF($T1072&lt;&gt;"",_xlfn._xlws.FILTER(Q:Q,($BU:$BU=$BU1072)*($I:$I=$I1072)*($T:$T=$T1072)*($S:$S=_xlfn.MINIFS($S:$S,$T:$T,"="&amp;$T1072)),""))))&amp;"",IF(Q1072="","",""))&amp;""</f>
        <v/>
      </c>
      <c r="AZ1072" t="str" cm="1">
        <f t="array" ref="AZ1072">IFERROR(IF(R1072&lt;&gt;"",R1072,IF(OR($S1072="",$T1072=""),"",IF($T1072&lt;&gt;"",_xlfn._xlws.FILTER(R:R,($BU:$BU=$BU1072)*($I:$I=$I1072)*($T:$T=$T1072)*($S:$S=_xlfn.MINIFS($S:$S,$T:$T,"="&amp;$T1072)),""))))&amp;"",IF(R1072="","",""))&amp;""</f>
        <v/>
      </c>
      <c r="BA1072" s="6">
        <f t="shared" si="1523"/>
        <v>96</v>
      </c>
      <c r="BB1072">
        <f t="shared" ref="BB1072:BD1072" si="1578">BB1071</f>
        <v>18987</v>
      </c>
      <c r="BC1072" t="str">
        <f t="shared" si="1578"/>
        <v>Velodrome</v>
      </c>
      <c r="BD1072" t="str">
        <f t="shared" si="1578"/>
        <v>Outlaws</v>
      </c>
      <c r="BE1072" t="s">
        <v>231</v>
      </c>
      <c r="BF1072" t="s">
        <v>232</v>
      </c>
      <c r="BI1072" cm="1">
        <f t="array" aca="1" ref="BI1072" ca="1">IFERROR(_xlfn._xlws.FILTER(shifts!A:A,(shifts!B:B=events!AD1072)*(shifts!AG:AG&gt;=events!BK1072)*(shifts!AH:AH&lt;=events!BL1072)),BI1071)</f>
        <v>40</v>
      </c>
      <c r="BJ1072" s="15">
        <f t="shared" si="1525"/>
        <v>0</v>
      </c>
      <c r="BK1072">
        <f t="shared" si="1526"/>
        <v>82</v>
      </c>
      <c r="BL1072">
        <f t="shared" si="1527"/>
        <v>82</v>
      </c>
      <c r="BM1072" s="15">
        <f>SUMIFS(BJ$2:BJ1072,K$2:K1072,"=Intermission")+SUMIFS(BJ$2:BJ1072,K$2:K1072,"=Timeout")</f>
        <v>0</v>
      </c>
      <c r="BN1072">
        <f t="shared" si="1528"/>
        <v>0</v>
      </c>
      <c r="BO1072" s="19">
        <f t="shared" si="1529"/>
        <v>998</v>
      </c>
      <c r="BP1072">
        <f t="shared" si="1530"/>
        <v>993</v>
      </c>
      <c r="BQ1072" s="17">
        <f t="shared" si="1531"/>
        <v>998</v>
      </c>
      <c r="BR1072" t="str">
        <f t="shared" si="1532"/>
        <v>event_team_player_1</v>
      </c>
      <c r="BS1072">
        <f>COUNTIFS(S$3:S1072,"="&amp;S1072,AI$3:AI1072,"="&amp;AI1072)</f>
        <v>1</v>
      </c>
      <c r="BT1072" t="str">
        <f>IFERROR(VLOOKUP(BB1072&amp;BU1072&amp;X1072,game_rosters!U:W,3,FALSE),"")</f>
        <v>P100009</v>
      </c>
      <c r="BU1072" t="str">
        <f t="shared" si="1533"/>
        <v>Outlaws</v>
      </c>
    </row>
    <row r="1073" spans="1:73" x14ac:dyDescent="0.2">
      <c r="A1073">
        <f t="shared" si="1508"/>
        <v>1</v>
      </c>
      <c r="I1073" s="44">
        <v>25</v>
      </c>
      <c r="K1073" t="s">
        <v>13</v>
      </c>
      <c r="L1073" t="s">
        <v>587</v>
      </c>
      <c r="N1073" t="s">
        <v>595</v>
      </c>
      <c r="O1073" t="s">
        <v>652</v>
      </c>
      <c r="Q1073" t="s">
        <v>595</v>
      </c>
      <c r="S1073">
        <v>569</v>
      </c>
      <c r="T1073" t="s">
        <v>756</v>
      </c>
      <c r="W1073" t="s">
        <v>731</v>
      </c>
      <c r="X1073">
        <v>25</v>
      </c>
      <c r="Z1073">
        <v>1</v>
      </c>
      <c r="AA1073">
        <f t="shared" si="1557"/>
        <v>1569</v>
      </c>
      <c r="AB1073" t="str">
        <f t="shared" si="1558"/>
        <v/>
      </c>
      <c r="AC1073">
        <f t="shared" si="1504"/>
        <v>1569</v>
      </c>
      <c r="AD1073" s="6">
        <v>1</v>
      </c>
      <c r="AE1073" t="s">
        <v>943</v>
      </c>
      <c r="AF1073" t="s">
        <v>743</v>
      </c>
      <c r="AG1073" t="s">
        <v>943</v>
      </c>
      <c r="AH1073" t="s">
        <v>917</v>
      </c>
      <c r="AI1073" t="str">
        <f t="shared" si="1509"/>
        <v>e</v>
      </c>
      <c r="AJ1073" t="str">
        <f t="shared" si="1510"/>
        <v/>
      </c>
      <c r="AK1073" t="str">
        <f t="shared" si="1511"/>
        <v/>
      </c>
      <c r="AL1073" t="str">
        <f t="shared" si="1512"/>
        <v/>
      </c>
      <c r="AM1073" t="str">
        <f t="shared" si="1513"/>
        <v/>
      </c>
      <c r="AN1073" t="str">
        <f t="shared" si="1514"/>
        <v>Away</v>
      </c>
      <c r="AO1073" t="str">
        <f t="shared" si="1515"/>
        <v>a</v>
      </c>
      <c r="AP1073" t="str">
        <f t="shared" si="1516"/>
        <v/>
      </c>
      <c r="AQ1073" t="str">
        <f t="shared" si="1517"/>
        <v/>
      </c>
      <c r="AR1073" t="str">
        <f t="shared" si="1518"/>
        <v>Away</v>
      </c>
      <c r="AS1073" t="str">
        <f t="shared" si="1519"/>
        <v>a</v>
      </c>
      <c r="AT1073" t="str">
        <f t="shared" si="1520"/>
        <v>Offensive</v>
      </c>
      <c r="AU1073" t="str">
        <f t="shared" si="1521"/>
        <v/>
      </c>
      <c r="AV1073" t="str">
        <f t="shared" si="1522"/>
        <v/>
      </c>
      <c r="AW1073" t="str" cm="1">
        <f t="array" ref="AW1073">IFERROR(IF(O1073&lt;&gt;"",O1073,IF(OR($S1073="",$T1073=""),"",IF(O1073&lt;&gt;"",O1073,IF($T1073&lt;&gt;"",_xlfn._xlws.FILTER(O:O,($BU:$BU=$BU1073)*($I:$I=$I1073)*($T:$T=$T1073)*($S:$S=_xlfn.MINIFS($S:$S,$T:$T,"="&amp;$T1073)),"")))))&amp;"",IF(O1073="","",""))&amp;""</f>
        <v>OffensivePlay_Zone-PuckRecoveryRebound</v>
      </c>
      <c r="AX1073" t="str" cm="1">
        <f t="array" ref="AX1073">IFERROR(IF(P1073&lt;&gt;"",P1073,IF(OR($S1073="",$T1073=""),"",IF($T1073&lt;&gt;"",_xlfn._xlws.FILTER(P:P,($BU:$BU=$BU1073)*($I:$I=$I1073)*($T:$T=$T1073)*($S:$S=_xlfn.MINIFS($S:$S,$T:$T,"="&amp;$T1073)),""))))&amp;"",IF(P1073="","",""))&amp;""</f>
        <v/>
      </c>
      <c r="AY1073" t="str" cm="1">
        <f t="array" ref="AY1073">IFERROR(IF(Q1073&lt;&gt;"",Q1073,IF(OR($S1073="",$T1073=""),"",IF($T1073&lt;&gt;"",_xlfn._xlws.FILTER(Q:Q,($BU:$BU=$BU1073)*($I:$I=$I1073)*($T:$T=$T1073)*($S:$S=_xlfn.MINIFS($S:$S,$T:$T,"="&amp;$T1073)),""))))&amp;"",IF(Q1073="","",""))&amp;""</f>
        <v>s</v>
      </c>
      <c r="AZ1073" t="str" cm="1">
        <f t="array" ref="AZ1073">IFERROR(IF(R1073&lt;&gt;"",R1073,IF(OR($S1073="",$T1073=""),"",IF($T1073&lt;&gt;"",_xlfn._xlws.FILTER(R:R,($BU:$BU=$BU1073)*($I:$I=$I1073)*($T:$T=$T1073)*($S:$S=_xlfn.MINIFS($S:$S,$T:$T,"="&amp;$T1073)),""))))&amp;"",IF(R1073="","",""))&amp;""</f>
        <v/>
      </c>
      <c r="BA1073" s="6">
        <f t="shared" si="1523"/>
        <v>96</v>
      </c>
      <c r="BB1073">
        <f t="shared" ref="BB1073:BD1073" si="1579">BB1072</f>
        <v>18987</v>
      </c>
      <c r="BC1073" t="str">
        <f t="shared" si="1579"/>
        <v>Velodrome</v>
      </c>
      <c r="BD1073" t="str">
        <f t="shared" si="1579"/>
        <v>Outlaws</v>
      </c>
      <c r="BE1073" t="s">
        <v>13</v>
      </c>
      <c r="BF1073" t="s">
        <v>587</v>
      </c>
      <c r="BI1073" cm="1">
        <f t="array" aca="1" ref="BI1073" ca="1">IFERROR(_xlfn._xlws.FILTER(shifts!A:A,(shifts!B:B=events!AD1073)*(shifts!AG:AG&gt;=events!BK1073)*(shifts!AH:AH&lt;=events!BL1073)),BI1072)</f>
        <v>40</v>
      </c>
      <c r="BJ1073" s="15">
        <f t="shared" si="1525"/>
        <v>2</v>
      </c>
      <c r="BK1073">
        <f t="shared" si="1526"/>
        <v>78</v>
      </c>
      <c r="BL1073">
        <f t="shared" si="1527"/>
        <v>76</v>
      </c>
      <c r="BM1073" s="15">
        <f>SUMIFS(BJ$2:BJ1073,K$2:K1073,"=Intermission")+SUMIFS(BJ$2:BJ1073,K$2:K1073,"=Timeout")</f>
        <v>0</v>
      </c>
      <c r="BN1073">
        <f t="shared" si="1528"/>
        <v>0</v>
      </c>
      <c r="BO1073" s="19">
        <f t="shared" si="1529"/>
        <v>1002</v>
      </c>
      <c r="BP1073">
        <f t="shared" si="1530"/>
        <v>997</v>
      </c>
      <c r="BQ1073" s="17">
        <f t="shared" si="1531"/>
        <v>1004</v>
      </c>
      <c r="BR1073" t="str">
        <f t="shared" si="1532"/>
        <v>event_team_player_1</v>
      </c>
      <c r="BS1073">
        <f>COUNTIFS(S$3:S1073,"="&amp;S1073,AI$3:AI1073,"="&amp;AI1073)</f>
        <v>1</v>
      </c>
      <c r="BT1073" t="str">
        <f>IFERROR(VLOOKUP(BB1073&amp;BU1073&amp;X1073,game_rosters!U:W,3,FALSE),"")</f>
        <v>P100170</v>
      </c>
      <c r="BU1073" t="str">
        <f t="shared" si="1533"/>
        <v>Outlaws</v>
      </c>
    </row>
    <row r="1074" spans="1:73" x14ac:dyDescent="0.2">
      <c r="A1074">
        <f t="shared" si="1508"/>
        <v>1</v>
      </c>
      <c r="I1074" s="44">
        <v>25</v>
      </c>
      <c r="K1074" t="s">
        <v>7</v>
      </c>
      <c r="L1074" t="s">
        <v>182</v>
      </c>
      <c r="M1074" t="s">
        <v>66</v>
      </c>
      <c r="N1074" t="s">
        <v>594</v>
      </c>
      <c r="S1074">
        <v>570</v>
      </c>
      <c r="T1074" t="s">
        <v>756</v>
      </c>
      <c r="W1074" t="s">
        <v>731</v>
      </c>
      <c r="X1074">
        <v>25</v>
      </c>
      <c r="Z1074">
        <v>1</v>
      </c>
      <c r="AA1074">
        <f t="shared" si="1557"/>
        <v>1570</v>
      </c>
      <c r="AB1074" t="str">
        <f t="shared" si="1558"/>
        <v/>
      </c>
      <c r="AC1074">
        <f t="shared" si="1504"/>
        <v>1570</v>
      </c>
      <c r="AD1074" s="6">
        <v>1</v>
      </c>
      <c r="AE1074" t="s">
        <v>943</v>
      </c>
      <c r="AF1074" t="s">
        <v>917</v>
      </c>
      <c r="AG1074" t="s">
        <v>756</v>
      </c>
      <c r="AH1074" t="s">
        <v>756</v>
      </c>
      <c r="AI1074" t="str">
        <f t="shared" si="1509"/>
        <v>e</v>
      </c>
      <c r="AJ1074" t="str">
        <f t="shared" si="1510"/>
        <v/>
      </c>
      <c r="AK1074" t="str">
        <f t="shared" si="1511"/>
        <v/>
      </c>
      <c r="AL1074" t="str">
        <f t="shared" si="1512"/>
        <v/>
      </c>
      <c r="AM1074" t="str">
        <f t="shared" si="1513"/>
        <v/>
      </c>
      <c r="AN1074" t="str">
        <f t="shared" si="1514"/>
        <v>Away</v>
      </c>
      <c r="AO1074" t="str">
        <f t="shared" si="1515"/>
        <v>a</v>
      </c>
      <c r="AP1074" t="str">
        <f t="shared" si="1516"/>
        <v/>
      </c>
      <c r="AQ1074" t="str">
        <f t="shared" si="1517"/>
        <v/>
      </c>
      <c r="AR1074" t="str">
        <f t="shared" si="1518"/>
        <v>Away</v>
      </c>
      <c r="AS1074" t="str">
        <f t="shared" si="1519"/>
        <v>a</v>
      </c>
      <c r="AT1074" t="str">
        <f t="shared" si="1520"/>
        <v>Offensive</v>
      </c>
      <c r="AU1074" t="str">
        <f t="shared" si="1521"/>
        <v/>
      </c>
      <c r="AV1074" t="str">
        <f t="shared" si="1522"/>
        <v/>
      </c>
      <c r="AW1074" t="str" cm="1">
        <f t="array" ref="AW1074">IFERROR(IF(O1074&lt;&gt;"",O1074,IF(OR($S1074="",$T1074=""),"",IF(O1074&lt;&gt;"",O1074,IF($T1074&lt;&gt;"",_xlfn._xlws.FILTER(O:O,($BU:$BU=$BU1074)*($I:$I=$I1074)*($T:$T=$T1074)*($S:$S=_xlfn.MINIFS($S:$S,$T:$T,"="&amp;$T1074)),"")))))&amp;"",IF(O1074="","",""))&amp;""</f>
        <v/>
      </c>
      <c r="AX1074" t="str" cm="1">
        <f t="array" ref="AX1074">IFERROR(IF(P1074&lt;&gt;"",P1074,IF(OR($S1074="",$T1074=""),"",IF($T1074&lt;&gt;"",_xlfn._xlws.FILTER(P:P,($BU:$BU=$BU1074)*($I:$I=$I1074)*($T:$T=$T1074)*($S:$S=_xlfn.MINIFS($S:$S,$T:$T,"="&amp;$T1074)),""))))&amp;"",IF(P1074="","",""))&amp;""</f>
        <v/>
      </c>
      <c r="AY1074" t="str" cm="1">
        <f t="array" ref="AY1074">IFERROR(IF(Q1074&lt;&gt;"",Q1074,IF(OR($S1074="",$T1074=""),"",IF($T1074&lt;&gt;"",_xlfn._xlws.FILTER(Q:Q,($BU:$BU=$BU1074)*($I:$I=$I1074)*($T:$T=$T1074)*($S:$S=_xlfn.MINIFS($S:$S,$T:$T,"="&amp;$T1074)),""))))&amp;"",IF(Q1074="","",""))&amp;""</f>
        <v/>
      </c>
      <c r="AZ1074" t="str" cm="1">
        <f t="array" ref="AZ1074">IFERROR(IF(R1074&lt;&gt;"",R1074,IF(OR($S1074="",$T1074=""),"",IF($T1074&lt;&gt;"",_xlfn._xlws.FILTER(R:R,($BU:$BU=$BU1074)*($I:$I=$I1074)*($T:$T=$T1074)*($S:$S=_xlfn.MINIFS($S:$S,$T:$T,"="&amp;$T1074)),""))))&amp;"",IF(R1074="","",""))&amp;""</f>
        <v/>
      </c>
      <c r="BA1074" s="6">
        <f t="shared" si="1523"/>
        <v>96</v>
      </c>
      <c r="BB1074">
        <f t="shared" ref="BB1074:BD1074" si="1580">BB1073</f>
        <v>18987</v>
      </c>
      <c r="BC1074" t="str">
        <f t="shared" si="1580"/>
        <v>Velodrome</v>
      </c>
      <c r="BD1074" t="str">
        <f t="shared" si="1580"/>
        <v>Outlaws</v>
      </c>
      <c r="BE1074" t="s">
        <v>7</v>
      </c>
      <c r="BF1074" t="s">
        <v>182</v>
      </c>
      <c r="BI1074" cm="1">
        <f t="array" aca="1" ref="BI1074" ca="1">IFERROR(_xlfn._xlws.FILTER(shifts!A:A,(shifts!B:B=events!AD1074)*(shifts!AG:AG&gt;=events!BK1074)*(shifts!AH:AH&lt;=events!BL1074)),BI1073)</f>
        <v>40</v>
      </c>
      <c r="BJ1074" s="15">
        <f t="shared" si="1525"/>
        <v>0</v>
      </c>
      <c r="BK1074">
        <f t="shared" si="1526"/>
        <v>76</v>
      </c>
      <c r="BL1074">
        <f t="shared" si="1527"/>
        <v>76</v>
      </c>
      <c r="BM1074" s="15">
        <f>SUMIFS(BJ$2:BJ1074,K$2:K1074,"=Intermission")+SUMIFS(BJ$2:BJ1074,K$2:K1074,"=Timeout")</f>
        <v>0</v>
      </c>
      <c r="BN1074">
        <f t="shared" si="1528"/>
        <v>0</v>
      </c>
      <c r="BO1074" s="19">
        <f t="shared" si="1529"/>
        <v>1004</v>
      </c>
      <c r="BP1074">
        <f t="shared" si="1530"/>
        <v>999</v>
      </c>
      <c r="BQ1074" s="17">
        <f t="shared" si="1531"/>
        <v>1004</v>
      </c>
      <c r="BR1074" t="str">
        <f t="shared" si="1532"/>
        <v>event_team_player_1</v>
      </c>
      <c r="BS1074">
        <f>COUNTIFS(S$3:S1074,"="&amp;S1074,AI$3:AI1074,"="&amp;AI1074)</f>
        <v>1</v>
      </c>
      <c r="BT1074" t="str">
        <f>IFERROR(VLOOKUP(BB1074&amp;BU1074&amp;X1074,game_rosters!U:W,3,FALSE),"")</f>
        <v>P100170</v>
      </c>
      <c r="BU1074" t="str">
        <f t="shared" si="1533"/>
        <v>Outlaws</v>
      </c>
    </row>
    <row r="1075" spans="1:73" x14ac:dyDescent="0.2">
      <c r="A1075" t="str">
        <f t="shared" si="1508"/>
        <v/>
      </c>
      <c r="I1075" s="44">
        <v>4</v>
      </c>
      <c r="S1075">
        <v>570</v>
      </c>
      <c r="T1075" t="s">
        <v>756</v>
      </c>
      <c r="X1075">
        <v>4</v>
      </c>
      <c r="Z1075">
        <v>1</v>
      </c>
      <c r="AA1075">
        <f t="shared" si="1557"/>
        <v>1570</v>
      </c>
      <c r="AB1075" t="str">
        <f t="shared" si="1558"/>
        <v/>
      </c>
      <c r="AC1075">
        <f t="shared" si="1504"/>
        <v>1570</v>
      </c>
      <c r="AD1075" s="6">
        <v>1</v>
      </c>
      <c r="AE1075" t="s">
        <v>943</v>
      </c>
      <c r="AF1075" t="s">
        <v>917</v>
      </c>
      <c r="AG1075" t="s">
        <v>756</v>
      </c>
      <c r="AH1075" t="s">
        <v>756</v>
      </c>
      <c r="AI1075" t="str">
        <f t="shared" si="1509"/>
        <v>e</v>
      </c>
      <c r="AJ1075" t="str">
        <f t="shared" si="1510"/>
        <v/>
      </c>
      <c r="AK1075" t="str">
        <f t="shared" si="1511"/>
        <v/>
      </c>
      <c r="AL1075" t="str">
        <f t="shared" si="1512"/>
        <v/>
      </c>
      <c r="AM1075" t="str">
        <f t="shared" si="1513"/>
        <v/>
      </c>
      <c r="AN1075" t="str">
        <f t="shared" si="1514"/>
        <v>Away</v>
      </c>
      <c r="AO1075" t="str">
        <f t="shared" si="1515"/>
        <v>a</v>
      </c>
      <c r="AP1075" t="str">
        <f t="shared" si="1516"/>
        <v/>
      </c>
      <c r="AQ1075" t="str">
        <f t="shared" si="1517"/>
        <v/>
      </c>
      <c r="AR1075" t="str">
        <f t="shared" si="1518"/>
        <v>Away</v>
      </c>
      <c r="AS1075" t="str">
        <f t="shared" si="1519"/>
        <v>a</v>
      </c>
      <c r="AT1075" t="str">
        <f t="shared" si="1520"/>
        <v>Offensive</v>
      </c>
      <c r="AU1075" t="str">
        <f t="shared" si="1521"/>
        <v/>
      </c>
      <c r="AV1075" t="str">
        <f t="shared" si="1522"/>
        <v/>
      </c>
      <c r="AW1075" t="str" cm="1">
        <f t="array" ref="AW1075">IFERROR(IF(O1075&lt;&gt;"",O1075,IF(OR($S1075="",$T1075=""),"",IF(O1075&lt;&gt;"",O1075,IF($T1075&lt;&gt;"",_xlfn._xlws.FILTER(O:O,($BU:$BU=$BU1075)*($I:$I=$I1075)*($T:$T=$T1075)*($S:$S=_xlfn.MINIFS($S:$S,$T:$T,"="&amp;$T1075)),"")))))&amp;"",IF(O1075="","",""))&amp;""</f>
        <v/>
      </c>
      <c r="AX1075" t="str" cm="1">
        <f t="array" ref="AX1075">IFERROR(IF(P1075&lt;&gt;"",P1075,IF(OR($S1075="",$T1075=""),"",IF($T1075&lt;&gt;"",_xlfn._xlws.FILTER(P:P,($BU:$BU=$BU1075)*($I:$I=$I1075)*($T:$T=$T1075)*($S:$S=_xlfn.MINIFS($S:$S,$T:$T,"="&amp;$T1075)),""))))&amp;"",IF(P1075="","",""))&amp;""</f>
        <v/>
      </c>
      <c r="AY1075" t="str" cm="1">
        <f t="array" ref="AY1075">IFERROR(IF(Q1075&lt;&gt;"",Q1075,IF(OR($S1075="",$T1075=""),"",IF($T1075&lt;&gt;"",_xlfn._xlws.FILTER(Q:Q,($BU:$BU=$BU1075)*($I:$I=$I1075)*($T:$T=$T1075)*($S:$S=_xlfn.MINIFS($S:$S,$T:$T,"="&amp;$T1075)),""))))&amp;"",IF(Q1075="","",""))&amp;""</f>
        <v/>
      </c>
      <c r="AZ1075" t="str" cm="1">
        <f t="array" ref="AZ1075">IFERROR(IF(R1075&lt;&gt;"",R1075,IF(OR($S1075="",$T1075=""),"",IF($T1075&lt;&gt;"",_xlfn._xlws.FILTER(R:R,($BU:$BU=$BU1075)*($I:$I=$I1075)*($T:$T=$T1075)*($S:$S=_xlfn.MINIFS($S:$S,$T:$T,"="&amp;$T1075)),""))))&amp;"",IF(R1075="","",""))&amp;""</f>
        <v/>
      </c>
      <c r="BA1075" s="6">
        <f t="shared" si="1523"/>
        <v>96</v>
      </c>
      <c r="BB1075">
        <f t="shared" ref="BB1075:BD1075" si="1581">BB1074</f>
        <v>18987</v>
      </c>
      <c r="BC1075" t="str">
        <f t="shared" si="1581"/>
        <v>Velodrome</v>
      </c>
      <c r="BD1075" t="str">
        <f t="shared" si="1581"/>
        <v>Outlaws</v>
      </c>
      <c r="BE1075" t="s">
        <v>7</v>
      </c>
      <c r="BF1075" t="s">
        <v>182</v>
      </c>
      <c r="BI1075" cm="1">
        <f t="array" aca="1" ref="BI1075" ca="1">IFERROR(_xlfn._xlws.FILTER(shifts!A:A,(shifts!B:B=events!AD1075)*(shifts!AG:AG&gt;=events!BK1075)*(shifts!AH:AH&lt;=events!BL1075)),BI1074)</f>
        <v>40</v>
      </c>
      <c r="BJ1075" s="15">
        <f t="shared" si="1525"/>
        <v>0</v>
      </c>
      <c r="BK1075">
        <f t="shared" si="1526"/>
        <v>76</v>
      </c>
      <c r="BL1075">
        <f t="shared" si="1527"/>
        <v>76</v>
      </c>
      <c r="BM1075" s="15">
        <f>SUMIFS(BJ$2:BJ1075,K$2:K1075,"=Intermission")+SUMIFS(BJ$2:BJ1075,K$2:K1075,"=Timeout")</f>
        <v>0</v>
      </c>
      <c r="BN1075">
        <f t="shared" si="1528"/>
        <v>0</v>
      </c>
      <c r="BO1075" s="19">
        <f t="shared" si="1529"/>
        <v>1004</v>
      </c>
      <c r="BP1075">
        <f t="shared" si="1530"/>
        <v>999</v>
      </c>
      <c r="BQ1075" s="17">
        <f t="shared" si="1531"/>
        <v>1004</v>
      </c>
      <c r="BR1075" t="str">
        <f t="shared" si="1532"/>
        <v>event_team_player_2</v>
      </c>
      <c r="BS1075">
        <f>COUNTIFS(S$3:S1075,"="&amp;S1075,AI$3:AI1075,"="&amp;AI1075)</f>
        <v>2</v>
      </c>
      <c r="BT1075" t="str">
        <f>IFERROR(VLOOKUP(BB1075&amp;BU1075&amp;X1075,game_rosters!U:W,3,FALSE),"")</f>
        <v>P100032</v>
      </c>
      <c r="BU1075" t="str">
        <f t="shared" si="1533"/>
        <v>Outlaws</v>
      </c>
    </row>
    <row r="1076" spans="1:73" x14ac:dyDescent="0.2">
      <c r="A1076">
        <f t="shared" si="1508"/>
        <v>1</v>
      </c>
      <c r="I1076" s="44">
        <v>4</v>
      </c>
      <c r="K1076" t="s">
        <v>13</v>
      </c>
      <c r="L1076" t="s">
        <v>587</v>
      </c>
      <c r="N1076" t="s">
        <v>595</v>
      </c>
      <c r="O1076" t="s">
        <v>620</v>
      </c>
      <c r="Q1076" t="s">
        <v>595</v>
      </c>
      <c r="S1076">
        <v>571</v>
      </c>
      <c r="T1076" t="s">
        <v>756</v>
      </c>
      <c r="W1076" t="s">
        <v>731</v>
      </c>
      <c r="X1076">
        <v>4</v>
      </c>
      <c r="Z1076">
        <v>1</v>
      </c>
      <c r="AA1076">
        <f t="shared" si="1557"/>
        <v>1571</v>
      </c>
      <c r="AB1076" t="str">
        <f t="shared" si="1558"/>
        <v/>
      </c>
      <c r="AC1076">
        <f t="shared" si="1504"/>
        <v>1571</v>
      </c>
      <c r="AD1076" s="6">
        <v>1</v>
      </c>
      <c r="AE1076" t="s">
        <v>943</v>
      </c>
      <c r="AF1076" t="s">
        <v>745</v>
      </c>
      <c r="AG1076" t="s">
        <v>756</v>
      </c>
      <c r="AH1076" t="s">
        <v>756</v>
      </c>
      <c r="AI1076" t="str">
        <f t="shared" si="1509"/>
        <v>e</v>
      </c>
      <c r="AJ1076" t="str">
        <f t="shared" si="1510"/>
        <v/>
      </c>
      <c r="AK1076" t="str">
        <f t="shared" si="1511"/>
        <v/>
      </c>
      <c r="AL1076" t="str">
        <f t="shared" si="1512"/>
        <v/>
      </c>
      <c r="AM1076" t="str">
        <f t="shared" si="1513"/>
        <v/>
      </c>
      <c r="AN1076" t="str">
        <f t="shared" si="1514"/>
        <v>Away</v>
      </c>
      <c r="AO1076" t="str">
        <f t="shared" si="1515"/>
        <v>a</v>
      </c>
      <c r="AP1076" t="str">
        <f t="shared" si="1516"/>
        <v/>
      </c>
      <c r="AQ1076" t="str">
        <f t="shared" si="1517"/>
        <v/>
      </c>
      <c r="AR1076" t="str">
        <f t="shared" si="1518"/>
        <v>Away</v>
      </c>
      <c r="AS1076" t="str">
        <f t="shared" si="1519"/>
        <v>a</v>
      </c>
      <c r="AT1076" t="str">
        <f t="shared" si="1520"/>
        <v>Offensive</v>
      </c>
      <c r="AU1076" t="str">
        <f t="shared" si="1521"/>
        <v/>
      </c>
      <c r="AV1076" t="str">
        <f t="shared" si="1522"/>
        <v/>
      </c>
      <c r="AW1076" t="str" cm="1">
        <f t="array" ref="AW1076">IFERROR(IF(O1076&lt;&gt;"",O1076,IF(OR($S1076="",$T1076=""),"",IF(O1076&lt;&gt;"",O1076,IF($T1076&lt;&gt;"",_xlfn._xlws.FILTER(O:O,($BU:$BU=$BU1076)*($I:$I=$I1076)*($T:$T=$T1076)*($S:$S=_xlfn.MINIFS($S:$S,$T:$T,"="&amp;$T1076)),"")))))&amp;"",IF(O1076="","",""))&amp;""</f>
        <v>OffensivePlay_Zone-PuckRecoveryPass</v>
      </c>
      <c r="AX1076" t="str" cm="1">
        <f t="array" ref="AX1076">IFERROR(IF(P1076&lt;&gt;"",P1076,IF(OR($S1076="",$T1076=""),"",IF($T1076&lt;&gt;"",_xlfn._xlws.FILTER(P:P,($BU:$BU=$BU1076)*($I:$I=$I1076)*($T:$T=$T1076)*($S:$S=_xlfn.MINIFS($S:$S,$T:$T,"="&amp;$T1076)),""))))&amp;"",IF(P1076="","",""))&amp;""</f>
        <v/>
      </c>
      <c r="AY1076" t="str" cm="1">
        <f t="array" ref="AY1076">IFERROR(IF(Q1076&lt;&gt;"",Q1076,IF(OR($S1076="",$T1076=""),"",IF($T1076&lt;&gt;"",_xlfn._xlws.FILTER(Q:Q,($BU:$BU=$BU1076)*($I:$I=$I1076)*($T:$T=$T1076)*($S:$S=_xlfn.MINIFS($S:$S,$T:$T,"="&amp;$T1076)),""))))&amp;"",IF(Q1076="","",""))&amp;""</f>
        <v>s</v>
      </c>
      <c r="AZ1076" t="str" cm="1">
        <f t="array" ref="AZ1076">IFERROR(IF(R1076&lt;&gt;"",R1076,IF(OR($S1076="",$T1076=""),"",IF($T1076&lt;&gt;"",_xlfn._xlws.FILTER(R:R,($BU:$BU=$BU1076)*($I:$I=$I1076)*($T:$T=$T1076)*($S:$S=_xlfn.MINIFS($S:$S,$T:$T,"="&amp;$T1076)),""))))&amp;"",IF(R1076="","",""))&amp;""</f>
        <v/>
      </c>
      <c r="BA1076" s="6">
        <f t="shared" si="1523"/>
        <v>96</v>
      </c>
      <c r="BB1076">
        <f t="shared" ref="BB1076:BD1076" si="1582">BB1075</f>
        <v>18987</v>
      </c>
      <c r="BC1076" t="str">
        <f t="shared" si="1582"/>
        <v>Velodrome</v>
      </c>
      <c r="BD1076" t="str">
        <f t="shared" si="1582"/>
        <v>Outlaws</v>
      </c>
      <c r="BE1076" t="s">
        <v>13</v>
      </c>
      <c r="BF1076" t="s">
        <v>587</v>
      </c>
      <c r="BI1076" cm="1">
        <f t="array" aca="1" ref="BI1076" ca="1">IFERROR(_xlfn._xlws.FILTER(shifts!A:A,(shifts!B:B=events!AD1076)*(shifts!AG:AG&gt;=events!BK1076)*(shifts!AH:AH&lt;=events!BL1076)),BI1075)</f>
        <v>40</v>
      </c>
      <c r="BJ1076" s="15">
        <f t="shared" si="1525"/>
        <v>0</v>
      </c>
      <c r="BK1076">
        <f t="shared" si="1526"/>
        <v>74</v>
      </c>
      <c r="BL1076">
        <f t="shared" si="1527"/>
        <v>74</v>
      </c>
      <c r="BM1076" s="15">
        <f>SUMIFS(BJ$2:BJ1076,K$2:K1076,"=Intermission")+SUMIFS(BJ$2:BJ1076,K$2:K1076,"=Timeout")</f>
        <v>0</v>
      </c>
      <c r="BN1076">
        <f t="shared" si="1528"/>
        <v>0</v>
      </c>
      <c r="BO1076" s="19">
        <f t="shared" si="1529"/>
        <v>1006</v>
      </c>
      <c r="BP1076">
        <f t="shared" si="1530"/>
        <v>1001</v>
      </c>
      <c r="BQ1076" s="17">
        <f t="shared" si="1531"/>
        <v>1006</v>
      </c>
      <c r="BR1076" t="str">
        <f t="shared" si="1532"/>
        <v>event_team_player_1</v>
      </c>
      <c r="BS1076">
        <f>COUNTIFS(S$3:S1076,"="&amp;S1076,AI$3:AI1076,"="&amp;AI1076)</f>
        <v>1</v>
      </c>
      <c r="BT1076" t="str">
        <f>IFERROR(VLOOKUP(BB1076&amp;BU1076&amp;X1076,game_rosters!U:W,3,FALSE),"")</f>
        <v>P100032</v>
      </c>
      <c r="BU1076" t="str">
        <f t="shared" si="1533"/>
        <v>Outlaws</v>
      </c>
    </row>
    <row r="1077" spans="1:73" x14ac:dyDescent="0.2">
      <c r="A1077" t="str">
        <f t="shared" si="1508"/>
        <v/>
      </c>
      <c r="I1077" s="44">
        <v>22</v>
      </c>
      <c r="S1077">
        <v>571</v>
      </c>
      <c r="T1077" t="s">
        <v>756</v>
      </c>
      <c r="X1077">
        <v>22</v>
      </c>
      <c r="AA1077">
        <f t="shared" si="1557"/>
        <v>1571</v>
      </c>
      <c r="AB1077" t="str">
        <f t="shared" si="1558"/>
        <v/>
      </c>
      <c r="AC1077">
        <f t="shared" si="1504"/>
        <v>1571</v>
      </c>
      <c r="AD1077" s="6">
        <v>1</v>
      </c>
      <c r="AE1077" t="s">
        <v>943</v>
      </c>
      <c r="AF1077" t="s">
        <v>745</v>
      </c>
      <c r="AG1077" t="s">
        <v>756</v>
      </c>
      <c r="AH1077" t="s">
        <v>756</v>
      </c>
      <c r="AI1077" t="str">
        <f t="shared" si="1509"/>
        <v>o</v>
      </c>
      <c r="AJ1077" t="str">
        <f t="shared" si="1510"/>
        <v/>
      </c>
      <c r="AK1077" t="str">
        <f t="shared" si="1511"/>
        <v/>
      </c>
      <c r="AL1077" t="str">
        <f t="shared" si="1512"/>
        <v/>
      </c>
      <c r="AM1077" t="str">
        <f t="shared" si="1513"/>
        <v/>
      </c>
      <c r="AN1077" t="str">
        <f t="shared" si="1514"/>
        <v>Away</v>
      </c>
      <c r="AO1077" t="str">
        <f t="shared" si="1515"/>
        <v>a</v>
      </c>
      <c r="AP1077" t="str">
        <f t="shared" si="1516"/>
        <v/>
      </c>
      <c r="AQ1077" t="str">
        <f t="shared" si="1517"/>
        <v/>
      </c>
      <c r="AR1077" t="str">
        <f t="shared" si="1518"/>
        <v>Away</v>
      </c>
      <c r="AS1077" t="str">
        <f t="shared" si="1519"/>
        <v>a</v>
      </c>
      <c r="AT1077" t="str">
        <f t="shared" si="1520"/>
        <v>Defensive</v>
      </c>
      <c r="AU1077" t="str">
        <f t="shared" si="1521"/>
        <v/>
      </c>
      <c r="AV1077" t="str">
        <f t="shared" si="1522"/>
        <v/>
      </c>
      <c r="AW1077" t="str" cm="1">
        <f t="array" ref="AW1077">IFERROR(IF(O1077&lt;&gt;"",O1077,IF(OR($S1077="",$T1077=""),"",IF(O1077&lt;&gt;"",O1077,IF($T1077&lt;&gt;"",_xlfn._xlws.FILTER(O:O,($BU:$BU=$BU1077)*($I:$I=$I1077)*($T:$T=$T1077)*($S:$S=_xlfn.MINIFS($S:$S,$T:$T,"="&amp;$T1077)),"")))))&amp;"",IF(O1077="","",""))&amp;""</f>
        <v/>
      </c>
      <c r="AX1077" t="str" cm="1">
        <f t="array" ref="AX1077">IFERROR(IF(P1077&lt;&gt;"",P1077,IF(OR($S1077="",$T1077=""),"",IF($T1077&lt;&gt;"",_xlfn._xlws.FILTER(P:P,($BU:$BU=$BU1077)*($I:$I=$I1077)*($T:$T=$T1077)*($S:$S=_xlfn.MINIFS($S:$S,$T:$T,"="&amp;$T1077)),""))))&amp;"",IF(P1077="","",""))&amp;""</f>
        <v/>
      </c>
      <c r="AY1077" t="str" cm="1">
        <f t="array" ref="AY1077">IFERROR(IF(Q1077&lt;&gt;"",Q1077,IF(OR($S1077="",$T1077=""),"",IF($T1077&lt;&gt;"",_xlfn._xlws.FILTER(Q:Q,($BU:$BU=$BU1077)*($I:$I=$I1077)*($T:$T=$T1077)*($S:$S=_xlfn.MINIFS($S:$S,$T:$T,"="&amp;$T1077)),""))))&amp;"",IF(Q1077="","",""))&amp;""</f>
        <v/>
      </c>
      <c r="AZ1077" t="str" cm="1">
        <f t="array" ref="AZ1077">IFERROR(IF(R1077&lt;&gt;"",R1077,IF(OR($S1077="",$T1077=""),"",IF($T1077&lt;&gt;"",_xlfn._xlws.FILTER(R:R,($BU:$BU=$BU1077)*($I:$I=$I1077)*($T:$T=$T1077)*($S:$S=_xlfn.MINIFS($S:$S,$T:$T,"="&amp;$T1077)),""))))&amp;"",IF(R1077="","",""))&amp;""</f>
        <v/>
      </c>
      <c r="BA1077" s="6">
        <f t="shared" si="1523"/>
        <v>96</v>
      </c>
      <c r="BB1077">
        <f t="shared" ref="BB1077:BD1077" si="1583">BB1076</f>
        <v>18987</v>
      </c>
      <c r="BC1077" t="str">
        <f t="shared" si="1583"/>
        <v>Velodrome</v>
      </c>
      <c r="BD1077" t="str">
        <f t="shared" si="1583"/>
        <v>Outlaws</v>
      </c>
      <c r="BE1077" t="s">
        <v>13</v>
      </c>
      <c r="BF1077" t="s">
        <v>587</v>
      </c>
      <c r="BI1077" cm="1">
        <f t="array" aca="1" ref="BI1077" ca="1">IFERROR(_xlfn._xlws.FILTER(shifts!A:A,(shifts!B:B=events!AD1077)*(shifts!AG:AG&gt;=events!BK1077)*(shifts!AH:AH&lt;=events!BL1077)),BI1076)</f>
        <v>40</v>
      </c>
      <c r="BJ1077" s="15">
        <f t="shared" si="1525"/>
        <v>0</v>
      </c>
      <c r="BK1077">
        <f t="shared" si="1526"/>
        <v>74</v>
      </c>
      <c r="BL1077">
        <f t="shared" si="1527"/>
        <v>74</v>
      </c>
      <c r="BM1077" s="15">
        <f>SUMIFS(BJ$2:BJ1077,K$2:K1077,"=Intermission")+SUMIFS(BJ$2:BJ1077,K$2:K1077,"=Timeout")</f>
        <v>0</v>
      </c>
      <c r="BN1077">
        <f t="shared" si="1528"/>
        <v>0</v>
      </c>
      <c r="BO1077" s="19">
        <f t="shared" si="1529"/>
        <v>1006</v>
      </c>
      <c r="BP1077">
        <f t="shared" si="1530"/>
        <v>1001</v>
      </c>
      <c r="BQ1077" s="17">
        <f t="shared" si="1531"/>
        <v>1006</v>
      </c>
      <c r="BR1077" t="str">
        <f t="shared" si="1532"/>
        <v>opp_team_player_1</v>
      </c>
      <c r="BS1077">
        <f>COUNTIFS(S$3:S1077,"="&amp;S1077,AI$3:AI1077,"="&amp;AI1077)</f>
        <v>1</v>
      </c>
      <c r="BT1077" t="str">
        <f>IFERROR(VLOOKUP(BB1077&amp;BU1077&amp;X1077,game_rosters!U:W,3,FALSE),"")</f>
        <v>P100108</v>
      </c>
      <c r="BU1077" t="str">
        <f t="shared" si="1533"/>
        <v>Velodrome</v>
      </c>
    </row>
    <row r="1078" spans="1:73" x14ac:dyDescent="0.2">
      <c r="A1078">
        <f t="shared" si="1508"/>
        <v>1</v>
      </c>
      <c r="I1078" s="44">
        <v>4</v>
      </c>
      <c r="K1078" t="s">
        <v>7</v>
      </c>
      <c r="L1078" t="s">
        <v>182</v>
      </c>
      <c r="M1078" t="s">
        <v>445</v>
      </c>
      <c r="N1078" t="s">
        <v>594</v>
      </c>
      <c r="O1078" t="s">
        <v>619</v>
      </c>
      <c r="P1078" t="s">
        <v>654</v>
      </c>
      <c r="Q1078" t="s">
        <v>594</v>
      </c>
      <c r="R1078" s="51">
        <v>1</v>
      </c>
      <c r="S1078">
        <v>572</v>
      </c>
      <c r="T1078">
        <v>96</v>
      </c>
      <c r="W1078" t="s">
        <v>731</v>
      </c>
      <c r="X1078">
        <v>4</v>
      </c>
      <c r="Z1078">
        <v>1</v>
      </c>
      <c r="AA1078">
        <f t="shared" si="1557"/>
        <v>1572</v>
      </c>
      <c r="AB1078">
        <f t="shared" si="1558"/>
        <v>9096</v>
      </c>
      <c r="AC1078">
        <f t="shared" si="1504"/>
        <v>9096</v>
      </c>
      <c r="AD1078" s="6">
        <v>1</v>
      </c>
      <c r="AE1078" t="s">
        <v>943</v>
      </c>
      <c r="AF1078" t="s">
        <v>745</v>
      </c>
      <c r="AG1078" t="s">
        <v>756</v>
      </c>
      <c r="AH1078" t="s">
        <v>756</v>
      </c>
      <c r="AI1078" t="str">
        <f t="shared" si="1509"/>
        <v>e</v>
      </c>
      <c r="AJ1078" t="str">
        <f t="shared" si="1510"/>
        <v/>
      </c>
      <c r="AK1078" t="str">
        <f t="shared" si="1511"/>
        <v/>
      </c>
      <c r="AL1078" t="str">
        <f t="shared" si="1512"/>
        <v/>
      </c>
      <c r="AM1078" t="str">
        <f t="shared" si="1513"/>
        <v/>
      </c>
      <c r="AN1078" t="str">
        <f t="shared" si="1514"/>
        <v>Away</v>
      </c>
      <c r="AO1078" t="str">
        <f t="shared" si="1515"/>
        <v>a</v>
      </c>
      <c r="AP1078" t="str">
        <f t="shared" si="1516"/>
        <v/>
      </c>
      <c r="AQ1078" t="str">
        <f t="shared" si="1517"/>
        <v/>
      </c>
      <c r="AR1078" t="str">
        <f t="shared" si="1518"/>
        <v>Away</v>
      </c>
      <c r="AS1078" t="str">
        <f t="shared" si="1519"/>
        <v>a</v>
      </c>
      <c r="AT1078" t="str">
        <f t="shared" si="1520"/>
        <v>Offensive</v>
      </c>
      <c r="AU1078" t="str">
        <f t="shared" si="1521"/>
        <v/>
      </c>
      <c r="AV1078" t="str">
        <f t="shared" si="1522"/>
        <v/>
      </c>
      <c r="AW1078" t="str" cm="1">
        <f t="array" ref="AW1078">IFERROR(IF(O1078&lt;&gt;"",O1078,IF(OR($S1078="",$T1078=""),"",IF(O1078&lt;&gt;"",O1078,IF($T1078&lt;&gt;"",_xlfn._xlws.FILTER(O:O,($BU:$BU=$BU1078)*($I:$I=$I1078)*($T:$T=$T1078)*($S:$S=_xlfn.MINIFS($S:$S,$T:$T,"="&amp;$T1078)),"")))))&amp;"",IF(O1078="","",""))&amp;""</f>
        <v>OffensivePlay_Pass-ReceiverMissed</v>
      </c>
      <c r="AX1078" t="str" cm="1">
        <f t="array" ref="AX1078">IFERROR(IF(P1078&lt;&gt;"",P1078,IF(OR($S1078="",$T1078=""),"",IF($T1078&lt;&gt;"",_xlfn._xlws.FILTER(P:P,($BU:$BU=$BU1078)*($I:$I=$I1078)*($T:$T=$T1078)*($S:$S=_xlfn.MINIFS($S:$S,$T:$T,"="&amp;$T1078)),""))))&amp;"",IF(P1078="","",""))&amp;""</f>
        <v>OffensivePlay_Pass-SecondTouch</v>
      </c>
      <c r="AY1078" t="str" cm="1">
        <f t="array" ref="AY1078">IFERROR(IF(Q1078&lt;&gt;"",Q1078,IF(OR($S1078="",$T1078=""),"",IF($T1078&lt;&gt;"",_xlfn._xlws.FILTER(Q:Q,($BU:$BU=$BU1078)*($I:$I=$I1078)*($T:$T=$T1078)*($S:$S=_xlfn.MINIFS($S:$S,$T:$T,"="&amp;$T1078)),""))))&amp;"",IF(Q1078="","",""))&amp;""</f>
        <v>u</v>
      </c>
      <c r="AZ1078" t="str" cm="1">
        <f t="array" ref="AZ1078">IFERROR(IF(R1078&lt;&gt;"",R1078,IF(OR($S1078="",$T1078=""),"",IF($T1078&lt;&gt;"",_xlfn._xlws.FILTER(R:R,($BU:$BU=$BU1078)*($I:$I=$I1078)*($T:$T=$T1078)*($S:$S=_xlfn.MINIFS($S:$S,$T:$T,"="&amp;$T1078)),""))))&amp;"",IF(R1078="","",""))&amp;""</f>
        <v>1</v>
      </c>
      <c r="BA1078" s="6">
        <f t="shared" si="1523"/>
        <v>96</v>
      </c>
      <c r="BB1078">
        <f t="shared" ref="BB1078:BD1078" si="1584">BB1077</f>
        <v>18987</v>
      </c>
      <c r="BC1078" t="str">
        <f t="shared" si="1584"/>
        <v>Velodrome</v>
      </c>
      <c r="BD1078" t="str">
        <f t="shared" si="1584"/>
        <v>Outlaws</v>
      </c>
      <c r="BE1078" t="s">
        <v>7</v>
      </c>
      <c r="BF1078" t="s">
        <v>182</v>
      </c>
      <c r="BI1078" cm="1">
        <f t="array" aca="1" ref="BI1078" ca="1">IFERROR(_xlfn._xlws.FILTER(shifts!A:A,(shifts!B:B=events!AD1078)*(shifts!AG:AG&gt;=events!BK1078)*(shifts!AH:AH&lt;=events!BL1078)),BI1077)</f>
        <v>40</v>
      </c>
      <c r="BJ1078" s="15">
        <f t="shared" si="1525"/>
        <v>0</v>
      </c>
      <c r="BK1078">
        <f t="shared" si="1526"/>
        <v>74</v>
      </c>
      <c r="BL1078">
        <f t="shared" si="1527"/>
        <v>74</v>
      </c>
      <c r="BM1078" s="15">
        <f>SUMIFS(BJ$2:BJ1078,K$2:K1078,"=Intermission")+SUMIFS(BJ$2:BJ1078,K$2:K1078,"=Timeout")</f>
        <v>0</v>
      </c>
      <c r="BN1078">
        <f t="shared" si="1528"/>
        <v>0</v>
      </c>
      <c r="BO1078" s="19">
        <f t="shared" si="1529"/>
        <v>1006</v>
      </c>
      <c r="BP1078">
        <f t="shared" si="1530"/>
        <v>1001</v>
      </c>
      <c r="BQ1078" s="17">
        <f t="shared" si="1531"/>
        <v>1006</v>
      </c>
      <c r="BR1078" t="str">
        <f t="shared" si="1532"/>
        <v>event_team_player_1</v>
      </c>
      <c r="BS1078">
        <f>COUNTIFS(S$3:S1078,"="&amp;S1078,AI$3:AI1078,"="&amp;AI1078)</f>
        <v>1</v>
      </c>
      <c r="BT1078" t="str">
        <f>IFERROR(VLOOKUP(BB1078&amp;BU1078&amp;X1078,game_rosters!U:W,3,FALSE),"")</f>
        <v>P100032</v>
      </c>
      <c r="BU1078" t="str">
        <f t="shared" si="1533"/>
        <v>Outlaws</v>
      </c>
    </row>
    <row r="1079" spans="1:73" x14ac:dyDescent="0.2">
      <c r="A1079" t="str">
        <f t="shared" si="1508"/>
        <v/>
      </c>
      <c r="I1079" s="44">
        <v>91</v>
      </c>
      <c r="S1079">
        <v>572</v>
      </c>
      <c r="T1079">
        <v>96</v>
      </c>
      <c r="X1079">
        <v>91</v>
      </c>
      <c r="Z1079">
        <v>1</v>
      </c>
      <c r="AA1079">
        <f t="shared" si="1557"/>
        <v>1572</v>
      </c>
      <c r="AB1079">
        <f t="shared" si="1558"/>
        <v>9096</v>
      </c>
      <c r="AC1079">
        <f t="shared" si="1504"/>
        <v>9096</v>
      </c>
      <c r="AD1079" s="6">
        <v>1</v>
      </c>
      <c r="AE1079" t="s">
        <v>943</v>
      </c>
      <c r="AF1079" t="s">
        <v>745</v>
      </c>
      <c r="AG1079" t="s">
        <v>756</v>
      </c>
      <c r="AH1079" t="s">
        <v>756</v>
      </c>
      <c r="AI1079" t="str">
        <f t="shared" si="1509"/>
        <v>e</v>
      </c>
      <c r="AJ1079" t="str">
        <f t="shared" si="1510"/>
        <v/>
      </c>
      <c r="AK1079" t="str">
        <f t="shared" si="1511"/>
        <v/>
      </c>
      <c r="AL1079" t="str">
        <f t="shared" si="1512"/>
        <v/>
      </c>
      <c r="AM1079" t="str">
        <f t="shared" si="1513"/>
        <v/>
      </c>
      <c r="AN1079" t="str">
        <f t="shared" si="1514"/>
        <v>Away</v>
      </c>
      <c r="AO1079" t="str">
        <f t="shared" si="1515"/>
        <v>a</v>
      </c>
      <c r="AP1079" t="str">
        <f t="shared" si="1516"/>
        <v/>
      </c>
      <c r="AQ1079" t="str">
        <f t="shared" si="1517"/>
        <v/>
      </c>
      <c r="AR1079" t="str">
        <f t="shared" si="1518"/>
        <v>Away</v>
      </c>
      <c r="AS1079" t="str">
        <f t="shared" si="1519"/>
        <v>a</v>
      </c>
      <c r="AT1079" t="str">
        <f t="shared" si="1520"/>
        <v>Offensive</v>
      </c>
      <c r="AU1079" t="str">
        <f t="shared" si="1521"/>
        <v/>
      </c>
      <c r="AV1079" t="str">
        <f t="shared" si="1522"/>
        <v/>
      </c>
      <c r="AW1079" t="str" cm="1">
        <f t="array" ref="AW1079">IFERROR(IF(O1079&lt;&gt;"",O1079,IF(OR($S1079="",$T1079=""),"",IF(O1079&lt;&gt;"",O1079,IF($T1079&lt;&gt;"",_xlfn._xlws.FILTER(O:O,($BU:$BU=$BU1079)*($I:$I=$I1079)*($T:$T=$T1079)*($S:$S=_xlfn.MINIFS($S:$S,$T:$T,"="&amp;$T1079)),"")))))&amp;"",IF(O1079="","",""))&amp;""</f>
        <v/>
      </c>
      <c r="AX1079" t="str" cm="1">
        <f t="array" ref="AX1079">IFERROR(IF(P1079&lt;&gt;"",P1079,IF(OR($S1079="",$T1079=""),"",IF($T1079&lt;&gt;"",_xlfn._xlws.FILTER(P:P,($BU:$BU=$BU1079)*($I:$I=$I1079)*($T:$T=$T1079)*($S:$S=_xlfn.MINIFS($S:$S,$T:$T,"="&amp;$T1079)),""))))&amp;"",IF(P1079="","",""))&amp;""</f>
        <v/>
      </c>
      <c r="AY1079" t="str" cm="1">
        <f t="array" ref="AY1079">IFERROR(IF(Q1079&lt;&gt;"",Q1079,IF(OR($S1079="",$T1079=""),"",IF($T1079&lt;&gt;"",_xlfn._xlws.FILTER(Q:Q,($BU:$BU=$BU1079)*($I:$I=$I1079)*($T:$T=$T1079)*($S:$S=_xlfn.MINIFS($S:$S,$T:$T,"="&amp;$T1079)),""))))&amp;"",IF(Q1079="","",""))&amp;""</f>
        <v/>
      </c>
      <c r="AZ1079" t="str" cm="1">
        <f t="array" ref="AZ1079">IFERROR(IF(R1079&lt;&gt;"",R1079,IF(OR($S1079="",$T1079=""),"",IF($T1079&lt;&gt;"",_xlfn._xlws.FILTER(R:R,($BU:$BU=$BU1079)*($I:$I=$I1079)*($T:$T=$T1079)*($S:$S=_xlfn.MINIFS($S:$S,$T:$T,"="&amp;$T1079)),""))))&amp;"",IF(R1079="","",""))&amp;""</f>
        <v/>
      </c>
      <c r="BA1079" s="6">
        <f t="shared" si="1523"/>
        <v>96</v>
      </c>
      <c r="BB1079">
        <f t="shared" ref="BB1079:BD1079" si="1585">BB1078</f>
        <v>18987</v>
      </c>
      <c r="BC1079" t="str">
        <f t="shared" si="1585"/>
        <v>Velodrome</v>
      </c>
      <c r="BD1079" t="str">
        <f t="shared" si="1585"/>
        <v>Outlaws</v>
      </c>
      <c r="BE1079" t="s">
        <v>7</v>
      </c>
      <c r="BF1079" t="s">
        <v>182</v>
      </c>
      <c r="BI1079" cm="1">
        <f t="array" aca="1" ref="BI1079" ca="1">IFERROR(_xlfn._xlws.FILTER(shifts!A:A,(shifts!B:B=events!AD1079)*(shifts!AG:AG&gt;=events!BK1079)*(shifts!AH:AH&lt;=events!BL1079)),BI1078)</f>
        <v>40</v>
      </c>
      <c r="BJ1079" s="15">
        <f t="shared" si="1525"/>
        <v>0</v>
      </c>
      <c r="BK1079">
        <f t="shared" si="1526"/>
        <v>74</v>
      </c>
      <c r="BL1079">
        <f t="shared" si="1527"/>
        <v>74</v>
      </c>
      <c r="BM1079" s="15">
        <f>SUMIFS(BJ$2:BJ1079,K$2:K1079,"=Intermission")+SUMIFS(BJ$2:BJ1079,K$2:K1079,"=Timeout")</f>
        <v>0</v>
      </c>
      <c r="BN1079">
        <f t="shared" si="1528"/>
        <v>0</v>
      </c>
      <c r="BO1079" s="19">
        <f t="shared" si="1529"/>
        <v>1006</v>
      </c>
      <c r="BP1079">
        <f t="shared" si="1530"/>
        <v>1001</v>
      </c>
      <c r="BQ1079" s="17">
        <f t="shared" si="1531"/>
        <v>1006</v>
      </c>
      <c r="BR1079" t="str">
        <f t="shared" si="1532"/>
        <v>event_team_player_2</v>
      </c>
      <c r="BS1079">
        <f>COUNTIFS(S$3:S1079,"="&amp;S1079,AI$3:AI1079,"="&amp;AI1079)</f>
        <v>2</v>
      </c>
      <c r="BT1079" t="str">
        <f>IFERROR(VLOOKUP(BB1079&amp;BU1079&amp;X1079,game_rosters!U:W,3,FALSE),"")</f>
        <v>P100232</v>
      </c>
      <c r="BU1079" t="str">
        <f t="shared" si="1533"/>
        <v>Outlaws</v>
      </c>
    </row>
    <row r="1080" spans="1:73" x14ac:dyDescent="0.2">
      <c r="A1080" t="str">
        <f t="shared" si="1508"/>
        <v/>
      </c>
      <c r="I1080" s="44">
        <v>22</v>
      </c>
      <c r="O1080" t="s">
        <v>602</v>
      </c>
      <c r="R1080" s="51">
        <v>1</v>
      </c>
      <c r="S1080">
        <v>572</v>
      </c>
      <c r="T1080">
        <v>96</v>
      </c>
      <c r="X1080">
        <v>22</v>
      </c>
      <c r="AA1080">
        <f t="shared" si="1557"/>
        <v>1572</v>
      </c>
      <c r="AB1080">
        <f t="shared" si="1558"/>
        <v>9096</v>
      </c>
      <c r="AC1080">
        <f t="shared" si="1504"/>
        <v>9096</v>
      </c>
      <c r="AD1080" s="6">
        <v>1</v>
      </c>
      <c r="AE1080" t="s">
        <v>943</v>
      </c>
      <c r="AF1080" t="s">
        <v>745</v>
      </c>
      <c r="AG1080" t="s">
        <v>756</v>
      </c>
      <c r="AH1080" t="s">
        <v>756</v>
      </c>
      <c r="AI1080" t="str">
        <f t="shared" si="1509"/>
        <v>o</v>
      </c>
      <c r="AJ1080" t="str">
        <f t="shared" si="1510"/>
        <v/>
      </c>
      <c r="AK1080" t="str">
        <f t="shared" si="1511"/>
        <v/>
      </c>
      <c r="AL1080" t="str">
        <f t="shared" si="1512"/>
        <v/>
      </c>
      <c r="AM1080" t="str">
        <f t="shared" si="1513"/>
        <v/>
      </c>
      <c r="AN1080" t="str">
        <f t="shared" si="1514"/>
        <v>Away</v>
      </c>
      <c r="AO1080" t="str">
        <f t="shared" si="1515"/>
        <v>a</v>
      </c>
      <c r="AP1080" t="str">
        <f t="shared" si="1516"/>
        <v/>
      </c>
      <c r="AQ1080" t="str">
        <f t="shared" si="1517"/>
        <v/>
      </c>
      <c r="AR1080" t="str">
        <f t="shared" si="1518"/>
        <v>Away</v>
      </c>
      <c r="AS1080" t="str">
        <f t="shared" si="1519"/>
        <v>a</v>
      </c>
      <c r="AT1080" t="str">
        <f t="shared" si="1520"/>
        <v>Defensive</v>
      </c>
      <c r="AU1080" t="str">
        <f t="shared" si="1521"/>
        <v/>
      </c>
      <c r="AV1080" t="str">
        <f t="shared" si="1522"/>
        <v/>
      </c>
      <c r="AW1080" t="str" cm="1">
        <f t="array" ref="AW1080">IFERROR(IF(O1080&lt;&gt;"",O1080,IF(OR($S1080="",$T1080=""),"",IF(O1080&lt;&gt;"",O1080,IF($T1080&lt;&gt;"",_xlfn._xlws.FILTER(O:O,($BU:$BU=$BU1080)*($I:$I=$I1080)*($T:$T=$T1080)*($S:$S=_xlfn.MINIFS($S:$S,$T:$T,"="&amp;$T1080)),"")))))&amp;"",IF(O1080="","",""))&amp;""</f>
        <v>Defensive_PlayPossession-StickCheck</v>
      </c>
      <c r="AX1080" t="str" cm="1">
        <f t="array" ref="AX1080">IFERROR(IF(P1080&lt;&gt;"",P1080,IF(OR($S1080="",$T1080=""),"",IF($T1080&lt;&gt;"",_xlfn._xlws.FILTER(P:P,($BU:$BU=$BU1080)*($I:$I=$I1080)*($T:$T=$T1080)*($S:$S=_xlfn.MINIFS($S:$S,$T:$T,"="&amp;$T1080)),""))))&amp;"",IF(P1080="","",""))&amp;""</f>
        <v/>
      </c>
      <c r="AY1080" t="str" cm="1">
        <f t="array" ref="AY1080">IFERROR(IF(Q1080&lt;&gt;"",Q1080,IF(OR($S1080="",$T1080=""),"",IF($T1080&lt;&gt;"",_xlfn._xlws.FILTER(Q:Q,($BU:$BU=$BU1080)*($I:$I=$I1080)*($T:$T=$T1080)*($S:$S=_xlfn.MINIFS($S:$S,$T:$T,"="&amp;$T1080)),""))))&amp;"",IF(Q1080="","",""))&amp;""</f>
        <v/>
      </c>
      <c r="AZ1080" t="str" cm="1">
        <f t="array" ref="AZ1080">IFERROR(IF(R1080&lt;&gt;"",R1080,IF(OR($S1080="",$T1080=""),"",IF($T1080&lt;&gt;"",_xlfn._xlws.FILTER(R:R,($BU:$BU=$BU1080)*($I:$I=$I1080)*($T:$T=$T1080)*($S:$S=_xlfn.MINIFS($S:$S,$T:$T,"="&amp;$T1080)),""))))&amp;"",IF(R1080="","",""))&amp;""</f>
        <v>1</v>
      </c>
      <c r="BA1080" s="6">
        <f t="shared" si="1523"/>
        <v>96</v>
      </c>
      <c r="BB1080">
        <f t="shared" ref="BB1080:BD1080" si="1586">BB1079</f>
        <v>18987</v>
      </c>
      <c r="BC1080" t="str">
        <f t="shared" si="1586"/>
        <v>Velodrome</v>
      </c>
      <c r="BD1080" t="str">
        <f t="shared" si="1586"/>
        <v>Outlaws</v>
      </c>
      <c r="BE1080" t="s">
        <v>7</v>
      </c>
      <c r="BF1080" t="s">
        <v>182</v>
      </c>
      <c r="BI1080" cm="1">
        <f t="array" aca="1" ref="BI1080" ca="1">IFERROR(_xlfn._xlws.FILTER(shifts!A:A,(shifts!B:B=events!AD1080)*(shifts!AG:AG&gt;=events!BK1080)*(shifts!AH:AH&lt;=events!BL1080)),BI1079)</f>
        <v>40</v>
      </c>
      <c r="BJ1080" s="15">
        <f t="shared" si="1525"/>
        <v>0</v>
      </c>
      <c r="BK1080">
        <f t="shared" si="1526"/>
        <v>74</v>
      </c>
      <c r="BL1080">
        <f t="shared" si="1527"/>
        <v>74</v>
      </c>
      <c r="BM1080" s="15">
        <f>SUMIFS(BJ$2:BJ1080,K$2:K1080,"=Intermission")+SUMIFS(BJ$2:BJ1080,K$2:K1080,"=Timeout")</f>
        <v>0</v>
      </c>
      <c r="BN1080">
        <f t="shared" si="1528"/>
        <v>0</v>
      </c>
      <c r="BO1080" s="19">
        <f t="shared" si="1529"/>
        <v>1006</v>
      </c>
      <c r="BP1080">
        <f t="shared" si="1530"/>
        <v>1001</v>
      </c>
      <c r="BQ1080" s="17">
        <f t="shared" si="1531"/>
        <v>1006</v>
      </c>
      <c r="BR1080" t="str">
        <f t="shared" si="1532"/>
        <v>opp_team_player_1</v>
      </c>
      <c r="BS1080">
        <f>COUNTIFS(S$3:S1080,"="&amp;S1080,AI$3:AI1080,"="&amp;AI1080)</f>
        <v>1</v>
      </c>
      <c r="BT1080" t="str">
        <f>IFERROR(VLOOKUP(BB1080&amp;BU1080&amp;X1080,game_rosters!U:W,3,FALSE),"")</f>
        <v>P100108</v>
      </c>
      <c r="BU1080" t="str">
        <f t="shared" si="1533"/>
        <v>Velodrome</v>
      </c>
    </row>
    <row r="1081" spans="1:73" x14ac:dyDescent="0.2">
      <c r="A1081">
        <f t="shared" si="1508"/>
        <v>1</v>
      </c>
      <c r="I1081" s="44">
        <v>4</v>
      </c>
      <c r="K1081" t="s">
        <v>238</v>
      </c>
      <c r="L1081" t="s">
        <v>184</v>
      </c>
      <c r="M1081" t="s">
        <v>376</v>
      </c>
      <c r="R1081" s="51">
        <v>1</v>
      </c>
      <c r="S1081">
        <v>573</v>
      </c>
      <c r="T1081">
        <v>96</v>
      </c>
      <c r="W1081" t="s">
        <v>731</v>
      </c>
      <c r="X1081">
        <v>4</v>
      </c>
      <c r="Z1081">
        <v>1</v>
      </c>
      <c r="AA1081">
        <f t="shared" si="1557"/>
        <v>1573</v>
      </c>
      <c r="AB1081">
        <f t="shared" si="1558"/>
        <v>9096</v>
      </c>
      <c r="AC1081">
        <f t="shared" si="1504"/>
        <v>9096</v>
      </c>
      <c r="AD1081" s="6">
        <v>1</v>
      </c>
      <c r="AE1081" t="s">
        <v>943</v>
      </c>
      <c r="AF1081" t="s">
        <v>745</v>
      </c>
      <c r="AG1081" t="s">
        <v>756</v>
      </c>
      <c r="AH1081" t="s">
        <v>756</v>
      </c>
      <c r="AI1081" t="str">
        <f t="shared" si="1509"/>
        <v>e</v>
      </c>
      <c r="AJ1081" t="str">
        <f t="shared" si="1510"/>
        <v/>
      </c>
      <c r="AK1081" t="str">
        <f t="shared" si="1511"/>
        <v/>
      </c>
      <c r="AL1081" t="str">
        <f t="shared" si="1512"/>
        <v/>
      </c>
      <c r="AM1081" t="str">
        <f t="shared" si="1513"/>
        <v/>
      </c>
      <c r="AN1081" t="str">
        <f t="shared" si="1514"/>
        <v>Away</v>
      </c>
      <c r="AO1081" t="str">
        <f t="shared" si="1515"/>
        <v>a</v>
      </c>
      <c r="AP1081" t="str">
        <f t="shared" si="1516"/>
        <v/>
      </c>
      <c r="AQ1081" t="str">
        <f t="shared" si="1517"/>
        <v/>
      </c>
      <c r="AR1081" t="str">
        <f t="shared" si="1518"/>
        <v>Away</v>
      </c>
      <c r="AS1081" t="str">
        <f t="shared" si="1519"/>
        <v>a</v>
      </c>
      <c r="AT1081" t="str">
        <f t="shared" si="1520"/>
        <v>Offensive</v>
      </c>
      <c r="AU1081" t="str">
        <f t="shared" si="1521"/>
        <v/>
      </c>
      <c r="AV1081" t="str">
        <f t="shared" si="1522"/>
        <v/>
      </c>
      <c r="AW1081" t="str" cm="1">
        <f t="array" ref="AW1081">IFERROR(IF(O1081&lt;&gt;"",O1081,IF(OR($S1081="",$T1081=""),"",IF(O1081&lt;&gt;"",O1081,IF($T1081&lt;&gt;"",_xlfn._xlws.FILTER(O:O,($BU:$BU=$BU1081)*($I:$I=$I1081)*($T:$T=$T1081)*($S:$S=_xlfn.MINIFS($S:$S,$T:$T,"="&amp;$T1081)),"")))))&amp;"",IF(O1081="","",""))&amp;""</f>
        <v>OffensivePlay_Pass-ReceiverMissed</v>
      </c>
      <c r="AX1081" t="str" cm="1">
        <f t="array" ref="AX1081">IFERROR(IF(P1081&lt;&gt;"",P1081,IF(OR($S1081="",$T1081=""),"",IF($T1081&lt;&gt;"",_xlfn._xlws.FILTER(P:P,($BU:$BU=$BU1081)*($I:$I=$I1081)*($T:$T=$T1081)*($S:$S=_xlfn.MINIFS($S:$S,$T:$T,"="&amp;$T1081)),""))))&amp;"",IF(P1081="","",""))&amp;""</f>
        <v>OffensivePlay_Pass-SecondTouch</v>
      </c>
      <c r="AY1081" t="str" cm="1">
        <f t="array" ref="AY1081">IFERROR(IF(Q1081&lt;&gt;"",Q1081,IF(OR($S1081="",$T1081=""),"",IF($T1081&lt;&gt;"",_xlfn._xlws.FILTER(Q:Q,($BU:$BU=$BU1081)*($I:$I=$I1081)*($T:$T=$T1081)*($S:$S=_xlfn.MINIFS($S:$S,$T:$T,"="&amp;$T1081)),""))))&amp;"",IF(Q1081="","",""))&amp;""</f>
        <v>u</v>
      </c>
      <c r="AZ1081" t="str" cm="1">
        <f t="array" ref="AZ1081">IFERROR(IF(R1081&lt;&gt;"",R1081,IF(OR($S1081="",$T1081=""),"",IF($T1081&lt;&gt;"",_xlfn._xlws.FILTER(R:R,($BU:$BU=$BU1081)*($I:$I=$I1081)*($T:$T=$T1081)*($S:$S=_xlfn.MINIFS($S:$S,$T:$T,"="&amp;$T1081)),""))))&amp;"",IF(R1081="","",""))&amp;""</f>
        <v>1</v>
      </c>
      <c r="BA1081" s="6">
        <f t="shared" si="1523"/>
        <v>97</v>
      </c>
      <c r="BB1081">
        <f t="shared" ref="BB1081:BD1081" si="1587">BB1080</f>
        <v>18987</v>
      </c>
      <c r="BC1081" t="str">
        <f t="shared" si="1587"/>
        <v>Velodrome</v>
      </c>
      <c r="BD1081" t="str">
        <f t="shared" si="1587"/>
        <v>Outlaws</v>
      </c>
      <c r="BE1081" t="s">
        <v>238</v>
      </c>
      <c r="BF1081" t="s">
        <v>184</v>
      </c>
      <c r="BI1081" cm="1">
        <f t="array" aca="1" ref="BI1081" ca="1">IFERROR(_xlfn._xlws.FILTER(shifts!A:A,(shifts!B:B=events!AD1081)*(shifts!AG:AG&gt;=events!BK1081)*(shifts!AH:AH&lt;=events!BL1081)),BI1080)</f>
        <v>40</v>
      </c>
      <c r="BJ1081" s="15">
        <f t="shared" si="1525"/>
        <v>0</v>
      </c>
      <c r="BK1081">
        <f t="shared" si="1526"/>
        <v>74</v>
      </c>
      <c r="BL1081">
        <f t="shared" si="1527"/>
        <v>74</v>
      </c>
      <c r="BM1081" s="15">
        <f>SUMIFS(BJ$2:BJ1081,K$2:K1081,"=Intermission")+SUMIFS(BJ$2:BJ1081,K$2:K1081,"=Timeout")</f>
        <v>0</v>
      </c>
      <c r="BN1081">
        <f t="shared" si="1528"/>
        <v>0</v>
      </c>
      <c r="BO1081" s="19">
        <f t="shared" si="1529"/>
        <v>1006</v>
      </c>
      <c r="BP1081">
        <f t="shared" si="1530"/>
        <v>1001</v>
      </c>
      <c r="BQ1081" s="17">
        <f t="shared" si="1531"/>
        <v>1006</v>
      </c>
      <c r="BR1081" t="str">
        <f t="shared" si="1532"/>
        <v>event_team_player_1</v>
      </c>
      <c r="BS1081">
        <f>COUNTIFS(S$3:S1081,"="&amp;S1081,AI$3:AI1081,"="&amp;AI1081)</f>
        <v>1</v>
      </c>
      <c r="BT1081" t="str">
        <f>IFERROR(VLOOKUP(BB1081&amp;BU1081&amp;X1081,game_rosters!U:W,3,FALSE),"")</f>
        <v>P100032</v>
      </c>
      <c r="BU1081" t="str">
        <f t="shared" si="1533"/>
        <v>Outlaws</v>
      </c>
    </row>
    <row r="1082" spans="1:73" x14ac:dyDescent="0.2">
      <c r="A1082" t="str">
        <f t="shared" si="1508"/>
        <v/>
      </c>
      <c r="I1082" s="44">
        <v>91</v>
      </c>
      <c r="S1082">
        <v>573</v>
      </c>
      <c r="T1082">
        <v>96</v>
      </c>
      <c r="X1082">
        <v>91</v>
      </c>
      <c r="Z1082">
        <v>1</v>
      </c>
      <c r="AA1082">
        <f t="shared" si="1557"/>
        <v>1573</v>
      </c>
      <c r="AB1082">
        <f t="shared" si="1558"/>
        <v>9096</v>
      </c>
      <c r="AC1082">
        <f t="shared" si="1504"/>
        <v>9096</v>
      </c>
      <c r="AD1082" s="6">
        <v>1</v>
      </c>
      <c r="AE1082" t="s">
        <v>943</v>
      </c>
      <c r="AF1082" t="s">
        <v>745</v>
      </c>
      <c r="AG1082" t="s">
        <v>756</v>
      </c>
      <c r="AH1082" t="s">
        <v>756</v>
      </c>
      <c r="AI1082" t="str">
        <f t="shared" si="1509"/>
        <v>e</v>
      </c>
      <c r="AJ1082" t="str">
        <f t="shared" si="1510"/>
        <v/>
      </c>
      <c r="AK1082" t="str">
        <f t="shared" si="1511"/>
        <v/>
      </c>
      <c r="AL1082" t="str">
        <f t="shared" si="1512"/>
        <v/>
      </c>
      <c r="AM1082" t="str">
        <f t="shared" si="1513"/>
        <v/>
      </c>
      <c r="AN1082" t="str">
        <f t="shared" si="1514"/>
        <v>Away</v>
      </c>
      <c r="AO1082" t="str">
        <f t="shared" si="1515"/>
        <v>a</v>
      </c>
      <c r="AP1082" t="str">
        <f t="shared" si="1516"/>
        <v/>
      </c>
      <c r="AQ1082" t="str">
        <f t="shared" si="1517"/>
        <v/>
      </c>
      <c r="AR1082" t="str">
        <f t="shared" si="1518"/>
        <v>Away</v>
      </c>
      <c r="AS1082" t="str">
        <f t="shared" si="1519"/>
        <v>a</v>
      </c>
      <c r="AT1082" t="str">
        <f t="shared" si="1520"/>
        <v>Offensive</v>
      </c>
      <c r="AU1082" t="str">
        <f t="shared" si="1521"/>
        <v/>
      </c>
      <c r="AV1082" t="str">
        <f t="shared" si="1522"/>
        <v/>
      </c>
      <c r="AW1082" t="str" cm="1">
        <f t="array" ref="AW1082">IFERROR(IF(O1082&lt;&gt;"",O1082,IF(OR($S1082="",$T1082=""),"",IF(O1082&lt;&gt;"",O1082,IF($T1082&lt;&gt;"",_xlfn._xlws.FILTER(O:O,($BU:$BU=$BU1082)*($I:$I=$I1082)*($T:$T=$T1082)*($S:$S=_xlfn.MINIFS($S:$S,$T:$T,"="&amp;$T1082)),"")))))&amp;"",IF(O1082="","",""))&amp;""</f>
        <v/>
      </c>
      <c r="AX1082" t="str" cm="1">
        <f t="array" ref="AX1082">IFERROR(IF(P1082&lt;&gt;"",P1082,IF(OR($S1082="",$T1082=""),"",IF($T1082&lt;&gt;"",_xlfn._xlws.FILTER(P:P,($BU:$BU=$BU1082)*($I:$I=$I1082)*($T:$T=$T1082)*($S:$S=_xlfn.MINIFS($S:$S,$T:$T,"="&amp;$T1082)),""))))&amp;"",IF(P1082="","",""))&amp;""</f>
        <v/>
      </c>
      <c r="AY1082" t="str" cm="1">
        <f t="array" ref="AY1082">IFERROR(IF(Q1082&lt;&gt;"",Q1082,IF(OR($S1082="",$T1082=""),"",IF($T1082&lt;&gt;"",_xlfn._xlws.FILTER(Q:Q,($BU:$BU=$BU1082)*($I:$I=$I1082)*($T:$T=$T1082)*($S:$S=_xlfn.MINIFS($S:$S,$T:$T,"="&amp;$T1082)),""))))&amp;"",IF(Q1082="","",""))&amp;""</f>
        <v/>
      </c>
      <c r="AZ1082" t="str" cm="1">
        <f t="array" ref="AZ1082">IFERROR(IF(R1082&lt;&gt;"",R1082,IF(OR($S1082="",$T1082=""),"",IF($T1082&lt;&gt;"",_xlfn._xlws.FILTER(R:R,($BU:$BU=$BU1082)*($I:$I=$I1082)*($T:$T=$T1082)*($S:$S=_xlfn.MINIFS($S:$S,$T:$T,"="&amp;$T1082)),""))))&amp;"",IF(R1082="","",""))&amp;""</f>
        <v/>
      </c>
      <c r="BA1082" s="6">
        <f t="shared" si="1523"/>
        <v>97</v>
      </c>
      <c r="BB1082">
        <f t="shared" ref="BB1082:BD1082" si="1588">BB1081</f>
        <v>18987</v>
      </c>
      <c r="BC1082" t="str">
        <f t="shared" si="1588"/>
        <v>Velodrome</v>
      </c>
      <c r="BD1082" t="str">
        <f t="shared" si="1588"/>
        <v>Outlaws</v>
      </c>
      <c r="BE1082" t="s">
        <v>238</v>
      </c>
      <c r="BF1082" t="s">
        <v>184</v>
      </c>
      <c r="BI1082" cm="1">
        <f t="array" aca="1" ref="BI1082" ca="1">IFERROR(_xlfn._xlws.FILTER(shifts!A:A,(shifts!B:B=events!AD1082)*(shifts!AG:AG&gt;=events!BK1082)*(shifts!AH:AH&lt;=events!BL1082)),BI1081)</f>
        <v>40</v>
      </c>
      <c r="BJ1082" s="15">
        <f t="shared" si="1525"/>
        <v>0</v>
      </c>
      <c r="BK1082">
        <f t="shared" si="1526"/>
        <v>74</v>
      </c>
      <c r="BL1082">
        <f t="shared" si="1527"/>
        <v>74</v>
      </c>
      <c r="BM1082" s="15">
        <f>SUMIFS(BJ$2:BJ1082,K$2:K1082,"=Intermission")+SUMIFS(BJ$2:BJ1082,K$2:K1082,"=Timeout")</f>
        <v>0</v>
      </c>
      <c r="BN1082">
        <f t="shared" si="1528"/>
        <v>0</v>
      </c>
      <c r="BO1082" s="19">
        <f t="shared" si="1529"/>
        <v>1006</v>
      </c>
      <c r="BP1082">
        <f t="shared" si="1530"/>
        <v>1001</v>
      </c>
      <c r="BQ1082" s="17">
        <f t="shared" si="1531"/>
        <v>1006</v>
      </c>
      <c r="BR1082" t="str">
        <f t="shared" si="1532"/>
        <v>event_team_player_2</v>
      </c>
      <c r="BS1082">
        <f>COUNTIFS(S$3:S1082,"="&amp;S1082,AI$3:AI1082,"="&amp;AI1082)</f>
        <v>2</v>
      </c>
      <c r="BT1082" t="str">
        <f>IFERROR(VLOOKUP(BB1082&amp;BU1082&amp;X1082,game_rosters!U:W,3,FALSE),"")</f>
        <v>P100232</v>
      </c>
      <c r="BU1082" t="str">
        <f t="shared" si="1533"/>
        <v>Outlaws</v>
      </c>
    </row>
    <row r="1083" spans="1:73" x14ac:dyDescent="0.2">
      <c r="A1083" t="str">
        <f t="shared" si="1508"/>
        <v/>
      </c>
      <c r="I1083" s="44">
        <v>22</v>
      </c>
      <c r="O1083" t="s">
        <v>602</v>
      </c>
      <c r="R1083" s="51">
        <v>1</v>
      </c>
      <c r="S1083">
        <v>573</v>
      </c>
      <c r="T1083">
        <v>96</v>
      </c>
      <c r="X1083">
        <v>22</v>
      </c>
      <c r="AA1083">
        <f t="shared" si="1557"/>
        <v>1573</v>
      </c>
      <c r="AB1083">
        <f t="shared" si="1558"/>
        <v>9096</v>
      </c>
      <c r="AC1083">
        <f t="shared" si="1504"/>
        <v>9096</v>
      </c>
      <c r="AD1083" s="6">
        <v>1</v>
      </c>
      <c r="AE1083" t="s">
        <v>943</v>
      </c>
      <c r="AF1083" t="s">
        <v>745</v>
      </c>
      <c r="AG1083" t="s">
        <v>756</v>
      </c>
      <c r="AH1083" t="s">
        <v>756</v>
      </c>
      <c r="AI1083" t="str">
        <f t="shared" si="1509"/>
        <v>o</v>
      </c>
      <c r="AJ1083" t="str">
        <f t="shared" si="1510"/>
        <v/>
      </c>
      <c r="AK1083" t="str">
        <f t="shared" si="1511"/>
        <v/>
      </c>
      <c r="AL1083" t="str">
        <f t="shared" si="1512"/>
        <v/>
      </c>
      <c r="AM1083" t="str">
        <f t="shared" si="1513"/>
        <v/>
      </c>
      <c r="AN1083" t="str">
        <f t="shared" si="1514"/>
        <v>Away</v>
      </c>
      <c r="AO1083" t="str">
        <f t="shared" si="1515"/>
        <v>a</v>
      </c>
      <c r="AP1083" t="str">
        <f t="shared" si="1516"/>
        <v/>
      </c>
      <c r="AQ1083" t="str">
        <f t="shared" si="1517"/>
        <v/>
      </c>
      <c r="AR1083" t="str">
        <f t="shared" si="1518"/>
        <v>Away</v>
      </c>
      <c r="AS1083" t="str">
        <f t="shared" si="1519"/>
        <v>a</v>
      </c>
      <c r="AT1083" t="str">
        <f t="shared" si="1520"/>
        <v>Defensive</v>
      </c>
      <c r="AU1083" t="str">
        <f t="shared" si="1521"/>
        <v/>
      </c>
      <c r="AV1083" t="str">
        <f t="shared" si="1522"/>
        <v/>
      </c>
      <c r="AW1083" t="str" cm="1">
        <f t="array" ref="AW1083">IFERROR(IF(O1083&lt;&gt;"",O1083,IF(OR($S1083="",$T1083=""),"",IF(O1083&lt;&gt;"",O1083,IF($T1083&lt;&gt;"",_xlfn._xlws.FILTER(O:O,($BU:$BU=$BU1083)*($I:$I=$I1083)*($T:$T=$T1083)*($S:$S=_xlfn.MINIFS($S:$S,$T:$T,"="&amp;$T1083)),"")))))&amp;"",IF(O1083="","",""))&amp;""</f>
        <v>Defensive_PlayPossession-StickCheck</v>
      </c>
      <c r="AX1083" t="str" cm="1">
        <f t="array" ref="AX1083">IFERROR(IF(P1083&lt;&gt;"",P1083,IF(OR($S1083="",$T1083=""),"",IF($T1083&lt;&gt;"",_xlfn._xlws.FILTER(P:P,($BU:$BU=$BU1083)*($I:$I=$I1083)*($T:$T=$T1083)*($S:$S=_xlfn.MINIFS($S:$S,$T:$T,"="&amp;$T1083)),""))))&amp;"",IF(P1083="","",""))&amp;""</f>
        <v/>
      </c>
      <c r="AY1083" t="str" cm="1">
        <f t="array" ref="AY1083">IFERROR(IF(Q1083&lt;&gt;"",Q1083,IF(OR($S1083="",$T1083=""),"",IF($T1083&lt;&gt;"",_xlfn._xlws.FILTER(Q:Q,($BU:$BU=$BU1083)*($I:$I=$I1083)*($T:$T=$T1083)*($S:$S=_xlfn.MINIFS($S:$S,$T:$T,"="&amp;$T1083)),""))))&amp;"",IF(Q1083="","",""))&amp;""</f>
        <v/>
      </c>
      <c r="AZ1083" t="str" cm="1">
        <f t="array" ref="AZ1083">IFERROR(IF(R1083&lt;&gt;"",R1083,IF(OR($S1083="",$T1083=""),"",IF($T1083&lt;&gt;"",_xlfn._xlws.FILTER(R:R,($BU:$BU=$BU1083)*($I:$I=$I1083)*($T:$T=$T1083)*($S:$S=_xlfn.MINIFS($S:$S,$T:$T,"="&amp;$T1083)),""))))&amp;"",IF(R1083="","",""))&amp;""</f>
        <v>1</v>
      </c>
      <c r="BA1083" s="6">
        <f t="shared" si="1523"/>
        <v>97</v>
      </c>
      <c r="BB1083">
        <f t="shared" ref="BB1083:BD1083" si="1589">BB1082</f>
        <v>18987</v>
      </c>
      <c r="BC1083" t="str">
        <f t="shared" si="1589"/>
        <v>Velodrome</v>
      </c>
      <c r="BD1083" t="str">
        <f t="shared" si="1589"/>
        <v>Outlaws</v>
      </c>
      <c r="BE1083" t="s">
        <v>238</v>
      </c>
      <c r="BF1083" t="s">
        <v>184</v>
      </c>
      <c r="BI1083" cm="1">
        <f t="array" aca="1" ref="BI1083" ca="1">IFERROR(_xlfn._xlws.FILTER(shifts!A:A,(shifts!B:B=events!AD1083)*(shifts!AG:AG&gt;=events!BK1083)*(shifts!AH:AH&lt;=events!BL1083)),BI1082)</f>
        <v>40</v>
      </c>
      <c r="BJ1083" s="15">
        <f t="shared" si="1525"/>
        <v>0</v>
      </c>
      <c r="BK1083">
        <f t="shared" si="1526"/>
        <v>74</v>
      </c>
      <c r="BL1083">
        <f t="shared" si="1527"/>
        <v>74</v>
      </c>
      <c r="BM1083" s="15">
        <f>SUMIFS(BJ$2:BJ1083,K$2:K1083,"=Intermission")+SUMIFS(BJ$2:BJ1083,K$2:K1083,"=Timeout")</f>
        <v>0</v>
      </c>
      <c r="BN1083">
        <f t="shared" si="1528"/>
        <v>0</v>
      </c>
      <c r="BO1083" s="19">
        <f t="shared" si="1529"/>
        <v>1006</v>
      </c>
      <c r="BP1083">
        <f t="shared" si="1530"/>
        <v>1001</v>
      </c>
      <c r="BQ1083" s="17">
        <f t="shared" si="1531"/>
        <v>1006</v>
      </c>
      <c r="BR1083" t="str">
        <f t="shared" si="1532"/>
        <v>opp_team_player_1</v>
      </c>
      <c r="BS1083">
        <f>COUNTIFS(S$3:S1083,"="&amp;S1083,AI$3:AI1083,"="&amp;AI1083)</f>
        <v>1</v>
      </c>
      <c r="BT1083" t="str">
        <f>IFERROR(VLOOKUP(BB1083&amp;BU1083&amp;X1083,game_rosters!U:W,3,FALSE),"")</f>
        <v>P100108</v>
      </c>
      <c r="BU1083" t="str">
        <f t="shared" si="1533"/>
        <v>Velodrome</v>
      </c>
    </row>
    <row r="1084" spans="1:73" x14ac:dyDescent="0.2">
      <c r="A1084">
        <f t="shared" si="1508"/>
        <v>1</v>
      </c>
      <c r="I1084" s="44">
        <v>4</v>
      </c>
      <c r="K1084" t="s">
        <v>238</v>
      </c>
      <c r="L1084" t="s">
        <v>174</v>
      </c>
      <c r="M1084" t="s">
        <v>375</v>
      </c>
      <c r="S1084">
        <v>574</v>
      </c>
      <c r="T1084">
        <v>96</v>
      </c>
      <c r="W1084" t="s">
        <v>731</v>
      </c>
      <c r="X1084">
        <v>4</v>
      </c>
      <c r="Z1084">
        <v>1</v>
      </c>
      <c r="AA1084">
        <f t="shared" si="1557"/>
        <v>1574</v>
      </c>
      <c r="AB1084">
        <f t="shared" si="1558"/>
        <v>9096</v>
      </c>
      <c r="AC1084">
        <f t="shared" si="1504"/>
        <v>9096</v>
      </c>
      <c r="AD1084" s="6">
        <v>1</v>
      </c>
      <c r="AE1084" t="s">
        <v>943</v>
      </c>
      <c r="AF1084" t="s">
        <v>745</v>
      </c>
      <c r="AG1084" t="s">
        <v>756</v>
      </c>
      <c r="AH1084" t="s">
        <v>756</v>
      </c>
      <c r="AI1084" t="str">
        <f t="shared" si="1509"/>
        <v>e</v>
      </c>
      <c r="AJ1084" t="str">
        <f t="shared" si="1510"/>
        <v/>
      </c>
      <c r="AK1084" t="str">
        <f t="shared" si="1511"/>
        <v/>
      </c>
      <c r="AL1084" t="str">
        <f t="shared" si="1512"/>
        <v/>
      </c>
      <c r="AM1084" t="str">
        <f t="shared" si="1513"/>
        <v/>
      </c>
      <c r="AN1084" t="str">
        <f t="shared" si="1514"/>
        <v>Away</v>
      </c>
      <c r="AO1084" t="str">
        <f t="shared" si="1515"/>
        <v>a</v>
      </c>
      <c r="AP1084" t="str">
        <f t="shared" si="1516"/>
        <v/>
      </c>
      <c r="AQ1084" t="str">
        <f t="shared" si="1517"/>
        <v/>
      </c>
      <c r="AR1084" t="str">
        <f t="shared" si="1518"/>
        <v>Away</v>
      </c>
      <c r="AS1084" t="str">
        <f t="shared" si="1519"/>
        <v>a</v>
      </c>
      <c r="AT1084" t="str">
        <f t="shared" si="1520"/>
        <v>Offensive</v>
      </c>
      <c r="AU1084" t="str">
        <f t="shared" si="1521"/>
        <v/>
      </c>
      <c r="AV1084" t="str">
        <f t="shared" si="1522"/>
        <v/>
      </c>
      <c r="AW1084" t="str" cm="1">
        <f t="array" ref="AW1084">IFERROR(IF(O1084&lt;&gt;"",O1084,IF(OR($S1084="",$T1084=""),"",IF(O1084&lt;&gt;"",O1084,IF($T1084&lt;&gt;"",_xlfn._xlws.FILTER(O:O,($BU:$BU=$BU1084)*($I:$I=$I1084)*($T:$T=$T1084)*($S:$S=_xlfn.MINIFS($S:$S,$T:$T,"="&amp;$T1084)),"")))))&amp;"",IF(O1084="","",""))&amp;""</f>
        <v>OffensivePlay_Pass-ReceiverMissed</v>
      </c>
      <c r="AX1084" t="str" cm="1">
        <f t="array" ref="AX1084">IFERROR(IF(P1084&lt;&gt;"",P1084,IF(OR($S1084="",$T1084=""),"",IF($T1084&lt;&gt;"",_xlfn._xlws.FILTER(P:P,($BU:$BU=$BU1084)*($I:$I=$I1084)*($T:$T=$T1084)*($S:$S=_xlfn.MINIFS($S:$S,$T:$T,"="&amp;$T1084)),""))))&amp;"",IF(P1084="","",""))&amp;""</f>
        <v>OffensivePlay_Pass-SecondTouch</v>
      </c>
      <c r="AY1084" t="str" cm="1">
        <f t="array" ref="AY1084">IFERROR(IF(Q1084&lt;&gt;"",Q1084,IF(OR($S1084="",$T1084=""),"",IF($T1084&lt;&gt;"",_xlfn._xlws.FILTER(Q:Q,($BU:$BU=$BU1084)*($I:$I=$I1084)*($T:$T=$T1084)*($S:$S=_xlfn.MINIFS($S:$S,$T:$T,"="&amp;$T1084)),""))))&amp;"",IF(Q1084="","",""))&amp;""</f>
        <v>u</v>
      </c>
      <c r="AZ1084" t="str" cm="1">
        <f t="array" ref="AZ1084">IFERROR(IF(R1084&lt;&gt;"",R1084,IF(OR($S1084="",$T1084=""),"",IF($T1084&lt;&gt;"",_xlfn._xlws.FILTER(R:R,($BU:$BU=$BU1084)*($I:$I=$I1084)*($T:$T=$T1084)*($S:$S=_xlfn.MINIFS($S:$S,$T:$T,"="&amp;$T1084)),""))))&amp;"",IF(R1084="","",""))&amp;""</f>
        <v>1</v>
      </c>
      <c r="BA1084" s="6">
        <f t="shared" si="1523"/>
        <v>98</v>
      </c>
      <c r="BB1084">
        <f t="shared" ref="BB1084:BD1084" si="1590">BB1083</f>
        <v>18987</v>
      </c>
      <c r="BC1084" t="str">
        <f t="shared" si="1590"/>
        <v>Velodrome</v>
      </c>
      <c r="BD1084" t="str">
        <f t="shared" si="1590"/>
        <v>Outlaws</v>
      </c>
      <c r="BE1084" t="s">
        <v>238</v>
      </c>
      <c r="BF1084" t="s">
        <v>174</v>
      </c>
      <c r="BI1084" cm="1">
        <f t="array" aca="1" ref="BI1084" ca="1">IFERROR(_xlfn._xlws.FILTER(shifts!A:A,(shifts!B:B=events!AD1084)*(shifts!AG:AG&gt;=events!BK1084)*(shifts!AH:AH&lt;=events!BL1084)),BI1083)</f>
        <v>40</v>
      </c>
      <c r="BJ1084" s="15">
        <f t="shared" si="1525"/>
        <v>0</v>
      </c>
      <c r="BK1084">
        <f t="shared" si="1526"/>
        <v>74</v>
      </c>
      <c r="BL1084">
        <f t="shared" si="1527"/>
        <v>74</v>
      </c>
      <c r="BM1084" s="15">
        <f>SUMIFS(BJ$2:BJ1084,K$2:K1084,"=Intermission")+SUMIFS(BJ$2:BJ1084,K$2:K1084,"=Timeout")</f>
        <v>0</v>
      </c>
      <c r="BN1084">
        <f t="shared" si="1528"/>
        <v>0</v>
      </c>
      <c r="BO1084" s="19">
        <f t="shared" si="1529"/>
        <v>1006</v>
      </c>
      <c r="BP1084">
        <f t="shared" si="1530"/>
        <v>1001</v>
      </c>
      <c r="BQ1084" s="17">
        <f t="shared" si="1531"/>
        <v>1006</v>
      </c>
      <c r="BR1084" t="str">
        <f t="shared" si="1532"/>
        <v>event_team_player_1</v>
      </c>
      <c r="BS1084">
        <f>COUNTIFS(S$3:S1084,"="&amp;S1084,AI$3:AI1084,"="&amp;AI1084)</f>
        <v>1</v>
      </c>
      <c r="BT1084" t="str">
        <f>IFERROR(VLOOKUP(BB1084&amp;BU1084&amp;X1084,game_rosters!U:W,3,FALSE),"")</f>
        <v>P100032</v>
      </c>
      <c r="BU1084" t="str">
        <f t="shared" si="1533"/>
        <v>Outlaws</v>
      </c>
    </row>
    <row r="1085" spans="1:73" x14ac:dyDescent="0.2">
      <c r="A1085">
        <f t="shared" si="1508"/>
        <v>1</v>
      </c>
      <c r="I1085" s="44">
        <v>4</v>
      </c>
      <c r="K1085" t="s">
        <v>9</v>
      </c>
      <c r="L1085" t="s">
        <v>173</v>
      </c>
      <c r="M1085" t="s">
        <v>74</v>
      </c>
      <c r="S1085">
        <v>575</v>
      </c>
      <c r="T1085">
        <v>96</v>
      </c>
      <c r="W1085" t="s">
        <v>731</v>
      </c>
      <c r="X1085">
        <v>4</v>
      </c>
      <c r="Z1085">
        <v>1</v>
      </c>
      <c r="AA1085">
        <f t="shared" si="1557"/>
        <v>1575</v>
      </c>
      <c r="AB1085">
        <f t="shared" si="1558"/>
        <v>9096</v>
      </c>
      <c r="AC1085">
        <f t="shared" si="1504"/>
        <v>9096</v>
      </c>
      <c r="AD1085" s="6">
        <v>1</v>
      </c>
      <c r="AE1085" t="s">
        <v>943</v>
      </c>
      <c r="AF1085" t="s">
        <v>745</v>
      </c>
      <c r="AG1085" t="s">
        <v>756</v>
      </c>
      <c r="AH1085" t="s">
        <v>756</v>
      </c>
      <c r="AI1085" t="str">
        <f t="shared" si="1509"/>
        <v>e</v>
      </c>
      <c r="AJ1085" t="str">
        <f t="shared" si="1510"/>
        <v/>
      </c>
      <c r="AK1085" t="str">
        <f t="shared" si="1511"/>
        <v/>
      </c>
      <c r="AL1085" t="str">
        <f t="shared" si="1512"/>
        <v/>
      </c>
      <c r="AM1085" t="str">
        <f t="shared" si="1513"/>
        <v/>
      </c>
      <c r="AN1085" t="str">
        <f t="shared" si="1514"/>
        <v>Away</v>
      </c>
      <c r="AO1085" t="str">
        <f t="shared" si="1515"/>
        <v>a</v>
      </c>
      <c r="AP1085" t="str">
        <f t="shared" si="1516"/>
        <v/>
      </c>
      <c r="AQ1085" t="str">
        <f t="shared" si="1517"/>
        <v/>
      </c>
      <c r="AR1085" t="str">
        <f t="shared" si="1518"/>
        <v>Away</v>
      </c>
      <c r="AS1085" t="str">
        <f t="shared" si="1519"/>
        <v>a</v>
      </c>
      <c r="AT1085" t="str">
        <f t="shared" si="1520"/>
        <v>Offensive</v>
      </c>
      <c r="AU1085" t="str">
        <f t="shared" si="1521"/>
        <v/>
      </c>
      <c r="AV1085" t="str">
        <f t="shared" si="1522"/>
        <v/>
      </c>
      <c r="AW1085" t="str" cm="1">
        <f t="array" ref="AW1085">IFERROR(IF(O1085&lt;&gt;"",O1085,IF(OR($S1085="",$T1085=""),"",IF(O1085&lt;&gt;"",O1085,IF($T1085&lt;&gt;"",_xlfn._xlws.FILTER(O:O,($BU:$BU=$BU1085)*($I:$I=$I1085)*($T:$T=$T1085)*($S:$S=_xlfn.MINIFS($S:$S,$T:$T,"="&amp;$T1085)),"")))))&amp;"",IF(O1085="","",""))&amp;""</f>
        <v>OffensivePlay_Pass-ReceiverMissed</v>
      </c>
      <c r="AX1085" t="str" cm="1">
        <f t="array" ref="AX1085">IFERROR(IF(P1085&lt;&gt;"",P1085,IF(OR($S1085="",$T1085=""),"",IF($T1085&lt;&gt;"",_xlfn._xlws.FILTER(P:P,($BU:$BU=$BU1085)*($I:$I=$I1085)*($T:$T=$T1085)*($S:$S=_xlfn.MINIFS($S:$S,$T:$T,"="&amp;$T1085)),""))))&amp;"",IF(P1085="","",""))&amp;""</f>
        <v>OffensivePlay_Pass-SecondTouch</v>
      </c>
      <c r="AY1085" t="str" cm="1">
        <f t="array" ref="AY1085">IFERROR(IF(Q1085&lt;&gt;"",Q1085,IF(OR($S1085="",$T1085=""),"",IF($T1085&lt;&gt;"",_xlfn._xlws.FILTER(Q:Q,($BU:$BU=$BU1085)*($I:$I=$I1085)*($T:$T=$T1085)*($S:$S=_xlfn.MINIFS($S:$S,$T:$T,"="&amp;$T1085)),""))))&amp;"",IF(Q1085="","",""))&amp;""</f>
        <v>u</v>
      </c>
      <c r="AZ1085" t="str" cm="1">
        <f t="array" ref="AZ1085">IFERROR(IF(R1085&lt;&gt;"",R1085,IF(OR($S1085="",$T1085=""),"",IF($T1085&lt;&gt;"",_xlfn._xlws.FILTER(R:R,($BU:$BU=$BU1085)*($I:$I=$I1085)*($T:$T=$T1085)*($S:$S=_xlfn.MINIFS($S:$S,$T:$T,"="&amp;$T1085)),""))))&amp;"",IF(R1085="","",""))&amp;""</f>
        <v>1</v>
      </c>
      <c r="BA1085" s="6">
        <f t="shared" si="1523"/>
        <v>98</v>
      </c>
      <c r="BB1085">
        <f t="shared" ref="BB1085:BD1085" si="1591">BB1084</f>
        <v>18987</v>
      </c>
      <c r="BC1085" t="str">
        <f t="shared" si="1591"/>
        <v>Velodrome</v>
      </c>
      <c r="BD1085" t="str">
        <f t="shared" si="1591"/>
        <v>Outlaws</v>
      </c>
      <c r="BE1085" t="s">
        <v>9</v>
      </c>
      <c r="BF1085" t="s">
        <v>173</v>
      </c>
      <c r="BI1085" cm="1">
        <f t="array" aca="1" ref="BI1085" ca="1">IFERROR(_xlfn._xlws.FILTER(shifts!A:A,(shifts!B:B=events!AD1085)*(shifts!AG:AG&gt;=events!BK1085)*(shifts!AH:AH&lt;=events!BL1085)),BI1084)</f>
        <v>40</v>
      </c>
      <c r="BJ1085" s="15">
        <f t="shared" si="1525"/>
        <v>0</v>
      </c>
      <c r="BK1085">
        <f t="shared" si="1526"/>
        <v>74</v>
      </c>
      <c r="BL1085">
        <f t="shared" si="1527"/>
        <v>74</v>
      </c>
      <c r="BM1085" s="15">
        <f>SUMIFS(BJ$2:BJ1085,K$2:K1085,"=Intermission")+SUMIFS(BJ$2:BJ1085,K$2:K1085,"=Timeout")</f>
        <v>0</v>
      </c>
      <c r="BN1085">
        <f t="shared" si="1528"/>
        <v>0</v>
      </c>
      <c r="BO1085" s="19">
        <f t="shared" si="1529"/>
        <v>1006</v>
      </c>
      <c r="BP1085">
        <f t="shared" si="1530"/>
        <v>1001</v>
      </c>
      <c r="BQ1085" s="17">
        <f t="shared" si="1531"/>
        <v>1006</v>
      </c>
      <c r="BR1085" t="str">
        <f t="shared" si="1532"/>
        <v>event_team_player_1</v>
      </c>
      <c r="BS1085">
        <f>COUNTIFS(S$3:S1085,"="&amp;S1085,AI$3:AI1085,"="&amp;AI1085)</f>
        <v>1</v>
      </c>
      <c r="BT1085" t="str">
        <f>IFERROR(VLOOKUP(BB1085&amp;BU1085&amp;X1085,game_rosters!U:W,3,FALSE),"")</f>
        <v>P100032</v>
      </c>
      <c r="BU1085" t="str">
        <f t="shared" si="1533"/>
        <v>Outlaws</v>
      </c>
    </row>
    <row r="1086" spans="1:73" x14ac:dyDescent="0.2">
      <c r="A1086">
        <f t="shared" si="1508"/>
        <v>1</v>
      </c>
      <c r="I1086" s="44">
        <v>9</v>
      </c>
      <c r="K1086" t="s">
        <v>13</v>
      </c>
      <c r="L1086" t="s">
        <v>586</v>
      </c>
      <c r="N1086" t="s">
        <v>594</v>
      </c>
      <c r="O1086" t="s">
        <v>604</v>
      </c>
      <c r="Q1086" t="s">
        <v>594</v>
      </c>
      <c r="S1086">
        <v>576</v>
      </c>
      <c r="T1086" t="s">
        <v>756</v>
      </c>
      <c r="W1086" t="s">
        <v>735</v>
      </c>
      <c r="X1086">
        <v>9</v>
      </c>
      <c r="Z1086">
        <v>1</v>
      </c>
      <c r="AA1086">
        <f t="shared" si="1557"/>
        <v>1576</v>
      </c>
      <c r="AB1086" t="str">
        <f t="shared" si="1558"/>
        <v/>
      </c>
      <c r="AC1086">
        <f t="shared" si="1504"/>
        <v>1576</v>
      </c>
      <c r="AD1086" s="6">
        <v>1</v>
      </c>
      <c r="AE1086" t="s">
        <v>943</v>
      </c>
      <c r="AF1086" t="s">
        <v>928</v>
      </c>
      <c r="AG1086" t="s">
        <v>943</v>
      </c>
      <c r="AH1086" t="s">
        <v>916</v>
      </c>
      <c r="AI1086" t="str">
        <f t="shared" si="1509"/>
        <v>e</v>
      </c>
      <c r="AJ1086" t="str">
        <f t="shared" si="1510"/>
        <v/>
      </c>
      <c r="AK1086" t="str">
        <f t="shared" si="1511"/>
        <v/>
      </c>
      <c r="AL1086" t="str">
        <f t="shared" si="1512"/>
        <v/>
      </c>
      <c r="AM1086" t="str">
        <f t="shared" si="1513"/>
        <v/>
      </c>
      <c r="AN1086" t="str">
        <f t="shared" si="1514"/>
        <v>Home</v>
      </c>
      <c r="AO1086" t="str">
        <f t="shared" si="1515"/>
        <v>h</v>
      </c>
      <c r="AP1086" t="str">
        <f t="shared" si="1516"/>
        <v/>
      </c>
      <c r="AQ1086" t="str">
        <f t="shared" si="1517"/>
        <v/>
      </c>
      <c r="AR1086" t="str">
        <f t="shared" si="1518"/>
        <v>Home</v>
      </c>
      <c r="AS1086" t="str">
        <f t="shared" si="1519"/>
        <v>h</v>
      </c>
      <c r="AT1086" t="str">
        <f t="shared" si="1520"/>
        <v>Offensive</v>
      </c>
      <c r="AU1086" t="str">
        <f t="shared" si="1521"/>
        <v/>
      </c>
      <c r="AV1086" t="str">
        <f t="shared" si="1522"/>
        <v/>
      </c>
      <c r="AW1086" t="str" cm="1">
        <f t="array" ref="AW1086">IFERROR(IF(O1086&lt;&gt;"",O1086,IF(OR($S1086="",$T1086=""),"",IF(O1086&lt;&gt;"",O1086,IF($T1086&lt;&gt;"",_xlfn._xlws.FILTER(O:O,($BU:$BU=$BU1086)*($I:$I=$I1086)*($T:$T=$T1086)*($S:$S=_xlfn.MINIFS($S:$S,$T:$T,"="&amp;$T1086)),"")))))&amp;"",IF(O1086="","",""))&amp;""</f>
        <v>OffensivePlay_Zone-PuckRetrievalDumpIn</v>
      </c>
      <c r="AX1086" t="str" cm="1">
        <f t="array" ref="AX1086">IFERROR(IF(P1086&lt;&gt;"",P1086,IF(OR($S1086="",$T1086=""),"",IF($T1086&lt;&gt;"",_xlfn._xlws.FILTER(P:P,($BU:$BU=$BU1086)*($I:$I=$I1086)*($T:$T=$T1086)*($S:$S=_xlfn.MINIFS($S:$S,$T:$T,"="&amp;$T1086)),""))))&amp;"",IF(P1086="","",""))&amp;""</f>
        <v/>
      </c>
      <c r="AY1086" t="str" cm="1">
        <f t="array" ref="AY1086">IFERROR(IF(Q1086&lt;&gt;"",Q1086,IF(OR($S1086="",$T1086=""),"",IF($T1086&lt;&gt;"",_xlfn._xlws.FILTER(Q:Q,($BU:$BU=$BU1086)*($I:$I=$I1086)*($T:$T=$T1086)*($S:$S=_xlfn.MINIFS($S:$S,$T:$T,"="&amp;$T1086)),""))))&amp;"",IF(Q1086="","",""))&amp;""</f>
        <v>u</v>
      </c>
      <c r="AZ1086" t="str" cm="1">
        <f t="array" ref="AZ1086">IFERROR(IF(R1086&lt;&gt;"",R1086,IF(OR($S1086="",$T1086=""),"",IF($T1086&lt;&gt;"",_xlfn._xlws.FILTER(R:R,($BU:$BU=$BU1086)*($I:$I=$I1086)*($T:$T=$T1086)*($S:$S=_xlfn.MINIFS($S:$S,$T:$T,"="&amp;$T1086)),""))))&amp;"",IF(R1086="","",""))&amp;""</f>
        <v/>
      </c>
      <c r="BA1086" s="6">
        <f t="shared" si="1523"/>
        <v>98</v>
      </c>
      <c r="BB1086">
        <f t="shared" ref="BB1086:BD1086" si="1592">BB1085</f>
        <v>18987</v>
      </c>
      <c r="BC1086" t="str">
        <f t="shared" si="1592"/>
        <v>Velodrome</v>
      </c>
      <c r="BD1086" t="str">
        <f t="shared" si="1592"/>
        <v>Outlaws</v>
      </c>
      <c r="BE1086" t="s">
        <v>13</v>
      </c>
      <c r="BF1086" t="s">
        <v>586</v>
      </c>
      <c r="BI1086" cm="1">
        <f t="array" aca="1" ref="BI1086" ca="1">IFERROR(_xlfn._xlws.FILTER(shifts!A:A,(shifts!B:B=events!AD1086)*(shifts!AG:AG&gt;=events!BK1086)*(shifts!AH:AH&lt;=events!BL1086)),BI1085)</f>
        <v>40</v>
      </c>
      <c r="BJ1086" s="15">
        <f t="shared" si="1525"/>
        <v>2</v>
      </c>
      <c r="BK1086">
        <f t="shared" si="1526"/>
        <v>64</v>
      </c>
      <c r="BL1086">
        <f t="shared" si="1527"/>
        <v>62</v>
      </c>
      <c r="BM1086" s="15">
        <f>SUMIFS(BJ$2:BJ1086,K$2:K1086,"=Intermission")+SUMIFS(BJ$2:BJ1086,K$2:K1086,"=Timeout")</f>
        <v>0</v>
      </c>
      <c r="BN1086">
        <f t="shared" si="1528"/>
        <v>0</v>
      </c>
      <c r="BO1086" s="19">
        <f t="shared" si="1529"/>
        <v>1016</v>
      </c>
      <c r="BP1086">
        <f t="shared" si="1530"/>
        <v>1011</v>
      </c>
      <c r="BQ1086" s="17">
        <f t="shared" si="1531"/>
        <v>1018</v>
      </c>
      <c r="BR1086" t="str">
        <f t="shared" si="1532"/>
        <v>event_team_player_1</v>
      </c>
      <c r="BS1086">
        <f>COUNTIFS(S$3:S1086,"="&amp;S1086,AI$3:AI1086,"="&amp;AI1086)</f>
        <v>1</v>
      </c>
      <c r="BT1086" t="str">
        <f>IFERROR(VLOOKUP(BB1086&amp;BU1086&amp;X1086,game_rosters!U:W,3,FALSE),"")</f>
        <v>P100105</v>
      </c>
      <c r="BU1086" t="str">
        <f t="shared" si="1533"/>
        <v>Velodrome</v>
      </c>
    </row>
    <row r="1087" spans="1:73" x14ac:dyDescent="0.2">
      <c r="A1087" t="str">
        <f t="shared" si="1508"/>
        <v/>
      </c>
      <c r="I1087" s="44">
        <v>91</v>
      </c>
      <c r="S1087">
        <v>576</v>
      </c>
      <c r="T1087" t="s">
        <v>756</v>
      </c>
      <c r="X1087">
        <v>91</v>
      </c>
      <c r="AA1087">
        <f t="shared" si="1557"/>
        <v>1576</v>
      </c>
      <c r="AB1087" t="str">
        <f t="shared" si="1558"/>
        <v/>
      </c>
      <c r="AC1087">
        <f t="shared" si="1504"/>
        <v>1576</v>
      </c>
      <c r="AD1087" s="6">
        <v>1</v>
      </c>
      <c r="AE1087" t="s">
        <v>943</v>
      </c>
      <c r="AF1087" t="s">
        <v>928</v>
      </c>
      <c r="AG1087" t="s">
        <v>943</v>
      </c>
      <c r="AH1087" t="s">
        <v>916</v>
      </c>
      <c r="AI1087" t="str">
        <f t="shared" si="1509"/>
        <v>o</v>
      </c>
      <c r="AJ1087" t="str">
        <f t="shared" si="1510"/>
        <v/>
      </c>
      <c r="AK1087" t="str">
        <f t="shared" si="1511"/>
        <v/>
      </c>
      <c r="AL1087" t="str">
        <f t="shared" si="1512"/>
        <v/>
      </c>
      <c r="AM1087" t="str">
        <f t="shared" si="1513"/>
        <v/>
      </c>
      <c r="AN1087" t="str">
        <f t="shared" si="1514"/>
        <v>Home</v>
      </c>
      <c r="AO1087" t="str">
        <f t="shared" si="1515"/>
        <v>h</v>
      </c>
      <c r="AP1087" t="str">
        <f t="shared" si="1516"/>
        <v/>
      </c>
      <c r="AQ1087" t="str">
        <f t="shared" si="1517"/>
        <v/>
      </c>
      <c r="AR1087" t="str">
        <f t="shared" si="1518"/>
        <v>Home</v>
      </c>
      <c r="AS1087" t="str">
        <f t="shared" si="1519"/>
        <v>h</v>
      </c>
      <c r="AT1087" t="str">
        <f t="shared" si="1520"/>
        <v>Defensive</v>
      </c>
      <c r="AU1087" t="str">
        <f t="shared" si="1521"/>
        <v/>
      </c>
      <c r="AV1087" t="str">
        <f t="shared" si="1522"/>
        <v/>
      </c>
      <c r="AW1087" t="str" cm="1">
        <f t="array" ref="AW1087">IFERROR(IF(O1087&lt;&gt;"",O1087,IF(OR($S1087="",$T1087=""),"",IF(O1087&lt;&gt;"",O1087,IF($T1087&lt;&gt;"",_xlfn._xlws.FILTER(O:O,($BU:$BU=$BU1087)*($I:$I=$I1087)*($T:$T=$T1087)*($S:$S=_xlfn.MINIFS($S:$S,$T:$T,"="&amp;$T1087)),"")))))&amp;"",IF(O1087="","",""))&amp;""</f>
        <v/>
      </c>
      <c r="AX1087" t="str" cm="1">
        <f t="array" ref="AX1087">IFERROR(IF(P1087&lt;&gt;"",P1087,IF(OR($S1087="",$T1087=""),"",IF($T1087&lt;&gt;"",_xlfn._xlws.FILTER(P:P,($BU:$BU=$BU1087)*($I:$I=$I1087)*($T:$T=$T1087)*($S:$S=_xlfn.MINIFS($S:$S,$T:$T,"="&amp;$T1087)),""))))&amp;"",IF(P1087="","",""))&amp;""</f>
        <v/>
      </c>
      <c r="AY1087" t="str" cm="1">
        <f t="array" ref="AY1087">IFERROR(IF(Q1087&lt;&gt;"",Q1087,IF(OR($S1087="",$T1087=""),"",IF($T1087&lt;&gt;"",_xlfn._xlws.FILTER(Q:Q,($BU:$BU=$BU1087)*($I:$I=$I1087)*($T:$T=$T1087)*($S:$S=_xlfn.MINIFS($S:$S,$T:$T,"="&amp;$T1087)),""))))&amp;"",IF(Q1087="","",""))&amp;""</f>
        <v/>
      </c>
      <c r="AZ1087" t="str" cm="1">
        <f t="array" ref="AZ1087">IFERROR(IF(R1087&lt;&gt;"",R1087,IF(OR($S1087="",$T1087=""),"",IF($T1087&lt;&gt;"",_xlfn._xlws.FILTER(R:R,($BU:$BU=$BU1087)*($I:$I=$I1087)*($T:$T=$T1087)*($S:$S=_xlfn.MINIFS($S:$S,$T:$T,"="&amp;$T1087)),""))))&amp;"",IF(R1087="","",""))&amp;""</f>
        <v/>
      </c>
      <c r="BA1087" s="6">
        <f t="shared" si="1523"/>
        <v>98</v>
      </c>
      <c r="BB1087">
        <f t="shared" ref="BB1087:BD1087" si="1593">BB1086</f>
        <v>18987</v>
      </c>
      <c r="BC1087" t="str">
        <f t="shared" si="1593"/>
        <v>Velodrome</v>
      </c>
      <c r="BD1087" t="str">
        <f t="shared" si="1593"/>
        <v>Outlaws</v>
      </c>
      <c r="BE1087" t="s">
        <v>13</v>
      </c>
      <c r="BF1087" t="s">
        <v>586</v>
      </c>
      <c r="BI1087" cm="1">
        <f t="array" aca="1" ref="BI1087" ca="1">IFERROR(_xlfn._xlws.FILTER(shifts!A:A,(shifts!B:B=events!AD1087)*(shifts!AG:AG&gt;=events!BK1087)*(shifts!AH:AH&lt;=events!BL1087)),BI1086)</f>
        <v>40</v>
      </c>
      <c r="BJ1087" s="15">
        <f t="shared" si="1525"/>
        <v>2</v>
      </c>
      <c r="BK1087">
        <f t="shared" si="1526"/>
        <v>64</v>
      </c>
      <c r="BL1087">
        <f t="shared" si="1527"/>
        <v>62</v>
      </c>
      <c r="BM1087" s="15">
        <f>SUMIFS(BJ$2:BJ1087,K$2:K1087,"=Intermission")+SUMIFS(BJ$2:BJ1087,K$2:K1087,"=Timeout")</f>
        <v>0</v>
      </c>
      <c r="BN1087">
        <f t="shared" si="1528"/>
        <v>0</v>
      </c>
      <c r="BO1087" s="19">
        <f t="shared" si="1529"/>
        <v>1016</v>
      </c>
      <c r="BP1087">
        <f t="shared" si="1530"/>
        <v>1011</v>
      </c>
      <c r="BQ1087" s="17">
        <f t="shared" si="1531"/>
        <v>1018</v>
      </c>
      <c r="BR1087" t="str">
        <f t="shared" si="1532"/>
        <v>opp_team_player_1</v>
      </c>
      <c r="BS1087">
        <f>COUNTIFS(S$3:S1087,"="&amp;S1087,AI$3:AI1087,"="&amp;AI1087)</f>
        <v>1</v>
      </c>
      <c r="BT1087" t="str">
        <f>IFERROR(VLOOKUP(BB1087&amp;BU1087&amp;X1087,game_rosters!U:W,3,FALSE),"")</f>
        <v>P100232</v>
      </c>
      <c r="BU1087" t="str">
        <f t="shared" si="1533"/>
        <v>Outlaws</v>
      </c>
    </row>
    <row r="1088" spans="1:73" x14ac:dyDescent="0.2">
      <c r="A1088">
        <f t="shared" si="1508"/>
        <v>1</v>
      </c>
      <c r="I1088" s="44">
        <v>9</v>
      </c>
      <c r="K1088" t="s">
        <v>7</v>
      </c>
      <c r="L1088" t="s">
        <v>192</v>
      </c>
      <c r="M1088" t="s">
        <v>65</v>
      </c>
      <c r="N1088" t="s">
        <v>594</v>
      </c>
      <c r="R1088" s="51">
        <v>1</v>
      </c>
      <c r="S1088">
        <v>577</v>
      </c>
      <c r="T1088">
        <v>97</v>
      </c>
      <c r="W1088" t="s">
        <v>735</v>
      </c>
      <c r="X1088">
        <v>9</v>
      </c>
      <c r="Z1088">
        <v>1</v>
      </c>
      <c r="AA1088">
        <f t="shared" si="1557"/>
        <v>1577</v>
      </c>
      <c r="AB1088">
        <f t="shared" si="1558"/>
        <v>9097</v>
      </c>
      <c r="AC1088">
        <f t="shared" si="1504"/>
        <v>9097</v>
      </c>
      <c r="AD1088" s="6">
        <v>1</v>
      </c>
      <c r="AE1088" t="s">
        <v>943</v>
      </c>
      <c r="AF1088" t="s">
        <v>916</v>
      </c>
      <c r="AG1088" t="s">
        <v>756</v>
      </c>
      <c r="AH1088" t="s">
        <v>756</v>
      </c>
      <c r="AI1088" t="str">
        <f t="shared" si="1509"/>
        <v>e</v>
      </c>
      <c r="AJ1088" t="str">
        <f t="shared" si="1510"/>
        <v/>
      </c>
      <c r="AK1088" t="str">
        <f t="shared" si="1511"/>
        <v/>
      </c>
      <c r="AL1088" t="str">
        <f t="shared" si="1512"/>
        <v/>
      </c>
      <c r="AM1088" t="str">
        <f t="shared" si="1513"/>
        <v/>
      </c>
      <c r="AN1088" t="str">
        <f t="shared" si="1514"/>
        <v>Home</v>
      </c>
      <c r="AO1088" t="str">
        <f t="shared" si="1515"/>
        <v>h</v>
      </c>
      <c r="AP1088" t="str">
        <f t="shared" si="1516"/>
        <v/>
      </c>
      <c r="AQ1088" t="str">
        <f t="shared" si="1517"/>
        <v/>
      </c>
      <c r="AR1088" t="str">
        <f t="shared" si="1518"/>
        <v>Home</v>
      </c>
      <c r="AS1088" t="str">
        <f t="shared" si="1519"/>
        <v>h</v>
      </c>
      <c r="AT1088" t="str">
        <f t="shared" si="1520"/>
        <v>Offensive</v>
      </c>
      <c r="AU1088" t="str">
        <f t="shared" si="1521"/>
        <v/>
      </c>
      <c r="AV1088" t="str">
        <f t="shared" si="1522"/>
        <v/>
      </c>
      <c r="AW1088" t="str" cm="1">
        <f t="array" ref="AW1088">IFERROR(IF(O1088&lt;&gt;"",O1088,IF(OR($S1088="",$T1088=""),"",IF(O1088&lt;&gt;"",O1088,IF($T1088&lt;&gt;"",_xlfn._xlws.FILTER(O:O,($BU:$BU=$BU1088)*($I:$I=$I1088)*($T:$T=$T1088)*($S:$S=_xlfn.MINIFS($S:$S,$T:$T,"="&amp;$T1088)),"")))))&amp;"",IF(O1088="","",""))&amp;""</f>
        <v/>
      </c>
      <c r="AX1088" t="str" cm="1">
        <f t="array" ref="AX1088">IFERROR(IF(P1088&lt;&gt;"",P1088,IF(OR($S1088="",$T1088=""),"",IF($T1088&lt;&gt;"",_xlfn._xlws.FILTER(P:P,($BU:$BU=$BU1088)*($I:$I=$I1088)*($T:$T=$T1088)*($S:$S=_xlfn.MINIFS($S:$S,$T:$T,"="&amp;$T1088)),""))))&amp;"",IF(P1088="","",""))&amp;""</f>
        <v/>
      </c>
      <c r="AY1088" t="str" cm="1">
        <f t="array" ref="AY1088">IFERROR(IF(Q1088&lt;&gt;"",Q1088,IF(OR($S1088="",$T1088=""),"",IF($T1088&lt;&gt;"",_xlfn._xlws.FILTER(Q:Q,($BU:$BU=$BU1088)*($I:$I=$I1088)*($T:$T=$T1088)*($S:$S=_xlfn.MINIFS($S:$S,$T:$T,"="&amp;$T1088)),""))))&amp;"",IF(Q1088="","",""))&amp;""</f>
        <v/>
      </c>
      <c r="AZ1088" t="str" cm="1">
        <f t="array" ref="AZ1088">IFERROR(IF(R1088&lt;&gt;"",R1088,IF(OR($S1088="",$T1088=""),"",IF($T1088&lt;&gt;"",_xlfn._xlws.FILTER(R:R,($BU:$BU=$BU1088)*($I:$I=$I1088)*($T:$T=$T1088)*($S:$S=_xlfn.MINIFS($S:$S,$T:$T,"="&amp;$T1088)),""))))&amp;"",IF(R1088="","",""))&amp;""</f>
        <v>1</v>
      </c>
      <c r="BA1088" s="6">
        <f t="shared" si="1523"/>
        <v>98</v>
      </c>
      <c r="BB1088">
        <f t="shared" ref="BB1088:BD1088" si="1594">BB1087</f>
        <v>18987</v>
      </c>
      <c r="BC1088" t="str">
        <f t="shared" si="1594"/>
        <v>Velodrome</v>
      </c>
      <c r="BD1088" t="str">
        <f t="shared" si="1594"/>
        <v>Outlaws</v>
      </c>
      <c r="BE1088" t="s">
        <v>7</v>
      </c>
      <c r="BF1088" t="s">
        <v>192</v>
      </c>
      <c r="BI1088" cm="1">
        <f t="array" aca="1" ref="BI1088" ca="1">IFERROR(_xlfn._xlws.FILTER(shifts!A:A,(shifts!B:B=events!AD1088)*(shifts!AG:AG&gt;=events!BK1088)*(shifts!AH:AH&lt;=events!BL1088)),BI1087)</f>
        <v>40</v>
      </c>
      <c r="BJ1088" s="15">
        <f t="shared" si="1525"/>
        <v>0</v>
      </c>
      <c r="BK1088">
        <f t="shared" si="1526"/>
        <v>62</v>
      </c>
      <c r="BL1088">
        <f t="shared" si="1527"/>
        <v>62</v>
      </c>
      <c r="BM1088" s="15">
        <f>SUMIFS(BJ$2:BJ1088,K$2:K1088,"=Intermission")+SUMIFS(BJ$2:BJ1088,K$2:K1088,"=Timeout")</f>
        <v>0</v>
      </c>
      <c r="BN1088">
        <f t="shared" si="1528"/>
        <v>0</v>
      </c>
      <c r="BO1088" s="19">
        <f t="shared" si="1529"/>
        <v>1018</v>
      </c>
      <c r="BP1088">
        <f t="shared" si="1530"/>
        <v>1013</v>
      </c>
      <c r="BQ1088" s="17">
        <f t="shared" si="1531"/>
        <v>1018</v>
      </c>
      <c r="BR1088" t="str">
        <f t="shared" si="1532"/>
        <v>event_team_player_1</v>
      </c>
      <c r="BS1088">
        <f>COUNTIFS(S$3:S1088,"="&amp;S1088,AI$3:AI1088,"="&amp;AI1088)</f>
        <v>1</v>
      </c>
      <c r="BT1088" t="str">
        <f>IFERROR(VLOOKUP(BB1088&amp;BU1088&amp;X1088,game_rosters!U:W,3,FALSE),"")</f>
        <v>P100105</v>
      </c>
      <c r="BU1088" t="str">
        <f t="shared" si="1533"/>
        <v>Velodrome</v>
      </c>
    </row>
    <row r="1089" spans="1:73" x14ac:dyDescent="0.2">
      <c r="A1089" t="str">
        <f t="shared" si="1508"/>
        <v/>
      </c>
      <c r="I1089" s="44">
        <v>61</v>
      </c>
      <c r="S1089">
        <v>577</v>
      </c>
      <c r="T1089">
        <v>97</v>
      </c>
      <c r="X1089">
        <v>61</v>
      </c>
      <c r="Z1089">
        <v>1</v>
      </c>
      <c r="AA1089">
        <f t="shared" si="1557"/>
        <v>1577</v>
      </c>
      <c r="AB1089">
        <f t="shared" si="1558"/>
        <v>9097</v>
      </c>
      <c r="AC1089">
        <f t="shared" si="1504"/>
        <v>9097</v>
      </c>
      <c r="AD1089" s="6">
        <v>1</v>
      </c>
      <c r="AE1089" t="s">
        <v>943</v>
      </c>
      <c r="AF1089" t="s">
        <v>916</v>
      </c>
      <c r="AG1089" t="s">
        <v>756</v>
      </c>
      <c r="AH1089" t="s">
        <v>756</v>
      </c>
      <c r="AI1089" t="str">
        <f t="shared" si="1509"/>
        <v>e</v>
      </c>
      <c r="AJ1089" t="str">
        <f t="shared" si="1510"/>
        <v/>
      </c>
      <c r="AK1089" t="str">
        <f t="shared" si="1511"/>
        <v/>
      </c>
      <c r="AL1089" t="str">
        <f t="shared" si="1512"/>
        <v/>
      </c>
      <c r="AM1089" t="str">
        <f t="shared" si="1513"/>
        <v/>
      </c>
      <c r="AN1089" t="str">
        <f t="shared" si="1514"/>
        <v>Home</v>
      </c>
      <c r="AO1089" t="str">
        <f t="shared" si="1515"/>
        <v>h</v>
      </c>
      <c r="AP1089" t="str">
        <f t="shared" si="1516"/>
        <v/>
      </c>
      <c r="AQ1089" t="str">
        <f t="shared" si="1517"/>
        <v/>
      </c>
      <c r="AR1089" t="str">
        <f t="shared" si="1518"/>
        <v>Home</v>
      </c>
      <c r="AS1089" t="str">
        <f t="shared" si="1519"/>
        <v>h</v>
      </c>
      <c r="AT1089" t="str">
        <f t="shared" si="1520"/>
        <v>Offensive</v>
      </c>
      <c r="AU1089" t="str">
        <f t="shared" si="1521"/>
        <v/>
      </c>
      <c r="AV1089" t="str">
        <f t="shared" si="1522"/>
        <v/>
      </c>
      <c r="AW1089" t="str" cm="1">
        <f t="array" ref="AW1089">IFERROR(IF(O1089&lt;&gt;"",O1089,IF(OR($S1089="",$T1089=""),"",IF(O1089&lt;&gt;"",O1089,IF($T1089&lt;&gt;"",_xlfn._xlws.FILTER(O:O,($BU:$BU=$BU1089)*($I:$I=$I1089)*($T:$T=$T1089)*($S:$S=_xlfn.MINIFS($S:$S,$T:$T,"="&amp;$T1089)),"")))))&amp;"",IF(O1089="","",""))&amp;""</f>
        <v/>
      </c>
      <c r="AX1089" t="str" cm="1">
        <f t="array" ref="AX1089">IFERROR(IF(P1089&lt;&gt;"",P1089,IF(OR($S1089="",$T1089=""),"",IF($T1089&lt;&gt;"",_xlfn._xlws.FILTER(P:P,($BU:$BU=$BU1089)*($I:$I=$I1089)*($T:$T=$T1089)*($S:$S=_xlfn.MINIFS($S:$S,$T:$T,"="&amp;$T1089)),""))))&amp;"",IF(P1089="","",""))&amp;""</f>
        <v/>
      </c>
      <c r="AY1089" t="str" cm="1">
        <f t="array" ref="AY1089">IFERROR(IF(Q1089&lt;&gt;"",Q1089,IF(OR($S1089="",$T1089=""),"",IF($T1089&lt;&gt;"",_xlfn._xlws.FILTER(Q:Q,($BU:$BU=$BU1089)*($I:$I=$I1089)*($T:$T=$T1089)*($S:$S=_xlfn.MINIFS($S:$S,$T:$T,"="&amp;$T1089)),""))))&amp;"",IF(Q1089="","",""))&amp;""</f>
        <v/>
      </c>
      <c r="AZ1089" t="str" cm="1">
        <f t="array" ref="AZ1089">IFERROR(IF(R1089&lt;&gt;"",R1089,IF(OR($S1089="",$T1089=""),"",IF($T1089&lt;&gt;"",_xlfn._xlws.FILTER(R:R,($BU:$BU=$BU1089)*($I:$I=$I1089)*($T:$T=$T1089)*($S:$S=_xlfn.MINIFS($S:$S,$T:$T,"="&amp;$T1089)),""))))&amp;"",IF(R1089="","",""))&amp;""</f>
        <v/>
      </c>
      <c r="BA1089" s="6">
        <f t="shared" si="1523"/>
        <v>98</v>
      </c>
      <c r="BB1089">
        <f t="shared" ref="BB1089:BD1089" si="1595">BB1088</f>
        <v>18987</v>
      </c>
      <c r="BC1089" t="str">
        <f t="shared" si="1595"/>
        <v>Velodrome</v>
      </c>
      <c r="BD1089" t="str">
        <f t="shared" si="1595"/>
        <v>Outlaws</v>
      </c>
      <c r="BE1089" t="s">
        <v>7</v>
      </c>
      <c r="BF1089" t="s">
        <v>192</v>
      </c>
      <c r="BI1089" cm="1">
        <f t="array" aca="1" ref="BI1089" ca="1">IFERROR(_xlfn._xlws.FILTER(shifts!A:A,(shifts!B:B=events!AD1089)*(shifts!AG:AG&gt;=events!BK1089)*(shifts!AH:AH&lt;=events!BL1089)),BI1088)</f>
        <v>40</v>
      </c>
      <c r="BJ1089" s="15">
        <f t="shared" si="1525"/>
        <v>0</v>
      </c>
      <c r="BK1089">
        <f t="shared" si="1526"/>
        <v>62</v>
      </c>
      <c r="BL1089">
        <f t="shared" si="1527"/>
        <v>62</v>
      </c>
      <c r="BM1089" s="15">
        <f>SUMIFS(BJ$2:BJ1089,K$2:K1089,"=Intermission")+SUMIFS(BJ$2:BJ1089,K$2:K1089,"=Timeout")</f>
        <v>0</v>
      </c>
      <c r="BN1089">
        <f t="shared" si="1528"/>
        <v>0</v>
      </c>
      <c r="BO1089" s="19">
        <f t="shared" si="1529"/>
        <v>1018</v>
      </c>
      <c r="BP1089">
        <f t="shared" si="1530"/>
        <v>1013</v>
      </c>
      <c r="BQ1089" s="17">
        <f t="shared" si="1531"/>
        <v>1018</v>
      </c>
      <c r="BR1089" t="str">
        <f t="shared" si="1532"/>
        <v>event_team_player_2</v>
      </c>
      <c r="BS1089">
        <f>COUNTIFS(S$3:S1089,"="&amp;S1089,AI$3:AI1089,"="&amp;AI1089)</f>
        <v>2</v>
      </c>
      <c r="BT1089" t="str">
        <f>IFERROR(VLOOKUP(BB1089&amp;BU1089&amp;X1089,game_rosters!U:W,3,FALSE),"")</f>
        <v>P100224</v>
      </c>
      <c r="BU1089" t="str">
        <f t="shared" si="1533"/>
        <v>Velodrome</v>
      </c>
    </row>
    <row r="1090" spans="1:73" x14ac:dyDescent="0.2">
      <c r="A1090" t="str">
        <f t="shared" si="1508"/>
        <v/>
      </c>
      <c r="I1090" s="44">
        <v>91</v>
      </c>
      <c r="O1090" t="s">
        <v>605</v>
      </c>
      <c r="R1090" s="51">
        <v>1</v>
      </c>
      <c r="S1090">
        <v>577</v>
      </c>
      <c r="T1090">
        <v>97</v>
      </c>
      <c r="X1090">
        <v>91</v>
      </c>
      <c r="AA1090">
        <f t="shared" si="1557"/>
        <v>1577</v>
      </c>
      <c r="AB1090">
        <f t="shared" si="1558"/>
        <v>9097</v>
      </c>
      <c r="AC1090">
        <f t="shared" ref="AC1090:AC1153" si="1596">IF(AB1090&lt;&gt;"",AB1090,S1090+1000)</f>
        <v>9097</v>
      </c>
      <c r="AD1090" s="6">
        <v>1</v>
      </c>
      <c r="AE1090" t="s">
        <v>943</v>
      </c>
      <c r="AF1090" t="s">
        <v>916</v>
      </c>
      <c r="AG1090" t="s">
        <v>756</v>
      </c>
      <c r="AH1090" t="s">
        <v>756</v>
      </c>
      <c r="AI1090" t="str">
        <f t="shared" si="1509"/>
        <v>o</v>
      </c>
      <c r="AJ1090" t="str">
        <f t="shared" si="1510"/>
        <v/>
      </c>
      <c r="AK1090" t="str">
        <f t="shared" si="1511"/>
        <v/>
      </c>
      <c r="AL1090" t="str">
        <f t="shared" si="1512"/>
        <v/>
      </c>
      <c r="AM1090" t="str">
        <f t="shared" si="1513"/>
        <v/>
      </c>
      <c r="AN1090" t="str">
        <f t="shared" si="1514"/>
        <v>Home</v>
      </c>
      <c r="AO1090" t="str">
        <f t="shared" si="1515"/>
        <v>h</v>
      </c>
      <c r="AP1090" t="str">
        <f t="shared" si="1516"/>
        <v/>
      </c>
      <c r="AQ1090" t="str">
        <f t="shared" si="1517"/>
        <v/>
      </c>
      <c r="AR1090" t="str">
        <f t="shared" si="1518"/>
        <v>Home</v>
      </c>
      <c r="AS1090" t="str">
        <f t="shared" si="1519"/>
        <v>h</v>
      </c>
      <c r="AT1090" t="str">
        <f t="shared" si="1520"/>
        <v>Defensive</v>
      </c>
      <c r="AU1090" t="str">
        <f t="shared" si="1521"/>
        <v/>
      </c>
      <c r="AV1090" t="str">
        <f t="shared" si="1522"/>
        <v/>
      </c>
      <c r="AW1090" t="str" cm="1">
        <f t="array" ref="AW1090">IFERROR(IF(O1090&lt;&gt;"",O1090,IF(OR($S1090="",$T1090=""),"",IF(O1090&lt;&gt;"",O1090,IF($T1090&lt;&gt;"",_xlfn._xlws.FILTER(O:O,($BU:$BU=$BU1090)*($I:$I=$I1090)*($T:$T=$T1090)*($S:$S=_xlfn.MINIFS($S:$S,$T:$T,"="&amp;$T1090)),"")))))&amp;"",IF(O1090="","",""))&amp;""</f>
        <v>Defensive_PlayPass-InShotPassLane</v>
      </c>
      <c r="AX1090" t="str" cm="1">
        <f t="array" ref="AX1090">IFERROR(IF(P1090&lt;&gt;"",P1090,IF(OR($S1090="",$T1090=""),"",IF($T1090&lt;&gt;"",_xlfn._xlws.FILTER(P:P,($BU:$BU=$BU1090)*($I:$I=$I1090)*($T:$T=$T1090)*($S:$S=_xlfn.MINIFS($S:$S,$T:$T,"="&amp;$T1090)),""))))&amp;"",IF(P1090="","",""))&amp;""</f>
        <v/>
      </c>
      <c r="AY1090" t="str" cm="1">
        <f t="array" ref="AY1090">IFERROR(IF(Q1090&lt;&gt;"",Q1090,IF(OR($S1090="",$T1090=""),"",IF($T1090&lt;&gt;"",_xlfn._xlws.FILTER(Q:Q,($BU:$BU=$BU1090)*($I:$I=$I1090)*($T:$T=$T1090)*($S:$S=_xlfn.MINIFS($S:$S,$T:$T,"="&amp;$T1090)),""))))&amp;"",IF(Q1090="","",""))&amp;""</f>
        <v/>
      </c>
      <c r="AZ1090" t="str" cm="1">
        <f t="array" ref="AZ1090">IFERROR(IF(R1090&lt;&gt;"",R1090,IF(OR($S1090="",$T1090=""),"",IF($T1090&lt;&gt;"",_xlfn._xlws.FILTER(R:R,($BU:$BU=$BU1090)*($I:$I=$I1090)*($T:$T=$T1090)*($S:$S=_xlfn.MINIFS($S:$S,$T:$T,"="&amp;$T1090)),""))))&amp;"",IF(R1090="","",""))&amp;""</f>
        <v>1</v>
      </c>
      <c r="BA1090" s="6">
        <f t="shared" si="1523"/>
        <v>98</v>
      </c>
      <c r="BB1090">
        <f t="shared" ref="BB1090:BD1090" si="1597">BB1089</f>
        <v>18987</v>
      </c>
      <c r="BC1090" t="str">
        <f t="shared" si="1597"/>
        <v>Velodrome</v>
      </c>
      <c r="BD1090" t="str">
        <f t="shared" si="1597"/>
        <v>Outlaws</v>
      </c>
      <c r="BE1090" t="s">
        <v>7</v>
      </c>
      <c r="BF1090" t="s">
        <v>192</v>
      </c>
      <c r="BI1090" cm="1">
        <f t="array" aca="1" ref="BI1090" ca="1">IFERROR(_xlfn._xlws.FILTER(shifts!A:A,(shifts!B:B=events!AD1090)*(shifts!AG:AG&gt;=events!BK1090)*(shifts!AH:AH&lt;=events!BL1090)),BI1089)</f>
        <v>40</v>
      </c>
      <c r="BJ1090" s="15">
        <f t="shared" si="1525"/>
        <v>0</v>
      </c>
      <c r="BK1090">
        <f t="shared" si="1526"/>
        <v>62</v>
      </c>
      <c r="BL1090">
        <f t="shared" si="1527"/>
        <v>62</v>
      </c>
      <c r="BM1090" s="15">
        <f>SUMIFS(BJ$2:BJ1090,K$2:K1090,"=Intermission")+SUMIFS(BJ$2:BJ1090,K$2:K1090,"=Timeout")</f>
        <v>0</v>
      </c>
      <c r="BN1090">
        <f t="shared" si="1528"/>
        <v>0</v>
      </c>
      <c r="BO1090" s="19">
        <f t="shared" si="1529"/>
        <v>1018</v>
      </c>
      <c r="BP1090">
        <f t="shared" si="1530"/>
        <v>1013</v>
      </c>
      <c r="BQ1090" s="17">
        <f t="shared" si="1531"/>
        <v>1018</v>
      </c>
      <c r="BR1090" t="str">
        <f t="shared" si="1532"/>
        <v>opp_team_player_1</v>
      </c>
      <c r="BS1090">
        <f>COUNTIFS(S$3:S1090,"="&amp;S1090,AI$3:AI1090,"="&amp;AI1090)</f>
        <v>1</v>
      </c>
      <c r="BT1090" t="str">
        <f>IFERROR(VLOOKUP(BB1090&amp;BU1090&amp;X1090,game_rosters!U:W,3,FALSE),"")</f>
        <v>P100232</v>
      </c>
      <c r="BU1090" t="str">
        <f t="shared" si="1533"/>
        <v>Outlaws</v>
      </c>
    </row>
    <row r="1091" spans="1:73" x14ac:dyDescent="0.2">
      <c r="A1091">
        <f t="shared" si="1508"/>
        <v>1</v>
      </c>
      <c r="I1091" s="44">
        <v>9</v>
      </c>
      <c r="K1091" t="s">
        <v>9</v>
      </c>
      <c r="L1091" t="s">
        <v>173</v>
      </c>
      <c r="M1091" t="s">
        <v>75</v>
      </c>
      <c r="R1091" s="51">
        <v>1</v>
      </c>
      <c r="S1091">
        <v>578</v>
      </c>
      <c r="T1091">
        <v>97</v>
      </c>
      <c r="W1091" t="s">
        <v>735</v>
      </c>
      <c r="X1091">
        <v>9</v>
      </c>
      <c r="Z1091">
        <v>1</v>
      </c>
      <c r="AA1091">
        <f t="shared" si="1557"/>
        <v>1578</v>
      </c>
      <c r="AB1091">
        <f t="shared" si="1558"/>
        <v>9097</v>
      </c>
      <c r="AC1091">
        <f t="shared" si="1596"/>
        <v>9097</v>
      </c>
      <c r="AD1091" s="6">
        <v>1</v>
      </c>
      <c r="AE1091" t="s">
        <v>943</v>
      </c>
      <c r="AF1091" t="s">
        <v>916</v>
      </c>
      <c r="AG1091" t="s">
        <v>756</v>
      </c>
      <c r="AH1091" t="s">
        <v>756</v>
      </c>
      <c r="AI1091" t="str">
        <f t="shared" si="1509"/>
        <v>e</v>
      </c>
      <c r="AJ1091" t="str">
        <f t="shared" si="1510"/>
        <v/>
      </c>
      <c r="AK1091" t="str">
        <f t="shared" si="1511"/>
        <v/>
      </c>
      <c r="AL1091" t="str">
        <f t="shared" si="1512"/>
        <v/>
      </c>
      <c r="AM1091" t="str">
        <f t="shared" si="1513"/>
        <v/>
      </c>
      <c r="AN1091" t="str">
        <f t="shared" si="1514"/>
        <v>Home</v>
      </c>
      <c r="AO1091" t="str">
        <f t="shared" si="1515"/>
        <v>h</v>
      </c>
      <c r="AP1091" t="str">
        <f t="shared" si="1516"/>
        <v/>
      </c>
      <c r="AQ1091" t="str">
        <f t="shared" si="1517"/>
        <v/>
      </c>
      <c r="AR1091" t="str">
        <f t="shared" si="1518"/>
        <v>Home</v>
      </c>
      <c r="AS1091" t="str">
        <f t="shared" si="1519"/>
        <v>h</v>
      </c>
      <c r="AT1091" t="str">
        <f t="shared" si="1520"/>
        <v>Offensive</v>
      </c>
      <c r="AU1091" t="str">
        <f t="shared" si="1521"/>
        <v/>
      </c>
      <c r="AV1091" t="str">
        <f t="shared" si="1522"/>
        <v/>
      </c>
      <c r="AW1091" t="str" cm="1">
        <f t="array" ref="AW1091">IFERROR(IF(O1091&lt;&gt;"",O1091,IF(OR($S1091="",$T1091=""),"",IF(O1091&lt;&gt;"",O1091,IF($T1091&lt;&gt;"",_xlfn._xlws.FILTER(O:O,($BU:$BU=$BU1091)*($I:$I=$I1091)*($T:$T=$T1091)*($S:$S=_xlfn.MINIFS($S:$S,$T:$T,"="&amp;$T1091)),"")))))&amp;"",IF(O1091="","",""))&amp;""</f>
        <v/>
      </c>
      <c r="AX1091" t="str" cm="1">
        <f t="array" ref="AX1091">IFERROR(IF(P1091&lt;&gt;"",P1091,IF(OR($S1091="",$T1091=""),"",IF($T1091&lt;&gt;"",_xlfn._xlws.FILTER(P:P,($BU:$BU=$BU1091)*($I:$I=$I1091)*($T:$T=$T1091)*($S:$S=_xlfn.MINIFS($S:$S,$T:$T,"="&amp;$T1091)),""))))&amp;"",IF(P1091="","",""))&amp;""</f>
        <v/>
      </c>
      <c r="AY1091" t="str" cm="1">
        <f t="array" ref="AY1091">IFERROR(IF(Q1091&lt;&gt;"",Q1091,IF(OR($S1091="",$T1091=""),"",IF($T1091&lt;&gt;"",_xlfn._xlws.FILTER(Q:Q,($BU:$BU=$BU1091)*($I:$I=$I1091)*($T:$T=$T1091)*($S:$S=_xlfn.MINIFS($S:$S,$T:$T,"="&amp;$T1091)),""))))&amp;"",IF(Q1091="","",""))&amp;""</f>
        <v/>
      </c>
      <c r="AZ1091" t="str" cm="1">
        <f t="array" ref="AZ1091">IFERROR(IF(R1091&lt;&gt;"",R1091,IF(OR($S1091="",$T1091=""),"",IF($T1091&lt;&gt;"",_xlfn._xlws.FILTER(R:R,($BU:$BU=$BU1091)*($I:$I=$I1091)*($T:$T=$T1091)*($S:$S=_xlfn.MINIFS($S:$S,$T:$T,"="&amp;$T1091)),""))))&amp;"",IF(R1091="","",""))&amp;""</f>
        <v>1</v>
      </c>
      <c r="BA1091" s="6">
        <f t="shared" si="1523"/>
        <v>98</v>
      </c>
      <c r="BB1091">
        <f t="shared" ref="BB1091:BD1091" si="1598">BB1090</f>
        <v>18987</v>
      </c>
      <c r="BC1091" t="str">
        <f t="shared" si="1598"/>
        <v>Velodrome</v>
      </c>
      <c r="BD1091" t="str">
        <f t="shared" si="1598"/>
        <v>Outlaws</v>
      </c>
      <c r="BE1091" t="s">
        <v>9</v>
      </c>
      <c r="BF1091" t="s">
        <v>173</v>
      </c>
      <c r="BI1091" cm="1">
        <f t="array" aca="1" ref="BI1091" ca="1">IFERROR(_xlfn._xlws.FILTER(shifts!A:A,(shifts!B:B=events!AD1091)*(shifts!AG:AG&gt;=events!BK1091)*(shifts!AH:AH&lt;=events!BL1091)),BI1090)</f>
        <v>40</v>
      </c>
      <c r="BJ1091" s="15">
        <f t="shared" si="1525"/>
        <v>0</v>
      </c>
      <c r="BK1091">
        <f t="shared" si="1526"/>
        <v>62</v>
      </c>
      <c r="BL1091">
        <f t="shared" si="1527"/>
        <v>62</v>
      </c>
      <c r="BM1091" s="15">
        <f>SUMIFS(BJ$2:BJ1091,K$2:K1091,"=Intermission")+SUMIFS(BJ$2:BJ1091,K$2:K1091,"=Timeout")</f>
        <v>0</v>
      </c>
      <c r="BN1091">
        <f t="shared" si="1528"/>
        <v>0</v>
      </c>
      <c r="BO1091" s="19">
        <f t="shared" si="1529"/>
        <v>1018</v>
      </c>
      <c r="BP1091">
        <f t="shared" si="1530"/>
        <v>1013</v>
      </c>
      <c r="BQ1091" s="17">
        <f t="shared" si="1531"/>
        <v>1018</v>
      </c>
      <c r="BR1091" t="str">
        <f t="shared" si="1532"/>
        <v>event_team_player_1</v>
      </c>
      <c r="BS1091">
        <f>COUNTIFS(S$3:S1091,"="&amp;S1091,AI$3:AI1091,"="&amp;AI1091)</f>
        <v>1</v>
      </c>
      <c r="BT1091" t="str">
        <f>IFERROR(VLOOKUP(BB1091&amp;BU1091&amp;X1091,game_rosters!U:W,3,FALSE),"")</f>
        <v>P100105</v>
      </c>
      <c r="BU1091" t="str">
        <f t="shared" si="1533"/>
        <v>Velodrome</v>
      </c>
    </row>
    <row r="1092" spans="1:73" x14ac:dyDescent="0.2">
      <c r="A1092" t="str">
        <f t="shared" si="1508"/>
        <v/>
      </c>
      <c r="I1092" s="44">
        <v>91</v>
      </c>
      <c r="O1092" t="s">
        <v>606</v>
      </c>
      <c r="R1092" s="51">
        <v>1</v>
      </c>
      <c r="S1092">
        <v>578</v>
      </c>
      <c r="T1092">
        <v>97</v>
      </c>
      <c r="X1092">
        <v>91</v>
      </c>
      <c r="AA1092">
        <f t="shared" si="1557"/>
        <v>1578</v>
      </c>
      <c r="AB1092">
        <f t="shared" si="1558"/>
        <v>9097</v>
      </c>
      <c r="AC1092">
        <f t="shared" si="1596"/>
        <v>9097</v>
      </c>
      <c r="AD1092" s="6">
        <v>1</v>
      </c>
      <c r="AE1092" t="s">
        <v>943</v>
      </c>
      <c r="AF1092" t="s">
        <v>916</v>
      </c>
      <c r="AG1092" t="s">
        <v>756</v>
      </c>
      <c r="AH1092" t="s">
        <v>756</v>
      </c>
      <c r="AI1092" t="str">
        <f t="shared" si="1509"/>
        <v>o</v>
      </c>
      <c r="AJ1092" t="str">
        <f t="shared" si="1510"/>
        <v/>
      </c>
      <c r="AK1092" t="str">
        <f t="shared" si="1511"/>
        <v/>
      </c>
      <c r="AL1092" t="str">
        <f t="shared" si="1512"/>
        <v/>
      </c>
      <c r="AM1092" t="str">
        <f t="shared" si="1513"/>
        <v/>
      </c>
      <c r="AN1092" t="str">
        <f t="shared" si="1514"/>
        <v>Home</v>
      </c>
      <c r="AO1092" t="str">
        <f t="shared" si="1515"/>
        <v>h</v>
      </c>
      <c r="AP1092" t="str">
        <f t="shared" si="1516"/>
        <v/>
      </c>
      <c r="AQ1092" t="str">
        <f t="shared" si="1517"/>
        <v/>
      </c>
      <c r="AR1092" t="str">
        <f t="shared" si="1518"/>
        <v>Home</v>
      </c>
      <c r="AS1092" t="str">
        <f t="shared" si="1519"/>
        <v>h</v>
      </c>
      <c r="AT1092" t="str">
        <f t="shared" si="1520"/>
        <v>Defensive</v>
      </c>
      <c r="AU1092" t="str">
        <f t="shared" si="1521"/>
        <v/>
      </c>
      <c r="AV1092" t="str">
        <f t="shared" si="1522"/>
        <v/>
      </c>
      <c r="AW1092" t="str" cm="1">
        <f t="array" ref="AW1092">IFERROR(IF(O1092&lt;&gt;"",O1092,IF(OR($S1092="",$T1092=""),"",IF(O1092&lt;&gt;"",O1092,IF($T1092&lt;&gt;"",_xlfn._xlws.FILTER(O:O,($BU:$BU=$BU1092)*($I:$I=$I1092)*($T:$T=$T1092)*($S:$S=_xlfn.MINIFS($S:$S,$T:$T,"="&amp;$T1092)),"")))))&amp;"",IF(O1092="","",""))&amp;""</f>
        <v>Defensive_PlayPass-PassIntercepted</v>
      </c>
      <c r="AX1092" t="str" cm="1">
        <f t="array" ref="AX1092">IFERROR(IF(P1092&lt;&gt;"",P1092,IF(OR($S1092="",$T1092=""),"",IF($T1092&lt;&gt;"",_xlfn._xlws.FILTER(P:P,($BU:$BU=$BU1092)*($I:$I=$I1092)*($T:$T=$T1092)*($S:$S=_xlfn.MINIFS($S:$S,$T:$T,"="&amp;$T1092)),""))))&amp;"",IF(P1092="","",""))&amp;""</f>
        <v/>
      </c>
      <c r="AY1092" t="str" cm="1">
        <f t="array" ref="AY1092">IFERROR(IF(Q1092&lt;&gt;"",Q1092,IF(OR($S1092="",$T1092=""),"",IF($T1092&lt;&gt;"",_xlfn._xlws.FILTER(Q:Q,($BU:$BU=$BU1092)*($I:$I=$I1092)*($T:$T=$T1092)*($S:$S=_xlfn.MINIFS($S:$S,$T:$T,"="&amp;$T1092)),""))))&amp;"",IF(Q1092="","",""))&amp;""</f>
        <v/>
      </c>
      <c r="AZ1092" t="str" cm="1">
        <f t="array" ref="AZ1092">IFERROR(IF(R1092&lt;&gt;"",R1092,IF(OR($S1092="",$T1092=""),"",IF($T1092&lt;&gt;"",_xlfn._xlws.FILTER(R:R,($BU:$BU=$BU1092)*($I:$I=$I1092)*($T:$T=$T1092)*($S:$S=_xlfn.MINIFS($S:$S,$T:$T,"="&amp;$T1092)),""))))&amp;"",IF(R1092="","",""))&amp;""</f>
        <v>1</v>
      </c>
      <c r="BA1092" s="6">
        <f t="shared" si="1523"/>
        <v>98</v>
      </c>
      <c r="BB1092">
        <f t="shared" ref="BB1092:BD1092" si="1599">BB1091</f>
        <v>18987</v>
      </c>
      <c r="BC1092" t="str">
        <f t="shared" si="1599"/>
        <v>Velodrome</v>
      </c>
      <c r="BD1092" t="str">
        <f t="shared" si="1599"/>
        <v>Outlaws</v>
      </c>
      <c r="BE1092" t="s">
        <v>9</v>
      </c>
      <c r="BF1092" t="s">
        <v>173</v>
      </c>
      <c r="BI1092" cm="1">
        <f t="array" aca="1" ref="BI1092" ca="1">IFERROR(_xlfn._xlws.FILTER(shifts!A:A,(shifts!B:B=events!AD1092)*(shifts!AG:AG&gt;=events!BK1092)*(shifts!AH:AH&lt;=events!BL1092)),BI1091)</f>
        <v>40</v>
      </c>
      <c r="BJ1092" s="15">
        <f t="shared" si="1525"/>
        <v>0</v>
      </c>
      <c r="BK1092">
        <f t="shared" si="1526"/>
        <v>62</v>
      </c>
      <c r="BL1092">
        <f t="shared" si="1527"/>
        <v>62</v>
      </c>
      <c r="BM1092" s="15">
        <f>SUMIFS(BJ$2:BJ1092,K$2:K1092,"=Intermission")+SUMIFS(BJ$2:BJ1092,K$2:K1092,"=Timeout")</f>
        <v>0</v>
      </c>
      <c r="BN1092">
        <f t="shared" si="1528"/>
        <v>0</v>
      </c>
      <c r="BO1092" s="19">
        <f t="shared" si="1529"/>
        <v>1018</v>
      </c>
      <c r="BP1092">
        <f t="shared" si="1530"/>
        <v>1013</v>
      </c>
      <c r="BQ1092" s="17">
        <f t="shared" si="1531"/>
        <v>1018</v>
      </c>
      <c r="BR1092" t="str">
        <f t="shared" si="1532"/>
        <v>opp_team_player_1</v>
      </c>
      <c r="BS1092">
        <f>COUNTIFS(S$3:S1092,"="&amp;S1092,AI$3:AI1092,"="&amp;AI1092)</f>
        <v>1</v>
      </c>
      <c r="BT1092" t="str">
        <f>IFERROR(VLOOKUP(BB1092&amp;BU1092&amp;X1092,game_rosters!U:W,3,FALSE),"")</f>
        <v>P100232</v>
      </c>
      <c r="BU1092" t="str">
        <f t="shared" si="1533"/>
        <v>Outlaws</v>
      </c>
    </row>
    <row r="1093" spans="1:73" x14ac:dyDescent="0.2">
      <c r="A1093">
        <f t="shared" ref="A1093:A1156" si="1600">IF(K1093&lt;&gt;"",1,IF(D1093="x","x",""))</f>
        <v>1</v>
      </c>
      <c r="I1093" s="44">
        <v>42</v>
      </c>
      <c r="K1093" t="s">
        <v>13</v>
      </c>
      <c r="L1093" t="s">
        <v>587</v>
      </c>
      <c r="N1093" t="s">
        <v>594</v>
      </c>
      <c r="O1093" t="s">
        <v>618</v>
      </c>
      <c r="P1093" t="s">
        <v>614</v>
      </c>
      <c r="Q1093" t="s">
        <v>594</v>
      </c>
      <c r="S1093">
        <v>579</v>
      </c>
      <c r="T1093">
        <v>98</v>
      </c>
      <c r="W1093" t="s">
        <v>735</v>
      </c>
      <c r="X1093">
        <v>42</v>
      </c>
      <c r="Z1093">
        <v>1</v>
      </c>
      <c r="AA1093">
        <f t="shared" si="1557"/>
        <v>1579</v>
      </c>
      <c r="AB1093">
        <f t="shared" si="1558"/>
        <v>9098</v>
      </c>
      <c r="AC1093">
        <f t="shared" si="1596"/>
        <v>9098</v>
      </c>
      <c r="AD1093" s="6">
        <v>1</v>
      </c>
      <c r="AE1093" t="s">
        <v>742</v>
      </c>
      <c r="AF1093" t="s">
        <v>938</v>
      </c>
      <c r="AG1093" t="s">
        <v>756</v>
      </c>
      <c r="AH1093" t="s">
        <v>756</v>
      </c>
      <c r="AI1093" t="str">
        <f t="shared" ref="AI1093:AI1156" si="1601">IF(Z1093="x","",IF(Z1093=1,"e","o"))</f>
        <v>e</v>
      </c>
      <c r="AJ1093" t="str">
        <f t="shared" ref="AJ1093:AJ1156" si="1602">IF($J1093&lt;&gt;"",$J1093,IF($AC1093=$AC1092,AJ1092,""))</f>
        <v/>
      </c>
      <c r="AK1093" t="str">
        <f t="shared" ref="AK1093:AK1156" si="1603">IF($J1093&lt;&gt;"",$J1093,IF($AC1093=$AC1092,AK1092,""))</f>
        <v/>
      </c>
      <c r="AL1093" t="str">
        <f t="shared" ref="AL1093:AL1156" si="1604">IF($W1093="","",IF($AJ1093="","",IF($W1093="h",$AJ1093,IF($AJ1093="n","n",IF(AND($W1093="a",$AJ1093="d"),"o",IF(AND($W1093="a",$AJ1093="o"),"d"))))))</f>
        <v/>
      </c>
      <c r="AM1093" t="str">
        <f t="shared" ref="AM1093:AM1156" si="1605">IF($W1093="","",IF(J1093="","",IF(AL1093="n","n",IF(AL1093="d","o",IF(AL1093="o","d","")))))</f>
        <v/>
      </c>
      <c r="AN1093" t="str">
        <f t="shared" ref="AN1093:AN1156" si="1606">IF(AO1093="H","Home",IF(AO1093="A","Away",""))</f>
        <v>Home</v>
      </c>
      <c r="AO1093" t="str">
        <f t="shared" ref="AO1093:AO1156" si="1607">IF($W1093&lt;&gt;"",$W1093,IF($AC1093=$AC1092,AO1092,""))</f>
        <v>h</v>
      </c>
      <c r="AP1093" t="str">
        <f t="shared" ref="AP1093:AP1156" si="1608">IF(AL1093&lt;&gt;"",AL1093,IF($AC1093=$AC1092,AP1092,""))</f>
        <v/>
      </c>
      <c r="AQ1093" t="str">
        <f t="shared" ref="AQ1093:AQ1156" si="1609">IF(AM1093&lt;&gt;"",AM1093,IF($AC1093=$AC1092,AQ1092,""))</f>
        <v/>
      </c>
      <c r="AR1093" t="str">
        <f t="shared" ref="AR1093:AR1156" si="1610">IF(AN1093&lt;&gt;"",AN1093,IF($AC1093=$AC1092,AR1092,""))</f>
        <v>Home</v>
      </c>
      <c r="AS1093" t="str">
        <f t="shared" ref="AS1093:AS1156" si="1611">IF(AO1093&lt;&gt;"",AO1093,IF($AC1093=$AC1092,AS1092,""))</f>
        <v>h</v>
      </c>
      <c r="AT1093" t="str">
        <f t="shared" ref="AT1093:AT1156" si="1612">IF(AND(AI1093="e",OR(BE1093="Save",BF1093="Turnover_Takeaway",BF1093="Play_Defensive")),"Defensive",IF(AND(AI1093="o",OR(BE1093="Save",BF1093="Turnover_Takeaway",BF1093="Play_Defensive")),"Offensive",IF(OR(BE1093="Deadice",BE1093="Stoppage",BE1093="Intermission"),"",IF(AI1093="e","Offensive",IF(AI1093="o","Defensive","")))))</f>
        <v>Offensive</v>
      </c>
      <c r="AU1093" t="str">
        <f t="shared" ref="AU1093:AU1156" si="1613">IF(U1093&lt;&gt;"",U1093+5000,"")</f>
        <v/>
      </c>
      <c r="AV1093" t="str">
        <f t="shared" ref="AV1093:AV1156" si="1614">IF(V1093&lt;&gt;"",V1093+6000,"")</f>
        <v/>
      </c>
      <c r="AW1093" t="str" cm="1">
        <f t="array" ref="AW1093">IFERROR(IF(O1093&lt;&gt;"",O1093,IF(OR($S1093="",$T1093=""),"",IF(O1093&lt;&gt;"",O1093,IF($T1093&lt;&gt;"",_xlfn._xlws.FILTER(O:O,($BU:$BU=$BU1093)*($I:$I=$I1093)*($T:$T=$T1093)*($S:$S=_xlfn.MINIFS($S:$S,$T:$T,"="&amp;$T1093)),"")))))&amp;"",IF(O1093="","",""))&amp;""</f>
        <v>OffensivePlay_Zone-PuckRecoveryTurnover</v>
      </c>
      <c r="AX1093" t="str" cm="1">
        <f t="array" ref="AX1093">IFERROR(IF(P1093&lt;&gt;"",P1093,IF(OR($S1093="",$T1093=""),"",IF($T1093&lt;&gt;"",_xlfn._xlws.FILTER(P:P,($BU:$BU=$BU1093)*($I:$I=$I1093)*($T:$T=$T1093)*($S:$S=_xlfn.MINIFS($S:$S,$T:$T,"="&amp;$T1093)),""))))&amp;"",IF(P1093="","",""))&amp;""</f>
        <v>Defensive_Zone-AttemptedBreakOutClear</v>
      </c>
      <c r="AY1093" t="str" cm="1">
        <f t="array" ref="AY1093">IFERROR(IF(Q1093&lt;&gt;"",Q1093,IF(OR($S1093="",$T1093=""),"",IF($T1093&lt;&gt;"",_xlfn._xlws.FILTER(Q:Q,($BU:$BU=$BU1093)*($I:$I=$I1093)*($T:$T=$T1093)*($S:$S=_xlfn.MINIFS($S:$S,$T:$T,"="&amp;$T1093)),""))))&amp;"",IF(Q1093="","",""))&amp;""</f>
        <v>u</v>
      </c>
      <c r="AZ1093" t="str" cm="1">
        <f t="array" ref="AZ1093">IFERROR(IF(R1093&lt;&gt;"",R1093,IF(OR($S1093="",$T1093=""),"",IF($T1093&lt;&gt;"",_xlfn._xlws.FILTER(R:R,($BU:$BU=$BU1093)*($I:$I=$I1093)*($T:$T=$T1093)*($S:$S=_xlfn.MINIFS($S:$S,$T:$T,"="&amp;$T1093)),""))))&amp;"",IF(R1093="","",""))&amp;""</f>
        <v/>
      </c>
      <c r="BA1093" s="6">
        <f t="shared" ref="BA1093:BA1156" si="1615">IF(OR(L1093="Zone_Entry",L1093="Zone_Exit"),BA1092+1,BA1092)</f>
        <v>98</v>
      </c>
      <c r="BB1093">
        <f t="shared" ref="BB1093:BD1093" si="1616">BB1092</f>
        <v>18987</v>
      </c>
      <c r="BC1093" t="str">
        <f t="shared" si="1616"/>
        <v>Velodrome</v>
      </c>
      <c r="BD1093" t="str">
        <f t="shared" si="1616"/>
        <v>Outlaws</v>
      </c>
      <c r="BE1093" t="s">
        <v>13</v>
      </c>
      <c r="BF1093" t="s">
        <v>587</v>
      </c>
      <c r="BI1093" cm="1">
        <f t="array" aca="1" ref="BI1093" ca="1">IFERROR(_xlfn._xlws.FILTER(shifts!A:A,(shifts!B:B=events!AD1093)*(shifts!AG:AG&gt;=events!BK1093)*(shifts!AH:AH&lt;=events!BL1093)),BI1092)</f>
        <v>40</v>
      </c>
      <c r="BJ1093" s="15">
        <f t="shared" ref="BJ1093:BJ1156" si="1617">IF(AND(AG1093="",AH1093=""),0,((AE1093*60)+AF1093)-((AG1093*60)+AH1093))</f>
        <v>0</v>
      </c>
      <c r="BK1093">
        <f t="shared" ref="BK1093:BK1156" si="1618">(AE1093*60)+AF1093</f>
        <v>58</v>
      </c>
      <c r="BL1093">
        <f t="shared" ref="BL1093:BL1156" si="1619">IF(AND(AG1093="",AH1093=""),BK1093,((AG1093*60)+AH1093))</f>
        <v>58</v>
      </c>
      <c r="BM1093" s="15">
        <f>SUMIFS(BJ$2:BJ1093,K$2:K1093,"=Intermission")+SUMIFS(BJ$2:BJ1093,K$2:K1093,"=Timeout")</f>
        <v>0</v>
      </c>
      <c r="BN1093">
        <f t="shared" ref="BN1093:BN1156" si="1620">IF(AD1093=1,0,IF(AD1093=2,1080+BM1093,IF(AD1093=3,(1080*2)+BM1093,0)))</f>
        <v>0</v>
      </c>
      <c r="BO1093" s="19">
        <f t="shared" ref="BO1093:BO1156" si="1621">IF(K1093="Intermission",BO1092,((1080)-((AE1093*60)+AF1093))+BN1093)</f>
        <v>1022</v>
      </c>
      <c r="BP1093">
        <f t="shared" ref="BP1093:BP1156" si="1622">IF(BO1093&lt;5,0,BO1093-5)</f>
        <v>1017</v>
      </c>
      <c r="BQ1093" s="17">
        <f t="shared" ref="BQ1093:BQ1156" si="1623">BP1093+BJ1093+5</f>
        <v>1022</v>
      </c>
      <c r="BR1093" t="str">
        <f t="shared" ref="BR1093:BR1156" si="1624">IF(AI1093="e","event_team_player_"&amp;BS1093,IF(AI1093="o","opp_team_player_"&amp;BS1093,""))</f>
        <v>event_team_player_1</v>
      </c>
      <c r="BS1093">
        <f>COUNTIFS(S$3:S1093,"="&amp;S1093,AI$3:AI1093,"="&amp;AI1093)</f>
        <v>1</v>
      </c>
      <c r="BT1093" t="str">
        <f>IFERROR(VLOOKUP(BB1093&amp;BU1093&amp;X1093,game_rosters!U:W,3,FALSE),"")</f>
        <v>P100201</v>
      </c>
      <c r="BU1093" t="str">
        <f t="shared" ref="BU1093:BU1156" si="1625">IF(AR1093="","",IF(AND(AR1093="Away",AI1093="e"),BD1093,IF(AND(AR1093="Home",AI1093="e"),BC1093,IF(AND(AR1093="Away",AI1093="o"),BC1093,IF(AND(AR1093="Home",AI1093="o"),BD1093)))))</f>
        <v>Velodrome</v>
      </c>
    </row>
    <row r="1094" spans="1:73" x14ac:dyDescent="0.2">
      <c r="A1094">
        <f t="shared" si="1600"/>
        <v>1</v>
      </c>
      <c r="I1094" s="44">
        <v>42</v>
      </c>
      <c r="K1094" t="s">
        <v>9</v>
      </c>
      <c r="L1094" t="s">
        <v>173</v>
      </c>
      <c r="M1094" t="s">
        <v>365</v>
      </c>
      <c r="S1094">
        <v>580</v>
      </c>
      <c r="T1094">
        <v>98</v>
      </c>
      <c r="W1094" t="s">
        <v>735</v>
      </c>
      <c r="X1094">
        <v>42</v>
      </c>
      <c r="Z1094">
        <v>1</v>
      </c>
      <c r="AA1094">
        <f t="shared" si="1557"/>
        <v>1580</v>
      </c>
      <c r="AB1094">
        <f t="shared" si="1558"/>
        <v>9098</v>
      </c>
      <c r="AC1094">
        <f t="shared" si="1596"/>
        <v>9098</v>
      </c>
      <c r="AD1094" s="6">
        <v>1</v>
      </c>
      <c r="AE1094" t="s">
        <v>742</v>
      </c>
      <c r="AF1094" t="s">
        <v>938</v>
      </c>
      <c r="AG1094" t="s">
        <v>756</v>
      </c>
      <c r="AH1094" t="s">
        <v>756</v>
      </c>
      <c r="AI1094" t="str">
        <f t="shared" si="1601"/>
        <v>e</v>
      </c>
      <c r="AJ1094" t="str">
        <f t="shared" si="1602"/>
        <v/>
      </c>
      <c r="AK1094" t="str">
        <f t="shared" si="1603"/>
        <v/>
      </c>
      <c r="AL1094" t="str">
        <f t="shared" si="1604"/>
        <v/>
      </c>
      <c r="AM1094" t="str">
        <f t="shared" si="1605"/>
        <v/>
      </c>
      <c r="AN1094" t="str">
        <f t="shared" si="1606"/>
        <v>Home</v>
      </c>
      <c r="AO1094" t="str">
        <f t="shared" si="1607"/>
        <v>h</v>
      </c>
      <c r="AP1094" t="str">
        <f t="shared" si="1608"/>
        <v/>
      </c>
      <c r="AQ1094" t="str">
        <f t="shared" si="1609"/>
        <v/>
      </c>
      <c r="AR1094" t="str">
        <f t="shared" si="1610"/>
        <v>Home</v>
      </c>
      <c r="AS1094" t="str">
        <f t="shared" si="1611"/>
        <v>h</v>
      </c>
      <c r="AT1094" t="str">
        <f t="shared" si="1612"/>
        <v>Offensive</v>
      </c>
      <c r="AU1094" t="str">
        <f t="shared" si="1613"/>
        <v/>
      </c>
      <c r="AV1094" t="str">
        <f t="shared" si="1614"/>
        <v/>
      </c>
      <c r="AW1094" t="str" cm="1">
        <f t="array" ref="AW1094">IFERROR(IF(O1094&lt;&gt;"",O1094,IF(OR($S1094="",$T1094=""),"",IF(O1094&lt;&gt;"",O1094,IF($T1094&lt;&gt;"",_xlfn._xlws.FILTER(O:O,($BU:$BU=$BU1094)*($I:$I=$I1094)*($T:$T=$T1094)*($S:$S=_xlfn.MINIFS($S:$S,$T:$T,"="&amp;$T1094)),"")))))&amp;"",IF(O1094="","",""))&amp;""</f>
        <v>OffensivePlay_Zone-PuckRecoveryTurnover</v>
      </c>
      <c r="AX1094" t="str" cm="1">
        <f t="array" ref="AX1094">IFERROR(IF(P1094&lt;&gt;"",P1094,IF(OR($S1094="",$T1094=""),"",IF($T1094&lt;&gt;"",_xlfn._xlws.FILTER(P:P,($BU:$BU=$BU1094)*($I:$I=$I1094)*($T:$T=$T1094)*($S:$S=_xlfn.MINIFS($S:$S,$T:$T,"="&amp;$T1094)),""))))&amp;"",IF(P1094="","",""))&amp;""</f>
        <v>Defensive_Zone-AttemptedBreakOutClear</v>
      </c>
      <c r="AY1094" t="str" cm="1">
        <f t="array" ref="AY1094">IFERROR(IF(Q1094&lt;&gt;"",Q1094,IF(OR($S1094="",$T1094=""),"",IF($T1094&lt;&gt;"",_xlfn._xlws.FILTER(Q:Q,($BU:$BU=$BU1094)*($I:$I=$I1094)*($T:$T=$T1094)*($S:$S=_xlfn.MINIFS($S:$S,$T:$T,"="&amp;$T1094)),""))))&amp;"",IF(Q1094="","",""))&amp;""</f>
        <v>u</v>
      </c>
      <c r="AZ1094" t="str" cm="1">
        <f t="array" ref="AZ1094">IFERROR(IF(R1094&lt;&gt;"",R1094,IF(OR($S1094="",$T1094=""),"",IF($T1094&lt;&gt;"",_xlfn._xlws.FILTER(R:R,($BU:$BU=$BU1094)*($I:$I=$I1094)*($T:$T=$T1094)*($S:$S=_xlfn.MINIFS($S:$S,$T:$T,"="&amp;$T1094)),""))))&amp;"",IF(R1094="","",""))&amp;""</f>
        <v/>
      </c>
      <c r="BA1094" s="6">
        <f t="shared" si="1615"/>
        <v>98</v>
      </c>
      <c r="BB1094">
        <f t="shared" ref="BB1094:BD1094" si="1626">BB1093</f>
        <v>18987</v>
      </c>
      <c r="BC1094" t="str">
        <f t="shared" si="1626"/>
        <v>Velodrome</v>
      </c>
      <c r="BD1094" t="str">
        <f t="shared" si="1626"/>
        <v>Outlaws</v>
      </c>
      <c r="BE1094" t="s">
        <v>9</v>
      </c>
      <c r="BF1094" t="s">
        <v>173</v>
      </c>
      <c r="BI1094" cm="1">
        <f t="array" aca="1" ref="BI1094" ca="1">IFERROR(_xlfn._xlws.FILTER(shifts!A:A,(shifts!B:B=events!AD1094)*(shifts!AG:AG&gt;=events!BK1094)*(shifts!AH:AH&lt;=events!BL1094)),BI1093)</f>
        <v>40</v>
      </c>
      <c r="BJ1094" s="15">
        <f t="shared" si="1617"/>
        <v>0</v>
      </c>
      <c r="BK1094">
        <f t="shared" si="1618"/>
        <v>58</v>
      </c>
      <c r="BL1094">
        <f t="shared" si="1619"/>
        <v>58</v>
      </c>
      <c r="BM1094" s="15">
        <f>SUMIFS(BJ$2:BJ1094,K$2:K1094,"=Intermission")+SUMIFS(BJ$2:BJ1094,K$2:K1094,"=Timeout")</f>
        <v>0</v>
      </c>
      <c r="BN1094">
        <f t="shared" si="1620"/>
        <v>0</v>
      </c>
      <c r="BO1094" s="19">
        <f t="shared" si="1621"/>
        <v>1022</v>
      </c>
      <c r="BP1094">
        <f t="shared" si="1622"/>
        <v>1017</v>
      </c>
      <c r="BQ1094" s="17">
        <f t="shared" si="1623"/>
        <v>1022</v>
      </c>
      <c r="BR1094" t="str">
        <f t="shared" si="1624"/>
        <v>event_team_player_1</v>
      </c>
      <c r="BS1094">
        <f>COUNTIFS(S$3:S1094,"="&amp;S1094,AI$3:AI1094,"="&amp;AI1094)</f>
        <v>1</v>
      </c>
      <c r="BT1094" t="str">
        <f>IFERROR(VLOOKUP(BB1094&amp;BU1094&amp;X1094,game_rosters!U:W,3,FALSE),"")</f>
        <v>P100201</v>
      </c>
      <c r="BU1094" t="str">
        <f t="shared" si="1625"/>
        <v>Velodrome</v>
      </c>
    </row>
    <row r="1095" spans="1:73" x14ac:dyDescent="0.2">
      <c r="A1095">
        <f t="shared" si="1600"/>
        <v>1</v>
      </c>
      <c r="I1095" s="44">
        <v>25</v>
      </c>
      <c r="K1095" t="s">
        <v>238</v>
      </c>
      <c r="L1095" t="s">
        <v>193</v>
      </c>
      <c r="M1095" t="s">
        <v>91</v>
      </c>
      <c r="N1095" t="s">
        <v>595</v>
      </c>
      <c r="S1095">
        <v>581</v>
      </c>
      <c r="T1095" t="s">
        <v>756</v>
      </c>
      <c r="W1095" t="s">
        <v>731</v>
      </c>
      <c r="X1095">
        <v>25</v>
      </c>
      <c r="Z1095">
        <v>1</v>
      </c>
      <c r="AA1095">
        <f t="shared" si="1557"/>
        <v>1581</v>
      </c>
      <c r="AB1095" t="str">
        <f t="shared" si="1558"/>
        <v/>
      </c>
      <c r="AC1095">
        <f t="shared" si="1596"/>
        <v>1581</v>
      </c>
      <c r="AD1095" s="6">
        <v>1</v>
      </c>
      <c r="AE1095" t="s">
        <v>742</v>
      </c>
      <c r="AF1095" t="s">
        <v>733</v>
      </c>
      <c r="AG1095" t="s">
        <v>756</v>
      </c>
      <c r="AH1095" t="s">
        <v>756</v>
      </c>
      <c r="AI1095" t="str">
        <f t="shared" si="1601"/>
        <v>e</v>
      </c>
      <c r="AJ1095" t="str">
        <f t="shared" si="1602"/>
        <v/>
      </c>
      <c r="AK1095" t="str">
        <f t="shared" si="1603"/>
        <v/>
      </c>
      <c r="AL1095" t="str">
        <f t="shared" si="1604"/>
        <v/>
      </c>
      <c r="AM1095" t="str">
        <f t="shared" si="1605"/>
        <v/>
      </c>
      <c r="AN1095" t="str">
        <f t="shared" si="1606"/>
        <v>Away</v>
      </c>
      <c r="AO1095" t="str">
        <f t="shared" si="1607"/>
        <v>a</v>
      </c>
      <c r="AP1095" t="str">
        <f t="shared" si="1608"/>
        <v/>
      </c>
      <c r="AQ1095" t="str">
        <f t="shared" si="1609"/>
        <v/>
      </c>
      <c r="AR1095" t="str">
        <f t="shared" si="1610"/>
        <v>Away</v>
      </c>
      <c r="AS1095" t="str">
        <f t="shared" si="1611"/>
        <v>a</v>
      </c>
      <c r="AT1095" t="str">
        <f t="shared" si="1612"/>
        <v>Offensive</v>
      </c>
      <c r="AU1095" t="str">
        <f t="shared" si="1613"/>
        <v/>
      </c>
      <c r="AV1095" t="str">
        <f t="shared" si="1614"/>
        <v/>
      </c>
      <c r="AW1095" t="str" cm="1">
        <f t="array" ref="AW1095">IFERROR(IF(O1095&lt;&gt;"",O1095,IF(OR($S1095="",$T1095=""),"",IF(O1095&lt;&gt;"",O1095,IF($T1095&lt;&gt;"",_xlfn._xlws.FILTER(O:O,($BU:$BU=$BU1095)*($I:$I=$I1095)*($T:$T=$T1095)*($S:$S=_xlfn.MINIFS($S:$S,$T:$T,"="&amp;$T1095)),"")))))&amp;"",IF(O1095="","",""))&amp;""</f>
        <v/>
      </c>
      <c r="AX1095" t="str" cm="1">
        <f t="array" ref="AX1095">IFERROR(IF(P1095&lt;&gt;"",P1095,IF(OR($S1095="",$T1095=""),"",IF($T1095&lt;&gt;"",_xlfn._xlws.FILTER(P:P,($BU:$BU=$BU1095)*($I:$I=$I1095)*($T:$T=$T1095)*($S:$S=_xlfn.MINIFS($S:$S,$T:$T,"="&amp;$T1095)),""))))&amp;"",IF(P1095="","",""))&amp;""</f>
        <v/>
      </c>
      <c r="AY1095" t="str" cm="1">
        <f t="array" ref="AY1095">IFERROR(IF(Q1095&lt;&gt;"",Q1095,IF(OR($S1095="",$T1095=""),"",IF($T1095&lt;&gt;"",_xlfn._xlws.FILTER(Q:Q,($BU:$BU=$BU1095)*($I:$I=$I1095)*($T:$T=$T1095)*($S:$S=_xlfn.MINIFS($S:$S,$T:$T,"="&amp;$T1095)),""))))&amp;"",IF(Q1095="","",""))&amp;""</f>
        <v/>
      </c>
      <c r="AZ1095" t="str" cm="1">
        <f t="array" ref="AZ1095">IFERROR(IF(R1095&lt;&gt;"",R1095,IF(OR($S1095="",$T1095=""),"",IF($T1095&lt;&gt;"",_xlfn._xlws.FILTER(R:R,($BU:$BU=$BU1095)*($I:$I=$I1095)*($T:$T=$T1095)*($S:$S=_xlfn.MINIFS($S:$S,$T:$T,"="&amp;$T1095)),""))))&amp;"",IF(R1095="","",""))&amp;""</f>
        <v/>
      </c>
      <c r="BA1095" s="6">
        <f t="shared" si="1615"/>
        <v>98</v>
      </c>
      <c r="BB1095">
        <f t="shared" ref="BB1095:BD1095" si="1627">BB1094</f>
        <v>18987</v>
      </c>
      <c r="BC1095" t="str">
        <f t="shared" si="1627"/>
        <v>Velodrome</v>
      </c>
      <c r="BD1095" t="str">
        <f t="shared" si="1627"/>
        <v>Outlaws</v>
      </c>
      <c r="BE1095" t="s">
        <v>238</v>
      </c>
      <c r="BF1095" t="s">
        <v>193</v>
      </c>
      <c r="BI1095" cm="1">
        <f t="array" aca="1" ref="BI1095" ca="1">IFERROR(_xlfn._xlws.FILTER(shifts!A:A,(shifts!B:B=events!AD1095)*(shifts!AG:AG&gt;=events!BK1095)*(shifts!AH:AH&lt;=events!BL1095)),BI1094)</f>
        <v>40</v>
      </c>
      <c r="BJ1095" s="15">
        <f t="shared" si="1617"/>
        <v>0</v>
      </c>
      <c r="BK1095">
        <f t="shared" si="1618"/>
        <v>56</v>
      </c>
      <c r="BL1095">
        <f t="shared" si="1619"/>
        <v>56</v>
      </c>
      <c r="BM1095" s="15">
        <f>SUMIFS(BJ$2:BJ1095,K$2:K1095,"=Intermission")+SUMIFS(BJ$2:BJ1095,K$2:K1095,"=Timeout")</f>
        <v>0</v>
      </c>
      <c r="BN1095">
        <f t="shared" si="1620"/>
        <v>0</v>
      </c>
      <c r="BO1095" s="19">
        <f t="shared" si="1621"/>
        <v>1024</v>
      </c>
      <c r="BP1095">
        <f t="shared" si="1622"/>
        <v>1019</v>
      </c>
      <c r="BQ1095" s="17">
        <f t="shared" si="1623"/>
        <v>1024</v>
      </c>
      <c r="BR1095" t="str">
        <f t="shared" si="1624"/>
        <v>event_team_player_1</v>
      </c>
      <c r="BS1095">
        <f>COUNTIFS(S$3:S1095,"="&amp;S1095,AI$3:AI1095,"="&amp;AI1095)</f>
        <v>1</v>
      </c>
      <c r="BT1095" t="str">
        <f>IFERROR(VLOOKUP(BB1095&amp;BU1095&amp;X1095,game_rosters!U:W,3,FALSE),"")</f>
        <v>P100170</v>
      </c>
      <c r="BU1095" t="str">
        <f t="shared" si="1625"/>
        <v>Outlaws</v>
      </c>
    </row>
    <row r="1096" spans="1:73" x14ac:dyDescent="0.2">
      <c r="A1096">
        <f t="shared" si="1600"/>
        <v>1</v>
      </c>
      <c r="I1096" s="44">
        <v>25</v>
      </c>
      <c r="K1096" t="s">
        <v>6</v>
      </c>
      <c r="L1096" t="s">
        <v>205</v>
      </c>
      <c r="M1096" t="s">
        <v>51</v>
      </c>
      <c r="N1096" t="s">
        <v>595</v>
      </c>
      <c r="S1096">
        <v>582</v>
      </c>
      <c r="T1096">
        <v>99</v>
      </c>
      <c r="W1096" t="s">
        <v>731</v>
      </c>
      <c r="X1096">
        <v>25</v>
      </c>
      <c r="Z1096">
        <v>1</v>
      </c>
      <c r="AA1096">
        <f t="shared" si="1557"/>
        <v>1582</v>
      </c>
      <c r="AB1096">
        <f t="shared" si="1558"/>
        <v>9099</v>
      </c>
      <c r="AC1096">
        <f t="shared" si="1596"/>
        <v>9099</v>
      </c>
      <c r="AD1096" s="6">
        <v>1</v>
      </c>
      <c r="AE1096" t="s">
        <v>742</v>
      </c>
      <c r="AF1096" t="s">
        <v>733</v>
      </c>
      <c r="AG1096" t="s">
        <v>756</v>
      </c>
      <c r="AH1096" t="s">
        <v>756</v>
      </c>
      <c r="AI1096" t="str">
        <f t="shared" si="1601"/>
        <v>e</v>
      </c>
      <c r="AJ1096" t="str">
        <f t="shared" si="1602"/>
        <v/>
      </c>
      <c r="AK1096" t="str">
        <f t="shared" si="1603"/>
        <v/>
      </c>
      <c r="AL1096" t="str">
        <f t="shared" si="1604"/>
        <v/>
      </c>
      <c r="AM1096" t="str">
        <f t="shared" si="1605"/>
        <v/>
      </c>
      <c r="AN1096" t="str">
        <f t="shared" si="1606"/>
        <v>Away</v>
      </c>
      <c r="AO1096" t="str">
        <f t="shared" si="1607"/>
        <v>a</v>
      </c>
      <c r="AP1096" t="str">
        <f t="shared" si="1608"/>
        <v/>
      </c>
      <c r="AQ1096" t="str">
        <f t="shared" si="1609"/>
        <v/>
      </c>
      <c r="AR1096" t="str">
        <f t="shared" si="1610"/>
        <v>Away</v>
      </c>
      <c r="AS1096" t="str">
        <f t="shared" si="1611"/>
        <v>a</v>
      </c>
      <c r="AT1096" t="str">
        <f t="shared" si="1612"/>
        <v>Offensive</v>
      </c>
      <c r="AU1096" t="str">
        <f t="shared" si="1613"/>
        <v/>
      </c>
      <c r="AV1096" t="str">
        <f t="shared" si="1614"/>
        <v/>
      </c>
      <c r="AW1096" t="str" cm="1">
        <f t="array" ref="AW1096">IFERROR(IF(O1096&lt;&gt;"",O1096,IF(OR($S1096="",$T1096=""),"",IF(O1096&lt;&gt;"",O1096,IF($T1096&lt;&gt;"",_xlfn._xlws.FILTER(O:O,($BU:$BU=$BU1096)*($I:$I=$I1096)*($T:$T=$T1096)*($S:$S=_xlfn.MINIFS($S:$S,$T:$T,"="&amp;$T1096)),"")))))&amp;"",IF(O1096="","",""))&amp;""</f>
        <v/>
      </c>
      <c r="AX1096" t="str" cm="1">
        <f t="array" ref="AX1096">IFERROR(IF(P1096&lt;&gt;"",P1096,IF(OR($S1096="",$T1096=""),"",IF($T1096&lt;&gt;"",_xlfn._xlws.FILTER(P:P,($BU:$BU=$BU1096)*($I:$I=$I1096)*($T:$T=$T1096)*($S:$S=_xlfn.MINIFS($S:$S,$T:$T,"="&amp;$T1096)),""))))&amp;"",IF(P1096="","",""))&amp;""</f>
        <v/>
      </c>
      <c r="AY1096" t="str" cm="1">
        <f t="array" ref="AY1096">IFERROR(IF(Q1096&lt;&gt;"",Q1096,IF(OR($S1096="",$T1096=""),"",IF($T1096&lt;&gt;"",_xlfn._xlws.FILTER(Q:Q,($BU:$BU=$BU1096)*($I:$I=$I1096)*($T:$T=$T1096)*($S:$S=_xlfn.MINIFS($S:$S,$T:$T,"="&amp;$T1096)),""))))&amp;"",IF(Q1096="","",""))&amp;""</f>
        <v/>
      </c>
      <c r="AZ1096" t="str" cm="1">
        <f t="array" ref="AZ1096">IFERROR(IF(R1096&lt;&gt;"",R1096,IF(OR($S1096="",$T1096=""),"",IF($T1096&lt;&gt;"",_xlfn._xlws.FILTER(R:R,($BU:$BU=$BU1096)*($I:$I=$I1096)*($T:$T=$T1096)*($S:$S=_xlfn.MINIFS($S:$S,$T:$T,"="&amp;$T1096)),""))))&amp;"",IF(R1096="","",""))&amp;""</f>
        <v/>
      </c>
      <c r="BA1096" s="6">
        <f t="shared" si="1615"/>
        <v>98</v>
      </c>
      <c r="BB1096">
        <f t="shared" ref="BB1096:BD1096" si="1628">BB1095</f>
        <v>18987</v>
      </c>
      <c r="BC1096" t="str">
        <f t="shared" si="1628"/>
        <v>Velodrome</v>
      </c>
      <c r="BD1096" t="str">
        <f t="shared" si="1628"/>
        <v>Outlaws</v>
      </c>
      <c r="BE1096" t="s">
        <v>6</v>
      </c>
      <c r="BF1096" t="s">
        <v>205</v>
      </c>
      <c r="BI1096" cm="1">
        <f t="array" aca="1" ref="BI1096" ca="1">IFERROR(_xlfn._xlws.FILTER(shifts!A:A,(shifts!B:B=events!AD1096)*(shifts!AG:AG&gt;=events!BK1096)*(shifts!AH:AH&lt;=events!BL1096)),BI1095)</f>
        <v>40</v>
      </c>
      <c r="BJ1096" s="15">
        <f t="shared" si="1617"/>
        <v>0</v>
      </c>
      <c r="BK1096">
        <f t="shared" si="1618"/>
        <v>56</v>
      </c>
      <c r="BL1096">
        <f t="shared" si="1619"/>
        <v>56</v>
      </c>
      <c r="BM1096" s="15">
        <f>SUMIFS(BJ$2:BJ1096,K$2:K1096,"=Intermission")+SUMIFS(BJ$2:BJ1096,K$2:K1096,"=Timeout")</f>
        <v>0</v>
      </c>
      <c r="BN1096">
        <f t="shared" si="1620"/>
        <v>0</v>
      </c>
      <c r="BO1096" s="19">
        <f t="shared" si="1621"/>
        <v>1024</v>
      </c>
      <c r="BP1096">
        <f t="shared" si="1622"/>
        <v>1019</v>
      </c>
      <c r="BQ1096" s="17">
        <f t="shared" si="1623"/>
        <v>1024</v>
      </c>
      <c r="BR1096" t="str">
        <f t="shared" si="1624"/>
        <v>event_team_player_1</v>
      </c>
      <c r="BS1096">
        <f>COUNTIFS(S$3:S1096,"="&amp;S1096,AI$3:AI1096,"="&amp;AI1096)</f>
        <v>1</v>
      </c>
      <c r="BT1096" t="str">
        <f>IFERROR(VLOOKUP(BB1096&amp;BU1096&amp;X1096,game_rosters!U:W,3,FALSE),"")</f>
        <v>P100170</v>
      </c>
      <c r="BU1096" t="str">
        <f t="shared" si="1625"/>
        <v>Outlaws</v>
      </c>
    </row>
    <row r="1097" spans="1:73" x14ac:dyDescent="0.2">
      <c r="A1097" t="str">
        <f t="shared" si="1600"/>
        <v/>
      </c>
      <c r="I1097" s="44">
        <v>39</v>
      </c>
      <c r="S1097">
        <v>582</v>
      </c>
      <c r="T1097">
        <v>99</v>
      </c>
      <c r="X1097">
        <v>39</v>
      </c>
      <c r="AA1097">
        <f t="shared" si="1557"/>
        <v>1582</v>
      </c>
      <c r="AB1097">
        <f t="shared" si="1558"/>
        <v>9099</v>
      </c>
      <c r="AC1097">
        <f t="shared" si="1596"/>
        <v>9099</v>
      </c>
      <c r="AD1097" s="6">
        <v>1</v>
      </c>
      <c r="AE1097" t="s">
        <v>742</v>
      </c>
      <c r="AF1097" t="s">
        <v>733</v>
      </c>
      <c r="AG1097" t="s">
        <v>756</v>
      </c>
      <c r="AH1097" t="s">
        <v>756</v>
      </c>
      <c r="AI1097" t="str">
        <f t="shared" si="1601"/>
        <v>o</v>
      </c>
      <c r="AJ1097" t="str">
        <f t="shared" si="1602"/>
        <v/>
      </c>
      <c r="AK1097" t="str">
        <f t="shared" si="1603"/>
        <v/>
      </c>
      <c r="AL1097" t="str">
        <f t="shared" si="1604"/>
        <v/>
      </c>
      <c r="AM1097" t="str">
        <f t="shared" si="1605"/>
        <v/>
      </c>
      <c r="AN1097" t="str">
        <f t="shared" si="1606"/>
        <v>Away</v>
      </c>
      <c r="AO1097" t="str">
        <f t="shared" si="1607"/>
        <v>a</v>
      </c>
      <c r="AP1097" t="str">
        <f t="shared" si="1608"/>
        <v/>
      </c>
      <c r="AQ1097" t="str">
        <f t="shared" si="1609"/>
        <v/>
      </c>
      <c r="AR1097" t="str">
        <f t="shared" si="1610"/>
        <v>Away</v>
      </c>
      <c r="AS1097" t="str">
        <f t="shared" si="1611"/>
        <v>a</v>
      </c>
      <c r="AT1097" t="str">
        <f t="shared" si="1612"/>
        <v>Defensive</v>
      </c>
      <c r="AU1097" t="str">
        <f t="shared" si="1613"/>
        <v/>
      </c>
      <c r="AV1097" t="str">
        <f t="shared" si="1614"/>
        <v/>
      </c>
      <c r="AW1097" t="str" cm="1">
        <f t="array" ref="AW1097">IFERROR(IF(O1097&lt;&gt;"",O1097,IF(OR($S1097="",$T1097=""),"",IF(O1097&lt;&gt;"",O1097,IF($T1097&lt;&gt;"",_xlfn._xlws.FILTER(O:O,($BU:$BU=$BU1097)*($I:$I=$I1097)*($T:$T=$T1097)*($S:$S=_xlfn.MINIFS($S:$S,$T:$T,"="&amp;$T1097)),"")))))&amp;"",IF(O1097="","",""))&amp;""</f>
        <v/>
      </c>
      <c r="AX1097" t="str" cm="1">
        <f t="array" ref="AX1097">IFERROR(IF(P1097&lt;&gt;"",P1097,IF(OR($S1097="",$T1097=""),"",IF($T1097&lt;&gt;"",_xlfn._xlws.FILTER(P:P,($BU:$BU=$BU1097)*($I:$I=$I1097)*($T:$T=$T1097)*($S:$S=_xlfn.MINIFS($S:$S,$T:$T,"="&amp;$T1097)),""))))&amp;"",IF(P1097="","",""))&amp;""</f>
        <v/>
      </c>
      <c r="AY1097" t="str" cm="1">
        <f t="array" ref="AY1097">IFERROR(IF(Q1097&lt;&gt;"",Q1097,IF(OR($S1097="",$T1097=""),"",IF($T1097&lt;&gt;"",_xlfn._xlws.FILTER(Q:Q,($BU:$BU=$BU1097)*($I:$I=$I1097)*($T:$T=$T1097)*($S:$S=_xlfn.MINIFS($S:$S,$T:$T,"="&amp;$T1097)),""))))&amp;"",IF(Q1097="","",""))&amp;""</f>
        <v/>
      </c>
      <c r="AZ1097" t="str" cm="1">
        <f t="array" ref="AZ1097">IFERROR(IF(R1097&lt;&gt;"",R1097,IF(OR($S1097="",$T1097=""),"",IF($T1097&lt;&gt;"",_xlfn._xlws.FILTER(R:R,($BU:$BU=$BU1097)*($I:$I=$I1097)*($T:$T=$T1097)*($S:$S=_xlfn.MINIFS($S:$S,$T:$T,"="&amp;$T1097)),""))))&amp;"",IF(R1097="","",""))&amp;""</f>
        <v/>
      </c>
      <c r="BA1097" s="6">
        <f t="shared" si="1615"/>
        <v>98</v>
      </c>
      <c r="BB1097">
        <f t="shared" ref="BB1097:BD1097" si="1629">BB1096</f>
        <v>18987</v>
      </c>
      <c r="BC1097" t="str">
        <f t="shared" si="1629"/>
        <v>Velodrome</v>
      </c>
      <c r="BD1097" t="str">
        <f t="shared" si="1629"/>
        <v>Outlaws</v>
      </c>
      <c r="BE1097" t="s">
        <v>6</v>
      </c>
      <c r="BF1097" t="s">
        <v>205</v>
      </c>
      <c r="BI1097" cm="1">
        <f t="array" aca="1" ref="BI1097" ca="1">IFERROR(_xlfn._xlws.FILTER(shifts!A:A,(shifts!B:B=events!AD1097)*(shifts!AG:AG&gt;=events!BK1097)*(shifts!AH:AH&lt;=events!BL1097)),BI1096)</f>
        <v>40</v>
      </c>
      <c r="BJ1097" s="15">
        <f t="shared" si="1617"/>
        <v>0</v>
      </c>
      <c r="BK1097">
        <f t="shared" si="1618"/>
        <v>56</v>
      </c>
      <c r="BL1097">
        <f t="shared" si="1619"/>
        <v>56</v>
      </c>
      <c r="BM1097" s="15">
        <f>SUMIFS(BJ$2:BJ1097,K$2:K1097,"=Intermission")+SUMIFS(BJ$2:BJ1097,K$2:K1097,"=Timeout")</f>
        <v>0</v>
      </c>
      <c r="BN1097">
        <f t="shared" si="1620"/>
        <v>0</v>
      </c>
      <c r="BO1097" s="19">
        <f t="shared" si="1621"/>
        <v>1024</v>
      </c>
      <c r="BP1097">
        <f t="shared" si="1622"/>
        <v>1019</v>
      </c>
      <c r="BQ1097" s="17">
        <f t="shared" si="1623"/>
        <v>1024</v>
      </c>
      <c r="BR1097" t="str">
        <f t="shared" si="1624"/>
        <v>opp_team_player_1</v>
      </c>
      <c r="BS1097">
        <f>COUNTIFS(S$3:S1097,"="&amp;S1097,AI$3:AI1097,"="&amp;AI1097)</f>
        <v>1</v>
      </c>
      <c r="BT1097" t="str">
        <f>IFERROR(VLOOKUP(BB1097&amp;BU1097&amp;X1097,game_rosters!U:W,3,FALSE),"")</f>
        <v>P100016</v>
      </c>
      <c r="BU1097" t="str">
        <f t="shared" si="1625"/>
        <v>Velodrome</v>
      </c>
    </row>
    <row r="1098" spans="1:73" x14ac:dyDescent="0.2">
      <c r="A1098">
        <f t="shared" si="1600"/>
        <v>1</v>
      </c>
      <c r="I1098" s="44">
        <v>39</v>
      </c>
      <c r="K1098" t="s">
        <v>15</v>
      </c>
      <c r="L1098" t="s">
        <v>179</v>
      </c>
      <c r="M1098" t="s">
        <v>98</v>
      </c>
      <c r="S1098">
        <v>583</v>
      </c>
      <c r="T1098">
        <v>99</v>
      </c>
      <c r="W1098" t="s">
        <v>735</v>
      </c>
      <c r="X1098">
        <v>39</v>
      </c>
      <c r="Z1098">
        <v>1</v>
      </c>
      <c r="AA1098">
        <f t="shared" si="1557"/>
        <v>1583</v>
      </c>
      <c r="AB1098">
        <f t="shared" si="1558"/>
        <v>9099</v>
      </c>
      <c r="AC1098">
        <f t="shared" si="1596"/>
        <v>9099</v>
      </c>
      <c r="AD1098" s="6">
        <v>1</v>
      </c>
      <c r="AE1098" t="s">
        <v>742</v>
      </c>
      <c r="AF1098" t="s">
        <v>733</v>
      </c>
      <c r="AG1098" t="s">
        <v>756</v>
      </c>
      <c r="AH1098" t="s">
        <v>756</v>
      </c>
      <c r="AI1098" t="str">
        <f t="shared" si="1601"/>
        <v>e</v>
      </c>
      <c r="AJ1098" t="str">
        <f t="shared" si="1602"/>
        <v/>
      </c>
      <c r="AK1098" t="str">
        <f t="shared" si="1603"/>
        <v/>
      </c>
      <c r="AL1098" t="str">
        <f t="shared" si="1604"/>
        <v/>
      </c>
      <c r="AM1098" t="str">
        <f t="shared" si="1605"/>
        <v/>
      </c>
      <c r="AN1098" t="str">
        <f t="shared" si="1606"/>
        <v>Home</v>
      </c>
      <c r="AO1098" t="str">
        <f t="shared" si="1607"/>
        <v>h</v>
      </c>
      <c r="AP1098" t="str">
        <f t="shared" si="1608"/>
        <v/>
      </c>
      <c r="AQ1098" t="str">
        <f t="shared" si="1609"/>
        <v/>
      </c>
      <c r="AR1098" t="str">
        <f t="shared" si="1610"/>
        <v>Home</v>
      </c>
      <c r="AS1098" t="str">
        <f t="shared" si="1611"/>
        <v>h</v>
      </c>
      <c r="AT1098" t="str">
        <f t="shared" si="1612"/>
        <v>Defensive</v>
      </c>
      <c r="AU1098" t="str">
        <f t="shared" si="1613"/>
        <v/>
      </c>
      <c r="AV1098" t="str">
        <f t="shared" si="1614"/>
        <v/>
      </c>
      <c r="AW1098" t="str" cm="1">
        <f t="array" ref="AW1098">IFERROR(IF(O1098&lt;&gt;"",O1098,IF(OR($S1098="",$T1098=""),"",IF(O1098&lt;&gt;"",O1098,IF($T1098&lt;&gt;"",_xlfn._xlws.FILTER(O:O,($BU:$BU=$BU1098)*($I:$I=$I1098)*($T:$T=$T1098)*($S:$S=_xlfn.MINIFS($S:$S,$T:$T,"="&amp;$T1098)),"")))))&amp;"",IF(O1098="","",""))&amp;""</f>
        <v/>
      </c>
      <c r="AX1098" t="str" cm="1">
        <f t="array" ref="AX1098">IFERROR(IF(P1098&lt;&gt;"",P1098,IF(OR($S1098="",$T1098=""),"",IF($T1098&lt;&gt;"",_xlfn._xlws.FILTER(P:P,($BU:$BU=$BU1098)*($I:$I=$I1098)*($T:$T=$T1098)*($S:$S=_xlfn.MINIFS($S:$S,$T:$T,"="&amp;$T1098)),""))))&amp;"",IF(P1098="","",""))&amp;""</f>
        <v/>
      </c>
      <c r="AY1098" t="str" cm="1">
        <f t="array" ref="AY1098">IFERROR(IF(Q1098&lt;&gt;"",Q1098,IF(OR($S1098="",$T1098=""),"",IF($T1098&lt;&gt;"",_xlfn._xlws.FILTER(Q:Q,($BU:$BU=$BU1098)*($I:$I=$I1098)*($T:$T=$T1098)*($S:$S=_xlfn.MINIFS($S:$S,$T:$T,"="&amp;$T1098)),""))))&amp;"",IF(Q1098="","",""))&amp;""</f>
        <v/>
      </c>
      <c r="AZ1098" t="str" cm="1">
        <f t="array" ref="AZ1098">IFERROR(IF(R1098&lt;&gt;"",R1098,IF(OR($S1098="",$T1098=""),"",IF($T1098&lt;&gt;"",_xlfn._xlws.FILTER(R:R,($BU:$BU=$BU1098)*($I:$I=$I1098)*($T:$T=$T1098)*($S:$S=_xlfn.MINIFS($S:$S,$T:$T,"="&amp;$T1098)),""))))&amp;"",IF(R1098="","",""))&amp;""</f>
        <v/>
      </c>
      <c r="BA1098" s="6">
        <f t="shared" si="1615"/>
        <v>98</v>
      </c>
      <c r="BB1098">
        <f t="shared" ref="BB1098:BD1098" si="1630">BB1097</f>
        <v>18987</v>
      </c>
      <c r="BC1098" t="str">
        <f t="shared" si="1630"/>
        <v>Velodrome</v>
      </c>
      <c r="BD1098" t="str">
        <f t="shared" si="1630"/>
        <v>Outlaws</v>
      </c>
      <c r="BE1098" t="s">
        <v>15</v>
      </c>
      <c r="BF1098" t="s">
        <v>179</v>
      </c>
      <c r="BI1098" cm="1">
        <f t="array" aca="1" ref="BI1098" ca="1">IFERROR(_xlfn._xlws.FILTER(shifts!A:A,(shifts!B:B=events!AD1098)*(shifts!AG:AG&gt;=events!BK1098)*(shifts!AH:AH&lt;=events!BL1098)),BI1097)</f>
        <v>40</v>
      </c>
      <c r="BJ1098" s="15">
        <f t="shared" si="1617"/>
        <v>0</v>
      </c>
      <c r="BK1098">
        <f t="shared" si="1618"/>
        <v>56</v>
      </c>
      <c r="BL1098">
        <f t="shared" si="1619"/>
        <v>56</v>
      </c>
      <c r="BM1098" s="15">
        <f>SUMIFS(BJ$2:BJ1098,K$2:K1098,"=Intermission")+SUMIFS(BJ$2:BJ1098,K$2:K1098,"=Timeout")</f>
        <v>0</v>
      </c>
      <c r="BN1098">
        <f t="shared" si="1620"/>
        <v>0</v>
      </c>
      <c r="BO1098" s="19">
        <f t="shared" si="1621"/>
        <v>1024</v>
      </c>
      <c r="BP1098">
        <f t="shared" si="1622"/>
        <v>1019</v>
      </c>
      <c r="BQ1098" s="17">
        <f t="shared" si="1623"/>
        <v>1024</v>
      </c>
      <c r="BR1098" t="str">
        <f t="shared" si="1624"/>
        <v>event_team_player_1</v>
      </c>
      <c r="BS1098">
        <f>COUNTIFS(S$3:S1098,"="&amp;S1098,AI$3:AI1098,"="&amp;AI1098)</f>
        <v>1</v>
      </c>
      <c r="BT1098" t="str">
        <f>IFERROR(VLOOKUP(BB1098&amp;BU1098&amp;X1098,game_rosters!U:W,3,FALSE),"")</f>
        <v>P100016</v>
      </c>
      <c r="BU1098" t="str">
        <f t="shared" si="1625"/>
        <v>Velodrome</v>
      </c>
    </row>
    <row r="1099" spans="1:73" x14ac:dyDescent="0.2">
      <c r="A1099" t="str">
        <f t="shared" si="1600"/>
        <v/>
      </c>
      <c r="I1099" s="44">
        <v>25</v>
      </c>
      <c r="S1099">
        <v>583</v>
      </c>
      <c r="T1099">
        <v>99</v>
      </c>
      <c r="X1099">
        <v>25</v>
      </c>
      <c r="AA1099">
        <f t="shared" si="1557"/>
        <v>1583</v>
      </c>
      <c r="AB1099">
        <f t="shared" si="1558"/>
        <v>9099</v>
      </c>
      <c r="AC1099">
        <f t="shared" si="1596"/>
        <v>9099</v>
      </c>
      <c r="AD1099" s="6">
        <v>1</v>
      </c>
      <c r="AE1099" t="s">
        <v>742</v>
      </c>
      <c r="AF1099" t="s">
        <v>733</v>
      </c>
      <c r="AG1099" t="s">
        <v>756</v>
      </c>
      <c r="AH1099" t="s">
        <v>756</v>
      </c>
      <c r="AI1099" t="str">
        <f t="shared" si="1601"/>
        <v>o</v>
      </c>
      <c r="AJ1099" t="str">
        <f t="shared" si="1602"/>
        <v/>
      </c>
      <c r="AK1099" t="str">
        <f t="shared" si="1603"/>
        <v/>
      </c>
      <c r="AL1099" t="str">
        <f t="shared" si="1604"/>
        <v/>
      </c>
      <c r="AM1099" t="str">
        <f t="shared" si="1605"/>
        <v/>
      </c>
      <c r="AN1099" t="str">
        <f t="shared" si="1606"/>
        <v>Home</v>
      </c>
      <c r="AO1099" t="str">
        <f t="shared" si="1607"/>
        <v>h</v>
      </c>
      <c r="AP1099" t="str">
        <f t="shared" si="1608"/>
        <v/>
      </c>
      <c r="AQ1099" t="str">
        <f t="shared" si="1609"/>
        <v/>
      </c>
      <c r="AR1099" t="str">
        <f t="shared" si="1610"/>
        <v>Home</v>
      </c>
      <c r="AS1099" t="str">
        <f t="shared" si="1611"/>
        <v>h</v>
      </c>
      <c r="AT1099" t="str">
        <f t="shared" si="1612"/>
        <v>Offensive</v>
      </c>
      <c r="AU1099" t="str">
        <f t="shared" si="1613"/>
        <v/>
      </c>
      <c r="AV1099" t="str">
        <f t="shared" si="1614"/>
        <v/>
      </c>
      <c r="AW1099" t="str" cm="1">
        <f t="array" ref="AW1099">IFERROR(IF(O1099&lt;&gt;"",O1099,IF(OR($S1099="",$T1099=""),"",IF(O1099&lt;&gt;"",O1099,IF($T1099&lt;&gt;"",_xlfn._xlws.FILTER(O:O,($BU:$BU=$BU1099)*($I:$I=$I1099)*($T:$T=$T1099)*($S:$S=_xlfn.MINIFS($S:$S,$T:$T,"="&amp;$T1099)),"")))))&amp;"",IF(O1099="","",""))&amp;""</f>
        <v/>
      </c>
      <c r="AX1099" t="str" cm="1">
        <f t="array" ref="AX1099">IFERROR(IF(P1099&lt;&gt;"",P1099,IF(OR($S1099="",$T1099=""),"",IF($T1099&lt;&gt;"",_xlfn._xlws.FILTER(P:P,($BU:$BU=$BU1099)*($I:$I=$I1099)*($T:$T=$T1099)*($S:$S=_xlfn.MINIFS($S:$S,$T:$T,"="&amp;$T1099)),""))))&amp;"",IF(P1099="","",""))&amp;""</f>
        <v/>
      </c>
      <c r="AY1099" t="str" cm="1">
        <f t="array" ref="AY1099">IFERROR(IF(Q1099&lt;&gt;"",Q1099,IF(OR($S1099="",$T1099=""),"",IF($T1099&lt;&gt;"",_xlfn._xlws.FILTER(Q:Q,($BU:$BU=$BU1099)*($I:$I=$I1099)*($T:$T=$T1099)*($S:$S=_xlfn.MINIFS($S:$S,$T:$T,"="&amp;$T1099)),""))))&amp;"",IF(Q1099="","",""))&amp;""</f>
        <v/>
      </c>
      <c r="AZ1099" t="str" cm="1">
        <f t="array" ref="AZ1099">IFERROR(IF(R1099&lt;&gt;"",R1099,IF(OR($S1099="",$T1099=""),"",IF($T1099&lt;&gt;"",_xlfn._xlws.FILTER(R:R,($BU:$BU=$BU1099)*($I:$I=$I1099)*($T:$T=$T1099)*($S:$S=_xlfn.MINIFS($S:$S,$T:$T,"="&amp;$T1099)),""))))&amp;"",IF(R1099="","",""))&amp;""</f>
        <v/>
      </c>
      <c r="BA1099" s="6">
        <f t="shared" si="1615"/>
        <v>98</v>
      </c>
      <c r="BB1099">
        <f t="shared" ref="BB1099:BD1099" si="1631">BB1098</f>
        <v>18987</v>
      </c>
      <c r="BC1099" t="str">
        <f t="shared" si="1631"/>
        <v>Velodrome</v>
      </c>
      <c r="BD1099" t="str">
        <f t="shared" si="1631"/>
        <v>Outlaws</v>
      </c>
      <c r="BE1099" t="s">
        <v>15</v>
      </c>
      <c r="BF1099" t="s">
        <v>179</v>
      </c>
      <c r="BI1099" cm="1">
        <f t="array" aca="1" ref="BI1099" ca="1">IFERROR(_xlfn._xlws.FILTER(shifts!A:A,(shifts!B:B=events!AD1099)*(shifts!AG:AG&gt;=events!BK1099)*(shifts!AH:AH&lt;=events!BL1099)),BI1098)</f>
        <v>40</v>
      </c>
      <c r="BJ1099" s="15">
        <f t="shared" si="1617"/>
        <v>0</v>
      </c>
      <c r="BK1099">
        <f t="shared" si="1618"/>
        <v>56</v>
      </c>
      <c r="BL1099">
        <f t="shared" si="1619"/>
        <v>56</v>
      </c>
      <c r="BM1099" s="15">
        <f>SUMIFS(BJ$2:BJ1099,K$2:K1099,"=Intermission")+SUMIFS(BJ$2:BJ1099,K$2:K1099,"=Timeout")</f>
        <v>0</v>
      </c>
      <c r="BN1099">
        <f t="shared" si="1620"/>
        <v>0</v>
      </c>
      <c r="BO1099" s="19">
        <f t="shared" si="1621"/>
        <v>1024</v>
      </c>
      <c r="BP1099">
        <f t="shared" si="1622"/>
        <v>1019</v>
      </c>
      <c r="BQ1099" s="17">
        <f t="shared" si="1623"/>
        <v>1024</v>
      </c>
      <c r="BR1099" t="str">
        <f t="shared" si="1624"/>
        <v>opp_team_player_1</v>
      </c>
      <c r="BS1099">
        <f>COUNTIFS(S$3:S1099,"="&amp;S1099,AI$3:AI1099,"="&amp;AI1099)</f>
        <v>1</v>
      </c>
      <c r="BT1099" t="str">
        <f>IFERROR(VLOOKUP(BB1099&amp;BU1099&amp;X1099,game_rosters!U:W,3,FALSE),"")</f>
        <v>P100170</v>
      </c>
      <c r="BU1099" t="str">
        <f t="shared" si="1625"/>
        <v>Outlaws</v>
      </c>
    </row>
    <row r="1100" spans="1:73" x14ac:dyDescent="0.2">
      <c r="A1100">
        <f t="shared" si="1600"/>
        <v>1</v>
      </c>
      <c r="I1100" s="44">
        <v>39</v>
      </c>
      <c r="K1100" t="s">
        <v>231</v>
      </c>
      <c r="L1100" t="s">
        <v>232</v>
      </c>
      <c r="S1100">
        <v>584</v>
      </c>
      <c r="T1100">
        <v>99</v>
      </c>
      <c r="W1100" t="s">
        <v>735</v>
      </c>
      <c r="X1100">
        <v>39</v>
      </c>
      <c r="Z1100">
        <v>1</v>
      </c>
      <c r="AA1100">
        <f t="shared" si="1557"/>
        <v>1584</v>
      </c>
      <c r="AB1100">
        <f t="shared" si="1558"/>
        <v>9099</v>
      </c>
      <c r="AC1100">
        <f t="shared" si="1596"/>
        <v>9099</v>
      </c>
      <c r="AD1100" s="6">
        <v>1</v>
      </c>
      <c r="AE1100" t="s">
        <v>742</v>
      </c>
      <c r="AF1100" t="s">
        <v>733</v>
      </c>
      <c r="AG1100" t="s">
        <v>756</v>
      </c>
      <c r="AH1100" t="s">
        <v>756</v>
      </c>
      <c r="AI1100" t="str">
        <f t="shared" si="1601"/>
        <v>e</v>
      </c>
      <c r="AJ1100" t="str">
        <f t="shared" si="1602"/>
        <v/>
      </c>
      <c r="AK1100" t="str">
        <f t="shared" si="1603"/>
        <v/>
      </c>
      <c r="AL1100" t="str">
        <f t="shared" si="1604"/>
        <v/>
      </c>
      <c r="AM1100" t="str">
        <f t="shared" si="1605"/>
        <v/>
      </c>
      <c r="AN1100" t="str">
        <f t="shared" si="1606"/>
        <v>Home</v>
      </c>
      <c r="AO1100" t="str">
        <f t="shared" si="1607"/>
        <v>h</v>
      </c>
      <c r="AP1100" t="str">
        <f t="shared" si="1608"/>
        <v/>
      </c>
      <c r="AQ1100" t="str">
        <f t="shared" si="1609"/>
        <v/>
      </c>
      <c r="AR1100" t="str">
        <f t="shared" si="1610"/>
        <v>Home</v>
      </c>
      <c r="AS1100" t="str">
        <f t="shared" si="1611"/>
        <v>h</v>
      </c>
      <c r="AT1100" t="str">
        <f t="shared" si="1612"/>
        <v>Offensive</v>
      </c>
      <c r="AU1100" t="str">
        <f t="shared" si="1613"/>
        <v/>
      </c>
      <c r="AV1100" t="str">
        <f t="shared" si="1614"/>
        <v/>
      </c>
      <c r="AW1100" t="str" cm="1">
        <f t="array" ref="AW1100">IFERROR(IF(O1100&lt;&gt;"",O1100,IF(OR($S1100="",$T1100=""),"",IF(O1100&lt;&gt;"",O1100,IF($T1100&lt;&gt;"",_xlfn._xlws.FILTER(O:O,($BU:$BU=$BU1100)*($I:$I=$I1100)*($T:$T=$T1100)*($S:$S=_xlfn.MINIFS($S:$S,$T:$T,"="&amp;$T1100)),"")))))&amp;"",IF(O1100="","",""))&amp;""</f>
        <v/>
      </c>
      <c r="AX1100" t="str" cm="1">
        <f t="array" ref="AX1100">IFERROR(IF(P1100&lt;&gt;"",P1100,IF(OR($S1100="",$T1100=""),"",IF($T1100&lt;&gt;"",_xlfn._xlws.FILTER(P:P,($BU:$BU=$BU1100)*($I:$I=$I1100)*($T:$T=$T1100)*($S:$S=_xlfn.MINIFS($S:$S,$T:$T,"="&amp;$T1100)),""))))&amp;"",IF(P1100="","",""))&amp;""</f>
        <v/>
      </c>
      <c r="AY1100" t="str" cm="1">
        <f t="array" ref="AY1100">IFERROR(IF(Q1100&lt;&gt;"",Q1100,IF(OR($S1100="",$T1100=""),"",IF($T1100&lt;&gt;"",_xlfn._xlws.FILTER(Q:Q,($BU:$BU=$BU1100)*($I:$I=$I1100)*($T:$T=$T1100)*($S:$S=_xlfn.MINIFS($S:$S,$T:$T,"="&amp;$T1100)),""))))&amp;"",IF(Q1100="","",""))&amp;""</f>
        <v/>
      </c>
      <c r="AZ1100" t="str" cm="1">
        <f t="array" ref="AZ1100">IFERROR(IF(R1100&lt;&gt;"",R1100,IF(OR($S1100="",$T1100=""),"",IF($T1100&lt;&gt;"",_xlfn._xlws.FILTER(R:R,($BU:$BU=$BU1100)*($I:$I=$I1100)*($T:$T=$T1100)*($S:$S=_xlfn.MINIFS($S:$S,$T:$T,"="&amp;$T1100)),""))))&amp;"",IF(R1100="","",""))&amp;""</f>
        <v/>
      </c>
      <c r="BA1100" s="6">
        <f t="shared" si="1615"/>
        <v>98</v>
      </c>
      <c r="BB1100">
        <f t="shared" ref="BB1100:BD1100" si="1632">BB1099</f>
        <v>18987</v>
      </c>
      <c r="BC1100" t="str">
        <f t="shared" si="1632"/>
        <v>Velodrome</v>
      </c>
      <c r="BD1100" t="str">
        <f t="shared" si="1632"/>
        <v>Outlaws</v>
      </c>
      <c r="BE1100" t="s">
        <v>231</v>
      </c>
      <c r="BF1100" t="s">
        <v>232</v>
      </c>
      <c r="BI1100" cm="1">
        <f t="array" aca="1" ref="BI1100" ca="1">IFERROR(_xlfn._xlws.FILTER(shifts!A:A,(shifts!B:B=events!AD1100)*(shifts!AG:AG&gt;=events!BK1100)*(shifts!AH:AH&lt;=events!BL1100)),BI1099)</f>
        <v>40</v>
      </c>
      <c r="BJ1100" s="15">
        <f t="shared" si="1617"/>
        <v>0</v>
      </c>
      <c r="BK1100">
        <f t="shared" si="1618"/>
        <v>56</v>
      </c>
      <c r="BL1100">
        <f t="shared" si="1619"/>
        <v>56</v>
      </c>
      <c r="BM1100" s="15">
        <f>SUMIFS(BJ$2:BJ1100,K$2:K1100,"=Intermission")+SUMIFS(BJ$2:BJ1100,K$2:K1100,"=Timeout")</f>
        <v>0</v>
      </c>
      <c r="BN1100">
        <f t="shared" si="1620"/>
        <v>0</v>
      </c>
      <c r="BO1100" s="19">
        <f t="shared" si="1621"/>
        <v>1024</v>
      </c>
      <c r="BP1100">
        <f t="shared" si="1622"/>
        <v>1019</v>
      </c>
      <c r="BQ1100" s="17">
        <f t="shared" si="1623"/>
        <v>1024</v>
      </c>
      <c r="BR1100" t="str">
        <f t="shared" si="1624"/>
        <v>event_team_player_1</v>
      </c>
      <c r="BS1100">
        <f>COUNTIFS(S$3:S1100,"="&amp;S1100,AI$3:AI1100,"="&amp;AI1100)</f>
        <v>1</v>
      </c>
      <c r="BT1100" t="str">
        <f>IFERROR(VLOOKUP(BB1100&amp;BU1100&amp;X1100,game_rosters!U:W,3,FALSE),"")</f>
        <v>P100016</v>
      </c>
      <c r="BU1100" t="str">
        <f t="shared" si="1625"/>
        <v>Velodrome</v>
      </c>
    </row>
    <row r="1101" spans="1:73" x14ac:dyDescent="0.2">
      <c r="A1101">
        <f t="shared" si="1600"/>
        <v>1</v>
      </c>
      <c r="I1101" s="44">
        <v>42</v>
      </c>
      <c r="K1101" t="s">
        <v>13</v>
      </c>
      <c r="L1101" t="s">
        <v>587</v>
      </c>
      <c r="N1101" t="s">
        <v>595</v>
      </c>
      <c r="O1101" t="s">
        <v>652</v>
      </c>
      <c r="Q1101" t="s">
        <v>595</v>
      </c>
      <c r="S1101">
        <v>585</v>
      </c>
      <c r="T1101" t="s">
        <v>756</v>
      </c>
      <c r="W1101" t="s">
        <v>735</v>
      </c>
      <c r="X1101">
        <v>42</v>
      </c>
      <c r="Z1101">
        <v>1</v>
      </c>
      <c r="AA1101">
        <f t="shared" si="1557"/>
        <v>1585</v>
      </c>
      <c r="AB1101" t="str">
        <f t="shared" si="1558"/>
        <v/>
      </c>
      <c r="AC1101">
        <f t="shared" si="1596"/>
        <v>1585</v>
      </c>
      <c r="AD1101" s="6">
        <v>1</v>
      </c>
      <c r="AE1101" t="s">
        <v>742</v>
      </c>
      <c r="AF1101" t="s">
        <v>924</v>
      </c>
      <c r="AG1101" t="s">
        <v>742</v>
      </c>
      <c r="AH1101" t="s">
        <v>899</v>
      </c>
      <c r="AI1101" t="str">
        <f t="shared" si="1601"/>
        <v>e</v>
      </c>
      <c r="AJ1101" t="str">
        <f t="shared" si="1602"/>
        <v/>
      </c>
      <c r="AK1101" t="str">
        <f t="shared" si="1603"/>
        <v/>
      </c>
      <c r="AL1101" t="str">
        <f t="shared" si="1604"/>
        <v/>
      </c>
      <c r="AM1101" t="str">
        <f t="shared" si="1605"/>
        <v/>
      </c>
      <c r="AN1101" t="str">
        <f t="shared" si="1606"/>
        <v>Home</v>
      </c>
      <c r="AO1101" t="str">
        <f t="shared" si="1607"/>
        <v>h</v>
      </c>
      <c r="AP1101" t="str">
        <f t="shared" si="1608"/>
        <v/>
      </c>
      <c r="AQ1101" t="str">
        <f t="shared" si="1609"/>
        <v/>
      </c>
      <c r="AR1101" t="str">
        <f t="shared" si="1610"/>
        <v>Home</v>
      </c>
      <c r="AS1101" t="str">
        <f t="shared" si="1611"/>
        <v>h</v>
      </c>
      <c r="AT1101" t="str">
        <f t="shared" si="1612"/>
        <v>Offensive</v>
      </c>
      <c r="AU1101" t="str">
        <f t="shared" si="1613"/>
        <v/>
      </c>
      <c r="AV1101" t="str">
        <f t="shared" si="1614"/>
        <v/>
      </c>
      <c r="AW1101" t="str" cm="1">
        <f t="array" ref="AW1101">IFERROR(IF(O1101&lt;&gt;"",O1101,IF(OR($S1101="",$T1101=""),"",IF(O1101&lt;&gt;"",O1101,IF($T1101&lt;&gt;"",_xlfn._xlws.FILTER(O:O,($BU:$BU=$BU1101)*($I:$I=$I1101)*($T:$T=$T1101)*($S:$S=_xlfn.MINIFS($S:$S,$T:$T,"="&amp;$T1101)),"")))))&amp;"",IF(O1101="","",""))&amp;""</f>
        <v>OffensivePlay_Zone-PuckRecoveryRebound</v>
      </c>
      <c r="AX1101" t="str" cm="1">
        <f t="array" ref="AX1101">IFERROR(IF(P1101&lt;&gt;"",P1101,IF(OR($S1101="",$T1101=""),"",IF($T1101&lt;&gt;"",_xlfn._xlws.FILTER(P:P,($BU:$BU=$BU1101)*($I:$I=$I1101)*($T:$T=$T1101)*($S:$S=_xlfn.MINIFS($S:$S,$T:$T,"="&amp;$T1101)),""))))&amp;"",IF(P1101="","",""))&amp;""</f>
        <v/>
      </c>
      <c r="AY1101" t="str" cm="1">
        <f t="array" ref="AY1101">IFERROR(IF(Q1101&lt;&gt;"",Q1101,IF(OR($S1101="",$T1101=""),"",IF($T1101&lt;&gt;"",_xlfn._xlws.FILTER(Q:Q,($BU:$BU=$BU1101)*($I:$I=$I1101)*($T:$T=$T1101)*($S:$S=_xlfn.MINIFS($S:$S,$T:$T,"="&amp;$T1101)),""))))&amp;"",IF(Q1101="","",""))&amp;""</f>
        <v>s</v>
      </c>
      <c r="AZ1101" t="str" cm="1">
        <f t="array" ref="AZ1101">IFERROR(IF(R1101&lt;&gt;"",R1101,IF(OR($S1101="",$T1101=""),"",IF($T1101&lt;&gt;"",_xlfn._xlws.FILTER(R:R,($BU:$BU=$BU1101)*($I:$I=$I1101)*($T:$T=$T1101)*($S:$S=_xlfn.MINIFS($S:$S,$T:$T,"="&amp;$T1101)),""))))&amp;"",IF(R1101="","",""))&amp;""</f>
        <v/>
      </c>
      <c r="BA1101" s="6">
        <f t="shared" si="1615"/>
        <v>98</v>
      </c>
      <c r="BB1101">
        <f t="shared" ref="BB1101:BD1101" si="1633">BB1100</f>
        <v>18987</v>
      </c>
      <c r="BC1101" t="str">
        <f t="shared" si="1633"/>
        <v>Velodrome</v>
      </c>
      <c r="BD1101" t="str">
        <f t="shared" si="1633"/>
        <v>Outlaws</v>
      </c>
      <c r="BE1101" t="s">
        <v>13</v>
      </c>
      <c r="BF1101" t="s">
        <v>587</v>
      </c>
      <c r="BI1101" cm="1">
        <f t="array" aca="1" ref="BI1101" ca="1">IFERROR(_xlfn._xlws.FILTER(shifts!A:A,(shifts!B:B=events!AD1101)*(shifts!AG:AG&gt;=events!BK1101)*(shifts!AH:AH&lt;=events!BL1101)),BI1100)</f>
        <v>40</v>
      </c>
      <c r="BJ1101" s="15">
        <f t="shared" si="1617"/>
        <v>3</v>
      </c>
      <c r="BK1101">
        <f t="shared" si="1618"/>
        <v>51</v>
      </c>
      <c r="BL1101">
        <f t="shared" si="1619"/>
        <v>48</v>
      </c>
      <c r="BM1101" s="15">
        <f>SUMIFS(BJ$2:BJ1101,K$2:K1101,"=Intermission")+SUMIFS(BJ$2:BJ1101,K$2:K1101,"=Timeout")</f>
        <v>0</v>
      </c>
      <c r="BN1101">
        <f t="shared" si="1620"/>
        <v>0</v>
      </c>
      <c r="BO1101" s="19">
        <f t="shared" si="1621"/>
        <v>1029</v>
      </c>
      <c r="BP1101">
        <f t="shared" si="1622"/>
        <v>1024</v>
      </c>
      <c r="BQ1101" s="17">
        <f t="shared" si="1623"/>
        <v>1032</v>
      </c>
      <c r="BR1101" t="str">
        <f t="shared" si="1624"/>
        <v>event_team_player_1</v>
      </c>
      <c r="BS1101">
        <f>COUNTIFS(S$3:S1101,"="&amp;S1101,AI$3:AI1101,"="&amp;AI1101)</f>
        <v>1</v>
      </c>
      <c r="BT1101" t="str">
        <f>IFERROR(VLOOKUP(BB1101&amp;BU1101&amp;X1101,game_rosters!U:W,3,FALSE),"")</f>
        <v>P100201</v>
      </c>
      <c r="BU1101" t="str">
        <f t="shared" si="1625"/>
        <v>Velodrome</v>
      </c>
    </row>
    <row r="1102" spans="1:73" x14ac:dyDescent="0.2">
      <c r="A1102">
        <f t="shared" si="1600"/>
        <v>1</v>
      </c>
      <c r="I1102" s="44">
        <v>42</v>
      </c>
      <c r="K1102" t="s">
        <v>13</v>
      </c>
      <c r="O1102" t="s">
        <v>633</v>
      </c>
      <c r="Q1102" t="s">
        <v>595</v>
      </c>
      <c r="S1102">
        <v>586</v>
      </c>
      <c r="T1102" t="s">
        <v>756</v>
      </c>
      <c r="W1102" t="s">
        <v>735</v>
      </c>
      <c r="X1102">
        <v>42</v>
      </c>
      <c r="Z1102">
        <v>1</v>
      </c>
      <c r="AA1102">
        <f t="shared" si="1557"/>
        <v>1586</v>
      </c>
      <c r="AB1102" t="str">
        <f t="shared" si="1558"/>
        <v/>
      </c>
      <c r="AC1102">
        <f t="shared" si="1596"/>
        <v>1586</v>
      </c>
      <c r="AD1102" s="6">
        <v>1</v>
      </c>
      <c r="AE1102" t="s">
        <v>742</v>
      </c>
      <c r="AF1102" t="s">
        <v>899</v>
      </c>
      <c r="AG1102" t="s">
        <v>742</v>
      </c>
      <c r="AH1102" t="s">
        <v>737</v>
      </c>
      <c r="AI1102" t="str">
        <f t="shared" si="1601"/>
        <v>e</v>
      </c>
      <c r="AJ1102" t="str">
        <f t="shared" si="1602"/>
        <v/>
      </c>
      <c r="AK1102" t="str">
        <f t="shared" si="1603"/>
        <v/>
      </c>
      <c r="AL1102" t="str">
        <f t="shared" si="1604"/>
        <v/>
      </c>
      <c r="AM1102" t="str">
        <f t="shared" si="1605"/>
        <v/>
      </c>
      <c r="AN1102" t="str">
        <f t="shared" si="1606"/>
        <v>Home</v>
      </c>
      <c r="AO1102" t="str">
        <f t="shared" si="1607"/>
        <v>h</v>
      </c>
      <c r="AP1102" t="str">
        <f t="shared" si="1608"/>
        <v/>
      </c>
      <c r="AQ1102" t="str">
        <f t="shared" si="1609"/>
        <v/>
      </c>
      <c r="AR1102" t="str">
        <f t="shared" si="1610"/>
        <v>Home</v>
      </c>
      <c r="AS1102" t="str">
        <f t="shared" si="1611"/>
        <v>h</v>
      </c>
      <c r="AT1102" t="str">
        <f t="shared" si="1612"/>
        <v>Offensive</v>
      </c>
      <c r="AU1102" t="str">
        <f t="shared" si="1613"/>
        <v/>
      </c>
      <c r="AV1102" t="str">
        <f t="shared" si="1614"/>
        <v/>
      </c>
      <c r="AW1102" t="str" cm="1">
        <f t="array" ref="AW1102">IFERROR(IF(O1102&lt;&gt;"",O1102,IF(OR($S1102="",$T1102=""),"",IF(O1102&lt;&gt;"",O1102,IF($T1102&lt;&gt;"",_xlfn._xlws.FILTER(O:O,($BU:$BU=$BU1102)*($I:$I=$I1102)*($T:$T=$T1102)*($S:$S=_xlfn.MINIFS($S:$S,$T:$T,"="&amp;$T1102)),"")))))&amp;"",IF(O1102="","",""))&amp;""</f>
        <v>OffensivePlay_Possession-Delay</v>
      </c>
      <c r="AX1102" t="str" cm="1">
        <f t="array" ref="AX1102">IFERROR(IF(P1102&lt;&gt;"",P1102,IF(OR($S1102="",$T1102=""),"",IF($T1102&lt;&gt;"",_xlfn._xlws.FILTER(P:P,($BU:$BU=$BU1102)*($I:$I=$I1102)*($T:$T=$T1102)*($S:$S=_xlfn.MINIFS($S:$S,$T:$T,"="&amp;$T1102)),""))))&amp;"",IF(P1102="","",""))&amp;""</f>
        <v/>
      </c>
      <c r="AY1102" t="str" cm="1">
        <f t="array" ref="AY1102">IFERROR(IF(Q1102&lt;&gt;"",Q1102,IF(OR($S1102="",$T1102=""),"",IF($T1102&lt;&gt;"",_xlfn._xlws.FILTER(Q:Q,($BU:$BU=$BU1102)*($I:$I=$I1102)*($T:$T=$T1102)*($S:$S=_xlfn.MINIFS($S:$S,$T:$T,"="&amp;$T1102)),""))))&amp;"",IF(Q1102="","",""))&amp;""</f>
        <v>s</v>
      </c>
      <c r="AZ1102" t="str" cm="1">
        <f t="array" ref="AZ1102">IFERROR(IF(R1102&lt;&gt;"",R1102,IF(OR($S1102="",$T1102=""),"",IF($T1102&lt;&gt;"",_xlfn._xlws.FILTER(R:R,($BU:$BU=$BU1102)*($I:$I=$I1102)*($T:$T=$T1102)*($S:$S=_xlfn.MINIFS($S:$S,$T:$T,"="&amp;$T1102)),""))))&amp;"",IF(R1102="","",""))&amp;""</f>
        <v/>
      </c>
      <c r="BA1102" s="6">
        <f t="shared" si="1615"/>
        <v>98</v>
      </c>
      <c r="BB1102">
        <f t="shared" ref="BB1102:BD1102" si="1634">BB1101</f>
        <v>18987</v>
      </c>
      <c r="BC1102" t="str">
        <f t="shared" si="1634"/>
        <v>Velodrome</v>
      </c>
      <c r="BD1102" t="str">
        <f t="shared" si="1634"/>
        <v>Outlaws</v>
      </c>
      <c r="BE1102" t="s">
        <v>13</v>
      </c>
      <c r="BF1102" t="s">
        <v>756</v>
      </c>
      <c r="BI1102" cm="1">
        <f t="array" aca="1" ref="BI1102" ca="1">IFERROR(_xlfn._xlws.FILTER(shifts!A:A,(shifts!B:B=events!AD1102)*(shifts!AG:AG&gt;=events!BK1102)*(shifts!AH:AH&lt;=events!BL1102)),BI1101)</f>
        <v>40</v>
      </c>
      <c r="BJ1102" s="15">
        <f t="shared" si="1617"/>
        <v>2</v>
      </c>
      <c r="BK1102">
        <f t="shared" si="1618"/>
        <v>48</v>
      </c>
      <c r="BL1102">
        <f t="shared" si="1619"/>
        <v>46</v>
      </c>
      <c r="BM1102" s="15">
        <f>SUMIFS(BJ$2:BJ1102,K$2:K1102,"=Intermission")+SUMIFS(BJ$2:BJ1102,K$2:K1102,"=Timeout")</f>
        <v>0</v>
      </c>
      <c r="BN1102">
        <f t="shared" si="1620"/>
        <v>0</v>
      </c>
      <c r="BO1102" s="19">
        <f t="shared" si="1621"/>
        <v>1032</v>
      </c>
      <c r="BP1102">
        <f t="shared" si="1622"/>
        <v>1027</v>
      </c>
      <c r="BQ1102" s="17">
        <f t="shared" si="1623"/>
        <v>1034</v>
      </c>
      <c r="BR1102" t="str">
        <f t="shared" si="1624"/>
        <v>event_team_player_1</v>
      </c>
      <c r="BS1102">
        <f>COUNTIFS(S$3:S1102,"="&amp;S1102,AI$3:AI1102,"="&amp;AI1102)</f>
        <v>1</v>
      </c>
      <c r="BT1102" t="str">
        <f>IFERROR(VLOOKUP(BB1102&amp;BU1102&amp;X1102,game_rosters!U:W,3,FALSE),"")</f>
        <v>P100201</v>
      </c>
      <c r="BU1102" t="str">
        <f t="shared" si="1625"/>
        <v>Velodrome</v>
      </c>
    </row>
    <row r="1103" spans="1:73" x14ac:dyDescent="0.2">
      <c r="A1103">
        <f t="shared" si="1600"/>
        <v>1</v>
      </c>
      <c r="I1103" s="44">
        <v>42</v>
      </c>
      <c r="K1103" t="s">
        <v>13</v>
      </c>
      <c r="O1103" t="s">
        <v>627</v>
      </c>
      <c r="Q1103" t="s">
        <v>595</v>
      </c>
      <c r="R1103" s="51">
        <v>1</v>
      </c>
      <c r="S1103">
        <v>587</v>
      </c>
      <c r="T1103" t="s">
        <v>756</v>
      </c>
      <c r="W1103" t="s">
        <v>735</v>
      </c>
      <c r="X1103">
        <v>42</v>
      </c>
      <c r="Z1103">
        <v>1</v>
      </c>
      <c r="AA1103">
        <f t="shared" si="1557"/>
        <v>1587</v>
      </c>
      <c r="AB1103" t="str">
        <f t="shared" si="1558"/>
        <v/>
      </c>
      <c r="AC1103">
        <f t="shared" si="1596"/>
        <v>1587</v>
      </c>
      <c r="AD1103" s="6">
        <v>1</v>
      </c>
      <c r="AE1103" t="s">
        <v>742</v>
      </c>
      <c r="AF1103" t="s">
        <v>737</v>
      </c>
      <c r="AG1103" t="s">
        <v>742</v>
      </c>
      <c r="AH1103" t="s">
        <v>902</v>
      </c>
      <c r="AI1103" t="str">
        <f t="shared" si="1601"/>
        <v>e</v>
      </c>
      <c r="AJ1103" t="str">
        <f t="shared" si="1602"/>
        <v/>
      </c>
      <c r="AK1103" t="str">
        <f t="shared" si="1603"/>
        <v/>
      </c>
      <c r="AL1103" t="str">
        <f t="shared" si="1604"/>
        <v/>
      </c>
      <c r="AM1103" t="str">
        <f t="shared" si="1605"/>
        <v/>
      </c>
      <c r="AN1103" t="str">
        <f t="shared" si="1606"/>
        <v>Home</v>
      </c>
      <c r="AO1103" t="str">
        <f t="shared" si="1607"/>
        <v>h</v>
      </c>
      <c r="AP1103" t="str">
        <f t="shared" si="1608"/>
        <v/>
      </c>
      <c r="AQ1103" t="str">
        <f t="shared" si="1609"/>
        <v/>
      </c>
      <c r="AR1103" t="str">
        <f t="shared" si="1610"/>
        <v>Home</v>
      </c>
      <c r="AS1103" t="str">
        <f t="shared" si="1611"/>
        <v>h</v>
      </c>
      <c r="AT1103" t="str">
        <f t="shared" si="1612"/>
        <v>Offensive</v>
      </c>
      <c r="AU1103" t="str">
        <f t="shared" si="1613"/>
        <v/>
      </c>
      <c r="AV1103" t="str">
        <f t="shared" si="1614"/>
        <v/>
      </c>
      <c r="AW1103" t="str" cm="1">
        <f t="array" ref="AW1103">IFERROR(IF(O1103&lt;&gt;"",O1103,IF(OR($S1103="",$T1103=""),"",IF(O1103&lt;&gt;"",O1103,IF($T1103&lt;&gt;"",_xlfn._xlws.FILTER(O:O,($BU:$BU=$BU1103)*($I:$I=$I1103)*($T:$T=$T1103)*($S:$S=_xlfn.MINIFS($S:$S,$T:$T,"="&amp;$T1103)),"")))))&amp;"",IF(O1103="","",""))&amp;""</f>
        <v>OffensivePlay_Possession-Deke</v>
      </c>
      <c r="AX1103" t="str" cm="1">
        <f t="array" ref="AX1103">IFERROR(IF(P1103&lt;&gt;"",P1103,IF(OR($S1103="",$T1103=""),"",IF($T1103&lt;&gt;"",_xlfn._xlws.FILTER(P:P,($BU:$BU=$BU1103)*($I:$I=$I1103)*($T:$T=$T1103)*($S:$S=_xlfn.MINIFS($S:$S,$T:$T,"="&amp;$T1103)),""))))&amp;"",IF(P1103="","",""))&amp;""</f>
        <v/>
      </c>
      <c r="AY1103" t="str" cm="1">
        <f t="array" ref="AY1103">IFERROR(IF(Q1103&lt;&gt;"",Q1103,IF(OR($S1103="",$T1103=""),"",IF($T1103&lt;&gt;"",_xlfn._xlws.FILTER(Q:Q,($BU:$BU=$BU1103)*($I:$I=$I1103)*($T:$T=$T1103)*($S:$S=_xlfn.MINIFS($S:$S,$T:$T,"="&amp;$T1103)),""))))&amp;"",IF(Q1103="","",""))&amp;""</f>
        <v>s</v>
      </c>
      <c r="AZ1103" t="str" cm="1">
        <f t="array" ref="AZ1103">IFERROR(IF(R1103&lt;&gt;"",R1103,IF(OR($S1103="",$T1103=""),"",IF($T1103&lt;&gt;"",_xlfn._xlws.FILTER(R:R,($BU:$BU=$BU1103)*($I:$I=$I1103)*($T:$T=$T1103)*($S:$S=_xlfn.MINIFS($S:$S,$T:$T,"="&amp;$T1103)),""))))&amp;"",IF(R1103="","",""))&amp;""</f>
        <v>1</v>
      </c>
      <c r="BA1103" s="6">
        <f t="shared" si="1615"/>
        <v>98</v>
      </c>
      <c r="BB1103">
        <f t="shared" ref="BB1103:BD1103" si="1635">BB1102</f>
        <v>18987</v>
      </c>
      <c r="BC1103" t="str">
        <f t="shared" si="1635"/>
        <v>Velodrome</v>
      </c>
      <c r="BD1103" t="str">
        <f t="shared" si="1635"/>
        <v>Outlaws</v>
      </c>
      <c r="BE1103" t="s">
        <v>13</v>
      </c>
      <c r="BF1103" t="s">
        <v>756</v>
      </c>
      <c r="BI1103" cm="1">
        <f t="array" aca="1" ref="BI1103" ca="1">IFERROR(_xlfn._xlws.FILTER(shifts!A:A,(shifts!B:B=events!AD1103)*(shifts!AG:AG&gt;=events!BK1103)*(shifts!AH:AH&lt;=events!BL1103)),BI1102)</f>
        <v>40</v>
      </c>
      <c r="BJ1103" s="15">
        <f t="shared" si="1617"/>
        <v>5</v>
      </c>
      <c r="BK1103">
        <f t="shared" si="1618"/>
        <v>46</v>
      </c>
      <c r="BL1103">
        <f t="shared" si="1619"/>
        <v>41</v>
      </c>
      <c r="BM1103" s="15">
        <f>SUMIFS(BJ$2:BJ1103,K$2:K1103,"=Intermission")+SUMIFS(BJ$2:BJ1103,K$2:K1103,"=Timeout")</f>
        <v>0</v>
      </c>
      <c r="BN1103">
        <f t="shared" si="1620"/>
        <v>0</v>
      </c>
      <c r="BO1103" s="19">
        <f t="shared" si="1621"/>
        <v>1034</v>
      </c>
      <c r="BP1103">
        <f t="shared" si="1622"/>
        <v>1029</v>
      </c>
      <c r="BQ1103" s="17">
        <f t="shared" si="1623"/>
        <v>1039</v>
      </c>
      <c r="BR1103" t="str">
        <f t="shared" si="1624"/>
        <v>event_team_player_1</v>
      </c>
      <c r="BS1103">
        <f>COUNTIFS(S$3:S1103,"="&amp;S1103,AI$3:AI1103,"="&amp;AI1103)</f>
        <v>1</v>
      </c>
      <c r="BT1103" t="str">
        <f>IFERROR(VLOOKUP(BB1103&amp;BU1103&amp;X1103,game_rosters!U:W,3,FALSE),"")</f>
        <v>P100201</v>
      </c>
      <c r="BU1103" t="str">
        <f t="shared" si="1625"/>
        <v>Velodrome</v>
      </c>
    </row>
    <row r="1104" spans="1:73" x14ac:dyDescent="0.2">
      <c r="A1104" t="str">
        <f t="shared" si="1600"/>
        <v/>
      </c>
      <c r="I1104" s="44">
        <v>91</v>
      </c>
      <c r="O1104" t="s">
        <v>625</v>
      </c>
      <c r="Q1104" t="s">
        <v>594</v>
      </c>
      <c r="R1104" s="51">
        <v>1</v>
      </c>
      <c r="S1104">
        <v>587</v>
      </c>
      <c r="T1104" t="s">
        <v>756</v>
      </c>
      <c r="X1104">
        <v>91</v>
      </c>
      <c r="AA1104">
        <f t="shared" si="1557"/>
        <v>1587</v>
      </c>
      <c r="AB1104" t="str">
        <f t="shared" si="1558"/>
        <v/>
      </c>
      <c r="AC1104">
        <f t="shared" si="1596"/>
        <v>1587</v>
      </c>
      <c r="AD1104" s="6">
        <v>1</v>
      </c>
      <c r="AE1104" t="s">
        <v>742</v>
      </c>
      <c r="AF1104" t="s">
        <v>737</v>
      </c>
      <c r="AG1104" t="s">
        <v>742</v>
      </c>
      <c r="AH1104" t="s">
        <v>902</v>
      </c>
      <c r="AI1104" t="str">
        <f t="shared" si="1601"/>
        <v>o</v>
      </c>
      <c r="AJ1104" t="str">
        <f t="shared" si="1602"/>
        <v/>
      </c>
      <c r="AK1104" t="str">
        <f t="shared" si="1603"/>
        <v/>
      </c>
      <c r="AL1104" t="str">
        <f t="shared" si="1604"/>
        <v/>
      </c>
      <c r="AM1104" t="str">
        <f t="shared" si="1605"/>
        <v/>
      </c>
      <c r="AN1104" t="str">
        <f t="shared" si="1606"/>
        <v>Home</v>
      </c>
      <c r="AO1104" t="str">
        <f t="shared" si="1607"/>
        <v>h</v>
      </c>
      <c r="AP1104" t="str">
        <f t="shared" si="1608"/>
        <v/>
      </c>
      <c r="AQ1104" t="str">
        <f t="shared" si="1609"/>
        <v/>
      </c>
      <c r="AR1104" t="str">
        <f t="shared" si="1610"/>
        <v>Home</v>
      </c>
      <c r="AS1104" t="str">
        <f t="shared" si="1611"/>
        <v>h</v>
      </c>
      <c r="AT1104" t="str">
        <f t="shared" si="1612"/>
        <v>Defensive</v>
      </c>
      <c r="AU1104" t="str">
        <f t="shared" si="1613"/>
        <v/>
      </c>
      <c r="AV1104" t="str">
        <f t="shared" si="1614"/>
        <v/>
      </c>
      <c r="AW1104" t="str" cm="1">
        <f t="array" ref="AW1104">IFERROR(IF(O1104&lt;&gt;"",O1104,IF(OR($S1104="",$T1104=""),"",IF(O1104&lt;&gt;"",O1104,IF($T1104&lt;&gt;"",_xlfn._xlws.FILTER(O:O,($BU:$BU=$BU1104)*($I:$I=$I1104)*($T:$T=$T1104)*($S:$S=_xlfn.MINIFS($S:$S,$T:$T,"="&amp;$T1104)),"")))))&amp;"",IF(O1104="","",""))&amp;""</f>
        <v>Defensive_PlayPossession-BeatDeke</v>
      </c>
      <c r="AX1104" t="str" cm="1">
        <f t="array" ref="AX1104">IFERROR(IF(P1104&lt;&gt;"",P1104,IF(OR($S1104="",$T1104=""),"",IF($T1104&lt;&gt;"",_xlfn._xlws.FILTER(P:P,($BU:$BU=$BU1104)*($I:$I=$I1104)*($T:$T=$T1104)*($S:$S=_xlfn.MINIFS($S:$S,$T:$T,"="&amp;$T1104)),""))))&amp;"",IF(P1104="","",""))&amp;""</f>
        <v/>
      </c>
      <c r="AY1104" t="str" cm="1">
        <f t="array" ref="AY1104">IFERROR(IF(Q1104&lt;&gt;"",Q1104,IF(OR($S1104="",$T1104=""),"",IF($T1104&lt;&gt;"",_xlfn._xlws.FILTER(Q:Q,($BU:$BU=$BU1104)*($I:$I=$I1104)*($T:$T=$T1104)*($S:$S=_xlfn.MINIFS($S:$S,$T:$T,"="&amp;$T1104)),""))))&amp;"",IF(Q1104="","",""))&amp;""</f>
        <v>u</v>
      </c>
      <c r="AZ1104" t="str" cm="1">
        <f t="array" ref="AZ1104">IFERROR(IF(R1104&lt;&gt;"",R1104,IF(OR($S1104="",$T1104=""),"",IF($T1104&lt;&gt;"",_xlfn._xlws.FILTER(R:R,($BU:$BU=$BU1104)*($I:$I=$I1104)*($T:$T=$T1104)*($S:$S=_xlfn.MINIFS($S:$S,$T:$T,"="&amp;$T1104)),""))))&amp;"",IF(R1104="","",""))&amp;""</f>
        <v>1</v>
      </c>
      <c r="BA1104" s="6">
        <f t="shared" si="1615"/>
        <v>98</v>
      </c>
      <c r="BB1104">
        <f t="shared" ref="BB1104:BD1104" si="1636">BB1103</f>
        <v>18987</v>
      </c>
      <c r="BC1104" t="str">
        <f t="shared" si="1636"/>
        <v>Velodrome</v>
      </c>
      <c r="BD1104" t="str">
        <f t="shared" si="1636"/>
        <v>Outlaws</v>
      </c>
      <c r="BE1104" t="s">
        <v>13</v>
      </c>
      <c r="BF1104" t="s">
        <v>756</v>
      </c>
      <c r="BI1104" cm="1">
        <f t="array" aca="1" ref="BI1104" ca="1">IFERROR(_xlfn._xlws.FILTER(shifts!A:A,(shifts!B:B=events!AD1104)*(shifts!AG:AG&gt;=events!BK1104)*(shifts!AH:AH&lt;=events!BL1104)),BI1103)</f>
        <v>40</v>
      </c>
      <c r="BJ1104" s="15">
        <f t="shared" si="1617"/>
        <v>5</v>
      </c>
      <c r="BK1104">
        <f t="shared" si="1618"/>
        <v>46</v>
      </c>
      <c r="BL1104">
        <f t="shared" si="1619"/>
        <v>41</v>
      </c>
      <c r="BM1104" s="15">
        <f>SUMIFS(BJ$2:BJ1104,K$2:K1104,"=Intermission")+SUMIFS(BJ$2:BJ1104,K$2:K1104,"=Timeout")</f>
        <v>0</v>
      </c>
      <c r="BN1104">
        <f t="shared" si="1620"/>
        <v>0</v>
      </c>
      <c r="BO1104" s="19">
        <f t="shared" si="1621"/>
        <v>1034</v>
      </c>
      <c r="BP1104">
        <f t="shared" si="1622"/>
        <v>1029</v>
      </c>
      <c r="BQ1104" s="17">
        <f t="shared" si="1623"/>
        <v>1039</v>
      </c>
      <c r="BR1104" t="str">
        <f t="shared" si="1624"/>
        <v>opp_team_player_1</v>
      </c>
      <c r="BS1104">
        <f>COUNTIFS(S$3:S1104,"="&amp;S1104,AI$3:AI1104,"="&amp;AI1104)</f>
        <v>1</v>
      </c>
      <c r="BT1104" t="str">
        <f>IFERROR(VLOOKUP(BB1104&amp;BU1104&amp;X1104,game_rosters!U:W,3,FALSE),"")</f>
        <v>P100232</v>
      </c>
      <c r="BU1104" t="str">
        <f t="shared" si="1625"/>
        <v>Outlaws</v>
      </c>
    </row>
    <row r="1105" spans="1:73" x14ac:dyDescent="0.2">
      <c r="A1105">
        <f t="shared" si="1600"/>
        <v>1</v>
      </c>
      <c r="I1105" s="44">
        <v>42</v>
      </c>
      <c r="K1105" t="s">
        <v>238</v>
      </c>
      <c r="L1105" t="s">
        <v>184</v>
      </c>
      <c r="M1105" t="s">
        <v>88</v>
      </c>
      <c r="N1105" t="s">
        <v>595</v>
      </c>
      <c r="S1105">
        <v>588</v>
      </c>
      <c r="T1105" t="s">
        <v>756</v>
      </c>
      <c r="W1105" t="s">
        <v>735</v>
      </c>
      <c r="X1105">
        <v>42</v>
      </c>
      <c r="Z1105">
        <v>1</v>
      </c>
      <c r="AA1105">
        <f t="shared" si="1557"/>
        <v>1588</v>
      </c>
      <c r="AB1105" t="str">
        <f t="shared" si="1558"/>
        <v/>
      </c>
      <c r="AC1105">
        <f t="shared" si="1596"/>
        <v>1588</v>
      </c>
      <c r="AD1105" s="6">
        <v>1</v>
      </c>
      <c r="AE1105" t="s">
        <v>742</v>
      </c>
      <c r="AF1105" t="s">
        <v>902</v>
      </c>
      <c r="AG1105" t="s">
        <v>742</v>
      </c>
      <c r="AH1105" t="s">
        <v>903</v>
      </c>
      <c r="AI1105" t="str">
        <f t="shared" si="1601"/>
        <v>e</v>
      </c>
      <c r="AJ1105" t="str">
        <f t="shared" si="1602"/>
        <v/>
      </c>
      <c r="AK1105" t="str">
        <f t="shared" si="1603"/>
        <v/>
      </c>
      <c r="AL1105" t="str">
        <f t="shared" si="1604"/>
        <v/>
      </c>
      <c r="AM1105" t="str">
        <f t="shared" si="1605"/>
        <v/>
      </c>
      <c r="AN1105" t="str">
        <f t="shared" si="1606"/>
        <v>Home</v>
      </c>
      <c r="AO1105" t="str">
        <f t="shared" si="1607"/>
        <v>h</v>
      </c>
      <c r="AP1105" t="str">
        <f t="shared" si="1608"/>
        <v/>
      </c>
      <c r="AQ1105" t="str">
        <f t="shared" si="1609"/>
        <v/>
      </c>
      <c r="AR1105" t="str">
        <f t="shared" si="1610"/>
        <v>Home</v>
      </c>
      <c r="AS1105" t="str">
        <f t="shared" si="1611"/>
        <v>h</v>
      </c>
      <c r="AT1105" t="str">
        <f t="shared" si="1612"/>
        <v>Offensive</v>
      </c>
      <c r="AU1105" t="str">
        <f t="shared" si="1613"/>
        <v/>
      </c>
      <c r="AV1105" t="str">
        <f t="shared" si="1614"/>
        <v/>
      </c>
      <c r="AW1105" t="str" cm="1">
        <f t="array" ref="AW1105">IFERROR(IF(O1105&lt;&gt;"",O1105,IF(OR($S1105="",$T1105=""),"",IF(O1105&lt;&gt;"",O1105,IF($T1105&lt;&gt;"",_xlfn._xlws.FILTER(O:O,($BU:$BU=$BU1105)*($I:$I=$I1105)*($T:$T=$T1105)*($S:$S=_xlfn.MINIFS($S:$S,$T:$T,"="&amp;$T1105)),"")))))&amp;"",IF(O1105="","",""))&amp;""</f>
        <v/>
      </c>
      <c r="AX1105" t="str" cm="1">
        <f t="array" ref="AX1105">IFERROR(IF(P1105&lt;&gt;"",P1105,IF(OR($S1105="",$T1105=""),"",IF($T1105&lt;&gt;"",_xlfn._xlws.FILTER(P:P,($BU:$BU=$BU1105)*($I:$I=$I1105)*($T:$T=$T1105)*($S:$S=_xlfn.MINIFS($S:$S,$T:$T,"="&amp;$T1105)),""))))&amp;"",IF(P1105="","",""))&amp;""</f>
        <v/>
      </c>
      <c r="AY1105" t="str" cm="1">
        <f t="array" ref="AY1105">IFERROR(IF(Q1105&lt;&gt;"",Q1105,IF(OR($S1105="",$T1105=""),"",IF($T1105&lt;&gt;"",_xlfn._xlws.FILTER(Q:Q,($BU:$BU=$BU1105)*($I:$I=$I1105)*($T:$T=$T1105)*($S:$S=_xlfn.MINIFS($S:$S,$T:$T,"="&amp;$T1105)),""))))&amp;"",IF(Q1105="","",""))&amp;""</f>
        <v/>
      </c>
      <c r="AZ1105" t="str" cm="1">
        <f t="array" ref="AZ1105">IFERROR(IF(R1105&lt;&gt;"",R1105,IF(OR($S1105="",$T1105=""),"",IF($T1105&lt;&gt;"",_xlfn._xlws.FILTER(R:R,($BU:$BU=$BU1105)*($I:$I=$I1105)*($T:$T=$T1105)*($S:$S=_xlfn.MINIFS($S:$S,$T:$T,"="&amp;$T1105)),""))))&amp;"",IF(R1105="","",""))&amp;""</f>
        <v/>
      </c>
      <c r="BA1105" s="6">
        <f t="shared" si="1615"/>
        <v>99</v>
      </c>
      <c r="BB1105">
        <f t="shared" ref="BB1105:BD1105" si="1637">BB1104</f>
        <v>18987</v>
      </c>
      <c r="BC1105" t="str">
        <f t="shared" si="1637"/>
        <v>Velodrome</v>
      </c>
      <c r="BD1105" t="str">
        <f t="shared" si="1637"/>
        <v>Outlaws</v>
      </c>
      <c r="BE1105" t="s">
        <v>238</v>
      </c>
      <c r="BF1105" t="s">
        <v>184</v>
      </c>
      <c r="BI1105" cm="1">
        <f t="array" aca="1" ref="BI1105" ca="1">IFERROR(_xlfn._xlws.FILTER(shifts!A:A,(shifts!B:B=events!AD1105)*(shifts!AG:AG&gt;=events!BK1105)*(shifts!AH:AH&lt;=events!BL1105)),BI1104)</f>
        <v>40</v>
      </c>
      <c r="BJ1105" s="15">
        <f t="shared" si="1617"/>
        <v>1</v>
      </c>
      <c r="BK1105">
        <f t="shared" si="1618"/>
        <v>41</v>
      </c>
      <c r="BL1105">
        <f t="shared" si="1619"/>
        <v>40</v>
      </c>
      <c r="BM1105" s="15">
        <f>SUMIFS(BJ$2:BJ1105,K$2:K1105,"=Intermission")+SUMIFS(BJ$2:BJ1105,K$2:K1105,"=Timeout")</f>
        <v>0</v>
      </c>
      <c r="BN1105">
        <f t="shared" si="1620"/>
        <v>0</v>
      </c>
      <c r="BO1105" s="19">
        <f t="shared" si="1621"/>
        <v>1039</v>
      </c>
      <c r="BP1105">
        <f t="shared" si="1622"/>
        <v>1034</v>
      </c>
      <c r="BQ1105" s="17">
        <f t="shared" si="1623"/>
        <v>1040</v>
      </c>
      <c r="BR1105" t="str">
        <f t="shared" si="1624"/>
        <v>event_team_player_1</v>
      </c>
      <c r="BS1105">
        <f>COUNTIFS(S$3:S1105,"="&amp;S1105,AI$3:AI1105,"="&amp;AI1105)</f>
        <v>1</v>
      </c>
      <c r="BT1105" t="str">
        <f>IFERROR(VLOOKUP(BB1105&amp;BU1105&amp;X1105,game_rosters!U:W,3,FALSE),"")</f>
        <v>P100201</v>
      </c>
      <c r="BU1105" t="str">
        <f t="shared" si="1625"/>
        <v>Velodrome</v>
      </c>
    </row>
    <row r="1106" spans="1:73" x14ac:dyDescent="0.2">
      <c r="A1106">
        <f t="shared" si="1600"/>
        <v>1</v>
      </c>
      <c r="I1106" s="44">
        <v>42</v>
      </c>
      <c r="K1106" t="s">
        <v>13</v>
      </c>
      <c r="S1106">
        <v>589</v>
      </c>
      <c r="T1106" t="s">
        <v>756</v>
      </c>
      <c r="W1106" t="s">
        <v>735</v>
      </c>
      <c r="X1106">
        <v>42</v>
      </c>
      <c r="Z1106">
        <v>1</v>
      </c>
      <c r="AA1106">
        <f t="shared" si="1557"/>
        <v>1589</v>
      </c>
      <c r="AB1106" t="str">
        <f t="shared" si="1558"/>
        <v/>
      </c>
      <c r="AC1106">
        <f t="shared" si="1596"/>
        <v>1589</v>
      </c>
      <c r="AD1106" s="6">
        <v>1</v>
      </c>
      <c r="AE1106" t="s">
        <v>742</v>
      </c>
      <c r="AF1106" t="s">
        <v>903</v>
      </c>
      <c r="AG1106" t="s">
        <v>742</v>
      </c>
      <c r="AH1106" t="s">
        <v>933</v>
      </c>
      <c r="AI1106" t="str">
        <f t="shared" si="1601"/>
        <v>e</v>
      </c>
      <c r="AJ1106" t="str">
        <f t="shared" si="1602"/>
        <v/>
      </c>
      <c r="AK1106" t="str">
        <f t="shared" si="1603"/>
        <v/>
      </c>
      <c r="AL1106" t="str">
        <f t="shared" si="1604"/>
        <v/>
      </c>
      <c r="AM1106" t="str">
        <f t="shared" si="1605"/>
        <v/>
      </c>
      <c r="AN1106" t="str">
        <f t="shared" si="1606"/>
        <v>Home</v>
      </c>
      <c r="AO1106" t="str">
        <f t="shared" si="1607"/>
        <v>h</v>
      </c>
      <c r="AP1106" t="str">
        <f t="shared" si="1608"/>
        <v/>
      </c>
      <c r="AQ1106" t="str">
        <f t="shared" si="1609"/>
        <v/>
      </c>
      <c r="AR1106" t="str">
        <f t="shared" si="1610"/>
        <v>Home</v>
      </c>
      <c r="AS1106" t="str">
        <f t="shared" si="1611"/>
        <v>h</v>
      </c>
      <c r="AT1106" t="str">
        <f t="shared" si="1612"/>
        <v>Offensive</v>
      </c>
      <c r="AU1106" t="str">
        <f t="shared" si="1613"/>
        <v/>
      </c>
      <c r="AV1106" t="str">
        <f t="shared" si="1614"/>
        <v/>
      </c>
      <c r="AW1106" t="str" cm="1">
        <f t="array" ref="AW1106">IFERROR(IF(O1106&lt;&gt;"",O1106,IF(OR($S1106="",$T1106=""),"",IF(O1106&lt;&gt;"",O1106,IF($T1106&lt;&gt;"",_xlfn._xlws.FILTER(O:O,($BU:$BU=$BU1106)*($I:$I=$I1106)*($T:$T=$T1106)*($S:$S=_xlfn.MINIFS($S:$S,$T:$T,"="&amp;$T1106)),"")))))&amp;"",IF(O1106="","",""))&amp;""</f>
        <v/>
      </c>
      <c r="AX1106" t="str" cm="1">
        <f t="array" ref="AX1106">IFERROR(IF(P1106&lt;&gt;"",P1106,IF(OR($S1106="",$T1106=""),"",IF($T1106&lt;&gt;"",_xlfn._xlws.FILTER(P:P,($BU:$BU=$BU1106)*($I:$I=$I1106)*($T:$T=$T1106)*($S:$S=_xlfn.MINIFS($S:$S,$T:$T,"="&amp;$T1106)),""))))&amp;"",IF(P1106="","",""))&amp;""</f>
        <v/>
      </c>
      <c r="AY1106" t="str" cm="1">
        <f t="array" ref="AY1106">IFERROR(IF(Q1106&lt;&gt;"",Q1106,IF(OR($S1106="",$T1106=""),"",IF($T1106&lt;&gt;"",_xlfn._xlws.FILTER(Q:Q,($BU:$BU=$BU1106)*($I:$I=$I1106)*($T:$T=$T1106)*($S:$S=_xlfn.MINIFS($S:$S,$T:$T,"="&amp;$T1106)),""))))&amp;"",IF(Q1106="","",""))&amp;""</f>
        <v/>
      </c>
      <c r="AZ1106" t="str" cm="1">
        <f t="array" ref="AZ1106">IFERROR(IF(R1106&lt;&gt;"",R1106,IF(OR($S1106="",$T1106=""),"",IF($T1106&lt;&gt;"",_xlfn._xlws.FILTER(R:R,($BU:$BU=$BU1106)*($I:$I=$I1106)*($T:$T=$T1106)*($S:$S=_xlfn.MINIFS($S:$S,$T:$T,"="&amp;$T1106)),""))))&amp;"",IF(R1106="","",""))&amp;""</f>
        <v/>
      </c>
      <c r="BA1106" s="6">
        <f t="shared" si="1615"/>
        <v>99</v>
      </c>
      <c r="BB1106">
        <f t="shared" ref="BB1106:BD1106" si="1638">BB1105</f>
        <v>18987</v>
      </c>
      <c r="BC1106" t="str">
        <f t="shared" si="1638"/>
        <v>Velodrome</v>
      </c>
      <c r="BD1106" t="str">
        <f t="shared" si="1638"/>
        <v>Outlaws</v>
      </c>
      <c r="BE1106" t="s">
        <v>13</v>
      </c>
      <c r="BF1106" t="s">
        <v>756</v>
      </c>
      <c r="BI1106" cm="1">
        <f t="array" aca="1" ref="BI1106" ca="1">IFERROR(_xlfn._xlws.FILTER(shifts!A:A,(shifts!B:B=events!AD1106)*(shifts!AG:AG&gt;=events!BK1106)*(shifts!AH:AH&lt;=events!BL1106)),BI1105)</f>
        <v>40</v>
      </c>
      <c r="BJ1106" s="15">
        <f t="shared" si="1617"/>
        <v>3</v>
      </c>
      <c r="BK1106">
        <f t="shared" si="1618"/>
        <v>40</v>
      </c>
      <c r="BL1106">
        <f t="shared" si="1619"/>
        <v>37</v>
      </c>
      <c r="BM1106" s="15">
        <f>SUMIFS(BJ$2:BJ1106,K$2:K1106,"=Intermission")+SUMIFS(BJ$2:BJ1106,K$2:K1106,"=Timeout")</f>
        <v>0</v>
      </c>
      <c r="BN1106">
        <f t="shared" si="1620"/>
        <v>0</v>
      </c>
      <c r="BO1106" s="19">
        <f t="shared" si="1621"/>
        <v>1040</v>
      </c>
      <c r="BP1106">
        <f t="shared" si="1622"/>
        <v>1035</v>
      </c>
      <c r="BQ1106" s="17">
        <f t="shared" si="1623"/>
        <v>1043</v>
      </c>
      <c r="BR1106" t="str">
        <f t="shared" si="1624"/>
        <v>event_team_player_1</v>
      </c>
      <c r="BS1106">
        <f>COUNTIFS(S$3:S1106,"="&amp;S1106,AI$3:AI1106,"="&amp;AI1106)</f>
        <v>1</v>
      </c>
      <c r="BT1106" t="str">
        <f>IFERROR(VLOOKUP(BB1106&amp;BU1106&amp;X1106,game_rosters!U:W,3,FALSE),"")</f>
        <v>P100201</v>
      </c>
      <c r="BU1106" t="str">
        <f t="shared" si="1625"/>
        <v>Velodrome</v>
      </c>
    </row>
    <row r="1107" spans="1:73" x14ac:dyDescent="0.2">
      <c r="A1107">
        <f t="shared" si="1600"/>
        <v>1</v>
      </c>
      <c r="I1107" s="44">
        <v>42</v>
      </c>
      <c r="K1107" t="s">
        <v>238</v>
      </c>
      <c r="L1107" t="s">
        <v>174</v>
      </c>
      <c r="M1107" t="s">
        <v>85</v>
      </c>
      <c r="N1107" t="s">
        <v>595</v>
      </c>
      <c r="R1107" s="51">
        <v>1</v>
      </c>
      <c r="S1107">
        <v>590</v>
      </c>
      <c r="T1107" t="s">
        <v>756</v>
      </c>
      <c r="W1107" t="s">
        <v>735</v>
      </c>
      <c r="X1107">
        <v>42</v>
      </c>
      <c r="Z1107">
        <v>1</v>
      </c>
      <c r="AA1107">
        <f t="shared" si="1557"/>
        <v>1590</v>
      </c>
      <c r="AB1107" t="str">
        <f t="shared" si="1558"/>
        <v/>
      </c>
      <c r="AC1107">
        <f t="shared" si="1596"/>
        <v>1590</v>
      </c>
      <c r="AD1107" s="6">
        <v>1</v>
      </c>
      <c r="AE1107" t="s">
        <v>742</v>
      </c>
      <c r="AF1107" t="s">
        <v>933</v>
      </c>
      <c r="AG1107" t="s">
        <v>742</v>
      </c>
      <c r="AH1107" t="s">
        <v>925</v>
      </c>
      <c r="AI1107" t="str">
        <f t="shared" si="1601"/>
        <v>e</v>
      </c>
      <c r="AJ1107" t="str">
        <f t="shared" si="1602"/>
        <v/>
      </c>
      <c r="AK1107" t="str">
        <f t="shared" si="1603"/>
        <v/>
      </c>
      <c r="AL1107" t="str">
        <f t="shared" si="1604"/>
        <v/>
      </c>
      <c r="AM1107" t="str">
        <f t="shared" si="1605"/>
        <v/>
      </c>
      <c r="AN1107" t="str">
        <f t="shared" si="1606"/>
        <v>Home</v>
      </c>
      <c r="AO1107" t="str">
        <f t="shared" si="1607"/>
        <v>h</v>
      </c>
      <c r="AP1107" t="str">
        <f t="shared" si="1608"/>
        <v/>
      </c>
      <c r="AQ1107" t="str">
        <f t="shared" si="1609"/>
        <v/>
      </c>
      <c r="AR1107" t="str">
        <f t="shared" si="1610"/>
        <v>Home</v>
      </c>
      <c r="AS1107" t="str">
        <f t="shared" si="1611"/>
        <v>h</v>
      </c>
      <c r="AT1107" t="str">
        <f t="shared" si="1612"/>
        <v>Offensive</v>
      </c>
      <c r="AU1107" t="str">
        <f t="shared" si="1613"/>
        <v/>
      </c>
      <c r="AV1107" t="str">
        <f t="shared" si="1614"/>
        <v/>
      </c>
      <c r="AW1107" t="str" cm="1">
        <f t="array" ref="AW1107">IFERROR(IF(O1107&lt;&gt;"",O1107,IF(OR($S1107="",$T1107=""),"",IF(O1107&lt;&gt;"",O1107,IF($T1107&lt;&gt;"",_xlfn._xlws.FILTER(O:O,($BU:$BU=$BU1107)*($I:$I=$I1107)*($T:$T=$T1107)*($S:$S=_xlfn.MINIFS($S:$S,$T:$T,"="&amp;$T1107)),"")))))&amp;"",IF(O1107="","",""))&amp;""</f>
        <v/>
      </c>
      <c r="AX1107" t="str" cm="1">
        <f t="array" ref="AX1107">IFERROR(IF(P1107&lt;&gt;"",P1107,IF(OR($S1107="",$T1107=""),"",IF($T1107&lt;&gt;"",_xlfn._xlws.FILTER(P:P,($BU:$BU=$BU1107)*($I:$I=$I1107)*($T:$T=$T1107)*($S:$S=_xlfn.MINIFS($S:$S,$T:$T,"="&amp;$T1107)),""))))&amp;"",IF(P1107="","",""))&amp;""</f>
        <v/>
      </c>
      <c r="AY1107" t="str" cm="1">
        <f t="array" ref="AY1107">IFERROR(IF(Q1107&lt;&gt;"",Q1107,IF(OR($S1107="",$T1107=""),"",IF($T1107&lt;&gt;"",_xlfn._xlws.FILTER(Q:Q,($BU:$BU=$BU1107)*($I:$I=$I1107)*($T:$T=$T1107)*($S:$S=_xlfn.MINIFS($S:$S,$T:$T,"="&amp;$T1107)),""))))&amp;"",IF(Q1107="","",""))&amp;""</f>
        <v/>
      </c>
      <c r="AZ1107" t="str" cm="1">
        <f t="array" ref="AZ1107">IFERROR(IF(R1107&lt;&gt;"",R1107,IF(OR($S1107="",$T1107=""),"",IF($T1107&lt;&gt;"",_xlfn._xlws.FILTER(R:R,($BU:$BU=$BU1107)*($I:$I=$I1107)*($T:$T=$T1107)*($S:$S=_xlfn.MINIFS($S:$S,$T:$T,"="&amp;$T1107)),""))))&amp;"",IF(R1107="","",""))&amp;""</f>
        <v>1</v>
      </c>
      <c r="BA1107" s="6">
        <f t="shared" si="1615"/>
        <v>100</v>
      </c>
      <c r="BB1107">
        <f t="shared" ref="BB1107:BD1107" si="1639">BB1106</f>
        <v>18987</v>
      </c>
      <c r="BC1107" t="str">
        <f t="shared" si="1639"/>
        <v>Velodrome</v>
      </c>
      <c r="BD1107" t="str">
        <f t="shared" si="1639"/>
        <v>Outlaws</v>
      </c>
      <c r="BE1107" t="s">
        <v>238</v>
      </c>
      <c r="BF1107" t="s">
        <v>174</v>
      </c>
      <c r="BI1107" cm="1">
        <f t="array" aca="1" ref="BI1107" ca="1">IFERROR(_xlfn._xlws.FILTER(shifts!A:A,(shifts!B:B=events!AD1107)*(shifts!AG:AG&gt;=events!BK1107)*(shifts!AH:AH&lt;=events!BL1107)),BI1106)</f>
        <v>40</v>
      </c>
      <c r="BJ1107" s="15">
        <f t="shared" si="1617"/>
        <v>1</v>
      </c>
      <c r="BK1107">
        <f t="shared" si="1618"/>
        <v>37</v>
      </c>
      <c r="BL1107">
        <f t="shared" si="1619"/>
        <v>36</v>
      </c>
      <c r="BM1107" s="15">
        <f>SUMIFS(BJ$2:BJ1107,K$2:K1107,"=Intermission")+SUMIFS(BJ$2:BJ1107,K$2:K1107,"=Timeout")</f>
        <v>0</v>
      </c>
      <c r="BN1107">
        <f t="shared" si="1620"/>
        <v>0</v>
      </c>
      <c r="BO1107" s="19">
        <f t="shared" si="1621"/>
        <v>1043</v>
      </c>
      <c r="BP1107">
        <f t="shared" si="1622"/>
        <v>1038</v>
      </c>
      <c r="BQ1107" s="17">
        <f t="shared" si="1623"/>
        <v>1044</v>
      </c>
      <c r="BR1107" t="str">
        <f t="shared" si="1624"/>
        <v>event_team_player_1</v>
      </c>
      <c r="BS1107">
        <f>COUNTIFS(S$3:S1107,"="&amp;S1107,AI$3:AI1107,"="&amp;AI1107)</f>
        <v>1</v>
      </c>
      <c r="BT1107" t="str">
        <f>IFERROR(VLOOKUP(BB1107&amp;BU1107&amp;X1107,game_rosters!U:W,3,FALSE),"")</f>
        <v>P100201</v>
      </c>
      <c r="BU1107" t="str">
        <f t="shared" si="1625"/>
        <v>Velodrome</v>
      </c>
    </row>
    <row r="1108" spans="1:73" x14ac:dyDescent="0.2">
      <c r="A1108" t="str">
        <f t="shared" si="1600"/>
        <v/>
      </c>
      <c r="I1108" s="44">
        <v>14</v>
      </c>
      <c r="S1108">
        <v>590</v>
      </c>
      <c r="T1108" t="s">
        <v>756</v>
      </c>
      <c r="X1108">
        <v>14</v>
      </c>
      <c r="Z1108">
        <v>1</v>
      </c>
      <c r="AA1108">
        <f t="shared" si="1557"/>
        <v>1590</v>
      </c>
      <c r="AB1108" t="str">
        <f t="shared" si="1558"/>
        <v/>
      </c>
      <c r="AC1108">
        <f t="shared" si="1596"/>
        <v>1590</v>
      </c>
      <c r="AD1108" s="6">
        <v>1</v>
      </c>
      <c r="AE1108" t="s">
        <v>742</v>
      </c>
      <c r="AF1108" t="s">
        <v>933</v>
      </c>
      <c r="AG1108" t="s">
        <v>742</v>
      </c>
      <c r="AH1108" t="s">
        <v>925</v>
      </c>
      <c r="AI1108" t="str">
        <f t="shared" si="1601"/>
        <v>e</v>
      </c>
      <c r="AJ1108" t="str">
        <f t="shared" si="1602"/>
        <v/>
      </c>
      <c r="AK1108" t="str">
        <f t="shared" si="1603"/>
        <v/>
      </c>
      <c r="AL1108" t="str">
        <f t="shared" si="1604"/>
        <v/>
      </c>
      <c r="AM1108" t="str">
        <f t="shared" si="1605"/>
        <v/>
      </c>
      <c r="AN1108" t="str">
        <f t="shared" si="1606"/>
        <v>Home</v>
      </c>
      <c r="AO1108" t="str">
        <f t="shared" si="1607"/>
        <v>h</v>
      </c>
      <c r="AP1108" t="str">
        <f t="shared" si="1608"/>
        <v/>
      </c>
      <c r="AQ1108" t="str">
        <f t="shared" si="1609"/>
        <v/>
      </c>
      <c r="AR1108" t="str">
        <f t="shared" si="1610"/>
        <v>Home</v>
      </c>
      <c r="AS1108" t="str">
        <f t="shared" si="1611"/>
        <v>h</v>
      </c>
      <c r="AT1108" t="str">
        <f t="shared" si="1612"/>
        <v>Offensive</v>
      </c>
      <c r="AU1108" t="str">
        <f t="shared" si="1613"/>
        <v/>
      </c>
      <c r="AV1108" t="str">
        <f t="shared" si="1614"/>
        <v/>
      </c>
      <c r="AW1108" t="str" cm="1">
        <f t="array" ref="AW1108">IFERROR(IF(O1108&lt;&gt;"",O1108,IF(OR($S1108="",$T1108=""),"",IF(O1108&lt;&gt;"",O1108,IF($T1108&lt;&gt;"",_xlfn._xlws.FILTER(O:O,($BU:$BU=$BU1108)*($I:$I=$I1108)*($T:$T=$T1108)*($S:$S=_xlfn.MINIFS($S:$S,$T:$T,"="&amp;$T1108)),"")))))&amp;"",IF(O1108="","",""))&amp;""</f>
        <v/>
      </c>
      <c r="AX1108" t="str" cm="1">
        <f t="array" ref="AX1108">IFERROR(IF(P1108&lt;&gt;"",P1108,IF(OR($S1108="",$T1108=""),"",IF($T1108&lt;&gt;"",_xlfn._xlws.FILTER(P:P,($BU:$BU=$BU1108)*($I:$I=$I1108)*($T:$T=$T1108)*($S:$S=_xlfn.MINIFS($S:$S,$T:$T,"="&amp;$T1108)),""))))&amp;"",IF(P1108="","",""))&amp;""</f>
        <v/>
      </c>
      <c r="AY1108" t="str" cm="1">
        <f t="array" ref="AY1108">IFERROR(IF(Q1108&lt;&gt;"",Q1108,IF(OR($S1108="",$T1108=""),"",IF($T1108&lt;&gt;"",_xlfn._xlws.FILTER(Q:Q,($BU:$BU=$BU1108)*($I:$I=$I1108)*($T:$T=$T1108)*($S:$S=_xlfn.MINIFS($S:$S,$T:$T,"="&amp;$T1108)),""))))&amp;"",IF(Q1108="","",""))&amp;""</f>
        <v/>
      </c>
      <c r="AZ1108" t="str" cm="1">
        <f t="array" ref="AZ1108">IFERROR(IF(R1108&lt;&gt;"",R1108,IF(OR($S1108="",$T1108=""),"",IF($T1108&lt;&gt;"",_xlfn._xlws.FILTER(R:R,($BU:$BU=$BU1108)*($I:$I=$I1108)*($T:$T=$T1108)*($S:$S=_xlfn.MINIFS($S:$S,$T:$T,"="&amp;$T1108)),""))))&amp;"",IF(R1108="","",""))&amp;""</f>
        <v/>
      </c>
      <c r="BA1108" s="6">
        <f t="shared" si="1615"/>
        <v>100</v>
      </c>
      <c r="BB1108">
        <f t="shared" ref="BB1108:BD1108" si="1640">BB1107</f>
        <v>18987</v>
      </c>
      <c r="BC1108" t="str">
        <f t="shared" si="1640"/>
        <v>Velodrome</v>
      </c>
      <c r="BD1108" t="str">
        <f t="shared" si="1640"/>
        <v>Outlaws</v>
      </c>
      <c r="BE1108" t="s">
        <v>238</v>
      </c>
      <c r="BF1108" t="s">
        <v>174</v>
      </c>
      <c r="BI1108" cm="1">
        <f t="array" aca="1" ref="BI1108" ca="1">IFERROR(_xlfn._xlws.FILTER(shifts!A:A,(shifts!B:B=events!AD1108)*(shifts!AG:AG&gt;=events!BK1108)*(shifts!AH:AH&lt;=events!BL1108)),BI1107)</f>
        <v>40</v>
      </c>
      <c r="BJ1108" s="15">
        <f t="shared" si="1617"/>
        <v>1</v>
      </c>
      <c r="BK1108">
        <f t="shared" si="1618"/>
        <v>37</v>
      </c>
      <c r="BL1108">
        <f t="shared" si="1619"/>
        <v>36</v>
      </c>
      <c r="BM1108" s="15">
        <f>SUMIFS(BJ$2:BJ1108,K$2:K1108,"=Intermission")+SUMIFS(BJ$2:BJ1108,K$2:K1108,"=Timeout")</f>
        <v>0</v>
      </c>
      <c r="BN1108">
        <f t="shared" si="1620"/>
        <v>0</v>
      </c>
      <c r="BO1108" s="19">
        <f t="shared" si="1621"/>
        <v>1043</v>
      </c>
      <c r="BP1108">
        <f t="shared" si="1622"/>
        <v>1038</v>
      </c>
      <c r="BQ1108" s="17">
        <f t="shared" si="1623"/>
        <v>1044</v>
      </c>
      <c r="BR1108" t="str">
        <f t="shared" si="1624"/>
        <v>event_team_player_2</v>
      </c>
      <c r="BS1108">
        <f>COUNTIFS(S$3:S1108,"="&amp;S1108,AI$3:AI1108,"="&amp;AI1108)</f>
        <v>2</v>
      </c>
      <c r="BT1108" t="str">
        <f>IFERROR(VLOOKUP(BB1108&amp;BU1108&amp;X1108,game_rosters!U:W,3,FALSE),"")</f>
        <v>P100132</v>
      </c>
      <c r="BU1108" t="str">
        <f t="shared" si="1625"/>
        <v>Velodrome</v>
      </c>
    </row>
    <row r="1109" spans="1:73" x14ac:dyDescent="0.2">
      <c r="A1109" t="str">
        <f t="shared" si="1600"/>
        <v/>
      </c>
      <c r="I1109" s="44">
        <v>4</v>
      </c>
      <c r="R1109" s="51">
        <v>1</v>
      </c>
      <c r="S1109">
        <v>590</v>
      </c>
      <c r="T1109" t="s">
        <v>756</v>
      </c>
      <c r="X1109">
        <v>4</v>
      </c>
      <c r="AA1109">
        <f t="shared" si="1557"/>
        <v>1590</v>
      </c>
      <c r="AB1109" t="str">
        <f t="shared" si="1558"/>
        <v/>
      </c>
      <c r="AC1109">
        <f t="shared" si="1596"/>
        <v>1590</v>
      </c>
      <c r="AD1109" s="6">
        <v>1</v>
      </c>
      <c r="AE1109" t="s">
        <v>742</v>
      </c>
      <c r="AF1109" t="s">
        <v>933</v>
      </c>
      <c r="AG1109" t="s">
        <v>742</v>
      </c>
      <c r="AH1109" t="s">
        <v>925</v>
      </c>
      <c r="AI1109" t="str">
        <f t="shared" si="1601"/>
        <v>o</v>
      </c>
      <c r="AJ1109" t="str">
        <f t="shared" si="1602"/>
        <v/>
      </c>
      <c r="AK1109" t="str">
        <f t="shared" si="1603"/>
        <v/>
      </c>
      <c r="AL1109" t="str">
        <f t="shared" si="1604"/>
        <v/>
      </c>
      <c r="AM1109" t="str">
        <f t="shared" si="1605"/>
        <v/>
      </c>
      <c r="AN1109" t="str">
        <f t="shared" si="1606"/>
        <v>Home</v>
      </c>
      <c r="AO1109" t="str">
        <f t="shared" si="1607"/>
        <v>h</v>
      </c>
      <c r="AP1109" t="str">
        <f t="shared" si="1608"/>
        <v/>
      </c>
      <c r="AQ1109" t="str">
        <f t="shared" si="1609"/>
        <v/>
      </c>
      <c r="AR1109" t="str">
        <f t="shared" si="1610"/>
        <v>Home</v>
      </c>
      <c r="AS1109" t="str">
        <f t="shared" si="1611"/>
        <v>h</v>
      </c>
      <c r="AT1109" t="str">
        <f t="shared" si="1612"/>
        <v>Defensive</v>
      </c>
      <c r="AU1109" t="str">
        <f t="shared" si="1613"/>
        <v/>
      </c>
      <c r="AV1109" t="str">
        <f t="shared" si="1614"/>
        <v/>
      </c>
      <c r="AW1109" t="str" cm="1">
        <f t="array" ref="AW1109">IFERROR(IF(O1109&lt;&gt;"",O1109,IF(OR($S1109="",$T1109=""),"",IF(O1109&lt;&gt;"",O1109,IF($T1109&lt;&gt;"",_xlfn._xlws.FILTER(O:O,($BU:$BU=$BU1109)*($I:$I=$I1109)*($T:$T=$T1109)*($S:$S=_xlfn.MINIFS($S:$S,$T:$T,"="&amp;$T1109)),"")))))&amp;"",IF(O1109="","",""))&amp;""</f>
        <v/>
      </c>
      <c r="AX1109" t="str" cm="1">
        <f t="array" ref="AX1109">IFERROR(IF(P1109&lt;&gt;"",P1109,IF(OR($S1109="",$T1109=""),"",IF($T1109&lt;&gt;"",_xlfn._xlws.FILTER(P:P,($BU:$BU=$BU1109)*($I:$I=$I1109)*($T:$T=$T1109)*($S:$S=_xlfn.MINIFS($S:$S,$T:$T,"="&amp;$T1109)),""))))&amp;"",IF(P1109="","",""))&amp;""</f>
        <v/>
      </c>
      <c r="AY1109" t="str" cm="1">
        <f t="array" ref="AY1109">IFERROR(IF(Q1109&lt;&gt;"",Q1109,IF(OR($S1109="",$T1109=""),"",IF($T1109&lt;&gt;"",_xlfn._xlws.FILTER(Q:Q,($BU:$BU=$BU1109)*($I:$I=$I1109)*($T:$T=$T1109)*($S:$S=_xlfn.MINIFS($S:$S,$T:$T,"="&amp;$T1109)),""))))&amp;"",IF(Q1109="","",""))&amp;""</f>
        <v/>
      </c>
      <c r="AZ1109" t="str" cm="1">
        <f t="array" ref="AZ1109">IFERROR(IF(R1109&lt;&gt;"",R1109,IF(OR($S1109="",$T1109=""),"",IF($T1109&lt;&gt;"",_xlfn._xlws.FILTER(R:R,($BU:$BU=$BU1109)*($I:$I=$I1109)*($T:$T=$T1109)*($S:$S=_xlfn.MINIFS($S:$S,$T:$T,"="&amp;$T1109)),""))))&amp;"",IF(R1109="","",""))&amp;""</f>
        <v>1</v>
      </c>
      <c r="BA1109" s="6">
        <f t="shared" si="1615"/>
        <v>100</v>
      </c>
      <c r="BB1109">
        <f t="shared" ref="BB1109:BD1109" si="1641">BB1108</f>
        <v>18987</v>
      </c>
      <c r="BC1109" t="str">
        <f t="shared" si="1641"/>
        <v>Velodrome</v>
      </c>
      <c r="BD1109" t="str">
        <f t="shared" si="1641"/>
        <v>Outlaws</v>
      </c>
      <c r="BE1109" t="s">
        <v>238</v>
      </c>
      <c r="BF1109" t="s">
        <v>174</v>
      </c>
      <c r="BI1109" cm="1">
        <f t="array" aca="1" ref="BI1109" ca="1">IFERROR(_xlfn._xlws.FILTER(shifts!A:A,(shifts!B:B=events!AD1109)*(shifts!AG:AG&gt;=events!BK1109)*(shifts!AH:AH&lt;=events!BL1109)),BI1108)</f>
        <v>40</v>
      </c>
      <c r="BJ1109" s="15">
        <f t="shared" si="1617"/>
        <v>1</v>
      </c>
      <c r="BK1109">
        <f t="shared" si="1618"/>
        <v>37</v>
      </c>
      <c r="BL1109">
        <f t="shared" si="1619"/>
        <v>36</v>
      </c>
      <c r="BM1109" s="15">
        <f>SUMIFS(BJ$2:BJ1109,K$2:K1109,"=Intermission")+SUMIFS(BJ$2:BJ1109,K$2:K1109,"=Timeout")</f>
        <v>0</v>
      </c>
      <c r="BN1109">
        <f t="shared" si="1620"/>
        <v>0</v>
      </c>
      <c r="BO1109" s="19">
        <f t="shared" si="1621"/>
        <v>1043</v>
      </c>
      <c r="BP1109">
        <f t="shared" si="1622"/>
        <v>1038</v>
      </c>
      <c r="BQ1109" s="17">
        <f t="shared" si="1623"/>
        <v>1044</v>
      </c>
      <c r="BR1109" t="str">
        <f t="shared" si="1624"/>
        <v>opp_team_player_1</v>
      </c>
      <c r="BS1109">
        <f>COUNTIFS(S$3:S1109,"="&amp;S1109,AI$3:AI1109,"="&amp;AI1109)</f>
        <v>1</v>
      </c>
      <c r="BT1109" t="str">
        <f>IFERROR(VLOOKUP(BB1109&amp;BU1109&amp;X1109,game_rosters!U:W,3,FALSE),"")</f>
        <v>P100032</v>
      </c>
      <c r="BU1109" t="str">
        <f t="shared" si="1625"/>
        <v>Outlaws</v>
      </c>
    </row>
    <row r="1110" spans="1:73" x14ac:dyDescent="0.2">
      <c r="A1110" t="str">
        <f t="shared" si="1600"/>
        <v/>
      </c>
      <c r="I1110" s="44">
        <v>25</v>
      </c>
      <c r="S1110">
        <v>590</v>
      </c>
      <c r="T1110" t="s">
        <v>756</v>
      </c>
      <c r="X1110">
        <v>25</v>
      </c>
      <c r="AA1110">
        <f t="shared" si="1557"/>
        <v>1590</v>
      </c>
      <c r="AB1110" t="str">
        <f t="shared" si="1558"/>
        <v/>
      </c>
      <c r="AC1110">
        <f t="shared" si="1596"/>
        <v>1590</v>
      </c>
      <c r="AD1110" s="6">
        <v>1</v>
      </c>
      <c r="AE1110" t="s">
        <v>742</v>
      </c>
      <c r="AF1110" t="s">
        <v>933</v>
      </c>
      <c r="AG1110" t="s">
        <v>742</v>
      </c>
      <c r="AH1110" t="s">
        <v>925</v>
      </c>
      <c r="AI1110" t="str">
        <f t="shared" si="1601"/>
        <v>o</v>
      </c>
      <c r="AJ1110" t="str">
        <f t="shared" si="1602"/>
        <v/>
      </c>
      <c r="AK1110" t="str">
        <f t="shared" si="1603"/>
        <v/>
      </c>
      <c r="AL1110" t="str">
        <f t="shared" si="1604"/>
        <v/>
      </c>
      <c r="AM1110" t="str">
        <f t="shared" si="1605"/>
        <v/>
      </c>
      <c r="AN1110" t="str">
        <f t="shared" si="1606"/>
        <v>Home</v>
      </c>
      <c r="AO1110" t="str">
        <f t="shared" si="1607"/>
        <v>h</v>
      </c>
      <c r="AP1110" t="str">
        <f t="shared" si="1608"/>
        <v/>
      </c>
      <c r="AQ1110" t="str">
        <f t="shared" si="1609"/>
        <v/>
      </c>
      <c r="AR1110" t="str">
        <f t="shared" si="1610"/>
        <v>Home</v>
      </c>
      <c r="AS1110" t="str">
        <f t="shared" si="1611"/>
        <v>h</v>
      </c>
      <c r="AT1110" t="str">
        <f t="shared" si="1612"/>
        <v>Defensive</v>
      </c>
      <c r="AU1110" t="str">
        <f t="shared" si="1613"/>
        <v/>
      </c>
      <c r="AV1110" t="str">
        <f t="shared" si="1614"/>
        <v/>
      </c>
      <c r="AW1110" t="str" cm="1">
        <f t="array" ref="AW1110">IFERROR(IF(O1110&lt;&gt;"",O1110,IF(OR($S1110="",$T1110=""),"",IF(O1110&lt;&gt;"",O1110,IF($T1110&lt;&gt;"",_xlfn._xlws.FILTER(O:O,($BU:$BU=$BU1110)*($I:$I=$I1110)*($T:$T=$T1110)*($S:$S=_xlfn.MINIFS($S:$S,$T:$T,"="&amp;$T1110)),"")))))&amp;"",IF(O1110="","",""))&amp;""</f>
        <v/>
      </c>
      <c r="AX1110" t="str" cm="1">
        <f t="array" ref="AX1110">IFERROR(IF(P1110&lt;&gt;"",P1110,IF(OR($S1110="",$T1110=""),"",IF($T1110&lt;&gt;"",_xlfn._xlws.FILTER(P:P,($BU:$BU=$BU1110)*($I:$I=$I1110)*($T:$T=$T1110)*($S:$S=_xlfn.MINIFS($S:$S,$T:$T,"="&amp;$T1110)),""))))&amp;"",IF(P1110="","",""))&amp;""</f>
        <v/>
      </c>
      <c r="AY1110" t="str" cm="1">
        <f t="array" ref="AY1110">IFERROR(IF(Q1110&lt;&gt;"",Q1110,IF(OR($S1110="",$T1110=""),"",IF($T1110&lt;&gt;"",_xlfn._xlws.FILTER(Q:Q,($BU:$BU=$BU1110)*($I:$I=$I1110)*($T:$T=$T1110)*($S:$S=_xlfn.MINIFS($S:$S,$T:$T,"="&amp;$T1110)),""))))&amp;"",IF(Q1110="","",""))&amp;""</f>
        <v/>
      </c>
      <c r="AZ1110" t="str" cm="1">
        <f t="array" ref="AZ1110">IFERROR(IF(R1110&lt;&gt;"",R1110,IF(OR($S1110="",$T1110=""),"",IF($T1110&lt;&gt;"",_xlfn._xlws.FILTER(R:R,($BU:$BU=$BU1110)*($I:$I=$I1110)*($T:$T=$T1110)*($S:$S=_xlfn.MINIFS($S:$S,$T:$T,"="&amp;$T1110)),""))))&amp;"",IF(R1110="","",""))&amp;""</f>
        <v/>
      </c>
      <c r="BA1110" s="6">
        <f t="shared" si="1615"/>
        <v>100</v>
      </c>
      <c r="BB1110">
        <f t="shared" ref="BB1110:BD1110" si="1642">BB1109</f>
        <v>18987</v>
      </c>
      <c r="BC1110" t="str">
        <f t="shared" si="1642"/>
        <v>Velodrome</v>
      </c>
      <c r="BD1110" t="str">
        <f t="shared" si="1642"/>
        <v>Outlaws</v>
      </c>
      <c r="BE1110" t="s">
        <v>238</v>
      </c>
      <c r="BF1110" t="s">
        <v>174</v>
      </c>
      <c r="BI1110" cm="1">
        <f t="array" aca="1" ref="BI1110" ca="1">IFERROR(_xlfn._xlws.FILTER(shifts!A:A,(shifts!B:B=events!AD1110)*(shifts!AG:AG&gt;=events!BK1110)*(shifts!AH:AH&lt;=events!BL1110)),BI1109)</f>
        <v>40</v>
      </c>
      <c r="BJ1110" s="15">
        <f t="shared" si="1617"/>
        <v>1</v>
      </c>
      <c r="BK1110">
        <f t="shared" si="1618"/>
        <v>37</v>
      </c>
      <c r="BL1110">
        <f t="shared" si="1619"/>
        <v>36</v>
      </c>
      <c r="BM1110" s="15">
        <f>SUMIFS(BJ$2:BJ1110,K$2:K1110,"=Intermission")+SUMIFS(BJ$2:BJ1110,K$2:K1110,"=Timeout")</f>
        <v>0</v>
      </c>
      <c r="BN1110">
        <f t="shared" si="1620"/>
        <v>0</v>
      </c>
      <c r="BO1110" s="19">
        <f t="shared" si="1621"/>
        <v>1043</v>
      </c>
      <c r="BP1110">
        <f t="shared" si="1622"/>
        <v>1038</v>
      </c>
      <c r="BQ1110" s="17">
        <f t="shared" si="1623"/>
        <v>1044</v>
      </c>
      <c r="BR1110" t="str">
        <f t="shared" si="1624"/>
        <v>opp_team_player_2</v>
      </c>
      <c r="BS1110">
        <f>COUNTIFS(S$3:S1110,"="&amp;S1110,AI$3:AI1110,"="&amp;AI1110)</f>
        <v>2</v>
      </c>
      <c r="BT1110" t="str">
        <f>IFERROR(VLOOKUP(BB1110&amp;BU1110&amp;X1110,game_rosters!U:W,3,FALSE),"")</f>
        <v>P100170</v>
      </c>
      <c r="BU1110" t="str">
        <f t="shared" si="1625"/>
        <v>Outlaws</v>
      </c>
    </row>
    <row r="1111" spans="1:73" x14ac:dyDescent="0.2">
      <c r="A1111">
        <f t="shared" si="1600"/>
        <v>1</v>
      </c>
      <c r="I1111" s="44">
        <v>42</v>
      </c>
      <c r="K1111" t="s">
        <v>6</v>
      </c>
      <c r="L1111" t="s">
        <v>205</v>
      </c>
      <c r="M1111" t="s">
        <v>51</v>
      </c>
      <c r="N1111" t="s">
        <v>595</v>
      </c>
      <c r="R1111" s="51">
        <v>1</v>
      </c>
      <c r="S1111">
        <v>591</v>
      </c>
      <c r="T1111">
        <v>100</v>
      </c>
      <c r="W1111" t="s">
        <v>735</v>
      </c>
      <c r="X1111">
        <v>42</v>
      </c>
      <c r="Z1111">
        <v>1</v>
      </c>
      <c r="AA1111">
        <f t="shared" si="1557"/>
        <v>1591</v>
      </c>
      <c r="AB1111">
        <f t="shared" si="1558"/>
        <v>9100</v>
      </c>
      <c r="AC1111">
        <f t="shared" si="1596"/>
        <v>9100</v>
      </c>
      <c r="AD1111" s="6">
        <v>1</v>
      </c>
      <c r="AE1111" t="s">
        <v>742</v>
      </c>
      <c r="AF1111" t="s">
        <v>925</v>
      </c>
      <c r="AG1111" t="s">
        <v>756</v>
      </c>
      <c r="AH1111" t="s">
        <v>756</v>
      </c>
      <c r="AI1111" t="str">
        <f t="shared" si="1601"/>
        <v>e</v>
      </c>
      <c r="AJ1111" t="str">
        <f t="shared" si="1602"/>
        <v/>
      </c>
      <c r="AK1111" t="str">
        <f t="shared" si="1603"/>
        <v/>
      </c>
      <c r="AL1111" t="str">
        <f t="shared" si="1604"/>
        <v/>
      </c>
      <c r="AM1111" t="str">
        <f t="shared" si="1605"/>
        <v/>
      </c>
      <c r="AN1111" t="str">
        <f t="shared" si="1606"/>
        <v>Home</v>
      </c>
      <c r="AO1111" t="str">
        <f t="shared" si="1607"/>
        <v>h</v>
      </c>
      <c r="AP1111" t="str">
        <f t="shared" si="1608"/>
        <v/>
      </c>
      <c r="AQ1111" t="str">
        <f t="shared" si="1609"/>
        <v/>
      </c>
      <c r="AR1111" t="str">
        <f t="shared" si="1610"/>
        <v>Home</v>
      </c>
      <c r="AS1111" t="str">
        <f t="shared" si="1611"/>
        <v>h</v>
      </c>
      <c r="AT1111" t="str">
        <f t="shared" si="1612"/>
        <v>Offensive</v>
      </c>
      <c r="AU1111" t="str">
        <f t="shared" si="1613"/>
        <v/>
      </c>
      <c r="AV1111" t="str">
        <f t="shared" si="1614"/>
        <v/>
      </c>
      <c r="AW1111" t="str" cm="1">
        <f t="array" ref="AW1111">IFERROR(IF(O1111&lt;&gt;"",O1111,IF(OR($S1111="",$T1111=""),"",IF(O1111&lt;&gt;"",O1111,IF($T1111&lt;&gt;"",_xlfn._xlws.FILTER(O:O,($BU:$BU=$BU1111)*($I:$I=$I1111)*($T:$T=$T1111)*($S:$S=_xlfn.MINIFS($S:$S,$T:$T,"="&amp;$T1111)),"")))))&amp;"",IF(O1111="","",""))&amp;""</f>
        <v/>
      </c>
      <c r="AX1111" t="str" cm="1">
        <f t="array" ref="AX1111">IFERROR(IF(P1111&lt;&gt;"",P1111,IF(OR($S1111="",$T1111=""),"",IF($T1111&lt;&gt;"",_xlfn._xlws.FILTER(P:P,($BU:$BU=$BU1111)*($I:$I=$I1111)*($T:$T=$T1111)*($S:$S=_xlfn.MINIFS($S:$S,$T:$T,"="&amp;$T1111)),""))))&amp;"",IF(P1111="","",""))&amp;""</f>
        <v/>
      </c>
      <c r="AY1111" t="str" cm="1">
        <f t="array" ref="AY1111">IFERROR(IF(Q1111&lt;&gt;"",Q1111,IF(OR($S1111="",$T1111=""),"",IF($T1111&lt;&gt;"",_xlfn._xlws.FILTER(Q:Q,($BU:$BU=$BU1111)*($I:$I=$I1111)*($T:$T=$T1111)*($S:$S=_xlfn.MINIFS($S:$S,$T:$T,"="&amp;$T1111)),""))))&amp;"",IF(Q1111="","",""))&amp;""</f>
        <v/>
      </c>
      <c r="AZ1111" t="str" cm="1">
        <f t="array" ref="AZ1111">IFERROR(IF(R1111&lt;&gt;"",R1111,IF(OR($S1111="",$T1111=""),"",IF($T1111&lt;&gt;"",_xlfn._xlws.FILTER(R:R,($BU:$BU=$BU1111)*($I:$I=$I1111)*($T:$T=$T1111)*($S:$S=_xlfn.MINIFS($S:$S,$T:$T,"="&amp;$T1111)),""))))&amp;"",IF(R1111="","",""))&amp;""</f>
        <v>1</v>
      </c>
      <c r="BA1111" s="6">
        <f t="shared" si="1615"/>
        <v>100</v>
      </c>
      <c r="BB1111">
        <f t="shared" ref="BB1111:BD1111" si="1643">BB1110</f>
        <v>18987</v>
      </c>
      <c r="BC1111" t="str">
        <f t="shared" si="1643"/>
        <v>Velodrome</v>
      </c>
      <c r="BD1111" t="str">
        <f t="shared" si="1643"/>
        <v>Outlaws</v>
      </c>
      <c r="BE1111" t="s">
        <v>6</v>
      </c>
      <c r="BF1111" t="s">
        <v>205</v>
      </c>
      <c r="BI1111" cm="1">
        <f t="array" aca="1" ref="BI1111" ca="1">IFERROR(_xlfn._xlws.FILTER(shifts!A:A,(shifts!B:B=events!AD1111)*(shifts!AG:AG&gt;=events!BK1111)*(shifts!AH:AH&lt;=events!BL1111)),BI1110)</f>
        <v>40</v>
      </c>
      <c r="BJ1111" s="15">
        <f t="shared" si="1617"/>
        <v>0</v>
      </c>
      <c r="BK1111">
        <f t="shared" si="1618"/>
        <v>36</v>
      </c>
      <c r="BL1111">
        <f t="shared" si="1619"/>
        <v>36</v>
      </c>
      <c r="BM1111" s="15">
        <f>SUMIFS(BJ$2:BJ1111,K$2:K1111,"=Intermission")+SUMIFS(BJ$2:BJ1111,K$2:K1111,"=Timeout")</f>
        <v>0</v>
      </c>
      <c r="BN1111">
        <f t="shared" si="1620"/>
        <v>0</v>
      </c>
      <c r="BO1111" s="19">
        <f t="shared" si="1621"/>
        <v>1044</v>
      </c>
      <c r="BP1111">
        <f t="shared" si="1622"/>
        <v>1039</v>
      </c>
      <c r="BQ1111" s="17">
        <f t="shared" si="1623"/>
        <v>1044</v>
      </c>
      <c r="BR1111" t="str">
        <f t="shared" si="1624"/>
        <v>event_team_player_1</v>
      </c>
      <c r="BS1111">
        <f>COUNTIFS(S$3:S1111,"="&amp;S1111,AI$3:AI1111,"="&amp;AI1111)</f>
        <v>1</v>
      </c>
      <c r="BT1111" t="str">
        <f>IFERROR(VLOOKUP(BB1111&amp;BU1111&amp;X1111,game_rosters!U:W,3,FALSE),"")</f>
        <v>P100201</v>
      </c>
      <c r="BU1111" t="str">
        <f t="shared" si="1625"/>
        <v>Velodrome</v>
      </c>
    </row>
    <row r="1112" spans="1:73" x14ac:dyDescent="0.2">
      <c r="A1112" t="str">
        <f t="shared" si="1600"/>
        <v/>
      </c>
      <c r="I1112" s="44">
        <v>30</v>
      </c>
      <c r="S1112">
        <v>591</v>
      </c>
      <c r="T1112">
        <v>100</v>
      </c>
      <c r="X1112">
        <v>30</v>
      </c>
      <c r="AA1112">
        <f t="shared" si="1557"/>
        <v>1591</v>
      </c>
      <c r="AB1112">
        <f t="shared" si="1558"/>
        <v>9100</v>
      </c>
      <c r="AC1112">
        <f t="shared" si="1596"/>
        <v>9100</v>
      </c>
      <c r="AD1112" s="6">
        <v>1</v>
      </c>
      <c r="AE1112" t="s">
        <v>742</v>
      </c>
      <c r="AF1112" t="s">
        <v>925</v>
      </c>
      <c r="AG1112" t="s">
        <v>756</v>
      </c>
      <c r="AH1112" t="s">
        <v>756</v>
      </c>
      <c r="AI1112" t="str">
        <f t="shared" si="1601"/>
        <v>o</v>
      </c>
      <c r="AJ1112" t="str">
        <f t="shared" si="1602"/>
        <v/>
      </c>
      <c r="AK1112" t="str">
        <f t="shared" si="1603"/>
        <v/>
      </c>
      <c r="AL1112" t="str">
        <f t="shared" si="1604"/>
        <v/>
      </c>
      <c r="AM1112" t="str">
        <f t="shared" si="1605"/>
        <v/>
      </c>
      <c r="AN1112" t="str">
        <f t="shared" si="1606"/>
        <v>Home</v>
      </c>
      <c r="AO1112" t="str">
        <f t="shared" si="1607"/>
        <v>h</v>
      </c>
      <c r="AP1112" t="str">
        <f t="shared" si="1608"/>
        <v/>
      </c>
      <c r="AQ1112" t="str">
        <f t="shared" si="1609"/>
        <v/>
      </c>
      <c r="AR1112" t="str">
        <f t="shared" si="1610"/>
        <v>Home</v>
      </c>
      <c r="AS1112" t="str">
        <f t="shared" si="1611"/>
        <v>h</v>
      </c>
      <c r="AT1112" t="str">
        <f t="shared" si="1612"/>
        <v>Defensive</v>
      </c>
      <c r="AU1112" t="str">
        <f t="shared" si="1613"/>
        <v/>
      </c>
      <c r="AV1112" t="str">
        <f t="shared" si="1614"/>
        <v/>
      </c>
      <c r="AW1112" t="str" cm="1">
        <f t="array" ref="AW1112">IFERROR(IF(O1112&lt;&gt;"",O1112,IF(OR($S1112="",$T1112=""),"",IF(O1112&lt;&gt;"",O1112,IF($T1112&lt;&gt;"",_xlfn._xlws.FILTER(O:O,($BU:$BU=$BU1112)*($I:$I=$I1112)*($T:$T=$T1112)*($S:$S=_xlfn.MINIFS($S:$S,$T:$T,"="&amp;$T1112)),"")))))&amp;"",IF(O1112="","",""))&amp;""</f>
        <v/>
      </c>
      <c r="AX1112" t="str" cm="1">
        <f t="array" ref="AX1112">IFERROR(IF(P1112&lt;&gt;"",P1112,IF(OR($S1112="",$T1112=""),"",IF($T1112&lt;&gt;"",_xlfn._xlws.FILTER(P:P,($BU:$BU=$BU1112)*($I:$I=$I1112)*($T:$T=$T1112)*($S:$S=_xlfn.MINIFS($S:$S,$T:$T,"="&amp;$T1112)),""))))&amp;"",IF(P1112="","",""))&amp;""</f>
        <v/>
      </c>
      <c r="AY1112" t="str" cm="1">
        <f t="array" ref="AY1112">IFERROR(IF(Q1112&lt;&gt;"",Q1112,IF(OR($S1112="",$T1112=""),"",IF($T1112&lt;&gt;"",_xlfn._xlws.FILTER(Q:Q,($BU:$BU=$BU1112)*($I:$I=$I1112)*($T:$T=$T1112)*($S:$S=_xlfn.MINIFS($S:$S,$T:$T,"="&amp;$T1112)),""))))&amp;"",IF(Q1112="","",""))&amp;""</f>
        <v/>
      </c>
      <c r="AZ1112" t="str" cm="1">
        <f t="array" ref="AZ1112">IFERROR(IF(R1112&lt;&gt;"",R1112,IF(OR($S1112="",$T1112=""),"",IF($T1112&lt;&gt;"",_xlfn._xlws.FILTER(R:R,($BU:$BU=$BU1112)*($I:$I=$I1112)*($T:$T=$T1112)*($S:$S=_xlfn.MINIFS($S:$S,$T:$T,"="&amp;$T1112)),""))))&amp;"",IF(R1112="","",""))&amp;""</f>
        <v/>
      </c>
      <c r="BA1112" s="6">
        <f t="shared" si="1615"/>
        <v>100</v>
      </c>
      <c r="BB1112">
        <f t="shared" ref="BB1112:BD1112" si="1644">BB1111</f>
        <v>18987</v>
      </c>
      <c r="BC1112" t="str">
        <f t="shared" si="1644"/>
        <v>Velodrome</v>
      </c>
      <c r="BD1112" t="str">
        <f t="shared" si="1644"/>
        <v>Outlaws</v>
      </c>
      <c r="BE1112" t="s">
        <v>6</v>
      </c>
      <c r="BF1112" t="s">
        <v>205</v>
      </c>
      <c r="BI1112" cm="1">
        <f t="array" aca="1" ref="BI1112" ca="1">IFERROR(_xlfn._xlws.FILTER(shifts!A:A,(shifts!B:B=events!AD1112)*(shifts!AG:AG&gt;=events!BK1112)*(shifts!AH:AH&lt;=events!BL1112)),BI1111)</f>
        <v>40</v>
      </c>
      <c r="BJ1112" s="15">
        <f t="shared" si="1617"/>
        <v>0</v>
      </c>
      <c r="BK1112">
        <f t="shared" si="1618"/>
        <v>36</v>
      </c>
      <c r="BL1112">
        <f t="shared" si="1619"/>
        <v>36</v>
      </c>
      <c r="BM1112" s="15">
        <f>SUMIFS(BJ$2:BJ1112,K$2:K1112,"=Intermission")+SUMIFS(BJ$2:BJ1112,K$2:K1112,"=Timeout")</f>
        <v>0</v>
      </c>
      <c r="BN1112">
        <f t="shared" si="1620"/>
        <v>0</v>
      </c>
      <c r="BO1112" s="19">
        <f t="shared" si="1621"/>
        <v>1044</v>
      </c>
      <c r="BP1112">
        <f t="shared" si="1622"/>
        <v>1039</v>
      </c>
      <c r="BQ1112" s="17">
        <f t="shared" si="1623"/>
        <v>1044</v>
      </c>
      <c r="BR1112" t="str">
        <f t="shared" si="1624"/>
        <v>opp_team_player_1</v>
      </c>
      <c r="BS1112">
        <f>COUNTIFS(S$3:S1112,"="&amp;S1112,AI$3:AI1112,"="&amp;AI1112)</f>
        <v>1</v>
      </c>
      <c r="BT1112" t="str">
        <f>IFERROR(VLOOKUP(BB1112&amp;BU1112&amp;X1112,game_rosters!U:W,3,FALSE),"")</f>
        <v>P100009</v>
      </c>
      <c r="BU1112" t="str">
        <f t="shared" si="1625"/>
        <v>Outlaws</v>
      </c>
    </row>
    <row r="1113" spans="1:73" x14ac:dyDescent="0.2">
      <c r="A1113" t="str">
        <f t="shared" si="1600"/>
        <v/>
      </c>
      <c r="I1113" s="44">
        <v>4</v>
      </c>
      <c r="O1113" t="s">
        <v>602</v>
      </c>
      <c r="R1113" s="51">
        <v>1</v>
      </c>
      <c r="S1113">
        <v>591</v>
      </c>
      <c r="T1113">
        <v>100</v>
      </c>
      <c r="X1113">
        <v>4</v>
      </c>
      <c r="AA1113">
        <f t="shared" si="1557"/>
        <v>1591</v>
      </c>
      <c r="AB1113">
        <f t="shared" si="1558"/>
        <v>9100</v>
      </c>
      <c r="AC1113">
        <f t="shared" si="1596"/>
        <v>9100</v>
      </c>
      <c r="AD1113" s="6">
        <v>1</v>
      </c>
      <c r="AE1113" t="s">
        <v>742</v>
      </c>
      <c r="AF1113" t="s">
        <v>925</v>
      </c>
      <c r="AG1113" t="s">
        <v>756</v>
      </c>
      <c r="AH1113" t="s">
        <v>756</v>
      </c>
      <c r="AI1113" t="str">
        <f t="shared" si="1601"/>
        <v>o</v>
      </c>
      <c r="AJ1113" t="str">
        <f t="shared" si="1602"/>
        <v/>
      </c>
      <c r="AK1113" t="str">
        <f t="shared" si="1603"/>
        <v/>
      </c>
      <c r="AL1113" t="str">
        <f t="shared" si="1604"/>
        <v/>
      </c>
      <c r="AM1113" t="str">
        <f t="shared" si="1605"/>
        <v/>
      </c>
      <c r="AN1113" t="str">
        <f t="shared" si="1606"/>
        <v>Home</v>
      </c>
      <c r="AO1113" t="str">
        <f t="shared" si="1607"/>
        <v>h</v>
      </c>
      <c r="AP1113" t="str">
        <f t="shared" si="1608"/>
        <v/>
      </c>
      <c r="AQ1113" t="str">
        <f t="shared" si="1609"/>
        <v/>
      </c>
      <c r="AR1113" t="str">
        <f t="shared" si="1610"/>
        <v>Home</v>
      </c>
      <c r="AS1113" t="str">
        <f t="shared" si="1611"/>
        <v>h</v>
      </c>
      <c r="AT1113" t="str">
        <f t="shared" si="1612"/>
        <v>Defensive</v>
      </c>
      <c r="AU1113" t="str">
        <f t="shared" si="1613"/>
        <v/>
      </c>
      <c r="AV1113" t="str">
        <f t="shared" si="1614"/>
        <v/>
      </c>
      <c r="AW1113" t="str" cm="1">
        <f t="array" ref="AW1113">IFERROR(IF(O1113&lt;&gt;"",O1113,IF(OR($S1113="",$T1113=""),"",IF(O1113&lt;&gt;"",O1113,IF($T1113&lt;&gt;"",_xlfn._xlws.FILTER(O:O,($BU:$BU=$BU1113)*($I:$I=$I1113)*($T:$T=$T1113)*($S:$S=_xlfn.MINIFS($S:$S,$T:$T,"="&amp;$T1113)),"")))))&amp;"",IF(O1113="","",""))&amp;""</f>
        <v>Defensive_PlayPossession-StickCheck</v>
      </c>
      <c r="AX1113" t="str" cm="1">
        <f t="array" ref="AX1113">IFERROR(IF(P1113&lt;&gt;"",P1113,IF(OR($S1113="",$T1113=""),"",IF($T1113&lt;&gt;"",_xlfn._xlws.FILTER(P:P,($BU:$BU=$BU1113)*($I:$I=$I1113)*($T:$T=$T1113)*($S:$S=_xlfn.MINIFS($S:$S,$T:$T,"="&amp;$T1113)),""))))&amp;"",IF(P1113="","",""))&amp;""</f>
        <v/>
      </c>
      <c r="AY1113" t="str" cm="1">
        <f t="array" ref="AY1113">IFERROR(IF(Q1113&lt;&gt;"",Q1113,IF(OR($S1113="",$T1113=""),"",IF($T1113&lt;&gt;"",_xlfn._xlws.FILTER(Q:Q,($BU:$BU=$BU1113)*($I:$I=$I1113)*($T:$T=$T1113)*($S:$S=_xlfn.MINIFS($S:$S,$T:$T,"="&amp;$T1113)),""))))&amp;"",IF(Q1113="","",""))&amp;""</f>
        <v/>
      </c>
      <c r="AZ1113" t="str" cm="1">
        <f t="array" ref="AZ1113">IFERROR(IF(R1113&lt;&gt;"",R1113,IF(OR($S1113="",$T1113=""),"",IF($T1113&lt;&gt;"",_xlfn._xlws.FILTER(R:R,($BU:$BU=$BU1113)*($I:$I=$I1113)*($T:$T=$T1113)*($S:$S=_xlfn.MINIFS($S:$S,$T:$T,"="&amp;$T1113)),""))))&amp;"",IF(R1113="","",""))&amp;""</f>
        <v>1</v>
      </c>
      <c r="BA1113" s="6">
        <f t="shared" si="1615"/>
        <v>100</v>
      </c>
      <c r="BB1113">
        <f t="shared" ref="BB1113:BD1113" si="1645">BB1112</f>
        <v>18987</v>
      </c>
      <c r="BC1113" t="str">
        <f t="shared" si="1645"/>
        <v>Velodrome</v>
      </c>
      <c r="BD1113" t="str">
        <f t="shared" si="1645"/>
        <v>Outlaws</v>
      </c>
      <c r="BE1113" t="s">
        <v>6</v>
      </c>
      <c r="BF1113" t="s">
        <v>205</v>
      </c>
      <c r="BI1113" cm="1">
        <f t="array" aca="1" ref="BI1113" ca="1">IFERROR(_xlfn._xlws.FILTER(shifts!A:A,(shifts!B:B=events!AD1113)*(shifts!AG:AG&gt;=events!BK1113)*(shifts!AH:AH&lt;=events!BL1113)),BI1112)</f>
        <v>40</v>
      </c>
      <c r="BJ1113" s="15">
        <f t="shared" si="1617"/>
        <v>0</v>
      </c>
      <c r="BK1113">
        <f t="shared" si="1618"/>
        <v>36</v>
      </c>
      <c r="BL1113">
        <f t="shared" si="1619"/>
        <v>36</v>
      </c>
      <c r="BM1113" s="15">
        <f>SUMIFS(BJ$2:BJ1113,K$2:K1113,"=Intermission")+SUMIFS(BJ$2:BJ1113,K$2:K1113,"=Timeout")</f>
        <v>0</v>
      </c>
      <c r="BN1113">
        <f t="shared" si="1620"/>
        <v>0</v>
      </c>
      <c r="BO1113" s="19">
        <f t="shared" si="1621"/>
        <v>1044</v>
      </c>
      <c r="BP1113">
        <f t="shared" si="1622"/>
        <v>1039</v>
      </c>
      <c r="BQ1113" s="17">
        <f t="shared" si="1623"/>
        <v>1044</v>
      </c>
      <c r="BR1113" t="str">
        <f t="shared" si="1624"/>
        <v>opp_team_player_2</v>
      </c>
      <c r="BS1113">
        <f>COUNTIFS(S$3:S1113,"="&amp;S1113,AI$3:AI1113,"="&amp;AI1113)</f>
        <v>2</v>
      </c>
      <c r="BT1113" t="str">
        <f>IFERROR(VLOOKUP(BB1113&amp;BU1113&amp;X1113,game_rosters!U:W,3,FALSE),"")</f>
        <v>P100032</v>
      </c>
      <c r="BU1113" t="str">
        <f t="shared" si="1625"/>
        <v>Outlaws</v>
      </c>
    </row>
    <row r="1114" spans="1:73" x14ac:dyDescent="0.2">
      <c r="A1114">
        <f t="shared" si="1600"/>
        <v>1</v>
      </c>
      <c r="I1114" s="44">
        <v>30</v>
      </c>
      <c r="K1114" t="s">
        <v>15</v>
      </c>
      <c r="L1114" t="s">
        <v>189</v>
      </c>
      <c r="M1114" t="s">
        <v>100</v>
      </c>
      <c r="S1114">
        <v>592</v>
      </c>
      <c r="T1114">
        <v>100</v>
      </c>
      <c r="W1114" t="s">
        <v>731</v>
      </c>
      <c r="X1114">
        <v>30</v>
      </c>
      <c r="Z1114">
        <v>1</v>
      </c>
      <c r="AA1114">
        <f t="shared" si="1557"/>
        <v>1592</v>
      </c>
      <c r="AB1114">
        <f t="shared" si="1558"/>
        <v>9100</v>
      </c>
      <c r="AC1114">
        <f t="shared" si="1596"/>
        <v>9100</v>
      </c>
      <c r="AD1114" s="6">
        <v>1</v>
      </c>
      <c r="AE1114" t="s">
        <v>742</v>
      </c>
      <c r="AF1114" t="s">
        <v>925</v>
      </c>
      <c r="AG1114" t="s">
        <v>756</v>
      </c>
      <c r="AH1114" t="s">
        <v>756</v>
      </c>
      <c r="AI1114" t="str">
        <f t="shared" si="1601"/>
        <v>e</v>
      </c>
      <c r="AJ1114" t="str">
        <f t="shared" si="1602"/>
        <v/>
      </c>
      <c r="AK1114" t="str">
        <f t="shared" si="1603"/>
        <v/>
      </c>
      <c r="AL1114" t="str">
        <f t="shared" si="1604"/>
        <v/>
      </c>
      <c r="AM1114" t="str">
        <f t="shared" si="1605"/>
        <v/>
      </c>
      <c r="AN1114" t="str">
        <f t="shared" si="1606"/>
        <v>Away</v>
      </c>
      <c r="AO1114" t="str">
        <f t="shared" si="1607"/>
        <v>a</v>
      </c>
      <c r="AP1114" t="str">
        <f t="shared" si="1608"/>
        <v/>
      </c>
      <c r="AQ1114" t="str">
        <f t="shared" si="1609"/>
        <v/>
      </c>
      <c r="AR1114" t="str">
        <f t="shared" si="1610"/>
        <v>Away</v>
      </c>
      <c r="AS1114" t="str">
        <f t="shared" si="1611"/>
        <v>a</v>
      </c>
      <c r="AT1114" t="str">
        <f t="shared" si="1612"/>
        <v>Defensive</v>
      </c>
      <c r="AU1114" t="str">
        <f t="shared" si="1613"/>
        <v/>
      </c>
      <c r="AV1114" t="str">
        <f t="shared" si="1614"/>
        <v/>
      </c>
      <c r="AW1114" t="str" cm="1">
        <f t="array" ref="AW1114">IFERROR(IF(O1114&lt;&gt;"",O1114,IF(OR($S1114="",$T1114=""),"",IF(O1114&lt;&gt;"",O1114,IF($T1114&lt;&gt;"",_xlfn._xlws.FILTER(O:O,($BU:$BU=$BU1114)*($I:$I=$I1114)*($T:$T=$T1114)*($S:$S=_xlfn.MINIFS($S:$S,$T:$T,"="&amp;$T1114)),"")))))&amp;"",IF(O1114="","",""))&amp;""</f>
        <v/>
      </c>
      <c r="AX1114" t="str" cm="1">
        <f t="array" ref="AX1114">IFERROR(IF(P1114&lt;&gt;"",P1114,IF(OR($S1114="",$T1114=""),"",IF($T1114&lt;&gt;"",_xlfn._xlws.FILTER(P:P,($BU:$BU=$BU1114)*($I:$I=$I1114)*($T:$T=$T1114)*($S:$S=_xlfn.MINIFS($S:$S,$T:$T,"="&amp;$T1114)),""))))&amp;"",IF(P1114="","",""))&amp;""</f>
        <v/>
      </c>
      <c r="AY1114" t="str" cm="1">
        <f t="array" ref="AY1114">IFERROR(IF(Q1114&lt;&gt;"",Q1114,IF(OR($S1114="",$T1114=""),"",IF($T1114&lt;&gt;"",_xlfn._xlws.FILTER(Q:Q,($BU:$BU=$BU1114)*($I:$I=$I1114)*($T:$T=$T1114)*($S:$S=_xlfn.MINIFS($S:$S,$T:$T,"="&amp;$T1114)),""))))&amp;"",IF(Q1114="","",""))&amp;""</f>
        <v/>
      </c>
      <c r="AZ1114" t="str" cm="1">
        <f t="array" ref="AZ1114">IFERROR(IF(R1114&lt;&gt;"",R1114,IF(OR($S1114="",$T1114=""),"",IF($T1114&lt;&gt;"",_xlfn._xlws.FILTER(R:R,($BU:$BU=$BU1114)*($I:$I=$I1114)*($T:$T=$T1114)*($S:$S=_xlfn.MINIFS($S:$S,$T:$T,"="&amp;$T1114)),""))))&amp;"",IF(R1114="","",""))&amp;""</f>
        <v/>
      </c>
      <c r="BA1114" s="6">
        <f t="shared" si="1615"/>
        <v>100</v>
      </c>
      <c r="BB1114">
        <f t="shared" ref="BB1114:BD1114" si="1646">BB1113</f>
        <v>18987</v>
      </c>
      <c r="BC1114" t="str">
        <f t="shared" si="1646"/>
        <v>Velodrome</v>
      </c>
      <c r="BD1114" t="str">
        <f t="shared" si="1646"/>
        <v>Outlaws</v>
      </c>
      <c r="BE1114" t="s">
        <v>15</v>
      </c>
      <c r="BF1114" t="s">
        <v>189</v>
      </c>
      <c r="BI1114" cm="1">
        <f t="array" aca="1" ref="BI1114" ca="1">IFERROR(_xlfn._xlws.FILTER(shifts!A:A,(shifts!B:B=events!AD1114)*(shifts!AG:AG&gt;=events!BK1114)*(shifts!AH:AH&lt;=events!BL1114)),BI1113)</f>
        <v>40</v>
      </c>
      <c r="BJ1114" s="15">
        <f t="shared" si="1617"/>
        <v>0</v>
      </c>
      <c r="BK1114">
        <f t="shared" si="1618"/>
        <v>36</v>
      </c>
      <c r="BL1114">
        <f t="shared" si="1619"/>
        <v>36</v>
      </c>
      <c r="BM1114" s="15">
        <f>SUMIFS(BJ$2:BJ1114,K$2:K1114,"=Intermission")+SUMIFS(BJ$2:BJ1114,K$2:K1114,"=Timeout")</f>
        <v>0</v>
      </c>
      <c r="BN1114">
        <f t="shared" si="1620"/>
        <v>0</v>
      </c>
      <c r="BO1114" s="19">
        <f t="shared" si="1621"/>
        <v>1044</v>
      </c>
      <c r="BP1114">
        <f t="shared" si="1622"/>
        <v>1039</v>
      </c>
      <c r="BQ1114" s="17">
        <f t="shared" si="1623"/>
        <v>1044</v>
      </c>
      <c r="BR1114" t="str">
        <f t="shared" si="1624"/>
        <v>event_team_player_1</v>
      </c>
      <c r="BS1114">
        <f>COUNTIFS(S$3:S1114,"="&amp;S1114,AI$3:AI1114,"="&amp;AI1114)</f>
        <v>1</v>
      </c>
      <c r="BT1114" t="str">
        <f>IFERROR(VLOOKUP(BB1114&amp;BU1114&amp;X1114,game_rosters!U:W,3,FALSE),"")</f>
        <v>P100009</v>
      </c>
      <c r="BU1114" t="str">
        <f t="shared" si="1625"/>
        <v>Outlaws</v>
      </c>
    </row>
    <row r="1115" spans="1:73" x14ac:dyDescent="0.2">
      <c r="A1115" t="str">
        <f t="shared" si="1600"/>
        <v/>
      </c>
      <c r="I1115" s="44">
        <v>4</v>
      </c>
      <c r="O1115" t="s">
        <v>602</v>
      </c>
      <c r="R1115" s="51">
        <v>1</v>
      </c>
      <c r="S1115">
        <v>592</v>
      </c>
      <c r="T1115">
        <v>100</v>
      </c>
      <c r="X1115">
        <v>4</v>
      </c>
      <c r="Z1115">
        <v>1</v>
      </c>
      <c r="AA1115">
        <f t="shared" si="1557"/>
        <v>1592</v>
      </c>
      <c r="AB1115">
        <f t="shared" si="1558"/>
        <v>9100</v>
      </c>
      <c r="AC1115">
        <f t="shared" si="1596"/>
        <v>9100</v>
      </c>
      <c r="AD1115" s="6">
        <v>1</v>
      </c>
      <c r="AE1115" t="s">
        <v>742</v>
      </c>
      <c r="AF1115" t="s">
        <v>925</v>
      </c>
      <c r="AG1115" t="s">
        <v>756</v>
      </c>
      <c r="AH1115" t="s">
        <v>756</v>
      </c>
      <c r="AI1115" t="str">
        <f t="shared" si="1601"/>
        <v>e</v>
      </c>
      <c r="AJ1115" t="str">
        <f t="shared" si="1602"/>
        <v/>
      </c>
      <c r="AK1115" t="str">
        <f t="shared" si="1603"/>
        <v/>
      </c>
      <c r="AL1115" t="str">
        <f t="shared" si="1604"/>
        <v/>
      </c>
      <c r="AM1115" t="str">
        <f t="shared" si="1605"/>
        <v/>
      </c>
      <c r="AN1115" t="str">
        <f t="shared" si="1606"/>
        <v>Away</v>
      </c>
      <c r="AO1115" t="str">
        <f t="shared" si="1607"/>
        <v>a</v>
      </c>
      <c r="AP1115" t="str">
        <f t="shared" si="1608"/>
        <v/>
      </c>
      <c r="AQ1115" t="str">
        <f t="shared" si="1609"/>
        <v/>
      </c>
      <c r="AR1115" t="str">
        <f t="shared" si="1610"/>
        <v>Away</v>
      </c>
      <c r="AS1115" t="str">
        <f t="shared" si="1611"/>
        <v>a</v>
      </c>
      <c r="AT1115" t="str">
        <f t="shared" si="1612"/>
        <v>Defensive</v>
      </c>
      <c r="AU1115" t="str">
        <f t="shared" si="1613"/>
        <v/>
      </c>
      <c r="AV1115" t="str">
        <f t="shared" si="1614"/>
        <v/>
      </c>
      <c r="AW1115" t="str" cm="1">
        <f t="array" ref="AW1115">IFERROR(IF(O1115&lt;&gt;"",O1115,IF(OR($S1115="",$T1115=""),"",IF(O1115&lt;&gt;"",O1115,IF($T1115&lt;&gt;"",_xlfn._xlws.FILTER(O:O,($BU:$BU=$BU1115)*($I:$I=$I1115)*($T:$T=$T1115)*($S:$S=_xlfn.MINIFS($S:$S,$T:$T,"="&amp;$T1115)),"")))))&amp;"",IF(O1115="","",""))&amp;""</f>
        <v>Defensive_PlayPossession-StickCheck</v>
      </c>
      <c r="AX1115" t="str" cm="1">
        <f t="array" ref="AX1115">IFERROR(IF(P1115&lt;&gt;"",P1115,IF(OR($S1115="",$T1115=""),"",IF($T1115&lt;&gt;"",_xlfn._xlws.FILTER(P:P,($BU:$BU=$BU1115)*($I:$I=$I1115)*($T:$T=$T1115)*($S:$S=_xlfn.MINIFS($S:$S,$T:$T,"="&amp;$T1115)),""))))&amp;"",IF(P1115="","",""))&amp;""</f>
        <v/>
      </c>
      <c r="AY1115" t="str" cm="1">
        <f t="array" ref="AY1115">IFERROR(IF(Q1115&lt;&gt;"",Q1115,IF(OR($S1115="",$T1115=""),"",IF($T1115&lt;&gt;"",_xlfn._xlws.FILTER(Q:Q,($BU:$BU=$BU1115)*($I:$I=$I1115)*($T:$T=$T1115)*($S:$S=_xlfn.MINIFS($S:$S,$T:$T,"="&amp;$T1115)),""))))&amp;"",IF(Q1115="","",""))&amp;""</f>
        <v/>
      </c>
      <c r="AZ1115" t="str" cm="1">
        <f t="array" ref="AZ1115">IFERROR(IF(R1115&lt;&gt;"",R1115,IF(OR($S1115="",$T1115=""),"",IF($T1115&lt;&gt;"",_xlfn._xlws.FILTER(R:R,($BU:$BU=$BU1115)*($I:$I=$I1115)*($T:$T=$T1115)*($S:$S=_xlfn.MINIFS($S:$S,$T:$T,"="&amp;$T1115)),""))))&amp;"",IF(R1115="","",""))&amp;""</f>
        <v>1</v>
      </c>
      <c r="BA1115" s="6">
        <f t="shared" si="1615"/>
        <v>100</v>
      </c>
      <c r="BB1115">
        <f t="shared" ref="BB1115:BD1115" si="1647">BB1114</f>
        <v>18987</v>
      </c>
      <c r="BC1115" t="str">
        <f t="shared" si="1647"/>
        <v>Velodrome</v>
      </c>
      <c r="BD1115" t="str">
        <f t="shared" si="1647"/>
        <v>Outlaws</v>
      </c>
      <c r="BE1115" t="s">
        <v>15</v>
      </c>
      <c r="BF1115" t="s">
        <v>189</v>
      </c>
      <c r="BI1115" cm="1">
        <f t="array" aca="1" ref="BI1115" ca="1">IFERROR(_xlfn._xlws.FILTER(shifts!A:A,(shifts!B:B=events!AD1115)*(shifts!AG:AG&gt;=events!BK1115)*(shifts!AH:AH&lt;=events!BL1115)),BI1114)</f>
        <v>40</v>
      </c>
      <c r="BJ1115" s="15">
        <f t="shared" si="1617"/>
        <v>0</v>
      </c>
      <c r="BK1115">
        <f t="shared" si="1618"/>
        <v>36</v>
      </c>
      <c r="BL1115">
        <f t="shared" si="1619"/>
        <v>36</v>
      </c>
      <c r="BM1115" s="15">
        <f>SUMIFS(BJ$2:BJ1115,K$2:K1115,"=Intermission")+SUMIFS(BJ$2:BJ1115,K$2:K1115,"=Timeout")</f>
        <v>0</v>
      </c>
      <c r="BN1115">
        <f t="shared" si="1620"/>
        <v>0</v>
      </c>
      <c r="BO1115" s="19">
        <f t="shared" si="1621"/>
        <v>1044</v>
      </c>
      <c r="BP1115">
        <f t="shared" si="1622"/>
        <v>1039</v>
      </c>
      <c r="BQ1115" s="17">
        <f t="shared" si="1623"/>
        <v>1044</v>
      </c>
      <c r="BR1115" t="str">
        <f t="shared" si="1624"/>
        <v>event_team_player_2</v>
      </c>
      <c r="BS1115">
        <f>COUNTIFS(S$3:S1115,"="&amp;S1115,AI$3:AI1115,"="&amp;AI1115)</f>
        <v>2</v>
      </c>
      <c r="BT1115" t="str">
        <f>IFERROR(VLOOKUP(BB1115&amp;BU1115&amp;X1115,game_rosters!U:W,3,FALSE),"")</f>
        <v>P100032</v>
      </c>
      <c r="BU1115" t="str">
        <f t="shared" si="1625"/>
        <v>Outlaws</v>
      </c>
    </row>
    <row r="1116" spans="1:73" x14ac:dyDescent="0.2">
      <c r="A1116" t="str">
        <f t="shared" si="1600"/>
        <v/>
      </c>
      <c r="I1116" s="44">
        <v>42</v>
      </c>
      <c r="R1116" s="51">
        <v>1</v>
      </c>
      <c r="S1116">
        <v>592</v>
      </c>
      <c r="T1116">
        <v>100</v>
      </c>
      <c r="X1116">
        <v>42</v>
      </c>
      <c r="AA1116">
        <f t="shared" si="1557"/>
        <v>1592</v>
      </c>
      <c r="AB1116">
        <f t="shared" si="1558"/>
        <v>9100</v>
      </c>
      <c r="AC1116">
        <f t="shared" si="1596"/>
        <v>9100</v>
      </c>
      <c r="AD1116" s="6">
        <v>1</v>
      </c>
      <c r="AE1116" t="s">
        <v>742</v>
      </c>
      <c r="AF1116" t="s">
        <v>925</v>
      </c>
      <c r="AG1116" t="s">
        <v>756</v>
      </c>
      <c r="AH1116" t="s">
        <v>756</v>
      </c>
      <c r="AI1116" t="str">
        <f t="shared" si="1601"/>
        <v>o</v>
      </c>
      <c r="AJ1116" t="str">
        <f t="shared" si="1602"/>
        <v/>
      </c>
      <c r="AK1116" t="str">
        <f t="shared" si="1603"/>
        <v/>
      </c>
      <c r="AL1116" t="str">
        <f t="shared" si="1604"/>
        <v/>
      </c>
      <c r="AM1116" t="str">
        <f t="shared" si="1605"/>
        <v/>
      </c>
      <c r="AN1116" t="str">
        <f t="shared" si="1606"/>
        <v>Away</v>
      </c>
      <c r="AO1116" t="str">
        <f t="shared" si="1607"/>
        <v>a</v>
      </c>
      <c r="AP1116" t="str">
        <f t="shared" si="1608"/>
        <v/>
      </c>
      <c r="AQ1116" t="str">
        <f t="shared" si="1609"/>
        <v/>
      </c>
      <c r="AR1116" t="str">
        <f t="shared" si="1610"/>
        <v>Away</v>
      </c>
      <c r="AS1116" t="str">
        <f t="shared" si="1611"/>
        <v>a</v>
      </c>
      <c r="AT1116" t="str">
        <f t="shared" si="1612"/>
        <v>Offensive</v>
      </c>
      <c r="AU1116" t="str">
        <f t="shared" si="1613"/>
        <v/>
      </c>
      <c r="AV1116" t="str">
        <f t="shared" si="1614"/>
        <v/>
      </c>
      <c r="AW1116" t="str" cm="1">
        <f t="array" ref="AW1116">IFERROR(IF(O1116&lt;&gt;"",O1116,IF(OR($S1116="",$T1116=""),"",IF(O1116&lt;&gt;"",O1116,IF($T1116&lt;&gt;"",_xlfn._xlws.FILTER(O:O,($BU:$BU=$BU1116)*($I:$I=$I1116)*($T:$T=$T1116)*($S:$S=_xlfn.MINIFS($S:$S,$T:$T,"="&amp;$T1116)),"")))))&amp;"",IF(O1116="","",""))&amp;""</f>
        <v/>
      </c>
      <c r="AX1116" t="str" cm="1">
        <f t="array" ref="AX1116">IFERROR(IF(P1116&lt;&gt;"",P1116,IF(OR($S1116="",$T1116=""),"",IF($T1116&lt;&gt;"",_xlfn._xlws.FILTER(P:P,($BU:$BU=$BU1116)*($I:$I=$I1116)*($T:$T=$T1116)*($S:$S=_xlfn.MINIFS($S:$S,$T:$T,"="&amp;$T1116)),""))))&amp;"",IF(P1116="","",""))&amp;""</f>
        <v/>
      </c>
      <c r="AY1116" t="str" cm="1">
        <f t="array" ref="AY1116">IFERROR(IF(Q1116&lt;&gt;"",Q1116,IF(OR($S1116="",$T1116=""),"",IF($T1116&lt;&gt;"",_xlfn._xlws.FILTER(Q:Q,($BU:$BU=$BU1116)*($I:$I=$I1116)*($T:$T=$T1116)*($S:$S=_xlfn.MINIFS($S:$S,$T:$T,"="&amp;$T1116)),""))))&amp;"",IF(Q1116="","",""))&amp;""</f>
        <v/>
      </c>
      <c r="AZ1116" t="str" cm="1">
        <f t="array" ref="AZ1116">IFERROR(IF(R1116&lt;&gt;"",R1116,IF(OR($S1116="",$T1116=""),"",IF($T1116&lt;&gt;"",_xlfn._xlws.FILTER(R:R,($BU:$BU=$BU1116)*($I:$I=$I1116)*($T:$T=$T1116)*($S:$S=_xlfn.MINIFS($S:$S,$T:$T,"="&amp;$T1116)),""))))&amp;"",IF(R1116="","",""))&amp;""</f>
        <v>1</v>
      </c>
      <c r="BA1116" s="6">
        <f t="shared" si="1615"/>
        <v>100</v>
      </c>
      <c r="BB1116">
        <f t="shared" ref="BB1116:BD1116" si="1648">BB1115</f>
        <v>18987</v>
      </c>
      <c r="BC1116" t="str">
        <f t="shared" si="1648"/>
        <v>Velodrome</v>
      </c>
      <c r="BD1116" t="str">
        <f t="shared" si="1648"/>
        <v>Outlaws</v>
      </c>
      <c r="BE1116" t="s">
        <v>15</v>
      </c>
      <c r="BF1116" t="s">
        <v>189</v>
      </c>
      <c r="BI1116" cm="1">
        <f t="array" aca="1" ref="BI1116" ca="1">IFERROR(_xlfn._xlws.FILTER(shifts!A:A,(shifts!B:B=events!AD1116)*(shifts!AG:AG&gt;=events!BK1116)*(shifts!AH:AH&lt;=events!BL1116)),BI1115)</f>
        <v>40</v>
      </c>
      <c r="BJ1116" s="15">
        <f t="shared" si="1617"/>
        <v>0</v>
      </c>
      <c r="BK1116">
        <f t="shared" si="1618"/>
        <v>36</v>
      </c>
      <c r="BL1116">
        <f t="shared" si="1619"/>
        <v>36</v>
      </c>
      <c r="BM1116" s="15">
        <f>SUMIFS(BJ$2:BJ1116,K$2:K1116,"=Intermission")+SUMIFS(BJ$2:BJ1116,K$2:K1116,"=Timeout")</f>
        <v>0</v>
      </c>
      <c r="BN1116">
        <f t="shared" si="1620"/>
        <v>0</v>
      </c>
      <c r="BO1116" s="19">
        <f t="shared" si="1621"/>
        <v>1044</v>
      </c>
      <c r="BP1116">
        <f t="shared" si="1622"/>
        <v>1039</v>
      </c>
      <c r="BQ1116" s="17">
        <f t="shared" si="1623"/>
        <v>1044</v>
      </c>
      <c r="BR1116" t="str">
        <f t="shared" si="1624"/>
        <v>opp_team_player_1</v>
      </c>
      <c r="BS1116">
        <f>COUNTIFS(S$3:S1116,"="&amp;S1116,AI$3:AI1116,"="&amp;AI1116)</f>
        <v>1</v>
      </c>
      <c r="BT1116" t="str">
        <f>IFERROR(VLOOKUP(BB1116&amp;BU1116&amp;X1116,game_rosters!U:W,3,FALSE),"")</f>
        <v>P100201</v>
      </c>
      <c r="BU1116" t="str">
        <f t="shared" si="1625"/>
        <v>Velodrome</v>
      </c>
    </row>
    <row r="1117" spans="1:73" x14ac:dyDescent="0.2">
      <c r="A1117">
        <f t="shared" si="1600"/>
        <v>1</v>
      </c>
      <c r="I1117" s="44">
        <v>30</v>
      </c>
      <c r="K1117" t="s">
        <v>11</v>
      </c>
      <c r="L1117" t="s">
        <v>187</v>
      </c>
      <c r="M1117" t="s">
        <v>108</v>
      </c>
      <c r="S1117">
        <v>593</v>
      </c>
      <c r="T1117">
        <v>100</v>
      </c>
      <c r="W1117" t="s">
        <v>731</v>
      </c>
      <c r="X1117">
        <v>30</v>
      </c>
      <c r="Z1117">
        <v>1</v>
      </c>
      <c r="AA1117">
        <f t="shared" ref="AA1117:AA1180" si="1649">S1117+1000</f>
        <v>1593</v>
      </c>
      <c r="AB1117">
        <f t="shared" ref="AB1117:AB1180" si="1650">IF(T1117&lt;&gt;"",9000+T1117,"")</f>
        <v>9100</v>
      </c>
      <c r="AC1117">
        <f t="shared" si="1596"/>
        <v>9100</v>
      </c>
      <c r="AD1117" s="6">
        <v>1</v>
      </c>
      <c r="AE1117" t="s">
        <v>742</v>
      </c>
      <c r="AF1117" t="s">
        <v>926</v>
      </c>
      <c r="AG1117" t="s">
        <v>756</v>
      </c>
      <c r="AH1117" t="s">
        <v>756</v>
      </c>
      <c r="AI1117" t="str">
        <f t="shared" si="1601"/>
        <v>e</v>
      </c>
      <c r="AJ1117" t="str">
        <f t="shared" si="1602"/>
        <v/>
      </c>
      <c r="AK1117" t="str">
        <f t="shared" si="1603"/>
        <v/>
      </c>
      <c r="AL1117" t="str">
        <f t="shared" si="1604"/>
        <v/>
      </c>
      <c r="AM1117" t="str">
        <f t="shared" si="1605"/>
        <v/>
      </c>
      <c r="AN1117" t="str">
        <f t="shared" si="1606"/>
        <v>Away</v>
      </c>
      <c r="AO1117" t="str">
        <f t="shared" si="1607"/>
        <v>a</v>
      </c>
      <c r="AP1117" t="str">
        <f t="shared" si="1608"/>
        <v/>
      </c>
      <c r="AQ1117" t="str">
        <f t="shared" si="1609"/>
        <v/>
      </c>
      <c r="AR1117" t="str">
        <f t="shared" si="1610"/>
        <v>Away</v>
      </c>
      <c r="AS1117" t="str">
        <f t="shared" si="1611"/>
        <v>a</v>
      </c>
      <c r="AT1117" t="str">
        <f t="shared" si="1612"/>
        <v/>
      </c>
      <c r="AU1117" t="str">
        <f t="shared" si="1613"/>
        <v/>
      </c>
      <c r="AV1117" t="str">
        <f t="shared" si="1614"/>
        <v/>
      </c>
      <c r="AW1117" t="str" cm="1">
        <f t="array" ref="AW1117">IFERROR(IF(O1117&lt;&gt;"",O1117,IF(OR($S1117="",$T1117=""),"",IF(O1117&lt;&gt;"",O1117,IF($T1117&lt;&gt;"",_xlfn._xlws.FILTER(O:O,($BU:$BU=$BU1117)*($I:$I=$I1117)*($T:$T=$T1117)*($S:$S=_xlfn.MINIFS($S:$S,$T:$T,"="&amp;$T1117)),"")))))&amp;"",IF(O1117="","",""))&amp;""</f>
        <v/>
      </c>
      <c r="AX1117" t="str" cm="1">
        <f t="array" ref="AX1117">IFERROR(IF(P1117&lt;&gt;"",P1117,IF(OR($S1117="",$T1117=""),"",IF($T1117&lt;&gt;"",_xlfn._xlws.FILTER(P:P,($BU:$BU=$BU1117)*($I:$I=$I1117)*($T:$T=$T1117)*($S:$S=_xlfn.MINIFS($S:$S,$T:$T,"="&amp;$T1117)),""))))&amp;"",IF(P1117="","",""))&amp;""</f>
        <v/>
      </c>
      <c r="AY1117" t="str" cm="1">
        <f t="array" ref="AY1117">IFERROR(IF(Q1117&lt;&gt;"",Q1117,IF(OR($S1117="",$T1117=""),"",IF($T1117&lt;&gt;"",_xlfn._xlws.FILTER(Q:Q,($BU:$BU=$BU1117)*($I:$I=$I1117)*($T:$T=$T1117)*($S:$S=_xlfn.MINIFS($S:$S,$T:$T,"="&amp;$T1117)),""))))&amp;"",IF(Q1117="","",""))&amp;""</f>
        <v/>
      </c>
      <c r="AZ1117" t="str" cm="1">
        <f t="array" ref="AZ1117">IFERROR(IF(R1117&lt;&gt;"",R1117,IF(OR($S1117="",$T1117=""),"",IF($T1117&lt;&gt;"",_xlfn._xlws.FILTER(R:R,($BU:$BU=$BU1117)*($I:$I=$I1117)*($T:$T=$T1117)*($S:$S=_xlfn.MINIFS($S:$S,$T:$T,"="&amp;$T1117)),""))))&amp;"",IF(R1117="","",""))&amp;""</f>
        <v/>
      </c>
      <c r="BA1117" s="6">
        <f t="shared" si="1615"/>
        <v>100</v>
      </c>
      <c r="BB1117">
        <f t="shared" ref="BB1117:BD1117" si="1651">BB1116</f>
        <v>18987</v>
      </c>
      <c r="BC1117" t="str">
        <f t="shared" si="1651"/>
        <v>Velodrome</v>
      </c>
      <c r="BD1117" t="str">
        <f t="shared" si="1651"/>
        <v>Outlaws</v>
      </c>
      <c r="BE1117" t="s">
        <v>11</v>
      </c>
      <c r="BF1117" t="s">
        <v>187</v>
      </c>
      <c r="BI1117" cm="1">
        <f t="array" aca="1" ref="BI1117" ca="1">IFERROR(_xlfn._xlws.FILTER(shifts!A:A,(shifts!B:B=events!AD1117)*(shifts!AG:AG&gt;=events!BK1117)*(shifts!AH:AH&lt;=events!BL1117)),BI1116)</f>
        <v>41</v>
      </c>
      <c r="BJ1117" s="15">
        <f t="shared" si="1617"/>
        <v>0</v>
      </c>
      <c r="BK1117">
        <f t="shared" si="1618"/>
        <v>34</v>
      </c>
      <c r="BL1117">
        <f t="shared" si="1619"/>
        <v>34</v>
      </c>
      <c r="BM1117" s="15">
        <f>SUMIFS(BJ$2:BJ1117,K$2:K1117,"=Intermission")+SUMIFS(BJ$2:BJ1117,K$2:K1117,"=Timeout")</f>
        <v>0</v>
      </c>
      <c r="BN1117">
        <f t="shared" si="1620"/>
        <v>0</v>
      </c>
      <c r="BO1117" s="19">
        <f t="shared" si="1621"/>
        <v>1046</v>
      </c>
      <c r="BP1117">
        <f t="shared" si="1622"/>
        <v>1041</v>
      </c>
      <c r="BQ1117" s="17">
        <f t="shared" si="1623"/>
        <v>1046</v>
      </c>
      <c r="BR1117" t="str">
        <f t="shared" si="1624"/>
        <v>event_team_player_1</v>
      </c>
      <c r="BS1117">
        <f>COUNTIFS(S$3:S1117,"="&amp;S1117,AI$3:AI1117,"="&amp;AI1117)</f>
        <v>1</v>
      </c>
      <c r="BT1117" t="str">
        <f>IFERROR(VLOOKUP(BB1117&amp;BU1117&amp;X1117,game_rosters!U:W,3,FALSE),"")</f>
        <v>P100009</v>
      </c>
      <c r="BU1117" t="str">
        <f t="shared" si="1625"/>
        <v>Outlaws</v>
      </c>
    </row>
    <row r="1118" spans="1:73" x14ac:dyDescent="0.2">
      <c r="A1118">
        <f t="shared" si="1600"/>
        <v>1</v>
      </c>
      <c r="I1118" s="44">
        <v>30</v>
      </c>
      <c r="K1118" t="s">
        <v>241</v>
      </c>
      <c r="S1118">
        <v>594</v>
      </c>
      <c r="T1118">
        <v>100</v>
      </c>
      <c r="W1118" t="s">
        <v>731</v>
      </c>
      <c r="X1118">
        <v>30</v>
      </c>
      <c r="Z1118">
        <v>1</v>
      </c>
      <c r="AA1118">
        <f t="shared" si="1649"/>
        <v>1594</v>
      </c>
      <c r="AB1118">
        <f t="shared" si="1650"/>
        <v>9100</v>
      </c>
      <c r="AC1118">
        <f t="shared" si="1596"/>
        <v>9100</v>
      </c>
      <c r="AD1118" s="6">
        <v>1</v>
      </c>
      <c r="AE1118" t="s">
        <v>742</v>
      </c>
      <c r="AF1118" t="s">
        <v>926</v>
      </c>
      <c r="AG1118" t="s">
        <v>742</v>
      </c>
      <c r="AH1118" t="s">
        <v>911</v>
      </c>
      <c r="AI1118" t="str">
        <f t="shared" si="1601"/>
        <v>e</v>
      </c>
      <c r="AJ1118" t="str">
        <f t="shared" si="1602"/>
        <v/>
      </c>
      <c r="AK1118" t="str">
        <f t="shared" si="1603"/>
        <v/>
      </c>
      <c r="AL1118" t="str">
        <f t="shared" si="1604"/>
        <v/>
      </c>
      <c r="AM1118" t="str">
        <f t="shared" si="1605"/>
        <v/>
      </c>
      <c r="AN1118" t="str">
        <f t="shared" si="1606"/>
        <v>Away</v>
      </c>
      <c r="AO1118" t="str">
        <f t="shared" si="1607"/>
        <v>a</v>
      </c>
      <c r="AP1118" t="str">
        <f t="shared" si="1608"/>
        <v/>
      </c>
      <c r="AQ1118" t="str">
        <f t="shared" si="1609"/>
        <v/>
      </c>
      <c r="AR1118" t="str">
        <f t="shared" si="1610"/>
        <v>Away</v>
      </c>
      <c r="AS1118" t="str">
        <f t="shared" si="1611"/>
        <v>a</v>
      </c>
      <c r="AT1118" t="str">
        <f t="shared" si="1612"/>
        <v/>
      </c>
      <c r="AU1118" t="str">
        <f t="shared" si="1613"/>
        <v/>
      </c>
      <c r="AV1118" t="str">
        <f t="shared" si="1614"/>
        <v/>
      </c>
      <c r="AW1118" t="str" cm="1">
        <f t="array" ref="AW1118">IFERROR(IF(O1118&lt;&gt;"",O1118,IF(OR($S1118="",$T1118=""),"",IF(O1118&lt;&gt;"",O1118,IF($T1118&lt;&gt;"",_xlfn._xlws.FILTER(O:O,($BU:$BU=$BU1118)*($I:$I=$I1118)*($T:$T=$T1118)*($S:$S=_xlfn.MINIFS($S:$S,$T:$T,"="&amp;$T1118)),"")))))&amp;"",IF(O1118="","",""))&amp;""</f>
        <v/>
      </c>
      <c r="AX1118" t="str" cm="1">
        <f t="array" ref="AX1118">IFERROR(IF(P1118&lt;&gt;"",P1118,IF(OR($S1118="",$T1118=""),"",IF($T1118&lt;&gt;"",_xlfn._xlws.FILTER(P:P,($BU:$BU=$BU1118)*($I:$I=$I1118)*($T:$T=$T1118)*($S:$S=_xlfn.MINIFS($S:$S,$T:$T,"="&amp;$T1118)),""))))&amp;"",IF(P1118="","",""))&amp;""</f>
        <v/>
      </c>
      <c r="AY1118" t="str" cm="1">
        <f t="array" ref="AY1118">IFERROR(IF(Q1118&lt;&gt;"",Q1118,IF(OR($S1118="",$T1118=""),"",IF($T1118&lt;&gt;"",_xlfn._xlws.FILTER(Q:Q,($BU:$BU=$BU1118)*($I:$I=$I1118)*($T:$T=$T1118)*($S:$S=_xlfn.MINIFS($S:$S,$T:$T,"="&amp;$T1118)),""))))&amp;"",IF(Q1118="","",""))&amp;""</f>
        <v/>
      </c>
      <c r="AZ1118" t="str" cm="1">
        <f t="array" ref="AZ1118">IFERROR(IF(R1118&lt;&gt;"",R1118,IF(OR($S1118="",$T1118=""),"",IF($T1118&lt;&gt;"",_xlfn._xlws.FILTER(R:R,($BU:$BU=$BU1118)*($I:$I=$I1118)*($T:$T=$T1118)*($S:$S=_xlfn.MINIFS($S:$S,$T:$T,"="&amp;$T1118)),""))))&amp;"",IF(R1118="","",""))&amp;""</f>
        <v/>
      </c>
      <c r="BA1118" s="6">
        <f t="shared" si="1615"/>
        <v>100</v>
      </c>
      <c r="BB1118">
        <f t="shared" ref="BB1118:BD1118" si="1652">BB1117</f>
        <v>18987</v>
      </c>
      <c r="BC1118" t="str">
        <f t="shared" si="1652"/>
        <v>Velodrome</v>
      </c>
      <c r="BD1118" t="str">
        <f t="shared" si="1652"/>
        <v>Outlaws</v>
      </c>
      <c r="BE1118" t="s">
        <v>241</v>
      </c>
      <c r="BF1118" t="s">
        <v>756</v>
      </c>
      <c r="BI1118" cm="1">
        <f t="array" aca="1" ref="BI1118" ca="1">IFERROR(_xlfn._xlws.FILTER(shifts!A:A,(shifts!B:B=events!AD1118)*(shifts!AG:AG&gt;=events!BK1118)*(shifts!AH:AH&lt;=events!BL1118)),BI1117)</f>
        <v>41</v>
      </c>
      <c r="BJ1118" s="15">
        <f t="shared" si="1617"/>
        <v>24</v>
      </c>
      <c r="BK1118">
        <f t="shared" si="1618"/>
        <v>34</v>
      </c>
      <c r="BL1118">
        <f t="shared" si="1619"/>
        <v>10</v>
      </c>
      <c r="BM1118" s="15">
        <f>SUMIFS(BJ$2:BJ1118,K$2:K1118,"=Intermission")+SUMIFS(BJ$2:BJ1118,K$2:K1118,"=Timeout")</f>
        <v>0</v>
      </c>
      <c r="BN1118">
        <f t="shared" si="1620"/>
        <v>0</v>
      </c>
      <c r="BO1118" s="19">
        <f t="shared" si="1621"/>
        <v>1046</v>
      </c>
      <c r="BP1118">
        <f t="shared" si="1622"/>
        <v>1041</v>
      </c>
      <c r="BQ1118" s="17">
        <f t="shared" si="1623"/>
        <v>1070</v>
      </c>
      <c r="BR1118" t="str">
        <f t="shared" si="1624"/>
        <v>event_team_player_1</v>
      </c>
      <c r="BS1118">
        <f>COUNTIFS(S$3:S1118,"="&amp;S1118,AI$3:AI1118,"="&amp;AI1118)</f>
        <v>1</v>
      </c>
      <c r="BT1118" t="str">
        <f>IFERROR(VLOOKUP(BB1118&amp;BU1118&amp;X1118,game_rosters!U:W,3,FALSE),"")</f>
        <v>P100009</v>
      </c>
      <c r="BU1118" t="str">
        <f t="shared" si="1625"/>
        <v>Outlaws</v>
      </c>
    </row>
    <row r="1119" spans="1:73" x14ac:dyDescent="0.2">
      <c r="A1119">
        <f t="shared" si="1600"/>
        <v>1</v>
      </c>
      <c r="I1119" s="44">
        <v>77</v>
      </c>
      <c r="K1119" t="s">
        <v>5</v>
      </c>
      <c r="L1119" t="s">
        <v>236</v>
      </c>
      <c r="S1119">
        <v>595</v>
      </c>
      <c r="T1119" t="s">
        <v>756</v>
      </c>
      <c r="W1119" t="s">
        <v>731</v>
      </c>
      <c r="X1119">
        <v>77</v>
      </c>
      <c r="Z1119">
        <v>1</v>
      </c>
      <c r="AA1119">
        <f t="shared" si="1649"/>
        <v>1595</v>
      </c>
      <c r="AB1119" t="str">
        <f t="shared" si="1650"/>
        <v/>
      </c>
      <c r="AC1119">
        <f t="shared" si="1596"/>
        <v>1595</v>
      </c>
      <c r="AD1119" s="6">
        <v>1</v>
      </c>
      <c r="AE1119" t="s">
        <v>742</v>
      </c>
      <c r="AF1119" t="s">
        <v>911</v>
      </c>
      <c r="AG1119" t="s">
        <v>756</v>
      </c>
      <c r="AH1119" t="s">
        <v>756</v>
      </c>
      <c r="AI1119" t="str">
        <f t="shared" si="1601"/>
        <v>e</v>
      </c>
      <c r="AJ1119" t="str">
        <f t="shared" si="1602"/>
        <v/>
      </c>
      <c r="AK1119" t="str">
        <f t="shared" si="1603"/>
        <v/>
      </c>
      <c r="AL1119" t="str">
        <f t="shared" si="1604"/>
        <v/>
      </c>
      <c r="AM1119" t="str">
        <f t="shared" si="1605"/>
        <v/>
      </c>
      <c r="AN1119" t="str">
        <f t="shared" si="1606"/>
        <v>Away</v>
      </c>
      <c r="AO1119" t="str">
        <f t="shared" si="1607"/>
        <v>a</v>
      </c>
      <c r="AP1119" t="str">
        <f t="shared" si="1608"/>
        <v/>
      </c>
      <c r="AQ1119" t="str">
        <f t="shared" si="1609"/>
        <v/>
      </c>
      <c r="AR1119" t="str">
        <f t="shared" si="1610"/>
        <v>Away</v>
      </c>
      <c r="AS1119" t="str">
        <f t="shared" si="1611"/>
        <v>a</v>
      </c>
      <c r="AT1119" t="str">
        <f t="shared" si="1612"/>
        <v>Offensive</v>
      </c>
      <c r="AU1119" t="str">
        <f t="shared" si="1613"/>
        <v/>
      </c>
      <c r="AV1119" t="str">
        <f t="shared" si="1614"/>
        <v/>
      </c>
      <c r="AW1119" t="str" cm="1">
        <f t="array" ref="AW1119">IFERROR(IF(O1119&lt;&gt;"",O1119,IF(OR($S1119="",$T1119=""),"",IF(O1119&lt;&gt;"",O1119,IF($T1119&lt;&gt;"",_xlfn._xlws.FILTER(O:O,($BU:$BU=$BU1119)*($I:$I=$I1119)*($T:$T=$T1119)*($S:$S=_xlfn.MINIFS($S:$S,$T:$T,"="&amp;$T1119)),"")))))&amp;"",IF(O1119="","",""))&amp;""</f>
        <v/>
      </c>
      <c r="AX1119" t="str" cm="1">
        <f t="array" ref="AX1119">IFERROR(IF(P1119&lt;&gt;"",P1119,IF(OR($S1119="",$T1119=""),"",IF($T1119&lt;&gt;"",_xlfn._xlws.FILTER(P:P,($BU:$BU=$BU1119)*($I:$I=$I1119)*($T:$T=$T1119)*($S:$S=_xlfn.MINIFS($S:$S,$T:$T,"="&amp;$T1119)),""))))&amp;"",IF(P1119="","",""))&amp;""</f>
        <v/>
      </c>
      <c r="AY1119" t="str" cm="1">
        <f t="array" ref="AY1119">IFERROR(IF(Q1119&lt;&gt;"",Q1119,IF(OR($S1119="",$T1119=""),"",IF($T1119&lt;&gt;"",_xlfn._xlws.FILTER(Q:Q,($BU:$BU=$BU1119)*($I:$I=$I1119)*($T:$T=$T1119)*($S:$S=_xlfn.MINIFS($S:$S,$T:$T,"="&amp;$T1119)),""))))&amp;"",IF(Q1119="","",""))&amp;""</f>
        <v/>
      </c>
      <c r="AZ1119" t="str" cm="1">
        <f t="array" ref="AZ1119">IFERROR(IF(R1119&lt;&gt;"",R1119,IF(OR($S1119="",$T1119=""),"",IF($T1119&lt;&gt;"",_xlfn._xlws.FILTER(R:R,($BU:$BU=$BU1119)*($I:$I=$I1119)*($T:$T=$T1119)*($S:$S=_xlfn.MINIFS($S:$S,$T:$T,"="&amp;$T1119)),""))))&amp;"",IF(R1119="","",""))&amp;""</f>
        <v/>
      </c>
      <c r="BA1119" s="6">
        <f t="shared" si="1615"/>
        <v>100</v>
      </c>
      <c r="BB1119">
        <f t="shared" ref="BB1119:BD1119" si="1653">BB1118</f>
        <v>18987</v>
      </c>
      <c r="BC1119" t="str">
        <f t="shared" si="1653"/>
        <v>Velodrome</v>
      </c>
      <c r="BD1119" t="str">
        <f t="shared" si="1653"/>
        <v>Outlaws</v>
      </c>
      <c r="BE1119" t="s">
        <v>5</v>
      </c>
      <c r="BF1119" t="s">
        <v>236</v>
      </c>
      <c r="BI1119" cm="1">
        <f t="array" aca="1" ref="BI1119" ca="1">IFERROR(_xlfn._xlws.FILTER(shifts!A:A,(shifts!B:B=events!AD1119)*(shifts!AG:AG&gt;=events!BK1119)*(shifts!AH:AH&lt;=events!BL1119)),BI1118)</f>
        <v>41</v>
      </c>
      <c r="BJ1119" s="15">
        <f t="shared" si="1617"/>
        <v>0</v>
      </c>
      <c r="BK1119">
        <f t="shared" si="1618"/>
        <v>10</v>
      </c>
      <c r="BL1119">
        <f t="shared" si="1619"/>
        <v>10</v>
      </c>
      <c r="BM1119" s="15">
        <f>SUMIFS(BJ$2:BJ1119,K$2:K1119,"=Intermission")+SUMIFS(BJ$2:BJ1119,K$2:K1119,"=Timeout")</f>
        <v>0</v>
      </c>
      <c r="BN1119">
        <f t="shared" si="1620"/>
        <v>0</v>
      </c>
      <c r="BO1119" s="19">
        <f t="shared" si="1621"/>
        <v>1070</v>
      </c>
      <c r="BP1119">
        <f t="shared" si="1622"/>
        <v>1065</v>
      </c>
      <c r="BQ1119" s="17">
        <f t="shared" si="1623"/>
        <v>1070</v>
      </c>
      <c r="BR1119" t="str">
        <f t="shared" si="1624"/>
        <v>event_team_player_1</v>
      </c>
      <c r="BS1119">
        <f>COUNTIFS(S$3:S1119,"="&amp;S1119,AI$3:AI1119,"="&amp;AI1119)</f>
        <v>1</v>
      </c>
      <c r="BT1119" t="str">
        <f>IFERROR(VLOOKUP(BB1119&amp;BU1119&amp;X1119,game_rosters!U:W,3,FALSE),"")</f>
        <v>P100185</v>
      </c>
      <c r="BU1119" t="str">
        <f t="shared" si="1625"/>
        <v>Outlaws</v>
      </c>
    </row>
    <row r="1120" spans="1:73" x14ac:dyDescent="0.2">
      <c r="A1120" t="str">
        <f t="shared" si="1600"/>
        <v/>
      </c>
      <c r="I1120" s="44">
        <v>42</v>
      </c>
      <c r="S1120">
        <v>595</v>
      </c>
      <c r="T1120" t="s">
        <v>756</v>
      </c>
      <c r="X1120">
        <v>42</v>
      </c>
      <c r="AA1120">
        <f t="shared" si="1649"/>
        <v>1595</v>
      </c>
      <c r="AB1120" t="str">
        <f t="shared" si="1650"/>
        <v/>
      </c>
      <c r="AC1120">
        <f t="shared" si="1596"/>
        <v>1595</v>
      </c>
      <c r="AD1120" s="6">
        <v>1</v>
      </c>
      <c r="AE1120" t="s">
        <v>742</v>
      </c>
      <c r="AF1120" t="s">
        <v>911</v>
      </c>
      <c r="AG1120" t="s">
        <v>756</v>
      </c>
      <c r="AH1120" t="s">
        <v>756</v>
      </c>
      <c r="AI1120" t="str">
        <f t="shared" si="1601"/>
        <v>o</v>
      </c>
      <c r="AJ1120" t="str">
        <f t="shared" si="1602"/>
        <v/>
      </c>
      <c r="AK1120" t="str">
        <f t="shared" si="1603"/>
        <v/>
      </c>
      <c r="AL1120" t="str">
        <f t="shared" si="1604"/>
        <v/>
      </c>
      <c r="AM1120" t="str">
        <f t="shared" si="1605"/>
        <v/>
      </c>
      <c r="AN1120" t="str">
        <f t="shared" si="1606"/>
        <v>Away</v>
      </c>
      <c r="AO1120" t="str">
        <f t="shared" si="1607"/>
        <v>a</v>
      </c>
      <c r="AP1120" t="str">
        <f t="shared" si="1608"/>
        <v/>
      </c>
      <c r="AQ1120" t="str">
        <f t="shared" si="1609"/>
        <v/>
      </c>
      <c r="AR1120" t="str">
        <f t="shared" si="1610"/>
        <v>Away</v>
      </c>
      <c r="AS1120" t="str">
        <f t="shared" si="1611"/>
        <v>a</v>
      </c>
      <c r="AT1120" t="str">
        <f t="shared" si="1612"/>
        <v>Defensive</v>
      </c>
      <c r="AU1120" t="str">
        <f t="shared" si="1613"/>
        <v/>
      </c>
      <c r="AV1120" t="str">
        <f t="shared" si="1614"/>
        <v/>
      </c>
      <c r="AW1120" t="str" cm="1">
        <f t="array" ref="AW1120">IFERROR(IF(O1120&lt;&gt;"",O1120,IF(OR($S1120="",$T1120=""),"",IF(O1120&lt;&gt;"",O1120,IF($T1120&lt;&gt;"",_xlfn._xlws.FILTER(O:O,($BU:$BU=$BU1120)*($I:$I=$I1120)*($T:$T=$T1120)*($S:$S=_xlfn.MINIFS($S:$S,$T:$T,"="&amp;$T1120)),"")))))&amp;"",IF(O1120="","",""))&amp;""</f>
        <v/>
      </c>
      <c r="AX1120" t="str" cm="1">
        <f t="array" ref="AX1120">IFERROR(IF(P1120&lt;&gt;"",P1120,IF(OR($S1120="",$T1120=""),"",IF($T1120&lt;&gt;"",_xlfn._xlws.FILTER(P:P,($BU:$BU=$BU1120)*($I:$I=$I1120)*($T:$T=$T1120)*($S:$S=_xlfn.MINIFS($S:$S,$T:$T,"="&amp;$T1120)),""))))&amp;"",IF(P1120="","",""))&amp;""</f>
        <v/>
      </c>
      <c r="AY1120" t="str" cm="1">
        <f t="array" ref="AY1120">IFERROR(IF(Q1120&lt;&gt;"",Q1120,IF(OR($S1120="",$T1120=""),"",IF($T1120&lt;&gt;"",_xlfn._xlws.FILTER(Q:Q,($BU:$BU=$BU1120)*($I:$I=$I1120)*($T:$T=$T1120)*($S:$S=_xlfn.MINIFS($S:$S,$T:$T,"="&amp;$T1120)),""))))&amp;"",IF(Q1120="","",""))&amp;""</f>
        <v/>
      </c>
      <c r="AZ1120" t="str" cm="1">
        <f t="array" ref="AZ1120">IFERROR(IF(R1120&lt;&gt;"",R1120,IF(OR($S1120="",$T1120=""),"",IF($T1120&lt;&gt;"",_xlfn._xlws.FILTER(R:R,($BU:$BU=$BU1120)*($I:$I=$I1120)*($T:$T=$T1120)*($S:$S=_xlfn.MINIFS($S:$S,$T:$T,"="&amp;$T1120)),""))))&amp;"",IF(R1120="","",""))&amp;""</f>
        <v/>
      </c>
      <c r="BA1120" s="6">
        <f t="shared" si="1615"/>
        <v>100</v>
      </c>
      <c r="BB1120">
        <f t="shared" ref="BB1120:BD1120" si="1654">BB1119</f>
        <v>18987</v>
      </c>
      <c r="BC1120" t="str">
        <f t="shared" si="1654"/>
        <v>Velodrome</v>
      </c>
      <c r="BD1120" t="str">
        <f t="shared" si="1654"/>
        <v>Outlaws</v>
      </c>
      <c r="BE1120" t="s">
        <v>5</v>
      </c>
      <c r="BF1120" t="s">
        <v>236</v>
      </c>
      <c r="BI1120" cm="1">
        <f t="array" aca="1" ref="BI1120" ca="1">IFERROR(_xlfn._xlws.FILTER(shifts!A:A,(shifts!B:B=events!AD1120)*(shifts!AG:AG&gt;=events!BK1120)*(shifts!AH:AH&lt;=events!BL1120)),BI1119)</f>
        <v>41</v>
      </c>
      <c r="BJ1120" s="15">
        <f t="shared" si="1617"/>
        <v>0</v>
      </c>
      <c r="BK1120">
        <f t="shared" si="1618"/>
        <v>10</v>
      </c>
      <c r="BL1120">
        <f t="shared" si="1619"/>
        <v>10</v>
      </c>
      <c r="BM1120" s="15">
        <f>SUMIFS(BJ$2:BJ1120,K$2:K1120,"=Intermission")+SUMIFS(BJ$2:BJ1120,K$2:K1120,"=Timeout")</f>
        <v>0</v>
      </c>
      <c r="BN1120">
        <f t="shared" si="1620"/>
        <v>0</v>
      </c>
      <c r="BO1120" s="19">
        <f t="shared" si="1621"/>
        <v>1070</v>
      </c>
      <c r="BP1120">
        <f t="shared" si="1622"/>
        <v>1065</v>
      </c>
      <c r="BQ1120" s="17">
        <f t="shared" si="1623"/>
        <v>1070</v>
      </c>
      <c r="BR1120" t="str">
        <f t="shared" si="1624"/>
        <v>opp_team_player_1</v>
      </c>
      <c r="BS1120">
        <f>COUNTIFS(S$3:S1120,"="&amp;S1120,AI$3:AI1120,"="&amp;AI1120)</f>
        <v>1</v>
      </c>
      <c r="BT1120" t="str">
        <f>IFERROR(VLOOKUP(BB1120&amp;BU1120&amp;X1120,game_rosters!U:W,3,FALSE),"")</f>
        <v>P100201</v>
      </c>
      <c r="BU1120" t="str">
        <f t="shared" si="1625"/>
        <v>Velodrome</v>
      </c>
    </row>
    <row r="1121" spans="1:73" x14ac:dyDescent="0.2">
      <c r="A1121">
        <f t="shared" si="1600"/>
        <v>1</v>
      </c>
      <c r="I1121" s="44">
        <v>4</v>
      </c>
      <c r="K1121" t="s">
        <v>238</v>
      </c>
      <c r="L1121" t="s">
        <v>184</v>
      </c>
      <c r="M1121" t="s">
        <v>380</v>
      </c>
      <c r="S1121">
        <v>596</v>
      </c>
      <c r="T1121" t="s">
        <v>756</v>
      </c>
      <c r="W1121" t="s">
        <v>731</v>
      </c>
      <c r="X1121">
        <v>4</v>
      </c>
      <c r="Z1121">
        <v>1</v>
      </c>
      <c r="AA1121">
        <f t="shared" si="1649"/>
        <v>1596</v>
      </c>
      <c r="AB1121" t="str">
        <f t="shared" si="1650"/>
        <v/>
      </c>
      <c r="AC1121">
        <f t="shared" si="1596"/>
        <v>1596</v>
      </c>
      <c r="AD1121" s="6">
        <v>1</v>
      </c>
      <c r="AE1121" t="s">
        <v>742</v>
      </c>
      <c r="AF1121" t="s">
        <v>912</v>
      </c>
      <c r="AG1121" t="s">
        <v>756</v>
      </c>
      <c r="AH1121" t="s">
        <v>756</v>
      </c>
      <c r="AI1121" t="str">
        <f t="shared" si="1601"/>
        <v>e</v>
      </c>
      <c r="AJ1121" t="str">
        <f t="shared" si="1602"/>
        <v/>
      </c>
      <c r="AK1121" t="str">
        <f t="shared" si="1603"/>
        <v/>
      </c>
      <c r="AL1121" t="str">
        <f t="shared" si="1604"/>
        <v/>
      </c>
      <c r="AM1121" t="str">
        <f t="shared" si="1605"/>
        <v/>
      </c>
      <c r="AN1121" t="str">
        <f t="shared" si="1606"/>
        <v>Away</v>
      </c>
      <c r="AO1121" t="str">
        <f t="shared" si="1607"/>
        <v>a</v>
      </c>
      <c r="AP1121" t="str">
        <f t="shared" si="1608"/>
        <v/>
      </c>
      <c r="AQ1121" t="str">
        <f t="shared" si="1609"/>
        <v/>
      </c>
      <c r="AR1121" t="str">
        <f t="shared" si="1610"/>
        <v>Away</v>
      </c>
      <c r="AS1121" t="str">
        <f t="shared" si="1611"/>
        <v>a</v>
      </c>
      <c r="AT1121" t="str">
        <f t="shared" si="1612"/>
        <v>Offensive</v>
      </c>
      <c r="AU1121" t="str">
        <f t="shared" si="1613"/>
        <v/>
      </c>
      <c r="AV1121" t="str">
        <f t="shared" si="1614"/>
        <v/>
      </c>
      <c r="AW1121" t="str" cm="1">
        <f t="array" ref="AW1121">IFERROR(IF(O1121&lt;&gt;"",O1121,IF(OR($S1121="",$T1121=""),"",IF(O1121&lt;&gt;"",O1121,IF($T1121&lt;&gt;"",_xlfn._xlws.FILTER(O:O,($BU:$BU=$BU1121)*($I:$I=$I1121)*($T:$T=$T1121)*($S:$S=_xlfn.MINIFS($S:$S,$T:$T,"="&amp;$T1121)),"")))))&amp;"",IF(O1121="","",""))&amp;""</f>
        <v/>
      </c>
      <c r="AX1121" t="str" cm="1">
        <f t="array" ref="AX1121">IFERROR(IF(P1121&lt;&gt;"",P1121,IF(OR($S1121="",$T1121=""),"",IF($T1121&lt;&gt;"",_xlfn._xlws.FILTER(P:P,($BU:$BU=$BU1121)*($I:$I=$I1121)*($T:$T=$T1121)*($S:$S=_xlfn.MINIFS($S:$S,$T:$T,"="&amp;$T1121)),""))))&amp;"",IF(P1121="","",""))&amp;""</f>
        <v/>
      </c>
      <c r="AY1121" t="str" cm="1">
        <f t="array" ref="AY1121">IFERROR(IF(Q1121&lt;&gt;"",Q1121,IF(OR($S1121="",$T1121=""),"",IF($T1121&lt;&gt;"",_xlfn._xlws.FILTER(Q:Q,($BU:$BU=$BU1121)*($I:$I=$I1121)*($T:$T=$T1121)*($S:$S=_xlfn.MINIFS($S:$S,$T:$T,"="&amp;$T1121)),""))))&amp;"",IF(Q1121="","",""))&amp;""</f>
        <v/>
      </c>
      <c r="AZ1121" t="str" cm="1">
        <f t="array" ref="AZ1121">IFERROR(IF(R1121&lt;&gt;"",R1121,IF(OR($S1121="",$T1121=""),"",IF($T1121&lt;&gt;"",_xlfn._xlws.FILTER(R:R,($BU:$BU=$BU1121)*($I:$I=$I1121)*($T:$T=$T1121)*($S:$S=_xlfn.MINIFS($S:$S,$T:$T,"="&amp;$T1121)),""))))&amp;"",IF(R1121="","",""))&amp;""</f>
        <v/>
      </c>
      <c r="BA1121" s="6">
        <f t="shared" si="1615"/>
        <v>101</v>
      </c>
      <c r="BB1121">
        <f t="shared" ref="BB1121:BD1121" si="1655">BB1120</f>
        <v>18987</v>
      </c>
      <c r="BC1121" t="str">
        <f t="shared" si="1655"/>
        <v>Velodrome</v>
      </c>
      <c r="BD1121" t="str">
        <f t="shared" si="1655"/>
        <v>Outlaws</v>
      </c>
      <c r="BE1121" t="s">
        <v>238</v>
      </c>
      <c r="BF1121" t="s">
        <v>184</v>
      </c>
      <c r="BI1121" cm="1">
        <f t="array" aca="1" ref="BI1121" ca="1">IFERROR(_xlfn._xlws.FILTER(shifts!A:A,(shifts!B:B=events!AD1121)*(shifts!AG:AG&gt;=events!BK1121)*(shifts!AH:AH&lt;=events!BL1121)),BI1120)</f>
        <v>41</v>
      </c>
      <c r="BJ1121" s="15">
        <f t="shared" si="1617"/>
        <v>0</v>
      </c>
      <c r="BK1121">
        <f t="shared" si="1618"/>
        <v>9</v>
      </c>
      <c r="BL1121">
        <f t="shared" si="1619"/>
        <v>9</v>
      </c>
      <c r="BM1121" s="15">
        <f>SUMIFS(BJ$2:BJ1121,K$2:K1121,"=Intermission")+SUMIFS(BJ$2:BJ1121,K$2:K1121,"=Timeout")</f>
        <v>0</v>
      </c>
      <c r="BN1121">
        <f t="shared" si="1620"/>
        <v>0</v>
      </c>
      <c r="BO1121" s="19">
        <f t="shared" si="1621"/>
        <v>1071</v>
      </c>
      <c r="BP1121">
        <f t="shared" si="1622"/>
        <v>1066</v>
      </c>
      <c r="BQ1121" s="17">
        <f t="shared" si="1623"/>
        <v>1071</v>
      </c>
      <c r="BR1121" t="str">
        <f t="shared" si="1624"/>
        <v>event_team_player_1</v>
      </c>
      <c r="BS1121">
        <f>COUNTIFS(S$3:S1121,"="&amp;S1121,AI$3:AI1121,"="&amp;AI1121)</f>
        <v>1</v>
      </c>
      <c r="BT1121" t="str">
        <f>IFERROR(VLOOKUP(BB1121&amp;BU1121&amp;X1121,game_rosters!U:W,3,FALSE),"")</f>
        <v>P100032</v>
      </c>
      <c r="BU1121" t="str">
        <f t="shared" si="1625"/>
        <v>Outlaws</v>
      </c>
    </row>
    <row r="1122" spans="1:73" x14ac:dyDescent="0.2">
      <c r="A1122">
        <f t="shared" si="1600"/>
        <v>1</v>
      </c>
      <c r="I1122" s="44">
        <v>4</v>
      </c>
      <c r="K1122" t="s">
        <v>238</v>
      </c>
      <c r="L1122" t="s">
        <v>174</v>
      </c>
      <c r="M1122" t="s">
        <v>375</v>
      </c>
      <c r="S1122">
        <v>597</v>
      </c>
      <c r="T1122" t="s">
        <v>756</v>
      </c>
      <c r="W1122" t="s">
        <v>731</v>
      </c>
      <c r="X1122">
        <v>4</v>
      </c>
      <c r="Z1122">
        <v>1</v>
      </c>
      <c r="AA1122">
        <f t="shared" si="1649"/>
        <v>1597</v>
      </c>
      <c r="AB1122" t="str">
        <f t="shared" si="1650"/>
        <v/>
      </c>
      <c r="AC1122">
        <f t="shared" si="1596"/>
        <v>1597</v>
      </c>
      <c r="AD1122" s="6">
        <v>1</v>
      </c>
      <c r="AE1122" t="s">
        <v>742</v>
      </c>
      <c r="AF1122" t="s">
        <v>912</v>
      </c>
      <c r="AG1122" t="s">
        <v>756</v>
      </c>
      <c r="AH1122" t="s">
        <v>756</v>
      </c>
      <c r="AI1122" t="str">
        <f t="shared" si="1601"/>
        <v>e</v>
      </c>
      <c r="AJ1122" t="str">
        <f t="shared" si="1602"/>
        <v/>
      </c>
      <c r="AK1122" t="str">
        <f t="shared" si="1603"/>
        <v/>
      </c>
      <c r="AL1122" t="str">
        <f t="shared" si="1604"/>
        <v/>
      </c>
      <c r="AM1122" t="str">
        <f t="shared" si="1605"/>
        <v/>
      </c>
      <c r="AN1122" t="str">
        <f t="shared" si="1606"/>
        <v>Away</v>
      </c>
      <c r="AO1122" t="str">
        <f t="shared" si="1607"/>
        <v>a</v>
      </c>
      <c r="AP1122" t="str">
        <f t="shared" si="1608"/>
        <v/>
      </c>
      <c r="AQ1122" t="str">
        <f t="shared" si="1609"/>
        <v/>
      </c>
      <c r="AR1122" t="str">
        <f t="shared" si="1610"/>
        <v>Away</v>
      </c>
      <c r="AS1122" t="str">
        <f t="shared" si="1611"/>
        <v>a</v>
      </c>
      <c r="AT1122" t="str">
        <f t="shared" si="1612"/>
        <v>Offensive</v>
      </c>
      <c r="AU1122" t="str">
        <f t="shared" si="1613"/>
        <v/>
      </c>
      <c r="AV1122" t="str">
        <f t="shared" si="1614"/>
        <v/>
      </c>
      <c r="AW1122" t="str" cm="1">
        <f t="array" ref="AW1122">IFERROR(IF(O1122&lt;&gt;"",O1122,IF(OR($S1122="",$T1122=""),"",IF(O1122&lt;&gt;"",O1122,IF($T1122&lt;&gt;"",_xlfn._xlws.FILTER(O:O,($BU:$BU=$BU1122)*($I:$I=$I1122)*($T:$T=$T1122)*($S:$S=_xlfn.MINIFS($S:$S,$T:$T,"="&amp;$T1122)),"")))))&amp;"",IF(O1122="","",""))&amp;""</f>
        <v/>
      </c>
      <c r="AX1122" t="str" cm="1">
        <f t="array" ref="AX1122">IFERROR(IF(P1122&lt;&gt;"",P1122,IF(OR($S1122="",$T1122=""),"",IF($T1122&lt;&gt;"",_xlfn._xlws.FILTER(P:P,($BU:$BU=$BU1122)*($I:$I=$I1122)*($T:$T=$T1122)*($S:$S=_xlfn.MINIFS($S:$S,$T:$T,"="&amp;$T1122)),""))))&amp;"",IF(P1122="","",""))&amp;""</f>
        <v/>
      </c>
      <c r="AY1122" t="str" cm="1">
        <f t="array" ref="AY1122">IFERROR(IF(Q1122&lt;&gt;"",Q1122,IF(OR($S1122="",$T1122=""),"",IF($T1122&lt;&gt;"",_xlfn._xlws.FILTER(Q:Q,($BU:$BU=$BU1122)*($I:$I=$I1122)*($T:$T=$T1122)*($S:$S=_xlfn.MINIFS($S:$S,$T:$T,"="&amp;$T1122)),""))))&amp;"",IF(Q1122="","",""))&amp;""</f>
        <v/>
      </c>
      <c r="AZ1122" t="str" cm="1">
        <f t="array" ref="AZ1122">IFERROR(IF(R1122&lt;&gt;"",R1122,IF(OR($S1122="",$T1122=""),"",IF($T1122&lt;&gt;"",_xlfn._xlws.FILTER(R:R,($BU:$BU=$BU1122)*($I:$I=$I1122)*($T:$T=$T1122)*($S:$S=_xlfn.MINIFS($S:$S,$T:$T,"="&amp;$T1122)),""))))&amp;"",IF(R1122="","",""))&amp;""</f>
        <v/>
      </c>
      <c r="BA1122" s="6">
        <f t="shared" si="1615"/>
        <v>102</v>
      </c>
      <c r="BB1122">
        <f t="shared" ref="BB1122:BD1122" si="1656">BB1121</f>
        <v>18987</v>
      </c>
      <c r="BC1122" t="str">
        <f t="shared" si="1656"/>
        <v>Velodrome</v>
      </c>
      <c r="BD1122" t="str">
        <f t="shared" si="1656"/>
        <v>Outlaws</v>
      </c>
      <c r="BE1122" t="s">
        <v>238</v>
      </c>
      <c r="BF1122" t="s">
        <v>174</v>
      </c>
      <c r="BI1122" cm="1">
        <f t="array" aca="1" ref="BI1122" ca="1">IFERROR(_xlfn._xlws.FILTER(shifts!A:A,(shifts!B:B=events!AD1122)*(shifts!AG:AG&gt;=events!BK1122)*(shifts!AH:AH&lt;=events!BL1122)),BI1121)</f>
        <v>41</v>
      </c>
      <c r="BJ1122" s="15">
        <f t="shared" si="1617"/>
        <v>0</v>
      </c>
      <c r="BK1122">
        <f t="shared" si="1618"/>
        <v>9</v>
      </c>
      <c r="BL1122">
        <f t="shared" si="1619"/>
        <v>9</v>
      </c>
      <c r="BM1122" s="15">
        <f>SUMIFS(BJ$2:BJ1122,K$2:K1122,"=Intermission")+SUMIFS(BJ$2:BJ1122,K$2:K1122,"=Timeout")</f>
        <v>0</v>
      </c>
      <c r="BN1122">
        <f t="shared" si="1620"/>
        <v>0</v>
      </c>
      <c r="BO1122" s="19">
        <f t="shared" si="1621"/>
        <v>1071</v>
      </c>
      <c r="BP1122">
        <f t="shared" si="1622"/>
        <v>1066</v>
      </c>
      <c r="BQ1122" s="17">
        <f t="shared" si="1623"/>
        <v>1071</v>
      </c>
      <c r="BR1122" t="str">
        <f t="shared" si="1624"/>
        <v>event_team_player_1</v>
      </c>
      <c r="BS1122">
        <f>COUNTIFS(S$3:S1122,"="&amp;S1122,AI$3:AI1122,"="&amp;AI1122)</f>
        <v>1</v>
      </c>
      <c r="BT1122" t="str">
        <f>IFERROR(VLOOKUP(BB1122&amp;BU1122&amp;X1122,game_rosters!U:W,3,FALSE),"")</f>
        <v>P100032</v>
      </c>
      <c r="BU1122" t="str">
        <f t="shared" si="1625"/>
        <v>Outlaws</v>
      </c>
    </row>
    <row r="1123" spans="1:73" x14ac:dyDescent="0.2">
      <c r="A1123">
        <f t="shared" si="1600"/>
        <v>1</v>
      </c>
      <c r="I1123" s="44">
        <v>13</v>
      </c>
      <c r="K1123" t="s">
        <v>13</v>
      </c>
      <c r="L1123" t="s">
        <v>587</v>
      </c>
      <c r="N1123" t="s">
        <v>595</v>
      </c>
      <c r="O1123" t="s">
        <v>696</v>
      </c>
      <c r="Q1123" t="s">
        <v>595</v>
      </c>
      <c r="S1123">
        <v>598</v>
      </c>
      <c r="T1123" t="s">
        <v>756</v>
      </c>
      <c r="W1123" t="s">
        <v>731</v>
      </c>
      <c r="X1123">
        <v>13</v>
      </c>
      <c r="Z1123">
        <v>1</v>
      </c>
      <c r="AA1123">
        <f t="shared" si="1649"/>
        <v>1598</v>
      </c>
      <c r="AB1123" t="str">
        <f t="shared" si="1650"/>
        <v/>
      </c>
      <c r="AC1123">
        <f t="shared" si="1596"/>
        <v>1598</v>
      </c>
      <c r="AD1123" s="6">
        <v>1</v>
      </c>
      <c r="AE1123" t="s">
        <v>742</v>
      </c>
      <c r="AF1123" t="s">
        <v>928</v>
      </c>
      <c r="AG1123" t="s">
        <v>756</v>
      </c>
      <c r="AH1123" t="s">
        <v>756</v>
      </c>
      <c r="AI1123" t="str">
        <f t="shared" si="1601"/>
        <v>e</v>
      </c>
      <c r="AJ1123" t="str">
        <f t="shared" si="1602"/>
        <v/>
      </c>
      <c r="AK1123" t="str">
        <f t="shared" si="1603"/>
        <v/>
      </c>
      <c r="AL1123" t="str">
        <f t="shared" si="1604"/>
        <v/>
      </c>
      <c r="AM1123" t="str">
        <f t="shared" si="1605"/>
        <v/>
      </c>
      <c r="AN1123" t="str">
        <f t="shared" si="1606"/>
        <v>Away</v>
      </c>
      <c r="AO1123" t="str">
        <f t="shared" si="1607"/>
        <v>a</v>
      </c>
      <c r="AP1123" t="str">
        <f t="shared" si="1608"/>
        <v/>
      </c>
      <c r="AQ1123" t="str">
        <f t="shared" si="1609"/>
        <v/>
      </c>
      <c r="AR1123" t="str">
        <f t="shared" si="1610"/>
        <v>Away</v>
      </c>
      <c r="AS1123" t="str">
        <f t="shared" si="1611"/>
        <v>a</v>
      </c>
      <c r="AT1123" t="str">
        <f t="shared" si="1612"/>
        <v>Offensive</v>
      </c>
      <c r="AU1123" t="str">
        <f t="shared" si="1613"/>
        <v/>
      </c>
      <c r="AV1123" t="str">
        <f t="shared" si="1614"/>
        <v/>
      </c>
      <c r="AW1123" t="str" cm="1">
        <f t="array" ref="AW1123">IFERROR(IF(O1123&lt;&gt;"",O1123,IF(OR($S1123="",$T1123=""),"",IF(O1123&lt;&gt;"",O1123,IF($T1123&lt;&gt;"",_xlfn._xlws.FILTER(O:O,($BU:$BU=$BU1123)*($I:$I=$I1123)*($T:$T=$T1123)*($S:$S=_xlfn.MINIFS($S:$S,$T:$T,"="&amp;$T1123)),"")))))&amp;"",IF(O1123="","",""))&amp;""</f>
        <v>OffensivePlay_Zone-PuckRecoveryDumpIn</v>
      </c>
      <c r="AX1123" t="str" cm="1">
        <f t="array" ref="AX1123">IFERROR(IF(P1123&lt;&gt;"",P1123,IF(OR($S1123="",$T1123=""),"",IF($T1123&lt;&gt;"",_xlfn._xlws.FILTER(P:P,($BU:$BU=$BU1123)*($I:$I=$I1123)*($T:$T=$T1123)*($S:$S=_xlfn.MINIFS($S:$S,$T:$T,"="&amp;$T1123)),""))))&amp;"",IF(P1123="","",""))&amp;""</f>
        <v/>
      </c>
      <c r="AY1123" t="str" cm="1">
        <f t="array" ref="AY1123">IFERROR(IF(Q1123&lt;&gt;"",Q1123,IF(OR($S1123="",$T1123=""),"",IF($T1123&lt;&gt;"",_xlfn._xlws.FILTER(Q:Q,($BU:$BU=$BU1123)*($I:$I=$I1123)*($T:$T=$T1123)*($S:$S=_xlfn.MINIFS($S:$S,$T:$T,"="&amp;$T1123)),""))))&amp;"",IF(Q1123="","",""))&amp;""</f>
        <v>s</v>
      </c>
      <c r="AZ1123" t="str" cm="1">
        <f t="array" ref="AZ1123">IFERROR(IF(R1123&lt;&gt;"",R1123,IF(OR($S1123="",$T1123=""),"",IF($T1123&lt;&gt;"",_xlfn._xlws.FILTER(R:R,($BU:$BU=$BU1123)*($I:$I=$I1123)*($T:$T=$T1123)*($S:$S=_xlfn.MINIFS($S:$S,$T:$T,"="&amp;$T1123)),""))))&amp;"",IF(R1123="","",""))&amp;""</f>
        <v/>
      </c>
      <c r="BA1123" s="6">
        <f t="shared" si="1615"/>
        <v>102</v>
      </c>
      <c r="BB1123">
        <f t="shared" ref="BB1123:BD1123" si="1657">BB1122</f>
        <v>18987</v>
      </c>
      <c r="BC1123" t="str">
        <f t="shared" si="1657"/>
        <v>Velodrome</v>
      </c>
      <c r="BD1123" t="str">
        <f t="shared" si="1657"/>
        <v>Outlaws</v>
      </c>
      <c r="BE1123" t="s">
        <v>13</v>
      </c>
      <c r="BF1123" t="s">
        <v>587</v>
      </c>
      <c r="BI1123" cm="1">
        <f t="array" aca="1" ref="BI1123" ca="1">IFERROR(_xlfn._xlws.FILTER(shifts!A:A,(shifts!B:B=events!AD1123)*(shifts!AG:AG&gt;=events!BK1123)*(shifts!AH:AH&lt;=events!BL1123)),BI1122)</f>
        <v>41</v>
      </c>
      <c r="BJ1123" s="15">
        <f t="shared" si="1617"/>
        <v>0</v>
      </c>
      <c r="BK1123">
        <f t="shared" si="1618"/>
        <v>4</v>
      </c>
      <c r="BL1123">
        <f t="shared" si="1619"/>
        <v>4</v>
      </c>
      <c r="BM1123" s="15">
        <f>SUMIFS(BJ$2:BJ1123,K$2:K1123,"=Intermission")+SUMIFS(BJ$2:BJ1123,K$2:K1123,"=Timeout")</f>
        <v>0</v>
      </c>
      <c r="BN1123">
        <f t="shared" si="1620"/>
        <v>0</v>
      </c>
      <c r="BO1123" s="19">
        <f t="shared" si="1621"/>
        <v>1076</v>
      </c>
      <c r="BP1123">
        <f t="shared" si="1622"/>
        <v>1071</v>
      </c>
      <c r="BQ1123" s="17">
        <f t="shared" si="1623"/>
        <v>1076</v>
      </c>
      <c r="BR1123" t="str">
        <f t="shared" si="1624"/>
        <v>event_team_player_1</v>
      </c>
      <c r="BS1123">
        <f>COUNTIFS(S$3:S1123,"="&amp;S1123,AI$3:AI1123,"="&amp;AI1123)</f>
        <v>1</v>
      </c>
      <c r="BT1123" t="str">
        <f>IFERROR(VLOOKUP(BB1123&amp;BU1123&amp;X1123,game_rosters!U:W,3,FALSE),"")</f>
        <v>P100031</v>
      </c>
      <c r="BU1123" t="str">
        <f t="shared" si="1625"/>
        <v>Outlaws</v>
      </c>
    </row>
    <row r="1124" spans="1:73" x14ac:dyDescent="0.2">
      <c r="A1124" t="str">
        <f t="shared" si="1600"/>
        <v/>
      </c>
      <c r="I1124" s="44">
        <v>68</v>
      </c>
      <c r="O1124" t="s">
        <v>696</v>
      </c>
      <c r="Q1124" t="s">
        <v>594</v>
      </c>
      <c r="R1124" s="51">
        <v>1</v>
      </c>
      <c r="S1124">
        <v>598</v>
      </c>
      <c r="T1124" t="s">
        <v>756</v>
      </c>
      <c r="X1124">
        <v>68</v>
      </c>
      <c r="Z1124">
        <v>1</v>
      </c>
      <c r="AA1124">
        <f t="shared" si="1649"/>
        <v>1598</v>
      </c>
      <c r="AB1124" t="str">
        <f t="shared" si="1650"/>
        <v/>
      </c>
      <c r="AC1124">
        <f t="shared" si="1596"/>
        <v>1598</v>
      </c>
      <c r="AD1124" s="6">
        <v>1</v>
      </c>
      <c r="AE1124" t="s">
        <v>742</v>
      </c>
      <c r="AF1124" t="s">
        <v>928</v>
      </c>
      <c r="AG1124" t="s">
        <v>756</v>
      </c>
      <c r="AH1124" t="s">
        <v>756</v>
      </c>
      <c r="AI1124" t="str">
        <f t="shared" si="1601"/>
        <v>e</v>
      </c>
      <c r="AJ1124" t="str">
        <f t="shared" si="1602"/>
        <v/>
      </c>
      <c r="AK1124" t="str">
        <f t="shared" si="1603"/>
        <v/>
      </c>
      <c r="AL1124" t="str">
        <f t="shared" si="1604"/>
        <v/>
      </c>
      <c r="AM1124" t="str">
        <f t="shared" si="1605"/>
        <v/>
      </c>
      <c r="AN1124" t="str">
        <f t="shared" si="1606"/>
        <v>Away</v>
      </c>
      <c r="AO1124" t="str">
        <f t="shared" si="1607"/>
        <v>a</v>
      </c>
      <c r="AP1124" t="str">
        <f t="shared" si="1608"/>
        <v/>
      </c>
      <c r="AQ1124" t="str">
        <f t="shared" si="1609"/>
        <v/>
      </c>
      <c r="AR1124" t="str">
        <f t="shared" si="1610"/>
        <v>Away</v>
      </c>
      <c r="AS1124" t="str">
        <f t="shared" si="1611"/>
        <v>a</v>
      </c>
      <c r="AT1124" t="str">
        <f t="shared" si="1612"/>
        <v>Offensive</v>
      </c>
      <c r="AU1124" t="str">
        <f t="shared" si="1613"/>
        <v/>
      </c>
      <c r="AV1124" t="str">
        <f t="shared" si="1614"/>
        <v/>
      </c>
      <c r="AW1124" t="str" cm="1">
        <f t="array" ref="AW1124">IFERROR(IF(O1124&lt;&gt;"",O1124,IF(OR($S1124="",$T1124=""),"",IF(O1124&lt;&gt;"",O1124,IF($T1124&lt;&gt;"",_xlfn._xlws.FILTER(O:O,($BU:$BU=$BU1124)*($I:$I=$I1124)*($T:$T=$T1124)*($S:$S=_xlfn.MINIFS($S:$S,$T:$T,"="&amp;$T1124)),"")))))&amp;"",IF(O1124="","",""))&amp;""</f>
        <v>OffensivePlay_Zone-PuckRecoveryDumpIn</v>
      </c>
      <c r="AX1124" t="str" cm="1">
        <f t="array" ref="AX1124">IFERROR(IF(P1124&lt;&gt;"",P1124,IF(OR($S1124="",$T1124=""),"",IF($T1124&lt;&gt;"",_xlfn._xlws.FILTER(P:P,($BU:$BU=$BU1124)*($I:$I=$I1124)*($T:$T=$T1124)*($S:$S=_xlfn.MINIFS($S:$S,$T:$T,"="&amp;$T1124)),""))))&amp;"",IF(P1124="","",""))&amp;""</f>
        <v/>
      </c>
      <c r="AY1124" t="str" cm="1">
        <f t="array" ref="AY1124">IFERROR(IF(Q1124&lt;&gt;"",Q1124,IF(OR($S1124="",$T1124=""),"",IF($T1124&lt;&gt;"",_xlfn._xlws.FILTER(Q:Q,($BU:$BU=$BU1124)*($I:$I=$I1124)*($T:$T=$T1124)*($S:$S=_xlfn.MINIFS($S:$S,$T:$T,"="&amp;$T1124)),""))))&amp;"",IF(Q1124="","",""))&amp;""</f>
        <v>u</v>
      </c>
      <c r="AZ1124" t="str" cm="1">
        <f t="array" ref="AZ1124">IFERROR(IF(R1124&lt;&gt;"",R1124,IF(OR($S1124="",$T1124=""),"",IF($T1124&lt;&gt;"",_xlfn._xlws.FILTER(R:R,($BU:$BU=$BU1124)*($I:$I=$I1124)*($T:$T=$T1124)*($S:$S=_xlfn.MINIFS($S:$S,$T:$T,"="&amp;$T1124)),""))))&amp;"",IF(R1124="","",""))&amp;""</f>
        <v>1</v>
      </c>
      <c r="BA1124" s="6">
        <f t="shared" si="1615"/>
        <v>102</v>
      </c>
      <c r="BB1124">
        <f t="shared" ref="BB1124:BD1124" si="1658">BB1123</f>
        <v>18987</v>
      </c>
      <c r="BC1124" t="str">
        <f t="shared" si="1658"/>
        <v>Velodrome</v>
      </c>
      <c r="BD1124" t="str">
        <f t="shared" si="1658"/>
        <v>Outlaws</v>
      </c>
      <c r="BE1124" t="s">
        <v>13</v>
      </c>
      <c r="BF1124" t="s">
        <v>587</v>
      </c>
      <c r="BI1124" cm="1">
        <f t="array" aca="1" ref="BI1124" ca="1">IFERROR(_xlfn._xlws.FILTER(shifts!A:A,(shifts!B:B=events!AD1124)*(shifts!AG:AG&gt;=events!BK1124)*(shifts!AH:AH&lt;=events!BL1124)),BI1123)</f>
        <v>41</v>
      </c>
      <c r="BJ1124" s="15">
        <f t="shared" si="1617"/>
        <v>0</v>
      </c>
      <c r="BK1124">
        <f t="shared" si="1618"/>
        <v>4</v>
      </c>
      <c r="BL1124">
        <f t="shared" si="1619"/>
        <v>4</v>
      </c>
      <c r="BM1124" s="15">
        <f>SUMIFS(BJ$2:BJ1124,K$2:K1124,"=Intermission")+SUMIFS(BJ$2:BJ1124,K$2:K1124,"=Timeout")</f>
        <v>0</v>
      </c>
      <c r="BN1124">
        <f t="shared" si="1620"/>
        <v>0</v>
      </c>
      <c r="BO1124" s="19">
        <f t="shared" si="1621"/>
        <v>1076</v>
      </c>
      <c r="BP1124">
        <f t="shared" si="1622"/>
        <v>1071</v>
      </c>
      <c r="BQ1124" s="17">
        <f t="shared" si="1623"/>
        <v>1076</v>
      </c>
      <c r="BR1124" t="str">
        <f t="shared" si="1624"/>
        <v>event_team_player_2</v>
      </c>
      <c r="BS1124">
        <f>COUNTIFS(S$3:S1124,"="&amp;S1124,AI$3:AI1124,"="&amp;AI1124)</f>
        <v>2</v>
      </c>
      <c r="BT1124" t="str">
        <f>IFERROR(VLOOKUP(BB1124&amp;BU1124&amp;X1124,game_rosters!U:W,3,FALSE),"")</f>
        <v>P100128</v>
      </c>
      <c r="BU1124" t="str">
        <f t="shared" si="1625"/>
        <v>Outlaws</v>
      </c>
    </row>
    <row r="1125" spans="1:73" x14ac:dyDescent="0.2">
      <c r="A1125" t="str">
        <f t="shared" si="1600"/>
        <v/>
      </c>
      <c r="I1125" s="44">
        <v>22</v>
      </c>
      <c r="O1125" t="s">
        <v>683</v>
      </c>
      <c r="Q1125" t="s">
        <v>594</v>
      </c>
      <c r="R1125" s="51">
        <v>1</v>
      </c>
      <c r="S1125">
        <v>598</v>
      </c>
      <c r="T1125" t="s">
        <v>756</v>
      </c>
      <c r="X1125">
        <v>22</v>
      </c>
      <c r="AA1125">
        <f t="shared" si="1649"/>
        <v>1598</v>
      </c>
      <c r="AB1125" t="str">
        <f t="shared" si="1650"/>
        <v/>
      </c>
      <c r="AC1125">
        <f t="shared" si="1596"/>
        <v>1598</v>
      </c>
      <c r="AD1125" s="6">
        <v>1</v>
      </c>
      <c r="AE1125" t="s">
        <v>742</v>
      </c>
      <c r="AF1125" t="s">
        <v>928</v>
      </c>
      <c r="AG1125" t="s">
        <v>756</v>
      </c>
      <c r="AH1125" t="s">
        <v>756</v>
      </c>
      <c r="AI1125" t="str">
        <f t="shared" si="1601"/>
        <v>o</v>
      </c>
      <c r="AJ1125" t="str">
        <f t="shared" si="1602"/>
        <v/>
      </c>
      <c r="AK1125" t="str">
        <f t="shared" si="1603"/>
        <v/>
      </c>
      <c r="AL1125" t="str">
        <f t="shared" si="1604"/>
        <v/>
      </c>
      <c r="AM1125" t="str">
        <f t="shared" si="1605"/>
        <v/>
      </c>
      <c r="AN1125" t="str">
        <f t="shared" si="1606"/>
        <v>Away</v>
      </c>
      <c r="AO1125" t="str">
        <f t="shared" si="1607"/>
        <v>a</v>
      </c>
      <c r="AP1125" t="str">
        <f t="shared" si="1608"/>
        <v/>
      </c>
      <c r="AQ1125" t="str">
        <f t="shared" si="1609"/>
        <v/>
      </c>
      <c r="AR1125" t="str">
        <f t="shared" si="1610"/>
        <v>Away</v>
      </c>
      <c r="AS1125" t="str">
        <f t="shared" si="1611"/>
        <v>a</v>
      </c>
      <c r="AT1125" t="str">
        <f t="shared" si="1612"/>
        <v>Defensive</v>
      </c>
      <c r="AU1125" t="str">
        <f t="shared" si="1613"/>
        <v/>
      </c>
      <c r="AV1125" t="str">
        <f t="shared" si="1614"/>
        <v/>
      </c>
      <c r="AW1125" t="str" cm="1">
        <f t="array" ref="AW1125">IFERROR(IF(O1125&lt;&gt;"",O1125,IF(OR($S1125="",$T1125=""),"",IF(O1125&lt;&gt;"",O1125,IF($T1125&lt;&gt;"",_xlfn._xlws.FILTER(O:O,($BU:$BU=$BU1125)*($I:$I=$I1125)*($T:$T=$T1125)*($S:$S=_xlfn.MINIFS($S:$S,$T:$T,"="&amp;$T1125)),"")))))&amp;"",IF(O1125="","",""))&amp;""</f>
        <v>Defensive_PlayZone-PuckRetrievalDumpIn</v>
      </c>
      <c r="AX1125" t="str" cm="1">
        <f t="array" ref="AX1125">IFERROR(IF(P1125&lt;&gt;"",P1125,IF(OR($S1125="",$T1125=""),"",IF($T1125&lt;&gt;"",_xlfn._xlws.FILTER(P:P,($BU:$BU=$BU1125)*($I:$I=$I1125)*($T:$T=$T1125)*($S:$S=_xlfn.MINIFS($S:$S,$T:$T,"="&amp;$T1125)),""))))&amp;"",IF(P1125="","",""))&amp;""</f>
        <v/>
      </c>
      <c r="AY1125" t="str" cm="1">
        <f t="array" ref="AY1125">IFERROR(IF(Q1125&lt;&gt;"",Q1125,IF(OR($S1125="",$T1125=""),"",IF($T1125&lt;&gt;"",_xlfn._xlws.FILTER(Q:Q,($BU:$BU=$BU1125)*($I:$I=$I1125)*($T:$T=$T1125)*($S:$S=_xlfn.MINIFS($S:$S,$T:$T,"="&amp;$T1125)),""))))&amp;"",IF(Q1125="","",""))&amp;""</f>
        <v>u</v>
      </c>
      <c r="AZ1125" t="str" cm="1">
        <f t="array" ref="AZ1125">IFERROR(IF(R1125&lt;&gt;"",R1125,IF(OR($S1125="",$T1125=""),"",IF($T1125&lt;&gt;"",_xlfn._xlws.FILTER(R:R,($BU:$BU=$BU1125)*($I:$I=$I1125)*($T:$T=$T1125)*($S:$S=_xlfn.MINIFS($S:$S,$T:$T,"="&amp;$T1125)),""))))&amp;"",IF(R1125="","",""))&amp;""</f>
        <v>1</v>
      </c>
      <c r="BA1125" s="6">
        <f t="shared" si="1615"/>
        <v>102</v>
      </c>
      <c r="BB1125">
        <f t="shared" ref="BB1125:BD1125" si="1659">BB1124</f>
        <v>18987</v>
      </c>
      <c r="BC1125" t="str">
        <f t="shared" si="1659"/>
        <v>Velodrome</v>
      </c>
      <c r="BD1125" t="str">
        <f t="shared" si="1659"/>
        <v>Outlaws</v>
      </c>
      <c r="BE1125" t="s">
        <v>13</v>
      </c>
      <c r="BF1125" t="s">
        <v>587</v>
      </c>
      <c r="BI1125" cm="1">
        <f t="array" aca="1" ref="BI1125" ca="1">IFERROR(_xlfn._xlws.FILTER(shifts!A:A,(shifts!B:B=events!AD1125)*(shifts!AG:AG&gt;=events!BK1125)*(shifts!AH:AH&lt;=events!BL1125)),BI1124)</f>
        <v>41</v>
      </c>
      <c r="BJ1125" s="15">
        <f t="shared" si="1617"/>
        <v>0</v>
      </c>
      <c r="BK1125">
        <f t="shared" si="1618"/>
        <v>4</v>
      </c>
      <c r="BL1125">
        <f t="shared" si="1619"/>
        <v>4</v>
      </c>
      <c r="BM1125" s="15">
        <f>SUMIFS(BJ$2:BJ1125,K$2:K1125,"=Intermission")+SUMIFS(BJ$2:BJ1125,K$2:K1125,"=Timeout")</f>
        <v>0</v>
      </c>
      <c r="BN1125">
        <f t="shared" si="1620"/>
        <v>0</v>
      </c>
      <c r="BO1125" s="19">
        <f t="shared" si="1621"/>
        <v>1076</v>
      </c>
      <c r="BP1125">
        <f t="shared" si="1622"/>
        <v>1071</v>
      </c>
      <c r="BQ1125" s="17">
        <f t="shared" si="1623"/>
        <v>1076</v>
      </c>
      <c r="BR1125" t="str">
        <f t="shared" si="1624"/>
        <v>opp_team_player_1</v>
      </c>
      <c r="BS1125">
        <f>COUNTIFS(S$3:S1125,"="&amp;S1125,AI$3:AI1125,"="&amp;AI1125)</f>
        <v>1</v>
      </c>
      <c r="BT1125" t="str">
        <f>IFERROR(VLOOKUP(BB1125&amp;BU1125&amp;X1125,game_rosters!U:W,3,FALSE),"")</f>
        <v>P100108</v>
      </c>
      <c r="BU1125" t="str">
        <f t="shared" si="1625"/>
        <v>Velodrome</v>
      </c>
    </row>
    <row r="1126" spans="1:73" x14ac:dyDescent="0.2">
      <c r="A1126">
        <f t="shared" si="1600"/>
        <v>1</v>
      </c>
      <c r="I1126" s="44">
        <v>13</v>
      </c>
      <c r="K1126" t="s">
        <v>6</v>
      </c>
      <c r="L1126" t="s">
        <v>181</v>
      </c>
      <c r="M1126" t="s">
        <v>53</v>
      </c>
      <c r="N1126" t="s">
        <v>594</v>
      </c>
      <c r="R1126" s="51">
        <v>1</v>
      </c>
      <c r="S1126">
        <v>599</v>
      </c>
      <c r="T1126" t="s">
        <v>756</v>
      </c>
      <c r="W1126" t="s">
        <v>731</v>
      </c>
      <c r="X1126">
        <v>13</v>
      </c>
      <c r="Z1126">
        <v>1</v>
      </c>
      <c r="AA1126">
        <f t="shared" si="1649"/>
        <v>1599</v>
      </c>
      <c r="AB1126" t="str">
        <f t="shared" si="1650"/>
        <v/>
      </c>
      <c r="AC1126">
        <f t="shared" si="1596"/>
        <v>1599</v>
      </c>
      <c r="AD1126" s="6">
        <v>1</v>
      </c>
      <c r="AE1126" t="s">
        <v>742</v>
      </c>
      <c r="AF1126" t="s">
        <v>748</v>
      </c>
      <c r="AG1126" t="s">
        <v>756</v>
      </c>
      <c r="AH1126" t="s">
        <v>756</v>
      </c>
      <c r="AI1126" t="str">
        <f t="shared" si="1601"/>
        <v>e</v>
      </c>
      <c r="AJ1126" t="str">
        <f t="shared" si="1602"/>
        <v/>
      </c>
      <c r="AK1126" t="str">
        <f t="shared" si="1603"/>
        <v/>
      </c>
      <c r="AL1126" t="str">
        <f t="shared" si="1604"/>
        <v/>
      </c>
      <c r="AM1126" t="str">
        <f t="shared" si="1605"/>
        <v/>
      </c>
      <c r="AN1126" t="str">
        <f t="shared" si="1606"/>
        <v>Away</v>
      </c>
      <c r="AO1126" t="str">
        <f t="shared" si="1607"/>
        <v>a</v>
      </c>
      <c r="AP1126" t="str">
        <f t="shared" si="1608"/>
        <v/>
      </c>
      <c r="AQ1126" t="str">
        <f t="shared" si="1609"/>
        <v/>
      </c>
      <c r="AR1126" t="str">
        <f t="shared" si="1610"/>
        <v>Away</v>
      </c>
      <c r="AS1126" t="str">
        <f t="shared" si="1611"/>
        <v>a</v>
      </c>
      <c r="AT1126" t="str">
        <f t="shared" si="1612"/>
        <v>Offensive</v>
      </c>
      <c r="AU1126" t="str">
        <f t="shared" si="1613"/>
        <v/>
      </c>
      <c r="AV1126" t="str">
        <f t="shared" si="1614"/>
        <v/>
      </c>
      <c r="AW1126" t="str" cm="1">
        <f t="array" ref="AW1126">IFERROR(IF(O1126&lt;&gt;"",O1126,IF(OR($S1126="",$T1126=""),"",IF(O1126&lt;&gt;"",O1126,IF($T1126&lt;&gt;"",_xlfn._xlws.FILTER(O:O,($BU:$BU=$BU1126)*($I:$I=$I1126)*($T:$T=$T1126)*($S:$S=_xlfn.MINIFS($S:$S,$T:$T,"="&amp;$T1126)),"")))))&amp;"",IF(O1126="","",""))&amp;""</f>
        <v/>
      </c>
      <c r="AX1126" t="str" cm="1">
        <f t="array" ref="AX1126">IFERROR(IF(P1126&lt;&gt;"",P1126,IF(OR($S1126="",$T1126=""),"",IF($T1126&lt;&gt;"",_xlfn._xlws.FILTER(P:P,($BU:$BU=$BU1126)*($I:$I=$I1126)*($T:$T=$T1126)*($S:$S=_xlfn.MINIFS($S:$S,$T:$T,"="&amp;$T1126)),""))))&amp;"",IF(P1126="","",""))&amp;""</f>
        <v/>
      </c>
      <c r="AY1126" t="str" cm="1">
        <f t="array" ref="AY1126">IFERROR(IF(Q1126&lt;&gt;"",Q1126,IF(OR($S1126="",$T1126=""),"",IF($T1126&lt;&gt;"",_xlfn._xlws.FILTER(Q:Q,($BU:$BU=$BU1126)*($I:$I=$I1126)*($T:$T=$T1126)*($S:$S=_xlfn.MINIFS($S:$S,$T:$T,"="&amp;$T1126)),""))))&amp;"",IF(Q1126="","",""))&amp;""</f>
        <v/>
      </c>
      <c r="AZ1126" t="str" cm="1">
        <f t="array" ref="AZ1126">IFERROR(IF(R1126&lt;&gt;"",R1126,IF(OR($S1126="",$T1126=""),"",IF($T1126&lt;&gt;"",_xlfn._xlws.FILTER(R:R,($BU:$BU=$BU1126)*($I:$I=$I1126)*($T:$T=$T1126)*($S:$S=_xlfn.MINIFS($S:$S,$T:$T,"="&amp;$T1126)),""))))&amp;"",IF(R1126="","",""))&amp;""</f>
        <v>1</v>
      </c>
      <c r="BA1126" s="6">
        <f t="shared" si="1615"/>
        <v>102</v>
      </c>
      <c r="BB1126">
        <f t="shared" ref="BB1126:BD1126" si="1660">BB1125</f>
        <v>18987</v>
      </c>
      <c r="BC1126" t="str">
        <f t="shared" si="1660"/>
        <v>Velodrome</v>
      </c>
      <c r="BD1126" t="str">
        <f t="shared" si="1660"/>
        <v>Outlaws</v>
      </c>
      <c r="BE1126" t="s">
        <v>6</v>
      </c>
      <c r="BF1126" t="s">
        <v>181</v>
      </c>
      <c r="BI1126" cm="1">
        <f t="array" aca="1" ref="BI1126" ca="1">IFERROR(_xlfn._xlws.FILTER(shifts!A:A,(shifts!B:B=events!AD1126)*(shifts!AG:AG&gt;=events!BK1126)*(shifts!AH:AH&lt;=events!BL1126)),BI1125)</f>
        <v>41</v>
      </c>
      <c r="BJ1126" s="15">
        <f t="shared" si="1617"/>
        <v>0</v>
      </c>
      <c r="BK1126">
        <f t="shared" si="1618"/>
        <v>1</v>
      </c>
      <c r="BL1126">
        <f t="shared" si="1619"/>
        <v>1</v>
      </c>
      <c r="BM1126" s="15">
        <f>SUMIFS(BJ$2:BJ1126,K$2:K1126,"=Intermission")+SUMIFS(BJ$2:BJ1126,K$2:K1126,"=Timeout")</f>
        <v>0</v>
      </c>
      <c r="BN1126">
        <f t="shared" si="1620"/>
        <v>0</v>
      </c>
      <c r="BO1126" s="19">
        <f t="shared" si="1621"/>
        <v>1079</v>
      </c>
      <c r="BP1126">
        <f t="shared" si="1622"/>
        <v>1074</v>
      </c>
      <c r="BQ1126" s="17">
        <f t="shared" si="1623"/>
        <v>1079</v>
      </c>
      <c r="BR1126" t="str">
        <f t="shared" si="1624"/>
        <v>event_team_player_1</v>
      </c>
      <c r="BS1126">
        <f>COUNTIFS(S$3:S1126,"="&amp;S1126,AI$3:AI1126,"="&amp;AI1126)</f>
        <v>1</v>
      </c>
      <c r="BT1126" t="str">
        <f>IFERROR(VLOOKUP(BB1126&amp;BU1126&amp;X1126,game_rosters!U:W,3,FALSE),"")</f>
        <v>P100031</v>
      </c>
      <c r="BU1126" t="str">
        <f t="shared" si="1625"/>
        <v>Outlaws</v>
      </c>
    </row>
    <row r="1127" spans="1:73" x14ac:dyDescent="0.2">
      <c r="A1127" t="str">
        <f t="shared" si="1600"/>
        <v/>
      </c>
      <c r="I1127" s="44">
        <v>9</v>
      </c>
      <c r="O1127" t="s">
        <v>602</v>
      </c>
      <c r="Q1127" t="s">
        <v>595</v>
      </c>
      <c r="R1127" s="51">
        <v>1</v>
      </c>
      <c r="S1127">
        <v>599</v>
      </c>
      <c r="T1127" t="s">
        <v>756</v>
      </c>
      <c r="X1127">
        <v>9</v>
      </c>
      <c r="AA1127">
        <f t="shared" si="1649"/>
        <v>1599</v>
      </c>
      <c r="AB1127" t="str">
        <f t="shared" si="1650"/>
        <v/>
      </c>
      <c r="AC1127">
        <f t="shared" si="1596"/>
        <v>1599</v>
      </c>
      <c r="AD1127" s="6">
        <v>1</v>
      </c>
      <c r="AE1127" t="s">
        <v>742</v>
      </c>
      <c r="AF1127" t="s">
        <v>748</v>
      </c>
      <c r="AG1127" t="s">
        <v>756</v>
      </c>
      <c r="AH1127" t="s">
        <v>756</v>
      </c>
      <c r="AI1127" t="str">
        <f t="shared" si="1601"/>
        <v>o</v>
      </c>
      <c r="AJ1127" t="str">
        <f t="shared" si="1602"/>
        <v/>
      </c>
      <c r="AK1127" t="str">
        <f t="shared" si="1603"/>
        <v/>
      </c>
      <c r="AL1127" t="str">
        <f t="shared" si="1604"/>
        <v/>
      </c>
      <c r="AM1127" t="str">
        <f t="shared" si="1605"/>
        <v/>
      </c>
      <c r="AN1127" t="str">
        <f t="shared" si="1606"/>
        <v>Away</v>
      </c>
      <c r="AO1127" t="str">
        <f t="shared" si="1607"/>
        <v>a</v>
      </c>
      <c r="AP1127" t="str">
        <f t="shared" si="1608"/>
        <v/>
      </c>
      <c r="AQ1127" t="str">
        <f t="shared" si="1609"/>
        <v/>
      </c>
      <c r="AR1127" t="str">
        <f t="shared" si="1610"/>
        <v>Away</v>
      </c>
      <c r="AS1127" t="str">
        <f t="shared" si="1611"/>
        <v>a</v>
      </c>
      <c r="AT1127" t="str">
        <f t="shared" si="1612"/>
        <v>Defensive</v>
      </c>
      <c r="AU1127" t="str">
        <f t="shared" si="1613"/>
        <v/>
      </c>
      <c r="AV1127" t="str">
        <f t="shared" si="1614"/>
        <v/>
      </c>
      <c r="AW1127" t="str" cm="1">
        <f t="array" ref="AW1127">IFERROR(IF(O1127&lt;&gt;"",O1127,IF(OR($S1127="",$T1127=""),"",IF(O1127&lt;&gt;"",O1127,IF($T1127&lt;&gt;"",_xlfn._xlws.FILTER(O:O,($BU:$BU=$BU1127)*($I:$I=$I1127)*($T:$T=$T1127)*($S:$S=_xlfn.MINIFS($S:$S,$T:$T,"="&amp;$T1127)),"")))))&amp;"",IF(O1127="","",""))&amp;""</f>
        <v>Defensive_PlayPossession-StickCheck</v>
      </c>
      <c r="AX1127" t="str" cm="1">
        <f t="array" ref="AX1127">IFERROR(IF(P1127&lt;&gt;"",P1127,IF(OR($S1127="",$T1127=""),"",IF($T1127&lt;&gt;"",_xlfn._xlws.FILTER(P:P,($BU:$BU=$BU1127)*($I:$I=$I1127)*($T:$T=$T1127)*($S:$S=_xlfn.MINIFS($S:$S,$T:$T,"="&amp;$T1127)),""))))&amp;"",IF(P1127="","",""))&amp;""</f>
        <v/>
      </c>
      <c r="AY1127" t="str" cm="1">
        <f t="array" ref="AY1127">IFERROR(IF(Q1127&lt;&gt;"",Q1127,IF(OR($S1127="",$T1127=""),"",IF($T1127&lt;&gt;"",_xlfn._xlws.FILTER(Q:Q,($BU:$BU=$BU1127)*($I:$I=$I1127)*($T:$T=$T1127)*($S:$S=_xlfn.MINIFS($S:$S,$T:$T,"="&amp;$T1127)),""))))&amp;"",IF(Q1127="","",""))&amp;""</f>
        <v>s</v>
      </c>
      <c r="AZ1127" t="str" cm="1">
        <f t="array" ref="AZ1127">IFERROR(IF(R1127&lt;&gt;"",R1127,IF(OR($S1127="",$T1127=""),"",IF($T1127&lt;&gt;"",_xlfn._xlws.FILTER(R:R,($BU:$BU=$BU1127)*($I:$I=$I1127)*($T:$T=$T1127)*($S:$S=_xlfn.MINIFS($S:$S,$T:$T,"="&amp;$T1127)),""))))&amp;"",IF(R1127="","",""))&amp;""</f>
        <v>1</v>
      </c>
      <c r="BA1127" s="6">
        <f t="shared" si="1615"/>
        <v>102</v>
      </c>
      <c r="BB1127">
        <f t="shared" ref="BB1127:BD1127" si="1661">BB1126</f>
        <v>18987</v>
      </c>
      <c r="BC1127" t="str">
        <f t="shared" si="1661"/>
        <v>Velodrome</v>
      </c>
      <c r="BD1127" t="str">
        <f t="shared" si="1661"/>
        <v>Outlaws</v>
      </c>
      <c r="BE1127" t="s">
        <v>6</v>
      </c>
      <c r="BF1127" t="s">
        <v>181</v>
      </c>
      <c r="BI1127" cm="1">
        <f t="array" aca="1" ref="BI1127" ca="1">IFERROR(_xlfn._xlws.FILTER(shifts!A:A,(shifts!B:B=events!AD1127)*(shifts!AG:AG&gt;=events!BK1127)*(shifts!AH:AH&lt;=events!BL1127)),BI1126)</f>
        <v>41</v>
      </c>
      <c r="BJ1127" s="15">
        <f t="shared" si="1617"/>
        <v>0</v>
      </c>
      <c r="BK1127">
        <f t="shared" si="1618"/>
        <v>1</v>
      </c>
      <c r="BL1127">
        <f t="shared" si="1619"/>
        <v>1</v>
      </c>
      <c r="BM1127" s="15">
        <f>SUMIFS(BJ$2:BJ1127,K$2:K1127,"=Intermission")+SUMIFS(BJ$2:BJ1127,K$2:K1127,"=Timeout")</f>
        <v>0</v>
      </c>
      <c r="BN1127">
        <f t="shared" si="1620"/>
        <v>0</v>
      </c>
      <c r="BO1127" s="19">
        <f t="shared" si="1621"/>
        <v>1079</v>
      </c>
      <c r="BP1127">
        <f t="shared" si="1622"/>
        <v>1074</v>
      </c>
      <c r="BQ1127" s="17">
        <f t="shared" si="1623"/>
        <v>1079</v>
      </c>
      <c r="BR1127" t="str">
        <f t="shared" si="1624"/>
        <v>opp_team_player_1</v>
      </c>
      <c r="BS1127">
        <f>COUNTIFS(S$3:S1127,"="&amp;S1127,AI$3:AI1127,"="&amp;AI1127)</f>
        <v>1</v>
      </c>
      <c r="BT1127" t="str">
        <f>IFERROR(VLOOKUP(BB1127&amp;BU1127&amp;X1127,game_rosters!U:W,3,FALSE),"")</f>
        <v>P100105</v>
      </c>
      <c r="BU1127" t="str">
        <f t="shared" si="1625"/>
        <v>Velodrome</v>
      </c>
    </row>
    <row r="1128" spans="1:73" x14ac:dyDescent="0.2">
      <c r="A1128">
        <f t="shared" si="1600"/>
        <v>1</v>
      </c>
      <c r="K1128" t="s">
        <v>11</v>
      </c>
      <c r="L1128" t="s">
        <v>177</v>
      </c>
      <c r="M1128" t="s">
        <v>39</v>
      </c>
      <c r="S1128">
        <v>600</v>
      </c>
      <c r="T1128" t="s">
        <v>756</v>
      </c>
      <c r="AA1128">
        <f t="shared" si="1649"/>
        <v>1600</v>
      </c>
      <c r="AB1128" t="str">
        <f t="shared" si="1650"/>
        <v/>
      </c>
      <c r="AC1128">
        <f t="shared" si="1596"/>
        <v>1600</v>
      </c>
      <c r="AD1128" s="6">
        <v>1</v>
      </c>
      <c r="AE1128" t="s">
        <v>742</v>
      </c>
      <c r="AF1128" t="s">
        <v>413</v>
      </c>
      <c r="AG1128" t="s">
        <v>756</v>
      </c>
      <c r="AH1128" t="s">
        <v>756</v>
      </c>
      <c r="AI1128" t="str">
        <f t="shared" si="1601"/>
        <v>o</v>
      </c>
      <c r="AJ1128" t="str">
        <f t="shared" si="1602"/>
        <v/>
      </c>
      <c r="AK1128" t="str">
        <f t="shared" si="1603"/>
        <v/>
      </c>
      <c r="AL1128" t="str">
        <f t="shared" si="1604"/>
        <v/>
      </c>
      <c r="AM1128" t="str">
        <f t="shared" si="1605"/>
        <v/>
      </c>
      <c r="AN1128" t="str">
        <f t="shared" si="1606"/>
        <v/>
      </c>
      <c r="AO1128" t="str">
        <f t="shared" si="1607"/>
        <v/>
      </c>
      <c r="AP1128" t="str">
        <f t="shared" si="1608"/>
        <v/>
      </c>
      <c r="AQ1128" t="str">
        <f t="shared" si="1609"/>
        <v/>
      </c>
      <c r="AR1128" t="str">
        <f t="shared" si="1610"/>
        <v/>
      </c>
      <c r="AS1128" t="str">
        <f t="shared" si="1611"/>
        <v/>
      </c>
      <c r="AT1128" t="str">
        <f t="shared" si="1612"/>
        <v/>
      </c>
      <c r="AU1128" t="str">
        <f t="shared" si="1613"/>
        <v/>
      </c>
      <c r="AV1128" t="str">
        <f t="shared" si="1614"/>
        <v/>
      </c>
      <c r="AW1128" t="str" cm="1">
        <f t="array" ref="AW1128">IFERROR(IF(O1128&lt;&gt;"",O1128,IF(OR($S1128="",$T1128=""),"",IF(O1128&lt;&gt;"",O1128,IF($T1128&lt;&gt;"",_xlfn._xlws.FILTER(O:O,($BU:$BU=$BU1128)*($I:$I=$I1128)*($T:$T=$T1128)*($S:$S=_xlfn.MINIFS($S:$S,$T:$T,"="&amp;$T1128)),"")))))&amp;"",IF(O1128="","",""))&amp;""</f>
        <v/>
      </c>
      <c r="AX1128" t="str" cm="1">
        <f t="array" ref="AX1128">IFERROR(IF(P1128&lt;&gt;"",P1128,IF(OR($S1128="",$T1128=""),"",IF($T1128&lt;&gt;"",_xlfn._xlws.FILTER(P:P,($BU:$BU=$BU1128)*($I:$I=$I1128)*($T:$T=$T1128)*($S:$S=_xlfn.MINIFS($S:$S,$T:$T,"="&amp;$T1128)),""))))&amp;"",IF(P1128="","",""))&amp;""</f>
        <v/>
      </c>
      <c r="AY1128" t="str" cm="1">
        <f t="array" ref="AY1128">IFERROR(IF(Q1128&lt;&gt;"",Q1128,IF(OR($S1128="",$T1128=""),"",IF($T1128&lt;&gt;"",_xlfn._xlws.FILTER(Q:Q,($BU:$BU=$BU1128)*($I:$I=$I1128)*($T:$T=$T1128)*($S:$S=_xlfn.MINIFS($S:$S,$T:$T,"="&amp;$T1128)),""))))&amp;"",IF(Q1128="","",""))&amp;""</f>
        <v/>
      </c>
      <c r="AZ1128" t="str" cm="1">
        <f t="array" ref="AZ1128">IFERROR(IF(R1128&lt;&gt;"",R1128,IF(OR($S1128="",$T1128=""),"",IF($T1128&lt;&gt;"",_xlfn._xlws.FILTER(R:R,($BU:$BU=$BU1128)*($I:$I=$I1128)*($T:$T=$T1128)*($S:$S=_xlfn.MINIFS($S:$S,$T:$T,"="&amp;$T1128)),""))))&amp;"",IF(R1128="","",""))&amp;""</f>
        <v/>
      </c>
      <c r="BA1128" s="6">
        <f t="shared" si="1615"/>
        <v>102</v>
      </c>
      <c r="BB1128">
        <f t="shared" ref="BB1128:BD1128" si="1662">BB1127</f>
        <v>18987</v>
      </c>
      <c r="BC1128" t="str">
        <f t="shared" si="1662"/>
        <v>Velodrome</v>
      </c>
      <c r="BD1128" t="str">
        <f t="shared" si="1662"/>
        <v>Outlaws</v>
      </c>
      <c r="BE1128" t="s">
        <v>11</v>
      </c>
      <c r="BF1128" t="s">
        <v>177</v>
      </c>
      <c r="BI1128" cm="1">
        <f t="array" aca="1" ref="BI1128" ca="1">IFERROR(_xlfn._xlws.FILTER(shifts!A:A,(shifts!B:B=events!AD1128)*(shifts!AG:AG&gt;=events!BK1128)*(shifts!AH:AH&lt;=events!BL1128)),BI1127)</f>
        <v>42</v>
      </c>
      <c r="BJ1128" s="15">
        <f t="shared" si="1617"/>
        <v>0</v>
      </c>
      <c r="BK1128">
        <f t="shared" si="1618"/>
        <v>0</v>
      </c>
      <c r="BL1128">
        <f t="shared" si="1619"/>
        <v>0</v>
      </c>
      <c r="BM1128" s="15">
        <f>SUMIFS(BJ$2:BJ1128,K$2:K1128,"=Intermission")+SUMIFS(BJ$2:BJ1128,K$2:K1128,"=Timeout")</f>
        <v>0</v>
      </c>
      <c r="BN1128">
        <f t="shared" si="1620"/>
        <v>0</v>
      </c>
      <c r="BO1128" s="19">
        <f t="shared" si="1621"/>
        <v>1080</v>
      </c>
      <c r="BP1128">
        <f t="shared" si="1622"/>
        <v>1075</v>
      </c>
      <c r="BQ1128" s="17">
        <f t="shared" si="1623"/>
        <v>1080</v>
      </c>
      <c r="BR1128" t="str">
        <f t="shared" si="1624"/>
        <v>opp_team_player_1</v>
      </c>
      <c r="BS1128">
        <f>COUNTIFS(S$3:S1128,"="&amp;S1128,AI$3:AI1128,"="&amp;AI1128)</f>
        <v>1</v>
      </c>
      <c r="BT1128" t="str">
        <f>IFERROR(VLOOKUP(BB1128&amp;BU1128&amp;X1128,game_rosters!U:W,3,FALSE),"")</f>
        <v/>
      </c>
      <c r="BU1128" t="str">
        <f t="shared" si="1625"/>
        <v/>
      </c>
    </row>
    <row r="1129" spans="1:73" x14ac:dyDescent="0.2">
      <c r="A1129">
        <f t="shared" si="1600"/>
        <v>1</v>
      </c>
      <c r="K1129" t="s">
        <v>393</v>
      </c>
      <c r="S1129">
        <v>601</v>
      </c>
      <c r="T1129" t="s">
        <v>756</v>
      </c>
      <c r="AA1129">
        <f t="shared" si="1649"/>
        <v>1601</v>
      </c>
      <c r="AB1129" t="str">
        <f t="shared" si="1650"/>
        <v/>
      </c>
      <c r="AC1129">
        <f t="shared" si="1596"/>
        <v>1601</v>
      </c>
      <c r="AD1129" s="6">
        <v>2</v>
      </c>
      <c r="AE1129" t="s">
        <v>733</v>
      </c>
      <c r="AF1129" t="s">
        <v>737</v>
      </c>
      <c r="AG1129" t="s">
        <v>753</v>
      </c>
      <c r="AH1129" t="s">
        <v>749</v>
      </c>
      <c r="AI1129" t="str">
        <f t="shared" si="1601"/>
        <v>o</v>
      </c>
      <c r="AJ1129" t="str">
        <f t="shared" si="1602"/>
        <v/>
      </c>
      <c r="AK1129" t="str">
        <f t="shared" si="1603"/>
        <v/>
      </c>
      <c r="AL1129" t="str">
        <f t="shared" si="1604"/>
        <v/>
      </c>
      <c r="AM1129" t="str">
        <f t="shared" si="1605"/>
        <v/>
      </c>
      <c r="AN1129" t="str">
        <f t="shared" si="1606"/>
        <v/>
      </c>
      <c r="AO1129" t="str">
        <f t="shared" si="1607"/>
        <v/>
      </c>
      <c r="AP1129" t="str">
        <f t="shared" si="1608"/>
        <v/>
      </c>
      <c r="AQ1129" t="str">
        <f t="shared" si="1609"/>
        <v/>
      </c>
      <c r="AR1129" t="str">
        <f t="shared" si="1610"/>
        <v/>
      </c>
      <c r="AS1129" t="str">
        <f t="shared" si="1611"/>
        <v/>
      </c>
      <c r="AT1129" t="str">
        <f t="shared" si="1612"/>
        <v/>
      </c>
      <c r="AU1129" t="str">
        <f t="shared" si="1613"/>
        <v/>
      </c>
      <c r="AV1129" t="str">
        <f t="shared" si="1614"/>
        <v/>
      </c>
      <c r="AW1129" t="str" cm="1">
        <f t="array" ref="AW1129">IFERROR(IF(O1129&lt;&gt;"",O1129,IF(OR($S1129="",$T1129=""),"",IF(O1129&lt;&gt;"",O1129,IF($T1129&lt;&gt;"",_xlfn._xlws.FILTER(O:O,($BU:$BU=$BU1129)*($I:$I=$I1129)*($T:$T=$T1129)*($S:$S=_xlfn.MINIFS($S:$S,$T:$T,"="&amp;$T1129)),"")))))&amp;"",IF(O1129="","",""))&amp;""</f>
        <v/>
      </c>
      <c r="AX1129" t="str" cm="1">
        <f t="array" ref="AX1129">IFERROR(IF(P1129&lt;&gt;"",P1129,IF(OR($S1129="",$T1129=""),"",IF($T1129&lt;&gt;"",_xlfn._xlws.FILTER(P:P,($BU:$BU=$BU1129)*($I:$I=$I1129)*($T:$T=$T1129)*($S:$S=_xlfn.MINIFS($S:$S,$T:$T,"="&amp;$T1129)),""))))&amp;"",IF(P1129="","",""))&amp;""</f>
        <v/>
      </c>
      <c r="AY1129" t="str" cm="1">
        <f t="array" ref="AY1129">IFERROR(IF(Q1129&lt;&gt;"",Q1129,IF(OR($S1129="",$T1129=""),"",IF($T1129&lt;&gt;"",_xlfn._xlws.FILTER(Q:Q,($BU:$BU=$BU1129)*($I:$I=$I1129)*($T:$T=$T1129)*($S:$S=_xlfn.MINIFS($S:$S,$T:$T,"="&amp;$T1129)),""))))&amp;"",IF(Q1129="","",""))&amp;""</f>
        <v/>
      </c>
      <c r="AZ1129" t="str" cm="1">
        <f t="array" ref="AZ1129">IFERROR(IF(R1129&lt;&gt;"",R1129,IF(OR($S1129="",$T1129=""),"",IF($T1129&lt;&gt;"",_xlfn._xlws.FILTER(R:R,($BU:$BU=$BU1129)*($I:$I=$I1129)*($T:$T=$T1129)*($S:$S=_xlfn.MINIFS($S:$S,$T:$T,"="&amp;$T1129)),""))))&amp;"",IF(R1129="","",""))&amp;""</f>
        <v/>
      </c>
      <c r="BA1129" s="6">
        <f t="shared" si="1615"/>
        <v>102</v>
      </c>
      <c r="BB1129">
        <f t="shared" ref="BB1129:BD1129" si="1663">BB1128</f>
        <v>18987</v>
      </c>
      <c r="BC1129" t="str">
        <f t="shared" si="1663"/>
        <v>Velodrome</v>
      </c>
      <c r="BD1129" t="str">
        <f t="shared" si="1663"/>
        <v>Outlaws</v>
      </c>
      <c r="BE1129" t="s">
        <v>393</v>
      </c>
      <c r="BF1129" t="s">
        <v>756</v>
      </c>
      <c r="BI1129" cm="1">
        <f t="array" aca="1" ref="BI1129" ca="1">IFERROR(_xlfn._xlws.FILTER(shifts!A:A,(shifts!B:B=events!AD1129)*(shifts!AG:AG&gt;=events!BK1129)*(shifts!AH:AH&lt;=events!BL1129)),BI1128)</f>
        <v>42</v>
      </c>
      <c r="BJ1129" s="15">
        <f t="shared" si="1617"/>
        <v>67</v>
      </c>
      <c r="BK1129">
        <f t="shared" si="1618"/>
        <v>3406</v>
      </c>
      <c r="BL1129">
        <f t="shared" si="1619"/>
        <v>3339</v>
      </c>
      <c r="BM1129" s="15">
        <f>SUMIFS(BJ$2:BJ1129,K$2:K1129,"=Intermission")+SUMIFS(BJ$2:BJ1129,K$2:K1129,"=Timeout")</f>
        <v>67</v>
      </c>
      <c r="BN1129">
        <f t="shared" si="1620"/>
        <v>1147</v>
      </c>
      <c r="BO1129" s="19">
        <f t="shared" si="1621"/>
        <v>1080</v>
      </c>
      <c r="BP1129">
        <f t="shared" si="1622"/>
        <v>1075</v>
      </c>
      <c r="BQ1129" s="17">
        <f t="shared" si="1623"/>
        <v>1147</v>
      </c>
      <c r="BR1129" t="str">
        <f t="shared" si="1624"/>
        <v>opp_team_player_1</v>
      </c>
      <c r="BS1129">
        <f>COUNTIFS(S$3:S1129,"="&amp;S1129,AI$3:AI1129,"="&amp;AI1129)</f>
        <v>1</v>
      </c>
      <c r="BT1129" t="str">
        <f>IFERROR(VLOOKUP(BB1129&amp;BU1129&amp;X1129,game_rosters!U:W,3,FALSE),"")</f>
        <v/>
      </c>
      <c r="BU1129" t="str">
        <f t="shared" si="1625"/>
        <v/>
      </c>
    </row>
    <row r="1130" spans="1:73" x14ac:dyDescent="0.2">
      <c r="A1130">
        <f t="shared" si="1600"/>
        <v>1</v>
      </c>
      <c r="I1130" s="44">
        <v>70</v>
      </c>
      <c r="K1130" t="s">
        <v>5</v>
      </c>
      <c r="L1130" t="s">
        <v>197</v>
      </c>
      <c r="S1130">
        <v>602</v>
      </c>
      <c r="T1130" t="s">
        <v>756</v>
      </c>
      <c r="W1130" t="s">
        <v>735</v>
      </c>
      <c r="X1130">
        <v>70</v>
      </c>
      <c r="Z1130">
        <v>1</v>
      </c>
      <c r="AA1130">
        <f t="shared" si="1649"/>
        <v>1602</v>
      </c>
      <c r="AB1130" t="str">
        <f t="shared" si="1650"/>
        <v/>
      </c>
      <c r="AC1130">
        <f t="shared" si="1596"/>
        <v>1602</v>
      </c>
      <c r="AD1130" s="6">
        <v>2</v>
      </c>
      <c r="AE1130" t="s">
        <v>743</v>
      </c>
      <c r="AF1130" t="s">
        <v>413</v>
      </c>
      <c r="AG1130" t="s">
        <v>756</v>
      </c>
      <c r="AH1130" t="s">
        <v>756</v>
      </c>
      <c r="AI1130" t="str">
        <f t="shared" si="1601"/>
        <v>e</v>
      </c>
      <c r="AJ1130" t="str">
        <f t="shared" si="1602"/>
        <v/>
      </c>
      <c r="AK1130" t="str">
        <f t="shared" si="1603"/>
        <v/>
      </c>
      <c r="AL1130" t="str">
        <f t="shared" si="1604"/>
        <v/>
      </c>
      <c r="AM1130" t="str">
        <f t="shared" si="1605"/>
        <v/>
      </c>
      <c r="AN1130" t="str">
        <f t="shared" si="1606"/>
        <v>Home</v>
      </c>
      <c r="AO1130" t="str">
        <f t="shared" si="1607"/>
        <v>h</v>
      </c>
      <c r="AP1130" t="str">
        <f t="shared" si="1608"/>
        <v/>
      </c>
      <c r="AQ1130" t="str">
        <f t="shared" si="1609"/>
        <v/>
      </c>
      <c r="AR1130" t="str">
        <f t="shared" si="1610"/>
        <v>Home</v>
      </c>
      <c r="AS1130" t="str">
        <f t="shared" si="1611"/>
        <v>h</v>
      </c>
      <c r="AT1130" t="str">
        <f t="shared" si="1612"/>
        <v>Offensive</v>
      </c>
      <c r="AU1130" t="str">
        <f t="shared" si="1613"/>
        <v/>
      </c>
      <c r="AV1130" t="str">
        <f t="shared" si="1614"/>
        <v/>
      </c>
      <c r="AW1130" t="str" cm="1">
        <f t="array" ref="AW1130">IFERROR(IF(O1130&lt;&gt;"",O1130,IF(OR($S1130="",$T1130=""),"",IF(O1130&lt;&gt;"",O1130,IF($T1130&lt;&gt;"",_xlfn._xlws.FILTER(O:O,($BU:$BU=$BU1130)*($I:$I=$I1130)*($T:$T=$T1130)*($S:$S=_xlfn.MINIFS($S:$S,$T:$T,"="&amp;$T1130)),"")))))&amp;"",IF(O1130="","",""))&amp;""</f>
        <v/>
      </c>
      <c r="AX1130" t="str" cm="1">
        <f t="array" ref="AX1130">IFERROR(IF(P1130&lt;&gt;"",P1130,IF(OR($S1130="",$T1130=""),"",IF($T1130&lt;&gt;"",_xlfn._xlws.FILTER(P:P,($BU:$BU=$BU1130)*($I:$I=$I1130)*($T:$T=$T1130)*($S:$S=_xlfn.MINIFS($S:$S,$T:$T,"="&amp;$T1130)),""))))&amp;"",IF(P1130="","",""))&amp;""</f>
        <v/>
      </c>
      <c r="AY1130" t="str" cm="1">
        <f t="array" ref="AY1130">IFERROR(IF(Q1130&lt;&gt;"",Q1130,IF(OR($S1130="",$T1130=""),"",IF($T1130&lt;&gt;"",_xlfn._xlws.FILTER(Q:Q,($BU:$BU=$BU1130)*($I:$I=$I1130)*($T:$T=$T1130)*($S:$S=_xlfn.MINIFS($S:$S,$T:$T,"="&amp;$T1130)),""))))&amp;"",IF(Q1130="","",""))&amp;""</f>
        <v/>
      </c>
      <c r="AZ1130" t="str" cm="1">
        <f t="array" ref="AZ1130">IFERROR(IF(R1130&lt;&gt;"",R1130,IF(OR($S1130="",$T1130=""),"",IF($T1130&lt;&gt;"",_xlfn._xlws.FILTER(R:R,($BU:$BU=$BU1130)*($I:$I=$I1130)*($T:$T=$T1130)*($S:$S=_xlfn.MINIFS($S:$S,$T:$T,"="&amp;$T1130)),""))))&amp;"",IF(R1130="","",""))&amp;""</f>
        <v/>
      </c>
      <c r="BA1130" s="6">
        <f t="shared" si="1615"/>
        <v>102</v>
      </c>
      <c r="BB1130">
        <f t="shared" ref="BB1130:BD1130" si="1664">BB1129</f>
        <v>18987</v>
      </c>
      <c r="BC1130" t="str">
        <f t="shared" si="1664"/>
        <v>Velodrome</v>
      </c>
      <c r="BD1130" t="str">
        <f t="shared" si="1664"/>
        <v>Outlaws</v>
      </c>
      <c r="BE1130" t="s">
        <v>5</v>
      </c>
      <c r="BF1130" t="s">
        <v>197</v>
      </c>
      <c r="BI1130" cm="1">
        <f t="array" aca="1" ref="BI1130" ca="1">IFERROR(_xlfn._xlws.FILTER(shifts!A:A,(shifts!B:B=events!AD1130)*(shifts!AG:AG&gt;=events!BK1130)*(shifts!AH:AH&lt;=events!BL1130)),BI1129)</f>
        <v>43</v>
      </c>
      <c r="BJ1130" s="15">
        <f t="shared" si="1617"/>
        <v>0</v>
      </c>
      <c r="BK1130">
        <f t="shared" si="1618"/>
        <v>1080</v>
      </c>
      <c r="BL1130">
        <f t="shared" si="1619"/>
        <v>1080</v>
      </c>
      <c r="BM1130" s="15">
        <f>SUMIFS(BJ$2:BJ1130,K$2:K1130,"=Intermission")+SUMIFS(BJ$2:BJ1130,K$2:K1130,"=Timeout")</f>
        <v>67</v>
      </c>
      <c r="BN1130">
        <f t="shared" si="1620"/>
        <v>1147</v>
      </c>
      <c r="BO1130" s="19">
        <f t="shared" si="1621"/>
        <v>1147</v>
      </c>
      <c r="BP1130">
        <f t="shared" si="1622"/>
        <v>1142</v>
      </c>
      <c r="BQ1130" s="17">
        <f t="shared" si="1623"/>
        <v>1147</v>
      </c>
      <c r="BR1130" t="str">
        <f t="shared" si="1624"/>
        <v>event_team_player_1</v>
      </c>
      <c r="BS1130">
        <f>COUNTIFS(S$3:S1130,"="&amp;S1130,AI$3:AI1130,"="&amp;AI1130)</f>
        <v>1</v>
      </c>
      <c r="BT1130" t="str">
        <f>IFERROR(VLOOKUP(BB1130&amp;BU1130&amp;X1130,game_rosters!U:W,3,FALSE),"")</f>
        <v>P100001</v>
      </c>
      <c r="BU1130" t="str">
        <f t="shared" si="1625"/>
        <v>Velodrome</v>
      </c>
    </row>
    <row r="1131" spans="1:73" x14ac:dyDescent="0.2">
      <c r="A1131" t="str">
        <f t="shared" si="1600"/>
        <v/>
      </c>
      <c r="I1131" s="44">
        <v>91</v>
      </c>
      <c r="S1131">
        <v>602</v>
      </c>
      <c r="T1131" t="s">
        <v>756</v>
      </c>
      <c r="X1131">
        <v>91</v>
      </c>
      <c r="Z1131">
        <v>1</v>
      </c>
      <c r="AA1131">
        <f t="shared" si="1649"/>
        <v>1602</v>
      </c>
      <c r="AB1131" t="str">
        <f t="shared" si="1650"/>
        <v/>
      </c>
      <c r="AC1131">
        <f t="shared" si="1596"/>
        <v>1602</v>
      </c>
      <c r="AD1131" s="6">
        <v>2</v>
      </c>
      <c r="AE1131" t="s">
        <v>743</v>
      </c>
      <c r="AF1131" t="s">
        <v>413</v>
      </c>
      <c r="AG1131" t="s">
        <v>756</v>
      </c>
      <c r="AH1131" t="s">
        <v>756</v>
      </c>
      <c r="AI1131" t="str">
        <f t="shared" si="1601"/>
        <v>e</v>
      </c>
      <c r="AJ1131" t="str">
        <f t="shared" si="1602"/>
        <v/>
      </c>
      <c r="AK1131" t="str">
        <f t="shared" si="1603"/>
        <v/>
      </c>
      <c r="AL1131" t="str">
        <f t="shared" si="1604"/>
        <v/>
      </c>
      <c r="AM1131" t="str">
        <f t="shared" si="1605"/>
        <v/>
      </c>
      <c r="AN1131" t="str">
        <f t="shared" si="1606"/>
        <v>Home</v>
      </c>
      <c r="AO1131" t="str">
        <f t="shared" si="1607"/>
        <v>h</v>
      </c>
      <c r="AP1131" t="str">
        <f t="shared" si="1608"/>
        <v/>
      </c>
      <c r="AQ1131" t="str">
        <f t="shared" si="1609"/>
        <v/>
      </c>
      <c r="AR1131" t="str">
        <f t="shared" si="1610"/>
        <v>Home</v>
      </c>
      <c r="AS1131" t="str">
        <f t="shared" si="1611"/>
        <v>h</v>
      </c>
      <c r="AT1131" t="str">
        <f t="shared" si="1612"/>
        <v>Offensive</v>
      </c>
      <c r="AU1131" t="str">
        <f t="shared" si="1613"/>
        <v/>
      </c>
      <c r="AV1131" t="str">
        <f t="shared" si="1614"/>
        <v/>
      </c>
      <c r="AW1131" t="str" cm="1">
        <f t="array" ref="AW1131">IFERROR(IF(O1131&lt;&gt;"",O1131,IF(OR($S1131="",$T1131=""),"",IF(O1131&lt;&gt;"",O1131,IF($T1131&lt;&gt;"",_xlfn._xlws.FILTER(O:O,($BU:$BU=$BU1131)*($I:$I=$I1131)*($T:$T=$T1131)*($S:$S=_xlfn.MINIFS($S:$S,$T:$T,"="&amp;$T1131)),"")))))&amp;"",IF(O1131="","",""))&amp;""</f>
        <v/>
      </c>
      <c r="AX1131" t="str" cm="1">
        <f t="array" ref="AX1131">IFERROR(IF(P1131&lt;&gt;"",P1131,IF(OR($S1131="",$T1131=""),"",IF($T1131&lt;&gt;"",_xlfn._xlws.FILTER(P:P,($BU:$BU=$BU1131)*($I:$I=$I1131)*($T:$T=$T1131)*($S:$S=_xlfn.MINIFS($S:$S,$T:$T,"="&amp;$T1131)),""))))&amp;"",IF(P1131="","",""))&amp;""</f>
        <v/>
      </c>
      <c r="AY1131" t="str" cm="1">
        <f t="array" ref="AY1131">IFERROR(IF(Q1131&lt;&gt;"",Q1131,IF(OR($S1131="",$T1131=""),"",IF($T1131&lt;&gt;"",_xlfn._xlws.FILTER(Q:Q,($BU:$BU=$BU1131)*($I:$I=$I1131)*($T:$T=$T1131)*($S:$S=_xlfn.MINIFS($S:$S,$T:$T,"="&amp;$T1131)),""))))&amp;"",IF(Q1131="","",""))&amp;""</f>
        <v/>
      </c>
      <c r="AZ1131" t="str" cm="1">
        <f t="array" ref="AZ1131">IFERROR(IF(R1131&lt;&gt;"",R1131,IF(OR($S1131="",$T1131=""),"",IF($T1131&lt;&gt;"",_xlfn._xlws.FILTER(R:R,($BU:$BU=$BU1131)*($I:$I=$I1131)*($T:$T=$T1131)*($S:$S=_xlfn.MINIFS($S:$S,$T:$T,"="&amp;$T1131)),""))))&amp;"",IF(R1131="","",""))&amp;""</f>
        <v/>
      </c>
      <c r="BA1131" s="6">
        <f t="shared" si="1615"/>
        <v>102</v>
      </c>
      <c r="BB1131">
        <f t="shared" ref="BB1131:BD1131" si="1665">BB1130</f>
        <v>18987</v>
      </c>
      <c r="BC1131" t="str">
        <f t="shared" si="1665"/>
        <v>Velodrome</v>
      </c>
      <c r="BD1131" t="str">
        <f t="shared" si="1665"/>
        <v>Outlaws</v>
      </c>
      <c r="BE1131" t="s">
        <v>5</v>
      </c>
      <c r="BF1131" t="s">
        <v>197</v>
      </c>
      <c r="BI1131" cm="1">
        <f t="array" aca="1" ref="BI1131" ca="1">IFERROR(_xlfn._xlws.FILTER(shifts!A:A,(shifts!B:B=events!AD1131)*(shifts!AG:AG&gt;=events!BK1131)*(shifts!AH:AH&lt;=events!BL1131)),BI1130)</f>
        <v>43</v>
      </c>
      <c r="BJ1131" s="15">
        <f t="shared" si="1617"/>
        <v>0</v>
      </c>
      <c r="BK1131">
        <f t="shared" si="1618"/>
        <v>1080</v>
      </c>
      <c r="BL1131">
        <f t="shared" si="1619"/>
        <v>1080</v>
      </c>
      <c r="BM1131" s="15">
        <f>SUMIFS(BJ$2:BJ1131,K$2:K1131,"=Intermission")+SUMIFS(BJ$2:BJ1131,K$2:K1131,"=Timeout")</f>
        <v>67</v>
      </c>
      <c r="BN1131">
        <f t="shared" si="1620"/>
        <v>1147</v>
      </c>
      <c r="BO1131" s="19">
        <f t="shared" si="1621"/>
        <v>1147</v>
      </c>
      <c r="BP1131">
        <f t="shared" si="1622"/>
        <v>1142</v>
      </c>
      <c r="BQ1131" s="17">
        <f t="shared" si="1623"/>
        <v>1147</v>
      </c>
      <c r="BR1131" t="str">
        <f t="shared" si="1624"/>
        <v>event_team_player_2</v>
      </c>
      <c r="BS1131">
        <f>COUNTIFS(S$3:S1131,"="&amp;S1131,AI$3:AI1131,"="&amp;AI1131)</f>
        <v>2</v>
      </c>
      <c r="BT1131" t="str">
        <f>IFERROR(VLOOKUP(BB1131&amp;BU1131&amp;X1131,game_rosters!U:W,3,FALSE),"")</f>
        <v>P100002</v>
      </c>
      <c r="BU1131" t="str">
        <f t="shared" si="1625"/>
        <v>Velodrome</v>
      </c>
    </row>
    <row r="1132" spans="1:73" x14ac:dyDescent="0.2">
      <c r="A1132" t="str">
        <f t="shared" si="1600"/>
        <v/>
      </c>
      <c r="I1132" s="44">
        <v>77</v>
      </c>
      <c r="S1132">
        <v>602</v>
      </c>
      <c r="T1132" t="s">
        <v>756</v>
      </c>
      <c r="X1132">
        <v>77</v>
      </c>
      <c r="AA1132">
        <f t="shared" si="1649"/>
        <v>1602</v>
      </c>
      <c r="AB1132" t="str">
        <f t="shared" si="1650"/>
        <v/>
      </c>
      <c r="AC1132">
        <f t="shared" si="1596"/>
        <v>1602</v>
      </c>
      <c r="AD1132" s="6">
        <v>2</v>
      </c>
      <c r="AE1132" t="s">
        <v>743</v>
      </c>
      <c r="AF1132" t="s">
        <v>413</v>
      </c>
      <c r="AG1132" t="s">
        <v>756</v>
      </c>
      <c r="AH1132" t="s">
        <v>756</v>
      </c>
      <c r="AI1132" t="str">
        <f t="shared" si="1601"/>
        <v>o</v>
      </c>
      <c r="AJ1132" t="str">
        <f t="shared" si="1602"/>
        <v/>
      </c>
      <c r="AK1132" t="str">
        <f t="shared" si="1603"/>
        <v/>
      </c>
      <c r="AL1132" t="str">
        <f t="shared" si="1604"/>
        <v/>
      </c>
      <c r="AM1132" t="str">
        <f t="shared" si="1605"/>
        <v/>
      </c>
      <c r="AN1132" t="str">
        <f t="shared" si="1606"/>
        <v>Home</v>
      </c>
      <c r="AO1132" t="str">
        <f t="shared" si="1607"/>
        <v>h</v>
      </c>
      <c r="AP1132" t="str">
        <f t="shared" si="1608"/>
        <v/>
      </c>
      <c r="AQ1132" t="str">
        <f t="shared" si="1609"/>
        <v/>
      </c>
      <c r="AR1132" t="str">
        <f t="shared" si="1610"/>
        <v>Home</v>
      </c>
      <c r="AS1132" t="str">
        <f t="shared" si="1611"/>
        <v>h</v>
      </c>
      <c r="AT1132" t="str">
        <f t="shared" si="1612"/>
        <v>Defensive</v>
      </c>
      <c r="AU1132" t="str">
        <f t="shared" si="1613"/>
        <v/>
      </c>
      <c r="AV1132" t="str">
        <f t="shared" si="1614"/>
        <v/>
      </c>
      <c r="AW1132" t="str" cm="1">
        <f t="array" ref="AW1132">IFERROR(IF(O1132&lt;&gt;"",O1132,IF(OR($S1132="",$T1132=""),"",IF(O1132&lt;&gt;"",O1132,IF($T1132&lt;&gt;"",_xlfn._xlws.FILTER(O:O,($BU:$BU=$BU1132)*($I:$I=$I1132)*($T:$T=$T1132)*($S:$S=_xlfn.MINIFS($S:$S,$T:$T,"="&amp;$T1132)),"")))))&amp;"",IF(O1132="","",""))&amp;""</f>
        <v/>
      </c>
      <c r="AX1132" t="str" cm="1">
        <f t="array" ref="AX1132">IFERROR(IF(P1132&lt;&gt;"",P1132,IF(OR($S1132="",$T1132=""),"",IF($T1132&lt;&gt;"",_xlfn._xlws.FILTER(P:P,($BU:$BU=$BU1132)*($I:$I=$I1132)*($T:$T=$T1132)*($S:$S=_xlfn.MINIFS($S:$S,$T:$T,"="&amp;$T1132)),""))))&amp;"",IF(P1132="","",""))&amp;""</f>
        <v/>
      </c>
      <c r="AY1132" t="str" cm="1">
        <f t="array" ref="AY1132">IFERROR(IF(Q1132&lt;&gt;"",Q1132,IF(OR($S1132="",$T1132=""),"",IF($T1132&lt;&gt;"",_xlfn._xlws.FILTER(Q:Q,($BU:$BU=$BU1132)*($I:$I=$I1132)*($T:$T=$T1132)*($S:$S=_xlfn.MINIFS($S:$S,$T:$T,"="&amp;$T1132)),""))))&amp;"",IF(Q1132="","",""))&amp;""</f>
        <v/>
      </c>
      <c r="AZ1132" t="str" cm="1">
        <f t="array" ref="AZ1132">IFERROR(IF(R1132&lt;&gt;"",R1132,IF(OR($S1132="",$T1132=""),"",IF($T1132&lt;&gt;"",_xlfn._xlws.FILTER(R:R,($BU:$BU=$BU1132)*($I:$I=$I1132)*($T:$T=$T1132)*($S:$S=_xlfn.MINIFS($S:$S,$T:$T,"="&amp;$T1132)),""))))&amp;"",IF(R1132="","",""))&amp;""</f>
        <v/>
      </c>
      <c r="BA1132" s="6">
        <f t="shared" si="1615"/>
        <v>102</v>
      </c>
      <c r="BB1132">
        <f t="shared" ref="BB1132:BD1132" si="1666">BB1131</f>
        <v>18987</v>
      </c>
      <c r="BC1132" t="str">
        <f t="shared" si="1666"/>
        <v>Velodrome</v>
      </c>
      <c r="BD1132" t="str">
        <f t="shared" si="1666"/>
        <v>Outlaws</v>
      </c>
      <c r="BE1132" t="s">
        <v>5</v>
      </c>
      <c r="BF1132" t="s">
        <v>197</v>
      </c>
      <c r="BI1132" cm="1">
        <f t="array" aca="1" ref="BI1132" ca="1">IFERROR(_xlfn._xlws.FILTER(shifts!A:A,(shifts!B:B=events!AD1132)*(shifts!AG:AG&gt;=events!BK1132)*(shifts!AH:AH&lt;=events!BL1132)),BI1131)</f>
        <v>43</v>
      </c>
      <c r="BJ1132" s="15">
        <f t="shared" si="1617"/>
        <v>0</v>
      </c>
      <c r="BK1132">
        <f t="shared" si="1618"/>
        <v>1080</v>
      </c>
      <c r="BL1132">
        <f t="shared" si="1619"/>
        <v>1080</v>
      </c>
      <c r="BM1132" s="15">
        <f>SUMIFS(BJ$2:BJ1132,K$2:K1132,"=Intermission")+SUMIFS(BJ$2:BJ1132,K$2:K1132,"=Timeout")</f>
        <v>67</v>
      </c>
      <c r="BN1132">
        <f t="shared" si="1620"/>
        <v>1147</v>
      </c>
      <c r="BO1132" s="19">
        <f t="shared" si="1621"/>
        <v>1147</v>
      </c>
      <c r="BP1132">
        <f t="shared" si="1622"/>
        <v>1142</v>
      </c>
      <c r="BQ1132" s="17">
        <f t="shared" si="1623"/>
        <v>1147</v>
      </c>
      <c r="BR1132" t="str">
        <f t="shared" si="1624"/>
        <v>opp_team_player_1</v>
      </c>
      <c r="BS1132">
        <f>COUNTIFS(S$3:S1132,"="&amp;S1132,AI$3:AI1132,"="&amp;AI1132)</f>
        <v>1</v>
      </c>
      <c r="BT1132" t="str">
        <f>IFERROR(VLOOKUP(BB1132&amp;BU1132&amp;X1132,game_rosters!U:W,3,FALSE),"")</f>
        <v>P100185</v>
      </c>
      <c r="BU1132" t="str">
        <f t="shared" si="1625"/>
        <v>Outlaws</v>
      </c>
    </row>
    <row r="1133" spans="1:73" x14ac:dyDescent="0.2">
      <c r="A1133">
        <f t="shared" si="1600"/>
        <v>1</v>
      </c>
      <c r="I1133" s="44">
        <v>91</v>
      </c>
      <c r="K1133" t="s">
        <v>13</v>
      </c>
      <c r="R1133" s="51">
        <v>1</v>
      </c>
      <c r="S1133">
        <v>603</v>
      </c>
      <c r="T1133" t="s">
        <v>756</v>
      </c>
      <c r="W1133" t="s">
        <v>735</v>
      </c>
      <c r="X1133">
        <v>91</v>
      </c>
      <c r="Z1133">
        <v>1</v>
      </c>
      <c r="AA1133">
        <f t="shared" si="1649"/>
        <v>1603</v>
      </c>
      <c r="AB1133" t="str">
        <f t="shared" si="1650"/>
        <v/>
      </c>
      <c r="AC1133">
        <f t="shared" si="1596"/>
        <v>1603</v>
      </c>
      <c r="AD1133" s="6">
        <v>2</v>
      </c>
      <c r="AE1133" t="s">
        <v>732</v>
      </c>
      <c r="AF1133" t="s">
        <v>938</v>
      </c>
      <c r="AG1133" t="s">
        <v>732</v>
      </c>
      <c r="AH1133" t="s">
        <v>920</v>
      </c>
      <c r="AI1133" t="str">
        <f t="shared" si="1601"/>
        <v>e</v>
      </c>
      <c r="AJ1133" t="str">
        <f t="shared" si="1602"/>
        <v/>
      </c>
      <c r="AK1133" t="str">
        <f t="shared" si="1603"/>
        <v/>
      </c>
      <c r="AL1133" t="str">
        <f t="shared" si="1604"/>
        <v/>
      </c>
      <c r="AM1133" t="str">
        <f t="shared" si="1605"/>
        <v/>
      </c>
      <c r="AN1133" t="str">
        <f t="shared" si="1606"/>
        <v>Home</v>
      </c>
      <c r="AO1133" t="str">
        <f t="shared" si="1607"/>
        <v>h</v>
      </c>
      <c r="AP1133" t="str">
        <f t="shared" si="1608"/>
        <v/>
      </c>
      <c r="AQ1133" t="str">
        <f t="shared" si="1609"/>
        <v/>
      </c>
      <c r="AR1133" t="str">
        <f t="shared" si="1610"/>
        <v>Home</v>
      </c>
      <c r="AS1133" t="str">
        <f t="shared" si="1611"/>
        <v>h</v>
      </c>
      <c r="AT1133" t="str">
        <f t="shared" si="1612"/>
        <v>Offensive</v>
      </c>
      <c r="AU1133" t="str">
        <f t="shared" si="1613"/>
        <v/>
      </c>
      <c r="AV1133" t="str">
        <f t="shared" si="1614"/>
        <v/>
      </c>
      <c r="AW1133" t="str" cm="1">
        <f t="array" ref="AW1133">IFERROR(IF(O1133&lt;&gt;"",O1133,IF(OR($S1133="",$T1133=""),"",IF(O1133&lt;&gt;"",O1133,IF($T1133&lt;&gt;"",_xlfn._xlws.FILTER(O:O,($BU:$BU=$BU1133)*($I:$I=$I1133)*($T:$T=$T1133)*($S:$S=_xlfn.MINIFS($S:$S,$T:$T,"="&amp;$T1133)),"")))))&amp;"",IF(O1133="","",""))&amp;""</f>
        <v/>
      </c>
      <c r="AX1133" t="str" cm="1">
        <f t="array" ref="AX1133">IFERROR(IF(P1133&lt;&gt;"",P1133,IF(OR($S1133="",$T1133=""),"",IF($T1133&lt;&gt;"",_xlfn._xlws.FILTER(P:P,($BU:$BU=$BU1133)*($I:$I=$I1133)*($T:$T=$T1133)*($S:$S=_xlfn.MINIFS($S:$S,$T:$T,"="&amp;$T1133)),""))))&amp;"",IF(P1133="","",""))&amp;""</f>
        <v/>
      </c>
      <c r="AY1133" t="str" cm="1">
        <f t="array" ref="AY1133">IFERROR(IF(Q1133&lt;&gt;"",Q1133,IF(OR($S1133="",$T1133=""),"",IF($T1133&lt;&gt;"",_xlfn._xlws.FILTER(Q:Q,($BU:$BU=$BU1133)*($I:$I=$I1133)*($T:$T=$T1133)*($S:$S=_xlfn.MINIFS($S:$S,$T:$T,"="&amp;$T1133)),""))))&amp;"",IF(Q1133="","",""))&amp;""</f>
        <v/>
      </c>
      <c r="AZ1133" t="str" cm="1">
        <f t="array" ref="AZ1133">IFERROR(IF(R1133&lt;&gt;"",R1133,IF(OR($S1133="",$T1133=""),"",IF($T1133&lt;&gt;"",_xlfn._xlws.FILTER(R:R,($BU:$BU=$BU1133)*($I:$I=$I1133)*($T:$T=$T1133)*($S:$S=_xlfn.MINIFS($S:$S,$T:$T,"="&amp;$T1133)),""))))&amp;"",IF(R1133="","",""))&amp;""</f>
        <v>1</v>
      </c>
      <c r="BA1133" s="6">
        <f t="shared" si="1615"/>
        <v>102</v>
      </c>
      <c r="BB1133">
        <f t="shared" ref="BB1133:BD1133" si="1667">BB1132</f>
        <v>18987</v>
      </c>
      <c r="BC1133" t="str">
        <f t="shared" si="1667"/>
        <v>Velodrome</v>
      </c>
      <c r="BD1133" t="str">
        <f t="shared" si="1667"/>
        <v>Outlaws</v>
      </c>
      <c r="BE1133" t="s">
        <v>13</v>
      </c>
      <c r="BF1133" t="s">
        <v>756</v>
      </c>
      <c r="BI1133" cm="1">
        <f t="array" aca="1" ref="BI1133" ca="1">IFERROR(_xlfn._xlws.FILTER(shifts!A:A,(shifts!B:B=events!AD1133)*(shifts!AG:AG&gt;=events!BK1133)*(shifts!AH:AH&lt;=events!BL1133)),BI1132)</f>
        <v>43</v>
      </c>
      <c r="BJ1133" s="15">
        <f t="shared" si="1617"/>
        <v>4</v>
      </c>
      <c r="BK1133">
        <f t="shared" si="1618"/>
        <v>1078</v>
      </c>
      <c r="BL1133">
        <f t="shared" si="1619"/>
        <v>1074</v>
      </c>
      <c r="BM1133" s="15">
        <f>SUMIFS(BJ$2:BJ1133,K$2:K1133,"=Intermission")+SUMIFS(BJ$2:BJ1133,K$2:K1133,"=Timeout")</f>
        <v>67</v>
      </c>
      <c r="BN1133">
        <f t="shared" si="1620"/>
        <v>1147</v>
      </c>
      <c r="BO1133" s="19">
        <f t="shared" si="1621"/>
        <v>1149</v>
      </c>
      <c r="BP1133">
        <f t="shared" si="1622"/>
        <v>1144</v>
      </c>
      <c r="BQ1133" s="17">
        <f t="shared" si="1623"/>
        <v>1153</v>
      </c>
      <c r="BR1133" t="str">
        <f t="shared" si="1624"/>
        <v>event_team_player_1</v>
      </c>
      <c r="BS1133">
        <f>COUNTIFS(S$3:S1133,"="&amp;S1133,AI$3:AI1133,"="&amp;AI1133)</f>
        <v>1</v>
      </c>
      <c r="BT1133" t="str">
        <f>IFERROR(VLOOKUP(BB1133&amp;BU1133&amp;X1133,game_rosters!U:W,3,FALSE),"")</f>
        <v>P100002</v>
      </c>
      <c r="BU1133" t="str">
        <f t="shared" si="1625"/>
        <v>Velodrome</v>
      </c>
    </row>
    <row r="1134" spans="1:73" x14ac:dyDescent="0.2">
      <c r="A1134" t="str">
        <f t="shared" si="1600"/>
        <v/>
      </c>
      <c r="I1134" s="44">
        <v>68</v>
      </c>
      <c r="R1134" s="51">
        <v>1</v>
      </c>
      <c r="S1134">
        <v>603</v>
      </c>
      <c r="T1134" t="s">
        <v>756</v>
      </c>
      <c r="X1134">
        <v>68</v>
      </c>
      <c r="AA1134">
        <f t="shared" si="1649"/>
        <v>1603</v>
      </c>
      <c r="AB1134" t="str">
        <f t="shared" si="1650"/>
        <v/>
      </c>
      <c r="AC1134">
        <f t="shared" si="1596"/>
        <v>1603</v>
      </c>
      <c r="AD1134" s="6">
        <v>2</v>
      </c>
      <c r="AE1134" t="s">
        <v>732</v>
      </c>
      <c r="AF1134" t="s">
        <v>938</v>
      </c>
      <c r="AG1134" t="s">
        <v>732</v>
      </c>
      <c r="AH1134" t="s">
        <v>920</v>
      </c>
      <c r="AI1134" t="str">
        <f t="shared" si="1601"/>
        <v>o</v>
      </c>
      <c r="AJ1134" t="str">
        <f t="shared" si="1602"/>
        <v/>
      </c>
      <c r="AK1134" t="str">
        <f t="shared" si="1603"/>
        <v/>
      </c>
      <c r="AL1134" t="str">
        <f t="shared" si="1604"/>
        <v/>
      </c>
      <c r="AM1134" t="str">
        <f t="shared" si="1605"/>
        <v/>
      </c>
      <c r="AN1134" t="str">
        <f t="shared" si="1606"/>
        <v>Home</v>
      </c>
      <c r="AO1134" t="str">
        <f t="shared" si="1607"/>
        <v>h</v>
      </c>
      <c r="AP1134" t="str">
        <f t="shared" si="1608"/>
        <v/>
      </c>
      <c r="AQ1134" t="str">
        <f t="shared" si="1609"/>
        <v/>
      </c>
      <c r="AR1134" t="str">
        <f t="shared" si="1610"/>
        <v>Home</v>
      </c>
      <c r="AS1134" t="str">
        <f t="shared" si="1611"/>
        <v>h</v>
      </c>
      <c r="AT1134" t="str">
        <f t="shared" si="1612"/>
        <v>Defensive</v>
      </c>
      <c r="AU1134" t="str">
        <f t="shared" si="1613"/>
        <v/>
      </c>
      <c r="AV1134" t="str">
        <f t="shared" si="1614"/>
        <v/>
      </c>
      <c r="AW1134" t="str" cm="1">
        <f t="array" ref="AW1134">IFERROR(IF(O1134&lt;&gt;"",O1134,IF(OR($S1134="",$T1134=""),"",IF(O1134&lt;&gt;"",O1134,IF($T1134&lt;&gt;"",_xlfn._xlws.FILTER(O:O,($BU:$BU=$BU1134)*($I:$I=$I1134)*($T:$T=$T1134)*($S:$S=_xlfn.MINIFS($S:$S,$T:$T,"="&amp;$T1134)),"")))))&amp;"",IF(O1134="","",""))&amp;""</f>
        <v/>
      </c>
      <c r="AX1134" t="str" cm="1">
        <f t="array" ref="AX1134">IFERROR(IF(P1134&lt;&gt;"",P1134,IF(OR($S1134="",$T1134=""),"",IF($T1134&lt;&gt;"",_xlfn._xlws.FILTER(P:P,($BU:$BU=$BU1134)*($I:$I=$I1134)*($T:$T=$T1134)*($S:$S=_xlfn.MINIFS($S:$S,$T:$T,"="&amp;$T1134)),""))))&amp;"",IF(P1134="","",""))&amp;""</f>
        <v/>
      </c>
      <c r="AY1134" t="str" cm="1">
        <f t="array" ref="AY1134">IFERROR(IF(Q1134&lt;&gt;"",Q1134,IF(OR($S1134="",$T1134=""),"",IF($T1134&lt;&gt;"",_xlfn._xlws.FILTER(Q:Q,($BU:$BU=$BU1134)*($I:$I=$I1134)*($T:$T=$T1134)*($S:$S=_xlfn.MINIFS($S:$S,$T:$T,"="&amp;$T1134)),""))))&amp;"",IF(Q1134="","",""))&amp;""</f>
        <v/>
      </c>
      <c r="AZ1134" t="str" cm="1">
        <f t="array" ref="AZ1134">IFERROR(IF(R1134&lt;&gt;"",R1134,IF(OR($S1134="",$T1134=""),"",IF($T1134&lt;&gt;"",_xlfn._xlws.FILTER(R:R,($BU:$BU=$BU1134)*($I:$I=$I1134)*($T:$T=$T1134)*($S:$S=_xlfn.MINIFS($S:$S,$T:$T,"="&amp;$T1134)),""))))&amp;"",IF(R1134="","",""))&amp;""</f>
        <v>1</v>
      </c>
      <c r="BA1134" s="6">
        <f t="shared" si="1615"/>
        <v>102</v>
      </c>
      <c r="BB1134">
        <f t="shared" ref="BB1134:BD1134" si="1668">BB1133</f>
        <v>18987</v>
      </c>
      <c r="BC1134" t="str">
        <f t="shared" si="1668"/>
        <v>Velodrome</v>
      </c>
      <c r="BD1134" t="str">
        <f t="shared" si="1668"/>
        <v>Outlaws</v>
      </c>
      <c r="BE1134" t="s">
        <v>13</v>
      </c>
      <c r="BF1134" t="s">
        <v>756</v>
      </c>
      <c r="BI1134" cm="1">
        <f t="array" aca="1" ref="BI1134" ca="1">IFERROR(_xlfn._xlws.FILTER(shifts!A:A,(shifts!B:B=events!AD1134)*(shifts!AG:AG&gt;=events!BK1134)*(shifts!AH:AH&lt;=events!BL1134)),BI1133)</f>
        <v>43</v>
      </c>
      <c r="BJ1134" s="15">
        <f t="shared" si="1617"/>
        <v>4</v>
      </c>
      <c r="BK1134">
        <f t="shared" si="1618"/>
        <v>1078</v>
      </c>
      <c r="BL1134">
        <f t="shared" si="1619"/>
        <v>1074</v>
      </c>
      <c r="BM1134" s="15">
        <f>SUMIFS(BJ$2:BJ1134,K$2:K1134,"=Intermission")+SUMIFS(BJ$2:BJ1134,K$2:K1134,"=Timeout")</f>
        <v>67</v>
      </c>
      <c r="BN1134">
        <f t="shared" si="1620"/>
        <v>1147</v>
      </c>
      <c r="BO1134" s="19">
        <f t="shared" si="1621"/>
        <v>1149</v>
      </c>
      <c r="BP1134">
        <f t="shared" si="1622"/>
        <v>1144</v>
      </c>
      <c r="BQ1134" s="17">
        <f t="shared" si="1623"/>
        <v>1153</v>
      </c>
      <c r="BR1134" t="str">
        <f t="shared" si="1624"/>
        <v>opp_team_player_1</v>
      </c>
      <c r="BS1134">
        <f>COUNTIFS(S$3:S1134,"="&amp;S1134,AI$3:AI1134,"="&amp;AI1134)</f>
        <v>1</v>
      </c>
      <c r="BT1134" t="str">
        <f>IFERROR(VLOOKUP(BB1134&amp;BU1134&amp;X1134,game_rosters!U:W,3,FALSE),"")</f>
        <v>P100128</v>
      </c>
      <c r="BU1134" t="str">
        <f t="shared" si="1625"/>
        <v>Outlaws</v>
      </c>
    </row>
    <row r="1135" spans="1:73" x14ac:dyDescent="0.2">
      <c r="A1135">
        <f t="shared" si="1600"/>
        <v>1</v>
      </c>
      <c r="I1135" s="44">
        <v>68</v>
      </c>
      <c r="K1135" t="s">
        <v>230</v>
      </c>
      <c r="L1135" t="s">
        <v>389</v>
      </c>
      <c r="M1135" t="s">
        <v>432</v>
      </c>
      <c r="N1135" t="s">
        <v>595</v>
      </c>
      <c r="O1135" t="s">
        <v>601</v>
      </c>
      <c r="Q1135" t="s">
        <v>595</v>
      </c>
      <c r="S1135">
        <v>604</v>
      </c>
      <c r="T1135" t="s">
        <v>756</v>
      </c>
      <c r="W1135" t="s">
        <v>731</v>
      </c>
      <c r="X1135">
        <v>68</v>
      </c>
      <c r="Z1135">
        <v>1</v>
      </c>
      <c r="AA1135">
        <f t="shared" si="1649"/>
        <v>1604</v>
      </c>
      <c r="AB1135" t="str">
        <f t="shared" si="1650"/>
        <v/>
      </c>
      <c r="AC1135">
        <f t="shared" si="1596"/>
        <v>1604</v>
      </c>
      <c r="AD1135" s="6">
        <v>2</v>
      </c>
      <c r="AE1135" t="s">
        <v>732</v>
      </c>
      <c r="AF1135" t="s">
        <v>920</v>
      </c>
      <c r="AG1135" t="s">
        <v>756</v>
      </c>
      <c r="AH1135" t="s">
        <v>756</v>
      </c>
      <c r="AI1135" t="str">
        <f t="shared" si="1601"/>
        <v>e</v>
      </c>
      <c r="AJ1135" t="str">
        <f t="shared" si="1602"/>
        <v/>
      </c>
      <c r="AK1135" t="str">
        <f t="shared" si="1603"/>
        <v/>
      </c>
      <c r="AL1135" t="str">
        <f t="shared" si="1604"/>
        <v/>
      </c>
      <c r="AM1135" t="str">
        <f t="shared" si="1605"/>
        <v/>
      </c>
      <c r="AN1135" t="str">
        <f t="shared" si="1606"/>
        <v>Away</v>
      </c>
      <c r="AO1135" t="str">
        <f t="shared" si="1607"/>
        <v>a</v>
      </c>
      <c r="AP1135" t="str">
        <f t="shared" si="1608"/>
        <v/>
      </c>
      <c r="AQ1135" t="str">
        <f t="shared" si="1609"/>
        <v/>
      </c>
      <c r="AR1135" t="str">
        <f t="shared" si="1610"/>
        <v>Away</v>
      </c>
      <c r="AS1135" t="str">
        <f t="shared" si="1611"/>
        <v>a</v>
      </c>
      <c r="AT1135" t="str">
        <f t="shared" si="1612"/>
        <v>Defensive</v>
      </c>
      <c r="AU1135" t="str">
        <f t="shared" si="1613"/>
        <v/>
      </c>
      <c r="AV1135" t="str">
        <f t="shared" si="1614"/>
        <v/>
      </c>
      <c r="AW1135" t="str" cm="1">
        <f t="array" ref="AW1135">IFERROR(IF(O1135&lt;&gt;"",O1135,IF(OR($S1135="",$T1135=""),"",IF(O1135&lt;&gt;"",O1135,IF($T1135&lt;&gt;"",_xlfn._xlws.FILTER(O:O,($BU:$BU=$BU1135)*($I:$I=$I1135)*($T:$T=$T1135)*($S:$S=_xlfn.MINIFS($S:$S,$T:$T,"="&amp;$T1135)),"")))))&amp;"",IF(O1135="","",""))&amp;""</f>
        <v>Defensive_PlayPossession-PokeCheck</v>
      </c>
      <c r="AX1135" t="str" cm="1">
        <f t="array" ref="AX1135">IFERROR(IF(P1135&lt;&gt;"",P1135,IF(OR($S1135="",$T1135=""),"",IF($T1135&lt;&gt;"",_xlfn._xlws.FILTER(P:P,($BU:$BU=$BU1135)*($I:$I=$I1135)*($T:$T=$T1135)*($S:$S=_xlfn.MINIFS($S:$S,$T:$T,"="&amp;$T1135)),""))))&amp;"",IF(P1135="","",""))&amp;""</f>
        <v/>
      </c>
      <c r="AY1135" t="str" cm="1">
        <f t="array" ref="AY1135">IFERROR(IF(Q1135&lt;&gt;"",Q1135,IF(OR($S1135="",$T1135=""),"",IF($T1135&lt;&gt;"",_xlfn._xlws.FILTER(Q:Q,($BU:$BU=$BU1135)*($I:$I=$I1135)*($T:$T=$T1135)*($S:$S=_xlfn.MINIFS($S:$S,$T:$T,"="&amp;$T1135)),""))))&amp;"",IF(Q1135="","",""))&amp;""</f>
        <v>s</v>
      </c>
      <c r="AZ1135" t="str" cm="1">
        <f t="array" ref="AZ1135">IFERROR(IF(R1135&lt;&gt;"",R1135,IF(OR($S1135="",$T1135=""),"",IF($T1135&lt;&gt;"",_xlfn._xlws.FILTER(R:R,($BU:$BU=$BU1135)*($I:$I=$I1135)*($T:$T=$T1135)*($S:$S=_xlfn.MINIFS($S:$S,$T:$T,"="&amp;$T1135)),""))))&amp;"",IF(R1135="","",""))&amp;""</f>
        <v/>
      </c>
      <c r="BA1135" s="6">
        <f t="shared" si="1615"/>
        <v>102</v>
      </c>
      <c r="BB1135">
        <f t="shared" ref="BB1135:BD1135" si="1669">BB1134</f>
        <v>18987</v>
      </c>
      <c r="BC1135" t="str">
        <f t="shared" si="1669"/>
        <v>Velodrome</v>
      </c>
      <c r="BD1135" t="str">
        <f t="shared" si="1669"/>
        <v>Outlaws</v>
      </c>
      <c r="BE1135" t="s">
        <v>230</v>
      </c>
      <c r="BF1135" t="s">
        <v>389</v>
      </c>
      <c r="BI1135" cm="1">
        <f t="array" aca="1" ref="BI1135" ca="1">IFERROR(_xlfn._xlws.FILTER(shifts!A:A,(shifts!B:B=events!AD1135)*(shifts!AG:AG&gt;=events!BK1135)*(shifts!AH:AH&lt;=events!BL1135)),BI1134)</f>
        <v>43</v>
      </c>
      <c r="BJ1135" s="15">
        <f t="shared" si="1617"/>
        <v>0</v>
      </c>
      <c r="BK1135">
        <f t="shared" si="1618"/>
        <v>1074</v>
      </c>
      <c r="BL1135">
        <f t="shared" si="1619"/>
        <v>1074</v>
      </c>
      <c r="BM1135" s="15">
        <f>SUMIFS(BJ$2:BJ1135,K$2:K1135,"=Intermission")+SUMIFS(BJ$2:BJ1135,K$2:K1135,"=Timeout")</f>
        <v>67</v>
      </c>
      <c r="BN1135">
        <f t="shared" si="1620"/>
        <v>1147</v>
      </c>
      <c r="BO1135" s="19">
        <f t="shared" si="1621"/>
        <v>1153</v>
      </c>
      <c r="BP1135">
        <f t="shared" si="1622"/>
        <v>1148</v>
      </c>
      <c r="BQ1135" s="17">
        <f t="shared" si="1623"/>
        <v>1153</v>
      </c>
      <c r="BR1135" t="str">
        <f t="shared" si="1624"/>
        <v>event_team_player_1</v>
      </c>
      <c r="BS1135">
        <f>COUNTIFS(S$3:S1135,"="&amp;S1135,AI$3:AI1135,"="&amp;AI1135)</f>
        <v>1</v>
      </c>
      <c r="BT1135" t="str">
        <f>IFERROR(VLOOKUP(BB1135&amp;BU1135&amp;X1135,game_rosters!U:W,3,FALSE),"")</f>
        <v>P100128</v>
      </c>
      <c r="BU1135" t="str">
        <f t="shared" si="1625"/>
        <v>Outlaws</v>
      </c>
    </row>
    <row r="1136" spans="1:73" x14ac:dyDescent="0.2">
      <c r="A1136" t="str">
        <f t="shared" si="1600"/>
        <v/>
      </c>
      <c r="I1136" s="44">
        <v>91</v>
      </c>
      <c r="S1136">
        <v>604</v>
      </c>
      <c r="T1136" t="s">
        <v>756</v>
      </c>
      <c r="X1136">
        <v>91</v>
      </c>
      <c r="AA1136">
        <f t="shared" si="1649"/>
        <v>1604</v>
      </c>
      <c r="AB1136" t="str">
        <f t="shared" si="1650"/>
        <v/>
      </c>
      <c r="AC1136">
        <f t="shared" si="1596"/>
        <v>1604</v>
      </c>
      <c r="AD1136" s="6">
        <v>2</v>
      </c>
      <c r="AE1136" t="s">
        <v>732</v>
      </c>
      <c r="AF1136" t="s">
        <v>920</v>
      </c>
      <c r="AG1136" t="s">
        <v>756</v>
      </c>
      <c r="AH1136" t="s">
        <v>756</v>
      </c>
      <c r="AI1136" t="str">
        <f t="shared" si="1601"/>
        <v>o</v>
      </c>
      <c r="AJ1136" t="str">
        <f t="shared" si="1602"/>
        <v/>
      </c>
      <c r="AK1136" t="str">
        <f t="shared" si="1603"/>
        <v/>
      </c>
      <c r="AL1136" t="str">
        <f t="shared" si="1604"/>
        <v/>
      </c>
      <c r="AM1136" t="str">
        <f t="shared" si="1605"/>
        <v/>
      </c>
      <c r="AN1136" t="str">
        <f t="shared" si="1606"/>
        <v>Away</v>
      </c>
      <c r="AO1136" t="str">
        <f t="shared" si="1607"/>
        <v>a</v>
      </c>
      <c r="AP1136" t="str">
        <f t="shared" si="1608"/>
        <v/>
      </c>
      <c r="AQ1136" t="str">
        <f t="shared" si="1609"/>
        <v/>
      </c>
      <c r="AR1136" t="str">
        <f t="shared" si="1610"/>
        <v>Away</v>
      </c>
      <c r="AS1136" t="str">
        <f t="shared" si="1611"/>
        <v>a</v>
      </c>
      <c r="AT1136" t="str">
        <f t="shared" si="1612"/>
        <v>Offensive</v>
      </c>
      <c r="AU1136" t="str">
        <f t="shared" si="1613"/>
        <v/>
      </c>
      <c r="AV1136" t="str">
        <f t="shared" si="1614"/>
        <v/>
      </c>
      <c r="AW1136" t="str" cm="1">
        <f t="array" ref="AW1136">IFERROR(IF(O1136&lt;&gt;"",O1136,IF(OR($S1136="",$T1136=""),"",IF(O1136&lt;&gt;"",O1136,IF($T1136&lt;&gt;"",_xlfn._xlws.FILTER(O:O,($BU:$BU=$BU1136)*($I:$I=$I1136)*($T:$T=$T1136)*($S:$S=_xlfn.MINIFS($S:$S,$T:$T,"="&amp;$T1136)),"")))))&amp;"",IF(O1136="","",""))&amp;""</f>
        <v/>
      </c>
      <c r="AX1136" t="str" cm="1">
        <f t="array" ref="AX1136">IFERROR(IF(P1136&lt;&gt;"",P1136,IF(OR($S1136="",$T1136=""),"",IF($T1136&lt;&gt;"",_xlfn._xlws.FILTER(P:P,($BU:$BU=$BU1136)*($I:$I=$I1136)*($T:$T=$T1136)*($S:$S=_xlfn.MINIFS($S:$S,$T:$T,"="&amp;$T1136)),""))))&amp;"",IF(P1136="","",""))&amp;""</f>
        <v/>
      </c>
      <c r="AY1136" t="str" cm="1">
        <f t="array" ref="AY1136">IFERROR(IF(Q1136&lt;&gt;"",Q1136,IF(OR($S1136="",$T1136=""),"",IF($T1136&lt;&gt;"",_xlfn._xlws.FILTER(Q:Q,($BU:$BU=$BU1136)*($I:$I=$I1136)*($T:$T=$T1136)*($S:$S=_xlfn.MINIFS($S:$S,$T:$T,"="&amp;$T1136)),""))))&amp;"",IF(Q1136="","",""))&amp;""</f>
        <v/>
      </c>
      <c r="AZ1136" t="str" cm="1">
        <f t="array" ref="AZ1136">IFERROR(IF(R1136&lt;&gt;"",R1136,IF(OR($S1136="",$T1136=""),"",IF($T1136&lt;&gt;"",_xlfn._xlws.FILTER(R:R,($BU:$BU=$BU1136)*($I:$I=$I1136)*($T:$T=$T1136)*($S:$S=_xlfn.MINIFS($S:$S,$T:$T,"="&amp;$T1136)),""))))&amp;"",IF(R1136="","",""))&amp;""</f>
        <v/>
      </c>
      <c r="BA1136" s="6">
        <f t="shared" si="1615"/>
        <v>102</v>
      </c>
      <c r="BB1136">
        <f t="shared" ref="BB1136:BD1136" si="1670">BB1135</f>
        <v>18987</v>
      </c>
      <c r="BC1136" t="str">
        <f t="shared" si="1670"/>
        <v>Velodrome</v>
      </c>
      <c r="BD1136" t="str">
        <f t="shared" si="1670"/>
        <v>Outlaws</v>
      </c>
      <c r="BE1136" t="s">
        <v>230</v>
      </c>
      <c r="BF1136" t="s">
        <v>389</v>
      </c>
      <c r="BI1136" cm="1">
        <f t="array" aca="1" ref="BI1136" ca="1">IFERROR(_xlfn._xlws.FILTER(shifts!A:A,(shifts!B:B=events!AD1136)*(shifts!AG:AG&gt;=events!BK1136)*(shifts!AH:AH&lt;=events!BL1136)),BI1135)</f>
        <v>43</v>
      </c>
      <c r="BJ1136" s="15">
        <f t="shared" si="1617"/>
        <v>0</v>
      </c>
      <c r="BK1136">
        <f t="shared" si="1618"/>
        <v>1074</v>
      </c>
      <c r="BL1136">
        <f t="shared" si="1619"/>
        <v>1074</v>
      </c>
      <c r="BM1136" s="15">
        <f>SUMIFS(BJ$2:BJ1136,K$2:K1136,"=Intermission")+SUMIFS(BJ$2:BJ1136,K$2:K1136,"=Timeout")</f>
        <v>67</v>
      </c>
      <c r="BN1136">
        <f t="shared" si="1620"/>
        <v>1147</v>
      </c>
      <c r="BO1136" s="19">
        <f t="shared" si="1621"/>
        <v>1153</v>
      </c>
      <c r="BP1136">
        <f t="shared" si="1622"/>
        <v>1148</v>
      </c>
      <c r="BQ1136" s="17">
        <f t="shared" si="1623"/>
        <v>1153</v>
      </c>
      <c r="BR1136" t="str">
        <f t="shared" si="1624"/>
        <v>opp_team_player_1</v>
      </c>
      <c r="BS1136">
        <f>COUNTIFS(S$3:S1136,"="&amp;S1136,AI$3:AI1136,"="&amp;AI1136)</f>
        <v>1</v>
      </c>
      <c r="BT1136" t="str">
        <f>IFERROR(VLOOKUP(BB1136&amp;BU1136&amp;X1136,game_rosters!U:W,3,FALSE),"")</f>
        <v>P100002</v>
      </c>
      <c r="BU1136" t="str">
        <f t="shared" si="1625"/>
        <v>Velodrome</v>
      </c>
    </row>
    <row r="1137" spans="1:73" x14ac:dyDescent="0.2">
      <c r="A1137">
        <f t="shared" si="1600"/>
        <v>1</v>
      </c>
      <c r="I1137" s="44">
        <v>55</v>
      </c>
      <c r="K1137" t="s">
        <v>13</v>
      </c>
      <c r="L1137" t="s">
        <v>587</v>
      </c>
      <c r="N1137" t="s">
        <v>594</v>
      </c>
      <c r="O1137" t="s">
        <v>618</v>
      </c>
      <c r="Q1137" t="s">
        <v>594</v>
      </c>
      <c r="S1137">
        <v>605</v>
      </c>
      <c r="T1137" t="s">
        <v>756</v>
      </c>
      <c r="W1137" t="s">
        <v>735</v>
      </c>
      <c r="X1137">
        <v>55</v>
      </c>
      <c r="Z1137">
        <v>1</v>
      </c>
      <c r="AA1137">
        <f t="shared" si="1649"/>
        <v>1605</v>
      </c>
      <c r="AB1137" t="str">
        <f t="shared" si="1650"/>
        <v/>
      </c>
      <c r="AC1137">
        <f t="shared" si="1596"/>
        <v>1605</v>
      </c>
      <c r="AD1137" s="6">
        <v>2</v>
      </c>
      <c r="AE1137" t="s">
        <v>732</v>
      </c>
      <c r="AF1137" t="s">
        <v>918</v>
      </c>
      <c r="AG1137" t="s">
        <v>756</v>
      </c>
      <c r="AH1137" t="s">
        <v>756</v>
      </c>
      <c r="AI1137" t="str">
        <f t="shared" si="1601"/>
        <v>e</v>
      </c>
      <c r="AJ1137" t="str">
        <f t="shared" si="1602"/>
        <v/>
      </c>
      <c r="AK1137" t="str">
        <f t="shared" si="1603"/>
        <v/>
      </c>
      <c r="AL1137" t="str">
        <f t="shared" si="1604"/>
        <v/>
      </c>
      <c r="AM1137" t="str">
        <f t="shared" si="1605"/>
        <v/>
      </c>
      <c r="AN1137" t="str">
        <f t="shared" si="1606"/>
        <v>Home</v>
      </c>
      <c r="AO1137" t="str">
        <f t="shared" si="1607"/>
        <v>h</v>
      </c>
      <c r="AP1137" t="str">
        <f t="shared" si="1608"/>
        <v/>
      </c>
      <c r="AQ1137" t="str">
        <f t="shared" si="1609"/>
        <v/>
      </c>
      <c r="AR1137" t="str">
        <f t="shared" si="1610"/>
        <v>Home</v>
      </c>
      <c r="AS1137" t="str">
        <f t="shared" si="1611"/>
        <v>h</v>
      </c>
      <c r="AT1137" t="str">
        <f t="shared" si="1612"/>
        <v>Offensive</v>
      </c>
      <c r="AU1137" t="str">
        <f t="shared" si="1613"/>
        <v/>
      </c>
      <c r="AV1137" t="str">
        <f t="shared" si="1614"/>
        <v/>
      </c>
      <c r="AW1137" t="str" cm="1">
        <f t="array" ref="AW1137">IFERROR(IF(O1137&lt;&gt;"",O1137,IF(OR($S1137="",$T1137=""),"",IF(O1137&lt;&gt;"",O1137,IF($T1137&lt;&gt;"",_xlfn._xlws.FILTER(O:O,($BU:$BU=$BU1137)*($I:$I=$I1137)*($T:$T=$T1137)*($S:$S=_xlfn.MINIFS($S:$S,$T:$T,"="&amp;$T1137)),"")))))&amp;"",IF(O1137="","",""))&amp;""</f>
        <v>OffensivePlay_Zone-PuckRecoveryTurnover</v>
      </c>
      <c r="AX1137" t="str" cm="1">
        <f t="array" ref="AX1137">IFERROR(IF(P1137&lt;&gt;"",P1137,IF(OR($S1137="",$T1137=""),"",IF($T1137&lt;&gt;"",_xlfn._xlws.FILTER(P:P,($BU:$BU=$BU1137)*($I:$I=$I1137)*($T:$T=$T1137)*($S:$S=_xlfn.MINIFS($S:$S,$T:$T,"="&amp;$T1137)),""))))&amp;"",IF(P1137="","",""))&amp;""</f>
        <v/>
      </c>
      <c r="AY1137" t="str" cm="1">
        <f t="array" ref="AY1137">IFERROR(IF(Q1137&lt;&gt;"",Q1137,IF(OR($S1137="",$T1137=""),"",IF($T1137&lt;&gt;"",_xlfn._xlws.FILTER(Q:Q,($BU:$BU=$BU1137)*($I:$I=$I1137)*($T:$T=$T1137)*($S:$S=_xlfn.MINIFS($S:$S,$T:$T,"="&amp;$T1137)),""))))&amp;"",IF(Q1137="","",""))&amp;""</f>
        <v>u</v>
      </c>
      <c r="AZ1137" t="str" cm="1">
        <f t="array" ref="AZ1137">IFERROR(IF(R1137&lt;&gt;"",R1137,IF(OR($S1137="",$T1137=""),"",IF($T1137&lt;&gt;"",_xlfn._xlws.FILTER(R:R,($BU:$BU=$BU1137)*($I:$I=$I1137)*($T:$T=$T1137)*($S:$S=_xlfn.MINIFS($S:$S,$T:$T,"="&amp;$T1137)),""))))&amp;"",IF(R1137="","",""))&amp;""</f>
        <v/>
      </c>
      <c r="BA1137" s="6">
        <f t="shared" si="1615"/>
        <v>102</v>
      </c>
      <c r="BB1137">
        <f t="shared" ref="BB1137:BD1137" si="1671">BB1136</f>
        <v>18987</v>
      </c>
      <c r="BC1137" t="str">
        <f t="shared" si="1671"/>
        <v>Velodrome</v>
      </c>
      <c r="BD1137" t="str">
        <f t="shared" si="1671"/>
        <v>Outlaws</v>
      </c>
      <c r="BE1137" t="s">
        <v>13</v>
      </c>
      <c r="BF1137" t="s">
        <v>587</v>
      </c>
      <c r="BI1137" cm="1">
        <f t="array" aca="1" ref="BI1137" ca="1">IFERROR(_xlfn._xlws.FILTER(shifts!A:A,(shifts!B:B=events!AD1137)*(shifts!AG:AG&gt;=events!BK1137)*(shifts!AH:AH&lt;=events!BL1137)),BI1136)</f>
        <v>43</v>
      </c>
      <c r="BJ1137" s="15">
        <f t="shared" si="1617"/>
        <v>0</v>
      </c>
      <c r="BK1137">
        <f t="shared" si="1618"/>
        <v>1073</v>
      </c>
      <c r="BL1137">
        <f t="shared" si="1619"/>
        <v>1073</v>
      </c>
      <c r="BM1137" s="15">
        <f>SUMIFS(BJ$2:BJ1137,K$2:K1137,"=Intermission")+SUMIFS(BJ$2:BJ1137,K$2:K1137,"=Timeout")</f>
        <v>67</v>
      </c>
      <c r="BN1137">
        <f t="shared" si="1620"/>
        <v>1147</v>
      </c>
      <c r="BO1137" s="19">
        <f t="shared" si="1621"/>
        <v>1154</v>
      </c>
      <c r="BP1137">
        <f t="shared" si="1622"/>
        <v>1149</v>
      </c>
      <c r="BQ1137" s="17">
        <f t="shared" si="1623"/>
        <v>1154</v>
      </c>
      <c r="BR1137" t="str">
        <f t="shared" si="1624"/>
        <v>event_team_player_1</v>
      </c>
      <c r="BS1137">
        <f>COUNTIFS(S$3:S1137,"="&amp;S1137,AI$3:AI1137,"="&amp;AI1137)</f>
        <v>1</v>
      </c>
      <c r="BT1137" t="str">
        <f>IFERROR(VLOOKUP(BB1137&amp;BU1137&amp;X1137,game_rosters!U:W,3,FALSE),"")</f>
        <v>P100064</v>
      </c>
      <c r="BU1137" t="str">
        <f t="shared" si="1625"/>
        <v>Velodrome</v>
      </c>
    </row>
    <row r="1138" spans="1:73" x14ac:dyDescent="0.2">
      <c r="A1138">
        <f t="shared" si="1600"/>
        <v>1</v>
      </c>
      <c r="I1138" s="44">
        <v>55</v>
      </c>
      <c r="K1138" t="s">
        <v>9</v>
      </c>
      <c r="L1138" t="s">
        <v>173</v>
      </c>
      <c r="M1138" t="s">
        <v>71</v>
      </c>
      <c r="R1138" s="51">
        <v>1</v>
      </c>
      <c r="S1138">
        <v>606</v>
      </c>
      <c r="T1138" t="s">
        <v>756</v>
      </c>
      <c r="W1138" t="s">
        <v>735</v>
      </c>
      <c r="X1138">
        <v>55</v>
      </c>
      <c r="Z1138">
        <v>1</v>
      </c>
      <c r="AA1138">
        <f t="shared" si="1649"/>
        <v>1606</v>
      </c>
      <c r="AB1138" t="str">
        <f t="shared" si="1650"/>
        <v/>
      </c>
      <c r="AC1138">
        <f t="shared" si="1596"/>
        <v>1606</v>
      </c>
      <c r="AD1138" s="6">
        <v>2</v>
      </c>
      <c r="AE1138" t="s">
        <v>732</v>
      </c>
      <c r="AF1138" t="s">
        <v>929</v>
      </c>
      <c r="AG1138" t="s">
        <v>756</v>
      </c>
      <c r="AH1138" t="s">
        <v>756</v>
      </c>
      <c r="AI1138" t="str">
        <f t="shared" si="1601"/>
        <v>e</v>
      </c>
      <c r="AJ1138" t="str">
        <f t="shared" si="1602"/>
        <v/>
      </c>
      <c r="AK1138" t="str">
        <f t="shared" si="1603"/>
        <v/>
      </c>
      <c r="AL1138" t="str">
        <f t="shared" si="1604"/>
        <v/>
      </c>
      <c r="AM1138" t="str">
        <f t="shared" si="1605"/>
        <v/>
      </c>
      <c r="AN1138" t="str">
        <f t="shared" si="1606"/>
        <v>Home</v>
      </c>
      <c r="AO1138" t="str">
        <f t="shared" si="1607"/>
        <v>h</v>
      </c>
      <c r="AP1138" t="str">
        <f t="shared" si="1608"/>
        <v/>
      </c>
      <c r="AQ1138" t="str">
        <f t="shared" si="1609"/>
        <v/>
      </c>
      <c r="AR1138" t="str">
        <f t="shared" si="1610"/>
        <v>Home</v>
      </c>
      <c r="AS1138" t="str">
        <f t="shared" si="1611"/>
        <v>h</v>
      </c>
      <c r="AT1138" t="str">
        <f t="shared" si="1612"/>
        <v>Offensive</v>
      </c>
      <c r="AU1138" t="str">
        <f t="shared" si="1613"/>
        <v/>
      </c>
      <c r="AV1138" t="str">
        <f t="shared" si="1614"/>
        <v/>
      </c>
      <c r="AW1138" t="str" cm="1">
        <f t="array" ref="AW1138">IFERROR(IF(O1138&lt;&gt;"",O1138,IF(OR($S1138="",$T1138=""),"",IF(O1138&lt;&gt;"",O1138,IF($T1138&lt;&gt;"",_xlfn._xlws.FILTER(O:O,($BU:$BU=$BU1138)*($I:$I=$I1138)*($T:$T=$T1138)*($S:$S=_xlfn.MINIFS($S:$S,$T:$T,"="&amp;$T1138)),"")))))&amp;"",IF(O1138="","",""))&amp;""</f>
        <v/>
      </c>
      <c r="AX1138" t="str" cm="1">
        <f t="array" ref="AX1138">IFERROR(IF(P1138&lt;&gt;"",P1138,IF(OR($S1138="",$T1138=""),"",IF($T1138&lt;&gt;"",_xlfn._xlws.FILTER(P:P,($BU:$BU=$BU1138)*($I:$I=$I1138)*($T:$T=$T1138)*($S:$S=_xlfn.MINIFS($S:$S,$T:$T,"="&amp;$T1138)),""))))&amp;"",IF(P1138="","",""))&amp;""</f>
        <v/>
      </c>
      <c r="AY1138" t="str" cm="1">
        <f t="array" ref="AY1138">IFERROR(IF(Q1138&lt;&gt;"",Q1138,IF(OR($S1138="",$T1138=""),"",IF($T1138&lt;&gt;"",_xlfn._xlws.FILTER(Q:Q,($BU:$BU=$BU1138)*($I:$I=$I1138)*($T:$T=$T1138)*($S:$S=_xlfn.MINIFS($S:$S,$T:$T,"="&amp;$T1138)),""))))&amp;"",IF(Q1138="","",""))&amp;""</f>
        <v/>
      </c>
      <c r="AZ1138" t="str" cm="1">
        <f t="array" ref="AZ1138">IFERROR(IF(R1138&lt;&gt;"",R1138,IF(OR($S1138="",$T1138=""),"",IF($T1138&lt;&gt;"",_xlfn._xlws.FILTER(R:R,($BU:$BU=$BU1138)*($I:$I=$I1138)*($T:$T=$T1138)*($S:$S=_xlfn.MINIFS($S:$S,$T:$T,"="&amp;$T1138)),""))))&amp;"",IF(R1138="","",""))&amp;""</f>
        <v>1</v>
      </c>
      <c r="BA1138" s="6">
        <f t="shared" si="1615"/>
        <v>102</v>
      </c>
      <c r="BB1138">
        <f t="shared" ref="BB1138:BD1138" si="1672">BB1137</f>
        <v>18987</v>
      </c>
      <c r="BC1138" t="str">
        <f t="shared" si="1672"/>
        <v>Velodrome</v>
      </c>
      <c r="BD1138" t="str">
        <f t="shared" si="1672"/>
        <v>Outlaws</v>
      </c>
      <c r="BE1138" t="s">
        <v>9</v>
      </c>
      <c r="BF1138" t="s">
        <v>173</v>
      </c>
      <c r="BI1138" cm="1">
        <f t="array" aca="1" ref="BI1138" ca="1">IFERROR(_xlfn._xlws.FILTER(shifts!A:A,(shifts!B:B=events!AD1138)*(shifts!AG:AG&gt;=events!BK1138)*(shifts!AH:AH&lt;=events!BL1138)),BI1137)</f>
        <v>43</v>
      </c>
      <c r="BJ1138" s="15">
        <f t="shared" si="1617"/>
        <v>0</v>
      </c>
      <c r="BK1138">
        <f t="shared" si="1618"/>
        <v>1072</v>
      </c>
      <c r="BL1138">
        <f t="shared" si="1619"/>
        <v>1072</v>
      </c>
      <c r="BM1138" s="15">
        <f>SUMIFS(BJ$2:BJ1138,K$2:K1138,"=Intermission")+SUMIFS(BJ$2:BJ1138,K$2:K1138,"=Timeout")</f>
        <v>67</v>
      </c>
      <c r="BN1138">
        <f t="shared" si="1620"/>
        <v>1147</v>
      </c>
      <c r="BO1138" s="19">
        <f t="shared" si="1621"/>
        <v>1155</v>
      </c>
      <c r="BP1138">
        <f t="shared" si="1622"/>
        <v>1150</v>
      </c>
      <c r="BQ1138" s="17">
        <f t="shared" si="1623"/>
        <v>1155</v>
      </c>
      <c r="BR1138" t="str">
        <f t="shared" si="1624"/>
        <v>event_team_player_1</v>
      </c>
      <c r="BS1138">
        <f>COUNTIFS(S$3:S1138,"="&amp;S1138,AI$3:AI1138,"="&amp;AI1138)</f>
        <v>1</v>
      </c>
      <c r="BT1138" t="str">
        <f>IFERROR(VLOOKUP(BB1138&amp;BU1138&amp;X1138,game_rosters!U:W,3,FALSE),"")</f>
        <v>P100064</v>
      </c>
      <c r="BU1138" t="str">
        <f t="shared" si="1625"/>
        <v>Velodrome</v>
      </c>
    </row>
    <row r="1139" spans="1:73" x14ac:dyDescent="0.2">
      <c r="A1139" t="str">
        <f t="shared" si="1600"/>
        <v/>
      </c>
      <c r="I1139" s="44">
        <v>68</v>
      </c>
      <c r="O1139" t="s">
        <v>601</v>
      </c>
      <c r="Q1139" t="s">
        <v>595</v>
      </c>
      <c r="R1139" s="51">
        <v>1</v>
      </c>
      <c r="S1139">
        <v>606</v>
      </c>
      <c r="T1139" t="s">
        <v>756</v>
      </c>
      <c r="X1139">
        <v>68</v>
      </c>
      <c r="AA1139">
        <f t="shared" si="1649"/>
        <v>1606</v>
      </c>
      <c r="AB1139" t="str">
        <f t="shared" si="1650"/>
        <v/>
      </c>
      <c r="AC1139">
        <f t="shared" si="1596"/>
        <v>1606</v>
      </c>
      <c r="AD1139" s="6">
        <v>2</v>
      </c>
      <c r="AE1139" t="s">
        <v>732</v>
      </c>
      <c r="AF1139" t="s">
        <v>929</v>
      </c>
      <c r="AG1139" t="s">
        <v>756</v>
      </c>
      <c r="AH1139" t="s">
        <v>756</v>
      </c>
      <c r="AI1139" t="str">
        <f t="shared" si="1601"/>
        <v>o</v>
      </c>
      <c r="AJ1139" t="str">
        <f t="shared" si="1602"/>
        <v/>
      </c>
      <c r="AK1139" t="str">
        <f t="shared" si="1603"/>
        <v/>
      </c>
      <c r="AL1139" t="str">
        <f t="shared" si="1604"/>
        <v/>
      </c>
      <c r="AM1139" t="str">
        <f t="shared" si="1605"/>
        <v/>
      </c>
      <c r="AN1139" t="str">
        <f t="shared" si="1606"/>
        <v>Home</v>
      </c>
      <c r="AO1139" t="str">
        <f t="shared" si="1607"/>
        <v>h</v>
      </c>
      <c r="AP1139" t="str">
        <f t="shared" si="1608"/>
        <v/>
      </c>
      <c r="AQ1139" t="str">
        <f t="shared" si="1609"/>
        <v/>
      </c>
      <c r="AR1139" t="str">
        <f t="shared" si="1610"/>
        <v>Home</v>
      </c>
      <c r="AS1139" t="str">
        <f t="shared" si="1611"/>
        <v>h</v>
      </c>
      <c r="AT1139" t="str">
        <f t="shared" si="1612"/>
        <v>Defensive</v>
      </c>
      <c r="AU1139" t="str">
        <f t="shared" si="1613"/>
        <v/>
      </c>
      <c r="AV1139" t="str">
        <f t="shared" si="1614"/>
        <v/>
      </c>
      <c r="AW1139" t="str" cm="1">
        <f t="array" ref="AW1139">IFERROR(IF(O1139&lt;&gt;"",O1139,IF(OR($S1139="",$T1139=""),"",IF(O1139&lt;&gt;"",O1139,IF($T1139&lt;&gt;"",_xlfn._xlws.FILTER(O:O,($BU:$BU=$BU1139)*($I:$I=$I1139)*($T:$T=$T1139)*($S:$S=_xlfn.MINIFS($S:$S,$T:$T,"="&amp;$T1139)),"")))))&amp;"",IF(O1139="","",""))&amp;""</f>
        <v>Defensive_PlayPossession-PokeCheck</v>
      </c>
      <c r="AX1139" t="str" cm="1">
        <f t="array" ref="AX1139">IFERROR(IF(P1139&lt;&gt;"",P1139,IF(OR($S1139="",$T1139=""),"",IF($T1139&lt;&gt;"",_xlfn._xlws.FILTER(P:P,($BU:$BU=$BU1139)*($I:$I=$I1139)*($T:$T=$T1139)*($S:$S=_xlfn.MINIFS($S:$S,$T:$T,"="&amp;$T1139)),""))))&amp;"",IF(P1139="","",""))&amp;""</f>
        <v/>
      </c>
      <c r="AY1139" t="str" cm="1">
        <f t="array" ref="AY1139">IFERROR(IF(Q1139&lt;&gt;"",Q1139,IF(OR($S1139="",$T1139=""),"",IF($T1139&lt;&gt;"",_xlfn._xlws.FILTER(Q:Q,($BU:$BU=$BU1139)*($I:$I=$I1139)*($T:$T=$T1139)*($S:$S=_xlfn.MINIFS($S:$S,$T:$T,"="&amp;$T1139)),""))))&amp;"",IF(Q1139="","",""))&amp;""</f>
        <v>s</v>
      </c>
      <c r="AZ1139" t="str" cm="1">
        <f t="array" ref="AZ1139">IFERROR(IF(R1139&lt;&gt;"",R1139,IF(OR($S1139="",$T1139=""),"",IF($T1139&lt;&gt;"",_xlfn._xlws.FILTER(R:R,($BU:$BU=$BU1139)*($I:$I=$I1139)*($T:$T=$T1139)*($S:$S=_xlfn.MINIFS($S:$S,$T:$T,"="&amp;$T1139)),""))))&amp;"",IF(R1139="","",""))&amp;""</f>
        <v>1</v>
      </c>
      <c r="BA1139" s="6">
        <f t="shared" si="1615"/>
        <v>102</v>
      </c>
      <c r="BB1139">
        <f t="shared" ref="BB1139:BD1139" si="1673">BB1138</f>
        <v>18987</v>
      </c>
      <c r="BC1139" t="str">
        <f t="shared" si="1673"/>
        <v>Velodrome</v>
      </c>
      <c r="BD1139" t="str">
        <f t="shared" si="1673"/>
        <v>Outlaws</v>
      </c>
      <c r="BE1139" t="s">
        <v>9</v>
      </c>
      <c r="BF1139" t="s">
        <v>173</v>
      </c>
      <c r="BI1139" cm="1">
        <f t="array" aca="1" ref="BI1139" ca="1">IFERROR(_xlfn._xlws.FILTER(shifts!A:A,(shifts!B:B=events!AD1139)*(shifts!AG:AG&gt;=events!BK1139)*(shifts!AH:AH&lt;=events!BL1139)),BI1138)</f>
        <v>43</v>
      </c>
      <c r="BJ1139" s="15">
        <f t="shared" si="1617"/>
        <v>0</v>
      </c>
      <c r="BK1139">
        <f t="shared" si="1618"/>
        <v>1072</v>
      </c>
      <c r="BL1139">
        <f t="shared" si="1619"/>
        <v>1072</v>
      </c>
      <c r="BM1139" s="15">
        <f>SUMIFS(BJ$2:BJ1139,K$2:K1139,"=Intermission")+SUMIFS(BJ$2:BJ1139,K$2:K1139,"=Timeout")</f>
        <v>67</v>
      </c>
      <c r="BN1139">
        <f t="shared" si="1620"/>
        <v>1147</v>
      </c>
      <c r="BO1139" s="19">
        <f t="shared" si="1621"/>
        <v>1155</v>
      </c>
      <c r="BP1139">
        <f t="shared" si="1622"/>
        <v>1150</v>
      </c>
      <c r="BQ1139" s="17">
        <f t="shared" si="1623"/>
        <v>1155</v>
      </c>
      <c r="BR1139" t="str">
        <f t="shared" si="1624"/>
        <v>opp_team_player_1</v>
      </c>
      <c r="BS1139">
        <f>COUNTIFS(S$3:S1139,"="&amp;S1139,AI$3:AI1139,"="&amp;AI1139)</f>
        <v>1</v>
      </c>
      <c r="BT1139" t="str">
        <f>IFERROR(VLOOKUP(BB1139&amp;BU1139&amp;X1139,game_rosters!U:W,3,FALSE),"")</f>
        <v>P100128</v>
      </c>
      <c r="BU1139" t="str">
        <f t="shared" si="1625"/>
        <v>Outlaws</v>
      </c>
    </row>
    <row r="1140" spans="1:73" x14ac:dyDescent="0.2">
      <c r="A1140">
        <f t="shared" si="1600"/>
        <v>1</v>
      </c>
      <c r="I1140" s="44">
        <v>68</v>
      </c>
      <c r="K1140" t="s">
        <v>13</v>
      </c>
      <c r="L1140" t="s">
        <v>586</v>
      </c>
      <c r="N1140" t="s">
        <v>595</v>
      </c>
      <c r="O1140" t="s">
        <v>600</v>
      </c>
      <c r="Q1140" t="s">
        <v>595</v>
      </c>
      <c r="S1140">
        <v>607</v>
      </c>
      <c r="T1140" t="s">
        <v>756</v>
      </c>
      <c r="W1140" t="s">
        <v>731</v>
      </c>
      <c r="X1140">
        <v>68</v>
      </c>
      <c r="Z1140">
        <v>1</v>
      </c>
      <c r="AA1140">
        <f t="shared" si="1649"/>
        <v>1607</v>
      </c>
      <c r="AB1140" t="str">
        <f t="shared" si="1650"/>
        <v/>
      </c>
      <c r="AC1140">
        <f t="shared" si="1596"/>
        <v>1607</v>
      </c>
      <c r="AD1140" s="6">
        <v>2</v>
      </c>
      <c r="AE1140" t="s">
        <v>732</v>
      </c>
      <c r="AF1140" t="s">
        <v>929</v>
      </c>
      <c r="AG1140" t="s">
        <v>732</v>
      </c>
      <c r="AH1140" t="s">
        <v>924</v>
      </c>
      <c r="AI1140" t="str">
        <f t="shared" si="1601"/>
        <v>e</v>
      </c>
      <c r="AJ1140" t="str">
        <f t="shared" si="1602"/>
        <v/>
      </c>
      <c r="AK1140" t="str">
        <f t="shared" si="1603"/>
        <v/>
      </c>
      <c r="AL1140" t="str">
        <f t="shared" si="1604"/>
        <v/>
      </c>
      <c r="AM1140" t="str">
        <f t="shared" si="1605"/>
        <v/>
      </c>
      <c r="AN1140" t="str">
        <f t="shared" si="1606"/>
        <v>Away</v>
      </c>
      <c r="AO1140" t="str">
        <f t="shared" si="1607"/>
        <v>a</v>
      </c>
      <c r="AP1140" t="str">
        <f t="shared" si="1608"/>
        <v/>
      </c>
      <c r="AQ1140" t="str">
        <f t="shared" si="1609"/>
        <v/>
      </c>
      <c r="AR1140" t="str">
        <f t="shared" si="1610"/>
        <v>Away</v>
      </c>
      <c r="AS1140" t="str">
        <f t="shared" si="1611"/>
        <v>a</v>
      </c>
      <c r="AT1140" t="str">
        <f t="shared" si="1612"/>
        <v>Offensive</v>
      </c>
      <c r="AU1140" t="str">
        <f t="shared" si="1613"/>
        <v/>
      </c>
      <c r="AV1140" t="str">
        <f t="shared" si="1614"/>
        <v/>
      </c>
      <c r="AW1140" t="str" cm="1">
        <f t="array" ref="AW1140">IFERROR(IF(O1140&lt;&gt;"",O1140,IF(OR($S1140="",$T1140=""),"",IF(O1140&lt;&gt;"",O1140,IF($T1140&lt;&gt;"",_xlfn._xlws.FILTER(O:O,($BU:$BU=$BU1140)*($I:$I=$I1140)*($T:$T=$T1140)*($S:$S=_xlfn.MINIFS($S:$S,$T:$T,"="&amp;$T1140)),"")))))&amp;"",IF(O1140="","",""))&amp;""</f>
        <v>OffensivePlay_Zone-PuckRetreivalTurnover</v>
      </c>
      <c r="AX1140" t="str" cm="1">
        <f t="array" ref="AX1140">IFERROR(IF(P1140&lt;&gt;"",P1140,IF(OR($S1140="",$T1140=""),"",IF($T1140&lt;&gt;"",_xlfn._xlws.FILTER(P:P,($BU:$BU=$BU1140)*($I:$I=$I1140)*($T:$T=$T1140)*($S:$S=_xlfn.MINIFS($S:$S,$T:$T,"="&amp;$T1140)),""))))&amp;"",IF(P1140="","",""))&amp;""</f>
        <v/>
      </c>
      <c r="AY1140" t="str" cm="1">
        <f t="array" ref="AY1140">IFERROR(IF(Q1140&lt;&gt;"",Q1140,IF(OR($S1140="",$T1140=""),"",IF($T1140&lt;&gt;"",_xlfn._xlws.FILTER(Q:Q,($BU:$BU=$BU1140)*($I:$I=$I1140)*($T:$T=$T1140)*($S:$S=_xlfn.MINIFS($S:$S,$T:$T,"="&amp;$T1140)),""))))&amp;"",IF(Q1140="","",""))&amp;""</f>
        <v>s</v>
      </c>
      <c r="AZ1140" t="str" cm="1">
        <f t="array" ref="AZ1140">IFERROR(IF(R1140&lt;&gt;"",R1140,IF(OR($S1140="",$T1140=""),"",IF($T1140&lt;&gt;"",_xlfn._xlws.FILTER(R:R,($BU:$BU=$BU1140)*($I:$I=$I1140)*($T:$T=$T1140)*($S:$S=_xlfn.MINIFS($S:$S,$T:$T,"="&amp;$T1140)),""))))&amp;"",IF(R1140="","",""))&amp;""</f>
        <v/>
      </c>
      <c r="BA1140" s="6">
        <f t="shared" si="1615"/>
        <v>102</v>
      </c>
      <c r="BB1140">
        <f t="shared" ref="BB1140:BD1140" si="1674">BB1139</f>
        <v>18987</v>
      </c>
      <c r="BC1140" t="str">
        <f t="shared" si="1674"/>
        <v>Velodrome</v>
      </c>
      <c r="BD1140" t="str">
        <f t="shared" si="1674"/>
        <v>Outlaws</v>
      </c>
      <c r="BE1140" t="s">
        <v>13</v>
      </c>
      <c r="BF1140" t="s">
        <v>586</v>
      </c>
      <c r="BI1140" cm="1">
        <f t="array" aca="1" ref="BI1140" ca="1">IFERROR(_xlfn._xlws.FILTER(shifts!A:A,(shifts!B:B=events!AD1140)*(shifts!AG:AG&gt;=events!BK1140)*(shifts!AH:AH&lt;=events!BL1140)),BI1139)</f>
        <v>43</v>
      </c>
      <c r="BJ1140" s="15">
        <f t="shared" si="1617"/>
        <v>1</v>
      </c>
      <c r="BK1140">
        <f t="shared" si="1618"/>
        <v>1072</v>
      </c>
      <c r="BL1140">
        <f t="shared" si="1619"/>
        <v>1071</v>
      </c>
      <c r="BM1140" s="15">
        <f>SUMIFS(BJ$2:BJ1140,K$2:K1140,"=Intermission")+SUMIFS(BJ$2:BJ1140,K$2:K1140,"=Timeout")</f>
        <v>67</v>
      </c>
      <c r="BN1140">
        <f t="shared" si="1620"/>
        <v>1147</v>
      </c>
      <c r="BO1140" s="19">
        <f t="shared" si="1621"/>
        <v>1155</v>
      </c>
      <c r="BP1140">
        <f t="shared" si="1622"/>
        <v>1150</v>
      </c>
      <c r="BQ1140" s="17">
        <f t="shared" si="1623"/>
        <v>1156</v>
      </c>
      <c r="BR1140" t="str">
        <f t="shared" si="1624"/>
        <v>event_team_player_1</v>
      </c>
      <c r="BS1140">
        <f>COUNTIFS(S$3:S1140,"="&amp;S1140,AI$3:AI1140,"="&amp;AI1140)</f>
        <v>1</v>
      </c>
      <c r="BT1140" t="str">
        <f>IFERROR(VLOOKUP(BB1140&amp;BU1140&amp;X1140,game_rosters!U:W,3,FALSE),"")</f>
        <v>P100128</v>
      </c>
      <c r="BU1140" t="str">
        <f t="shared" si="1625"/>
        <v>Outlaws</v>
      </c>
    </row>
    <row r="1141" spans="1:73" x14ac:dyDescent="0.2">
      <c r="A1141">
        <f t="shared" si="1600"/>
        <v>1</v>
      </c>
      <c r="I1141" s="44">
        <v>68</v>
      </c>
      <c r="K1141" t="s">
        <v>7</v>
      </c>
      <c r="L1141" t="s">
        <v>172</v>
      </c>
      <c r="M1141" t="s">
        <v>67</v>
      </c>
      <c r="N1141" t="s">
        <v>595</v>
      </c>
      <c r="O1141" t="s">
        <v>678</v>
      </c>
      <c r="Q1141" t="s">
        <v>595</v>
      </c>
      <c r="S1141">
        <v>608</v>
      </c>
      <c r="T1141" t="s">
        <v>756</v>
      </c>
      <c r="W1141" t="s">
        <v>731</v>
      </c>
      <c r="X1141">
        <v>68</v>
      </c>
      <c r="Z1141">
        <v>1</v>
      </c>
      <c r="AA1141">
        <f t="shared" si="1649"/>
        <v>1608</v>
      </c>
      <c r="AB1141" t="str">
        <f t="shared" si="1650"/>
        <v/>
      </c>
      <c r="AC1141">
        <f t="shared" si="1596"/>
        <v>1608</v>
      </c>
      <c r="AD1141" s="6">
        <v>2</v>
      </c>
      <c r="AE1141" t="s">
        <v>732</v>
      </c>
      <c r="AF1141" t="s">
        <v>898</v>
      </c>
      <c r="AG1141" t="s">
        <v>756</v>
      </c>
      <c r="AH1141" t="s">
        <v>756</v>
      </c>
      <c r="AI1141" t="str">
        <f t="shared" si="1601"/>
        <v>e</v>
      </c>
      <c r="AJ1141" t="str">
        <f t="shared" si="1602"/>
        <v/>
      </c>
      <c r="AK1141" t="str">
        <f t="shared" si="1603"/>
        <v/>
      </c>
      <c r="AL1141" t="str">
        <f t="shared" si="1604"/>
        <v/>
      </c>
      <c r="AM1141" t="str">
        <f t="shared" si="1605"/>
        <v/>
      </c>
      <c r="AN1141" t="str">
        <f t="shared" si="1606"/>
        <v>Away</v>
      </c>
      <c r="AO1141" t="str">
        <f t="shared" si="1607"/>
        <v>a</v>
      </c>
      <c r="AP1141" t="str">
        <f t="shared" si="1608"/>
        <v/>
      </c>
      <c r="AQ1141" t="str">
        <f t="shared" si="1609"/>
        <v/>
      </c>
      <c r="AR1141" t="str">
        <f t="shared" si="1610"/>
        <v>Away</v>
      </c>
      <c r="AS1141" t="str">
        <f t="shared" si="1611"/>
        <v>a</v>
      </c>
      <c r="AT1141" t="str">
        <f t="shared" si="1612"/>
        <v>Offensive</v>
      </c>
      <c r="AU1141" t="str">
        <f t="shared" si="1613"/>
        <v/>
      </c>
      <c r="AV1141" t="str">
        <f t="shared" si="1614"/>
        <v/>
      </c>
      <c r="AW1141" t="str" cm="1">
        <f t="array" ref="AW1141">IFERROR(IF(O1141&lt;&gt;"",O1141,IF(OR($S1141="",$T1141=""),"",IF(O1141&lt;&gt;"",O1141,IF($T1141&lt;&gt;"",_xlfn._xlws.FILTER(O:O,($BU:$BU=$BU1141)*($I:$I=$I1141)*($T:$T=$T1141)*($S:$S=_xlfn.MINIFS($S:$S,$T:$T,"="&amp;$T1141)),"")))))&amp;"",IF(O1141="","",""))&amp;""</f>
        <v>OffensivePlay_Pass-GiveAndGo</v>
      </c>
      <c r="AX1141" t="str" cm="1">
        <f t="array" ref="AX1141">IFERROR(IF(P1141&lt;&gt;"",P1141,IF(OR($S1141="",$T1141=""),"",IF($T1141&lt;&gt;"",_xlfn._xlws.FILTER(P:P,($BU:$BU=$BU1141)*($I:$I=$I1141)*($T:$T=$T1141)*($S:$S=_xlfn.MINIFS($S:$S,$T:$T,"="&amp;$T1141)),""))))&amp;"",IF(P1141="","",""))&amp;""</f>
        <v/>
      </c>
      <c r="AY1141" t="str" cm="1">
        <f t="array" ref="AY1141">IFERROR(IF(Q1141&lt;&gt;"",Q1141,IF(OR($S1141="",$T1141=""),"",IF($T1141&lt;&gt;"",_xlfn._xlws.FILTER(Q:Q,($BU:$BU=$BU1141)*($I:$I=$I1141)*($T:$T=$T1141)*($S:$S=_xlfn.MINIFS($S:$S,$T:$T,"="&amp;$T1141)),""))))&amp;"",IF(Q1141="","",""))&amp;""</f>
        <v>s</v>
      </c>
      <c r="AZ1141" t="str" cm="1">
        <f t="array" ref="AZ1141">IFERROR(IF(R1141&lt;&gt;"",R1141,IF(OR($S1141="",$T1141=""),"",IF($T1141&lt;&gt;"",_xlfn._xlws.FILTER(R:R,($BU:$BU=$BU1141)*($I:$I=$I1141)*($T:$T=$T1141)*($S:$S=_xlfn.MINIFS($S:$S,$T:$T,"="&amp;$T1141)),""))))&amp;"",IF(R1141="","",""))&amp;""</f>
        <v/>
      </c>
      <c r="BA1141" s="6">
        <f t="shared" si="1615"/>
        <v>102</v>
      </c>
      <c r="BB1141">
        <f t="shared" ref="BB1141:BD1141" si="1675">BB1140</f>
        <v>18987</v>
      </c>
      <c r="BC1141" t="str">
        <f t="shared" si="1675"/>
        <v>Velodrome</v>
      </c>
      <c r="BD1141" t="str">
        <f t="shared" si="1675"/>
        <v>Outlaws</v>
      </c>
      <c r="BE1141" t="s">
        <v>7</v>
      </c>
      <c r="BF1141" t="s">
        <v>172</v>
      </c>
      <c r="BI1141" cm="1">
        <f t="array" aca="1" ref="BI1141" ca="1">IFERROR(_xlfn._xlws.FILTER(shifts!A:A,(shifts!B:B=events!AD1141)*(shifts!AG:AG&gt;=events!BK1141)*(shifts!AH:AH&lt;=events!BL1141)),BI1140)</f>
        <v>43</v>
      </c>
      <c r="BJ1141" s="15">
        <f t="shared" si="1617"/>
        <v>0</v>
      </c>
      <c r="BK1141">
        <f t="shared" si="1618"/>
        <v>1070</v>
      </c>
      <c r="BL1141">
        <f t="shared" si="1619"/>
        <v>1070</v>
      </c>
      <c r="BM1141" s="15">
        <f>SUMIFS(BJ$2:BJ1141,K$2:K1141,"=Intermission")+SUMIFS(BJ$2:BJ1141,K$2:K1141,"=Timeout")</f>
        <v>67</v>
      </c>
      <c r="BN1141">
        <f t="shared" si="1620"/>
        <v>1147</v>
      </c>
      <c r="BO1141" s="19">
        <f t="shared" si="1621"/>
        <v>1157</v>
      </c>
      <c r="BP1141">
        <f t="shared" si="1622"/>
        <v>1152</v>
      </c>
      <c r="BQ1141" s="17">
        <f t="shared" si="1623"/>
        <v>1157</v>
      </c>
      <c r="BR1141" t="str">
        <f t="shared" si="1624"/>
        <v>event_team_player_1</v>
      </c>
      <c r="BS1141">
        <f>COUNTIFS(S$3:S1141,"="&amp;S1141,AI$3:AI1141,"="&amp;AI1141)</f>
        <v>1</v>
      </c>
      <c r="BT1141" t="str">
        <f>IFERROR(VLOOKUP(BB1141&amp;BU1141&amp;X1141,game_rosters!U:W,3,FALSE),"")</f>
        <v>P100128</v>
      </c>
      <c r="BU1141" t="str">
        <f t="shared" si="1625"/>
        <v>Outlaws</v>
      </c>
    </row>
    <row r="1142" spans="1:73" x14ac:dyDescent="0.2">
      <c r="A1142" t="str">
        <f t="shared" si="1600"/>
        <v/>
      </c>
      <c r="I1142" s="44">
        <v>4</v>
      </c>
      <c r="S1142">
        <v>608</v>
      </c>
      <c r="T1142" t="s">
        <v>756</v>
      </c>
      <c r="X1142">
        <v>4</v>
      </c>
      <c r="Z1142">
        <v>1</v>
      </c>
      <c r="AA1142">
        <f t="shared" si="1649"/>
        <v>1608</v>
      </c>
      <c r="AB1142" t="str">
        <f t="shared" si="1650"/>
        <v/>
      </c>
      <c r="AC1142">
        <f t="shared" si="1596"/>
        <v>1608</v>
      </c>
      <c r="AD1142" s="6">
        <v>2</v>
      </c>
      <c r="AE1142" t="s">
        <v>732</v>
      </c>
      <c r="AF1142" t="s">
        <v>898</v>
      </c>
      <c r="AG1142" t="s">
        <v>756</v>
      </c>
      <c r="AH1142" t="s">
        <v>756</v>
      </c>
      <c r="AI1142" t="str">
        <f t="shared" si="1601"/>
        <v>e</v>
      </c>
      <c r="AJ1142" t="str">
        <f t="shared" si="1602"/>
        <v/>
      </c>
      <c r="AK1142" t="str">
        <f t="shared" si="1603"/>
        <v/>
      </c>
      <c r="AL1142" t="str">
        <f t="shared" si="1604"/>
        <v/>
      </c>
      <c r="AM1142" t="str">
        <f t="shared" si="1605"/>
        <v/>
      </c>
      <c r="AN1142" t="str">
        <f t="shared" si="1606"/>
        <v>Away</v>
      </c>
      <c r="AO1142" t="str">
        <f t="shared" si="1607"/>
        <v>a</v>
      </c>
      <c r="AP1142" t="str">
        <f t="shared" si="1608"/>
        <v/>
      </c>
      <c r="AQ1142" t="str">
        <f t="shared" si="1609"/>
        <v/>
      </c>
      <c r="AR1142" t="str">
        <f t="shared" si="1610"/>
        <v>Away</v>
      </c>
      <c r="AS1142" t="str">
        <f t="shared" si="1611"/>
        <v>a</v>
      </c>
      <c r="AT1142" t="str">
        <f t="shared" si="1612"/>
        <v>Offensive</v>
      </c>
      <c r="AU1142" t="str">
        <f t="shared" si="1613"/>
        <v/>
      </c>
      <c r="AV1142" t="str">
        <f t="shared" si="1614"/>
        <v/>
      </c>
      <c r="AW1142" t="str" cm="1">
        <f t="array" ref="AW1142">IFERROR(IF(O1142&lt;&gt;"",O1142,IF(OR($S1142="",$T1142=""),"",IF(O1142&lt;&gt;"",O1142,IF($T1142&lt;&gt;"",_xlfn._xlws.FILTER(O:O,($BU:$BU=$BU1142)*($I:$I=$I1142)*($T:$T=$T1142)*($S:$S=_xlfn.MINIFS($S:$S,$T:$T,"="&amp;$T1142)),"")))))&amp;"",IF(O1142="","",""))&amp;""</f>
        <v/>
      </c>
      <c r="AX1142" t="str" cm="1">
        <f t="array" ref="AX1142">IFERROR(IF(P1142&lt;&gt;"",P1142,IF(OR($S1142="",$T1142=""),"",IF($T1142&lt;&gt;"",_xlfn._xlws.FILTER(P:P,($BU:$BU=$BU1142)*($I:$I=$I1142)*($T:$T=$T1142)*($S:$S=_xlfn.MINIFS($S:$S,$T:$T,"="&amp;$T1142)),""))))&amp;"",IF(P1142="","",""))&amp;""</f>
        <v/>
      </c>
      <c r="AY1142" t="str" cm="1">
        <f t="array" ref="AY1142">IFERROR(IF(Q1142&lt;&gt;"",Q1142,IF(OR($S1142="",$T1142=""),"",IF($T1142&lt;&gt;"",_xlfn._xlws.FILTER(Q:Q,($BU:$BU=$BU1142)*($I:$I=$I1142)*($T:$T=$T1142)*($S:$S=_xlfn.MINIFS($S:$S,$T:$T,"="&amp;$T1142)),""))))&amp;"",IF(Q1142="","",""))&amp;""</f>
        <v/>
      </c>
      <c r="AZ1142" t="str" cm="1">
        <f t="array" ref="AZ1142">IFERROR(IF(R1142&lt;&gt;"",R1142,IF(OR($S1142="",$T1142=""),"",IF($T1142&lt;&gt;"",_xlfn._xlws.FILTER(R:R,($BU:$BU=$BU1142)*($I:$I=$I1142)*($T:$T=$T1142)*($S:$S=_xlfn.MINIFS($S:$S,$T:$T,"="&amp;$T1142)),""))))&amp;"",IF(R1142="","",""))&amp;""</f>
        <v/>
      </c>
      <c r="BA1142" s="6">
        <f t="shared" si="1615"/>
        <v>102</v>
      </c>
      <c r="BB1142">
        <f t="shared" ref="BB1142:BD1142" si="1676">BB1141</f>
        <v>18987</v>
      </c>
      <c r="BC1142" t="str">
        <f t="shared" si="1676"/>
        <v>Velodrome</v>
      </c>
      <c r="BD1142" t="str">
        <f t="shared" si="1676"/>
        <v>Outlaws</v>
      </c>
      <c r="BE1142" t="s">
        <v>7</v>
      </c>
      <c r="BF1142" t="s">
        <v>172</v>
      </c>
      <c r="BI1142" cm="1">
        <f t="array" aca="1" ref="BI1142" ca="1">IFERROR(_xlfn._xlws.FILTER(shifts!A:A,(shifts!B:B=events!AD1142)*(shifts!AG:AG&gt;=events!BK1142)*(shifts!AH:AH&lt;=events!BL1142)),BI1141)</f>
        <v>43</v>
      </c>
      <c r="BJ1142" s="15">
        <f t="shared" si="1617"/>
        <v>0</v>
      </c>
      <c r="BK1142">
        <f t="shared" si="1618"/>
        <v>1070</v>
      </c>
      <c r="BL1142">
        <f t="shared" si="1619"/>
        <v>1070</v>
      </c>
      <c r="BM1142" s="15">
        <f>SUMIFS(BJ$2:BJ1142,K$2:K1142,"=Intermission")+SUMIFS(BJ$2:BJ1142,K$2:K1142,"=Timeout")</f>
        <v>67</v>
      </c>
      <c r="BN1142">
        <f t="shared" si="1620"/>
        <v>1147</v>
      </c>
      <c r="BO1142" s="19">
        <f t="shared" si="1621"/>
        <v>1157</v>
      </c>
      <c r="BP1142">
        <f t="shared" si="1622"/>
        <v>1152</v>
      </c>
      <c r="BQ1142" s="17">
        <f t="shared" si="1623"/>
        <v>1157</v>
      </c>
      <c r="BR1142" t="str">
        <f t="shared" si="1624"/>
        <v>event_team_player_2</v>
      </c>
      <c r="BS1142">
        <f>COUNTIFS(S$3:S1142,"="&amp;S1142,AI$3:AI1142,"="&amp;AI1142)</f>
        <v>2</v>
      </c>
      <c r="BT1142" t="str">
        <f>IFERROR(VLOOKUP(BB1142&amp;BU1142&amp;X1142,game_rosters!U:W,3,FALSE),"")</f>
        <v>P100032</v>
      </c>
      <c r="BU1142" t="str">
        <f t="shared" si="1625"/>
        <v>Outlaws</v>
      </c>
    </row>
    <row r="1143" spans="1:73" x14ac:dyDescent="0.2">
      <c r="A1143">
        <f t="shared" si="1600"/>
        <v>1</v>
      </c>
      <c r="I1143" s="44">
        <v>4</v>
      </c>
      <c r="K1143" t="s">
        <v>7</v>
      </c>
      <c r="L1143" t="s">
        <v>172</v>
      </c>
      <c r="M1143" t="s">
        <v>69</v>
      </c>
      <c r="N1143" t="s">
        <v>595</v>
      </c>
      <c r="O1143" t="s">
        <v>654</v>
      </c>
      <c r="Q1143" t="s">
        <v>595</v>
      </c>
      <c r="S1143">
        <v>609</v>
      </c>
      <c r="T1143" t="s">
        <v>756</v>
      </c>
      <c r="W1143" t="s">
        <v>731</v>
      </c>
      <c r="X1143">
        <v>4</v>
      </c>
      <c r="Z1143">
        <v>1</v>
      </c>
      <c r="AA1143">
        <f t="shared" si="1649"/>
        <v>1609</v>
      </c>
      <c r="AB1143" t="str">
        <f t="shared" si="1650"/>
        <v/>
      </c>
      <c r="AC1143">
        <f t="shared" si="1596"/>
        <v>1609</v>
      </c>
      <c r="AD1143" s="6">
        <v>2</v>
      </c>
      <c r="AE1143" t="s">
        <v>732</v>
      </c>
      <c r="AF1143" t="s">
        <v>751</v>
      </c>
      <c r="AG1143" t="s">
        <v>756</v>
      </c>
      <c r="AH1143" t="s">
        <v>756</v>
      </c>
      <c r="AI1143" t="str">
        <f t="shared" si="1601"/>
        <v>e</v>
      </c>
      <c r="AJ1143" t="str">
        <f t="shared" si="1602"/>
        <v/>
      </c>
      <c r="AK1143" t="str">
        <f t="shared" si="1603"/>
        <v/>
      </c>
      <c r="AL1143" t="str">
        <f t="shared" si="1604"/>
        <v/>
      </c>
      <c r="AM1143" t="str">
        <f t="shared" si="1605"/>
        <v/>
      </c>
      <c r="AN1143" t="str">
        <f t="shared" si="1606"/>
        <v>Away</v>
      </c>
      <c r="AO1143" t="str">
        <f t="shared" si="1607"/>
        <v>a</v>
      </c>
      <c r="AP1143" t="str">
        <f t="shared" si="1608"/>
        <v/>
      </c>
      <c r="AQ1143" t="str">
        <f t="shared" si="1609"/>
        <v/>
      </c>
      <c r="AR1143" t="str">
        <f t="shared" si="1610"/>
        <v>Away</v>
      </c>
      <c r="AS1143" t="str">
        <f t="shared" si="1611"/>
        <v>a</v>
      </c>
      <c r="AT1143" t="str">
        <f t="shared" si="1612"/>
        <v>Offensive</v>
      </c>
      <c r="AU1143" t="str">
        <f t="shared" si="1613"/>
        <v/>
      </c>
      <c r="AV1143" t="str">
        <f t="shared" si="1614"/>
        <v/>
      </c>
      <c r="AW1143" t="str" cm="1">
        <f t="array" ref="AW1143">IFERROR(IF(O1143&lt;&gt;"",O1143,IF(OR($S1143="",$T1143=""),"",IF(O1143&lt;&gt;"",O1143,IF($T1143&lt;&gt;"",_xlfn._xlws.FILTER(O:O,($BU:$BU=$BU1143)*($I:$I=$I1143)*($T:$T=$T1143)*($S:$S=_xlfn.MINIFS($S:$S,$T:$T,"="&amp;$T1143)),"")))))&amp;"",IF(O1143="","",""))&amp;""</f>
        <v>OffensivePlay_Pass-SecondTouch</v>
      </c>
      <c r="AX1143" t="str" cm="1">
        <f t="array" ref="AX1143">IFERROR(IF(P1143&lt;&gt;"",P1143,IF(OR($S1143="",$T1143=""),"",IF($T1143&lt;&gt;"",_xlfn._xlws.FILTER(P:P,($BU:$BU=$BU1143)*($I:$I=$I1143)*($T:$T=$T1143)*($S:$S=_xlfn.MINIFS($S:$S,$T:$T,"="&amp;$T1143)),""))))&amp;"",IF(P1143="","",""))&amp;""</f>
        <v/>
      </c>
      <c r="AY1143" t="str" cm="1">
        <f t="array" ref="AY1143">IFERROR(IF(Q1143&lt;&gt;"",Q1143,IF(OR($S1143="",$T1143=""),"",IF($T1143&lt;&gt;"",_xlfn._xlws.FILTER(Q:Q,($BU:$BU=$BU1143)*($I:$I=$I1143)*($T:$T=$T1143)*($S:$S=_xlfn.MINIFS($S:$S,$T:$T,"="&amp;$T1143)),""))))&amp;"",IF(Q1143="","",""))&amp;""</f>
        <v>s</v>
      </c>
      <c r="AZ1143" t="str" cm="1">
        <f t="array" ref="AZ1143">IFERROR(IF(R1143&lt;&gt;"",R1143,IF(OR($S1143="",$T1143=""),"",IF($T1143&lt;&gt;"",_xlfn._xlws.FILTER(R:R,($BU:$BU=$BU1143)*($I:$I=$I1143)*($T:$T=$T1143)*($S:$S=_xlfn.MINIFS($S:$S,$T:$T,"="&amp;$T1143)),""))))&amp;"",IF(R1143="","",""))&amp;""</f>
        <v/>
      </c>
      <c r="BA1143" s="6">
        <f t="shared" si="1615"/>
        <v>102</v>
      </c>
      <c r="BB1143">
        <f t="shared" ref="BB1143:BD1143" si="1677">BB1142</f>
        <v>18987</v>
      </c>
      <c r="BC1143" t="str">
        <f t="shared" si="1677"/>
        <v>Velodrome</v>
      </c>
      <c r="BD1143" t="str">
        <f t="shared" si="1677"/>
        <v>Outlaws</v>
      </c>
      <c r="BE1143" t="s">
        <v>7</v>
      </c>
      <c r="BF1143" t="s">
        <v>172</v>
      </c>
      <c r="BI1143" cm="1">
        <f t="array" aca="1" ref="BI1143" ca="1">IFERROR(_xlfn._xlws.FILTER(shifts!A:A,(shifts!B:B=events!AD1143)*(shifts!AG:AG&gt;=events!BK1143)*(shifts!AH:AH&lt;=events!BL1143)),BI1142)</f>
        <v>43</v>
      </c>
      <c r="BJ1143" s="15">
        <f t="shared" si="1617"/>
        <v>0</v>
      </c>
      <c r="BK1143">
        <f t="shared" si="1618"/>
        <v>1069</v>
      </c>
      <c r="BL1143">
        <f t="shared" si="1619"/>
        <v>1069</v>
      </c>
      <c r="BM1143" s="15">
        <f>SUMIFS(BJ$2:BJ1143,K$2:K1143,"=Intermission")+SUMIFS(BJ$2:BJ1143,K$2:K1143,"=Timeout")</f>
        <v>67</v>
      </c>
      <c r="BN1143">
        <f t="shared" si="1620"/>
        <v>1147</v>
      </c>
      <c r="BO1143" s="19">
        <f t="shared" si="1621"/>
        <v>1158</v>
      </c>
      <c r="BP1143">
        <f t="shared" si="1622"/>
        <v>1153</v>
      </c>
      <c r="BQ1143" s="17">
        <f t="shared" si="1623"/>
        <v>1158</v>
      </c>
      <c r="BR1143" t="str">
        <f t="shared" si="1624"/>
        <v>event_team_player_1</v>
      </c>
      <c r="BS1143">
        <f>COUNTIFS(S$3:S1143,"="&amp;S1143,AI$3:AI1143,"="&amp;AI1143)</f>
        <v>1</v>
      </c>
      <c r="BT1143" t="str">
        <f>IFERROR(VLOOKUP(BB1143&amp;BU1143&amp;X1143,game_rosters!U:W,3,FALSE),"")</f>
        <v>P100032</v>
      </c>
      <c r="BU1143" t="str">
        <f t="shared" si="1625"/>
        <v>Outlaws</v>
      </c>
    </row>
    <row r="1144" spans="1:73" x14ac:dyDescent="0.2">
      <c r="A1144" t="str">
        <f t="shared" si="1600"/>
        <v/>
      </c>
      <c r="I1144" s="44">
        <v>68</v>
      </c>
      <c r="S1144">
        <v>609</v>
      </c>
      <c r="T1144" t="s">
        <v>756</v>
      </c>
      <c r="X1144">
        <v>68</v>
      </c>
      <c r="Z1144">
        <v>1</v>
      </c>
      <c r="AA1144">
        <f t="shared" si="1649"/>
        <v>1609</v>
      </c>
      <c r="AB1144" t="str">
        <f t="shared" si="1650"/>
        <v/>
      </c>
      <c r="AC1144">
        <f t="shared" si="1596"/>
        <v>1609</v>
      </c>
      <c r="AD1144" s="6">
        <v>2</v>
      </c>
      <c r="AE1144" t="s">
        <v>732</v>
      </c>
      <c r="AF1144" t="s">
        <v>751</v>
      </c>
      <c r="AG1144" t="s">
        <v>756</v>
      </c>
      <c r="AH1144" t="s">
        <v>756</v>
      </c>
      <c r="AI1144" t="str">
        <f t="shared" si="1601"/>
        <v>e</v>
      </c>
      <c r="AJ1144" t="str">
        <f t="shared" si="1602"/>
        <v/>
      </c>
      <c r="AK1144" t="str">
        <f t="shared" si="1603"/>
        <v/>
      </c>
      <c r="AL1144" t="str">
        <f t="shared" si="1604"/>
        <v/>
      </c>
      <c r="AM1144" t="str">
        <f t="shared" si="1605"/>
        <v/>
      </c>
      <c r="AN1144" t="str">
        <f t="shared" si="1606"/>
        <v>Away</v>
      </c>
      <c r="AO1144" t="str">
        <f t="shared" si="1607"/>
        <v>a</v>
      </c>
      <c r="AP1144" t="str">
        <f t="shared" si="1608"/>
        <v/>
      </c>
      <c r="AQ1144" t="str">
        <f t="shared" si="1609"/>
        <v/>
      </c>
      <c r="AR1144" t="str">
        <f t="shared" si="1610"/>
        <v>Away</v>
      </c>
      <c r="AS1144" t="str">
        <f t="shared" si="1611"/>
        <v>a</v>
      </c>
      <c r="AT1144" t="str">
        <f t="shared" si="1612"/>
        <v>Offensive</v>
      </c>
      <c r="AU1144" t="str">
        <f t="shared" si="1613"/>
        <v/>
      </c>
      <c r="AV1144" t="str">
        <f t="shared" si="1614"/>
        <v/>
      </c>
      <c r="AW1144" t="str" cm="1">
        <f t="array" ref="AW1144">IFERROR(IF(O1144&lt;&gt;"",O1144,IF(OR($S1144="",$T1144=""),"",IF(O1144&lt;&gt;"",O1144,IF($T1144&lt;&gt;"",_xlfn._xlws.FILTER(O:O,($BU:$BU=$BU1144)*($I:$I=$I1144)*($T:$T=$T1144)*($S:$S=_xlfn.MINIFS($S:$S,$T:$T,"="&amp;$T1144)),"")))))&amp;"",IF(O1144="","",""))&amp;""</f>
        <v/>
      </c>
      <c r="AX1144" t="str" cm="1">
        <f t="array" ref="AX1144">IFERROR(IF(P1144&lt;&gt;"",P1144,IF(OR($S1144="",$T1144=""),"",IF($T1144&lt;&gt;"",_xlfn._xlws.FILTER(P:P,($BU:$BU=$BU1144)*($I:$I=$I1144)*($T:$T=$T1144)*($S:$S=_xlfn.MINIFS($S:$S,$T:$T,"="&amp;$T1144)),""))))&amp;"",IF(P1144="","",""))&amp;""</f>
        <v/>
      </c>
      <c r="AY1144" t="str" cm="1">
        <f t="array" ref="AY1144">IFERROR(IF(Q1144&lt;&gt;"",Q1144,IF(OR($S1144="",$T1144=""),"",IF($T1144&lt;&gt;"",_xlfn._xlws.FILTER(Q:Q,($BU:$BU=$BU1144)*($I:$I=$I1144)*($T:$T=$T1144)*($S:$S=_xlfn.MINIFS($S:$S,$T:$T,"="&amp;$T1144)),""))))&amp;"",IF(Q1144="","",""))&amp;""</f>
        <v/>
      </c>
      <c r="AZ1144" t="str" cm="1">
        <f t="array" ref="AZ1144">IFERROR(IF(R1144&lt;&gt;"",R1144,IF(OR($S1144="",$T1144=""),"",IF($T1144&lt;&gt;"",_xlfn._xlws.FILTER(R:R,($BU:$BU=$BU1144)*($I:$I=$I1144)*($T:$T=$T1144)*($S:$S=_xlfn.MINIFS($S:$S,$T:$T,"="&amp;$T1144)),""))))&amp;"",IF(R1144="","",""))&amp;""</f>
        <v/>
      </c>
      <c r="BA1144" s="6">
        <f t="shared" si="1615"/>
        <v>102</v>
      </c>
      <c r="BB1144">
        <f t="shared" ref="BB1144:BD1144" si="1678">BB1143</f>
        <v>18987</v>
      </c>
      <c r="BC1144" t="str">
        <f t="shared" si="1678"/>
        <v>Velodrome</v>
      </c>
      <c r="BD1144" t="str">
        <f t="shared" si="1678"/>
        <v>Outlaws</v>
      </c>
      <c r="BE1144" t="s">
        <v>7</v>
      </c>
      <c r="BF1144" t="s">
        <v>172</v>
      </c>
      <c r="BI1144" cm="1">
        <f t="array" aca="1" ref="BI1144" ca="1">IFERROR(_xlfn._xlws.FILTER(shifts!A:A,(shifts!B:B=events!AD1144)*(shifts!AG:AG&gt;=events!BK1144)*(shifts!AH:AH&lt;=events!BL1144)),BI1143)</f>
        <v>43</v>
      </c>
      <c r="BJ1144" s="15">
        <f t="shared" si="1617"/>
        <v>0</v>
      </c>
      <c r="BK1144">
        <f t="shared" si="1618"/>
        <v>1069</v>
      </c>
      <c r="BL1144">
        <f t="shared" si="1619"/>
        <v>1069</v>
      </c>
      <c r="BM1144" s="15">
        <f>SUMIFS(BJ$2:BJ1144,K$2:K1144,"=Intermission")+SUMIFS(BJ$2:BJ1144,K$2:K1144,"=Timeout")</f>
        <v>67</v>
      </c>
      <c r="BN1144">
        <f t="shared" si="1620"/>
        <v>1147</v>
      </c>
      <c r="BO1144" s="19">
        <f t="shared" si="1621"/>
        <v>1158</v>
      </c>
      <c r="BP1144">
        <f t="shared" si="1622"/>
        <v>1153</v>
      </c>
      <c r="BQ1144" s="17">
        <f t="shared" si="1623"/>
        <v>1158</v>
      </c>
      <c r="BR1144" t="str">
        <f t="shared" si="1624"/>
        <v>event_team_player_2</v>
      </c>
      <c r="BS1144">
        <f>COUNTIFS(S$3:S1144,"="&amp;S1144,AI$3:AI1144,"="&amp;AI1144)</f>
        <v>2</v>
      </c>
      <c r="BT1144" t="str">
        <f>IFERROR(VLOOKUP(BB1144&amp;BU1144&amp;X1144,game_rosters!U:W,3,FALSE),"")</f>
        <v>P100128</v>
      </c>
      <c r="BU1144" t="str">
        <f t="shared" si="1625"/>
        <v>Outlaws</v>
      </c>
    </row>
    <row r="1145" spans="1:73" x14ac:dyDescent="0.2">
      <c r="A1145">
        <f t="shared" si="1600"/>
        <v>1</v>
      </c>
      <c r="I1145" s="44">
        <v>68</v>
      </c>
      <c r="K1145" t="s">
        <v>238</v>
      </c>
      <c r="L1145" t="s">
        <v>174</v>
      </c>
      <c r="M1145" t="s">
        <v>87</v>
      </c>
      <c r="N1145" t="s">
        <v>595</v>
      </c>
      <c r="O1145" t="s">
        <v>603</v>
      </c>
      <c r="Q1145" t="s">
        <v>595</v>
      </c>
      <c r="S1145">
        <v>610</v>
      </c>
      <c r="T1145" t="s">
        <v>756</v>
      </c>
      <c r="W1145" t="s">
        <v>731</v>
      </c>
      <c r="X1145">
        <v>68</v>
      </c>
      <c r="Z1145">
        <v>1</v>
      </c>
      <c r="AA1145">
        <f t="shared" si="1649"/>
        <v>1610</v>
      </c>
      <c r="AB1145" t="str">
        <f t="shared" si="1650"/>
        <v/>
      </c>
      <c r="AC1145">
        <f t="shared" si="1596"/>
        <v>1610</v>
      </c>
      <c r="AD1145" s="6">
        <v>2</v>
      </c>
      <c r="AE1145" t="s">
        <v>732</v>
      </c>
      <c r="AF1145" t="s">
        <v>900</v>
      </c>
      <c r="AG1145" t="s">
        <v>756</v>
      </c>
      <c r="AH1145" t="s">
        <v>756</v>
      </c>
      <c r="AI1145" t="str">
        <f t="shared" si="1601"/>
        <v>e</v>
      </c>
      <c r="AJ1145" t="str">
        <f t="shared" si="1602"/>
        <v/>
      </c>
      <c r="AK1145" t="str">
        <f t="shared" si="1603"/>
        <v/>
      </c>
      <c r="AL1145" t="str">
        <f t="shared" si="1604"/>
        <v/>
      </c>
      <c r="AM1145" t="str">
        <f t="shared" si="1605"/>
        <v/>
      </c>
      <c r="AN1145" t="str">
        <f t="shared" si="1606"/>
        <v>Away</v>
      </c>
      <c r="AO1145" t="str">
        <f t="shared" si="1607"/>
        <v>a</v>
      </c>
      <c r="AP1145" t="str">
        <f t="shared" si="1608"/>
        <v/>
      </c>
      <c r="AQ1145" t="str">
        <f t="shared" si="1609"/>
        <v/>
      </c>
      <c r="AR1145" t="str">
        <f t="shared" si="1610"/>
        <v>Away</v>
      </c>
      <c r="AS1145" t="str">
        <f t="shared" si="1611"/>
        <v>a</v>
      </c>
      <c r="AT1145" t="str">
        <f t="shared" si="1612"/>
        <v>Offensive</v>
      </c>
      <c r="AU1145" t="str">
        <f t="shared" si="1613"/>
        <v/>
      </c>
      <c r="AV1145" t="str">
        <f t="shared" si="1614"/>
        <v/>
      </c>
      <c r="AW1145" t="str" cm="1">
        <f t="array" ref="AW1145">IFERROR(IF(O1145&lt;&gt;"",O1145,IF(OR($S1145="",$T1145=""),"",IF(O1145&lt;&gt;"",O1145,IF($T1145&lt;&gt;"",_xlfn._xlws.FILTER(O:O,($BU:$BU=$BU1145)*($I:$I=$I1145)*($T:$T=$T1145)*($S:$S=_xlfn.MINIFS($S:$S,$T:$T,"="&amp;$T1145)),"")))))&amp;"",IF(O1145="","",""))&amp;""</f>
        <v>OffensivePlay_Zone-DumpChase</v>
      </c>
      <c r="AX1145" t="str" cm="1">
        <f t="array" ref="AX1145">IFERROR(IF(P1145&lt;&gt;"",P1145,IF(OR($S1145="",$T1145=""),"",IF($T1145&lt;&gt;"",_xlfn._xlws.FILTER(P:P,($BU:$BU=$BU1145)*($I:$I=$I1145)*($T:$T=$T1145)*($S:$S=_xlfn.MINIFS($S:$S,$T:$T,"="&amp;$T1145)),""))))&amp;"",IF(P1145="","",""))&amp;""</f>
        <v/>
      </c>
      <c r="AY1145" t="str" cm="1">
        <f t="array" ref="AY1145">IFERROR(IF(Q1145&lt;&gt;"",Q1145,IF(OR($S1145="",$T1145=""),"",IF($T1145&lt;&gt;"",_xlfn._xlws.FILTER(Q:Q,($BU:$BU=$BU1145)*($I:$I=$I1145)*($T:$T=$T1145)*($S:$S=_xlfn.MINIFS($S:$S,$T:$T,"="&amp;$T1145)),""))))&amp;"",IF(Q1145="","",""))&amp;""</f>
        <v>s</v>
      </c>
      <c r="AZ1145" t="str" cm="1">
        <f t="array" ref="AZ1145">IFERROR(IF(R1145&lt;&gt;"",R1145,IF(OR($S1145="",$T1145=""),"",IF($T1145&lt;&gt;"",_xlfn._xlws.FILTER(R:R,($BU:$BU=$BU1145)*($I:$I=$I1145)*($T:$T=$T1145)*($S:$S=_xlfn.MINIFS($S:$S,$T:$T,"="&amp;$T1145)),""))))&amp;"",IF(R1145="","",""))&amp;""</f>
        <v/>
      </c>
      <c r="BA1145" s="6">
        <f t="shared" si="1615"/>
        <v>103</v>
      </c>
      <c r="BB1145">
        <f t="shared" ref="BB1145:BD1145" si="1679">BB1144</f>
        <v>18987</v>
      </c>
      <c r="BC1145" t="str">
        <f t="shared" si="1679"/>
        <v>Velodrome</v>
      </c>
      <c r="BD1145" t="str">
        <f t="shared" si="1679"/>
        <v>Outlaws</v>
      </c>
      <c r="BE1145" t="s">
        <v>238</v>
      </c>
      <c r="BF1145" t="s">
        <v>174</v>
      </c>
      <c r="BI1145" cm="1">
        <f t="array" aca="1" ref="BI1145" ca="1">IFERROR(_xlfn._xlws.FILTER(shifts!A:A,(shifts!B:B=events!AD1145)*(shifts!AG:AG&gt;=events!BK1145)*(shifts!AH:AH&lt;=events!BL1145)),BI1144)</f>
        <v>43</v>
      </c>
      <c r="BJ1145" s="15">
        <f t="shared" si="1617"/>
        <v>0</v>
      </c>
      <c r="BK1145">
        <f t="shared" si="1618"/>
        <v>1065</v>
      </c>
      <c r="BL1145">
        <f t="shared" si="1619"/>
        <v>1065</v>
      </c>
      <c r="BM1145" s="15">
        <f>SUMIFS(BJ$2:BJ1145,K$2:K1145,"=Intermission")+SUMIFS(BJ$2:BJ1145,K$2:K1145,"=Timeout")</f>
        <v>67</v>
      </c>
      <c r="BN1145">
        <f t="shared" si="1620"/>
        <v>1147</v>
      </c>
      <c r="BO1145" s="19">
        <f t="shared" si="1621"/>
        <v>1162</v>
      </c>
      <c r="BP1145">
        <f t="shared" si="1622"/>
        <v>1157</v>
      </c>
      <c r="BQ1145" s="17">
        <f t="shared" si="1623"/>
        <v>1162</v>
      </c>
      <c r="BR1145" t="str">
        <f t="shared" si="1624"/>
        <v>event_team_player_1</v>
      </c>
      <c r="BS1145">
        <f>COUNTIFS(S$3:S1145,"="&amp;S1145,AI$3:AI1145,"="&amp;AI1145)</f>
        <v>1</v>
      </c>
      <c r="BT1145" t="str">
        <f>IFERROR(VLOOKUP(BB1145&amp;BU1145&amp;X1145,game_rosters!U:W,3,FALSE),"")</f>
        <v>P100128</v>
      </c>
      <c r="BU1145" t="str">
        <f t="shared" si="1625"/>
        <v>Outlaws</v>
      </c>
    </row>
    <row r="1146" spans="1:73" x14ac:dyDescent="0.2">
      <c r="A1146">
        <f t="shared" si="1600"/>
        <v>1</v>
      </c>
      <c r="I1146" s="44">
        <v>13</v>
      </c>
      <c r="K1146" t="s">
        <v>13</v>
      </c>
      <c r="L1146" t="s">
        <v>587</v>
      </c>
      <c r="N1146" t="s">
        <v>594</v>
      </c>
      <c r="O1146" t="s">
        <v>696</v>
      </c>
      <c r="P1146" t="s">
        <v>687</v>
      </c>
      <c r="Q1146" t="s">
        <v>594</v>
      </c>
      <c r="R1146" s="51">
        <v>1</v>
      </c>
      <c r="S1146">
        <v>611</v>
      </c>
      <c r="T1146" t="s">
        <v>756</v>
      </c>
      <c r="W1146" t="s">
        <v>731</v>
      </c>
      <c r="X1146">
        <v>13</v>
      </c>
      <c r="Z1146">
        <v>1</v>
      </c>
      <c r="AA1146">
        <f t="shared" si="1649"/>
        <v>1611</v>
      </c>
      <c r="AB1146" t="str">
        <f t="shared" si="1650"/>
        <v/>
      </c>
      <c r="AC1146">
        <f t="shared" si="1596"/>
        <v>1611</v>
      </c>
      <c r="AD1146" s="6">
        <v>2</v>
      </c>
      <c r="AE1146" t="s">
        <v>732</v>
      </c>
      <c r="AF1146" t="s">
        <v>902</v>
      </c>
      <c r="AG1146" t="s">
        <v>756</v>
      </c>
      <c r="AH1146" t="s">
        <v>756</v>
      </c>
      <c r="AI1146" t="str">
        <f t="shared" si="1601"/>
        <v>e</v>
      </c>
      <c r="AJ1146" t="str">
        <f t="shared" si="1602"/>
        <v/>
      </c>
      <c r="AK1146" t="str">
        <f t="shared" si="1603"/>
        <v/>
      </c>
      <c r="AL1146" t="str">
        <f t="shared" si="1604"/>
        <v/>
      </c>
      <c r="AM1146" t="str">
        <f t="shared" si="1605"/>
        <v/>
      </c>
      <c r="AN1146" t="str">
        <f t="shared" si="1606"/>
        <v>Away</v>
      </c>
      <c r="AO1146" t="str">
        <f t="shared" si="1607"/>
        <v>a</v>
      </c>
      <c r="AP1146" t="str">
        <f t="shared" si="1608"/>
        <v/>
      </c>
      <c r="AQ1146" t="str">
        <f t="shared" si="1609"/>
        <v/>
      </c>
      <c r="AR1146" t="str">
        <f t="shared" si="1610"/>
        <v>Away</v>
      </c>
      <c r="AS1146" t="str">
        <f t="shared" si="1611"/>
        <v>a</v>
      </c>
      <c r="AT1146" t="str">
        <f t="shared" si="1612"/>
        <v>Offensive</v>
      </c>
      <c r="AU1146" t="str">
        <f t="shared" si="1613"/>
        <v/>
      </c>
      <c r="AV1146" t="str">
        <f t="shared" si="1614"/>
        <v/>
      </c>
      <c r="AW1146" t="str" cm="1">
        <f t="array" ref="AW1146">IFERROR(IF(O1146&lt;&gt;"",O1146,IF(OR($S1146="",$T1146=""),"",IF(O1146&lt;&gt;"",O1146,IF($T1146&lt;&gt;"",_xlfn._xlws.FILTER(O:O,($BU:$BU=$BU1146)*($I:$I=$I1146)*($T:$T=$T1146)*($S:$S=_xlfn.MINIFS($S:$S,$T:$T,"="&amp;$T1146)),"")))))&amp;"",IF(O1146="","",""))&amp;""</f>
        <v>OffensivePlay_Zone-PuckRecoveryDumpIn</v>
      </c>
      <c r="AX1146" t="str" cm="1">
        <f t="array" ref="AX1146">IFERROR(IF(P1146&lt;&gt;"",P1146,IF(OR($S1146="",$T1146=""),"",IF($T1146&lt;&gt;"",_xlfn._xlws.FILTER(P:P,($BU:$BU=$BU1146)*($I:$I=$I1146)*($T:$T=$T1146)*($S:$S=_xlfn.MINIFS($S:$S,$T:$T,"="&amp;$T1146)),""))))&amp;"",IF(P1146="","",""))&amp;""</f>
        <v>OffensivePlay_Zone-Forecheck</v>
      </c>
      <c r="AY1146" t="str" cm="1">
        <f t="array" ref="AY1146">IFERROR(IF(Q1146&lt;&gt;"",Q1146,IF(OR($S1146="",$T1146=""),"",IF($T1146&lt;&gt;"",_xlfn._xlws.FILTER(Q:Q,($BU:$BU=$BU1146)*($I:$I=$I1146)*($T:$T=$T1146)*($S:$S=_xlfn.MINIFS($S:$S,$T:$T,"="&amp;$T1146)),""))))&amp;"",IF(Q1146="","",""))&amp;""</f>
        <v>u</v>
      </c>
      <c r="AZ1146" t="str" cm="1">
        <f t="array" ref="AZ1146">IFERROR(IF(R1146&lt;&gt;"",R1146,IF(OR($S1146="",$T1146=""),"",IF($T1146&lt;&gt;"",_xlfn._xlws.FILTER(R:R,($BU:$BU=$BU1146)*($I:$I=$I1146)*($T:$T=$T1146)*($S:$S=_xlfn.MINIFS($S:$S,$T:$T,"="&amp;$T1146)),""))))&amp;"",IF(R1146="","",""))&amp;""</f>
        <v>1</v>
      </c>
      <c r="BA1146" s="6">
        <f t="shared" si="1615"/>
        <v>103</v>
      </c>
      <c r="BB1146">
        <f t="shared" ref="BB1146:BD1146" si="1680">BB1145</f>
        <v>18987</v>
      </c>
      <c r="BC1146" t="str">
        <f t="shared" si="1680"/>
        <v>Velodrome</v>
      </c>
      <c r="BD1146" t="str">
        <f t="shared" si="1680"/>
        <v>Outlaws</v>
      </c>
      <c r="BE1146" t="s">
        <v>13</v>
      </c>
      <c r="BF1146" t="s">
        <v>587</v>
      </c>
      <c r="BI1146" cm="1">
        <f t="array" aca="1" ref="BI1146" ca="1">IFERROR(_xlfn._xlws.FILTER(shifts!A:A,(shifts!B:B=events!AD1146)*(shifts!AG:AG&gt;=events!BK1146)*(shifts!AH:AH&lt;=events!BL1146)),BI1145)</f>
        <v>43</v>
      </c>
      <c r="BJ1146" s="15">
        <f t="shared" si="1617"/>
        <v>0</v>
      </c>
      <c r="BK1146">
        <f t="shared" si="1618"/>
        <v>1061</v>
      </c>
      <c r="BL1146">
        <f t="shared" si="1619"/>
        <v>1061</v>
      </c>
      <c r="BM1146" s="15">
        <f>SUMIFS(BJ$2:BJ1146,K$2:K1146,"=Intermission")+SUMIFS(BJ$2:BJ1146,K$2:K1146,"=Timeout")</f>
        <v>67</v>
      </c>
      <c r="BN1146">
        <f t="shared" si="1620"/>
        <v>1147</v>
      </c>
      <c r="BO1146" s="19">
        <f t="shared" si="1621"/>
        <v>1166</v>
      </c>
      <c r="BP1146">
        <f t="shared" si="1622"/>
        <v>1161</v>
      </c>
      <c r="BQ1146" s="17">
        <f t="shared" si="1623"/>
        <v>1166</v>
      </c>
      <c r="BR1146" t="str">
        <f t="shared" si="1624"/>
        <v>event_team_player_1</v>
      </c>
      <c r="BS1146">
        <f>COUNTIFS(S$3:S1146,"="&amp;S1146,AI$3:AI1146,"="&amp;AI1146)</f>
        <v>1</v>
      </c>
      <c r="BT1146" t="str">
        <f>IFERROR(VLOOKUP(BB1146&amp;BU1146&amp;X1146,game_rosters!U:W,3,FALSE),"")</f>
        <v>P100031</v>
      </c>
      <c r="BU1146" t="str">
        <f t="shared" si="1625"/>
        <v>Outlaws</v>
      </c>
    </row>
    <row r="1147" spans="1:73" x14ac:dyDescent="0.2">
      <c r="A1147" t="str">
        <f t="shared" si="1600"/>
        <v/>
      </c>
      <c r="I1147" s="44">
        <v>84</v>
      </c>
      <c r="O1147" t="s">
        <v>626</v>
      </c>
      <c r="P1147" t="s">
        <v>683</v>
      </c>
      <c r="Q1147" t="s">
        <v>594</v>
      </c>
      <c r="R1147" s="51">
        <v>1</v>
      </c>
      <c r="S1147">
        <v>611</v>
      </c>
      <c r="T1147" t="s">
        <v>756</v>
      </c>
      <c r="X1147">
        <v>84</v>
      </c>
      <c r="AA1147">
        <f t="shared" si="1649"/>
        <v>1611</v>
      </c>
      <c r="AB1147" t="str">
        <f t="shared" si="1650"/>
        <v/>
      </c>
      <c r="AC1147">
        <f t="shared" si="1596"/>
        <v>1611</v>
      </c>
      <c r="AD1147" s="6">
        <v>2</v>
      </c>
      <c r="AE1147" t="s">
        <v>732</v>
      </c>
      <c r="AF1147" t="s">
        <v>902</v>
      </c>
      <c r="AG1147" t="s">
        <v>756</v>
      </c>
      <c r="AH1147" t="s">
        <v>756</v>
      </c>
      <c r="AI1147" t="str">
        <f t="shared" si="1601"/>
        <v>o</v>
      </c>
      <c r="AJ1147" t="str">
        <f t="shared" si="1602"/>
        <v/>
      </c>
      <c r="AK1147" t="str">
        <f t="shared" si="1603"/>
        <v/>
      </c>
      <c r="AL1147" t="str">
        <f t="shared" si="1604"/>
        <v/>
      </c>
      <c r="AM1147" t="str">
        <f t="shared" si="1605"/>
        <v/>
      </c>
      <c r="AN1147" t="str">
        <f t="shared" si="1606"/>
        <v>Away</v>
      </c>
      <c r="AO1147" t="str">
        <f t="shared" si="1607"/>
        <v>a</v>
      </c>
      <c r="AP1147" t="str">
        <f t="shared" si="1608"/>
        <v/>
      </c>
      <c r="AQ1147" t="str">
        <f t="shared" si="1609"/>
        <v/>
      </c>
      <c r="AR1147" t="str">
        <f t="shared" si="1610"/>
        <v>Away</v>
      </c>
      <c r="AS1147" t="str">
        <f t="shared" si="1611"/>
        <v>a</v>
      </c>
      <c r="AT1147" t="str">
        <f t="shared" si="1612"/>
        <v>Defensive</v>
      </c>
      <c r="AU1147" t="str">
        <f t="shared" si="1613"/>
        <v/>
      </c>
      <c r="AV1147" t="str">
        <f t="shared" si="1614"/>
        <v/>
      </c>
      <c r="AW1147" t="str" cm="1">
        <f t="array" ref="AW1147">IFERROR(IF(O1147&lt;&gt;"",O1147,IF(OR($S1147="",$T1147=""),"",IF(O1147&lt;&gt;"",O1147,IF($T1147&lt;&gt;"",_xlfn._xlws.FILTER(O:O,($BU:$BU=$BU1147)*($I:$I=$I1147)*($T:$T=$T1147)*($S:$S=_xlfn.MINIFS($S:$S,$T:$T,"="&amp;$T1147)),"")))))&amp;"",IF(O1147="","",""))&amp;""</f>
        <v>Defensive_PlayPossession-Pressure</v>
      </c>
      <c r="AX1147" t="str" cm="1">
        <f t="array" ref="AX1147">IFERROR(IF(P1147&lt;&gt;"",P1147,IF(OR($S1147="",$T1147=""),"",IF($T1147&lt;&gt;"",_xlfn._xlws.FILTER(P:P,($BU:$BU=$BU1147)*($I:$I=$I1147)*($T:$T=$T1147)*($S:$S=_xlfn.MINIFS($S:$S,$T:$T,"="&amp;$T1147)),""))))&amp;"",IF(P1147="","",""))&amp;""</f>
        <v>Defensive_PlayZone-PuckRetrievalDumpIn</v>
      </c>
      <c r="AY1147" t="str" cm="1">
        <f t="array" ref="AY1147">IFERROR(IF(Q1147&lt;&gt;"",Q1147,IF(OR($S1147="",$T1147=""),"",IF($T1147&lt;&gt;"",_xlfn._xlws.FILTER(Q:Q,($BU:$BU=$BU1147)*($I:$I=$I1147)*($T:$T=$T1147)*($S:$S=_xlfn.MINIFS($S:$S,$T:$T,"="&amp;$T1147)),""))))&amp;"",IF(Q1147="","",""))&amp;""</f>
        <v>u</v>
      </c>
      <c r="AZ1147" t="str" cm="1">
        <f t="array" ref="AZ1147">IFERROR(IF(R1147&lt;&gt;"",R1147,IF(OR($S1147="",$T1147=""),"",IF($T1147&lt;&gt;"",_xlfn._xlws.FILTER(R:R,($BU:$BU=$BU1147)*($I:$I=$I1147)*($T:$T=$T1147)*($S:$S=_xlfn.MINIFS($S:$S,$T:$T,"="&amp;$T1147)),""))))&amp;"",IF(R1147="","",""))&amp;""</f>
        <v>1</v>
      </c>
      <c r="BA1147" s="6">
        <f t="shared" si="1615"/>
        <v>103</v>
      </c>
      <c r="BB1147">
        <f t="shared" ref="BB1147:BD1147" si="1681">BB1146</f>
        <v>18987</v>
      </c>
      <c r="BC1147" t="str">
        <f t="shared" si="1681"/>
        <v>Velodrome</v>
      </c>
      <c r="BD1147" t="str">
        <f t="shared" si="1681"/>
        <v>Outlaws</v>
      </c>
      <c r="BE1147" t="s">
        <v>13</v>
      </c>
      <c r="BF1147" t="s">
        <v>587</v>
      </c>
      <c r="BI1147" cm="1">
        <f t="array" aca="1" ref="BI1147" ca="1">IFERROR(_xlfn._xlws.FILTER(shifts!A:A,(shifts!B:B=events!AD1147)*(shifts!AG:AG&gt;=events!BK1147)*(shifts!AH:AH&lt;=events!BL1147)),BI1146)</f>
        <v>43</v>
      </c>
      <c r="BJ1147" s="15">
        <f t="shared" si="1617"/>
        <v>0</v>
      </c>
      <c r="BK1147">
        <f t="shared" si="1618"/>
        <v>1061</v>
      </c>
      <c r="BL1147">
        <f t="shared" si="1619"/>
        <v>1061</v>
      </c>
      <c r="BM1147" s="15">
        <f>SUMIFS(BJ$2:BJ1147,K$2:K1147,"=Intermission")+SUMIFS(BJ$2:BJ1147,K$2:K1147,"=Timeout")</f>
        <v>67</v>
      </c>
      <c r="BN1147">
        <f t="shared" si="1620"/>
        <v>1147</v>
      </c>
      <c r="BO1147" s="19">
        <f t="shared" si="1621"/>
        <v>1166</v>
      </c>
      <c r="BP1147">
        <f t="shared" si="1622"/>
        <v>1161</v>
      </c>
      <c r="BQ1147" s="17">
        <f t="shared" si="1623"/>
        <v>1166</v>
      </c>
      <c r="BR1147" t="str">
        <f t="shared" si="1624"/>
        <v>opp_team_player_1</v>
      </c>
      <c r="BS1147">
        <f>COUNTIFS(S$3:S1147,"="&amp;S1147,AI$3:AI1147,"="&amp;AI1147)</f>
        <v>1</v>
      </c>
      <c r="BT1147" t="str">
        <f>IFERROR(VLOOKUP(BB1147&amp;BU1147&amp;X1147,game_rosters!U:W,3,FALSE),"")</f>
        <v>P100198</v>
      </c>
      <c r="BU1147" t="str">
        <f t="shared" si="1625"/>
        <v>Velodrome</v>
      </c>
    </row>
    <row r="1148" spans="1:73" x14ac:dyDescent="0.2">
      <c r="A1148">
        <f t="shared" si="1600"/>
        <v>1</v>
      </c>
      <c r="I1148" s="44">
        <v>13</v>
      </c>
      <c r="K1148" t="s">
        <v>7</v>
      </c>
      <c r="L1148" t="s">
        <v>199</v>
      </c>
      <c r="M1148" t="s">
        <v>68</v>
      </c>
      <c r="N1148" t="s">
        <v>594</v>
      </c>
      <c r="R1148" s="51">
        <v>1</v>
      </c>
      <c r="S1148">
        <v>612</v>
      </c>
      <c r="T1148">
        <v>101</v>
      </c>
      <c r="W1148" t="s">
        <v>731</v>
      </c>
      <c r="X1148">
        <v>13</v>
      </c>
      <c r="Z1148">
        <v>1</v>
      </c>
      <c r="AA1148">
        <f t="shared" si="1649"/>
        <v>1612</v>
      </c>
      <c r="AB1148">
        <f t="shared" si="1650"/>
        <v>9101</v>
      </c>
      <c r="AC1148">
        <f t="shared" si="1596"/>
        <v>9101</v>
      </c>
      <c r="AD1148" s="6">
        <v>2</v>
      </c>
      <c r="AE1148" t="s">
        <v>732</v>
      </c>
      <c r="AF1148" t="s">
        <v>749</v>
      </c>
      <c r="AG1148" t="s">
        <v>756</v>
      </c>
      <c r="AH1148" t="s">
        <v>756</v>
      </c>
      <c r="AI1148" t="str">
        <f t="shared" si="1601"/>
        <v>e</v>
      </c>
      <c r="AJ1148" t="str">
        <f t="shared" si="1602"/>
        <v/>
      </c>
      <c r="AK1148" t="str">
        <f t="shared" si="1603"/>
        <v/>
      </c>
      <c r="AL1148" t="str">
        <f t="shared" si="1604"/>
        <v/>
      </c>
      <c r="AM1148" t="str">
        <f t="shared" si="1605"/>
        <v/>
      </c>
      <c r="AN1148" t="str">
        <f t="shared" si="1606"/>
        <v>Away</v>
      </c>
      <c r="AO1148" t="str">
        <f t="shared" si="1607"/>
        <v>a</v>
      </c>
      <c r="AP1148" t="str">
        <f t="shared" si="1608"/>
        <v/>
      </c>
      <c r="AQ1148" t="str">
        <f t="shared" si="1609"/>
        <v/>
      </c>
      <c r="AR1148" t="str">
        <f t="shared" si="1610"/>
        <v>Away</v>
      </c>
      <c r="AS1148" t="str">
        <f t="shared" si="1611"/>
        <v>a</v>
      </c>
      <c r="AT1148" t="str">
        <f t="shared" si="1612"/>
        <v>Offensive</v>
      </c>
      <c r="AU1148" t="str">
        <f t="shared" si="1613"/>
        <v/>
      </c>
      <c r="AV1148" t="str">
        <f t="shared" si="1614"/>
        <v/>
      </c>
      <c r="AW1148" t="str" cm="1">
        <f t="array" ref="AW1148">IFERROR(IF(O1148&lt;&gt;"",O1148,IF(OR($S1148="",$T1148=""),"",IF(O1148&lt;&gt;"",O1148,IF($T1148&lt;&gt;"",_xlfn._xlws.FILTER(O:O,($BU:$BU=$BU1148)*($I:$I=$I1148)*($T:$T=$T1148)*($S:$S=_xlfn.MINIFS($S:$S,$T:$T,"="&amp;$T1148)),"")))))&amp;"",IF(O1148="","",""))&amp;""</f>
        <v/>
      </c>
      <c r="AX1148" t="str" cm="1">
        <f t="array" ref="AX1148">IFERROR(IF(P1148&lt;&gt;"",P1148,IF(OR($S1148="",$T1148=""),"",IF($T1148&lt;&gt;"",_xlfn._xlws.FILTER(P:P,($BU:$BU=$BU1148)*($I:$I=$I1148)*($T:$T=$T1148)*($S:$S=_xlfn.MINIFS($S:$S,$T:$T,"="&amp;$T1148)),""))))&amp;"",IF(P1148="","",""))&amp;""</f>
        <v/>
      </c>
      <c r="AY1148" t="str" cm="1">
        <f t="array" ref="AY1148">IFERROR(IF(Q1148&lt;&gt;"",Q1148,IF(OR($S1148="",$T1148=""),"",IF($T1148&lt;&gt;"",_xlfn._xlws.FILTER(Q:Q,($BU:$BU=$BU1148)*($I:$I=$I1148)*($T:$T=$T1148)*($S:$S=_xlfn.MINIFS($S:$S,$T:$T,"="&amp;$T1148)),""))))&amp;"",IF(Q1148="","",""))&amp;""</f>
        <v/>
      </c>
      <c r="AZ1148" t="str" cm="1">
        <f t="array" ref="AZ1148">IFERROR(IF(R1148&lt;&gt;"",R1148,IF(OR($S1148="",$T1148=""),"",IF($T1148&lt;&gt;"",_xlfn._xlws.FILTER(R:R,($BU:$BU=$BU1148)*($I:$I=$I1148)*($T:$T=$T1148)*($S:$S=_xlfn.MINIFS($S:$S,$T:$T,"="&amp;$T1148)),""))))&amp;"",IF(R1148="","",""))&amp;""</f>
        <v>1</v>
      </c>
      <c r="BA1148" s="6">
        <f t="shared" si="1615"/>
        <v>103</v>
      </c>
      <c r="BB1148">
        <f t="shared" ref="BB1148:BD1148" si="1682">BB1147</f>
        <v>18987</v>
      </c>
      <c r="BC1148" t="str">
        <f t="shared" si="1682"/>
        <v>Velodrome</v>
      </c>
      <c r="BD1148" t="str">
        <f t="shared" si="1682"/>
        <v>Outlaws</v>
      </c>
      <c r="BE1148" t="s">
        <v>7</v>
      </c>
      <c r="BF1148" t="s">
        <v>199</v>
      </c>
      <c r="BI1148" cm="1">
        <f t="array" aca="1" ref="BI1148" ca="1">IFERROR(_xlfn._xlws.FILTER(shifts!A:A,(shifts!B:B=events!AD1148)*(shifts!AG:AG&gt;=events!BK1148)*(shifts!AH:AH&lt;=events!BL1148)),BI1147)</f>
        <v>43</v>
      </c>
      <c r="BJ1148" s="15">
        <f t="shared" si="1617"/>
        <v>0</v>
      </c>
      <c r="BK1148">
        <f t="shared" si="1618"/>
        <v>1059</v>
      </c>
      <c r="BL1148">
        <f t="shared" si="1619"/>
        <v>1059</v>
      </c>
      <c r="BM1148" s="15">
        <f>SUMIFS(BJ$2:BJ1148,K$2:K1148,"=Intermission")+SUMIFS(BJ$2:BJ1148,K$2:K1148,"=Timeout")</f>
        <v>67</v>
      </c>
      <c r="BN1148">
        <f t="shared" si="1620"/>
        <v>1147</v>
      </c>
      <c r="BO1148" s="19">
        <f t="shared" si="1621"/>
        <v>1168</v>
      </c>
      <c r="BP1148">
        <f t="shared" si="1622"/>
        <v>1163</v>
      </c>
      <c r="BQ1148" s="17">
        <f t="shared" si="1623"/>
        <v>1168</v>
      </c>
      <c r="BR1148" t="str">
        <f t="shared" si="1624"/>
        <v>event_team_player_1</v>
      </c>
      <c r="BS1148">
        <f>COUNTIFS(S$3:S1148,"="&amp;S1148,AI$3:AI1148,"="&amp;AI1148)</f>
        <v>1</v>
      </c>
      <c r="BT1148" t="str">
        <f>IFERROR(VLOOKUP(BB1148&amp;BU1148&amp;X1148,game_rosters!U:W,3,FALSE),"")</f>
        <v>P100031</v>
      </c>
      <c r="BU1148" t="str">
        <f t="shared" si="1625"/>
        <v>Outlaws</v>
      </c>
    </row>
    <row r="1149" spans="1:73" x14ac:dyDescent="0.2">
      <c r="A1149" t="str">
        <f t="shared" si="1600"/>
        <v/>
      </c>
      <c r="I1149" s="44">
        <v>68</v>
      </c>
      <c r="S1149">
        <v>612</v>
      </c>
      <c r="T1149">
        <v>101</v>
      </c>
      <c r="X1149">
        <v>68</v>
      </c>
      <c r="Z1149">
        <v>1</v>
      </c>
      <c r="AA1149">
        <f t="shared" si="1649"/>
        <v>1612</v>
      </c>
      <c r="AB1149">
        <f t="shared" si="1650"/>
        <v>9101</v>
      </c>
      <c r="AC1149">
        <f t="shared" si="1596"/>
        <v>9101</v>
      </c>
      <c r="AD1149" s="6">
        <v>2</v>
      </c>
      <c r="AE1149" t="s">
        <v>732</v>
      </c>
      <c r="AF1149" t="s">
        <v>749</v>
      </c>
      <c r="AG1149" t="s">
        <v>756</v>
      </c>
      <c r="AH1149" t="s">
        <v>756</v>
      </c>
      <c r="AI1149" t="str">
        <f t="shared" si="1601"/>
        <v>e</v>
      </c>
      <c r="AJ1149" t="str">
        <f t="shared" si="1602"/>
        <v/>
      </c>
      <c r="AK1149" t="str">
        <f t="shared" si="1603"/>
        <v/>
      </c>
      <c r="AL1149" t="str">
        <f t="shared" si="1604"/>
        <v/>
      </c>
      <c r="AM1149" t="str">
        <f t="shared" si="1605"/>
        <v/>
      </c>
      <c r="AN1149" t="str">
        <f t="shared" si="1606"/>
        <v>Away</v>
      </c>
      <c r="AO1149" t="str">
        <f t="shared" si="1607"/>
        <v>a</v>
      </c>
      <c r="AP1149" t="str">
        <f t="shared" si="1608"/>
        <v/>
      </c>
      <c r="AQ1149" t="str">
        <f t="shared" si="1609"/>
        <v/>
      </c>
      <c r="AR1149" t="str">
        <f t="shared" si="1610"/>
        <v>Away</v>
      </c>
      <c r="AS1149" t="str">
        <f t="shared" si="1611"/>
        <v>a</v>
      </c>
      <c r="AT1149" t="str">
        <f t="shared" si="1612"/>
        <v>Offensive</v>
      </c>
      <c r="AU1149" t="str">
        <f t="shared" si="1613"/>
        <v/>
      </c>
      <c r="AV1149" t="str">
        <f t="shared" si="1614"/>
        <v/>
      </c>
      <c r="AW1149" t="str" cm="1">
        <f t="array" ref="AW1149">IFERROR(IF(O1149&lt;&gt;"",O1149,IF(OR($S1149="",$T1149=""),"",IF(O1149&lt;&gt;"",O1149,IF($T1149&lt;&gt;"",_xlfn._xlws.FILTER(O:O,($BU:$BU=$BU1149)*($I:$I=$I1149)*($T:$T=$T1149)*($S:$S=_xlfn.MINIFS($S:$S,$T:$T,"="&amp;$T1149)),"")))))&amp;"",IF(O1149="","",""))&amp;""</f>
        <v/>
      </c>
      <c r="AX1149" t="str" cm="1">
        <f t="array" ref="AX1149">IFERROR(IF(P1149&lt;&gt;"",P1149,IF(OR($S1149="",$T1149=""),"",IF($T1149&lt;&gt;"",_xlfn._xlws.FILTER(P:P,($BU:$BU=$BU1149)*($I:$I=$I1149)*($T:$T=$T1149)*($S:$S=_xlfn.MINIFS($S:$S,$T:$T,"="&amp;$T1149)),""))))&amp;"",IF(P1149="","",""))&amp;""</f>
        <v/>
      </c>
      <c r="AY1149" t="str" cm="1">
        <f t="array" ref="AY1149">IFERROR(IF(Q1149&lt;&gt;"",Q1149,IF(OR($S1149="",$T1149=""),"",IF($T1149&lt;&gt;"",_xlfn._xlws.FILTER(Q:Q,($BU:$BU=$BU1149)*($I:$I=$I1149)*($T:$T=$T1149)*($S:$S=_xlfn.MINIFS($S:$S,$T:$T,"="&amp;$T1149)),""))))&amp;"",IF(Q1149="","",""))&amp;""</f>
        <v/>
      </c>
      <c r="AZ1149" t="str" cm="1">
        <f t="array" ref="AZ1149">IFERROR(IF(R1149&lt;&gt;"",R1149,IF(OR($S1149="",$T1149=""),"",IF($T1149&lt;&gt;"",_xlfn._xlws.FILTER(R:R,($BU:$BU=$BU1149)*($I:$I=$I1149)*($T:$T=$T1149)*($S:$S=_xlfn.MINIFS($S:$S,$T:$T,"="&amp;$T1149)),""))))&amp;"",IF(R1149="","",""))&amp;""</f>
        <v/>
      </c>
      <c r="BA1149" s="6">
        <f t="shared" si="1615"/>
        <v>103</v>
      </c>
      <c r="BB1149">
        <f t="shared" ref="BB1149:BD1149" si="1683">BB1148</f>
        <v>18987</v>
      </c>
      <c r="BC1149" t="str">
        <f t="shared" si="1683"/>
        <v>Velodrome</v>
      </c>
      <c r="BD1149" t="str">
        <f t="shared" si="1683"/>
        <v>Outlaws</v>
      </c>
      <c r="BE1149" t="s">
        <v>7</v>
      </c>
      <c r="BF1149" t="s">
        <v>199</v>
      </c>
      <c r="BI1149" cm="1">
        <f t="array" aca="1" ref="BI1149" ca="1">IFERROR(_xlfn._xlws.FILTER(shifts!A:A,(shifts!B:B=events!AD1149)*(shifts!AG:AG&gt;=events!BK1149)*(shifts!AH:AH&lt;=events!BL1149)),BI1148)</f>
        <v>43</v>
      </c>
      <c r="BJ1149" s="15">
        <f t="shared" si="1617"/>
        <v>0</v>
      </c>
      <c r="BK1149">
        <f t="shared" si="1618"/>
        <v>1059</v>
      </c>
      <c r="BL1149">
        <f t="shared" si="1619"/>
        <v>1059</v>
      </c>
      <c r="BM1149" s="15">
        <f>SUMIFS(BJ$2:BJ1149,K$2:K1149,"=Intermission")+SUMIFS(BJ$2:BJ1149,K$2:K1149,"=Timeout")</f>
        <v>67</v>
      </c>
      <c r="BN1149">
        <f t="shared" si="1620"/>
        <v>1147</v>
      </c>
      <c r="BO1149" s="19">
        <f t="shared" si="1621"/>
        <v>1168</v>
      </c>
      <c r="BP1149">
        <f t="shared" si="1622"/>
        <v>1163</v>
      </c>
      <c r="BQ1149" s="17">
        <f t="shared" si="1623"/>
        <v>1168</v>
      </c>
      <c r="BR1149" t="str">
        <f t="shared" si="1624"/>
        <v>event_team_player_2</v>
      </c>
      <c r="BS1149">
        <f>COUNTIFS(S$3:S1149,"="&amp;S1149,AI$3:AI1149,"="&amp;AI1149)</f>
        <v>2</v>
      </c>
      <c r="BT1149" t="str">
        <f>IFERROR(VLOOKUP(BB1149&amp;BU1149&amp;X1149,game_rosters!U:W,3,FALSE),"")</f>
        <v>P100128</v>
      </c>
      <c r="BU1149" t="str">
        <f t="shared" si="1625"/>
        <v>Outlaws</v>
      </c>
    </row>
    <row r="1150" spans="1:73" x14ac:dyDescent="0.2">
      <c r="A1150" t="str">
        <f t="shared" si="1600"/>
        <v/>
      </c>
      <c r="I1150" s="44">
        <v>84</v>
      </c>
      <c r="O1150" t="s">
        <v>670</v>
      </c>
      <c r="R1150" s="51">
        <v>1</v>
      </c>
      <c r="S1150">
        <v>612</v>
      </c>
      <c r="T1150">
        <v>101</v>
      </c>
      <c r="X1150">
        <v>84</v>
      </c>
      <c r="AA1150">
        <f t="shared" si="1649"/>
        <v>1612</v>
      </c>
      <c r="AB1150">
        <f t="shared" si="1650"/>
        <v>9101</v>
      </c>
      <c r="AC1150">
        <f t="shared" si="1596"/>
        <v>9101</v>
      </c>
      <c r="AD1150" s="6">
        <v>2</v>
      </c>
      <c r="AE1150" t="s">
        <v>732</v>
      </c>
      <c r="AF1150" t="s">
        <v>749</v>
      </c>
      <c r="AG1150" t="s">
        <v>756</v>
      </c>
      <c r="AH1150" t="s">
        <v>756</v>
      </c>
      <c r="AI1150" t="str">
        <f t="shared" si="1601"/>
        <v>o</v>
      </c>
      <c r="AJ1150" t="str">
        <f t="shared" si="1602"/>
        <v/>
      </c>
      <c r="AK1150" t="str">
        <f t="shared" si="1603"/>
        <v/>
      </c>
      <c r="AL1150" t="str">
        <f t="shared" si="1604"/>
        <v/>
      </c>
      <c r="AM1150" t="str">
        <f t="shared" si="1605"/>
        <v/>
      </c>
      <c r="AN1150" t="str">
        <f t="shared" si="1606"/>
        <v>Away</v>
      </c>
      <c r="AO1150" t="str">
        <f t="shared" si="1607"/>
        <v>a</v>
      </c>
      <c r="AP1150" t="str">
        <f t="shared" si="1608"/>
        <v/>
      </c>
      <c r="AQ1150" t="str">
        <f t="shared" si="1609"/>
        <v/>
      </c>
      <c r="AR1150" t="str">
        <f t="shared" si="1610"/>
        <v>Away</v>
      </c>
      <c r="AS1150" t="str">
        <f t="shared" si="1611"/>
        <v>a</v>
      </c>
      <c r="AT1150" t="str">
        <f t="shared" si="1612"/>
        <v>Defensive</v>
      </c>
      <c r="AU1150" t="str">
        <f t="shared" si="1613"/>
        <v/>
      </c>
      <c r="AV1150" t="str">
        <f t="shared" si="1614"/>
        <v/>
      </c>
      <c r="AW1150" t="str" cm="1">
        <f t="array" ref="AW1150">IFERROR(IF(O1150&lt;&gt;"",O1150,IF(OR($S1150="",$T1150=""),"",IF(O1150&lt;&gt;"",O1150,IF($T1150&lt;&gt;"",_xlfn._xlws.FILTER(O:O,($BU:$BU=$BU1150)*($I:$I=$I1150)*($T:$T=$T1150)*($S:$S=_xlfn.MINIFS($S:$S,$T:$T,"="&amp;$T1150)),"")))))&amp;"",IF(O1150="","",""))&amp;""</f>
        <v>Defensive_PlayPossession-ManOnMan</v>
      </c>
      <c r="AX1150" t="str" cm="1">
        <f t="array" ref="AX1150">IFERROR(IF(P1150&lt;&gt;"",P1150,IF(OR($S1150="",$T1150=""),"",IF($T1150&lt;&gt;"",_xlfn._xlws.FILTER(P:P,($BU:$BU=$BU1150)*($I:$I=$I1150)*($T:$T=$T1150)*($S:$S=_xlfn.MINIFS($S:$S,$T:$T,"="&amp;$T1150)),""))))&amp;"",IF(P1150="","",""))&amp;""</f>
        <v/>
      </c>
      <c r="AY1150" t="str" cm="1">
        <f t="array" ref="AY1150">IFERROR(IF(Q1150&lt;&gt;"",Q1150,IF(OR($S1150="",$T1150=""),"",IF($T1150&lt;&gt;"",_xlfn._xlws.FILTER(Q:Q,($BU:$BU=$BU1150)*($I:$I=$I1150)*($T:$T=$T1150)*($S:$S=_xlfn.MINIFS($S:$S,$T:$T,"="&amp;$T1150)),""))))&amp;"",IF(Q1150="","",""))&amp;""</f>
        <v/>
      </c>
      <c r="AZ1150" t="str" cm="1">
        <f t="array" ref="AZ1150">IFERROR(IF(R1150&lt;&gt;"",R1150,IF(OR($S1150="",$T1150=""),"",IF($T1150&lt;&gt;"",_xlfn._xlws.FILTER(R:R,($BU:$BU=$BU1150)*($I:$I=$I1150)*($T:$T=$T1150)*($S:$S=_xlfn.MINIFS($S:$S,$T:$T,"="&amp;$T1150)),""))))&amp;"",IF(R1150="","",""))&amp;""</f>
        <v>1</v>
      </c>
      <c r="BA1150" s="6">
        <f t="shared" si="1615"/>
        <v>103</v>
      </c>
      <c r="BB1150">
        <f t="shared" ref="BB1150:BD1150" si="1684">BB1149</f>
        <v>18987</v>
      </c>
      <c r="BC1150" t="str">
        <f t="shared" si="1684"/>
        <v>Velodrome</v>
      </c>
      <c r="BD1150" t="str">
        <f t="shared" si="1684"/>
        <v>Outlaws</v>
      </c>
      <c r="BE1150" t="s">
        <v>7</v>
      </c>
      <c r="BF1150" t="s">
        <v>199</v>
      </c>
      <c r="BI1150" cm="1">
        <f t="array" aca="1" ref="BI1150" ca="1">IFERROR(_xlfn._xlws.FILTER(shifts!A:A,(shifts!B:B=events!AD1150)*(shifts!AG:AG&gt;=events!BK1150)*(shifts!AH:AH&lt;=events!BL1150)),BI1149)</f>
        <v>43</v>
      </c>
      <c r="BJ1150" s="15">
        <f t="shared" si="1617"/>
        <v>0</v>
      </c>
      <c r="BK1150">
        <f t="shared" si="1618"/>
        <v>1059</v>
      </c>
      <c r="BL1150">
        <f t="shared" si="1619"/>
        <v>1059</v>
      </c>
      <c r="BM1150" s="15">
        <f>SUMIFS(BJ$2:BJ1150,K$2:K1150,"=Intermission")+SUMIFS(BJ$2:BJ1150,K$2:K1150,"=Timeout")</f>
        <v>67</v>
      </c>
      <c r="BN1150">
        <f t="shared" si="1620"/>
        <v>1147</v>
      </c>
      <c r="BO1150" s="19">
        <f t="shared" si="1621"/>
        <v>1168</v>
      </c>
      <c r="BP1150">
        <f t="shared" si="1622"/>
        <v>1163</v>
      </c>
      <c r="BQ1150" s="17">
        <f t="shared" si="1623"/>
        <v>1168</v>
      </c>
      <c r="BR1150" t="str">
        <f t="shared" si="1624"/>
        <v>opp_team_player_1</v>
      </c>
      <c r="BS1150">
        <f>COUNTIFS(S$3:S1150,"="&amp;S1150,AI$3:AI1150,"="&amp;AI1150)</f>
        <v>1</v>
      </c>
      <c r="BT1150" t="str">
        <f>IFERROR(VLOOKUP(BB1150&amp;BU1150&amp;X1150,game_rosters!U:W,3,FALSE),"")</f>
        <v>P100198</v>
      </c>
      <c r="BU1150" t="str">
        <f t="shared" si="1625"/>
        <v>Velodrome</v>
      </c>
    </row>
    <row r="1151" spans="1:73" x14ac:dyDescent="0.2">
      <c r="A1151" t="str">
        <f t="shared" si="1600"/>
        <v/>
      </c>
      <c r="I1151" s="44">
        <v>14</v>
      </c>
      <c r="O1151" t="s">
        <v>602</v>
      </c>
      <c r="R1151" s="51">
        <v>1</v>
      </c>
      <c r="S1151">
        <v>612</v>
      </c>
      <c r="T1151">
        <v>101</v>
      </c>
      <c r="X1151">
        <v>14</v>
      </c>
      <c r="AA1151">
        <f t="shared" si="1649"/>
        <v>1612</v>
      </c>
      <c r="AB1151">
        <f t="shared" si="1650"/>
        <v>9101</v>
      </c>
      <c r="AC1151">
        <f t="shared" si="1596"/>
        <v>9101</v>
      </c>
      <c r="AD1151" s="6">
        <v>2</v>
      </c>
      <c r="AE1151" t="s">
        <v>732</v>
      </c>
      <c r="AF1151" t="s">
        <v>749</v>
      </c>
      <c r="AG1151" t="s">
        <v>756</v>
      </c>
      <c r="AH1151" t="s">
        <v>756</v>
      </c>
      <c r="AI1151" t="str">
        <f t="shared" si="1601"/>
        <v>o</v>
      </c>
      <c r="AJ1151" t="str">
        <f t="shared" si="1602"/>
        <v/>
      </c>
      <c r="AK1151" t="str">
        <f t="shared" si="1603"/>
        <v/>
      </c>
      <c r="AL1151" t="str">
        <f t="shared" si="1604"/>
        <v/>
      </c>
      <c r="AM1151" t="str">
        <f t="shared" si="1605"/>
        <v/>
      </c>
      <c r="AN1151" t="str">
        <f t="shared" si="1606"/>
        <v>Away</v>
      </c>
      <c r="AO1151" t="str">
        <f t="shared" si="1607"/>
        <v>a</v>
      </c>
      <c r="AP1151" t="str">
        <f t="shared" si="1608"/>
        <v/>
      </c>
      <c r="AQ1151" t="str">
        <f t="shared" si="1609"/>
        <v/>
      </c>
      <c r="AR1151" t="str">
        <f t="shared" si="1610"/>
        <v>Away</v>
      </c>
      <c r="AS1151" t="str">
        <f t="shared" si="1611"/>
        <v>a</v>
      </c>
      <c r="AT1151" t="str">
        <f t="shared" si="1612"/>
        <v>Defensive</v>
      </c>
      <c r="AU1151" t="str">
        <f t="shared" si="1613"/>
        <v/>
      </c>
      <c r="AV1151" t="str">
        <f t="shared" si="1614"/>
        <v/>
      </c>
      <c r="AW1151" t="str" cm="1">
        <f t="array" ref="AW1151">IFERROR(IF(O1151&lt;&gt;"",O1151,IF(OR($S1151="",$T1151=""),"",IF(O1151&lt;&gt;"",O1151,IF($T1151&lt;&gt;"",_xlfn._xlws.FILTER(O:O,($BU:$BU=$BU1151)*($I:$I=$I1151)*($T:$T=$T1151)*($S:$S=_xlfn.MINIFS($S:$S,$T:$T,"="&amp;$T1151)),"")))))&amp;"",IF(O1151="","",""))&amp;""</f>
        <v>Defensive_PlayPossession-StickCheck</v>
      </c>
      <c r="AX1151" t="str" cm="1">
        <f t="array" ref="AX1151">IFERROR(IF(P1151&lt;&gt;"",P1151,IF(OR($S1151="",$T1151=""),"",IF($T1151&lt;&gt;"",_xlfn._xlws.FILTER(P:P,($BU:$BU=$BU1151)*($I:$I=$I1151)*($T:$T=$T1151)*($S:$S=_xlfn.MINIFS($S:$S,$T:$T,"="&amp;$T1151)),""))))&amp;"",IF(P1151="","",""))&amp;""</f>
        <v/>
      </c>
      <c r="AY1151" t="str" cm="1">
        <f t="array" ref="AY1151">IFERROR(IF(Q1151&lt;&gt;"",Q1151,IF(OR($S1151="",$T1151=""),"",IF($T1151&lt;&gt;"",_xlfn._xlws.FILTER(Q:Q,($BU:$BU=$BU1151)*($I:$I=$I1151)*($T:$T=$T1151)*($S:$S=_xlfn.MINIFS($S:$S,$T:$T,"="&amp;$T1151)),""))))&amp;"",IF(Q1151="","",""))&amp;""</f>
        <v/>
      </c>
      <c r="AZ1151" t="str" cm="1">
        <f t="array" ref="AZ1151">IFERROR(IF(R1151&lt;&gt;"",R1151,IF(OR($S1151="",$T1151=""),"",IF($T1151&lt;&gt;"",_xlfn._xlws.FILTER(R:R,($BU:$BU=$BU1151)*($I:$I=$I1151)*($T:$T=$T1151)*($S:$S=_xlfn.MINIFS($S:$S,$T:$T,"="&amp;$T1151)),""))))&amp;"",IF(R1151="","",""))&amp;""</f>
        <v>1</v>
      </c>
      <c r="BA1151" s="6">
        <f t="shared" si="1615"/>
        <v>103</v>
      </c>
      <c r="BB1151">
        <f t="shared" ref="BB1151:BD1151" si="1685">BB1150</f>
        <v>18987</v>
      </c>
      <c r="BC1151" t="str">
        <f t="shared" si="1685"/>
        <v>Velodrome</v>
      </c>
      <c r="BD1151" t="str">
        <f t="shared" si="1685"/>
        <v>Outlaws</v>
      </c>
      <c r="BE1151" t="s">
        <v>7</v>
      </c>
      <c r="BF1151" t="s">
        <v>199</v>
      </c>
      <c r="BI1151" cm="1">
        <f t="array" aca="1" ref="BI1151" ca="1">IFERROR(_xlfn._xlws.FILTER(shifts!A:A,(shifts!B:B=events!AD1151)*(shifts!AG:AG&gt;=events!BK1151)*(shifts!AH:AH&lt;=events!BL1151)),BI1150)</f>
        <v>43</v>
      </c>
      <c r="BJ1151" s="15">
        <f t="shared" si="1617"/>
        <v>0</v>
      </c>
      <c r="BK1151">
        <f t="shared" si="1618"/>
        <v>1059</v>
      </c>
      <c r="BL1151">
        <f t="shared" si="1619"/>
        <v>1059</v>
      </c>
      <c r="BM1151" s="15">
        <f>SUMIFS(BJ$2:BJ1151,K$2:K1151,"=Intermission")+SUMIFS(BJ$2:BJ1151,K$2:K1151,"=Timeout")</f>
        <v>67</v>
      </c>
      <c r="BN1151">
        <f t="shared" si="1620"/>
        <v>1147</v>
      </c>
      <c r="BO1151" s="19">
        <f t="shared" si="1621"/>
        <v>1168</v>
      </c>
      <c r="BP1151">
        <f t="shared" si="1622"/>
        <v>1163</v>
      </c>
      <c r="BQ1151" s="17">
        <f t="shared" si="1623"/>
        <v>1168</v>
      </c>
      <c r="BR1151" t="str">
        <f t="shared" si="1624"/>
        <v>opp_team_player_2</v>
      </c>
      <c r="BS1151">
        <f>COUNTIFS(S$3:S1151,"="&amp;S1151,AI$3:AI1151,"="&amp;AI1151)</f>
        <v>2</v>
      </c>
      <c r="BT1151" t="str">
        <f>IFERROR(VLOOKUP(BB1151&amp;BU1151&amp;X1151,game_rosters!U:W,3,FALSE),"")</f>
        <v>P100132</v>
      </c>
      <c r="BU1151" t="str">
        <f t="shared" si="1625"/>
        <v>Velodrome</v>
      </c>
    </row>
    <row r="1152" spans="1:73" x14ac:dyDescent="0.2">
      <c r="A1152" t="str">
        <f t="shared" si="1600"/>
        <v/>
      </c>
      <c r="I1152" s="44">
        <v>70</v>
      </c>
      <c r="O1152" t="s">
        <v>606</v>
      </c>
      <c r="Q1152" t="s">
        <v>595</v>
      </c>
      <c r="S1152">
        <v>612</v>
      </c>
      <c r="T1152">
        <v>101</v>
      </c>
      <c r="X1152">
        <v>70</v>
      </c>
      <c r="AA1152">
        <f t="shared" si="1649"/>
        <v>1612</v>
      </c>
      <c r="AB1152">
        <f t="shared" si="1650"/>
        <v>9101</v>
      </c>
      <c r="AC1152">
        <f t="shared" si="1596"/>
        <v>9101</v>
      </c>
      <c r="AD1152" s="6">
        <v>2</v>
      </c>
      <c r="AE1152" t="s">
        <v>732</v>
      </c>
      <c r="AF1152" t="s">
        <v>749</v>
      </c>
      <c r="AG1152" t="s">
        <v>756</v>
      </c>
      <c r="AH1152" t="s">
        <v>756</v>
      </c>
      <c r="AI1152" t="str">
        <f t="shared" si="1601"/>
        <v>o</v>
      </c>
      <c r="AJ1152" t="str">
        <f t="shared" si="1602"/>
        <v/>
      </c>
      <c r="AK1152" t="str">
        <f t="shared" si="1603"/>
        <v/>
      </c>
      <c r="AL1152" t="str">
        <f t="shared" si="1604"/>
        <v/>
      </c>
      <c r="AM1152" t="str">
        <f t="shared" si="1605"/>
        <v/>
      </c>
      <c r="AN1152" t="str">
        <f t="shared" si="1606"/>
        <v>Away</v>
      </c>
      <c r="AO1152" t="str">
        <f t="shared" si="1607"/>
        <v>a</v>
      </c>
      <c r="AP1152" t="str">
        <f t="shared" si="1608"/>
        <v/>
      </c>
      <c r="AQ1152" t="str">
        <f t="shared" si="1609"/>
        <v/>
      </c>
      <c r="AR1152" t="str">
        <f t="shared" si="1610"/>
        <v>Away</v>
      </c>
      <c r="AS1152" t="str">
        <f t="shared" si="1611"/>
        <v>a</v>
      </c>
      <c r="AT1152" t="str">
        <f t="shared" si="1612"/>
        <v>Defensive</v>
      </c>
      <c r="AU1152" t="str">
        <f t="shared" si="1613"/>
        <v/>
      </c>
      <c r="AV1152" t="str">
        <f t="shared" si="1614"/>
        <v/>
      </c>
      <c r="AW1152" t="str" cm="1">
        <f t="array" ref="AW1152">IFERROR(IF(O1152&lt;&gt;"",O1152,IF(OR($S1152="",$T1152=""),"",IF(O1152&lt;&gt;"",O1152,IF($T1152&lt;&gt;"",_xlfn._xlws.FILTER(O:O,($BU:$BU=$BU1152)*($I:$I=$I1152)*($T:$T=$T1152)*($S:$S=_xlfn.MINIFS($S:$S,$T:$T,"="&amp;$T1152)),"")))))&amp;"",IF(O1152="","",""))&amp;""</f>
        <v>Defensive_PlayPass-PassIntercepted</v>
      </c>
      <c r="AX1152" t="str" cm="1">
        <f t="array" ref="AX1152">IFERROR(IF(P1152&lt;&gt;"",P1152,IF(OR($S1152="",$T1152=""),"",IF($T1152&lt;&gt;"",_xlfn._xlws.FILTER(P:P,($BU:$BU=$BU1152)*($I:$I=$I1152)*($T:$T=$T1152)*($S:$S=_xlfn.MINIFS($S:$S,$T:$T,"="&amp;$T1152)),""))))&amp;"",IF(P1152="","",""))&amp;""</f>
        <v/>
      </c>
      <c r="AY1152" t="str" cm="1">
        <f t="array" ref="AY1152">IFERROR(IF(Q1152&lt;&gt;"",Q1152,IF(OR($S1152="",$T1152=""),"",IF($T1152&lt;&gt;"",_xlfn._xlws.FILTER(Q:Q,($BU:$BU=$BU1152)*($I:$I=$I1152)*($T:$T=$T1152)*($S:$S=_xlfn.MINIFS($S:$S,$T:$T,"="&amp;$T1152)),""))))&amp;"",IF(Q1152="","",""))&amp;""</f>
        <v>s</v>
      </c>
      <c r="AZ1152" t="str" cm="1">
        <f t="array" ref="AZ1152">IFERROR(IF(R1152&lt;&gt;"",R1152,IF(OR($S1152="",$T1152=""),"",IF($T1152&lt;&gt;"",_xlfn._xlws.FILTER(R:R,($BU:$BU=$BU1152)*($I:$I=$I1152)*($T:$T=$T1152)*($S:$S=_xlfn.MINIFS($S:$S,$T:$T,"="&amp;$T1152)),""))))&amp;"",IF(R1152="","",""))&amp;""</f>
        <v/>
      </c>
      <c r="BA1152" s="6">
        <f t="shared" si="1615"/>
        <v>103</v>
      </c>
      <c r="BB1152">
        <f t="shared" ref="BB1152:BD1152" si="1686">BB1151</f>
        <v>18987</v>
      </c>
      <c r="BC1152" t="str">
        <f t="shared" si="1686"/>
        <v>Velodrome</v>
      </c>
      <c r="BD1152" t="str">
        <f t="shared" si="1686"/>
        <v>Outlaws</v>
      </c>
      <c r="BE1152" t="s">
        <v>7</v>
      </c>
      <c r="BF1152" t="s">
        <v>199</v>
      </c>
      <c r="BI1152" cm="1">
        <f t="array" aca="1" ref="BI1152" ca="1">IFERROR(_xlfn._xlws.FILTER(shifts!A:A,(shifts!B:B=events!AD1152)*(shifts!AG:AG&gt;=events!BK1152)*(shifts!AH:AH&lt;=events!BL1152)),BI1151)</f>
        <v>43</v>
      </c>
      <c r="BJ1152" s="15">
        <f t="shared" si="1617"/>
        <v>0</v>
      </c>
      <c r="BK1152">
        <f t="shared" si="1618"/>
        <v>1059</v>
      </c>
      <c r="BL1152">
        <f t="shared" si="1619"/>
        <v>1059</v>
      </c>
      <c r="BM1152" s="15">
        <f>SUMIFS(BJ$2:BJ1152,K$2:K1152,"=Intermission")+SUMIFS(BJ$2:BJ1152,K$2:K1152,"=Timeout")</f>
        <v>67</v>
      </c>
      <c r="BN1152">
        <f t="shared" si="1620"/>
        <v>1147</v>
      </c>
      <c r="BO1152" s="19">
        <f t="shared" si="1621"/>
        <v>1168</v>
      </c>
      <c r="BP1152">
        <f t="shared" si="1622"/>
        <v>1163</v>
      </c>
      <c r="BQ1152" s="17">
        <f t="shared" si="1623"/>
        <v>1168</v>
      </c>
      <c r="BR1152" t="str">
        <f t="shared" si="1624"/>
        <v>opp_team_player_3</v>
      </c>
      <c r="BS1152">
        <f>COUNTIFS(S$3:S1152,"="&amp;S1152,AI$3:AI1152,"="&amp;AI1152)</f>
        <v>3</v>
      </c>
      <c r="BT1152" t="str">
        <f>IFERROR(VLOOKUP(BB1152&amp;BU1152&amp;X1152,game_rosters!U:W,3,FALSE),"")</f>
        <v>P100001</v>
      </c>
      <c r="BU1152" t="str">
        <f t="shared" si="1625"/>
        <v>Velodrome</v>
      </c>
    </row>
    <row r="1153" spans="1:73" x14ac:dyDescent="0.2">
      <c r="A1153">
        <f t="shared" si="1600"/>
        <v>1</v>
      </c>
      <c r="I1153" s="44">
        <v>13</v>
      </c>
      <c r="K1153" t="s">
        <v>9</v>
      </c>
      <c r="L1153" t="s">
        <v>173</v>
      </c>
      <c r="M1153" t="s">
        <v>73</v>
      </c>
      <c r="R1153" s="51">
        <v>1</v>
      </c>
      <c r="S1153">
        <v>613</v>
      </c>
      <c r="T1153">
        <v>101</v>
      </c>
      <c r="W1153" t="s">
        <v>731</v>
      </c>
      <c r="X1153">
        <v>13</v>
      </c>
      <c r="Z1153">
        <v>1</v>
      </c>
      <c r="AA1153">
        <f t="shared" si="1649"/>
        <v>1613</v>
      </c>
      <c r="AB1153">
        <f t="shared" si="1650"/>
        <v>9101</v>
      </c>
      <c r="AC1153">
        <f t="shared" si="1596"/>
        <v>9101</v>
      </c>
      <c r="AD1153" s="6">
        <v>2</v>
      </c>
      <c r="AE1153" t="s">
        <v>732</v>
      </c>
      <c r="AF1153" t="s">
        <v>749</v>
      </c>
      <c r="AG1153" t="s">
        <v>756</v>
      </c>
      <c r="AH1153" t="s">
        <v>756</v>
      </c>
      <c r="AI1153" t="str">
        <f t="shared" si="1601"/>
        <v>e</v>
      </c>
      <c r="AJ1153" t="str">
        <f t="shared" si="1602"/>
        <v/>
      </c>
      <c r="AK1153" t="str">
        <f t="shared" si="1603"/>
        <v/>
      </c>
      <c r="AL1153" t="str">
        <f t="shared" si="1604"/>
        <v/>
      </c>
      <c r="AM1153" t="str">
        <f t="shared" si="1605"/>
        <v/>
      </c>
      <c r="AN1153" t="str">
        <f t="shared" si="1606"/>
        <v>Away</v>
      </c>
      <c r="AO1153" t="str">
        <f t="shared" si="1607"/>
        <v>a</v>
      </c>
      <c r="AP1153" t="str">
        <f t="shared" si="1608"/>
        <v/>
      </c>
      <c r="AQ1153" t="str">
        <f t="shared" si="1609"/>
        <v/>
      </c>
      <c r="AR1153" t="str">
        <f t="shared" si="1610"/>
        <v>Away</v>
      </c>
      <c r="AS1153" t="str">
        <f t="shared" si="1611"/>
        <v>a</v>
      </c>
      <c r="AT1153" t="str">
        <f t="shared" si="1612"/>
        <v>Offensive</v>
      </c>
      <c r="AU1153" t="str">
        <f t="shared" si="1613"/>
        <v/>
      </c>
      <c r="AV1153" t="str">
        <f t="shared" si="1614"/>
        <v/>
      </c>
      <c r="AW1153" t="str" cm="1">
        <f t="array" ref="AW1153">IFERROR(IF(O1153&lt;&gt;"",O1153,IF(OR($S1153="",$T1153=""),"",IF(O1153&lt;&gt;"",O1153,IF($T1153&lt;&gt;"",_xlfn._xlws.FILTER(O:O,($BU:$BU=$BU1153)*($I:$I=$I1153)*($T:$T=$T1153)*($S:$S=_xlfn.MINIFS($S:$S,$T:$T,"="&amp;$T1153)),"")))))&amp;"",IF(O1153="","",""))&amp;""</f>
        <v/>
      </c>
      <c r="AX1153" t="str" cm="1">
        <f t="array" ref="AX1153">IFERROR(IF(P1153&lt;&gt;"",P1153,IF(OR($S1153="",$T1153=""),"",IF($T1153&lt;&gt;"",_xlfn._xlws.FILTER(P:P,($BU:$BU=$BU1153)*($I:$I=$I1153)*($T:$T=$T1153)*($S:$S=_xlfn.MINIFS($S:$S,$T:$T,"="&amp;$T1153)),""))))&amp;"",IF(P1153="","",""))&amp;""</f>
        <v/>
      </c>
      <c r="AY1153" t="str" cm="1">
        <f t="array" ref="AY1153">IFERROR(IF(Q1153&lt;&gt;"",Q1153,IF(OR($S1153="",$T1153=""),"",IF($T1153&lt;&gt;"",_xlfn._xlws.FILTER(Q:Q,($BU:$BU=$BU1153)*($I:$I=$I1153)*($T:$T=$T1153)*($S:$S=_xlfn.MINIFS($S:$S,$T:$T,"="&amp;$T1153)),""))))&amp;"",IF(Q1153="","",""))&amp;""</f>
        <v/>
      </c>
      <c r="AZ1153" t="str" cm="1">
        <f t="array" ref="AZ1153">IFERROR(IF(R1153&lt;&gt;"",R1153,IF(OR($S1153="",$T1153=""),"",IF($T1153&lt;&gt;"",_xlfn._xlws.FILTER(R:R,($BU:$BU=$BU1153)*($I:$I=$I1153)*($T:$T=$T1153)*($S:$S=_xlfn.MINIFS($S:$S,$T:$T,"="&amp;$T1153)),""))))&amp;"",IF(R1153="","",""))&amp;""</f>
        <v>1</v>
      </c>
      <c r="BA1153" s="6">
        <f t="shared" si="1615"/>
        <v>103</v>
      </c>
      <c r="BB1153">
        <f t="shared" ref="BB1153:BD1153" si="1687">BB1152</f>
        <v>18987</v>
      </c>
      <c r="BC1153" t="str">
        <f t="shared" si="1687"/>
        <v>Velodrome</v>
      </c>
      <c r="BD1153" t="str">
        <f t="shared" si="1687"/>
        <v>Outlaws</v>
      </c>
      <c r="BE1153" t="s">
        <v>9</v>
      </c>
      <c r="BF1153" t="s">
        <v>173</v>
      </c>
      <c r="BI1153" cm="1">
        <f t="array" aca="1" ref="BI1153" ca="1">IFERROR(_xlfn._xlws.FILTER(shifts!A:A,(shifts!B:B=events!AD1153)*(shifts!AG:AG&gt;=events!BK1153)*(shifts!AH:AH&lt;=events!BL1153)),BI1152)</f>
        <v>43</v>
      </c>
      <c r="BJ1153" s="15">
        <f t="shared" si="1617"/>
        <v>0</v>
      </c>
      <c r="BK1153">
        <f t="shared" si="1618"/>
        <v>1059</v>
      </c>
      <c r="BL1153">
        <f t="shared" si="1619"/>
        <v>1059</v>
      </c>
      <c r="BM1153" s="15">
        <f>SUMIFS(BJ$2:BJ1153,K$2:K1153,"=Intermission")+SUMIFS(BJ$2:BJ1153,K$2:K1153,"=Timeout")</f>
        <v>67</v>
      </c>
      <c r="BN1153">
        <f t="shared" si="1620"/>
        <v>1147</v>
      </c>
      <c r="BO1153" s="19">
        <f t="shared" si="1621"/>
        <v>1168</v>
      </c>
      <c r="BP1153">
        <f t="shared" si="1622"/>
        <v>1163</v>
      </c>
      <c r="BQ1153" s="17">
        <f t="shared" si="1623"/>
        <v>1168</v>
      </c>
      <c r="BR1153" t="str">
        <f t="shared" si="1624"/>
        <v>event_team_player_1</v>
      </c>
      <c r="BS1153">
        <f>COUNTIFS(S$3:S1153,"="&amp;S1153,AI$3:AI1153,"="&amp;AI1153)</f>
        <v>1</v>
      </c>
      <c r="BT1153" t="str">
        <f>IFERROR(VLOOKUP(BB1153&amp;BU1153&amp;X1153,game_rosters!U:W,3,FALSE),"")</f>
        <v>P100031</v>
      </c>
      <c r="BU1153" t="str">
        <f t="shared" si="1625"/>
        <v>Outlaws</v>
      </c>
    </row>
    <row r="1154" spans="1:73" x14ac:dyDescent="0.2">
      <c r="A1154" t="str">
        <f t="shared" si="1600"/>
        <v/>
      </c>
      <c r="I1154" s="44">
        <v>68</v>
      </c>
      <c r="S1154">
        <v>613</v>
      </c>
      <c r="T1154">
        <v>101</v>
      </c>
      <c r="X1154">
        <v>68</v>
      </c>
      <c r="Z1154">
        <v>1</v>
      </c>
      <c r="AA1154">
        <f t="shared" si="1649"/>
        <v>1613</v>
      </c>
      <c r="AB1154">
        <f t="shared" si="1650"/>
        <v>9101</v>
      </c>
      <c r="AC1154">
        <f t="shared" ref="AC1154:AC1217" si="1688">IF(AB1154&lt;&gt;"",AB1154,S1154+1000)</f>
        <v>9101</v>
      </c>
      <c r="AD1154" s="6">
        <v>2</v>
      </c>
      <c r="AE1154" t="s">
        <v>732</v>
      </c>
      <c r="AF1154" t="s">
        <v>749</v>
      </c>
      <c r="AG1154" t="s">
        <v>756</v>
      </c>
      <c r="AH1154" t="s">
        <v>756</v>
      </c>
      <c r="AI1154" t="str">
        <f t="shared" si="1601"/>
        <v>e</v>
      </c>
      <c r="AJ1154" t="str">
        <f t="shared" si="1602"/>
        <v/>
      </c>
      <c r="AK1154" t="str">
        <f t="shared" si="1603"/>
        <v/>
      </c>
      <c r="AL1154" t="str">
        <f t="shared" si="1604"/>
        <v/>
      </c>
      <c r="AM1154" t="str">
        <f t="shared" si="1605"/>
        <v/>
      </c>
      <c r="AN1154" t="str">
        <f t="shared" si="1606"/>
        <v>Away</v>
      </c>
      <c r="AO1154" t="str">
        <f t="shared" si="1607"/>
        <v>a</v>
      </c>
      <c r="AP1154" t="str">
        <f t="shared" si="1608"/>
        <v/>
      </c>
      <c r="AQ1154" t="str">
        <f t="shared" si="1609"/>
        <v/>
      </c>
      <c r="AR1154" t="str">
        <f t="shared" si="1610"/>
        <v>Away</v>
      </c>
      <c r="AS1154" t="str">
        <f t="shared" si="1611"/>
        <v>a</v>
      </c>
      <c r="AT1154" t="str">
        <f t="shared" si="1612"/>
        <v>Offensive</v>
      </c>
      <c r="AU1154" t="str">
        <f t="shared" si="1613"/>
        <v/>
      </c>
      <c r="AV1154" t="str">
        <f t="shared" si="1614"/>
        <v/>
      </c>
      <c r="AW1154" t="str" cm="1">
        <f t="array" ref="AW1154">IFERROR(IF(O1154&lt;&gt;"",O1154,IF(OR($S1154="",$T1154=""),"",IF(O1154&lt;&gt;"",O1154,IF($T1154&lt;&gt;"",_xlfn._xlws.FILTER(O:O,($BU:$BU=$BU1154)*($I:$I=$I1154)*($T:$T=$T1154)*($S:$S=_xlfn.MINIFS($S:$S,$T:$T,"="&amp;$T1154)),"")))))&amp;"",IF(O1154="","",""))&amp;""</f>
        <v/>
      </c>
      <c r="AX1154" t="str" cm="1">
        <f t="array" ref="AX1154">IFERROR(IF(P1154&lt;&gt;"",P1154,IF(OR($S1154="",$T1154=""),"",IF($T1154&lt;&gt;"",_xlfn._xlws.FILTER(P:P,($BU:$BU=$BU1154)*($I:$I=$I1154)*($T:$T=$T1154)*($S:$S=_xlfn.MINIFS($S:$S,$T:$T,"="&amp;$T1154)),""))))&amp;"",IF(P1154="","",""))&amp;""</f>
        <v/>
      </c>
      <c r="AY1154" t="str" cm="1">
        <f t="array" ref="AY1154">IFERROR(IF(Q1154&lt;&gt;"",Q1154,IF(OR($S1154="",$T1154=""),"",IF($T1154&lt;&gt;"",_xlfn._xlws.FILTER(Q:Q,($BU:$BU=$BU1154)*($I:$I=$I1154)*($T:$T=$T1154)*($S:$S=_xlfn.MINIFS($S:$S,$T:$T,"="&amp;$T1154)),""))))&amp;"",IF(Q1154="","",""))&amp;""</f>
        <v/>
      </c>
      <c r="AZ1154" t="str" cm="1">
        <f t="array" ref="AZ1154">IFERROR(IF(R1154&lt;&gt;"",R1154,IF(OR($S1154="",$T1154=""),"",IF($T1154&lt;&gt;"",_xlfn._xlws.FILTER(R:R,($BU:$BU=$BU1154)*($I:$I=$I1154)*($T:$T=$T1154)*($S:$S=_xlfn.MINIFS($S:$S,$T:$T,"="&amp;$T1154)),""))))&amp;"",IF(R1154="","",""))&amp;""</f>
        <v/>
      </c>
      <c r="BA1154" s="6">
        <f t="shared" si="1615"/>
        <v>103</v>
      </c>
      <c r="BB1154">
        <f t="shared" ref="BB1154:BD1154" si="1689">BB1153</f>
        <v>18987</v>
      </c>
      <c r="BC1154" t="str">
        <f t="shared" si="1689"/>
        <v>Velodrome</v>
      </c>
      <c r="BD1154" t="str">
        <f t="shared" si="1689"/>
        <v>Outlaws</v>
      </c>
      <c r="BE1154" t="s">
        <v>9</v>
      </c>
      <c r="BF1154" t="s">
        <v>173</v>
      </c>
      <c r="BI1154" cm="1">
        <f t="array" aca="1" ref="BI1154" ca="1">IFERROR(_xlfn._xlws.FILTER(shifts!A:A,(shifts!B:B=events!AD1154)*(shifts!AG:AG&gt;=events!BK1154)*(shifts!AH:AH&lt;=events!BL1154)),BI1153)</f>
        <v>43</v>
      </c>
      <c r="BJ1154" s="15">
        <f t="shared" si="1617"/>
        <v>0</v>
      </c>
      <c r="BK1154">
        <f t="shared" si="1618"/>
        <v>1059</v>
      </c>
      <c r="BL1154">
        <f t="shared" si="1619"/>
        <v>1059</v>
      </c>
      <c r="BM1154" s="15">
        <f>SUMIFS(BJ$2:BJ1154,K$2:K1154,"=Intermission")+SUMIFS(BJ$2:BJ1154,K$2:K1154,"=Timeout")</f>
        <v>67</v>
      </c>
      <c r="BN1154">
        <f t="shared" si="1620"/>
        <v>1147</v>
      </c>
      <c r="BO1154" s="19">
        <f t="shared" si="1621"/>
        <v>1168</v>
      </c>
      <c r="BP1154">
        <f t="shared" si="1622"/>
        <v>1163</v>
      </c>
      <c r="BQ1154" s="17">
        <f t="shared" si="1623"/>
        <v>1168</v>
      </c>
      <c r="BR1154" t="str">
        <f t="shared" si="1624"/>
        <v>event_team_player_2</v>
      </c>
      <c r="BS1154">
        <f>COUNTIFS(S$3:S1154,"="&amp;S1154,AI$3:AI1154,"="&amp;AI1154)</f>
        <v>2</v>
      </c>
      <c r="BT1154" t="str">
        <f>IFERROR(VLOOKUP(BB1154&amp;BU1154&amp;X1154,game_rosters!U:W,3,FALSE),"")</f>
        <v>P100128</v>
      </c>
      <c r="BU1154" t="str">
        <f t="shared" si="1625"/>
        <v>Outlaws</v>
      </c>
    </row>
    <row r="1155" spans="1:73" x14ac:dyDescent="0.2">
      <c r="A1155" t="str">
        <f t="shared" si="1600"/>
        <v/>
      </c>
      <c r="I1155" s="44">
        <v>70</v>
      </c>
      <c r="O1155" t="s">
        <v>606</v>
      </c>
      <c r="Q1155" t="s">
        <v>595</v>
      </c>
      <c r="R1155" s="51">
        <v>1</v>
      </c>
      <c r="S1155">
        <v>613</v>
      </c>
      <c r="T1155">
        <v>101</v>
      </c>
      <c r="X1155">
        <v>70</v>
      </c>
      <c r="AA1155">
        <f t="shared" si="1649"/>
        <v>1613</v>
      </c>
      <c r="AB1155">
        <f t="shared" si="1650"/>
        <v>9101</v>
      </c>
      <c r="AC1155">
        <f t="shared" si="1688"/>
        <v>9101</v>
      </c>
      <c r="AD1155" s="6">
        <v>2</v>
      </c>
      <c r="AE1155" t="s">
        <v>732</v>
      </c>
      <c r="AF1155" t="s">
        <v>749</v>
      </c>
      <c r="AG1155" t="s">
        <v>756</v>
      </c>
      <c r="AH1155" t="s">
        <v>756</v>
      </c>
      <c r="AI1155" t="str">
        <f t="shared" si="1601"/>
        <v>o</v>
      </c>
      <c r="AJ1155" t="str">
        <f t="shared" si="1602"/>
        <v/>
      </c>
      <c r="AK1155" t="str">
        <f t="shared" si="1603"/>
        <v/>
      </c>
      <c r="AL1155" t="str">
        <f t="shared" si="1604"/>
        <v/>
      </c>
      <c r="AM1155" t="str">
        <f t="shared" si="1605"/>
        <v/>
      </c>
      <c r="AN1155" t="str">
        <f t="shared" si="1606"/>
        <v>Away</v>
      </c>
      <c r="AO1155" t="str">
        <f t="shared" si="1607"/>
        <v>a</v>
      </c>
      <c r="AP1155" t="str">
        <f t="shared" si="1608"/>
        <v/>
      </c>
      <c r="AQ1155" t="str">
        <f t="shared" si="1609"/>
        <v/>
      </c>
      <c r="AR1155" t="str">
        <f t="shared" si="1610"/>
        <v>Away</v>
      </c>
      <c r="AS1155" t="str">
        <f t="shared" si="1611"/>
        <v>a</v>
      </c>
      <c r="AT1155" t="str">
        <f t="shared" si="1612"/>
        <v>Defensive</v>
      </c>
      <c r="AU1155" t="str">
        <f t="shared" si="1613"/>
        <v/>
      </c>
      <c r="AV1155" t="str">
        <f t="shared" si="1614"/>
        <v/>
      </c>
      <c r="AW1155" t="str" cm="1">
        <f t="array" ref="AW1155">IFERROR(IF(O1155&lt;&gt;"",O1155,IF(OR($S1155="",$T1155=""),"",IF(O1155&lt;&gt;"",O1155,IF($T1155&lt;&gt;"",_xlfn._xlws.FILTER(O:O,($BU:$BU=$BU1155)*($I:$I=$I1155)*($T:$T=$T1155)*($S:$S=_xlfn.MINIFS($S:$S,$T:$T,"="&amp;$T1155)),"")))))&amp;"",IF(O1155="","",""))&amp;""</f>
        <v>Defensive_PlayPass-PassIntercepted</v>
      </c>
      <c r="AX1155" t="str" cm="1">
        <f t="array" ref="AX1155">IFERROR(IF(P1155&lt;&gt;"",P1155,IF(OR($S1155="",$T1155=""),"",IF($T1155&lt;&gt;"",_xlfn._xlws.FILTER(P:P,($BU:$BU=$BU1155)*($I:$I=$I1155)*($T:$T=$T1155)*($S:$S=_xlfn.MINIFS($S:$S,$T:$T,"="&amp;$T1155)),""))))&amp;"",IF(P1155="","",""))&amp;""</f>
        <v/>
      </c>
      <c r="AY1155" t="str" cm="1">
        <f t="array" ref="AY1155">IFERROR(IF(Q1155&lt;&gt;"",Q1155,IF(OR($S1155="",$T1155=""),"",IF($T1155&lt;&gt;"",_xlfn._xlws.FILTER(Q:Q,($BU:$BU=$BU1155)*($I:$I=$I1155)*($T:$T=$T1155)*($S:$S=_xlfn.MINIFS($S:$S,$T:$T,"="&amp;$T1155)),""))))&amp;"",IF(Q1155="","",""))&amp;""</f>
        <v>s</v>
      </c>
      <c r="AZ1155" t="str" cm="1">
        <f t="array" ref="AZ1155">IFERROR(IF(R1155&lt;&gt;"",R1155,IF(OR($S1155="",$T1155=""),"",IF($T1155&lt;&gt;"",_xlfn._xlws.FILTER(R:R,($BU:$BU=$BU1155)*($I:$I=$I1155)*($T:$T=$T1155)*($S:$S=_xlfn.MINIFS($S:$S,$T:$T,"="&amp;$T1155)),""))))&amp;"",IF(R1155="","",""))&amp;""</f>
        <v>1</v>
      </c>
      <c r="BA1155" s="6">
        <f t="shared" si="1615"/>
        <v>103</v>
      </c>
      <c r="BB1155">
        <f t="shared" ref="BB1155:BD1155" si="1690">BB1154</f>
        <v>18987</v>
      </c>
      <c r="BC1155" t="str">
        <f t="shared" si="1690"/>
        <v>Velodrome</v>
      </c>
      <c r="BD1155" t="str">
        <f t="shared" si="1690"/>
        <v>Outlaws</v>
      </c>
      <c r="BE1155" t="s">
        <v>9</v>
      </c>
      <c r="BF1155" t="s">
        <v>173</v>
      </c>
      <c r="BI1155" cm="1">
        <f t="array" aca="1" ref="BI1155" ca="1">IFERROR(_xlfn._xlws.FILTER(shifts!A:A,(shifts!B:B=events!AD1155)*(shifts!AG:AG&gt;=events!BK1155)*(shifts!AH:AH&lt;=events!BL1155)),BI1154)</f>
        <v>43</v>
      </c>
      <c r="BJ1155" s="15">
        <f t="shared" si="1617"/>
        <v>0</v>
      </c>
      <c r="BK1155">
        <f t="shared" si="1618"/>
        <v>1059</v>
      </c>
      <c r="BL1155">
        <f t="shared" si="1619"/>
        <v>1059</v>
      </c>
      <c r="BM1155" s="15">
        <f>SUMIFS(BJ$2:BJ1155,K$2:K1155,"=Intermission")+SUMIFS(BJ$2:BJ1155,K$2:K1155,"=Timeout")</f>
        <v>67</v>
      </c>
      <c r="BN1155">
        <f t="shared" si="1620"/>
        <v>1147</v>
      </c>
      <c r="BO1155" s="19">
        <f t="shared" si="1621"/>
        <v>1168</v>
      </c>
      <c r="BP1155">
        <f t="shared" si="1622"/>
        <v>1163</v>
      </c>
      <c r="BQ1155" s="17">
        <f t="shared" si="1623"/>
        <v>1168</v>
      </c>
      <c r="BR1155" t="str">
        <f t="shared" si="1624"/>
        <v>opp_team_player_1</v>
      </c>
      <c r="BS1155">
        <f>COUNTIFS(S$3:S1155,"="&amp;S1155,AI$3:AI1155,"="&amp;AI1155)</f>
        <v>1</v>
      </c>
      <c r="BT1155" t="str">
        <f>IFERROR(VLOOKUP(BB1155&amp;BU1155&amp;X1155,game_rosters!U:W,3,FALSE),"")</f>
        <v>P100001</v>
      </c>
      <c r="BU1155" t="str">
        <f t="shared" si="1625"/>
        <v>Velodrome</v>
      </c>
    </row>
    <row r="1156" spans="1:73" x14ac:dyDescent="0.2">
      <c r="A1156" t="str">
        <f t="shared" si="1600"/>
        <v/>
      </c>
      <c r="I1156" s="44">
        <v>84</v>
      </c>
      <c r="O1156" t="s">
        <v>670</v>
      </c>
      <c r="R1156" s="51">
        <v>1</v>
      </c>
      <c r="S1156">
        <v>613</v>
      </c>
      <c r="T1156">
        <v>101</v>
      </c>
      <c r="X1156">
        <v>84</v>
      </c>
      <c r="AA1156">
        <f t="shared" si="1649"/>
        <v>1613</v>
      </c>
      <c r="AB1156">
        <f t="shared" si="1650"/>
        <v>9101</v>
      </c>
      <c r="AC1156">
        <f t="shared" si="1688"/>
        <v>9101</v>
      </c>
      <c r="AD1156" s="6">
        <v>2</v>
      </c>
      <c r="AE1156" t="s">
        <v>732</v>
      </c>
      <c r="AF1156" t="s">
        <v>749</v>
      </c>
      <c r="AG1156" t="s">
        <v>756</v>
      </c>
      <c r="AH1156" t="s">
        <v>756</v>
      </c>
      <c r="AI1156" t="str">
        <f t="shared" si="1601"/>
        <v>o</v>
      </c>
      <c r="AJ1156" t="str">
        <f t="shared" si="1602"/>
        <v/>
      </c>
      <c r="AK1156" t="str">
        <f t="shared" si="1603"/>
        <v/>
      </c>
      <c r="AL1156" t="str">
        <f t="shared" si="1604"/>
        <v/>
      </c>
      <c r="AM1156" t="str">
        <f t="shared" si="1605"/>
        <v/>
      </c>
      <c r="AN1156" t="str">
        <f t="shared" si="1606"/>
        <v>Away</v>
      </c>
      <c r="AO1156" t="str">
        <f t="shared" si="1607"/>
        <v>a</v>
      </c>
      <c r="AP1156" t="str">
        <f t="shared" si="1608"/>
        <v/>
      </c>
      <c r="AQ1156" t="str">
        <f t="shared" si="1609"/>
        <v/>
      </c>
      <c r="AR1156" t="str">
        <f t="shared" si="1610"/>
        <v>Away</v>
      </c>
      <c r="AS1156" t="str">
        <f t="shared" si="1611"/>
        <v>a</v>
      </c>
      <c r="AT1156" t="str">
        <f t="shared" si="1612"/>
        <v>Defensive</v>
      </c>
      <c r="AU1156" t="str">
        <f t="shared" si="1613"/>
        <v/>
      </c>
      <c r="AV1156" t="str">
        <f t="shared" si="1614"/>
        <v/>
      </c>
      <c r="AW1156" t="str" cm="1">
        <f t="array" ref="AW1156">IFERROR(IF(O1156&lt;&gt;"",O1156,IF(OR($S1156="",$T1156=""),"",IF(O1156&lt;&gt;"",O1156,IF($T1156&lt;&gt;"",_xlfn._xlws.FILTER(O:O,($BU:$BU=$BU1156)*($I:$I=$I1156)*($T:$T=$T1156)*($S:$S=_xlfn.MINIFS($S:$S,$T:$T,"="&amp;$T1156)),"")))))&amp;"",IF(O1156="","",""))&amp;""</f>
        <v>Defensive_PlayPossession-ManOnMan</v>
      </c>
      <c r="AX1156" t="str" cm="1">
        <f t="array" ref="AX1156">IFERROR(IF(P1156&lt;&gt;"",P1156,IF(OR($S1156="",$T1156=""),"",IF($T1156&lt;&gt;"",_xlfn._xlws.FILTER(P:P,($BU:$BU=$BU1156)*($I:$I=$I1156)*($T:$T=$T1156)*($S:$S=_xlfn.MINIFS($S:$S,$T:$T,"="&amp;$T1156)),""))))&amp;"",IF(P1156="","",""))&amp;""</f>
        <v/>
      </c>
      <c r="AY1156" t="str" cm="1">
        <f t="array" ref="AY1156">IFERROR(IF(Q1156&lt;&gt;"",Q1156,IF(OR($S1156="",$T1156=""),"",IF($T1156&lt;&gt;"",_xlfn._xlws.FILTER(Q:Q,($BU:$BU=$BU1156)*($I:$I=$I1156)*($T:$T=$T1156)*($S:$S=_xlfn.MINIFS($S:$S,$T:$T,"="&amp;$T1156)),""))))&amp;"",IF(Q1156="","",""))&amp;""</f>
        <v/>
      </c>
      <c r="AZ1156" t="str" cm="1">
        <f t="array" ref="AZ1156">IFERROR(IF(R1156&lt;&gt;"",R1156,IF(OR($S1156="",$T1156=""),"",IF($T1156&lt;&gt;"",_xlfn._xlws.FILTER(R:R,($BU:$BU=$BU1156)*($I:$I=$I1156)*($T:$T=$T1156)*($S:$S=_xlfn.MINIFS($S:$S,$T:$T,"="&amp;$T1156)),""))))&amp;"",IF(R1156="","",""))&amp;""</f>
        <v>1</v>
      </c>
      <c r="BA1156" s="6">
        <f t="shared" si="1615"/>
        <v>103</v>
      </c>
      <c r="BB1156">
        <f t="shared" ref="BB1156:BD1156" si="1691">BB1155</f>
        <v>18987</v>
      </c>
      <c r="BC1156" t="str">
        <f t="shared" si="1691"/>
        <v>Velodrome</v>
      </c>
      <c r="BD1156" t="str">
        <f t="shared" si="1691"/>
        <v>Outlaws</v>
      </c>
      <c r="BE1156" t="s">
        <v>9</v>
      </c>
      <c r="BF1156" t="s">
        <v>173</v>
      </c>
      <c r="BI1156" cm="1">
        <f t="array" aca="1" ref="BI1156" ca="1">IFERROR(_xlfn._xlws.FILTER(shifts!A:A,(shifts!B:B=events!AD1156)*(shifts!AG:AG&gt;=events!BK1156)*(shifts!AH:AH&lt;=events!BL1156)),BI1155)</f>
        <v>43</v>
      </c>
      <c r="BJ1156" s="15">
        <f t="shared" si="1617"/>
        <v>0</v>
      </c>
      <c r="BK1156">
        <f t="shared" si="1618"/>
        <v>1059</v>
      </c>
      <c r="BL1156">
        <f t="shared" si="1619"/>
        <v>1059</v>
      </c>
      <c r="BM1156" s="15">
        <f>SUMIFS(BJ$2:BJ1156,K$2:K1156,"=Intermission")+SUMIFS(BJ$2:BJ1156,K$2:K1156,"=Timeout")</f>
        <v>67</v>
      </c>
      <c r="BN1156">
        <f t="shared" si="1620"/>
        <v>1147</v>
      </c>
      <c r="BO1156" s="19">
        <f t="shared" si="1621"/>
        <v>1168</v>
      </c>
      <c r="BP1156">
        <f t="shared" si="1622"/>
        <v>1163</v>
      </c>
      <c r="BQ1156" s="17">
        <f t="shared" si="1623"/>
        <v>1168</v>
      </c>
      <c r="BR1156" t="str">
        <f t="shared" si="1624"/>
        <v>opp_team_player_2</v>
      </c>
      <c r="BS1156">
        <f>COUNTIFS(S$3:S1156,"="&amp;S1156,AI$3:AI1156,"="&amp;AI1156)</f>
        <v>2</v>
      </c>
      <c r="BT1156" t="str">
        <f>IFERROR(VLOOKUP(BB1156&amp;BU1156&amp;X1156,game_rosters!U:W,3,FALSE),"")</f>
        <v>P100198</v>
      </c>
      <c r="BU1156" t="str">
        <f t="shared" si="1625"/>
        <v>Velodrome</v>
      </c>
    </row>
    <row r="1157" spans="1:73" x14ac:dyDescent="0.2">
      <c r="A1157" t="str">
        <f t="shared" ref="A1157:A1220" si="1692">IF(K1157&lt;&gt;"",1,IF(D1157="x","x",""))</f>
        <v/>
      </c>
      <c r="I1157" s="44">
        <v>14</v>
      </c>
      <c r="O1157" t="s">
        <v>602</v>
      </c>
      <c r="S1157">
        <v>613</v>
      </c>
      <c r="T1157">
        <v>101</v>
      </c>
      <c r="X1157">
        <v>14</v>
      </c>
      <c r="AA1157">
        <f t="shared" si="1649"/>
        <v>1613</v>
      </c>
      <c r="AB1157">
        <f t="shared" si="1650"/>
        <v>9101</v>
      </c>
      <c r="AC1157">
        <f t="shared" si="1688"/>
        <v>9101</v>
      </c>
      <c r="AD1157" s="6">
        <v>2</v>
      </c>
      <c r="AE1157" t="s">
        <v>732</v>
      </c>
      <c r="AF1157" t="s">
        <v>749</v>
      </c>
      <c r="AG1157" t="s">
        <v>756</v>
      </c>
      <c r="AH1157" t="s">
        <v>756</v>
      </c>
      <c r="AI1157" t="str">
        <f t="shared" ref="AI1157:AI1220" si="1693">IF(Z1157="x","",IF(Z1157=1,"e","o"))</f>
        <v>o</v>
      </c>
      <c r="AJ1157" t="str">
        <f t="shared" ref="AJ1157:AJ1220" si="1694">IF($J1157&lt;&gt;"",$J1157,IF($AC1157=$AC1156,AJ1156,""))</f>
        <v/>
      </c>
      <c r="AK1157" t="str">
        <f t="shared" ref="AK1157:AK1220" si="1695">IF($J1157&lt;&gt;"",$J1157,IF($AC1157=$AC1156,AK1156,""))</f>
        <v/>
      </c>
      <c r="AL1157" t="str">
        <f t="shared" ref="AL1157:AL1220" si="1696">IF($W1157="","",IF($AJ1157="","",IF($W1157="h",$AJ1157,IF($AJ1157="n","n",IF(AND($W1157="a",$AJ1157="d"),"o",IF(AND($W1157="a",$AJ1157="o"),"d"))))))</f>
        <v/>
      </c>
      <c r="AM1157" t="str">
        <f t="shared" ref="AM1157:AM1220" si="1697">IF($W1157="","",IF(J1157="","",IF(AL1157="n","n",IF(AL1157="d","o",IF(AL1157="o","d","")))))</f>
        <v/>
      </c>
      <c r="AN1157" t="str">
        <f t="shared" ref="AN1157:AN1220" si="1698">IF(AO1157="H","Home",IF(AO1157="A","Away",""))</f>
        <v>Away</v>
      </c>
      <c r="AO1157" t="str">
        <f t="shared" ref="AO1157:AO1220" si="1699">IF($W1157&lt;&gt;"",$W1157,IF($AC1157=$AC1156,AO1156,""))</f>
        <v>a</v>
      </c>
      <c r="AP1157" t="str">
        <f t="shared" ref="AP1157:AP1220" si="1700">IF(AL1157&lt;&gt;"",AL1157,IF($AC1157=$AC1156,AP1156,""))</f>
        <v/>
      </c>
      <c r="AQ1157" t="str">
        <f t="shared" ref="AQ1157:AQ1220" si="1701">IF(AM1157&lt;&gt;"",AM1157,IF($AC1157=$AC1156,AQ1156,""))</f>
        <v/>
      </c>
      <c r="AR1157" t="str">
        <f t="shared" ref="AR1157:AR1220" si="1702">IF(AN1157&lt;&gt;"",AN1157,IF($AC1157=$AC1156,AR1156,""))</f>
        <v>Away</v>
      </c>
      <c r="AS1157" t="str">
        <f t="shared" ref="AS1157:AS1220" si="1703">IF(AO1157&lt;&gt;"",AO1157,IF($AC1157=$AC1156,AS1156,""))</f>
        <v>a</v>
      </c>
      <c r="AT1157" t="str">
        <f t="shared" ref="AT1157:AT1220" si="1704">IF(AND(AI1157="e",OR(BE1157="Save",BF1157="Turnover_Takeaway",BF1157="Play_Defensive")),"Defensive",IF(AND(AI1157="o",OR(BE1157="Save",BF1157="Turnover_Takeaway",BF1157="Play_Defensive")),"Offensive",IF(OR(BE1157="Deadice",BE1157="Stoppage",BE1157="Intermission"),"",IF(AI1157="e","Offensive",IF(AI1157="o","Defensive","")))))</f>
        <v>Defensive</v>
      </c>
      <c r="AU1157" t="str">
        <f t="shared" ref="AU1157:AU1220" si="1705">IF(U1157&lt;&gt;"",U1157+5000,"")</f>
        <v/>
      </c>
      <c r="AV1157" t="str">
        <f t="shared" ref="AV1157:AV1220" si="1706">IF(V1157&lt;&gt;"",V1157+6000,"")</f>
        <v/>
      </c>
      <c r="AW1157" t="str" cm="1">
        <f t="array" ref="AW1157">IFERROR(IF(O1157&lt;&gt;"",O1157,IF(OR($S1157="",$T1157=""),"",IF(O1157&lt;&gt;"",O1157,IF($T1157&lt;&gt;"",_xlfn._xlws.FILTER(O:O,($BU:$BU=$BU1157)*($I:$I=$I1157)*($T:$T=$T1157)*($S:$S=_xlfn.MINIFS($S:$S,$T:$T,"="&amp;$T1157)),"")))))&amp;"",IF(O1157="","",""))&amp;""</f>
        <v>Defensive_PlayPossession-StickCheck</v>
      </c>
      <c r="AX1157" t="str" cm="1">
        <f t="array" ref="AX1157">IFERROR(IF(P1157&lt;&gt;"",P1157,IF(OR($S1157="",$T1157=""),"",IF($T1157&lt;&gt;"",_xlfn._xlws.FILTER(P:P,($BU:$BU=$BU1157)*($I:$I=$I1157)*($T:$T=$T1157)*($S:$S=_xlfn.MINIFS($S:$S,$T:$T,"="&amp;$T1157)),""))))&amp;"",IF(P1157="","",""))&amp;""</f>
        <v/>
      </c>
      <c r="AY1157" t="str" cm="1">
        <f t="array" ref="AY1157">IFERROR(IF(Q1157&lt;&gt;"",Q1157,IF(OR($S1157="",$T1157=""),"",IF($T1157&lt;&gt;"",_xlfn._xlws.FILTER(Q:Q,($BU:$BU=$BU1157)*($I:$I=$I1157)*($T:$T=$T1157)*($S:$S=_xlfn.MINIFS($S:$S,$T:$T,"="&amp;$T1157)),""))))&amp;"",IF(Q1157="","",""))&amp;""</f>
        <v/>
      </c>
      <c r="AZ1157" t="str" cm="1">
        <f t="array" ref="AZ1157">IFERROR(IF(R1157&lt;&gt;"",R1157,IF(OR($S1157="",$T1157=""),"",IF($T1157&lt;&gt;"",_xlfn._xlws.FILTER(R:R,($BU:$BU=$BU1157)*($I:$I=$I1157)*($T:$T=$T1157)*($S:$S=_xlfn.MINIFS($S:$S,$T:$T,"="&amp;$T1157)),""))))&amp;"",IF(R1157="","",""))&amp;""</f>
        <v>1</v>
      </c>
      <c r="BA1157" s="6">
        <f t="shared" ref="BA1157:BA1220" si="1707">IF(OR(L1157="Zone_Entry",L1157="Zone_Exit"),BA1156+1,BA1156)</f>
        <v>103</v>
      </c>
      <c r="BB1157">
        <f t="shared" ref="BB1157:BD1157" si="1708">BB1156</f>
        <v>18987</v>
      </c>
      <c r="BC1157" t="str">
        <f t="shared" si="1708"/>
        <v>Velodrome</v>
      </c>
      <c r="BD1157" t="str">
        <f t="shared" si="1708"/>
        <v>Outlaws</v>
      </c>
      <c r="BE1157" t="s">
        <v>9</v>
      </c>
      <c r="BF1157" t="s">
        <v>173</v>
      </c>
      <c r="BI1157" cm="1">
        <f t="array" aca="1" ref="BI1157" ca="1">IFERROR(_xlfn._xlws.FILTER(shifts!A:A,(shifts!B:B=events!AD1157)*(shifts!AG:AG&gt;=events!BK1157)*(shifts!AH:AH&lt;=events!BL1157)),BI1156)</f>
        <v>43</v>
      </c>
      <c r="BJ1157" s="15">
        <f t="shared" ref="BJ1157:BJ1220" si="1709">IF(AND(AG1157="",AH1157=""),0,((AE1157*60)+AF1157)-((AG1157*60)+AH1157))</f>
        <v>0</v>
      </c>
      <c r="BK1157">
        <f t="shared" ref="BK1157:BK1220" si="1710">(AE1157*60)+AF1157</f>
        <v>1059</v>
      </c>
      <c r="BL1157">
        <f t="shared" ref="BL1157:BL1220" si="1711">IF(AND(AG1157="",AH1157=""),BK1157,((AG1157*60)+AH1157))</f>
        <v>1059</v>
      </c>
      <c r="BM1157" s="15">
        <f>SUMIFS(BJ$2:BJ1157,K$2:K1157,"=Intermission")+SUMIFS(BJ$2:BJ1157,K$2:K1157,"=Timeout")</f>
        <v>67</v>
      </c>
      <c r="BN1157">
        <f t="shared" ref="BN1157:BN1220" si="1712">IF(AD1157=1,0,IF(AD1157=2,1080+BM1157,IF(AD1157=3,(1080*2)+BM1157,0)))</f>
        <v>1147</v>
      </c>
      <c r="BO1157" s="19">
        <f t="shared" ref="BO1157:BO1220" si="1713">IF(K1157="Intermission",BO1156,((1080)-((AE1157*60)+AF1157))+BN1157)</f>
        <v>1168</v>
      </c>
      <c r="BP1157">
        <f t="shared" ref="BP1157:BP1220" si="1714">IF(BO1157&lt;5,0,BO1157-5)</f>
        <v>1163</v>
      </c>
      <c r="BQ1157" s="17">
        <f t="shared" ref="BQ1157:BQ1220" si="1715">BP1157+BJ1157+5</f>
        <v>1168</v>
      </c>
      <c r="BR1157" t="str">
        <f t="shared" ref="BR1157:BR1220" si="1716">IF(AI1157="e","event_team_player_"&amp;BS1157,IF(AI1157="o","opp_team_player_"&amp;BS1157,""))</f>
        <v>opp_team_player_3</v>
      </c>
      <c r="BS1157">
        <f>COUNTIFS(S$3:S1157,"="&amp;S1157,AI$3:AI1157,"="&amp;AI1157)</f>
        <v>3</v>
      </c>
      <c r="BT1157" t="str">
        <f>IFERROR(VLOOKUP(BB1157&amp;BU1157&amp;X1157,game_rosters!U:W,3,FALSE),"")</f>
        <v>P100132</v>
      </c>
      <c r="BU1157" t="str">
        <f t="shared" ref="BU1157:BU1220" si="1717">IF(AR1157="","",IF(AND(AR1157="Away",AI1157="e"),BD1157,IF(AND(AR1157="Home",AI1157="e"),BC1157,IF(AND(AR1157="Away",AI1157="o"),BC1157,IF(AND(AR1157="Home",AI1157="o"),BD1157)))))</f>
        <v>Velodrome</v>
      </c>
    </row>
    <row r="1158" spans="1:73" x14ac:dyDescent="0.2">
      <c r="A1158">
        <f t="shared" si="1692"/>
        <v>1</v>
      </c>
      <c r="I1158" s="44">
        <v>70</v>
      </c>
      <c r="K1158" t="s">
        <v>13</v>
      </c>
      <c r="L1158" t="s">
        <v>574</v>
      </c>
      <c r="S1158">
        <v>614</v>
      </c>
      <c r="T1158" t="s">
        <v>756</v>
      </c>
      <c r="W1158" t="s">
        <v>735</v>
      </c>
      <c r="X1158">
        <v>70</v>
      </c>
      <c r="Z1158">
        <v>1</v>
      </c>
      <c r="AA1158">
        <f t="shared" si="1649"/>
        <v>1614</v>
      </c>
      <c r="AB1158" t="str">
        <f t="shared" si="1650"/>
        <v/>
      </c>
      <c r="AC1158">
        <f t="shared" si="1688"/>
        <v>1614</v>
      </c>
      <c r="AD1158" s="6">
        <v>2</v>
      </c>
      <c r="AE1158" t="s">
        <v>732</v>
      </c>
      <c r="AF1158" t="s">
        <v>865</v>
      </c>
      <c r="AG1158" t="s">
        <v>732</v>
      </c>
      <c r="AH1158" t="s">
        <v>750</v>
      </c>
      <c r="AI1158" t="str">
        <f t="shared" si="1693"/>
        <v>e</v>
      </c>
      <c r="AJ1158" t="str">
        <f t="shared" si="1694"/>
        <v/>
      </c>
      <c r="AK1158" t="str">
        <f t="shared" si="1695"/>
        <v/>
      </c>
      <c r="AL1158" t="str">
        <f t="shared" si="1696"/>
        <v/>
      </c>
      <c r="AM1158" t="str">
        <f t="shared" si="1697"/>
        <v/>
      </c>
      <c r="AN1158" t="str">
        <f t="shared" si="1698"/>
        <v>Home</v>
      </c>
      <c r="AO1158" t="str">
        <f t="shared" si="1699"/>
        <v>h</v>
      </c>
      <c r="AP1158" t="str">
        <f t="shared" si="1700"/>
        <v/>
      </c>
      <c r="AQ1158" t="str">
        <f t="shared" si="1701"/>
        <v/>
      </c>
      <c r="AR1158" t="str">
        <f t="shared" si="1702"/>
        <v>Home</v>
      </c>
      <c r="AS1158" t="str">
        <f t="shared" si="1703"/>
        <v>h</v>
      </c>
      <c r="AT1158" t="str">
        <f t="shared" si="1704"/>
        <v>Offensive</v>
      </c>
      <c r="AU1158" t="str">
        <f t="shared" si="1705"/>
        <v/>
      </c>
      <c r="AV1158" t="str">
        <f t="shared" si="1706"/>
        <v/>
      </c>
      <c r="AW1158" t="str" cm="1">
        <f t="array" ref="AW1158">IFERROR(IF(O1158&lt;&gt;"",O1158,IF(OR($S1158="",$T1158=""),"",IF(O1158&lt;&gt;"",O1158,IF($T1158&lt;&gt;"",_xlfn._xlws.FILTER(O:O,($BU:$BU=$BU1158)*($I:$I=$I1158)*($T:$T=$T1158)*($S:$S=_xlfn.MINIFS($S:$S,$T:$T,"="&amp;$T1158)),"")))))&amp;"",IF(O1158="","",""))&amp;""</f>
        <v/>
      </c>
      <c r="AX1158" t="str" cm="1">
        <f t="array" ref="AX1158">IFERROR(IF(P1158&lt;&gt;"",P1158,IF(OR($S1158="",$T1158=""),"",IF($T1158&lt;&gt;"",_xlfn._xlws.FILTER(P:P,($BU:$BU=$BU1158)*($I:$I=$I1158)*($T:$T=$T1158)*($S:$S=_xlfn.MINIFS($S:$S,$T:$T,"="&amp;$T1158)),""))))&amp;"",IF(P1158="","",""))&amp;""</f>
        <v/>
      </c>
      <c r="AY1158" t="str" cm="1">
        <f t="array" ref="AY1158">IFERROR(IF(Q1158&lt;&gt;"",Q1158,IF(OR($S1158="",$T1158=""),"",IF($T1158&lt;&gt;"",_xlfn._xlws.FILTER(Q:Q,($BU:$BU=$BU1158)*($I:$I=$I1158)*($T:$T=$T1158)*($S:$S=_xlfn.MINIFS($S:$S,$T:$T,"="&amp;$T1158)),""))))&amp;"",IF(Q1158="","",""))&amp;""</f>
        <v/>
      </c>
      <c r="AZ1158" t="str" cm="1">
        <f t="array" ref="AZ1158">IFERROR(IF(R1158&lt;&gt;"",R1158,IF(OR($S1158="",$T1158=""),"",IF($T1158&lt;&gt;"",_xlfn._xlws.FILTER(R:R,($BU:$BU=$BU1158)*($I:$I=$I1158)*($T:$T=$T1158)*($S:$S=_xlfn.MINIFS($S:$S,$T:$T,"="&amp;$T1158)),""))))&amp;"",IF(R1158="","",""))&amp;""</f>
        <v/>
      </c>
      <c r="BA1158" s="6">
        <f t="shared" si="1707"/>
        <v>103</v>
      </c>
      <c r="BB1158">
        <f t="shared" ref="BB1158:BD1158" si="1718">BB1157</f>
        <v>18987</v>
      </c>
      <c r="BC1158" t="str">
        <f t="shared" si="1718"/>
        <v>Velodrome</v>
      </c>
      <c r="BD1158" t="str">
        <f t="shared" si="1718"/>
        <v>Outlaws</v>
      </c>
      <c r="BE1158" t="s">
        <v>13</v>
      </c>
      <c r="BF1158" t="s">
        <v>574</v>
      </c>
      <c r="BI1158" cm="1">
        <f t="array" aca="1" ref="BI1158" ca="1">IFERROR(_xlfn._xlws.FILTER(shifts!A:A,(shifts!B:B=events!AD1158)*(shifts!AG:AG&gt;=events!BK1158)*(shifts!AH:AH&lt;=events!BL1158)),BI1157)</f>
        <v>43</v>
      </c>
      <c r="BJ1158" s="15">
        <f t="shared" si="1709"/>
        <v>3</v>
      </c>
      <c r="BK1158">
        <f t="shared" si="1710"/>
        <v>1058</v>
      </c>
      <c r="BL1158">
        <f t="shared" si="1711"/>
        <v>1055</v>
      </c>
      <c r="BM1158" s="15">
        <f>SUMIFS(BJ$2:BJ1158,K$2:K1158,"=Intermission")+SUMIFS(BJ$2:BJ1158,K$2:K1158,"=Timeout")</f>
        <v>67</v>
      </c>
      <c r="BN1158">
        <f t="shared" si="1712"/>
        <v>1147</v>
      </c>
      <c r="BO1158" s="19">
        <f t="shared" si="1713"/>
        <v>1169</v>
      </c>
      <c r="BP1158">
        <f t="shared" si="1714"/>
        <v>1164</v>
      </c>
      <c r="BQ1158" s="17">
        <f t="shared" si="1715"/>
        <v>1172</v>
      </c>
      <c r="BR1158" t="str">
        <f t="shared" si="1716"/>
        <v>event_team_player_1</v>
      </c>
      <c r="BS1158">
        <f>COUNTIFS(S$3:S1158,"="&amp;S1158,AI$3:AI1158,"="&amp;AI1158)</f>
        <v>1</v>
      </c>
      <c r="BT1158" t="str">
        <f>IFERROR(VLOOKUP(BB1158&amp;BU1158&amp;X1158,game_rosters!U:W,3,FALSE),"")</f>
        <v>P100001</v>
      </c>
      <c r="BU1158" t="str">
        <f t="shared" si="1717"/>
        <v>Velodrome</v>
      </c>
    </row>
    <row r="1159" spans="1:73" x14ac:dyDescent="0.2">
      <c r="A1159">
        <f t="shared" si="1692"/>
        <v>1</v>
      </c>
      <c r="I1159" s="44">
        <v>70</v>
      </c>
      <c r="K1159" t="s">
        <v>238</v>
      </c>
      <c r="L1159" t="s">
        <v>184</v>
      </c>
      <c r="M1159" t="s">
        <v>380</v>
      </c>
      <c r="S1159">
        <v>615</v>
      </c>
      <c r="T1159">
        <v>102</v>
      </c>
      <c r="W1159" t="s">
        <v>735</v>
      </c>
      <c r="X1159">
        <v>70</v>
      </c>
      <c r="Z1159">
        <v>1</v>
      </c>
      <c r="AA1159">
        <f t="shared" si="1649"/>
        <v>1615</v>
      </c>
      <c r="AB1159">
        <f t="shared" si="1650"/>
        <v>9102</v>
      </c>
      <c r="AC1159">
        <f t="shared" si="1688"/>
        <v>9102</v>
      </c>
      <c r="AD1159" s="6">
        <v>2</v>
      </c>
      <c r="AE1159" t="s">
        <v>732</v>
      </c>
      <c r="AF1159" t="s">
        <v>750</v>
      </c>
      <c r="AG1159" t="s">
        <v>756</v>
      </c>
      <c r="AH1159" t="s">
        <v>756</v>
      </c>
      <c r="AI1159" t="str">
        <f t="shared" si="1693"/>
        <v>e</v>
      </c>
      <c r="AJ1159" t="str">
        <f t="shared" si="1694"/>
        <v/>
      </c>
      <c r="AK1159" t="str">
        <f t="shared" si="1695"/>
        <v/>
      </c>
      <c r="AL1159" t="str">
        <f t="shared" si="1696"/>
        <v/>
      </c>
      <c r="AM1159" t="str">
        <f t="shared" si="1697"/>
        <v/>
      </c>
      <c r="AN1159" t="str">
        <f t="shared" si="1698"/>
        <v>Home</v>
      </c>
      <c r="AO1159" t="str">
        <f t="shared" si="1699"/>
        <v>h</v>
      </c>
      <c r="AP1159" t="str">
        <f t="shared" si="1700"/>
        <v/>
      </c>
      <c r="AQ1159" t="str">
        <f t="shared" si="1701"/>
        <v/>
      </c>
      <c r="AR1159" t="str">
        <f t="shared" si="1702"/>
        <v>Home</v>
      </c>
      <c r="AS1159" t="str">
        <f t="shared" si="1703"/>
        <v>h</v>
      </c>
      <c r="AT1159" t="str">
        <f t="shared" si="1704"/>
        <v>Offensive</v>
      </c>
      <c r="AU1159" t="str">
        <f t="shared" si="1705"/>
        <v/>
      </c>
      <c r="AV1159" t="str">
        <f t="shared" si="1706"/>
        <v/>
      </c>
      <c r="AW1159" t="str" cm="1">
        <f t="array" ref="AW1159">IFERROR(IF(O1159&lt;&gt;"",O1159,IF(OR($S1159="",$T1159=""),"",IF(O1159&lt;&gt;"",O1159,IF($T1159&lt;&gt;"",_xlfn._xlws.FILTER(O:O,($BU:$BU=$BU1159)*($I:$I=$I1159)*($T:$T=$T1159)*($S:$S=_xlfn.MINIFS($S:$S,$T:$T,"="&amp;$T1159)),"")))))&amp;"",IF(O1159="","",""))&amp;""</f>
        <v/>
      </c>
      <c r="AX1159" t="str" cm="1">
        <f t="array" ref="AX1159">IFERROR(IF(P1159&lt;&gt;"",P1159,IF(OR($S1159="",$T1159=""),"",IF($T1159&lt;&gt;"",_xlfn._xlws.FILTER(P:P,($BU:$BU=$BU1159)*($I:$I=$I1159)*($T:$T=$T1159)*($S:$S=_xlfn.MINIFS($S:$S,$T:$T,"="&amp;$T1159)),""))))&amp;"",IF(P1159="","",""))&amp;""</f>
        <v/>
      </c>
      <c r="AY1159" t="str" cm="1">
        <f t="array" ref="AY1159">IFERROR(IF(Q1159&lt;&gt;"",Q1159,IF(OR($S1159="",$T1159=""),"",IF($T1159&lt;&gt;"",_xlfn._xlws.FILTER(Q:Q,($BU:$BU=$BU1159)*($I:$I=$I1159)*($T:$T=$T1159)*($S:$S=_xlfn.MINIFS($S:$S,$T:$T,"="&amp;$T1159)),""))))&amp;"",IF(Q1159="","",""))&amp;""</f>
        <v/>
      </c>
      <c r="AZ1159" t="str" cm="1">
        <f t="array" ref="AZ1159">IFERROR(IF(R1159&lt;&gt;"",R1159,IF(OR($S1159="",$T1159=""),"",IF($T1159&lt;&gt;"",_xlfn._xlws.FILTER(R:R,($BU:$BU=$BU1159)*($I:$I=$I1159)*($T:$T=$T1159)*($S:$S=_xlfn.MINIFS($S:$S,$T:$T,"="&amp;$T1159)),""))))&amp;"",IF(R1159="","",""))&amp;""</f>
        <v/>
      </c>
      <c r="BA1159" s="6">
        <f t="shared" si="1707"/>
        <v>104</v>
      </c>
      <c r="BB1159">
        <f t="shared" ref="BB1159:BD1159" si="1719">BB1158</f>
        <v>18987</v>
      </c>
      <c r="BC1159" t="str">
        <f t="shared" si="1719"/>
        <v>Velodrome</v>
      </c>
      <c r="BD1159" t="str">
        <f t="shared" si="1719"/>
        <v>Outlaws</v>
      </c>
      <c r="BE1159" t="s">
        <v>238</v>
      </c>
      <c r="BF1159" t="s">
        <v>184</v>
      </c>
      <c r="BI1159" cm="1">
        <f t="array" aca="1" ref="BI1159" ca="1">IFERROR(_xlfn._xlws.FILTER(shifts!A:A,(shifts!B:B=events!AD1159)*(shifts!AG:AG&gt;=events!BK1159)*(shifts!AH:AH&lt;=events!BL1159)),BI1158)</f>
        <v>43</v>
      </c>
      <c r="BJ1159" s="15">
        <f t="shared" si="1709"/>
        <v>0</v>
      </c>
      <c r="BK1159">
        <f t="shared" si="1710"/>
        <v>1055</v>
      </c>
      <c r="BL1159">
        <f t="shared" si="1711"/>
        <v>1055</v>
      </c>
      <c r="BM1159" s="15">
        <f>SUMIFS(BJ$2:BJ1159,K$2:K1159,"=Intermission")+SUMIFS(BJ$2:BJ1159,K$2:K1159,"=Timeout")</f>
        <v>67</v>
      </c>
      <c r="BN1159">
        <f t="shared" si="1712"/>
        <v>1147</v>
      </c>
      <c r="BO1159" s="19">
        <f t="shared" si="1713"/>
        <v>1172</v>
      </c>
      <c r="BP1159">
        <f t="shared" si="1714"/>
        <v>1167</v>
      </c>
      <c r="BQ1159" s="17">
        <f t="shared" si="1715"/>
        <v>1172</v>
      </c>
      <c r="BR1159" t="str">
        <f t="shared" si="1716"/>
        <v>event_team_player_1</v>
      </c>
      <c r="BS1159">
        <f>COUNTIFS(S$3:S1159,"="&amp;S1159,AI$3:AI1159,"="&amp;AI1159)</f>
        <v>1</v>
      </c>
      <c r="BT1159" t="str">
        <f>IFERROR(VLOOKUP(BB1159&amp;BU1159&amp;X1159,game_rosters!U:W,3,FALSE),"")</f>
        <v>P100001</v>
      </c>
      <c r="BU1159" t="str">
        <f t="shared" si="1717"/>
        <v>Velodrome</v>
      </c>
    </row>
    <row r="1160" spans="1:73" x14ac:dyDescent="0.2">
      <c r="A1160">
        <f t="shared" si="1692"/>
        <v>1</v>
      </c>
      <c r="I1160" s="44">
        <v>70</v>
      </c>
      <c r="K1160" t="s">
        <v>238</v>
      </c>
      <c r="L1160" t="s">
        <v>174</v>
      </c>
      <c r="M1160" t="s">
        <v>375</v>
      </c>
      <c r="S1160">
        <v>616</v>
      </c>
      <c r="T1160">
        <v>102</v>
      </c>
      <c r="W1160" t="s">
        <v>735</v>
      </c>
      <c r="X1160">
        <v>70</v>
      </c>
      <c r="Z1160">
        <v>1</v>
      </c>
      <c r="AA1160">
        <f t="shared" si="1649"/>
        <v>1616</v>
      </c>
      <c r="AB1160">
        <f t="shared" si="1650"/>
        <v>9102</v>
      </c>
      <c r="AC1160">
        <f t="shared" si="1688"/>
        <v>9102</v>
      </c>
      <c r="AD1160" s="6">
        <v>2</v>
      </c>
      <c r="AE1160" t="s">
        <v>732</v>
      </c>
      <c r="AF1160" t="s">
        <v>750</v>
      </c>
      <c r="AG1160" t="s">
        <v>756</v>
      </c>
      <c r="AH1160" t="s">
        <v>756</v>
      </c>
      <c r="AI1160" t="str">
        <f t="shared" si="1693"/>
        <v>e</v>
      </c>
      <c r="AJ1160" t="str">
        <f t="shared" si="1694"/>
        <v/>
      </c>
      <c r="AK1160" t="str">
        <f t="shared" si="1695"/>
        <v/>
      </c>
      <c r="AL1160" t="str">
        <f t="shared" si="1696"/>
        <v/>
      </c>
      <c r="AM1160" t="str">
        <f t="shared" si="1697"/>
        <v/>
      </c>
      <c r="AN1160" t="str">
        <f t="shared" si="1698"/>
        <v>Home</v>
      </c>
      <c r="AO1160" t="str">
        <f t="shared" si="1699"/>
        <v>h</v>
      </c>
      <c r="AP1160" t="str">
        <f t="shared" si="1700"/>
        <v/>
      </c>
      <c r="AQ1160" t="str">
        <f t="shared" si="1701"/>
        <v/>
      </c>
      <c r="AR1160" t="str">
        <f t="shared" si="1702"/>
        <v>Home</v>
      </c>
      <c r="AS1160" t="str">
        <f t="shared" si="1703"/>
        <v>h</v>
      </c>
      <c r="AT1160" t="str">
        <f t="shared" si="1704"/>
        <v>Offensive</v>
      </c>
      <c r="AU1160" t="str">
        <f t="shared" si="1705"/>
        <v/>
      </c>
      <c r="AV1160" t="str">
        <f t="shared" si="1706"/>
        <v/>
      </c>
      <c r="AW1160" t="str" cm="1">
        <f t="array" ref="AW1160">IFERROR(IF(O1160&lt;&gt;"",O1160,IF(OR($S1160="",$T1160=""),"",IF(O1160&lt;&gt;"",O1160,IF($T1160&lt;&gt;"",_xlfn._xlws.FILTER(O:O,($BU:$BU=$BU1160)*($I:$I=$I1160)*($T:$T=$T1160)*($S:$S=_xlfn.MINIFS($S:$S,$T:$T,"="&amp;$T1160)),"")))))&amp;"",IF(O1160="","",""))&amp;""</f>
        <v/>
      </c>
      <c r="AX1160" t="str" cm="1">
        <f t="array" ref="AX1160">IFERROR(IF(P1160&lt;&gt;"",P1160,IF(OR($S1160="",$T1160=""),"",IF($T1160&lt;&gt;"",_xlfn._xlws.FILTER(P:P,($BU:$BU=$BU1160)*($I:$I=$I1160)*($T:$T=$T1160)*($S:$S=_xlfn.MINIFS($S:$S,$T:$T,"="&amp;$T1160)),""))))&amp;"",IF(P1160="","",""))&amp;""</f>
        <v/>
      </c>
      <c r="AY1160" t="str" cm="1">
        <f t="array" ref="AY1160">IFERROR(IF(Q1160&lt;&gt;"",Q1160,IF(OR($S1160="",$T1160=""),"",IF($T1160&lt;&gt;"",_xlfn._xlws.FILTER(Q:Q,($BU:$BU=$BU1160)*($I:$I=$I1160)*($T:$T=$T1160)*($S:$S=_xlfn.MINIFS($S:$S,$T:$T,"="&amp;$T1160)),""))))&amp;"",IF(Q1160="","",""))&amp;""</f>
        <v/>
      </c>
      <c r="AZ1160" t="str" cm="1">
        <f t="array" ref="AZ1160">IFERROR(IF(R1160&lt;&gt;"",R1160,IF(OR($S1160="",$T1160=""),"",IF($T1160&lt;&gt;"",_xlfn._xlws.FILTER(R:R,($BU:$BU=$BU1160)*($I:$I=$I1160)*($T:$T=$T1160)*($S:$S=_xlfn.MINIFS($S:$S,$T:$T,"="&amp;$T1160)),""))))&amp;"",IF(R1160="","",""))&amp;""</f>
        <v/>
      </c>
      <c r="BA1160" s="6">
        <f t="shared" si="1707"/>
        <v>105</v>
      </c>
      <c r="BB1160">
        <f t="shared" ref="BB1160:BD1160" si="1720">BB1159</f>
        <v>18987</v>
      </c>
      <c r="BC1160" t="str">
        <f t="shared" si="1720"/>
        <v>Velodrome</v>
      </c>
      <c r="BD1160" t="str">
        <f t="shared" si="1720"/>
        <v>Outlaws</v>
      </c>
      <c r="BE1160" t="s">
        <v>238</v>
      </c>
      <c r="BF1160" t="s">
        <v>174</v>
      </c>
      <c r="BI1160" cm="1">
        <f t="array" aca="1" ref="BI1160" ca="1">IFERROR(_xlfn._xlws.FILTER(shifts!A:A,(shifts!B:B=events!AD1160)*(shifts!AG:AG&gt;=events!BK1160)*(shifts!AH:AH&lt;=events!BL1160)),BI1159)</f>
        <v>43</v>
      </c>
      <c r="BJ1160" s="15">
        <f t="shared" si="1709"/>
        <v>0</v>
      </c>
      <c r="BK1160">
        <f t="shared" si="1710"/>
        <v>1055</v>
      </c>
      <c r="BL1160">
        <f t="shared" si="1711"/>
        <v>1055</v>
      </c>
      <c r="BM1160" s="15">
        <f>SUMIFS(BJ$2:BJ1160,K$2:K1160,"=Intermission")+SUMIFS(BJ$2:BJ1160,K$2:K1160,"=Timeout")</f>
        <v>67</v>
      </c>
      <c r="BN1160">
        <f t="shared" si="1712"/>
        <v>1147</v>
      </c>
      <c r="BO1160" s="19">
        <f t="shared" si="1713"/>
        <v>1172</v>
      </c>
      <c r="BP1160">
        <f t="shared" si="1714"/>
        <v>1167</v>
      </c>
      <c r="BQ1160" s="17">
        <f t="shared" si="1715"/>
        <v>1172</v>
      </c>
      <c r="BR1160" t="str">
        <f t="shared" si="1716"/>
        <v>event_team_player_1</v>
      </c>
      <c r="BS1160">
        <f>COUNTIFS(S$3:S1160,"="&amp;S1160,AI$3:AI1160,"="&amp;AI1160)</f>
        <v>1</v>
      </c>
      <c r="BT1160" t="str">
        <f>IFERROR(VLOOKUP(BB1160&amp;BU1160&amp;X1160,game_rosters!U:W,3,FALSE),"")</f>
        <v>P100001</v>
      </c>
      <c r="BU1160" t="str">
        <f t="shared" si="1717"/>
        <v>Velodrome</v>
      </c>
    </row>
    <row r="1161" spans="1:73" x14ac:dyDescent="0.2">
      <c r="A1161">
        <f t="shared" si="1692"/>
        <v>1</v>
      </c>
      <c r="I1161" s="44">
        <v>70</v>
      </c>
      <c r="K1161" t="s">
        <v>9</v>
      </c>
      <c r="L1161" t="s">
        <v>173</v>
      </c>
      <c r="M1161" t="s">
        <v>354</v>
      </c>
      <c r="S1161">
        <v>617</v>
      </c>
      <c r="T1161">
        <v>102</v>
      </c>
      <c r="W1161" t="s">
        <v>735</v>
      </c>
      <c r="X1161">
        <v>70</v>
      </c>
      <c r="Z1161">
        <v>1</v>
      </c>
      <c r="AA1161">
        <f t="shared" si="1649"/>
        <v>1617</v>
      </c>
      <c r="AB1161">
        <f t="shared" si="1650"/>
        <v>9102</v>
      </c>
      <c r="AC1161">
        <f t="shared" si="1688"/>
        <v>9102</v>
      </c>
      <c r="AD1161" s="6">
        <v>2</v>
      </c>
      <c r="AE1161" t="s">
        <v>732</v>
      </c>
      <c r="AF1161" t="s">
        <v>750</v>
      </c>
      <c r="AG1161" t="s">
        <v>756</v>
      </c>
      <c r="AH1161" t="s">
        <v>756</v>
      </c>
      <c r="AI1161" t="str">
        <f t="shared" si="1693"/>
        <v>e</v>
      </c>
      <c r="AJ1161" t="str">
        <f t="shared" si="1694"/>
        <v/>
      </c>
      <c r="AK1161" t="str">
        <f t="shared" si="1695"/>
        <v/>
      </c>
      <c r="AL1161" t="str">
        <f t="shared" si="1696"/>
        <v/>
      </c>
      <c r="AM1161" t="str">
        <f t="shared" si="1697"/>
        <v/>
      </c>
      <c r="AN1161" t="str">
        <f t="shared" si="1698"/>
        <v>Home</v>
      </c>
      <c r="AO1161" t="str">
        <f t="shared" si="1699"/>
        <v>h</v>
      </c>
      <c r="AP1161" t="str">
        <f t="shared" si="1700"/>
        <v/>
      </c>
      <c r="AQ1161" t="str">
        <f t="shared" si="1701"/>
        <v/>
      </c>
      <c r="AR1161" t="str">
        <f t="shared" si="1702"/>
        <v>Home</v>
      </c>
      <c r="AS1161" t="str">
        <f t="shared" si="1703"/>
        <v>h</v>
      </c>
      <c r="AT1161" t="str">
        <f t="shared" si="1704"/>
        <v>Offensive</v>
      </c>
      <c r="AU1161" t="str">
        <f t="shared" si="1705"/>
        <v/>
      </c>
      <c r="AV1161" t="str">
        <f t="shared" si="1706"/>
        <v/>
      </c>
      <c r="AW1161" t="str" cm="1">
        <f t="array" ref="AW1161">IFERROR(IF(O1161&lt;&gt;"",O1161,IF(OR($S1161="",$T1161=""),"",IF(O1161&lt;&gt;"",O1161,IF($T1161&lt;&gt;"",_xlfn._xlws.FILTER(O:O,($BU:$BU=$BU1161)*($I:$I=$I1161)*($T:$T=$T1161)*($S:$S=_xlfn.MINIFS($S:$S,$T:$T,"="&amp;$T1161)),"")))))&amp;"",IF(O1161="","",""))&amp;""</f>
        <v/>
      </c>
      <c r="AX1161" t="str" cm="1">
        <f t="array" ref="AX1161">IFERROR(IF(P1161&lt;&gt;"",P1161,IF(OR($S1161="",$T1161=""),"",IF($T1161&lt;&gt;"",_xlfn._xlws.FILTER(P:P,($BU:$BU=$BU1161)*($I:$I=$I1161)*($T:$T=$T1161)*($S:$S=_xlfn.MINIFS($S:$S,$T:$T,"="&amp;$T1161)),""))))&amp;"",IF(P1161="","",""))&amp;""</f>
        <v/>
      </c>
      <c r="AY1161" t="str" cm="1">
        <f t="array" ref="AY1161">IFERROR(IF(Q1161&lt;&gt;"",Q1161,IF(OR($S1161="",$T1161=""),"",IF($T1161&lt;&gt;"",_xlfn._xlws.FILTER(Q:Q,($BU:$BU=$BU1161)*($I:$I=$I1161)*($T:$T=$T1161)*($S:$S=_xlfn.MINIFS($S:$S,$T:$T,"="&amp;$T1161)),""))))&amp;"",IF(Q1161="","",""))&amp;""</f>
        <v/>
      </c>
      <c r="AZ1161" t="str" cm="1">
        <f t="array" ref="AZ1161">IFERROR(IF(R1161&lt;&gt;"",R1161,IF(OR($S1161="",$T1161=""),"",IF($T1161&lt;&gt;"",_xlfn._xlws.FILTER(R:R,($BU:$BU=$BU1161)*($I:$I=$I1161)*($T:$T=$T1161)*($S:$S=_xlfn.MINIFS($S:$S,$T:$T,"="&amp;$T1161)),""))))&amp;"",IF(R1161="","",""))&amp;""</f>
        <v/>
      </c>
      <c r="BA1161" s="6">
        <f t="shared" si="1707"/>
        <v>105</v>
      </c>
      <c r="BB1161">
        <f t="shared" ref="BB1161:BD1161" si="1721">BB1160</f>
        <v>18987</v>
      </c>
      <c r="BC1161" t="str">
        <f t="shared" si="1721"/>
        <v>Velodrome</v>
      </c>
      <c r="BD1161" t="str">
        <f t="shared" si="1721"/>
        <v>Outlaws</v>
      </c>
      <c r="BE1161" t="s">
        <v>9</v>
      </c>
      <c r="BF1161" t="s">
        <v>173</v>
      </c>
      <c r="BI1161" cm="1">
        <f t="array" aca="1" ref="BI1161" ca="1">IFERROR(_xlfn._xlws.FILTER(shifts!A:A,(shifts!B:B=events!AD1161)*(shifts!AG:AG&gt;=events!BK1161)*(shifts!AH:AH&lt;=events!BL1161)),BI1160)</f>
        <v>43</v>
      </c>
      <c r="BJ1161" s="15">
        <f t="shared" si="1709"/>
        <v>0</v>
      </c>
      <c r="BK1161">
        <f t="shared" si="1710"/>
        <v>1055</v>
      </c>
      <c r="BL1161">
        <f t="shared" si="1711"/>
        <v>1055</v>
      </c>
      <c r="BM1161" s="15">
        <f>SUMIFS(BJ$2:BJ1161,K$2:K1161,"=Intermission")+SUMIFS(BJ$2:BJ1161,K$2:K1161,"=Timeout")</f>
        <v>67</v>
      </c>
      <c r="BN1161">
        <f t="shared" si="1712"/>
        <v>1147</v>
      </c>
      <c r="BO1161" s="19">
        <f t="shared" si="1713"/>
        <v>1172</v>
      </c>
      <c r="BP1161">
        <f t="shared" si="1714"/>
        <v>1167</v>
      </c>
      <c r="BQ1161" s="17">
        <f t="shared" si="1715"/>
        <v>1172</v>
      </c>
      <c r="BR1161" t="str">
        <f t="shared" si="1716"/>
        <v>event_team_player_1</v>
      </c>
      <c r="BS1161">
        <f>COUNTIFS(S$3:S1161,"="&amp;S1161,AI$3:AI1161,"="&amp;AI1161)</f>
        <v>1</v>
      </c>
      <c r="BT1161" t="str">
        <f>IFERROR(VLOOKUP(BB1161&amp;BU1161&amp;X1161,game_rosters!U:W,3,FALSE),"")</f>
        <v>P100001</v>
      </c>
      <c r="BU1161" t="str">
        <f t="shared" si="1717"/>
        <v>Velodrome</v>
      </c>
    </row>
    <row r="1162" spans="1:73" x14ac:dyDescent="0.2">
      <c r="A1162">
        <f t="shared" si="1692"/>
        <v>1</v>
      </c>
      <c r="I1162" s="44">
        <v>44</v>
      </c>
      <c r="K1162" t="s">
        <v>13</v>
      </c>
      <c r="L1162" t="s">
        <v>586</v>
      </c>
      <c r="N1162" t="s">
        <v>595</v>
      </c>
      <c r="O1162" t="s">
        <v>604</v>
      </c>
      <c r="Q1162" t="s">
        <v>595</v>
      </c>
      <c r="S1162">
        <v>618</v>
      </c>
      <c r="T1162" t="s">
        <v>756</v>
      </c>
      <c r="W1162" t="s">
        <v>731</v>
      </c>
      <c r="X1162">
        <v>44</v>
      </c>
      <c r="Z1162">
        <v>1</v>
      </c>
      <c r="AA1162">
        <f t="shared" si="1649"/>
        <v>1618</v>
      </c>
      <c r="AB1162" t="str">
        <f t="shared" si="1650"/>
        <v/>
      </c>
      <c r="AC1162">
        <f t="shared" si="1688"/>
        <v>1618</v>
      </c>
      <c r="AD1162" s="6">
        <v>2</v>
      </c>
      <c r="AE1162" t="s">
        <v>732</v>
      </c>
      <c r="AF1162" t="s">
        <v>905</v>
      </c>
      <c r="AG1162" t="s">
        <v>732</v>
      </c>
      <c r="AH1162" t="s">
        <v>907</v>
      </c>
      <c r="AI1162" t="str">
        <f t="shared" si="1693"/>
        <v>e</v>
      </c>
      <c r="AJ1162" t="str">
        <f t="shared" si="1694"/>
        <v/>
      </c>
      <c r="AK1162" t="str">
        <f t="shared" si="1695"/>
        <v/>
      </c>
      <c r="AL1162" t="str">
        <f t="shared" si="1696"/>
        <v/>
      </c>
      <c r="AM1162" t="str">
        <f t="shared" si="1697"/>
        <v/>
      </c>
      <c r="AN1162" t="str">
        <f t="shared" si="1698"/>
        <v>Away</v>
      </c>
      <c r="AO1162" t="str">
        <f t="shared" si="1699"/>
        <v>a</v>
      </c>
      <c r="AP1162" t="str">
        <f t="shared" si="1700"/>
        <v/>
      </c>
      <c r="AQ1162" t="str">
        <f t="shared" si="1701"/>
        <v/>
      </c>
      <c r="AR1162" t="str">
        <f t="shared" si="1702"/>
        <v>Away</v>
      </c>
      <c r="AS1162" t="str">
        <f t="shared" si="1703"/>
        <v>a</v>
      </c>
      <c r="AT1162" t="str">
        <f t="shared" si="1704"/>
        <v>Offensive</v>
      </c>
      <c r="AU1162" t="str">
        <f t="shared" si="1705"/>
        <v/>
      </c>
      <c r="AV1162" t="str">
        <f t="shared" si="1706"/>
        <v/>
      </c>
      <c r="AW1162" t="str" cm="1">
        <f t="array" ref="AW1162">IFERROR(IF(O1162&lt;&gt;"",O1162,IF(OR($S1162="",$T1162=""),"",IF(O1162&lt;&gt;"",O1162,IF($T1162&lt;&gt;"",_xlfn._xlws.FILTER(O:O,($BU:$BU=$BU1162)*($I:$I=$I1162)*($T:$T=$T1162)*($S:$S=_xlfn.MINIFS($S:$S,$T:$T,"="&amp;$T1162)),"")))))&amp;"",IF(O1162="","",""))&amp;""</f>
        <v>OffensivePlay_Zone-PuckRetrievalDumpIn</v>
      </c>
      <c r="AX1162" t="str" cm="1">
        <f t="array" ref="AX1162">IFERROR(IF(P1162&lt;&gt;"",P1162,IF(OR($S1162="",$T1162=""),"",IF($T1162&lt;&gt;"",_xlfn._xlws.FILTER(P:P,($BU:$BU=$BU1162)*($I:$I=$I1162)*($T:$T=$T1162)*($S:$S=_xlfn.MINIFS($S:$S,$T:$T,"="&amp;$T1162)),""))))&amp;"",IF(P1162="","",""))&amp;""</f>
        <v/>
      </c>
      <c r="AY1162" t="str" cm="1">
        <f t="array" ref="AY1162">IFERROR(IF(Q1162&lt;&gt;"",Q1162,IF(OR($S1162="",$T1162=""),"",IF($T1162&lt;&gt;"",_xlfn._xlws.FILTER(Q:Q,($BU:$BU=$BU1162)*($I:$I=$I1162)*($T:$T=$T1162)*($S:$S=_xlfn.MINIFS($S:$S,$T:$T,"="&amp;$T1162)),""))))&amp;"",IF(Q1162="","",""))&amp;""</f>
        <v>s</v>
      </c>
      <c r="AZ1162" t="str" cm="1">
        <f t="array" ref="AZ1162">IFERROR(IF(R1162&lt;&gt;"",R1162,IF(OR($S1162="",$T1162=""),"",IF($T1162&lt;&gt;"",_xlfn._xlws.FILTER(R:R,($BU:$BU=$BU1162)*($I:$I=$I1162)*($T:$T=$T1162)*($S:$S=_xlfn.MINIFS($S:$S,$T:$T,"="&amp;$T1162)),""))))&amp;"",IF(R1162="","",""))&amp;""</f>
        <v/>
      </c>
      <c r="BA1162" s="6">
        <f t="shared" si="1707"/>
        <v>105</v>
      </c>
      <c r="BB1162">
        <f t="shared" ref="BB1162:BD1162" si="1722">BB1161</f>
        <v>18987</v>
      </c>
      <c r="BC1162" t="str">
        <f t="shared" si="1722"/>
        <v>Velodrome</v>
      </c>
      <c r="BD1162" t="str">
        <f t="shared" si="1722"/>
        <v>Outlaws</v>
      </c>
      <c r="BE1162" t="s">
        <v>13</v>
      </c>
      <c r="BF1162" t="s">
        <v>586</v>
      </c>
      <c r="BI1162" cm="1">
        <f t="array" aca="1" ref="BI1162" ca="1">IFERROR(_xlfn._xlws.FILTER(shifts!A:A,(shifts!B:B=events!AD1162)*(shifts!AG:AG&gt;=events!BK1162)*(shifts!AH:AH&lt;=events!BL1162)),BI1161)</f>
        <v>43</v>
      </c>
      <c r="BJ1162" s="15">
        <f t="shared" si="1709"/>
        <v>3</v>
      </c>
      <c r="BK1162">
        <f t="shared" si="1710"/>
        <v>1050</v>
      </c>
      <c r="BL1162">
        <f t="shared" si="1711"/>
        <v>1047</v>
      </c>
      <c r="BM1162" s="15">
        <f>SUMIFS(BJ$2:BJ1162,K$2:K1162,"=Intermission")+SUMIFS(BJ$2:BJ1162,K$2:K1162,"=Timeout")</f>
        <v>67</v>
      </c>
      <c r="BN1162">
        <f t="shared" si="1712"/>
        <v>1147</v>
      </c>
      <c r="BO1162" s="19">
        <f t="shared" si="1713"/>
        <v>1177</v>
      </c>
      <c r="BP1162">
        <f t="shared" si="1714"/>
        <v>1172</v>
      </c>
      <c r="BQ1162" s="17">
        <f t="shared" si="1715"/>
        <v>1180</v>
      </c>
      <c r="BR1162" t="str">
        <f t="shared" si="1716"/>
        <v>event_team_player_1</v>
      </c>
      <c r="BS1162">
        <f>COUNTIFS(S$3:S1162,"="&amp;S1162,AI$3:AI1162,"="&amp;AI1162)</f>
        <v>1</v>
      </c>
      <c r="BT1162" t="str">
        <f>IFERROR(VLOOKUP(BB1162&amp;BU1162&amp;X1162,game_rosters!U:W,3,FALSE),"")</f>
        <v>P100033</v>
      </c>
      <c r="BU1162" t="str">
        <f t="shared" si="1717"/>
        <v>Outlaws</v>
      </c>
    </row>
    <row r="1163" spans="1:73" x14ac:dyDescent="0.2">
      <c r="A1163">
        <f t="shared" si="1692"/>
        <v>1</v>
      </c>
      <c r="I1163" s="44">
        <v>44</v>
      </c>
      <c r="K1163" t="s">
        <v>13</v>
      </c>
      <c r="R1163" s="51">
        <v>1</v>
      </c>
      <c r="S1163">
        <v>619</v>
      </c>
      <c r="T1163" t="s">
        <v>756</v>
      </c>
      <c r="W1163" t="s">
        <v>731</v>
      </c>
      <c r="X1163">
        <v>44</v>
      </c>
      <c r="Z1163">
        <v>1</v>
      </c>
      <c r="AA1163">
        <f t="shared" si="1649"/>
        <v>1619</v>
      </c>
      <c r="AB1163" t="str">
        <f t="shared" si="1650"/>
        <v/>
      </c>
      <c r="AC1163">
        <f t="shared" si="1688"/>
        <v>1619</v>
      </c>
      <c r="AD1163" s="6">
        <v>2</v>
      </c>
      <c r="AE1163" t="s">
        <v>732</v>
      </c>
      <c r="AF1163" t="s">
        <v>907</v>
      </c>
      <c r="AG1163" t="s">
        <v>732</v>
      </c>
      <c r="AH1163" t="s">
        <v>740</v>
      </c>
      <c r="AI1163" t="str">
        <f t="shared" si="1693"/>
        <v>e</v>
      </c>
      <c r="AJ1163" t="str">
        <f t="shared" si="1694"/>
        <v/>
      </c>
      <c r="AK1163" t="str">
        <f t="shared" si="1695"/>
        <v/>
      </c>
      <c r="AL1163" t="str">
        <f t="shared" si="1696"/>
        <v/>
      </c>
      <c r="AM1163" t="str">
        <f t="shared" si="1697"/>
        <v/>
      </c>
      <c r="AN1163" t="str">
        <f t="shared" si="1698"/>
        <v>Away</v>
      </c>
      <c r="AO1163" t="str">
        <f t="shared" si="1699"/>
        <v>a</v>
      </c>
      <c r="AP1163" t="str">
        <f t="shared" si="1700"/>
        <v/>
      </c>
      <c r="AQ1163" t="str">
        <f t="shared" si="1701"/>
        <v/>
      </c>
      <c r="AR1163" t="str">
        <f t="shared" si="1702"/>
        <v>Away</v>
      </c>
      <c r="AS1163" t="str">
        <f t="shared" si="1703"/>
        <v>a</v>
      </c>
      <c r="AT1163" t="str">
        <f t="shared" si="1704"/>
        <v>Offensive</v>
      </c>
      <c r="AU1163" t="str">
        <f t="shared" si="1705"/>
        <v/>
      </c>
      <c r="AV1163" t="str">
        <f t="shared" si="1706"/>
        <v/>
      </c>
      <c r="AW1163" t="str" cm="1">
        <f t="array" ref="AW1163">IFERROR(IF(O1163&lt;&gt;"",O1163,IF(OR($S1163="",$T1163=""),"",IF(O1163&lt;&gt;"",O1163,IF($T1163&lt;&gt;"",_xlfn._xlws.FILTER(O:O,($BU:$BU=$BU1163)*($I:$I=$I1163)*($T:$T=$T1163)*($S:$S=_xlfn.MINIFS($S:$S,$T:$T,"="&amp;$T1163)),"")))))&amp;"",IF(O1163="","",""))&amp;""</f>
        <v/>
      </c>
      <c r="AX1163" t="str" cm="1">
        <f t="array" ref="AX1163">IFERROR(IF(P1163&lt;&gt;"",P1163,IF(OR($S1163="",$T1163=""),"",IF($T1163&lt;&gt;"",_xlfn._xlws.FILTER(P:P,($BU:$BU=$BU1163)*($I:$I=$I1163)*($T:$T=$T1163)*($S:$S=_xlfn.MINIFS($S:$S,$T:$T,"="&amp;$T1163)),""))))&amp;"",IF(P1163="","",""))&amp;""</f>
        <v/>
      </c>
      <c r="AY1163" t="str" cm="1">
        <f t="array" ref="AY1163">IFERROR(IF(Q1163&lt;&gt;"",Q1163,IF(OR($S1163="",$T1163=""),"",IF($T1163&lt;&gt;"",_xlfn._xlws.FILTER(Q:Q,($BU:$BU=$BU1163)*($I:$I=$I1163)*($T:$T=$T1163)*($S:$S=_xlfn.MINIFS($S:$S,$T:$T,"="&amp;$T1163)),""))))&amp;"",IF(Q1163="","",""))&amp;""</f>
        <v/>
      </c>
      <c r="AZ1163" t="str" cm="1">
        <f t="array" ref="AZ1163">IFERROR(IF(R1163&lt;&gt;"",R1163,IF(OR($S1163="",$T1163=""),"",IF($T1163&lt;&gt;"",_xlfn._xlws.FILTER(R:R,($BU:$BU=$BU1163)*($I:$I=$I1163)*($T:$T=$T1163)*($S:$S=_xlfn.MINIFS($S:$S,$T:$T,"="&amp;$T1163)),""))))&amp;"",IF(R1163="","",""))&amp;""</f>
        <v>1</v>
      </c>
      <c r="BA1163" s="6">
        <f t="shared" si="1707"/>
        <v>105</v>
      </c>
      <c r="BB1163">
        <f t="shared" ref="BB1163:BD1163" si="1723">BB1162</f>
        <v>18987</v>
      </c>
      <c r="BC1163" t="str">
        <f t="shared" si="1723"/>
        <v>Velodrome</v>
      </c>
      <c r="BD1163" t="str">
        <f t="shared" si="1723"/>
        <v>Outlaws</v>
      </c>
      <c r="BE1163" t="s">
        <v>13</v>
      </c>
      <c r="BF1163" t="s">
        <v>756</v>
      </c>
      <c r="BI1163" cm="1">
        <f t="array" aca="1" ref="BI1163" ca="1">IFERROR(_xlfn._xlws.FILTER(shifts!A:A,(shifts!B:B=events!AD1163)*(shifts!AG:AG&gt;=events!BK1163)*(shifts!AH:AH&lt;=events!BL1163)),BI1162)</f>
        <v>43</v>
      </c>
      <c r="BJ1163" s="15">
        <f t="shared" si="1709"/>
        <v>2</v>
      </c>
      <c r="BK1163">
        <f t="shared" si="1710"/>
        <v>1047</v>
      </c>
      <c r="BL1163">
        <f t="shared" si="1711"/>
        <v>1045</v>
      </c>
      <c r="BM1163" s="15">
        <f>SUMIFS(BJ$2:BJ1163,K$2:K1163,"=Intermission")+SUMIFS(BJ$2:BJ1163,K$2:K1163,"=Timeout")</f>
        <v>67</v>
      </c>
      <c r="BN1163">
        <f t="shared" si="1712"/>
        <v>1147</v>
      </c>
      <c r="BO1163" s="19">
        <f t="shared" si="1713"/>
        <v>1180</v>
      </c>
      <c r="BP1163">
        <f t="shared" si="1714"/>
        <v>1175</v>
      </c>
      <c r="BQ1163" s="17">
        <f t="shared" si="1715"/>
        <v>1182</v>
      </c>
      <c r="BR1163" t="str">
        <f t="shared" si="1716"/>
        <v>event_team_player_1</v>
      </c>
      <c r="BS1163">
        <f>COUNTIFS(S$3:S1163,"="&amp;S1163,AI$3:AI1163,"="&amp;AI1163)</f>
        <v>1</v>
      </c>
      <c r="BT1163" t="str">
        <f>IFERROR(VLOOKUP(BB1163&amp;BU1163&amp;X1163,game_rosters!U:W,3,FALSE),"")</f>
        <v>P100033</v>
      </c>
      <c r="BU1163" t="str">
        <f t="shared" si="1717"/>
        <v>Outlaws</v>
      </c>
    </row>
    <row r="1164" spans="1:73" x14ac:dyDescent="0.2">
      <c r="A1164" t="str">
        <f t="shared" si="1692"/>
        <v/>
      </c>
      <c r="I1164" s="44">
        <v>14</v>
      </c>
      <c r="R1164" s="51">
        <v>1</v>
      </c>
      <c r="S1164">
        <v>619</v>
      </c>
      <c r="T1164" t="s">
        <v>756</v>
      </c>
      <c r="X1164">
        <v>14</v>
      </c>
      <c r="AA1164">
        <f t="shared" si="1649"/>
        <v>1619</v>
      </c>
      <c r="AB1164" t="str">
        <f t="shared" si="1650"/>
        <v/>
      </c>
      <c r="AC1164">
        <f t="shared" si="1688"/>
        <v>1619</v>
      </c>
      <c r="AD1164" s="6">
        <v>2</v>
      </c>
      <c r="AE1164" t="s">
        <v>732</v>
      </c>
      <c r="AF1164" t="s">
        <v>907</v>
      </c>
      <c r="AG1164" t="s">
        <v>732</v>
      </c>
      <c r="AH1164" t="s">
        <v>740</v>
      </c>
      <c r="AI1164" t="str">
        <f t="shared" si="1693"/>
        <v>o</v>
      </c>
      <c r="AJ1164" t="str">
        <f t="shared" si="1694"/>
        <v/>
      </c>
      <c r="AK1164" t="str">
        <f t="shared" si="1695"/>
        <v/>
      </c>
      <c r="AL1164" t="str">
        <f t="shared" si="1696"/>
        <v/>
      </c>
      <c r="AM1164" t="str">
        <f t="shared" si="1697"/>
        <v/>
      </c>
      <c r="AN1164" t="str">
        <f t="shared" si="1698"/>
        <v>Away</v>
      </c>
      <c r="AO1164" t="str">
        <f t="shared" si="1699"/>
        <v>a</v>
      </c>
      <c r="AP1164" t="str">
        <f t="shared" si="1700"/>
        <v/>
      </c>
      <c r="AQ1164" t="str">
        <f t="shared" si="1701"/>
        <v/>
      </c>
      <c r="AR1164" t="str">
        <f t="shared" si="1702"/>
        <v>Away</v>
      </c>
      <c r="AS1164" t="str">
        <f t="shared" si="1703"/>
        <v>a</v>
      </c>
      <c r="AT1164" t="str">
        <f t="shared" si="1704"/>
        <v>Defensive</v>
      </c>
      <c r="AU1164" t="str">
        <f t="shared" si="1705"/>
        <v/>
      </c>
      <c r="AV1164" t="str">
        <f t="shared" si="1706"/>
        <v/>
      </c>
      <c r="AW1164" t="str" cm="1">
        <f t="array" ref="AW1164">IFERROR(IF(O1164&lt;&gt;"",O1164,IF(OR($S1164="",$T1164=""),"",IF(O1164&lt;&gt;"",O1164,IF($T1164&lt;&gt;"",_xlfn._xlws.FILTER(O:O,($BU:$BU=$BU1164)*($I:$I=$I1164)*($T:$T=$T1164)*($S:$S=_xlfn.MINIFS($S:$S,$T:$T,"="&amp;$T1164)),"")))))&amp;"",IF(O1164="","",""))&amp;""</f>
        <v/>
      </c>
      <c r="AX1164" t="str" cm="1">
        <f t="array" ref="AX1164">IFERROR(IF(P1164&lt;&gt;"",P1164,IF(OR($S1164="",$T1164=""),"",IF($T1164&lt;&gt;"",_xlfn._xlws.FILTER(P:P,($BU:$BU=$BU1164)*($I:$I=$I1164)*($T:$T=$T1164)*($S:$S=_xlfn.MINIFS($S:$S,$T:$T,"="&amp;$T1164)),""))))&amp;"",IF(P1164="","",""))&amp;""</f>
        <v/>
      </c>
      <c r="AY1164" t="str" cm="1">
        <f t="array" ref="AY1164">IFERROR(IF(Q1164&lt;&gt;"",Q1164,IF(OR($S1164="",$T1164=""),"",IF($T1164&lt;&gt;"",_xlfn._xlws.FILTER(Q:Q,($BU:$BU=$BU1164)*($I:$I=$I1164)*($T:$T=$T1164)*($S:$S=_xlfn.MINIFS($S:$S,$T:$T,"="&amp;$T1164)),""))))&amp;"",IF(Q1164="","",""))&amp;""</f>
        <v/>
      </c>
      <c r="AZ1164" t="str" cm="1">
        <f t="array" ref="AZ1164">IFERROR(IF(R1164&lt;&gt;"",R1164,IF(OR($S1164="",$T1164=""),"",IF($T1164&lt;&gt;"",_xlfn._xlws.FILTER(R:R,($BU:$BU=$BU1164)*($I:$I=$I1164)*($T:$T=$T1164)*($S:$S=_xlfn.MINIFS($S:$S,$T:$T,"="&amp;$T1164)),""))))&amp;"",IF(R1164="","",""))&amp;""</f>
        <v>1</v>
      </c>
      <c r="BA1164" s="6">
        <f t="shared" si="1707"/>
        <v>105</v>
      </c>
      <c r="BB1164">
        <f t="shared" ref="BB1164:BD1164" si="1724">BB1163</f>
        <v>18987</v>
      </c>
      <c r="BC1164" t="str">
        <f t="shared" si="1724"/>
        <v>Velodrome</v>
      </c>
      <c r="BD1164" t="str">
        <f t="shared" si="1724"/>
        <v>Outlaws</v>
      </c>
      <c r="BE1164" t="s">
        <v>13</v>
      </c>
      <c r="BF1164" t="s">
        <v>756</v>
      </c>
      <c r="BI1164" cm="1">
        <f t="array" aca="1" ref="BI1164" ca="1">IFERROR(_xlfn._xlws.FILTER(shifts!A:A,(shifts!B:B=events!AD1164)*(shifts!AG:AG&gt;=events!BK1164)*(shifts!AH:AH&lt;=events!BL1164)),BI1163)</f>
        <v>43</v>
      </c>
      <c r="BJ1164" s="15">
        <f t="shared" si="1709"/>
        <v>2</v>
      </c>
      <c r="BK1164">
        <f t="shared" si="1710"/>
        <v>1047</v>
      </c>
      <c r="BL1164">
        <f t="shared" si="1711"/>
        <v>1045</v>
      </c>
      <c r="BM1164" s="15">
        <f>SUMIFS(BJ$2:BJ1164,K$2:K1164,"=Intermission")+SUMIFS(BJ$2:BJ1164,K$2:K1164,"=Timeout")</f>
        <v>67</v>
      </c>
      <c r="BN1164">
        <f t="shared" si="1712"/>
        <v>1147</v>
      </c>
      <c r="BO1164" s="19">
        <f t="shared" si="1713"/>
        <v>1180</v>
      </c>
      <c r="BP1164">
        <f t="shared" si="1714"/>
        <v>1175</v>
      </c>
      <c r="BQ1164" s="17">
        <f t="shared" si="1715"/>
        <v>1182</v>
      </c>
      <c r="BR1164" t="str">
        <f t="shared" si="1716"/>
        <v>opp_team_player_1</v>
      </c>
      <c r="BS1164">
        <f>COUNTIFS(S$3:S1164,"="&amp;S1164,AI$3:AI1164,"="&amp;AI1164)</f>
        <v>1</v>
      </c>
      <c r="BT1164" t="str">
        <f>IFERROR(VLOOKUP(BB1164&amp;BU1164&amp;X1164,game_rosters!U:W,3,FALSE),"")</f>
        <v>P100132</v>
      </c>
      <c r="BU1164" t="str">
        <f t="shared" si="1717"/>
        <v>Velodrome</v>
      </c>
    </row>
    <row r="1165" spans="1:73" x14ac:dyDescent="0.2">
      <c r="A1165">
        <f t="shared" si="1692"/>
        <v>1</v>
      </c>
      <c r="I1165" s="44">
        <v>44</v>
      </c>
      <c r="K1165" t="s">
        <v>7</v>
      </c>
      <c r="L1165" t="s">
        <v>182</v>
      </c>
      <c r="M1165" t="s">
        <v>68</v>
      </c>
      <c r="N1165" t="s">
        <v>594</v>
      </c>
      <c r="R1165" s="51">
        <v>1</v>
      </c>
      <c r="S1165">
        <v>620</v>
      </c>
      <c r="T1165">
        <v>103</v>
      </c>
      <c r="W1165" t="s">
        <v>731</v>
      </c>
      <c r="X1165">
        <v>44</v>
      </c>
      <c r="Z1165">
        <v>1</v>
      </c>
      <c r="AA1165">
        <f t="shared" si="1649"/>
        <v>1620</v>
      </c>
      <c r="AB1165">
        <f t="shared" si="1650"/>
        <v>9103</v>
      </c>
      <c r="AC1165">
        <f t="shared" si="1688"/>
        <v>9103</v>
      </c>
      <c r="AD1165" s="6">
        <v>2</v>
      </c>
      <c r="AE1165" t="s">
        <v>732</v>
      </c>
      <c r="AF1165" t="s">
        <v>740</v>
      </c>
      <c r="AG1165" t="s">
        <v>756</v>
      </c>
      <c r="AH1165" t="s">
        <v>756</v>
      </c>
      <c r="AI1165" t="str">
        <f t="shared" si="1693"/>
        <v>e</v>
      </c>
      <c r="AJ1165" t="str">
        <f t="shared" si="1694"/>
        <v/>
      </c>
      <c r="AK1165" t="str">
        <f t="shared" si="1695"/>
        <v/>
      </c>
      <c r="AL1165" t="str">
        <f t="shared" si="1696"/>
        <v/>
      </c>
      <c r="AM1165" t="str">
        <f t="shared" si="1697"/>
        <v/>
      </c>
      <c r="AN1165" t="str">
        <f t="shared" si="1698"/>
        <v>Away</v>
      </c>
      <c r="AO1165" t="str">
        <f t="shared" si="1699"/>
        <v>a</v>
      </c>
      <c r="AP1165" t="str">
        <f t="shared" si="1700"/>
        <v/>
      </c>
      <c r="AQ1165" t="str">
        <f t="shared" si="1701"/>
        <v/>
      </c>
      <c r="AR1165" t="str">
        <f t="shared" si="1702"/>
        <v>Away</v>
      </c>
      <c r="AS1165" t="str">
        <f t="shared" si="1703"/>
        <v>a</v>
      </c>
      <c r="AT1165" t="str">
        <f t="shared" si="1704"/>
        <v>Offensive</v>
      </c>
      <c r="AU1165" t="str">
        <f t="shared" si="1705"/>
        <v/>
      </c>
      <c r="AV1165" t="str">
        <f t="shared" si="1706"/>
        <v/>
      </c>
      <c r="AW1165" t="str" cm="1">
        <f t="array" ref="AW1165">IFERROR(IF(O1165&lt;&gt;"",O1165,IF(OR($S1165="",$T1165=""),"",IF(O1165&lt;&gt;"",O1165,IF($T1165&lt;&gt;"",_xlfn._xlws.FILTER(O:O,($BU:$BU=$BU1165)*($I:$I=$I1165)*($T:$T=$T1165)*($S:$S=_xlfn.MINIFS($S:$S,$T:$T,"="&amp;$T1165)),"")))))&amp;"",IF(O1165="","",""))&amp;""</f>
        <v/>
      </c>
      <c r="AX1165" t="str" cm="1">
        <f t="array" ref="AX1165">IFERROR(IF(P1165&lt;&gt;"",P1165,IF(OR($S1165="",$T1165=""),"",IF($T1165&lt;&gt;"",_xlfn._xlws.FILTER(P:P,($BU:$BU=$BU1165)*($I:$I=$I1165)*($T:$T=$T1165)*($S:$S=_xlfn.MINIFS($S:$S,$T:$T,"="&amp;$T1165)),""))))&amp;"",IF(P1165="","",""))&amp;""</f>
        <v/>
      </c>
      <c r="AY1165" t="str" cm="1">
        <f t="array" ref="AY1165">IFERROR(IF(Q1165&lt;&gt;"",Q1165,IF(OR($S1165="",$T1165=""),"",IF($T1165&lt;&gt;"",_xlfn._xlws.FILTER(Q:Q,($BU:$BU=$BU1165)*($I:$I=$I1165)*($T:$T=$T1165)*($S:$S=_xlfn.MINIFS($S:$S,$T:$T,"="&amp;$T1165)),""))))&amp;"",IF(Q1165="","",""))&amp;""</f>
        <v/>
      </c>
      <c r="AZ1165" t="str" cm="1">
        <f t="array" ref="AZ1165">IFERROR(IF(R1165&lt;&gt;"",R1165,IF(OR($S1165="",$T1165=""),"",IF($T1165&lt;&gt;"",_xlfn._xlws.FILTER(R:R,($BU:$BU=$BU1165)*($I:$I=$I1165)*($T:$T=$T1165)*($S:$S=_xlfn.MINIFS($S:$S,$T:$T,"="&amp;$T1165)),""))))&amp;"",IF(R1165="","",""))&amp;""</f>
        <v>1</v>
      </c>
      <c r="BA1165" s="6">
        <f t="shared" si="1707"/>
        <v>105</v>
      </c>
      <c r="BB1165">
        <f t="shared" ref="BB1165:BD1165" si="1725">BB1164</f>
        <v>18987</v>
      </c>
      <c r="BC1165" t="str">
        <f t="shared" si="1725"/>
        <v>Velodrome</v>
      </c>
      <c r="BD1165" t="str">
        <f t="shared" si="1725"/>
        <v>Outlaws</v>
      </c>
      <c r="BE1165" t="s">
        <v>7</v>
      </c>
      <c r="BF1165" t="s">
        <v>182</v>
      </c>
      <c r="BI1165" cm="1">
        <f t="array" aca="1" ref="BI1165" ca="1">IFERROR(_xlfn._xlws.FILTER(shifts!A:A,(shifts!B:B=events!AD1165)*(shifts!AG:AG&gt;=events!BK1165)*(shifts!AH:AH&lt;=events!BL1165)),BI1164)</f>
        <v>43</v>
      </c>
      <c r="BJ1165" s="15">
        <f t="shared" si="1709"/>
        <v>0</v>
      </c>
      <c r="BK1165">
        <f t="shared" si="1710"/>
        <v>1045</v>
      </c>
      <c r="BL1165">
        <f t="shared" si="1711"/>
        <v>1045</v>
      </c>
      <c r="BM1165" s="15">
        <f>SUMIFS(BJ$2:BJ1165,K$2:K1165,"=Intermission")+SUMIFS(BJ$2:BJ1165,K$2:K1165,"=Timeout")</f>
        <v>67</v>
      </c>
      <c r="BN1165">
        <f t="shared" si="1712"/>
        <v>1147</v>
      </c>
      <c r="BO1165" s="19">
        <f t="shared" si="1713"/>
        <v>1182</v>
      </c>
      <c r="BP1165">
        <f t="shared" si="1714"/>
        <v>1177</v>
      </c>
      <c r="BQ1165" s="17">
        <f t="shared" si="1715"/>
        <v>1182</v>
      </c>
      <c r="BR1165" t="str">
        <f t="shared" si="1716"/>
        <v>event_team_player_1</v>
      </c>
      <c r="BS1165">
        <f>COUNTIFS(S$3:S1165,"="&amp;S1165,AI$3:AI1165,"="&amp;AI1165)</f>
        <v>1</v>
      </c>
      <c r="BT1165" t="str">
        <f>IFERROR(VLOOKUP(BB1165&amp;BU1165&amp;X1165,game_rosters!U:W,3,FALSE),"")</f>
        <v>P100033</v>
      </c>
      <c r="BU1165" t="str">
        <f t="shared" si="1717"/>
        <v>Outlaws</v>
      </c>
    </row>
    <row r="1166" spans="1:73" x14ac:dyDescent="0.2">
      <c r="A1166" t="str">
        <f t="shared" si="1692"/>
        <v/>
      </c>
      <c r="I1166" s="44">
        <v>13</v>
      </c>
      <c r="S1166">
        <v>620</v>
      </c>
      <c r="T1166">
        <v>103</v>
      </c>
      <c r="X1166">
        <v>13</v>
      </c>
      <c r="Z1166">
        <v>1</v>
      </c>
      <c r="AA1166">
        <f t="shared" si="1649"/>
        <v>1620</v>
      </c>
      <c r="AB1166">
        <f t="shared" si="1650"/>
        <v>9103</v>
      </c>
      <c r="AC1166">
        <f t="shared" si="1688"/>
        <v>9103</v>
      </c>
      <c r="AD1166" s="6">
        <v>2</v>
      </c>
      <c r="AE1166" t="s">
        <v>732</v>
      </c>
      <c r="AF1166" t="s">
        <v>740</v>
      </c>
      <c r="AG1166" t="s">
        <v>756</v>
      </c>
      <c r="AH1166" t="s">
        <v>756</v>
      </c>
      <c r="AI1166" t="str">
        <f t="shared" si="1693"/>
        <v>e</v>
      </c>
      <c r="AJ1166" t="str">
        <f t="shared" si="1694"/>
        <v/>
      </c>
      <c r="AK1166" t="str">
        <f t="shared" si="1695"/>
        <v/>
      </c>
      <c r="AL1166" t="str">
        <f t="shared" si="1696"/>
        <v/>
      </c>
      <c r="AM1166" t="str">
        <f t="shared" si="1697"/>
        <v/>
      </c>
      <c r="AN1166" t="str">
        <f t="shared" si="1698"/>
        <v>Away</v>
      </c>
      <c r="AO1166" t="str">
        <f t="shared" si="1699"/>
        <v>a</v>
      </c>
      <c r="AP1166" t="str">
        <f t="shared" si="1700"/>
        <v/>
      </c>
      <c r="AQ1166" t="str">
        <f t="shared" si="1701"/>
        <v/>
      </c>
      <c r="AR1166" t="str">
        <f t="shared" si="1702"/>
        <v>Away</v>
      </c>
      <c r="AS1166" t="str">
        <f t="shared" si="1703"/>
        <v>a</v>
      </c>
      <c r="AT1166" t="str">
        <f t="shared" si="1704"/>
        <v>Offensive</v>
      </c>
      <c r="AU1166" t="str">
        <f t="shared" si="1705"/>
        <v/>
      </c>
      <c r="AV1166" t="str">
        <f t="shared" si="1706"/>
        <v/>
      </c>
      <c r="AW1166" t="str" cm="1">
        <f t="array" ref="AW1166">IFERROR(IF(O1166&lt;&gt;"",O1166,IF(OR($S1166="",$T1166=""),"",IF(O1166&lt;&gt;"",O1166,IF($T1166&lt;&gt;"",_xlfn._xlws.FILTER(O:O,($BU:$BU=$BU1166)*($I:$I=$I1166)*($T:$T=$T1166)*($S:$S=_xlfn.MINIFS($S:$S,$T:$T,"="&amp;$T1166)),"")))))&amp;"",IF(O1166="","",""))&amp;""</f>
        <v/>
      </c>
      <c r="AX1166" t="str" cm="1">
        <f t="array" ref="AX1166">IFERROR(IF(P1166&lt;&gt;"",P1166,IF(OR($S1166="",$T1166=""),"",IF($T1166&lt;&gt;"",_xlfn._xlws.FILTER(P:P,($BU:$BU=$BU1166)*($I:$I=$I1166)*($T:$T=$T1166)*($S:$S=_xlfn.MINIFS($S:$S,$T:$T,"="&amp;$T1166)),""))))&amp;"",IF(P1166="","",""))&amp;""</f>
        <v/>
      </c>
      <c r="AY1166" t="str" cm="1">
        <f t="array" ref="AY1166">IFERROR(IF(Q1166&lt;&gt;"",Q1166,IF(OR($S1166="",$T1166=""),"",IF($T1166&lt;&gt;"",_xlfn._xlws.FILTER(Q:Q,($BU:$BU=$BU1166)*($I:$I=$I1166)*($T:$T=$T1166)*($S:$S=_xlfn.MINIFS($S:$S,$T:$T,"="&amp;$T1166)),""))))&amp;"",IF(Q1166="","",""))&amp;""</f>
        <v/>
      </c>
      <c r="AZ1166" t="str" cm="1">
        <f t="array" ref="AZ1166">IFERROR(IF(R1166&lt;&gt;"",R1166,IF(OR($S1166="",$T1166=""),"",IF($T1166&lt;&gt;"",_xlfn._xlws.FILTER(R:R,($BU:$BU=$BU1166)*($I:$I=$I1166)*($T:$T=$T1166)*($S:$S=_xlfn.MINIFS($S:$S,$T:$T,"="&amp;$T1166)),""))))&amp;"",IF(R1166="","",""))&amp;""</f>
        <v/>
      </c>
      <c r="BA1166" s="6">
        <f t="shared" si="1707"/>
        <v>105</v>
      </c>
      <c r="BB1166">
        <f t="shared" ref="BB1166:BD1166" si="1726">BB1165</f>
        <v>18987</v>
      </c>
      <c r="BC1166" t="str">
        <f t="shared" si="1726"/>
        <v>Velodrome</v>
      </c>
      <c r="BD1166" t="str">
        <f t="shared" si="1726"/>
        <v>Outlaws</v>
      </c>
      <c r="BE1166" t="s">
        <v>7</v>
      </c>
      <c r="BF1166" t="s">
        <v>182</v>
      </c>
      <c r="BI1166" cm="1">
        <f t="array" aca="1" ref="BI1166" ca="1">IFERROR(_xlfn._xlws.FILTER(shifts!A:A,(shifts!B:B=events!AD1166)*(shifts!AG:AG&gt;=events!BK1166)*(shifts!AH:AH&lt;=events!BL1166)),BI1165)</f>
        <v>43</v>
      </c>
      <c r="BJ1166" s="15">
        <f t="shared" si="1709"/>
        <v>0</v>
      </c>
      <c r="BK1166">
        <f t="shared" si="1710"/>
        <v>1045</v>
      </c>
      <c r="BL1166">
        <f t="shared" si="1711"/>
        <v>1045</v>
      </c>
      <c r="BM1166" s="15">
        <f>SUMIFS(BJ$2:BJ1166,K$2:K1166,"=Intermission")+SUMIFS(BJ$2:BJ1166,K$2:K1166,"=Timeout")</f>
        <v>67</v>
      </c>
      <c r="BN1166">
        <f t="shared" si="1712"/>
        <v>1147</v>
      </c>
      <c r="BO1166" s="19">
        <f t="shared" si="1713"/>
        <v>1182</v>
      </c>
      <c r="BP1166">
        <f t="shared" si="1714"/>
        <v>1177</v>
      </c>
      <c r="BQ1166" s="17">
        <f t="shared" si="1715"/>
        <v>1182</v>
      </c>
      <c r="BR1166" t="str">
        <f t="shared" si="1716"/>
        <v>event_team_player_2</v>
      </c>
      <c r="BS1166">
        <f>COUNTIFS(S$3:S1166,"="&amp;S1166,AI$3:AI1166,"="&amp;AI1166)</f>
        <v>2</v>
      </c>
      <c r="BT1166" t="str">
        <f>IFERROR(VLOOKUP(BB1166&amp;BU1166&amp;X1166,game_rosters!U:W,3,FALSE),"")</f>
        <v>P100031</v>
      </c>
      <c r="BU1166" t="str">
        <f t="shared" si="1717"/>
        <v>Outlaws</v>
      </c>
    </row>
    <row r="1167" spans="1:73" x14ac:dyDescent="0.2">
      <c r="A1167" t="str">
        <f t="shared" si="1692"/>
        <v/>
      </c>
      <c r="I1167" s="44">
        <v>14</v>
      </c>
      <c r="R1167" s="51">
        <v>1</v>
      </c>
      <c r="S1167">
        <v>620</v>
      </c>
      <c r="T1167">
        <v>103</v>
      </c>
      <c r="X1167">
        <v>14</v>
      </c>
      <c r="AA1167">
        <f t="shared" si="1649"/>
        <v>1620</v>
      </c>
      <c r="AB1167">
        <f t="shared" si="1650"/>
        <v>9103</v>
      </c>
      <c r="AC1167">
        <f t="shared" si="1688"/>
        <v>9103</v>
      </c>
      <c r="AD1167" s="6">
        <v>2</v>
      </c>
      <c r="AE1167" t="s">
        <v>732</v>
      </c>
      <c r="AF1167" t="s">
        <v>740</v>
      </c>
      <c r="AG1167" t="s">
        <v>756</v>
      </c>
      <c r="AH1167" t="s">
        <v>756</v>
      </c>
      <c r="AI1167" t="str">
        <f t="shared" si="1693"/>
        <v>o</v>
      </c>
      <c r="AJ1167" t="str">
        <f t="shared" si="1694"/>
        <v/>
      </c>
      <c r="AK1167" t="str">
        <f t="shared" si="1695"/>
        <v/>
      </c>
      <c r="AL1167" t="str">
        <f t="shared" si="1696"/>
        <v/>
      </c>
      <c r="AM1167" t="str">
        <f t="shared" si="1697"/>
        <v/>
      </c>
      <c r="AN1167" t="str">
        <f t="shared" si="1698"/>
        <v>Away</v>
      </c>
      <c r="AO1167" t="str">
        <f t="shared" si="1699"/>
        <v>a</v>
      </c>
      <c r="AP1167" t="str">
        <f t="shared" si="1700"/>
        <v/>
      </c>
      <c r="AQ1167" t="str">
        <f t="shared" si="1701"/>
        <v/>
      </c>
      <c r="AR1167" t="str">
        <f t="shared" si="1702"/>
        <v>Away</v>
      </c>
      <c r="AS1167" t="str">
        <f t="shared" si="1703"/>
        <v>a</v>
      </c>
      <c r="AT1167" t="str">
        <f t="shared" si="1704"/>
        <v>Defensive</v>
      </c>
      <c r="AU1167" t="str">
        <f t="shared" si="1705"/>
        <v/>
      </c>
      <c r="AV1167" t="str">
        <f t="shared" si="1706"/>
        <v/>
      </c>
      <c r="AW1167" t="str" cm="1">
        <f t="array" ref="AW1167">IFERROR(IF(O1167&lt;&gt;"",O1167,IF(OR($S1167="",$T1167=""),"",IF(O1167&lt;&gt;"",O1167,IF($T1167&lt;&gt;"",_xlfn._xlws.FILTER(O:O,($BU:$BU=$BU1167)*($I:$I=$I1167)*($T:$T=$T1167)*($S:$S=_xlfn.MINIFS($S:$S,$T:$T,"="&amp;$T1167)),"")))))&amp;"",IF(O1167="","",""))&amp;""</f>
        <v/>
      </c>
      <c r="AX1167" t="str" cm="1">
        <f t="array" ref="AX1167">IFERROR(IF(P1167&lt;&gt;"",P1167,IF(OR($S1167="",$T1167=""),"",IF($T1167&lt;&gt;"",_xlfn._xlws.FILTER(P:P,($BU:$BU=$BU1167)*($I:$I=$I1167)*($T:$T=$T1167)*($S:$S=_xlfn.MINIFS($S:$S,$T:$T,"="&amp;$T1167)),""))))&amp;"",IF(P1167="","",""))&amp;""</f>
        <v/>
      </c>
      <c r="AY1167" t="str" cm="1">
        <f t="array" ref="AY1167">IFERROR(IF(Q1167&lt;&gt;"",Q1167,IF(OR($S1167="",$T1167=""),"",IF($T1167&lt;&gt;"",_xlfn._xlws.FILTER(Q:Q,($BU:$BU=$BU1167)*($I:$I=$I1167)*($T:$T=$T1167)*($S:$S=_xlfn.MINIFS($S:$S,$T:$T,"="&amp;$T1167)),""))))&amp;"",IF(Q1167="","",""))&amp;""</f>
        <v/>
      </c>
      <c r="AZ1167" t="str" cm="1">
        <f t="array" ref="AZ1167">IFERROR(IF(R1167&lt;&gt;"",R1167,IF(OR($S1167="",$T1167=""),"",IF($T1167&lt;&gt;"",_xlfn._xlws.FILTER(R:R,($BU:$BU=$BU1167)*($I:$I=$I1167)*($T:$T=$T1167)*($S:$S=_xlfn.MINIFS($S:$S,$T:$T,"="&amp;$T1167)),""))))&amp;"",IF(R1167="","",""))&amp;""</f>
        <v>1</v>
      </c>
      <c r="BA1167" s="6">
        <f t="shared" si="1707"/>
        <v>105</v>
      </c>
      <c r="BB1167">
        <f t="shared" ref="BB1167:BD1167" si="1727">BB1166</f>
        <v>18987</v>
      </c>
      <c r="BC1167" t="str">
        <f t="shared" si="1727"/>
        <v>Velodrome</v>
      </c>
      <c r="BD1167" t="str">
        <f t="shared" si="1727"/>
        <v>Outlaws</v>
      </c>
      <c r="BE1167" t="s">
        <v>7</v>
      </c>
      <c r="BF1167" t="s">
        <v>182</v>
      </c>
      <c r="BI1167" cm="1">
        <f t="array" aca="1" ref="BI1167" ca="1">IFERROR(_xlfn._xlws.FILTER(shifts!A:A,(shifts!B:B=events!AD1167)*(shifts!AG:AG&gt;=events!BK1167)*(shifts!AH:AH&lt;=events!BL1167)),BI1166)</f>
        <v>43</v>
      </c>
      <c r="BJ1167" s="15">
        <f t="shared" si="1709"/>
        <v>0</v>
      </c>
      <c r="BK1167">
        <f t="shared" si="1710"/>
        <v>1045</v>
      </c>
      <c r="BL1167">
        <f t="shared" si="1711"/>
        <v>1045</v>
      </c>
      <c r="BM1167" s="15">
        <f>SUMIFS(BJ$2:BJ1167,K$2:K1167,"=Intermission")+SUMIFS(BJ$2:BJ1167,K$2:K1167,"=Timeout")</f>
        <v>67</v>
      </c>
      <c r="BN1167">
        <f t="shared" si="1712"/>
        <v>1147</v>
      </c>
      <c r="BO1167" s="19">
        <f t="shared" si="1713"/>
        <v>1182</v>
      </c>
      <c r="BP1167">
        <f t="shared" si="1714"/>
        <v>1177</v>
      </c>
      <c r="BQ1167" s="17">
        <f t="shared" si="1715"/>
        <v>1182</v>
      </c>
      <c r="BR1167" t="str">
        <f t="shared" si="1716"/>
        <v>opp_team_player_1</v>
      </c>
      <c r="BS1167">
        <f>COUNTIFS(S$3:S1167,"="&amp;S1167,AI$3:AI1167,"="&amp;AI1167)</f>
        <v>1</v>
      </c>
      <c r="BT1167" t="str">
        <f>IFERROR(VLOOKUP(BB1167&amp;BU1167&amp;X1167,game_rosters!U:W,3,FALSE),"")</f>
        <v>P100132</v>
      </c>
      <c r="BU1167" t="str">
        <f t="shared" si="1717"/>
        <v>Velodrome</v>
      </c>
    </row>
    <row r="1168" spans="1:73" x14ac:dyDescent="0.2">
      <c r="A1168">
        <f t="shared" si="1692"/>
        <v>1</v>
      </c>
      <c r="I1168" s="44">
        <v>44</v>
      </c>
      <c r="K1168" t="s">
        <v>9</v>
      </c>
      <c r="L1168" t="s">
        <v>173</v>
      </c>
      <c r="M1168" t="s">
        <v>74</v>
      </c>
      <c r="R1168" s="51">
        <v>1</v>
      </c>
      <c r="S1168">
        <v>621</v>
      </c>
      <c r="T1168">
        <v>103</v>
      </c>
      <c r="W1168" t="s">
        <v>731</v>
      </c>
      <c r="X1168">
        <v>44</v>
      </c>
      <c r="Z1168">
        <v>1</v>
      </c>
      <c r="AA1168">
        <f t="shared" si="1649"/>
        <v>1621</v>
      </c>
      <c r="AB1168">
        <f t="shared" si="1650"/>
        <v>9103</v>
      </c>
      <c r="AC1168">
        <f t="shared" si="1688"/>
        <v>9103</v>
      </c>
      <c r="AD1168" s="6">
        <v>2</v>
      </c>
      <c r="AE1168" t="s">
        <v>732</v>
      </c>
      <c r="AF1168" t="s">
        <v>740</v>
      </c>
      <c r="AG1168" t="s">
        <v>756</v>
      </c>
      <c r="AH1168" t="s">
        <v>756</v>
      </c>
      <c r="AI1168" t="str">
        <f t="shared" si="1693"/>
        <v>e</v>
      </c>
      <c r="AJ1168" t="str">
        <f t="shared" si="1694"/>
        <v/>
      </c>
      <c r="AK1168" t="str">
        <f t="shared" si="1695"/>
        <v/>
      </c>
      <c r="AL1168" t="str">
        <f t="shared" si="1696"/>
        <v/>
      </c>
      <c r="AM1168" t="str">
        <f t="shared" si="1697"/>
        <v/>
      </c>
      <c r="AN1168" t="str">
        <f t="shared" si="1698"/>
        <v>Away</v>
      </c>
      <c r="AO1168" t="str">
        <f t="shared" si="1699"/>
        <v>a</v>
      </c>
      <c r="AP1168" t="str">
        <f t="shared" si="1700"/>
        <v/>
      </c>
      <c r="AQ1168" t="str">
        <f t="shared" si="1701"/>
        <v/>
      </c>
      <c r="AR1168" t="str">
        <f t="shared" si="1702"/>
        <v>Away</v>
      </c>
      <c r="AS1168" t="str">
        <f t="shared" si="1703"/>
        <v>a</v>
      </c>
      <c r="AT1168" t="str">
        <f t="shared" si="1704"/>
        <v>Offensive</v>
      </c>
      <c r="AU1168" t="str">
        <f t="shared" si="1705"/>
        <v/>
      </c>
      <c r="AV1168" t="str">
        <f t="shared" si="1706"/>
        <v/>
      </c>
      <c r="AW1168" t="str" cm="1">
        <f t="array" ref="AW1168">IFERROR(IF(O1168&lt;&gt;"",O1168,IF(OR($S1168="",$T1168=""),"",IF(O1168&lt;&gt;"",O1168,IF($T1168&lt;&gt;"",_xlfn._xlws.FILTER(O:O,($BU:$BU=$BU1168)*($I:$I=$I1168)*($T:$T=$T1168)*($S:$S=_xlfn.MINIFS($S:$S,$T:$T,"="&amp;$T1168)),"")))))&amp;"",IF(O1168="","",""))&amp;""</f>
        <v/>
      </c>
      <c r="AX1168" t="str" cm="1">
        <f t="array" ref="AX1168">IFERROR(IF(P1168&lt;&gt;"",P1168,IF(OR($S1168="",$T1168=""),"",IF($T1168&lt;&gt;"",_xlfn._xlws.FILTER(P:P,($BU:$BU=$BU1168)*($I:$I=$I1168)*($T:$T=$T1168)*($S:$S=_xlfn.MINIFS($S:$S,$T:$T,"="&amp;$T1168)),""))))&amp;"",IF(P1168="","",""))&amp;""</f>
        <v/>
      </c>
      <c r="AY1168" t="str" cm="1">
        <f t="array" ref="AY1168">IFERROR(IF(Q1168&lt;&gt;"",Q1168,IF(OR($S1168="",$T1168=""),"",IF($T1168&lt;&gt;"",_xlfn._xlws.FILTER(Q:Q,($BU:$BU=$BU1168)*($I:$I=$I1168)*($T:$T=$T1168)*($S:$S=_xlfn.MINIFS($S:$S,$T:$T,"="&amp;$T1168)),""))))&amp;"",IF(Q1168="","",""))&amp;""</f>
        <v/>
      </c>
      <c r="AZ1168" t="str" cm="1">
        <f t="array" ref="AZ1168">IFERROR(IF(R1168&lt;&gt;"",R1168,IF(OR($S1168="",$T1168=""),"",IF($T1168&lt;&gt;"",_xlfn._xlws.FILTER(R:R,($BU:$BU=$BU1168)*($I:$I=$I1168)*($T:$T=$T1168)*($S:$S=_xlfn.MINIFS($S:$S,$T:$T,"="&amp;$T1168)),""))))&amp;"",IF(R1168="","",""))&amp;""</f>
        <v>1</v>
      </c>
      <c r="BA1168" s="6">
        <f t="shared" si="1707"/>
        <v>105</v>
      </c>
      <c r="BB1168">
        <f t="shared" ref="BB1168:BD1168" si="1728">BB1167</f>
        <v>18987</v>
      </c>
      <c r="BC1168" t="str">
        <f t="shared" si="1728"/>
        <v>Velodrome</v>
      </c>
      <c r="BD1168" t="str">
        <f t="shared" si="1728"/>
        <v>Outlaws</v>
      </c>
      <c r="BE1168" t="s">
        <v>9</v>
      </c>
      <c r="BF1168" t="s">
        <v>173</v>
      </c>
      <c r="BI1168" cm="1">
        <f t="array" aca="1" ref="BI1168" ca="1">IFERROR(_xlfn._xlws.FILTER(shifts!A:A,(shifts!B:B=events!AD1168)*(shifts!AG:AG&gt;=events!BK1168)*(shifts!AH:AH&lt;=events!BL1168)),BI1167)</f>
        <v>43</v>
      </c>
      <c r="BJ1168" s="15">
        <f t="shared" si="1709"/>
        <v>0</v>
      </c>
      <c r="BK1168">
        <f t="shared" si="1710"/>
        <v>1045</v>
      </c>
      <c r="BL1168">
        <f t="shared" si="1711"/>
        <v>1045</v>
      </c>
      <c r="BM1168" s="15">
        <f>SUMIFS(BJ$2:BJ1168,K$2:K1168,"=Intermission")+SUMIFS(BJ$2:BJ1168,K$2:K1168,"=Timeout")</f>
        <v>67</v>
      </c>
      <c r="BN1168">
        <f t="shared" si="1712"/>
        <v>1147</v>
      </c>
      <c r="BO1168" s="19">
        <f t="shared" si="1713"/>
        <v>1182</v>
      </c>
      <c r="BP1168">
        <f t="shared" si="1714"/>
        <v>1177</v>
      </c>
      <c r="BQ1168" s="17">
        <f t="shared" si="1715"/>
        <v>1182</v>
      </c>
      <c r="BR1168" t="str">
        <f t="shared" si="1716"/>
        <v>event_team_player_1</v>
      </c>
      <c r="BS1168">
        <f>COUNTIFS(S$3:S1168,"="&amp;S1168,AI$3:AI1168,"="&amp;AI1168)</f>
        <v>1</v>
      </c>
      <c r="BT1168" t="str">
        <f>IFERROR(VLOOKUP(BB1168&amp;BU1168&amp;X1168,game_rosters!U:W,3,FALSE),"")</f>
        <v>P100033</v>
      </c>
      <c r="BU1168" t="str">
        <f t="shared" si="1717"/>
        <v>Outlaws</v>
      </c>
    </row>
    <row r="1169" spans="1:73" x14ac:dyDescent="0.2">
      <c r="A1169" t="str">
        <f t="shared" si="1692"/>
        <v/>
      </c>
      <c r="I1169" s="44">
        <v>13</v>
      </c>
      <c r="S1169">
        <v>621</v>
      </c>
      <c r="T1169">
        <v>103</v>
      </c>
      <c r="X1169">
        <v>13</v>
      </c>
      <c r="Z1169">
        <v>1</v>
      </c>
      <c r="AA1169">
        <f t="shared" si="1649"/>
        <v>1621</v>
      </c>
      <c r="AB1169">
        <f t="shared" si="1650"/>
        <v>9103</v>
      </c>
      <c r="AC1169">
        <f t="shared" si="1688"/>
        <v>9103</v>
      </c>
      <c r="AD1169" s="6">
        <v>2</v>
      </c>
      <c r="AE1169" t="s">
        <v>732</v>
      </c>
      <c r="AF1169" t="s">
        <v>740</v>
      </c>
      <c r="AG1169" t="s">
        <v>756</v>
      </c>
      <c r="AH1169" t="s">
        <v>756</v>
      </c>
      <c r="AI1169" t="str">
        <f t="shared" si="1693"/>
        <v>e</v>
      </c>
      <c r="AJ1169" t="str">
        <f t="shared" si="1694"/>
        <v/>
      </c>
      <c r="AK1169" t="str">
        <f t="shared" si="1695"/>
        <v/>
      </c>
      <c r="AL1169" t="str">
        <f t="shared" si="1696"/>
        <v/>
      </c>
      <c r="AM1169" t="str">
        <f t="shared" si="1697"/>
        <v/>
      </c>
      <c r="AN1169" t="str">
        <f t="shared" si="1698"/>
        <v>Away</v>
      </c>
      <c r="AO1169" t="str">
        <f t="shared" si="1699"/>
        <v>a</v>
      </c>
      <c r="AP1169" t="str">
        <f t="shared" si="1700"/>
        <v/>
      </c>
      <c r="AQ1169" t="str">
        <f t="shared" si="1701"/>
        <v/>
      </c>
      <c r="AR1169" t="str">
        <f t="shared" si="1702"/>
        <v>Away</v>
      </c>
      <c r="AS1169" t="str">
        <f t="shared" si="1703"/>
        <v>a</v>
      </c>
      <c r="AT1169" t="str">
        <f t="shared" si="1704"/>
        <v>Offensive</v>
      </c>
      <c r="AU1169" t="str">
        <f t="shared" si="1705"/>
        <v/>
      </c>
      <c r="AV1169" t="str">
        <f t="shared" si="1706"/>
        <v/>
      </c>
      <c r="AW1169" t="str" cm="1">
        <f t="array" ref="AW1169">IFERROR(IF(O1169&lt;&gt;"",O1169,IF(OR($S1169="",$T1169=""),"",IF(O1169&lt;&gt;"",O1169,IF($T1169&lt;&gt;"",_xlfn._xlws.FILTER(O:O,($BU:$BU=$BU1169)*($I:$I=$I1169)*($T:$T=$T1169)*($S:$S=_xlfn.MINIFS($S:$S,$T:$T,"="&amp;$T1169)),"")))))&amp;"",IF(O1169="","",""))&amp;""</f>
        <v/>
      </c>
      <c r="AX1169" t="str" cm="1">
        <f t="array" ref="AX1169">IFERROR(IF(P1169&lt;&gt;"",P1169,IF(OR($S1169="",$T1169=""),"",IF($T1169&lt;&gt;"",_xlfn._xlws.FILTER(P:P,($BU:$BU=$BU1169)*($I:$I=$I1169)*($T:$T=$T1169)*($S:$S=_xlfn.MINIFS($S:$S,$T:$T,"="&amp;$T1169)),""))))&amp;"",IF(P1169="","",""))&amp;""</f>
        <v/>
      </c>
      <c r="AY1169" t="str" cm="1">
        <f t="array" ref="AY1169">IFERROR(IF(Q1169&lt;&gt;"",Q1169,IF(OR($S1169="",$T1169=""),"",IF($T1169&lt;&gt;"",_xlfn._xlws.FILTER(Q:Q,($BU:$BU=$BU1169)*($I:$I=$I1169)*($T:$T=$T1169)*($S:$S=_xlfn.MINIFS($S:$S,$T:$T,"="&amp;$T1169)),""))))&amp;"",IF(Q1169="","",""))&amp;""</f>
        <v/>
      </c>
      <c r="AZ1169" t="str" cm="1">
        <f t="array" ref="AZ1169">IFERROR(IF(R1169&lt;&gt;"",R1169,IF(OR($S1169="",$T1169=""),"",IF($T1169&lt;&gt;"",_xlfn._xlws.FILTER(R:R,($BU:$BU=$BU1169)*($I:$I=$I1169)*($T:$T=$T1169)*($S:$S=_xlfn.MINIFS($S:$S,$T:$T,"="&amp;$T1169)),""))))&amp;"",IF(R1169="","",""))&amp;""</f>
        <v/>
      </c>
      <c r="BA1169" s="6">
        <f t="shared" si="1707"/>
        <v>105</v>
      </c>
      <c r="BB1169">
        <f t="shared" ref="BB1169:BD1169" si="1729">BB1168</f>
        <v>18987</v>
      </c>
      <c r="BC1169" t="str">
        <f t="shared" si="1729"/>
        <v>Velodrome</v>
      </c>
      <c r="BD1169" t="str">
        <f t="shared" si="1729"/>
        <v>Outlaws</v>
      </c>
      <c r="BE1169" t="s">
        <v>9</v>
      </c>
      <c r="BF1169" t="s">
        <v>173</v>
      </c>
      <c r="BI1169" cm="1">
        <f t="array" aca="1" ref="BI1169" ca="1">IFERROR(_xlfn._xlws.FILTER(shifts!A:A,(shifts!B:B=events!AD1169)*(shifts!AG:AG&gt;=events!BK1169)*(shifts!AH:AH&lt;=events!BL1169)),BI1168)</f>
        <v>43</v>
      </c>
      <c r="BJ1169" s="15">
        <f t="shared" si="1709"/>
        <v>0</v>
      </c>
      <c r="BK1169">
        <f t="shared" si="1710"/>
        <v>1045</v>
      </c>
      <c r="BL1169">
        <f t="shared" si="1711"/>
        <v>1045</v>
      </c>
      <c r="BM1169" s="15">
        <f>SUMIFS(BJ$2:BJ1169,K$2:K1169,"=Intermission")+SUMIFS(BJ$2:BJ1169,K$2:K1169,"=Timeout")</f>
        <v>67</v>
      </c>
      <c r="BN1169">
        <f t="shared" si="1712"/>
        <v>1147</v>
      </c>
      <c r="BO1169" s="19">
        <f t="shared" si="1713"/>
        <v>1182</v>
      </c>
      <c r="BP1169">
        <f t="shared" si="1714"/>
        <v>1177</v>
      </c>
      <c r="BQ1169" s="17">
        <f t="shared" si="1715"/>
        <v>1182</v>
      </c>
      <c r="BR1169" t="str">
        <f t="shared" si="1716"/>
        <v>event_team_player_2</v>
      </c>
      <c r="BS1169">
        <f>COUNTIFS(S$3:S1169,"="&amp;S1169,AI$3:AI1169,"="&amp;AI1169)</f>
        <v>2</v>
      </c>
      <c r="BT1169" t="str">
        <f>IFERROR(VLOOKUP(BB1169&amp;BU1169&amp;X1169,game_rosters!U:W,3,FALSE),"")</f>
        <v>P100031</v>
      </c>
      <c r="BU1169" t="str">
        <f t="shared" si="1717"/>
        <v>Outlaws</v>
      </c>
    </row>
    <row r="1170" spans="1:73" x14ac:dyDescent="0.2">
      <c r="A1170" t="str">
        <f t="shared" si="1692"/>
        <v/>
      </c>
      <c r="I1170" s="44">
        <v>14</v>
      </c>
      <c r="R1170" s="51">
        <v>1</v>
      </c>
      <c r="S1170">
        <v>621</v>
      </c>
      <c r="T1170">
        <v>103</v>
      </c>
      <c r="X1170">
        <v>14</v>
      </c>
      <c r="AA1170">
        <f t="shared" si="1649"/>
        <v>1621</v>
      </c>
      <c r="AB1170">
        <f t="shared" si="1650"/>
        <v>9103</v>
      </c>
      <c r="AC1170">
        <f t="shared" si="1688"/>
        <v>9103</v>
      </c>
      <c r="AD1170" s="6">
        <v>2</v>
      </c>
      <c r="AE1170" t="s">
        <v>732</v>
      </c>
      <c r="AF1170" t="s">
        <v>740</v>
      </c>
      <c r="AG1170" t="s">
        <v>756</v>
      </c>
      <c r="AH1170" t="s">
        <v>756</v>
      </c>
      <c r="AI1170" t="str">
        <f t="shared" si="1693"/>
        <v>o</v>
      </c>
      <c r="AJ1170" t="str">
        <f t="shared" si="1694"/>
        <v/>
      </c>
      <c r="AK1170" t="str">
        <f t="shared" si="1695"/>
        <v/>
      </c>
      <c r="AL1170" t="str">
        <f t="shared" si="1696"/>
        <v/>
      </c>
      <c r="AM1170" t="str">
        <f t="shared" si="1697"/>
        <v/>
      </c>
      <c r="AN1170" t="str">
        <f t="shared" si="1698"/>
        <v>Away</v>
      </c>
      <c r="AO1170" t="str">
        <f t="shared" si="1699"/>
        <v>a</v>
      </c>
      <c r="AP1170" t="str">
        <f t="shared" si="1700"/>
        <v/>
      </c>
      <c r="AQ1170" t="str">
        <f t="shared" si="1701"/>
        <v/>
      </c>
      <c r="AR1170" t="str">
        <f t="shared" si="1702"/>
        <v>Away</v>
      </c>
      <c r="AS1170" t="str">
        <f t="shared" si="1703"/>
        <v>a</v>
      </c>
      <c r="AT1170" t="str">
        <f t="shared" si="1704"/>
        <v>Defensive</v>
      </c>
      <c r="AU1170" t="str">
        <f t="shared" si="1705"/>
        <v/>
      </c>
      <c r="AV1170" t="str">
        <f t="shared" si="1706"/>
        <v/>
      </c>
      <c r="AW1170" t="str" cm="1">
        <f t="array" ref="AW1170">IFERROR(IF(O1170&lt;&gt;"",O1170,IF(OR($S1170="",$T1170=""),"",IF(O1170&lt;&gt;"",O1170,IF($T1170&lt;&gt;"",_xlfn._xlws.FILTER(O:O,($BU:$BU=$BU1170)*($I:$I=$I1170)*($T:$T=$T1170)*($S:$S=_xlfn.MINIFS($S:$S,$T:$T,"="&amp;$T1170)),"")))))&amp;"",IF(O1170="","",""))&amp;""</f>
        <v/>
      </c>
      <c r="AX1170" t="str" cm="1">
        <f t="array" ref="AX1170">IFERROR(IF(P1170&lt;&gt;"",P1170,IF(OR($S1170="",$T1170=""),"",IF($T1170&lt;&gt;"",_xlfn._xlws.FILTER(P:P,($BU:$BU=$BU1170)*($I:$I=$I1170)*($T:$T=$T1170)*($S:$S=_xlfn.MINIFS($S:$S,$T:$T,"="&amp;$T1170)),""))))&amp;"",IF(P1170="","",""))&amp;""</f>
        <v/>
      </c>
      <c r="AY1170" t="str" cm="1">
        <f t="array" ref="AY1170">IFERROR(IF(Q1170&lt;&gt;"",Q1170,IF(OR($S1170="",$T1170=""),"",IF($T1170&lt;&gt;"",_xlfn._xlws.FILTER(Q:Q,($BU:$BU=$BU1170)*($I:$I=$I1170)*($T:$T=$T1170)*($S:$S=_xlfn.MINIFS($S:$S,$T:$T,"="&amp;$T1170)),""))))&amp;"",IF(Q1170="","",""))&amp;""</f>
        <v/>
      </c>
      <c r="AZ1170" t="str" cm="1">
        <f t="array" ref="AZ1170">IFERROR(IF(R1170&lt;&gt;"",R1170,IF(OR($S1170="",$T1170=""),"",IF($T1170&lt;&gt;"",_xlfn._xlws.FILTER(R:R,($BU:$BU=$BU1170)*($I:$I=$I1170)*($T:$T=$T1170)*($S:$S=_xlfn.MINIFS($S:$S,$T:$T,"="&amp;$T1170)),""))))&amp;"",IF(R1170="","",""))&amp;""</f>
        <v>1</v>
      </c>
      <c r="BA1170" s="6">
        <f t="shared" si="1707"/>
        <v>105</v>
      </c>
      <c r="BB1170">
        <f t="shared" ref="BB1170:BD1170" si="1730">BB1169</f>
        <v>18987</v>
      </c>
      <c r="BC1170" t="str">
        <f t="shared" si="1730"/>
        <v>Velodrome</v>
      </c>
      <c r="BD1170" t="str">
        <f t="shared" si="1730"/>
        <v>Outlaws</v>
      </c>
      <c r="BE1170" t="s">
        <v>9</v>
      </c>
      <c r="BF1170" t="s">
        <v>173</v>
      </c>
      <c r="BI1170" cm="1">
        <f t="array" aca="1" ref="BI1170" ca="1">IFERROR(_xlfn._xlws.FILTER(shifts!A:A,(shifts!B:B=events!AD1170)*(shifts!AG:AG&gt;=events!BK1170)*(shifts!AH:AH&lt;=events!BL1170)),BI1169)</f>
        <v>43</v>
      </c>
      <c r="BJ1170" s="15">
        <f t="shared" si="1709"/>
        <v>0</v>
      </c>
      <c r="BK1170">
        <f t="shared" si="1710"/>
        <v>1045</v>
      </c>
      <c r="BL1170">
        <f t="shared" si="1711"/>
        <v>1045</v>
      </c>
      <c r="BM1170" s="15">
        <f>SUMIFS(BJ$2:BJ1170,K$2:K1170,"=Intermission")+SUMIFS(BJ$2:BJ1170,K$2:K1170,"=Timeout")</f>
        <v>67</v>
      </c>
      <c r="BN1170">
        <f t="shared" si="1712"/>
        <v>1147</v>
      </c>
      <c r="BO1170" s="19">
        <f t="shared" si="1713"/>
        <v>1182</v>
      </c>
      <c r="BP1170">
        <f t="shared" si="1714"/>
        <v>1177</v>
      </c>
      <c r="BQ1170" s="17">
        <f t="shared" si="1715"/>
        <v>1182</v>
      </c>
      <c r="BR1170" t="str">
        <f t="shared" si="1716"/>
        <v>opp_team_player_1</v>
      </c>
      <c r="BS1170">
        <f>COUNTIFS(S$3:S1170,"="&amp;S1170,AI$3:AI1170,"="&amp;AI1170)</f>
        <v>1</v>
      </c>
      <c r="BT1170" t="str">
        <f>IFERROR(VLOOKUP(BB1170&amp;BU1170&amp;X1170,game_rosters!U:W,3,FALSE),"")</f>
        <v>P100132</v>
      </c>
      <c r="BU1170" t="str">
        <f t="shared" si="1717"/>
        <v>Velodrome</v>
      </c>
    </row>
    <row r="1171" spans="1:73" x14ac:dyDescent="0.2">
      <c r="A1171">
        <f t="shared" si="1692"/>
        <v>1</v>
      </c>
      <c r="I1171" s="44">
        <v>70</v>
      </c>
      <c r="K1171" t="s">
        <v>13</v>
      </c>
      <c r="L1171" t="s">
        <v>586</v>
      </c>
      <c r="N1171" t="s">
        <v>595</v>
      </c>
      <c r="O1171" t="s">
        <v>600</v>
      </c>
      <c r="Q1171" t="s">
        <v>595</v>
      </c>
      <c r="R1171" s="51">
        <v>1</v>
      </c>
      <c r="S1171">
        <v>622</v>
      </c>
      <c r="T1171" t="s">
        <v>756</v>
      </c>
      <c r="W1171" t="s">
        <v>735</v>
      </c>
      <c r="X1171">
        <v>70</v>
      </c>
      <c r="Z1171">
        <v>1</v>
      </c>
      <c r="AA1171">
        <f t="shared" si="1649"/>
        <v>1622</v>
      </c>
      <c r="AB1171" t="str">
        <f t="shared" si="1650"/>
        <v/>
      </c>
      <c r="AC1171">
        <f t="shared" si="1688"/>
        <v>1622</v>
      </c>
      <c r="AD1171" s="6">
        <v>2</v>
      </c>
      <c r="AE1171" t="s">
        <v>732</v>
      </c>
      <c r="AF1171" t="s">
        <v>921</v>
      </c>
      <c r="AG1171" t="s">
        <v>756</v>
      </c>
      <c r="AH1171" t="s">
        <v>756</v>
      </c>
      <c r="AI1171" t="str">
        <f t="shared" si="1693"/>
        <v>e</v>
      </c>
      <c r="AJ1171" t="str">
        <f t="shared" si="1694"/>
        <v/>
      </c>
      <c r="AK1171" t="str">
        <f t="shared" si="1695"/>
        <v/>
      </c>
      <c r="AL1171" t="str">
        <f t="shared" si="1696"/>
        <v/>
      </c>
      <c r="AM1171" t="str">
        <f t="shared" si="1697"/>
        <v/>
      </c>
      <c r="AN1171" t="str">
        <f t="shared" si="1698"/>
        <v>Home</v>
      </c>
      <c r="AO1171" t="str">
        <f t="shared" si="1699"/>
        <v>h</v>
      </c>
      <c r="AP1171" t="str">
        <f t="shared" si="1700"/>
        <v/>
      </c>
      <c r="AQ1171" t="str">
        <f t="shared" si="1701"/>
        <v/>
      </c>
      <c r="AR1171" t="str">
        <f t="shared" si="1702"/>
        <v>Home</v>
      </c>
      <c r="AS1171" t="str">
        <f t="shared" si="1703"/>
        <v>h</v>
      </c>
      <c r="AT1171" t="str">
        <f t="shared" si="1704"/>
        <v>Offensive</v>
      </c>
      <c r="AU1171" t="str">
        <f t="shared" si="1705"/>
        <v/>
      </c>
      <c r="AV1171" t="str">
        <f t="shared" si="1706"/>
        <v/>
      </c>
      <c r="AW1171" t="str" cm="1">
        <f t="array" ref="AW1171">IFERROR(IF(O1171&lt;&gt;"",O1171,IF(OR($S1171="",$T1171=""),"",IF(O1171&lt;&gt;"",O1171,IF($T1171&lt;&gt;"",_xlfn._xlws.FILTER(O:O,($BU:$BU=$BU1171)*($I:$I=$I1171)*($T:$T=$T1171)*($S:$S=_xlfn.MINIFS($S:$S,$T:$T,"="&amp;$T1171)),"")))))&amp;"",IF(O1171="","",""))&amp;""</f>
        <v>OffensivePlay_Zone-PuckRetreivalTurnover</v>
      </c>
      <c r="AX1171" t="str" cm="1">
        <f t="array" ref="AX1171">IFERROR(IF(P1171&lt;&gt;"",P1171,IF(OR($S1171="",$T1171=""),"",IF($T1171&lt;&gt;"",_xlfn._xlws.FILTER(P:P,($BU:$BU=$BU1171)*($I:$I=$I1171)*($T:$T=$T1171)*($S:$S=_xlfn.MINIFS($S:$S,$T:$T,"="&amp;$T1171)),""))))&amp;"",IF(P1171="","",""))&amp;""</f>
        <v/>
      </c>
      <c r="AY1171" t="str" cm="1">
        <f t="array" ref="AY1171">IFERROR(IF(Q1171&lt;&gt;"",Q1171,IF(OR($S1171="",$T1171=""),"",IF($T1171&lt;&gt;"",_xlfn._xlws.FILTER(Q:Q,($BU:$BU=$BU1171)*($I:$I=$I1171)*($T:$T=$T1171)*($S:$S=_xlfn.MINIFS($S:$S,$T:$T,"="&amp;$T1171)),""))))&amp;"",IF(Q1171="","",""))&amp;""</f>
        <v>s</v>
      </c>
      <c r="AZ1171" t="str" cm="1">
        <f t="array" ref="AZ1171">IFERROR(IF(R1171&lt;&gt;"",R1171,IF(OR($S1171="",$T1171=""),"",IF($T1171&lt;&gt;"",_xlfn._xlws.FILTER(R:R,($BU:$BU=$BU1171)*($I:$I=$I1171)*($T:$T=$T1171)*($S:$S=_xlfn.MINIFS($S:$S,$T:$T,"="&amp;$T1171)),""))))&amp;"",IF(R1171="","",""))&amp;""</f>
        <v>1</v>
      </c>
      <c r="BA1171" s="6">
        <f t="shared" si="1707"/>
        <v>105</v>
      </c>
      <c r="BB1171">
        <f t="shared" ref="BB1171:BD1171" si="1731">BB1170</f>
        <v>18987</v>
      </c>
      <c r="BC1171" t="str">
        <f t="shared" si="1731"/>
        <v>Velodrome</v>
      </c>
      <c r="BD1171" t="str">
        <f t="shared" si="1731"/>
        <v>Outlaws</v>
      </c>
      <c r="BE1171" t="s">
        <v>13</v>
      </c>
      <c r="BF1171" t="s">
        <v>586</v>
      </c>
      <c r="BI1171" cm="1">
        <f t="array" aca="1" ref="BI1171" ca="1">IFERROR(_xlfn._xlws.FILTER(shifts!A:A,(shifts!B:B=events!AD1171)*(shifts!AG:AG&gt;=events!BK1171)*(shifts!AH:AH&lt;=events!BL1171)),BI1170)</f>
        <v>43</v>
      </c>
      <c r="BJ1171" s="15">
        <f t="shared" si="1709"/>
        <v>0</v>
      </c>
      <c r="BK1171">
        <f t="shared" si="1710"/>
        <v>1043</v>
      </c>
      <c r="BL1171">
        <f t="shared" si="1711"/>
        <v>1043</v>
      </c>
      <c r="BM1171" s="15">
        <f>SUMIFS(BJ$2:BJ1171,K$2:K1171,"=Intermission")+SUMIFS(BJ$2:BJ1171,K$2:K1171,"=Timeout")</f>
        <v>67</v>
      </c>
      <c r="BN1171">
        <f t="shared" si="1712"/>
        <v>1147</v>
      </c>
      <c r="BO1171" s="19">
        <f t="shared" si="1713"/>
        <v>1184</v>
      </c>
      <c r="BP1171">
        <f t="shared" si="1714"/>
        <v>1179</v>
      </c>
      <c r="BQ1171" s="17">
        <f t="shared" si="1715"/>
        <v>1184</v>
      </c>
      <c r="BR1171" t="str">
        <f t="shared" si="1716"/>
        <v>event_team_player_1</v>
      </c>
      <c r="BS1171">
        <f>COUNTIFS(S$3:S1171,"="&amp;S1171,AI$3:AI1171,"="&amp;AI1171)</f>
        <v>1</v>
      </c>
      <c r="BT1171" t="str">
        <f>IFERROR(VLOOKUP(BB1171&amp;BU1171&amp;X1171,game_rosters!U:W,3,FALSE),"")</f>
        <v>P100001</v>
      </c>
      <c r="BU1171" t="str">
        <f t="shared" si="1717"/>
        <v>Velodrome</v>
      </c>
    </row>
    <row r="1172" spans="1:73" x14ac:dyDescent="0.2">
      <c r="A1172" t="str">
        <f t="shared" si="1692"/>
        <v/>
      </c>
      <c r="I1172" s="44">
        <v>77</v>
      </c>
      <c r="R1172" s="51">
        <v>1</v>
      </c>
      <c r="S1172">
        <v>622</v>
      </c>
      <c r="T1172" t="s">
        <v>756</v>
      </c>
      <c r="X1172">
        <v>77</v>
      </c>
      <c r="AA1172">
        <f t="shared" si="1649"/>
        <v>1622</v>
      </c>
      <c r="AB1172" t="str">
        <f t="shared" si="1650"/>
        <v/>
      </c>
      <c r="AC1172">
        <f t="shared" si="1688"/>
        <v>1622</v>
      </c>
      <c r="AD1172" s="6">
        <v>2</v>
      </c>
      <c r="AE1172" t="s">
        <v>732</v>
      </c>
      <c r="AF1172" t="s">
        <v>921</v>
      </c>
      <c r="AG1172" t="s">
        <v>756</v>
      </c>
      <c r="AH1172" t="s">
        <v>756</v>
      </c>
      <c r="AI1172" t="str">
        <f t="shared" si="1693"/>
        <v>o</v>
      </c>
      <c r="AJ1172" t="str">
        <f t="shared" si="1694"/>
        <v/>
      </c>
      <c r="AK1172" t="str">
        <f t="shared" si="1695"/>
        <v/>
      </c>
      <c r="AL1172" t="str">
        <f t="shared" si="1696"/>
        <v/>
      </c>
      <c r="AM1172" t="str">
        <f t="shared" si="1697"/>
        <v/>
      </c>
      <c r="AN1172" t="str">
        <f t="shared" si="1698"/>
        <v>Home</v>
      </c>
      <c r="AO1172" t="str">
        <f t="shared" si="1699"/>
        <v>h</v>
      </c>
      <c r="AP1172" t="str">
        <f t="shared" si="1700"/>
        <v/>
      </c>
      <c r="AQ1172" t="str">
        <f t="shared" si="1701"/>
        <v/>
      </c>
      <c r="AR1172" t="str">
        <f t="shared" si="1702"/>
        <v>Home</v>
      </c>
      <c r="AS1172" t="str">
        <f t="shared" si="1703"/>
        <v>h</v>
      </c>
      <c r="AT1172" t="str">
        <f t="shared" si="1704"/>
        <v>Defensive</v>
      </c>
      <c r="AU1172" t="str">
        <f t="shared" si="1705"/>
        <v/>
      </c>
      <c r="AV1172" t="str">
        <f t="shared" si="1706"/>
        <v/>
      </c>
      <c r="AW1172" t="str" cm="1">
        <f t="array" ref="AW1172">IFERROR(IF(O1172&lt;&gt;"",O1172,IF(OR($S1172="",$T1172=""),"",IF(O1172&lt;&gt;"",O1172,IF($T1172&lt;&gt;"",_xlfn._xlws.FILTER(O:O,($BU:$BU=$BU1172)*($I:$I=$I1172)*($T:$T=$T1172)*($S:$S=_xlfn.MINIFS($S:$S,$T:$T,"="&amp;$T1172)),"")))))&amp;"",IF(O1172="","",""))&amp;""</f>
        <v/>
      </c>
      <c r="AX1172" t="str" cm="1">
        <f t="array" ref="AX1172">IFERROR(IF(P1172&lt;&gt;"",P1172,IF(OR($S1172="",$T1172=""),"",IF($T1172&lt;&gt;"",_xlfn._xlws.FILTER(P:P,($BU:$BU=$BU1172)*($I:$I=$I1172)*($T:$T=$T1172)*($S:$S=_xlfn.MINIFS($S:$S,$T:$T,"="&amp;$T1172)),""))))&amp;"",IF(P1172="","",""))&amp;""</f>
        <v/>
      </c>
      <c r="AY1172" t="str" cm="1">
        <f t="array" ref="AY1172">IFERROR(IF(Q1172&lt;&gt;"",Q1172,IF(OR($S1172="",$T1172=""),"",IF($T1172&lt;&gt;"",_xlfn._xlws.FILTER(Q:Q,($BU:$BU=$BU1172)*($I:$I=$I1172)*($T:$T=$T1172)*($S:$S=_xlfn.MINIFS($S:$S,$T:$T,"="&amp;$T1172)),""))))&amp;"",IF(Q1172="","",""))&amp;""</f>
        <v/>
      </c>
      <c r="AZ1172" t="str" cm="1">
        <f t="array" ref="AZ1172">IFERROR(IF(R1172&lt;&gt;"",R1172,IF(OR($S1172="",$T1172=""),"",IF($T1172&lt;&gt;"",_xlfn._xlws.FILTER(R:R,($BU:$BU=$BU1172)*($I:$I=$I1172)*($T:$T=$T1172)*($S:$S=_xlfn.MINIFS($S:$S,$T:$T,"="&amp;$T1172)),""))))&amp;"",IF(R1172="","",""))&amp;""</f>
        <v>1</v>
      </c>
      <c r="BA1172" s="6">
        <f t="shared" si="1707"/>
        <v>105</v>
      </c>
      <c r="BB1172">
        <f t="shared" ref="BB1172:BD1172" si="1732">BB1171</f>
        <v>18987</v>
      </c>
      <c r="BC1172" t="str">
        <f t="shared" si="1732"/>
        <v>Velodrome</v>
      </c>
      <c r="BD1172" t="str">
        <f t="shared" si="1732"/>
        <v>Outlaws</v>
      </c>
      <c r="BE1172" t="s">
        <v>13</v>
      </c>
      <c r="BF1172" t="s">
        <v>586</v>
      </c>
      <c r="BI1172" cm="1">
        <f t="array" aca="1" ref="BI1172" ca="1">IFERROR(_xlfn._xlws.FILTER(shifts!A:A,(shifts!B:B=events!AD1172)*(shifts!AG:AG&gt;=events!BK1172)*(shifts!AH:AH&lt;=events!BL1172)),BI1171)</f>
        <v>43</v>
      </c>
      <c r="BJ1172" s="15">
        <f t="shared" si="1709"/>
        <v>0</v>
      </c>
      <c r="BK1172">
        <f t="shared" si="1710"/>
        <v>1043</v>
      </c>
      <c r="BL1172">
        <f t="shared" si="1711"/>
        <v>1043</v>
      </c>
      <c r="BM1172" s="15">
        <f>SUMIFS(BJ$2:BJ1172,K$2:K1172,"=Intermission")+SUMIFS(BJ$2:BJ1172,K$2:K1172,"=Timeout")</f>
        <v>67</v>
      </c>
      <c r="BN1172">
        <f t="shared" si="1712"/>
        <v>1147</v>
      </c>
      <c r="BO1172" s="19">
        <f t="shared" si="1713"/>
        <v>1184</v>
      </c>
      <c r="BP1172">
        <f t="shared" si="1714"/>
        <v>1179</v>
      </c>
      <c r="BQ1172" s="17">
        <f t="shared" si="1715"/>
        <v>1184</v>
      </c>
      <c r="BR1172" t="str">
        <f t="shared" si="1716"/>
        <v>opp_team_player_1</v>
      </c>
      <c r="BS1172">
        <f>COUNTIFS(S$3:S1172,"="&amp;S1172,AI$3:AI1172,"="&amp;AI1172)</f>
        <v>1</v>
      </c>
      <c r="BT1172" t="str">
        <f>IFERROR(VLOOKUP(BB1172&amp;BU1172&amp;X1172,game_rosters!U:W,3,FALSE),"")</f>
        <v>P100185</v>
      </c>
      <c r="BU1172" t="str">
        <f t="shared" si="1717"/>
        <v>Outlaws</v>
      </c>
    </row>
    <row r="1173" spans="1:73" x14ac:dyDescent="0.2">
      <c r="A1173" t="str">
        <f t="shared" si="1692"/>
        <v/>
      </c>
      <c r="I1173" s="44">
        <v>13</v>
      </c>
      <c r="R1173" s="51">
        <v>1</v>
      </c>
      <c r="S1173">
        <v>622</v>
      </c>
      <c r="T1173" t="s">
        <v>756</v>
      </c>
      <c r="X1173">
        <v>13</v>
      </c>
      <c r="AA1173">
        <f t="shared" si="1649"/>
        <v>1622</v>
      </c>
      <c r="AB1173" t="str">
        <f t="shared" si="1650"/>
        <v/>
      </c>
      <c r="AC1173">
        <f t="shared" si="1688"/>
        <v>1622</v>
      </c>
      <c r="AD1173" s="6">
        <v>2</v>
      </c>
      <c r="AE1173" t="s">
        <v>732</v>
      </c>
      <c r="AF1173" t="s">
        <v>921</v>
      </c>
      <c r="AG1173" t="s">
        <v>756</v>
      </c>
      <c r="AH1173" t="s">
        <v>756</v>
      </c>
      <c r="AI1173" t="str">
        <f t="shared" si="1693"/>
        <v>o</v>
      </c>
      <c r="AJ1173" t="str">
        <f t="shared" si="1694"/>
        <v/>
      </c>
      <c r="AK1173" t="str">
        <f t="shared" si="1695"/>
        <v/>
      </c>
      <c r="AL1173" t="str">
        <f t="shared" si="1696"/>
        <v/>
      </c>
      <c r="AM1173" t="str">
        <f t="shared" si="1697"/>
        <v/>
      </c>
      <c r="AN1173" t="str">
        <f t="shared" si="1698"/>
        <v>Home</v>
      </c>
      <c r="AO1173" t="str">
        <f t="shared" si="1699"/>
        <v>h</v>
      </c>
      <c r="AP1173" t="str">
        <f t="shared" si="1700"/>
        <v/>
      </c>
      <c r="AQ1173" t="str">
        <f t="shared" si="1701"/>
        <v/>
      </c>
      <c r="AR1173" t="str">
        <f t="shared" si="1702"/>
        <v>Home</v>
      </c>
      <c r="AS1173" t="str">
        <f t="shared" si="1703"/>
        <v>h</v>
      </c>
      <c r="AT1173" t="str">
        <f t="shared" si="1704"/>
        <v>Defensive</v>
      </c>
      <c r="AU1173" t="str">
        <f t="shared" si="1705"/>
        <v/>
      </c>
      <c r="AV1173" t="str">
        <f t="shared" si="1706"/>
        <v/>
      </c>
      <c r="AW1173" t="str" cm="1">
        <f t="array" ref="AW1173">IFERROR(IF(O1173&lt;&gt;"",O1173,IF(OR($S1173="",$T1173=""),"",IF(O1173&lt;&gt;"",O1173,IF($T1173&lt;&gt;"",_xlfn._xlws.FILTER(O:O,($BU:$BU=$BU1173)*($I:$I=$I1173)*($T:$T=$T1173)*($S:$S=_xlfn.MINIFS($S:$S,$T:$T,"="&amp;$T1173)),"")))))&amp;"",IF(O1173="","",""))&amp;""</f>
        <v/>
      </c>
      <c r="AX1173" t="str" cm="1">
        <f t="array" ref="AX1173">IFERROR(IF(P1173&lt;&gt;"",P1173,IF(OR($S1173="",$T1173=""),"",IF($T1173&lt;&gt;"",_xlfn._xlws.FILTER(P:P,($BU:$BU=$BU1173)*($I:$I=$I1173)*($T:$T=$T1173)*($S:$S=_xlfn.MINIFS($S:$S,$T:$T,"="&amp;$T1173)),""))))&amp;"",IF(P1173="","",""))&amp;""</f>
        <v/>
      </c>
      <c r="AY1173" t="str" cm="1">
        <f t="array" ref="AY1173">IFERROR(IF(Q1173&lt;&gt;"",Q1173,IF(OR($S1173="",$T1173=""),"",IF($T1173&lt;&gt;"",_xlfn._xlws.FILTER(Q:Q,($BU:$BU=$BU1173)*($I:$I=$I1173)*($T:$T=$T1173)*($S:$S=_xlfn.MINIFS($S:$S,$T:$T,"="&amp;$T1173)),""))))&amp;"",IF(Q1173="","",""))&amp;""</f>
        <v/>
      </c>
      <c r="AZ1173" t="str" cm="1">
        <f t="array" ref="AZ1173">IFERROR(IF(R1173&lt;&gt;"",R1173,IF(OR($S1173="",$T1173=""),"",IF($T1173&lt;&gt;"",_xlfn._xlws.FILTER(R:R,($BU:$BU=$BU1173)*($I:$I=$I1173)*($T:$T=$T1173)*($S:$S=_xlfn.MINIFS($S:$S,$T:$T,"="&amp;$T1173)),""))))&amp;"",IF(R1173="","",""))&amp;""</f>
        <v>1</v>
      </c>
      <c r="BA1173" s="6">
        <f t="shared" si="1707"/>
        <v>105</v>
      </c>
      <c r="BB1173">
        <f t="shared" ref="BB1173:BD1173" si="1733">BB1172</f>
        <v>18987</v>
      </c>
      <c r="BC1173" t="str">
        <f t="shared" si="1733"/>
        <v>Velodrome</v>
      </c>
      <c r="BD1173" t="str">
        <f t="shared" si="1733"/>
        <v>Outlaws</v>
      </c>
      <c r="BE1173" t="s">
        <v>13</v>
      </c>
      <c r="BF1173" t="s">
        <v>586</v>
      </c>
      <c r="BI1173" cm="1">
        <f t="array" aca="1" ref="BI1173" ca="1">IFERROR(_xlfn._xlws.FILTER(shifts!A:A,(shifts!B:B=events!AD1173)*(shifts!AG:AG&gt;=events!BK1173)*(shifts!AH:AH&lt;=events!BL1173)),BI1172)</f>
        <v>43</v>
      </c>
      <c r="BJ1173" s="15">
        <f t="shared" si="1709"/>
        <v>0</v>
      </c>
      <c r="BK1173">
        <f t="shared" si="1710"/>
        <v>1043</v>
      </c>
      <c r="BL1173">
        <f t="shared" si="1711"/>
        <v>1043</v>
      </c>
      <c r="BM1173" s="15">
        <f>SUMIFS(BJ$2:BJ1173,K$2:K1173,"=Intermission")+SUMIFS(BJ$2:BJ1173,K$2:K1173,"=Timeout")</f>
        <v>67</v>
      </c>
      <c r="BN1173">
        <f t="shared" si="1712"/>
        <v>1147</v>
      </c>
      <c r="BO1173" s="19">
        <f t="shared" si="1713"/>
        <v>1184</v>
      </c>
      <c r="BP1173">
        <f t="shared" si="1714"/>
        <v>1179</v>
      </c>
      <c r="BQ1173" s="17">
        <f t="shared" si="1715"/>
        <v>1184</v>
      </c>
      <c r="BR1173" t="str">
        <f t="shared" si="1716"/>
        <v>opp_team_player_2</v>
      </c>
      <c r="BS1173">
        <f>COUNTIFS(S$3:S1173,"="&amp;S1173,AI$3:AI1173,"="&amp;AI1173)</f>
        <v>2</v>
      </c>
      <c r="BT1173" t="str">
        <f>IFERROR(VLOOKUP(BB1173&amp;BU1173&amp;X1173,game_rosters!U:W,3,FALSE),"")</f>
        <v>P100031</v>
      </c>
      <c r="BU1173" t="str">
        <f t="shared" si="1717"/>
        <v>Outlaws</v>
      </c>
    </row>
    <row r="1174" spans="1:73" x14ac:dyDescent="0.2">
      <c r="A1174">
        <f t="shared" si="1692"/>
        <v>1</v>
      </c>
      <c r="I1174" s="44">
        <v>70</v>
      </c>
      <c r="K1174" t="s">
        <v>7</v>
      </c>
      <c r="L1174" t="s">
        <v>182</v>
      </c>
      <c r="M1174" t="s">
        <v>68</v>
      </c>
      <c r="N1174" t="s">
        <v>594</v>
      </c>
      <c r="Q1174" t="s">
        <v>594</v>
      </c>
      <c r="R1174" s="51">
        <v>1</v>
      </c>
      <c r="S1174">
        <v>623</v>
      </c>
      <c r="T1174" t="s">
        <v>756</v>
      </c>
      <c r="W1174" t="s">
        <v>735</v>
      </c>
      <c r="X1174">
        <v>70</v>
      </c>
      <c r="Z1174">
        <v>1</v>
      </c>
      <c r="AA1174">
        <f t="shared" si="1649"/>
        <v>1623</v>
      </c>
      <c r="AB1174" t="str">
        <f t="shared" si="1650"/>
        <v/>
      </c>
      <c r="AC1174">
        <f t="shared" si="1688"/>
        <v>1623</v>
      </c>
      <c r="AD1174" s="6">
        <v>2</v>
      </c>
      <c r="AE1174" t="s">
        <v>732</v>
      </c>
      <c r="AF1174" t="s">
        <v>909</v>
      </c>
      <c r="AG1174" t="s">
        <v>756</v>
      </c>
      <c r="AH1174" t="s">
        <v>756</v>
      </c>
      <c r="AI1174" t="str">
        <f t="shared" si="1693"/>
        <v>e</v>
      </c>
      <c r="AJ1174" t="str">
        <f t="shared" si="1694"/>
        <v/>
      </c>
      <c r="AK1174" t="str">
        <f t="shared" si="1695"/>
        <v/>
      </c>
      <c r="AL1174" t="str">
        <f t="shared" si="1696"/>
        <v/>
      </c>
      <c r="AM1174" t="str">
        <f t="shared" si="1697"/>
        <v/>
      </c>
      <c r="AN1174" t="str">
        <f t="shared" si="1698"/>
        <v>Home</v>
      </c>
      <c r="AO1174" t="str">
        <f t="shared" si="1699"/>
        <v>h</v>
      </c>
      <c r="AP1174" t="str">
        <f t="shared" si="1700"/>
        <v/>
      </c>
      <c r="AQ1174" t="str">
        <f t="shared" si="1701"/>
        <v/>
      </c>
      <c r="AR1174" t="str">
        <f t="shared" si="1702"/>
        <v>Home</v>
      </c>
      <c r="AS1174" t="str">
        <f t="shared" si="1703"/>
        <v>h</v>
      </c>
      <c r="AT1174" t="str">
        <f t="shared" si="1704"/>
        <v>Offensive</v>
      </c>
      <c r="AU1174" t="str">
        <f t="shared" si="1705"/>
        <v/>
      </c>
      <c r="AV1174" t="str">
        <f t="shared" si="1706"/>
        <v/>
      </c>
      <c r="AW1174" t="str" cm="1">
        <f t="array" ref="AW1174">IFERROR(IF(O1174&lt;&gt;"",O1174,IF(OR($S1174="",$T1174=""),"",IF(O1174&lt;&gt;"",O1174,IF($T1174&lt;&gt;"",_xlfn._xlws.FILTER(O:O,($BU:$BU=$BU1174)*($I:$I=$I1174)*($T:$T=$T1174)*($S:$S=_xlfn.MINIFS($S:$S,$T:$T,"="&amp;$T1174)),"")))))&amp;"",IF(O1174="","",""))&amp;""</f>
        <v/>
      </c>
      <c r="AX1174" t="str" cm="1">
        <f t="array" ref="AX1174">IFERROR(IF(P1174&lt;&gt;"",P1174,IF(OR($S1174="",$T1174=""),"",IF($T1174&lt;&gt;"",_xlfn._xlws.FILTER(P:P,($BU:$BU=$BU1174)*($I:$I=$I1174)*($T:$T=$T1174)*($S:$S=_xlfn.MINIFS($S:$S,$T:$T,"="&amp;$T1174)),""))))&amp;"",IF(P1174="","",""))&amp;""</f>
        <v/>
      </c>
      <c r="AY1174" t="str" cm="1">
        <f t="array" ref="AY1174">IFERROR(IF(Q1174&lt;&gt;"",Q1174,IF(OR($S1174="",$T1174=""),"",IF($T1174&lt;&gt;"",_xlfn._xlws.FILTER(Q:Q,($BU:$BU=$BU1174)*($I:$I=$I1174)*($T:$T=$T1174)*($S:$S=_xlfn.MINIFS($S:$S,$T:$T,"="&amp;$T1174)),""))))&amp;"",IF(Q1174="","",""))&amp;""</f>
        <v>u</v>
      </c>
      <c r="AZ1174" t="str" cm="1">
        <f t="array" ref="AZ1174">IFERROR(IF(R1174&lt;&gt;"",R1174,IF(OR($S1174="",$T1174=""),"",IF($T1174&lt;&gt;"",_xlfn._xlws.FILTER(R:R,($BU:$BU=$BU1174)*($I:$I=$I1174)*($T:$T=$T1174)*($S:$S=_xlfn.MINIFS($S:$S,$T:$T,"="&amp;$T1174)),""))))&amp;"",IF(R1174="","",""))&amp;""</f>
        <v>1</v>
      </c>
      <c r="BA1174" s="6">
        <f t="shared" si="1707"/>
        <v>105</v>
      </c>
      <c r="BB1174">
        <f t="shared" ref="BB1174:BD1174" si="1734">BB1173</f>
        <v>18987</v>
      </c>
      <c r="BC1174" t="str">
        <f t="shared" si="1734"/>
        <v>Velodrome</v>
      </c>
      <c r="BD1174" t="str">
        <f t="shared" si="1734"/>
        <v>Outlaws</v>
      </c>
      <c r="BE1174" t="s">
        <v>7</v>
      </c>
      <c r="BF1174" t="s">
        <v>182</v>
      </c>
      <c r="BI1174" cm="1">
        <f t="array" aca="1" ref="BI1174" ca="1">IFERROR(_xlfn._xlws.FILTER(shifts!A:A,(shifts!B:B=events!AD1174)*(shifts!AG:AG&gt;=events!BK1174)*(shifts!AH:AH&lt;=events!BL1174)),BI1173)</f>
        <v>43</v>
      </c>
      <c r="BJ1174" s="15">
        <f t="shared" si="1709"/>
        <v>0</v>
      </c>
      <c r="BK1174">
        <f t="shared" si="1710"/>
        <v>1042</v>
      </c>
      <c r="BL1174">
        <f t="shared" si="1711"/>
        <v>1042</v>
      </c>
      <c r="BM1174" s="15">
        <f>SUMIFS(BJ$2:BJ1174,K$2:K1174,"=Intermission")+SUMIFS(BJ$2:BJ1174,K$2:K1174,"=Timeout")</f>
        <v>67</v>
      </c>
      <c r="BN1174">
        <f t="shared" si="1712"/>
        <v>1147</v>
      </c>
      <c r="BO1174" s="19">
        <f t="shared" si="1713"/>
        <v>1185</v>
      </c>
      <c r="BP1174">
        <f t="shared" si="1714"/>
        <v>1180</v>
      </c>
      <c r="BQ1174" s="17">
        <f t="shared" si="1715"/>
        <v>1185</v>
      </c>
      <c r="BR1174" t="str">
        <f t="shared" si="1716"/>
        <v>event_team_player_1</v>
      </c>
      <c r="BS1174">
        <f>COUNTIFS(S$3:S1174,"="&amp;S1174,AI$3:AI1174,"="&amp;AI1174)</f>
        <v>1</v>
      </c>
      <c r="BT1174" t="str">
        <f>IFERROR(VLOOKUP(BB1174&amp;BU1174&amp;X1174,game_rosters!U:W,3,FALSE),"")</f>
        <v>P100001</v>
      </c>
      <c r="BU1174" t="str">
        <f t="shared" si="1717"/>
        <v>Velodrome</v>
      </c>
    </row>
    <row r="1175" spans="1:73" x14ac:dyDescent="0.2">
      <c r="A1175" t="str">
        <f t="shared" si="1692"/>
        <v/>
      </c>
      <c r="I1175" s="44">
        <v>14</v>
      </c>
      <c r="R1175" s="51">
        <v>1</v>
      </c>
      <c r="S1175">
        <v>623</v>
      </c>
      <c r="T1175" t="s">
        <v>756</v>
      </c>
      <c r="X1175">
        <v>14</v>
      </c>
      <c r="Z1175">
        <v>1</v>
      </c>
      <c r="AA1175">
        <f t="shared" si="1649"/>
        <v>1623</v>
      </c>
      <c r="AB1175" t="str">
        <f t="shared" si="1650"/>
        <v/>
      </c>
      <c r="AC1175">
        <f t="shared" si="1688"/>
        <v>1623</v>
      </c>
      <c r="AD1175" s="6">
        <v>2</v>
      </c>
      <c r="AE1175" t="s">
        <v>732</v>
      </c>
      <c r="AF1175" t="s">
        <v>909</v>
      </c>
      <c r="AG1175" t="s">
        <v>756</v>
      </c>
      <c r="AH1175" t="s">
        <v>756</v>
      </c>
      <c r="AI1175" t="str">
        <f t="shared" si="1693"/>
        <v>e</v>
      </c>
      <c r="AJ1175" t="str">
        <f t="shared" si="1694"/>
        <v/>
      </c>
      <c r="AK1175" t="str">
        <f t="shared" si="1695"/>
        <v/>
      </c>
      <c r="AL1175" t="str">
        <f t="shared" si="1696"/>
        <v/>
      </c>
      <c r="AM1175" t="str">
        <f t="shared" si="1697"/>
        <v/>
      </c>
      <c r="AN1175" t="str">
        <f t="shared" si="1698"/>
        <v>Home</v>
      </c>
      <c r="AO1175" t="str">
        <f t="shared" si="1699"/>
        <v>h</v>
      </c>
      <c r="AP1175" t="str">
        <f t="shared" si="1700"/>
        <v/>
      </c>
      <c r="AQ1175" t="str">
        <f t="shared" si="1701"/>
        <v/>
      </c>
      <c r="AR1175" t="str">
        <f t="shared" si="1702"/>
        <v>Home</v>
      </c>
      <c r="AS1175" t="str">
        <f t="shared" si="1703"/>
        <v>h</v>
      </c>
      <c r="AT1175" t="str">
        <f t="shared" si="1704"/>
        <v>Offensive</v>
      </c>
      <c r="AU1175" t="str">
        <f t="shared" si="1705"/>
        <v/>
      </c>
      <c r="AV1175" t="str">
        <f t="shared" si="1706"/>
        <v/>
      </c>
      <c r="AW1175" t="str" cm="1">
        <f t="array" ref="AW1175">IFERROR(IF(O1175&lt;&gt;"",O1175,IF(OR($S1175="",$T1175=""),"",IF(O1175&lt;&gt;"",O1175,IF($T1175&lt;&gt;"",_xlfn._xlws.FILTER(O:O,($BU:$BU=$BU1175)*($I:$I=$I1175)*($T:$T=$T1175)*($S:$S=_xlfn.MINIFS($S:$S,$T:$T,"="&amp;$T1175)),"")))))&amp;"",IF(O1175="","",""))&amp;""</f>
        <v/>
      </c>
      <c r="AX1175" t="str" cm="1">
        <f t="array" ref="AX1175">IFERROR(IF(P1175&lt;&gt;"",P1175,IF(OR($S1175="",$T1175=""),"",IF($T1175&lt;&gt;"",_xlfn._xlws.FILTER(P:P,($BU:$BU=$BU1175)*($I:$I=$I1175)*($T:$T=$T1175)*($S:$S=_xlfn.MINIFS($S:$S,$T:$T,"="&amp;$T1175)),""))))&amp;"",IF(P1175="","",""))&amp;""</f>
        <v/>
      </c>
      <c r="AY1175" t="str" cm="1">
        <f t="array" ref="AY1175">IFERROR(IF(Q1175&lt;&gt;"",Q1175,IF(OR($S1175="",$T1175=""),"",IF($T1175&lt;&gt;"",_xlfn._xlws.FILTER(Q:Q,($BU:$BU=$BU1175)*($I:$I=$I1175)*($T:$T=$T1175)*($S:$S=_xlfn.MINIFS($S:$S,$T:$T,"="&amp;$T1175)),""))))&amp;"",IF(Q1175="","",""))&amp;""</f>
        <v/>
      </c>
      <c r="AZ1175" t="str" cm="1">
        <f t="array" ref="AZ1175">IFERROR(IF(R1175&lt;&gt;"",R1175,IF(OR($S1175="",$T1175=""),"",IF($T1175&lt;&gt;"",_xlfn._xlws.FILTER(R:R,($BU:$BU=$BU1175)*($I:$I=$I1175)*($T:$T=$T1175)*($S:$S=_xlfn.MINIFS($S:$S,$T:$T,"="&amp;$T1175)),""))))&amp;"",IF(R1175="","",""))&amp;""</f>
        <v>1</v>
      </c>
      <c r="BA1175" s="6">
        <f t="shared" si="1707"/>
        <v>105</v>
      </c>
      <c r="BB1175">
        <f t="shared" ref="BB1175:BD1175" si="1735">BB1174</f>
        <v>18987</v>
      </c>
      <c r="BC1175" t="str">
        <f t="shared" si="1735"/>
        <v>Velodrome</v>
      </c>
      <c r="BD1175" t="str">
        <f t="shared" si="1735"/>
        <v>Outlaws</v>
      </c>
      <c r="BE1175" t="s">
        <v>7</v>
      </c>
      <c r="BF1175" t="s">
        <v>182</v>
      </c>
      <c r="BI1175" cm="1">
        <f t="array" aca="1" ref="BI1175" ca="1">IFERROR(_xlfn._xlws.FILTER(shifts!A:A,(shifts!B:B=events!AD1175)*(shifts!AG:AG&gt;=events!BK1175)*(shifts!AH:AH&lt;=events!BL1175)),BI1174)</f>
        <v>43</v>
      </c>
      <c r="BJ1175" s="15">
        <f t="shared" si="1709"/>
        <v>0</v>
      </c>
      <c r="BK1175">
        <f t="shared" si="1710"/>
        <v>1042</v>
      </c>
      <c r="BL1175">
        <f t="shared" si="1711"/>
        <v>1042</v>
      </c>
      <c r="BM1175" s="15">
        <f>SUMIFS(BJ$2:BJ1175,K$2:K1175,"=Intermission")+SUMIFS(BJ$2:BJ1175,K$2:K1175,"=Timeout")</f>
        <v>67</v>
      </c>
      <c r="BN1175">
        <f t="shared" si="1712"/>
        <v>1147</v>
      </c>
      <c r="BO1175" s="19">
        <f t="shared" si="1713"/>
        <v>1185</v>
      </c>
      <c r="BP1175">
        <f t="shared" si="1714"/>
        <v>1180</v>
      </c>
      <c r="BQ1175" s="17">
        <f t="shared" si="1715"/>
        <v>1185</v>
      </c>
      <c r="BR1175" t="str">
        <f t="shared" si="1716"/>
        <v>event_team_player_2</v>
      </c>
      <c r="BS1175">
        <f>COUNTIFS(S$3:S1175,"="&amp;S1175,AI$3:AI1175,"="&amp;AI1175)</f>
        <v>2</v>
      </c>
      <c r="BT1175" t="str">
        <f>IFERROR(VLOOKUP(BB1175&amp;BU1175&amp;X1175,game_rosters!U:W,3,FALSE),"")</f>
        <v>P100132</v>
      </c>
      <c r="BU1175" t="str">
        <f t="shared" si="1717"/>
        <v>Velodrome</v>
      </c>
    </row>
    <row r="1176" spans="1:73" x14ac:dyDescent="0.2">
      <c r="A1176" t="str">
        <f t="shared" si="1692"/>
        <v/>
      </c>
      <c r="I1176" s="44">
        <v>77</v>
      </c>
      <c r="O1176" t="s">
        <v>602</v>
      </c>
      <c r="R1176" s="51">
        <v>1</v>
      </c>
      <c r="S1176">
        <v>623</v>
      </c>
      <c r="T1176" t="s">
        <v>756</v>
      </c>
      <c r="X1176">
        <v>77</v>
      </c>
      <c r="AA1176">
        <f t="shared" si="1649"/>
        <v>1623</v>
      </c>
      <c r="AB1176" t="str">
        <f t="shared" si="1650"/>
        <v/>
      </c>
      <c r="AC1176">
        <f t="shared" si="1688"/>
        <v>1623</v>
      </c>
      <c r="AD1176" s="6">
        <v>2</v>
      </c>
      <c r="AE1176" t="s">
        <v>732</v>
      </c>
      <c r="AF1176" t="s">
        <v>909</v>
      </c>
      <c r="AG1176" t="s">
        <v>756</v>
      </c>
      <c r="AH1176" t="s">
        <v>756</v>
      </c>
      <c r="AI1176" t="str">
        <f t="shared" si="1693"/>
        <v>o</v>
      </c>
      <c r="AJ1176" t="str">
        <f t="shared" si="1694"/>
        <v/>
      </c>
      <c r="AK1176" t="str">
        <f t="shared" si="1695"/>
        <v/>
      </c>
      <c r="AL1176" t="str">
        <f t="shared" si="1696"/>
        <v/>
      </c>
      <c r="AM1176" t="str">
        <f t="shared" si="1697"/>
        <v/>
      </c>
      <c r="AN1176" t="str">
        <f t="shared" si="1698"/>
        <v>Home</v>
      </c>
      <c r="AO1176" t="str">
        <f t="shared" si="1699"/>
        <v>h</v>
      </c>
      <c r="AP1176" t="str">
        <f t="shared" si="1700"/>
        <v/>
      </c>
      <c r="AQ1176" t="str">
        <f t="shared" si="1701"/>
        <v/>
      </c>
      <c r="AR1176" t="str">
        <f t="shared" si="1702"/>
        <v>Home</v>
      </c>
      <c r="AS1176" t="str">
        <f t="shared" si="1703"/>
        <v>h</v>
      </c>
      <c r="AT1176" t="str">
        <f t="shared" si="1704"/>
        <v>Defensive</v>
      </c>
      <c r="AU1176" t="str">
        <f t="shared" si="1705"/>
        <v/>
      </c>
      <c r="AV1176" t="str">
        <f t="shared" si="1706"/>
        <v/>
      </c>
      <c r="AW1176" t="str" cm="1">
        <f t="array" ref="AW1176">IFERROR(IF(O1176&lt;&gt;"",O1176,IF(OR($S1176="",$T1176=""),"",IF(O1176&lt;&gt;"",O1176,IF($T1176&lt;&gt;"",_xlfn._xlws.FILTER(O:O,($BU:$BU=$BU1176)*($I:$I=$I1176)*($T:$T=$T1176)*($S:$S=_xlfn.MINIFS($S:$S,$T:$T,"="&amp;$T1176)),"")))))&amp;"",IF(O1176="","",""))&amp;""</f>
        <v>Defensive_PlayPossession-StickCheck</v>
      </c>
      <c r="AX1176" t="str" cm="1">
        <f t="array" ref="AX1176">IFERROR(IF(P1176&lt;&gt;"",P1176,IF(OR($S1176="",$T1176=""),"",IF($T1176&lt;&gt;"",_xlfn._xlws.FILTER(P:P,($BU:$BU=$BU1176)*($I:$I=$I1176)*($T:$T=$T1176)*($S:$S=_xlfn.MINIFS($S:$S,$T:$T,"="&amp;$T1176)),""))))&amp;"",IF(P1176="","",""))&amp;""</f>
        <v/>
      </c>
      <c r="AY1176" t="str" cm="1">
        <f t="array" ref="AY1176">IFERROR(IF(Q1176&lt;&gt;"",Q1176,IF(OR($S1176="",$T1176=""),"",IF($T1176&lt;&gt;"",_xlfn._xlws.FILTER(Q:Q,($BU:$BU=$BU1176)*($I:$I=$I1176)*($T:$T=$T1176)*($S:$S=_xlfn.MINIFS($S:$S,$T:$T,"="&amp;$T1176)),""))))&amp;"",IF(Q1176="","",""))&amp;""</f>
        <v/>
      </c>
      <c r="AZ1176" t="str" cm="1">
        <f t="array" ref="AZ1176">IFERROR(IF(R1176&lt;&gt;"",R1176,IF(OR($S1176="",$T1176=""),"",IF($T1176&lt;&gt;"",_xlfn._xlws.FILTER(R:R,($BU:$BU=$BU1176)*($I:$I=$I1176)*($T:$T=$T1176)*($S:$S=_xlfn.MINIFS($S:$S,$T:$T,"="&amp;$T1176)),""))))&amp;"",IF(R1176="","",""))&amp;""</f>
        <v>1</v>
      </c>
      <c r="BA1176" s="6">
        <f t="shared" si="1707"/>
        <v>105</v>
      </c>
      <c r="BB1176">
        <f t="shared" ref="BB1176:BD1176" si="1736">BB1175</f>
        <v>18987</v>
      </c>
      <c r="BC1176" t="str">
        <f t="shared" si="1736"/>
        <v>Velodrome</v>
      </c>
      <c r="BD1176" t="str">
        <f t="shared" si="1736"/>
        <v>Outlaws</v>
      </c>
      <c r="BE1176" t="s">
        <v>7</v>
      </c>
      <c r="BF1176" t="s">
        <v>182</v>
      </c>
      <c r="BI1176" cm="1">
        <f t="array" aca="1" ref="BI1176" ca="1">IFERROR(_xlfn._xlws.FILTER(shifts!A:A,(shifts!B:B=events!AD1176)*(shifts!AG:AG&gt;=events!BK1176)*(shifts!AH:AH&lt;=events!BL1176)),BI1175)</f>
        <v>43</v>
      </c>
      <c r="BJ1176" s="15">
        <f t="shared" si="1709"/>
        <v>0</v>
      </c>
      <c r="BK1176">
        <f t="shared" si="1710"/>
        <v>1042</v>
      </c>
      <c r="BL1176">
        <f t="shared" si="1711"/>
        <v>1042</v>
      </c>
      <c r="BM1176" s="15">
        <f>SUMIFS(BJ$2:BJ1176,K$2:K1176,"=Intermission")+SUMIFS(BJ$2:BJ1176,K$2:K1176,"=Timeout")</f>
        <v>67</v>
      </c>
      <c r="BN1176">
        <f t="shared" si="1712"/>
        <v>1147</v>
      </c>
      <c r="BO1176" s="19">
        <f t="shared" si="1713"/>
        <v>1185</v>
      </c>
      <c r="BP1176">
        <f t="shared" si="1714"/>
        <v>1180</v>
      </c>
      <c r="BQ1176" s="17">
        <f t="shared" si="1715"/>
        <v>1185</v>
      </c>
      <c r="BR1176" t="str">
        <f t="shared" si="1716"/>
        <v>opp_team_player_1</v>
      </c>
      <c r="BS1176">
        <f>COUNTIFS(S$3:S1176,"="&amp;S1176,AI$3:AI1176,"="&amp;AI1176)</f>
        <v>1</v>
      </c>
      <c r="BT1176" t="str">
        <f>IFERROR(VLOOKUP(BB1176&amp;BU1176&amp;X1176,game_rosters!U:W,3,FALSE),"")</f>
        <v>P100185</v>
      </c>
      <c r="BU1176" t="str">
        <f t="shared" si="1717"/>
        <v>Outlaws</v>
      </c>
    </row>
    <row r="1177" spans="1:73" x14ac:dyDescent="0.2">
      <c r="A1177" t="str">
        <f t="shared" si="1692"/>
        <v/>
      </c>
      <c r="I1177" s="44">
        <v>44</v>
      </c>
      <c r="O1177" t="s">
        <v>602</v>
      </c>
      <c r="R1177" s="51">
        <v>1</v>
      </c>
      <c r="S1177">
        <v>623</v>
      </c>
      <c r="T1177" t="s">
        <v>756</v>
      </c>
      <c r="X1177">
        <v>44</v>
      </c>
      <c r="AA1177">
        <f t="shared" si="1649"/>
        <v>1623</v>
      </c>
      <c r="AB1177" t="str">
        <f t="shared" si="1650"/>
        <v/>
      </c>
      <c r="AC1177">
        <f t="shared" si="1688"/>
        <v>1623</v>
      </c>
      <c r="AD1177" s="6">
        <v>2</v>
      </c>
      <c r="AE1177" t="s">
        <v>732</v>
      </c>
      <c r="AF1177" t="s">
        <v>909</v>
      </c>
      <c r="AG1177" t="s">
        <v>756</v>
      </c>
      <c r="AH1177" t="s">
        <v>756</v>
      </c>
      <c r="AI1177" t="str">
        <f t="shared" si="1693"/>
        <v>o</v>
      </c>
      <c r="AJ1177" t="str">
        <f t="shared" si="1694"/>
        <v/>
      </c>
      <c r="AK1177" t="str">
        <f t="shared" si="1695"/>
        <v/>
      </c>
      <c r="AL1177" t="str">
        <f t="shared" si="1696"/>
        <v/>
      </c>
      <c r="AM1177" t="str">
        <f t="shared" si="1697"/>
        <v/>
      </c>
      <c r="AN1177" t="str">
        <f t="shared" si="1698"/>
        <v>Home</v>
      </c>
      <c r="AO1177" t="str">
        <f t="shared" si="1699"/>
        <v>h</v>
      </c>
      <c r="AP1177" t="str">
        <f t="shared" si="1700"/>
        <v/>
      </c>
      <c r="AQ1177" t="str">
        <f t="shared" si="1701"/>
        <v/>
      </c>
      <c r="AR1177" t="str">
        <f t="shared" si="1702"/>
        <v>Home</v>
      </c>
      <c r="AS1177" t="str">
        <f t="shared" si="1703"/>
        <v>h</v>
      </c>
      <c r="AT1177" t="str">
        <f t="shared" si="1704"/>
        <v>Defensive</v>
      </c>
      <c r="AU1177" t="str">
        <f t="shared" si="1705"/>
        <v/>
      </c>
      <c r="AV1177" t="str">
        <f t="shared" si="1706"/>
        <v/>
      </c>
      <c r="AW1177" t="str" cm="1">
        <f t="array" ref="AW1177">IFERROR(IF(O1177&lt;&gt;"",O1177,IF(OR($S1177="",$T1177=""),"",IF(O1177&lt;&gt;"",O1177,IF($T1177&lt;&gt;"",_xlfn._xlws.FILTER(O:O,($BU:$BU=$BU1177)*($I:$I=$I1177)*($T:$T=$T1177)*($S:$S=_xlfn.MINIFS($S:$S,$T:$T,"="&amp;$T1177)),"")))))&amp;"",IF(O1177="","",""))&amp;""</f>
        <v>Defensive_PlayPossession-StickCheck</v>
      </c>
      <c r="AX1177" t="str" cm="1">
        <f t="array" ref="AX1177">IFERROR(IF(P1177&lt;&gt;"",P1177,IF(OR($S1177="",$T1177=""),"",IF($T1177&lt;&gt;"",_xlfn._xlws.FILTER(P:P,($BU:$BU=$BU1177)*($I:$I=$I1177)*($T:$T=$T1177)*($S:$S=_xlfn.MINIFS($S:$S,$T:$T,"="&amp;$T1177)),""))))&amp;"",IF(P1177="","",""))&amp;""</f>
        <v/>
      </c>
      <c r="AY1177" t="str" cm="1">
        <f t="array" ref="AY1177">IFERROR(IF(Q1177&lt;&gt;"",Q1177,IF(OR($S1177="",$T1177=""),"",IF($T1177&lt;&gt;"",_xlfn._xlws.FILTER(Q:Q,($BU:$BU=$BU1177)*($I:$I=$I1177)*($T:$T=$T1177)*($S:$S=_xlfn.MINIFS($S:$S,$T:$T,"="&amp;$T1177)),""))))&amp;"",IF(Q1177="","",""))&amp;""</f>
        <v/>
      </c>
      <c r="AZ1177" t="str" cm="1">
        <f t="array" ref="AZ1177">IFERROR(IF(R1177&lt;&gt;"",R1177,IF(OR($S1177="",$T1177=""),"",IF($T1177&lt;&gt;"",_xlfn._xlws.FILTER(R:R,($BU:$BU=$BU1177)*($I:$I=$I1177)*($T:$T=$T1177)*($S:$S=_xlfn.MINIFS($S:$S,$T:$T,"="&amp;$T1177)),""))))&amp;"",IF(R1177="","",""))&amp;""</f>
        <v>1</v>
      </c>
      <c r="BA1177" s="6">
        <f t="shared" si="1707"/>
        <v>105</v>
      </c>
      <c r="BB1177">
        <f t="shared" ref="BB1177:BD1177" si="1737">BB1176</f>
        <v>18987</v>
      </c>
      <c r="BC1177" t="str">
        <f t="shared" si="1737"/>
        <v>Velodrome</v>
      </c>
      <c r="BD1177" t="str">
        <f t="shared" si="1737"/>
        <v>Outlaws</v>
      </c>
      <c r="BE1177" t="s">
        <v>7</v>
      </c>
      <c r="BF1177" t="s">
        <v>182</v>
      </c>
      <c r="BI1177" cm="1">
        <f t="array" aca="1" ref="BI1177" ca="1">IFERROR(_xlfn._xlws.FILTER(shifts!A:A,(shifts!B:B=events!AD1177)*(shifts!AG:AG&gt;=events!BK1177)*(shifts!AH:AH&lt;=events!BL1177)),BI1176)</f>
        <v>43</v>
      </c>
      <c r="BJ1177" s="15">
        <f t="shared" si="1709"/>
        <v>0</v>
      </c>
      <c r="BK1177">
        <f t="shared" si="1710"/>
        <v>1042</v>
      </c>
      <c r="BL1177">
        <f t="shared" si="1711"/>
        <v>1042</v>
      </c>
      <c r="BM1177" s="15">
        <f>SUMIFS(BJ$2:BJ1177,K$2:K1177,"=Intermission")+SUMIFS(BJ$2:BJ1177,K$2:K1177,"=Timeout")</f>
        <v>67</v>
      </c>
      <c r="BN1177">
        <f t="shared" si="1712"/>
        <v>1147</v>
      </c>
      <c r="BO1177" s="19">
        <f t="shared" si="1713"/>
        <v>1185</v>
      </c>
      <c r="BP1177">
        <f t="shared" si="1714"/>
        <v>1180</v>
      </c>
      <c r="BQ1177" s="17">
        <f t="shared" si="1715"/>
        <v>1185</v>
      </c>
      <c r="BR1177" t="str">
        <f t="shared" si="1716"/>
        <v>opp_team_player_2</v>
      </c>
      <c r="BS1177">
        <f>COUNTIFS(S$3:S1177,"="&amp;S1177,AI$3:AI1177,"="&amp;AI1177)</f>
        <v>2</v>
      </c>
      <c r="BT1177" t="str">
        <f>IFERROR(VLOOKUP(BB1177&amp;BU1177&amp;X1177,game_rosters!U:W,3,FALSE),"")</f>
        <v>P100033</v>
      </c>
      <c r="BU1177" t="str">
        <f t="shared" si="1717"/>
        <v>Outlaws</v>
      </c>
    </row>
    <row r="1178" spans="1:73" x14ac:dyDescent="0.2">
      <c r="A1178" t="str">
        <f t="shared" si="1692"/>
        <v/>
      </c>
      <c r="I1178" s="44">
        <v>18</v>
      </c>
      <c r="O1178" t="s">
        <v>602</v>
      </c>
      <c r="S1178">
        <v>623</v>
      </c>
      <c r="T1178" t="s">
        <v>756</v>
      </c>
      <c r="X1178">
        <v>18</v>
      </c>
      <c r="AA1178">
        <f t="shared" si="1649"/>
        <v>1623</v>
      </c>
      <c r="AB1178" t="str">
        <f t="shared" si="1650"/>
        <v/>
      </c>
      <c r="AC1178">
        <f t="shared" si="1688"/>
        <v>1623</v>
      </c>
      <c r="AD1178" s="6">
        <v>2</v>
      </c>
      <c r="AE1178" t="s">
        <v>732</v>
      </c>
      <c r="AF1178" t="s">
        <v>909</v>
      </c>
      <c r="AG1178" t="s">
        <v>756</v>
      </c>
      <c r="AH1178" t="s">
        <v>756</v>
      </c>
      <c r="AI1178" t="str">
        <f t="shared" si="1693"/>
        <v>o</v>
      </c>
      <c r="AJ1178" t="str">
        <f t="shared" si="1694"/>
        <v/>
      </c>
      <c r="AK1178" t="str">
        <f t="shared" si="1695"/>
        <v/>
      </c>
      <c r="AL1178" t="str">
        <f t="shared" si="1696"/>
        <v/>
      </c>
      <c r="AM1178" t="str">
        <f t="shared" si="1697"/>
        <v/>
      </c>
      <c r="AN1178" t="str">
        <f t="shared" si="1698"/>
        <v>Home</v>
      </c>
      <c r="AO1178" t="str">
        <f t="shared" si="1699"/>
        <v>h</v>
      </c>
      <c r="AP1178" t="str">
        <f t="shared" si="1700"/>
        <v/>
      </c>
      <c r="AQ1178" t="str">
        <f t="shared" si="1701"/>
        <v/>
      </c>
      <c r="AR1178" t="str">
        <f t="shared" si="1702"/>
        <v>Home</v>
      </c>
      <c r="AS1178" t="str">
        <f t="shared" si="1703"/>
        <v>h</v>
      </c>
      <c r="AT1178" t="str">
        <f t="shared" si="1704"/>
        <v>Defensive</v>
      </c>
      <c r="AU1178" t="str">
        <f t="shared" si="1705"/>
        <v/>
      </c>
      <c r="AV1178" t="str">
        <f t="shared" si="1706"/>
        <v/>
      </c>
      <c r="AW1178" t="str" cm="1">
        <f t="array" ref="AW1178">IFERROR(IF(O1178&lt;&gt;"",O1178,IF(OR($S1178="",$T1178=""),"",IF(O1178&lt;&gt;"",O1178,IF($T1178&lt;&gt;"",_xlfn._xlws.FILTER(O:O,($BU:$BU=$BU1178)*($I:$I=$I1178)*($T:$T=$T1178)*($S:$S=_xlfn.MINIFS($S:$S,$T:$T,"="&amp;$T1178)),"")))))&amp;"",IF(O1178="","",""))&amp;""</f>
        <v>Defensive_PlayPossession-StickCheck</v>
      </c>
      <c r="AX1178" t="str" cm="1">
        <f t="array" ref="AX1178">IFERROR(IF(P1178&lt;&gt;"",P1178,IF(OR($S1178="",$T1178=""),"",IF($T1178&lt;&gt;"",_xlfn._xlws.FILTER(P:P,($BU:$BU=$BU1178)*($I:$I=$I1178)*($T:$T=$T1178)*($S:$S=_xlfn.MINIFS($S:$S,$T:$T,"="&amp;$T1178)),""))))&amp;"",IF(P1178="","",""))&amp;""</f>
        <v/>
      </c>
      <c r="AY1178" t="str" cm="1">
        <f t="array" ref="AY1178">IFERROR(IF(Q1178&lt;&gt;"",Q1178,IF(OR($S1178="",$T1178=""),"",IF($T1178&lt;&gt;"",_xlfn._xlws.FILTER(Q:Q,($BU:$BU=$BU1178)*($I:$I=$I1178)*($T:$T=$T1178)*($S:$S=_xlfn.MINIFS($S:$S,$T:$T,"="&amp;$T1178)),""))))&amp;"",IF(Q1178="","",""))&amp;""</f>
        <v/>
      </c>
      <c r="AZ1178" t="str" cm="1">
        <f t="array" ref="AZ1178">IFERROR(IF(R1178&lt;&gt;"",R1178,IF(OR($S1178="",$T1178=""),"",IF($T1178&lt;&gt;"",_xlfn._xlws.FILTER(R:R,($BU:$BU=$BU1178)*($I:$I=$I1178)*($T:$T=$T1178)*($S:$S=_xlfn.MINIFS($S:$S,$T:$T,"="&amp;$T1178)),""))))&amp;"",IF(R1178="","",""))&amp;""</f>
        <v/>
      </c>
      <c r="BA1178" s="6">
        <f t="shared" si="1707"/>
        <v>105</v>
      </c>
      <c r="BB1178">
        <f t="shared" ref="BB1178:BD1178" si="1738">BB1177</f>
        <v>18987</v>
      </c>
      <c r="BC1178" t="str">
        <f t="shared" si="1738"/>
        <v>Velodrome</v>
      </c>
      <c r="BD1178" t="str">
        <f t="shared" si="1738"/>
        <v>Outlaws</v>
      </c>
      <c r="BE1178" t="s">
        <v>7</v>
      </c>
      <c r="BF1178" t="s">
        <v>182</v>
      </c>
      <c r="BI1178" cm="1">
        <f t="array" aca="1" ref="BI1178" ca="1">IFERROR(_xlfn._xlws.FILTER(shifts!A:A,(shifts!B:B=events!AD1178)*(shifts!AG:AG&gt;=events!BK1178)*(shifts!AH:AH&lt;=events!BL1178)),BI1177)</f>
        <v>43</v>
      </c>
      <c r="BJ1178" s="15">
        <f t="shared" si="1709"/>
        <v>0</v>
      </c>
      <c r="BK1178">
        <f t="shared" si="1710"/>
        <v>1042</v>
      </c>
      <c r="BL1178">
        <f t="shared" si="1711"/>
        <v>1042</v>
      </c>
      <c r="BM1178" s="15">
        <f>SUMIFS(BJ$2:BJ1178,K$2:K1178,"=Intermission")+SUMIFS(BJ$2:BJ1178,K$2:K1178,"=Timeout")</f>
        <v>67</v>
      </c>
      <c r="BN1178">
        <f t="shared" si="1712"/>
        <v>1147</v>
      </c>
      <c r="BO1178" s="19">
        <f t="shared" si="1713"/>
        <v>1185</v>
      </c>
      <c r="BP1178">
        <f t="shared" si="1714"/>
        <v>1180</v>
      </c>
      <c r="BQ1178" s="17">
        <f t="shared" si="1715"/>
        <v>1185</v>
      </c>
      <c r="BR1178" t="str">
        <f t="shared" si="1716"/>
        <v>opp_team_player_3</v>
      </c>
      <c r="BS1178">
        <f>COUNTIFS(S$3:S1178,"="&amp;S1178,AI$3:AI1178,"="&amp;AI1178)</f>
        <v>3</v>
      </c>
      <c r="BT1178" t="str">
        <f>IFERROR(VLOOKUP(BB1178&amp;BU1178&amp;X1178,game_rosters!U:W,3,FALSE),"")</f>
        <v>P100034</v>
      </c>
      <c r="BU1178" t="str">
        <f t="shared" si="1717"/>
        <v>Outlaws</v>
      </c>
    </row>
    <row r="1179" spans="1:73" x14ac:dyDescent="0.2">
      <c r="A1179">
        <f t="shared" si="1692"/>
        <v>1</v>
      </c>
      <c r="I1179" s="44">
        <v>30</v>
      </c>
      <c r="K1179" t="s">
        <v>11</v>
      </c>
      <c r="L1179" t="s">
        <v>187</v>
      </c>
      <c r="M1179" t="s">
        <v>108</v>
      </c>
      <c r="S1179">
        <v>624</v>
      </c>
      <c r="T1179" t="s">
        <v>756</v>
      </c>
      <c r="W1179" t="s">
        <v>731</v>
      </c>
      <c r="X1179">
        <v>30</v>
      </c>
      <c r="Z1179">
        <v>1</v>
      </c>
      <c r="AA1179">
        <f t="shared" si="1649"/>
        <v>1624</v>
      </c>
      <c r="AB1179" t="str">
        <f t="shared" si="1650"/>
        <v/>
      </c>
      <c r="AC1179">
        <f t="shared" si="1688"/>
        <v>1624</v>
      </c>
      <c r="AD1179" s="6">
        <v>2</v>
      </c>
      <c r="AE1179" t="s">
        <v>732</v>
      </c>
      <c r="AF1179" t="s">
        <v>922</v>
      </c>
      <c r="AG1179" t="s">
        <v>756</v>
      </c>
      <c r="AH1179" t="s">
        <v>756</v>
      </c>
      <c r="AI1179" t="str">
        <f t="shared" si="1693"/>
        <v>e</v>
      </c>
      <c r="AJ1179" t="str">
        <f t="shared" si="1694"/>
        <v/>
      </c>
      <c r="AK1179" t="str">
        <f t="shared" si="1695"/>
        <v/>
      </c>
      <c r="AL1179" t="str">
        <f t="shared" si="1696"/>
        <v/>
      </c>
      <c r="AM1179" t="str">
        <f t="shared" si="1697"/>
        <v/>
      </c>
      <c r="AN1179" t="str">
        <f t="shared" si="1698"/>
        <v>Away</v>
      </c>
      <c r="AO1179" t="str">
        <f t="shared" si="1699"/>
        <v>a</v>
      </c>
      <c r="AP1179" t="str">
        <f t="shared" si="1700"/>
        <v/>
      </c>
      <c r="AQ1179" t="str">
        <f t="shared" si="1701"/>
        <v/>
      </c>
      <c r="AR1179" t="str">
        <f t="shared" si="1702"/>
        <v>Away</v>
      </c>
      <c r="AS1179" t="str">
        <f t="shared" si="1703"/>
        <v>a</v>
      </c>
      <c r="AT1179" t="str">
        <f t="shared" si="1704"/>
        <v/>
      </c>
      <c r="AU1179" t="str">
        <f t="shared" si="1705"/>
        <v/>
      </c>
      <c r="AV1179" t="str">
        <f t="shared" si="1706"/>
        <v/>
      </c>
      <c r="AW1179" t="str" cm="1">
        <f t="array" ref="AW1179">IFERROR(IF(O1179&lt;&gt;"",O1179,IF(OR($S1179="",$T1179=""),"",IF(O1179&lt;&gt;"",O1179,IF($T1179&lt;&gt;"",_xlfn._xlws.FILTER(O:O,($BU:$BU=$BU1179)*($I:$I=$I1179)*($T:$T=$T1179)*($S:$S=_xlfn.MINIFS($S:$S,$T:$T,"="&amp;$T1179)),"")))))&amp;"",IF(O1179="","",""))&amp;""</f>
        <v/>
      </c>
      <c r="AX1179" t="str" cm="1">
        <f t="array" ref="AX1179">IFERROR(IF(P1179&lt;&gt;"",P1179,IF(OR($S1179="",$T1179=""),"",IF($T1179&lt;&gt;"",_xlfn._xlws.FILTER(P:P,($BU:$BU=$BU1179)*($I:$I=$I1179)*($T:$T=$T1179)*($S:$S=_xlfn.MINIFS($S:$S,$T:$T,"="&amp;$T1179)),""))))&amp;"",IF(P1179="","",""))&amp;""</f>
        <v/>
      </c>
      <c r="AY1179" t="str" cm="1">
        <f t="array" ref="AY1179">IFERROR(IF(Q1179&lt;&gt;"",Q1179,IF(OR($S1179="",$T1179=""),"",IF($T1179&lt;&gt;"",_xlfn._xlws.FILTER(Q:Q,($BU:$BU=$BU1179)*($I:$I=$I1179)*($T:$T=$T1179)*($S:$S=_xlfn.MINIFS($S:$S,$T:$T,"="&amp;$T1179)),""))))&amp;"",IF(Q1179="","",""))&amp;""</f>
        <v/>
      </c>
      <c r="AZ1179" t="str" cm="1">
        <f t="array" ref="AZ1179">IFERROR(IF(R1179&lt;&gt;"",R1179,IF(OR($S1179="",$T1179=""),"",IF($T1179&lt;&gt;"",_xlfn._xlws.FILTER(R:R,($BU:$BU=$BU1179)*($I:$I=$I1179)*($T:$T=$T1179)*($S:$S=_xlfn.MINIFS($S:$S,$T:$T,"="&amp;$T1179)),""))))&amp;"",IF(R1179="","",""))&amp;""</f>
        <v/>
      </c>
      <c r="BA1179" s="6">
        <f t="shared" si="1707"/>
        <v>105</v>
      </c>
      <c r="BB1179">
        <f t="shared" ref="BB1179:BD1179" si="1739">BB1178</f>
        <v>18987</v>
      </c>
      <c r="BC1179" t="str">
        <f t="shared" si="1739"/>
        <v>Velodrome</v>
      </c>
      <c r="BD1179" t="str">
        <f t="shared" si="1739"/>
        <v>Outlaws</v>
      </c>
      <c r="BE1179" t="s">
        <v>11</v>
      </c>
      <c r="BF1179" t="s">
        <v>187</v>
      </c>
      <c r="BI1179" t="e" cm="1" vm="1">
        <f t="array" aca="1" ref="BI1179" ca="1">IFERROR(_xlfn._xlws.FILTER(shifts!A:A,(shifts!B:B=events!AD1179)*(shifts!AG:AG&gt;=events!BK1179)*(shifts!AH:AH&lt;=events!BL1179)),BI1178)</f>
        <v>#VALUE!</v>
      </c>
      <c r="BJ1179" s="15">
        <f t="shared" si="1709"/>
        <v>0</v>
      </c>
      <c r="BK1179">
        <f t="shared" si="1710"/>
        <v>1040</v>
      </c>
      <c r="BL1179">
        <f t="shared" si="1711"/>
        <v>1040</v>
      </c>
      <c r="BM1179" s="15">
        <f>SUMIFS(BJ$2:BJ1179,K$2:K1179,"=Intermission")+SUMIFS(BJ$2:BJ1179,K$2:K1179,"=Timeout")</f>
        <v>67</v>
      </c>
      <c r="BN1179">
        <f t="shared" si="1712"/>
        <v>1147</v>
      </c>
      <c r="BO1179" s="19">
        <f t="shared" si="1713"/>
        <v>1187</v>
      </c>
      <c r="BP1179">
        <f t="shared" si="1714"/>
        <v>1182</v>
      </c>
      <c r="BQ1179" s="17">
        <f t="shared" si="1715"/>
        <v>1187</v>
      </c>
      <c r="BR1179" t="str">
        <f t="shared" si="1716"/>
        <v>event_team_player_1</v>
      </c>
      <c r="BS1179">
        <f>COUNTIFS(S$3:S1179,"="&amp;S1179,AI$3:AI1179,"="&amp;AI1179)</f>
        <v>1</v>
      </c>
      <c r="BT1179" t="str">
        <f>IFERROR(VLOOKUP(BB1179&amp;BU1179&amp;X1179,game_rosters!U:W,3,FALSE),"")</f>
        <v>P100009</v>
      </c>
      <c r="BU1179" t="str">
        <f t="shared" si="1717"/>
        <v>Outlaws</v>
      </c>
    </row>
    <row r="1180" spans="1:73" x14ac:dyDescent="0.2">
      <c r="A1180">
        <f t="shared" si="1692"/>
        <v>1</v>
      </c>
      <c r="I1180" s="44">
        <v>30</v>
      </c>
      <c r="K1180" t="s">
        <v>241</v>
      </c>
      <c r="S1180">
        <v>625</v>
      </c>
      <c r="T1180" t="s">
        <v>756</v>
      </c>
      <c r="W1180" t="s">
        <v>731</v>
      </c>
      <c r="X1180">
        <v>30</v>
      </c>
      <c r="Z1180">
        <v>1</v>
      </c>
      <c r="AA1180">
        <f t="shared" si="1649"/>
        <v>1625</v>
      </c>
      <c r="AB1180" t="str">
        <f t="shared" si="1650"/>
        <v/>
      </c>
      <c r="AC1180">
        <f t="shared" si="1688"/>
        <v>1625</v>
      </c>
      <c r="AD1180" s="6">
        <v>2</v>
      </c>
      <c r="AE1180" t="s">
        <v>732</v>
      </c>
      <c r="AF1180" t="s">
        <v>922</v>
      </c>
      <c r="AG1180" t="s">
        <v>917</v>
      </c>
      <c r="AH1180" t="s">
        <v>938</v>
      </c>
      <c r="AI1180" t="str">
        <f t="shared" si="1693"/>
        <v>e</v>
      </c>
      <c r="AJ1180" t="str">
        <f t="shared" si="1694"/>
        <v/>
      </c>
      <c r="AK1180" t="str">
        <f t="shared" si="1695"/>
        <v/>
      </c>
      <c r="AL1180" t="str">
        <f t="shared" si="1696"/>
        <v/>
      </c>
      <c r="AM1180" t="str">
        <f t="shared" si="1697"/>
        <v/>
      </c>
      <c r="AN1180" t="str">
        <f t="shared" si="1698"/>
        <v>Away</v>
      </c>
      <c r="AO1180" t="str">
        <f t="shared" si="1699"/>
        <v>a</v>
      </c>
      <c r="AP1180" t="str">
        <f t="shared" si="1700"/>
        <v/>
      </c>
      <c r="AQ1180" t="str">
        <f t="shared" si="1701"/>
        <v/>
      </c>
      <c r="AR1180" t="str">
        <f t="shared" si="1702"/>
        <v>Away</v>
      </c>
      <c r="AS1180" t="str">
        <f t="shared" si="1703"/>
        <v>a</v>
      </c>
      <c r="AT1180" t="str">
        <f t="shared" si="1704"/>
        <v/>
      </c>
      <c r="AU1180" t="str">
        <f t="shared" si="1705"/>
        <v/>
      </c>
      <c r="AV1180" t="str">
        <f t="shared" si="1706"/>
        <v/>
      </c>
      <c r="AW1180" t="str" cm="1">
        <f t="array" ref="AW1180">IFERROR(IF(O1180&lt;&gt;"",O1180,IF(OR($S1180="",$T1180=""),"",IF(O1180&lt;&gt;"",O1180,IF($T1180&lt;&gt;"",_xlfn._xlws.FILTER(O:O,($BU:$BU=$BU1180)*($I:$I=$I1180)*($T:$T=$T1180)*($S:$S=_xlfn.MINIFS($S:$S,$T:$T,"="&amp;$T1180)),"")))))&amp;"",IF(O1180="","",""))&amp;""</f>
        <v/>
      </c>
      <c r="AX1180" t="str" cm="1">
        <f t="array" ref="AX1180">IFERROR(IF(P1180&lt;&gt;"",P1180,IF(OR($S1180="",$T1180=""),"",IF($T1180&lt;&gt;"",_xlfn._xlws.FILTER(P:P,($BU:$BU=$BU1180)*($I:$I=$I1180)*($T:$T=$T1180)*($S:$S=_xlfn.MINIFS($S:$S,$T:$T,"="&amp;$T1180)),""))))&amp;"",IF(P1180="","",""))&amp;""</f>
        <v/>
      </c>
      <c r="AY1180" t="str" cm="1">
        <f t="array" ref="AY1180">IFERROR(IF(Q1180&lt;&gt;"",Q1180,IF(OR($S1180="",$T1180=""),"",IF($T1180&lt;&gt;"",_xlfn._xlws.FILTER(Q:Q,($BU:$BU=$BU1180)*($I:$I=$I1180)*($T:$T=$T1180)*($S:$S=_xlfn.MINIFS($S:$S,$T:$T,"="&amp;$T1180)),""))))&amp;"",IF(Q1180="","",""))&amp;""</f>
        <v/>
      </c>
      <c r="AZ1180" t="str" cm="1">
        <f t="array" ref="AZ1180">IFERROR(IF(R1180&lt;&gt;"",R1180,IF(OR($S1180="",$T1180=""),"",IF($T1180&lt;&gt;"",_xlfn._xlws.FILTER(R:R,($BU:$BU=$BU1180)*($I:$I=$I1180)*($T:$T=$T1180)*($S:$S=_xlfn.MINIFS($S:$S,$T:$T,"="&amp;$T1180)),""))))&amp;"",IF(R1180="","",""))&amp;""</f>
        <v/>
      </c>
      <c r="BA1180" s="6">
        <f t="shared" si="1707"/>
        <v>105</v>
      </c>
      <c r="BB1180">
        <f t="shared" ref="BB1180:BD1180" si="1740">BB1179</f>
        <v>18987</v>
      </c>
      <c r="BC1180" t="str">
        <f t="shared" si="1740"/>
        <v>Velodrome</v>
      </c>
      <c r="BD1180" t="str">
        <f t="shared" si="1740"/>
        <v>Outlaws</v>
      </c>
      <c r="BE1180" t="s">
        <v>241</v>
      </c>
      <c r="BF1180" t="s">
        <v>756</v>
      </c>
      <c r="BI1180" cm="1">
        <f t="array" aca="1" ref="BI1180" ca="1">IFERROR(_xlfn._xlws.FILTER(shifts!A:A,(shifts!B:B=events!AD1180)*(shifts!AG:AG&gt;=events!BK1180)*(shifts!AH:AH&lt;=events!BL1180)),BI1179)</f>
        <v>44</v>
      </c>
      <c r="BJ1180" s="15">
        <f t="shared" si="1709"/>
        <v>22</v>
      </c>
      <c r="BK1180">
        <f t="shared" si="1710"/>
        <v>1040</v>
      </c>
      <c r="BL1180">
        <f t="shared" si="1711"/>
        <v>1018</v>
      </c>
      <c r="BM1180" s="15">
        <f>SUMIFS(BJ$2:BJ1180,K$2:K1180,"=Intermission")+SUMIFS(BJ$2:BJ1180,K$2:K1180,"=Timeout")</f>
        <v>67</v>
      </c>
      <c r="BN1180">
        <f t="shared" si="1712"/>
        <v>1147</v>
      </c>
      <c r="BO1180" s="19">
        <f t="shared" si="1713"/>
        <v>1187</v>
      </c>
      <c r="BP1180">
        <f t="shared" si="1714"/>
        <v>1182</v>
      </c>
      <c r="BQ1180" s="17">
        <f t="shared" si="1715"/>
        <v>1209</v>
      </c>
      <c r="BR1180" t="str">
        <f t="shared" si="1716"/>
        <v>event_team_player_1</v>
      </c>
      <c r="BS1180">
        <f>COUNTIFS(S$3:S1180,"="&amp;S1180,AI$3:AI1180,"="&amp;AI1180)</f>
        <v>1</v>
      </c>
      <c r="BT1180" t="str">
        <f>IFERROR(VLOOKUP(BB1180&amp;BU1180&amp;X1180,game_rosters!U:W,3,FALSE),"")</f>
        <v>P100009</v>
      </c>
      <c r="BU1180" t="str">
        <f t="shared" si="1717"/>
        <v>Outlaws</v>
      </c>
    </row>
    <row r="1181" spans="1:73" x14ac:dyDescent="0.2">
      <c r="A1181">
        <f t="shared" si="1692"/>
        <v>1</v>
      </c>
      <c r="I1181" s="44">
        <v>77</v>
      </c>
      <c r="K1181" t="s">
        <v>5</v>
      </c>
      <c r="L1181" t="s">
        <v>236</v>
      </c>
      <c r="S1181">
        <v>626</v>
      </c>
      <c r="T1181" t="s">
        <v>756</v>
      </c>
      <c r="W1181" t="s">
        <v>731</v>
      </c>
      <c r="X1181">
        <v>77</v>
      </c>
      <c r="Z1181">
        <v>1</v>
      </c>
      <c r="AA1181">
        <f t="shared" ref="AA1181:AA1244" si="1741">S1181+1000</f>
        <v>1626</v>
      </c>
      <c r="AB1181" t="str">
        <f t="shared" ref="AB1181:AB1244" si="1742">IF(T1181&lt;&gt;"",9000+T1181,"")</f>
        <v/>
      </c>
      <c r="AC1181">
        <f t="shared" si="1688"/>
        <v>1626</v>
      </c>
      <c r="AD1181" s="6">
        <v>2</v>
      </c>
      <c r="AE1181" t="s">
        <v>917</v>
      </c>
      <c r="AF1181" t="s">
        <v>938</v>
      </c>
      <c r="AG1181" t="s">
        <v>756</v>
      </c>
      <c r="AH1181" t="s">
        <v>756</v>
      </c>
      <c r="AI1181" t="str">
        <f t="shared" si="1693"/>
        <v>e</v>
      </c>
      <c r="AJ1181" t="str">
        <f t="shared" si="1694"/>
        <v/>
      </c>
      <c r="AK1181" t="str">
        <f t="shared" si="1695"/>
        <v/>
      </c>
      <c r="AL1181" t="str">
        <f t="shared" si="1696"/>
        <v/>
      </c>
      <c r="AM1181" t="str">
        <f t="shared" si="1697"/>
        <v/>
      </c>
      <c r="AN1181" t="str">
        <f t="shared" si="1698"/>
        <v>Away</v>
      </c>
      <c r="AO1181" t="str">
        <f t="shared" si="1699"/>
        <v>a</v>
      </c>
      <c r="AP1181" t="str">
        <f t="shared" si="1700"/>
        <v/>
      </c>
      <c r="AQ1181" t="str">
        <f t="shared" si="1701"/>
        <v/>
      </c>
      <c r="AR1181" t="str">
        <f t="shared" si="1702"/>
        <v>Away</v>
      </c>
      <c r="AS1181" t="str">
        <f t="shared" si="1703"/>
        <v>a</v>
      </c>
      <c r="AT1181" t="str">
        <f t="shared" si="1704"/>
        <v>Offensive</v>
      </c>
      <c r="AU1181" t="str">
        <f t="shared" si="1705"/>
        <v/>
      </c>
      <c r="AV1181" t="str">
        <f t="shared" si="1706"/>
        <v/>
      </c>
      <c r="AW1181" t="str" cm="1">
        <f t="array" ref="AW1181">IFERROR(IF(O1181&lt;&gt;"",O1181,IF(OR($S1181="",$T1181=""),"",IF(O1181&lt;&gt;"",O1181,IF($T1181&lt;&gt;"",_xlfn._xlws.FILTER(O:O,($BU:$BU=$BU1181)*($I:$I=$I1181)*($T:$T=$T1181)*($S:$S=_xlfn.MINIFS($S:$S,$T:$T,"="&amp;$T1181)),"")))))&amp;"",IF(O1181="","",""))&amp;""</f>
        <v/>
      </c>
      <c r="AX1181" t="str" cm="1">
        <f t="array" ref="AX1181">IFERROR(IF(P1181&lt;&gt;"",P1181,IF(OR($S1181="",$T1181=""),"",IF($T1181&lt;&gt;"",_xlfn._xlws.FILTER(P:P,($BU:$BU=$BU1181)*($I:$I=$I1181)*($T:$T=$T1181)*($S:$S=_xlfn.MINIFS($S:$S,$T:$T,"="&amp;$T1181)),""))))&amp;"",IF(P1181="","",""))&amp;""</f>
        <v/>
      </c>
      <c r="AY1181" t="str" cm="1">
        <f t="array" ref="AY1181">IFERROR(IF(Q1181&lt;&gt;"",Q1181,IF(OR($S1181="",$T1181=""),"",IF($T1181&lt;&gt;"",_xlfn._xlws.FILTER(Q:Q,($BU:$BU=$BU1181)*($I:$I=$I1181)*($T:$T=$T1181)*($S:$S=_xlfn.MINIFS($S:$S,$T:$T,"="&amp;$T1181)),""))))&amp;"",IF(Q1181="","",""))&amp;""</f>
        <v/>
      </c>
      <c r="AZ1181" t="str" cm="1">
        <f t="array" ref="AZ1181">IFERROR(IF(R1181&lt;&gt;"",R1181,IF(OR($S1181="",$T1181=""),"",IF($T1181&lt;&gt;"",_xlfn._xlws.FILTER(R:R,($BU:$BU=$BU1181)*($I:$I=$I1181)*($T:$T=$T1181)*($S:$S=_xlfn.MINIFS($S:$S,$T:$T,"="&amp;$T1181)),""))))&amp;"",IF(R1181="","",""))&amp;""</f>
        <v/>
      </c>
      <c r="BA1181" s="6">
        <f t="shared" si="1707"/>
        <v>105</v>
      </c>
      <c r="BB1181">
        <f t="shared" ref="BB1181:BD1181" si="1743">BB1180</f>
        <v>18987</v>
      </c>
      <c r="BC1181" t="str">
        <f t="shared" si="1743"/>
        <v>Velodrome</v>
      </c>
      <c r="BD1181" t="str">
        <f t="shared" si="1743"/>
        <v>Outlaws</v>
      </c>
      <c r="BE1181" t="s">
        <v>5</v>
      </c>
      <c r="BF1181" t="s">
        <v>236</v>
      </c>
      <c r="BI1181" cm="1">
        <f t="array" aca="1" ref="BI1181" ca="1">IFERROR(_xlfn._xlws.FILTER(shifts!A:A,(shifts!B:B=events!AD1181)*(shifts!AG:AG&gt;=events!BK1181)*(shifts!AH:AH&lt;=events!BL1181)),BI1180)</f>
        <v>44</v>
      </c>
      <c r="BJ1181" s="15">
        <f t="shared" si="1709"/>
        <v>0</v>
      </c>
      <c r="BK1181">
        <f t="shared" si="1710"/>
        <v>1018</v>
      </c>
      <c r="BL1181">
        <f t="shared" si="1711"/>
        <v>1018</v>
      </c>
      <c r="BM1181" s="15">
        <f>SUMIFS(BJ$2:BJ1181,K$2:K1181,"=Intermission")+SUMIFS(BJ$2:BJ1181,K$2:K1181,"=Timeout")</f>
        <v>67</v>
      </c>
      <c r="BN1181">
        <f t="shared" si="1712"/>
        <v>1147</v>
      </c>
      <c r="BO1181" s="19">
        <f t="shared" si="1713"/>
        <v>1209</v>
      </c>
      <c r="BP1181">
        <f t="shared" si="1714"/>
        <v>1204</v>
      </c>
      <c r="BQ1181" s="17">
        <f t="shared" si="1715"/>
        <v>1209</v>
      </c>
      <c r="BR1181" t="str">
        <f t="shared" si="1716"/>
        <v>event_team_player_1</v>
      </c>
      <c r="BS1181">
        <f>COUNTIFS(S$3:S1181,"="&amp;S1181,AI$3:AI1181,"="&amp;AI1181)</f>
        <v>1</v>
      </c>
      <c r="BT1181" t="str">
        <f>IFERROR(VLOOKUP(BB1181&amp;BU1181&amp;X1181,game_rosters!U:W,3,FALSE),"")</f>
        <v>P100185</v>
      </c>
      <c r="BU1181" t="str">
        <f t="shared" si="1717"/>
        <v>Outlaws</v>
      </c>
    </row>
    <row r="1182" spans="1:73" x14ac:dyDescent="0.2">
      <c r="A1182" t="str">
        <f t="shared" si="1692"/>
        <v/>
      </c>
      <c r="I1182" s="44">
        <v>70</v>
      </c>
      <c r="S1182">
        <v>626</v>
      </c>
      <c r="T1182" t="s">
        <v>756</v>
      </c>
      <c r="X1182">
        <v>70</v>
      </c>
      <c r="AA1182">
        <f t="shared" si="1741"/>
        <v>1626</v>
      </c>
      <c r="AB1182" t="str">
        <f t="shared" si="1742"/>
        <v/>
      </c>
      <c r="AC1182">
        <f t="shared" si="1688"/>
        <v>1626</v>
      </c>
      <c r="AD1182" s="6">
        <v>2</v>
      </c>
      <c r="AE1182" t="s">
        <v>917</v>
      </c>
      <c r="AF1182" t="s">
        <v>938</v>
      </c>
      <c r="AG1182" t="s">
        <v>756</v>
      </c>
      <c r="AH1182" t="s">
        <v>756</v>
      </c>
      <c r="AI1182" t="str">
        <f t="shared" si="1693"/>
        <v>o</v>
      </c>
      <c r="AJ1182" t="str">
        <f t="shared" si="1694"/>
        <v/>
      </c>
      <c r="AK1182" t="str">
        <f t="shared" si="1695"/>
        <v/>
      </c>
      <c r="AL1182" t="str">
        <f t="shared" si="1696"/>
        <v/>
      </c>
      <c r="AM1182" t="str">
        <f t="shared" si="1697"/>
        <v/>
      </c>
      <c r="AN1182" t="str">
        <f t="shared" si="1698"/>
        <v>Away</v>
      </c>
      <c r="AO1182" t="str">
        <f t="shared" si="1699"/>
        <v>a</v>
      </c>
      <c r="AP1182" t="str">
        <f t="shared" si="1700"/>
        <v/>
      </c>
      <c r="AQ1182" t="str">
        <f t="shared" si="1701"/>
        <v/>
      </c>
      <c r="AR1182" t="str">
        <f t="shared" si="1702"/>
        <v>Away</v>
      </c>
      <c r="AS1182" t="str">
        <f t="shared" si="1703"/>
        <v>a</v>
      </c>
      <c r="AT1182" t="str">
        <f t="shared" si="1704"/>
        <v>Defensive</v>
      </c>
      <c r="AU1182" t="str">
        <f t="shared" si="1705"/>
        <v/>
      </c>
      <c r="AV1182" t="str">
        <f t="shared" si="1706"/>
        <v/>
      </c>
      <c r="AW1182" t="str" cm="1">
        <f t="array" ref="AW1182">IFERROR(IF(O1182&lt;&gt;"",O1182,IF(OR($S1182="",$T1182=""),"",IF(O1182&lt;&gt;"",O1182,IF($T1182&lt;&gt;"",_xlfn._xlws.FILTER(O:O,($BU:$BU=$BU1182)*($I:$I=$I1182)*($T:$T=$T1182)*($S:$S=_xlfn.MINIFS($S:$S,$T:$T,"="&amp;$T1182)),"")))))&amp;"",IF(O1182="","",""))&amp;""</f>
        <v/>
      </c>
      <c r="AX1182" t="str" cm="1">
        <f t="array" ref="AX1182">IFERROR(IF(P1182&lt;&gt;"",P1182,IF(OR($S1182="",$T1182=""),"",IF($T1182&lt;&gt;"",_xlfn._xlws.FILTER(P:P,($BU:$BU=$BU1182)*($I:$I=$I1182)*($T:$T=$T1182)*($S:$S=_xlfn.MINIFS($S:$S,$T:$T,"="&amp;$T1182)),""))))&amp;"",IF(P1182="","",""))&amp;""</f>
        <v/>
      </c>
      <c r="AY1182" t="str" cm="1">
        <f t="array" ref="AY1182">IFERROR(IF(Q1182&lt;&gt;"",Q1182,IF(OR($S1182="",$T1182=""),"",IF($T1182&lt;&gt;"",_xlfn._xlws.FILTER(Q:Q,($BU:$BU=$BU1182)*($I:$I=$I1182)*($T:$T=$T1182)*($S:$S=_xlfn.MINIFS($S:$S,$T:$T,"="&amp;$T1182)),""))))&amp;"",IF(Q1182="","",""))&amp;""</f>
        <v/>
      </c>
      <c r="AZ1182" t="str" cm="1">
        <f t="array" ref="AZ1182">IFERROR(IF(R1182&lt;&gt;"",R1182,IF(OR($S1182="",$T1182=""),"",IF($T1182&lt;&gt;"",_xlfn._xlws.FILTER(R:R,($BU:$BU=$BU1182)*($I:$I=$I1182)*($T:$T=$T1182)*($S:$S=_xlfn.MINIFS($S:$S,$T:$T,"="&amp;$T1182)),""))))&amp;"",IF(R1182="","",""))&amp;""</f>
        <v/>
      </c>
      <c r="BA1182" s="6">
        <f t="shared" si="1707"/>
        <v>105</v>
      </c>
      <c r="BB1182">
        <f t="shared" ref="BB1182:BD1182" si="1744">BB1181</f>
        <v>18987</v>
      </c>
      <c r="BC1182" t="str">
        <f t="shared" si="1744"/>
        <v>Velodrome</v>
      </c>
      <c r="BD1182" t="str">
        <f t="shared" si="1744"/>
        <v>Outlaws</v>
      </c>
      <c r="BE1182" t="s">
        <v>5</v>
      </c>
      <c r="BF1182" t="s">
        <v>236</v>
      </c>
      <c r="BI1182" cm="1">
        <f t="array" aca="1" ref="BI1182" ca="1">IFERROR(_xlfn._xlws.FILTER(shifts!A:A,(shifts!B:B=events!AD1182)*(shifts!AG:AG&gt;=events!BK1182)*(shifts!AH:AH&lt;=events!BL1182)),BI1181)</f>
        <v>44</v>
      </c>
      <c r="BJ1182" s="15">
        <f t="shared" si="1709"/>
        <v>0</v>
      </c>
      <c r="BK1182">
        <f t="shared" si="1710"/>
        <v>1018</v>
      </c>
      <c r="BL1182">
        <f t="shared" si="1711"/>
        <v>1018</v>
      </c>
      <c r="BM1182" s="15">
        <f>SUMIFS(BJ$2:BJ1182,K$2:K1182,"=Intermission")+SUMIFS(BJ$2:BJ1182,K$2:K1182,"=Timeout")</f>
        <v>67</v>
      </c>
      <c r="BN1182">
        <f t="shared" si="1712"/>
        <v>1147</v>
      </c>
      <c r="BO1182" s="19">
        <f t="shared" si="1713"/>
        <v>1209</v>
      </c>
      <c r="BP1182">
        <f t="shared" si="1714"/>
        <v>1204</v>
      </c>
      <c r="BQ1182" s="17">
        <f t="shared" si="1715"/>
        <v>1209</v>
      </c>
      <c r="BR1182" t="str">
        <f t="shared" si="1716"/>
        <v>opp_team_player_1</v>
      </c>
      <c r="BS1182">
        <f>COUNTIFS(S$3:S1182,"="&amp;S1182,AI$3:AI1182,"="&amp;AI1182)</f>
        <v>1</v>
      </c>
      <c r="BT1182" t="str">
        <f>IFERROR(VLOOKUP(BB1182&amp;BU1182&amp;X1182,game_rosters!U:W,3,FALSE),"")</f>
        <v>P100001</v>
      </c>
      <c r="BU1182" t="str">
        <f t="shared" si="1717"/>
        <v>Velodrome</v>
      </c>
    </row>
    <row r="1183" spans="1:73" x14ac:dyDescent="0.2">
      <c r="A1183">
        <f t="shared" si="1692"/>
        <v>1</v>
      </c>
      <c r="I1183" s="44">
        <v>77</v>
      </c>
      <c r="K1183" t="s">
        <v>238</v>
      </c>
      <c r="L1183" t="s">
        <v>184</v>
      </c>
      <c r="M1183" t="s">
        <v>88</v>
      </c>
      <c r="N1183" t="s">
        <v>595</v>
      </c>
      <c r="R1183" s="51">
        <v>1</v>
      </c>
      <c r="S1183">
        <v>627</v>
      </c>
      <c r="T1183" t="s">
        <v>756</v>
      </c>
      <c r="W1183" t="s">
        <v>731</v>
      </c>
      <c r="X1183">
        <v>77</v>
      </c>
      <c r="Z1183">
        <v>1</v>
      </c>
      <c r="AA1183">
        <f t="shared" si="1741"/>
        <v>1627</v>
      </c>
      <c r="AB1183" t="str">
        <f t="shared" si="1742"/>
        <v/>
      </c>
      <c r="AC1183">
        <f t="shared" si="1688"/>
        <v>1627</v>
      </c>
      <c r="AD1183" s="6">
        <v>2</v>
      </c>
      <c r="AE1183" t="s">
        <v>917</v>
      </c>
      <c r="AF1183" t="s">
        <v>920</v>
      </c>
      <c r="AG1183" t="s">
        <v>917</v>
      </c>
      <c r="AH1183" t="s">
        <v>929</v>
      </c>
      <c r="AI1183" t="str">
        <f t="shared" si="1693"/>
        <v>e</v>
      </c>
      <c r="AJ1183" t="str">
        <f t="shared" si="1694"/>
        <v/>
      </c>
      <c r="AK1183" t="str">
        <f t="shared" si="1695"/>
        <v/>
      </c>
      <c r="AL1183" t="str">
        <f t="shared" si="1696"/>
        <v/>
      </c>
      <c r="AM1183" t="str">
        <f t="shared" si="1697"/>
        <v/>
      </c>
      <c r="AN1183" t="str">
        <f t="shared" si="1698"/>
        <v>Away</v>
      </c>
      <c r="AO1183" t="str">
        <f t="shared" si="1699"/>
        <v>a</v>
      </c>
      <c r="AP1183" t="str">
        <f t="shared" si="1700"/>
        <v/>
      </c>
      <c r="AQ1183" t="str">
        <f t="shared" si="1701"/>
        <v/>
      </c>
      <c r="AR1183" t="str">
        <f t="shared" si="1702"/>
        <v>Away</v>
      </c>
      <c r="AS1183" t="str">
        <f t="shared" si="1703"/>
        <v>a</v>
      </c>
      <c r="AT1183" t="str">
        <f t="shared" si="1704"/>
        <v>Offensive</v>
      </c>
      <c r="AU1183" t="str">
        <f t="shared" si="1705"/>
        <v/>
      </c>
      <c r="AV1183" t="str">
        <f t="shared" si="1706"/>
        <v/>
      </c>
      <c r="AW1183" t="str" cm="1">
        <f t="array" ref="AW1183">IFERROR(IF(O1183&lt;&gt;"",O1183,IF(OR($S1183="",$T1183=""),"",IF(O1183&lt;&gt;"",O1183,IF($T1183&lt;&gt;"",_xlfn._xlws.FILTER(O:O,($BU:$BU=$BU1183)*($I:$I=$I1183)*($T:$T=$T1183)*($S:$S=_xlfn.MINIFS($S:$S,$T:$T,"="&amp;$T1183)),"")))))&amp;"",IF(O1183="","",""))&amp;""</f>
        <v/>
      </c>
      <c r="AX1183" t="str" cm="1">
        <f t="array" ref="AX1183">IFERROR(IF(P1183&lt;&gt;"",P1183,IF(OR($S1183="",$T1183=""),"",IF($T1183&lt;&gt;"",_xlfn._xlws.FILTER(P:P,($BU:$BU=$BU1183)*($I:$I=$I1183)*($T:$T=$T1183)*($S:$S=_xlfn.MINIFS($S:$S,$T:$T,"="&amp;$T1183)),""))))&amp;"",IF(P1183="","",""))&amp;""</f>
        <v/>
      </c>
      <c r="AY1183" t="str" cm="1">
        <f t="array" ref="AY1183">IFERROR(IF(Q1183&lt;&gt;"",Q1183,IF(OR($S1183="",$T1183=""),"",IF($T1183&lt;&gt;"",_xlfn._xlws.FILTER(Q:Q,($BU:$BU=$BU1183)*($I:$I=$I1183)*($T:$T=$T1183)*($S:$S=_xlfn.MINIFS($S:$S,$T:$T,"="&amp;$T1183)),""))))&amp;"",IF(Q1183="","",""))&amp;""</f>
        <v/>
      </c>
      <c r="AZ1183" t="str" cm="1">
        <f t="array" ref="AZ1183">IFERROR(IF(R1183&lt;&gt;"",R1183,IF(OR($S1183="",$T1183=""),"",IF($T1183&lt;&gt;"",_xlfn._xlws.FILTER(R:R,($BU:$BU=$BU1183)*($I:$I=$I1183)*($T:$T=$T1183)*($S:$S=_xlfn.MINIFS($S:$S,$T:$T,"="&amp;$T1183)),""))))&amp;"",IF(R1183="","",""))&amp;""</f>
        <v>1</v>
      </c>
      <c r="BA1183" s="6">
        <f t="shared" si="1707"/>
        <v>106</v>
      </c>
      <c r="BB1183">
        <f t="shared" ref="BB1183:BD1183" si="1745">BB1182</f>
        <v>18987</v>
      </c>
      <c r="BC1183" t="str">
        <f t="shared" si="1745"/>
        <v>Velodrome</v>
      </c>
      <c r="BD1183" t="str">
        <f t="shared" si="1745"/>
        <v>Outlaws</v>
      </c>
      <c r="BE1183" t="s">
        <v>238</v>
      </c>
      <c r="BF1183" t="s">
        <v>184</v>
      </c>
      <c r="BI1183" cm="1">
        <f t="array" aca="1" ref="BI1183" ca="1">IFERROR(_xlfn._xlws.FILTER(shifts!A:A,(shifts!B:B=events!AD1183)*(shifts!AG:AG&gt;=events!BK1183)*(shifts!AH:AH&lt;=events!BL1183)),BI1182)</f>
        <v>44</v>
      </c>
      <c r="BJ1183" s="15">
        <f t="shared" si="1709"/>
        <v>2</v>
      </c>
      <c r="BK1183">
        <f t="shared" si="1710"/>
        <v>1014</v>
      </c>
      <c r="BL1183">
        <f t="shared" si="1711"/>
        <v>1012</v>
      </c>
      <c r="BM1183" s="15">
        <f>SUMIFS(BJ$2:BJ1183,K$2:K1183,"=Intermission")+SUMIFS(BJ$2:BJ1183,K$2:K1183,"=Timeout")</f>
        <v>67</v>
      </c>
      <c r="BN1183">
        <f t="shared" si="1712"/>
        <v>1147</v>
      </c>
      <c r="BO1183" s="19">
        <f t="shared" si="1713"/>
        <v>1213</v>
      </c>
      <c r="BP1183">
        <f t="shared" si="1714"/>
        <v>1208</v>
      </c>
      <c r="BQ1183" s="17">
        <f t="shared" si="1715"/>
        <v>1215</v>
      </c>
      <c r="BR1183" t="str">
        <f t="shared" si="1716"/>
        <v>event_team_player_1</v>
      </c>
      <c r="BS1183">
        <f>COUNTIFS(S$3:S1183,"="&amp;S1183,AI$3:AI1183,"="&amp;AI1183)</f>
        <v>1</v>
      </c>
      <c r="BT1183" t="str">
        <f>IFERROR(VLOOKUP(BB1183&amp;BU1183&amp;X1183,game_rosters!U:W,3,FALSE),"")</f>
        <v>P100185</v>
      </c>
      <c r="BU1183" t="str">
        <f t="shared" si="1717"/>
        <v>Outlaws</v>
      </c>
    </row>
    <row r="1184" spans="1:73" x14ac:dyDescent="0.2">
      <c r="A1184" t="str">
        <f t="shared" si="1692"/>
        <v/>
      </c>
      <c r="I1184" s="44">
        <v>75</v>
      </c>
      <c r="R1184" s="51">
        <v>1</v>
      </c>
      <c r="S1184">
        <v>627</v>
      </c>
      <c r="T1184" t="s">
        <v>756</v>
      </c>
      <c r="X1184">
        <v>75</v>
      </c>
      <c r="AA1184">
        <f t="shared" si="1741"/>
        <v>1627</v>
      </c>
      <c r="AB1184" t="str">
        <f t="shared" si="1742"/>
        <v/>
      </c>
      <c r="AC1184">
        <f t="shared" si="1688"/>
        <v>1627</v>
      </c>
      <c r="AD1184" s="6">
        <v>2</v>
      </c>
      <c r="AE1184" t="s">
        <v>917</v>
      </c>
      <c r="AF1184" t="s">
        <v>920</v>
      </c>
      <c r="AG1184" t="s">
        <v>917</v>
      </c>
      <c r="AH1184" t="s">
        <v>929</v>
      </c>
      <c r="AI1184" t="str">
        <f t="shared" si="1693"/>
        <v>o</v>
      </c>
      <c r="AJ1184" t="str">
        <f t="shared" si="1694"/>
        <v/>
      </c>
      <c r="AK1184" t="str">
        <f t="shared" si="1695"/>
        <v/>
      </c>
      <c r="AL1184" t="str">
        <f t="shared" si="1696"/>
        <v/>
      </c>
      <c r="AM1184" t="str">
        <f t="shared" si="1697"/>
        <v/>
      </c>
      <c r="AN1184" t="str">
        <f t="shared" si="1698"/>
        <v>Away</v>
      </c>
      <c r="AO1184" t="str">
        <f t="shared" si="1699"/>
        <v>a</v>
      </c>
      <c r="AP1184" t="str">
        <f t="shared" si="1700"/>
        <v/>
      </c>
      <c r="AQ1184" t="str">
        <f t="shared" si="1701"/>
        <v/>
      </c>
      <c r="AR1184" t="str">
        <f t="shared" si="1702"/>
        <v>Away</v>
      </c>
      <c r="AS1184" t="str">
        <f t="shared" si="1703"/>
        <v>a</v>
      </c>
      <c r="AT1184" t="str">
        <f t="shared" si="1704"/>
        <v>Defensive</v>
      </c>
      <c r="AU1184" t="str">
        <f t="shared" si="1705"/>
        <v/>
      </c>
      <c r="AV1184" t="str">
        <f t="shared" si="1706"/>
        <v/>
      </c>
      <c r="AW1184" t="str" cm="1">
        <f t="array" ref="AW1184">IFERROR(IF(O1184&lt;&gt;"",O1184,IF(OR($S1184="",$T1184=""),"",IF(O1184&lt;&gt;"",O1184,IF($T1184&lt;&gt;"",_xlfn._xlws.FILTER(O:O,($BU:$BU=$BU1184)*($I:$I=$I1184)*($T:$T=$T1184)*($S:$S=_xlfn.MINIFS($S:$S,$T:$T,"="&amp;$T1184)),"")))))&amp;"",IF(O1184="","",""))&amp;""</f>
        <v/>
      </c>
      <c r="AX1184" t="str" cm="1">
        <f t="array" ref="AX1184">IFERROR(IF(P1184&lt;&gt;"",P1184,IF(OR($S1184="",$T1184=""),"",IF($T1184&lt;&gt;"",_xlfn._xlws.FILTER(P:P,($BU:$BU=$BU1184)*($I:$I=$I1184)*($T:$T=$T1184)*($S:$S=_xlfn.MINIFS($S:$S,$T:$T,"="&amp;$T1184)),""))))&amp;"",IF(P1184="","",""))&amp;""</f>
        <v/>
      </c>
      <c r="AY1184" t="str" cm="1">
        <f t="array" ref="AY1184">IFERROR(IF(Q1184&lt;&gt;"",Q1184,IF(OR($S1184="",$T1184=""),"",IF($T1184&lt;&gt;"",_xlfn._xlws.FILTER(Q:Q,($BU:$BU=$BU1184)*($I:$I=$I1184)*($T:$T=$T1184)*($S:$S=_xlfn.MINIFS($S:$S,$T:$T,"="&amp;$T1184)),""))))&amp;"",IF(Q1184="","",""))&amp;""</f>
        <v/>
      </c>
      <c r="AZ1184" t="str" cm="1">
        <f t="array" ref="AZ1184">IFERROR(IF(R1184&lt;&gt;"",R1184,IF(OR($S1184="",$T1184=""),"",IF($T1184&lt;&gt;"",_xlfn._xlws.FILTER(R:R,($BU:$BU=$BU1184)*($I:$I=$I1184)*($T:$T=$T1184)*($S:$S=_xlfn.MINIFS($S:$S,$T:$T,"="&amp;$T1184)),""))))&amp;"",IF(R1184="","",""))&amp;""</f>
        <v>1</v>
      </c>
      <c r="BA1184" s="6">
        <f t="shared" si="1707"/>
        <v>106</v>
      </c>
      <c r="BB1184">
        <f t="shared" ref="BB1184:BD1184" si="1746">BB1183</f>
        <v>18987</v>
      </c>
      <c r="BC1184" t="str">
        <f t="shared" si="1746"/>
        <v>Velodrome</v>
      </c>
      <c r="BD1184" t="str">
        <f t="shared" si="1746"/>
        <v>Outlaws</v>
      </c>
      <c r="BE1184" t="s">
        <v>238</v>
      </c>
      <c r="BF1184" t="s">
        <v>184</v>
      </c>
      <c r="BI1184" cm="1">
        <f t="array" aca="1" ref="BI1184" ca="1">IFERROR(_xlfn._xlws.FILTER(shifts!A:A,(shifts!B:B=events!AD1184)*(shifts!AG:AG&gt;=events!BK1184)*(shifts!AH:AH&lt;=events!BL1184)),BI1183)</f>
        <v>44</v>
      </c>
      <c r="BJ1184" s="15">
        <f t="shared" si="1709"/>
        <v>2</v>
      </c>
      <c r="BK1184">
        <f t="shared" si="1710"/>
        <v>1014</v>
      </c>
      <c r="BL1184">
        <f t="shared" si="1711"/>
        <v>1012</v>
      </c>
      <c r="BM1184" s="15">
        <f>SUMIFS(BJ$2:BJ1184,K$2:K1184,"=Intermission")+SUMIFS(BJ$2:BJ1184,K$2:K1184,"=Timeout")</f>
        <v>67</v>
      </c>
      <c r="BN1184">
        <f t="shared" si="1712"/>
        <v>1147</v>
      </c>
      <c r="BO1184" s="19">
        <f t="shared" si="1713"/>
        <v>1213</v>
      </c>
      <c r="BP1184">
        <f t="shared" si="1714"/>
        <v>1208</v>
      </c>
      <c r="BQ1184" s="17">
        <f t="shared" si="1715"/>
        <v>1215</v>
      </c>
      <c r="BR1184" t="str">
        <f t="shared" si="1716"/>
        <v>opp_team_player_1</v>
      </c>
      <c r="BS1184">
        <f>COUNTIFS(S$3:S1184,"="&amp;S1184,AI$3:AI1184,"="&amp;AI1184)</f>
        <v>1</v>
      </c>
      <c r="BT1184" t="str">
        <f>IFERROR(VLOOKUP(BB1184&amp;BU1184&amp;X1184,game_rosters!U:W,3,FALSE),"")</f>
        <v>P100039</v>
      </c>
      <c r="BU1184" t="str">
        <f t="shared" si="1717"/>
        <v>Velodrome</v>
      </c>
    </row>
    <row r="1185" spans="1:73" x14ac:dyDescent="0.2">
      <c r="A1185">
        <f t="shared" si="1692"/>
        <v>1</v>
      </c>
      <c r="I1185" s="44">
        <v>77</v>
      </c>
      <c r="K1185" t="s">
        <v>13</v>
      </c>
      <c r="O1185" t="s">
        <v>608</v>
      </c>
      <c r="R1185" s="51">
        <v>1</v>
      </c>
      <c r="S1185">
        <v>628</v>
      </c>
      <c r="T1185" t="s">
        <v>756</v>
      </c>
      <c r="W1185" t="s">
        <v>731</v>
      </c>
      <c r="X1185">
        <v>77</v>
      </c>
      <c r="Z1185">
        <v>1</v>
      </c>
      <c r="AA1185">
        <f t="shared" si="1741"/>
        <v>1628</v>
      </c>
      <c r="AB1185" t="str">
        <f t="shared" si="1742"/>
        <v/>
      </c>
      <c r="AC1185">
        <f t="shared" si="1688"/>
        <v>1628</v>
      </c>
      <c r="AD1185" s="6">
        <v>2</v>
      </c>
      <c r="AE1185" t="s">
        <v>917</v>
      </c>
      <c r="AF1185" t="s">
        <v>929</v>
      </c>
      <c r="AG1185" t="s">
        <v>917</v>
      </c>
      <c r="AH1185" t="s">
        <v>898</v>
      </c>
      <c r="AI1185" t="str">
        <f t="shared" si="1693"/>
        <v>e</v>
      </c>
      <c r="AJ1185" t="str">
        <f t="shared" si="1694"/>
        <v/>
      </c>
      <c r="AK1185" t="str">
        <f t="shared" si="1695"/>
        <v/>
      </c>
      <c r="AL1185" t="str">
        <f t="shared" si="1696"/>
        <v/>
      </c>
      <c r="AM1185" t="str">
        <f t="shared" si="1697"/>
        <v/>
      </c>
      <c r="AN1185" t="str">
        <f t="shared" si="1698"/>
        <v>Away</v>
      </c>
      <c r="AO1185" t="str">
        <f t="shared" si="1699"/>
        <v>a</v>
      </c>
      <c r="AP1185" t="str">
        <f t="shared" si="1700"/>
        <v/>
      </c>
      <c r="AQ1185" t="str">
        <f t="shared" si="1701"/>
        <v/>
      </c>
      <c r="AR1185" t="str">
        <f t="shared" si="1702"/>
        <v>Away</v>
      </c>
      <c r="AS1185" t="str">
        <f t="shared" si="1703"/>
        <v>a</v>
      </c>
      <c r="AT1185" t="str">
        <f t="shared" si="1704"/>
        <v>Offensive</v>
      </c>
      <c r="AU1185" t="str">
        <f t="shared" si="1705"/>
        <v/>
      </c>
      <c r="AV1185" t="str">
        <f t="shared" si="1706"/>
        <v/>
      </c>
      <c r="AW1185" t="str" cm="1">
        <f t="array" ref="AW1185">IFERROR(IF(O1185&lt;&gt;"",O1185,IF(OR($S1185="",$T1185=""),"",IF(O1185&lt;&gt;"",O1185,IF($T1185&lt;&gt;"",_xlfn._xlws.FILTER(O:O,($BU:$BU=$BU1185)*($I:$I=$I1185)*($T:$T=$T1185)*($S:$S=_xlfn.MINIFS($S:$S,$T:$T,"="&amp;$T1185)),"")))))&amp;"",IF(O1185="","",""))&amp;""</f>
        <v>OffensivePlay_Possession-DriveWide</v>
      </c>
      <c r="AX1185" t="str" cm="1">
        <f t="array" ref="AX1185">IFERROR(IF(P1185&lt;&gt;"",P1185,IF(OR($S1185="",$T1185=""),"",IF($T1185&lt;&gt;"",_xlfn._xlws.FILTER(P:P,($BU:$BU=$BU1185)*($I:$I=$I1185)*($T:$T=$T1185)*($S:$S=_xlfn.MINIFS($S:$S,$T:$T,"="&amp;$T1185)),""))))&amp;"",IF(P1185="","",""))&amp;""</f>
        <v/>
      </c>
      <c r="AY1185" t="str" cm="1">
        <f t="array" ref="AY1185">IFERROR(IF(Q1185&lt;&gt;"",Q1185,IF(OR($S1185="",$T1185=""),"",IF($T1185&lt;&gt;"",_xlfn._xlws.FILTER(Q:Q,($BU:$BU=$BU1185)*($I:$I=$I1185)*($T:$T=$T1185)*($S:$S=_xlfn.MINIFS($S:$S,$T:$T,"="&amp;$T1185)),""))))&amp;"",IF(Q1185="","",""))&amp;""</f>
        <v/>
      </c>
      <c r="AZ1185" t="str" cm="1">
        <f t="array" ref="AZ1185">IFERROR(IF(R1185&lt;&gt;"",R1185,IF(OR($S1185="",$T1185=""),"",IF($T1185&lt;&gt;"",_xlfn._xlws.FILTER(R:R,($BU:$BU=$BU1185)*($I:$I=$I1185)*($T:$T=$T1185)*($S:$S=_xlfn.MINIFS($S:$S,$T:$T,"="&amp;$T1185)),""))))&amp;"",IF(R1185="","",""))&amp;""</f>
        <v>1</v>
      </c>
      <c r="BA1185" s="6">
        <f t="shared" si="1707"/>
        <v>106</v>
      </c>
      <c r="BB1185">
        <f t="shared" ref="BB1185:BD1185" si="1747">BB1184</f>
        <v>18987</v>
      </c>
      <c r="BC1185" t="str">
        <f t="shared" si="1747"/>
        <v>Velodrome</v>
      </c>
      <c r="BD1185" t="str">
        <f t="shared" si="1747"/>
        <v>Outlaws</v>
      </c>
      <c r="BE1185" t="s">
        <v>13</v>
      </c>
      <c r="BF1185" t="s">
        <v>756</v>
      </c>
      <c r="BI1185" cm="1">
        <f t="array" aca="1" ref="BI1185" ca="1">IFERROR(_xlfn._xlws.FILTER(shifts!A:A,(shifts!B:B=events!AD1185)*(shifts!AG:AG&gt;=events!BK1185)*(shifts!AH:AH&lt;=events!BL1185)),BI1184)</f>
        <v>44</v>
      </c>
      <c r="BJ1185" s="15">
        <f t="shared" si="1709"/>
        <v>2</v>
      </c>
      <c r="BK1185">
        <f t="shared" si="1710"/>
        <v>1012</v>
      </c>
      <c r="BL1185">
        <f t="shared" si="1711"/>
        <v>1010</v>
      </c>
      <c r="BM1185" s="15">
        <f>SUMIFS(BJ$2:BJ1185,K$2:K1185,"=Intermission")+SUMIFS(BJ$2:BJ1185,K$2:K1185,"=Timeout")</f>
        <v>67</v>
      </c>
      <c r="BN1185">
        <f t="shared" si="1712"/>
        <v>1147</v>
      </c>
      <c r="BO1185" s="19">
        <f t="shared" si="1713"/>
        <v>1215</v>
      </c>
      <c r="BP1185">
        <f t="shared" si="1714"/>
        <v>1210</v>
      </c>
      <c r="BQ1185" s="17">
        <f t="shared" si="1715"/>
        <v>1217</v>
      </c>
      <c r="BR1185" t="str">
        <f t="shared" si="1716"/>
        <v>event_team_player_1</v>
      </c>
      <c r="BS1185">
        <f>COUNTIFS(S$3:S1185,"="&amp;S1185,AI$3:AI1185,"="&amp;AI1185)</f>
        <v>1</v>
      </c>
      <c r="BT1185" t="str">
        <f>IFERROR(VLOOKUP(BB1185&amp;BU1185&amp;X1185,game_rosters!U:W,3,FALSE),"")</f>
        <v>P100185</v>
      </c>
      <c r="BU1185" t="str">
        <f t="shared" si="1717"/>
        <v>Outlaws</v>
      </c>
    </row>
    <row r="1186" spans="1:73" x14ac:dyDescent="0.2">
      <c r="A1186" t="str">
        <f t="shared" si="1692"/>
        <v/>
      </c>
      <c r="I1186" s="44">
        <v>84</v>
      </c>
      <c r="O1186" t="s">
        <v>647</v>
      </c>
      <c r="R1186" s="51">
        <v>1</v>
      </c>
      <c r="S1186">
        <v>628</v>
      </c>
      <c r="T1186" t="s">
        <v>756</v>
      </c>
      <c r="X1186">
        <v>84</v>
      </c>
      <c r="AA1186">
        <f t="shared" si="1741"/>
        <v>1628</v>
      </c>
      <c r="AB1186" t="str">
        <f t="shared" si="1742"/>
        <v/>
      </c>
      <c r="AC1186">
        <f t="shared" si="1688"/>
        <v>1628</v>
      </c>
      <c r="AD1186" s="6">
        <v>2</v>
      </c>
      <c r="AE1186" t="s">
        <v>917</v>
      </c>
      <c r="AF1186" t="s">
        <v>929</v>
      </c>
      <c r="AG1186" t="s">
        <v>917</v>
      </c>
      <c r="AH1186" t="s">
        <v>898</v>
      </c>
      <c r="AI1186" t="str">
        <f t="shared" si="1693"/>
        <v>o</v>
      </c>
      <c r="AJ1186" t="str">
        <f t="shared" si="1694"/>
        <v/>
      </c>
      <c r="AK1186" t="str">
        <f t="shared" si="1695"/>
        <v/>
      </c>
      <c r="AL1186" t="str">
        <f t="shared" si="1696"/>
        <v/>
      </c>
      <c r="AM1186" t="str">
        <f t="shared" si="1697"/>
        <v/>
      </c>
      <c r="AN1186" t="str">
        <f t="shared" si="1698"/>
        <v>Away</v>
      </c>
      <c r="AO1186" t="str">
        <f t="shared" si="1699"/>
        <v>a</v>
      </c>
      <c r="AP1186" t="str">
        <f t="shared" si="1700"/>
        <v/>
      </c>
      <c r="AQ1186" t="str">
        <f t="shared" si="1701"/>
        <v/>
      </c>
      <c r="AR1186" t="str">
        <f t="shared" si="1702"/>
        <v>Away</v>
      </c>
      <c r="AS1186" t="str">
        <f t="shared" si="1703"/>
        <v>a</v>
      </c>
      <c r="AT1186" t="str">
        <f t="shared" si="1704"/>
        <v>Defensive</v>
      </c>
      <c r="AU1186" t="str">
        <f t="shared" si="1705"/>
        <v/>
      </c>
      <c r="AV1186" t="str">
        <f t="shared" si="1706"/>
        <v/>
      </c>
      <c r="AW1186" t="str" cm="1">
        <f t="array" ref="AW1186">IFERROR(IF(O1186&lt;&gt;"",O1186,IF(OR($S1186="",$T1186=""),"",IF(O1186&lt;&gt;"",O1186,IF($T1186&lt;&gt;"",_xlfn._xlws.FILTER(O:O,($BU:$BU=$BU1186)*($I:$I=$I1186)*($T:$T=$T1186)*($S:$S=_xlfn.MINIFS($S:$S,$T:$T,"="&amp;$T1186)),"")))))&amp;"",IF(O1186="","",""))&amp;""</f>
        <v>Defensive_PlayPossession-Surf</v>
      </c>
      <c r="AX1186" t="str" cm="1">
        <f t="array" ref="AX1186">IFERROR(IF(P1186&lt;&gt;"",P1186,IF(OR($S1186="",$T1186=""),"",IF($T1186&lt;&gt;"",_xlfn._xlws.FILTER(P:P,($BU:$BU=$BU1186)*($I:$I=$I1186)*($T:$T=$T1186)*($S:$S=_xlfn.MINIFS($S:$S,$T:$T,"="&amp;$T1186)),""))))&amp;"",IF(P1186="","",""))&amp;""</f>
        <v/>
      </c>
      <c r="AY1186" t="str" cm="1">
        <f t="array" ref="AY1186">IFERROR(IF(Q1186&lt;&gt;"",Q1186,IF(OR($S1186="",$T1186=""),"",IF($T1186&lt;&gt;"",_xlfn._xlws.FILTER(Q:Q,($BU:$BU=$BU1186)*($I:$I=$I1186)*($T:$T=$T1186)*($S:$S=_xlfn.MINIFS($S:$S,$T:$T,"="&amp;$T1186)),""))))&amp;"",IF(Q1186="","",""))&amp;""</f>
        <v/>
      </c>
      <c r="AZ1186" t="str" cm="1">
        <f t="array" ref="AZ1186">IFERROR(IF(R1186&lt;&gt;"",R1186,IF(OR($S1186="",$T1186=""),"",IF($T1186&lt;&gt;"",_xlfn._xlws.FILTER(R:R,($BU:$BU=$BU1186)*($I:$I=$I1186)*($T:$T=$T1186)*($S:$S=_xlfn.MINIFS($S:$S,$T:$T,"="&amp;$T1186)),""))))&amp;"",IF(R1186="","",""))&amp;""</f>
        <v>1</v>
      </c>
      <c r="BA1186" s="6">
        <f t="shared" si="1707"/>
        <v>106</v>
      </c>
      <c r="BB1186">
        <f t="shared" ref="BB1186:BD1186" si="1748">BB1185</f>
        <v>18987</v>
      </c>
      <c r="BC1186" t="str">
        <f t="shared" si="1748"/>
        <v>Velodrome</v>
      </c>
      <c r="BD1186" t="str">
        <f t="shared" si="1748"/>
        <v>Outlaws</v>
      </c>
      <c r="BE1186" t="s">
        <v>13</v>
      </c>
      <c r="BF1186" t="s">
        <v>756</v>
      </c>
      <c r="BI1186" cm="1">
        <f t="array" aca="1" ref="BI1186" ca="1">IFERROR(_xlfn._xlws.FILTER(shifts!A:A,(shifts!B:B=events!AD1186)*(shifts!AG:AG&gt;=events!BK1186)*(shifts!AH:AH&lt;=events!BL1186)),BI1185)</f>
        <v>44</v>
      </c>
      <c r="BJ1186" s="15">
        <f t="shared" si="1709"/>
        <v>2</v>
      </c>
      <c r="BK1186">
        <f t="shared" si="1710"/>
        <v>1012</v>
      </c>
      <c r="BL1186">
        <f t="shared" si="1711"/>
        <v>1010</v>
      </c>
      <c r="BM1186" s="15">
        <f>SUMIFS(BJ$2:BJ1186,K$2:K1186,"=Intermission")+SUMIFS(BJ$2:BJ1186,K$2:K1186,"=Timeout")</f>
        <v>67</v>
      </c>
      <c r="BN1186">
        <f t="shared" si="1712"/>
        <v>1147</v>
      </c>
      <c r="BO1186" s="19">
        <f t="shared" si="1713"/>
        <v>1215</v>
      </c>
      <c r="BP1186">
        <f t="shared" si="1714"/>
        <v>1210</v>
      </c>
      <c r="BQ1186" s="17">
        <f t="shared" si="1715"/>
        <v>1217</v>
      </c>
      <c r="BR1186" t="str">
        <f t="shared" si="1716"/>
        <v>opp_team_player_1</v>
      </c>
      <c r="BS1186">
        <f>COUNTIFS(S$3:S1186,"="&amp;S1186,AI$3:AI1186,"="&amp;AI1186)</f>
        <v>1</v>
      </c>
      <c r="BT1186" t="str">
        <f>IFERROR(VLOOKUP(BB1186&amp;BU1186&amp;X1186,game_rosters!U:W,3,FALSE),"")</f>
        <v>P100198</v>
      </c>
      <c r="BU1186" t="str">
        <f t="shared" si="1717"/>
        <v>Velodrome</v>
      </c>
    </row>
    <row r="1187" spans="1:73" x14ac:dyDescent="0.2">
      <c r="A1187">
        <f t="shared" si="1692"/>
        <v>1</v>
      </c>
      <c r="I1187" s="44">
        <v>77</v>
      </c>
      <c r="K1187" t="s">
        <v>238</v>
      </c>
      <c r="L1187" t="s">
        <v>174</v>
      </c>
      <c r="M1187" t="s">
        <v>85</v>
      </c>
      <c r="N1187" t="s">
        <v>595</v>
      </c>
      <c r="O1187" t="s">
        <v>608</v>
      </c>
      <c r="R1187" s="51">
        <v>1</v>
      </c>
      <c r="S1187">
        <v>629</v>
      </c>
      <c r="T1187" t="s">
        <v>756</v>
      </c>
      <c r="W1187" t="s">
        <v>731</v>
      </c>
      <c r="X1187">
        <v>77</v>
      </c>
      <c r="Z1187">
        <v>1</v>
      </c>
      <c r="AA1187">
        <f t="shared" si="1741"/>
        <v>1629</v>
      </c>
      <c r="AB1187" t="str">
        <f t="shared" si="1742"/>
        <v/>
      </c>
      <c r="AC1187">
        <f t="shared" si="1688"/>
        <v>1629</v>
      </c>
      <c r="AD1187" s="6">
        <v>2</v>
      </c>
      <c r="AE1187" t="s">
        <v>917</v>
      </c>
      <c r="AF1187" t="s">
        <v>898</v>
      </c>
      <c r="AG1187" t="s">
        <v>917</v>
      </c>
      <c r="AH1187" t="s">
        <v>930</v>
      </c>
      <c r="AI1187" t="str">
        <f t="shared" si="1693"/>
        <v>e</v>
      </c>
      <c r="AJ1187" t="str">
        <f t="shared" si="1694"/>
        <v/>
      </c>
      <c r="AK1187" t="str">
        <f t="shared" si="1695"/>
        <v/>
      </c>
      <c r="AL1187" t="str">
        <f t="shared" si="1696"/>
        <v/>
      </c>
      <c r="AM1187" t="str">
        <f t="shared" si="1697"/>
        <v/>
      </c>
      <c r="AN1187" t="str">
        <f t="shared" si="1698"/>
        <v>Away</v>
      </c>
      <c r="AO1187" t="str">
        <f t="shared" si="1699"/>
        <v>a</v>
      </c>
      <c r="AP1187" t="str">
        <f t="shared" si="1700"/>
        <v/>
      </c>
      <c r="AQ1187" t="str">
        <f t="shared" si="1701"/>
        <v/>
      </c>
      <c r="AR1187" t="str">
        <f t="shared" si="1702"/>
        <v>Away</v>
      </c>
      <c r="AS1187" t="str">
        <f t="shared" si="1703"/>
        <v>a</v>
      </c>
      <c r="AT1187" t="str">
        <f t="shared" si="1704"/>
        <v>Offensive</v>
      </c>
      <c r="AU1187" t="str">
        <f t="shared" si="1705"/>
        <v/>
      </c>
      <c r="AV1187" t="str">
        <f t="shared" si="1706"/>
        <v/>
      </c>
      <c r="AW1187" t="str" cm="1">
        <f t="array" ref="AW1187">IFERROR(IF(O1187&lt;&gt;"",O1187,IF(OR($S1187="",$T1187=""),"",IF(O1187&lt;&gt;"",O1187,IF($T1187&lt;&gt;"",_xlfn._xlws.FILTER(O:O,($BU:$BU=$BU1187)*($I:$I=$I1187)*($T:$T=$T1187)*($S:$S=_xlfn.MINIFS($S:$S,$T:$T,"="&amp;$T1187)),"")))))&amp;"",IF(O1187="","",""))&amp;""</f>
        <v>OffensivePlay_Possession-DriveWide</v>
      </c>
      <c r="AX1187" t="str" cm="1">
        <f t="array" ref="AX1187">IFERROR(IF(P1187&lt;&gt;"",P1187,IF(OR($S1187="",$T1187=""),"",IF($T1187&lt;&gt;"",_xlfn._xlws.FILTER(P:P,($BU:$BU=$BU1187)*($I:$I=$I1187)*($T:$T=$T1187)*($S:$S=_xlfn.MINIFS($S:$S,$T:$T,"="&amp;$T1187)),""))))&amp;"",IF(P1187="","",""))&amp;""</f>
        <v/>
      </c>
      <c r="AY1187" t="str" cm="1">
        <f t="array" ref="AY1187">IFERROR(IF(Q1187&lt;&gt;"",Q1187,IF(OR($S1187="",$T1187=""),"",IF($T1187&lt;&gt;"",_xlfn._xlws.FILTER(Q:Q,($BU:$BU=$BU1187)*($I:$I=$I1187)*($T:$T=$T1187)*($S:$S=_xlfn.MINIFS($S:$S,$T:$T,"="&amp;$T1187)),""))))&amp;"",IF(Q1187="","",""))&amp;""</f>
        <v/>
      </c>
      <c r="AZ1187" t="str" cm="1">
        <f t="array" ref="AZ1187">IFERROR(IF(R1187&lt;&gt;"",R1187,IF(OR($S1187="",$T1187=""),"",IF($T1187&lt;&gt;"",_xlfn._xlws.FILTER(R:R,($BU:$BU=$BU1187)*($I:$I=$I1187)*($T:$T=$T1187)*($S:$S=_xlfn.MINIFS($S:$S,$T:$T,"="&amp;$T1187)),""))))&amp;"",IF(R1187="","",""))&amp;""</f>
        <v>1</v>
      </c>
      <c r="BA1187" s="6">
        <f t="shared" si="1707"/>
        <v>107</v>
      </c>
      <c r="BB1187">
        <f t="shared" ref="BB1187:BD1187" si="1749">BB1186</f>
        <v>18987</v>
      </c>
      <c r="BC1187" t="str">
        <f t="shared" si="1749"/>
        <v>Velodrome</v>
      </c>
      <c r="BD1187" t="str">
        <f t="shared" si="1749"/>
        <v>Outlaws</v>
      </c>
      <c r="BE1187" t="s">
        <v>238</v>
      </c>
      <c r="BF1187" t="s">
        <v>174</v>
      </c>
      <c r="BI1187" cm="1">
        <f t="array" aca="1" ref="BI1187" ca="1">IFERROR(_xlfn._xlws.FILTER(shifts!A:A,(shifts!B:B=events!AD1187)*(shifts!AG:AG&gt;=events!BK1187)*(shifts!AH:AH&lt;=events!BL1187)),BI1186)</f>
        <v>44</v>
      </c>
      <c r="BJ1187" s="15">
        <f t="shared" si="1709"/>
        <v>3</v>
      </c>
      <c r="BK1187">
        <f t="shared" si="1710"/>
        <v>1010</v>
      </c>
      <c r="BL1187">
        <f t="shared" si="1711"/>
        <v>1007</v>
      </c>
      <c r="BM1187" s="15">
        <f>SUMIFS(BJ$2:BJ1187,K$2:K1187,"=Intermission")+SUMIFS(BJ$2:BJ1187,K$2:K1187,"=Timeout")</f>
        <v>67</v>
      </c>
      <c r="BN1187">
        <f t="shared" si="1712"/>
        <v>1147</v>
      </c>
      <c r="BO1187" s="19">
        <f t="shared" si="1713"/>
        <v>1217</v>
      </c>
      <c r="BP1187">
        <f t="shared" si="1714"/>
        <v>1212</v>
      </c>
      <c r="BQ1187" s="17">
        <f t="shared" si="1715"/>
        <v>1220</v>
      </c>
      <c r="BR1187" t="str">
        <f t="shared" si="1716"/>
        <v>event_team_player_1</v>
      </c>
      <c r="BS1187">
        <f>COUNTIFS(S$3:S1187,"="&amp;S1187,AI$3:AI1187,"="&amp;AI1187)</f>
        <v>1</v>
      </c>
      <c r="BT1187" t="str">
        <f>IFERROR(VLOOKUP(BB1187&amp;BU1187&amp;X1187,game_rosters!U:W,3,FALSE),"")</f>
        <v>P100185</v>
      </c>
      <c r="BU1187" t="str">
        <f t="shared" si="1717"/>
        <v>Outlaws</v>
      </c>
    </row>
    <row r="1188" spans="1:73" x14ac:dyDescent="0.2">
      <c r="A1188" t="str">
        <f t="shared" si="1692"/>
        <v/>
      </c>
      <c r="I1188" s="44">
        <v>84</v>
      </c>
      <c r="O1188" t="s">
        <v>609</v>
      </c>
      <c r="R1188" s="51">
        <v>1</v>
      </c>
      <c r="S1188">
        <v>629</v>
      </c>
      <c r="T1188" t="s">
        <v>756</v>
      </c>
      <c r="X1188">
        <v>84</v>
      </c>
      <c r="AA1188">
        <f t="shared" si="1741"/>
        <v>1629</v>
      </c>
      <c r="AB1188" t="str">
        <f t="shared" si="1742"/>
        <v/>
      </c>
      <c r="AC1188">
        <f t="shared" si="1688"/>
        <v>1629</v>
      </c>
      <c r="AD1188" s="6">
        <v>2</v>
      </c>
      <c r="AE1188" t="s">
        <v>917</v>
      </c>
      <c r="AF1188" t="s">
        <v>898</v>
      </c>
      <c r="AG1188" t="s">
        <v>917</v>
      </c>
      <c r="AH1188" t="s">
        <v>930</v>
      </c>
      <c r="AI1188" t="str">
        <f t="shared" si="1693"/>
        <v>o</v>
      </c>
      <c r="AJ1188" t="str">
        <f t="shared" si="1694"/>
        <v/>
      </c>
      <c r="AK1188" t="str">
        <f t="shared" si="1695"/>
        <v/>
      </c>
      <c r="AL1188" t="str">
        <f t="shared" si="1696"/>
        <v/>
      </c>
      <c r="AM1188" t="str">
        <f t="shared" si="1697"/>
        <v/>
      </c>
      <c r="AN1188" t="str">
        <f t="shared" si="1698"/>
        <v>Away</v>
      </c>
      <c r="AO1188" t="str">
        <f t="shared" si="1699"/>
        <v>a</v>
      </c>
      <c r="AP1188" t="str">
        <f t="shared" si="1700"/>
        <v/>
      </c>
      <c r="AQ1188" t="str">
        <f t="shared" si="1701"/>
        <v/>
      </c>
      <c r="AR1188" t="str">
        <f t="shared" si="1702"/>
        <v>Away</v>
      </c>
      <c r="AS1188" t="str">
        <f t="shared" si="1703"/>
        <v>a</v>
      </c>
      <c r="AT1188" t="str">
        <f t="shared" si="1704"/>
        <v>Defensive</v>
      </c>
      <c r="AU1188" t="str">
        <f t="shared" si="1705"/>
        <v/>
      </c>
      <c r="AV1188" t="str">
        <f t="shared" si="1706"/>
        <v/>
      </c>
      <c r="AW1188" t="str" cm="1">
        <f t="array" ref="AW1188">IFERROR(IF(O1188&lt;&gt;"",O1188,IF(OR($S1188="",$T1188=""),"",IF(O1188&lt;&gt;"",O1188,IF($T1188&lt;&gt;"",_xlfn._xlws.FILTER(O:O,($BU:$BU=$BU1188)*($I:$I=$I1188)*($T:$T=$T1188)*($S:$S=_xlfn.MINIFS($S:$S,$T:$T,"="&amp;$T1188)),"")))))&amp;"",IF(O1188="","",""))&amp;""</f>
        <v>Defensive_PlayPossession-FroceWide</v>
      </c>
      <c r="AX1188" t="str" cm="1">
        <f t="array" ref="AX1188">IFERROR(IF(P1188&lt;&gt;"",P1188,IF(OR($S1188="",$T1188=""),"",IF($T1188&lt;&gt;"",_xlfn._xlws.FILTER(P:P,($BU:$BU=$BU1188)*($I:$I=$I1188)*($T:$T=$T1188)*($S:$S=_xlfn.MINIFS($S:$S,$T:$T,"="&amp;$T1188)),""))))&amp;"",IF(P1188="","",""))&amp;""</f>
        <v/>
      </c>
      <c r="AY1188" t="str" cm="1">
        <f t="array" ref="AY1188">IFERROR(IF(Q1188&lt;&gt;"",Q1188,IF(OR($S1188="",$T1188=""),"",IF($T1188&lt;&gt;"",_xlfn._xlws.FILTER(Q:Q,($BU:$BU=$BU1188)*($I:$I=$I1188)*($T:$T=$T1188)*($S:$S=_xlfn.MINIFS($S:$S,$T:$T,"="&amp;$T1188)),""))))&amp;"",IF(Q1188="","",""))&amp;""</f>
        <v/>
      </c>
      <c r="AZ1188" t="str" cm="1">
        <f t="array" ref="AZ1188">IFERROR(IF(R1188&lt;&gt;"",R1188,IF(OR($S1188="",$T1188=""),"",IF($T1188&lt;&gt;"",_xlfn._xlws.FILTER(R:R,($BU:$BU=$BU1188)*($I:$I=$I1188)*($T:$T=$T1188)*($S:$S=_xlfn.MINIFS($S:$S,$T:$T,"="&amp;$T1188)),""))))&amp;"",IF(R1188="","",""))&amp;""</f>
        <v>1</v>
      </c>
      <c r="BA1188" s="6">
        <f t="shared" si="1707"/>
        <v>107</v>
      </c>
      <c r="BB1188">
        <f t="shared" ref="BB1188:BD1188" si="1750">BB1187</f>
        <v>18987</v>
      </c>
      <c r="BC1188" t="str">
        <f t="shared" si="1750"/>
        <v>Velodrome</v>
      </c>
      <c r="BD1188" t="str">
        <f t="shared" si="1750"/>
        <v>Outlaws</v>
      </c>
      <c r="BE1188" t="s">
        <v>238</v>
      </c>
      <c r="BF1188" t="s">
        <v>174</v>
      </c>
      <c r="BI1188" cm="1">
        <f t="array" aca="1" ref="BI1188" ca="1">IFERROR(_xlfn._xlws.FILTER(shifts!A:A,(shifts!B:B=events!AD1188)*(shifts!AG:AG&gt;=events!BK1188)*(shifts!AH:AH&lt;=events!BL1188)),BI1187)</f>
        <v>44</v>
      </c>
      <c r="BJ1188" s="15">
        <f t="shared" si="1709"/>
        <v>3</v>
      </c>
      <c r="BK1188">
        <f t="shared" si="1710"/>
        <v>1010</v>
      </c>
      <c r="BL1188">
        <f t="shared" si="1711"/>
        <v>1007</v>
      </c>
      <c r="BM1188" s="15">
        <f>SUMIFS(BJ$2:BJ1188,K$2:K1188,"=Intermission")+SUMIFS(BJ$2:BJ1188,K$2:K1188,"=Timeout")</f>
        <v>67</v>
      </c>
      <c r="BN1188">
        <f t="shared" si="1712"/>
        <v>1147</v>
      </c>
      <c r="BO1188" s="19">
        <f t="shared" si="1713"/>
        <v>1217</v>
      </c>
      <c r="BP1188">
        <f t="shared" si="1714"/>
        <v>1212</v>
      </c>
      <c r="BQ1188" s="17">
        <f t="shared" si="1715"/>
        <v>1220</v>
      </c>
      <c r="BR1188" t="str">
        <f t="shared" si="1716"/>
        <v>opp_team_player_1</v>
      </c>
      <c r="BS1188">
        <f>COUNTIFS(S$3:S1188,"="&amp;S1188,AI$3:AI1188,"="&amp;AI1188)</f>
        <v>1</v>
      </c>
      <c r="BT1188" t="str">
        <f>IFERROR(VLOOKUP(BB1188&amp;BU1188&amp;X1188,game_rosters!U:W,3,FALSE),"")</f>
        <v>P100198</v>
      </c>
      <c r="BU1188" t="str">
        <f t="shared" si="1717"/>
        <v>Velodrome</v>
      </c>
    </row>
    <row r="1189" spans="1:73" x14ac:dyDescent="0.2">
      <c r="A1189" t="str">
        <f t="shared" si="1692"/>
        <v/>
      </c>
      <c r="I1189" s="44">
        <v>91</v>
      </c>
      <c r="S1189">
        <v>629</v>
      </c>
      <c r="T1189" t="s">
        <v>756</v>
      </c>
      <c r="X1189">
        <v>91</v>
      </c>
      <c r="AA1189">
        <f t="shared" si="1741"/>
        <v>1629</v>
      </c>
      <c r="AB1189" t="str">
        <f t="shared" si="1742"/>
        <v/>
      </c>
      <c r="AC1189">
        <f t="shared" si="1688"/>
        <v>1629</v>
      </c>
      <c r="AD1189" s="6">
        <v>2</v>
      </c>
      <c r="AE1189" t="s">
        <v>917</v>
      </c>
      <c r="AF1189" t="s">
        <v>898</v>
      </c>
      <c r="AG1189" t="s">
        <v>917</v>
      </c>
      <c r="AH1189" t="s">
        <v>930</v>
      </c>
      <c r="AI1189" t="str">
        <f t="shared" si="1693"/>
        <v>o</v>
      </c>
      <c r="AJ1189" t="str">
        <f t="shared" si="1694"/>
        <v/>
      </c>
      <c r="AK1189" t="str">
        <f t="shared" si="1695"/>
        <v/>
      </c>
      <c r="AL1189" t="str">
        <f t="shared" si="1696"/>
        <v/>
      </c>
      <c r="AM1189" t="str">
        <f t="shared" si="1697"/>
        <v/>
      </c>
      <c r="AN1189" t="str">
        <f t="shared" si="1698"/>
        <v>Away</v>
      </c>
      <c r="AO1189" t="str">
        <f t="shared" si="1699"/>
        <v>a</v>
      </c>
      <c r="AP1189" t="str">
        <f t="shared" si="1700"/>
        <v/>
      </c>
      <c r="AQ1189" t="str">
        <f t="shared" si="1701"/>
        <v/>
      </c>
      <c r="AR1189" t="str">
        <f t="shared" si="1702"/>
        <v>Away</v>
      </c>
      <c r="AS1189" t="str">
        <f t="shared" si="1703"/>
        <v>a</v>
      </c>
      <c r="AT1189" t="str">
        <f t="shared" si="1704"/>
        <v>Defensive</v>
      </c>
      <c r="AU1189" t="str">
        <f t="shared" si="1705"/>
        <v/>
      </c>
      <c r="AV1189" t="str">
        <f t="shared" si="1706"/>
        <v/>
      </c>
      <c r="AW1189" t="str" cm="1">
        <f t="array" ref="AW1189">IFERROR(IF(O1189&lt;&gt;"",O1189,IF(OR($S1189="",$T1189=""),"",IF(O1189&lt;&gt;"",O1189,IF($T1189&lt;&gt;"",_xlfn._xlws.FILTER(O:O,($BU:$BU=$BU1189)*($I:$I=$I1189)*($T:$T=$T1189)*($S:$S=_xlfn.MINIFS($S:$S,$T:$T,"="&amp;$T1189)),"")))))&amp;"",IF(O1189="","",""))&amp;""</f>
        <v/>
      </c>
      <c r="AX1189" t="str" cm="1">
        <f t="array" ref="AX1189">IFERROR(IF(P1189&lt;&gt;"",P1189,IF(OR($S1189="",$T1189=""),"",IF($T1189&lt;&gt;"",_xlfn._xlws.FILTER(P:P,($BU:$BU=$BU1189)*($I:$I=$I1189)*($T:$T=$T1189)*($S:$S=_xlfn.MINIFS($S:$S,$T:$T,"="&amp;$T1189)),""))))&amp;"",IF(P1189="","",""))&amp;""</f>
        <v/>
      </c>
      <c r="AY1189" t="str" cm="1">
        <f t="array" ref="AY1189">IFERROR(IF(Q1189&lt;&gt;"",Q1189,IF(OR($S1189="",$T1189=""),"",IF($T1189&lt;&gt;"",_xlfn._xlws.FILTER(Q:Q,($BU:$BU=$BU1189)*($I:$I=$I1189)*($T:$T=$T1189)*($S:$S=_xlfn.MINIFS($S:$S,$T:$T,"="&amp;$T1189)),""))))&amp;"",IF(Q1189="","",""))&amp;""</f>
        <v/>
      </c>
      <c r="AZ1189" t="str" cm="1">
        <f t="array" ref="AZ1189">IFERROR(IF(R1189&lt;&gt;"",R1189,IF(OR($S1189="",$T1189=""),"",IF($T1189&lt;&gt;"",_xlfn._xlws.FILTER(R:R,($BU:$BU=$BU1189)*($I:$I=$I1189)*($T:$T=$T1189)*($S:$S=_xlfn.MINIFS($S:$S,$T:$T,"="&amp;$T1189)),""))))&amp;"",IF(R1189="","",""))&amp;""</f>
        <v/>
      </c>
      <c r="BA1189" s="6">
        <f t="shared" si="1707"/>
        <v>107</v>
      </c>
      <c r="BB1189">
        <f t="shared" ref="BB1189:BD1189" si="1751">BB1188</f>
        <v>18987</v>
      </c>
      <c r="BC1189" t="str">
        <f t="shared" si="1751"/>
        <v>Velodrome</v>
      </c>
      <c r="BD1189" t="str">
        <f t="shared" si="1751"/>
        <v>Outlaws</v>
      </c>
      <c r="BE1189" t="s">
        <v>238</v>
      </c>
      <c r="BF1189" t="s">
        <v>174</v>
      </c>
      <c r="BI1189" cm="1">
        <f t="array" aca="1" ref="BI1189" ca="1">IFERROR(_xlfn._xlws.FILTER(shifts!A:A,(shifts!B:B=events!AD1189)*(shifts!AG:AG&gt;=events!BK1189)*(shifts!AH:AH&lt;=events!BL1189)),BI1188)</f>
        <v>44</v>
      </c>
      <c r="BJ1189" s="15">
        <f t="shared" si="1709"/>
        <v>3</v>
      </c>
      <c r="BK1189">
        <f t="shared" si="1710"/>
        <v>1010</v>
      </c>
      <c r="BL1189">
        <f t="shared" si="1711"/>
        <v>1007</v>
      </c>
      <c r="BM1189" s="15">
        <f>SUMIFS(BJ$2:BJ1189,K$2:K1189,"=Intermission")+SUMIFS(BJ$2:BJ1189,K$2:K1189,"=Timeout")</f>
        <v>67</v>
      </c>
      <c r="BN1189">
        <f t="shared" si="1712"/>
        <v>1147</v>
      </c>
      <c r="BO1189" s="19">
        <f t="shared" si="1713"/>
        <v>1217</v>
      </c>
      <c r="BP1189">
        <f t="shared" si="1714"/>
        <v>1212</v>
      </c>
      <c r="BQ1189" s="17">
        <f t="shared" si="1715"/>
        <v>1220</v>
      </c>
      <c r="BR1189" t="str">
        <f t="shared" si="1716"/>
        <v>opp_team_player_2</v>
      </c>
      <c r="BS1189">
        <f>COUNTIFS(S$3:S1189,"="&amp;S1189,AI$3:AI1189,"="&amp;AI1189)</f>
        <v>2</v>
      </c>
      <c r="BT1189" t="str">
        <f>IFERROR(VLOOKUP(BB1189&amp;BU1189&amp;X1189,game_rosters!U:W,3,FALSE),"")</f>
        <v>P100002</v>
      </c>
      <c r="BU1189" t="str">
        <f t="shared" si="1717"/>
        <v>Velodrome</v>
      </c>
    </row>
    <row r="1190" spans="1:73" x14ac:dyDescent="0.2">
      <c r="A1190">
        <f t="shared" si="1692"/>
        <v>1</v>
      </c>
      <c r="I1190" s="44">
        <v>77</v>
      </c>
      <c r="K1190" t="s">
        <v>7</v>
      </c>
      <c r="L1190" t="s">
        <v>192</v>
      </c>
      <c r="M1190" t="s">
        <v>67</v>
      </c>
      <c r="N1190" t="s">
        <v>594</v>
      </c>
      <c r="R1190" s="51">
        <v>1</v>
      </c>
      <c r="S1190">
        <v>630</v>
      </c>
      <c r="T1190">
        <v>104</v>
      </c>
      <c r="W1190" t="s">
        <v>731</v>
      </c>
      <c r="X1190">
        <v>77</v>
      </c>
      <c r="Z1190">
        <v>1</v>
      </c>
      <c r="AA1190">
        <f t="shared" si="1741"/>
        <v>1630</v>
      </c>
      <c r="AB1190">
        <f t="shared" si="1742"/>
        <v>9104</v>
      </c>
      <c r="AC1190">
        <f t="shared" si="1688"/>
        <v>9104</v>
      </c>
      <c r="AD1190" s="6">
        <v>2</v>
      </c>
      <c r="AE1190" t="s">
        <v>917</v>
      </c>
      <c r="AF1190" t="s">
        <v>930</v>
      </c>
      <c r="AG1190" t="s">
        <v>756</v>
      </c>
      <c r="AH1190" t="s">
        <v>756</v>
      </c>
      <c r="AI1190" t="str">
        <f t="shared" si="1693"/>
        <v>e</v>
      </c>
      <c r="AJ1190" t="str">
        <f t="shared" si="1694"/>
        <v/>
      </c>
      <c r="AK1190" t="str">
        <f t="shared" si="1695"/>
        <v/>
      </c>
      <c r="AL1190" t="str">
        <f t="shared" si="1696"/>
        <v/>
      </c>
      <c r="AM1190" t="str">
        <f t="shared" si="1697"/>
        <v/>
      </c>
      <c r="AN1190" t="str">
        <f t="shared" si="1698"/>
        <v>Away</v>
      </c>
      <c r="AO1190" t="str">
        <f t="shared" si="1699"/>
        <v>a</v>
      </c>
      <c r="AP1190" t="str">
        <f t="shared" si="1700"/>
        <v/>
      </c>
      <c r="AQ1190" t="str">
        <f t="shared" si="1701"/>
        <v/>
      </c>
      <c r="AR1190" t="str">
        <f t="shared" si="1702"/>
        <v>Away</v>
      </c>
      <c r="AS1190" t="str">
        <f t="shared" si="1703"/>
        <v>a</v>
      </c>
      <c r="AT1190" t="str">
        <f t="shared" si="1704"/>
        <v>Offensive</v>
      </c>
      <c r="AU1190" t="str">
        <f t="shared" si="1705"/>
        <v/>
      </c>
      <c r="AV1190" t="str">
        <f t="shared" si="1706"/>
        <v/>
      </c>
      <c r="AW1190" t="str" cm="1">
        <f t="array" ref="AW1190">IFERROR(IF(O1190&lt;&gt;"",O1190,IF(OR($S1190="",$T1190=""),"",IF(O1190&lt;&gt;"",O1190,IF($T1190&lt;&gt;"",_xlfn._xlws.FILTER(O:O,($BU:$BU=$BU1190)*($I:$I=$I1190)*($T:$T=$T1190)*($S:$S=_xlfn.MINIFS($S:$S,$T:$T,"="&amp;$T1190)),"")))))&amp;"",IF(O1190="","",""))&amp;""</f>
        <v/>
      </c>
      <c r="AX1190" t="str" cm="1">
        <f t="array" ref="AX1190">IFERROR(IF(P1190&lt;&gt;"",P1190,IF(OR($S1190="",$T1190=""),"",IF($T1190&lt;&gt;"",_xlfn._xlws.FILTER(P:P,($BU:$BU=$BU1190)*($I:$I=$I1190)*($T:$T=$T1190)*($S:$S=_xlfn.MINIFS($S:$S,$T:$T,"="&amp;$T1190)),""))))&amp;"",IF(P1190="","",""))&amp;""</f>
        <v/>
      </c>
      <c r="AY1190" t="str" cm="1">
        <f t="array" ref="AY1190">IFERROR(IF(Q1190&lt;&gt;"",Q1190,IF(OR($S1190="",$T1190=""),"",IF($T1190&lt;&gt;"",_xlfn._xlws.FILTER(Q:Q,($BU:$BU=$BU1190)*($I:$I=$I1190)*($T:$T=$T1190)*($S:$S=_xlfn.MINIFS($S:$S,$T:$T,"="&amp;$T1190)),""))))&amp;"",IF(Q1190="","",""))&amp;""</f>
        <v/>
      </c>
      <c r="AZ1190" t="str" cm="1">
        <f t="array" ref="AZ1190">IFERROR(IF(R1190&lt;&gt;"",R1190,IF(OR($S1190="",$T1190=""),"",IF($T1190&lt;&gt;"",_xlfn._xlws.FILTER(R:R,($BU:$BU=$BU1190)*($I:$I=$I1190)*($T:$T=$T1190)*($S:$S=_xlfn.MINIFS($S:$S,$T:$T,"="&amp;$T1190)),""))))&amp;"",IF(R1190="","",""))&amp;""</f>
        <v>1</v>
      </c>
      <c r="BA1190" s="6">
        <f t="shared" si="1707"/>
        <v>107</v>
      </c>
      <c r="BB1190">
        <f t="shared" ref="BB1190:BD1190" si="1752">BB1189</f>
        <v>18987</v>
      </c>
      <c r="BC1190" t="str">
        <f t="shared" si="1752"/>
        <v>Velodrome</v>
      </c>
      <c r="BD1190" t="str">
        <f t="shared" si="1752"/>
        <v>Outlaws</v>
      </c>
      <c r="BE1190" t="s">
        <v>7</v>
      </c>
      <c r="BF1190" t="s">
        <v>192</v>
      </c>
      <c r="BI1190" cm="1">
        <f t="array" aca="1" ref="BI1190" ca="1">IFERROR(_xlfn._xlws.FILTER(shifts!A:A,(shifts!B:B=events!AD1190)*(shifts!AG:AG&gt;=events!BK1190)*(shifts!AH:AH&lt;=events!BL1190)),BI1189)</f>
        <v>44</v>
      </c>
      <c r="BJ1190" s="15">
        <f t="shared" si="1709"/>
        <v>0</v>
      </c>
      <c r="BK1190">
        <f t="shared" si="1710"/>
        <v>1007</v>
      </c>
      <c r="BL1190">
        <f t="shared" si="1711"/>
        <v>1007</v>
      </c>
      <c r="BM1190" s="15">
        <f>SUMIFS(BJ$2:BJ1190,K$2:K1190,"=Intermission")+SUMIFS(BJ$2:BJ1190,K$2:K1190,"=Timeout")</f>
        <v>67</v>
      </c>
      <c r="BN1190">
        <f t="shared" si="1712"/>
        <v>1147</v>
      </c>
      <c r="BO1190" s="19">
        <f t="shared" si="1713"/>
        <v>1220</v>
      </c>
      <c r="BP1190">
        <f t="shared" si="1714"/>
        <v>1215</v>
      </c>
      <c r="BQ1190" s="17">
        <f t="shared" si="1715"/>
        <v>1220</v>
      </c>
      <c r="BR1190" t="str">
        <f t="shared" si="1716"/>
        <v>event_team_player_1</v>
      </c>
      <c r="BS1190">
        <f>COUNTIFS(S$3:S1190,"="&amp;S1190,AI$3:AI1190,"="&amp;AI1190)</f>
        <v>1</v>
      </c>
      <c r="BT1190" t="str">
        <f>IFERROR(VLOOKUP(BB1190&amp;BU1190&amp;X1190,game_rosters!U:W,3,FALSE),"")</f>
        <v>P100185</v>
      </c>
      <c r="BU1190" t="str">
        <f t="shared" si="1717"/>
        <v>Outlaws</v>
      </c>
    </row>
    <row r="1191" spans="1:73" x14ac:dyDescent="0.2">
      <c r="A1191" t="str">
        <f t="shared" si="1692"/>
        <v/>
      </c>
      <c r="I1191" s="44">
        <v>13</v>
      </c>
      <c r="S1191">
        <v>630</v>
      </c>
      <c r="T1191">
        <v>104</v>
      </c>
      <c r="X1191">
        <v>13</v>
      </c>
      <c r="Z1191">
        <v>1</v>
      </c>
      <c r="AA1191">
        <f t="shared" si="1741"/>
        <v>1630</v>
      </c>
      <c r="AB1191">
        <f t="shared" si="1742"/>
        <v>9104</v>
      </c>
      <c r="AC1191">
        <f t="shared" si="1688"/>
        <v>9104</v>
      </c>
      <c r="AD1191" s="6">
        <v>2</v>
      </c>
      <c r="AE1191" t="s">
        <v>917</v>
      </c>
      <c r="AF1191" t="s">
        <v>930</v>
      </c>
      <c r="AG1191" t="s">
        <v>756</v>
      </c>
      <c r="AH1191" t="s">
        <v>756</v>
      </c>
      <c r="AI1191" t="str">
        <f t="shared" si="1693"/>
        <v>e</v>
      </c>
      <c r="AJ1191" t="str">
        <f t="shared" si="1694"/>
        <v/>
      </c>
      <c r="AK1191" t="str">
        <f t="shared" si="1695"/>
        <v/>
      </c>
      <c r="AL1191" t="str">
        <f t="shared" si="1696"/>
        <v/>
      </c>
      <c r="AM1191" t="str">
        <f t="shared" si="1697"/>
        <v/>
      </c>
      <c r="AN1191" t="str">
        <f t="shared" si="1698"/>
        <v>Away</v>
      </c>
      <c r="AO1191" t="str">
        <f t="shared" si="1699"/>
        <v>a</v>
      </c>
      <c r="AP1191" t="str">
        <f t="shared" si="1700"/>
        <v/>
      </c>
      <c r="AQ1191" t="str">
        <f t="shared" si="1701"/>
        <v/>
      </c>
      <c r="AR1191" t="str">
        <f t="shared" si="1702"/>
        <v>Away</v>
      </c>
      <c r="AS1191" t="str">
        <f t="shared" si="1703"/>
        <v>a</v>
      </c>
      <c r="AT1191" t="str">
        <f t="shared" si="1704"/>
        <v>Offensive</v>
      </c>
      <c r="AU1191" t="str">
        <f t="shared" si="1705"/>
        <v/>
      </c>
      <c r="AV1191" t="str">
        <f t="shared" si="1706"/>
        <v/>
      </c>
      <c r="AW1191" t="str" cm="1">
        <f t="array" ref="AW1191">IFERROR(IF(O1191&lt;&gt;"",O1191,IF(OR($S1191="",$T1191=""),"",IF(O1191&lt;&gt;"",O1191,IF($T1191&lt;&gt;"",_xlfn._xlws.FILTER(O:O,($BU:$BU=$BU1191)*($I:$I=$I1191)*($T:$T=$T1191)*($S:$S=_xlfn.MINIFS($S:$S,$T:$T,"="&amp;$T1191)),"")))))&amp;"",IF(O1191="","",""))&amp;""</f>
        <v/>
      </c>
      <c r="AX1191" t="str" cm="1">
        <f t="array" ref="AX1191">IFERROR(IF(P1191&lt;&gt;"",P1191,IF(OR($S1191="",$T1191=""),"",IF($T1191&lt;&gt;"",_xlfn._xlws.FILTER(P:P,($BU:$BU=$BU1191)*($I:$I=$I1191)*($T:$T=$T1191)*($S:$S=_xlfn.MINIFS($S:$S,$T:$T,"="&amp;$T1191)),""))))&amp;"",IF(P1191="","",""))&amp;""</f>
        <v/>
      </c>
      <c r="AY1191" t="str" cm="1">
        <f t="array" ref="AY1191">IFERROR(IF(Q1191&lt;&gt;"",Q1191,IF(OR($S1191="",$T1191=""),"",IF($T1191&lt;&gt;"",_xlfn._xlws.FILTER(Q:Q,($BU:$BU=$BU1191)*($I:$I=$I1191)*($T:$T=$T1191)*($S:$S=_xlfn.MINIFS($S:$S,$T:$T,"="&amp;$T1191)),""))))&amp;"",IF(Q1191="","",""))&amp;""</f>
        <v/>
      </c>
      <c r="AZ1191" t="str" cm="1">
        <f t="array" ref="AZ1191">IFERROR(IF(R1191&lt;&gt;"",R1191,IF(OR($S1191="",$T1191=""),"",IF($T1191&lt;&gt;"",_xlfn._xlws.FILTER(R:R,($BU:$BU=$BU1191)*($I:$I=$I1191)*($T:$T=$T1191)*($S:$S=_xlfn.MINIFS($S:$S,$T:$T,"="&amp;$T1191)),""))))&amp;"",IF(R1191="","",""))&amp;""</f>
        <v/>
      </c>
      <c r="BA1191" s="6">
        <f t="shared" si="1707"/>
        <v>107</v>
      </c>
      <c r="BB1191">
        <f t="shared" ref="BB1191:BD1191" si="1753">BB1190</f>
        <v>18987</v>
      </c>
      <c r="BC1191" t="str">
        <f t="shared" si="1753"/>
        <v>Velodrome</v>
      </c>
      <c r="BD1191" t="str">
        <f t="shared" si="1753"/>
        <v>Outlaws</v>
      </c>
      <c r="BE1191" t="s">
        <v>7</v>
      </c>
      <c r="BF1191" t="s">
        <v>192</v>
      </c>
      <c r="BI1191" cm="1">
        <f t="array" aca="1" ref="BI1191" ca="1">IFERROR(_xlfn._xlws.FILTER(shifts!A:A,(shifts!B:B=events!AD1191)*(shifts!AG:AG&gt;=events!BK1191)*(shifts!AH:AH&lt;=events!BL1191)),BI1190)</f>
        <v>44</v>
      </c>
      <c r="BJ1191" s="15">
        <f t="shared" si="1709"/>
        <v>0</v>
      </c>
      <c r="BK1191">
        <f t="shared" si="1710"/>
        <v>1007</v>
      </c>
      <c r="BL1191">
        <f t="shared" si="1711"/>
        <v>1007</v>
      </c>
      <c r="BM1191" s="15">
        <f>SUMIFS(BJ$2:BJ1191,K$2:K1191,"=Intermission")+SUMIFS(BJ$2:BJ1191,K$2:K1191,"=Timeout")</f>
        <v>67</v>
      </c>
      <c r="BN1191">
        <f t="shared" si="1712"/>
        <v>1147</v>
      </c>
      <c r="BO1191" s="19">
        <f t="shared" si="1713"/>
        <v>1220</v>
      </c>
      <c r="BP1191">
        <f t="shared" si="1714"/>
        <v>1215</v>
      </c>
      <c r="BQ1191" s="17">
        <f t="shared" si="1715"/>
        <v>1220</v>
      </c>
      <c r="BR1191" t="str">
        <f t="shared" si="1716"/>
        <v>event_team_player_2</v>
      </c>
      <c r="BS1191">
        <f>COUNTIFS(S$3:S1191,"="&amp;S1191,AI$3:AI1191,"="&amp;AI1191)</f>
        <v>2</v>
      </c>
      <c r="BT1191" t="str">
        <f>IFERROR(VLOOKUP(BB1191&amp;BU1191&amp;X1191,game_rosters!U:W,3,FALSE),"")</f>
        <v>P100031</v>
      </c>
      <c r="BU1191" t="str">
        <f t="shared" si="1717"/>
        <v>Outlaws</v>
      </c>
    </row>
    <row r="1192" spans="1:73" x14ac:dyDescent="0.2">
      <c r="A1192" t="str">
        <f t="shared" si="1692"/>
        <v/>
      </c>
      <c r="I1192" s="44">
        <v>84</v>
      </c>
      <c r="O1192" t="s">
        <v>602</v>
      </c>
      <c r="R1192" s="51">
        <v>1</v>
      </c>
      <c r="S1192">
        <v>630</v>
      </c>
      <c r="T1192">
        <v>104</v>
      </c>
      <c r="X1192">
        <v>84</v>
      </c>
      <c r="AA1192">
        <f t="shared" si="1741"/>
        <v>1630</v>
      </c>
      <c r="AB1192">
        <f t="shared" si="1742"/>
        <v>9104</v>
      </c>
      <c r="AC1192">
        <f t="shared" si="1688"/>
        <v>9104</v>
      </c>
      <c r="AD1192" s="6">
        <v>2</v>
      </c>
      <c r="AE1192" t="s">
        <v>917</v>
      </c>
      <c r="AF1192" t="s">
        <v>930</v>
      </c>
      <c r="AG1192" t="s">
        <v>756</v>
      </c>
      <c r="AH1192" t="s">
        <v>756</v>
      </c>
      <c r="AI1192" t="str">
        <f t="shared" si="1693"/>
        <v>o</v>
      </c>
      <c r="AJ1192" t="str">
        <f t="shared" si="1694"/>
        <v/>
      </c>
      <c r="AK1192" t="str">
        <f t="shared" si="1695"/>
        <v/>
      </c>
      <c r="AL1192" t="str">
        <f t="shared" si="1696"/>
        <v/>
      </c>
      <c r="AM1192" t="str">
        <f t="shared" si="1697"/>
        <v/>
      </c>
      <c r="AN1192" t="str">
        <f t="shared" si="1698"/>
        <v>Away</v>
      </c>
      <c r="AO1192" t="str">
        <f t="shared" si="1699"/>
        <v>a</v>
      </c>
      <c r="AP1192" t="str">
        <f t="shared" si="1700"/>
        <v/>
      </c>
      <c r="AQ1192" t="str">
        <f t="shared" si="1701"/>
        <v/>
      </c>
      <c r="AR1192" t="str">
        <f t="shared" si="1702"/>
        <v>Away</v>
      </c>
      <c r="AS1192" t="str">
        <f t="shared" si="1703"/>
        <v>a</v>
      </c>
      <c r="AT1192" t="str">
        <f t="shared" si="1704"/>
        <v>Defensive</v>
      </c>
      <c r="AU1192" t="str">
        <f t="shared" si="1705"/>
        <v/>
      </c>
      <c r="AV1192" t="str">
        <f t="shared" si="1706"/>
        <v/>
      </c>
      <c r="AW1192" t="str" cm="1">
        <f t="array" ref="AW1192">IFERROR(IF(O1192&lt;&gt;"",O1192,IF(OR($S1192="",$T1192=""),"",IF(O1192&lt;&gt;"",O1192,IF($T1192&lt;&gt;"",_xlfn._xlws.FILTER(O:O,($BU:$BU=$BU1192)*($I:$I=$I1192)*($T:$T=$T1192)*($S:$S=_xlfn.MINIFS($S:$S,$T:$T,"="&amp;$T1192)),"")))))&amp;"",IF(O1192="","",""))&amp;""</f>
        <v>Defensive_PlayPossession-StickCheck</v>
      </c>
      <c r="AX1192" t="str" cm="1">
        <f t="array" ref="AX1192">IFERROR(IF(P1192&lt;&gt;"",P1192,IF(OR($S1192="",$T1192=""),"",IF($T1192&lt;&gt;"",_xlfn._xlws.FILTER(P:P,($BU:$BU=$BU1192)*($I:$I=$I1192)*($T:$T=$T1192)*($S:$S=_xlfn.MINIFS($S:$S,$T:$T,"="&amp;$T1192)),""))))&amp;"",IF(P1192="","",""))&amp;""</f>
        <v/>
      </c>
      <c r="AY1192" t="str" cm="1">
        <f t="array" ref="AY1192">IFERROR(IF(Q1192&lt;&gt;"",Q1192,IF(OR($S1192="",$T1192=""),"",IF($T1192&lt;&gt;"",_xlfn._xlws.FILTER(Q:Q,($BU:$BU=$BU1192)*($I:$I=$I1192)*($T:$T=$T1192)*($S:$S=_xlfn.MINIFS($S:$S,$T:$T,"="&amp;$T1192)),""))))&amp;"",IF(Q1192="","",""))&amp;""</f>
        <v/>
      </c>
      <c r="AZ1192" t="str" cm="1">
        <f t="array" ref="AZ1192">IFERROR(IF(R1192&lt;&gt;"",R1192,IF(OR($S1192="",$T1192=""),"",IF($T1192&lt;&gt;"",_xlfn._xlws.FILTER(R:R,($BU:$BU=$BU1192)*($I:$I=$I1192)*($T:$T=$T1192)*($S:$S=_xlfn.MINIFS($S:$S,$T:$T,"="&amp;$T1192)),""))))&amp;"",IF(R1192="","",""))&amp;""</f>
        <v>1</v>
      </c>
      <c r="BA1192" s="6">
        <f t="shared" si="1707"/>
        <v>107</v>
      </c>
      <c r="BB1192">
        <f t="shared" ref="BB1192:BD1192" si="1754">BB1191</f>
        <v>18987</v>
      </c>
      <c r="BC1192" t="str">
        <f t="shared" si="1754"/>
        <v>Velodrome</v>
      </c>
      <c r="BD1192" t="str">
        <f t="shared" si="1754"/>
        <v>Outlaws</v>
      </c>
      <c r="BE1192" t="s">
        <v>7</v>
      </c>
      <c r="BF1192" t="s">
        <v>192</v>
      </c>
      <c r="BI1192" cm="1">
        <f t="array" aca="1" ref="BI1192" ca="1">IFERROR(_xlfn._xlws.FILTER(shifts!A:A,(shifts!B:B=events!AD1192)*(shifts!AG:AG&gt;=events!BK1192)*(shifts!AH:AH&lt;=events!BL1192)),BI1191)</f>
        <v>44</v>
      </c>
      <c r="BJ1192" s="15">
        <f t="shared" si="1709"/>
        <v>0</v>
      </c>
      <c r="BK1192">
        <f t="shared" si="1710"/>
        <v>1007</v>
      </c>
      <c r="BL1192">
        <f t="shared" si="1711"/>
        <v>1007</v>
      </c>
      <c r="BM1192" s="15">
        <f>SUMIFS(BJ$2:BJ1192,K$2:K1192,"=Intermission")+SUMIFS(BJ$2:BJ1192,K$2:K1192,"=Timeout")</f>
        <v>67</v>
      </c>
      <c r="BN1192">
        <f t="shared" si="1712"/>
        <v>1147</v>
      </c>
      <c r="BO1192" s="19">
        <f t="shared" si="1713"/>
        <v>1220</v>
      </c>
      <c r="BP1192">
        <f t="shared" si="1714"/>
        <v>1215</v>
      </c>
      <c r="BQ1192" s="17">
        <f t="shared" si="1715"/>
        <v>1220</v>
      </c>
      <c r="BR1192" t="str">
        <f t="shared" si="1716"/>
        <v>opp_team_player_1</v>
      </c>
      <c r="BS1192">
        <f>COUNTIFS(S$3:S1192,"="&amp;S1192,AI$3:AI1192,"="&amp;AI1192)</f>
        <v>1</v>
      </c>
      <c r="BT1192" t="str">
        <f>IFERROR(VLOOKUP(BB1192&amp;BU1192&amp;X1192,game_rosters!U:W,3,FALSE),"")</f>
        <v>P100198</v>
      </c>
      <c r="BU1192" t="str">
        <f t="shared" si="1717"/>
        <v>Velodrome</v>
      </c>
    </row>
    <row r="1193" spans="1:73" x14ac:dyDescent="0.2">
      <c r="A1193" t="str">
        <f t="shared" si="1692"/>
        <v/>
      </c>
      <c r="I1193" s="44">
        <v>91</v>
      </c>
      <c r="O1193" t="s">
        <v>606</v>
      </c>
      <c r="Q1193" t="s">
        <v>595</v>
      </c>
      <c r="S1193">
        <v>630</v>
      </c>
      <c r="T1193">
        <v>104</v>
      </c>
      <c r="X1193">
        <v>91</v>
      </c>
      <c r="AA1193">
        <f t="shared" si="1741"/>
        <v>1630</v>
      </c>
      <c r="AB1193">
        <f t="shared" si="1742"/>
        <v>9104</v>
      </c>
      <c r="AC1193">
        <f t="shared" si="1688"/>
        <v>9104</v>
      </c>
      <c r="AD1193" s="6">
        <v>2</v>
      </c>
      <c r="AE1193" t="s">
        <v>917</v>
      </c>
      <c r="AF1193" t="s">
        <v>930</v>
      </c>
      <c r="AG1193" t="s">
        <v>756</v>
      </c>
      <c r="AH1193" t="s">
        <v>756</v>
      </c>
      <c r="AI1193" t="str">
        <f t="shared" si="1693"/>
        <v>o</v>
      </c>
      <c r="AJ1193" t="str">
        <f t="shared" si="1694"/>
        <v/>
      </c>
      <c r="AK1193" t="str">
        <f t="shared" si="1695"/>
        <v/>
      </c>
      <c r="AL1193" t="str">
        <f t="shared" si="1696"/>
        <v/>
      </c>
      <c r="AM1193" t="str">
        <f t="shared" si="1697"/>
        <v/>
      </c>
      <c r="AN1193" t="str">
        <f t="shared" si="1698"/>
        <v>Away</v>
      </c>
      <c r="AO1193" t="str">
        <f t="shared" si="1699"/>
        <v>a</v>
      </c>
      <c r="AP1193" t="str">
        <f t="shared" si="1700"/>
        <v/>
      </c>
      <c r="AQ1193" t="str">
        <f t="shared" si="1701"/>
        <v/>
      </c>
      <c r="AR1193" t="str">
        <f t="shared" si="1702"/>
        <v>Away</v>
      </c>
      <c r="AS1193" t="str">
        <f t="shared" si="1703"/>
        <v>a</v>
      </c>
      <c r="AT1193" t="str">
        <f t="shared" si="1704"/>
        <v>Defensive</v>
      </c>
      <c r="AU1193" t="str">
        <f t="shared" si="1705"/>
        <v/>
      </c>
      <c r="AV1193" t="str">
        <f t="shared" si="1706"/>
        <v/>
      </c>
      <c r="AW1193" t="str" cm="1">
        <f t="array" ref="AW1193">IFERROR(IF(O1193&lt;&gt;"",O1193,IF(OR($S1193="",$T1193=""),"",IF(O1193&lt;&gt;"",O1193,IF($T1193&lt;&gt;"",_xlfn._xlws.FILTER(O:O,($BU:$BU=$BU1193)*($I:$I=$I1193)*($T:$T=$T1193)*($S:$S=_xlfn.MINIFS($S:$S,$T:$T,"="&amp;$T1193)),"")))))&amp;"",IF(O1193="","",""))&amp;""</f>
        <v>Defensive_PlayPass-PassIntercepted</v>
      </c>
      <c r="AX1193" t="str" cm="1">
        <f t="array" ref="AX1193">IFERROR(IF(P1193&lt;&gt;"",P1193,IF(OR($S1193="",$T1193=""),"",IF($T1193&lt;&gt;"",_xlfn._xlws.FILTER(P:P,($BU:$BU=$BU1193)*($I:$I=$I1193)*($T:$T=$T1193)*($S:$S=_xlfn.MINIFS($S:$S,$T:$T,"="&amp;$T1193)),""))))&amp;"",IF(P1193="","",""))&amp;""</f>
        <v/>
      </c>
      <c r="AY1193" t="str" cm="1">
        <f t="array" ref="AY1193">IFERROR(IF(Q1193&lt;&gt;"",Q1193,IF(OR($S1193="",$T1193=""),"",IF($T1193&lt;&gt;"",_xlfn._xlws.FILTER(Q:Q,($BU:$BU=$BU1193)*($I:$I=$I1193)*($T:$T=$T1193)*($S:$S=_xlfn.MINIFS($S:$S,$T:$T,"="&amp;$T1193)),""))))&amp;"",IF(Q1193="","",""))&amp;""</f>
        <v>s</v>
      </c>
      <c r="AZ1193" t="str" cm="1">
        <f t="array" ref="AZ1193">IFERROR(IF(R1193&lt;&gt;"",R1193,IF(OR($S1193="",$T1193=""),"",IF($T1193&lt;&gt;"",_xlfn._xlws.FILTER(R:R,($BU:$BU=$BU1193)*($I:$I=$I1193)*($T:$T=$T1193)*($S:$S=_xlfn.MINIFS($S:$S,$T:$T,"="&amp;$T1193)),""))))&amp;"",IF(R1193="","",""))&amp;""</f>
        <v/>
      </c>
      <c r="BA1193" s="6">
        <f t="shared" si="1707"/>
        <v>107</v>
      </c>
      <c r="BB1193">
        <f t="shared" ref="BB1193:BD1193" si="1755">BB1192</f>
        <v>18987</v>
      </c>
      <c r="BC1193" t="str">
        <f t="shared" si="1755"/>
        <v>Velodrome</v>
      </c>
      <c r="BD1193" t="str">
        <f t="shared" si="1755"/>
        <v>Outlaws</v>
      </c>
      <c r="BE1193" t="s">
        <v>7</v>
      </c>
      <c r="BF1193" t="s">
        <v>192</v>
      </c>
      <c r="BI1193" cm="1">
        <f t="array" aca="1" ref="BI1193" ca="1">IFERROR(_xlfn._xlws.FILTER(shifts!A:A,(shifts!B:B=events!AD1193)*(shifts!AG:AG&gt;=events!BK1193)*(shifts!AH:AH&lt;=events!BL1193)),BI1192)</f>
        <v>44</v>
      </c>
      <c r="BJ1193" s="15">
        <f t="shared" si="1709"/>
        <v>0</v>
      </c>
      <c r="BK1193">
        <f t="shared" si="1710"/>
        <v>1007</v>
      </c>
      <c r="BL1193">
        <f t="shared" si="1711"/>
        <v>1007</v>
      </c>
      <c r="BM1193" s="15">
        <f>SUMIFS(BJ$2:BJ1193,K$2:K1193,"=Intermission")+SUMIFS(BJ$2:BJ1193,K$2:K1193,"=Timeout")</f>
        <v>67</v>
      </c>
      <c r="BN1193">
        <f t="shared" si="1712"/>
        <v>1147</v>
      </c>
      <c r="BO1193" s="19">
        <f t="shared" si="1713"/>
        <v>1220</v>
      </c>
      <c r="BP1193">
        <f t="shared" si="1714"/>
        <v>1215</v>
      </c>
      <c r="BQ1193" s="17">
        <f t="shared" si="1715"/>
        <v>1220</v>
      </c>
      <c r="BR1193" t="str">
        <f t="shared" si="1716"/>
        <v>opp_team_player_2</v>
      </c>
      <c r="BS1193">
        <f>COUNTIFS(S$3:S1193,"="&amp;S1193,AI$3:AI1193,"="&amp;AI1193)</f>
        <v>2</v>
      </c>
      <c r="BT1193" t="str">
        <f>IFERROR(VLOOKUP(BB1193&amp;BU1193&amp;X1193,game_rosters!U:W,3,FALSE),"")</f>
        <v>P100002</v>
      </c>
      <c r="BU1193" t="str">
        <f t="shared" si="1717"/>
        <v>Velodrome</v>
      </c>
    </row>
    <row r="1194" spans="1:73" x14ac:dyDescent="0.2">
      <c r="A1194">
        <f t="shared" si="1692"/>
        <v>1</v>
      </c>
      <c r="I1194" s="44">
        <v>77</v>
      </c>
      <c r="K1194" t="s">
        <v>9</v>
      </c>
      <c r="L1194" t="s">
        <v>173</v>
      </c>
      <c r="M1194" t="s">
        <v>75</v>
      </c>
      <c r="R1194" s="51">
        <v>1</v>
      </c>
      <c r="S1194">
        <v>631</v>
      </c>
      <c r="T1194">
        <v>104</v>
      </c>
      <c r="W1194" t="s">
        <v>731</v>
      </c>
      <c r="X1194">
        <v>77</v>
      </c>
      <c r="Z1194">
        <v>1</v>
      </c>
      <c r="AA1194">
        <f t="shared" si="1741"/>
        <v>1631</v>
      </c>
      <c r="AB1194">
        <f t="shared" si="1742"/>
        <v>9104</v>
      </c>
      <c r="AC1194">
        <f t="shared" si="1688"/>
        <v>9104</v>
      </c>
      <c r="AD1194" s="6">
        <v>2</v>
      </c>
      <c r="AE1194" t="s">
        <v>917</v>
      </c>
      <c r="AF1194" t="s">
        <v>930</v>
      </c>
      <c r="AG1194" t="s">
        <v>756</v>
      </c>
      <c r="AH1194" t="s">
        <v>756</v>
      </c>
      <c r="AI1194" t="str">
        <f t="shared" si="1693"/>
        <v>e</v>
      </c>
      <c r="AJ1194" t="str">
        <f t="shared" si="1694"/>
        <v/>
      </c>
      <c r="AK1194" t="str">
        <f t="shared" si="1695"/>
        <v/>
      </c>
      <c r="AL1194" t="str">
        <f t="shared" si="1696"/>
        <v/>
      </c>
      <c r="AM1194" t="str">
        <f t="shared" si="1697"/>
        <v/>
      </c>
      <c r="AN1194" t="str">
        <f t="shared" si="1698"/>
        <v>Away</v>
      </c>
      <c r="AO1194" t="str">
        <f t="shared" si="1699"/>
        <v>a</v>
      </c>
      <c r="AP1194" t="str">
        <f t="shared" si="1700"/>
        <v/>
      </c>
      <c r="AQ1194" t="str">
        <f t="shared" si="1701"/>
        <v/>
      </c>
      <c r="AR1194" t="str">
        <f t="shared" si="1702"/>
        <v>Away</v>
      </c>
      <c r="AS1194" t="str">
        <f t="shared" si="1703"/>
        <v>a</v>
      </c>
      <c r="AT1194" t="str">
        <f t="shared" si="1704"/>
        <v>Offensive</v>
      </c>
      <c r="AU1194" t="str">
        <f t="shared" si="1705"/>
        <v/>
      </c>
      <c r="AV1194" t="str">
        <f t="shared" si="1706"/>
        <v/>
      </c>
      <c r="AW1194" t="str" cm="1">
        <f t="array" ref="AW1194">IFERROR(IF(O1194&lt;&gt;"",O1194,IF(OR($S1194="",$T1194=""),"",IF(O1194&lt;&gt;"",O1194,IF($T1194&lt;&gt;"",_xlfn._xlws.FILTER(O:O,($BU:$BU=$BU1194)*($I:$I=$I1194)*($T:$T=$T1194)*($S:$S=_xlfn.MINIFS($S:$S,$T:$T,"="&amp;$T1194)),"")))))&amp;"",IF(O1194="","",""))&amp;""</f>
        <v/>
      </c>
      <c r="AX1194" t="str" cm="1">
        <f t="array" ref="AX1194">IFERROR(IF(P1194&lt;&gt;"",P1194,IF(OR($S1194="",$T1194=""),"",IF($T1194&lt;&gt;"",_xlfn._xlws.FILTER(P:P,($BU:$BU=$BU1194)*($I:$I=$I1194)*($T:$T=$T1194)*($S:$S=_xlfn.MINIFS($S:$S,$T:$T,"="&amp;$T1194)),""))))&amp;"",IF(P1194="","",""))&amp;""</f>
        <v/>
      </c>
      <c r="AY1194" t="str" cm="1">
        <f t="array" ref="AY1194">IFERROR(IF(Q1194&lt;&gt;"",Q1194,IF(OR($S1194="",$T1194=""),"",IF($T1194&lt;&gt;"",_xlfn._xlws.FILTER(Q:Q,($BU:$BU=$BU1194)*($I:$I=$I1194)*($T:$T=$T1194)*($S:$S=_xlfn.MINIFS($S:$S,$T:$T,"="&amp;$T1194)),""))))&amp;"",IF(Q1194="","",""))&amp;""</f>
        <v/>
      </c>
      <c r="AZ1194" t="str" cm="1">
        <f t="array" ref="AZ1194">IFERROR(IF(R1194&lt;&gt;"",R1194,IF(OR($S1194="",$T1194=""),"",IF($T1194&lt;&gt;"",_xlfn._xlws.FILTER(R:R,($BU:$BU=$BU1194)*($I:$I=$I1194)*($T:$T=$T1194)*($S:$S=_xlfn.MINIFS($S:$S,$T:$T,"="&amp;$T1194)),""))))&amp;"",IF(R1194="","",""))&amp;""</f>
        <v>1</v>
      </c>
      <c r="BA1194" s="6">
        <f t="shared" si="1707"/>
        <v>107</v>
      </c>
      <c r="BB1194">
        <f t="shared" ref="BB1194:BD1194" si="1756">BB1193</f>
        <v>18987</v>
      </c>
      <c r="BC1194" t="str">
        <f t="shared" si="1756"/>
        <v>Velodrome</v>
      </c>
      <c r="BD1194" t="str">
        <f t="shared" si="1756"/>
        <v>Outlaws</v>
      </c>
      <c r="BE1194" t="s">
        <v>9</v>
      </c>
      <c r="BF1194" t="s">
        <v>173</v>
      </c>
      <c r="BI1194" cm="1">
        <f t="array" aca="1" ref="BI1194" ca="1">IFERROR(_xlfn._xlws.FILTER(shifts!A:A,(shifts!B:B=events!AD1194)*(shifts!AG:AG&gt;=events!BK1194)*(shifts!AH:AH&lt;=events!BL1194)),BI1193)</f>
        <v>44</v>
      </c>
      <c r="BJ1194" s="15">
        <f t="shared" si="1709"/>
        <v>0</v>
      </c>
      <c r="BK1194">
        <f t="shared" si="1710"/>
        <v>1007</v>
      </c>
      <c r="BL1194">
        <f t="shared" si="1711"/>
        <v>1007</v>
      </c>
      <c r="BM1194" s="15">
        <f>SUMIFS(BJ$2:BJ1194,K$2:K1194,"=Intermission")+SUMIFS(BJ$2:BJ1194,K$2:K1194,"=Timeout")</f>
        <v>67</v>
      </c>
      <c r="BN1194">
        <f t="shared" si="1712"/>
        <v>1147</v>
      </c>
      <c r="BO1194" s="19">
        <f t="shared" si="1713"/>
        <v>1220</v>
      </c>
      <c r="BP1194">
        <f t="shared" si="1714"/>
        <v>1215</v>
      </c>
      <c r="BQ1194" s="17">
        <f t="shared" si="1715"/>
        <v>1220</v>
      </c>
      <c r="BR1194" t="str">
        <f t="shared" si="1716"/>
        <v>event_team_player_1</v>
      </c>
      <c r="BS1194">
        <f>COUNTIFS(S$3:S1194,"="&amp;S1194,AI$3:AI1194,"="&amp;AI1194)</f>
        <v>1</v>
      </c>
      <c r="BT1194" t="str">
        <f>IFERROR(VLOOKUP(BB1194&amp;BU1194&amp;X1194,game_rosters!U:W,3,FALSE),"")</f>
        <v>P100185</v>
      </c>
      <c r="BU1194" t="str">
        <f t="shared" si="1717"/>
        <v>Outlaws</v>
      </c>
    </row>
    <row r="1195" spans="1:73" x14ac:dyDescent="0.2">
      <c r="A1195" t="str">
        <f t="shared" si="1692"/>
        <v/>
      </c>
      <c r="I1195" s="44">
        <v>13</v>
      </c>
      <c r="S1195">
        <v>631</v>
      </c>
      <c r="T1195">
        <v>104</v>
      </c>
      <c r="X1195">
        <v>13</v>
      </c>
      <c r="Z1195">
        <v>1</v>
      </c>
      <c r="AA1195">
        <f t="shared" si="1741"/>
        <v>1631</v>
      </c>
      <c r="AB1195">
        <f t="shared" si="1742"/>
        <v>9104</v>
      </c>
      <c r="AC1195">
        <f t="shared" si="1688"/>
        <v>9104</v>
      </c>
      <c r="AD1195" s="6">
        <v>2</v>
      </c>
      <c r="AE1195" t="s">
        <v>917</v>
      </c>
      <c r="AF1195" t="s">
        <v>930</v>
      </c>
      <c r="AG1195" t="s">
        <v>756</v>
      </c>
      <c r="AH1195" t="s">
        <v>756</v>
      </c>
      <c r="AI1195" t="str">
        <f t="shared" si="1693"/>
        <v>e</v>
      </c>
      <c r="AJ1195" t="str">
        <f t="shared" si="1694"/>
        <v/>
      </c>
      <c r="AK1195" t="str">
        <f t="shared" si="1695"/>
        <v/>
      </c>
      <c r="AL1195" t="str">
        <f t="shared" si="1696"/>
        <v/>
      </c>
      <c r="AM1195" t="str">
        <f t="shared" si="1697"/>
        <v/>
      </c>
      <c r="AN1195" t="str">
        <f t="shared" si="1698"/>
        <v>Away</v>
      </c>
      <c r="AO1195" t="str">
        <f t="shared" si="1699"/>
        <v>a</v>
      </c>
      <c r="AP1195" t="str">
        <f t="shared" si="1700"/>
        <v/>
      </c>
      <c r="AQ1195" t="str">
        <f t="shared" si="1701"/>
        <v/>
      </c>
      <c r="AR1195" t="str">
        <f t="shared" si="1702"/>
        <v>Away</v>
      </c>
      <c r="AS1195" t="str">
        <f t="shared" si="1703"/>
        <v>a</v>
      </c>
      <c r="AT1195" t="str">
        <f t="shared" si="1704"/>
        <v>Offensive</v>
      </c>
      <c r="AU1195" t="str">
        <f t="shared" si="1705"/>
        <v/>
      </c>
      <c r="AV1195" t="str">
        <f t="shared" si="1706"/>
        <v/>
      </c>
      <c r="AW1195" t="str" cm="1">
        <f t="array" ref="AW1195">IFERROR(IF(O1195&lt;&gt;"",O1195,IF(OR($S1195="",$T1195=""),"",IF(O1195&lt;&gt;"",O1195,IF($T1195&lt;&gt;"",_xlfn._xlws.FILTER(O:O,($BU:$BU=$BU1195)*($I:$I=$I1195)*($T:$T=$T1195)*($S:$S=_xlfn.MINIFS($S:$S,$T:$T,"="&amp;$T1195)),"")))))&amp;"",IF(O1195="","",""))&amp;""</f>
        <v/>
      </c>
      <c r="AX1195" t="str" cm="1">
        <f t="array" ref="AX1195">IFERROR(IF(P1195&lt;&gt;"",P1195,IF(OR($S1195="",$T1195=""),"",IF($T1195&lt;&gt;"",_xlfn._xlws.FILTER(P:P,($BU:$BU=$BU1195)*($I:$I=$I1195)*($T:$T=$T1195)*($S:$S=_xlfn.MINIFS($S:$S,$T:$T,"="&amp;$T1195)),""))))&amp;"",IF(P1195="","",""))&amp;""</f>
        <v/>
      </c>
      <c r="AY1195" t="str" cm="1">
        <f t="array" ref="AY1195">IFERROR(IF(Q1195&lt;&gt;"",Q1195,IF(OR($S1195="",$T1195=""),"",IF($T1195&lt;&gt;"",_xlfn._xlws.FILTER(Q:Q,($BU:$BU=$BU1195)*($I:$I=$I1195)*($T:$T=$T1195)*($S:$S=_xlfn.MINIFS($S:$S,$T:$T,"="&amp;$T1195)),""))))&amp;"",IF(Q1195="","",""))&amp;""</f>
        <v/>
      </c>
      <c r="AZ1195" t="str" cm="1">
        <f t="array" ref="AZ1195">IFERROR(IF(R1195&lt;&gt;"",R1195,IF(OR($S1195="",$T1195=""),"",IF($T1195&lt;&gt;"",_xlfn._xlws.FILTER(R:R,($BU:$BU=$BU1195)*($I:$I=$I1195)*($T:$T=$T1195)*($S:$S=_xlfn.MINIFS($S:$S,$T:$T,"="&amp;$T1195)),""))))&amp;"",IF(R1195="","",""))&amp;""</f>
        <v/>
      </c>
      <c r="BA1195" s="6">
        <f t="shared" si="1707"/>
        <v>107</v>
      </c>
      <c r="BB1195">
        <f t="shared" ref="BB1195:BD1195" si="1757">BB1194</f>
        <v>18987</v>
      </c>
      <c r="BC1195" t="str">
        <f t="shared" si="1757"/>
        <v>Velodrome</v>
      </c>
      <c r="BD1195" t="str">
        <f t="shared" si="1757"/>
        <v>Outlaws</v>
      </c>
      <c r="BE1195" t="s">
        <v>9</v>
      </c>
      <c r="BF1195" t="s">
        <v>173</v>
      </c>
      <c r="BI1195" cm="1">
        <f t="array" aca="1" ref="BI1195" ca="1">IFERROR(_xlfn._xlws.FILTER(shifts!A:A,(shifts!B:B=events!AD1195)*(shifts!AG:AG&gt;=events!BK1195)*(shifts!AH:AH&lt;=events!BL1195)),BI1194)</f>
        <v>44</v>
      </c>
      <c r="BJ1195" s="15">
        <f t="shared" si="1709"/>
        <v>0</v>
      </c>
      <c r="BK1195">
        <f t="shared" si="1710"/>
        <v>1007</v>
      </c>
      <c r="BL1195">
        <f t="shared" si="1711"/>
        <v>1007</v>
      </c>
      <c r="BM1195" s="15">
        <f>SUMIFS(BJ$2:BJ1195,K$2:K1195,"=Intermission")+SUMIFS(BJ$2:BJ1195,K$2:K1195,"=Timeout")</f>
        <v>67</v>
      </c>
      <c r="BN1195">
        <f t="shared" si="1712"/>
        <v>1147</v>
      </c>
      <c r="BO1195" s="19">
        <f t="shared" si="1713"/>
        <v>1220</v>
      </c>
      <c r="BP1195">
        <f t="shared" si="1714"/>
        <v>1215</v>
      </c>
      <c r="BQ1195" s="17">
        <f t="shared" si="1715"/>
        <v>1220</v>
      </c>
      <c r="BR1195" t="str">
        <f t="shared" si="1716"/>
        <v>event_team_player_2</v>
      </c>
      <c r="BS1195">
        <f>COUNTIFS(S$3:S1195,"="&amp;S1195,AI$3:AI1195,"="&amp;AI1195)</f>
        <v>2</v>
      </c>
      <c r="BT1195" t="str">
        <f>IFERROR(VLOOKUP(BB1195&amp;BU1195&amp;X1195,game_rosters!U:W,3,FALSE),"")</f>
        <v>P100031</v>
      </c>
      <c r="BU1195" t="str">
        <f t="shared" si="1717"/>
        <v>Outlaws</v>
      </c>
    </row>
    <row r="1196" spans="1:73" x14ac:dyDescent="0.2">
      <c r="A1196" t="str">
        <f t="shared" si="1692"/>
        <v/>
      </c>
      <c r="I1196" s="44">
        <v>84</v>
      </c>
      <c r="O1196" t="s">
        <v>602</v>
      </c>
      <c r="R1196" s="51">
        <v>1</v>
      </c>
      <c r="S1196">
        <v>631</v>
      </c>
      <c r="T1196">
        <v>104</v>
      </c>
      <c r="X1196">
        <v>84</v>
      </c>
      <c r="AA1196">
        <f t="shared" si="1741"/>
        <v>1631</v>
      </c>
      <c r="AB1196">
        <f t="shared" si="1742"/>
        <v>9104</v>
      </c>
      <c r="AC1196">
        <f t="shared" si="1688"/>
        <v>9104</v>
      </c>
      <c r="AD1196" s="6">
        <v>2</v>
      </c>
      <c r="AE1196" t="s">
        <v>917</v>
      </c>
      <c r="AF1196" t="s">
        <v>930</v>
      </c>
      <c r="AG1196" t="s">
        <v>756</v>
      </c>
      <c r="AH1196" t="s">
        <v>756</v>
      </c>
      <c r="AI1196" t="str">
        <f t="shared" si="1693"/>
        <v>o</v>
      </c>
      <c r="AJ1196" t="str">
        <f t="shared" si="1694"/>
        <v/>
      </c>
      <c r="AK1196" t="str">
        <f t="shared" si="1695"/>
        <v/>
      </c>
      <c r="AL1196" t="str">
        <f t="shared" si="1696"/>
        <v/>
      </c>
      <c r="AM1196" t="str">
        <f t="shared" si="1697"/>
        <v/>
      </c>
      <c r="AN1196" t="str">
        <f t="shared" si="1698"/>
        <v>Away</v>
      </c>
      <c r="AO1196" t="str">
        <f t="shared" si="1699"/>
        <v>a</v>
      </c>
      <c r="AP1196" t="str">
        <f t="shared" si="1700"/>
        <v/>
      </c>
      <c r="AQ1196" t="str">
        <f t="shared" si="1701"/>
        <v/>
      </c>
      <c r="AR1196" t="str">
        <f t="shared" si="1702"/>
        <v>Away</v>
      </c>
      <c r="AS1196" t="str">
        <f t="shared" si="1703"/>
        <v>a</v>
      </c>
      <c r="AT1196" t="str">
        <f t="shared" si="1704"/>
        <v>Defensive</v>
      </c>
      <c r="AU1196" t="str">
        <f t="shared" si="1705"/>
        <v/>
      </c>
      <c r="AV1196" t="str">
        <f t="shared" si="1706"/>
        <v/>
      </c>
      <c r="AW1196" t="str" cm="1">
        <f t="array" ref="AW1196">IFERROR(IF(O1196&lt;&gt;"",O1196,IF(OR($S1196="",$T1196=""),"",IF(O1196&lt;&gt;"",O1196,IF($T1196&lt;&gt;"",_xlfn._xlws.FILTER(O:O,($BU:$BU=$BU1196)*($I:$I=$I1196)*($T:$T=$T1196)*($S:$S=_xlfn.MINIFS($S:$S,$T:$T,"="&amp;$T1196)),"")))))&amp;"",IF(O1196="","",""))&amp;""</f>
        <v>Defensive_PlayPossession-StickCheck</v>
      </c>
      <c r="AX1196" t="str" cm="1">
        <f t="array" ref="AX1196">IFERROR(IF(P1196&lt;&gt;"",P1196,IF(OR($S1196="",$T1196=""),"",IF($T1196&lt;&gt;"",_xlfn._xlws.FILTER(P:P,($BU:$BU=$BU1196)*($I:$I=$I1196)*($T:$T=$T1196)*($S:$S=_xlfn.MINIFS($S:$S,$T:$T,"="&amp;$T1196)),""))))&amp;"",IF(P1196="","",""))&amp;""</f>
        <v/>
      </c>
      <c r="AY1196" t="str" cm="1">
        <f t="array" ref="AY1196">IFERROR(IF(Q1196&lt;&gt;"",Q1196,IF(OR($S1196="",$T1196=""),"",IF($T1196&lt;&gt;"",_xlfn._xlws.FILTER(Q:Q,($BU:$BU=$BU1196)*($I:$I=$I1196)*($T:$T=$T1196)*($S:$S=_xlfn.MINIFS($S:$S,$T:$T,"="&amp;$T1196)),""))))&amp;"",IF(Q1196="","",""))&amp;""</f>
        <v/>
      </c>
      <c r="AZ1196" t="str" cm="1">
        <f t="array" ref="AZ1196">IFERROR(IF(R1196&lt;&gt;"",R1196,IF(OR($S1196="",$T1196=""),"",IF($T1196&lt;&gt;"",_xlfn._xlws.FILTER(R:R,($BU:$BU=$BU1196)*($I:$I=$I1196)*($T:$T=$T1196)*($S:$S=_xlfn.MINIFS($S:$S,$T:$T,"="&amp;$T1196)),""))))&amp;"",IF(R1196="","",""))&amp;""</f>
        <v>1</v>
      </c>
      <c r="BA1196" s="6">
        <f t="shared" si="1707"/>
        <v>107</v>
      </c>
      <c r="BB1196">
        <f t="shared" ref="BB1196:BD1196" si="1758">BB1195</f>
        <v>18987</v>
      </c>
      <c r="BC1196" t="str">
        <f t="shared" si="1758"/>
        <v>Velodrome</v>
      </c>
      <c r="BD1196" t="str">
        <f t="shared" si="1758"/>
        <v>Outlaws</v>
      </c>
      <c r="BE1196" t="s">
        <v>9</v>
      </c>
      <c r="BF1196" t="s">
        <v>173</v>
      </c>
      <c r="BI1196" cm="1">
        <f t="array" aca="1" ref="BI1196" ca="1">IFERROR(_xlfn._xlws.FILTER(shifts!A:A,(shifts!B:B=events!AD1196)*(shifts!AG:AG&gt;=events!BK1196)*(shifts!AH:AH&lt;=events!BL1196)),BI1195)</f>
        <v>44</v>
      </c>
      <c r="BJ1196" s="15">
        <f t="shared" si="1709"/>
        <v>0</v>
      </c>
      <c r="BK1196">
        <f t="shared" si="1710"/>
        <v>1007</v>
      </c>
      <c r="BL1196">
        <f t="shared" si="1711"/>
        <v>1007</v>
      </c>
      <c r="BM1196" s="15">
        <f>SUMIFS(BJ$2:BJ1196,K$2:K1196,"=Intermission")+SUMIFS(BJ$2:BJ1196,K$2:K1196,"=Timeout")</f>
        <v>67</v>
      </c>
      <c r="BN1196">
        <f t="shared" si="1712"/>
        <v>1147</v>
      </c>
      <c r="BO1196" s="19">
        <f t="shared" si="1713"/>
        <v>1220</v>
      </c>
      <c r="BP1196">
        <f t="shared" si="1714"/>
        <v>1215</v>
      </c>
      <c r="BQ1196" s="17">
        <f t="shared" si="1715"/>
        <v>1220</v>
      </c>
      <c r="BR1196" t="str">
        <f t="shared" si="1716"/>
        <v>opp_team_player_1</v>
      </c>
      <c r="BS1196">
        <f>COUNTIFS(S$3:S1196,"="&amp;S1196,AI$3:AI1196,"="&amp;AI1196)</f>
        <v>1</v>
      </c>
      <c r="BT1196" t="str">
        <f>IFERROR(VLOOKUP(BB1196&amp;BU1196&amp;X1196,game_rosters!U:W,3,FALSE),"")</f>
        <v>P100198</v>
      </c>
      <c r="BU1196" t="str">
        <f t="shared" si="1717"/>
        <v>Velodrome</v>
      </c>
    </row>
    <row r="1197" spans="1:73" x14ac:dyDescent="0.2">
      <c r="A1197" t="str">
        <f t="shared" si="1692"/>
        <v/>
      </c>
      <c r="I1197" s="44">
        <v>91</v>
      </c>
      <c r="O1197" t="s">
        <v>606</v>
      </c>
      <c r="Q1197" t="s">
        <v>595</v>
      </c>
      <c r="S1197">
        <v>631</v>
      </c>
      <c r="T1197" t="s">
        <v>756</v>
      </c>
      <c r="X1197">
        <v>91</v>
      </c>
      <c r="AA1197">
        <f t="shared" si="1741"/>
        <v>1631</v>
      </c>
      <c r="AB1197" t="str">
        <f t="shared" si="1742"/>
        <v/>
      </c>
      <c r="AC1197">
        <f t="shared" si="1688"/>
        <v>1631</v>
      </c>
      <c r="AD1197" s="6">
        <v>2</v>
      </c>
      <c r="AE1197" t="s">
        <v>917</v>
      </c>
      <c r="AF1197" t="s">
        <v>930</v>
      </c>
      <c r="AG1197" t="s">
        <v>756</v>
      </c>
      <c r="AH1197" t="s">
        <v>756</v>
      </c>
      <c r="AI1197" t="str">
        <f t="shared" si="1693"/>
        <v>o</v>
      </c>
      <c r="AJ1197" t="str">
        <f t="shared" si="1694"/>
        <v/>
      </c>
      <c r="AK1197" t="str">
        <f t="shared" si="1695"/>
        <v/>
      </c>
      <c r="AL1197" t="str">
        <f t="shared" si="1696"/>
        <v/>
      </c>
      <c r="AM1197" t="str">
        <f t="shared" si="1697"/>
        <v/>
      </c>
      <c r="AN1197" t="str">
        <f t="shared" si="1698"/>
        <v/>
      </c>
      <c r="AO1197" t="str">
        <f t="shared" si="1699"/>
        <v/>
      </c>
      <c r="AP1197" t="str">
        <f t="shared" si="1700"/>
        <v/>
      </c>
      <c r="AQ1197" t="str">
        <f t="shared" si="1701"/>
        <v/>
      </c>
      <c r="AR1197" t="str">
        <f t="shared" si="1702"/>
        <v/>
      </c>
      <c r="AS1197" t="str">
        <f t="shared" si="1703"/>
        <v/>
      </c>
      <c r="AT1197" t="str">
        <f t="shared" si="1704"/>
        <v>Defensive</v>
      </c>
      <c r="AU1197" t="str">
        <f t="shared" si="1705"/>
        <v/>
      </c>
      <c r="AV1197" t="str">
        <f t="shared" si="1706"/>
        <v/>
      </c>
      <c r="AW1197" t="str" cm="1">
        <f t="array" ref="AW1197">IFERROR(IF(O1197&lt;&gt;"",O1197,IF(OR($S1197="",$T1197=""),"",IF(O1197&lt;&gt;"",O1197,IF($T1197&lt;&gt;"",_xlfn._xlws.FILTER(O:O,($BU:$BU=$BU1197)*($I:$I=$I1197)*($T:$T=$T1197)*($S:$S=_xlfn.MINIFS($S:$S,$T:$T,"="&amp;$T1197)),"")))))&amp;"",IF(O1197="","",""))&amp;""</f>
        <v>Defensive_PlayPass-PassIntercepted</v>
      </c>
      <c r="AX1197" t="str" cm="1">
        <f t="array" ref="AX1197">IFERROR(IF(P1197&lt;&gt;"",P1197,IF(OR($S1197="",$T1197=""),"",IF($T1197&lt;&gt;"",_xlfn._xlws.FILTER(P:P,($BU:$BU=$BU1197)*($I:$I=$I1197)*($T:$T=$T1197)*($S:$S=_xlfn.MINIFS($S:$S,$T:$T,"="&amp;$T1197)),""))))&amp;"",IF(P1197="","",""))&amp;""</f>
        <v/>
      </c>
      <c r="AY1197" t="str" cm="1">
        <f t="array" ref="AY1197">IFERROR(IF(Q1197&lt;&gt;"",Q1197,IF(OR($S1197="",$T1197=""),"",IF($T1197&lt;&gt;"",_xlfn._xlws.FILTER(Q:Q,($BU:$BU=$BU1197)*($I:$I=$I1197)*($T:$T=$T1197)*($S:$S=_xlfn.MINIFS($S:$S,$T:$T,"="&amp;$T1197)),""))))&amp;"",IF(Q1197="","",""))&amp;""</f>
        <v>s</v>
      </c>
      <c r="AZ1197" t="str" cm="1">
        <f t="array" ref="AZ1197">IFERROR(IF(R1197&lt;&gt;"",R1197,IF(OR($S1197="",$T1197=""),"",IF($T1197&lt;&gt;"",_xlfn._xlws.FILTER(R:R,($BU:$BU=$BU1197)*($I:$I=$I1197)*($T:$T=$T1197)*($S:$S=_xlfn.MINIFS($S:$S,$T:$T,"="&amp;$T1197)),""))))&amp;"",IF(R1197="","",""))&amp;""</f>
        <v/>
      </c>
      <c r="BA1197" s="6">
        <f t="shared" si="1707"/>
        <v>107</v>
      </c>
      <c r="BB1197">
        <f t="shared" ref="BB1197:BD1197" si="1759">BB1196</f>
        <v>18987</v>
      </c>
      <c r="BC1197" t="str">
        <f t="shared" si="1759"/>
        <v>Velodrome</v>
      </c>
      <c r="BD1197" t="str">
        <f t="shared" si="1759"/>
        <v>Outlaws</v>
      </c>
      <c r="BE1197" t="s">
        <v>9</v>
      </c>
      <c r="BF1197" t="s">
        <v>173</v>
      </c>
      <c r="BI1197" cm="1">
        <f t="array" aca="1" ref="BI1197" ca="1">IFERROR(_xlfn._xlws.FILTER(shifts!A:A,(shifts!B:B=events!AD1197)*(shifts!AG:AG&gt;=events!BK1197)*(shifts!AH:AH&lt;=events!BL1197)),BI1196)</f>
        <v>44</v>
      </c>
      <c r="BJ1197" s="15">
        <f t="shared" si="1709"/>
        <v>0</v>
      </c>
      <c r="BK1197">
        <f t="shared" si="1710"/>
        <v>1007</v>
      </c>
      <c r="BL1197">
        <f t="shared" si="1711"/>
        <v>1007</v>
      </c>
      <c r="BM1197" s="15">
        <f>SUMIFS(BJ$2:BJ1197,K$2:K1197,"=Intermission")+SUMIFS(BJ$2:BJ1197,K$2:K1197,"=Timeout")</f>
        <v>67</v>
      </c>
      <c r="BN1197">
        <f t="shared" si="1712"/>
        <v>1147</v>
      </c>
      <c r="BO1197" s="19">
        <f t="shared" si="1713"/>
        <v>1220</v>
      </c>
      <c r="BP1197">
        <f t="shared" si="1714"/>
        <v>1215</v>
      </c>
      <c r="BQ1197" s="17">
        <f t="shared" si="1715"/>
        <v>1220</v>
      </c>
      <c r="BR1197" t="str">
        <f t="shared" si="1716"/>
        <v>opp_team_player_2</v>
      </c>
      <c r="BS1197">
        <f>COUNTIFS(S$3:S1197,"="&amp;S1197,AI$3:AI1197,"="&amp;AI1197)</f>
        <v>2</v>
      </c>
      <c r="BT1197" t="str">
        <f>IFERROR(VLOOKUP(BB1197&amp;BU1197&amp;X1197,game_rosters!U:W,3,FALSE),"")</f>
        <v>P100002</v>
      </c>
      <c r="BU1197" t="s">
        <v>521</v>
      </c>
    </row>
    <row r="1198" spans="1:73" x14ac:dyDescent="0.2">
      <c r="A1198">
        <f t="shared" si="1692"/>
        <v>1</v>
      </c>
      <c r="I1198" s="44">
        <v>70</v>
      </c>
      <c r="K1198" t="s">
        <v>13</v>
      </c>
      <c r="L1198" t="s">
        <v>586</v>
      </c>
      <c r="N1198" t="s">
        <v>594</v>
      </c>
      <c r="O1198" t="s">
        <v>600</v>
      </c>
      <c r="Q1198" t="s">
        <v>594</v>
      </c>
      <c r="R1198" s="51">
        <v>1</v>
      </c>
      <c r="S1198">
        <v>632</v>
      </c>
      <c r="T1198" t="s">
        <v>756</v>
      </c>
      <c r="W1198" t="s">
        <v>735</v>
      </c>
      <c r="X1198">
        <v>70</v>
      </c>
      <c r="Z1198">
        <v>1</v>
      </c>
      <c r="AA1198">
        <f t="shared" si="1741"/>
        <v>1632</v>
      </c>
      <c r="AB1198" t="str">
        <f t="shared" si="1742"/>
        <v/>
      </c>
      <c r="AC1198">
        <f t="shared" si="1688"/>
        <v>1632</v>
      </c>
      <c r="AD1198" s="6">
        <v>2</v>
      </c>
      <c r="AE1198" t="s">
        <v>917</v>
      </c>
      <c r="AF1198" t="s">
        <v>930</v>
      </c>
      <c r="AG1198" t="s">
        <v>756</v>
      </c>
      <c r="AH1198" t="s">
        <v>756</v>
      </c>
      <c r="AI1198" t="str">
        <f t="shared" si="1693"/>
        <v>e</v>
      </c>
      <c r="AJ1198" t="str">
        <f t="shared" si="1694"/>
        <v/>
      </c>
      <c r="AK1198" t="str">
        <f t="shared" si="1695"/>
        <v/>
      </c>
      <c r="AL1198" t="str">
        <f t="shared" si="1696"/>
        <v/>
      </c>
      <c r="AM1198" t="str">
        <f t="shared" si="1697"/>
        <v/>
      </c>
      <c r="AN1198" t="str">
        <f t="shared" si="1698"/>
        <v>Home</v>
      </c>
      <c r="AO1198" t="str">
        <f t="shared" si="1699"/>
        <v>h</v>
      </c>
      <c r="AP1198" t="str">
        <f t="shared" si="1700"/>
        <v/>
      </c>
      <c r="AQ1198" t="str">
        <f t="shared" si="1701"/>
        <v/>
      </c>
      <c r="AR1198" t="str">
        <f t="shared" si="1702"/>
        <v>Home</v>
      </c>
      <c r="AS1198" t="str">
        <f t="shared" si="1703"/>
        <v>h</v>
      </c>
      <c r="AT1198" t="str">
        <f t="shared" si="1704"/>
        <v>Offensive</v>
      </c>
      <c r="AU1198" t="str">
        <f t="shared" si="1705"/>
        <v/>
      </c>
      <c r="AV1198" t="str">
        <f t="shared" si="1706"/>
        <v/>
      </c>
      <c r="AW1198" t="str" cm="1">
        <f t="array" ref="AW1198">IFERROR(IF(O1198&lt;&gt;"",O1198,IF(OR($S1198="",$T1198=""),"",IF(O1198&lt;&gt;"",O1198,IF($T1198&lt;&gt;"",_xlfn._xlws.FILTER(O:O,($BU:$BU=$BU1198)*($I:$I=$I1198)*($T:$T=$T1198)*($S:$S=_xlfn.MINIFS($S:$S,$T:$T,"="&amp;$T1198)),"")))))&amp;"",IF(O1198="","",""))&amp;""</f>
        <v>OffensivePlay_Zone-PuckRetreivalTurnover</v>
      </c>
      <c r="AX1198" t="str" cm="1">
        <f t="array" ref="AX1198">IFERROR(IF(P1198&lt;&gt;"",P1198,IF(OR($S1198="",$T1198=""),"",IF($T1198&lt;&gt;"",_xlfn._xlws.FILTER(P:P,($BU:$BU=$BU1198)*($I:$I=$I1198)*($T:$T=$T1198)*($S:$S=_xlfn.MINIFS($S:$S,$T:$T,"="&amp;$T1198)),""))))&amp;"",IF(P1198="","",""))&amp;""</f>
        <v/>
      </c>
      <c r="AY1198" t="str" cm="1">
        <f t="array" ref="AY1198">IFERROR(IF(Q1198&lt;&gt;"",Q1198,IF(OR($S1198="",$T1198=""),"",IF($T1198&lt;&gt;"",_xlfn._xlws.FILTER(Q:Q,($BU:$BU=$BU1198)*($I:$I=$I1198)*($T:$T=$T1198)*($S:$S=_xlfn.MINIFS($S:$S,$T:$T,"="&amp;$T1198)),""))))&amp;"",IF(Q1198="","",""))&amp;""</f>
        <v>u</v>
      </c>
      <c r="AZ1198" t="str" cm="1">
        <f t="array" ref="AZ1198">IFERROR(IF(R1198&lt;&gt;"",R1198,IF(OR($S1198="",$T1198=""),"",IF($T1198&lt;&gt;"",_xlfn._xlws.FILTER(R:R,($BU:$BU=$BU1198)*($I:$I=$I1198)*($T:$T=$T1198)*($S:$S=_xlfn.MINIFS($S:$S,$T:$T,"="&amp;$T1198)),""))))&amp;"",IF(R1198="","",""))&amp;""</f>
        <v>1</v>
      </c>
      <c r="BA1198" s="6">
        <f t="shared" si="1707"/>
        <v>107</v>
      </c>
      <c r="BB1198">
        <f t="shared" ref="BB1198:BD1198" si="1760">BB1197</f>
        <v>18987</v>
      </c>
      <c r="BC1198" t="str">
        <f t="shared" si="1760"/>
        <v>Velodrome</v>
      </c>
      <c r="BD1198" t="str">
        <f t="shared" si="1760"/>
        <v>Outlaws</v>
      </c>
      <c r="BE1198" t="s">
        <v>13</v>
      </c>
      <c r="BF1198" t="s">
        <v>586</v>
      </c>
      <c r="BI1198" cm="1">
        <f t="array" aca="1" ref="BI1198" ca="1">IFERROR(_xlfn._xlws.FILTER(shifts!A:A,(shifts!B:B=events!AD1198)*(shifts!AG:AG&gt;=events!BK1198)*(shifts!AH:AH&lt;=events!BL1198)),BI1197)</f>
        <v>44</v>
      </c>
      <c r="BJ1198" s="15">
        <f t="shared" si="1709"/>
        <v>0</v>
      </c>
      <c r="BK1198">
        <f t="shared" si="1710"/>
        <v>1007</v>
      </c>
      <c r="BL1198">
        <f t="shared" si="1711"/>
        <v>1007</v>
      </c>
      <c r="BM1198" s="15">
        <f>SUMIFS(BJ$2:BJ1198,K$2:K1198,"=Intermission")+SUMIFS(BJ$2:BJ1198,K$2:K1198,"=Timeout")</f>
        <v>67</v>
      </c>
      <c r="BN1198">
        <f t="shared" si="1712"/>
        <v>1147</v>
      </c>
      <c r="BO1198" s="19">
        <f t="shared" si="1713"/>
        <v>1220</v>
      </c>
      <c r="BP1198">
        <f t="shared" si="1714"/>
        <v>1215</v>
      </c>
      <c r="BQ1198" s="17">
        <f t="shared" si="1715"/>
        <v>1220</v>
      </c>
      <c r="BR1198" t="str">
        <f t="shared" si="1716"/>
        <v>event_team_player_1</v>
      </c>
      <c r="BS1198">
        <f>COUNTIFS(S$3:S1198,"="&amp;S1198,AI$3:AI1198,"="&amp;AI1198)</f>
        <v>1</v>
      </c>
      <c r="BT1198" t="str">
        <f>IFERROR(VLOOKUP(BB1198&amp;BU1198&amp;X1198,game_rosters!U:W,3,FALSE),"")</f>
        <v>P100001</v>
      </c>
      <c r="BU1198" t="str">
        <f t="shared" si="1717"/>
        <v>Velodrome</v>
      </c>
    </row>
    <row r="1199" spans="1:73" x14ac:dyDescent="0.2">
      <c r="A1199" t="str">
        <f t="shared" si="1692"/>
        <v/>
      </c>
      <c r="I1199" s="44">
        <v>13</v>
      </c>
      <c r="O1199" t="s">
        <v>632</v>
      </c>
      <c r="Q1199" t="s">
        <v>594</v>
      </c>
      <c r="R1199" s="51">
        <v>1</v>
      </c>
      <c r="S1199">
        <v>632</v>
      </c>
      <c r="T1199" t="s">
        <v>756</v>
      </c>
      <c r="X1199">
        <v>13</v>
      </c>
      <c r="AA1199">
        <f t="shared" si="1741"/>
        <v>1632</v>
      </c>
      <c r="AB1199" t="str">
        <f t="shared" si="1742"/>
        <v/>
      </c>
      <c r="AC1199">
        <f t="shared" si="1688"/>
        <v>1632</v>
      </c>
      <c r="AD1199" s="6">
        <v>2</v>
      </c>
      <c r="AE1199" t="s">
        <v>917</v>
      </c>
      <c r="AF1199" t="s">
        <v>930</v>
      </c>
      <c r="AG1199" t="s">
        <v>756</v>
      </c>
      <c r="AH1199" t="s">
        <v>756</v>
      </c>
      <c r="AI1199" t="str">
        <f t="shared" si="1693"/>
        <v>o</v>
      </c>
      <c r="AJ1199" t="str">
        <f t="shared" si="1694"/>
        <v/>
      </c>
      <c r="AK1199" t="str">
        <f t="shared" si="1695"/>
        <v/>
      </c>
      <c r="AL1199" t="str">
        <f t="shared" si="1696"/>
        <v/>
      </c>
      <c r="AM1199" t="str">
        <f t="shared" si="1697"/>
        <v/>
      </c>
      <c r="AN1199" t="str">
        <f t="shared" si="1698"/>
        <v>Home</v>
      </c>
      <c r="AO1199" t="str">
        <f t="shared" si="1699"/>
        <v>h</v>
      </c>
      <c r="AP1199" t="str">
        <f t="shared" si="1700"/>
        <v/>
      </c>
      <c r="AQ1199" t="str">
        <f t="shared" si="1701"/>
        <v/>
      </c>
      <c r="AR1199" t="str">
        <f t="shared" si="1702"/>
        <v>Home</v>
      </c>
      <c r="AS1199" t="str">
        <f t="shared" si="1703"/>
        <v>h</v>
      </c>
      <c r="AT1199" t="str">
        <f t="shared" si="1704"/>
        <v>Defensive</v>
      </c>
      <c r="AU1199" t="str">
        <f t="shared" si="1705"/>
        <v/>
      </c>
      <c r="AV1199" t="str">
        <f t="shared" si="1706"/>
        <v/>
      </c>
      <c r="AW1199" t="str" cm="1">
        <f t="array" ref="AW1199">IFERROR(IF(O1199&lt;&gt;"",O1199,IF(OR($S1199="",$T1199=""),"",IF(O1199&lt;&gt;"",O1199,IF($T1199&lt;&gt;"",_xlfn._xlws.FILTER(O:O,($BU:$BU=$BU1199)*($I:$I=$I1199)*($T:$T=$T1199)*($S:$S=_xlfn.MINIFS($S:$S,$T:$T,"="&amp;$T1199)),"")))))&amp;"",IF(O1199="","",""))&amp;""</f>
        <v>Defensive_PlayZone-PuckRecoveryTurnover</v>
      </c>
      <c r="AX1199" t="str" cm="1">
        <f t="array" ref="AX1199">IFERROR(IF(P1199&lt;&gt;"",P1199,IF(OR($S1199="",$T1199=""),"",IF($T1199&lt;&gt;"",_xlfn._xlws.FILTER(P:P,($BU:$BU=$BU1199)*($I:$I=$I1199)*($T:$T=$T1199)*($S:$S=_xlfn.MINIFS($S:$S,$T:$T,"="&amp;$T1199)),""))))&amp;"",IF(P1199="","",""))&amp;""</f>
        <v/>
      </c>
      <c r="AY1199" t="str" cm="1">
        <f t="array" ref="AY1199">IFERROR(IF(Q1199&lt;&gt;"",Q1199,IF(OR($S1199="",$T1199=""),"",IF($T1199&lt;&gt;"",_xlfn._xlws.FILTER(Q:Q,($BU:$BU=$BU1199)*($I:$I=$I1199)*($T:$T=$T1199)*($S:$S=_xlfn.MINIFS($S:$S,$T:$T,"="&amp;$T1199)),""))))&amp;"",IF(Q1199="","",""))&amp;""</f>
        <v>u</v>
      </c>
      <c r="AZ1199" t="str" cm="1">
        <f t="array" ref="AZ1199">IFERROR(IF(R1199&lt;&gt;"",R1199,IF(OR($S1199="",$T1199=""),"",IF($T1199&lt;&gt;"",_xlfn._xlws.FILTER(R:R,($BU:$BU=$BU1199)*($I:$I=$I1199)*($T:$T=$T1199)*($S:$S=_xlfn.MINIFS($S:$S,$T:$T,"="&amp;$T1199)),""))))&amp;"",IF(R1199="","",""))&amp;""</f>
        <v>1</v>
      </c>
      <c r="BA1199" s="6">
        <f t="shared" si="1707"/>
        <v>107</v>
      </c>
      <c r="BB1199">
        <f t="shared" ref="BB1199:BD1199" si="1761">BB1198</f>
        <v>18987</v>
      </c>
      <c r="BC1199" t="str">
        <f t="shared" si="1761"/>
        <v>Velodrome</v>
      </c>
      <c r="BD1199" t="str">
        <f t="shared" si="1761"/>
        <v>Outlaws</v>
      </c>
      <c r="BE1199" t="s">
        <v>13</v>
      </c>
      <c r="BF1199" t="s">
        <v>586</v>
      </c>
      <c r="BI1199" cm="1">
        <f t="array" aca="1" ref="BI1199" ca="1">IFERROR(_xlfn._xlws.FILTER(shifts!A:A,(shifts!B:B=events!AD1199)*(shifts!AG:AG&gt;=events!BK1199)*(shifts!AH:AH&lt;=events!BL1199)),BI1198)</f>
        <v>44</v>
      </c>
      <c r="BJ1199" s="15">
        <f t="shared" si="1709"/>
        <v>0</v>
      </c>
      <c r="BK1199">
        <f t="shared" si="1710"/>
        <v>1007</v>
      </c>
      <c r="BL1199">
        <f t="shared" si="1711"/>
        <v>1007</v>
      </c>
      <c r="BM1199" s="15">
        <f>SUMIFS(BJ$2:BJ1199,K$2:K1199,"=Intermission")+SUMIFS(BJ$2:BJ1199,K$2:K1199,"=Timeout")</f>
        <v>67</v>
      </c>
      <c r="BN1199">
        <f t="shared" si="1712"/>
        <v>1147</v>
      </c>
      <c r="BO1199" s="19">
        <f t="shared" si="1713"/>
        <v>1220</v>
      </c>
      <c r="BP1199">
        <f t="shared" si="1714"/>
        <v>1215</v>
      </c>
      <c r="BQ1199" s="17">
        <f t="shared" si="1715"/>
        <v>1220</v>
      </c>
      <c r="BR1199" t="str">
        <f t="shared" si="1716"/>
        <v>opp_team_player_1</v>
      </c>
      <c r="BS1199">
        <f>COUNTIFS(S$3:S1199,"="&amp;S1199,AI$3:AI1199,"="&amp;AI1199)</f>
        <v>1</v>
      </c>
      <c r="BT1199" t="str">
        <f>IFERROR(VLOOKUP(BB1199&amp;BU1199&amp;X1199,game_rosters!U:W,3,FALSE),"")</f>
        <v>P100031</v>
      </c>
      <c r="BU1199" t="str">
        <f t="shared" si="1717"/>
        <v>Outlaws</v>
      </c>
    </row>
    <row r="1200" spans="1:73" x14ac:dyDescent="0.2">
      <c r="A1200">
        <f t="shared" si="1692"/>
        <v>1</v>
      </c>
      <c r="I1200" s="44">
        <v>70</v>
      </c>
      <c r="K1200" t="s">
        <v>7</v>
      </c>
      <c r="L1200" t="s">
        <v>182</v>
      </c>
      <c r="M1200" t="s">
        <v>67</v>
      </c>
      <c r="N1200" t="s">
        <v>594</v>
      </c>
      <c r="S1200">
        <v>633</v>
      </c>
      <c r="T1200">
        <v>105</v>
      </c>
      <c r="W1200" t="s">
        <v>735</v>
      </c>
      <c r="X1200">
        <v>70</v>
      </c>
      <c r="Z1200">
        <v>1</v>
      </c>
      <c r="AA1200">
        <f t="shared" si="1741"/>
        <v>1633</v>
      </c>
      <c r="AB1200">
        <f t="shared" si="1742"/>
        <v>9105</v>
      </c>
      <c r="AC1200">
        <f t="shared" si="1688"/>
        <v>9105</v>
      </c>
      <c r="AD1200" s="6">
        <v>2</v>
      </c>
      <c r="AE1200" t="s">
        <v>917</v>
      </c>
      <c r="AF1200" t="s">
        <v>737</v>
      </c>
      <c r="AG1200" t="s">
        <v>756</v>
      </c>
      <c r="AH1200" t="s">
        <v>756</v>
      </c>
      <c r="AI1200" t="str">
        <f t="shared" si="1693"/>
        <v>e</v>
      </c>
      <c r="AJ1200" t="str">
        <f t="shared" si="1694"/>
        <v/>
      </c>
      <c r="AK1200" t="str">
        <f t="shared" si="1695"/>
        <v/>
      </c>
      <c r="AL1200" t="str">
        <f t="shared" si="1696"/>
        <v/>
      </c>
      <c r="AM1200" t="str">
        <f t="shared" si="1697"/>
        <v/>
      </c>
      <c r="AN1200" t="str">
        <f t="shared" si="1698"/>
        <v>Home</v>
      </c>
      <c r="AO1200" t="str">
        <f t="shared" si="1699"/>
        <v>h</v>
      </c>
      <c r="AP1200" t="str">
        <f t="shared" si="1700"/>
        <v/>
      </c>
      <c r="AQ1200" t="str">
        <f t="shared" si="1701"/>
        <v/>
      </c>
      <c r="AR1200" t="str">
        <f t="shared" si="1702"/>
        <v>Home</v>
      </c>
      <c r="AS1200" t="str">
        <f t="shared" si="1703"/>
        <v>h</v>
      </c>
      <c r="AT1200" t="str">
        <f t="shared" si="1704"/>
        <v>Offensive</v>
      </c>
      <c r="AU1200" t="str">
        <f t="shared" si="1705"/>
        <v/>
      </c>
      <c r="AV1200" t="str">
        <f t="shared" si="1706"/>
        <v/>
      </c>
      <c r="AW1200" t="str" cm="1">
        <f t="array" ref="AW1200">IFERROR(IF(O1200&lt;&gt;"",O1200,IF(OR($S1200="",$T1200=""),"",IF(O1200&lt;&gt;"",O1200,IF($T1200&lt;&gt;"",_xlfn._xlws.FILTER(O:O,($BU:$BU=$BU1200)*($I:$I=$I1200)*($T:$T=$T1200)*($S:$S=_xlfn.MINIFS($S:$S,$T:$T,"="&amp;$T1200)),"")))))&amp;"",IF(O1200="","",""))&amp;""</f>
        <v/>
      </c>
      <c r="AX1200" t="str" cm="1">
        <f t="array" ref="AX1200">IFERROR(IF(P1200&lt;&gt;"",P1200,IF(OR($S1200="",$T1200=""),"",IF($T1200&lt;&gt;"",_xlfn._xlws.FILTER(P:P,($BU:$BU=$BU1200)*($I:$I=$I1200)*($T:$T=$T1200)*($S:$S=_xlfn.MINIFS($S:$S,$T:$T,"="&amp;$T1200)),""))))&amp;"",IF(P1200="","",""))&amp;""</f>
        <v/>
      </c>
      <c r="AY1200" t="str" cm="1">
        <f t="array" ref="AY1200">IFERROR(IF(Q1200&lt;&gt;"",Q1200,IF(OR($S1200="",$T1200=""),"",IF($T1200&lt;&gt;"",_xlfn._xlws.FILTER(Q:Q,($BU:$BU=$BU1200)*($I:$I=$I1200)*($T:$T=$T1200)*($S:$S=_xlfn.MINIFS($S:$S,$T:$T,"="&amp;$T1200)),""))))&amp;"",IF(Q1200="","",""))&amp;""</f>
        <v/>
      </c>
      <c r="AZ1200" t="str" cm="1">
        <f t="array" ref="AZ1200">IFERROR(IF(R1200&lt;&gt;"",R1200,IF(OR($S1200="",$T1200=""),"",IF($T1200&lt;&gt;"",_xlfn._xlws.FILTER(R:R,($BU:$BU=$BU1200)*($I:$I=$I1200)*($T:$T=$T1200)*($S:$S=_xlfn.MINIFS($S:$S,$T:$T,"="&amp;$T1200)),""))))&amp;"",IF(R1200="","",""))&amp;""</f>
        <v/>
      </c>
      <c r="BA1200" s="6">
        <f t="shared" si="1707"/>
        <v>107</v>
      </c>
      <c r="BB1200">
        <f t="shared" ref="BB1200:BD1200" si="1762">BB1199</f>
        <v>18987</v>
      </c>
      <c r="BC1200" t="str">
        <f t="shared" si="1762"/>
        <v>Velodrome</v>
      </c>
      <c r="BD1200" t="str">
        <f t="shared" si="1762"/>
        <v>Outlaws</v>
      </c>
      <c r="BE1200" t="s">
        <v>7</v>
      </c>
      <c r="BF1200" t="s">
        <v>182</v>
      </c>
      <c r="BI1200" cm="1">
        <f t="array" aca="1" ref="BI1200" ca="1">IFERROR(_xlfn._xlws.FILTER(shifts!A:A,(shifts!B:B=events!AD1200)*(shifts!AG:AG&gt;=events!BK1200)*(shifts!AH:AH&lt;=events!BL1200)),BI1199)</f>
        <v>44</v>
      </c>
      <c r="BJ1200" s="15">
        <f t="shared" si="1709"/>
        <v>0</v>
      </c>
      <c r="BK1200">
        <f t="shared" si="1710"/>
        <v>1006</v>
      </c>
      <c r="BL1200">
        <f t="shared" si="1711"/>
        <v>1006</v>
      </c>
      <c r="BM1200" s="15">
        <f>SUMIFS(BJ$2:BJ1200,K$2:K1200,"=Intermission")+SUMIFS(BJ$2:BJ1200,K$2:K1200,"=Timeout")</f>
        <v>67</v>
      </c>
      <c r="BN1200">
        <f t="shared" si="1712"/>
        <v>1147</v>
      </c>
      <c r="BO1200" s="19">
        <f t="shared" si="1713"/>
        <v>1221</v>
      </c>
      <c r="BP1200">
        <f t="shared" si="1714"/>
        <v>1216</v>
      </c>
      <c r="BQ1200" s="17">
        <f t="shared" si="1715"/>
        <v>1221</v>
      </c>
      <c r="BR1200" t="str">
        <f t="shared" si="1716"/>
        <v>event_team_player_1</v>
      </c>
      <c r="BS1200">
        <f>COUNTIFS(S$3:S1200,"="&amp;S1200,AI$3:AI1200,"="&amp;AI1200)</f>
        <v>1</v>
      </c>
      <c r="BT1200" t="str">
        <f>IFERROR(VLOOKUP(BB1200&amp;BU1200&amp;X1200,game_rosters!U:W,3,FALSE),"")</f>
        <v>P100001</v>
      </c>
      <c r="BU1200" t="str">
        <f t="shared" si="1717"/>
        <v>Velodrome</v>
      </c>
    </row>
    <row r="1201" spans="1:73" x14ac:dyDescent="0.2">
      <c r="A1201" t="str">
        <f t="shared" si="1692"/>
        <v/>
      </c>
      <c r="I1201" s="44">
        <v>75</v>
      </c>
      <c r="S1201">
        <v>633</v>
      </c>
      <c r="T1201">
        <v>105</v>
      </c>
      <c r="X1201">
        <v>75</v>
      </c>
      <c r="Z1201">
        <v>1</v>
      </c>
      <c r="AA1201">
        <f t="shared" si="1741"/>
        <v>1633</v>
      </c>
      <c r="AB1201">
        <f t="shared" si="1742"/>
        <v>9105</v>
      </c>
      <c r="AC1201">
        <f t="shared" si="1688"/>
        <v>9105</v>
      </c>
      <c r="AD1201" s="6">
        <v>2</v>
      </c>
      <c r="AE1201" t="s">
        <v>917</v>
      </c>
      <c r="AF1201" t="s">
        <v>737</v>
      </c>
      <c r="AG1201" t="s">
        <v>756</v>
      </c>
      <c r="AH1201" t="s">
        <v>756</v>
      </c>
      <c r="AI1201" t="str">
        <f t="shared" si="1693"/>
        <v>e</v>
      </c>
      <c r="AJ1201" t="str">
        <f t="shared" si="1694"/>
        <v/>
      </c>
      <c r="AK1201" t="str">
        <f t="shared" si="1695"/>
        <v/>
      </c>
      <c r="AL1201" t="str">
        <f t="shared" si="1696"/>
        <v/>
      </c>
      <c r="AM1201" t="str">
        <f t="shared" si="1697"/>
        <v/>
      </c>
      <c r="AN1201" t="str">
        <f t="shared" si="1698"/>
        <v>Home</v>
      </c>
      <c r="AO1201" t="str">
        <f t="shared" si="1699"/>
        <v>h</v>
      </c>
      <c r="AP1201" t="str">
        <f t="shared" si="1700"/>
        <v/>
      </c>
      <c r="AQ1201" t="str">
        <f t="shared" si="1701"/>
        <v/>
      </c>
      <c r="AR1201" t="str">
        <f t="shared" si="1702"/>
        <v>Home</v>
      </c>
      <c r="AS1201" t="str">
        <f t="shared" si="1703"/>
        <v>h</v>
      </c>
      <c r="AT1201" t="str">
        <f t="shared" si="1704"/>
        <v>Offensive</v>
      </c>
      <c r="AU1201" t="str">
        <f t="shared" si="1705"/>
        <v/>
      </c>
      <c r="AV1201" t="str">
        <f t="shared" si="1706"/>
        <v/>
      </c>
      <c r="AW1201" t="str" cm="1">
        <f t="array" ref="AW1201">IFERROR(IF(O1201&lt;&gt;"",O1201,IF(OR($S1201="",$T1201=""),"",IF(O1201&lt;&gt;"",O1201,IF($T1201&lt;&gt;"",_xlfn._xlws.FILTER(O:O,($BU:$BU=$BU1201)*($I:$I=$I1201)*($T:$T=$T1201)*($S:$S=_xlfn.MINIFS($S:$S,$T:$T,"="&amp;$T1201)),"")))))&amp;"",IF(O1201="","",""))&amp;""</f>
        <v/>
      </c>
      <c r="AX1201" t="str" cm="1">
        <f t="array" ref="AX1201">IFERROR(IF(P1201&lt;&gt;"",P1201,IF(OR($S1201="",$T1201=""),"",IF($T1201&lt;&gt;"",_xlfn._xlws.FILTER(P:P,($BU:$BU=$BU1201)*($I:$I=$I1201)*($T:$T=$T1201)*($S:$S=_xlfn.MINIFS($S:$S,$T:$T,"="&amp;$T1201)),""))))&amp;"",IF(P1201="","",""))&amp;""</f>
        <v/>
      </c>
      <c r="AY1201" t="str" cm="1">
        <f t="array" ref="AY1201">IFERROR(IF(Q1201&lt;&gt;"",Q1201,IF(OR($S1201="",$T1201=""),"",IF($T1201&lt;&gt;"",_xlfn._xlws.FILTER(Q:Q,($BU:$BU=$BU1201)*($I:$I=$I1201)*($T:$T=$T1201)*($S:$S=_xlfn.MINIFS($S:$S,$T:$T,"="&amp;$T1201)),""))))&amp;"",IF(Q1201="","",""))&amp;""</f>
        <v/>
      </c>
      <c r="AZ1201" t="str" cm="1">
        <f t="array" ref="AZ1201">IFERROR(IF(R1201&lt;&gt;"",R1201,IF(OR($S1201="",$T1201=""),"",IF($T1201&lt;&gt;"",_xlfn._xlws.FILTER(R:R,($BU:$BU=$BU1201)*($I:$I=$I1201)*($T:$T=$T1201)*($S:$S=_xlfn.MINIFS($S:$S,$T:$T,"="&amp;$T1201)),""))))&amp;"",IF(R1201="","",""))&amp;""</f>
        <v/>
      </c>
      <c r="BA1201" s="6">
        <f t="shared" si="1707"/>
        <v>107</v>
      </c>
      <c r="BB1201">
        <f t="shared" ref="BB1201:BD1201" si="1763">BB1200</f>
        <v>18987</v>
      </c>
      <c r="BC1201" t="str">
        <f t="shared" si="1763"/>
        <v>Velodrome</v>
      </c>
      <c r="BD1201" t="str">
        <f t="shared" si="1763"/>
        <v>Outlaws</v>
      </c>
      <c r="BE1201" t="s">
        <v>7</v>
      </c>
      <c r="BF1201" t="s">
        <v>182</v>
      </c>
      <c r="BI1201" cm="1">
        <f t="array" aca="1" ref="BI1201" ca="1">IFERROR(_xlfn._xlws.FILTER(shifts!A:A,(shifts!B:B=events!AD1201)*(shifts!AG:AG&gt;=events!BK1201)*(shifts!AH:AH&lt;=events!BL1201)),BI1200)</f>
        <v>44</v>
      </c>
      <c r="BJ1201" s="15">
        <f t="shared" si="1709"/>
        <v>0</v>
      </c>
      <c r="BK1201">
        <f t="shared" si="1710"/>
        <v>1006</v>
      </c>
      <c r="BL1201">
        <f t="shared" si="1711"/>
        <v>1006</v>
      </c>
      <c r="BM1201" s="15">
        <f>SUMIFS(BJ$2:BJ1201,K$2:K1201,"=Intermission")+SUMIFS(BJ$2:BJ1201,K$2:K1201,"=Timeout")</f>
        <v>67</v>
      </c>
      <c r="BN1201">
        <f t="shared" si="1712"/>
        <v>1147</v>
      </c>
      <c r="BO1201" s="19">
        <f t="shared" si="1713"/>
        <v>1221</v>
      </c>
      <c r="BP1201">
        <f t="shared" si="1714"/>
        <v>1216</v>
      </c>
      <c r="BQ1201" s="17">
        <f t="shared" si="1715"/>
        <v>1221</v>
      </c>
      <c r="BR1201" t="str">
        <f t="shared" si="1716"/>
        <v>event_team_player_2</v>
      </c>
      <c r="BS1201">
        <f>COUNTIFS(S$3:S1201,"="&amp;S1201,AI$3:AI1201,"="&amp;AI1201)</f>
        <v>2</v>
      </c>
      <c r="BT1201" t="str">
        <f>IFERROR(VLOOKUP(BB1201&amp;BU1201&amp;X1201,game_rosters!U:W,3,FALSE),"")</f>
        <v>P100039</v>
      </c>
      <c r="BU1201" t="str">
        <f t="shared" si="1717"/>
        <v>Velodrome</v>
      </c>
    </row>
    <row r="1202" spans="1:73" x14ac:dyDescent="0.2">
      <c r="A1202">
        <f t="shared" si="1692"/>
        <v>1</v>
      </c>
      <c r="I1202" s="44">
        <v>70</v>
      </c>
      <c r="K1202" t="s">
        <v>9</v>
      </c>
      <c r="L1202" t="s">
        <v>173</v>
      </c>
      <c r="M1202" t="s">
        <v>74</v>
      </c>
      <c r="S1202">
        <v>634</v>
      </c>
      <c r="T1202">
        <v>105</v>
      </c>
      <c r="W1202" t="s">
        <v>735</v>
      </c>
      <c r="X1202">
        <v>70</v>
      </c>
      <c r="Z1202">
        <v>1</v>
      </c>
      <c r="AA1202">
        <f t="shared" si="1741"/>
        <v>1634</v>
      </c>
      <c r="AB1202">
        <f t="shared" si="1742"/>
        <v>9105</v>
      </c>
      <c r="AC1202">
        <f t="shared" si="1688"/>
        <v>9105</v>
      </c>
      <c r="AD1202" s="6">
        <v>2</v>
      </c>
      <c r="AE1202" t="s">
        <v>917</v>
      </c>
      <c r="AF1202" t="s">
        <v>737</v>
      </c>
      <c r="AG1202" t="s">
        <v>756</v>
      </c>
      <c r="AH1202" t="s">
        <v>756</v>
      </c>
      <c r="AI1202" t="str">
        <f t="shared" si="1693"/>
        <v>e</v>
      </c>
      <c r="AJ1202" t="str">
        <f t="shared" si="1694"/>
        <v/>
      </c>
      <c r="AK1202" t="str">
        <f t="shared" si="1695"/>
        <v/>
      </c>
      <c r="AL1202" t="str">
        <f t="shared" si="1696"/>
        <v/>
      </c>
      <c r="AM1202" t="str">
        <f t="shared" si="1697"/>
        <v/>
      </c>
      <c r="AN1202" t="str">
        <f t="shared" si="1698"/>
        <v>Home</v>
      </c>
      <c r="AO1202" t="str">
        <f t="shared" si="1699"/>
        <v>h</v>
      </c>
      <c r="AP1202" t="str">
        <f t="shared" si="1700"/>
        <v/>
      </c>
      <c r="AQ1202" t="str">
        <f t="shared" si="1701"/>
        <v/>
      </c>
      <c r="AR1202" t="str">
        <f t="shared" si="1702"/>
        <v>Home</v>
      </c>
      <c r="AS1202" t="str">
        <f t="shared" si="1703"/>
        <v>h</v>
      </c>
      <c r="AT1202" t="str">
        <f t="shared" si="1704"/>
        <v>Offensive</v>
      </c>
      <c r="AU1202" t="str">
        <f t="shared" si="1705"/>
        <v/>
      </c>
      <c r="AV1202" t="str">
        <f t="shared" si="1706"/>
        <v/>
      </c>
      <c r="AW1202" t="str" cm="1">
        <f t="array" ref="AW1202">IFERROR(IF(O1202&lt;&gt;"",O1202,IF(OR($S1202="",$T1202=""),"",IF(O1202&lt;&gt;"",O1202,IF($T1202&lt;&gt;"",_xlfn._xlws.FILTER(O:O,($BU:$BU=$BU1202)*($I:$I=$I1202)*($T:$T=$T1202)*($S:$S=_xlfn.MINIFS($S:$S,$T:$T,"="&amp;$T1202)),"")))))&amp;"",IF(O1202="","",""))&amp;""</f>
        <v/>
      </c>
      <c r="AX1202" t="str" cm="1">
        <f t="array" ref="AX1202">IFERROR(IF(P1202&lt;&gt;"",P1202,IF(OR($S1202="",$T1202=""),"",IF($T1202&lt;&gt;"",_xlfn._xlws.FILTER(P:P,($BU:$BU=$BU1202)*($I:$I=$I1202)*($T:$T=$T1202)*($S:$S=_xlfn.MINIFS($S:$S,$T:$T,"="&amp;$T1202)),""))))&amp;"",IF(P1202="","",""))&amp;""</f>
        <v/>
      </c>
      <c r="AY1202" t="str" cm="1">
        <f t="array" ref="AY1202">IFERROR(IF(Q1202&lt;&gt;"",Q1202,IF(OR($S1202="",$T1202=""),"",IF($T1202&lt;&gt;"",_xlfn._xlws.FILTER(Q:Q,($BU:$BU=$BU1202)*($I:$I=$I1202)*($T:$T=$T1202)*($S:$S=_xlfn.MINIFS($S:$S,$T:$T,"="&amp;$T1202)),""))))&amp;"",IF(Q1202="","",""))&amp;""</f>
        <v/>
      </c>
      <c r="AZ1202" t="str" cm="1">
        <f t="array" ref="AZ1202">IFERROR(IF(R1202&lt;&gt;"",R1202,IF(OR($S1202="",$T1202=""),"",IF($T1202&lt;&gt;"",_xlfn._xlws.FILTER(R:R,($BU:$BU=$BU1202)*($I:$I=$I1202)*($T:$T=$T1202)*($S:$S=_xlfn.MINIFS($S:$S,$T:$T,"="&amp;$T1202)),""))))&amp;"",IF(R1202="","",""))&amp;""</f>
        <v/>
      </c>
      <c r="BA1202" s="6">
        <f t="shared" si="1707"/>
        <v>107</v>
      </c>
      <c r="BB1202">
        <f t="shared" ref="BB1202:BD1202" si="1764">BB1201</f>
        <v>18987</v>
      </c>
      <c r="BC1202" t="str">
        <f t="shared" si="1764"/>
        <v>Velodrome</v>
      </c>
      <c r="BD1202" t="str">
        <f t="shared" si="1764"/>
        <v>Outlaws</v>
      </c>
      <c r="BE1202" t="s">
        <v>9</v>
      </c>
      <c r="BF1202" t="s">
        <v>173</v>
      </c>
      <c r="BI1202" cm="1">
        <f t="array" aca="1" ref="BI1202" ca="1">IFERROR(_xlfn._xlws.FILTER(shifts!A:A,(shifts!B:B=events!AD1202)*(shifts!AG:AG&gt;=events!BK1202)*(shifts!AH:AH&lt;=events!BL1202)),BI1201)</f>
        <v>44</v>
      </c>
      <c r="BJ1202" s="15">
        <f t="shared" si="1709"/>
        <v>0</v>
      </c>
      <c r="BK1202">
        <f t="shared" si="1710"/>
        <v>1006</v>
      </c>
      <c r="BL1202">
        <f t="shared" si="1711"/>
        <v>1006</v>
      </c>
      <c r="BM1202" s="15">
        <f>SUMIFS(BJ$2:BJ1202,K$2:K1202,"=Intermission")+SUMIFS(BJ$2:BJ1202,K$2:K1202,"=Timeout")</f>
        <v>67</v>
      </c>
      <c r="BN1202">
        <f t="shared" si="1712"/>
        <v>1147</v>
      </c>
      <c r="BO1202" s="19">
        <f t="shared" si="1713"/>
        <v>1221</v>
      </c>
      <c r="BP1202">
        <f t="shared" si="1714"/>
        <v>1216</v>
      </c>
      <c r="BQ1202" s="17">
        <f t="shared" si="1715"/>
        <v>1221</v>
      </c>
      <c r="BR1202" t="str">
        <f t="shared" si="1716"/>
        <v>event_team_player_1</v>
      </c>
      <c r="BS1202">
        <f>COUNTIFS(S$3:S1202,"="&amp;S1202,AI$3:AI1202,"="&amp;AI1202)</f>
        <v>1</v>
      </c>
      <c r="BT1202" t="str">
        <f>IFERROR(VLOOKUP(BB1202&amp;BU1202&amp;X1202,game_rosters!U:W,3,FALSE),"")</f>
        <v>P100001</v>
      </c>
      <c r="BU1202" t="str">
        <f t="shared" si="1717"/>
        <v>Velodrome</v>
      </c>
    </row>
    <row r="1203" spans="1:73" x14ac:dyDescent="0.2">
      <c r="A1203" t="str">
        <f t="shared" si="1692"/>
        <v/>
      </c>
      <c r="I1203" s="44">
        <v>75</v>
      </c>
      <c r="S1203">
        <v>634</v>
      </c>
      <c r="T1203">
        <v>105</v>
      </c>
      <c r="X1203">
        <v>75</v>
      </c>
      <c r="Z1203">
        <v>1</v>
      </c>
      <c r="AA1203">
        <f t="shared" si="1741"/>
        <v>1634</v>
      </c>
      <c r="AB1203">
        <f t="shared" si="1742"/>
        <v>9105</v>
      </c>
      <c r="AC1203">
        <f t="shared" si="1688"/>
        <v>9105</v>
      </c>
      <c r="AD1203" s="6">
        <v>2</v>
      </c>
      <c r="AE1203" t="s">
        <v>917</v>
      </c>
      <c r="AF1203" t="s">
        <v>737</v>
      </c>
      <c r="AG1203" t="s">
        <v>756</v>
      </c>
      <c r="AH1203" t="s">
        <v>756</v>
      </c>
      <c r="AI1203" t="str">
        <f t="shared" si="1693"/>
        <v>e</v>
      </c>
      <c r="AJ1203" t="str">
        <f t="shared" si="1694"/>
        <v/>
      </c>
      <c r="AK1203" t="str">
        <f t="shared" si="1695"/>
        <v/>
      </c>
      <c r="AL1203" t="str">
        <f t="shared" si="1696"/>
        <v/>
      </c>
      <c r="AM1203" t="str">
        <f t="shared" si="1697"/>
        <v/>
      </c>
      <c r="AN1203" t="str">
        <f t="shared" si="1698"/>
        <v>Home</v>
      </c>
      <c r="AO1203" t="str">
        <f t="shared" si="1699"/>
        <v>h</v>
      </c>
      <c r="AP1203" t="str">
        <f t="shared" si="1700"/>
        <v/>
      </c>
      <c r="AQ1203" t="str">
        <f t="shared" si="1701"/>
        <v/>
      </c>
      <c r="AR1203" t="str">
        <f t="shared" si="1702"/>
        <v>Home</v>
      </c>
      <c r="AS1203" t="str">
        <f t="shared" si="1703"/>
        <v>h</v>
      </c>
      <c r="AT1203" t="str">
        <f t="shared" si="1704"/>
        <v>Offensive</v>
      </c>
      <c r="AU1203" t="str">
        <f t="shared" si="1705"/>
        <v/>
      </c>
      <c r="AV1203" t="str">
        <f t="shared" si="1706"/>
        <v/>
      </c>
      <c r="AW1203" t="str" cm="1">
        <f t="array" ref="AW1203">IFERROR(IF(O1203&lt;&gt;"",O1203,IF(OR($S1203="",$T1203=""),"",IF(O1203&lt;&gt;"",O1203,IF($T1203&lt;&gt;"",_xlfn._xlws.FILTER(O:O,($BU:$BU=$BU1203)*($I:$I=$I1203)*($T:$T=$T1203)*($S:$S=_xlfn.MINIFS($S:$S,$T:$T,"="&amp;$T1203)),"")))))&amp;"",IF(O1203="","",""))&amp;""</f>
        <v/>
      </c>
      <c r="AX1203" t="str" cm="1">
        <f t="array" ref="AX1203">IFERROR(IF(P1203&lt;&gt;"",P1203,IF(OR($S1203="",$T1203=""),"",IF($T1203&lt;&gt;"",_xlfn._xlws.FILTER(P:P,($BU:$BU=$BU1203)*($I:$I=$I1203)*($T:$T=$T1203)*($S:$S=_xlfn.MINIFS($S:$S,$T:$T,"="&amp;$T1203)),""))))&amp;"",IF(P1203="","",""))&amp;""</f>
        <v/>
      </c>
      <c r="AY1203" t="str" cm="1">
        <f t="array" ref="AY1203">IFERROR(IF(Q1203&lt;&gt;"",Q1203,IF(OR($S1203="",$T1203=""),"",IF($T1203&lt;&gt;"",_xlfn._xlws.FILTER(Q:Q,($BU:$BU=$BU1203)*($I:$I=$I1203)*($T:$T=$T1203)*($S:$S=_xlfn.MINIFS($S:$S,$T:$T,"="&amp;$T1203)),""))))&amp;"",IF(Q1203="","",""))&amp;""</f>
        <v/>
      </c>
      <c r="AZ1203" t="str" cm="1">
        <f t="array" ref="AZ1203">IFERROR(IF(R1203&lt;&gt;"",R1203,IF(OR($S1203="",$T1203=""),"",IF($T1203&lt;&gt;"",_xlfn._xlws.FILTER(R:R,($BU:$BU=$BU1203)*($I:$I=$I1203)*($T:$T=$T1203)*($S:$S=_xlfn.MINIFS($S:$S,$T:$T,"="&amp;$T1203)),""))))&amp;"",IF(R1203="","",""))&amp;""</f>
        <v/>
      </c>
      <c r="BA1203" s="6">
        <f t="shared" si="1707"/>
        <v>107</v>
      </c>
      <c r="BB1203">
        <f t="shared" ref="BB1203:BD1203" si="1765">BB1202</f>
        <v>18987</v>
      </c>
      <c r="BC1203" t="str">
        <f t="shared" si="1765"/>
        <v>Velodrome</v>
      </c>
      <c r="BD1203" t="str">
        <f t="shared" si="1765"/>
        <v>Outlaws</v>
      </c>
      <c r="BE1203" t="s">
        <v>9</v>
      </c>
      <c r="BF1203" t="s">
        <v>173</v>
      </c>
      <c r="BI1203" cm="1">
        <f t="array" aca="1" ref="BI1203" ca="1">IFERROR(_xlfn._xlws.FILTER(shifts!A:A,(shifts!B:B=events!AD1203)*(shifts!AG:AG&gt;=events!BK1203)*(shifts!AH:AH&lt;=events!BL1203)),BI1202)</f>
        <v>44</v>
      </c>
      <c r="BJ1203" s="15">
        <f t="shared" si="1709"/>
        <v>0</v>
      </c>
      <c r="BK1203">
        <f t="shared" si="1710"/>
        <v>1006</v>
      </c>
      <c r="BL1203">
        <f t="shared" si="1711"/>
        <v>1006</v>
      </c>
      <c r="BM1203" s="15">
        <f>SUMIFS(BJ$2:BJ1203,K$2:K1203,"=Intermission")+SUMIFS(BJ$2:BJ1203,K$2:K1203,"=Timeout")</f>
        <v>67</v>
      </c>
      <c r="BN1203">
        <f t="shared" si="1712"/>
        <v>1147</v>
      </c>
      <c r="BO1203" s="19">
        <f t="shared" si="1713"/>
        <v>1221</v>
      </c>
      <c r="BP1203">
        <f t="shared" si="1714"/>
        <v>1216</v>
      </c>
      <c r="BQ1203" s="17">
        <f t="shared" si="1715"/>
        <v>1221</v>
      </c>
      <c r="BR1203" t="str">
        <f t="shared" si="1716"/>
        <v>event_team_player_2</v>
      </c>
      <c r="BS1203">
        <f>COUNTIFS(S$3:S1203,"="&amp;S1203,AI$3:AI1203,"="&amp;AI1203)</f>
        <v>2</v>
      </c>
      <c r="BT1203" t="str">
        <f>IFERROR(VLOOKUP(BB1203&amp;BU1203&amp;X1203,game_rosters!U:W,3,FALSE),"")</f>
        <v>P100039</v>
      </c>
      <c r="BU1203" t="str">
        <f t="shared" si="1717"/>
        <v>Velodrome</v>
      </c>
    </row>
    <row r="1204" spans="1:73" x14ac:dyDescent="0.2">
      <c r="A1204">
        <f t="shared" si="1692"/>
        <v>1</v>
      </c>
      <c r="I1204" s="44">
        <v>44</v>
      </c>
      <c r="K1204" t="s">
        <v>13</v>
      </c>
      <c r="L1204" t="s">
        <v>586</v>
      </c>
      <c r="N1204" t="s">
        <v>594</v>
      </c>
      <c r="O1204" t="s">
        <v>686</v>
      </c>
      <c r="Q1204" t="s">
        <v>594</v>
      </c>
      <c r="S1204">
        <v>635</v>
      </c>
      <c r="T1204">
        <v>106</v>
      </c>
      <c r="W1204" t="s">
        <v>731</v>
      </c>
      <c r="X1204">
        <v>44</v>
      </c>
      <c r="Z1204">
        <v>1</v>
      </c>
      <c r="AA1204">
        <f t="shared" si="1741"/>
        <v>1635</v>
      </c>
      <c r="AB1204">
        <f t="shared" si="1742"/>
        <v>9106</v>
      </c>
      <c r="AC1204">
        <f t="shared" si="1688"/>
        <v>9106</v>
      </c>
      <c r="AD1204" s="6">
        <v>2</v>
      </c>
      <c r="AE1204" t="s">
        <v>917</v>
      </c>
      <c r="AF1204" t="s">
        <v>919</v>
      </c>
      <c r="AG1204" t="s">
        <v>756</v>
      </c>
      <c r="AH1204" t="s">
        <v>756</v>
      </c>
      <c r="AI1204" t="str">
        <f t="shared" si="1693"/>
        <v>e</v>
      </c>
      <c r="AJ1204" t="str">
        <f t="shared" si="1694"/>
        <v/>
      </c>
      <c r="AK1204" t="str">
        <f t="shared" si="1695"/>
        <v/>
      </c>
      <c r="AL1204" t="str">
        <f t="shared" si="1696"/>
        <v/>
      </c>
      <c r="AM1204" t="str">
        <f t="shared" si="1697"/>
        <v/>
      </c>
      <c r="AN1204" t="str">
        <f t="shared" si="1698"/>
        <v>Away</v>
      </c>
      <c r="AO1204" t="str">
        <f t="shared" si="1699"/>
        <v>a</v>
      </c>
      <c r="AP1204" t="str">
        <f t="shared" si="1700"/>
        <v/>
      </c>
      <c r="AQ1204" t="str">
        <f t="shared" si="1701"/>
        <v/>
      </c>
      <c r="AR1204" t="str">
        <f t="shared" si="1702"/>
        <v>Away</v>
      </c>
      <c r="AS1204" t="str">
        <f t="shared" si="1703"/>
        <v>a</v>
      </c>
      <c r="AT1204" t="str">
        <f t="shared" si="1704"/>
        <v>Offensive</v>
      </c>
      <c r="AU1204" t="str">
        <f t="shared" si="1705"/>
        <v/>
      </c>
      <c r="AV1204" t="str">
        <f t="shared" si="1706"/>
        <v/>
      </c>
      <c r="AW1204" t="str" cm="1">
        <f t="array" ref="AW1204">IFERROR(IF(O1204&lt;&gt;"",O1204,IF(OR($S1204="",$T1204=""),"",IF(O1204&lt;&gt;"",O1204,IF($T1204&lt;&gt;"",_xlfn._xlws.FILTER(O:O,($BU:$BU=$BU1204)*($I:$I=$I1204)*($T:$T=$T1204)*($S:$S=_xlfn.MINIFS($S:$S,$T:$T,"="&amp;$T1204)),"")))))&amp;"",IF(O1204="","",""))&amp;""</f>
        <v>Defensive_PlayZone-PuckRetreivalPass</v>
      </c>
      <c r="AX1204" t="str" cm="1">
        <f t="array" ref="AX1204">IFERROR(IF(P1204&lt;&gt;"",P1204,IF(OR($S1204="",$T1204=""),"",IF($T1204&lt;&gt;"",_xlfn._xlws.FILTER(P:P,($BU:$BU=$BU1204)*($I:$I=$I1204)*($T:$T=$T1204)*($S:$S=_xlfn.MINIFS($S:$S,$T:$T,"="&amp;$T1204)),""))))&amp;"",IF(P1204="","",""))&amp;""</f>
        <v/>
      </c>
      <c r="AY1204" t="str" cm="1">
        <f t="array" ref="AY1204">IFERROR(IF(Q1204&lt;&gt;"",Q1204,IF(OR($S1204="",$T1204=""),"",IF($T1204&lt;&gt;"",_xlfn._xlws.FILTER(Q:Q,($BU:$BU=$BU1204)*($I:$I=$I1204)*($T:$T=$T1204)*($S:$S=_xlfn.MINIFS($S:$S,$T:$T,"="&amp;$T1204)),""))))&amp;"",IF(Q1204="","",""))&amp;""</f>
        <v>u</v>
      </c>
      <c r="AZ1204" t="str" cm="1">
        <f t="array" ref="AZ1204">IFERROR(IF(R1204&lt;&gt;"",R1204,IF(OR($S1204="",$T1204=""),"",IF($T1204&lt;&gt;"",_xlfn._xlws.FILTER(R:R,($BU:$BU=$BU1204)*($I:$I=$I1204)*($T:$T=$T1204)*($S:$S=_xlfn.MINIFS($S:$S,$T:$T,"="&amp;$T1204)),""))))&amp;"",IF(R1204="","",""))&amp;""</f>
        <v/>
      </c>
      <c r="BA1204" s="6">
        <f t="shared" si="1707"/>
        <v>107</v>
      </c>
      <c r="BB1204">
        <f t="shared" ref="BB1204:BD1204" si="1766">BB1203</f>
        <v>18987</v>
      </c>
      <c r="BC1204" t="str">
        <f t="shared" si="1766"/>
        <v>Velodrome</v>
      </c>
      <c r="BD1204" t="str">
        <f t="shared" si="1766"/>
        <v>Outlaws</v>
      </c>
      <c r="BE1204" t="s">
        <v>13</v>
      </c>
      <c r="BF1204" t="s">
        <v>586</v>
      </c>
      <c r="BI1204" cm="1">
        <f t="array" aca="1" ref="BI1204" ca="1">IFERROR(_xlfn._xlws.FILTER(shifts!A:A,(shifts!B:B=events!AD1204)*(shifts!AG:AG&gt;=events!BK1204)*(shifts!AH:AH&lt;=events!BL1204)),BI1203)</f>
        <v>44</v>
      </c>
      <c r="BJ1204" s="15">
        <f t="shared" si="1709"/>
        <v>0</v>
      </c>
      <c r="BK1204">
        <f t="shared" si="1710"/>
        <v>1003</v>
      </c>
      <c r="BL1204">
        <f t="shared" si="1711"/>
        <v>1003</v>
      </c>
      <c r="BM1204" s="15">
        <f>SUMIFS(BJ$2:BJ1204,K$2:K1204,"=Intermission")+SUMIFS(BJ$2:BJ1204,K$2:K1204,"=Timeout")</f>
        <v>67</v>
      </c>
      <c r="BN1204">
        <f t="shared" si="1712"/>
        <v>1147</v>
      </c>
      <c r="BO1204" s="19">
        <f t="shared" si="1713"/>
        <v>1224</v>
      </c>
      <c r="BP1204">
        <f t="shared" si="1714"/>
        <v>1219</v>
      </c>
      <c r="BQ1204" s="17">
        <f t="shared" si="1715"/>
        <v>1224</v>
      </c>
      <c r="BR1204" t="str">
        <f t="shared" si="1716"/>
        <v>event_team_player_1</v>
      </c>
      <c r="BS1204">
        <f>COUNTIFS(S$3:S1204,"="&amp;S1204,AI$3:AI1204,"="&amp;AI1204)</f>
        <v>1</v>
      </c>
      <c r="BT1204" t="str">
        <f>IFERROR(VLOOKUP(BB1204&amp;BU1204&amp;X1204,game_rosters!U:W,3,FALSE),"")</f>
        <v>P100033</v>
      </c>
      <c r="BU1204" t="str">
        <f t="shared" si="1717"/>
        <v>Outlaws</v>
      </c>
    </row>
    <row r="1205" spans="1:73" x14ac:dyDescent="0.2">
      <c r="A1205">
        <f t="shared" si="1692"/>
        <v>1</v>
      </c>
      <c r="I1205" s="44">
        <v>44</v>
      </c>
      <c r="K1205" t="s">
        <v>238</v>
      </c>
      <c r="L1205" t="s">
        <v>193</v>
      </c>
      <c r="M1205" t="s">
        <v>91</v>
      </c>
      <c r="N1205" t="s">
        <v>595</v>
      </c>
      <c r="S1205">
        <v>636</v>
      </c>
      <c r="T1205">
        <v>106</v>
      </c>
      <c r="W1205" t="s">
        <v>731</v>
      </c>
      <c r="X1205">
        <v>44</v>
      </c>
      <c r="Z1205">
        <v>1</v>
      </c>
      <c r="AA1205">
        <f t="shared" si="1741"/>
        <v>1636</v>
      </c>
      <c r="AB1205">
        <f t="shared" si="1742"/>
        <v>9106</v>
      </c>
      <c r="AC1205">
        <f t="shared" si="1688"/>
        <v>9106</v>
      </c>
      <c r="AD1205" s="6">
        <v>2</v>
      </c>
      <c r="AE1205" t="s">
        <v>917</v>
      </c>
      <c r="AF1205" t="s">
        <v>919</v>
      </c>
      <c r="AG1205" t="s">
        <v>756</v>
      </c>
      <c r="AH1205" t="s">
        <v>756</v>
      </c>
      <c r="AI1205" t="str">
        <f t="shared" si="1693"/>
        <v>e</v>
      </c>
      <c r="AJ1205" t="str">
        <f t="shared" si="1694"/>
        <v/>
      </c>
      <c r="AK1205" t="str">
        <f t="shared" si="1695"/>
        <v/>
      </c>
      <c r="AL1205" t="str">
        <f t="shared" si="1696"/>
        <v/>
      </c>
      <c r="AM1205" t="str">
        <f t="shared" si="1697"/>
        <v/>
      </c>
      <c r="AN1205" t="str">
        <f t="shared" si="1698"/>
        <v>Away</v>
      </c>
      <c r="AO1205" t="str">
        <f t="shared" si="1699"/>
        <v>a</v>
      </c>
      <c r="AP1205" t="str">
        <f t="shared" si="1700"/>
        <v/>
      </c>
      <c r="AQ1205" t="str">
        <f t="shared" si="1701"/>
        <v/>
      </c>
      <c r="AR1205" t="str">
        <f t="shared" si="1702"/>
        <v>Away</v>
      </c>
      <c r="AS1205" t="str">
        <f t="shared" si="1703"/>
        <v>a</v>
      </c>
      <c r="AT1205" t="str">
        <f t="shared" si="1704"/>
        <v>Offensive</v>
      </c>
      <c r="AU1205" t="str">
        <f t="shared" si="1705"/>
        <v/>
      </c>
      <c r="AV1205" t="str">
        <f t="shared" si="1706"/>
        <v/>
      </c>
      <c r="AW1205" t="str" cm="1">
        <f t="array" ref="AW1205">IFERROR(IF(O1205&lt;&gt;"",O1205,IF(OR($S1205="",$T1205=""),"",IF(O1205&lt;&gt;"",O1205,IF($T1205&lt;&gt;"",_xlfn._xlws.FILTER(O:O,($BU:$BU=$BU1205)*($I:$I=$I1205)*($T:$T=$T1205)*($S:$S=_xlfn.MINIFS($S:$S,$T:$T,"="&amp;$T1205)),"")))))&amp;"",IF(O1205="","",""))&amp;""</f>
        <v>Defensive_PlayZone-PuckRetreivalPass</v>
      </c>
      <c r="AX1205" t="str" cm="1">
        <f t="array" ref="AX1205">IFERROR(IF(P1205&lt;&gt;"",P1205,IF(OR($S1205="",$T1205=""),"",IF($T1205&lt;&gt;"",_xlfn._xlws.FILTER(P:P,($BU:$BU=$BU1205)*($I:$I=$I1205)*($T:$T=$T1205)*($S:$S=_xlfn.MINIFS($S:$S,$T:$T,"="&amp;$T1205)),""))))&amp;"",IF(P1205="","",""))&amp;""</f>
        <v/>
      </c>
      <c r="AY1205" t="str" cm="1">
        <f t="array" ref="AY1205">IFERROR(IF(Q1205&lt;&gt;"",Q1205,IF(OR($S1205="",$T1205=""),"",IF($T1205&lt;&gt;"",_xlfn._xlws.FILTER(Q:Q,($BU:$BU=$BU1205)*($I:$I=$I1205)*($T:$T=$T1205)*($S:$S=_xlfn.MINIFS($S:$S,$T:$T,"="&amp;$T1205)),""))))&amp;"",IF(Q1205="","",""))&amp;""</f>
        <v>u</v>
      </c>
      <c r="AZ1205" t="str" cm="1">
        <f t="array" ref="AZ1205">IFERROR(IF(R1205&lt;&gt;"",R1205,IF(OR($S1205="",$T1205=""),"",IF($T1205&lt;&gt;"",_xlfn._xlws.FILTER(R:R,($BU:$BU=$BU1205)*($I:$I=$I1205)*($T:$T=$T1205)*($S:$S=_xlfn.MINIFS($S:$S,$T:$T,"="&amp;$T1205)),""))))&amp;"",IF(R1205="","",""))&amp;""</f>
        <v/>
      </c>
      <c r="BA1205" s="6">
        <f t="shared" si="1707"/>
        <v>107</v>
      </c>
      <c r="BB1205">
        <f t="shared" ref="BB1205:BD1205" si="1767">BB1204</f>
        <v>18987</v>
      </c>
      <c r="BC1205" t="str">
        <f t="shared" si="1767"/>
        <v>Velodrome</v>
      </c>
      <c r="BD1205" t="str">
        <f t="shared" si="1767"/>
        <v>Outlaws</v>
      </c>
      <c r="BE1205" t="s">
        <v>238</v>
      </c>
      <c r="BF1205" t="s">
        <v>193</v>
      </c>
      <c r="BI1205" cm="1">
        <f t="array" aca="1" ref="BI1205" ca="1">IFERROR(_xlfn._xlws.FILTER(shifts!A:A,(shifts!B:B=events!AD1205)*(shifts!AG:AG&gt;=events!BK1205)*(shifts!AH:AH&lt;=events!BL1205)),BI1204)</f>
        <v>44</v>
      </c>
      <c r="BJ1205" s="15">
        <f t="shared" si="1709"/>
        <v>0</v>
      </c>
      <c r="BK1205">
        <f t="shared" si="1710"/>
        <v>1003</v>
      </c>
      <c r="BL1205">
        <f t="shared" si="1711"/>
        <v>1003</v>
      </c>
      <c r="BM1205" s="15">
        <f>SUMIFS(BJ$2:BJ1205,K$2:K1205,"=Intermission")+SUMIFS(BJ$2:BJ1205,K$2:K1205,"=Timeout")</f>
        <v>67</v>
      </c>
      <c r="BN1205">
        <f t="shared" si="1712"/>
        <v>1147</v>
      </c>
      <c r="BO1205" s="19">
        <f t="shared" si="1713"/>
        <v>1224</v>
      </c>
      <c r="BP1205">
        <f t="shared" si="1714"/>
        <v>1219</v>
      </c>
      <c r="BQ1205" s="17">
        <f t="shared" si="1715"/>
        <v>1224</v>
      </c>
      <c r="BR1205" t="str">
        <f t="shared" si="1716"/>
        <v>event_team_player_1</v>
      </c>
      <c r="BS1205">
        <f>COUNTIFS(S$3:S1205,"="&amp;S1205,AI$3:AI1205,"="&amp;AI1205)</f>
        <v>1</v>
      </c>
      <c r="BT1205" t="str">
        <f>IFERROR(VLOOKUP(BB1205&amp;BU1205&amp;X1205,game_rosters!U:W,3,FALSE),"")</f>
        <v>P100033</v>
      </c>
      <c r="BU1205" t="str">
        <f t="shared" si="1717"/>
        <v>Outlaws</v>
      </c>
    </row>
    <row r="1206" spans="1:73" x14ac:dyDescent="0.2">
      <c r="A1206">
        <f t="shared" si="1692"/>
        <v>1</v>
      </c>
      <c r="I1206" s="44">
        <v>44</v>
      </c>
      <c r="K1206" t="s">
        <v>230</v>
      </c>
      <c r="L1206" t="s">
        <v>388</v>
      </c>
      <c r="M1206" t="s">
        <v>431</v>
      </c>
      <c r="N1206" t="s">
        <v>594</v>
      </c>
      <c r="O1206" t="s">
        <v>655</v>
      </c>
      <c r="Q1206" t="s">
        <v>594</v>
      </c>
      <c r="S1206">
        <v>637</v>
      </c>
      <c r="T1206">
        <v>107</v>
      </c>
      <c r="W1206" t="s">
        <v>731</v>
      </c>
      <c r="X1206">
        <v>44</v>
      </c>
      <c r="Z1206">
        <v>1</v>
      </c>
      <c r="AA1206">
        <f t="shared" si="1741"/>
        <v>1637</v>
      </c>
      <c r="AB1206">
        <f t="shared" si="1742"/>
        <v>9107</v>
      </c>
      <c r="AC1206">
        <f t="shared" si="1688"/>
        <v>9107</v>
      </c>
      <c r="AD1206" s="6">
        <v>2</v>
      </c>
      <c r="AE1206" t="s">
        <v>917</v>
      </c>
      <c r="AF1206" t="s">
        <v>901</v>
      </c>
      <c r="AG1206" t="s">
        <v>756</v>
      </c>
      <c r="AH1206" t="s">
        <v>756</v>
      </c>
      <c r="AI1206" t="str">
        <f t="shared" si="1693"/>
        <v>e</v>
      </c>
      <c r="AJ1206" t="str">
        <f t="shared" si="1694"/>
        <v/>
      </c>
      <c r="AK1206" t="str">
        <f t="shared" si="1695"/>
        <v/>
      </c>
      <c r="AL1206" t="str">
        <f t="shared" si="1696"/>
        <v/>
      </c>
      <c r="AM1206" t="str">
        <f t="shared" si="1697"/>
        <v/>
      </c>
      <c r="AN1206" t="str">
        <f t="shared" si="1698"/>
        <v>Away</v>
      </c>
      <c r="AO1206" t="str">
        <f t="shared" si="1699"/>
        <v>a</v>
      </c>
      <c r="AP1206" t="str">
        <f t="shared" si="1700"/>
        <v/>
      </c>
      <c r="AQ1206" t="str">
        <f t="shared" si="1701"/>
        <v/>
      </c>
      <c r="AR1206" t="str">
        <f t="shared" si="1702"/>
        <v>Away</v>
      </c>
      <c r="AS1206" t="str">
        <f t="shared" si="1703"/>
        <v>a</v>
      </c>
      <c r="AT1206" t="str">
        <f t="shared" si="1704"/>
        <v>Offensive</v>
      </c>
      <c r="AU1206" t="str">
        <f t="shared" si="1705"/>
        <v/>
      </c>
      <c r="AV1206" t="str">
        <f t="shared" si="1706"/>
        <v/>
      </c>
      <c r="AW1206" t="str" cm="1">
        <f t="array" ref="AW1206">IFERROR(IF(O1206&lt;&gt;"",O1206,IF(OR($S1206="",$T1206=""),"",IF(O1206&lt;&gt;"",O1206,IF($T1206&lt;&gt;"",_xlfn._xlws.FILTER(O:O,($BU:$BU=$BU1206)*($I:$I=$I1206)*($T:$T=$T1206)*($S:$S=_xlfn.MINIFS($S:$S,$T:$T,"="&amp;$T1206)),"")))))&amp;"",IF(O1206="","",""))&amp;""</f>
        <v>OffensivePlay_Zone-DumpInAttempt</v>
      </c>
      <c r="AX1206" t="str" cm="1">
        <f t="array" ref="AX1206">IFERROR(IF(P1206&lt;&gt;"",P1206,IF(OR($S1206="",$T1206=""),"",IF($T1206&lt;&gt;"",_xlfn._xlws.FILTER(P:P,($BU:$BU=$BU1206)*($I:$I=$I1206)*($T:$T=$T1206)*($S:$S=_xlfn.MINIFS($S:$S,$T:$T,"="&amp;$T1206)),""))))&amp;"",IF(P1206="","",""))&amp;""</f>
        <v/>
      </c>
      <c r="AY1206" t="str" cm="1">
        <f t="array" ref="AY1206">IFERROR(IF(Q1206&lt;&gt;"",Q1206,IF(OR($S1206="",$T1206=""),"",IF($T1206&lt;&gt;"",_xlfn._xlws.FILTER(Q:Q,($BU:$BU=$BU1206)*($I:$I=$I1206)*($T:$T=$T1206)*($S:$S=_xlfn.MINIFS($S:$S,$T:$T,"="&amp;$T1206)),""))))&amp;"",IF(Q1206="","",""))&amp;""</f>
        <v>u</v>
      </c>
      <c r="AZ1206" t="str" cm="1">
        <f t="array" ref="AZ1206">IFERROR(IF(R1206&lt;&gt;"",R1206,IF(OR($S1206="",$T1206=""),"",IF($T1206&lt;&gt;"",_xlfn._xlws.FILTER(R:R,($BU:$BU=$BU1206)*($I:$I=$I1206)*($T:$T=$T1206)*($S:$S=_xlfn.MINIFS($S:$S,$T:$T,"="&amp;$T1206)),""))))&amp;"",IF(R1206="","",""))&amp;""</f>
        <v/>
      </c>
      <c r="BA1206" s="6">
        <f t="shared" si="1707"/>
        <v>107</v>
      </c>
      <c r="BB1206">
        <f t="shared" ref="BB1206:BD1206" si="1768">BB1205</f>
        <v>18987</v>
      </c>
      <c r="BC1206" t="str">
        <f t="shared" si="1768"/>
        <v>Velodrome</v>
      </c>
      <c r="BD1206" t="str">
        <f t="shared" si="1768"/>
        <v>Outlaws</v>
      </c>
      <c r="BE1206" t="s">
        <v>230</v>
      </c>
      <c r="BF1206" t="s">
        <v>388</v>
      </c>
      <c r="BI1206" cm="1">
        <f t="array" aca="1" ref="BI1206" ca="1">IFERROR(_xlfn._xlws.FILTER(shifts!A:A,(shifts!B:B=events!AD1206)*(shifts!AG:AG&gt;=events!BK1206)*(shifts!AH:AH&lt;=events!BL1206)),BI1205)</f>
        <v>44</v>
      </c>
      <c r="BJ1206" s="15">
        <f t="shared" si="1709"/>
        <v>0</v>
      </c>
      <c r="BK1206">
        <f t="shared" si="1710"/>
        <v>1002</v>
      </c>
      <c r="BL1206">
        <f t="shared" si="1711"/>
        <v>1002</v>
      </c>
      <c r="BM1206" s="15">
        <f>SUMIFS(BJ$2:BJ1206,K$2:K1206,"=Intermission")+SUMIFS(BJ$2:BJ1206,K$2:K1206,"=Timeout")</f>
        <v>67</v>
      </c>
      <c r="BN1206">
        <f t="shared" si="1712"/>
        <v>1147</v>
      </c>
      <c r="BO1206" s="19">
        <f t="shared" si="1713"/>
        <v>1225</v>
      </c>
      <c r="BP1206">
        <f t="shared" si="1714"/>
        <v>1220</v>
      </c>
      <c r="BQ1206" s="17">
        <f t="shared" si="1715"/>
        <v>1225</v>
      </c>
      <c r="BR1206" t="str">
        <f t="shared" si="1716"/>
        <v>event_team_player_1</v>
      </c>
      <c r="BS1206">
        <f>COUNTIFS(S$3:S1206,"="&amp;S1206,AI$3:AI1206,"="&amp;AI1206)</f>
        <v>1</v>
      </c>
      <c r="BT1206" t="str">
        <f>IFERROR(VLOOKUP(BB1206&amp;BU1206&amp;X1206,game_rosters!U:W,3,FALSE),"")</f>
        <v>P100033</v>
      </c>
      <c r="BU1206" t="str">
        <f t="shared" si="1717"/>
        <v>Outlaws</v>
      </c>
    </row>
    <row r="1207" spans="1:73" x14ac:dyDescent="0.2">
      <c r="A1207">
        <f t="shared" si="1692"/>
        <v>1</v>
      </c>
      <c r="I1207" s="44">
        <v>44</v>
      </c>
      <c r="K1207" t="s">
        <v>9</v>
      </c>
      <c r="L1207" t="s">
        <v>173</v>
      </c>
      <c r="M1207" t="s">
        <v>391</v>
      </c>
      <c r="S1207">
        <v>638</v>
      </c>
      <c r="T1207">
        <v>107</v>
      </c>
      <c r="W1207" t="s">
        <v>731</v>
      </c>
      <c r="X1207">
        <v>44</v>
      </c>
      <c r="Z1207">
        <v>1</v>
      </c>
      <c r="AA1207">
        <f t="shared" si="1741"/>
        <v>1638</v>
      </c>
      <c r="AB1207">
        <f t="shared" si="1742"/>
        <v>9107</v>
      </c>
      <c r="AC1207">
        <f t="shared" si="1688"/>
        <v>9107</v>
      </c>
      <c r="AD1207" s="6">
        <v>2</v>
      </c>
      <c r="AE1207" t="s">
        <v>917</v>
      </c>
      <c r="AF1207" t="s">
        <v>901</v>
      </c>
      <c r="AG1207" t="s">
        <v>756</v>
      </c>
      <c r="AH1207" t="s">
        <v>756</v>
      </c>
      <c r="AI1207" t="str">
        <f t="shared" si="1693"/>
        <v>e</v>
      </c>
      <c r="AJ1207" t="str">
        <f t="shared" si="1694"/>
        <v/>
      </c>
      <c r="AK1207" t="str">
        <f t="shared" si="1695"/>
        <v/>
      </c>
      <c r="AL1207" t="str">
        <f t="shared" si="1696"/>
        <v/>
      </c>
      <c r="AM1207" t="str">
        <f t="shared" si="1697"/>
        <v/>
      </c>
      <c r="AN1207" t="str">
        <f t="shared" si="1698"/>
        <v>Away</v>
      </c>
      <c r="AO1207" t="str">
        <f t="shared" si="1699"/>
        <v>a</v>
      </c>
      <c r="AP1207" t="str">
        <f t="shared" si="1700"/>
        <v/>
      </c>
      <c r="AQ1207" t="str">
        <f t="shared" si="1701"/>
        <v/>
      </c>
      <c r="AR1207" t="str">
        <f t="shared" si="1702"/>
        <v>Away</v>
      </c>
      <c r="AS1207" t="str">
        <f t="shared" si="1703"/>
        <v>a</v>
      </c>
      <c r="AT1207" t="str">
        <f t="shared" si="1704"/>
        <v>Offensive</v>
      </c>
      <c r="AU1207" t="str">
        <f t="shared" si="1705"/>
        <v/>
      </c>
      <c r="AV1207" t="str">
        <f t="shared" si="1706"/>
        <v/>
      </c>
      <c r="AW1207" t="str" cm="1">
        <f t="array" ref="AW1207">IFERROR(IF(O1207&lt;&gt;"",O1207,IF(OR($S1207="",$T1207=""),"",IF(O1207&lt;&gt;"",O1207,IF($T1207&lt;&gt;"",_xlfn._xlws.FILTER(O:O,($BU:$BU=$BU1207)*($I:$I=$I1207)*($T:$T=$T1207)*($S:$S=_xlfn.MINIFS($S:$S,$T:$T,"="&amp;$T1207)),"")))))&amp;"",IF(O1207="","",""))&amp;""</f>
        <v>OffensivePlay_Zone-DumpInAttempt</v>
      </c>
      <c r="AX1207" t="str" cm="1">
        <f t="array" ref="AX1207">IFERROR(IF(P1207&lt;&gt;"",P1207,IF(OR($S1207="",$T1207=""),"",IF($T1207&lt;&gt;"",_xlfn._xlws.FILTER(P:P,($BU:$BU=$BU1207)*($I:$I=$I1207)*($T:$T=$T1207)*($S:$S=_xlfn.MINIFS($S:$S,$T:$T,"="&amp;$T1207)),""))))&amp;"",IF(P1207="","",""))&amp;""</f>
        <v/>
      </c>
      <c r="AY1207" t="str" cm="1">
        <f t="array" ref="AY1207">IFERROR(IF(Q1207&lt;&gt;"",Q1207,IF(OR($S1207="",$T1207=""),"",IF($T1207&lt;&gt;"",_xlfn._xlws.FILTER(Q:Q,($BU:$BU=$BU1207)*($I:$I=$I1207)*($T:$T=$T1207)*($S:$S=_xlfn.MINIFS($S:$S,$T:$T,"="&amp;$T1207)),""))))&amp;"",IF(Q1207="","",""))&amp;""</f>
        <v>u</v>
      </c>
      <c r="AZ1207" t="str" cm="1">
        <f t="array" ref="AZ1207">IFERROR(IF(R1207&lt;&gt;"",R1207,IF(OR($S1207="",$T1207=""),"",IF($T1207&lt;&gt;"",_xlfn._xlws.FILTER(R:R,($BU:$BU=$BU1207)*($I:$I=$I1207)*($T:$T=$T1207)*($S:$S=_xlfn.MINIFS($S:$S,$T:$T,"="&amp;$T1207)),""))))&amp;"",IF(R1207="","",""))&amp;""</f>
        <v/>
      </c>
      <c r="BA1207" s="6">
        <f t="shared" si="1707"/>
        <v>107</v>
      </c>
      <c r="BB1207">
        <f t="shared" ref="BB1207:BD1207" si="1769">BB1206</f>
        <v>18987</v>
      </c>
      <c r="BC1207" t="str">
        <f t="shared" si="1769"/>
        <v>Velodrome</v>
      </c>
      <c r="BD1207" t="str">
        <f t="shared" si="1769"/>
        <v>Outlaws</v>
      </c>
      <c r="BE1207" t="s">
        <v>9</v>
      </c>
      <c r="BF1207" t="s">
        <v>173</v>
      </c>
      <c r="BI1207" cm="1">
        <f t="array" aca="1" ref="BI1207" ca="1">IFERROR(_xlfn._xlws.FILTER(shifts!A:A,(shifts!B:B=events!AD1207)*(shifts!AG:AG&gt;=events!BK1207)*(shifts!AH:AH&lt;=events!BL1207)),BI1206)</f>
        <v>44</v>
      </c>
      <c r="BJ1207" s="15">
        <f t="shared" si="1709"/>
        <v>0</v>
      </c>
      <c r="BK1207">
        <f t="shared" si="1710"/>
        <v>1002</v>
      </c>
      <c r="BL1207">
        <f t="shared" si="1711"/>
        <v>1002</v>
      </c>
      <c r="BM1207" s="15">
        <f>SUMIFS(BJ$2:BJ1207,K$2:K1207,"=Intermission")+SUMIFS(BJ$2:BJ1207,K$2:K1207,"=Timeout")</f>
        <v>67</v>
      </c>
      <c r="BN1207">
        <f t="shared" si="1712"/>
        <v>1147</v>
      </c>
      <c r="BO1207" s="19">
        <f t="shared" si="1713"/>
        <v>1225</v>
      </c>
      <c r="BP1207">
        <f t="shared" si="1714"/>
        <v>1220</v>
      </c>
      <c r="BQ1207" s="17">
        <f t="shared" si="1715"/>
        <v>1225</v>
      </c>
      <c r="BR1207" t="str">
        <f t="shared" si="1716"/>
        <v>event_team_player_1</v>
      </c>
      <c r="BS1207">
        <f>COUNTIFS(S$3:S1207,"="&amp;S1207,AI$3:AI1207,"="&amp;AI1207)</f>
        <v>1</v>
      </c>
      <c r="BT1207" t="str">
        <f>IFERROR(VLOOKUP(BB1207&amp;BU1207&amp;X1207,game_rosters!U:W,3,FALSE),"")</f>
        <v>P100033</v>
      </c>
      <c r="BU1207" t="str">
        <f t="shared" si="1717"/>
        <v>Outlaws</v>
      </c>
    </row>
    <row r="1208" spans="1:73" x14ac:dyDescent="0.2">
      <c r="A1208">
        <f t="shared" si="1692"/>
        <v>1</v>
      </c>
      <c r="I1208" s="44">
        <v>91</v>
      </c>
      <c r="K1208" t="s">
        <v>13</v>
      </c>
      <c r="L1208" t="s">
        <v>586</v>
      </c>
      <c r="N1208" t="s">
        <v>594</v>
      </c>
      <c r="O1208" t="s">
        <v>604</v>
      </c>
      <c r="Q1208" t="s">
        <v>594</v>
      </c>
      <c r="R1208" s="51">
        <v>1</v>
      </c>
      <c r="S1208">
        <v>639</v>
      </c>
      <c r="T1208" t="s">
        <v>756</v>
      </c>
      <c r="W1208" t="s">
        <v>735</v>
      </c>
      <c r="X1208">
        <v>91</v>
      </c>
      <c r="Z1208">
        <v>1</v>
      </c>
      <c r="AA1208">
        <f t="shared" si="1741"/>
        <v>1639</v>
      </c>
      <c r="AB1208" t="str">
        <f t="shared" si="1742"/>
        <v/>
      </c>
      <c r="AC1208">
        <f t="shared" si="1688"/>
        <v>1639</v>
      </c>
      <c r="AD1208" s="6">
        <v>2</v>
      </c>
      <c r="AE1208" t="s">
        <v>917</v>
      </c>
      <c r="AF1208" t="s">
        <v>749</v>
      </c>
      <c r="AG1208" t="s">
        <v>917</v>
      </c>
      <c r="AH1208" t="s">
        <v>925</v>
      </c>
      <c r="AI1208" t="str">
        <f t="shared" si="1693"/>
        <v>e</v>
      </c>
      <c r="AJ1208" t="str">
        <f t="shared" si="1694"/>
        <v/>
      </c>
      <c r="AK1208" t="str">
        <f t="shared" si="1695"/>
        <v/>
      </c>
      <c r="AL1208" t="str">
        <f t="shared" si="1696"/>
        <v/>
      </c>
      <c r="AM1208" t="str">
        <f t="shared" si="1697"/>
        <v/>
      </c>
      <c r="AN1208" t="str">
        <f t="shared" si="1698"/>
        <v>Home</v>
      </c>
      <c r="AO1208" t="str">
        <f t="shared" si="1699"/>
        <v>h</v>
      </c>
      <c r="AP1208" t="str">
        <f t="shared" si="1700"/>
        <v/>
      </c>
      <c r="AQ1208" t="str">
        <f t="shared" si="1701"/>
        <v/>
      </c>
      <c r="AR1208" t="str">
        <f t="shared" si="1702"/>
        <v>Home</v>
      </c>
      <c r="AS1208" t="str">
        <f t="shared" si="1703"/>
        <v>h</v>
      </c>
      <c r="AT1208" t="str">
        <f t="shared" si="1704"/>
        <v>Offensive</v>
      </c>
      <c r="AU1208" t="str">
        <f t="shared" si="1705"/>
        <v/>
      </c>
      <c r="AV1208" t="str">
        <f t="shared" si="1706"/>
        <v/>
      </c>
      <c r="AW1208" t="str" cm="1">
        <f t="array" ref="AW1208">IFERROR(IF(O1208&lt;&gt;"",O1208,IF(OR($S1208="",$T1208=""),"",IF(O1208&lt;&gt;"",O1208,IF($T1208&lt;&gt;"",_xlfn._xlws.FILTER(O:O,($BU:$BU=$BU1208)*($I:$I=$I1208)*($T:$T=$T1208)*($S:$S=_xlfn.MINIFS($S:$S,$T:$T,"="&amp;$T1208)),"")))))&amp;"",IF(O1208="","",""))&amp;""</f>
        <v>OffensivePlay_Zone-PuckRetrievalDumpIn</v>
      </c>
      <c r="AX1208" t="str" cm="1">
        <f t="array" ref="AX1208">IFERROR(IF(P1208&lt;&gt;"",P1208,IF(OR($S1208="",$T1208=""),"",IF($T1208&lt;&gt;"",_xlfn._xlws.FILTER(P:P,($BU:$BU=$BU1208)*($I:$I=$I1208)*($T:$T=$T1208)*($S:$S=_xlfn.MINIFS($S:$S,$T:$T,"="&amp;$T1208)),""))))&amp;"",IF(P1208="","",""))&amp;""</f>
        <v/>
      </c>
      <c r="AY1208" t="str" cm="1">
        <f t="array" ref="AY1208">IFERROR(IF(Q1208&lt;&gt;"",Q1208,IF(OR($S1208="",$T1208=""),"",IF($T1208&lt;&gt;"",_xlfn._xlws.FILTER(Q:Q,($BU:$BU=$BU1208)*($I:$I=$I1208)*($T:$T=$T1208)*($S:$S=_xlfn.MINIFS($S:$S,$T:$T,"="&amp;$T1208)),""))))&amp;"",IF(Q1208="","",""))&amp;""</f>
        <v>u</v>
      </c>
      <c r="AZ1208" t="str" cm="1">
        <f t="array" ref="AZ1208">IFERROR(IF(R1208&lt;&gt;"",R1208,IF(OR($S1208="",$T1208=""),"",IF($T1208&lt;&gt;"",_xlfn._xlws.FILTER(R:R,($BU:$BU=$BU1208)*($I:$I=$I1208)*($T:$T=$T1208)*($S:$S=_xlfn.MINIFS($S:$S,$T:$T,"="&amp;$T1208)),""))))&amp;"",IF(R1208="","",""))&amp;""</f>
        <v>1</v>
      </c>
      <c r="BA1208" s="6">
        <f t="shared" si="1707"/>
        <v>107</v>
      </c>
      <c r="BB1208">
        <f t="shared" ref="BB1208:BD1208" si="1770">BB1207</f>
        <v>18987</v>
      </c>
      <c r="BC1208" t="str">
        <f t="shared" si="1770"/>
        <v>Velodrome</v>
      </c>
      <c r="BD1208" t="str">
        <f t="shared" si="1770"/>
        <v>Outlaws</v>
      </c>
      <c r="BE1208" t="s">
        <v>13</v>
      </c>
      <c r="BF1208" t="s">
        <v>586</v>
      </c>
      <c r="BI1208" cm="1">
        <f t="array" aca="1" ref="BI1208" ca="1">IFERROR(_xlfn._xlws.FILTER(shifts!A:A,(shifts!B:B=events!AD1208)*(shifts!AG:AG&gt;=events!BK1208)*(shifts!AH:AH&lt;=events!BL1208)),BI1207)</f>
        <v>44</v>
      </c>
      <c r="BJ1208" s="15">
        <f t="shared" si="1709"/>
        <v>3</v>
      </c>
      <c r="BK1208">
        <f t="shared" si="1710"/>
        <v>999</v>
      </c>
      <c r="BL1208">
        <f t="shared" si="1711"/>
        <v>996</v>
      </c>
      <c r="BM1208" s="15">
        <f>SUMIFS(BJ$2:BJ1208,K$2:K1208,"=Intermission")+SUMIFS(BJ$2:BJ1208,K$2:K1208,"=Timeout")</f>
        <v>67</v>
      </c>
      <c r="BN1208">
        <f t="shared" si="1712"/>
        <v>1147</v>
      </c>
      <c r="BO1208" s="19">
        <f t="shared" si="1713"/>
        <v>1228</v>
      </c>
      <c r="BP1208">
        <f t="shared" si="1714"/>
        <v>1223</v>
      </c>
      <c r="BQ1208" s="17">
        <f t="shared" si="1715"/>
        <v>1231</v>
      </c>
      <c r="BR1208" t="str">
        <f t="shared" si="1716"/>
        <v>event_team_player_1</v>
      </c>
      <c r="BS1208">
        <f>COUNTIFS(S$3:S1208,"="&amp;S1208,AI$3:AI1208,"="&amp;AI1208)</f>
        <v>1</v>
      </c>
      <c r="BT1208" t="str">
        <f>IFERROR(VLOOKUP(BB1208&amp;BU1208&amp;X1208,game_rosters!U:W,3,FALSE),"")</f>
        <v>P100002</v>
      </c>
      <c r="BU1208" t="str">
        <f t="shared" si="1717"/>
        <v>Velodrome</v>
      </c>
    </row>
    <row r="1209" spans="1:73" x14ac:dyDescent="0.2">
      <c r="A1209" t="str">
        <f t="shared" si="1692"/>
        <v/>
      </c>
      <c r="I1209" s="44">
        <v>13</v>
      </c>
      <c r="O1209" t="s">
        <v>623</v>
      </c>
      <c r="Q1209" t="s">
        <v>594</v>
      </c>
      <c r="R1209" s="51">
        <v>1</v>
      </c>
      <c r="S1209">
        <v>639</v>
      </c>
      <c r="T1209" t="s">
        <v>756</v>
      </c>
      <c r="X1209">
        <v>13</v>
      </c>
      <c r="AA1209">
        <f t="shared" si="1741"/>
        <v>1639</v>
      </c>
      <c r="AB1209" t="str">
        <f t="shared" si="1742"/>
        <v/>
      </c>
      <c r="AC1209">
        <f t="shared" si="1688"/>
        <v>1639</v>
      </c>
      <c r="AD1209" s="6">
        <v>2</v>
      </c>
      <c r="AE1209" t="s">
        <v>917</v>
      </c>
      <c r="AF1209" t="s">
        <v>749</v>
      </c>
      <c r="AG1209" t="s">
        <v>917</v>
      </c>
      <c r="AH1209" t="s">
        <v>925</v>
      </c>
      <c r="AI1209" t="str">
        <f t="shared" si="1693"/>
        <v>o</v>
      </c>
      <c r="AJ1209" t="str">
        <f t="shared" si="1694"/>
        <v/>
      </c>
      <c r="AK1209" t="str">
        <f t="shared" si="1695"/>
        <v/>
      </c>
      <c r="AL1209" t="str">
        <f t="shared" si="1696"/>
        <v/>
      </c>
      <c r="AM1209" t="str">
        <f t="shared" si="1697"/>
        <v/>
      </c>
      <c r="AN1209" t="str">
        <f t="shared" si="1698"/>
        <v>Home</v>
      </c>
      <c r="AO1209" t="str">
        <f t="shared" si="1699"/>
        <v>h</v>
      </c>
      <c r="AP1209" t="str">
        <f t="shared" si="1700"/>
        <v/>
      </c>
      <c r="AQ1209" t="str">
        <f t="shared" si="1701"/>
        <v/>
      </c>
      <c r="AR1209" t="str">
        <f t="shared" si="1702"/>
        <v>Home</v>
      </c>
      <c r="AS1209" t="str">
        <f t="shared" si="1703"/>
        <v>h</v>
      </c>
      <c r="AT1209" t="str">
        <f t="shared" si="1704"/>
        <v>Defensive</v>
      </c>
      <c r="AU1209" t="str">
        <f t="shared" si="1705"/>
        <v/>
      </c>
      <c r="AV1209" t="str">
        <f t="shared" si="1706"/>
        <v/>
      </c>
      <c r="AW1209" t="str" cm="1">
        <f t="array" ref="AW1209">IFERROR(IF(O1209&lt;&gt;"",O1209,IF(OR($S1209="",$T1209=""),"",IF(O1209&lt;&gt;"",O1209,IF($T1209&lt;&gt;"",_xlfn._xlws.FILTER(O:O,($BU:$BU=$BU1209)*($I:$I=$I1209)*($T:$T=$T1209)*($S:$S=_xlfn.MINIFS($S:$S,$T:$T,"="&amp;$T1209)),"")))))&amp;"",IF(O1209="","",""))&amp;""</f>
        <v>Defensive_PlayZone-PuckRecoveryDumpIn</v>
      </c>
      <c r="AX1209" t="str" cm="1">
        <f t="array" ref="AX1209">IFERROR(IF(P1209&lt;&gt;"",P1209,IF(OR($S1209="",$T1209=""),"",IF($T1209&lt;&gt;"",_xlfn._xlws.FILTER(P:P,($BU:$BU=$BU1209)*($I:$I=$I1209)*($T:$T=$T1209)*($S:$S=_xlfn.MINIFS($S:$S,$T:$T,"="&amp;$T1209)),""))))&amp;"",IF(P1209="","",""))&amp;""</f>
        <v/>
      </c>
      <c r="AY1209" t="str" cm="1">
        <f t="array" ref="AY1209">IFERROR(IF(Q1209&lt;&gt;"",Q1209,IF(OR($S1209="",$T1209=""),"",IF($T1209&lt;&gt;"",_xlfn._xlws.FILTER(Q:Q,($BU:$BU=$BU1209)*($I:$I=$I1209)*($T:$T=$T1209)*($S:$S=_xlfn.MINIFS($S:$S,$T:$T,"="&amp;$T1209)),""))))&amp;"",IF(Q1209="","",""))&amp;""</f>
        <v>u</v>
      </c>
      <c r="AZ1209" t="str" cm="1">
        <f t="array" ref="AZ1209">IFERROR(IF(R1209&lt;&gt;"",R1209,IF(OR($S1209="",$T1209=""),"",IF($T1209&lt;&gt;"",_xlfn._xlws.FILTER(R:R,($BU:$BU=$BU1209)*($I:$I=$I1209)*($T:$T=$T1209)*($S:$S=_xlfn.MINIFS($S:$S,$T:$T,"="&amp;$T1209)),""))))&amp;"",IF(R1209="","",""))&amp;""</f>
        <v>1</v>
      </c>
      <c r="BA1209" s="6">
        <f t="shared" si="1707"/>
        <v>107</v>
      </c>
      <c r="BB1209">
        <f t="shared" ref="BB1209:BD1209" si="1771">BB1208</f>
        <v>18987</v>
      </c>
      <c r="BC1209" t="str">
        <f t="shared" si="1771"/>
        <v>Velodrome</v>
      </c>
      <c r="BD1209" t="str">
        <f t="shared" si="1771"/>
        <v>Outlaws</v>
      </c>
      <c r="BE1209" t="s">
        <v>13</v>
      </c>
      <c r="BF1209" t="s">
        <v>586</v>
      </c>
      <c r="BI1209" cm="1">
        <f t="array" aca="1" ref="BI1209" ca="1">IFERROR(_xlfn._xlws.FILTER(shifts!A:A,(shifts!B:B=events!AD1209)*(shifts!AG:AG&gt;=events!BK1209)*(shifts!AH:AH&lt;=events!BL1209)),BI1208)</f>
        <v>44</v>
      </c>
      <c r="BJ1209" s="15">
        <f t="shared" si="1709"/>
        <v>3</v>
      </c>
      <c r="BK1209">
        <f t="shared" si="1710"/>
        <v>999</v>
      </c>
      <c r="BL1209">
        <f t="shared" si="1711"/>
        <v>996</v>
      </c>
      <c r="BM1209" s="15">
        <f>SUMIFS(BJ$2:BJ1209,K$2:K1209,"=Intermission")+SUMIFS(BJ$2:BJ1209,K$2:K1209,"=Timeout")</f>
        <v>67</v>
      </c>
      <c r="BN1209">
        <f t="shared" si="1712"/>
        <v>1147</v>
      </c>
      <c r="BO1209" s="19">
        <f t="shared" si="1713"/>
        <v>1228</v>
      </c>
      <c r="BP1209">
        <f t="shared" si="1714"/>
        <v>1223</v>
      </c>
      <c r="BQ1209" s="17">
        <f t="shared" si="1715"/>
        <v>1231</v>
      </c>
      <c r="BR1209" t="str">
        <f t="shared" si="1716"/>
        <v>opp_team_player_1</v>
      </c>
      <c r="BS1209">
        <f>COUNTIFS(S$3:S1209,"="&amp;S1209,AI$3:AI1209,"="&amp;AI1209)</f>
        <v>1</v>
      </c>
      <c r="BT1209" t="str">
        <f>IFERROR(VLOOKUP(BB1209&amp;BU1209&amp;X1209,game_rosters!U:W,3,FALSE),"")</f>
        <v>P100031</v>
      </c>
      <c r="BU1209" t="str">
        <f t="shared" si="1717"/>
        <v>Outlaws</v>
      </c>
    </row>
    <row r="1210" spans="1:73" x14ac:dyDescent="0.2">
      <c r="A1210" t="str">
        <f t="shared" si="1692"/>
        <v/>
      </c>
      <c r="I1210" s="44">
        <v>77</v>
      </c>
      <c r="R1210" s="51">
        <v>1</v>
      </c>
      <c r="S1210">
        <v>639</v>
      </c>
      <c r="T1210" t="s">
        <v>756</v>
      </c>
      <c r="X1210">
        <v>77</v>
      </c>
      <c r="AA1210">
        <f t="shared" si="1741"/>
        <v>1639</v>
      </c>
      <c r="AB1210" t="str">
        <f t="shared" si="1742"/>
        <v/>
      </c>
      <c r="AC1210">
        <f t="shared" si="1688"/>
        <v>1639</v>
      </c>
      <c r="AD1210" s="6">
        <v>2</v>
      </c>
      <c r="AE1210" t="s">
        <v>917</v>
      </c>
      <c r="AF1210" t="s">
        <v>749</v>
      </c>
      <c r="AG1210" t="s">
        <v>917</v>
      </c>
      <c r="AH1210" t="s">
        <v>925</v>
      </c>
      <c r="AI1210" t="str">
        <f t="shared" si="1693"/>
        <v>o</v>
      </c>
      <c r="AJ1210" t="str">
        <f t="shared" si="1694"/>
        <v/>
      </c>
      <c r="AK1210" t="str">
        <f t="shared" si="1695"/>
        <v/>
      </c>
      <c r="AL1210" t="str">
        <f t="shared" si="1696"/>
        <v/>
      </c>
      <c r="AM1210" t="str">
        <f t="shared" si="1697"/>
        <v/>
      </c>
      <c r="AN1210" t="str">
        <f t="shared" si="1698"/>
        <v>Home</v>
      </c>
      <c r="AO1210" t="str">
        <f t="shared" si="1699"/>
        <v>h</v>
      </c>
      <c r="AP1210" t="str">
        <f t="shared" si="1700"/>
        <v/>
      </c>
      <c r="AQ1210" t="str">
        <f t="shared" si="1701"/>
        <v/>
      </c>
      <c r="AR1210" t="str">
        <f t="shared" si="1702"/>
        <v>Home</v>
      </c>
      <c r="AS1210" t="str">
        <f t="shared" si="1703"/>
        <v>h</v>
      </c>
      <c r="AT1210" t="str">
        <f t="shared" si="1704"/>
        <v>Defensive</v>
      </c>
      <c r="AU1210" t="str">
        <f t="shared" si="1705"/>
        <v/>
      </c>
      <c r="AV1210" t="str">
        <f t="shared" si="1706"/>
        <v/>
      </c>
      <c r="AW1210" t="str" cm="1">
        <f t="array" ref="AW1210">IFERROR(IF(O1210&lt;&gt;"",O1210,IF(OR($S1210="",$T1210=""),"",IF(O1210&lt;&gt;"",O1210,IF($T1210&lt;&gt;"",_xlfn._xlws.FILTER(O:O,($BU:$BU=$BU1210)*($I:$I=$I1210)*($T:$T=$T1210)*($S:$S=_xlfn.MINIFS($S:$S,$T:$T,"="&amp;$T1210)),"")))))&amp;"",IF(O1210="","",""))&amp;""</f>
        <v/>
      </c>
      <c r="AX1210" t="str" cm="1">
        <f t="array" ref="AX1210">IFERROR(IF(P1210&lt;&gt;"",P1210,IF(OR($S1210="",$T1210=""),"",IF($T1210&lt;&gt;"",_xlfn._xlws.FILTER(P:P,($BU:$BU=$BU1210)*($I:$I=$I1210)*($T:$T=$T1210)*($S:$S=_xlfn.MINIFS($S:$S,$T:$T,"="&amp;$T1210)),""))))&amp;"",IF(P1210="","",""))&amp;""</f>
        <v/>
      </c>
      <c r="AY1210" t="str" cm="1">
        <f t="array" ref="AY1210">IFERROR(IF(Q1210&lt;&gt;"",Q1210,IF(OR($S1210="",$T1210=""),"",IF($T1210&lt;&gt;"",_xlfn._xlws.FILTER(Q:Q,($BU:$BU=$BU1210)*($I:$I=$I1210)*($T:$T=$T1210)*($S:$S=_xlfn.MINIFS($S:$S,$T:$T,"="&amp;$T1210)),""))))&amp;"",IF(Q1210="","",""))&amp;""</f>
        <v/>
      </c>
      <c r="AZ1210" t="str" cm="1">
        <f t="array" ref="AZ1210">IFERROR(IF(R1210&lt;&gt;"",R1210,IF(OR($S1210="",$T1210=""),"",IF($T1210&lt;&gt;"",_xlfn._xlws.FILTER(R:R,($BU:$BU=$BU1210)*($I:$I=$I1210)*($T:$T=$T1210)*($S:$S=_xlfn.MINIFS($S:$S,$T:$T,"="&amp;$T1210)),""))))&amp;"",IF(R1210="","",""))&amp;""</f>
        <v>1</v>
      </c>
      <c r="BA1210" s="6">
        <f t="shared" si="1707"/>
        <v>107</v>
      </c>
      <c r="BB1210">
        <f t="shared" ref="BB1210:BD1210" si="1772">BB1209</f>
        <v>18987</v>
      </c>
      <c r="BC1210" t="str">
        <f t="shared" si="1772"/>
        <v>Velodrome</v>
      </c>
      <c r="BD1210" t="str">
        <f t="shared" si="1772"/>
        <v>Outlaws</v>
      </c>
      <c r="BE1210" t="s">
        <v>13</v>
      </c>
      <c r="BF1210" t="s">
        <v>586</v>
      </c>
      <c r="BI1210" cm="1">
        <f t="array" aca="1" ref="BI1210" ca="1">IFERROR(_xlfn._xlws.FILTER(shifts!A:A,(shifts!B:B=events!AD1210)*(shifts!AG:AG&gt;=events!BK1210)*(shifts!AH:AH&lt;=events!BL1210)),BI1209)</f>
        <v>44</v>
      </c>
      <c r="BJ1210" s="15">
        <f t="shared" si="1709"/>
        <v>3</v>
      </c>
      <c r="BK1210">
        <f t="shared" si="1710"/>
        <v>999</v>
      </c>
      <c r="BL1210">
        <f t="shared" si="1711"/>
        <v>996</v>
      </c>
      <c r="BM1210" s="15">
        <f>SUMIFS(BJ$2:BJ1210,K$2:K1210,"=Intermission")+SUMIFS(BJ$2:BJ1210,K$2:K1210,"=Timeout")</f>
        <v>67</v>
      </c>
      <c r="BN1210">
        <f t="shared" si="1712"/>
        <v>1147</v>
      </c>
      <c r="BO1210" s="19">
        <f t="shared" si="1713"/>
        <v>1228</v>
      </c>
      <c r="BP1210">
        <f t="shared" si="1714"/>
        <v>1223</v>
      </c>
      <c r="BQ1210" s="17">
        <f t="shared" si="1715"/>
        <v>1231</v>
      </c>
      <c r="BR1210" t="str">
        <f t="shared" si="1716"/>
        <v>opp_team_player_2</v>
      </c>
      <c r="BS1210">
        <f>COUNTIFS(S$3:S1210,"="&amp;S1210,AI$3:AI1210,"="&amp;AI1210)</f>
        <v>2</v>
      </c>
      <c r="BT1210" t="str">
        <f>IFERROR(VLOOKUP(BB1210&amp;BU1210&amp;X1210,game_rosters!U:W,3,FALSE),"")</f>
        <v>P100185</v>
      </c>
      <c r="BU1210" t="str">
        <f t="shared" si="1717"/>
        <v>Outlaws</v>
      </c>
    </row>
    <row r="1211" spans="1:73" x14ac:dyDescent="0.2">
      <c r="A1211">
        <f t="shared" si="1692"/>
        <v>1</v>
      </c>
      <c r="I1211" s="44">
        <v>91</v>
      </c>
      <c r="K1211" t="s">
        <v>238</v>
      </c>
      <c r="L1211" t="s">
        <v>657</v>
      </c>
      <c r="M1211" t="s">
        <v>90</v>
      </c>
      <c r="N1211" t="s">
        <v>594</v>
      </c>
      <c r="O1211" t="s">
        <v>614</v>
      </c>
      <c r="Q1211" t="s">
        <v>594</v>
      </c>
      <c r="R1211" s="51">
        <v>1</v>
      </c>
      <c r="S1211">
        <v>640</v>
      </c>
      <c r="T1211">
        <v>108</v>
      </c>
      <c r="W1211" t="s">
        <v>735</v>
      </c>
      <c r="X1211">
        <v>91</v>
      </c>
      <c r="Z1211">
        <v>1</v>
      </c>
      <c r="AA1211">
        <f t="shared" si="1741"/>
        <v>1640</v>
      </c>
      <c r="AB1211">
        <f t="shared" si="1742"/>
        <v>9108</v>
      </c>
      <c r="AC1211">
        <f t="shared" si="1688"/>
        <v>9108</v>
      </c>
      <c r="AD1211" s="6">
        <v>2</v>
      </c>
      <c r="AE1211" t="s">
        <v>917</v>
      </c>
      <c r="AF1211" t="s">
        <v>925</v>
      </c>
      <c r="AG1211" t="s">
        <v>756</v>
      </c>
      <c r="AH1211" t="s">
        <v>756</v>
      </c>
      <c r="AI1211" t="str">
        <f t="shared" si="1693"/>
        <v>e</v>
      </c>
      <c r="AJ1211" t="str">
        <f t="shared" si="1694"/>
        <v/>
      </c>
      <c r="AK1211" t="str">
        <f t="shared" si="1695"/>
        <v/>
      </c>
      <c r="AL1211" t="str">
        <f t="shared" si="1696"/>
        <v/>
      </c>
      <c r="AM1211" t="str">
        <f t="shared" si="1697"/>
        <v/>
      </c>
      <c r="AN1211" t="str">
        <f t="shared" si="1698"/>
        <v>Home</v>
      </c>
      <c r="AO1211" t="str">
        <f t="shared" si="1699"/>
        <v>h</v>
      </c>
      <c r="AP1211" t="str">
        <f t="shared" si="1700"/>
        <v/>
      </c>
      <c r="AQ1211" t="str">
        <f t="shared" si="1701"/>
        <v/>
      </c>
      <c r="AR1211" t="str">
        <f t="shared" si="1702"/>
        <v>Home</v>
      </c>
      <c r="AS1211" t="str">
        <f t="shared" si="1703"/>
        <v>h</v>
      </c>
      <c r="AT1211" t="str">
        <f t="shared" si="1704"/>
        <v>Offensive</v>
      </c>
      <c r="AU1211" t="str">
        <f t="shared" si="1705"/>
        <v/>
      </c>
      <c r="AV1211" t="str">
        <f t="shared" si="1706"/>
        <v/>
      </c>
      <c r="AW1211" t="str" cm="1">
        <f t="array" ref="AW1211">IFERROR(IF(O1211&lt;&gt;"",O1211,IF(OR($S1211="",$T1211=""),"",IF(O1211&lt;&gt;"",O1211,IF($T1211&lt;&gt;"",_xlfn._xlws.FILTER(O:O,($BU:$BU=$BU1211)*($I:$I=$I1211)*($T:$T=$T1211)*($S:$S=_xlfn.MINIFS($S:$S,$T:$T,"="&amp;$T1211)),"")))))&amp;"",IF(O1211="","",""))&amp;""</f>
        <v>Defensive_Zone-AttemptedBreakOutClear</v>
      </c>
      <c r="AX1211" t="str" cm="1">
        <f t="array" ref="AX1211">IFERROR(IF(P1211&lt;&gt;"",P1211,IF(OR($S1211="",$T1211=""),"",IF($T1211&lt;&gt;"",_xlfn._xlws.FILTER(P:P,($BU:$BU=$BU1211)*($I:$I=$I1211)*($T:$T=$T1211)*($S:$S=_xlfn.MINIFS($S:$S,$T:$T,"="&amp;$T1211)),""))))&amp;"",IF(P1211="","",""))&amp;""</f>
        <v/>
      </c>
      <c r="AY1211" t="str" cm="1">
        <f t="array" ref="AY1211">IFERROR(IF(Q1211&lt;&gt;"",Q1211,IF(OR($S1211="",$T1211=""),"",IF($T1211&lt;&gt;"",_xlfn._xlws.FILTER(Q:Q,($BU:$BU=$BU1211)*($I:$I=$I1211)*($T:$T=$T1211)*($S:$S=_xlfn.MINIFS($S:$S,$T:$T,"="&amp;$T1211)),""))))&amp;"",IF(Q1211="","",""))&amp;""</f>
        <v>u</v>
      </c>
      <c r="AZ1211" t="str" cm="1">
        <f t="array" ref="AZ1211">IFERROR(IF(R1211&lt;&gt;"",R1211,IF(OR($S1211="",$T1211=""),"",IF($T1211&lt;&gt;"",_xlfn._xlws.FILTER(R:R,($BU:$BU=$BU1211)*($I:$I=$I1211)*($T:$T=$T1211)*($S:$S=_xlfn.MINIFS($S:$S,$T:$T,"="&amp;$T1211)),""))))&amp;"",IF(R1211="","",""))&amp;""</f>
        <v>1</v>
      </c>
      <c r="BA1211" s="6">
        <f t="shared" si="1707"/>
        <v>107</v>
      </c>
      <c r="BB1211">
        <f t="shared" ref="BB1211:BD1211" si="1773">BB1210</f>
        <v>18987</v>
      </c>
      <c r="BC1211" t="str">
        <f t="shared" si="1773"/>
        <v>Velodrome</v>
      </c>
      <c r="BD1211" t="str">
        <f t="shared" si="1773"/>
        <v>Outlaws</v>
      </c>
      <c r="BE1211" t="s">
        <v>238</v>
      </c>
      <c r="BF1211" t="s">
        <v>657</v>
      </c>
      <c r="BI1211" cm="1">
        <f t="array" aca="1" ref="BI1211" ca="1">IFERROR(_xlfn._xlws.FILTER(shifts!A:A,(shifts!B:B=events!AD1211)*(shifts!AG:AG&gt;=events!BK1211)*(shifts!AH:AH&lt;=events!BL1211)),BI1210)</f>
        <v>44</v>
      </c>
      <c r="BJ1211" s="15">
        <f t="shared" si="1709"/>
        <v>0</v>
      </c>
      <c r="BK1211">
        <f t="shared" si="1710"/>
        <v>996</v>
      </c>
      <c r="BL1211">
        <f t="shared" si="1711"/>
        <v>996</v>
      </c>
      <c r="BM1211" s="15">
        <f>SUMIFS(BJ$2:BJ1211,K$2:K1211,"=Intermission")+SUMIFS(BJ$2:BJ1211,K$2:K1211,"=Timeout")</f>
        <v>67</v>
      </c>
      <c r="BN1211">
        <f t="shared" si="1712"/>
        <v>1147</v>
      </c>
      <c r="BO1211" s="19">
        <f t="shared" si="1713"/>
        <v>1231</v>
      </c>
      <c r="BP1211">
        <f t="shared" si="1714"/>
        <v>1226</v>
      </c>
      <c r="BQ1211" s="17">
        <f t="shared" si="1715"/>
        <v>1231</v>
      </c>
      <c r="BR1211" t="str">
        <f t="shared" si="1716"/>
        <v>event_team_player_1</v>
      </c>
      <c r="BS1211">
        <f>COUNTIFS(S$3:S1211,"="&amp;S1211,AI$3:AI1211,"="&amp;AI1211)</f>
        <v>1</v>
      </c>
      <c r="BT1211" t="str">
        <f>IFERROR(VLOOKUP(BB1211&amp;BU1211&amp;X1211,game_rosters!U:W,3,FALSE),"")</f>
        <v>P100002</v>
      </c>
      <c r="BU1211" t="str">
        <f t="shared" si="1717"/>
        <v>Velodrome</v>
      </c>
    </row>
    <row r="1212" spans="1:73" x14ac:dyDescent="0.2">
      <c r="A1212" t="str">
        <f t="shared" si="1692"/>
        <v/>
      </c>
      <c r="I1212" s="44">
        <v>77</v>
      </c>
      <c r="R1212" s="51">
        <v>1</v>
      </c>
      <c r="S1212">
        <v>640</v>
      </c>
      <c r="T1212">
        <v>108</v>
      </c>
      <c r="X1212">
        <v>77</v>
      </c>
      <c r="AA1212">
        <f t="shared" si="1741"/>
        <v>1640</v>
      </c>
      <c r="AB1212">
        <f t="shared" si="1742"/>
        <v>9108</v>
      </c>
      <c r="AC1212">
        <f t="shared" si="1688"/>
        <v>9108</v>
      </c>
      <c r="AD1212" s="6">
        <v>2</v>
      </c>
      <c r="AE1212" t="s">
        <v>917</v>
      </c>
      <c r="AF1212" t="s">
        <v>925</v>
      </c>
      <c r="AG1212" t="s">
        <v>756</v>
      </c>
      <c r="AH1212" t="s">
        <v>756</v>
      </c>
      <c r="AI1212" t="str">
        <f t="shared" si="1693"/>
        <v>o</v>
      </c>
      <c r="AJ1212" t="str">
        <f t="shared" si="1694"/>
        <v/>
      </c>
      <c r="AK1212" t="str">
        <f t="shared" si="1695"/>
        <v/>
      </c>
      <c r="AL1212" t="str">
        <f t="shared" si="1696"/>
        <v/>
      </c>
      <c r="AM1212" t="str">
        <f t="shared" si="1697"/>
        <v/>
      </c>
      <c r="AN1212" t="str">
        <f t="shared" si="1698"/>
        <v>Home</v>
      </c>
      <c r="AO1212" t="str">
        <f t="shared" si="1699"/>
        <v>h</v>
      </c>
      <c r="AP1212" t="str">
        <f t="shared" si="1700"/>
        <v/>
      </c>
      <c r="AQ1212" t="str">
        <f t="shared" si="1701"/>
        <v/>
      </c>
      <c r="AR1212" t="str">
        <f t="shared" si="1702"/>
        <v>Home</v>
      </c>
      <c r="AS1212" t="str">
        <f t="shared" si="1703"/>
        <v>h</v>
      </c>
      <c r="AT1212" t="str">
        <f t="shared" si="1704"/>
        <v>Defensive</v>
      </c>
      <c r="AU1212" t="str">
        <f t="shared" si="1705"/>
        <v/>
      </c>
      <c r="AV1212" t="str">
        <f t="shared" si="1706"/>
        <v/>
      </c>
      <c r="AW1212" t="str" cm="1">
        <f t="array" ref="AW1212">IFERROR(IF(O1212&lt;&gt;"",O1212,IF(OR($S1212="",$T1212=""),"",IF(O1212&lt;&gt;"",O1212,IF($T1212&lt;&gt;"",_xlfn._xlws.FILTER(O:O,($BU:$BU=$BU1212)*($I:$I=$I1212)*($T:$T=$T1212)*($S:$S=_xlfn.MINIFS($S:$S,$T:$T,"="&amp;$T1212)),"")))))&amp;"",IF(O1212="","",""))&amp;""</f>
        <v/>
      </c>
      <c r="AX1212" t="str" cm="1">
        <f t="array" ref="AX1212">IFERROR(IF(P1212&lt;&gt;"",P1212,IF(OR($S1212="",$T1212=""),"",IF($T1212&lt;&gt;"",_xlfn._xlws.FILTER(P:P,($BU:$BU=$BU1212)*($I:$I=$I1212)*($T:$T=$T1212)*($S:$S=_xlfn.MINIFS($S:$S,$T:$T,"="&amp;$T1212)),""))))&amp;"",IF(P1212="","",""))&amp;""</f>
        <v/>
      </c>
      <c r="AY1212" t="str" cm="1">
        <f t="array" ref="AY1212">IFERROR(IF(Q1212&lt;&gt;"",Q1212,IF(OR($S1212="",$T1212=""),"",IF($T1212&lt;&gt;"",_xlfn._xlws.FILTER(Q:Q,($BU:$BU=$BU1212)*($I:$I=$I1212)*($T:$T=$T1212)*($S:$S=_xlfn.MINIFS($S:$S,$T:$T,"="&amp;$T1212)),""))))&amp;"",IF(Q1212="","",""))&amp;""</f>
        <v/>
      </c>
      <c r="AZ1212" t="str" cm="1">
        <f t="array" ref="AZ1212">IFERROR(IF(R1212&lt;&gt;"",R1212,IF(OR($S1212="",$T1212=""),"",IF($T1212&lt;&gt;"",_xlfn._xlws.FILTER(R:R,($BU:$BU=$BU1212)*($I:$I=$I1212)*($T:$T=$T1212)*($S:$S=_xlfn.MINIFS($S:$S,$T:$T,"="&amp;$T1212)),""))))&amp;"",IF(R1212="","",""))&amp;""</f>
        <v>1</v>
      </c>
      <c r="BA1212" s="6">
        <f t="shared" si="1707"/>
        <v>107</v>
      </c>
      <c r="BB1212">
        <f t="shared" ref="BB1212:BD1212" si="1774">BB1211</f>
        <v>18987</v>
      </c>
      <c r="BC1212" t="str">
        <f t="shared" si="1774"/>
        <v>Velodrome</v>
      </c>
      <c r="BD1212" t="str">
        <f t="shared" si="1774"/>
        <v>Outlaws</v>
      </c>
      <c r="BE1212" t="s">
        <v>238</v>
      </c>
      <c r="BF1212" t="s">
        <v>657</v>
      </c>
      <c r="BI1212" cm="1">
        <f t="array" aca="1" ref="BI1212" ca="1">IFERROR(_xlfn._xlws.FILTER(shifts!A:A,(shifts!B:B=events!AD1212)*(shifts!AG:AG&gt;=events!BK1212)*(shifts!AH:AH&lt;=events!BL1212)),BI1211)</f>
        <v>44</v>
      </c>
      <c r="BJ1212" s="15">
        <f t="shared" si="1709"/>
        <v>0</v>
      </c>
      <c r="BK1212">
        <f t="shared" si="1710"/>
        <v>996</v>
      </c>
      <c r="BL1212">
        <f t="shared" si="1711"/>
        <v>996</v>
      </c>
      <c r="BM1212" s="15">
        <f>SUMIFS(BJ$2:BJ1212,K$2:K1212,"=Intermission")+SUMIFS(BJ$2:BJ1212,K$2:K1212,"=Timeout")</f>
        <v>67</v>
      </c>
      <c r="BN1212">
        <f t="shared" si="1712"/>
        <v>1147</v>
      </c>
      <c r="BO1212" s="19">
        <f t="shared" si="1713"/>
        <v>1231</v>
      </c>
      <c r="BP1212">
        <f t="shared" si="1714"/>
        <v>1226</v>
      </c>
      <c r="BQ1212" s="17">
        <f t="shared" si="1715"/>
        <v>1231</v>
      </c>
      <c r="BR1212" t="str">
        <f t="shared" si="1716"/>
        <v>opp_team_player_1</v>
      </c>
      <c r="BS1212">
        <f>COUNTIFS(S$3:S1212,"="&amp;S1212,AI$3:AI1212,"="&amp;AI1212)</f>
        <v>1</v>
      </c>
      <c r="BT1212" t="str">
        <f>IFERROR(VLOOKUP(BB1212&amp;BU1212&amp;X1212,game_rosters!U:W,3,FALSE),"")</f>
        <v>P100185</v>
      </c>
      <c r="BU1212" t="str">
        <f t="shared" si="1717"/>
        <v>Outlaws</v>
      </c>
    </row>
    <row r="1213" spans="1:73" x14ac:dyDescent="0.2">
      <c r="A1213">
        <f t="shared" si="1692"/>
        <v>1</v>
      </c>
      <c r="I1213" s="44">
        <v>91</v>
      </c>
      <c r="K1213" t="s">
        <v>9</v>
      </c>
      <c r="L1213" t="s">
        <v>173</v>
      </c>
      <c r="M1213" t="s">
        <v>365</v>
      </c>
      <c r="R1213" s="51">
        <v>1</v>
      </c>
      <c r="S1213">
        <v>641</v>
      </c>
      <c r="T1213">
        <v>108</v>
      </c>
      <c r="W1213" t="s">
        <v>735</v>
      </c>
      <c r="X1213">
        <v>91</v>
      </c>
      <c r="Z1213">
        <v>1</v>
      </c>
      <c r="AA1213">
        <f t="shared" si="1741"/>
        <v>1641</v>
      </c>
      <c r="AB1213">
        <f t="shared" si="1742"/>
        <v>9108</v>
      </c>
      <c r="AC1213">
        <f t="shared" si="1688"/>
        <v>9108</v>
      </c>
      <c r="AD1213" s="6">
        <v>2</v>
      </c>
      <c r="AE1213" t="s">
        <v>917</v>
      </c>
      <c r="AF1213" t="s">
        <v>925</v>
      </c>
      <c r="AG1213" t="s">
        <v>756</v>
      </c>
      <c r="AH1213" t="s">
        <v>756</v>
      </c>
      <c r="AI1213" t="str">
        <f t="shared" si="1693"/>
        <v>e</v>
      </c>
      <c r="AJ1213" t="str">
        <f t="shared" si="1694"/>
        <v/>
      </c>
      <c r="AK1213" t="str">
        <f t="shared" si="1695"/>
        <v/>
      </c>
      <c r="AL1213" t="str">
        <f t="shared" si="1696"/>
        <v/>
      </c>
      <c r="AM1213" t="str">
        <f t="shared" si="1697"/>
        <v/>
      </c>
      <c r="AN1213" t="str">
        <f t="shared" si="1698"/>
        <v>Home</v>
      </c>
      <c r="AO1213" t="str">
        <f t="shared" si="1699"/>
        <v>h</v>
      </c>
      <c r="AP1213" t="str">
        <f t="shared" si="1700"/>
        <v/>
      </c>
      <c r="AQ1213" t="str">
        <f t="shared" si="1701"/>
        <v/>
      </c>
      <c r="AR1213" t="str">
        <f t="shared" si="1702"/>
        <v>Home</v>
      </c>
      <c r="AS1213" t="str">
        <f t="shared" si="1703"/>
        <v>h</v>
      </c>
      <c r="AT1213" t="str">
        <f t="shared" si="1704"/>
        <v>Offensive</v>
      </c>
      <c r="AU1213" t="str">
        <f t="shared" si="1705"/>
        <v/>
      </c>
      <c r="AV1213" t="str">
        <f t="shared" si="1706"/>
        <v/>
      </c>
      <c r="AW1213" t="str" cm="1">
        <f t="array" ref="AW1213">IFERROR(IF(O1213&lt;&gt;"",O1213,IF(OR($S1213="",$T1213=""),"",IF(O1213&lt;&gt;"",O1213,IF($T1213&lt;&gt;"",_xlfn._xlws.FILTER(O:O,($BU:$BU=$BU1213)*($I:$I=$I1213)*($T:$T=$T1213)*($S:$S=_xlfn.MINIFS($S:$S,$T:$T,"="&amp;$T1213)),"")))))&amp;"",IF(O1213="","",""))&amp;""</f>
        <v>Defensive_Zone-AttemptedBreakOutClear</v>
      </c>
      <c r="AX1213" t="str" cm="1">
        <f t="array" ref="AX1213">IFERROR(IF(P1213&lt;&gt;"",P1213,IF(OR($S1213="",$T1213=""),"",IF($T1213&lt;&gt;"",_xlfn._xlws.FILTER(P:P,($BU:$BU=$BU1213)*($I:$I=$I1213)*($T:$T=$T1213)*($S:$S=_xlfn.MINIFS($S:$S,$T:$T,"="&amp;$T1213)),""))))&amp;"",IF(P1213="","",""))&amp;""</f>
        <v/>
      </c>
      <c r="AY1213" t="str" cm="1">
        <f t="array" ref="AY1213">IFERROR(IF(Q1213&lt;&gt;"",Q1213,IF(OR($S1213="",$T1213=""),"",IF($T1213&lt;&gt;"",_xlfn._xlws.FILTER(Q:Q,($BU:$BU=$BU1213)*($I:$I=$I1213)*($T:$T=$T1213)*($S:$S=_xlfn.MINIFS($S:$S,$T:$T,"="&amp;$T1213)),""))))&amp;"",IF(Q1213="","",""))&amp;""</f>
        <v>u</v>
      </c>
      <c r="AZ1213" t="str" cm="1">
        <f t="array" ref="AZ1213">IFERROR(IF(R1213&lt;&gt;"",R1213,IF(OR($S1213="",$T1213=""),"",IF($T1213&lt;&gt;"",_xlfn._xlws.FILTER(R:R,($BU:$BU=$BU1213)*($I:$I=$I1213)*($T:$T=$T1213)*($S:$S=_xlfn.MINIFS($S:$S,$T:$T,"="&amp;$T1213)),""))))&amp;"",IF(R1213="","",""))&amp;""</f>
        <v>1</v>
      </c>
      <c r="BA1213" s="6">
        <f t="shared" si="1707"/>
        <v>107</v>
      </c>
      <c r="BB1213">
        <f t="shared" ref="BB1213:BD1213" si="1775">BB1212</f>
        <v>18987</v>
      </c>
      <c r="BC1213" t="str">
        <f t="shared" si="1775"/>
        <v>Velodrome</v>
      </c>
      <c r="BD1213" t="str">
        <f t="shared" si="1775"/>
        <v>Outlaws</v>
      </c>
      <c r="BE1213" t="s">
        <v>9</v>
      </c>
      <c r="BF1213" t="s">
        <v>173</v>
      </c>
      <c r="BI1213" cm="1">
        <f t="array" aca="1" ref="BI1213" ca="1">IFERROR(_xlfn._xlws.FILTER(shifts!A:A,(shifts!B:B=events!AD1213)*(shifts!AG:AG&gt;=events!BK1213)*(shifts!AH:AH&lt;=events!BL1213)),BI1212)</f>
        <v>44</v>
      </c>
      <c r="BJ1213" s="15">
        <f t="shared" si="1709"/>
        <v>0</v>
      </c>
      <c r="BK1213">
        <f t="shared" si="1710"/>
        <v>996</v>
      </c>
      <c r="BL1213">
        <f t="shared" si="1711"/>
        <v>996</v>
      </c>
      <c r="BM1213" s="15">
        <f>SUMIFS(BJ$2:BJ1213,K$2:K1213,"=Intermission")+SUMIFS(BJ$2:BJ1213,K$2:K1213,"=Timeout")</f>
        <v>67</v>
      </c>
      <c r="BN1213">
        <f t="shared" si="1712"/>
        <v>1147</v>
      </c>
      <c r="BO1213" s="19">
        <f t="shared" si="1713"/>
        <v>1231</v>
      </c>
      <c r="BP1213">
        <f t="shared" si="1714"/>
        <v>1226</v>
      </c>
      <c r="BQ1213" s="17">
        <f t="shared" si="1715"/>
        <v>1231</v>
      </c>
      <c r="BR1213" t="str">
        <f t="shared" si="1716"/>
        <v>event_team_player_1</v>
      </c>
      <c r="BS1213">
        <f>COUNTIFS(S$3:S1213,"="&amp;S1213,AI$3:AI1213,"="&amp;AI1213)</f>
        <v>1</v>
      </c>
      <c r="BT1213" t="str">
        <f>IFERROR(VLOOKUP(BB1213&amp;BU1213&amp;X1213,game_rosters!U:W,3,FALSE),"")</f>
        <v>P100002</v>
      </c>
      <c r="BU1213" t="str">
        <f t="shared" si="1717"/>
        <v>Velodrome</v>
      </c>
    </row>
    <row r="1214" spans="1:73" x14ac:dyDescent="0.2">
      <c r="A1214" t="str">
        <f t="shared" si="1692"/>
        <v/>
      </c>
      <c r="I1214" s="44">
        <v>77</v>
      </c>
      <c r="R1214" s="51">
        <v>1</v>
      </c>
      <c r="S1214">
        <v>641</v>
      </c>
      <c r="T1214">
        <v>108</v>
      </c>
      <c r="X1214">
        <v>77</v>
      </c>
      <c r="AA1214">
        <f t="shared" si="1741"/>
        <v>1641</v>
      </c>
      <c r="AB1214">
        <f t="shared" si="1742"/>
        <v>9108</v>
      </c>
      <c r="AC1214">
        <f t="shared" si="1688"/>
        <v>9108</v>
      </c>
      <c r="AD1214" s="6">
        <v>2</v>
      </c>
      <c r="AE1214" t="s">
        <v>917</v>
      </c>
      <c r="AF1214" t="s">
        <v>925</v>
      </c>
      <c r="AG1214" t="s">
        <v>756</v>
      </c>
      <c r="AH1214" t="s">
        <v>756</v>
      </c>
      <c r="AI1214" t="str">
        <f t="shared" si="1693"/>
        <v>o</v>
      </c>
      <c r="AJ1214" t="str">
        <f t="shared" si="1694"/>
        <v/>
      </c>
      <c r="AK1214" t="str">
        <f t="shared" si="1695"/>
        <v/>
      </c>
      <c r="AL1214" t="str">
        <f t="shared" si="1696"/>
        <v/>
      </c>
      <c r="AM1214" t="str">
        <f t="shared" si="1697"/>
        <v/>
      </c>
      <c r="AN1214" t="str">
        <f t="shared" si="1698"/>
        <v>Home</v>
      </c>
      <c r="AO1214" t="str">
        <f t="shared" si="1699"/>
        <v>h</v>
      </c>
      <c r="AP1214" t="str">
        <f t="shared" si="1700"/>
        <v/>
      </c>
      <c r="AQ1214" t="str">
        <f t="shared" si="1701"/>
        <v/>
      </c>
      <c r="AR1214" t="str">
        <f t="shared" si="1702"/>
        <v>Home</v>
      </c>
      <c r="AS1214" t="str">
        <f t="shared" si="1703"/>
        <v>h</v>
      </c>
      <c r="AT1214" t="str">
        <f t="shared" si="1704"/>
        <v>Defensive</v>
      </c>
      <c r="AU1214" t="str">
        <f t="shared" si="1705"/>
        <v/>
      </c>
      <c r="AV1214" t="str">
        <f t="shared" si="1706"/>
        <v/>
      </c>
      <c r="AW1214" t="str" cm="1">
        <f t="array" ref="AW1214">IFERROR(IF(O1214&lt;&gt;"",O1214,IF(OR($S1214="",$T1214=""),"",IF(O1214&lt;&gt;"",O1214,IF($T1214&lt;&gt;"",_xlfn._xlws.FILTER(O:O,($BU:$BU=$BU1214)*($I:$I=$I1214)*($T:$T=$T1214)*($S:$S=_xlfn.MINIFS($S:$S,$T:$T,"="&amp;$T1214)),"")))))&amp;"",IF(O1214="","",""))&amp;""</f>
        <v/>
      </c>
      <c r="AX1214" t="str" cm="1">
        <f t="array" ref="AX1214">IFERROR(IF(P1214&lt;&gt;"",P1214,IF(OR($S1214="",$T1214=""),"",IF($T1214&lt;&gt;"",_xlfn._xlws.FILTER(P:P,($BU:$BU=$BU1214)*($I:$I=$I1214)*($T:$T=$T1214)*($S:$S=_xlfn.MINIFS($S:$S,$T:$T,"="&amp;$T1214)),""))))&amp;"",IF(P1214="","",""))&amp;""</f>
        <v/>
      </c>
      <c r="AY1214" t="str" cm="1">
        <f t="array" ref="AY1214">IFERROR(IF(Q1214&lt;&gt;"",Q1214,IF(OR($S1214="",$T1214=""),"",IF($T1214&lt;&gt;"",_xlfn._xlws.FILTER(Q:Q,($BU:$BU=$BU1214)*($I:$I=$I1214)*($T:$T=$T1214)*($S:$S=_xlfn.MINIFS($S:$S,$T:$T,"="&amp;$T1214)),""))))&amp;"",IF(Q1214="","",""))&amp;""</f>
        <v/>
      </c>
      <c r="AZ1214" t="str" cm="1">
        <f t="array" ref="AZ1214">IFERROR(IF(R1214&lt;&gt;"",R1214,IF(OR($S1214="",$T1214=""),"",IF($T1214&lt;&gt;"",_xlfn._xlws.FILTER(R:R,($BU:$BU=$BU1214)*($I:$I=$I1214)*($T:$T=$T1214)*($S:$S=_xlfn.MINIFS($S:$S,$T:$T,"="&amp;$T1214)),""))))&amp;"",IF(R1214="","",""))&amp;""</f>
        <v>1</v>
      </c>
      <c r="BA1214" s="6">
        <f t="shared" si="1707"/>
        <v>107</v>
      </c>
      <c r="BB1214">
        <f t="shared" ref="BB1214:BD1214" si="1776">BB1213</f>
        <v>18987</v>
      </c>
      <c r="BC1214" t="str">
        <f t="shared" si="1776"/>
        <v>Velodrome</v>
      </c>
      <c r="BD1214" t="str">
        <f t="shared" si="1776"/>
        <v>Outlaws</v>
      </c>
      <c r="BE1214" t="s">
        <v>9</v>
      </c>
      <c r="BF1214" t="s">
        <v>173</v>
      </c>
      <c r="BI1214" cm="1">
        <f t="array" aca="1" ref="BI1214" ca="1">IFERROR(_xlfn._xlws.FILTER(shifts!A:A,(shifts!B:B=events!AD1214)*(shifts!AG:AG&gt;=events!BK1214)*(shifts!AH:AH&lt;=events!BL1214)),BI1213)</f>
        <v>44</v>
      </c>
      <c r="BJ1214" s="15">
        <f t="shared" si="1709"/>
        <v>0</v>
      </c>
      <c r="BK1214">
        <f t="shared" si="1710"/>
        <v>996</v>
      </c>
      <c r="BL1214">
        <f t="shared" si="1711"/>
        <v>996</v>
      </c>
      <c r="BM1214" s="15">
        <f>SUMIFS(BJ$2:BJ1214,K$2:K1214,"=Intermission")+SUMIFS(BJ$2:BJ1214,K$2:K1214,"=Timeout")</f>
        <v>67</v>
      </c>
      <c r="BN1214">
        <f t="shared" si="1712"/>
        <v>1147</v>
      </c>
      <c r="BO1214" s="19">
        <f t="shared" si="1713"/>
        <v>1231</v>
      </c>
      <c r="BP1214">
        <f t="shared" si="1714"/>
        <v>1226</v>
      </c>
      <c r="BQ1214" s="17">
        <f t="shared" si="1715"/>
        <v>1231</v>
      </c>
      <c r="BR1214" t="str">
        <f t="shared" si="1716"/>
        <v>opp_team_player_1</v>
      </c>
      <c r="BS1214">
        <f>COUNTIFS(S$3:S1214,"="&amp;S1214,AI$3:AI1214,"="&amp;AI1214)</f>
        <v>1</v>
      </c>
      <c r="BT1214" t="str">
        <f>IFERROR(VLOOKUP(BB1214&amp;BU1214&amp;X1214,game_rosters!U:W,3,FALSE),"")</f>
        <v>P100185</v>
      </c>
      <c r="BU1214" t="str">
        <f t="shared" si="1717"/>
        <v>Outlaws</v>
      </c>
    </row>
    <row r="1215" spans="1:73" x14ac:dyDescent="0.2">
      <c r="A1215">
        <f t="shared" si="1692"/>
        <v>1</v>
      </c>
      <c r="I1215" s="44">
        <v>44</v>
      </c>
      <c r="K1215" t="s">
        <v>13</v>
      </c>
      <c r="L1215" t="s">
        <v>586</v>
      </c>
      <c r="N1215" t="s">
        <v>595</v>
      </c>
      <c r="O1215" t="s">
        <v>600</v>
      </c>
      <c r="Q1215" t="s">
        <v>595</v>
      </c>
      <c r="S1215">
        <v>642</v>
      </c>
      <c r="T1215">
        <v>109</v>
      </c>
      <c r="W1215" t="s">
        <v>731</v>
      </c>
      <c r="X1215">
        <v>44</v>
      </c>
      <c r="Z1215">
        <v>1</v>
      </c>
      <c r="AA1215">
        <f t="shared" si="1741"/>
        <v>1642</v>
      </c>
      <c r="AB1215">
        <f t="shared" si="1742"/>
        <v>9109</v>
      </c>
      <c r="AC1215">
        <f t="shared" si="1688"/>
        <v>9109</v>
      </c>
      <c r="AD1215" s="6">
        <v>2</v>
      </c>
      <c r="AE1215" t="s">
        <v>917</v>
      </c>
      <c r="AF1215" t="s">
        <v>750</v>
      </c>
      <c r="AG1215" t="s">
        <v>917</v>
      </c>
      <c r="AH1215" t="s">
        <v>926</v>
      </c>
      <c r="AI1215" t="str">
        <f t="shared" si="1693"/>
        <v>e</v>
      </c>
      <c r="AJ1215" t="str">
        <f t="shared" si="1694"/>
        <v/>
      </c>
      <c r="AK1215" t="str">
        <f t="shared" si="1695"/>
        <v/>
      </c>
      <c r="AL1215" t="str">
        <f t="shared" si="1696"/>
        <v/>
      </c>
      <c r="AM1215" t="str">
        <f t="shared" si="1697"/>
        <v/>
      </c>
      <c r="AN1215" t="str">
        <f t="shared" si="1698"/>
        <v>Away</v>
      </c>
      <c r="AO1215" t="str">
        <f t="shared" si="1699"/>
        <v>a</v>
      </c>
      <c r="AP1215" t="str">
        <f t="shared" si="1700"/>
        <v/>
      </c>
      <c r="AQ1215" t="str">
        <f t="shared" si="1701"/>
        <v/>
      </c>
      <c r="AR1215" t="str">
        <f t="shared" si="1702"/>
        <v>Away</v>
      </c>
      <c r="AS1215" t="str">
        <f t="shared" si="1703"/>
        <v>a</v>
      </c>
      <c r="AT1215" t="str">
        <f t="shared" si="1704"/>
        <v>Offensive</v>
      </c>
      <c r="AU1215" t="str">
        <f t="shared" si="1705"/>
        <v/>
      </c>
      <c r="AV1215" t="str">
        <f t="shared" si="1706"/>
        <v/>
      </c>
      <c r="AW1215" t="str" cm="1">
        <f t="array" ref="AW1215">IFERROR(IF(O1215&lt;&gt;"",O1215,IF(OR($S1215="",$T1215=""),"",IF(O1215&lt;&gt;"",O1215,IF($T1215&lt;&gt;"",_xlfn._xlws.FILTER(O:O,($BU:$BU=$BU1215)*($I:$I=$I1215)*($T:$T=$T1215)*($S:$S=_xlfn.MINIFS($S:$S,$T:$T,"="&amp;$T1215)),"")))))&amp;"",IF(O1215="","",""))&amp;""</f>
        <v>OffensivePlay_Zone-PuckRetreivalTurnover</v>
      </c>
      <c r="AX1215" t="str" cm="1">
        <f t="array" ref="AX1215">IFERROR(IF(P1215&lt;&gt;"",P1215,IF(OR($S1215="",$T1215=""),"",IF($T1215&lt;&gt;"",_xlfn._xlws.FILTER(P:P,($BU:$BU=$BU1215)*($I:$I=$I1215)*($T:$T=$T1215)*($S:$S=_xlfn.MINIFS($S:$S,$T:$T,"="&amp;$T1215)),""))))&amp;"",IF(P1215="","",""))&amp;""</f>
        <v/>
      </c>
      <c r="AY1215" t="str" cm="1">
        <f t="array" ref="AY1215">IFERROR(IF(Q1215&lt;&gt;"",Q1215,IF(OR($S1215="",$T1215=""),"",IF($T1215&lt;&gt;"",_xlfn._xlws.FILTER(Q:Q,($BU:$BU=$BU1215)*($I:$I=$I1215)*($T:$T=$T1215)*($S:$S=_xlfn.MINIFS($S:$S,$T:$T,"="&amp;$T1215)),""))))&amp;"",IF(Q1215="","",""))&amp;""</f>
        <v>s</v>
      </c>
      <c r="AZ1215" t="str" cm="1">
        <f t="array" ref="AZ1215">IFERROR(IF(R1215&lt;&gt;"",R1215,IF(OR($S1215="",$T1215=""),"",IF($T1215&lt;&gt;"",_xlfn._xlws.FILTER(R:R,($BU:$BU=$BU1215)*($I:$I=$I1215)*($T:$T=$T1215)*($S:$S=_xlfn.MINIFS($S:$S,$T:$T,"="&amp;$T1215)),""))))&amp;"",IF(R1215="","",""))&amp;""</f>
        <v/>
      </c>
      <c r="BA1215" s="6">
        <f t="shared" si="1707"/>
        <v>107</v>
      </c>
      <c r="BB1215">
        <f t="shared" ref="BB1215:BD1215" si="1777">BB1214</f>
        <v>18987</v>
      </c>
      <c r="BC1215" t="str">
        <f t="shared" si="1777"/>
        <v>Velodrome</v>
      </c>
      <c r="BD1215" t="str">
        <f t="shared" si="1777"/>
        <v>Outlaws</v>
      </c>
      <c r="BE1215" t="s">
        <v>13</v>
      </c>
      <c r="BF1215" t="s">
        <v>586</v>
      </c>
      <c r="BI1215" cm="1">
        <f t="array" aca="1" ref="BI1215" ca="1">IFERROR(_xlfn._xlws.FILTER(shifts!A:A,(shifts!B:B=events!AD1215)*(shifts!AG:AG&gt;=events!BK1215)*(shifts!AH:AH&lt;=events!BL1215)),BI1214)</f>
        <v>44</v>
      </c>
      <c r="BJ1215" s="15">
        <f t="shared" si="1709"/>
        <v>1</v>
      </c>
      <c r="BK1215">
        <f t="shared" si="1710"/>
        <v>995</v>
      </c>
      <c r="BL1215">
        <f t="shared" si="1711"/>
        <v>994</v>
      </c>
      <c r="BM1215" s="15">
        <f>SUMIFS(BJ$2:BJ1215,K$2:K1215,"=Intermission")+SUMIFS(BJ$2:BJ1215,K$2:K1215,"=Timeout")</f>
        <v>67</v>
      </c>
      <c r="BN1215">
        <f t="shared" si="1712"/>
        <v>1147</v>
      </c>
      <c r="BO1215" s="19">
        <f t="shared" si="1713"/>
        <v>1232</v>
      </c>
      <c r="BP1215">
        <f t="shared" si="1714"/>
        <v>1227</v>
      </c>
      <c r="BQ1215" s="17">
        <f t="shared" si="1715"/>
        <v>1233</v>
      </c>
      <c r="BR1215" t="str">
        <f t="shared" si="1716"/>
        <v>event_team_player_1</v>
      </c>
      <c r="BS1215">
        <f>COUNTIFS(S$3:S1215,"="&amp;S1215,AI$3:AI1215,"="&amp;AI1215)</f>
        <v>1</v>
      </c>
      <c r="BT1215" t="str">
        <f>IFERROR(VLOOKUP(BB1215&amp;BU1215&amp;X1215,game_rosters!U:W,3,FALSE),"")</f>
        <v>P100033</v>
      </c>
      <c r="BU1215" t="str">
        <f t="shared" si="1717"/>
        <v>Outlaws</v>
      </c>
    </row>
    <row r="1216" spans="1:73" x14ac:dyDescent="0.2">
      <c r="A1216">
        <f t="shared" si="1692"/>
        <v>1</v>
      </c>
      <c r="I1216" s="44">
        <v>44</v>
      </c>
      <c r="K1216" t="s">
        <v>238</v>
      </c>
      <c r="L1216" t="s">
        <v>193</v>
      </c>
      <c r="M1216" t="s">
        <v>91</v>
      </c>
      <c r="N1216" t="s">
        <v>595</v>
      </c>
      <c r="S1216">
        <v>643</v>
      </c>
      <c r="T1216">
        <v>109</v>
      </c>
      <c r="W1216" t="s">
        <v>731</v>
      </c>
      <c r="X1216">
        <v>44</v>
      </c>
      <c r="Z1216">
        <v>1</v>
      </c>
      <c r="AA1216">
        <f t="shared" si="1741"/>
        <v>1643</v>
      </c>
      <c r="AB1216">
        <f t="shared" si="1742"/>
        <v>9109</v>
      </c>
      <c r="AC1216">
        <f t="shared" si="1688"/>
        <v>9109</v>
      </c>
      <c r="AD1216" s="6">
        <v>2</v>
      </c>
      <c r="AE1216" t="s">
        <v>917</v>
      </c>
      <c r="AF1216" t="s">
        <v>750</v>
      </c>
      <c r="AG1216" t="s">
        <v>756</v>
      </c>
      <c r="AH1216" t="s">
        <v>756</v>
      </c>
      <c r="AI1216" t="str">
        <f t="shared" si="1693"/>
        <v>e</v>
      </c>
      <c r="AJ1216" t="str">
        <f t="shared" si="1694"/>
        <v/>
      </c>
      <c r="AK1216" t="str">
        <f t="shared" si="1695"/>
        <v/>
      </c>
      <c r="AL1216" t="str">
        <f t="shared" si="1696"/>
        <v/>
      </c>
      <c r="AM1216" t="str">
        <f t="shared" si="1697"/>
        <v/>
      </c>
      <c r="AN1216" t="str">
        <f t="shared" si="1698"/>
        <v>Away</v>
      </c>
      <c r="AO1216" t="str">
        <f t="shared" si="1699"/>
        <v>a</v>
      </c>
      <c r="AP1216" t="str">
        <f t="shared" si="1700"/>
        <v/>
      </c>
      <c r="AQ1216" t="str">
        <f t="shared" si="1701"/>
        <v/>
      </c>
      <c r="AR1216" t="str">
        <f t="shared" si="1702"/>
        <v>Away</v>
      </c>
      <c r="AS1216" t="str">
        <f t="shared" si="1703"/>
        <v>a</v>
      </c>
      <c r="AT1216" t="str">
        <f t="shared" si="1704"/>
        <v>Offensive</v>
      </c>
      <c r="AU1216" t="str">
        <f t="shared" si="1705"/>
        <v/>
      </c>
      <c r="AV1216" t="str">
        <f t="shared" si="1706"/>
        <v/>
      </c>
      <c r="AW1216" t="str" cm="1">
        <f t="array" ref="AW1216">IFERROR(IF(O1216&lt;&gt;"",O1216,IF(OR($S1216="",$T1216=""),"",IF(O1216&lt;&gt;"",O1216,IF($T1216&lt;&gt;"",_xlfn._xlws.FILTER(O:O,($BU:$BU=$BU1216)*($I:$I=$I1216)*($T:$T=$T1216)*($S:$S=_xlfn.MINIFS($S:$S,$T:$T,"="&amp;$T1216)),"")))))&amp;"",IF(O1216="","",""))&amp;""</f>
        <v>OffensivePlay_Zone-PuckRetreivalTurnover</v>
      </c>
      <c r="AX1216" t="str" cm="1">
        <f t="array" ref="AX1216">IFERROR(IF(P1216&lt;&gt;"",P1216,IF(OR($S1216="",$T1216=""),"",IF($T1216&lt;&gt;"",_xlfn._xlws.FILTER(P:P,($BU:$BU=$BU1216)*($I:$I=$I1216)*($T:$T=$T1216)*($S:$S=_xlfn.MINIFS($S:$S,$T:$T,"="&amp;$T1216)),""))))&amp;"",IF(P1216="","",""))&amp;""</f>
        <v/>
      </c>
      <c r="AY1216" t="str" cm="1">
        <f t="array" ref="AY1216">IFERROR(IF(Q1216&lt;&gt;"",Q1216,IF(OR($S1216="",$T1216=""),"",IF($T1216&lt;&gt;"",_xlfn._xlws.FILTER(Q:Q,($BU:$BU=$BU1216)*($I:$I=$I1216)*($T:$T=$T1216)*($S:$S=_xlfn.MINIFS($S:$S,$T:$T,"="&amp;$T1216)),""))))&amp;"",IF(Q1216="","",""))&amp;""</f>
        <v>s</v>
      </c>
      <c r="AZ1216" t="str" cm="1">
        <f t="array" ref="AZ1216">IFERROR(IF(R1216&lt;&gt;"",R1216,IF(OR($S1216="",$T1216=""),"",IF($T1216&lt;&gt;"",_xlfn._xlws.FILTER(R:R,($BU:$BU=$BU1216)*($I:$I=$I1216)*($T:$T=$T1216)*($S:$S=_xlfn.MINIFS($S:$S,$T:$T,"="&amp;$T1216)),""))))&amp;"",IF(R1216="","",""))&amp;""</f>
        <v/>
      </c>
      <c r="BA1216" s="6">
        <f t="shared" si="1707"/>
        <v>107</v>
      </c>
      <c r="BB1216">
        <f t="shared" ref="BB1216:BD1216" si="1778">BB1215</f>
        <v>18987</v>
      </c>
      <c r="BC1216" t="str">
        <f t="shared" si="1778"/>
        <v>Velodrome</v>
      </c>
      <c r="BD1216" t="str">
        <f t="shared" si="1778"/>
        <v>Outlaws</v>
      </c>
      <c r="BE1216" t="s">
        <v>238</v>
      </c>
      <c r="BF1216" t="s">
        <v>193</v>
      </c>
      <c r="BI1216" cm="1">
        <f t="array" aca="1" ref="BI1216" ca="1">IFERROR(_xlfn._xlws.FILTER(shifts!A:A,(shifts!B:B=events!AD1216)*(shifts!AG:AG&gt;=events!BK1216)*(shifts!AH:AH&lt;=events!BL1216)),BI1215)</f>
        <v>44</v>
      </c>
      <c r="BJ1216" s="15">
        <f t="shared" si="1709"/>
        <v>0</v>
      </c>
      <c r="BK1216">
        <f t="shared" si="1710"/>
        <v>995</v>
      </c>
      <c r="BL1216">
        <f t="shared" si="1711"/>
        <v>995</v>
      </c>
      <c r="BM1216" s="15">
        <f>SUMIFS(BJ$2:BJ1216,K$2:K1216,"=Intermission")+SUMIFS(BJ$2:BJ1216,K$2:K1216,"=Timeout")</f>
        <v>67</v>
      </c>
      <c r="BN1216">
        <f t="shared" si="1712"/>
        <v>1147</v>
      </c>
      <c r="BO1216" s="19">
        <f t="shared" si="1713"/>
        <v>1232</v>
      </c>
      <c r="BP1216">
        <f t="shared" si="1714"/>
        <v>1227</v>
      </c>
      <c r="BQ1216" s="17">
        <f t="shared" si="1715"/>
        <v>1232</v>
      </c>
      <c r="BR1216" t="str">
        <f t="shared" si="1716"/>
        <v>event_team_player_1</v>
      </c>
      <c r="BS1216">
        <f>COUNTIFS(S$3:S1216,"="&amp;S1216,AI$3:AI1216,"="&amp;AI1216)</f>
        <v>1</v>
      </c>
      <c r="BT1216" t="str">
        <f>IFERROR(VLOOKUP(BB1216&amp;BU1216&amp;X1216,game_rosters!U:W,3,FALSE),"")</f>
        <v>P100033</v>
      </c>
      <c r="BU1216" t="str">
        <f t="shared" si="1717"/>
        <v>Outlaws</v>
      </c>
    </row>
    <row r="1217" spans="1:73" x14ac:dyDescent="0.2">
      <c r="A1217">
        <f t="shared" si="1692"/>
        <v>1</v>
      </c>
      <c r="I1217" s="44">
        <v>44</v>
      </c>
      <c r="K1217" t="s">
        <v>6</v>
      </c>
      <c r="L1217" t="s">
        <v>191</v>
      </c>
      <c r="M1217" t="s">
        <v>51</v>
      </c>
      <c r="N1217" t="s">
        <v>594</v>
      </c>
      <c r="R1217" s="51">
        <v>1</v>
      </c>
      <c r="S1217">
        <v>644</v>
      </c>
      <c r="T1217">
        <v>110</v>
      </c>
      <c r="W1217" t="s">
        <v>731</v>
      </c>
      <c r="X1217">
        <v>44</v>
      </c>
      <c r="Z1217">
        <v>1</v>
      </c>
      <c r="AA1217">
        <f t="shared" si="1741"/>
        <v>1644</v>
      </c>
      <c r="AB1217">
        <f t="shared" si="1742"/>
        <v>9110</v>
      </c>
      <c r="AC1217">
        <f t="shared" si="1688"/>
        <v>9110</v>
      </c>
      <c r="AD1217" s="6">
        <v>2</v>
      </c>
      <c r="AE1217" t="s">
        <v>917</v>
      </c>
      <c r="AF1217" t="s">
        <v>750</v>
      </c>
      <c r="AG1217" t="s">
        <v>756</v>
      </c>
      <c r="AH1217" t="s">
        <v>756</v>
      </c>
      <c r="AI1217" t="str">
        <f t="shared" si="1693"/>
        <v>e</v>
      </c>
      <c r="AJ1217" t="str">
        <f t="shared" si="1694"/>
        <v/>
      </c>
      <c r="AK1217" t="str">
        <f t="shared" si="1695"/>
        <v/>
      </c>
      <c r="AL1217" t="str">
        <f t="shared" si="1696"/>
        <v/>
      </c>
      <c r="AM1217" t="str">
        <f t="shared" si="1697"/>
        <v/>
      </c>
      <c r="AN1217" t="str">
        <f t="shared" si="1698"/>
        <v>Away</v>
      </c>
      <c r="AO1217" t="str">
        <f t="shared" si="1699"/>
        <v>a</v>
      </c>
      <c r="AP1217" t="str">
        <f t="shared" si="1700"/>
        <v/>
      </c>
      <c r="AQ1217" t="str">
        <f t="shared" si="1701"/>
        <v/>
      </c>
      <c r="AR1217" t="str">
        <f t="shared" si="1702"/>
        <v>Away</v>
      </c>
      <c r="AS1217" t="str">
        <f t="shared" si="1703"/>
        <v>a</v>
      </c>
      <c r="AT1217" t="str">
        <f t="shared" si="1704"/>
        <v>Offensive</v>
      </c>
      <c r="AU1217" t="str">
        <f t="shared" si="1705"/>
        <v/>
      </c>
      <c r="AV1217" t="str">
        <f t="shared" si="1706"/>
        <v/>
      </c>
      <c r="AW1217" t="str" cm="1">
        <f t="array" ref="AW1217">IFERROR(IF(O1217&lt;&gt;"",O1217,IF(OR($S1217="",$T1217=""),"",IF(O1217&lt;&gt;"",O1217,IF($T1217&lt;&gt;"",_xlfn._xlws.FILTER(O:O,($BU:$BU=$BU1217)*($I:$I=$I1217)*($T:$T=$T1217)*($S:$S=_xlfn.MINIFS($S:$S,$T:$T,"="&amp;$T1217)),"")))))&amp;"",IF(O1217="","",""))&amp;""</f>
        <v/>
      </c>
      <c r="AX1217" t="str" cm="1">
        <f t="array" ref="AX1217">IFERROR(IF(P1217&lt;&gt;"",P1217,IF(OR($S1217="",$T1217=""),"",IF($T1217&lt;&gt;"",_xlfn._xlws.FILTER(P:P,($BU:$BU=$BU1217)*($I:$I=$I1217)*($T:$T=$T1217)*($S:$S=_xlfn.MINIFS($S:$S,$T:$T,"="&amp;$T1217)),""))))&amp;"",IF(P1217="","",""))&amp;""</f>
        <v/>
      </c>
      <c r="AY1217" t="str" cm="1">
        <f t="array" ref="AY1217">IFERROR(IF(Q1217&lt;&gt;"",Q1217,IF(OR($S1217="",$T1217=""),"",IF($T1217&lt;&gt;"",_xlfn._xlws.FILTER(Q:Q,($BU:$BU=$BU1217)*($I:$I=$I1217)*($T:$T=$T1217)*($S:$S=_xlfn.MINIFS($S:$S,$T:$T,"="&amp;$T1217)),""))))&amp;"",IF(Q1217="","",""))&amp;""</f>
        <v/>
      </c>
      <c r="AZ1217" t="str" cm="1">
        <f t="array" ref="AZ1217">IFERROR(IF(R1217&lt;&gt;"",R1217,IF(OR($S1217="",$T1217=""),"",IF($T1217&lt;&gt;"",_xlfn._xlws.FILTER(R:R,($BU:$BU=$BU1217)*($I:$I=$I1217)*($T:$T=$T1217)*($S:$S=_xlfn.MINIFS($S:$S,$T:$T,"="&amp;$T1217)),""))))&amp;"",IF(R1217="","",""))&amp;""</f>
        <v>1</v>
      </c>
      <c r="BA1217" s="6">
        <f t="shared" si="1707"/>
        <v>107</v>
      </c>
      <c r="BB1217">
        <f t="shared" ref="BB1217:BD1217" si="1779">BB1216</f>
        <v>18987</v>
      </c>
      <c r="BC1217" t="str">
        <f t="shared" si="1779"/>
        <v>Velodrome</v>
      </c>
      <c r="BD1217" t="str">
        <f t="shared" si="1779"/>
        <v>Outlaws</v>
      </c>
      <c r="BE1217" t="s">
        <v>6</v>
      </c>
      <c r="BF1217" t="s">
        <v>191</v>
      </c>
      <c r="BI1217" cm="1">
        <f t="array" aca="1" ref="BI1217" ca="1">IFERROR(_xlfn._xlws.FILTER(shifts!A:A,(shifts!B:B=events!AD1217)*(shifts!AG:AG&gt;=events!BK1217)*(shifts!AH:AH&lt;=events!BL1217)),BI1216)</f>
        <v>44</v>
      </c>
      <c r="BJ1217" s="15">
        <f t="shared" si="1709"/>
        <v>0</v>
      </c>
      <c r="BK1217">
        <f t="shared" si="1710"/>
        <v>995</v>
      </c>
      <c r="BL1217">
        <f t="shared" si="1711"/>
        <v>995</v>
      </c>
      <c r="BM1217" s="15">
        <f>SUMIFS(BJ$2:BJ1217,K$2:K1217,"=Intermission")+SUMIFS(BJ$2:BJ1217,K$2:K1217,"=Timeout")</f>
        <v>67</v>
      </c>
      <c r="BN1217">
        <f t="shared" si="1712"/>
        <v>1147</v>
      </c>
      <c r="BO1217" s="19">
        <f t="shared" si="1713"/>
        <v>1232</v>
      </c>
      <c r="BP1217">
        <f t="shared" si="1714"/>
        <v>1227</v>
      </c>
      <c r="BQ1217" s="17">
        <f t="shared" si="1715"/>
        <v>1232</v>
      </c>
      <c r="BR1217" t="str">
        <f t="shared" si="1716"/>
        <v>event_team_player_1</v>
      </c>
      <c r="BS1217">
        <f>COUNTIFS(S$3:S1217,"="&amp;S1217,AI$3:AI1217,"="&amp;AI1217)</f>
        <v>1</v>
      </c>
      <c r="BT1217" t="str">
        <f>IFERROR(VLOOKUP(BB1217&amp;BU1217&amp;X1217,game_rosters!U:W,3,FALSE),"")</f>
        <v>P100033</v>
      </c>
      <c r="BU1217" t="str">
        <f t="shared" si="1717"/>
        <v>Outlaws</v>
      </c>
    </row>
    <row r="1218" spans="1:73" x14ac:dyDescent="0.2">
      <c r="A1218" t="str">
        <f t="shared" si="1692"/>
        <v/>
      </c>
      <c r="I1218" s="44">
        <v>70</v>
      </c>
      <c r="O1218" t="s">
        <v>572</v>
      </c>
      <c r="Q1218" t="s">
        <v>595</v>
      </c>
      <c r="R1218" s="51">
        <v>1</v>
      </c>
      <c r="S1218">
        <v>644</v>
      </c>
      <c r="T1218">
        <v>110</v>
      </c>
      <c r="X1218">
        <v>70</v>
      </c>
      <c r="AA1218">
        <f t="shared" si="1741"/>
        <v>1644</v>
      </c>
      <c r="AB1218">
        <f t="shared" si="1742"/>
        <v>9110</v>
      </c>
      <c r="AC1218">
        <f t="shared" ref="AC1218:AC1281" si="1780">IF(AB1218&lt;&gt;"",AB1218,S1218+1000)</f>
        <v>9110</v>
      </c>
      <c r="AD1218" s="6">
        <v>2</v>
      </c>
      <c r="AE1218" t="s">
        <v>917</v>
      </c>
      <c r="AF1218" t="s">
        <v>750</v>
      </c>
      <c r="AG1218" t="s">
        <v>756</v>
      </c>
      <c r="AH1218" t="s">
        <v>756</v>
      </c>
      <c r="AI1218" t="str">
        <f t="shared" si="1693"/>
        <v>o</v>
      </c>
      <c r="AJ1218" t="str">
        <f t="shared" si="1694"/>
        <v/>
      </c>
      <c r="AK1218" t="str">
        <f t="shared" si="1695"/>
        <v/>
      </c>
      <c r="AL1218" t="str">
        <f t="shared" si="1696"/>
        <v/>
      </c>
      <c r="AM1218" t="str">
        <f t="shared" si="1697"/>
        <v/>
      </c>
      <c r="AN1218" t="str">
        <f t="shared" si="1698"/>
        <v>Away</v>
      </c>
      <c r="AO1218" t="str">
        <f t="shared" si="1699"/>
        <v>a</v>
      </c>
      <c r="AP1218" t="str">
        <f t="shared" si="1700"/>
        <v/>
      </c>
      <c r="AQ1218" t="str">
        <f t="shared" si="1701"/>
        <v/>
      </c>
      <c r="AR1218" t="str">
        <f t="shared" si="1702"/>
        <v>Away</v>
      </c>
      <c r="AS1218" t="str">
        <f t="shared" si="1703"/>
        <v>a</v>
      </c>
      <c r="AT1218" t="str">
        <f t="shared" si="1704"/>
        <v>Defensive</v>
      </c>
      <c r="AU1218" t="str">
        <f t="shared" si="1705"/>
        <v/>
      </c>
      <c r="AV1218" t="str">
        <f t="shared" si="1706"/>
        <v/>
      </c>
      <c r="AW1218" t="str" cm="1">
        <f t="array" ref="AW1218">IFERROR(IF(O1218&lt;&gt;"",O1218,IF(OR($S1218="",$T1218=""),"",IF(O1218&lt;&gt;"",O1218,IF($T1218&lt;&gt;"",_xlfn._xlws.FILTER(O:O,($BU:$BU=$BU1218)*($I:$I=$I1218)*($T:$T=$T1218)*($S:$S=_xlfn.MINIFS($S:$S,$T:$T,"="&amp;$T1218)),"")))))&amp;"",IF(O1218="","",""))&amp;""</f>
        <v>Defensive_PlayShot-BlockedShot</v>
      </c>
      <c r="AX1218" t="str" cm="1">
        <f t="array" ref="AX1218">IFERROR(IF(P1218&lt;&gt;"",P1218,IF(OR($S1218="",$T1218=""),"",IF($T1218&lt;&gt;"",_xlfn._xlws.FILTER(P:P,($BU:$BU=$BU1218)*($I:$I=$I1218)*($T:$T=$T1218)*($S:$S=_xlfn.MINIFS($S:$S,$T:$T,"="&amp;$T1218)),""))))&amp;"",IF(P1218="","",""))&amp;""</f>
        <v/>
      </c>
      <c r="AY1218" t="str" cm="1">
        <f t="array" ref="AY1218">IFERROR(IF(Q1218&lt;&gt;"",Q1218,IF(OR($S1218="",$T1218=""),"",IF($T1218&lt;&gt;"",_xlfn._xlws.FILTER(Q:Q,($BU:$BU=$BU1218)*($I:$I=$I1218)*($T:$T=$T1218)*($S:$S=_xlfn.MINIFS($S:$S,$T:$T,"="&amp;$T1218)),""))))&amp;"",IF(Q1218="","",""))&amp;""</f>
        <v>s</v>
      </c>
      <c r="AZ1218" t="str" cm="1">
        <f t="array" ref="AZ1218">IFERROR(IF(R1218&lt;&gt;"",R1218,IF(OR($S1218="",$T1218=""),"",IF($T1218&lt;&gt;"",_xlfn._xlws.FILTER(R:R,($BU:$BU=$BU1218)*($I:$I=$I1218)*($T:$T=$T1218)*($S:$S=_xlfn.MINIFS($S:$S,$T:$T,"="&amp;$T1218)),""))))&amp;"",IF(R1218="","",""))&amp;""</f>
        <v>1</v>
      </c>
      <c r="BA1218" s="6">
        <f t="shared" si="1707"/>
        <v>107</v>
      </c>
      <c r="BB1218">
        <f t="shared" ref="BB1218:BD1218" si="1781">BB1217</f>
        <v>18987</v>
      </c>
      <c r="BC1218" t="str">
        <f t="shared" si="1781"/>
        <v>Velodrome</v>
      </c>
      <c r="BD1218" t="str">
        <f t="shared" si="1781"/>
        <v>Outlaws</v>
      </c>
      <c r="BE1218" t="s">
        <v>6</v>
      </c>
      <c r="BF1218" t="s">
        <v>191</v>
      </c>
      <c r="BI1218" cm="1">
        <f t="array" aca="1" ref="BI1218" ca="1">IFERROR(_xlfn._xlws.FILTER(shifts!A:A,(shifts!B:B=events!AD1218)*(shifts!AG:AG&gt;=events!BK1218)*(shifts!AH:AH&lt;=events!BL1218)),BI1217)</f>
        <v>44</v>
      </c>
      <c r="BJ1218" s="15">
        <f t="shared" si="1709"/>
        <v>0</v>
      </c>
      <c r="BK1218">
        <f t="shared" si="1710"/>
        <v>995</v>
      </c>
      <c r="BL1218">
        <f t="shared" si="1711"/>
        <v>995</v>
      </c>
      <c r="BM1218" s="15">
        <f>SUMIFS(BJ$2:BJ1218,K$2:K1218,"=Intermission")+SUMIFS(BJ$2:BJ1218,K$2:K1218,"=Timeout")</f>
        <v>67</v>
      </c>
      <c r="BN1218">
        <f t="shared" si="1712"/>
        <v>1147</v>
      </c>
      <c r="BO1218" s="19">
        <f t="shared" si="1713"/>
        <v>1232</v>
      </c>
      <c r="BP1218">
        <f t="shared" si="1714"/>
        <v>1227</v>
      </c>
      <c r="BQ1218" s="17">
        <f t="shared" si="1715"/>
        <v>1232</v>
      </c>
      <c r="BR1218" t="str">
        <f t="shared" si="1716"/>
        <v>opp_team_player_1</v>
      </c>
      <c r="BS1218">
        <f>COUNTIFS(S$3:S1218,"="&amp;S1218,AI$3:AI1218,"="&amp;AI1218)</f>
        <v>1</v>
      </c>
      <c r="BT1218" t="str">
        <f>IFERROR(VLOOKUP(BB1218&amp;BU1218&amp;X1218,game_rosters!U:W,3,FALSE),"")</f>
        <v>P100001</v>
      </c>
      <c r="BU1218" t="str">
        <f t="shared" si="1717"/>
        <v>Velodrome</v>
      </c>
    </row>
    <row r="1219" spans="1:73" x14ac:dyDescent="0.2">
      <c r="A1219">
        <f t="shared" si="1692"/>
        <v>1</v>
      </c>
      <c r="I1219" s="44">
        <v>44</v>
      </c>
      <c r="K1219" t="s">
        <v>11</v>
      </c>
      <c r="L1219" t="s">
        <v>187</v>
      </c>
      <c r="M1219" t="s">
        <v>105</v>
      </c>
      <c r="S1219">
        <v>645</v>
      </c>
      <c r="T1219">
        <v>110</v>
      </c>
      <c r="W1219" t="s">
        <v>731</v>
      </c>
      <c r="X1219">
        <v>44</v>
      </c>
      <c r="Z1219">
        <v>1</v>
      </c>
      <c r="AA1219">
        <f t="shared" si="1741"/>
        <v>1645</v>
      </c>
      <c r="AB1219">
        <f t="shared" si="1742"/>
        <v>9110</v>
      </c>
      <c r="AC1219">
        <f t="shared" si="1780"/>
        <v>9110</v>
      </c>
      <c r="AD1219" s="6">
        <v>2</v>
      </c>
      <c r="AE1219" t="s">
        <v>917</v>
      </c>
      <c r="AF1219" t="s">
        <v>906</v>
      </c>
      <c r="AG1219" t="s">
        <v>756</v>
      </c>
      <c r="AH1219" t="s">
        <v>756</v>
      </c>
      <c r="AI1219" t="str">
        <f t="shared" si="1693"/>
        <v>e</v>
      </c>
      <c r="AJ1219" t="str">
        <f t="shared" si="1694"/>
        <v/>
      </c>
      <c r="AK1219" t="str">
        <f t="shared" si="1695"/>
        <v/>
      </c>
      <c r="AL1219" t="str">
        <f t="shared" si="1696"/>
        <v/>
      </c>
      <c r="AM1219" t="str">
        <f t="shared" si="1697"/>
        <v/>
      </c>
      <c r="AN1219" t="str">
        <f t="shared" si="1698"/>
        <v>Away</v>
      </c>
      <c r="AO1219" t="str">
        <f t="shared" si="1699"/>
        <v>a</v>
      </c>
      <c r="AP1219" t="str">
        <f t="shared" si="1700"/>
        <v/>
      </c>
      <c r="AQ1219" t="str">
        <f t="shared" si="1701"/>
        <v/>
      </c>
      <c r="AR1219" t="str">
        <f t="shared" si="1702"/>
        <v>Away</v>
      </c>
      <c r="AS1219" t="str">
        <f t="shared" si="1703"/>
        <v>a</v>
      </c>
      <c r="AT1219" t="str">
        <f t="shared" si="1704"/>
        <v/>
      </c>
      <c r="AU1219" t="str">
        <f t="shared" si="1705"/>
        <v/>
      </c>
      <c r="AV1219" t="str">
        <f t="shared" si="1706"/>
        <v/>
      </c>
      <c r="AW1219" t="str" cm="1">
        <f t="array" ref="AW1219">IFERROR(IF(O1219&lt;&gt;"",O1219,IF(OR($S1219="",$T1219=""),"",IF(O1219&lt;&gt;"",O1219,IF($T1219&lt;&gt;"",_xlfn._xlws.FILTER(O:O,($BU:$BU=$BU1219)*($I:$I=$I1219)*($T:$T=$T1219)*($S:$S=_xlfn.MINIFS($S:$S,$T:$T,"="&amp;$T1219)),"")))))&amp;"",IF(O1219="","",""))&amp;""</f>
        <v/>
      </c>
      <c r="AX1219" t="str" cm="1">
        <f t="array" ref="AX1219">IFERROR(IF(P1219&lt;&gt;"",P1219,IF(OR($S1219="",$T1219=""),"",IF($T1219&lt;&gt;"",_xlfn._xlws.FILTER(P:P,($BU:$BU=$BU1219)*($I:$I=$I1219)*($T:$T=$T1219)*($S:$S=_xlfn.MINIFS($S:$S,$T:$T,"="&amp;$T1219)),""))))&amp;"",IF(P1219="","",""))&amp;""</f>
        <v/>
      </c>
      <c r="AY1219" t="str" cm="1">
        <f t="array" ref="AY1219">IFERROR(IF(Q1219&lt;&gt;"",Q1219,IF(OR($S1219="",$T1219=""),"",IF($T1219&lt;&gt;"",_xlfn._xlws.FILTER(Q:Q,($BU:$BU=$BU1219)*($I:$I=$I1219)*($T:$T=$T1219)*($S:$S=_xlfn.MINIFS($S:$S,$T:$T,"="&amp;$T1219)),""))))&amp;"",IF(Q1219="","",""))&amp;""</f>
        <v/>
      </c>
      <c r="AZ1219" t="str" cm="1">
        <f t="array" ref="AZ1219">IFERROR(IF(R1219&lt;&gt;"",R1219,IF(OR($S1219="",$T1219=""),"",IF($T1219&lt;&gt;"",_xlfn._xlws.FILTER(R:R,($BU:$BU=$BU1219)*($I:$I=$I1219)*($T:$T=$T1219)*($S:$S=_xlfn.MINIFS($S:$S,$T:$T,"="&amp;$T1219)),""))))&amp;"",IF(R1219="","",""))&amp;""</f>
        <v>1</v>
      </c>
      <c r="BA1219" s="6">
        <f t="shared" si="1707"/>
        <v>107</v>
      </c>
      <c r="BB1219">
        <f t="shared" ref="BB1219:BD1219" si="1782">BB1218</f>
        <v>18987</v>
      </c>
      <c r="BC1219" t="str">
        <f t="shared" si="1782"/>
        <v>Velodrome</v>
      </c>
      <c r="BD1219" t="str">
        <f t="shared" si="1782"/>
        <v>Outlaws</v>
      </c>
      <c r="BE1219" t="s">
        <v>11</v>
      </c>
      <c r="BF1219" t="s">
        <v>187</v>
      </c>
      <c r="BI1219" cm="1">
        <f t="array" aca="1" ref="BI1219" ca="1">IFERROR(_xlfn._xlws.FILTER(shifts!A:A,(shifts!B:B=events!AD1219)*(shifts!AG:AG&gt;=events!BK1219)*(shifts!AH:AH&lt;=events!BL1219)),BI1218)</f>
        <v>45</v>
      </c>
      <c r="BJ1219" s="15">
        <f t="shared" si="1709"/>
        <v>0</v>
      </c>
      <c r="BK1219">
        <f t="shared" si="1710"/>
        <v>989</v>
      </c>
      <c r="BL1219">
        <f t="shared" si="1711"/>
        <v>989</v>
      </c>
      <c r="BM1219" s="15">
        <f>SUMIFS(BJ$2:BJ1219,K$2:K1219,"=Intermission")+SUMIFS(BJ$2:BJ1219,K$2:K1219,"=Timeout")</f>
        <v>67</v>
      </c>
      <c r="BN1219">
        <f t="shared" si="1712"/>
        <v>1147</v>
      </c>
      <c r="BO1219" s="19">
        <f t="shared" si="1713"/>
        <v>1238</v>
      </c>
      <c r="BP1219">
        <f t="shared" si="1714"/>
        <v>1233</v>
      </c>
      <c r="BQ1219" s="17">
        <f t="shared" si="1715"/>
        <v>1238</v>
      </c>
      <c r="BR1219" t="str">
        <f t="shared" si="1716"/>
        <v>event_team_player_1</v>
      </c>
      <c r="BS1219">
        <f>COUNTIFS(S$3:S1219,"="&amp;S1219,AI$3:AI1219,"="&amp;AI1219)</f>
        <v>1</v>
      </c>
      <c r="BT1219" t="str">
        <f>IFERROR(VLOOKUP(BB1219&amp;BU1219&amp;X1219,game_rosters!U:W,3,FALSE),"")</f>
        <v>P100033</v>
      </c>
      <c r="BU1219" t="str">
        <f t="shared" si="1717"/>
        <v>Outlaws</v>
      </c>
    </row>
    <row r="1220" spans="1:73" x14ac:dyDescent="0.2">
      <c r="A1220">
        <f t="shared" si="1692"/>
        <v>1</v>
      </c>
      <c r="I1220" s="44">
        <v>44</v>
      </c>
      <c r="K1220" t="s">
        <v>241</v>
      </c>
      <c r="S1220">
        <v>646</v>
      </c>
      <c r="T1220">
        <v>110</v>
      </c>
      <c r="W1220" t="s">
        <v>731</v>
      </c>
      <c r="X1220">
        <v>44</v>
      </c>
      <c r="Z1220">
        <v>1</v>
      </c>
      <c r="AA1220">
        <f t="shared" si="1741"/>
        <v>1646</v>
      </c>
      <c r="AB1220">
        <f t="shared" si="1742"/>
        <v>9110</v>
      </c>
      <c r="AC1220">
        <f t="shared" si="1780"/>
        <v>9110</v>
      </c>
      <c r="AD1220" s="6">
        <v>2</v>
      </c>
      <c r="AE1220" t="s">
        <v>917</v>
      </c>
      <c r="AF1220" t="s">
        <v>906</v>
      </c>
      <c r="AG1220" t="s">
        <v>917</v>
      </c>
      <c r="AH1220" t="s">
        <v>923</v>
      </c>
      <c r="AI1220" t="str">
        <f t="shared" si="1693"/>
        <v>e</v>
      </c>
      <c r="AJ1220" t="str">
        <f t="shared" si="1694"/>
        <v/>
      </c>
      <c r="AK1220" t="str">
        <f t="shared" si="1695"/>
        <v/>
      </c>
      <c r="AL1220" t="str">
        <f t="shared" si="1696"/>
        <v/>
      </c>
      <c r="AM1220" t="str">
        <f t="shared" si="1697"/>
        <v/>
      </c>
      <c r="AN1220" t="str">
        <f t="shared" si="1698"/>
        <v>Away</v>
      </c>
      <c r="AO1220" t="str">
        <f t="shared" si="1699"/>
        <v>a</v>
      </c>
      <c r="AP1220" t="str">
        <f t="shared" si="1700"/>
        <v/>
      </c>
      <c r="AQ1220" t="str">
        <f t="shared" si="1701"/>
        <v/>
      </c>
      <c r="AR1220" t="str">
        <f t="shared" si="1702"/>
        <v>Away</v>
      </c>
      <c r="AS1220" t="str">
        <f t="shared" si="1703"/>
        <v>a</v>
      </c>
      <c r="AT1220" t="str">
        <f t="shared" si="1704"/>
        <v/>
      </c>
      <c r="AU1220" t="str">
        <f t="shared" si="1705"/>
        <v/>
      </c>
      <c r="AV1220" t="str">
        <f t="shared" si="1706"/>
        <v/>
      </c>
      <c r="AW1220" t="str" cm="1">
        <f t="array" ref="AW1220">IFERROR(IF(O1220&lt;&gt;"",O1220,IF(OR($S1220="",$T1220=""),"",IF(O1220&lt;&gt;"",O1220,IF($T1220&lt;&gt;"",_xlfn._xlws.FILTER(O:O,($BU:$BU=$BU1220)*($I:$I=$I1220)*($T:$T=$T1220)*($S:$S=_xlfn.MINIFS($S:$S,$T:$T,"="&amp;$T1220)),"")))))&amp;"",IF(O1220="","",""))&amp;""</f>
        <v/>
      </c>
      <c r="AX1220" t="str" cm="1">
        <f t="array" ref="AX1220">IFERROR(IF(P1220&lt;&gt;"",P1220,IF(OR($S1220="",$T1220=""),"",IF($T1220&lt;&gt;"",_xlfn._xlws.FILTER(P:P,($BU:$BU=$BU1220)*($I:$I=$I1220)*($T:$T=$T1220)*($S:$S=_xlfn.MINIFS($S:$S,$T:$T,"="&amp;$T1220)),""))))&amp;"",IF(P1220="","",""))&amp;""</f>
        <v/>
      </c>
      <c r="AY1220" t="str" cm="1">
        <f t="array" ref="AY1220">IFERROR(IF(Q1220&lt;&gt;"",Q1220,IF(OR($S1220="",$T1220=""),"",IF($T1220&lt;&gt;"",_xlfn._xlws.FILTER(Q:Q,($BU:$BU=$BU1220)*($I:$I=$I1220)*($T:$T=$T1220)*($S:$S=_xlfn.MINIFS($S:$S,$T:$T,"="&amp;$T1220)),""))))&amp;"",IF(Q1220="","",""))&amp;""</f>
        <v/>
      </c>
      <c r="AZ1220" t="str" cm="1">
        <f t="array" ref="AZ1220">IFERROR(IF(R1220&lt;&gt;"",R1220,IF(OR($S1220="",$T1220=""),"",IF($T1220&lt;&gt;"",_xlfn._xlws.FILTER(R:R,($BU:$BU=$BU1220)*($I:$I=$I1220)*($T:$T=$T1220)*($S:$S=_xlfn.MINIFS($S:$S,$T:$T,"="&amp;$T1220)),""))))&amp;"",IF(R1220="","",""))&amp;""</f>
        <v>1</v>
      </c>
      <c r="BA1220" s="6">
        <f t="shared" si="1707"/>
        <v>107</v>
      </c>
      <c r="BB1220">
        <f t="shared" ref="BB1220:BD1220" si="1783">BB1219</f>
        <v>18987</v>
      </c>
      <c r="BC1220" t="str">
        <f t="shared" si="1783"/>
        <v>Velodrome</v>
      </c>
      <c r="BD1220" t="str">
        <f t="shared" si="1783"/>
        <v>Outlaws</v>
      </c>
      <c r="BE1220" t="s">
        <v>241</v>
      </c>
      <c r="BF1220" t="s">
        <v>756</v>
      </c>
      <c r="BI1220" cm="1">
        <f t="array" aca="1" ref="BI1220" ca="1">IFERROR(_xlfn._xlws.FILTER(shifts!A:A,(shifts!B:B=events!AD1220)*(shifts!AG:AG&gt;=events!BK1220)*(shifts!AH:AH&lt;=events!BL1220)),BI1219)</f>
        <v>45</v>
      </c>
      <c r="BJ1220" s="15">
        <f t="shared" si="1709"/>
        <v>16</v>
      </c>
      <c r="BK1220">
        <f t="shared" si="1710"/>
        <v>989</v>
      </c>
      <c r="BL1220">
        <f t="shared" si="1711"/>
        <v>973</v>
      </c>
      <c r="BM1220" s="15">
        <f>SUMIFS(BJ$2:BJ1220,K$2:K1220,"=Intermission")+SUMIFS(BJ$2:BJ1220,K$2:K1220,"=Timeout")</f>
        <v>67</v>
      </c>
      <c r="BN1220">
        <f t="shared" si="1712"/>
        <v>1147</v>
      </c>
      <c r="BO1220" s="19">
        <f t="shared" si="1713"/>
        <v>1238</v>
      </c>
      <c r="BP1220">
        <f t="shared" si="1714"/>
        <v>1233</v>
      </c>
      <c r="BQ1220" s="17">
        <f t="shared" si="1715"/>
        <v>1254</v>
      </c>
      <c r="BR1220" t="str">
        <f t="shared" si="1716"/>
        <v>event_team_player_1</v>
      </c>
      <c r="BS1220">
        <f>COUNTIFS(S$3:S1220,"="&amp;S1220,AI$3:AI1220,"="&amp;AI1220)</f>
        <v>1</v>
      </c>
      <c r="BT1220" t="str">
        <f>IFERROR(VLOOKUP(BB1220&amp;BU1220&amp;X1220,game_rosters!U:W,3,FALSE),"")</f>
        <v>P100033</v>
      </c>
      <c r="BU1220" t="str">
        <f t="shared" si="1717"/>
        <v>Outlaws</v>
      </c>
    </row>
    <row r="1221" spans="1:73" x14ac:dyDescent="0.2">
      <c r="A1221">
        <f t="shared" ref="A1221:A1284" si="1784">IF(K1221&lt;&gt;"",1,IF(D1221="x","x",""))</f>
        <v>1</v>
      </c>
      <c r="I1221" s="44">
        <v>70</v>
      </c>
      <c r="K1221" t="s">
        <v>5</v>
      </c>
      <c r="L1221" t="s">
        <v>236</v>
      </c>
      <c r="S1221">
        <v>647</v>
      </c>
      <c r="T1221" t="s">
        <v>756</v>
      </c>
      <c r="W1221" t="s">
        <v>735</v>
      </c>
      <c r="X1221">
        <v>70</v>
      </c>
      <c r="Z1221">
        <v>1</v>
      </c>
      <c r="AA1221">
        <f t="shared" si="1741"/>
        <v>1647</v>
      </c>
      <c r="AB1221" t="str">
        <f t="shared" si="1742"/>
        <v/>
      </c>
      <c r="AC1221">
        <f t="shared" si="1780"/>
        <v>1647</v>
      </c>
      <c r="AD1221" s="6">
        <v>2</v>
      </c>
      <c r="AE1221" t="s">
        <v>917</v>
      </c>
      <c r="AF1221" t="s">
        <v>923</v>
      </c>
      <c r="AG1221" t="s">
        <v>756</v>
      </c>
      <c r="AH1221" t="s">
        <v>756</v>
      </c>
      <c r="AI1221" t="str">
        <f t="shared" ref="AI1221:AI1284" si="1785">IF(Z1221="x","",IF(Z1221=1,"e","o"))</f>
        <v>e</v>
      </c>
      <c r="AJ1221" t="str">
        <f t="shared" ref="AJ1221:AJ1284" si="1786">IF($J1221&lt;&gt;"",$J1221,IF($AC1221=$AC1220,AJ1220,""))</f>
        <v/>
      </c>
      <c r="AK1221" t="str">
        <f t="shared" ref="AK1221:AK1284" si="1787">IF($J1221&lt;&gt;"",$J1221,IF($AC1221=$AC1220,AK1220,""))</f>
        <v/>
      </c>
      <c r="AL1221" t="str">
        <f t="shared" ref="AL1221:AL1284" si="1788">IF($W1221="","",IF($AJ1221="","",IF($W1221="h",$AJ1221,IF($AJ1221="n","n",IF(AND($W1221="a",$AJ1221="d"),"o",IF(AND($W1221="a",$AJ1221="o"),"d"))))))</f>
        <v/>
      </c>
      <c r="AM1221" t="str">
        <f t="shared" ref="AM1221:AM1284" si="1789">IF($W1221="","",IF(J1221="","",IF(AL1221="n","n",IF(AL1221="d","o",IF(AL1221="o","d","")))))</f>
        <v/>
      </c>
      <c r="AN1221" t="str">
        <f t="shared" ref="AN1221:AN1284" si="1790">IF(AO1221="H","Home",IF(AO1221="A","Away",""))</f>
        <v>Home</v>
      </c>
      <c r="AO1221" t="str">
        <f t="shared" ref="AO1221:AO1284" si="1791">IF($W1221&lt;&gt;"",$W1221,IF($AC1221=$AC1220,AO1220,""))</f>
        <v>h</v>
      </c>
      <c r="AP1221" t="str">
        <f t="shared" ref="AP1221:AP1284" si="1792">IF(AL1221&lt;&gt;"",AL1221,IF($AC1221=$AC1220,AP1220,""))</f>
        <v/>
      </c>
      <c r="AQ1221" t="str">
        <f t="shared" ref="AQ1221:AQ1284" si="1793">IF(AM1221&lt;&gt;"",AM1221,IF($AC1221=$AC1220,AQ1220,""))</f>
        <v/>
      </c>
      <c r="AR1221" t="str">
        <f t="shared" ref="AR1221:AR1284" si="1794">IF(AN1221&lt;&gt;"",AN1221,IF($AC1221=$AC1220,AR1220,""))</f>
        <v>Home</v>
      </c>
      <c r="AS1221" t="str">
        <f t="shared" ref="AS1221:AS1284" si="1795">IF(AO1221&lt;&gt;"",AO1221,IF($AC1221=$AC1220,AS1220,""))</f>
        <v>h</v>
      </c>
      <c r="AT1221" t="str">
        <f t="shared" ref="AT1221:AT1284" si="1796">IF(AND(AI1221="e",OR(BE1221="Save",BF1221="Turnover_Takeaway",BF1221="Play_Defensive")),"Defensive",IF(AND(AI1221="o",OR(BE1221="Save",BF1221="Turnover_Takeaway",BF1221="Play_Defensive")),"Offensive",IF(OR(BE1221="Deadice",BE1221="Stoppage",BE1221="Intermission"),"",IF(AI1221="e","Offensive",IF(AI1221="o","Defensive","")))))</f>
        <v>Offensive</v>
      </c>
      <c r="AU1221" t="str">
        <f t="shared" ref="AU1221:AU1284" si="1797">IF(U1221&lt;&gt;"",U1221+5000,"")</f>
        <v/>
      </c>
      <c r="AV1221" t="str">
        <f t="shared" ref="AV1221:AV1284" si="1798">IF(V1221&lt;&gt;"",V1221+6000,"")</f>
        <v/>
      </c>
      <c r="AW1221" t="str" cm="1">
        <f t="array" ref="AW1221">IFERROR(IF(O1221&lt;&gt;"",O1221,IF(OR($S1221="",$T1221=""),"",IF(O1221&lt;&gt;"",O1221,IF($T1221&lt;&gt;"",_xlfn._xlws.FILTER(O:O,($BU:$BU=$BU1221)*($I:$I=$I1221)*($T:$T=$T1221)*($S:$S=_xlfn.MINIFS($S:$S,$T:$T,"="&amp;$T1221)),"")))))&amp;"",IF(O1221="","",""))&amp;""</f>
        <v/>
      </c>
      <c r="AX1221" t="str" cm="1">
        <f t="array" ref="AX1221">IFERROR(IF(P1221&lt;&gt;"",P1221,IF(OR($S1221="",$T1221=""),"",IF($T1221&lt;&gt;"",_xlfn._xlws.FILTER(P:P,($BU:$BU=$BU1221)*($I:$I=$I1221)*($T:$T=$T1221)*($S:$S=_xlfn.MINIFS($S:$S,$T:$T,"="&amp;$T1221)),""))))&amp;"",IF(P1221="","",""))&amp;""</f>
        <v/>
      </c>
      <c r="AY1221" t="str" cm="1">
        <f t="array" ref="AY1221">IFERROR(IF(Q1221&lt;&gt;"",Q1221,IF(OR($S1221="",$T1221=""),"",IF($T1221&lt;&gt;"",_xlfn._xlws.FILTER(Q:Q,($BU:$BU=$BU1221)*($I:$I=$I1221)*($T:$T=$T1221)*($S:$S=_xlfn.MINIFS($S:$S,$T:$T,"="&amp;$T1221)),""))))&amp;"",IF(Q1221="","",""))&amp;""</f>
        <v/>
      </c>
      <c r="AZ1221" t="str" cm="1">
        <f t="array" ref="AZ1221">IFERROR(IF(R1221&lt;&gt;"",R1221,IF(OR($S1221="",$T1221=""),"",IF($T1221&lt;&gt;"",_xlfn._xlws.FILTER(R:R,($BU:$BU=$BU1221)*($I:$I=$I1221)*($T:$T=$T1221)*($S:$S=_xlfn.MINIFS($S:$S,$T:$T,"="&amp;$T1221)),""))))&amp;"",IF(R1221="","",""))&amp;""</f>
        <v/>
      </c>
      <c r="BA1221" s="6">
        <f t="shared" ref="BA1221:BA1284" si="1799">IF(OR(L1221="Zone_Entry",L1221="Zone_Exit"),BA1220+1,BA1220)</f>
        <v>107</v>
      </c>
      <c r="BB1221">
        <f t="shared" ref="BB1221:BD1221" si="1800">BB1220</f>
        <v>18987</v>
      </c>
      <c r="BC1221" t="str">
        <f t="shared" si="1800"/>
        <v>Velodrome</v>
      </c>
      <c r="BD1221" t="str">
        <f t="shared" si="1800"/>
        <v>Outlaws</v>
      </c>
      <c r="BE1221" t="s">
        <v>5</v>
      </c>
      <c r="BF1221" t="s">
        <v>236</v>
      </c>
      <c r="BI1221" cm="1">
        <f t="array" aca="1" ref="BI1221" ca="1">IFERROR(_xlfn._xlws.FILTER(shifts!A:A,(shifts!B:B=events!AD1221)*(shifts!AG:AG&gt;=events!BK1221)*(shifts!AH:AH&lt;=events!BL1221)),BI1220)</f>
        <v>45</v>
      </c>
      <c r="BJ1221" s="15">
        <f t="shared" ref="BJ1221:BJ1284" si="1801">IF(AND(AG1221="",AH1221=""),0,((AE1221*60)+AF1221)-((AG1221*60)+AH1221))</f>
        <v>0</v>
      </c>
      <c r="BK1221">
        <f t="shared" ref="BK1221:BK1284" si="1802">(AE1221*60)+AF1221</f>
        <v>973</v>
      </c>
      <c r="BL1221">
        <f t="shared" ref="BL1221:BL1284" si="1803">IF(AND(AG1221="",AH1221=""),BK1221,((AG1221*60)+AH1221))</f>
        <v>973</v>
      </c>
      <c r="BM1221" s="15">
        <f>SUMIFS(BJ$2:BJ1221,K$2:K1221,"=Intermission")+SUMIFS(BJ$2:BJ1221,K$2:K1221,"=Timeout")</f>
        <v>67</v>
      </c>
      <c r="BN1221">
        <f t="shared" ref="BN1221:BN1284" si="1804">IF(AD1221=1,0,IF(AD1221=2,1080+BM1221,IF(AD1221=3,(1080*2)+BM1221,0)))</f>
        <v>1147</v>
      </c>
      <c r="BO1221" s="19">
        <f t="shared" ref="BO1221:BO1284" si="1805">IF(K1221="Intermission",BO1220,((1080)-((AE1221*60)+AF1221))+BN1221)</f>
        <v>1254</v>
      </c>
      <c r="BP1221">
        <f t="shared" ref="BP1221:BP1284" si="1806">IF(BO1221&lt;5,0,BO1221-5)</f>
        <v>1249</v>
      </c>
      <c r="BQ1221" s="17">
        <f t="shared" ref="BQ1221:BQ1284" si="1807">BP1221+BJ1221+5</f>
        <v>1254</v>
      </c>
      <c r="BR1221" t="str">
        <f t="shared" ref="BR1221:BR1284" si="1808">IF(AI1221="e","event_team_player_"&amp;BS1221,IF(AI1221="o","opp_team_player_"&amp;BS1221,""))</f>
        <v>event_team_player_1</v>
      </c>
      <c r="BS1221">
        <f>COUNTIFS(S$3:S1221,"="&amp;S1221,AI$3:AI1221,"="&amp;AI1221)</f>
        <v>1</v>
      </c>
      <c r="BT1221" t="str">
        <f>IFERROR(VLOOKUP(BB1221&amp;BU1221&amp;X1221,game_rosters!U:W,3,FALSE),"")</f>
        <v>P100001</v>
      </c>
      <c r="BU1221" t="str">
        <f t="shared" ref="BU1221:BU1284" si="1809">IF(AR1221="","",IF(AND(AR1221="Away",AI1221="e"),BD1221,IF(AND(AR1221="Home",AI1221="e"),BC1221,IF(AND(AR1221="Away",AI1221="o"),BC1221,IF(AND(AR1221="Home",AI1221="o"),BD1221)))))</f>
        <v>Velodrome</v>
      </c>
    </row>
    <row r="1222" spans="1:73" x14ac:dyDescent="0.2">
      <c r="A1222" t="str">
        <f t="shared" si="1784"/>
        <v/>
      </c>
      <c r="I1222" s="44">
        <v>3</v>
      </c>
      <c r="S1222">
        <v>647</v>
      </c>
      <c r="T1222" t="s">
        <v>756</v>
      </c>
      <c r="X1222">
        <v>3</v>
      </c>
      <c r="AA1222">
        <f t="shared" si="1741"/>
        <v>1647</v>
      </c>
      <c r="AB1222" t="str">
        <f t="shared" si="1742"/>
        <v/>
      </c>
      <c r="AC1222">
        <f t="shared" si="1780"/>
        <v>1647</v>
      </c>
      <c r="AD1222" s="6">
        <v>2</v>
      </c>
      <c r="AE1222" t="s">
        <v>917</v>
      </c>
      <c r="AF1222" t="s">
        <v>923</v>
      </c>
      <c r="AG1222" t="s">
        <v>756</v>
      </c>
      <c r="AH1222" t="s">
        <v>756</v>
      </c>
      <c r="AI1222" t="str">
        <f t="shared" si="1785"/>
        <v>o</v>
      </c>
      <c r="AJ1222" t="str">
        <f t="shared" si="1786"/>
        <v/>
      </c>
      <c r="AK1222" t="str">
        <f t="shared" si="1787"/>
        <v/>
      </c>
      <c r="AL1222" t="str">
        <f t="shared" si="1788"/>
        <v/>
      </c>
      <c r="AM1222" t="str">
        <f t="shared" si="1789"/>
        <v/>
      </c>
      <c r="AN1222" t="str">
        <f t="shared" si="1790"/>
        <v>Home</v>
      </c>
      <c r="AO1222" t="str">
        <f t="shared" si="1791"/>
        <v>h</v>
      </c>
      <c r="AP1222" t="str">
        <f t="shared" si="1792"/>
        <v/>
      </c>
      <c r="AQ1222" t="str">
        <f t="shared" si="1793"/>
        <v/>
      </c>
      <c r="AR1222" t="str">
        <f t="shared" si="1794"/>
        <v>Home</v>
      </c>
      <c r="AS1222" t="str">
        <f t="shared" si="1795"/>
        <v>h</v>
      </c>
      <c r="AT1222" t="str">
        <f t="shared" si="1796"/>
        <v>Defensive</v>
      </c>
      <c r="AU1222" t="str">
        <f t="shared" si="1797"/>
        <v/>
      </c>
      <c r="AV1222" t="str">
        <f t="shared" si="1798"/>
        <v/>
      </c>
      <c r="AW1222" t="str" cm="1">
        <f t="array" ref="AW1222">IFERROR(IF(O1222&lt;&gt;"",O1222,IF(OR($S1222="",$T1222=""),"",IF(O1222&lt;&gt;"",O1222,IF($T1222&lt;&gt;"",_xlfn._xlws.FILTER(O:O,($BU:$BU=$BU1222)*($I:$I=$I1222)*($T:$T=$T1222)*($S:$S=_xlfn.MINIFS($S:$S,$T:$T,"="&amp;$T1222)),"")))))&amp;"",IF(O1222="","",""))&amp;""</f>
        <v/>
      </c>
      <c r="AX1222" t="str" cm="1">
        <f t="array" ref="AX1222">IFERROR(IF(P1222&lt;&gt;"",P1222,IF(OR($S1222="",$T1222=""),"",IF($T1222&lt;&gt;"",_xlfn._xlws.FILTER(P:P,($BU:$BU=$BU1222)*($I:$I=$I1222)*($T:$T=$T1222)*($S:$S=_xlfn.MINIFS($S:$S,$T:$T,"="&amp;$T1222)),""))))&amp;"",IF(P1222="","",""))&amp;""</f>
        <v/>
      </c>
      <c r="AY1222" t="str" cm="1">
        <f t="array" ref="AY1222">IFERROR(IF(Q1222&lt;&gt;"",Q1222,IF(OR($S1222="",$T1222=""),"",IF($T1222&lt;&gt;"",_xlfn._xlws.FILTER(Q:Q,($BU:$BU=$BU1222)*($I:$I=$I1222)*($T:$T=$T1222)*($S:$S=_xlfn.MINIFS($S:$S,$T:$T,"="&amp;$T1222)),""))))&amp;"",IF(Q1222="","",""))&amp;""</f>
        <v/>
      </c>
      <c r="AZ1222" t="str" cm="1">
        <f t="array" ref="AZ1222">IFERROR(IF(R1222&lt;&gt;"",R1222,IF(OR($S1222="",$T1222=""),"",IF($T1222&lt;&gt;"",_xlfn._xlws.FILTER(R:R,($BU:$BU=$BU1222)*($I:$I=$I1222)*($T:$T=$T1222)*($S:$S=_xlfn.MINIFS($S:$S,$T:$T,"="&amp;$T1222)),""))))&amp;"",IF(R1222="","",""))&amp;""</f>
        <v/>
      </c>
      <c r="BA1222" s="6">
        <f t="shared" si="1799"/>
        <v>107</v>
      </c>
      <c r="BB1222">
        <f t="shared" ref="BB1222:BD1222" si="1810">BB1221</f>
        <v>18987</v>
      </c>
      <c r="BC1222" t="str">
        <f t="shared" si="1810"/>
        <v>Velodrome</v>
      </c>
      <c r="BD1222" t="str">
        <f t="shared" si="1810"/>
        <v>Outlaws</v>
      </c>
      <c r="BE1222" t="s">
        <v>5</v>
      </c>
      <c r="BF1222" t="s">
        <v>236</v>
      </c>
      <c r="BI1222" cm="1">
        <f t="array" aca="1" ref="BI1222" ca="1">IFERROR(_xlfn._xlws.FILTER(shifts!A:A,(shifts!B:B=events!AD1222)*(shifts!AG:AG&gt;=events!BK1222)*(shifts!AH:AH&lt;=events!BL1222)),BI1221)</f>
        <v>45</v>
      </c>
      <c r="BJ1222" s="15">
        <f t="shared" si="1801"/>
        <v>0</v>
      </c>
      <c r="BK1222">
        <f t="shared" si="1802"/>
        <v>973</v>
      </c>
      <c r="BL1222">
        <f t="shared" si="1803"/>
        <v>973</v>
      </c>
      <c r="BM1222" s="15">
        <f>SUMIFS(BJ$2:BJ1222,K$2:K1222,"=Intermission")+SUMIFS(BJ$2:BJ1222,K$2:K1222,"=Timeout")</f>
        <v>67</v>
      </c>
      <c r="BN1222">
        <f t="shared" si="1804"/>
        <v>1147</v>
      </c>
      <c r="BO1222" s="19">
        <f t="shared" si="1805"/>
        <v>1254</v>
      </c>
      <c r="BP1222">
        <f t="shared" si="1806"/>
        <v>1249</v>
      </c>
      <c r="BQ1222" s="17">
        <f t="shared" si="1807"/>
        <v>1254</v>
      </c>
      <c r="BR1222" t="str">
        <f t="shared" si="1808"/>
        <v>opp_team_player_1</v>
      </c>
      <c r="BS1222">
        <f>COUNTIFS(S$3:S1222,"="&amp;S1222,AI$3:AI1222,"="&amp;AI1222)</f>
        <v>1</v>
      </c>
      <c r="BT1222" t="str">
        <f>IFERROR(VLOOKUP(BB1222&amp;BU1222&amp;X1222,game_rosters!U:W,3,FALSE),"")</f>
        <v>P100004</v>
      </c>
      <c r="BU1222" t="str">
        <f t="shared" si="1809"/>
        <v>Outlaws</v>
      </c>
    </row>
    <row r="1223" spans="1:73" x14ac:dyDescent="0.2">
      <c r="A1223">
        <f t="shared" si="1784"/>
        <v>1</v>
      </c>
      <c r="I1223" s="44">
        <v>70</v>
      </c>
      <c r="K1223" t="s">
        <v>13</v>
      </c>
      <c r="L1223" t="s">
        <v>586</v>
      </c>
      <c r="N1223" t="s">
        <v>595</v>
      </c>
      <c r="O1223" t="s">
        <v>948</v>
      </c>
      <c r="Q1223" t="s">
        <v>595</v>
      </c>
      <c r="S1223">
        <v>648</v>
      </c>
      <c r="T1223" t="s">
        <v>756</v>
      </c>
      <c r="W1223" t="s">
        <v>735</v>
      </c>
      <c r="X1223">
        <v>70</v>
      </c>
      <c r="Z1223">
        <v>1</v>
      </c>
      <c r="AA1223">
        <f t="shared" si="1741"/>
        <v>1648</v>
      </c>
      <c r="AB1223" t="str">
        <f t="shared" si="1742"/>
        <v/>
      </c>
      <c r="AC1223">
        <f t="shared" si="1780"/>
        <v>1648</v>
      </c>
      <c r="AD1223" s="6">
        <v>2</v>
      </c>
      <c r="AE1223" t="s">
        <v>917</v>
      </c>
      <c r="AF1223" t="s">
        <v>912</v>
      </c>
      <c r="AG1223" t="s">
        <v>756</v>
      </c>
      <c r="AH1223" t="s">
        <v>756</v>
      </c>
      <c r="AI1223" t="str">
        <f t="shared" si="1785"/>
        <v>e</v>
      </c>
      <c r="AJ1223" t="str">
        <f t="shared" si="1786"/>
        <v/>
      </c>
      <c r="AK1223" t="str">
        <f t="shared" si="1787"/>
        <v/>
      </c>
      <c r="AL1223" t="str">
        <f t="shared" si="1788"/>
        <v/>
      </c>
      <c r="AM1223" t="str">
        <f t="shared" si="1789"/>
        <v/>
      </c>
      <c r="AN1223" t="str">
        <f t="shared" si="1790"/>
        <v>Home</v>
      </c>
      <c r="AO1223" t="str">
        <f t="shared" si="1791"/>
        <v>h</v>
      </c>
      <c r="AP1223" t="str">
        <f t="shared" si="1792"/>
        <v/>
      </c>
      <c r="AQ1223" t="str">
        <f t="shared" si="1793"/>
        <v/>
      </c>
      <c r="AR1223" t="str">
        <f t="shared" si="1794"/>
        <v>Home</v>
      </c>
      <c r="AS1223" t="str">
        <f t="shared" si="1795"/>
        <v>h</v>
      </c>
      <c r="AT1223" t="str">
        <f t="shared" si="1796"/>
        <v>Offensive</v>
      </c>
      <c r="AU1223" t="str">
        <f t="shared" si="1797"/>
        <v/>
      </c>
      <c r="AV1223" t="str">
        <f t="shared" si="1798"/>
        <v/>
      </c>
      <c r="AW1223" t="str" cm="1">
        <f t="array" ref="AW1223">IFERROR(IF(O1223&lt;&gt;"",O1223,IF(OR($S1223="",$T1223=""),"",IF(O1223&lt;&gt;"",O1223,IF($T1223&lt;&gt;"",_xlfn._xlws.FILTER(O:O,($BU:$BU=$BU1223)*($I:$I=$I1223)*($T:$T=$T1223)*($S:$S=_xlfn.MINIFS($S:$S,$T:$T,"="&amp;$T1223)),"")))))&amp;"",IF(O1223="","",""))&amp;""</f>
        <v>OffensivePlay_Zone-PuckRecoveryFaceoff</v>
      </c>
      <c r="AX1223" t="str" cm="1">
        <f t="array" ref="AX1223">IFERROR(IF(P1223&lt;&gt;"",P1223,IF(OR($S1223="",$T1223=""),"",IF($T1223&lt;&gt;"",_xlfn._xlws.FILTER(P:P,($BU:$BU=$BU1223)*($I:$I=$I1223)*($T:$T=$T1223)*($S:$S=_xlfn.MINIFS($S:$S,$T:$T,"="&amp;$T1223)),""))))&amp;"",IF(P1223="","",""))&amp;""</f>
        <v/>
      </c>
      <c r="AY1223" t="str" cm="1">
        <f t="array" ref="AY1223">IFERROR(IF(Q1223&lt;&gt;"",Q1223,IF(OR($S1223="",$T1223=""),"",IF($T1223&lt;&gt;"",_xlfn._xlws.FILTER(Q:Q,($BU:$BU=$BU1223)*($I:$I=$I1223)*($T:$T=$T1223)*($S:$S=_xlfn.MINIFS($S:$S,$T:$T,"="&amp;$T1223)),""))))&amp;"",IF(Q1223="","",""))&amp;""</f>
        <v>s</v>
      </c>
      <c r="AZ1223" t="str" cm="1">
        <f t="array" ref="AZ1223">IFERROR(IF(R1223&lt;&gt;"",R1223,IF(OR($S1223="",$T1223=""),"",IF($T1223&lt;&gt;"",_xlfn._xlws.FILTER(R:R,($BU:$BU=$BU1223)*($I:$I=$I1223)*($T:$T=$T1223)*($S:$S=_xlfn.MINIFS($S:$S,$T:$T,"="&amp;$T1223)),""))))&amp;"",IF(R1223="","",""))&amp;""</f>
        <v/>
      </c>
      <c r="BA1223" s="6">
        <f t="shared" si="1799"/>
        <v>107</v>
      </c>
      <c r="BB1223">
        <f t="shared" ref="BB1223:BD1223" si="1811">BB1222</f>
        <v>18987</v>
      </c>
      <c r="BC1223" t="str">
        <f t="shared" si="1811"/>
        <v>Velodrome</v>
      </c>
      <c r="BD1223" t="str">
        <f t="shared" si="1811"/>
        <v>Outlaws</v>
      </c>
      <c r="BE1223" t="s">
        <v>13</v>
      </c>
      <c r="BF1223" t="s">
        <v>586</v>
      </c>
      <c r="BI1223" cm="1">
        <f t="array" aca="1" ref="BI1223" ca="1">IFERROR(_xlfn._xlws.FILTER(shifts!A:A,(shifts!B:B=events!AD1223)*(shifts!AG:AG&gt;=events!BK1223)*(shifts!AH:AH&lt;=events!BL1223)),BI1222)</f>
        <v>45</v>
      </c>
      <c r="BJ1223" s="15">
        <f t="shared" si="1801"/>
        <v>0</v>
      </c>
      <c r="BK1223">
        <f t="shared" si="1802"/>
        <v>969</v>
      </c>
      <c r="BL1223">
        <f t="shared" si="1803"/>
        <v>969</v>
      </c>
      <c r="BM1223" s="15">
        <f>SUMIFS(BJ$2:BJ1223,K$2:K1223,"=Intermission")+SUMIFS(BJ$2:BJ1223,K$2:K1223,"=Timeout")</f>
        <v>67</v>
      </c>
      <c r="BN1223">
        <f t="shared" si="1804"/>
        <v>1147</v>
      </c>
      <c r="BO1223" s="19">
        <f t="shared" si="1805"/>
        <v>1258</v>
      </c>
      <c r="BP1223">
        <f t="shared" si="1806"/>
        <v>1253</v>
      </c>
      <c r="BQ1223" s="17">
        <f t="shared" si="1807"/>
        <v>1258</v>
      </c>
      <c r="BR1223" t="str">
        <f t="shared" si="1808"/>
        <v>event_team_player_1</v>
      </c>
      <c r="BS1223">
        <f>COUNTIFS(S$3:S1223,"="&amp;S1223,AI$3:AI1223,"="&amp;AI1223)</f>
        <v>1</v>
      </c>
      <c r="BT1223" t="str">
        <f>IFERROR(VLOOKUP(BB1223&amp;BU1223&amp;X1223,game_rosters!U:W,3,FALSE),"")</f>
        <v>P100001</v>
      </c>
      <c r="BU1223" t="str">
        <f t="shared" si="1809"/>
        <v>Velodrome</v>
      </c>
    </row>
    <row r="1224" spans="1:73" x14ac:dyDescent="0.2">
      <c r="A1224" t="str">
        <f t="shared" si="1784"/>
        <v/>
      </c>
      <c r="I1224" s="44">
        <v>75</v>
      </c>
      <c r="O1224" t="s">
        <v>948</v>
      </c>
      <c r="Q1224" t="s">
        <v>594</v>
      </c>
      <c r="R1224" s="51">
        <v>1</v>
      </c>
      <c r="S1224">
        <v>648</v>
      </c>
      <c r="T1224" t="s">
        <v>756</v>
      </c>
      <c r="X1224">
        <v>75</v>
      </c>
      <c r="Z1224">
        <v>1</v>
      </c>
      <c r="AA1224">
        <f t="shared" si="1741"/>
        <v>1648</v>
      </c>
      <c r="AB1224" t="str">
        <f t="shared" si="1742"/>
        <v/>
      </c>
      <c r="AC1224">
        <f t="shared" si="1780"/>
        <v>1648</v>
      </c>
      <c r="AD1224" s="6">
        <v>2</v>
      </c>
      <c r="AE1224" t="s">
        <v>917</v>
      </c>
      <c r="AF1224" t="s">
        <v>912</v>
      </c>
      <c r="AG1224" t="s">
        <v>756</v>
      </c>
      <c r="AH1224" t="s">
        <v>756</v>
      </c>
      <c r="AI1224" t="str">
        <f t="shared" si="1785"/>
        <v>e</v>
      </c>
      <c r="AJ1224" t="str">
        <f t="shared" si="1786"/>
        <v/>
      </c>
      <c r="AK1224" t="str">
        <f t="shared" si="1787"/>
        <v/>
      </c>
      <c r="AL1224" t="str">
        <f t="shared" si="1788"/>
        <v/>
      </c>
      <c r="AM1224" t="str">
        <f t="shared" si="1789"/>
        <v/>
      </c>
      <c r="AN1224" t="str">
        <f t="shared" si="1790"/>
        <v>Home</v>
      </c>
      <c r="AO1224" t="str">
        <f t="shared" si="1791"/>
        <v>h</v>
      </c>
      <c r="AP1224" t="str">
        <f t="shared" si="1792"/>
        <v/>
      </c>
      <c r="AQ1224" t="str">
        <f t="shared" si="1793"/>
        <v/>
      </c>
      <c r="AR1224" t="str">
        <f t="shared" si="1794"/>
        <v>Home</v>
      </c>
      <c r="AS1224" t="str">
        <f t="shared" si="1795"/>
        <v>h</v>
      </c>
      <c r="AT1224" t="str">
        <f t="shared" si="1796"/>
        <v>Offensive</v>
      </c>
      <c r="AU1224" t="str">
        <f t="shared" si="1797"/>
        <v/>
      </c>
      <c r="AV1224" t="str">
        <f t="shared" si="1798"/>
        <v/>
      </c>
      <c r="AW1224" t="str" cm="1">
        <f t="array" ref="AW1224">IFERROR(IF(O1224&lt;&gt;"",O1224,IF(OR($S1224="",$T1224=""),"",IF(O1224&lt;&gt;"",O1224,IF($T1224&lt;&gt;"",_xlfn._xlws.FILTER(O:O,($BU:$BU=$BU1224)*($I:$I=$I1224)*($T:$T=$T1224)*($S:$S=_xlfn.MINIFS($S:$S,$T:$T,"="&amp;$T1224)),"")))))&amp;"",IF(O1224="","",""))&amp;""</f>
        <v>OffensivePlay_Zone-PuckRecoveryFaceoff</v>
      </c>
      <c r="AX1224" t="str" cm="1">
        <f t="array" ref="AX1224">IFERROR(IF(P1224&lt;&gt;"",P1224,IF(OR($S1224="",$T1224=""),"",IF($T1224&lt;&gt;"",_xlfn._xlws.FILTER(P:P,($BU:$BU=$BU1224)*($I:$I=$I1224)*($T:$T=$T1224)*($S:$S=_xlfn.MINIFS($S:$S,$T:$T,"="&amp;$T1224)),""))))&amp;"",IF(P1224="","",""))&amp;""</f>
        <v/>
      </c>
      <c r="AY1224" t="str" cm="1">
        <f t="array" ref="AY1224">IFERROR(IF(Q1224&lt;&gt;"",Q1224,IF(OR($S1224="",$T1224=""),"",IF($T1224&lt;&gt;"",_xlfn._xlws.FILTER(Q:Q,($BU:$BU=$BU1224)*($I:$I=$I1224)*($T:$T=$T1224)*($S:$S=_xlfn.MINIFS($S:$S,$T:$T,"="&amp;$T1224)),""))))&amp;"",IF(Q1224="","",""))&amp;""</f>
        <v>u</v>
      </c>
      <c r="AZ1224" t="str" cm="1">
        <f t="array" ref="AZ1224">IFERROR(IF(R1224&lt;&gt;"",R1224,IF(OR($S1224="",$T1224=""),"",IF($T1224&lt;&gt;"",_xlfn._xlws.FILTER(R:R,($BU:$BU=$BU1224)*($I:$I=$I1224)*($T:$T=$T1224)*($S:$S=_xlfn.MINIFS($S:$S,$T:$T,"="&amp;$T1224)),""))))&amp;"",IF(R1224="","",""))&amp;""</f>
        <v>1</v>
      </c>
      <c r="BA1224" s="6">
        <f t="shared" si="1799"/>
        <v>107</v>
      </c>
      <c r="BB1224">
        <f t="shared" ref="BB1224:BD1224" si="1812">BB1223</f>
        <v>18987</v>
      </c>
      <c r="BC1224" t="str">
        <f t="shared" si="1812"/>
        <v>Velodrome</v>
      </c>
      <c r="BD1224" t="str">
        <f t="shared" si="1812"/>
        <v>Outlaws</v>
      </c>
      <c r="BE1224" t="s">
        <v>13</v>
      </c>
      <c r="BF1224" t="s">
        <v>586</v>
      </c>
      <c r="BI1224" cm="1">
        <f t="array" aca="1" ref="BI1224" ca="1">IFERROR(_xlfn._xlws.FILTER(shifts!A:A,(shifts!B:B=events!AD1224)*(shifts!AG:AG&gt;=events!BK1224)*(shifts!AH:AH&lt;=events!BL1224)),BI1223)</f>
        <v>45</v>
      </c>
      <c r="BJ1224" s="15">
        <f t="shared" si="1801"/>
        <v>0</v>
      </c>
      <c r="BK1224">
        <f t="shared" si="1802"/>
        <v>969</v>
      </c>
      <c r="BL1224">
        <f t="shared" si="1803"/>
        <v>969</v>
      </c>
      <c r="BM1224" s="15">
        <f>SUMIFS(BJ$2:BJ1224,K$2:K1224,"=Intermission")+SUMIFS(BJ$2:BJ1224,K$2:K1224,"=Timeout")</f>
        <v>67</v>
      </c>
      <c r="BN1224">
        <f t="shared" si="1804"/>
        <v>1147</v>
      </c>
      <c r="BO1224" s="19">
        <f t="shared" si="1805"/>
        <v>1258</v>
      </c>
      <c r="BP1224">
        <f t="shared" si="1806"/>
        <v>1253</v>
      </c>
      <c r="BQ1224" s="17">
        <f t="shared" si="1807"/>
        <v>1258</v>
      </c>
      <c r="BR1224" t="str">
        <f t="shared" si="1808"/>
        <v>event_team_player_2</v>
      </c>
      <c r="BS1224">
        <f>COUNTIFS(S$3:S1224,"="&amp;S1224,AI$3:AI1224,"="&amp;AI1224)</f>
        <v>2</v>
      </c>
      <c r="BT1224" t="str">
        <f>IFERROR(VLOOKUP(BB1224&amp;BU1224&amp;X1224,game_rosters!U:W,3,FALSE),"")</f>
        <v>P100039</v>
      </c>
      <c r="BU1224" t="str">
        <f t="shared" si="1809"/>
        <v>Velodrome</v>
      </c>
    </row>
    <row r="1225" spans="1:73" x14ac:dyDescent="0.2">
      <c r="A1225" t="str">
        <f t="shared" si="1784"/>
        <v/>
      </c>
      <c r="I1225" s="44">
        <v>12</v>
      </c>
      <c r="O1225" t="s">
        <v>949</v>
      </c>
      <c r="Q1225" t="s">
        <v>594</v>
      </c>
      <c r="R1225" s="51">
        <v>1</v>
      </c>
      <c r="S1225">
        <v>648</v>
      </c>
      <c r="T1225" t="s">
        <v>756</v>
      </c>
      <c r="X1225">
        <v>12</v>
      </c>
      <c r="AA1225">
        <f t="shared" si="1741"/>
        <v>1648</v>
      </c>
      <c r="AB1225" t="str">
        <f t="shared" si="1742"/>
        <v/>
      </c>
      <c r="AC1225">
        <f t="shared" si="1780"/>
        <v>1648</v>
      </c>
      <c r="AD1225" s="6">
        <v>2</v>
      </c>
      <c r="AE1225" t="s">
        <v>917</v>
      </c>
      <c r="AF1225" t="s">
        <v>912</v>
      </c>
      <c r="AG1225" t="s">
        <v>756</v>
      </c>
      <c r="AH1225" t="s">
        <v>756</v>
      </c>
      <c r="AI1225" t="str">
        <f t="shared" si="1785"/>
        <v>o</v>
      </c>
      <c r="AJ1225" t="str">
        <f t="shared" si="1786"/>
        <v/>
      </c>
      <c r="AK1225" t="str">
        <f t="shared" si="1787"/>
        <v/>
      </c>
      <c r="AL1225" t="str">
        <f t="shared" si="1788"/>
        <v/>
      </c>
      <c r="AM1225" t="str">
        <f t="shared" si="1789"/>
        <v/>
      </c>
      <c r="AN1225" t="str">
        <f t="shared" si="1790"/>
        <v>Home</v>
      </c>
      <c r="AO1225" t="str">
        <f t="shared" si="1791"/>
        <v>h</v>
      </c>
      <c r="AP1225" t="str">
        <f t="shared" si="1792"/>
        <v/>
      </c>
      <c r="AQ1225" t="str">
        <f t="shared" si="1793"/>
        <v/>
      </c>
      <c r="AR1225" t="str">
        <f t="shared" si="1794"/>
        <v>Home</v>
      </c>
      <c r="AS1225" t="str">
        <f t="shared" si="1795"/>
        <v>h</v>
      </c>
      <c r="AT1225" t="str">
        <f t="shared" si="1796"/>
        <v>Defensive</v>
      </c>
      <c r="AU1225" t="str">
        <f t="shared" si="1797"/>
        <v/>
      </c>
      <c r="AV1225" t="str">
        <f t="shared" si="1798"/>
        <v/>
      </c>
      <c r="AW1225" t="str" cm="1">
        <f t="array" ref="AW1225">IFERROR(IF(O1225&lt;&gt;"",O1225,IF(OR($S1225="",$T1225=""),"",IF(O1225&lt;&gt;"",O1225,IF($T1225&lt;&gt;"",_xlfn._xlws.FILTER(O:O,($BU:$BU=$BU1225)*($I:$I=$I1225)*($T:$T=$T1225)*($S:$S=_xlfn.MINIFS($S:$S,$T:$T,"="&amp;$T1225)),"")))))&amp;"",IF(O1225="","",""))&amp;""</f>
        <v>DefensivePlay_Zone-PuckRetreivalFaceoff</v>
      </c>
      <c r="AX1225" t="str" cm="1">
        <f t="array" ref="AX1225">IFERROR(IF(P1225&lt;&gt;"",P1225,IF(OR($S1225="",$T1225=""),"",IF($T1225&lt;&gt;"",_xlfn._xlws.FILTER(P:P,($BU:$BU=$BU1225)*($I:$I=$I1225)*($T:$T=$T1225)*($S:$S=_xlfn.MINIFS($S:$S,$T:$T,"="&amp;$T1225)),""))))&amp;"",IF(P1225="","",""))&amp;""</f>
        <v/>
      </c>
      <c r="AY1225" t="str" cm="1">
        <f t="array" ref="AY1225">IFERROR(IF(Q1225&lt;&gt;"",Q1225,IF(OR($S1225="",$T1225=""),"",IF($T1225&lt;&gt;"",_xlfn._xlws.FILTER(Q:Q,($BU:$BU=$BU1225)*($I:$I=$I1225)*($T:$T=$T1225)*($S:$S=_xlfn.MINIFS($S:$S,$T:$T,"="&amp;$T1225)),""))))&amp;"",IF(Q1225="","",""))&amp;""</f>
        <v>u</v>
      </c>
      <c r="AZ1225" t="str" cm="1">
        <f t="array" ref="AZ1225">IFERROR(IF(R1225&lt;&gt;"",R1225,IF(OR($S1225="",$T1225=""),"",IF($T1225&lt;&gt;"",_xlfn._xlws.FILTER(R:R,($BU:$BU=$BU1225)*($I:$I=$I1225)*($T:$T=$T1225)*($S:$S=_xlfn.MINIFS($S:$S,$T:$T,"="&amp;$T1225)),""))))&amp;"",IF(R1225="","",""))&amp;""</f>
        <v>1</v>
      </c>
      <c r="BA1225" s="6">
        <f t="shared" si="1799"/>
        <v>107</v>
      </c>
      <c r="BB1225">
        <f t="shared" ref="BB1225:BD1225" si="1813">BB1224</f>
        <v>18987</v>
      </c>
      <c r="BC1225" t="str">
        <f t="shared" si="1813"/>
        <v>Velodrome</v>
      </c>
      <c r="BD1225" t="str">
        <f t="shared" si="1813"/>
        <v>Outlaws</v>
      </c>
      <c r="BE1225" t="s">
        <v>13</v>
      </c>
      <c r="BF1225" t="s">
        <v>586</v>
      </c>
      <c r="BI1225" cm="1">
        <f t="array" aca="1" ref="BI1225" ca="1">IFERROR(_xlfn._xlws.FILTER(shifts!A:A,(shifts!B:B=events!AD1225)*(shifts!AG:AG&gt;=events!BK1225)*(shifts!AH:AH&lt;=events!BL1225)),BI1224)</f>
        <v>45</v>
      </c>
      <c r="BJ1225" s="15">
        <f t="shared" si="1801"/>
        <v>0</v>
      </c>
      <c r="BK1225">
        <f t="shared" si="1802"/>
        <v>969</v>
      </c>
      <c r="BL1225">
        <f t="shared" si="1803"/>
        <v>969</v>
      </c>
      <c r="BM1225" s="15">
        <f>SUMIFS(BJ$2:BJ1225,K$2:K1225,"=Intermission")+SUMIFS(BJ$2:BJ1225,K$2:K1225,"=Timeout")</f>
        <v>67</v>
      </c>
      <c r="BN1225">
        <f t="shared" si="1804"/>
        <v>1147</v>
      </c>
      <c r="BO1225" s="19">
        <f t="shared" si="1805"/>
        <v>1258</v>
      </c>
      <c r="BP1225">
        <f t="shared" si="1806"/>
        <v>1253</v>
      </c>
      <c r="BQ1225" s="17">
        <f t="shared" si="1807"/>
        <v>1258</v>
      </c>
      <c r="BR1225" t="str">
        <f t="shared" si="1808"/>
        <v>opp_team_player_1</v>
      </c>
      <c r="BS1225">
        <f>COUNTIFS(S$3:S1225,"="&amp;S1225,AI$3:AI1225,"="&amp;AI1225)</f>
        <v>1</v>
      </c>
      <c r="BT1225" t="str">
        <f>IFERROR(VLOOKUP(BB1225&amp;BU1225&amp;X1225,game_rosters!U:W,3,FALSE),"")</f>
        <v>P100214</v>
      </c>
      <c r="BU1225" t="str">
        <f t="shared" si="1809"/>
        <v>Outlaws</v>
      </c>
    </row>
    <row r="1226" spans="1:73" x14ac:dyDescent="0.2">
      <c r="A1226">
        <f t="shared" si="1784"/>
        <v>1</v>
      </c>
      <c r="I1226" s="44">
        <v>70</v>
      </c>
      <c r="K1226" t="s">
        <v>238</v>
      </c>
      <c r="L1226" t="s">
        <v>184</v>
      </c>
      <c r="M1226" t="s">
        <v>88</v>
      </c>
      <c r="N1226" t="s">
        <v>595</v>
      </c>
      <c r="S1226">
        <v>649</v>
      </c>
      <c r="T1226" t="s">
        <v>756</v>
      </c>
      <c r="W1226" t="s">
        <v>735</v>
      </c>
      <c r="X1226">
        <v>70</v>
      </c>
      <c r="Z1226">
        <v>1</v>
      </c>
      <c r="AA1226">
        <f t="shared" si="1741"/>
        <v>1649</v>
      </c>
      <c r="AB1226" t="str">
        <f t="shared" si="1742"/>
        <v/>
      </c>
      <c r="AC1226">
        <f t="shared" si="1780"/>
        <v>1649</v>
      </c>
      <c r="AD1226" s="6">
        <v>2</v>
      </c>
      <c r="AE1226" t="s">
        <v>917</v>
      </c>
      <c r="AF1226" t="s">
        <v>912</v>
      </c>
      <c r="AG1226" t="s">
        <v>917</v>
      </c>
      <c r="AH1226" t="s">
        <v>913</v>
      </c>
      <c r="AI1226" t="str">
        <f t="shared" si="1785"/>
        <v>e</v>
      </c>
      <c r="AJ1226" t="str">
        <f t="shared" si="1786"/>
        <v/>
      </c>
      <c r="AK1226" t="str">
        <f t="shared" si="1787"/>
        <v/>
      </c>
      <c r="AL1226" t="str">
        <f t="shared" si="1788"/>
        <v/>
      </c>
      <c r="AM1226" t="str">
        <f t="shared" si="1789"/>
        <v/>
      </c>
      <c r="AN1226" t="str">
        <f t="shared" si="1790"/>
        <v>Home</v>
      </c>
      <c r="AO1226" t="str">
        <f t="shared" si="1791"/>
        <v>h</v>
      </c>
      <c r="AP1226" t="str">
        <f t="shared" si="1792"/>
        <v/>
      </c>
      <c r="AQ1226" t="str">
        <f t="shared" si="1793"/>
        <v/>
      </c>
      <c r="AR1226" t="str">
        <f t="shared" si="1794"/>
        <v>Home</v>
      </c>
      <c r="AS1226" t="str">
        <f t="shared" si="1795"/>
        <v>h</v>
      </c>
      <c r="AT1226" t="str">
        <f t="shared" si="1796"/>
        <v>Offensive</v>
      </c>
      <c r="AU1226" t="str">
        <f t="shared" si="1797"/>
        <v/>
      </c>
      <c r="AV1226" t="str">
        <f t="shared" si="1798"/>
        <v/>
      </c>
      <c r="AW1226" t="str" cm="1">
        <f t="array" ref="AW1226">IFERROR(IF(O1226&lt;&gt;"",O1226,IF(OR($S1226="",$T1226=""),"",IF(O1226&lt;&gt;"",O1226,IF($T1226&lt;&gt;"",_xlfn._xlws.FILTER(O:O,($BU:$BU=$BU1226)*($I:$I=$I1226)*($T:$T=$T1226)*($S:$S=_xlfn.MINIFS($S:$S,$T:$T,"="&amp;$T1226)),"")))))&amp;"",IF(O1226="","",""))&amp;""</f>
        <v/>
      </c>
      <c r="AX1226" t="str" cm="1">
        <f t="array" ref="AX1226">IFERROR(IF(P1226&lt;&gt;"",P1226,IF(OR($S1226="",$T1226=""),"",IF($T1226&lt;&gt;"",_xlfn._xlws.FILTER(P:P,($BU:$BU=$BU1226)*($I:$I=$I1226)*($T:$T=$T1226)*($S:$S=_xlfn.MINIFS($S:$S,$T:$T,"="&amp;$T1226)),""))))&amp;"",IF(P1226="","",""))&amp;""</f>
        <v/>
      </c>
      <c r="AY1226" t="str" cm="1">
        <f t="array" ref="AY1226">IFERROR(IF(Q1226&lt;&gt;"",Q1226,IF(OR($S1226="",$T1226=""),"",IF($T1226&lt;&gt;"",_xlfn._xlws.FILTER(Q:Q,($BU:$BU=$BU1226)*($I:$I=$I1226)*($T:$T=$T1226)*($S:$S=_xlfn.MINIFS($S:$S,$T:$T,"="&amp;$T1226)),""))))&amp;"",IF(Q1226="","",""))&amp;""</f>
        <v/>
      </c>
      <c r="AZ1226" t="str" cm="1">
        <f t="array" ref="AZ1226">IFERROR(IF(R1226&lt;&gt;"",R1226,IF(OR($S1226="",$T1226=""),"",IF($T1226&lt;&gt;"",_xlfn._xlws.FILTER(R:R,($BU:$BU=$BU1226)*($I:$I=$I1226)*($T:$T=$T1226)*($S:$S=_xlfn.MINIFS($S:$S,$T:$T,"="&amp;$T1226)),""))))&amp;"",IF(R1226="","",""))&amp;""</f>
        <v/>
      </c>
      <c r="BA1226" s="6">
        <f t="shared" si="1799"/>
        <v>108</v>
      </c>
      <c r="BB1226">
        <f t="shared" ref="BB1226:BD1226" si="1814">BB1225</f>
        <v>18987</v>
      </c>
      <c r="BC1226" t="str">
        <f t="shared" si="1814"/>
        <v>Velodrome</v>
      </c>
      <c r="BD1226" t="str">
        <f t="shared" si="1814"/>
        <v>Outlaws</v>
      </c>
      <c r="BE1226" t="s">
        <v>238</v>
      </c>
      <c r="BF1226" t="s">
        <v>184</v>
      </c>
      <c r="BI1226" cm="1">
        <f t="array" aca="1" ref="BI1226" ca="1">IFERROR(_xlfn._xlws.FILTER(shifts!A:A,(shifts!B:B=events!AD1226)*(shifts!AG:AG&gt;=events!BK1226)*(shifts!AH:AH&lt;=events!BL1226)),BI1225)</f>
        <v>45</v>
      </c>
      <c r="BJ1226" s="15">
        <f t="shared" si="1801"/>
        <v>1</v>
      </c>
      <c r="BK1226">
        <f t="shared" si="1802"/>
        <v>969</v>
      </c>
      <c r="BL1226">
        <f t="shared" si="1803"/>
        <v>968</v>
      </c>
      <c r="BM1226" s="15">
        <f>SUMIFS(BJ$2:BJ1226,K$2:K1226,"=Intermission")+SUMIFS(BJ$2:BJ1226,K$2:K1226,"=Timeout")</f>
        <v>67</v>
      </c>
      <c r="BN1226">
        <f t="shared" si="1804"/>
        <v>1147</v>
      </c>
      <c r="BO1226" s="19">
        <f t="shared" si="1805"/>
        <v>1258</v>
      </c>
      <c r="BP1226">
        <f t="shared" si="1806"/>
        <v>1253</v>
      </c>
      <c r="BQ1226" s="17">
        <f t="shared" si="1807"/>
        <v>1259</v>
      </c>
      <c r="BR1226" t="str">
        <f t="shared" si="1808"/>
        <v>event_team_player_1</v>
      </c>
      <c r="BS1226">
        <f>COUNTIFS(S$3:S1226,"="&amp;S1226,AI$3:AI1226,"="&amp;AI1226)</f>
        <v>1</v>
      </c>
      <c r="BT1226" t="str">
        <f>IFERROR(VLOOKUP(BB1226&amp;BU1226&amp;X1226,game_rosters!U:W,3,FALSE),"")</f>
        <v>P100001</v>
      </c>
      <c r="BU1226" t="str">
        <f t="shared" si="1809"/>
        <v>Velodrome</v>
      </c>
    </row>
    <row r="1227" spans="1:73" x14ac:dyDescent="0.2">
      <c r="A1227">
        <f t="shared" si="1784"/>
        <v>1</v>
      </c>
      <c r="I1227" s="44">
        <v>70</v>
      </c>
      <c r="K1227" t="s">
        <v>13</v>
      </c>
      <c r="O1227" t="s">
        <v>627</v>
      </c>
      <c r="Q1227" t="s">
        <v>595</v>
      </c>
      <c r="R1227" s="51">
        <v>1</v>
      </c>
      <c r="S1227">
        <v>650</v>
      </c>
      <c r="T1227" t="s">
        <v>756</v>
      </c>
      <c r="W1227" t="s">
        <v>735</v>
      </c>
      <c r="X1227">
        <v>70</v>
      </c>
      <c r="Z1227">
        <v>1</v>
      </c>
      <c r="AA1227">
        <f t="shared" si="1741"/>
        <v>1650</v>
      </c>
      <c r="AB1227" t="str">
        <f t="shared" si="1742"/>
        <v/>
      </c>
      <c r="AC1227">
        <f t="shared" si="1780"/>
        <v>1650</v>
      </c>
      <c r="AD1227" s="6">
        <v>2</v>
      </c>
      <c r="AE1227" t="s">
        <v>917</v>
      </c>
      <c r="AF1227" t="s">
        <v>913</v>
      </c>
      <c r="AG1227" t="s">
        <v>917</v>
      </c>
      <c r="AH1227" t="s">
        <v>914</v>
      </c>
      <c r="AI1227" t="str">
        <f t="shared" si="1785"/>
        <v>e</v>
      </c>
      <c r="AJ1227" t="str">
        <f t="shared" si="1786"/>
        <v/>
      </c>
      <c r="AK1227" t="str">
        <f t="shared" si="1787"/>
        <v/>
      </c>
      <c r="AL1227" t="str">
        <f t="shared" si="1788"/>
        <v/>
      </c>
      <c r="AM1227" t="str">
        <f t="shared" si="1789"/>
        <v/>
      </c>
      <c r="AN1227" t="str">
        <f t="shared" si="1790"/>
        <v>Home</v>
      </c>
      <c r="AO1227" t="str">
        <f t="shared" si="1791"/>
        <v>h</v>
      </c>
      <c r="AP1227" t="str">
        <f t="shared" si="1792"/>
        <v/>
      </c>
      <c r="AQ1227" t="str">
        <f t="shared" si="1793"/>
        <v/>
      </c>
      <c r="AR1227" t="str">
        <f t="shared" si="1794"/>
        <v>Home</v>
      </c>
      <c r="AS1227" t="str">
        <f t="shared" si="1795"/>
        <v>h</v>
      </c>
      <c r="AT1227" t="str">
        <f t="shared" si="1796"/>
        <v>Offensive</v>
      </c>
      <c r="AU1227" t="str">
        <f t="shared" si="1797"/>
        <v/>
      </c>
      <c r="AV1227" t="str">
        <f t="shared" si="1798"/>
        <v/>
      </c>
      <c r="AW1227" t="str" cm="1">
        <f t="array" ref="AW1227">IFERROR(IF(O1227&lt;&gt;"",O1227,IF(OR($S1227="",$T1227=""),"",IF(O1227&lt;&gt;"",O1227,IF($T1227&lt;&gt;"",_xlfn._xlws.FILTER(O:O,($BU:$BU=$BU1227)*($I:$I=$I1227)*($T:$T=$T1227)*($S:$S=_xlfn.MINIFS($S:$S,$T:$T,"="&amp;$T1227)),"")))))&amp;"",IF(O1227="","",""))&amp;""</f>
        <v>OffensivePlay_Possession-Deke</v>
      </c>
      <c r="AX1227" t="str" cm="1">
        <f t="array" ref="AX1227">IFERROR(IF(P1227&lt;&gt;"",P1227,IF(OR($S1227="",$T1227=""),"",IF($T1227&lt;&gt;"",_xlfn._xlws.FILTER(P:P,($BU:$BU=$BU1227)*($I:$I=$I1227)*($T:$T=$T1227)*($S:$S=_xlfn.MINIFS($S:$S,$T:$T,"="&amp;$T1227)),""))))&amp;"",IF(P1227="","",""))&amp;""</f>
        <v/>
      </c>
      <c r="AY1227" t="str" cm="1">
        <f t="array" ref="AY1227">IFERROR(IF(Q1227&lt;&gt;"",Q1227,IF(OR($S1227="",$T1227=""),"",IF($T1227&lt;&gt;"",_xlfn._xlws.FILTER(Q:Q,($BU:$BU=$BU1227)*($I:$I=$I1227)*($T:$T=$T1227)*($S:$S=_xlfn.MINIFS($S:$S,$T:$T,"="&amp;$T1227)),""))))&amp;"",IF(Q1227="","",""))&amp;""</f>
        <v>s</v>
      </c>
      <c r="AZ1227" t="str" cm="1">
        <f t="array" ref="AZ1227">IFERROR(IF(R1227&lt;&gt;"",R1227,IF(OR($S1227="",$T1227=""),"",IF($T1227&lt;&gt;"",_xlfn._xlws.FILTER(R:R,($BU:$BU=$BU1227)*($I:$I=$I1227)*($T:$T=$T1227)*($S:$S=_xlfn.MINIFS($S:$S,$T:$T,"="&amp;$T1227)),""))))&amp;"",IF(R1227="","",""))&amp;""</f>
        <v>1</v>
      </c>
      <c r="BA1227" s="6">
        <f t="shared" si="1799"/>
        <v>108</v>
      </c>
      <c r="BB1227">
        <f t="shared" ref="BB1227:BD1227" si="1815">BB1226</f>
        <v>18987</v>
      </c>
      <c r="BC1227" t="str">
        <f t="shared" si="1815"/>
        <v>Velodrome</v>
      </c>
      <c r="BD1227" t="str">
        <f t="shared" si="1815"/>
        <v>Outlaws</v>
      </c>
      <c r="BE1227" t="s">
        <v>13</v>
      </c>
      <c r="BF1227" t="s">
        <v>756</v>
      </c>
      <c r="BI1227" cm="1">
        <f t="array" aca="1" ref="BI1227" ca="1">IFERROR(_xlfn._xlws.FILTER(shifts!A:A,(shifts!B:B=events!AD1227)*(shifts!AG:AG&gt;=events!BK1227)*(shifts!AH:AH&lt;=events!BL1227)),BI1226)</f>
        <v>45</v>
      </c>
      <c r="BJ1227" s="15">
        <f t="shared" si="1801"/>
        <v>3</v>
      </c>
      <c r="BK1227">
        <f t="shared" si="1802"/>
        <v>968</v>
      </c>
      <c r="BL1227">
        <f t="shared" si="1803"/>
        <v>965</v>
      </c>
      <c r="BM1227" s="15">
        <f>SUMIFS(BJ$2:BJ1227,K$2:K1227,"=Intermission")+SUMIFS(BJ$2:BJ1227,K$2:K1227,"=Timeout")</f>
        <v>67</v>
      </c>
      <c r="BN1227">
        <f t="shared" si="1804"/>
        <v>1147</v>
      </c>
      <c r="BO1227" s="19">
        <f t="shared" si="1805"/>
        <v>1259</v>
      </c>
      <c r="BP1227">
        <f t="shared" si="1806"/>
        <v>1254</v>
      </c>
      <c r="BQ1227" s="17">
        <f t="shared" si="1807"/>
        <v>1262</v>
      </c>
      <c r="BR1227" t="str">
        <f t="shared" si="1808"/>
        <v>event_team_player_1</v>
      </c>
      <c r="BS1227">
        <f>COUNTIFS(S$3:S1227,"="&amp;S1227,AI$3:AI1227,"="&amp;AI1227)</f>
        <v>1</v>
      </c>
      <c r="BT1227" t="str">
        <f>IFERROR(VLOOKUP(BB1227&amp;BU1227&amp;X1227,game_rosters!U:W,3,FALSE),"")</f>
        <v>P100001</v>
      </c>
      <c r="BU1227" t="str">
        <f t="shared" si="1809"/>
        <v>Velodrome</v>
      </c>
    </row>
    <row r="1228" spans="1:73" x14ac:dyDescent="0.2">
      <c r="A1228" t="str">
        <f t="shared" si="1784"/>
        <v/>
      </c>
      <c r="I1228" s="44">
        <v>44</v>
      </c>
      <c r="O1228" t="s">
        <v>634</v>
      </c>
      <c r="Q1228" t="s">
        <v>594</v>
      </c>
      <c r="R1228" s="51">
        <v>1</v>
      </c>
      <c r="S1228">
        <v>650</v>
      </c>
      <c r="T1228" t="s">
        <v>756</v>
      </c>
      <c r="X1228">
        <v>44</v>
      </c>
      <c r="AA1228">
        <f t="shared" si="1741"/>
        <v>1650</v>
      </c>
      <c r="AB1228" t="str">
        <f t="shared" si="1742"/>
        <v/>
      </c>
      <c r="AC1228">
        <f t="shared" si="1780"/>
        <v>1650</v>
      </c>
      <c r="AD1228" s="6">
        <v>2</v>
      </c>
      <c r="AE1228" t="s">
        <v>917</v>
      </c>
      <c r="AF1228" t="s">
        <v>913</v>
      </c>
      <c r="AG1228" t="s">
        <v>917</v>
      </c>
      <c r="AH1228" t="s">
        <v>914</v>
      </c>
      <c r="AI1228" t="str">
        <f t="shared" si="1785"/>
        <v>o</v>
      </c>
      <c r="AJ1228" t="str">
        <f t="shared" si="1786"/>
        <v/>
      </c>
      <c r="AK1228" t="str">
        <f t="shared" si="1787"/>
        <v/>
      </c>
      <c r="AL1228" t="str">
        <f t="shared" si="1788"/>
        <v/>
      </c>
      <c r="AM1228" t="str">
        <f t="shared" si="1789"/>
        <v/>
      </c>
      <c r="AN1228" t="str">
        <f t="shared" si="1790"/>
        <v>Home</v>
      </c>
      <c r="AO1228" t="str">
        <f t="shared" si="1791"/>
        <v>h</v>
      </c>
      <c r="AP1228" t="str">
        <f t="shared" si="1792"/>
        <v/>
      </c>
      <c r="AQ1228" t="str">
        <f t="shared" si="1793"/>
        <v/>
      </c>
      <c r="AR1228" t="str">
        <f t="shared" si="1794"/>
        <v>Home</v>
      </c>
      <c r="AS1228" t="str">
        <f t="shared" si="1795"/>
        <v>h</v>
      </c>
      <c r="AT1228" t="str">
        <f t="shared" si="1796"/>
        <v>Defensive</v>
      </c>
      <c r="AU1228" t="str">
        <f t="shared" si="1797"/>
        <v/>
      </c>
      <c r="AV1228" t="str">
        <f t="shared" si="1798"/>
        <v/>
      </c>
      <c r="AW1228" t="str" cm="1">
        <f t="array" ref="AW1228">IFERROR(IF(O1228&lt;&gt;"",O1228,IF(OR($S1228="",$T1228=""),"",IF(O1228&lt;&gt;"",O1228,IF($T1228&lt;&gt;"",_xlfn._xlws.FILTER(O:O,($BU:$BU=$BU1228)*($I:$I=$I1228)*($T:$T=$T1228)*($S:$S=_xlfn.MINIFS($S:$S,$T:$T,"="&amp;$T1228)),"")))))&amp;"",IF(O1228="","",""))&amp;""</f>
        <v>Defensive_PlayPossession-BeatMiddle</v>
      </c>
      <c r="AX1228" t="str" cm="1">
        <f t="array" ref="AX1228">IFERROR(IF(P1228&lt;&gt;"",P1228,IF(OR($S1228="",$T1228=""),"",IF($T1228&lt;&gt;"",_xlfn._xlws.FILTER(P:P,($BU:$BU=$BU1228)*($I:$I=$I1228)*($T:$T=$T1228)*($S:$S=_xlfn.MINIFS($S:$S,$T:$T,"="&amp;$T1228)),""))))&amp;"",IF(P1228="","",""))&amp;""</f>
        <v/>
      </c>
      <c r="AY1228" t="str" cm="1">
        <f t="array" ref="AY1228">IFERROR(IF(Q1228&lt;&gt;"",Q1228,IF(OR($S1228="",$T1228=""),"",IF($T1228&lt;&gt;"",_xlfn._xlws.FILTER(Q:Q,($BU:$BU=$BU1228)*($I:$I=$I1228)*($T:$T=$T1228)*($S:$S=_xlfn.MINIFS($S:$S,$T:$T,"="&amp;$T1228)),""))))&amp;"",IF(Q1228="","",""))&amp;""</f>
        <v>u</v>
      </c>
      <c r="AZ1228" t="str" cm="1">
        <f t="array" ref="AZ1228">IFERROR(IF(R1228&lt;&gt;"",R1228,IF(OR($S1228="",$T1228=""),"",IF($T1228&lt;&gt;"",_xlfn._xlws.FILTER(R:R,($BU:$BU=$BU1228)*($I:$I=$I1228)*($T:$T=$T1228)*($S:$S=_xlfn.MINIFS($S:$S,$T:$T,"="&amp;$T1228)),""))))&amp;"",IF(R1228="","",""))&amp;""</f>
        <v>1</v>
      </c>
      <c r="BA1228" s="6">
        <f t="shared" si="1799"/>
        <v>108</v>
      </c>
      <c r="BB1228">
        <f t="shared" ref="BB1228:BD1228" si="1816">BB1227</f>
        <v>18987</v>
      </c>
      <c r="BC1228" t="str">
        <f t="shared" si="1816"/>
        <v>Velodrome</v>
      </c>
      <c r="BD1228" t="str">
        <f t="shared" si="1816"/>
        <v>Outlaws</v>
      </c>
      <c r="BE1228" t="s">
        <v>13</v>
      </c>
      <c r="BF1228" t="s">
        <v>756</v>
      </c>
      <c r="BI1228" cm="1">
        <f t="array" aca="1" ref="BI1228" ca="1">IFERROR(_xlfn._xlws.FILTER(shifts!A:A,(shifts!B:B=events!AD1228)*(shifts!AG:AG&gt;=events!BK1228)*(shifts!AH:AH&lt;=events!BL1228)),BI1227)</f>
        <v>45</v>
      </c>
      <c r="BJ1228" s="15">
        <f t="shared" si="1801"/>
        <v>3</v>
      </c>
      <c r="BK1228">
        <f t="shared" si="1802"/>
        <v>968</v>
      </c>
      <c r="BL1228">
        <f t="shared" si="1803"/>
        <v>965</v>
      </c>
      <c r="BM1228" s="15">
        <f>SUMIFS(BJ$2:BJ1228,K$2:K1228,"=Intermission")+SUMIFS(BJ$2:BJ1228,K$2:K1228,"=Timeout")</f>
        <v>67</v>
      </c>
      <c r="BN1228">
        <f t="shared" si="1804"/>
        <v>1147</v>
      </c>
      <c r="BO1228" s="19">
        <f t="shared" si="1805"/>
        <v>1259</v>
      </c>
      <c r="BP1228">
        <f t="shared" si="1806"/>
        <v>1254</v>
      </c>
      <c r="BQ1228" s="17">
        <f t="shared" si="1807"/>
        <v>1262</v>
      </c>
      <c r="BR1228" t="str">
        <f t="shared" si="1808"/>
        <v>opp_team_player_1</v>
      </c>
      <c r="BS1228">
        <f>COUNTIFS(S$3:S1228,"="&amp;S1228,AI$3:AI1228,"="&amp;AI1228)</f>
        <v>1</v>
      </c>
      <c r="BT1228" t="str">
        <f>IFERROR(VLOOKUP(BB1228&amp;BU1228&amp;X1228,game_rosters!U:W,3,FALSE),"")</f>
        <v>P100033</v>
      </c>
      <c r="BU1228" t="str">
        <f t="shared" si="1809"/>
        <v>Outlaws</v>
      </c>
    </row>
    <row r="1229" spans="1:73" x14ac:dyDescent="0.2">
      <c r="A1229" t="str">
        <f t="shared" si="1784"/>
        <v/>
      </c>
      <c r="I1229" s="44">
        <v>56</v>
      </c>
      <c r="O1229" t="s">
        <v>662</v>
      </c>
      <c r="R1229" s="51">
        <v>1</v>
      </c>
      <c r="S1229">
        <v>650</v>
      </c>
      <c r="T1229" t="s">
        <v>756</v>
      </c>
      <c r="X1229">
        <v>56</v>
      </c>
      <c r="AA1229">
        <f t="shared" si="1741"/>
        <v>1650</v>
      </c>
      <c r="AB1229" t="str">
        <f t="shared" si="1742"/>
        <v/>
      </c>
      <c r="AC1229">
        <f t="shared" si="1780"/>
        <v>1650</v>
      </c>
      <c r="AD1229" s="6">
        <v>2</v>
      </c>
      <c r="AE1229" t="s">
        <v>917</v>
      </c>
      <c r="AF1229" t="s">
        <v>913</v>
      </c>
      <c r="AG1229" t="s">
        <v>917</v>
      </c>
      <c r="AH1229" t="s">
        <v>914</v>
      </c>
      <c r="AI1229" t="str">
        <f t="shared" si="1785"/>
        <v>o</v>
      </c>
      <c r="AJ1229" t="str">
        <f t="shared" si="1786"/>
        <v/>
      </c>
      <c r="AK1229" t="str">
        <f t="shared" si="1787"/>
        <v/>
      </c>
      <c r="AL1229" t="str">
        <f t="shared" si="1788"/>
        <v/>
      </c>
      <c r="AM1229" t="str">
        <f t="shared" si="1789"/>
        <v/>
      </c>
      <c r="AN1229" t="str">
        <f t="shared" si="1790"/>
        <v>Home</v>
      </c>
      <c r="AO1229" t="str">
        <f t="shared" si="1791"/>
        <v>h</v>
      </c>
      <c r="AP1229" t="str">
        <f t="shared" si="1792"/>
        <v/>
      </c>
      <c r="AQ1229" t="str">
        <f t="shared" si="1793"/>
        <v/>
      </c>
      <c r="AR1229" t="str">
        <f t="shared" si="1794"/>
        <v>Home</v>
      </c>
      <c r="AS1229" t="str">
        <f t="shared" si="1795"/>
        <v>h</v>
      </c>
      <c r="AT1229" t="str">
        <f t="shared" si="1796"/>
        <v>Defensive</v>
      </c>
      <c r="AU1229" t="str">
        <f t="shared" si="1797"/>
        <v/>
      </c>
      <c r="AV1229" t="str">
        <f t="shared" si="1798"/>
        <v/>
      </c>
      <c r="AW1229" t="str" cm="1">
        <f t="array" ref="AW1229">IFERROR(IF(O1229&lt;&gt;"",O1229,IF(OR($S1229="",$T1229=""),"",IF(O1229&lt;&gt;"",O1229,IF($T1229&lt;&gt;"",_xlfn._xlws.FILTER(O:O,($BU:$BU=$BU1229)*($I:$I=$I1229)*($T:$T=$T1229)*($S:$S=_xlfn.MINIFS($S:$S,$T:$T,"="&amp;$T1229)),"")))))&amp;"",IF(O1229="","",""))&amp;""</f>
        <v>Defensive_PlayPossession-Backcheck</v>
      </c>
      <c r="AX1229" t="str" cm="1">
        <f t="array" ref="AX1229">IFERROR(IF(P1229&lt;&gt;"",P1229,IF(OR($S1229="",$T1229=""),"",IF($T1229&lt;&gt;"",_xlfn._xlws.FILTER(P:P,($BU:$BU=$BU1229)*($I:$I=$I1229)*($T:$T=$T1229)*($S:$S=_xlfn.MINIFS($S:$S,$T:$T,"="&amp;$T1229)),""))))&amp;"",IF(P1229="","",""))&amp;""</f>
        <v/>
      </c>
      <c r="AY1229" t="str" cm="1">
        <f t="array" ref="AY1229">IFERROR(IF(Q1229&lt;&gt;"",Q1229,IF(OR($S1229="",$T1229=""),"",IF($T1229&lt;&gt;"",_xlfn._xlws.FILTER(Q:Q,($BU:$BU=$BU1229)*($I:$I=$I1229)*($T:$T=$T1229)*($S:$S=_xlfn.MINIFS($S:$S,$T:$T,"="&amp;$T1229)),""))))&amp;"",IF(Q1229="","",""))&amp;""</f>
        <v/>
      </c>
      <c r="AZ1229" t="str" cm="1">
        <f t="array" ref="AZ1229">IFERROR(IF(R1229&lt;&gt;"",R1229,IF(OR($S1229="",$T1229=""),"",IF($T1229&lt;&gt;"",_xlfn._xlws.FILTER(R:R,($BU:$BU=$BU1229)*($I:$I=$I1229)*($T:$T=$T1229)*($S:$S=_xlfn.MINIFS($S:$S,$T:$T,"="&amp;$T1229)),""))))&amp;"",IF(R1229="","",""))&amp;""</f>
        <v>1</v>
      </c>
      <c r="BA1229" s="6">
        <f t="shared" si="1799"/>
        <v>108</v>
      </c>
      <c r="BB1229">
        <f t="shared" ref="BB1229:BD1229" si="1817">BB1228</f>
        <v>18987</v>
      </c>
      <c r="BC1229" t="str">
        <f t="shared" si="1817"/>
        <v>Velodrome</v>
      </c>
      <c r="BD1229" t="str">
        <f t="shared" si="1817"/>
        <v>Outlaws</v>
      </c>
      <c r="BE1229" t="s">
        <v>13</v>
      </c>
      <c r="BF1229" t="s">
        <v>756</v>
      </c>
      <c r="BI1229" cm="1">
        <f t="array" aca="1" ref="BI1229" ca="1">IFERROR(_xlfn._xlws.FILTER(shifts!A:A,(shifts!B:B=events!AD1229)*(shifts!AG:AG&gt;=events!BK1229)*(shifts!AH:AH&lt;=events!BL1229)),BI1228)</f>
        <v>45</v>
      </c>
      <c r="BJ1229" s="15">
        <f t="shared" si="1801"/>
        <v>3</v>
      </c>
      <c r="BK1229">
        <f t="shared" si="1802"/>
        <v>968</v>
      </c>
      <c r="BL1229">
        <f t="shared" si="1803"/>
        <v>965</v>
      </c>
      <c r="BM1229" s="15">
        <f>SUMIFS(BJ$2:BJ1229,K$2:K1229,"=Intermission")+SUMIFS(BJ$2:BJ1229,K$2:K1229,"=Timeout")</f>
        <v>67</v>
      </c>
      <c r="BN1229">
        <f t="shared" si="1804"/>
        <v>1147</v>
      </c>
      <c r="BO1229" s="19">
        <f t="shared" si="1805"/>
        <v>1259</v>
      </c>
      <c r="BP1229">
        <f t="shared" si="1806"/>
        <v>1254</v>
      </c>
      <c r="BQ1229" s="17">
        <f t="shared" si="1807"/>
        <v>1262</v>
      </c>
      <c r="BR1229" t="str">
        <f t="shared" si="1808"/>
        <v>opp_team_player_2</v>
      </c>
      <c r="BS1229">
        <f>COUNTIFS(S$3:S1229,"="&amp;S1229,AI$3:AI1229,"="&amp;AI1229)</f>
        <v>2</v>
      </c>
      <c r="BT1229" t="str">
        <f>IFERROR(VLOOKUP(BB1229&amp;BU1229&amp;X1229,game_rosters!U:W,3,FALSE),"")</f>
        <v>P100099</v>
      </c>
      <c r="BU1229" t="str">
        <f t="shared" si="1809"/>
        <v>Outlaws</v>
      </c>
    </row>
    <row r="1230" spans="1:73" x14ac:dyDescent="0.2">
      <c r="A1230">
        <f t="shared" si="1784"/>
        <v>1</v>
      </c>
      <c r="I1230" s="44">
        <v>70</v>
      </c>
      <c r="K1230" t="s">
        <v>238</v>
      </c>
      <c r="L1230" t="s">
        <v>174</v>
      </c>
      <c r="M1230" t="s">
        <v>382</v>
      </c>
      <c r="O1230" t="s">
        <v>568</v>
      </c>
      <c r="R1230" s="51">
        <v>1</v>
      </c>
      <c r="S1230">
        <v>651</v>
      </c>
      <c r="T1230" t="s">
        <v>756</v>
      </c>
      <c r="W1230" t="s">
        <v>735</v>
      </c>
      <c r="X1230">
        <v>70</v>
      </c>
      <c r="Z1230">
        <v>1</v>
      </c>
      <c r="AA1230">
        <f t="shared" si="1741"/>
        <v>1651</v>
      </c>
      <c r="AB1230" t="str">
        <f t="shared" si="1742"/>
        <v/>
      </c>
      <c r="AC1230">
        <f t="shared" si="1780"/>
        <v>1651</v>
      </c>
      <c r="AD1230" s="6">
        <v>2</v>
      </c>
      <c r="AE1230" t="s">
        <v>917</v>
      </c>
      <c r="AF1230" t="s">
        <v>914</v>
      </c>
      <c r="AG1230" t="s">
        <v>917</v>
      </c>
      <c r="AH1230" t="s">
        <v>928</v>
      </c>
      <c r="AI1230" t="str">
        <f t="shared" si="1785"/>
        <v>e</v>
      </c>
      <c r="AJ1230" t="str">
        <f t="shared" si="1786"/>
        <v/>
      </c>
      <c r="AK1230" t="str">
        <f t="shared" si="1787"/>
        <v/>
      </c>
      <c r="AL1230" t="str">
        <f t="shared" si="1788"/>
        <v/>
      </c>
      <c r="AM1230" t="str">
        <f t="shared" si="1789"/>
        <v/>
      </c>
      <c r="AN1230" t="str">
        <f t="shared" si="1790"/>
        <v>Home</v>
      </c>
      <c r="AO1230" t="str">
        <f t="shared" si="1791"/>
        <v>h</v>
      </c>
      <c r="AP1230" t="str">
        <f t="shared" si="1792"/>
        <v/>
      </c>
      <c r="AQ1230" t="str">
        <f t="shared" si="1793"/>
        <v/>
      </c>
      <c r="AR1230" t="str">
        <f t="shared" si="1794"/>
        <v>Home</v>
      </c>
      <c r="AS1230" t="str">
        <f t="shared" si="1795"/>
        <v>h</v>
      </c>
      <c r="AT1230" t="str">
        <f t="shared" si="1796"/>
        <v>Offensive</v>
      </c>
      <c r="AU1230" t="str">
        <f t="shared" si="1797"/>
        <v/>
      </c>
      <c r="AV1230" t="str">
        <f t="shared" si="1798"/>
        <v/>
      </c>
      <c r="AW1230" t="str" cm="1">
        <f t="array" ref="AW1230">IFERROR(IF(O1230&lt;&gt;"",O1230,IF(OR($S1230="",$T1230=""),"",IF(O1230&lt;&gt;"",O1230,IF($T1230&lt;&gt;"",_xlfn._xlws.FILTER(O:O,($BU:$BU=$BU1230)*($I:$I=$I1230)*($T:$T=$T1230)*($S:$S=_xlfn.MINIFS($S:$S,$T:$T,"="&amp;$T1230)),"")))))&amp;"",IF(O1230="","",""))&amp;""</f>
        <v>OffensivePlay_Possession-DriveMiddle</v>
      </c>
      <c r="AX1230" t="str" cm="1">
        <f t="array" ref="AX1230">IFERROR(IF(P1230&lt;&gt;"",P1230,IF(OR($S1230="",$T1230=""),"",IF($T1230&lt;&gt;"",_xlfn._xlws.FILTER(P:P,($BU:$BU=$BU1230)*($I:$I=$I1230)*($T:$T=$T1230)*($S:$S=_xlfn.MINIFS($S:$S,$T:$T,"="&amp;$T1230)),""))))&amp;"",IF(P1230="","",""))&amp;""</f>
        <v/>
      </c>
      <c r="AY1230" t="str" cm="1">
        <f t="array" ref="AY1230">IFERROR(IF(Q1230&lt;&gt;"",Q1230,IF(OR($S1230="",$T1230=""),"",IF($T1230&lt;&gt;"",_xlfn._xlws.FILTER(Q:Q,($BU:$BU=$BU1230)*($I:$I=$I1230)*($T:$T=$T1230)*($S:$S=_xlfn.MINIFS($S:$S,$T:$T,"="&amp;$T1230)),""))))&amp;"",IF(Q1230="","",""))&amp;""</f>
        <v/>
      </c>
      <c r="AZ1230" t="str" cm="1">
        <f t="array" ref="AZ1230">IFERROR(IF(R1230&lt;&gt;"",R1230,IF(OR($S1230="",$T1230=""),"",IF($T1230&lt;&gt;"",_xlfn._xlws.FILTER(R:R,($BU:$BU=$BU1230)*($I:$I=$I1230)*($T:$T=$T1230)*($S:$S=_xlfn.MINIFS($S:$S,$T:$T,"="&amp;$T1230)),""))))&amp;"",IF(R1230="","",""))&amp;""</f>
        <v>1</v>
      </c>
      <c r="BA1230" s="6">
        <f t="shared" si="1799"/>
        <v>109</v>
      </c>
      <c r="BB1230">
        <f t="shared" ref="BB1230:BD1230" si="1818">BB1229</f>
        <v>18987</v>
      </c>
      <c r="BC1230" t="str">
        <f t="shared" si="1818"/>
        <v>Velodrome</v>
      </c>
      <c r="BD1230" t="str">
        <f t="shared" si="1818"/>
        <v>Outlaws</v>
      </c>
      <c r="BE1230" t="s">
        <v>238</v>
      </c>
      <c r="BF1230" t="s">
        <v>174</v>
      </c>
      <c r="BI1230" cm="1">
        <f t="array" aca="1" ref="BI1230" ca="1">IFERROR(_xlfn._xlws.FILTER(shifts!A:A,(shifts!B:B=events!AD1230)*(shifts!AG:AG&gt;=events!BK1230)*(shifts!AH:AH&lt;=events!BL1230)),BI1229)</f>
        <v>45</v>
      </c>
      <c r="BJ1230" s="15">
        <f t="shared" si="1801"/>
        <v>1</v>
      </c>
      <c r="BK1230">
        <f t="shared" si="1802"/>
        <v>965</v>
      </c>
      <c r="BL1230">
        <f t="shared" si="1803"/>
        <v>964</v>
      </c>
      <c r="BM1230" s="15">
        <f>SUMIFS(BJ$2:BJ1230,K$2:K1230,"=Intermission")+SUMIFS(BJ$2:BJ1230,K$2:K1230,"=Timeout")</f>
        <v>67</v>
      </c>
      <c r="BN1230">
        <f t="shared" si="1804"/>
        <v>1147</v>
      </c>
      <c r="BO1230" s="19">
        <f t="shared" si="1805"/>
        <v>1262</v>
      </c>
      <c r="BP1230">
        <f t="shared" si="1806"/>
        <v>1257</v>
      </c>
      <c r="BQ1230" s="17">
        <f t="shared" si="1807"/>
        <v>1263</v>
      </c>
      <c r="BR1230" t="str">
        <f t="shared" si="1808"/>
        <v>event_team_player_1</v>
      </c>
      <c r="BS1230">
        <f>COUNTIFS(S$3:S1230,"="&amp;S1230,AI$3:AI1230,"="&amp;AI1230)</f>
        <v>1</v>
      </c>
      <c r="BT1230" t="str">
        <f>IFERROR(VLOOKUP(BB1230&amp;BU1230&amp;X1230,game_rosters!U:W,3,FALSE),"")</f>
        <v>P100001</v>
      </c>
      <c r="BU1230" t="str">
        <f t="shared" si="1809"/>
        <v>Velodrome</v>
      </c>
    </row>
    <row r="1231" spans="1:73" x14ac:dyDescent="0.2">
      <c r="A1231" t="str">
        <f t="shared" si="1784"/>
        <v/>
      </c>
      <c r="I1231" s="44">
        <v>56</v>
      </c>
      <c r="O1231" t="s">
        <v>602</v>
      </c>
      <c r="R1231" s="51">
        <v>1</v>
      </c>
      <c r="S1231">
        <v>651</v>
      </c>
      <c r="T1231" t="s">
        <v>756</v>
      </c>
      <c r="X1231">
        <v>56</v>
      </c>
      <c r="AA1231">
        <f t="shared" si="1741"/>
        <v>1651</v>
      </c>
      <c r="AB1231" t="str">
        <f t="shared" si="1742"/>
        <v/>
      </c>
      <c r="AC1231">
        <f t="shared" si="1780"/>
        <v>1651</v>
      </c>
      <c r="AD1231" s="6">
        <v>2</v>
      </c>
      <c r="AE1231" t="s">
        <v>917</v>
      </c>
      <c r="AF1231" t="s">
        <v>914</v>
      </c>
      <c r="AG1231" t="s">
        <v>917</v>
      </c>
      <c r="AH1231" t="s">
        <v>928</v>
      </c>
      <c r="AI1231" t="str">
        <f t="shared" si="1785"/>
        <v>o</v>
      </c>
      <c r="AJ1231" t="str">
        <f t="shared" si="1786"/>
        <v/>
      </c>
      <c r="AK1231" t="str">
        <f t="shared" si="1787"/>
        <v/>
      </c>
      <c r="AL1231" t="str">
        <f t="shared" si="1788"/>
        <v/>
      </c>
      <c r="AM1231" t="str">
        <f t="shared" si="1789"/>
        <v/>
      </c>
      <c r="AN1231" t="str">
        <f t="shared" si="1790"/>
        <v>Home</v>
      </c>
      <c r="AO1231" t="str">
        <f t="shared" si="1791"/>
        <v>h</v>
      </c>
      <c r="AP1231" t="str">
        <f t="shared" si="1792"/>
        <v/>
      </c>
      <c r="AQ1231" t="str">
        <f t="shared" si="1793"/>
        <v/>
      </c>
      <c r="AR1231" t="str">
        <f t="shared" si="1794"/>
        <v>Home</v>
      </c>
      <c r="AS1231" t="str">
        <f t="shared" si="1795"/>
        <v>h</v>
      </c>
      <c r="AT1231" t="str">
        <f t="shared" si="1796"/>
        <v>Defensive</v>
      </c>
      <c r="AU1231" t="str">
        <f t="shared" si="1797"/>
        <v/>
      </c>
      <c r="AV1231" t="str">
        <f t="shared" si="1798"/>
        <v/>
      </c>
      <c r="AW1231" t="str" cm="1">
        <f t="array" ref="AW1231">IFERROR(IF(O1231&lt;&gt;"",O1231,IF(OR($S1231="",$T1231=""),"",IF(O1231&lt;&gt;"",O1231,IF($T1231&lt;&gt;"",_xlfn._xlws.FILTER(O:O,($BU:$BU=$BU1231)*($I:$I=$I1231)*($T:$T=$T1231)*($S:$S=_xlfn.MINIFS($S:$S,$T:$T,"="&amp;$T1231)),"")))))&amp;"",IF(O1231="","",""))&amp;""</f>
        <v>Defensive_PlayPossession-StickCheck</v>
      </c>
      <c r="AX1231" t="str" cm="1">
        <f t="array" ref="AX1231">IFERROR(IF(P1231&lt;&gt;"",P1231,IF(OR($S1231="",$T1231=""),"",IF($T1231&lt;&gt;"",_xlfn._xlws.FILTER(P:P,($BU:$BU=$BU1231)*($I:$I=$I1231)*($T:$T=$T1231)*($S:$S=_xlfn.MINIFS($S:$S,$T:$T,"="&amp;$T1231)),""))))&amp;"",IF(P1231="","",""))&amp;""</f>
        <v/>
      </c>
      <c r="AY1231" t="str" cm="1">
        <f t="array" ref="AY1231">IFERROR(IF(Q1231&lt;&gt;"",Q1231,IF(OR($S1231="",$T1231=""),"",IF($T1231&lt;&gt;"",_xlfn._xlws.FILTER(Q:Q,($BU:$BU=$BU1231)*($I:$I=$I1231)*($T:$T=$T1231)*($S:$S=_xlfn.MINIFS($S:$S,$T:$T,"="&amp;$T1231)),""))))&amp;"",IF(Q1231="","",""))&amp;""</f>
        <v/>
      </c>
      <c r="AZ1231" t="str" cm="1">
        <f t="array" ref="AZ1231">IFERROR(IF(R1231&lt;&gt;"",R1231,IF(OR($S1231="",$T1231=""),"",IF($T1231&lt;&gt;"",_xlfn._xlws.FILTER(R:R,($BU:$BU=$BU1231)*($I:$I=$I1231)*($T:$T=$T1231)*($S:$S=_xlfn.MINIFS($S:$S,$T:$T,"="&amp;$T1231)),""))))&amp;"",IF(R1231="","",""))&amp;""</f>
        <v>1</v>
      </c>
      <c r="BA1231" s="6">
        <f t="shared" si="1799"/>
        <v>109</v>
      </c>
      <c r="BB1231">
        <f t="shared" ref="BB1231:BD1231" si="1819">BB1230</f>
        <v>18987</v>
      </c>
      <c r="BC1231" t="str">
        <f t="shared" si="1819"/>
        <v>Velodrome</v>
      </c>
      <c r="BD1231" t="str">
        <f t="shared" si="1819"/>
        <v>Outlaws</v>
      </c>
      <c r="BE1231" t="s">
        <v>238</v>
      </c>
      <c r="BF1231" t="s">
        <v>174</v>
      </c>
      <c r="BI1231" cm="1">
        <f t="array" aca="1" ref="BI1231" ca="1">IFERROR(_xlfn._xlws.FILTER(shifts!A:A,(shifts!B:B=events!AD1231)*(shifts!AG:AG&gt;=events!BK1231)*(shifts!AH:AH&lt;=events!BL1231)),BI1230)</f>
        <v>45</v>
      </c>
      <c r="BJ1231" s="15">
        <f t="shared" si="1801"/>
        <v>1</v>
      </c>
      <c r="BK1231">
        <f t="shared" si="1802"/>
        <v>965</v>
      </c>
      <c r="BL1231">
        <f t="shared" si="1803"/>
        <v>964</v>
      </c>
      <c r="BM1231" s="15">
        <f>SUMIFS(BJ$2:BJ1231,K$2:K1231,"=Intermission")+SUMIFS(BJ$2:BJ1231,K$2:K1231,"=Timeout")</f>
        <v>67</v>
      </c>
      <c r="BN1231">
        <f t="shared" si="1804"/>
        <v>1147</v>
      </c>
      <c r="BO1231" s="19">
        <f t="shared" si="1805"/>
        <v>1262</v>
      </c>
      <c r="BP1231">
        <f t="shared" si="1806"/>
        <v>1257</v>
      </c>
      <c r="BQ1231" s="17">
        <f t="shared" si="1807"/>
        <v>1263</v>
      </c>
      <c r="BR1231" t="str">
        <f t="shared" si="1808"/>
        <v>opp_team_player_1</v>
      </c>
      <c r="BS1231">
        <f>COUNTIFS(S$3:S1231,"="&amp;S1231,AI$3:AI1231,"="&amp;AI1231)</f>
        <v>1</v>
      </c>
      <c r="BT1231" t="str">
        <f>IFERROR(VLOOKUP(BB1231&amp;BU1231&amp;X1231,game_rosters!U:W,3,FALSE),"")</f>
        <v>P100099</v>
      </c>
      <c r="BU1231" t="str">
        <f t="shared" si="1809"/>
        <v>Outlaws</v>
      </c>
    </row>
    <row r="1232" spans="1:73" x14ac:dyDescent="0.2">
      <c r="A1232">
        <f t="shared" si="1784"/>
        <v>1</v>
      </c>
      <c r="I1232" s="44">
        <v>70</v>
      </c>
      <c r="K1232" t="s">
        <v>6</v>
      </c>
      <c r="L1232" t="s">
        <v>181</v>
      </c>
      <c r="M1232" t="s">
        <v>51</v>
      </c>
      <c r="N1232" t="s">
        <v>594</v>
      </c>
      <c r="R1232" s="51">
        <v>1</v>
      </c>
      <c r="S1232">
        <v>652</v>
      </c>
      <c r="T1232">
        <v>111</v>
      </c>
      <c r="W1232" t="s">
        <v>735</v>
      </c>
      <c r="X1232">
        <v>70</v>
      </c>
      <c r="Z1232">
        <v>1</v>
      </c>
      <c r="AA1232">
        <f t="shared" si="1741"/>
        <v>1652</v>
      </c>
      <c r="AB1232">
        <f t="shared" si="1742"/>
        <v>9111</v>
      </c>
      <c r="AC1232">
        <f t="shared" si="1780"/>
        <v>9111</v>
      </c>
      <c r="AD1232" s="6">
        <v>2</v>
      </c>
      <c r="AE1232" t="s">
        <v>917</v>
      </c>
      <c r="AF1232" t="s">
        <v>928</v>
      </c>
      <c r="AG1232" t="s">
        <v>756</v>
      </c>
      <c r="AH1232" t="s">
        <v>756</v>
      </c>
      <c r="AI1232" t="str">
        <f t="shared" si="1785"/>
        <v>e</v>
      </c>
      <c r="AJ1232" t="str">
        <f t="shared" si="1786"/>
        <v/>
      </c>
      <c r="AK1232" t="str">
        <f t="shared" si="1787"/>
        <v/>
      </c>
      <c r="AL1232" t="str">
        <f t="shared" si="1788"/>
        <v/>
      </c>
      <c r="AM1232" t="str">
        <f t="shared" si="1789"/>
        <v/>
      </c>
      <c r="AN1232" t="str">
        <f t="shared" si="1790"/>
        <v>Home</v>
      </c>
      <c r="AO1232" t="str">
        <f t="shared" si="1791"/>
        <v>h</v>
      </c>
      <c r="AP1232" t="str">
        <f t="shared" si="1792"/>
        <v/>
      </c>
      <c r="AQ1232" t="str">
        <f t="shared" si="1793"/>
        <v/>
      </c>
      <c r="AR1232" t="str">
        <f t="shared" si="1794"/>
        <v>Home</v>
      </c>
      <c r="AS1232" t="str">
        <f t="shared" si="1795"/>
        <v>h</v>
      </c>
      <c r="AT1232" t="str">
        <f t="shared" si="1796"/>
        <v>Offensive</v>
      </c>
      <c r="AU1232" t="str">
        <f t="shared" si="1797"/>
        <v/>
      </c>
      <c r="AV1232" t="str">
        <f t="shared" si="1798"/>
        <v/>
      </c>
      <c r="AW1232" t="str" cm="1">
        <f t="array" ref="AW1232">IFERROR(IF(O1232&lt;&gt;"",O1232,IF(OR($S1232="",$T1232=""),"",IF(O1232&lt;&gt;"",O1232,IF($T1232&lt;&gt;"",_xlfn._xlws.FILTER(O:O,($BU:$BU=$BU1232)*($I:$I=$I1232)*($T:$T=$T1232)*($S:$S=_xlfn.MINIFS($S:$S,$T:$T,"="&amp;$T1232)),"")))))&amp;"",IF(O1232="","",""))&amp;""</f>
        <v/>
      </c>
      <c r="AX1232" t="str" cm="1">
        <f t="array" ref="AX1232">IFERROR(IF(P1232&lt;&gt;"",P1232,IF(OR($S1232="",$T1232=""),"",IF($T1232&lt;&gt;"",_xlfn._xlws.FILTER(P:P,($BU:$BU=$BU1232)*($I:$I=$I1232)*($T:$T=$T1232)*($S:$S=_xlfn.MINIFS($S:$S,$T:$T,"="&amp;$T1232)),""))))&amp;"",IF(P1232="","",""))&amp;""</f>
        <v/>
      </c>
      <c r="AY1232" t="str" cm="1">
        <f t="array" ref="AY1232">IFERROR(IF(Q1232&lt;&gt;"",Q1232,IF(OR($S1232="",$T1232=""),"",IF($T1232&lt;&gt;"",_xlfn._xlws.FILTER(Q:Q,($BU:$BU=$BU1232)*($I:$I=$I1232)*($T:$T=$T1232)*($S:$S=_xlfn.MINIFS($S:$S,$T:$T,"="&amp;$T1232)),""))))&amp;"",IF(Q1232="","",""))&amp;""</f>
        <v/>
      </c>
      <c r="AZ1232" t="str" cm="1">
        <f t="array" ref="AZ1232">IFERROR(IF(R1232&lt;&gt;"",R1232,IF(OR($S1232="",$T1232=""),"",IF($T1232&lt;&gt;"",_xlfn._xlws.FILTER(R:R,($BU:$BU=$BU1232)*($I:$I=$I1232)*($T:$T=$T1232)*($S:$S=_xlfn.MINIFS($S:$S,$T:$T,"="&amp;$T1232)),""))))&amp;"",IF(R1232="","",""))&amp;""</f>
        <v>1</v>
      </c>
      <c r="BA1232" s="6">
        <f t="shared" si="1799"/>
        <v>109</v>
      </c>
      <c r="BB1232">
        <f t="shared" ref="BB1232:BD1232" si="1820">BB1231</f>
        <v>18987</v>
      </c>
      <c r="BC1232" t="str">
        <f t="shared" si="1820"/>
        <v>Velodrome</v>
      </c>
      <c r="BD1232" t="str">
        <f t="shared" si="1820"/>
        <v>Outlaws</v>
      </c>
      <c r="BE1232" t="s">
        <v>6</v>
      </c>
      <c r="BF1232" t="s">
        <v>181</v>
      </c>
      <c r="BI1232" cm="1">
        <f t="array" aca="1" ref="BI1232" ca="1">IFERROR(_xlfn._xlws.FILTER(shifts!A:A,(shifts!B:B=events!AD1232)*(shifts!AG:AG&gt;=events!BK1232)*(shifts!AH:AH&lt;=events!BL1232)),BI1231)</f>
        <v>45</v>
      </c>
      <c r="BJ1232" s="15">
        <f t="shared" si="1801"/>
        <v>0</v>
      </c>
      <c r="BK1232">
        <f t="shared" si="1802"/>
        <v>964</v>
      </c>
      <c r="BL1232">
        <f t="shared" si="1803"/>
        <v>964</v>
      </c>
      <c r="BM1232" s="15">
        <f>SUMIFS(BJ$2:BJ1232,K$2:K1232,"=Intermission")+SUMIFS(BJ$2:BJ1232,K$2:K1232,"=Timeout")</f>
        <v>67</v>
      </c>
      <c r="BN1232">
        <f t="shared" si="1804"/>
        <v>1147</v>
      </c>
      <c r="BO1232" s="19">
        <f t="shared" si="1805"/>
        <v>1263</v>
      </c>
      <c r="BP1232">
        <f t="shared" si="1806"/>
        <v>1258</v>
      </c>
      <c r="BQ1232" s="17">
        <f t="shared" si="1807"/>
        <v>1263</v>
      </c>
      <c r="BR1232" t="str">
        <f t="shared" si="1808"/>
        <v>event_team_player_1</v>
      </c>
      <c r="BS1232">
        <f>COUNTIFS(S$3:S1232,"="&amp;S1232,AI$3:AI1232,"="&amp;AI1232)</f>
        <v>1</v>
      </c>
      <c r="BT1232" t="str">
        <f>IFERROR(VLOOKUP(BB1232&amp;BU1232&amp;X1232,game_rosters!U:W,3,FALSE),"")</f>
        <v>P100001</v>
      </c>
      <c r="BU1232" t="str">
        <f t="shared" si="1809"/>
        <v>Velodrome</v>
      </c>
    </row>
    <row r="1233" spans="1:73" x14ac:dyDescent="0.2">
      <c r="A1233" t="str">
        <f t="shared" si="1784"/>
        <v/>
      </c>
      <c r="I1233" s="44">
        <v>30</v>
      </c>
      <c r="S1233">
        <v>652</v>
      </c>
      <c r="T1233">
        <v>111</v>
      </c>
      <c r="X1233">
        <v>30</v>
      </c>
      <c r="AA1233">
        <f t="shared" si="1741"/>
        <v>1652</v>
      </c>
      <c r="AB1233">
        <f t="shared" si="1742"/>
        <v>9111</v>
      </c>
      <c r="AC1233">
        <f t="shared" si="1780"/>
        <v>9111</v>
      </c>
      <c r="AD1233" s="6">
        <v>2</v>
      </c>
      <c r="AE1233" t="s">
        <v>917</v>
      </c>
      <c r="AF1233" t="s">
        <v>928</v>
      </c>
      <c r="AG1233" t="s">
        <v>756</v>
      </c>
      <c r="AH1233" t="s">
        <v>756</v>
      </c>
      <c r="AI1233" t="str">
        <f t="shared" si="1785"/>
        <v>o</v>
      </c>
      <c r="AJ1233" t="str">
        <f t="shared" si="1786"/>
        <v/>
      </c>
      <c r="AK1233" t="str">
        <f t="shared" si="1787"/>
        <v/>
      </c>
      <c r="AL1233" t="str">
        <f t="shared" si="1788"/>
        <v/>
      </c>
      <c r="AM1233" t="str">
        <f t="shared" si="1789"/>
        <v/>
      </c>
      <c r="AN1233" t="str">
        <f t="shared" si="1790"/>
        <v>Home</v>
      </c>
      <c r="AO1233" t="str">
        <f t="shared" si="1791"/>
        <v>h</v>
      </c>
      <c r="AP1233" t="str">
        <f t="shared" si="1792"/>
        <v/>
      </c>
      <c r="AQ1233" t="str">
        <f t="shared" si="1793"/>
        <v/>
      </c>
      <c r="AR1233" t="str">
        <f t="shared" si="1794"/>
        <v>Home</v>
      </c>
      <c r="AS1233" t="str">
        <f t="shared" si="1795"/>
        <v>h</v>
      </c>
      <c r="AT1233" t="str">
        <f t="shared" si="1796"/>
        <v>Defensive</v>
      </c>
      <c r="AU1233" t="str">
        <f t="shared" si="1797"/>
        <v/>
      </c>
      <c r="AV1233" t="str">
        <f t="shared" si="1798"/>
        <v/>
      </c>
      <c r="AW1233" t="str" cm="1">
        <f t="array" ref="AW1233">IFERROR(IF(O1233&lt;&gt;"",O1233,IF(OR($S1233="",$T1233=""),"",IF(O1233&lt;&gt;"",O1233,IF($T1233&lt;&gt;"",_xlfn._xlws.FILTER(O:O,($BU:$BU=$BU1233)*($I:$I=$I1233)*($T:$T=$T1233)*($S:$S=_xlfn.MINIFS($S:$S,$T:$T,"="&amp;$T1233)),"")))))&amp;"",IF(O1233="","",""))&amp;""</f>
        <v/>
      </c>
      <c r="AX1233" t="str" cm="1">
        <f t="array" ref="AX1233">IFERROR(IF(P1233&lt;&gt;"",P1233,IF(OR($S1233="",$T1233=""),"",IF($T1233&lt;&gt;"",_xlfn._xlws.FILTER(P:P,($BU:$BU=$BU1233)*($I:$I=$I1233)*($T:$T=$T1233)*($S:$S=_xlfn.MINIFS($S:$S,$T:$T,"="&amp;$T1233)),""))))&amp;"",IF(P1233="","",""))&amp;""</f>
        <v/>
      </c>
      <c r="AY1233" t="str" cm="1">
        <f t="array" ref="AY1233">IFERROR(IF(Q1233&lt;&gt;"",Q1233,IF(OR($S1233="",$T1233=""),"",IF($T1233&lt;&gt;"",_xlfn._xlws.FILTER(Q:Q,($BU:$BU=$BU1233)*($I:$I=$I1233)*($T:$T=$T1233)*($S:$S=_xlfn.MINIFS($S:$S,$T:$T,"="&amp;$T1233)),""))))&amp;"",IF(Q1233="","",""))&amp;""</f>
        <v/>
      </c>
      <c r="AZ1233" t="str" cm="1">
        <f t="array" ref="AZ1233">IFERROR(IF(R1233&lt;&gt;"",R1233,IF(OR($S1233="",$T1233=""),"",IF($T1233&lt;&gt;"",_xlfn._xlws.FILTER(R:R,($BU:$BU=$BU1233)*($I:$I=$I1233)*($T:$T=$T1233)*($S:$S=_xlfn.MINIFS($S:$S,$T:$T,"="&amp;$T1233)),""))))&amp;"",IF(R1233="","",""))&amp;""</f>
        <v/>
      </c>
      <c r="BA1233" s="6">
        <f t="shared" si="1799"/>
        <v>109</v>
      </c>
      <c r="BB1233">
        <f t="shared" ref="BB1233:BD1233" si="1821">BB1232</f>
        <v>18987</v>
      </c>
      <c r="BC1233" t="str">
        <f t="shared" si="1821"/>
        <v>Velodrome</v>
      </c>
      <c r="BD1233" t="str">
        <f t="shared" si="1821"/>
        <v>Outlaws</v>
      </c>
      <c r="BE1233" t="s">
        <v>6</v>
      </c>
      <c r="BF1233" t="s">
        <v>181</v>
      </c>
      <c r="BI1233" cm="1">
        <f t="array" aca="1" ref="BI1233" ca="1">IFERROR(_xlfn._xlws.FILTER(shifts!A:A,(shifts!B:B=events!AD1233)*(shifts!AG:AG&gt;=events!BK1233)*(shifts!AH:AH&lt;=events!BL1233)),BI1232)</f>
        <v>45</v>
      </c>
      <c r="BJ1233" s="15">
        <f t="shared" si="1801"/>
        <v>0</v>
      </c>
      <c r="BK1233">
        <f t="shared" si="1802"/>
        <v>964</v>
      </c>
      <c r="BL1233">
        <f t="shared" si="1803"/>
        <v>964</v>
      </c>
      <c r="BM1233" s="15">
        <f>SUMIFS(BJ$2:BJ1233,K$2:K1233,"=Intermission")+SUMIFS(BJ$2:BJ1233,K$2:K1233,"=Timeout")</f>
        <v>67</v>
      </c>
      <c r="BN1233">
        <f t="shared" si="1804"/>
        <v>1147</v>
      </c>
      <c r="BO1233" s="19">
        <f t="shared" si="1805"/>
        <v>1263</v>
      </c>
      <c r="BP1233">
        <f t="shared" si="1806"/>
        <v>1258</v>
      </c>
      <c r="BQ1233" s="17">
        <f t="shared" si="1807"/>
        <v>1263</v>
      </c>
      <c r="BR1233" t="str">
        <f t="shared" si="1808"/>
        <v>opp_team_player_1</v>
      </c>
      <c r="BS1233">
        <f>COUNTIFS(S$3:S1233,"="&amp;S1233,AI$3:AI1233,"="&amp;AI1233)</f>
        <v>1</v>
      </c>
      <c r="BT1233" t="str">
        <f>IFERROR(VLOOKUP(BB1233&amp;BU1233&amp;X1233,game_rosters!U:W,3,FALSE),"")</f>
        <v>P100009</v>
      </c>
      <c r="BU1233" t="str">
        <f t="shared" si="1809"/>
        <v>Outlaws</v>
      </c>
    </row>
    <row r="1234" spans="1:73" x14ac:dyDescent="0.2">
      <c r="A1234" t="str">
        <f t="shared" si="1784"/>
        <v/>
      </c>
      <c r="I1234" s="44">
        <v>56</v>
      </c>
      <c r="O1234" t="s">
        <v>602</v>
      </c>
      <c r="R1234" s="51">
        <v>1</v>
      </c>
      <c r="S1234">
        <v>652</v>
      </c>
      <c r="T1234">
        <v>111</v>
      </c>
      <c r="X1234">
        <v>56</v>
      </c>
      <c r="AA1234">
        <f t="shared" si="1741"/>
        <v>1652</v>
      </c>
      <c r="AB1234">
        <f t="shared" si="1742"/>
        <v>9111</v>
      </c>
      <c r="AC1234">
        <f t="shared" si="1780"/>
        <v>9111</v>
      </c>
      <c r="AD1234" s="6">
        <v>2</v>
      </c>
      <c r="AE1234" t="s">
        <v>917</v>
      </c>
      <c r="AF1234" t="s">
        <v>928</v>
      </c>
      <c r="AG1234" t="s">
        <v>756</v>
      </c>
      <c r="AH1234" t="s">
        <v>756</v>
      </c>
      <c r="AI1234" t="str">
        <f t="shared" si="1785"/>
        <v>o</v>
      </c>
      <c r="AJ1234" t="str">
        <f t="shared" si="1786"/>
        <v/>
      </c>
      <c r="AK1234" t="str">
        <f t="shared" si="1787"/>
        <v/>
      </c>
      <c r="AL1234" t="str">
        <f t="shared" si="1788"/>
        <v/>
      </c>
      <c r="AM1234" t="str">
        <f t="shared" si="1789"/>
        <v/>
      </c>
      <c r="AN1234" t="str">
        <f t="shared" si="1790"/>
        <v>Home</v>
      </c>
      <c r="AO1234" t="str">
        <f t="shared" si="1791"/>
        <v>h</v>
      </c>
      <c r="AP1234" t="str">
        <f t="shared" si="1792"/>
        <v/>
      </c>
      <c r="AQ1234" t="str">
        <f t="shared" si="1793"/>
        <v/>
      </c>
      <c r="AR1234" t="str">
        <f t="shared" si="1794"/>
        <v>Home</v>
      </c>
      <c r="AS1234" t="str">
        <f t="shared" si="1795"/>
        <v>h</v>
      </c>
      <c r="AT1234" t="str">
        <f t="shared" si="1796"/>
        <v>Defensive</v>
      </c>
      <c r="AU1234" t="str">
        <f t="shared" si="1797"/>
        <v/>
      </c>
      <c r="AV1234" t="str">
        <f t="shared" si="1798"/>
        <v/>
      </c>
      <c r="AW1234" t="str" cm="1">
        <f t="array" ref="AW1234">IFERROR(IF(O1234&lt;&gt;"",O1234,IF(OR($S1234="",$T1234=""),"",IF(O1234&lt;&gt;"",O1234,IF($T1234&lt;&gt;"",_xlfn._xlws.FILTER(O:O,($BU:$BU=$BU1234)*($I:$I=$I1234)*($T:$T=$T1234)*($S:$S=_xlfn.MINIFS($S:$S,$T:$T,"="&amp;$T1234)),"")))))&amp;"",IF(O1234="","",""))&amp;""</f>
        <v>Defensive_PlayPossession-StickCheck</v>
      </c>
      <c r="AX1234" t="str" cm="1">
        <f t="array" ref="AX1234">IFERROR(IF(P1234&lt;&gt;"",P1234,IF(OR($S1234="",$T1234=""),"",IF($T1234&lt;&gt;"",_xlfn._xlws.FILTER(P:P,($BU:$BU=$BU1234)*($I:$I=$I1234)*($T:$T=$T1234)*($S:$S=_xlfn.MINIFS($S:$S,$T:$T,"="&amp;$T1234)),""))))&amp;"",IF(P1234="","",""))&amp;""</f>
        <v/>
      </c>
      <c r="AY1234" t="str" cm="1">
        <f t="array" ref="AY1234">IFERROR(IF(Q1234&lt;&gt;"",Q1234,IF(OR($S1234="",$T1234=""),"",IF($T1234&lt;&gt;"",_xlfn._xlws.FILTER(Q:Q,($BU:$BU=$BU1234)*($I:$I=$I1234)*($T:$T=$T1234)*($S:$S=_xlfn.MINIFS($S:$S,$T:$T,"="&amp;$T1234)),""))))&amp;"",IF(Q1234="","",""))&amp;""</f>
        <v/>
      </c>
      <c r="AZ1234" t="str" cm="1">
        <f t="array" ref="AZ1234">IFERROR(IF(R1234&lt;&gt;"",R1234,IF(OR($S1234="",$T1234=""),"",IF($T1234&lt;&gt;"",_xlfn._xlws.FILTER(R:R,($BU:$BU=$BU1234)*($I:$I=$I1234)*($T:$T=$T1234)*($S:$S=_xlfn.MINIFS($S:$S,$T:$T,"="&amp;$T1234)),""))))&amp;"",IF(R1234="","",""))&amp;""</f>
        <v>1</v>
      </c>
      <c r="BA1234" s="6">
        <f t="shared" si="1799"/>
        <v>109</v>
      </c>
      <c r="BB1234">
        <f t="shared" ref="BB1234:BD1234" si="1822">BB1233</f>
        <v>18987</v>
      </c>
      <c r="BC1234" t="str">
        <f t="shared" si="1822"/>
        <v>Velodrome</v>
      </c>
      <c r="BD1234" t="str">
        <f t="shared" si="1822"/>
        <v>Outlaws</v>
      </c>
      <c r="BE1234" t="s">
        <v>6</v>
      </c>
      <c r="BF1234" t="s">
        <v>181</v>
      </c>
      <c r="BI1234" cm="1">
        <f t="array" aca="1" ref="BI1234" ca="1">IFERROR(_xlfn._xlws.FILTER(shifts!A:A,(shifts!B:B=events!AD1234)*(shifts!AG:AG&gt;=events!BK1234)*(shifts!AH:AH&lt;=events!BL1234)),BI1233)</f>
        <v>45</v>
      </c>
      <c r="BJ1234" s="15">
        <f t="shared" si="1801"/>
        <v>0</v>
      </c>
      <c r="BK1234">
        <f t="shared" si="1802"/>
        <v>964</v>
      </c>
      <c r="BL1234">
        <f t="shared" si="1803"/>
        <v>964</v>
      </c>
      <c r="BM1234" s="15">
        <f>SUMIFS(BJ$2:BJ1234,K$2:K1234,"=Intermission")+SUMIFS(BJ$2:BJ1234,K$2:K1234,"=Timeout")</f>
        <v>67</v>
      </c>
      <c r="BN1234">
        <f t="shared" si="1804"/>
        <v>1147</v>
      </c>
      <c r="BO1234" s="19">
        <f t="shared" si="1805"/>
        <v>1263</v>
      </c>
      <c r="BP1234">
        <f t="shared" si="1806"/>
        <v>1258</v>
      </c>
      <c r="BQ1234" s="17">
        <f t="shared" si="1807"/>
        <v>1263</v>
      </c>
      <c r="BR1234" t="str">
        <f t="shared" si="1808"/>
        <v>opp_team_player_2</v>
      </c>
      <c r="BS1234">
        <f>COUNTIFS(S$3:S1234,"="&amp;S1234,AI$3:AI1234,"="&amp;AI1234)</f>
        <v>2</v>
      </c>
      <c r="BT1234" t="str">
        <f>IFERROR(VLOOKUP(BB1234&amp;BU1234&amp;X1234,game_rosters!U:W,3,FALSE),"")</f>
        <v>P100099</v>
      </c>
      <c r="BU1234" t="str">
        <f t="shared" si="1809"/>
        <v>Outlaws</v>
      </c>
    </row>
    <row r="1235" spans="1:73" x14ac:dyDescent="0.2">
      <c r="A1235">
        <f t="shared" si="1784"/>
        <v>1</v>
      </c>
      <c r="I1235" s="44">
        <v>55</v>
      </c>
      <c r="K1235" t="s">
        <v>13</v>
      </c>
      <c r="L1235" t="s">
        <v>587</v>
      </c>
      <c r="N1235" t="s">
        <v>595</v>
      </c>
      <c r="O1235" t="s">
        <v>950</v>
      </c>
      <c r="Q1235" t="s">
        <v>595</v>
      </c>
      <c r="R1235" s="51">
        <v>1</v>
      </c>
      <c r="S1235">
        <v>653</v>
      </c>
      <c r="W1235" t="s">
        <v>735</v>
      </c>
      <c r="X1235">
        <v>55</v>
      </c>
      <c r="Z1235">
        <v>1</v>
      </c>
      <c r="AA1235">
        <f t="shared" si="1741"/>
        <v>1653</v>
      </c>
      <c r="AB1235" t="str">
        <f t="shared" si="1742"/>
        <v/>
      </c>
      <c r="AC1235">
        <f t="shared" si="1780"/>
        <v>1653</v>
      </c>
      <c r="AD1235" s="6">
        <v>2</v>
      </c>
      <c r="AE1235" t="s">
        <v>744</v>
      </c>
      <c r="AF1235" t="s">
        <v>897</v>
      </c>
      <c r="AG1235" t="s">
        <v>756</v>
      </c>
      <c r="AH1235" t="s">
        <v>756</v>
      </c>
      <c r="AI1235" t="str">
        <f t="shared" si="1785"/>
        <v>e</v>
      </c>
      <c r="AJ1235" t="str">
        <f t="shared" si="1786"/>
        <v/>
      </c>
      <c r="AK1235" t="str">
        <f t="shared" si="1787"/>
        <v/>
      </c>
      <c r="AL1235" t="str">
        <f t="shared" si="1788"/>
        <v/>
      </c>
      <c r="AM1235" t="str">
        <f t="shared" si="1789"/>
        <v/>
      </c>
      <c r="AN1235" t="str">
        <f t="shared" si="1790"/>
        <v>Home</v>
      </c>
      <c r="AO1235" t="str">
        <f t="shared" si="1791"/>
        <v>h</v>
      </c>
      <c r="AP1235" t="str">
        <f t="shared" si="1792"/>
        <v/>
      </c>
      <c r="AQ1235" t="str">
        <f t="shared" si="1793"/>
        <v/>
      </c>
      <c r="AR1235" t="str">
        <f t="shared" si="1794"/>
        <v>Home</v>
      </c>
      <c r="AS1235" t="str">
        <f t="shared" si="1795"/>
        <v>h</v>
      </c>
      <c r="AT1235" t="str">
        <f t="shared" si="1796"/>
        <v>Offensive</v>
      </c>
      <c r="AU1235" t="str">
        <f t="shared" si="1797"/>
        <v/>
      </c>
      <c r="AV1235" t="str">
        <f t="shared" si="1798"/>
        <v/>
      </c>
      <c r="AW1235" t="str" cm="1">
        <f t="array" ref="AW1235">IFERROR(IF(O1235&lt;&gt;"",O1235,IF(OR($S1235="",$T1235=""),"",IF(O1235&lt;&gt;"",O1235,IF($T1235&lt;&gt;"",_xlfn._xlws.FILTER(O:O,($BU:$BU=$BU1235)*($I:$I=$I1235)*($T:$T=$T1235)*($S:$S=_xlfn.MINIFS($S:$S,$T:$T,"="&amp;$T1235)),"")))))&amp;"",IF(O1235="","",""))&amp;""</f>
        <v>OffensivePlay_Zone-PuckRecoveryOther</v>
      </c>
      <c r="AX1235" t="str" cm="1">
        <f t="array" ref="AX1235">IFERROR(IF(P1235&lt;&gt;"",P1235,IF(OR($S1235="",$T1235=""),"",IF($T1235&lt;&gt;"",_xlfn._xlws.FILTER(P:P,($BU:$BU=$BU1235)*($I:$I=$I1235)*($T:$T=$T1235)*($S:$S=_xlfn.MINIFS($S:$S,$T:$T,"="&amp;$T1235)),""))))&amp;"",IF(P1235="","",""))&amp;""</f>
        <v/>
      </c>
      <c r="AY1235" t="str" cm="1">
        <f t="array" ref="AY1235">IFERROR(IF(Q1235&lt;&gt;"",Q1235,IF(OR($S1235="",$T1235=""),"",IF($T1235&lt;&gt;"",_xlfn._xlws.FILTER(Q:Q,($BU:$BU=$BU1235)*($I:$I=$I1235)*($T:$T=$T1235)*($S:$S=_xlfn.MINIFS($S:$S,$T:$T,"="&amp;$T1235)),""))))&amp;"",IF(Q1235="","",""))&amp;""</f>
        <v>s</v>
      </c>
      <c r="AZ1235" t="str" cm="1">
        <f t="array" ref="AZ1235">IFERROR(IF(R1235&lt;&gt;"",R1235,IF(OR($S1235="",$T1235=""),"",IF($T1235&lt;&gt;"",_xlfn._xlws.FILTER(R:R,($BU:$BU=$BU1235)*($I:$I=$I1235)*($T:$T=$T1235)*($S:$S=_xlfn.MINIFS($S:$S,$T:$T,"="&amp;$T1235)),""))))&amp;"",IF(R1235="","",""))&amp;""</f>
        <v>1</v>
      </c>
      <c r="BA1235" s="6">
        <f t="shared" si="1799"/>
        <v>109</v>
      </c>
      <c r="BB1235">
        <f t="shared" ref="BB1235:BD1235" si="1823">BB1234</f>
        <v>18987</v>
      </c>
      <c r="BC1235" t="str">
        <f t="shared" si="1823"/>
        <v>Velodrome</v>
      </c>
      <c r="BD1235" t="str">
        <f t="shared" si="1823"/>
        <v>Outlaws</v>
      </c>
      <c r="BE1235" t="s">
        <v>13</v>
      </c>
      <c r="BF1235" t="s">
        <v>587</v>
      </c>
      <c r="BI1235" cm="1">
        <f t="array" aca="1" ref="BI1235" ca="1">IFERROR(_xlfn._xlws.FILTER(shifts!A:A,(shifts!B:B=events!AD1235)*(shifts!AG:AG&gt;=events!BK1235)*(shifts!AH:AH&lt;=events!BL1235)),BI1234)</f>
        <v>45</v>
      </c>
      <c r="BJ1235" s="15">
        <f t="shared" si="1801"/>
        <v>0</v>
      </c>
      <c r="BK1235">
        <f t="shared" si="1802"/>
        <v>957</v>
      </c>
      <c r="BL1235">
        <f t="shared" si="1803"/>
        <v>957</v>
      </c>
      <c r="BM1235" s="15">
        <f>SUMIFS(BJ$2:BJ1235,K$2:K1235,"=Intermission")+SUMIFS(BJ$2:BJ1235,K$2:K1235,"=Timeout")</f>
        <v>67</v>
      </c>
      <c r="BN1235">
        <f t="shared" si="1804"/>
        <v>1147</v>
      </c>
      <c r="BO1235" s="19">
        <f t="shared" si="1805"/>
        <v>1270</v>
      </c>
      <c r="BP1235">
        <f t="shared" si="1806"/>
        <v>1265</v>
      </c>
      <c r="BQ1235" s="17">
        <f t="shared" si="1807"/>
        <v>1270</v>
      </c>
      <c r="BR1235" t="str">
        <f t="shared" si="1808"/>
        <v>event_team_player_1</v>
      </c>
      <c r="BS1235">
        <f>COUNTIFS(S$3:S1235,"="&amp;S1235,AI$3:AI1235,"="&amp;AI1235)</f>
        <v>1</v>
      </c>
      <c r="BT1235" t="str">
        <f>IFERROR(VLOOKUP(BB1235&amp;BU1235&amp;X1235,game_rosters!U:W,3,FALSE),"")</f>
        <v>P100064</v>
      </c>
      <c r="BU1235" t="str">
        <f t="shared" si="1809"/>
        <v>Velodrome</v>
      </c>
    </row>
    <row r="1236" spans="1:73" x14ac:dyDescent="0.2">
      <c r="A1236" t="str">
        <f t="shared" si="1784"/>
        <v/>
      </c>
      <c r="I1236" s="44">
        <v>44</v>
      </c>
      <c r="O1236" t="s">
        <v>951</v>
      </c>
      <c r="Q1236" t="s">
        <v>594</v>
      </c>
      <c r="R1236" s="51">
        <v>1</v>
      </c>
      <c r="S1236">
        <v>653</v>
      </c>
      <c r="X1236">
        <v>44</v>
      </c>
      <c r="AA1236">
        <f t="shared" si="1741"/>
        <v>1653</v>
      </c>
      <c r="AB1236" t="str">
        <f t="shared" si="1742"/>
        <v/>
      </c>
      <c r="AC1236">
        <f t="shared" si="1780"/>
        <v>1653</v>
      </c>
      <c r="AD1236" s="6">
        <v>2</v>
      </c>
      <c r="AE1236" t="s">
        <v>744</v>
      </c>
      <c r="AF1236" t="s">
        <v>897</v>
      </c>
      <c r="AG1236" t="s">
        <v>756</v>
      </c>
      <c r="AH1236" t="s">
        <v>756</v>
      </c>
      <c r="AI1236" t="str">
        <f t="shared" si="1785"/>
        <v>o</v>
      </c>
      <c r="AJ1236" t="str">
        <f t="shared" si="1786"/>
        <v/>
      </c>
      <c r="AK1236" t="str">
        <f t="shared" si="1787"/>
        <v/>
      </c>
      <c r="AL1236" t="str">
        <f t="shared" si="1788"/>
        <v/>
      </c>
      <c r="AM1236" t="str">
        <f t="shared" si="1789"/>
        <v/>
      </c>
      <c r="AN1236" t="str">
        <f t="shared" si="1790"/>
        <v>Home</v>
      </c>
      <c r="AO1236" t="str">
        <f t="shared" si="1791"/>
        <v>h</v>
      </c>
      <c r="AP1236" t="str">
        <f t="shared" si="1792"/>
        <v/>
      </c>
      <c r="AQ1236" t="str">
        <f t="shared" si="1793"/>
        <v/>
      </c>
      <c r="AR1236" t="str">
        <f t="shared" si="1794"/>
        <v>Home</v>
      </c>
      <c r="AS1236" t="str">
        <f t="shared" si="1795"/>
        <v>h</v>
      </c>
      <c r="AT1236" t="str">
        <f t="shared" si="1796"/>
        <v>Defensive</v>
      </c>
      <c r="AU1236" t="str">
        <f t="shared" si="1797"/>
        <v/>
      </c>
      <c r="AV1236" t="str">
        <f t="shared" si="1798"/>
        <v/>
      </c>
      <c r="AW1236" t="str" cm="1">
        <f t="array" ref="AW1236">IFERROR(IF(O1236&lt;&gt;"",O1236,IF(OR($S1236="",$T1236=""),"",IF(O1236&lt;&gt;"",O1236,IF($T1236&lt;&gt;"",_xlfn._xlws.FILTER(O:O,($BU:$BU=$BU1236)*($I:$I=$I1236)*($T:$T=$T1236)*($S:$S=_xlfn.MINIFS($S:$S,$T:$T,"="&amp;$T1236)),"")))))&amp;"",IF(O1236="","",""))&amp;""</f>
        <v>DefensivePlay_Zone-PuckRetreivalOther</v>
      </c>
      <c r="AX1236" t="str" cm="1">
        <f t="array" ref="AX1236">IFERROR(IF(P1236&lt;&gt;"",P1236,IF(OR($S1236="",$T1236=""),"",IF($T1236&lt;&gt;"",_xlfn._xlws.FILTER(P:P,($BU:$BU=$BU1236)*($I:$I=$I1236)*($T:$T=$T1236)*($S:$S=_xlfn.MINIFS($S:$S,$T:$T,"="&amp;$T1236)),""))))&amp;"",IF(P1236="","",""))&amp;""</f>
        <v/>
      </c>
      <c r="AY1236" t="str" cm="1">
        <f t="array" ref="AY1236">IFERROR(IF(Q1236&lt;&gt;"",Q1236,IF(OR($S1236="",$T1236=""),"",IF($T1236&lt;&gt;"",_xlfn._xlws.FILTER(Q:Q,($BU:$BU=$BU1236)*($I:$I=$I1236)*($T:$T=$T1236)*($S:$S=_xlfn.MINIFS($S:$S,$T:$T,"="&amp;$T1236)),""))))&amp;"",IF(Q1236="","",""))&amp;""</f>
        <v>u</v>
      </c>
      <c r="AZ1236" t="str" cm="1">
        <f t="array" ref="AZ1236">IFERROR(IF(R1236&lt;&gt;"",R1236,IF(OR($S1236="",$T1236=""),"",IF($T1236&lt;&gt;"",_xlfn._xlws.FILTER(R:R,($BU:$BU=$BU1236)*($I:$I=$I1236)*($T:$T=$T1236)*($S:$S=_xlfn.MINIFS($S:$S,$T:$T,"="&amp;$T1236)),""))))&amp;"",IF(R1236="","",""))&amp;""</f>
        <v>1</v>
      </c>
      <c r="BA1236" s="6">
        <f t="shared" si="1799"/>
        <v>109</v>
      </c>
      <c r="BB1236">
        <f t="shared" ref="BB1236:BD1236" si="1824">BB1235</f>
        <v>18987</v>
      </c>
      <c r="BC1236" t="str">
        <f t="shared" si="1824"/>
        <v>Velodrome</v>
      </c>
      <c r="BD1236" t="str">
        <f t="shared" si="1824"/>
        <v>Outlaws</v>
      </c>
      <c r="BE1236" t="s">
        <v>13</v>
      </c>
      <c r="BF1236" t="s">
        <v>587</v>
      </c>
      <c r="BI1236" cm="1">
        <f t="array" aca="1" ref="BI1236" ca="1">IFERROR(_xlfn._xlws.FILTER(shifts!A:A,(shifts!B:B=events!AD1236)*(shifts!AG:AG&gt;=events!BK1236)*(shifts!AH:AH&lt;=events!BL1236)),BI1235)</f>
        <v>45</v>
      </c>
      <c r="BJ1236" s="15">
        <f t="shared" si="1801"/>
        <v>0</v>
      </c>
      <c r="BK1236">
        <f t="shared" si="1802"/>
        <v>957</v>
      </c>
      <c r="BL1236">
        <f t="shared" si="1803"/>
        <v>957</v>
      </c>
      <c r="BM1236" s="15">
        <f>SUMIFS(BJ$2:BJ1236,K$2:K1236,"=Intermission")+SUMIFS(BJ$2:BJ1236,K$2:K1236,"=Timeout")</f>
        <v>67</v>
      </c>
      <c r="BN1236">
        <f t="shared" si="1804"/>
        <v>1147</v>
      </c>
      <c r="BO1236" s="19">
        <f t="shared" si="1805"/>
        <v>1270</v>
      </c>
      <c r="BP1236">
        <f t="shared" si="1806"/>
        <v>1265</v>
      </c>
      <c r="BQ1236" s="17">
        <f t="shared" si="1807"/>
        <v>1270</v>
      </c>
      <c r="BR1236" t="str">
        <f t="shared" si="1808"/>
        <v>opp_team_player_1</v>
      </c>
      <c r="BS1236">
        <f>COUNTIFS(S$3:S1236,"="&amp;S1236,AI$3:AI1236,"="&amp;AI1236)</f>
        <v>1</v>
      </c>
      <c r="BT1236" t="str">
        <f>IFERROR(VLOOKUP(BB1236&amp;BU1236&amp;X1236,game_rosters!U:W,3,FALSE),"")</f>
        <v>P100033</v>
      </c>
      <c r="BU1236" t="str">
        <f t="shared" si="1809"/>
        <v>Outlaws</v>
      </c>
    </row>
    <row r="1237" spans="1:73" x14ac:dyDescent="0.2">
      <c r="A1237">
        <f t="shared" si="1784"/>
        <v>1</v>
      </c>
      <c r="I1237" s="44">
        <v>55</v>
      </c>
      <c r="K1237" t="s">
        <v>7</v>
      </c>
      <c r="L1237" t="s">
        <v>172</v>
      </c>
      <c r="M1237" t="s">
        <v>68</v>
      </c>
      <c r="N1237" t="s">
        <v>595</v>
      </c>
      <c r="O1237" t="s">
        <v>654</v>
      </c>
      <c r="Q1237" t="s">
        <v>595</v>
      </c>
      <c r="S1237">
        <v>654</v>
      </c>
      <c r="W1237" t="s">
        <v>735</v>
      </c>
      <c r="X1237">
        <v>55</v>
      </c>
      <c r="Z1237">
        <v>1</v>
      </c>
      <c r="AA1237">
        <f t="shared" si="1741"/>
        <v>1654</v>
      </c>
      <c r="AB1237" t="str">
        <f t="shared" si="1742"/>
        <v/>
      </c>
      <c r="AC1237">
        <f t="shared" si="1780"/>
        <v>1654</v>
      </c>
      <c r="AD1237" s="6">
        <v>2</v>
      </c>
      <c r="AE1237" t="s">
        <v>744</v>
      </c>
      <c r="AF1237" t="s">
        <v>733</v>
      </c>
      <c r="AG1237" t="s">
        <v>756</v>
      </c>
      <c r="AH1237" t="s">
        <v>756</v>
      </c>
      <c r="AI1237" t="str">
        <f t="shared" si="1785"/>
        <v>e</v>
      </c>
      <c r="AJ1237" t="str">
        <f t="shared" si="1786"/>
        <v/>
      </c>
      <c r="AK1237" t="str">
        <f t="shared" si="1787"/>
        <v/>
      </c>
      <c r="AL1237" t="str">
        <f t="shared" si="1788"/>
        <v/>
      </c>
      <c r="AM1237" t="str">
        <f t="shared" si="1789"/>
        <v/>
      </c>
      <c r="AN1237" t="str">
        <f t="shared" si="1790"/>
        <v>Home</v>
      </c>
      <c r="AO1237" t="str">
        <f t="shared" si="1791"/>
        <v>h</v>
      </c>
      <c r="AP1237" t="str">
        <f t="shared" si="1792"/>
        <v/>
      </c>
      <c r="AQ1237" t="str">
        <f t="shared" si="1793"/>
        <v/>
      </c>
      <c r="AR1237" t="str">
        <f t="shared" si="1794"/>
        <v>Home</v>
      </c>
      <c r="AS1237" t="str">
        <f t="shared" si="1795"/>
        <v>h</v>
      </c>
      <c r="AT1237" t="str">
        <f t="shared" si="1796"/>
        <v>Offensive</v>
      </c>
      <c r="AU1237" t="str">
        <f t="shared" si="1797"/>
        <v/>
      </c>
      <c r="AV1237" t="str">
        <f t="shared" si="1798"/>
        <v/>
      </c>
      <c r="AW1237" t="str" cm="1">
        <f t="array" ref="AW1237">IFERROR(IF(O1237&lt;&gt;"",O1237,IF(OR($S1237="",$T1237=""),"",IF(O1237&lt;&gt;"",O1237,IF($T1237&lt;&gt;"",_xlfn._xlws.FILTER(O:O,($BU:$BU=$BU1237)*($I:$I=$I1237)*($T:$T=$T1237)*($S:$S=_xlfn.MINIFS($S:$S,$T:$T,"="&amp;$T1237)),"")))))&amp;"",IF(O1237="","",""))&amp;""</f>
        <v>OffensivePlay_Pass-SecondTouch</v>
      </c>
      <c r="AX1237" t="str" cm="1">
        <f t="array" ref="AX1237">IFERROR(IF(P1237&lt;&gt;"",P1237,IF(OR($S1237="",$T1237=""),"",IF($T1237&lt;&gt;"",_xlfn._xlws.FILTER(P:P,($BU:$BU=$BU1237)*($I:$I=$I1237)*($T:$T=$T1237)*($S:$S=_xlfn.MINIFS($S:$S,$T:$T,"="&amp;$T1237)),""))))&amp;"",IF(P1237="","",""))&amp;""</f>
        <v/>
      </c>
      <c r="AY1237" t="str" cm="1">
        <f t="array" ref="AY1237">IFERROR(IF(Q1237&lt;&gt;"",Q1237,IF(OR($S1237="",$T1237=""),"",IF($T1237&lt;&gt;"",_xlfn._xlws.FILTER(Q:Q,($BU:$BU=$BU1237)*($I:$I=$I1237)*($T:$T=$T1237)*($S:$S=_xlfn.MINIFS($S:$S,$T:$T,"="&amp;$T1237)),""))))&amp;"",IF(Q1237="","",""))&amp;""</f>
        <v>s</v>
      </c>
      <c r="AZ1237" t="str" cm="1">
        <f t="array" ref="AZ1237">IFERROR(IF(R1237&lt;&gt;"",R1237,IF(OR($S1237="",$T1237=""),"",IF($T1237&lt;&gt;"",_xlfn._xlws.FILTER(R:R,($BU:$BU=$BU1237)*($I:$I=$I1237)*($T:$T=$T1237)*($S:$S=_xlfn.MINIFS($S:$S,$T:$T,"="&amp;$T1237)),""))))&amp;"",IF(R1237="","",""))&amp;""</f>
        <v/>
      </c>
      <c r="BA1237" s="6">
        <f t="shared" si="1799"/>
        <v>109</v>
      </c>
      <c r="BB1237">
        <f t="shared" ref="BB1237:BD1237" si="1825">BB1236</f>
        <v>18987</v>
      </c>
      <c r="BC1237" t="str">
        <f t="shared" si="1825"/>
        <v>Velodrome</v>
      </c>
      <c r="BD1237" t="str">
        <f t="shared" si="1825"/>
        <v>Outlaws</v>
      </c>
      <c r="BE1237" t="s">
        <v>7</v>
      </c>
      <c r="BF1237" t="s">
        <v>172</v>
      </c>
      <c r="BI1237" cm="1">
        <f t="array" aca="1" ref="BI1237" ca="1">IFERROR(_xlfn._xlws.FILTER(shifts!A:A,(shifts!B:B=events!AD1237)*(shifts!AG:AG&gt;=events!BK1237)*(shifts!AH:AH&lt;=events!BL1237)),BI1236)</f>
        <v>45</v>
      </c>
      <c r="BJ1237" s="15">
        <f t="shared" si="1801"/>
        <v>0</v>
      </c>
      <c r="BK1237">
        <f t="shared" si="1802"/>
        <v>956</v>
      </c>
      <c r="BL1237">
        <f t="shared" si="1803"/>
        <v>956</v>
      </c>
      <c r="BM1237" s="15">
        <f>SUMIFS(BJ$2:BJ1237,K$2:K1237,"=Intermission")+SUMIFS(BJ$2:BJ1237,K$2:K1237,"=Timeout")</f>
        <v>67</v>
      </c>
      <c r="BN1237">
        <f t="shared" si="1804"/>
        <v>1147</v>
      </c>
      <c r="BO1237" s="19">
        <f t="shared" si="1805"/>
        <v>1271</v>
      </c>
      <c r="BP1237">
        <f t="shared" si="1806"/>
        <v>1266</v>
      </c>
      <c r="BQ1237" s="17">
        <f t="shared" si="1807"/>
        <v>1271</v>
      </c>
      <c r="BR1237" t="str">
        <f t="shared" si="1808"/>
        <v>event_team_player_1</v>
      </c>
      <c r="BS1237">
        <f>COUNTIFS(S$3:S1237,"="&amp;S1237,AI$3:AI1237,"="&amp;AI1237)</f>
        <v>1</v>
      </c>
      <c r="BT1237" t="str">
        <f>IFERROR(VLOOKUP(BB1237&amp;BU1237&amp;X1237,game_rosters!U:W,3,FALSE),"")</f>
        <v>P100064</v>
      </c>
      <c r="BU1237" t="str">
        <f t="shared" si="1809"/>
        <v>Velodrome</v>
      </c>
    </row>
    <row r="1238" spans="1:73" x14ac:dyDescent="0.2">
      <c r="A1238" t="str">
        <f t="shared" si="1784"/>
        <v/>
      </c>
      <c r="I1238" s="44">
        <v>70</v>
      </c>
      <c r="S1238">
        <v>654</v>
      </c>
      <c r="X1238">
        <v>70</v>
      </c>
      <c r="Z1238">
        <v>1</v>
      </c>
      <c r="AA1238">
        <f t="shared" si="1741"/>
        <v>1654</v>
      </c>
      <c r="AB1238" t="str">
        <f t="shared" si="1742"/>
        <v/>
      </c>
      <c r="AC1238">
        <f t="shared" si="1780"/>
        <v>1654</v>
      </c>
      <c r="AD1238" s="6">
        <v>2</v>
      </c>
      <c r="AE1238" t="s">
        <v>744</v>
      </c>
      <c r="AF1238" t="s">
        <v>733</v>
      </c>
      <c r="AG1238" t="s">
        <v>756</v>
      </c>
      <c r="AH1238" t="s">
        <v>756</v>
      </c>
      <c r="AI1238" t="str">
        <f t="shared" si="1785"/>
        <v>e</v>
      </c>
      <c r="AJ1238" t="str">
        <f t="shared" si="1786"/>
        <v/>
      </c>
      <c r="AK1238" t="str">
        <f t="shared" si="1787"/>
        <v/>
      </c>
      <c r="AL1238" t="str">
        <f t="shared" si="1788"/>
        <v/>
      </c>
      <c r="AM1238" t="str">
        <f t="shared" si="1789"/>
        <v/>
      </c>
      <c r="AN1238" t="str">
        <f t="shared" si="1790"/>
        <v>Home</v>
      </c>
      <c r="AO1238" t="str">
        <f t="shared" si="1791"/>
        <v>h</v>
      </c>
      <c r="AP1238" t="str">
        <f t="shared" si="1792"/>
        <v/>
      </c>
      <c r="AQ1238" t="str">
        <f t="shared" si="1793"/>
        <v/>
      </c>
      <c r="AR1238" t="str">
        <f t="shared" si="1794"/>
        <v>Home</v>
      </c>
      <c r="AS1238" t="str">
        <f t="shared" si="1795"/>
        <v>h</v>
      </c>
      <c r="AT1238" t="str">
        <f t="shared" si="1796"/>
        <v>Offensive</v>
      </c>
      <c r="AU1238" t="str">
        <f t="shared" si="1797"/>
        <v/>
      </c>
      <c r="AV1238" t="str">
        <f t="shared" si="1798"/>
        <v/>
      </c>
      <c r="AW1238" t="str" cm="1">
        <f t="array" ref="AW1238">IFERROR(IF(O1238&lt;&gt;"",O1238,IF(OR($S1238="",$T1238=""),"",IF(O1238&lt;&gt;"",O1238,IF($T1238&lt;&gt;"",_xlfn._xlws.FILTER(O:O,($BU:$BU=$BU1238)*($I:$I=$I1238)*($T:$T=$T1238)*($S:$S=_xlfn.MINIFS($S:$S,$T:$T,"="&amp;$T1238)),"")))))&amp;"",IF(O1238="","",""))&amp;""</f>
        <v/>
      </c>
      <c r="AX1238" t="str" cm="1">
        <f t="array" ref="AX1238">IFERROR(IF(P1238&lt;&gt;"",P1238,IF(OR($S1238="",$T1238=""),"",IF($T1238&lt;&gt;"",_xlfn._xlws.FILTER(P:P,($BU:$BU=$BU1238)*($I:$I=$I1238)*($T:$T=$T1238)*($S:$S=_xlfn.MINIFS($S:$S,$T:$T,"="&amp;$T1238)),""))))&amp;"",IF(P1238="","",""))&amp;""</f>
        <v/>
      </c>
      <c r="AY1238" t="str" cm="1">
        <f t="array" ref="AY1238">IFERROR(IF(Q1238&lt;&gt;"",Q1238,IF(OR($S1238="",$T1238=""),"",IF($T1238&lt;&gt;"",_xlfn._xlws.FILTER(Q:Q,($BU:$BU=$BU1238)*($I:$I=$I1238)*($T:$T=$T1238)*($S:$S=_xlfn.MINIFS($S:$S,$T:$T,"="&amp;$T1238)),""))))&amp;"",IF(Q1238="","",""))&amp;""</f>
        <v/>
      </c>
      <c r="AZ1238" t="str" cm="1">
        <f t="array" ref="AZ1238">IFERROR(IF(R1238&lt;&gt;"",R1238,IF(OR($S1238="",$T1238=""),"",IF($T1238&lt;&gt;"",_xlfn._xlws.FILTER(R:R,($BU:$BU=$BU1238)*($I:$I=$I1238)*($T:$T=$T1238)*($S:$S=_xlfn.MINIFS($S:$S,$T:$T,"="&amp;$T1238)),""))))&amp;"",IF(R1238="","",""))&amp;""</f>
        <v/>
      </c>
      <c r="BA1238" s="6">
        <f t="shared" si="1799"/>
        <v>109</v>
      </c>
      <c r="BB1238">
        <f t="shared" ref="BB1238:BD1238" si="1826">BB1237</f>
        <v>18987</v>
      </c>
      <c r="BC1238" t="str">
        <f t="shared" si="1826"/>
        <v>Velodrome</v>
      </c>
      <c r="BD1238" t="str">
        <f t="shared" si="1826"/>
        <v>Outlaws</v>
      </c>
      <c r="BE1238" t="s">
        <v>7</v>
      </c>
      <c r="BF1238" t="s">
        <v>172</v>
      </c>
      <c r="BI1238" cm="1">
        <f t="array" aca="1" ref="BI1238" ca="1">IFERROR(_xlfn._xlws.FILTER(shifts!A:A,(shifts!B:B=events!AD1238)*(shifts!AG:AG&gt;=events!BK1238)*(shifts!AH:AH&lt;=events!BL1238)),BI1237)</f>
        <v>45</v>
      </c>
      <c r="BJ1238" s="15">
        <f t="shared" si="1801"/>
        <v>0</v>
      </c>
      <c r="BK1238">
        <f t="shared" si="1802"/>
        <v>956</v>
      </c>
      <c r="BL1238">
        <f t="shared" si="1803"/>
        <v>956</v>
      </c>
      <c r="BM1238" s="15">
        <f>SUMIFS(BJ$2:BJ1238,K$2:K1238,"=Intermission")+SUMIFS(BJ$2:BJ1238,K$2:K1238,"=Timeout")</f>
        <v>67</v>
      </c>
      <c r="BN1238">
        <f t="shared" si="1804"/>
        <v>1147</v>
      </c>
      <c r="BO1238" s="19">
        <f t="shared" si="1805"/>
        <v>1271</v>
      </c>
      <c r="BP1238">
        <f t="shared" si="1806"/>
        <v>1266</v>
      </c>
      <c r="BQ1238" s="17">
        <f t="shared" si="1807"/>
        <v>1271</v>
      </c>
      <c r="BR1238" t="str">
        <f t="shared" si="1808"/>
        <v>event_team_player_2</v>
      </c>
      <c r="BS1238">
        <f>COUNTIFS(S$3:S1238,"="&amp;S1238,AI$3:AI1238,"="&amp;AI1238)</f>
        <v>2</v>
      </c>
      <c r="BT1238" t="str">
        <f>IFERROR(VLOOKUP(BB1238&amp;BU1238&amp;X1238,game_rosters!U:W,3,FALSE),"")</f>
        <v>P100001</v>
      </c>
      <c r="BU1238" t="str">
        <f t="shared" si="1809"/>
        <v>Velodrome</v>
      </c>
    </row>
    <row r="1239" spans="1:73" x14ac:dyDescent="0.2">
      <c r="A1239">
        <f t="shared" si="1784"/>
        <v>1</v>
      </c>
      <c r="I1239" s="44">
        <v>70</v>
      </c>
      <c r="K1239" t="s">
        <v>7</v>
      </c>
      <c r="L1239" t="s">
        <v>172</v>
      </c>
      <c r="M1239" t="s">
        <v>68</v>
      </c>
      <c r="N1239" t="s">
        <v>595</v>
      </c>
      <c r="O1239" t="s">
        <v>654</v>
      </c>
      <c r="Q1239" t="s">
        <v>595</v>
      </c>
      <c r="S1239">
        <v>655</v>
      </c>
      <c r="T1239" t="s">
        <v>756</v>
      </c>
      <c r="W1239" t="s">
        <v>735</v>
      </c>
      <c r="X1239">
        <v>70</v>
      </c>
      <c r="Z1239">
        <v>1</v>
      </c>
      <c r="AA1239">
        <f t="shared" si="1741"/>
        <v>1655</v>
      </c>
      <c r="AB1239" t="str">
        <f t="shared" si="1742"/>
        <v/>
      </c>
      <c r="AC1239">
        <f t="shared" si="1780"/>
        <v>1655</v>
      </c>
      <c r="AD1239" s="6">
        <v>2</v>
      </c>
      <c r="AE1239" t="s">
        <v>744</v>
      </c>
      <c r="AF1239" t="s">
        <v>753</v>
      </c>
      <c r="AG1239" t="s">
        <v>756</v>
      </c>
      <c r="AH1239" t="s">
        <v>756</v>
      </c>
      <c r="AI1239" t="str">
        <f t="shared" si="1785"/>
        <v>e</v>
      </c>
      <c r="AJ1239" t="str">
        <f t="shared" si="1786"/>
        <v/>
      </c>
      <c r="AK1239" t="str">
        <f t="shared" si="1787"/>
        <v/>
      </c>
      <c r="AL1239" t="str">
        <f t="shared" si="1788"/>
        <v/>
      </c>
      <c r="AM1239" t="str">
        <f t="shared" si="1789"/>
        <v/>
      </c>
      <c r="AN1239" t="str">
        <f t="shared" si="1790"/>
        <v>Home</v>
      </c>
      <c r="AO1239" t="str">
        <f t="shared" si="1791"/>
        <v>h</v>
      </c>
      <c r="AP1239" t="str">
        <f t="shared" si="1792"/>
        <v/>
      </c>
      <c r="AQ1239" t="str">
        <f t="shared" si="1793"/>
        <v/>
      </c>
      <c r="AR1239" t="str">
        <f t="shared" si="1794"/>
        <v>Home</v>
      </c>
      <c r="AS1239" t="str">
        <f t="shared" si="1795"/>
        <v>h</v>
      </c>
      <c r="AT1239" t="str">
        <f t="shared" si="1796"/>
        <v>Offensive</v>
      </c>
      <c r="AU1239" t="str">
        <f t="shared" si="1797"/>
        <v/>
      </c>
      <c r="AV1239" t="str">
        <f t="shared" si="1798"/>
        <v/>
      </c>
      <c r="AW1239" t="str" cm="1">
        <f t="array" ref="AW1239">IFERROR(IF(O1239&lt;&gt;"",O1239,IF(OR($S1239="",$T1239=""),"",IF(O1239&lt;&gt;"",O1239,IF($T1239&lt;&gt;"",_xlfn._xlws.FILTER(O:O,($BU:$BU=$BU1239)*($I:$I=$I1239)*($T:$T=$T1239)*($S:$S=_xlfn.MINIFS($S:$S,$T:$T,"="&amp;$T1239)),"")))))&amp;"",IF(O1239="","",""))&amp;""</f>
        <v>OffensivePlay_Pass-SecondTouch</v>
      </c>
      <c r="AX1239" t="str" cm="1">
        <f t="array" ref="AX1239">IFERROR(IF(P1239&lt;&gt;"",P1239,IF(OR($S1239="",$T1239=""),"",IF($T1239&lt;&gt;"",_xlfn._xlws.FILTER(P:P,($BU:$BU=$BU1239)*($I:$I=$I1239)*($T:$T=$T1239)*($S:$S=_xlfn.MINIFS($S:$S,$T:$T,"="&amp;$T1239)),""))))&amp;"",IF(P1239="","",""))&amp;""</f>
        <v/>
      </c>
      <c r="AY1239" t="str" cm="1">
        <f t="array" ref="AY1239">IFERROR(IF(Q1239&lt;&gt;"",Q1239,IF(OR($S1239="",$T1239=""),"",IF($T1239&lt;&gt;"",_xlfn._xlws.FILTER(Q:Q,($BU:$BU=$BU1239)*($I:$I=$I1239)*($T:$T=$T1239)*($S:$S=_xlfn.MINIFS($S:$S,$T:$T,"="&amp;$T1239)),""))))&amp;"",IF(Q1239="","",""))&amp;""</f>
        <v>s</v>
      </c>
      <c r="AZ1239" t="str" cm="1">
        <f t="array" ref="AZ1239">IFERROR(IF(R1239&lt;&gt;"",R1239,IF(OR($S1239="",$T1239=""),"",IF($T1239&lt;&gt;"",_xlfn._xlws.FILTER(R:R,($BU:$BU=$BU1239)*($I:$I=$I1239)*($T:$T=$T1239)*($S:$S=_xlfn.MINIFS($S:$S,$T:$T,"="&amp;$T1239)),""))))&amp;"",IF(R1239="","",""))&amp;""</f>
        <v/>
      </c>
      <c r="BA1239" s="6">
        <f t="shared" si="1799"/>
        <v>109</v>
      </c>
      <c r="BB1239">
        <f t="shared" ref="BB1239:BD1239" si="1827">BB1238</f>
        <v>18987</v>
      </c>
      <c r="BC1239" t="str">
        <f t="shared" si="1827"/>
        <v>Velodrome</v>
      </c>
      <c r="BD1239" t="str">
        <f t="shared" si="1827"/>
        <v>Outlaws</v>
      </c>
      <c r="BE1239" t="s">
        <v>7</v>
      </c>
      <c r="BF1239" t="s">
        <v>172</v>
      </c>
      <c r="BI1239" cm="1">
        <f t="array" aca="1" ref="BI1239" ca="1">IFERROR(_xlfn._xlws.FILTER(shifts!A:A,(shifts!B:B=events!AD1239)*(shifts!AG:AG&gt;=events!BK1239)*(shifts!AH:AH&lt;=events!BL1239)),BI1238)</f>
        <v>45</v>
      </c>
      <c r="BJ1239" s="15">
        <f t="shared" si="1801"/>
        <v>0</v>
      </c>
      <c r="BK1239">
        <f t="shared" si="1802"/>
        <v>955</v>
      </c>
      <c r="BL1239">
        <f t="shared" si="1803"/>
        <v>955</v>
      </c>
      <c r="BM1239" s="15">
        <f>SUMIFS(BJ$2:BJ1239,K$2:K1239,"=Intermission")+SUMIFS(BJ$2:BJ1239,K$2:K1239,"=Timeout")</f>
        <v>67</v>
      </c>
      <c r="BN1239">
        <f t="shared" si="1804"/>
        <v>1147</v>
      </c>
      <c r="BO1239" s="19">
        <f t="shared" si="1805"/>
        <v>1272</v>
      </c>
      <c r="BP1239">
        <f t="shared" si="1806"/>
        <v>1267</v>
      </c>
      <c r="BQ1239" s="17">
        <f t="shared" si="1807"/>
        <v>1272</v>
      </c>
      <c r="BR1239" t="str">
        <f t="shared" si="1808"/>
        <v>event_team_player_1</v>
      </c>
      <c r="BS1239">
        <f>COUNTIFS(S$3:S1239,"="&amp;S1239,AI$3:AI1239,"="&amp;AI1239)</f>
        <v>1</v>
      </c>
      <c r="BT1239" t="str">
        <f>IFERROR(VLOOKUP(BB1239&amp;BU1239&amp;X1239,game_rosters!U:W,3,FALSE),"")</f>
        <v>P100001</v>
      </c>
      <c r="BU1239" t="str">
        <f t="shared" si="1809"/>
        <v>Velodrome</v>
      </c>
    </row>
    <row r="1240" spans="1:73" x14ac:dyDescent="0.2">
      <c r="A1240" t="str">
        <f t="shared" si="1784"/>
        <v/>
      </c>
      <c r="I1240" s="44">
        <v>84</v>
      </c>
      <c r="S1240">
        <v>655</v>
      </c>
      <c r="T1240" t="s">
        <v>756</v>
      </c>
      <c r="X1240">
        <v>84</v>
      </c>
      <c r="Z1240">
        <v>1</v>
      </c>
      <c r="AA1240">
        <f t="shared" si="1741"/>
        <v>1655</v>
      </c>
      <c r="AB1240" t="str">
        <f t="shared" si="1742"/>
        <v/>
      </c>
      <c r="AC1240">
        <f t="shared" si="1780"/>
        <v>1655</v>
      </c>
      <c r="AD1240" s="6">
        <v>2</v>
      </c>
      <c r="AE1240" t="s">
        <v>744</v>
      </c>
      <c r="AF1240" t="s">
        <v>753</v>
      </c>
      <c r="AG1240" t="s">
        <v>756</v>
      </c>
      <c r="AH1240" t="s">
        <v>756</v>
      </c>
      <c r="AI1240" t="str">
        <f t="shared" si="1785"/>
        <v>e</v>
      </c>
      <c r="AJ1240" t="str">
        <f t="shared" si="1786"/>
        <v/>
      </c>
      <c r="AK1240" t="str">
        <f t="shared" si="1787"/>
        <v/>
      </c>
      <c r="AL1240" t="str">
        <f t="shared" si="1788"/>
        <v/>
      </c>
      <c r="AM1240" t="str">
        <f t="shared" si="1789"/>
        <v/>
      </c>
      <c r="AN1240" t="str">
        <f t="shared" si="1790"/>
        <v>Home</v>
      </c>
      <c r="AO1240" t="str">
        <f t="shared" si="1791"/>
        <v>h</v>
      </c>
      <c r="AP1240" t="str">
        <f t="shared" si="1792"/>
        <v/>
      </c>
      <c r="AQ1240" t="str">
        <f t="shared" si="1793"/>
        <v/>
      </c>
      <c r="AR1240" t="str">
        <f t="shared" si="1794"/>
        <v>Home</v>
      </c>
      <c r="AS1240" t="str">
        <f t="shared" si="1795"/>
        <v>h</v>
      </c>
      <c r="AT1240" t="str">
        <f t="shared" si="1796"/>
        <v>Offensive</v>
      </c>
      <c r="AU1240" t="str">
        <f t="shared" si="1797"/>
        <v/>
      </c>
      <c r="AV1240" t="str">
        <f t="shared" si="1798"/>
        <v/>
      </c>
      <c r="AW1240" t="str" cm="1">
        <f t="array" ref="AW1240">IFERROR(IF(O1240&lt;&gt;"",O1240,IF(OR($S1240="",$T1240=""),"",IF(O1240&lt;&gt;"",O1240,IF($T1240&lt;&gt;"",_xlfn._xlws.FILTER(O:O,($BU:$BU=$BU1240)*($I:$I=$I1240)*($T:$T=$T1240)*($S:$S=_xlfn.MINIFS($S:$S,$T:$T,"="&amp;$T1240)),"")))))&amp;"",IF(O1240="","",""))&amp;""</f>
        <v/>
      </c>
      <c r="AX1240" t="str" cm="1">
        <f t="array" ref="AX1240">IFERROR(IF(P1240&lt;&gt;"",P1240,IF(OR($S1240="",$T1240=""),"",IF($T1240&lt;&gt;"",_xlfn._xlws.FILTER(P:P,($BU:$BU=$BU1240)*($I:$I=$I1240)*($T:$T=$T1240)*($S:$S=_xlfn.MINIFS($S:$S,$T:$T,"="&amp;$T1240)),""))))&amp;"",IF(P1240="","",""))&amp;""</f>
        <v/>
      </c>
      <c r="AY1240" t="str" cm="1">
        <f t="array" ref="AY1240">IFERROR(IF(Q1240&lt;&gt;"",Q1240,IF(OR($S1240="",$T1240=""),"",IF($T1240&lt;&gt;"",_xlfn._xlws.FILTER(Q:Q,($BU:$BU=$BU1240)*($I:$I=$I1240)*($T:$T=$T1240)*($S:$S=_xlfn.MINIFS($S:$S,$T:$T,"="&amp;$T1240)),""))))&amp;"",IF(Q1240="","",""))&amp;""</f>
        <v/>
      </c>
      <c r="AZ1240" t="str" cm="1">
        <f t="array" ref="AZ1240">IFERROR(IF(R1240&lt;&gt;"",R1240,IF(OR($S1240="",$T1240=""),"",IF($T1240&lt;&gt;"",_xlfn._xlws.FILTER(R:R,($BU:$BU=$BU1240)*($I:$I=$I1240)*($T:$T=$T1240)*($S:$S=_xlfn.MINIFS($S:$S,$T:$T,"="&amp;$T1240)),""))))&amp;"",IF(R1240="","",""))&amp;""</f>
        <v/>
      </c>
      <c r="BA1240" s="6">
        <f t="shared" si="1799"/>
        <v>109</v>
      </c>
      <c r="BB1240">
        <f t="shared" ref="BB1240:BD1240" si="1828">BB1239</f>
        <v>18987</v>
      </c>
      <c r="BC1240" t="str">
        <f t="shared" si="1828"/>
        <v>Velodrome</v>
      </c>
      <c r="BD1240" t="str">
        <f t="shared" si="1828"/>
        <v>Outlaws</v>
      </c>
      <c r="BE1240" t="s">
        <v>7</v>
      </c>
      <c r="BF1240" t="s">
        <v>172</v>
      </c>
      <c r="BI1240" cm="1">
        <f t="array" aca="1" ref="BI1240" ca="1">IFERROR(_xlfn._xlws.FILTER(shifts!A:A,(shifts!B:B=events!AD1240)*(shifts!AG:AG&gt;=events!BK1240)*(shifts!AH:AH&lt;=events!BL1240)),BI1239)</f>
        <v>45</v>
      </c>
      <c r="BJ1240" s="15">
        <f t="shared" si="1801"/>
        <v>0</v>
      </c>
      <c r="BK1240">
        <f t="shared" si="1802"/>
        <v>955</v>
      </c>
      <c r="BL1240">
        <f t="shared" si="1803"/>
        <v>955</v>
      </c>
      <c r="BM1240" s="15">
        <f>SUMIFS(BJ$2:BJ1240,K$2:K1240,"=Intermission")+SUMIFS(BJ$2:BJ1240,K$2:K1240,"=Timeout")</f>
        <v>67</v>
      </c>
      <c r="BN1240">
        <f t="shared" si="1804"/>
        <v>1147</v>
      </c>
      <c r="BO1240" s="19">
        <f t="shared" si="1805"/>
        <v>1272</v>
      </c>
      <c r="BP1240">
        <f t="shared" si="1806"/>
        <v>1267</v>
      </c>
      <c r="BQ1240" s="17">
        <f t="shared" si="1807"/>
        <v>1272</v>
      </c>
      <c r="BR1240" t="str">
        <f t="shared" si="1808"/>
        <v>event_team_player_2</v>
      </c>
      <c r="BS1240">
        <f>COUNTIFS(S$3:S1240,"="&amp;S1240,AI$3:AI1240,"="&amp;AI1240)</f>
        <v>2</v>
      </c>
      <c r="BT1240" t="str">
        <f>IFERROR(VLOOKUP(BB1240&amp;BU1240&amp;X1240,game_rosters!U:W,3,FALSE),"")</f>
        <v>P100198</v>
      </c>
      <c r="BU1240" t="str">
        <f t="shared" si="1809"/>
        <v>Velodrome</v>
      </c>
    </row>
    <row r="1241" spans="1:73" x14ac:dyDescent="0.2">
      <c r="A1241">
        <f t="shared" si="1784"/>
        <v>1</v>
      </c>
      <c r="I1241" s="44">
        <v>84</v>
      </c>
      <c r="K1241" t="s">
        <v>7</v>
      </c>
      <c r="L1241" t="s">
        <v>172</v>
      </c>
      <c r="M1241" t="s">
        <v>68</v>
      </c>
      <c r="N1241" t="s">
        <v>595</v>
      </c>
      <c r="O1241" t="s">
        <v>654</v>
      </c>
      <c r="Q1241" t="s">
        <v>595</v>
      </c>
      <c r="S1241">
        <v>656</v>
      </c>
      <c r="T1241" t="s">
        <v>756</v>
      </c>
      <c r="W1241" t="s">
        <v>735</v>
      </c>
      <c r="X1241">
        <v>84</v>
      </c>
      <c r="Z1241">
        <v>1</v>
      </c>
      <c r="AA1241">
        <f t="shared" si="1741"/>
        <v>1656</v>
      </c>
      <c r="AB1241" t="str">
        <f t="shared" si="1742"/>
        <v/>
      </c>
      <c r="AC1241">
        <f t="shared" si="1780"/>
        <v>1656</v>
      </c>
      <c r="AD1241" s="6">
        <v>2</v>
      </c>
      <c r="AE1241" t="s">
        <v>744</v>
      </c>
      <c r="AF1241" t="s">
        <v>918</v>
      </c>
      <c r="AG1241" t="s">
        <v>756</v>
      </c>
      <c r="AH1241" t="s">
        <v>756</v>
      </c>
      <c r="AI1241" t="str">
        <f t="shared" si="1785"/>
        <v>e</v>
      </c>
      <c r="AJ1241" t="str">
        <f t="shared" si="1786"/>
        <v/>
      </c>
      <c r="AK1241" t="str">
        <f t="shared" si="1787"/>
        <v/>
      </c>
      <c r="AL1241" t="str">
        <f t="shared" si="1788"/>
        <v/>
      </c>
      <c r="AM1241" t="str">
        <f t="shared" si="1789"/>
        <v/>
      </c>
      <c r="AN1241" t="str">
        <f t="shared" si="1790"/>
        <v>Home</v>
      </c>
      <c r="AO1241" t="str">
        <f t="shared" si="1791"/>
        <v>h</v>
      </c>
      <c r="AP1241" t="str">
        <f t="shared" si="1792"/>
        <v/>
      </c>
      <c r="AQ1241" t="str">
        <f t="shared" si="1793"/>
        <v/>
      </c>
      <c r="AR1241" t="str">
        <f t="shared" si="1794"/>
        <v>Home</v>
      </c>
      <c r="AS1241" t="str">
        <f t="shared" si="1795"/>
        <v>h</v>
      </c>
      <c r="AT1241" t="str">
        <f t="shared" si="1796"/>
        <v>Offensive</v>
      </c>
      <c r="AU1241" t="str">
        <f t="shared" si="1797"/>
        <v/>
      </c>
      <c r="AV1241" t="str">
        <f t="shared" si="1798"/>
        <v/>
      </c>
      <c r="AW1241" t="str" cm="1">
        <f t="array" ref="AW1241">IFERROR(IF(O1241&lt;&gt;"",O1241,IF(OR($S1241="",$T1241=""),"",IF(O1241&lt;&gt;"",O1241,IF($T1241&lt;&gt;"",_xlfn._xlws.FILTER(O:O,($BU:$BU=$BU1241)*($I:$I=$I1241)*($T:$T=$T1241)*($S:$S=_xlfn.MINIFS($S:$S,$T:$T,"="&amp;$T1241)),"")))))&amp;"",IF(O1241="","",""))&amp;""</f>
        <v>OffensivePlay_Pass-SecondTouch</v>
      </c>
      <c r="AX1241" t="str" cm="1">
        <f t="array" ref="AX1241">IFERROR(IF(P1241&lt;&gt;"",P1241,IF(OR($S1241="",$T1241=""),"",IF($T1241&lt;&gt;"",_xlfn._xlws.FILTER(P:P,($BU:$BU=$BU1241)*($I:$I=$I1241)*($T:$T=$T1241)*($S:$S=_xlfn.MINIFS($S:$S,$T:$T,"="&amp;$T1241)),""))))&amp;"",IF(P1241="","",""))&amp;""</f>
        <v/>
      </c>
      <c r="AY1241" t="str" cm="1">
        <f t="array" ref="AY1241">IFERROR(IF(Q1241&lt;&gt;"",Q1241,IF(OR($S1241="",$T1241=""),"",IF($T1241&lt;&gt;"",_xlfn._xlws.FILTER(Q:Q,($BU:$BU=$BU1241)*($I:$I=$I1241)*($T:$T=$T1241)*($S:$S=_xlfn.MINIFS($S:$S,$T:$T,"="&amp;$T1241)),""))))&amp;"",IF(Q1241="","",""))&amp;""</f>
        <v>s</v>
      </c>
      <c r="AZ1241" t="str" cm="1">
        <f t="array" ref="AZ1241">IFERROR(IF(R1241&lt;&gt;"",R1241,IF(OR($S1241="",$T1241=""),"",IF($T1241&lt;&gt;"",_xlfn._xlws.FILTER(R:R,($BU:$BU=$BU1241)*($I:$I=$I1241)*($T:$T=$T1241)*($S:$S=_xlfn.MINIFS($S:$S,$T:$T,"="&amp;$T1241)),""))))&amp;"",IF(R1241="","",""))&amp;""</f>
        <v/>
      </c>
      <c r="BA1241" s="6">
        <f t="shared" si="1799"/>
        <v>109</v>
      </c>
      <c r="BB1241">
        <f t="shared" ref="BB1241:BD1241" si="1829">BB1240</f>
        <v>18987</v>
      </c>
      <c r="BC1241" t="str">
        <f t="shared" si="1829"/>
        <v>Velodrome</v>
      </c>
      <c r="BD1241" t="str">
        <f t="shared" si="1829"/>
        <v>Outlaws</v>
      </c>
      <c r="BE1241" t="s">
        <v>7</v>
      </c>
      <c r="BF1241" t="s">
        <v>172</v>
      </c>
      <c r="BI1241" cm="1">
        <f t="array" aca="1" ref="BI1241" ca="1">IFERROR(_xlfn._xlws.FILTER(shifts!A:A,(shifts!B:B=events!AD1241)*(shifts!AG:AG&gt;=events!BK1241)*(shifts!AH:AH&lt;=events!BL1241)),BI1240)</f>
        <v>45</v>
      </c>
      <c r="BJ1241" s="15">
        <f t="shared" si="1801"/>
        <v>0</v>
      </c>
      <c r="BK1241">
        <f t="shared" si="1802"/>
        <v>953</v>
      </c>
      <c r="BL1241">
        <f t="shared" si="1803"/>
        <v>953</v>
      </c>
      <c r="BM1241" s="15">
        <f>SUMIFS(BJ$2:BJ1241,K$2:K1241,"=Intermission")+SUMIFS(BJ$2:BJ1241,K$2:K1241,"=Timeout")</f>
        <v>67</v>
      </c>
      <c r="BN1241">
        <f t="shared" si="1804"/>
        <v>1147</v>
      </c>
      <c r="BO1241" s="19">
        <f t="shared" si="1805"/>
        <v>1274</v>
      </c>
      <c r="BP1241">
        <f t="shared" si="1806"/>
        <v>1269</v>
      </c>
      <c r="BQ1241" s="17">
        <f t="shared" si="1807"/>
        <v>1274</v>
      </c>
      <c r="BR1241" t="str">
        <f t="shared" si="1808"/>
        <v>event_team_player_1</v>
      </c>
      <c r="BS1241">
        <f>COUNTIFS(S$3:S1241,"="&amp;S1241,AI$3:AI1241,"="&amp;AI1241)</f>
        <v>1</v>
      </c>
      <c r="BT1241" t="str">
        <f>IFERROR(VLOOKUP(BB1241&amp;BU1241&amp;X1241,game_rosters!U:W,3,FALSE),"")</f>
        <v>P100198</v>
      </c>
      <c r="BU1241" t="str">
        <f t="shared" si="1809"/>
        <v>Velodrome</v>
      </c>
    </row>
    <row r="1242" spans="1:73" x14ac:dyDescent="0.2">
      <c r="A1242" t="str">
        <f t="shared" si="1784"/>
        <v/>
      </c>
      <c r="I1242" s="44">
        <v>70</v>
      </c>
      <c r="S1242">
        <v>656</v>
      </c>
      <c r="T1242" t="s">
        <v>756</v>
      </c>
      <c r="X1242">
        <v>70</v>
      </c>
      <c r="Z1242">
        <v>1</v>
      </c>
      <c r="AA1242">
        <f t="shared" si="1741"/>
        <v>1656</v>
      </c>
      <c r="AB1242" t="str">
        <f t="shared" si="1742"/>
        <v/>
      </c>
      <c r="AC1242">
        <f t="shared" si="1780"/>
        <v>1656</v>
      </c>
      <c r="AD1242" s="6">
        <v>2</v>
      </c>
      <c r="AE1242" t="s">
        <v>744</v>
      </c>
      <c r="AF1242" t="s">
        <v>918</v>
      </c>
      <c r="AG1242" t="s">
        <v>756</v>
      </c>
      <c r="AH1242" t="s">
        <v>756</v>
      </c>
      <c r="AI1242" t="str">
        <f t="shared" si="1785"/>
        <v>e</v>
      </c>
      <c r="AJ1242" t="str">
        <f t="shared" si="1786"/>
        <v/>
      </c>
      <c r="AK1242" t="str">
        <f t="shared" si="1787"/>
        <v/>
      </c>
      <c r="AL1242" t="str">
        <f t="shared" si="1788"/>
        <v/>
      </c>
      <c r="AM1242" t="str">
        <f t="shared" si="1789"/>
        <v/>
      </c>
      <c r="AN1242" t="str">
        <f t="shared" si="1790"/>
        <v>Home</v>
      </c>
      <c r="AO1242" t="str">
        <f t="shared" si="1791"/>
        <v>h</v>
      </c>
      <c r="AP1242" t="str">
        <f t="shared" si="1792"/>
        <v/>
      </c>
      <c r="AQ1242" t="str">
        <f t="shared" si="1793"/>
        <v/>
      </c>
      <c r="AR1242" t="str">
        <f t="shared" si="1794"/>
        <v>Home</v>
      </c>
      <c r="AS1242" t="str">
        <f t="shared" si="1795"/>
        <v>h</v>
      </c>
      <c r="AT1242" t="str">
        <f t="shared" si="1796"/>
        <v>Offensive</v>
      </c>
      <c r="AU1242" t="str">
        <f t="shared" si="1797"/>
        <v/>
      </c>
      <c r="AV1242" t="str">
        <f t="shared" si="1798"/>
        <v/>
      </c>
      <c r="AW1242" t="str" cm="1">
        <f t="array" ref="AW1242">IFERROR(IF(O1242&lt;&gt;"",O1242,IF(OR($S1242="",$T1242=""),"",IF(O1242&lt;&gt;"",O1242,IF($T1242&lt;&gt;"",_xlfn._xlws.FILTER(O:O,($BU:$BU=$BU1242)*($I:$I=$I1242)*($T:$T=$T1242)*($S:$S=_xlfn.MINIFS($S:$S,$T:$T,"="&amp;$T1242)),"")))))&amp;"",IF(O1242="","",""))&amp;""</f>
        <v/>
      </c>
      <c r="AX1242" t="str" cm="1">
        <f t="array" ref="AX1242">IFERROR(IF(P1242&lt;&gt;"",P1242,IF(OR($S1242="",$T1242=""),"",IF($T1242&lt;&gt;"",_xlfn._xlws.FILTER(P:P,($BU:$BU=$BU1242)*($I:$I=$I1242)*($T:$T=$T1242)*($S:$S=_xlfn.MINIFS($S:$S,$T:$T,"="&amp;$T1242)),""))))&amp;"",IF(P1242="","",""))&amp;""</f>
        <v/>
      </c>
      <c r="AY1242" t="str" cm="1">
        <f t="array" ref="AY1242">IFERROR(IF(Q1242&lt;&gt;"",Q1242,IF(OR($S1242="",$T1242=""),"",IF($T1242&lt;&gt;"",_xlfn._xlws.FILTER(Q:Q,($BU:$BU=$BU1242)*($I:$I=$I1242)*($T:$T=$T1242)*($S:$S=_xlfn.MINIFS($S:$S,$T:$T,"="&amp;$T1242)),""))))&amp;"",IF(Q1242="","",""))&amp;""</f>
        <v/>
      </c>
      <c r="AZ1242" t="str" cm="1">
        <f t="array" ref="AZ1242">IFERROR(IF(R1242&lt;&gt;"",R1242,IF(OR($S1242="",$T1242=""),"",IF($T1242&lt;&gt;"",_xlfn._xlws.FILTER(R:R,($BU:$BU=$BU1242)*($I:$I=$I1242)*($T:$T=$T1242)*($S:$S=_xlfn.MINIFS($S:$S,$T:$T,"="&amp;$T1242)),""))))&amp;"",IF(R1242="","",""))&amp;""</f>
        <v/>
      </c>
      <c r="BA1242" s="6">
        <f t="shared" si="1799"/>
        <v>109</v>
      </c>
      <c r="BB1242">
        <f t="shared" ref="BB1242:BD1242" si="1830">BB1241</f>
        <v>18987</v>
      </c>
      <c r="BC1242" t="str">
        <f t="shared" si="1830"/>
        <v>Velodrome</v>
      </c>
      <c r="BD1242" t="str">
        <f t="shared" si="1830"/>
        <v>Outlaws</v>
      </c>
      <c r="BE1242" t="s">
        <v>7</v>
      </c>
      <c r="BF1242" t="s">
        <v>172</v>
      </c>
      <c r="BI1242" cm="1">
        <f t="array" aca="1" ref="BI1242" ca="1">IFERROR(_xlfn._xlws.FILTER(shifts!A:A,(shifts!B:B=events!AD1242)*(shifts!AG:AG&gt;=events!BK1242)*(shifts!AH:AH&lt;=events!BL1242)),BI1241)</f>
        <v>45</v>
      </c>
      <c r="BJ1242" s="15">
        <f t="shared" si="1801"/>
        <v>0</v>
      </c>
      <c r="BK1242">
        <f t="shared" si="1802"/>
        <v>953</v>
      </c>
      <c r="BL1242">
        <f t="shared" si="1803"/>
        <v>953</v>
      </c>
      <c r="BM1242" s="15">
        <f>SUMIFS(BJ$2:BJ1242,K$2:K1242,"=Intermission")+SUMIFS(BJ$2:BJ1242,K$2:K1242,"=Timeout")</f>
        <v>67</v>
      </c>
      <c r="BN1242">
        <f t="shared" si="1804"/>
        <v>1147</v>
      </c>
      <c r="BO1242" s="19">
        <f t="shared" si="1805"/>
        <v>1274</v>
      </c>
      <c r="BP1242">
        <f t="shared" si="1806"/>
        <v>1269</v>
      </c>
      <c r="BQ1242" s="17">
        <f t="shared" si="1807"/>
        <v>1274</v>
      </c>
      <c r="BR1242" t="str">
        <f t="shared" si="1808"/>
        <v>event_team_player_2</v>
      </c>
      <c r="BS1242">
        <f>COUNTIFS(S$3:S1242,"="&amp;S1242,AI$3:AI1242,"="&amp;AI1242)</f>
        <v>2</v>
      </c>
      <c r="BT1242" t="str">
        <f>IFERROR(VLOOKUP(BB1242&amp;BU1242&amp;X1242,game_rosters!U:W,3,FALSE),"")</f>
        <v>P100001</v>
      </c>
      <c r="BU1242" t="str">
        <f t="shared" si="1809"/>
        <v>Velodrome</v>
      </c>
    </row>
    <row r="1243" spans="1:73" x14ac:dyDescent="0.2">
      <c r="A1243">
        <f t="shared" si="1784"/>
        <v>1</v>
      </c>
      <c r="I1243" s="44">
        <v>70</v>
      </c>
      <c r="K1243" t="s">
        <v>13</v>
      </c>
      <c r="O1243" t="s">
        <v>633</v>
      </c>
      <c r="S1243">
        <v>657</v>
      </c>
      <c r="T1243" t="s">
        <v>756</v>
      </c>
      <c r="W1243" t="s">
        <v>735</v>
      </c>
      <c r="X1243">
        <v>70</v>
      </c>
      <c r="Z1243">
        <v>1</v>
      </c>
      <c r="AA1243">
        <f t="shared" si="1741"/>
        <v>1657</v>
      </c>
      <c r="AB1243" t="str">
        <f t="shared" si="1742"/>
        <v/>
      </c>
      <c r="AC1243">
        <f t="shared" si="1780"/>
        <v>1657</v>
      </c>
      <c r="AD1243" s="6">
        <v>2</v>
      </c>
      <c r="AE1243" t="s">
        <v>744</v>
      </c>
      <c r="AF1243" t="s">
        <v>929</v>
      </c>
      <c r="AG1243" t="s">
        <v>744</v>
      </c>
      <c r="AH1243" t="s">
        <v>898</v>
      </c>
      <c r="AI1243" t="str">
        <f t="shared" si="1785"/>
        <v>e</v>
      </c>
      <c r="AJ1243" t="str">
        <f t="shared" si="1786"/>
        <v/>
      </c>
      <c r="AK1243" t="str">
        <f t="shared" si="1787"/>
        <v/>
      </c>
      <c r="AL1243" t="str">
        <f t="shared" si="1788"/>
        <v/>
      </c>
      <c r="AM1243" t="str">
        <f t="shared" si="1789"/>
        <v/>
      </c>
      <c r="AN1243" t="str">
        <f t="shared" si="1790"/>
        <v>Home</v>
      </c>
      <c r="AO1243" t="str">
        <f t="shared" si="1791"/>
        <v>h</v>
      </c>
      <c r="AP1243" t="str">
        <f t="shared" si="1792"/>
        <v/>
      </c>
      <c r="AQ1243" t="str">
        <f t="shared" si="1793"/>
        <v/>
      </c>
      <c r="AR1243" t="str">
        <f t="shared" si="1794"/>
        <v>Home</v>
      </c>
      <c r="AS1243" t="str">
        <f t="shared" si="1795"/>
        <v>h</v>
      </c>
      <c r="AT1243" t="str">
        <f t="shared" si="1796"/>
        <v>Offensive</v>
      </c>
      <c r="AU1243" t="str">
        <f t="shared" si="1797"/>
        <v/>
      </c>
      <c r="AV1243" t="str">
        <f t="shared" si="1798"/>
        <v/>
      </c>
      <c r="AW1243" t="str" cm="1">
        <f t="array" ref="AW1243">IFERROR(IF(O1243&lt;&gt;"",O1243,IF(OR($S1243="",$T1243=""),"",IF(O1243&lt;&gt;"",O1243,IF($T1243&lt;&gt;"",_xlfn._xlws.FILTER(O:O,($BU:$BU=$BU1243)*($I:$I=$I1243)*($T:$T=$T1243)*($S:$S=_xlfn.MINIFS($S:$S,$T:$T,"="&amp;$T1243)),"")))))&amp;"",IF(O1243="","",""))&amp;""</f>
        <v>OffensivePlay_Possession-Delay</v>
      </c>
      <c r="AX1243" t="str" cm="1">
        <f t="array" ref="AX1243">IFERROR(IF(P1243&lt;&gt;"",P1243,IF(OR($S1243="",$T1243=""),"",IF($T1243&lt;&gt;"",_xlfn._xlws.FILTER(P:P,($BU:$BU=$BU1243)*($I:$I=$I1243)*($T:$T=$T1243)*($S:$S=_xlfn.MINIFS($S:$S,$T:$T,"="&amp;$T1243)),""))))&amp;"",IF(P1243="","",""))&amp;""</f>
        <v/>
      </c>
      <c r="AY1243" t="str" cm="1">
        <f t="array" ref="AY1243">IFERROR(IF(Q1243&lt;&gt;"",Q1243,IF(OR($S1243="",$T1243=""),"",IF($T1243&lt;&gt;"",_xlfn._xlws.FILTER(Q:Q,($BU:$BU=$BU1243)*($I:$I=$I1243)*($T:$T=$T1243)*($S:$S=_xlfn.MINIFS($S:$S,$T:$T,"="&amp;$T1243)),""))))&amp;"",IF(Q1243="","",""))&amp;""</f>
        <v/>
      </c>
      <c r="AZ1243" t="str" cm="1">
        <f t="array" ref="AZ1243">IFERROR(IF(R1243&lt;&gt;"",R1243,IF(OR($S1243="",$T1243=""),"",IF($T1243&lt;&gt;"",_xlfn._xlws.FILTER(R:R,($BU:$BU=$BU1243)*($I:$I=$I1243)*($T:$T=$T1243)*($S:$S=_xlfn.MINIFS($S:$S,$T:$T,"="&amp;$T1243)),""))))&amp;"",IF(R1243="","",""))&amp;""</f>
        <v/>
      </c>
      <c r="BA1243" s="6">
        <f t="shared" si="1799"/>
        <v>109</v>
      </c>
      <c r="BB1243">
        <f t="shared" ref="BB1243:BD1243" si="1831">BB1242</f>
        <v>18987</v>
      </c>
      <c r="BC1243" t="str">
        <f t="shared" si="1831"/>
        <v>Velodrome</v>
      </c>
      <c r="BD1243" t="str">
        <f t="shared" si="1831"/>
        <v>Outlaws</v>
      </c>
      <c r="BE1243" t="s">
        <v>13</v>
      </c>
      <c r="BF1243" t="s">
        <v>756</v>
      </c>
      <c r="BI1243" cm="1">
        <f t="array" aca="1" ref="BI1243" ca="1">IFERROR(_xlfn._xlws.FILTER(shifts!A:A,(shifts!B:B=events!AD1243)*(shifts!AG:AG&gt;=events!BK1243)*(shifts!AH:AH&lt;=events!BL1243)),BI1242)</f>
        <v>45</v>
      </c>
      <c r="BJ1243" s="15">
        <f t="shared" si="1801"/>
        <v>2</v>
      </c>
      <c r="BK1243">
        <f t="shared" si="1802"/>
        <v>952</v>
      </c>
      <c r="BL1243">
        <f t="shared" si="1803"/>
        <v>950</v>
      </c>
      <c r="BM1243" s="15">
        <f>SUMIFS(BJ$2:BJ1243,K$2:K1243,"=Intermission")+SUMIFS(BJ$2:BJ1243,K$2:K1243,"=Timeout")</f>
        <v>67</v>
      </c>
      <c r="BN1243">
        <f t="shared" si="1804"/>
        <v>1147</v>
      </c>
      <c r="BO1243" s="19">
        <f t="shared" si="1805"/>
        <v>1275</v>
      </c>
      <c r="BP1243">
        <f t="shared" si="1806"/>
        <v>1270</v>
      </c>
      <c r="BQ1243" s="17">
        <f t="shared" si="1807"/>
        <v>1277</v>
      </c>
      <c r="BR1243" t="str">
        <f t="shared" si="1808"/>
        <v>event_team_player_1</v>
      </c>
      <c r="BS1243">
        <f>COUNTIFS(S$3:S1243,"="&amp;S1243,AI$3:AI1243,"="&amp;AI1243)</f>
        <v>1</v>
      </c>
      <c r="BT1243" t="str">
        <f>IFERROR(VLOOKUP(BB1243&amp;BU1243&amp;X1243,game_rosters!U:W,3,FALSE),"")</f>
        <v>P100001</v>
      </c>
      <c r="BU1243" t="str">
        <f t="shared" si="1809"/>
        <v>Velodrome</v>
      </c>
    </row>
    <row r="1244" spans="1:73" x14ac:dyDescent="0.2">
      <c r="A1244">
        <f t="shared" si="1784"/>
        <v>1</v>
      </c>
      <c r="I1244" s="44">
        <v>70</v>
      </c>
      <c r="K1244" t="s">
        <v>6</v>
      </c>
      <c r="L1244" t="s">
        <v>191</v>
      </c>
      <c r="M1244" t="s">
        <v>51</v>
      </c>
      <c r="N1244" t="s">
        <v>594</v>
      </c>
      <c r="S1244">
        <v>658</v>
      </c>
      <c r="T1244" t="s">
        <v>756</v>
      </c>
      <c r="W1244" t="s">
        <v>735</v>
      </c>
      <c r="X1244">
        <v>70</v>
      </c>
      <c r="Z1244">
        <v>1</v>
      </c>
      <c r="AA1244">
        <f t="shared" si="1741"/>
        <v>1658</v>
      </c>
      <c r="AB1244" t="str">
        <f t="shared" si="1742"/>
        <v/>
      </c>
      <c r="AC1244">
        <f t="shared" si="1780"/>
        <v>1658</v>
      </c>
      <c r="AD1244" s="6">
        <v>2</v>
      </c>
      <c r="AE1244" t="s">
        <v>744</v>
      </c>
      <c r="AF1244" t="s">
        <v>898</v>
      </c>
      <c r="AG1244" t="s">
        <v>756</v>
      </c>
      <c r="AH1244" t="s">
        <v>756</v>
      </c>
      <c r="AI1244" t="str">
        <f t="shared" si="1785"/>
        <v>e</v>
      </c>
      <c r="AJ1244" t="str">
        <f t="shared" si="1786"/>
        <v/>
      </c>
      <c r="AK1244" t="str">
        <f t="shared" si="1787"/>
        <v/>
      </c>
      <c r="AL1244" t="str">
        <f t="shared" si="1788"/>
        <v/>
      </c>
      <c r="AM1244" t="str">
        <f t="shared" si="1789"/>
        <v/>
      </c>
      <c r="AN1244" t="str">
        <f t="shared" si="1790"/>
        <v>Home</v>
      </c>
      <c r="AO1244" t="str">
        <f t="shared" si="1791"/>
        <v>h</v>
      </c>
      <c r="AP1244" t="str">
        <f t="shared" si="1792"/>
        <v/>
      </c>
      <c r="AQ1244" t="str">
        <f t="shared" si="1793"/>
        <v/>
      </c>
      <c r="AR1244" t="str">
        <f t="shared" si="1794"/>
        <v>Home</v>
      </c>
      <c r="AS1244" t="str">
        <f t="shared" si="1795"/>
        <v>h</v>
      </c>
      <c r="AT1244" t="str">
        <f t="shared" si="1796"/>
        <v>Offensive</v>
      </c>
      <c r="AU1244" t="str">
        <f t="shared" si="1797"/>
        <v/>
      </c>
      <c r="AV1244" t="str">
        <f t="shared" si="1798"/>
        <v/>
      </c>
      <c r="AW1244" t="str" cm="1">
        <f t="array" ref="AW1244">IFERROR(IF(O1244&lt;&gt;"",O1244,IF(OR($S1244="",$T1244=""),"",IF(O1244&lt;&gt;"",O1244,IF($T1244&lt;&gt;"",_xlfn._xlws.FILTER(O:O,($BU:$BU=$BU1244)*($I:$I=$I1244)*($T:$T=$T1244)*($S:$S=_xlfn.MINIFS($S:$S,$T:$T,"="&amp;$T1244)),"")))))&amp;"",IF(O1244="","",""))&amp;""</f>
        <v/>
      </c>
      <c r="AX1244" t="str" cm="1">
        <f t="array" ref="AX1244">IFERROR(IF(P1244&lt;&gt;"",P1244,IF(OR($S1244="",$T1244=""),"",IF($T1244&lt;&gt;"",_xlfn._xlws.FILTER(P:P,($BU:$BU=$BU1244)*($I:$I=$I1244)*($T:$T=$T1244)*($S:$S=_xlfn.MINIFS($S:$S,$T:$T,"="&amp;$T1244)),""))))&amp;"",IF(P1244="","",""))&amp;""</f>
        <v/>
      </c>
      <c r="AY1244" t="str" cm="1">
        <f t="array" ref="AY1244">IFERROR(IF(Q1244&lt;&gt;"",Q1244,IF(OR($S1244="",$T1244=""),"",IF($T1244&lt;&gt;"",_xlfn._xlws.FILTER(Q:Q,($BU:$BU=$BU1244)*($I:$I=$I1244)*($T:$T=$T1244)*($S:$S=_xlfn.MINIFS($S:$S,$T:$T,"="&amp;$T1244)),""))))&amp;"",IF(Q1244="","",""))&amp;""</f>
        <v/>
      </c>
      <c r="AZ1244" t="str" cm="1">
        <f t="array" ref="AZ1244">IFERROR(IF(R1244&lt;&gt;"",R1244,IF(OR($S1244="",$T1244=""),"",IF($T1244&lt;&gt;"",_xlfn._xlws.FILTER(R:R,($BU:$BU=$BU1244)*($I:$I=$I1244)*($T:$T=$T1244)*($S:$S=_xlfn.MINIFS($S:$S,$T:$T,"="&amp;$T1244)),""))))&amp;"",IF(R1244="","",""))&amp;""</f>
        <v/>
      </c>
      <c r="BA1244" s="6">
        <f t="shared" si="1799"/>
        <v>109</v>
      </c>
      <c r="BB1244">
        <f t="shared" ref="BB1244:BD1244" si="1832">BB1243</f>
        <v>18987</v>
      </c>
      <c r="BC1244" t="str">
        <f t="shared" si="1832"/>
        <v>Velodrome</v>
      </c>
      <c r="BD1244" t="str">
        <f t="shared" si="1832"/>
        <v>Outlaws</v>
      </c>
      <c r="BE1244" t="s">
        <v>6</v>
      </c>
      <c r="BF1244" t="s">
        <v>191</v>
      </c>
      <c r="BI1244" cm="1">
        <f t="array" aca="1" ref="BI1244" ca="1">IFERROR(_xlfn._xlws.FILTER(shifts!A:A,(shifts!B:B=events!AD1244)*(shifts!AG:AG&gt;=events!BK1244)*(shifts!AH:AH&lt;=events!BL1244)),BI1243)</f>
        <v>45</v>
      </c>
      <c r="BJ1244" s="15">
        <f t="shared" si="1801"/>
        <v>0</v>
      </c>
      <c r="BK1244">
        <f t="shared" si="1802"/>
        <v>950</v>
      </c>
      <c r="BL1244">
        <f t="shared" si="1803"/>
        <v>950</v>
      </c>
      <c r="BM1244" s="15">
        <f>SUMIFS(BJ$2:BJ1244,K$2:K1244,"=Intermission")+SUMIFS(BJ$2:BJ1244,K$2:K1244,"=Timeout")</f>
        <v>67</v>
      </c>
      <c r="BN1244">
        <f t="shared" si="1804"/>
        <v>1147</v>
      </c>
      <c r="BO1244" s="19">
        <f t="shared" si="1805"/>
        <v>1277</v>
      </c>
      <c r="BP1244">
        <f t="shared" si="1806"/>
        <v>1272</v>
      </c>
      <c r="BQ1244" s="17">
        <f t="shared" si="1807"/>
        <v>1277</v>
      </c>
      <c r="BR1244" t="str">
        <f t="shared" si="1808"/>
        <v>event_team_player_1</v>
      </c>
      <c r="BS1244">
        <f>COUNTIFS(S$3:S1244,"="&amp;S1244,AI$3:AI1244,"="&amp;AI1244)</f>
        <v>1</v>
      </c>
      <c r="BT1244" t="str">
        <f>IFERROR(VLOOKUP(BB1244&amp;BU1244&amp;X1244,game_rosters!U:W,3,FALSE),"")</f>
        <v>P100001</v>
      </c>
      <c r="BU1244" t="str">
        <f t="shared" si="1809"/>
        <v>Velodrome</v>
      </c>
    </row>
    <row r="1245" spans="1:73" x14ac:dyDescent="0.2">
      <c r="A1245" t="str">
        <f t="shared" si="1784"/>
        <v/>
      </c>
      <c r="I1245" s="44">
        <v>44</v>
      </c>
      <c r="O1245" t="s">
        <v>572</v>
      </c>
      <c r="Q1245" t="s">
        <v>595</v>
      </c>
      <c r="S1245">
        <v>658</v>
      </c>
      <c r="T1245" t="s">
        <v>756</v>
      </c>
      <c r="X1245">
        <v>44</v>
      </c>
      <c r="AA1245">
        <f t="shared" ref="AA1245:AA1308" si="1833">S1245+1000</f>
        <v>1658</v>
      </c>
      <c r="AB1245" t="str">
        <f t="shared" ref="AB1245:AB1308" si="1834">IF(T1245&lt;&gt;"",9000+T1245,"")</f>
        <v/>
      </c>
      <c r="AC1245">
        <f t="shared" si="1780"/>
        <v>1658</v>
      </c>
      <c r="AD1245" s="6">
        <v>2</v>
      </c>
      <c r="AE1245" t="s">
        <v>744</v>
      </c>
      <c r="AF1245" t="s">
        <v>898</v>
      </c>
      <c r="AG1245" t="s">
        <v>756</v>
      </c>
      <c r="AH1245" t="s">
        <v>756</v>
      </c>
      <c r="AI1245" t="str">
        <f t="shared" si="1785"/>
        <v>o</v>
      </c>
      <c r="AJ1245" t="str">
        <f t="shared" si="1786"/>
        <v/>
      </c>
      <c r="AK1245" t="str">
        <f t="shared" si="1787"/>
        <v/>
      </c>
      <c r="AL1245" t="str">
        <f t="shared" si="1788"/>
        <v/>
      </c>
      <c r="AM1245" t="str">
        <f t="shared" si="1789"/>
        <v/>
      </c>
      <c r="AN1245" t="str">
        <f t="shared" si="1790"/>
        <v>Home</v>
      </c>
      <c r="AO1245" t="str">
        <f t="shared" si="1791"/>
        <v>h</v>
      </c>
      <c r="AP1245" t="str">
        <f t="shared" si="1792"/>
        <v/>
      </c>
      <c r="AQ1245" t="str">
        <f t="shared" si="1793"/>
        <v/>
      </c>
      <c r="AR1245" t="str">
        <f t="shared" si="1794"/>
        <v>Home</v>
      </c>
      <c r="AS1245" t="str">
        <f t="shared" si="1795"/>
        <v>h</v>
      </c>
      <c r="AT1245" t="str">
        <f t="shared" si="1796"/>
        <v>Defensive</v>
      </c>
      <c r="AU1245" t="str">
        <f t="shared" si="1797"/>
        <v/>
      </c>
      <c r="AV1245" t="str">
        <f t="shared" si="1798"/>
        <v/>
      </c>
      <c r="AW1245" t="str" cm="1">
        <f t="array" ref="AW1245">IFERROR(IF(O1245&lt;&gt;"",O1245,IF(OR($S1245="",$T1245=""),"",IF(O1245&lt;&gt;"",O1245,IF($T1245&lt;&gt;"",_xlfn._xlws.FILTER(O:O,($BU:$BU=$BU1245)*($I:$I=$I1245)*($T:$T=$T1245)*($S:$S=_xlfn.MINIFS($S:$S,$T:$T,"="&amp;$T1245)),"")))))&amp;"",IF(O1245="","",""))&amp;""</f>
        <v>Defensive_PlayShot-BlockedShot</v>
      </c>
      <c r="AX1245" t="str" cm="1">
        <f t="array" ref="AX1245">IFERROR(IF(P1245&lt;&gt;"",P1245,IF(OR($S1245="",$T1245=""),"",IF($T1245&lt;&gt;"",_xlfn._xlws.FILTER(P:P,($BU:$BU=$BU1245)*($I:$I=$I1245)*($T:$T=$T1245)*($S:$S=_xlfn.MINIFS($S:$S,$T:$T,"="&amp;$T1245)),""))))&amp;"",IF(P1245="","",""))&amp;""</f>
        <v/>
      </c>
      <c r="AY1245" t="str" cm="1">
        <f t="array" ref="AY1245">IFERROR(IF(Q1245&lt;&gt;"",Q1245,IF(OR($S1245="",$T1245=""),"",IF($T1245&lt;&gt;"",_xlfn._xlws.FILTER(Q:Q,($BU:$BU=$BU1245)*($I:$I=$I1245)*($T:$T=$T1245)*($S:$S=_xlfn.MINIFS($S:$S,$T:$T,"="&amp;$T1245)),""))))&amp;"",IF(Q1245="","",""))&amp;""</f>
        <v>s</v>
      </c>
      <c r="AZ1245" t="str" cm="1">
        <f t="array" ref="AZ1245">IFERROR(IF(R1245&lt;&gt;"",R1245,IF(OR($S1245="",$T1245=""),"",IF($T1245&lt;&gt;"",_xlfn._xlws.FILTER(R:R,($BU:$BU=$BU1245)*($I:$I=$I1245)*($T:$T=$T1245)*($S:$S=_xlfn.MINIFS($S:$S,$T:$T,"="&amp;$T1245)),""))))&amp;"",IF(R1245="","",""))&amp;""</f>
        <v/>
      </c>
      <c r="BA1245" s="6">
        <f t="shared" si="1799"/>
        <v>109</v>
      </c>
      <c r="BB1245">
        <f t="shared" ref="BB1245:BD1245" si="1835">BB1244</f>
        <v>18987</v>
      </c>
      <c r="BC1245" t="str">
        <f t="shared" si="1835"/>
        <v>Velodrome</v>
      </c>
      <c r="BD1245" t="str">
        <f t="shared" si="1835"/>
        <v>Outlaws</v>
      </c>
      <c r="BE1245" t="s">
        <v>6</v>
      </c>
      <c r="BF1245" t="s">
        <v>191</v>
      </c>
      <c r="BI1245" cm="1">
        <f t="array" aca="1" ref="BI1245" ca="1">IFERROR(_xlfn._xlws.FILTER(shifts!A:A,(shifts!B:B=events!AD1245)*(shifts!AG:AG&gt;=events!BK1245)*(shifts!AH:AH&lt;=events!BL1245)),BI1244)</f>
        <v>45</v>
      </c>
      <c r="BJ1245" s="15">
        <f t="shared" si="1801"/>
        <v>0</v>
      </c>
      <c r="BK1245">
        <f t="shared" si="1802"/>
        <v>950</v>
      </c>
      <c r="BL1245">
        <f t="shared" si="1803"/>
        <v>950</v>
      </c>
      <c r="BM1245" s="15">
        <f>SUMIFS(BJ$2:BJ1245,K$2:K1245,"=Intermission")+SUMIFS(BJ$2:BJ1245,K$2:K1245,"=Timeout")</f>
        <v>67</v>
      </c>
      <c r="BN1245">
        <f t="shared" si="1804"/>
        <v>1147</v>
      </c>
      <c r="BO1245" s="19">
        <f t="shared" si="1805"/>
        <v>1277</v>
      </c>
      <c r="BP1245">
        <f t="shared" si="1806"/>
        <v>1272</v>
      </c>
      <c r="BQ1245" s="17">
        <f t="shared" si="1807"/>
        <v>1277</v>
      </c>
      <c r="BR1245" t="str">
        <f t="shared" si="1808"/>
        <v>opp_team_player_1</v>
      </c>
      <c r="BS1245">
        <f>COUNTIFS(S$3:S1245,"="&amp;S1245,AI$3:AI1245,"="&amp;AI1245)</f>
        <v>1</v>
      </c>
      <c r="BT1245" t="str">
        <f>IFERROR(VLOOKUP(BB1245&amp;BU1245&amp;X1245,game_rosters!U:W,3,FALSE),"")</f>
        <v>P100033</v>
      </c>
      <c r="BU1245" t="str">
        <f t="shared" si="1809"/>
        <v>Outlaws</v>
      </c>
    </row>
    <row r="1246" spans="1:73" x14ac:dyDescent="0.2">
      <c r="A1246">
        <f t="shared" si="1784"/>
        <v>1</v>
      </c>
      <c r="I1246" s="44">
        <v>44</v>
      </c>
      <c r="K1246" t="s">
        <v>238</v>
      </c>
      <c r="L1246" t="s">
        <v>184</v>
      </c>
      <c r="M1246" t="s">
        <v>378</v>
      </c>
      <c r="S1246">
        <v>659</v>
      </c>
      <c r="T1246" t="s">
        <v>756</v>
      </c>
      <c r="W1246" t="s">
        <v>731</v>
      </c>
      <c r="Z1246">
        <v>1</v>
      </c>
      <c r="AA1246">
        <f t="shared" si="1833"/>
        <v>1659</v>
      </c>
      <c r="AB1246" t="str">
        <f t="shared" si="1834"/>
        <v/>
      </c>
      <c r="AC1246">
        <f t="shared" si="1780"/>
        <v>1659</v>
      </c>
      <c r="AD1246" s="6">
        <v>2</v>
      </c>
      <c r="AE1246" t="s">
        <v>744</v>
      </c>
      <c r="AF1246" t="s">
        <v>751</v>
      </c>
      <c r="AG1246" t="s">
        <v>756</v>
      </c>
      <c r="AH1246" t="s">
        <v>756</v>
      </c>
      <c r="AI1246" t="str">
        <f t="shared" si="1785"/>
        <v>e</v>
      </c>
      <c r="AJ1246" t="str">
        <f t="shared" si="1786"/>
        <v/>
      </c>
      <c r="AK1246" t="str">
        <f t="shared" si="1787"/>
        <v/>
      </c>
      <c r="AL1246" t="str">
        <f t="shared" si="1788"/>
        <v/>
      </c>
      <c r="AM1246" t="str">
        <f t="shared" si="1789"/>
        <v/>
      </c>
      <c r="AN1246" t="str">
        <f t="shared" si="1790"/>
        <v>Away</v>
      </c>
      <c r="AO1246" t="str">
        <f t="shared" si="1791"/>
        <v>a</v>
      </c>
      <c r="AP1246" t="str">
        <f t="shared" si="1792"/>
        <v/>
      </c>
      <c r="AQ1246" t="str">
        <f t="shared" si="1793"/>
        <v/>
      </c>
      <c r="AR1246" t="str">
        <f t="shared" si="1794"/>
        <v>Away</v>
      </c>
      <c r="AS1246" t="str">
        <f t="shared" si="1795"/>
        <v>a</v>
      </c>
      <c r="AT1246" t="str">
        <f t="shared" si="1796"/>
        <v>Offensive</v>
      </c>
      <c r="AU1246" t="str">
        <f t="shared" si="1797"/>
        <v/>
      </c>
      <c r="AV1246" t="str">
        <f t="shared" si="1798"/>
        <v/>
      </c>
      <c r="AW1246" t="str" cm="1">
        <f t="array" ref="AW1246">IFERROR(IF(O1246&lt;&gt;"",O1246,IF(OR($S1246="",$T1246=""),"",IF(O1246&lt;&gt;"",O1246,IF($T1246&lt;&gt;"",_xlfn._xlws.FILTER(O:O,($BU:$BU=$BU1246)*($I:$I=$I1246)*($T:$T=$T1246)*($S:$S=_xlfn.MINIFS($S:$S,$T:$T,"="&amp;$T1246)),"")))))&amp;"",IF(O1246="","",""))&amp;""</f>
        <v/>
      </c>
      <c r="AX1246" t="str" cm="1">
        <f t="array" ref="AX1246">IFERROR(IF(P1246&lt;&gt;"",P1246,IF(OR($S1246="",$T1246=""),"",IF($T1246&lt;&gt;"",_xlfn._xlws.FILTER(P:P,($BU:$BU=$BU1246)*($I:$I=$I1246)*($T:$T=$T1246)*($S:$S=_xlfn.MINIFS($S:$S,$T:$T,"="&amp;$T1246)),""))))&amp;"",IF(P1246="","",""))&amp;""</f>
        <v/>
      </c>
      <c r="AY1246" t="str" cm="1">
        <f t="array" ref="AY1246">IFERROR(IF(Q1246&lt;&gt;"",Q1246,IF(OR($S1246="",$T1246=""),"",IF($T1246&lt;&gt;"",_xlfn._xlws.FILTER(Q:Q,($BU:$BU=$BU1246)*($I:$I=$I1246)*($T:$T=$T1246)*($S:$S=_xlfn.MINIFS($S:$S,$T:$T,"="&amp;$T1246)),""))))&amp;"",IF(Q1246="","",""))&amp;""</f>
        <v/>
      </c>
      <c r="AZ1246" t="str" cm="1">
        <f t="array" ref="AZ1246">IFERROR(IF(R1246&lt;&gt;"",R1246,IF(OR($S1246="",$T1246=""),"",IF($T1246&lt;&gt;"",_xlfn._xlws.FILTER(R:R,($BU:$BU=$BU1246)*($I:$I=$I1246)*($T:$T=$T1246)*($S:$S=_xlfn.MINIFS($S:$S,$T:$T,"="&amp;$T1246)),""))))&amp;"",IF(R1246="","",""))&amp;""</f>
        <v/>
      </c>
      <c r="BA1246" s="6">
        <f t="shared" si="1799"/>
        <v>110</v>
      </c>
      <c r="BB1246">
        <f t="shared" ref="BB1246:BD1246" si="1836">BB1245</f>
        <v>18987</v>
      </c>
      <c r="BC1246" t="str">
        <f t="shared" si="1836"/>
        <v>Velodrome</v>
      </c>
      <c r="BD1246" t="str">
        <f t="shared" si="1836"/>
        <v>Outlaws</v>
      </c>
      <c r="BE1246" t="s">
        <v>238</v>
      </c>
      <c r="BF1246" t="s">
        <v>184</v>
      </c>
      <c r="BI1246" cm="1">
        <f t="array" aca="1" ref="BI1246" ca="1">IFERROR(_xlfn._xlws.FILTER(shifts!A:A,(shifts!B:B=events!AD1246)*(shifts!AG:AG&gt;=events!BK1246)*(shifts!AH:AH&lt;=events!BL1246)),BI1245)</f>
        <v>45</v>
      </c>
      <c r="BJ1246" s="15">
        <f t="shared" si="1801"/>
        <v>0</v>
      </c>
      <c r="BK1246">
        <f t="shared" si="1802"/>
        <v>949</v>
      </c>
      <c r="BL1246">
        <f t="shared" si="1803"/>
        <v>949</v>
      </c>
      <c r="BM1246" s="15">
        <f>SUMIFS(BJ$2:BJ1246,K$2:K1246,"=Intermission")+SUMIFS(BJ$2:BJ1246,K$2:K1246,"=Timeout")</f>
        <v>67</v>
      </c>
      <c r="BN1246">
        <f t="shared" si="1804"/>
        <v>1147</v>
      </c>
      <c r="BO1246" s="19">
        <f t="shared" si="1805"/>
        <v>1278</v>
      </c>
      <c r="BP1246">
        <f t="shared" si="1806"/>
        <v>1273</v>
      </c>
      <c r="BQ1246" s="17">
        <f t="shared" si="1807"/>
        <v>1278</v>
      </c>
      <c r="BR1246" t="str">
        <f t="shared" si="1808"/>
        <v>event_team_player_1</v>
      </c>
      <c r="BS1246">
        <f>COUNTIFS(S$3:S1246,"="&amp;S1246,AI$3:AI1246,"="&amp;AI1246)</f>
        <v>1</v>
      </c>
      <c r="BT1246" t="str">
        <f>IFERROR(VLOOKUP(BB1246&amp;BU1246&amp;X1246,game_rosters!U:W,3,FALSE),"")</f>
        <v/>
      </c>
      <c r="BU1246" t="str">
        <f t="shared" si="1809"/>
        <v>Outlaws</v>
      </c>
    </row>
    <row r="1247" spans="1:73" x14ac:dyDescent="0.2">
      <c r="A1247">
        <f t="shared" si="1784"/>
        <v>1</v>
      </c>
      <c r="I1247" s="44">
        <v>84</v>
      </c>
      <c r="K1247" t="s">
        <v>13</v>
      </c>
      <c r="L1247" t="s">
        <v>586</v>
      </c>
      <c r="N1247" t="s">
        <v>595</v>
      </c>
      <c r="O1247" t="s">
        <v>695</v>
      </c>
      <c r="Q1247" t="s">
        <v>595</v>
      </c>
      <c r="S1247">
        <v>660</v>
      </c>
      <c r="T1247" t="s">
        <v>756</v>
      </c>
      <c r="W1247" t="s">
        <v>735</v>
      </c>
      <c r="X1247">
        <v>84</v>
      </c>
      <c r="Z1247">
        <v>1</v>
      </c>
      <c r="AA1247">
        <f t="shared" si="1833"/>
        <v>1660</v>
      </c>
      <c r="AB1247" t="str">
        <f t="shared" si="1834"/>
        <v/>
      </c>
      <c r="AC1247">
        <f t="shared" si="1780"/>
        <v>1660</v>
      </c>
      <c r="AD1247" s="6">
        <v>2</v>
      </c>
      <c r="AE1247" t="s">
        <v>744</v>
      </c>
      <c r="AF1247" t="s">
        <v>930</v>
      </c>
      <c r="AG1247" t="s">
        <v>744</v>
      </c>
      <c r="AH1247" t="s">
        <v>900</v>
      </c>
      <c r="AI1247" t="str">
        <f t="shared" si="1785"/>
        <v>e</v>
      </c>
      <c r="AJ1247" t="str">
        <f t="shared" si="1786"/>
        <v/>
      </c>
      <c r="AK1247" t="str">
        <f t="shared" si="1787"/>
        <v/>
      </c>
      <c r="AL1247" t="str">
        <f t="shared" si="1788"/>
        <v/>
      </c>
      <c r="AM1247" t="str">
        <f t="shared" si="1789"/>
        <v/>
      </c>
      <c r="AN1247" t="str">
        <f t="shared" si="1790"/>
        <v>Home</v>
      </c>
      <c r="AO1247" t="str">
        <f t="shared" si="1791"/>
        <v>h</v>
      </c>
      <c r="AP1247" t="str">
        <f t="shared" si="1792"/>
        <v/>
      </c>
      <c r="AQ1247" t="str">
        <f t="shared" si="1793"/>
        <v/>
      </c>
      <c r="AR1247" t="str">
        <f t="shared" si="1794"/>
        <v>Home</v>
      </c>
      <c r="AS1247" t="str">
        <f t="shared" si="1795"/>
        <v>h</v>
      </c>
      <c r="AT1247" t="str">
        <f t="shared" si="1796"/>
        <v>Offensive</v>
      </c>
      <c r="AU1247" t="str">
        <f t="shared" si="1797"/>
        <v/>
      </c>
      <c r="AV1247" t="str">
        <f t="shared" si="1798"/>
        <v/>
      </c>
      <c r="AW1247" t="str" cm="1">
        <f t="array" ref="AW1247">IFERROR(IF(O1247&lt;&gt;"",O1247,IF(OR($S1247="",$T1247=""),"",IF(O1247&lt;&gt;"",O1247,IF($T1247&lt;&gt;"",_xlfn._xlws.FILTER(O:O,($BU:$BU=$BU1247)*($I:$I=$I1247)*($T:$T=$T1247)*($S:$S=_xlfn.MINIFS($S:$S,$T:$T,"="&amp;$T1247)),"")))))&amp;"",IF(O1247="","",""))&amp;""</f>
        <v>OffensivePlay_Zone-PuckRetreivalShot</v>
      </c>
      <c r="AX1247" t="str" cm="1">
        <f t="array" ref="AX1247">IFERROR(IF(P1247&lt;&gt;"",P1247,IF(OR($S1247="",$T1247=""),"",IF($T1247&lt;&gt;"",_xlfn._xlws.FILTER(P:P,($BU:$BU=$BU1247)*($I:$I=$I1247)*($T:$T=$T1247)*($S:$S=_xlfn.MINIFS($S:$S,$T:$T,"="&amp;$T1247)),""))))&amp;"",IF(P1247="","",""))&amp;""</f>
        <v/>
      </c>
      <c r="AY1247" t="str" cm="1">
        <f t="array" ref="AY1247">IFERROR(IF(Q1247&lt;&gt;"",Q1247,IF(OR($S1247="",$T1247=""),"",IF($T1247&lt;&gt;"",_xlfn._xlws.FILTER(Q:Q,($BU:$BU=$BU1247)*($I:$I=$I1247)*($T:$T=$T1247)*($S:$S=_xlfn.MINIFS($S:$S,$T:$T,"="&amp;$T1247)),""))))&amp;"",IF(Q1247="","",""))&amp;""</f>
        <v>s</v>
      </c>
      <c r="AZ1247" t="str" cm="1">
        <f t="array" ref="AZ1247">IFERROR(IF(R1247&lt;&gt;"",R1247,IF(OR($S1247="",$T1247=""),"",IF($T1247&lt;&gt;"",_xlfn._xlws.FILTER(R:R,($BU:$BU=$BU1247)*($I:$I=$I1247)*($T:$T=$T1247)*($S:$S=_xlfn.MINIFS($S:$S,$T:$T,"="&amp;$T1247)),""))))&amp;"",IF(R1247="","",""))&amp;""</f>
        <v/>
      </c>
      <c r="BA1247" s="6">
        <f t="shared" si="1799"/>
        <v>110</v>
      </c>
      <c r="BB1247">
        <f t="shared" ref="BB1247:BD1247" si="1837">BB1246</f>
        <v>18987</v>
      </c>
      <c r="BC1247" t="str">
        <f t="shared" si="1837"/>
        <v>Velodrome</v>
      </c>
      <c r="BD1247" t="str">
        <f t="shared" si="1837"/>
        <v>Outlaws</v>
      </c>
      <c r="BE1247" t="s">
        <v>13</v>
      </c>
      <c r="BF1247" t="s">
        <v>586</v>
      </c>
      <c r="BI1247" cm="1">
        <f t="array" aca="1" ref="BI1247" ca="1">IFERROR(_xlfn._xlws.FILTER(shifts!A:A,(shifts!B:B=events!AD1247)*(shifts!AG:AG&gt;=events!BK1247)*(shifts!AH:AH&lt;=events!BL1247)),BI1246)</f>
        <v>45</v>
      </c>
      <c r="BJ1247" s="15">
        <f t="shared" si="1801"/>
        <v>2</v>
      </c>
      <c r="BK1247">
        <f t="shared" si="1802"/>
        <v>947</v>
      </c>
      <c r="BL1247">
        <f t="shared" si="1803"/>
        <v>945</v>
      </c>
      <c r="BM1247" s="15">
        <f>SUMIFS(BJ$2:BJ1247,K$2:K1247,"=Intermission")+SUMIFS(BJ$2:BJ1247,K$2:K1247,"=Timeout")</f>
        <v>67</v>
      </c>
      <c r="BN1247">
        <f t="shared" si="1804"/>
        <v>1147</v>
      </c>
      <c r="BO1247" s="19">
        <f t="shared" si="1805"/>
        <v>1280</v>
      </c>
      <c r="BP1247">
        <f t="shared" si="1806"/>
        <v>1275</v>
      </c>
      <c r="BQ1247" s="17">
        <f t="shared" si="1807"/>
        <v>1282</v>
      </c>
      <c r="BR1247" t="str">
        <f t="shared" si="1808"/>
        <v>event_team_player_1</v>
      </c>
      <c r="BS1247">
        <f>COUNTIFS(S$3:S1247,"="&amp;S1247,AI$3:AI1247,"="&amp;AI1247)</f>
        <v>1</v>
      </c>
      <c r="BT1247" t="str">
        <f>IFERROR(VLOOKUP(BB1247&amp;BU1247&amp;X1247,game_rosters!U:W,3,FALSE),"")</f>
        <v>P100198</v>
      </c>
      <c r="BU1247" t="str">
        <f t="shared" si="1809"/>
        <v>Velodrome</v>
      </c>
    </row>
    <row r="1248" spans="1:73" x14ac:dyDescent="0.2">
      <c r="A1248">
        <f t="shared" si="1784"/>
        <v>1</v>
      </c>
      <c r="I1248" s="44">
        <v>84</v>
      </c>
      <c r="K1248" t="s">
        <v>7</v>
      </c>
      <c r="L1248" t="s">
        <v>172</v>
      </c>
      <c r="M1248" t="s">
        <v>68</v>
      </c>
      <c r="S1248">
        <v>661</v>
      </c>
      <c r="T1248" t="s">
        <v>756</v>
      </c>
      <c r="W1248" t="s">
        <v>735</v>
      </c>
      <c r="X1248">
        <v>84</v>
      </c>
      <c r="Z1248">
        <v>1</v>
      </c>
      <c r="AA1248">
        <f t="shared" si="1833"/>
        <v>1661</v>
      </c>
      <c r="AB1248" t="str">
        <f t="shared" si="1834"/>
        <v/>
      </c>
      <c r="AC1248">
        <f t="shared" si="1780"/>
        <v>1661</v>
      </c>
      <c r="AD1248" s="6">
        <v>2</v>
      </c>
      <c r="AE1248" t="s">
        <v>744</v>
      </c>
      <c r="AF1248" t="s">
        <v>930</v>
      </c>
      <c r="AG1248" t="s">
        <v>756</v>
      </c>
      <c r="AH1248" t="s">
        <v>756</v>
      </c>
      <c r="AI1248" t="str">
        <f t="shared" si="1785"/>
        <v>e</v>
      </c>
      <c r="AJ1248" t="str">
        <f t="shared" si="1786"/>
        <v/>
      </c>
      <c r="AK1248" t="str">
        <f t="shared" si="1787"/>
        <v/>
      </c>
      <c r="AL1248" t="str">
        <f t="shared" si="1788"/>
        <v/>
      </c>
      <c r="AM1248" t="str">
        <f t="shared" si="1789"/>
        <v/>
      </c>
      <c r="AN1248" t="str">
        <f t="shared" si="1790"/>
        <v>Home</v>
      </c>
      <c r="AO1248" t="str">
        <f t="shared" si="1791"/>
        <v>h</v>
      </c>
      <c r="AP1248" t="str">
        <f t="shared" si="1792"/>
        <v/>
      </c>
      <c r="AQ1248" t="str">
        <f t="shared" si="1793"/>
        <v/>
      </c>
      <c r="AR1248" t="str">
        <f t="shared" si="1794"/>
        <v>Home</v>
      </c>
      <c r="AS1248" t="str">
        <f t="shared" si="1795"/>
        <v>h</v>
      </c>
      <c r="AT1248" t="str">
        <f t="shared" si="1796"/>
        <v>Offensive</v>
      </c>
      <c r="AU1248" t="str">
        <f t="shared" si="1797"/>
        <v/>
      </c>
      <c r="AV1248" t="str">
        <f t="shared" si="1798"/>
        <v/>
      </c>
      <c r="AW1248" t="str" cm="1">
        <f t="array" ref="AW1248">IFERROR(IF(O1248&lt;&gt;"",O1248,IF(OR($S1248="",$T1248=""),"",IF(O1248&lt;&gt;"",O1248,IF($T1248&lt;&gt;"",_xlfn._xlws.FILTER(O:O,($BU:$BU=$BU1248)*($I:$I=$I1248)*($T:$T=$T1248)*($S:$S=_xlfn.MINIFS($S:$S,$T:$T,"="&amp;$T1248)),"")))))&amp;"",IF(O1248="","",""))&amp;""</f>
        <v/>
      </c>
      <c r="AX1248" t="str" cm="1">
        <f t="array" ref="AX1248">IFERROR(IF(P1248&lt;&gt;"",P1248,IF(OR($S1248="",$T1248=""),"",IF($T1248&lt;&gt;"",_xlfn._xlws.FILTER(P:P,($BU:$BU=$BU1248)*($I:$I=$I1248)*($T:$T=$T1248)*($S:$S=_xlfn.MINIFS($S:$S,$T:$T,"="&amp;$T1248)),""))))&amp;"",IF(P1248="","",""))&amp;""</f>
        <v/>
      </c>
      <c r="AY1248" t="str" cm="1">
        <f t="array" ref="AY1248">IFERROR(IF(Q1248&lt;&gt;"",Q1248,IF(OR($S1248="",$T1248=""),"",IF($T1248&lt;&gt;"",_xlfn._xlws.FILTER(Q:Q,($BU:$BU=$BU1248)*($I:$I=$I1248)*($T:$T=$T1248)*($S:$S=_xlfn.MINIFS($S:$S,$T:$T,"="&amp;$T1248)),""))))&amp;"",IF(Q1248="","",""))&amp;""</f>
        <v/>
      </c>
      <c r="AZ1248" t="str" cm="1">
        <f t="array" ref="AZ1248">IFERROR(IF(R1248&lt;&gt;"",R1248,IF(OR($S1248="",$T1248=""),"",IF($T1248&lt;&gt;"",_xlfn._xlws.FILTER(R:R,($BU:$BU=$BU1248)*($I:$I=$I1248)*($T:$T=$T1248)*($S:$S=_xlfn.MINIFS($S:$S,$T:$T,"="&amp;$T1248)),""))))&amp;"",IF(R1248="","",""))&amp;""</f>
        <v/>
      </c>
      <c r="BA1248" s="6">
        <f t="shared" si="1799"/>
        <v>110</v>
      </c>
      <c r="BB1248">
        <f t="shared" ref="BB1248:BD1248" si="1838">BB1247</f>
        <v>18987</v>
      </c>
      <c r="BC1248" t="str">
        <f t="shared" si="1838"/>
        <v>Velodrome</v>
      </c>
      <c r="BD1248" t="str">
        <f t="shared" si="1838"/>
        <v>Outlaws</v>
      </c>
      <c r="BE1248" t="s">
        <v>7</v>
      </c>
      <c r="BF1248" t="s">
        <v>172</v>
      </c>
      <c r="BI1248" cm="1">
        <f t="array" aca="1" ref="BI1248" ca="1">IFERROR(_xlfn._xlws.FILTER(shifts!A:A,(shifts!B:B=events!AD1248)*(shifts!AG:AG&gt;=events!BK1248)*(shifts!AH:AH&lt;=events!BL1248)),BI1247)</f>
        <v>45</v>
      </c>
      <c r="BJ1248" s="15">
        <f t="shared" si="1801"/>
        <v>0</v>
      </c>
      <c r="BK1248">
        <f t="shared" si="1802"/>
        <v>947</v>
      </c>
      <c r="BL1248">
        <f t="shared" si="1803"/>
        <v>947</v>
      </c>
      <c r="BM1248" s="15">
        <f>SUMIFS(BJ$2:BJ1248,K$2:K1248,"=Intermission")+SUMIFS(BJ$2:BJ1248,K$2:K1248,"=Timeout")</f>
        <v>67</v>
      </c>
      <c r="BN1248">
        <f t="shared" si="1804"/>
        <v>1147</v>
      </c>
      <c r="BO1248" s="19">
        <f t="shared" si="1805"/>
        <v>1280</v>
      </c>
      <c r="BP1248">
        <f t="shared" si="1806"/>
        <v>1275</v>
      </c>
      <c r="BQ1248" s="17">
        <f t="shared" si="1807"/>
        <v>1280</v>
      </c>
      <c r="BR1248" t="str">
        <f t="shared" si="1808"/>
        <v>event_team_player_1</v>
      </c>
      <c r="BS1248">
        <f>COUNTIFS(S$3:S1248,"="&amp;S1248,AI$3:AI1248,"="&amp;AI1248)</f>
        <v>1</v>
      </c>
      <c r="BT1248" t="str">
        <f>IFERROR(VLOOKUP(BB1248&amp;BU1248&amp;X1248,game_rosters!U:W,3,FALSE),"")</f>
        <v>P100198</v>
      </c>
      <c r="BU1248" t="s">
        <v>521</v>
      </c>
    </row>
    <row r="1249" spans="1:73" x14ac:dyDescent="0.2">
      <c r="A1249" t="str">
        <f t="shared" si="1784"/>
        <v/>
      </c>
      <c r="I1249" s="44">
        <v>91</v>
      </c>
      <c r="S1249">
        <v>661</v>
      </c>
      <c r="T1249" t="s">
        <v>756</v>
      </c>
      <c r="X1249">
        <v>91</v>
      </c>
      <c r="Z1249">
        <v>1</v>
      </c>
      <c r="AA1249">
        <f t="shared" si="1833"/>
        <v>1661</v>
      </c>
      <c r="AB1249" t="str">
        <f t="shared" si="1834"/>
        <v/>
      </c>
      <c r="AC1249">
        <f t="shared" si="1780"/>
        <v>1661</v>
      </c>
      <c r="AD1249" s="6">
        <v>2</v>
      </c>
      <c r="AE1249" t="s">
        <v>744</v>
      </c>
      <c r="AF1249" t="s">
        <v>930</v>
      </c>
      <c r="AG1249" t="s">
        <v>756</v>
      </c>
      <c r="AH1249" t="s">
        <v>756</v>
      </c>
      <c r="AI1249" t="str">
        <f t="shared" si="1785"/>
        <v>e</v>
      </c>
      <c r="AJ1249" t="str">
        <f t="shared" si="1786"/>
        <v/>
      </c>
      <c r="AK1249" t="str">
        <f t="shared" si="1787"/>
        <v/>
      </c>
      <c r="AL1249" t="str">
        <f t="shared" si="1788"/>
        <v/>
      </c>
      <c r="AM1249" t="str">
        <f t="shared" si="1789"/>
        <v/>
      </c>
      <c r="AN1249" t="str">
        <f t="shared" si="1790"/>
        <v>Home</v>
      </c>
      <c r="AO1249" t="str">
        <f t="shared" si="1791"/>
        <v>h</v>
      </c>
      <c r="AP1249" t="str">
        <f t="shared" si="1792"/>
        <v/>
      </c>
      <c r="AQ1249" t="str">
        <f t="shared" si="1793"/>
        <v/>
      </c>
      <c r="AR1249" t="str">
        <f t="shared" si="1794"/>
        <v>Home</v>
      </c>
      <c r="AS1249" t="str">
        <f t="shared" si="1795"/>
        <v>h</v>
      </c>
      <c r="AT1249" t="str">
        <f t="shared" si="1796"/>
        <v>Offensive</v>
      </c>
      <c r="AU1249" t="str">
        <f t="shared" si="1797"/>
        <v/>
      </c>
      <c r="AV1249" t="str">
        <f t="shared" si="1798"/>
        <v/>
      </c>
      <c r="AW1249" t="str" cm="1">
        <f t="array" ref="AW1249">IFERROR(IF(O1249&lt;&gt;"",O1249,IF(OR($S1249="",$T1249=""),"",IF(O1249&lt;&gt;"",O1249,IF($T1249&lt;&gt;"",_xlfn._xlws.FILTER(O:O,($BU:$BU=$BU1249)*($I:$I=$I1249)*($T:$T=$T1249)*($S:$S=_xlfn.MINIFS($S:$S,$T:$T,"="&amp;$T1249)),"")))))&amp;"",IF(O1249="","",""))&amp;""</f>
        <v/>
      </c>
      <c r="AX1249" t="str" cm="1">
        <f t="array" ref="AX1249">IFERROR(IF(P1249&lt;&gt;"",P1249,IF(OR($S1249="",$T1249=""),"",IF($T1249&lt;&gt;"",_xlfn._xlws.FILTER(P:P,($BU:$BU=$BU1249)*($I:$I=$I1249)*($T:$T=$T1249)*($S:$S=_xlfn.MINIFS($S:$S,$T:$T,"="&amp;$T1249)),""))))&amp;"",IF(P1249="","",""))&amp;""</f>
        <v/>
      </c>
      <c r="AY1249" t="str" cm="1">
        <f t="array" ref="AY1249">IFERROR(IF(Q1249&lt;&gt;"",Q1249,IF(OR($S1249="",$T1249=""),"",IF($T1249&lt;&gt;"",_xlfn._xlws.FILTER(Q:Q,($BU:$BU=$BU1249)*($I:$I=$I1249)*($T:$T=$T1249)*($S:$S=_xlfn.MINIFS($S:$S,$T:$T,"="&amp;$T1249)),""))))&amp;"",IF(Q1249="","",""))&amp;""</f>
        <v/>
      </c>
      <c r="AZ1249" t="str" cm="1">
        <f t="array" ref="AZ1249">IFERROR(IF(R1249&lt;&gt;"",R1249,IF(OR($S1249="",$T1249=""),"",IF($T1249&lt;&gt;"",_xlfn._xlws.FILTER(R:R,($BU:$BU=$BU1249)*($I:$I=$I1249)*($T:$T=$T1249)*($S:$S=_xlfn.MINIFS($S:$S,$T:$T,"="&amp;$T1249)),""))))&amp;"",IF(R1249="","",""))&amp;""</f>
        <v/>
      </c>
      <c r="BA1249" s="6">
        <f t="shared" si="1799"/>
        <v>110</v>
      </c>
      <c r="BB1249">
        <f t="shared" ref="BB1249:BD1249" si="1839">BB1248</f>
        <v>18987</v>
      </c>
      <c r="BC1249" t="str">
        <f t="shared" si="1839"/>
        <v>Velodrome</v>
      </c>
      <c r="BD1249" t="str">
        <f t="shared" si="1839"/>
        <v>Outlaws</v>
      </c>
      <c r="BE1249" t="s">
        <v>7</v>
      </c>
      <c r="BF1249" t="s">
        <v>172</v>
      </c>
      <c r="BI1249" cm="1">
        <f t="array" aca="1" ref="BI1249" ca="1">IFERROR(_xlfn._xlws.FILTER(shifts!A:A,(shifts!B:B=events!AD1249)*(shifts!AG:AG&gt;=events!BK1249)*(shifts!AH:AH&lt;=events!BL1249)),BI1248)</f>
        <v>45</v>
      </c>
      <c r="BJ1249" s="15">
        <f t="shared" si="1801"/>
        <v>0</v>
      </c>
      <c r="BK1249">
        <f t="shared" si="1802"/>
        <v>947</v>
      </c>
      <c r="BL1249">
        <f t="shared" si="1803"/>
        <v>947</v>
      </c>
      <c r="BM1249" s="15">
        <f>SUMIFS(BJ$2:BJ1249,K$2:K1249,"=Intermission")+SUMIFS(BJ$2:BJ1249,K$2:K1249,"=Timeout")</f>
        <v>67</v>
      </c>
      <c r="BN1249">
        <f t="shared" si="1804"/>
        <v>1147</v>
      </c>
      <c r="BO1249" s="19">
        <f t="shared" si="1805"/>
        <v>1280</v>
      </c>
      <c r="BP1249">
        <f t="shared" si="1806"/>
        <v>1275</v>
      </c>
      <c r="BQ1249" s="17">
        <f t="shared" si="1807"/>
        <v>1280</v>
      </c>
      <c r="BR1249" t="str">
        <f t="shared" si="1808"/>
        <v>event_team_player_2</v>
      </c>
      <c r="BS1249">
        <f>COUNTIFS(S$3:S1249,"="&amp;S1249,AI$3:AI1249,"="&amp;AI1249)</f>
        <v>2</v>
      </c>
      <c r="BT1249" t="str">
        <f>IFERROR(VLOOKUP(BB1249&amp;BU1249&amp;X1249,game_rosters!U:W,3,FALSE),"")</f>
        <v>P100002</v>
      </c>
      <c r="BU1249" t="str">
        <f t="shared" si="1809"/>
        <v>Velodrome</v>
      </c>
    </row>
    <row r="1250" spans="1:73" x14ac:dyDescent="0.2">
      <c r="A1250">
        <f t="shared" si="1784"/>
        <v>1</v>
      </c>
      <c r="I1250" s="44">
        <v>91</v>
      </c>
      <c r="K1250" t="s">
        <v>13</v>
      </c>
      <c r="O1250" t="s">
        <v>633</v>
      </c>
      <c r="S1250">
        <v>662</v>
      </c>
      <c r="T1250" t="s">
        <v>756</v>
      </c>
      <c r="W1250" t="s">
        <v>735</v>
      </c>
      <c r="X1250">
        <v>91</v>
      </c>
      <c r="Z1250">
        <v>1</v>
      </c>
      <c r="AA1250">
        <f t="shared" si="1833"/>
        <v>1662</v>
      </c>
      <c r="AB1250" t="str">
        <f t="shared" si="1834"/>
        <v/>
      </c>
      <c r="AC1250">
        <f t="shared" si="1780"/>
        <v>1662</v>
      </c>
      <c r="AD1250" s="6">
        <v>2</v>
      </c>
      <c r="AE1250" t="s">
        <v>744</v>
      </c>
      <c r="AF1250" t="s">
        <v>932</v>
      </c>
      <c r="AG1250" t="s">
        <v>744</v>
      </c>
      <c r="AH1250" t="s">
        <v>919</v>
      </c>
      <c r="AI1250" t="str">
        <f t="shared" si="1785"/>
        <v>e</v>
      </c>
      <c r="AJ1250" t="str">
        <f t="shared" si="1786"/>
        <v/>
      </c>
      <c r="AK1250" t="str">
        <f t="shared" si="1787"/>
        <v/>
      </c>
      <c r="AL1250" t="str">
        <f t="shared" si="1788"/>
        <v/>
      </c>
      <c r="AM1250" t="str">
        <f t="shared" si="1789"/>
        <v/>
      </c>
      <c r="AN1250" t="str">
        <f t="shared" si="1790"/>
        <v>Home</v>
      </c>
      <c r="AO1250" t="str">
        <f t="shared" si="1791"/>
        <v>h</v>
      </c>
      <c r="AP1250" t="str">
        <f t="shared" si="1792"/>
        <v/>
      </c>
      <c r="AQ1250" t="str">
        <f t="shared" si="1793"/>
        <v/>
      </c>
      <c r="AR1250" t="str">
        <f t="shared" si="1794"/>
        <v>Home</v>
      </c>
      <c r="AS1250" t="str">
        <f t="shared" si="1795"/>
        <v>h</v>
      </c>
      <c r="AT1250" t="str">
        <f t="shared" si="1796"/>
        <v>Offensive</v>
      </c>
      <c r="AU1250" t="str">
        <f t="shared" si="1797"/>
        <v/>
      </c>
      <c r="AV1250" t="str">
        <f t="shared" si="1798"/>
        <v/>
      </c>
      <c r="AW1250" t="str" cm="1">
        <f t="array" ref="AW1250">IFERROR(IF(O1250&lt;&gt;"",O1250,IF(OR($S1250="",$T1250=""),"",IF(O1250&lt;&gt;"",O1250,IF($T1250&lt;&gt;"",_xlfn._xlws.FILTER(O:O,($BU:$BU=$BU1250)*($I:$I=$I1250)*($T:$T=$T1250)*($S:$S=_xlfn.MINIFS($S:$S,$T:$T,"="&amp;$T1250)),"")))))&amp;"",IF(O1250="","",""))&amp;""</f>
        <v>OffensivePlay_Possession-Delay</v>
      </c>
      <c r="AX1250" t="str" cm="1">
        <f t="array" ref="AX1250">IFERROR(IF(P1250&lt;&gt;"",P1250,IF(OR($S1250="",$T1250=""),"",IF($T1250&lt;&gt;"",_xlfn._xlws.FILTER(P:P,($BU:$BU=$BU1250)*($I:$I=$I1250)*($T:$T=$T1250)*($S:$S=_xlfn.MINIFS($S:$S,$T:$T,"="&amp;$T1250)),""))))&amp;"",IF(P1250="","",""))&amp;""</f>
        <v/>
      </c>
      <c r="AY1250" t="str" cm="1">
        <f t="array" ref="AY1250">IFERROR(IF(Q1250&lt;&gt;"",Q1250,IF(OR($S1250="",$T1250=""),"",IF($T1250&lt;&gt;"",_xlfn._xlws.FILTER(Q:Q,($BU:$BU=$BU1250)*($I:$I=$I1250)*($T:$T=$T1250)*($S:$S=_xlfn.MINIFS($S:$S,$T:$T,"="&amp;$T1250)),""))))&amp;"",IF(Q1250="","",""))&amp;""</f>
        <v/>
      </c>
      <c r="AZ1250" t="str" cm="1">
        <f t="array" ref="AZ1250">IFERROR(IF(R1250&lt;&gt;"",R1250,IF(OR($S1250="",$T1250=""),"",IF($T1250&lt;&gt;"",_xlfn._xlws.FILTER(R:R,($BU:$BU=$BU1250)*($I:$I=$I1250)*($T:$T=$T1250)*($S:$S=_xlfn.MINIFS($S:$S,$T:$T,"="&amp;$T1250)),""))))&amp;"",IF(R1250="","",""))&amp;""</f>
        <v/>
      </c>
      <c r="BA1250" s="6">
        <f t="shared" si="1799"/>
        <v>110</v>
      </c>
      <c r="BB1250">
        <f t="shared" ref="BB1250:BD1250" si="1840">BB1249</f>
        <v>18987</v>
      </c>
      <c r="BC1250" t="str">
        <f t="shared" si="1840"/>
        <v>Velodrome</v>
      </c>
      <c r="BD1250" t="str">
        <f t="shared" si="1840"/>
        <v>Outlaws</v>
      </c>
      <c r="BE1250" t="s">
        <v>13</v>
      </c>
      <c r="BF1250" t="s">
        <v>756</v>
      </c>
      <c r="BI1250" cm="1">
        <f t="array" aca="1" ref="BI1250" ca="1">IFERROR(_xlfn._xlws.FILTER(shifts!A:A,(shifts!B:B=events!AD1250)*(shifts!AG:AG&gt;=events!BK1250)*(shifts!AH:AH&lt;=events!BL1250)),BI1249)</f>
        <v>45</v>
      </c>
      <c r="BJ1250" s="15">
        <f t="shared" si="1801"/>
        <v>1</v>
      </c>
      <c r="BK1250">
        <f t="shared" si="1802"/>
        <v>944</v>
      </c>
      <c r="BL1250">
        <f t="shared" si="1803"/>
        <v>943</v>
      </c>
      <c r="BM1250" s="15">
        <f>SUMIFS(BJ$2:BJ1250,K$2:K1250,"=Intermission")+SUMIFS(BJ$2:BJ1250,K$2:K1250,"=Timeout")</f>
        <v>67</v>
      </c>
      <c r="BN1250">
        <f t="shared" si="1804"/>
        <v>1147</v>
      </c>
      <c r="BO1250" s="19">
        <f t="shared" si="1805"/>
        <v>1283</v>
      </c>
      <c r="BP1250">
        <f t="shared" si="1806"/>
        <v>1278</v>
      </c>
      <c r="BQ1250" s="17">
        <f t="shared" si="1807"/>
        <v>1284</v>
      </c>
      <c r="BR1250" t="str">
        <f t="shared" si="1808"/>
        <v>event_team_player_1</v>
      </c>
      <c r="BS1250">
        <f>COUNTIFS(S$3:S1250,"="&amp;S1250,AI$3:AI1250,"="&amp;AI1250)</f>
        <v>1</v>
      </c>
      <c r="BT1250" t="str">
        <f>IFERROR(VLOOKUP(BB1250&amp;BU1250&amp;X1250,game_rosters!U:W,3,FALSE),"")</f>
        <v>P100002</v>
      </c>
      <c r="BU1250" t="str">
        <f t="shared" si="1809"/>
        <v>Velodrome</v>
      </c>
    </row>
    <row r="1251" spans="1:73" x14ac:dyDescent="0.2">
      <c r="A1251">
        <f t="shared" si="1784"/>
        <v>1</v>
      </c>
      <c r="I1251" s="44">
        <v>91</v>
      </c>
      <c r="K1251" t="s">
        <v>7</v>
      </c>
      <c r="L1251" t="s">
        <v>172</v>
      </c>
      <c r="M1251" t="s">
        <v>68</v>
      </c>
      <c r="N1251" t="s">
        <v>595</v>
      </c>
      <c r="S1251">
        <v>663</v>
      </c>
      <c r="T1251" t="s">
        <v>756</v>
      </c>
      <c r="W1251" t="s">
        <v>735</v>
      </c>
      <c r="X1251">
        <v>91</v>
      </c>
      <c r="Z1251">
        <v>1</v>
      </c>
      <c r="AA1251">
        <f t="shared" si="1833"/>
        <v>1663</v>
      </c>
      <c r="AB1251" t="str">
        <f t="shared" si="1834"/>
        <v/>
      </c>
      <c r="AC1251">
        <f t="shared" si="1780"/>
        <v>1663</v>
      </c>
      <c r="AD1251" s="6">
        <v>2</v>
      </c>
      <c r="AE1251" t="s">
        <v>744</v>
      </c>
      <c r="AF1251" t="s">
        <v>919</v>
      </c>
      <c r="AG1251" t="s">
        <v>756</v>
      </c>
      <c r="AH1251" t="s">
        <v>756</v>
      </c>
      <c r="AI1251" t="str">
        <f t="shared" si="1785"/>
        <v>e</v>
      </c>
      <c r="AJ1251" t="str">
        <f t="shared" si="1786"/>
        <v/>
      </c>
      <c r="AK1251" t="str">
        <f t="shared" si="1787"/>
        <v/>
      </c>
      <c r="AL1251" t="str">
        <f t="shared" si="1788"/>
        <v/>
      </c>
      <c r="AM1251" t="str">
        <f t="shared" si="1789"/>
        <v/>
      </c>
      <c r="AN1251" t="str">
        <f t="shared" si="1790"/>
        <v>Home</v>
      </c>
      <c r="AO1251" t="str">
        <f t="shared" si="1791"/>
        <v>h</v>
      </c>
      <c r="AP1251" t="str">
        <f t="shared" si="1792"/>
        <v/>
      </c>
      <c r="AQ1251" t="str">
        <f t="shared" si="1793"/>
        <v/>
      </c>
      <c r="AR1251" t="str">
        <f t="shared" si="1794"/>
        <v>Home</v>
      </c>
      <c r="AS1251" t="str">
        <f t="shared" si="1795"/>
        <v>h</v>
      </c>
      <c r="AT1251" t="str">
        <f t="shared" si="1796"/>
        <v>Offensive</v>
      </c>
      <c r="AU1251" t="str">
        <f t="shared" si="1797"/>
        <v/>
      </c>
      <c r="AV1251" t="str">
        <f t="shared" si="1798"/>
        <v/>
      </c>
      <c r="AW1251" t="str" cm="1">
        <f t="array" ref="AW1251">IFERROR(IF(O1251&lt;&gt;"",O1251,IF(OR($S1251="",$T1251=""),"",IF(O1251&lt;&gt;"",O1251,IF($T1251&lt;&gt;"",_xlfn._xlws.FILTER(O:O,($BU:$BU=$BU1251)*($I:$I=$I1251)*($T:$T=$T1251)*($S:$S=_xlfn.MINIFS($S:$S,$T:$T,"="&amp;$T1251)),"")))))&amp;"",IF(O1251="","",""))&amp;""</f>
        <v/>
      </c>
      <c r="AX1251" t="str" cm="1">
        <f t="array" ref="AX1251">IFERROR(IF(P1251&lt;&gt;"",P1251,IF(OR($S1251="",$T1251=""),"",IF($T1251&lt;&gt;"",_xlfn._xlws.FILTER(P:P,($BU:$BU=$BU1251)*($I:$I=$I1251)*($T:$T=$T1251)*($S:$S=_xlfn.MINIFS($S:$S,$T:$T,"="&amp;$T1251)),""))))&amp;"",IF(P1251="","",""))&amp;""</f>
        <v/>
      </c>
      <c r="AY1251" t="str" cm="1">
        <f t="array" ref="AY1251">IFERROR(IF(Q1251&lt;&gt;"",Q1251,IF(OR($S1251="",$T1251=""),"",IF($T1251&lt;&gt;"",_xlfn._xlws.FILTER(Q:Q,($BU:$BU=$BU1251)*($I:$I=$I1251)*($T:$T=$T1251)*($S:$S=_xlfn.MINIFS($S:$S,$T:$T,"="&amp;$T1251)),""))))&amp;"",IF(Q1251="","",""))&amp;""</f>
        <v/>
      </c>
      <c r="AZ1251" t="str" cm="1">
        <f t="array" ref="AZ1251">IFERROR(IF(R1251&lt;&gt;"",R1251,IF(OR($S1251="",$T1251=""),"",IF($T1251&lt;&gt;"",_xlfn._xlws.FILTER(R:R,($BU:$BU=$BU1251)*($I:$I=$I1251)*($T:$T=$T1251)*($S:$S=_xlfn.MINIFS($S:$S,$T:$T,"="&amp;$T1251)),""))))&amp;"",IF(R1251="","",""))&amp;""</f>
        <v/>
      </c>
      <c r="BA1251" s="6">
        <f t="shared" si="1799"/>
        <v>110</v>
      </c>
      <c r="BB1251">
        <f t="shared" ref="BB1251:BD1251" si="1841">BB1250</f>
        <v>18987</v>
      </c>
      <c r="BC1251" t="str">
        <f t="shared" si="1841"/>
        <v>Velodrome</v>
      </c>
      <c r="BD1251" t="str">
        <f t="shared" si="1841"/>
        <v>Outlaws</v>
      </c>
      <c r="BE1251" t="s">
        <v>7</v>
      </c>
      <c r="BF1251" t="s">
        <v>172</v>
      </c>
      <c r="BI1251" cm="1">
        <f t="array" aca="1" ref="BI1251" ca="1">IFERROR(_xlfn._xlws.FILTER(shifts!A:A,(shifts!B:B=events!AD1251)*(shifts!AG:AG&gt;=events!BK1251)*(shifts!AH:AH&lt;=events!BL1251)),BI1250)</f>
        <v>45</v>
      </c>
      <c r="BJ1251" s="15">
        <f t="shared" si="1801"/>
        <v>0</v>
      </c>
      <c r="BK1251">
        <f t="shared" si="1802"/>
        <v>943</v>
      </c>
      <c r="BL1251">
        <f t="shared" si="1803"/>
        <v>943</v>
      </c>
      <c r="BM1251" s="15">
        <f>SUMIFS(BJ$2:BJ1251,K$2:K1251,"=Intermission")+SUMIFS(BJ$2:BJ1251,K$2:K1251,"=Timeout")</f>
        <v>67</v>
      </c>
      <c r="BN1251">
        <f t="shared" si="1804"/>
        <v>1147</v>
      </c>
      <c r="BO1251" s="19">
        <f t="shared" si="1805"/>
        <v>1284</v>
      </c>
      <c r="BP1251">
        <f t="shared" si="1806"/>
        <v>1279</v>
      </c>
      <c r="BQ1251" s="17">
        <f t="shared" si="1807"/>
        <v>1284</v>
      </c>
      <c r="BR1251" t="str">
        <f t="shared" si="1808"/>
        <v>event_team_player_1</v>
      </c>
      <c r="BS1251">
        <f>COUNTIFS(S$3:S1251,"="&amp;S1251,AI$3:AI1251,"="&amp;AI1251)</f>
        <v>1</v>
      </c>
      <c r="BT1251" t="str">
        <f>IFERROR(VLOOKUP(BB1251&amp;BU1251&amp;X1251,game_rosters!U:W,3,FALSE),"")</f>
        <v>P100002</v>
      </c>
      <c r="BU1251" t="str">
        <f t="shared" si="1809"/>
        <v>Velodrome</v>
      </c>
    </row>
    <row r="1252" spans="1:73" x14ac:dyDescent="0.2">
      <c r="A1252" t="str">
        <f t="shared" si="1784"/>
        <v/>
      </c>
      <c r="I1252" s="44">
        <v>75</v>
      </c>
      <c r="S1252">
        <v>663</v>
      </c>
      <c r="T1252" t="s">
        <v>756</v>
      </c>
      <c r="X1252">
        <v>75</v>
      </c>
      <c r="AA1252">
        <f t="shared" si="1833"/>
        <v>1663</v>
      </c>
      <c r="AB1252" t="str">
        <f t="shared" si="1834"/>
        <v/>
      </c>
      <c r="AC1252">
        <f t="shared" si="1780"/>
        <v>1663</v>
      </c>
      <c r="AD1252" s="6">
        <v>2</v>
      </c>
      <c r="AE1252" t="s">
        <v>744</v>
      </c>
      <c r="AF1252" t="s">
        <v>919</v>
      </c>
      <c r="AG1252" t="s">
        <v>756</v>
      </c>
      <c r="AH1252" t="s">
        <v>756</v>
      </c>
      <c r="AI1252" t="str">
        <f t="shared" si="1785"/>
        <v>o</v>
      </c>
      <c r="AJ1252" t="str">
        <f t="shared" si="1786"/>
        <v/>
      </c>
      <c r="AK1252" t="str">
        <f t="shared" si="1787"/>
        <v/>
      </c>
      <c r="AL1252" t="str">
        <f t="shared" si="1788"/>
        <v/>
      </c>
      <c r="AM1252" t="str">
        <f t="shared" si="1789"/>
        <v/>
      </c>
      <c r="AN1252" t="str">
        <f t="shared" si="1790"/>
        <v>Home</v>
      </c>
      <c r="AO1252" t="str">
        <f t="shared" si="1791"/>
        <v>h</v>
      </c>
      <c r="AP1252" t="str">
        <f t="shared" si="1792"/>
        <v/>
      </c>
      <c r="AQ1252" t="str">
        <f t="shared" si="1793"/>
        <v/>
      </c>
      <c r="AR1252" t="str">
        <f t="shared" si="1794"/>
        <v>Home</v>
      </c>
      <c r="AS1252" t="str">
        <f t="shared" si="1795"/>
        <v>h</v>
      </c>
      <c r="AT1252" t="str">
        <f t="shared" si="1796"/>
        <v>Defensive</v>
      </c>
      <c r="AU1252" t="str">
        <f t="shared" si="1797"/>
        <v/>
      </c>
      <c r="AV1252" t="str">
        <f t="shared" si="1798"/>
        <v/>
      </c>
      <c r="AW1252" t="str" cm="1">
        <f t="array" ref="AW1252">IFERROR(IF(O1252&lt;&gt;"",O1252,IF(OR($S1252="",$T1252=""),"",IF(O1252&lt;&gt;"",O1252,IF($T1252&lt;&gt;"",_xlfn._xlws.FILTER(O:O,($BU:$BU=$BU1252)*($I:$I=$I1252)*($T:$T=$T1252)*($S:$S=_xlfn.MINIFS($S:$S,$T:$T,"="&amp;$T1252)),"")))))&amp;"",IF(O1252="","",""))&amp;""</f>
        <v/>
      </c>
      <c r="AX1252" t="str" cm="1">
        <f t="array" ref="AX1252">IFERROR(IF(P1252&lt;&gt;"",P1252,IF(OR($S1252="",$T1252=""),"",IF($T1252&lt;&gt;"",_xlfn._xlws.FILTER(P:P,($BU:$BU=$BU1252)*($I:$I=$I1252)*($T:$T=$T1252)*($S:$S=_xlfn.MINIFS($S:$S,$T:$T,"="&amp;$T1252)),""))))&amp;"",IF(P1252="","",""))&amp;""</f>
        <v/>
      </c>
      <c r="AY1252" t="str" cm="1">
        <f t="array" ref="AY1252">IFERROR(IF(Q1252&lt;&gt;"",Q1252,IF(OR($S1252="",$T1252=""),"",IF($T1252&lt;&gt;"",_xlfn._xlws.FILTER(Q:Q,($BU:$BU=$BU1252)*($I:$I=$I1252)*($T:$T=$T1252)*($S:$S=_xlfn.MINIFS($S:$S,$T:$T,"="&amp;$T1252)),""))))&amp;"",IF(Q1252="","",""))&amp;""</f>
        <v/>
      </c>
      <c r="AZ1252" t="str" cm="1">
        <f t="array" ref="AZ1252">IFERROR(IF(R1252&lt;&gt;"",R1252,IF(OR($S1252="",$T1252=""),"",IF($T1252&lt;&gt;"",_xlfn._xlws.FILTER(R:R,($BU:$BU=$BU1252)*($I:$I=$I1252)*($T:$T=$T1252)*($S:$S=_xlfn.MINIFS($S:$S,$T:$T,"="&amp;$T1252)),""))))&amp;"",IF(R1252="","",""))&amp;""</f>
        <v/>
      </c>
      <c r="BA1252" s="6">
        <f t="shared" si="1799"/>
        <v>110</v>
      </c>
      <c r="BB1252">
        <f t="shared" ref="BB1252:BD1252" si="1842">BB1251</f>
        <v>18987</v>
      </c>
      <c r="BC1252" t="str">
        <f t="shared" si="1842"/>
        <v>Velodrome</v>
      </c>
      <c r="BD1252" t="str">
        <f t="shared" si="1842"/>
        <v>Outlaws</v>
      </c>
      <c r="BE1252" t="s">
        <v>7</v>
      </c>
      <c r="BF1252" t="s">
        <v>172</v>
      </c>
      <c r="BI1252" cm="1">
        <f t="array" aca="1" ref="BI1252" ca="1">IFERROR(_xlfn._xlws.FILTER(shifts!A:A,(shifts!B:B=events!AD1252)*(shifts!AG:AG&gt;=events!BK1252)*(shifts!AH:AH&lt;=events!BL1252)),BI1251)</f>
        <v>45</v>
      </c>
      <c r="BJ1252" s="15">
        <f t="shared" si="1801"/>
        <v>0</v>
      </c>
      <c r="BK1252">
        <f t="shared" si="1802"/>
        <v>943</v>
      </c>
      <c r="BL1252">
        <f t="shared" si="1803"/>
        <v>943</v>
      </c>
      <c r="BM1252" s="15">
        <f>SUMIFS(BJ$2:BJ1252,K$2:K1252,"=Intermission")+SUMIFS(BJ$2:BJ1252,K$2:K1252,"=Timeout")</f>
        <v>67</v>
      </c>
      <c r="BN1252">
        <f t="shared" si="1804"/>
        <v>1147</v>
      </c>
      <c r="BO1252" s="19">
        <f t="shared" si="1805"/>
        <v>1284</v>
      </c>
      <c r="BP1252">
        <f t="shared" si="1806"/>
        <v>1279</v>
      </c>
      <c r="BQ1252" s="17">
        <f t="shared" si="1807"/>
        <v>1284</v>
      </c>
      <c r="BR1252" t="str">
        <f t="shared" si="1808"/>
        <v>opp_team_player_1</v>
      </c>
      <c r="BS1252">
        <f>COUNTIFS(S$3:S1252,"="&amp;S1252,AI$3:AI1252,"="&amp;AI1252)</f>
        <v>1</v>
      </c>
      <c r="BT1252" t="str">
        <f>IFERROR(VLOOKUP(BB1252&amp;BU1252&amp;X1252,game_rosters!U:W,3,FALSE),"")</f>
        <v/>
      </c>
      <c r="BU1252" t="str">
        <f t="shared" si="1809"/>
        <v>Outlaws</v>
      </c>
    </row>
    <row r="1253" spans="1:73" x14ac:dyDescent="0.2">
      <c r="A1253">
        <f t="shared" si="1784"/>
        <v>1</v>
      </c>
      <c r="I1253" s="44">
        <v>56</v>
      </c>
      <c r="K1253" t="s">
        <v>9</v>
      </c>
      <c r="L1253" t="s">
        <v>183</v>
      </c>
      <c r="M1253" t="s">
        <v>80</v>
      </c>
      <c r="N1253" t="s">
        <v>595</v>
      </c>
      <c r="O1253" t="s">
        <v>601</v>
      </c>
      <c r="R1253" s="51">
        <v>1</v>
      </c>
      <c r="S1253">
        <v>664</v>
      </c>
      <c r="T1253" t="s">
        <v>756</v>
      </c>
      <c r="W1253" t="s">
        <v>731</v>
      </c>
      <c r="X1253">
        <v>56</v>
      </c>
      <c r="Z1253">
        <v>1</v>
      </c>
      <c r="AA1253">
        <f t="shared" si="1833"/>
        <v>1664</v>
      </c>
      <c r="AB1253" t="str">
        <f t="shared" si="1834"/>
        <v/>
      </c>
      <c r="AC1253">
        <f t="shared" si="1780"/>
        <v>1664</v>
      </c>
      <c r="AD1253" s="6">
        <v>2</v>
      </c>
      <c r="AE1253" t="s">
        <v>744</v>
      </c>
      <c r="AF1253" t="s">
        <v>902</v>
      </c>
      <c r="AG1253" t="s">
        <v>756</v>
      </c>
      <c r="AH1253" t="s">
        <v>756</v>
      </c>
      <c r="AI1253" t="str">
        <f t="shared" si="1785"/>
        <v>e</v>
      </c>
      <c r="AJ1253" t="str">
        <f t="shared" si="1786"/>
        <v/>
      </c>
      <c r="AK1253" t="str">
        <f t="shared" si="1787"/>
        <v/>
      </c>
      <c r="AL1253" t="str">
        <f t="shared" si="1788"/>
        <v/>
      </c>
      <c r="AM1253" t="str">
        <f t="shared" si="1789"/>
        <v/>
      </c>
      <c r="AN1253" t="str">
        <f t="shared" si="1790"/>
        <v>Away</v>
      </c>
      <c r="AO1253" t="str">
        <f t="shared" si="1791"/>
        <v>a</v>
      </c>
      <c r="AP1253" t="str">
        <f t="shared" si="1792"/>
        <v/>
      </c>
      <c r="AQ1253" t="str">
        <f t="shared" si="1793"/>
        <v/>
      </c>
      <c r="AR1253" t="str">
        <f t="shared" si="1794"/>
        <v>Away</v>
      </c>
      <c r="AS1253" t="str">
        <f t="shared" si="1795"/>
        <v>a</v>
      </c>
      <c r="AT1253" t="str">
        <f t="shared" si="1796"/>
        <v>Defensive</v>
      </c>
      <c r="AU1253" t="str">
        <f t="shared" si="1797"/>
        <v/>
      </c>
      <c r="AV1253" t="str">
        <f t="shared" si="1798"/>
        <v/>
      </c>
      <c r="AW1253" t="str" cm="1">
        <f t="array" ref="AW1253">IFERROR(IF(O1253&lt;&gt;"",O1253,IF(OR($S1253="",$T1253=""),"",IF(O1253&lt;&gt;"",O1253,IF($T1253&lt;&gt;"",_xlfn._xlws.FILTER(O:O,($BU:$BU=$BU1253)*($I:$I=$I1253)*($T:$T=$T1253)*($S:$S=_xlfn.MINIFS($S:$S,$T:$T,"="&amp;$T1253)),"")))))&amp;"",IF(O1253="","",""))&amp;""</f>
        <v>Defensive_PlayPossession-PokeCheck</v>
      </c>
      <c r="AX1253" t="str" cm="1">
        <f t="array" ref="AX1253">IFERROR(IF(P1253&lt;&gt;"",P1253,IF(OR($S1253="",$T1253=""),"",IF($T1253&lt;&gt;"",_xlfn._xlws.FILTER(P:P,($BU:$BU=$BU1253)*($I:$I=$I1253)*($T:$T=$T1253)*($S:$S=_xlfn.MINIFS($S:$S,$T:$T,"="&amp;$T1253)),""))))&amp;"",IF(P1253="","",""))&amp;""</f>
        <v/>
      </c>
      <c r="AY1253" t="str" cm="1">
        <f t="array" ref="AY1253">IFERROR(IF(Q1253&lt;&gt;"",Q1253,IF(OR($S1253="",$T1253=""),"",IF($T1253&lt;&gt;"",_xlfn._xlws.FILTER(Q:Q,($BU:$BU=$BU1253)*($I:$I=$I1253)*($T:$T=$T1253)*($S:$S=_xlfn.MINIFS($S:$S,$T:$T,"="&amp;$T1253)),""))))&amp;"",IF(Q1253="","",""))&amp;""</f>
        <v/>
      </c>
      <c r="AZ1253" t="str" cm="1">
        <f t="array" ref="AZ1253">IFERROR(IF(R1253&lt;&gt;"",R1253,IF(OR($S1253="",$T1253=""),"",IF($T1253&lt;&gt;"",_xlfn._xlws.FILTER(R:R,($BU:$BU=$BU1253)*($I:$I=$I1253)*($T:$T=$T1253)*($S:$S=_xlfn.MINIFS($S:$S,$T:$T,"="&amp;$T1253)),""))))&amp;"",IF(R1253="","",""))&amp;""</f>
        <v>1</v>
      </c>
      <c r="BA1253" s="6">
        <f t="shared" si="1799"/>
        <v>110</v>
      </c>
      <c r="BB1253">
        <f t="shared" ref="BB1253:BD1253" si="1843">BB1252</f>
        <v>18987</v>
      </c>
      <c r="BC1253" t="str">
        <f t="shared" si="1843"/>
        <v>Velodrome</v>
      </c>
      <c r="BD1253" t="str">
        <f t="shared" si="1843"/>
        <v>Outlaws</v>
      </c>
      <c r="BE1253" t="s">
        <v>9</v>
      </c>
      <c r="BF1253" t="s">
        <v>183</v>
      </c>
      <c r="BI1253" cm="1">
        <f t="array" aca="1" ref="BI1253" ca="1">IFERROR(_xlfn._xlws.FILTER(shifts!A:A,(shifts!B:B=events!AD1253)*(shifts!AG:AG&gt;=events!BK1253)*(shifts!AH:AH&lt;=events!BL1253)),BI1252)</f>
        <v>45</v>
      </c>
      <c r="BJ1253" s="15">
        <f t="shared" si="1801"/>
        <v>0</v>
      </c>
      <c r="BK1253">
        <f t="shared" si="1802"/>
        <v>941</v>
      </c>
      <c r="BL1253">
        <f t="shared" si="1803"/>
        <v>941</v>
      </c>
      <c r="BM1253" s="15">
        <f>SUMIFS(BJ$2:BJ1253,K$2:K1253,"=Intermission")+SUMIFS(BJ$2:BJ1253,K$2:K1253,"=Timeout")</f>
        <v>67</v>
      </c>
      <c r="BN1253">
        <f t="shared" si="1804"/>
        <v>1147</v>
      </c>
      <c r="BO1253" s="19">
        <f t="shared" si="1805"/>
        <v>1286</v>
      </c>
      <c r="BP1253">
        <f t="shared" si="1806"/>
        <v>1281</v>
      </c>
      <c r="BQ1253" s="17">
        <f t="shared" si="1807"/>
        <v>1286</v>
      </c>
      <c r="BR1253" t="str">
        <f t="shared" si="1808"/>
        <v>event_team_player_1</v>
      </c>
      <c r="BS1253">
        <f>COUNTIFS(S$3:S1253,"="&amp;S1253,AI$3:AI1253,"="&amp;AI1253)</f>
        <v>1</v>
      </c>
      <c r="BT1253" t="str">
        <f>IFERROR(VLOOKUP(BB1253&amp;BU1253&amp;X1253,game_rosters!U:W,3,FALSE),"")</f>
        <v>P100099</v>
      </c>
      <c r="BU1253" t="str">
        <f t="shared" si="1809"/>
        <v>Outlaws</v>
      </c>
    </row>
    <row r="1254" spans="1:73" x14ac:dyDescent="0.2">
      <c r="A1254" t="str">
        <f t="shared" si="1784"/>
        <v/>
      </c>
      <c r="I1254" s="44">
        <v>75</v>
      </c>
      <c r="R1254" s="51">
        <v>1</v>
      </c>
      <c r="S1254">
        <v>664</v>
      </c>
      <c r="T1254" t="s">
        <v>756</v>
      </c>
      <c r="X1254">
        <v>75</v>
      </c>
      <c r="AA1254">
        <f t="shared" si="1833"/>
        <v>1664</v>
      </c>
      <c r="AB1254" t="str">
        <f t="shared" si="1834"/>
        <v/>
      </c>
      <c r="AC1254">
        <f t="shared" si="1780"/>
        <v>1664</v>
      </c>
      <c r="AD1254" s="6">
        <v>2</v>
      </c>
      <c r="AE1254" t="s">
        <v>744</v>
      </c>
      <c r="AF1254" t="s">
        <v>902</v>
      </c>
      <c r="AG1254" t="s">
        <v>756</v>
      </c>
      <c r="AH1254" t="s">
        <v>756</v>
      </c>
      <c r="AI1254" t="str">
        <f t="shared" si="1785"/>
        <v>o</v>
      </c>
      <c r="AJ1254" t="str">
        <f t="shared" si="1786"/>
        <v/>
      </c>
      <c r="AK1254" t="str">
        <f t="shared" si="1787"/>
        <v/>
      </c>
      <c r="AL1254" t="str">
        <f t="shared" si="1788"/>
        <v/>
      </c>
      <c r="AM1254" t="str">
        <f t="shared" si="1789"/>
        <v/>
      </c>
      <c r="AN1254" t="str">
        <f t="shared" si="1790"/>
        <v>Away</v>
      </c>
      <c r="AO1254" t="str">
        <f t="shared" si="1791"/>
        <v>a</v>
      </c>
      <c r="AP1254" t="str">
        <f t="shared" si="1792"/>
        <v/>
      </c>
      <c r="AQ1254" t="str">
        <f t="shared" si="1793"/>
        <v/>
      </c>
      <c r="AR1254" t="str">
        <f t="shared" si="1794"/>
        <v>Away</v>
      </c>
      <c r="AS1254" t="str">
        <f t="shared" si="1795"/>
        <v>a</v>
      </c>
      <c r="AT1254" t="str">
        <f t="shared" si="1796"/>
        <v>Offensive</v>
      </c>
      <c r="AU1254" t="str">
        <f t="shared" si="1797"/>
        <v/>
      </c>
      <c r="AV1254" t="str">
        <f t="shared" si="1798"/>
        <v/>
      </c>
      <c r="AW1254" t="str" cm="1">
        <f t="array" ref="AW1254">IFERROR(IF(O1254&lt;&gt;"",O1254,IF(OR($S1254="",$T1254=""),"",IF(O1254&lt;&gt;"",O1254,IF($T1254&lt;&gt;"",_xlfn._xlws.FILTER(O:O,($BU:$BU=$BU1254)*($I:$I=$I1254)*($T:$T=$T1254)*($S:$S=_xlfn.MINIFS($S:$S,$T:$T,"="&amp;$T1254)),"")))))&amp;"",IF(O1254="","",""))&amp;""</f>
        <v/>
      </c>
      <c r="AX1254" t="str" cm="1">
        <f t="array" ref="AX1254">IFERROR(IF(P1254&lt;&gt;"",P1254,IF(OR($S1254="",$T1254=""),"",IF($T1254&lt;&gt;"",_xlfn._xlws.FILTER(P:P,($BU:$BU=$BU1254)*($I:$I=$I1254)*($T:$T=$T1254)*($S:$S=_xlfn.MINIFS($S:$S,$T:$T,"="&amp;$T1254)),""))))&amp;"",IF(P1254="","",""))&amp;""</f>
        <v/>
      </c>
      <c r="AY1254" t="str" cm="1">
        <f t="array" ref="AY1254">IFERROR(IF(Q1254&lt;&gt;"",Q1254,IF(OR($S1254="",$T1254=""),"",IF($T1254&lt;&gt;"",_xlfn._xlws.FILTER(Q:Q,($BU:$BU=$BU1254)*($I:$I=$I1254)*($T:$T=$T1254)*($S:$S=_xlfn.MINIFS($S:$S,$T:$T,"="&amp;$T1254)),""))))&amp;"",IF(Q1254="","",""))&amp;""</f>
        <v/>
      </c>
      <c r="AZ1254" t="str" cm="1">
        <f t="array" ref="AZ1254">IFERROR(IF(R1254&lt;&gt;"",R1254,IF(OR($S1254="",$T1254=""),"",IF($T1254&lt;&gt;"",_xlfn._xlws.FILTER(R:R,($BU:$BU=$BU1254)*($I:$I=$I1254)*($T:$T=$T1254)*($S:$S=_xlfn.MINIFS($S:$S,$T:$T,"="&amp;$T1254)),""))))&amp;"",IF(R1254="","",""))&amp;""</f>
        <v>1</v>
      </c>
      <c r="BA1254" s="6">
        <f t="shared" si="1799"/>
        <v>110</v>
      </c>
      <c r="BB1254">
        <f t="shared" ref="BB1254:BD1254" si="1844">BB1253</f>
        <v>18987</v>
      </c>
      <c r="BC1254" t="str">
        <f t="shared" si="1844"/>
        <v>Velodrome</v>
      </c>
      <c r="BD1254" t="str">
        <f t="shared" si="1844"/>
        <v>Outlaws</v>
      </c>
      <c r="BE1254" t="s">
        <v>9</v>
      </c>
      <c r="BF1254" t="s">
        <v>183</v>
      </c>
      <c r="BI1254" cm="1">
        <f t="array" aca="1" ref="BI1254" ca="1">IFERROR(_xlfn._xlws.FILTER(shifts!A:A,(shifts!B:B=events!AD1254)*(shifts!AG:AG&gt;=events!BK1254)*(shifts!AH:AH&lt;=events!BL1254)),BI1253)</f>
        <v>45</v>
      </c>
      <c r="BJ1254" s="15">
        <f t="shared" si="1801"/>
        <v>0</v>
      </c>
      <c r="BK1254">
        <f t="shared" si="1802"/>
        <v>941</v>
      </c>
      <c r="BL1254">
        <f t="shared" si="1803"/>
        <v>941</v>
      </c>
      <c r="BM1254" s="15">
        <f>SUMIFS(BJ$2:BJ1254,K$2:K1254,"=Intermission")+SUMIFS(BJ$2:BJ1254,K$2:K1254,"=Timeout")</f>
        <v>67</v>
      </c>
      <c r="BN1254">
        <f t="shared" si="1804"/>
        <v>1147</v>
      </c>
      <c r="BO1254" s="19">
        <f t="shared" si="1805"/>
        <v>1286</v>
      </c>
      <c r="BP1254">
        <f t="shared" si="1806"/>
        <v>1281</v>
      </c>
      <c r="BQ1254" s="17">
        <f t="shared" si="1807"/>
        <v>1286</v>
      </c>
      <c r="BR1254" t="str">
        <f t="shared" si="1808"/>
        <v>opp_team_player_1</v>
      </c>
      <c r="BS1254">
        <f>COUNTIFS(S$3:S1254,"="&amp;S1254,AI$3:AI1254,"="&amp;AI1254)</f>
        <v>1</v>
      </c>
      <c r="BT1254" t="str">
        <f>IFERROR(VLOOKUP(BB1254&amp;BU1254&amp;X1254,game_rosters!U:W,3,FALSE),"")</f>
        <v>P100039</v>
      </c>
      <c r="BU1254" t="str">
        <f t="shared" si="1809"/>
        <v>Velodrome</v>
      </c>
    </row>
    <row r="1255" spans="1:73" x14ac:dyDescent="0.2">
      <c r="A1255">
        <f t="shared" si="1784"/>
        <v>1</v>
      </c>
      <c r="I1255" s="44">
        <v>18</v>
      </c>
      <c r="K1255" t="s">
        <v>13</v>
      </c>
      <c r="L1255" t="s">
        <v>586</v>
      </c>
      <c r="N1255" t="s">
        <v>595</v>
      </c>
      <c r="O1255" t="s">
        <v>600</v>
      </c>
      <c r="Q1255" t="s">
        <v>595</v>
      </c>
      <c r="S1255">
        <v>665</v>
      </c>
      <c r="T1255" t="s">
        <v>756</v>
      </c>
      <c r="W1255" t="s">
        <v>731</v>
      </c>
      <c r="X1255">
        <v>18</v>
      </c>
      <c r="Z1255">
        <v>1</v>
      </c>
      <c r="AA1255">
        <f t="shared" si="1833"/>
        <v>1665</v>
      </c>
      <c r="AB1255" t="str">
        <f t="shared" si="1834"/>
        <v/>
      </c>
      <c r="AC1255">
        <f t="shared" si="1780"/>
        <v>1665</v>
      </c>
      <c r="AD1255" s="6">
        <v>2</v>
      </c>
      <c r="AE1255" t="s">
        <v>744</v>
      </c>
      <c r="AF1255" t="s">
        <v>902</v>
      </c>
      <c r="AG1255" t="s">
        <v>756</v>
      </c>
      <c r="AH1255" t="s">
        <v>756</v>
      </c>
      <c r="AI1255" t="str">
        <f t="shared" si="1785"/>
        <v>e</v>
      </c>
      <c r="AJ1255" t="str">
        <f t="shared" si="1786"/>
        <v/>
      </c>
      <c r="AK1255" t="str">
        <f t="shared" si="1787"/>
        <v/>
      </c>
      <c r="AL1255" t="str">
        <f t="shared" si="1788"/>
        <v/>
      </c>
      <c r="AM1255" t="str">
        <f t="shared" si="1789"/>
        <v/>
      </c>
      <c r="AN1255" t="str">
        <f t="shared" si="1790"/>
        <v>Away</v>
      </c>
      <c r="AO1255" t="str">
        <f t="shared" si="1791"/>
        <v>a</v>
      </c>
      <c r="AP1255" t="str">
        <f t="shared" si="1792"/>
        <v/>
      </c>
      <c r="AQ1255" t="str">
        <f t="shared" si="1793"/>
        <v/>
      </c>
      <c r="AR1255" t="str">
        <f t="shared" si="1794"/>
        <v>Away</v>
      </c>
      <c r="AS1255" t="str">
        <f t="shared" si="1795"/>
        <v>a</v>
      </c>
      <c r="AT1255" t="str">
        <f t="shared" si="1796"/>
        <v>Offensive</v>
      </c>
      <c r="AU1255" t="str">
        <f t="shared" si="1797"/>
        <v/>
      </c>
      <c r="AV1255" t="str">
        <f t="shared" si="1798"/>
        <v/>
      </c>
      <c r="AW1255" t="str" cm="1">
        <f t="array" ref="AW1255">IFERROR(IF(O1255&lt;&gt;"",O1255,IF(OR($S1255="",$T1255=""),"",IF(O1255&lt;&gt;"",O1255,IF($T1255&lt;&gt;"",_xlfn._xlws.FILTER(O:O,($BU:$BU=$BU1255)*($I:$I=$I1255)*($T:$T=$T1255)*($S:$S=_xlfn.MINIFS($S:$S,$T:$T,"="&amp;$T1255)),"")))))&amp;"",IF(O1255="","",""))&amp;""</f>
        <v>OffensivePlay_Zone-PuckRetreivalTurnover</v>
      </c>
      <c r="AX1255" t="str" cm="1">
        <f t="array" ref="AX1255">IFERROR(IF(P1255&lt;&gt;"",P1255,IF(OR($S1255="",$T1255=""),"",IF($T1255&lt;&gt;"",_xlfn._xlws.FILTER(P:P,($BU:$BU=$BU1255)*($I:$I=$I1255)*($T:$T=$T1255)*($S:$S=_xlfn.MINIFS($S:$S,$T:$T,"="&amp;$T1255)),""))))&amp;"",IF(P1255="","",""))&amp;""</f>
        <v/>
      </c>
      <c r="AY1255" t="str" cm="1">
        <f t="array" ref="AY1255">IFERROR(IF(Q1255&lt;&gt;"",Q1255,IF(OR($S1255="",$T1255=""),"",IF($T1255&lt;&gt;"",_xlfn._xlws.FILTER(Q:Q,($BU:$BU=$BU1255)*($I:$I=$I1255)*($T:$T=$T1255)*($S:$S=_xlfn.MINIFS($S:$S,$T:$T,"="&amp;$T1255)),""))))&amp;"",IF(Q1255="","",""))&amp;""</f>
        <v>s</v>
      </c>
      <c r="AZ1255" t="str" cm="1">
        <f t="array" ref="AZ1255">IFERROR(IF(R1255&lt;&gt;"",R1255,IF(OR($S1255="",$T1255=""),"",IF($T1255&lt;&gt;"",_xlfn._xlws.FILTER(R:R,($BU:$BU=$BU1255)*($I:$I=$I1255)*($T:$T=$T1255)*($S:$S=_xlfn.MINIFS($S:$S,$T:$T,"="&amp;$T1255)),""))))&amp;"",IF(R1255="","",""))&amp;""</f>
        <v/>
      </c>
      <c r="BA1255" s="6">
        <f t="shared" si="1799"/>
        <v>110</v>
      </c>
      <c r="BB1255">
        <f t="shared" ref="BB1255:BD1255" si="1845">BB1254</f>
        <v>18987</v>
      </c>
      <c r="BC1255" t="str">
        <f t="shared" si="1845"/>
        <v>Velodrome</v>
      </c>
      <c r="BD1255" t="str">
        <f t="shared" si="1845"/>
        <v>Outlaws</v>
      </c>
      <c r="BE1255" t="s">
        <v>13</v>
      </c>
      <c r="BF1255" t="s">
        <v>586</v>
      </c>
      <c r="BI1255" cm="1">
        <f t="array" aca="1" ref="BI1255" ca="1">IFERROR(_xlfn._xlws.FILTER(shifts!A:A,(shifts!B:B=events!AD1255)*(shifts!AG:AG&gt;=events!BK1255)*(shifts!AH:AH&lt;=events!BL1255)),BI1254)</f>
        <v>45</v>
      </c>
      <c r="BJ1255" s="15">
        <f t="shared" si="1801"/>
        <v>0</v>
      </c>
      <c r="BK1255">
        <f t="shared" si="1802"/>
        <v>941</v>
      </c>
      <c r="BL1255">
        <f t="shared" si="1803"/>
        <v>941</v>
      </c>
      <c r="BM1255" s="15">
        <f>SUMIFS(BJ$2:BJ1255,K$2:K1255,"=Intermission")+SUMIFS(BJ$2:BJ1255,K$2:K1255,"=Timeout")</f>
        <v>67</v>
      </c>
      <c r="BN1255">
        <f t="shared" si="1804"/>
        <v>1147</v>
      </c>
      <c r="BO1255" s="19">
        <f t="shared" si="1805"/>
        <v>1286</v>
      </c>
      <c r="BP1255">
        <f t="shared" si="1806"/>
        <v>1281</v>
      </c>
      <c r="BQ1255" s="17">
        <f t="shared" si="1807"/>
        <v>1286</v>
      </c>
      <c r="BR1255" t="str">
        <f t="shared" si="1808"/>
        <v>event_team_player_1</v>
      </c>
      <c r="BS1255">
        <f>COUNTIFS(S$3:S1255,"="&amp;S1255,AI$3:AI1255,"="&amp;AI1255)</f>
        <v>1</v>
      </c>
      <c r="BT1255" t="str">
        <f>IFERROR(VLOOKUP(BB1255&amp;BU1255&amp;X1255,game_rosters!U:W,3,FALSE),"")</f>
        <v>P100034</v>
      </c>
      <c r="BU1255" t="str">
        <f t="shared" si="1809"/>
        <v>Outlaws</v>
      </c>
    </row>
    <row r="1256" spans="1:73" x14ac:dyDescent="0.2">
      <c r="A1256">
        <f t="shared" si="1784"/>
        <v>1</v>
      </c>
      <c r="I1256" s="44">
        <v>18</v>
      </c>
      <c r="K1256" t="s">
        <v>13</v>
      </c>
      <c r="O1256" t="s">
        <v>622</v>
      </c>
      <c r="Q1256" t="s">
        <v>595</v>
      </c>
      <c r="R1256" s="51">
        <v>1</v>
      </c>
      <c r="S1256">
        <v>666</v>
      </c>
      <c r="T1256" t="s">
        <v>756</v>
      </c>
      <c r="W1256" t="s">
        <v>731</v>
      </c>
      <c r="X1256">
        <v>18</v>
      </c>
      <c r="Z1256">
        <v>1</v>
      </c>
      <c r="AA1256">
        <f t="shared" si="1833"/>
        <v>1666</v>
      </c>
      <c r="AB1256" t="str">
        <f t="shared" si="1834"/>
        <v/>
      </c>
      <c r="AC1256">
        <f t="shared" si="1780"/>
        <v>1666</v>
      </c>
      <c r="AD1256" s="6">
        <v>2</v>
      </c>
      <c r="AE1256" t="s">
        <v>744</v>
      </c>
      <c r="AF1256" t="s">
        <v>902</v>
      </c>
      <c r="AG1256" t="s">
        <v>744</v>
      </c>
      <c r="AH1256" t="s">
        <v>750</v>
      </c>
      <c r="AI1256" t="str">
        <f t="shared" si="1785"/>
        <v>e</v>
      </c>
      <c r="AJ1256" t="str">
        <f t="shared" si="1786"/>
        <v/>
      </c>
      <c r="AK1256" t="str">
        <f t="shared" si="1787"/>
        <v/>
      </c>
      <c r="AL1256" t="str">
        <f t="shared" si="1788"/>
        <v/>
      </c>
      <c r="AM1256" t="str">
        <f t="shared" si="1789"/>
        <v/>
      </c>
      <c r="AN1256" t="str">
        <f t="shared" si="1790"/>
        <v>Away</v>
      </c>
      <c r="AO1256" t="str">
        <f t="shared" si="1791"/>
        <v>a</v>
      </c>
      <c r="AP1256" t="str">
        <f t="shared" si="1792"/>
        <v/>
      </c>
      <c r="AQ1256" t="str">
        <f t="shared" si="1793"/>
        <v/>
      </c>
      <c r="AR1256" t="str">
        <f t="shared" si="1794"/>
        <v>Away</v>
      </c>
      <c r="AS1256" t="str">
        <f t="shared" si="1795"/>
        <v>a</v>
      </c>
      <c r="AT1256" t="str">
        <f t="shared" si="1796"/>
        <v>Offensive</v>
      </c>
      <c r="AU1256" t="str">
        <f t="shared" si="1797"/>
        <v/>
      </c>
      <c r="AV1256" t="str">
        <f t="shared" si="1798"/>
        <v/>
      </c>
      <c r="AW1256" t="str" cm="1">
        <f t="array" ref="AW1256">IFERROR(IF(O1256&lt;&gt;"",O1256,IF(OR($S1256="",$T1256=""),"",IF(O1256&lt;&gt;"",O1256,IF($T1256&lt;&gt;"",_xlfn._xlws.FILTER(O:O,($BU:$BU=$BU1256)*($I:$I=$I1256)*($T:$T=$T1256)*($S:$S=_xlfn.MINIFS($S:$S,$T:$T,"="&amp;$T1256)),"")))))&amp;"",IF(O1256="","",""))&amp;""</f>
        <v>OffensivePlay_Possession-Chip</v>
      </c>
      <c r="AX1256" t="str" cm="1">
        <f t="array" ref="AX1256">IFERROR(IF(P1256&lt;&gt;"",P1256,IF(OR($S1256="",$T1256=""),"",IF($T1256&lt;&gt;"",_xlfn._xlws.FILTER(P:P,($BU:$BU=$BU1256)*($I:$I=$I1256)*($T:$T=$T1256)*($S:$S=_xlfn.MINIFS($S:$S,$T:$T,"="&amp;$T1256)),""))))&amp;"",IF(P1256="","",""))&amp;""</f>
        <v/>
      </c>
      <c r="AY1256" t="str" cm="1">
        <f t="array" ref="AY1256">IFERROR(IF(Q1256&lt;&gt;"",Q1256,IF(OR($S1256="",$T1256=""),"",IF($T1256&lt;&gt;"",_xlfn._xlws.FILTER(Q:Q,($BU:$BU=$BU1256)*($I:$I=$I1256)*($T:$T=$T1256)*($S:$S=_xlfn.MINIFS($S:$S,$T:$T,"="&amp;$T1256)),""))))&amp;"",IF(Q1256="","",""))&amp;""</f>
        <v>s</v>
      </c>
      <c r="AZ1256" t="str" cm="1">
        <f t="array" ref="AZ1256">IFERROR(IF(R1256&lt;&gt;"",R1256,IF(OR($S1256="",$T1256=""),"",IF($T1256&lt;&gt;"",_xlfn._xlws.FILTER(R:R,($BU:$BU=$BU1256)*($I:$I=$I1256)*($T:$T=$T1256)*($S:$S=_xlfn.MINIFS($S:$S,$T:$T,"="&amp;$T1256)),""))))&amp;"",IF(R1256="","",""))&amp;""</f>
        <v>1</v>
      </c>
      <c r="BA1256" s="6">
        <f t="shared" si="1799"/>
        <v>110</v>
      </c>
      <c r="BB1256">
        <f t="shared" ref="BB1256:BD1256" si="1846">BB1255</f>
        <v>18987</v>
      </c>
      <c r="BC1256" t="str">
        <f t="shared" si="1846"/>
        <v>Velodrome</v>
      </c>
      <c r="BD1256" t="str">
        <f t="shared" si="1846"/>
        <v>Outlaws</v>
      </c>
      <c r="BE1256" t="s">
        <v>13</v>
      </c>
      <c r="BF1256" t="s">
        <v>756</v>
      </c>
      <c r="BI1256" cm="1">
        <f t="array" aca="1" ref="BI1256" ca="1">IFERROR(_xlfn._xlws.FILTER(shifts!A:A,(shifts!B:B=events!AD1256)*(shifts!AG:AG&gt;=events!BK1256)*(shifts!AH:AH&lt;=events!BL1256)),BI1255)</f>
        <v>45</v>
      </c>
      <c r="BJ1256" s="15">
        <f t="shared" si="1801"/>
        <v>6</v>
      </c>
      <c r="BK1256">
        <f t="shared" si="1802"/>
        <v>941</v>
      </c>
      <c r="BL1256">
        <f t="shared" si="1803"/>
        <v>935</v>
      </c>
      <c r="BM1256" s="15">
        <f>SUMIFS(BJ$2:BJ1256,K$2:K1256,"=Intermission")+SUMIFS(BJ$2:BJ1256,K$2:K1256,"=Timeout")</f>
        <v>67</v>
      </c>
      <c r="BN1256">
        <f t="shared" si="1804"/>
        <v>1147</v>
      </c>
      <c r="BO1256" s="19">
        <f t="shared" si="1805"/>
        <v>1286</v>
      </c>
      <c r="BP1256">
        <f t="shared" si="1806"/>
        <v>1281</v>
      </c>
      <c r="BQ1256" s="17">
        <f t="shared" si="1807"/>
        <v>1292</v>
      </c>
      <c r="BR1256" t="str">
        <f t="shared" si="1808"/>
        <v>event_team_player_1</v>
      </c>
      <c r="BS1256">
        <f>COUNTIFS(S$3:S1256,"="&amp;S1256,AI$3:AI1256,"="&amp;AI1256)</f>
        <v>1</v>
      </c>
      <c r="BT1256" t="str">
        <f>IFERROR(VLOOKUP(BB1256&amp;BU1256&amp;X1256,game_rosters!U:W,3,FALSE),"")</f>
        <v>P100034</v>
      </c>
      <c r="BU1256" t="str">
        <f t="shared" si="1809"/>
        <v>Outlaws</v>
      </c>
    </row>
    <row r="1257" spans="1:73" x14ac:dyDescent="0.2">
      <c r="A1257" t="str">
        <f t="shared" si="1784"/>
        <v/>
      </c>
      <c r="I1257" s="44">
        <v>75</v>
      </c>
      <c r="R1257" s="51">
        <v>1</v>
      </c>
      <c r="S1257">
        <v>666</v>
      </c>
      <c r="T1257" t="s">
        <v>756</v>
      </c>
      <c r="X1257">
        <v>75</v>
      </c>
      <c r="AA1257">
        <f t="shared" si="1833"/>
        <v>1666</v>
      </c>
      <c r="AB1257" t="str">
        <f t="shared" si="1834"/>
        <v/>
      </c>
      <c r="AC1257">
        <f t="shared" si="1780"/>
        <v>1666</v>
      </c>
      <c r="AD1257" s="6">
        <v>2</v>
      </c>
      <c r="AE1257" t="s">
        <v>744</v>
      </c>
      <c r="AF1257" t="s">
        <v>902</v>
      </c>
      <c r="AG1257" t="s">
        <v>744</v>
      </c>
      <c r="AH1257" t="s">
        <v>750</v>
      </c>
      <c r="AI1257" t="str">
        <f t="shared" si="1785"/>
        <v>o</v>
      </c>
      <c r="AJ1257" t="str">
        <f t="shared" si="1786"/>
        <v/>
      </c>
      <c r="AK1257" t="str">
        <f t="shared" si="1787"/>
        <v/>
      </c>
      <c r="AL1257" t="str">
        <f t="shared" si="1788"/>
        <v/>
      </c>
      <c r="AM1257" t="str">
        <f t="shared" si="1789"/>
        <v/>
      </c>
      <c r="AN1257" t="str">
        <f t="shared" si="1790"/>
        <v>Away</v>
      </c>
      <c r="AO1257" t="str">
        <f t="shared" si="1791"/>
        <v>a</v>
      </c>
      <c r="AP1257" t="str">
        <f t="shared" si="1792"/>
        <v/>
      </c>
      <c r="AQ1257" t="str">
        <f t="shared" si="1793"/>
        <v/>
      </c>
      <c r="AR1257" t="str">
        <f t="shared" si="1794"/>
        <v>Away</v>
      </c>
      <c r="AS1257" t="str">
        <f t="shared" si="1795"/>
        <v>a</v>
      </c>
      <c r="AT1257" t="str">
        <f t="shared" si="1796"/>
        <v>Defensive</v>
      </c>
      <c r="AU1257" t="str">
        <f t="shared" si="1797"/>
        <v/>
      </c>
      <c r="AV1257" t="str">
        <f t="shared" si="1798"/>
        <v/>
      </c>
      <c r="AW1257" t="str" cm="1">
        <f t="array" ref="AW1257">IFERROR(IF(O1257&lt;&gt;"",O1257,IF(OR($S1257="",$T1257=""),"",IF(O1257&lt;&gt;"",O1257,IF($T1257&lt;&gt;"",_xlfn._xlws.FILTER(O:O,($BU:$BU=$BU1257)*($I:$I=$I1257)*($T:$T=$T1257)*($S:$S=_xlfn.MINIFS($S:$S,$T:$T,"="&amp;$T1257)),"")))))&amp;"",IF(O1257="","",""))&amp;""</f>
        <v/>
      </c>
      <c r="AX1257" t="str" cm="1">
        <f t="array" ref="AX1257">IFERROR(IF(P1257&lt;&gt;"",P1257,IF(OR($S1257="",$T1257=""),"",IF($T1257&lt;&gt;"",_xlfn._xlws.FILTER(P:P,($BU:$BU=$BU1257)*($I:$I=$I1257)*($T:$T=$T1257)*($S:$S=_xlfn.MINIFS($S:$S,$T:$T,"="&amp;$T1257)),""))))&amp;"",IF(P1257="","",""))&amp;""</f>
        <v/>
      </c>
      <c r="AY1257" t="str" cm="1">
        <f t="array" ref="AY1257">IFERROR(IF(Q1257&lt;&gt;"",Q1257,IF(OR($S1257="",$T1257=""),"",IF($T1257&lt;&gt;"",_xlfn._xlws.FILTER(Q:Q,($BU:$BU=$BU1257)*($I:$I=$I1257)*($T:$T=$T1257)*($S:$S=_xlfn.MINIFS($S:$S,$T:$T,"="&amp;$T1257)),""))))&amp;"",IF(Q1257="","",""))&amp;""</f>
        <v/>
      </c>
      <c r="AZ1257" t="str" cm="1">
        <f t="array" ref="AZ1257">IFERROR(IF(R1257&lt;&gt;"",R1257,IF(OR($S1257="",$T1257=""),"",IF($T1257&lt;&gt;"",_xlfn._xlws.FILTER(R:R,($BU:$BU=$BU1257)*($I:$I=$I1257)*($T:$T=$T1257)*($S:$S=_xlfn.MINIFS($S:$S,$T:$T,"="&amp;$T1257)),""))))&amp;"",IF(R1257="","",""))&amp;""</f>
        <v>1</v>
      </c>
      <c r="BA1257" s="6">
        <f t="shared" si="1799"/>
        <v>110</v>
      </c>
      <c r="BB1257">
        <f t="shared" ref="BB1257:BD1257" si="1847">BB1256</f>
        <v>18987</v>
      </c>
      <c r="BC1257" t="str">
        <f t="shared" si="1847"/>
        <v>Velodrome</v>
      </c>
      <c r="BD1257" t="str">
        <f t="shared" si="1847"/>
        <v>Outlaws</v>
      </c>
      <c r="BE1257" t="s">
        <v>13</v>
      </c>
      <c r="BF1257" t="s">
        <v>756</v>
      </c>
      <c r="BI1257" cm="1">
        <f t="array" aca="1" ref="BI1257" ca="1">IFERROR(_xlfn._xlws.FILTER(shifts!A:A,(shifts!B:B=events!AD1257)*(shifts!AG:AG&gt;=events!BK1257)*(shifts!AH:AH&lt;=events!BL1257)),BI1256)</f>
        <v>45</v>
      </c>
      <c r="BJ1257" s="15">
        <f t="shared" si="1801"/>
        <v>6</v>
      </c>
      <c r="BK1257">
        <f t="shared" si="1802"/>
        <v>941</v>
      </c>
      <c r="BL1257">
        <f t="shared" si="1803"/>
        <v>935</v>
      </c>
      <c r="BM1257" s="15">
        <f>SUMIFS(BJ$2:BJ1257,K$2:K1257,"=Intermission")+SUMIFS(BJ$2:BJ1257,K$2:K1257,"=Timeout")</f>
        <v>67</v>
      </c>
      <c r="BN1257">
        <f t="shared" si="1804"/>
        <v>1147</v>
      </c>
      <c r="BO1257" s="19">
        <f t="shared" si="1805"/>
        <v>1286</v>
      </c>
      <c r="BP1257">
        <f t="shared" si="1806"/>
        <v>1281</v>
      </c>
      <c r="BQ1257" s="17">
        <f t="shared" si="1807"/>
        <v>1292</v>
      </c>
      <c r="BR1257" t="str">
        <f t="shared" si="1808"/>
        <v>opp_team_player_1</v>
      </c>
      <c r="BS1257">
        <f>COUNTIFS(S$3:S1257,"="&amp;S1257,AI$3:AI1257,"="&amp;AI1257)</f>
        <v>1</v>
      </c>
      <c r="BT1257" t="str">
        <f>IFERROR(VLOOKUP(BB1257&amp;BU1257&amp;X1257,game_rosters!U:W,3,FALSE),"")</f>
        <v>P100039</v>
      </c>
      <c r="BU1257" t="str">
        <f t="shared" si="1809"/>
        <v>Velodrome</v>
      </c>
    </row>
    <row r="1258" spans="1:73" x14ac:dyDescent="0.2">
      <c r="A1258" t="str">
        <f t="shared" si="1784"/>
        <v/>
      </c>
      <c r="I1258" s="44">
        <v>91</v>
      </c>
      <c r="R1258" s="51">
        <v>1</v>
      </c>
      <c r="S1258">
        <v>666</v>
      </c>
      <c r="T1258" t="s">
        <v>756</v>
      </c>
      <c r="X1258">
        <v>91</v>
      </c>
      <c r="AA1258">
        <f t="shared" si="1833"/>
        <v>1666</v>
      </c>
      <c r="AB1258" t="str">
        <f t="shared" si="1834"/>
        <v/>
      </c>
      <c r="AC1258">
        <f t="shared" si="1780"/>
        <v>1666</v>
      </c>
      <c r="AD1258" s="6">
        <v>2</v>
      </c>
      <c r="AE1258" t="s">
        <v>744</v>
      </c>
      <c r="AF1258" t="s">
        <v>902</v>
      </c>
      <c r="AG1258" t="s">
        <v>744</v>
      </c>
      <c r="AH1258" t="s">
        <v>750</v>
      </c>
      <c r="AI1258" t="str">
        <f t="shared" si="1785"/>
        <v>o</v>
      </c>
      <c r="AJ1258" t="str">
        <f t="shared" si="1786"/>
        <v/>
      </c>
      <c r="AK1258" t="str">
        <f t="shared" si="1787"/>
        <v/>
      </c>
      <c r="AL1258" t="str">
        <f t="shared" si="1788"/>
        <v/>
      </c>
      <c r="AM1258" t="str">
        <f t="shared" si="1789"/>
        <v/>
      </c>
      <c r="AN1258" t="str">
        <f t="shared" si="1790"/>
        <v>Away</v>
      </c>
      <c r="AO1258" t="str">
        <f t="shared" si="1791"/>
        <v>a</v>
      </c>
      <c r="AP1258" t="str">
        <f t="shared" si="1792"/>
        <v/>
      </c>
      <c r="AQ1258" t="str">
        <f t="shared" si="1793"/>
        <v/>
      </c>
      <c r="AR1258" t="str">
        <f t="shared" si="1794"/>
        <v>Away</v>
      </c>
      <c r="AS1258" t="str">
        <f t="shared" si="1795"/>
        <v>a</v>
      </c>
      <c r="AT1258" t="str">
        <f t="shared" si="1796"/>
        <v>Defensive</v>
      </c>
      <c r="AU1258" t="str">
        <f t="shared" si="1797"/>
        <v/>
      </c>
      <c r="AV1258" t="str">
        <f t="shared" si="1798"/>
        <v/>
      </c>
      <c r="AW1258" t="str" cm="1">
        <f t="array" ref="AW1258">IFERROR(IF(O1258&lt;&gt;"",O1258,IF(OR($S1258="",$T1258=""),"",IF(O1258&lt;&gt;"",O1258,IF($T1258&lt;&gt;"",_xlfn._xlws.FILTER(O:O,($BU:$BU=$BU1258)*($I:$I=$I1258)*($T:$T=$T1258)*($S:$S=_xlfn.MINIFS($S:$S,$T:$T,"="&amp;$T1258)),"")))))&amp;"",IF(O1258="","",""))&amp;""</f>
        <v/>
      </c>
      <c r="AX1258" t="str" cm="1">
        <f t="array" ref="AX1258">IFERROR(IF(P1258&lt;&gt;"",P1258,IF(OR($S1258="",$T1258=""),"",IF($T1258&lt;&gt;"",_xlfn._xlws.FILTER(P:P,($BU:$BU=$BU1258)*($I:$I=$I1258)*($T:$T=$T1258)*($S:$S=_xlfn.MINIFS($S:$S,$T:$T,"="&amp;$T1258)),""))))&amp;"",IF(P1258="","",""))&amp;""</f>
        <v/>
      </c>
      <c r="AY1258" t="str" cm="1">
        <f t="array" ref="AY1258">IFERROR(IF(Q1258&lt;&gt;"",Q1258,IF(OR($S1258="",$T1258=""),"",IF($T1258&lt;&gt;"",_xlfn._xlws.FILTER(Q:Q,($BU:$BU=$BU1258)*($I:$I=$I1258)*($T:$T=$T1258)*($S:$S=_xlfn.MINIFS($S:$S,$T:$T,"="&amp;$T1258)),""))))&amp;"",IF(Q1258="","",""))&amp;""</f>
        <v/>
      </c>
      <c r="AZ1258" t="str" cm="1">
        <f t="array" ref="AZ1258">IFERROR(IF(R1258&lt;&gt;"",R1258,IF(OR($S1258="",$T1258=""),"",IF($T1258&lt;&gt;"",_xlfn._xlws.FILTER(R:R,($BU:$BU=$BU1258)*($I:$I=$I1258)*($T:$T=$T1258)*($S:$S=_xlfn.MINIFS($S:$S,$T:$T,"="&amp;$T1258)),""))))&amp;"",IF(R1258="","",""))&amp;""</f>
        <v>1</v>
      </c>
      <c r="BA1258" s="6">
        <f t="shared" si="1799"/>
        <v>110</v>
      </c>
      <c r="BB1258">
        <f t="shared" ref="BB1258:BD1258" si="1848">BB1257</f>
        <v>18987</v>
      </c>
      <c r="BC1258" t="str">
        <f t="shared" si="1848"/>
        <v>Velodrome</v>
      </c>
      <c r="BD1258" t="str">
        <f t="shared" si="1848"/>
        <v>Outlaws</v>
      </c>
      <c r="BE1258" t="s">
        <v>13</v>
      </c>
      <c r="BF1258" t="s">
        <v>756</v>
      </c>
      <c r="BI1258" cm="1">
        <f t="array" aca="1" ref="BI1258" ca="1">IFERROR(_xlfn._xlws.FILTER(shifts!A:A,(shifts!B:B=events!AD1258)*(shifts!AG:AG&gt;=events!BK1258)*(shifts!AH:AH&lt;=events!BL1258)),BI1257)</f>
        <v>45</v>
      </c>
      <c r="BJ1258" s="15">
        <f t="shared" si="1801"/>
        <v>6</v>
      </c>
      <c r="BK1258">
        <f t="shared" si="1802"/>
        <v>941</v>
      </c>
      <c r="BL1258">
        <f t="shared" si="1803"/>
        <v>935</v>
      </c>
      <c r="BM1258" s="15">
        <f>SUMIFS(BJ$2:BJ1258,K$2:K1258,"=Intermission")+SUMIFS(BJ$2:BJ1258,K$2:K1258,"=Timeout")</f>
        <v>67</v>
      </c>
      <c r="BN1258">
        <f t="shared" si="1804"/>
        <v>1147</v>
      </c>
      <c r="BO1258" s="19">
        <f t="shared" si="1805"/>
        <v>1286</v>
      </c>
      <c r="BP1258">
        <f t="shared" si="1806"/>
        <v>1281</v>
      </c>
      <c r="BQ1258" s="17">
        <f t="shared" si="1807"/>
        <v>1292</v>
      </c>
      <c r="BR1258" t="str">
        <f t="shared" si="1808"/>
        <v>opp_team_player_2</v>
      </c>
      <c r="BS1258">
        <f>COUNTIFS(S$3:S1258,"="&amp;S1258,AI$3:AI1258,"="&amp;AI1258)</f>
        <v>2</v>
      </c>
      <c r="BT1258" t="str">
        <f>IFERROR(VLOOKUP(BB1258&amp;BU1258&amp;X1258,game_rosters!U:W,3,FALSE),"")</f>
        <v>P100002</v>
      </c>
      <c r="BU1258" t="str">
        <f t="shared" si="1809"/>
        <v>Velodrome</v>
      </c>
    </row>
    <row r="1259" spans="1:73" x14ac:dyDescent="0.2">
      <c r="A1259">
        <f t="shared" si="1784"/>
        <v>1</v>
      </c>
      <c r="I1259" s="44">
        <v>18</v>
      </c>
      <c r="K1259" t="s">
        <v>238</v>
      </c>
      <c r="L1259" t="s">
        <v>174</v>
      </c>
      <c r="M1259" t="s">
        <v>85</v>
      </c>
      <c r="N1259" t="s">
        <v>595</v>
      </c>
      <c r="O1259" t="s">
        <v>622</v>
      </c>
      <c r="P1259" t="s">
        <v>627</v>
      </c>
      <c r="Q1259" t="s">
        <v>595</v>
      </c>
      <c r="R1259" s="51">
        <v>1</v>
      </c>
      <c r="S1259">
        <v>667</v>
      </c>
      <c r="T1259" t="s">
        <v>756</v>
      </c>
      <c r="W1259" t="s">
        <v>731</v>
      </c>
      <c r="X1259">
        <v>18</v>
      </c>
      <c r="Z1259">
        <v>1</v>
      </c>
      <c r="AA1259">
        <f t="shared" si="1833"/>
        <v>1667</v>
      </c>
      <c r="AB1259" t="str">
        <f t="shared" si="1834"/>
        <v/>
      </c>
      <c r="AC1259">
        <f t="shared" si="1780"/>
        <v>1667</v>
      </c>
      <c r="AD1259" s="6">
        <v>2</v>
      </c>
      <c r="AE1259" t="s">
        <v>744</v>
      </c>
      <c r="AF1259" t="s">
        <v>750</v>
      </c>
      <c r="AG1259" t="s">
        <v>744</v>
      </c>
      <c r="AH1259" t="s">
        <v>904</v>
      </c>
      <c r="AI1259" t="str">
        <f t="shared" si="1785"/>
        <v>e</v>
      </c>
      <c r="AJ1259" t="str">
        <f t="shared" si="1786"/>
        <v/>
      </c>
      <c r="AK1259" t="str">
        <f t="shared" si="1787"/>
        <v/>
      </c>
      <c r="AL1259" t="str">
        <f t="shared" si="1788"/>
        <v/>
      </c>
      <c r="AM1259" t="str">
        <f t="shared" si="1789"/>
        <v/>
      </c>
      <c r="AN1259" t="str">
        <f t="shared" si="1790"/>
        <v>Away</v>
      </c>
      <c r="AO1259" t="str">
        <f t="shared" si="1791"/>
        <v>a</v>
      </c>
      <c r="AP1259" t="str">
        <f t="shared" si="1792"/>
        <v/>
      </c>
      <c r="AQ1259" t="str">
        <f t="shared" si="1793"/>
        <v/>
      </c>
      <c r="AR1259" t="str">
        <f t="shared" si="1794"/>
        <v>Away</v>
      </c>
      <c r="AS1259" t="str">
        <f t="shared" si="1795"/>
        <v>a</v>
      </c>
      <c r="AT1259" t="str">
        <f t="shared" si="1796"/>
        <v>Offensive</v>
      </c>
      <c r="AU1259" t="str">
        <f t="shared" si="1797"/>
        <v/>
      </c>
      <c r="AV1259" t="str">
        <f t="shared" si="1798"/>
        <v/>
      </c>
      <c r="AW1259" t="str" cm="1">
        <f t="array" ref="AW1259">IFERROR(IF(O1259&lt;&gt;"",O1259,IF(OR($S1259="",$T1259=""),"",IF(O1259&lt;&gt;"",O1259,IF($T1259&lt;&gt;"",_xlfn._xlws.FILTER(O:O,($BU:$BU=$BU1259)*($I:$I=$I1259)*($T:$T=$T1259)*($S:$S=_xlfn.MINIFS($S:$S,$T:$T,"="&amp;$T1259)),"")))))&amp;"",IF(O1259="","",""))&amp;""</f>
        <v>OffensivePlay_Possession-Chip</v>
      </c>
      <c r="AX1259" t="str" cm="1">
        <f t="array" ref="AX1259">IFERROR(IF(P1259&lt;&gt;"",P1259,IF(OR($S1259="",$T1259=""),"",IF($T1259&lt;&gt;"",_xlfn._xlws.FILTER(P:P,($BU:$BU=$BU1259)*($I:$I=$I1259)*($T:$T=$T1259)*($S:$S=_xlfn.MINIFS($S:$S,$T:$T,"="&amp;$T1259)),""))))&amp;"",IF(P1259="","",""))&amp;""</f>
        <v>OffensivePlay_Possession-Deke</v>
      </c>
      <c r="AY1259" t="str" cm="1">
        <f t="array" ref="AY1259">IFERROR(IF(Q1259&lt;&gt;"",Q1259,IF(OR($S1259="",$T1259=""),"",IF($T1259&lt;&gt;"",_xlfn._xlws.FILTER(Q:Q,($BU:$BU=$BU1259)*($I:$I=$I1259)*($T:$T=$T1259)*($S:$S=_xlfn.MINIFS($S:$S,$T:$T,"="&amp;$T1259)),""))))&amp;"",IF(Q1259="","",""))&amp;""</f>
        <v>s</v>
      </c>
      <c r="AZ1259" t="str" cm="1">
        <f t="array" ref="AZ1259">IFERROR(IF(R1259&lt;&gt;"",R1259,IF(OR($S1259="",$T1259=""),"",IF($T1259&lt;&gt;"",_xlfn._xlws.FILTER(R:R,($BU:$BU=$BU1259)*($I:$I=$I1259)*($T:$T=$T1259)*($S:$S=_xlfn.MINIFS($S:$S,$T:$T,"="&amp;$T1259)),""))))&amp;"",IF(R1259="","",""))&amp;""</f>
        <v>1</v>
      </c>
      <c r="BA1259" s="6">
        <f t="shared" si="1799"/>
        <v>111</v>
      </c>
      <c r="BB1259">
        <f t="shared" ref="BB1259:BD1259" si="1849">BB1258</f>
        <v>18987</v>
      </c>
      <c r="BC1259" t="str">
        <f t="shared" si="1849"/>
        <v>Velodrome</v>
      </c>
      <c r="BD1259" t="str">
        <f t="shared" si="1849"/>
        <v>Outlaws</v>
      </c>
      <c r="BE1259" t="s">
        <v>238</v>
      </c>
      <c r="BF1259" t="s">
        <v>174</v>
      </c>
      <c r="BI1259" cm="1">
        <f t="array" aca="1" ref="BI1259" ca="1">IFERROR(_xlfn._xlws.FILTER(shifts!A:A,(shifts!B:B=events!AD1259)*(shifts!AG:AG&gt;=events!BK1259)*(shifts!AH:AH&lt;=events!BL1259)),BI1258)</f>
        <v>45</v>
      </c>
      <c r="BJ1259" s="15">
        <f t="shared" si="1801"/>
        <v>2</v>
      </c>
      <c r="BK1259">
        <f t="shared" si="1802"/>
        <v>935</v>
      </c>
      <c r="BL1259">
        <f t="shared" si="1803"/>
        <v>933</v>
      </c>
      <c r="BM1259" s="15">
        <f>SUMIFS(BJ$2:BJ1259,K$2:K1259,"=Intermission")+SUMIFS(BJ$2:BJ1259,K$2:K1259,"=Timeout")</f>
        <v>67</v>
      </c>
      <c r="BN1259">
        <f t="shared" si="1804"/>
        <v>1147</v>
      </c>
      <c r="BO1259" s="19">
        <f t="shared" si="1805"/>
        <v>1292</v>
      </c>
      <c r="BP1259">
        <f t="shared" si="1806"/>
        <v>1287</v>
      </c>
      <c r="BQ1259" s="17">
        <f t="shared" si="1807"/>
        <v>1294</v>
      </c>
      <c r="BR1259" t="str">
        <f t="shared" si="1808"/>
        <v>event_team_player_1</v>
      </c>
      <c r="BS1259">
        <f>COUNTIFS(S$3:S1259,"="&amp;S1259,AI$3:AI1259,"="&amp;AI1259)</f>
        <v>1</v>
      </c>
      <c r="BT1259" t="str">
        <f>IFERROR(VLOOKUP(BB1259&amp;BU1259&amp;X1259,game_rosters!U:W,3,FALSE),"")</f>
        <v>P100034</v>
      </c>
      <c r="BU1259" t="str">
        <f t="shared" si="1809"/>
        <v>Outlaws</v>
      </c>
    </row>
    <row r="1260" spans="1:73" x14ac:dyDescent="0.2">
      <c r="A1260" t="str">
        <f t="shared" si="1784"/>
        <v/>
      </c>
      <c r="I1260" s="44">
        <v>75</v>
      </c>
      <c r="S1260">
        <v>667</v>
      </c>
      <c r="T1260" t="s">
        <v>756</v>
      </c>
      <c r="X1260">
        <v>75</v>
      </c>
      <c r="AA1260">
        <f t="shared" si="1833"/>
        <v>1667</v>
      </c>
      <c r="AB1260" t="str">
        <f t="shared" si="1834"/>
        <v/>
      </c>
      <c r="AC1260">
        <f t="shared" si="1780"/>
        <v>1667</v>
      </c>
      <c r="AD1260" s="6">
        <v>2</v>
      </c>
      <c r="AE1260" t="s">
        <v>744</v>
      </c>
      <c r="AF1260" t="s">
        <v>750</v>
      </c>
      <c r="AG1260" t="s">
        <v>744</v>
      </c>
      <c r="AH1260" t="s">
        <v>904</v>
      </c>
      <c r="AI1260" t="str">
        <f t="shared" si="1785"/>
        <v>o</v>
      </c>
      <c r="AJ1260" t="str">
        <f t="shared" si="1786"/>
        <v/>
      </c>
      <c r="AK1260" t="str">
        <f t="shared" si="1787"/>
        <v/>
      </c>
      <c r="AL1260" t="str">
        <f t="shared" si="1788"/>
        <v/>
      </c>
      <c r="AM1260" t="str">
        <f t="shared" si="1789"/>
        <v/>
      </c>
      <c r="AN1260" t="str">
        <f t="shared" si="1790"/>
        <v>Away</v>
      </c>
      <c r="AO1260" t="str">
        <f t="shared" si="1791"/>
        <v>a</v>
      </c>
      <c r="AP1260" t="str">
        <f t="shared" si="1792"/>
        <v/>
      </c>
      <c r="AQ1260" t="str">
        <f t="shared" si="1793"/>
        <v/>
      </c>
      <c r="AR1260" t="str">
        <f t="shared" si="1794"/>
        <v>Away</v>
      </c>
      <c r="AS1260" t="str">
        <f t="shared" si="1795"/>
        <v>a</v>
      </c>
      <c r="AT1260" t="str">
        <f t="shared" si="1796"/>
        <v>Defensive</v>
      </c>
      <c r="AU1260" t="str">
        <f t="shared" si="1797"/>
        <v/>
      </c>
      <c r="AV1260" t="str">
        <f t="shared" si="1798"/>
        <v/>
      </c>
      <c r="AW1260" t="str" cm="1">
        <f t="array" ref="AW1260">IFERROR(IF(O1260&lt;&gt;"",O1260,IF(OR($S1260="",$T1260=""),"",IF(O1260&lt;&gt;"",O1260,IF($T1260&lt;&gt;"",_xlfn._xlws.FILTER(O:O,($BU:$BU=$BU1260)*($I:$I=$I1260)*($T:$T=$T1260)*($S:$S=_xlfn.MINIFS($S:$S,$T:$T,"="&amp;$T1260)),"")))))&amp;"",IF(O1260="","",""))&amp;""</f>
        <v/>
      </c>
      <c r="AX1260" t="str" cm="1">
        <f t="array" ref="AX1260">IFERROR(IF(P1260&lt;&gt;"",P1260,IF(OR($S1260="",$T1260=""),"",IF($T1260&lt;&gt;"",_xlfn._xlws.FILTER(P:P,($BU:$BU=$BU1260)*($I:$I=$I1260)*($T:$T=$T1260)*($S:$S=_xlfn.MINIFS($S:$S,$T:$T,"="&amp;$T1260)),""))))&amp;"",IF(P1260="","",""))&amp;""</f>
        <v/>
      </c>
      <c r="AY1260" t="str" cm="1">
        <f t="array" ref="AY1260">IFERROR(IF(Q1260&lt;&gt;"",Q1260,IF(OR($S1260="",$T1260=""),"",IF($T1260&lt;&gt;"",_xlfn._xlws.FILTER(Q:Q,($BU:$BU=$BU1260)*($I:$I=$I1260)*($T:$T=$T1260)*($S:$S=_xlfn.MINIFS($S:$S,$T:$T,"="&amp;$T1260)),""))))&amp;"",IF(Q1260="","",""))&amp;""</f>
        <v/>
      </c>
      <c r="AZ1260" t="str" cm="1">
        <f t="array" ref="AZ1260">IFERROR(IF(R1260&lt;&gt;"",R1260,IF(OR($S1260="",$T1260=""),"",IF($T1260&lt;&gt;"",_xlfn._xlws.FILTER(R:R,($BU:$BU=$BU1260)*($I:$I=$I1260)*($T:$T=$T1260)*($S:$S=_xlfn.MINIFS($S:$S,$T:$T,"="&amp;$T1260)),""))))&amp;"",IF(R1260="","",""))&amp;""</f>
        <v/>
      </c>
      <c r="BA1260" s="6">
        <f t="shared" si="1799"/>
        <v>111</v>
      </c>
      <c r="BB1260">
        <f t="shared" ref="BB1260:BD1260" si="1850">BB1259</f>
        <v>18987</v>
      </c>
      <c r="BC1260" t="str">
        <f t="shared" si="1850"/>
        <v>Velodrome</v>
      </c>
      <c r="BD1260" t="str">
        <f t="shared" si="1850"/>
        <v>Outlaws</v>
      </c>
      <c r="BE1260" t="s">
        <v>238</v>
      </c>
      <c r="BF1260" t="s">
        <v>174</v>
      </c>
      <c r="BI1260" cm="1">
        <f t="array" aca="1" ref="BI1260" ca="1">IFERROR(_xlfn._xlws.FILTER(shifts!A:A,(shifts!B:B=events!AD1260)*(shifts!AG:AG&gt;=events!BK1260)*(shifts!AH:AH&lt;=events!BL1260)),BI1259)</f>
        <v>45</v>
      </c>
      <c r="BJ1260" s="15">
        <f t="shared" si="1801"/>
        <v>2</v>
      </c>
      <c r="BK1260">
        <f t="shared" si="1802"/>
        <v>935</v>
      </c>
      <c r="BL1260">
        <f t="shared" si="1803"/>
        <v>933</v>
      </c>
      <c r="BM1260" s="15">
        <f>SUMIFS(BJ$2:BJ1260,K$2:K1260,"=Intermission")+SUMIFS(BJ$2:BJ1260,K$2:K1260,"=Timeout")</f>
        <v>67</v>
      </c>
      <c r="BN1260">
        <f t="shared" si="1804"/>
        <v>1147</v>
      </c>
      <c r="BO1260" s="19">
        <f t="shared" si="1805"/>
        <v>1292</v>
      </c>
      <c r="BP1260">
        <f t="shared" si="1806"/>
        <v>1287</v>
      </c>
      <c r="BQ1260" s="17">
        <f t="shared" si="1807"/>
        <v>1294</v>
      </c>
      <c r="BR1260" t="str">
        <f t="shared" si="1808"/>
        <v>opp_team_player_1</v>
      </c>
      <c r="BS1260">
        <f>COUNTIFS(S$3:S1260,"="&amp;S1260,AI$3:AI1260,"="&amp;AI1260)</f>
        <v>1</v>
      </c>
      <c r="BT1260" t="str">
        <f>IFERROR(VLOOKUP(BB1260&amp;BU1260&amp;X1260,game_rosters!U:W,3,FALSE),"")</f>
        <v>P100039</v>
      </c>
      <c r="BU1260" t="str">
        <f t="shared" si="1809"/>
        <v>Velodrome</v>
      </c>
    </row>
    <row r="1261" spans="1:73" x14ac:dyDescent="0.2">
      <c r="A1261" t="str">
        <f t="shared" si="1784"/>
        <v/>
      </c>
      <c r="I1261" s="44">
        <v>91</v>
      </c>
      <c r="O1261" t="s">
        <v>625</v>
      </c>
      <c r="Q1261" t="s">
        <v>594</v>
      </c>
      <c r="R1261" s="51">
        <v>1</v>
      </c>
      <c r="S1261">
        <v>667</v>
      </c>
      <c r="T1261" t="s">
        <v>756</v>
      </c>
      <c r="X1261">
        <v>91</v>
      </c>
      <c r="AA1261">
        <f t="shared" si="1833"/>
        <v>1667</v>
      </c>
      <c r="AB1261" t="str">
        <f t="shared" si="1834"/>
        <v/>
      </c>
      <c r="AC1261">
        <f t="shared" si="1780"/>
        <v>1667</v>
      </c>
      <c r="AD1261" s="6">
        <v>2</v>
      </c>
      <c r="AE1261" t="s">
        <v>744</v>
      </c>
      <c r="AF1261" t="s">
        <v>750</v>
      </c>
      <c r="AG1261" t="s">
        <v>744</v>
      </c>
      <c r="AH1261" t="s">
        <v>904</v>
      </c>
      <c r="AI1261" t="str">
        <f t="shared" si="1785"/>
        <v>o</v>
      </c>
      <c r="AJ1261" t="str">
        <f t="shared" si="1786"/>
        <v/>
      </c>
      <c r="AK1261" t="str">
        <f t="shared" si="1787"/>
        <v/>
      </c>
      <c r="AL1261" t="str">
        <f t="shared" si="1788"/>
        <v/>
      </c>
      <c r="AM1261" t="str">
        <f t="shared" si="1789"/>
        <v/>
      </c>
      <c r="AN1261" t="str">
        <f t="shared" si="1790"/>
        <v>Away</v>
      </c>
      <c r="AO1261" t="str">
        <f t="shared" si="1791"/>
        <v>a</v>
      </c>
      <c r="AP1261" t="str">
        <f t="shared" si="1792"/>
        <v/>
      </c>
      <c r="AQ1261" t="str">
        <f t="shared" si="1793"/>
        <v/>
      </c>
      <c r="AR1261" t="str">
        <f t="shared" si="1794"/>
        <v>Away</v>
      </c>
      <c r="AS1261" t="str">
        <f t="shared" si="1795"/>
        <v>a</v>
      </c>
      <c r="AT1261" t="str">
        <f t="shared" si="1796"/>
        <v>Defensive</v>
      </c>
      <c r="AU1261" t="str">
        <f t="shared" si="1797"/>
        <v/>
      </c>
      <c r="AV1261" t="str">
        <f t="shared" si="1798"/>
        <v/>
      </c>
      <c r="AW1261" t="str" cm="1">
        <f t="array" ref="AW1261">IFERROR(IF(O1261&lt;&gt;"",O1261,IF(OR($S1261="",$T1261=""),"",IF(O1261&lt;&gt;"",O1261,IF($T1261&lt;&gt;"",_xlfn._xlws.FILTER(O:O,($BU:$BU=$BU1261)*($I:$I=$I1261)*($T:$T=$T1261)*($S:$S=_xlfn.MINIFS($S:$S,$T:$T,"="&amp;$T1261)),"")))))&amp;"",IF(O1261="","",""))&amp;""</f>
        <v>Defensive_PlayPossession-BeatDeke</v>
      </c>
      <c r="AX1261" t="str" cm="1">
        <f t="array" ref="AX1261">IFERROR(IF(P1261&lt;&gt;"",P1261,IF(OR($S1261="",$T1261=""),"",IF($T1261&lt;&gt;"",_xlfn._xlws.FILTER(P:P,($BU:$BU=$BU1261)*($I:$I=$I1261)*($T:$T=$T1261)*($S:$S=_xlfn.MINIFS($S:$S,$T:$T,"="&amp;$T1261)),""))))&amp;"",IF(P1261="","",""))&amp;""</f>
        <v/>
      </c>
      <c r="AY1261" t="str" cm="1">
        <f t="array" ref="AY1261">IFERROR(IF(Q1261&lt;&gt;"",Q1261,IF(OR($S1261="",$T1261=""),"",IF($T1261&lt;&gt;"",_xlfn._xlws.FILTER(Q:Q,($BU:$BU=$BU1261)*($I:$I=$I1261)*($T:$T=$T1261)*($S:$S=_xlfn.MINIFS($S:$S,$T:$T,"="&amp;$T1261)),""))))&amp;"",IF(Q1261="","",""))&amp;""</f>
        <v>u</v>
      </c>
      <c r="AZ1261" t="str" cm="1">
        <f t="array" ref="AZ1261">IFERROR(IF(R1261&lt;&gt;"",R1261,IF(OR($S1261="",$T1261=""),"",IF($T1261&lt;&gt;"",_xlfn._xlws.FILTER(R:R,($BU:$BU=$BU1261)*($I:$I=$I1261)*($T:$T=$T1261)*($S:$S=_xlfn.MINIFS($S:$S,$T:$T,"="&amp;$T1261)),""))))&amp;"",IF(R1261="","",""))&amp;""</f>
        <v>1</v>
      </c>
      <c r="BA1261" s="6">
        <f t="shared" si="1799"/>
        <v>111</v>
      </c>
      <c r="BB1261">
        <f t="shared" ref="BB1261:BD1261" si="1851">BB1260</f>
        <v>18987</v>
      </c>
      <c r="BC1261" t="str">
        <f t="shared" si="1851"/>
        <v>Velodrome</v>
      </c>
      <c r="BD1261" t="str">
        <f t="shared" si="1851"/>
        <v>Outlaws</v>
      </c>
      <c r="BE1261" t="s">
        <v>238</v>
      </c>
      <c r="BF1261" t="s">
        <v>174</v>
      </c>
      <c r="BI1261" cm="1">
        <f t="array" aca="1" ref="BI1261" ca="1">IFERROR(_xlfn._xlws.FILTER(shifts!A:A,(shifts!B:B=events!AD1261)*(shifts!AG:AG&gt;=events!BK1261)*(shifts!AH:AH&lt;=events!BL1261)),BI1260)</f>
        <v>45</v>
      </c>
      <c r="BJ1261" s="15">
        <f t="shared" si="1801"/>
        <v>2</v>
      </c>
      <c r="BK1261">
        <f t="shared" si="1802"/>
        <v>935</v>
      </c>
      <c r="BL1261">
        <f t="shared" si="1803"/>
        <v>933</v>
      </c>
      <c r="BM1261" s="15">
        <f>SUMIFS(BJ$2:BJ1261,K$2:K1261,"=Intermission")+SUMIFS(BJ$2:BJ1261,K$2:K1261,"=Timeout")</f>
        <v>67</v>
      </c>
      <c r="BN1261">
        <f t="shared" si="1804"/>
        <v>1147</v>
      </c>
      <c r="BO1261" s="19">
        <f t="shared" si="1805"/>
        <v>1292</v>
      </c>
      <c r="BP1261">
        <f t="shared" si="1806"/>
        <v>1287</v>
      </c>
      <c r="BQ1261" s="17">
        <f t="shared" si="1807"/>
        <v>1294</v>
      </c>
      <c r="BR1261" t="str">
        <f t="shared" si="1808"/>
        <v>opp_team_player_2</v>
      </c>
      <c r="BS1261">
        <f>COUNTIFS(S$3:S1261,"="&amp;S1261,AI$3:AI1261,"="&amp;AI1261)</f>
        <v>2</v>
      </c>
      <c r="BT1261" t="str">
        <f>IFERROR(VLOOKUP(BB1261&amp;BU1261&amp;X1261,game_rosters!U:W,3,FALSE),"")</f>
        <v>P100002</v>
      </c>
      <c r="BU1261" t="str">
        <f t="shared" si="1809"/>
        <v>Velodrome</v>
      </c>
    </row>
    <row r="1262" spans="1:73" x14ac:dyDescent="0.2">
      <c r="A1262">
        <f t="shared" si="1784"/>
        <v>1</v>
      </c>
      <c r="I1262" s="44">
        <v>18</v>
      </c>
      <c r="K1262" t="s">
        <v>6</v>
      </c>
      <c r="L1262" t="s">
        <v>205</v>
      </c>
      <c r="M1262" t="s">
        <v>51</v>
      </c>
      <c r="N1262" t="s">
        <v>595</v>
      </c>
      <c r="R1262" s="51">
        <v>1</v>
      </c>
      <c r="S1262">
        <v>668</v>
      </c>
      <c r="T1262">
        <v>112</v>
      </c>
      <c r="W1262" t="s">
        <v>731</v>
      </c>
      <c r="X1262">
        <v>18</v>
      </c>
      <c r="Z1262">
        <v>1</v>
      </c>
      <c r="AA1262">
        <f t="shared" si="1833"/>
        <v>1668</v>
      </c>
      <c r="AB1262">
        <f t="shared" si="1834"/>
        <v>9112</v>
      </c>
      <c r="AC1262">
        <f t="shared" si="1780"/>
        <v>9112</v>
      </c>
      <c r="AD1262" s="6">
        <v>2</v>
      </c>
      <c r="AE1262" t="s">
        <v>744</v>
      </c>
      <c r="AF1262" t="s">
        <v>904</v>
      </c>
      <c r="AG1262" t="s">
        <v>756</v>
      </c>
      <c r="AH1262" t="s">
        <v>756</v>
      </c>
      <c r="AI1262" t="str">
        <f t="shared" si="1785"/>
        <v>e</v>
      </c>
      <c r="AJ1262" t="str">
        <f t="shared" si="1786"/>
        <v/>
      </c>
      <c r="AK1262" t="str">
        <f t="shared" si="1787"/>
        <v/>
      </c>
      <c r="AL1262" t="str">
        <f t="shared" si="1788"/>
        <v/>
      </c>
      <c r="AM1262" t="str">
        <f t="shared" si="1789"/>
        <v/>
      </c>
      <c r="AN1262" t="str">
        <f t="shared" si="1790"/>
        <v>Away</v>
      </c>
      <c r="AO1262" t="str">
        <f t="shared" si="1791"/>
        <v>a</v>
      </c>
      <c r="AP1262" t="str">
        <f t="shared" si="1792"/>
        <v/>
      </c>
      <c r="AQ1262" t="str">
        <f t="shared" si="1793"/>
        <v/>
      </c>
      <c r="AR1262" t="str">
        <f t="shared" si="1794"/>
        <v>Away</v>
      </c>
      <c r="AS1262" t="str">
        <f t="shared" si="1795"/>
        <v>a</v>
      </c>
      <c r="AT1262" t="str">
        <f t="shared" si="1796"/>
        <v>Offensive</v>
      </c>
      <c r="AU1262" t="str">
        <f t="shared" si="1797"/>
        <v/>
      </c>
      <c r="AV1262" t="str">
        <f t="shared" si="1798"/>
        <v/>
      </c>
      <c r="AW1262" t="str" cm="1">
        <f t="array" ref="AW1262">IFERROR(IF(O1262&lt;&gt;"",O1262,IF(OR($S1262="",$T1262=""),"",IF(O1262&lt;&gt;"",O1262,IF($T1262&lt;&gt;"",_xlfn._xlws.FILTER(O:O,($BU:$BU=$BU1262)*($I:$I=$I1262)*($T:$T=$T1262)*($S:$S=_xlfn.MINIFS($S:$S,$T:$T,"="&amp;$T1262)),"")))))&amp;"",IF(O1262="","",""))&amp;""</f>
        <v/>
      </c>
      <c r="AX1262" t="str" cm="1">
        <f t="array" ref="AX1262">IFERROR(IF(P1262&lt;&gt;"",P1262,IF(OR($S1262="",$T1262=""),"",IF($T1262&lt;&gt;"",_xlfn._xlws.FILTER(P:P,($BU:$BU=$BU1262)*($I:$I=$I1262)*($T:$T=$T1262)*($S:$S=_xlfn.MINIFS($S:$S,$T:$T,"="&amp;$T1262)),""))))&amp;"",IF(P1262="","",""))&amp;""</f>
        <v/>
      </c>
      <c r="AY1262" t="str" cm="1">
        <f t="array" ref="AY1262">IFERROR(IF(Q1262&lt;&gt;"",Q1262,IF(OR($S1262="",$T1262=""),"",IF($T1262&lt;&gt;"",_xlfn._xlws.FILTER(Q:Q,($BU:$BU=$BU1262)*($I:$I=$I1262)*($T:$T=$T1262)*($S:$S=_xlfn.MINIFS($S:$S,$T:$T,"="&amp;$T1262)),""))))&amp;"",IF(Q1262="","",""))&amp;""</f>
        <v/>
      </c>
      <c r="AZ1262" t="str" cm="1">
        <f t="array" ref="AZ1262">IFERROR(IF(R1262&lt;&gt;"",R1262,IF(OR($S1262="",$T1262=""),"",IF($T1262&lt;&gt;"",_xlfn._xlws.FILTER(R:R,($BU:$BU=$BU1262)*($I:$I=$I1262)*($T:$T=$T1262)*($S:$S=_xlfn.MINIFS($S:$S,$T:$T,"="&amp;$T1262)),""))))&amp;"",IF(R1262="","",""))&amp;""</f>
        <v>1</v>
      </c>
      <c r="BA1262" s="6">
        <f t="shared" si="1799"/>
        <v>111</v>
      </c>
      <c r="BB1262">
        <f t="shared" ref="BB1262:BD1262" si="1852">BB1261</f>
        <v>18987</v>
      </c>
      <c r="BC1262" t="str">
        <f t="shared" si="1852"/>
        <v>Velodrome</v>
      </c>
      <c r="BD1262" t="str">
        <f t="shared" si="1852"/>
        <v>Outlaws</v>
      </c>
      <c r="BE1262" t="s">
        <v>6</v>
      </c>
      <c r="BF1262" t="s">
        <v>205</v>
      </c>
      <c r="BI1262">
        <v>45</v>
      </c>
      <c r="BJ1262" s="15">
        <f t="shared" si="1801"/>
        <v>0</v>
      </c>
      <c r="BK1262">
        <f t="shared" si="1802"/>
        <v>933</v>
      </c>
      <c r="BL1262">
        <f t="shared" si="1803"/>
        <v>933</v>
      </c>
      <c r="BM1262" s="15">
        <f>SUMIFS(BJ$2:BJ1262,K$2:K1262,"=Intermission")+SUMIFS(BJ$2:BJ1262,K$2:K1262,"=Timeout")</f>
        <v>67</v>
      </c>
      <c r="BN1262">
        <f t="shared" si="1804"/>
        <v>1147</v>
      </c>
      <c r="BO1262" s="19">
        <f t="shared" si="1805"/>
        <v>1294</v>
      </c>
      <c r="BP1262">
        <f t="shared" si="1806"/>
        <v>1289</v>
      </c>
      <c r="BQ1262" s="17">
        <f t="shared" si="1807"/>
        <v>1294</v>
      </c>
      <c r="BR1262" t="str">
        <f t="shared" si="1808"/>
        <v>event_team_player_1</v>
      </c>
      <c r="BS1262">
        <f>COUNTIFS(S$3:S1262,"="&amp;S1262,AI$3:AI1262,"="&amp;AI1262)</f>
        <v>1</v>
      </c>
      <c r="BT1262" t="str">
        <f>IFERROR(VLOOKUP(BB1262&amp;BU1262&amp;X1262,game_rosters!U:W,3,FALSE),"")</f>
        <v>P100034</v>
      </c>
      <c r="BU1262" t="str">
        <f t="shared" si="1809"/>
        <v>Outlaws</v>
      </c>
    </row>
    <row r="1263" spans="1:73" x14ac:dyDescent="0.2">
      <c r="A1263" t="str">
        <f t="shared" si="1784"/>
        <v/>
      </c>
      <c r="I1263" s="44">
        <v>39</v>
      </c>
      <c r="S1263">
        <v>668</v>
      </c>
      <c r="T1263">
        <v>112</v>
      </c>
      <c r="X1263">
        <v>39</v>
      </c>
      <c r="AA1263">
        <f t="shared" si="1833"/>
        <v>1668</v>
      </c>
      <c r="AB1263">
        <f t="shared" si="1834"/>
        <v>9112</v>
      </c>
      <c r="AC1263">
        <f t="shared" si="1780"/>
        <v>9112</v>
      </c>
      <c r="AD1263" s="6">
        <v>2</v>
      </c>
      <c r="AE1263" t="s">
        <v>744</v>
      </c>
      <c r="AF1263" t="s">
        <v>904</v>
      </c>
      <c r="AG1263" t="s">
        <v>756</v>
      </c>
      <c r="AH1263" t="s">
        <v>756</v>
      </c>
      <c r="AI1263" t="str">
        <f t="shared" si="1785"/>
        <v>o</v>
      </c>
      <c r="AJ1263" t="str">
        <f t="shared" si="1786"/>
        <v/>
      </c>
      <c r="AK1263" t="str">
        <f t="shared" si="1787"/>
        <v/>
      </c>
      <c r="AL1263" t="str">
        <f t="shared" si="1788"/>
        <v/>
      </c>
      <c r="AM1263" t="str">
        <f t="shared" si="1789"/>
        <v/>
      </c>
      <c r="AN1263" t="str">
        <f t="shared" si="1790"/>
        <v>Away</v>
      </c>
      <c r="AO1263" t="str">
        <f t="shared" si="1791"/>
        <v>a</v>
      </c>
      <c r="AP1263" t="str">
        <f t="shared" si="1792"/>
        <v/>
      </c>
      <c r="AQ1263" t="str">
        <f t="shared" si="1793"/>
        <v/>
      </c>
      <c r="AR1263" t="str">
        <f t="shared" si="1794"/>
        <v>Away</v>
      </c>
      <c r="AS1263" t="str">
        <f t="shared" si="1795"/>
        <v>a</v>
      </c>
      <c r="AT1263" t="str">
        <f t="shared" si="1796"/>
        <v>Defensive</v>
      </c>
      <c r="AU1263" t="str">
        <f t="shared" si="1797"/>
        <v/>
      </c>
      <c r="AV1263" t="str">
        <f t="shared" si="1798"/>
        <v/>
      </c>
      <c r="AW1263" t="str" cm="1">
        <f t="array" ref="AW1263">IFERROR(IF(O1263&lt;&gt;"",O1263,IF(OR($S1263="",$T1263=""),"",IF(O1263&lt;&gt;"",O1263,IF($T1263&lt;&gt;"",_xlfn._xlws.FILTER(O:O,($BU:$BU=$BU1263)*($I:$I=$I1263)*($T:$T=$T1263)*($S:$S=_xlfn.MINIFS($S:$S,$T:$T,"="&amp;$T1263)),"")))))&amp;"",IF(O1263="","",""))&amp;""</f>
        <v/>
      </c>
      <c r="AX1263" t="str" cm="1">
        <f t="array" ref="AX1263">IFERROR(IF(P1263&lt;&gt;"",P1263,IF(OR($S1263="",$T1263=""),"",IF($T1263&lt;&gt;"",_xlfn._xlws.FILTER(P:P,($BU:$BU=$BU1263)*($I:$I=$I1263)*($T:$T=$T1263)*($S:$S=_xlfn.MINIFS($S:$S,$T:$T,"="&amp;$T1263)),""))))&amp;"",IF(P1263="","",""))&amp;""</f>
        <v/>
      </c>
      <c r="AY1263" t="str" cm="1">
        <f t="array" ref="AY1263">IFERROR(IF(Q1263&lt;&gt;"",Q1263,IF(OR($S1263="",$T1263=""),"",IF($T1263&lt;&gt;"",_xlfn._xlws.FILTER(Q:Q,($BU:$BU=$BU1263)*($I:$I=$I1263)*($T:$T=$T1263)*($S:$S=_xlfn.MINIFS($S:$S,$T:$T,"="&amp;$T1263)),""))))&amp;"",IF(Q1263="","",""))&amp;""</f>
        <v/>
      </c>
      <c r="AZ1263" t="str" cm="1">
        <f t="array" ref="AZ1263">IFERROR(IF(R1263&lt;&gt;"",R1263,IF(OR($S1263="",$T1263=""),"",IF($T1263&lt;&gt;"",_xlfn._xlws.FILTER(R:R,($BU:$BU=$BU1263)*($I:$I=$I1263)*($T:$T=$T1263)*($S:$S=_xlfn.MINIFS($S:$S,$T:$T,"="&amp;$T1263)),""))))&amp;"",IF(R1263="","",""))&amp;""</f>
        <v/>
      </c>
      <c r="BA1263" s="6">
        <f t="shared" si="1799"/>
        <v>111</v>
      </c>
      <c r="BB1263">
        <f t="shared" ref="BB1263:BD1263" si="1853">BB1262</f>
        <v>18987</v>
      </c>
      <c r="BC1263" t="str">
        <f t="shared" si="1853"/>
        <v>Velodrome</v>
      </c>
      <c r="BD1263" t="str">
        <f t="shared" si="1853"/>
        <v>Outlaws</v>
      </c>
      <c r="BE1263" t="s">
        <v>6</v>
      </c>
      <c r="BF1263" t="s">
        <v>205</v>
      </c>
      <c r="BI1263">
        <v>45</v>
      </c>
      <c r="BJ1263" s="15">
        <f t="shared" si="1801"/>
        <v>0</v>
      </c>
      <c r="BK1263">
        <f t="shared" si="1802"/>
        <v>933</v>
      </c>
      <c r="BL1263">
        <f t="shared" si="1803"/>
        <v>933</v>
      </c>
      <c r="BM1263" s="15">
        <f>SUMIFS(BJ$2:BJ1263,K$2:K1263,"=Intermission")+SUMIFS(BJ$2:BJ1263,K$2:K1263,"=Timeout")</f>
        <v>67</v>
      </c>
      <c r="BN1263">
        <f t="shared" si="1804"/>
        <v>1147</v>
      </c>
      <c r="BO1263" s="19">
        <f t="shared" si="1805"/>
        <v>1294</v>
      </c>
      <c r="BP1263">
        <f t="shared" si="1806"/>
        <v>1289</v>
      </c>
      <c r="BQ1263" s="17">
        <f t="shared" si="1807"/>
        <v>1294</v>
      </c>
      <c r="BR1263" t="str">
        <f t="shared" si="1808"/>
        <v>opp_team_player_1</v>
      </c>
      <c r="BS1263">
        <f>COUNTIFS(S$3:S1263,"="&amp;S1263,AI$3:AI1263,"="&amp;AI1263)</f>
        <v>1</v>
      </c>
      <c r="BT1263" t="str">
        <f>IFERROR(VLOOKUP(BB1263&amp;BU1263&amp;X1263,game_rosters!U:W,3,FALSE),"")</f>
        <v>P100016</v>
      </c>
      <c r="BU1263" t="str">
        <f t="shared" si="1809"/>
        <v>Velodrome</v>
      </c>
    </row>
    <row r="1264" spans="1:73" x14ac:dyDescent="0.2">
      <c r="A1264" t="str">
        <f t="shared" si="1784"/>
        <v/>
      </c>
      <c r="I1264" s="44">
        <v>70</v>
      </c>
      <c r="O1264" t="s">
        <v>602</v>
      </c>
      <c r="R1264" s="51">
        <v>1</v>
      </c>
      <c r="S1264">
        <v>668</v>
      </c>
      <c r="T1264">
        <v>112</v>
      </c>
      <c r="X1264">
        <v>70</v>
      </c>
      <c r="AA1264">
        <f t="shared" si="1833"/>
        <v>1668</v>
      </c>
      <c r="AB1264">
        <f t="shared" si="1834"/>
        <v>9112</v>
      </c>
      <c r="AC1264">
        <f t="shared" si="1780"/>
        <v>9112</v>
      </c>
      <c r="AD1264" s="6">
        <v>2</v>
      </c>
      <c r="AE1264" t="s">
        <v>744</v>
      </c>
      <c r="AF1264" t="s">
        <v>904</v>
      </c>
      <c r="AG1264" t="s">
        <v>756</v>
      </c>
      <c r="AH1264" t="s">
        <v>756</v>
      </c>
      <c r="AI1264" t="str">
        <f t="shared" si="1785"/>
        <v>o</v>
      </c>
      <c r="AJ1264" t="str">
        <f t="shared" si="1786"/>
        <v/>
      </c>
      <c r="AK1264" t="str">
        <f t="shared" si="1787"/>
        <v/>
      </c>
      <c r="AL1264" t="str">
        <f t="shared" si="1788"/>
        <v/>
      </c>
      <c r="AM1264" t="str">
        <f t="shared" si="1789"/>
        <v/>
      </c>
      <c r="AN1264" t="str">
        <f t="shared" si="1790"/>
        <v>Away</v>
      </c>
      <c r="AO1264" t="str">
        <f t="shared" si="1791"/>
        <v>a</v>
      </c>
      <c r="AP1264" t="str">
        <f t="shared" si="1792"/>
        <v/>
      </c>
      <c r="AQ1264" t="str">
        <f t="shared" si="1793"/>
        <v/>
      </c>
      <c r="AR1264" t="str">
        <f t="shared" si="1794"/>
        <v>Away</v>
      </c>
      <c r="AS1264" t="str">
        <f t="shared" si="1795"/>
        <v>a</v>
      </c>
      <c r="AT1264" t="str">
        <f t="shared" si="1796"/>
        <v>Defensive</v>
      </c>
      <c r="AU1264" t="str">
        <f t="shared" si="1797"/>
        <v/>
      </c>
      <c r="AV1264" t="str">
        <f t="shared" si="1798"/>
        <v/>
      </c>
      <c r="AW1264" t="str" cm="1">
        <f t="array" ref="AW1264">IFERROR(IF(O1264&lt;&gt;"",O1264,IF(OR($S1264="",$T1264=""),"",IF(O1264&lt;&gt;"",O1264,IF($T1264&lt;&gt;"",_xlfn._xlws.FILTER(O:O,($BU:$BU=$BU1264)*($I:$I=$I1264)*($T:$T=$T1264)*($S:$S=_xlfn.MINIFS($S:$S,$T:$T,"="&amp;$T1264)),"")))))&amp;"",IF(O1264="","",""))&amp;""</f>
        <v>Defensive_PlayPossession-StickCheck</v>
      </c>
      <c r="AX1264" t="str" cm="1">
        <f t="array" ref="AX1264">IFERROR(IF(P1264&lt;&gt;"",P1264,IF(OR($S1264="",$T1264=""),"",IF($T1264&lt;&gt;"",_xlfn._xlws.FILTER(P:P,($BU:$BU=$BU1264)*($I:$I=$I1264)*($T:$T=$T1264)*($S:$S=_xlfn.MINIFS($S:$S,$T:$T,"="&amp;$T1264)),""))))&amp;"",IF(P1264="","",""))&amp;""</f>
        <v/>
      </c>
      <c r="AY1264" t="str" cm="1">
        <f t="array" ref="AY1264">IFERROR(IF(Q1264&lt;&gt;"",Q1264,IF(OR($S1264="",$T1264=""),"",IF($T1264&lt;&gt;"",_xlfn._xlws.FILTER(Q:Q,($BU:$BU=$BU1264)*($I:$I=$I1264)*($T:$T=$T1264)*($S:$S=_xlfn.MINIFS($S:$S,$T:$T,"="&amp;$T1264)),""))))&amp;"",IF(Q1264="","",""))&amp;""</f>
        <v/>
      </c>
      <c r="AZ1264" t="str" cm="1">
        <f t="array" ref="AZ1264">IFERROR(IF(R1264&lt;&gt;"",R1264,IF(OR($S1264="",$T1264=""),"",IF($T1264&lt;&gt;"",_xlfn._xlws.FILTER(R:R,($BU:$BU=$BU1264)*($I:$I=$I1264)*($T:$T=$T1264)*($S:$S=_xlfn.MINIFS($S:$S,$T:$T,"="&amp;$T1264)),""))))&amp;"",IF(R1264="","",""))&amp;""</f>
        <v>1</v>
      </c>
      <c r="BA1264" s="6">
        <f t="shared" si="1799"/>
        <v>111</v>
      </c>
      <c r="BB1264">
        <f t="shared" ref="BB1264:BD1264" si="1854">BB1263</f>
        <v>18987</v>
      </c>
      <c r="BC1264" t="str">
        <f t="shared" si="1854"/>
        <v>Velodrome</v>
      </c>
      <c r="BD1264" t="str">
        <f t="shared" si="1854"/>
        <v>Outlaws</v>
      </c>
      <c r="BE1264" t="s">
        <v>6</v>
      </c>
      <c r="BF1264" t="s">
        <v>205</v>
      </c>
      <c r="BI1264">
        <v>45</v>
      </c>
      <c r="BJ1264" s="15">
        <f t="shared" si="1801"/>
        <v>0</v>
      </c>
      <c r="BK1264">
        <f t="shared" si="1802"/>
        <v>933</v>
      </c>
      <c r="BL1264">
        <f t="shared" si="1803"/>
        <v>933</v>
      </c>
      <c r="BM1264" s="15">
        <f>SUMIFS(BJ$2:BJ1264,K$2:K1264,"=Intermission")+SUMIFS(BJ$2:BJ1264,K$2:K1264,"=Timeout")</f>
        <v>67</v>
      </c>
      <c r="BN1264">
        <f t="shared" si="1804"/>
        <v>1147</v>
      </c>
      <c r="BO1264" s="19">
        <f t="shared" si="1805"/>
        <v>1294</v>
      </c>
      <c r="BP1264">
        <f t="shared" si="1806"/>
        <v>1289</v>
      </c>
      <c r="BQ1264" s="17">
        <f t="shared" si="1807"/>
        <v>1294</v>
      </c>
      <c r="BR1264" t="str">
        <f t="shared" si="1808"/>
        <v>opp_team_player_2</v>
      </c>
      <c r="BS1264">
        <f>COUNTIFS(S$3:S1264,"="&amp;S1264,AI$3:AI1264,"="&amp;AI1264)</f>
        <v>2</v>
      </c>
      <c r="BT1264" t="str">
        <f>IFERROR(VLOOKUP(BB1264&amp;BU1264&amp;X1264,game_rosters!U:W,3,FALSE),"")</f>
        <v>P100001</v>
      </c>
      <c r="BU1264" t="str">
        <f t="shared" si="1809"/>
        <v>Velodrome</v>
      </c>
    </row>
    <row r="1265" spans="1:73" x14ac:dyDescent="0.2">
      <c r="A1265">
        <f t="shared" si="1784"/>
        <v>1</v>
      </c>
      <c r="I1265" s="44">
        <v>39</v>
      </c>
      <c r="K1265" t="s">
        <v>15</v>
      </c>
      <c r="L1265" t="s">
        <v>189</v>
      </c>
      <c r="M1265" t="s">
        <v>101</v>
      </c>
      <c r="S1265">
        <v>669</v>
      </c>
      <c r="T1265">
        <v>112</v>
      </c>
      <c r="W1265" t="s">
        <v>735</v>
      </c>
      <c r="X1265">
        <v>39</v>
      </c>
      <c r="Z1265">
        <v>1</v>
      </c>
      <c r="AA1265">
        <f t="shared" si="1833"/>
        <v>1669</v>
      </c>
      <c r="AB1265">
        <f t="shared" si="1834"/>
        <v>9112</v>
      </c>
      <c r="AC1265">
        <f t="shared" si="1780"/>
        <v>9112</v>
      </c>
      <c r="AD1265" s="6">
        <v>2</v>
      </c>
      <c r="AE1265" t="s">
        <v>744</v>
      </c>
      <c r="AF1265" t="s">
        <v>904</v>
      </c>
      <c r="AG1265" t="s">
        <v>756</v>
      </c>
      <c r="AH1265" t="s">
        <v>756</v>
      </c>
      <c r="AI1265" t="str">
        <f t="shared" si="1785"/>
        <v>e</v>
      </c>
      <c r="AJ1265" t="str">
        <f t="shared" si="1786"/>
        <v/>
      </c>
      <c r="AK1265" t="str">
        <f t="shared" si="1787"/>
        <v/>
      </c>
      <c r="AL1265" t="str">
        <f t="shared" si="1788"/>
        <v/>
      </c>
      <c r="AM1265" t="str">
        <f t="shared" si="1789"/>
        <v/>
      </c>
      <c r="AN1265" t="str">
        <f t="shared" si="1790"/>
        <v>Home</v>
      </c>
      <c r="AO1265" t="str">
        <f t="shared" si="1791"/>
        <v>h</v>
      </c>
      <c r="AP1265" t="str">
        <f t="shared" si="1792"/>
        <v/>
      </c>
      <c r="AQ1265" t="str">
        <f t="shared" si="1793"/>
        <v/>
      </c>
      <c r="AR1265" t="str">
        <f t="shared" si="1794"/>
        <v>Home</v>
      </c>
      <c r="AS1265" t="str">
        <f t="shared" si="1795"/>
        <v>h</v>
      </c>
      <c r="AT1265" t="str">
        <f t="shared" si="1796"/>
        <v>Defensive</v>
      </c>
      <c r="AU1265" t="str">
        <f t="shared" si="1797"/>
        <v/>
      </c>
      <c r="AV1265" t="str">
        <f t="shared" si="1798"/>
        <v/>
      </c>
      <c r="AW1265" t="str" cm="1">
        <f t="array" ref="AW1265">IFERROR(IF(O1265&lt;&gt;"",O1265,IF(OR($S1265="",$T1265=""),"",IF(O1265&lt;&gt;"",O1265,IF($T1265&lt;&gt;"",_xlfn._xlws.FILTER(O:O,($BU:$BU=$BU1265)*($I:$I=$I1265)*($T:$T=$T1265)*($S:$S=_xlfn.MINIFS($S:$S,$T:$T,"="&amp;$T1265)),"")))))&amp;"",IF(O1265="","",""))&amp;""</f>
        <v/>
      </c>
      <c r="AX1265" t="str" cm="1">
        <f t="array" ref="AX1265">IFERROR(IF(P1265&lt;&gt;"",P1265,IF(OR($S1265="",$T1265=""),"",IF($T1265&lt;&gt;"",_xlfn._xlws.FILTER(P:P,($BU:$BU=$BU1265)*($I:$I=$I1265)*($T:$T=$T1265)*($S:$S=_xlfn.MINIFS($S:$S,$T:$T,"="&amp;$T1265)),""))))&amp;"",IF(P1265="","",""))&amp;""</f>
        <v/>
      </c>
      <c r="AY1265" t="str" cm="1">
        <f t="array" ref="AY1265">IFERROR(IF(Q1265&lt;&gt;"",Q1265,IF(OR($S1265="",$T1265=""),"",IF($T1265&lt;&gt;"",_xlfn._xlws.FILTER(Q:Q,($BU:$BU=$BU1265)*($I:$I=$I1265)*($T:$T=$T1265)*($S:$S=_xlfn.MINIFS($S:$S,$T:$T,"="&amp;$T1265)),""))))&amp;"",IF(Q1265="","",""))&amp;""</f>
        <v/>
      </c>
      <c r="AZ1265" t="str" cm="1">
        <f t="array" ref="AZ1265">IFERROR(IF(R1265&lt;&gt;"",R1265,IF(OR($S1265="",$T1265=""),"",IF($T1265&lt;&gt;"",_xlfn._xlws.FILTER(R:R,($BU:$BU=$BU1265)*($I:$I=$I1265)*($T:$T=$T1265)*($S:$S=_xlfn.MINIFS($S:$S,$T:$T,"="&amp;$T1265)),""))))&amp;"",IF(R1265="","",""))&amp;""</f>
        <v/>
      </c>
      <c r="BA1265" s="6">
        <f t="shared" si="1799"/>
        <v>111</v>
      </c>
      <c r="BB1265">
        <f t="shared" ref="BB1265:BD1265" si="1855">BB1264</f>
        <v>18987</v>
      </c>
      <c r="BC1265" t="str">
        <f t="shared" si="1855"/>
        <v>Velodrome</v>
      </c>
      <c r="BD1265" t="str">
        <f t="shared" si="1855"/>
        <v>Outlaws</v>
      </c>
      <c r="BE1265" t="s">
        <v>15</v>
      </c>
      <c r="BF1265" t="s">
        <v>189</v>
      </c>
      <c r="BI1265">
        <v>45</v>
      </c>
      <c r="BJ1265" s="15">
        <f t="shared" si="1801"/>
        <v>0</v>
      </c>
      <c r="BK1265">
        <f t="shared" si="1802"/>
        <v>933</v>
      </c>
      <c r="BL1265">
        <f t="shared" si="1803"/>
        <v>933</v>
      </c>
      <c r="BM1265" s="15">
        <f>SUMIFS(BJ$2:BJ1265,K$2:K1265,"=Intermission")+SUMIFS(BJ$2:BJ1265,K$2:K1265,"=Timeout")</f>
        <v>67</v>
      </c>
      <c r="BN1265">
        <f t="shared" si="1804"/>
        <v>1147</v>
      </c>
      <c r="BO1265" s="19">
        <f t="shared" si="1805"/>
        <v>1294</v>
      </c>
      <c r="BP1265">
        <f t="shared" si="1806"/>
        <v>1289</v>
      </c>
      <c r="BQ1265" s="17">
        <f t="shared" si="1807"/>
        <v>1294</v>
      </c>
      <c r="BR1265" t="str">
        <f t="shared" si="1808"/>
        <v>event_team_player_1</v>
      </c>
      <c r="BS1265">
        <f>COUNTIFS(S$3:S1265,"="&amp;S1265,AI$3:AI1265,"="&amp;AI1265)</f>
        <v>1</v>
      </c>
      <c r="BT1265" t="str">
        <f>IFERROR(VLOOKUP(BB1265&amp;BU1265&amp;X1265,game_rosters!U:W,3,FALSE),"")</f>
        <v>P100016</v>
      </c>
      <c r="BU1265" t="str">
        <f t="shared" si="1809"/>
        <v>Velodrome</v>
      </c>
    </row>
    <row r="1266" spans="1:73" x14ac:dyDescent="0.2">
      <c r="A1266" t="str">
        <f t="shared" si="1784"/>
        <v/>
      </c>
      <c r="I1266" s="44">
        <v>70</v>
      </c>
      <c r="O1266" t="s">
        <v>602</v>
      </c>
      <c r="R1266" s="51">
        <v>1</v>
      </c>
      <c r="S1266">
        <v>669</v>
      </c>
      <c r="T1266">
        <v>112</v>
      </c>
      <c r="X1266">
        <v>70</v>
      </c>
      <c r="Z1266">
        <v>1</v>
      </c>
      <c r="AA1266">
        <f t="shared" si="1833"/>
        <v>1669</v>
      </c>
      <c r="AB1266">
        <f t="shared" si="1834"/>
        <v>9112</v>
      </c>
      <c r="AC1266">
        <f t="shared" si="1780"/>
        <v>9112</v>
      </c>
      <c r="AD1266" s="6">
        <v>2</v>
      </c>
      <c r="AE1266" t="s">
        <v>744</v>
      </c>
      <c r="AF1266" t="s">
        <v>904</v>
      </c>
      <c r="AG1266" t="s">
        <v>756</v>
      </c>
      <c r="AH1266" t="s">
        <v>756</v>
      </c>
      <c r="AI1266" t="str">
        <f t="shared" si="1785"/>
        <v>e</v>
      </c>
      <c r="AJ1266" t="str">
        <f t="shared" si="1786"/>
        <v/>
      </c>
      <c r="AK1266" t="str">
        <f t="shared" si="1787"/>
        <v/>
      </c>
      <c r="AL1266" t="str">
        <f t="shared" si="1788"/>
        <v/>
      </c>
      <c r="AM1266" t="str">
        <f t="shared" si="1789"/>
        <v/>
      </c>
      <c r="AN1266" t="str">
        <f t="shared" si="1790"/>
        <v>Home</v>
      </c>
      <c r="AO1266" t="str">
        <f t="shared" si="1791"/>
        <v>h</v>
      </c>
      <c r="AP1266" t="str">
        <f t="shared" si="1792"/>
        <v/>
      </c>
      <c r="AQ1266" t="str">
        <f t="shared" si="1793"/>
        <v/>
      </c>
      <c r="AR1266" t="str">
        <f t="shared" si="1794"/>
        <v>Home</v>
      </c>
      <c r="AS1266" t="str">
        <f t="shared" si="1795"/>
        <v>h</v>
      </c>
      <c r="AT1266" t="str">
        <f t="shared" si="1796"/>
        <v>Defensive</v>
      </c>
      <c r="AU1266" t="str">
        <f t="shared" si="1797"/>
        <v/>
      </c>
      <c r="AV1266" t="str">
        <f t="shared" si="1798"/>
        <v/>
      </c>
      <c r="AW1266" t="str" cm="1">
        <f t="array" ref="AW1266">IFERROR(IF(O1266&lt;&gt;"",O1266,IF(OR($S1266="",$T1266=""),"",IF(O1266&lt;&gt;"",O1266,IF($T1266&lt;&gt;"",_xlfn._xlws.FILTER(O:O,($BU:$BU=$BU1266)*($I:$I=$I1266)*($T:$T=$T1266)*($S:$S=_xlfn.MINIFS($S:$S,$T:$T,"="&amp;$T1266)),"")))))&amp;"",IF(O1266="","",""))&amp;""</f>
        <v>Defensive_PlayPossession-StickCheck</v>
      </c>
      <c r="AX1266" t="str" cm="1">
        <f t="array" ref="AX1266">IFERROR(IF(P1266&lt;&gt;"",P1266,IF(OR($S1266="",$T1266=""),"",IF($T1266&lt;&gt;"",_xlfn._xlws.FILTER(P:P,($BU:$BU=$BU1266)*($I:$I=$I1266)*($T:$T=$T1266)*($S:$S=_xlfn.MINIFS($S:$S,$T:$T,"="&amp;$T1266)),""))))&amp;"",IF(P1266="","",""))&amp;""</f>
        <v/>
      </c>
      <c r="AY1266" t="str" cm="1">
        <f t="array" ref="AY1266">IFERROR(IF(Q1266&lt;&gt;"",Q1266,IF(OR($S1266="",$T1266=""),"",IF($T1266&lt;&gt;"",_xlfn._xlws.FILTER(Q:Q,($BU:$BU=$BU1266)*($I:$I=$I1266)*($T:$T=$T1266)*($S:$S=_xlfn.MINIFS($S:$S,$T:$T,"="&amp;$T1266)),""))))&amp;"",IF(Q1266="","",""))&amp;""</f>
        <v/>
      </c>
      <c r="AZ1266" t="str" cm="1">
        <f t="array" ref="AZ1266">IFERROR(IF(R1266&lt;&gt;"",R1266,IF(OR($S1266="",$T1266=""),"",IF($T1266&lt;&gt;"",_xlfn._xlws.FILTER(R:R,($BU:$BU=$BU1266)*($I:$I=$I1266)*($T:$T=$T1266)*($S:$S=_xlfn.MINIFS($S:$S,$T:$T,"="&amp;$T1266)),""))))&amp;"",IF(R1266="","",""))&amp;""</f>
        <v>1</v>
      </c>
      <c r="BA1266" s="6">
        <f t="shared" si="1799"/>
        <v>111</v>
      </c>
      <c r="BB1266">
        <f t="shared" ref="BB1266:BD1266" si="1856">BB1265</f>
        <v>18987</v>
      </c>
      <c r="BC1266" t="str">
        <f t="shared" si="1856"/>
        <v>Velodrome</v>
      </c>
      <c r="BD1266" t="str">
        <f t="shared" si="1856"/>
        <v>Outlaws</v>
      </c>
      <c r="BE1266" t="s">
        <v>15</v>
      </c>
      <c r="BF1266" t="s">
        <v>189</v>
      </c>
      <c r="BI1266">
        <v>45</v>
      </c>
      <c r="BJ1266" s="15">
        <f t="shared" si="1801"/>
        <v>0</v>
      </c>
      <c r="BK1266">
        <f t="shared" si="1802"/>
        <v>933</v>
      </c>
      <c r="BL1266">
        <f t="shared" si="1803"/>
        <v>933</v>
      </c>
      <c r="BM1266" s="15">
        <f>SUMIFS(BJ$2:BJ1266,K$2:K1266,"=Intermission")+SUMIFS(BJ$2:BJ1266,K$2:K1266,"=Timeout")</f>
        <v>67</v>
      </c>
      <c r="BN1266">
        <f t="shared" si="1804"/>
        <v>1147</v>
      </c>
      <c r="BO1266" s="19">
        <f t="shared" si="1805"/>
        <v>1294</v>
      </c>
      <c r="BP1266">
        <f t="shared" si="1806"/>
        <v>1289</v>
      </c>
      <c r="BQ1266" s="17">
        <f t="shared" si="1807"/>
        <v>1294</v>
      </c>
      <c r="BR1266" t="str">
        <f t="shared" si="1808"/>
        <v>event_team_player_2</v>
      </c>
      <c r="BS1266">
        <f>COUNTIFS(S$3:S1266,"="&amp;S1266,AI$3:AI1266,"="&amp;AI1266)</f>
        <v>2</v>
      </c>
      <c r="BT1266" t="str">
        <f>IFERROR(VLOOKUP(BB1266&amp;BU1266&amp;X1266,game_rosters!U:W,3,FALSE),"")</f>
        <v>P100001</v>
      </c>
      <c r="BU1266" t="str">
        <f t="shared" si="1809"/>
        <v>Velodrome</v>
      </c>
    </row>
    <row r="1267" spans="1:73" x14ac:dyDescent="0.2">
      <c r="A1267" t="str">
        <f t="shared" si="1784"/>
        <v/>
      </c>
      <c r="I1267" s="44">
        <v>18</v>
      </c>
      <c r="R1267" s="51">
        <v>1</v>
      </c>
      <c r="S1267">
        <v>669</v>
      </c>
      <c r="T1267">
        <v>112</v>
      </c>
      <c r="X1267">
        <v>18</v>
      </c>
      <c r="AA1267">
        <f t="shared" si="1833"/>
        <v>1669</v>
      </c>
      <c r="AB1267">
        <f t="shared" si="1834"/>
        <v>9112</v>
      </c>
      <c r="AC1267">
        <f t="shared" si="1780"/>
        <v>9112</v>
      </c>
      <c r="AD1267" s="6">
        <v>2</v>
      </c>
      <c r="AE1267" t="s">
        <v>744</v>
      </c>
      <c r="AF1267" t="s">
        <v>904</v>
      </c>
      <c r="AG1267" t="s">
        <v>756</v>
      </c>
      <c r="AH1267" t="s">
        <v>756</v>
      </c>
      <c r="AI1267" t="str">
        <f t="shared" si="1785"/>
        <v>o</v>
      </c>
      <c r="AJ1267" t="str">
        <f t="shared" si="1786"/>
        <v/>
      </c>
      <c r="AK1267" t="str">
        <f t="shared" si="1787"/>
        <v/>
      </c>
      <c r="AL1267" t="str">
        <f t="shared" si="1788"/>
        <v/>
      </c>
      <c r="AM1267" t="str">
        <f t="shared" si="1789"/>
        <v/>
      </c>
      <c r="AN1267" t="str">
        <f t="shared" si="1790"/>
        <v>Home</v>
      </c>
      <c r="AO1267" t="str">
        <f t="shared" si="1791"/>
        <v>h</v>
      </c>
      <c r="AP1267" t="str">
        <f t="shared" si="1792"/>
        <v/>
      </c>
      <c r="AQ1267" t="str">
        <f t="shared" si="1793"/>
        <v/>
      </c>
      <c r="AR1267" t="str">
        <f t="shared" si="1794"/>
        <v>Home</v>
      </c>
      <c r="AS1267" t="str">
        <f t="shared" si="1795"/>
        <v>h</v>
      </c>
      <c r="AT1267" t="str">
        <f t="shared" si="1796"/>
        <v>Offensive</v>
      </c>
      <c r="AU1267" t="str">
        <f t="shared" si="1797"/>
        <v/>
      </c>
      <c r="AV1267" t="str">
        <f t="shared" si="1798"/>
        <v/>
      </c>
      <c r="AW1267" t="str" cm="1">
        <f t="array" ref="AW1267">IFERROR(IF(O1267&lt;&gt;"",O1267,IF(OR($S1267="",$T1267=""),"",IF(O1267&lt;&gt;"",O1267,IF($T1267&lt;&gt;"",_xlfn._xlws.FILTER(O:O,($BU:$BU=$BU1267)*($I:$I=$I1267)*($T:$T=$T1267)*($S:$S=_xlfn.MINIFS($S:$S,$T:$T,"="&amp;$T1267)),"")))))&amp;"",IF(O1267="","",""))&amp;""</f>
        <v/>
      </c>
      <c r="AX1267" t="str" cm="1">
        <f t="array" ref="AX1267">IFERROR(IF(P1267&lt;&gt;"",P1267,IF(OR($S1267="",$T1267=""),"",IF($T1267&lt;&gt;"",_xlfn._xlws.FILTER(P:P,($BU:$BU=$BU1267)*($I:$I=$I1267)*($T:$T=$T1267)*($S:$S=_xlfn.MINIFS($S:$S,$T:$T,"="&amp;$T1267)),""))))&amp;"",IF(P1267="","",""))&amp;""</f>
        <v/>
      </c>
      <c r="AY1267" t="str" cm="1">
        <f t="array" ref="AY1267">IFERROR(IF(Q1267&lt;&gt;"",Q1267,IF(OR($S1267="",$T1267=""),"",IF($T1267&lt;&gt;"",_xlfn._xlws.FILTER(Q:Q,($BU:$BU=$BU1267)*($I:$I=$I1267)*($T:$T=$T1267)*($S:$S=_xlfn.MINIFS($S:$S,$T:$T,"="&amp;$T1267)),""))))&amp;"",IF(Q1267="","",""))&amp;""</f>
        <v/>
      </c>
      <c r="AZ1267" t="str" cm="1">
        <f t="array" ref="AZ1267">IFERROR(IF(R1267&lt;&gt;"",R1267,IF(OR($S1267="",$T1267=""),"",IF($T1267&lt;&gt;"",_xlfn._xlws.FILTER(R:R,($BU:$BU=$BU1267)*($I:$I=$I1267)*($T:$T=$T1267)*($S:$S=_xlfn.MINIFS($S:$S,$T:$T,"="&amp;$T1267)),""))))&amp;"",IF(R1267="","",""))&amp;""</f>
        <v>1</v>
      </c>
      <c r="BA1267" s="6">
        <f t="shared" si="1799"/>
        <v>111</v>
      </c>
      <c r="BB1267">
        <f t="shared" ref="BB1267:BD1267" si="1857">BB1266</f>
        <v>18987</v>
      </c>
      <c r="BC1267" t="str">
        <f t="shared" si="1857"/>
        <v>Velodrome</v>
      </c>
      <c r="BD1267" t="str">
        <f t="shared" si="1857"/>
        <v>Outlaws</v>
      </c>
      <c r="BE1267" t="s">
        <v>15</v>
      </c>
      <c r="BF1267" t="s">
        <v>189</v>
      </c>
      <c r="BI1267">
        <v>45</v>
      </c>
      <c r="BJ1267" s="15">
        <f t="shared" si="1801"/>
        <v>0</v>
      </c>
      <c r="BK1267">
        <f t="shared" si="1802"/>
        <v>933</v>
      </c>
      <c r="BL1267">
        <f t="shared" si="1803"/>
        <v>933</v>
      </c>
      <c r="BM1267" s="15">
        <f>SUMIFS(BJ$2:BJ1267,K$2:K1267,"=Intermission")+SUMIFS(BJ$2:BJ1267,K$2:K1267,"=Timeout")</f>
        <v>67</v>
      </c>
      <c r="BN1267">
        <f t="shared" si="1804"/>
        <v>1147</v>
      </c>
      <c r="BO1267" s="19">
        <f t="shared" si="1805"/>
        <v>1294</v>
      </c>
      <c r="BP1267">
        <f t="shared" si="1806"/>
        <v>1289</v>
      </c>
      <c r="BQ1267" s="17">
        <f t="shared" si="1807"/>
        <v>1294</v>
      </c>
      <c r="BR1267" t="str">
        <f t="shared" si="1808"/>
        <v>opp_team_player_1</v>
      </c>
      <c r="BS1267">
        <f>COUNTIFS(S$3:S1267,"="&amp;S1267,AI$3:AI1267,"="&amp;AI1267)</f>
        <v>1</v>
      </c>
      <c r="BT1267" t="str">
        <f>IFERROR(VLOOKUP(BB1267&amp;BU1267&amp;X1267,game_rosters!U:W,3,FALSE),"")</f>
        <v>P100034</v>
      </c>
      <c r="BU1267" t="str">
        <f t="shared" si="1809"/>
        <v>Outlaws</v>
      </c>
    </row>
    <row r="1268" spans="1:73" x14ac:dyDescent="0.2">
      <c r="A1268">
        <f t="shared" si="1784"/>
        <v>1</v>
      </c>
      <c r="I1268" s="44">
        <v>39</v>
      </c>
      <c r="K1268" t="s">
        <v>11</v>
      </c>
      <c r="L1268" t="s">
        <v>187</v>
      </c>
      <c r="M1268" t="s">
        <v>108</v>
      </c>
      <c r="S1268">
        <v>670</v>
      </c>
      <c r="T1268">
        <v>112</v>
      </c>
      <c r="W1268" t="s">
        <v>735</v>
      </c>
      <c r="X1268">
        <v>39</v>
      </c>
      <c r="Z1268">
        <v>1</v>
      </c>
      <c r="AA1268">
        <f t="shared" si="1833"/>
        <v>1670</v>
      </c>
      <c r="AB1268">
        <f t="shared" si="1834"/>
        <v>9112</v>
      </c>
      <c r="AC1268">
        <f t="shared" si="1780"/>
        <v>9112</v>
      </c>
      <c r="AD1268" s="6">
        <v>2</v>
      </c>
      <c r="AE1268" t="s">
        <v>744</v>
      </c>
      <c r="AF1268" t="s">
        <v>904</v>
      </c>
      <c r="AG1268" t="s">
        <v>756</v>
      </c>
      <c r="AH1268" t="s">
        <v>756</v>
      </c>
      <c r="AI1268" t="str">
        <f t="shared" si="1785"/>
        <v>e</v>
      </c>
      <c r="AJ1268" t="str">
        <f t="shared" si="1786"/>
        <v/>
      </c>
      <c r="AK1268" t="str">
        <f t="shared" si="1787"/>
        <v/>
      </c>
      <c r="AL1268" t="str">
        <f t="shared" si="1788"/>
        <v/>
      </c>
      <c r="AM1268" t="str">
        <f t="shared" si="1789"/>
        <v/>
      </c>
      <c r="AN1268" t="str">
        <f t="shared" si="1790"/>
        <v>Home</v>
      </c>
      <c r="AO1268" t="str">
        <f t="shared" si="1791"/>
        <v>h</v>
      </c>
      <c r="AP1268" t="str">
        <f t="shared" si="1792"/>
        <v/>
      </c>
      <c r="AQ1268" t="str">
        <f t="shared" si="1793"/>
        <v/>
      </c>
      <c r="AR1268" t="str">
        <f t="shared" si="1794"/>
        <v>Home</v>
      </c>
      <c r="AS1268" t="str">
        <f t="shared" si="1795"/>
        <v>h</v>
      </c>
      <c r="AT1268" t="str">
        <f t="shared" si="1796"/>
        <v/>
      </c>
      <c r="AU1268" t="str">
        <f t="shared" si="1797"/>
        <v/>
      </c>
      <c r="AV1268" t="str">
        <f t="shared" si="1798"/>
        <v/>
      </c>
      <c r="AW1268" t="str" cm="1">
        <f t="array" ref="AW1268">IFERROR(IF(O1268&lt;&gt;"",O1268,IF(OR($S1268="",$T1268=""),"",IF(O1268&lt;&gt;"",O1268,IF($T1268&lt;&gt;"",_xlfn._xlws.FILTER(O:O,($BU:$BU=$BU1268)*($I:$I=$I1268)*($T:$T=$T1268)*($S:$S=_xlfn.MINIFS($S:$S,$T:$T,"="&amp;$T1268)),"")))))&amp;"",IF(O1268="","",""))&amp;""</f>
        <v/>
      </c>
      <c r="AX1268" t="str" cm="1">
        <f t="array" ref="AX1268">IFERROR(IF(P1268&lt;&gt;"",P1268,IF(OR($S1268="",$T1268=""),"",IF($T1268&lt;&gt;"",_xlfn._xlws.FILTER(P:P,($BU:$BU=$BU1268)*($I:$I=$I1268)*($T:$T=$T1268)*($S:$S=_xlfn.MINIFS($S:$S,$T:$T,"="&amp;$T1268)),""))))&amp;"",IF(P1268="","",""))&amp;""</f>
        <v/>
      </c>
      <c r="AY1268" t="str" cm="1">
        <f t="array" ref="AY1268">IFERROR(IF(Q1268&lt;&gt;"",Q1268,IF(OR($S1268="",$T1268=""),"",IF($T1268&lt;&gt;"",_xlfn._xlws.FILTER(Q:Q,($BU:$BU=$BU1268)*($I:$I=$I1268)*($T:$T=$T1268)*($S:$S=_xlfn.MINIFS($S:$S,$T:$T,"="&amp;$T1268)),""))))&amp;"",IF(Q1268="","",""))&amp;""</f>
        <v/>
      </c>
      <c r="AZ1268" t="str" cm="1">
        <f t="array" ref="AZ1268">IFERROR(IF(R1268&lt;&gt;"",R1268,IF(OR($S1268="",$T1268=""),"",IF($T1268&lt;&gt;"",_xlfn._xlws.FILTER(R:R,($BU:$BU=$BU1268)*($I:$I=$I1268)*($T:$T=$T1268)*($S:$S=_xlfn.MINIFS($S:$S,$T:$T,"="&amp;$T1268)),""))))&amp;"",IF(R1268="","",""))&amp;""</f>
        <v/>
      </c>
      <c r="BA1268" s="6">
        <f t="shared" si="1799"/>
        <v>111</v>
      </c>
      <c r="BB1268">
        <f t="shared" ref="BB1268:BD1268" si="1858">BB1267</f>
        <v>18987</v>
      </c>
      <c r="BC1268" t="str">
        <f t="shared" si="1858"/>
        <v>Velodrome</v>
      </c>
      <c r="BD1268" t="str">
        <f t="shared" si="1858"/>
        <v>Outlaws</v>
      </c>
      <c r="BE1268" t="s">
        <v>11</v>
      </c>
      <c r="BF1268" t="s">
        <v>187</v>
      </c>
      <c r="BI1268">
        <v>45</v>
      </c>
      <c r="BJ1268" s="15">
        <f t="shared" si="1801"/>
        <v>0</v>
      </c>
      <c r="BK1268">
        <f t="shared" si="1802"/>
        <v>933</v>
      </c>
      <c r="BL1268">
        <f t="shared" si="1803"/>
        <v>933</v>
      </c>
      <c r="BM1268" s="15">
        <f>SUMIFS(BJ$2:BJ1268,K$2:K1268,"=Intermission")+SUMIFS(BJ$2:BJ1268,K$2:K1268,"=Timeout")</f>
        <v>67</v>
      </c>
      <c r="BN1268">
        <f t="shared" si="1804"/>
        <v>1147</v>
      </c>
      <c r="BO1268" s="19">
        <f t="shared" si="1805"/>
        <v>1294</v>
      </c>
      <c r="BP1268">
        <f t="shared" si="1806"/>
        <v>1289</v>
      </c>
      <c r="BQ1268" s="17">
        <f t="shared" si="1807"/>
        <v>1294</v>
      </c>
      <c r="BR1268" t="str">
        <f t="shared" si="1808"/>
        <v>event_team_player_1</v>
      </c>
      <c r="BS1268">
        <f>COUNTIFS(S$3:S1268,"="&amp;S1268,AI$3:AI1268,"="&amp;AI1268)</f>
        <v>1</v>
      </c>
      <c r="BT1268" t="str">
        <f>IFERROR(VLOOKUP(BB1268&amp;BU1268&amp;X1268,game_rosters!U:W,3,FALSE),"")</f>
        <v>P100016</v>
      </c>
      <c r="BU1268" t="str">
        <f t="shared" si="1809"/>
        <v>Velodrome</v>
      </c>
    </row>
    <row r="1269" spans="1:73" x14ac:dyDescent="0.2">
      <c r="A1269">
        <f t="shared" si="1784"/>
        <v>1</v>
      </c>
      <c r="I1269" s="44">
        <v>39</v>
      </c>
      <c r="K1269" t="s">
        <v>241</v>
      </c>
      <c r="S1269">
        <v>671</v>
      </c>
      <c r="T1269">
        <v>112</v>
      </c>
      <c r="W1269" t="s">
        <v>735</v>
      </c>
      <c r="X1269">
        <v>39</v>
      </c>
      <c r="Z1269">
        <v>1</v>
      </c>
      <c r="AA1269">
        <f t="shared" si="1833"/>
        <v>1671</v>
      </c>
      <c r="AB1269">
        <f t="shared" si="1834"/>
        <v>9112</v>
      </c>
      <c r="AC1269">
        <f t="shared" si="1780"/>
        <v>9112</v>
      </c>
      <c r="AD1269" s="6">
        <v>2</v>
      </c>
      <c r="AE1269" t="s">
        <v>744</v>
      </c>
      <c r="AF1269" t="s">
        <v>904</v>
      </c>
      <c r="AG1269" t="s">
        <v>744</v>
      </c>
      <c r="AH1269" t="s">
        <v>747</v>
      </c>
      <c r="AI1269" t="str">
        <f t="shared" si="1785"/>
        <v>e</v>
      </c>
      <c r="AJ1269" t="str">
        <f t="shared" si="1786"/>
        <v/>
      </c>
      <c r="AK1269" t="str">
        <f t="shared" si="1787"/>
        <v/>
      </c>
      <c r="AL1269" t="str">
        <f t="shared" si="1788"/>
        <v/>
      </c>
      <c r="AM1269" t="str">
        <f t="shared" si="1789"/>
        <v/>
      </c>
      <c r="AN1269" t="str">
        <f t="shared" si="1790"/>
        <v>Home</v>
      </c>
      <c r="AO1269" t="str">
        <f t="shared" si="1791"/>
        <v>h</v>
      </c>
      <c r="AP1269" t="str">
        <f t="shared" si="1792"/>
        <v/>
      </c>
      <c r="AQ1269" t="str">
        <f t="shared" si="1793"/>
        <v/>
      </c>
      <c r="AR1269" t="str">
        <f t="shared" si="1794"/>
        <v>Home</v>
      </c>
      <c r="AS1269" t="str">
        <f t="shared" si="1795"/>
        <v>h</v>
      </c>
      <c r="AT1269" t="str">
        <f t="shared" si="1796"/>
        <v/>
      </c>
      <c r="AU1269" t="str">
        <f t="shared" si="1797"/>
        <v/>
      </c>
      <c r="AV1269" t="str">
        <f t="shared" si="1798"/>
        <v/>
      </c>
      <c r="AW1269" t="str" cm="1">
        <f t="array" ref="AW1269">IFERROR(IF(O1269&lt;&gt;"",O1269,IF(OR($S1269="",$T1269=""),"",IF(O1269&lt;&gt;"",O1269,IF($T1269&lt;&gt;"",_xlfn._xlws.FILTER(O:O,($BU:$BU=$BU1269)*($I:$I=$I1269)*($T:$T=$T1269)*($S:$S=_xlfn.MINIFS($S:$S,$T:$T,"="&amp;$T1269)),"")))))&amp;"",IF(O1269="","",""))&amp;""</f>
        <v/>
      </c>
      <c r="AX1269" t="str" cm="1">
        <f t="array" ref="AX1269">IFERROR(IF(P1269&lt;&gt;"",P1269,IF(OR($S1269="",$T1269=""),"",IF($T1269&lt;&gt;"",_xlfn._xlws.FILTER(P:P,($BU:$BU=$BU1269)*($I:$I=$I1269)*($T:$T=$T1269)*($S:$S=_xlfn.MINIFS($S:$S,$T:$T,"="&amp;$T1269)),""))))&amp;"",IF(P1269="","",""))&amp;""</f>
        <v/>
      </c>
      <c r="AY1269" t="str" cm="1">
        <f t="array" ref="AY1269">IFERROR(IF(Q1269&lt;&gt;"",Q1269,IF(OR($S1269="",$T1269=""),"",IF($T1269&lt;&gt;"",_xlfn._xlws.FILTER(Q:Q,($BU:$BU=$BU1269)*($I:$I=$I1269)*($T:$T=$T1269)*($S:$S=_xlfn.MINIFS($S:$S,$T:$T,"="&amp;$T1269)),""))))&amp;"",IF(Q1269="","",""))&amp;""</f>
        <v/>
      </c>
      <c r="AZ1269" t="str" cm="1">
        <f t="array" ref="AZ1269">IFERROR(IF(R1269&lt;&gt;"",R1269,IF(OR($S1269="",$T1269=""),"",IF($T1269&lt;&gt;"",_xlfn._xlws.FILTER(R:R,($BU:$BU=$BU1269)*($I:$I=$I1269)*($T:$T=$T1269)*($S:$S=_xlfn.MINIFS($S:$S,$T:$T,"="&amp;$T1269)),""))))&amp;"",IF(R1269="","",""))&amp;""</f>
        <v/>
      </c>
      <c r="BA1269" s="6">
        <f t="shared" si="1799"/>
        <v>111</v>
      </c>
      <c r="BB1269">
        <f t="shared" ref="BB1269:BD1269" si="1859">BB1268</f>
        <v>18987</v>
      </c>
      <c r="BC1269" t="str">
        <f t="shared" si="1859"/>
        <v>Velodrome</v>
      </c>
      <c r="BD1269" t="str">
        <f t="shared" si="1859"/>
        <v>Outlaws</v>
      </c>
      <c r="BE1269" t="s">
        <v>241</v>
      </c>
      <c r="BF1269" t="s">
        <v>756</v>
      </c>
      <c r="BI1269" cm="1">
        <f t="array" ref="BI1269">IFERROR(_xlfn._xlws.FILTER(shifts!A:A,(shifts!B:B=events!AD1269)*(shifts!AG:AG&gt;=events!BK1269)*(shifts!AH:AH&lt;=events!BL1269)),BI1268)</f>
        <v>46</v>
      </c>
      <c r="BJ1269" s="15">
        <f t="shared" si="1801"/>
        <v>26</v>
      </c>
      <c r="BK1269">
        <f t="shared" si="1802"/>
        <v>933</v>
      </c>
      <c r="BL1269">
        <f t="shared" si="1803"/>
        <v>907</v>
      </c>
      <c r="BM1269" s="15">
        <f>SUMIFS(BJ$2:BJ1269,K$2:K1269,"=Intermission")+SUMIFS(BJ$2:BJ1269,K$2:K1269,"=Timeout")</f>
        <v>67</v>
      </c>
      <c r="BN1269">
        <f t="shared" si="1804"/>
        <v>1147</v>
      </c>
      <c r="BO1269" s="19">
        <f t="shared" si="1805"/>
        <v>1294</v>
      </c>
      <c r="BP1269">
        <f t="shared" si="1806"/>
        <v>1289</v>
      </c>
      <c r="BQ1269" s="17">
        <f t="shared" si="1807"/>
        <v>1320</v>
      </c>
      <c r="BR1269" t="str">
        <f t="shared" si="1808"/>
        <v>event_team_player_1</v>
      </c>
      <c r="BS1269">
        <f>COUNTIFS(S$3:S1269,"="&amp;S1269,AI$3:AI1269,"="&amp;AI1269)</f>
        <v>1</v>
      </c>
      <c r="BT1269" t="str">
        <f>IFERROR(VLOOKUP(BB1269&amp;BU1269&amp;X1269,game_rosters!U:W,3,FALSE),"")</f>
        <v>P100016</v>
      </c>
      <c r="BU1269" t="str">
        <f t="shared" si="1809"/>
        <v>Velodrome</v>
      </c>
    </row>
    <row r="1270" spans="1:73" x14ac:dyDescent="0.2">
      <c r="A1270">
        <f t="shared" si="1784"/>
        <v>1</v>
      </c>
      <c r="I1270" s="44">
        <v>70</v>
      </c>
      <c r="K1270" t="s">
        <v>5</v>
      </c>
      <c r="L1270" t="s">
        <v>236</v>
      </c>
      <c r="S1270">
        <v>672</v>
      </c>
      <c r="T1270" t="s">
        <v>756</v>
      </c>
      <c r="W1270" t="s">
        <v>735</v>
      </c>
      <c r="X1270">
        <v>72</v>
      </c>
      <c r="Z1270">
        <v>1</v>
      </c>
      <c r="AA1270">
        <f t="shared" si="1833"/>
        <v>1672</v>
      </c>
      <c r="AB1270" t="str">
        <f t="shared" si="1834"/>
        <v/>
      </c>
      <c r="AC1270">
        <f t="shared" si="1780"/>
        <v>1672</v>
      </c>
      <c r="AD1270" s="6">
        <v>2</v>
      </c>
      <c r="AE1270" t="s">
        <v>744</v>
      </c>
      <c r="AF1270" t="s">
        <v>747</v>
      </c>
      <c r="AG1270" t="s">
        <v>756</v>
      </c>
      <c r="AH1270" t="s">
        <v>756</v>
      </c>
      <c r="AI1270" t="str">
        <f t="shared" si="1785"/>
        <v>e</v>
      </c>
      <c r="AJ1270" t="str">
        <f t="shared" si="1786"/>
        <v/>
      </c>
      <c r="AK1270" t="str">
        <f t="shared" si="1787"/>
        <v/>
      </c>
      <c r="AL1270" t="str">
        <f t="shared" si="1788"/>
        <v/>
      </c>
      <c r="AM1270" t="str">
        <f t="shared" si="1789"/>
        <v/>
      </c>
      <c r="AN1270" t="str">
        <f t="shared" si="1790"/>
        <v>Home</v>
      </c>
      <c r="AO1270" t="str">
        <f t="shared" si="1791"/>
        <v>h</v>
      </c>
      <c r="AP1270" t="str">
        <f t="shared" si="1792"/>
        <v/>
      </c>
      <c r="AQ1270" t="str">
        <f t="shared" si="1793"/>
        <v/>
      </c>
      <c r="AR1270" t="str">
        <f t="shared" si="1794"/>
        <v>Home</v>
      </c>
      <c r="AS1270" t="str">
        <f t="shared" si="1795"/>
        <v>h</v>
      </c>
      <c r="AT1270" t="str">
        <f t="shared" si="1796"/>
        <v>Offensive</v>
      </c>
      <c r="AU1270" t="str">
        <f t="shared" si="1797"/>
        <v/>
      </c>
      <c r="AV1270" t="str">
        <f t="shared" si="1798"/>
        <v/>
      </c>
      <c r="AW1270" t="str" cm="1">
        <f t="array" ref="AW1270">IFERROR(IF(O1270&lt;&gt;"",O1270,IF(OR($S1270="",$T1270=""),"",IF(O1270&lt;&gt;"",O1270,IF($T1270&lt;&gt;"",_xlfn._xlws.FILTER(O:O,($BU:$BU=$BU1270)*($I:$I=$I1270)*($T:$T=$T1270)*($S:$S=_xlfn.MINIFS($S:$S,$T:$T,"="&amp;$T1270)),"")))))&amp;"",IF(O1270="","",""))&amp;""</f>
        <v/>
      </c>
      <c r="AX1270" t="str" cm="1">
        <f t="array" ref="AX1270">IFERROR(IF(P1270&lt;&gt;"",P1270,IF(OR($S1270="",$T1270=""),"",IF($T1270&lt;&gt;"",_xlfn._xlws.FILTER(P:P,($BU:$BU=$BU1270)*($I:$I=$I1270)*($T:$T=$T1270)*($S:$S=_xlfn.MINIFS($S:$S,$T:$T,"="&amp;$T1270)),""))))&amp;"",IF(P1270="","",""))&amp;""</f>
        <v/>
      </c>
      <c r="AY1270" t="str" cm="1">
        <f t="array" ref="AY1270">IFERROR(IF(Q1270&lt;&gt;"",Q1270,IF(OR($S1270="",$T1270=""),"",IF($T1270&lt;&gt;"",_xlfn._xlws.FILTER(Q:Q,($BU:$BU=$BU1270)*($I:$I=$I1270)*($T:$T=$T1270)*($S:$S=_xlfn.MINIFS($S:$S,$T:$T,"="&amp;$T1270)),""))))&amp;"",IF(Q1270="","",""))&amp;""</f>
        <v/>
      </c>
      <c r="AZ1270" t="str" cm="1">
        <f t="array" ref="AZ1270">IFERROR(IF(R1270&lt;&gt;"",R1270,IF(OR($S1270="",$T1270=""),"",IF($T1270&lt;&gt;"",_xlfn._xlws.FILTER(R:R,($BU:$BU=$BU1270)*($I:$I=$I1270)*($T:$T=$T1270)*($S:$S=_xlfn.MINIFS($S:$S,$T:$T,"="&amp;$T1270)),""))))&amp;"",IF(R1270="","",""))&amp;""</f>
        <v/>
      </c>
      <c r="BA1270" s="6">
        <f t="shared" si="1799"/>
        <v>111</v>
      </c>
      <c r="BB1270">
        <f t="shared" ref="BB1270:BD1270" si="1860">BB1269</f>
        <v>18987</v>
      </c>
      <c r="BC1270" t="str">
        <f t="shared" si="1860"/>
        <v>Velodrome</v>
      </c>
      <c r="BD1270" t="str">
        <f t="shared" si="1860"/>
        <v>Outlaws</v>
      </c>
      <c r="BE1270" t="s">
        <v>5</v>
      </c>
      <c r="BF1270" t="s">
        <v>236</v>
      </c>
      <c r="BI1270" cm="1">
        <f t="array" ref="BI1270">IFERROR(_xlfn._xlws.FILTER(shifts!A:A,(shifts!B:B=events!AD1270)*(shifts!AG:AG&gt;=events!BK1270)*(shifts!AH:AH&lt;=events!BL1270)),BI1269)</f>
        <v>46</v>
      </c>
      <c r="BJ1270" s="15">
        <f t="shared" si="1801"/>
        <v>0</v>
      </c>
      <c r="BK1270">
        <f t="shared" si="1802"/>
        <v>907</v>
      </c>
      <c r="BL1270">
        <f t="shared" si="1803"/>
        <v>907</v>
      </c>
      <c r="BM1270" s="15">
        <f>SUMIFS(BJ$2:BJ1270,K$2:K1270,"=Intermission")+SUMIFS(BJ$2:BJ1270,K$2:K1270,"=Timeout")</f>
        <v>67</v>
      </c>
      <c r="BN1270">
        <f t="shared" si="1804"/>
        <v>1147</v>
      </c>
      <c r="BO1270" s="19">
        <f t="shared" si="1805"/>
        <v>1320</v>
      </c>
      <c r="BP1270">
        <f t="shared" si="1806"/>
        <v>1315</v>
      </c>
      <c r="BQ1270" s="17">
        <f t="shared" si="1807"/>
        <v>1320</v>
      </c>
      <c r="BR1270" t="str">
        <f t="shared" si="1808"/>
        <v>event_team_player_1</v>
      </c>
      <c r="BS1270">
        <f>COUNTIFS(S$3:S1270,"="&amp;S1270,AI$3:AI1270,"="&amp;AI1270)</f>
        <v>1</v>
      </c>
      <c r="BT1270" t="str">
        <f>IFERROR(VLOOKUP(BB1270&amp;BU1270&amp;X1270,game_rosters!U:W,3,FALSE),"")</f>
        <v/>
      </c>
      <c r="BU1270" t="str">
        <f t="shared" si="1809"/>
        <v>Velodrome</v>
      </c>
    </row>
    <row r="1271" spans="1:73" x14ac:dyDescent="0.2">
      <c r="A1271" t="str">
        <f t="shared" si="1784"/>
        <v/>
      </c>
      <c r="I1271" s="44">
        <v>9</v>
      </c>
      <c r="S1271">
        <v>672</v>
      </c>
      <c r="T1271" t="s">
        <v>756</v>
      </c>
      <c r="X1271">
        <v>9</v>
      </c>
      <c r="Z1271">
        <v>1</v>
      </c>
      <c r="AA1271">
        <f t="shared" si="1833"/>
        <v>1672</v>
      </c>
      <c r="AB1271" t="str">
        <f t="shared" si="1834"/>
        <v/>
      </c>
      <c r="AC1271">
        <f t="shared" si="1780"/>
        <v>1672</v>
      </c>
      <c r="AD1271" s="6">
        <v>2</v>
      </c>
      <c r="AE1271" t="s">
        <v>744</v>
      </c>
      <c r="AF1271" t="s">
        <v>747</v>
      </c>
      <c r="AG1271" t="s">
        <v>756</v>
      </c>
      <c r="AH1271" t="s">
        <v>756</v>
      </c>
      <c r="AI1271" t="str">
        <f t="shared" si="1785"/>
        <v>e</v>
      </c>
      <c r="AJ1271" t="str">
        <f t="shared" si="1786"/>
        <v/>
      </c>
      <c r="AK1271" t="str">
        <f t="shared" si="1787"/>
        <v/>
      </c>
      <c r="AL1271" t="str">
        <f t="shared" si="1788"/>
        <v/>
      </c>
      <c r="AM1271" t="str">
        <f t="shared" si="1789"/>
        <v/>
      </c>
      <c r="AN1271" t="str">
        <f t="shared" si="1790"/>
        <v>Home</v>
      </c>
      <c r="AO1271" t="str">
        <f t="shared" si="1791"/>
        <v>h</v>
      </c>
      <c r="AP1271" t="str">
        <f t="shared" si="1792"/>
        <v/>
      </c>
      <c r="AQ1271" t="str">
        <f t="shared" si="1793"/>
        <v/>
      </c>
      <c r="AR1271" t="str">
        <f t="shared" si="1794"/>
        <v>Home</v>
      </c>
      <c r="AS1271" t="str">
        <f t="shared" si="1795"/>
        <v>h</v>
      </c>
      <c r="AT1271" t="str">
        <f t="shared" si="1796"/>
        <v>Offensive</v>
      </c>
      <c r="AU1271" t="str">
        <f t="shared" si="1797"/>
        <v/>
      </c>
      <c r="AV1271" t="str">
        <f t="shared" si="1798"/>
        <v/>
      </c>
      <c r="AW1271" t="str" cm="1">
        <f t="array" ref="AW1271">IFERROR(IF(O1271&lt;&gt;"",O1271,IF(OR($S1271="",$T1271=""),"",IF(O1271&lt;&gt;"",O1271,IF($T1271&lt;&gt;"",_xlfn._xlws.FILTER(O:O,($BU:$BU=$BU1271)*($I:$I=$I1271)*($T:$T=$T1271)*($S:$S=_xlfn.MINIFS($S:$S,$T:$T,"="&amp;$T1271)),"")))))&amp;"",IF(O1271="","",""))&amp;""</f>
        <v/>
      </c>
      <c r="AX1271" t="str" cm="1">
        <f t="array" ref="AX1271">IFERROR(IF(P1271&lt;&gt;"",P1271,IF(OR($S1271="",$T1271=""),"",IF($T1271&lt;&gt;"",_xlfn._xlws.FILTER(P:P,($BU:$BU=$BU1271)*($I:$I=$I1271)*($T:$T=$T1271)*($S:$S=_xlfn.MINIFS($S:$S,$T:$T,"="&amp;$T1271)),""))))&amp;"",IF(P1271="","",""))&amp;""</f>
        <v/>
      </c>
      <c r="AY1271" t="str" cm="1">
        <f t="array" ref="AY1271">IFERROR(IF(Q1271&lt;&gt;"",Q1271,IF(OR($S1271="",$T1271=""),"",IF($T1271&lt;&gt;"",_xlfn._xlws.FILTER(Q:Q,($BU:$BU=$BU1271)*($I:$I=$I1271)*($T:$T=$T1271)*($S:$S=_xlfn.MINIFS($S:$S,$T:$T,"="&amp;$T1271)),""))))&amp;"",IF(Q1271="","",""))&amp;""</f>
        <v/>
      </c>
      <c r="AZ1271" t="str" cm="1">
        <f t="array" ref="AZ1271">IFERROR(IF(R1271&lt;&gt;"",R1271,IF(OR($S1271="",$T1271=""),"",IF($T1271&lt;&gt;"",_xlfn._xlws.FILTER(R:R,($BU:$BU=$BU1271)*($I:$I=$I1271)*($T:$T=$T1271)*($S:$S=_xlfn.MINIFS($S:$S,$T:$T,"="&amp;$T1271)),""))))&amp;"",IF(R1271="","",""))&amp;""</f>
        <v/>
      </c>
      <c r="BA1271" s="6">
        <f t="shared" si="1799"/>
        <v>111</v>
      </c>
      <c r="BB1271">
        <f t="shared" ref="BB1271:BD1271" si="1861">BB1270</f>
        <v>18987</v>
      </c>
      <c r="BC1271" t="str">
        <f t="shared" si="1861"/>
        <v>Velodrome</v>
      </c>
      <c r="BD1271" t="str">
        <f t="shared" si="1861"/>
        <v>Outlaws</v>
      </c>
      <c r="BE1271" t="s">
        <v>5</v>
      </c>
      <c r="BF1271" t="s">
        <v>236</v>
      </c>
      <c r="BI1271" cm="1">
        <f t="array" ref="BI1271">IFERROR(_xlfn._xlws.FILTER(shifts!A:A,(shifts!B:B=events!AD1271)*(shifts!AG:AG&gt;=events!BK1271)*(shifts!AH:AH&lt;=events!BL1271)),BI1270)</f>
        <v>46</v>
      </c>
      <c r="BJ1271" s="15">
        <f t="shared" si="1801"/>
        <v>0</v>
      </c>
      <c r="BK1271">
        <f t="shared" si="1802"/>
        <v>907</v>
      </c>
      <c r="BL1271">
        <f t="shared" si="1803"/>
        <v>907</v>
      </c>
      <c r="BM1271" s="15">
        <f>SUMIFS(BJ$2:BJ1271,K$2:K1271,"=Intermission")+SUMIFS(BJ$2:BJ1271,K$2:K1271,"=Timeout")</f>
        <v>67</v>
      </c>
      <c r="BN1271">
        <f t="shared" si="1804"/>
        <v>1147</v>
      </c>
      <c r="BO1271" s="19">
        <f t="shared" si="1805"/>
        <v>1320</v>
      </c>
      <c r="BP1271">
        <f t="shared" si="1806"/>
        <v>1315</v>
      </c>
      <c r="BQ1271" s="17">
        <f t="shared" si="1807"/>
        <v>1320</v>
      </c>
      <c r="BR1271" t="str">
        <f t="shared" si="1808"/>
        <v>event_team_player_2</v>
      </c>
      <c r="BS1271">
        <f>COUNTIFS(S$3:S1271,"="&amp;S1271,AI$3:AI1271,"="&amp;AI1271)</f>
        <v>2</v>
      </c>
      <c r="BT1271" t="str">
        <f>IFERROR(VLOOKUP(BB1271&amp;BU1271&amp;X1271,game_rosters!U:W,3,FALSE),"")</f>
        <v>P100105</v>
      </c>
      <c r="BU1271" t="str">
        <f t="shared" si="1809"/>
        <v>Velodrome</v>
      </c>
    </row>
    <row r="1272" spans="1:73" x14ac:dyDescent="0.2">
      <c r="A1272" t="str">
        <f t="shared" si="1784"/>
        <v/>
      </c>
      <c r="I1272" s="44">
        <v>3</v>
      </c>
      <c r="S1272">
        <v>672</v>
      </c>
      <c r="T1272" t="s">
        <v>756</v>
      </c>
      <c r="X1272">
        <v>3</v>
      </c>
      <c r="AA1272">
        <f t="shared" si="1833"/>
        <v>1672</v>
      </c>
      <c r="AB1272" t="str">
        <f t="shared" si="1834"/>
        <v/>
      </c>
      <c r="AC1272">
        <f t="shared" si="1780"/>
        <v>1672</v>
      </c>
      <c r="AD1272" s="6">
        <v>2</v>
      </c>
      <c r="AE1272" t="s">
        <v>744</v>
      </c>
      <c r="AF1272" t="s">
        <v>747</v>
      </c>
      <c r="AG1272" t="s">
        <v>756</v>
      </c>
      <c r="AH1272" t="s">
        <v>756</v>
      </c>
      <c r="AI1272" t="str">
        <f t="shared" si="1785"/>
        <v>o</v>
      </c>
      <c r="AJ1272" t="str">
        <f t="shared" si="1786"/>
        <v/>
      </c>
      <c r="AK1272" t="str">
        <f t="shared" si="1787"/>
        <v/>
      </c>
      <c r="AL1272" t="str">
        <f t="shared" si="1788"/>
        <v/>
      </c>
      <c r="AM1272" t="str">
        <f t="shared" si="1789"/>
        <v/>
      </c>
      <c r="AN1272" t="str">
        <f t="shared" si="1790"/>
        <v>Home</v>
      </c>
      <c r="AO1272" t="str">
        <f t="shared" si="1791"/>
        <v>h</v>
      </c>
      <c r="AP1272" t="str">
        <f t="shared" si="1792"/>
        <v/>
      </c>
      <c r="AQ1272" t="str">
        <f t="shared" si="1793"/>
        <v/>
      </c>
      <c r="AR1272" t="str">
        <f t="shared" si="1794"/>
        <v>Home</v>
      </c>
      <c r="AS1272" t="str">
        <f t="shared" si="1795"/>
        <v>h</v>
      </c>
      <c r="AT1272" t="str">
        <f t="shared" si="1796"/>
        <v>Defensive</v>
      </c>
      <c r="AU1272" t="str">
        <f t="shared" si="1797"/>
        <v/>
      </c>
      <c r="AV1272" t="str">
        <f t="shared" si="1798"/>
        <v/>
      </c>
      <c r="AW1272" t="str" cm="1">
        <f t="array" ref="AW1272">IFERROR(IF(O1272&lt;&gt;"",O1272,IF(OR($S1272="",$T1272=""),"",IF(O1272&lt;&gt;"",O1272,IF($T1272&lt;&gt;"",_xlfn._xlws.FILTER(O:O,($BU:$BU=$BU1272)*($I:$I=$I1272)*($T:$T=$T1272)*($S:$S=_xlfn.MINIFS($S:$S,$T:$T,"="&amp;$T1272)),"")))))&amp;"",IF(O1272="","",""))&amp;""</f>
        <v/>
      </c>
      <c r="AX1272" t="str" cm="1">
        <f t="array" ref="AX1272">IFERROR(IF(P1272&lt;&gt;"",P1272,IF(OR($S1272="",$T1272=""),"",IF($T1272&lt;&gt;"",_xlfn._xlws.FILTER(P:P,($BU:$BU=$BU1272)*($I:$I=$I1272)*($T:$T=$T1272)*($S:$S=_xlfn.MINIFS($S:$S,$T:$T,"="&amp;$T1272)),""))))&amp;"",IF(P1272="","",""))&amp;""</f>
        <v/>
      </c>
      <c r="AY1272" t="str" cm="1">
        <f t="array" ref="AY1272">IFERROR(IF(Q1272&lt;&gt;"",Q1272,IF(OR($S1272="",$T1272=""),"",IF($T1272&lt;&gt;"",_xlfn._xlws.FILTER(Q:Q,($BU:$BU=$BU1272)*($I:$I=$I1272)*($T:$T=$T1272)*($S:$S=_xlfn.MINIFS($S:$S,$T:$T,"="&amp;$T1272)),""))))&amp;"",IF(Q1272="","",""))&amp;""</f>
        <v/>
      </c>
      <c r="AZ1272" t="str" cm="1">
        <f t="array" ref="AZ1272">IFERROR(IF(R1272&lt;&gt;"",R1272,IF(OR($S1272="",$T1272=""),"",IF($T1272&lt;&gt;"",_xlfn._xlws.FILTER(R:R,($BU:$BU=$BU1272)*($I:$I=$I1272)*($T:$T=$T1272)*($S:$S=_xlfn.MINIFS($S:$S,$T:$T,"="&amp;$T1272)),""))))&amp;"",IF(R1272="","",""))&amp;""</f>
        <v/>
      </c>
      <c r="BA1272" s="6">
        <f t="shared" si="1799"/>
        <v>111</v>
      </c>
      <c r="BB1272">
        <f t="shared" ref="BB1272:BD1272" si="1862">BB1271</f>
        <v>18987</v>
      </c>
      <c r="BC1272" t="str">
        <f t="shared" si="1862"/>
        <v>Velodrome</v>
      </c>
      <c r="BD1272" t="str">
        <f t="shared" si="1862"/>
        <v>Outlaws</v>
      </c>
      <c r="BE1272" t="s">
        <v>5</v>
      </c>
      <c r="BF1272" t="s">
        <v>236</v>
      </c>
      <c r="BI1272" cm="1">
        <f t="array" ref="BI1272">IFERROR(_xlfn._xlws.FILTER(shifts!A:A,(shifts!B:B=events!AD1272)*(shifts!AG:AG&gt;=events!BK1272)*(shifts!AH:AH&lt;=events!BL1272)),BI1271)</f>
        <v>46</v>
      </c>
      <c r="BJ1272" s="15">
        <f t="shared" si="1801"/>
        <v>0</v>
      </c>
      <c r="BK1272">
        <f t="shared" si="1802"/>
        <v>907</v>
      </c>
      <c r="BL1272">
        <f t="shared" si="1803"/>
        <v>907</v>
      </c>
      <c r="BM1272" s="15">
        <f>SUMIFS(BJ$2:BJ1272,K$2:K1272,"=Intermission")+SUMIFS(BJ$2:BJ1272,K$2:K1272,"=Timeout")</f>
        <v>67</v>
      </c>
      <c r="BN1272">
        <f t="shared" si="1804"/>
        <v>1147</v>
      </c>
      <c r="BO1272" s="19">
        <f t="shared" si="1805"/>
        <v>1320</v>
      </c>
      <c r="BP1272">
        <f t="shared" si="1806"/>
        <v>1315</v>
      </c>
      <c r="BQ1272" s="17">
        <f t="shared" si="1807"/>
        <v>1320</v>
      </c>
      <c r="BR1272" t="str">
        <f t="shared" si="1808"/>
        <v>opp_team_player_1</v>
      </c>
      <c r="BS1272">
        <f>COUNTIFS(S$3:S1272,"="&amp;S1272,AI$3:AI1272,"="&amp;AI1272)</f>
        <v>1</v>
      </c>
      <c r="BT1272" t="str">
        <f>IFERROR(VLOOKUP(BB1272&amp;BU1272&amp;X1272,game_rosters!U:W,3,FALSE),"")</f>
        <v>P100004</v>
      </c>
      <c r="BU1272" t="str">
        <f t="shared" si="1809"/>
        <v>Outlaws</v>
      </c>
    </row>
    <row r="1273" spans="1:73" x14ac:dyDescent="0.2">
      <c r="A1273">
        <f t="shared" si="1784"/>
        <v>1</v>
      </c>
      <c r="I1273" s="44">
        <v>9</v>
      </c>
      <c r="K1273" t="s">
        <v>13</v>
      </c>
      <c r="R1273" s="51">
        <v>1</v>
      </c>
      <c r="S1273">
        <v>673</v>
      </c>
      <c r="T1273" t="s">
        <v>756</v>
      </c>
      <c r="W1273" t="s">
        <v>735</v>
      </c>
      <c r="X1273">
        <v>9</v>
      </c>
      <c r="Z1273">
        <v>1</v>
      </c>
      <c r="AA1273">
        <f t="shared" si="1833"/>
        <v>1673</v>
      </c>
      <c r="AB1273" t="str">
        <f t="shared" si="1834"/>
        <v/>
      </c>
      <c r="AC1273">
        <f t="shared" si="1780"/>
        <v>1673</v>
      </c>
      <c r="AD1273" s="6">
        <v>2</v>
      </c>
      <c r="AE1273" t="s">
        <v>744</v>
      </c>
      <c r="AF1273" t="s">
        <v>931</v>
      </c>
      <c r="AG1273" t="s">
        <v>744</v>
      </c>
      <c r="AH1273" t="s">
        <v>914</v>
      </c>
      <c r="AI1273" t="str">
        <f t="shared" si="1785"/>
        <v>e</v>
      </c>
      <c r="AJ1273" t="str">
        <f t="shared" si="1786"/>
        <v/>
      </c>
      <c r="AK1273" t="str">
        <f t="shared" si="1787"/>
        <v/>
      </c>
      <c r="AL1273" t="str">
        <f t="shared" si="1788"/>
        <v/>
      </c>
      <c r="AM1273" t="str">
        <f t="shared" si="1789"/>
        <v/>
      </c>
      <c r="AN1273" t="str">
        <f t="shared" si="1790"/>
        <v>Home</v>
      </c>
      <c r="AO1273" t="str">
        <f t="shared" si="1791"/>
        <v>h</v>
      </c>
      <c r="AP1273" t="str">
        <f t="shared" si="1792"/>
        <v/>
      </c>
      <c r="AQ1273" t="str">
        <f t="shared" si="1793"/>
        <v/>
      </c>
      <c r="AR1273" t="str">
        <f t="shared" si="1794"/>
        <v>Home</v>
      </c>
      <c r="AS1273" t="str">
        <f t="shared" si="1795"/>
        <v>h</v>
      </c>
      <c r="AT1273" t="str">
        <f t="shared" si="1796"/>
        <v>Offensive</v>
      </c>
      <c r="AU1273" t="str">
        <f t="shared" si="1797"/>
        <v/>
      </c>
      <c r="AV1273" t="str">
        <f t="shared" si="1798"/>
        <v/>
      </c>
      <c r="AW1273" t="str" cm="1">
        <f t="array" ref="AW1273">IFERROR(IF(O1273&lt;&gt;"",O1273,IF(OR($S1273="",$T1273=""),"",IF(O1273&lt;&gt;"",O1273,IF($T1273&lt;&gt;"",_xlfn._xlws.FILTER(O:O,($BU:$BU=$BU1273)*($I:$I=$I1273)*($T:$T=$T1273)*($S:$S=_xlfn.MINIFS($S:$S,$T:$T,"="&amp;$T1273)),"")))))&amp;"",IF(O1273="","",""))&amp;""</f>
        <v/>
      </c>
      <c r="AX1273" t="str" cm="1">
        <f t="array" ref="AX1273">IFERROR(IF(P1273&lt;&gt;"",P1273,IF(OR($S1273="",$T1273=""),"",IF($T1273&lt;&gt;"",_xlfn._xlws.FILTER(P:P,($BU:$BU=$BU1273)*($I:$I=$I1273)*($T:$T=$T1273)*($S:$S=_xlfn.MINIFS($S:$S,$T:$T,"="&amp;$T1273)),""))))&amp;"",IF(P1273="","",""))&amp;""</f>
        <v/>
      </c>
      <c r="AY1273" t="str" cm="1">
        <f t="array" ref="AY1273">IFERROR(IF(Q1273&lt;&gt;"",Q1273,IF(OR($S1273="",$T1273=""),"",IF($T1273&lt;&gt;"",_xlfn._xlws.FILTER(Q:Q,($BU:$BU=$BU1273)*($I:$I=$I1273)*($T:$T=$T1273)*($S:$S=_xlfn.MINIFS($S:$S,$T:$T,"="&amp;$T1273)),""))))&amp;"",IF(Q1273="","",""))&amp;""</f>
        <v/>
      </c>
      <c r="AZ1273" t="str" cm="1">
        <f t="array" ref="AZ1273">IFERROR(IF(R1273&lt;&gt;"",R1273,IF(OR($S1273="",$T1273=""),"",IF($T1273&lt;&gt;"",_xlfn._xlws.FILTER(R:R,($BU:$BU=$BU1273)*($I:$I=$I1273)*($T:$T=$T1273)*($S:$S=_xlfn.MINIFS($S:$S,$T:$T,"="&amp;$T1273)),""))))&amp;"",IF(R1273="","",""))&amp;""</f>
        <v>1</v>
      </c>
      <c r="BA1273" s="6">
        <f t="shared" si="1799"/>
        <v>111</v>
      </c>
      <c r="BB1273">
        <f t="shared" ref="BB1273:BD1273" si="1863">BB1272</f>
        <v>18987</v>
      </c>
      <c r="BC1273" t="str">
        <f t="shared" si="1863"/>
        <v>Velodrome</v>
      </c>
      <c r="BD1273" t="str">
        <f t="shared" si="1863"/>
        <v>Outlaws</v>
      </c>
      <c r="BE1273" t="s">
        <v>13</v>
      </c>
      <c r="BF1273" t="s">
        <v>756</v>
      </c>
      <c r="BI1273" cm="1">
        <f t="array" ref="BI1273">IFERROR(_xlfn._xlws.FILTER(shifts!A:A,(shifts!B:B=events!AD1273)*(shifts!AG:AG&gt;=events!BK1273)*(shifts!AH:AH&lt;=events!BL1273)),BI1272)</f>
        <v>46</v>
      </c>
      <c r="BJ1273" s="15">
        <f t="shared" si="1801"/>
        <v>1</v>
      </c>
      <c r="BK1273">
        <f t="shared" si="1802"/>
        <v>906</v>
      </c>
      <c r="BL1273">
        <f t="shared" si="1803"/>
        <v>905</v>
      </c>
      <c r="BM1273" s="15">
        <f>SUMIFS(BJ$2:BJ1273,K$2:K1273,"=Intermission")+SUMIFS(BJ$2:BJ1273,K$2:K1273,"=Timeout")</f>
        <v>67</v>
      </c>
      <c r="BN1273">
        <f t="shared" si="1804"/>
        <v>1147</v>
      </c>
      <c r="BO1273" s="19">
        <f t="shared" si="1805"/>
        <v>1321</v>
      </c>
      <c r="BP1273">
        <f t="shared" si="1806"/>
        <v>1316</v>
      </c>
      <c r="BQ1273" s="17">
        <f t="shared" si="1807"/>
        <v>1322</v>
      </c>
      <c r="BR1273" t="str">
        <f t="shared" si="1808"/>
        <v>event_team_player_1</v>
      </c>
      <c r="BS1273">
        <f>COUNTIFS(S$3:S1273,"="&amp;S1273,AI$3:AI1273,"="&amp;AI1273)</f>
        <v>1</v>
      </c>
      <c r="BT1273" t="str">
        <f>IFERROR(VLOOKUP(BB1273&amp;BU1273&amp;X1273,game_rosters!U:W,3,FALSE),"")</f>
        <v>P100105</v>
      </c>
      <c r="BU1273" t="str">
        <f t="shared" si="1809"/>
        <v>Velodrome</v>
      </c>
    </row>
    <row r="1274" spans="1:73" x14ac:dyDescent="0.2">
      <c r="A1274" t="str">
        <f t="shared" si="1784"/>
        <v/>
      </c>
      <c r="I1274" s="44">
        <v>3</v>
      </c>
      <c r="R1274" s="51">
        <v>1</v>
      </c>
      <c r="S1274">
        <v>673</v>
      </c>
      <c r="T1274" t="s">
        <v>756</v>
      </c>
      <c r="X1274">
        <v>3</v>
      </c>
      <c r="AA1274">
        <f t="shared" si="1833"/>
        <v>1673</v>
      </c>
      <c r="AB1274" t="str">
        <f t="shared" si="1834"/>
        <v/>
      </c>
      <c r="AC1274">
        <f t="shared" si="1780"/>
        <v>1673</v>
      </c>
      <c r="AD1274" s="6">
        <v>2</v>
      </c>
      <c r="AE1274" t="s">
        <v>744</v>
      </c>
      <c r="AF1274" t="s">
        <v>931</v>
      </c>
      <c r="AG1274" t="s">
        <v>744</v>
      </c>
      <c r="AH1274" t="s">
        <v>914</v>
      </c>
      <c r="AI1274" t="str">
        <f t="shared" si="1785"/>
        <v>o</v>
      </c>
      <c r="AJ1274" t="str">
        <f t="shared" si="1786"/>
        <v/>
      </c>
      <c r="AK1274" t="str">
        <f t="shared" si="1787"/>
        <v/>
      </c>
      <c r="AL1274" t="str">
        <f t="shared" si="1788"/>
        <v/>
      </c>
      <c r="AM1274" t="str">
        <f t="shared" si="1789"/>
        <v/>
      </c>
      <c r="AN1274" t="str">
        <f t="shared" si="1790"/>
        <v>Home</v>
      </c>
      <c r="AO1274" t="str">
        <f t="shared" si="1791"/>
        <v>h</v>
      </c>
      <c r="AP1274" t="str">
        <f t="shared" si="1792"/>
        <v/>
      </c>
      <c r="AQ1274" t="str">
        <f t="shared" si="1793"/>
        <v/>
      </c>
      <c r="AR1274" t="str">
        <f t="shared" si="1794"/>
        <v>Home</v>
      </c>
      <c r="AS1274" t="str">
        <f t="shared" si="1795"/>
        <v>h</v>
      </c>
      <c r="AT1274" t="str">
        <f t="shared" si="1796"/>
        <v>Defensive</v>
      </c>
      <c r="AU1274" t="str">
        <f t="shared" si="1797"/>
        <v/>
      </c>
      <c r="AV1274" t="str">
        <f t="shared" si="1798"/>
        <v/>
      </c>
      <c r="AW1274" t="str" cm="1">
        <f t="array" ref="AW1274">IFERROR(IF(O1274&lt;&gt;"",O1274,IF(OR($S1274="",$T1274=""),"",IF(O1274&lt;&gt;"",O1274,IF($T1274&lt;&gt;"",_xlfn._xlws.FILTER(O:O,($BU:$BU=$BU1274)*($I:$I=$I1274)*($T:$T=$T1274)*($S:$S=_xlfn.MINIFS($S:$S,$T:$T,"="&amp;$T1274)),"")))))&amp;"",IF(O1274="","",""))&amp;""</f>
        <v/>
      </c>
      <c r="AX1274" t="str" cm="1">
        <f t="array" ref="AX1274">IFERROR(IF(P1274&lt;&gt;"",P1274,IF(OR($S1274="",$T1274=""),"",IF($T1274&lt;&gt;"",_xlfn._xlws.FILTER(P:P,($BU:$BU=$BU1274)*($I:$I=$I1274)*($T:$T=$T1274)*($S:$S=_xlfn.MINIFS($S:$S,$T:$T,"="&amp;$T1274)),""))))&amp;"",IF(P1274="","",""))&amp;""</f>
        <v/>
      </c>
      <c r="AY1274" t="str" cm="1">
        <f t="array" ref="AY1274">IFERROR(IF(Q1274&lt;&gt;"",Q1274,IF(OR($S1274="",$T1274=""),"",IF($T1274&lt;&gt;"",_xlfn._xlws.FILTER(Q:Q,($BU:$BU=$BU1274)*($I:$I=$I1274)*($T:$T=$T1274)*($S:$S=_xlfn.MINIFS($S:$S,$T:$T,"="&amp;$T1274)),""))))&amp;"",IF(Q1274="","",""))&amp;""</f>
        <v/>
      </c>
      <c r="AZ1274" t="str" cm="1">
        <f t="array" ref="AZ1274">IFERROR(IF(R1274&lt;&gt;"",R1274,IF(OR($S1274="",$T1274=""),"",IF($T1274&lt;&gt;"",_xlfn._xlws.FILTER(R:R,($BU:$BU=$BU1274)*($I:$I=$I1274)*($T:$T=$T1274)*($S:$S=_xlfn.MINIFS($S:$S,$T:$T,"="&amp;$T1274)),""))))&amp;"",IF(R1274="","",""))&amp;""</f>
        <v>1</v>
      </c>
      <c r="BA1274" s="6">
        <f t="shared" si="1799"/>
        <v>111</v>
      </c>
      <c r="BB1274">
        <f t="shared" ref="BB1274:BD1274" si="1864">BB1273</f>
        <v>18987</v>
      </c>
      <c r="BC1274" t="str">
        <f t="shared" si="1864"/>
        <v>Velodrome</v>
      </c>
      <c r="BD1274" t="str">
        <f t="shared" si="1864"/>
        <v>Outlaws</v>
      </c>
      <c r="BE1274" t="s">
        <v>13</v>
      </c>
      <c r="BF1274" t="s">
        <v>756</v>
      </c>
      <c r="BI1274" cm="1">
        <f t="array" ref="BI1274">IFERROR(_xlfn._xlws.FILTER(shifts!A:A,(shifts!B:B=events!AD1274)*(shifts!AG:AG&gt;=events!BK1274)*(shifts!AH:AH&lt;=events!BL1274)),BI1273)</f>
        <v>46</v>
      </c>
      <c r="BJ1274" s="15">
        <f t="shared" si="1801"/>
        <v>1</v>
      </c>
      <c r="BK1274">
        <f t="shared" si="1802"/>
        <v>906</v>
      </c>
      <c r="BL1274">
        <f t="shared" si="1803"/>
        <v>905</v>
      </c>
      <c r="BM1274" s="15">
        <f>SUMIFS(BJ$2:BJ1274,K$2:K1274,"=Intermission")+SUMIFS(BJ$2:BJ1274,K$2:K1274,"=Timeout")</f>
        <v>67</v>
      </c>
      <c r="BN1274">
        <f t="shared" si="1804"/>
        <v>1147</v>
      </c>
      <c r="BO1274" s="19">
        <f t="shared" si="1805"/>
        <v>1321</v>
      </c>
      <c r="BP1274">
        <f t="shared" si="1806"/>
        <v>1316</v>
      </c>
      <c r="BQ1274" s="17">
        <f t="shared" si="1807"/>
        <v>1322</v>
      </c>
      <c r="BR1274" t="str">
        <f t="shared" si="1808"/>
        <v>opp_team_player_1</v>
      </c>
      <c r="BS1274">
        <f>COUNTIFS(S$3:S1274,"="&amp;S1274,AI$3:AI1274,"="&amp;AI1274)</f>
        <v>1</v>
      </c>
      <c r="BT1274" t="str">
        <f>IFERROR(VLOOKUP(BB1274&amp;BU1274&amp;X1274,game_rosters!U:W,3,FALSE),"")</f>
        <v>P100004</v>
      </c>
      <c r="BU1274" t="str">
        <f t="shared" si="1809"/>
        <v>Outlaws</v>
      </c>
    </row>
    <row r="1275" spans="1:73" x14ac:dyDescent="0.2">
      <c r="A1275">
        <f t="shared" si="1784"/>
        <v>1</v>
      </c>
      <c r="I1275" s="44">
        <v>3</v>
      </c>
      <c r="K1275" t="s">
        <v>9</v>
      </c>
      <c r="L1275" t="s">
        <v>183</v>
      </c>
      <c r="M1275" t="s">
        <v>80</v>
      </c>
      <c r="N1275" t="s">
        <v>595</v>
      </c>
      <c r="O1275" t="s">
        <v>601</v>
      </c>
      <c r="Q1275" t="s">
        <v>595</v>
      </c>
      <c r="R1275" s="51">
        <v>1</v>
      </c>
      <c r="S1275">
        <v>674</v>
      </c>
      <c r="T1275" t="s">
        <v>756</v>
      </c>
      <c r="W1275" t="s">
        <v>731</v>
      </c>
      <c r="X1275">
        <v>3</v>
      </c>
      <c r="Z1275">
        <v>1</v>
      </c>
      <c r="AA1275">
        <f t="shared" si="1833"/>
        <v>1674</v>
      </c>
      <c r="AB1275" t="str">
        <f t="shared" si="1834"/>
        <v/>
      </c>
      <c r="AC1275">
        <f t="shared" si="1780"/>
        <v>1674</v>
      </c>
      <c r="AD1275" s="6">
        <v>2</v>
      </c>
      <c r="AE1275" t="s">
        <v>744</v>
      </c>
      <c r="AF1275" t="s">
        <v>914</v>
      </c>
      <c r="AG1275" t="s">
        <v>756</v>
      </c>
      <c r="AH1275" t="s">
        <v>756</v>
      </c>
      <c r="AI1275" t="str">
        <f t="shared" si="1785"/>
        <v>e</v>
      </c>
      <c r="AJ1275" t="str">
        <f t="shared" si="1786"/>
        <v/>
      </c>
      <c r="AK1275" t="str">
        <f t="shared" si="1787"/>
        <v/>
      </c>
      <c r="AL1275" t="str">
        <f t="shared" si="1788"/>
        <v/>
      </c>
      <c r="AM1275" t="str">
        <f t="shared" si="1789"/>
        <v/>
      </c>
      <c r="AN1275" t="str">
        <f t="shared" si="1790"/>
        <v>Away</v>
      </c>
      <c r="AO1275" t="str">
        <f t="shared" si="1791"/>
        <v>a</v>
      </c>
      <c r="AP1275" t="str">
        <f t="shared" si="1792"/>
        <v/>
      </c>
      <c r="AQ1275" t="str">
        <f t="shared" si="1793"/>
        <v/>
      </c>
      <c r="AR1275" t="str">
        <f t="shared" si="1794"/>
        <v>Away</v>
      </c>
      <c r="AS1275" t="str">
        <f t="shared" si="1795"/>
        <v>a</v>
      </c>
      <c r="AT1275" t="str">
        <f t="shared" si="1796"/>
        <v>Defensive</v>
      </c>
      <c r="AU1275" t="str">
        <f t="shared" si="1797"/>
        <v/>
      </c>
      <c r="AV1275" t="str">
        <f t="shared" si="1798"/>
        <v/>
      </c>
      <c r="AW1275" t="str" cm="1">
        <f t="array" ref="AW1275">IFERROR(IF(O1275&lt;&gt;"",O1275,IF(OR($S1275="",$T1275=""),"",IF(O1275&lt;&gt;"",O1275,IF($T1275&lt;&gt;"",_xlfn._xlws.FILTER(O:O,($BU:$BU=$BU1275)*($I:$I=$I1275)*($T:$T=$T1275)*($S:$S=_xlfn.MINIFS($S:$S,$T:$T,"="&amp;$T1275)),"")))))&amp;"",IF(O1275="","",""))&amp;""</f>
        <v>Defensive_PlayPossession-PokeCheck</v>
      </c>
      <c r="AX1275" t="str" cm="1">
        <f t="array" ref="AX1275">IFERROR(IF(P1275&lt;&gt;"",P1275,IF(OR($S1275="",$T1275=""),"",IF($T1275&lt;&gt;"",_xlfn._xlws.FILTER(P:P,($BU:$BU=$BU1275)*($I:$I=$I1275)*($T:$T=$T1275)*($S:$S=_xlfn.MINIFS($S:$S,$T:$T,"="&amp;$T1275)),""))))&amp;"",IF(P1275="","",""))&amp;""</f>
        <v/>
      </c>
      <c r="AY1275" t="str" cm="1">
        <f t="array" ref="AY1275">IFERROR(IF(Q1275&lt;&gt;"",Q1275,IF(OR($S1275="",$T1275=""),"",IF($T1275&lt;&gt;"",_xlfn._xlws.FILTER(Q:Q,($BU:$BU=$BU1275)*($I:$I=$I1275)*($T:$T=$T1275)*($S:$S=_xlfn.MINIFS($S:$S,$T:$T,"="&amp;$T1275)),""))))&amp;"",IF(Q1275="","",""))&amp;""</f>
        <v>s</v>
      </c>
      <c r="AZ1275" t="str" cm="1">
        <f t="array" ref="AZ1275">IFERROR(IF(R1275&lt;&gt;"",R1275,IF(OR($S1275="",$T1275=""),"",IF($T1275&lt;&gt;"",_xlfn._xlws.FILTER(R:R,($BU:$BU=$BU1275)*($I:$I=$I1275)*($T:$T=$T1275)*($S:$S=_xlfn.MINIFS($S:$S,$T:$T,"="&amp;$T1275)),""))))&amp;"",IF(R1275="","",""))&amp;""</f>
        <v>1</v>
      </c>
      <c r="BA1275" s="6">
        <f t="shared" si="1799"/>
        <v>111</v>
      </c>
      <c r="BB1275">
        <f t="shared" ref="BB1275:BD1275" si="1865">BB1274</f>
        <v>18987</v>
      </c>
      <c r="BC1275" t="str">
        <f t="shared" si="1865"/>
        <v>Velodrome</v>
      </c>
      <c r="BD1275" t="str">
        <f t="shared" si="1865"/>
        <v>Outlaws</v>
      </c>
      <c r="BE1275" t="s">
        <v>9</v>
      </c>
      <c r="BF1275" t="s">
        <v>183</v>
      </c>
      <c r="BI1275" cm="1">
        <f t="array" ref="BI1275">IFERROR(_xlfn._xlws.FILTER(shifts!A:A,(shifts!B:B=events!AD1275)*(shifts!AG:AG&gt;=events!BK1275)*(shifts!AH:AH&lt;=events!BL1275)),BI1274)</f>
        <v>46</v>
      </c>
      <c r="BJ1275" s="15">
        <f t="shared" si="1801"/>
        <v>0</v>
      </c>
      <c r="BK1275">
        <f t="shared" si="1802"/>
        <v>905</v>
      </c>
      <c r="BL1275">
        <f t="shared" si="1803"/>
        <v>905</v>
      </c>
      <c r="BM1275" s="15">
        <f>SUMIFS(BJ$2:BJ1275,K$2:K1275,"=Intermission")+SUMIFS(BJ$2:BJ1275,K$2:K1275,"=Timeout")</f>
        <v>67</v>
      </c>
      <c r="BN1275">
        <f t="shared" si="1804"/>
        <v>1147</v>
      </c>
      <c r="BO1275" s="19">
        <f t="shared" si="1805"/>
        <v>1322</v>
      </c>
      <c r="BP1275">
        <f t="shared" si="1806"/>
        <v>1317</v>
      </c>
      <c r="BQ1275" s="17">
        <f t="shared" si="1807"/>
        <v>1322</v>
      </c>
      <c r="BR1275" t="str">
        <f t="shared" si="1808"/>
        <v>event_team_player_1</v>
      </c>
      <c r="BS1275">
        <f>COUNTIFS(S$3:S1275,"="&amp;S1275,AI$3:AI1275,"="&amp;AI1275)</f>
        <v>1</v>
      </c>
      <c r="BT1275" t="str">
        <f>IFERROR(VLOOKUP(BB1275&amp;BU1275&amp;X1275,game_rosters!U:W,3,FALSE),"")</f>
        <v>P100004</v>
      </c>
      <c r="BU1275" t="str">
        <f t="shared" si="1809"/>
        <v>Outlaws</v>
      </c>
    </row>
    <row r="1276" spans="1:73" x14ac:dyDescent="0.2">
      <c r="A1276" t="str">
        <f t="shared" si="1784"/>
        <v/>
      </c>
      <c r="I1276" s="44">
        <v>9</v>
      </c>
      <c r="R1276" s="51">
        <v>1</v>
      </c>
      <c r="S1276">
        <v>674</v>
      </c>
      <c r="T1276" t="s">
        <v>756</v>
      </c>
      <c r="X1276">
        <v>9</v>
      </c>
      <c r="AA1276">
        <f t="shared" si="1833"/>
        <v>1674</v>
      </c>
      <c r="AB1276" t="str">
        <f t="shared" si="1834"/>
        <v/>
      </c>
      <c r="AC1276">
        <f t="shared" si="1780"/>
        <v>1674</v>
      </c>
      <c r="AD1276" s="6">
        <v>2</v>
      </c>
      <c r="AE1276" t="s">
        <v>744</v>
      </c>
      <c r="AF1276" t="s">
        <v>914</v>
      </c>
      <c r="AG1276" t="s">
        <v>756</v>
      </c>
      <c r="AH1276" t="s">
        <v>756</v>
      </c>
      <c r="AI1276" t="str">
        <f t="shared" si="1785"/>
        <v>o</v>
      </c>
      <c r="AJ1276" t="str">
        <f t="shared" si="1786"/>
        <v/>
      </c>
      <c r="AK1276" t="str">
        <f t="shared" si="1787"/>
        <v/>
      </c>
      <c r="AL1276" t="str">
        <f t="shared" si="1788"/>
        <v/>
      </c>
      <c r="AM1276" t="str">
        <f t="shared" si="1789"/>
        <v/>
      </c>
      <c r="AN1276" t="str">
        <f t="shared" si="1790"/>
        <v>Away</v>
      </c>
      <c r="AO1276" t="str">
        <f t="shared" si="1791"/>
        <v>a</v>
      </c>
      <c r="AP1276" t="str">
        <f t="shared" si="1792"/>
        <v/>
      </c>
      <c r="AQ1276" t="str">
        <f t="shared" si="1793"/>
        <v/>
      </c>
      <c r="AR1276" t="str">
        <f t="shared" si="1794"/>
        <v>Away</v>
      </c>
      <c r="AS1276" t="str">
        <f t="shared" si="1795"/>
        <v>a</v>
      </c>
      <c r="AT1276" t="str">
        <f t="shared" si="1796"/>
        <v>Offensive</v>
      </c>
      <c r="AU1276" t="str">
        <f t="shared" si="1797"/>
        <v/>
      </c>
      <c r="AV1276" t="str">
        <f t="shared" si="1798"/>
        <v/>
      </c>
      <c r="AW1276" t="str" cm="1">
        <f t="array" ref="AW1276">IFERROR(IF(O1276&lt;&gt;"",O1276,IF(OR($S1276="",$T1276=""),"",IF(O1276&lt;&gt;"",O1276,IF($T1276&lt;&gt;"",_xlfn._xlws.FILTER(O:O,($BU:$BU=$BU1276)*($I:$I=$I1276)*($T:$T=$T1276)*($S:$S=_xlfn.MINIFS($S:$S,$T:$T,"="&amp;$T1276)),"")))))&amp;"",IF(O1276="","",""))&amp;""</f>
        <v/>
      </c>
      <c r="AX1276" t="str" cm="1">
        <f t="array" ref="AX1276">IFERROR(IF(P1276&lt;&gt;"",P1276,IF(OR($S1276="",$T1276=""),"",IF($T1276&lt;&gt;"",_xlfn._xlws.FILTER(P:P,($BU:$BU=$BU1276)*($I:$I=$I1276)*($T:$T=$T1276)*($S:$S=_xlfn.MINIFS($S:$S,$T:$T,"="&amp;$T1276)),""))))&amp;"",IF(P1276="","",""))&amp;""</f>
        <v/>
      </c>
      <c r="AY1276" t="str" cm="1">
        <f t="array" ref="AY1276">IFERROR(IF(Q1276&lt;&gt;"",Q1276,IF(OR($S1276="",$T1276=""),"",IF($T1276&lt;&gt;"",_xlfn._xlws.FILTER(Q:Q,($BU:$BU=$BU1276)*($I:$I=$I1276)*($T:$T=$T1276)*($S:$S=_xlfn.MINIFS($S:$S,$T:$T,"="&amp;$T1276)),""))))&amp;"",IF(Q1276="","",""))&amp;""</f>
        <v/>
      </c>
      <c r="AZ1276" t="str" cm="1">
        <f t="array" ref="AZ1276">IFERROR(IF(R1276&lt;&gt;"",R1276,IF(OR($S1276="",$T1276=""),"",IF($T1276&lt;&gt;"",_xlfn._xlws.FILTER(R:R,($BU:$BU=$BU1276)*($I:$I=$I1276)*($T:$T=$T1276)*($S:$S=_xlfn.MINIFS($S:$S,$T:$T,"="&amp;$T1276)),""))))&amp;"",IF(R1276="","",""))&amp;""</f>
        <v>1</v>
      </c>
      <c r="BA1276" s="6">
        <f t="shared" si="1799"/>
        <v>111</v>
      </c>
      <c r="BB1276">
        <f t="shared" ref="BB1276:BD1276" si="1866">BB1275</f>
        <v>18987</v>
      </c>
      <c r="BC1276" t="str">
        <f t="shared" si="1866"/>
        <v>Velodrome</v>
      </c>
      <c r="BD1276" t="str">
        <f t="shared" si="1866"/>
        <v>Outlaws</v>
      </c>
      <c r="BE1276" t="s">
        <v>9</v>
      </c>
      <c r="BF1276" t="s">
        <v>183</v>
      </c>
      <c r="BI1276" cm="1">
        <f t="array" ref="BI1276">IFERROR(_xlfn._xlws.FILTER(shifts!A:A,(shifts!B:B=events!AD1276)*(shifts!AG:AG&gt;=events!BK1276)*(shifts!AH:AH&lt;=events!BL1276)),BI1275)</f>
        <v>46</v>
      </c>
      <c r="BJ1276" s="15">
        <f t="shared" si="1801"/>
        <v>0</v>
      </c>
      <c r="BK1276">
        <f t="shared" si="1802"/>
        <v>905</v>
      </c>
      <c r="BL1276">
        <f t="shared" si="1803"/>
        <v>905</v>
      </c>
      <c r="BM1276" s="15">
        <f>SUMIFS(BJ$2:BJ1276,K$2:K1276,"=Intermission")+SUMIFS(BJ$2:BJ1276,K$2:K1276,"=Timeout")</f>
        <v>67</v>
      </c>
      <c r="BN1276">
        <f t="shared" si="1804"/>
        <v>1147</v>
      </c>
      <c r="BO1276" s="19">
        <f t="shared" si="1805"/>
        <v>1322</v>
      </c>
      <c r="BP1276">
        <f t="shared" si="1806"/>
        <v>1317</v>
      </c>
      <c r="BQ1276" s="17">
        <f t="shared" si="1807"/>
        <v>1322</v>
      </c>
      <c r="BR1276" t="str">
        <f t="shared" si="1808"/>
        <v>opp_team_player_1</v>
      </c>
      <c r="BS1276">
        <f>COUNTIFS(S$3:S1276,"="&amp;S1276,AI$3:AI1276,"="&amp;AI1276)</f>
        <v>1</v>
      </c>
      <c r="BT1276" t="str">
        <f>IFERROR(VLOOKUP(BB1276&amp;BU1276&amp;X1276,game_rosters!U:W,3,FALSE),"")</f>
        <v>P100105</v>
      </c>
      <c r="BU1276" t="str">
        <f t="shared" si="1809"/>
        <v>Velodrome</v>
      </c>
    </row>
    <row r="1277" spans="1:73" x14ac:dyDescent="0.2">
      <c r="A1277">
        <f t="shared" si="1784"/>
        <v>1</v>
      </c>
      <c r="I1277" s="44">
        <v>56</v>
      </c>
      <c r="K1277" t="s">
        <v>13</v>
      </c>
      <c r="L1277" t="s">
        <v>586</v>
      </c>
      <c r="N1277" t="s">
        <v>594</v>
      </c>
      <c r="O1277" t="s">
        <v>600</v>
      </c>
      <c r="Q1277" t="s">
        <v>594</v>
      </c>
      <c r="S1277">
        <v>675</v>
      </c>
      <c r="T1277" t="s">
        <v>756</v>
      </c>
      <c r="W1277" t="s">
        <v>731</v>
      </c>
      <c r="X1277">
        <v>56</v>
      </c>
      <c r="Z1277">
        <v>1</v>
      </c>
      <c r="AA1277">
        <f t="shared" si="1833"/>
        <v>1675</v>
      </c>
      <c r="AB1277" t="str">
        <f t="shared" si="1834"/>
        <v/>
      </c>
      <c r="AC1277">
        <f t="shared" si="1780"/>
        <v>1675</v>
      </c>
      <c r="AD1277" s="6">
        <v>2</v>
      </c>
      <c r="AE1277" t="s">
        <v>744</v>
      </c>
      <c r="AF1277" t="s">
        <v>928</v>
      </c>
      <c r="AG1277" t="s">
        <v>756</v>
      </c>
      <c r="AH1277" t="s">
        <v>756</v>
      </c>
      <c r="AI1277" t="str">
        <f t="shared" si="1785"/>
        <v>e</v>
      </c>
      <c r="AJ1277" t="str">
        <f t="shared" si="1786"/>
        <v/>
      </c>
      <c r="AK1277" t="str">
        <f t="shared" si="1787"/>
        <v/>
      </c>
      <c r="AL1277" t="str">
        <f t="shared" si="1788"/>
        <v/>
      </c>
      <c r="AM1277" t="str">
        <f t="shared" si="1789"/>
        <v/>
      </c>
      <c r="AN1277" t="str">
        <f t="shared" si="1790"/>
        <v>Away</v>
      </c>
      <c r="AO1277" t="str">
        <f t="shared" si="1791"/>
        <v>a</v>
      </c>
      <c r="AP1277" t="str">
        <f t="shared" si="1792"/>
        <v/>
      </c>
      <c r="AQ1277" t="str">
        <f t="shared" si="1793"/>
        <v/>
      </c>
      <c r="AR1277" t="str">
        <f t="shared" si="1794"/>
        <v>Away</v>
      </c>
      <c r="AS1277" t="str">
        <f t="shared" si="1795"/>
        <v>a</v>
      </c>
      <c r="AT1277" t="str">
        <f t="shared" si="1796"/>
        <v>Offensive</v>
      </c>
      <c r="AU1277" t="str">
        <f t="shared" si="1797"/>
        <v/>
      </c>
      <c r="AV1277" t="str">
        <f t="shared" si="1798"/>
        <v/>
      </c>
      <c r="AW1277" t="str" cm="1">
        <f t="array" ref="AW1277">IFERROR(IF(O1277&lt;&gt;"",O1277,IF(OR($S1277="",$T1277=""),"",IF(O1277&lt;&gt;"",O1277,IF($T1277&lt;&gt;"",_xlfn._xlws.FILTER(O:O,($BU:$BU=$BU1277)*($I:$I=$I1277)*($T:$T=$T1277)*($S:$S=_xlfn.MINIFS($S:$S,$T:$T,"="&amp;$T1277)),"")))))&amp;"",IF(O1277="","",""))&amp;""</f>
        <v>OffensivePlay_Zone-PuckRetreivalTurnover</v>
      </c>
      <c r="AX1277" t="str" cm="1">
        <f t="array" ref="AX1277">IFERROR(IF(P1277&lt;&gt;"",P1277,IF(OR($S1277="",$T1277=""),"",IF($T1277&lt;&gt;"",_xlfn._xlws.FILTER(P:P,($BU:$BU=$BU1277)*($I:$I=$I1277)*($T:$T=$T1277)*($S:$S=_xlfn.MINIFS($S:$S,$T:$T,"="&amp;$T1277)),""))))&amp;"",IF(P1277="","",""))&amp;""</f>
        <v/>
      </c>
      <c r="AY1277" t="str" cm="1">
        <f t="array" ref="AY1277">IFERROR(IF(Q1277&lt;&gt;"",Q1277,IF(OR($S1277="",$T1277=""),"",IF($T1277&lt;&gt;"",_xlfn._xlws.FILTER(Q:Q,($BU:$BU=$BU1277)*($I:$I=$I1277)*($T:$T=$T1277)*($S:$S=_xlfn.MINIFS($S:$S,$T:$T,"="&amp;$T1277)),""))))&amp;"",IF(Q1277="","",""))&amp;""</f>
        <v>u</v>
      </c>
      <c r="AZ1277" t="str" cm="1">
        <f t="array" ref="AZ1277">IFERROR(IF(R1277&lt;&gt;"",R1277,IF(OR($S1277="",$T1277=""),"",IF($T1277&lt;&gt;"",_xlfn._xlws.FILTER(R:R,($BU:$BU=$BU1277)*($I:$I=$I1277)*($T:$T=$T1277)*($S:$S=_xlfn.MINIFS($S:$S,$T:$T,"="&amp;$T1277)),""))))&amp;"",IF(R1277="","",""))&amp;""</f>
        <v/>
      </c>
      <c r="BA1277" s="6">
        <f t="shared" si="1799"/>
        <v>111</v>
      </c>
      <c r="BB1277">
        <f t="shared" ref="BB1277:BD1277" si="1867">BB1276</f>
        <v>18987</v>
      </c>
      <c r="BC1277" t="str">
        <f t="shared" si="1867"/>
        <v>Velodrome</v>
      </c>
      <c r="BD1277" t="str">
        <f t="shared" si="1867"/>
        <v>Outlaws</v>
      </c>
      <c r="BE1277" t="s">
        <v>13</v>
      </c>
      <c r="BF1277" t="s">
        <v>586</v>
      </c>
      <c r="BI1277" cm="1">
        <f t="array" ref="BI1277">IFERROR(_xlfn._xlws.FILTER(shifts!A:A,(shifts!B:B=events!AD1277)*(shifts!AG:AG&gt;=events!BK1277)*(shifts!AH:AH&lt;=events!BL1277)),BI1276)</f>
        <v>46</v>
      </c>
      <c r="BJ1277" s="15">
        <f t="shared" si="1801"/>
        <v>0</v>
      </c>
      <c r="BK1277">
        <f t="shared" si="1802"/>
        <v>904</v>
      </c>
      <c r="BL1277">
        <f t="shared" si="1803"/>
        <v>904</v>
      </c>
      <c r="BM1277" s="15">
        <f>SUMIFS(BJ$2:BJ1277,K$2:K1277,"=Intermission")+SUMIFS(BJ$2:BJ1277,K$2:K1277,"=Timeout")</f>
        <v>67</v>
      </c>
      <c r="BN1277">
        <f t="shared" si="1804"/>
        <v>1147</v>
      </c>
      <c r="BO1277" s="19">
        <f t="shared" si="1805"/>
        <v>1323</v>
      </c>
      <c r="BP1277">
        <f t="shared" si="1806"/>
        <v>1318</v>
      </c>
      <c r="BQ1277" s="17">
        <f t="shared" si="1807"/>
        <v>1323</v>
      </c>
      <c r="BR1277" t="str">
        <f t="shared" si="1808"/>
        <v>event_team_player_1</v>
      </c>
      <c r="BS1277">
        <f>COUNTIFS(S$3:S1277,"="&amp;S1277,AI$3:AI1277,"="&amp;AI1277)</f>
        <v>1</v>
      </c>
      <c r="BT1277" t="str">
        <f>IFERROR(VLOOKUP(BB1277&amp;BU1277&amp;X1277,game_rosters!U:W,3,FALSE),"")</f>
        <v>P100099</v>
      </c>
      <c r="BU1277" t="str">
        <f t="shared" si="1809"/>
        <v>Outlaws</v>
      </c>
    </row>
    <row r="1278" spans="1:73" x14ac:dyDescent="0.2">
      <c r="A1278">
        <f t="shared" si="1784"/>
        <v>1</v>
      </c>
      <c r="I1278" s="44">
        <v>56</v>
      </c>
      <c r="K1278" t="s">
        <v>230</v>
      </c>
      <c r="L1278" t="s">
        <v>388</v>
      </c>
      <c r="M1278" t="s">
        <v>431</v>
      </c>
      <c r="O1278" t="s">
        <v>571</v>
      </c>
      <c r="Q1278" t="s">
        <v>594</v>
      </c>
      <c r="S1278">
        <v>676</v>
      </c>
      <c r="T1278">
        <v>113</v>
      </c>
      <c r="W1278" t="s">
        <v>731</v>
      </c>
      <c r="X1278">
        <v>56</v>
      </c>
      <c r="Z1278">
        <v>1</v>
      </c>
      <c r="AA1278">
        <f t="shared" si="1833"/>
        <v>1676</v>
      </c>
      <c r="AB1278">
        <f t="shared" si="1834"/>
        <v>9113</v>
      </c>
      <c r="AC1278">
        <f t="shared" si="1780"/>
        <v>9113</v>
      </c>
      <c r="AD1278" s="6">
        <v>2</v>
      </c>
      <c r="AE1278" t="s">
        <v>744</v>
      </c>
      <c r="AF1278" t="s">
        <v>928</v>
      </c>
      <c r="AG1278" t="s">
        <v>756</v>
      </c>
      <c r="AH1278" t="s">
        <v>756</v>
      </c>
      <c r="AI1278" t="str">
        <f t="shared" si="1785"/>
        <v>e</v>
      </c>
      <c r="AJ1278" t="str">
        <f t="shared" si="1786"/>
        <v/>
      </c>
      <c r="AK1278" t="str">
        <f t="shared" si="1787"/>
        <v/>
      </c>
      <c r="AL1278" t="str">
        <f t="shared" si="1788"/>
        <v/>
      </c>
      <c r="AM1278" t="str">
        <f t="shared" si="1789"/>
        <v/>
      </c>
      <c r="AN1278" t="str">
        <f t="shared" si="1790"/>
        <v>Away</v>
      </c>
      <c r="AO1278" t="str">
        <f t="shared" si="1791"/>
        <v>a</v>
      </c>
      <c r="AP1278" t="str">
        <f t="shared" si="1792"/>
        <v/>
      </c>
      <c r="AQ1278" t="str">
        <f t="shared" si="1793"/>
        <v/>
      </c>
      <c r="AR1278" t="str">
        <f t="shared" si="1794"/>
        <v>Away</v>
      </c>
      <c r="AS1278" t="str">
        <f t="shared" si="1795"/>
        <v>a</v>
      </c>
      <c r="AT1278" t="str">
        <f t="shared" si="1796"/>
        <v>Offensive</v>
      </c>
      <c r="AU1278" t="str">
        <f t="shared" si="1797"/>
        <v/>
      </c>
      <c r="AV1278" t="str">
        <f t="shared" si="1798"/>
        <v/>
      </c>
      <c r="AW1278" t="str" cm="1">
        <f t="array" ref="AW1278">IFERROR(IF(O1278&lt;&gt;"",O1278,IF(OR($S1278="",$T1278=""),"",IF(O1278&lt;&gt;"",O1278,IF($T1278&lt;&gt;"",_xlfn._xlws.FILTER(O:O,($BU:$BU=$BU1278)*($I:$I=$I1278)*($T:$T=$T1278)*($S:$S=_xlfn.MINIFS($S:$S,$T:$T,"="&amp;$T1278)),"")))))&amp;"",IF(O1278="","",""))&amp;""</f>
        <v>OffensivePlay_Zone-Dump/RimInZone</v>
      </c>
      <c r="AX1278" t="str" cm="1">
        <f t="array" ref="AX1278">IFERROR(IF(P1278&lt;&gt;"",P1278,IF(OR($S1278="",$T1278=""),"",IF($T1278&lt;&gt;"",_xlfn._xlws.FILTER(P:P,($BU:$BU=$BU1278)*($I:$I=$I1278)*($T:$T=$T1278)*($S:$S=_xlfn.MINIFS($S:$S,$T:$T,"="&amp;$T1278)),""))))&amp;"",IF(P1278="","",""))&amp;""</f>
        <v/>
      </c>
      <c r="AY1278" t="str" cm="1">
        <f t="array" ref="AY1278">IFERROR(IF(Q1278&lt;&gt;"",Q1278,IF(OR($S1278="",$T1278=""),"",IF($T1278&lt;&gt;"",_xlfn._xlws.FILTER(Q:Q,($BU:$BU=$BU1278)*($I:$I=$I1278)*($T:$T=$T1278)*($S:$S=_xlfn.MINIFS($S:$S,$T:$T,"="&amp;$T1278)),""))))&amp;"",IF(Q1278="","",""))&amp;""</f>
        <v>u</v>
      </c>
      <c r="AZ1278" t="str" cm="1">
        <f t="array" ref="AZ1278">IFERROR(IF(R1278&lt;&gt;"",R1278,IF(OR($S1278="",$T1278=""),"",IF($T1278&lt;&gt;"",_xlfn._xlws.FILTER(R:R,($BU:$BU=$BU1278)*($I:$I=$I1278)*($T:$T=$T1278)*($S:$S=_xlfn.MINIFS($S:$S,$T:$T,"="&amp;$T1278)),""))))&amp;"",IF(R1278="","",""))&amp;""</f>
        <v/>
      </c>
      <c r="BA1278" s="6">
        <f t="shared" si="1799"/>
        <v>111</v>
      </c>
      <c r="BB1278">
        <f t="shared" ref="BB1278:BD1278" si="1868">BB1277</f>
        <v>18987</v>
      </c>
      <c r="BC1278" t="str">
        <f t="shared" si="1868"/>
        <v>Velodrome</v>
      </c>
      <c r="BD1278" t="str">
        <f t="shared" si="1868"/>
        <v>Outlaws</v>
      </c>
      <c r="BE1278" t="s">
        <v>230</v>
      </c>
      <c r="BF1278" t="s">
        <v>388</v>
      </c>
      <c r="BI1278" cm="1">
        <f t="array" ref="BI1278">IFERROR(_xlfn._xlws.FILTER(shifts!A:A,(shifts!B:B=events!AD1278)*(shifts!AG:AG&gt;=events!BK1278)*(shifts!AH:AH&lt;=events!BL1278)),BI1277)</f>
        <v>46</v>
      </c>
      <c r="BJ1278" s="15">
        <f t="shared" si="1801"/>
        <v>0</v>
      </c>
      <c r="BK1278">
        <f t="shared" si="1802"/>
        <v>904</v>
      </c>
      <c r="BL1278">
        <f t="shared" si="1803"/>
        <v>904</v>
      </c>
      <c r="BM1278" s="15">
        <f>SUMIFS(BJ$2:BJ1278,K$2:K1278,"=Intermission")+SUMIFS(BJ$2:BJ1278,K$2:K1278,"=Timeout")</f>
        <v>67</v>
      </c>
      <c r="BN1278">
        <f t="shared" si="1804"/>
        <v>1147</v>
      </c>
      <c r="BO1278" s="19">
        <f t="shared" si="1805"/>
        <v>1323</v>
      </c>
      <c r="BP1278">
        <f t="shared" si="1806"/>
        <v>1318</v>
      </c>
      <c r="BQ1278" s="17">
        <f t="shared" si="1807"/>
        <v>1323</v>
      </c>
      <c r="BR1278" t="str">
        <f t="shared" si="1808"/>
        <v>event_team_player_1</v>
      </c>
      <c r="BS1278">
        <f>COUNTIFS(S$3:S1278,"="&amp;S1278,AI$3:AI1278,"="&amp;AI1278)</f>
        <v>1</v>
      </c>
      <c r="BT1278" t="str">
        <f>IFERROR(VLOOKUP(BB1278&amp;BU1278&amp;X1278,game_rosters!U:W,3,FALSE),"")</f>
        <v>P100099</v>
      </c>
      <c r="BU1278" t="str">
        <f t="shared" si="1809"/>
        <v>Outlaws</v>
      </c>
    </row>
    <row r="1279" spans="1:73" x14ac:dyDescent="0.2">
      <c r="A1279">
        <f t="shared" si="1784"/>
        <v>1</v>
      </c>
      <c r="I1279" s="44">
        <v>56</v>
      </c>
      <c r="K1279" t="s">
        <v>9</v>
      </c>
      <c r="L1279" t="s">
        <v>173</v>
      </c>
      <c r="M1279" t="s">
        <v>391</v>
      </c>
      <c r="S1279">
        <v>677</v>
      </c>
      <c r="T1279">
        <v>113</v>
      </c>
      <c r="W1279" t="s">
        <v>731</v>
      </c>
      <c r="X1279">
        <v>56</v>
      </c>
      <c r="Z1279">
        <v>1</v>
      </c>
      <c r="AA1279">
        <f t="shared" si="1833"/>
        <v>1677</v>
      </c>
      <c r="AB1279">
        <f t="shared" si="1834"/>
        <v>9113</v>
      </c>
      <c r="AC1279">
        <f t="shared" si="1780"/>
        <v>9113</v>
      </c>
      <c r="AD1279" s="6">
        <v>2</v>
      </c>
      <c r="AE1279" t="s">
        <v>917</v>
      </c>
      <c r="AF1279" t="s">
        <v>914</v>
      </c>
      <c r="AG1279" t="s">
        <v>756</v>
      </c>
      <c r="AH1279" t="s">
        <v>756</v>
      </c>
      <c r="AI1279" t="str">
        <f t="shared" si="1785"/>
        <v>e</v>
      </c>
      <c r="AJ1279" t="str">
        <f t="shared" si="1786"/>
        <v/>
      </c>
      <c r="AK1279" t="str">
        <f t="shared" si="1787"/>
        <v/>
      </c>
      <c r="AL1279" t="str">
        <f t="shared" si="1788"/>
        <v/>
      </c>
      <c r="AM1279" t="str">
        <f t="shared" si="1789"/>
        <v/>
      </c>
      <c r="AN1279" t="str">
        <f t="shared" si="1790"/>
        <v>Away</v>
      </c>
      <c r="AO1279" t="str">
        <f t="shared" si="1791"/>
        <v>a</v>
      </c>
      <c r="AP1279" t="str">
        <f t="shared" si="1792"/>
        <v/>
      </c>
      <c r="AQ1279" t="str">
        <f t="shared" si="1793"/>
        <v/>
      </c>
      <c r="AR1279" t="str">
        <f t="shared" si="1794"/>
        <v>Away</v>
      </c>
      <c r="AS1279" t="str">
        <f t="shared" si="1795"/>
        <v>a</v>
      </c>
      <c r="AT1279" t="str">
        <f t="shared" si="1796"/>
        <v>Offensive</v>
      </c>
      <c r="AU1279" t="str">
        <f t="shared" si="1797"/>
        <v/>
      </c>
      <c r="AV1279" t="str">
        <f t="shared" si="1798"/>
        <v/>
      </c>
      <c r="AW1279" t="str" cm="1">
        <f t="array" ref="AW1279">IFERROR(IF(O1279&lt;&gt;"",O1279,IF(OR($S1279="",$T1279=""),"",IF(O1279&lt;&gt;"",O1279,IF($T1279&lt;&gt;"",_xlfn._xlws.FILTER(O:O,($BU:$BU=$BU1279)*($I:$I=$I1279)*($T:$T=$T1279)*($S:$S=_xlfn.MINIFS($S:$S,$T:$T,"="&amp;$T1279)),"")))))&amp;"",IF(O1279="","",""))&amp;""</f>
        <v>OffensivePlay_Zone-Dump/RimInZone</v>
      </c>
      <c r="AX1279" t="str" cm="1">
        <f t="array" ref="AX1279">IFERROR(IF(P1279&lt;&gt;"",P1279,IF(OR($S1279="",$T1279=""),"",IF($T1279&lt;&gt;"",_xlfn._xlws.FILTER(P:P,($BU:$BU=$BU1279)*($I:$I=$I1279)*($T:$T=$T1279)*($S:$S=_xlfn.MINIFS($S:$S,$T:$T,"="&amp;$T1279)),""))))&amp;"",IF(P1279="","",""))&amp;""</f>
        <v/>
      </c>
      <c r="AY1279" t="str" cm="1">
        <f t="array" ref="AY1279">IFERROR(IF(Q1279&lt;&gt;"",Q1279,IF(OR($S1279="",$T1279=""),"",IF($T1279&lt;&gt;"",_xlfn._xlws.FILTER(Q:Q,($BU:$BU=$BU1279)*($I:$I=$I1279)*($T:$T=$T1279)*($S:$S=_xlfn.MINIFS($S:$S,$T:$T,"="&amp;$T1279)),""))))&amp;"",IF(Q1279="","",""))&amp;""</f>
        <v>u</v>
      </c>
      <c r="AZ1279" t="str" cm="1">
        <f t="array" ref="AZ1279">IFERROR(IF(R1279&lt;&gt;"",R1279,IF(OR($S1279="",$T1279=""),"",IF($T1279&lt;&gt;"",_xlfn._xlws.FILTER(R:R,($BU:$BU=$BU1279)*($I:$I=$I1279)*($T:$T=$T1279)*($S:$S=_xlfn.MINIFS($S:$S,$T:$T,"="&amp;$T1279)),""))))&amp;"",IF(R1279="","",""))&amp;""</f>
        <v/>
      </c>
      <c r="BA1279" s="6">
        <f t="shared" si="1799"/>
        <v>111</v>
      </c>
      <c r="BB1279">
        <f t="shared" ref="BB1279:BD1279" si="1869">BB1278</f>
        <v>18987</v>
      </c>
      <c r="BC1279" t="str">
        <f t="shared" si="1869"/>
        <v>Velodrome</v>
      </c>
      <c r="BD1279" t="str">
        <f t="shared" si="1869"/>
        <v>Outlaws</v>
      </c>
      <c r="BE1279" t="s">
        <v>9</v>
      </c>
      <c r="BF1279" t="s">
        <v>173</v>
      </c>
      <c r="BI1279" cm="1">
        <f t="array" ref="BI1279">IFERROR(_xlfn._xlws.FILTER(shifts!A:A,(shifts!B:B=events!AD1279)*(shifts!AG:AG&gt;=events!BK1279)*(shifts!AH:AH&lt;=events!BL1279)),BI1278)</f>
        <v>45</v>
      </c>
      <c r="BJ1279" s="15">
        <f t="shared" si="1801"/>
        <v>0</v>
      </c>
      <c r="BK1279">
        <f t="shared" si="1802"/>
        <v>965</v>
      </c>
      <c r="BL1279">
        <f t="shared" si="1803"/>
        <v>965</v>
      </c>
      <c r="BM1279" s="15">
        <f>SUMIFS(BJ$2:BJ1279,K$2:K1279,"=Intermission")+SUMIFS(BJ$2:BJ1279,K$2:K1279,"=Timeout")</f>
        <v>67</v>
      </c>
      <c r="BN1279">
        <f t="shared" si="1804"/>
        <v>1147</v>
      </c>
      <c r="BO1279" s="19">
        <f t="shared" si="1805"/>
        <v>1262</v>
      </c>
      <c r="BP1279">
        <f t="shared" si="1806"/>
        <v>1257</v>
      </c>
      <c r="BQ1279" s="17">
        <f t="shared" si="1807"/>
        <v>1262</v>
      </c>
      <c r="BR1279" t="str">
        <f t="shared" si="1808"/>
        <v>event_team_player_1</v>
      </c>
      <c r="BS1279">
        <f>COUNTIFS(S$3:S1279,"="&amp;S1279,AI$3:AI1279,"="&amp;AI1279)</f>
        <v>1</v>
      </c>
      <c r="BT1279" t="str">
        <f>IFERROR(VLOOKUP(BB1279&amp;BU1279&amp;X1279,game_rosters!U:W,3,FALSE),"")</f>
        <v>P100099</v>
      </c>
      <c r="BU1279" t="str">
        <f t="shared" si="1809"/>
        <v>Outlaws</v>
      </c>
    </row>
    <row r="1280" spans="1:73" x14ac:dyDescent="0.2">
      <c r="A1280">
        <f t="shared" si="1784"/>
        <v>1</v>
      </c>
      <c r="I1280" s="44">
        <v>22</v>
      </c>
      <c r="K1280" t="s">
        <v>13</v>
      </c>
      <c r="L1280" t="s">
        <v>586</v>
      </c>
      <c r="N1280" t="s">
        <v>594</v>
      </c>
      <c r="O1280" t="s">
        <v>604</v>
      </c>
      <c r="Q1280" t="s">
        <v>594</v>
      </c>
      <c r="S1280">
        <v>678</v>
      </c>
      <c r="T1280" t="s">
        <v>756</v>
      </c>
      <c r="W1280" t="s">
        <v>735</v>
      </c>
      <c r="X1280">
        <v>22</v>
      </c>
      <c r="Z1280">
        <v>1</v>
      </c>
      <c r="AA1280">
        <f t="shared" si="1833"/>
        <v>1678</v>
      </c>
      <c r="AB1280" t="str">
        <f t="shared" si="1834"/>
        <v/>
      </c>
      <c r="AC1280">
        <f t="shared" si="1780"/>
        <v>1678</v>
      </c>
      <c r="AD1280" s="6">
        <v>2</v>
      </c>
      <c r="AE1280" t="s">
        <v>744</v>
      </c>
      <c r="AF1280" t="s">
        <v>748</v>
      </c>
      <c r="AG1280" t="s">
        <v>756</v>
      </c>
      <c r="AH1280" t="s">
        <v>756</v>
      </c>
      <c r="AI1280" t="str">
        <f t="shared" si="1785"/>
        <v>e</v>
      </c>
      <c r="AJ1280" t="str">
        <f t="shared" si="1786"/>
        <v/>
      </c>
      <c r="AK1280" t="str">
        <f t="shared" si="1787"/>
        <v/>
      </c>
      <c r="AL1280" t="str">
        <f t="shared" si="1788"/>
        <v/>
      </c>
      <c r="AM1280" t="str">
        <f t="shared" si="1789"/>
        <v/>
      </c>
      <c r="AN1280" t="str">
        <f t="shared" si="1790"/>
        <v>Home</v>
      </c>
      <c r="AO1280" t="str">
        <f t="shared" si="1791"/>
        <v>h</v>
      </c>
      <c r="AP1280" t="str">
        <f t="shared" si="1792"/>
        <v/>
      </c>
      <c r="AQ1280" t="str">
        <f t="shared" si="1793"/>
        <v/>
      </c>
      <c r="AR1280" t="str">
        <f t="shared" si="1794"/>
        <v>Home</v>
      </c>
      <c r="AS1280" t="str">
        <f t="shared" si="1795"/>
        <v>h</v>
      </c>
      <c r="AT1280" t="str">
        <f t="shared" si="1796"/>
        <v>Offensive</v>
      </c>
      <c r="AU1280" t="str">
        <f t="shared" si="1797"/>
        <v/>
      </c>
      <c r="AV1280" t="str">
        <f t="shared" si="1798"/>
        <v/>
      </c>
      <c r="AW1280" t="str" cm="1">
        <f t="array" ref="AW1280">IFERROR(IF(O1280&lt;&gt;"",O1280,IF(OR($S1280="",$T1280=""),"",IF(O1280&lt;&gt;"",O1280,IF($T1280&lt;&gt;"",_xlfn._xlws.FILTER(O:O,($BU:$BU=$BU1280)*($I:$I=$I1280)*($T:$T=$T1280)*($S:$S=_xlfn.MINIFS($S:$S,$T:$T,"="&amp;$T1280)),"")))))&amp;"",IF(O1280="","",""))&amp;""</f>
        <v>OffensivePlay_Zone-PuckRetrievalDumpIn</v>
      </c>
      <c r="AX1280" t="str" cm="1">
        <f t="array" ref="AX1280">IFERROR(IF(P1280&lt;&gt;"",P1280,IF(OR($S1280="",$T1280=""),"",IF($T1280&lt;&gt;"",_xlfn._xlws.FILTER(P:P,($BU:$BU=$BU1280)*($I:$I=$I1280)*($T:$T=$T1280)*($S:$S=_xlfn.MINIFS($S:$S,$T:$T,"="&amp;$T1280)),""))))&amp;"",IF(P1280="","",""))&amp;""</f>
        <v/>
      </c>
      <c r="AY1280" t="str" cm="1">
        <f t="array" ref="AY1280">IFERROR(IF(Q1280&lt;&gt;"",Q1280,IF(OR($S1280="",$T1280=""),"",IF($T1280&lt;&gt;"",_xlfn._xlws.FILTER(Q:Q,($BU:$BU=$BU1280)*($I:$I=$I1280)*($T:$T=$T1280)*($S:$S=_xlfn.MINIFS($S:$S,$T:$T,"="&amp;$T1280)),""))))&amp;"",IF(Q1280="","",""))&amp;""</f>
        <v>u</v>
      </c>
      <c r="AZ1280" t="str" cm="1">
        <f t="array" ref="AZ1280">IFERROR(IF(R1280&lt;&gt;"",R1280,IF(OR($S1280="",$T1280=""),"",IF($T1280&lt;&gt;"",_xlfn._xlws.FILTER(R:R,($BU:$BU=$BU1280)*($I:$I=$I1280)*($T:$T=$T1280)*($S:$S=_xlfn.MINIFS($S:$S,$T:$T,"="&amp;$T1280)),""))))&amp;"",IF(R1280="","",""))&amp;""</f>
        <v/>
      </c>
      <c r="BA1280" s="6">
        <f t="shared" si="1799"/>
        <v>111</v>
      </c>
      <c r="BB1280">
        <f t="shared" ref="BB1280:BD1280" si="1870">BB1279</f>
        <v>18987</v>
      </c>
      <c r="BC1280" t="str">
        <f t="shared" si="1870"/>
        <v>Velodrome</v>
      </c>
      <c r="BD1280" t="str">
        <f t="shared" si="1870"/>
        <v>Outlaws</v>
      </c>
      <c r="BE1280" t="s">
        <v>13</v>
      </c>
      <c r="BF1280" t="s">
        <v>586</v>
      </c>
      <c r="BI1280" cm="1">
        <f t="array" ref="BI1280">IFERROR(_xlfn._xlws.FILTER(shifts!A:A,(shifts!B:B=events!AD1280)*(shifts!AG:AG&gt;=events!BK1280)*(shifts!AH:AH&lt;=events!BL1280)),BI1279)</f>
        <v>46</v>
      </c>
      <c r="BJ1280" s="15">
        <f t="shared" si="1801"/>
        <v>0</v>
      </c>
      <c r="BK1280">
        <f t="shared" si="1802"/>
        <v>901</v>
      </c>
      <c r="BL1280">
        <f t="shared" si="1803"/>
        <v>901</v>
      </c>
      <c r="BM1280" s="15">
        <f>SUMIFS(BJ$2:BJ1280,K$2:K1280,"=Intermission")+SUMIFS(BJ$2:BJ1280,K$2:K1280,"=Timeout")</f>
        <v>67</v>
      </c>
      <c r="BN1280">
        <f t="shared" si="1804"/>
        <v>1147</v>
      </c>
      <c r="BO1280" s="19">
        <f t="shared" si="1805"/>
        <v>1326</v>
      </c>
      <c r="BP1280">
        <f t="shared" si="1806"/>
        <v>1321</v>
      </c>
      <c r="BQ1280" s="17">
        <f t="shared" si="1807"/>
        <v>1326</v>
      </c>
      <c r="BR1280" t="str">
        <f t="shared" si="1808"/>
        <v>event_team_player_1</v>
      </c>
      <c r="BS1280">
        <f>COUNTIFS(S$3:S1280,"="&amp;S1280,AI$3:AI1280,"="&amp;AI1280)</f>
        <v>1</v>
      </c>
      <c r="BT1280" t="str">
        <f>IFERROR(VLOOKUP(BB1280&amp;BU1280&amp;X1280,game_rosters!U:W,3,FALSE),"")</f>
        <v>P100108</v>
      </c>
      <c r="BU1280" t="str">
        <f t="shared" si="1809"/>
        <v>Velodrome</v>
      </c>
    </row>
    <row r="1281" spans="1:73" x14ac:dyDescent="0.2">
      <c r="A1281">
        <f t="shared" si="1784"/>
        <v>1</v>
      </c>
      <c r="I1281" s="44">
        <v>22</v>
      </c>
      <c r="K1281" t="s">
        <v>238</v>
      </c>
      <c r="L1281" t="s">
        <v>657</v>
      </c>
      <c r="M1281" t="s">
        <v>90</v>
      </c>
      <c r="N1281" t="s">
        <v>594</v>
      </c>
      <c r="O1281" t="s">
        <v>614</v>
      </c>
      <c r="Q1281" t="s">
        <v>594</v>
      </c>
      <c r="S1281">
        <v>679</v>
      </c>
      <c r="T1281">
        <v>114</v>
      </c>
      <c r="W1281" t="s">
        <v>735</v>
      </c>
      <c r="X1281">
        <v>22</v>
      </c>
      <c r="Z1281">
        <v>1</v>
      </c>
      <c r="AA1281">
        <f t="shared" si="1833"/>
        <v>1679</v>
      </c>
      <c r="AB1281">
        <f t="shared" si="1834"/>
        <v>9114</v>
      </c>
      <c r="AC1281">
        <f t="shared" si="1780"/>
        <v>9114</v>
      </c>
      <c r="AD1281" s="6">
        <v>2</v>
      </c>
      <c r="AE1281" t="s">
        <v>744</v>
      </c>
      <c r="AF1281" t="s">
        <v>748</v>
      </c>
      <c r="AG1281" t="s">
        <v>756</v>
      </c>
      <c r="AH1281" t="s">
        <v>756</v>
      </c>
      <c r="AI1281" t="str">
        <f t="shared" si="1785"/>
        <v>e</v>
      </c>
      <c r="AJ1281" t="str">
        <f t="shared" si="1786"/>
        <v/>
      </c>
      <c r="AK1281" t="str">
        <f t="shared" si="1787"/>
        <v/>
      </c>
      <c r="AL1281" t="str">
        <f t="shared" si="1788"/>
        <v/>
      </c>
      <c r="AM1281" t="str">
        <f t="shared" si="1789"/>
        <v/>
      </c>
      <c r="AN1281" t="str">
        <f t="shared" si="1790"/>
        <v>Home</v>
      </c>
      <c r="AO1281" t="str">
        <f t="shared" si="1791"/>
        <v>h</v>
      </c>
      <c r="AP1281" t="str">
        <f t="shared" si="1792"/>
        <v/>
      </c>
      <c r="AQ1281" t="str">
        <f t="shared" si="1793"/>
        <v/>
      </c>
      <c r="AR1281" t="str">
        <f t="shared" si="1794"/>
        <v>Home</v>
      </c>
      <c r="AS1281" t="str">
        <f t="shared" si="1795"/>
        <v>h</v>
      </c>
      <c r="AT1281" t="str">
        <f t="shared" si="1796"/>
        <v>Offensive</v>
      </c>
      <c r="AU1281" t="str">
        <f t="shared" si="1797"/>
        <v/>
      </c>
      <c r="AV1281" t="str">
        <f t="shared" si="1798"/>
        <v/>
      </c>
      <c r="AW1281" t="str" cm="1">
        <f t="array" ref="AW1281">IFERROR(IF(O1281&lt;&gt;"",O1281,IF(OR($S1281="",$T1281=""),"",IF(O1281&lt;&gt;"",O1281,IF($T1281&lt;&gt;"",_xlfn._xlws.FILTER(O:O,($BU:$BU=$BU1281)*($I:$I=$I1281)*($T:$T=$T1281)*($S:$S=_xlfn.MINIFS($S:$S,$T:$T,"="&amp;$T1281)),"")))))&amp;"",IF(O1281="","",""))&amp;""</f>
        <v>Defensive_Zone-AttemptedBreakOutClear</v>
      </c>
      <c r="AX1281" t="str" cm="1">
        <f t="array" ref="AX1281">IFERROR(IF(P1281&lt;&gt;"",P1281,IF(OR($S1281="",$T1281=""),"",IF($T1281&lt;&gt;"",_xlfn._xlws.FILTER(P:P,($BU:$BU=$BU1281)*($I:$I=$I1281)*($T:$T=$T1281)*($S:$S=_xlfn.MINIFS($S:$S,$T:$T,"="&amp;$T1281)),""))))&amp;"",IF(P1281="","",""))&amp;""</f>
        <v/>
      </c>
      <c r="AY1281" t="str" cm="1">
        <f t="array" ref="AY1281">IFERROR(IF(Q1281&lt;&gt;"",Q1281,IF(OR($S1281="",$T1281=""),"",IF($T1281&lt;&gt;"",_xlfn._xlws.FILTER(Q:Q,($BU:$BU=$BU1281)*($I:$I=$I1281)*($T:$T=$T1281)*($S:$S=_xlfn.MINIFS($S:$S,$T:$T,"="&amp;$T1281)),""))))&amp;"",IF(Q1281="","",""))&amp;""</f>
        <v>u</v>
      </c>
      <c r="AZ1281" t="str" cm="1">
        <f t="array" ref="AZ1281">IFERROR(IF(R1281&lt;&gt;"",R1281,IF(OR($S1281="",$T1281=""),"",IF($T1281&lt;&gt;"",_xlfn._xlws.FILTER(R:R,($BU:$BU=$BU1281)*($I:$I=$I1281)*($T:$T=$T1281)*($S:$S=_xlfn.MINIFS($S:$S,$T:$T,"="&amp;$T1281)),""))))&amp;"",IF(R1281="","",""))&amp;""</f>
        <v/>
      </c>
      <c r="BA1281" s="6">
        <f t="shared" si="1799"/>
        <v>111</v>
      </c>
      <c r="BB1281">
        <f t="shared" ref="BB1281:BD1281" si="1871">BB1280</f>
        <v>18987</v>
      </c>
      <c r="BC1281" t="str">
        <f t="shared" si="1871"/>
        <v>Velodrome</v>
      </c>
      <c r="BD1281" t="str">
        <f t="shared" si="1871"/>
        <v>Outlaws</v>
      </c>
      <c r="BE1281" t="s">
        <v>238</v>
      </c>
      <c r="BF1281" t="s">
        <v>657</v>
      </c>
      <c r="BI1281" cm="1">
        <f t="array" ref="BI1281">IFERROR(_xlfn._xlws.FILTER(shifts!A:A,(shifts!B:B=events!AD1281)*(shifts!AG:AG&gt;=events!BK1281)*(shifts!AH:AH&lt;=events!BL1281)),BI1280)</f>
        <v>46</v>
      </c>
      <c r="BJ1281" s="15">
        <f t="shared" si="1801"/>
        <v>0</v>
      </c>
      <c r="BK1281">
        <f t="shared" si="1802"/>
        <v>901</v>
      </c>
      <c r="BL1281">
        <f t="shared" si="1803"/>
        <v>901</v>
      </c>
      <c r="BM1281" s="15">
        <f>SUMIFS(BJ$2:BJ1281,K$2:K1281,"=Intermission")+SUMIFS(BJ$2:BJ1281,K$2:K1281,"=Timeout")</f>
        <v>67</v>
      </c>
      <c r="BN1281">
        <f t="shared" si="1804"/>
        <v>1147</v>
      </c>
      <c r="BO1281" s="19">
        <f t="shared" si="1805"/>
        <v>1326</v>
      </c>
      <c r="BP1281">
        <f t="shared" si="1806"/>
        <v>1321</v>
      </c>
      <c r="BQ1281" s="17">
        <f t="shared" si="1807"/>
        <v>1326</v>
      </c>
      <c r="BR1281" t="str">
        <f t="shared" si="1808"/>
        <v>event_team_player_1</v>
      </c>
      <c r="BS1281">
        <f>COUNTIFS(S$3:S1281,"="&amp;S1281,AI$3:AI1281,"="&amp;AI1281)</f>
        <v>1</v>
      </c>
      <c r="BT1281" t="str">
        <f>IFERROR(VLOOKUP(BB1281&amp;BU1281&amp;X1281,game_rosters!U:W,3,FALSE),"")</f>
        <v>P100108</v>
      </c>
      <c r="BU1281" t="str">
        <f t="shared" si="1809"/>
        <v>Velodrome</v>
      </c>
    </row>
    <row r="1282" spans="1:73" x14ac:dyDescent="0.2">
      <c r="A1282">
        <f t="shared" si="1784"/>
        <v>1</v>
      </c>
      <c r="I1282" s="44">
        <v>22</v>
      </c>
      <c r="K1282" t="s">
        <v>9</v>
      </c>
      <c r="L1282" t="s">
        <v>173</v>
      </c>
      <c r="M1282" t="s">
        <v>365</v>
      </c>
      <c r="S1282">
        <v>680</v>
      </c>
      <c r="T1282">
        <v>114</v>
      </c>
      <c r="W1282" t="s">
        <v>735</v>
      </c>
      <c r="X1282">
        <v>22</v>
      </c>
      <c r="Z1282">
        <v>1</v>
      </c>
      <c r="AA1282">
        <f t="shared" si="1833"/>
        <v>1680</v>
      </c>
      <c r="AB1282">
        <f t="shared" si="1834"/>
        <v>9114</v>
      </c>
      <c r="AC1282">
        <f t="shared" ref="AC1282:AC1345" si="1872">IF(AB1282&lt;&gt;"",AB1282,S1282+1000)</f>
        <v>9114</v>
      </c>
      <c r="AD1282" s="6">
        <v>2</v>
      </c>
      <c r="AE1282" t="s">
        <v>744</v>
      </c>
      <c r="AF1282" t="s">
        <v>748</v>
      </c>
      <c r="AG1282" t="s">
        <v>756</v>
      </c>
      <c r="AH1282" t="s">
        <v>756</v>
      </c>
      <c r="AI1282" t="str">
        <f t="shared" si="1785"/>
        <v>e</v>
      </c>
      <c r="AJ1282" t="str">
        <f t="shared" si="1786"/>
        <v/>
      </c>
      <c r="AK1282" t="str">
        <f t="shared" si="1787"/>
        <v/>
      </c>
      <c r="AL1282" t="str">
        <f t="shared" si="1788"/>
        <v/>
      </c>
      <c r="AM1282" t="str">
        <f t="shared" si="1789"/>
        <v/>
      </c>
      <c r="AN1282" t="str">
        <f t="shared" si="1790"/>
        <v>Home</v>
      </c>
      <c r="AO1282" t="str">
        <f t="shared" si="1791"/>
        <v>h</v>
      </c>
      <c r="AP1282" t="str">
        <f t="shared" si="1792"/>
        <v/>
      </c>
      <c r="AQ1282" t="str">
        <f t="shared" si="1793"/>
        <v/>
      </c>
      <c r="AR1282" t="str">
        <f t="shared" si="1794"/>
        <v>Home</v>
      </c>
      <c r="AS1282" t="str">
        <f t="shared" si="1795"/>
        <v>h</v>
      </c>
      <c r="AT1282" t="str">
        <f t="shared" si="1796"/>
        <v>Offensive</v>
      </c>
      <c r="AU1282" t="str">
        <f t="shared" si="1797"/>
        <v/>
      </c>
      <c r="AV1282" t="str">
        <f t="shared" si="1798"/>
        <v/>
      </c>
      <c r="AW1282" t="str" cm="1">
        <f t="array" ref="AW1282">IFERROR(IF(O1282&lt;&gt;"",O1282,IF(OR($S1282="",$T1282=""),"",IF(O1282&lt;&gt;"",O1282,IF($T1282&lt;&gt;"",_xlfn._xlws.FILTER(O:O,($BU:$BU=$BU1282)*($I:$I=$I1282)*($T:$T=$T1282)*($S:$S=_xlfn.MINIFS($S:$S,$T:$T,"="&amp;$T1282)),"")))))&amp;"",IF(O1282="","",""))&amp;""</f>
        <v>Defensive_Zone-AttemptedBreakOutClear</v>
      </c>
      <c r="AX1282" t="str" cm="1">
        <f t="array" ref="AX1282">IFERROR(IF(P1282&lt;&gt;"",P1282,IF(OR($S1282="",$T1282=""),"",IF($T1282&lt;&gt;"",_xlfn._xlws.FILTER(P:P,($BU:$BU=$BU1282)*($I:$I=$I1282)*($T:$T=$T1282)*($S:$S=_xlfn.MINIFS($S:$S,$T:$T,"="&amp;$T1282)),""))))&amp;"",IF(P1282="","",""))&amp;""</f>
        <v/>
      </c>
      <c r="AY1282" t="str" cm="1">
        <f t="array" ref="AY1282">IFERROR(IF(Q1282&lt;&gt;"",Q1282,IF(OR($S1282="",$T1282=""),"",IF($T1282&lt;&gt;"",_xlfn._xlws.FILTER(Q:Q,($BU:$BU=$BU1282)*($I:$I=$I1282)*($T:$T=$T1282)*($S:$S=_xlfn.MINIFS($S:$S,$T:$T,"="&amp;$T1282)),""))))&amp;"",IF(Q1282="","",""))&amp;""</f>
        <v>u</v>
      </c>
      <c r="AZ1282" t="str" cm="1">
        <f t="array" ref="AZ1282">IFERROR(IF(R1282&lt;&gt;"",R1282,IF(OR($S1282="",$T1282=""),"",IF($T1282&lt;&gt;"",_xlfn._xlws.FILTER(R:R,($BU:$BU=$BU1282)*($I:$I=$I1282)*($T:$T=$T1282)*($S:$S=_xlfn.MINIFS($S:$S,$T:$T,"="&amp;$T1282)),""))))&amp;"",IF(R1282="","",""))&amp;""</f>
        <v/>
      </c>
      <c r="BA1282" s="6">
        <f t="shared" si="1799"/>
        <v>111</v>
      </c>
      <c r="BB1282">
        <f t="shared" ref="BB1282:BD1282" si="1873">BB1281</f>
        <v>18987</v>
      </c>
      <c r="BC1282" t="str">
        <f t="shared" si="1873"/>
        <v>Velodrome</v>
      </c>
      <c r="BD1282" t="str">
        <f t="shared" si="1873"/>
        <v>Outlaws</v>
      </c>
      <c r="BE1282" t="s">
        <v>9</v>
      </c>
      <c r="BF1282" t="s">
        <v>173</v>
      </c>
      <c r="BI1282" cm="1">
        <f t="array" ref="BI1282">IFERROR(_xlfn._xlws.FILTER(shifts!A:A,(shifts!B:B=events!AD1282)*(shifts!AG:AG&gt;=events!BK1282)*(shifts!AH:AH&lt;=events!BL1282)),BI1281)</f>
        <v>46</v>
      </c>
      <c r="BJ1282" s="15">
        <f t="shared" si="1801"/>
        <v>0</v>
      </c>
      <c r="BK1282">
        <f t="shared" si="1802"/>
        <v>901</v>
      </c>
      <c r="BL1282">
        <f t="shared" si="1803"/>
        <v>901</v>
      </c>
      <c r="BM1282" s="15">
        <f>SUMIFS(BJ$2:BJ1282,K$2:K1282,"=Intermission")+SUMIFS(BJ$2:BJ1282,K$2:K1282,"=Timeout")</f>
        <v>67</v>
      </c>
      <c r="BN1282">
        <f t="shared" si="1804"/>
        <v>1147</v>
      </c>
      <c r="BO1282" s="19">
        <f t="shared" si="1805"/>
        <v>1326</v>
      </c>
      <c r="BP1282">
        <f t="shared" si="1806"/>
        <v>1321</v>
      </c>
      <c r="BQ1282" s="17">
        <f t="shared" si="1807"/>
        <v>1326</v>
      </c>
      <c r="BR1282" t="str">
        <f t="shared" si="1808"/>
        <v>event_team_player_1</v>
      </c>
      <c r="BS1282">
        <f>COUNTIFS(S$3:S1282,"="&amp;S1282,AI$3:AI1282,"="&amp;AI1282)</f>
        <v>1</v>
      </c>
      <c r="BT1282" t="str">
        <f>IFERROR(VLOOKUP(BB1282&amp;BU1282&amp;X1282,game_rosters!U:W,3,FALSE),"")</f>
        <v>P100108</v>
      </c>
      <c r="BU1282" t="str">
        <f t="shared" si="1809"/>
        <v>Velodrome</v>
      </c>
    </row>
    <row r="1283" spans="1:73" x14ac:dyDescent="0.2">
      <c r="A1283">
        <f t="shared" si="1784"/>
        <v>1</v>
      </c>
      <c r="I1283" s="44">
        <v>4</v>
      </c>
      <c r="K1283" t="s">
        <v>238</v>
      </c>
      <c r="L1283" t="s">
        <v>193</v>
      </c>
      <c r="M1283" t="s">
        <v>91</v>
      </c>
      <c r="N1283" t="s">
        <v>595</v>
      </c>
      <c r="S1283">
        <v>681</v>
      </c>
      <c r="T1283">
        <v>115</v>
      </c>
      <c r="W1283" t="s">
        <v>731</v>
      </c>
      <c r="X1283">
        <v>4</v>
      </c>
      <c r="Z1283">
        <v>1</v>
      </c>
      <c r="AA1283">
        <f t="shared" si="1833"/>
        <v>1681</v>
      </c>
      <c r="AB1283">
        <f t="shared" si="1834"/>
        <v>9115</v>
      </c>
      <c r="AC1283">
        <f t="shared" si="1872"/>
        <v>9115</v>
      </c>
      <c r="AD1283" s="6">
        <v>2</v>
      </c>
      <c r="AE1283" t="s">
        <v>745</v>
      </c>
      <c r="AF1283" t="s">
        <v>938</v>
      </c>
      <c r="AG1283" t="s">
        <v>756</v>
      </c>
      <c r="AH1283" t="s">
        <v>756</v>
      </c>
      <c r="AI1283" t="str">
        <f t="shared" si="1785"/>
        <v>e</v>
      </c>
      <c r="AJ1283" t="str">
        <f t="shared" si="1786"/>
        <v/>
      </c>
      <c r="AK1283" t="str">
        <f t="shared" si="1787"/>
        <v/>
      </c>
      <c r="AL1283" t="str">
        <f t="shared" si="1788"/>
        <v/>
      </c>
      <c r="AM1283" t="str">
        <f t="shared" si="1789"/>
        <v/>
      </c>
      <c r="AN1283" t="str">
        <f t="shared" si="1790"/>
        <v>Away</v>
      </c>
      <c r="AO1283" t="str">
        <f t="shared" si="1791"/>
        <v>a</v>
      </c>
      <c r="AP1283" t="str">
        <f t="shared" si="1792"/>
        <v/>
      </c>
      <c r="AQ1283" t="str">
        <f t="shared" si="1793"/>
        <v/>
      </c>
      <c r="AR1283" t="str">
        <f t="shared" si="1794"/>
        <v>Away</v>
      </c>
      <c r="AS1283" t="str">
        <f t="shared" si="1795"/>
        <v>a</v>
      </c>
      <c r="AT1283" t="str">
        <f t="shared" si="1796"/>
        <v>Offensive</v>
      </c>
      <c r="AU1283" t="str">
        <f t="shared" si="1797"/>
        <v/>
      </c>
      <c r="AV1283" t="str">
        <f t="shared" si="1798"/>
        <v/>
      </c>
      <c r="AW1283" t="str" cm="1">
        <f t="array" ref="AW1283">IFERROR(IF(O1283&lt;&gt;"",O1283,IF(OR($S1283="",$T1283=""),"",IF(O1283&lt;&gt;"",O1283,IF($T1283&lt;&gt;"",_xlfn._xlws.FILTER(O:O,($BU:$BU=$BU1283)*($I:$I=$I1283)*($T:$T=$T1283)*($S:$S=_xlfn.MINIFS($S:$S,$T:$T,"="&amp;$T1283)),"")))))&amp;"",IF(O1283="","",""))&amp;""</f>
        <v/>
      </c>
      <c r="AX1283" t="str" cm="1">
        <f t="array" ref="AX1283">IFERROR(IF(P1283&lt;&gt;"",P1283,IF(OR($S1283="",$T1283=""),"",IF($T1283&lt;&gt;"",_xlfn._xlws.FILTER(P:P,($BU:$BU=$BU1283)*($I:$I=$I1283)*($T:$T=$T1283)*($S:$S=_xlfn.MINIFS($S:$S,$T:$T,"="&amp;$T1283)),""))))&amp;"",IF(P1283="","",""))&amp;""</f>
        <v/>
      </c>
      <c r="AY1283" t="str" cm="1">
        <f t="array" ref="AY1283">IFERROR(IF(Q1283&lt;&gt;"",Q1283,IF(OR($S1283="",$T1283=""),"",IF($T1283&lt;&gt;"",_xlfn._xlws.FILTER(Q:Q,($BU:$BU=$BU1283)*($I:$I=$I1283)*($T:$T=$T1283)*($S:$S=_xlfn.MINIFS($S:$S,$T:$T,"="&amp;$T1283)),""))))&amp;"",IF(Q1283="","",""))&amp;""</f>
        <v/>
      </c>
      <c r="AZ1283" t="str" cm="1">
        <f t="array" ref="AZ1283">IFERROR(IF(R1283&lt;&gt;"",R1283,IF(OR($S1283="",$T1283=""),"",IF($T1283&lt;&gt;"",_xlfn._xlws.FILTER(R:R,($BU:$BU=$BU1283)*($I:$I=$I1283)*($T:$T=$T1283)*($S:$S=_xlfn.MINIFS($S:$S,$T:$T,"="&amp;$T1283)),""))))&amp;"",IF(R1283="","",""))&amp;""</f>
        <v/>
      </c>
      <c r="BA1283" s="6">
        <f t="shared" si="1799"/>
        <v>111</v>
      </c>
      <c r="BB1283">
        <f t="shared" ref="BB1283:BD1283" si="1874">BB1282</f>
        <v>18987</v>
      </c>
      <c r="BC1283" t="str">
        <f t="shared" si="1874"/>
        <v>Velodrome</v>
      </c>
      <c r="BD1283" t="str">
        <f t="shared" si="1874"/>
        <v>Outlaws</v>
      </c>
      <c r="BE1283" t="s">
        <v>238</v>
      </c>
      <c r="BF1283" t="s">
        <v>193</v>
      </c>
      <c r="BI1283" cm="1">
        <f t="array" ref="BI1283">IFERROR(_xlfn._xlws.FILTER(shifts!A:A,(shifts!B:B=events!AD1283)*(shifts!AG:AG&gt;=events!BK1283)*(shifts!AH:AH&lt;=events!BL1283)),BI1282)</f>
        <v>46</v>
      </c>
      <c r="BJ1283" s="15">
        <f t="shared" si="1801"/>
        <v>0</v>
      </c>
      <c r="BK1283">
        <f t="shared" si="1802"/>
        <v>898</v>
      </c>
      <c r="BL1283">
        <f t="shared" si="1803"/>
        <v>898</v>
      </c>
      <c r="BM1283" s="15">
        <f>SUMIFS(BJ$2:BJ1283,K$2:K1283,"=Intermission")+SUMIFS(BJ$2:BJ1283,K$2:K1283,"=Timeout")</f>
        <v>67</v>
      </c>
      <c r="BN1283">
        <f t="shared" si="1804"/>
        <v>1147</v>
      </c>
      <c r="BO1283" s="19">
        <f t="shared" si="1805"/>
        <v>1329</v>
      </c>
      <c r="BP1283">
        <f t="shared" si="1806"/>
        <v>1324</v>
      </c>
      <c r="BQ1283" s="17">
        <f t="shared" si="1807"/>
        <v>1329</v>
      </c>
      <c r="BR1283" t="str">
        <f t="shared" si="1808"/>
        <v>event_team_player_1</v>
      </c>
      <c r="BS1283">
        <f>COUNTIFS(S$3:S1283,"="&amp;S1283,AI$3:AI1283,"="&amp;AI1283)</f>
        <v>1</v>
      </c>
      <c r="BT1283" t="str">
        <f>IFERROR(VLOOKUP(BB1283&amp;BU1283&amp;X1283,game_rosters!U:W,3,FALSE),"")</f>
        <v>P100032</v>
      </c>
      <c r="BU1283" t="str">
        <f t="shared" si="1809"/>
        <v>Outlaws</v>
      </c>
    </row>
    <row r="1284" spans="1:73" x14ac:dyDescent="0.2">
      <c r="A1284">
        <f t="shared" si="1784"/>
        <v>1</v>
      </c>
      <c r="I1284" s="44">
        <v>4</v>
      </c>
      <c r="K1284" t="s">
        <v>13</v>
      </c>
      <c r="L1284" t="s">
        <v>586</v>
      </c>
      <c r="N1284" t="s">
        <v>594</v>
      </c>
      <c r="O1284" t="s">
        <v>604</v>
      </c>
      <c r="Q1284" t="s">
        <v>594</v>
      </c>
      <c r="S1284">
        <v>682</v>
      </c>
      <c r="T1284">
        <v>115</v>
      </c>
      <c r="W1284" t="s">
        <v>731</v>
      </c>
      <c r="X1284">
        <v>4</v>
      </c>
      <c r="Z1284">
        <v>1</v>
      </c>
      <c r="AA1284">
        <f t="shared" si="1833"/>
        <v>1682</v>
      </c>
      <c r="AB1284">
        <f t="shared" si="1834"/>
        <v>9115</v>
      </c>
      <c r="AC1284">
        <f t="shared" si="1872"/>
        <v>9115</v>
      </c>
      <c r="AD1284" s="6">
        <v>2</v>
      </c>
      <c r="AE1284" t="s">
        <v>745</v>
      </c>
      <c r="AF1284" t="s">
        <v>938</v>
      </c>
      <c r="AG1284" t="s">
        <v>756</v>
      </c>
      <c r="AH1284" t="s">
        <v>756</v>
      </c>
      <c r="AI1284" t="str">
        <f t="shared" si="1785"/>
        <v>e</v>
      </c>
      <c r="AJ1284" t="str">
        <f t="shared" si="1786"/>
        <v/>
      </c>
      <c r="AK1284" t="str">
        <f t="shared" si="1787"/>
        <v/>
      </c>
      <c r="AL1284" t="str">
        <f t="shared" si="1788"/>
        <v/>
      </c>
      <c r="AM1284" t="str">
        <f t="shared" si="1789"/>
        <v/>
      </c>
      <c r="AN1284" t="str">
        <f t="shared" si="1790"/>
        <v>Away</v>
      </c>
      <c r="AO1284" t="str">
        <f t="shared" si="1791"/>
        <v>a</v>
      </c>
      <c r="AP1284" t="str">
        <f t="shared" si="1792"/>
        <v/>
      </c>
      <c r="AQ1284" t="str">
        <f t="shared" si="1793"/>
        <v/>
      </c>
      <c r="AR1284" t="str">
        <f t="shared" si="1794"/>
        <v>Away</v>
      </c>
      <c r="AS1284" t="str">
        <f t="shared" si="1795"/>
        <v>a</v>
      </c>
      <c r="AT1284" t="str">
        <f t="shared" si="1796"/>
        <v>Offensive</v>
      </c>
      <c r="AU1284" t="str">
        <f t="shared" si="1797"/>
        <v/>
      </c>
      <c r="AV1284" t="str">
        <f t="shared" si="1798"/>
        <v/>
      </c>
      <c r="AW1284" t="str" cm="1">
        <f t="array" ref="AW1284">IFERROR(IF(O1284&lt;&gt;"",O1284,IF(OR($S1284="",$T1284=""),"",IF(O1284&lt;&gt;"",O1284,IF($T1284&lt;&gt;"",_xlfn._xlws.FILTER(O:O,($BU:$BU=$BU1284)*($I:$I=$I1284)*($T:$T=$T1284)*($S:$S=_xlfn.MINIFS($S:$S,$T:$T,"="&amp;$T1284)),"")))))&amp;"",IF(O1284="","",""))&amp;""</f>
        <v>OffensivePlay_Zone-PuckRetrievalDumpIn</v>
      </c>
      <c r="AX1284" t="str" cm="1">
        <f t="array" ref="AX1284">IFERROR(IF(P1284&lt;&gt;"",P1284,IF(OR($S1284="",$T1284=""),"",IF($T1284&lt;&gt;"",_xlfn._xlws.FILTER(P:P,($BU:$BU=$BU1284)*($I:$I=$I1284)*($T:$T=$T1284)*($S:$S=_xlfn.MINIFS($S:$S,$T:$T,"="&amp;$T1284)),""))))&amp;"",IF(P1284="","",""))&amp;""</f>
        <v/>
      </c>
      <c r="AY1284" t="str" cm="1">
        <f t="array" ref="AY1284">IFERROR(IF(Q1284&lt;&gt;"",Q1284,IF(OR($S1284="",$T1284=""),"",IF($T1284&lt;&gt;"",_xlfn._xlws.FILTER(Q:Q,($BU:$BU=$BU1284)*($I:$I=$I1284)*($T:$T=$T1284)*($S:$S=_xlfn.MINIFS($S:$S,$T:$T,"="&amp;$T1284)),""))))&amp;"",IF(Q1284="","",""))&amp;""</f>
        <v>u</v>
      </c>
      <c r="AZ1284" t="str" cm="1">
        <f t="array" ref="AZ1284">IFERROR(IF(R1284&lt;&gt;"",R1284,IF(OR($S1284="",$T1284=""),"",IF($T1284&lt;&gt;"",_xlfn._xlws.FILTER(R:R,($BU:$BU=$BU1284)*($I:$I=$I1284)*($T:$T=$T1284)*($S:$S=_xlfn.MINIFS($S:$S,$T:$T,"="&amp;$T1284)),""))))&amp;"",IF(R1284="","",""))&amp;""</f>
        <v/>
      </c>
      <c r="BA1284" s="6">
        <f t="shared" si="1799"/>
        <v>111</v>
      </c>
      <c r="BB1284">
        <f t="shared" ref="BB1284:BD1284" si="1875">BB1283</f>
        <v>18987</v>
      </c>
      <c r="BC1284" t="str">
        <f t="shared" si="1875"/>
        <v>Velodrome</v>
      </c>
      <c r="BD1284" t="str">
        <f t="shared" si="1875"/>
        <v>Outlaws</v>
      </c>
      <c r="BE1284" t="s">
        <v>13</v>
      </c>
      <c r="BF1284" t="s">
        <v>586</v>
      </c>
      <c r="BI1284" cm="1">
        <f t="array" ref="BI1284">IFERROR(_xlfn._xlws.FILTER(shifts!A:A,(shifts!B:B=events!AD1284)*(shifts!AG:AG&gt;=events!BK1284)*(shifts!AH:AH&lt;=events!BL1284)),BI1283)</f>
        <v>46</v>
      </c>
      <c r="BJ1284" s="15">
        <f t="shared" si="1801"/>
        <v>0</v>
      </c>
      <c r="BK1284">
        <f t="shared" si="1802"/>
        <v>898</v>
      </c>
      <c r="BL1284">
        <f t="shared" si="1803"/>
        <v>898</v>
      </c>
      <c r="BM1284" s="15">
        <f>SUMIFS(BJ$2:BJ1284,K$2:K1284,"=Intermission")+SUMIFS(BJ$2:BJ1284,K$2:K1284,"=Timeout")</f>
        <v>67</v>
      </c>
      <c r="BN1284">
        <f t="shared" si="1804"/>
        <v>1147</v>
      </c>
      <c r="BO1284" s="19">
        <f t="shared" si="1805"/>
        <v>1329</v>
      </c>
      <c r="BP1284">
        <f t="shared" si="1806"/>
        <v>1324</v>
      </c>
      <c r="BQ1284" s="17">
        <f t="shared" si="1807"/>
        <v>1329</v>
      </c>
      <c r="BR1284" t="str">
        <f t="shared" si="1808"/>
        <v>event_team_player_1</v>
      </c>
      <c r="BS1284">
        <f>COUNTIFS(S$3:S1284,"="&amp;S1284,AI$3:AI1284,"="&amp;AI1284)</f>
        <v>1</v>
      </c>
      <c r="BT1284" t="str">
        <f>IFERROR(VLOOKUP(BB1284&amp;BU1284&amp;X1284,game_rosters!U:W,3,FALSE),"")</f>
        <v>P100032</v>
      </c>
      <c r="BU1284" t="str">
        <f t="shared" si="1809"/>
        <v>Outlaws</v>
      </c>
    </row>
    <row r="1285" spans="1:73" x14ac:dyDescent="0.2">
      <c r="A1285">
        <f t="shared" ref="A1285:A1348" si="1876">IF(K1285&lt;&gt;"",1,IF(D1285="x","x",""))</f>
        <v>1</v>
      </c>
      <c r="I1285" s="44">
        <v>4</v>
      </c>
      <c r="K1285" t="s">
        <v>7</v>
      </c>
      <c r="L1285" t="s">
        <v>182</v>
      </c>
      <c r="M1285" t="s">
        <v>68</v>
      </c>
      <c r="N1285" t="s">
        <v>594</v>
      </c>
      <c r="O1285" t="s">
        <v>654</v>
      </c>
      <c r="S1285">
        <v>683</v>
      </c>
      <c r="T1285" t="s">
        <v>756</v>
      </c>
      <c r="W1285" t="s">
        <v>731</v>
      </c>
      <c r="X1285">
        <v>4</v>
      </c>
      <c r="Z1285">
        <v>1</v>
      </c>
      <c r="AA1285">
        <f t="shared" si="1833"/>
        <v>1683</v>
      </c>
      <c r="AB1285" t="str">
        <f t="shared" si="1834"/>
        <v/>
      </c>
      <c r="AC1285">
        <f t="shared" si="1872"/>
        <v>1683</v>
      </c>
      <c r="AD1285" s="6">
        <v>2</v>
      </c>
      <c r="AE1285" t="s">
        <v>745</v>
      </c>
      <c r="AF1285" t="s">
        <v>897</v>
      </c>
      <c r="AG1285" t="s">
        <v>756</v>
      </c>
      <c r="AH1285" t="s">
        <v>756</v>
      </c>
      <c r="AI1285" t="str">
        <f t="shared" ref="AI1285:AI1348" si="1877">IF(Z1285="x","",IF(Z1285=1,"e","o"))</f>
        <v>e</v>
      </c>
      <c r="AJ1285" t="str">
        <f t="shared" ref="AJ1285:AJ1348" si="1878">IF($J1285&lt;&gt;"",$J1285,IF($AC1285=$AC1284,AJ1284,""))</f>
        <v/>
      </c>
      <c r="AK1285" t="str">
        <f t="shared" ref="AK1285:AK1348" si="1879">IF($J1285&lt;&gt;"",$J1285,IF($AC1285=$AC1284,AK1284,""))</f>
        <v/>
      </c>
      <c r="AL1285" t="str">
        <f t="shared" ref="AL1285:AL1348" si="1880">IF($W1285="","",IF($AJ1285="","",IF($W1285="h",$AJ1285,IF($AJ1285="n","n",IF(AND($W1285="a",$AJ1285="d"),"o",IF(AND($W1285="a",$AJ1285="o"),"d"))))))</f>
        <v/>
      </c>
      <c r="AM1285" t="str">
        <f t="shared" ref="AM1285:AM1348" si="1881">IF($W1285="","",IF(J1285="","",IF(AL1285="n","n",IF(AL1285="d","o",IF(AL1285="o","d","")))))</f>
        <v/>
      </c>
      <c r="AN1285" t="str">
        <f t="shared" ref="AN1285:AN1348" si="1882">IF(AO1285="H","Home",IF(AO1285="A","Away",""))</f>
        <v>Away</v>
      </c>
      <c r="AO1285" t="str">
        <f t="shared" ref="AO1285:AO1348" si="1883">IF($W1285&lt;&gt;"",$W1285,IF($AC1285=$AC1284,AO1284,""))</f>
        <v>a</v>
      </c>
      <c r="AP1285" t="str">
        <f t="shared" ref="AP1285:AP1348" si="1884">IF(AL1285&lt;&gt;"",AL1285,IF($AC1285=$AC1284,AP1284,""))</f>
        <v/>
      </c>
      <c r="AQ1285" t="str">
        <f t="shared" ref="AQ1285:AQ1348" si="1885">IF(AM1285&lt;&gt;"",AM1285,IF($AC1285=$AC1284,AQ1284,""))</f>
        <v/>
      </c>
      <c r="AR1285" t="str">
        <f t="shared" ref="AR1285:AR1348" si="1886">IF(AN1285&lt;&gt;"",AN1285,IF($AC1285=$AC1284,AR1284,""))</f>
        <v>Away</v>
      </c>
      <c r="AS1285" t="str">
        <f t="shared" ref="AS1285:AS1348" si="1887">IF(AO1285&lt;&gt;"",AO1285,IF($AC1285=$AC1284,AS1284,""))</f>
        <v>a</v>
      </c>
      <c r="AT1285" t="str">
        <f t="shared" ref="AT1285:AT1348" si="1888">IF(AND(AI1285="e",OR(BE1285="Save",BF1285="Turnover_Takeaway",BF1285="Play_Defensive")),"Defensive",IF(AND(AI1285="o",OR(BE1285="Save",BF1285="Turnover_Takeaway",BF1285="Play_Defensive")),"Offensive",IF(OR(BE1285="Deadice",BE1285="Stoppage",BE1285="Intermission"),"",IF(AI1285="e","Offensive",IF(AI1285="o","Defensive","")))))</f>
        <v>Offensive</v>
      </c>
      <c r="AU1285" t="str">
        <f t="shared" ref="AU1285:AU1348" si="1889">IF(U1285&lt;&gt;"",U1285+5000,"")</f>
        <v/>
      </c>
      <c r="AV1285" t="str">
        <f t="shared" ref="AV1285:AV1348" si="1890">IF(V1285&lt;&gt;"",V1285+6000,"")</f>
        <v/>
      </c>
      <c r="AW1285" t="str" cm="1">
        <f t="array" ref="AW1285">IFERROR(IF(O1285&lt;&gt;"",O1285,IF(OR($S1285="",$T1285=""),"",IF(O1285&lt;&gt;"",O1285,IF($T1285&lt;&gt;"",_xlfn._xlws.FILTER(O:O,($BU:$BU=$BU1285)*($I:$I=$I1285)*($T:$T=$T1285)*($S:$S=_xlfn.MINIFS($S:$S,$T:$T,"="&amp;$T1285)),"")))))&amp;"",IF(O1285="","",""))&amp;""</f>
        <v>OffensivePlay_Pass-SecondTouch</v>
      </c>
      <c r="AX1285" t="str" cm="1">
        <f t="array" ref="AX1285">IFERROR(IF(P1285&lt;&gt;"",P1285,IF(OR($S1285="",$T1285=""),"",IF($T1285&lt;&gt;"",_xlfn._xlws.FILTER(P:P,($BU:$BU=$BU1285)*($I:$I=$I1285)*($T:$T=$T1285)*($S:$S=_xlfn.MINIFS($S:$S,$T:$T,"="&amp;$T1285)),""))))&amp;"",IF(P1285="","",""))&amp;""</f>
        <v/>
      </c>
      <c r="AY1285" t="str" cm="1">
        <f t="array" ref="AY1285">IFERROR(IF(Q1285&lt;&gt;"",Q1285,IF(OR($S1285="",$T1285=""),"",IF($T1285&lt;&gt;"",_xlfn._xlws.FILTER(Q:Q,($BU:$BU=$BU1285)*($I:$I=$I1285)*($T:$T=$T1285)*($S:$S=_xlfn.MINIFS($S:$S,$T:$T,"="&amp;$T1285)),""))))&amp;"",IF(Q1285="","",""))&amp;""</f>
        <v/>
      </c>
      <c r="AZ1285" t="str" cm="1">
        <f t="array" ref="AZ1285">IFERROR(IF(R1285&lt;&gt;"",R1285,IF(OR($S1285="",$T1285=""),"",IF($T1285&lt;&gt;"",_xlfn._xlws.FILTER(R:R,($BU:$BU=$BU1285)*($I:$I=$I1285)*($T:$T=$T1285)*($S:$S=_xlfn.MINIFS($S:$S,$T:$T,"="&amp;$T1285)),""))))&amp;"",IF(R1285="","",""))&amp;""</f>
        <v/>
      </c>
      <c r="BA1285" s="6">
        <f t="shared" ref="BA1285:BA1348" si="1891">IF(OR(L1285="Zone_Entry",L1285="Zone_Exit"),BA1284+1,BA1284)</f>
        <v>111</v>
      </c>
      <c r="BB1285">
        <f t="shared" ref="BB1285:BD1285" si="1892">BB1284</f>
        <v>18987</v>
      </c>
      <c r="BC1285" t="str">
        <f t="shared" si="1892"/>
        <v>Velodrome</v>
      </c>
      <c r="BD1285" t="str">
        <f t="shared" si="1892"/>
        <v>Outlaws</v>
      </c>
      <c r="BE1285" t="s">
        <v>7</v>
      </c>
      <c r="BF1285" t="s">
        <v>182</v>
      </c>
      <c r="BI1285" cm="1">
        <f t="array" ref="BI1285">IFERROR(_xlfn._xlws.FILTER(shifts!A:A,(shifts!B:B=events!AD1285)*(shifts!AG:AG&gt;=events!BK1285)*(shifts!AH:AH&lt;=events!BL1285)),BI1284)</f>
        <v>46</v>
      </c>
      <c r="BJ1285" s="15">
        <f t="shared" ref="BJ1285:BJ1348" si="1893">IF(AND(AG1285="",AH1285=""),0,((AE1285*60)+AF1285)-((AG1285*60)+AH1285))</f>
        <v>0</v>
      </c>
      <c r="BK1285">
        <f t="shared" ref="BK1285:BK1348" si="1894">(AE1285*60)+AF1285</f>
        <v>897</v>
      </c>
      <c r="BL1285">
        <f t="shared" ref="BL1285:BL1348" si="1895">IF(AND(AG1285="",AH1285=""),BK1285,((AG1285*60)+AH1285))</f>
        <v>897</v>
      </c>
      <c r="BM1285" s="15">
        <f>SUMIFS(BJ$2:BJ1285,K$2:K1285,"=Intermission")+SUMIFS(BJ$2:BJ1285,K$2:K1285,"=Timeout")</f>
        <v>67</v>
      </c>
      <c r="BN1285">
        <f t="shared" ref="BN1285:BN1348" si="1896">IF(AD1285=1,0,IF(AD1285=2,1080+BM1285,IF(AD1285=3,(1080*2)+BM1285,0)))</f>
        <v>1147</v>
      </c>
      <c r="BO1285" s="19">
        <f t="shared" ref="BO1285:BO1348" si="1897">IF(K1285="Intermission",BO1284,((1080)-((AE1285*60)+AF1285))+BN1285)</f>
        <v>1330</v>
      </c>
      <c r="BP1285">
        <f t="shared" ref="BP1285:BP1348" si="1898">IF(BO1285&lt;5,0,BO1285-5)</f>
        <v>1325</v>
      </c>
      <c r="BQ1285" s="17">
        <f t="shared" ref="BQ1285:BQ1348" si="1899">BP1285+BJ1285+5</f>
        <v>1330</v>
      </c>
      <c r="BR1285" t="str">
        <f t="shared" ref="BR1285:BR1348" si="1900">IF(AI1285="e","event_team_player_"&amp;BS1285,IF(AI1285="o","opp_team_player_"&amp;BS1285,""))</f>
        <v>event_team_player_1</v>
      </c>
      <c r="BS1285">
        <f>COUNTIFS(S$3:S1285,"="&amp;S1285,AI$3:AI1285,"="&amp;AI1285)</f>
        <v>1</v>
      </c>
      <c r="BT1285" t="str">
        <f>IFERROR(VLOOKUP(BB1285&amp;BU1285&amp;X1285,game_rosters!U:W,3,FALSE),"")</f>
        <v>P100032</v>
      </c>
      <c r="BU1285" t="str">
        <f t="shared" ref="BU1285:BU1348" si="1901">IF(AR1285="","",IF(AND(AR1285="Away",AI1285="e"),BD1285,IF(AND(AR1285="Home",AI1285="e"),BC1285,IF(AND(AR1285="Away",AI1285="o"),BC1285,IF(AND(AR1285="Home",AI1285="o"),BD1285)))))</f>
        <v>Outlaws</v>
      </c>
    </row>
    <row r="1286" spans="1:73" x14ac:dyDescent="0.2">
      <c r="A1286" t="str">
        <f t="shared" si="1876"/>
        <v/>
      </c>
      <c r="I1286" s="44">
        <v>13</v>
      </c>
      <c r="S1286">
        <v>683</v>
      </c>
      <c r="T1286" t="s">
        <v>756</v>
      </c>
      <c r="X1286">
        <v>13</v>
      </c>
      <c r="Z1286">
        <v>1</v>
      </c>
      <c r="AA1286">
        <f t="shared" si="1833"/>
        <v>1683</v>
      </c>
      <c r="AB1286" t="str">
        <f t="shared" si="1834"/>
        <v/>
      </c>
      <c r="AC1286">
        <f t="shared" si="1872"/>
        <v>1683</v>
      </c>
      <c r="AD1286" s="6">
        <v>2</v>
      </c>
      <c r="AE1286" t="s">
        <v>745</v>
      </c>
      <c r="AF1286" t="s">
        <v>897</v>
      </c>
      <c r="AG1286" t="s">
        <v>756</v>
      </c>
      <c r="AH1286" t="s">
        <v>756</v>
      </c>
      <c r="AI1286" t="str">
        <f t="shared" si="1877"/>
        <v>e</v>
      </c>
      <c r="AJ1286" t="str">
        <f t="shared" si="1878"/>
        <v/>
      </c>
      <c r="AK1286" t="str">
        <f t="shared" si="1879"/>
        <v/>
      </c>
      <c r="AL1286" t="str">
        <f t="shared" si="1880"/>
        <v/>
      </c>
      <c r="AM1286" t="str">
        <f t="shared" si="1881"/>
        <v/>
      </c>
      <c r="AN1286" t="str">
        <f t="shared" si="1882"/>
        <v>Away</v>
      </c>
      <c r="AO1286" t="str">
        <f t="shared" si="1883"/>
        <v>a</v>
      </c>
      <c r="AP1286" t="str">
        <f t="shared" si="1884"/>
        <v/>
      </c>
      <c r="AQ1286" t="str">
        <f t="shared" si="1885"/>
        <v/>
      </c>
      <c r="AR1286" t="str">
        <f t="shared" si="1886"/>
        <v>Away</v>
      </c>
      <c r="AS1286" t="str">
        <f t="shared" si="1887"/>
        <v>a</v>
      </c>
      <c r="AT1286" t="str">
        <f t="shared" si="1888"/>
        <v>Offensive</v>
      </c>
      <c r="AU1286" t="str">
        <f t="shared" si="1889"/>
        <v/>
      </c>
      <c r="AV1286" t="str">
        <f t="shared" si="1890"/>
        <v/>
      </c>
      <c r="AW1286" t="str" cm="1">
        <f t="array" ref="AW1286">IFERROR(IF(O1286&lt;&gt;"",O1286,IF(OR($S1286="",$T1286=""),"",IF(O1286&lt;&gt;"",O1286,IF($T1286&lt;&gt;"",_xlfn._xlws.FILTER(O:O,($BU:$BU=$BU1286)*($I:$I=$I1286)*($T:$T=$T1286)*($S:$S=_xlfn.MINIFS($S:$S,$T:$T,"="&amp;$T1286)),"")))))&amp;"",IF(O1286="","",""))&amp;""</f>
        <v/>
      </c>
      <c r="AX1286" t="str" cm="1">
        <f t="array" ref="AX1286">IFERROR(IF(P1286&lt;&gt;"",P1286,IF(OR($S1286="",$T1286=""),"",IF($T1286&lt;&gt;"",_xlfn._xlws.FILTER(P:P,($BU:$BU=$BU1286)*($I:$I=$I1286)*($T:$T=$T1286)*($S:$S=_xlfn.MINIFS($S:$S,$T:$T,"="&amp;$T1286)),""))))&amp;"",IF(P1286="","",""))&amp;""</f>
        <v/>
      </c>
      <c r="AY1286" t="str" cm="1">
        <f t="array" ref="AY1286">IFERROR(IF(Q1286&lt;&gt;"",Q1286,IF(OR($S1286="",$T1286=""),"",IF($T1286&lt;&gt;"",_xlfn._xlws.FILTER(Q:Q,($BU:$BU=$BU1286)*($I:$I=$I1286)*($T:$T=$T1286)*($S:$S=_xlfn.MINIFS($S:$S,$T:$T,"="&amp;$T1286)),""))))&amp;"",IF(Q1286="","",""))&amp;""</f>
        <v/>
      </c>
      <c r="AZ1286" t="str" cm="1">
        <f t="array" ref="AZ1286">IFERROR(IF(R1286&lt;&gt;"",R1286,IF(OR($S1286="",$T1286=""),"",IF($T1286&lt;&gt;"",_xlfn._xlws.FILTER(R:R,($BU:$BU=$BU1286)*($I:$I=$I1286)*($T:$T=$T1286)*($S:$S=_xlfn.MINIFS($S:$S,$T:$T,"="&amp;$T1286)),""))))&amp;"",IF(R1286="","",""))&amp;""</f>
        <v/>
      </c>
      <c r="BA1286" s="6">
        <f t="shared" si="1891"/>
        <v>111</v>
      </c>
      <c r="BB1286">
        <f t="shared" ref="BB1286:BD1286" si="1902">BB1285</f>
        <v>18987</v>
      </c>
      <c r="BC1286" t="str">
        <f t="shared" si="1902"/>
        <v>Velodrome</v>
      </c>
      <c r="BD1286" t="str">
        <f t="shared" si="1902"/>
        <v>Outlaws</v>
      </c>
      <c r="BE1286" t="s">
        <v>7</v>
      </c>
      <c r="BF1286" t="s">
        <v>182</v>
      </c>
      <c r="BI1286" cm="1">
        <f t="array" ref="BI1286">IFERROR(_xlfn._xlws.FILTER(shifts!A:A,(shifts!B:B=events!AD1286)*(shifts!AG:AG&gt;=events!BK1286)*(shifts!AH:AH&lt;=events!BL1286)),BI1285)</f>
        <v>46</v>
      </c>
      <c r="BJ1286" s="15">
        <f t="shared" si="1893"/>
        <v>0</v>
      </c>
      <c r="BK1286">
        <f t="shared" si="1894"/>
        <v>897</v>
      </c>
      <c r="BL1286">
        <f t="shared" si="1895"/>
        <v>897</v>
      </c>
      <c r="BM1286" s="15">
        <f>SUMIFS(BJ$2:BJ1286,K$2:K1286,"=Intermission")+SUMIFS(BJ$2:BJ1286,K$2:K1286,"=Timeout")</f>
        <v>67</v>
      </c>
      <c r="BN1286">
        <f t="shared" si="1896"/>
        <v>1147</v>
      </c>
      <c r="BO1286" s="19">
        <f t="shared" si="1897"/>
        <v>1330</v>
      </c>
      <c r="BP1286">
        <f t="shared" si="1898"/>
        <v>1325</v>
      </c>
      <c r="BQ1286" s="17">
        <f t="shared" si="1899"/>
        <v>1330</v>
      </c>
      <c r="BR1286" t="str">
        <f t="shared" si="1900"/>
        <v>event_team_player_2</v>
      </c>
      <c r="BS1286">
        <f>COUNTIFS(S$3:S1286,"="&amp;S1286,AI$3:AI1286,"="&amp;AI1286)</f>
        <v>2</v>
      </c>
      <c r="BT1286" t="str">
        <f>IFERROR(VLOOKUP(BB1286&amp;BU1286&amp;X1286,game_rosters!U:W,3,FALSE),"")</f>
        <v>P100031</v>
      </c>
      <c r="BU1286" t="str">
        <f t="shared" si="1901"/>
        <v>Outlaws</v>
      </c>
    </row>
    <row r="1287" spans="1:73" x14ac:dyDescent="0.2">
      <c r="A1287">
        <f t="shared" si="1876"/>
        <v>1</v>
      </c>
      <c r="I1287" s="44">
        <v>22</v>
      </c>
      <c r="K1287" t="s">
        <v>13</v>
      </c>
      <c r="L1287" t="s">
        <v>586</v>
      </c>
      <c r="N1287" t="s">
        <v>595</v>
      </c>
      <c r="O1287" t="s">
        <v>607</v>
      </c>
      <c r="Q1287" t="s">
        <v>595</v>
      </c>
      <c r="R1287" s="51">
        <v>1</v>
      </c>
      <c r="S1287">
        <v>684</v>
      </c>
      <c r="T1287" t="s">
        <v>756</v>
      </c>
      <c r="W1287" t="s">
        <v>735</v>
      </c>
      <c r="X1287">
        <v>22</v>
      </c>
      <c r="Z1287">
        <v>1</v>
      </c>
      <c r="AA1287">
        <f t="shared" si="1833"/>
        <v>1684</v>
      </c>
      <c r="AB1287" t="str">
        <f t="shared" si="1834"/>
        <v/>
      </c>
      <c r="AC1287">
        <f t="shared" si="1872"/>
        <v>1684</v>
      </c>
      <c r="AD1287" s="6">
        <v>2</v>
      </c>
      <c r="AE1287" t="s">
        <v>745</v>
      </c>
      <c r="AF1287" t="s">
        <v>733</v>
      </c>
      <c r="AG1287" t="s">
        <v>756</v>
      </c>
      <c r="AH1287" t="s">
        <v>756</v>
      </c>
      <c r="AI1287" t="str">
        <f t="shared" si="1877"/>
        <v>e</v>
      </c>
      <c r="AJ1287" t="str">
        <f t="shared" si="1878"/>
        <v/>
      </c>
      <c r="AK1287" t="str">
        <f t="shared" si="1879"/>
        <v/>
      </c>
      <c r="AL1287" t="str">
        <f t="shared" si="1880"/>
        <v/>
      </c>
      <c r="AM1287" t="str">
        <f t="shared" si="1881"/>
        <v/>
      </c>
      <c r="AN1287" t="str">
        <f t="shared" si="1882"/>
        <v>Home</v>
      </c>
      <c r="AO1287" t="str">
        <f t="shared" si="1883"/>
        <v>h</v>
      </c>
      <c r="AP1287" t="str">
        <f t="shared" si="1884"/>
        <v/>
      </c>
      <c r="AQ1287" t="str">
        <f t="shared" si="1885"/>
        <v/>
      </c>
      <c r="AR1287" t="str">
        <f t="shared" si="1886"/>
        <v>Home</v>
      </c>
      <c r="AS1287" t="str">
        <f t="shared" si="1887"/>
        <v>h</v>
      </c>
      <c r="AT1287" t="str">
        <f t="shared" si="1888"/>
        <v>Offensive</v>
      </c>
      <c r="AU1287" t="str">
        <f t="shared" si="1889"/>
        <v/>
      </c>
      <c r="AV1287" t="str">
        <f t="shared" si="1890"/>
        <v/>
      </c>
      <c r="AW1287" t="str" cm="1">
        <f t="array" ref="AW1287">IFERROR(IF(O1287&lt;&gt;"",O1287,IF(OR($S1287="",$T1287=""),"",IF(O1287&lt;&gt;"",O1287,IF($T1287&lt;&gt;"",_xlfn._xlws.FILTER(O:O,($BU:$BU=$BU1287)*($I:$I=$I1287)*($T:$T=$T1287)*($S:$S=_xlfn.MINIFS($S:$S,$T:$T,"="&amp;$T1287)),"")))))&amp;"",IF(O1287="","",""))&amp;""</f>
        <v>OffensivePlay_Zone-PuckRetreivalPass</v>
      </c>
      <c r="AX1287" t="str" cm="1">
        <f t="array" ref="AX1287">IFERROR(IF(P1287&lt;&gt;"",P1287,IF(OR($S1287="",$T1287=""),"",IF($T1287&lt;&gt;"",_xlfn._xlws.FILTER(P:P,($BU:$BU=$BU1287)*($I:$I=$I1287)*($T:$T=$T1287)*($S:$S=_xlfn.MINIFS($S:$S,$T:$T,"="&amp;$T1287)),""))))&amp;"",IF(P1287="","",""))&amp;""</f>
        <v/>
      </c>
      <c r="AY1287" t="str" cm="1">
        <f t="array" ref="AY1287">IFERROR(IF(Q1287&lt;&gt;"",Q1287,IF(OR($S1287="",$T1287=""),"",IF($T1287&lt;&gt;"",_xlfn._xlws.FILTER(Q:Q,($BU:$BU=$BU1287)*($I:$I=$I1287)*($T:$T=$T1287)*($S:$S=_xlfn.MINIFS($S:$S,$T:$T,"="&amp;$T1287)),""))))&amp;"",IF(Q1287="","",""))&amp;""</f>
        <v>s</v>
      </c>
      <c r="AZ1287" t="str" cm="1">
        <f t="array" ref="AZ1287">IFERROR(IF(R1287&lt;&gt;"",R1287,IF(OR($S1287="",$T1287=""),"",IF($T1287&lt;&gt;"",_xlfn._xlws.FILTER(R:R,($BU:$BU=$BU1287)*($I:$I=$I1287)*($T:$T=$T1287)*($S:$S=_xlfn.MINIFS($S:$S,$T:$T,"="&amp;$T1287)),""))))&amp;"",IF(R1287="","",""))&amp;""</f>
        <v>1</v>
      </c>
      <c r="BA1287" s="6">
        <f t="shared" si="1891"/>
        <v>111</v>
      </c>
      <c r="BB1287">
        <f t="shared" ref="BB1287:BD1287" si="1903">BB1286</f>
        <v>18987</v>
      </c>
      <c r="BC1287" t="str">
        <f t="shared" si="1903"/>
        <v>Velodrome</v>
      </c>
      <c r="BD1287" t="str">
        <f t="shared" si="1903"/>
        <v>Outlaws</v>
      </c>
      <c r="BE1287" t="s">
        <v>13</v>
      </c>
      <c r="BF1287" t="s">
        <v>586</v>
      </c>
      <c r="BI1287" cm="1">
        <f t="array" ref="BI1287">IFERROR(_xlfn._xlws.FILTER(shifts!A:A,(shifts!B:B=events!AD1287)*(shifts!AG:AG&gt;=events!BK1287)*(shifts!AH:AH&lt;=events!BL1287)),BI1286)</f>
        <v>46</v>
      </c>
      <c r="BJ1287" s="15">
        <f t="shared" si="1893"/>
        <v>0</v>
      </c>
      <c r="BK1287">
        <f t="shared" si="1894"/>
        <v>896</v>
      </c>
      <c r="BL1287">
        <f t="shared" si="1895"/>
        <v>896</v>
      </c>
      <c r="BM1287" s="15">
        <f>SUMIFS(BJ$2:BJ1287,K$2:K1287,"=Intermission")+SUMIFS(BJ$2:BJ1287,K$2:K1287,"=Timeout")</f>
        <v>67</v>
      </c>
      <c r="BN1287">
        <f t="shared" si="1896"/>
        <v>1147</v>
      </c>
      <c r="BO1287" s="19">
        <f t="shared" si="1897"/>
        <v>1331</v>
      </c>
      <c r="BP1287">
        <f t="shared" si="1898"/>
        <v>1326</v>
      </c>
      <c r="BQ1287" s="17">
        <f t="shared" si="1899"/>
        <v>1331</v>
      </c>
      <c r="BR1287" t="str">
        <f t="shared" si="1900"/>
        <v>event_team_player_1</v>
      </c>
      <c r="BS1287">
        <f>COUNTIFS(S$3:S1287,"="&amp;S1287,AI$3:AI1287,"="&amp;AI1287)</f>
        <v>1</v>
      </c>
      <c r="BT1287" t="str">
        <f>IFERROR(VLOOKUP(BB1287&amp;BU1287&amp;X1287,game_rosters!U:W,3,FALSE),"")</f>
        <v>P100108</v>
      </c>
      <c r="BU1287" t="str">
        <f t="shared" si="1901"/>
        <v>Velodrome</v>
      </c>
    </row>
    <row r="1288" spans="1:73" x14ac:dyDescent="0.2">
      <c r="A1288" t="str">
        <f t="shared" si="1876"/>
        <v/>
      </c>
      <c r="I1288" s="44">
        <v>13</v>
      </c>
      <c r="O1288" t="s">
        <v>691</v>
      </c>
      <c r="Q1288" t="s">
        <v>594</v>
      </c>
      <c r="R1288" s="51">
        <v>1</v>
      </c>
      <c r="S1288">
        <v>684</v>
      </c>
      <c r="T1288" t="s">
        <v>756</v>
      </c>
      <c r="X1288">
        <v>13</v>
      </c>
      <c r="AA1288">
        <f t="shared" si="1833"/>
        <v>1684</v>
      </c>
      <c r="AB1288" t="str">
        <f t="shared" si="1834"/>
        <v/>
      </c>
      <c r="AC1288">
        <f t="shared" si="1872"/>
        <v>1684</v>
      </c>
      <c r="AD1288" s="6">
        <v>2</v>
      </c>
      <c r="AE1288" t="s">
        <v>745</v>
      </c>
      <c r="AF1288" t="s">
        <v>733</v>
      </c>
      <c r="AG1288" t="s">
        <v>756</v>
      </c>
      <c r="AH1288" t="s">
        <v>756</v>
      </c>
      <c r="AI1288" t="str">
        <f t="shared" si="1877"/>
        <v>o</v>
      </c>
      <c r="AJ1288" t="str">
        <f t="shared" si="1878"/>
        <v/>
      </c>
      <c r="AK1288" t="str">
        <f t="shared" si="1879"/>
        <v/>
      </c>
      <c r="AL1288" t="str">
        <f t="shared" si="1880"/>
        <v/>
      </c>
      <c r="AM1288" t="str">
        <f t="shared" si="1881"/>
        <v/>
      </c>
      <c r="AN1288" t="str">
        <f t="shared" si="1882"/>
        <v>Home</v>
      </c>
      <c r="AO1288" t="str">
        <f t="shared" si="1883"/>
        <v>h</v>
      </c>
      <c r="AP1288" t="str">
        <f t="shared" si="1884"/>
        <v/>
      </c>
      <c r="AQ1288" t="str">
        <f t="shared" si="1885"/>
        <v/>
      </c>
      <c r="AR1288" t="str">
        <f t="shared" si="1886"/>
        <v>Home</v>
      </c>
      <c r="AS1288" t="str">
        <f t="shared" si="1887"/>
        <v>h</v>
      </c>
      <c r="AT1288" t="str">
        <f t="shared" si="1888"/>
        <v>Defensive</v>
      </c>
      <c r="AU1288" t="str">
        <f t="shared" si="1889"/>
        <v/>
      </c>
      <c r="AV1288" t="str">
        <f t="shared" si="1890"/>
        <v/>
      </c>
      <c r="AW1288" t="str" cm="1">
        <f t="array" ref="AW1288">IFERROR(IF(O1288&lt;&gt;"",O1288,IF(OR($S1288="",$T1288=""),"",IF(O1288&lt;&gt;"",O1288,IF($T1288&lt;&gt;"",_xlfn._xlws.FILTER(O:O,($BU:$BU=$BU1288)*($I:$I=$I1288)*($T:$T=$T1288)*($S:$S=_xlfn.MINIFS($S:$S,$T:$T,"="&amp;$T1288)),"")))))&amp;"",IF(O1288="","",""))&amp;""</f>
        <v>Defensive_PlayZone-PuckRecoveryPass</v>
      </c>
      <c r="AX1288" t="str" cm="1">
        <f t="array" ref="AX1288">IFERROR(IF(P1288&lt;&gt;"",P1288,IF(OR($S1288="",$T1288=""),"",IF($T1288&lt;&gt;"",_xlfn._xlws.FILTER(P:P,($BU:$BU=$BU1288)*($I:$I=$I1288)*($T:$T=$T1288)*($S:$S=_xlfn.MINIFS($S:$S,$T:$T,"="&amp;$T1288)),""))))&amp;"",IF(P1288="","",""))&amp;""</f>
        <v/>
      </c>
      <c r="AY1288" t="str" cm="1">
        <f t="array" ref="AY1288">IFERROR(IF(Q1288&lt;&gt;"",Q1288,IF(OR($S1288="",$T1288=""),"",IF($T1288&lt;&gt;"",_xlfn._xlws.FILTER(Q:Q,($BU:$BU=$BU1288)*($I:$I=$I1288)*($T:$T=$T1288)*($S:$S=_xlfn.MINIFS($S:$S,$T:$T,"="&amp;$T1288)),""))))&amp;"",IF(Q1288="","",""))&amp;""</f>
        <v>u</v>
      </c>
      <c r="AZ1288" t="str" cm="1">
        <f t="array" ref="AZ1288">IFERROR(IF(R1288&lt;&gt;"",R1288,IF(OR($S1288="",$T1288=""),"",IF($T1288&lt;&gt;"",_xlfn._xlws.FILTER(R:R,($BU:$BU=$BU1288)*($I:$I=$I1288)*($T:$T=$T1288)*($S:$S=_xlfn.MINIFS($S:$S,$T:$T,"="&amp;$T1288)),""))))&amp;"",IF(R1288="","",""))&amp;""</f>
        <v>1</v>
      </c>
      <c r="BA1288" s="6">
        <f t="shared" si="1891"/>
        <v>111</v>
      </c>
      <c r="BB1288">
        <f t="shared" ref="BB1288:BD1288" si="1904">BB1287</f>
        <v>18987</v>
      </c>
      <c r="BC1288" t="str">
        <f t="shared" si="1904"/>
        <v>Velodrome</v>
      </c>
      <c r="BD1288" t="str">
        <f t="shared" si="1904"/>
        <v>Outlaws</v>
      </c>
      <c r="BE1288" t="s">
        <v>13</v>
      </c>
      <c r="BF1288" t="s">
        <v>586</v>
      </c>
      <c r="BI1288" cm="1">
        <f t="array" ref="BI1288">IFERROR(_xlfn._xlws.FILTER(shifts!A:A,(shifts!B:B=events!AD1288)*(shifts!AG:AG&gt;=events!BK1288)*(shifts!AH:AH&lt;=events!BL1288)),BI1287)</f>
        <v>46</v>
      </c>
      <c r="BJ1288" s="15">
        <f t="shared" si="1893"/>
        <v>0</v>
      </c>
      <c r="BK1288">
        <f t="shared" si="1894"/>
        <v>896</v>
      </c>
      <c r="BL1288">
        <f t="shared" si="1895"/>
        <v>896</v>
      </c>
      <c r="BM1288" s="15">
        <f>SUMIFS(BJ$2:BJ1288,K$2:K1288,"=Intermission")+SUMIFS(BJ$2:BJ1288,K$2:K1288,"=Timeout")</f>
        <v>67</v>
      </c>
      <c r="BN1288">
        <f t="shared" si="1896"/>
        <v>1147</v>
      </c>
      <c r="BO1288" s="19">
        <f t="shared" si="1897"/>
        <v>1331</v>
      </c>
      <c r="BP1288">
        <f t="shared" si="1898"/>
        <v>1326</v>
      </c>
      <c r="BQ1288" s="17">
        <f t="shared" si="1899"/>
        <v>1331</v>
      </c>
      <c r="BR1288" t="str">
        <f t="shared" si="1900"/>
        <v>opp_team_player_1</v>
      </c>
      <c r="BS1288">
        <f>COUNTIFS(S$3:S1288,"="&amp;S1288,AI$3:AI1288,"="&amp;AI1288)</f>
        <v>1</v>
      </c>
      <c r="BT1288" t="str">
        <f>IFERROR(VLOOKUP(BB1288&amp;BU1288&amp;X1288,game_rosters!U:W,3,FALSE),"")</f>
        <v>P100031</v>
      </c>
      <c r="BU1288" t="str">
        <f t="shared" si="1901"/>
        <v>Outlaws</v>
      </c>
    </row>
    <row r="1289" spans="1:73" x14ac:dyDescent="0.2">
      <c r="A1289">
        <f t="shared" si="1876"/>
        <v>1</v>
      </c>
      <c r="I1289" s="44">
        <v>22</v>
      </c>
      <c r="K1289" t="s">
        <v>7</v>
      </c>
      <c r="L1289" t="s">
        <v>172</v>
      </c>
      <c r="M1289" t="s">
        <v>69</v>
      </c>
      <c r="N1289" t="s">
        <v>595</v>
      </c>
      <c r="O1289" t="s">
        <v>654</v>
      </c>
      <c r="Q1289" t="s">
        <v>595</v>
      </c>
      <c r="R1289" s="51">
        <v>1</v>
      </c>
      <c r="S1289">
        <v>685</v>
      </c>
      <c r="T1289" t="s">
        <v>756</v>
      </c>
      <c r="W1289" t="s">
        <v>735</v>
      </c>
      <c r="X1289">
        <v>22</v>
      </c>
      <c r="Z1289">
        <v>1</v>
      </c>
      <c r="AA1289">
        <f t="shared" si="1833"/>
        <v>1685</v>
      </c>
      <c r="AB1289" t="str">
        <f t="shared" si="1834"/>
        <v/>
      </c>
      <c r="AC1289">
        <f t="shared" si="1872"/>
        <v>1685</v>
      </c>
      <c r="AD1289" s="6">
        <v>2</v>
      </c>
      <c r="AE1289" t="s">
        <v>745</v>
      </c>
      <c r="AF1289" t="s">
        <v>733</v>
      </c>
      <c r="AG1289" t="s">
        <v>756</v>
      </c>
      <c r="AH1289" t="s">
        <v>756</v>
      </c>
      <c r="AI1289" t="str">
        <f t="shared" si="1877"/>
        <v>e</v>
      </c>
      <c r="AJ1289" t="str">
        <f t="shared" si="1878"/>
        <v/>
      </c>
      <c r="AK1289" t="str">
        <f t="shared" si="1879"/>
        <v/>
      </c>
      <c r="AL1289" t="str">
        <f t="shared" si="1880"/>
        <v/>
      </c>
      <c r="AM1289" t="str">
        <f t="shared" si="1881"/>
        <v/>
      </c>
      <c r="AN1289" t="str">
        <f t="shared" si="1882"/>
        <v>Home</v>
      </c>
      <c r="AO1289" t="str">
        <f t="shared" si="1883"/>
        <v>h</v>
      </c>
      <c r="AP1289" t="str">
        <f t="shared" si="1884"/>
        <v/>
      </c>
      <c r="AQ1289" t="str">
        <f t="shared" si="1885"/>
        <v/>
      </c>
      <c r="AR1289" t="str">
        <f t="shared" si="1886"/>
        <v>Home</v>
      </c>
      <c r="AS1289" t="str">
        <f t="shared" si="1887"/>
        <v>h</v>
      </c>
      <c r="AT1289" t="str">
        <f t="shared" si="1888"/>
        <v>Offensive</v>
      </c>
      <c r="AU1289" t="str">
        <f t="shared" si="1889"/>
        <v/>
      </c>
      <c r="AV1289" t="str">
        <f t="shared" si="1890"/>
        <v/>
      </c>
      <c r="AW1289" t="str" cm="1">
        <f t="array" ref="AW1289">IFERROR(IF(O1289&lt;&gt;"",O1289,IF(OR($S1289="",$T1289=""),"",IF(O1289&lt;&gt;"",O1289,IF($T1289&lt;&gt;"",_xlfn._xlws.FILTER(O:O,($BU:$BU=$BU1289)*($I:$I=$I1289)*($T:$T=$T1289)*($S:$S=_xlfn.MINIFS($S:$S,$T:$T,"="&amp;$T1289)),"")))))&amp;"",IF(O1289="","",""))&amp;""</f>
        <v>OffensivePlay_Pass-SecondTouch</v>
      </c>
      <c r="AX1289" t="str" cm="1">
        <f t="array" ref="AX1289">IFERROR(IF(P1289&lt;&gt;"",P1289,IF(OR($S1289="",$T1289=""),"",IF($T1289&lt;&gt;"",_xlfn._xlws.FILTER(P:P,($BU:$BU=$BU1289)*($I:$I=$I1289)*($T:$T=$T1289)*($S:$S=_xlfn.MINIFS($S:$S,$T:$T,"="&amp;$T1289)),""))))&amp;"",IF(P1289="","",""))&amp;""</f>
        <v/>
      </c>
      <c r="AY1289" t="str" cm="1">
        <f t="array" ref="AY1289">IFERROR(IF(Q1289&lt;&gt;"",Q1289,IF(OR($S1289="",$T1289=""),"",IF($T1289&lt;&gt;"",_xlfn._xlws.FILTER(Q:Q,($BU:$BU=$BU1289)*($I:$I=$I1289)*($T:$T=$T1289)*($S:$S=_xlfn.MINIFS($S:$S,$T:$T,"="&amp;$T1289)),""))))&amp;"",IF(Q1289="","",""))&amp;""</f>
        <v>s</v>
      </c>
      <c r="AZ1289" t="str" cm="1">
        <f t="array" ref="AZ1289">IFERROR(IF(R1289&lt;&gt;"",R1289,IF(OR($S1289="",$T1289=""),"",IF($T1289&lt;&gt;"",_xlfn._xlws.FILTER(R:R,($BU:$BU=$BU1289)*($I:$I=$I1289)*($T:$T=$T1289)*($S:$S=_xlfn.MINIFS($S:$S,$T:$T,"="&amp;$T1289)),""))))&amp;"",IF(R1289="","",""))&amp;""</f>
        <v>1</v>
      </c>
      <c r="BA1289" s="6">
        <f t="shared" si="1891"/>
        <v>111</v>
      </c>
      <c r="BB1289">
        <f t="shared" ref="BB1289:BD1289" si="1905">BB1288</f>
        <v>18987</v>
      </c>
      <c r="BC1289" t="str">
        <f t="shared" si="1905"/>
        <v>Velodrome</v>
      </c>
      <c r="BD1289" t="str">
        <f t="shared" si="1905"/>
        <v>Outlaws</v>
      </c>
      <c r="BE1289" t="s">
        <v>7</v>
      </c>
      <c r="BF1289" t="s">
        <v>172</v>
      </c>
      <c r="BI1289" cm="1">
        <f t="array" ref="BI1289">IFERROR(_xlfn._xlws.FILTER(shifts!A:A,(shifts!B:B=events!AD1289)*(shifts!AG:AG&gt;=events!BK1289)*(shifts!AH:AH&lt;=events!BL1289)),BI1288)</f>
        <v>46</v>
      </c>
      <c r="BJ1289" s="15">
        <f t="shared" si="1893"/>
        <v>0</v>
      </c>
      <c r="BK1289">
        <f t="shared" si="1894"/>
        <v>896</v>
      </c>
      <c r="BL1289">
        <f t="shared" si="1895"/>
        <v>896</v>
      </c>
      <c r="BM1289" s="15">
        <f>SUMIFS(BJ$2:BJ1289,K$2:K1289,"=Intermission")+SUMIFS(BJ$2:BJ1289,K$2:K1289,"=Timeout")</f>
        <v>67</v>
      </c>
      <c r="BN1289">
        <f t="shared" si="1896"/>
        <v>1147</v>
      </c>
      <c r="BO1289" s="19">
        <f t="shared" si="1897"/>
        <v>1331</v>
      </c>
      <c r="BP1289">
        <f t="shared" si="1898"/>
        <v>1326</v>
      </c>
      <c r="BQ1289" s="17">
        <f t="shared" si="1899"/>
        <v>1331</v>
      </c>
      <c r="BR1289" t="str">
        <f t="shared" si="1900"/>
        <v>event_team_player_1</v>
      </c>
      <c r="BS1289">
        <f>COUNTIFS(S$3:S1289,"="&amp;S1289,AI$3:AI1289,"="&amp;AI1289)</f>
        <v>1</v>
      </c>
      <c r="BT1289" t="str">
        <f>IFERROR(VLOOKUP(BB1289&amp;BU1289&amp;X1289,game_rosters!U:W,3,FALSE),"")</f>
        <v>P100108</v>
      </c>
      <c r="BU1289" t="str">
        <f t="shared" si="1901"/>
        <v>Velodrome</v>
      </c>
    </row>
    <row r="1290" spans="1:73" x14ac:dyDescent="0.2">
      <c r="A1290" t="str">
        <f t="shared" si="1876"/>
        <v/>
      </c>
      <c r="I1290" s="44">
        <v>61</v>
      </c>
      <c r="S1290">
        <v>685</v>
      </c>
      <c r="T1290" t="s">
        <v>756</v>
      </c>
      <c r="X1290">
        <v>61</v>
      </c>
      <c r="Z1290">
        <v>1</v>
      </c>
      <c r="AA1290">
        <f t="shared" si="1833"/>
        <v>1685</v>
      </c>
      <c r="AB1290" t="str">
        <f t="shared" si="1834"/>
        <v/>
      </c>
      <c r="AC1290">
        <f t="shared" si="1872"/>
        <v>1685</v>
      </c>
      <c r="AD1290" s="6">
        <v>2</v>
      </c>
      <c r="AE1290" t="s">
        <v>745</v>
      </c>
      <c r="AF1290" t="s">
        <v>733</v>
      </c>
      <c r="AG1290" t="s">
        <v>756</v>
      </c>
      <c r="AH1290" t="s">
        <v>756</v>
      </c>
      <c r="AI1290" t="str">
        <f t="shared" si="1877"/>
        <v>e</v>
      </c>
      <c r="AJ1290" t="str">
        <f t="shared" si="1878"/>
        <v/>
      </c>
      <c r="AK1290" t="str">
        <f t="shared" si="1879"/>
        <v/>
      </c>
      <c r="AL1290" t="str">
        <f t="shared" si="1880"/>
        <v/>
      </c>
      <c r="AM1290" t="str">
        <f t="shared" si="1881"/>
        <v/>
      </c>
      <c r="AN1290" t="str">
        <f t="shared" si="1882"/>
        <v>Home</v>
      </c>
      <c r="AO1290" t="str">
        <f t="shared" si="1883"/>
        <v>h</v>
      </c>
      <c r="AP1290" t="str">
        <f t="shared" si="1884"/>
        <v/>
      </c>
      <c r="AQ1290" t="str">
        <f t="shared" si="1885"/>
        <v/>
      </c>
      <c r="AR1290" t="str">
        <f t="shared" si="1886"/>
        <v>Home</v>
      </c>
      <c r="AS1290" t="str">
        <f t="shared" si="1887"/>
        <v>h</v>
      </c>
      <c r="AT1290" t="str">
        <f t="shared" si="1888"/>
        <v>Offensive</v>
      </c>
      <c r="AU1290" t="str">
        <f t="shared" si="1889"/>
        <v/>
      </c>
      <c r="AV1290" t="str">
        <f t="shared" si="1890"/>
        <v/>
      </c>
      <c r="AW1290" t="str" cm="1">
        <f t="array" ref="AW1290">IFERROR(IF(O1290&lt;&gt;"",O1290,IF(OR($S1290="",$T1290=""),"",IF(O1290&lt;&gt;"",O1290,IF($T1290&lt;&gt;"",_xlfn._xlws.FILTER(O:O,($BU:$BU=$BU1290)*($I:$I=$I1290)*($T:$T=$T1290)*($S:$S=_xlfn.MINIFS($S:$S,$T:$T,"="&amp;$T1290)),"")))))&amp;"",IF(O1290="","",""))&amp;""</f>
        <v/>
      </c>
      <c r="AX1290" t="str" cm="1">
        <f t="array" ref="AX1290">IFERROR(IF(P1290&lt;&gt;"",P1290,IF(OR($S1290="",$T1290=""),"",IF($T1290&lt;&gt;"",_xlfn._xlws.FILTER(P:P,($BU:$BU=$BU1290)*($I:$I=$I1290)*($T:$T=$T1290)*($S:$S=_xlfn.MINIFS($S:$S,$T:$T,"="&amp;$T1290)),""))))&amp;"",IF(P1290="","",""))&amp;""</f>
        <v/>
      </c>
      <c r="AY1290" t="str" cm="1">
        <f t="array" ref="AY1290">IFERROR(IF(Q1290&lt;&gt;"",Q1290,IF(OR($S1290="",$T1290=""),"",IF($T1290&lt;&gt;"",_xlfn._xlws.FILTER(Q:Q,($BU:$BU=$BU1290)*($I:$I=$I1290)*($T:$T=$T1290)*($S:$S=_xlfn.MINIFS($S:$S,$T:$T,"="&amp;$T1290)),""))))&amp;"",IF(Q1290="","",""))&amp;""</f>
        <v/>
      </c>
      <c r="AZ1290" t="str" cm="1">
        <f t="array" ref="AZ1290">IFERROR(IF(R1290&lt;&gt;"",R1290,IF(OR($S1290="",$T1290=""),"",IF($T1290&lt;&gt;"",_xlfn._xlws.FILTER(R:R,($BU:$BU=$BU1290)*($I:$I=$I1290)*($T:$T=$T1290)*($S:$S=_xlfn.MINIFS($S:$S,$T:$T,"="&amp;$T1290)),""))))&amp;"",IF(R1290="","",""))&amp;""</f>
        <v/>
      </c>
      <c r="BA1290" s="6">
        <f t="shared" si="1891"/>
        <v>111</v>
      </c>
      <c r="BB1290">
        <f t="shared" ref="BB1290:BD1290" si="1906">BB1289</f>
        <v>18987</v>
      </c>
      <c r="BC1290" t="str">
        <f t="shared" si="1906"/>
        <v>Velodrome</v>
      </c>
      <c r="BD1290" t="str">
        <f t="shared" si="1906"/>
        <v>Outlaws</v>
      </c>
      <c r="BE1290" t="s">
        <v>7</v>
      </c>
      <c r="BF1290" t="s">
        <v>172</v>
      </c>
      <c r="BI1290" cm="1">
        <f t="array" ref="BI1290">IFERROR(_xlfn._xlws.FILTER(shifts!A:A,(shifts!B:B=events!AD1290)*(shifts!AG:AG&gt;=events!BK1290)*(shifts!AH:AH&lt;=events!BL1290)),BI1289)</f>
        <v>46</v>
      </c>
      <c r="BJ1290" s="15">
        <f t="shared" si="1893"/>
        <v>0</v>
      </c>
      <c r="BK1290">
        <f t="shared" si="1894"/>
        <v>896</v>
      </c>
      <c r="BL1290">
        <f t="shared" si="1895"/>
        <v>896</v>
      </c>
      <c r="BM1290" s="15">
        <f>SUMIFS(BJ$2:BJ1290,K$2:K1290,"=Intermission")+SUMIFS(BJ$2:BJ1290,K$2:K1290,"=Timeout")</f>
        <v>67</v>
      </c>
      <c r="BN1290">
        <f t="shared" si="1896"/>
        <v>1147</v>
      </c>
      <c r="BO1290" s="19">
        <f t="shared" si="1897"/>
        <v>1331</v>
      </c>
      <c r="BP1290">
        <f t="shared" si="1898"/>
        <v>1326</v>
      </c>
      <c r="BQ1290" s="17">
        <f t="shared" si="1899"/>
        <v>1331</v>
      </c>
      <c r="BR1290" t="str">
        <f t="shared" si="1900"/>
        <v>event_team_player_2</v>
      </c>
      <c r="BS1290">
        <f>COUNTIFS(S$3:S1290,"="&amp;S1290,AI$3:AI1290,"="&amp;AI1290)</f>
        <v>2</v>
      </c>
      <c r="BT1290" t="str">
        <f>IFERROR(VLOOKUP(BB1290&amp;BU1290&amp;X1290,game_rosters!U:W,3,FALSE),"")</f>
        <v>P100224</v>
      </c>
      <c r="BU1290" t="str">
        <f t="shared" si="1901"/>
        <v>Velodrome</v>
      </c>
    </row>
    <row r="1291" spans="1:73" x14ac:dyDescent="0.2">
      <c r="A1291" t="str">
        <f t="shared" si="1876"/>
        <v/>
      </c>
      <c r="I1291" s="44">
        <v>13</v>
      </c>
      <c r="O1291" t="s">
        <v>602</v>
      </c>
      <c r="R1291" s="51">
        <v>1</v>
      </c>
      <c r="S1291">
        <v>685</v>
      </c>
      <c r="T1291" t="s">
        <v>756</v>
      </c>
      <c r="X1291">
        <v>13</v>
      </c>
      <c r="AA1291">
        <f t="shared" si="1833"/>
        <v>1685</v>
      </c>
      <c r="AB1291" t="str">
        <f t="shared" si="1834"/>
        <v/>
      </c>
      <c r="AC1291">
        <f t="shared" si="1872"/>
        <v>1685</v>
      </c>
      <c r="AD1291" s="6">
        <v>2</v>
      </c>
      <c r="AE1291" t="s">
        <v>745</v>
      </c>
      <c r="AF1291" t="s">
        <v>733</v>
      </c>
      <c r="AG1291" t="s">
        <v>756</v>
      </c>
      <c r="AH1291" t="s">
        <v>756</v>
      </c>
      <c r="AI1291" t="str">
        <f t="shared" si="1877"/>
        <v>o</v>
      </c>
      <c r="AJ1291" t="str">
        <f t="shared" si="1878"/>
        <v/>
      </c>
      <c r="AK1291" t="str">
        <f t="shared" si="1879"/>
        <v/>
      </c>
      <c r="AL1291" t="str">
        <f t="shared" si="1880"/>
        <v/>
      </c>
      <c r="AM1291" t="str">
        <f t="shared" si="1881"/>
        <v/>
      </c>
      <c r="AN1291" t="str">
        <f t="shared" si="1882"/>
        <v>Home</v>
      </c>
      <c r="AO1291" t="str">
        <f t="shared" si="1883"/>
        <v>h</v>
      </c>
      <c r="AP1291" t="str">
        <f t="shared" si="1884"/>
        <v/>
      </c>
      <c r="AQ1291" t="str">
        <f t="shared" si="1885"/>
        <v/>
      </c>
      <c r="AR1291" t="str">
        <f t="shared" si="1886"/>
        <v>Home</v>
      </c>
      <c r="AS1291" t="str">
        <f t="shared" si="1887"/>
        <v>h</v>
      </c>
      <c r="AT1291" t="str">
        <f t="shared" si="1888"/>
        <v>Defensive</v>
      </c>
      <c r="AU1291" t="str">
        <f t="shared" si="1889"/>
        <v/>
      </c>
      <c r="AV1291" t="str">
        <f t="shared" si="1890"/>
        <v/>
      </c>
      <c r="AW1291" t="str" cm="1">
        <f t="array" ref="AW1291">IFERROR(IF(O1291&lt;&gt;"",O1291,IF(OR($S1291="",$T1291=""),"",IF(O1291&lt;&gt;"",O1291,IF($T1291&lt;&gt;"",_xlfn._xlws.FILTER(O:O,($BU:$BU=$BU1291)*($I:$I=$I1291)*($T:$T=$T1291)*($S:$S=_xlfn.MINIFS($S:$S,$T:$T,"="&amp;$T1291)),"")))))&amp;"",IF(O1291="","",""))&amp;""</f>
        <v>Defensive_PlayPossession-StickCheck</v>
      </c>
      <c r="AX1291" t="str" cm="1">
        <f t="array" ref="AX1291">IFERROR(IF(P1291&lt;&gt;"",P1291,IF(OR($S1291="",$T1291=""),"",IF($T1291&lt;&gt;"",_xlfn._xlws.FILTER(P:P,($BU:$BU=$BU1291)*($I:$I=$I1291)*($T:$T=$T1291)*($S:$S=_xlfn.MINIFS($S:$S,$T:$T,"="&amp;$T1291)),""))))&amp;"",IF(P1291="","",""))&amp;""</f>
        <v/>
      </c>
      <c r="AY1291" t="str" cm="1">
        <f t="array" ref="AY1291">IFERROR(IF(Q1291&lt;&gt;"",Q1291,IF(OR($S1291="",$T1291=""),"",IF($T1291&lt;&gt;"",_xlfn._xlws.FILTER(Q:Q,($BU:$BU=$BU1291)*($I:$I=$I1291)*($T:$T=$T1291)*($S:$S=_xlfn.MINIFS($S:$S,$T:$T,"="&amp;$T1291)),""))))&amp;"",IF(Q1291="","",""))&amp;""</f>
        <v/>
      </c>
      <c r="AZ1291" t="str" cm="1">
        <f t="array" ref="AZ1291">IFERROR(IF(R1291&lt;&gt;"",R1291,IF(OR($S1291="",$T1291=""),"",IF($T1291&lt;&gt;"",_xlfn._xlws.FILTER(R:R,($BU:$BU=$BU1291)*($I:$I=$I1291)*($T:$T=$T1291)*($S:$S=_xlfn.MINIFS($S:$S,$T:$T,"="&amp;$T1291)),""))))&amp;"",IF(R1291="","",""))&amp;""</f>
        <v>1</v>
      </c>
      <c r="BA1291" s="6">
        <f t="shared" si="1891"/>
        <v>111</v>
      </c>
      <c r="BB1291">
        <f t="shared" ref="BB1291:BD1291" si="1907">BB1290</f>
        <v>18987</v>
      </c>
      <c r="BC1291" t="str">
        <f t="shared" si="1907"/>
        <v>Velodrome</v>
      </c>
      <c r="BD1291" t="str">
        <f t="shared" si="1907"/>
        <v>Outlaws</v>
      </c>
      <c r="BE1291" t="s">
        <v>7</v>
      </c>
      <c r="BF1291" t="s">
        <v>172</v>
      </c>
      <c r="BI1291" cm="1">
        <f t="array" ref="BI1291">IFERROR(_xlfn._xlws.FILTER(shifts!A:A,(shifts!B:B=events!AD1291)*(shifts!AG:AG&gt;=events!BK1291)*(shifts!AH:AH&lt;=events!BL1291)),BI1290)</f>
        <v>46</v>
      </c>
      <c r="BJ1291" s="15">
        <f t="shared" si="1893"/>
        <v>0</v>
      </c>
      <c r="BK1291">
        <f t="shared" si="1894"/>
        <v>896</v>
      </c>
      <c r="BL1291">
        <f t="shared" si="1895"/>
        <v>896</v>
      </c>
      <c r="BM1291" s="15">
        <f>SUMIFS(BJ$2:BJ1291,K$2:K1291,"=Intermission")+SUMIFS(BJ$2:BJ1291,K$2:K1291,"=Timeout")</f>
        <v>67</v>
      </c>
      <c r="BN1291">
        <f t="shared" si="1896"/>
        <v>1147</v>
      </c>
      <c r="BO1291" s="19">
        <f t="shared" si="1897"/>
        <v>1331</v>
      </c>
      <c r="BP1291">
        <f t="shared" si="1898"/>
        <v>1326</v>
      </c>
      <c r="BQ1291" s="17">
        <f t="shared" si="1899"/>
        <v>1331</v>
      </c>
      <c r="BR1291" t="str">
        <f t="shared" si="1900"/>
        <v>opp_team_player_1</v>
      </c>
      <c r="BS1291">
        <f>COUNTIFS(S$3:S1291,"="&amp;S1291,AI$3:AI1291,"="&amp;AI1291)</f>
        <v>1</v>
      </c>
      <c r="BT1291" t="str">
        <f>IFERROR(VLOOKUP(BB1291&amp;BU1291&amp;X1291,game_rosters!U:W,3,FALSE),"")</f>
        <v>P100031</v>
      </c>
      <c r="BU1291" t="str">
        <f t="shared" si="1901"/>
        <v>Outlaws</v>
      </c>
    </row>
    <row r="1292" spans="1:73" x14ac:dyDescent="0.2">
      <c r="A1292">
        <f t="shared" si="1876"/>
        <v>1</v>
      </c>
      <c r="I1292" s="44">
        <v>61</v>
      </c>
      <c r="K1292" t="s">
        <v>7</v>
      </c>
      <c r="L1292" t="s">
        <v>172</v>
      </c>
      <c r="M1292" t="s">
        <v>68</v>
      </c>
      <c r="N1292" t="s">
        <v>595</v>
      </c>
      <c r="O1292" t="s">
        <v>654</v>
      </c>
      <c r="Q1292" t="s">
        <v>595</v>
      </c>
      <c r="S1292">
        <v>686</v>
      </c>
      <c r="T1292">
        <v>116</v>
      </c>
      <c r="W1292" t="s">
        <v>735</v>
      </c>
      <c r="X1292">
        <v>61</v>
      </c>
      <c r="Z1292">
        <v>1</v>
      </c>
      <c r="AA1292">
        <f t="shared" si="1833"/>
        <v>1686</v>
      </c>
      <c r="AB1292">
        <f t="shared" si="1834"/>
        <v>9116</v>
      </c>
      <c r="AC1292">
        <f t="shared" si="1872"/>
        <v>9116</v>
      </c>
      <c r="AD1292" s="6">
        <v>2</v>
      </c>
      <c r="AE1292" t="s">
        <v>745</v>
      </c>
      <c r="AF1292" t="s">
        <v>753</v>
      </c>
      <c r="AG1292" t="s">
        <v>756</v>
      </c>
      <c r="AH1292" t="s">
        <v>756</v>
      </c>
      <c r="AI1292" t="str">
        <f t="shared" si="1877"/>
        <v>e</v>
      </c>
      <c r="AJ1292" t="str">
        <f t="shared" si="1878"/>
        <v/>
      </c>
      <c r="AK1292" t="str">
        <f t="shared" si="1879"/>
        <v/>
      </c>
      <c r="AL1292" t="str">
        <f t="shared" si="1880"/>
        <v/>
      </c>
      <c r="AM1292" t="str">
        <f t="shared" si="1881"/>
        <v/>
      </c>
      <c r="AN1292" t="str">
        <f t="shared" si="1882"/>
        <v>Home</v>
      </c>
      <c r="AO1292" t="str">
        <f t="shared" si="1883"/>
        <v>h</v>
      </c>
      <c r="AP1292" t="str">
        <f t="shared" si="1884"/>
        <v/>
      </c>
      <c r="AQ1292" t="str">
        <f t="shared" si="1885"/>
        <v/>
      </c>
      <c r="AR1292" t="str">
        <f t="shared" si="1886"/>
        <v>Home</v>
      </c>
      <c r="AS1292" t="str">
        <f t="shared" si="1887"/>
        <v>h</v>
      </c>
      <c r="AT1292" t="str">
        <f t="shared" si="1888"/>
        <v>Offensive</v>
      </c>
      <c r="AU1292" t="str">
        <f t="shared" si="1889"/>
        <v/>
      </c>
      <c r="AV1292" t="str">
        <f t="shared" si="1890"/>
        <v/>
      </c>
      <c r="AW1292" t="str" cm="1">
        <f t="array" ref="AW1292">IFERROR(IF(O1292&lt;&gt;"",O1292,IF(OR($S1292="",$T1292=""),"",IF(O1292&lt;&gt;"",O1292,IF($T1292&lt;&gt;"",_xlfn._xlws.FILTER(O:O,($BU:$BU=$BU1292)*($I:$I=$I1292)*($T:$T=$T1292)*($S:$S=_xlfn.MINIFS($S:$S,$T:$T,"="&amp;$T1292)),"")))))&amp;"",IF(O1292="","",""))&amp;""</f>
        <v>OffensivePlay_Pass-SecondTouch</v>
      </c>
      <c r="AX1292" t="str" cm="1">
        <f t="array" ref="AX1292">IFERROR(IF(P1292&lt;&gt;"",P1292,IF(OR($S1292="",$T1292=""),"",IF($T1292&lt;&gt;"",_xlfn._xlws.FILTER(P:P,($BU:$BU=$BU1292)*($I:$I=$I1292)*($T:$T=$T1292)*($S:$S=_xlfn.MINIFS($S:$S,$T:$T,"="&amp;$T1292)),""))))&amp;"",IF(P1292="","",""))&amp;""</f>
        <v/>
      </c>
      <c r="AY1292" t="str" cm="1">
        <f t="array" ref="AY1292">IFERROR(IF(Q1292&lt;&gt;"",Q1292,IF(OR($S1292="",$T1292=""),"",IF($T1292&lt;&gt;"",_xlfn._xlws.FILTER(Q:Q,($BU:$BU=$BU1292)*($I:$I=$I1292)*($T:$T=$T1292)*($S:$S=_xlfn.MINIFS($S:$S,$T:$T,"="&amp;$T1292)),""))))&amp;"",IF(Q1292="","",""))&amp;""</f>
        <v>s</v>
      </c>
      <c r="AZ1292" t="str" cm="1">
        <f t="array" ref="AZ1292">IFERROR(IF(R1292&lt;&gt;"",R1292,IF(OR($S1292="",$T1292=""),"",IF($T1292&lt;&gt;"",_xlfn._xlws.FILTER(R:R,($BU:$BU=$BU1292)*($I:$I=$I1292)*($T:$T=$T1292)*($S:$S=_xlfn.MINIFS($S:$S,$T:$T,"="&amp;$T1292)),""))))&amp;"",IF(R1292="","",""))&amp;""</f>
        <v/>
      </c>
      <c r="BA1292" s="6">
        <f t="shared" si="1891"/>
        <v>111</v>
      </c>
      <c r="BB1292">
        <f t="shared" ref="BB1292:BD1292" si="1908">BB1291</f>
        <v>18987</v>
      </c>
      <c r="BC1292" t="str">
        <f t="shared" si="1908"/>
        <v>Velodrome</v>
      </c>
      <c r="BD1292" t="str">
        <f t="shared" si="1908"/>
        <v>Outlaws</v>
      </c>
      <c r="BE1292" t="s">
        <v>7</v>
      </c>
      <c r="BF1292" t="s">
        <v>172</v>
      </c>
      <c r="BI1292" cm="1">
        <f t="array" ref="BI1292">IFERROR(_xlfn._xlws.FILTER(shifts!A:A,(shifts!B:B=events!AD1292)*(shifts!AG:AG&gt;=events!BK1292)*(shifts!AH:AH&lt;=events!BL1292)),BI1291)</f>
        <v>46</v>
      </c>
      <c r="BJ1292" s="15">
        <f t="shared" si="1893"/>
        <v>0</v>
      </c>
      <c r="BK1292">
        <f t="shared" si="1894"/>
        <v>895</v>
      </c>
      <c r="BL1292">
        <f t="shared" si="1895"/>
        <v>895</v>
      </c>
      <c r="BM1292" s="15">
        <f>SUMIFS(BJ$2:BJ1292,K$2:K1292,"=Intermission")+SUMIFS(BJ$2:BJ1292,K$2:K1292,"=Timeout")</f>
        <v>67</v>
      </c>
      <c r="BN1292">
        <f t="shared" si="1896"/>
        <v>1147</v>
      </c>
      <c r="BO1292" s="19">
        <f t="shared" si="1897"/>
        <v>1332</v>
      </c>
      <c r="BP1292">
        <f t="shared" si="1898"/>
        <v>1327</v>
      </c>
      <c r="BQ1292" s="17">
        <f t="shared" si="1899"/>
        <v>1332</v>
      </c>
      <c r="BR1292" t="str">
        <f t="shared" si="1900"/>
        <v>event_team_player_1</v>
      </c>
      <c r="BS1292">
        <f>COUNTIFS(S$3:S1292,"="&amp;S1292,AI$3:AI1292,"="&amp;AI1292)</f>
        <v>1</v>
      </c>
      <c r="BT1292" t="str">
        <f>IFERROR(VLOOKUP(BB1292&amp;BU1292&amp;X1292,game_rosters!U:W,3,FALSE),"")</f>
        <v>P100224</v>
      </c>
      <c r="BU1292" t="str">
        <f t="shared" si="1901"/>
        <v>Velodrome</v>
      </c>
    </row>
    <row r="1293" spans="1:73" x14ac:dyDescent="0.2">
      <c r="A1293" t="str">
        <f t="shared" si="1876"/>
        <v/>
      </c>
      <c r="I1293" s="44">
        <v>24</v>
      </c>
      <c r="S1293">
        <v>686</v>
      </c>
      <c r="T1293">
        <v>116</v>
      </c>
      <c r="X1293">
        <v>24</v>
      </c>
      <c r="Z1293">
        <v>1</v>
      </c>
      <c r="AA1293">
        <f t="shared" si="1833"/>
        <v>1686</v>
      </c>
      <c r="AB1293">
        <f t="shared" si="1834"/>
        <v>9116</v>
      </c>
      <c r="AC1293">
        <f t="shared" si="1872"/>
        <v>9116</v>
      </c>
      <c r="AD1293" s="6">
        <v>2</v>
      </c>
      <c r="AE1293" t="s">
        <v>745</v>
      </c>
      <c r="AF1293" t="s">
        <v>753</v>
      </c>
      <c r="AG1293" t="s">
        <v>756</v>
      </c>
      <c r="AH1293" t="s">
        <v>756</v>
      </c>
      <c r="AI1293" t="str">
        <f t="shared" si="1877"/>
        <v>e</v>
      </c>
      <c r="AJ1293" t="str">
        <f t="shared" si="1878"/>
        <v/>
      </c>
      <c r="AK1293" t="str">
        <f t="shared" si="1879"/>
        <v/>
      </c>
      <c r="AL1293" t="str">
        <f t="shared" si="1880"/>
        <v/>
      </c>
      <c r="AM1293" t="str">
        <f t="shared" si="1881"/>
        <v/>
      </c>
      <c r="AN1293" t="str">
        <f t="shared" si="1882"/>
        <v>Home</v>
      </c>
      <c r="AO1293" t="str">
        <f t="shared" si="1883"/>
        <v>h</v>
      </c>
      <c r="AP1293" t="str">
        <f t="shared" si="1884"/>
        <v/>
      </c>
      <c r="AQ1293" t="str">
        <f t="shared" si="1885"/>
        <v/>
      </c>
      <c r="AR1293" t="str">
        <f t="shared" si="1886"/>
        <v>Home</v>
      </c>
      <c r="AS1293" t="str">
        <f t="shared" si="1887"/>
        <v>h</v>
      </c>
      <c r="AT1293" t="str">
        <f t="shared" si="1888"/>
        <v>Offensive</v>
      </c>
      <c r="AU1293" t="str">
        <f t="shared" si="1889"/>
        <v/>
      </c>
      <c r="AV1293" t="str">
        <f t="shared" si="1890"/>
        <v/>
      </c>
      <c r="AW1293" t="str" cm="1">
        <f t="array" ref="AW1293">IFERROR(IF(O1293&lt;&gt;"",O1293,IF(OR($S1293="",$T1293=""),"",IF(O1293&lt;&gt;"",O1293,IF($T1293&lt;&gt;"",_xlfn._xlws.FILTER(O:O,($BU:$BU=$BU1293)*($I:$I=$I1293)*($T:$T=$T1293)*($S:$S=_xlfn.MINIFS($S:$S,$T:$T,"="&amp;$T1293)),"")))))&amp;"",IF(O1293="","",""))&amp;""</f>
        <v/>
      </c>
      <c r="AX1293" t="str" cm="1">
        <f t="array" ref="AX1293">IFERROR(IF(P1293&lt;&gt;"",P1293,IF(OR($S1293="",$T1293=""),"",IF($T1293&lt;&gt;"",_xlfn._xlws.FILTER(P:P,($BU:$BU=$BU1293)*($I:$I=$I1293)*($T:$T=$T1293)*($S:$S=_xlfn.MINIFS($S:$S,$T:$T,"="&amp;$T1293)),""))))&amp;"",IF(P1293="","",""))&amp;""</f>
        <v/>
      </c>
      <c r="AY1293" t="str" cm="1">
        <f t="array" ref="AY1293">IFERROR(IF(Q1293&lt;&gt;"",Q1293,IF(OR($S1293="",$T1293=""),"",IF($T1293&lt;&gt;"",_xlfn._xlws.FILTER(Q:Q,($BU:$BU=$BU1293)*($I:$I=$I1293)*($T:$T=$T1293)*($S:$S=_xlfn.MINIFS($S:$S,$T:$T,"="&amp;$T1293)),""))))&amp;"",IF(Q1293="","",""))&amp;""</f>
        <v/>
      </c>
      <c r="AZ1293" t="str" cm="1">
        <f t="array" ref="AZ1293">IFERROR(IF(R1293&lt;&gt;"",R1293,IF(OR($S1293="",$T1293=""),"",IF($T1293&lt;&gt;"",_xlfn._xlws.FILTER(R:R,($BU:$BU=$BU1293)*($I:$I=$I1293)*($T:$T=$T1293)*($S:$S=_xlfn.MINIFS($S:$S,$T:$T,"="&amp;$T1293)),""))))&amp;"",IF(R1293="","",""))&amp;""</f>
        <v/>
      </c>
      <c r="BA1293" s="6">
        <f t="shared" si="1891"/>
        <v>111</v>
      </c>
      <c r="BB1293">
        <f t="shared" ref="BB1293:BD1293" si="1909">BB1292</f>
        <v>18987</v>
      </c>
      <c r="BC1293" t="str">
        <f t="shared" si="1909"/>
        <v>Velodrome</v>
      </c>
      <c r="BD1293" t="str">
        <f t="shared" si="1909"/>
        <v>Outlaws</v>
      </c>
      <c r="BE1293" t="s">
        <v>7</v>
      </c>
      <c r="BF1293" t="s">
        <v>172</v>
      </c>
      <c r="BI1293" cm="1">
        <f t="array" ref="BI1293">IFERROR(_xlfn._xlws.FILTER(shifts!A:A,(shifts!B:B=events!AD1293)*(shifts!AG:AG&gt;=events!BK1293)*(shifts!AH:AH&lt;=events!BL1293)),BI1292)</f>
        <v>46</v>
      </c>
      <c r="BJ1293" s="15">
        <f t="shared" si="1893"/>
        <v>0</v>
      </c>
      <c r="BK1293">
        <f t="shared" si="1894"/>
        <v>895</v>
      </c>
      <c r="BL1293">
        <f t="shared" si="1895"/>
        <v>895</v>
      </c>
      <c r="BM1293" s="15">
        <f>SUMIFS(BJ$2:BJ1293,K$2:K1293,"=Intermission")+SUMIFS(BJ$2:BJ1293,K$2:K1293,"=Timeout")</f>
        <v>67</v>
      </c>
      <c r="BN1293">
        <f t="shared" si="1896"/>
        <v>1147</v>
      </c>
      <c r="BO1293" s="19">
        <f t="shared" si="1897"/>
        <v>1332</v>
      </c>
      <c r="BP1293">
        <f t="shared" si="1898"/>
        <v>1327</v>
      </c>
      <c r="BQ1293" s="17">
        <f t="shared" si="1899"/>
        <v>1332</v>
      </c>
      <c r="BR1293" t="str">
        <f t="shared" si="1900"/>
        <v>event_team_player_2</v>
      </c>
      <c r="BS1293">
        <f>COUNTIFS(S$3:S1293,"="&amp;S1293,AI$3:AI1293,"="&amp;AI1293)</f>
        <v>2</v>
      </c>
      <c r="BT1293" t="str">
        <f>IFERROR(VLOOKUP(BB1293&amp;BU1293&amp;X1293,game_rosters!U:W,3,FALSE),"")</f>
        <v>P100230</v>
      </c>
      <c r="BU1293" t="str">
        <f t="shared" si="1901"/>
        <v>Velodrome</v>
      </c>
    </row>
    <row r="1294" spans="1:73" x14ac:dyDescent="0.2">
      <c r="A1294">
        <f t="shared" si="1876"/>
        <v>1</v>
      </c>
      <c r="I1294" s="44">
        <v>61</v>
      </c>
      <c r="K1294" t="s">
        <v>238</v>
      </c>
      <c r="L1294" t="s">
        <v>184</v>
      </c>
      <c r="M1294" t="s">
        <v>89</v>
      </c>
      <c r="N1294" t="s">
        <v>595</v>
      </c>
      <c r="S1294">
        <v>687</v>
      </c>
      <c r="T1294">
        <v>116</v>
      </c>
      <c r="W1294" t="s">
        <v>735</v>
      </c>
      <c r="X1294">
        <v>61</v>
      </c>
      <c r="Z1294">
        <v>1</v>
      </c>
      <c r="AA1294">
        <f t="shared" si="1833"/>
        <v>1687</v>
      </c>
      <c r="AB1294">
        <f t="shared" si="1834"/>
        <v>9116</v>
      </c>
      <c r="AC1294">
        <f t="shared" si="1872"/>
        <v>9116</v>
      </c>
      <c r="AD1294" s="6">
        <v>2</v>
      </c>
      <c r="AE1294" t="s">
        <v>745</v>
      </c>
      <c r="AF1294" t="s">
        <v>753</v>
      </c>
      <c r="AG1294" t="s">
        <v>756</v>
      </c>
      <c r="AH1294" t="s">
        <v>756</v>
      </c>
      <c r="AI1294" t="str">
        <f t="shared" si="1877"/>
        <v>e</v>
      </c>
      <c r="AJ1294" t="str">
        <f t="shared" si="1878"/>
        <v/>
      </c>
      <c r="AK1294" t="str">
        <f t="shared" si="1879"/>
        <v/>
      </c>
      <c r="AL1294" t="str">
        <f t="shared" si="1880"/>
        <v/>
      </c>
      <c r="AM1294" t="str">
        <f t="shared" si="1881"/>
        <v/>
      </c>
      <c r="AN1294" t="str">
        <f t="shared" si="1882"/>
        <v>Home</v>
      </c>
      <c r="AO1294" t="str">
        <f t="shared" si="1883"/>
        <v>h</v>
      </c>
      <c r="AP1294" t="str">
        <f t="shared" si="1884"/>
        <v/>
      </c>
      <c r="AQ1294" t="str">
        <f t="shared" si="1885"/>
        <v/>
      </c>
      <c r="AR1294" t="str">
        <f t="shared" si="1886"/>
        <v>Home</v>
      </c>
      <c r="AS1294" t="str">
        <f t="shared" si="1887"/>
        <v>h</v>
      </c>
      <c r="AT1294" t="str">
        <f t="shared" si="1888"/>
        <v>Offensive</v>
      </c>
      <c r="AU1294" t="str">
        <f t="shared" si="1889"/>
        <v/>
      </c>
      <c r="AV1294" t="str">
        <f t="shared" si="1890"/>
        <v/>
      </c>
      <c r="AW1294" t="str" cm="1">
        <f t="array" ref="AW1294">IFERROR(IF(O1294&lt;&gt;"",O1294,IF(OR($S1294="",$T1294=""),"",IF(O1294&lt;&gt;"",O1294,IF($T1294&lt;&gt;"",_xlfn._xlws.FILTER(O:O,($BU:$BU=$BU1294)*($I:$I=$I1294)*($T:$T=$T1294)*($S:$S=_xlfn.MINIFS($S:$S,$T:$T,"="&amp;$T1294)),"")))))&amp;"",IF(O1294="","",""))&amp;""</f>
        <v>OffensivePlay_Pass-SecondTouch</v>
      </c>
      <c r="AX1294" t="str" cm="1">
        <f t="array" ref="AX1294">IFERROR(IF(P1294&lt;&gt;"",P1294,IF(OR($S1294="",$T1294=""),"",IF($T1294&lt;&gt;"",_xlfn._xlws.FILTER(P:P,($BU:$BU=$BU1294)*($I:$I=$I1294)*($T:$T=$T1294)*($S:$S=_xlfn.MINIFS($S:$S,$T:$T,"="&amp;$T1294)),""))))&amp;"",IF(P1294="","",""))&amp;""</f>
        <v/>
      </c>
      <c r="AY1294" t="str" cm="1">
        <f t="array" ref="AY1294">IFERROR(IF(Q1294&lt;&gt;"",Q1294,IF(OR($S1294="",$T1294=""),"",IF($T1294&lt;&gt;"",_xlfn._xlws.FILTER(Q:Q,($BU:$BU=$BU1294)*($I:$I=$I1294)*($T:$T=$T1294)*($S:$S=_xlfn.MINIFS($S:$S,$T:$T,"="&amp;$T1294)),""))))&amp;"",IF(Q1294="","",""))&amp;""</f>
        <v>s</v>
      </c>
      <c r="AZ1294" t="str" cm="1">
        <f t="array" ref="AZ1294">IFERROR(IF(R1294&lt;&gt;"",R1294,IF(OR($S1294="",$T1294=""),"",IF($T1294&lt;&gt;"",_xlfn._xlws.FILTER(R:R,($BU:$BU=$BU1294)*($I:$I=$I1294)*($T:$T=$T1294)*($S:$S=_xlfn.MINIFS($S:$S,$T:$T,"="&amp;$T1294)),""))))&amp;"",IF(R1294="","",""))&amp;""</f>
        <v/>
      </c>
      <c r="BA1294" s="6">
        <f t="shared" si="1891"/>
        <v>112</v>
      </c>
      <c r="BB1294">
        <f t="shared" ref="BB1294:BD1294" si="1910">BB1293</f>
        <v>18987</v>
      </c>
      <c r="BC1294" t="str">
        <f t="shared" si="1910"/>
        <v>Velodrome</v>
      </c>
      <c r="BD1294" t="str">
        <f t="shared" si="1910"/>
        <v>Outlaws</v>
      </c>
      <c r="BE1294" t="s">
        <v>238</v>
      </c>
      <c r="BF1294" t="s">
        <v>184</v>
      </c>
      <c r="BI1294" cm="1">
        <f t="array" ref="BI1294">IFERROR(_xlfn._xlws.FILTER(shifts!A:A,(shifts!B:B=events!AD1294)*(shifts!AG:AG&gt;=events!BK1294)*(shifts!AH:AH&lt;=events!BL1294)),BI1293)</f>
        <v>46</v>
      </c>
      <c r="BJ1294" s="15">
        <f t="shared" si="1893"/>
        <v>0</v>
      </c>
      <c r="BK1294">
        <f t="shared" si="1894"/>
        <v>895</v>
      </c>
      <c r="BL1294">
        <f t="shared" si="1895"/>
        <v>895</v>
      </c>
      <c r="BM1294" s="15">
        <f>SUMIFS(BJ$2:BJ1294,K$2:K1294,"=Intermission")+SUMIFS(BJ$2:BJ1294,K$2:K1294,"=Timeout")</f>
        <v>67</v>
      </c>
      <c r="BN1294">
        <f t="shared" si="1896"/>
        <v>1147</v>
      </c>
      <c r="BO1294" s="19">
        <f t="shared" si="1897"/>
        <v>1332</v>
      </c>
      <c r="BP1294">
        <f t="shared" si="1898"/>
        <v>1327</v>
      </c>
      <c r="BQ1294" s="17">
        <f t="shared" si="1899"/>
        <v>1332</v>
      </c>
      <c r="BR1294" t="str">
        <f t="shared" si="1900"/>
        <v>event_team_player_1</v>
      </c>
      <c r="BS1294">
        <f>COUNTIFS(S$3:S1294,"="&amp;S1294,AI$3:AI1294,"="&amp;AI1294)</f>
        <v>1</v>
      </c>
      <c r="BT1294" t="str">
        <f>IFERROR(VLOOKUP(BB1294&amp;BU1294&amp;X1294,game_rosters!U:W,3,FALSE),"")</f>
        <v>P100224</v>
      </c>
      <c r="BU1294" t="str">
        <f t="shared" si="1901"/>
        <v>Velodrome</v>
      </c>
    </row>
    <row r="1295" spans="1:73" x14ac:dyDescent="0.2">
      <c r="A1295" t="str">
        <f t="shared" si="1876"/>
        <v/>
      </c>
      <c r="I1295" s="44">
        <v>24</v>
      </c>
      <c r="S1295">
        <v>687</v>
      </c>
      <c r="T1295">
        <v>116</v>
      </c>
      <c r="X1295">
        <v>24</v>
      </c>
      <c r="Z1295">
        <v>1</v>
      </c>
      <c r="AA1295">
        <f t="shared" si="1833"/>
        <v>1687</v>
      </c>
      <c r="AB1295">
        <f t="shared" si="1834"/>
        <v>9116</v>
      </c>
      <c r="AC1295">
        <f t="shared" si="1872"/>
        <v>9116</v>
      </c>
      <c r="AD1295" s="6">
        <v>2</v>
      </c>
      <c r="AE1295" t="s">
        <v>745</v>
      </c>
      <c r="AF1295" t="s">
        <v>753</v>
      </c>
      <c r="AG1295" t="s">
        <v>756</v>
      </c>
      <c r="AH1295" t="s">
        <v>756</v>
      </c>
      <c r="AI1295" t="str">
        <f t="shared" si="1877"/>
        <v>e</v>
      </c>
      <c r="AJ1295" t="str">
        <f t="shared" si="1878"/>
        <v/>
      </c>
      <c r="AK1295" t="str">
        <f t="shared" si="1879"/>
        <v/>
      </c>
      <c r="AL1295" t="str">
        <f t="shared" si="1880"/>
        <v/>
      </c>
      <c r="AM1295" t="str">
        <f t="shared" si="1881"/>
        <v/>
      </c>
      <c r="AN1295" t="str">
        <f t="shared" si="1882"/>
        <v>Home</v>
      </c>
      <c r="AO1295" t="str">
        <f t="shared" si="1883"/>
        <v>h</v>
      </c>
      <c r="AP1295" t="str">
        <f t="shared" si="1884"/>
        <v/>
      </c>
      <c r="AQ1295" t="str">
        <f t="shared" si="1885"/>
        <v/>
      </c>
      <c r="AR1295" t="str">
        <f t="shared" si="1886"/>
        <v>Home</v>
      </c>
      <c r="AS1295" t="str">
        <f t="shared" si="1887"/>
        <v>h</v>
      </c>
      <c r="AT1295" t="str">
        <f t="shared" si="1888"/>
        <v>Offensive</v>
      </c>
      <c r="AU1295" t="str">
        <f t="shared" si="1889"/>
        <v/>
      </c>
      <c r="AV1295" t="str">
        <f t="shared" si="1890"/>
        <v/>
      </c>
      <c r="AW1295" t="str" cm="1">
        <f t="array" ref="AW1295">IFERROR(IF(O1295&lt;&gt;"",O1295,IF(OR($S1295="",$T1295=""),"",IF(O1295&lt;&gt;"",O1295,IF($T1295&lt;&gt;"",_xlfn._xlws.FILTER(O:O,($BU:$BU=$BU1295)*($I:$I=$I1295)*($T:$T=$T1295)*($S:$S=_xlfn.MINIFS($S:$S,$T:$T,"="&amp;$T1295)),"")))))&amp;"",IF(O1295="","",""))&amp;""</f>
        <v/>
      </c>
      <c r="AX1295" t="str" cm="1">
        <f t="array" ref="AX1295">IFERROR(IF(P1295&lt;&gt;"",P1295,IF(OR($S1295="",$T1295=""),"",IF($T1295&lt;&gt;"",_xlfn._xlws.FILTER(P:P,($BU:$BU=$BU1295)*($I:$I=$I1295)*($T:$T=$T1295)*($S:$S=_xlfn.MINIFS($S:$S,$T:$T,"="&amp;$T1295)),""))))&amp;"",IF(P1295="","",""))&amp;""</f>
        <v/>
      </c>
      <c r="AY1295" t="str" cm="1">
        <f t="array" ref="AY1295">IFERROR(IF(Q1295&lt;&gt;"",Q1295,IF(OR($S1295="",$T1295=""),"",IF($T1295&lt;&gt;"",_xlfn._xlws.FILTER(Q:Q,($BU:$BU=$BU1295)*($I:$I=$I1295)*($T:$T=$T1295)*($S:$S=_xlfn.MINIFS($S:$S,$T:$T,"="&amp;$T1295)),""))))&amp;"",IF(Q1295="","",""))&amp;""</f>
        <v/>
      </c>
      <c r="AZ1295" t="str" cm="1">
        <f t="array" ref="AZ1295">IFERROR(IF(R1295&lt;&gt;"",R1295,IF(OR($S1295="",$T1295=""),"",IF($T1295&lt;&gt;"",_xlfn._xlws.FILTER(R:R,($BU:$BU=$BU1295)*($I:$I=$I1295)*($T:$T=$T1295)*($S:$S=_xlfn.MINIFS($S:$S,$T:$T,"="&amp;$T1295)),""))))&amp;"",IF(R1295="","",""))&amp;""</f>
        <v/>
      </c>
      <c r="BA1295" s="6">
        <f t="shared" si="1891"/>
        <v>112</v>
      </c>
      <c r="BB1295">
        <f t="shared" ref="BB1295:BD1295" si="1911">BB1294</f>
        <v>18987</v>
      </c>
      <c r="BC1295" t="str">
        <f t="shared" si="1911"/>
        <v>Velodrome</v>
      </c>
      <c r="BD1295" t="str">
        <f t="shared" si="1911"/>
        <v>Outlaws</v>
      </c>
      <c r="BE1295" t="s">
        <v>238</v>
      </c>
      <c r="BF1295" t="s">
        <v>184</v>
      </c>
      <c r="BI1295" cm="1">
        <f t="array" ref="BI1295">IFERROR(_xlfn._xlws.FILTER(shifts!A:A,(shifts!B:B=events!AD1295)*(shifts!AG:AG&gt;=events!BK1295)*(shifts!AH:AH&lt;=events!BL1295)),BI1294)</f>
        <v>46</v>
      </c>
      <c r="BJ1295" s="15">
        <f t="shared" si="1893"/>
        <v>0</v>
      </c>
      <c r="BK1295">
        <f t="shared" si="1894"/>
        <v>895</v>
      </c>
      <c r="BL1295">
        <f t="shared" si="1895"/>
        <v>895</v>
      </c>
      <c r="BM1295" s="15">
        <f>SUMIFS(BJ$2:BJ1295,K$2:K1295,"=Intermission")+SUMIFS(BJ$2:BJ1295,K$2:K1295,"=Timeout")</f>
        <v>67</v>
      </c>
      <c r="BN1295">
        <f t="shared" si="1896"/>
        <v>1147</v>
      </c>
      <c r="BO1295" s="19">
        <f t="shared" si="1897"/>
        <v>1332</v>
      </c>
      <c r="BP1295">
        <f t="shared" si="1898"/>
        <v>1327</v>
      </c>
      <c r="BQ1295" s="17">
        <f t="shared" si="1899"/>
        <v>1332</v>
      </c>
      <c r="BR1295" t="str">
        <f t="shared" si="1900"/>
        <v>event_team_player_2</v>
      </c>
      <c r="BS1295">
        <f>COUNTIFS(S$3:S1295,"="&amp;S1295,AI$3:AI1295,"="&amp;AI1295)</f>
        <v>2</v>
      </c>
      <c r="BT1295" t="str">
        <f>IFERROR(VLOOKUP(BB1295&amp;BU1295&amp;X1295,game_rosters!U:W,3,FALSE),"")</f>
        <v>P100230</v>
      </c>
      <c r="BU1295" t="str">
        <f t="shared" si="1901"/>
        <v>Velodrome</v>
      </c>
    </row>
    <row r="1296" spans="1:73" x14ac:dyDescent="0.2">
      <c r="A1296">
        <f t="shared" si="1876"/>
        <v>1</v>
      </c>
      <c r="I1296" s="44">
        <v>3</v>
      </c>
      <c r="K1296" t="s">
        <v>230</v>
      </c>
      <c r="L1296" t="s">
        <v>389</v>
      </c>
      <c r="M1296" t="s">
        <v>432</v>
      </c>
      <c r="N1296" t="s">
        <v>595</v>
      </c>
      <c r="O1296" t="s">
        <v>601</v>
      </c>
      <c r="Q1296" t="s">
        <v>595</v>
      </c>
      <c r="R1296" s="51">
        <v>1</v>
      </c>
      <c r="S1296">
        <v>688</v>
      </c>
      <c r="T1296" t="s">
        <v>756</v>
      </c>
      <c r="W1296" t="s">
        <v>731</v>
      </c>
      <c r="X1296">
        <v>3</v>
      </c>
      <c r="Z1296">
        <v>1</v>
      </c>
      <c r="AA1296">
        <f t="shared" si="1833"/>
        <v>1688</v>
      </c>
      <c r="AB1296" t="str">
        <f t="shared" si="1834"/>
        <v/>
      </c>
      <c r="AC1296">
        <f t="shared" si="1872"/>
        <v>1688</v>
      </c>
      <c r="AD1296" s="6">
        <v>2</v>
      </c>
      <c r="AE1296" t="s">
        <v>745</v>
      </c>
      <c r="AF1296" t="s">
        <v>929</v>
      </c>
      <c r="AG1296" t="s">
        <v>756</v>
      </c>
      <c r="AH1296" t="s">
        <v>756</v>
      </c>
      <c r="AI1296" t="str">
        <f t="shared" si="1877"/>
        <v>e</v>
      </c>
      <c r="AJ1296" t="str">
        <f t="shared" si="1878"/>
        <v/>
      </c>
      <c r="AK1296" t="str">
        <f t="shared" si="1879"/>
        <v/>
      </c>
      <c r="AL1296" t="str">
        <f t="shared" si="1880"/>
        <v/>
      </c>
      <c r="AM1296" t="str">
        <f t="shared" si="1881"/>
        <v/>
      </c>
      <c r="AN1296" t="str">
        <f t="shared" si="1882"/>
        <v>Away</v>
      </c>
      <c r="AO1296" t="str">
        <f t="shared" si="1883"/>
        <v>a</v>
      </c>
      <c r="AP1296" t="str">
        <f t="shared" si="1884"/>
        <v/>
      </c>
      <c r="AQ1296" t="str">
        <f t="shared" si="1885"/>
        <v/>
      </c>
      <c r="AR1296" t="str">
        <f t="shared" si="1886"/>
        <v>Away</v>
      </c>
      <c r="AS1296" t="str">
        <f t="shared" si="1887"/>
        <v>a</v>
      </c>
      <c r="AT1296" t="str">
        <f t="shared" si="1888"/>
        <v>Defensive</v>
      </c>
      <c r="AU1296" t="str">
        <f t="shared" si="1889"/>
        <v/>
      </c>
      <c r="AV1296" t="str">
        <f t="shared" si="1890"/>
        <v/>
      </c>
      <c r="AW1296" t="str" cm="1">
        <f t="array" ref="AW1296">IFERROR(IF(O1296&lt;&gt;"",O1296,IF(OR($S1296="",$T1296=""),"",IF(O1296&lt;&gt;"",O1296,IF($T1296&lt;&gt;"",_xlfn._xlws.FILTER(O:O,($BU:$BU=$BU1296)*($I:$I=$I1296)*($T:$T=$T1296)*($S:$S=_xlfn.MINIFS($S:$S,$T:$T,"="&amp;$T1296)),"")))))&amp;"",IF(O1296="","",""))&amp;""</f>
        <v>Defensive_PlayPossession-PokeCheck</v>
      </c>
      <c r="AX1296" t="str" cm="1">
        <f t="array" ref="AX1296">IFERROR(IF(P1296&lt;&gt;"",P1296,IF(OR($S1296="",$T1296=""),"",IF($T1296&lt;&gt;"",_xlfn._xlws.FILTER(P:P,($BU:$BU=$BU1296)*($I:$I=$I1296)*($T:$T=$T1296)*($S:$S=_xlfn.MINIFS($S:$S,$T:$T,"="&amp;$T1296)),""))))&amp;"",IF(P1296="","",""))&amp;""</f>
        <v/>
      </c>
      <c r="AY1296" t="str" cm="1">
        <f t="array" ref="AY1296">IFERROR(IF(Q1296&lt;&gt;"",Q1296,IF(OR($S1296="",$T1296=""),"",IF($T1296&lt;&gt;"",_xlfn._xlws.FILTER(Q:Q,($BU:$BU=$BU1296)*($I:$I=$I1296)*($T:$T=$T1296)*($S:$S=_xlfn.MINIFS($S:$S,$T:$T,"="&amp;$T1296)),""))))&amp;"",IF(Q1296="","",""))&amp;""</f>
        <v>s</v>
      </c>
      <c r="AZ1296" t="str" cm="1">
        <f t="array" ref="AZ1296">IFERROR(IF(R1296&lt;&gt;"",R1296,IF(OR($S1296="",$T1296=""),"",IF($T1296&lt;&gt;"",_xlfn._xlws.FILTER(R:R,($BU:$BU=$BU1296)*($I:$I=$I1296)*($T:$T=$T1296)*($S:$S=_xlfn.MINIFS($S:$S,$T:$T,"="&amp;$T1296)),""))))&amp;"",IF(R1296="","",""))&amp;""</f>
        <v>1</v>
      </c>
      <c r="BA1296" s="6">
        <f t="shared" si="1891"/>
        <v>112</v>
      </c>
      <c r="BB1296">
        <f t="shared" ref="BB1296:BD1296" si="1912">BB1295</f>
        <v>18987</v>
      </c>
      <c r="BC1296" t="str">
        <f t="shared" si="1912"/>
        <v>Velodrome</v>
      </c>
      <c r="BD1296" t="str">
        <f t="shared" si="1912"/>
        <v>Outlaws</v>
      </c>
      <c r="BE1296" t="s">
        <v>230</v>
      </c>
      <c r="BF1296" t="s">
        <v>389</v>
      </c>
      <c r="BI1296" cm="1">
        <f t="array" ref="BI1296">IFERROR(_xlfn._xlws.FILTER(shifts!A:A,(shifts!B:B=events!AD1296)*(shifts!AG:AG&gt;=events!BK1296)*(shifts!AH:AH&lt;=events!BL1296)),BI1295)</f>
        <v>46</v>
      </c>
      <c r="BJ1296" s="15">
        <f t="shared" si="1893"/>
        <v>0</v>
      </c>
      <c r="BK1296">
        <f t="shared" si="1894"/>
        <v>892</v>
      </c>
      <c r="BL1296">
        <f t="shared" si="1895"/>
        <v>892</v>
      </c>
      <c r="BM1296" s="15">
        <f>SUMIFS(BJ$2:BJ1296,K$2:K1296,"=Intermission")+SUMIFS(BJ$2:BJ1296,K$2:K1296,"=Timeout")</f>
        <v>67</v>
      </c>
      <c r="BN1296">
        <f t="shared" si="1896"/>
        <v>1147</v>
      </c>
      <c r="BO1296" s="19">
        <f t="shared" si="1897"/>
        <v>1335</v>
      </c>
      <c r="BP1296">
        <f t="shared" si="1898"/>
        <v>1330</v>
      </c>
      <c r="BQ1296" s="17">
        <f t="shared" si="1899"/>
        <v>1335</v>
      </c>
      <c r="BR1296" t="str">
        <f t="shared" si="1900"/>
        <v>event_team_player_1</v>
      </c>
      <c r="BS1296">
        <f>COUNTIFS(S$3:S1296,"="&amp;S1296,AI$3:AI1296,"="&amp;AI1296)</f>
        <v>1</v>
      </c>
      <c r="BT1296" t="str">
        <f>IFERROR(VLOOKUP(BB1296&amp;BU1296&amp;X1296,game_rosters!U:W,3,FALSE),"")</f>
        <v>P100004</v>
      </c>
      <c r="BU1296" t="str">
        <f t="shared" si="1901"/>
        <v>Outlaws</v>
      </c>
    </row>
    <row r="1297" spans="1:73" x14ac:dyDescent="0.2">
      <c r="A1297" t="str">
        <f t="shared" si="1876"/>
        <v/>
      </c>
      <c r="I1297" s="44">
        <v>24</v>
      </c>
      <c r="R1297" s="51">
        <v>1</v>
      </c>
      <c r="S1297">
        <v>688</v>
      </c>
      <c r="T1297" t="s">
        <v>756</v>
      </c>
      <c r="X1297">
        <v>24</v>
      </c>
      <c r="AA1297">
        <f t="shared" si="1833"/>
        <v>1688</v>
      </c>
      <c r="AB1297" t="str">
        <f t="shared" si="1834"/>
        <v/>
      </c>
      <c r="AC1297">
        <f t="shared" si="1872"/>
        <v>1688</v>
      </c>
      <c r="AD1297" s="6">
        <v>2</v>
      </c>
      <c r="AE1297" t="s">
        <v>745</v>
      </c>
      <c r="AF1297" t="s">
        <v>929</v>
      </c>
      <c r="AG1297" t="s">
        <v>756</v>
      </c>
      <c r="AH1297" t="s">
        <v>756</v>
      </c>
      <c r="AI1297" t="str">
        <f t="shared" si="1877"/>
        <v>o</v>
      </c>
      <c r="AJ1297" t="str">
        <f t="shared" si="1878"/>
        <v/>
      </c>
      <c r="AK1297" t="str">
        <f t="shared" si="1879"/>
        <v/>
      </c>
      <c r="AL1297" t="str">
        <f t="shared" si="1880"/>
        <v/>
      </c>
      <c r="AM1297" t="str">
        <f t="shared" si="1881"/>
        <v/>
      </c>
      <c r="AN1297" t="str">
        <f t="shared" si="1882"/>
        <v>Away</v>
      </c>
      <c r="AO1297" t="str">
        <f t="shared" si="1883"/>
        <v>a</v>
      </c>
      <c r="AP1297" t="str">
        <f t="shared" si="1884"/>
        <v/>
      </c>
      <c r="AQ1297" t="str">
        <f t="shared" si="1885"/>
        <v/>
      </c>
      <c r="AR1297" t="str">
        <f t="shared" si="1886"/>
        <v>Away</v>
      </c>
      <c r="AS1297" t="str">
        <f t="shared" si="1887"/>
        <v>a</v>
      </c>
      <c r="AT1297" t="str">
        <f t="shared" si="1888"/>
        <v>Offensive</v>
      </c>
      <c r="AU1297" t="str">
        <f t="shared" si="1889"/>
        <v/>
      </c>
      <c r="AV1297" t="str">
        <f t="shared" si="1890"/>
        <v/>
      </c>
      <c r="AW1297" t="str" cm="1">
        <f t="array" ref="AW1297">IFERROR(IF(O1297&lt;&gt;"",O1297,IF(OR($S1297="",$T1297=""),"",IF(O1297&lt;&gt;"",O1297,IF($T1297&lt;&gt;"",_xlfn._xlws.FILTER(O:O,($BU:$BU=$BU1297)*($I:$I=$I1297)*($T:$T=$T1297)*($S:$S=_xlfn.MINIFS($S:$S,$T:$T,"="&amp;$T1297)),"")))))&amp;"",IF(O1297="","",""))&amp;""</f>
        <v/>
      </c>
      <c r="AX1297" t="str" cm="1">
        <f t="array" ref="AX1297">IFERROR(IF(P1297&lt;&gt;"",P1297,IF(OR($S1297="",$T1297=""),"",IF($T1297&lt;&gt;"",_xlfn._xlws.FILTER(P:P,($BU:$BU=$BU1297)*($I:$I=$I1297)*($T:$T=$T1297)*($S:$S=_xlfn.MINIFS($S:$S,$T:$T,"="&amp;$T1297)),""))))&amp;"",IF(P1297="","",""))&amp;""</f>
        <v/>
      </c>
      <c r="AY1297" t="str" cm="1">
        <f t="array" ref="AY1297">IFERROR(IF(Q1297&lt;&gt;"",Q1297,IF(OR($S1297="",$T1297=""),"",IF($T1297&lt;&gt;"",_xlfn._xlws.FILTER(Q:Q,($BU:$BU=$BU1297)*($I:$I=$I1297)*($T:$T=$T1297)*($S:$S=_xlfn.MINIFS($S:$S,$T:$T,"="&amp;$T1297)),""))))&amp;"",IF(Q1297="","",""))&amp;""</f>
        <v/>
      </c>
      <c r="AZ1297" t="str" cm="1">
        <f t="array" ref="AZ1297">IFERROR(IF(R1297&lt;&gt;"",R1297,IF(OR($S1297="",$T1297=""),"",IF($T1297&lt;&gt;"",_xlfn._xlws.FILTER(R:R,($BU:$BU=$BU1297)*($I:$I=$I1297)*($T:$T=$T1297)*($S:$S=_xlfn.MINIFS($S:$S,$T:$T,"="&amp;$T1297)),""))))&amp;"",IF(R1297="","",""))&amp;""</f>
        <v>1</v>
      </c>
      <c r="BA1297" s="6">
        <f t="shared" si="1891"/>
        <v>112</v>
      </c>
      <c r="BB1297">
        <f t="shared" ref="BB1297:BD1297" si="1913">BB1296</f>
        <v>18987</v>
      </c>
      <c r="BC1297" t="str">
        <f t="shared" si="1913"/>
        <v>Velodrome</v>
      </c>
      <c r="BD1297" t="str">
        <f t="shared" si="1913"/>
        <v>Outlaws</v>
      </c>
      <c r="BE1297" t="s">
        <v>230</v>
      </c>
      <c r="BF1297" t="s">
        <v>389</v>
      </c>
      <c r="BI1297" cm="1">
        <f t="array" ref="BI1297">IFERROR(_xlfn._xlws.FILTER(shifts!A:A,(shifts!B:B=events!AD1297)*(shifts!AG:AG&gt;=events!BK1297)*(shifts!AH:AH&lt;=events!BL1297)),BI1296)</f>
        <v>46</v>
      </c>
      <c r="BJ1297" s="15">
        <f t="shared" si="1893"/>
        <v>0</v>
      </c>
      <c r="BK1297">
        <f t="shared" si="1894"/>
        <v>892</v>
      </c>
      <c r="BL1297">
        <f t="shared" si="1895"/>
        <v>892</v>
      </c>
      <c r="BM1297" s="15">
        <f>SUMIFS(BJ$2:BJ1297,K$2:K1297,"=Intermission")+SUMIFS(BJ$2:BJ1297,K$2:K1297,"=Timeout")</f>
        <v>67</v>
      </c>
      <c r="BN1297">
        <f t="shared" si="1896"/>
        <v>1147</v>
      </c>
      <c r="BO1297" s="19">
        <f t="shared" si="1897"/>
        <v>1335</v>
      </c>
      <c r="BP1297">
        <f t="shared" si="1898"/>
        <v>1330</v>
      </c>
      <c r="BQ1297" s="17">
        <f t="shared" si="1899"/>
        <v>1335</v>
      </c>
      <c r="BR1297" t="str">
        <f t="shared" si="1900"/>
        <v>opp_team_player_1</v>
      </c>
      <c r="BS1297">
        <f>COUNTIFS(S$3:S1297,"="&amp;S1297,AI$3:AI1297,"="&amp;AI1297)</f>
        <v>1</v>
      </c>
      <c r="BT1297" t="str">
        <f>IFERROR(VLOOKUP(BB1297&amp;BU1297&amp;X1297,game_rosters!U:W,3,FALSE),"")</f>
        <v>P100230</v>
      </c>
      <c r="BU1297" t="str">
        <f t="shared" si="1901"/>
        <v>Velodrome</v>
      </c>
    </row>
    <row r="1298" spans="1:73" x14ac:dyDescent="0.2">
      <c r="A1298">
        <f t="shared" si="1876"/>
        <v>1</v>
      </c>
      <c r="I1298" s="44">
        <v>9</v>
      </c>
      <c r="K1298" t="s">
        <v>13</v>
      </c>
      <c r="L1298" t="s">
        <v>587</v>
      </c>
      <c r="N1298" t="s">
        <v>595</v>
      </c>
      <c r="O1298" t="s">
        <v>618</v>
      </c>
      <c r="Q1298" t="s">
        <v>595</v>
      </c>
      <c r="R1298" s="51">
        <v>1</v>
      </c>
      <c r="S1298">
        <v>689</v>
      </c>
      <c r="T1298" t="s">
        <v>756</v>
      </c>
      <c r="W1298" t="s">
        <v>735</v>
      </c>
      <c r="X1298">
        <v>9</v>
      </c>
      <c r="Z1298">
        <v>1</v>
      </c>
      <c r="AA1298">
        <f t="shared" si="1833"/>
        <v>1689</v>
      </c>
      <c r="AB1298" t="str">
        <f t="shared" si="1834"/>
        <v/>
      </c>
      <c r="AC1298">
        <f t="shared" si="1872"/>
        <v>1689</v>
      </c>
      <c r="AD1298" s="6">
        <v>2</v>
      </c>
      <c r="AE1298" t="s">
        <v>745</v>
      </c>
      <c r="AF1298" t="s">
        <v>898</v>
      </c>
      <c r="AG1298" t="s">
        <v>756</v>
      </c>
      <c r="AH1298" t="s">
        <v>756</v>
      </c>
      <c r="AI1298" t="str">
        <f t="shared" si="1877"/>
        <v>e</v>
      </c>
      <c r="AJ1298" t="str">
        <f t="shared" si="1878"/>
        <v/>
      </c>
      <c r="AK1298" t="str">
        <f t="shared" si="1879"/>
        <v/>
      </c>
      <c r="AL1298" t="str">
        <f t="shared" si="1880"/>
        <v/>
      </c>
      <c r="AM1298" t="str">
        <f t="shared" si="1881"/>
        <v/>
      </c>
      <c r="AN1298" t="str">
        <f t="shared" si="1882"/>
        <v>Home</v>
      </c>
      <c r="AO1298" t="str">
        <f t="shared" si="1883"/>
        <v>h</v>
      </c>
      <c r="AP1298" t="str">
        <f t="shared" si="1884"/>
        <v/>
      </c>
      <c r="AQ1298" t="str">
        <f t="shared" si="1885"/>
        <v/>
      </c>
      <c r="AR1298" t="str">
        <f t="shared" si="1886"/>
        <v>Home</v>
      </c>
      <c r="AS1298" t="str">
        <f t="shared" si="1887"/>
        <v>h</v>
      </c>
      <c r="AT1298" t="str">
        <f t="shared" si="1888"/>
        <v>Offensive</v>
      </c>
      <c r="AU1298" t="str">
        <f t="shared" si="1889"/>
        <v/>
      </c>
      <c r="AV1298" t="str">
        <f t="shared" si="1890"/>
        <v/>
      </c>
      <c r="AW1298" t="str" cm="1">
        <f t="array" ref="AW1298">IFERROR(IF(O1298&lt;&gt;"",O1298,IF(OR($S1298="",$T1298=""),"",IF(O1298&lt;&gt;"",O1298,IF($T1298&lt;&gt;"",_xlfn._xlws.FILTER(O:O,($BU:$BU=$BU1298)*($I:$I=$I1298)*($T:$T=$T1298)*($S:$S=_xlfn.MINIFS($S:$S,$T:$T,"="&amp;$T1298)),"")))))&amp;"",IF(O1298="","",""))&amp;""</f>
        <v>OffensivePlay_Zone-PuckRecoveryTurnover</v>
      </c>
      <c r="AX1298" t="str" cm="1">
        <f t="array" ref="AX1298">IFERROR(IF(P1298&lt;&gt;"",P1298,IF(OR($S1298="",$T1298=""),"",IF($T1298&lt;&gt;"",_xlfn._xlws.FILTER(P:P,($BU:$BU=$BU1298)*($I:$I=$I1298)*($T:$T=$T1298)*($S:$S=_xlfn.MINIFS($S:$S,$T:$T,"="&amp;$T1298)),""))))&amp;"",IF(P1298="","",""))&amp;""</f>
        <v/>
      </c>
      <c r="AY1298" t="str" cm="1">
        <f t="array" ref="AY1298">IFERROR(IF(Q1298&lt;&gt;"",Q1298,IF(OR($S1298="",$T1298=""),"",IF($T1298&lt;&gt;"",_xlfn._xlws.FILTER(Q:Q,($BU:$BU=$BU1298)*($I:$I=$I1298)*($T:$T=$T1298)*($S:$S=_xlfn.MINIFS($S:$S,$T:$T,"="&amp;$T1298)),""))))&amp;"",IF(Q1298="","",""))&amp;""</f>
        <v>s</v>
      </c>
      <c r="AZ1298" t="str" cm="1">
        <f t="array" ref="AZ1298">IFERROR(IF(R1298&lt;&gt;"",R1298,IF(OR($S1298="",$T1298=""),"",IF($T1298&lt;&gt;"",_xlfn._xlws.FILTER(R:R,($BU:$BU=$BU1298)*($I:$I=$I1298)*($T:$T=$T1298)*($S:$S=_xlfn.MINIFS($S:$S,$T:$T,"="&amp;$T1298)),""))))&amp;"",IF(R1298="","",""))&amp;""</f>
        <v>1</v>
      </c>
      <c r="BA1298" s="6">
        <f t="shared" si="1891"/>
        <v>112</v>
      </c>
      <c r="BB1298">
        <f t="shared" ref="BB1298:BD1298" si="1914">BB1297</f>
        <v>18987</v>
      </c>
      <c r="BC1298" t="str">
        <f t="shared" si="1914"/>
        <v>Velodrome</v>
      </c>
      <c r="BD1298" t="str">
        <f t="shared" si="1914"/>
        <v>Outlaws</v>
      </c>
      <c r="BE1298" t="s">
        <v>13</v>
      </c>
      <c r="BF1298" t="s">
        <v>587</v>
      </c>
      <c r="BI1298" cm="1">
        <f t="array" ref="BI1298">IFERROR(_xlfn._xlws.FILTER(shifts!A:A,(shifts!B:B=events!AD1298)*(shifts!AG:AG&gt;=events!BK1298)*(shifts!AH:AH&lt;=events!BL1298)),BI1297)</f>
        <v>46</v>
      </c>
      <c r="BJ1298" s="15">
        <f t="shared" si="1893"/>
        <v>0</v>
      </c>
      <c r="BK1298">
        <f t="shared" si="1894"/>
        <v>890</v>
      </c>
      <c r="BL1298">
        <f t="shared" si="1895"/>
        <v>890</v>
      </c>
      <c r="BM1298" s="15">
        <f>SUMIFS(BJ$2:BJ1298,K$2:K1298,"=Intermission")+SUMIFS(BJ$2:BJ1298,K$2:K1298,"=Timeout")</f>
        <v>67</v>
      </c>
      <c r="BN1298">
        <f t="shared" si="1896"/>
        <v>1147</v>
      </c>
      <c r="BO1298" s="19">
        <f t="shared" si="1897"/>
        <v>1337</v>
      </c>
      <c r="BP1298">
        <f t="shared" si="1898"/>
        <v>1332</v>
      </c>
      <c r="BQ1298" s="17">
        <f t="shared" si="1899"/>
        <v>1337</v>
      </c>
      <c r="BR1298" t="str">
        <f t="shared" si="1900"/>
        <v>event_team_player_1</v>
      </c>
      <c r="BS1298">
        <f>COUNTIFS(S$3:S1298,"="&amp;S1298,AI$3:AI1298,"="&amp;AI1298)</f>
        <v>1</v>
      </c>
      <c r="BT1298" t="str">
        <f>IFERROR(VLOOKUP(BB1298&amp;BU1298&amp;X1298,game_rosters!U:W,3,FALSE),"")</f>
        <v>P100105</v>
      </c>
      <c r="BU1298" t="str">
        <f t="shared" si="1901"/>
        <v>Velodrome</v>
      </c>
    </row>
    <row r="1299" spans="1:73" x14ac:dyDescent="0.2">
      <c r="A1299" t="str">
        <f t="shared" si="1876"/>
        <v/>
      </c>
      <c r="I1299" s="44">
        <v>56</v>
      </c>
      <c r="O1299" t="s">
        <v>685</v>
      </c>
      <c r="Q1299" t="s">
        <v>594</v>
      </c>
      <c r="R1299" s="51">
        <v>1</v>
      </c>
      <c r="S1299">
        <v>689</v>
      </c>
      <c r="T1299" t="s">
        <v>756</v>
      </c>
      <c r="X1299">
        <v>56</v>
      </c>
      <c r="AA1299">
        <f t="shared" si="1833"/>
        <v>1689</v>
      </c>
      <c r="AB1299" t="str">
        <f t="shared" si="1834"/>
        <v/>
      </c>
      <c r="AC1299">
        <f t="shared" si="1872"/>
        <v>1689</v>
      </c>
      <c r="AD1299" s="6">
        <v>2</v>
      </c>
      <c r="AE1299" t="s">
        <v>745</v>
      </c>
      <c r="AF1299" t="s">
        <v>898</v>
      </c>
      <c r="AG1299" t="s">
        <v>756</v>
      </c>
      <c r="AH1299" t="s">
        <v>756</v>
      </c>
      <c r="AI1299" t="str">
        <f t="shared" si="1877"/>
        <v>o</v>
      </c>
      <c r="AJ1299" t="str">
        <f t="shared" si="1878"/>
        <v/>
      </c>
      <c r="AK1299" t="str">
        <f t="shared" si="1879"/>
        <v/>
      </c>
      <c r="AL1299" t="str">
        <f t="shared" si="1880"/>
        <v/>
      </c>
      <c r="AM1299" t="str">
        <f t="shared" si="1881"/>
        <v/>
      </c>
      <c r="AN1299" t="str">
        <f t="shared" si="1882"/>
        <v>Home</v>
      </c>
      <c r="AO1299" t="str">
        <f t="shared" si="1883"/>
        <v>h</v>
      </c>
      <c r="AP1299" t="str">
        <f t="shared" si="1884"/>
        <v/>
      </c>
      <c r="AQ1299" t="str">
        <f t="shared" si="1885"/>
        <v/>
      </c>
      <c r="AR1299" t="str">
        <f t="shared" si="1886"/>
        <v>Home</v>
      </c>
      <c r="AS1299" t="str">
        <f t="shared" si="1887"/>
        <v>h</v>
      </c>
      <c r="AT1299" t="str">
        <f t="shared" si="1888"/>
        <v>Defensive</v>
      </c>
      <c r="AU1299" t="str">
        <f t="shared" si="1889"/>
        <v/>
      </c>
      <c r="AV1299" t="str">
        <f t="shared" si="1890"/>
        <v/>
      </c>
      <c r="AW1299" t="str" cm="1">
        <f t="array" ref="AW1299">IFERROR(IF(O1299&lt;&gt;"",O1299,IF(OR($S1299="",$T1299=""),"",IF(O1299&lt;&gt;"",O1299,IF($T1299&lt;&gt;"",_xlfn._xlws.FILTER(O:O,($BU:$BU=$BU1299)*($I:$I=$I1299)*($T:$T=$T1299)*($S:$S=_xlfn.MINIFS($S:$S,$T:$T,"="&amp;$T1299)),"")))))&amp;"",IF(O1299="","",""))&amp;""</f>
        <v>Defensive_PlayZone-PuckRetreivalTurnover</v>
      </c>
      <c r="AX1299" t="str" cm="1">
        <f t="array" ref="AX1299">IFERROR(IF(P1299&lt;&gt;"",P1299,IF(OR($S1299="",$T1299=""),"",IF($T1299&lt;&gt;"",_xlfn._xlws.FILTER(P:P,($BU:$BU=$BU1299)*($I:$I=$I1299)*($T:$T=$T1299)*($S:$S=_xlfn.MINIFS($S:$S,$T:$T,"="&amp;$T1299)),""))))&amp;"",IF(P1299="","",""))&amp;""</f>
        <v/>
      </c>
      <c r="AY1299" t="str" cm="1">
        <f t="array" ref="AY1299">IFERROR(IF(Q1299&lt;&gt;"",Q1299,IF(OR($S1299="",$T1299=""),"",IF($T1299&lt;&gt;"",_xlfn._xlws.FILTER(Q:Q,($BU:$BU=$BU1299)*($I:$I=$I1299)*($T:$T=$T1299)*($S:$S=_xlfn.MINIFS($S:$S,$T:$T,"="&amp;$T1299)),""))))&amp;"",IF(Q1299="","",""))&amp;""</f>
        <v>u</v>
      </c>
      <c r="AZ1299" t="str" cm="1">
        <f t="array" ref="AZ1299">IFERROR(IF(R1299&lt;&gt;"",R1299,IF(OR($S1299="",$T1299=""),"",IF($T1299&lt;&gt;"",_xlfn._xlws.FILTER(R:R,($BU:$BU=$BU1299)*($I:$I=$I1299)*($T:$T=$T1299)*($S:$S=_xlfn.MINIFS($S:$S,$T:$T,"="&amp;$T1299)),""))))&amp;"",IF(R1299="","",""))&amp;""</f>
        <v>1</v>
      </c>
      <c r="BA1299" s="6">
        <f t="shared" si="1891"/>
        <v>112</v>
      </c>
      <c r="BB1299">
        <f t="shared" ref="BB1299:BD1299" si="1915">BB1298</f>
        <v>18987</v>
      </c>
      <c r="BC1299" t="str">
        <f t="shared" si="1915"/>
        <v>Velodrome</v>
      </c>
      <c r="BD1299" t="str">
        <f t="shared" si="1915"/>
        <v>Outlaws</v>
      </c>
      <c r="BE1299" t="s">
        <v>13</v>
      </c>
      <c r="BF1299" t="s">
        <v>587</v>
      </c>
      <c r="BI1299" cm="1">
        <f t="array" ref="BI1299">IFERROR(_xlfn._xlws.FILTER(shifts!A:A,(shifts!B:B=events!AD1299)*(shifts!AG:AG&gt;=events!BK1299)*(shifts!AH:AH&lt;=events!BL1299)),BI1298)</f>
        <v>46</v>
      </c>
      <c r="BJ1299" s="15">
        <f t="shared" si="1893"/>
        <v>0</v>
      </c>
      <c r="BK1299">
        <f t="shared" si="1894"/>
        <v>890</v>
      </c>
      <c r="BL1299">
        <f t="shared" si="1895"/>
        <v>890</v>
      </c>
      <c r="BM1299" s="15">
        <f>SUMIFS(BJ$2:BJ1299,K$2:K1299,"=Intermission")+SUMIFS(BJ$2:BJ1299,K$2:K1299,"=Timeout")</f>
        <v>67</v>
      </c>
      <c r="BN1299">
        <f t="shared" si="1896"/>
        <v>1147</v>
      </c>
      <c r="BO1299" s="19">
        <f t="shared" si="1897"/>
        <v>1337</v>
      </c>
      <c r="BP1299">
        <f t="shared" si="1898"/>
        <v>1332</v>
      </c>
      <c r="BQ1299" s="17">
        <f t="shared" si="1899"/>
        <v>1337</v>
      </c>
      <c r="BR1299" t="str">
        <f t="shared" si="1900"/>
        <v>opp_team_player_1</v>
      </c>
      <c r="BS1299">
        <f>COUNTIFS(S$3:S1299,"="&amp;S1299,AI$3:AI1299,"="&amp;AI1299)</f>
        <v>1</v>
      </c>
      <c r="BT1299" t="str">
        <f>IFERROR(VLOOKUP(BB1299&amp;BU1299&amp;X1299,game_rosters!U:W,3,FALSE),"")</f>
        <v>P100099</v>
      </c>
      <c r="BU1299" t="str">
        <f t="shared" si="1901"/>
        <v>Outlaws</v>
      </c>
    </row>
    <row r="1300" spans="1:73" x14ac:dyDescent="0.2">
      <c r="A1300">
        <f t="shared" si="1876"/>
        <v>1</v>
      </c>
      <c r="I1300" s="44">
        <v>9</v>
      </c>
      <c r="K1300" t="s">
        <v>7</v>
      </c>
      <c r="L1300" t="s">
        <v>172</v>
      </c>
      <c r="M1300" t="s">
        <v>68</v>
      </c>
      <c r="N1300" t="s">
        <v>595</v>
      </c>
      <c r="O1300" t="s">
        <v>654</v>
      </c>
      <c r="R1300" s="51">
        <v>1</v>
      </c>
      <c r="S1300">
        <v>690</v>
      </c>
      <c r="T1300" t="s">
        <v>756</v>
      </c>
      <c r="W1300" t="s">
        <v>735</v>
      </c>
      <c r="X1300">
        <v>9</v>
      </c>
      <c r="Z1300">
        <v>1</v>
      </c>
      <c r="AA1300">
        <f t="shared" si="1833"/>
        <v>1690</v>
      </c>
      <c r="AB1300" t="str">
        <f t="shared" si="1834"/>
        <v/>
      </c>
      <c r="AC1300">
        <f t="shared" si="1872"/>
        <v>1690</v>
      </c>
      <c r="AD1300" s="6">
        <v>2</v>
      </c>
      <c r="AE1300" t="s">
        <v>745</v>
      </c>
      <c r="AF1300" t="s">
        <v>898</v>
      </c>
      <c r="AG1300" t="s">
        <v>756</v>
      </c>
      <c r="AH1300" t="s">
        <v>756</v>
      </c>
      <c r="AI1300" t="str">
        <f t="shared" si="1877"/>
        <v>e</v>
      </c>
      <c r="AJ1300" t="str">
        <f t="shared" si="1878"/>
        <v/>
      </c>
      <c r="AK1300" t="str">
        <f t="shared" si="1879"/>
        <v/>
      </c>
      <c r="AL1300" t="str">
        <f t="shared" si="1880"/>
        <v/>
      </c>
      <c r="AM1300" t="str">
        <f t="shared" si="1881"/>
        <v/>
      </c>
      <c r="AN1300" t="str">
        <f t="shared" si="1882"/>
        <v>Home</v>
      </c>
      <c r="AO1300" t="str">
        <f t="shared" si="1883"/>
        <v>h</v>
      </c>
      <c r="AP1300" t="str">
        <f t="shared" si="1884"/>
        <v/>
      </c>
      <c r="AQ1300" t="str">
        <f t="shared" si="1885"/>
        <v/>
      </c>
      <c r="AR1300" t="str">
        <f t="shared" si="1886"/>
        <v>Home</v>
      </c>
      <c r="AS1300" t="str">
        <f t="shared" si="1887"/>
        <v>h</v>
      </c>
      <c r="AT1300" t="str">
        <f t="shared" si="1888"/>
        <v>Offensive</v>
      </c>
      <c r="AU1300" t="str">
        <f t="shared" si="1889"/>
        <v/>
      </c>
      <c r="AV1300" t="str">
        <f t="shared" si="1890"/>
        <v/>
      </c>
      <c r="AW1300" t="str" cm="1">
        <f t="array" ref="AW1300">IFERROR(IF(O1300&lt;&gt;"",O1300,IF(OR($S1300="",$T1300=""),"",IF(O1300&lt;&gt;"",O1300,IF($T1300&lt;&gt;"",_xlfn._xlws.FILTER(O:O,($BU:$BU=$BU1300)*($I:$I=$I1300)*($T:$T=$T1300)*($S:$S=_xlfn.MINIFS($S:$S,$T:$T,"="&amp;$T1300)),"")))))&amp;"",IF(O1300="","",""))&amp;""</f>
        <v>OffensivePlay_Pass-SecondTouch</v>
      </c>
      <c r="AX1300" t="str" cm="1">
        <f t="array" ref="AX1300">IFERROR(IF(P1300&lt;&gt;"",P1300,IF(OR($S1300="",$T1300=""),"",IF($T1300&lt;&gt;"",_xlfn._xlws.FILTER(P:P,($BU:$BU=$BU1300)*($I:$I=$I1300)*($T:$T=$T1300)*($S:$S=_xlfn.MINIFS($S:$S,$T:$T,"="&amp;$T1300)),""))))&amp;"",IF(P1300="","",""))&amp;""</f>
        <v/>
      </c>
      <c r="AY1300" t="str" cm="1">
        <f t="array" ref="AY1300">IFERROR(IF(Q1300&lt;&gt;"",Q1300,IF(OR($S1300="",$T1300=""),"",IF($T1300&lt;&gt;"",_xlfn._xlws.FILTER(Q:Q,($BU:$BU=$BU1300)*($I:$I=$I1300)*($T:$T=$T1300)*($S:$S=_xlfn.MINIFS($S:$S,$T:$T,"="&amp;$T1300)),""))))&amp;"",IF(Q1300="","",""))&amp;""</f>
        <v/>
      </c>
      <c r="AZ1300" t="str" cm="1">
        <f t="array" ref="AZ1300">IFERROR(IF(R1300&lt;&gt;"",R1300,IF(OR($S1300="",$T1300=""),"",IF($T1300&lt;&gt;"",_xlfn._xlws.FILTER(R:R,($BU:$BU=$BU1300)*($I:$I=$I1300)*($T:$T=$T1300)*($S:$S=_xlfn.MINIFS($S:$S,$T:$T,"="&amp;$T1300)),""))))&amp;"",IF(R1300="","",""))&amp;""</f>
        <v>1</v>
      </c>
      <c r="BA1300" s="6">
        <f t="shared" si="1891"/>
        <v>112</v>
      </c>
      <c r="BB1300">
        <f t="shared" ref="BB1300:BD1300" si="1916">BB1299</f>
        <v>18987</v>
      </c>
      <c r="BC1300" t="str">
        <f t="shared" si="1916"/>
        <v>Velodrome</v>
      </c>
      <c r="BD1300" t="str">
        <f t="shared" si="1916"/>
        <v>Outlaws</v>
      </c>
      <c r="BE1300" t="s">
        <v>7</v>
      </c>
      <c r="BF1300" t="s">
        <v>172</v>
      </c>
      <c r="BI1300" cm="1">
        <f t="array" ref="BI1300">IFERROR(_xlfn._xlws.FILTER(shifts!A:A,(shifts!B:B=events!AD1300)*(shifts!AG:AG&gt;=events!BK1300)*(shifts!AH:AH&lt;=events!BL1300)),BI1299)</f>
        <v>46</v>
      </c>
      <c r="BJ1300" s="15">
        <f t="shared" si="1893"/>
        <v>0</v>
      </c>
      <c r="BK1300">
        <f t="shared" si="1894"/>
        <v>890</v>
      </c>
      <c r="BL1300">
        <f t="shared" si="1895"/>
        <v>890</v>
      </c>
      <c r="BM1300" s="15">
        <f>SUMIFS(BJ$2:BJ1300,K$2:K1300,"=Intermission")+SUMIFS(BJ$2:BJ1300,K$2:K1300,"=Timeout")</f>
        <v>67</v>
      </c>
      <c r="BN1300">
        <f t="shared" si="1896"/>
        <v>1147</v>
      </c>
      <c r="BO1300" s="19">
        <f t="shared" si="1897"/>
        <v>1337</v>
      </c>
      <c r="BP1300">
        <f t="shared" si="1898"/>
        <v>1332</v>
      </c>
      <c r="BQ1300" s="17">
        <f t="shared" si="1899"/>
        <v>1337</v>
      </c>
      <c r="BR1300" t="str">
        <f t="shared" si="1900"/>
        <v>event_team_player_1</v>
      </c>
      <c r="BS1300">
        <f>COUNTIFS(S$3:S1300,"="&amp;S1300,AI$3:AI1300,"="&amp;AI1300)</f>
        <v>1</v>
      </c>
      <c r="BT1300" t="str">
        <f>IFERROR(VLOOKUP(BB1300&amp;BU1300&amp;X1300,game_rosters!U:W,3,FALSE),"")</f>
        <v>P100105</v>
      </c>
      <c r="BU1300" t="str">
        <f t="shared" si="1901"/>
        <v>Velodrome</v>
      </c>
    </row>
    <row r="1301" spans="1:73" x14ac:dyDescent="0.2">
      <c r="A1301" t="str">
        <f t="shared" si="1876"/>
        <v/>
      </c>
      <c r="I1301" s="44">
        <v>42</v>
      </c>
      <c r="S1301">
        <v>690</v>
      </c>
      <c r="T1301" t="s">
        <v>756</v>
      </c>
      <c r="X1301">
        <v>42</v>
      </c>
      <c r="Z1301">
        <v>1</v>
      </c>
      <c r="AA1301">
        <f t="shared" si="1833"/>
        <v>1690</v>
      </c>
      <c r="AB1301" t="str">
        <f t="shared" si="1834"/>
        <v/>
      </c>
      <c r="AC1301">
        <f t="shared" si="1872"/>
        <v>1690</v>
      </c>
      <c r="AD1301" s="6">
        <v>2</v>
      </c>
      <c r="AE1301" t="s">
        <v>745</v>
      </c>
      <c r="AF1301" t="s">
        <v>898</v>
      </c>
      <c r="AG1301" t="s">
        <v>756</v>
      </c>
      <c r="AH1301" t="s">
        <v>756</v>
      </c>
      <c r="AI1301" t="str">
        <f t="shared" si="1877"/>
        <v>e</v>
      </c>
      <c r="AJ1301" t="str">
        <f t="shared" si="1878"/>
        <v/>
      </c>
      <c r="AK1301" t="str">
        <f t="shared" si="1879"/>
        <v/>
      </c>
      <c r="AL1301" t="str">
        <f t="shared" si="1880"/>
        <v/>
      </c>
      <c r="AM1301" t="str">
        <f t="shared" si="1881"/>
        <v/>
      </c>
      <c r="AN1301" t="str">
        <f t="shared" si="1882"/>
        <v>Home</v>
      </c>
      <c r="AO1301" t="str">
        <f t="shared" si="1883"/>
        <v>h</v>
      </c>
      <c r="AP1301" t="str">
        <f t="shared" si="1884"/>
        <v/>
      </c>
      <c r="AQ1301" t="str">
        <f t="shared" si="1885"/>
        <v/>
      </c>
      <c r="AR1301" t="str">
        <f t="shared" si="1886"/>
        <v>Home</v>
      </c>
      <c r="AS1301" t="str">
        <f t="shared" si="1887"/>
        <v>h</v>
      </c>
      <c r="AT1301" t="str">
        <f t="shared" si="1888"/>
        <v>Offensive</v>
      </c>
      <c r="AU1301" t="str">
        <f t="shared" si="1889"/>
        <v/>
      </c>
      <c r="AV1301" t="str">
        <f t="shared" si="1890"/>
        <v/>
      </c>
      <c r="AW1301" t="str" cm="1">
        <f t="array" ref="AW1301">IFERROR(IF(O1301&lt;&gt;"",O1301,IF(OR($S1301="",$T1301=""),"",IF(O1301&lt;&gt;"",O1301,IF($T1301&lt;&gt;"",_xlfn._xlws.FILTER(O:O,($BU:$BU=$BU1301)*($I:$I=$I1301)*($T:$T=$T1301)*($S:$S=_xlfn.MINIFS($S:$S,$T:$T,"="&amp;$T1301)),"")))))&amp;"",IF(O1301="","",""))&amp;""</f>
        <v/>
      </c>
      <c r="AX1301" t="str" cm="1">
        <f t="array" ref="AX1301">IFERROR(IF(P1301&lt;&gt;"",P1301,IF(OR($S1301="",$T1301=""),"",IF($T1301&lt;&gt;"",_xlfn._xlws.FILTER(P:P,($BU:$BU=$BU1301)*($I:$I=$I1301)*($T:$T=$T1301)*($S:$S=_xlfn.MINIFS($S:$S,$T:$T,"="&amp;$T1301)),""))))&amp;"",IF(P1301="","",""))&amp;""</f>
        <v/>
      </c>
      <c r="AY1301" t="str" cm="1">
        <f t="array" ref="AY1301">IFERROR(IF(Q1301&lt;&gt;"",Q1301,IF(OR($S1301="",$T1301=""),"",IF($T1301&lt;&gt;"",_xlfn._xlws.FILTER(Q:Q,($BU:$BU=$BU1301)*($I:$I=$I1301)*($T:$T=$T1301)*($S:$S=_xlfn.MINIFS($S:$S,$T:$T,"="&amp;$T1301)),""))))&amp;"",IF(Q1301="","",""))&amp;""</f>
        <v/>
      </c>
      <c r="AZ1301" t="str" cm="1">
        <f t="array" ref="AZ1301">IFERROR(IF(R1301&lt;&gt;"",R1301,IF(OR($S1301="",$T1301=""),"",IF($T1301&lt;&gt;"",_xlfn._xlws.FILTER(R:R,($BU:$BU=$BU1301)*($I:$I=$I1301)*($T:$T=$T1301)*($S:$S=_xlfn.MINIFS($S:$S,$T:$T,"="&amp;$T1301)),""))))&amp;"",IF(R1301="","",""))&amp;""</f>
        <v/>
      </c>
      <c r="BA1301" s="6">
        <f t="shared" si="1891"/>
        <v>112</v>
      </c>
      <c r="BB1301">
        <f t="shared" ref="BB1301:BD1301" si="1917">BB1300</f>
        <v>18987</v>
      </c>
      <c r="BC1301" t="str">
        <f t="shared" si="1917"/>
        <v>Velodrome</v>
      </c>
      <c r="BD1301" t="str">
        <f t="shared" si="1917"/>
        <v>Outlaws</v>
      </c>
      <c r="BE1301" t="s">
        <v>7</v>
      </c>
      <c r="BF1301" t="s">
        <v>172</v>
      </c>
      <c r="BI1301" cm="1">
        <f t="array" ref="BI1301">IFERROR(_xlfn._xlws.FILTER(shifts!A:A,(shifts!B:B=events!AD1301)*(shifts!AG:AG&gt;=events!BK1301)*(shifts!AH:AH&lt;=events!BL1301)),BI1300)</f>
        <v>46</v>
      </c>
      <c r="BJ1301" s="15">
        <f t="shared" si="1893"/>
        <v>0</v>
      </c>
      <c r="BK1301">
        <f t="shared" si="1894"/>
        <v>890</v>
      </c>
      <c r="BL1301">
        <f t="shared" si="1895"/>
        <v>890</v>
      </c>
      <c r="BM1301" s="15">
        <f>SUMIFS(BJ$2:BJ1301,K$2:K1301,"=Intermission")+SUMIFS(BJ$2:BJ1301,K$2:K1301,"=Timeout")</f>
        <v>67</v>
      </c>
      <c r="BN1301">
        <f t="shared" si="1896"/>
        <v>1147</v>
      </c>
      <c r="BO1301" s="19">
        <f t="shared" si="1897"/>
        <v>1337</v>
      </c>
      <c r="BP1301">
        <f t="shared" si="1898"/>
        <v>1332</v>
      </c>
      <c r="BQ1301" s="17">
        <f t="shared" si="1899"/>
        <v>1337</v>
      </c>
      <c r="BR1301" t="str">
        <f t="shared" si="1900"/>
        <v>event_team_player_2</v>
      </c>
      <c r="BS1301">
        <f>COUNTIFS(S$3:S1301,"="&amp;S1301,AI$3:AI1301,"="&amp;AI1301)</f>
        <v>2</v>
      </c>
      <c r="BT1301" t="str">
        <f>IFERROR(VLOOKUP(BB1301&amp;BU1301&amp;X1301,game_rosters!U:W,3,FALSE),"")</f>
        <v>P100201</v>
      </c>
      <c r="BU1301" t="str">
        <f t="shared" si="1901"/>
        <v>Velodrome</v>
      </c>
    </row>
    <row r="1302" spans="1:73" x14ac:dyDescent="0.2">
      <c r="A1302" t="str">
        <f t="shared" si="1876"/>
        <v/>
      </c>
      <c r="I1302" s="44">
        <v>56</v>
      </c>
      <c r="R1302" s="51">
        <v>1</v>
      </c>
      <c r="S1302">
        <v>690</v>
      </c>
      <c r="T1302" t="s">
        <v>756</v>
      </c>
      <c r="X1302">
        <v>56</v>
      </c>
      <c r="AA1302">
        <f t="shared" si="1833"/>
        <v>1690</v>
      </c>
      <c r="AB1302" t="str">
        <f t="shared" si="1834"/>
        <v/>
      </c>
      <c r="AC1302">
        <f t="shared" si="1872"/>
        <v>1690</v>
      </c>
      <c r="AD1302" s="6">
        <v>2</v>
      </c>
      <c r="AE1302" t="s">
        <v>745</v>
      </c>
      <c r="AF1302" t="s">
        <v>898</v>
      </c>
      <c r="AG1302" t="s">
        <v>756</v>
      </c>
      <c r="AH1302" t="s">
        <v>756</v>
      </c>
      <c r="AI1302" t="str">
        <f t="shared" si="1877"/>
        <v>o</v>
      </c>
      <c r="AJ1302" t="str">
        <f t="shared" si="1878"/>
        <v/>
      </c>
      <c r="AK1302" t="str">
        <f t="shared" si="1879"/>
        <v/>
      </c>
      <c r="AL1302" t="str">
        <f t="shared" si="1880"/>
        <v/>
      </c>
      <c r="AM1302" t="str">
        <f t="shared" si="1881"/>
        <v/>
      </c>
      <c r="AN1302" t="str">
        <f t="shared" si="1882"/>
        <v>Home</v>
      </c>
      <c r="AO1302" t="str">
        <f t="shared" si="1883"/>
        <v>h</v>
      </c>
      <c r="AP1302" t="str">
        <f t="shared" si="1884"/>
        <v/>
      </c>
      <c r="AQ1302" t="str">
        <f t="shared" si="1885"/>
        <v/>
      </c>
      <c r="AR1302" t="str">
        <f t="shared" si="1886"/>
        <v>Home</v>
      </c>
      <c r="AS1302" t="str">
        <f t="shared" si="1887"/>
        <v>h</v>
      </c>
      <c r="AT1302" t="str">
        <f t="shared" si="1888"/>
        <v>Defensive</v>
      </c>
      <c r="AU1302" t="str">
        <f t="shared" si="1889"/>
        <v/>
      </c>
      <c r="AV1302" t="str">
        <f t="shared" si="1890"/>
        <v/>
      </c>
      <c r="AW1302" t="str" cm="1">
        <f t="array" ref="AW1302">IFERROR(IF(O1302&lt;&gt;"",O1302,IF(OR($S1302="",$T1302=""),"",IF(O1302&lt;&gt;"",O1302,IF($T1302&lt;&gt;"",_xlfn._xlws.FILTER(O:O,($BU:$BU=$BU1302)*($I:$I=$I1302)*($T:$T=$T1302)*($S:$S=_xlfn.MINIFS($S:$S,$T:$T,"="&amp;$T1302)),"")))))&amp;"",IF(O1302="","",""))&amp;""</f>
        <v/>
      </c>
      <c r="AX1302" t="str" cm="1">
        <f t="array" ref="AX1302">IFERROR(IF(P1302&lt;&gt;"",P1302,IF(OR($S1302="",$T1302=""),"",IF($T1302&lt;&gt;"",_xlfn._xlws.FILTER(P:P,($BU:$BU=$BU1302)*($I:$I=$I1302)*($T:$T=$T1302)*($S:$S=_xlfn.MINIFS($S:$S,$T:$T,"="&amp;$T1302)),""))))&amp;"",IF(P1302="","",""))&amp;""</f>
        <v/>
      </c>
      <c r="AY1302" t="str" cm="1">
        <f t="array" ref="AY1302">IFERROR(IF(Q1302&lt;&gt;"",Q1302,IF(OR($S1302="",$T1302=""),"",IF($T1302&lt;&gt;"",_xlfn._xlws.FILTER(Q:Q,($BU:$BU=$BU1302)*($I:$I=$I1302)*($T:$T=$T1302)*($S:$S=_xlfn.MINIFS($S:$S,$T:$T,"="&amp;$T1302)),""))))&amp;"",IF(Q1302="","",""))&amp;""</f>
        <v/>
      </c>
      <c r="AZ1302" t="str" cm="1">
        <f t="array" ref="AZ1302">IFERROR(IF(R1302&lt;&gt;"",R1302,IF(OR($S1302="",$T1302=""),"",IF($T1302&lt;&gt;"",_xlfn._xlws.FILTER(R:R,($BU:$BU=$BU1302)*($I:$I=$I1302)*($T:$T=$T1302)*($S:$S=_xlfn.MINIFS($S:$S,$T:$T,"="&amp;$T1302)),""))))&amp;"",IF(R1302="","",""))&amp;""</f>
        <v>1</v>
      </c>
      <c r="BA1302" s="6">
        <f t="shared" si="1891"/>
        <v>112</v>
      </c>
      <c r="BB1302">
        <f t="shared" ref="BB1302:BD1302" si="1918">BB1301</f>
        <v>18987</v>
      </c>
      <c r="BC1302" t="str">
        <f t="shared" si="1918"/>
        <v>Velodrome</v>
      </c>
      <c r="BD1302" t="str">
        <f t="shared" si="1918"/>
        <v>Outlaws</v>
      </c>
      <c r="BE1302" t="s">
        <v>7</v>
      </c>
      <c r="BF1302" t="s">
        <v>172</v>
      </c>
      <c r="BI1302" cm="1">
        <f t="array" ref="BI1302">IFERROR(_xlfn._xlws.FILTER(shifts!A:A,(shifts!B:B=events!AD1302)*(shifts!AG:AG&gt;=events!BK1302)*(shifts!AH:AH&lt;=events!BL1302)),BI1301)</f>
        <v>46</v>
      </c>
      <c r="BJ1302" s="15">
        <f t="shared" si="1893"/>
        <v>0</v>
      </c>
      <c r="BK1302">
        <f t="shared" si="1894"/>
        <v>890</v>
      </c>
      <c r="BL1302">
        <f t="shared" si="1895"/>
        <v>890</v>
      </c>
      <c r="BM1302" s="15">
        <f>SUMIFS(BJ$2:BJ1302,K$2:K1302,"=Intermission")+SUMIFS(BJ$2:BJ1302,K$2:K1302,"=Timeout")</f>
        <v>67</v>
      </c>
      <c r="BN1302">
        <f t="shared" si="1896"/>
        <v>1147</v>
      </c>
      <c r="BO1302" s="19">
        <f t="shared" si="1897"/>
        <v>1337</v>
      </c>
      <c r="BP1302">
        <f t="shared" si="1898"/>
        <v>1332</v>
      </c>
      <c r="BQ1302" s="17">
        <f t="shared" si="1899"/>
        <v>1337</v>
      </c>
      <c r="BR1302" t="str">
        <f t="shared" si="1900"/>
        <v>opp_team_player_1</v>
      </c>
      <c r="BS1302">
        <f>COUNTIFS(S$3:S1302,"="&amp;S1302,AI$3:AI1302,"="&amp;AI1302)</f>
        <v>1</v>
      </c>
      <c r="BT1302" t="str">
        <f>IFERROR(VLOOKUP(BB1302&amp;BU1302&amp;X1302,game_rosters!U:W,3,FALSE),"")</f>
        <v>P100099</v>
      </c>
      <c r="BU1302" t="str">
        <f t="shared" si="1901"/>
        <v>Outlaws</v>
      </c>
    </row>
    <row r="1303" spans="1:73" x14ac:dyDescent="0.2">
      <c r="A1303">
        <f t="shared" si="1876"/>
        <v>1</v>
      </c>
      <c r="I1303" s="44">
        <v>42</v>
      </c>
      <c r="K1303" t="s">
        <v>13</v>
      </c>
      <c r="L1303" t="s">
        <v>574</v>
      </c>
      <c r="S1303">
        <v>691</v>
      </c>
      <c r="T1303" t="s">
        <v>756</v>
      </c>
      <c r="W1303" t="s">
        <v>735</v>
      </c>
      <c r="X1303">
        <v>42</v>
      </c>
      <c r="Z1303">
        <v>1</v>
      </c>
      <c r="AA1303">
        <f t="shared" si="1833"/>
        <v>1691</v>
      </c>
      <c r="AB1303" t="str">
        <f t="shared" si="1834"/>
        <v/>
      </c>
      <c r="AC1303">
        <f t="shared" si="1872"/>
        <v>1691</v>
      </c>
      <c r="AD1303" s="6">
        <v>2</v>
      </c>
      <c r="AE1303" t="s">
        <v>745</v>
      </c>
      <c r="AF1303" t="s">
        <v>751</v>
      </c>
      <c r="AG1303" t="s">
        <v>745</v>
      </c>
      <c r="AH1303" t="s">
        <v>900</v>
      </c>
      <c r="AI1303" t="str">
        <f t="shared" si="1877"/>
        <v>e</v>
      </c>
      <c r="AJ1303" t="str">
        <f t="shared" si="1878"/>
        <v/>
      </c>
      <c r="AK1303" t="str">
        <f t="shared" si="1879"/>
        <v/>
      </c>
      <c r="AL1303" t="str">
        <f t="shared" si="1880"/>
        <v/>
      </c>
      <c r="AM1303" t="str">
        <f t="shared" si="1881"/>
        <v/>
      </c>
      <c r="AN1303" t="str">
        <f t="shared" si="1882"/>
        <v>Home</v>
      </c>
      <c r="AO1303" t="str">
        <f t="shared" si="1883"/>
        <v>h</v>
      </c>
      <c r="AP1303" t="str">
        <f t="shared" si="1884"/>
        <v/>
      </c>
      <c r="AQ1303" t="str">
        <f t="shared" si="1885"/>
        <v/>
      </c>
      <c r="AR1303" t="str">
        <f t="shared" si="1886"/>
        <v>Home</v>
      </c>
      <c r="AS1303" t="str">
        <f t="shared" si="1887"/>
        <v>h</v>
      </c>
      <c r="AT1303" t="str">
        <f t="shared" si="1888"/>
        <v>Offensive</v>
      </c>
      <c r="AU1303" t="str">
        <f t="shared" si="1889"/>
        <v/>
      </c>
      <c r="AV1303" t="str">
        <f t="shared" si="1890"/>
        <v/>
      </c>
      <c r="AW1303" t="str" cm="1">
        <f t="array" ref="AW1303">IFERROR(IF(O1303&lt;&gt;"",O1303,IF(OR($S1303="",$T1303=""),"",IF(O1303&lt;&gt;"",O1303,IF($T1303&lt;&gt;"",_xlfn._xlws.FILTER(O:O,($BU:$BU=$BU1303)*($I:$I=$I1303)*($T:$T=$T1303)*($S:$S=_xlfn.MINIFS($S:$S,$T:$T,"="&amp;$T1303)),"")))))&amp;"",IF(O1303="","",""))&amp;""</f>
        <v/>
      </c>
      <c r="AX1303" t="str" cm="1">
        <f t="array" ref="AX1303">IFERROR(IF(P1303&lt;&gt;"",P1303,IF(OR($S1303="",$T1303=""),"",IF($T1303&lt;&gt;"",_xlfn._xlws.FILTER(P:P,($BU:$BU=$BU1303)*($I:$I=$I1303)*($T:$T=$T1303)*($S:$S=_xlfn.MINIFS($S:$S,$T:$T,"="&amp;$T1303)),""))))&amp;"",IF(P1303="","",""))&amp;""</f>
        <v/>
      </c>
      <c r="AY1303" t="str" cm="1">
        <f t="array" ref="AY1303">IFERROR(IF(Q1303&lt;&gt;"",Q1303,IF(OR($S1303="",$T1303=""),"",IF($T1303&lt;&gt;"",_xlfn._xlws.FILTER(Q:Q,($BU:$BU=$BU1303)*($I:$I=$I1303)*($T:$T=$T1303)*($S:$S=_xlfn.MINIFS($S:$S,$T:$T,"="&amp;$T1303)),""))))&amp;"",IF(Q1303="","",""))&amp;""</f>
        <v/>
      </c>
      <c r="AZ1303" t="str" cm="1">
        <f t="array" ref="AZ1303">IFERROR(IF(R1303&lt;&gt;"",R1303,IF(OR($S1303="",$T1303=""),"",IF($T1303&lt;&gt;"",_xlfn._xlws.FILTER(R:R,($BU:$BU=$BU1303)*($I:$I=$I1303)*($T:$T=$T1303)*($S:$S=_xlfn.MINIFS($S:$S,$T:$T,"="&amp;$T1303)),""))))&amp;"",IF(R1303="","",""))&amp;""</f>
        <v/>
      </c>
      <c r="BA1303" s="6">
        <f t="shared" si="1891"/>
        <v>112</v>
      </c>
      <c r="BB1303">
        <f t="shared" ref="BB1303:BD1303" si="1919">BB1302</f>
        <v>18987</v>
      </c>
      <c r="BC1303" t="str">
        <f t="shared" si="1919"/>
        <v>Velodrome</v>
      </c>
      <c r="BD1303" t="str">
        <f t="shared" si="1919"/>
        <v>Outlaws</v>
      </c>
      <c r="BE1303" t="s">
        <v>13</v>
      </c>
      <c r="BF1303" t="s">
        <v>574</v>
      </c>
      <c r="BI1303" cm="1">
        <f t="array" ref="BI1303">IFERROR(_xlfn._xlws.FILTER(shifts!A:A,(shifts!B:B=events!AD1303)*(shifts!AG:AG&gt;=events!BK1303)*(shifts!AH:AH&lt;=events!BL1303)),BI1302)</f>
        <v>46</v>
      </c>
      <c r="BJ1303" s="15">
        <f t="shared" si="1893"/>
        <v>4</v>
      </c>
      <c r="BK1303">
        <f t="shared" si="1894"/>
        <v>889</v>
      </c>
      <c r="BL1303">
        <f t="shared" si="1895"/>
        <v>885</v>
      </c>
      <c r="BM1303" s="15">
        <f>SUMIFS(BJ$2:BJ1303,K$2:K1303,"=Intermission")+SUMIFS(BJ$2:BJ1303,K$2:K1303,"=Timeout")</f>
        <v>67</v>
      </c>
      <c r="BN1303">
        <f t="shared" si="1896"/>
        <v>1147</v>
      </c>
      <c r="BO1303" s="19">
        <f t="shared" si="1897"/>
        <v>1338</v>
      </c>
      <c r="BP1303">
        <f t="shared" si="1898"/>
        <v>1333</v>
      </c>
      <c r="BQ1303" s="17">
        <f t="shared" si="1899"/>
        <v>1342</v>
      </c>
      <c r="BR1303" t="str">
        <f t="shared" si="1900"/>
        <v>event_team_player_1</v>
      </c>
      <c r="BS1303">
        <f>COUNTIFS(S$3:S1303,"="&amp;S1303,AI$3:AI1303,"="&amp;AI1303)</f>
        <v>1</v>
      </c>
      <c r="BT1303" t="str">
        <f>IFERROR(VLOOKUP(BB1303&amp;BU1303&amp;X1303,game_rosters!U:W,3,FALSE),"")</f>
        <v>P100201</v>
      </c>
      <c r="BU1303" t="str">
        <f t="shared" si="1901"/>
        <v>Velodrome</v>
      </c>
    </row>
    <row r="1304" spans="1:73" x14ac:dyDescent="0.2">
      <c r="A1304">
        <f t="shared" si="1876"/>
        <v>1</v>
      </c>
      <c r="I1304" s="44">
        <v>42</v>
      </c>
      <c r="K1304" t="s">
        <v>11</v>
      </c>
      <c r="L1304" t="s">
        <v>187</v>
      </c>
      <c r="M1304" t="s">
        <v>106</v>
      </c>
      <c r="S1304">
        <v>691</v>
      </c>
      <c r="T1304">
        <v>117</v>
      </c>
      <c r="W1304" t="s">
        <v>735</v>
      </c>
      <c r="X1304">
        <v>42</v>
      </c>
      <c r="Z1304">
        <v>1</v>
      </c>
      <c r="AA1304">
        <f t="shared" si="1833"/>
        <v>1691</v>
      </c>
      <c r="AB1304">
        <f t="shared" si="1834"/>
        <v>9117</v>
      </c>
      <c r="AC1304">
        <f t="shared" si="1872"/>
        <v>9117</v>
      </c>
      <c r="AD1304" s="6">
        <v>2</v>
      </c>
      <c r="AE1304" t="s">
        <v>745</v>
      </c>
      <c r="AF1304" t="s">
        <v>751</v>
      </c>
      <c r="AG1304" t="s">
        <v>745</v>
      </c>
      <c r="AH1304" t="s">
        <v>900</v>
      </c>
      <c r="AI1304" t="str">
        <f t="shared" si="1877"/>
        <v>e</v>
      </c>
      <c r="AJ1304" t="str">
        <f t="shared" si="1878"/>
        <v/>
      </c>
      <c r="AK1304" t="str">
        <f t="shared" si="1879"/>
        <v/>
      </c>
      <c r="AL1304" t="str">
        <f t="shared" si="1880"/>
        <v/>
      </c>
      <c r="AM1304" t="str">
        <f t="shared" si="1881"/>
        <v/>
      </c>
      <c r="AN1304" t="str">
        <f t="shared" si="1882"/>
        <v>Home</v>
      </c>
      <c r="AO1304" t="str">
        <f t="shared" si="1883"/>
        <v>h</v>
      </c>
      <c r="AP1304" t="str">
        <f t="shared" si="1884"/>
        <v/>
      </c>
      <c r="AQ1304" t="str">
        <f t="shared" si="1885"/>
        <v/>
      </c>
      <c r="AR1304" t="str">
        <f t="shared" si="1886"/>
        <v>Home</v>
      </c>
      <c r="AS1304" t="str">
        <f t="shared" si="1887"/>
        <v>h</v>
      </c>
      <c r="AT1304" t="str">
        <f t="shared" si="1888"/>
        <v/>
      </c>
      <c r="AU1304" t="str">
        <f t="shared" si="1889"/>
        <v/>
      </c>
      <c r="AV1304" t="str">
        <f t="shared" si="1890"/>
        <v/>
      </c>
      <c r="AW1304" t="str" cm="1">
        <f t="array" ref="AW1304">IFERROR(IF(O1304&lt;&gt;"",O1304,IF(OR($S1304="",$T1304=""),"",IF(O1304&lt;&gt;"",O1304,IF($T1304&lt;&gt;"",_xlfn._xlws.FILTER(O:O,($BU:$BU=$BU1304)*($I:$I=$I1304)*($T:$T=$T1304)*($S:$S=_xlfn.MINIFS($S:$S,$T:$T,"="&amp;$T1304)),"")))))&amp;"",IF(O1304="","",""))&amp;""</f>
        <v/>
      </c>
      <c r="AX1304" t="str" cm="1">
        <f t="array" ref="AX1304">IFERROR(IF(P1304&lt;&gt;"",P1304,IF(OR($S1304="",$T1304=""),"",IF($T1304&lt;&gt;"",_xlfn._xlws.FILTER(P:P,($BU:$BU=$BU1304)*($I:$I=$I1304)*($T:$T=$T1304)*($S:$S=_xlfn.MINIFS($S:$S,$T:$T,"="&amp;$T1304)),""))))&amp;"",IF(P1304="","",""))&amp;""</f>
        <v/>
      </c>
      <c r="AY1304" t="str" cm="1">
        <f t="array" ref="AY1304">IFERROR(IF(Q1304&lt;&gt;"",Q1304,IF(OR($S1304="",$T1304=""),"",IF($T1304&lt;&gt;"",_xlfn._xlws.FILTER(Q:Q,($BU:$BU=$BU1304)*($I:$I=$I1304)*($T:$T=$T1304)*($S:$S=_xlfn.MINIFS($S:$S,$T:$T,"="&amp;$T1304)),""))))&amp;"",IF(Q1304="","",""))&amp;""</f>
        <v/>
      </c>
      <c r="AZ1304" t="str" cm="1">
        <f t="array" ref="AZ1304">IFERROR(IF(R1304&lt;&gt;"",R1304,IF(OR($S1304="",$T1304=""),"",IF($T1304&lt;&gt;"",_xlfn._xlws.FILTER(R:R,($BU:$BU=$BU1304)*($I:$I=$I1304)*($T:$T=$T1304)*($S:$S=_xlfn.MINIFS($S:$S,$T:$T,"="&amp;$T1304)),""))))&amp;"",IF(R1304="","",""))&amp;""</f>
        <v/>
      </c>
      <c r="BA1304" s="6">
        <f t="shared" si="1891"/>
        <v>112</v>
      </c>
      <c r="BB1304">
        <f t="shared" ref="BB1304:BD1304" si="1920">BB1303</f>
        <v>18987</v>
      </c>
      <c r="BC1304" t="str">
        <f t="shared" si="1920"/>
        <v>Velodrome</v>
      </c>
      <c r="BD1304" t="str">
        <f t="shared" si="1920"/>
        <v>Outlaws</v>
      </c>
      <c r="BE1304" t="s">
        <v>11</v>
      </c>
      <c r="BF1304" t="s">
        <v>187</v>
      </c>
      <c r="BI1304" cm="1">
        <f t="array" ref="BI1304">IFERROR(_xlfn._xlws.FILTER(shifts!A:A,(shifts!B:B=events!AD1304)*(shifts!AG:AG&gt;=events!BK1304)*(shifts!AH:AH&lt;=events!BL1304)),BI1303)</f>
        <v>46</v>
      </c>
      <c r="BJ1304" s="15">
        <f t="shared" si="1893"/>
        <v>4</v>
      </c>
      <c r="BK1304">
        <f t="shared" si="1894"/>
        <v>889</v>
      </c>
      <c r="BL1304">
        <f t="shared" si="1895"/>
        <v>885</v>
      </c>
      <c r="BM1304" s="15">
        <f>SUMIFS(BJ$2:BJ1304,K$2:K1304,"=Intermission")+SUMIFS(BJ$2:BJ1304,K$2:K1304,"=Timeout")</f>
        <v>67</v>
      </c>
      <c r="BN1304">
        <f t="shared" si="1896"/>
        <v>1147</v>
      </c>
      <c r="BO1304" s="19">
        <f t="shared" si="1897"/>
        <v>1338</v>
      </c>
      <c r="BP1304">
        <f t="shared" si="1898"/>
        <v>1333</v>
      </c>
      <c r="BQ1304" s="17">
        <f t="shared" si="1899"/>
        <v>1342</v>
      </c>
      <c r="BR1304" t="str">
        <f t="shared" si="1900"/>
        <v>event_team_player_2</v>
      </c>
      <c r="BS1304">
        <f>COUNTIFS(S$3:S1304,"="&amp;S1304,AI$3:AI1304,"="&amp;AI1304)</f>
        <v>2</v>
      </c>
      <c r="BT1304" t="str">
        <f>IFERROR(VLOOKUP(BB1304&amp;BU1304&amp;X1304,game_rosters!U:W,3,FALSE),"")</f>
        <v>P100201</v>
      </c>
      <c r="BU1304" t="str">
        <f t="shared" si="1901"/>
        <v>Velodrome</v>
      </c>
    </row>
    <row r="1305" spans="1:73" x14ac:dyDescent="0.2">
      <c r="A1305">
        <f t="shared" si="1876"/>
        <v>1</v>
      </c>
      <c r="I1305" s="44">
        <v>42</v>
      </c>
      <c r="K1305" t="s">
        <v>241</v>
      </c>
      <c r="S1305">
        <v>693</v>
      </c>
      <c r="T1305">
        <v>117</v>
      </c>
      <c r="W1305" t="s">
        <v>735</v>
      </c>
      <c r="X1305">
        <v>42</v>
      </c>
      <c r="Z1305">
        <v>1</v>
      </c>
      <c r="AA1305">
        <f t="shared" si="1833"/>
        <v>1693</v>
      </c>
      <c r="AB1305">
        <f t="shared" si="1834"/>
        <v>9117</v>
      </c>
      <c r="AC1305">
        <f t="shared" si="1872"/>
        <v>9117</v>
      </c>
      <c r="AD1305" s="6">
        <v>2</v>
      </c>
      <c r="AE1305" t="s">
        <v>745</v>
      </c>
      <c r="AF1305" t="s">
        <v>901</v>
      </c>
      <c r="AG1305" t="s">
        <v>745</v>
      </c>
      <c r="AH1305" t="s">
        <v>740</v>
      </c>
      <c r="AI1305" t="str">
        <f t="shared" si="1877"/>
        <v>e</v>
      </c>
      <c r="AJ1305" t="str">
        <f t="shared" si="1878"/>
        <v/>
      </c>
      <c r="AK1305" t="str">
        <f t="shared" si="1879"/>
        <v/>
      </c>
      <c r="AL1305" t="str">
        <f t="shared" si="1880"/>
        <v/>
      </c>
      <c r="AM1305" t="str">
        <f t="shared" si="1881"/>
        <v/>
      </c>
      <c r="AN1305" t="str">
        <f t="shared" si="1882"/>
        <v>Home</v>
      </c>
      <c r="AO1305" t="str">
        <f t="shared" si="1883"/>
        <v>h</v>
      </c>
      <c r="AP1305" t="str">
        <f t="shared" si="1884"/>
        <v/>
      </c>
      <c r="AQ1305" t="str">
        <f t="shared" si="1885"/>
        <v/>
      </c>
      <c r="AR1305" t="str">
        <f t="shared" si="1886"/>
        <v>Home</v>
      </c>
      <c r="AS1305" t="str">
        <f t="shared" si="1887"/>
        <v>h</v>
      </c>
      <c r="AT1305" t="str">
        <f t="shared" si="1888"/>
        <v/>
      </c>
      <c r="AU1305" t="str">
        <f t="shared" si="1889"/>
        <v/>
      </c>
      <c r="AV1305" t="str">
        <f t="shared" si="1890"/>
        <v/>
      </c>
      <c r="AW1305" t="str" cm="1">
        <f t="array" ref="AW1305">IFERROR(IF(O1305&lt;&gt;"",O1305,IF(OR($S1305="",$T1305=""),"",IF(O1305&lt;&gt;"",O1305,IF($T1305&lt;&gt;"",_xlfn._xlws.FILTER(O:O,($BU:$BU=$BU1305)*($I:$I=$I1305)*($T:$T=$T1305)*($S:$S=_xlfn.MINIFS($S:$S,$T:$T,"="&amp;$T1305)),"")))))&amp;"",IF(O1305="","",""))&amp;""</f>
        <v/>
      </c>
      <c r="AX1305" t="str" cm="1">
        <f t="array" ref="AX1305">IFERROR(IF(P1305&lt;&gt;"",P1305,IF(OR($S1305="",$T1305=""),"",IF($T1305&lt;&gt;"",_xlfn._xlws.FILTER(P:P,($BU:$BU=$BU1305)*($I:$I=$I1305)*($T:$T=$T1305)*($S:$S=_xlfn.MINIFS($S:$S,$T:$T,"="&amp;$T1305)),""))))&amp;"",IF(P1305="","",""))&amp;""</f>
        <v/>
      </c>
      <c r="AY1305" t="str" cm="1">
        <f t="array" ref="AY1305">IFERROR(IF(Q1305&lt;&gt;"",Q1305,IF(OR($S1305="",$T1305=""),"",IF($T1305&lt;&gt;"",_xlfn._xlws.FILTER(Q:Q,($BU:$BU=$BU1305)*($I:$I=$I1305)*($T:$T=$T1305)*($S:$S=_xlfn.MINIFS($S:$S,$T:$T,"="&amp;$T1305)),""))))&amp;"",IF(Q1305="","",""))&amp;""</f>
        <v/>
      </c>
      <c r="AZ1305" t="str" cm="1">
        <f t="array" ref="AZ1305">IFERROR(IF(R1305&lt;&gt;"",R1305,IF(OR($S1305="",$T1305=""),"",IF($T1305&lt;&gt;"",_xlfn._xlws.FILTER(R:R,($BU:$BU=$BU1305)*($I:$I=$I1305)*($T:$T=$T1305)*($S:$S=_xlfn.MINIFS($S:$S,$T:$T,"="&amp;$T1305)),""))))&amp;"",IF(R1305="","",""))&amp;""</f>
        <v/>
      </c>
      <c r="BA1305" s="6">
        <f t="shared" si="1891"/>
        <v>112</v>
      </c>
      <c r="BB1305">
        <f t="shared" ref="BB1305:BD1305" si="1921">BB1304</f>
        <v>18987</v>
      </c>
      <c r="BC1305" t="str">
        <f t="shared" si="1921"/>
        <v>Velodrome</v>
      </c>
      <c r="BD1305" t="str">
        <f t="shared" si="1921"/>
        <v>Outlaws</v>
      </c>
      <c r="BE1305" t="s">
        <v>241</v>
      </c>
      <c r="BF1305" t="s">
        <v>756</v>
      </c>
      <c r="BI1305" cm="1">
        <f t="array" ref="BI1305">IFERROR(_xlfn._xlws.FILTER(shifts!A:A,(shifts!B:B=events!AD1305)*(shifts!AG:AG&gt;=events!BK1305)*(shifts!AH:AH&lt;=events!BL1305)),BI1304)</f>
        <v>47</v>
      </c>
      <c r="BJ1305" s="15">
        <f t="shared" si="1893"/>
        <v>17</v>
      </c>
      <c r="BK1305">
        <f t="shared" si="1894"/>
        <v>882</v>
      </c>
      <c r="BL1305">
        <f t="shared" si="1895"/>
        <v>865</v>
      </c>
      <c r="BM1305" s="15">
        <f>SUMIFS(BJ$2:BJ1305,K$2:K1305,"=Intermission")+SUMIFS(BJ$2:BJ1305,K$2:K1305,"=Timeout")</f>
        <v>67</v>
      </c>
      <c r="BN1305">
        <f t="shared" si="1896"/>
        <v>1147</v>
      </c>
      <c r="BO1305" s="19">
        <f t="shared" si="1897"/>
        <v>1345</v>
      </c>
      <c r="BP1305">
        <f t="shared" si="1898"/>
        <v>1340</v>
      </c>
      <c r="BQ1305" s="17">
        <f t="shared" si="1899"/>
        <v>1362</v>
      </c>
      <c r="BR1305" t="str">
        <f t="shared" si="1900"/>
        <v>event_team_player_1</v>
      </c>
      <c r="BS1305">
        <f>COUNTIFS(S$3:S1305,"="&amp;S1305,AI$3:AI1305,"="&amp;AI1305)</f>
        <v>1</v>
      </c>
      <c r="BT1305" t="str">
        <f>IFERROR(VLOOKUP(BB1305&amp;BU1305&amp;X1305,game_rosters!U:W,3,FALSE),"")</f>
        <v>P100201</v>
      </c>
      <c r="BU1305" t="str">
        <f t="shared" si="1901"/>
        <v>Velodrome</v>
      </c>
    </row>
    <row r="1306" spans="1:73" x14ac:dyDescent="0.2">
      <c r="A1306">
        <f t="shared" si="1876"/>
        <v>1</v>
      </c>
      <c r="I1306" s="44">
        <v>42</v>
      </c>
      <c r="K1306" t="s">
        <v>5</v>
      </c>
      <c r="L1306" t="s">
        <v>236</v>
      </c>
      <c r="S1306">
        <v>694</v>
      </c>
      <c r="T1306" t="s">
        <v>756</v>
      </c>
      <c r="W1306" t="s">
        <v>735</v>
      </c>
      <c r="X1306">
        <v>42</v>
      </c>
      <c r="Z1306">
        <v>1</v>
      </c>
      <c r="AA1306">
        <f t="shared" si="1833"/>
        <v>1694</v>
      </c>
      <c r="AB1306" t="str">
        <f t="shared" si="1834"/>
        <v/>
      </c>
      <c r="AC1306">
        <f t="shared" si="1872"/>
        <v>1694</v>
      </c>
      <c r="AD1306" s="6">
        <v>2</v>
      </c>
      <c r="AE1306" t="s">
        <v>745</v>
      </c>
      <c r="AF1306" t="s">
        <v>740</v>
      </c>
      <c r="AG1306" t="s">
        <v>756</v>
      </c>
      <c r="AH1306" t="s">
        <v>756</v>
      </c>
      <c r="AI1306" t="str">
        <f t="shared" si="1877"/>
        <v>e</v>
      </c>
      <c r="AJ1306" t="str">
        <f t="shared" si="1878"/>
        <v/>
      </c>
      <c r="AK1306" t="str">
        <f t="shared" si="1879"/>
        <v/>
      </c>
      <c r="AL1306" t="str">
        <f t="shared" si="1880"/>
        <v/>
      </c>
      <c r="AM1306" t="str">
        <f t="shared" si="1881"/>
        <v/>
      </c>
      <c r="AN1306" t="str">
        <f t="shared" si="1882"/>
        <v>Home</v>
      </c>
      <c r="AO1306" t="str">
        <f t="shared" si="1883"/>
        <v>h</v>
      </c>
      <c r="AP1306" t="str">
        <f t="shared" si="1884"/>
        <v/>
      </c>
      <c r="AQ1306" t="str">
        <f t="shared" si="1885"/>
        <v/>
      </c>
      <c r="AR1306" t="str">
        <f t="shared" si="1886"/>
        <v>Home</v>
      </c>
      <c r="AS1306" t="str">
        <f t="shared" si="1887"/>
        <v>h</v>
      </c>
      <c r="AT1306" t="str">
        <f t="shared" si="1888"/>
        <v>Offensive</v>
      </c>
      <c r="AU1306" t="str">
        <f t="shared" si="1889"/>
        <v/>
      </c>
      <c r="AV1306" t="str">
        <f t="shared" si="1890"/>
        <v/>
      </c>
      <c r="AW1306" t="str" cm="1">
        <f t="array" ref="AW1306">IFERROR(IF(O1306&lt;&gt;"",O1306,IF(OR($S1306="",$T1306=""),"",IF(O1306&lt;&gt;"",O1306,IF($T1306&lt;&gt;"",_xlfn._xlws.FILTER(O:O,($BU:$BU=$BU1306)*($I:$I=$I1306)*($T:$T=$T1306)*($S:$S=_xlfn.MINIFS($S:$S,$T:$T,"="&amp;$T1306)),"")))))&amp;"",IF(O1306="","",""))&amp;""</f>
        <v/>
      </c>
      <c r="AX1306" t="str" cm="1">
        <f t="array" ref="AX1306">IFERROR(IF(P1306&lt;&gt;"",P1306,IF(OR($S1306="",$T1306=""),"",IF($T1306&lt;&gt;"",_xlfn._xlws.FILTER(P:P,($BU:$BU=$BU1306)*($I:$I=$I1306)*($T:$T=$T1306)*($S:$S=_xlfn.MINIFS($S:$S,$T:$T,"="&amp;$T1306)),""))))&amp;"",IF(P1306="","",""))&amp;""</f>
        <v/>
      </c>
      <c r="AY1306" t="str" cm="1">
        <f t="array" ref="AY1306">IFERROR(IF(Q1306&lt;&gt;"",Q1306,IF(OR($S1306="",$T1306=""),"",IF($T1306&lt;&gt;"",_xlfn._xlws.FILTER(Q:Q,($BU:$BU=$BU1306)*($I:$I=$I1306)*($T:$T=$T1306)*($S:$S=_xlfn.MINIFS($S:$S,$T:$T,"="&amp;$T1306)),""))))&amp;"",IF(Q1306="","",""))&amp;""</f>
        <v/>
      </c>
      <c r="AZ1306" t="str" cm="1">
        <f t="array" ref="AZ1306">IFERROR(IF(R1306&lt;&gt;"",R1306,IF(OR($S1306="",$T1306=""),"",IF($T1306&lt;&gt;"",_xlfn._xlws.FILTER(R:R,($BU:$BU=$BU1306)*($I:$I=$I1306)*($T:$T=$T1306)*($S:$S=_xlfn.MINIFS($S:$S,$T:$T,"="&amp;$T1306)),""))))&amp;"",IF(R1306="","",""))&amp;""</f>
        <v/>
      </c>
      <c r="BA1306" s="6">
        <f t="shared" si="1891"/>
        <v>112</v>
      </c>
      <c r="BB1306">
        <f t="shared" ref="BB1306:BD1306" si="1922">BB1305</f>
        <v>18987</v>
      </c>
      <c r="BC1306" t="str">
        <f t="shared" si="1922"/>
        <v>Velodrome</v>
      </c>
      <c r="BD1306" t="str">
        <f t="shared" si="1922"/>
        <v>Outlaws</v>
      </c>
      <c r="BE1306" t="s">
        <v>5</v>
      </c>
      <c r="BF1306" t="s">
        <v>236</v>
      </c>
      <c r="BI1306" cm="1">
        <f t="array" ref="BI1306">IFERROR(_xlfn._xlws.FILTER(shifts!A:A,(shifts!B:B=events!AD1306)*(shifts!AG:AG&gt;=events!BK1306)*(shifts!AH:AH&lt;=events!BL1306)),BI1305)</f>
        <v>47</v>
      </c>
      <c r="BJ1306" s="15">
        <f t="shared" si="1893"/>
        <v>0</v>
      </c>
      <c r="BK1306">
        <f t="shared" si="1894"/>
        <v>865</v>
      </c>
      <c r="BL1306">
        <f t="shared" si="1895"/>
        <v>865</v>
      </c>
      <c r="BM1306" s="15">
        <f>SUMIFS(BJ$2:BJ1306,K$2:K1306,"=Intermission")+SUMIFS(BJ$2:BJ1306,K$2:K1306,"=Timeout")</f>
        <v>67</v>
      </c>
      <c r="BN1306">
        <f t="shared" si="1896"/>
        <v>1147</v>
      </c>
      <c r="BO1306" s="19">
        <f t="shared" si="1897"/>
        <v>1362</v>
      </c>
      <c r="BP1306">
        <f t="shared" si="1898"/>
        <v>1357</v>
      </c>
      <c r="BQ1306" s="17">
        <f t="shared" si="1899"/>
        <v>1362</v>
      </c>
      <c r="BR1306" t="str">
        <f t="shared" si="1900"/>
        <v>event_team_player_1</v>
      </c>
      <c r="BS1306">
        <f>COUNTIFS(S$3:S1306,"="&amp;S1306,AI$3:AI1306,"="&amp;AI1306)</f>
        <v>1</v>
      </c>
      <c r="BT1306" t="str">
        <f>IFERROR(VLOOKUP(BB1306&amp;BU1306&amp;X1306,game_rosters!U:W,3,FALSE),"")</f>
        <v>P100201</v>
      </c>
      <c r="BU1306" t="str">
        <f t="shared" si="1901"/>
        <v>Velodrome</v>
      </c>
    </row>
    <row r="1307" spans="1:73" x14ac:dyDescent="0.2">
      <c r="A1307" t="str">
        <f t="shared" si="1876"/>
        <v/>
      </c>
      <c r="I1307" s="44">
        <v>9</v>
      </c>
      <c r="S1307">
        <v>694</v>
      </c>
      <c r="T1307" t="s">
        <v>756</v>
      </c>
      <c r="X1307">
        <v>9</v>
      </c>
      <c r="Z1307">
        <v>1</v>
      </c>
      <c r="AA1307">
        <f t="shared" si="1833"/>
        <v>1694</v>
      </c>
      <c r="AB1307" t="str">
        <f t="shared" si="1834"/>
        <v/>
      </c>
      <c r="AC1307">
        <f t="shared" si="1872"/>
        <v>1694</v>
      </c>
      <c r="AD1307" s="6">
        <v>2</v>
      </c>
      <c r="AE1307" t="s">
        <v>745</v>
      </c>
      <c r="AF1307" t="s">
        <v>740</v>
      </c>
      <c r="AG1307" t="s">
        <v>756</v>
      </c>
      <c r="AH1307" t="s">
        <v>756</v>
      </c>
      <c r="AI1307" t="str">
        <f t="shared" si="1877"/>
        <v>e</v>
      </c>
      <c r="AJ1307" t="str">
        <f t="shared" si="1878"/>
        <v/>
      </c>
      <c r="AK1307" t="str">
        <f t="shared" si="1879"/>
        <v/>
      </c>
      <c r="AL1307" t="str">
        <f t="shared" si="1880"/>
        <v/>
      </c>
      <c r="AM1307" t="str">
        <f t="shared" si="1881"/>
        <v/>
      </c>
      <c r="AN1307" t="str">
        <f t="shared" si="1882"/>
        <v>Home</v>
      </c>
      <c r="AO1307" t="str">
        <f t="shared" si="1883"/>
        <v>h</v>
      </c>
      <c r="AP1307" t="str">
        <f t="shared" si="1884"/>
        <v/>
      </c>
      <c r="AQ1307" t="str">
        <f t="shared" si="1885"/>
        <v/>
      </c>
      <c r="AR1307" t="str">
        <f t="shared" si="1886"/>
        <v>Home</v>
      </c>
      <c r="AS1307" t="str">
        <f t="shared" si="1887"/>
        <v>h</v>
      </c>
      <c r="AT1307" t="str">
        <f t="shared" si="1888"/>
        <v>Offensive</v>
      </c>
      <c r="AU1307" t="str">
        <f t="shared" si="1889"/>
        <v/>
      </c>
      <c r="AV1307" t="str">
        <f t="shared" si="1890"/>
        <v/>
      </c>
      <c r="AW1307" t="str" cm="1">
        <f t="array" ref="AW1307">IFERROR(IF(O1307&lt;&gt;"",O1307,IF(OR($S1307="",$T1307=""),"",IF(O1307&lt;&gt;"",O1307,IF($T1307&lt;&gt;"",_xlfn._xlws.FILTER(O:O,($BU:$BU=$BU1307)*($I:$I=$I1307)*($T:$T=$T1307)*($S:$S=_xlfn.MINIFS($S:$S,$T:$T,"="&amp;$T1307)),"")))))&amp;"",IF(O1307="","",""))&amp;""</f>
        <v/>
      </c>
      <c r="AX1307" t="str" cm="1">
        <f t="array" ref="AX1307">IFERROR(IF(P1307&lt;&gt;"",P1307,IF(OR($S1307="",$T1307=""),"",IF($T1307&lt;&gt;"",_xlfn._xlws.FILTER(P:P,($BU:$BU=$BU1307)*($I:$I=$I1307)*($T:$T=$T1307)*($S:$S=_xlfn.MINIFS($S:$S,$T:$T,"="&amp;$T1307)),""))))&amp;"",IF(P1307="","",""))&amp;""</f>
        <v/>
      </c>
      <c r="AY1307" t="str" cm="1">
        <f t="array" ref="AY1307">IFERROR(IF(Q1307&lt;&gt;"",Q1307,IF(OR($S1307="",$T1307=""),"",IF($T1307&lt;&gt;"",_xlfn._xlws.FILTER(Q:Q,($BU:$BU=$BU1307)*($I:$I=$I1307)*($T:$T=$T1307)*($S:$S=_xlfn.MINIFS($S:$S,$T:$T,"="&amp;$T1307)),""))))&amp;"",IF(Q1307="","",""))&amp;""</f>
        <v/>
      </c>
      <c r="AZ1307" t="str" cm="1">
        <f t="array" ref="AZ1307">IFERROR(IF(R1307&lt;&gt;"",R1307,IF(OR($S1307="",$T1307=""),"",IF($T1307&lt;&gt;"",_xlfn._xlws.FILTER(R:R,($BU:$BU=$BU1307)*($I:$I=$I1307)*($T:$T=$T1307)*($S:$S=_xlfn.MINIFS($S:$S,$T:$T,"="&amp;$T1307)),""))))&amp;"",IF(R1307="","",""))&amp;""</f>
        <v/>
      </c>
      <c r="BA1307" s="6">
        <f t="shared" si="1891"/>
        <v>112</v>
      </c>
      <c r="BB1307">
        <f t="shared" ref="BB1307:BD1307" si="1923">BB1306</f>
        <v>18987</v>
      </c>
      <c r="BC1307" t="str">
        <f t="shared" si="1923"/>
        <v>Velodrome</v>
      </c>
      <c r="BD1307" t="str">
        <f t="shared" si="1923"/>
        <v>Outlaws</v>
      </c>
      <c r="BE1307" t="s">
        <v>5</v>
      </c>
      <c r="BF1307" t="s">
        <v>236</v>
      </c>
      <c r="BI1307" cm="1">
        <f t="array" ref="BI1307">IFERROR(_xlfn._xlws.FILTER(shifts!A:A,(shifts!B:B=events!AD1307)*(shifts!AG:AG&gt;=events!BK1307)*(shifts!AH:AH&lt;=events!BL1307)),BI1306)</f>
        <v>47</v>
      </c>
      <c r="BJ1307" s="15">
        <f t="shared" si="1893"/>
        <v>0</v>
      </c>
      <c r="BK1307">
        <f t="shared" si="1894"/>
        <v>865</v>
      </c>
      <c r="BL1307">
        <f t="shared" si="1895"/>
        <v>865</v>
      </c>
      <c r="BM1307" s="15">
        <f>SUMIFS(BJ$2:BJ1307,K$2:K1307,"=Intermission")+SUMIFS(BJ$2:BJ1307,K$2:K1307,"=Timeout")</f>
        <v>67</v>
      </c>
      <c r="BN1307">
        <f t="shared" si="1896"/>
        <v>1147</v>
      </c>
      <c r="BO1307" s="19">
        <f t="shared" si="1897"/>
        <v>1362</v>
      </c>
      <c r="BP1307">
        <f t="shared" si="1898"/>
        <v>1357</v>
      </c>
      <c r="BQ1307" s="17">
        <f t="shared" si="1899"/>
        <v>1362</v>
      </c>
      <c r="BR1307" t="str">
        <f t="shared" si="1900"/>
        <v>event_team_player_2</v>
      </c>
      <c r="BS1307">
        <f>COUNTIFS(S$3:S1307,"="&amp;S1307,AI$3:AI1307,"="&amp;AI1307)</f>
        <v>2</v>
      </c>
      <c r="BT1307" t="str">
        <f>IFERROR(VLOOKUP(BB1307&amp;BU1307&amp;X1307,game_rosters!U:W,3,FALSE),"")</f>
        <v>P100105</v>
      </c>
      <c r="BU1307" t="str">
        <f t="shared" si="1901"/>
        <v>Velodrome</v>
      </c>
    </row>
    <row r="1308" spans="1:73" x14ac:dyDescent="0.2">
      <c r="A1308" t="str">
        <f t="shared" si="1876"/>
        <v/>
      </c>
      <c r="I1308" s="44">
        <v>91</v>
      </c>
      <c r="S1308">
        <v>694</v>
      </c>
      <c r="T1308" t="s">
        <v>756</v>
      </c>
      <c r="X1308">
        <v>91</v>
      </c>
      <c r="AA1308">
        <f t="shared" si="1833"/>
        <v>1694</v>
      </c>
      <c r="AB1308" t="str">
        <f t="shared" si="1834"/>
        <v/>
      </c>
      <c r="AC1308">
        <f t="shared" si="1872"/>
        <v>1694</v>
      </c>
      <c r="AD1308" s="6">
        <v>2</v>
      </c>
      <c r="AE1308" t="s">
        <v>745</v>
      </c>
      <c r="AF1308" t="s">
        <v>740</v>
      </c>
      <c r="AG1308" t="s">
        <v>756</v>
      </c>
      <c r="AH1308" t="s">
        <v>756</v>
      </c>
      <c r="AI1308" t="str">
        <f t="shared" si="1877"/>
        <v>o</v>
      </c>
      <c r="AJ1308" t="str">
        <f t="shared" si="1878"/>
        <v/>
      </c>
      <c r="AK1308" t="str">
        <f t="shared" si="1879"/>
        <v/>
      </c>
      <c r="AL1308" t="str">
        <f t="shared" si="1880"/>
        <v/>
      </c>
      <c r="AM1308" t="str">
        <f t="shared" si="1881"/>
        <v/>
      </c>
      <c r="AN1308" t="str">
        <f t="shared" si="1882"/>
        <v>Home</v>
      </c>
      <c r="AO1308" t="str">
        <f t="shared" si="1883"/>
        <v>h</v>
      </c>
      <c r="AP1308" t="str">
        <f t="shared" si="1884"/>
        <v/>
      </c>
      <c r="AQ1308" t="str">
        <f t="shared" si="1885"/>
        <v/>
      </c>
      <c r="AR1308" t="str">
        <f t="shared" si="1886"/>
        <v>Home</v>
      </c>
      <c r="AS1308" t="str">
        <f t="shared" si="1887"/>
        <v>h</v>
      </c>
      <c r="AT1308" t="str">
        <f t="shared" si="1888"/>
        <v>Defensive</v>
      </c>
      <c r="AU1308" t="str">
        <f t="shared" si="1889"/>
        <v/>
      </c>
      <c r="AV1308" t="str">
        <f t="shared" si="1890"/>
        <v/>
      </c>
      <c r="AW1308" t="str" cm="1">
        <f t="array" ref="AW1308">IFERROR(IF(O1308&lt;&gt;"",O1308,IF(OR($S1308="",$T1308=""),"",IF(O1308&lt;&gt;"",O1308,IF($T1308&lt;&gt;"",_xlfn._xlws.FILTER(O:O,($BU:$BU=$BU1308)*($I:$I=$I1308)*($T:$T=$T1308)*($S:$S=_xlfn.MINIFS($S:$S,$T:$T,"="&amp;$T1308)),"")))))&amp;"",IF(O1308="","",""))&amp;""</f>
        <v/>
      </c>
      <c r="AX1308" t="str" cm="1">
        <f t="array" ref="AX1308">IFERROR(IF(P1308&lt;&gt;"",P1308,IF(OR($S1308="",$T1308=""),"",IF($T1308&lt;&gt;"",_xlfn._xlws.FILTER(P:P,($BU:$BU=$BU1308)*($I:$I=$I1308)*($T:$T=$T1308)*($S:$S=_xlfn.MINIFS($S:$S,$T:$T,"="&amp;$T1308)),""))))&amp;"",IF(P1308="","",""))&amp;""</f>
        <v/>
      </c>
      <c r="AY1308" t="str" cm="1">
        <f t="array" ref="AY1308">IFERROR(IF(Q1308&lt;&gt;"",Q1308,IF(OR($S1308="",$T1308=""),"",IF($T1308&lt;&gt;"",_xlfn._xlws.FILTER(Q:Q,($BU:$BU=$BU1308)*($I:$I=$I1308)*($T:$T=$T1308)*($S:$S=_xlfn.MINIFS($S:$S,$T:$T,"="&amp;$T1308)),""))))&amp;"",IF(Q1308="","",""))&amp;""</f>
        <v/>
      </c>
      <c r="AZ1308" t="str" cm="1">
        <f t="array" ref="AZ1308">IFERROR(IF(R1308&lt;&gt;"",R1308,IF(OR($S1308="",$T1308=""),"",IF($T1308&lt;&gt;"",_xlfn._xlws.FILTER(R:R,($BU:$BU=$BU1308)*($I:$I=$I1308)*($T:$T=$T1308)*($S:$S=_xlfn.MINIFS($S:$S,$T:$T,"="&amp;$T1308)),""))))&amp;"",IF(R1308="","",""))&amp;""</f>
        <v/>
      </c>
      <c r="BA1308" s="6">
        <f t="shared" si="1891"/>
        <v>112</v>
      </c>
      <c r="BB1308">
        <f t="shared" ref="BB1308:BD1308" si="1924">BB1307</f>
        <v>18987</v>
      </c>
      <c r="BC1308" t="str">
        <f t="shared" si="1924"/>
        <v>Velodrome</v>
      </c>
      <c r="BD1308" t="str">
        <f t="shared" si="1924"/>
        <v>Outlaws</v>
      </c>
      <c r="BE1308" t="s">
        <v>5</v>
      </c>
      <c r="BF1308" t="s">
        <v>236</v>
      </c>
      <c r="BI1308" cm="1">
        <f t="array" ref="BI1308">IFERROR(_xlfn._xlws.FILTER(shifts!A:A,(shifts!B:B=events!AD1308)*(shifts!AG:AG&gt;=events!BK1308)*(shifts!AH:AH&lt;=events!BL1308)),BI1307)</f>
        <v>47</v>
      </c>
      <c r="BJ1308" s="15">
        <f t="shared" si="1893"/>
        <v>0</v>
      </c>
      <c r="BK1308">
        <f t="shared" si="1894"/>
        <v>865</v>
      </c>
      <c r="BL1308">
        <f t="shared" si="1895"/>
        <v>865</v>
      </c>
      <c r="BM1308" s="15">
        <f>SUMIFS(BJ$2:BJ1308,K$2:K1308,"=Intermission")+SUMIFS(BJ$2:BJ1308,K$2:K1308,"=Timeout")</f>
        <v>67</v>
      </c>
      <c r="BN1308">
        <f t="shared" si="1896"/>
        <v>1147</v>
      </c>
      <c r="BO1308" s="19">
        <f t="shared" si="1897"/>
        <v>1362</v>
      </c>
      <c r="BP1308">
        <f t="shared" si="1898"/>
        <v>1357</v>
      </c>
      <c r="BQ1308" s="17">
        <f t="shared" si="1899"/>
        <v>1362</v>
      </c>
      <c r="BR1308" t="str">
        <f t="shared" si="1900"/>
        <v>opp_team_player_1</v>
      </c>
      <c r="BS1308">
        <f>COUNTIFS(S$3:S1308,"="&amp;S1308,AI$3:AI1308,"="&amp;AI1308)</f>
        <v>1</v>
      </c>
      <c r="BT1308" t="str">
        <f>IFERROR(VLOOKUP(BB1308&amp;BU1308&amp;X1308,game_rosters!U:W,3,FALSE),"")</f>
        <v>P100232</v>
      </c>
      <c r="BU1308" t="str">
        <f t="shared" si="1901"/>
        <v>Outlaws</v>
      </c>
    </row>
    <row r="1309" spans="1:73" x14ac:dyDescent="0.2">
      <c r="A1309">
        <f t="shared" si="1876"/>
        <v>1</v>
      </c>
      <c r="I1309" s="44">
        <v>9</v>
      </c>
      <c r="K1309" t="s">
        <v>13</v>
      </c>
      <c r="S1309">
        <v>695</v>
      </c>
      <c r="T1309" t="s">
        <v>756</v>
      </c>
      <c r="W1309" t="s">
        <v>735</v>
      </c>
      <c r="X1309">
        <v>9</v>
      </c>
      <c r="Z1309">
        <v>1</v>
      </c>
      <c r="AA1309">
        <f t="shared" ref="AA1309:AA1372" si="1925">S1309+1000</f>
        <v>1695</v>
      </c>
      <c r="AB1309" t="str">
        <f t="shared" ref="AB1309:AB1372" si="1926">IF(T1309&lt;&gt;"",9000+T1309,"")</f>
        <v/>
      </c>
      <c r="AC1309">
        <f t="shared" si="1872"/>
        <v>1695</v>
      </c>
      <c r="AD1309" s="6">
        <v>2</v>
      </c>
      <c r="AE1309" t="s">
        <v>745</v>
      </c>
      <c r="AF1309" t="s">
        <v>908</v>
      </c>
      <c r="AG1309" t="s">
        <v>745</v>
      </c>
      <c r="AH1309" t="s">
        <v>743</v>
      </c>
      <c r="AI1309" t="str">
        <f t="shared" si="1877"/>
        <v>e</v>
      </c>
      <c r="AJ1309" t="str">
        <f t="shared" si="1878"/>
        <v/>
      </c>
      <c r="AK1309" t="str">
        <f t="shared" si="1879"/>
        <v/>
      </c>
      <c r="AL1309" t="str">
        <f t="shared" si="1880"/>
        <v/>
      </c>
      <c r="AM1309" t="str">
        <f t="shared" si="1881"/>
        <v/>
      </c>
      <c r="AN1309" t="str">
        <f t="shared" si="1882"/>
        <v>Home</v>
      </c>
      <c r="AO1309" t="str">
        <f t="shared" si="1883"/>
        <v>h</v>
      </c>
      <c r="AP1309" t="str">
        <f t="shared" si="1884"/>
        <v/>
      </c>
      <c r="AQ1309" t="str">
        <f t="shared" si="1885"/>
        <v/>
      </c>
      <c r="AR1309" t="str">
        <f t="shared" si="1886"/>
        <v>Home</v>
      </c>
      <c r="AS1309" t="str">
        <f t="shared" si="1887"/>
        <v>h</v>
      </c>
      <c r="AT1309" t="str">
        <f t="shared" si="1888"/>
        <v>Offensive</v>
      </c>
      <c r="AU1309" t="str">
        <f t="shared" si="1889"/>
        <v/>
      </c>
      <c r="AV1309" t="str">
        <f t="shared" si="1890"/>
        <v/>
      </c>
      <c r="AW1309" t="str" cm="1">
        <f t="array" ref="AW1309">IFERROR(IF(O1309&lt;&gt;"",O1309,IF(OR($S1309="",$T1309=""),"",IF(O1309&lt;&gt;"",O1309,IF($T1309&lt;&gt;"",_xlfn._xlws.FILTER(O:O,($BU:$BU=$BU1309)*($I:$I=$I1309)*($T:$T=$T1309)*($S:$S=_xlfn.MINIFS($S:$S,$T:$T,"="&amp;$T1309)),"")))))&amp;"",IF(O1309="","",""))&amp;""</f>
        <v/>
      </c>
      <c r="AX1309" t="str" cm="1">
        <f t="array" ref="AX1309">IFERROR(IF(P1309&lt;&gt;"",P1309,IF(OR($S1309="",$T1309=""),"",IF($T1309&lt;&gt;"",_xlfn._xlws.FILTER(P:P,($BU:$BU=$BU1309)*($I:$I=$I1309)*($T:$T=$T1309)*($S:$S=_xlfn.MINIFS($S:$S,$T:$T,"="&amp;$T1309)),""))))&amp;"",IF(P1309="","",""))&amp;""</f>
        <v/>
      </c>
      <c r="AY1309" t="str" cm="1">
        <f t="array" ref="AY1309">IFERROR(IF(Q1309&lt;&gt;"",Q1309,IF(OR($S1309="",$T1309=""),"",IF($T1309&lt;&gt;"",_xlfn._xlws.FILTER(Q:Q,($BU:$BU=$BU1309)*($I:$I=$I1309)*($T:$T=$T1309)*($S:$S=_xlfn.MINIFS($S:$S,$T:$T,"="&amp;$T1309)),""))))&amp;"",IF(Q1309="","",""))&amp;""</f>
        <v/>
      </c>
      <c r="AZ1309" t="str" cm="1">
        <f t="array" ref="AZ1309">IFERROR(IF(R1309&lt;&gt;"",R1309,IF(OR($S1309="",$T1309=""),"",IF($T1309&lt;&gt;"",_xlfn._xlws.FILTER(R:R,($BU:$BU=$BU1309)*($I:$I=$I1309)*($T:$T=$T1309)*($S:$S=_xlfn.MINIFS($S:$S,$T:$T,"="&amp;$T1309)),""))))&amp;"",IF(R1309="","",""))&amp;""</f>
        <v/>
      </c>
      <c r="BA1309" s="6">
        <f t="shared" si="1891"/>
        <v>112</v>
      </c>
      <c r="BB1309">
        <f t="shared" ref="BB1309:BD1309" si="1927">BB1308</f>
        <v>18987</v>
      </c>
      <c r="BC1309" t="str">
        <f t="shared" si="1927"/>
        <v>Velodrome</v>
      </c>
      <c r="BD1309" t="str">
        <f t="shared" si="1927"/>
        <v>Outlaws</v>
      </c>
      <c r="BE1309" t="s">
        <v>13</v>
      </c>
      <c r="BF1309" t="s">
        <v>756</v>
      </c>
      <c r="BI1309" cm="1">
        <f t="array" ref="BI1309">IFERROR(_xlfn._xlws.FILTER(shifts!A:A,(shifts!B:B=events!AD1309)*(shifts!AG:AG&gt;=events!BK1309)*(shifts!AH:AH&lt;=events!BL1309)),BI1308)</f>
        <v>47</v>
      </c>
      <c r="BJ1309" s="15">
        <f t="shared" si="1893"/>
        <v>6</v>
      </c>
      <c r="BK1309">
        <f t="shared" si="1894"/>
        <v>864</v>
      </c>
      <c r="BL1309">
        <f t="shared" si="1895"/>
        <v>858</v>
      </c>
      <c r="BM1309" s="15">
        <f>SUMIFS(BJ$2:BJ1309,K$2:K1309,"=Intermission")+SUMIFS(BJ$2:BJ1309,K$2:K1309,"=Timeout")</f>
        <v>67</v>
      </c>
      <c r="BN1309">
        <f t="shared" si="1896"/>
        <v>1147</v>
      </c>
      <c r="BO1309" s="19">
        <f t="shared" si="1897"/>
        <v>1363</v>
      </c>
      <c r="BP1309">
        <f t="shared" si="1898"/>
        <v>1358</v>
      </c>
      <c r="BQ1309" s="17">
        <f t="shared" si="1899"/>
        <v>1369</v>
      </c>
      <c r="BR1309" t="str">
        <f t="shared" si="1900"/>
        <v>event_team_player_1</v>
      </c>
      <c r="BS1309">
        <f>COUNTIFS(S$3:S1309,"="&amp;S1309,AI$3:AI1309,"="&amp;AI1309)</f>
        <v>1</v>
      </c>
      <c r="BT1309" t="str">
        <f>IFERROR(VLOOKUP(BB1309&amp;BU1309&amp;X1309,game_rosters!U:W,3,FALSE),"")</f>
        <v>P100105</v>
      </c>
      <c r="BU1309" t="str">
        <f t="shared" si="1901"/>
        <v>Velodrome</v>
      </c>
    </row>
    <row r="1310" spans="1:73" x14ac:dyDescent="0.2">
      <c r="A1310">
        <f t="shared" si="1876"/>
        <v>1</v>
      </c>
      <c r="I1310" s="44">
        <v>9</v>
      </c>
      <c r="K1310" t="s">
        <v>7</v>
      </c>
      <c r="L1310" t="s">
        <v>182</v>
      </c>
      <c r="M1310" t="s">
        <v>69</v>
      </c>
      <c r="N1310" t="s">
        <v>594</v>
      </c>
      <c r="O1310" t="s">
        <v>612</v>
      </c>
      <c r="R1310" s="51">
        <v>1</v>
      </c>
      <c r="S1310">
        <v>696</v>
      </c>
      <c r="T1310">
        <v>118</v>
      </c>
      <c r="W1310" t="s">
        <v>735</v>
      </c>
      <c r="X1310">
        <v>9</v>
      </c>
      <c r="Z1310">
        <v>1</v>
      </c>
      <c r="AA1310">
        <f t="shared" si="1925"/>
        <v>1696</v>
      </c>
      <c r="AB1310">
        <f t="shared" si="1926"/>
        <v>9118</v>
      </c>
      <c r="AC1310">
        <f t="shared" si="1872"/>
        <v>9118</v>
      </c>
      <c r="AD1310" s="6">
        <v>2</v>
      </c>
      <c r="AE1310" t="s">
        <v>745</v>
      </c>
      <c r="AF1310" t="s">
        <v>743</v>
      </c>
      <c r="AG1310" t="s">
        <v>756</v>
      </c>
      <c r="AH1310" t="s">
        <v>756</v>
      </c>
      <c r="AI1310" t="str">
        <f t="shared" si="1877"/>
        <v>e</v>
      </c>
      <c r="AJ1310" t="str">
        <f t="shared" si="1878"/>
        <v/>
      </c>
      <c r="AK1310" t="str">
        <f t="shared" si="1879"/>
        <v/>
      </c>
      <c r="AL1310" t="str">
        <f t="shared" si="1880"/>
        <v/>
      </c>
      <c r="AM1310" t="str">
        <f t="shared" si="1881"/>
        <v/>
      </c>
      <c r="AN1310" t="str">
        <f t="shared" si="1882"/>
        <v>Home</v>
      </c>
      <c r="AO1310" t="str">
        <f t="shared" si="1883"/>
        <v>h</v>
      </c>
      <c r="AP1310" t="str">
        <f t="shared" si="1884"/>
        <v/>
      </c>
      <c r="AQ1310" t="str">
        <f t="shared" si="1885"/>
        <v/>
      </c>
      <c r="AR1310" t="str">
        <f t="shared" si="1886"/>
        <v>Home</v>
      </c>
      <c r="AS1310" t="str">
        <f t="shared" si="1887"/>
        <v>h</v>
      </c>
      <c r="AT1310" t="str">
        <f t="shared" si="1888"/>
        <v>Offensive</v>
      </c>
      <c r="AU1310" t="str">
        <f t="shared" si="1889"/>
        <v/>
      </c>
      <c r="AV1310" t="str">
        <f t="shared" si="1890"/>
        <v/>
      </c>
      <c r="AW1310" t="str" cm="1">
        <f t="array" ref="AW1310">IFERROR(IF(O1310&lt;&gt;"",O1310,IF(OR($S1310="",$T1310=""),"",IF(O1310&lt;&gt;"",O1310,IF($T1310&lt;&gt;"",_xlfn._xlws.FILTER(O:O,($BU:$BU=$BU1310)*($I:$I=$I1310)*($T:$T=$T1310)*($S:$S=_xlfn.MINIFS($S:$S,$T:$T,"="&amp;$T1310)),"")))))&amp;"",IF(O1310="","",""))&amp;""</f>
        <v>Defensive_Zone-AttemptedBreakOutPass</v>
      </c>
      <c r="AX1310" t="str" cm="1">
        <f t="array" ref="AX1310">IFERROR(IF(P1310&lt;&gt;"",P1310,IF(OR($S1310="",$T1310=""),"",IF($T1310&lt;&gt;"",_xlfn._xlws.FILTER(P:P,($BU:$BU=$BU1310)*($I:$I=$I1310)*($T:$T=$T1310)*($S:$S=_xlfn.MINIFS($S:$S,$T:$T,"="&amp;$T1310)),""))))&amp;"",IF(P1310="","",""))&amp;""</f>
        <v/>
      </c>
      <c r="AY1310" t="str" cm="1">
        <f t="array" ref="AY1310">IFERROR(IF(Q1310&lt;&gt;"",Q1310,IF(OR($S1310="",$T1310=""),"",IF($T1310&lt;&gt;"",_xlfn._xlws.FILTER(Q:Q,($BU:$BU=$BU1310)*($I:$I=$I1310)*($T:$T=$T1310)*($S:$S=_xlfn.MINIFS($S:$S,$T:$T,"="&amp;$T1310)),""))))&amp;"",IF(Q1310="","",""))&amp;""</f>
        <v/>
      </c>
      <c r="AZ1310" t="str" cm="1">
        <f t="array" ref="AZ1310">IFERROR(IF(R1310&lt;&gt;"",R1310,IF(OR($S1310="",$T1310=""),"",IF($T1310&lt;&gt;"",_xlfn._xlws.FILTER(R:R,($BU:$BU=$BU1310)*($I:$I=$I1310)*($T:$T=$T1310)*($S:$S=_xlfn.MINIFS($S:$S,$T:$T,"="&amp;$T1310)),""))))&amp;"",IF(R1310="","",""))&amp;""</f>
        <v>1</v>
      </c>
      <c r="BA1310" s="6">
        <f t="shared" si="1891"/>
        <v>112</v>
      </c>
      <c r="BB1310">
        <f t="shared" ref="BB1310:BD1310" si="1928">BB1309</f>
        <v>18987</v>
      </c>
      <c r="BC1310" t="str">
        <f t="shared" si="1928"/>
        <v>Velodrome</v>
      </c>
      <c r="BD1310" t="str">
        <f t="shared" si="1928"/>
        <v>Outlaws</v>
      </c>
      <c r="BE1310" t="s">
        <v>7</v>
      </c>
      <c r="BF1310" t="s">
        <v>182</v>
      </c>
      <c r="BI1310" cm="1">
        <f t="array" ref="BI1310">IFERROR(_xlfn._xlws.FILTER(shifts!A:A,(shifts!B:B=events!AD1310)*(shifts!AG:AG&gt;=events!BK1310)*(shifts!AH:AH&lt;=events!BL1310)),BI1309)</f>
        <v>47</v>
      </c>
      <c r="BJ1310" s="15">
        <f t="shared" si="1893"/>
        <v>0</v>
      </c>
      <c r="BK1310">
        <f t="shared" si="1894"/>
        <v>858</v>
      </c>
      <c r="BL1310">
        <f t="shared" si="1895"/>
        <v>858</v>
      </c>
      <c r="BM1310" s="15">
        <f>SUMIFS(BJ$2:BJ1310,K$2:K1310,"=Intermission")+SUMIFS(BJ$2:BJ1310,K$2:K1310,"=Timeout")</f>
        <v>67</v>
      </c>
      <c r="BN1310">
        <f t="shared" si="1896"/>
        <v>1147</v>
      </c>
      <c r="BO1310" s="19">
        <f t="shared" si="1897"/>
        <v>1369</v>
      </c>
      <c r="BP1310">
        <f t="shared" si="1898"/>
        <v>1364</v>
      </c>
      <c r="BQ1310" s="17">
        <f t="shared" si="1899"/>
        <v>1369</v>
      </c>
      <c r="BR1310" t="str">
        <f t="shared" si="1900"/>
        <v>event_team_player_1</v>
      </c>
      <c r="BS1310">
        <f>COUNTIFS(S$3:S1310,"="&amp;S1310,AI$3:AI1310,"="&amp;AI1310)</f>
        <v>1</v>
      </c>
      <c r="BT1310" t="str">
        <f>IFERROR(VLOOKUP(BB1310&amp;BU1310&amp;X1310,game_rosters!U:W,3,FALSE),"")</f>
        <v>P100105</v>
      </c>
      <c r="BU1310" t="str">
        <f t="shared" si="1901"/>
        <v>Velodrome</v>
      </c>
    </row>
    <row r="1311" spans="1:73" x14ac:dyDescent="0.2">
      <c r="A1311" t="str">
        <f t="shared" si="1876"/>
        <v/>
      </c>
      <c r="I1311" s="44">
        <v>61</v>
      </c>
      <c r="S1311">
        <v>696</v>
      </c>
      <c r="T1311">
        <v>118</v>
      </c>
      <c r="X1311">
        <v>61</v>
      </c>
      <c r="Z1311">
        <v>1</v>
      </c>
      <c r="AA1311">
        <f t="shared" si="1925"/>
        <v>1696</v>
      </c>
      <c r="AB1311">
        <f t="shared" si="1926"/>
        <v>9118</v>
      </c>
      <c r="AC1311">
        <f t="shared" si="1872"/>
        <v>9118</v>
      </c>
      <c r="AD1311" s="6">
        <v>2</v>
      </c>
      <c r="AE1311" t="s">
        <v>745</v>
      </c>
      <c r="AF1311" t="s">
        <v>743</v>
      </c>
      <c r="AG1311" t="s">
        <v>756</v>
      </c>
      <c r="AH1311" t="s">
        <v>756</v>
      </c>
      <c r="AI1311" t="str">
        <f t="shared" si="1877"/>
        <v>e</v>
      </c>
      <c r="AJ1311" t="str">
        <f t="shared" si="1878"/>
        <v/>
      </c>
      <c r="AK1311" t="str">
        <f t="shared" si="1879"/>
        <v/>
      </c>
      <c r="AL1311" t="str">
        <f t="shared" si="1880"/>
        <v/>
      </c>
      <c r="AM1311" t="str">
        <f t="shared" si="1881"/>
        <v/>
      </c>
      <c r="AN1311" t="str">
        <f t="shared" si="1882"/>
        <v>Home</v>
      </c>
      <c r="AO1311" t="str">
        <f t="shared" si="1883"/>
        <v>h</v>
      </c>
      <c r="AP1311" t="str">
        <f t="shared" si="1884"/>
        <v/>
      </c>
      <c r="AQ1311" t="str">
        <f t="shared" si="1885"/>
        <v/>
      </c>
      <c r="AR1311" t="str">
        <f t="shared" si="1886"/>
        <v>Home</v>
      </c>
      <c r="AS1311" t="str">
        <f t="shared" si="1887"/>
        <v>h</v>
      </c>
      <c r="AT1311" t="str">
        <f t="shared" si="1888"/>
        <v>Offensive</v>
      </c>
      <c r="AU1311" t="str">
        <f t="shared" si="1889"/>
        <v/>
      </c>
      <c r="AV1311" t="str">
        <f t="shared" si="1890"/>
        <v/>
      </c>
      <c r="AW1311" t="str" cm="1">
        <f t="array" ref="AW1311">IFERROR(IF(O1311&lt;&gt;"",O1311,IF(OR($S1311="",$T1311=""),"",IF(O1311&lt;&gt;"",O1311,IF($T1311&lt;&gt;"",_xlfn._xlws.FILTER(O:O,($BU:$BU=$BU1311)*($I:$I=$I1311)*($T:$T=$T1311)*($S:$S=_xlfn.MINIFS($S:$S,$T:$T,"="&amp;$T1311)),"")))))&amp;"",IF(O1311="","",""))&amp;""</f>
        <v/>
      </c>
      <c r="AX1311" t="str" cm="1">
        <f t="array" ref="AX1311">IFERROR(IF(P1311&lt;&gt;"",P1311,IF(OR($S1311="",$T1311=""),"",IF($T1311&lt;&gt;"",_xlfn._xlws.FILTER(P:P,($BU:$BU=$BU1311)*($I:$I=$I1311)*($T:$T=$T1311)*($S:$S=_xlfn.MINIFS($S:$S,$T:$T,"="&amp;$T1311)),""))))&amp;"",IF(P1311="","",""))&amp;""</f>
        <v/>
      </c>
      <c r="AY1311" t="str" cm="1">
        <f t="array" ref="AY1311">IFERROR(IF(Q1311&lt;&gt;"",Q1311,IF(OR($S1311="",$T1311=""),"",IF($T1311&lt;&gt;"",_xlfn._xlws.FILTER(Q:Q,($BU:$BU=$BU1311)*($I:$I=$I1311)*($T:$T=$T1311)*($S:$S=_xlfn.MINIFS($S:$S,$T:$T,"="&amp;$T1311)),""))))&amp;"",IF(Q1311="","",""))&amp;""</f>
        <v/>
      </c>
      <c r="AZ1311" t="str" cm="1">
        <f t="array" ref="AZ1311">IFERROR(IF(R1311&lt;&gt;"",R1311,IF(OR($S1311="",$T1311=""),"",IF($T1311&lt;&gt;"",_xlfn._xlws.FILTER(R:R,($BU:$BU=$BU1311)*($I:$I=$I1311)*($T:$T=$T1311)*($S:$S=_xlfn.MINIFS($S:$S,$T:$T,"="&amp;$T1311)),""))))&amp;"",IF(R1311="","",""))&amp;""</f>
        <v/>
      </c>
      <c r="BA1311" s="6">
        <f t="shared" si="1891"/>
        <v>112</v>
      </c>
      <c r="BB1311">
        <f t="shared" ref="BB1311:BD1311" si="1929">BB1310</f>
        <v>18987</v>
      </c>
      <c r="BC1311" t="str">
        <f t="shared" si="1929"/>
        <v>Velodrome</v>
      </c>
      <c r="BD1311" t="str">
        <f t="shared" si="1929"/>
        <v>Outlaws</v>
      </c>
      <c r="BE1311" t="s">
        <v>7</v>
      </c>
      <c r="BF1311" t="s">
        <v>182</v>
      </c>
      <c r="BI1311" cm="1">
        <f t="array" ref="BI1311">IFERROR(_xlfn._xlws.FILTER(shifts!A:A,(shifts!B:B=events!AD1311)*(shifts!AG:AG&gt;=events!BK1311)*(shifts!AH:AH&lt;=events!BL1311)),BI1310)</f>
        <v>47</v>
      </c>
      <c r="BJ1311" s="15">
        <f t="shared" si="1893"/>
        <v>0</v>
      </c>
      <c r="BK1311">
        <f t="shared" si="1894"/>
        <v>858</v>
      </c>
      <c r="BL1311">
        <f t="shared" si="1895"/>
        <v>858</v>
      </c>
      <c r="BM1311" s="15">
        <f>SUMIFS(BJ$2:BJ1311,K$2:K1311,"=Intermission")+SUMIFS(BJ$2:BJ1311,K$2:K1311,"=Timeout")</f>
        <v>67</v>
      </c>
      <c r="BN1311">
        <f t="shared" si="1896"/>
        <v>1147</v>
      </c>
      <c r="BO1311" s="19">
        <f t="shared" si="1897"/>
        <v>1369</v>
      </c>
      <c r="BP1311">
        <f t="shared" si="1898"/>
        <v>1364</v>
      </c>
      <c r="BQ1311" s="17">
        <f t="shared" si="1899"/>
        <v>1369</v>
      </c>
      <c r="BR1311" t="str">
        <f t="shared" si="1900"/>
        <v>event_team_player_2</v>
      </c>
      <c r="BS1311">
        <f>COUNTIFS(S$3:S1311,"="&amp;S1311,AI$3:AI1311,"="&amp;AI1311)</f>
        <v>2</v>
      </c>
      <c r="BT1311" t="str">
        <f>IFERROR(VLOOKUP(BB1311&amp;BU1311&amp;X1311,game_rosters!U:W,3,FALSE),"")</f>
        <v>P100224</v>
      </c>
      <c r="BU1311" t="str">
        <f t="shared" si="1901"/>
        <v>Velodrome</v>
      </c>
    </row>
    <row r="1312" spans="1:73" x14ac:dyDescent="0.2">
      <c r="A1312" t="str">
        <f t="shared" si="1876"/>
        <v/>
      </c>
      <c r="I1312" s="44">
        <v>91</v>
      </c>
      <c r="R1312" s="51">
        <v>1</v>
      </c>
      <c r="S1312">
        <v>696</v>
      </c>
      <c r="T1312">
        <v>118</v>
      </c>
      <c r="X1312">
        <v>91</v>
      </c>
      <c r="AA1312">
        <f t="shared" si="1925"/>
        <v>1696</v>
      </c>
      <c r="AB1312">
        <f t="shared" si="1926"/>
        <v>9118</v>
      </c>
      <c r="AC1312">
        <f t="shared" si="1872"/>
        <v>9118</v>
      </c>
      <c r="AD1312" s="6">
        <v>2</v>
      </c>
      <c r="AE1312" t="s">
        <v>745</v>
      </c>
      <c r="AF1312" t="s">
        <v>743</v>
      </c>
      <c r="AG1312" t="s">
        <v>756</v>
      </c>
      <c r="AH1312" t="s">
        <v>756</v>
      </c>
      <c r="AI1312" t="str">
        <f t="shared" si="1877"/>
        <v>o</v>
      </c>
      <c r="AJ1312" t="str">
        <f t="shared" si="1878"/>
        <v/>
      </c>
      <c r="AK1312" t="str">
        <f t="shared" si="1879"/>
        <v/>
      </c>
      <c r="AL1312" t="str">
        <f t="shared" si="1880"/>
        <v/>
      </c>
      <c r="AM1312" t="str">
        <f t="shared" si="1881"/>
        <v/>
      </c>
      <c r="AN1312" t="str">
        <f t="shared" si="1882"/>
        <v>Home</v>
      </c>
      <c r="AO1312" t="str">
        <f t="shared" si="1883"/>
        <v>h</v>
      </c>
      <c r="AP1312" t="str">
        <f t="shared" si="1884"/>
        <v/>
      </c>
      <c r="AQ1312" t="str">
        <f t="shared" si="1885"/>
        <v/>
      </c>
      <c r="AR1312" t="str">
        <f t="shared" si="1886"/>
        <v>Home</v>
      </c>
      <c r="AS1312" t="str">
        <f t="shared" si="1887"/>
        <v>h</v>
      </c>
      <c r="AT1312" t="str">
        <f t="shared" si="1888"/>
        <v>Defensive</v>
      </c>
      <c r="AU1312" t="str">
        <f t="shared" si="1889"/>
        <v/>
      </c>
      <c r="AV1312" t="str">
        <f t="shared" si="1890"/>
        <v/>
      </c>
      <c r="AW1312" t="str" cm="1">
        <f t="array" ref="AW1312">IFERROR(IF(O1312&lt;&gt;"",O1312,IF(OR($S1312="",$T1312=""),"",IF(O1312&lt;&gt;"",O1312,IF($T1312&lt;&gt;"",_xlfn._xlws.FILTER(O:O,($BU:$BU=$BU1312)*($I:$I=$I1312)*($T:$T=$T1312)*($S:$S=_xlfn.MINIFS($S:$S,$T:$T,"="&amp;$T1312)),"")))))&amp;"",IF(O1312="","",""))&amp;""</f>
        <v/>
      </c>
      <c r="AX1312" t="str" cm="1">
        <f t="array" ref="AX1312">IFERROR(IF(P1312&lt;&gt;"",P1312,IF(OR($S1312="",$T1312=""),"",IF($T1312&lt;&gt;"",_xlfn._xlws.FILTER(P:P,($BU:$BU=$BU1312)*($I:$I=$I1312)*($T:$T=$T1312)*($S:$S=_xlfn.MINIFS($S:$S,$T:$T,"="&amp;$T1312)),""))))&amp;"",IF(P1312="","",""))&amp;""</f>
        <v/>
      </c>
      <c r="AY1312" t="str" cm="1">
        <f t="array" ref="AY1312">IFERROR(IF(Q1312&lt;&gt;"",Q1312,IF(OR($S1312="",$T1312=""),"",IF($T1312&lt;&gt;"",_xlfn._xlws.FILTER(Q:Q,($BU:$BU=$BU1312)*($I:$I=$I1312)*($T:$T=$T1312)*($S:$S=_xlfn.MINIFS($S:$S,$T:$T,"="&amp;$T1312)),""))))&amp;"",IF(Q1312="","",""))&amp;""</f>
        <v/>
      </c>
      <c r="AZ1312" t="str" cm="1">
        <f t="array" ref="AZ1312">IFERROR(IF(R1312&lt;&gt;"",R1312,IF(OR($S1312="",$T1312=""),"",IF($T1312&lt;&gt;"",_xlfn._xlws.FILTER(R:R,($BU:$BU=$BU1312)*($I:$I=$I1312)*($T:$T=$T1312)*($S:$S=_xlfn.MINIFS($S:$S,$T:$T,"="&amp;$T1312)),""))))&amp;"",IF(R1312="","",""))&amp;""</f>
        <v>1</v>
      </c>
      <c r="BA1312" s="6">
        <f t="shared" si="1891"/>
        <v>112</v>
      </c>
      <c r="BB1312">
        <f t="shared" ref="BB1312:BD1312" si="1930">BB1311</f>
        <v>18987</v>
      </c>
      <c r="BC1312" t="str">
        <f t="shared" si="1930"/>
        <v>Velodrome</v>
      </c>
      <c r="BD1312" t="str">
        <f t="shared" si="1930"/>
        <v>Outlaws</v>
      </c>
      <c r="BE1312" t="s">
        <v>7</v>
      </c>
      <c r="BF1312" t="s">
        <v>182</v>
      </c>
      <c r="BI1312" cm="1">
        <f t="array" ref="BI1312">IFERROR(_xlfn._xlws.FILTER(shifts!A:A,(shifts!B:B=events!AD1312)*(shifts!AG:AG&gt;=events!BK1312)*(shifts!AH:AH&lt;=events!BL1312)),BI1311)</f>
        <v>47</v>
      </c>
      <c r="BJ1312" s="15">
        <f t="shared" si="1893"/>
        <v>0</v>
      </c>
      <c r="BK1312">
        <f t="shared" si="1894"/>
        <v>858</v>
      </c>
      <c r="BL1312">
        <f t="shared" si="1895"/>
        <v>858</v>
      </c>
      <c r="BM1312" s="15">
        <f>SUMIFS(BJ$2:BJ1312,K$2:K1312,"=Intermission")+SUMIFS(BJ$2:BJ1312,K$2:K1312,"=Timeout")</f>
        <v>67</v>
      </c>
      <c r="BN1312">
        <f t="shared" si="1896"/>
        <v>1147</v>
      </c>
      <c r="BO1312" s="19">
        <f t="shared" si="1897"/>
        <v>1369</v>
      </c>
      <c r="BP1312">
        <f t="shared" si="1898"/>
        <v>1364</v>
      </c>
      <c r="BQ1312" s="17">
        <f t="shared" si="1899"/>
        <v>1369</v>
      </c>
      <c r="BR1312" t="str">
        <f t="shared" si="1900"/>
        <v>opp_team_player_1</v>
      </c>
      <c r="BS1312">
        <f>COUNTIFS(S$3:S1312,"="&amp;S1312,AI$3:AI1312,"="&amp;AI1312)</f>
        <v>1</v>
      </c>
      <c r="BT1312" t="str">
        <f>IFERROR(VLOOKUP(BB1312&amp;BU1312&amp;X1312,game_rosters!U:W,3,FALSE),"")</f>
        <v>P100232</v>
      </c>
      <c r="BU1312" t="str">
        <f t="shared" si="1901"/>
        <v>Outlaws</v>
      </c>
    </row>
    <row r="1313" spans="1:73" x14ac:dyDescent="0.2">
      <c r="A1313">
        <f t="shared" si="1876"/>
        <v>1</v>
      </c>
      <c r="I1313" s="44">
        <v>9</v>
      </c>
      <c r="K1313" t="s">
        <v>238</v>
      </c>
      <c r="L1313" t="s">
        <v>184</v>
      </c>
      <c r="M1313" t="s">
        <v>376</v>
      </c>
      <c r="N1313" t="s">
        <v>594</v>
      </c>
      <c r="R1313" s="51">
        <v>1</v>
      </c>
      <c r="S1313">
        <v>697</v>
      </c>
      <c r="T1313">
        <v>118</v>
      </c>
      <c r="W1313" t="s">
        <v>735</v>
      </c>
      <c r="X1313">
        <v>9</v>
      </c>
      <c r="Z1313">
        <v>1</v>
      </c>
      <c r="AA1313">
        <f t="shared" si="1925"/>
        <v>1697</v>
      </c>
      <c r="AB1313">
        <f t="shared" si="1926"/>
        <v>9118</v>
      </c>
      <c r="AC1313">
        <f t="shared" si="1872"/>
        <v>9118</v>
      </c>
      <c r="AD1313" s="6">
        <v>2</v>
      </c>
      <c r="AE1313" t="s">
        <v>745</v>
      </c>
      <c r="AF1313" t="s">
        <v>743</v>
      </c>
      <c r="AG1313" t="s">
        <v>756</v>
      </c>
      <c r="AH1313" t="s">
        <v>756</v>
      </c>
      <c r="AI1313" t="str">
        <f t="shared" si="1877"/>
        <v>e</v>
      </c>
      <c r="AJ1313" t="str">
        <f t="shared" si="1878"/>
        <v/>
      </c>
      <c r="AK1313" t="str">
        <f t="shared" si="1879"/>
        <v/>
      </c>
      <c r="AL1313" t="str">
        <f t="shared" si="1880"/>
        <v/>
      </c>
      <c r="AM1313" t="str">
        <f t="shared" si="1881"/>
        <v/>
      </c>
      <c r="AN1313" t="str">
        <f t="shared" si="1882"/>
        <v>Home</v>
      </c>
      <c r="AO1313" t="str">
        <f t="shared" si="1883"/>
        <v>h</v>
      </c>
      <c r="AP1313" t="str">
        <f t="shared" si="1884"/>
        <v/>
      </c>
      <c r="AQ1313" t="str">
        <f t="shared" si="1885"/>
        <v/>
      </c>
      <c r="AR1313" t="str">
        <f t="shared" si="1886"/>
        <v>Home</v>
      </c>
      <c r="AS1313" t="str">
        <f t="shared" si="1887"/>
        <v>h</v>
      </c>
      <c r="AT1313" t="str">
        <f t="shared" si="1888"/>
        <v>Offensive</v>
      </c>
      <c r="AU1313" t="str">
        <f t="shared" si="1889"/>
        <v/>
      </c>
      <c r="AV1313" t="str">
        <f t="shared" si="1890"/>
        <v/>
      </c>
      <c r="AW1313" t="str" cm="1">
        <f t="array" ref="AW1313">IFERROR(IF(O1313&lt;&gt;"",O1313,IF(OR($S1313="",$T1313=""),"",IF(O1313&lt;&gt;"",O1313,IF($T1313&lt;&gt;"",_xlfn._xlws.FILTER(O:O,($BU:$BU=$BU1313)*($I:$I=$I1313)*($T:$T=$T1313)*($S:$S=_xlfn.MINIFS($S:$S,$T:$T,"="&amp;$T1313)),"")))))&amp;"",IF(O1313="","",""))&amp;""</f>
        <v>Defensive_Zone-AttemptedBreakOutPass</v>
      </c>
      <c r="AX1313" t="str" cm="1">
        <f t="array" ref="AX1313">IFERROR(IF(P1313&lt;&gt;"",P1313,IF(OR($S1313="",$T1313=""),"",IF($T1313&lt;&gt;"",_xlfn._xlws.FILTER(P:P,($BU:$BU=$BU1313)*($I:$I=$I1313)*($T:$T=$T1313)*($S:$S=_xlfn.MINIFS($S:$S,$T:$T,"="&amp;$T1313)),""))))&amp;"",IF(P1313="","",""))&amp;""</f>
        <v/>
      </c>
      <c r="AY1313" t="str" cm="1">
        <f t="array" ref="AY1313">IFERROR(IF(Q1313&lt;&gt;"",Q1313,IF(OR($S1313="",$T1313=""),"",IF($T1313&lt;&gt;"",_xlfn._xlws.FILTER(Q:Q,($BU:$BU=$BU1313)*($I:$I=$I1313)*($T:$T=$T1313)*($S:$S=_xlfn.MINIFS($S:$S,$T:$T,"="&amp;$T1313)),""))))&amp;"",IF(Q1313="","",""))&amp;""</f>
        <v/>
      </c>
      <c r="AZ1313" t="str" cm="1">
        <f t="array" ref="AZ1313">IFERROR(IF(R1313&lt;&gt;"",R1313,IF(OR($S1313="",$T1313=""),"",IF($T1313&lt;&gt;"",_xlfn._xlws.FILTER(R:R,($BU:$BU=$BU1313)*($I:$I=$I1313)*($T:$T=$T1313)*($S:$S=_xlfn.MINIFS($S:$S,$T:$T,"="&amp;$T1313)),""))))&amp;"",IF(R1313="","",""))&amp;""</f>
        <v>1</v>
      </c>
      <c r="BA1313" s="6">
        <f t="shared" si="1891"/>
        <v>113</v>
      </c>
      <c r="BB1313">
        <f t="shared" ref="BB1313:BD1313" si="1931">BB1312</f>
        <v>18987</v>
      </c>
      <c r="BC1313" t="str">
        <f t="shared" si="1931"/>
        <v>Velodrome</v>
      </c>
      <c r="BD1313" t="str">
        <f t="shared" si="1931"/>
        <v>Outlaws</v>
      </c>
      <c r="BE1313" t="s">
        <v>238</v>
      </c>
      <c r="BF1313" t="s">
        <v>184</v>
      </c>
      <c r="BI1313" cm="1">
        <f t="array" ref="BI1313">IFERROR(_xlfn._xlws.FILTER(shifts!A:A,(shifts!B:B=events!AD1313)*(shifts!AG:AG&gt;=events!BK1313)*(shifts!AH:AH&lt;=events!BL1313)),BI1312)</f>
        <v>47</v>
      </c>
      <c r="BJ1313" s="15">
        <f t="shared" si="1893"/>
        <v>0</v>
      </c>
      <c r="BK1313">
        <f t="shared" si="1894"/>
        <v>858</v>
      </c>
      <c r="BL1313">
        <f t="shared" si="1895"/>
        <v>858</v>
      </c>
      <c r="BM1313" s="15">
        <f>SUMIFS(BJ$2:BJ1313,K$2:K1313,"=Intermission")+SUMIFS(BJ$2:BJ1313,K$2:K1313,"=Timeout")</f>
        <v>67</v>
      </c>
      <c r="BN1313">
        <f t="shared" si="1896"/>
        <v>1147</v>
      </c>
      <c r="BO1313" s="19">
        <f t="shared" si="1897"/>
        <v>1369</v>
      </c>
      <c r="BP1313">
        <f t="shared" si="1898"/>
        <v>1364</v>
      </c>
      <c r="BQ1313" s="17">
        <f t="shared" si="1899"/>
        <v>1369</v>
      </c>
      <c r="BR1313" t="str">
        <f t="shared" si="1900"/>
        <v>event_team_player_1</v>
      </c>
      <c r="BS1313">
        <f>COUNTIFS(S$3:S1313,"="&amp;S1313,AI$3:AI1313,"="&amp;AI1313)</f>
        <v>1</v>
      </c>
      <c r="BT1313" t="str">
        <f>IFERROR(VLOOKUP(BB1313&amp;BU1313&amp;X1313,game_rosters!U:W,3,FALSE),"")</f>
        <v>P100105</v>
      </c>
      <c r="BU1313" t="str">
        <f t="shared" si="1901"/>
        <v>Velodrome</v>
      </c>
    </row>
    <row r="1314" spans="1:73" x14ac:dyDescent="0.2">
      <c r="A1314" t="str">
        <f t="shared" si="1876"/>
        <v/>
      </c>
      <c r="I1314" s="44">
        <v>61</v>
      </c>
      <c r="S1314">
        <v>697</v>
      </c>
      <c r="T1314">
        <v>118</v>
      </c>
      <c r="X1314">
        <v>61</v>
      </c>
      <c r="Z1314">
        <v>1</v>
      </c>
      <c r="AA1314">
        <f t="shared" si="1925"/>
        <v>1697</v>
      </c>
      <c r="AB1314">
        <f t="shared" si="1926"/>
        <v>9118</v>
      </c>
      <c r="AC1314">
        <f t="shared" si="1872"/>
        <v>9118</v>
      </c>
      <c r="AD1314" s="6">
        <v>2</v>
      </c>
      <c r="AE1314" t="s">
        <v>745</v>
      </c>
      <c r="AF1314" t="s">
        <v>743</v>
      </c>
      <c r="AG1314" t="s">
        <v>756</v>
      </c>
      <c r="AH1314" t="s">
        <v>756</v>
      </c>
      <c r="AI1314" t="str">
        <f t="shared" si="1877"/>
        <v>e</v>
      </c>
      <c r="AJ1314" t="str">
        <f t="shared" si="1878"/>
        <v/>
      </c>
      <c r="AK1314" t="str">
        <f t="shared" si="1879"/>
        <v/>
      </c>
      <c r="AL1314" t="str">
        <f t="shared" si="1880"/>
        <v/>
      </c>
      <c r="AM1314" t="str">
        <f t="shared" si="1881"/>
        <v/>
      </c>
      <c r="AN1314" t="str">
        <f t="shared" si="1882"/>
        <v>Home</v>
      </c>
      <c r="AO1314" t="str">
        <f t="shared" si="1883"/>
        <v>h</v>
      </c>
      <c r="AP1314" t="str">
        <f t="shared" si="1884"/>
        <v/>
      </c>
      <c r="AQ1314" t="str">
        <f t="shared" si="1885"/>
        <v/>
      </c>
      <c r="AR1314" t="str">
        <f t="shared" si="1886"/>
        <v>Home</v>
      </c>
      <c r="AS1314" t="str">
        <f t="shared" si="1887"/>
        <v>h</v>
      </c>
      <c r="AT1314" t="str">
        <f t="shared" si="1888"/>
        <v>Offensive</v>
      </c>
      <c r="AU1314" t="str">
        <f t="shared" si="1889"/>
        <v/>
      </c>
      <c r="AV1314" t="str">
        <f t="shared" si="1890"/>
        <v/>
      </c>
      <c r="AW1314" t="str" cm="1">
        <f t="array" ref="AW1314">IFERROR(IF(O1314&lt;&gt;"",O1314,IF(OR($S1314="",$T1314=""),"",IF(O1314&lt;&gt;"",O1314,IF($T1314&lt;&gt;"",_xlfn._xlws.FILTER(O:O,($BU:$BU=$BU1314)*($I:$I=$I1314)*($T:$T=$T1314)*($S:$S=_xlfn.MINIFS($S:$S,$T:$T,"="&amp;$T1314)),"")))))&amp;"",IF(O1314="","",""))&amp;""</f>
        <v/>
      </c>
      <c r="AX1314" t="str" cm="1">
        <f t="array" ref="AX1314">IFERROR(IF(P1314&lt;&gt;"",P1314,IF(OR($S1314="",$T1314=""),"",IF($T1314&lt;&gt;"",_xlfn._xlws.FILTER(P:P,($BU:$BU=$BU1314)*($I:$I=$I1314)*($T:$T=$T1314)*($S:$S=_xlfn.MINIFS($S:$S,$T:$T,"="&amp;$T1314)),""))))&amp;"",IF(P1314="","",""))&amp;""</f>
        <v/>
      </c>
      <c r="AY1314" t="str" cm="1">
        <f t="array" ref="AY1314">IFERROR(IF(Q1314&lt;&gt;"",Q1314,IF(OR($S1314="",$T1314=""),"",IF($T1314&lt;&gt;"",_xlfn._xlws.FILTER(Q:Q,($BU:$BU=$BU1314)*($I:$I=$I1314)*($T:$T=$T1314)*($S:$S=_xlfn.MINIFS($S:$S,$T:$T,"="&amp;$T1314)),""))))&amp;"",IF(Q1314="","",""))&amp;""</f>
        <v/>
      </c>
      <c r="AZ1314" t="str" cm="1">
        <f t="array" ref="AZ1314">IFERROR(IF(R1314&lt;&gt;"",R1314,IF(OR($S1314="",$T1314=""),"",IF($T1314&lt;&gt;"",_xlfn._xlws.FILTER(R:R,($BU:$BU=$BU1314)*($I:$I=$I1314)*($T:$T=$T1314)*($S:$S=_xlfn.MINIFS($S:$S,$T:$T,"="&amp;$T1314)),""))))&amp;"",IF(R1314="","",""))&amp;""</f>
        <v/>
      </c>
      <c r="BA1314" s="6">
        <f t="shared" si="1891"/>
        <v>113</v>
      </c>
      <c r="BB1314">
        <f t="shared" ref="BB1314:BD1314" si="1932">BB1313</f>
        <v>18987</v>
      </c>
      <c r="BC1314" t="str">
        <f t="shared" si="1932"/>
        <v>Velodrome</v>
      </c>
      <c r="BD1314" t="str">
        <f t="shared" si="1932"/>
        <v>Outlaws</v>
      </c>
      <c r="BE1314" t="s">
        <v>238</v>
      </c>
      <c r="BF1314" t="s">
        <v>184</v>
      </c>
      <c r="BI1314" cm="1">
        <f t="array" ref="BI1314">IFERROR(_xlfn._xlws.FILTER(shifts!A:A,(shifts!B:B=events!AD1314)*(shifts!AG:AG&gt;=events!BK1314)*(shifts!AH:AH&lt;=events!BL1314)),BI1313)</f>
        <v>47</v>
      </c>
      <c r="BJ1314" s="15">
        <f t="shared" si="1893"/>
        <v>0</v>
      </c>
      <c r="BK1314">
        <f t="shared" si="1894"/>
        <v>858</v>
      </c>
      <c r="BL1314">
        <f t="shared" si="1895"/>
        <v>858</v>
      </c>
      <c r="BM1314" s="15">
        <f>SUMIFS(BJ$2:BJ1314,K$2:K1314,"=Intermission")+SUMIFS(BJ$2:BJ1314,K$2:K1314,"=Timeout")</f>
        <v>67</v>
      </c>
      <c r="BN1314">
        <f t="shared" si="1896"/>
        <v>1147</v>
      </c>
      <c r="BO1314" s="19">
        <f t="shared" si="1897"/>
        <v>1369</v>
      </c>
      <c r="BP1314">
        <f t="shared" si="1898"/>
        <v>1364</v>
      </c>
      <c r="BQ1314" s="17">
        <f t="shared" si="1899"/>
        <v>1369</v>
      </c>
      <c r="BR1314" t="str">
        <f t="shared" si="1900"/>
        <v>event_team_player_2</v>
      </c>
      <c r="BS1314">
        <f>COUNTIFS(S$3:S1314,"="&amp;S1314,AI$3:AI1314,"="&amp;AI1314)</f>
        <v>2</v>
      </c>
      <c r="BT1314" t="str">
        <f>IFERROR(VLOOKUP(BB1314&amp;BU1314&amp;X1314,game_rosters!U:W,3,FALSE),"")</f>
        <v>P100224</v>
      </c>
      <c r="BU1314" t="str">
        <f t="shared" si="1901"/>
        <v>Velodrome</v>
      </c>
    </row>
    <row r="1315" spans="1:73" x14ac:dyDescent="0.2">
      <c r="A1315" t="str">
        <f t="shared" si="1876"/>
        <v/>
      </c>
      <c r="I1315" s="44">
        <v>91</v>
      </c>
      <c r="R1315" s="51">
        <v>1</v>
      </c>
      <c r="S1315">
        <v>697</v>
      </c>
      <c r="T1315">
        <v>118</v>
      </c>
      <c r="X1315">
        <v>91</v>
      </c>
      <c r="AA1315">
        <f t="shared" si="1925"/>
        <v>1697</v>
      </c>
      <c r="AB1315">
        <f t="shared" si="1926"/>
        <v>9118</v>
      </c>
      <c r="AC1315">
        <f t="shared" si="1872"/>
        <v>9118</v>
      </c>
      <c r="AD1315" s="6">
        <v>2</v>
      </c>
      <c r="AE1315" t="s">
        <v>745</v>
      </c>
      <c r="AF1315" t="s">
        <v>743</v>
      </c>
      <c r="AG1315" t="s">
        <v>756</v>
      </c>
      <c r="AH1315" t="s">
        <v>756</v>
      </c>
      <c r="AI1315" t="str">
        <f t="shared" si="1877"/>
        <v>o</v>
      </c>
      <c r="AJ1315" t="str">
        <f t="shared" si="1878"/>
        <v/>
      </c>
      <c r="AK1315" t="str">
        <f t="shared" si="1879"/>
        <v/>
      </c>
      <c r="AL1315" t="str">
        <f t="shared" si="1880"/>
        <v/>
      </c>
      <c r="AM1315" t="str">
        <f t="shared" si="1881"/>
        <v/>
      </c>
      <c r="AN1315" t="str">
        <f t="shared" si="1882"/>
        <v>Home</v>
      </c>
      <c r="AO1315" t="str">
        <f t="shared" si="1883"/>
        <v>h</v>
      </c>
      <c r="AP1315" t="str">
        <f t="shared" si="1884"/>
        <v/>
      </c>
      <c r="AQ1315" t="str">
        <f t="shared" si="1885"/>
        <v/>
      </c>
      <c r="AR1315" t="str">
        <f t="shared" si="1886"/>
        <v>Home</v>
      </c>
      <c r="AS1315" t="str">
        <f t="shared" si="1887"/>
        <v>h</v>
      </c>
      <c r="AT1315" t="str">
        <f t="shared" si="1888"/>
        <v>Defensive</v>
      </c>
      <c r="AU1315" t="str">
        <f t="shared" si="1889"/>
        <v/>
      </c>
      <c r="AV1315" t="str">
        <f t="shared" si="1890"/>
        <v/>
      </c>
      <c r="AW1315" t="str" cm="1">
        <f t="array" ref="AW1315">IFERROR(IF(O1315&lt;&gt;"",O1315,IF(OR($S1315="",$T1315=""),"",IF(O1315&lt;&gt;"",O1315,IF($T1315&lt;&gt;"",_xlfn._xlws.FILTER(O:O,($BU:$BU=$BU1315)*($I:$I=$I1315)*($T:$T=$T1315)*($S:$S=_xlfn.MINIFS($S:$S,$T:$T,"="&amp;$T1315)),"")))))&amp;"",IF(O1315="","",""))&amp;""</f>
        <v/>
      </c>
      <c r="AX1315" t="str" cm="1">
        <f t="array" ref="AX1315">IFERROR(IF(P1315&lt;&gt;"",P1315,IF(OR($S1315="",$T1315=""),"",IF($T1315&lt;&gt;"",_xlfn._xlws.FILTER(P:P,($BU:$BU=$BU1315)*($I:$I=$I1315)*($T:$T=$T1315)*($S:$S=_xlfn.MINIFS($S:$S,$T:$T,"="&amp;$T1315)),""))))&amp;"",IF(P1315="","",""))&amp;""</f>
        <v/>
      </c>
      <c r="AY1315" t="str" cm="1">
        <f t="array" ref="AY1315">IFERROR(IF(Q1315&lt;&gt;"",Q1315,IF(OR($S1315="",$T1315=""),"",IF($T1315&lt;&gt;"",_xlfn._xlws.FILTER(Q:Q,($BU:$BU=$BU1315)*($I:$I=$I1315)*($T:$T=$T1315)*($S:$S=_xlfn.MINIFS($S:$S,$T:$T,"="&amp;$T1315)),""))))&amp;"",IF(Q1315="","",""))&amp;""</f>
        <v/>
      </c>
      <c r="AZ1315" t="str" cm="1">
        <f t="array" ref="AZ1315">IFERROR(IF(R1315&lt;&gt;"",R1315,IF(OR($S1315="",$T1315=""),"",IF($T1315&lt;&gt;"",_xlfn._xlws.FILTER(R:R,($BU:$BU=$BU1315)*($I:$I=$I1315)*($T:$T=$T1315)*($S:$S=_xlfn.MINIFS($S:$S,$T:$T,"="&amp;$T1315)),""))))&amp;"",IF(R1315="","",""))&amp;""</f>
        <v>1</v>
      </c>
      <c r="BA1315" s="6">
        <f t="shared" si="1891"/>
        <v>113</v>
      </c>
      <c r="BB1315">
        <f t="shared" ref="BB1315:BD1315" si="1933">BB1314</f>
        <v>18987</v>
      </c>
      <c r="BC1315" t="str">
        <f t="shared" si="1933"/>
        <v>Velodrome</v>
      </c>
      <c r="BD1315" t="str">
        <f t="shared" si="1933"/>
        <v>Outlaws</v>
      </c>
      <c r="BE1315" t="s">
        <v>238</v>
      </c>
      <c r="BF1315" t="s">
        <v>184</v>
      </c>
      <c r="BI1315" cm="1">
        <f t="array" ref="BI1315">IFERROR(_xlfn._xlws.FILTER(shifts!A:A,(shifts!B:B=events!AD1315)*(shifts!AG:AG&gt;=events!BK1315)*(shifts!AH:AH&lt;=events!BL1315)),BI1314)</f>
        <v>47</v>
      </c>
      <c r="BJ1315" s="15">
        <f t="shared" si="1893"/>
        <v>0</v>
      </c>
      <c r="BK1315">
        <f t="shared" si="1894"/>
        <v>858</v>
      </c>
      <c r="BL1315">
        <f t="shared" si="1895"/>
        <v>858</v>
      </c>
      <c r="BM1315" s="15">
        <f>SUMIFS(BJ$2:BJ1315,K$2:K1315,"=Intermission")+SUMIFS(BJ$2:BJ1315,K$2:K1315,"=Timeout")</f>
        <v>67</v>
      </c>
      <c r="BN1315">
        <f t="shared" si="1896"/>
        <v>1147</v>
      </c>
      <c r="BO1315" s="19">
        <f t="shared" si="1897"/>
        <v>1369</v>
      </c>
      <c r="BP1315">
        <f t="shared" si="1898"/>
        <v>1364</v>
      </c>
      <c r="BQ1315" s="17">
        <f t="shared" si="1899"/>
        <v>1369</v>
      </c>
      <c r="BR1315" t="str">
        <f t="shared" si="1900"/>
        <v>opp_team_player_1</v>
      </c>
      <c r="BS1315">
        <f>COUNTIFS(S$3:S1315,"="&amp;S1315,AI$3:AI1315,"="&amp;AI1315)</f>
        <v>1</v>
      </c>
      <c r="BT1315" t="str">
        <f>IFERROR(VLOOKUP(BB1315&amp;BU1315&amp;X1315,game_rosters!U:W,3,FALSE),"")</f>
        <v>P100232</v>
      </c>
      <c r="BU1315" t="str">
        <f t="shared" si="1901"/>
        <v>Outlaws</v>
      </c>
    </row>
    <row r="1316" spans="1:73" x14ac:dyDescent="0.2">
      <c r="A1316">
        <f t="shared" si="1876"/>
        <v>1</v>
      </c>
      <c r="I1316" s="44">
        <v>9</v>
      </c>
      <c r="K1316" t="s">
        <v>9</v>
      </c>
      <c r="L1316" t="s">
        <v>173</v>
      </c>
      <c r="M1316" t="s">
        <v>74</v>
      </c>
      <c r="R1316" s="51">
        <v>1</v>
      </c>
      <c r="S1316">
        <v>698</v>
      </c>
      <c r="T1316">
        <v>118</v>
      </c>
      <c r="W1316" t="s">
        <v>735</v>
      </c>
      <c r="X1316">
        <v>9</v>
      </c>
      <c r="Z1316">
        <v>1</v>
      </c>
      <c r="AA1316">
        <f t="shared" si="1925"/>
        <v>1698</v>
      </c>
      <c r="AB1316">
        <f t="shared" si="1926"/>
        <v>9118</v>
      </c>
      <c r="AC1316">
        <f t="shared" si="1872"/>
        <v>9118</v>
      </c>
      <c r="AD1316" s="6">
        <v>2</v>
      </c>
      <c r="AE1316" t="s">
        <v>745</v>
      </c>
      <c r="AF1316" t="s">
        <v>743</v>
      </c>
      <c r="AG1316" t="s">
        <v>756</v>
      </c>
      <c r="AH1316" t="s">
        <v>756</v>
      </c>
      <c r="AI1316" t="str">
        <f t="shared" si="1877"/>
        <v>e</v>
      </c>
      <c r="AJ1316" t="str">
        <f t="shared" si="1878"/>
        <v/>
      </c>
      <c r="AK1316" t="str">
        <f t="shared" si="1879"/>
        <v/>
      </c>
      <c r="AL1316" t="str">
        <f t="shared" si="1880"/>
        <v/>
      </c>
      <c r="AM1316" t="str">
        <f t="shared" si="1881"/>
        <v/>
      </c>
      <c r="AN1316" t="str">
        <f t="shared" si="1882"/>
        <v>Home</v>
      </c>
      <c r="AO1316" t="str">
        <f t="shared" si="1883"/>
        <v>h</v>
      </c>
      <c r="AP1316" t="str">
        <f t="shared" si="1884"/>
        <v/>
      </c>
      <c r="AQ1316" t="str">
        <f t="shared" si="1885"/>
        <v/>
      </c>
      <c r="AR1316" t="str">
        <f t="shared" si="1886"/>
        <v>Home</v>
      </c>
      <c r="AS1316" t="str">
        <f t="shared" si="1887"/>
        <v>h</v>
      </c>
      <c r="AT1316" t="str">
        <f t="shared" si="1888"/>
        <v>Offensive</v>
      </c>
      <c r="AU1316" t="str">
        <f t="shared" si="1889"/>
        <v/>
      </c>
      <c r="AV1316" t="str">
        <f t="shared" si="1890"/>
        <v/>
      </c>
      <c r="AW1316" t="str" cm="1">
        <f t="array" ref="AW1316">IFERROR(IF(O1316&lt;&gt;"",O1316,IF(OR($S1316="",$T1316=""),"",IF(O1316&lt;&gt;"",O1316,IF($T1316&lt;&gt;"",_xlfn._xlws.FILTER(O:O,($BU:$BU=$BU1316)*($I:$I=$I1316)*($T:$T=$T1316)*($S:$S=_xlfn.MINIFS($S:$S,$T:$T,"="&amp;$T1316)),"")))))&amp;"",IF(O1316="","",""))&amp;""</f>
        <v>Defensive_Zone-AttemptedBreakOutPass</v>
      </c>
      <c r="AX1316" t="str" cm="1">
        <f t="array" ref="AX1316">IFERROR(IF(P1316&lt;&gt;"",P1316,IF(OR($S1316="",$T1316=""),"",IF($T1316&lt;&gt;"",_xlfn._xlws.FILTER(P:P,($BU:$BU=$BU1316)*($I:$I=$I1316)*($T:$T=$T1316)*($S:$S=_xlfn.MINIFS($S:$S,$T:$T,"="&amp;$T1316)),""))))&amp;"",IF(P1316="","",""))&amp;""</f>
        <v/>
      </c>
      <c r="AY1316" t="str" cm="1">
        <f t="array" ref="AY1316">IFERROR(IF(Q1316&lt;&gt;"",Q1316,IF(OR($S1316="",$T1316=""),"",IF($T1316&lt;&gt;"",_xlfn._xlws.FILTER(Q:Q,($BU:$BU=$BU1316)*($I:$I=$I1316)*($T:$T=$T1316)*($S:$S=_xlfn.MINIFS($S:$S,$T:$T,"="&amp;$T1316)),""))))&amp;"",IF(Q1316="","",""))&amp;""</f>
        <v/>
      </c>
      <c r="AZ1316" t="str" cm="1">
        <f t="array" ref="AZ1316">IFERROR(IF(R1316&lt;&gt;"",R1316,IF(OR($S1316="",$T1316=""),"",IF($T1316&lt;&gt;"",_xlfn._xlws.FILTER(R:R,($BU:$BU=$BU1316)*($I:$I=$I1316)*($T:$T=$T1316)*($S:$S=_xlfn.MINIFS($S:$S,$T:$T,"="&amp;$T1316)),""))))&amp;"",IF(R1316="","",""))&amp;""</f>
        <v>1</v>
      </c>
      <c r="BA1316" s="6">
        <f t="shared" si="1891"/>
        <v>113</v>
      </c>
      <c r="BB1316">
        <f t="shared" ref="BB1316:BD1316" si="1934">BB1315</f>
        <v>18987</v>
      </c>
      <c r="BC1316" t="str">
        <f t="shared" si="1934"/>
        <v>Velodrome</v>
      </c>
      <c r="BD1316" t="str">
        <f t="shared" si="1934"/>
        <v>Outlaws</v>
      </c>
      <c r="BE1316" t="s">
        <v>9</v>
      </c>
      <c r="BF1316" t="s">
        <v>173</v>
      </c>
      <c r="BI1316" cm="1">
        <f t="array" ref="BI1316">IFERROR(_xlfn._xlws.FILTER(shifts!A:A,(shifts!B:B=events!AD1316)*(shifts!AG:AG&gt;=events!BK1316)*(shifts!AH:AH&lt;=events!BL1316)),BI1315)</f>
        <v>47</v>
      </c>
      <c r="BJ1316" s="15">
        <f t="shared" si="1893"/>
        <v>0</v>
      </c>
      <c r="BK1316">
        <f t="shared" si="1894"/>
        <v>858</v>
      </c>
      <c r="BL1316">
        <f t="shared" si="1895"/>
        <v>858</v>
      </c>
      <c r="BM1316" s="15">
        <f>SUMIFS(BJ$2:BJ1316,K$2:K1316,"=Intermission")+SUMIFS(BJ$2:BJ1316,K$2:K1316,"=Timeout")</f>
        <v>67</v>
      </c>
      <c r="BN1316">
        <f t="shared" si="1896"/>
        <v>1147</v>
      </c>
      <c r="BO1316" s="19">
        <f t="shared" si="1897"/>
        <v>1369</v>
      </c>
      <c r="BP1316">
        <f t="shared" si="1898"/>
        <v>1364</v>
      </c>
      <c r="BQ1316" s="17">
        <f t="shared" si="1899"/>
        <v>1369</v>
      </c>
      <c r="BR1316" t="str">
        <f t="shared" si="1900"/>
        <v>event_team_player_1</v>
      </c>
      <c r="BS1316">
        <f>COUNTIFS(S$3:S1316,"="&amp;S1316,AI$3:AI1316,"="&amp;AI1316)</f>
        <v>1</v>
      </c>
      <c r="BT1316" t="str">
        <f>IFERROR(VLOOKUP(BB1316&amp;BU1316&amp;X1316,game_rosters!U:W,3,FALSE),"")</f>
        <v>P100105</v>
      </c>
      <c r="BU1316" t="str">
        <f t="shared" si="1901"/>
        <v>Velodrome</v>
      </c>
    </row>
    <row r="1317" spans="1:73" x14ac:dyDescent="0.2">
      <c r="A1317" t="str">
        <f t="shared" si="1876"/>
        <v/>
      </c>
      <c r="I1317" s="44">
        <v>61</v>
      </c>
      <c r="S1317">
        <v>698</v>
      </c>
      <c r="T1317">
        <v>118</v>
      </c>
      <c r="X1317">
        <v>61</v>
      </c>
      <c r="Z1317">
        <v>1</v>
      </c>
      <c r="AA1317">
        <f t="shared" si="1925"/>
        <v>1698</v>
      </c>
      <c r="AB1317">
        <f t="shared" si="1926"/>
        <v>9118</v>
      </c>
      <c r="AC1317">
        <f t="shared" si="1872"/>
        <v>9118</v>
      </c>
      <c r="AD1317" s="6">
        <v>2</v>
      </c>
      <c r="AE1317" t="s">
        <v>745</v>
      </c>
      <c r="AF1317" t="s">
        <v>743</v>
      </c>
      <c r="AG1317" t="s">
        <v>756</v>
      </c>
      <c r="AH1317" t="s">
        <v>756</v>
      </c>
      <c r="AI1317" t="str">
        <f t="shared" si="1877"/>
        <v>e</v>
      </c>
      <c r="AJ1317" t="str">
        <f t="shared" si="1878"/>
        <v/>
      </c>
      <c r="AK1317" t="str">
        <f t="shared" si="1879"/>
        <v/>
      </c>
      <c r="AL1317" t="str">
        <f t="shared" si="1880"/>
        <v/>
      </c>
      <c r="AM1317" t="str">
        <f t="shared" si="1881"/>
        <v/>
      </c>
      <c r="AN1317" t="str">
        <f t="shared" si="1882"/>
        <v>Home</v>
      </c>
      <c r="AO1317" t="str">
        <f t="shared" si="1883"/>
        <v>h</v>
      </c>
      <c r="AP1317" t="str">
        <f t="shared" si="1884"/>
        <v/>
      </c>
      <c r="AQ1317" t="str">
        <f t="shared" si="1885"/>
        <v/>
      </c>
      <c r="AR1317" t="str">
        <f t="shared" si="1886"/>
        <v>Home</v>
      </c>
      <c r="AS1317" t="str">
        <f t="shared" si="1887"/>
        <v>h</v>
      </c>
      <c r="AT1317" t="str">
        <f t="shared" si="1888"/>
        <v>Offensive</v>
      </c>
      <c r="AU1317" t="str">
        <f t="shared" si="1889"/>
        <v/>
      </c>
      <c r="AV1317" t="str">
        <f t="shared" si="1890"/>
        <v/>
      </c>
      <c r="AW1317" t="str" cm="1">
        <f t="array" ref="AW1317">IFERROR(IF(O1317&lt;&gt;"",O1317,IF(OR($S1317="",$T1317=""),"",IF(O1317&lt;&gt;"",O1317,IF($T1317&lt;&gt;"",_xlfn._xlws.FILTER(O:O,($BU:$BU=$BU1317)*($I:$I=$I1317)*($T:$T=$T1317)*($S:$S=_xlfn.MINIFS($S:$S,$T:$T,"="&amp;$T1317)),"")))))&amp;"",IF(O1317="","",""))&amp;""</f>
        <v/>
      </c>
      <c r="AX1317" t="str" cm="1">
        <f t="array" ref="AX1317">IFERROR(IF(P1317&lt;&gt;"",P1317,IF(OR($S1317="",$T1317=""),"",IF($T1317&lt;&gt;"",_xlfn._xlws.FILTER(P:P,($BU:$BU=$BU1317)*($I:$I=$I1317)*($T:$T=$T1317)*($S:$S=_xlfn.MINIFS($S:$S,$T:$T,"="&amp;$T1317)),""))))&amp;"",IF(P1317="","",""))&amp;""</f>
        <v/>
      </c>
      <c r="AY1317" t="str" cm="1">
        <f t="array" ref="AY1317">IFERROR(IF(Q1317&lt;&gt;"",Q1317,IF(OR($S1317="",$T1317=""),"",IF($T1317&lt;&gt;"",_xlfn._xlws.FILTER(Q:Q,($BU:$BU=$BU1317)*($I:$I=$I1317)*($T:$T=$T1317)*($S:$S=_xlfn.MINIFS($S:$S,$T:$T,"="&amp;$T1317)),""))))&amp;"",IF(Q1317="","",""))&amp;""</f>
        <v/>
      </c>
      <c r="AZ1317" t="str" cm="1">
        <f t="array" ref="AZ1317">IFERROR(IF(R1317&lt;&gt;"",R1317,IF(OR($S1317="",$T1317=""),"",IF($T1317&lt;&gt;"",_xlfn._xlws.FILTER(R:R,($BU:$BU=$BU1317)*($I:$I=$I1317)*($T:$T=$T1317)*($S:$S=_xlfn.MINIFS($S:$S,$T:$T,"="&amp;$T1317)),""))))&amp;"",IF(R1317="","",""))&amp;""</f>
        <v/>
      </c>
      <c r="BA1317" s="6">
        <f t="shared" si="1891"/>
        <v>113</v>
      </c>
      <c r="BB1317">
        <f t="shared" ref="BB1317:BD1317" si="1935">BB1316</f>
        <v>18987</v>
      </c>
      <c r="BC1317" t="str">
        <f t="shared" si="1935"/>
        <v>Velodrome</v>
      </c>
      <c r="BD1317" t="str">
        <f t="shared" si="1935"/>
        <v>Outlaws</v>
      </c>
      <c r="BE1317" t="s">
        <v>9</v>
      </c>
      <c r="BF1317" t="s">
        <v>173</v>
      </c>
      <c r="BI1317" cm="1">
        <f t="array" ref="BI1317">IFERROR(_xlfn._xlws.FILTER(shifts!A:A,(shifts!B:B=events!AD1317)*(shifts!AG:AG&gt;=events!BK1317)*(shifts!AH:AH&lt;=events!BL1317)),BI1316)</f>
        <v>47</v>
      </c>
      <c r="BJ1317" s="15">
        <f t="shared" si="1893"/>
        <v>0</v>
      </c>
      <c r="BK1317">
        <f t="shared" si="1894"/>
        <v>858</v>
      </c>
      <c r="BL1317">
        <f t="shared" si="1895"/>
        <v>858</v>
      </c>
      <c r="BM1317" s="15">
        <f>SUMIFS(BJ$2:BJ1317,K$2:K1317,"=Intermission")+SUMIFS(BJ$2:BJ1317,K$2:K1317,"=Timeout")</f>
        <v>67</v>
      </c>
      <c r="BN1317">
        <f t="shared" si="1896"/>
        <v>1147</v>
      </c>
      <c r="BO1317" s="19">
        <f t="shared" si="1897"/>
        <v>1369</v>
      </c>
      <c r="BP1317">
        <f t="shared" si="1898"/>
        <v>1364</v>
      </c>
      <c r="BQ1317" s="17">
        <f t="shared" si="1899"/>
        <v>1369</v>
      </c>
      <c r="BR1317" t="str">
        <f t="shared" si="1900"/>
        <v>event_team_player_2</v>
      </c>
      <c r="BS1317">
        <f>COUNTIFS(S$3:S1317,"="&amp;S1317,AI$3:AI1317,"="&amp;AI1317)</f>
        <v>2</v>
      </c>
      <c r="BT1317" t="str">
        <f>IFERROR(VLOOKUP(BB1317&amp;BU1317&amp;X1317,game_rosters!U:W,3,FALSE),"")</f>
        <v>P100224</v>
      </c>
      <c r="BU1317" t="str">
        <f t="shared" si="1901"/>
        <v>Velodrome</v>
      </c>
    </row>
    <row r="1318" spans="1:73" x14ac:dyDescent="0.2">
      <c r="A1318" t="str">
        <f t="shared" si="1876"/>
        <v/>
      </c>
      <c r="I1318" s="44">
        <v>91</v>
      </c>
      <c r="R1318" s="51">
        <v>1</v>
      </c>
      <c r="S1318">
        <v>698</v>
      </c>
      <c r="T1318">
        <v>118</v>
      </c>
      <c r="X1318">
        <v>91</v>
      </c>
      <c r="AA1318">
        <f t="shared" si="1925"/>
        <v>1698</v>
      </c>
      <c r="AB1318">
        <f t="shared" si="1926"/>
        <v>9118</v>
      </c>
      <c r="AC1318">
        <f t="shared" si="1872"/>
        <v>9118</v>
      </c>
      <c r="AD1318" s="6">
        <v>2</v>
      </c>
      <c r="AE1318" t="s">
        <v>745</v>
      </c>
      <c r="AF1318" t="s">
        <v>743</v>
      </c>
      <c r="AG1318" t="s">
        <v>756</v>
      </c>
      <c r="AH1318" t="s">
        <v>756</v>
      </c>
      <c r="AI1318" t="str">
        <f t="shared" si="1877"/>
        <v>o</v>
      </c>
      <c r="AJ1318" t="str">
        <f t="shared" si="1878"/>
        <v/>
      </c>
      <c r="AK1318" t="str">
        <f t="shared" si="1879"/>
        <v/>
      </c>
      <c r="AL1318" t="str">
        <f t="shared" si="1880"/>
        <v/>
      </c>
      <c r="AM1318" t="str">
        <f t="shared" si="1881"/>
        <v/>
      </c>
      <c r="AN1318" t="str">
        <f t="shared" si="1882"/>
        <v>Home</v>
      </c>
      <c r="AO1318" t="str">
        <f t="shared" si="1883"/>
        <v>h</v>
      </c>
      <c r="AP1318" t="str">
        <f t="shared" si="1884"/>
        <v/>
      </c>
      <c r="AQ1318" t="str">
        <f t="shared" si="1885"/>
        <v/>
      </c>
      <c r="AR1318" t="str">
        <f t="shared" si="1886"/>
        <v>Home</v>
      </c>
      <c r="AS1318" t="str">
        <f t="shared" si="1887"/>
        <v>h</v>
      </c>
      <c r="AT1318" t="str">
        <f t="shared" si="1888"/>
        <v>Defensive</v>
      </c>
      <c r="AU1318" t="str">
        <f t="shared" si="1889"/>
        <v/>
      </c>
      <c r="AV1318" t="str">
        <f t="shared" si="1890"/>
        <v/>
      </c>
      <c r="AW1318" t="str" cm="1">
        <f t="array" ref="AW1318">IFERROR(IF(O1318&lt;&gt;"",O1318,IF(OR($S1318="",$T1318=""),"",IF(O1318&lt;&gt;"",O1318,IF($T1318&lt;&gt;"",_xlfn._xlws.FILTER(O:O,($BU:$BU=$BU1318)*($I:$I=$I1318)*($T:$T=$T1318)*($S:$S=_xlfn.MINIFS($S:$S,$T:$T,"="&amp;$T1318)),"")))))&amp;"",IF(O1318="","",""))&amp;""</f>
        <v/>
      </c>
      <c r="AX1318" t="str" cm="1">
        <f t="array" ref="AX1318">IFERROR(IF(P1318&lt;&gt;"",P1318,IF(OR($S1318="",$T1318=""),"",IF($T1318&lt;&gt;"",_xlfn._xlws.FILTER(P:P,($BU:$BU=$BU1318)*($I:$I=$I1318)*($T:$T=$T1318)*($S:$S=_xlfn.MINIFS($S:$S,$T:$T,"="&amp;$T1318)),""))))&amp;"",IF(P1318="","",""))&amp;""</f>
        <v/>
      </c>
      <c r="AY1318" t="str" cm="1">
        <f t="array" ref="AY1318">IFERROR(IF(Q1318&lt;&gt;"",Q1318,IF(OR($S1318="",$T1318=""),"",IF($T1318&lt;&gt;"",_xlfn._xlws.FILTER(Q:Q,($BU:$BU=$BU1318)*($I:$I=$I1318)*($T:$T=$T1318)*($S:$S=_xlfn.MINIFS($S:$S,$T:$T,"="&amp;$T1318)),""))))&amp;"",IF(Q1318="","",""))&amp;""</f>
        <v/>
      </c>
      <c r="AZ1318" t="str" cm="1">
        <f t="array" ref="AZ1318">IFERROR(IF(R1318&lt;&gt;"",R1318,IF(OR($S1318="",$T1318=""),"",IF($T1318&lt;&gt;"",_xlfn._xlws.FILTER(R:R,($BU:$BU=$BU1318)*($I:$I=$I1318)*($T:$T=$T1318)*($S:$S=_xlfn.MINIFS($S:$S,$T:$T,"="&amp;$T1318)),""))))&amp;"",IF(R1318="","",""))&amp;""</f>
        <v>1</v>
      </c>
      <c r="BA1318" s="6">
        <f t="shared" si="1891"/>
        <v>113</v>
      </c>
      <c r="BB1318">
        <f t="shared" ref="BB1318:BD1318" si="1936">BB1317</f>
        <v>18987</v>
      </c>
      <c r="BC1318" t="str">
        <f t="shared" si="1936"/>
        <v>Velodrome</v>
      </c>
      <c r="BD1318" t="str">
        <f t="shared" si="1936"/>
        <v>Outlaws</v>
      </c>
      <c r="BE1318" t="s">
        <v>9</v>
      </c>
      <c r="BF1318" t="s">
        <v>173</v>
      </c>
      <c r="BI1318" cm="1">
        <f t="array" ref="BI1318">IFERROR(_xlfn._xlws.FILTER(shifts!A:A,(shifts!B:B=events!AD1318)*(shifts!AG:AG&gt;=events!BK1318)*(shifts!AH:AH&lt;=events!BL1318)),BI1317)</f>
        <v>47</v>
      </c>
      <c r="BJ1318" s="15">
        <f t="shared" si="1893"/>
        <v>0</v>
      </c>
      <c r="BK1318">
        <f t="shared" si="1894"/>
        <v>858</v>
      </c>
      <c r="BL1318">
        <f t="shared" si="1895"/>
        <v>858</v>
      </c>
      <c r="BM1318" s="15">
        <f>SUMIFS(BJ$2:BJ1318,K$2:K1318,"=Intermission")+SUMIFS(BJ$2:BJ1318,K$2:K1318,"=Timeout")</f>
        <v>67</v>
      </c>
      <c r="BN1318">
        <f t="shared" si="1896"/>
        <v>1147</v>
      </c>
      <c r="BO1318" s="19">
        <f t="shared" si="1897"/>
        <v>1369</v>
      </c>
      <c r="BP1318">
        <f t="shared" si="1898"/>
        <v>1364</v>
      </c>
      <c r="BQ1318" s="17">
        <f t="shared" si="1899"/>
        <v>1369</v>
      </c>
      <c r="BR1318" t="str">
        <f t="shared" si="1900"/>
        <v>opp_team_player_1</v>
      </c>
      <c r="BS1318">
        <f>COUNTIFS(S$3:S1318,"="&amp;S1318,AI$3:AI1318,"="&amp;AI1318)</f>
        <v>1</v>
      </c>
      <c r="BT1318" t="str">
        <f>IFERROR(VLOOKUP(BB1318&amp;BU1318&amp;X1318,game_rosters!U:W,3,FALSE),"")</f>
        <v>P100232</v>
      </c>
      <c r="BU1318" t="str">
        <f t="shared" si="1901"/>
        <v>Outlaws</v>
      </c>
    </row>
    <row r="1319" spans="1:73" x14ac:dyDescent="0.2">
      <c r="A1319">
        <f t="shared" si="1876"/>
        <v>1</v>
      </c>
      <c r="I1319" s="44">
        <v>9</v>
      </c>
      <c r="K1319" t="s">
        <v>238</v>
      </c>
      <c r="L1319" t="s">
        <v>174</v>
      </c>
      <c r="M1319" t="s">
        <v>375</v>
      </c>
      <c r="S1319">
        <v>699</v>
      </c>
      <c r="T1319">
        <v>118</v>
      </c>
      <c r="W1319" t="s">
        <v>735</v>
      </c>
      <c r="X1319">
        <v>9</v>
      </c>
      <c r="Z1319">
        <v>1</v>
      </c>
      <c r="AA1319">
        <f t="shared" si="1925"/>
        <v>1699</v>
      </c>
      <c r="AB1319">
        <f t="shared" si="1926"/>
        <v>9118</v>
      </c>
      <c r="AC1319">
        <f t="shared" si="1872"/>
        <v>9118</v>
      </c>
      <c r="AD1319" s="6">
        <v>2</v>
      </c>
      <c r="AE1319" t="s">
        <v>745</v>
      </c>
      <c r="AF1319" t="s">
        <v>743</v>
      </c>
      <c r="AG1319" t="s">
        <v>756</v>
      </c>
      <c r="AH1319" t="s">
        <v>756</v>
      </c>
      <c r="AI1319" t="str">
        <f t="shared" si="1877"/>
        <v>e</v>
      </c>
      <c r="AJ1319" t="str">
        <f t="shared" si="1878"/>
        <v/>
      </c>
      <c r="AK1319" t="str">
        <f t="shared" si="1879"/>
        <v/>
      </c>
      <c r="AL1319" t="str">
        <f t="shared" si="1880"/>
        <v/>
      </c>
      <c r="AM1319" t="str">
        <f t="shared" si="1881"/>
        <v/>
      </c>
      <c r="AN1319" t="str">
        <f t="shared" si="1882"/>
        <v>Home</v>
      </c>
      <c r="AO1319" t="str">
        <f t="shared" si="1883"/>
        <v>h</v>
      </c>
      <c r="AP1319" t="str">
        <f t="shared" si="1884"/>
        <v/>
      </c>
      <c r="AQ1319" t="str">
        <f t="shared" si="1885"/>
        <v/>
      </c>
      <c r="AR1319" t="str">
        <f t="shared" si="1886"/>
        <v>Home</v>
      </c>
      <c r="AS1319" t="str">
        <f t="shared" si="1887"/>
        <v>h</v>
      </c>
      <c r="AT1319" t="str">
        <f t="shared" si="1888"/>
        <v>Offensive</v>
      </c>
      <c r="AU1319" t="str">
        <f t="shared" si="1889"/>
        <v/>
      </c>
      <c r="AV1319" t="str">
        <f t="shared" si="1890"/>
        <v/>
      </c>
      <c r="AW1319" t="str" cm="1">
        <f t="array" ref="AW1319">IFERROR(IF(O1319&lt;&gt;"",O1319,IF(OR($S1319="",$T1319=""),"",IF(O1319&lt;&gt;"",O1319,IF($T1319&lt;&gt;"",_xlfn._xlws.FILTER(O:O,($BU:$BU=$BU1319)*($I:$I=$I1319)*($T:$T=$T1319)*($S:$S=_xlfn.MINIFS($S:$S,$T:$T,"="&amp;$T1319)),"")))))&amp;"",IF(O1319="","",""))&amp;""</f>
        <v>Defensive_Zone-AttemptedBreakOutPass</v>
      </c>
      <c r="AX1319" t="str" cm="1">
        <f t="array" ref="AX1319">IFERROR(IF(P1319&lt;&gt;"",P1319,IF(OR($S1319="",$T1319=""),"",IF($T1319&lt;&gt;"",_xlfn._xlws.FILTER(P:P,($BU:$BU=$BU1319)*($I:$I=$I1319)*($T:$T=$T1319)*($S:$S=_xlfn.MINIFS($S:$S,$T:$T,"="&amp;$T1319)),""))))&amp;"",IF(P1319="","",""))&amp;""</f>
        <v/>
      </c>
      <c r="AY1319" t="str" cm="1">
        <f t="array" ref="AY1319">IFERROR(IF(Q1319&lt;&gt;"",Q1319,IF(OR($S1319="",$T1319=""),"",IF($T1319&lt;&gt;"",_xlfn._xlws.FILTER(Q:Q,($BU:$BU=$BU1319)*($I:$I=$I1319)*($T:$T=$T1319)*($S:$S=_xlfn.MINIFS($S:$S,$T:$T,"="&amp;$T1319)),""))))&amp;"",IF(Q1319="","",""))&amp;""</f>
        <v/>
      </c>
      <c r="AZ1319" t="str" cm="1">
        <f t="array" ref="AZ1319">IFERROR(IF(R1319&lt;&gt;"",R1319,IF(OR($S1319="",$T1319=""),"",IF($T1319&lt;&gt;"",_xlfn._xlws.FILTER(R:R,($BU:$BU=$BU1319)*($I:$I=$I1319)*($T:$T=$T1319)*($S:$S=_xlfn.MINIFS($S:$S,$T:$T,"="&amp;$T1319)),""))))&amp;"",IF(R1319="","",""))&amp;""</f>
        <v>1</v>
      </c>
      <c r="BA1319" s="6">
        <f t="shared" si="1891"/>
        <v>114</v>
      </c>
      <c r="BB1319">
        <f t="shared" ref="BB1319:BD1319" si="1937">BB1318</f>
        <v>18987</v>
      </c>
      <c r="BC1319" t="str">
        <f t="shared" si="1937"/>
        <v>Velodrome</v>
      </c>
      <c r="BD1319" t="str">
        <f t="shared" si="1937"/>
        <v>Outlaws</v>
      </c>
      <c r="BE1319" t="s">
        <v>238</v>
      </c>
      <c r="BF1319" t="s">
        <v>174</v>
      </c>
      <c r="BI1319" cm="1">
        <f t="array" ref="BI1319">IFERROR(_xlfn._xlws.FILTER(shifts!A:A,(shifts!B:B=events!AD1319)*(shifts!AG:AG&gt;=events!BK1319)*(shifts!AH:AH&lt;=events!BL1319)),BI1318)</f>
        <v>47</v>
      </c>
      <c r="BJ1319" s="15">
        <f t="shared" si="1893"/>
        <v>0</v>
      </c>
      <c r="BK1319">
        <f t="shared" si="1894"/>
        <v>858</v>
      </c>
      <c r="BL1319">
        <f t="shared" si="1895"/>
        <v>858</v>
      </c>
      <c r="BM1319" s="15">
        <f>SUMIFS(BJ$2:BJ1319,K$2:K1319,"=Intermission")+SUMIFS(BJ$2:BJ1319,K$2:K1319,"=Timeout")</f>
        <v>67</v>
      </c>
      <c r="BN1319">
        <f t="shared" si="1896"/>
        <v>1147</v>
      </c>
      <c r="BO1319" s="19">
        <f t="shared" si="1897"/>
        <v>1369</v>
      </c>
      <c r="BP1319">
        <f t="shared" si="1898"/>
        <v>1364</v>
      </c>
      <c r="BQ1319" s="17">
        <f t="shared" si="1899"/>
        <v>1369</v>
      </c>
      <c r="BR1319" t="str">
        <f t="shared" si="1900"/>
        <v>event_team_player_1</v>
      </c>
      <c r="BS1319">
        <f>COUNTIFS(S$3:S1319,"="&amp;S1319,AI$3:AI1319,"="&amp;AI1319)</f>
        <v>1</v>
      </c>
      <c r="BT1319" t="str">
        <f>IFERROR(VLOOKUP(BB1319&amp;BU1319&amp;X1319,game_rosters!U:W,3,FALSE),"")</f>
        <v>P100105</v>
      </c>
      <c r="BU1319" t="str">
        <f t="shared" si="1901"/>
        <v>Velodrome</v>
      </c>
    </row>
    <row r="1320" spans="1:73" x14ac:dyDescent="0.2">
      <c r="A1320">
        <f t="shared" si="1876"/>
        <v>1</v>
      </c>
      <c r="I1320" s="44">
        <v>4</v>
      </c>
      <c r="K1320" t="s">
        <v>13</v>
      </c>
      <c r="L1320" t="s">
        <v>586</v>
      </c>
      <c r="N1320" t="s">
        <v>595</v>
      </c>
      <c r="O1320" t="s">
        <v>604</v>
      </c>
      <c r="Q1320" t="s">
        <v>595</v>
      </c>
      <c r="S1320">
        <v>700</v>
      </c>
      <c r="T1320" t="s">
        <v>756</v>
      </c>
      <c r="W1320" t="s">
        <v>731</v>
      </c>
      <c r="X1320">
        <v>4</v>
      </c>
      <c r="Z1320">
        <v>1</v>
      </c>
      <c r="AA1320">
        <f t="shared" si="1925"/>
        <v>1700</v>
      </c>
      <c r="AB1320" t="str">
        <f t="shared" si="1926"/>
        <v/>
      </c>
      <c r="AC1320">
        <f t="shared" si="1872"/>
        <v>1700</v>
      </c>
      <c r="AD1320" s="6">
        <v>2</v>
      </c>
      <c r="AE1320" t="s">
        <v>745</v>
      </c>
      <c r="AF1320" t="s">
        <v>923</v>
      </c>
      <c r="AG1320" t="s">
        <v>745</v>
      </c>
      <c r="AH1320" t="s">
        <v>912</v>
      </c>
      <c r="AI1320" t="str">
        <f t="shared" si="1877"/>
        <v>e</v>
      </c>
      <c r="AJ1320" t="str">
        <f t="shared" si="1878"/>
        <v/>
      </c>
      <c r="AK1320" t="str">
        <f t="shared" si="1879"/>
        <v/>
      </c>
      <c r="AL1320" t="str">
        <f t="shared" si="1880"/>
        <v/>
      </c>
      <c r="AM1320" t="str">
        <f t="shared" si="1881"/>
        <v/>
      </c>
      <c r="AN1320" t="str">
        <f t="shared" si="1882"/>
        <v>Away</v>
      </c>
      <c r="AO1320" t="str">
        <f t="shared" si="1883"/>
        <v>a</v>
      </c>
      <c r="AP1320" t="str">
        <f t="shared" si="1884"/>
        <v/>
      </c>
      <c r="AQ1320" t="str">
        <f t="shared" si="1885"/>
        <v/>
      </c>
      <c r="AR1320" t="str">
        <f t="shared" si="1886"/>
        <v>Away</v>
      </c>
      <c r="AS1320" t="str">
        <f t="shared" si="1887"/>
        <v>a</v>
      </c>
      <c r="AT1320" t="str">
        <f t="shared" si="1888"/>
        <v>Offensive</v>
      </c>
      <c r="AU1320" t="str">
        <f t="shared" si="1889"/>
        <v/>
      </c>
      <c r="AV1320" t="str">
        <f t="shared" si="1890"/>
        <v/>
      </c>
      <c r="AW1320" t="str" cm="1">
        <f t="array" ref="AW1320">IFERROR(IF(O1320&lt;&gt;"",O1320,IF(OR($S1320="",$T1320=""),"",IF(O1320&lt;&gt;"",O1320,IF($T1320&lt;&gt;"",_xlfn._xlws.FILTER(O:O,($BU:$BU=$BU1320)*($I:$I=$I1320)*($T:$T=$T1320)*($S:$S=_xlfn.MINIFS($S:$S,$T:$T,"="&amp;$T1320)),"")))))&amp;"",IF(O1320="","",""))&amp;""</f>
        <v>OffensivePlay_Zone-PuckRetrievalDumpIn</v>
      </c>
      <c r="AX1320" t="str" cm="1">
        <f t="array" ref="AX1320">IFERROR(IF(P1320&lt;&gt;"",P1320,IF(OR($S1320="",$T1320=""),"",IF($T1320&lt;&gt;"",_xlfn._xlws.FILTER(P:P,($BU:$BU=$BU1320)*($I:$I=$I1320)*($T:$T=$T1320)*($S:$S=_xlfn.MINIFS($S:$S,$T:$T,"="&amp;$T1320)),""))))&amp;"",IF(P1320="","",""))&amp;""</f>
        <v/>
      </c>
      <c r="AY1320" t="str" cm="1">
        <f t="array" ref="AY1320">IFERROR(IF(Q1320&lt;&gt;"",Q1320,IF(OR($S1320="",$T1320=""),"",IF($T1320&lt;&gt;"",_xlfn._xlws.FILTER(Q:Q,($BU:$BU=$BU1320)*($I:$I=$I1320)*($T:$T=$T1320)*($S:$S=_xlfn.MINIFS($S:$S,$T:$T,"="&amp;$T1320)),""))))&amp;"",IF(Q1320="","",""))&amp;""</f>
        <v>s</v>
      </c>
      <c r="AZ1320" t="str" cm="1">
        <f t="array" ref="AZ1320">IFERROR(IF(R1320&lt;&gt;"",R1320,IF(OR($S1320="",$T1320=""),"",IF($T1320&lt;&gt;"",_xlfn._xlws.FILTER(R:R,($BU:$BU=$BU1320)*($I:$I=$I1320)*($T:$T=$T1320)*($S:$S=_xlfn.MINIFS($S:$S,$T:$T,"="&amp;$T1320)),""))))&amp;"",IF(R1320="","",""))&amp;""</f>
        <v/>
      </c>
      <c r="BA1320" s="6">
        <f t="shared" si="1891"/>
        <v>114</v>
      </c>
      <c r="BB1320">
        <f t="shared" ref="BB1320:BD1320" si="1938">BB1319</f>
        <v>18987</v>
      </c>
      <c r="BC1320" t="str">
        <f t="shared" si="1938"/>
        <v>Velodrome</v>
      </c>
      <c r="BD1320" t="str">
        <f t="shared" si="1938"/>
        <v>Outlaws</v>
      </c>
      <c r="BE1320" t="s">
        <v>13</v>
      </c>
      <c r="BF1320" t="s">
        <v>586</v>
      </c>
      <c r="BI1320" cm="1">
        <f t="array" ref="BI1320">IFERROR(_xlfn._xlws.FILTER(shifts!A:A,(shifts!B:B=events!AD1320)*(shifts!AG:AG&gt;=events!BK1320)*(shifts!AH:AH&lt;=events!BL1320)),BI1319)</f>
        <v>47</v>
      </c>
      <c r="BJ1320" s="15">
        <f t="shared" si="1893"/>
        <v>4</v>
      </c>
      <c r="BK1320">
        <f t="shared" si="1894"/>
        <v>853</v>
      </c>
      <c r="BL1320">
        <f t="shared" si="1895"/>
        <v>849</v>
      </c>
      <c r="BM1320" s="15">
        <f>SUMIFS(BJ$2:BJ1320,K$2:K1320,"=Intermission")+SUMIFS(BJ$2:BJ1320,K$2:K1320,"=Timeout")</f>
        <v>67</v>
      </c>
      <c r="BN1320">
        <f t="shared" si="1896"/>
        <v>1147</v>
      </c>
      <c r="BO1320" s="19">
        <f t="shared" si="1897"/>
        <v>1374</v>
      </c>
      <c r="BP1320">
        <f t="shared" si="1898"/>
        <v>1369</v>
      </c>
      <c r="BQ1320" s="17">
        <f t="shared" si="1899"/>
        <v>1378</v>
      </c>
      <c r="BR1320" t="str">
        <f t="shared" si="1900"/>
        <v>event_team_player_1</v>
      </c>
      <c r="BS1320">
        <f>COUNTIFS(S$3:S1320,"="&amp;S1320,AI$3:AI1320,"="&amp;AI1320)</f>
        <v>1</v>
      </c>
      <c r="BT1320" t="str">
        <f>IFERROR(VLOOKUP(BB1320&amp;BU1320&amp;X1320,game_rosters!U:W,3,FALSE),"")</f>
        <v>P100032</v>
      </c>
      <c r="BU1320" t="str">
        <f t="shared" si="1901"/>
        <v>Outlaws</v>
      </c>
    </row>
    <row r="1321" spans="1:73" x14ac:dyDescent="0.2">
      <c r="A1321">
        <f t="shared" si="1876"/>
        <v>1</v>
      </c>
      <c r="I1321" s="44">
        <v>4</v>
      </c>
      <c r="K1321" t="s">
        <v>7</v>
      </c>
      <c r="L1321" t="s">
        <v>172</v>
      </c>
      <c r="M1321" t="s">
        <v>69</v>
      </c>
      <c r="N1321" t="s">
        <v>595</v>
      </c>
      <c r="O1321" t="s">
        <v>636</v>
      </c>
      <c r="Q1321" t="s">
        <v>595</v>
      </c>
      <c r="R1321" s="51">
        <v>1</v>
      </c>
      <c r="S1321">
        <v>701</v>
      </c>
      <c r="T1321" t="s">
        <v>756</v>
      </c>
      <c r="W1321" t="s">
        <v>731</v>
      </c>
      <c r="X1321">
        <v>4</v>
      </c>
      <c r="Z1321">
        <v>1</v>
      </c>
      <c r="AA1321">
        <f t="shared" si="1925"/>
        <v>1701</v>
      </c>
      <c r="AB1321" t="str">
        <f t="shared" si="1926"/>
        <v/>
      </c>
      <c r="AC1321">
        <f t="shared" si="1872"/>
        <v>1701</v>
      </c>
      <c r="AD1321" s="6">
        <v>2</v>
      </c>
      <c r="AE1321" t="s">
        <v>745</v>
      </c>
      <c r="AF1321" t="s">
        <v>912</v>
      </c>
      <c r="AG1321" t="s">
        <v>756</v>
      </c>
      <c r="AH1321" t="s">
        <v>756</v>
      </c>
      <c r="AI1321" t="str">
        <f t="shared" si="1877"/>
        <v>e</v>
      </c>
      <c r="AJ1321" t="str">
        <f t="shared" si="1878"/>
        <v/>
      </c>
      <c r="AK1321" t="str">
        <f t="shared" si="1879"/>
        <v/>
      </c>
      <c r="AL1321" t="str">
        <f t="shared" si="1880"/>
        <v/>
      </c>
      <c r="AM1321" t="str">
        <f t="shared" si="1881"/>
        <v/>
      </c>
      <c r="AN1321" t="str">
        <f t="shared" si="1882"/>
        <v>Away</v>
      </c>
      <c r="AO1321" t="str">
        <f t="shared" si="1883"/>
        <v>a</v>
      </c>
      <c r="AP1321" t="str">
        <f t="shared" si="1884"/>
        <v/>
      </c>
      <c r="AQ1321" t="str">
        <f t="shared" si="1885"/>
        <v/>
      </c>
      <c r="AR1321" t="str">
        <f t="shared" si="1886"/>
        <v>Away</v>
      </c>
      <c r="AS1321" t="str">
        <f t="shared" si="1887"/>
        <v>a</v>
      </c>
      <c r="AT1321" t="str">
        <f t="shared" si="1888"/>
        <v>Offensive</v>
      </c>
      <c r="AU1321" t="str">
        <f t="shared" si="1889"/>
        <v/>
      </c>
      <c r="AV1321" t="str">
        <f t="shared" si="1890"/>
        <v/>
      </c>
      <c r="AW1321" t="str" cm="1">
        <f t="array" ref="AW1321">IFERROR(IF(O1321&lt;&gt;"",O1321,IF(OR($S1321="",$T1321=""),"",IF(O1321&lt;&gt;"",O1321,IF($T1321&lt;&gt;"",_xlfn._xlws.FILTER(O:O,($BU:$BU=$BU1321)*($I:$I=$I1321)*($T:$T=$T1321)*($S:$S=_xlfn.MINIFS($S:$S,$T:$T,"="&amp;$T1321)),"")))))&amp;"",IF(O1321="","",""))&amp;""</f>
        <v>OffensivePlay_Pass-Reverse</v>
      </c>
      <c r="AX1321" t="str" cm="1">
        <f t="array" ref="AX1321">IFERROR(IF(P1321&lt;&gt;"",P1321,IF(OR($S1321="",$T1321=""),"",IF($T1321&lt;&gt;"",_xlfn._xlws.FILTER(P:P,($BU:$BU=$BU1321)*($I:$I=$I1321)*($T:$T=$T1321)*($S:$S=_xlfn.MINIFS($S:$S,$T:$T,"="&amp;$T1321)),""))))&amp;"",IF(P1321="","",""))&amp;""</f>
        <v/>
      </c>
      <c r="AY1321" t="str" cm="1">
        <f t="array" ref="AY1321">IFERROR(IF(Q1321&lt;&gt;"",Q1321,IF(OR($S1321="",$T1321=""),"",IF($T1321&lt;&gt;"",_xlfn._xlws.FILTER(Q:Q,($BU:$BU=$BU1321)*($I:$I=$I1321)*($T:$T=$T1321)*($S:$S=_xlfn.MINIFS($S:$S,$T:$T,"="&amp;$T1321)),""))))&amp;"",IF(Q1321="","",""))&amp;""</f>
        <v>s</v>
      </c>
      <c r="AZ1321" t="str" cm="1">
        <f t="array" ref="AZ1321">IFERROR(IF(R1321&lt;&gt;"",R1321,IF(OR($S1321="",$T1321=""),"",IF($T1321&lt;&gt;"",_xlfn._xlws.FILTER(R:R,($BU:$BU=$BU1321)*($I:$I=$I1321)*($T:$T=$T1321)*($S:$S=_xlfn.MINIFS($S:$S,$T:$T,"="&amp;$T1321)),""))))&amp;"",IF(R1321="","",""))&amp;""</f>
        <v>1</v>
      </c>
      <c r="BA1321" s="6">
        <f t="shared" si="1891"/>
        <v>114</v>
      </c>
      <c r="BB1321">
        <f t="shared" ref="BB1321:BD1321" si="1939">BB1320</f>
        <v>18987</v>
      </c>
      <c r="BC1321" t="str">
        <f t="shared" si="1939"/>
        <v>Velodrome</v>
      </c>
      <c r="BD1321" t="str">
        <f t="shared" si="1939"/>
        <v>Outlaws</v>
      </c>
      <c r="BE1321" t="s">
        <v>7</v>
      </c>
      <c r="BF1321" t="s">
        <v>172</v>
      </c>
      <c r="BI1321" cm="1">
        <f t="array" ref="BI1321">IFERROR(_xlfn._xlws.FILTER(shifts!A:A,(shifts!B:B=events!AD1321)*(shifts!AG:AG&gt;=events!BK1321)*(shifts!AH:AH&lt;=events!BL1321)),BI1320)</f>
        <v>47</v>
      </c>
      <c r="BJ1321" s="15">
        <f t="shared" si="1893"/>
        <v>0</v>
      </c>
      <c r="BK1321">
        <f t="shared" si="1894"/>
        <v>849</v>
      </c>
      <c r="BL1321">
        <f t="shared" si="1895"/>
        <v>849</v>
      </c>
      <c r="BM1321" s="15">
        <f>SUMIFS(BJ$2:BJ1321,K$2:K1321,"=Intermission")+SUMIFS(BJ$2:BJ1321,K$2:K1321,"=Timeout")</f>
        <v>67</v>
      </c>
      <c r="BN1321">
        <f t="shared" si="1896"/>
        <v>1147</v>
      </c>
      <c r="BO1321" s="19">
        <f t="shared" si="1897"/>
        <v>1378</v>
      </c>
      <c r="BP1321">
        <f t="shared" si="1898"/>
        <v>1373</v>
      </c>
      <c r="BQ1321" s="17">
        <f t="shared" si="1899"/>
        <v>1378</v>
      </c>
      <c r="BR1321" t="str">
        <f t="shared" si="1900"/>
        <v>event_team_player_1</v>
      </c>
      <c r="BS1321">
        <f>COUNTIFS(S$3:S1321,"="&amp;S1321,AI$3:AI1321,"="&amp;AI1321)</f>
        <v>1</v>
      </c>
      <c r="BT1321" t="str">
        <f>IFERROR(VLOOKUP(BB1321&amp;BU1321&amp;X1321,game_rosters!U:W,3,FALSE),"")</f>
        <v>P100032</v>
      </c>
      <c r="BU1321" t="str">
        <f t="shared" si="1901"/>
        <v>Outlaws</v>
      </c>
    </row>
    <row r="1322" spans="1:73" x14ac:dyDescent="0.2">
      <c r="A1322" t="str">
        <f t="shared" si="1876"/>
        <v/>
      </c>
      <c r="I1322" s="44">
        <v>25</v>
      </c>
      <c r="S1322">
        <v>701</v>
      </c>
      <c r="T1322" t="s">
        <v>756</v>
      </c>
      <c r="X1322">
        <v>25</v>
      </c>
      <c r="Z1322">
        <v>1</v>
      </c>
      <c r="AA1322">
        <f t="shared" si="1925"/>
        <v>1701</v>
      </c>
      <c r="AB1322" t="str">
        <f t="shared" si="1926"/>
        <v/>
      </c>
      <c r="AC1322">
        <f t="shared" si="1872"/>
        <v>1701</v>
      </c>
      <c r="AD1322" s="6">
        <v>2</v>
      </c>
      <c r="AE1322" t="s">
        <v>745</v>
      </c>
      <c r="AF1322" t="s">
        <v>912</v>
      </c>
      <c r="AG1322" t="s">
        <v>756</v>
      </c>
      <c r="AH1322" t="s">
        <v>756</v>
      </c>
      <c r="AI1322" t="str">
        <f t="shared" si="1877"/>
        <v>e</v>
      </c>
      <c r="AJ1322" t="str">
        <f t="shared" si="1878"/>
        <v/>
      </c>
      <c r="AK1322" t="str">
        <f t="shared" si="1879"/>
        <v/>
      </c>
      <c r="AL1322" t="str">
        <f t="shared" si="1880"/>
        <v/>
      </c>
      <c r="AM1322" t="str">
        <f t="shared" si="1881"/>
        <v/>
      </c>
      <c r="AN1322" t="str">
        <f t="shared" si="1882"/>
        <v>Away</v>
      </c>
      <c r="AO1322" t="str">
        <f t="shared" si="1883"/>
        <v>a</v>
      </c>
      <c r="AP1322" t="str">
        <f t="shared" si="1884"/>
        <v/>
      </c>
      <c r="AQ1322" t="str">
        <f t="shared" si="1885"/>
        <v/>
      </c>
      <c r="AR1322" t="str">
        <f t="shared" si="1886"/>
        <v>Away</v>
      </c>
      <c r="AS1322" t="str">
        <f t="shared" si="1887"/>
        <v>a</v>
      </c>
      <c r="AT1322" t="str">
        <f t="shared" si="1888"/>
        <v>Offensive</v>
      </c>
      <c r="AU1322" t="str">
        <f t="shared" si="1889"/>
        <v/>
      </c>
      <c r="AV1322" t="str">
        <f t="shared" si="1890"/>
        <v/>
      </c>
      <c r="AW1322" t="str" cm="1">
        <f t="array" ref="AW1322">IFERROR(IF(O1322&lt;&gt;"",O1322,IF(OR($S1322="",$T1322=""),"",IF(O1322&lt;&gt;"",O1322,IF($T1322&lt;&gt;"",_xlfn._xlws.FILTER(O:O,($BU:$BU=$BU1322)*($I:$I=$I1322)*($T:$T=$T1322)*($S:$S=_xlfn.MINIFS($S:$S,$T:$T,"="&amp;$T1322)),"")))))&amp;"",IF(O1322="","",""))&amp;""</f>
        <v/>
      </c>
      <c r="AX1322" t="str" cm="1">
        <f t="array" ref="AX1322">IFERROR(IF(P1322&lt;&gt;"",P1322,IF(OR($S1322="",$T1322=""),"",IF($T1322&lt;&gt;"",_xlfn._xlws.FILTER(P:P,($BU:$BU=$BU1322)*($I:$I=$I1322)*($T:$T=$T1322)*($S:$S=_xlfn.MINIFS($S:$S,$T:$T,"="&amp;$T1322)),""))))&amp;"",IF(P1322="","",""))&amp;""</f>
        <v/>
      </c>
      <c r="AY1322" t="str" cm="1">
        <f t="array" ref="AY1322">IFERROR(IF(Q1322&lt;&gt;"",Q1322,IF(OR($S1322="",$T1322=""),"",IF($T1322&lt;&gt;"",_xlfn._xlws.FILTER(Q:Q,($BU:$BU=$BU1322)*($I:$I=$I1322)*($T:$T=$T1322)*($S:$S=_xlfn.MINIFS($S:$S,$T:$T,"="&amp;$T1322)),""))))&amp;"",IF(Q1322="","",""))&amp;""</f>
        <v/>
      </c>
      <c r="AZ1322" t="str" cm="1">
        <f t="array" ref="AZ1322">IFERROR(IF(R1322&lt;&gt;"",R1322,IF(OR($S1322="",$T1322=""),"",IF($T1322&lt;&gt;"",_xlfn._xlws.FILTER(R:R,($BU:$BU=$BU1322)*($I:$I=$I1322)*($T:$T=$T1322)*($S:$S=_xlfn.MINIFS($S:$S,$T:$T,"="&amp;$T1322)),""))))&amp;"",IF(R1322="","",""))&amp;""</f>
        <v/>
      </c>
      <c r="BA1322" s="6">
        <f t="shared" si="1891"/>
        <v>114</v>
      </c>
      <c r="BB1322">
        <f t="shared" ref="BB1322:BD1322" si="1940">BB1321</f>
        <v>18987</v>
      </c>
      <c r="BC1322" t="str">
        <f t="shared" si="1940"/>
        <v>Velodrome</v>
      </c>
      <c r="BD1322" t="str">
        <f t="shared" si="1940"/>
        <v>Outlaws</v>
      </c>
      <c r="BE1322" t="s">
        <v>7</v>
      </c>
      <c r="BF1322" t="s">
        <v>172</v>
      </c>
      <c r="BI1322" cm="1">
        <f t="array" ref="BI1322">IFERROR(_xlfn._xlws.FILTER(shifts!A:A,(shifts!B:B=events!AD1322)*(shifts!AG:AG&gt;=events!BK1322)*(shifts!AH:AH&lt;=events!BL1322)),BI1321)</f>
        <v>47</v>
      </c>
      <c r="BJ1322" s="15">
        <f t="shared" si="1893"/>
        <v>0</v>
      </c>
      <c r="BK1322">
        <f t="shared" si="1894"/>
        <v>849</v>
      </c>
      <c r="BL1322">
        <f t="shared" si="1895"/>
        <v>849</v>
      </c>
      <c r="BM1322" s="15">
        <f>SUMIFS(BJ$2:BJ1322,K$2:K1322,"=Intermission")+SUMIFS(BJ$2:BJ1322,K$2:K1322,"=Timeout")</f>
        <v>67</v>
      </c>
      <c r="BN1322">
        <f t="shared" si="1896"/>
        <v>1147</v>
      </c>
      <c r="BO1322" s="19">
        <f t="shared" si="1897"/>
        <v>1378</v>
      </c>
      <c r="BP1322">
        <f t="shared" si="1898"/>
        <v>1373</v>
      </c>
      <c r="BQ1322" s="17">
        <f t="shared" si="1899"/>
        <v>1378</v>
      </c>
      <c r="BR1322" t="str">
        <f t="shared" si="1900"/>
        <v>event_team_player_2</v>
      </c>
      <c r="BS1322">
        <f>COUNTIFS(S$3:S1322,"="&amp;S1322,AI$3:AI1322,"="&amp;AI1322)</f>
        <v>2</v>
      </c>
      <c r="BT1322" t="str">
        <f>IFERROR(VLOOKUP(BB1322&amp;BU1322&amp;X1322,game_rosters!U:W,3,FALSE),"")</f>
        <v>P100170</v>
      </c>
      <c r="BU1322" t="str">
        <f t="shared" si="1901"/>
        <v>Outlaws</v>
      </c>
    </row>
    <row r="1323" spans="1:73" x14ac:dyDescent="0.2">
      <c r="A1323" t="str">
        <f t="shared" si="1876"/>
        <v/>
      </c>
      <c r="I1323" s="44">
        <v>24</v>
      </c>
      <c r="R1323" s="51">
        <v>1</v>
      </c>
      <c r="S1323">
        <v>701</v>
      </c>
      <c r="T1323" t="s">
        <v>756</v>
      </c>
      <c r="X1323">
        <v>24</v>
      </c>
      <c r="AA1323">
        <f t="shared" si="1925"/>
        <v>1701</v>
      </c>
      <c r="AB1323" t="str">
        <f t="shared" si="1926"/>
        <v/>
      </c>
      <c r="AC1323">
        <f t="shared" si="1872"/>
        <v>1701</v>
      </c>
      <c r="AD1323" s="6">
        <v>2</v>
      </c>
      <c r="AE1323" t="s">
        <v>745</v>
      </c>
      <c r="AF1323" t="s">
        <v>912</v>
      </c>
      <c r="AG1323" t="s">
        <v>756</v>
      </c>
      <c r="AH1323" t="s">
        <v>756</v>
      </c>
      <c r="AI1323" t="str">
        <f t="shared" si="1877"/>
        <v>o</v>
      </c>
      <c r="AJ1323" t="str">
        <f t="shared" si="1878"/>
        <v/>
      </c>
      <c r="AK1323" t="str">
        <f t="shared" si="1879"/>
        <v/>
      </c>
      <c r="AL1323" t="str">
        <f t="shared" si="1880"/>
        <v/>
      </c>
      <c r="AM1323" t="str">
        <f t="shared" si="1881"/>
        <v/>
      </c>
      <c r="AN1323" t="str">
        <f t="shared" si="1882"/>
        <v>Away</v>
      </c>
      <c r="AO1323" t="str">
        <f t="shared" si="1883"/>
        <v>a</v>
      </c>
      <c r="AP1323" t="str">
        <f t="shared" si="1884"/>
        <v/>
      </c>
      <c r="AQ1323" t="str">
        <f t="shared" si="1885"/>
        <v/>
      </c>
      <c r="AR1323" t="str">
        <f t="shared" si="1886"/>
        <v>Away</v>
      </c>
      <c r="AS1323" t="str">
        <f t="shared" si="1887"/>
        <v>a</v>
      </c>
      <c r="AT1323" t="str">
        <f t="shared" si="1888"/>
        <v>Defensive</v>
      </c>
      <c r="AU1323" t="str">
        <f t="shared" si="1889"/>
        <v/>
      </c>
      <c r="AV1323" t="str">
        <f t="shared" si="1890"/>
        <v/>
      </c>
      <c r="AW1323" t="str" cm="1">
        <f t="array" ref="AW1323">IFERROR(IF(O1323&lt;&gt;"",O1323,IF(OR($S1323="",$T1323=""),"",IF(O1323&lt;&gt;"",O1323,IF($T1323&lt;&gt;"",_xlfn._xlws.FILTER(O:O,($BU:$BU=$BU1323)*($I:$I=$I1323)*($T:$T=$T1323)*($S:$S=_xlfn.MINIFS($S:$S,$T:$T,"="&amp;$T1323)),"")))))&amp;"",IF(O1323="","",""))&amp;""</f>
        <v/>
      </c>
      <c r="AX1323" t="str" cm="1">
        <f t="array" ref="AX1323">IFERROR(IF(P1323&lt;&gt;"",P1323,IF(OR($S1323="",$T1323=""),"",IF($T1323&lt;&gt;"",_xlfn._xlws.FILTER(P:P,($BU:$BU=$BU1323)*($I:$I=$I1323)*($T:$T=$T1323)*($S:$S=_xlfn.MINIFS($S:$S,$T:$T,"="&amp;$T1323)),""))))&amp;"",IF(P1323="","",""))&amp;""</f>
        <v/>
      </c>
      <c r="AY1323" t="str" cm="1">
        <f t="array" ref="AY1323">IFERROR(IF(Q1323&lt;&gt;"",Q1323,IF(OR($S1323="",$T1323=""),"",IF($T1323&lt;&gt;"",_xlfn._xlws.FILTER(Q:Q,($BU:$BU=$BU1323)*($I:$I=$I1323)*($T:$T=$T1323)*($S:$S=_xlfn.MINIFS($S:$S,$T:$T,"="&amp;$T1323)),""))))&amp;"",IF(Q1323="","",""))&amp;""</f>
        <v/>
      </c>
      <c r="AZ1323" t="str" cm="1">
        <f t="array" ref="AZ1323">IFERROR(IF(R1323&lt;&gt;"",R1323,IF(OR($S1323="",$T1323=""),"",IF($T1323&lt;&gt;"",_xlfn._xlws.FILTER(R:R,($BU:$BU=$BU1323)*($I:$I=$I1323)*($T:$T=$T1323)*($S:$S=_xlfn.MINIFS($S:$S,$T:$T,"="&amp;$T1323)),""))))&amp;"",IF(R1323="","",""))&amp;""</f>
        <v>1</v>
      </c>
      <c r="BA1323" s="6">
        <f t="shared" si="1891"/>
        <v>114</v>
      </c>
      <c r="BB1323">
        <f t="shared" ref="BB1323:BD1323" si="1941">BB1322</f>
        <v>18987</v>
      </c>
      <c r="BC1323" t="str">
        <f t="shared" si="1941"/>
        <v>Velodrome</v>
      </c>
      <c r="BD1323" t="str">
        <f t="shared" si="1941"/>
        <v>Outlaws</v>
      </c>
      <c r="BE1323" t="s">
        <v>7</v>
      </c>
      <c r="BF1323" t="s">
        <v>172</v>
      </c>
      <c r="BI1323" cm="1">
        <f t="array" ref="BI1323">IFERROR(_xlfn._xlws.FILTER(shifts!A:A,(shifts!B:B=events!AD1323)*(shifts!AG:AG&gt;=events!BK1323)*(shifts!AH:AH&lt;=events!BL1323)),BI1322)</f>
        <v>47</v>
      </c>
      <c r="BJ1323" s="15">
        <f t="shared" si="1893"/>
        <v>0</v>
      </c>
      <c r="BK1323">
        <f t="shared" si="1894"/>
        <v>849</v>
      </c>
      <c r="BL1323">
        <f t="shared" si="1895"/>
        <v>849</v>
      </c>
      <c r="BM1323" s="15">
        <f>SUMIFS(BJ$2:BJ1323,K$2:K1323,"=Intermission")+SUMIFS(BJ$2:BJ1323,K$2:K1323,"=Timeout")</f>
        <v>67</v>
      </c>
      <c r="BN1323">
        <f t="shared" si="1896"/>
        <v>1147</v>
      </c>
      <c r="BO1323" s="19">
        <f t="shared" si="1897"/>
        <v>1378</v>
      </c>
      <c r="BP1323">
        <f t="shared" si="1898"/>
        <v>1373</v>
      </c>
      <c r="BQ1323" s="17">
        <f t="shared" si="1899"/>
        <v>1378</v>
      </c>
      <c r="BR1323" t="str">
        <f t="shared" si="1900"/>
        <v>opp_team_player_1</v>
      </c>
      <c r="BS1323">
        <f>COUNTIFS(S$3:S1323,"="&amp;S1323,AI$3:AI1323,"="&amp;AI1323)</f>
        <v>1</v>
      </c>
      <c r="BT1323" t="str">
        <f>IFERROR(VLOOKUP(BB1323&amp;BU1323&amp;X1323,game_rosters!U:W,3,FALSE),"")</f>
        <v>P100230</v>
      </c>
      <c r="BU1323" t="str">
        <f t="shared" si="1901"/>
        <v>Velodrome</v>
      </c>
    </row>
    <row r="1324" spans="1:73" x14ac:dyDescent="0.2">
      <c r="A1324">
        <f t="shared" si="1876"/>
        <v>1</v>
      </c>
      <c r="I1324" s="44">
        <v>25</v>
      </c>
      <c r="K1324" t="s">
        <v>13</v>
      </c>
      <c r="S1324">
        <v>702</v>
      </c>
      <c r="T1324" t="s">
        <v>756</v>
      </c>
      <c r="W1324" t="s">
        <v>731</v>
      </c>
      <c r="X1324">
        <v>25</v>
      </c>
      <c r="Z1324">
        <v>1</v>
      </c>
      <c r="AA1324">
        <f t="shared" si="1925"/>
        <v>1702</v>
      </c>
      <c r="AB1324" t="str">
        <f t="shared" si="1926"/>
        <v/>
      </c>
      <c r="AC1324">
        <f t="shared" si="1872"/>
        <v>1702</v>
      </c>
      <c r="AD1324" s="6">
        <v>2</v>
      </c>
      <c r="AE1324" t="s">
        <v>745</v>
      </c>
      <c r="AF1324" t="s">
        <v>913</v>
      </c>
      <c r="AG1324" t="s">
        <v>745</v>
      </c>
      <c r="AH1324" t="s">
        <v>928</v>
      </c>
      <c r="AI1324" t="str">
        <f t="shared" si="1877"/>
        <v>e</v>
      </c>
      <c r="AJ1324" t="str">
        <f t="shared" si="1878"/>
        <v/>
      </c>
      <c r="AK1324" t="str">
        <f t="shared" si="1879"/>
        <v/>
      </c>
      <c r="AL1324" t="str">
        <f t="shared" si="1880"/>
        <v/>
      </c>
      <c r="AM1324" t="str">
        <f t="shared" si="1881"/>
        <v/>
      </c>
      <c r="AN1324" t="str">
        <f t="shared" si="1882"/>
        <v>Away</v>
      </c>
      <c r="AO1324" t="str">
        <f t="shared" si="1883"/>
        <v>a</v>
      </c>
      <c r="AP1324" t="str">
        <f t="shared" si="1884"/>
        <v/>
      </c>
      <c r="AQ1324" t="str">
        <f t="shared" si="1885"/>
        <v/>
      </c>
      <c r="AR1324" t="str">
        <f t="shared" si="1886"/>
        <v>Away</v>
      </c>
      <c r="AS1324" t="str">
        <f t="shared" si="1887"/>
        <v>a</v>
      </c>
      <c r="AT1324" t="str">
        <f t="shared" si="1888"/>
        <v>Offensive</v>
      </c>
      <c r="AU1324" t="str">
        <f t="shared" si="1889"/>
        <v/>
      </c>
      <c r="AV1324" t="str">
        <f t="shared" si="1890"/>
        <v/>
      </c>
      <c r="AW1324" t="str" cm="1">
        <f t="array" ref="AW1324">IFERROR(IF(O1324&lt;&gt;"",O1324,IF(OR($S1324="",$T1324=""),"",IF(O1324&lt;&gt;"",O1324,IF($T1324&lt;&gt;"",_xlfn._xlws.FILTER(O:O,($BU:$BU=$BU1324)*($I:$I=$I1324)*($T:$T=$T1324)*($S:$S=_xlfn.MINIFS($S:$S,$T:$T,"="&amp;$T1324)),"")))))&amp;"",IF(O1324="","",""))&amp;""</f>
        <v/>
      </c>
      <c r="AX1324" t="str" cm="1">
        <f t="array" ref="AX1324">IFERROR(IF(P1324&lt;&gt;"",P1324,IF(OR($S1324="",$T1324=""),"",IF($T1324&lt;&gt;"",_xlfn._xlws.FILTER(P:P,($BU:$BU=$BU1324)*($I:$I=$I1324)*($T:$T=$T1324)*($S:$S=_xlfn.MINIFS($S:$S,$T:$T,"="&amp;$T1324)),""))))&amp;"",IF(P1324="","",""))&amp;""</f>
        <v/>
      </c>
      <c r="AY1324" t="str" cm="1">
        <f t="array" ref="AY1324">IFERROR(IF(Q1324&lt;&gt;"",Q1324,IF(OR($S1324="",$T1324=""),"",IF($T1324&lt;&gt;"",_xlfn._xlws.FILTER(Q:Q,($BU:$BU=$BU1324)*($I:$I=$I1324)*($T:$T=$T1324)*($S:$S=_xlfn.MINIFS($S:$S,$T:$T,"="&amp;$T1324)),""))))&amp;"",IF(Q1324="","",""))&amp;""</f>
        <v/>
      </c>
      <c r="AZ1324" t="str" cm="1">
        <f t="array" ref="AZ1324">IFERROR(IF(R1324&lt;&gt;"",R1324,IF(OR($S1324="",$T1324=""),"",IF($T1324&lt;&gt;"",_xlfn._xlws.FILTER(R:R,($BU:$BU=$BU1324)*($I:$I=$I1324)*($T:$T=$T1324)*($S:$S=_xlfn.MINIFS($S:$S,$T:$T,"="&amp;$T1324)),""))))&amp;"",IF(R1324="","",""))&amp;""</f>
        <v/>
      </c>
      <c r="BA1324" s="6">
        <f t="shared" si="1891"/>
        <v>114</v>
      </c>
      <c r="BB1324">
        <f t="shared" ref="BB1324:BD1324" si="1942">BB1323</f>
        <v>18987</v>
      </c>
      <c r="BC1324" t="str">
        <f t="shared" si="1942"/>
        <v>Velodrome</v>
      </c>
      <c r="BD1324" t="str">
        <f t="shared" si="1942"/>
        <v>Outlaws</v>
      </c>
      <c r="BE1324" t="s">
        <v>13</v>
      </c>
      <c r="BF1324" t="s">
        <v>756</v>
      </c>
      <c r="BI1324" cm="1">
        <f t="array" ref="BI1324">IFERROR(_xlfn._xlws.FILTER(shifts!A:A,(shifts!B:B=events!AD1324)*(shifts!AG:AG&gt;=events!BK1324)*(shifts!AH:AH&lt;=events!BL1324)),BI1323)</f>
        <v>47</v>
      </c>
      <c r="BJ1324" s="15">
        <f t="shared" si="1893"/>
        <v>4</v>
      </c>
      <c r="BK1324">
        <f t="shared" si="1894"/>
        <v>848</v>
      </c>
      <c r="BL1324">
        <f t="shared" si="1895"/>
        <v>844</v>
      </c>
      <c r="BM1324" s="15">
        <f>SUMIFS(BJ$2:BJ1324,K$2:K1324,"=Intermission")+SUMIFS(BJ$2:BJ1324,K$2:K1324,"=Timeout")</f>
        <v>67</v>
      </c>
      <c r="BN1324">
        <f t="shared" si="1896"/>
        <v>1147</v>
      </c>
      <c r="BO1324" s="19">
        <f t="shared" si="1897"/>
        <v>1379</v>
      </c>
      <c r="BP1324">
        <f t="shared" si="1898"/>
        <v>1374</v>
      </c>
      <c r="BQ1324" s="17">
        <f t="shared" si="1899"/>
        <v>1383</v>
      </c>
      <c r="BR1324" t="str">
        <f t="shared" si="1900"/>
        <v>event_team_player_1</v>
      </c>
      <c r="BS1324">
        <f>COUNTIFS(S$3:S1324,"="&amp;S1324,AI$3:AI1324,"="&amp;AI1324)</f>
        <v>1</v>
      </c>
      <c r="BT1324" t="str">
        <f>IFERROR(VLOOKUP(BB1324&amp;BU1324&amp;X1324,game_rosters!U:W,3,FALSE),"")</f>
        <v>P100170</v>
      </c>
      <c r="BU1324" t="str">
        <f t="shared" si="1901"/>
        <v>Outlaws</v>
      </c>
    </row>
    <row r="1325" spans="1:73" x14ac:dyDescent="0.2">
      <c r="A1325">
        <f t="shared" si="1876"/>
        <v>1</v>
      </c>
      <c r="I1325" s="44">
        <v>25</v>
      </c>
      <c r="K1325" t="s">
        <v>7</v>
      </c>
      <c r="O1325" t="s">
        <v>612</v>
      </c>
      <c r="S1325">
        <v>703</v>
      </c>
      <c r="T1325">
        <v>119</v>
      </c>
      <c r="W1325" t="s">
        <v>731</v>
      </c>
      <c r="X1325">
        <v>25</v>
      </c>
      <c r="Z1325">
        <v>1</v>
      </c>
      <c r="AA1325">
        <f t="shared" si="1925"/>
        <v>1703</v>
      </c>
      <c r="AB1325">
        <f t="shared" si="1926"/>
        <v>9119</v>
      </c>
      <c r="AC1325">
        <f t="shared" si="1872"/>
        <v>9119</v>
      </c>
      <c r="AD1325" s="6">
        <v>2</v>
      </c>
      <c r="AE1325" t="s">
        <v>745</v>
      </c>
      <c r="AF1325" t="s">
        <v>928</v>
      </c>
      <c r="AG1325" t="s">
        <v>756</v>
      </c>
      <c r="AH1325" t="s">
        <v>756</v>
      </c>
      <c r="AI1325" t="str">
        <f t="shared" si="1877"/>
        <v>e</v>
      </c>
      <c r="AJ1325" t="str">
        <f t="shared" si="1878"/>
        <v/>
      </c>
      <c r="AK1325" t="str">
        <f t="shared" si="1879"/>
        <v/>
      </c>
      <c r="AL1325" t="str">
        <f t="shared" si="1880"/>
        <v/>
      </c>
      <c r="AM1325" t="str">
        <f t="shared" si="1881"/>
        <v/>
      </c>
      <c r="AN1325" t="str">
        <f t="shared" si="1882"/>
        <v>Away</v>
      </c>
      <c r="AO1325" t="str">
        <f t="shared" si="1883"/>
        <v>a</v>
      </c>
      <c r="AP1325" t="str">
        <f t="shared" si="1884"/>
        <v/>
      </c>
      <c r="AQ1325" t="str">
        <f t="shared" si="1885"/>
        <v/>
      </c>
      <c r="AR1325" t="str">
        <f t="shared" si="1886"/>
        <v>Away</v>
      </c>
      <c r="AS1325" t="str">
        <f t="shared" si="1887"/>
        <v>a</v>
      </c>
      <c r="AT1325" t="str">
        <f t="shared" si="1888"/>
        <v>Offensive</v>
      </c>
      <c r="AU1325" t="str">
        <f t="shared" si="1889"/>
        <v/>
      </c>
      <c r="AV1325" t="str">
        <f t="shared" si="1890"/>
        <v/>
      </c>
      <c r="AW1325" t="str" cm="1">
        <f t="array" ref="AW1325">IFERROR(IF(O1325&lt;&gt;"",O1325,IF(OR($S1325="",$T1325=""),"",IF(O1325&lt;&gt;"",O1325,IF($T1325&lt;&gt;"",_xlfn._xlws.FILTER(O:O,($BU:$BU=$BU1325)*($I:$I=$I1325)*($T:$T=$T1325)*($S:$S=_xlfn.MINIFS($S:$S,$T:$T,"="&amp;$T1325)),"")))))&amp;"",IF(O1325="","",""))&amp;""</f>
        <v>Defensive_Zone-AttemptedBreakOutPass</v>
      </c>
      <c r="AX1325" t="str" cm="1">
        <f t="array" ref="AX1325">IFERROR(IF(P1325&lt;&gt;"",P1325,IF(OR($S1325="",$T1325=""),"",IF($T1325&lt;&gt;"",_xlfn._xlws.FILTER(P:P,($BU:$BU=$BU1325)*($I:$I=$I1325)*($T:$T=$T1325)*($S:$S=_xlfn.MINIFS($S:$S,$T:$T,"="&amp;$T1325)),""))))&amp;"",IF(P1325="","",""))&amp;""</f>
        <v/>
      </c>
      <c r="AY1325" t="str" cm="1">
        <f t="array" ref="AY1325">IFERROR(IF(Q1325&lt;&gt;"",Q1325,IF(OR($S1325="",$T1325=""),"",IF($T1325&lt;&gt;"",_xlfn._xlws.FILTER(Q:Q,($BU:$BU=$BU1325)*($I:$I=$I1325)*($T:$T=$T1325)*($S:$S=_xlfn.MINIFS($S:$S,$T:$T,"="&amp;$T1325)),""))))&amp;"",IF(Q1325="","",""))&amp;""</f>
        <v/>
      </c>
      <c r="AZ1325" t="str" cm="1">
        <f t="array" ref="AZ1325">IFERROR(IF(R1325&lt;&gt;"",R1325,IF(OR($S1325="",$T1325=""),"",IF($T1325&lt;&gt;"",_xlfn._xlws.FILTER(R:R,($BU:$BU=$BU1325)*($I:$I=$I1325)*($T:$T=$T1325)*($S:$S=_xlfn.MINIFS($S:$S,$T:$T,"="&amp;$T1325)),""))))&amp;"",IF(R1325="","",""))&amp;""</f>
        <v/>
      </c>
      <c r="BA1325" s="6">
        <f t="shared" si="1891"/>
        <v>114</v>
      </c>
      <c r="BB1325">
        <f t="shared" ref="BB1325:BD1325" si="1943">BB1324</f>
        <v>18987</v>
      </c>
      <c r="BC1325" t="str">
        <f t="shared" si="1943"/>
        <v>Velodrome</v>
      </c>
      <c r="BD1325" t="str">
        <f t="shared" si="1943"/>
        <v>Outlaws</v>
      </c>
      <c r="BE1325" t="s">
        <v>7</v>
      </c>
      <c r="BF1325" t="s">
        <v>756</v>
      </c>
      <c r="BI1325" cm="1">
        <f t="array" ref="BI1325">IFERROR(_xlfn._xlws.FILTER(shifts!A:A,(shifts!B:B=events!AD1325)*(shifts!AG:AG&gt;=events!BK1325)*(shifts!AH:AH&lt;=events!BL1325)),BI1324)</f>
        <v>47</v>
      </c>
      <c r="BJ1325" s="15">
        <f t="shared" si="1893"/>
        <v>0</v>
      </c>
      <c r="BK1325">
        <f t="shared" si="1894"/>
        <v>844</v>
      </c>
      <c r="BL1325">
        <f t="shared" si="1895"/>
        <v>844</v>
      </c>
      <c r="BM1325" s="15">
        <f>SUMIFS(BJ$2:BJ1325,K$2:K1325,"=Intermission")+SUMIFS(BJ$2:BJ1325,K$2:K1325,"=Timeout")</f>
        <v>67</v>
      </c>
      <c r="BN1325">
        <f t="shared" si="1896"/>
        <v>1147</v>
      </c>
      <c r="BO1325" s="19">
        <f t="shared" si="1897"/>
        <v>1383</v>
      </c>
      <c r="BP1325">
        <f t="shared" si="1898"/>
        <v>1378</v>
      </c>
      <c r="BQ1325" s="17">
        <f t="shared" si="1899"/>
        <v>1383</v>
      </c>
      <c r="BR1325" t="str">
        <f t="shared" si="1900"/>
        <v>event_team_player_1</v>
      </c>
      <c r="BS1325">
        <f>COUNTIFS(S$3:S1325,"="&amp;S1325,AI$3:AI1325,"="&amp;AI1325)</f>
        <v>1</v>
      </c>
      <c r="BT1325" t="str">
        <f>IFERROR(VLOOKUP(BB1325&amp;BU1325&amp;X1325,game_rosters!U:W,3,FALSE),"")</f>
        <v>P100170</v>
      </c>
      <c r="BU1325" t="str">
        <f t="shared" si="1901"/>
        <v>Outlaws</v>
      </c>
    </row>
    <row r="1326" spans="1:73" x14ac:dyDescent="0.2">
      <c r="A1326" t="str">
        <f t="shared" si="1876"/>
        <v/>
      </c>
      <c r="I1326" s="44">
        <v>80</v>
      </c>
      <c r="S1326">
        <v>703</v>
      </c>
      <c r="T1326">
        <v>119</v>
      </c>
      <c r="X1326">
        <v>80</v>
      </c>
      <c r="Z1326">
        <v>1</v>
      </c>
      <c r="AA1326">
        <f t="shared" si="1925"/>
        <v>1703</v>
      </c>
      <c r="AB1326">
        <f t="shared" si="1926"/>
        <v>9119</v>
      </c>
      <c r="AC1326">
        <f t="shared" si="1872"/>
        <v>9119</v>
      </c>
      <c r="AD1326" s="6">
        <v>2</v>
      </c>
      <c r="AE1326" t="s">
        <v>745</v>
      </c>
      <c r="AF1326" t="s">
        <v>928</v>
      </c>
      <c r="AG1326" t="s">
        <v>756</v>
      </c>
      <c r="AH1326" t="s">
        <v>756</v>
      </c>
      <c r="AI1326" t="str">
        <f t="shared" si="1877"/>
        <v>e</v>
      </c>
      <c r="AJ1326" t="str">
        <f t="shared" si="1878"/>
        <v/>
      </c>
      <c r="AK1326" t="str">
        <f t="shared" si="1879"/>
        <v/>
      </c>
      <c r="AL1326" t="str">
        <f t="shared" si="1880"/>
        <v/>
      </c>
      <c r="AM1326" t="str">
        <f t="shared" si="1881"/>
        <v/>
      </c>
      <c r="AN1326" t="str">
        <f t="shared" si="1882"/>
        <v>Away</v>
      </c>
      <c r="AO1326" t="str">
        <f t="shared" si="1883"/>
        <v>a</v>
      </c>
      <c r="AP1326" t="str">
        <f t="shared" si="1884"/>
        <v/>
      </c>
      <c r="AQ1326" t="str">
        <f t="shared" si="1885"/>
        <v/>
      </c>
      <c r="AR1326" t="str">
        <f t="shared" si="1886"/>
        <v>Away</v>
      </c>
      <c r="AS1326" t="str">
        <f t="shared" si="1887"/>
        <v>a</v>
      </c>
      <c r="AT1326" t="str">
        <f t="shared" si="1888"/>
        <v>Offensive</v>
      </c>
      <c r="AU1326" t="str">
        <f t="shared" si="1889"/>
        <v/>
      </c>
      <c r="AV1326" t="str">
        <f t="shared" si="1890"/>
        <v/>
      </c>
      <c r="AW1326" t="str" cm="1">
        <f t="array" ref="AW1326">IFERROR(IF(O1326&lt;&gt;"",O1326,IF(OR($S1326="",$T1326=""),"",IF(O1326&lt;&gt;"",O1326,IF($T1326&lt;&gt;"",_xlfn._xlws.FILTER(O:O,($BU:$BU=$BU1326)*($I:$I=$I1326)*($T:$T=$T1326)*($S:$S=_xlfn.MINIFS($S:$S,$T:$T,"="&amp;$T1326)),"")))))&amp;"",IF(O1326="","",""))&amp;""</f>
        <v/>
      </c>
      <c r="AX1326" t="str" cm="1">
        <f t="array" ref="AX1326">IFERROR(IF(P1326&lt;&gt;"",P1326,IF(OR($S1326="",$T1326=""),"",IF($T1326&lt;&gt;"",_xlfn._xlws.FILTER(P:P,($BU:$BU=$BU1326)*($I:$I=$I1326)*($T:$T=$T1326)*($S:$S=_xlfn.MINIFS($S:$S,$T:$T,"="&amp;$T1326)),""))))&amp;"",IF(P1326="","",""))&amp;""</f>
        <v/>
      </c>
      <c r="AY1326" t="str" cm="1">
        <f t="array" ref="AY1326">IFERROR(IF(Q1326&lt;&gt;"",Q1326,IF(OR($S1326="",$T1326=""),"",IF($T1326&lt;&gt;"",_xlfn._xlws.FILTER(Q:Q,($BU:$BU=$BU1326)*($I:$I=$I1326)*($T:$T=$T1326)*($S:$S=_xlfn.MINIFS($S:$S,$T:$T,"="&amp;$T1326)),""))))&amp;"",IF(Q1326="","",""))&amp;""</f>
        <v/>
      </c>
      <c r="AZ1326" t="str" cm="1">
        <f t="array" ref="AZ1326">IFERROR(IF(R1326&lt;&gt;"",R1326,IF(OR($S1326="",$T1326=""),"",IF($T1326&lt;&gt;"",_xlfn._xlws.FILTER(R:R,($BU:$BU=$BU1326)*($I:$I=$I1326)*($T:$T=$T1326)*($S:$S=_xlfn.MINIFS($S:$S,$T:$T,"="&amp;$T1326)),""))))&amp;"",IF(R1326="","",""))&amp;""</f>
        <v/>
      </c>
      <c r="BA1326" s="6">
        <f t="shared" si="1891"/>
        <v>114</v>
      </c>
      <c r="BB1326">
        <f t="shared" ref="BB1326:BD1326" si="1944">BB1325</f>
        <v>18987</v>
      </c>
      <c r="BC1326" t="str">
        <f t="shared" si="1944"/>
        <v>Velodrome</v>
      </c>
      <c r="BD1326" t="str">
        <f t="shared" si="1944"/>
        <v>Outlaws</v>
      </c>
      <c r="BE1326" t="s">
        <v>7</v>
      </c>
      <c r="BF1326" t="s">
        <v>756</v>
      </c>
      <c r="BI1326" cm="1">
        <f t="array" ref="BI1326">IFERROR(_xlfn._xlws.FILTER(shifts!A:A,(shifts!B:B=events!AD1326)*(shifts!AG:AG&gt;=events!BK1326)*(shifts!AH:AH&lt;=events!BL1326)),BI1325)</f>
        <v>47</v>
      </c>
      <c r="BJ1326" s="15">
        <f t="shared" si="1893"/>
        <v>0</v>
      </c>
      <c r="BK1326">
        <f t="shared" si="1894"/>
        <v>844</v>
      </c>
      <c r="BL1326">
        <f t="shared" si="1895"/>
        <v>844</v>
      </c>
      <c r="BM1326" s="15">
        <f>SUMIFS(BJ$2:BJ1326,K$2:K1326,"=Intermission")+SUMIFS(BJ$2:BJ1326,K$2:K1326,"=Timeout")</f>
        <v>67</v>
      </c>
      <c r="BN1326">
        <f t="shared" si="1896"/>
        <v>1147</v>
      </c>
      <c r="BO1326" s="19">
        <f t="shared" si="1897"/>
        <v>1383</v>
      </c>
      <c r="BP1326">
        <f t="shared" si="1898"/>
        <v>1378</v>
      </c>
      <c r="BQ1326" s="17">
        <f t="shared" si="1899"/>
        <v>1383</v>
      </c>
      <c r="BR1326" t="str">
        <f t="shared" si="1900"/>
        <v>event_team_player_2</v>
      </c>
      <c r="BS1326">
        <f>COUNTIFS(S$3:S1326,"="&amp;S1326,AI$3:AI1326,"="&amp;AI1326)</f>
        <v>2</v>
      </c>
      <c r="BT1326" t="str">
        <f>IFERROR(VLOOKUP(BB1326&amp;BU1326&amp;X1326,game_rosters!U:W,3,FALSE),"")</f>
        <v>P100223</v>
      </c>
      <c r="BU1326" t="str">
        <f t="shared" si="1901"/>
        <v>Outlaws</v>
      </c>
    </row>
    <row r="1327" spans="1:73" x14ac:dyDescent="0.2">
      <c r="A1327" t="str">
        <f t="shared" si="1876"/>
        <v/>
      </c>
      <c r="I1327" s="44">
        <v>22</v>
      </c>
      <c r="O1327" t="s">
        <v>605</v>
      </c>
      <c r="S1327">
        <v>703</v>
      </c>
      <c r="T1327">
        <v>119</v>
      </c>
      <c r="X1327">
        <v>22</v>
      </c>
      <c r="AA1327">
        <f t="shared" si="1925"/>
        <v>1703</v>
      </c>
      <c r="AB1327">
        <f t="shared" si="1926"/>
        <v>9119</v>
      </c>
      <c r="AC1327">
        <f t="shared" si="1872"/>
        <v>9119</v>
      </c>
      <c r="AD1327" s="6">
        <v>2</v>
      </c>
      <c r="AE1327" t="s">
        <v>745</v>
      </c>
      <c r="AF1327" t="s">
        <v>928</v>
      </c>
      <c r="AG1327" t="s">
        <v>756</v>
      </c>
      <c r="AH1327" t="s">
        <v>756</v>
      </c>
      <c r="AI1327" t="str">
        <f t="shared" si="1877"/>
        <v>o</v>
      </c>
      <c r="AJ1327" t="str">
        <f t="shared" si="1878"/>
        <v/>
      </c>
      <c r="AK1327" t="str">
        <f t="shared" si="1879"/>
        <v/>
      </c>
      <c r="AL1327" t="str">
        <f t="shared" si="1880"/>
        <v/>
      </c>
      <c r="AM1327" t="str">
        <f t="shared" si="1881"/>
        <v/>
      </c>
      <c r="AN1327" t="str">
        <f t="shared" si="1882"/>
        <v>Away</v>
      </c>
      <c r="AO1327" t="str">
        <f t="shared" si="1883"/>
        <v>a</v>
      </c>
      <c r="AP1327" t="str">
        <f t="shared" si="1884"/>
        <v/>
      </c>
      <c r="AQ1327" t="str">
        <f t="shared" si="1885"/>
        <v/>
      </c>
      <c r="AR1327" t="str">
        <f t="shared" si="1886"/>
        <v>Away</v>
      </c>
      <c r="AS1327" t="str">
        <f t="shared" si="1887"/>
        <v>a</v>
      </c>
      <c r="AT1327" t="str">
        <f t="shared" si="1888"/>
        <v>Defensive</v>
      </c>
      <c r="AU1327" t="str">
        <f t="shared" si="1889"/>
        <v/>
      </c>
      <c r="AV1327" t="str">
        <f t="shared" si="1890"/>
        <v/>
      </c>
      <c r="AW1327" t="str" cm="1">
        <f t="array" ref="AW1327">IFERROR(IF(O1327&lt;&gt;"",O1327,IF(OR($S1327="",$T1327=""),"",IF(O1327&lt;&gt;"",O1327,IF($T1327&lt;&gt;"",_xlfn._xlws.FILTER(O:O,($BU:$BU=$BU1327)*($I:$I=$I1327)*($T:$T=$T1327)*($S:$S=_xlfn.MINIFS($S:$S,$T:$T,"="&amp;$T1327)),"")))))&amp;"",IF(O1327="","",""))&amp;""</f>
        <v>Defensive_PlayPass-InShotPassLane</v>
      </c>
      <c r="AX1327" t="str" cm="1">
        <f t="array" ref="AX1327">IFERROR(IF(P1327&lt;&gt;"",P1327,IF(OR($S1327="",$T1327=""),"",IF($T1327&lt;&gt;"",_xlfn._xlws.FILTER(P:P,($BU:$BU=$BU1327)*($I:$I=$I1327)*($T:$T=$T1327)*($S:$S=_xlfn.MINIFS($S:$S,$T:$T,"="&amp;$T1327)),""))))&amp;"",IF(P1327="","",""))&amp;""</f>
        <v/>
      </c>
      <c r="AY1327" t="str" cm="1">
        <f t="array" ref="AY1327">IFERROR(IF(Q1327&lt;&gt;"",Q1327,IF(OR($S1327="",$T1327=""),"",IF($T1327&lt;&gt;"",_xlfn._xlws.FILTER(Q:Q,($BU:$BU=$BU1327)*($I:$I=$I1327)*($T:$T=$T1327)*($S:$S=_xlfn.MINIFS($S:$S,$T:$T,"="&amp;$T1327)),""))))&amp;"",IF(Q1327="","",""))&amp;""</f>
        <v/>
      </c>
      <c r="AZ1327" t="str" cm="1">
        <f t="array" ref="AZ1327">IFERROR(IF(R1327&lt;&gt;"",R1327,IF(OR($S1327="",$T1327=""),"",IF($T1327&lt;&gt;"",_xlfn._xlws.FILTER(R:R,($BU:$BU=$BU1327)*($I:$I=$I1327)*($T:$T=$T1327)*($S:$S=_xlfn.MINIFS($S:$S,$T:$T,"="&amp;$T1327)),""))))&amp;"",IF(R1327="","",""))&amp;""</f>
        <v/>
      </c>
      <c r="BA1327" s="6">
        <f t="shared" si="1891"/>
        <v>114</v>
      </c>
      <c r="BB1327">
        <f t="shared" ref="BB1327:BD1327" si="1945">BB1326</f>
        <v>18987</v>
      </c>
      <c r="BC1327" t="str">
        <f t="shared" si="1945"/>
        <v>Velodrome</v>
      </c>
      <c r="BD1327" t="str">
        <f t="shared" si="1945"/>
        <v>Outlaws</v>
      </c>
      <c r="BE1327" t="s">
        <v>7</v>
      </c>
      <c r="BF1327" t="s">
        <v>756</v>
      </c>
      <c r="BI1327" cm="1">
        <f t="array" ref="BI1327">IFERROR(_xlfn._xlws.FILTER(shifts!A:A,(shifts!B:B=events!AD1327)*(shifts!AG:AG&gt;=events!BK1327)*(shifts!AH:AH&lt;=events!BL1327)),BI1326)</f>
        <v>47</v>
      </c>
      <c r="BJ1327" s="15">
        <f t="shared" si="1893"/>
        <v>0</v>
      </c>
      <c r="BK1327">
        <f t="shared" si="1894"/>
        <v>844</v>
      </c>
      <c r="BL1327">
        <f t="shared" si="1895"/>
        <v>844</v>
      </c>
      <c r="BM1327" s="15">
        <f>SUMIFS(BJ$2:BJ1327,K$2:K1327,"=Intermission")+SUMIFS(BJ$2:BJ1327,K$2:K1327,"=Timeout")</f>
        <v>67</v>
      </c>
      <c r="BN1327">
        <f t="shared" si="1896"/>
        <v>1147</v>
      </c>
      <c r="BO1327" s="19">
        <f t="shared" si="1897"/>
        <v>1383</v>
      </c>
      <c r="BP1327">
        <f t="shared" si="1898"/>
        <v>1378</v>
      </c>
      <c r="BQ1327" s="17">
        <f t="shared" si="1899"/>
        <v>1383</v>
      </c>
      <c r="BR1327" t="str">
        <f t="shared" si="1900"/>
        <v>opp_team_player_1</v>
      </c>
      <c r="BS1327">
        <f>COUNTIFS(S$3:S1327,"="&amp;S1327,AI$3:AI1327,"="&amp;AI1327)</f>
        <v>1</v>
      </c>
      <c r="BT1327" t="str">
        <f>IFERROR(VLOOKUP(BB1327&amp;BU1327&amp;X1327,game_rosters!U:W,3,FALSE),"")</f>
        <v>P100108</v>
      </c>
      <c r="BU1327" t="str">
        <f t="shared" si="1901"/>
        <v>Velodrome</v>
      </c>
    </row>
    <row r="1328" spans="1:73" x14ac:dyDescent="0.2">
      <c r="A1328" t="str">
        <f t="shared" si="1876"/>
        <v/>
      </c>
      <c r="I1328" s="44">
        <v>25</v>
      </c>
      <c r="O1328" t="s">
        <v>612</v>
      </c>
      <c r="S1328">
        <v>704</v>
      </c>
      <c r="T1328">
        <v>119</v>
      </c>
      <c r="W1328" t="s">
        <v>731</v>
      </c>
      <c r="X1328">
        <v>25</v>
      </c>
      <c r="Z1328">
        <v>1</v>
      </c>
      <c r="AA1328">
        <f t="shared" si="1925"/>
        <v>1704</v>
      </c>
      <c r="AB1328">
        <f t="shared" si="1926"/>
        <v>9119</v>
      </c>
      <c r="AC1328">
        <f t="shared" si="1872"/>
        <v>9119</v>
      </c>
      <c r="AD1328" s="6">
        <v>2</v>
      </c>
      <c r="AE1328" t="s">
        <v>745</v>
      </c>
      <c r="AF1328" t="s">
        <v>928</v>
      </c>
      <c r="AG1328" t="s">
        <v>756</v>
      </c>
      <c r="AH1328" t="s">
        <v>756</v>
      </c>
      <c r="AI1328" t="str">
        <f t="shared" si="1877"/>
        <v>e</v>
      </c>
      <c r="AJ1328" t="str">
        <f t="shared" si="1878"/>
        <v/>
      </c>
      <c r="AK1328" t="str">
        <f t="shared" si="1879"/>
        <v/>
      </c>
      <c r="AL1328" t="str">
        <f t="shared" si="1880"/>
        <v/>
      </c>
      <c r="AM1328" t="str">
        <f t="shared" si="1881"/>
        <v/>
      </c>
      <c r="AN1328" t="str">
        <f t="shared" si="1882"/>
        <v>Away</v>
      </c>
      <c r="AO1328" t="str">
        <f t="shared" si="1883"/>
        <v>a</v>
      </c>
      <c r="AP1328" t="str">
        <f t="shared" si="1884"/>
        <v/>
      </c>
      <c r="AQ1328" t="str">
        <f t="shared" si="1885"/>
        <v/>
      </c>
      <c r="AR1328" t="str">
        <f t="shared" si="1886"/>
        <v>Away</v>
      </c>
      <c r="AS1328" t="str">
        <f t="shared" si="1887"/>
        <v>a</v>
      </c>
      <c r="AT1328" t="str">
        <f t="shared" si="1888"/>
        <v>Offensive</v>
      </c>
      <c r="AU1328" t="str">
        <f t="shared" si="1889"/>
        <v/>
      </c>
      <c r="AV1328" t="str">
        <f t="shared" si="1890"/>
        <v/>
      </c>
      <c r="AW1328" t="str" cm="1">
        <f t="array" ref="AW1328">IFERROR(IF(O1328&lt;&gt;"",O1328,IF(OR($S1328="",$T1328=""),"",IF(O1328&lt;&gt;"",O1328,IF($T1328&lt;&gt;"",_xlfn._xlws.FILTER(O:O,($BU:$BU=$BU1328)*($I:$I=$I1328)*($T:$T=$T1328)*($S:$S=_xlfn.MINIFS($S:$S,$T:$T,"="&amp;$T1328)),"")))))&amp;"",IF(O1328="","",""))&amp;""</f>
        <v>Defensive_Zone-AttemptedBreakOutPass</v>
      </c>
      <c r="AX1328" t="str" cm="1">
        <f t="array" ref="AX1328">IFERROR(IF(P1328&lt;&gt;"",P1328,IF(OR($S1328="",$T1328=""),"",IF($T1328&lt;&gt;"",_xlfn._xlws.FILTER(P:P,($BU:$BU=$BU1328)*($I:$I=$I1328)*($T:$T=$T1328)*($S:$S=_xlfn.MINIFS($S:$S,$T:$T,"="&amp;$T1328)),""))))&amp;"",IF(P1328="","",""))&amp;""</f>
        <v/>
      </c>
      <c r="AY1328" t="str" cm="1">
        <f t="array" ref="AY1328">IFERROR(IF(Q1328&lt;&gt;"",Q1328,IF(OR($S1328="",$T1328=""),"",IF($T1328&lt;&gt;"",_xlfn._xlws.FILTER(Q:Q,($BU:$BU=$BU1328)*($I:$I=$I1328)*($T:$T=$T1328)*($S:$S=_xlfn.MINIFS($S:$S,$T:$T,"="&amp;$T1328)),""))))&amp;"",IF(Q1328="","",""))&amp;""</f>
        <v/>
      </c>
      <c r="AZ1328" t="str" cm="1">
        <f t="array" ref="AZ1328">IFERROR(IF(R1328&lt;&gt;"",R1328,IF(OR($S1328="",$T1328=""),"",IF($T1328&lt;&gt;"",_xlfn._xlws.FILTER(R:R,($BU:$BU=$BU1328)*($I:$I=$I1328)*($T:$T=$T1328)*($S:$S=_xlfn.MINIFS($S:$S,$T:$T,"="&amp;$T1328)),""))))&amp;"",IF(R1328="","",""))&amp;""</f>
        <v/>
      </c>
      <c r="BA1328" s="6">
        <f t="shared" si="1891"/>
        <v>114</v>
      </c>
      <c r="BB1328">
        <f t="shared" ref="BB1328:BD1328" si="1946">BB1327</f>
        <v>18987</v>
      </c>
      <c r="BC1328" t="str">
        <f t="shared" si="1946"/>
        <v>Velodrome</v>
      </c>
      <c r="BD1328" t="str">
        <f t="shared" si="1946"/>
        <v>Outlaws</v>
      </c>
      <c r="BE1328" t="s">
        <v>756</v>
      </c>
      <c r="BF1328" t="s">
        <v>756</v>
      </c>
      <c r="BI1328" cm="1">
        <f t="array" ref="BI1328">IFERROR(_xlfn._xlws.FILTER(shifts!A:A,(shifts!B:B=events!AD1328)*(shifts!AG:AG&gt;=events!BK1328)*(shifts!AH:AH&lt;=events!BL1328)),BI1327)</f>
        <v>47</v>
      </c>
      <c r="BJ1328" s="15">
        <f t="shared" si="1893"/>
        <v>0</v>
      </c>
      <c r="BK1328">
        <f t="shared" si="1894"/>
        <v>844</v>
      </c>
      <c r="BL1328">
        <f t="shared" si="1895"/>
        <v>844</v>
      </c>
      <c r="BM1328" s="15">
        <f>SUMIFS(BJ$2:BJ1328,K$2:K1328,"=Intermission")+SUMIFS(BJ$2:BJ1328,K$2:K1328,"=Timeout")</f>
        <v>67</v>
      </c>
      <c r="BN1328">
        <f t="shared" si="1896"/>
        <v>1147</v>
      </c>
      <c r="BO1328" s="19">
        <f t="shared" si="1897"/>
        <v>1383</v>
      </c>
      <c r="BP1328">
        <f t="shared" si="1898"/>
        <v>1378</v>
      </c>
      <c r="BQ1328" s="17">
        <f t="shared" si="1899"/>
        <v>1383</v>
      </c>
      <c r="BR1328" t="str">
        <f t="shared" si="1900"/>
        <v>event_team_player_1</v>
      </c>
      <c r="BS1328">
        <f>COUNTIFS(S$3:S1328,"="&amp;S1328,AI$3:AI1328,"="&amp;AI1328)</f>
        <v>1</v>
      </c>
      <c r="BT1328" t="str">
        <f>IFERROR(VLOOKUP(BB1328&amp;BU1328&amp;X1328,game_rosters!U:W,3,FALSE),"")</f>
        <v>P100170</v>
      </c>
      <c r="BU1328" t="str">
        <f t="shared" si="1901"/>
        <v>Outlaws</v>
      </c>
    </row>
    <row r="1329" spans="1:73" x14ac:dyDescent="0.2">
      <c r="A1329" t="str">
        <f t="shared" si="1876"/>
        <v/>
      </c>
      <c r="I1329" s="44">
        <v>80</v>
      </c>
      <c r="S1329">
        <v>704</v>
      </c>
      <c r="T1329">
        <v>119</v>
      </c>
      <c r="X1329">
        <v>80</v>
      </c>
      <c r="Z1329">
        <v>1</v>
      </c>
      <c r="AA1329">
        <f t="shared" si="1925"/>
        <v>1704</v>
      </c>
      <c r="AB1329">
        <f t="shared" si="1926"/>
        <v>9119</v>
      </c>
      <c r="AC1329">
        <f t="shared" si="1872"/>
        <v>9119</v>
      </c>
      <c r="AD1329" s="6">
        <v>2</v>
      </c>
      <c r="AE1329" t="s">
        <v>745</v>
      </c>
      <c r="AF1329" t="s">
        <v>928</v>
      </c>
      <c r="AG1329" t="s">
        <v>756</v>
      </c>
      <c r="AH1329" t="s">
        <v>756</v>
      </c>
      <c r="AI1329" t="str">
        <f t="shared" si="1877"/>
        <v>e</v>
      </c>
      <c r="AJ1329" t="str">
        <f t="shared" si="1878"/>
        <v/>
      </c>
      <c r="AK1329" t="str">
        <f t="shared" si="1879"/>
        <v/>
      </c>
      <c r="AL1329" t="str">
        <f t="shared" si="1880"/>
        <v/>
      </c>
      <c r="AM1329" t="str">
        <f t="shared" si="1881"/>
        <v/>
      </c>
      <c r="AN1329" t="str">
        <f t="shared" si="1882"/>
        <v>Away</v>
      </c>
      <c r="AO1329" t="str">
        <f t="shared" si="1883"/>
        <v>a</v>
      </c>
      <c r="AP1329" t="str">
        <f t="shared" si="1884"/>
        <v/>
      </c>
      <c r="AQ1329" t="str">
        <f t="shared" si="1885"/>
        <v/>
      </c>
      <c r="AR1329" t="str">
        <f t="shared" si="1886"/>
        <v>Away</v>
      </c>
      <c r="AS1329" t="str">
        <f t="shared" si="1887"/>
        <v>a</v>
      </c>
      <c r="AT1329" t="str">
        <f t="shared" si="1888"/>
        <v>Offensive</v>
      </c>
      <c r="AU1329" t="str">
        <f t="shared" si="1889"/>
        <v/>
      </c>
      <c r="AV1329" t="str">
        <f t="shared" si="1890"/>
        <v/>
      </c>
      <c r="AW1329" t="str" cm="1">
        <f t="array" ref="AW1329">IFERROR(IF(O1329&lt;&gt;"",O1329,IF(OR($S1329="",$T1329=""),"",IF(O1329&lt;&gt;"",O1329,IF($T1329&lt;&gt;"",_xlfn._xlws.FILTER(O:O,($BU:$BU=$BU1329)*($I:$I=$I1329)*($T:$T=$T1329)*($S:$S=_xlfn.MINIFS($S:$S,$T:$T,"="&amp;$T1329)),"")))))&amp;"",IF(O1329="","",""))&amp;""</f>
        <v/>
      </c>
      <c r="AX1329" t="str" cm="1">
        <f t="array" ref="AX1329">IFERROR(IF(P1329&lt;&gt;"",P1329,IF(OR($S1329="",$T1329=""),"",IF($T1329&lt;&gt;"",_xlfn._xlws.FILTER(P:P,($BU:$BU=$BU1329)*($I:$I=$I1329)*($T:$T=$T1329)*($S:$S=_xlfn.MINIFS($S:$S,$T:$T,"="&amp;$T1329)),""))))&amp;"",IF(P1329="","",""))&amp;""</f>
        <v/>
      </c>
      <c r="AY1329" t="str" cm="1">
        <f t="array" ref="AY1329">IFERROR(IF(Q1329&lt;&gt;"",Q1329,IF(OR($S1329="",$T1329=""),"",IF($T1329&lt;&gt;"",_xlfn._xlws.FILTER(Q:Q,($BU:$BU=$BU1329)*($I:$I=$I1329)*($T:$T=$T1329)*($S:$S=_xlfn.MINIFS($S:$S,$T:$T,"="&amp;$T1329)),""))))&amp;"",IF(Q1329="","",""))&amp;""</f>
        <v/>
      </c>
      <c r="AZ1329" t="str" cm="1">
        <f t="array" ref="AZ1329">IFERROR(IF(R1329&lt;&gt;"",R1329,IF(OR($S1329="",$T1329=""),"",IF($T1329&lt;&gt;"",_xlfn._xlws.FILTER(R:R,($BU:$BU=$BU1329)*($I:$I=$I1329)*($T:$T=$T1329)*($S:$S=_xlfn.MINIFS($S:$S,$T:$T,"="&amp;$T1329)),""))))&amp;"",IF(R1329="","",""))&amp;""</f>
        <v/>
      </c>
      <c r="BA1329" s="6">
        <f t="shared" si="1891"/>
        <v>114</v>
      </c>
      <c r="BB1329">
        <f t="shared" ref="BB1329:BD1329" si="1947">BB1328</f>
        <v>18987</v>
      </c>
      <c r="BC1329" t="str">
        <f t="shared" si="1947"/>
        <v>Velodrome</v>
      </c>
      <c r="BD1329" t="str">
        <f t="shared" si="1947"/>
        <v>Outlaws</v>
      </c>
      <c r="BE1329" t="s">
        <v>756</v>
      </c>
      <c r="BF1329" t="s">
        <v>756</v>
      </c>
      <c r="BI1329" cm="1">
        <f t="array" ref="BI1329">IFERROR(_xlfn._xlws.FILTER(shifts!A:A,(shifts!B:B=events!AD1329)*(shifts!AG:AG&gt;=events!BK1329)*(shifts!AH:AH&lt;=events!BL1329)),BI1328)</f>
        <v>47</v>
      </c>
      <c r="BJ1329" s="15">
        <f t="shared" si="1893"/>
        <v>0</v>
      </c>
      <c r="BK1329">
        <f t="shared" si="1894"/>
        <v>844</v>
      </c>
      <c r="BL1329">
        <f t="shared" si="1895"/>
        <v>844</v>
      </c>
      <c r="BM1329" s="15">
        <f>SUMIFS(BJ$2:BJ1329,K$2:K1329,"=Intermission")+SUMIFS(BJ$2:BJ1329,K$2:K1329,"=Timeout")</f>
        <v>67</v>
      </c>
      <c r="BN1329">
        <f t="shared" si="1896"/>
        <v>1147</v>
      </c>
      <c r="BO1329" s="19">
        <f t="shared" si="1897"/>
        <v>1383</v>
      </c>
      <c r="BP1329">
        <f t="shared" si="1898"/>
        <v>1378</v>
      </c>
      <c r="BQ1329" s="17">
        <f t="shared" si="1899"/>
        <v>1383</v>
      </c>
      <c r="BR1329" t="str">
        <f t="shared" si="1900"/>
        <v>event_team_player_2</v>
      </c>
      <c r="BS1329">
        <f>COUNTIFS(S$3:S1329,"="&amp;S1329,AI$3:AI1329,"="&amp;AI1329)</f>
        <v>2</v>
      </c>
      <c r="BT1329" t="str">
        <f>IFERROR(VLOOKUP(BB1329&amp;BU1329&amp;X1329,game_rosters!U:W,3,FALSE),"")</f>
        <v>P100223</v>
      </c>
      <c r="BU1329" t="str">
        <f t="shared" si="1901"/>
        <v>Outlaws</v>
      </c>
    </row>
    <row r="1330" spans="1:73" x14ac:dyDescent="0.2">
      <c r="A1330" t="str">
        <f t="shared" si="1876"/>
        <v/>
      </c>
      <c r="I1330" s="44">
        <v>22</v>
      </c>
      <c r="O1330" t="s">
        <v>605</v>
      </c>
      <c r="S1330">
        <v>704</v>
      </c>
      <c r="T1330">
        <v>119</v>
      </c>
      <c r="X1330">
        <v>22</v>
      </c>
      <c r="AA1330">
        <f t="shared" si="1925"/>
        <v>1704</v>
      </c>
      <c r="AB1330">
        <f t="shared" si="1926"/>
        <v>9119</v>
      </c>
      <c r="AC1330">
        <f t="shared" si="1872"/>
        <v>9119</v>
      </c>
      <c r="AD1330" s="6">
        <v>2</v>
      </c>
      <c r="AE1330" t="s">
        <v>745</v>
      </c>
      <c r="AF1330" t="s">
        <v>928</v>
      </c>
      <c r="AG1330" t="s">
        <v>756</v>
      </c>
      <c r="AH1330" t="s">
        <v>756</v>
      </c>
      <c r="AI1330" t="str">
        <f t="shared" si="1877"/>
        <v>o</v>
      </c>
      <c r="AJ1330" t="str">
        <f t="shared" si="1878"/>
        <v/>
      </c>
      <c r="AK1330" t="str">
        <f t="shared" si="1879"/>
        <v/>
      </c>
      <c r="AL1330" t="str">
        <f t="shared" si="1880"/>
        <v/>
      </c>
      <c r="AM1330" t="str">
        <f t="shared" si="1881"/>
        <v/>
      </c>
      <c r="AN1330" t="str">
        <f t="shared" si="1882"/>
        <v>Away</v>
      </c>
      <c r="AO1330" t="str">
        <f t="shared" si="1883"/>
        <v>a</v>
      </c>
      <c r="AP1330" t="str">
        <f t="shared" si="1884"/>
        <v/>
      </c>
      <c r="AQ1330" t="str">
        <f t="shared" si="1885"/>
        <v/>
      </c>
      <c r="AR1330" t="str">
        <f t="shared" si="1886"/>
        <v>Away</v>
      </c>
      <c r="AS1330" t="str">
        <f t="shared" si="1887"/>
        <v>a</v>
      </c>
      <c r="AT1330" t="str">
        <f t="shared" si="1888"/>
        <v>Defensive</v>
      </c>
      <c r="AU1330" t="str">
        <f t="shared" si="1889"/>
        <v/>
      </c>
      <c r="AV1330" t="str">
        <f t="shared" si="1890"/>
        <v/>
      </c>
      <c r="AW1330" t="str" cm="1">
        <f t="array" ref="AW1330">IFERROR(IF(O1330&lt;&gt;"",O1330,IF(OR($S1330="",$T1330=""),"",IF(O1330&lt;&gt;"",O1330,IF($T1330&lt;&gt;"",_xlfn._xlws.FILTER(O:O,($BU:$BU=$BU1330)*($I:$I=$I1330)*($T:$T=$T1330)*($S:$S=_xlfn.MINIFS($S:$S,$T:$T,"="&amp;$T1330)),"")))))&amp;"",IF(O1330="","",""))&amp;""</f>
        <v>Defensive_PlayPass-InShotPassLane</v>
      </c>
      <c r="AX1330" t="str" cm="1">
        <f t="array" ref="AX1330">IFERROR(IF(P1330&lt;&gt;"",P1330,IF(OR($S1330="",$T1330=""),"",IF($T1330&lt;&gt;"",_xlfn._xlws.FILTER(P:P,($BU:$BU=$BU1330)*($I:$I=$I1330)*($T:$T=$T1330)*($S:$S=_xlfn.MINIFS($S:$S,$T:$T,"="&amp;$T1330)),""))))&amp;"",IF(P1330="","",""))&amp;""</f>
        <v/>
      </c>
      <c r="AY1330" t="str" cm="1">
        <f t="array" ref="AY1330">IFERROR(IF(Q1330&lt;&gt;"",Q1330,IF(OR($S1330="",$T1330=""),"",IF($T1330&lt;&gt;"",_xlfn._xlws.FILTER(Q:Q,($BU:$BU=$BU1330)*($I:$I=$I1330)*($T:$T=$T1330)*($S:$S=_xlfn.MINIFS($S:$S,$T:$T,"="&amp;$T1330)),""))))&amp;"",IF(Q1330="","",""))&amp;""</f>
        <v/>
      </c>
      <c r="AZ1330" t="str" cm="1">
        <f t="array" ref="AZ1330">IFERROR(IF(R1330&lt;&gt;"",R1330,IF(OR($S1330="",$T1330=""),"",IF($T1330&lt;&gt;"",_xlfn._xlws.FILTER(R:R,($BU:$BU=$BU1330)*($I:$I=$I1330)*($T:$T=$T1330)*($S:$S=_xlfn.MINIFS($S:$S,$T:$T,"="&amp;$T1330)),""))))&amp;"",IF(R1330="","",""))&amp;""</f>
        <v/>
      </c>
      <c r="BA1330" s="6">
        <f t="shared" si="1891"/>
        <v>114</v>
      </c>
      <c r="BB1330">
        <f t="shared" ref="BB1330:BD1330" si="1948">BB1329</f>
        <v>18987</v>
      </c>
      <c r="BC1330" t="str">
        <f t="shared" si="1948"/>
        <v>Velodrome</v>
      </c>
      <c r="BD1330" t="str">
        <f t="shared" si="1948"/>
        <v>Outlaws</v>
      </c>
      <c r="BE1330" t="s">
        <v>756</v>
      </c>
      <c r="BF1330" t="s">
        <v>756</v>
      </c>
      <c r="BI1330" cm="1">
        <f t="array" ref="BI1330">IFERROR(_xlfn._xlws.FILTER(shifts!A:A,(shifts!B:B=events!AD1330)*(shifts!AG:AG&gt;=events!BK1330)*(shifts!AH:AH&lt;=events!BL1330)),BI1329)</f>
        <v>47</v>
      </c>
      <c r="BJ1330" s="15">
        <f t="shared" si="1893"/>
        <v>0</v>
      </c>
      <c r="BK1330">
        <f t="shared" si="1894"/>
        <v>844</v>
      </c>
      <c r="BL1330">
        <f t="shared" si="1895"/>
        <v>844</v>
      </c>
      <c r="BM1330" s="15">
        <f>SUMIFS(BJ$2:BJ1330,K$2:K1330,"=Intermission")+SUMIFS(BJ$2:BJ1330,K$2:K1330,"=Timeout")</f>
        <v>67</v>
      </c>
      <c r="BN1330">
        <f t="shared" si="1896"/>
        <v>1147</v>
      </c>
      <c r="BO1330" s="19">
        <f t="shared" si="1897"/>
        <v>1383</v>
      </c>
      <c r="BP1330">
        <f t="shared" si="1898"/>
        <v>1378</v>
      </c>
      <c r="BQ1330" s="17">
        <f t="shared" si="1899"/>
        <v>1383</v>
      </c>
      <c r="BR1330" t="str">
        <f t="shared" si="1900"/>
        <v>opp_team_player_1</v>
      </c>
      <c r="BS1330">
        <f>COUNTIFS(S$3:S1330,"="&amp;S1330,AI$3:AI1330,"="&amp;AI1330)</f>
        <v>1</v>
      </c>
      <c r="BT1330" t="str">
        <f>IFERROR(VLOOKUP(BB1330&amp;BU1330&amp;X1330,game_rosters!U:W,3,FALSE),"")</f>
        <v>P100108</v>
      </c>
      <c r="BU1330" t="str">
        <f t="shared" si="1901"/>
        <v>Velodrome</v>
      </c>
    </row>
    <row r="1331" spans="1:73" x14ac:dyDescent="0.2">
      <c r="A1331" t="str">
        <f t="shared" si="1876"/>
        <v/>
      </c>
      <c r="I1331" s="44">
        <v>25</v>
      </c>
      <c r="O1331" t="s">
        <v>612</v>
      </c>
      <c r="S1331">
        <v>705</v>
      </c>
      <c r="T1331">
        <v>119</v>
      </c>
      <c r="W1331" t="s">
        <v>731</v>
      </c>
      <c r="X1331">
        <v>25</v>
      </c>
      <c r="Z1331">
        <v>1</v>
      </c>
      <c r="AA1331">
        <f t="shared" si="1925"/>
        <v>1705</v>
      </c>
      <c r="AB1331">
        <f t="shared" si="1926"/>
        <v>9119</v>
      </c>
      <c r="AC1331">
        <f t="shared" si="1872"/>
        <v>9119</v>
      </c>
      <c r="AD1331" s="6">
        <v>2</v>
      </c>
      <c r="AE1331" t="s">
        <v>745</v>
      </c>
      <c r="AF1331" t="s">
        <v>928</v>
      </c>
      <c r="AG1331" t="s">
        <v>756</v>
      </c>
      <c r="AH1331" t="s">
        <v>756</v>
      </c>
      <c r="AI1331" t="str">
        <f t="shared" si="1877"/>
        <v>e</v>
      </c>
      <c r="AJ1331" t="str">
        <f t="shared" si="1878"/>
        <v/>
      </c>
      <c r="AK1331" t="str">
        <f t="shared" si="1879"/>
        <v/>
      </c>
      <c r="AL1331" t="str">
        <f t="shared" si="1880"/>
        <v/>
      </c>
      <c r="AM1331" t="str">
        <f t="shared" si="1881"/>
        <v/>
      </c>
      <c r="AN1331" t="str">
        <f t="shared" si="1882"/>
        <v>Away</v>
      </c>
      <c r="AO1331" t="str">
        <f t="shared" si="1883"/>
        <v>a</v>
      </c>
      <c r="AP1331" t="str">
        <f t="shared" si="1884"/>
        <v/>
      </c>
      <c r="AQ1331" t="str">
        <f t="shared" si="1885"/>
        <v/>
      </c>
      <c r="AR1331" t="str">
        <f t="shared" si="1886"/>
        <v>Away</v>
      </c>
      <c r="AS1331" t="str">
        <f t="shared" si="1887"/>
        <v>a</v>
      </c>
      <c r="AT1331" t="str">
        <f t="shared" si="1888"/>
        <v>Offensive</v>
      </c>
      <c r="AU1331" t="str">
        <f t="shared" si="1889"/>
        <v/>
      </c>
      <c r="AV1331" t="str">
        <f t="shared" si="1890"/>
        <v/>
      </c>
      <c r="AW1331" t="str" cm="1">
        <f t="array" ref="AW1331">IFERROR(IF(O1331&lt;&gt;"",O1331,IF(OR($S1331="",$T1331=""),"",IF(O1331&lt;&gt;"",O1331,IF($T1331&lt;&gt;"",_xlfn._xlws.FILTER(O:O,($BU:$BU=$BU1331)*($I:$I=$I1331)*($T:$T=$T1331)*($S:$S=_xlfn.MINIFS($S:$S,$T:$T,"="&amp;$T1331)),"")))))&amp;"",IF(O1331="","",""))&amp;""</f>
        <v>Defensive_Zone-AttemptedBreakOutPass</v>
      </c>
      <c r="AX1331" t="str" cm="1">
        <f t="array" ref="AX1331">IFERROR(IF(P1331&lt;&gt;"",P1331,IF(OR($S1331="",$T1331=""),"",IF($T1331&lt;&gt;"",_xlfn._xlws.FILTER(P:P,($BU:$BU=$BU1331)*($I:$I=$I1331)*($T:$T=$T1331)*($S:$S=_xlfn.MINIFS($S:$S,$T:$T,"="&amp;$T1331)),""))))&amp;"",IF(P1331="","",""))&amp;""</f>
        <v/>
      </c>
      <c r="AY1331" t="str" cm="1">
        <f t="array" ref="AY1331">IFERROR(IF(Q1331&lt;&gt;"",Q1331,IF(OR($S1331="",$T1331=""),"",IF($T1331&lt;&gt;"",_xlfn._xlws.FILTER(Q:Q,($BU:$BU=$BU1331)*($I:$I=$I1331)*($T:$T=$T1331)*($S:$S=_xlfn.MINIFS($S:$S,$T:$T,"="&amp;$T1331)),""))))&amp;"",IF(Q1331="","",""))&amp;""</f>
        <v/>
      </c>
      <c r="AZ1331" t="str" cm="1">
        <f t="array" ref="AZ1331">IFERROR(IF(R1331&lt;&gt;"",R1331,IF(OR($S1331="",$T1331=""),"",IF($T1331&lt;&gt;"",_xlfn._xlws.FILTER(R:R,($BU:$BU=$BU1331)*($I:$I=$I1331)*($T:$T=$T1331)*($S:$S=_xlfn.MINIFS($S:$S,$T:$T,"="&amp;$T1331)),""))))&amp;"",IF(R1331="","",""))&amp;""</f>
        <v/>
      </c>
      <c r="BA1331" s="6">
        <f t="shared" si="1891"/>
        <v>114</v>
      </c>
      <c r="BB1331">
        <f t="shared" ref="BB1331:BD1331" si="1949">BB1330</f>
        <v>18987</v>
      </c>
      <c r="BC1331" t="str">
        <f t="shared" si="1949"/>
        <v>Velodrome</v>
      </c>
      <c r="BD1331" t="str">
        <f t="shared" si="1949"/>
        <v>Outlaws</v>
      </c>
      <c r="BE1331" t="s">
        <v>756</v>
      </c>
      <c r="BF1331" t="s">
        <v>756</v>
      </c>
      <c r="BI1331" cm="1">
        <f t="array" ref="BI1331">IFERROR(_xlfn._xlws.FILTER(shifts!A:A,(shifts!B:B=events!AD1331)*(shifts!AG:AG&gt;=events!BK1331)*(shifts!AH:AH&lt;=events!BL1331)),BI1330)</f>
        <v>47</v>
      </c>
      <c r="BJ1331" s="15">
        <f t="shared" si="1893"/>
        <v>0</v>
      </c>
      <c r="BK1331">
        <f t="shared" si="1894"/>
        <v>844</v>
      </c>
      <c r="BL1331">
        <f t="shared" si="1895"/>
        <v>844</v>
      </c>
      <c r="BM1331" s="15">
        <f>SUMIFS(BJ$2:BJ1331,K$2:K1331,"=Intermission")+SUMIFS(BJ$2:BJ1331,K$2:K1331,"=Timeout")</f>
        <v>67</v>
      </c>
      <c r="BN1331">
        <f t="shared" si="1896"/>
        <v>1147</v>
      </c>
      <c r="BO1331" s="19">
        <f t="shared" si="1897"/>
        <v>1383</v>
      </c>
      <c r="BP1331">
        <f t="shared" si="1898"/>
        <v>1378</v>
      </c>
      <c r="BQ1331" s="17">
        <f t="shared" si="1899"/>
        <v>1383</v>
      </c>
      <c r="BR1331" t="str">
        <f t="shared" si="1900"/>
        <v>event_team_player_1</v>
      </c>
      <c r="BS1331">
        <f>COUNTIFS(S$3:S1331,"="&amp;S1331,AI$3:AI1331,"="&amp;AI1331)</f>
        <v>1</v>
      </c>
      <c r="BT1331" t="str">
        <f>IFERROR(VLOOKUP(BB1331&amp;BU1331&amp;X1331,game_rosters!U:W,3,FALSE),"")</f>
        <v>P100170</v>
      </c>
      <c r="BU1331" t="str">
        <f t="shared" si="1901"/>
        <v>Outlaws</v>
      </c>
    </row>
    <row r="1332" spans="1:73" x14ac:dyDescent="0.2">
      <c r="A1332" t="str">
        <f t="shared" si="1876"/>
        <v/>
      </c>
      <c r="I1332" s="44">
        <v>80</v>
      </c>
      <c r="S1332">
        <v>705</v>
      </c>
      <c r="T1332">
        <v>119</v>
      </c>
      <c r="X1332">
        <v>80</v>
      </c>
      <c r="Z1332">
        <v>1</v>
      </c>
      <c r="AA1332">
        <f t="shared" si="1925"/>
        <v>1705</v>
      </c>
      <c r="AB1332">
        <f t="shared" si="1926"/>
        <v>9119</v>
      </c>
      <c r="AC1332">
        <f t="shared" si="1872"/>
        <v>9119</v>
      </c>
      <c r="AD1332" s="6">
        <v>2</v>
      </c>
      <c r="AE1332" t="s">
        <v>745</v>
      </c>
      <c r="AF1332" t="s">
        <v>928</v>
      </c>
      <c r="AG1332" t="s">
        <v>756</v>
      </c>
      <c r="AH1332" t="s">
        <v>756</v>
      </c>
      <c r="AI1332" t="str">
        <f t="shared" si="1877"/>
        <v>e</v>
      </c>
      <c r="AJ1332" t="str">
        <f t="shared" si="1878"/>
        <v/>
      </c>
      <c r="AK1332" t="str">
        <f t="shared" si="1879"/>
        <v/>
      </c>
      <c r="AL1332" t="str">
        <f t="shared" si="1880"/>
        <v/>
      </c>
      <c r="AM1332" t="str">
        <f t="shared" si="1881"/>
        <v/>
      </c>
      <c r="AN1332" t="str">
        <f t="shared" si="1882"/>
        <v>Away</v>
      </c>
      <c r="AO1332" t="str">
        <f t="shared" si="1883"/>
        <v>a</v>
      </c>
      <c r="AP1332" t="str">
        <f t="shared" si="1884"/>
        <v/>
      </c>
      <c r="AQ1332" t="str">
        <f t="shared" si="1885"/>
        <v/>
      </c>
      <c r="AR1332" t="str">
        <f t="shared" si="1886"/>
        <v>Away</v>
      </c>
      <c r="AS1332" t="str">
        <f t="shared" si="1887"/>
        <v>a</v>
      </c>
      <c r="AT1332" t="str">
        <f t="shared" si="1888"/>
        <v>Offensive</v>
      </c>
      <c r="AU1332" t="str">
        <f t="shared" si="1889"/>
        <v/>
      </c>
      <c r="AV1332" t="str">
        <f t="shared" si="1890"/>
        <v/>
      </c>
      <c r="AW1332" t="str" cm="1">
        <f t="array" ref="AW1332">IFERROR(IF(O1332&lt;&gt;"",O1332,IF(OR($S1332="",$T1332=""),"",IF(O1332&lt;&gt;"",O1332,IF($T1332&lt;&gt;"",_xlfn._xlws.FILTER(O:O,($BU:$BU=$BU1332)*($I:$I=$I1332)*($T:$T=$T1332)*($S:$S=_xlfn.MINIFS($S:$S,$T:$T,"="&amp;$T1332)),"")))))&amp;"",IF(O1332="","",""))&amp;""</f>
        <v/>
      </c>
      <c r="AX1332" t="str" cm="1">
        <f t="array" ref="AX1332">IFERROR(IF(P1332&lt;&gt;"",P1332,IF(OR($S1332="",$T1332=""),"",IF($T1332&lt;&gt;"",_xlfn._xlws.FILTER(P:P,($BU:$BU=$BU1332)*($I:$I=$I1332)*($T:$T=$T1332)*($S:$S=_xlfn.MINIFS($S:$S,$T:$T,"="&amp;$T1332)),""))))&amp;"",IF(P1332="","",""))&amp;""</f>
        <v/>
      </c>
      <c r="AY1332" t="str" cm="1">
        <f t="array" ref="AY1332">IFERROR(IF(Q1332&lt;&gt;"",Q1332,IF(OR($S1332="",$T1332=""),"",IF($T1332&lt;&gt;"",_xlfn._xlws.FILTER(Q:Q,($BU:$BU=$BU1332)*($I:$I=$I1332)*($T:$T=$T1332)*($S:$S=_xlfn.MINIFS($S:$S,$T:$T,"="&amp;$T1332)),""))))&amp;"",IF(Q1332="","",""))&amp;""</f>
        <v/>
      </c>
      <c r="AZ1332" t="str" cm="1">
        <f t="array" ref="AZ1332">IFERROR(IF(R1332&lt;&gt;"",R1332,IF(OR($S1332="",$T1332=""),"",IF($T1332&lt;&gt;"",_xlfn._xlws.FILTER(R:R,($BU:$BU=$BU1332)*($I:$I=$I1332)*($T:$T=$T1332)*($S:$S=_xlfn.MINIFS($S:$S,$T:$T,"="&amp;$T1332)),""))))&amp;"",IF(R1332="","",""))&amp;""</f>
        <v/>
      </c>
      <c r="BA1332" s="6">
        <f t="shared" si="1891"/>
        <v>114</v>
      </c>
      <c r="BB1332">
        <f t="shared" ref="BB1332:BD1332" si="1950">BB1331</f>
        <v>18987</v>
      </c>
      <c r="BC1332" t="str">
        <f t="shared" si="1950"/>
        <v>Velodrome</v>
      </c>
      <c r="BD1332" t="str">
        <f t="shared" si="1950"/>
        <v>Outlaws</v>
      </c>
      <c r="BE1332" t="s">
        <v>756</v>
      </c>
      <c r="BF1332" t="s">
        <v>756</v>
      </c>
      <c r="BI1332" cm="1">
        <f t="array" ref="BI1332">IFERROR(_xlfn._xlws.FILTER(shifts!A:A,(shifts!B:B=events!AD1332)*(shifts!AG:AG&gt;=events!BK1332)*(shifts!AH:AH&lt;=events!BL1332)),BI1331)</f>
        <v>47</v>
      </c>
      <c r="BJ1332" s="15">
        <f t="shared" si="1893"/>
        <v>0</v>
      </c>
      <c r="BK1332">
        <f t="shared" si="1894"/>
        <v>844</v>
      </c>
      <c r="BL1332">
        <f t="shared" si="1895"/>
        <v>844</v>
      </c>
      <c r="BM1332" s="15">
        <f>SUMIFS(BJ$2:BJ1332,K$2:K1332,"=Intermission")+SUMIFS(BJ$2:BJ1332,K$2:K1332,"=Timeout")</f>
        <v>67</v>
      </c>
      <c r="BN1332">
        <f t="shared" si="1896"/>
        <v>1147</v>
      </c>
      <c r="BO1332" s="19">
        <f t="shared" si="1897"/>
        <v>1383</v>
      </c>
      <c r="BP1332">
        <f t="shared" si="1898"/>
        <v>1378</v>
      </c>
      <c r="BQ1332" s="17">
        <f t="shared" si="1899"/>
        <v>1383</v>
      </c>
      <c r="BR1332" t="str">
        <f t="shared" si="1900"/>
        <v>event_team_player_2</v>
      </c>
      <c r="BS1332">
        <f>COUNTIFS(S$3:S1332,"="&amp;S1332,AI$3:AI1332,"="&amp;AI1332)</f>
        <v>2</v>
      </c>
      <c r="BT1332" t="str">
        <f>IFERROR(VLOOKUP(BB1332&amp;BU1332&amp;X1332,game_rosters!U:W,3,FALSE),"")</f>
        <v>P100223</v>
      </c>
      <c r="BU1332" t="str">
        <f t="shared" si="1901"/>
        <v>Outlaws</v>
      </c>
    </row>
    <row r="1333" spans="1:73" x14ac:dyDescent="0.2">
      <c r="A1333" t="str">
        <f t="shared" si="1876"/>
        <v/>
      </c>
      <c r="I1333" s="44">
        <v>22</v>
      </c>
      <c r="O1333" t="s">
        <v>605</v>
      </c>
      <c r="S1333">
        <v>705</v>
      </c>
      <c r="T1333">
        <v>119</v>
      </c>
      <c r="X1333">
        <v>22</v>
      </c>
      <c r="AA1333">
        <f t="shared" si="1925"/>
        <v>1705</v>
      </c>
      <c r="AB1333">
        <f t="shared" si="1926"/>
        <v>9119</v>
      </c>
      <c r="AC1333">
        <f t="shared" si="1872"/>
        <v>9119</v>
      </c>
      <c r="AD1333" s="6">
        <v>2</v>
      </c>
      <c r="AE1333" t="s">
        <v>745</v>
      </c>
      <c r="AF1333" t="s">
        <v>928</v>
      </c>
      <c r="AG1333" t="s">
        <v>756</v>
      </c>
      <c r="AH1333" t="s">
        <v>756</v>
      </c>
      <c r="AI1333" t="str">
        <f t="shared" si="1877"/>
        <v>o</v>
      </c>
      <c r="AJ1333" t="str">
        <f t="shared" si="1878"/>
        <v/>
      </c>
      <c r="AK1333" t="str">
        <f t="shared" si="1879"/>
        <v/>
      </c>
      <c r="AL1333" t="str">
        <f t="shared" si="1880"/>
        <v/>
      </c>
      <c r="AM1333" t="str">
        <f t="shared" si="1881"/>
        <v/>
      </c>
      <c r="AN1333" t="str">
        <f t="shared" si="1882"/>
        <v>Away</v>
      </c>
      <c r="AO1333" t="str">
        <f t="shared" si="1883"/>
        <v>a</v>
      </c>
      <c r="AP1333" t="str">
        <f t="shared" si="1884"/>
        <v/>
      </c>
      <c r="AQ1333" t="str">
        <f t="shared" si="1885"/>
        <v/>
      </c>
      <c r="AR1333" t="str">
        <f t="shared" si="1886"/>
        <v>Away</v>
      </c>
      <c r="AS1333" t="str">
        <f t="shared" si="1887"/>
        <v>a</v>
      </c>
      <c r="AT1333" t="str">
        <f t="shared" si="1888"/>
        <v>Defensive</v>
      </c>
      <c r="AU1333" t="str">
        <f t="shared" si="1889"/>
        <v/>
      </c>
      <c r="AV1333" t="str">
        <f t="shared" si="1890"/>
        <v/>
      </c>
      <c r="AW1333" t="str" cm="1">
        <f t="array" ref="AW1333">IFERROR(IF(O1333&lt;&gt;"",O1333,IF(OR($S1333="",$T1333=""),"",IF(O1333&lt;&gt;"",O1333,IF($T1333&lt;&gt;"",_xlfn._xlws.FILTER(O:O,($BU:$BU=$BU1333)*($I:$I=$I1333)*($T:$T=$T1333)*($S:$S=_xlfn.MINIFS($S:$S,$T:$T,"="&amp;$T1333)),"")))))&amp;"",IF(O1333="","",""))&amp;""</f>
        <v>Defensive_PlayPass-InShotPassLane</v>
      </c>
      <c r="AX1333" t="str" cm="1">
        <f t="array" ref="AX1333">IFERROR(IF(P1333&lt;&gt;"",P1333,IF(OR($S1333="",$T1333=""),"",IF($T1333&lt;&gt;"",_xlfn._xlws.FILTER(P:P,($BU:$BU=$BU1333)*($I:$I=$I1333)*($T:$T=$T1333)*($S:$S=_xlfn.MINIFS($S:$S,$T:$T,"="&amp;$T1333)),""))))&amp;"",IF(P1333="","",""))&amp;""</f>
        <v/>
      </c>
      <c r="AY1333" t="str" cm="1">
        <f t="array" ref="AY1333">IFERROR(IF(Q1333&lt;&gt;"",Q1333,IF(OR($S1333="",$T1333=""),"",IF($T1333&lt;&gt;"",_xlfn._xlws.FILTER(Q:Q,($BU:$BU=$BU1333)*($I:$I=$I1333)*($T:$T=$T1333)*($S:$S=_xlfn.MINIFS($S:$S,$T:$T,"="&amp;$T1333)),""))))&amp;"",IF(Q1333="","",""))&amp;""</f>
        <v/>
      </c>
      <c r="AZ1333" t="str" cm="1">
        <f t="array" ref="AZ1333">IFERROR(IF(R1333&lt;&gt;"",R1333,IF(OR($S1333="",$T1333=""),"",IF($T1333&lt;&gt;"",_xlfn._xlws.FILTER(R:R,($BU:$BU=$BU1333)*($I:$I=$I1333)*($T:$T=$T1333)*($S:$S=_xlfn.MINIFS($S:$S,$T:$T,"="&amp;$T1333)),""))))&amp;"",IF(R1333="","",""))&amp;""</f>
        <v/>
      </c>
      <c r="BA1333" s="6">
        <f t="shared" si="1891"/>
        <v>114</v>
      </c>
      <c r="BB1333">
        <f t="shared" ref="BB1333:BD1333" si="1951">BB1332</f>
        <v>18987</v>
      </c>
      <c r="BC1333" t="str">
        <f t="shared" si="1951"/>
        <v>Velodrome</v>
      </c>
      <c r="BD1333" t="str">
        <f t="shared" si="1951"/>
        <v>Outlaws</v>
      </c>
      <c r="BE1333" t="s">
        <v>756</v>
      </c>
      <c r="BF1333" t="s">
        <v>756</v>
      </c>
      <c r="BI1333" cm="1">
        <f t="array" ref="BI1333">IFERROR(_xlfn._xlws.FILTER(shifts!A:A,(shifts!B:B=events!AD1333)*(shifts!AG:AG&gt;=events!BK1333)*(shifts!AH:AH&lt;=events!BL1333)),BI1332)</f>
        <v>47</v>
      </c>
      <c r="BJ1333" s="15">
        <f t="shared" si="1893"/>
        <v>0</v>
      </c>
      <c r="BK1333">
        <f t="shared" si="1894"/>
        <v>844</v>
      </c>
      <c r="BL1333">
        <f t="shared" si="1895"/>
        <v>844</v>
      </c>
      <c r="BM1333" s="15">
        <f>SUMIFS(BJ$2:BJ1333,K$2:K1333,"=Intermission")+SUMIFS(BJ$2:BJ1333,K$2:K1333,"=Timeout")</f>
        <v>67</v>
      </c>
      <c r="BN1333">
        <f t="shared" si="1896"/>
        <v>1147</v>
      </c>
      <c r="BO1333" s="19">
        <f t="shared" si="1897"/>
        <v>1383</v>
      </c>
      <c r="BP1333">
        <f t="shared" si="1898"/>
        <v>1378</v>
      </c>
      <c r="BQ1333" s="17">
        <f t="shared" si="1899"/>
        <v>1383</v>
      </c>
      <c r="BR1333" t="str">
        <f t="shared" si="1900"/>
        <v>opp_team_player_1</v>
      </c>
      <c r="BS1333">
        <f>COUNTIFS(S$3:S1333,"="&amp;S1333,AI$3:AI1333,"="&amp;AI1333)</f>
        <v>1</v>
      </c>
      <c r="BT1333" t="str">
        <f>IFERROR(VLOOKUP(BB1333&amp;BU1333&amp;X1333,game_rosters!U:W,3,FALSE),"")</f>
        <v>P100108</v>
      </c>
      <c r="BU1333" t="str">
        <f t="shared" si="1901"/>
        <v>Velodrome</v>
      </c>
    </row>
    <row r="1334" spans="1:73" x14ac:dyDescent="0.2">
      <c r="A1334">
        <f t="shared" si="1876"/>
        <v>1</v>
      </c>
      <c r="I1334" s="44">
        <v>22</v>
      </c>
      <c r="K1334" t="s">
        <v>13</v>
      </c>
      <c r="L1334" t="s">
        <v>586</v>
      </c>
      <c r="N1334" t="s">
        <v>594</v>
      </c>
      <c r="O1334" t="s">
        <v>600</v>
      </c>
      <c r="Q1334" t="s">
        <v>594</v>
      </c>
      <c r="R1334" s="51">
        <v>1</v>
      </c>
      <c r="S1334">
        <v>706</v>
      </c>
      <c r="T1334" t="s">
        <v>756</v>
      </c>
      <c r="W1334" t="s">
        <v>735</v>
      </c>
      <c r="X1334">
        <v>22</v>
      </c>
      <c r="Z1334">
        <v>1</v>
      </c>
      <c r="AA1334">
        <f t="shared" si="1925"/>
        <v>1706</v>
      </c>
      <c r="AB1334" t="str">
        <f t="shared" si="1926"/>
        <v/>
      </c>
      <c r="AC1334">
        <f t="shared" si="1872"/>
        <v>1706</v>
      </c>
      <c r="AD1334" s="6">
        <v>2</v>
      </c>
      <c r="AE1334" t="s">
        <v>745</v>
      </c>
      <c r="AF1334" t="s">
        <v>915</v>
      </c>
      <c r="AG1334" t="s">
        <v>745</v>
      </c>
      <c r="AH1334" t="s">
        <v>916</v>
      </c>
      <c r="AI1334" t="str">
        <f t="shared" si="1877"/>
        <v>e</v>
      </c>
      <c r="AJ1334" t="str">
        <f t="shared" si="1878"/>
        <v/>
      </c>
      <c r="AK1334" t="str">
        <f t="shared" si="1879"/>
        <v/>
      </c>
      <c r="AL1334" t="str">
        <f t="shared" si="1880"/>
        <v/>
      </c>
      <c r="AM1334" t="str">
        <f t="shared" si="1881"/>
        <v/>
      </c>
      <c r="AN1334" t="str">
        <f t="shared" si="1882"/>
        <v>Home</v>
      </c>
      <c r="AO1334" t="str">
        <f t="shared" si="1883"/>
        <v>h</v>
      </c>
      <c r="AP1334" t="str">
        <f t="shared" si="1884"/>
        <v/>
      </c>
      <c r="AQ1334" t="str">
        <f t="shared" si="1885"/>
        <v/>
      </c>
      <c r="AR1334" t="str">
        <f t="shared" si="1886"/>
        <v>Home</v>
      </c>
      <c r="AS1334" t="str">
        <f t="shared" si="1887"/>
        <v>h</v>
      </c>
      <c r="AT1334" t="str">
        <f t="shared" si="1888"/>
        <v>Offensive</v>
      </c>
      <c r="AU1334" t="str">
        <f t="shared" si="1889"/>
        <v/>
      </c>
      <c r="AV1334" t="str">
        <f t="shared" si="1890"/>
        <v/>
      </c>
      <c r="AW1334" t="str" cm="1">
        <f t="array" ref="AW1334">IFERROR(IF(O1334&lt;&gt;"",O1334,IF(OR($S1334="",$T1334=""),"",IF(O1334&lt;&gt;"",O1334,IF($T1334&lt;&gt;"",_xlfn._xlws.FILTER(O:O,($BU:$BU=$BU1334)*($I:$I=$I1334)*($T:$T=$T1334)*($S:$S=_xlfn.MINIFS($S:$S,$T:$T,"="&amp;$T1334)),"")))))&amp;"",IF(O1334="","",""))&amp;""</f>
        <v>OffensivePlay_Zone-PuckRetreivalTurnover</v>
      </c>
      <c r="AX1334" t="str" cm="1">
        <f t="array" ref="AX1334">IFERROR(IF(P1334&lt;&gt;"",P1334,IF(OR($S1334="",$T1334=""),"",IF($T1334&lt;&gt;"",_xlfn._xlws.FILTER(P:P,($BU:$BU=$BU1334)*($I:$I=$I1334)*($T:$T=$T1334)*($S:$S=_xlfn.MINIFS($S:$S,$T:$T,"="&amp;$T1334)),""))))&amp;"",IF(P1334="","",""))&amp;""</f>
        <v/>
      </c>
      <c r="AY1334" t="str" cm="1">
        <f t="array" ref="AY1334">IFERROR(IF(Q1334&lt;&gt;"",Q1334,IF(OR($S1334="",$T1334=""),"",IF($T1334&lt;&gt;"",_xlfn._xlws.FILTER(Q:Q,($BU:$BU=$BU1334)*($I:$I=$I1334)*($T:$T=$T1334)*($S:$S=_xlfn.MINIFS($S:$S,$T:$T,"="&amp;$T1334)),""))))&amp;"",IF(Q1334="","",""))&amp;""</f>
        <v>u</v>
      </c>
      <c r="AZ1334" t="str" cm="1">
        <f t="array" ref="AZ1334">IFERROR(IF(R1334&lt;&gt;"",R1334,IF(OR($S1334="",$T1334=""),"",IF($T1334&lt;&gt;"",_xlfn._xlws.FILTER(R:R,($BU:$BU=$BU1334)*($I:$I=$I1334)*($T:$T=$T1334)*($S:$S=_xlfn.MINIFS($S:$S,$T:$T,"="&amp;$T1334)),""))))&amp;"",IF(R1334="","",""))&amp;""</f>
        <v>1</v>
      </c>
      <c r="BA1334" s="6">
        <f t="shared" si="1891"/>
        <v>114</v>
      </c>
      <c r="BB1334">
        <f t="shared" ref="BB1334:BD1334" si="1952">BB1333</f>
        <v>18987</v>
      </c>
      <c r="BC1334" t="str">
        <f t="shared" si="1952"/>
        <v>Velodrome</v>
      </c>
      <c r="BD1334" t="str">
        <f t="shared" si="1952"/>
        <v>Outlaws</v>
      </c>
      <c r="BE1334" t="s">
        <v>13</v>
      </c>
      <c r="BF1334" t="s">
        <v>586</v>
      </c>
      <c r="BI1334" cm="1">
        <f t="array" ref="BI1334">IFERROR(_xlfn._xlws.FILTER(shifts!A:A,(shifts!B:B=events!AD1334)*(shifts!AG:AG&gt;=events!BK1334)*(shifts!AH:AH&lt;=events!BL1334)),BI1333)</f>
        <v>47</v>
      </c>
      <c r="BJ1334" s="15">
        <f t="shared" si="1893"/>
        <v>1</v>
      </c>
      <c r="BK1334">
        <f t="shared" si="1894"/>
        <v>843</v>
      </c>
      <c r="BL1334">
        <f t="shared" si="1895"/>
        <v>842</v>
      </c>
      <c r="BM1334" s="15">
        <f>SUMIFS(BJ$2:BJ1334,K$2:K1334,"=Intermission")+SUMIFS(BJ$2:BJ1334,K$2:K1334,"=Timeout")</f>
        <v>67</v>
      </c>
      <c r="BN1334">
        <f t="shared" si="1896"/>
        <v>1147</v>
      </c>
      <c r="BO1334" s="19">
        <f t="shared" si="1897"/>
        <v>1384</v>
      </c>
      <c r="BP1334">
        <f t="shared" si="1898"/>
        <v>1379</v>
      </c>
      <c r="BQ1334" s="17">
        <f t="shared" si="1899"/>
        <v>1385</v>
      </c>
      <c r="BR1334" t="str">
        <f t="shared" si="1900"/>
        <v>event_team_player_1</v>
      </c>
      <c r="BS1334">
        <f>COUNTIFS(S$3:S1334,"="&amp;S1334,AI$3:AI1334,"="&amp;AI1334)</f>
        <v>1</v>
      </c>
      <c r="BT1334" t="str">
        <f>IFERROR(VLOOKUP(BB1334&amp;BU1334&amp;X1334,game_rosters!U:W,3,FALSE),"")</f>
        <v>P100108</v>
      </c>
      <c r="BU1334" t="str">
        <f t="shared" si="1901"/>
        <v>Velodrome</v>
      </c>
    </row>
    <row r="1335" spans="1:73" x14ac:dyDescent="0.2">
      <c r="A1335" t="str">
        <f t="shared" si="1876"/>
        <v/>
      </c>
      <c r="I1335" s="44">
        <v>25</v>
      </c>
      <c r="R1335" s="51">
        <v>1</v>
      </c>
      <c r="S1335">
        <v>706</v>
      </c>
      <c r="T1335" t="s">
        <v>756</v>
      </c>
      <c r="X1335">
        <v>25</v>
      </c>
      <c r="AA1335">
        <f t="shared" si="1925"/>
        <v>1706</v>
      </c>
      <c r="AB1335" t="str">
        <f t="shared" si="1926"/>
        <v/>
      </c>
      <c r="AC1335">
        <f t="shared" si="1872"/>
        <v>1706</v>
      </c>
      <c r="AD1335" s="6">
        <v>2</v>
      </c>
      <c r="AE1335" t="s">
        <v>745</v>
      </c>
      <c r="AF1335" t="s">
        <v>915</v>
      </c>
      <c r="AG1335" t="s">
        <v>745</v>
      </c>
      <c r="AH1335" t="s">
        <v>916</v>
      </c>
      <c r="AI1335" t="str">
        <f t="shared" si="1877"/>
        <v>o</v>
      </c>
      <c r="AJ1335" t="str">
        <f t="shared" si="1878"/>
        <v/>
      </c>
      <c r="AK1335" t="str">
        <f t="shared" si="1879"/>
        <v/>
      </c>
      <c r="AL1335" t="str">
        <f t="shared" si="1880"/>
        <v/>
      </c>
      <c r="AM1335" t="str">
        <f t="shared" si="1881"/>
        <v/>
      </c>
      <c r="AN1335" t="str">
        <f t="shared" si="1882"/>
        <v>Home</v>
      </c>
      <c r="AO1335" t="str">
        <f t="shared" si="1883"/>
        <v>h</v>
      </c>
      <c r="AP1335" t="str">
        <f t="shared" si="1884"/>
        <v/>
      </c>
      <c r="AQ1335" t="str">
        <f t="shared" si="1885"/>
        <v/>
      </c>
      <c r="AR1335" t="str">
        <f t="shared" si="1886"/>
        <v>Home</v>
      </c>
      <c r="AS1335" t="str">
        <f t="shared" si="1887"/>
        <v>h</v>
      </c>
      <c r="AT1335" t="str">
        <f t="shared" si="1888"/>
        <v>Defensive</v>
      </c>
      <c r="AU1335" t="str">
        <f t="shared" si="1889"/>
        <v/>
      </c>
      <c r="AV1335" t="str">
        <f t="shared" si="1890"/>
        <v/>
      </c>
      <c r="AW1335" t="str" cm="1">
        <f t="array" ref="AW1335">IFERROR(IF(O1335&lt;&gt;"",O1335,IF(OR($S1335="",$T1335=""),"",IF(O1335&lt;&gt;"",O1335,IF($T1335&lt;&gt;"",_xlfn._xlws.FILTER(O:O,($BU:$BU=$BU1335)*($I:$I=$I1335)*($T:$T=$T1335)*($S:$S=_xlfn.MINIFS($S:$S,$T:$T,"="&amp;$T1335)),"")))))&amp;"",IF(O1335="","",""))&amp;""</f>
        <v/>
      </c>
      <c r="AX1335" t="str" cm="1">
        <f t="array" ref="AX1335">IFERROR(IF(P1335&lt;&gt;"",P1335,IF(OR($S1335="",$T1335=""),"",IF($T1335&lt;&gt;"",_xlfn._xlws.FILTER(P:P,($BU:$BU=$BU1335)*($I:$I=$I1335)*($T:$T=$T1335)*($S:$S=_xlfn.MINIFS($S:$S,$T:$T,"="&amp;$T1335)),""))))&amp;"",IF(P1335="","",""))&amp;""</f>
        <v/>
      </c>
      <c r="AY1335" t="str" cm="1">
        <f t="array" ref="AY1335">IFERROR(IF(Q1335&lt;&gt;"",Q1335,IF(OR($S1335="",$T1335=""),"",IF($T1335&lt;&gt;"",_xlfn._xlws.FILTER(Q:Q,($BU:$BU=$BU1335)*($I:$I=$I1335)*($T:$T=$T1335)*($S:$S=_xlfn.MINIFS($S:$S,$T:$T,"="&amp;$T1335)),""))))&amp;"",IF(Q1335="","",""))&amp;""</f>
        <v/>
      </c>
      <c r="AZ1335" t="str" cm="1">
        <f t="array" ref="AZ1335">IFERROR(IF(R1335&lt;&gt;"",R1335,IF(OR($S1335="",$T1335=""),"",IF($T1335&lt;&gt;"",_xlfn._xlws.FILTER(R:R,($BU:$BU=$BU1335)*($I:$I=$I1335)*($T:$T=$T1335)*($S:$S=_xlfn.MINIFS($S:$S,$T:$T,"="&amp;$T1335)),""))))&amp;"",IF(R1335="","",""))&amp;""</f>
        <v>1</v>
      </c>
      <c r="BA1335" s="6">
        <f t="shared" si="1891"/>
        <v>114</v>
      </c>
      <c r="BB1335">
        <f t="shared" ref="BB1335:BD1335" si="1953">BB1334</f>
        <v>18987</v>
      </c>
      <c r="BC1335" t="str">
        <f t="shared" si="1953"/>
        <v>Velodrome</v>
      </c>
      <c r="BD1335" t="str">
        <f t="shared" si="1953"/>
        <v>Outlaws</v>
      </c>
      <c r="BE1335" t="s">
        <v>13</v>
      </c>
      <c r="BF1335" t="s">
        <v>586</v>
      </c>
      <c r="BI1335" cm="1">
        <f t="array" ref="BI1335">IFERROR(_xlfn._xlws.FILTER(shifts!A:A,(shifts!B:B=events!AD1335)*(shifts!AG:AG&gt;=events!BK1335)*(shifts!AH:AH&lt;=events!BL1335)),BI1334)</f>
        <v>47</v>
      </c>
      <c r="BJ1335" s="15">
        <f t="shared" si="1893"/>
        <v>1</v>
      </c>
      <c r="BK1335">
        <f t="shared" si="1894"/>
        <v>843</v>
      </c>
      <c r="BL1335">
        <f t="shared" si="1895"/>
        <v>842</v>
      </c>
      <c r="BM1335" s="15">
        <f>SUMIFS(BJ$2:BJ1335,K$2:K1335,"=Intermission")+SUMIFS(BJ$2:BJ1335,K$2:K1335,"=Timeout")</f>
        <v>67</v>
      </c>
      <c r="BN1335">
        <f t="shared" si="1896"/>
        <v>1147</v>
      </c>
      <c r="BO1335" s="19">
        <f t="shared" si="1897"/>
        <v>1384</v>
      </c>
      <c r="BP1335">
        <f t="shared" si="1898"/>
        <v>1379</v>
      </c>
      <c r="BQ1335" s="17">
        <f t="shared" si="1899"/>
        <v>1385</v>
      </c>
      <c r="BR1335" t="str">
        <f t="shared" si="1900"/>
        <v>opp_team_player_1</v>
      </c>
      <c r="BS1335">
        <f>COUNTIFS(S$3:S1335,"="&amp;S1335,AI$3:AI1335,"="&amp;AI1335)</f>
        <v>1</v>
      </c>
      <c r="BT1335" t="str">
        <f>IFERROR(VLOOKUP(BB1335&amp;BU1335&amp;X1335,game_rosters!U:W,3,FALSE),"")</f>
        <v>P100170</v>
      </c>
      <c r="BU1335" t="str">
        <f t="shared" si="1901"/>
        <v>Outlaws</v>
      </c>
    </row>
    <row r="1336" spans="1:73" x14ac:dyDescent="0.2">
      <c r="A1336">
        <f t="shared" si="1876"/>
        <v>1</v>
      </c>
      <c r="I1336" s="44">
        <v>25</v>
      </c>
      <c r="K1336" t="s">
        <v>9</v>
      </c>
      <c r="L1336" t="s">
        <v>183</v>
      </c>
      <c r="M1336" t="s">
        <v>79</v>
      </c>
      <c r="R1336" s="51">
        <v>1</v>
      </c>
      <c r="S1336">
        <v>707</v>
      </c>
      <c r="T1336" t="s">
        <v>756</v>
      </c>
      <c r="W1336" t="s">
        <v>731</v>
      </c>
      <c r="X1336">
        <v>25</v>
      </c>
      <c r="Z1336">
        <v>1</v>
      </c>
      <c r="AA1336">
        <f t="shared" si="1925"/>
        <v>1707</v>
      </c>
      <c r="AB1336" t="str">
        <f t="shared" si="1926"/>
        <v/>
      </c>
      <c r="AC1336">
        <f t="shared" si="1872"/>
        <v>1707</v>
      </c>
      <c r="AD1336" s="6">
        <v>2</v>
      </c>
      <c r="AE1336" t="s">
        <v>745</v>
      </c>
      <c r="AF1336" t="s">
        <v>916</v>
      </c>
      <c r="AG1336" t="s">
        <v>756</v>
      </c>
      <c r="AH1336" t="s">
        <v>756</v>
      </c>
      <c r="AI1336" t="str">
        <f t="shared" si="1877"/>
        <v>e</v>
      </c>
      <c r="AJ1336" t="str">
        <f t="shared" si="1878"/>
        <v/>
      </c>
      <c r="AK1336" t="str">
        <f t="shared" si="1879"/>
        <v/>
      </c>
      <c r="AL1336" t="str">
        <f t="shared" si="1880"/>
        <v/>
      </c>
      <c r="AM1336" t="str">
        <f t="shared" si="1881"/>
        <v/>
      </c>
      <c r="AN1336" t="str">
        <f t="shared" si="1882"/>
        <v>Away</v>
      </c>
      <c r="AO1336" t="str">
        <f t="shared" si="1883"/>
        <v>a</v>
      </c>
      <c r="AP1336" t="str">
        <f t="shared" si="1884"/>
        <v/>
      </c>
      <c r="AQ1336" t="str">
        <f t="shared" si="1885"/>
        <v/>
      </c>
      <c r="AR1336" t="str">
        <f t="shared" si="1886"/>
        <v>Away</v>
      </c>
      <c r="AS1336" t="str">
        <f t="shared" si="1887"/>
        <v>a</v>
      </c>
      <c r="AT1336" t="str">
        <f t="shared" si="1888"/>
        <v>Defensive</v>
      </c>
      <c r="AU1336" t="str">
        <f t="shared" si="1889"/>
        <v/>
      </c>
      <c r="AV1336" t="str">
        <f t="shared" si="1890"/>
        <v/>
      </c>
      <c r="AW1336" t="str" cm="1">
        <f t="array" ref="AW1336">IFERROR(IF(O1336&lt;&gt;"",O1336,IF(OR($S1336="",$T1336=""),"",IF(O1336&lt;&gt;"",O1336,IF($T1336&lt;&gt;"",_xlfn._xlws.FILTER(O:O,($BU:$BU=$BU1336)*($I:$I=$I1336)*($T:$T=$T1336)*($S:$S=_xlfn.MINIFS($S:$S,$T:$T,"="&amp;$T1336)),"")))))&amp;"",IF(O1336="","",""))&amp;""</f>
        <v/>
      </c>
      <c r="AX1336" t="str" cm="1">
        <f t="array" ref="AX1336">IFERROR(IF(P1336&lt;&gt;"",P1336,IF(OR($S1336="",$T1336=""),"",IF($T1336&lt;&gt;"",_xlfn._xlws.FILTER(P:P,($BU:$BU=$BU1336)*($I:$I=$I1336)*($T:$T=$T1336)*($S:$S=_xlfn.MINIFS($S:$S,$T:$T,"="&amp;$T1336)),""))))&amp;"",IF(P1336="","",""))&amp;""</f>
        <v/>
      </c>
      <c r="AY1336" t="str" cm="1">
        <f t="array" ref="AY1336">IFERROR(IF(Q1336&lt;&gt;"",Q1336,IF(OR($S1336="",$T1336=""),"",IF($T1336&lt;&gt;"",_xlfn._xlws.FILTER(Q:Q,($BU:$BU=$BU1336)*($I:$I=$I1336)*($T:$T=$T1336)*($S:$S=_xlfn.MINIFS($S:$S,$T:$T,"="&amp;$T1336)),""))))&amp;"",IF(Q1336="","",""))&amp;""</f>
        <v/>
      </c>
      <c r="AZ1336" t="str" cm="1">
        <f t="array" ref="AZ1336">IFERROR(IF(R1336&lt;&gt;"",R1336,IF(OR($S1336="",$T1336=""),"",IF($T1336&lt;&gt;"",_xlfn._xlws.FILTER(R:R,($BU:$BU=$BU1336)*($I:$I=$I1336)*($T:$T=$T1336)*($S:$S=_xlfn.MINIFS($S:$S,$T:$T,"="&amp;$T1336)),""))))&amp;"",IF(R1336="","",""))&amp;""</f>
        <v>1</v>
      </c>
      <c r="BA1336" s="6">
        <f t="shared" si="1891"/>
        <v>114</v>
      </c>
      <c r="BB1336">
        <f t="shared" ref="BB1336:BD1336" si="1954">BB1335</f>
        <v>18987</v>
      </c>
      <c r="BC1336" t="str">
        <f t="shared" si="1954"/>
        <v>Velodrome</v>
      </c>
      <c r="BD1336" t="str">
        <f t="shared" si="1954"/>
        <v>Outlaws</v>
      </c>
      <c r="BE1336" t="s">
        <v>9</v>
      </c>
      <c r="BF1336" t="s">
        <v>183</v>
      </c>
      <c r="BI1336" cm="1">
        <f t="array" ref="BI1336">IFERROR(_xlfn._xlws.FILTER(shifts!A:A,(shifts!B:B=events!AD1336)*(shifts!AG:AG&gt;=events!BK1336)*(shifts!AH:AH&lt;=events!BL1336)),BI1335)</f>
        <v>47</v>
      </c>
      <c r="BJ1336" s="15">
        <f t="shared" si="1893"/>
        <v>0</v>
      </c>
      <c r="BK1336">
        <f t="shared" si="1894"/>
        <v>842</v>
      </c>
      <c r="BL1336">
        <f t="shared" si="1895"/>
        <v>842</v>
      </c>
      <c r="BM1336" s="15">
        <f>SUMIFS(BJ$2:BJ1336,K$2:K1336,"=Intermission")+SUMIFS(BJ$2:BJ1336,K$2:K1336,"=Timeout")</f>
        <v>67</v>
      </c>
      <c r="BN1336">
        <f t="shared" si="1896"/>
        <v>1147</v>
      </c>
      <c r="BO1336" s="19">
        <f t="shared" si="1897"/>
        <v>1385</v>
      </c>
      <c r="BP1336">
        <f t="shared" si="1898"/>
        <v>1380</v>
      </c>
      <c r="BQ1336" s="17">
        <f t="shared" si="1899"/>
        <v>1385</v>
      </c>
      <c r="BR1336" t="str">
        <f t="shared" si="1900"/>
        <v>event_team_player_1</v>
      </c>
      <c r="BS1336">
        <f>COUNTIFS(S$3:S1336,"="&amp;S1336,AI$3:AI1336,"="&amp;AI1336)</f>
        <v>1</v>
      </c>
      <c r="BT1336" t="str">
        <f>IFERROR(VLOOKUP(BB1336&amp;BU1336&amp;X1336,game_rosters!U:W,3,FALSE),"")</f>
        <v>P100170</v>
      </c>
      <c r="BU1336" t="str">
        <f t="shared" si="1901"/>
        <v>Outlaws</v>
      </c>
    </row>
    <row r="1337" spans="1:73" x14ac:dyDescent="0.2">
      <c r="A1337" t="str">
        <f t="shared" si="1876"/>
        <v/>
      </c>
      <c r="I1337" s="44">
        <v>22</v>
      </c>
      <c r="R1337" s="51">
        <v>1</v>
      </c>
      <c r="S1337">
        <v>707</v>
      </c>
      <c r="T1337" t="s">
        <v>756</v>
      </c>
      <c r="X1337">
        <v>22</v>
      </c>
      <c r="AA1337">
        <f t="shared" si="1925"/>
        <v>1707</v>
      </c>
      <c r="AB1337" t="str">
        <f t="shared" si="1926"/>
        <v/>
      </c>
      <c r="AC1337">
        <f t="shared" si="1872"/>
        <v>1707</v>
      </c>
      <c r="AD1337" s="6">
        <v>2</v>
      </c>
      <c r="AE1337" t="s">
        <v>745</v>
      </c>
      <c r="AF1337" t="s">
        <v>916</v>
      </c>
      <c r="AG1337" t="s">
        <v>756</v>
      </c>
      <c r="AH1337" t="s">
        <v>756</v>
      </c>
      <c r="AI1337" t="str">
        <f t="shared" si="1877"/>
        <v>o</v>
      </c>
      <c r="AJ1337" t="str">
        <f t="shared" si="1878"/>
        <v/>
      </c>
      <c r="AK1337" t="str">
        <f t="shared" si="1879"/>
        <v/>
      </c>
      <c r="AL1337" t="str">
        <f t="shared" si="1880"/>
        <v/>
      </c>
      <c r="AM1337" t="str">
        <f t="shared" si="1881"/>
        <v/>
      </c>
      <c r="AN1337" t="str">
        <f t="shared" si="1882"/>
        <v>Away</v>
      </c>
      <c r="AO1337" t="str">
        <f t="shared" si="1883"/>
        <v>a</v>
      </c>
      <c r="AP1337" t="str">
        <f t="shared" si="1884"/>
        <v/>
      </c>
      <c r="AQ1337" t="str">
        <f t="shared" si="1885"/>
        <v/>
      </c>
      <c r="AR1337" t="str">
        <f t="shared" si="1886"/>
        <v>Away</v>
      </c>
      <c r="AS1337" t="str">
        <f t="shared" si="1887"/>
        <v>a</v>
      </c>
      <c r="AT1337" t="str">
        <f t="shared" si="1888"/>
        <v>Offensive</v>
      </c>
      <c r="AU1337" t="str">
        <f t="shared" si="1889"/>
        <v/>
      </c>
      <c r="AV1337" t="str">
        <f t="shared" si="1890"/>
        <v/>
      </c>
      <c r="AW1337" t="str" cm="1">
        <f t="array" ref="AW1337">IFERROR(IF(O1337&lt;&gt;"",O1337,IF(OR($S1337="",$T1337=""),"",IF(O1337&lt;&gt;"",O1337,IF($T1337&lt;&gt;"",_xlfn._xlws.FILTER(O:O,($BU:$BU=$BU1337)*($I:$I=$I1337)*($T:$T=$T1337)*($S:$S=_xlfn.MINIFS($S:$S,$T:$T,"="&amp;$T1337)),"")))))&amp;"",IF(O1337="","",""))&amp;""</f>
        <v/>
      </c>
      <c r="AX1337" t="str" cm="1">
        <f t="array" ref="AX1337">IFERROR(IF(P1337&lt;&gt;"",P1337,IF(OR($S1337="",$T1337=""),"",IF($T1337&lt;&gt;"",_xlfn._xlws.FILTER(P:P,($BU:$BU=$BU1337)*($I:$I=$I1337)*($T:$T=$T1337)*($S:$S=_xlfn.MINIFS($S:$S,$T:$T,"="&amp;$T1337)),""))))&amp;"",IF(P1337="","",""))&amp;""</f>
        <v/>
      </c>
      <c r="AY1337" t="str" cm="1">
        <f t="array" ref="AY1337">IFERROR(IF(Q1337&lt;&gt;"",Q1337,IF(OR($S1337="",$T1337=""),"",IF($T1337&lt;&gt;"",_xlfn._xlws.FILTER(Q:Q,($BU:$BU=$BU1337)*($I:$I=$I1337)*($T:$T=$T1337)*($S:$S=_xlfn.MINIFS($S:$S,$T:$T,"="&amp;$T1337)),""))))&amp;"",IF(Q1337="","",""))&amp;""</f>
        <v/>
      </c>
      <c r="AZ1337" t="str" cm="1">
        <f t="array" ref="AZ1337">IFERROR(IF(R1337&lt;&gt;"",R1337,IF(OR($S1337="",$T1337=""),"",IF($T1337&lt;&gt;"",_xlfn._xlws.FILTER(R:R,($BU:$BU=$BU1337)*($I:$I=$I1337)*($T:$T=$T1337)*($S:$S=_xlfn.MINIFS($S:$S,$T:$T,"="&amp;$T1337)),""))))&amp;"",IF(R1337="","",""))&amp;""</f>
        <v>1</v>
      </c>
      <c r="BA1337" s="6">
        <f t="shared" si="1891"/>
        <v>114</v>
      </c>
      <c r="BB1337">
        <f t="shared" ref="BB1337:BD1337" si="1955">BB1336</f>
        <v>18987</v>
      </c>
      <c r="BC1337" t="str">
        <f t="shared" si="1955"/>
        <v>Velodrome</v>
      </c>
      <c r="BD1337" t="str">
        <f t="shared" si="1955"/>
        <v>Outlaws</v>
      </c>
      <c r="BE1337" t="s">
        <v>9</v>
      </c>
      <c r="BF1337" t="s">
        <v>183</v>
      </c>
      <c r="BI1337" cm="1">
        <f t="array" ref="BI1337">IFERROR(_xlfn._xlws.FILTER(shifts!A:A,(shifts!B:B=events!AD1337)*(shifts!AG:AG&gt;=events!BK1337)*(shifts!AH:AH&lt;=events!BL1337)),BI1336)</f>
        <v>47</v>
      </c>
      <c r="BJ1337" s="15">
        <f t="shared" si="1893"/>
        <v>0</v>
      </c>
      <c r="BK1337">
        <f t="shared" si="1894"/>
        <v>842</v>
      </c>
      <c r="BL1337">
        <f t="shared" si="1895"/>
        <v>842</v>
      </c>
      <c r="BM1337" s="15">
        <f>SUMIFS(BJ$2:BJ1337,K$2:K1337,"=Intermission")+SUMIFS(BJ$2:BJ1337,K$2:K1337,"=Timeout")</f>
        <v>67</v>
      </c>
      <c r="BN1337">
        <f t="shared" si="1896"/>
        <v>1147</v>
      </c>
      <c r="BO1337" s="19">
        <f t="shared" si="1897"/>
        <v>1385</v>
      </c>
      <c r="BP1337">
        <f t="shared" si="1898"/>
        <v>1380</v>
      </c>
      <c r="BQ1337" s="17">
        <f t="shared" si="1899"/>
        <v>1385</v>
      </c>
      <c r="BR1337" t="str">
        <f t="shared" si="1900"/>
        <v>opp_team_player_1</v>
      </c>
      <c r="BS1337">
        <f>COUNTIFS(S$3:S1337,"="&amp;S1337,AI$3:AI1337,"="&amp;AI1337)</f>
        <v>1</v>
      </c>
      <c r="BT1337" t="str">
        <f>IFERROR(VLOOKUP(BB1337&amp;BU1337&amp;X1337,game_rosters!U:W,3,FALSE),"")</f>
        <v>P100108</v>
      </c>
      <c r="BU1337" t="str">
        <f t="shared" si="1901"/>
        <v>Velodrome</v>
      </c>
    </row>
    <row r="1338" spans="1:73" x14ac:dyDescent="0.2">
      <c r="A1338">
        <f t="shared" si="1876"/>
        <v>1</v>
      </c>
      <c r="I1338" s="44">
        <v>91</v>
      </c>
      <c r="K1338" t="s">
        <v>13</v>
      </c>
      <c r="L1338" t="s">
        <v>586</v>
      </c>
      <c r="N1338" t="s">
        <v>595</v>
      </c>
      <c r="O1338" t="s">
        <v>600</v>
      </c>
      <c r="Q1338" t="s">
        <v>595</v>
      </c>
      <c r="S1338">
        <v>708</v>
      </c>
      <c r="T1338" t="s">
        <v>756</v>
      </c>
      <c r="W1338" t="s">
        <v>731</v>
      </c>
      <c r="X1338">
        <v>91</v>
      </c>
      <c r="Z1338">
        <v>1</v>
      </c>
      <c r="AA1338">
        <f t="shared" si="1925"/>
        <v>1708</v>
      </c>
      <c r="AB1338" t="str">
        <f t="shared" si="1926"/>
        <v/>
      </c>
      <c r="AC1338">
        <f t="shared" si="1872"/>
        <v>1708</v>
      </c>
      <c r="AD1338" s="6">
        <v>2</v>
      </c>
      <c r="AE1338" t="s">
        <v>745</v>
      </c>
      <c r="AF1338" t="s">
        <v>748</v>
      </c>
      <c r="AG1338" t="s">
        <v>756</v>
      </c>
      <c r="AH1338" t="s">
        <v>756</v>
      </c>
      <c r="AI1338" t="str">
        <f t="shared" si="1877"/>
        <v>e</v>
      </c>
      <c r="AJ1338" t="str">
        <f t="shared" si="1878"/>
        <v/>
      </c>
      <c r="AK1338" t="str">
        <f t="shared" si="1879"/>
        <v/>
      </c>
      <c r="AL1338" t="str">
        <f t="shared" si="1880"/>
        <v/>
      </c>
      <c r="AM1338" t="str">
        <f t="shared" si="1881"/>
        <v/>
      </c>
      <c r="AN1338" t="str">
        <f t="shared" si="1882"/>
        <v>Away</v>
      </c>
      <c r="AO1338" t="str">
        <f t="shared" si="1883"/>
        <v>a</v>
      </c>
      <c r="AP1338" t="str">
        <f t="shared" si="1884"/>
        <v/>
      </c>
      <c r="AQ1338" t="str">
        <f t="shared" si="1885"/>
        <v/>
      </c>
      <c r="AR1338" t="str">
        <f t="shared" si="1886"/>
        <v>Away</v>
      </c>
      <c r="AS1338" t="str">
        <f t="shared" si="1887"/>
        <v>a</v>
      </c>
      <c r="AT1338" t="str">
        <f t="shared" si="1888"/>
        <v>Offensive</v>
      </c>
      <c r="AU1338" t="str">
        <f t="shared" si="1889"/>
        <v/>
      </c>
      <c r="AV1338" t="str">
        <f t="shared" si="1890"/>
        <v/>
      </c>
      <c r="AW1338" t="str" cm="1">
        <f t="array" ref="AW1338">IFERROR(IF(O1338&lt;&gt;"",O1338,IF(OR($S1338="",$T1338=""),"",IF(O1338&lt;&gt;"",O1338,IF($T1338&lt;&gt;"",_xlfn._xlws.FILTER(O:O,($BU:$BU=$BU1338)*($I:$I=$I1338)*($T:$T=$T1338)*($S:$S=_xlfn.MINIFS($S:$S,$T:$T,"="&amp;$T1338)),"")))))&amp;"",IF(O1338="","",""))&amp;""</f>
        <v>OffensivePlay_Zone-PuckRetreivalTurnover</v>
      </c>
      <c r="AX1338" t="str" cm="1">
        <f t="array" ref="AX1338">IFERROR(IF(P1338&lt;&gt;"",P1338,IF(OR($S1338="",$T1338=""),"",IF($T1338&lt;&gt;"",_xlfn._xlws.FILTER(P:P,($BU:$BU=$BU1338)*($I:$I=$I1338)*($T:$T=$T1338)*($S:$S=_xlfn.MINIFS($S:$S,$T:$T,"="&amp;$T1338)),""))))&amp;"",IF(P1338="","",""))&amp;""</f>
        <v/>
      </c>
      <c r="AY1338" t="str" cm="1">
        <f t="array" ref="AY1338">IFERROR(IF(Q1338&lt;&gt;"",Q1338,IF(OR($S1338="",$T1338=""),"",IF($T1338&lt;&gt;"",_xlfn._xlws.FILTER(Q:Q,($BU:$BU=$BU1338)*($I:$I=$I1338)*($T:$T=$T1338)*($S:$S=_xlfn.MINIFS($S:$S,$T:$T,"="&amp;$T1338)),""))))&amp;"",IF(Q1338="","",""))&amp;""</f>
        <v>s</v>
      </c>
      <c r="AZ1338" t="str" cm="1">
        <f t="array" ref="AZ1338">IFERROR(IF(R1338&lt;&gt;"",R1338,IF(OR($S1338="",$T1338=""),"",IF($T1338&lt;&gt;"",_xlfn._xlws.FILTER(R:R,($BU:$BU=$BU1338)*($I:$I=$I1338)*($T:$T=$T1338)*($S:$S=_xlfn.MINIFS($S:$S,$T:$T,"="&amp;$T1338)),""))))&amp;"",IF(R1338="","",""))&amp;""</f>
        <v/>
      </c>
      <c r="BA1338" s="6">
        <f t="shared" si="1891"/>
        <v>114</v>
      </c>
      <c r="BB1338">
        <f t="shared" ref="BB1338:BD1338" si="1956">BB1337</f>
        <v>18987</v>
      </c>
      <c r="BC1338" t="str">
        <f t="shared" si="1956"/>
        <v>Velodrome</v>
      </c>
      <c r="BD1338" t="str">
        <f t="shared" si="1956"/>
        <v>Outlaws</v>
      </c>
      <c r="BE1338" t="s">
        <v>13</v>
      </c>
      <c r="BF1338" t="s">
        <v>586</v>
      </c>
      <c r="BI1338" cm="1">
        <f t="array" ref="BI1338">IFERROR(_xlfn._xlws.FILTER(shifts!A:A,(shifts!B:B=events!AD1338)*(shifts!AG:AG&gt;=events!BK1338)*(shifts!AH:AH&lt;=events!BL1338)),BI1337)</f>
        <v>47</v>
      </c>
      <c r="BJ1338" s="15">
        <f t="shared" si="1893"/>
        <v>0</v>
      </c>
      <c r="BK1338">
        <f t="shared" si="1894"/>
        <v>841</v>
      </c>
      <c r="BL1338">
        <f t="shared" si="1895"/>
        <v>841</v>
      </c>
      <c r="BM1338" s="15">
        <f>SUMIFS(BJ$2:BJ1338,K$2:K1338,"=Intermission")+SUMIFS(BJ$2:BJ1338,K$2:K1338,"=Timeout")</f>
        <v>67</v>
      </c>
      <c r="BN1338">
        <f t="shared" si="1896"/>
        <v>1147</v>
      </c>
      <c r="BO1338" s="19">
        <f t="shared" si="1897"/>
        <v>1386</v>
      </c>
      <c r="BP1338">
        <f t="shared" si="1898"/>
        <v>1381</v>
      </c>
      <c r="BQ1338" s="17">
        <f t="shared" si="1899"/>
        <v>1386</v>
      </c>
      <c r="BR1338" t="str">
        <f t="shared" si="1900"/>
        <v>event_team_player_1</v>
      </c>
      <c r="BS1338">
        <f>COUNTIFS(S$3:S1338,"="&amp;S1338,AI$3:AI1338,"="&amp;AI1338)</f>
        <v>1</v>
      </c>
      <c r="BT1338" t="str">
        <f>IFERROR(VLOOKUP(BB1338&amp;BU1338&amp;X1338,game_rosters!U:W,3,FALSE),"")</f>
        <v>P100232</v>
      </c>
      <c r="BU1338" t="str">
        <f t="shared" si="1901"/>
        <v>Outlaws</v>
      </c>
    </row>
    <row r="1339" spans="1:73" x14ac:dyDescent="0.2">
      <c r="A1339">
        <f t="shared" si="1876"/>
        <v>1</v>
      </c>
      <c r="I1339" s="44">
        <v>91</v>
      </c>
      <c r="K1339" t="s">
        <v>7</v>
      </c>
      <c r="L1339" t="s">
        <v>172</v>
      </c>
      <c r="M1339" t="s">
        <v>68</v>
      </c>
      <c r="N1339" t="s">
        <v>595</v>
      </c>
      <c r="O1339" t="s">
        <v>654</v>
      </c>
      <c r="Q1339" t="s">
        <v>595</v>
      </c>
      <c r="S1339">
        <v>709</v>
      </c>
      <c r="T1339" t="s">
        <v>756</v>
      </c>
      <c r="W1339" t="s">
        <v>731</v>
      </c>
      <c r="X1339">
        <v>91</v>
      </c>
      <c r="Z1339">
        <v>1</v>
      </c>
      <c r="AA1339">
        <f t="shared" si="1925"/>
        <v>1709</v>
      </c>
      <c r="AB1339" t="str">
        <f t="shared" si="1926"/>
        <v/>
      </c>
      <c r="AC1339">
        <f t="shared" si="1872"/>
        <v>1709</v>
      </c>
      <c r="AD1339" s="6">
        <v>2</v>
      </c>
      <c r="AE1339" t="s">
        <v>745</v>
      </c>
      <c r="AF1339" t="s">
        <v>748</v>
      </c>
      <c r="AG1339" t="s">
        <v>756</v>
      </c>
      <c r="AH1339" t="s">
        <v>756</v>
      </c>
      <c r="AI1339" t="str">
        <f t="shared" si="1877"/>
        <v>e</v>
      </c>
      <c r="AJ1339" t="str">
        <f t="shared" si="1878"/>
        <v/>
      </c>
      <c r="AK1339" t="str">
        <f t="shared" si="1879"/>
        <v/>
      </c>
      <c r="AL1339" t="str">
        <f t="shared" si="1880"/>
        <v/>
      </c>
      <c r="AM1339" t="str">
        <f t="shared" si="1881"/>
        <v/>
      </c>
      <c r="AN1339" t="str">
        <f t="shared" si="1882"/>
        <v>Away</v>
      </c>
      <c r="AO1339" t="str">
        <f t="shared" si="1883"/>
        <v>a</v>
      </c>
      <c r="AP1339" t="str">
        <f t="shared" si="1884"/>
        <v/>
      </c>
      <c r="AQ1339" t="str">
        <f t="shared" si="1885"/>
        <v/>
      </c>
      <c r="AR1339" t="str">
        <f t="shared" si="1886"/>
        <v>Away</v>
      </c>
      <c r="AS1339" t="str">
        <f t="shared" si="1887"/>
        <v>a</v>
      </c>
      <c r="AT1339" t="str">
        <f t="shared" si="1888"/>
        <v>Offensive</v>
      </c>
      <c r="AU1339" t="str">
        <f t="shared" si="1889"/>
        <v/>
      </c>
      <c r="AV1339" t="str">
        <f t="shared" si="1890"/>
        <v/>
      </c>
      <c r="AW1339" t="str" cm="1">
        <f t="array" ref="AW1339">IFERROR(IF(O1339&lt;&gt;"",O1339,IF(OR($S1339="",$T1339=""),"",IF(O1339&lt;&gt;"",O1339,IF($T1339&lt;&gt;"",_xlfn._xlws.FILTER(O:O,($BU:$BU=$BU1339)*($I:$I=$I1339)*($T:$T=$T1339)*($S:$S=_xlfn.MINIFS($S:$S,$T:$T,"="&amp;$T1339)),"")))))&amp;"",IF(O1339="","",""))&amp;""</f>
        <v>OffensivePlay_Pass-SecondTouch</v>
      </c>
      <c r="AX1339" t="str" cm="1">
        <f t="array" ref="AX1339">IFERROR(IF(P1339&lt;&gt;"",P1339,IF(OR($S1339="",$T1339=""),"",IF($T1339&lt;&gt;"",_xlfn._xlws.FILTER(P:P,($BU:$BU=$BU1339)*($I:$I=$I1339)*($T:$T=$T1339)*($S:$S=_xlfn.MINIFS($S:$S,$T:$T,"="&amp;$T1339)),""))))&amp;"",IF(P1339="","",""))&amp;""</f>
        <v/>
      </c>
      <c r="AY1339" t="str" cm="1">
        <f t="array" ref="AY1339">IFERROR(IF(Q1339&lt;&gt;"",Q1339,IF(OR($S1339="",$T1339=""),"",IF($T1339&lt;&gt;"",_xlfn._xlws.FILTER(Q:Q,($BU:$BU=$BU1339)*($I:$I=$I1339)*($T:$T=$T1339)*($S:$S=_xlfn.MINIFS($S:$S,$T:$T,"="&amp;$T1339)),""))))&amp;"",IF(Q1339="","",""))&amp;""</f>
        <v>s</v>
      </c>
      <c r="AZ1339" t="str" cm="1">
        <f t="array" ref="AZ1339">IFERROR(IF(R1339&lt;&gt;"",R1339,IF(OR($S1339="",$T1339=""),"",IF($T1339&lt;&gt;"",_xlfn._xlws.FILTER(R:R,($BU:$BU=$BU1339)*($I:$I=$I1339)*($T:$T=$T1339)*($S:$S=_xlfn.MINIFS($S:$S,$T:$T,"="&amp;$T1339)),""))))&amp;"",IF(R1339="","",""))&amp;""</f>
        <v/>
      </c>
      <c r="BA1339" s="6">
        <f t="shared" si="1891"/>
        <v>114</v>
      </c>
      <c r="BB1339">
        <f t="shared" ref="BB1339:BD1339" si="1957">BB1338</f>
        <v>18987</v>
      </c>
      <c r="BC1339" t="str">
        <f t="shared" si="1957"/>
        <v>Velodrome</v>
      </c>
      <c r="BD1339" t="str">
        <f t="shared" si="1957"/>
        <v>Outlaws</v>
      </c>
      <c r="BE1339" t="s">
        <v>7</v>
      </c>
      <c r="BF1339" t="s">
        <v>172</v>
      </c>
      <c r="BI1339" cm="1">
        <f t="array" ref="BI1339">IFERROR(_xlfn._xlws.FILTER(shifts!A:A,(shifts!B:B=events!AD1339)*(shifts!AG:AG&gt;=events!BK1339)*(shifts!AH:AH&lt;=events!BL1339)),BI1338)</f>
        <v>47</v>
      </c>
      <c r="BJ1339" s="15">
        <f t="shared" si="1893"/>
        <v>0</v>
      </c>
      <c r="BK1339">
        <f t="shared" si="1894"/>
        <v>841</v>
      </c>
      <c r="BL1339">
        <f t="shared" si="1895"/>
        <v>841</v>
      </c>
      <c r="BM1339" s="15">
        <f>SUMIFS(BJ$2:BJ1339,K$2:K1339,"=Intermission")+SUMIFS(BJ$2:BJ1339,K$2:K1339,"=Timeout")</f>
        <v>67</v>
      </c>
      <c r="BN1339">
        <f t="shared" si="1896"/>
        <v>1147</v>
      </c>
      <c r="BO1339" s="19">
        <f t="shared" si="1897"/>
        <v>1386</v>
      </c>
      <c r="BP1339">
        <f t="shared" si="1898"/>
        <v>1381</v>
      </c>
      <c r="BQ1339" s="17">
        <f t="shared" si="1899"/>
        <v>1386</v>
      </c>
      <c r="BR1339" t="str">
        <f t="shared" si="1900"/>
        <v>event_team_player_1</v>
      </c>
      <c r="BS1339">
        <f>COUNTIFS(S$3:S1339,"="&amp;S1339,AI$3:AI1339,"="&amp;AI1339)</f>
        <v>1</v>
      </c>
      <c r="BT1339" t="str">
        <f>IFERROR(VLOOKUP(BB1339&amp;BU1339&amp;X1339,game_rosters!U:W,3,FALSE),"")</f>
        <v>P100232</v>
      </c>
      <c r="BU1339" t="str">
        <f t="shared" si="1901"/>
        <v>Outlaws</v>
      </c>
    </row>
    <row r="1340" spans="1:73" x14ac:dyDescent="0.2">
      <c r="A1340" t="str">
        <f t="shared" si="1876"/>
        <v/>
      </c>
      <c r="I1340" s="44">
        <v>80</v>
      </c>
      <c r="S1340">
        <v>709</v>
      </c>
      <c r="T1340" t="s">
        <v>756</v>
      </c>
      <c r="X1340">
        <v>80</v>
      </c>
      <c r="Z1340">
        <v>1</v>
      </c>
      <c r="AA1340">
        <f t="shared" si="1925"/>
        <v>1709</v>
      </c>
      <c r="AB1340" t="str">
        <f t="shared" si="1926"/>
        <v/>
      </c>
      <c r="AC1340">
        <f t="shared" si="1872"/>
        <v>1709</v>
      </c>
      <c r="AD1340" s="6">
        <v>2</v>
      </c>
      <c r="AE1340" t="s">
        <v>745</v>
      </c>
      <c r="AF1340" t="s">
        <v>748</v>
      </c>
      <c r="AG1340" t="s">
        <v>756</v>
      </c>
      <c r="AH1340" t="s">
        <v>756</v>
      </c>
      <c r="AI1340" t="str">
        <f t="shared" si="1877"/>
        <v>e</v>
      </c>
      <c r="AJ1340" t="str">
        <f t="shared" si="1878"/>
        <v/>
      </c>
      <c r="AK1340" t="str">
        <f t="shared" si="1879"/>
        <v/>
      </c>
      <c r="AL1340" t="str">
        <f t="shared" si="1880"/>
        <v/>
      </c>
      <c r="AM1340" t="str">
        <f t="shared" si="1881"/>
        <v/>
      </c>
      <c r="AN1340" t="str">
        <f t="shared" si="1882"/>
        <v>Away</v>
      </c>
      <c r="AO1340" t="str">
        <f t="shared" si="1883"/>
        <v>a</v>
      </c>
      <c r="AP1340" t="str">
        <f t="shared" si="1884"/>
        <v/>
      </c>
      <c r="AQ1340" t="str">
        <f t="shared" si="1885"/>
        <v/>
      </c>
      <c r="AR1340" t="str">
        <f t="shared" si="1886"/>
        <v>Away</v>
      </c>
      <c r="AS1340" t="str">
        <f t="shared" si="1887"/>
        <v>a</v>
      </c>
      <c r="AT1340" t="str">
        <f t="shared" si="1888"/>
        <v>Offensive</v>
      </c>
      <c r="AU1340" t="str">
        <f t="shared" si="1889"/>
        <v/>
      </c>
      <c r="AV1340" t="str">
        <f t="shared" si="1890"/>
        <v/>
      </c>
      <c r="AW1340" t="str" cm="1">
        <f t="array" ref="AW1340">IFERROR(IF(O1340&lt;&gt;"",O1340,IF(OR($S1340="",$T1340=""),"",IF(O1340&lt;&gt;"",O1340,IF($T1340&lt;&gt;"",_xlfn._xlws.FILTER(O:O,($BU:$BU=$BU1340)*($I:$I=$I1340)*($T:$T=$T1340)*($S:$S=_xlfn.MINIFS($S:$S,$T:$T,"="&amp;$T1340)),"")))))&amp;"",IF(O1340="","",""))&amp;""</f>
        <v/>
      </c>
      <c r="AX1340" t="str" cm="1">
        <f t="array" ref="AX1340">IFERROR(IF(P1340&lt;&gt;"",P1340,IF(OR($S1340="",$T1340=""),"",IF($T1340&lt;&gt;"",_xlfn._xlws.FILTER(P:P,($BU:$BU=$BU1340)*($I:$I=$I1340)*($T:$T=$T1340)*($S:$S=_xlfn.MINIFS($S:$S,$T:$T,"="&amp;$T1340)),""))))&amp;"",IF(P1340="","",""))&amp;""</f>
        <v/>
      </c>
      <c r="AY1340" t="str" cm="1">
        <f t="array" ref="AY1340">IFERROR(IF(Q1340&lt;&gt;"",Q1340,IF(OR($S1340="",$T1340=""),"",IF($T1340&lt;&gt;"",_xlfn._xlws.FILTER(Q:Q,($BU:$BU=$BU1340)*($I:$I=$I1340)*($T:$T=$T1340)*($S:$S=_xlfn.MINIFS($S:$S,$T:$T,"="&amp;$T1340)),""))))&amp;"",IF(Q1340="","",""))&amp;""</f>
        <v/>
      </c>
      <c r="AZ1340" t="str" cm="1">
        <f t="array" ref="AZ1340">IFERROR(IF(R1340&lt;&gt;"",R1340,IF(OR($S1340="",$T1340=""),"",IF($T1340&lt;&gt;"",_xlfn._xlws.FILTER(R:R,($BU:$BU=$BU1340)*($I:$I=$I1340)*($T:$T=$T1340)*($S:$S=_xlfn.MINIFS($S:$S,$T:$T,"="&amp;$T1340)),""))))&amp;"",IF(R1340="","",""))&amp;""</f>
        <v/>
      </c>
      <c r="BA1340" s="6">
        <f t="shared" si="1891"/>
        <v>114</v>
      </c>
      <c r="BB1340">
        <f t="shared" ref="BB1340:BD1340" si="1958">BB1339</f>
        <v>18987</v>
      </c>
      <c r="BC1340" t="str">
        <f t="shared" si="1958"/>
        <v>Velodrome</v>
      </c>
      <c r="BD1340" t="str">
        <f t="shared" si="1958"/>
        <v>Outlaws</v>
      </c>
      <c r="BE1340" t="s">
        <v>7</v>
      </c>
      <c r="BF1340" t="s">
        <v>172</v>
      </c>
      <c r="BI1340" cm="1">
        <f t="array" ref="BI1340">IFERROR(_xlfn._xlws.FILTER(shifts!A:A,(shifts!B:B=events!AD1340)*(shifts!AG:AG&gt;=events!BK1340)*(shifts!AH:AH&lt;=events!BL1340)),BI1339)</f>
        <v>47</v>
      </c>
      <c r="BJ1340" s="15">
        <f t="shared" si="1893"/>
        <v>0</v>
      </c>
      <c r="BK1340">
        <f t="shared" si="1894"/>
        <v>841</v>
      </c>
      <c r="BL1340">
        <f t="shared" si="1895"/>
        <v>841</v>
      </c>
      <c r="BM1340" s="15">
        <f>SUMIFS(BJ$2:BJ1340,K$2:K1340,"=Intermission")+SUMIFS(BJ$2:BJ1340,K$2:K1340,"=Timeout")</f>
        <v>67</v>
      </c>
      <c r="BN1340">
        <f t="shared" si="1896"/>
        <v>1147</v>
      </c>
      <c r="BO1340" s="19">
        <f t="shared" si="1897"/>
        <v>1386</v>
      </c>
      <c r="BP1340">
        <f t="shared" si="1898"/>
        <v>1381</v>
      </c>
      <c r="BQ1340" s="17">
        <f t="shared" si="1899"/>
        <v>1386</v>
      </c>
      <c r="BR1340" t="str">
        <f t="shared" si="1900"/>
        <v>event_team_player_2</v>
      </c>
      <c r="BS1340">
        <f>COUNTIFS(S$3:S1340,"="&amp;S1340,AI$3:AI1340,"="&amp;AI1340)</f>
        <v>2</v>
      </c>
      <c r="BT1340" t="str">
        <f>IFERROR(VLOOKUP(BB1340&amp;BU1340&amp;X1340,game_rosters!U:W,3,FALSE),"")</f>
        <v>P100223</v>
      </c>
      <c r="BU1340" t="str">
        <f t="shared" si="1901"/>
        <v>Outlaws</v>
      </c>
    </row>
    <row r="1341" spans="1:73" x14ac:dyDescent="0.2">
      <c r="A1341">
        <f t="shared" si="1876"/>
        <v>1</v>
      </c>
      <c r="I1341" s="44">
        <v>80</v>
      </c>
      <c r="K1341" t="s">
        <v>238</v>
      </c>
      <c r="L1341" t="s">
        <v>174</v>
      </c>
      <c r="M1341" t="s">
        <v>85</v>
      </c>
      <c r="N1341" t="s">
        <v>595</v>
      </c>
      <c r="R1341" s="51">
        <v>1</v>
      </c>
      <c r="S1341">
        <v>710</v>
      </c>
      <c r="T1341" t="s">
        <v>756</v>
      </c>
      <c r="W1341" t="s">
        <v>731</v>
      </c>
      <c r="X1341">
        <v>80</v>
      </c>
      <c r="Z1341">
        <v>1</v>
      </c>
      <c r="AA1341">
        <f t="shared" si="1925"/>
        <v>1710</v>
      </c>
      <c r="AB1341" t="str">
        <f t="shared" si="1926"/>
        <v/>
      </c>
      <c r="AC1341">
        <f t="shared" si="1872"/>
        <v>1710</v>
      </c>
      <c r="AD1341" s="6">
        <v>2</v>
      </c>
      <c r="AE1341" t="s">
        <v>745</v>
      </c>
      <c r="AF1341" t="s">
        <v>413</v>
      </c>
      <c r="AG1341" t="s">
        <v>923</v>
      </c>
      <c r="AH1341" t="s">
        <v>897</v>
      </c>
      <c r="AI1341" t="str">
        <f t="shared" si="1877"/>
        <v>e</v>
      </c>
      <c r="AJ1341" t="str">
        <f t="shared" si="1878"/>
        <v/>
      </c>
      <c r="AK1341" t="str">
        <f t="shared" si="1879"/>
        <v/>
      </c>
      <c r="AL1341" t="str">
        <f t="shared" si="1880"/>
        <v/>
      </c>
      <c r="AM1341" t="str">
        <f t="shared" si="1881"/>
        <v/>
      </c>
      <c r="AN1341" t="str">
        <f t="shared" si="1882"/>
        <v>Away</v>
      </c>
      <c r="AO1341" t="str">
        <f t="shared" si="1883"/>
        <v>a</v>
      </c>
      <c r="AP1341" t="str">
        <f t="shared" si="1884"/>
        <v/>
      </c>
      <c r="AQ1341" t="str">
        <f t="shared" si="1885"/>
        <v/>
      </c>
      <c r="AR1341" t="str">
        <f t="shared" si="1886"/>
        <v>Away</v>
      </c>
      <c r="AS1341" t="str">
        <f t="shared" si="1887"/>
        <v>a</v>
      </c>
      <c r="AT1341" t="str">
        <f t="shared" si="1888"/>
        <v>Offensive</v>
      </c>
      <c r="AU1341" t="str">
        <f t="shared" si="1889"/>
        <v/>
      </c>
      <c r="AV1341" t="str">
        <f t="shared" si="1890"/>
        <v/>
      </c>
      <c r="AW1341" t="str" cm="1">
        <f t="array" ref="AW1341">IFERROR(IF(O1341&lt;&gt;"",O1341,IF(OR($S1341="",$T1341=""),"",IF(O1341&lt;&gt;"",O1341,IF($T1341&lt;&gt;"",_xlfn._xlws.FILTER(O:O,($BU:$BU=$BU1341)*($I:$I=$I1341)*($T:$T=$T1341)*($S:$S=_xlfn.MINIFS($S:$S,$T:$T,"="&amp;$T1341)),"")))))&amp;"",IF(O1341="","",""))&amp;""</f>
        <v/>
      </c>
      <c r="AX1341" t="str" cm="1">
        <f t="array" ref="AX1341">IFERROR(IF(P1341&lt;&gt;"",P1341,IF(OR($S1341="",$T1341=""),"",IF($T1341&lt;&gt;"",_xlfn._xlws.FILTER(P:P,($BU:$BU=$BU1341)*($I:$I=$I1341)*($T:$T=$T1341)*($S:$S=_xlfn.MINIFS($S:$S,$T:$T,"="&amp;$T1341)),""))))&amp;"",IF(P1341="","",""))&amp;""</f>
        <v/>
      </c>
      <c r="AY1341" t="str" cm="1">
        <f t="array" ref="AY1341">IFERROR(IF(Q1341&lt;&gt;"",Q1341,IF(OR($S1341="",$T1341=""),"",IF($T1341&lt;&gt;"",_xlfn._xlws.FILTER(Q:Q,($BU:$BU=$BU1341)*($I:$I=$I1341)*($T:$T=$T1341)*($S:$S=_xlfn.MINIFS($S:$S,$T:$T,"="&amp;$T1341)),""))))&amp;"",IF(Q1341="","",""))&amp;""</f>
        <v/>
      </c>
      <c r="AZ1341" t="str" cm="1">
        <f t="array" ref="AZ1341">IFERROR(IF(R1341&lt;&gt;"",R1341,IF(OR($S1341="",$T1341=""),"",IF($T1341&lt;&gt;"",_xlfn._xlws.FILTER(R:R,($BU:$BU=$BU1341)*($I:$I=$I1341)*($T:$T=$T1341)*($S:$S=_xlfn.MINIFS($S:$S,$T:$T,"="&amp;$T1341)),""))))&amp;"",IF(R1341="","",""))&amp;""</f>
        <v>1</v>
      </c>
      <c r="BA1341" s="6">
        <f t="shared" si="1891"/>
        <v>115</v>
      </c>
      <c r="BB1341">
        <f t="shared" ref="BB1341:BD1341" si="1959">BB1340</f>
        <v>18987</v>
      </c>
      <c r="BC1341" t="str">
        <f t="shared" si="1959"/>
        <v>Velodrome</v>
      </c>
      <c r="BD1341" t="str">
        <f t="shared" si="1959"/>
        <v>Outlaws</v>
      </c>
      <c r="BE1341" t="s">
        <v>238</v>
      </c>
      <c r="BF1341" t="s">
        <v>174</v>
      </c>
      <c r="BI1341" cm="1">
        <f t="array" ref="BI1341">IFERROR(_xlfn._xlws.FILTER(shifts!A:A,(shifts!B:B=events!AD1341)*(shifts!AG:AG&gt;=events!BK1341)*(shifts!AH:AH&lt;=events!BL1341)),BI1340)</f>
        <v>47</v>
      </c>
      <c r="BJ1341" s="15">
        <f t="shared" si="1893"/>
        <v>3</v>
      </c>
      <c r="BK1341">
        <f t="shared" si="1894"/>
        <v>840</v>
      </c>
      <c r="BL1341">
        <f t="shared" si="1895"/>
        <v>837</v>
      </c>
      <c r="BM1341" s="15">
        <f>SUMIFS(BJ$2:BJ1341,K$2:K1341,"=Intermission")+SUMIFS(BJ$2:BJ1341,K$2:K1341,"=Timeout")</f>
        <v>67</v>
      </c>
      <c r="BN1341">
        <f t="shared" si="1896"/>
        <v>1147</v>
      </c>
      <c r="BO1341" s="19">
        <f t="shared" si="1897"/>
        <v>1387</v>
      </c>
      <c r="BP1341">
        <f t="shared" si="1898"/>
        <v>1382</v>
      </c>
      <c r="BQ1341" s="17">
        <f t="shared" si="1899"/>
        <v>1390</v>
      </c>
      <c r="BR1341" t="str">
        <f t="shared" si="1900"/>
        <v>event_team_player_1</v>
      </c>
      <c r="BS1341">
        <f>COUNTIFS(S$3:S1341,"="&amp;S1341,AI$3:AI1341,"="&amp;AI1341)</f>
        <v>1</v>
      </c>
      <c r="BT1341" t="str">
        <f>IFERROR(VLOOKUP(BB1341&amp;BU1341&amp;X1341,game_rosters!U:W,3,FALSE),"")</f>
        <v>P100223</v>
      </c>
      <c r="BU1341" t="str">
        <f t="shared" si="1901"/>
        <v>Outlaws</v>
      </c>
    </row>
    <row r="1342" spans="1:73" x14ac:dyDescent="0.2">
      <c r="A1342" t="str">
        <f t="shared" si="1876"/>
        <v/>
      </c>
      <c r="I1342" s="44">
        <v>42</v>
      </c>
      <c r="R1342" s="51">
        <v>1</v>
      </c>
      <c r="S1342">
        <v>710</v>
      </c>
      <c r="T1342" t="s">
        <v>756</v>
      </c>
      <c r="X1342">
        <v>42</v>
      </c>
      <c r="AA1342">
        <f t="shared" si="1925"/>
        <v>1710</v>
      </c>
      <c r="AB1342" t="str">
        <f t="shared" si="1926"/>
        <v/>
      </c>
      <c r="AC1342">
        <f t="shared" si="1872"/>
        <v>1710</v>
      </c>
      <c r="AD1342" s="6">
        <v>2</v>
      </c>
      <c r="AE1342" t="s">
        <v>745</v>
      </c>
      <c r="AF1342" t="s">
        <v>413</v>
      </c>
      <c r="AG1342" t="s">
        <v>923</v>
      </c>
      <c r="AH1342" t="s">
        <v>897</v>
      </c>
      <c r="AI1342" t="str">
        <f t="shared" si="1877"/>
        <v>o</v>
      </c>
      <c r="AJ1342" t="str">
        <f t="shared" si="1878"/>
        <v/>
      </c>
      <c r="AK1342" t="str">
        <f t="shared" si="1879"/>
        <v/>
      </c>
      <c r="AL1342" t="str">
        <f t="shared" si="1880"/>
        <v/>
      </c>
      <c r="AM1342" t="str">
        <f t="shared" si="1881"/>
        <v/>
      </c>
      <c r="AN1342" t="str">
        <f t="shared" si="1882"/>
        <v>Away</v>
      </c>
      <c r="AO1342" t="str">
        <f t="shared" si="1883"/>
        <v>a</v>
      </c>
      <c r="AP1342" t="str">
        <f t="shared" si="1884"/>
        <v/>
      </c>
      <c r="AQ1342" t="str">
        <f t="shared" si="1885"/>
        <v/>
      </c>
      <c r="AR1342" t="str">
        <f t="shared" si="1886"/>
        <v>Away</v>
      </c>
      <c r="AS1342" t="str">
        <f t="shared" si="1887"/>
        <v>a</v>
      </c>
      <c r="AT1342" t="str">
        <f t="shared" si="1888"/>
        <v>Defensive</v>
      </c>
      <c r="AU1342" t="str">
        <f t="shared" si="1889"/>
        <v/>
      </c>
      <c r="AV1342" t="str">
        <f t="shared" si="1890"/>
        <v/>
      </c>
      <c r="AW1342" t="str" cm="1">
        <f t="array" ref="AW1342">IFERROR(IF(O1342&lt;&gt;"",O1342,IF(OR($S1342="",$T1342=""),"",IF(O1342&lt;&gt;"",O1342,IF($T1342&lt;&gt;"",_xlfn._xlws.FILTER(O:O,($BU:$BU=$BU1342)*($I:$I=$I1342)*($T:$T=$T1342)*($S:$S=_xlfn.MINIFS($S:$S,$T:$T,"="&amp;$T1342)),"")))))&amp;"",IF(O1342="","",""))&amp;""</f>
        <v/>
      </c>
      <c r="AX1342" t="str" cm="1">
        <f t="array" ref="AX1342">IFERROR(IF(P1342&lt;&gt;"",P1342,IF(OR($S1342="",$T1342=""),"",IF($T1342&lt;&gt;"",_xlfn._xlws.FILTER(P:P,($BU:$BU=$BU1342)*($I:$I=$I1342)*($T:$T=$T1342)*($S:$S=_xlfn.MINIFS($S:$S,$T:$T,"="&amp;$T1342)),""))))&amp;"",IF(P1342="","",""))&amp;""</f>
        <v/>
      </c>
      <c r="AY1342" t="str" cm="1">
        <f t="array" ref="AY1342">IFERROR(IF(Q1342&lt;&gt;"",Q1342,IF(OR($S1342="",$T1342=""),"",IF($T1342&lt;&gt;"",_xlfn._xlws.FILTER(Q:Q,($BU:$BU=$BU1342)*($I:$I=$I1342)*($T:$T=$T1342)*($S:$S=_xlfn.MINIFS($S:$S,$T:$T,"="&amp;$T1342)),""))))&amp;"",IF(Q1342="","",""))&amp;""</f>
        <v/>
      </c>
      <c r="AZ1342" t="str" cm="1">
        <f t="array" ref="AZ1342">IFERROR(IF(R1342&lt;&gt;"",R1342,IF(OR($S1342="",$T1342=""),"",IF($T1342&lt;&gt;"",_xlfn._xlws.FILTER(R:R,($BU:$BU=$BU1342)*($I:$I=$I1342)*($T:$T=$T1342)*($S:$S=_xlfn.MINIFS($S:$S,$T:$T,"="&amp;$T1342)),""))))&amp;"",IF(R1342="","",""))&amp;""</f>
        <v>1</v>
      </c>
      <c r="BA1342" s="6">
        <f t="shared" si="1891"/>
        <v>115</v>
      </c>
      <c r="BB1342">
        <f t="shared" ref="BB1342:BD1342" si="1960">BB1341</f>
        <v>18987</v>
      </c>
      <c r="BC1342" t="str">
        <f t="shared" si="1960"/>
        <v>Velodrome</v>
      </c>
      <c r="BD1342" t="str">
        <f t="shared" si="1960"/>
        <v>Outlaws</v>
      </c>
      <c r="BE1342" t="s">
        <v>238</v>
      </c>
      <c r="BF1342" t="s">
        <v>174</v>
      </c>
      <c r="BI1342" cm="1">
        <f t="array" ref="BI1342">IFERROR(_xlfn._xlws.FILTER(shifts!A:A,(shifts!B:B=events!AD1342)*(shifts!AG:AG&gt;=events!BK1342)*(shifts!AH:AH&lt;=events!BL1342)),BI1341)</f>
        <v>47</v>
      </c>
      <c r="BJ1342" s="15">
        <f t="shared" si="1893"/>
        <v>3</v>
      </c>
      <c r="BK1342">
        <f t="shared" si="1894"/>
        <v>840</v>
      </c>
      <c r="BL1342">
        <f t="shared" si="1895"/>
        <v>837</v>
      </c>
      <c r="BM1342" s="15">
        <f>SUMIFS(BJ$2:BJ1342,K$2:K1342,"=Intermission")+SUMIFS(BJ$2:BJ1342,K$2:K1342,"=Timeout")</f>
        <v>67</v>
      </c>
      <c r="BN1342">
        <f t="shared" si="1896"/>
        <v>1147</v>
      </c>
      <c r="BO1342" s="19">
        <f t="shared" si="1897"/>
        <v>1387</v>
      </c>
      <c r="BP1342">
        <f t="shared" si="1898"/>
        <v>1382</v>
      </c>
      <c r="BQ1342" s="17">
        <f t="shared" si="1899"/>
        <v>1390</v>
      </c>
      <c r="BR1342" t="str">
        <f t="shared" si="1900"/>
        <v>opp_team_player_1</v>
      </c>
      <c r="BS1342">
        <f>COUNTIFS(S$3:S1342,"="&amp;S1342,AI$3:AI1342,"="&amp;AI1342)</f>
        <v>1</v>
      </c>
      <c r="BT1342" t="str">
        <f>IFERROR(VLOOKUP(BB1342&amp;BU1342&amp;X1342,game_rosters!U:W,3,FALSE),"")</f>
        <v>P100201</v>
      </c>
      <c r="BU1342" t="str">
        <f t="shared" si="1901"/>
        <v>Velodrome</v>
      </c>
    </row>
    <row r="1343" spans="1:73" x14ac:dyDescent="0.2">
      <c r="A1343" t="str">
        <f t="shared" si="1876"/>
        <v/>
      </c>
      <c r="I1343" s="44">
        <v>9</v>
      </c>
      <c r="S1343">
        <v>710</v>
      </c>
      <c r="T1343" t="s">
        <v>756</v>
      </c>
      <c r="X1343">
        <v>9</v>
      </c>
      <c r="AA1343">
        <f t="shared" si="1925"/>
        <v>1710</v>
      </c>
      <c r="AB1343" t="str">
        <f t="shared" si="1926"/>
        <v/>
      </c>
      <c r="AC1343">
        <f t="shared" si="1872"/>
        <v>1710</v>
      </c>
      <c r="AD1343" s="6">
        <v>2</v>
      </c>
      <c r="AE1343" t="s">
        <v>745</v>
      </c>
      <c r="AF1343" t="s">
        <v>413</v>
      </c>
      <c r="AG1343" t="s">
        <v>923</v>
      </c>
      <c r="AH1343" t="s">
        <v>897</v>
      </c>
      <c r="AI1343" t="str">
        <f t="shared" si="1877"/>
        <v>o</v>
      </c>
      <c r="AJ1343" t="str">
        <f t="shared" si="1878"/>
        <v/>
      </c>
      <c r="AK1343" t="str">
        <f t="shared" si="1879"/>
        <v/>
      </c>
      <c r="AL1343" t="str">
        <f t="shared" si="1880"/>
        <v/>
      </c>
      <c r="AM1343" t="str">
        <f t="shared" si="1881"/>
        <v/>
      </c>
      <c r="AN1343" t="str">
        <f t="shared" si="1882"/>
        <v>Away</v>
      </c>
      <c r="AO1343" t="str">
        <f t="shared" si="1883"/>
        <v>a</v>
      </c>
      <c r="AP1343" t="str">
        <f t="shared" si="1884"/>
        <v/>
      </c>
      <c r="AQ1343" t="str">
        <f t="shared" si="1885"/>
        <v/>
      </c>
      <c r="AR1343" t="str">
        <f t="shared" si="1886"/>
        <v>Away</v>
      </c>
      <c r="AS1343" t="str">
        <f t="shared" si="1887"/>
        <v>a</v>
      </c>
      <c r="AT1343" t="str">
        <f t="shared" si="1888"/>
        <v>Defensive</v>
      </c>
      <c r="AU1343" t="str">
        <f t="shared" si="1889"/>
        <v/>
      </c>
      <c r="AV1343" t="str">
        <f t="shared" si="1890"/>
        <v/>
      </c>
      <c r="AW1343" t="str" cm="1">
        <f t="array" ref="AW1343">IFERROR(IF(O1343&lt;&gt;"",O1343,IF(OR($S1343="",$T1343=""),"",IF(O1343&lt;&gt;"",O1343,IF($T1343&lt;&gt;"",_xlfn._xlws.FILTER(O:O,($BU:$BU=$BU1343)*($I:$I=$I1343)*($T:$T=$T1343)*($S:$S=_xlfn.MINIFS($S:$S,$T:$T,"="&amp;$T1343)),"")))))&amp;"",IF(O1343="","",""))&amp;""</f>
        <v/>
      </c>
      <c r="AX1343" t="str" cm="1">
        <f t="array" ref="AX1343">IFERROR(IF(P1343&lt;&gt;"",P1343,IF(OR($S1343="",$T1343=""),"",IF($T1343&lt;&gt;"",_xlfn._xlws.FILTER(P:P,($BU:$BU=$BU1343)*($I:$I=$I1343)*($T:$T=$T1343)*($S:$S=_xlfn.MINIFS($S:$S,$T:$T,"="&amp;$T1343)),""))))&amp;"",IF(P1343="","",""))&amp;""</f>
        <v/>
      </c>
      <c r="AY1343" t="str" cm="1">
        <f t="array" ref="AY1343">IFERROR(IF(Q1343&lt;&gt;"",Q1343,IF(OR($S1343="",$T1343=""),"",IF($T1343&lt;&gt;"",_xlfn._xlws.FILTER(Q:Q,($BU:$BU=$BU1343)*($I:$I=$I1343)*($T:$T=$T1343)*($S:$S=_xlfn.MINIFS($S:$S,$T:$T,"="&amp;$T1343)),""))))&amp;"",IF(Q1343="","",""))&amp;""</f>
        <v/>
      </c>
      <c r="AZ1343" t="str" cm="1">
        <f t="array" ref="AZ1343">IFERROR(IF(R1343&lt;&gt;"",R1343,IF(OR($S1343="",$T1343=""),"",IF($T1343&lt;&gt;"",_xlfn._xlws.FILTER(R:R,($BU:$BU=$BU1343)*($I:$I=$I1343)*($T:$T=$T1343)*($S:$S=_xlfn.MINIFS($S:$S,$T:$T,"="&amp;$T1343)),""))))&amp;"",IF(R1343="","",""))&amp;""</f>
        <v/>
      </c>
      <c r="BA1343" s="6">
        <f t="shared" si="1891"/>
        <v>115</v>
      </c>
      <c r="BB1343">
        <f t="shared" ref="BB1343:BD1343" si="1961">BB1342</f>
        <v>18987</v>
      </c>
      <c r="BC1343" t="str">
        <f t="shared" si="1961"/>
        <v>Velodrome</v>
      </c>
      <c r="BD1343" t="str">
        <f t="shared" si="1961"/>
        <v>Outlaws</v>
      </c>
      <c r="BE1343" t="s">
        <v>238</v>
      </c>
      <c r="BF1343" t="s">
        <v>174</v>
      </c>
      <c r="BI1343" cm="1">
        <f t="array" ref="BI1343">IFERROR(_xlfn._xlws.FILTER(shifts!A:A,(shifts!B:B=events!AD1343)*(shifts!AG:AG&gt;=events!BK1343)*(shifts!AH:AH&lt;=events!BL1343)),BI1342)</f>
        <v>47</v>
      </c>
      <c r="BJ1343" s="15">
        <f t="shared" si="1893"/>
        <v>3</v>
      </c>
      <c r="BK1343">
        <f t="shared" si="1894"/>
        <v>840</v>
      </c>
      <c r="BL1343">
        <f t="shared" si="1895"/>
        <v>837</v>
      </c>
      <c r="BM1343" s="15">
        <f>SUMIFS(BJ$2:BJ1343,K$2:K1343,"=Intermission")+SUMIFS(BJ$2:BJ1343,K$2:K1343,"=Timeout")</f>
        <v>67</v>
      </c>
      <c r="BN1343">
        <f t="shared" si="1896"/>
        <v>1147</v>
      </c>
      <c r="BO1343" s="19">
        <f t="shared" si="1897"/>
        <v>1387</v>
      </c>
      <c r="BP1343">
        <f t="shared" si="1898"/>
        <v>1382</v>
      </c>
      <c r="BQ1343" s="17">
        <f t="shared" si="1899"/>
        <v>1390</v>
      </c>
      <c r="BR1343" t="str">
        <f t="shared" si="1900"/>
        <v>opp_team_player_2</v>
      </c>
      <c r="BS1343">
        <f>COUNTIFS(S$3:S1343,"="&amp;S1343,AI$3:AI1343,"="&amp;AI1343)</f>
        <v>2</v>
      </c>
      <c r="BT1343" t="str">
        <f>IFERROR(VLOOKUP(BB1343&amp;BU1343&amp;X1343,game_rosters!U:W,3,FALSE),"")</f>
        <v>P100105</v>
      </c>
      <c r="BU1343" t="str">
        <f t="shared" si="1901"/>
        <v>Velodrome</v>
      </c>
    </row>
    <row r="1344" spans="1:73" x14ac:dyDescent="0.2">
      <c r="A1344">
        <f t="shared" si="1876"/>
        <v>1</v>
      </c>
      <c r="I1344" s="44">
        <v>80</v>
      </c>
      <c r="K1344" t="s">
        <v>6</v>
      </c>
      <c r="L1344" t="s">
        <v>730</v>
      </c>
      <c r="M1344" t="s">
        <v>51</v>
      </c>
      <c r="N1344" t="s">
        <v>594</v>
      </c>
      <c r="R1344" s="51">
        <v>1</v>
      </c>
      <c r="S1344">
        <v>711</v>
      </c>
      <c r="T1344">
        <v>120</v>
      </c>
      <c r="W1344" t="s">
        <v>731</v>
      </c>
      <c r="X1344">
        <v>80</v>
      </c>
      <c r="Z1344">
        <v>1</v>
      </c>
      <c r="AA1344">
        <f t="shared" si="1925"/>
        <v>1711</v>
      </c>
      <c r="AB1344">
        <f t="shared" si="1926"/>
        <v>9120</v>
      </c>
      <c r="AC1344">
        <f t="shared" si="1872"/>
        <v>9120</v>
      </c>
      <c r="AD1344" s="6">
        <v>2</v>
      </c>
      <c r="AE1344" t="s">
        <v>923</v>
      </c>
      <c r="AF1344" t="s">
        <v>897</v>
      </c>
      <c r="AG1344" t="s">
        <v>756</v>
      </c>
      <c r="AH1344" t="s">
        <v>756</v>
      </c>
      <c r="AI1344" t="str">
        <f t="shared" si="1877"/>
        <v>e</v>
      </c>
      <c r="AJ1344" t="str">
        <f t="shared" si="1878"/>
        <v/>
      </c>
      <c r="AK1344" t="str">
        <f t="shared" si="1879"/>
        <v/>
      </c>
      <c r="AL1344" t="str">
        <f t="shared" si="1880"/>
        <v/>
      </c>
      <c r="AM1344" t="str">
        <f t="shared" si="1881"/>
        <v/>
      </c>
      <c r="AN1344" t="str">
        <f t="shared" si="1882"/>
        <v>Away</v>
      </c>
      <c r="AO1344" t="str">
        <f t="shared" si="1883"/>
        <v>a</v>
      </c>
      <c r="AP1344" t="str">
        <f t="shared" si="1884"/>
        <v/>
      </c>
      <c r="AQ1344" t="str">
        <f t="shared" si="1885"/>
        <v/>
      </c>
      <c r="AR1344" t="str">
        <f t="shared" si="1886"/>
        <v>Away</v>
      </c>
      <c r="AS1344" t="str">
        <f t="shared" si="1887"/>
        <v>a</v>
      </c>
      <c r="AT1344" t="str">
        <f t="shared" si="1888"/>
        <v>Offensive</v>
      </c>
      <c r="AU1344" t="str">
        <f t="shared" si="1889"/>
        <v/>
      </c>
      <c r="AV1344" t="str">
        <f t="shared" si="1890"/>
        <v/>
      </c>
      <c r="AW1344" t="str" cm="1">
        <f t="array" ref="AW1344">IFERROR(IF(O1344&lt;&gt;"",O1344,IF(OR($S1344="",$T1344=""),"",IF(O1344&lt;&gt;"",O1344,IF($T1344&lt;&gt;"",_xlfn._xlws.FILTER(O:O,($BU:$BU=$BU1344)*($I:$I=$I1344)*($T:$T=$T1344)*($S:$S=_xlfn.MINIFS($S:$S,$T:$T,"="&amp;$T1344)),"")))))&amp;"",IF(O1344="","",""))&amp;""</f>
        <v/>
      </c>
      <c r="AX1344" t="str" cm="1">
        <f t="array" ref="AX1344">IFERROR(IF(P1344&lt;&gt;"",P1344,IF(OR($S1344="",$T1344=""),"",IF($T1344&lt;&gt;"",_xlfn._xlws.FILTER(P:P,($BU:$BU=$BU1344)*($I:$I=$I1344)*($T:$T=$T1344)*($S:$S=_xlfn.MINIFS($S:$S,$T:$T,"="&amp;$T1344)),""))))&amp;"",IF(P1344="","",""))&amp;""</f>
        <v/>
      </c>
      <c r="AY1344" t="str" cm="1">
        <f t="array" ref="AY1344">IFERROR(IF(Q1344&lt;&gt;"",Q1344,IF(OR($S1344="",$T1344=""),"",IF($T1344&lt;&gt;"",_xlfn._xlws.FILTER(Q:Q,($BU:$BU=$BU1344)*($I:$I=$I1344)*($T:$T=$T1344)*($S:$S=_xlfn.MINIFS($S:$S,$T:$T,"="&amp;$T1344)),""))))&amp;"",IF(Q1344="","",""))&amp;""</f>
        <v/>
      </c>
      <c r="AZ1344" t="str" cm="1">
        <f t="array" ref="AZ1344">IFERROR(IF(R1344&lt;&gt;"",R1344,IF(OR($S1344="",$T1344=""),"",IF($T1344&lt;&gt;"",_xlfn._xlws.FILTER(R:R,($BU:$BU=$BU1344)*($I:$I=$I1344)*($T:$T=$T1344)*($S:$S=_xlfn.MINIFS($S:$S,$T:$T,"="&amp;$T1344)),""))))&amp;"",IF(R1344="","",""))&amp;""</f>
        <v>1</v>
      </c>
      <c r="BA1344" s="6">
        <f t="shared" si="1891"/>
        <v>115</v>
      </c>
      <c r="BB1344">
        <f t="shared" ref="BB1344:BD1344" si="1962">BB1343</f>
        <v>18987</v>
      </c>
      <c r="BC1344" t="str">
        <f t="shared" si="1962"/>
        <v>Velodrome</v>
      </c>
      <c r="BD1344" t="str">
        <f t="shared" si="1962"/>
        <v>Outlaws</v>
      </c>
      <c r="BE1344" t="s">
        <v>6</v>
      </c>
      <c r="BF1344" t="s">
        <v>730</v>
      </c>
      <c r="BI1344" cm="1">
        <f t="array" ref="BI1344">IFERROR(_xlfn._xlws.FILTER(shifts!A:A,(shifts!B:B=events!AD1344)*(shifts!AG:AG&gt;=events!BK1344)*(shifts!AH:AH&lt;=events!BL1344)),BI1343)</f>
        <v>47</v>
      </c>
      <c r="BJ1344" s="15">
        <f t="shared" si="1893"/>
        <v>0</v>
      </c>
      <c r="BK1344">
        <f t="shared" si="1894"/>
        <v>837</v>
      </c>
      <c r="BL1344">
        <f t="shared" si="1895"/>
        <v>837</v>
      </c>
      <c r="BM1344" s="15">
        <f>SUMIFS(BJ$2:BJ1344,K$2:K1344,"=Intermission")+SUMIFS(BJ$2:BJ1344,K$2:K1344,"=Timeout")</f>
        <v>67</v>
      </c>
      <c r="BN1344">
        <f t="shared" si="1896"/>
        <v>1147</v>
      </c>
      <c r="BO1344" s="19">
        <f t="shared" si="1897"/>
        <v>1390</v>
      </c>
      <c r="BP1344">
        <f t="shared" si="1898"/>
        <v>1385</v>
      </c>
      <c r="BQ1344" s="17">
        <f t="shared" si="1899"/>
        <v>1390</v>
      </c>
      <c r="BR1344" t="str">
        <f t="shared" si="1900"/>
        <v>event_team_player_1</v>
      </c>
      <c r="BS1344">
        <f>COUNTIFS(S$3:S1344,"="&amp;S1344,AI$3:AI1344,"="&amp;AI1344)</f>
        <v>1</v>
      </c>
      <c r="BT1344" t="str">
        <f>IFERROR(VLOOKUP(BB1344&amp;BU1344&amp;X1344,game_rosters!U:W,3,FALSE),"")</f>
        <v>P100223</v>
      </c>
      <c r="BU1344" t="str">
        <f t="shared" si="1901"/>
        <v>Outlaws</v>
      </c>
    </row>
    <row r="1345" spans="1:73" x14ac:dyDescent="0.2">
      <c r="A1345" t="str">
        <f t="shared" si="1876"/>
        <v/>
      </c>
      <c r="I1345" s="44">
        <v>42</v>
      </c>
      <c r="R1345" s="51">
        <v>1</v>
      </c>
      <c r="S1345">
        <v>711</v>
      </c>
      <c r="T1345">
        <v>120</v>
      </c>
      <c r="X1345">
        <v>42</v>
      </c>
      <c r="AA1345">
        <f t="shared" si="1925"/>
        <v>1711</v>
      </c>
      <c r="AB1345">
        <f t="shared" si="1926"/>
        <v>9120</v>
      </c>
      <c r="AC1345">
        <f t="shared" si="1872"/>
        <v>9120</v>
      </c>
      <c r="AD1345" s="6">
        <v>2</v>
      </c>
      <c r="AE1345" t="s">
        <v>923</v>
      </c>
      <c r="AF1345" t="s">
        <v>897</v>
      </c>
      <c r="AG1345" t="s">
        <v>756</v>
      </c>
      <c r="AH1345" t="s">
        <v>756</v>
      </c>
      <c r="AI1345" t="str">
        <f t="shared" si="1877"/>
        <v>o</v>
      </c>
      <c r="AJ1345" t="str">
        <f t="shared" si="1878"/>
        <v/>
      </c>
      <c r="AK1345" t="str">
        <f t="shared" si="1879"/>
        <v/>
      </c>
      <c r="AL1345" t="str">
        <f t="shared" si="1880"/>
        <v/>
      </c>
      <c r="AM1345" t="str">
        <f t="shared" si="1881"/>
        <v/>
      </c>
      <c r="AN1345" t="str">
        <f t="shared" si="1882"/>
        <v>Away</v>
      </c>
      <c r="AO1345" t="str">
        <f t="shared" si="1883"/>
        <v>a</v>
      </c>
      <c r="AP1345" t="str">
        <f t="shared" si="1884"/>
        <v/>
      </c>
      <c r="AQ1345" t="str">
        <f t="shared" si="1885"/>
        <v/>
      </c>
      <c r="AR1345" t="str">
        <f t="shared" si="1886"/>
        <v>Away</v>
      </c>
      <c r="AS1345" t="str">
        <f t="shared" si="1887"/>
        <v>a</v>
      </c>
      <c r="AT1345" t="str">
        <f t="shared" si="1888"/>
        <v>Defensive</v>
      </c>
      <c r="AU1345" t="str">
        <f t="shared" si="1889"/>
        <v/>
      </c>
      <c r="AV1345" t="str">
        <f t="shared" si="1890"/>
        <v/>
      </c>
      <c r="AW1345" t="str" cm="1">
        <f t="array" ref="AW1345">IFERROR(IF(O1345&lt;&gt;"",O1345,IF(OR($S1345="",$T1345=""),"",IF(O1345&lt;&gt;"",O1345,IF($T1345&lt;&gt;"",_xlfn._xlws.FILTER(O:O,($BU:$BU=$BU1345)*($I:$I=$I1345)*($T:$T=$T1345)*($S:$S=_xlfn.MINIFS($S:$S,$T:$T,"="&amp;$T1345)),"")))))&amp;"",IF(O1345="","",""))&amp;""</f>
        <v/>
      </c>
      <c r="AX1345" t="str" cm="1">
        <f t="array" ref="AX1345">IFERROR(IF(P1345&lt;&gt;"",P1345,IF(OR($S1345="",$T1345=""),"",IF($T1345&lt;&gt;"",_xlfn._xlws.FILTER(P:P,($BU:$BU=$BU1345)*($I:$I=$I1345)*($T:$T=$T1345)*($S:$S=_xlfn.MINIFS($S:$S,$T:$T,"="&amp;$T1345)),""))))&amp;"",IF(P1345="","",""))&amp;""</f>
        <v/>
      </c>
      <c r="AY1345" t="str" cm="1">
        <f t="array" ref="AY1345">IFERROR(IF(Q1345&lt;&gt;"",Q1345,IF(OR($S1345="",$T1345=""),"",IF($T1345&lt;&gt;"",_xlfn._xlws.FILTER(Q:Q,($BU:$BU=$BU1345)*($I:$I=$I1345)*($T:$T=$T1345)*($S:$S=_xlfn.MINIFS($S:$S,$T:$T,"="&amp;$T1345)),""))))&amp;"",IF(Q1345="","",""))&amp;""</f>
        <v/>
      </c>
      <c r="AZ1345" t="str" cm="1">
        <f t="array" ref="AZ1345">IFERROR(IF(R1345&lt;&gt;"",R1345,IF(OR($S1345="",$T1345=""),"",IF($T1345&lt;&gt;"",_xlfn._xlws.FILTER(R:R,($BU:$BU=$BU1345)*($I:$I=$I1345)*($T:$T=$T1345)*($S:$S=_xlfn.MINIFS($S:$S,$T:$T,"="&amp;$T1345)),""))))&amp;"",IF(R1345="","",""))&amp;""</f>
        <v>1</v>
      </c>
      <c r="BA1345" s="6">
        <f t="shared" si="1891"/>
        <v>115</v>
      </c>
      <c r="BB1345">
        <f t="shared" ref="BB1345:BD1345" si="1963">BB1344</f>
        <v>18987</v>
      </c>
      <c r="BC1345" t="str">
        <f t="shared" si="1963"/>
        <v>Velodrome</v>
      </c>
      <c r="BD1345" t="str">
        <f t="shared" si="1963"/>
        <v>Outlaws</v>
      </c>
      <c r="BE1345" t="s">
        <v>6</v>
      </c>
      <c r="BF1345" t="s">
        <v>730</v>
      </c>
      <c r="BI1345" cm="1">
        <f t="array" ref="BI1345">IFERROR(_xlfn._xlws.FILTER(shifts!A:A,(shifts!B:B=events!AD1345)*(shifts!AG:AG&gt;=events!BK1345)*(shifts!AH:AH&lt;=events!BL1345)),BI1344)</f>
        <v>47</v>
      </c>
      <c r="BJ1345" s="15">
        <f t="shared" si="1893"/>
        <v>0</v>
      </c>
      <c r="BK1345">
        <f t="shared" si="1894"/>
        <v>837</v>
      </c>
      <c r="BL1345">
        <f t="shared" si="1895"/>
        <v>837</v>
      </c>
      <c r="BM1345" s="15">
        <f>SUMIFS(BJ$2:BJ1345,K$2:K1345,"=Intermission")+SUMIFS(BJ$2:BJ1345,K$2:K1345,"=Timeout")</f>
        <v>67</v>
      </c>
      <c r="BN1345">
        <f t="shared" si="1896"/>
        <v>1147</v>
      </c>
      <c r="BO1345" s="19">
        <f t="shared" si="1897"/>
        <v>1390</v>
      </c>
      <c r="BP1345">
        <f t="shared" si="1898"/>
        <v>1385</v>
      </c>
      <c r="BQ1345" s="17">
        <f t="shared" si="1899"/>
        <v>1390</v>
      </c>
      <c r="BR1345" t="str">
        <f t="shared" si="1900"/>
        <v>opp_team_player_1</v>
      </c>
      <c r="BS1345">
        <f>COUNTIFS(S$3:S1345,"="&amp;S1345,AI$3:AI1345,"="&amp;AI1345)</f>
        <v>1</v>
      </c>
      <c r="BT1345" t="str">
        <f>IFERROR(VLOOKUP(BB1345&amp;BU1345&amp;X1345,game_rosters!U:W,3,FALSE),"")</f>
        <v>P100201</v>
      </c>
      <c r="BU1345" t="str">
        <f t="shared" si="1901"/>
        <v>Velodrome</v>
      </c>
    </row>
    <row r="1346" spans="1:73" x14ac:dyDescent="0.2">
      <c r="A1346">
        <f t="shared" si="1876"/>
        <v>1</v>
      </c>
      <c r="I1346" s="44">
        <v>80</v>
      </c>
      <c r="K1346" t="s">
        <v>9</v>
      </c>
      <c r="L1346" t="s">
        <v>173</v>
      </c>
      <c r="M1346" t="s">
        <v>77</v>
      </c>
      <c r="S1346">
        <v>712</v>
      </c>
      <c r="T1346">
        <v>120</v>
      </c>
      <c r="W1346" t="s">
        <v>731</v>
      </c>
      <c r="X1346">
        <v>80</v>
      </c>
      <c r="Z1346">
        <v>1</v>
      </c>
      <c r="AA1346">
        <f t="shared" si="1925"/>
        <v>1712</v>
      </c>
      <c r="AB1346">
        <f t="shared" si="1926"/>
        <v>9120</v>
      </c>
      <c r="AC1346">
        <f t="shared" ref="AC1346:AC1409" si="1964">IF(AB1346&lt;&gt;"",AB1346,S1346+1000)</f>
        <v>9120</v>
      </c>
      <c r="AD1346" s="6">
        <v>2</v>
      </c>
      <c r="AE1346" t="s">
        <v>923</v>
      </c>
      <c r="AF1346" t="s">
        <v>897</v>
      </c>
      <c r="AG1346" t="s">
        <v>756</v>
      </c>
      <c r="AH1346" t="s">
        <v>756</v>
      </c>
      <c r="AI1346" t="str">
        <f t="shared" si="1877"/>
        <v>e</v>
      </c>
      <c r="AJ1346" t="str">
        <f t="shared" si="1878"/>
        <v/>
      </c>
      <c r="AK1346" t="str">
        <f t="shared" si="1879"/>
        <v/>
      </c>
      <c r="AL1346" t="str">
        <f t="shared" si="1880"/>
        <v/>
      </c>
      <c r="AM1346" t="str">
        <f t="shared" si="1881"/>
        <v/>
      </c>
      <c r="AN1346" t="str">
        <f t="shared" si="1882"/>
        <v>Away</v>
      </c>
      <c r="AO1346" t="str">
        <f t="shared" si="1883"/>
        <v>a</v>
      </c>
      <c r="AP1346" t="str">
        <f t="shared" si="1884"/>
        <v/>
      </c>
      <c r="AQ1346" t="str">
        <f t="shared" si="1885"/>
        <v/>
      </c>
      <c r="AR1346" t="str">
        <f t="shared" si="1886"/>
        <v>Away</v>
      </c>
      <c r="AS1346" t="str">
        <f t="shared" si="1887"/>
        <v>a</v>
      </c>
      <c r="AT1346" t="str">
        <f t="shared" si="1888"/>
        <v>Offensive</v>
      </c>
      <c r="AU1346" t="str">
        <f t="shared" si="1889"/>
        <v/>
      </c>
      <c r="AV1346" t="str">
        <f t="shared" si="1890"/>
        <v/>
      </c>
      <c r="AW1346" t="str" cm="1">
        <f t="array" ref="AW1346">IFERROR(IF(O1346&lt;&gt;"",O1346,IF(OR($S1346="",$T1346=""),"",IF(O1346&lt;&gt;"",O1346,IF($T1346&lt;&gt;"",_xlfn._xlws.FILTER(O:O,($BU:$BU=$BU1346)*($I:$I=$I1346)*($T:$T=$T1346)*($S:$S=_xlfn.MINIFS($S:$S,$T:$T,"="&amp;$T1346)),"")))))&amp;"",IF(O1346="","",""))&amp;""</f>
        <v/>
      </c>
      <c r="AX1346" t="str" cm="1">
        <f t="array" ref="AX1346">IFERROR(IF(P1346&lt;&gt;"",P1346,IF(OR($S1346="",$T1346=""),"",IF($T1346&lt;&gt;"",_xlfn._xlws.FILTER(P:P,($BU:$BU=$BU1346)*($I:$I=$I1346)*($T:$T=$T1346)*($S:$S=_xlfn.MINIFS($S:$S,$T:$T,"="&amp;$T1346)),""))))&amp;"",IF(P1346="","",""))&amp;""</f>
        <v/>
      </c>
      <c r="AY1346" t="str" cm="1">
        <f t="array" ref="AY1346">IFERROR(IF(Q1346&lt;&gt;"",Q1346,IF(OR($S1346="",$T1346=""),"",IF($T1346&lt;&gt;"",_xlfn._xlws.FILTER(Q:Q,($BU:$BU=$BU1346)*($I:$I=$I1346)*($T:$T=$T1346)*($S:$S=_xlfn.MINIFS($S:$S,$T:$T,"="&amp;$T1346)),""))))&amp;"",IF(Q1346="","",""))&amp;""</f>
        <v/>
      </c>
      <c r="AZ1346" t="str" cm="1">
        <f t="array" ref="AZ1346">IFERROR(IF(R1346&lt;&gt;"",R1346,IF(OR($S1346="",$T1346=""),"",IF($T1346&lt;&gt;"",_xlfn._xlws.FILTER(R:R,($BU:$BU=$BU1346)*($I:$I=$I1346)*($T:$T=$T1346)*($S:$S=_xlfn.MINIFS($S:$S,$T:$T,"="&amp;$T1346)),""))))&amp;"",IF(R1346="","",""))&amp;""</f>
        <v>1</v>
      </c>
      <c r="BA1346" s="6">
        <f t="shared" si="1891"/>
        <v>115</v>
      </c>
      <c r="BB1346">
        <f t="shared" ref="BB1346:BD1346" si="1965">BB1345</f>
        <v>18987</v>
      </c>
      <c r="BC1346" t="str">
        <f t="shared" si="1965"/>
        <v>Velodrome</v>
      </c>
      <c r="BD1346" t="str">
        <f t="shared" si="1965"/>
        <v>Outlaws</v>
      </c>
      <c r="BE1346" t="s">
        <v>9</v>
      </c>
      <c r="BF1346" t="s">
        <v>173</v>
      </c>
      <c r="BI1346" cm="1">
        <f t="array" ref="BI1346">IFERROR(_xlfn._xlws.FILTER(shifts!A:A,(shifts!B:B=events!AD1346)*(shifts!AG:AG&gt;=events!BK1346)*(shifts!AH:AH&lt;=events!BL1346)),BI1345)</f>
        <v>47</v>
      </c>
      <c r="BJ1346" s="15">
        <f t="shared" si="1893"/>
        <v>0</v>
      </c>
      <c r="BK1346">
        <f t="shared" si="1894"/>
        <v>837</v>
      </c>
      <c r="BL1346">
        <f t="shared" si="1895"/>
        <v>837</v>
      </c>
      <c r="BM1346" s="15">
        <f>SUMIFS(BJ$2:BJ1346,K$2:K1346,"=Intermission")+SUMIFS(BJ$2:BJ1346,K$2:K1346,"=Timeout")</f>
        <v>67</v>
      </c>
      <c r="BN1346">
        <f t="shared" si="1896"/>
        <v>1147</v>
      </c>
      <c r="BO1346" s="19">
        <f t="shared" si="1897"/>
        <v>1390</v>
      </c>
      <c r="BP1346">
        <f t="shared" si="1898"/>
        <v>1385</v>
      </c>
      <c r="BQ1346" s="17">
        <f t="shared" si="1899"/>
        <v>1390</v>
      </c>
      <c r="BR1346" t="str">
        <f t="shared" si="1900"/>
        <v>event_team_player_1</v>
      </c>
      <c r="BS1346">
        <f>COUNTIFS(S$3:S1346,"="&amp;S1346,AI$3:AI1346,"="&amp;AI1346)</f>
        <v>1</v>
      </c>
      <c r="BT1346" t="str">
        <f>IFERROR(VLOOKUP(BB1346&amp;BU1346&amp;X1346,game_rosters!U:W,3,FALSE),"")</f>
        <v>P100223</v>
      </c>
      <c r="BU1346" t="str">
        <f t="shared" si="1901"/>
        <v>Outlaws</v>
      </c>
    </row>
    <row r="1347" spans="1:73" x14ac:dyDescent="0.2">
      <c r="A1347">
        <f t="shared" si="1876"/>
        <v>1</v>
      </c>
      <c r="I1347" s="44">
        <v>89</v>
      </c>
      <c r="K1347" t="s">
        <v>13</v>
      </c>
      <c r="L1347" t="s">
        <v>587</v>
      </c>
      <c r="N1347" t="s">
        <v>594</v>
      </c>
      <c r="O1347" t="s">
        <v>689</v>
      </c>
      <c r="Q1347" t="s">
        <v>594</v>
      </c>
      <c r="R1347" s="51">
        <v>1</v>
      </c>
      <c r="S1347">
        <v>713</v>
      </c>
      <c r="T1347" t="s">
        <v>756</v>
      </c>
      <c r="W1347" t="s">
        <v>731</v>
      </c>
      <c r="X1347">
        <v>89</v>
      </c>
      <c r="Z1347">
        <v>1</v>
      </c>
      <c r="AA1347">
        <f t="shared" si="1925"/>
        <v>1713</v>
      </c>
      <c r="AB1347" t="str">
        <f t="shared" si="1926"/>
        <v/>
      </c>
      <c r="AC1347">
        <f t="shared" si="1964"/>
        <v>1713</v>
      </c>
      <c r="AD1347" s="6">
        <v>2</v>
      </c>
      <c r="AE1347" t="s">
        <v>923</v>
      </c>
      <c r="AF1347" t="s">
        <v>920</v>
      </c>
      <c r="AG1347" t="s">
        <v>756</v>
      </c>
      <c r="AH1347" t="s">
        <v>756</v>
      </c>
      <c r="AI1347" t="str">
        <f t="shared" si="1877"/>
        <v>e</v>
      </c>
      <c r="AJ1347" t="str">
        <f t="shared" si="1878"/>
        <v/>
      </c>
      <c r="AK1347" t="str">
        <f t="shared" si="1879"/>
        <v/>
      </c>
      <c r="AL1347" t="str">
        <f t="shared" si="1880"/>
        <v/>
      </c>
      <c r="AM1347" t="str">
        <f t="shared" si="1881"/>
        <v/>
      </c>
      <c r="AN1347" t="str">
        <f t="shared" si="1882"/>
        <v>Away</v>
      </c>
      <c r="AO1347" t="str">
        <f t="shared" si="1883"/>
        <v>a</v>
      </c>
      <c r="AP1347" t="str">
        <f t="shared" si="1884"/>
        <v/>
      </c>
      <c r="AQ1347" t="str">
        <f t="shared" si="1885"/>
        <v/>
      </c>
      <c r="AR1347" t="str">
        <f t="shared" si="1886"/>
        <v>Away</v>
      </c>
      <c r="AS1347" t="str">
        <f t="shared" si="1887"/>
        <v>a</v>
      </c>
      <c r="AT1347" t="str">
        <f t="shared" si="1888"/>
        <v>Offensive</v>
      </c>
      <c r="AU1347" t="str">
        <f t="shared" si="1889"/>
        <v/>
      </c>
      <c r="AV1347" t="str">
        <f t="shared" si="1890"/>
        <v/>
      </c>
      <c r="AW1347" t="str" cm="1">
        <f t="array" ref="AW1347">IFERROR(IF(O1347&lt;&gt;"",O1347,IF(OR($S1347="",$T1347=""),"",IF(O1347&lt;&gt;"",O1347,IF($T1347&lt;&gt;"",_xlfn._xlws.FILTER(O:O,($BU:$BU=$BU1347)*($I:$I=$I1347)*($T:$T=$T1347)*($S:$S=_xlfn.MINIFS($S:$S,$T:$T,"="&amp;$T1347)),"")))))&amp;"",IF(O1347="","",""))&amp;""</f>
        <v>Defensive_PlayZone-PuckRecoveryShot</v>
      </c>
      <c r="AX1347" t="str" cm="1">
        <f t="array" ref="AX1347">IFERROR(IF(P1347&lt;&gt;"",P1347,IF(OR($S1347="",$T1347=""),"",IF($T1347&lt;&gt;"",_xlfn._xlws.FILTER(P:P,($BU:$BU=$BU1347)*($I:$I=$I1347)*($T:$T=$T1347)*($S:$S=_xlfn.MINIFS($S:$S,$T:$T,"="&amp;$T1347)),""))))&amp;"",IF(P1347="","",""))&amp;""</f>
        <v/>
      </c>
      <c r="AY1347" t="str" cm="1">
        <f t="array" ref="AY1347">IFERROR(IF(Q1347&lt;&gt;"",Q1347,IF(OR($S1347="",$T1347=""),"",IF($T1347&lt;&gt;"",_xlfn._xlws.FILTER(Q:Q,($BU:$BU=$BU1347)*($I:$I=$I1347)*($T:$T=$T1347)*($S:$S=_xlfn.MINIFS($S:$S,$T:$T,"="&amp;$T1347)),""))))&amp;"",IF(Q1347="","",""))&amp;""</f>
        <v>u</v>
      </c>
      <c r="AZ1347" t="str" cm="1">
        <f t="array" ref="AZ1347">IFERROR(IF(R1347&lt;&gt;"",R1347,IF(OR($S1347="",$T1347=""),"",IF($T1347&lt;&gt;"",_xlfn._xlws.FILTER(R:R,($BU:$BU=$BU1347)*($I:$I=$I1347)*($T:$T=$T1347)*($S:$S=_xlfn.MINIFS($S:$S,$T:$T,"="&amp;$T1347)),""))))&amp;"",IF(R1347="","",""))&amp;""</f>
        <v>1</v>
      </c>
      <c r="BA1347" s="6">
        <f t="shared" si="1891"/>
        <v>115</v>
      </c>
      <c r="BB1347">
        <f t="shared" ref="BB1347:BD1347" si="1966">BB1346</f>
        <v>18987</v>
      </c>
      <c r="BC1347" t="str">
        <f t="shared" si="1966"/>
        <v>Velodrome</v>
      </c>
      <c r="BD1347" t="str">
        <f t="shared" si="1966"/>
        <v>Outlaws</v>
      </c>
      <c r="BE1347" t="s">
        <v>13</v>
      </c>
      <c r="BF1347" t="s">
        <v>587</v>
      </c>
      <c r="BI1347" cm="1">
        <f t="array" ref="BI1347">IFERROR(_xlfn._xlws.FILTER(shifts!A:A,(shifts!B:B=events!AD1347)*(shifts!AG:AG&gt;=events!BK1347)*(shifts!AH:AH&lt;=events!BL1347)),BI1346)</f>
        <v>47</v>
      </c>
      <c r="BJ1347" s="15">
        <f t="shared" si="1893"/>
        <v>0</v>
      </c>
      <c r="BK1347">
        <f t="shared" si="1894"/>
        <v>834</v>
      </c>
      <c r="BL1347">
        <f t="shared" si="1895"/>
        <v>834</v>
      </c>
      <c r="BM1347" s="15">
        <f>SUMIFS(BJ$2:BJ1347,K$2:K1347,"=Intermission")+SUMIFS(BJ$2:BJ1347,K$2:K1347,"=Timeout")</f>
        <v>67</v>
      </c>
      <c r="BN1347">
        <f t="shared" si="1896"/>
        <v>1147</v>
      </c>
      <c r="BO1347" s="19">
        <f t="shared" si="1897"/>
        <v>1393</v>
      </c>
      <c r="BP1347">
        <f t="shared" si="1898"/>
        <v>1388</v>
      </c>
      <c r="BQ1347" s="17">
        <f t="shared" si="1899"/>
        <v>1393</v>
      </c>
      <c r="BR1347" t="str">
        <f t="shared" si="1900"/>
        <v>event_team_player_1</v>
      </c>
      <c r="BS1347">
        <f>COUNTIFS(S$3:S1347,"="&amp;S1347,AI$3:AI1347,"="&amp;AI1347)</f>
        <v>1</v>
      </c>
      <c r="BT1347" t="str">
        <f>IFERROR(VLOOKUP(BB1347&amp;BU1347&amp;X1347,game_rosters!U:W,3,FALSE),"")</f>
        <v>P100080</v>
      </c>
      <c r="BU1347" t="str">
        <f t="shared" si="1901"/>
        <v>Outlaws</v>
      </c>
    </row>
    <row r="1348" spans="1:73" x14ac:dyDescent="0.2">
      <c r="A1348" t="str">
        <f t="shared" si="1876"/>
        <v/>
      </c>
      <c r="I1348" s="44">
        <v>24</v>
      </c>
      <c r="O1348" t="s">
        <v>635</v>
      </c>
      <c r="Q1348" t="s">
        <v>594</v>
      </c>
      <c r="R1348" s="51">
        <v>1</v>
      </c>
      <c r="S1348">
        <v>713</v>
      </c>
      <c r="T1348" t="s">
        <v>756</v>
      </c>
      <c r="X1348">
        <v>24</v>
      </c>
      <c r="AA1348">
        <f t="shared" si="1925"/>
        <v>1713</v>
      </c>
      <c r="AB1348" t="str">
        <f t="shared" si="1926"/>
        <v/>
      </c>
      <c r="AC1348">
        <f t="shared" si="1964"/>
        <v>1713</v>
      </c>
      <c r="AD1348" s="6">
        <v>2</v>
      </c>
      <c r="AE1348" t="s">
        <v>923</v>
      </c>
      <c r="AF1348" t="s">
        <v>920</v>
      </c>
      <c r="AG1348" t="s">
        <v>756</v>
      </c>
      <c r="AH1348" t="s">
        <v>756</v>
      </c>
      <c r="AI1348" t="str">
        <f t="shared" si="1877"/>
        <v>o</v>
      </c>
      <c r="AJ1348" t="str">
        <f t="shared" si="1878"/>
        <v/>
      </c>
      <c r="AK1348" t="str">
        <f t="shared" si="1879"/>
        <v/>
      </c>
      <c r="AL1348" t="str">
        <f t="shared" si="1880"/>
        <v/>
      </c>
      <c r="AM1348" t="str">
        <f t="shared" si="1881"/>
        <v/>
      </c>
      <c r="AN1348" t="str">
        <f t="shared" si="1882"/>
        <v>Away</v>
      </c>
      <c r="AO1348" t="str">
        <f t="shared" si="1883"/>
        <v>a</v>
      </c>
      <c r="AP1348" t="str">
        <f t="shared" si="1884"/>
        <v/>
      </c>
      <c r="AQ1348" t="str">
        <f t="shared" si="1885"/>
        <v/>
      </c>
      <c r="AR1348" t="str">
        <f t="shared" si="1886"/>
        <v>Away</v>
      </c>
      <c r="AS1348" t="str">
        <f t="shared" si="1887"/>
        <v>a</v>
      </c>
      <c r="AT1348" t="str">
        <f t="shared" si="1888"/>
        <v>Defensive</v>
      </c>
      <c r="AU1348" t="str">
        <f t="shared" si="1889"/>
        <v/>
      </c>
      <c r="AV1348" t="str">
        <f t="shared" si="1890"/>
        <v/>
      </c>
      <c r="AW1348" t="str" cm="1">
        <f t="array" ref="AW1348">IFERROR(IF(O1348&lt;&gt;"",O1348,IF(OR($S1348="",$T1348=""),"",IF(O1348&lt;&gt;"",O1348,IF($T1348&lt;&gt;"",_xlfn._xlws.FILTER(O:O,($BU:$BU=$BU1348)*($I:$I=$I1348)*($T:$T=$T1348)*($S:$S=_xlfn.MINIFS($S:$S,$T:$T,"="&amp;$T1348)),"")))))&amp;"",IF(O1348="","",""))&amp;""</f>
        <v>Defensive_PlayZone-PuckRetrievalShot</v>
      </c>
      <c r="AX1348" t="str" cm="1">
        <f t="array" ref="AX1348">IFERROR(IF(P1348&lt;&gt;"",P1348,IF(OR($S1348="",$T1348=""),"",IF($T1348&lt;&gt;"",_xlfn._xlws.FILTER(P:P,($BU:$BU=$BU1348)*($I:$I=$I1348)*($T:$T=$T1348)*($S:$S=_xlfn.MINIFS($S:$S,$T:$T,"="&amp;$T1348)),""))))&amp;"",IF(P1348="","",""))&amp;""</f>
        <v/>
      </c>
      <c r="AY1348" t="str" cm="1">
        <f t="array" ref="AY1348">IFERROR(IF(Q1348&lt;&gt;"",Q1348,IF(OR($S1348="",$T1348=""),"",IF($T1348&lt;&gt;"",_xlfn._xlws.FILTER(Q:Q,($BU:$BU=$BU1348)*($I:$I=$I1348)*($T:$T=$T1348)*($S:$S=_xlfn.MINIFS($S:$S,$T:$T,"="&amp;$T1348)),""))))&amp;"",IF(Q1348="","",""))&amp;""</f>
        <v>u</v>
      </c>
      <c r="AZ1348" t="str" cm="1">
        <f t="array" ref="AZ1348">IFERROR(IF(R1348&lt;&gt;"",R1348,IF(OR($S1348="",$T1348=""),"",IF($T1348&lt;&gt;"",_xlfn._xlws.FILTER(R:R,($BU:$BU=$BU1348)*($I:$I=$I1348)*($T:$T=$T1348)*($S:$S=_xlfn.MINIFS($S:$S,$T:$T,"="&amp;$T1348)),""))))&amp;"",IF(R1348="","",""))&amp;""</f>
        <v>1</v>
      </c>
      <c r="BA1348" s="6">
        <f t="shared" si="1891"/>
        <v>115</v>
      </c>
      <c r="BB1348">
        <f t="shared" ref="BB1348:BD1348" si="1967">BB1347</f>
        <v>18987</v>
      </c>
      <c r="BC1348" t="str">
        <f t="shared" si="1967"/>
        <v>Velodrome</v>
      </c>
      <c r="BD1348" t="str">
        <f t="shared" si="1967"/>
        <v>Outlaws</v>
      </c>
      <c r="BE1348" t="s">
        <v>13</v>
      </c>
      <c r="BF1348" t="s">
        <v>587</v>
      </c>
      <c r="BI1348" cm="1">
        <f t="array" ref="BI1348">IFERROR(_xlfn._xlws.FILTER(shifts!A:A,(shifts!B:B=events!AD1348)*(shifts!AG:AG&gt;=events!BK1348)*(shifts!AH:AH&lt;=events!BL1348)),BI1347)</f>
        <v>47</v>
      </c>
      <c r="BJ1348" s="15">
        <f t="shared" si="1893"/>
        <v>0</v>
      </c>
      <c r="BK1348">
        <f t="shared" si="1894"/>
        <v>834</v>
      </c>
      <c r="BL1348">
        <f t="shared" si="1895"/>
        <v>834</v>
      </c>
      <c r="BM1348" s="15">
        <f>SUMIFS(BJ$2:BJ1348,K$2:K1348,"=Intermission")+SUMIFS(BJ$2:BJ1348,K$2:K1348,"=Timeout")</f>
        <v>67</v>
      </c>
      <c r="BN1348">
        <f t="shared" si="1896"/>
        <v>1147</v>
      </c>
      <c r="BO1348" s="19">
        <f t="shared" si="1897"/>
        <v>1393</v>
      </c>
      <c r="BP1348">
        <f t="shared" si="1898"/>
        <v>1388</v>
      </c>
      <c r="BQ1348" s="17">
        <f t="shared" si="1899"/>
        <v>1393</v>
      </c>
      <c r="BR1348" t="str">
        <f t="shared" si="1900"/>
        <v>opp_team_player_1</v>
      </c>
      <c r="BS1348">
        <f>COUNTIFS(S$3:S1348,"="&amp;S1348,AI$3:AI1348,"="&amp;AI1348)</f>
        <v>1</v>
      </c>
      <c r="BT1348" t="str">
        <f>IFERROR(VLOOKUP(BB1348&amp;BU1348&amp;X1348,game_rosters!U:W,3,FALSE),"")</f>
        <v>P100230</v>
      </c>
      <c r="BU1348" t="str">
        <f t="shared" si="1901"/>
        <v>Velodrome</v>
      </c>
    </row>
    <row r="1349" spans="1:73" x14ac:dyDescent="0.2">
      <c r="A1349">
        <f t="shared" ref="A1349:A1412" si="1968">IF(K1349&lt;&gt;"",1,IF(D1349="x","x",""))</f>
        <v>1</v>
      </c>
      <c r="I1349" s="44">
        <v>89</v>
      </c>
      <c r="K1349" t="s">
        <v>230</v>
      </c>
      <c r="L1349" t="s">
        <v>388</v>
      </c>
      <c r="M1349" t="s">
        <v>431</v>
      </c>
      <c r="N1349" t="s">
        <v>595</v>
      </c>
      <c r="O1349" t="s">
        <v>571</v>
      </c>
      <c r="Q1349" t="s">
        <v>595</v>
      </c>
      <c r="R1349" s="51">
        <v>1</v>
      </c>
      <c r="S1349">
        <v>714</v>
      </c>
      <c r="T1349" t="s">
        <v>756</v>
      </c>
      <c r="W1349" t="s">
        <v>731</v>
      </c>
      <c r="X1349">
        <v>89</v>
      </c>
      <c r="Z1349">
        <v>1</v>
      </c>
      <c r="AA1349">
        <f t="shared" si="1925"/>
        <v>1714</v>
      </c>
      <c r="AB1349" t="str">
        <f t="shared" si="1926"/>
        <v/>
      </c>
      <c r="AC1349">
        <f t="shared" si="1964"/>
        <v>1714</v>
      </c>
      <c r="AD1349" s="6">
        <v>2</v>
      </c>
      <c r="AE1349" t="s">
        <v>923</v>
      </c>
      <c r="AF1349" t="s">
        <v>920</v>
      </c>
      <c r="AG1349" t="s">
        <v>756</v>
      </c>
      <c r="AH1349" t="s">
        <v>756</v>
      </c>
      <c r="AI1349" t="str">
        <f t="shared" ref="AI1349:AI1412" si="1969">IF(Z1349="x","",IF(Z1349=1,"e","o"))</f>
        <v>e</v>
      </c>
      <c r="AJ1349" t="str">
        <f t="shared" ref="AJ1349:AJ1412" si="1970">IF($J1349&lt;&gt;"",$J1349,IF($AC1349=$AC1348,AJ1348,""))</f>
        <v/>
      </c>
      <c r="AK1349" t="str">
        <f t="shared" ref="AK1349:AK1412" si="1971">IF($J1349&lt;&gt;"",$J1349,IF($AC1349=$AC1348,AK1348,""))</f>
        <v/>
      </c>
      <c r="AL1349" t="str">
        <f t="shared" ref="AL1349:AL1412" si="1972">IF($W1349="","",IF($AJ1349="","",IF($W1349="h",$AJ1349,IF($AJ1349="n","n",IF(AND($W1349="a",$AJ1349="d"),"o",IF(AND($W1349="a",$AJ1349="o"),"d"))))))</f>
        <v/>
      </c>
      <c r="AM1349" t="str">
        <f t="shared" ref="AM1349:AM1412" si="1973">IF($W1349="","",IF(J1349="","",IF(AL1349="n","n",IF(AL1349="d","o",IF(AL1349="o","d","")))))</f>
        <v/>
      </c>
      <c r="AN1349" t="str">
        <f t="shared" ref="AN1349:AN1412" si="1974">IF(AO1349="H","Home",IF(AO1349="A","Away",""))</f>
        <v>Away</v>
      </c>
      <c r="AO1349" t="str">
        <f t="shared" ref="AO1349:AO1412" si="1975">IF($W1349&lt;&gt;"",$W1349,IF($AC1349=$AC1348,AO1348,""))</f>
        <v>a</v>
      </c>
      <c r="AP1349" t="str">
        <f t="shared" ref="AP1349:AP1412" si="1976">IF(AL1349&lt;&gt;"",AL1349,IF($AC1349=$AC1348,AP1348,""))</f>
        <v/>
      </c>
      <c r="AQ1349" t="str">
        <f t="shared" ref="AQ1349:AQ1412" si="1977">IF(AM1349&lt;&gt;"",AM1349,IF($AC1349=$AC1348,AQ1348,""))</f>
        <v/>
      </c>
      <c r="AR1349" t="str">
        <f t="shared" ref="AR1349:AR1412" si="1978">IF(AN1349&lt;&gt;"",AN1349,IF($AC1349=$AC1348,AR1348,""))</f>
        <v>Away</v>
      </c>
      <c r="AS1349" t="str">
        <f t="shared" ref="AS1349:AS1412" si="1979">IF(AO1349&lt;&gt;"",AO1349,IF($AC1349=$AC1348,AS1348,""))</f>
        <v>a</v>
      </c>
      <c r="AT1349" t="str">
        <f t="shared" ref="AT1349:AT1412" si="1980">IF(AND(AI1349="e",OR(BE1349="Save",BF1349="Turnover_Takeaway",BF1349="Play_Defensive")),"Defensive",IF(AND(AI1349="o",OR(BE1349="Save",BF1349="Turnover_Takeaway",BF1349="Play_Defensive")),"Offensive",IF(OR(BE1349="Deadice",BE1349="Stoppage",BE1349="Intermission"),"",IF(AI1349="e","Offensive",IF(AI1349="o","Defensive","")))))</f>
        <v>Offensive</v>
      </c>
      <c r="AU1349" t="str">
        <f t="shared" ref="AU1349:AU1412" si="1981">IF(U1349&lt;&gt;"",U1349+5000,"")</f>
        <v/>
      </c>
      <c r="AV1349" t="str">
        <f t="shared" ref="AV1349:AV1412" si="1982">IF(V1349&lt;&gt;"",V1349+6000,"")</f>
        <v/>
      </c>
      <c r="AW1349" t="str" cm="1">
        <f t="array" ref="AW1349">IFERROR(IF(O1349&lt;&gt;"",O1349,IF(OR($S1349="",$T1349=""),"",IF(O1349&lt;&gt;"",O1349,IF($T1349&lt;&gt;"",_xlfn._xlws.FILTER(O:O,($BU:$BU=$BU1349)*($I:$I=$I1349)*($T:$T=$T1349)*($S:$S=_xlfn.MINIFS($S:$S,$T:$T,"="&amp;$T1349)),"")))))&amp;"",IF(O1349="","",""))&amp;""</f>
        <v>OffensivePlay_Zone-Dump/RimInZone</v>
      </c>
      <c r="AX1349" t="str" cm="1">
        <f t="array" ref="AX1349">IFERROR(IF(P1349&lt;&gt;"",P1349,IF(OR($S1349="",$T1349=""),"",IF($T1349&lt;&gt;"",_xlfn._xlws.FILTER(P:P,($BU:$BU=$BU1349)*($I:$I=$I1349)*($T:$T=$T1349)*($S:$S=_xlfn.MINIFS($S:$S,$T:$T,"="&amp;$T1349)),""))))&amp;"",IF(P1349="","",""))&amp;""</f>
        <v/>
      </c>
      <c r="AY1349" t="str" cm="1">
        <f t="array" ref="AY1349">IFERROR(IF(Q1349&lt;&gt;"",Q1349,IF(OR($S1349="",$T1349=""),"",IF($T1349&lt;&gt;"",_xlfn._xlws.FILTER(Q:Q,($BU:$BU=$BU1349)*($I:$I=$I1349)*($T:$T=$T1349)*($S:$S=_xlfn.MINIFS($S:$S,$T:$T,"="&amp;$T1349)),""))))&amp;"",IF(Q1349="","",""))&amp;""</f>
        <v>s</v>
      </c>
      <c r="AZ1349" t="str" cm="1">
        <f t="array" ref="AZ1349">IFERROR(IF(R1349&lt;&gt;"",R1349,IF(OR($S1349="",$T1349=""),"",IF($T1349&lt;&gt;"",_xlfn._xlws.FILTER(R:R,($BU:$BU=$BU1349)*($I:$I=$I1349)*($T:$T=$T1349)*($S:$S=_xlfn.MINIFS($S:$S,$T:$T,"="&amp;$T1349)),""))))&amp;"",IF(R1349="","",""))&amp;""</f>
        <v>1</v>
      </c>
      <c r="BA1349" s="6">
        <f t="shared" ref="BA1349:BA1412" si="1983">IF(OR(L1349="Zone_Entry",L1349="Zone_Exit"),BA1348+1,BA1348)</f>
        <v>115</v>
      </c>
      <c r="BB1349">
        <f t="shared" ref="BB1349:BD1349" si="1984">BB1348</f>
        <v>18987</v>
      </c>
      <c r="BC1349" t="str">
        <f t="shared" si="1984"/>
        <v>Velodrome</v>
      </c>
      <c r="BD1349" t="str">
        <f t="shared" si="1984"/>
        <v>Outlaws</v>
      </c>
      <c r="BE1349" t="s">
        <v>230</v>
      </c>
      <c r="BF1349" t="s">
        <v>388</v>
      </c>
      <c r="BI1349" cm="1">
        <f t="array" ref="BI1349">IFERROR(_xlfn._xlws.FILTER(shifts!A:A,(shifts!B:B=events!AD1349)*(shifts!AG:AG&gt;=events!BK1349)*(shifts!AH:AH&lt;=events!BL1349)),BI1348)</f>
        <v>47</v>
      </c>
      <c r="BJ1349" s="15">
        <f t="shared" ref="BJ1349:BJ1412" si="1985">IF(AND(AG1349="",AH1349=""),0,((AE1349*60)+AF1349)-((AG1349*60)+AH1349))</f>
        <v>0</v>
      </c>
      <c r="BK1349">
        <f t="shared" ref="BK1349:BK1412" si="1986">(AE1349*60)+AF1349</f>
        <v>834</v>
      </c>
      <c r="BL1349">
        <f t="shared" ref="BL1349:BL1412" si="1987">IF(AND(AG1349="",AH1349=""),BK1349,((AG1349*60)+AH1349))</f>
        <v>834</v>
      </c>
      <c r="BM1349" s="15">
        <f>SUMIFS(BJ$2:BJ1349,K$2:K1349,"=Intermission")+SUMIFS(BJ$2:BJ1349,K$2:K1349,"=Timeout")</f>
        <v>67</v>
      </c>
      <c r="BN1349">
        <f t="shared" ref="BN1349:BN1412" si="1988">IF(AD1349=1,0,IF(AD1349=2,1080+BM1349,IF(AD1349=3,(1080*2)+BM1349,0)))</f>
        <v>1147</v>
      </c>
      <c r="BO1349" s="19">
        <f t="shared" ref="BO1349:BO1412" si="1989">IF(K1349="Intermission",BO1348,((1080)-((AE1349*60)+AF1349))+BN1349)</f>
        <v>1393</v>
      </c>
      <c r="BP1349">
        <f t="shared" ref="BP1349:BP1412" si="1990">IF(BO1349&lt;5,0,BO1349-5)</f>
        <v>1388</v>
      </c>
      <c r="BQ1349" s="17">
        <f t="shared" ref="BQ1349:BQ1412" si="1991">BP1349+BJ1349+5</f>
        <v>1393</v>
      </c>
      <c r="BR1349" t="str">
        <f t="shared" ref="BR1349:BR1412" si="1992">IF(AI1349="e","event_team_player_"&amp;BS1349,IF(AI1349="o","opp_team_player_"&amp;BS1349,""))</f>
        <v>event_team_player_1</v>
      </c>
      <c r="BS1349">
        <f>COUNTIFS(S$3:S1349,"="&amp;S1349,AI$3:AI1349,"="&amp;AI1349)</f>
        <v>1</v>
      </c>
      <c r="BT1349" t="str">
        <f>IFERROR(VLOOKUP(BB1349&amp;BU1349&amp;X1349,game_rosters!U:W,3,FALSE),"")</f>
        <v>P100080</v>
      </c>
      <c r="BU1349" t="str">
        <f t="shared" ref="BU1349:BU1412" si="1993">IF(AR1349="","",IF(AND(AR1349="Away",AI1349="e"),BD1349,IF(AND(AR1349="Home",AI1349="e"),BC1349,IF(AND(AR1349="Away",AI1349="o"),BC1349,IF(AND(AR1349="Home",AI1349="o"),BD1349)))))</f>
        <v>Outlaws</v>
      </c>
    </row>
    <row r="1350" spans="1:73" x14ac:dyDescent="0.2">
      <c r="A1350" t="str">
        <f t="shared" si="1968"/>
        <v/>
      </c>
      <c r="I1350" s="44">
        <v>24</v>
      </c>
      <c r="R1350" s="51">
        <v>1</v>
      </c>
      <c r="S1350">
        <v>714</v>
      </c>
      <c r="T1350" t="s">
        <v>756</v>
      </c>
      <c r="X1350">
        <v>24</v>
      </c>
      <c r="AA1350">
        <f t="shared" si="1925"/>
        <v>1714</v>
      </c>
      <c r="AB1350" t="str">
        <f t="shared" si="1926"/>
        <v/>
      </c>
      <c r="AC1350">
        <f t="shared" si="1964"/>
        <v>1714</v>
      </c>
      <c r="AD1350" s="6">
        <v>2</v>
      </c>
      <c r="AE1350" t="s">
        <v>923</v>
      </c>
      <c r="AF1350" t="s">
        <v>920</v>
      </c>
      <c r="AG1350" t="s">
        <v>756</v>
      </c>
      <c r="AH1350" t="s">
        <v>756</v>
      </c>
      <c r="AI1350" t="str">
        <f t="shared" si="1969"/>
        <v>o</v>
      </c>
      <c r="AJ1350" t="str">
        <f t="shared" si="1970"/>
        <v/>
      </c>
      <c r="AK1350" t="str">
        <f t="shared" si="1971"/>
        <v/>
      </c>
      <c r="AL1350" t="str">
        <f t="shared" si="1972"/>
        <v/>
      </c>
      <c r="AM1350" t="str">
        <f t="shared" si="1973"/>
        <v/>
      </c>
      <c r="AN1350" t="str">
        <f t="shared" si="1974"/>
        <v>Away</v>
      </c>
      <c r="AO1350" t="str">
        <f t="shared" si="1975"/>
        <v>a</v>
      </c>
      <c r="AP1350" t="str">
        <f t="shared" si="1976"/>
        <v/>
      </c>
      <c r="AQ1350" t="str">
        <f t="shared" si="1977"/>
        <v/>
      </c>
      <c r="AR1350" t="str">
        <f t="shared" si="1978"/>
        <v>Away</v>
      </c>
      <c r="AS1350" t="str">
        <f t="shared" si="1979"/>
        <v>a</v>
      </c>
      <c r="AT1350" t="str">
        <f t="shared" si="1980"/>
        <v>Defensive</v>
      </c>
      <c r="AU1350" t="str">
        <f t="shared" si="1981"/>
        <v/>
      </c>
      <c r="AV1350" t="str">
        <f t="shared" si="1982"/>
        <v/>
      </c>
      <c r="AW1350" t="str" cm="1">
        <f t="array" ref="AW1350">IFERROR(IF(O1350&lt;&gt;"",O1350,IF(OR($S1350="",$T1350=""),"",IF(O1350&lt;&gt;"",O1350,IF($T1350&lt;&gt;"",_xlfn._xlws.FILTER(O:O,($BU:$BU=$BU1350)*($I:$I=$I1350)*($T:$T=$T1350)*($S:$S=_xlfn.MINIFS($S:$S,$T:$T,"="&amp;$T1350)),"")))))&amp;"",IF(O1350="","",""))&amp;""</f>
        <v/>
      </c>
      <c r="AX1350" t="str" cm="1">
        <f t="array" ref="AX1350">IFERROR(IF(P1350&lt;&gt;"",P1350,IF(OR($S1350="",$T1350=""),"",IF($T1350&lt;&gt;"",_xlfn._xlws.FILTER(P:P,($BU:$BU=$BU1350)*($I:$I=$I1350)*($T:$T=$T1350)*($S:$S=_xlfn.MINIFS($S:$S,$T:$T,"="&amp;$T1350)),""))))&amp;"",IF(P1350="","",""))&amp;""</f>
        <v/>
      </c>
      <c r="AY1350" t="str" cm="1">
        <f t="array" ref="AY1350">IFERROR(IF(Q1350&lt;&gt;"",Q1350,IF(OR($S1350="",$T1350=""),"",IF($T1350&lt;&gt;"",_xlfn._xlws.FILTER(Q:Q,($BU:$BU=$BU1350)*($I:$I=$I1350)*($T:$T=$T1350)*($S:$S=_xlfn.MINIFS($S:$S,$T:$T,"="&amp;$T1350)),""))))&amp;"",IF(Q1350="","",""))&amp;""</f>
        <v/>
      </c>
      <c r="AZ1350" t="str" cm="1">
        <f t="array" ref="AZ1350">IFERROR(IF(R1350&lt;&gt;"",R1350,IF(OR($S1350="",$T1350=""),"",IF($T1350&lt;&gt;"",_xlfn._xlws.FILTER(R:R,($BU:$BU=$BU1350)*($I:$I=$I1350)*($T:$T=$T1350)*($S:$S=_xlfn.MINIFS($S:$S,$T:$T,"="&amp;$T1350)),""))))&amp;"",IF(R1350="","",""))&amp;""</f>
        <v>1</v>
      </c>
      <c r="BA1350" s="6">
        <f t="shared" si="1983"/>
        <v>115</v>
      </c>
      <c r="BB1350">
        <f t="shared" ref="BB1350:BD1350" si="1994">BB1349</f>
        <v>18987</v>
      </c>
      <c r="BC1350" t="str">
        <f t="shared" si="1994"/>
        <v>Velodrome</v>
      </c>
      <c r="BD1350" t="str">
        <f t="shared" si="1994"/>
        <v>Outlaws</v>
      </c>
      <c r="BE1350" t="s">
        <v>230</v>
      </c>
      <c r="BF1350" t="s">
        <v>388</v>
      </c>
      <c r="BI1350" cm="1">
        <f t="array" ref="BI1350">IFERROR(_xlfn._xlws.FILTER(shifts!A:A,(shifts!B:B=events!AD1350)*(shifts!AG:AG&gt;=events!BK1350)*(shifts!AH:AH&lt;=events!BL1350)),BI1349)</f>
        <v>47</v>
      </c>
      <c r="BJ1350" s="15">
        <f t="shared" si="1985"/>
        <v>0</v>
      </c>
      <c r="BK1350">
        <f t="shared" si="1986"/>
        <v>834</v>
      </c>
      <c r="BL1350">
        <f t="shared" si="1987"/>
        <v>834</v>
      </c>
      <c r="BM1350" s="15">
        <f>SUMIFS(BJ$2:BJ1350,K$2:K1350,"=Intermission")+SUMIFS(BJ$2:BJ1350,K$2:K1350,"=Timeout")</f>
        <v>67</v>
      </c>
      <c r="BN1350">
        <f t="shared" si="1988"/>
        <v>1147</v>
      </c>
      <c r="BO1350" s="19">
        <f t="shared" si="1989"/>
        <v>1393</v>
      </c>
      <c r="BP1350">
        <f t="shared" si="1990"/>
        <v>1388</v>
      </c>
      <c r="BQ1350" s="17">
        <f t="shared" si="1991"/>
        <v>1393</v>
      </c>
      <c r="BR1350" t="str">
        <f t="shared" si="1992"/>
        <v>opp_team_player_1</v>
      </c>
      <c r="BS1350">
        <f>COUNTIFS(S$3:S1350,"="&amp;S1350,AI$3:AI1350,"="&amp;AI1350)</f>
        <v>1</v>
      </c>
      <c r="BT1350" t="str">
        <f>IFERROR(VLOOKUP(BB1350&amp;BU1350&amp;X1350,game_rosters!U:W,3,FALSE),"")</f>
        <v>P100230</v>
      </c>
      <c r="BU1350" t="str">
        <f t="shared" si="1993"/>
        <v>Velodrome</v>
      </c>
    </row>
    <row r="1351" spans="1:73" x14ac:dyDescent="0.2">
      <c r="A1351">
        <f t="shared" si="1968"/>
        <v>1</v>
      </c>
      <c r="I1351" s="44">
        <v>80</v>
      </c>
      <c r="K1351" t="s">
        <v>13</v>
      </c>
      <c r="L1351" t="s">
        <v>586</v>
      </c>
      <c r="N1351" t="s">
        <v>595</v>
      </c>
      <c r="O1351" t="s">
        <v>604</v>
      </c>
      <c r="Q1351" t="s">
        <v>595</v>
      </c>
      <c r="S1351">
        <v>715</v>
      </c>
      <c r="T1351" t="s">
        <v>756</v>
      </c>
      <c r="W1351" t="s">
        <v>731</v>
      </c>
      <c r="X1351">
        <v>80</v>
      </c>
      <c r="Z1351">
        <v>1</v>
      </c>
      <c r="AA1351">
        <f t="shared" si="1925"/>
        <v>1715</v>
      </c>
      <c r="AB1351" t="str">
        <f t="shared" si="1926"/>
        <v/>
      </c>
      <c r="AC1351">
        <f t="shared" si="1964"/>
        <v>1715</v>
      </c>
      <c r="AD1351" s="6">
        <v>2</v>
      </c>
      <c r="AE1351" t="s">
        <v>923</v>
      </c>
      <c r="AF1351" t="s">
        <v>899</v>
      </c>
      <c r="AG1351" t="s">
        <v>756</v>
      </c>
      <c r="AH1351" t="s">
        <v>756</v>
      </c>
      <c r="AI1351" t="str">
        <f t="shared" si="1969"/>
        <v>e</v>
      </c>
      <c r="AJ1351" t="str">
        <f t="shared" si="1970"/>
        <v/>
      </c>
      <c r="AK1351" t="str">
        <f t="shared" si="1971"/>
        <v/>
      </c>
      <c r="AL1351" t="str">
        <f t="shared" si="1972"/>
        <v/>
      </c>
      <c r="AM1351" t="str">
        <f t="shared" si="1973"/>
        <v/>
      </c>
      <c r="AN1351" t="str">
        <f t="shared" si="1974"/>
        <v>Away</v>
      </c>
      <c r="AO1351" t="str">
        <f t="shared" si="1975"/>
        <v>a</v>
      </c>
      <c r="AP1351" t="str">
        <f t="shared" si="1976"/>
        <v/>
      </c>
      <c r="AQ1351" t="str">
        <f t="shared" si="1977"/>
        <v/>
      </c>
      <c r="AR1351" t="str">
        <f t="shared" si="1978"/>
        <v>Away</v>
      </c>
      <c r="AS1351" t="str">
        <f t="shared" si="1979"/>
        <v>a</v>
      </c>
      <c r="AT1351" t="str">
        <f t="shared" si="1980"/>
        <v>Offensive</v>
      </c>
      <c r="AU1351" t="str">
        <f t="shared" si="1981"/>
        <v/>
      </c>
      <c r="AV1351" t="str">
        <f t="shared" si="1982"/>
        <v/>
      </c>
      <c r="AW1351" t="str" cm="1">
        <f t="array" ref="AW1351">IFERROR(IF(O1351&lt;&gt;"",O1351,IF(OR($S1351="",$T1351=""),"",IF(O1351&lt;&gt;"",O1351,IF($T1351&lt;&gt;"",_xlfn._xlws.FILTER(O:O,($BU:$BU=$BU1351)*($I:$I=$I1351)*($T:$T=$T1351)*($S:$S=_xlfn.MINIFS($S:$S,$T:$T,"="&amp;$T1351)),"")))))&amp;"",IF(O1351="","",""))&amp;""</f>
        <v>OffensivePlay_Zone-PuckRetrievalDumpIn</v>
      </c>
      <c r="AX1351" t="str" cm="1">
        <f t="array" ref="AX1351">IFERROR(IF(P1351&lt;&gt;"",P1351,IF(OR($S1351="",$T1351=""),"",IF($T1351&lt;&gt;"",_xlfn._xlws.FILTER(P:P,($BU:$BU=$BU1351)*($I:$I=$I1351)*($T:$T=$T1351)*($S:$S=_xlfn.MINIFS($S:$S,$T:$T,"="&amp;$T1351)),""))))&amp;"",IF(P1351="","",""))&amp;""</f>
        <v/>
      </c>
      <c r="AY1351" t="str" cm="1">
        <f t="array" ref="AY1351">IFERROR(IF(Q1351&lt;&gt;"",Q1351,IF(OR($S1351="",$T1351=""),"",IF($T1351&lt;&gt;"",_xlfn._xlws.FILTER(Q:Q,($BU:$BU=$BU1351)*($I:$I=$I1351)*($T:$T=$T1351)*($S:$S=_xlfn.MINIFS($S:$S,$T:$T,"="&amp;$T1351)),""))))&amp;"",IF(Q1351="","",""))&amp;""</f>
        <v>s</v>
      </c>
      <c r="AZ1351" t="str" cm="1">
        <f t="array" ref="AZ1351">IFERROR(IF(R1351&lt;&gt;"",R1351,IF(OR($S1351="",$T1351=""),"",IF($T1351&lt;&gt;"",_xlfn._xlws.FILTER(R:R,($BU:$BU=$BU1351)*($I:$I=$I1351)*($T:$T=$T1351)*($S:$S=_xlfn.MINIFS($S:$S,$T:$T,"="&amp;$T1351)),""))))&amp;"",IF(R1351="","",""))&amp;""</f>
        <v/>
      </c>
      <c r="BA1351" s="6">
        <f t="shared" si="1983"/>
        <v>115</v>
      </c>
      <c r="BB1351">
        <f t="shared" ref="BB1351:BD1351" si="1995">BB1350</f>
        <v>18987</v>
      </c>
      <c r="BC1351" t="str">
        <f t="shared" si="1995"/>
        <v>Velodrome</v>
      </c>
      <c r="BD1351" t="str">
        <f t="shared" si="1995"/>
        <v>Outlaws</v>
      </c>
      <c r="BE1351" t="s">
        <v>13</v>
      </c>
      <c r="BF1351" t="s">
        <v>586</v>
      </c>
      <c r="BI1351" cm="1">
        <f t="array" ref="BI1351">IFERROR(_xlfn._xlws.FILTER(shifts!A:A,(shifts!B:B=events!AD1351)*(shifts!AG:AG&gt;=events!BK1351)*(shifts!AH:AH&lt;=events!BL1351)),BI1350)</f>
        <v>47</v>
      </c>
      <c r="BJ1351" s="15">
        <f t="shared" si="1985"/>
        <v>0</v>
      </c>
      <c r="BK1351">
        <f t="shared" si="1986"/>
        <v>828</v>
      </c>
      <c r="BL1351">
        <f t="shared" si="1987"/>
        <v>828</v>
      </c>
      <c r="BM1351" s="15">
        <f>SUMIFS(BJ$2:BJ1351,K$2:K1351,"=Intermission")+SUMIFS(BJ$2:BJ1351,K$2:K1351,"=Timeout")</f>
        <v>67</v>
      </c>
      <c r="BN1351">
        <f t="shared" si="1988"/>
        <v>1147</v>
      </c>
      <c r="BO1351" s="19">
        <f t="shared" si="1989"/>
        <v>1399</v>
      </c>
      <c r="BP1351">
        <f t="shared" si="1990"/>
        <v>1394</v>
      </c>
      <c r="BQ1351" s="17">
        <f t="shared" si="1991"/>
        <v>1399</v>
      </c>
      <c r="BR1351" t="str">
        <f t="shared" si="1992"/>
        <v>event_team_player_1</v>
      </c>
      <c r="BS1351">
        <f>COUNTIFS(S$3:S1351,"="&amp;S1351,AI$3:AI1351,"="&amp;AI1351)</f>
        <v>1</v>
      </c>
      <c r="BT1351" t="str">
        <f>IFERROR(VLOOKUP(BB1351&amp;BU1351&amp;X1351,game_rosters!U:W,3,FALSE),"")</f>
        <v>P100223</v>
      </c>
      <c r="BU1351" t="str">
        <f t="shared" si="1993"/>
        <v>Outlaws</v>
      </c>
    </row>
    <row r="1352" spans="1:73" x14ac:dyDescent="0.2">
      <c r="A1352">
        <f t="shared" si="1968"/>
        <v>1</v>
      </c>
      <c r="I1352" s="44">
        <v>80</v>
      </c>
      <c r="K1352" t="s">
        <v>7</v>
      </c>
      <c r="L1352" t="s">
        <v>172</v>
      </c>
      <c r="M1352" t="s">
        <v>67</v>
      </c>
      <c r="N1352" t="s">
        <v>595</v>
      </c>
      <c r="O1352" t="s">
        <v>654</v>
      </c>
      <c r="Q1352" t="s">
        <v>595</v>
      </c>
      <c r="S1352">
        <v>716</v>
      </c>
      <c r="T1352" t="s">
        <v>756</v>
      </c>
      <c r="W1352" t="s">
        <v>731</v>
      </c>
      <c r="X1352">
        <v>80</v>
      </c>
      <c r="Z1352">
        <v>1</v>
      </c>
      <c r="AA1352">
        <f t="shared" si="1925"/>
        <v>1716</v>
      </c>
      <c r="AB1352" t="str">
        <f t="shared" si="1926"/>
        <v/>
      </c>
      <c r="AC1352">
        <f t="shared" si="1964"/>
        <v>1716</v>
      </c>
      <c r="AD1352" s="6">
        <v>2</v>
      </c>
      <c r="AE1352" t="s">
        <v>923</v>
      </c>
      <c r="AF1352" t="s">
        <v>899</v>
      </c>
      <c r="AG1352" t="s">
        <v>756</v>
      </c>
      <c r="AH1352" t="s">
        <v>756</v>
      </c>
      <c r="AI1352" t="str">
        <f t="shared" si="1969"/>
        <v>e</v>
      </c>
      <c r="AJ1352" t="str">
        <f t="shared" si="1970"/>
        <v/>
      </c>
      <c r="AK1352" t="str">
        <f t="shared" si="1971"/>
        <v/>
      </c>
      <c r="AL1352" t="str">
        <f t="shared" si="1972"/>
        <v/>
      </c>
      <c r="AM1352" t="str">
        <f t="shared" si="1973"/>
        <v/>
      </c>
      <c r="AN1352" t="str">
        <f t="shared" si="1974"/>
        <v>Away</v>
      </c>
      <c r="AO1352" t="str">
        <f t="shared" si="1975"/>
        <v>a</v>
      </c>
      <c r="AP1352" t="str">
        <f t="shared" si="1976"/>
        <v/>
      </c>
      <c r="AQ1352" t="str">
        <f t="shared" si="1977"/>
        <v/>
      </c>
      <c r="AR1352" t="str">
        <f t="shared" si="1978"/>
        <v>Away</v>
      </c>
      <c r="AS1352" t="str">
        <f t="shared" si="1979"/>
        <v>a</v>
      </c>
      <c r="AT1352" t="str">
        <f t="shared" si="1980"/>
        <v>Offensive</v>
      </c>
      <c r="AU1352" t="str">
        <f t="shared" si="1981"/>
        <v/>
      </c>
      <c r="AV1352" t="str">
        <f t="shared" si="1982"/>
        <v/>
      </c>
      <c r="AW1352" t="str" cm="1">
        <f t="array" ref="AW1352">IFERROR(IF(O1352&lt;&gt;"",O1352,IF(OR($S1352="",$T1352=""),"",IF(O1352&lt;&gt;"",O1352,IF($T1352&lt;&gt;"",_xlfn._xlws.FILTER(O:O,($BU:$BU=$BU1352)*($I:$I=$I1352)*($T:$T=$T1352)*($S:$S=_xlfn.MINIFS($S:$S,$T:$T,"="&amp;$T1352)),"")))))&amp;"",IF(O1352="","",""))&amp;""</f>
        <v>OffensivePlay_Pass-SecondTouch</v>
      </c>
      <c r="AX1352" t="str" cm="1">
        <f t="array" ref="AX1352">IFERROR(IF(P1352&lt;&gt;"",P1352,IF(OR($S1352="",$T1352=""),"",IF($T1352&lt;&gt;"",_xlfn._xlws.FILTER(P:P,($BU:$BU=$BU1352)*($I:$I=$I1352)*($T:$T=$T1352)*($S:$S=_xlfn.MINIFS($S:$S,$T:$T,"="&amp;$T1352)),""))))&amp;"",IF(P1352="","",""))&amp;""</f>
        <v/>
      </c>
      <c r="AY1352" t="str" cm="1">
        <f t="array" ref="AY1352">IFERROR(IF(Q1352&lt;&gt;"",Q1352,IF(OR($S1352="",$T1352=""),"",IF($T1352&lt;&gt;"",_xlfn._xlws.FILTER(Q:Q,($BU:$BU=$BU1352)*($I:$I=$I1352)*($T:$T=$T1352)*($S:$S=_xlfn.MINIFS($S:$S,$T:$T,"="&amp;$T1352)),""))))&amp;"",IF(Q1352="","",""))&amp;""</f>
        <v>s</v>
      </c>
      <c r="AZ1352" t="str" cm="1">
        <f t="array" ref="AZ1352">IFERROR(IF(R1352&lt;&gt;"",R1352,IF(OR($S1352="",$T1352=""),"",IF($T1352&lt;&gt;"",_xlfn._xlws.FILTER(R:R,($BU:$BU=$BU1352)*($I:$I=$I1352)*($T:$T=$T1352)*($S:$S=_xlfn.MINIFS($S:$S,$T:$T,"="&amp;$T1352)),""))))&amp;"",IF(R1352="","",""))&amp;""</f>
        <v/>
      </c>
      <c r="BA1352" s="6">
        <f t="shared" si="1983"/>
        <v>115</v>
      </c>
      <c r="BB1352">
        <f t="shared" ref="BB1352:BD1352" si="1996">BB1351</f>
        <v>18987</v>
      </c>
      <c r="BC1352" t="str">
        <f t="shared" si="1996"/>
        <v>Velodrome</v>
      </c>
      <c r="BD1352" t="str">
        <f t="shared" si="1996"/>
        <v>Outlaws</v>
      </c>
      <c r="BE1352" t="s">
        <v>7</v>
      </c>
      <c r="BF1352" t="s">
        <v>172</v>
      </c>
      <c r="BI1352" cm="1">
        <f t="array" ref="BI1352">IFERROR(_xlfn._xlws.FILTER(shifts!A:A,(shifts!B:B=events!AD1352)*(shifts!AG:AG&gt;=events!BK1352)*(shifts!AH:AH&lt;=events!BL1352)),BI1351)</f>
        <v>47</v>
      </c>
      <c r="BJ1352" s="15">
        <f t="shared" si="1985"/>
        <v>0</v>
      </c>
      <c r="BK1352">
        <f t="shared" si="1986"/>
        <v>828</v>
      </c>
      <c r="BL1352">
        <f t="shared" si="1987"/>
        <v>828</v>
      </c>
      <c r="BM1352" s="15">
        <f>SUMIFS(BJ$2:BJ1352,K$2:K1352,"=Intermission")+SUMIFS(BJ$2:BJ1352,K$2:K1352,"=Timeout")</f>
        <v>67</v>
      </c>
      <c r="BN1352">
        <f t="shared" si="1988"/>
        <v>1147</v>
      </c>
      <c r="BO1352" s="19">
        <f t="shared" si="1989"/>
        <v>1399</v>
      </c>
      <c r="BP1352">
        <f t="shared" si="1990"/>
        <v>1394</v>
      </c>
      <c r="BQ1352" s="17">
        <f t="shared" si="1991"/>
        <v>1399</v>
      </c>
      <c r="BR1352" t="str">
        <f t="shared" si="1992"/>
        <v>event_team_player_1</v>
      </c>
      <c r="BS1352">
        <f>COUNTIFS(S$3:S1352,"="&amp;S1352,AI$3:AI1352,"="&amp;AI1352)</f>
        <v>1</v>
      </c>
      <c r="BT1352" t="str">
        <f>IFERROR(VLOOKUP(BB1352&amp;BU1352&amp;X1352,game_rosters!U:W,3,FALSE),"")</f>
        <v>P100223</v>
      </c>
      <c r="BU1352" t="str">
        <f t="shared" si="1993"/>
        <v>Outlaws</v>
      </c>
    </row>
    <row r="1353" spans="1:73" x14ac:dyDescent="0.2">
      <c r="A1353" t="str">
        <f t="shared" si="1968"/>
        <v/>
      </c>
      <c r="I1353" s="44">
        <v>25</v>
      </c>
      <c r="S1353">
        <v>716</v>
      </c>
      <c r="T1353" t="s">
        <v>756</v>
      </c>
      <c r="X1353">
        <v>25</v>
      </c>
      <c r="Z1353">
        <v>1</v>
      </c>
      <c r="AA1353">
        <f t="shared" si="1925"/>
        <v>1716</v>
      </c>
      <c r="AB1353" t="str">
        <f t="shared" si="1926"/>
        <v/>
      </c>
      <c r="AC1353">
        <f t="shared" si="1964"/>
        <v>1716</v>
      </c>
      <c r="AD1353" s="6">
        <v>2</v>
      </c>
      <c r="AE1353" t="s">
        <v>923</v>
      </c>
      <c r="AF1353" t="s">
        <v>899</v>
      </c>
      <c r="AG1353" t="s">
        <v>756</v>
      </c>
      <c r="AH1353" t="s">
        <v>756</v>
      </c>
      <c r="AI1353" t="str">
        <f t="shared" si="1969"/>
        <v>e</v>
      </c>
      <c r="AJ1353" t="str">
        <f t="shared" si="1970"/>
        <v/>
      </c>
      <c r="AK1353" t="str">
        <f t="shared" si="1971"/>
        <v/>
      </c>
      <c r="AL1353" t="str">
        <f t="shared" si="1972"/>
        <v/>
      </c>
      <c r="AM1353" t="str">
        <f t="shared" si="1973"/>
        <v/>
      </c>
      <c r="AN1353" t="str">
        <f t="shared" si="1974"/>
        <v>Away</v>
      </c>
      <c r="AO1353" t="str">
        <f t="shared" si="1975"/>
        <v>a</v>
      </c>
      <c r="AP1353" t="str">
        <f t="shared" si="1976"/>
        <v/>
      </c>
      <c r="AQ1353" t="str">
        <f t="shared" si="1977"/>
        <v/>
      </c>
      <c r="AR1353" t="str">
        <f t="shared" si="1978"/>
        <v>Away</v>
      </c>
      <c r="AS1353" t="str">
        <f t="shared" si="1979"/>
        <v>a</v>
      </c>
      <c r="AT1353" t="str">
        <f t="shared" si="1980"/>
        <v>Offensive</v>
      </c>
      <c r="AU1353" t="str">
        <f t="shared" si="1981"/>
        <v/>
      </c>
      <c r="AV1353" t="str">
        <f t="shared" si="1982"/>
        <v/>
      </c>
      <c r="AW1353" t="str" cm="1">
        <f t="array" ref="AW1353">IFERROR(IF(O1353&lt;&gt;"",O1353,IF(OR($S1353="",$T1353=""),"",IF(O1353&lt;&gt;"",O1353,IF($T1353&lt;&gt;"",_xlfn._xlws.FILTER(O:O,($BU:$BU=$BU1353)*($I:$I=$I1353)*($T:$T=$T1353)*($S:$S=_xlfn.MINIFS($S:$S,$T:$T,"="&amp;$T1353)),"")))))&amp;"",IF(O1353="","",""))&amp;""</f>
        <v/>
      </c>
      <c r="AX1353" t="str" cm="1">
        <f t="array" ref="AX1353">IFERROR(IF(P1353&lt;&gt;"",P1353,IF(OR($S1353="",$T1353=""),"",IF($T1353&lt;&gt;"",_xlfn._xlws.FILTER(P:P,($BU:$BU=$BU1353)*($I:$I=$I1353)*($T:$T=$T1353)*($S:$S=_xlfn.MINIFS($S:$S,$T:$T,"="&amp;$T1353)),""))))&amp;"",IF(P1353="","",""))&amp;""</f>
        <v/>
      </c>
      <c r="AY1353" t="str" cm="1">
        <f t="array" ref="AY1353">IFERROR(IF(Q1353&lt;&gt;"",Q1353,IF(OR($S1353="",$T1353=""),"",IF($T1353&lt;&gt;"",_xlfn._xlws.FILTER(Q:Q,($BU:$BU=$BU1353)*($I:$I=$I1353)*($T:$T=$T1353)*($S:$S=_xlfn.MINIFS($S:$S,$T:$T,"="&amp;$T1353)),""))))&amp;"",IF(Q1353="","",""))&amp;""</f>
        <v/>
      </c>
      <c r="AZ1353" t="str" cm="1">
        <f t="array" ref="AZ1353">IFERROR(IF(R1353&lt;&gt;"",R1353,IF(OR($S1353="",$T1353=""),"",IF($T1353&lt;&gt;"",_xlfn._xlws.FILTER(R:R,($BU:$BU=$BU1353)*($I:$I=$I1353)*($T:$T=$T1353)*($S:$S=_xlfn.MINIFS($S:$S,$T:$T,"="&amp;$T1353)),""))))&amp;"",IF(R1353="","",""))&amp;""</f>
        <v/>
      </c>
      <c r="BA1353" s="6">
        <f t="shared" si="1983"/>
        <v>115</v>
      </c>
      <c r="BB1353">
        <f t="shared" ref="BB1353:BD1353" si="1997">BB1352</f>
        <v>18987</v>
      </c>
      <c r="BC1353" t="str">
        <f t="shared" si="1997"/>
        <v>Velodrome</v>
      </c>
      <c r="BD1353" t="str">
        <f t="shared" si="1997"/>
        <v>Outlaws</v>
      </c>
      <c r="BE1353" t="s">
        <v>7</v>
      </c>
      <c r="BF1353" t="s">
        <v>172</v>
      </c>
      <c r="BI1353" cm="1">
        <f t="array" ref="BI1353">IFERROR(_xlfn._xlws.FILTER(shifts!A:A,(shifts!B:B=events!AD1353)*(shifts!AG:AG&gt;=events!BK1353)*(shifts!AH:AH&lt;=events!BL1353)),BI1352)</f>
        <v>47</v>
      </c>
      <c r="BJ1353" s="15">
        <f t="shared" si="1985"/>
        <v>0</v>
      </c>
      <c r="BK1353">
        <f t="shared" si="1986"/>
        <v>828</v>
      </c>
      <c r="BL1353">
        <f t="shared" si="1987"/>
        <v>828</v>
      </c>
      <c r="BM1353" s="15">
        <f>SUMIFS(BJ$2:BJ1353,K$2:K1353,"=Intermission")+SUMIFS(BJ$2:BJ1353,K$2:K1353,"=Timeout")</f>
        <v>67</v>
      </c>
      <c r="BN1353">
        <f t="shared" si="1988"/>
        <v>1147</v>
      </c>
      <c r="BO1353" s="19">
        <f t="shared" si="1989"/>
        <v>1399</v>
      </c>
      <c r="BP1353">
        <f t="shared" si="1990"/>
        <v>1394</v>
      </c>
      <c r="BQ1353" s="17">
        <f t="shared" si="1991"/>
        <v>1399</v>
      </c>
      <c r="BR1353" t="str">
        <f t="shared" si="1992"/>
        <v>event_team_player_2</v>
      </c>
      <c r="BS1353">
        <f>COUNTIFS(S$3:S1353,"="&amp;S1353,AI$3:AI1353,"="&amp;AI1353)</f>
        <v>2</v>
      </c>
      <c r="BT1353" t="str">
        <f>IFERROR(VLOOKUP(BB1353&amp;BU1353&amp;X1353,game_rosters!U:W,3,FALSE),"")</f>
        <v>P100170</v>
      </c>
      <c r="BU1353" t="str">
        <f t="shared" si="1993"/>
        <v>Outlaws</v>
      </c>
    </row>
    <row r="1354" spans="1:73" x14ac:dyDescent="0.2">
      <c r="A1354">
        <f t="shared" si="1968"/>
        <v>1</v>
      </c>
      <c r="I1354" s="44">
        <v>25</v>
      </c>
      <c r="K1354" t="s">
        <v>6</v>
      </c>
      <c r="L1354" t="s">
        <v>191</v>
      </c>
      <c r="M1354" t="s">
        <v>51</v>
      </c>
      <c r="N1354" t="s">
        <v>594</v>
      </c>
      <c r="R1354" s="51">
        <v>1</v>
      </c>
      <c r="S1354">
        <v>717</v>
      </c>
      <c r="T1354">
        <v>121</v>
      </c>
      <c r="W1354" t="s">
        <v>731</v>
      </c>
      <c r="X1354">
        <v>25</v>
      </c>
      <c r="Z1354">
        <v>1</v>
      </c>
      <c r="AA1354">
        <f t="shared" si="1925"/>
        <v>1717</v>
      </c>
      <c r="AB1354">
        <f t="shared" si="1926"/>
        <v>9121</v>
      </c>
      <c r="AC1354">
        <f t="shared" si="1964"/>
        <v>9121</v>
      </c>
      <c r="AD1354" s="6">
        <v>2</v>
      </c>
      <c r="AE1354" t="s">
        <v>923</v>
      </c>
      <c r="AF1354" t="s">
        <v>930</v>
      </c>
      <c r="AG1354" t="s">
        <v>756</v>
      </c>
      <c r="AH1354" t="s">
        <v>756</v>
      </c>
      <c r="AI1354" t="str">
        <f t="shared" si="1969"/>
        <v>e</v>
      </c>
      <c r="AJ1354" t="str">
        <f t="shared" si="1970"/>
        <v/>
      </c>
      <c r="AK1354" t="str">
        <f t="shared" si="1971"/>
        <v/>
      </c>
      <c r="AL1354" t="str">
        <f t="shared" si="1972"/>
        <v/>
      </c>
      <c r="AM1354" t="str">
        <f t="shared" si="1973"/>
        <v/>
      </c>
      <c r="AN1354" t="str">
        <f t="shared" si="1974"/>
        <v>Away</v>
      </c>
      <c r="AO1354" t="str">
        <f t="shared" si="1975"/>
        <v>a</v>
      </c>
      <c r="AP1354" t="str">
        <f t="shared" si="1976"/>
        <v/>
      </c>
      <c r="AQ1354" t="str">
        <f t="shared" si="1977"/>
        <v/>
      </c>
      <c r="AR1354" t="str">
        <f t="shared" si="1978"/>
        <v>Away</v>
      </c>
      <c r="AS1354" t="str">
        <f t="shared" si="1979"/>
        <v>a</v>
      </c>
      <c r="AT1354" t="str">
        <f t="shared" si="1980"/>
        <v>Offensive</v>
      </c>
      <c r="AU1354" t="str">
        <f t="shared" si="1981"/>
        <v/>
      </c>
      <c r="AV1354" t="str">
        <f t="shared" si="1982"/>
        <v/>
      </c>
      <c r="AW1354" t="str" cm="1">
        <f t="array" ref="AW1354">IFERROR(IF(O1354&lt;&gt;"",O1354,IF(OR($S1354="",$T1354=""),"",IF(O1354&lt;&gt;"",O1354,IF($T1354&lt;&gt;"",_xlfn._xlws.FILTER(O:O,($BU:$BU=$BU1354)*($I:$I=$I1354)*($T:$T=$T1354)*($S:$S=_xlfn.MINIFS($S:$S,$T:$T,"="&amp;$T1354)),"")))))&amp;"",IF(O1354="","",""))&amp;""</f>
        <v/>
      </c>
      <c r="AX1354" t="str" cm="1">
        <f t="array" ref="AX1354">IFERROR(IF(P1354&lt;&gt;"",P1354,IF(OR($S1354="",$T1354=""),"",IF($T1354&lt;&gt;"",_xlfn._xlws.FILTER(P:P,($BU:$BU=$BU1354)*($I:$I=$I1354)*($T:$T=$T1354)*($S:$S=_xlfn.MINIFS($S:$S,$T:$T,"="&amp;$T1354)),""))))&amp;"",IF(P1354="","",""))&amp;""</f>
        <v/>
      </c>
      <c r="AY1354" t="str" cm="1">
        <f t="array" ref="AY1354">IFERROR(IF(Q1354&lt;&gt;"",Q1354,IF(OR($S1354="",$T1354=""),"",IF($T1354&lt;&gt;"",_xlfn._xlws.FILTER(Q:Q,($BU:$BU=$BU1354)*($I:$I=$I1354)*($T:$T=$T1354)*($S:$S=_xlfn.MINIFS($S:$S,$T:$T,"="&amp;$T1354)),""))))&amp;"",IF(Q1354="","",""))&amp;""</f>
        <v/>
      </c>
      <c r="AZ1354" t="str" cm="1">
        <f t="array" ref="AZ1354">IFERROR(IF(R1354&lt;&gt;"",R1354,IF(OR($S1354="",$T1354=""),"",IF($T1354&lt;&gt;"",_xlfn._xlws.FILTER(R:R,($BU:$BU=$BU1354)*($I:$I=$I1354)*($T:$T=$T1354)*($S:$S=_xlfn.MINIFS($S:$S,$T:$T,"="&amp;$T1354)),""))))&amp;"",IF(R1354="","",""))&amp;""</f>
        <v>1</v>
      </c>
      <c r="BA1354" s="6">
        <f t="shared" si="1983"/>
        <v>115</v>
      </c>
      <c r="BB1354">
        <f t="shared" ref="BB1354:BD1354" si="1998">BB1353</f>
        <v>18987</v>
      </c>
      <c r="BC1354" t="str">
        <f t="shared" si="1998"/>
        <v>Velodrome</v>
      </c>
      <c r="BD1354" t="str">
        <f t="shared" si="1998"/>
        <v>Outlaws</v>
      </c>
      <c r="BE1354" t="s">
        <v>6</v>
      </c>
      <c r="BF1354" t="s">
        <v>191</v>
      </c>
      <c r="BI1354" cm="1">
        <f t="array" ref="BI1354">IFERROR(_xlfn._xlws.FILTER(shifts!A:A,(shifts!B:B=events!AD1354)*(shifts!AG:AG&gt;=events!BK1354)*(shifts!AH:AH&lt;=events!BL1354)),BI1353)</f>
        <v>47</v>
      </c>
      <c r="BJ1354" s="15">
        <f t="shared" si="1985"/>
        <v>0</v>
      </c>
      <c r="BK1354">
        <f t="shared" si="1986"/>
        <v>827</v>
      </c>
      <c r="BL1354">
        <f t="shared" si="1987"/>
        <v>827</v>
      </c>
      <c r="BM1354" s="15">
        <f>SUMIFS(BJ$2:BJ1354,K$2:K1354,"=Intermission")+SUMIFS(BJ$2:BJ1354,K$2:K1354,"=Timeout")</f>
        <v>67</v>
      </c>
      <c r="BN1354">
        <f t="shared" si="1988"/>
        <v>1147</v>
      </c>
      <c r="BO1354" s="19">
        <f t="shared" si="1989"/>
        <v>1400</v>
      </c>
      <c r="BP1354">
        <f t="shared" si="1990"/>
        <v>1395</v>
      </c>
      <c r="BQ1354" s="17">
        <f t="shared" si="1991"/>
        <v>1400</v>
      </c>
      <c r="BR1354" t="str">
        <f t="shared" si="1992"/>
        <v>event_team_player_1</v>
      </c>
      <c r="BS1354">
        <f>COUNTIFS(S$3:S1354,"="&amp;S1354,AI$3:AI1354,"="&amp;AI1354)</f>
        <v>1</v>
      </c>
      <c r="BT1354" t="str">
        <f>IFERROR(VLOOKUP(BB1354&amp;BU1354&amp;X1354,game_rosters!U:W,3,FALSE),"")</f>
        <v>P100170</v>
      </c>
      <c r="BU1354" t="str">
        <f t="shared" si="1993"/>
        <v>Outlaws</v>
      </c>
    </row>
    <row r="1355" spans="1:73" x14ac:dyDescent="0.2">
      <c r="A1355" t="str">
        <f t="shared" si="1968"/>
        <v/>
      </c>
      <c r="I1355" s="44">
        <v>61</v>
      </c>
      <c r="O1355" t="s">
        <v>605</v>
      </c>
      <c r="P1355" t="s">
        <v>572</v>
      </c>
      <c r="Q1355" t="s">
        <v>595</v>
      </c>
      <c r="R1355" s="51">
        <v>1</v>
      </c>
      <c r="S1355">
        <v>717</v>
      </c>
      <c r="T1355">
        <v>121</v>
      </c>
      <c r="X1355">
        <v>61</v>
      </c>
      <c r="AA1355">
        <f t="shared" si="1925"/>
        <v>1717</v>
      </c>
      <c r="AB1355">
        <f t="shared" si="1926"/>
        <v>9121</v>
      </c>
      <c r="AC1355">
        <f t="shared" si="1964"/>
        <v>9121</v>
      </c>
      <c r="AD1355" s="6">
        <v>2</v>
      </c>
      <c r="AE1355" t="s">
        <v>923</v>
      </c>
      <c r="AF1355" t="s">
        <v>930</v>
      </c>
      <c r="AG1355" t="s">
        <v>756</v>
      </c>
      <c r="AH1355" t="s">
        <v>756</v>
      </c>
      <c r="AI1355" t="str">
        <f t="shared" si="1969"/>
        <v>o</v>
      </c>
      <c r="AJ1355" t="str">
        <f t="shared" si="1970"/>
        <v/>
      </c>
      <c r="AK1355" t="str">
        <f t="shared" si="1971"/>
        <v/>
      </c>
      <c r="AL1355" t="str">
        <f t="shared" si="1972"/>
        <v/>
      </c>
      <c r="AM1355" t="str">
        <f t="shared" si="1973"/>
        <v/>
      </c>
      <c r="AN1355" t="str">
        <f t="shared" si="1974"/>
        <v>Away</v>
      </c>
      <c r="AO1355" t="str">
        <f t="shared" si="1975"/>
        <v>a</v>
      </c>
      <c r="AP1355" t="str">
        <f t="shared" si="1976"/>
        <v/>
      </c>
      <c r="AQ1355" t="str">
        <f t="shared" si="1977"/>
        <v/>
      </c>
      <c r="AR1355" t="str">
        <f t="shared" si="1978"/>
        <v>Away</v>
      </c>
      <c r="AS1355" t="str">
        <f t="shared" si="1979"/>
        <v>a</v>
      </c>
      <c r="AT1355" t="str">
        <f t="shared" si="1980"/>
        <v>Defensive</v>
      </c>
      <c r="AU1355" t="str">
        <f t="shared" si="1981"/>
        <v/>
      </c>
      <c r="AV1355" t="str">
        <f t="shared" si="1982"/>
        <v/>
      </c>
      <c r="AW1355" t="str" cm="1">
        <f t="array" ref="AW1355">IFERROR(IF(O1355&lt;&gt;"",O1355,IF(OR($S1355="",$T1355=""),"",IF(O1355&lt;&gt;"",O1355,IF($T1355&lt;&gt;"",_xlfn._xlws.FILTER(O:O,($BU:$BU=$BU1355)*($I:$I=$I1355)*($T:$T=$T1355)*($S:$S=_xlfn.MINIFS($S:$S,$T:$T,"="&amp;$T1355)),"")))))&amp;"",IF(O1355="","",""))&amp;""</f>
        <v>Defensive_PlayPass-InShotPassLane</v>
      </c>
      <c r="AX1355" t="str" cm="1">
        <f t="array" ref="AX1355">IFERROR(IF(P1355&lt;&gt;"",P1355,IF(OR($S1355="",$T1355=""),"",IF($T1355&lt;&gt;"",_xlfn._xlws.FILTER(P:P,($BU:$BU=$BU1355)*($I:$I=$I1355)*($T:$T=$T1355)*($S:$S=_xlfn.MINIFS($S:$S,$T:$T,"="&amp;$T1355)),""))))&amp;"",IF(P1355="","",""))&amp;""</f>
        <v>Defensive_PlayShot-BlockedShot</v>
      </c>
      <c r="AY1355" t="str" cm="1">
        <f t="array" ref="AY1355">IFERROR(IF(Q1355&lt;&gt;"",Q1355,IF(OR($S1355="",$T1355=""),"",IF($T1355&lt;&gt;"",_xlfn._xlws.FILTER(Q:Q,($BU:$BU=$BU1355)*($I:$I=$I1355)*($T:$T=$T1355)*($S:$S=_xlfn.MINIFS($S:$S,$T:$T,"="&amp;$T1355)),""))))&amp;"",IF(Q1355="","",""))&amp;""</f>
        <v>s</v>
      </c>
      <c r="AZ1355" t="str" cm="1">
        <f t="array" ref="AZ1355">IFERROR(IF(R1355&lt;&gt;"",R1355,IF(OR($S1355="",$T1355=""),"",IF($T1355&lt;&gt;"",_xlfn._xlws.FILTER(R:R,($BU:$BU=$BU1355)*($I:$I=$I1355)*($T:$T=$T1355)*($S:$S=_xlfn.MINIFS($S:$S,$T:$T,"="&amp;$T1355)),""))))&amp;"",IF(R1355="","",""))&amp;""</f>
        <v>1</v>
      </c>
      <c r="BA1355" s="6">
        <f t="shared" si="1983"/>
        <v>115</v>
      </c>
      <c r="BB1355">
        <f t="shared" ref="BB1355:BD1355" si="1999">BB1354</f>
        <v>18987</v>
      </c>
      <c r="BC1355" t="str">
        <f t="shared" si="1999"/>
        <v>Velodrome</v>
      </c>
      <c r="BD1355" t="str">
        <f t="shared" si="1999"/>
        <v>Outlaws</v>
      </c>
      <c r="BE1355" t="s">
        <v>6</v>
      </c>
      <c r="BF1355" t="s">
        <v>191</v>
      </c>
      <c r="BI1355" cm="1">
        <f t="array" ref="BI1355">IFERROR(_xlfn._xlws.FILTER(shifts!A:A,(shifts!B:B=events!AD1355)*(shifts!AG:AG&gt;=events!BK1355)*(shifts!AH:AH&lt;=events!BL1355)),BI1354)</f>
        <v>47</v>
      </c>
      <c r="BJ1355" s="15">
        <f t="shared" si="1985"/>
        <v>0</v>
      </c>
      <c r="BK1355">
        <f t="shared" si="1986"/>
        <v>827</v>
      </c>
      <c r="BL1355">
        <f t="shared" si="1987"/>
        <v>827</v>
      </c>
      <c r="BM1355" s="15">
        <f>SUMIFS(BJ$2:BJ1355,K$2:K1355,"=Intermission")+SUMIFS(BJ$2:BJ1355,K$2:K1355,"=Timeout")</f>
        <v>67</v>
      </c>
      <c r="BN1355">
        <f t="shared" si="1988"/>
        <v>1147</v>
      </c>
      <c r="BO1355" s="19">
        <f t="shared" si="1989"/>
        <v>1400</v>
      </c>
      <c r="BP1355">
        <f t="shared" si="1990"/>
        <v>1395</v>
      </c>
      <c r="BQ1355" s="17">
        <f t="shared" si="1991"/>
        <v>1400</v>
      </c>
      <c r="BR1355" t="str">
        <f t="shared" si="1992"/>
        <v>opp_team_player_1</v>
      </c>
      <c r="BS1355">
        <f>COUNTIFS(S$3:S1355,"="&amp;S1355,AI$3:AI1355,"="&amp;AI1355)</f>
        <v>1</v>
      </c>
      <c r="BT1355" t="str">
        <f>IFERROR(VLOOKUP(BB1355&amp;BU1355&amp;X1355,game_rosters!U:W,3,FALSE),"")</f>
        <v>P100224</v>
      </c>
      <c r="BU1355" t="str">
        <f t="shared" si="1993"/>
        <v>Velodrome</v>
      </c>
    </row>
    <row r="1356" spans="1:73" x14ac:dyDescent="0.2">
      <c r="A1356">
        <f t="shared" si="1968"/>
        <v>1</v>
      </c>
      <c r="I1356" s="44">
        <v>61</v>
      </c>
      <c r="K1356" t="s">
        <v>238</v>
      </c>
      <c r="L1356" t="s">
        <v>184</v>
      </c>
      <c r="M1356" t="s">
        <v>170</v>
      </c>
      <c r="N1356" t="s">
        <v>594</v>
      </c>
      <c r="R1356" s="51">
        <v>1</v>
      </c>
      <c r="S1356">
        <v>718</v>
      </c>
      <c r="T1356">
        <v>121</v>
      </c>
      <c r="W1356" t="s">
        <v>735</v>
      </c>
      <c r="X1356">
        <v>61</v>
      </c>
      <c r="Z1356">
        <v>1</v>
      </c>
      <c r="AA1356">
        <f t="shared" si="1925"/>
        <v>1718</v>
      </c>
      <c r="AB1356">
        <f t="shared" si="1926"/>
        <v>9121</v>
      </c>
      <c r="AC1356">
        <f t="shared" si="1964"/>
        <v>9121</v>
      </c>
      <c r="AD1356" s="6">
        <v>2</v>
      </c>
      <c r="AE1356" t="s">
        <v>923</v>
      </c>
      <c r="AF1356" t="s">
        <v>930</v>
      </c>
      <c r="AG1356" t="s">
        <v>756</v>
      </c>
      <c r="AH1356" t="s">
        <v>756</v>
      </c>
      <c r="AI1356" t="str">
        <f t="shared" si="1969"/>
        <v>e</v>
      </c>
      <c r="AJ1356" t="str">
        <f t="shared" si="1970"/>
        <v/>
      </c>
      <c r="AK1356" t="str">
        <f t="shared" si="1971"/>
        <v/>
      </c>
      <c r="AL1356" t="str">
        <f t="shared" si="1972"/>
        <v/>
      </c>
      <c r="AM1356" t="str">
        <f t="shared" si="1973"/>
        <v/>
      </c>
      <c r="AN1356" t="str">
        <f t="shared" si="1974"/>
        <v>Home</v>
      </c>
      <c r="AO1356" t="str">
        <f t="shared" si="1975"/>
        <v>h</v>
      </c>
      <c r="AP1356" t="str">
        <f t="shared" si="1976"/>
        <v/>
      </c>
      <c r="AQ1356" t="str">
        <f t="shared" si="1977"/>
        <v/>
      </c>
      <c r="AR1356" t="str">
        <f t="shared" si="1978"/>
        <v>Home</v>
      </c>
      <c r="AS1356" t="str">
        <f t="shared" si="1979"/>
        <v>h</v>
      </c>
      <c r="AT1356" t="str">
        <f t="shared" si="1980"/>
        <v>Offensive</v>
      </c>
      <c r="AU1356" t="str">
        <f t="shared" si="1981"/>
        <v/>
      </c>
      <c r="AV1356" t="str">
        <f t="shared" si="1982"/>
        <v/>
      </c>
      <c r="AW1356" t="str" cm="1">
        <f t="array" ref="AW1356">IFERROR(IF(O1356&lt;&gt;"",O1356,IF(OR($S1356="",$T1356=""),"",IF(O1356&lt;&gt;"",O1356,IF($T1356&lt;&gt;"",_xlfn._xlws.FILTER(O:O,($BU:$BU=$BU1356)*($I:$I=$I1356)*($T:$T=$T1356)*($S:$S=_xlfn.MINIFS($S:$S,$T:$T,"="&amp;$T1356)),"")))))&amp;"",IF(O1356="","",""))&amp;""</f>
        <v>Defensive_PlayPass-InShotPassLane</v>
      </c>
      <c r="AX1356" t="str" cm="1">
        <f t="array" ref="AX1356">IFERROR(IF(P1356&lt;&gt;"",P1356,IF(OR($S1356="",$T1356=""),"",IF($T1356&lt;&gt;"",_xlfn._xlws.FILTER(P:P,($BU:$BU=$BU1356)*($I:$I=$I1356)*($T:$T=$T1356)*($S:$S=_xlfn.MINIFS($S:$S,$T:$T,"="&amp;$T1356)),""))))&amp;"",IF(P1356="","",""))&amp;""</f>
        <v>Defensive_PlayShot-BlockedShot</v>
      </c>
      <c r="AY1356" t="str" cm="1">
        <f t="array" ref="AY1356">IFERROR(IF(Q1356&lt;&gt;"",Q1356,IF(OR($S1356="",$T1356=""),"",IF($T1356&lt;&gt;"",_xlfn._xlws.FILTER(Q:Q,($BU:$BU=$BU1356)*($I:$I=$I1356)*($T:$T=$T1356)*($S:$S=_xlfn.MINIFS($S:$S,$T:$T,"="&amp;$T1356)),""))))&amp;"",IF(Q1356="","",""))&amp;""</f>
        <v>s</v>
      </c>
      <c r="AZ1356" t="str" cm="1">
        <f t="array" ref="AZ1356">IFERROR(IF(R1356&lt;&gt;"",R1356,IF(OR($S1356="",$T1356=""),"",IF($T1356&lt;&gt;"",_xlfn._xlws.FILTER(R:R,($BU:$BU=$BU1356)*($I:$I=$I1356)*($T:$T=$T1356)*($S:$S=_xlfn.MINIFS($S:$S,$T:$T,"="&amp;$T1356)),""))))&amp;"",IF(R1356="","",""))&amp;""</f>
        <v>1</v>
      </c>
      <c r="BA1356" s="6">
        <f t="shared" si="1983"/>
        <v>116</v>
      </c>
      <c r="BB1356">
        <f t="shared" ref="BB1356:BD1356" si="2000">BB1355</f>
        <v>18987</v>
      </c>
      <c r="BC1356" t="str">
        <f t="shared" si="2000"/>
        <v>Velodrome</v>
      </c>
      <c r="BD1356" t="str">
        <f t="shared" si="2000"/>
        <v>Outlaws</v>
      </c>
      <c r="BE1356" t="s">
        <v>238</v>
      </c>
      <c r="BF1356" t="s">
        <v>184</v>
      </c>
      <c r="BI1356" cm="1">
        <f t="array" ref="BI1356">IFERROR(_xlfn._xlws.FILTER(shifts!A:A,(shifts!B:B=events!AD1356)*(shifts!AG:AG&gt;=events!BK1356)*(shifts!AH:AH&lt;=events!BL1356)),BI1355)</f>
        <v>47</v>
      </c>
      <c r="BJ1356" s="15">
        <f t="shared" si="1985"/>
        <v>0</v>
      </c>
      <c r="BK1356">
        <f t="shared" si="1986"/>
        <v>827</v>
      </c>
      <c r="BL1356">
        <f t="shared" si="1987"/>
        <v>827</v>
      </c>
      <c r="BM1356" s="15">
        <f>SUMIFS(BJ$2:BJ1356,K$2:K1356,"=Intermission")+SUMIFS(BJ$2:BJ1356,K$2:K1356,"=Timeout")</f>
        <v>67</v>
      </c>
      <c r="BN1356">
        <f t="shared" si="1988"/>
        <v>1147</v>
      </c>
      <c r="BO1356" s="19">
        <f t="shared" si="1989"/>
        <v>1400</v>
      </c>
      <c r="BP1356">
        <f t="shared" si="1990"/>
        <v>1395</v>
      </c>
      <c r="BQ1356" s="17">
        <f t="shared" si="1991"/>
        <v>1400</v>
      </c>
      <c r="BR1356" t="str">
        <f t="shared" si="1992"/>
        <v>event_team_player_1</v>
      </c>
      <c r="BS1356">
        <f>COUNTIFS(S$3:S1356,"="&amp;S1356,AI$3:AI1356,"="&amp;AI1356)</f>
        <v>1</v>
      </c>
      <c r="BT1356" t="str">
        <f>IFERROR(VLOOKUP(BB1356&amp;BU1356&amp;X1356,game_rosters!U:W,3,FALSE),"")</f>
        <v>P100224</v>
      </c>
      <c r="BU1356" t="str">
        <f t="shared" si="1993"/>
        <v>Velodrome</v>
      </c>
    </row>
    <row r="1357" spans="1:73" x14ac:dyDescent="0.2">
      <c r="A1357" t="str">
        <f t="shared" si="1968"/>
        <v/>
      </c>
      <c r="I1357" s="44">
        <v>25</v>
      </c>
      <c r="R1357" s="51">
        <v>1</v>
      </c>
      <c r="S1357">
        <v>718</v>
      </c>
      <c r="T1357">
        <v>121</v>
      </c>
      <c r="X1357">
        <v>25</v>
      </c>
      <c r="AA1357">
        <f t="shared" si="1925"/>
        <v>1718</v>
      </c>
      <c r="AB1357">
        <f t="shared" si="1926"/>
        <v>9121</v>
      </c>
      <c r="AC1357">
        <f t="shared" si="1964"/>
        <v>9121</v>
      </c>
      <c r="AD1357" s="6">
        <v>2</v>
      </c>
      <c r="AE1357" t="s">
        <v>923</v>
      </c>
      <c r="AF1357" t="s">
        <v>930</v>
      </c>
      <c r="AG1357" t="s">
        <v>756</v>
      </c>
      <c r="AH1357" t="s">
        <v>756</v>
      </c>
      <c r="AI1357" t="str">
        <f t="shared" si="1969"/>
        <v>o</v>
      </c>
      <c r="AJ1357" t="str">
        <f t="shared" si="1970"/>
        <v/>
      </c>
      <c r="AK1357" t="str">
        <f t="shared" si="1971"/>
        <v/>
      </c>
      <c r="AL1357" t="str">
        <f t="shared" si="1972"/>
        <v/>
      </c>
      <c r="AM1357" t="str">
        <f t="shared" si="1973"/>
        <v/>
      </c>
      <c r="AN1357" t="str">
        <f t="shared" si="1974"/>
        <v>Home</v>
      </c>
      <c r="AO1357" t="str">
        <f t="shared" si="1975"/>
        <v>h</v>
      </c>
      <c r="AP1357" t="str">
        <f t="shared" si="1976"/>
        <v/>
      </c>
      <c r="AQ1357" t="str">
        <f t="shared" si="1977"/>
        <v/>
      </c>
      <c r="AR1357" t="str">
        <f t="shared" si="1978"/>
        <v>Home</v>
      </c>
      <c r="AS1357" t="str">
        <f t="shared" si="1979"/>
        <v>h</v>
      </c>
      <c r="AT1357" t="str">
        <f t="shared" si="1980"/>
        <v>Defensive</v>
      </c>
      <c r="AU1357" t="str">
        <f t="shared" si="1981"/>
        <v/>
      </c>
      <c r="AV1357" t="str">
        <f t="shared" si="1982"/>
        <v/>
      </c>
      <c r="AW1357" t="str" cm="1">
        <f t="array" ref="AW1357">IFERROR(IF(O1357&lt;&gt;"",O1357,IF(OR($S1357="",$T1357=""),"",IF(O1357&lt;&gt;"",O1357,IF($T1357&lt;&gt;"",_xlfn._xlws.FILTER(O:O,($BU:$BU=$BU1357)*($I:$I=$I1357)*($T:$T=$T1357)*($S:$S=_xlfn.MINIFS($S:$S,$T:$T,"="&amp;$T1357)),"")))))&amp;"",IF(O1357="","",""))&amp;""</f>
        <v/>
      </c>
      <c r="AX1357" t="str" cm="1">
        <f t="array" ref="AX1357">IFERROR(IF(P1357&lt;&gt;"",P1357,IF(OR($S1357="",$T1357=""),"",IF($T1357&lt;&gt;"",_xlfn._xlws.FILTER(P:P,($BU:$BU=$BU1357)*($I:$I=$I1357)*($T:$T=$T1357)*($S:$S=_xlfn.MINIFS($S:$S,$T:$T,"="&amp;$T1357)),""))))&amp;"",IF(P1357="","",""))&amp;""</f>
        <v/>
      </c>
      <c r="AY1357" t="str" cm="1">
        <f t="array" ref="AY1357">IFERROR(IF(Q1357&lt;&gt;"",Q1357,IF(OR($S1357="",$T1357=""),"",IF($T1357&lt;&gt;"",_xlfn._xlws.FILTER(Q:Q,($BU:$BU=$BU1357)*($I:$I=$I1357)*($T:$T=$T1357)*($S:$S=_xlfn.MINIFS($S:$S,$T:$T,"="&amp;$T1357)),""))))&amp;"",IF(Q1357="","",""))&amp;""</f>
        <v/>
      </c>
      <c r="AZ1357" t="str" cm="1">
        <f t="array" ref="AZ1357">IFERROR(IF(R1357&lt;&gt;"",R1357,IF(OR($S1357="",$T1357=""),"",IF($T1357&lt;&gt;"",_xlfn._xlws.FILTER(R:R,($BU:$BU=$BU1357)*($I:$I=$I1357)*($T:$T=$T1357)*($S:$S=_xlfn.MINIFS($S:$S,$T:$T,"="&amp;$T1357)),""))))&amp;"",IF(R1357="","",""))&amp;""</f>
        <v>1</v>
      </c>
      <c r="BA1357" s="6">
        <f t="shared" si="1983"/>
        <v>116</v>
      </c>
      <c r="BB1357">
        <f t="shared" ref="BB1357:BD1357" si="2001">BB1356</f>
        <v>18987</v>
      </c>
      <c r="BC1357" t="str">
        <f t="shared" si="2001"/>
        <v>Velodrome</v>
      </c>
      <c r="BD1357" t="str">
        <f t="shared" si="2001"/>
        <v>Outlaws</v>
      </c>
      <c r="BE1357" t="s">
        <v>238</v>
      </c>
      <c r="BF1357" t="s">
        <v>184</v>
      </c>
      <c r="BI1357" cm="1">
        <f t="array" ref="BI1357">IFERROR(_xlfn._xlws.FILTER(shifts!A:A,(shifts!B:B=events!AD1357)*(shifts!AG:AG&gt;=events!BK1357)*(shifts!AH:AH&lt;=events!BL1357)),BI1356)</f>
        <v>47</v>
      </c>
      <c r="BJ1357" s="15">
        <f t="shared" si="1985"/>
        <v>0</v>
      </c>
      <c r="BK1357">
        <f t="shared" si="1986"/>
        <v>827</v>
      </c>
      <c r="BL1357">
        <f t="shared" si="1987"/>
        <v>827</v>
      </c>
      <c r="BM1357" s="15">
        <f>SUMIFS(BJ$2:BJ1357,K$2:K1357,"=Intermission")+SUMIFS(BJ$2:BJ1357,K$2:K1357,"=Timeout")</f>
        <v>67</v>
      </c>
      <c r="BN1357">
        <f t="shared" si="1988"/>
        <v>1147</v>
      </c>
      <c r="BO1357" s="19">
        <f t="shared" si="1989"/>
        <v>1400</v>
      </c>
      <c r="BP1357">
        <f t="shared" si="1990"/>
        <v>1395</v>
      </c>
      <c r="BQ1357" s="17">
        <f t="shared" si="1991"/>
        <v>1400</v>
      </c>
      <c r="BR1357" t="str">
        <f t="shared" si="1992"/>
        <v>opp_team_player_1</v>
      </c>
      <c r="BS1357">
        <f>COUNTIFS(S$3:S1357,"="&amp;S1357,AI$3:AI1357,"="&amp;AI1357)</f>
        <v>1</v>
      </c>
      <c r="BT1357" t="str">
        <f>IFERROR(VLOOKUP(BB1357&amp;BU1357&amp;X1357,game_rosters!U:W,3,FALSE),"")</f>
        <v>P100170</v>
      </c>
      <c r="BU1357" t="str">
        <f t="shared" si="1993"/>
        <v>Outlaws</v>
      </c>
    </row>
    <row r="1358" spans="1:73" x14ac:dyDescent="0.2">
      <c r="A1358">
        <f t="shared" si="1968"/>
        <v>1</v>
      </c>
      <c r="I1358" s="44">
        <v>4</v>
      </c>
      <c r="K1358" t="s">
        <v>13</v>
      </c>
      <c r="L1358" t="s">
        <v>587</v>
      </c>
      <c r="N1358" t="s">
        <v>595</v>
      </c>
      <c r="O1358" t="s">
        <v>618</v>
      </c>
      <c r="P1358" t="s">
        <v>622</v>
      </c>
      <c r="Q1358" t="s">
        <v>595</v>
      </c>
      <c r="S1358">
        <v>719</v>
      </c>
      <c r="T1358" t="s">
        <v>756</v>
      </c>
      <c r="W1358" t="s">
        <v>731</v>
      </c>
      <c r="X1358">
        <v>4</v>
      </c>
      <c r="Z1358">
        <v>1</v>
      </c>
      <c r="AA1358">
        <f t="shared" si="1925"/>
        <v>1719</v>
      </c>
      <c r="AB1358" t="str">
        <f t="shared" si="1926"/>
        <v/>
      </c>
      <c r="AC1358">
        <f t="shared" si="1964"/>
        <v>1719</v>
      </c>
      <c r="AD1358" s="6">
        <v>2</v>
      </c>
      <c r="AE1358" t="s">
        <v>923</v>
      </c>
      <c r="AF1358" t="s">
        <v>932</v>
      </c>
      <c r="AG1358" t="s">
        <v>923</v>
      </c>
      <c r="AH1358" t="s">
        <v>902</v>
      </c>
      <c r="AI1358" t="str">
        <f t="shared" si="1969"/>
        <v>e</v>
      </c>
      <c r="AJ1358" t="str">
        <f t="shared" si="1970"/>
        <v/>
      </c>
      <c r="AK1358" t="str">
        <f t="shared" si="1971"/>
        <v/>
      </c>
      <c r="AL1358" t="str">
        <f t="shared" si="1972"/>
        <v/>
      </c>
      <c r="AM1358" t="str">
        <f t="shared" si="1973"/>
        <v/>
      </c>
      <c r="AN1358" t="str">
        <f t="shared" si="1974"/>
        <v>Away</v>
      </c>
      <c r="AO1358" t="str">
        <f t="shared" si="1975"/>
        <v>a</v>
      </c>
      <c r="AP1358" t="str">
        <f t="shared" si="1976"/>
        <v/>
      </c>
      <c r="AQ1358" t="str">
        <f t="shared" si="1977"/>
        <v/>
      </c>
      <c r="AR1358" t="str">
        <f t="shared" si="1978"/>
        <v>Away</v>
      </c>
      <c r="AS1358" t="str">
        <f t="shared" si="1979"/>
        <v>a</v>
      </c>
      <c r="AT1358" t="str">
        <f t="shared" si="1980"/>
        <v>Offensive</v>
      </c>
      <c r="AU1358" t="str">
        <f t="shared" si="1981"/>
        <v/>
      </c>
      <c r="AV1358" t="str">
        <f t="shared" si="1982"/>
        <v/>
      </c>
      <c r="AW1358" t="str" cm="1">
        <f t="array" ref="AW1358">IFERROR(IF(O1358&lt;&gt;"",O1358,IF(OR($S1358="",$T1358=""),"",IF(O1358&lt;&gt;"",O1358,IF($T1358&lt;&gt;"",_xlfn._xlws.FILTER(O:O,($BU:$BU=$BU1358)*($I:$I=$I1358)*($T:$T=$T1358)*($S:$S=_xlfn.MINIFS($S:$S,$T:$T,"="&amp;$T1358)),"")))))&amp;"",IF(O1358="","",""))&amp;""</f>
        <v>OffensivePlay_Zone-PuckRecoveryTurnover</v>
      </c>
      <c r="AX1358" t="str" cm="1">
        <f t="array" ref="AX1358">IFERROR(IF(P1358&lt;&gt;"",P1358,IF(OR($S1358="",$T1358=""),"",IF($T1358&lt;&gt;"",_xlfn._xlws.FILTER(P:P,($BU:$BU=$BU1358)*($I:$I=$I1358)*($T:$T=$T1358)*($S:$S=_xlfn.MINIFS($S:$S,$T:$T,"="&amp;$T1358)),""))))&amp;"",IF(P1358="","",""))&amp;""</f>
        <v>OffensivePlay_Possession-Chip</v>
      </c>
      <c r="AY1358" t="str" cm="1">
        <f t="array" ref="AY1358">IFERROR(IF(Q1358&lt;&gt;"",Q1358,IF(OR($S1358="",$T1358=""),"",IF($T1358&lt;&gt;"",_xlfn._xlws.FILTER(Q:Q,($BU:$BU=$BU1358)*($I:$I=$I1358)*($T:$T=$T1358)*($S:$S=_xlfn.MINIFS($S:$S,$T:$T,"="&amp;$T1358)),""))))&amp;"",IF(Q1358="","",""))&amp;""</f>
        <v>s</v>
      </c>
      <c r="AZ1358" t="str" cm="1">
        <f t="array" ref="AZ1358">IFERROR(IF(R1358&lt;&gt;"",R1358,IF(OR($S1358="",$T1358=""),"",IF($T1358&lt;&gt;"",_xlfn._xlws.FILTER(R:R,($BU:$BU=$BU1358)*($I:$I=$I1358)*($T:$T=$T1358)*($S:$S=_xlfn.MINIFS($S:$S,$T:$T,"="&amp;$T1358)),""))))&amp;"",IF(R1358="","",""))&amp;""</f>
        <v/>
      </c>
      <c r="BA1358" s="6">
        <f t="shared" si="1983"/>
        <v>116</v>
      </c>
      <c r="BB1358">
        <f t="shared" ref="BB1358:BD1358" si="2002">BB1357</f>
        <v>18987</v>
      </c>
      <c r="BC1358" t="str">
        <f t="shared" si="2002"/>
        <v>Velodrome</v>
      </c>
      <c r="BD1358" t="str">
        <f t="shared" si="2002"/>
        <v>Outlaws</v>
      </c>
      <c r="BE1358" t="s">
        <v>13</v>
      </c>
      <c r="BF1358" t="s">
        <v>587</v>
      </c>
      <c r="BI1358" cm="1">
        <f t="array" ref="BI1358">IFERROR(_xlfn._xlws.FILTER(shifts!A:A,(shifts!B:B=events!AD1358)*(shifts!AG:AG&gt;=events!BK1358)*(shifts!AH:AH&lt;=events!BL1358)),BI1357)</f>
        <v>47</v>
      </c>
      <c r="BJ1358" s="15">
        <f t="shared" si="1985"/>
        <v>3</v>
      </c>
      <c r="BK1358">
        <f t="shared" si="1986"/>
        <v>824</v>
      </c>
      <c r="BL1358">
        <f t="shared" si="1987"/>
        <v>821</v>
      </c>
      <c r="BM1358" s="15">
        <f>SUMIFS(BJ$2:BJ1358,K$2:K1358,"=Intermission")+SUMIFS(BJ$2:BJ1358,K$2:K1358,"=Timeout")</f>
        <v>67</v>
      </c>
      <c r="BN1358">
        <f t="shared" si="1988"/>
        <v>1147</v>
      </c>
      <c r="BO1358" s="19">
        <f t="shared" si="1989"/>
        <v>1403</v>
      </c>
      <c r="BP1358">
        <f t="shared" si="1990"/>
        <v>1398</v>
      </c>
      <c r="BQ1358" s="17">
        <f t="shared" si="1991"/>
        <v>1406</v>
      </c>
      <c r="BR1358" t="str">
        <f t="shared" si="1992"/>
        <v>event_team_player_1</v>
      </c>
      <c r="BS1358">
        <f>COUNTIFS(S$3:S1358,"="&amp;S1358,AI$3:AI1358,"="&amp;AI1358)</f>
        <v>1</v>
      </c>
      <c r="BT1358" t="str">
        <f>IFERROR(VLOOKUP(BB1358&amp;BU1358&amp;X1358,game_rosters!U:W,3,FALSE),"")</f>
        <v>P100032</v>
      </c>
      <c r="BU1358" t="str">
        <f t="shared" si="1993"/>
        <v>Outlaws</v>
      </c>
    </row>
    <row r="1359" spans="1:73" x14ac:dyDescent="0.2">
      <c r="A1359">
        <f t="shared" si="1968"/>
        <v>1</v>
      </c>
      <c r="I1359" s="44">
        <v>4</v>
      </c>
      <c r="K1359" t="s">
        <v>238</v>
      </c>
      <c r="L1359" t="s">
        <v>174</v>
      </c>
      <c r="M1359" t="s">
        <v>87</v>
      </c>
      <c r="N1359" t="s">
        <v>594</v>
      </c>
      <c r="O1359" t="s">
        <v>603</v>
      </c>
      <c r="Q1359" t="s">
        <v>594</v>
      </c>
      <c r="S1359">
        <v>720</v>
      </c>
      <c r="T1359">
        <v>122</v>
      </c>
      <c r="W1359" t="s">
        <v>731</v>
      </c>
      <c r="X1359">
        <v>4</v>
      </c>
      <c r="Z1359">
        <v>1</v>
      </c>
      <c r="AA1359">
        <f t="shared" si="1925"/>
        <v>1720</v>
      </c>
      <c r="AB1359">
        <f t="shared" si="1926"/>
        <v>9122</v>
      </c>
      <c r="AC1359">
        <f t="shared" si="1964"/>
        <v>9122</v>
      </c>
      <c r="AD1359" s="6">
        <v>2</v>
      </c>
      <c r="AE1359" t="s">
        <v>923</v>
      </c>
      <c r="AF1359" t="s">
        <v>902</v>
      </c>
      <c r="AG1359" t="s">
        <v>756</v>
      </c>
      <c r="AH1359" t="s">
        <v>756</v>
      </c>
      <c r="AI1359" t="str">
        <f t="shared" si="1969"/>
        <v>e</v>
      </c>
      <c r="AJ1359" t="str">
        <f t="shared" si="1970"/>
        <v/>
      </c>
      <c r="AK1359" t="str">
        <f t="shared" si="1971"/>
        <v/>
      </c>
      <c r="AL1359" t="str">
        <f t="shared" si="1972"/>
        <v/>
      </c>
      <c r="AM1359" t="str">
        <f t="shared" si="1973"/>
        <v/>
      </c>
      <c r="AN1359" t="str">
        <f t="shared" si="1974"/>
        <v>Away</v>
      </c>
      <c r="AO1359" t="str">
        <f t="shared" si="1975"/>
        <v>a</v>
      </c>
      <c r="AP1359" t="str">
        <f t="shared" si="1976"/>
        <v/>
      </c>
      <c r="AQ1359" t="str">
        <f t="shared" si="1977"/>
        <v/>
      </c>
      <c r="AR1359" t="str">
        <f t="shared" si="1978"/>
        <v>Away</v>
      </c>
      <c r="AS1359" t="str">
        <f t="shared" si="1979"/>
        <v>a</v>
      </c>
      <c r="AT1359" t="str">
        <f t="shared" si="1980"/>
        <v>Offensive</v>
      </c>
      <c r="AU1359" t="str">
        <f t="shared" si="1981"/>
        <v/>
      </c>
      <c r="AV1359" t="str">
        <f t="shared" si="1982"/>
        <v/>
      </c>
      <c r="AW1359" t="str" cm="1">
        <f t="array" ref="AW1359">IFERROR(IF(O1359&lt;&gt;"",O1359,IF(OR($S1359="",$T1359=""),"",IF(O1359&lt;&gt;"",O1359,IF($T1359&lt;&gt;"",_xlfn._xlws.FILTER(O:O,($BU:$BU=$BU1359)*($I:$I=$I1359)*($T:$T=$T1359)*($S:$S=_xlfn.MINIFS($S:$S,$T:$T,"="&amp;$T1359)),"")))))&amp;"",IF(O1359="","",""))&amp;""</f>
        <v>OffensivePlay_Zone-DumpChase</v>
      </c>
      <c r="AX1359" t="str" cm="1">
        <f t="array" ref="AX1359">IFERROR(IF(P1359&lt;&gt;"",P1359,IF(OR($S1359="",$T1359=""),"",IF($T1359&lt;&gt;"",_xlfn._xlws.FILTER(P:P,($BU:$BU=$BU1359)*($I:$I=$I1359)*($T:$T=$T1359)*($S:$S=_xlfn.MINIFS($S:$S,$T:$T,"="&amp;$T1359)),""))))&amp;"",IF(P1359="","",""))&amp;""</f>
        <v/>
      </c>
      <c r="AY1359" t="str" cm="1">
        <f t="array" ref="AY1359">IFERROR(IF(Q1359&lt;&gt;"",Q1359,IF(OR($S1359="",$T1359=""),"",IF($T1359&lt;&gt;"",_xlfn._xlws.FILTER(Q:Q,($BU:$BU=$BU1359)*($I:$I=$I1359)*($T:$T=$T1359)*($S:$S=_xlfn.MINIFS($S:$S,$T:$T,"="&amp;$T1359)),""))))&amp;"",IF(Q1359="","",""))&amp;""</f>
        <v>u</v>
      </c>
      <c r="AZ1359" t="str" cm="1">
        <f t="array" ref="AZ1359">IFERROR(IF(R1359&lt;&gt;"",R1359,IF(OR($S1359="",$T1359=""),"",IF($T1359&lt;&gt;"",_xlfn._xlws.FILTER(R:R,($BU:$BU=$BU1359)*($I:$I=$I1359)*($T:$T=$T1359)*($S:$S=_xlfn.MINIFS($S:$S,$T:$T,"="&amp;$T1359)),""))))&amp;"",IF(R1359="","",""))&amp;""</f>
        <v/>
      </c>
      <c r="BA1359" s="6">
        <f t="shared" si="1983"/>
        <v>117</v>
      </c>
      <c r="BB1359">
        <f t="shared" ref="BB1359:BD1359" si="2003">BB1358</f>
        <v>18987</v>
      </c>
      <c r="BC1359" t="str">
        <f t="shared" si="2003"/>
        <v>Velodrome</v>
      </c>
      <c r="BD1359" t="str">
        <f t="shared" si="2003"/>
        <v>Outlaws</v>
      </c>
      <c r="BE1359" t="s">
        <v>238</v>
      </c>
      <c r="BF1359" t="s">
        <v>174</v>
      </c>
      <c r="BI1359" cm="1">
        <f t="array" ref="BI1359">IFERROR(_xlfn._xlws.FILTER(shifts!A:A,(shifts!B:B=events!AD1359)*(shifts!AG:AG&gt;=events!BK1359)*(shifts!AH:AH&lt;=events!BL1359)),BI1358)</f>
        <v>47</v>
      </c>
      <c r="BJ1359" s="15">
        <f t="shared" si="1985"/>
        <v>0</v>
      </c>
      <c r="BK1359">
        <f t="shared" si="1986"/>
        <v>821</v>
      </c>
      <c r="BL1359">
        <f t="shared" si="1987"/>
        <v>821</v>
      </c>
      <c r="BM1359" s="15">
        <f>SUMIFS(BJ$2:BJ1359,K$2:K1359,"=Intermission")+SUMIFS(BJ$2:BJ1359,K$2:K1359,"=Timeout")</f>
        <v>67</v>
      </c>
      <c r="BN1359">
        <f t="shared" si="1988"/>
        <v>1147</v>
      </c>
      <c r="BO1359" s="19">
        <f t="shared" si="1989"/>
        <v>1406</v>
      </c>
      <c r="BP1359">
        <f t="shared" si="1990"/>
        <v>1401</v>
      </c>
      <c r="BQ1359" s="17">
        <f t="shared" si="1991"/>
        <v>1406</v>
      </c>
      <c r="BR1359" t="str">
        <f t="shared" si="1992"/>
        <v>event_team_player_1</v>
      </c>
      <c r="BS1359">
        <f>COUNTIFS(S$3:S1359,"="&amp;S1359,AI$3:AI1359,"="&amp;AI1359)</f>
        <v>1</v>
      </c>
      <c r="BT1359" t="str">
        <f>IFERROR(VLOOKUP(BB1359&amp;BU1359&amp;X1359,game_rosters!U:W,3,FALSE),"")</f>
        <v>P100032</v>
      </c>
      <c r="BU1359" t="str">
        <f t="shared" si="1993"/>
        <v>Outlaws</v>
      </c>
    </row>
    <row r="1360" spans="1:73" x14ac:dyDescent="0.2">
      <c r="A1360">
        <f t="shared" si="1968"/>
        <v>1</v>
      </c>
      <c r="I1360" s="44">
        <v>4</v>
      </c>
      <c r="K1360" t="s">
        <v>9</v>
      </c>
      <c r="L1360" t="s">
        <v>173</v>
      </c>
      <c r="M1360" t="s">
        <v>354</v>
      </c>
      <c r="S1360">
        <v>721</v>
      </c>
      <c r="T1360">
        <v>122</v>
      </c>
      <c r="W1360" t="s">
        <v>731</v>
      </c>
      <c r="X1360">
        <v>4</v>
      </c>
      <c r="Z1360">
        <v>1</v>
      </c>
      <c r="AA1360">
        <f t="shared" si="1925"/>
        <v>1721</v>
      </c>
      <c r="AB1360">
        <f t="shared" si="1926"/>
        <v>9122</v>
      </c>
      <c r="AC1360">
        <f t="shared" si="1964"/>
        <v>9122</v>
      </c>
      <c r="AD1360" s="6">
        <v>2</v>
      </c>
      <c r="AE1360" t="s">
        <v>923</v>
      </c>
      <c r="AF1360" t="s">
        <v>902</v>
      </c>
      <c r="AG1360" t="s">
        <v>756</v>
      </c>
      <c r="AH1360" t="s">
        <v>756</v>
      </c>
      <c r="AI1360" t="str">
        <f t="shared" si="1969"/>
        <v>e</v>
      </c>
      <c r="AJ1360" t="str">
        <f t="shared" si="1970"/>
        <v/>
      </c>
      <c r="AK1360" t="str">
        <f t="shared" si="1971"/>
        <v/>
      </c>
      <c r="AL1360" t="str">
        <f t="shared" si="1972"/>
        <v/>
      </c>
      <c r="AM1360" t="str">
        <f t="shared" si="1973"/>
        <v/>
      </c>
      <c r="AN1360" t="str">
        <f t="shared" si="1974"/>
        <v>Away</v>
      </c>
      <c r="AO1360" t="str">
        <f t="shared" si="1975"/>
        <v>a</v>
      </c>
      <c r="AP1360" t="str">
        <f t="shared" si="1976"/>
        <v/>
      </c>
      <c r="AQ1360" t="str">
        <f t="shared" si="1977"/>
        <v/>
      </c>
      <c r="AR1360" t="str">
        <f t="shared" si="1978"/>
        <v>Away</v>
      </c>
      <c r="AS1360" t="str">
        <f t="shared" si="1979"/>
        <v>a</v>
      </c>
      <c r="AT1360" t="str">
        <f t="shared" si="1980"/>
        <v>Offensive</v>
      </c>
      <c r="AU1360" t="str">
        <f t="shared" si="1981"/>
        <v/>
      </c>
      <c r="AV1360" t="str">
        <f t="shared" si="1982"/>
        <v/>
      </c>
      <c r="AW1360" t="str" cm="1">
        <f t="array" ref="AW1360">IFERROR(IF(O1360&lt;&gt;"",O1360,IF(OR($S1360="",$T1360=""),"",IF(O1360&lt;&gt;"",O1360,IF($T1360&lt;&gt;"",_xlfn._xlws.FILTER(O:O,($BU:$BU=$BU1360)*($I:$I=$I1360)*($T:$T=$T1360)*($S:$S=_xlfn.MINIFS($S:$S,$T:$T,"="&amp;$T1360)),"")))))&amp;"",IF(O1360="","",""))&amp;""</f>
        <v>OffensivePlay_Zone-DumpChase</v>
      </c>
      <c r="AX1360" t="str" cm="1">
        <f t="array" ref="AX1360">IFERROR(IF(P1360&lt;&gt;"",P1360,IF(OR($S1360="",$T1360=""),"",IF($T1360&lt;&gt;"",_xlfn._xlws.FILTER(P:P,($BU:$BU=$BU1360)*($I:$I=$I1360)*($T:$T=$T1360)*($S:$S=_xlfn.MINIFS($S:$S,$T:$T,"="&amp;$T1360)),""))))&amp;"",IF(P1360="","",""))&amp;""</f>
        <v/>
      </c>
      <c r="AY1360" t="str" cm="1">
        <f t="array" ref="AY1360">IFERROR(IF(Q1360&lt;&gt;"",Q1360,IF(OR($S1360="",$T1360=""),"",IF($T1360&lt;&gt;"",_xlfn._xlws.FILTER(Q:Q,($BU:$BU=$BU1360)*($I:$I=$I1360)*($T:$T=$T1360)*($S:$S=_xlfn.MINIFS($S:$S,$T:$T,"="&amp;$T1360)),""))))&amp;"",IF(Q1360="","",""))&amp;""</f>
        <v>u</v>
      </c>
      <c r="AZ1360" t="str" cm="1">
        <f t="array" ref="AZ1360">IFERROR(IF(R1360&lt;&gt;"",R1360,IF(OR($S1360="",$T1360=""),"",IF($T1360&lt;&gt;"",_xlfn._xlws.FILTER(R:R,($BU:$BU=$BU1360)*($I:$I=$I1360)*($T:$T=$T1360)*($S:$S=_xlfn.MINIFS($S:$S,$T:$T,"="&amp;$T1360)),""))))&amp;"",IF(R1360="","",""))&amp;""</f>
        <v/>
      </c>
      <c r="BA1360" s="6">
        <f t="shared" si="1983"/>
        <v>117</v>
      </c>
      <c r="BB1360">
        <f t="shared" ref="BB1360:BD1360" si="2004">BB1359</f>
        <v>18987</v>
      </c>
      <c r="BC1360" t="str">
        <f t="shared" si="2004"/>
        <v>Velodrome</v>
      </c>
      <c r="BD1360" t="str">
        <f t="shared" si="2004"/>
        <v>Outlaws</v>
      </c>
      <c r="BE1360" t="s">
        <v>9</v>
      </c>
      <c r="BF1360" t="s">
        <v>173</v>
      </c>
      <c r="BI1360" cm="1">
        <f t="array" ref="BI1360">IFERROR(_xlfn._xlws.FILTER(shifts!A:A,(shifts!B:B=events!AD1360)*(shifts!AG:AG&gt;=events!BK1360)*(shifts!AH:AH&lt;=events!BL1360)),BI1359)</f>
        <v>47</v>
      </c>
      <c r="BJ1360" s="15">
        <f t="shared" si="1985"/>
        <v>0</v>
      </c>
      <c r="BK1360">
        <f t="shared" si="1986"/>
        <v>821</v>
      </c>
      <c r="BL1360">
        <f t="shared" si="1987"/>
        <v>821</v>
      </c>
      <c r="BM1360" s="15">
        <f>SUMIFS(BJ$2:BJ1360,K$2:K1360,"=Intermission")+SUMIFS(BJ$2:BJ1360,K$2:K1360,"=Timeout")</f>
        <v>67</v>
      </c>
      <c r="BN1360">
        <f t="shared" si="1988"/>
        <v>1147</v>
      </c>
      <c r="BO1360" s="19">
        <f t="shared" si="1989"/>
        <v>1406</v>
      </c>
      <c r="BP1360">
        <f t="shared" si="1990"/>
        <v>1401</v>
      </c>
      <c r="BQ1360" s="17">
        <f t="shared" si="1991"/>
        <v>1406</v>
      </c>
      <c r="BR1360" t="str">
        <f t="shared" si="1992"/>
        <v>event_team_player_1</v>
      </c>
      <c r="BS1360">
        <f>COUNTIFS(S$3:S1360,"="&amp;S1360,AI$3:AI1360,"="&amp;AI1360)</f>
        <v>1</v>
      </c>
      <c r="BT1360" t="str">
        <f>IFERROR(VLOOKUP(BB1360&amp;BU1360&amp;X1360,game_rosters!U:W,3,FALSE),"")</f>
        <v>P100032</v>
      </c>
      <c r="BU1360" t="str">
        <f t="shared" si="1993"/>
        <v>Outlaws</v>
      </c>
    </row>
    <row r="1361" spans="1:73" x14ac:dyDescent="0.2">
      <c r="A1361">
        <f t="shared" si="1968"/>
        <v>1</v>
      </c>
      <c r="I1361" s="44">
        <v>9</v>
      </c>
      <c r="K1361" t="s">
        <v>13</v>
      </c>
      <c r="L1361" t="s">
        <v>586</v>
      </c>
      <c r="N1361" t="s">
        <v>595</v>
      </c>
      <c r="O1361" t="s">
        <v>604</v>
      </c>
      <c r="P1361" t="s">
        <v>570</v>
      </c>
      <c r="Q1361" t="s">
        <v>595</v>
      </c>
      <c r="S1361">
        <v>722</v>
      </c>
      <c r="T1361" t="s">
        <v>756</v>
      </c>
      <c r="W1361" t="s">
        <v>735</v>
      </c>
      <c r="X1361">
        <v>9</v>
      </c>
      <c r="Z1361">
        <v>1</v>
      </c>
      <c r="AA1361">
        <f t="shared" si="1925"/>
        <v>1722</v>
      </c>
      <c r="AB1361" t="str">
        <f t="shared" si="1926"/>
        <v/>
      </c>
      <c r="AC1361">
        <f t="shared" si="1964"/>
        <v>1722</v>
      </c>
      <c r="AD1361" s="6">
        <v>2</v>
      </c>
      <c r="AE1361" t="s">
        <v>923</v>
      </c>
      <c r="AF1361" t="s">
        <v>750</v>
      </c>
      <c r="AG1361" t="s">
        <v>923</v>
      </c>
      <c r="AH1361" t="s">
        <v>927</v>
      </c>
      <c r="AI1361" t="str">
        <f t="shared" si="1969"/>
        <v>e</v>
      </c>
      <c r="AJ1361" t="str">
        <f t="shared" si="1970"/>
        <v/>
      </c>
      <c r="AK1361" t="str">
        <f t="shared" si="1971"/>
        <v/>
      </c>
      <c r="AL1361" t="str">
        <f t="shared" si="1972"/>
        <v/>
      </c>
      <c r="AM1361" t="str">
        <f t="shared" si="1973"/>
        <v/>
      </c>
      <c r="AN1361" t="str">
        <f t="shared" si="1974"/>
        <v>Home</v>
      </c>
      <c r="AO1361" t="str">
        <f t="shared" si="1975"/>
        <v>h</v>
      </c>
      <c r="AP1361" t="str">
        <f t="shared" si="1976"/>
        <v/>
      </c>
      <c r="AQ1361" t="str">
        <f t="shared" si="1977"/>
        <v/>
      </c>
      <c r="AR1361" t="str">
        <f t="shared" si="1978"/>
        <v>Home</v>
      </c>
      <c r="AS1361" t="str">
        <f t="shared" si="1979"/>
        <v>h</v>
      </c>
      <c r="AT1361" t="str">
        <f t="shared" si="1980"/>
        <v>Offensive</v>
      </c>
      <c r="AU1361" t="str">
        <f t="shared" si="1981"/>
        <v/>
      </c>
      <c r="AV1361" t="str">
        <f t="shared" si="1982"/>
        <v/>
      </c>
      <c r="AW1361" t="str" cm="1">
        <f t="array" ref="AW1361">IFERROR(IF(O1361&lt;&gt;"",O1361,IF(OR($S1361="",$T1361=""),"",IF(O1361&lt;&gt;"",O1361,IF($T1361&lt;&gt;"",_xlfn._xlws.FILTER(O:O,($BU:$BU=$BU1361)*($I:$I=$I1361)*($T:$T=$T1361)*($S:$S=_xlfn.MINIFS($S:$S,$T:$T,"="&amp;$T1361)),"")))))&amp;"",IF(O1361="","",""))&amp;""</f>
        <v>OffensivePlay_Zone-PuckRetrievalDumpIn</v>
      </c>
      <c r="AX1361" t="str" cm="1">
        <f t="array" ref="AX1361">IFERROR(IF(P1361&lt;&gt;"",P1361,IF(OR($S1361="",$T1361=""),"",IF($T1361&lt;&gt;"",_xlfn._xlws.FILTER(P:P,($BU:$BU=$BU1361)*($I:$I=$I1361)*($T:$T=$T1361)*($S:$S=_xlfn.MINIFS($S:$S,$T:$T,"="&amp;$T1361)),""))))&amp;"",IF(P1361="","",""))&amp;""</f>
        <v>OffensivePlay_Possession-CutBack</v>
      </c>
      <c r="AY1361" t="str" cm="1">
        <f t="array" ref="AY1361">IFERROR(IF(Q1361&lt;&gt;"",Q1361,IF(OR($S1361="",$T1361=""),"",IF($T1361&lt;&gt;"",_xlfn._xlws.FILTER(Q:Q,($BU:$BU=$BU1361)*($I:$I=$I1361)*($T:$T=$T1361)*($S:$S=_xlfn.MINIFS($S:$S,$T:$T,"="&amp;$T1361)),""))))&amp;"",IF(Q1361="","",""))&amp;""</f>
        <v>s</v>
      </c>
      <c r="AZ1361" t="str" cm="1">
        <f t="array" ref="AZ1361">IFERROR(IF(R1361&lt;&gt;"",R1361,IF(OR($S1361="",$T1361=""),"",IF($T1361&lt;&gt;"",_xlfn._xlws.FILTER(R:R,($BU:$BU=$BU1361)*($I:$I=$I1361)*($T:$T=$T1361)*($S:$S=_xlfn.MINIFS($S:$S,$T:$T,"="&amp;$T1361)),""))))&amp;"",IF(R1361="","",""))&amp;""</f>
        <v/>
      </c>
      <c r="BA1361" s="6">
        <f t="shared" si="1983"/>
        <v>117</v>
      </c>
      <c r="BB1361">
        <f t="shared" ref="BB1361:BD1361" si="2005">BB1360</f>
        <v>18987</v>
      </c>
      <c r="BC1361" t="str">
        <f t="shared" si="2005"/>
        <v>Velodrome</v>
      </c>
      <c r="BD1361" t="str">
        <f t="shared" si="2005"/>
        <v>Outlaws</v>
      </c>
      <c r="BE1361" t="s">
        <v>13</v>
      </c>
      <c r="BF1361" t="s">
        <v>586</v>
      </c>
      <c r="BI1361" cm="1">
        <f t="array" ref="BI1361">IFERROR(_xlfn._xlws.FILTER(shifts!A:A,(shifts!B:B=events!AD1361)*(shifts!AG:AG&gt;=events!BK1361)*(shifts!AH:AH&lt;=events!BL1361)),BI1360)</f>
        <v>47</v>
      </c>
      <c r="BJ1361" s="15">
        <f t="shared" si="1985"/>
        <v>3</v>
      </c>
      <c r="BK1361">
        <f t="shared" si="1986"/>
        <v>815</v>
      </c>
      <c r="BL1361">
        <f t="shared" si="1987"/>
        <v>812</v>
      </c>
      <c r="BM1361" s="15">
        <f>SUMIFS(BJ$2:BJ1361,K$2:K1361,"=Intermission")+SUMIFS(BJ$2:BJ1361,K$2:K1361,"=Timeout")</f>
        <v>67</v>
      </c>
      <c r="BN1361">
        <f t="shared" si="1988"/>
        <v>1147</v>
      </c>
      <c r="BO1361" s="19">
        <f t="shared" si="1989"/>
        <v>1412</v>
      </c>
      <c r="BP1361">
        <f t="shared" si="1990"/>
        <v>1407</v>
      </c>
      <c r="BQ1361" s="17">
        <f t="shared" si="1991"/>
        <v>1415</v>
      </c>
      <c r="BR1361" t="str">
        <f t="shared" si="1992"/>
        <v>event_team_player_1</v>
      </c>
      <c r="BS1361">
        <f>COUNTIFS(S$3:S1361,"="&amp;S1361,AI$3:AI1361,"="&amp;AI1361)</f>
        <v>1</v>
      </c>
      <c r="BT1361" t="str">
        <f>IFERROR(VLOOKUP(BB1361&amp;BU1361&amp;X1361,game_rosters!U:W,3,FALSE),"")</f>
        <v>P100105</v>
      </c>
      <c r="BU1361" t="str">
        <f t="shared" si="1993"/>
        <v>Velodrome</v>
      </c>
    </row>
    <row r="1362" spans="1:73" x14ac:dyDescent="0.2">
      <c r="A1362">
        <f t="shared" si="1968"/>
        <v>1</v>
      </c>
      <c r="I1362" s="44">
        <v>9</v>
      </c>
      <c r="K1362" t="s">
        <v>7</v>
      </c>
      <c r="L1362" t="s">
        <v>172</v>
      </c>
      <c r="M1362" t="s">
        <v>68</v>
      </c>
      <c r="N1362" t="s">
        <v>595</v>
      </c>
      <c r="O1362" t="s">
        <v>636</v>
      </c>
      <c r="Q1362" t="s">
        <v>595</v>
      </c>
      <c r="S1362">
        <v>723</v>
      </c>
      <c r="T1362" t="s">
        <v>756</v>
      </c>
      <c r="W1362" t="s">
        <v>735</v>
      </c>
      <c r="X1362">
        <v>9</v>
      </c>
      <c r="Z1362">
        <v>1</v>
      </c>
      <c r="AA1362">
        <f t="shared" si="1925"/>
        <v>1723</v>
      </c>
      <c r="AB1362" t="str">
        <f t="shared" si="1926"/>
        <v/>
      </c>
      <c r="AC1362">
        <f t="shared" si="1964"/>
        <v>1723</v>
      </c>
      <c r="AD1362" s="6">
        <v>2</v>
      </c>
      <c r="AE1362" t="s">
        <v>923</v>
      </c>
      <c r="AF1362" t="s">
        <v>927</v>
      </c>
      <c r="AG1362" t="s">
        <v>756</v>
      </c>
      <c r="AH1362" t="s">
        <v>756</v>
      </c>
      <c r="AI1362" t="str">
        <f t="shared" si="1969"/>
        <v>e</v>
      </c>
      <c r="AJ1362" t="str">
        <f t="shared" si="1970"/>
        <v/>
      </c>
      <c r="AK1362" t="str">
        <f t="shared" si="1971"/>
        <v/>
      </c>
      <c r="AL1362" t="str">
        <f t="shared" si="1972"/>
        <v/>
      </c>
      <c r="AM1362" t="str">
        <f t="shared" si="1973"/>
        <v/>
      </c>
      <c r="AN1362" t="str">
        <f t="shared" si="1974"/>
        <v>Home</v>
      </c>
      <c r="AO1362" t="str">
        <f t="shared" si="1975"/>
        <v>h</v>
      </c>
      <c r="AP1362" t="str">
        <f t="shared" si="1976"/>
        <v/>
      </c>
      <c r="AQ1362" t="str">
        <f t="shared" si="1977"/>
        <v/>
      </c>
      <c r="AR1362" t="str">
        <f t="shared" si="1978"/>
        <v>Home</v>
      </c>
      <c r="AS1362" t="str">
        <f t="shared" si="1979"/>
        <v>h</v>
      </c>
      <c r="AT1362" t="str">
        <f t="shared" si="1980"/>
        <v>Offensive</v>
      </c>
      <c r="AU1362" t="str">
        <f t="shared" si="1981"/>
        <v/>
      </c>
      <c r="AV1362" t="str">
        <f t="shared" si="1982"/>
        <v/>
      </c>
      <c r="AW1362" t="str" cm="1">
        <f t="array" ref="AW1362">IFERROR(IF(O1362&lt;&gt;"",O1362,IF(OR($S1362="",$T1362=""),"",IF(O1362&lt;&gt;"",O1362,IF($T1362&lt;&gt;"",_xlfn._xlws.FILTER(O:O,($BU:$BU=$BU1362)*($I:$I=$I1362)*($T:$T=$T1362)*($S:$S=_xlfn.MINIFS($S:$S,$T:$T,"="&amp;$T1362)),"")))))&amp;"",IF(O1362="","",""))&amp;""</f>
        <v>OffensivePlay_Pass-Reverse</v>
      </c>
      <c r="AX1362" t="str" cm="1">
        <f t="array" ref="AX1362">IFERROR(IF(P1362&lt;&gt;"",P1362,IF(OR($S1362="",$T1362=""),"",IF($T1362&lt;&gt;"",_xlfn._xlws.FILTER(P:P,($BU:$BU=$BU1362)*($I:$I=$I1362)*($T:$T=$T1362)*($S:$S=_xlfn.MINIFS($S:$S,$T:$T,"="&amp;$T1362)),""))))&amp;"",IF(P1362="","",""))&amp;""</f>
        <v/>
      </c>
      <c r="AY1362" t="str" cm="1">
        <f t="array" ref="AY1362">IFERROR(IF(Q1362&lt;&gt;"",Q1362,IF(OR($S1362="",$T1362=""),"",IF($T1362&lt;&gt;"",_xlfn._xlws.FILTER(Q:Q,($BU:$BU=$BU1362)*($I:$I=$I1362)*($T:$T=$T1362)*($S:$S=_xlfn.MINIFS($S:$S,$T:$T,"="&amp;$T1362)),""))))&amp;"",IF(Q1362="","",""))&amp;""</f>
        <v>s</v>
      </c>
      <c r="AZ1362" t="str" cm="1">
        <f t="array" ref="AZ1362">IFERROR(IF(R1362&lt;&gt;"",R1362,IF(OR($S1362="",$T1362=""),"",IF($T1362&lt;&gt;"",_xlfn._xlws.FILTER(R:R,($BU:$BU=$BU1362)*($I:$I=$I1362)*($T:$T=$T1362)*($S:$S=_xlfn.MINIFS($S:$S,$T:$T,"="&amp;$T1362)),""))))&amp;"",IF(R1362="","",""))&amp;""</f>
        <v/>
      </c>
      <c r="BA1362" s="6">
        <f t="shared" si="1983"/>
        <v>117</v>
      </c>
      <c r="BB1362">
        <f t="shared" ref="BB1362:BD1362" si="2006">BB1361</f>
        <v>18987</v>
      </c>
      <c r="BC1362" t="str">
        <f t="shared" si="2006"/>
        <v>Velodrome</v>
      </c>
      <c r="BD1362" t="str">
        <f t="shared" si="2006"/>
        <v>Outlaws</v>
      </c>
      <c r="BE1362" t="s">
        <v>7</v>
      </c>
      <c r="BF1362" t="s">
        <v>172</v>
      </c>
      <c r="BI1362" cm="1">
        <f t="array" ref="BI1362">IFERROR(_xlfn._xlws.FILTER(shifts!A:A,(shifts!B:B=events!AD1362)*(shifts!AG:AG&gt;=events!BK1362)*(shifts!AH:AH&lt;=events!BL1362)),BI1361)</f>
        <v>47</v>
      </c>
      <c r="BJ1362" s="15">
        <f t="shared" si="1985"/>
        <v>0</v>
      </c>
      <c r="BK1362">
        <f t="shared" si="1986"/>
        <v>812</v>
      </c>
      <c r="BL1362">
        <f t="shared" si="1987"/>
        <v>812</v>
      </c>
      <c r="BM1362" s="15">
        <f>SUMIFS(BJ$2:BJ1362,K$2:K1362,"=Intermission")+SUMIFS(BJ$2:BJ1362,K$2:K1362,"=Timeout")</f>
        <v>67</v>
      </c>
      <c r="BN1362">
        <f t="shared" si="1988"/>
        <v>1147</v>
      </c>
      <c r="BO1362" s="19">
        <f t="shared" si="1989"/>
        <v>1415</v>
      </c>
      <c r="BP1362">
        <f t="shared" si="1990"/>
        <v>1410</v>
      </c>
      <c r="BQ1362" s="17">
        <f t="shared" si="1991"/>
        <v>1415</v>
      </c>
      <c r="BR1362" t="str">
        <f t="shared" si="1992"/>
        <v>event_team_player_1</v>
      </c>
      <c r="BS1362">
        <f>COUNTIFS(S$3:S1362,"="&amp;S1362,AI$3:AI1362,"="&amp;AI1362)</f>
        <v>1</v>
      </c>
      <c r="BT1362" t="str">
        <f>IFERROR(VLOOKUP(BB1362&amp;BU1362&amp;X1362,game_rosters!U:W,3,FALSE),"")</f>
        <v>P100105</v>
      </c>
      <c r="BU1362" t="str">
        <f t="shared" si="1993"/>
        <v>Velodrome</v>
      </c>
    </row>
    <row r="1363" spans="1:73" x14ac:dyDescent="0.2">
      <c r="A1363" t="str">
        <f t="shared" si="1968"/>
        <v/>
      </c>
      <c r="I1363" s="44">
        <v>42</v>
      </c>
      <c r="R1363" s="51">
        <v>1</v>
      </c>
      <c r="S1363">
        <v>723</v>
      </c>
      <c r="T1363" t="s">
        <v>756</v>
      </c>
      <c r="X1363">
        <v>42</v>
      </c>
      <c r="Z1363">
        <v>1</v>
      </c>
      <c r="AA1363">
        <f t="shared" si="1925"/>
        <v>1723</v>
      </c>
      <c r="AB1363" t="str">
        <f t="shared" si="1926"/>
        <v/>
      </c>
      <c r="AC1363">
        <f t="shared" si="1964"/>
        <v>1723</v>
      </c>
      <c r="AD1363" s="6">
        <v>2</v>
      </c>
      <c r="AE1363" t="s">
        <v>923</v>
      </c>
      <c r="AF1363" t="s">
        <v>927</v>
      </c>
      <c r="AG1363" t="s">
        <v>756</v>
      </c>
      <c r="AH1363" t="s">
        <v>756</v>
      </c>
      <c r="AI1363" t="str">
        <f t="shared" si="1969"/>
        <v>e</v>
      </c>
      <c r="AJ1363" t="str">
        <f t="shared" si="1970"/>
        <v/>
      </c>
      <c r="AK1363" t="str">
        <f t="shared" si="1971"/>
        <v/>
      </c>
      <c r="AL1363" t="str">
        <f t="shared" si="1972"/>
        <v/>
      </c>
      <c r="AM1363" t="str">
        <f t="shared" si="1973"/>
        <v/>
      </c>
      <c r="AN1363" t="str">
        <f t="shared" si="1974"/>
        <v>Home</v>
      </c>
      <c r="AO1363" t="str">
        <f t="shared" si="1975"/>
        <v>h</v>
      </c>
      <c r="AP1363" t="str">
        <f t="shared" si="1976"/>
        <v/>
      </c>
      <c r="AQ1363" t="str">
        <f t="shared" si="1977"/>
        <v/>
      </c>
      <c r="AR1363" t="str">
        <f t="shared" si="1978"/>
        <v>Home</v>
      </c>
      <c r="AS1363" t="str">
        <f t="shared" si="1979"/>
        <v>h</v>
      </c>
      <c r="AT1363" t="str">
        <f t="shared" si="1980"/>
        <v>Offensive</v>
      </c>
      <c r="AU1363" t="str">
        <f t="shared" si="1981"/>
        <v/>
      </c>
      <c r="AV1363" t="str">
        <f t="shared" si="1982"/>
        <v/>
      </c>
      <c r="AW1363" t="str" cm="1">
        <f t="array" ref="AW1363">IFERROR(IF(O1363&lt;&gt;"",O1363,IF(OR($S1363="",$T1363=""),"",IF(O1363&lt;&gt;"",O1363,IF($T1363&lt;&gt;"",_xlfn._xlws.FILTER(O:O,($BU:$BU=$BU1363)*($I:$I=$I1363)*($T:$T=$T1363)*($S:$S=_xlfn.MINIFS($S:$S,$T:$T,"="&amp;$T1363)),"")))))&amp;"",IF(O1363="","",""))&amp;""</f>
        <v/>
      </c>
      <c r="AX1363" t="str" cm="1">
        <f t="array" ref="AX1363">IFERROR(IF(P1363&lt;&gt;"",P1363,IF(OR($S1363="",$T1363=""),"",IF($T1363&lt;&gt;"",_xlfn._xlws.FILTER(P:P,($BU:$BU=$BU1363)*($I:$I=$I1363)*($T:$T=$T1363)*($S:$S=_xlfn.MINIFS($S:$S,$T:$T,"="&amp;$T1363)),""))))&amp;"",IF(P1363="","",""))&amp;""</f>
        <v/>
      </c>
      <c r="AY1363" t="str" cm="1">
        <f t="array" ref="AY1363">IFERROR(IF(Q1363&lt;&gt;"",Q1363,IF(OR($S1363="",$T1363=""),"",IF($T1363&lt;&gt;"",_xlfn._xlws.FILTER(Q:Q,($BU:$BU=$BU1363)*($I:$I=$I1363)*($T:$T=$T1363)*($S:$S=_xlfn.MINIFS($S:$S,$T:$T,"="&amp;$T1363)),""))))&amp;"",IF(Q1363="","",""))&amp;""</f>
        <v/>
      </c>
      <c r="AZ1363" t="str" cm="1">
        <f t="array" ref="AZ1363">IFERROR(IF(R1363&lt;&gt;"",R1363,IF(OR($S1363="",$T1363=""),"",IF($T1363&lt;&gt;"",_xlfn._xlws.FILTER(R:R,($BU:$BU=$BU1363)*($I:$I=$I1363)*($T:$T=$T1363)*($S:$S=_xlfn.MINIFS($S:$S,$T:$T,"="&amp;$T1363)),""))))&amp;"",IF(R1363="","",""))&amp;""</f>
        <v>1</v>
      </c>
      <c r="BA1363" s="6">
        <f t="shared" si="1983"/>
        <v>117</v>
      </c>
      <c r="BB1363">
        <f t="shared" ref="BB1363:BD1363" si="2007">BB1362</f>
        <v>18987</v>
      </c>
      <c r="BC1363" t="str">
        <f t="shared" si="2007"/>
        <v>Velodrome</v>
      </c>
      <c r="BD1363" t="str">
        <f t="shared" si="2007"/>
        <v>Outlaws</v>
      </c>
      <c r="BE1363" t="s">
        <v>7</v>
      </c>
      <c r="BF1363" t="s">
        <v>172</v>
      </c>
      <c r="BI1363" cm="1">
        <f t="array" ref="BI1363">IFERROR(_xlfn._xlws.FILTER(shifts!A:A,(shifts!B:B=events!AD1363)*(shifts!AG:AG&gt;=events!BK1363)*(shifts!AH:AH&lt;=events!BL1363)),BI1362)</f>
        <v>47</v>
      </c>
      <c r="BJ1363" s="15">
        <f t="shared" si="1985"/>
        <v>0</v>
      </c>
      <c r="BK1363">
        <f t="shared" si="1986"/>
        <v>812</v>
      </c>
      <c r="BL1363">
        <f t="shared" si="1987"/>
        <v>812</v>
      </c>
      <c r="BM1363" s="15">
        <f>SUMIFS(BJ$2:BJ1363,K$2:K1363,"=Intermission")+SUMIFS(BJ$2:BJ1363,K$2:K1363,"=Timeout")</f>
        <v>67</v>
      </c>
      <c r="BN1363">
        <f t="shared" si="1988"/>
        <v>1147</v>
      </c>
      <c r="BO1363" s="19">
        <f t="shared" si="1989"/>
        <v>1415</v>
      </c>
      <c r="BP1363">
        <f t="shared" si="1990"/>
        <v>1410</v>
      </c>
      <c r="BQ1363" s="17">
        <f t="shared" si="1991"/>
        <v>1415</v>
      </c>
      <c r="BR1363" t="str">
        <f t="shared" si="1992"/>
        <v>event_team_player_2</v>
      </c>
      <c r="BS1363">
        <f>COUNTIFS(S$3:S1363,"="&amp;S1363,AI$3:AI1363,"="&amp;AI1363)</f>
        <v>2</v>
      </c>
      <c r="BT1363" t="str">
        <f>IFERROR(VLOOKUP(BB1363&amp;BU1363&amp;X1363,game_rosters!U:W,3,FALSE),"")</f>
        <v>P100201</v>
      </c>
      <c r="BU1363" t="str">
        <f t="shared" si="1993"/>
        <v>Velodrome</v>
      </c>
    </row>
    <row r="1364" spans="1:73" x14ac:dyDescent="0.2">
      <c r="A1364" t="str">
        <f t="shared" si="1968"/>
        <v/>
      </c>
      <c r="I1364" s="44">
        <v>91</v>
      </c>
      <c r="R1364" s="51">
        <v>1</v>
      </c>
      <c r="S1364">
        <v>723</v>
      </c>
      <c r="T1364" t="s">
        <v>756</v>
      </c>
      <c r="X1364">
        <v>91</v>
      </c>
      <c r="AA1364">
        <f t="shared" si="1925"/>
        <v>1723</v>
      </c>
      <c r="AB1364" t="str">
        <f t="shared" si="1926"/>
        <v/>
      </c>
      <c r="AC1364">
        <f t="shared" si="1964"/>
        <v>1723</v>
      </c>
      <c r="AD1364" s="6">
        <v>2</v>
      </c>
      <c r="AE1364" t="s">
        <v>923</v>
      </c>
      <c r="AF1364" t="s">
        <v>927</v>
      </c>
      <c r="AG1364" t="s">
        <v>756</v>
      </c>
      <c r="AH1364" t="s">
        <v>756</v>
      </c>
      <c r="AI1364" t="str">
        <f t="shared" si="1969"/>
        <v>o</v>
      </c>
      <c r="AJ1364" t="str">
        <f t="shared" si="1970"/>
        <v/>
      </c>
      <c r="AK1364" t="str">
        <f t="shared" si="1971"/>
        <v/>
      </c>
      <c r="AL1364" t="str">
        <f t="shared" si="1972"/>
        <v/>
      </c>
      <c r="AM1364" t="str">
        <f t="shared" si="1973"/>
        <v/>
      </c>
      <c r="AN1364" t="str">
        <f t="shared" si="1974"/>
        <v>Home</v>
      </c>
      <c r="AO1364" t="str">
        <f t="shared" si="1975"/>
        <v>h</v>
      </c>
      <c r="AP1364" t="str">
        <f t="shared" si="1976"/>
        <v/>
      </c>
      <c r="AQ1364" t="str">
        <f t="shared" si="1977"/>
        <v/>
      </c>
      <c r="AR1364" t="str">
        <f t="shared" si="1978"/>
        <v>Home</v>
      </c>
      <c r="AS1364" t="str">
        <f t="shared" si="1979"/>
        <v>h</v>
      </c>
      <c r="AT1364" t="str">
        <f t="shared" si="1980"/>
        <v>Defensive</v>
      </c>
      <c r="AU1364" t="str">
        <f t="shared" si="1981"/>
        <v/>
      </c>
      <c r="AV1364" t="str">
        <f t="shared" si="1982"/>
        <v/>
      </c>
      <c r="AW1364" t="str" cm="1">
        <f t="array" ref="AW1364">IFERROR(IF(O1364&lt;&gt;"",O1364,IF(OR($S1364="",$T1364=""),"",IF(O1364&lt;&gt;"",O1364,IF($T1364&lt;&gt;"",_xlfn._xlws.FILTER(O:O,($BU:$BU=$BU1364)*($I:$I=$I1364)*($T:$T=$T1364)*($S:$S=_xlfn.MINIFS($S:$S,$T:$T,"="&amp;$T1364)),"")))))&amp;"",IF(O1364="","",""))&amp;""</f>
        <v/>
      </c>
      <c r="AX1364" t="str" cm="1">
        <f t="array" ref="AX1364">IFERROR(IF(P1364&lt;&gt;"",P1364,IF(OR($S1364="",$T1364=""),"",IF($T1364&lt;&gt;"",_xlfn._xlws.FILTER(P:P,($BU:$BU=$BU1364)*($I:$I=$I1364)*($T:$T=$T1364)*($S:$S=_xlfn.MINIFS($S:$S,$T:$T,"="&amp;$T1364)),""))))&amp;"",IF(P1364="","",""))&amp;""</f>
        <v/>
      </c>
      <c r="AY1364" t="str" cm="1">
        <f t="array" ref="AY1364">IFERROR(IF(Q1364&lt;&gt;"",Q1364,IF(OR($S1364="",$T1364=""),"",IF($T1364&lt;&gt;"",_xlfn._xlws.FILTER(Q:Q,($BU:$BU=$BU1364)*($I:$I=$I1364)*($T:$T=$T1364)*($S:$S=_xlfn.MINIFS($S:$S,$T:$T,"="&amp;$T1364)),""))))&amp;"",IF(Q1364="","",""))&amp;""</f>
        <v/>
      </c>
      <c r="AZ1364" t="str" cm="1">
        <f t="array" ref="AZ1364">IFERROR(IF(R1364&lt;&gt;"",R1364,IF(OR($S1364="",$T1364=""),"",IF($T1364&lt;&gt;"",_xlfn._xlws.FILTER(R:R,($BU:$BU=$BU1364)*($I:$I=$I1364)*($T:$T=$T1364)*($S:$S=_xlfn.MINIFS($S:$S,$T:$T,"="&amp;$T1364)),""))))&amp;"",IF(R1364="","",""))&amp;""</f>
        <v>1</v>
      </c>
      <c r="BA1364" s="6">
        <f t="shared" si="1983"/>
        <v>117</v>
      </c>
      <c r="BB1364">
        <f t="shared" ref="BB1364:BD1364" si="2008">BB1363</f>
        <v>18987</v>
      </c>
      <c r="BC1364" t="str">
        <f t="shared" si="2008"/>
        <v>Velodrome</v>
      </c>
      <c r="BD1364" t="str">
        <f t="shared" si="2008"/>
        <v>Outlaws</v>
      </c>
      <c r="BE1364" t="s">
        <v>7</v>
      </c>
      <c r="BF1364" t="s">
        <v>172</v>
      </c>
      <c r="BI1364" cm="1">
        <f t="array" ref="BI1364">IFERROR(_xlfn._xlws.FILTER(shifts!A:A,(shifts!B:B=events!AD1364)*(shifts!AG:AG&gt;=events!BK1364)*(shifts!AH:AH&lt;=events!BL1364)),BI1363)</f>
        <v>47</v>
      </c>
      <c r="BJ1364" s="15">
        <f t="shared" si="1985"/>
        <v>0</v>
      </c>
      <c r="BK1364">
        <f t="shared" si="1986"/>
        <v>812</v>
      </c>
      <c r="BL1364">
        <f t="shared" si="1987"/>
        <v>812</v>
      </c>
      <c r="BM1364" s="15">
        <f>SUMIFS(BJ$2:BJ1364,K$2:K1364,"=Intermission")+SUMIFS(BJ$2:BJ1364,K$2:K1364,"=Timeout")</f>
        <v>67</v>
      </c>
      <c r="BN1364">
        <f t="shared" si="1988"/>
        <v>1147</v>
      </c>
      <c r="BO1364" s="19">
        <f t="shared" si="1989"/>
        <v>1415</v>
      </c>
      <c r="BP1364">
        <f t="shared" si="1990"/>
        <v>1410</v>
      </c>
      <c r="BQ1364" s="17">
        <f t="shared" si="1991"/>
        <v>1415</v>
      </c>
      <c r="BR1364" t="str">
        <f t="shared" si="1992"/>
        <v>opp_team_player_1</v>
      </c>
      <c r="BS1364">
        <f>COUNTIFS(S$3:S1364,"="&amp;S1364,AI$3:AI1364,"="&amp;AI1364)</f>
        <v>1</v>
      </c>
      <c r="BT1364" t="str">
        <f>IFERROR(VLOOKUP(BB1364&amp;BU1364&amp;X1364,game_rosters!U:W,3,FALSE),"")</f>
        <v>P100232</v>
      </c>
      <c r="BU1364" t="str">
        <f t="shared" si="1993"/>
        <v>Outlaws</v>
      </c>
    </row>
    <row r="1365" spans="1:73" x14ac:dyDescent="0.2">
      <c r="A1365">
        <f t="shared" si="1968"/>
        <v>1</v>
      </c>
      <c r="I1365" s="44">
        <v>42</v>
      </c>
      <c r="K1365" t="s">
        <v>13</v>
      </c>
      <c r="L1365" t="s">
        <v>574</v>
      </c>
      <c r="N1365" t="s">
        <v>595</v>
      </c>
      <c r="R1365" s="51">
        <v>1</v>
      </c>
      <c r="S1365">
        <v>724</v>
      </c>
      <c r="T1365" t="s">
        <v>756</v>
      </c>
      <c r="W1365" t="s">
        <v>735</v>
      </c>
      <c r="X1365">
        <v>42</v>
      </c>
      <c r="Z1365">
        <v>1</v>
      </c>
      <c r="AA1365">
        <f t="shared" si="1925"/>
        <v>1724</v>
      </c>
      <c r="AB1365" t="str">
        <f t="shared" si="1926"/>
        <v/>
      </c>
      <c r="AC1365">
        <f t="shared" si="1964"/>
        <v>1724</v>
      </c>
      <c r="AD1365" s="6">
        <v>2</v>
      </c>
      <c r="AE1365" t="s">
        <v>923</v>
      </c>
      <c r="AF1365" t="s">
        <v>927</v>
      </c>
      <c r="AG1365" t="s">
        <v>923</v>
      </c>
      <c r="AH1365" t="s">
        <v>907</v>
      </c>
      <c r="AI1365" t="str">
        <f t="shared" si="1969"/>
        <v>e</v>
      </c>
      <c r="AJ1365" t="str">
        <f t="shared" si="1970"/>
        <v/>
      </c>
      <c r="AK1365" t="str">
        <f t="shared" si="1971"/>
        <v/>
      </c>
      <c r="AL1365" t="str">
        <f t="shared" si="1972"/>
        <v/>
      </c>
      <c r="AM1365" t="str">
        <f t="shared" si="1973"/>
        <v/>
      </c>
      <c r="AN1365" t="str">
        <f t="shared" si="1974"/>
        <v>Home</v>
      </c>
      <c r="AO1365" t="str">
        <f t="shared" si="1975"/>
        <v>h</v>
      </c>
      <c r="AP1365" t="str">
        <f t="shared" si="1976"/>
        <v/>
      </c>
      <c r="AQ1365" t="str">
        <f t="shared" si="1977"/>
        <v/>
      </c>
      <c r="AR1365" t="str">
        <f t="shared" si="1978"/>
        <v>Home</v>
      </c>
      <c r="AS1365" t="str">
        <f t="shared" si="1979"/>
        <v>h</v>
      </c>
      <c r="AT1365" t="str">
        <f t="shared" si="1980"/>
        <v>Offensive</v>
      </c>
      <c r="AU1365" t="str">
        <f t="shared" si="1981"/>
        <v/>
      </c>
      <c r="AV1365" t="str">
        <f t="shared" si="1982"/>
        <v/>
      </c>
      <c r="AW1365" t="str" cm="1">
        <f t="array" ref="AW1365">IFERROR(IF(O1365&lt;&gt;"",O1365,IF(OR($S1365="",$T1365=""),"",IF(O1365&lt;&gt;"",O1365,IF($T1365&lt;&gt;"",_xlfn._xlws.FILTER(O:O,($BU:$BU=$BU1365)*($I:$I=$I1365)*($T:$T=$T1365)*($S:$S=_xlfn.MINIFS($S:$S,$T:$T,"="&amp;$T1365)),"")))))&amp;"",IF(O1365="","",""))&amp;""</f>
        <v/>
      </c>
      <c r="AX1365" t="str" cm="1">
        <f t="array" ref="AX1365">IFERROR(IF(P1365&lt;&gt;"",P1365,IF(OR($S1365="",$T1365=""),"",IF($T1365&lt;&gt;"",_xlfn._xlws.FILTER(P:P,($BU:$BU=$BU1365)*($I:$I=$I1365)*($T:$T=$T1365)*($S:$S=_xlfn.MINIFS($S:$S,$T:$T,"="&amp;$T1365)),""))))&amp;"",IF(P1365="","",""))&amp;""</f>
        <v/>
      </c>
      <c r="AY1365" t="str" cm="1">
        <f t="array" ref="AY1365">IFERROR(IF(Q1365&lt;&gt;"",Q1365,IF(OR($S1365="",$T1365=""),"",IF($T1365&lt;&gt;"",_xlfn._xlws.FILTER(Q:Q,($BU:$BU=$BU1365)*($I:$I=$I1365)*($T:$T=$T1365)*($S:$S=_xlfn.MINIFS($S:$S,$T:$T,"="&amp;$T1365)),""))))&amp;"",IF(Q1365="","",""))&amp;""</f>
        <v/>
      </c>
      <c r="AZ1365" t="str" cm="1">
        <f t="array" ref="AZ1365">IFERROR(IF(R1365&lt;&gt;"",R1365,IF(OR($S1365="",$T1365=""),"",IF($T1365&lt;&gt;"",_xlfn._xlws.FILTER(R:R,($BU:$BU=$BU1365)*($I:$I=$I1365)*($T:$T=$T1365)*($S:$S=_xlfn.MINIFS($S:$S,$T:$T,"="&amp;$T1365)),""))))&amp;"",IF(R1365="","",""))&amp;""</f>
        <v>1</v>
      </c>
      <c r="BA1365" s="6">
        <f t="shared" si="1983"/>
        <v>117</v>
      </c>
      <c r="BB1365">
        <f t="shared" ref="BB1365:BD1365" si="2009">BB1364</f>
        <v>18987</v>
      </c>
      <c r="BC1365" t="str">
        <f t="shared" si="2009"/>
        <v>Velodrome</v>
      </c>
      <c r="BD1365" t="str">
        <f t="shared" si="2009"/>
        <v>Outlaws</v>
      </c>
      <c r="BE1365" t="s">
        <v>13</v>
      </c>
      <c r="BF1365" t="s">
        <v>574</v>
      </c>
      <c r="BI1365" cm="1">
        <f t="array" ref="BI1365">IFERROR(_xlfn._xlws.FILTER(shifts!A:A,(shifts!B:B=events!AD1365)*(shifts!AG:AG&gt;=events!BK1365)*(shifts!AH:AH&lt;=events!BL1365)),BI1364)</f>
        <v>47</v>
      </c>
      <c r="BJ1365" s="15">
        <f t="shared" si="1985"/>
        <v>5</v>
      </c>
      <c r="BK1365">
        <f t="shared" si="1986"/>
        <v>812</v>
      </c>
      <c r="BL1365">
        <f t="shared" si="1987"/>
        <v>807</v>
      </c>
      <c r="BM1365" s="15">
        <f>SUMIFS(BJ$2:BJ1365,K$2:K1365,"=Intermission")+SUMIFS(BJ$2:BJ1365,K$2:K1365,"=Timeout")</f>
        <v>67</v>
      </c>
      <c r="BN1365">
        <f t="shared" si="1988"/>
        <v>1147</v>
      </c>
      <c r="BO1365" s="19">
        <f t="shared" si="1989"/>
        <v>1415</v>
      </c>
      <c r="BP1365">
        <f t="shared" si="1990"/>
        <v>1410</v>
      </c>
      <c r="BQ1365" s="17">
        <f t="shared" si="1991"/>
        <v>1420</v>
      </c>
      <c r="BR1365" t="str">
        <f t="shared" si="1992"/>
        <v>event_team_player_1</v>
      </c>
      <c r="BS1365">
        <f>COUNTIFS(S$3:S1365,"="&amp;S1365,AI$3:AI1365,"="&amp;AI1365)</f>
        <v>1</v>
      </c>
      <c r="BT1365" t="str">
        <f>IFERROR(VLOOKUP(BB1365&amp;BU1365&amp;X1365,game_rosters!U:W,3,FALSE),"")</f>
        <v>P100201</v>
      </c>
      <c r="BU1365" t="str">
        <f t="shared" si="1993"/>
        <v>Velodrome</v>
      </c>
    </row>
    <row r="1366" spans="1:73" x14ac:dyDescent="0.2">
      <c r="A1366" t="str">
        <f t="shared" si="1968"/>
        <v/>
      </c>
      <c r="I1366" s="44">
        <v>91</v>
      </c>
      <c r="R1366" s="51">
        <v>1</v>
      </c>
      <c r="S1366">
        <v>724</v>
      </c>
      <c r="T1366" t="s">
        <v>756</v>
      </c>
      <c r="X1366">
        <v>91</v>
      </c>
      <c r="AA1366">
        <f t="shared" si="1925"/>
        <v>1724</v>
      </c>
      <c r="AB1366" t="str">
        <f t="shared" si="1926"/>
        <v/>
      </c>
      <c r="AC1366">
        <f t="shared" si="1964"/>
        <v>1724</v>
      </c>
      <c r="AD1366" s="6">
        <v>2</v>
      </c>
      <c r="AE1366" t="s">
        <v>923</v>
      </c>
      <c r="AF1366" t="s">
        <v>927</v>
      </c>
      <c r="AG1366" t="s">
        <v>923</v>
      </c>
      <c r="AH1366" t="s">
        <v>907</v>
      </c>
      <c r="AI1366" t="str">
        <f t="shared" si="1969"/>
        <v>o</v>
      </c>
      <c r="AJ1366" t="str">
        <f t="shared" si="1970"/>
        <v/>
      </c>
      <c r="AK1366" t="str">
        <f t="shared" si="1971"/>
        <v/>
      </c>
      <c r="AL1366" t="str">
        <f t="shared" si="1972"/>
        <v/>
      </c>
      <c r="AM1366" t="str">
        <f t="shared" si="1973"/>
        <v/>
      </c>
      <c r="AN1366" t="str">
        <f t="shared" si="1974"/>
        <v>Home</v>
      </c>
      <c r="AO1366" t="str">
        <f t="shared" si="1975"/>
        <v>h</v>
      </c>
      <c r="AP1366" t="str">
        <f t="shared" si="1976"/>
        <v/>
      </c>
      <c r="AQ1366" t="str">
        <f t="shared" si="1977"/>
        <v/>
      </c>
      <c r="AR1366" t="str">
        <f t="shared" si="1978"/>
        <v>Home</v>
      </c>
      <c r="AS1366" t="str">
        <f t="shared" si="1979"/>
        <v>h</v>
      </c>
      <c r="AT1366" t="str">
        <f t="shared" si="1980"/>
        <v>Defensive</v>
      </c>
      <c r="AU1366" t="str">
        <f t="shared" si="1981"/>
        <v/>
      </c>
      <c r="AV1366" t="str">
        <f t="shared" si="1982"/>
        <v/>
      </c>
      <c r="AW1366" t="str" cm="1">
        <f t="array" ref="AW1366">IFERROR(IF(O1366&lt;&gt;"",O1366,IF(OR($S1366="",$T1366=""),"",IF(O1366&lt;&gt;"",O1366,IF($T1366&lt;&gt;"",_xlfn._xlws.FILTER(O:O,($BU:$BU=$BU1366)*($I:$I=$I1366)*($T:$T=$T1366)*($S:$S=_xlfn.MINIFS($S:$S,$T:$T,"="&amp;$T1366)),"")))))&amp;"",IF(O1366="","",""))&amp;""</f>
        <v/>
      </c>
      <c r="AX1366" t="str" cm="1">
        <f t="array" ref="AX1366">IFERROR(IF(P1366&lt;&gt;"",P1366,IF(OR($S1366="",$T1366=""),"",IF($T1366&lt;&gt;"",_xlfn._xlws.FILTER(P:P,($BU:$BU=$BU1366)*($I:$I=$I1366)*($T:$T=$T1366)*($S:$S=_xlfn.MINIFS($S:$S,$T:$T,"="&amp;$T1366)),""))))&amp;"",IF(P1366="","",""))&amp;""</f>
        <v/>
      </c>
      <c r="AY1366" t="str" cm="1">
        <f t="array" ref="AY1366">IFERROR(IF(Q1366&lt;&gt;"",Q1366,IF(OR($S1366="",$T1366=""),"",IF($T1366&lt;&gt;"",_xlfn._xlws.FILTER(Q:Q,($BU:$BU=$BU1366)*($I:$I=$I1366)*($T:$T=$T1366)*($S:$S=_xlfn.MINIFS($S:$S,$T:$T,"="&amp;$T1366)),""))))&amp;"",IF(Q1366="","",""))&amp;""</f>
        <v/>
      </c>
      <c r="AZ1366" t="str" cm="1">
        <f t="array" ref="AZ1366">IFERROR(IF(R1366&lt;&gt;"",R1366,IF(OR($S1366="",$T1366=""),"",IF($T1366&lt;&gt;"",_xlfn._xlws.FILTER(R:R,($BU:$BU=$BU1366)*($I:$I=$I1366)*($T:$T=$T1366)*($S:$S=_xlfn.MINIFS($S:$S,$T:$T,"="&amp;$T1366)),""))))&amp;"",IF(R1366="","",""))&amp;""</f>
        <v>1</v>
      </c>
      <c r="BA1366" s="6">
        <f t="shared" si="1983"/>
        <v>117</v>
      </c>
      <c r="BB1366">
        <f t="shared" ref="BB1366:BD1366" si="2010">BB1365</f>
        <v>18987</v>
      </c>
      <c r="BC1366" t="str">
        <f t="shared" si="2010"/>
        <v>Velodrome</v>
      </c>
      <c r="BD1366" t="str">
        <f t="shared" si="2010"/>
        <v>Outlaws</v>
      </c>
      <c r="BE1366" t="s">
        <v>13</v>
      </c>
      <c r="BF1366" t="s">
        <v>574</v>
      </c>
      <c r="BI1366" cm="1">
        <f t="array" ref="BI1366">IFERROR(_xlfn._xlws.FILTER(shifts!A:A,(shifts!B:B=events!AD1366)*(shifts!AG:AG&gt;=events!BK1366)*(shifts!AH:AH&lt;=events!BL1366)),BI1365)</f>
        <v>47</v>
      </c>
      <c r="BJ1366" s="15">
        <f t="shared" si="1985"/>
        <v>5</v>
      </c>
      <c r="BK1366">
        <f t="shared" si="1986"/>
        <v>812</v>
      </c>
      <c r="BL1366">
        <f t="shared" si="1987"/>
        <v>807</v>
      </c>
      <c r="BM1366" s="15">
        <f>SUMIFS(BJ$2:BJ1366,K$2:K1366,"=Intermission")+SUMIFS(BJ$2:BJ1366,K$2:K1366,"=Timeout")</f>
        <v>67</v>
      </c>
      <c r="BN1366">
        <f t="shared" si="1988"/>
        <v>1147</v>
      </c>
      <c r="BO1366" s="19">
        <f t="shared" si="1989"/>
        <v>1415</v>
      </c>
      <c r="BP1366">
        <f t="shared" si="1990"/>
        <v>1410</v>
      </c>
      <c r="BQ1366" s="17">
        <f t="shared" si="1991"/>
        <v>1420</v>
      </c>
      <c r="BR1366" t="str">
        <f t="shared" si="1992"/>
        <v>opp_team_player_1</v>
      </c>
      <c r="BS1366">
        <f>COUNTIFS(S$3:S1366,"="&amp;S1366,AI$3:AI1366,"="&amp;AI1366)</f>
        <v>1</v>
      </c>
      <c r="BT1366" t="str">
        <f>IFERROR(VLOOKUP(BB1366&amp;BU1366&amp;X1366,game_rosters!U:W,3,FALSE),"")</f>
        <v>P100232</v>
      </c>
      <c r="BU1366" t="str">
        <f t="shared" si="1993"/>
        <v>Outlaws</v>
      </c>
    </row>
    <row r="1367" spans="1:73" x14ac:dyDescent="0.2">
      <c r="A1367">
        <f t="shared" si="1968"/>
        <v>1</v>
      </c>
      <c r="I1367" s="44">
        <v>42</v>
      </c>
      <c r="K1367" t="s">
        <v>7</v>
      </c>
      <c r="L1367" t="s">
        <v>172</v>
      </c>
      <c r="M1367" t="s">
        <v>68</v>
      </c>
      <c r="N1367" t="s">
        <v>595</v>
      </c>
      <c r="O1367" t="s">
        <v>569</v>
      </c>
      <c r="Q1367" t="s">
        <v>595</v>
      </c>
      <c r="S1367">
        <v>725</v>
      </c>
      <c r="T1367">
        <v>123</v>
      </c>
      <c r="W1367" t="s">
        <v>735</v>
      </c>
      <c r="X1367">
        <v>42</v>
      </c>
      <c r="Z1367">
        <v>1</v>
      </c>
      <c r="AA1367">
        <f t="shared" si="1925"/>
        <v>1725</v>
      </c>
      <c r="AB1367">
        <f t="shared" si="1926"/>
        <v>9123</v>
      </c>
      <c r="AC1367">
        <f t="shared" si="1964"/>
        <v>9123</v>
      </c>
      <c r="AD1367" s="6">
        <v>2</v>
      </c>
      <c r="AE1367" t="s">
        <v>923</v>
      </c>
      <c r="AF1367" t="s">
        <v>907</v>
      </c>
      <c r="AG1367" t="s">
        <v>756</v>
      </c>
      <c r="AH1367" t="s">
        <v>756</v>
      </c>
      <c r="AI1367" t="str">
        <f t="shared" si="1969"/>
        <v>e</v>
      </c>
      <c r="AJ1367" t="str">
        <f t="shared" si="1970"/>
        <v/>
      </c>
      <c r="AK1367" t="str">
        <f t="shared" si="1971"/>
        <v/>
      </c>
      <c r="AL1367" t="str">
        <f t="shared" si="1972"/>
        <v/>
      </c>
      <c r="AM1367" t="str">
        <f t="shared" si="1973"/>
        <v/>
      </c>
      <c r="AN1367" t="str">
        <f t="shared" si="1974"/>
        <v>Home</v>
      </c>
      <c r="AO1367" t="str">
        <f t="shared" si="1975"/>
        <v>h</v>
      </c>
      <c r="AP1367" t="str">
        <f t="shared" si="1976"/>
        <v/>
      </c>
      <c r="AQ1367" t="str">
        <f t="shared" si="1977"/>
        <v/>
      </c>
      <c r="AR1367" t="str">
        <f t="shared" si="1978"/>
        <v>Home</v>
      </c>
      <c r="AS1367" t="str">
        <f t="shared" si="1979"/>
        <v>h</v>
      </c>
      <c r="AT1367" t="str">
        <f t="shared" si="1980"/>
        <v>Offensive</v>
      </c>
      <c r="AU1367" t="str">
        <f t="shared" si="1981"/>
        <v/>
      </c>
      <c r="AV1367" t="str">
        <f t="shared" si="1982"/>
        <v/>
      </c>
      <c r="AW1367" t="str" cm="1">
        <f t="array" ref="AW1367">IFERROR(IF(O1367&lt;&gt;"",O1367,IF(OR($S1367="",$T1367=""),"",IF(O1367&lt;&gt;"",O1367,IF($T1367&lt;&gt;"",_xlfn._xlws.FILTER(O:O,($BU:$BU=$BU1367)*($I:$I=$I1367)*($T:$T=$T1367)*($S:$S=_xlfn.MINIFS($S:$S,$T:$T,"="&amp;$T1367)),"")))))&amp;"",IF(O1367="","",""))&amp;""</f>
        <v>OffensivePlay_Zone-Breakout</v>
      </c>
      <c r="AX1367" t="str" cm="1">
        <f t="array" ref="AX1367">IFERROR(IF(P1367&lt;&gt;"",P1367,IF(OR($S1367="",$T1367=""),"",IF($T1367&lt;&gt;"",_xlfn._xlws.FILTER(P:P,($BU:$BU=$BU1367)*($I:$I=$I1367)*($T:$T=$T1367)*($S:$S=_xlfn.MINIFS($S:$S,$T:$T,"="&amp;$T1367)),""))))&amp;"",IF(P1367="","",""))&amp;""</f>
        <v/>
      </c>
      <c r="AY1367" t="str" cm="1">
        <f t="array" ref="AY1367">IFERROR(IF(Q1367&lt;&gt;"",Q1367,IF(OR($S1367="",$T1367=""),"",IF($T1367&lt;&gt;"",_xlfn._xlws.FILTER(Q:Q,($BU:$BU=$BU1367)*($I:$I=$I1367)*($T:$T=$T1367)*($S:$S=_xlfn.MINIFS($S:$S,$T:$T,"="&amp;$T1367)),""))))&amp;"",IF(Q1367="","",""))&amp;""</f>
        <v>s</v>
      </c>
      <c r="AZ1367" t="str" cm="1">
        <f t="array" ref="AZ1367">IFERROR(IF(R1367&lt;&gt;"",R1367,IF(OR($S1367="",$T1367=""),"",IF($T1367&lt;&gt;"",_xlfn._xlws.FILTER(R:R,($BU:$BU=$BU1367)*($I:$I=$I1367)*($T:$T=$T1367)*($S:$S=_xlfn.MINIFS($S:$S,$T:$T,"="&amp;$T1367)),""))))&amp;"",IF(R1367="","",""))&amp;""</f>
        <v/>
      </c>
      <c r="BA1367" s="6">
        <f t="shared" si="1983"/>
        <v>117</v>
      </c>
      <c r="BB1367">
        <f t="shared" ref="BB1367:BD1367" si="2011">BB1366</f>
        <v>18987</v>
      </c>
      <c r="BC1367" t="str">
        <f t="shared" si="2011"/>
        <v>Velodrome</v>
      </c>
      <c r="BD1367" t="str">
        <f t="shared" si="2011"/>
        <v>Outlaws</v>
      </c>
      <c r="BE1367" t="s">
        <v>7</v>
      </c>
      <c r="BF1367" t="s">
        <v>172</v>
      </c>
      <c r="BI1367" cm="1">
        <f t="array" ref="BI1367">IFERROR(_xlfn._xlws.FILTER(shifts!A:A,(shifts!B:B=events!AD1367)*(shifts!AG:AG&gt;=events!BK1367)*(shifts!AH:AH&lt;=events!BL1367)),BI1366)</f>
        <v>47</v>
      </c>
      <c r="BJ1367" s="15">
        <f t="shared" si="1985"/>
        <v>0</v>
      </c>
      <c r="BK1367">
        <f t="shared" si="1986"/>
        <v>807</v>
      </c>
      <c r="BL1367">
        <f t="shared" si="1987"/>
        <v>807</v>
      </c>
      <c r="BM1367" s="15">
        <f>SUMIFS(BJ$2:BJ1367,K$2:K1367,"=Intermission")+SUMIFS(BJ$2:BJ1367,K$2:K1367,"=Timeout")</f>
        <v>67</v>
      </c>
      <c r="BN1367">
        <f t="shared" si="1988"/>
        <v>1147</v>
      </c>
      <c r="BO1367" s="19">
        <f t="shared" si="1989"/>
        <v>1420</v>
      </c>
      <c r="BP1367">
        <f t="shared" si="1990"/>
        <v>1415</v>
      </c>
      <c r="BQ1367" s="17">
        <f t="shared" si="1991"/>
        <v>1420</v>
      </c>
      <c r="BR1367" t="str">
        <f t="shared" si="1992"/>
        <v>event_team_player_1</v>
      </c>
      <c r="BS1367">
        <f>COUNTIFS(S$3:S1367,"="&amp;S1367,AI$3:AI1367,"="&amp;AI1367)</f>
        <v>1</v>
      </c>
      <c r="BT1367" t="str">
        <f>IFERROR(VLOOKUP(BB1367&amp;BU1367&amp;X1367,game_rosters!U:W,3,FALSE),"")</f>
        <v>P100201</v>
      </c>
      <c r="BU1367" t="str">
        <f t="shared" si="1993"/>
        <v>Velodrome</v>
      </c>
    </row>
    <row r="1368" spans="1:73" x14ac:dyDescent="0.2">
      <c r="A1368" t="str">
        <f t="shared" si="1968"/>
        <v/>
      </c>
      <c r="I1368" s="44">
        <v>61</v>
      </c>
      <c r="S1368">
        <v>725</v>
      </c>
      <c r="T1368">
        <v>123</v>
      </c>
      <c r="X1368">
        <v>61</v>
      </c>
      <c r="Z1368">
        <v>1</v>
      </c>
      <c r="AA1368">
        <f t="shared" si="1925"/>
        <v>1725</v>
      </c>
      <c r="AB1368">
        <f t="shared" si="1926"/>
        <v>9123</v>
      </c>
      <c r="AC1368">
        <f t="shared" si="1964"/>
        <v>9123</v>
      </c>
      <c r="AD1368" s="6">
        <v>2</v>
      </c>
      <c r="AE1368" t="s">
        <v>923</v>
      </c>
      <c r="AF1368" t="s">
        <v>907</v>
      </c>
      <c r="AG1368" t="s">
        <v>756</v>
      </c>
      <c r="AH1368" t="s">
        <v>756</v>
      </c>
      <c r="AI1368" t="str">
        <f t="shared" si="1969"/>
        <v>e</v>
      </c>
      <c r="AJ1368" t="str">
        <f t="shared" si="1970"/>
        <v/>
      </c>
      <c r="AK1368" t="str">
        <f t="shared" si="1971"/>
        <v/>
      </c>
      <c r="AL1368" t="str">
        <f t="shared" si="1972"/>
        <v/>
      </c>
      <c r="AM1368" t="str">
        <f t="shared" si="1973"/>
        <v/>
      </c>
      <c r="AN1368" t="str">
        <f t="shared" si="1974"/>
        <v>Home</v>
      </c>
      <c r="AO1368" t="str">
        <f t="shared" si="1975"/>
        <v>h</v>
      </c>
      <c r="AP1368" t="str">
        <f t="shared" si="1976"/>
        <v/>
      </c>
      <c r="AQ1368" t="str">
        <f t="shared" si="1977"/>
        <v/>
      </c>
      <c r="AR1368" t="str">
        <f t="shared" si="1978"/>
        <v>Home</v>
      </c>
      <c r="AS1368" t="str">
        <f t="shared" si="1979"/>
        <v>h</v>
      </c>
      <c r="AT1368" t="str">
        <f t="shared" si="1980"/>
        <v>Offensive</v>
      </c>
      <c r="AU1368" t="str">
        <f t="shared" si="1981"/>
        <v/>
      </c>
      <c r="AV1368" t="str">
        <f t="shared" si="1982"/>
        <v/>
      </c>
      <c r="AW1368" t="str" cm="1">
        <f t="array" ref="AW1368">IFERROR(IF(O1368&lt;&gt;"",O1368,IF(OR($S1368="",$T1368=""),"",IF(O1368&lt;&gt;"",O1368,IF($T1368&lt;&gt;"",_xlfn._xlws.FILTER(O:O,($BU:$BU=$BU1368)*($I:$I=$I1368)*($T:$T=$T1368)*($S:$S=_xlfn.MINIFS($S:$S,$T:$T,"="&amp;$T1368)),"")))))&amp;"",IF(O1368="","",""))&amp;""</f>
        <v/>
      </c>
      <c r="AX1368" t="str" cm="1">
        <f t="array" ref="AX1368">IFERROR(IF(P1368&lt;&gt;"",P1368,IF(OR($S1368="",$T1368=""),"",IF($T1368&lt;&gt;"",_xlfn._xlws.FILTER(P:P,($BU:$BU=$BU1368)*($I:$I=$I1368)*($T:$T=$T1368)*($S:$S=_xlfn.MINIFS($S:$S,$T:$T,"="&amp;$T1368)),""))))&amp;"",IF(P1368="","",""))&amp;""</f>
        <v/>
      </c>
      <c r="AY1368" t="str" cm="1">
        <f t="array" ref="AY1368">IFERROR(IF(Q1368&lt;&gt;"",Q1368,IF(OR($S1368="",$T1368=""),"",IF($T1368&lt;&gt;"",_xlfn._xlws.FILTER(Q:Q,($BU:$BU=$BU1368)*($I:$I=$I1368)*($T:$T=$T1368)*($S:$S=_xlfn.MINIFS($S:$S,$T:$T,"="&amp;$T1368)),""))))&amp;"",IF(Q1368="","",""))&amp;""</f>
        <v/>
      </c>
      <c r="AZ1368" t="str" cm="1">
        <f t="array" ref="AZ1368">IFERROR(IF(R1368&lt;&gt;"",R1368,IF(OR($S1368="",$T1368=""),"",IF($T1368&lt;&gt;"",_xlfn._xlws.FILTER(R:R,($BU:$BU=$BU1368)*($I:$I=$I1368)*($T:$T=$T1368)*($S:$S=_xlfn.MINIFS($S:$S,$T:$T,"="&amp;$T1368)),""))))&amp;"",IF(R1368="","",""))&amp;""</f>
        <v/>
      </c>
      <c r="BA1368" s="6">
        <f t="shared" si="1983"/>
        <v>117</v>
      </c>
      <c r="BB1368">
        <f t="shared" ref="BB1368:BD1368" si="2012">BB1367</f>
        <v>18987</v>
      </c>
      <c r="BC1368" t="str">
        <f t="shared" si="2012"/>
        <v>Velodrome</v>
      </c>
      <c r="BD1368" t="str">
        <f t="shared" si="2012"/>
        <v>Outlaws</v>
      </c>
      <c r="BE1368" t="s">
        <v>7</v>
      </c>
      <c r="BF1368" t="s">
        <v>172</v>
      </c>
      <c r="BI1368" cm="1">
        <f t="array" ref="BI1368">IFERROR(_xlfn._xlws.FILTER(shifts!A:A,(shifts!B:B=events!AD1368)*(shifts!AG:AG&gt;=events!BK1368)*(shifts!AH:AH&lt;=events!BL1368)),BI1367)</f>
        <v>47</v>
      </c>
      <c r="BJ1368" s="15">
        <f t="shared" si="1985"/>
        <v>0</v>
      </c>
      <c r="BK1368">
        <f t="shared" si="1986"/>
        <v>807</v>
      </c>
      <c r="BL1368">
        <f t="shared" si="1987"/>
        <v>807</v>
      </c>
      <c r="BM1368" s="15">
        <f>SUMIFS(BJ$2:BJ1368,K$2:K1368,"=Intermission")+SUMIFS(BJ$2:BJ1368,K$2:K1368,"=Timeout")</f>
        <v>67</v>
      </c>
      <c r="BN1368">
        <f t="shared" si="1988"/>
        <v>1147</v>
      </c>
      <c r="BO1368" s="19">
        <f t="shared" si="1989"/>
        <v>1420</v>
      </c>
      <c r="BP1368">
        <f t="shared" si="1990"/>
        <v>1415</v>
      </c>
      <c r="BQ1368" s="17">
        <f t="shared" si="1991"/>
        <v>1420</v>
      </c>
      <c r="BR1368" t="str">
        <f t="shared" si="1992"/>
        <v>event_team_player_2</v>
      </c>
      <c r="BS1368">
        <f>COUNTIFS(S$3:S1368,"="&amp;S1368,AI$3:AI1368,"="&amp;AI1368)</f>
        <v>2</v>
      </c>
      <c r="BT1368" t="str">
        <f>IFERROR(VLOOKUP(BB1368&amp;BU1368&amp;X1368,game_rosters!U:W,3,FALSE),"")</f>
        <v>P100224</v>
      </c>
      <c r="BU1368" t="str">
        <f t="shared" si="1993"/>
        <v>Velodrome</v>
      </c>
    </row>
    <row r="1369" spans="1:73" x14ac:dyDescent="0.2">
      <c r="A1369">
        <f t="shared" si="1968"/>
        <v>1</v>
      </c>
      <c r="I1369" s="44">
        <v>42</v>
      </c>
      <c r="K1369" t="s">
        <v>238</v>
      </c>
      <c r="L1369" t="s">
        <v>184</v>
      </c>
      <c r="M1369" t="s">
        <v>89</v>
      </c>
      <c r="N1369" t="s">
        <v>595</v>
      </c>
      <c r="S1369">
        <v>726</v>
      </c>
      <c r="T1369">
        <v>123</v>
      </c>
      <c r="W1369" t="s">
        <v>735</v>
      </c>
      <c r="X1369">
        <v>42</v>
      </c>
      <c r="Z1369">
        <v>1</v>
      </c>
      <c r="AA1369">
        <f t="shared" si="1925"/>
        <v>1726</v>
      </c>
      <c r="AB1369">
        <f t="shared" si="1926"/>
        <v>9123</v>
      </c>
      <c r="AC1369">
        <f t="shared" si="1964"/>
        <v>9123</v>
      </c>
      <c r="AD1369" s="6">
        <v>2</v>
      </c>
      <c r="AE1369" t="s">
        <v>923</v>
      </c>
      <c r="AF1369" t="s">
        <v>907</v>
      </c>
      <c r="AG1369" t="s">
        <v>756</v>
      </c>
      <c r="AH1369" t="s">
        <v>756</v>
      </c>
      <c r="AI1369" t="str">
        <f t="shared" si="1969"/>
        <v>e</v>
      </c>
      <c r="AJ1369" t="str">
        <f t="shared" si="1970"/>
        <v/>
      </c>
      <c r="AK1369" t="str">
        <f t="shared" si="1971"/>
        <v/>
      </c>
      <c r="AL1369" t="str">
        <f t="shared" si="1972"/>
        <v/>
      </c>
      <c r="AM1369" t="str">
        <f t="shared" si="1973"/>
        <v/>
      </c>
      <c r="AN1369" t="str">
        <f t="shared" si="1974"/>
        <v>Home</v>
      </c>
      <c r="AO1369" t="str">
        <f t="shared" si="1975"/>
        <v>h</v>
      </c>
      <c r="AP1369" t="str">
        <f t="shared" si="1976"/>
        <v/>
      </c>
      <c r="AQ1369" t="str">
        <f t="shared" si="1977"/>
        <v/>
      </c>
      <c r="AR1369" t="str">
        <f t="shared" si="1978"/>
        <v>Home</v>
      </c>
      <c r="AS1369" t="str">
        <f t="shared" si="1979"/>
        <v>h</v>
      </c>
      <c r="AT1369" t="str">
        <f t="shared" si="1980"/>
        <v>Offensive</v>
      </c>
      <c r="AU1369" t="str">
        <f t="shared" si="1981"/>
        <v/>
      </c>
      <c r="AV1369" t="str">
        <f t="shared" si="1982"/>
        <v/>
      </c>
      <c r="AW1369" t="str" cm="1">
        <f t="array" ref="AW1369">IFERROR(IF(O1369&lt;&gt;"",O1369,IF(OR($S1369="",$T1369=""),"",IF(O1369&lt;&gt;"",O1369,IF($T1369&lt;&gt;"",_xlfn._xlws.FILTER(O:O,($BU:$BU=$BU1369)*($I:$I=$I1369)*($T:$T=$T1369)*($S:$S=_xlfn.MINIFS($S:$S,$T:$T,"="&amp;$T1369)),"")))))&amp;"",IF(O1369="","",""))&amp;""</f>
        <v>OffensivePlay_Zone-Breakout</v>
      </c>
      <c r="AX1369" t="str" cm="1">
        <f t="array" ref="AX1369">IFERROR(IF(P1369&lt;&gt;"",P1369,IF(OR($S1369="",$T1369=""),"",IF($T1369&lt;&gt;"",_xlfn._xlws.FILTER(P:P,($BU:$BU=$BU1369)*($I:$I=$I1369)*($T:$T=$T1369)*($S:$S=_xlfn.MINIFS($S:$S,$T:$T,"="&amp;$T1369)),""))))&amp;"",IF(P1369="","",""))&amp;""</f>
        <v/>
      </c>
      <c r="AY1369" t="str" cm="1">
        <f t="array" ref="AY1369">IFERROR(IF(Q1369&lt;&gt;"",Q1369,IF(OR($S1369="",$T1369=""),"",IF($T1369&lt;&gt;"",_xlfn._xlws.FILTER(Q:Q,($BU:$BU=$BU1369)*($I:$I=$I1369)*($T:$T=$T1369)*($S:$S=_xlfn.MINIFS($S:$S,$T:$T,"="&amp;$T1369)),""))))&amp;"",IF(Q1369="","",""))&amp;""</f>
        <v>s</v>
      </c>
      <c r="AZ1369" t="str" cm="1">
        <f t="array" ref="AZ1369">IFERROR(IF(R1369&lt;&gt;"",R1369,IF(OR($S1369="",$T1369=""),"",IF($T1369&lt;&gt;"",_xlfn._xlws.FILTER(R:R,($BU:$BU=$BU1369)*($I:$I=$I1369)*($T:$T=$T1369)*($S:$S=_xlfn.MINIFS($S:$S,$T:$T,"="&amp;$T1369)),""))))&amp;"",IF(R1369="","",""))&amp;""</f>
        <v/>
      </c>
      <c r="BA1369" s="6">
        <f t="shared" si="1983"/>
        <v>118</v>
      </c>
      <c r="BB1369">
        <f t="shared" ref="BB1369:BD1369" si="2013">BB1368</f>
        <v>18987</v>
      </c>
      <c r="BC1369" t="str">
        <f t="shared" si="2013"/>
        <v>Velodrome</v>
      </c>
      <c r="BD1369" t="str">
        <f t="shared" si="2013"/>
        <v>Outlaws</v>
      </c>
      <c r="BE1369" t="s">
        <v>238</v>
      </c>
      <c r="BF1369" t="s">
        <v>184</v>
      </c>
      <c r="BI1369" cm="1">
        <f t="array" ref="BI1369">IFERROR(_xlfn._xlws.FILTER(shifts!A:A,(shifts!B:B=events!AD1369)*(shifts!AG:AG&gt;=events!BK1369)*(shifts!AH:AH&lt;=events!BL1369)),BI1368)</f>
        <v>47</v>
      </c>
      <c r="BJ1369" s="15">
        <f t="shared" si="1985"/>
        <v>0</v>
      </c>
      <c r="BK1369">
        <f t="shared" si="1986"/>
        <v>807</v>
      </c>
      <c r="BL1369">
        <f t="shared" si="1987"/>
        <v>807</v>
      </c>
      <c r="BM1369" s="15">
        <f>SUMIFS(BJ$2:BJ1369,K$2:K1369,"=Intermission")+SUMIFS(BJ$2:BJ1369,K$2:K1369,"=Timeout")</f>
        <v>67</v>
      </c>
      <c r="BN1369">
        <f t="shared" si="1988"/>
        <v>1147</v>
      </c>
      <c r="BO1369" s="19">
        <f t="shared" si="1989"/>
        <v>1420</v>
      </c>
      <c r="BP1369">
        <f t="shared" si="1990"/>
        <v>1415</v>
      </c>
      <c r="BQ1369" s="17">
        <f t="shared" si="1991"/>
        <v>1420</v>
      </c>
      <c r="BR1369" t="str">
        <f t="shared" si="1992"/>
        <v>event_team_player_1</v>
      </c>
      <c r="BS1369">
        <f>COUNTIFS(S$3:S1369,"="&amp;S1369,AI$3:AI1369,"="&amp;AI1369)</f>
        <v>1</v>
      </c>
      <c r="BT1369" t="str">
        <f>IFERROR(VLOOKUP(BB1369&amp;BU1369&amp;X1369,game_rosters!U:W,3,FALSE),"")</f>
        <v>P100201</v>
      </c>
      <c r="BU1369" t="str">
        <f t="shared" si="1993"/>
        <v>Velodrome</v>
      </c>
    </row>
    <row r="1370" spans="1:73" x14ac:dyDescent="0.2">
      <c r="A1370" t="str">
        <f t="shared" si="1968"/>
        <v/>
      </c>
      <c r="I1370" s="44">
        <v>61</v>
      </c>
      <c r="S1370">
        <v>726</v>
      </c>
      <c r="T1370">
        <v>123</v>
      </c>
      <c r="X1370">
        <v>61</v>
      </c>
      <c r="Z1370">
        <v>1</v>
      </c>
      <c r="AA1370">
        <f t="shared" si="1925"/>
        <v>1726</v>
      </c>
      <c r="AB1370">
        <f t="shared" si="1926"/>
        <v>9123</v>
      </c>
      <c r="AC1370">
        <f t="shared" si="1964"/>
        <v>9123</v>
      </c>
      <c r="AD1370" s="6">
        <v>2</v>
      </c>
      <c r="AE1370" t="s">
        <v>923</v>
      </c>
      <c r="AF1370" t="s">
        <v>907</v>
      </c>
      <c r="AG1370" t="s">
        <v>756</v>
      </c>
      <c r="AH1370" t="s">
        <v>756</v>
      </c>
      <c r="AI1370" t="str">
        <f t="shared" si="1969"/>
        <v>e</v>
      </c>
      <c r="AJ1370" t="str">
        <f t="shared" si="1970"/>
        <v/>
      </c>
      <c r="AK1370" t="str">
        <f t="shared" si="1971"/>
        <v/>
      </c>
      <c r="AL1370" t="str">
        <f t="shared" si="1972"/>
        <v/>
      </c>
      <c r="AM1370" t="str">
        <f t="shared" si="1973"/>
        <v/>
      </c>
      <c r="AN1370" t="str">
        <f t="shared" si="1974"/>
        <v>Home</v>
      </c>
      <c r="AO1370" t="str">
        <f t="shared" si="1975"/>
        <v>h</v>
      </c>
      <c r="AP1370" t="str">
        <f t="shared" si="1976"/>
        <v/>
      </c>
      <c r="AQ1370" t="str">
        <f t="shared" si="1977"/>
        <v/>
      </c>
      <c r="AR1370" t="str">
        <f t="shared" si="1978"/>
        <v>Home</v>
      </c>
      <c r="AS1370" t="str">
        <f t="shared" si="1979"/>
        <v>h</v>
      </c>
      <c r="AT1370" t="str">
        <f t="shared" si="1980"/>
        <v>Offensive</v>
      </c>
      <c r="AU1370" t="str">
        <f t="shared" si="1981"/>
        <v/>
      </c>
      <c r="AV1370" t="str">
        <f t="shared" si="1982"/>
        <v/>
      </c>
      <c r="AW1370" t="str" cm="1">
        <f t="array" ref="AW1370">IFERROR(IF(O1370&lt;&gt;"",O1370,IF(OR($S1370="",$T1370=""),"",IF(O1370&lt;&gt;"",O1370,IF($T1370&lt;&gt;"",_xlfn._xlws.FILTER(O:O,($BU:$BU=$BU1370)*($I:$I=$I1370)*($T:$T=$T1370)*($S:$S=_xlfn.MINIFS($S:$S,$T:$T,"="&amp;$T1370)),"")))))&amp;"",IF(O1370="","",""))&amp;""</f>
        <v/>
      </c>
      <c r="AX1370" t="str" cm="1">
        <f t="array" ref="AX1370">IFERROR(IF(P1370&lt;&gt;"",P1370,IF(OR($S1370="",$T1370=""),"",IF($T1370&lt;&gt;"",_xlfn._xlws.FILTER(P:P,($BU:$BU=$BU1370)*($I:$I=$I1370)*($T:$T=$T1370)*($S:$S=_xlfn.MINIFS($S:$S,$T:$T,"="&amp;$T1370)),""))))&amp;"",IF(P1370="","",""))&amp;""</f>
        <v/>
      </c>
      <c r="AY1370" t="str" cm="1">
        <f t="array" ref="AY1370">IFERROR(IF(Q1370&lt;&gt;"",Q1370,IF(OR($S1370="",$T1370=""),"",IF($T1370&lt;&gt;"",_xlfn._xlws.FILTER(Q:Q,($BU:$BU=$BU1370)*($I:$I=$I1370)*($T:$T=$T1370)*($S:$S=_xlfn.MINIFS($S:$S,$T:$T,"="&amp;$T1370)),""))))&amp;"",IF(Q1370="","",""))&amp;""</f>
        <v/>
      </c>
      <c r="AZ1370" t="str" cm="1">
        <f t="array" ref="AZ1370">IFERROR(IF(R1370&lt;&gt;"",R1370,IF(OR($S1370="",$T1370=""),"",IF($T1370&lt;&gt;"",_xlfn._xlws.FILTER(R:R,($BU:$BU=$BU1370)*($I:$I=$I1370)*($T:$T=$T1370)*($S:$S=_xlfn.MINIFS($S:$S,$T:$T,"="&amp;$T1370)),""))))&amp;"",IF(R1370="","",""))&amp;""</f>
        <v/>
      </c>
      <c r="BA1370" s="6">
        <f t="shared" si="1983"/>
        <v>118</v>
      </c>
      <c r="BB1370">
        <f t="shared" ref="BB1370:BD1370" si="2014">BB1369</f>
        <v>18987</v>
      </c>
      <c r="BC1370" t="str">
        <f t="shared" si="2014"/>
        <v>Velodrome</v>
      </c>
      <c r="BD1370" t="str">
        <f t="shared" si="2014"/>
        <v>Outlaws</v>
      </c>
      <c r="BE1370" t="s">
        <v>238</v>
      </c>
      <c r="BF1370" t="s">
        <v>184</v>
      </c>
      <c r="BI1370" cm="1">
        <f t="array" ref="BI1370">IFERROR(_xlfn._xlws.FILTER(shifts!A:A,(shifts!B:B=events!AD1370)*(shifts!AG:AG&gt;=events!BK1370)*(shifts!AH:AH&lt;=events!BL1370)),BI1369)</f>
        <v>47</v>
      </c>
      <c r="BJ1370" s="15">
        <f t="shared" si="1985"/>
        <v>0</v>
      </c>
      <c r="BK1370">
        <f t="shared" si="1986"/>
        <v>807</v>
      </c>
      <c r="BL1370">
        <f t="shared" si="1987"/>
        <v>807</v>
      </c>
      <c r="BM1370" s="15">
        <f>SUMIFS(BJ$2:BJ1370,K$2:K1370,"=Intermission")+SUMIFS(BJ$2:BJ1370,K$2:K1370,"=Timeout")</f>
        <v>67</v>
      </c>
      <c r="BN1370">
        <f t="shared" si="1988"/>
        <v>1147</v>
      </c>
      <c r="BO1370" s="19">
        <f t="shared" si="1989"/>
        <v>1420</v>
      </c>
      <c r="BP1370">
        <f t="shared" si="1990"/>
        <v>1415</v>
      </c>
      <c r="BQ1370" s="17">
        <f t="shared" si="1991"/>
        <v>1420</v>
      </c>
      <c r="BR1370" t="str">
        <f t="shared" si="1992"/>
        <v>event_team_player_2</v>
      </c>
      <c r="BS1370">
        <f>COUNTIFS(S$3:S1370,"="&amp;S1370,AI$3:AI1370,"="&amp;AI1370)</f>
        <v>2</v>
      </c>
      <c r="BT1370" t="str">
        <f>IFERROR(VLOOKUP(BB1370&amp;BU1370&amp;X1370,game_rosters!U:W,3,FALSE),"")</f>
        <v>P100224</v>
      </c>
      <c r="BU1370" t="str">
        <f t="shared" si="1993"/>
        <v>Velodrome</v>
      </c>
    </row>
    <row r="1371" spans="1:73" x14ac:dyDescent="0.2">
      <c r="A1371">
        <f t="shared" si="1968"/>
        <v>1</v>
      </c>
      <c r="I1371" s="44">
        <v>61</v>
      </c>
      <c r="K1371" t="s">
        <v>13</v>
      </c>
      <c r="S1371">
        <v>727</v>
      </c>
      <c r="T1371" t="s">
        <v>756</v>
      </c>
      <c r="W1371" t="s">
        <v>735</v>
      </c>
      <c r="X1371">
        <v>61</v>
      </c>
      <c r="Z1371">
        <v>1</v>
      </c>
      <c r="AA1371">
        <f t="shared" si="1925"/>
        <v>1727</v>
      </c>
      <c r="AB1371" t="str">
        <f t="shared" si="1926"/>
        <v/>
      </c>
      <c r="AC1371">
        <f t="shared" si="1964"/>
        <v>1727</v>
      </c>
      <c r="AD1371" s="6">
        <v>2</v>
      </c>
      <c r="AE1371" t="s">
        <v>923</v>
      </c>
      <c r="AF1371" t="s">
        <v>907</v>
      </c>
      <c r="AG1371" t="s">
        <v>923</v>
      </c>
      <c r="AH1371" t="s">
        <v>921</v>
      </c>
      <c r="AI1371" t="str">
        <f t="shared" si="1969"/>
        <v>e</v>
      </c>
      <c r="AJ1371" t="str">
        <f t="shared" si="1970"/>
        <v/>
      </c>
      <c r="AK1371" t="str">
        <f t="shared" si="1971"/>
        <v/>
      </c>
      <c r="AL1371" t="str">
        <f t="shared" si="1972"/>
        <v/>
      </c>
      <c r="AM1371" t="str">
        <f t="shared" si="1973"/>
        <v/>
      </c>
      <c r="AN1371" t="str">
        <f t="shared" si="1974"/>
        <v>Home</v>
      </c>
      <c r="AO1371" t="str">
        <f t="shared" si="1975"/>
        <v>h</v>
      </c>
      <c r="AP1371" t="str">
        <f t="shared" si="1976"/>
        <v/>
      </c>
      <c r="AQ1371" t="str">
        <f t="shared" si="1977"/>
        <v/>
      </c>
      <c r="AR1371" t="str">
        <f t="shared" si="1978"/>
        <v>Home</v>
      </c>
      <c r="AS1371" t="str">
        <f t="shared" si="1979"/>
        <v>h</v>
      </c>
      <c r="AT1371" t="str">
        <f t="shared" si="1980"/>
        <v>Offensive</v>
      </c>
      <c r="AU1371" t="str">
        <f t="shared" si="1981"/>
        <v/>
      </c>
      <c r="AV1371" t="str">
        <f t="shared" si="1982"/>
        <v/>
      </c>
      <c r="AW1371" t="str" cm="1">
        <f t="array" ref="AW1371">IFERROR(IF(O1371&lt;&gt;"",O1371,IF(OR($S1371="",$T1371=""),"",IF(O1371&lt;&gt;"",O1371,IF($T1371&lt;&gt;"",_xlfn._xlws.FILTER(O:O,($BU:$BU=$BU1371)*($I:$I=$I1371)*($T:$T=$T1371)*($S:$S=_xlfn.MINIFS($S:$S,$T:$T,"="&amp;$T1371)),"")))))&amp;"",IF(O1371="","",""))&amp;""</f>
        <v/>
      </c>
      <c r="AX1371" t="str" cm="1">
        <f t="array" ref="AX1371">IFERROR(IF(P1371&lt;&gt;"",P1371,IF(OR($S1371="",$T1371=""),"",IF($T1371&lt;&gt;"",_xlfn._xlws.FILTER(P:P,($BU:$BU=$BU1371)*($I:$I=$I1371)*($T:$T=$T1371)*($S:$S=_xlfn.MINIFS($S:$S,$T:$T,"="&amp;$T1371)),""))))&amp;"",IF(P1371="","",""))&amp;""</f>
        <v/>
      </c>
      <c r="AY1371" t="str" cm="1">
        <f t="array" ref="AY1371">IFERROR(IF(Q1371&lt;&gt;"",Q1371,IF(OR($S1371="",$T1371=""),"",IF($T1371&lt;&gt;"",_xlfn._xlws.FILTER(Q:Q,($BU:$BU=$BU1371)*($I:$I=$I1371)*($T:$T=$T1371)*($S:$S=_xlfn.MINIFS($S:$S,$T:$T,"="&amp;$T1371)),""))))&amp;"",IF(Q1371="","",""))&amp;""</f>
        <v/>
      </c>
      <c r="AZ1371" t="str" cm="1">
        <f t="array" ref="AZ1371">IFERROR(IF(R1371&lt;&gt;"",R1371,IF(OR($S1371="",$T1371=""),"",IF($T1371&lt;&gt;"",_xlfn._xlws.FILTER(R:R,($BU:$BU=$BU1371)*($I:$I=$I1371)*($T:$T=$T1371)*($S:$S=_xlfn.MINIFS($S:$S,$T:$T,"="&amp;$T1371)),""))))&amp;"",IF(R1371="","",""))&amp;""</f>
        <v/>
      </c>
      <c r="BA1371" s="6">
        <f t="shared" si="1983"/>
        <v>118</v>
      </c>
      <c r="BB1371">
        <f t="shared" ref="BB1371:BD1371" si="2015">BB1370</f>
        <v>18987</v>
      </c>
      <c r="BC1371" t="str">
        <f t="shared" si="2015"/>
        <v>Velodrome</v>
      </c>
      <c r="BD1371" t="str">
        <f t="shared" si="2015"/>
        <v>Outlaws</v>
      </c>
      <c r="BE1371" t="s">
        <v>13</v>
      </c>
      <c r="BF1371" t="s">
        <v>756</v>
      </c>
      <c r="BI1371" cm="1">
        <f t="array" ref="BI1371">IFERROR(_xlfn._xlws.FILTER(shifts!A:A,(shifts!B:B=events!AD1371)*(shifts!AG:AG&gt;=events!BK1371)*(shifts!AH:AH&lt;=events!BL1371)),BI1370)</f>
        <v>47</v>
      </c>
      <c r="BJ1371" s="15">
        <f t="shared" si="1985"/>
        <v>4</v>
      </c>
      <c r="BK1371">
        <f t="shared" si="1986"/>
        <v>807</v>
      </c>
      <c r="BL1371">
        <f t="shared" si="1987"/>
        <v>803</v>
      </c>
      <c r="BM1371" s="15">
        <f>SUMIFS(BJ$2:BJ1371,K$2:K1371,"=Intermission")+SUMIFS(BJ$2:BJ1371,K$2:K1371,"=Timeout")</f>
        <v>67</v>
      </c>
      <c r="BN1371">
        <f t="shared" si="1988"/>
        <v>1147</v>
      </c>
      <c r="BO1371" s="19">
        <f t="shared" si="1989"/>
        <v>1420</v>
      </c>
      <c r="BP1371">
        <f t="shared" si="1990"/>
        <v>1415</v>
      </c>
      <c r="BQ1371" s="17">
        <f t="shared" si="1991"/>
        <v>1424</v>
      </c>
      <c r="BR1371" t="str">
        <f t="shared" si="1992"/>
        <v>event_team_player_1</v>
      </c>
      <c r="BS1371">
        <f>COUNTIFS(S$3:S1371,"="&amp;S1371,AI$3:AI1371,"="&amp;AI1371)</f>
        <v>1</v>
      </c>
      <c r="BT1371" t="str">
        <f>IFERROR(VLOOKUP(BB1371&amp;BU1371&amp;X1371,game_rosters!U:W,3,FALSE),"")</f>
        <v>P100224</v>
      </c>
      <c r="BU1371" t="str">
        <f t="shared" si="1993"/>
        <v>Velodrome</v>
      </c>
    </row>
    <row r="1372" spans="1:73" x14ac:dyDescent="0.2">
      <c r="A1372">
        <f t="shared" si="1968"/>
        <v>1</v>
      </c>
      <c r="I1372" s="44">
        <v>61</v>
      </c>
      <c r="K1372" t="s">
        <v>7</v>
      </c>
      <c r="L1372" t="s">
        <v>172</v>
      </c>
      <c r="M1372" t="s">
        <v>68</v>
      </c>
      <c r="N1372" t="s">
        <v>595</v>
      </c>
      <c r="S1372">
        <v>728</v>
      </c>
      <c r="T1372">
        <v>124</v>
      </c>
      <c r="W1372" t="s">
        <v>735</v>
      </c>
      <c r="X1372">
        <v>61</v>
      </c>
      <c r="Z1372">
        <v>1</v>
      </c>
      <c r="AA1372">
        <f t="shared" si="1925"/>
        <v>1728</v>
      </c>
      <c r="AB1372">
        <f t="shared" si="1926"/>
        <v>9124</v>
      </c>
      <c r="AC1372">
        <f t="shared" si="1964"/>
        <v>9124</v>
      </c>
      <c r="AD1372" s="6">
        <v>2</v>
      </c>
      <c r="AE1372" t="s">
        <v>923</v>
      </c>
      <c r="AF1372" t="s">
        <v>921</v>
      </c>
      <c r="AG1372" t="s">
        <v>756</v>
      </c>
      <c r="AH1372" t="s">
        <v>756</v>
      </c>
      <c r="AI1372" t="str">
        <f t="shared" si="1969"/>
        <v>e</v>
      </c>
      <c r="AJ1372" t="str">
        <f t="shared" si="1970"/>
        <v/>
      </c>
      <c r="AK1372" t="str">
        <f t="shared" si="1971"/>
        <v/>
      </c>
      <c r="AL1372" t="str">
        <f t="shared" si="1972"/>
        <v/>
      </c>
      <c r="AM1372" t="str">
        <f t="shared" si="1973"/>
        <v/>
      </c>
      <c r="AN1372" t="str">
        <f t="shared" si="1974"/>
        <v>Home</v>
      </c>
      <c r="AO1372" t="str">
        <f t="shared" si="1975"/>
        <v>h</v>
      </c>
      <c r="AP1372" t="str">
        <f t="shared" si="1976"/>
        <v/>
      </c>
      <c r="AQ1372" t="str">
        <f t="shared" si="1977"/>
        <v/>
      </c>
      <c r="AR1372" t="str">
        <f t="shared" si="1978"/>
        <v>Home</v>
      </c>
      <c r="AS1372" t="str">
        <f t="shared" si="1979"/>
        <v>h</v>
      </c>
      <c r="AT1372" t="str">
        <f t="shared" si="1980"/>
        <v>Offensive</v>
      </c>
      <c r="AU1372" t="str">
        <f t="shared" si="1981"/>
        <v/>
      </c>
      <c r="AV1372" t="str">
        <f t="shared" si="1982"/>
        <v/>
      </c>
      <c r="AW1372" t="str" cm="1">
        <f t="array" ref="AW1372">IFERROR(IF(O1372&lt;&gt;"",O1372,IF(OR($S1372="",$T1372=""),"",IF(O1372&lt;&gt;"",O1372,IF($T1372&lt;&gt;"",_xlfn._xlws.FILTER(O:O,($BU:$BU=$BU1372)*($I:$I=$I1372)*($T:$T=$T1372)*($S:$S=_xlfn.MINIFS($S:$S,$T:$T,"="&amp;$T1372)),"")))))&amp;"",IF(O1372="","",""))&amp;""</f>
        <v/>
      </c>
      <c r="AX1372" t="str" cm="1">
        <f t="array" ref="AX1372">IFERROR(IF(P1372&lt;&gt;"",P1372,IF(OR($S1372="",$T1372=""),"",IF($T1372&lt;&gt;"",_xlfn._xlws.FILTER(P:P,($BU:$BU=$BU1372)*($I:$I=$I1372)*($T:$T=$T1372)*($S:$S=_xlfn.MINIFS($S:$S,$T:$T,"="&amp;$T1372)),""))))&amp;"",IF(P1372="","",""))&amp;""</f>
        <v/>
      </c>
      <c r="AY1372" t="str" cm="1">
        <f t="array" ref="AY1372">IFERROR(IF(Q1372&lt;&gt;"",Q1372,IF(OR($S1372="",$T1372=""),"",IF($T1372&lt;&gt;"",_xlfn._xlws.FILTER(Q:Q,($BU:$BU=$BU1372)*($I:$I=$I1372)*($T:$T=$T1372)*($S:$S=_xlfn.MINIFS($S:$S,$T:$T,"="&amp;$T1372)),""))))&amp;"",IF(Q1372="","",""))&amp;""</f>
        <v/>
      </c>
      <c r="AZ1372" t="str" cm="1">
        <f t="array" ref="AZ1372">IFERROR(IF(R1372&lt;&gt;"",R1372,IF(OR($S1372="",$T1372=""),"",IF($T1372&lt;&gt;"",_xlfn._xlws.FILTER(R:R,($BU:$BU=$BU1372)*($I:$I=$I1372)*($T:$T=$T1372)*($S:$S=_xlfn.MINIFS($S:$S,$T:$T,"="&amp;$T1372)),""))))&amp;"",IF(R1372="","",""))&amp;""</f>
        <v/>
      </c>
      <c r="BA1372" s="6">
        <f t="shared" si="1983"/>
        <v>118</v>
      </c>
      <c r="BB1372">
        <f t="shared" ref="BB1372:BD1372" si="2016">BB1371</f>
        <v>18987</v>
      </c>
      <c r="BC1372" t="str">
        <f t="shared" si="2016"/>
        <v>Velodrome</v>
      </c>
      <c r="BD1372" t="str">
        <f t="shared" si="2016"/>
        <v>Outlaws</v>
      </c>
      <c r="BE1372" t="s">
        <v>7</v>
      </c>
      <c r="BF1372" t="s">
        <v>172</v>
      </c>
      <c r="BI1372" cm="1">
        <f t="array" ref="BI1372">IFERROR(_xlfn._xlws.FILTER(shifts!A:A,(shifts!B:B=events!AD1372)*(shifts!AG:AG&gt;=events!BK1372)*(shifts!AH:AH&lt;=events!BL1372)),BI1371)</f>
        <v>47</v>
      </c>
      <c r="BJ1372" s="15">
        <f t="shared" si="1985"/>
        <v>0</v>
      </c>
      <c r="BK1372">
        <f t="shared" si="1986"/>
        <v>803</v>
      </c>
      <c r="BL1372">
        <f t="shared" si="1987"/>
        <v>803</v>
      </c>
      <c r="BM1372" s="15">
        <f>SUMIFS(BJ$2:BJ1372,K$2:K1372,"=Intermission")+SUMIFS(BJ$2:BJ1372,K$2:K1372,"=Timeout")</f>
        <v>67</v>
      </c>
      <c r="BN1372">
        <f t="shared" si="1988"/>
        <v>1147</v>
      </c>
      <c r="BO1372" s="19">
        <f t="shared" si="1989"/>
        <v>1424</v>
      </c>
      <c r="BP1372">
        <f t="shared" si="1990"/>
        <v>1419</v>
      </c>
      <c r="BQ1372" s="17">
        <f t="shared" si="1991"/>
        <v>1424</v>
      </c>
      <c r="BR1372" t="str">
        <f t="shared" si="1992"/>
        <v>event_team_player_1</v>
      </c>
      <c r="BS1372">
        <f>COUNTIFS(S$3:S1372,"="&amp;S1372,AI$3:AI1372,"="&amp;AI1372)</f>
        <v>1</v>
      </c>
      <c r="BT1372" t="str">
        <f>IFERROR(VLOOKUP(BB1372&amp;BU1372&amp;X1372,game_rosters!U:W,3,FALSE),"")</f>
        <v>P100224</v>
      </c>
      <c r="BU1372" t="str">
        <f t="shared" si="1993"/>
        <v>Velodrome</v>
      </c>
    </row>
    <row r="1373" spans="1:73" x14ac:dyDescent="0.2">
      <c r="A1373" t="str">
        <f t="shared" si="1968"/>
        <v/>
      </c>
      <c r="I1373" s="44">
        <v>24</v>
      </c>
      <c r="S1373">
        <v>728</v>
      </c>
      <c r="T1373">
        <v>124</v>
      </c>
      <c r="X1373">
        <v>24</v>
      </c>
      <c r="Z1373">
        <v>1</v>
      </c>
      <c r="AA1373">
        <f t="shared" ref="AA1373:AA1436" si="2017">S1373+1000</f>
        <v>1728</v>
      </c>
      <c r="AB1373">
        <f t="shared" ref="AB1373:AB1436" si="2018">IF(T1373&lt;&gt;"",9000+T1373,"")</f>
        <v>9124</v>
      </c>
      <c r="AC1373">
        <f t="shared" si="1964"/>
        <v>9124</v>
      </c>
      <c r="AD1373" s="6">
        <v>2</v>
      </c>
      <c r="AE1373" t="s">
        <v>923</v>
      </c>
      <c r="AF1373" t="s">
        <v>921</v>
      </c>
      <c r="AG1373" t="s">
        <v>756</v>
      </c>
      <c r="AH1373" t="s">
        <v>756</v>
      </c>
      <c r="AI1373" t="str">
        <f t="shared" si="1969"/>
        <v>e</v>
      </c>
      <c r="AJ1373" t="str">
        <f t="shared" si="1970"/>
        <v/>
      </c>
      <c r="AK1373" t="str">
        <f t="shared" si="1971"/>
        <v/>
      </c>
      <c r="AL1373" t="str">
        <f t="shared" si="1972"/>
        <v/>
      </c>
      <c r="AM1373" t="str">
        <f t="shared" si="1973"/>
        <v/>
      </c>
      <c r="AN1373" t="str">
        <f t="shared" si="1974"/>
        <v>Home</v>
      </c>
      <c r="AO1373" t="str">
        <f t="shared" si="1975"/>
        <v>h</v>
      </c>
      <c r="AP1373" t="str">
        <f t="shared" si="1976"/>
        <v/>
      </c>
      <c r="AQ1373" t="str">
        <f t="shared" si="1977"/>
        <v/>
      </c>
      <c r="AR1373" t="str">
        <f t="shared" si="1978"/>
        <v>Home</v>
      </c>
      <c r="AS1373" t="str">
        <f t="shared" si="1979"/>
        <v>h</v>
      </c>
      <c r="AT1373" t="str">
        <f t="shared" si="1980"/>
        <v>Offensive</v>
      </c>
      <c r="AU1373" t="str">
        <f t="shared" si="1981"/>
        <v/>
      </c>
      <c r="AV1373" t="str">
        <f t="shared" si="1982"/>
        <v/>
      </c>
      <c r="AW1373" t="str" cm="1">
        <f t="array" ref="AW1373">IFERROR(IF(O1373&lt;&gt;"",O1373,IF(OR($S1373="",$T1373=""),"",IF(O1373&lt;&gt;"",O1373,IF($T1373&lt;&gt;"",_xlfn._xlws.FILTER(O:O,($BU:$BU=$BU1373)*($I:$I=$I1373)*($T:$T=$T1373)*($S:$S=_xlfn.MINIFS($S:$S,$T:$T,"="&amp;$T1373)),"")))))&amp;"",IF(O1373="","",""))&amp;""</f>
        <v/>
      </c>
      <c r="AX1373" t="str" cm="1">
        <f t="array" ref="AX1373">IFERROR(IF(P1373&lt;&gt;"",P1373,IF(OR($S1373="",$T1373=""),"",IF($T1373&lt;&gt;"",_xlfn._xlws.FILTER(P:P,($BU:$BU=$BU1373)*($I:$I=$I1373)*($T:$T=$T1373)*($S:$S=_xlfn.MINIFS($S:$S,$T:$T,"="&amp;$T1373)),""))))&amp;"",IF(P1373="","",""))&amp;""</f>
        <v/>
      </c>
      <c r="AY1373" t="str" cm="1">
        <f t="array" ref="AY1373">IFERROR(IF(Q1373&lt;&gt;"",Q1373,IF(OR($S1373="",$T1373=""),"",IF($T1373&lt;&gt;"",_xlfn._xlws.FILTER(Q:Q,($BU:$BU=$BU1373)*($I:$I=$I1373)*($T:$T=$T1373)*($S:$S=_xlfn.MINIFS($S:$S,$T:$T,"="&amp;$T1373)),""))))&amp;"",IF(Q1373="","",""))&amp;""</f>
        <v/>
      </c>
      <c r="AZ1373" t="str" cm="1">
        <f t="array" ref="AZ1373">IFERROR(IF(R1373&lt;&gt;"",R1373,IF(OR($S1373="",$T1373=""),"",IF($T1373&lt;&gt;"",_xlfn._xlws.FILTER(R:R,($BU:$BU=$BU1373)*($I:$I=$I1373)*($T:$T=$T1373)*($S:$S=_xlfn.MINIFS($S:$S,$T:$T,"="&amp;$T1373)),""))))&amp;"",IF(R1373="","",""))&amp;""</f>
        <v/>
      </c>
      <c r="BA1373" s="6">
        <f t="shared" si="1983"/>
        <v>118</v>
      </c>
      <c r="BB1373">
        <f t="shared" ref="BB1373:BD1373" si="2019">BB1372</f>
        <v>18987</v>
      </c>
      <c r="BC1373" t="str">
        <f t="shared" si="2019"/>
        <v>Velodrome</v>
      </c>
      <c r="BD1373" t="str">
        <f t="shared" si="2019"/>
        <v>Outlaws</v>
      </c>
      <c r="BE1373" t="s">
        <v>7</v>
      </c>
      <c r="BF1373" t="s">
        <v>172</v>
      </c>
      <c r="BI1373" cm="1">
        <f t="array" ref="BI1373">IFERROR(_xlfn._xlws.FILTER(shifts!A:A,(shifts!B:B=events!AD1373)*(shifts!AG:AG&gt;=events!BK1373)*(shifts!AH:AH&lt;=events!BL1373)),BI1372)</f>
        <v>47</v>
      </c>
      <c r="BJ1373" s="15">
        <f t="shared" si="1985"/>
        <v>0</v>
      </c>
      <c r="BK1373">
        <f t="shared" si="1986"/>
        <v>803</v>
      </c>
      <c r="BL1373">
        <f t="shared" si="1987"/>
        <v>803</v>
      </c>
      <c r="BM1373" s="15">
        <f>SUMIFS(BJ$2:BJ1373,K$2:K1373,"=Intermission")+SUMIFS(BJ$2:BJ1373,K$2:K1373,"=Timeout")</f>
        <v>67</v>
      </c>
      <c r="BN1373">
        <f t="shared" si="1988"/>
        <v>1147</v>
      </c>
      <c r="BO1373" s="19">
        <f t="shared" si="1989"/>
        <v>1424</v>
      </c>
      <c r="BP1373">
        <f t="shared" si="1990"/>
        <v>1419</v>
      </c>
      <c r="BQ1373" s="17">
        <f t="shared" si="1991"/>
        <v>1424</v>
      </c>
      <c r="BR1373" t="str">
        <f t="shared" si="1992"/>
        <v>event_team_player_2</v>
      </c>
      <c r="BS1373">
        <f>COUNTIFS(S$3:S1373,"="&amp;S1373,AI$3:AI1373,"="&amp;AI1373)</f>
        <v>2</v>
      </c>
      <c r="BT1373" t="str">
        <f>IFERROR(VLOOKUP(BB1373&amp;BU1373&amp;X1373,game_rosters!U:W,3,FALSE),"")</f>
        <v>P100230</v>
      </c>
      <c r="BU1373" t="str">
        <f t="shared" si="1993"/>
        <v>Velodrome</v>
      </c>
    </row>
    <row r="1374" spans="1:73" x14ac:dyDescent="0.2">
      <c r="A1374">
        <f t="shared" si="1968"/>
        <v>1</v>
      </c>
      <c r="I1374" s="44">
        <v>61</v>
      </c>
      <c r="K1374" t="s">
        <v>238</v>
      </c>
      <c r="L1374" t="s">
        <v>174</v>
      </c>
      <c r="M1374" t="s">
        <v>86</v>
      </c>
      <c r="N1374" t="s">
        <v>595</v>
      </c>
      <c r="S1374">
        <v>729</v>
      </c>
      <c r="T1374">
        <v>124</v>
      </c>
      <c r="W1374" t="s">
        <v>735</v>
      </c>
      <c r="X1374">
        <v>61</v>
      </c>
      <c r="Z1374">
        <v>1</v>
      </c>
      <c r="AA1374">
        <f t="shared" si="2017"/>
        <v>1729</v>
      </c>
      <c r="AB1374">
        <f t="shared" si="2018"/>
        <v>9124</v>
      </c>
      <c r="AC1374">
        <f t="shared" si="1964"/>
        <v>9124</v>
      </c>
      <c r="AD1374" s="6">
        <v>2</v>
      </c>
      <c r="AE1374" t="s">
        <v>923</v>
      </c>
      <c r="AF1374" t="s">
        <v>921</v>
      </c>
      <c r="AG1374" t="s">
        <v>756</v>
      </c>
      <c r="AH1374" t="s">
        <v>756</v>
      </c>
      <c r="AI1374" t="str">
        <f t="shared" si="1969"/>
        <v>e</v>
      </c>
      <c r="AJ1374" t="str">
        <f t="shared" si="1970"/>
        <v/>
      </c>
      <c r="AK1374" t="str">
        <f t="shared" si="1971"/>
        <v/>
      </c>
      <c r="AL1374" t="str">
        <f t="shared" si="1972"/>
        <v/>
      </c>
      <c r="AM1374" t="str">
        <f t="shared" si="1973"/>
        <v/>
      </c>
      <c r="AN1374" t="str">
        <f t="shared" si="1974"/>
        <v>Home</v>
      </c>
      <c r="AO1374" t="str">
        <f t="shared" si="1975"/>
        <v>h</v>
      </c>
      <c r="AP1374" t="str">
        <f t="shared" si="1976"/>
        <v/>
      </c>
      <c r="AQ1374" t="str">
        <f t="shared" si="1977"/>
        <v/>
      </c>
      <c r="AR1374" t="str">
        <f t="shared" si="1978"/>
        <v>Home</v>
      </c>
      <c r="AS1374" t="str">
        <f t="shared" si="1979"/>
        <v>h</v>
      </c>
      <c r="AT1374" t="str">
        <f t="shared" si="1980"/>
        <v>Offensive</v>
      </c>
      <c r="AU1374" t="str">
        <f t="shared" si="1981"/>
        <v/>
      </c>
      <c r="AV1374" t="str">
        <f t="shared" si="1982"/>
        <v/>
      </c>
      <c r="AW1374" t="str" cm="1">
        <f t="array" ref="AW1374">IFERROR(IF(O1374&lt;&gt;"",O1374,IF(OR($S1374="",$T1374=""),"",IF(O1374&lt;&gt;"",O1374,IF($T1374&lt;&gt;"",_xlfn._xlws.FILTER(O:O,($BU:$BU=$BU1374)*($I:$I=$I1374)*($T:$T=$T1374)*($S:$S=_xlfn.MINIFS($S:$S,$T:$T,"="&amp;$T1374)),"")))))&amp;"",IF(O1374="","",""))&amp;""</f>
        <v/>
      </c>
      <c r="AX1374" t="str" cm="1">
        <f t="array" ref="AX1374">IFERROR(IF(P1374&lt;&gt;"",P1374,IF(OR($S1374="",$T1374=""),"",IF($T1374&lt;&gt;"",_xlfn._xlws.FILTER(P:P,($BU:$BU=$BU1374)*($I:$I=$I1374)*($T:$T=$T1374)*($S:$S=_xlfn.MINIFS($S:$S,$T:$T,"="&amp;$T1374)),""))))&amp;"",IF(P1374="","",""))&amp;""</f>
        <v/>
      </c>
      <c r="AY1374" t="str" cm="1">
        <f t="array" ref="AY1374">IFERROR(IF(Q1374&lt;&gt;"",Q1374,IF(OR($S1374="",$T1374=""),"",IF($T1374&lt;&gt;"",_xlfn._xlws.FILTER(Q:Q,($BU:$BU=$BU1374)*($I:$I=$I1374)*($T:$T=$T1374)*($S:$S=_xlfn.MINIFS($S:$S,$T:$T,"="&amp;$T1374)),""))))&amp;"",IF(Q1374="","",""))&amp;""</f>
        <v/>
      </c>
      <c r="AZ1374" t="str" cm="1">
        <f t="array" ref="AZ1374">IFERROR(IF(R1374&lt;&gt;"",R1374,IF(OR($S1374="",$T1374=""),"",IF($T1374&lt;&gt;"",_xlfn._xlws.FILTER(R:R,($BU:$BU=$BU1374)*($I:$I=$I1374)*($T:$T=$T1374)*($S:$S=_xlfn.MINIFS($S:$S,$T:$T,"="&amp;$T1374)),""))))&amp;"",IF(R1374="","",""))&amp;""</f>
        <v/>
      </c>
      <c r="BA1374" s="6">
        <f t="shared" si="1983"/>
        <v>119</v>
      </c>
      <c r="BB1374">
        <f t="shared" ref="BB1374:BD1374" si="2020">BB1373</f>
        <v>18987</v>
      </c>
      <c r="BC1374" t="str">
        <f t="shared" si="2020"/>
        <v>Velodrome</v>
      </c>
      <c r="BD1374" t="str">
        <f t="shared" si="2020"/>
        <v>Outlaws</v>
      </c>
      <c r="BE1374" t="s">
        <v>238</v>
      </c>
      <c r="BF1374" t="s">
        <v>174</v>
      </c>
      <c r="BI1374" cm="1">
        <f t="array" ref="BI1374">IFERROR(_xlfn._xlws.FILTER(shifts!A:A,(shifts!B:B=events!AD1374)*(shifts!AG:AG&gt;=events!BK1374)*(shifts!AH:AH&lt;=events!BL1374)),BI1373)</f>
        <v>47</v>
      </c>
      <c r="BJ1374" s="15">
        <f t="shared" si="1985"/>
        <v>0</v>
      </c>
      <c r="BK1374">
        <f t="shared" si="1986"/>
        <v>803</v>
      </c>
      <c r="BL1374">
        <f t="shared" si="1987"/>
        <v>803</v>
      </c>
      <c r="BM1374" s="15">
        <f>SUMIFS(BJ$2:BJ1374,K$2:K1374,"=Intermission")+SUMIFS(BJ$2:BJ1374,K$2:K1374,"=Timeout")</f>
        <v>67</v>
      </c>
      <c r="BN1374">
        <f t="shared" si="1988"/>
        <v>1147</v>
      </c>
      <c r="BO1374" s="19">
        <f t="shared" si="1989"/>
        <v>1424</v>
      </c>
      <c r="BP1374">
        <f t="shared" si="1990"/>
        <v>1419</v>
      </c>
      <c r="BQ1374" s="17">
        <f t="shared" si="1991"/>
        <v>1424</v>
      </c>
      <c r="BR1374" t="str">
        <f t="shared" si="1992"/>
        <v>event_team_player_1</v>
      </c>
      <c r="BS1374">
        <f>COUNTIFS(S$3:S1374,"="&amp;S1374,AI$3:AI1374,"="&amp;AI1374)</f>
        <v>1</v>
      </c>
      <c r="BT1374" t="str">
        <f>IFERROR(VLOOKUP(BB1374&amp;BU1374&amp;X1374,game_rosters!U:W,3,FALSE),"")</f>
        <v>P100224</v>
      </c>
      <c r="BU1374" t="str">
        <f t="shared" si="1993"/>
        <v>Velodrome</v>
      </c>
    </row>
    <row r="1375" spans="1:73" x14ac:dyDescent="0.2">
      <c r="A1375" t="str">
        <f t="shared" si="1968"/>
        <v/>
      </c>
      <c r="I1375" s="44">
        <v>24</v>
      </c>
      <c r="S1375">
        <v>729</v>
      </c>
      <c r="T1375">
        <v>124</v>
      </c>
      <c r="X1375">
        <v>24</v>
      </c>
      <c r="Z1375">
        <v>1</v>
      </c>
      <c r="AA1375">
        <f t="shared" si="2017"/>
        <v>1729</v>
      </c>
      <c r="AB1375">
        <f t="shared" si="2018"/>
        <v>9124</v>
      </c>
      <c r="AC1375">
        <f t="shared" si="1964"/>
        <v>9124</v>
      </c>
      <c r="AD1375" s="6">
        <v>2</v>
      </c>
      <c r="AE1375" t="s">
        <v>923</v>
      </c>
      <c r="AF1375" t="s">
        <v>921</v>
      </c>
      <c r="AG1375" t="s">
        <v>756</v>
      </c>
      <c r="AH1375" t="s">
        <v>756</v>
      </c>
      <c r="AI1375" t="str">
        <f t="shared" si="1969"/>
        <v>e</v>
      </c>
      <c r="AJ1375" t="str">
        <f t="shared" si="1970"/>
        <v/>
      </c>
      <c r="AK1375" t="str">
        <f t="shared" si="1971"/>
        <v/>
      </c>
      <c r="AL1375" t="str">
        <f t="shared" si="1972"/>
        <v/>
      </c>
      <c r="AM1375" t="str">
        <f t="shared" si="1973"/>
        <v/>
      </c>
      <c r="AN1375" t="str">
        <f t="shared" si="1974"/>
        <v>Home</v>
      </c>
      <c r="AO1375" t="str">
        <f t="shared" si="1975"/>
        <v>h</v>
      </c>
      <c r="AP1375" t="str">
        <f t="shared" si="1976"/>
        <v/>
      </c>
      <c r="AQ1375" t="str">
        <f t="shared" si="1977"/>
        <v/>
      </c>
      <c r="AR1375" t="str">
        <f t="shared" si="1978"/>
        <v>Home</v>
      </c>
      <c r="AS1375" t="str">
        <f t="shared" si="1979"/>
        <v>h</v>
      </c>
      <c r="AT1375" t="str">
        <f t="shared" si="1980"/>
        <v>Offensive</v>
      </c>
      <c r="AU1375" t="str">
        <f t="shared" si="1981"/>
        <v/>
      </c>
      <c r="AV1375" t="str">
        <f t="shared" si="1982"/>
        <v/>
      </c>
      <c r="AW1375" t="str" cm="1">
        <f t="array" ref="AW1375">IFERROR(IF(O1375&lt;&gt;"",O1375,IF(OR($S1375="",$T1375=""),"",IF(O1375&lt;&gt;"",O1375,IF($T1375&lt;&gt;"",_xlfn._xlws.FILTER(O:O,($BU:$BU=$BU1375)*($I:$I=$I1375)*($T:$T=$T1375)*($S:$S=_xlfn.MINIFS($S:$S,$T:$T,"="&amp;$T1375)),"")))))&amp;"",IF(O1375="","",""))&amp;""</f>
        <v/>
      </c>
      <c r="AX1375" t="str" cm="1">
        <f t="array" ref="AX1375">IFERROR(IF(P1375&lt;&gt;"",P1375,IF(OR($S1375="",$T1375=""),"",IF($T1375&lt;&gt;"",_xlfn._xlws.FILTER(P:P,($BU:$BU=$BU1375)*($I:$I=$I1375)*($T:$T=$T1375)*($S:$S=_xlfn.MINIFS($S:$S,$T:$T,"="&amp;$T1375)),""))))&amp;"",IF(P1375="","",""))&amp;""</f>
        <v/>
      </c>
      <c r="AY1375" t="str" cm="1">
        <f t="array" ref="AY1375">IFERROR(IF(Q1375&lt;&gt;"",Q1375,IF(OR($S1375="",$T1375=""),"",IF($T1375&lt;&gt;"",_xlfn._xlws.FILTER(Q:Q,($BU:$BU=$BU1375)*($I:$I=$I1375)*($T:$T=$T1375)*($S:$S=_xlfn.MINIFS($S:$S,$T:$T,"="&amp;$T1375)),""))))&amp;"",IF(Q1375="","",""))&amp;""</f>
        <v/>
      </c>
      <c r="AZ1375" t="str" cm="1">
        <f t="array" ref="AZ1375">IFERROR(IF(R1375&lt;&gt;"",R1375,IF(OR($S1375="",$T1375=""),"",IF($T1375&lt;&gt;"",_xlfn._xlws.FILTER(R:R,($BU:$BU=$BU1375)*($I:$I=$I1375)*($T:$T=$T1375)*($S:$S=_xlfn.MINIFS($S:$S,$T:$T,"="&amp;$T1375)),""))))&amp;"",IF(R1375="","",""))&amp;""</f>
        <v/>
      </c>
      <c r="BA1375" s="6">
        <f t="shared" si="1983"/>
        <v>119</v>
      </c>
      <c r="BB1375">
        <f t="shared" ref="BB1375:BD1375" si="2021">BB1374</f>
        <v>18987</v>
      </c>
      <c r="BC1375" t="str">
        <f t="shared" si="2021"/>
        <v>Velodrome</v>
      </c>
      <c r="BD1375" t="str">
        <f t="shared" si="2021"/>
        <v>Outlaws</v>
      </c>
      <c r="BE1375" t="s">
        <v>238</v>
      </c>
      <c r="BF1375" t="s">
        <v>174</v>
      </c>
      <c r="BI1375" cm="1">
        <f t="array" ref="BI1375">IFERROR(_xlfn._xlws.FILTER(shifts!A:A,(shifts!B:B=events!AD1375)*(shifts!AG:AG&gt;=events!BK1375)*(shifts!AH:AH&lt;=events!BL1375)),BI1374)</f>
        <v>47</v>
      </c>
      <c r="BJ1375" s="15">
        <f t="shared" si="1985"/>
        <v>0</v>
      </c>
      <c r="BK1375">
        <f t="shared" si="1986"/>
        <v>803</v>
      </c>
      <c r="BL1375">
        <f t="shared" si="1987"/>
        <v>803</v>
      </c>
      <c r="BM1375" s="15">
        <f>SUMIFS(BJ$2:BJ1375,K$2:K1375,"=Intermission")+SUMIFS(BJ$2:BJ1375,K$2:K1375,"=Timeout")</f>
        <v>67</v>
      </c>
      <c r="BN1375">
        <f t="shared" si="1988"/>
        <v>1147</v>
      </c>
      <c r="BO1375" s="19">
        <f t="shared" si="1989"/>
        <v>1424</v>
      </c>
      <c r="BP1375">
        <f t="shared" si="1990"/>
        <v>1419</v>
      </c>
      <c r="BQ1375" s="17">
        <f t="shared" si="1991"/>
        <v>1424</v>
      </c>
      <c r="BR1375" t="str">
        <f t="shared" si="1992"/>
        <v>event_team_player_2</v>
      </c>
      <c r="BS1375">
        <f>COUNTIFS(S$3:S1375,"="&amp;S1375,AI$3:AI1375,"="&amp;AI1375)</f>
        <v>2</v>
      </c>
      <c r="BT1375" t="str">
        <f>IFERROR(VLOOKUP(BB1375&amp;BU1375&amp;X1375,game_rosters!U:W,3,FALSE),"")</f>
        <v>P100230</v>
      </c>
      <c r="BU1375" t="str">
        <f t="shared" si="1993"/>
        <v>Velodrome</v>
      </c>
    </row>
    <row r="1376" spans="1:73" x14ac:dyDescent="0.2">
      <c r="A1376">
        <f t="shared" si="1968"/>
        <v>1</v>
      </c>
      <c r="I1376" s="44">
        <v>24</v>
      </c>
      <c r="K1376" t="s">
        <v>13</v>
      </c>
      <c r="O1376" t="s">
        <v>608</v>
      </c>
      <c r="R1376" s="51">
        <v>1</v>
      </c>
      <c r="S1376">
        <v>730</v>
      </c>
      <c r="T1376" t="s">
        <v>756</v>
      </c>
      <c r="W1376" t="s">
        <v>735</v>
      </c>
      <c r="X1376">
        <v>24</v>
      </c>
      <c r="Z1376">
        <v>1</v>
      </c>
      <c r="AA1376">
        <f t="shared" si="2017"/>
        <v>1730</v>
      </c>
      <c r="AB1376" t="str">
        <f t="shared" si="2018"/>
        <v/>
      </c>
      <c r="AC1376">
        <f t="shared" si="1964"/>
        <v>1730</v>
      </c>
      <c r="AD1376" s="6">
        <v>2</v>
      </c>
      <c r="AE1376" t="s">
        <v>923</v>
      </c>
      <c r="AF1376" t="s">
        <v>921</v>
      </c>
      <c r="AG1376" t="s">
        <v>923</v>
      </c>
      <c r="AH1376" t="s">
        <v>910</v>
      </c>
      <c r="AI1376" t="str">
        <f t="shared" si="1969"/>
        <v>e</v>
      </c>
      <c r="AJ1376" t="str">
        <f t="shared" si="1970"/>
        <v/>
      </c>
      <c r="AK1376" t="str">
        <f t="shared" si="1971"/>
        <v/>
      </c>
      <c r="AL1376" t="str">
        <f t="shared" si="1972"/>
        <v/>
      </c>
      <c r="AM1376" t="str">
        <f t="shared" si="1973"/>
        <v/>
      </c>
      <c r="AN1376" t="str">
        <f t="shared" si="1974"/>
        <v>Home</v>
      </c>
      <c r="AO1376" t="str">
        <f t="shared" si="1975"/>
        <v>h</v>
      </c>
      <c r="AP1376" t="str">
        <f t="shared" si="1976"/>
        <v/>
      </c>
      <c r="AQ1376" t="str">
        <f t="shared" si="1977"/>
        <v/>
      </c>
      <c r="AR1376" t="str">
        <f t="shared" si="1978"/>
        <v>Home</v>
      </c>
      <c r="AS1376" t="str">
        <f t="shared" si="1979"/>
        <v>h</v>
      </c>
      <c r="AT1376" t="str">
        <f t="shared" si="1980"/>
        <v>Offensive</v>
      </c>
      <c r="AU1376" t="str">
        <f t="shared" si="1981"/>
        <v/>
      </c>
      <c r="AV1376" t="str">
        <f t="shared" si="1982"/>
        <v/>
      </c>
      <c r="AW1376" t="str" cm="1">
        <f t="array" ref="AW1376">IFERROR(IF(O1376&lt;&gt;"",O1376,IF(OR($S1376="",$T1376=""),"",IF(O1376&lt;&gt;"",O1376,IF($T1376&lt;&gt;"",_xlfn._xlws.FILTER(O:O,($BU:$BU=$BU1376)*($I:$I=$I1376)*($T:$T=$T1376)*($S:$S=_xlfn.MINIFS($S:$S,$T:$T,"="&amp;$T1376)),"")))))&amp;"",IF(O1376="","",""))&amp;""</f>
        <v>OffensivePlay_Possession-DriveWide</v>
      </c>
      <c r="AX1376" t="str" cm="1">
        <f t="array" ref="AX1376">IFERROR(IF(P1376&lt;&gt;"",P1376,IF(OR($S1376="",$T1376=""),"",IF($T1376&lt;&gt;"",_xlfn._xlws.FILTER(P:P,($BU:$BU=$BU1376)*($I:$I=$I1376)*($T:$T=$T1376)*($S:$S=_xlfn.MINIFS($S:$S,$T:$T,"="&amp;$T1376)),""))))&amp;"",IF(P1376="","",""))&amp;""</f>
        <v/>
      </c>
      <c r="AY1376" t="str" cm="1">
        <f t="array" ref="AY1376">IFERROR(IF(Q1376&lt;&gt;"",Q1376,IF(OR($S1376="",$T1376=""),"",IF($T1376&lt;&gt;"",_xlfn._xlws.FILTER(Q:Q,($BU:$BU=$BU1376)*($I:$I=$I1376)*($T:$T=$T1376)*($S:$S=_xlfn.MINIFS($S:$S,$T:$T,"="&amp;$T1376)),""))))&amp;"",IF(Q1376="","",""))&amp;""</f>
        <v/>
      </c>
      <c r="AZ1376" t="str" cm="1">
        <f t="array" ref="AZ1376">IFERROR(IF(R1376&lt;&gt;"",R1376,IF(OR($S1376="",$T1376=""),"",IF($T1376&lt;&gt;"",_xlfn._xlws.FILTER(R:R,($BU:$BU=$BU1376)*($I:$I=$I1376)*($T:$T=$T1376)*($S:$S=_xlfn.MINIFS($S:$S,$T:$T,"="&amp;$T1376)),""))))&amp;"",IF(R1376="","",""))&amp;""</f>
        <v>1</v>
      </c>
      <c r="BA1376" s="6">
        <f t="shared" si="1983"/>
        <v>119</v>
      </c>
      <c r="BB1376">
        <f t="shared" ref="BB1376:BD1376" si="2022">BB1375</f>
        <v>18987</v>
      </c>
      <c r="BC1376" t="str">
        <f t="shared" si="2022"/>
        <v>Velodrome</v>
      </c>
      <c r="BD1376" t="str">
        <f t="shared" si="2022"/>
        <v>Outlaws</v>
      </c>
      <c r="BE1376" t="s">
        <v>13</v>
      </c>
      <c r="BF1376" t="s">
        <v>756</v>
      </c>
      <c r="BI1376" cm="1">
        <f t="array" ref="BI1376">IFERROR(_xlfn._xlws.FILTER(shifts!A:A,(shifts!B:B=events!AD1376)*(shifts!AG:AG&gt;=events!BK1376)*(shifts!AH:AH&lt;=events!BL1376)),BI1375)</f>
        <v>47</v>
      </c>
      <c r="BJ1376" s="15">
        <f t="shared" si="1985"/>
        <v>4</v>
      </c>
      <c r="BK1376">
        <f t="shared" si="1986"/>
        <v>803</v>
      </c>
      <c r="BL1376">
        <f t="shared" si="1987"/>
        <v>799</v>
      </c>
      <c r="BM1376" s="15">
        <f>SUMIFS(BJ$2:BJ1376,K$2:K1376,"=Intermission")+SUMIFS(BJ$2:BJ1376,K$2:K1376,"=Timeout")</f>
        <v>67</v>
      </c>
      <c r="BN1376">
        <f t="shared" si="1988"/>
        <v>1147</v>
      </c>
      <c r="BO1376" s="19">
        <f t="shared" si="1989"/>
        <v>1424</v>
      </c>
      <c r="BP1376">
        <f t="shared" si="1990"/>
        <v>1419</v>
      </c>
      <c r="BQ1376" s="17">
        <f t="shared" si="1991"/>
        <v>1428</v>
      </c>
      <c r="BR1376" t="str">
        <f t="shared" si="1992"/>
        <v>event_team_player_1</v>
      </c>
      <c r="BS1376">
        <f>COUNTIFS(S$3:S1376,"="&amp;S1376,AI$3:AI1376,"="&amp;AI1376)</f>
        <v>1</v>
      </c>
      <c r="BT1376" t="str">
        <f>IFERROR(VLOOKUP(BB1376&amp;BU1376&amp;X1376,game_rosters!U:W,3,FALSE),"")</f>
        <v>P100230</v>
      </c>
      <c r="BU1376" t="str">
        <f t="shared" si="1993"/>
        <v>Velodrome</v>
      </c>
    </row>
    <row r="1377" spans="1:73" x14ac:dyDescent="0.2">
      <c r="A1377" t="str">
        <f t="shared" si="1968"/>
        <v/>
      </c>
      <c r="I1377" s="44">
        <v>25</v>
      </c>
      <c r="R1377" s="51">
        <v>1</v>
      </c>
      <c r="S1377">
        <v>730</v>
      </c>
      <c r="T1377" t="s">
        <v>756</v>
      </c>
      <c r="X1377">
        <v>25</v>
      </c>
      <c r="AA1377">
        <f t="shared" si="2017"/>
        <v>1730</v>
      </c>
      <c r="AB1377" t="str">
        <f t="shared" si="2018"/>
        <v/>
      </c>
      <c r="AC1377">
        <f t="shared" si="1964"/>
        <v>1730</v>
      </c>
      <c r="AD1377" s="6">
        <v>2</v>
      </c>
      <c r="AE1377" t="s">
        <v>923</v>
      </c>
      <c r="AF1377" t="s">
        <v>921</v>
      </c>
      <c r="AG1377" t="s">
        <v>923</v>
      </c>
      <c r="AH1377" t="s">
        <v>910</v>
      </c>
      <c r="AI1377" t="str">
        <f t="shared" si="1969"/>
        <v>o</v>
      </c>
      <c r="AJ1377" t="str">
        <f t="shared" si="1970"/>
        <v/>
      </c>
      <c r="AK1377" t="str">
        <f t="shared" si="1971"/>
        <v/>
      </c>
      <c r="AL1377" t="str">
        <f t="shared" si="1972"/>
        <v/>
      </c>
      <c r="AM1377" t="str">
        <f t="shared" si="1973"/>
        <v/>
      </c>
      <c r="AN1377" t="str">
        <f t="shared" si="1974"/>
        <v>Home</v>
      </c>
      <c r="AO1377" t="str">
        <f t="shared" si="1975"/>
        <v>h</v>
      </c>
      <c r="AP1377" t="str">
        <f t="shared" si="1976"/>
        <v/>
      </c>
      <c r="AQ1377" t="str">
        <f t="shared" si="1977"/>
        <v/>
      </c>
      <c r="AR1377" t="str">
        <f t="shared" si="1978"/>
        <v>Home</v>
      </c>
      <c r="AS1377" t="str">
        <f t="shared" si="1979"/>
        <v>h</v>
      </c>
      <c r="AT1377" t="str">
        <f t="shared" si="1980"/>
        <v>Defensive</v>
      </c>
      <c r="AU1377" t="str">
        <f t="shared" si="1981"/>
        <v/>
      </c>
      <c r="AV1377" t="str">
        <f t="shared" si="1982"/>
        <v/>
      </c>
      <c r="AW1377" t="str" cm="1">
        <f t="array" ref="AW1377">IFERROR(IF(O1377&lt;&gt;"",O1377,IF(OR($S1377="",$T1377=""),"",IF(O1377&lt;&gt;"",O1377,IF($T1377&lt;&gt;"",_xlfn._xlws.FILTER(O:O,($BU:$BU=$BU1377)*($I:$I=$I1377)*($T:$T=$T1377)*($S:$S=_xlfn.MINIFS($S:$S,$T:$T,"="&amp;$T1377)),"")))))&amp;"",IF(O1377="","",""))&amp;""</f>
        <v/>
      </c>
      <c r="AX1377" t="str" cm="1">
        <f t="array" ref="AX1377">IFERROR(IF(P1377&lt;&gt;"",P1377,IF(OR($S1377="",$T1377=""),"",IF($T1377&lt;&gt;"",_xlfn._xlws.FILTER(P:P,($BU:$BU=$BU1377)*($I:$I=$I1377)*($T:$T=$T1377)*($S:$S=_xlfn.MINIFS($S:$S,$T:$T,"="&amp;$T1377)),""))))&amp;"",IF(P1377="","",""))&amp;""</f>
        <v/>
      </c>
      <c r="AY1377" t="str" cm="1">
        <f t="array" ref="AY1377">IFERROR(IF(Q1377&lt;&gt;"",Q1377,IF(OR($S1377="",$T1377=""),"",IF($T1377&lt;&gt;"",_xlfn._xlws.FILTER(Q:Q,($BU:$BU=$BU1377)*($I:$I=$I1377)*($T:$T=$T1377)*($S:$S=_xlfn.MINIFS($S:$S,$T:$T,"="&amp;$T1377)),""))))&amp;"",IF(Q1377="","",""))&amp;""</f>
        <v/>
      </c>
      <c r="AZ1377" t="str" cm="1">
        <f t="array" ref="AZ1377">IFERROR(IF(R1377&lt;&gt;"",R1377,IF(OR($S1377="",$T1377=""),"",IF($T1377&lt;&gt;"",_xlfn._xlws.FILTER(R:R,($BU:$BU=$BU1377)*($I:$I=$I1377)*($T:$T=$T1377)*($S:$S=_xlfn.MINIFS($S:$S,$T:$T,"="&amp;$T1377)),""))))&amp;"",IF(R1377="","",""))&amp;""</f>
        <v>1</v>
      </c>
      <c r="BA1377" s="6">
        <f t="shared" si="1983"/>
        <v>119</v>
      </c>
      <c r="BB1377">
        <f t="shared" ref="BB1377:BD1377" si="2023">BB1376</f>
        <v>18987</v>
      </c>
      <c r="BC1377" t="str">
        <f t="shared" si="2023"/>
        <v>Velodrome</v>
      </c>
      <c r="BD1377" t="str">
        <f t="shared" si="2023"/>
        <v>Outlaws</v>
      </c>
      <c r="BE1377" t="s">
        <v>13</v>
      </c>
      <c r="BF1377" t="s">
        <v>756</v>
      </c>
      <c r="BI1377" cm="1">
        <f t="array" ref="BI1377">IFERROR(_xlfn._xlws.FILTER(shifts!A:A,(shifts!B:B=events!AD1377)*(shifts!AG:AG&gt;=events!BK1377)*(shifts!AH:AH&lt;=events!BL1377)),BI1376)</f>
        <v>47</v>
      </c>
      <c r="BJ1377" s="15">
        <f t="shared" si="1985"/>
        <v>4</v>
      </c>
      <c r="BK1377">
        <f t="shared" si="1986"/>
        <v>803</v>
      </c>
      <c r="BL1377">
        <f t="shared" si="1987"/>
        <v>799</v>
      </c>
      <c r="BM1377" s="15">
        <f>SUMIFS(BJ$2:BJ1377,K$2:K1377,"=Intermission")+SUMIFS(BJ$2:BJ1377,K$2:K1377,"=Timeout")</f>
        <v>67</v>
      </c>
      <c r="BN1377">
        <f t="shared" si="1988"/>
        <v>1147</v>
      </c>
      <c r="BO1377" s="19">
        <f t="shared" si="1989"/>
        <v>1424</v>
      </c>
      <c r="BP1377">
        <f t="shared" si="1990"/>
        <v>1419</v>
      </c>
      <c r="BQ1377" s="17">
        <f t="shared" si="1991"/>
        <v>1428</v>
      </c>
      <c r="BR1377" t="str">
        <f t="shared" si="1992"/>
        <v>opp_team_player_1</v>
      </c>
      <c r="BS1377">
        <f>COUNTIFS(S$3:S1377,"="&amp;S1377,AI$3:AI1377,"="&amp;AI1377)</f>
        <v>1</v>
      </c>
      <c r="BT1377" t="str">
        <f>IFERROR(VLOOKUP(BB1377&amp;BU1377&amp;X1377,game_rosters!U:W,3,FALSE),"")</f>
        <v>P100170</v>
      </c>
      <c r="BU1377" t="str">
        <f t="shared" si="1993"/>
        <v>Outlaws</v>
      </c>
    </row>
    <row r="1378" spans="1:73" x14ac:dyDescent="0.2">
      <c r="A1378">
        <f t="shared" si="1968"/>
        <v>1</v>
      </c>
      <c r="I1378" s="44">
        <v>24</v>
      </c>
      <c r="K1378" t="s">
        <v>6</v>
      </c>
      <c r="L1378" t="s">
        <v>181</v>
      </c>
      <c r="M1378" t="s">
        <v>51</v>
      </c>
      <c r="N1378" t="s">
        <v>594</v>
      </c>
      <c r="R1378" s="51">
        <v>1</v>
      </c>
      <c r="S1378">
        <v>731</v>
      </c>
      <c r="T1378">
        <v>125</v>
      </c>
      <c r="W1378" t="s">
        <v>735</v>
      </c>
      <c r="X1378">
        <v>24</v>
      </c>
      <c r="Z1378">
        <v>1</v>
      </c>
      <c r="AA1378">
        <f t="shared" si="2017"/>
        <v>1731</v>
      </c>
      <c r="AB1378">
        <f t="shared" si="2018"/>
        <v>9125</v>
      </c>
      <c r="AC1378">
        <f t="shared" si="1964"/>
        <v>9125</v>
      </c>
      <c r="AD1378" s="6">
        <v>2</v>
      </c>
      <c r="AE1378" t="s">
        <v>923</v>
      </c>
      <c r="AF1378" t="s">
        <v>910</v>
      </c>
      <c r="AG1378" t="s">
        <v>756</v>
      </c>
      <c r="AH1378" t="s">
        <v>756</v>
      </c>
      <c r="AI1378" t="str">
        <f t="shared" si="1969"/>
        <v>e</v>
      </c>
      <c r="AJ1378" t="str">
        <f t="shared" si="1970"/>
        <v/>
      </c>
      <c r="AK1378" t="str">
        <f t="shared" si="1971"/>
        <v/>
      </c>
      <c r="AL1378" t="str">
        <f t="shared" si="1972"/>
        <v/>
      </c>
      <c r="AM1378" t="str">
        <f t="shared" si="1973"/>
        <v/>
      </c>
      <c r="AN1378" t="str">
        <f t="shared" si="1974"/>
        <v>Home</v>
      </c>
      <c r="AO1378" t="str">
        <f t="shared" si="1975"/>
        <v>h</v>
      </c>
      <c r="AP1378" t="str">
        <f t="shared" si="1976"/>
        <v/>
      </c>
      <c r="AQ1378" t="str">
        <f t="shared" si="1977"/>
        <v/>
      </c>
      <c r="AR1378" t="str">
        <f t="shared" si="1978"/>
        <v>Home</v>
      </c>
      <c r="AS1378" t="str">
        <f t="shared" si="1979"/>
        <v>h</v>
      </c>
      <c r="AT1378" t="str">
        <f t="shared" si="1980"/>
        <v>Offensive</v>
      </c>
      <c r="AU1378" t="str">
        <f t="shared" si="1981"/>
        <v/>
      </c>
      <c r="AV1378" t="str">
        <f t="shared" si="1982"/>
        <v/>
      </c>
      <c r="AW1378" t="str" cm="1">
        <f t="array" ref="AW1378">IFERROR(IF(O1378&lt;&gt;"",O1378,IF(OR($S1378="",$T1378=""),"",IF(O1378&lt;&gt;"",O1378,IF($T1378&lt;&gt;"",_xlfn._xlws.FILTER(O:O,($BU:$BU=$BU1378)*($I:$I=$I1378)*($T:$T=$T1378)*($S:$S=_xlfn.MINIFS($S:$S,$T:$T,"="&amp;$T1378)),"")))))&amp;"",IF(O1378="","",""))&amp;""</f>
        <v/>
      </c>
      <c r="AX1378" t="str" cm="1">
        <f t="array" ref="AX1378">IFERROR(IF(P1378&lt;&gt;"",P1378,IF(OR($S1378="",$T1378=""),"",IF($T1378&lt;&gt;"",_xlfn._xlws.FILTER(P:P,($BU:$BU=$BU1378)*($I:$I=$I1378)*($T:$T=$T1378)*($S:$S=_xlfn.MINIFS($S:$S,$T:$T,"="&amp;$T1378)),""))))&amp;"",IF(P1378="","",""))&amp;""</f>
        <v/>
      </c>
      <c r="AY1378" t="str" cm="1">
        <f t="array" ref="AY1378">IFERROR(IF(Q1378&lt;&gt;"",Q1378,IF(OR($S1378="",$T1378=""),"",IF($T1378&lt;&gt;"",_xlfn._xlws.FILTER(Q:Q,($BU:$BU=$BU1378)*($I:$I=$I1378)*($T:$T=$T1378)*($S:$S=_xlfn.MINIFS($S:$S,$T:$T,"="&amp;$T1378)),""))))&amp;"",IF(Q1378="","",""))&amp;""</f>
        <v/>
      </c>
      <c r="AZ1378" t="str" cm="1">
        <f t="array" ref="AZ1378">IFERROR(IF(R1378&lt;&gt;"",R1378,IF(OR($S1378="",$T1378=""),"",IF($T1378&lt;&gt;"",_xlfn._xlws.FILTER(R:R,($BU:$BU=$BU1378)*($I:$I=$I1378)*($T:$T=$T1378)*($S:$S=_xlfn.MINIFS($S:$S,$T:$T,"="&amp;$T1378)),""))))&amp;"",IF(R1378="","",""))&amp;""</f>
        <v>1</v>
      </c>
      <c r="BA1378" s="6">
        <f t="shared" si="1983"/>
        <v>119</v>
      </c>
      <c r="BB1378">
        <f t="shared" ref="BB1378:BD1378" si="2024">BB1377</f>
        <v>18987</v>
      </c>
      <c r="BC1378" t="str">
        <f t="shared" si="2024"/>
        <v>Velodrome</v>
      </c>
      <c r="BD1378" t="str">
        <f t="shared" si="2024"/>
        <v>Outlaws</v>
      </c>
      <c r="BE1378" t="s">
        <v>6</v>
      </c>
      <c r="BF1378" t="s">
        <v>181</v>
      </c>
      <c r="BI1378" cm="1">
        <f t="array" ref="BI1378">IFERROR(_xlfn._xlws.FILTER(shifts!A:A,(shifts!B:B=events!AD1378)*(shifts!AG:AG&gt;=events!BK1378)*(shifts!AH:AH&lt;=events!BL1378)),BI1377)</f>
        <v>47</v>
      </c>
      <c r="BJ1378" s="15">
        <f t="shared" si="1985"/>
        <v>0</v>
      </c>
      <c r="BK1378">
        <f t="shared" si="1986"/>
        <v>799</v>
      </c>
      <c r="BL1378">
        <f t="shared" si="1987"/>
        <v>799</v>
      </c>
      <c r="BM1378" s="15">
        <f>SUMIFS(BJ$2:BJ1378,K$2:K1378,"=Intermission")+SUMIFS(BJ$2:BJ1378,K$2:K1378,"=Timeout")</f>
        <v>67</v>
      </c>
      <c r="BN1378">
        <f t="shared" si="1988"/>
        <v>1147</v>
      </c>
      <c r="BO1378" s="19">
        <f t="shared" si="1989"/>
        <v>1428</v>
      </c>
      <c r="BP1378">
        <f t="shared" si="1990"/>
        <v>1423</v>
      </c>
      <c r="BQ1378" s="17">
        <f t="shared" si="1991"/>
        <v>1428</v>
      </c>
      <c r="BR1378" t="str">
        <f t="shared" si="1992"/>
        <v>event_team_player_1</v>
      </c>
      <c r="BS1378">
        <f>COUNTIFS(S$3:S1378,"="&amp;S1378,AI$3:AI1378,"="&amp;AI1378)</f>
        <v>1</v>
      </c>
      <c r="BT1378" t="str">
        <f>IFERROR(VLOOKUP(BB1378&amp;BU1378&amp;X1378,game_rosters!U:W,3,FALSE),"")</f>
        <v>P100230</v>
      </c>
      <c r="BU1378" t="str">
        <f t="shared" si="1993"/>
        <v>Velodrome</v>
      </c>
    </row>
    <row r="1379" spans="1:73" x14ac:dyDescent="0.2">
      <c r="A1379" t="str">
        <f t="shared" si="1968"/>
        <v/>
      </c>
      <c r="I1379" s="44">
        <v>25</v>
      </c>
      <c r="O1379" t="s">
        <v>602</v>
      </c>
      <c r="R1379" s="51">
        <v>1</v>
      </c>
      <c r="S1379">
        <v>731</v>
      </c>
      <c r="T1379">
        <v>125</v>
      </c>
      <c r="X1379">
        <v>25</v>
      </c>
      <c r="AA1379">
        <f t="shared" si="2017"/>
        <v>1731</v>
      </c>
      <c r="AB1379">
        <f t="shared" si="2018"/>
        <v>9125</v>
      </c>
      <c r="AC1379">
        <f t="shared" si="1964"/>
        <v>9125</v>
      </c>
      <c r="AD1379" s="6">
        <v>2</v>
      </c>
      <c r="AE1379" t="s">
        <v>923</v>
      </c>
      <c r="AF1379" t="s">
        <v>910</v>
      </c>
      <c r="AG1379" t="s">
        <v>756</v>
      </c>
      <c r="AH1379" t="s">
        <v>756</v>
      </c>
      <c r="AI1379" t="str">
        <f t="shared" si="1969"/>
        <v>o</v>
      </c>
      <c r="AJ1379" t="str">
        <f t="shared" si="1970"/>
        <v/>
      </c>
      <c r="AK1379" t="str">
        <f t="shared" si="1971"/>
        <v/>
      </c>
      <c r="AL1379" t="str">
        <f t="shared" si="1972"/>
        <v/>
      </c>
      <c r="AM1379" t="str">
        <f t="shared" si="1973"/>
        <v/>
      </c>
      <c r="AN1379" t="str">
        <f t="shared" si="1974"/>
        <v>Home</v>
      </c>
      <c r="AO1379" t="str">
        <f t="shared" si="1975"/>
        <v>h</v>
      </c>
      <c r="AP1379" t="str">
        <f t="shared" si="1976"/>
        <v/>
      </c>
      <c r="AQ1379" t="str">
        <f t="shared" si="1977"/>
        <v/>
      </c>
      <c r="AR1379" t="str">
        <f t="shared" si="1978"/>
        <v>Home</v>
      </c>
      <c r="AS1379" t="str">
        <f t="shared" si="1979"/>
        <v>h</v>
      </c>
      <c r="AT1379" t="str">
        <f t="shared" si="1980"/>
        <v>Defensive</v>
      </c>
      <c r="AU1379" t="str">
        <f t="shared" si="1981"/>
        <v/>
      </c>
      <c r="AV1379" t="str">
        <f t="shared" si="1982"/>
        <v/>
      </c>
      <c r="AW1379" t="str" cm="1">
        <f t="array" ref="AW1379">IFERROR(IF(O1379&lt;&gt;"",O1379,IF(OR($S1379="",$T1379=""),"",IF(O1379&lt;&gt;"",O1379,IF($T1379&lt;&gt;"",_xlfn._xlws.FILTER(O:O,($BU:$BU=$BU1379)*($I:$I=$I1379)*($T:$T=$T1379)*($S:$S=_xlfn.MINIFS($S:$S,$T:$T,"="&amp;$T1379)),"")))))&amp;"",IF(O1379="","",""))&amp;""</f>
        <v>Defensive_PlayPossession-StickCheck</v>
      </c>
      <c r="AX1379" t="str" cm="1">
        <f t="array" ref="AX1379">IFERROR(IF(P1379&lt;&gt;"",P1379,IF(OR($S1379="",$T1379=""),"",IF($T1379&lt;&gt;"",_xlfn._xlws.FILTER(P:P,($BU:$BU=$BU1379)*($I:$I=$I1379)*($T:$T=$T1379)*($S:$S=_xlfn.MINIFS($S:$S,$T:$T,"="&amp;$T1379)),""))))&amp;"",IF(P1379="","",""))&amp;""</f>
        <v/>
      </c>
      <c r="AY1379" t="str" cm="1">
        <f t="array" ref="AY1379">IFERROR(IF(Q1379&lt;&gt;"",Q1379,IF(OR($S1379="",$T1379=""),"",IF($T1379&lt;&gt;"",_xlfn._xlws.FILTER(Q:Q,($BU:$BU=$BU1379)*($I:$I=$I1379)*($T:$T=$T1379)*($S:$S=_xlfn.MINIFS($S:$S,$T:$T,"="&amp;$T1379)),""))))&amp;"",IF(Q1379="","",""))&amp;""</f>
        <v/>
      </c>
      <c r="AZ1379" t="str" cm="1">
        <f t="array" ref="AZ1379">IFERROR(IF(R1379&lt;&gt;"",R1379,IF(OR($S1379="",$T1379=""),"",IF($T1379&lt;&gt;"",_xlfn._xlws.FILTER(R:R,($BU:$BU=$BU1379)*($I:$I=$I1379)*($T:$T=$T1379)*($S:$S=_xlfn.MINIFS($S:$S,$T:$T,"="&amp;$T1379)),""))))&amp;"",IF(R1379="","",""))&amp;""</f>
        <v>1</v>
      </c>
      <c r="BA1379" s="6">
        <f t="shared" si="1983"/>
        <v>119</v>
      </c>
      <c r="BB1379">
        <f t="shared" ref="BB1379:BD1379" si="2025">BB1378</f>
        <v>18987</v>
      </c>
      <c r="BC1379" t="str">
        <f t="shared" si="2025"/>
        <v>Velodrome</v>
      </c>
      <c r="BD1379" t="str">
        <f t="shared" si="2025"/>
        <v>Outlaws</v>
      </c>
      <c r="BE1379" t="s">
        <v>6</v>
      </c>
      <c r="BF1379" t="s">
        <v>181</v>
      </c>
      <c r="BI1379" cm="1">
        <f t="array" ref="BI1379">IFERROR(_xlfn._xlws.FILTER(shifts!A:A,(shifts!B:B=events!AD1379)*(shifts!AG:AG&gt;=events!BK1379)*(shifts!AH:AH&lt;=events!BL1379)),BI1378)</f>
        <v>47</v>
      </c>
      <c r="BJ1379" s="15">
        <f t="shared" si="1985"/>
        <v>0</v>
      </c>
      <c r="BK1379">
        <f t="shared" si="1986"/>
        <v>799</v>
      </c>
      <c r="BL1379">
        <f t="shared" si="1987"/>
        <v>799</v>
      </c>
      <c r="BM1379" s="15">
        <f>SUMIFS(BJ$2:BJ1379,K$2:K1379,"=Intermission")+SUMIFS(BJ$2:BJ1379,K$2:K1379,"=Timeout")</f>
        <v>67</v>
      </c>
      <c r="BN1379">
        <f t="shared" si="1988"/>
        <v>1147</v>
      </c>
      <c r="BO1379" s="19">
        <f t="shared" si="1989"/>
        <v>1428</v>
      </c>
      <c r="BP1379">
        <f t="shared" si="1990"/>
        <v>1423</v>
      </c>
      <c r="BQ1379" s="17">
        <f t="shared" si="1991"/>
        <v>1428</v>
      </c>
      <c r="BR1379" t="str">
        <f t="shared" si="1992"/>
        <v>opp_team_player_1</v>
      </c>
      <c r="BS1379">
        <f>COUNTIFS(S$3:S1379,"="&amp;S1379,AI$3:AI1379,"="&amp;AI1379)</f>
        <v>1</v>
      </c>
      <c r="BT1379" t="str">
        <f>IFERROR(VLOOKUP(BB1379&amp;BU1379&amp;X1379,game_rosters!U:W,3,FALSE),"")</f>
        <v>P100170</v>
      </c>
      <c r="BU1379" t="str">
        <f t="shared" si="1993"/>
        <v>Outlaws</v>
      </c>
    </row>
    <row r="1380" spans="1:73" x14ac:dyDescent="0.2">
      <c r="A1380">
        <f t="shared" si="1968"/>
        <v>1</v>
      </c>
      <c r="I1380" s="44">
        <v>24</v>
      </c>
      <c r="K1380" t="s">
        <v>9</v>
      </c>
      <c r="L1380" t="s">
        <v>173</v>
      </c>
      <c r="M1380" t="s">
        <v>77</v>
      </c>
      <c r="R1380" s="51">
        <v>1</v>
      </c>
      <c r="S1380">
        <v>732</v>
      </c>
      <c r="T1380">
        <v>125</v>
      </c>
      <c r="W1380" t="s">
        <v>735</v>
      </c>
      <c r="X1380">
        <v>24</v>
      </c>
      <c r="Z1380">
        <v>1</v>
      </c>
      <c r="AA1380">
        <f t="shared" si="2017"/>
        <v>1732</v>
      </c>
      <c r="AB1380">
        <f t="shared" si="2018"/>
        <v>9125</v>
      </c>
      <c r="AC1380">
        <f t="shared" si="1964"/>
        <v>9125</v>
      </c>
      <c r="AD1380" s="6">
        <v>2</v>
      </c>
      <c r="AE1380" t="s">
        <v>923</v>
      </c>
      <c r="AF1380" t="s">
        <v>910</v>
      </c>
      <c r="AG1380" t="s">
        <v>756</v>
      </c>
      <c r="AH1380" t="s">
        <v>756</v>
      </c>
      <c r="AI1380" t="str">
        <f t="shared" si="1969"/>
        <v>e</v>
      </c>
      <c r="AJ1380" t="str">
        <f t="shared" si="1970"/>
        <v/>
      </c>
      <c r="AK1380" t="str">
        <f t="shared" si="1971"/>
        <v/>
      </c>
      <c r="AL1380" t="str">
        <f t="shared" si="1972"/>
        <v/>
      </c>
      <c r="AM1380" t="str">
        <f t="shared" si="1973"/>
        <v/>
      </c>
      <c r="AN1380" t="str">
        <f t="shared" si="1974"/>
        <v>Home</v>
      </c>
      <c r="AO1380" t="str">
        <f t="shared" si="1975"/>
        <v>h</v>
      </c>
      <c r="AP1380" t="str">
        <f t="shared" si="1976"/>
        <v/>
      </c>
      <c r="AQ1380" t="str">
        <f t="shared" si="1977"/>
        <v/>
      </c>
      <c r="AR1380" t="str">
        <f t="shared" si="1978"/>
        <v>Home</v>
      </c>
      <c r="AS1380" t="str">
        <f t="shared" si="1979"/>
        <v>h</v>
      </c>
      <c r="AT1380" t="str">
        <f t="shared" si="1980"/>
        <v>Offensive</v>
      </c>
      <c r="AU1380" t="str">
        <f t="shared" si="1981"/>
        <v/>
      </c>
      <c r="AV1380" t="str">
        <f t="shared" si="1982"/>
        <v/>
      </c>
      <c r="AW1380" t="str" cm="1">
        <f t="array" ref="AW1380">IFERROR(IF(O1380&lt;&gt;"",O1380,IF(OR($S1380="",$T1380=""),"",IF(O1380&lt;&gt;"",O1380,IF($T1380&lt;&gt;"",_xlfn._xlws.FILTER(O:O,($BU:$BU=$BU1380)*($I:$I=$I1380)*($T:$T=$T1380)*($S:$S=_xlfn.MINIFS($S:$S,$T:$T,"="&amp;$T1380)),"")))))&amp;"",IF(O1380="","",""))&amp;""</f>
        <v/>
      </c>
      <c r="AX1380" t="str" cm="1">
        <f t="array" ref="AX1380">IFERROR(IF(P1380&lt;&gt;"",P1380,IF(OR($S1380="",$T1380=""),"",IF($T1380&lt;&gt;"",_xlfn._xlws.FILTER(P:P,($BU:$BU=$BU1380)*($I:$I=$I1380)*($T:$T=$T1380)*($S:$S=_xlfn.MINIFS($S:$S,$T:$T,"="&amp;$T1380)),""))))&amp;"",IF(P1380="","",""))&amp;""</f>
        <v/>
      </c>
      <c r="AY1380" t="str" cm="1">
        <f t="array" ref="AY1380">IFERROR(IF(Q1380&lt;&gt;"",Q1380,IF(OR($S1380="",$T1380=""),"",IF($T1380&lt;&gt;"",_xlfn._xlws.FILTER(Q:Q,($BU:$BU=$BU1380)*($I:$I=$I1380)*($T:$T=$T1380)*($S:$S=_xlfn.MINIFS($S:$S,$T:$T,"="&amp;$T1380)),""))))&amp;"",IF(Q1380="","",""))&amp;""</f>
        <v/>
      </c>
      <c r="AZ1380" t="str" cm="1">
        <f t="array" ref="AZ1380">IFERROR(IF(R1380&lt;&gt;"",R1380,IF(OR($S1380="",$T1380=""),"",IF($T1380&lt;&gt;"",_xlfn._xlws.FILTER(R:R,($BU:$BU=$BU1380)*($I:$I=$I1380)*($T:$T=$T1380)*($S:$S=_xlfn.MINIFS($S:$S,$T:$T,"="&amp;$T1380)),""))))&amp;"",IF(R1380="","",""))&amp;""</f>
        <v>1</v>
      </c>
      <c r="BA1380" s="6">
        <f t="shared" si="1983"/>
        <v>119</v>
      </c>
      <c r="BB1380">
        <f t="shared" ref="BB1380:BD1380" si="2026">BB1379</f>
        <v>18987</v>
      </c>
      <c r="BC1380" t="str">
        <f t="shared" si="2026"/>
        <v>Velodrome</v>
      </c>
      <c r="BD1380" t="str">
        <f t="shared" si="2026"/>
        <v>Outlaws</v>
      </c>
      <c r="BE1380" t="s">
        <v>9</v>
      </c>
      <c r="BF1380" t="s">
        <v>173</v>
      </c>
      <c r="BI1380" cm="1">
        <f t="array" ref="BI1380">IFERROR(_xlfn._xlws.FILTER(shifts!A:A,(shifts!B:B=events!AD1380)*(shifts!AG:AG&gt;=events!BK1380)*(shifts!AH:AH&lt;=events!BL1380)),BI1379)</f>
        <v>47</v>
      </c>
      <c r="BJ1380" s="15">
        <f t="shared" si="1985"/>
        <v>0</v>
      </c>
      <c r="BK1380">
        <f t="shared" si="1986"/>
        <v>799</v>
      </c>
      <c r="BL1380">
        <f t="shared" si="1987"/>
        <v>799</v>
      </c>
      <c r="BM1380" s="15">
        <f>SUMIFS(BJ$2:BJ1380,K$2:K1380,"=Intermission")+SUMIFS(BJ$2:BJ1380,K$2:K1380,"=Timeout")</f>
        <v>67</v>
      </c>
      <c r="BN1380">
        <f t="shared" si="1988"/>
        <v>1147</v>
      </c>
      <c r="BO1380" s="19">
        <f t="shared" si="1989"/>
        <v>1428</v>
      </c>
      <c r="BP1380">
        <f t="shared" si="1990"/>
        <v>1423</v>
      </c>
      <c r="BQ1380" s="17">
        <f t="shared" si="1991"/>
        <v>1428</v>
      </c>
      <c r="BR1380" t="str">
        <f t="shared" si="1992"/>
        <v>event_team_player_1</v>
      </c>
      <c r="BS1380">
        <f>COUNTIFS(S$3:S1380,"="&amp;S1380,AI$3:AI1380,"="&amp;AI1380)</f>
        <v>1</v>
      </c>
      <c r="BT1380" t="str">
        <f>IFERROR(VLOOKUP(BB1380&amp;BU1380&amp;X1380,game_rosters!U:W,3,FALSE),"")</f>
        <v>P100230</v>
      </c>
      <c r="BU1380" t="str">
        <f t="shared" si="1993"/>
        <v>Velodrome</v>
      </c>
    </row>
    <row r="1381" spans="1:73" x14ac:dyDescent="0.2">
      <c r="A1381" t="str">
        <f t="shared" si="1968"/>
        <v/>
      </c>
      <c r="I1381" s="44">
        <v>25</v>
      </c>
      <c r="O1381" t="s">
        <v>602</v>
      </c>
      <c r="R1381" s="51">
        <v>1</v>
      </c>
      <c r="S1381">
        <v>732</v>
      </c>
      <c r="T1381">
        <v>125</v>
      </c>
      <c r="X1381">
        <v>25</v>
      </c>
      <c r="AA1381">
        <f t="shared" si="2017"/>
        <v>1732</v>
      </c>
      <c r="AB1381">
        <f t="shared" si="2018"/>
        <v>9125</v>
      </c>
      <c r="AC1381">
        <f t="shared" si="1964"/>
        <v>9125</v>
      </c>
      <c r="AD1381" s="6">
        <v>2</v>
      </c>
      <c r="AE1381" t="s">
        <v>923</v>
      </c>
      <c r="AF1381" t="s">
        <v>910</v>
      </c>
      <c r="AG1381" t="s">
        <v>756</v>
      </c>
      <c r="AH1381" t="s">
        <v>756</v>
      </c>
      <c r="AI1381" t="str">
        <f t="shared" si="1969"/>
        <v>o</v>
      </c>
      <c r="AJ1381" t="str">
        <f t="shared" si="1970"/>
        <v/>
      </c>
      <c r="AK1381" t="str">
        <f t="shared" si="1971"/>
        <v/>
      </c>
      <c r="AL1381" t="str">
        <f t="shared" si="1972"/>
        <v/>
      </c>
      <c r="AM1381" t="str">
        <f t="shared" si="1973"/>
        <v/>
      </c>
      <c r="AN1381" t="str">
        <f t="shared" si="1974"/>
        <v>Home</v>
      </c>
      <c r="AO1381" t="str">
        <f t="shared" si="1975"/>
        <v>h</v>
      </c>
      <c r="AP1381" t="str">
        <f t="shared" si="1976"/>
        <v/>
      </c>
      <c r="AQ1381" t="str">
        <f t="shared" si="1977"/>
        <v/>
      </c>
      <c r="AR1381" t="str">
        <f t="shared" si="1978"/>
        <v>Home</v>
      </c>
      <c r="AS1381" t="str">
        <f t="shared" si="1979"/>
        <v>h</v>
      </c>
      <c r="AT1381" t="str">
        <f t="shared" si="1980"/>
        <v>Defensive</v>
      </c>
      <c r="AU1381" t="str">
        <f t="shared" si="1981"/>
        <v/>
      </c>
      <c r="AV1381" t="str">
        <f t="shared" si="1982"/>
        <v/>
      </c>
      <c r="AW1381" t="str" cm="1">
        <f t="array" ref="AW1381">IFERROR(IF(O1381&lt;&gt;"",O1381,IF(OR($S1381="",$T1381=""),"",IF(O1381&lt;&gt;"",O1381,IF($T1381&lt;&gt;"",_xlfn._xlws.FILTER(O:O,($BU:$BU=$BU1381)*($I:$I=$I1381)*($T:$T=$T1381)*($S:$S=_xlfn.MINIFS($S:$S,$T:$T,"="&amp;$T1381)),"")))))&amp;"",IF(O1381="","",""))&amp;""</f>
        <v>Defensive_PlayPossession-StickCheck</v>
      </c>
      <c r="AX1381" t="str" cm="1">
        <f t="array" ref="AX1381">IFERROR(IF(P1381&lt;&gt;"",P1381,IF(OR($S1381="",$T1381=""),"",IF($T1381&lt;&gt;"",_xlfn._xlws.FILTER(P:P,($BU:$BU=$BU1381)*($I:$I=$I1381)*($T:$T=$T1381)*($S:$S=_xlfn.MINIFS($S:$S,$T:$T,"="&amp;$T1381)),""))))&amp;"",IF(P1381="","",""))&amp;""</f>
        <v/>
      </c>
      <c r="AY1381" t="str" cm="1">
        <f t="array" ref="AY1381">IFERROR(IF(Q1381&lt;&gt;"",Q1381,IF(OR($S1381="",$T1381=""),"",IF($T1381&lt;&gt;"",_xlfn._xlws.FILTER(Q:Q,($BU:$BU=$BU1381)*($I:$I=$I1381)*($T:$T=$T1381)*($S:$S=_xlfn.MINIFS($S:$S,$T:$T,"="&amp;$T1381)),""))))&amp;"",IF(Q1381="","",""))&amp;""</f>
        <v/>
      </c>
      <c r="AZ1381" t="str" cm="1">
        <f t="array" ref="AZ1381">IFERROR(IF(R1381&lt;&gt;"",R1381,IF(OR($S1381="",$T1381=""),"",IF($T1381&lt;&gt;"",_xlfn._xlws.FILTER(R:R,($BU:$BU=$BU1381)*($I:$I=$I1381)*($T:$T=$T1381)*($S:$S=_xlfn.MINIFS($S:$S,$T:$T,"="&amp;$T1381)),""))))&amp;"",IF(R1381="","",""))&amp;""</f>
        <v>1</v>
      </c>
      <c r="BA1381" s="6">
        <f t="shared" si="1983"/>
        <v>119</v>
      </c>
      <c r="BB1381">
        <f t="shared" ref="BB1381:BD1381" si="2027">BB1380</f>
        <v>18987</v>
      </c>
      <c r="BC1381" t="str">
        <f t="shared" si="2027"/>
        <v>Velodrome</v>
      </c>
      <c r="BD1381" t="str">
        <f t="shared" si="2027"/>
        <v>Outlaws</v>
      </c>
      <c r="BE1381" t="s">
        <v>9</v>
      </c>
      <c r="BF1381" t="s">
        <v>173</v>
      </c>
      <c r="BI1381" cm="1">
        <f t="array" ref="BI1381">IFERROR(_xlfn._xlws.FILTER(shifts!A:A,(shifts!B:B=events!AD1381)*(shifts!AG:AG&gt;=events!BK1381)*(shifts!AH:AH&lt;=events!BL1381)),BI1380)</f>
        <v>47</v>
      </c>
      <c r="BJ1381" s="15">
        <f t="shared" si="1985"/>
        <v>0</v>
      </c>
      <c r="BK1381">
        <f t="shared" si="1986"/>
        <v>799</v>
      </c>
      <c r="BL1381">
        <f t="shared" si="1987"/>
        <v>799</v>
      </c>
      <c r="BM1381" s="15">
        <f>SUMIFS(BJ$2:BJ1381,K$2:K1381,"=Intermission")+SUMIFS(BJ$2:BJ1381,K$2:K1381,"=Timeout")</f>
        <v>67</v>
      </c>
      <c r="BN1381">
        <f t="shared" si="1988"/>
        <v>1147</v>
      </c>
      <c r="BO1381" s="19">
        <f t="shared" si="1989"/>
        <v>1428</v>
      </c>
      <c r="BP1381">
        <f t="shared" si="1990"/>
        <v>1423</v>
      </c>
      <c r="BQ1381" s="17">
        <f t="shared" si="1991"/>
        <v>1428</v>
      </c>
      <c r="BR1381" t="str">
        <f t="shared" si="1992"/>
        <v>opp_team_player_1</v>
      </c>
      <c r="BS1381">
        <f>COUNTIFS(S$3:S1381,"="&amp;S1381,AI$3:AI1381,"="&amp;AI1381)</f>
        <v>1</v>
      </c>
      <c r="BT1381" t="str">
        <f>IFERROR(VLOOKUP(BB1381&amp;BU1381&amp;X1381,game_rosters!U:W,3,FALSE),"")</f>
        <v>P100170</v>
      </c>
      <c r="BU1381" t="str">
        <f t="shared" si="1993"/>
        <v>Outlaws</v>
      </c>
    </row>
    <row r="1382" spans="1:73" x14ac:dyDescent="0.2">
      <c r="A1382">
        <f t="shared" si="1968"/>
        <v>1</v>
      </c>
      <c r="I1382" s="44">
        <v>80</v>
      </c>
      <c r="K1382" t="s">
        <v>13</v>
      </c>
      <c r="L1382" t="s">
        <v>586</v>
      </c>
      <c r="N1382" t="s">
        <v>595</v>
      </c>
      <c r="O1382" t="s">
        <v>573</v>
      </c>
      <c r="Q1382" t="s">
        <v>595</v>
      </c>
      <c r="R1382" s="51">
        <v>1</v>
      </c>
      <c r="S1382">
        <v>733</v>
      </c>
      <c r="T1382" t="s">
        <v>756</v>
      </c>
      <c r="W1382" t="s">
        <v>731</v>
      </c>
      <c r="X1382">
        <v>80</v>
      </c>
      <c r="Z1382">
        <v>1</v>
      </c>
      <c r="AA1382">
        <f t="shared" si="2017"/>
        <v>1733</v>
      </c>
      <c r="AB1382" t="str">
        <f t="shared" si="2018"/>
        <v/>
      </c>
      <c r="AC1382">
        <f t="shared" si="1964"/>
        <v>1733</v>
      </c>
      <c r="AD1382" s="6">
        <v>2</v>
      </c>
      <c r="AE1382" t="s">
        <v>923</v>
      </c>
      <c r="AF1382" t="s">
        <v>744</v>
      </c>
      <c r="AG1382" t="s">
        <v>756</v>
      </c>
      <c r="AH1382" t="s">
        <v>756</v>
      </c>
      <c r="AI1382" t="str">
        <f t="shared" si="1969"/>
        <v>e</v>
      </c>
      <c r="AJ1382" t="str">
        <f t="shared" si="1970"/>
        <v/>
      </c>
      <c r="AK1382" t="str">
        <f t="shared" si="1971"/>
        <v/>
      </c>
      <c r="AL1382" t="str">
        <f t="shared" si="1972"/>
        <v/>
      </c>
      <c r="AM1382" t="str">
        <f t="shared" si="1973"/>
        <v/>
      </c>
      <c r="AN1382" t="str">
        <f t="shared" si="1974"/>
        <v>Away</v>
      </c>
      <c r="AO1382" t="str">
        <f t="shared" si="1975"/>
        <v>a</v>
      </c>
      <c r="AP1382" t="str">
        <f t="shared" si="1976"/>
        <v/>
      </c>
      <c r="AQ1382" t="str">
        <f t="shared" si="1977"/>
        <v/>
      </c>
      <c r="AR1382" t="str">
        <f t="shared" si="1978"/>
        <v>Away</v>
      </c>
      <c r="AS1382" t="str">
        <f t="shared" si="1979"/>
        <v>a</v>
      </c>
      <c r="AT1382" t="str">
        <f t="shared" si="1980"/>
        <v>Offensive</v>
      </c>
      <c r="AU1382" t="str">
        <f t="shared" si="1981"/>
        <v/>
      </c>
      <c r="AV1382" t="str">
        <f t="shared" si="1982"/>
        <v/>
      </c>
      <c r="AW1382" t="str" cm="1">
        <f t="array" ref="AW1382">IFERROR(IF(O1382&lt;&gt;"",O1382,IF(OR($S1382="",$T1382=""),"",IF(O1382&lt;&gt;"",O1382,IF($T1382&lt;&gt;"",_xlfn._xlws.FILTER(O:O,($BU:$BU=$BU1382)*($I:$I=$I1382)*($T:$T=$T1382)*($S:$S=_xlfn.MINIFS($S:$S,$T:$T,"="&amp;$T1382)),"")))))&amp;"",IF(O1382="","",""))&amp;""</f>
        <v>OffensivePlay_Zone-PuckRetrievalShot</v>
      </c>
      <c r="AX1382" t="str" cm="1">
        <f t="array" ref="AX1382">IFERROR(IF(P1382&lt;&gt;"",P1382,IF(OR($S1382="",$T1382=""),"",IF($T1382&lt;&gt;"",_xlfn._xlws.FILTER(P:P,($BU:$BU=$BU1382)*($I:$I=$I1382)*($T:$T=$T1382)*($S:$S=_xlfn.MINIFS($S:$S,$T:$T,"="&amp;$T1382)),""))))&amp;"",IF(P1382="","",""))&amp;""</f>
        <v/>
      </c>
      <c r="AY1382" t="str" cm="1">
        <f t="array" ref="AY1382">IFERROR(IF(Q1382&lt;&gt;"",Q1382,IF(OR($S1382="",$T1382=""),"",IF($T1382&lt;&gt;"",_xlfn._xlws.FILTER(Q:Q,($BU:$BU=$BU1382)*($I:$I=$I1382)*($T:$T=$T1382)*($S:$S=_xlfn.MINIFS($S:$S,$T:$T,"="&amp;$T1382)),""))))&amp;"",IF(Q1382="","",""))&amp;""</f>
        <v>s</v>
      </c>
      <c r="AZ1382" t="str" cm="1">
        <f t="array" ref="AZ1382">IFERROR(IF(R1382&lt;&gt;"",R1382,IF(OR($S1382="",$T1382=""),"",IF($T1382&lt;&gt;"",_xlfn._xlws.FILTER(R:R,($BU:$BU=$BU1382)*($I:$I=$I1382)*($T:$T=$T1382)*($S:$S=_xlfn.MINIFS($S:$S,$T:$T,"="&amp;$T1382)),""))))&amp;"",IF(R1382="","",""))&amp;""</f>
        <v>1</v>
      </c>
      <c r="BA1382" s="6">
        <f t="shared" si="1983"/>
        <v>119</v>
      </c>
      <c r="BB1382">
        <f t="shared" ref="BB1382:BD1382" si="2028">BB1381</f>
        <v>18987</v>
      </c>
      <c r="BC1382" t="str">
        <f t="shared" si="2028"/>
        <v>Velodrome</v>
      </c>
      <c r="BD1382" t="str">
        <f t="shared" si="2028"/>
        <v>Outlaws</v>
      </c>
      <c r="BE1382" t="s">
        <v>13</v>
      </c>
      <c r="BF1382" t="s">
        <v>586</v>
      </c>
      <c r="BI1382" cm="1">
        <f t="array" ref="BI1382">IFERROR(_xlfn._xlws.FILTER(shifts!A:A,(shifts!B:B=events!AD1382)*(shifts!AG:AG&gt;=events!BK1382)*(shifts!AH:AH&lt;=events!BL1382)),BI1381)</f>
        <v>47</v>
      </c>
      <c r="BJ1382" s="15">
        <f t="shared" si="1985"/>
        <v>0</v>
      </c>
      <c r="BK1382">
        <f t="shared" si="1986"/>
        <v>795</v>
      </c>
      <c r="BL1382">
        <f t="shared" si="1987"/>
        <v>795</v>
      </c>
      <c r="BM1382" s="15">
        <f>SUMIFS(BJ$2:BJ1382,K$2:K1382,"=Intermission")+SUMIFS(BJ$2:BJ1382,K$2:K1382,"=Timeout")</f>
        <v>67</v>
      </c>
      <c r="BN1382">
        <f t="shared" si="1988"/>
        <v>1147</v>
      </c>
      <c r="BO1382" s="19">
        <f t="shared" si="1989"/>
        <v>1432</v>
      </c>
      <c r="BP1382">
        <f t="shared" si="1990"/>
        <v>1427</v>
      </c>
      <c r="BQ1382" s="17">
        <f t="shared" si="1991"/>
        <v>1432</v>
      </c>
      <c r="BR1382" t="str">
        <f t="shared" si="1992"/>
        <v>event_team_player_1</v>
      </c>
      <c r="BS1382">
        <f>COUNTIFS(S$3:S1382,"="&amp;S1382,AI$3:AI1382,"="&amp;AI1382)</f>
        <v>1</v>
      </c>
      <c r="BT1382" t="str">
        <f>IFERROR(VLOOKUP(BB1382&amp;BU1382&amp;X1382,game_rosters!U:W,3,FALSE),"")</f>
        <v>P100223</v>
      </c>
      <c r="BU1382" t="str">
        <f t="shared" si="1993"/>
        <v>Outlaws</v>
      </c>
    </row>
    <row r="1383" spans="1:73" x14ac:dyDescent="0.2">
      <c r="A1383" t="str">
        <f t="shared" si="1968"/>
        <v/>
      </c>
      <c r="I1383" s="44">
        <v>22</v>
      </c>
      <c r="O1383" t="s">
        <v>689</v>
      </c>
      <c r="Q1383" t="s">
        <v>594</v>
      </c>
      <c r="R1383" s="51">
        <v>1</v>
      </c>
      <c r="S1383">
        <v>733</v>
      </c>
      <c r="T1383" t="s">
        <v>756</v>
      </c>
      <c r="X1383">
        <v>22</v>
      </c>
      <c r="AA1383">
        <f t="shared" si="2017"/>
        <v>1733</v>
      </c>
      <c r="AB1383" t="str">
        <f t="shared" si="2018"/>
        <v/>
      </c>
      <c r="AC1383">
        <f t="shared" si="1964"/>
        <v>1733</v>
      </c>
      <c r="AD1383" s="6">
        <v>2</v>
      </c>
      <c r="AE1383" t="s">
        <v>923</v>
      </c>
      <c r="AF1383" t="s">
        <v>744</v>
      </c>
      <c r="AG1383" t="s">
        <v>756</v>
      </c>
      <c r="AH1383" t="s">
        <v>756</v>
      </c>
      <c r="AI1383" t="str">
        <f t="shared" si="1969"/>
        <v>o</v>
      </c>
      <c r="AJ1383" t="str">
        <f t="shared" si="1970"/>
        <v/>
      </c>
      <c r="AK1383" t="str">
        <f t="shared" si="1971"/>
        <v/>
      </c>
      <c r="AL1383" t="str">
        <f t="shared" si="1972"/>
        <v/>
      </c>
      <c r="AM1383" t="str">
        <f t="shared" si="1973"/>
        <v/>
      </c>
      <c r="AN1383" t="str">
        <f t="shared" si="1974"/>
        <v>Away</v>
      </c>
      <c r="AO1383" t="str">
        <f t="shared" si="1975"/>
        <v>a</v>
      </c>
      <c r="AP1383" t="str">
        <f t="shared" si="1976"/>
        <v/>
      </c>
      <c r="AQ1383" t="str">
        <f t="shared" si="1977"/>
        <v/>
      </c>
      <c r="AR1383" t="str">
        <f t="shared" si="1978"/>
        <v>Away</v>
      </c>
      <c r="AS1383" t="str">
        <f t="shared" si="1979"/>
        <v>a</v>
      </c>
      <c r="AT1383" t="str">
        <f t="shared" si="1980"/>
        <v>Defensive</v>
      </c>
      <c r="AU1383" t="str">
        <f t="shared" si="1981"/>
        <v/>
      </c>
      <c r="AV1383" t="str">
        <f t="shared" si="1982"/>
        <v/>
      </c>
      <c r="AW1383" t="str" cm="1">
        <f t="array" ref="AW1383">IFERROR(IF(O1383&lt;&gt;"",O1383,IF(OR($S1383="",$T1383=""),"",IF(O1383&lt;&gt;"",O1383,IF($T1383&lt;&gt;"",_xlfn._xlws.FILTER(O:O,($BU:$BU=$BU1383)*($I:$I=$I1383)*($T:$T=$T1383)*($S:$S=_xlfn.MINIFS($S:$S,$T:$T,"="&amp;$T1383)),"")))))&amp;"",IF(O1383="","",""))&amp;""</f>
        <v>Defensive_PlayZone-PuckRecoveryShot</v>
      </c>
      <c r="AX1383" t="str" cm="1">
        <f t="array" ref="AX1383">IFERROR(IF(P1383&lt;&gt;"",P1383,IF(OR($S1383="",$T1383=""),"",IF($T1383&lt;&gt;"",_xlfn._xlws.FILTER(P:P,($BU:$BU=$BU1383)*($I:$I=$I1383)*($T:$T=$T1383)*($S:$S=_xlfn.MINIFS($S:$S,$T:$T,"="&amp;$T1383)),""))))&amp;"",IF(P1383="","",""))&amp;""</f>
        <v/>
      </c>
      <c r="AY1383" t="str" cm="1">
        <f t="array" ref="AY1383">IFERROR(IF(Q1383&lt;&gt;"",Q1383,IF(OR($S1383="",$T1383=""),"",IF($T1383&lt;&gt;"",_xlfn._xlws.FILTER(Q:Q,($BU:$BU=$BU1383)*($I:$I=$I1383)*($T:$T=$T1383)*($S:$S=_xlfn.MINIFS($S:$S,$T:$T,"="&amp;$T1383)),""))))&amp;"",IF(Q1383="","",""))&amp;""</f>
        <v>u</v>
      </c>
      <c r="AZ1383" t="str" cm="1">
        <f t="array" ref="AZ1383">IFERROR(IF(R1383&lt;&gt;"",R1383,IF(OR($S1383="",$T1383=""),"",IF($T1383&lt;&gt;"",_xlfn._xlws.FILTER(R:R,($BU:$BU=$BU1383)*($I:$I=$I1383)*($T:$T=$T1383)*($S:$S=_xlfn.MINIFS($S:$S,$T:$T,"="&amp;$T1383)),""))))&amp;"",IF(R1383="","",""))&amp;""</f>
        <v>1</v>
      </c>
      <c r="BA1383" s="6">
        <f t="shared" si="1983"/>
        <v>119</v>
      </c>
      <c r="BB1383">
        <f t="shared" ref="BB1383:BD1383" si="2029">BB1382</f>
        <v>18987</v>
      </c>
      <c r="BC1383" t="str">
        <f t="shared" si="2029"/>
        <v>Velodrome</v>
      </c>
      <c r="BD1383" t="str">
        <f t="shared" si="2029"/>
        <v>Outlaws</v>
      </c>
      <c r="BE1383" t="s">
        <v>13</v>
      </c>
      <c r="BF1383" t="s">
        <v>586</v>
      </c>
      <c r="BI1383" cm="1">
        <f t="array" ref="BI1383">IFERROR(_xlfn._xlws.FILTER(shifts!A:A,(shifts!B:B=events!AD1383)*(shifts!AG:AG&gt;=events!BK1383)*(shifts!AH:AH&lt;=events!BL1383)),BI1382)</f>
        <v>47</v>
      </c>
      <c r="BJ1383" s="15">
        <f t="shared" si="1985"/>
        <v>0</v>
      </c>
      <c r="BK1383">
        <f t="shared" si="1986"/>
        <v>795</v>
      </c>
      <c r="BL1383">
        <f t="shared" si="1987"/>
        <v>795</v>
      </c>
      <c r="BM1383" s="15">
        <f>SUMIFS(BJ$2:BJ1383,K$2:K1383,"=Intermission")+SUMIFS(BJ$2:BJ1383,K$2:K1383,"=Timeout")</f>
        <v>67</v>
      </c>
      <c r="BN1383">
        <f t="shared" si="1988"/>
        <v>1147</v>
      </c>
      <c r="BO1383" s="19">
        <f t="shared" si="1989"/>
        <v>1432</v>
      </c>
      <c r="BP1383">
        <f t="shared" si="1990"/>
        <v>1427</v>
      </c>
      <c r="BQ1383" s="17">
        <f t="shared" si="1991"/>
        <v>1432</v>
      </c>
      <c r="BR1383" t="str">
        <f t="shared" si="1992"/>
        <v>opp_team_player_1</v>
      </c>
      <c r="BS1383">
        <f>COUNTIFS(S$3:S1383,"="&amp;S1383,AI$3:AI1383,"="&amp;AI1383)</f>
        <v>1</v>
      </c>
      <c r="BT1383" t="str">
        <f>IFERROR(VLOOKUP(BB1383&amp;BU1383&amp;X1383,game_rosters!U:W,3,FALSE),"")</f>
        <v>P100108</v>
      </c>
      <c r="BU1383" t="str">
        <f t="shared" si="1993"/>
        <v>Velodrome</v>
      </c>
    </row>
    <row r="1384" spans="1:73" x14ac:dyDescent="0.2">
      <c r="A1384">
        <f t="shared" si="1968"/>
        <v>1</v>
      </c>
      <c r="I1384" s="44">
        <v>80</v>
      </c>
      <c r="K1384" t="s">
        <v>13</v>
      </c>
      <c r="R1384" s="51">
        <v>1</v>
      </c>
      <c r="S1384">
        <v>734</v>
      </c>
      <c r="T1384" t="s">
        <v>756</v>
      </c>
      <c r="W1384" t="s">
        <v>731</v>
      </c>
      <c r="X1384">
        <v>80</v>
      </c>
      <c r="Z1384">
        <v>1</v>
      </c>
      <c r="AA1384">
        <f t="shared" si="2017"/>
        <v>1734</v>
      </c>
      <c r="AB1384" t="str">
        <f t="shared" si="2018"/>
        <v/>
      </c>
      <c r="AC1384">
        <f t="shared" si="1964"/>
        <v>1734</v>
      </c>
      <c r="AD1384" s="6">
        <v>2</v>
      </c>
      <c r="AE1384" t="s">
        <v>923</v>
      </c>
      <c r="AF1384" t="s">
        <v>744</v>
      </c>
      <c r="AG1384" t="s">
        <v>923</v>
      </c>
      <c r="AH1384" t="s">
        <v>746</v>
      </c>
      <c r="AI1384" t="str">
        <f t="shared" si="1969"/>
        <v>e</v>
      </c>
      <c r="AJ1384" t="str">
        <f t="shared" si="1970"/>
        <v/>
      </c>
      <c r="AK1384" t="str">
        <f t="shared" si="1971"/>
        <v/>
      </c>
      <c r="AL1384" t="str">
        <f t="shared" si="1972"/>
        <v/>
      </c>
      <c r="AM1384" t="str">
        <f t="shared" si="1973"/>
        <v/>
      </c>
      <c r="AN1384" t="str">
        <f t="shared" si="1974"/>
        <v>Away</v>
      </c>
      <c r="AO1384" t="str">
        <f t="shared" si="1975"/>
        <v>a</v>
      </c>
      <c r="AP1384" t="str">
        <f t="shared" si="1976"/>
        <v/>
      </c>
      <c r="AQ1384" t="str">
        <f t="shared" si="1977"/>
        <v/>
      </c>
      <c r="AR1384" t="str">
        <f t="shared" si="1978"/>
        <v>Away</v>
      </c>
      <c r="AS1384" t="str">
        <f t="shared" si="1979"/>
        <v>a</v>
      </c>
      <c r="AT1384" t="str">
        <f t="shared" si="1980"/>
        <v>Offensive</v>
      </c>
      <c r="AU1384" t="str">
        <f t="shared" si="1981"/>
        <v/>
      </c>
      <c r="AV1384" t="str">
        <f t="shared" si="1982"/>
        <v/>
      </c>
      <c r="AW1384" t="str" cm="1">
        <f t="array" ref="AW1384">IFERROR(IF(O1384&lt;&gt;"",O1384,IF(OR($S1384="",$T1384=""),"",IF(O1384&lt;&gt;"",O1384,IF($T1384&lt;&gt;"",_xlfn._xlws.FILTER(O:O,($BU:$BU=$BU1384)*($I:$I=$I1384)*($T:$T=$T1384)*($S:$S=_xlfn.MINIFS($S:$S,$T:$T,"="&amp;$T1384)),"")))))&amp;"",IF(O1384="","",""))&amp;""</f>
        <v/>
      </c>
      <c r="AX1384" t="str" cm="1">
        <f t="array" ref="AX1384">IFERROR(IF(P1384&lt;&gt;"",P1384,IF(OR($S1384="",$T1384=""),"",IF($T1384&lt;&gt;"",_xlfn._xlws.FILTER(P:P,($BU:$BU=$BU1384)*($I:$I=$I1384)*($T:$T=$T1384)*($S:$S=_xlfn.MINIFS($S:$S,$T:$T,"="&amp;$T1384)),""))))&amp;"",IF(P1384="","",""))&amp;""</f>
        <v/>
      </c>
      <c r="AY1384" t="str" cm="1">
        <f t="array" ref="AY1384">IFERROR(IF(Q1384&lt;&gt;"",Q1384,IF(OR($S1384="",$T1384=""),"",IF($T1384&lt;&gt;"",_xlfn._xlws.FILTER(Q:Q,($BU:$BU=$BU1384)*($I:$I=$I1384)*($T:$T=$T1384)*($S:$S=_xlfn.MINIFS($S:$S,$T:$T,"="&amp;$T1384)),""))))&amp;"",IF(Q1384="","",""))&amp;""</f>
        <v/>
      </c>
      <c r="AZ1384" t="str" cm="1">
        <f t="array" ref="AZ1384">IFERROR(IF(R1384&lt;&gt;"",R1384,IF(OR($S1384="",$T1384=""),"",IF($T1384&lt;&gt;"",_xlfn._xlws.FILTER(R:R,($BU:$BU=$BU1384)*($I:$I=$I1384)*($T:$T=$T1384)*($S:$S=_xlfn.MINIFS($S:$S,$T:$T,"="&amp;$T1384)),""))))&amp;"",IF(R1384="","",""))&amp;""</f>
        <v>1</v>
      </c>
      <c r="BA1384" s="6">
        <f t="shared" si="1983"/>
        <v>119</v>
      </c>
      <c r="BB1384">
        <f t="shared" ref="BB1384:BD1384" si="2030">BB1383</f>
        <v>18987</v>
      </c>
      <c r="BC1384" t="str">
        <f t="shared" si="2030"/>
        <v>Velodrome</v>
      </c>
      <c r="BD1384" t="str">
        <f t="shared" si="2030"/>
        <v>Outlaws</v>
      </c>
      <c r="BE1384" t="s">
        <v>13</v>
      </c>
      <c r="BF1384" t="s">
        <v>756</v>
      </c>
      <c r="BI1384" cm="1">
        <f t="array" ref="BI1384">IFERROR(_xlfn._xlws.FILTER(shifts!A:A,(shifts!B:B=events!AD1384)*(shifts!AG:AG&gt;=events!BK1384)*(shifts!AH:AH&lt;=events!BL1384)),BI1383)</f>
        <v>47</v>
      </c>
      <c r="BJ1384" s="15">
        <f t="shared" si="1985"/>
        <v>3</v>
      </c>
      <c r="BK1384">
        <f t="shared" si="1986"/>
        <v>795</v>
      </c>
      <c r="BL1384">
        <f t="shared" si="1987"/>
        <v>792</v>
      </c>
      <c r="BM1384" s="15">
        <f>SUMIFS(BJ$2:BJ1384,K$2:K1384,"=Intermission")+SUMIFS(BJ$2:BJ1384,K$2:K1384,"=Timeout")</f>
        <v>67</v>
      </c>
      <c r="BN1384">
        <f t="shared" si="1988"/>
        <v>1147</v>
      </c>
      <c r="BO1384" s="19">
        <f t="shared" si="1989"/>
        <v>1432</v>
      </c>
      <c r="BP1384">
        <f t="shared" si="1990"/>
        <v>1427</v>
      </c>
      <c r="BQ1384" s="17">
        <f t="shared" si="1991"/>
        <v>1435</v>
      </c>
      <c r="BR1384" t="str">
        <f t="shared" si="1992"/>
        <v>event_team_player_1</v>
      </c>
      <c r="BS1384">
        <f>COUNTIFS(S$3:S1384,"="&amp;S1384,AI$3:AI1384,"="&amp;AI1384)</f>
        <v>1</v>
      </c>
      <c r="BT1384" t="str">
        <f>IFERROR(VLOOKUP(BB1384&amp;BU1384&amp;X1384,game_rosters!U:W,3,FALSE),"")</f>
        <v>P100223</v>
      </c>
      <c r="BU1384" t="str">
        <f t="shared" si="1993"/>
        <v>Outlaws</v>
      </c>
    </row>
    <row r="1385" spans="1:73" x14ac:dyDescent="0.2">
      <c r="A1385" t="str">
        <f t="shared" si="1968"/>
        <v/>
      </c>
      <c r="I1385" s="44">
        <v>42</v>
      </c>
      <c r="O1385" t="s">
        <v>602</v>
      </c>
      <c r="R1385" s="51">
        <v>1</v>
      </c>
      <c r="S1385">
        <v>734</v>
      </c>
      <c r="T1385" t="s">
        <v>756</v>
      </c>
      <c r="X1385">
        <v>42</v>
      </c>
      <c r="AA1385">
        <f t="shared" si="2017"/>
        <v>1734</v>
      </c>
      <c r="AB1385" t="str">
        <f t="shared" si="2018"/>
        <v/>
      </c>
      <c r="AC1385">
        <f t="shared" si="1964"/>
        <v>1734</v>
      </c>
      <c r="AD1385" s="6">
        <v>2</v>
      </c>
      <c r="AE1385" t="s">
        <v>923</v>
      </c>
      <c r="AF1385" t="s">
        <v>744</v>
      </c>
      <c r="AG1385" t="s">
        <v>923</v>
      </c>
      <c r="AH1385" t="s">
        <v>746</v>
      </c>
      <c r="AI1385" t="str">
        <f t="shared" si="1969"/>
        <v>o</v>
      </c>
      <c r="AJ1385" t="str">
        <f t="shared" si="1970"/>
        <v/>
      </c>
      <c r="AK1385" t="str">
        <f t="shared" si="1971"/>
        <v/>
      </c>
      <c r="AL1385" t="str">
        <f t="shared" si="1972"/>
        <v/>
      </c>
      <c r="AM1385" t="str">
        <f t="shared" si="1973"/>
        <v/>
      </c>
      <c r="AN1385" t="str">
        <f t="shared" si="1974"/>
        <v>Away</v>
      </c>
      <c r="AO1385" t="str">
        <f t="shared" si="1975"/>
        <v>a</v>
      </c>
      <c r="AP1385" t="str">
        <f t="shared" si="1976"/>
        <v/>
      </c>
      <c r="AQ1385" t="str">
        <f t="shared" si="1977"/>
        <v/>
      </c>
      <c r="AR1385" t="str">
        <f t="shared" si="1978"/>
        <v>Away</v>
      </c>
      <c r="AS1385" t="str">
        <f t="shared" si="1979"/>
        <v>a</v>
      </c>
      <c r="AT1385" t="str">
        <f t="shared" si="1980"/>
        <v>Defensive</v>
      </c>
      <c r="AU1385" t="str">
        <f t="shared" si="1981"/>
        <v/>
      </c>
      <c r="AV1385" t="str">
        <f t="shared" si="1982"/>
        <v/>
      </c>
      <c r="AW1385" t="str" cm="1">
        <f t="array" ref="AW1385">IFERROR(IF(O1385&lt;&gt;"",O1385,IF(OR($S1385="",$T1385=""),"",IF(O1385&lt;&gt;"",O1385,IF($T1385&lt;&gt;"",_xlfn._xlws.FILTER(O:O,($BU:$BU=$BU1385)*($I:$I=$I1385)*($T:$T=$T1385)*($S:$S=_xlfn.MINIFS($S:$S,$T:$T,"="&amp;$T1385)),"")))))&amp;"",IF(O1385="","",""))&amp;""</f>
        <v>Defensive_PlayPossession-StickCheck</v>
      </c>
      <c r="AX1385" t="str" cm="1">
        <f t="array" ref="AX1385">IFERROR(IF(P1385&lt;&gt;"",P1385,IF(OR($S1385="",$T1385=""),"",IF($T1385&lt;&gt;"",_xlfn._xlws.FILTER(P:P,($BU:$BU=$BU1385)*($I:$I=$I1385)*($T:$T=$T1385)*($S:$S=_xlfn.MINIFS($S:$S,$T:$T,"="&amp;$T1385)),""))))&amp;"",IF(P1385="","",""))&amp;""</f>
        <v/>
      </c>
      <c r="AY1385" t="str" cm="1">
        <f t="array" ref="AY1385">IFERROR(IF(Q1385&lt;&gt;"",Q1385,IF(OR($S1385="",$T1385=""),"",IF($T1385&lt;&gt;"",_xlfn._xlws.FILTER(Q:Q,($BU:$BU=$BU1385)*($I:$I=$I1385)*($T:$T=$T1385)*($S:$S=_xlfn.MINIFS($S:$S,$T:$T,"="&amp;$T1385)),""))))&amp;"",IF(Q1385="","",""))&amp;""</f>
        <v/>
      </c>
      <c r="AZ1385" t="str" cm="1">
        <f t="array" ref="AZ1385">IFERROR(IF(R1385&lt;&gt;"",R1385,IF(OR($S1385="",$T1385=""),"",IF($T1385&lt;&gt;"",_xlfn._xlws.FILTER(R:R,($BU:$BU=$BU1385)*($I:$I=$I1385)*($T:$T=$T1385)*($S:$S=_xlfn.MINIFS($S:$S,$T:$T,"="&amp;$T1385)),""))))&amp;"",IF(R1385="","",""))&amp;""</f>
        <v>1</v>
      </c>
      <c r="BA1385" s="6">
        <f t="shared" si="1983"/>
        <v>119</v>
      </c>
      <c r="BB1385">
        <f t="shared" ref="BB1385:BD1385" si="2031">BB1384</f>
        <v>18987</v>
      </c>
      <c r="BC1385" t="str">
        <f t="shared" si="2031"/>
        <v>Velodrome</v>
      </c>
      <c r="BD1385" t="str">
        <f t="shared" si="2031"/>
        <v>Outlaws</v>
      </c>
      <c r="BE1385" t="s">
        <v>13</v>
      </c>
      <c r="BF1385" t="s">
        <v>756</v>
      </c>
      <c r="BI1385" cm="1">
        <f t="array" ref="BI1385">IFERROR(_xlfn._xlws.FILTER(shifts!A:A,(shifts!B:B=events!AD1385)*(shifts!AG:AG&gt;=events!BK1385)*(shifts!AH:AH&lt;=events!BL1385)),BI1384)</f>
        <v>47</v>
      </c>
      <c r="BJ1385" s="15">
        <f t="shared" si="1985"/>
        <v>3</v>
      </c>
      <c r="BK1385">
        <f t="shared" si="1986"/>
        <v>795</v>
      </c>
      <c r="BL1385">
        <f t="shared" si="1987"/>
        <v>792</v>
      </c>
      <c r="BM1385" s="15">
        <f>SUMIFS(BJ$2:BJ1385,K$2:K1385,"=Intermission")+SUMIFS(BJ$2:BJ1385,K$2:K1385,"=Timeout")</f>
        <v>67</v>
      </c>
      <c r="BN1385">
        <f t="shared" si="1988"/>
        <v>1147</v>
      </c>
      <c r="BO1385" s="19">
        <f t="shared" si="1989"/>
        <v>1432</v>
      </c>
      <c r="BP1385">
        <f t="shared" si="1990"/>
        <v>1427</v>
      </c>
      <c r="BQ1385" s="17">
        <f t="shared" si="1991"/>
        <v>1435</v>
      </c>
      <c r="BR1385" t="str">
        <f t="shared" si="1992"/>
        <v>opp_team_player_1</v>
      </c>
      <c r="BS1385">
        <f>COUNTIFS(S$3:S1385,"="&amp;S1385,AI$3:AI1385,"="&amp;AI1385)</f>
        <v>1</v>
      </c>
      <c r="BT1385" t="str">
        <f>IFERROR(VLOOKUP(BB1385&amp;BU1385&amp;X1385,game_rosters!U:W,3,FALSE),"")</f>
        <v>P100201</v>
      </c>
      <c r="BU1385" t="str">
        <f t="shared" si="1993"/>
        <v>Velodrome</v>
      </c>
    </row>
    <row r="1386" spans="1:73" x14ac:dyDescent="0.2">
      <c r="A1386">
        <f t="shared" si="1968"/>
        <v>1</v>
      </c>
      <c r="I1386" s="44">
        <v>42</v>
      </c>
      <c r="K1386" t="s">
        <v>9</v>
      </c>
      <c r="L1386" t="s">
        <v>183</v>
      </c>
      <c r="M1386" t="s">
        <v>80</v>
      </c>
      <c r="N1386" t="s">
        <v>595</v>
      </c>
      <c r="O1386" t="s">
        <v>601</v>
      </c>
      <c r="Q1386" t="s">
        <v>595</v>
      </c>
      <c r="R1386" s="51">
        <v>1</v>
      </c>
      <c r="S1386">
        <v>735</v>
      </c>
      <c r="T1386" t="s">
        <v>756</v>
      </c>
      <c r="W1386" t="s">
        <v>735</v>
      </c>
      <c r="X1386">
        <v>42</v>
      </c>
      <c r="Z1386">
        <v>1</v>
      </c>
      <c r="AA1386">
        <f t="shared" si="2017"/>
        <v>1735</v>
      </c>
      <c r="AB1386" t="str">
        <f t="shared" si="2018"/>
        <v/>
      </c>
      <c r="AC1386">
        <f t="shared" si="1964"/>
        <v>1735</v>
      </c>
      <c r="AD1386" s="6">
        <v>2</v>
      </c>
      <c r="AE1386" t="s">
        <v>923</v>
      </c>
      <c r="AF1386" t="s">
        <v>746</v>
      </c>
      <c r="AG1386" t="s">
        <v>756</v>
      </c>
      <c r="AH1386" t="s">
        <v>756</v>
      </c>
      <c r="AI1386" t="str">
        <f t="shared" si="1969"/>
        <v>e</v>
      </c>
      <c r="AJ1386" t="str">
        <f t="shared" si="1970"/>
        <v/>
      </c>
      <c r="AK1386" t="str">
        <f t="shared" si="1971"/>
        <v/>
      </c>
      <c r="AL1386" t="str">
        <f t="shared" si="1972"/>
        <v/>
      </c>
      <c r="AM1386" t="str">
        <f t="shared" si="1973"/>
        <v/>
      </c>
      <c r="AN1386" t="str">
        <f t="shared" si="1974"/>
        <v>Home</v>
      </c>
      <c r="AO1386" t="str">
        <f t="shared" si="1975"/>
        <v>h</v>
      </c>
      <c r="AP1386" t="str">
        <f t="shared" si="1976"/>
        <v/>
      </c>
      <c r="AQ1386" t="str">
        <f t="shared" si="1977"/>
        <v/>
      </c>
      <c r="AR1386" t="str">
        <f t="shared" si="1978"/>
        <v>Home</v>
      </c>
      <c r="AS1386" t="str">
        <f t="shared" si="1979"/>
        <v>h</v>
      </c>
      <c r="AT1386" t="str">
        <f t="shared" si="1980"/>
        <v>Defensive</v>
      </c>
      <c r="AU1386" t="str">
        <f t="shared" si="1981"/>
        <v/>
      </c>
      <c r="AV1386" t="str">
        <f t="shared" si="1982"/>
        <v/>
      </c>
      <c r="AW1386" t="str" cm="1">
        <f t="array" ref="AW1386">IFERROR(IF(O1386&lt;&gt;"",O1386,IF(OR($S1386="",$T1386=""),"",IF(O1386&lt;&gt;"",O1386,IF($T1386&lt;&gt;"",_xlfn._xlws.FILTER(O:O,($BU:$BU=$BU1386)*($I:$I=$I1386)*($T:$T=$T1386)*($S:$S=_xlfn.MINIFS($S:$S,$T:$T,"="&amp;$T1386)),"")))))&amp;"",IF(O1386="","",""))&amp;""</f>
        <v>Defensive_PlayPossession-PokeCheck</v>
      </c>
      <c r="AX1386" t="str" cm="1">
        <f t="array" ref="AX1386">IFERROR(IF(P1386&lt;&gt;"",P1386,IF(OR($S1386="",$T1386=""),"",IF($T1386&lt;&gt;"",_xlfn._xlws.FILTER(P:P,($BU:$BU=$BU1386)*($I:$I=$I1386)*($T:$T=$T1386)*($S:$S=_xlfn.MINIFS($S:$S,$T:$T,"="&amp;$T1386)),""))))&amp;"",IF(P1386="","",""))&amp;""</f>
        <v/>
      </c>
      <c r="AY1386" t="str" cm="1">
        <f t="array" ref="AY1386">IFERROR(IF(Q1386&lt;&gt;"",Q1386,IF(OR($S1386="",$T1386=""),"",IF($T1386&lt;&gt;"",_xlfn._xlws.FILTER(Q:Q,($BU:$BU=$BU1386)*($I:$I=$I1386)*($T:$T=$T1386)*($S:$S=_xlfn.MINIFS($S:$S,$T:$T,"="&amp;$T1386)),""))))&amp;"",IF(Q1386="","",""))&amp;""</f>
        <v>s</v>
      </c>
      <c r="AZ1386" t="str" cm="1">
        <f t="array" ref="AZ1386">IFERROR(IF(R1386&lt;&gt;"",R1386,IF(OR($S1386="",$T1386=""),"",IF($T1386&lt;&gt;"",_xlfn._xlws.FILTER(R:R,($BU:$BU=$BU1386)*($I:$I=$I1386)*($T:$T=$T1386)*($S:$S=_xlfn.MINIFS($S:$S,$T:$T,"="&amp;$T1386)),""))))&amp;"",IF(R1386="","",""))&amp;""</f>
        <v>1</v>
      </c>
      <c r="BA1386" s="6">
        <f t="shared" si="1983"/>
        <v>119</v>
      </c>
      <c r="BB1386">
        <f t="shared" ref="BB1386:BD1386" si="2032">BB1385</f>
        <v>18987</v>
      </c>
      <c r="BC1386" t="str">
        <f t="shared" si="2032"/>
        <v>Velodrome</v>
      </c>
      <c r="BD1386" t="str">
        <f t="shared" si="2032"/>
        <v>Outlaws</v>
      </c>
      <c r="BE1386" t="s">
        <v>9</v>
      </c>
      <c r="BF1386" t="s">
        <v>183</v>
      </c>
      <c r="BI1386" cm="1">
        <f t="array" ref="BI1386">IFERROR(_xlfn._xlws.FILTER(shifts!A:A,(shifts!B:B=events!AD1386)*(shifts!AG:AG&gt;=events!BK1386)*(shifts!AH:AH&lt;=events!BL1386)),BI1385)</f>
        <v>47</v>
      </c>
      <c r="BJ1386" s="15">
        <f t="shared" si="1985"/>
        <v>0</v>
      </c>
      <c r="BK1386">
        <f t="shared" si="1986"/>
        <v>792</v>
      </c>
      <c r="BL1386">
        <f t="shared" si="1987"/>
        <v>792</v>
      </c>
      <c r="BM1386" s="15">
        <f>SUMIFS(BJ$2:BJ1386,K$2:K1386,"=Intermission")+SUMIFS(BJ$2:BJ1386,K$2:K1386,"=Timeout")</f>
        <v>67</v>
      </c>
      <c r="BN1386">
        <f t="shared" si="1988"/>
        <v>1147</v>
      </c>
      <c r="BO1386" s="19">
        <f t="shared" si="1989"/>
        <v>1435</v>
      </c>
      <c r="BP1386">
        <f t="shared" si="1990"/>
        <v>1430</v>
      </c>
      <c r="BQ1386" s="17">
        <f t="shared" si="1991"/>
        <v>1435</v>
      </c>
      <c r="BR1386" t="str">
        <f t="shared" si="1992"/>
        <v>event_team_player_1</v>
      </c>
      <c r="BS1386">
        <f>COUNTIFS(S$3:S1386,"="&amp;S1386,AI$3:AI1386,"="&amp;AI1386)</f>
        <v>1</v>
      </c>
      <c r="BT1386" t="str">
        <f>IFERROR(VLOOKUP(BB1386&amp;BU1386&amp;X1386,game_rosters!U:W,3,FALSE),"")</f>
        <v>P100201</v>
      </c>
      <c r="BU1386" t="str">
        <f t="shared" si="1993"/>
        <v>Velodrome</v>
      </c>
    </row>
    <row r="1387" spans="1:73" x14ac:dyDescent="0.2">
      <c r="A1387" t="str">
        <f t="shared" si="1968"/>
        <v/>
      </c>
      <c r="I1387" s="44">
        <v>80</v>
      </c>
      <c r="R1387" s="51">
        <v>1</v>
      </c>
      <c r="S1387">
        <v>735</v>
      </c>
      <c r="T1387" t="s">
        <v>756</v>
      </c>
      <c r="X1387">
        <v>80</v>
      </c>
      <c r="AA1387">
        <f t="shared" si="2017"/>
        <v>1735</v>
      </c>
      <c r="AB1387" t="str">
        <f t="shared" si="2018"/>
        <v/>
      </c>
      <c r="AC1387">
        <f t="shared" si="1964"/>
        <v>1735</v>
      </c>
      <c r="AD1387" s="6">
        <v>2</v>
      </c>
      <c r="AE1387" t="s">
        <v>923</v>
      </c>
      <c r="AF1387" t="s">
        <v>746</v>
      </c>
      <c r="AG1387" t="s">
        <v>756</v>
      </c>
      <c r="AH1387" t="s">
        <v>756</v>
      </c>
      <c r="AI1387" t="str">
        <f t="shared" si="1969"/>
        <v>o</v>
      </c>
      <c r="AJ1387" t="str">
        <f t="shared" si="1970"/>
        <v/>
      </c>
      <c r="AK1387" t="str">
        <f t="shared" si="1971"/>
        <v/>
      </c>
      <c r="AL1387" t="str">
        <f t="shared" si="1972"/>
        <v/>
      </c>
      <c r="AM1387" t="str">
        <f t="shared" si="1973"/>
        <v/>
      </c>
      <c r="AN1387" t="str">
        <f t="shared" si="1974"/>
        <v>Home</v>
      </c>
      <c r="AO1387" t="str">
        <f t="shared" si="1975"/>
        <v>h</v>
      </c>
      <c r="AP1387" t="str">
        <f t="shared" si="1976"/>
        <v/>
      </c>
      <c r="AQ1387" t="str">
        <f t="shared" si="1977"/>
        <v/>
      </c>
      <c r="AR1387" t="str">
        <f t="shared" si="1978"/>
        <v>Home</v>
      </c>
      <c r="AS1387" t="str">
        <f t="shared" si="1979"/>
        <v>h</v>
      </c>
      <c r="AT1387" t="str">
        <f t="shared" si="1980"/>
        <v>Offensive</v>
      </c>
      <c r="AU1387" t="str">
        <f t="shared" si="1981"/>
        <v/>
      </c>
      <c r="AV1387" t="str">
        <f t="shared" si="1982"/>
        <v/>
      </c>
      <c r="AW1387" t="str" cm="1">
        <f t="array" ref="AW1387">IFERROR(IF(O1387&lt;&gt;"",O1387,IF(OR($S1387="",$T1387=""),"",IF(O1387&lt;&gt;"",O1387,IF($T1387&lt;&gt;"",_xlfn._xlws.FILTER(O:O,($BU:$BU=$BU1387)*($I:$I=$I1387)*($T:$T=$T1387)*($S:$S=_xlfn.MINIFS($S:$S,$T:$T,"="&amp;$T1387)),"")))))&amp;"",IF(O1387="","",""))&amp;""</f>
        <v/>
      </c>
      <c r="AX1387" t="str" cm="1">
        <f t="array" ref="AX1387">IFERROR(IF(P1387&lt;&gt;"",P1387,IF(OR($S1387="",$T1387=""),"",IF($T1387&lt;&gt;"",_xlfn._xlws.FILTER(P:P,($BU:$BU=$BU1387)*($I:$I=$I1387)*($T:$T=$T1387)*($S:$S=_xlfn.MINIFS($S:$S,$T:$T,"="&amp;$T1387)),""))))&amp;"",IF(P1387="","",""))&amp;""</f>
        <v/>
      </c>
      <c r="AY1387" t="str" cm="1">
        <f t="array" ref="AY1387">IFERROR(IF(Q1387&lt;&gt;"",Q1387,IF(OR($S1387="",$T1387=""),"",IF($T1387&lt;&gt;"",_xlfn._xlws.FILTER(Q:Q,($BU:$BU=$BU1387)*($I:$I=$I1387)*($T:$T=$T1387)*($S:$S=_xlfn.MINIFS($S:$S,$T:$T,"="&amp;$T1387)),""))))&amp;"",IF(Q1387="","",""))&amp;""</f>
        <v/>
      </c>
      <c r="AZ1387" t="str" cm="1">
        <f t="array" ref="AZ1387">IFERROR(IF(R1387&lt;&gt;"",R1387,IF(OR($S1387="",$T1387=""),"",IF($T1387&lt;&gt;"",_xlfn._xlws.FILTER(R:R,($BU:$BU=$BU1387)*($I:$I=$I1387)*($T:$T=$T1387)*($S:$S=_xlfn.MINIFS($S:$S,$T:$T,"="&amp;$T1387)),""))))&amp;"",IF(R1387="","",""))&amp;""</f>
        <v>1</v>
      </c>
      <c r="BA1387" s="6">
        <f t="shared" si="1983"/>
        <v>119</v>
      </c>
      <c r="BB1387">
        <f t="shared" ref="BB1387:BD1387" si="2033">BB1386</f>
        <v>18987</v>
      </c>
      <c r="BC1387" t="str">
        <f t="shared" si="2033"/>
        <v>Velodrome</v>
      </c>
      <c r="BD1387" t="str">
        <f t="shared" si="2033"/>
        <v>Outlaws</v>
      </c>
      <c r="BE1387" t="s">
        <v>9</v>
      </c>
      <c r="BF1387" t="s">
        <v>183</v>
      </c>
      <c r="BI1387" cm="1">
        <f t="array" ref="BI1387">IFERROR(_xlfn._xlws.FILTER(shifts!A:A,(shifts!B:B=events!AD1387)*(shifts!AG:AG&gt;=events!BK1387)*(shifts!AH:AH&lt;=events!BL1387)),BI1386)</f>
        <v>47</v>
      </c>
      <c r="BJ1387" s="15">
        <f t="shared" si="1985"/>
        <v>0</v>
      </c>
      <c r="BK1387">
        <f t="shared" si="1986"/>
        <v>792</v>
      </c>
      <c r="BL1387">
        <f t="shared" si="1987"/>
        <v>792</v>
      </c>
      <c r="BM1387" s="15">
        <f>SUMIFS(BJ$2:BJ1387,K$2:K1387,"=Intermission")+SUMIFS(BJ$2:BJ1387,K$2:K1387,"=Timeout")</f>
        <v>67</v>
      </c>
      <c r="BN1387">
        <f t="shared" si="1988"/>
        <v>1147</v>
      </c>
      <c r="BO1387" s="19">
        <f t="shared" si="1989"/>
        <v>1435</v>
      </c>
      <c r="BP1387">
        <f t="shared" si="1990"/>
        <v>1430</v>
      </c>
      <c r="BQ1387" s="17">
        <f t="shared" si="1991"/>
        <v>1435</v>
      </c>
      <c r="BR1387" t="str">
        <f t="shared" si="1992"/>
        <v>opp_team_player_1</v>
      </c>
      <c r="BS1387">
        <f>COUNTIFS(S$3:S1387,"="&amp;S1387,AI$3:AI1387,"="&amp;AI1387)</f>
        <v>1</v>
      </c>
      <c r="BT1387" t="str">
        <f>IFERROR(VLOOKUP(BB1387&amp;BU1387&amp;X1387,game_rosters!U:W,3,FALSE),"")</f>
        <v>P100223</v>
      </c>
      <c r="BU1387" t="str">
        <f t="shared" si="1993"/>
        <v>Outlaws</v>
      </c>
    </row>
    <row r="1388" spans="1:73" x14ac:dyDescent="0.2">
      <c r="A1388">
        <f t="shared" si="1968"/>
        <v>1</v>
      </c>
      <c r="I1388" s="44">
        <v>42</v>
      </c>
      <c r="K1388" t="s">
        <v>13</v>
      </c>
      <c r="L1388" t="s">
        <v>418</v>
      </c>
      <c r="O1388" t="s">
        <v>663</v>
      </c>
      <c r="Q1388" t="s">
        <v>595</v>
      </c>
      <c r="R1388" s="51">
        <v>1</v>
      </c>
      <c r="S1388">
        <v>736</v>
      </c>
      <c r="T1388" t="s">
        <v>756</v>
      </c>
      <c r="W1388" t="s">
        <v>735</v>
      </c>
      <c r="X1388">
        <v>42</v>
      </c>
      <c r="Z1388">
        <v>1</v>
      </c>
      <c r="AA1388">
        <f t="shared" si="2017"/>
        <v>1736</v>
      </c>
      <c r="AB1388" t="str">
        <f t="shared" si="2018"/>
        <v/>
      </c>
      <c r="AC1388">
        <f t="shared" si="1964"/>
        <v>1736</v>
      </c>
      <c r="AD1388" s="6">
        <v>2</v>
      </c>
      <c r="AE1388" t="s">
        <v>923</v>
      </c>
      <c r="AF1388" t="s">
        <v>746</v>
      </c>
      <c r="AG1388" t="s">
        <v>923</v>
      </c>
      <c r="AH1388" t="s">
        <v>911</v>
      </c>
      <c r="AI1388" t="str">
        <f t="shared" si="1969"/>
        <v>e</v>
      </c>
      <c r="AJ1388" t="str">
        <f t="shared" si="1970"/>
        <v/>
      </c>
      <c r="AK1388" t="str">
        <f t="shared" si="1971"/>
        <v/>
      </c>
      <c r="AL1388" t="str">
        <f t="shared" si="1972"/>
        <v/>
      </c>
      <c r="AM1388" t="str">
        <f t="shared" si="1973"/>
        <v/>
      </c>
      <c r="AN1388" t="str">
        <f t="shared" si="1974"/>
        <v>Home</v>
      </c>
      <c r="AO1388" t="str">
        <f t="shared" si="1975"/>
        <v>h</v>
      </c>
      <c r="AP1388" t="str">
        <f t="shared" si="1976"/>
        <v/>
      </c>
      <c r="AQ1388" t="str">
        <f t="shared" si="1977"/>
        <v/>
      </c>
      <c r="AR1388" t="str">
        <f t="shared" si="1978"/>
        <v>Home</v>
      </c>
      <c r="AS1388" t="str">
        <f t="shared" si="1979"/>
        <v>h</v>
      </c>
      <c r="AT1388" t="str">
        <f t="shared" si="1980"/>
        <v>Offensive</v>
      </c>
      <c r="AU1388" t="str">
        <f t="shared" si="1981"/>
        <v/>
      </c>
      <c r="AV1388" t="str">
        <f t="shared" si="1982"/>
        <v/>
      </c>
      <c r="AW1388" t="str" cm="1">
        <f t="array" ref="AW1388">IFERROR(IF(O1388&lt;&gt;"",O1388,IF(OR($S1388="",$T1388=""),"",IF(O1388&lt;&gt;"",O1388,IF($T1388&lt;&gt;"",_xlfn._xlws.FILTER(O:O,($BU:$BU=$BU1388)*($I:$I=$I1388)*($T:$T=$T1388)*($S:$S=_xlfn.MINIFS($S:$S,$T:$T,"="&amp;$T1388)),"")))))&amp;"",IF(O1388="","",""))&amp;""</f>
        <v>OffensivePlay_Possession-DriveNetMiddle</v>
      </c>
      <c r="AX1388" t="str" cm="1">
        <f t="array" ref="AX1388">IFERROR(IF(P1388&lt;&gt;"",P1388,IF(OR($S1388="",$T1388=""),"",IF($T1388&lt;&gt;"",_xlfn._xlws.FILTER(P:P,($BU:$BU=$BU1388)*($I:$I=$I1388)*($T:$T=$T1388)*($S:$S=_xlfn.MINIFS($S:$S,$T:$T,"="&amp;$T1388)),""))))&amp;"",IF(P1388="","",""))&amp;""</f>
        <v/>
      </c>
      <c r="AY1388" t="str" cm="1">
        <f t="array" ref="AY1388">IFERROR(IF(Q1388&lt;&gt;"",Q1388,IF(OR($S1388="",$T1388=""),"",IF($T1388&lt;&gt;"",_xlfn._xlws.FILTER(Q:Q,($BU:$BU=$BU1388)*($I:$I=$I1388)*($T:$T=$T1388)*($S:$S=_xlfn.MINIFS($S:$S,$T:$T,"="&amp;$T1388)),""))))&amp;"",IF(Q1388="","",""))&amp;""</f>
        <v>s</v>
      </c>
      <c r="AZ1388" t="str" cm="1">
        <f t="array" ref="AZ1388">IFERROR(IF(R1388&lt;&gt;"",R1388,IF(OR($S1388="",$T1388=""),"",IF($T1388&lt;&gt;"",_xlfn._xlws.FILTER(R:R,($BU:$BU=$BU1388)*($I:$I=$I1388)*($T:$T=$T1388)*($S:$S=_xlfn.MINIFS($S:$S,$T:$T,"="&amp;$T1388)),""))))&amp;"",IF(R1388="","",""))&amp;""</f>
        <v>1</v>
      </c>
      <c r="BA1388" s="6">
        <f t="shared" si="1983"/>
        <v>119</v>
      </c>
      <c r="BB1388">
        <f t="shared" ref="BB1388:BD1388" si="2034">BB1387</f>
        <v>18987</v>
      </c>
      <c r="BC1388" t="str">
        <f t="shared" si="2034"/>
        <v>Velodrome</v>
      </c>
      <c r="BD1388" t="str">
        <f t="shared" si="2034"/>
        <v>Outlaws</v>
      </c>
      <c r="BE1388" t="s">
        <v>13</v>
      </c>
      <c r="BF1388" t="s">
        <v>418</v>
      </c>
      <c r="BI1388" cm="1">
        <f t="array" ref="BI1388">IFERROR(_xlfn._xlws.FILTER(shifts!A:A,(shifts!B:B=events!AD1388)*(shifts!AG:AG&gt;=events!BK1388)*(shifts!AH:AH&lt;=events!BL1388)),BI1387)</f>
        <v>47</v>
      </c>
      <c r="BJ1388" s="15">
        <f t="shared" si="1985"/>
        <v>2</v>
      </c>
      <c r="BK1388">
        <f t="shared" si="1986"/>
        <v>792</v>
      </c>
      <c r="BL1388">
        <f t="shared" si="1987"/>
        <v>790</v>
      </c>
      <c r="BM1388" s="15">
        <f>SUMIFS(BJ$2:BJ1388,K$2:K1388,"=Intermission")+SUMIFS(BJ$2:BJ1388,K$2:K1388,"=Timeout")</f>
        <v>67</v>
      </c>
      <c r="BN1388">
        <f t="shared" si="1988"/>
        <v>1147</v>
      </c>
      <c r="BO1388" s="19">
        <f t="shared" si="1989"/>
        <v>1435</v>
      </c>
      <c r="BP1388">
        <f t="shared" si="1990"/>
        <v>1430</v>
      </c>
      <c r="BQ1388" s="17">
        <f t="shared" si="1991"/>
        <v>1437</v>
      </c>
      <c r="BR1388" t="str">
        <f t="shared" si="1992"/>
        <v>event_team_player_1</v>
      </c>
      <c r="BS1388">
        <f>COUNTIFS(S$3:S1388,"="&amp;S1388,AI$3:AI1388,"="&amp;AI1388)</f>
        <v>1</v>
      </c>
      <c r="BT1388" t="str">
        <f>IFERROR(VLOOKUP(BB1388&amp;BU1388&amp;X1388,game_rosters!U:W,3,FALSE),"")</f>
        <v>P100201</v>
      </c>
      <c r="BU1388" t="str">
        <f t="shared" si="1993"/>
        <v>Velodrome</v>
      </c>
    </row>
    <row r="1389" spans="1:73" x14ac:dyDescent="0.2">
      <c r="A1389" t="str">
        <f t="shared" si="1968"/>
        <v/>
      </c>
      <c r="I1389" s="44">
        <v>4</v>
      </c>
      <c r="O1389" t="s">
        <v>602</v>
      </c>
      <c r="Q1389" t="s">
        <v>594</v>
      </c>
      <c r="R1389" s="51">
        <v>1</v>
      </c>
      <c r="S1389">
        <v>736</v>
      </c>
      <c r="T1389" t="s">
        <v>756</v>
      </c>
      <c r="X1389">
        <v>4</v>
      </c>
      <c r="AA1389">
        <f t="shared" si="2017"/>
        <v>1736</v>
      </c>
      <c r="AB1389" t="str">
        <f t="shared" si="2018"/>
        <v/>
      </c>
      <c r="AC1389">
        <f t="shared" si="1964"/>
        <v>1736</v>
      </c>
      <c r="AD1389" s="6">
        <v>2</v>
      </c>
      <c r="AE1389" t="s">
        <v>923</v>
      </c>
      <c r="AF1389" t="s">
        <v>746</v>
      </c>
      <c r="AG1389" t="s">
        <v>923</v>
      </c>
      <c r="AH1389" t="s">
        <v>911</v>
      </c>
      <c r="AI1389" t="str">
        <f t="shared" si="1969"/>
        <v>o</v>
      </c>
      <c r="AJ1389" t="str">
        <f t="shared" si="1970"/>
        <v/>
      </c>
      <c r="AK1389" t="str">
        <f t="shared" si="1971"/>
        <v/>
      </c>
      <c r="AL1389" t="str">
        <f t="shared" si="1972"/>
        <v/>
      </c>
      <c r="AM1389" t="str">
        <f t="shared" si="1973"/>
        <v/>
      </c>
      <c r="AN1389" t="str">
        <f t="shared" si="1974"/>
        <v>Home</v>
      </c>
      <c r="AO1389" t="str">
        <f t="shared" si="1975"/>
        <v>h</v>
      </c>
      <c r="AP1389" t="str">
        <f t="shared" si="1976"/>
        <v/>
      </c>
      <c r="AQ1389" t="str">
        <f t="shared" si="1977"/>
        <v/>
      </c>
      <c r="AR1389" t="str">
        <f t="shared" si="1978"/>
        <v>Home</v>
      </c>
      <c r="AS1389" t="str">
        <f t="shared" si="1979"/>
        <v>h</v>
      </c>
      <c r="AT1389" t="str">
        <f t="shared" si="1980"/>
        <v>Defensive</v>
      </c>
      <c r="AU1389" t="str">
        <f t="shared" si="1981"/>
        <v/>
      </c>
      <c r="AV1389" t="str">
        <f t="shared" si="1982"/>
        <v/>
      </c>
      <c r="AW1389" t="str" cm="1">
        <f t="array" ref="AW1389">IFERROR(IF(O1389&lt;&gt;"",O1389,IF(OR($S1389="",$T1389=""),"",IF(O1389&lt;&gt;"",O1389,IF($T1389&lt;&gt;"",_xlfn._xlws.FILTER(O:O,($BU:$BU=$BU1389)*($I:$I=$I1389)*($T:$T=$T1389)*($S:$S=_xlfn.MINIFS($S:$S,$T:$T,"="&amp;$T1389)),"")))))&amp;"",IF(O1389="","",""))&amp;""</f>
        <v>Defensive_PlayPossession-StickCheck</v>
      </c>
      <c r="AX1389" t="str" cm="1">
        <f t="array" ref="AX1389">IFERROR(IF(P1389&lt;&gt;"",P1389,IF(OR($S1389="",$T1389=""),"",IF($T1389&lt;&gt;"",_xlfn._xlws.FILTER(P:P,($BU:$BU=$BU1389)*($I:$I=$I1389)*($T:$T=$T1389)*($S:$S=_xlfn.MINIFS($S:$S,$T:$T,"="&amp;$T1389)),""))))&amp;"",IF(P1389="","",""))&amp;""</f>
        <v/>
      </c>
      <c r="AY1389" t="str" cm="1">
        <f t="array" ref="AY1389">IFERROR(IF(Q1389&lt;&gt;"",Q1389,IF(OR($S1389="",$T1389=""),"",IF($T1389&lt;&gt;"",_xlfn._xlws.FILTER(Q:Q,($BU:$BU=$BU1389)*($I:$I=$I1389)*($T:$T=$T1389)*($S:$S=_xlfn.MINIFS($S:$S,$T:$T,"="&amp;$T1389)),""))))&amp;"",IF(Q1389="","",""))&amp;""</f>
        <v>u</v>
      </c>
      <c r="AZ1389" t="str" cm="1">
        <f t="array" ref="AZ1389">IFERROR(IF(R1389&lt;&gt;"",R1389,IF(OR($S1389="",$T1389=""),"",IF($T1389&lt;&gt;"",_xlfn._xlws.FILTER(R:R,($BU:$BU=$BU1389)*($I:$I=$I1389)*($T:$T=$T1389)*($S:$S=_xlfn.MINIFS($S:$S,$T:$T,"="&amp;$T1389)),""))))&amp;"",IF(R1389="","",""))&amp;""</f>
        <v>1</v>
      </c>
      <c r="BA1389" s="6">
        <f t="shared" si="1983"/>
        <v>119</v>
      </c>
      <c r="BB1389">
        <f t="shared" ref="BB1389:BD1389" si="2035">BB1388</f>
        <v>18987</v>
      </c>
      <c r="BC1389" t="str">
        <f t="shared" si="2035"/>
        <v>Velodrome</v>
      </c>
      <c r="BD1389" t="str">
        <f t="shared" si="2035"/>
        <v>Outlaws</v>
      </c>
      <c r="BE1389" t="s">
        <v>13</v>
      </c>
      <c r="BF1389" t="s">
        <v>418</v>
      </c>
      <c r="BI1389" cm="1">
        <f t="array" ref="BI1389">IFERROR(_xlfn._xlws.FILTER(shifts!A:A,(shifts!B:B=events!AD1389)*(shifts!AG:AG&gt;=events!BK1389)*(shifts!AH:AH&lt;=events!BL1389)),BI1388)</f>
        <v>47</v>
      </c>
      <c r="BJ1389" s="15">
        <f t="shared" si="1985"/>
        <v>2</v>
      </c>
      <c r="BK1389">
        <f t="shared" si="1986"/>
        <v>792</v>
      </c>
      <c r="BL1389">
        <f t="shared" si="1987"/>
        <v>790</v>
      </c>
      <c r="BM1389" s="15">
        <f>SUMIFS(BJ$2:BJ1389,K$2:K1389,"=Intermission")+SUMIFS(BJ$2:BJ1389,K$2:K1389,"=Timeout")</f>
        <v>67</v>
      </c>
      <c r="BN1389">
        <f t="shared" si="1988"/>
        <v>1147</v>
      </c>
      <c r="BO1389" s="19">
        <f t="shared" si="1989"/>
        <v>1435</v>
      </c>
      <c r="BP1389">
        <f t="shared" si="1990"/>
        <v>1430</v>
      </c>
      <c r="BQ1389" s="17">
        <f t="shared" si="1991"/>
        <v>1437</v>
      </c>
      <c r="BR1389" t="str">
        <f t="shared" si="1992"/>
        <v>opp_team_player_1</v>
      </c>
      <c r="BS1389">
        <f>COUNTIFS(S$3:S1389,"="&amp;S1389,AI$3:AI1389,"="&amp;AI1389)</f>
        <v>1</v>
      </c>
      <c r="BT1389" t="str">
        <f>IFERROR(VLOOKUP(BB1389&amp;BU1389&amp;X1389,game_rosters!U:W,3,FALSE),"")</f>
        <v>P100032</v>
      </c>
      <c r="BU1389" t="str">
        <f t="shared" si="1993"/>
        <v>Outlaws</v>
      </c>
    </row>
    <row r="1390" spans="1:73" x14ac:dyDescent="0.2">
      <c r="A1390">
        <f t="shared" si="1968"/>
        <v>1</v>
      </c>
      <c r="I1390" s="44">
        <v>42</v>
      </c>
      <c r="K1390" t="s">
        <v>6</v>
      </c>
      <c r="L1390" t="s">
        <v>205</v>
      </c>
      <c r="M1390" t="s">
        <v>51</v>
      </c>
      <c r="N1390" t="s">
        <v>595</v>
      </c>
      <c r="R1390" s="51">
        <v>1</v>
      </c>
      <c r="S1390">
        <v>737</v>
      </c>
      <c r="T1390" t="s">
        <v>756</v>
      </c>
      <c r="W1390" t="s">
        <v>735</v>
      </c>
      <c r="X1390">
        <v>42</v>
      </c>
      <c r="Z1390">
        <v>1</v>
      </c>
      <c r="AA1390">
        <f t="shared" si="2017"/>
        <v>1737</v>
      </c>
      <c r="AB1390" t="str">
        <f t="shared" si="2018"/>
        <v/>
      </c>
      <c r="AC1390">
        <f t="shared" si="1964"/>
        <v>1737</v>
      </c>
      <c r="AD1390" s="6">
        <v>2</v>
      </c>
      <c r="AE1390" t="s">
        <v>923</v>
      </c>
      <c r="AF1390" t="s">
        <v>911</v>
      </c>
      <c r="AG1390" t="s">
        <v>756</v>
      </c>
      <c r="AH1390" t="s">
        <v>756</v>
      </c>
      <c r="AI1390" t="str">
        <f t="shared" si="1969"/>
        <v>e</v>
      </c>
      <c r="AJ1390" t="str">
        <f t="shared" si="1970"/>
        <v/>
      </c>
      <c r="AK1390" t="str">
        <f t="shared" si="1971"/>
        <v/>
      </c>
      <c r="AL1390" t="str">
        <f t="shared" si="1972"/>
        <v/>
      </c>
      <c r="AM1390" t="str">
        <f t="shared" si="1973"/>
        <v/>
      </c>
      <c r="AN1390" t="str">
        <f t="shared" si="1974"/>
        <v>Home</v>
      </c>
      <c r="AO1390" t="str">
        <f t="shared" si="1975"/>
        <v>h</v>
      </c>
      <c r="AP1390" t="str">
        <f t="shared" si="1976"/>
        <v/>
      </c>
      <c r="AQ1390" t="str">
        <f t="shared" si="1977"/>
        <v/>
      </c>
      <c r="AR1390" t="str">
        <f t="shared" si="1978"/>
        <v>Home</v>
      </c>
      <c r="AS1390" t="str">
        <f t="shared" si="1979"/>
        <v>h</v>
      </c>
      <c r="AT1390" t="str">
        <f t="shared" si="1980"/>
        <v>Offensive</v>
      </c>
      <c r="AU1390" t="str">
        <f t="shared" si="1981"/>
        <v/>
      </c>
      <c r="AV1390" t="str">
        <f t="shared" si="1982"/>
        <v/>
      </c>
      <c r="AW1390" t="str" cm="1">
        <f t="array" ref="AW1390">IFERROR(IF(O1390&lt;&gt;"",O1390,IF(OR($S1390="",$T1390=""),"",IF(O1390&lt;&gt;"",O1390,IF($T1390&lt;&gt;"",_xlfn._xlws.FILTER(O:O,($BU:$BU=$BU1390)*($I:$I=$I1390)*($T:$T=$T1390)*($S:$S=_xlfn.MINIFS($S:$S,$T:$T,"="&amp;$T1390)),"")))))&amp;"",IF(O1390="","",""))&amp;""</f>
        <v/>
      </c>
      <c r="AX1390" t="str" cm="1">
        <f t="array" ref="AX1390">IFERROR(IF(P1390&lt;&gt;"",P1390,IF(OR($S1390="",$T1390=""),"",IF($T1390&lt;&gt;"",_xlfn._xlws.FILTER(P:P,($BU:$BU=$BU1390)*($I:$I=$I1390)*($T:$T=$T1390)*($S:$S=_xlfn.MINIFS($S:$S,$T:$T,"="&amp;$T1390)),""))))&amp;"",IF(P1390="","",""))&amp;""</f>
        <v/>
      </c>
      <c r="AY1390" t="str" cm="1">
        <f t="array" ref="AY1390">IFERROR(IF(Q1390&lt;&gt;"",Q1390,IF(OR($S1390="",$T1390=""),"",IF($T1390&lt;&gt;"",_xlfn._xlws.FILTER(Q:Q,($BU:$BU=$BU1390)*($I:$I=$I1390)*($T:$T=$T1390)*($S:$S=_xlfn.MINIFS($S:$S,$T:$T,"="&amp;$T1390)),""))))&amp;"",IF(Q1390="","",""))&amp;""</f>
        <v/>
      </c>
      <c r="AZ1390" t="str" cm="1">
        <f t="array" ref="AZ1390">IFERROR(IF(R1390&lt;&gt;"",R1390,IF(OR($S1390="",$T1390=""),"",IF($T1390&lt;&gt;"",_xlfn._xlws.FILTER(R:R,($BU:$BU=$BU1390)*($I:$I=$I1390)*($T:$T=$T1390)*($S:$S=_xlfn.MINIFS($S:$S,$T:$T,"="&amp;$T1390)),""))))&amp;"",IF(R1390="","",""))&amp;""</f>
        <v>1</v>
      </c>
      <c r="BA1390" s="6">
        <f t="shared" si="1983"/>
        <v>119</v>
      </c>
      <c r="BB1390">
        <f t="shared" ref="BB1390:BD1390" si="2036">BB1389</f>
        <v>18987</v>
      </c>
      <c r="BC1390" t="str">
        <f t="shared" si="2036"/>
        <v>Velodrome</v>
      </c>
      <c r="BD1390" t="str">
        <f t="shared" si="2036"/>
        <v>Outlaws</v>
      </c>
      <c r="BE1390" t="s">
        <v>6</v>
      </c>
      <c r="BF1390" t="s">
        <v>205</v>
      </c>
      <c r="BI1390" cm="1">
        <f t="array" ref="BI1390">IFERROR(_xlfn._xlws.FILTER(shifts!A:A,(shifts!B:B=events!AD1390)*(shifts!AG:AG&gt;=events!BK1390)*(shifts!AH:AH&lt;=events!BL1390)),BI1389)</f>
        <v>47</v>
      </c>
      <c r="BJ1390" s="15">
        <f t="shared" si="1985"/>
        <v>0</v>
      </c>
      <c r="BK1390">
        <f t="shared" si="1986"/>
        <v>790</v>
      </c>
      <c r="BL1390">
        <f t="shared" si="1987"/>
        <v>790</v>
      </c>
      <c r="BM1390" s="15">
        <f>SUMIFS(BJ$2:BJ1390,K$2:K1390,"=Intermission")+SUMIFS(BJ$2:BJ1390,K$2:K1390,"=Timeout")</f>
        <v>67</v>
      </c>
      <c r="BN1390">
        <f t="shared" si="1988"/>
        <v>1147</v>
      </c>
      <c r="BO1390" s="19">
        <f t="shared" si="1989"/>
        <v>1437</v>
      </c>
      <c r="BP1390">
        <f t="shared" si="1990"/>
        <v>1432</v>
      </c>
      <c r="BQ1390" s="17">
        <f t="shared" si="1991"/>
        <v>1437</v>
      </c>
      <c r="BR1390" t="str">
        <f t="shared" si="1992"/>
        <v>event_team_player_1</v>
      </c>
      <c r="BS1390">
        <f>COUNTIFS(S$3:S1390,"="&amp;S1390,AI$3:AI1390,"="&amp;AI1390)</f>
        <v>1</v>
      </c>
      <c r="BT1390" t="str">
        <f>IFERROR(VLOOKUP(BB1390&amp;BU1390&amp;X1390,game_rosters!U:W,3,FALSE),"")</f>
        <v>P100201</v>
      </c>
      <c r="BU1390" t="str">
        <f t="shared" si="1993"/>
        <v>Velodrome</v>
      </c>
    </row>
    <row r="1391" spans="1:73" x14ac:dyDescent="0.2">
      <c r="A1391" t="str">
        <f t="shared" si="1968"/>
        <v/>
      </c>
      <c r="I1391" s="44">
        <v>30</v>
      </c>
      <c r="S1391">
        <v>737</v>
      </c>
      <c r="T1391" t="s">
        <v>756</v>
      </c>
      <c r="X1391">
        <v>30</v>
      </c>
      <c r="AA1391">
        <f t="shared" si="2017"/>
        <v>1737</v>
      </c>
      <c r="AB1391" t="str">
        <f t="shared" si="2018"/>
        <v/>
      </c>
      <c r="AC1391">
        <f t="shared" si="1964"/>
        <v>1737</v>
      </c>
      <c r="AD1391" s="6">
        <v>2</v>
      </c>
      <c r="AE1391" t="s">
        <v>923</v>
      </c>
      <c r="AF1391" t="s">
        <v>911</v>
      </c>
      <c r="AG1391" t="s">
        <v>756</v>
      </c>
      <c r="AH1391" t="s">
        <v>756</v>
      </c>
      <c r="AI1391" t="str">
        <f t="shared" si="1969"/>
        <v>o</v>
      </c>
      <c r="AJ1391" t="str">
        <f t="shared" si="1970"/>
        <v/>
      </c>
      <c r="AK1391" t="str">
        <f t="shared" si="1971"/>
        <v/>
      </c>
      <c r="AL1391" t="str">
        <f t="shared" si="1972"/>
        <v/>
      </c>
      <c r="AM1391" t="str">
        <f t="shared" si="1973"/>
        <v/>
      </c>
      <c r="AN1391" t="str">
        <f t="shared" si="1974"/>
        <v>Home</v>
      </c>
      <c r="AO1391" t="str">
        <f t="shared" si="1975"/>
        <v>h</v>
      </c>
      <c r="AP1391" t="str">
        <f t="shared" si="1976"/>
        <v/>
      </c>
      <c r="AQ1391" t="str">
        <f t="shared" si="1977"/>
        <v/>
      </c>
      <c r="AR1391" t="str">
        <f t="shared" si="1978"/>
        <v>Home</v>
      </c>
      <c r="AS1391" t="str">
        <f t="shared" si="1979"/>
        <v>h</v>
      </c>
      <c r="AT1391" t="str">
        <f t="shared" si="1980"/>
        <v>Defensive</v>
      </c>
      <c r="AU1391" t="str">
        <f t="shared" si="1981"/>
        <v/>
      </c>
      <c r="AV1391" t="str">
        <f t="shared" si="1982"/>
        <v/>
      </c>
      <c r="AW1391" t="str" cm="1">
        <f t="array" ref="AW1391">IFERROR(IF(O1391&lt;&gt;"",O1391,IF(OR($S1391="",$T1391=""),"",IF(O1391&lt;&gt;"",O1391,IF($T1391&lt;&gt;"",_xlfn._xlws.FILTER(O:O,($BU:$BU=$BU1391)*($I:$I=$I1391)*($T:$T=$T1391)*($S:$S=_xlfn.MINIFS($S:$S,$T:$T,"="&amp;$T1391)),"")))))&amp;"",IF(O1391="","",""))&amp;""</f>
        <v/>
      </c>
      <c r="AX1391" t="str" cm="1">
        <f t="array" ref="AX1391">IFERROR(IF(P1391&lt;&gt;"",P1391,IF(OR($S1391="",$T1391=""),"",IF($T1391&lt;&gt;"",_xlfn._xlws.FILTER(P:P,($BU:$BU=$BU1391)*($I:$I=$I1391)*($T:$T=$T1391)*($S:$S=_xlfn.MINIFS($S:$S,$T:$T,"="&amp;$T1391)),""))))&amp;"",IF(P1391="","",""))&amp;""</f>
        <v/>
      </c>
      <c r="AY1391" t="str" cm="1">
        <f t="array" ref="AY1391">IFERROR(IF(Q1391&lt;&gt;"",Q1391,IF(OR($S1391="",$T1391=""),"",IF($T1391&lt;&gt;"",_xlfn._xlws.FILTER(Q:Q,($BU:$BU=$BU1391)*($I:$I=$I1391)*($T:$T=$T1391)*($S:$S=_xlfn.MINIFS($S:$S,$T:$T,"="&amp;$T1391)),""))))&amp;"",IF(Q1391="","",""))&amp;""</f>
        <v/>
      </c>
      <c r="AZ1391" t="str" cm="1">
        <f t="array" ref="AZ1391">IFERROR(IF(R1391&lt;&gt;"",R1391,IF(OR($S1391="",$T1391=""),"",IF($T1391&lt;&gt;"",_xlfn._xlws.FILTER(R:R,($BU:$BU=$BU1391)*($I:$I=$I1391)*($T:$T=$T1391)*($S:$S=_xlfn.MINIFS($S:$S,$T:$T,"="&amp;$T1391)),""))))&amp;"",IF(R1391="","",""))&amp;""</f>
        <v/>
      </c>
      <c r="BA1391" s="6">
        <f t="shared" si="1983"/>
        <v>119</v>
      </c>
      <c r="BB1391">
        <f t="shared" ref="BB1391:BD1391" si="2037">BB1390</f>
        <v>18987</v>
      </c>
      <c r="BC1391" t="str">
        <f t="shared" si="2037"/>
        <v>Velodrome</v>
      </c>
      <c r="BD1391" t="str">
        <f t="shared" si="2037"/>
        <v>Outlaws</v>
      </c>
      <c r="BE1391" t="s">
        <v>6</v>
      </c>
      <c r="BF1391" t="s">
        <v>205</v>
      </c>
      <c r="BI1391" cm="1">
        <f t="array" ref="BI1391">IFERROR(_xlfn._xlws.FILTER(shifts!A:A,(shifts!B:B=events!AD1391)*(shifts!AG:AG&gt;=events!BK1391)*(shifts!AH:AH&lt;=events!BL1391)),BI1390)</f>
        <v>47</v>
      </c>
      <c r="BJ1391" s="15">
        <f t="shared" si="1985"/>
        <v>0</v>
      </c>
      <c r="BK1391">
        <f t="shared" si="1986"/>
        <v>790</v>
      </c>
      <c r="BL1391">
        <f t="shared" si="1987"/>
        <v>790</v>
      </c>
      <c r="BM1391" s="15">
        <f>SUMIFS(BJ$2:BJ1391,K$2:K1391,"=Intermission")+SUMIFS(BJ$2:BJ1391,K$2:K1391,"=Timeout")</f>
        <v>67</v>
      </c>
      <c r="BN1391">
        <f t="shared" si="1988"/>
        <v>1147</v>
      </c>
      <c r="BO1391" s="19">
        <f t="shared" si="1989"/>
        <v>1437</v>
      </c>
      <c r="BP1391">
        <f t="shared" si="1990"/>
        <v>1432</v>
      </c>
      <c r="BQ1391" s="17">
        <f t="shared" si="1991"/>
        <v>1437</v>
      </c>
      <c r="BR1391" t="str">
        <f t="shared" si="1992"/>
        <v>opp_team_player_1</v>
      </c>
      <c r="BS1391">
        <f>COUNTIFS(S$3:S1391,"="&amp;S1391,AI$3:AI1391,"="&amp;AI1391)</f>
        <v>1</v>
      </c>
      <c r="BT1391" t="str">
        <f>IFERROR(VLOOKUP(BB1391&amp;BU1391&amp;X1391,game_rosters!U:W,3,FALSE),"")</f>
        <v>P100009</v>
      </c>
      <c r="BU1391" t="str">
        <f t="shared" si="1993"/>
        <v>Outlaws</v>
      </c>
    </row>
    <row r="1392" spans="1:73" x14ac:dyDescent="0.2">
      <c r="A1392" t="str">
        <f t="shared" si="1968"/>
        <v/>
      </c>
      <c r="I1392" s="44">
        <v>4</v>
      </c>
      <c r="O1392" t="s">
        <v>602</v>
      </c>
      <c r="R1392" s="51">
        <v>1</v>
      </c>
      <c r="S1392">
        <v>737</v>
      </c>
      <c r="T1392" t="s">
        <v>756</v>
      </c>
      <c r="X1392">
        <v>4</v>
      </c>
      <c r="AA1392">
        <f t="shared" si="2017"/>
        <v>1737</v>
      </c>
      <c r="AB1392" t="str">
        <f t="shared" si="2018"/>
        <v/>
      </c>
      <c r="AC1392">
        <f t="shared" si="1964"/>
        <v>1737</v>
      </c>
      <c r="AD1392" s="6">
        <v>2</v>
      </c>
      <c r="AE1392" t="s">
        <v>923</v>
      </c>
      <c r="AF1392" t="s">
        <v>911</v>
      </c>
      <c r="AG1392" t="s">
        <v>756</v>
      </c>
      <c r="AH1392" t="s">
        <v>756</v>
      </c>
      <c r="AI1392" t="str">
        <f t="shared" si="1969"/>
        <v>o</v>
      </c>
      <c r="AJ1392" t="str">
        <f t="shared" si="1970"/>
        <v/>
      </c>
      <c r="AK1392" t="str">
        <f t="shared" si="1971"/>
        <v/>
      </c>
      <c r="AL1392" t="str">
        <f t="shared" si="1972"/>
        <v/>
      </c>
      <c r="AM1392" t="str">
        <f t="shared" si="1973"/>
        <v/>
      </c>
      <c r="AN1392" t="str">
        <f t="shared" si="1974"/>
        <v>Home</v>
      </c>
      <c r="AO1392" t="str">
        <f t="shared" si="1975"/>
        <v>h</v>
      </c>
      <c r="AP1392" t="str">
        <f t="shared" si="1976"/>
        <v/>
      </c>
      <c r="AQ1392" t="str">
        <f t="shared" si="1977"/>
        <v/>
      </c>
      <c r="AR1392" t="str">
        <f t="shared" si="1978"/>
        <v>Home</v>
      </c>
      <c r="AS1392" t="str">
        <f t="shared" si="1979"/>
        <v>h</v>
      </c>
      <c r="AT1392" t="str">
        <f t="shared" si="1980"/>
        <v>Defensive</v>
      </c>
      <c r="AU1392" t="str">
        <f t="shared" si="1981"/>
        <v/>
      </c>
      <c r="AV1392" t="str">
        <f t="shared" si="1982"/>
        <v/>
      </c>
      <c r="AW1392" t="str" cm="1">
        <f t="array" ref="AW1392">IFERROR(IF(O1392&lt;&gt;"",O1392,IF(OR($S1392="",$T1392=""),"",IF(O1392&lt;&gt;"",O1392,IF($T1392&lt;&gt;"",_xlfn._xlws.FILTER(O:O,($BU:$BU=$BU1392)*($I:$I=$I1392)*($T:$T=$T1392)*($S:$S=_xlfn.MINIFS($S:$S,$T:$T,"="&amp;$T1392)),"")))))&amp;"",IF(O1392="","",""))&amp;""</f>
        <v>Defensive_PlayPossession-StickCheck</v>
      </c>
      <c r="AX1392" t="str" cm="1">
        <f t="array" ref="AX1392">IFERROR(IF(P1392&lt;&gt;"",P1392,IF(OR($S1392="",$T1392=""),"",IF($T1392&lt;&gt;"",_xlfn._xlws.FILTER(P:P,($BU:$BU=$BU1392)*($I:$I=$I1392)*($T:$T=$T1392)*($S:$S=_xlfn.MINIFS($S:$S,$T:$T,"="&amp;$T1392)),""))))&amp;"",IF(P1392="","",""))&amp;""</f>
        <v/>
      </c>
      <c r="AY1392" t="str" cm="1">
        <f t="array" ref="AY1392">IFERROR(IF(Q1392&lt;&gt;"",Q1392,IF(OR($S1392="",$T1392=""),"",IF($T1392&lt;&gt;"",_xlfn._xlws.FILTER(Q:Q,($BU:$BU=$BU1392)*($I:$I=$I1392)*($T:$T=$T1392)*($S:$S=_xlfn.MINIFS($S:$S,$T:$T,"="&amp;$T1392)),""))))&amp;"",IF(Q1392="","",""))&amp;""</f>
        <v/>
      </c>
      <c r="AZ1392" t="str" cm="1">
        <f t="array" ref="AZ1392">IFERROR(IF(R1392&lt;&gt;"",R1392,IF(OR($S1392="",$T1392=""),"",IF($T1392&lt;&gt;"",_xlfn._xlws.FILTER(R:R,($BU:$BU=$BU1392)*($I:$I=$I1392)*($T:$T=$T1392)*($S:$S=_xlfn.MINIFS($S:$S,$T:$T,"="&amp;$T1392)),""))))&amp;"",IF(R1392="","",""))&amp;""</f>
        <v>1</v>
      </c>
      <c r="BA1392" s="6">
        <f t="shared" si="1983"/>
        <v>119</v>
      </c>
      <c r="BB1392">
        <f t="shared" ref="BB1392:BD1392" si="2038">BB1391</f>
        <v>18987</v>
      </c>
      <c r="BC1392" t="str">
        <f t="shared" si="2038"/>
        <v>Velodrome</v>
      </c>
      <c r="BD1392" t="str">
        <f t="shared" si="2038"/>
        <v>Outlaws</v>
      </c>
      <c r="BE1392" t="s">
        <v>6</v>
      </c>
      <c r="BF1392" t="s">
        <v>205</v>
      </c>
      <c r="BI1392" cm="1">
        <f t="array" ref="BI1392">IFERROR(_xlfn._xlws.FILTER(shifts!A:A,(shifts!B:B=events!AD1392)*(shifts!AG:AG&gt;=events!BK1392)*(shifts!AH:AH&lt;=events!BL1392)),BI1391)</f>
        <v>47</v>
      </c>
      <c r="BJ1392" s="15">
        <f t="shared" si="1985"/>
        <v>0</v>
      </c>
      <c r="BK1392">
        <f t="shared" si="1986"/>
        <v>790</v>
      </c>
      <c r="BL1392">
        <f t="shared" si="1987"/>
        <v>790</v>
      </c>
      <c r="BM1392" s="15">
        <f>SUMIFS(BJ$2:BJ1392,K$2:K1392,"=Intermission")+SUMIFS(BJ$2:BJ1392,K$2:K1392,"=Timeout")</f>
        <v>67</v>
      </c>
      <c r="BN1392">
        <f t="shared" si="1988"/>
        <v>1147</v>
      </c>
      <c r="BO1392" s="19">
        <f t="shared" si="1989"/>
        <v>1437</v>
      </c>
      <c r="BP1392">
        <f t="shared" si="1990"/>
        <v>1432</v>
      </c>
      <c r="BQ1392" s="17">
        <f t="shared" si="1991"/>
        <v>1437</v>
      </c>
      <c r="BR1392" t="str">
        <f t="shared" si="1992"/>
        <v>opp_team_player_2</v>
      </c>
      <c r="BS1392">
        <f>COUNTIFS(S$3:S1392,"="&amp;S1392,AI$3:AI1392,"="&amp;AI1392)</f>
        <v>2</v>
      </c>
      <c r="BT1392" t="str">
        <f>IFERROR(VLOOKUP(BB1392&amp;BU1392&amp;X1392,game_rosters!U:W,3,FALSE),"")</f>
        <v>P100032</v>
      </c>
      <c r="BU1392" t="str">
        <f t="shared" si="1993"/>
        <v>Outlaws</v>
      </c>
    </row>
    <row r="1393" spans="1:73" x14ac:dyDescent="0.2">
      <c r="A1393">
        <f t="shared" si="1968"/>
        <v>1</v>
      </c>
      <c r="I1393" s="44">
        <v>30</v>
      </c>
      <c r="K1393" t="s">
        <v>15</v>
      </c>
      <c r="L1393" t="s">
        <v>179</v>
      </c>
      <c r="M1393" t="s">
        <v>100</v>
      </c>
      <c r="S1393">
        <v>738</v>
      </c>
      <c r="T1393" t="s">
        <v>756</v>
      </c>
      <c r="W1393" t="s">
        <v>731</v>
      </c>
      <c r="X1393">
        <v>30</v>
      </c>
      <c r="Z1393">
        <v>1</v>
      </c>
      <c r="AA1393">
        <f t="shared" si="2017"/>
        <v>1738</v>
      </c>
      <c r="AB1393" t="str">
        <f t="shared" si="2018"/>
        <v/>
      </c>
      <c r="AC1393">
        <f t="shared" si="1964"/>
        <v>1738</v>
      </c>
      <c r="AD1393" s="6">
        <v>2</v>
      </c>
      <c r="AE1393" t="s">
        <v>923</v>
      </c>
      <c r="AF1393" t="s">
        <v>911</v>
      </c>
      <c r="AG1393" t="s">
        <v>756</v>
      </c>
      <c r="AH1393" t="s">
        <v>756</v>
      </c>
      <c r="AI1393" t="str">
        <f t="shared" si="1969"/>
        <v>e</v>
      </c>
      <c r="AJ1393" t="str">
        <f t="shared" si="1970"/>
        <v/>
      </c>
      <c r="AK1393" t="str">
        <f t="shared" si="1971"/>
        <v/>
      </c>
      <c r="AL1393" t="str">
        <f t="shared" si="1972"/>
        <v/>
      </c>
      <c r="AM1393" t="str">
        <f t="shared" si="1973"/>
        <v/>
      </c>
      <c r="AN1393" t="str">
        <f t="shared" si="1974"/>
        <v>Away</v>
      </c>
      <c r="AO1393" t="str">
        <f t="shared" si="1975"/>
        <v>a</v>
      </c>
      <c r="AP1393" t="str">
        <f t="shared" si="1976"/>
        <v/>
      </c>
      <c r="AQ1393" t="str">
        <f t="shared" si="1977"/>
        <v/>
      </c>
      <c r="AR1393" t="str">
        <f t="shared" si="1978"/>
        <v>Away</v>
      </c>
      <c r="AS1393" t="str">
        <f t="shared" si="1979"/>
        <v>a</v>
      </c>
      <c r="AT1393" t="str">
        <f t="shared" si="1980"/>
        <v>Defensive</v>
      </c>
      <c r="AU1393" t="str">
        <f t="shared" si="1981"/>
        <v/>
      </c>
      <c r="AV1393" t="str">
        <f t="shared" si="1982"/>
        <v/>
      </c>
      <c r="AW1393" t="str" cm="1">
        <f t="array" ref="AW1393">IFERROR(IF(O1393&lt;&gt;"",O1393,IF(OR($S1393="",$T1393=""),"",IF(O1393&lt;&gt;"",O1393,IF($T1393&lt;&gt;"",_xlfn._xlws.FILTER(O:O,($BU:$BU=$BU1393)*($I:$I=$I1393)*($T:$T=$T1393)*($S:$S=_xlfn.MINIFS($S:$S,$T:$T,"="&amp;$T1393)),"")))))&amp;"",IF(O1393="","",""))&amp;""</f>
        <v/>
      </c>
      <c r="AX1393" t="str" cm="1">
        <f t="array" ref="AX1393">IFERROR(IF(P1393&lt;&gt;"",P1393,IF(OR($S1393="",$T1393=""),"",IF($T1393&lt;&gt;"",_xlfn._xlws.FILTER(P:P,($BU:$BU=$BU1393)*($I:$I=$I1393)*($T:$T=$T1393)*($S:$S=_xlfn.MINIFS($S:$S,$T:$T,"="&amp;$T1393)),""))))&amp;"",IF(P1393="","",""))&amp;""</f>
        <v/>
      </c>
      <c r="AY1393" t="str" cm="1">
        <f t="array" ref="AY1393">IFERROR(IF(Q1393&lt;&gt;"",Q1393,IF(OR($S1393="",$T1393=""),"",IF($T1393&lt;&gt;"",_xlfn._xlws.FILTER(Q:Q,($BU:$BU=$BU1393)*($I:$I=$I1393)*($T:$T=$T1393)*($S:$S=_xlfn.MINIFS($S:$S,$T:$T,"="&amp;$T1393)),""))))&amp;"",IF(Q1393="","",""))&amp;""</f>
        <v/>
      </c>
      <c r="AZ1393" t="str" cm="1">
        <f t="array" ref="AZ1393">IFERROR(IF(R1393&lt;&gt;"",R1393,IF(OR($S1393="",$T1393=""),"",IF($T1393&lt;&gt;"",_xlfn._xlws.FILTER(R:R,($BU:$BU=$BU1393)*($I:$I=$I1393)*($T:$T=$T1393)*($S:$S=_xlfn.MINIFS($S:$S,$T:$T,"="&amp;$T1393)),""))))&amp;"",IF(R1393="","",""))&amp;""</f>
        <v/>
      </c>
      <c r="BA1393" s="6">
        <f t="shared" si="1983"/>
        <v>119</v>
      </c>
      <c r="BB1393">
        <f t="shared" ref="BB1393:BD1393" si="2039">BB1392</f>
        <v>18987</v>
      </c>
      <c r="BC1393" t="str">
        <f t="shared" si="2039"/>
        <v>Velodrome</v>
      </c>
      <c r="BD1393" t="str">
        <f t="shared" si="2039"/>
        <v>Outlaws</v>
      </c>
      <c r="BE1393" t="s">
        <v>15</v>
      </c>
      <c r="BF1393" t="s">
        <v>179</v>
      </c>
      <c r="BI1393" cm="1">
        <f t="array" ref="BI1393">IFERROR(_xlfn._xlws.FILTER(shifts!A:A,(shifts!B:B=events!AD1393)*(shifts!AG:AG&gt;=events!BK1393)*(shifts!AH:AH&lt;=events!BL1393)),BI1392)</f>
        <v>47</v>
      </c>
      <c r="BJ1393" s="15">
        <f t="shared" si="1985"/>
        <v>0</v>
      </c>
      <c r="BK1393">
        <f t="shared" si="1986"/>
        <v>790</v>
      </c>
      <c r="BL1393">
        <f t="shared" si="1987"/>
        <v>790</v>
      </c>
      <c r="BM1393" s="15">
        <f>SUMIFS(BJ$2:BJ1393,K$2:K1393,"=Intermission")+SUMIFS(BJ$2:BJ1393,K$2:K1393,"=Timeout")</f>
        <v>67</v>
      </c>
      <c r="BN1393">
        <f t="shared" si="1988"/>
        <v>1147</v>
      </c>
      <c r="BO1393" s="19">
        <f t="shared" si="1989"/>
        <v>1437</v>
      </c>
      <c r="BP1393">
        <f t="shared" si="1990"/>
        <v>1432</v>
      </c>
      <c r="BQ1393" s="17">
        <f t="shared" si="1991"/>
        <v>1437</v>
      </c>
      <c r="BR1393" t="str">
        <f t="shared" si="1992"/>
        <v>event_team_player_1</v>
      </c>
      <c r="BS1393">
        <f>COUNTIFS(S$3:S1393,"="&amp;S1393,AI$3:AI1393,"="&amp;AI1393)</f>
        <v>1</v>
      </c>
      <c r="BT1393" t="str">
        <f>IFERROR(VLOOKUP(BB1393&amp;BU1393&amp;X1393,game_rosters!U:W,3,FALSE),"")</f>
        <v>P100009</v>
      </c>
      <c r="BU1393" t="str">
        <f t="shared" si="1993"/>
        <v>Outlaws</v>
      </c>
    </row>
    <row r="1394" spans="1:73" x14ac:dyDescent="0.2">
      <c r="A1394" t="str">
        <f t="shared" si="1968"/>
        <v/>
      </c>
      <c r="I1394" s="44">
        <v>4</v>
      </c>
      <c r="O1394" t="s">
        <v>602</v>
      </c>
      <c r="R1394" s="51">
        <v>1</v>
      </c>
      <c r="S1394">
        <v>738</v>
      </c>
      <c r="T1394" t="s">
        <v>756</v>
      </c>
      <c r="X1394">
        <v>4</v>
      </c>
      <c r="Z1394">
        <v>1</v>
      </c>
      <c r="AA1394">
        <f t="shared" si="2017"/>
        <v>1738</v>
      </c>
      <c r="AB1394" t="str">
        <f t="shared" si="2018"/>
        <v/>
      </c>
      <c r="AC1394">
        <f t="shared" si="1964"/>
        <v>1738</v>
      </c>
      <c r="AD1394" s="6">
        <v>2</v>
      </c>
      <c r="AE1394" t="s">
        <v>923</v>
      </c>
      <c r="AF1394" t="s">
        <v>911</v>
      </c>
      <c r="AG1394" t="s">
        <v>756</v>
      </c>
      <c r="AH1394" t="s">
        <v>756</v>
      </c>
      <c r="AI1394" t="str">
        <f t="shared" si="1969"/>
        <v>e</v>
      </c>
      <c r="AJ1394" t="str">
        <f t="shared" si="1970"/>
        <v/>
      </c>
      <c r="AK1394" t="str">
        <f t="shared" si="1971"/>
        <v/>
      </c>
      <c r="AL1394" t="str">
        <f t="shared" si="1972"/>
        <v/>
      </c>
      <c r="AM1394" t="str">
        <f t="shared" si="1973"/>
        <v/>
      </c>
      <c r="AN1394" t="str">
        <f t="shared" si="1974"/>
        <v>Away</v>
      </c>
      <c r="AO1394" t="str">
        <f t="shared" si="1975"/>
        <v>a</v>
      </c>
      <c r="AP1394" t="str">
        <f t="shared" si="1976"/>
        <v/>
      </c>
      <c r="AQ1394" t="str">
        <f t="shared" si="1977"/>
        <v/>
      </c>
      <c r="AR1394" t="str">
        <f t="shared" si="1978"/>
        <v>Away</v>
      </c>
      <c r="AS1394" t="str">
        <f t="shared" si="1979"/>
        <v>a</v>
      </c>
      <c r="AT1394" t="str">
        <f t="shared" si="1980"/>
        <v>Defensive</v>
      </c>
      <c r="AU1394" t="str">
        <f t="shared" si="1981"/>
        <v/>
      </c>
      <c r="AV1394" t="str">
        <f t="shared" si="1982"/>
        <v/>
      </c>
      <c r="AW1394" t="str" cm="1">
        <f t="array" ref="AW1394">IFERROR(IF(O1394&lt;&gt;"",O1394,IF(OR($S1394="",$T1394=""),"",IF(O1394&lt;&gt;"",O1394,IF($T1394&lt;&gt;"",_xlfn._xlws.FILTER(O:O,($BU:$BU=$BU1394)*($I:$I=$I1394)*($T:$T=$T1394)*($S:$S=_xlfn.MINIFS($S:$S,$T:$T,"="&amp;$T1394)),"")))))&amp;"",IF(O1394="","",""))&amp;""</f>
        <v>Defensive_PlayPossession-StickCheck</v>
      </c>
      <c r="AX1394" t="str" cm="1">
        <f t="array" ref="AX1394">IFERROR(IF(P1394&lt;&gt;"",P1394,IF(OR($S1394="",$T1394=""),"",IF($T1394&lt;&gt;"",_xlfn._xlws.FILTER(P:P,($BU:$BU=$BU1394)*($I:$I=$I1394)*($T:$T=$T1394)*($S:$S=_xlfn.MINIFS($S:$S,$T:$T,"="&amp;$T1394)),""))))&amp;"",IF(P1394="","",""))&amp;""</f>
        <v/>
      </c>
      <c r="AY1394" t="str" cm="1">
        <f t="array" ref="AY1394">IFERROR(IF(Q1394&lt;&gt;"",Q1394,IF(OR($S1394="",$T1394=""),"",IF($T1394&lt;&gt;"",_xlfn._xlws.FILTER(Q:Q,($BU:$BU=$BU1394)*($I:$I=$I1394)*($T:$T=$T1394)*($S:$S=_xlfn.MINIFS($S:$S,$T:$T,"="&amp;$T1394)),""))))&amp;"",IF(Q1394="","",""))&amp;""</f>
        <v/>
      </c>
      <c r="AZ1394" t="str" cm="1">
        <f t="array" ref="AZ1394">IFERROR(IF(R1394&lt;&gt;"",R1394,IF(OR($S1394="",$T1394=""),"",IF($T1394&lt;&gt;"",_xlfn._xlws.FILTER(R:R,($BU:$BU=$BU1394)*($I:$I=$I1394)*($T:$T=$T1394)*($S:$S=_xlfn.MINIFS($S:$S,$T:$T,"="&amp;$T1394)),""))))&amp;"",IF(R1394="","",""))&amp;""</f>
        <v>1</v>
      </c>
      <c r="BA1394" s="6">
        <f t="shared" si="1983"/>
        <v>119</v>
      </c>
      <c r="BB1394">
        <f t="shared" ref="BB1394:BD1394" si="2040">BB1393</f>
        <v>18987</v>
      </c>
      <c r="BC1394" t="str">
        <f t="shared" si="2040"/>
        <v>Velodrome</v>
      </c>
      <c r="BD1394" t="str">
        <f t="shared" si="2040"/>
        <v>Outlaws</v>
      </c>
      <c r="BE1394" t="s">
        <v>15</v>
      </c>
      <c r="BF1394" t="s">
        <v>179</v>
      </c>
      <c r="BI1394" cm="1">
        <f t="array" ref="BI1394">IFERROR(_xlfn._xlws.FILTER(shifts!A:A,(shifts!B:B=events!AD1394)*(shifts!AG:AG&gt;=events!BK1394)*(shifts!AH:AH&lt;=events!BL1394)),BI1393)</f>
        <v>47</v>
      </c>
      <c r="BJ1394" s="15">
        <f t="shared" si="1985"/>
        <v>0</v>
      </c>
      <c r="BK1394">
        <f t="shared" si="1986"/>
        <v>790</v>
      </c>
      <c r="BL1394">
        <f t="shared" si="1987"/>
        <v>790</v>
      </c>
      <c r="BM1394" s="15">
        <f>SUMIFS(BJ$2:BJ1394,K$2:K1394,"=Intermission")+SUMIFS(BJ$2:BJ1394,K$2:K1394,"=Timeout")</f>
        <v>67</v>
      </c>
      <c r="BN1394">
        <f t="shared" si="1988"/>
        <v>1147</v>
      </c>
      <c r="BO1394" s="19">
        <f t="shared" si="1989"/>
        <v>1437</v>
      </c>
      <c r="BP1394">
        <f t="shared" si="1990"/>
        <v>1432</v>
      </c>
      <c r="BQ1394" s="17">
        <f t="shared" si="1991"/>
        <v>1437</v>
      </c>
      <c r="BR1394" t="str">
        <f t="shared" si="1992"/>
        <v>event_team_player_2</v>
      </c>
      <c r="BS1394">
        <f>COUNTIFS(S$3:S1394,"="&amp;S1394,AI$3:AI1394,"="&amp;AI1394)</f>
        <v>2</v>
      </c>
      <c r="BT1394" t="str">
        <f>IFERROR(VLOOKUP(BB1394&amp;BU1394&amp;X1394,game_rosters!U:W,3,FALSE),"")</f>
        <v>P100032</v>
      </c>
      <c r="BU1394" t="str">
        <f t="shared" si="1993"/>
        <v>Outlaws</v>
      </c>
    </row>
    <row r="1395" spans="1:73" x14ac:dyDescent="0.2">
      <c r="A1395" t="str">
        <f t="shared" si="1968"/>
        <v/>
      </c>
      <c r="I1395" s="44">
        <v>42</v>
      </c>
      <c r="R1395" s="51">
        <v>1</v>
      </c>
      <c r="S1395">
        <v>738</v>
      </c>
      <c r="T1395" t="s">
        <v>756</v>
      </c>
      <c r="X1395">
        <v>42</v>
      </c>
      <c r="AA1395">
        <f t="shared" si="2017"/>
        <v>1738</v>
      </c>
      <c r="AB1395" t="str">
        <f t="shared" si="2018"/>
        <v/>
      </c>
      <c r="AC1395">
        <f t="shared" si="1964"/>
        <v>1738</v>
      </c>
      <c r="AD1395" s="6">
        <v>2</v>
      </c>
      <c r="AE1395" t="s">
        <v>923</v>
      </c>
      <c r="AF1395" t="s">
        <v>911</v>
      </c>
      <c r="AG1395" t="s">
        <v>756</v>
      </c>
      <c r="AH1395" t="s">
        <v>756</v>
      </c>
      <c r="AI1395" t="str">
        <f t="shared" si="1969"/>
        <v>o</v>
      </c>
      <c r="AJ1395" t="str">
        <f t="shared" si="1970"/>
        <v/>
      </c>
      <c r="AK1395" t="str">
        <f t="shared" si="1971"/>
        <v/>
      </c>
      <c r="AL1395" t="str">
        <f t="shared" si="1972"/>
        <v/>
      </c>
      <c r="AM1395" t="str">
        <f t="shared" si="1973"/>
        <v/>
      </c>
      <c r="AN1395" t="str">
        <f t="shared" si="1974"/>
        <v>Away</v>
      </c>
      <c r="AO1395" t="str">
        <f t="shared" si="1975"/>
        <v>a</v>
      </c>
      <c r="AP1395" t="str">
        <f t="shared" si="1976"/>
        <v/>
      </c>
      <c r="AQ1395" t="str">
        <f t="shared" si="1977"/>
        <v/>
      </c>
      <c r="AR1395" t="str">
        <f t="shared" si="1978"/>
        <v>Away</v>
      </c>
      <c r="AS1395" t="str">
        <f t="shared" si="1979"/>
        <v>a</v>
      </c>
      <c r="AT1395" t="str">
        <f t="shared" si="1980"/>
        <v>Offensive</v>
      </c>
      <c r="AU1395" t="str">
        <f t="shared" si="1981"/>
        <v/>
      </c>
      <c r="AV1395" t="str">
        <f t="shared" si="1982"/>
        <v/>
      </c>
      <c r="AW1395" t="str" cm="1">
        <f t="array" ref="AW1395">IFERROR(IF(O1395&lt;&gt;"",O1395,IF(OR($S1395="",$T1395=""),"",IF(O1395&lt;&gt;"",O1395,IF($T1395&lt;&gt;"",_xlfn._xlws.FILTER(O:O,($BU:$BU=$BU1395)*($I:$I=$I1395)*($T:$T=$T1395)*($S:$S=_xlfn.MINIFS($S:$S,$T:$T,"="&amp;$T1395)),"")))))&amp;"",IF(O1395="","",""))&amp;""</f>
        <v/>
      </c>
      <c r="AX1395" t="str" cm="1">
        <f t="array" ref="AX1395">IFERROR(IF(P1395&lt;&gt;"",P1395,IF(OR($S1395="",$T1395=""),"",IF($T1395&lt;&gt;"",_xlfn._xlws.FILTER(P:P,($BU:$BU=$BU1395)*($I:$I=$I1395)*($T:$T=$T1395)*($S:$S=_xlfn.MINIFS($S:$S,$T:$T,"="&amp;$T1395)),""))))&amp;"",IF(P1395="","",""))&amp;""</f>
        <v/>
      </c>
      <c r="AY1395" t="str" cm="1">
        <f t="array" ref="AY1395">IFERROR(IF(Q1395&lt;&gt;"",Q1395,IF(OR($S1395="",$T1395=""),"",IF($T1395&lt;&gt;"",_xlfn._xlws.FILTER(Q:Q,($BU:$BU=$BU1395)*($I:$I=$I1395)*($T:$T=$T1395)*($S:$S=_xlfn.MINIFS($S:$S,$T:$T,"="&amp;$T1395)),""))))&amp;"",IF(Q1395="","",""))&amp;""</f>
        <v/>
      </c>
      <c r="AZ1395" t="str" cm="1">
        <f t="array" ref="AZ1395">IFERROR(IF(R1395&lt;&gt;"",R1395,IF(OR($S1395="",$T1395=""),"",IF($T1395&lt;&gt;"",_xlfn._xlws.FILTER(R:R,($BU:$BU=$BU1395)*($I:$I=$I1395)*($T:$T=$T1395)*($S:$S=_xlfn.MINIFS($S:$S,$T:$T,"="&amp;$T1395)),""))))&amp;"",IF(R1395="","",""))&amp;""</f>
        <v>1</v>
      </c>
      <c r="BA1395" s="6">
        <f t="shared" si="1983"/>
        <v>119</v>
      </c>
      <c r="BB1395">
        <f t="shared" ref="BB1395:BD1395" si="2041">BB1394</f>
        <v>18987</v>
      </c>
      <c r="BC1395" t="str">
        <f t="shared" si="2041"/>
        <v>Velodrome</v>
      </c>
      <c r="BD1395" t="str">
        <f t="shared" si="2041"/>
        <v>Outlaws</v>
      </c>
      <c r="BE1395" t="s">
        <v>15</v>
      </c>
      <c r="BF1395" t="s">
        <v>179</v>
      </c>
      <c r="BI1395" cm="1">
        <f t="array" ref="BI1395">IFERROR(_xlfn._xlws.FILTER(shifts!A:A,(shifts!B:B=events!AD1395)*(shifts!AG:AG&gt;=events!BK1395)*(shifts!AH:AH&lt;=events!BL1395)),BI1394)</f>
        <v>47</v>
      </c>
      <c r="BJ1395" s="15">
        <f t="shared" si="1985"/>
        <v>0</v>
      </c>
      <c r="BK1395">
        <f t="shared" si="1986"/>
        <v>790</v>
      </c>
      <c r="BL1395">
        <f t="shared" si="1987"/>
        <v>790</v>
      </c>
      <c r="BM1395" s="15">
        <f>SUMIFS(BJ$2:BJ1395,K$2:K1395,"=Intermission")+SUMIFS(BJ$2:BJ1395,K$2:K1395,"=Timeout")</f>
        <v>67</v>
      </c>
      <c r="BN1395">
        <f t="shared" si="1988"/>
        <v>1147</v>
      </c>
      <c r="BO1395" s="19">
        <f t="shared" si="1989"/>
        <v>1437</v>
      </c>
      <c r="BP1395">
        <f t="shared" si="1990"/>
        <v>1432</v>
      </c>
      <c r="BQ1395" s="17">
        <f t="shared" si="1991"/>
        <v>1437</v>
      </c>
      <c r="BR1395" t="str">
        <f t="shared" si="1992"/>
        <v>opp_team_player_1</v>
      </c>
      <c r="BS1395">
        <f>COUNTIFS(S$3:S1395,"="&amp;S1395,AI$3:AI1395,"="&amp;AI1395)</f>
        <v>1</v>
      </c>
      <c r="BT1395" t="str">
        <f>IFERROR(VLOOKUP(BB1395&amp;BU1395&amp;X1395,game_rosters!U:W,3,FALSE),"")</f>
        <v>P100201</v>
      </c>
      <c r="BU1395" t="str">
        <f t="shared" si="1993"/>
        <v>Velodrome</v>
      </c>
    </row>
    <row r="1396" spans="1:73" x14ac:dyDescent="0.2">
      <c r="A1396">
        <f t="shared" si="1968"/>
        <v>1</v>
      </c>
      <c r="I1396" s="44">
        <v>30</v>
      </c>
      <c r="K1396" t="s">
        <v>231</v>
      </c>
      <c r="L1396" t="s">
        <v>233</v>
      </c>
      <c r="S1396">
        <v>739</v>
      </c>
      <c r="T1396" t="s">
        <v>756</v>
      </c>
      <c r="W1396" t="s">
        <v>731</v>
      </c>
      <c r="X1396">
        <v>30</v>
      </c>
      <c r="Z1396">
        <v>1</v>
      </c>
      <c r="AA1396">
        <f t="shared" si="2017"/>
        <v>1739</v>
      </c>
      <c r="AB1396" t="str">
        <f t="shared" si="2018"/>
        <v/>
      </c>
      <c r="AC1396">
        <f t="shared" si="1964"/>
        <v>1739</v>
      </c>
      <c r="AD1396" s="6">
        <v>2</v>
      </c>
      <c r="AE1396" t="s">
        <v>923</v>
      </c>
      <c r="AF1396" t="s">
        <v>911</v>
      </c>
      <c r="AG1396" t="s">
        <v>756</v>
      </c>
      <c r="AH1396" t="s">
        <v>756</v>
      </c>
      <c r="AI1396" t="str">
        <f t="shared" si="1969"/>
        <v>e</v>
      </c>
      <c r="AJ1396" t="str">
        <f t="shared" si="1970"/>
        <v/>
      </c>
      <c r="AK1396" t="str">
        <f t="shared" si="1971"/>
        <v/>
      </c>
      <c r="AL1396" t="str">
        <f t="shared" si="1972"/>
        <v/>
      </c>
      <c r="AM1396" t="str">
        <f t="shared" si="1973"/>
        <v/>
      </c>
      <c r="AN1396" t="str">
        <f t="shared" si="1974"/>
        <v>Away</v>
      </c>
      <c r="AO1396" t="str">
        <f t="shared" si="1975"/>
        <v>a</v>
      </c>
      <c r="AP1396" t="str">
        <f t="shared" si="1976"/>
        <v/>
      </c>
      <c r="AQ1396" t="str">
        <f t="shared" si="1977"/>
        <v/>
      </c>
      <c r="AR1396" t="str">
        <f t="shared" si="1978"/>
        <v>Away</v>
      </c>
      <c r="AS1396" t="str">
        <f t="shared" si="1979"/>
        <v>a</v>
      </c>
      <c r="AT1396" t="str">
        <f t="shared" si="1980"/>
        <v>Offensive</v>
      </c>
      <c r="AU1396" t="str">
        <f t="shared" si="1981"/>
        <v/>
      </c>
      <c r="AV1396" t="str">
        <f t="shared" si="1982"/>
        <v/>
      </c>
      <c r="AW1396" t="str" cm="1">
        <f t="array" ref="AW1396">IFERROR(IF(O1396&lt;&gt;"",O1396,IF(OR($S1396="",$T1396=""),"",IF(O1396&lt;&gt;"",O1396,IF($T1396&lt;&gt;"",_xlfn._xlws.FILTER(O:O,($BU:$BU=$BU1396)*($I:$I=$I1396)*($T:$T=$T1396)*($S:$S=_xlfn.MINIFS($S:$S,$T:$T,"="&amp;$T1396)),"")))))&amp;"",IF(O1396="","",""))&amp;""</f>
        <v/>
      </c>
      <c r="AX1396" t="str" cm="1">
        <f t="array" ref="AX1396">IFERROR(IF(P1396&lt;&gt;"",P1396,IF(OR($S1396="",$T1396=""),"",IF($T1396&lt;&gt;"",_xlfn._xlws.FILTER(P:P,($BU:$BU=$BU1396)*($I:$I=$I1396)*($T:$T=$T1396)*($S:$S=_xlfn.MINIFS($S:$S,$T:$T,"="&amp;$T1396)),""))))&amp;"",IF(P1396="","",""))&amp;""</f>
        <v/>
      </c>
      <c r="AY1396" t="str" cm="1">
        <f t="array" ref="AY1396">IFERROR(IF(Q1396&lt;&gt;"",Q1396,IF(OR($S1396="",$T1396=""),"",IF($T1396&lt;&gt;"",_xlfn._xlws.FILTER(Q:Q,($BU:$BU=$BU1396)*($I:$I=$I1396)*($T:$T=$T1396)*($S:$S=_xlfn.MINIFS($S:$S,$T:$T,"="&amp;$T1396)),""))))&amp;"",IF(Q1396="","",""))&amp;""</f>
        <v/>
      </c>
      <c r="AZ1396" t="str" cm="1">
        <f t="array" ref="AZ1396">IFERROR(IF(R1396&lt;&gt;"",R1396,IF(OR($S1396="",$T1396=""),"",IF($T1396&lt;&gt;"",_xlfn._xlws.FILTER(R:R,($BU:$BU=$BU1396)*($I:$I=$I1396)*($T:$T=$T1396)*($S:$S=_xlfn.MINIFS($S:$S,$T:$T,"="&amp;$T1396)),""))))&amp;"",IF(R1396="","",""))&amp;""</f>
        <v/>
      </c>
      <c r="BA1396" s="6">
        <f t="shared" si="1983"/>
        <v>119</v>
      </c>
      <c r="BB1396">
        <f t="shared" ref="BB1396:BD1396" si="2042">BB1395</f>
        <v>18987</v>
      </c>
      <c r="BC1396" t="str">
        <f t="shared" si="2042"/>
        <v>Velodrome</v>
      </c>
      <c r="BD1396" t="str">
        <f t="shared" si="2042"/>
        <v>Outlaws</v>
      </c>
      <c r="BE1396" t="s">
        <v>231</v>
      </c>
      <c r="BF1396" t="s">
        <v>233</v>
      </c>
      <c r="BI1396" cm="1">
        <f t="array" ref="BI1396">IFERROR(_xlfn._xlws.FILTER(shifts!A:A,(shifts!B:B=events!AD1396)*(shifts!AG:AG&gt;=events!BK1396)*(shifts!AH:AH&lt;=events!BL1396)),BI1395)</f>
        <v>47</v>
      </c>
      <c r="BJ1396" s="15">
        <f t="shared" si="1985"/>
        <v>0</v>
      </c>
      <c r="BK1396">
        <f t="shared" si="1986"/>
        <v>790</v>
      </c>
      <c r="BL1396">
        <f t="shared" si="1987"/>
        <v>790</v>
      </c>
      <c r="BM1396" s="15">
        <f>SUMIFS(BJ$2:BJ1396,K$2:K1396,"=Intermission")+SUMIFS(BJ$2:BJ1396,K$2:K1396,"=Timeout")</f>
        <v>67</v>
      </c>
      <c r="BN1396">
        <f t="shared" si="1988"/>
        <v>1147</v>
      </c>
      <c r="BO1396" s="19">
        <f t="shared" si="1989"/>
        <v>1437</v>
      </c>
      <c r="BP1396">
        <f t="shared" si="1990"/>
        <v>1432</v>
      </c>
      <c r="BQ1396" s="17">
        <f t="shared" si="1991"/>
        <v>1437</v>
      </c>
      <c r="BR1396" t="str">
        <f t="shared" si="1992"/>
        <v>event_team_player_1</v>
      </c>
      <c r="BS1396">
        <f>COUNTIFS(S$3:S1396,"="&amp;S1396,AI$3:AI1396,"="&amp;AI1396)</f>
        <v>1</v>
      </c>
      <c r="BT1396" t="str">
        <f>IFERROR(VLOOKUP(BB1396&amp;BU1396&amp;X1396,game_rosters!U:W,3,FALSE),"")</f>
        <v>P100009</v>
      </c>
      <c r="BU1396" t="str">
        <f t="shared" si="1993"/>
        <v>Outlaws</v>
      </c>
    </row>
    <row r="1397" spans="1:73" x14ac:dyDescent="0.2">
      <c r="A1397">
        <f t="shared" si="1968"/>
        <v>1</v>
      </c>
      <c r="I1397" s="44">
        <v>42</v>
      </c>
      <c r="K1397" t="s">
        <v>13</v>
      </c>
      <c r="L1397" t="s">
        <v>587</v>
      </c>
      <c r="N1397" t="s">
        <v>595</v>
      </c>
      <c r="O1397" t="s">
        <v>611</v>
      </c>
      <c r="Q1397" t="s">
        <v>595</v>
      </c>
      <c r="R1397" s="51">
        <v>1</v>
      </c>
      <c r="S1397">
        <v>740</v>
      </c>
      <c r="T1397" t="s">
        <v>756</v>
      </c>
      <c r="W1397" t="s">
        <v>735</v>
      </c>
      <c r="X1397">
        <v>42</v>
      </c>
      <c r="Z1397">
        <v>1</v>
      </c>
      <c r="AA1397">
        <f t="shared" si="2017"/>
        <v>1740</v>
      </c>
      <c r="AB1397" t="str">
        <f t="shared" si="2018"/>
        <v/>
      </c>
      <c r="AC1397">
        <f t="shared" si="1964"/>
        <v>1740</v>
      </c>
      <c r="AD1397" s="6">
        <v>2</v>
      </c>
      <c r="AE1397" t="s">
        <v>923</v>
      </c>
      <c r="AF1397" t="s">
        <v>747</v>
      </c>
      <c r="AG1397" t="s">
        <v>756</v>
      </c>
      <c r="AH1397" t="s">
        <v>756</v>
      </c>
      <c r="AI1397" t="str">
        <f t="shared" si="1969"/>
        <v>e</v>
      </c>
      <c r="AJ1397" t="str">
        <f t="shared" si="1970"/>
        <v/>
      </c>
      <c r="AK1397" t="str">
        <f t="shared" si="1971"/>
        <v/>
      </c>
      <c r="AL1397" t="str">
        <f t="shared" si="1972"/>
        <v/>
      </c>
      <c r="AM1397" t="str">
        <f t="shared" si="1973"/>
        <v/>
      </c>
      <c r="AN1397" t="str">
        <f t="shared" si="1974"/>
        <v>Home</v>
      </c>
      <c r="AO1397" t="str">
        <f t="shared" si="1975"/>
        <v>h</v>
      </c>
      <c r="AP1397" t="str">
        <f t="shared" si="1976"/>
        <v/>
      </c>
      <c r="AQ1397" t="str">
        <f t="shared" si="1977"/>
        <v/>
      </c>
      <c r="AR1397" t="str">
        <f t="shared" si="1978"/>
        <v>Home</v>
      </c>
      <c r="AS1397" t="str">
        <f t="shared" si="1979"/>
        <v>h</v>
      </c>
      <c r="AT1397" t="str">
        <f t="shared" si="1980"/>
        <v>Offensive</v>
      </c>
      <c r="AU1397" t="str">
        <f t="shared" si="1981"/>
        <v/>
      </c>
      <c r="AV1397" t="str">
        <f t="shared" si="1982"/>
        <v/>
      </c>
      <c r="AW1397" t="str" cm="1">
        <f t="array" ref="AW1397">IFERROR(IF(O1397&lt;&gt;"",O1397,IF(OR($S1397="",$T1397=""),"",IF(O1397&lt;&gt;"",O1397,IF($T1397&lt;&gt;"",_xlfn._xlws.FILTER(O:O,($BU:$BU=$BU1397)*($I:$I=$I1397)*($T:$T=$T1397)*($S:$S=_xlfn.MINIFS($S:$S,$T:$T,"="&amp;$T1397)),"")))))&amp;"",IF(O1397="","",""))&amp;""</f>
        <v>OffensivePlay_Zone-PuckRecoveryShot</v>
      </c>
      <c r="AX1397" t="str" cm="1">
        <f t="array" ref="AX1397">IFERROR(IF(P1397&lt;&gt;"",P1397,IF(OR($S1397="",$T1397=""),"",IF($T1397&lt;&gt;"",_xlfn._xlws.FILTER(P:P,($BU:$BU=$BU1397)*($I:$I=$I1397)*($T:$T=$T1397)*($S:$S=_xlfn.MINIFS($S:$S,$T:$T,"="&amp;$T1397)),""))))&amp;"",IF(P1397="","",""))&amp;""</f>
        <v/>
      </c>
      <c r="AY1397" t="str" cm="1">
        <f t="array" ref="AY1397">IFERROR(IF(Q1397&lt;&gt;"",Q1397,IF(OR($S1397="",$T1397=""),"",IF($T1397&lt;&gt;"",_xlfn._xlws.FILTER(Q:Q,($BU:$BU=$BU1397)*($I:$I=$I1397)*($T:$T=$T1397)*($S:$S=_xlfn.MINIFS($S:$S,$T:$T,"="&amp;$T1397)),""))))&amp;"",IF(Q1397="","",""))&amp;""</f>
        <v>s</v>
      </c>
      <c r="AZ1397" t="str" cm="1">
        <f t="array" ref="AZ1397">IFERROR(IF(R1397&lt;&gt;"",R1397,IF(OR($S1397="",$T1397=""),"",IF($T1397&lt;&gt;"",_xlfn._xlws.FILTER(R:R,($BU:$BU=$BU1397)*($I:$I=$I1397)*($T:$T=$T1397)*($S:$S=_xlfn.MINIFS($S:$S,$T:$T,"="&amp;$T1397)),""))))&amp;"",IF(R1397="","",""))&amp;""</f>
        <v>1</v>
      </c>
      <c r="BA1397" s="6">
        <f t="shared" si="1983"/>
        <v>119</v>
      </c>
      <c r="BB1397">
        <f t="shared" ref="BB1397:BD1397" si="2043">BB1396</f>
        <v>18987</v>
      </c>
      <c r="BC1397" t="str">
        <f t="shared" si="2043"/>
        <v>Velodrome</v>
      </c>
      <c r="BD1397" t="str">
        <f t="shared" si="2043"/>
        <v>Outlaws</v>
      </c>
      <c r="BE1397" t="s">
        <v>13</v>
      </c>
      <c r="BF1397" t="s">
        <v>587</v>
      </c>
      <c r="BI1397" cm="1">
        <f t="array" ref="BI1397">IFERROR(_xlfn._xlws.FILTER(shifts!A:A,(shifts!B:B=events!AD1397)*(shifts!AG:AG&gt;=events!BK1397)*(shifts!AH:AH&lt;=events!BL1397)),BI1396)</f>
        <v>47</v>
      </c>
      <c r="BJ1397" s="15">
        <f t="shared" si="1985"/>
        <v>0</v>
      </c>
      <c r="BK1397">
        <f t="shared" si="1986"/>
        <v>787</v>
      </c>
      <c r="BL1397">
        <f t="shared" si="1987"/>
        <v>787</v>
      </c>
      <c r="BM1397" s="15">
        <f>SUMIFS(BJ$2:BJ1397,K$2:K1397,"=Intermission")+SUMIFS(BJ$2:BJ1397,K$2:K1397,"=Timeout")</f>
        <v>67</v>
      </c>
      <c r="BN1397">
        <f t="shared" si="1988"/>
        <v>1147</v>
      </c>
      <c r="BO1397" s="19">
        <f t="shared" si="1989"/>
        <v>1440</v>
      </c>
      <c r="BP1397">
        <f t="shared" si="1990"/>
        <v>1435</v>
      </c>
      <c r="BQ1397" s="17">
        <f t="shared" si="1991"/>
        <v>1440</v>
      </c>
      <c r="BR1397" t="str">
        <f t="shared" si="1992"/>
        <v>event_team_player_1</v>
      </c>
      <c r="BS1397">
        <f>COUNTIFS(S$3:S1397,"="&amp;S1397,AI$3:AI1397,"="&amp;AI1397)</f>
        <v>1</v>
      </c>
      <c r="BT1397" t="str">
        <f>IFERROR(VLOOKUP(BB1397&amp;BU1397&amp;X1397,game_rosters!U:W,3,FALSE),"")</f>
        <v>P100201</v>
      </c>
      <c r="BU1397" t="str">
        <f t="shared" si="1993"/>
        <v>Velodrome</v>
      </c>
    </row>
    <row r="1398" spans="1:73" x14ac:dyDescent="0.2">
      <c r="A1398" t="str">
        <f t="shared" si="1968"/>
        <v/>
      </c>
      <c r="I1398" s="44">
        <v>4</v>
      </c>
      <c r="O1398" t="s">
        <v>670</v>
      </c>
      <c r="R1398" s="51">
        <v>1</v>
      </c>
      <c r="S1398">
        <v>740</v>
      </c>
      <c r="T1398" t="s">
        <v>756</v>
      </c>
      <c r="X1398">
        <v>4</v>
      </c>
      <c r="AA1398">
        <f t="shared" si="2017"/>
        <v>1740</v>
      </c>
      <c r="AB1398" t="str">
        <f t="shared" si="2018"/>
        <v/>
      </c>
      <c r="AC1398">
        <f t="shared" si="1964"/>
        <v>1740</v>
      </c>
      <c r="AD1398" s="6">
        <v>2</v>
      </c>
      <c r="AE1398" t="s">
        <v>923</v>
      </c>
      <c r="AF1398" t="s">
        <v>747</v>
      </c>
      <c r="AG1398" t="s">
        <v>756</v>
      </c>
      <c r="AH1398" t="s">
        <v>756</v>
      </c>
      <c r="AI1398" t="str">
        <f t="shared" si="1969"/>
        <v>o</v>
      </c>
      <c r="AJ1398" t="str">
        <f t="shared" si="1970"/>
        <v/>
      </c>
      <c r="AK1398" t="str">
        <f t="shared" si="1971"/>
        <v/>
      </c>
      <c r="AL1398" t="str">
        <f t="shared" si="1972"/>
        <v/>
      </c>
      <c r="AM1398" t="str">
        <f t="shared" si="1973"/>
        <v/>
      </c>
      <c r="AN1398" t="str">
        <f t="shared" si="1974"/>
        <v>Home</v>
      </c>
      <c r="AO1398" t="str">
        <f t="shared" si="1975"/>
        <v>h</v>
      </c>
      <c r="AP1398" t="str">
        <f t="shared" si="1976"/>
        <v/>
      </c>
      <c r="AQ1398" t="str">
        <f t="shared" si="1977"/>
        <v/>
      </c>
      <c r="AR1398" t="str">
        <f t="shared" si="1978"/>
        <v>Home</v>
      </c>
      <c r="AS1398" t="str">
        <f t="shared" si="1979"/>
        <v>h</v>
      </c>
      <c r="AT1398" t="str">
        <f t="shared" si="1980"/>
        <v>Defensive</v>
      </c>
      <c r="AU1398" t="str">
        <f t="shared" si="1981"/>
        <v/>
      </c>
      <c r="AV1398" t="str">
        <f t="shared" si="1982"/>
        <v/>
      </c>
      <c r="AW1398" t="str" cm="1">
        <f t="array" ref="AW1398">IFERROR(IF(O1398&lt;&gt;"",O1398,IF(OR($S1398="",$T1398=""),"",IF(O1398&lt;&gt;"",O1398,IF($T1398&lt;&gt;"",_xlfn._xlws.FILTER(O:O,($BU:$BU=$BU1398)*($I:$I=$I1398)*($T:$T=$T1398)*($S:$S=_xlfn.MINIFS($S:$S,$T:$T,"="&amp;$T1398)),"")))))&amp;"",IF(O1398="","",""))&amp;""</f>
        <v>Defensive_PlayPossession-ManOnMan</v>
      </c>
      <c r="AX1398" t="str" cm="1">
        <f t="array" ref="AX1398">IFERROR(IF(P1398&lt;&gt;"",P1398,IF(OR($S1398="",$T1398=""),"",IF($T1398&lt;&gt;"",_xlfn._xlws.FILTER(P:P,($BU:$BU=$BU1398)*($I:$I=$I1398)*($T:$T=$T1398)*($S:$S=_xlfn.MINIFS($S:$S,$T:$T,"="&amp;$T1398)),""))))&amp;"",IF(P1398="","",""))&amp;""</f>
        <v/>
      </c>
      <c r="AY1398" t="str" cm="1">
        <f t="array" ref="AY1398">IFERROR(IF(Q1398&lt;&gt;"",Q1398,IF(OR($S1398="",$T1398=""),"",IF($T1398&lt;&gt;"",_xlfn._xlws.FILTER(Q:Q,($BU:$BU=$BU1398)*($I:$I=$I1398)*($T:$T=$T1398)*($S:$S=_xlfn.MINIFS($S:$S,$T:$T,"="&amp;$T1398)),""))))&amp;"",IF(Q1398="","",""))&amp;""</f>
        <v/>
      </c>
      <c r="AZ1398" t="str" cm="1">
        <f t="array" ref="AZ1398">IFERROR(IF(R1398&lt;&gt;"",R1398,IF(OR($S1398="",$T1398=""),"",IF($T1398&lt;&gt;"",_xlfn._xlws.FILTER(R:R,($BU:$BU=$BU1398)*($I:$I=$I1398)*($T:$T=$T1398)*($S:$S=_xlfn.MINIFS($S:$S,$T:$T,"="&amp;$T1398)),""))))&amp;"",IF(R1398="","",""))&amp;""</f>
        <v>1</v>
      </c>
      <c r="BA1398" s="6">
        <f t="shared" si="1983"/>
        <v>119</v>
      </c>
      <c r="BB1398">
        <f t="shared" ref="BB1398:BD1398" si="2044">BB1397</f>
        <v>18987</v>
      </c>
      <c r="BC1398" t="str">
        <f t="shared" si="2044"/>
        <v>Velodrome</v>
      </c>
      <c r="BD1398" t="str">
        <f t="shared" si="2044"/>
        <v>Outlaws</v>
      </c>
      <c r="BE1398" t="s">
        <v>13</v>
      </c>
      <c r="BF1398" t="s">
        <v>587</v>
      </c>
      <c r="BI1398" cm="1">
        <f t="array" ref="BI1398">IFERROR(_xlfn._xlws.FILTER(shifts!A:A,(shifts!B:B=events!AD1398)*(shifts!AG:AG&gt;=events!BK1398)*(shifts!AH:AH&lt;=events!BL1398)),BI1397)</f>
        <v>47</v>
      </c>
      <c r="BJ1398" s="15">
        <f t="shared" si="1985"/>
        <v>0</v>
      </c>
      <c r="BK1398">
        <f t="shared" si="1986"/>
        <v>787</v>
      </c>
      <c r="BL1398">
        <f t="shared" si="1987"/>
        <v>787</v>
      </c>
      <c r="BM1398" s="15">
        <f>SUMIFS(BJ$2:BJ1398,K$2:K1398,"=Intermission")+SUMIFS(BJ$2:BJ1398,K$2:K1398,"=Timeout")</f>
        <v>67</v>
      </c>
      <c r="BN1398">
        <f t="shared" si="1988"/>
        <v>1147</v>
      </c>
      <c r="BO1398" s="19">
        <f t="shared" si="1989"/>
        <v>1440</v>
      </c>
      <c r="BP1398">
        <f t="shared" si="1990"/>
        <v>1435</v>
      </c>
      <c r="BQ1398" s="17">
        <f t="shared" si="1991"/>
        <v>1440</v>
      </c>
      <c r="BR1398" t="str">
        <f t="shared" si="1992"/>
        <v>opp_team_player_1</v>
      </c>
      <c r="BS1398">
        <f>COUNTIFS(S$3:S1398,"="&amp;S1398,AI$3:AI1398,"="&amp;AI1398)</f>
        <v>1</v>
      </c>
      <c r="BT1398" t="str">
        <f>IFERROR(VLOOKUP(BB1398&amp;BU1398&amp;X1398,game_rosters!U:W,3,FALSE),"")</f>
        <v>P100032</v>
      </c>
      <c r="BU1398" t="str">
        <f t="shared" si="1993"/>
        <v>Outlaws</v>
      </c>
    </row>
    <row r="1399" spans="1:73" x14ac:dyDescent="0.2">
      <c r="A1399">
        <f t="shared" si="1968"/>
        <v>1</v>
      </c>
      <c r="I1399" s="44">
        <v>42</v>
      </c>
      <c r="K1399" t="s">
        <v>13</v>
      </c>
      <c r="R1399" s="51">
        <v>1</v>
      </c>
      <c r="S1399">
        <v>741</v>
      </c>
      <c r="T1399" t="s">
        <v>756</v>
      </c>
      <c r="W1399" t="s">
        <v>735</v>
      </c>
      <c r="X1399">
        <v>42</v>
      </c>
      <c r="Z1399">
        <v>1</v>
      </c>
      <c r="AA1399">
        <f t="shared" si="2017"/>
        <v>1741</v>
      </c>
      <c r="AB1399" t="str">
        <f t="shared" si="2018"/>
        <v/>
      </c>
      <c r="AC1399">
        <f t="shared" si="1964"/>
        <v>1741</v>
      </c>
      <c r="AD1399" s="6">
        <v>2</v>
      </c>
      <c r="AE1399" t="s">
        <v>923</v>
      </c>
      <c r="AF1399" t="s">
        <v>747</v>
      </c>
      <c r="AG1399" t="s">
        <v>923</v>
      </c>
      <c r="AH1399" t="s">
        <v>413</v>
      </c>
      <c r="AI1399" t="str">
        <f t="shared" si="1969"/>
        <v>e</v>
      </c>
      <c r="AJ1399" t="str">
        <f t="shared" si="1970"/>
        <v/>
      </c>
      <c r="AK1399" t="str">
        <f t="shared" si="1971"/>
        <v/>
      </c>
      <c r="AL1399" t="str">
        <f t="shared" si="1972"/>
        <v/>
      </c>
      <c r="AM1399" t="str">
        <f t="shared" si="1973"/>
        <v/>
      </c>
      <c r="AN1399" t="str">
        <f t="shared" si="1974"/>
        <v>Home</v>
      </c>
      <c r="AO1399" t="str">
        <f t="shared" si="1975"/>
        <v>h</v>
      </c>
      <c r="AP1399" t="str">
        <f t="shared" si="1976"/>
        <v/>
      </c>
      <c r="AQ1399" t="str">
        <f t="shared" si="1977"/>
        <v/>
      </c>
      <c r="AR1399" t="str">
        <f t="shared" si="1978"/>
        <v>Home</v>
      </c>
      <c r="AS1399" t="str">
        <f t="shared" si="1979"/>
        <v>h</v>
      </c>
      <c r="AT1399" t="str">
        <f t="shared" si="1980"/>
        <v>Offensive</v>
      </c>
      <c r="AU1399" t="str">
        <f t="shared" si="1981"/>
        <v/>
      </c>
      <c r="AV1399" t="str">
        <f t="shared" si="1982"/>
        <v/>
      </c>
      <c r="AW1399" t="str" cm="1">
        <f t="array" ref="AW1399">IFERROR(IF(O1399&lt;&gt;"",O1399,IF(OR($S1399="",$T1399=""),"",IF(O1399&lt;&gt;"",O1399,IF($T1399&lt;&gt;"",_xlfn._xlws.FILTER(O:O,($BU:$BU=$BU1399)*($I:$I=$I1399)*($T:$T=$T1399)*($S:$S=_xlfn.MINIFS($S:$S,$T:$T,"="&amp;$T1399)),"")))))&amp;"",IF(O1399="","",""))&amp;""</f>
        <v/>
      </c>
      <c r="AX1399" t="str" cm="1">
        <f t="array" ref="AX1399">IFERROR(IF(P1399&lt;&gt;"",P1399,IF(OR($S1399="",$T1399=""),"",IF($T1399&lt;&gt;"",_xlfn._xlws.FILTER(P:P,($BU:$BU=$BU1399)*($I:$I=$I1399)*($T:$T=$T1399)*($S:$S=_xlfn.MINIFS($S:$S,$T:$T,"="&amp;$T1399)),""))))&amp;"",IF(P1399="","",""))&amp;""</f>
        <v/>
      </c>
      <c r="AY1399" t="str" cm="1">
        <f t="array" ref="AY1399">IFERROR(IF(Q1399&lt;&gt;"",Q1399,IF(OR($S1399="",$T1399=""),"",IF($T1399&lt;&gt;"",_xlfn._xlws.FILTER(Q:Q,($BU:$BU=$BU1399)*($I:$I=$I1399)*($T:$T=$T1399)*($S:$S=_xlfn.MINIFS($S:$S,$T:$T,"="&amp;$T1399)),""))))&amp;"",IF(Q1399="","",""))&amp;""</f>
        <v/>
      </c>
      <c r="AZ1399" t="str" cm="1">
        <f t="array" ref="AZ1399">IFERROR(IF(R1399&lt;&gt;"",R1399,IF(OR($S1399="",$T1399=""),"",IF($T1399&lt;&gt;"",_xlfn._xlws.FILTER(R:R,($BU:$BU=$BU1399)*($I:$I=$I1399)*($T:$T=$T1399)*($S:$S=_xlfn.MINIFS($S:$S,$T:$T,"="&amp;$T1399)),""))))&amp;"",IF(R1399="","",""))&amp;""</f>
        <v>1</v>
      </c>
      <c r="BA1399" s="6">
        <f t="shared" si="1983"/>
        <v>119</v>
      </c>
      <c r="BB1399">
        <f t="shared" ref="BB1399:BD1399" si="2045">BB1398</f>
        <v>18987</v>
      </c>
      <c r="BC1399" t="str">
        <f t="shared" si="2045"/>
        <v>Velodrome</v>
      </c>
      <c r="BD1399" t="str">
        <f t="shared" si="2045"/>
        <v>Outlaws</v>
      </c>
      <c r="BE1399" t="s">
        <v>13</v>
      </c>
      <c r="BF1399" t="s">
        <v>756</v>
      </c>
      <c r="BI1399" cm="1">
        <f t="array" ref="BI1399">IFERROR(_xlfn._xlws.FILTER(shifts!A:A,(shifts!B:B=events!AD1399)*(shifts!AG:AG&gt;=events!BK1399)*(shifts!AH:AH&lt;=events!BL1399)),BI1398)</f>
        <v>47</v>
      </c>
      <c r="BJ1399" s="15">
        <f t="shared" si="1985"/>
        <v>7</v>
      </c>
      <c r="BK1399">
        <f t="shared" si="1986"/>
        <v>787</v>
      </c>
      <c r="BL1399">
        <f t="shared" si="1987"/>
        <v>780</v>
      </c>
      <c r="BM1399" s="15">
        <f>SUMIFS(BJ$2:BJ1399,K$2:K1399,"=Intermission")+SUMIFS(BJ$2:BJ1399,K$2:K1399,"=Timeout")</f>
        <v>67</v>
      </c>
      <c r="BN1399">
        <f t="shared" si="1988"/>
        <v>1147</v>
      </c>
      <c r="BO1399" s="19">
        <f t="shared" si="1989"/>
        <v>1440</v>
      </c>
      <c r="BP1399">
        <f t="shared" si="1990"/>
        <v>1435</v>
      </c>
      <c r="BQ1399" s="17">
        <f t="shared" si="1991"/>
        <v>1447</v>
      </c>
      <c r="BR1399" t="str">
        <f t="shared" si="1992"/>
        <v>event_team_player_1</v>
      </c>
      <c r="BS1399">
        <f>COUNTIFS(S$3:S1399,"="&amp;S1399,AI$3:AI1399,"="&amp;AI1399)</f>
        <v>1</v>
      </c>
      <c r="BT1399" t="str">
        <f>IFERROR(VLOOKUP(BB1399&amp;BU1399&amp;X1399,game_rosters!U:W,3,FALSE),"")</f>
        <v>P100201</v>
      </c>
      <c r="BU1399" t="str">
        <f t="shared" si="1993"/>
        <v>Velodrome</v>
      </c>
    </row>
    <row r="1400" spans="1:73" x14ac:dyDescent="0.2">
      <c r="A1400" t="str">
        <f t="shared" si="1968"/>
        <v/>
      </c>
      <c r="I1400" s="44">
        <v>4</v>
      </c>
      <c r="O1400" t="s">
        <v>670</v>
      </c>
      <c r="R1400" s="51">
        <v>1</v>
      </c>
      <c r="S1400">
        <v>741</v>
      </c>
      <c r="T1400" t="s">
        <v>756</v>
      </c>
      <c r="X1400">
        <v>4</v>
      </c>
      <c r="AA1400">
        <f t="shared" si="2017"/>
        <v>1741</v>
      </c>
      <c r="AB1400" t="str">
        <f t="shared" si="2018"/>
        <v/>
      </c>
      <c r="AC1400">
        <f t="shared" si="1964"/>
        <v>1741</v>
      </c>
      <c r="AD1400" s="6">
        <v>2</v>
      </c>
      <c r="AE1400" t="s">
        <v>923</v>
      </c>
      <c r="AF1400" t="s">
        <v>747</v>
      </c>
      <c r="AG1400" t="s">
        <v>923</v>
      </c>
      <c r="AH1400" t="s">
        <v>413</v>
      </c>
      <c r="AI1400" t="str">
        <f t="shared" si="1969"/>
        <v>o</v>
      </c>
      <c r="AJ1400" t="str">
        <f t="shared" si="1970"/>
        <v/>
      </c>
      <c r="AK1400" t="str">
        <f t="shared" si="1971"/>
        <v/>
      </c>
      <c r="AL1400" t="str">
        <f t="shared" si="1972"/>
        <v/>
      </c>
      <c r="AM1400" t="str">
        <f t="shared" si="1973"/>
        <v/>
      </c>
      <c r="AN1400" t="str">
        <f t="shared" si="1974"/>
        <v>Home</v>
      </c>
      <c r="AO1400" t="str">
        <f t="shared" si="1975"/>
        <v>h</v>
      </c>
      <c r="AP1400" t="str">
        <f t="shared" si="1976"/>
        <v/>
      </c>
      <c r="AQ1400" t="str">
        <f t="shared" si="1977"/>
        <v/>
      </c>
      <c r="AR1400" t="str">
        <f t="shared" si="1978"/>
        <v>Home</v>
      </c>
      <c r="AS1400" t="str">
        <f t="shared" si="1979"/>
        <v>h</v>
      </c>
      <c r="AT1400" t="str">
        <f t="shared" si="1980"/>
        <v>Defensive</v>
      </c>
      <c r="AU1400" t="str">
        <f t="shared" si="1981"/>
        <v/>
      </c>
      <c r="AV1400" t="str">
        <f t="shared" si="1982"/>
        <v/>
      </c>
      <c r="AW1400" t="str" cm="1">
        <f t="array" ref="AW1400">IFERROR(IF(O1400&lt;&gt;"",O1400,IF(OR($S1400="",$T1400=""),"",IF(O1400&lt;&gt;"",O1400,IF($T1400&lt;&gt;"",_xlfn._xlws.FILTER(O:O,($BU:$BU=$BU1400)*($I:$I=$I1400)*($T:$T=$T1400)*($S:$S=_xlfn.MINIFS($S:$S,$T:$T,"="&amp;$T1400)),"")))))&amp;"",IF(O1400="","",""))&amp;""</f>
        <v>Defensive_PlayPossession-ManOnMan</v>
      </c>
      <c r="AX1400" t="str" cm="1">
        <f t="array" ref="AX1400">IFERROR(IF(P1400&lt;&gt;"",P1400,IF(OR($S1400="",$T1400=""),"",IF($T1400&lt;&gt;"",_xlfn._xlws.FILTER(P:P,($BU:$BU=$BU1400)*($I:$I=$I1400)*($T:$T=$T1400)*($S:$S=_xlfn.MINIFS($S:$S,$T:$T,"="&amp;$T1400)),""))))&amp;"",IF(P1400="","",""))&amp;""</f>
        <v/>
      </c>
      <c r="AY1400" t="str" cm="1">
        <f t="array" ref="AY1400">IFERROR(IF(Q1400&lt;&gt;"",Q1400,IF(OR($S1400="",$T1400=""),"",IF($T1400&lt;&gt;"",_xlfn._xlws.FILTER(Q:Q,($BU:$BU=$BU1400)*($I:$I=$I1400)*($T:$T=$T1400)*($S:$S=_xlfn.MINIFS($S:$S,$T:$T,"="&amp;$T1400)),""))))&amp;"",IF(Q1400="","",""))&amp;""</f>
        <v/>
      </c>
      <c r="AZ1400" t="str" cm="1">
        <f t="array" ref="AZ1400">IFERROR(IF(R1400&lt;&gt;"",R1400,IF(OR($S1400="",$T1400=""),"",IF($T1400&lt;&gt;"",_xlfn._xlws.FILTER(R:R,($BU:$BU=$BU1400)*($I:$I=$I1400)*($T:$T=$T1400)*($S:$S=_xlfn.MINIFS($S:$S,$T:$T,"="&amp;$T1400)),""))))&amp;"",IF(R1400="","",""))&amp;""</f>
        <v>1</v>
      </c>
      <c r="BA1400" s="6">
        <f t="shared" si="1983"/>
        <v>119</v>
      </c>
      <c r="BB1400">
        <f t="shared" ref="BB1400:BD1400" si="2046">BB1399</f>
        <v>18987</v>
      </c>
      <c r="BC1400" t="str">
        <f t="shared" si="2046"/>
        <v>Velodrome</v>
      </c>
      <c r="BD1400" t="str">
        <f t="shared" si="2046"/>
        <v>Outlaws</v>
      </c>
      <c r="BE1400" t="s">
        <v>13</v>
      </c>
      <c r="BF1400" t="s">
        <v>756</v>
      </c>
      <c r="BI1400" cm="1">
        <f t="array" ref="BI1400">IFERROR(_xlfn._xlws.FILTER(shifts!A:A,(shifts!B:B=events!AD1400)*(shifts!AG:AG&gt;=events!BK1400)*(shifts!AH:AH&lt;=events!BL1400)),BI1399)</f>
        <v>47</v>
      </c>
      <c r="BJ1400" s="15">
        <f t="shared" si="1985"/>
        <v>7</v>
      </c>
      <c r="BK1400">
        <f t="shared" si="1986"/>
        <v>787</v>
      </c>
      <c r="BL1400">
        <f t="shared" si="1987"/>
        <v>780</v>
      </c>
      <c r="BM1400" s="15">
        <f>SUMIFS(BJ$2:BJ1400,K$2:K1400,"=Intermission")+SUMIFS(BJ$2:BJ1400,K$2:K1400,"=Timeout")</f>
        <v>67</v>
      </c>
      <c r="BN1400">
        <f t="shared" si="1988"/>
        <v>1147</v>
      </c>
      <c r="BO1400" s="19">
        <f t="shared" si="1989"/>
        <v>1440</v>
      </c>
      <c r="BP1400">
        <f t="shared" si="1990"/>
        <v>1435</v>
      </c>
      <c r="BQ1400" s="17">
        <f t="shared" si="1991"/>
        <v>1447</v>
      </c>
      <c r="BR1400" t="str">
        <f t="shared" si="1992"/>
        <v>opp_team_player_1</v>
      </c>
      <c r="BS1400">
        <f>COUNTIFS(S$3:S1400,"="&amp;S1400,AI$3:AI1400,"="&amp;AI1400)</f>
        <v>1</v>
      </c>
      <c r="BT1400" t="str">
        <f>IFERROR(VLOOKUP(BB1400&amp;BU1400&amp;X1400,game_rosters!U:W,3,FALSE),"")</f>
        <v>P100032</v>
      </c>
      <c r="BU1400" t="str">
        <f t="shared" si="1993"/>
        <v>Outlaws</v>
      </c>
    </row>
    <row r="1401" spans="1:73" x14ac:dyDescent="0.2">
      <c r="A1401" t="str">
        <f t="shared" si="1968"/>
        <v/>
      </c>
      <c r="I1401" s="44">
        <v>91</v>
      </c>
      <c r="O1401" t="s">
        <v>602</v>
      </c>
      <c r="Q1401" t="s">
        <v>595</v>
      </c>
      <c r="R1401" s="51">
        <v>1</v>
      </c>
      <c r="S1401">
        <v>741</v>
      </c>
      <c r="T1401" t="s">
        <v>756</v>
      </c>
      <c r="X1401">
        <v>91</v>
      </c>
      <c r="AA1401">
        <f t="shared" si="2017"/>
        <v>1741</v>
      </c>
      <c r="AB1401" t="str">
        <f t="shared" si="2018"/>
        <v/>
      </c>
      <c r="AC1401">
        <f t="shared" si="1964"/>
        <v>1741</v>
      </c>
      <c r="AD1401" s="6">
        <v>2</v>
      </c>
      <c r="AE1401" t="s">
        <v>923</v>
      </c>
      <c r="AF1401" t="s">
        <v>747</v>
      </c>
      <c r="AG1401" t="s">
        <v>923</v>
      </c>
      <c r="AH1401" t="s">
        <v>413</v>
      </c>
      <c r="AI1401" t="str">
        <f t="shared" si="1969"/>
        <v>o</v>
      </c>
      <c r="AJ1401" t="str">
        <f t="shared" si="1970"/>
        <v/>
      </c>
      <c r="AK1401" t="str">
        <f t="shared" si="1971"/>
        <v/>
      </c>
      <c r="AL1401" t="str">
        <f t="shared" si="1972"/>
        <v/>
      </c>
      <c r="AM1401" t="str">
        <f t="shared" si="1973"/>
        <v/>
      </c>
      <c r="AN1401" t="str">
        <f t="shared" si="1974"/>
        <v>Home</v>
      </c>
      <c r="AO1401" t="str">
        <f t="shared" si="1975"/>
        <v>h</v>
      </c>
      <c r="AP1401" t="str">
        <f t="shared" si="1976"/>
        <v/>
      </c>
      <c r="AQ1401" t="str">
        <f t="shared" si="1977"/>
        <v/>
      </c>
      <c r="AR1401" t="str">
        <f t="shared" si="1978"/>
        <v>Home</v>
      </c>
      <c r="AS1401" t="str">
        <f t="shared" si="1979"/>
        <v>h</v>
      </c>
      <c r="AT1401" t="str">
        <f t="shared" si="1980"/>
        <v>Defensive</v>
      </c>
      <c r="AU1401" t="str">
        <f t="shared" si="1981"/>
        <v/>
      </c>
      <c r="AV1401" t="str">
        <f t="shared" si="1982"/>
        <v/>
      </c>
      <c r="AW1401" t="str" cm="1">
        <f t="array" ref="AW1401">IFERROR(IF(O1401&lt;&gt;"",O1401,IF(OR($S1401="",$T1401=""),"",IF(O1401&lt;&gt;"",O1401,IF($T1401&lt;&gt;"",_xlfn._xlws.FILTER(O:O,($BU:$BU=$BU1401)*($I:$I=$I1401)*($T:$T=$T1401)*($S:$S=_xlfn.MINIFS($S:$S,$T:$T,"="&amp;$T1401)),"")))))&amp;"",IF(O1401="","",""))&amp;""</f>
        <v>Defensive_PlayPossession-StickCheck</v>
      </c>
      <c r="AX1401" t="str" cm="1">
        <f t="array" ref="AX1401">IFERROR(IF(P1401&lt;&gt;"",P1401,IF(OR($S1401="",$T1401=""),"",IF($T1401&lt;&gt;"",_xlfn._xlws.FILTER(P:P,($BU:$BU=$BU1401)*($I:$I=$I1401)*($T:$T=$T1401)*($S:$S=_xlfn.MINIFS($S:$S,$T:$T,"="&amp;$T1401)),""))))&amp;"",IF(P1401="","",""))&amp;""</f>
        <v/>
      </c>
      <c r="AY1401" t="str" cm="1">
        <f t="array" ref="AY1401">IFERROR(IF(Q1401&lt;&gt;"",Q1401,IF(OR($S1401="",$T1401=""),"",IF($T1401&lt;&gt;"",_xlfn._xlws.FILTER(Q:Q,($BU:$BU=$BU1401)*($I:$I=$I1401)*($T:$T=$T1401)*($S:$S=_xlfn.MINIFS($S:$S,$T:$T,"="&amp;$T1401)),""))))&amp;"",IF(Q1401="","",""))&amp;""</f>
        <v>s</v>
      </c>
      <c r="AZ1401" t="str" cm="1">
        <f t="array" ref="AZ1401">IFERROR(IF(R1401&lt;&gt;"",R1401,IF(OR($S1401="",$T1401=""),"",IF($T1401&lt;&gt;"",_xlfn._xlws.FILTER(R:R,($BU:$BU=$BU1401)*($I:$I=$I1401)*($T:$T=$T1401)*($S:$S=_xlfn.MINIFS($S:$S,$T:$T,"="&amp;$T1401)),""))))&amp;"",IF(R1401="","",""))&amp;""</f>
        <v>1</v>
      </c>
      <c r="BA1401" s="6">
        <f t="shared" si="1983"/>
        <v>119</v>
      </c>
      <c r="BB1401">
        <f t="shared" ref="BB1401:BD1401" si="2047">BB1400</f>
        <v>18987</v>
      </c>
      <c r="BC1401" t="str">
        <f t="shared" si="2047"/>
        <v>Velodrome</v>
      </c>
      <c r="BD1401" t="str">
        <f t="shared" si="2047"/>
        <v>Outlaws</v>
      </c>
      <c r="BE1401" t="s">
        <v>13</v>
      </c>
      <c r="BF1401" t="s">
        <v>756</v>
      </c>
      <c r="BI1401" cm="1">
        <f t="array" ref="BI1401">IFERROR(_xlfn._xlws.FILTER(shifts!A:A,(shifts!B:B=events!AD1401)*(shifts!AG:AG&gt;=events!BK1401)*(shifts!AH:AH&lt;=events!BL1401)),BI1400)</f>
        <v>47</v>
      </c>
      <c r="BJ1401" s="15">
        <f t="shared" si="1985"/>
        <v>7</v>
      </c>
      <c r="BK1401">
        <f t="shared" si="1986"/>
        <v>787</v>
      </c>
      <c r="BL1401">
        <f t="shared" si="1987"/>
        <v>780</v>
      </c>
      <c r="BM1401" s="15">
        <f>SUMIFS(BJ$2:BJ1401,K$2:K1401,"=Intermission")+SUMIFS(BJ$2:BJ1401,K$2:K1401,"=Timeout")</f>
        <v>67</v>
      </c>
      <c r="BN1401">
        <f t="shared" si="1988"/>
        <v>1147</v>
      </c>
      <c r="BO1401" s="19">
        <f t="shared" si="1989"/>
        <v>1440</v>
      </c>
      <c r="BP1401">
        <f t="shared" si="1990"/>
        <v>1435</v>
      </c>
      <c r="BQ1401" s="17">
        <f t="shared" si="1991"/>
        <v>1447</v>
      </c>
      <c r="BR1401" t="str">
        <f t="shared" si="1992"/>
        <v>opp_team_player_2</v>
      </c>
      <c r="BS1401">
        <f>COUNTIFS(S$3:S1401,"="&amp;S1401,AI$3:AI1401,"="&amp;AI1401)</f>
        <v>2</v>
      </c>
      <c r="BT1401" t="str">
        <f>IFERROR(VLOOKUP(BB1401&amp;BU1401&amp;X1401,game_rosters!U:W,3,FALSE),"")</f>
        <v>P100232</v>
      </c>
      <c r="BU1401" t="str">
        <f t="shared" si="1993"/>
        <v>Outlaws</v>
      </c>
    </row>
    <row r="1402" spans="1:73" x14ac:dyDescent="0.2">
      <c r="A1402">
        <f t="shared" si="1968"/>
        <v>1</v>
      </c>
      <c r="I1402" s="44">
        <v>91</v>
      </c>
      <c r="K1402" t="s">
        <v>9</v>
      </c>
      <c r="L1402" t="s">
        <v>183</v>
      </c>
      <c r="M1402" t="s">
        <v>80</v>
      </c>
      <c r="O1402" t="s">
        <v>601</v>
      </c>
      <c r="Q1402" t="s">
        <v>595</v>
      </c>
      <c r="R1402" s="51">
        <v>1</v>
      </c>
      <c r="S1402">
        <v>742</v>
      </c>
      <c r="T1402" t="s">
        <v>756</v>
      </c>
      <c r="W1402" t="s">
        <v>735</v>
      </c>
      <c r="X1402">
        <v>91</v>
      </c>
      <c r="Z1402">
        <v>1</v>
      </c>
      <c r="AA1402">
        <f t="shared" si="2017"/>
        <v>1742</v>
      </c>
      <c r="AB1402" t="str">
        <f t="shared" si="2018"/>
        <v/>
      </c>
      <c r="AC1402">
        <f t="shared" si="1964"/>
        <v>1742</v>
      </c>
      <c r="AD1402" s="6">
        <v>2</v>
      </c>
      <c r="AE1402" t="s">
        <v>923</v>
      </c>
      <c r="AF1402" t="s">
        <v>413</v>
      </c>
      <c r="AG1402" t="s">
        <v>756</v>
      </c>
      <c r="AH1402" t="s">
        <v>756</v>
      </c>
      <c r="AI1402" t="str">
        <f t="shared" si="1969"/>
        <v>e</v>
      </c>
      <c r="AJ1402" t="str">
        <f t="shared" si="1970"/>
        <v/>
      </c>
      <c r="AK1402" t="str">
        <f t="shared" si="1971"/>
        <v/>
      </c>
      <c r="AL1402" t="str">
        <f t="shared" si="1972"/>
        <v/>
      </c>
      <c r="AM1402" t="str">
        <f t="shared" si="1973"/>
        <v/>
      </c>
      <c r="AN1402" t="str">
        <f t="shared" si="1974"/>
        <v>Home</v>
      </c>
      <c r="AO1402" t="str">
        <f t="shared" si="1975"/>
        <v>h</v>
      </c>
      <c r="AP1402" t="str">
        <f t="shared" si="1976"/>
        <v/>
      </c>
      <c r="AQ1402" t="str">
        <f t="shared" si="1977"/>
        <v/>
      </c>
      <c r="AR1402" t="str">
        <f t="shared" si="1978"/>
        <v>Home</v>
      </c>
      <c r="AS1402" t="str">
        <f t="shared" si="1979"/>
        <v>h</v>
      </c>
      <c r="AT1402" t="str">
        <f t="shared" si="1980"/>
        <v>Defensive</v>
      </c>
      <c r="AU1402" t="str">
        <f t="shared" si="1981"/>
        <v/>
      </c>
      <c r="AV1402" t="str">
        <f t="shared" si="1982"/>
        <v/>
      </c>
      <c r="AW1402" t="str" cm="1">
        <f t="array" ref="AW1402">IFERROR(IF(O1402&lt;&gt;"",O1402,IF(OR($S1402="",$T1402=""),"",IF(O1402&lt;&gt;"",O1402,IF($T1402&lt;&gt;"",_xlfn._xlws.FILTER(O:O,($BU:$BU=$BU1402)*($I:$I=$I1402)*($T:$T=$T1402)*($S:$S=_xlfn.MINIFS($S:$S,$T:$T,"="&amp;$T1402)),"")))))&amp;"",IF(O1402="","",""))&amp;""</f>
        <v>Defensive_PlayPossession-PokeCheck</v>
      </c>
      <c r="AX1402" t="str" cm="1">
        <f t="array" ref="AX1402">IFERROR(IF(P1402&lt;&gt;"",P1402,IF(OR($S1402="",$T1402=""),"",IF($T1402&lt;&gt;"",_xlfn._xlws.FILTER(P:P,($BU:$BU=$BU1402)*($I:$I=$I1402)*($T:$T=$T1402)*($S:$S=_xlfn.MINIFS($S:$S,$T:$T,"="&amp;$T1402)),""))))&amp;"",IF(P1402="","",""))&amp;""</f>
        <v/>
      </c>
      <c r="AY1402" t="str" cm="1">
        <f t="array" ref="AY1402">IFERROR(IF(Q1402&lt;&gt;"",Q1402,IF(OR($S1402="",$T1402=""),"",IF($T1402&lt;&gt;"",_xlfn._xlws.FILTER(Q:Q,($BU:$BU=$BU1402)*($I:$I=$I1402)*($T:$T=$T1402)*($S:$S=_xlfn.MINIFS($S:$S,$T:$T,"="&amp;$T1402)),""))))&amp;"",IF(Q1402="","",""))&amp;""</f>
        <v>s</v>
      </c>
      <c r="AZ1402" t="str" cm="1">
        <f t="array" ref="AZ1402">IFERROR(IF(R1402&lt;&gt;"",R1402,IF(OR($S1402="",$T1402=""),"",IF($T1402&lt;&gt;"",_xlfn._xlws.FILTER(R:R,($BU:$BU=$BU1402)*($I:$I=$I1402)*($T:$T=$T1402)*($S:$S=_xlfn.MINIFS($S:$S,$T:$T,"="&amp;$T1402)),""))))&amp;"",IF(R1402="","",""))&amp;""</f>
        <v>1</v>
      </c>
      <c r="BA1402" s="6">
        <f t="shared" si="1983"/>
        <v>119</v>
      </c>
      <c r="BB1402">
        <f t="shared" ref="BB1402:BD1402" si="2048">BB1401</f>
        <v>18987</v>
      </c>
      <c r="BC1402" t="str">
        <f t="shared" si="2048"/>
        <v>Velodrome</v>
      </c>
      <c r="BD1402" t="str">
        <f t="shared" si="2048"/>
        <v>Outlaws</v>
      </c>
      <c r="BE1402" t="s">
        <v>9</v>
      </c>
      <c r="BF1402" t="s">
        <v>183</v>
      </c>
      <c r="BI1402" cm="1">
        <f t="array" ref="BI1402">IFERROR(_xlfn._xlws.FILTER(shifts!A:A,(shifts!B:B=events!AD1402)*(shifts!AG:AG&gt;=events!BK1402)*(shifts!AH:AH&lt;=events!BL1402)),BI1401)</f>
        <v>47</v>
      </c>
      <c r="BJ1402" s="15">
        <f t="shared" si="1985"/>
        <v>0</v>
      </c>
      <c r="BK1402">
        <f t="shared" si="1986"/>
        <v>780</v>
      </c>
      <c r="BL1402">
        <f t="shared" si="1987"/>
        <v>780</v>
      </c>
      <c r="BM1402" s="15">
        <f>SUMIFS(BJ$2:BJ1402,K$2:K1402,"=Intermission")+SUMIFS(BJ$2:BJ1402,K$2:K1402,"=Timeout")</f>
        <v>67</v>
      </c>
      <c r="BN1402">
        <f t="shared" si="1988"/>
        <v>1147</v>
      </c>
      <c r="BO1402" s="19">
        <f t="shared" si="1989"/>
        <v>1447</v>
      </c>
      <c r="BP1402">
        <f t="shared" si="1990"/>
        <v>1442</v>
      </c>
      <c r="BQ1402" s="17">
        <f t="shared" si="1991"/>
        <v>1447</v>
      </c>
      <c r="BR1402" t="str">
        <f t="shared" si="1992"/>
        <v>event_team_player_1</v>
      </c>
      <c r="BS1402">
        <f>COUNTIFS(S$3:S1402,"="&amp;S1402,AI$3:AI1402,"="&amp;AI1402)</f>
        <v>1</v>
      </c>
      <c r="BT1402" t="str">
        <f>IFERROR(VLOOKUP(BB1402&amp;BU1402&amp;X1402,game_rosters!U:W,3,FALSE),"")</f>
        <v>P100002</v>
      </c>
      <c r="BU1402" t="str">
        <f t="shared" si="1993"/>
        <v>Velodrome</v>
      </c>
    </row>
    <row r="1403" spans="1:73" x14ac:dyDescent="0.2">
      <c r="A1403" t="str">
        <f t="shared" si="1968"/>
        <v/>
      </c>
      <c r="I1403" s="44">
        <v>4</v>
      </c>
      <c r="O1403" t="s">
        <v>670</v>
      </c>
      <c r="R1403" s="51">
        <v>1</v>
      </c>
      <c r="S1403">
        <v>742</v>
      </c>
      <c r="T1403" t="s">
        <v>756</v>
      </c>
      <c r="X1403">
        <v>4</v>
      </c>
      <c r="Z1403">
        <v>1</v>
      </c>
      <c r="AA1403">
        <f t="shared" si="2017"/>
        <v>1742</v>
      </c>
      <c r="AB1403" t="str">
        <f t="shared" si="2018"/>
        <v/>
      </c>
      <c r="AC1403">
        <f t="shared" si="1964"/>
        <v>1742</v>
      </c>
      <c r="AD1403" s="6">
        <v>2</v>
      </c>
      <c r="AE1403" t="s">
        <v>923</v>
      </c>
      <c r="AF1403" t="s">
        <v>413</v>
      </c>
      <c r="AG1403" t="s">
        <v>756</v>
      </c>
      <c r="AH1403" t="s">
        <v>756</v>
      </c>
      <c r="AI1403" t="str">
        <f t="shared" si="1969"/>
        <v>e</v>
      </c>
      <c r="AJ1403" t="str">
        <f t="shared" si="1970"/>
        <v/>
      </c>
      <c r="AK1403" t="str">
        <f t="shared" si="1971"/>
        <v/>
      </c>
      <c r="AL1403" t="str">
        <f t="shared" si="1972"/>
        <v/>
      </c>
      <c r="AM1403" t="str">
        <f t="shared" si="1973"/>
        <v/>
      </c>
      <c r="AN1403" t="str">
        <f t="shared" si="1974"/>
        <v>Home</v>
      </c>
      <c r="AO1403" t="str">
        <f t="shared" si="1975"/>
        <v>h</v>
      </c>
      <c r="AP1403" t="str">
        <f t="shared" si="1976"/>
        <v/>
      </c>
      <c r="AQ1403" t="str">
        <f t="shared" si="1977"/>
        <v/>
      </c>
      <c r="AR1403" t="str">
        <f t="shared" si="1978"/>
        <v>Home</v>
      </c>
      <c r="AS1403" t="str">
        <f t="shared" si="1979"/>
        <v>h</v>
      </c>
      <c r="AT1403" t="str">
        <f t="shared" si="1980"/>
        <v>Defensive</v>
      </c>
      <c r="AU1403" t="str">
        <f t="shared" si="1981"/>
        <v/>
      </c>
      <c r="AV1403" t="str">
        <f t="shared" si="1982"/>
        <v/>
      </c>
      <c r="AW1403" t="str" cm="1">
        <f t="array" ref="AW1403">IFERROR(IF(O1403&lt;&gt;"",O1403,IF(OR($S1403="",$T1403=""),"",IF(O1403&lt;&gt;"",O1403,IF($T1403&lt;&gt;"",_xlfn._xlws.FILTER(O:O,($BU:$BU=$BU1403)*($I:$I=$I1403)*($T:$T=$T1403)*($S:$S=_xlfn.MINIFS($S:$S,$T:$T,"="&amp;$T1403)),"")))))&amp;"",IF(O1403="","",""))&amp;""</f>
        <v>Defensive_PlayPossession-ManOnMan</v>
      </c>
      <c r="AX1403" t="str" cm="1">
        <f t="array" ref="AX1403">IFERROR(IF(P1403&lt;&gt;"",P1403,IF(OR($S1403="",$T1403=""),"",IF($T1403&lt;&gt;"",_xlfn._xlws.FILTER(P:P,($BU:$BU=$BU1403)*($I:$I=$I1403)*($T:$T=$T1403)*($S:$S=_xlfn.MINIFS($S:$S,$T:$T,"="&amp;$T1403)),""))))&amp;"",IF(P1403="","",""))&amp;""</f>
        <v/>
      </c>
      <c r="AY1403" t="str" cm="1">
        <f t="array" ref="AY1403">IFERROR(IF(Q1403&lt;&gt;"",Q1403,IF(OR($S1403="",$T1403=""),"",IF($T1403&lt;&gt;"",_xlfn._xlws.FILTER(Q:Q,($BU:$BU=$BU1403)*($I:$I=$I1403)*($T:$T=$T1403)*($S:$S=_xlfn.MINIFS($S:$S,$T:$T,"="&amp;$T1403)),""))))&amp;"",IF(Q1403="","",""))&amp;""</f>
        <v/>
      </c>
      <c r="AZ1403" t="str" cm="1">
        <f t="array" ref="AZ1403">IFERROR(IF(R1403&lt;&gt;"",R1403,IF(OR($S1403="",$T1403=""),"",IF($T1403&lt;&gt;"",_xlfn._xlws.FILTER(R:R,($BU:$BU=$BU1403)*($I:$I=$I1403)*($T:$T=$T1403)*($S:$S=_xlfn.MINIFS($S:$S,$T:$T,"="&amp;$T1403)),""))))&amp;"",IF(R1403="","",""))&amp;""</f>
        <v>1</v>
      </c>
      <c r="BA1403" s="6">
        <f t="shared" si="1983"/>
        <v>119</v>
      </c>
      <c r="BB1403">
        <f t="shared" ref="BB1403:BD1403" si="2049">BB1402</f>
        <v>18987</v>
      </c>
      <c r="BC1403" t="str">
        <f t="shared" si="2049"/>
        <v>Velodrome</v>
      </c>
      <c r="BD1403" t="str">
        <f t="shared" si="2049"/>
        <v>Outlaws</v>
      </c>
      <c r="BE1403" t="s">
        <v>9</v>
      </c>
      <c r="BF1403" t="s">
        <v>183</v>
      </c>
      <c r="BI1403" cm="1">
        <f t="array" ref="BI1403">IFERROR(_xlfn._xlws.FILTER(shifts!A:A,(shifts!B:B=events!AD1403)*(shifts!AG:AG&gt;=events!BK1403)*(shifts!AH:AH&lt;=events!BL1403)),BI1402)</f>
        <v>47</v>
      </c>
      <c r="BJ1403" s="15">
        <f t="shared" si="1985"/>
        <v>0</v>
      </c>
      <c r="BK1403">
        <f t="shared" si="1986"/>
        <v>780</v>
      </c>
      <c r="BL1403">
        <f t="shared" si="1987"/>
        <v>780</v>
      </c>
      <c r="BM1403" s="15">
        <f>SUMIFS(BJ$2:BJ1403,K$2:K1403,"=Intermission")+SUMIFS(BJ$2:BJ1403,K$2:K1403,"=Timeout")</f>
        <v>67</v>
      </c>
      <c r="BN1403">
        <f t="shared" si="1988"/>
        <v>1147</v>
      </c>
      <c r="BO1403" s="19">
        <f t="shared" si="1989"/>
        <v>1447</v>
      </c>
      <c r="BP1403">
        <f t="shared" si="1990"/>
        <v>1442</v>
      </c>
      <c r="BQ1403" s="17">
        <f t="shared" si="1991"/>
        <v>1447</v>
      </c>
      <c r="BR1403" t="str">
        <f t="shared" si="1992"/>
        <v>event_team_player_2</v>
      </c>
      <c r="BS1403">
        <f>COUNTIFS(S$3:S1403,"="&amp;S1403,AI$3:AI1403,"="&amp;AI1403)</f>
        <v>2</v>
      </c>
      <c r="BT1403" t="str">
        <f>IFERROR(VLOOKUP(BB1403&amp;BU1403&amp;X1403,game_rosters!U:W,3,FALSE),"")</f>
        <v/>
      </c>
      <c r="BU1403" t="str">
        <f t="shared" si="1993"/>
        <v>Velodrome</v>
      </c>
    </row>
    <row r="1404" spans="1:73" x14ac:dyDescent="0.2">
      <c r="A1404" t="str">
        <f t="shared" si="1968"/>
        <v/>
      </c>
      <c r="I1404" s="44">
        <v>42</v>
      </c>
      <c r="R1404" s="51">
        <v>1</v>
      </c>
      <c r="S1404">
        <v>742</v>
      </c>
      <c r="T1404" t="s">
        <v>756</v>
      </c>
      <c r="X1404">
        <v>42</v>
      </c>
      <c r="AA1404">
        <f t="shared" si="2017"/>
        <v>1742</v>
      </c>
      <c r="AB1404" t="str">
        <f t="shared" si="2018"/>
        <v/>
      </c>
      <c r="AC1404">
        <f t="shared" si="1964"/>
        <v>1742</v>
      </c>
      <c r="AD1404" s="6">
        <v>2</v>
      </c>
      <c r="AE1404" t="s">
        <v>923</v>
      </c>
      <c r="AF1404" t="s">
        <v>413</v>
      </c>
      <c r="AG1404" t="s">
        <v>756</v>
      </c>
      <c r="AH1404" t="s">
        <v>756</v>
      </c>
      <c r="AI1404" t="str">
        <f t="shared" si="1969"/>
        <v>o</v>
      </c>
      <c r="AJ1404" t="str">
        <f t="shared" si="1970"/>
        <v/>
      </c>
      <c r="AK1404" t="str">
        <f t="shared" si="1971"/>
        <v/>
      </c>
      <c r="AL1404" t="str">
        <f t="shared" si="1972"/>
        <v/>
      </c>
      <c r="AM1404" t="str">
        <f t="shared" si="1973"/>
        <v/>
      </c>
      <c r="AN1404" t="str">
        <f t="shared" si="1974"/>
        <v>Home</v>
      </c>
      <c r="AO1404" t="str">
        <f t="shared" si="1975"/>
        <v>h</v>
      </c>
      <c r="AP1404" t="str">
        <f t="shared" si="1976"/>
        <v/>
      </c>
      <c r="AQ1404" t="str">
        <f t="shared" si="1977"/>
        <v/>
      </c>
      <c r="AR1404" t="str">
        <f t="shared" si="1978"/>
        <v>Home</v>
      </c>
      <c r="AS1404" t="str">
        <f t="shared" si="1979"/>
        <v>h</v>
      </c>
      <c r="AT1404" t="str">
        <f t="shared" si="1980"/>
        <v>Offensive</v>
      </c>
      <c r="AU1404" t="str">
        <f t="shared" si="1981"/>
        <v/>
      </c>
      <c r="AV1404" t="str">
        <f t="shared" si="1982"/>
        <v/>
      </c>
      <c r="AW1404" t="str" cm="1">
        <f t="array" ref="AW1404">IFERROR(IF(O1404&lt;&gt;"",O1404,IF(OR($S1404="",$T1404=""),"",IF(O1404&lt;&gt;"",O1404,IF($T1404&lt;&gt;"",_xlfn._xlws.FILTER(O:O,($BU:$BU=$BU1404)*($I:$I=$I1404)*($T:$T=$T1404)*($S:$S=_xlfn.MINIFS($S:$S,$T:$T,"="&amp;$T1404)),"")))))&amp;"",IF(O1404="","",""))&amp;""</f>
        <v/>
      </c>
      <c r="AX1404" t="str" cm="1">
        <f t="array" ref="AX1404">IFERROR(IF(P1404&lt;&gt;"",P1404,IF(OR($S1404="",$T1404=""),"",IF($T1404&lt;&gt;"",_xlfn._xlws.FILTER(P:P,($BU:$BU=$BU1404)*($I:$I=$I1404)*($T:$T=$T1404)*($S:$S=_xlfn.MINIFS($S:$S,$T:$T,"="&amp;$T1404)),""))))&amp;"",IF(P1404="","",""))&amp;""</f>
        <v/>
      </c>
      <c r="AY1404" t="str" cm="1">
        <f t="array" ref="AY1404">IFERROR(IF(Q1404&lt;&gt;"",Q1404,IF(OR($S1404="",$T1404=""),"",IF($T1404&lt;&gt;"",_xlfn._xlws.FILTER(Q:Q,($BU:$BU=$BU1404)*($I:$I=$I1404)*($T:$T=$T1404)*($S:$S=_xlfn.MINIFS($S:$S,$T:$T,"="&amp;$T1404)),""))))&amp;"",IF(Q1404="","",""))&amp;""</f>
        <v/>
      </c>
      <c r="AZ1404" t="str" cm="1">
        <f t="array" ref="AZ1404">IFERROR(IF(R1404&lt;&gt;"",R1404,IF(OR($S1404="",$T1404=""),"",IF($T1404&lt;&gt;"",_xlfn._xlws.FILTER(R:R,($BU:$BU=$BU1404)*($I:$I=$I1404)*($T:$T=$T1404)*($S:$S=_xlfn.MINIFS($S:$S,$T:$T,"="&amp;$T1404)),""))))&amp;"",IF(R1404="","",""))&amp;""</f>
        <v>1</v>
      </c>
      <c r="BA1404" s="6">
        <f t="shared" si="1983"/>
        <v>119</v>
      </c>
      <c r="BB1404">
        <f t="shared" ref="BB1404:BD1404" si="2050">BB1403</f>
        <v>18987</v>
      </c>
      <c r="BC1404" t="str">
        <f t="shared" si="2050"/>
        <v>Velodrome</v>
      </c>
      <c r="BD1404" t="str">
        <f t="shared" si="2050"/>
        <v>Outlaws</v>
      </c>
      <c r="BE1404" t="s">
        <v>9</v>
      </c>
      <c r="BF1404" t="s">
        <v>183</v>
      </c>
      <c r="BI1404" cm="1">
        <f t="array" ref="BI1404">IFERROR(_xlfn._xlws.FILTER(shifts!A:A,(shifts!B:B=events!AD1404)*(shifts!AG:AG&gt;=events!BK1404)*(shifts!AH:AH&lt;=events!BL1404)),BI1403)</f>
        <v>47</v>
      </c>
      <c r="BJ1404" s="15">
        <f t="shared" si="1985"/>
        <v>0</v>
      </c>
      <c r="BK1404">
        <f t="shared" si="1986"/>
        <v>780</v>
      </c>
      <c r="BL1404">
        <f t="shared" si="1987"/>
        <v>780</v>
      </c>
      <c r="BM1404" s="15">
        <f>SUMIFS(BJ$2:BJ1404,K$2:K1404,"=Intermission")+SUMIFS(BJ$2:BJ1404,K$2:K1404,"=Timeout")</f>
        <v>67</v>
      </c>
      <c r="BN1404">
        <f t="shared" si="1988"/>
        <v>1147</v>
      </c>
      <c r="BO1404" s="19">
        <f t="shared" si="1989"/>
        <v>1447</v>
      </c>
      <c r="BP1404">
        <f t="shared" si="1990"/>
        <v>1442</v>
      </c>
      <c r="BQ1404" s="17">
        <f t="shared" si="1991"/>
        <v>1447</v>
      </c>
      <c r="BR1404" t="str">
        <f t="shared" si="1992"/>
        <v>opp_team_player_1</v>
      </c>
      <c r="BS1404">
        <f>COUNTIFS(S$3:S1404,"="&amp;S1404,AI$3:AI1404,"="&amp;AI1404)</f>
        <v>1</v>
      </c>
      <c r="BT1404" t="str">
        <f>IFERROR(VLOOKUP(BB1404&amp;BU1404&amp;X1404,game_rosters!U:W,3,FALSE),"")</f>
        <v/>
      </c>
      <c r="BU1404" t="str">
        <f t="shared" si="1993"/>
        <v>Outlaws</v>
      </c>
    </row>
    <row r="1405" spans="1:73" x14ac:dyDescent="0.2">
      <c r="A1405">
        <f t="shared" si="1968"/>
        <v>1</v>
      </c>
      <c r="I1405" s="44">
        <v>91</v>
      </c>
      <c r="K1405" t="s">
        <v>238</v>
      </c>
      <c r="L1405" t="s">
        <v>657</v>
      </c>
      <c r="M1405" t="s">
        <v>90</v>
      </c>
      <c r="N1405" t="s">
        <v>594</v>
      </c>
      <c r="O1405" t="s">
        <v>614</v>
      </c>
      <c r="Q1405" t="s">
        <v>594</v>
      </c>
      <c r="S1405">
        <v>743</v>
      </c>
      <c r="T1405">
        <v>126</v>
      </c>
      <c r="W1405" t="s">
        <v>731</v>
      </c>
      <c r="X1405">
        <v>91</v>
      </c>
      <c r="Z1405">
        <v>1</v>
      </c>
      <c r="AA1405">
        <f t="shared" si="2017"/>
        <v>1743</v>
      </c>
      <c r="AB1405">
        <f t="shared" si="2018"/>
        <v>9126</v>
      </c>
      <c r="AC1405">
        <f t="shared" si="1964"/>
        <v>9126</v>
      </c>
      <c r="AD1405" s="6">
        <v>2</v>
      </c>
      <c r="AE1405" t="s">
        <v>923</v>
      </c>
      <c r="AF1405" t="s">
        <v>413</v>
      </c>
      <c r="AG1405" t="s">
        <v>756</v>
      </c>
      <c r="AH1405" t="s">
        <v>756</v>
      </c>
      <c r="AI1405" t="str">
        <f t="shared" si="1969"/>
        <v>e</v>
      </c>
      <c r="AJ1405" t="str">
        <f t="shared" si="1970"/>
        <v/>
      </c>
      <c r="AK1405" t="str">
        <f t="shared" si="1971"/>
        <v/>
      </c>
      <c r="AL1405" t="str">
        <f t="shared" si="1972"/>
        <v/>
      </c>
      <c r="AM1405" t="str">
        <f t="shared" si="1973"/>
        <v/>
      </c>
      <c r="AN1405" t="str">
        <f t="shared" si="1974"/>
        <v>Away</v>
      </c>
      <c r="AO1405" t="str">
        <f t="shared" si="1975"/>
        <v>a</v>
      </c>
      <c r="AP1405" t="str">
        <f t="shared" si="1976"/>
        <v/>
      </c>
      <c r="AQ1405" t="str">
        <f t="shared" si="1977"/>
        <v/>
      </c>
      <c r="AR1405" t="str">
        <f t="shared" si="1978"/>
        <v>Away</v>
      </c>
      <c r="AS1405" t="str">
        <f t="shared" si="1979"/>
        <v>a</v>
      </c>
      <c r="AT1405" t="str">
        <f t="shared" si="1980"/>
        <v>Offensive</v>
      </c>
      <c r="AU1405" t="str">
        <f t="shared" si="1981"/>
        <v/>
      </c>
      <c r="AV1405" t="str">
        <f t="shared" si="1982"/>
        <v/>
      </c>
      <c r="AW1405" t="str" cm="1">
        <f t="array" ref="AW1405">IFERROR(IF(O1405&lt;&gt;"",O1405,IF(OR($S1405="",$T1405=""),"",IF(O1405&lt;&gt;"",O1405,IF($T1405&lt;&gt;"",_xlfn._xlws.FILTER(O:O,($BU:$BU=$BU1405)*($I:$I=$I1405)*($T:$T=$T1405)*($S:$S=_xlfn.MINIFS($S:$S,$T:$T,"="&amp;$T1405)),"")))))&amp;"",IF(O1405="","",""))&amp;""</f>
        <v>Defensive_Zone-AttemptedBreakOutClear</v>
      </c>
      <c r="AX1405" t="str" cm="1">
        <f t="array" ref="AX1405">IFERROR(IF(P1405&lt;&gt;"",P1405,IF(OR($S1405="",$T1405=""),"",IF($T1405&lt;&gt;"",_xlfn._xlws.FILTER(P:P,($BU:$BU=$BU1405)*($I:$I=$I1405)*($T:$T=$T1405)*($S:$S=_xlfn.MINIFS($S:$S,$T:$T,"="&amp;$T1405)),""))))&amp;"",IF(P1405="","",""))&amp;""</f>
        <v/>
      </c>
      <c r="AY1405" t="str" cm="1">
        <f t="array" ref="AY1405">IFERROR(IF(Q1405&lt;&gt;"",Q1405,IF(OR($S1405="",$T1405=""),"",IF($T1405&lt;&gt;"",_xlfn._xlws.FILTER(Q:Q,($BU:$BU=$BU1405)*($I:$I=$I1405)*($T:$T=$T1405)*($S:$S=_xlfn.MINIFS($S:$S,$T:$T,"="&amp;$T1405)),""))))&amp;"",IF(Q1405="","",""))&amp;""</f>
        <v>u</v>
      </c>
      <c r="AZ1405" t="str" cm="1">
        <f t="array" ref="AZ1405">IFERROR(IF(R1405&lt;&gt;"",R1405,IF(OR($S1405="",$T1405=""),"",IF($T1405&lt;&gt;"",_xlfn._xlws.FILTER(R:R,($BU:$BU=$BU1405)*($I:$I=$I1405)*($T:$T=$T1405)*($S:$S=_xlfn.MINIFS($S:$S,$T:$T,"="&amp;$T1405)),""))))&amp;"",IF(R1405="","",""))&amp;""</f>
        <v/>
      </c>
      <c r="BA1405" s="6">
        <f t="shared" si="1983"/>
        <v>119</v>
      </c>
      <c r="BB1405">
        <f t="shared" ref="BB1405:BD1405" si="2051">BB1404</f>
        <v>18987</v>
      </c>
      <c r="BC1405" t="str">
        <f t="shared" si="2051"/>
        <v>Velodrome</v>
      </c>
      <c r="BD1405" t="str">
        <f t="shared" si="2051"/>
        <v>Outlaws</v>
      </c>
      <c r="BE1405" t="s">
        <v>238</v>
      </c>
      <c r="BF1405" t="s">
        <v>657</v>
      </c>
      <c r="BI1405" cm="1">
        <f t="array" ref="BI1405">IFERROR(_xlfn._xlws.FILTER(shifts!A:A,(shifts!B:B=events!AD1405)*(shifts!AG:AG&gt;=events!BK1405)*(shifts!AH:AH&lt;=events!BL1405)),BI1404)</f>
        <v>47</v>
      </c>
      <c r="BJ1405" s="15">
        <f t="shared" si="1985"/>
        <v>0</v>
      </c>
      <c r="BK1405">
        <f t="shared" si="1986"/>
        <v>780</v>
      </c>
      <c r="BL1405">
        <f t="shared" si="1987"/>
        <v>780</v>
      </c>
      <c r="BM1405" s="15">
        <f>SUMIFS(BJ$2:BJ1405,K$2:K1405,"=Intermission")+SUMIFS(BJ$2:BJ1405,K$2:K1405,"=Timeout")</f>
        <v>67</v>
      </c>
      <c r="BN1405">
        <f t="shared" si="1988"/>
        <v>1147</v>
      </c>
      <c r="BO1405" s="19">
        <f t="shared" si="1989"/>
        <v>1447</v>
      </c>
      <c r="BP1405">
        <f t="shared" si="1990"/>
        <v>1442</v>
      </c>
      <c r="BQ1405" s="17">
        <f t="shared" si="1991"/>
        <v>1447</v>
      </c>
      <c r="BR1405" t="str">
        <f t="shared" si="1992"/>
        <v>event_team_player_1</v>
      </c>
      <c r="BS1405">
        <f>COUNTIFS(S$3:S1405,"="&amp;S1405,AI$3:AI1405,"="&amp;AI1405)</f>
        <v>1</v>
      </c>
      <c r="BT1405" t="str">
        <f>IFERROR(VLOOKUP(BB1405&amp;BU1405&amp;X1405,game_rosters!U:W,3,FALSE),"")</f>
        <v>P100232</v>
      </c>
      <c r="BU1405" t="str">
        <f t="shared" si="1993"/>
        <v>Outlaws</v>
      </c>
    </row>
    <row r="1406" spans="1:73" x14ac:dyDescent="0.2">
      <c r="A1406">
        <f t="shared" si="1968"/>
        <v>1</v>
      </c>
      <c r="I1406" s="44">
        <v>91</v>
      </c>
      <c r="K1406" t="s">
        <v>9</v>
      </c>
      <c r="L1406" t="s">
        <v>173</v>
      </c>
      <c r="M1406" t="s">
        <v>365</v>
      </c>
      <c r="O1406" t="s">
        <v>614</v>
      </c>
      <c r="Q1406" t="s">
        <v>594</v>
      </c>
      <c r="S1406">
        <v>744</v>
      </c>
      <c r="T1406">
        <v>126</v>
      </c>
      <c r="W1406" t="s">
        <v>731</v>
      </c>
      <c r="X1406">
        <v>91</v>
      </c>
      <c r="Z1406">
        <v>1</v>
      </c>
      <c r="AA1406">
        <f t="shared" si="2017"/>
        <v>1744</v>
      </c>
      <c r="AB1406">
        <f t="shared" si="2018"/>
        <v>9126</v>
      </c>
      <c r="AC1406">
        <f t="shared" si="1964"/>
        <v>9126</v>
      </c>
      <c r="AD1406" s="6">
        <v>2</v>
      </c>
      <c r="AE1406" t="s">
        <v>923</v>
      </c>
      <c r="AF1406" t="s">
        <v>413</v>
      </c>
      <c r="AG1406" t="s">
        <v>756</v>
      </c>
      <c r="AH1406" t="s">
        <v>756</v>
      </c>
      <c r="AI1406" t="str">
        <f t="shared" si="1969"/>
        <v>e</v>
      </c>
      <c r="AJ1406" t="str">
        <f t="shared" si="1970"/>
        <v/>
      </c>
      <c r="AK1406" t="str">
        <f t="shared" si="1971"/>
        <v/>
      </c>
      <c r="AL1406" t="str">
        <f t="shared" si="1972"/>
        <v/>
      </c>
      <c r="AM1406" t="str">
        <f t="shared" si="1973"/>
        <v/>
      </c>
      <c r="AN1406" t="str">
        <f t="shared" si="1974"/>
        <v>Away</v>
      </c>
      <c r="AO1406" t="str">
        <f t="shared" si="1975"/>
        <v>a</v>
      </c>
      <c r="AP1406" t="str">
        <f t="shared" si="1976"/>
        <v/>
      </c>
      <c r="AQ1406" t="str">
        <f t="shared" si="1977"/>
        <v/>
      </c>
      <c r="AR1406" t="str">
        <f t="shared" si="1978"/>
        <v>Away</v>
      </c>
      <c r="AS1406" t="str">
        <f t="shared" si="1979"/>
        <v>a</v>
      </c>
      <c r="AT1406" t="str">
        <f t="shared" si="1980"/>
        <v>Offensive</v>
      </c>
      <c r="AU1406" t="str">
        <f t="shared" si="1981"/>
        <v/>
      </c>
      <c r="AV1406" t="str">
        <f t="shared" si="1982"/>
        <v/>
      </c>
      <c r="AW1406" t="str" cm="1">
        <f t="array" ref="AW1406">IFERROR(IF(O1406&lt;&gt;"",O1406,IF(OR($S1406="",$T1406=""),"",IF(O1406&lt;&gt;"",O1406,IF($T1406&lt;&gt;"",_xlfn._xlws.FILTER(O:O,($BU:$BU=$BU1406)*($I:$I=$I1406)*($T:$T=$T1406)*($S:$S=_xlfn.MINIFS($S:$S,$T:$T,"="&amp;$T1406)),"")))))&amp;"",IF(O1406="","",""))&amp;""</f>
        <v>Defensive_Zone-AttemptedBreakOutClear</v>
      </c>
      <c r="AX1406" t="str" cm="1">
        <f t="array" ref="AX1406">IFERROR(IF(P1406&lt;&gt;"",P1406,IF(OR($S1406="",$T1406=""),"",IF($T1406&lt;&gt;"",_xlfn._xlws.FILTER(P:P,($BU:$BU=$BU1406)*($I:$I=$I1406)*($T:$T=$T1406)*($S:$S=_xlfn.MINIFS($S:$S,$T:$T,"="&amp;$T1406)),""))))&amp;"",IF(P1406="","",""))&amp;""</f>
        <v/>
      </c>
      <c r="AY1406" t="str" cm="1">
        <f t="array" ref="AY1406">IFERROR(IF(Q1406&lt;&gt;"",Q1406,IF(OR($S1406="",$T1406=""),"",IF($T1406&lt;&gt;"",_xlfn._xlws.FILTER(Q:Q,($BU:$BU=$BU1406)*($I:$I=$I1406)*($T:$T=$T1406)*($S:$S=_xlfn.MINIFS($S:$S,$T:$T,"="&amp;$T1406)),""))))&amp;"",IF(Q1406="","",""))&amp;""</f>
        <v>u</v>
      </c>
      <c r="AZ1406" t="str" cm="1">
        <f t="array" ref="AZ1406">IFERROR(IF(R1406&lt;&gt;"",R1406,IF(OR($S1406="",$T1406=""),"",IF($T1406&lt;&gt;"",_xlfn._xlws.FILTER(R:R,($BU:$BU=$BU1406)*($I:$I=$I1406)*($T:$T=$T1406)*($S:$S=_xlfn.MINIFS($S:$S,$T:$T,"="&amp;$T1406)),""))))&amp;"",IF(R1406="","",""))&amp;""</f>
        <v/>
      </c>
      <c r="BA1406" s="6">
        <f t="shared" si="1983"/>
        <v>119</v>
      </c>
      <c r="BB1406">
        <f t="shared" ref="BB1406:BD1406" si="2052">BB1405</f>
        <v>18987</v>
      </c>
      <c r="BC1406" t="str">
        <f t="shared" si="2052"/>
        <v>Velodrome</v>
      </c>
      <c r="BD1406" t="str">
        <f t="shared" si="2052"/>
        <v>Outlaws</v>
      </c>
      <c r="BE1406" t="s">
        <v>9</v>
      </c>
      <c r="BF1406" t="s">
        <v>173</v>
      </c>
      <c r="BI1406" cm="1">
        <f t="array" ref="BI1406">IFERROR(_xlfn._xlws.FILTER(shifts!A:A,(shifts!B:B=events!AD1406)*(shifts!AG:AG&gt;=events!BK1406)*(shifts!AH:AH&lt;=events!BL1406)),BI1405)</f>
        <v>47</v>
      </c>
      <c r="BJ1406" s="15">
        <f t="shared" si="1985"/>
        <v>0</v>
      </c>
      <c r="BK1406">
        <f t="shared" si="1986"/>
        <v>780</v>
      </c>
      <c r="BL1406">
        <f t="shared" si="1987"/>
        <v>780</v>
      </c>
      <c r="BM1406" s="15">
        <f>SUMIFS(BJ$2:BJ1406,K$2:K1406,"=Intermission")+SUMIFS(BJ$2:BJ1406,K$2:K1406,"=Timeout")</f>
        <v>67</v>
      </c>
      <c r="BN1406">
        <f t="shared" si="1988"/>
        <v>1147</v>
      </c>
      <c r="BO1406" s="19">
        <f t="shared" si="1989"/>
        <v>1447</v>
      </c>
      <c r="BP1406">
        <f t="shared" si="1990"/>
        <v>1442</v>
      </c>
      <c r="BQ1406" s="17">
        <f t="shared" si="1991"/>
        <v>1447</v>
      </c>
      <c r="BR1406" t="str">
        <f t="shared" si="1992"/>
        <v>event_team_player_1</v>
      </c>
      <c r="BS1406">
        <f>COUNTIFS(S$3:S1406,"="&amp;S1406,AI$3:AI1406,"="&amp;AI1406)</f>
        <v>1</v>
      </c>
      <c r="BT1406" t="str">
        <f>IFERROR(VLOOKUP(BB1406&amp;BU1406&amp;X1406,game_rosters!U:W,3,FALSE),"")</f>
        <v>P100232</v>
      </c>
      <c r="BU1406" t="str">
        <f t="shared" si="1993"/>
        <v>Outlaws</v>
      </c>
    </row>
    <row r="1407" spans="1:73" x14ac:dyDescent="0.2">
      <c r="A1407">
        <f t="shared" si="1968"/>
        <v>1</v>
      </c>
      <c r="I1407" s="44">
        <v>9</v>
      </c>
      <c r="K1407" t="s">
        <v>13</v>
      </c>
      <c r="L1407" t="s">
        <v>586</v>
      </c>
      <c r="N1407" t="s">
        <v>595</v>
      </c>
      <c r="O1407" t="s">
        <v>600</v>
      </c>
      <c r="Q1407" t="s">
        <v>595</v>
      </c>
      <c r="S1407">
        <v>745</v>
      </c>
      <c r="W1407" t="s">
        <v>735</v>
      </c>
      <c r="X1407">
        <v>9</v>
      </c>
      <c r="Z1407">
        <v>1</v>
      </c>
      <c r="AA1407">
        <f t="shared" si="2017"/>
        <v>1745</v>
      </c>
      <c r="AB1407" t="str">
        <f t="shared" si="2018"/>
        <v/>
      </c>
      <c r="AC1407">
        <f t="shared" si="1964"/>
        <v>1745</v>
      </c>
      <c r="AD1407" s="6">
        <v>2</v>
      </c>
      <c r="AE1407" t="s">
        <v>746</v>
      </c>
      <c r="AF1407" t="s">
        <v>753</v>
      </c>
      <c r="AG1407" t="s">
        <v>746</v>
      </c>
      <c r="AH1407" t="s">
        <v>920</v>
      </c>
      <c r="AI1407" t="str">
        <f t="shared" si="1969"/>
        <v>e</v>
      </c>
      <c r="AJ1407" t="str">
        <f t="shared" si="1970"/>
        <v/>
      </c>
      <c r="AK1407" t="str">
        <f t="shared" si="1971"/>
        <v/>
      </c>
      <c r="AL1407" t="str">
        <f t="shared" si="1972"/>
        <v/>
      </c>
      <c r="AM1407" t="str">
        <f t="shared" si="1973"/>
        <v/>
      </c>
      <c r="AN1407" t="str">
        <f t="shared" si="1974"/>
        <v>Home</v>
      </c>
      <c r="AO1407" t="str">
        <f t="shared" si="1975"/>
        <v>h</v>
      </c>
      <c r="AP1407" t="str">
        <f t="shared" si="1976"/>
        <v/>
      </c>
      <c r="AQ1407" t="str">
        <f t="shared" si="1977"/>
        <v/>
      </c>
      <c r="AR1407" t="str">
        <f t="shared" si="1978"/>
        <v>Home</v>
      </c>
      <c r="AS1407" t="str">
        <f t="shared" si="1979"/>
        <v>h</v>
      </c>
      <c r="AT1407" t="str">
        <f t="shared" si="1980"/>
        <v>Offensive</v>
      </c>
      <c r="AU1407" t="str">
        <f t="shared" si="1981"/>
        <v/>
      </c>
      <c r="AV1407" t="str">
        <f t="shared" si="1982"/>
        <v/>
      </c>
      <c r="AW1407" t="str" cm="1">
        <f t="array" ref="AW1407">IFERROR(IF(O1407&lt;&gt;"",O1407,IF(OR($S1407="",$T1407=""),"",IF(O1407&lt;&gt;"",O1407,IF($T1407&lt;&gt;"",_xlfn._xlws.FILTER(O:O,($BU:$BU=$BU1407)*($I:$I=$I1407)*($T:$T=$T1407)*($S:$S=_xlfn.MINIFS($S:$S,$T:$T,"="&amp;$T1407)),"")))))&amp;"",IF(O1407="","",""))&amp;""</f>
        <v>OffensivePlay_Zone-PuckRetreivalTurnover</v>
      </c>
      <c r="AX1407" t="str" cm="1">
        <f t="array" ref="AX1407">IFERROR(IF(P1407&lt;&gt;"",P1407,IF(OR($S1407="",$T1407=""),"",IF($T1407&lt;&gt;"",_xlfn._xlws.FILTER(P:P,($BU:$BU=$BU1407)*($I:$I=$I1407)*($T:$T=$T1407)*($S:$S=_xlfn.MINIFS($S:$S,$T:$T,"="&amp;$T1407)),""))))&amp;"",IF(P1407="","",""))&amp;""</f>
        <v/>
      </c>
      <c r="AY1407" t="str" cm="1">
        <f t="array" ref="AY1407">IFERROR(IF(Q1407&lt;&gt;"",Q1407,IF(OR($S1407="",$T1407=""),"",IF($T1407&lt;&gt;"",_xlfn._xlws.FILTER(Q:Q,($BU:$BU=$BU1407)*($I:$I=$I1407)*($T:$T=$T1407)*($S:$S=_xlfn.MINIFS($S:$S,$T:$T,"="&amp;$T1407)),""))))&amp;"",IF(Q1407="","",""))&amp;""</f>
        <v>s</v>
      </c>
      <c r="AZ1407" t="str" cm="1">
        <f t="array" ref="AZ1407">IFERROR(IF(R1407&lt;&gt;"",R1407,IF(OR($S1407="",$T1407=""),"",IF($T1407&lt;&gt;"",_xlfn._xlws.FILTER(R:R,($BU:$BU=$BU1407)*($I:$I=$I1407)*($T:$T=$T1407)*($S:$S=_xlfn.MINIFS($S:$S,$T:$T,"="&amp;$T1407)),""))))&amp;"",IF(R1407="","",""))&amp;""</f>
        <v/>
      </c>
      <c r="BA1407" s="6">
        <f t="shared" si="1983"/>
        <v>119</v>
      </c>
      <c r="BB1407">
        <f t="shared" ref="BB1407:BD1407" si="2053">BB1406</f>
        <v>18987</v>
      </c>
      <c r="BC1407" t="str">
        <f t="shared" si="2053"/>
        <v>Velodrome</v>
      </c>
      <c r="BD1407" t="str">
        <f t="shared" si="2053"/>
        <v>Outlaws</v>
      </c>
      <c r="BE1407" t="s">
        <v>13</v>
      </c>
      <c r="BF1407" t="s">
        <v>586</v>
      </c>
      <c r="BI1407" cm="1">
        <f t="array" ref="BI1407">IFERROR(_xlfn._xlws.FILTER(shifts!A:A,(shifts!B:B=events!AD1407)*(shifts!AG:AG&gt;=events!BK1407)*(shifts!AH:AH&lt;=events!BL1407)),BI1406)</f>
        <v>47</v>
      </c>
      <c r="BJ1407" s="15">
        <f t="shared" si="1985"/>
        <v>1</v>
      </c>
      <c r="BK1407">
        <f t="shared" si="1986"/>
        <v>775</v>
      </c>
      <c r="BL1407">
        <f t="shared" si="1987"/>
        <v>774</v>
      </c>
      <c r="BM1407" s="15">
        <f>SUMIFS(BJ$2:BJ1407,K$2:K1407,"=Intermission")+SUMIFS(BJ$2:BJ1407,K$2:K1407,"=Timeout")</f>
        <v>67</v>
      </c>
      <c r="BN1407">
        <f t="shared" si="1988"/>
        <v>1147</v>
      </c>
      <c r="BO1407" s="19">
        <f t="shared" si="1989"/>
        <v>1452</v>
      </c>
      <c r="BP1407">
        <f t="shared" si="1990"/>
        <v>1447</v>
      </c>
      <c r="BQ1407" s="17">
        <f t="shared" si="1991"/>
        <v>1453</v>
      </c>
      <c r="BR1407" t="str">
        <f t="shared" si="1992"/>
        <v>event_team_player_1</v>
      </c>
      <c r="BS1407">
        <f>COUNTIFS(S$3:S1407,"="&amp;S1407,AI$3:AI1407,"="&amp;AI1407)</f>
        <v>1</v>
      </c>
      <c r="BT1407" t="str">
        <f>IFERROR(VLOOKUP(BB1407&amp;BU1407&amp;X1407,game_rosters!U:W,3,FALSE),"")</f>
        <v>P100105</v>
      </c>
      <c r="BU1407" t="str">
        <f t="shared" si="1993"/>
        <v>Velodrome</v>
      </c>
    </row>
    <row r="1408" spans="1:73" x14ac:dyDescent="0.2">
      <c r="A1408">
        <f t="shared" si="1968"/>
        <v>1</v>
      </c>
      <c r="I1408" s="44">
        <v>9</v>
      </c>
      <c r="K1408" t="s">
        <v>6</v>
      </c>
      <c r="L1408" t="s">
        <v>191</v>
      </c>
      <c r="M1408" t="s">
        <v>51</v>
      </c>
      <c r="N1408" t="s">
        <v>594</v>
      </c>
      <c r="S1408">
        <v>746</v>
      </c>
      <c r="W1408" t="s">
        <v>735</v>
      </c>
      <c r="X1408">
        <v>9</v>
      </c>
      <c r="Z1408">
        <v>1</v>
      </c>
      <c r="AA1408">
        <f t="shared" si="2017"/>
        <v>1746</v>
      </c>
      <c r="AB1408" t="str">
        <f t="shared" si="2018"/>
        <v/>
      </c>
      <c r="AC1408">
        <f t="shared" si="1964"/>
        <v>1746</v>
      </c>
      <c r="AD1408" s="6">
        <v>2</v>
      </c>
      <c r="AE1408" t="s">
        <v>746</v>
      </c>
      <c r="AF1408" t="s">
        <v>920</v>
      </c>
      <c r="AG1408" t="s">
        <v>756</v>
      </c>
      <c r="AH1408" t="s">
        <v>756</v>
      </c>
      <c r="AI1408" t="str">
        <f t="shared" si="1969"/>
        <v>e</v>
      </c>
      <c r="AJ1408" t="str">
        <f t="shared" si="1970"/>
        <v/>
      </c>
      <c r="AK1408" t="str">
        <f t="shared" si="1971"/>
        <v/>
      </c>
      <c r="AL1408" t="str">
        <f t="shared" si="1972"/>
        <v/>
      </c>
      <c r="AM1408" t="str">
        <f t="shared" si="1973"/>
        <v/>
      </c>
      <c r="AN1408" t="str">
        <f t="shared" si="1974"/>
        <v>Home</v>
      </c>
      <c r="AO1408" t="str">
        <f t="shared" si="1975"/>
        <v>h</v>
      </c>
      <c r="AP1408" t="str">
        <f t="shared" si="1976"/>
        <v/>
      </c>
      <c r="AQ1408" t="str">
        <f t="shared" si="1977"/>
        <v/>
      </c>
      <c r="AR1408" t="str">
        <f t="shared" si="1978"/>
        <v>Home</v>
      </c>
      <c r="AS1408" t="str">
        <f t="shared" si="1979"/>
        <v>h</v>
      </c>
      <c r="AT1408" t="str">
        <f t="shared" si="1980"/>
        <v>Offensive</v>
      </c>
      <c r="AU1408" t="str">
        <f t="shared" si="1981"/>
        <v/>
      </c>
      <c r="AV1408" t="str">
        <f t="shared" si="1982"/>
        <v/>
      </c>
      <c r="AW1408" t="str" cm="1">
        <f t="array" ref="AW1408">IFERROR(IF(O1408&lt;&gt;"",O1408,IF(OR($S1408="",$T1408=""),"",IF(O1408&lt;&gt;"",O1408,IF($T1408&lt;&gt;"",_xlfn._xlws.FILTER(O:O,($BU:$BU=$BU1408)*($I:$I=$I1408)*($T:$T=$T1408)*($S:$S=_xlfn.MINIFS($S:$S,$T:$T,"="&amp;$T1408)),"")))))&amp;"",IF(O1408="","",""))&amp;""</f>
        <v/>
      </c>
      <c r="AX1408" t="str" cm="1">
        <f t="array" ref="AX1408">IFERROR(IF(P1408&lt;&gt;"",P1408,IF(OR($S1408="",$T1408=""),"",IF($T1408&lt;&gt;"",_xlfn._xlws.FILTER(P:P,($BU:$BU=$BU1408)*($I:$I=$I1408)*($T:$T=$T1408)*($S:$S=_xlfn.MINIFS($S:$S,$T:$T,"="&amp;$T1408)),""))))&amp;"",IF(P1408="","",""))&amp;""</f>
        <v/>
      </c>
      <c r="AY1408" t="str" cm="1">
        <f t="array" ref="AY1408">IFERROR(IF(Q1408&lt;&gt;"",Q1408,IF(OR($S1408="",$T1408=""),"",IF($T1408&lt;&gt;"",_xlfn._xlws.FILTER(Q:Q,($BU:$BU=$BU1408)*($I:$I=$I1408)*($T:$T=$T1408)*($S:$S=_xlfn.MINIFS($S:$S,$T:$T,"="&amp;$T1408)),""))))&amp;"",IF(Q1408="","",""))&amp;""</f>
        <v/>
      </c>
      <c r="AZ1408" t="str" cm="1">
        <f t="array" ref="AZ1408">IFERROR(IF(R1408&lt;&gt;"",R1408,IF(OR($S1408="",$T1408=""),"",IF($T1408&lt;&gt;"",_xlfn._xlws.FILTER(R:R,($BU:$BU=$BU1408)*($I:$I=$I1408)*($T:$T=$T1408)*($S:$S=_xlfn.MINIFS($S:$S,$T:$T,"="&amp;$T1408)),""))))&amp;"",IF(R1408="","",""))&amp;""</f>
        <v/>
      </c>
      <c r="BA1408" s="6">
        <f t="shared" si="1983"/>
        <v>119</v>
      </c>
      <c r="BB1408">
        <f t="shared" ref="BB1408:BD1408" si="2054">BB1407</f>
        <v>18987</v>
      </c>
      <c r="BC1408" t="str">
        <f t="shared" si="2054"/>
        <v>Velodrome</v>
      </c>
      <c r="BD1408" t="str">
        <f t="shared" si="2054"/>
        <v>Outlaws</v>
      </c>
      <c r="BE1408" t="s">
        <v>6</v>
      </c>
      <c r="BF1408" t="s">
        <v>191</v>
      </c>
      <c r="BI1408" cm="1">
        <f t="array" ref="BI1408">IFERROR(_xlfn._xlws.FILTER(shifts!A:A,(shifts!B:B=events!AD1408)*(shifts!AG:AG&gt;=events!BK1408)*(shifts!AH:AH&lt;=events!BL1408)),BI1407)</f>
        <v>47</v>
      </c>
      <c r="BJ1408" s="15">
        <f t="shared" si="1985"/>
        <v>0</v>
      </c>
      <c r="BK1408">
        <f t="shared" si="1986"/>
        <v>774</v>
      </c>
      <c r="BL1408">
        <f t="shared" si="1987"/>
        <v>774</v>
      </c>
      <c r="BM1408" s="15">
        <f>SUMIFS(BJ$2:BJ1408,K$2:K1408,"=Intermission")+SUMIFS(BJ$2:BJ1408,K$2:K1408,"=Timeout")</f>
        <v>67</v>
      </c>
      <c r="BN1408">
        <f t="shared" si="1988"/>
        <v>1147</v>
      </c>
      <c r="BO1408" s="19">
        <f t="shared" si="1989"/>
        <v>1453</v>
      </c>
      <c r="BP1408">
        <f t="shared" si="1990"/>
        <v>1448</v>
      </c>
      <c r="BQ1408" s="17">
        <f t="shared" si="1991"/>
        <v>1453</v>
      </c>
      <c r="BR1408" t="str">
        <f t="shared" si="1992"/>
        <v>event_team_player_1</v>
      </c>
      <c r="BS1408">
        <f>COUNTIFS(S$3:S1408,"="&amp;S1408,AI$3:AI1408,"="&amp;AI1408)</f>
        <v>1</v>
      </c>
      <c r="BT1408" t="str">
        <f>IFERROR(VLOOKUP(BB1408&amp;BU1408&amp;X1408,game_rosters!U:W,3,FALSE),"")</f>
        <v>P100105</v>
      </c>
      <c r="BU1408" t="str">
        <f t="shared" si="1993"/>
        <v>Velodrome</v>
      </c>
    </row>
    <row r="1409" spans="1:73" x14ac:dyDescent="0.2">
      <c r="A1409" t="str">
        <f t="shared" si="1968"/>
        <v/>
      </c>
      <c r="I1409" s="44">
        <v>25</v>
      </c>
      <c r="O1409" t="s">
        <v>572</v>
      </c>
      <c r="Q1409" t="s">
        <v>595</v>
      </c>
      <c r="S1409">
        <v>746</v>
      </c>
      <c r="T1409" t="s">
        <v>756</v>
      </c>
      <c r="X1409">
        <v>25</v>
      </c>
      <c r="AA1409">
        <f t="shared" si="2017"/>
        <v>1746</v>
      </c>
      <c r="AB1409" t="str">
        <f t="shared" si="2018"/>
        <v/>
      </c>
      <c r="AC1409">
        <f t="shared" si="1964"/>
        <v>1746</v>
      </c>
      <c r="AD1409" s="6">
        <v>2</v>
      </c>
      <c r="AE1409" t="s">
        <v>746</v>
      </c>
      <c r="AF1409" t="s">
        <v>920</v>
      </c>
      <c r="AG1409" t="s">
        <v>756</v>
      </c>
      <c r="AH1409" t="s">
        <v>756</v>
      </c>
      <c r="AI1409" t="str">
        <f t="shared" si="1969"/>
        <v>o</v>
      </c>
      <c r="AJ1409" t="str">
        <f t="shared" si="1970"/>
        <v/>
      </c>
      <c r="AK1409" t="str">
        <f t="shared" si="1971"/>
        <v/>
      </c>
      <c r="AL1409" t="str">
        <f t="shared" si="1972"/>
        <v/>
      </c>
      <c r="AM1409" t="str">
        <f t="shared" si="1973"/>
        <v/>
      </c>
      <c r="AN1409" t="str">
        <f t="shared" si="1974"/>
        <v>Home</v>
      </c>
      <c r="AO1409" t="str">
        <f t="shared" si="1975"/>
        <v>h</v>
      </c>
      <c r="AP1409" t="str">
        <f t="shared" si="1976"/>
        <v/>
      </c>
      <c r="AQ1409" t="str">
        <f t="shared" si="1977"/>
        <v/>
      </c>
      <c r="AR1409" t="str">
        <f t="shared" si="1978"/>
        <v>Home</v>
      </c>
      <c r="AS1409" t="str">
        <f t="shared" si="1979"/>
        <v>h</v>
      </c>
      <c r="AT1409" t="str">
        <f t="shared" si="1980"/>
        <v>Defensive</v>
      </c>
      <c r="AU1409" t="str">
        <f t="shared" si="1981"/>
        <v/>
      </c>
      <c r="AV1409" t="str">
        <f t="shared" si="1982"/>
        <v/>
      </c>
      <c r="AW1409" t="str" cm="1">
        <f t="array" ref="AW1409">IFERROR(IF(O1409&lt;&gt;"",O1409,IF(OR($S1409="",$T1409=""),"",IF(O1409&lt;&gt;"",O1409,IF($T1409&lt;&gt;"",_xlfn._xlws.FILTER(O:O,($BU:$BU=$BU1409)*($I:$I=$I1409)*($T:$T=$T1409)*($S:$S=_xlfn.MINIFS($S:$S,$T:$T,"="&amp;$T1409)),"")))))&amp;"",IF(O1409="","",""))&amp;""</f>
        <v>Defensive_PlayShot-BlockedShot</v>
      </c>
      <c r="AX1409" t="str" cm="1">
        <f t="array" ref="AX1409">IFERROR(IF(P1409&lt;&gt;"",P1409,IF(OR($S1409="",$T1409=""),"",IF($T1409&lt;&gt;"",_xlfn._xlws.FILTER(P:P,($BU:$BU=$BU1409)*($I:$I=$I1409)*($T:$T=$T1409)*($S:$S=_xlfn.MINIFS($S:$S,$T:$T,"="&amp;$T1409)),""))))&amp;"",IF(P1409="","",""))&amp;""</f>
        <v/>
      </c>
      <c r="AY1409" t="str" cm="1">
        <f t="array" ref="AY1409">IFERROR(IF(Q1409&lt;&gt;"",Q1409,IF(OR($S1409="",$T1409=""),"",IF($T1409&lt;&gt;"",_xlfn._xlws.FILTER(Q:Q,($BU:$BU=$BU1409)*($I:$I=$I1409)*($T:$T=$T1409)*($S:$S=_xlfn.MINIFS($S:$S,$T:$T,"="&amp;$T1409)),""))))&amp;"",IF(Q1409="","",""))&amp;""</f>
        <v>s</v>
      </c>
      <c r="AZ1409" t="str" cm="1">
        <f t="array" ref="AZ1409">IFERROR(IF(R1409&lt;&gt;"",R1409,IF(OR($S1409="",$T1409=""),"",IF($T1409&lt;&gt;"",_xlfn._xlws.FILTER(R:R,($BU:$BU=$BU1409)*($I:$I=$I1409)*($T:$T=$T1409)*($S:$S=_xlfn.MINIFS($S:$S,$T:$T,"="&amp;$T1409)),""))))&amp;"",IF(R1409="","",""))&amp;""</f>
        <v/>
      </c>
      <c r="BA1409" s="6">
        <f t="shared" si="1983"/>
        <v>119</v>
      </c>
      <c r="BB1409">
        <f t="shared" ref="BB1409:BD1409" si="2055">BB1408</f>
        <v>18987</v>
      </c>
      <c r="BC1409" t="str">
        <f t="shared" si="2055"/>
        <v>Velodrome</v>
      </c>
      <c r="BD1409" t="str">
        <f t="shared" si="2055"/>
        <v>Outlaws</v>
      </c>
      <c r="BE1409" t="s">
        <v>6</v>
      </c>
      <c r="BF1409" t="s">
        <v>191</v>
      </c>
      <c r="BI1409" cm="1">
        <f t="array" ref="BI1409">IFERROR(_xlfn._xlws.FILTER(shifts!A:A,(shifts!B:B=events!AD1409)*(shifts!AG:AG&gt;=events!BK1409)*(shifts!AH:AH&lt;=events!BL1409)),BI1408)</f>
        <v>47</v>
      </c>
      <c r="BJ1409" s="15">
        <f t="shared" si="1985"/>
        <v>0</v>
      </c>
      <c r="BK1409">
        <f t="shared" si="1986"/>
        <v>774</v>
      </c>
      <c r="BL1409">
        <f t="shared" si="1987"/>
        <v>774</v>
      </c>
      <c r="BM1409" s="15">
        <f>SUMIFS(BJ$2:BJ1409,K$2:K1409,"=Intermission")+SUMIFS(BJ$2:BJ1409,K$2:K1409,"=Timeout")</f>
        <v>67</v>
      </c>
      <c r="BN1409">
        <f t="shared" si="1988"/>
        <v>1147</v>
      </c>
      <c r="BO1409" s="19">
        <f t="shared" si="1989"/>
        <v>1453</v>
      </c>
      <c r="BP1409">
        <f t="shared" si="1990"/>
        <v>1448</v>
      </c>
      <c r="BQ1409" s="17">
        <f t="shared" si="1991"/>
        <v>1453</v>
      </c>
      <c r="BR1409" t="str">
        <f t="shared" si="1992"/>
        <v>opp_team_player_1</v>
      </c>
      <c r="BS1409">
        <f>COUNTIFS(S$3:S1409,"="&amp;S1409,AI$3:AI1409,"="&amp;AI1409)</f>
        <v>1</v>
      </c>
      <c r="BT1409" t="str">
        <f>IFERROR(VLOOKUP(BB1409&amp;BU1409&amp;X1409,game_rosters!U:W,3,FALSE),"")</f>
        <v>P100170</v>
      </c>
      <c r="BU1409" t="str">
        <f t="shared" si="1993"/>
        <v>Outlaws</v>
      </c>
    </row>
    <row r="1410" spans="1:73" x14ac:dyDescent="0.2">
      <c r="A1410">
        <f t="shared" si="1968"/>
        <v>1</v>
      </c>
      <c r="I1410" s="44">
        <v>22</v>
      </c>
      <c r="K1410" t="s">
        <v>13</v>
      </c>
      <c r="L1410" t="s">
        <v>587</v>
      </c>
      <c r="N1410" t="s">
        <v>595</v>
      </c>
      <c r="O1410" t="s">
        <v>611</v>
      </c>
      <c r="Q1410" t="s">
        <v>595</v>
      </c>
      <c r="R1410" s="51">
        <v>1</v>
      </c>
      <c r="S1410">
        <v>747</v>
      </c>
      <c r="T1410" t="s">
        <v>756</v>
      </c>
      <c r="W1410" t="s">
        <v>735</v>
      </c>
      <c r="X1410">
        <v>22</v>
      </c>
      <c r="Z1410">
        <v>1</v>
      </c>
      <c r="AA1410">
        <f t="shared" si="2017"/>
        <v>1747</v>
      </c>
      <c r="AB1410" t="str">
        <f t="shared" si="2018"/>
        <v/>
      </c>
      <c r="AC1410">
        <f t="shared" ref="AC1410:AC1473" si="2056">IF(AB1410&lt;&gt;"",AB1410,S1410+1000)</f>
        <v>1747</v>
      </c>
      <c r="AD1410" s="6">
        <v>2</v>
      </c>
      <c r="AE1410" t="s">
        <v>746</v>
      </c>
      <c r="AF1410" t="s">
        <v>929</v>
      </c>
      <c r="AG1410" t="s">
        <v>746</v>
      </c>
      <c r="AH1410" t="s">
        <v>924</v>
      </c>
      <c r="AI1410" t="str">
        <f t="shared" si="1969"/>
        <v>e</v>
      </c>
      <c r="AJ1410" t="str">
        <f t="shared" si="1970"/>
        <v/>
      </c>
      <c r="AK1410" t="str">
        <f t="shared" si="1971"/>
        <v/>
      </c>
      <c r="AL1410" t="str">
        <f t="shared" si="1972"/>
        <v/>
      </c>
      <c r="AM1410" t="str">
        <f t="shared" si="1973"/>
        <v/>
      </c>
      <c r="AN1410" t="str">
        <f t="shared" si="1974"/>
        <v>Home</v>
      </c>
      <c r="AO1410" t="str">
        <f t="shared" si="1975"/>
        <v>h</v>
      </c>
      <c r="AP1410" t="str">
        <f t="shared" si="1976"/>
        <v/>
      </c>
      <c r="AQ1410" t="str">
        <f t="shared" si="1977"/>
        <v/>
      </c>
      <c r="AR1410" t="str">
        <f t="shared" si="1978"/>
        <v>Home</v>
      </c>
      <c r="AS1410" t="str">
        <f t="shared" si="1979"/>
        <v>h</v>
      </c>
      <c r="AT1410" t="str">
        <f t="shared" si="1980"/>
        <v>Offensive</v>
      </c>
      <c r="AU1410" t="str">
        <f t="shared" si="1981"/>
        <v/>
      </c>
      <c r="AV1410" t="str">
        <f t="shared" si="1982"/>
        <v/>
      </c>
      <c r="AW1410" t="str" cm="1">
        <f t="array" ref="AW1410">IFERROR(IF(O1410&lt;&gt;"",O1410,IF(OR($S1410="",$T1410=""),"",IF(O1410&lt;&gt;"",O1410,IF($T1410&lt;&gt;"",_xlfn._xlws.FILTER(O:O,($BU:$BU=$BU1410)*($I:$I=$I1410)*($T:$T=$T1410)*($S:$S=_xlfn.MINIFS($S:$S,$T:$T,"="&amp;$T1410)),"")))))&amp;"",IF(O1410="","",""))&amp;""</f>
        <v>OffensivePlay_Zone-PuckRecoveryShot</v>
      </c>
      <c r="AX1410" t="str" cm="1">
        <f t="array" ref="AX1410">IFERROR(IF(P1410&lt;&gt;"",P1410,IF(OR($S1410="",$T1410=""),"",IF($T1410&lt;&gt;"",_xlfn._xlws.FILTER(P:P,($BU:$BU=$BU1410)*($I:$I=$I1410)*($T:$T=$T1410)*($S:$S=_xlfn.MINIFS($S:$S,$T:$T,"="&amp;$T1410)),""))))&amp;"",IF(P1410="","",""))&amp;""</f>
        <v/>
      </c>
      <c r="AY1410" t="str" cm="1">
        <f t="array" ref="AY1410">IFERROR(IF(Q1410&lt;&gt;"",Q1410,IF(OR($S1410="",$T1410=""),"",IF($T1410&lt;&gt;"",_xlfn._xlws.FILTER(Q:Q,($BU:$BU=$BU1410)*($I:$I=$I1410)*($T:$T=$T1410)*($S:$S=_xlfn.MINIFS($S:$S,$T:$T,"="&amp;$T1410)),""))))&amp;"",IF(Q1410="","",""))&amp;""</f>
        <v>s</v>
      </c>
      <c r="AZ1410" t="str" cm="1">
        <f t="array" ref="AZ1410">IFERROR(IF(R1410&lt;&gt;"",R1410,IF(OR($S1410="",$T1410=""),"",IF($T1410&lt;&gt;"",_xlfn._xlws.FILTER(R:R,($BU:$BU=$BU1410)*($I:$I=$I1410)*($T:$T=$T1410)*($S:$S=_xlfn.MINIFS($S:$S,$T:$T,"="&amp;$T1410)),""))))&amp;"",IF(R1410="","",""))&amp;""</f>
        <v>1</v>
      </c>
      <c r="BA1410" s="6">
        <f t="shared" si="1983"/>
        <v>119</v>
      </c>
      <c r="BB1410">
        <f t="shared" ref="BB1410:BD1410" si="2057">BB1409</f>
        <v>18987</v>
      </c>
      <c r="BC1410" t="str">
        <f t="shared" si="2057"/>
        <v>Velodrome</v>
      </c>
      <c r="BD1410" t="str">
        <f t="shared" si="2057"/>
        <v>Outlaws</v>
      </c>
      <c r="BE1410" t="s">
        <v>13</v>
      </c>
      <c r="BF1410" t="s">
        <v>587</v>
      </c>
      <c r="BI1410" cm="1">
        <f t="array" ref="BI1410">IFERROR(_xlfn._xlws.FILTER(shifts!A:A,(shifts!B:B=events!AD1410)*(shifts!AG:AG&gt;=events!BK1410)*(shifts!AH:AH&lt;=events!BL1410)),BI1409)</f>
        <v>47</v>
      </c>
      <c r="BJ1410" s="15">
        <f t="shared" si="1985"/>
        <v>1</v>
      </c>
      <c r="BK1410">
        <f t="shared" si="1986"/>
        <v>772</v>
      </c>
      <c r="BL1410">
        <f t="shared" si="1987"/>
        <v>771</v>
      </c>
      <c r="BM1410" s="15">
        <f>SUMIFS(BJ$2:BJ1410,K$2:K1410,"=Intermission")+SUMIFS(BJ$2:BJ1410,K$2:K1410,"=Timeout")</f>
        <v>67</v>
      </c>
      <c r="BN1410">
        <f t="shared" si="1988"/>
        <v>1147</v>
      </c>
      <c r="BO1410" s="19">
        <f t="shared" si="1989"/>
        <v>1455</v>
      </c>
      <c r="BP1410">
        <f t="shared" si="1990"/>
        <v>1450</v>
      </c>
      <c r="BQ1410" s="17">
        <f t="shared" si="1991"/>
        <v>1456</v>
      </c>
      <c r="BR1410" t="str">
        <f t="shared" si="1992"/>
        <v>event_team_player_1</v>
      </c>
      <c r="BS1410">
        <f>COUNTIFS(S$3:S1410,"="&amp;S1410,AI$3:AI1410,"="&amp;AI1410)</f>
        <v>1</v>
      </c>
      <c r="BT1410" t="str">
        <f>IFERROR(VLOOKUP(BB1410&amp;BU1410&amp;X1410,game_rosters!U:W,3,FALSE),"")</f>
        <v>P100108</v>
      </c>
      <c r="BU1410" t="str">
        <f t="shared" si="1993"/>
        <v>Velodrome</v>
      </c>
    </row>
    <row r="1411" spans="1:73" x14ac:dyDescent="0.2">
      <c r="A1411">
        <f t="shared" si="1968"/>
        <v>1</v>
      </c>
      <c r="I1411" s="44">
        <v>22</v>
      </c>
      <c r="K1411" t="s">
        <v>6</v>
      </c>
      <c r="L1411" t="s">
        <v>191</v>
      </c>
      <c r="M1411" t="s">
        <v>51</v>
      </c>
      <c r="N1411" t="s">
        <v>594</v>
      </c>
      <c r="R1411" s="51">
        <v>1</v>
      </c>
      <c r="S1411">
        <v>748</v>
      </c>
      <c r="T1411">
        <v>127</v>
      </c>
      <c r="W1411" t="s">
        <v>735</v>
      </c>
      <c r="X1411">
        <v>22</v>
      </c>
      <c r="Z1411">
        <v>1</v>
      </c>
      <c r="AA1411">
        <f t="shared" si="2017"/>
        <v>1748</v>
      </c>
      <c r="AB1411">
        <f t="shared" si="2018"/>
        <v>9127</v>
      </c>
      <c r="AC1411">
        <f t="shared" si="2056"/>
        <v>9127</v>
      </c>
      <c r="AD1411" s="6">
        <v>2</v>
      </c>
      <c r="AE1411" t="s">
        <v>746</v>
      </c>
      <c r="AF1411" t="s">
        <v>924</v>
      </c>
      <c r="AG1411" t="s">
        <v>756</v>
      </c>
      <c r="AH1411" t="s">
        <v>756</v>
      </c>
      <c r="AI1411" t="str">
        <f t="shared" si="1969"/>
        <v>e</v>
      </c>
      <c r="AJ1411" t="str">
        <f t="shared" si="1970"/>
        <v/>
      </c>
      <c r="AK1411" t="str">
        <f t="shared" si="1971"/>
        <v/>
      </c>
      <c r="AL1411" t="str">
        <f t="shared" si="1972"/>
        <v/>
      </c>
      <c r="AM1411" t="str">
        <f t="shared" si="1973"/>
        <v/>
      </c>
      <c r="AN1411" t="str">
        <f t="shared" si="1974"/>
        <v>Home</v>
      </c>
      <c r="AO1411" t="str">
        <f t="shared" si="1975"/>
        <v>h</v>
      </c>
      <c r="AP1411" t="str">
        <f t="shared" si="1976"/>
        <v/>
      </c>
      <c r="AQ1411" t="str">
        <f t="shared" si="1977"/>
        <v/>
      </c>
      <c r="AR1411" t="str">
        <f t="shared" si="1978"/>
        <v>Home</v>
      </c>
      <c r="AS1411" t="str">
        <f t="shared" si="1979"/>
        <v>h</v>
      </c>
      <c r="AT1411" t="str">
        <f t="shared" si="1980"/>
        <v>Offensive</v>
      </c>
      <c r="AU1411" t="str">
        <f t="shared" si="1981"/>
        <v/>
      </c>
      <c r="AV1411" t="str">
        <f t="shared" si="1982"/>
        <v/>
      </c>
      <c r="AW1411" t="str" cm="1">
        <f t="array" ref="AW1411">IFERROR(IF(O1411&lt;&gt;"",O1411,IF(OR($S1411="",$T1411=""),"",IF(O1411&lt;&gt;"",O1411,IF($T1411&lt;&gt;"",_xlfn._xlws.FILTER(O:O,($BU:$BU=$BU1411)*($I:$I=$I1411)*($T:$T=$T1411)*($S:$S=_xlfn.MINIFS($S:$S,$T:$T,"="&amp;$T1411)),"")))))&amp;"",IF(O1411="","",""))&amp;""</f>
        <v/>
      </c>
      <c r="AX1411" t="str" cm="1">
        <f t="array" ref="AX1411">IFERROR(IF(P1411&lt;&gt;"",P1411,IF(OR($S1411="",$T1411=""),"",IF($T1411&lt;&gt;"",_xlfn._xlws.FILTER(P:P,($BU:$BU=$BU1411)*($I:$I=$I1411)*($T:$T=$T1411)*($S:$S=_xlfn.MINIFS($S:$S,$T:$T,"="&amp;$T1411)),""))))&amp;"",IF(P1411="","",""))&amp;""</f>
        <v/>
      </c>
      <c r="AY1411" t="str" cm="1">
        <f t="array" ref="AY1411">IFERROR(IF(Q1411&lt;&gt;"",Q1411,IF(OR($S1411="",$T1411=""),"",IF($T1411&lt;&gt;"",_xlfn._xlws.FILTER(Q:Q,($BU:$BU=$BU1411)*($I:$I=$I1411)*($T:$T=$T1411)*($S:$S=_xlfn.MINIFS($S:$S,$T:$T,"="&amp;$T1411)),""))))&amp;"",IF(Q1411="","",""))&amp;""</f>
        <v/>
      </c>
      <c r="AZ1411" t="str" cm="1">
        <f t="array" ref="AZ1411">IFERROR(IF(R1411&lt;&gt;"",R1411,IF(OR($S1411="",$T1411=""),"",IF($T1411&lt;&gt;"",_xlfn._xlws.FILTER(R:R,($BU:$BU=$BU1411)*($I:$I=$I1411)*($T:$T=$T1411)*($S:$S=_xlfn.MINIFS($S:$S,$T:$T,"="&amp;$T1411)),""))))&amp;"",IF(R1411="","",""))&amp;""</f>
        <v>1</v>
      </c>
      <c r="BA1411" s="6">
        <f t="shared" si="1983"/>
        <v>119</v>
      </c>
      <c r="BB1411">
        <f t="shared" ref="BB1411:BD1411" si="2058">BB1410</f>
        <v>18987</v>
      </c>
      <c r="BC1411" t="str">
        <f t="shared" si="2058"/>
        <v>Velodrome</v>
      </c>
      <c r="BD1411" t="str">
        <f t="shared" si="2058"/>
        <v>Outlaws</v>
      </c>
      <c r="BE1411" t="s">
        <v>6</v>
      </c>
      <c r="BF1411" t="s">
        <v>191</v>
      </c>
      <c r="BI1411" cm="1">
        <f t="array" ref="BI1411">IFERROR(_xlfn._xlws.FILTER(shifts!A:A,(shifts!B:B=events!AD1411)*(shifts!AG:AG&gt;=events!BK1411)*(shifts!AH:AH&lt;=events!BL1411)),BI1410)</f>
        <v>47</v>
      </c>
      <c r="BJ1411" s="15">
        <f t="shared" si="1985"/>
        <v>0</v>
      </c>
      <c r="BK1411">
        <f t="shared" si="1986"/>
        <v>771</v>
      </c>
      <c r="BL1411">
        <f t="shared" si="1987"/>
        <v>771</v>
      </c>
      <c r="BM1411" s="15">
        <f>SUMIFS(BJ$2:BJ1411,K$2:K1411,"=Intermission")+SUMIFS(BJ$2:BJ1411,K$2:K1411,"=Timeout")</f>
        <v>67</v>
      </c>
      <c r="BN1411">
        <f t="shared" si="1988"/>
        <v>1147</v>
      </c>
      <c r="BO1411" s="19">
        <f t="shared" si="1989"/>
        <v>1456</v>
      </c>
      <c r="BP1411">
        <f t="shared" si="1990"/>
        <v>1451</v>
      </c>
      <c r="BQ1411" s="17">
        <f t="shared" si="1991"/>
        <v>1456</v>
      </c>
      <c r="BR1411" t="str">
        <f t="shared" si="1992"/>
        <v>event_team_player_1</v>
      </c>
      <c r="BS1411">
        <f>COUNTIFS(S$3:S1411,"="&amp;S1411,AI$3:AI1411,"="&amp;AI1411)</f>
        <v>1</v>
      </c>
      <c r="BT1411" t="str">
        <f>IFERROR(VLOOKUP(BB1411&amp;BU1411&amp;X1411,game_rosters!U:W,3,FALSE),"")</f>
        <v>P100108</v>
      </c>
      <c r="BU1411" t="str">
        <f t="shared" si="1993"/>
        <v>Velodrome</v>
      </c>
    </row>
    <row r="1412" spans="1:73" x14ac:dyDescent="0.2">
      <c r="A1412" t="str">
        <f t="shared" si="1968"/>
        <v/>
      </c>
      <c r="I1412" s="44">
        <v>80</v>
      </c>
      <c r="O1412" t="s">
        <v>572</v>
      </c>
      <c r="Q1412" t="s">
        <v>595</v>
      </c>
      <c r="R1412" s="51">
        <v>1</v>
      </c>
      <c r="S1412">
        <v>748</v>
      </c>
      <c r="T1412">
        <v>127</v>
      </c>
      <c r="X1412">
        <v>80</v>
      </c>
      <c r="AA1412">
        <f t="shared" si="2017"/>
        <v>1748</v>
      </c>
      <c r="AB1412">
        <f t="shared" si="2018"/>
        <v>9127</v>
      </c>
      <c r="AC1412">
        <f t="shared" si="2056"/>
        <v>9127</v>
      </c>
      <c r="AD1412" s="6">
        <v>2</v>
      </c>
      <c r="AE1412" t="s">
        <v>746</v>
      </c>
      <c r="AF1412" t="s">
        <v>924</v>
      </c>
      <c r="AG1412" t="s">
        <v>756</v>
      </c>
      <c r="AH1412" t="s">
        <v>756</v>
      </c>
      <c r="AI1412" t="str">
        <f t="shared" si="1969"/>
        <v>o</v>
      </c>
      <c r="AJ1412" t="str">
        <f t="shared" si="1970"/>
        <v/>
      </c>
      <c r="AK1412" t="str">
        <f t="shared" si="1971"/>
        <v/>
      </c>
      <c r="AL1412" t="str">
        <f t="shared" si="1972"/>
        <v/>
      </c>
      <c r="AM1412" t="str">
        <f t="shared" si="1973"/>
        <v/>
      </c>
      <c r="AN1412" t="str">
        <f t="shared" si="1974"/>
        <v>Home</v>
      </c>
      <c r="AO1412" t="str">
        <f t="shared" si="1975"/>
        <v>h</v>
      </c>
      <c r="AP1412" t="str">
        <f t="shared" si="1976"/>
        <v/>
      </c>
      <c r="AQ1412" t="str">
        <f t="shared" si="1977"/>
        <v/>
      </c>
      <c r="AR1412" t="str">
        <f t="shared" si="1978"/>
        <v>Home</v>
      </c>
      <c r="AS1412" t="str">
        <f t="shared" si="1979"/>
        <v>h</v>
      </c>
      <c r="AT1412" t="str">
        <f t="shared" si="1980"/>
        <v>Defensive</v>
      </c>
      <c r="AU1412" t="str">
        <f t="shared" si="1981"/>
        <v/>
      </c>
      <c r="AV1412" t="str">
        <f t="shared" si="1982"/>
        <v/>
      </c>
      <c r="AW1412" t="str" cm="1">
        <f t="array" ref="AW1412">IFERROR(IF(O1412&lt;&gt;"",O1412,IF(OR($S1412="",$T1412=""),"",IF(O1412&lt;&gt;"",O1412,IF($T1412&lt;&gt;"",_xlfn._xlws.FILTER(O:O,($BU:$BU=$BU1412)*($I:$I=$I1412)*($T:$T=$T1412)*($S:$S=_xlfn.MINIFS($S:$S,$T:$T,"="&amp;$T1412)),"")))))&amp;"",IF(O1412="","",""))&amp;""</f>
        <v>Defensive_PlayShot-BlockedShot</v>
      </c>
      <c r="AX1412" t="str" cm="1">
        <f t="array" ref="AX1412">IFERROR(IF(P1412&lt;&gt;"",P1412,IF(OR($S1412="",$T1412=""),"",IF($T1412&lt;&gt;"",_xlfn._xlws.FILTER(P:P,($BU:$BU=$BU1412)*($I:$I=$I1412)*($T:$T=$T1412)*($S:$S=_xlfn.MINIFS($S:$S,$T:$T,"="&amp;$T1412)),""))))&amp;"",IF(P1412="","",""))&amp;""</f>
        <v/>
      </c>
      <c r="AY1412" t="str" cm="1">
        <f t="array" ref="AY1412">IFERROR(IF(Q1412&lt;&gt;"",Q1412,IF(OR($S1412="",$T1412=""),"",IF($T1412&lt;&gt;"",_xlfn._xlws.FILTER(Q:Q,($BU:$BU=$BU1412)*($I:$I=$I1412)*($T:$T=$T1412)*($S:$S=_xlfn.MINIFS($S:$S,$T:$T,"="&amp;$T1412)),""))))&amp;"",IF(Q1412="","",""))&amp;""</f>
        <v>s</v>
      </c>
      <c r="AZ1412" t="str" cm="1">
        <f t="array" ref="AZ1412">IFERROR(IF(R1412&lt;&gt;"",R1412,IF(OR($S1412="",$T1412=""),"",IF($T1412&lt;&gt;"",_xlfn._xlws.FILTER(R:R,($BU:$BU=$BU1412)*($I:$I=$I1412)*($T:$T=$T1412)*($S:$S=_xlfn.MINIFS($S:$S,$T:$T,"="&amp;$T1412)),""))))&amp;"",IF(R1412="","",""))&amp;""</f>
        <v>1</v>
      </c>
      <c r="BA1412" s="6">
        <f t="shared" si="1983"/>
        <v>119</v>
      </c>
      <c r="BB1412">
        <f t="shared" ref="BB1412:BD1412" si="2059">BB1411</f>
        <v>18987</v>
      </c>
      <c r="BC1412" t="str">
        <f t="shared" si="2059"/>
        <v>Velodrome</v>
      </c>
      <c r="BD1412" t="str">
        <f t="shared" si="2059"/>
        <v>Outlaws</v>
      </c>
      <c r="BE1412" t="s">
        <v>6</v>
      </c>
      <c r="BF1412" t="s">
        <v>191</v>
      </c>
      <c r="BI1412" cm="1">
        <f t="array" ref="BI1412">IFERROR(_xlfn._xlws.FILTER(shifts!A:A,(shifts!B:B=events!AD1412)*(shifts!AG:AG&gt;=events!BK1412)*(shifts!AH:AH&lt;=events!BL1412)),BI1411)</f>
        <v>47</v>
      </c>
      <c r="BJ1412" s="15">
        <f t="shared" si="1985"/>
        <v>0</v>
      </c>
      <c r="BK1412">
        <f t="shared" si="1986"/>
        <v>771</v>
      </c>
      <c r="BL1412">
        <f t="shared" si="1987"/>
        <v>771</v>
      </c>
      <c r="BM1412" s="15">
        <f>SUMIFS(BJ$2:BJ1412,K$2:K1412,"=Intermission")+SUMIFS(BJ$2:BJ1412,K$2:K1412,"=Timeout")</f>
        <v>67</v>
      </c>
      <c r="BN1412">
        <f t="shared" si="1988"/>
        <v>1147</v>
      </c>
      <c r="BO1412" s="19">
        <f t="shared" si="1989"/>
        <v>1456</v>
      </c>
      <c r="BP1412">
        <f t="shared" si="1990"/>
        <v>1451</v>
      </c>
      <c r="BQ1412" s="17">
        <f t="shared" si="1991"/>
        <v>1456</v>
      </c>
      <c r="BR1412" t="str">
        <f t="shared" si="1992"/>
        <v>opp_team_player_1</v>
      </c>
      <c r="BS1412">
        <f>COUNTIFS(S$3:S1412,"="&amp;S1412,AI$3:AI1412,"="&amp;AI1412)</f>
        <v>1</v>
      </c>
      <c r="BT1412" t="str">
        <f>IFERROR(VLOOKUP(BB1412&amp;BU1412&amp;X1412,game_rosters!U:W,3,FALSE),"")</f>
        <v>P100223</v>
      </c>
      <c r="BU1412" t="str">
        <f t="shared" si="1993"/>
        <v>Outlaws</v>
      </c>
    </row>
    <row r="1413" spans="1:73" x14ac:dyDescent="0.2">
      <c r="A1413">
        <f t="shared" ref="A1413:A1476" si="2060">IF(K1413&lt;&gt;"",1,IF(D1413="x","x",""))</f>
        <v>1</v>
      </c>
      <c r="I1413" s="44">
        <v>22</v>
      </c>
      <c r="K1413" t="s">
        <v>9</v>
      </c>
      <c r="L1413" t="s">
        <v>173</v>
      </c>
      <c r="M1413" t="s">
        <v>76</v>
      </c>
      <c r="R1413" s="51">
        <v>1</v>
      </c>
      <c r="S1413">
        <v>749</v>
      </c>
      <c r="T1413">
        <v>127</v>
      </c>
      <c r="W1413" t="s">
        <v>735</v>
      </c>
      <c r="X1413">
        <v>22</v>
      </c>
      <c r="Z1413">
        <v>1</v>
      </c>
      <c r="AA1413">
        <f t="shared" si="2017"/>
        <v>1749</v>
      </c>
      <c r="AB1413">
        <f t="shared" si="2018"/>
        <v>9127</v>
      </c>
      <c r="AC1413">
        <f t="shared" si="2056"/>
        <v>9127</v>
      </c>
      <c r="AD1413" s="6">
        <v>2</v>
      </c>
      <c r="AE1413" t="s">
        <v>746</v>
      </c>
      <c r="AF1413" t="s">
        <v>924</v>
      </c>
      <c r="AG1413" t="s">
        <v>756</v>
      </c>
      <c r="AH1413" t="s">
        <v>756</v>
      </c>
      <c r="AI1413" t="str">
        <f t="shared" ref="AI1413:AI1476" si="2061">IF(Z1413="x","",IF(Z1413=1,"e","o"))</f>
        <v>e</v>
      </c>
      <c r="AJ1413" t="str">
        <f t="shared" ref="AJ1413:AJ1476" si="2062">IF($J1413&lt;&gt;"",$J1413,IF($AC1413=$AC1412,AJ1412,""))</f>
        <v/>
      </c>
      <c r="AK1413" t="str">
        <f t="shared" ref="AK1413:AK1476" si="2063">IF($J1413&lt;&gt;"",$J1413,IF($AC1413=$AC1412,AK1412,""))</f>
        <v/>
      </c>
      <c r="AL1413" t="str">
        <f t="shared" ref="AL1413:AL1476" si="2064">IF($W1413="","",IF($AJ1413="","",IF($W1413="h",$AJ1413,IF($AJ1413="n","n",IF(AND($W1413="a",$AJ1413="d"),"o",IF(AND($W1413="a",$AJ1413="o"),"d"))))))</f>
        <v/>
      </c>
      <c r="AM1413" t="str">
        <f t="shared" ref="AM1413:AM1476" si="2065">IF($W1413="","",IF(J1413="","",IF(AL1413="n","n",IF(AL1413="d","o",IF(AL1413="o","d","")))))</f>
        <v/>
      </c>
      <c r="AN1413" t="str">
        <f t="shared" ref="AN1413:AN1476" si="2066">IF(AO1413="H","Home",IF(AO1413="A","Away",""))</f>
        <v>Home</v>
      </c>
      <c r="AO1413" t="str">
        <f t="shared" ref="AO1413:AO1476" si="2067">IF($W1413&lt;&gt;"",$W1413,IF($AC1413=$AC1412,AO1412,""))</f>
        <v>h</v>
      </c>
      <c r="AP1413" t="str">
        <f t="shared" ref="AP1413:AP1476" si="2068">IF(AL1413&lt;&gt;"",AL1413,IF($AC1413=$AC1412,AP1412,""))</f>
        <v/>
      </c>
      <c r="AQ1413" t="str">
        <f t="shared" ref="AQ1413:AQ1476" si="2069">IF(AM1413&lt;&gt;"",AM1413,IF($AC1413=$AC1412,AQ1412,""))</f>
        <v/>
      </c>
      <c r="AR1413" t="str">
        <f t="shared" ref="AR1413:AR1476" si="2070">IF(AN1413&lt;&gt;"",AN1413,IF($AC1413=$AC1412,AR1412,""))</f>
        <v>Home</v>
      </c>
      <c r="AS1413" t="str">
        <f t="shared" ref="AS1413:AS1476" si="2071">IF(AO1413&lt;&gt;"",AO1413,IF($AC1413=$AC1412,AS1412,""))</f>
        <v>h</v>
      </c>
      <c r="AT1413" t="str">
        <f t="shared" ref="AT1413:AT1476" si="2072">IF(AND(AI1413="e",OR(BE1413="Save",BF1413="Turnover_Takeaway",BF1413="Play_Defensive")),"Defensive",IF(AND(AI1413="o",OR(BE1413="Save",BF1413="Turnover_Takeaway",BF1413="Play_Defensive")),"Offensive",IF(OR(BE1413="Deadice",BE1413="Stoppage",BE1413="Intermission"),"",IF(AI1413="e","Offensive",IF(AI1413="o","Defensive","")))))</f>
        <v>Offensive</v>
      </c>
      <c r="AU1413" t="str">
        <f t="shared" ref="AU1413:AU1476" si="2073">IF(U1413&lt;&gt;"",U1413+5000,"")</f>
        <v/>
      </c>
      <c r="AV1413" t="str">
        <f t="shared" ref="AV1413:AV1476" si="2074">IF(V1413&lt;&gt;"",V1413+6000,"")</f>
        <v/>
      </c>
      <c r="AW1413" t="str" cm="1">
        <f t="array" ref="AW1413">IFERROR(IF(O1413&lt;&gt;"",O1413,IF(OR($S1413="",$T1413=""),"",IF(O1413&lt;&gt;"",O1413,IF($T1413&lt;&gt;"",_xlfn._xlws.FILTER(O:O,($BU:$BU=$BU1413)*($I:$I=$I1413)*($T:$T=$T1413)*($S:$S=_xlfn.MINIFS($S:$S,$T:$T,"="&amp;$T1413)),"")))))&amp;"",IF(O1413="","",""))&amp;""</f>
        <v/>
      </c>
      <c r="AX1413" t="str" cm="1">
        <f t="array" ref="AX1413">IFERROR(IF(P1413&lt;&gt;"",P1413,IF(OR($S1413="",$T1413=""),"",IF($T1413&lt;&gt;"",_xlfn._xlws.FILTER(P:P,($BU:$BU=$BU1413)*($I:$I=$I1413)*($T:$T=$T1413)*($S:$S=_xlfn.MINIFS($S:$S,$T:$T,"="&amp;$T1413)),""))))&amp;"",IF(P1413="","",""))&amp;""</f>
        <v/>
      </c>
      <c r="AY1413" t="str" cm="1">
        <f t="array" ref="AY1413">IFERROR(IF(Q1413&lt;&gt;"",Q1413,IF(OR($S1413="",$T1413=""),"",IF($T1413&lt;&gt;"",_xlfn._xlws.FILTER(Q:Q,($BU:$BU=$BU1413)*($I:$I=$I1413)*($T:$T=$T1413)*($S:$S=_xlfn.MINIFS($S:$S,$T:$T,"="&amp;$T1413)),""))))&amp;"",IF(Q1413="","",""))&amp;""</f>
        <v/>
      </c>
      <c r="AZ1413" t="str" cm="1">
        <f t="array" ref="AZ1413">IFERROR(IF(R1413&lt;&gt;"",R1413,IF(OR($S1413="",$T1413=""),"",IF($T1413&lt;&gt;"",_xlfn._xlws.FILTER(R:R,($BU:$BU=$BU1413)*($I:$I=$I1413)*($T:$T=$T1413)*($S:$S=_xlfn.MINIFS($S:$S,$T:$T,"="&amp;$T1413)),""))))&amp;"",IF(R1413="","",""))&amp;""</f>
        <v>1</v>
      </c>
      <c r="BA1413" s="6">
        <f t="shared" ref="BA1413:BA1476" si="2075">IF(OR(L1413="Zone_Entry",L1413="Zone_Exit"),BA1412+1,BA1412)</f>
        <v>119</v>
      </c>
      <c r="BB1413">
        <f t="shared" ref="BB1413:BD1413" si="2076">BB1412</f>
        <v>18987</v>
      </c>
      <c r="BC1413" t="str">
        <f t="shared" si="2076"/>
        <v>Velodrome</v>
      </c>
      <c r="BD1413" t="str">
        <f t="shared" si="2076"/>
        <v>Outlaws</v>
      </c>
      <c r="BE1413" t="s">
        <v>9</v>
      </c>
      <c r="BF1413" t="s">
        <v>173</v>
      </c>
      <c r="BI1413" cm="1">
        <f t="array" ref="BI1413">IFERROR(_xlfn._xlws.FILTER(shifts!A:A,(shifts!B:B=events!AD1413)*(shifts!AG:AG&gt;=events!BK1413)*(shifts!AH:AH&lt;=events!BL1413)),BI1412)</f>
        <v>47</v>
      </c>
      <c r="BJ1413" s="15">
        <f t="shared" ref="BJ1413:BJ1476" si="2077">IF(AND(AG1413="",AH1413=""),0,((AE1413*60)+AF1413)-((AG1413*60)+AH1413))</f>
        <v>0</v>
      </c>
      <c r="BK1413">
        <f t="shared" ref="BK1413:BK1476" si="2078">(AE1413*60)+AF1413</f>
        <v>771</v>
      </c>
      <c r="BL1413">
        <f t="shared" ref="BL1413:BL1476" si="2079">IF(AND(AG1413="",AH1413=""),BK1413,((AG1413*60)+AH1413))</f>
        <v>771</v>
      </c>
      <c r="BM1413" s="15">
        <f>SUMIFS(BJ$2:BJ1413,K$2:K1413,"=Intermission")+SUMIFS(BJ$2:BJ1413,K$2:K1413,"=Timeout")</f>
        <v>67</v>
      </c>
      <c r="BN1413">
        <f t="shared" ref="BN1413:BN1476" si="2080">IF(AD1413=1,0,IF(AD1413=2,1080+BM1413,IF(AD1413=3,(1080*2)+BM1413,0)))</f>
        <v>1147</v>
      </c>
      <c r="BO1413" s="19">
        <f t="shared" ref="BO1413:BO1476" si="2081">IF(K1413="Intermission",BO1412,((1080)-((AE1413*60)+AF1413))+BN1413)</f>
        <v>1456</v>
      </c>
      <c r="BP1413">
        <f t="shared" ref="BP1413:BP1476" si="2082">IF(BO1413&lt;5,0,BO1413-5)</f>
        <v>1451</v>
      </c>
      <c r="BQ1413" s="17">
        <f t="shared" ref="BQ1413:BQ1476" si="2083">BP1413+BJ1413+5</f>
        <v>1456</v>
      </c>
      <c r="BR1413" t="str">
        <f t="shared" ref="BR1413:BR1476" si="2084">IF(AI1413="e","event_team_player_"&amp;BS1413,IF(AI1413="o","opp_team_player_"&amp;BS1413,""))</f>
        <v>event_team_player_1</v>
      </c>
      <c r="BS1413">
        <f>COUNTIFS(S$3:S1413,"="&amp;S1413,AI$3:AI1413,"="&amp;AI1413)</f>
        <v>1</v>
      </c>
      <c r="BT1413" t="str">
        <f>IFERROR(VLOOKUP(BB1413&amp;BU1413&amp;X1413,game_rosters!U:W,3,FALSE),"")</f>
        <v>P100108</v>
      </c>
      <c r="BU1413" t="str">
        <f t="shared" ref="BU1413:BU1476" si="2085">IF(AR1413="","",IF(AND(AR1413="Away",AI1413="e"),BD1413,IF(AND(AR1413="Home",AI1413="e"),BC1413,IF(AND(AR1413="Away",AI1413="o"),BC1413,IF(AND(AR1413="Home",AI1413="o"),BD1413)))))</f>
        <v>Velodrome</v>
      </c>
    </row>
    <row r="1414" spans="1:73" x14ac:dyDescent="0.2">
      <c r="A1414" t="str">
        <f t="shared" si="2060"/>
        <v/>
      </c>
      <c r="I1414" s="44">
        <v>80</v>
      </c>
      <c r="O1414" t="s">
        <v>572</v>
      </c>
      <c r="Q1414" t="s">
        <v>595</v>
      </c>
      <c r="R1414" s="51">
        <v>1</v>
      </c>
      <c r="S1414">
        <v>749</v>
      </c>
      <c r="T1414">
        <v>127</v>
      </c>
      <c r="X1414">
        <v>80</v>
      </c>
      <c r="AA1414">
        <f t="shared" si="2017"/>
        <v>1749</v>
      </c>
      <c r="AB1414">
        <f t="shared" si="2018"/>
        <v>9127</v>
      </c>
      <c r="AC1414">
        <f t="shared" si="2056"/>
        <v>9127</v>
      </c>
      <c r="AD1414" s="6">
        <v>2</v>
      </c>
      <c r="AE1414" t="s">
        <v>746</v>
      </c>
      <c r="AF1414" t="s">
        <v>924</v>
      </c>
      <c r="AG1414" t="s">
        <v>756</v>
      </c>
      <c r="AH1414" t="s">
        <v>756</v>
      </c>
      <c r="AI1414" t="str">
        <f t="shared" si="2061"/>
        <v>o</v>
      </c>
      <c r="AJ1414" t="str">
        <f t="shared" si="2062"/>
        <v/>
      </c>
      <c r="AK1414" t="str">
        <f t="shared" si="2063"/>
        <v/>
      </c>
      <c r="AL1414" t="str">
        <f t="shared" si="2064"/>
        <v/>
      </c>
      <c r="AM1414" t="str">
        <f t="shared" si="2065"/>
        <v/>
      </c>
      <c r="AN1414" t="str">
        <f t="shared" si="2066"/>
        <v>Home</v>
      </c>
      <c r="AO1414" t="str">
        <f t="shared" si="2067"/>
        <v>h</v>
      </c>
      <c r="AP1414" t="str">
        <f t="shared" si="2068"/>
        <v/>
      </c>
      <c r="AQ1414" t="str">
        <f t="shared" si="2069"/>
        <v/>
      </c>
      <c r="AR1414" t="str">
        <f t="shared" si="2070"/>
        <v>Home</v>
      </c>
      <c r="AS1414" t="str">
        <f t="shared" si="2071"/>
        <v>h</v>
      </c>
      <c r="AT1414" t="str">
        <f t="shared" si="2072"/>
        <v>Defensive</v>
      </c>
      <c r="AU1414" t="str">
        <f t="shared" si="2073"/>
        <v/>
      </c>
      <c r="AV1414" t="str">
        <f t="shared" si="2074"/>
        <v/>
      </c>
      <c r="AW1414" t="str" cm="1">
        <f t="array" ref="AW1414">IFERROR(IF(O1414&lt;&gt;"",O1414,IF(OR($S1414="",$T1414=""),"",IF(O1414&lt;&gt;"",O1414,IF($T1414&lt;&gt;"",_xlfn._xlws.FILTER(O:O,($BU:$BU=$BU1414)*($I:$I=$I1414)*($T:$T=$T1414)*($S:$S=_xlfn.MINIFS($S:$S,$T:$T,"="&amp;$T1414)),"")))))&amp;"",IF(O1414="","",""))&amp;""</f>
        <v>Defensive_PlayShot-BlockedShot</v>
      </c>
      <c r="AX1414" t="str" cm="1">
        <f t="array" ref="AX1414">IFERROR(IF(P1414&lt;&gt;"",P1414,IF(OR($S1414="",$T1414=""),"",IF($T1414&lt;&gt;"",_xlfn._xlws.FILTER(P:P,($BU:$BU=$BU1414)*($I:$I=$I1414)*($T:$T=$T1414)*($S:$S=_xlfn.MINIFS($S:$S,$T:$T,"="&amp;$T1414)),""))))&amp;"",IF(P1414="","",""))&amp;""</f>
        <v/>
      </c>
      <c r="AY1414" t="str" cm="1">
        <f t="array" ref="AY1414">IFERROR(IF(Q1414&lt;&gt;"",Q1414,IF(OR($S1414="",$T1414=""),"",IF($T1414&lt;&gt;"",_xlfn._xlws.FILTER(Q:Q,($BU:$BU=$BU1414)*($I:$I=$I1414)*($T:$T=$T1414)*($S:$S=_xlfn.MINIFS($S:$S,$T:$T,"="&amp;$T1414)),""))))&amp;"",IF(Q1414="","",""))&amp;""</f>
        <v>s</v>
      </c>
      <c r="AZ1414" t="str" cm="1">
        <f t="array" ref="AZ1414">IFERROR(IF(R1414&lt;&gt;"",R1414,IF(OR($S1414="",$T1414=""),"",IF($T1414&lt;&gt;"",_xlfn._xlws.FILTER(R:R,($BU:$BU=$BU1414)*($I:$I=$I1414)*($T:$T=$T1414)*($S:$S=_xlfn.MINIFS($S:$S,$T:$T,"="&amp;$T1414)),""))))&amp;"",IF(R1414="","",""))&amp;""</f>
        <v>1</v>
      </c>
      <c r="BA1414" s="6">
        <f t="shared" si="2075"/>
        <v>119</v>
      </c>
      <c r="BB1414">
        <f t="shared" ref="BB1414:BD1414" si="2086">BB1413</f>
        <v>18987</v>
      </c>
      <c r="BC1414" t="str">
        <f t="shared" si="2086"/>
        <v>Velodrome</v>
      </c>
      <c r="BD1414" t="str">
        <f t="shared" si="2086"/>
        <v>Outlaws</v>
      </c>
      <c r="BE1414" t="s">
        <v>9</v>
      </c>
      <c r="BF1414" t="s">
        <v>173</v>
      </c>
      <c r="BI1414" cm="1">
        <f t="array" ref="BI1414">IFERROR(_xlfn._xlws.FILTER(shifts!A:A,(shifts!B:B=events!AD1414)*(shifts!AG:AG&gt;=events!BK1414)*(shifts!AH:AH&lt;=events!BL1414)),BI1413)</f>
        <v>47</v>
      </c>
      <c r="BJ1414" s="15">
        <f t="shared" si="2077"/>
        <v>0</v>
      </c>
      <c r="BK1414">
        <f t="shared" si="2078"/>
        <v>771</v>
      </c>
      <c r="BL1414">
        <f t="shared" si="2079"/>
        <v>771</v>
      </c>
      <c r="BM1414" s="15">
        <f>SUMIFS(BJ$2:BJ1414,K$2:K1414,"=Intermission")+SUMIFS(BJ$2:BJ1414,K$2:K1414,"=Timeout")</f>
        <v>67</v>
      </c>
      <c r="BN1414">
        <f t="shared" si="2080"/>
        <v>1147</v>
      </c>
      <c r="BO1414" s="19">
        <f t="shared" si="2081"/>
        <v>1456</v>
      </c>
      <c r="BP1414">
        <f t="shared" si="2082"/>
        <v>1451</v>
      </c>
      <c r="BQ1414" s="17">
        <f t="shared" si="2083"/>
        <v>1456</v>
      </c>
      <c r="BR1414" t="str">
        <f t="shared" si="2084"/>
        <v>opp_team_player_1</v>
      </c>
      <c r="BS1414">
        <f>COUNTIFS(S$3:S1414,"="&amp;S1414,AI$3:AI1414,"="&amp;AI1414)</f>
        <v>1</v>
      </c>
      <c r="BT1414" t="str">
        <f>IFERROR(VLOOKUP(BB1414&amp;BU1414&amp;X1414,game_rosters!U:W,3,FALSE),"")</f>
        <v>P100223</v>
      </c>
      <c r="BU1414" t="str">
        <f t="shared" si="2085"/>
        <v>Outlaws</v>
      </c>
    </row>
    <row r="1415" spans="1:73" x14ac:dyDescent="0.2">
      <c r="A1415">
        <f t="shared" si="2060"/>
        <v>1</v>
      </c>
      <c r="I1415" s="44">
        <v>25</v>
      </c>
      <c r="K1415" t="s">
        <v>13</v>
      </c>
      <c r="L1415" t="s">
        <v>586</v>
      </c>
      <c r="N1415" t="s">
        <v>595</v>
      </c>
      <c r="O1415" t="s">
        <v>573</v>
      </c>
      <c r="Q1415" t="s">
        <v>595</v>
      </c>
      <c r="S1415">
        <v>750</v>
      </c>
      <c r="T1415" t="s">
        <v>756</v>
      </c>
      <c r="W1415" t="s">
        <v>731</v>
      </c>
      <c r="X1415">
        <v>25</v>
      </c>
      <c r="Z1415">
        <v>1</v>
      </c>
      <c r="AA1415">
        <f t="shared" si="2017"/>
        <v>1750</v>
      </c>
      <c r="AB1415" t="str">
        <f t="shared" si="2018"/>
        <v/>
      </c>
      <c r="AC1415">
        <f t="shared" si="2056"/>
        <v>1750</v>
      </c>
      <c r="AD1415" s="6">
        <v>2</v>
      </c>
      <c r="AE1415" t="s">
        <v>746</v>
      </c>
      <c r="AF1415" t="s">
        <v>751</v>
      </c>
      <c r="AG1415" t="s">
        <v>746</v>
      </c>
      <c r="AH1415" t="s">
        <v>919</v>
      </c>
      <c r="AI1415" t="str">
        <f t="shared" si="2061"/>
        <v>e</v>
      </c>
      <c r="AJ1415" t="str">
        <f t="shared" si="2062"/>
        <v/>
      </c>
      <c r="AK1415" t="str">
        <f t="shared" si="2063"/>
        <v/>
      </c>
      <c r="AL1415" t="str">
        <f t="shared" si="2064"/>
        <v/>
      </c>
      <c r="AM1415" t="str">
        <f t="shared" si="2065"/>
        <v/>
      </c>
      <c r="AN1415" t="str">
        <f t="shared" si="2066"/>
        <v>Away</v>
      </c>
      <c r="AO1415" t="str">
        <f t="shared" si="2067"/>
        <v>a</v>
      </c>
      <c r="AP1415" t="str">
        <f t="shared" si="2068"/>
        <v/>
      </c>
      <c r="AQ1415" t="str">
        <f t="shared" si="2069"/>
        <v/>
      </c>
      <c r="AR1415" t="str">
        <f t="shared" si="2070"/>
        <v>Away</v>
      </c>
      <c r="AS1415" t="str">
        <f t="shared" si="2071"/>
        <v>a</v>
      </c>
      <c r="AT1415" t="str">
        <f t="shared" si="2072"/>
        <v>Offensive</v>
      </c>
      <c r="AU1415" t="str">
        <f t="shared" si="2073"/>
        <v/>
      </c>
      <c r="AV1415" t="str">
        <f t="shared" si="2074"/>
        <v/>
      </c>
      <c r="AW1415" t="str" cm="1">
        <f t="array" ref="AW1415">IFERROR(IF(O1415&lt;&gt;"",O1415,IF(OR($S1415="",$T1415=""),"",IF(O1415&lt;&gt;"",O1415,IF($T1415&lt;&gt;"",_xlfn._xlws.FILTER(O:O,($BU:$BU=$BU1415)*($I:$I=$I1415)*($T:$T=$T1415)*($S:$S=_xlfn.MINIFS($S:$S,$T:$T,"="&amp;$T1415)),"")))))&amp;"",IF(O1415="","",""))&amp;""</f>
        <v>OffensivePlay_Zone-PuckRetrievalShot</v>
      </c>
      <c r="AX1415" t="str" cm="1">
        <f t="array" ref="AX1415">IFERROR(IF(P1415&lt;&gt;"",P1415,IF(OR($S1415="",$T1415=""),"",IF($T1415&lt;&gt;"",_xlfn._xlws.FILTER(P:P,($BU:$BU=$BU1415)*($I:$I=$I1415)*($T:$T=$T1415)*($S:$S=_xlfn.MINIFS($S:$S,$T:$T,"="&amp;$T1415)),""))))&amp;"",IF(P1415="","",""))&amp;""</f>
        <v/>
      </c>
      <c r="AY1415" t="str" cm="1">
        <f t="array" ref="AY1415">IFERROR(IF(Q1415&lt;&gt;"",Q1415,IF(OR($S1415="",$T1415=""),"",IF($T1415&lt;&gt;"",_xlfn._xlws.FILTER(Q:Q,($BU:$BU=$BU1415)*($I:$I=$I1415)*($T:$T=$T1415)*($S:$S=_xlfn.MINIFS($S:$S,$T:$T,"="&amp;$T1415)),""))))&amp;"",IF(Q1415="","",""))&amp;""</f>
        <v>s</v>
      </c>
      <c r="AZ1415" t="str" cm="1">
        <f t="array" ref="AZ1415">IFERROR(IF(R1415&lt;&gt;"",R1415,IF(OR($S1415="",$T1415=""),"",IF($T1415&lt;&gt;"",_xlfn._xlws.FILTER(R:R,($BU:$BU=$BU1415)*($I:$I=$I1415)*($T:$T=$T1415)*($S:$S=_xlfn.MINIFS($S:$S,$T:$T,"="&amp;$T1415)),""))))&amp;"",IF(R1415="","",""))&amp;""</f>
        <v/>
      </c>
      <c r="BA1415" s="6">
        <f t="shared" si="2075"/>
        <v>119</v>
      </c>
      <c r="BB1415">
        <f t="shared" ref="BB1415:BD1415" si="2087">BB1414</f>
        <v>18987</v>
      </c>
      <c r="BC1415" t="str">
        <f t="shared" si="2087"/>
        <v>Velodrome</v>
      </c>
      <c r="BD1415" t="str">
        <f t="shared" si="2087"/>
        <v>Outlaws</v>
      </c>
      <c r="BE1415" t="s">
        <v>13</v>
      </c>
      <c r="BF1415" t="s">
        <v>586</v>
      </c>
      <c r="BI1415" cm="1">
        <f t="array" ref="BI1415">IFERROR(_xlfn._xlws.FILTER(shifts!A:A,(shifts!B:B=events!AD1415)*(shifts!AG:AG&gt;=events!BK1415)*(shifts!AH:AH&lt;=events!BL1415)),BI1414)</f>
        <v>47</v>
      </c>
      <c r="BJ1415" s="15">
        <f t="shared" si="2077"/>
        <v>6</v>
      </c>
      <c r="BK1415">
        <f t="shared" si="2078"/>
        <v>769</v>
      </c>
      <c r="BL1415">
        <f t="shared" si="2079"/>
        <v>763</v>
      </c>
      <c r="BM1415" s="15">
        <f>SUMIFS(BJ$2:BJ1415,K$2:K1415,"=Intermission")+SUMIFS(BJ$2:BJ1415,K$2:K1415,"=Timeout")</f>
        <v>67</v>
      </c>
      <c r="BN1415">
        <f t="shared" si="2080"/>
        <v>1147</v>
      </c>
      <c r="BO1415" s="19">
        <f t="shared" si="2081"/>
        <v>1458</v>
      </c>
      <c r="BP1415">
        <f t="shared" si="2082"/>
        <v>1453</v>
      </c>
      <c r="BQ1415" s="17">
        <f t="shared" si="2083"/>
        <v>1464</v>
      </c>
      <c r="BR1415" t="str">
        <f t="shared" si="2084"/>
        <v>event_team_player_1</v>
      </c>
      <c r="BS1415">
        <f>COUNTIFS(S$3:S1415,"="&amp;S1415,AI$3:AI1415,"="&amp;AI1415)</f>
        <v>1</v>
      </c>
      <c r="BT1415" t="str">
        <f>IFERROR(VLOOKUP(BB1415&amp;BU1415&amp;X1415,game_rosters!U:W,3,FALSE),"")</f>
        <v>P100170</v>
      </c>
      <c r="BU1415" t="str">
        <f t="shared" si="2085"/>
        <v>Outlaws</v>
      </c>
    </row>
    <row r="1416" spans="1:73" x14ac:dyDescent="0.2">
      <c r="A1416">
        <f t="shared" si="2060"/>
        <v>1</v>
      </c>
      <c r="I1416" s="44">
        <v>25</v>
      </c>
      <c r="K1416" t="s">
        <v>7</v>
      </c>
      <c r="L1416" t="s">
        <v>182</v>
      </c>
      <c r="M1416" t="s">
        <v>65</v>
      </c>
      <c r="N1416" t="s">
        <v>594</v>
      </c>
      <c r="O1416" t="s">
        <v>612</v>
      </c>
      <c r="Q1416" t="s">
        <v>594</v>
      </c>
      <c r="R1416" s="51">
        <v>1</v>
      </c>
      <c r="S1416">
        <v>751</v>
      </c>
      <c r="T1416">
        <v>128</v>
      </c>
      <c r="W1416" t="s">
        <v>731</v>
      </c>
      <c r="X1416">
        <v>25</v>
      </c>
      <c r="Z1416">
        <v>1</v>
      </c>
      <c r="AA1416">
        <f t="shared" si="2017"/>
        <v>1751</v>
      </c>
      <c r="AB1416">
        <f t="shared" si="2018"/>
        <v>9128</v>
      </c>
      <c r="AC1416">
        <f t="shared" si="2056"/>
        <v>9128</v>
      </c>
      <c r="AD1416" s="6">
        <v>2</v>
      </c>
      <c r="AE1416" t="s">
        <v>746</v>
      </c>
      <c r="AF1416" t="s">
        <v>919</v>
      </c>
      <c r="AG1416" t="s">
        <v>756</v>
      </c>
      <c r="AH1416" t="s">
        <v>756</v>
      </c>
      <c r="AI1416" t="str">
        <f t="shared" si="2061"/>
        <v>e</v>
      </c>
      <c r="AJ1416" t="str">
        <f t="shared" si="2062"/>
        <v/>
      </c>
      <c r="AK1416" t="str">
        <f t="shared" si="2063"/>
        <v/>
      </c>
      <c r="AL1416" t="str">
        <f t="shared" si="2064"/>
        <v/>
      </c>
      <c r="AM1416" t="str">
        <f t="shared" si="2065"/>
        <v/>
      </c>
      <c r="AN1416" t="str">
        <f t="shared" si="2066"/>
        <v>Away</v>
      </c>
      <c r="AO1416" t="str">
        <f t="shared" si="2067"/>
        <v>a</v>
      </c>
      <c r="AP1416" t="str">
        <f t="shared" si="2068"/>
        <v/>
      </c>
      <c r="AQ1416" t="str">
        <f t="shared" si="2069"/>
        <v/>
      </c>
      <c r="AR1416" t="str">
        <f t="shared" si="2070"/>
        <v>Away</v>
      </c>
      <c r="AS1416" t="str">
        <f t="shared" si="2071"/>
        <v>a</v>
      </c>
      <c r="AT1416" t="str">
        <f t="shared" si="2072"/>
        <v>Offensive</v>
      </c>
      <c r="AU1416" t="str">
        <f t="shared" si="2073"/>
        <v/>
      </c>
      <c r="AV1416" t="str">
        <f t="shared" si="2074"/>
        <v/>
      </c>
      <c r="AW1416" t="str" cm="1">
        <f t="array" ref="AW1416">IFERROR(IF(O1416&lt;&gt;"",O1416,IF(OR($S1416="",$T1416=""),"",IF(O1416&lt;&gt;"",O1416,IF($T1416&lt;&gt;"",_xlfn._xlws.FILTER(O:O,($BU:$BU=$BU1416)*($I:$I=$I1416)*($T:$T=$T1416)*($S:$S=_xlfn.MINIFS($S:$S,$T:$T,"="&amp;$T1416)),"")))))&amp;"",IF(O1416="","",""))&amp;""</f>
        <v>Defensive_Zone-AttemptedBreakOutPass</v>
      </c>
      <c r="AX1416" t="str" cm="1">
        <f t="array" ref="AX1416">IFERROR(IF(P1416&lt;&gt;"",P1416,IF(OR($S1416="",$T1416=""),"",IF($T1416&lt;&gt;"",_xlfn._xlws.FILTER(P:P,($BU:$BU=$BU1416)*($I:$I=$I1416)*($T:$T=$T1416)*($S:$S=_xlfn.MINIFS($S:$S,$T:$T,"="&amp;$T1416)),""))))&amp;"",IF(P1416="","",""))&amp;""</f>
        <v/>
      </c>
      <c r="AY1416" t="str" cm="1">
        <f t="array" ref="AY1416">IFERROR(IF(Q1416&lt;&gt;"",Q1416,IF(OR($S1416="",$T1416=""),"",IF($T1416&lt;&gt;"",_xlfn._xlws.FILTER(Q:Q,($BU:$BU=$BU1416)*($I:$I=$I1416)*($T:$T=$T1416)*($S:$S=_xlfn.MINIFS($S:$S,$T:$T,"="&amp;$T1416)),""))))&amp;"",IF(Q1416="","",""))&amp;""</f>
        <v>u</v>
      </c>
      <c r="AZ1416" t="str" cm="1">
        <f t="array" ref="AZ1416">IFERROR(IF(R1416&lt;&gt;"",R1416,IF(OR($S1416="",$T1416=""),"",IF($T1416&lt;&gt;"",_xlfn._xlws.FILTER(R:R,($BU:$BU=$BU1416)*($I:$I=$I1416)*($T:$T=$T1416)*($S:$S=_xlfn.MINIFS($S:$S,$T:$T,"="&amp;$T1416)),""))))&amp;"",IF(R1416="","",""))&amp;""</f>
        <v>1</v>
      </c>
      <c r="BA1416" s="6">
        <f t="shared" si="2075"/>
        <v>119</v>
      </c>
      <c r="BB1416">
        <f t="shared" ref="BB1416:BD1416" si="2088">BB1415</f>
        <v>18987</v>
      </c>
      <c r="BC1416" t="str">
        <f t="shared" si="2088"/>
        <v>Velodrome</v>
      </c>
      <c r="BD1416" t="str">
        <f t="shared" si="2088"/>
        <v>Outlaws</v>
      </c>
      <c r="BE1416" t="s">
        <v>7</v>
      </c>
      <c r="BF1416" t="s">
        <v>182</v>
      </c>
      <c r="BI1416" cm="1">
        <f t="array" ref="BI1416">IFERROR(_xlfn._xlws.FILTER(shifts!A:A,(shifts!B:B=events!AD1416)*(shifts!AG:AG&gt;=events!BK1416)*(shifts!AH:AH&lt;=events!BL1416)),BI1415)</f>
        <v>48</v>
      </c>
      <c r="BJ1416" s="15">
        <f t="shared" si="2077"/>
        <v>0</v>
      </c>
      <c r="BK1416">
        <f t="shared" si="2078"/>
        <v>763</v>
      </c>
      <c r="BL1416">
        <f t="shared" si="2079"/>
        <v>763</v>
      </c>
      <c r="BM1416" s="15">
        <f>SUMIFS(BJ$2:BJ1416,K$2:K1416,"=Intermission")+SUMIFS(BJ$2:BJ1416,K$2:K1416,"=Timeout")</f>
        <v>67</v>
      </c>
      <c r="BN1416">
        <f t="shared" si="2080"/>
        <v>1147</v>
      </c>
      <c r="BO1416" s="19">
        <f t="shared" si="2081"/>
        <v>1464</v>
      </c>
      <c r="BP1416">
        <f t="shared" si="2082"/>
        <v>1459</v>
      </c>
      <c r="BQ1416" s="17">
        <f t="shared" si="2083"/>
        <v>1464</v>
      </c>
      <c r="BR1416" t="str">
        <f t="shared" si="2084"/>
        <v>event_team_player_1</v>
      </c>
      <c r="BS1416">
        <f>COUNTIFS(S$3:S1416,"="&amp;S1416,AI$3:AI1416,"="&amp;AI1416)</f>
        <v>1</v>
      </c>
      <c r="BT1416" t="str">
        <f>IFERROR(VLOOKUP(BB1416&amp;BU1416&amp;X1416,game_rosters!U:W,3,FALSE),"")</f>
        <v>P100170</v>
      </c>
      <c r="BU1416" t="str">
        <f t="shared" si="2085"/>
        <v>Outlaws</v>
      </c>
    </row>
    <row r="1417" spans="1:73" x14ac:dyDescent="0.2">
      <c r="A1417" t="str">
        <f t="shared" si="2060"/>
        <v/>
      </c>
      <c r="I1417" s="44">
        <v>91</v>
      </c>
      <c r="S1417">
        <v>751</v>
      </c>
      <c r="T1417">
        <v>128</v>
      </c>
      <c r="X1417">
        <v>91</v>
      </c>
      <c r="Z1417">
        <v>1</v>
      </c>
      <c r="AA1417">
        <f t="shared" si="2017"/>
        <v>1751</v>
      </c>
      <c r="AB1417">
        <f t="shared" si="2018"/>
        <v>9128</v>
      </c>
      <c r="AC1417">
        <f t="shared" si="2056"/>
        <v>9128</v>
      </c>
      <c r="AD1417" s="6">
        <v>2</v>
      </c>
      <c r="AE1417" t="s">
        <v>746</v>
      </c>
      <c r="AF1417" t="s">
        <v>919</v>
      </c>
      <c r="AG1417" t="s">
        <v>756</v>
      </c>
      <c r="AH1417" t="s">
        <v>756</v>
      </c>
      <c r="AI1417" t="str">
        <f t="shared" si="2061"/>
        <v>e</v>
      </c>
      <c r="AJ1417" t="str">
        <f t="shared" si="2062"/>
        <v/>
      </c>
      <c r="AK1417" t="str">
        <f t="shared" si="2063"/>
        <v/>
      </c>
      <c r="AL1417" t="str">
        <f t="shared" si="2064"/>
        <v/>
      </c>
      <c r="AM1417" t="str">
        <f t="shared" si="2065"/>
        <v/>
      </c>
      <c r="AN1417" t="str">
        <f t="shared" si="2066"/>
        <v>Away</v>
      </c>
      <c r="AO1417" t="str">
        <f t="shared" si="2067"/>
        <v>a</v>
      </c>
      <c r="AP1417" t="str">
        <f t="shared" si="2068"/>
        <v/>
      </c>
      <c r="AQ1417" t="str">
        <f t="shared" si="2069"/>
        <v/>
      </c>
      <c r="AR1417" t="str">
        <f t="shared" si="2070"/>
        <v>Away</v>
      </c>
      <c r="AS1417" t="str">
        <f t="shared" si="2071"/>
        <v>a</v>
      </c>
      <c r="AT1417" t="str">
        <f t="shared" si="2072"/>
        <v>Offensive</v>
      </c>
      <c r="AU1417" t="str">
        <f t="shared" si="2073"/>
        <v/>
      </c>
      <c r="AV1417" t="str">
        <f t="shared" si="2074"/>
        <v/>
      </c>
      <c r="AW1417" t="str" cm="1">
        <f t="array" ref="AW1417">IFERROR(IF(O1417&lt;&gt;"",O1417,IF(OR($S1417="",$T1417=""),"",IF(O1417&lt;&gt;"",O1417,IF($T1417&lt;&gt;"",_xlfn._xlws.FILTER(O:O,($BU:$BU=$BU1417)*($I:$I=$I1417)*($T:$T=$T1417)*($S:$S=_xlfn.MINIFS($S:$S,$T:$T,"="&amp;$T1417)),"")))))&amp;"",IF(O1417="","",""))&amp;""</f>
        <v/>
      </c>
      <c r="AX1417" t="str" cm="1">
        <f t="array" ref="AX1417">IFERROR(IF(P1417&lt;&gt;"",P1417,IF(OR($S1417="",$T1417=""),"",IF($T1417&lt;&gt;"",_xlfn._xlws.FILTER(P:P,($BU:$BU=$BU1417)*($I:$I=$I1417)*($T:$T=$T1417)*($S:$S=_xlfn.MINIFS($S:$S,$T:$T,"="&amp;$T1417)),""))))&amp;"",IF(P1417="","",""))&amp;""</f>
        <v/>
      </c>
      <c r="AY1417" t="str" cm="1">
        <f t="array" ref="AY1417">IFERROR(IF(Q1417&lt;&gt;"",Q1417,IF(OR($S1417="",$T1417=""),"",IF($T1417&lt;&gt;"",_xlfn._xlws.FILTER(Q:Q,($BU:$BU=$BU1417)*($I:$I=$I1417)*($T:$T=$T1417)*($S:$S=_xlfn.MINIFS($S:$S,$T:$T,"="&amp;$T1417)),""))))&amp;"",IF(Q1417="","",""))&amp;""</f>
        <v/>
      </c>
      <c r="AZ1417" t="str" cm="1">
        <f t="array" ref="AZ1417">IFERROR(IF(R1417&lt;&gt;"",R1417,IF(OR($S1417="",$T1417=""),"",IF($T1417&lt;&gt;"",_xlfn._xlws.FILTER(R:R,($BU:$BU=$BU1417)*($I:$I=$I1417)*($T:$T=$T1417)*($S:$S=_xlfn.MINIFS($S:$S,$T:$T,"="&amp;$T1417)),""))))&amp;"",IF(R1417="","",""))&amp;""</f>
        <v/>
      </c>
      <c r="BA1417" s="6">
        <f t="shared" si="2075"/>
        <v>119</v>
      </c>
      <c r="BB1417">
        <f t="shared" ref="BB1417:BD1417" si="2089">BB1416</f>
        <v>18987</v>
      </c>
      <c r="BC1417" t="str">
        <f t="shared" si="2089"/>
        <v>Velodrome</v>
      </c>
      <c r="BD1417" t="str">
        <f t="shared" si="2089"/>
        <v>Outlaws</v>
      </c>
      <c r="BE1417" t="s">
        <v>7</v>
      </c>
      <c r="BF1417" t="s">
        <v>182</v>
      </c>
      <c r="BI1417" cm="1">
        <f t="array" ref="BI1417">IFERROR(_xlfn._xlws.FILTER(shifts!A:A,(shifts!B:B=events!AD1417)*(shifts!AG:AG&gt;=events!BK1417)*(shifts!AH:AH&lt;=events!BL1417)),BI1416)</f>
        <v>48</v>
      </c>
      <c r="BJ1417" s="15">
        <f t="shared" si="2077"/>
        <v>0</v>
      </c>
      <c r="BK1417">
        <f t="shared" si="2078"/>
        <v>763</v>
      </c>
      <c r="BL1417">
        <f t="shared" si="2079"/>
        <v>763</v>
      </c>
      <c r="BM1417" s="15">
        <f>SUMIFS(BJ$2:BJ1417,K$2:K1417,"=Intermission")+SUMIFS(BJ$2:BJ1417,K$2:K1417,"=Timeout")</f>
        <v>67</v>
      </c>
      <c r="BN1417">
        <f t="shared" si="2080"/>
        <v>1147</v>
      </c>
      <c r="BO1417" s="19">
        <f t="shared" si="2081"/>
        <v>1464</v>
      </c>
      <c r="BP1417">
        <f t="shared" si="2082"/>
        <v>1459</v>
      </c>
      <c r="BQ1417" s="17">
        <f t="shared" si="2083"/>
        <v>1464</v>
      </c>
      <c r="BR1417" t="str">
        <f t="shared" si="2084"/>
        <v>event_team_player_2</v>
      </c>
      <c r="BS1417">
        <f>COUNTIFS(S$3:S1417,"="&amp;S1417,AI$3:AI1417,"="&amp;AI1417)</f>
        <v>2</v>
      </c>
      <c r="BT1417" t="str">
        <f>IFERROR(VLOOKUP(BB1417&amp;BU1417&amp;X1417,game_rosters!U:W,3,FALSE),"")</f>
        <v>P100232</v>
      </c>
      <c r="BU1417" t="str">
        <f t="shared" si="2085"/>
        <v>Outlaws</v>
      </c>
    </row>
    <row r="1418" spans="1:73" x14ac:dyDescent="0.2">
      <c r="A1418" t="str">
        <f t="shared" si="2060"/>
        <v/>
      </c>
      <c r="I1418" s="44">
        <v>61</v>
      </c>
      <c r="O1418" t="s">
        <v>602</v>
      </c>
      <c r="R1418" s="51">
        <v>1</v>
      </c>
      <c r="S1418">
        <v>751</v>
      </c>
      <c r="T1418">
        <v>128</v>
      </c>
      <c r="X1418">
        <v>61</v>
      </c>
      <c r="AA1418">
        <f t="shared" si="2017"/>
        <v>1751</v>
      </c>
      <c r="AB1418">
        <f t="shared" si="2018"/>
        <v>9128</v>
      </c>
      <c r="AC1418">
        <f t="shared" si="2056"/>
        <v>9128</v>
      </c>
      <c r="AD1418" s="6">
        <v>2</v>
      </c>
      <c r="AE1418" t="s">
        <v>746</v>
      </c>
      <c r="AF1418" t="s">
        <v>919</v>
      </c>
      <c r="AG1418" t="s">
        <v>756</v>
      </c>
      <c r="AH1418" t="s">
        <v>756</v>
      </c>
      <c r="AI1418" t="str">
        <f t="shared" si="2061"/>
        <v>o</v>
      </c>
      <c r="AJ1418" t="str">
        <f t="shared" si="2062"/>
        <v/>
      </c>
      <c r="AK1418" t="str">
        <f t="shared" si="2063"/>
        <v/>
      </c>
      <c r="AL1418" t="str">
        <f t="shared" si="2064"/>
        <v/>
      </c>
      <c r="AM1418" t="str">
        <f t="shared" si="2065"/>
        <v/>
      </c>
      <c r="AN1418" t="str">
        <f t="shared" si="2066"/>
        <v>Away</v>
      </c>
      <c r="AO1418" t="str">
        <f t="shared" si="2067"/>
        <v>a</v>
      </c>
      <c r="AP1418" t="str">
        <f t="shared" si="2068"/>
        <v/>
      </c>
      <c r="AQ1418" t="str">
        <f t="shared" si="2069"/>
        <v/>
      </c>
      <c r="AR1418" t="str">
        <f t="shared" si="2070"/>
        <v>Away</v>
      </c>
      <c r="AS1418" t="str">
        <f t="shared" si="2071"/>
        <v>a</v>
      </c>
      <c r="AT1418" t="str">
        <f t="shared" si="2072"/>
        <v>Defensive</v>
      </c>
      <c r="AU1418" t="str">
        <f t="shared" si="2073"/>
        <v/>
      </c>
      <c r="AV1418" t="str">
        <f t="shared" si="2074"/>
        <v/>
      </c>
      <c r="AW1418" t="str" cm="1">
        <f t="array" ref="AW1418">IFERROR(IF(O1418&lt;&gt;"",O1418,IF(OR($S1418="",$T1418=""),"",IF(O1418&lt;&gt;"",O1418,IF($T1418&lt;&gt;"",_xlfn._xlws.FILTER(O:O,($BU:$BU=$BU1418)*($I:$I=$I1418)*($T:$T=$T1418)*($S:$S=_xlfn.MINIFS($S:$S,$T:$T,"="&amp;$T1418)),"")))))&amp;"",IF(O1418="","",""))&amp;""</f>
        <v>Defensive_PlayPossession-StickCheck</v>
      </c>
      <c r="AX1418" t="str" cm="1">
        <f t="array" ref="AX1418">IFERROR(IF(P1418&lt;&gt;"",P1418,IF(OR($S1418="",$T1418=""),"",IF($T1418&lt;&gt;"",_xlfn._xlws.FILTER(P:P,($BU:$BU=$BU1418)*($I:$I=$I1418)*($T:$T=$T1418)*($S:$S=_xlfn.MINIFS($S:$S,$T:$T,"="&amp;$T1418)),""))))&amp;"",IF(P1418="","",""))&amp;""</f>
        <v/>
      </c>
      <c r="AY1418" t="str" cm="1">
        <f t="array" ref="AY1418">IFERROR(IF(Q1418&lt;&gt;"",Q1418,IF(OR($S1418="",$T1418=""),"",IF($T1418&lt;&gt;"",_xlfn._xlws.FILTER(Q:Q,($BU:$BU=$BU1418)*($I:$I=$I1418)*($T:$T=$T1418)*($S:$S=_xlfn.MINIFS($S:$S,$T:$T,"="&amp;$T1418)),""))))&amp;"",IF(Q1418="","",""))&amp;""</f>
        <v/>
      </c>
      <c r="AZ1418" t="str" cm="1">
        <f t="array" ref="AZ1418">IFERROR(IF(R1418&lt;&gt;"",R1418,IF(OR($S1418="",$T1418=""),"",IF($T1418&lt;&gt;"",_xlfn._xlws.FILTER(R:R,($BU:$BU=$BU1418)*($I:$I=$I1418)*($T:$T=$T1418)*($S:$S=_xlfn.MINIFS($S:$S,$T:$T,"="&amp;$T1418)),""))))&amp;"",IF(R1418="","",""))&amp;""</f>
        <v>1</v>
      </c>
      <c r="BA1418" s="6">
        <f t="shared" si="2075"/>
        <v>119</v>
      </c>
      <c r="BB1418">
        <f t="shared" ref="BB1418:BD1418" si="2090">BB1417</f>
        <v>18987</v>
      </c>
      <c r="BC1418" t="str">
        <f t="shared" si="2090"/>
        <v>Velodrome</v>
      </c>
      <c r="BD1418" t="str">
        <f t="shared" si="2090"/>
        <v>Outlaws</v>
      </c>
      <c r="BE1418" t="s">
        <v>7</v>
      </c>
      <c r="BF1418" t="s">
        <v>182</v>
      </c>
      <c r="BI1418" cm="1">
        <f t="array" ref="BI1418">IFERROR(_xlfn._xlws.FILTER(shifts!A:A,(shifts!B:B=events!AD1418)*(shifts!AG:AG&gt;=events!BK1418)*(shifts!AH:AH&lt;=events!BL1418)),BI1417)</f>
        <v>48</v>
      </c>
      <c r="BJ1418" s="15">
        <f t="shared" si="2077"/>
        <v>0</v>
      </c>
      <c r="BK1418">
        <f t="shared" si="2078"/>
        <v>763</v>
      </c>
      <c r="BL1418">
        <f t="shared" si="2079"/>
        <v>763</v>
      </c>
      <c r="BM1418" s="15">
        <f>SUMIFS(BJ$2:BJ1418,K$2:K1418,"=Intermission")+SUMIFS(BJ$2:BJ1418,K$2:K1418,"=Timeout")</f>
        <v>67</v>
      </c>
      <c r="BN1418">
        <f t="shared" si="2080"/>
        <v>1147</v>
      </c>
      <c r="BO1418" s="19">
        <f t="shared" si="2081"/>
        <v>1464</v>
      </c>
      <c r="BP1418">
        <f t="shared" si="2082"/>
        <v>1459</v>
      </c>
      <c r="BQ1418" s="17">
        <f t="shared" si="2083"/>
        <v>1464</v>
      </c>
      <c r="BR1418" t="str">
        <f t="shared" si="2084"/>
        <v>opp_team_player_1</v>
      </c>
      <c r="BS1418">
        <f>COUNTIFS(S$3:S1418,"="&amp;S1418,AI$3:AI1418,"="&amp;AI1418)</f>
        <v>1</v>
      </c>
      <c r="BT1418" t="str">
        <f>IFERROR(VLOOKUP(BB1418&amp;BU1418&amp;X1418,game_rosters!U:W,3,FALSE),"")</f>
        <v>P100224</v>
      </c>
      <c r="BU1418" t="str">
        <f t="shared" si="2085"/>
        <v>Velodrome</v>
      </c>
    </row>
    <row r="1419" spans="1:73" x14ac:dyDescent="0.2">
      <c r="A1419">
        <f t="shared" si="2060"/>
        <v>1</v>
      </c>
      <c r="I1419" s="44">
        <v>25</v>
      </c>
      <c r="K1419" t="s">
        <v>238</v>
      </c>
      <c r="L1419" t="s">
        <v>184</v>
      </c>
      <c r="M1419" t="s">
        <v>376</v>
      </c>
      <c r="N1419" t="s">
        <v>594</v>
      </c>
      <c r="R1419" s="51">
        <v>1</v>
      </c>
      <c r="S1419">
        <v>752</v>
      </c>
      <c r="T1419">
        <v>128</v>
      </c>
      <c r="W1419" t="s">
        <v>731</v>
      </c>
      <c r="X1419">
        <v>25</v>
      </c>
      <c r="Z1419">
        <v>1</v>
      </c>
      <c r="AA1419">
        <f t="shared" si="2017"/>
        <v>1752</v>
      </c>
      <c r="AB1419">
        <f t="shared" si="2018"/>
        <v>9128</v>
      </c>
      <c r="AC1419">
        <f t="shared" si="2056"/>
        <v>9128</v>
      </c>
      <c r="AD1419" s="6">
        <v>2</v>
      </c>
      <c r="AE1419" t="s">
        <v>746</v>
      </c>
      <c r="AF1419" t="s">
        <v>919</v>
      </c>
      <c r="AG1419" t="s">
        <v>756</v>
      </c>
      <c r="AH1419" t="s">
        <v>756</v>
      </c>
      <c r="AI1419" t="str">
        <f t="shared" si="2061"/>
        <v>e</v>
      </c>
      <c r="AJ1419" t="str">
        <f t="shared" si="2062"/>
        <v/>
      </c>
      <c r="AK1419" t="str">
        <f t="shared" si="2063"/>
        <v/>
      </c>
      <c r="AL1419" t="str">
        <f t="shared" si="2064"/>
        <v/>
      </c>
      <c r="AM1419" t="str">
        <f t="shared" si="2065"/>
        <v/>
      </c>
      <c r="AN1419" t="str">
        <f t="shared" si="2066"/>
        <v>Away</v>
      </c>
      <c r="AO1419" t="str">
        <f t="shared" si="2067"/>
        <v>a</v>
      </c>
      <c r="AP1419" t="str">
        <f t="shared" si="2068"/>
        <v/>
      </c>
      <c r="AQ1419" t="str">
        <f t="shared" si="2069"/>
        <v/>
      </c>
      <c r="AR1419" t="str">
        <f t="shared" si="2070"/>
        <v>Away</v>
      </c>
      <c r="AS1419" t="str">
        <f t="shared" si="2071"/>
        <v>a</v>
      </c>
      <c r="AT1419" t="str">
        <f t="shared" si="2072"/>
        <v>Offensive</v>
      </c>
      <c r="AU1419" t="str">
        <f t="shared" si="2073"/>
        <v/>
      </c>
      <c r="AV1419" t="str">
        <f t="shared" si="2074"/>
        <v/>
      </c>
      <c r="AW1419" t="str" cm="1">
        <f t="array" ref="AW1419">IFERROR(IF(O1419&lt;&gt;"",O1419,IF(OR($S1419="",$T1419=""),"",IF(O1419&lt;&gt;"",O1419,IF($T1419&lt;&gt;"",_xlfn._xlws.FILTER(O:O,($BU:$BU=$BU1419)*($I:$I=$I1419)*($T:$T=$T1419)*($S:$S=_xlfn.MINIFS($S:$S,$T:$T,"="&amp;$T1419)),"")))))&amp;"",IF(O1419="","",""))&amp;""</f>
        <v>Defensive_Zone-AttemptedBreakOutPass</v>
      </c>
      <c r="AX1419" t="str" cm="1">
        <f t="array" ref="AX1419">IFERROR(IF(P1419&lt;&gt;"",P1419,IF(OR($S1419="",$T1419=""),"",IF($T1419&lt;&gt;"",_xlfn._xlws.FILTER(P:P,($BU:$BU=$BU1419)*($I:$I=$I1419)*($T:$T=$T1419)*($S:$S=_xlfn.MINIFS($S:$S,$T:$T,"="&amp;$T1419)),""))))&amp;"",IF(P1419="","",""))&amp;""</f>
        <v/>
      </c>
      <c r="AY1419" t="str" cm="1">
        <f t="array" ref="AY1419">IFERROR(IF(Q1419&lt;&gt;"",Q1419,IF(OR($S1419="",$T1419=""),"",IF($T1419&lt;&gt;"",_xlfn._xlws.FILTER(Q:Q,($BU:$BU=$BU1419)*($I:$I=$I1419)*($T:$T=$T1419)*($S:$S=_xlfn.MINIFS($S:$S,$T:$T,"="&amp;$T1419)),""))))&amp;"",IF(Q1419="","",""))&amp;""</f>
        <v>u</v>
      </c>
      <c r="AZ1419" t="str" cm="1">
        <f t="array" ref="AZ1419">IFERROR(IF(R1419&lt;&gt;"",R1419,IF(OR($S1419="",$T1419=""),"",IF($T1419&lt;&gt;"",_xlfn._xlws.FILTER(R:R,($BU:$BU=$BU1419)*($I:$I=$I1419)*($T:$T=$T1419)*($S:$S=_xlfn.MINIFS($S:$S,$T:$T,"="&amp;$T1419)),""))))&amp;"",IF(R1419="","",""))&amp;""</f>
        <v>1</v>
      </c>
      <c r="BA1419" s="6">
        <f t="shared" si="2075"/>
        <v>120</v>
      </c>
      <c r="BB1419">
        <f t="shared" ref="BB1419:BD1419" si="2091">BB1418</f>
        <v>18987</v>
      </c>
      <c r="BC1419" t="str">
        <f t="shared" si="2091"/>
        <v>Velodrome</v>
      </c>
      <c r="BD1419" t="str">
        <f t="shared" si="2091"/>
        <v>Outlaws</v>
      </c>
      <c r="BE1419" t="s">
        <v>238</v>
      </c>
      <c r="BF1419" t="s">
        <v>184</v>
      </c>
      <c r="BI1419" cm="1">
        <f t="array" ref="BI1419">IFERROR(_xlfn._xlws.FILTER(shifts!A:A,(shifts!B:B=events!AD1419)*(shifts!AG:AG&gt;=events!BK1419)*(shifts!AH:AH&lt;=events!BL1419)),BI1418)</f>
        <v>48</v>
      </c>
      <c r="BJ1419" s="15">
        <f t="shared" si="2077"/>
        <v>0</v>
      </c>
      <c r="BK1419">
        <f t="shared" si="2078"/>
        <v>763</v>
      </c>
      <c r="BL1419">
        <f t="shared" si="2079"/>
        <v>763</v>
      </c>
      <c r="BM1419" s="15">
        <f>SUMIFS(BJ$2:BJ1419,K$2:K1419,"=Intermission")+SUMIFS(BJ$2:BJ1419,K$2:K1419,"=Timeout")</f>
        <v>67</v>
      </c>
      <c r="BN1419">
        <f t="shared" si="2080"/>
        <v>1147</v>
      </c>
      <c r="BO1419" s="19">
        <f t="shared" si="2081"/>
        <v>1464</v>
      </c>
      <c r="BP1419">
        <f t="shared" si="2082"/>
        <v>1459</v>
      </c>
      <c r="BQ1419" s="17">
        <f t="shared" si="2083"/>
        <v>1464</v>
      </c>
      <c r="BR1419" t="str">
        <f t="shared" si="2084"/>
        <v>event_team_player_1</v>
      </c>
      <c r="BS1419">
        <f>COUNTIFS(S$3:S1419,"="&amp;S1419,AI$3:AI1419,"="&amp;AI1419)</f>
        <v>1</v>
      </c>
      <c r="BT1419" t="str">
        <f>IFERROR(VLOOKUP(BB1419&amp;BU1419&amp;X1419,game_rosters!U:W,3,FALSE),"")</f>
        <v>P100170</v>
      </c>
      <c r="BU1419" t="str">
        <f t="shared" si="2085"/>
        <v>Outlaws</v>
      </c>
    </row>
    <row r="1420" spans="1:73" x14ac:dyDescent="0.2">
      <c r="A1420" t="str">
        <f t="shared" si="2060"/>
        <v/>
      </c>
      <c r="I1420" s="44">
        <v>91</v>
      </c>
      <c r="S1420">
        <v>752</v>
      </c>
      <c r="T1420">
        <v>128</v>
      </c>
      <c r="X1420">
        <v>91</v>
      </c>
      <c r="Z1420">
        <v>1</v>
      </c>
      <c r="AA1420">
        <f t="shared" si="2017"/>
        <v>1752</v>
      </c>
      <c r="AB1420">
        <f t="shared" si="2018"/>
        <v>9128</v>
      </c>
      <c r="AC1420">
        <f t="shared" si="2056"/>
        <v>9128</v>
      </c>
      <c r="AD1420" s="6">
        <v>2</v>
      </c>
      <c r="AE1420" t="s">
        <v>746</v>
      </c>
      <c r="AF1420" t="s">
        <v>919</v>
      </c>
      <c r="AG1420" t="s">
        <v>756</v>
      </c>
      <c r="AH1420" t="s">
        <v>756</v>
      </c>
      <c r="AI1420" t="str">
        <f t="shared" si="2061"/>
        <v>e</v>
      </c>
      <c r="AJ1420" t="str">
        <f t="shared" si="2062"/>
        <v/>
      </c>
      <c r="AK1420" t="str">
        <f t="shared" si="2063"/>
        <v/>
      </c>
      <c r="AL1420" t="str">
        <f t="shared" si="2064"/>
        <v/>
      </c>
      <c r="AM1420" t="str">
        <f t="shared" si="2065"/>
        <v/>
      </c>
      <c r="AN1420" t="str">
        <f t="shared" si="2066"/>
        <v>Away</v>
      </c>
      <c r="AO1420" t="str">
        <f t="shared" si="2067"/>
        <v>a</v>
      </c>
      <c r="AP1420" t="str">
        <f t="shared" si="2068"/>
        <v/>
      </c>
      <c r="AQ1420" t="str">
        <f t="shared" si="2069"/>
        <v/>
      </c>
      <c r="AR1420" t="str">
        <f t="shared" si="2070"/>
        <v>Away</v>
      </c>
      <c r="AS1420" t="str">
        <f t="shared" si="2071"/>
        <v>a</v>
      </c>
      <c r="AT1420" t="str">
        <f t="shared" si="2072"/>
        <v>Offensive</v>
      </c>
      <c r="AU1420" t="str">
        <f t="shared" si="2073"/>
        <v/>
      </c>
      <c r="AV1420" t="str">
        <f t="shared" si="2074"/>
        <v/>
      </c>
      <c r="AW1420" t="str" cm="1">
        <f t="array" ref="AW1420">IFERROR(IF(O1420&lt;&gt;"",O1420,IF(OR($S1420="",$T1420=""),"",IF(O1420&lt;&gt;"",O1420,IF($T1420&lt;&gt;"",_xlfn._xlws.FILTER(O:O,($BU:$BU=$BU1420)*($I:$I=$I1420)*($T:$T=$T1420)*($S:$S=_xlfn.MINIFS($S:$S,$T:$T,"="&amp;$T1420)),"")))))&amp;"",IF(O1420="","",""))&amp;""</f>
        <v/>
      </c>
      <c r="AX1420" t="str" cm="1">
        <f t="array" ref="AX1420">IFERROR(IF(P1420&lt;&gt;"",P1420,IF(OR($S1420="",$T1420=""),"",IF($T1420&lt;&gt;"",_xlfn._xlws.FILTER(P:P,($BU:$BU=$BU1420)*($I:$I=$I1420)*($T:$T=$T1420)*($S:$S=_xlfn.MINIFS($S:$S,$T:$T,"="&amp;$T1420)),""))))&amp;"",IF(P1420="","",""))&amp;""</f>
        <v/>
      </c>
      <c r="AY1420" t="str" cm="1">
        <f t="array" ref="AY1420">IFERROR(IF(Q1420&lt;&gt;"",Q1420,IF(OR($S1420="",$T1420=""),"",IF($T1420&lt;&gt;"",_xlfn._xlws.FILTER(Q:Q,($BU:$BU=$BU1420)*($I:$I=$I1420)*($T:$T=$T1420)*($S:$S=_xlfn.MINIFS($S:$S,$T:$T,"="&amp;$T1420)),""))))&amp;"",IF(Q1420="","",""))&amp;""</f>
        <v/>
      </c>
      <c r="AZ1420" t="str" cm="1">
        <f t="array" ref="AZ1420">IFERROR(IF(R1420&lt;&gt;"",R1420,IF(OR($S1420="",$T1420=""),"",IF($T1420&lt;&gt;"",_xlfn._xlws.FILTER(R:R,($BU:$BU=$BU1420)*($I:$I=$I1420)*($T:$T=$T1420)*($S:$S=_xlfn.MINIFS($S:$S,$T:$T,"="&amp;$T1420)),""))))&amp;"",IF(R1420="","",""))&amp;""</f>
        <v/>
      </c>
      <c r="BA1420" s="6">
        <f t="shared" si="2075"/>
        <v>120</v>
      </c>
      <c r="BB1420">
        <f t="shared" ref="BB1420:BD1420" si="2092">BB1419</f>
        <v>18987</v>
      </c>
      <c r="BC1420" t="str">
        <f t="shared" si="2092"/>
        <v>Velodrome</v>
      </c>
      <c r="BD1420" t="str">
        <f t="shared" si="2092"/>
        <v>Outlaws</v>
      </c>
      <c r="BE1420" t="s">
        <v>238</v>
      </c>
      <c r="BF1420" t="s">
        <v>184</v>
      </c>
      <c r="BI1420" cm="1">
        <f t="array" ref="BI1420">IFERROR(_xlfn._xlws.FILTER(shifts!A:A,(shifts!B:B=events!AD1420)*(shifts!AG:AG&gt;=events!BK1420)*(shifts!AH:AH&lt;=events!BL1420)),BI1419)</f>
        <v>48</v>
      </c>
      <c r="BJ1420" s="15">
        <f t="shared" si="2077"/>
        <v>0</v>
      </c>
      <c r="BK1420">
        <f t="shared" si="2078"/>
        <v>763</v>
      </c>
      <c r="BL1420">
        <f t="shared" si="2079"/>
        <v>763</v>
      </c>
      <c r="BM1420" s="15">
        <f>SUMIFS(BJ$2:BJ1420,K$2:K1420,"=Intermission")+SUMIFS(BJ$2:BJ1420,K$2:K1420,"=Timeout")</f>
        <v>67</v>
      </c>
      <c r="BN1420">
        <f t="shared" si="2080"/>
        <v>1147</v>
      </c>
      <c r="BO1420" s="19">
        <f t="shared" si="2081"/>
        <v>1464</v>
      </c>
      <c r="BP1420">
        <f t="shared" si="2082"/>
        <v>1459</v>
      </c>
      <c r="BQ1420" s="17">
        <f t="shared" si="2083"/>
        <v>1464</v>
      </c>
      <c r="BR1420" t="str">
        <f t="shared" si="2084"/>
        <v>event_team_player_2</v>
      </c>
      <c r="BS1420">
        <f>COUNTIFS(S$3:S1420,"="&amp;S1420,AI$3:AI1420,"="&amp;AI1420)</f>
        <v>2</v>
      </c>
      <c r="BT1420" t="str">
        <f>IFERROR(VLOOKUP(BB1420&amp;BU1420&amp;X1420,game_rosters!U:W,3,FALSE),"")</f>
        <v>P100232</v>
      </c>
      <c r="BU1420" t="str">
        <f t="shared" si="2085"/>
        <v>Outlaws</v>
      </c>
    </row>
    <row r="1421" spans="1:73" x14ac:dyDescent="0.2">
      <c r="A1421" t="str">
        <f t="shared" si="2060"/>
        <v/>
      </c>
      <c r="I1421" s="44">
        <v>61</v>
      </c>
      <c r="O1421" t="s">
        <v>602</v>
      </c>
      <c r="R1421" s="51">
        <v>1</v>
      </c>
      <c r="S1421">
        <v>752</v>
      </c>
      <c r="T1421">
        <v>128</v>
      </c>
      <c r="X1421">
        <v>61</v>
      </c>
      <c r="AA1421">
        <f t="shared" si="2017"/>
        <v>1752</v>
      </c>
      <c r="AB1421">
        <f t="shared" si="2018"/>
        <v>9128</v>
      </c>
      <c r="AC1421">
        <f t="shared" si="2056"/>
        <v>9128</v>
      </c>
      <c r="AD1421" s="6">
        <v>2</v>
      </c>
      <c r="AE1421" t="s">
        <v>746</v>
      </c>
      <c r="AF1421" t="s">
        <v>919</v>
      </c>
      <c r="AG1421" t="s">
        <v>756</v>
      </c>
      <c r="AH1421" t="s">
        <v>756</v>
      </c>
      <c r="AI1421" t="str">
        <f t="shared" si="2061"/>
        <v>o</v>
      </c>
      <c r="AJ1421" t="str">
        <f t="shared" si="2062"/>
        <v/>
      </c>
      <c r="AK1421" t="str">
        <f t="shared" si="2063"/>
        <v/>
      </c>
      <c r="AL1421" t="str">
        <f t="shared" si="2064"/>
        <v/>
      </c>
      <c r="AM1421" t="str">
        <f t="shared" si="2065"/>
        <v/>
      </c>
      <c r="AN1421" t="str">
        <f t="shared" si="2066"/>
        <v>Away</v>
      </c>
      <c r="AO1421" t="str">
        <f t="shared" si="2067"/>
        <v>a</v>
      </c>
      <c r="AP1421" t="str">
        <f t="shared" si="2068"/>
        <v/>
      </c>
      <c r="AQ1421" t="str">
        <f t="shared" si="2069"/>
        <v/>
      </c>
      <c r="AR1421" t="str">
        <f t="shared" si="2070"/>
        <v>Away</v>
      </c>
      <c r="AS1421" t="str">
        <f t="shared" si="2071"/>
        <v>a</v>
      </c>
      <c r="AT1421" t="str">
        <f t="shared" si="2072"/>
        <v>Defensive</v>
      </c>
      <c r="AU1421" t="str">
        <f t="shared" si="2073"/>
        <v/>
      </c>
      <c r="AV1421" t="str">
        <f t="shared" si="2074"/>
        <v/>
      </c>
      <c r="AW1421" t="str" cm="1">
        <f t="array" ref="AW1421">IFERROR(IF(O1421&lt;&gt;"",O1421,IF(OR($S1421="",$T1421=""),"",IF(O1421&lt;&gt;"",O1421,IF($T1421&lt;&gt;"",_xlfn._xlws.FILTER(O:O,($BU:$BU=$BU1421)*($I:$I=$I1421)*($T:$T=$T1421)*($S:$S=_xlfn.MINIFS($S:$S,$T:$T,"="&amp;$T1421)),"")))))&amp;"",IF(O1421="","",""))&amp;""</f>
        <v>Defensive_PlayPossession-StickCheck</v>
      </c>
      <c r="AX1421" t="str" cm="1">
        <f t="array" ref="AX1421">IFERROR(IF(P1421&lt;&gt;"",P1421,IF(OR($S1421="",$T1421=""),"",IF($T1421&lt;&gt;"",_xlfn._xlws.FILTER(P:P,($BU:$BU=$BU1421)*($I:$I=$I1421)*($T:$T=$T1421)*($S:$S=_xlfn.MINIFS($S:$S,$T:$T,"="&amp;$T1421)),""))))&amp;"",IF(P1421="","",""))&amp;""</f>
        <v/>
      </c>
      <c r="AY1421" t="str" cm="1">
        <f t="array" ref="AY1421">IFERROR(IF(Q1421&lt;&gt;"",Q1421,IF(OR($S1421="",$T1421=""),"",IF($T1421&lt;&gt;"",_xlfn._xlws.FILTER(Q:Q,($BU:$BU=$BU1421)*($I:$I=$I1421)*($T:$T=$T1421)*($S:$S=_xlfn.MINIFS($S:$S,$T:$T,"="&amp;$T1421)),""))))&amp;"",IF(Q1421="","",""))&amp;""</f>
        <v/>
      </c>
      <c r="AZ1421" t="str" cm="1">
        <f t="array" ref="AZ1421">IFERROR(IF(R1421&lt;&gt;"",R1421,IF(OR($S1421="",$T1421=""),"",IF($T1421&lt;&gt;"",_xlfn._xlws.FILTER(R:R,($BU:$BU=$BU1421)*($I:$I=$I1421)*($T:$T=$T1421)*($S:$S=_xlfn.MINIFS($S:$S,$T:$T,"="&amp;$T1421)),""))))&amp;"",IF(R1421="","",""))&amp;""</f>
        <v>1</v>
      </c>
      <c r="BA1421" s="6">
        <f t="shared" si="2075"/>
        <v>120</v>
      </c>
      <c r="BB1421">
        <f t="shared" ref="BB1421:BD1421" si="2093">BB1420</f>
        <v>18987</v>
      </c>
      <c r="BC1421" t="str">
        <f t="shared" si="2093"/>
        <v>Velodrome</v>
      </c>
      <c r="BD1421" t="str">
        <f t="shared" si="2093"/>
        <v>Outlaws</v>
      </c>
      <c r="BE1421" t="s">
        <v>238</v>
      </c>
      <c r="BF1421" t="s">
        <v>184</v>
      </c>
      <c r="BI1421" cm="1">
        <f t="array" ref="BI1421">IFERROR(_xlfn._xlws.FILTER(shifts!A:A,(shifts!B:B=events!AD1421)*(shifts!AG:AG&gt;=events!BK1421)*(shifts!AH:AH&lt;=events!BL1421)),BI1420)</f>
        <v>48</v>
      </c>
      <c r="BJ1421" s="15">
        <f t="shared" si="2077"/>
        <v>0</v>
      </c>
      <c r="BK1421">
        <f t="shared" si="2078"/>
        <v>763</v>
      </c>
      <c r="BL1421">
        <f t="shared" si="2079"/>
        <v>763</v>
      </c>
      <c r="BM1421" s="15">
        <f>SUMIFS(BJ$2:BJ1421,K$2:K1421,"=Intermission")+SUMIFS(BJ$2:BJ1421,K$2:K1421,"=Timeout")</f>
        <v>67</v>
      </c>
      <c r="BN1421">
        <f t="shared" si="2080"/>
        <v>1147</v>
      </c>
      <c r="BO1421" s="19">
        <f t="shared" si="2081"/>
        <v>1464</v>
      </c>
      <c r="BP1421">
        <f t="shared" si="2082"/>
        <v>1459</v>
      </c>
      <c r="BQ1421" s="17">
        <f t="shared" si="2083"/>
        <v>1464</v>
      </c>
      <c r="BR1421" t="str">
        <f t="shared" si="2084"/>
        <v>opp_team_player_1</v>
      </c>
      <c r="BS1421">
        <f>COUNTIFS(S$3:S1421,"="&amp;S1421,AI$3:AI1421,"="&amp;AI1421)</f>
        <v>1</v>
      </c>
      <c r="BT1421" t="str">
        <f>IFERROR(VLOOKUP(BB1421&amp;BU1421&amp;X1421,game_rosters!U:W,3,FALSE),"")</f>
        <v>P100224</v>
      </c>
      <c r="BU1421" t="str">
        <f t="shared" si="2085"/>
        <v>Velodrome</v>
      </c>
    </row>
    <row r="1422" spans="1:73" x14ac:dyDescent="0.2">
      <c r="A1422">
        <f t="shared" si="2060"/>
        <v>1</v>
      </c>
      <c r="I1422" s="44">
        <v>4</v>
      </c>
      <c r="K1422" t="s">
        <v>13</v>
      </c>
      <c r="L1422" t="s">
        <v>586</v>
      </c>
      <c r="N1422" t="s">
        <v>594</v>
      </c>
      <c r="O1422" t="s">
        <v>600</v>
      </c>
      <c r="Q1422" t="s">
        <v>594</v>
      </c>
      <c r="S1422">
        <v>753</v>
      </c>
      <c r="W1422" t="s">
        <v>731</v>
      </c>
      <c r="X1422">
        <v>4</v>
      </c>
      <c r="Z1422">
        <v>1</v>
      </c>
      <c r="AA1422">
        <f t="shared" si="2017"/>
        <v>1753</v>
      </c>
      <c r="AB1422" t="str">
        <f t="shared" si="2018"/>
        <v/>
      </c>
      <c r="AC1422">
        <f t="shared" si="2056"/>
        <v>1753</v>
      </c>
      <c r="AD1422" s="6">
        <v>2</v>
      </c>
      <c r="AE1422" t="s">
        <v>746</v>
      </c>
      <c r="AF1422" t="s">
        <v>903</v>
      </c>
      <c r="AG1422" t="s">
        <v>746</v>
      </c>
      <c r="AH1422" t="s">
        <v>925</v>
      </c>
      <c r="AI1422" t="str">
        <f t="shared" si="2061"/>
        <v>e</v>
      </c>
      <c r="AJ1422" t="str">
        <f t="shared" si="2062"/>
        <v/>
      </c>
      <c r="AK1422" t="str">
        <f t="shared" si="2063"/>
        <v/>
      </c>
      <c r="AL1422" t="str">
        <f t="shared" si="2064"/>
        <v/>
      </c>
      <c r="AM1422" t="str">
        <f t="shared" si="2065"/>
        <v/>
      </c>
      <c r="AN1422" t="str">
        <f t="shared" si="2066"/>
        <v>Away</v>
      </c>
      <c r="AO1422" t="str">
        <f t="shared" si="2067"/>
        <v>a</v>
      </c>
      <c r="AP1422" t="str">
        <f t="shared" si="2068"/>
        <v/>
      </c>
      <c r="AQ1422" t="str">
        <f t="shared" si="2069"/>
        <v/>
      </c>
      <c r="AR1422" t="str">
        <f t="shared" si="2070"/>
        <v>Away</v>
      </c>
      <c r="AS1422" t="str">
        <f t="shared" si="2071"/>
        <v>a</v>
      </c>
      <c r="AT1422" t="str">
        <f t="shared" si="2072"/>
        <v>Offensive</v>
      </c>
      <c r="AU1422" t="str">
        <f t="shared" si="2073"/>
        <v/>
      </c>
      <c r="AV1422" t="str">
        <f t="shared" si="2074"/>
        <v/>
      </c>
      <c r="AW1422" t="str" cm="1">
        <f t="array" ref="AW1422">IFERROR(IF(O1422&lt;&gt;"",O1422,IF(OR($S1422="",$T1422=""),"",IF(O1422&lt;&gt;"",O1422,IF($T1422&lt;&gt;"",_xlfn._xlws.FILTER(O:O,($BU:$BU=$BU1422)*($I:$I=$I1422)*($T:$T=$T1422)*($S:$S=_xlfn.MINIFS($S:$S,$T:$T,"="&amp;$T1422)),"")))))&amp;"",IF(O1422="","",""))&amp;""</f>
        <v>OffensivePlay_Zone-PuckRetreivalTurnover</v>
      </c>
      <c r="AX1422" t="str" cm="1">
        <f t="array" ref="AX1422">IFERROR(IF(P1422&lt;&gt;"",P1422,IF(OR($S1422="",$T1422=""),"",IF($T1422&lt;&gt;"",_xlfn._xlws.FILTER(P:P,($BU:$BU=$BU1422)*($I:$I=$I1422)*($T:$T=$T1422)*($S:$S=_xlfn.MINIFS($S:$S,$T:$T,"="&amp;$T1422)),""))))&amp;"",IF(P1422="","",""))&amp;""</f>
        <v/>
      </c>
      <c r="AY1422" t="str" cm="1">
        <f t="array" ref="AY1422">IFERROR(IF(Q1422&lt;&gt;"",Q1422,IF(OR($S1422="",$T1422=""),"",IF($T1422&lt;&gt;"",_xlfn._xlws.FILTER(Q:Q,($BU:$BU=$BU1422)*($I:$I=$I1422)*($T:$T=$T1422)*($S:$S=_xlfn.MINIFS($S:$S,$T:$T,"="&amp;$T1422)),""))))&amp;"",IF(Q1422="","",""))&amp;""</f>
        <v>u</v>
      </c>
      <c r="AZ1422" t="str" cm="1">
        <f t="array" ref="AZ1422">IFERROR(IF(R1422&lt;&gt;"",R1422,IF(OR($S1422="",$T1422=""),"",IF($T1422&lt;&gt;"",_xlfn._xlws.FILTER(R:R,($BU:$BU=$BU1422)*($I:$I=$I1422)*($T:$T=$T1422)*($S:$S=_xlfn.MINIFS($S:$S,$T:$T,"="&amp;$T1422)),""))))&amp;"",IF(R1422="","",""))&amp;""</f>
        <v/>
      </c>
      <c r="BA1422" s="6">
        <f t="shared" si="2075"/>
        <v>120</v>
      </c>
      <c r="BB1422">
        <f t="shared" ref="BB1422:BD1422" si="2094">BB1421</f>
        <v>18987</v>
      </c>
      <c r="BC1422" t="str">
        <f t="shared" si="2094"/>
        <v>Velodrome</v>
      </c>
      <c r="BD1422" t="str">
        <f t="shared" si="2094"/>
        <v>Outlaws</v>
      </c>
      <c r="BE1422" t="s">
        <v>13</v>
      </c>
      <c r="BF1422" t="s">
        <v>586</v>
      </c>
      <c r="BI1422" cm="1">
        <f t="array" ref="BI1422">IFERROR(_xlfn._xlws.FILTER(shifts!A:A,(shifts!B:B=events!AD1422)*(shifts!AG:AG&gt;=events!BK1422)*(shifts!AH:AH&lt;=events!BL1422)),BI1421)</f>
        <v>48</v>
      </c>
      <c r="BJ1422" s="15">
        <f t="shared" si="2077"/>
        <v>4</v>
      </c>
      <c r="BK1422">
        <f t="shared" si="2078"/>
        <v>760</v>
      </c>
      <c r="BL1422">
        <f t="shared" si="2079"/>
        <v>756</v>
      </c>
      <c r="BM1422" s="15">
        <f>SUMIFS(BJ$2:BJ1422,K$2:K1422,"=Intermission")+SUMIFS(BJ$2:BJ1422,K$2:K1422,"=Timeout")</f>
        <v>67</v>
      </c>
      <c r="BN1422">
        <f t="shared" si="2080"/>
        <v>1147</v>
      </c>
      <c r="BO1422" s="19">
        <f t="shared" si="2081"/>
        <v>1467</v>
      </c>
      <c r="BP1422">
        <f t="shared" si="2082"/>
        <v>1462</v>
      </c>
      <c r="BQ1422" s="17">
        <f t="shared" si="2083"/>
        <v>1471</v>
      </c>
      <c r="BR1422" t="str">
        <f t="shared" si="2084"/>
        <v>event_team_player_1</v>
      </c>
      <c r="BS1422">
        <f>COUNTIFS(S$3:S1422,"="&amp;S1422,AI$3:AI1422,"="&amp;AI1422)</f>
        <v>1</v>
      </c>
      <c r="BT1422" t="str">
        <f>IFERROR(VLOOKUP(BB1422&amp;BU1422&amp;X1422,game_rosters!U:W,3,FALSE),"")</f>
        <v>P100032</v>
      </c>
      <c r="BU1422" t="str">
        <f t="shared" si="2085"/>
        <v>Outlaws</v>
      </c>
    </row>
    <row r="1423" spans="1:73" x14ac:dyDescent="0.2">
      <c r="A1423" t="str">
        <f t="shared" si="2060"/>
        <v/>
      </c>
      <c r="I1423" s="44">
        <v>4</v>
      </c>
      <c r="O1423" t="s">
        <v>612</v>
      </c>
      <c r="Q1423" t="s">
        <v>594</v>
      </c>
      <c r="S1423">
        <v>754</v>
      </c>
      <c r="W1423" t="s">
        <v>731</v>
      </c>
      <c r="X1423">
        <v>4</v>
      </c>
      <c r="Z1423">
        <v>1</v>
      </c>
      <c r="AA1423">
        <f t="shared" si="2017"/>
        <v>1754</v>
      </c>
      <c r="AB1423" t="str">
        <f t="shared" si="2018"/>
        <v/>
      </c>
      <c r="AC1423">
        <f t="shared" si="2056"/>
        <v>1754</v>
      </c>
      <c r="AD1423" s="6">
        <v>2</v>
      </c>
      <c r="AE1423" t="s">
        <v>746</v>
      </c>
      <c r="AF1423" t="s">
        <v>925</v>
      </c>
      <c r="AG1423" t="s">
        <v>756</v>
      </c>
      <c r="AH1423" t="s">
        <v>756</v>
      </c>
      <c r="AI1423" t="str">
        <f t="shared" si="2061"/>
        <v>e</v>
      </c>
      <c r="AJ1423" t="str">
        <f t="shared" si="2062"/>
        <v/>
      </c>
      <c r="AK1423" t="str">
        <f t="shared" si="2063"/>
        <v/>
      </c>
      <c r="AL1423" t="str">
        <f t="shared" si="2064"/>
        <v/>
      </c>
      <c r="AM1423" t="str">
        <f t="shared" si="2065"/>
        <v/>
      </c>
      <c r="AN1423" t="str">
        <f t="shared" si="2066"/>
        <v>Away</v>
      </c>
      <c r="AO1423" t="str">
        <f t="shared" si="2067"/>
        <v>a</v>
      </c>
      <c r="AP1423" t="str">
        <f t="shared" si="2068"/>
        <v/>
      </c>
      <c r="AQ1423" t="str">
        <f t="shared" si="2069"/>
        <v/>
      </c>
      <c r="AR1423" t="str">
        <f t="shared" si="2070"/>
        <v>Away</v>
      </c>
      <c r="AS1423" t="str">
        <f t="shared" si="2071"/>
        <v>a</v>
      </c>
      <c r="AT1423" t="str">
        <f t="shared" si="2072"/>
        <v>Offensive</v>
      </c>
      <c r="AU1423" t="str">
        <f t="shared" si="2073"/>
        <v/>
      </c>
      <c r="AV1423" t="str">
        <f t="shared" si="2074"/>
        <v/>
      </c>
      <c r="AW1423" t="str" cm="1">
        <f t="array" ref="AW1423">IFERROR(IF(O1423&lt;&gt;"",O1423,IF(OR($S1423="",$T1423=""),"",IF(O1423&lt;&gt;"",O1423,IF($T1423&lt;&gt;"",_xlfn._xlws.FILTER(O:O,($BU:$BU=$BU1423)*($I:$I=$I1423)*($T:$T=$T1423)*($S:$S=_xlfn.MINIFS($S:$S,$T:$T,"="&amp;$T1423)),"")))))&amp;"",IF(O1423="","",""))&amp;""</f>
        <v>Defensive_Zone-AttemptedBreakOutPass</v>
      </c>
      <c r="AX1423" t="str" cm="1">
        <f t="array" ref="AX1423">IFERROR(IF(P1423&lt;&gt;"",P1423,IF(OR($S1423="",$T1423=""),"",IF($T1423&lt;&gt;"",_xlfn._xlws.FILTER(P:P,($BU:$BU=$BU1423)*($I:$I=$I1423)*($T:$T=$T1423)*($S:$S=_xlfn.MINIFS($S:$S,$T:$T,"="&amp;$T1423)),""))))&amp;"",IF(P1423="","",""))&amp;""</f>
        <v/>
      </c>
      <c r="AY1423" t="str" cm="1">
        <f t="array" ref="AY1423">IFERROR(IF(Q1423&lt;&gt;"",Q1423,IF(OR($S1423="",$T1423=""),"",IF($T1423&lt;&gt;"",_xlfn._xlws.FILTER(Q:Q,($BU:$BU=$BU1423)*($I:$I=$I1423)*($T:$T=$T1423)*($S:$S=_xlfn.MINIFS($S:$S,$T:$T,"="&amp;$T1423)),""))))&amp;"",IF(Q1423="","",""))&amp;""</f>
        <v>u</v>
      </c>
      <c r="AZ1423" t="str" cm="1">
        <f t="array" ref="AZ1423">IFERROR(IF(R1423&lt;&gt;"",R1423,IF(OR($S1423="",$T1423=""),"",IF($T1423&lt;&gt;"",_xlfn._xlws.FILTER(R:R,($BU:$BU=$BU1423)*($I:$I=$I1423)*($T:$T=$T1423)*($S:$S=_xlfn.MINIFS($S:$S,$T:$T,"="&amp;$T1423)),""))))&amp;"",IF(R1423="","",""))&amp;""</f>
        <v/>
      </c>
      <c r="BA1423" s="6">
        <f t="shared" si="2075"/>
        <v>120</v>
      </c>
      <c r="BB1423">
        <f t="shared" ref="BB1423:BD1423" si="2095">BB1422</f>
        <v>18987</v>
      </c>
      <c r="BC1423" t="str">
        <f t="shared" si="2095"/>
        <v>Velodrome</v>
      </c>
      <c r="BD1423" t="str">
        <f t="shared" si="2095"/>
        <v>Outlaws</v>
      </c>
      <c r="BE1423" t="s">
        <v>756</v>
      </c>
      <c r="BF1423" t="s">
        <v>756</v>
      </c>
      <c r="BI1423" cm="1">
        <f t="array" ref="BI1423">IFERROR(_xlfn._xlws.FILTER(shifts!A:A,(shifts!B:B=events!AD1423)*(shifts!AG:AG&gt;=events!BK1423)*(shifts!AH:AH&lt;=events!BL1423)),BI1422)</f>
        <v>49</v>
      </c>
      <c r="BJ1423" s="15">
        <f t="shared" si="2077"/>
        <v>0</v>
      </c>
      <c r="BK1423">
        <f t="shared" si="2078"/>
        <v>756</v>
      </c>
      <c r="BL1423">
        <f t="shared" si="2079"/>
        <v>756</v>
      </c>
      <c r="BM1423" s="15">
        <f>SUMIFS(BJ$2:BJ1423,K$2:K1423,"=Intermission")+SUMIFS(BJ$2:BJ1423,K$2:K1423,"=Timeout")</f>
        <v>67</v>
      </c>
      <c r="BN1423">
        <f t="shared" si="2080"/>
        <v>1147</v>
      </c>
      <c r="BO1423" s="19">
        <f t="shared" si="2081"/>
        <v>1471</v>
      </c>
      <c r="BP1423">
        <f t="shared" si="2082"/>
        <v>1466</v>
      </c>
      <c r="BQ1423" s="17">
        <f t="shared" si="2083"/>
        <v>1471</v>
      </c>
      <c r="BR1423" t="str">
        <f t="shared" si="2084"/>
        <v>event_team_player_1</v>
      </c>
      <c r="BS1423">
        <f>COUNTIFS(S$3:S1423,"="&amp;S1423,AI$3:AI1423,"="&amp;AI1423)</f>
        <v>1</v>
      </c>
      <c r="BT1423" t="str">
        <f>IFERROR(VLOOKUP(BB1423&amp;BU1423&amp;X1423,game_rosters!U:W,3,FALSE),"")</f>
        <v>P100032</v>
      </c>
      <c r="BU1423" t="str">
        <f t="shared" si="2085"/>
        <v>Outlaws</v>
      </c>
    </row>
    <row r="1424" spans="1:73" x14ac:dyDescent="0.2">
      <c r="A1424" t="str">
        <f t="shared" si="2060"/>
        <v/>
      </c>
      <c r="I1424" s="44">
        <v>80</v>
      </c>
      <c r="S1424">
        <v>754</v>
      </c>
      <c r="X1424">
        <v>80</v>
      </c>
      <c r="Z1424">
        <v>1</v>
      </c>
      <c r="AA1424">
        <f t="shared" si="2017"/>
        <v>1754</v>
      </c>
      <c r="AB1424" t="str">
        <f t="shared" si="2018"/>
        <v/>
      </c>
      <c r="AC1424">
        <f t="shared" si="2056"/>
        <v>1754</v>
      </c>
      <c r="AD1424" s="6">
        <v>2</v>
      </c>
      <c r="AE1424" t="s">
        <v>746</v>
      </c>
      <c r="AF1424" t="s">
        <v>925</v>
      </c>
      <c r="AG1424" t="s">
        <v>756</v>
      </c>
      <c r="AH1424" t="s">
        <v>756</v>
      </c>
      <c r="AI1424" t="str">
        <f t="shared" si="2061"/>
        <v>e</v>
      </c>
      <c r="AJ1424" t="str">
        <f t="shared" si="2062"/>
        <v/>
      </c>
      <c r="AK1424" t="str">
        <f t="shared" si="2063"/>
        <v/>
      </c>
      <c r="AL1424" t="str">
        <f t="shared" si="2064"/>
        <v/>
      </c>
      <c r="AM1424" t="str">
        <f t="shared" si="2065"/>
        <v/>
      </c>
      <c r="AN1424" t="str">
        <f t="shared" si="2066"/>
        <v>Away</v>
      </c>
      <c r="AO1424" t="str">
        <f t="shared" si="2067"/>
        <v>a</v>
      </c>
      <c r="AP1424" t="str">
        <f t="shared" si="2068"/>
        <v/>
      </c>
      <c r="AQ1424" t="str">
        <f t="shared" si="2069"/>
        <v/>
      </c>
      <c r="AR1424" t="str">
        <f t="shared" si="2070"/>
        <v>Away</v>
      </c>
      <c r="AS1424" t="str">
        <f t="shared" si="2071"/>
        <v>a</v>
      </c>
      <c r="AT1424" t="str">
        <f t="shared" si="2072"/>
        <v>Offensive</v>
      </c>
      <c r="AU1424" t="str">
        <f t="shared" si="2073"/>
        <v/>
      </c>
      <c r="AV1424" t="str">
        <f t="shared" si="2074"/>
        <v/>
      </c>
      <c r="AW1424" t="str" cm="1">
        <f t="array" ref="AW1424">IFERROR(IF(O1424&lt;&gt;"",O1424,IF(OR($S1424="",$T1424=""),"",IF(O1424&lt;&gt;"",O1424,IF($T1424&lt;&gt;"",_xlfn._xlws.FILTER(O:O,($BU:$BU=$BU1424)*($I:$I=$I1424)*($T:$T=$T1424)*($S:$S=_xlfn.MINIFS($S:$S,$T:$T,"="&amp;$T1424)),"")))))&amp;"",IF(O1424="","",""))&amp;""</f>
        <v/>
      </c>
      <c r="AX1424" t="str" cm="1">
        <f t="array" ref="AX1424">IFERROR(IF(P1424&lt;&gt;"",P1424,IF(OR($S1424="",$T1424=""),"",IF($T1424&lt;&gt;"",_xlfn._xlws.FILTER(P:P,($BU:$BU=$BU1424)*($I:$I=$I1424)*($T:$T=$T1424)*($S:$S=_xlfn.MINIFS($S:$S,$T:$T,"="&amp;$T1424)),""))))&amp;"",IF(P1424="","",""))&amp;""</f>
        <v/>
      </c>
      <c r="AY1424" t="str" cm="1">
        <f t="array" ref="AY1424">IFERROR(IF(Q1424&lt;&gt;"",Q1424,IF(OR($S1424="",$T1424=""),"",IF($T1424&lt;&gt;"",_xlfn._xlws.FILTER(Q:Q,($BU:$BU=$BU1424)*($I:$I=$I1424)*($T:$T=$T1424)*($S:$S=_xlfn.MINIFS($S:$S,$T:$T,"="&amp;$T1424)),""))))&amp;"",IF(Q1424="","",""))&amp;""</f>
        <v/>
      </c>
      <c r="AZ1424" t="str" cm="1">
        <f t="array" ref="AZ1424">IFERROR(IF(R1424&lt;&gt;"",R1424,IF(OR($S1424="",$T1424=""),"",IF($T1424&lt;&gt;"",_xlfn._xlws.FILTER(R:R,($BU:$BU=$BU1424)*($I:$I=$I1424)*($T:$T=$T1424)*($S:$S=_xlfn.MINIFS($S:$S,$T:$T,"="&amp;$T1424)),""))))&amp;"",IF(R1424="","",""))&amp;""</f>
        <v/>
      </c>
      <c r="BA1424" s="6">
        <f t="shared" si="2075"/>
        <v>120</v>
      </c>
      <c r="BB1424">
        <f t="shared" ref="BB1424:BD1424" si="2096">BB1423</f>
        <v>18987</v>
      </c>
      <c r="BC1424" t="str">
        <f t="shared" si="2096"/>
        <v>Velodrome</v>
      </c>
      <c r="BD1424" t="str">
        <f t="shared" si="2096"/>
        <v>Outlaws</v>
      </c>
      <c r="BE1424" t="s">
        <v>756</v>
      </c>
      <c r="BF1424" t="s">
        <v>756</v>
      </c>
      <c r="BI1424" cm="1">
        <f t="array" ref="BI1424">IFERROR(_xlfn._xlws.FILTER(shifts!A:A,(shifts!B:B=events!AD1424)*(shifts!AG:AG&gt;=events!BK1424)*(shifts!AH:AH&lt;=events!BL1424)),BI1423)</f>
        <v>49</v>
      </c>
      <c r="BJ1424" s="15">
        <f t="shared" si="2077"/>
        <v>0</v>
      </c>
      <c r="BK1424">
        <f t="shared" si="2078"/>
        <v>756</v>
      </c>
      <c r="BL1424">
        <f t="shared" si="2079"/>
        <v>756</v>
      </c>
      <c r="BM1424" s="15">
        <f>SUMIFS(BJ$2:BJ1424,K$2:K1424,"=Intermission")+SUMIFS(BJ$2:BJ1424,K$2:K1424,"=Timeout")</f>
        <v>67</v>
      </c>
      <c r="BN1424">
        <f t="shared" si="2080"/>
        <v>1147</v>
      </c>
      <c r="BO1424" s="19">
        <f t="shared" si="2081"/>
        <v>1471</v>
      </c>
      <c r="BP1424">
        <f t="shared" si="2082"/>
        <v>1466</v>
      </c>
      <c r="BQ1424" s="17">
        <f t="shared" si="2083"/>
        <v>1471</v>
      </c>
      <c r="BR1424" t="str">
        <f t="shared" si="2084"/>
        <v>event_team_player_2</v>
      </c>
      <c r="BS1424">
        <f>COUNTIFS(S$3:S1424,"="&amp;S1424,AI$3:AI1424,"="&amp;AI1424)</f>
        <v>2</v>
      </c>
      <c r="BT1424" t="str">
        <f>IFERROR(VLOOKUP(BB1424&amp;BU1424&amp;X1424,game_rosters!U:W,3,FALSE),"")</f>
        <v>P100223</v>
      </c>
      <c r="BU1424" t="str">
        <f t="shared" si="2085"/>
        <v>Outlaws</v>
      </c>
    </row>
    <row r="1425" spans="1:73" x14ac:dyDescent="0.2">
      <c r="A1425" t="str">
        <f t="shared" si="2060"/>
        <v/>
      </c>
      <c r="I1425" s="44">
        <v>70</v>
      </c>
      <c r="O1425" t="s">
        <v>605</v>
      </c>
      <c r="S1425">
        <v>754</v>
      </c>
      <c r="T1425" t="s">
        <v>756</v>
      </c>
      <c r="X1425">
        <v>70</v>
      </c>
      <c r="AA1425">
        <f t="shared" si="2017"/>
        <v>1754</v>
      </c>
      <c r="AB1425" t="str">
        <f t="shared" si="2018"/>
        <v/>
      </c>
      <c r="AC1425">
        <f t="shared" si="2056"/>
        <v>1754</v>
      </c>
      <c r="AD1425" s="6">
        <v>2</v>
      </c>
      <c r="AE1425" t="s">
        <v>746</v>
      </c>
      <c r="AF1425" t="s">
        <v>925</v>
      </c>
      <c r="AG1425" t="s">
        <v>756</v>
      </c>
      <c r="AH1425" t="s">
        <v>756</v>
      </c>
      <c r="AI1425" t="str">
        <f t="shared" si="2061"/>
        <v>o</v>
      </c>
      <c r="AJ1425" t="str">
        <f t="shared" si="2062"/>
        <v/>
      </c>
      <c r="AK1425" t="str">
        <f t="shared" si="2063"/>
        <v/>
      </c>
      <c r="AL1425" t="str">
        <f t="shared" si="2064"/>
        <v/>
      </c>
      <c r="AM1425" t="str">
        <f t="shared" si="2065"/>
        <v/>
      </c>
      <c r="AN1425" t="str">
        <f t="shared" si="2066"/>
        <v>Away</v>
      </c>
      <c r="AO1425" t="str">
        <f t="shared" si="2067"/>
        <v>a</v>
      </c>
      <c r="AP1425" t="str">
        <f t="shared" si="2068"/>
        <v/>
      </c>
      <c r="AQ1425" t="str">
        <f t="shared" si="2069"/>
        <v/>
      </c>
      <c r="AR1425" t="str">
        <f t="shared" si="2070"/>
        <v>Away</v>
      </c>
      <c r="AS1425" t="str">
        <f t="shared" si="2071"/>
        <v>a</v>
      </c>
      <c r="AT1425" t="str">
        <f t="shared" si="2072"/>
        <v>Defensive</v>
      </c>
      <c r="AU1425" t="str">
        <f t="shared" si="2073"/>
        <v/>
      </c>
      <c r="AV1425" t="str">
        <f t="shared" si="2074"/>
        <v/>
      </c>
      <c r="AW1425" t="str" cm="1">
        <f t="array" ref="AW1425">IFERROR(IF(O1425&lt;&gt;"",O1425,IF(OR($S1425="",$T1425=""),"",IF(O1425&lt;&gt;"",O1425,IF($T1425&lt;&gt;"",_xlfn._xlws.FILTER(O:O,($BU:$BU=$BU1425)*($I:$I=$I1425)*($T:$T=$T1425)*($S:$S=_xlfn.MINIFS($S:$S,$T:$T,"="&amp;$T1425)),"")))))&amp;"",IF(O1425="","",""))&amp;""</f>
        <v>Defensive_PlayPass-InShotPassLane</v>
      </c>
      <c r="AX1425" t="str" cm="1">
        <f t="array" ref="AX1425">IFERROR(IF(P1425&lt;&gt;"",P1425,IF(OR($S1425="",$T1425=""),"",IF($T1425&lt;&gt;"",_xlfn._xlws.FILTER(P:P,($BU:$BU=$BU1425)*($I:$I=$I1425)*($T:$T=$T1425)*($S:$S=_xlfn.MINIFS($S:$S,$T:$T,"="&amp;$T1425)),""))))&amp;"",IF(P1425="","",""))&amp;""</f>
        <v/>
      </c>
      <c r="AY1425" t="str" cm="1">
        <f t="array" ref="AY1425">IFERROR(IF(Q1425&lt;&gt;"",Q1425,IF(OR($S1425="",$T1425=""),"",IF($T1425&lt;&gt;"",_xlfn._xlws.FILTER(Q:Q,($BU:$BU=$BU1425)*($I:$I=$I1425)*($T:$T=$T1425)*($S:$S=_xlfn.MINIFS($S:$S,$T:$T,"="&amp;$T1425)),""))))&amp;"",IF(Q1425="","",""))&amp;""</f>
        <v/>
      </c>
      <c r="AZ1425" t="str" cm="1">
        <f t="array" ref="AZ1425">IFERROR(IF(R1425&lt;&gt;"",R1425,IF(OR($S1425="",$T1425=""),"",IF($T1425&lt;&gt;"",_xlfn._xlws.FILTER(R:R,($BU:$BU=$BU1425)*($I:$I=$I1425)*($T:$T=$T1425)*($S:$S=_xlfn.MINIFS($S:$S,$T:$T,"="&amp;$T1425)),""))))&amp;"",IF(R1425="","",""))&amp;""</f>
        <v/>
      </c>
      <c r="BA1425" s="6">
        <f t="shared" si="2075"/>
        <v>120</v>
      </c>
      <c r="BB1425">
        <f t="shared" ref="BB1425:BD1425" si="2097">BB1424</f>
        <v>18987</v>
      </c>
      <c r="BC1425" t="str">
        <f t="shared" si="2097"/>
        <v>Velodrome</v>
      </c>
      <c r="BD1425" t="str">
        <f t="shared" si="2097"/>
        <v>Outlaws</v>
      </c>
      <c r="BE1425" t="s">
        <v>756</v>
      </c>
      <c r="BF1425" t="s">
        <v>756</v>
      </c>
      <c r="BI1425" cm="1">
        <f t="array" ref="BI1425">IFERROR(_xlfn._xlws.FILTER(shifts!A:A,(shifts!B:B=events!AD1425)*(shifts!AG:AG&gt;=events!BK1425)*(shifts!AH:AH&lt;=events!BL1425)),BI1424)</f>
        <v>49</v>
      </c>
      <c r="BJ1425" s="15">
        <f t="shared" si="2077"/>
        <v>0</v>
      </c>
      <c r="BK1425">
        <f t="shared" si="2078"/>
        <v>756</v>
      </c>
      <c r="BL1425">
        <f t="shared" si="2079"/>
        <v>756</v>
      </c>
      <c r="BM1425" s="15">
        <f>SUMIFS(BJ$2:BJ1425,K$2:K1425,"=Intermission")+SUMIFS(BJ$2:BJ1425,K$2:K1425,"=Timeout")</f>
        <v>67</v>
      </c>
      <c r="BN1425">
        <f t="shared" si="2080"/>
        <v>1147</v>
      </c>
      <c r="BO1425" s="19">
        <f t="shared" si="2081"/>
        <v>1471</v>
      </c>
      <c r="BP1425">
        <f t="shared" si="2082"/>
        <v>1466</v>
      </c>
      <c r="BQ1425" s="17">
        <f t="shared" si="2083"/>
        <v>1471</v>
      </c>
      <c r="BR1425" t="str">
        <f t="shared" si="2084"/>
        <v>opp_team_player_1</v>
      </c>
      <c r="BS1425">
        <f>COUNTIFS(S$3:S1425,"="&amp;S1425,AI$3:AI1425,"="&amp;AI1425)</f>
        <v>1</v>
      </c>
      <c r="BT1425" t="str">
        <f>IFERROR(VLOOKUP(BB1425&amp;BU1425&amp;X1425,game_rosters!U:W,3,FALSE),"")</f>
        <v>P100001</v>
      </c>
      <c r="BU1425" t="str">
        <f t="shared" si="2085"/>
        <v>Velodrome</v>
      </c>
    </row>
    <row r="1426" spans="1:73" x14ac:dyDescent="0.2">
      <c r="A1426">
        <f t="shared" si="2060"/>
        <v>1</v>
      </c>
      <c r="I1426" s="44">
        <v>4</v>
      </c>
      <c r="K1426" t="s">
        <v>238</v>
      </c>
      <c r="L1426" t="s">
        <v>174</v>
      </c>
      <c r="M1426" t="s">
        <v>390</v>
      </c>
      <c r="N1426" t="s">
        <v>594</v>
      </c>
      <c r="S1426">
        <v>755</v>
      </c>
      <c r="T1426" t="s">
        <v>756</v>
      </c>
      <c r="W1426" t="s">
        <v>731</v>
      </c>
      <c r="X1426">
        <v>4</v>
      </c>
      <c r="Z1426">
        <v>1</v>
      </c>
      <c r="AA1426">
        <f t="shared" si="2017"/>
        <v>1755</v>
      </c>
      <c r="AB1426" t="str">
        <f t="shared" si="2018"/>
        <v/>
      </c>
      <c r="AC1426">
        <f t="shared" si="2056"/>
        <v>1755</v>
      </c>
      <c r="AD1426" s="6">
        <v>2</v>
      </c>
      <c r="AE1426" t="s">
        <v>746</v>
      </c>
      <c r="AF1426" t="s">
        <v>925</v>
      </c>
      <c r="AG1426" t="s">
        <v>756</v>
      </c>
      <c r="AH1426" t="s">
        <v>756</v>
      </c>
      <c r="AI1426" t="str">
        <f t="shared" si="2061"/>
        <v>e</v>
      </c>
      <c r="AJ1426" t="str">
        <f t="shared" si="2062"/>
        <v/>
      </c>
      <c r="AK1426" t="str">
        <f t="shared" si="2063"/>
        <v/>
      </c>
      <c r="AL1426" t="str">
        <f t="shared" si="2064"/>
        <v/>
      </c>
      <c r="AM1426" t="str">
        <f t="shared" si="2065"/>
        <v/>
      </c>
      <c r="AN1426" t="str">
        <f t="shared" si="2066"/>
        <v>Away</v>
      </c>
      <c r="AO1426" t="str">
        <f t="shared" si="2067"/>
        <v>a</v>
      </c>
      <c r="AP1426" t="str">
        <f t="shared" si="2068"/>
        <v/>
      </c>
      <c r="AQ1426" t="str">
        <f t="shared" si="2069"/>
        <v/>
      </c>
      <c r="AR1426" t="str">
        <f t="shared" si="2070"/>
        <v>Away</v>
      </c>
      <c r="AS1426" t="str">
        <f t="shared" si="2071"/>
        <v>a</v>
      </c>
      <c r="AT1426" t="str">
        <f t="shared" si="2072"/>
        <v>Offensive</v>
      </c>
      <c r="AU1426" t="str">
        <f t="shared" si="2073"/>
        <v/>
      </c>
      <c r="AV1426" t="str">
        <f t="shared" si="2074"/>
        <v/>
      </c>
      <c r="AW1426" t="str" cm="1">
        <f t="array" ref="AW1426">IFERROR(IF(O1426&lt;&gt;"",O1426,IF(OR($S1426="",$T1426=""),"",IF(O1426&lt;&gt;"",O1426,IF($T1426&lt;&gt;"",_xlfn._xlws.FILTER(O:O,($BU:$BU=$BU1426)*($I:$I=$I1426)*($T:$T=$T1426)*($S:$S=_xlfn.MINIFS($S:$S,$T:$T,"="&amp;$T1426)),"")))))&amp;"",IF(O1426="","",""))&amp;""</f>
        <v/>
      </c>
      <c r="AX1426" t="str" cm="1">
        <f t="array" ref="AX1426">IFERROR(IF(P1426&lt;&gt;"",P1426,IF(OR($S1426="",$T1426=""),"",IF($T1426&lt;&gt;"",_xlfn._xlws.FILTER(P:P,($BU:$BU=$BU1426)*($I:$I=$I1426)*($T:$T=$T1426)*($S:$S=_xlfn.MINIFS($S:$S,$T:$T,"="&amp;$T1426)),""))))&amp;"",IF(P1426="","",""))&amp;""</f>
        <v/>
      </c>
      <c r="AY1426" t="str" cm="1">
        <f t="array" ref="AY1426">IFERROR(IF(Q1426&lt;&gt;"",Q1426,IF(OR($S1426="",$T1426=""),"",IF($T1426&lt;&gt;"",_xlfn._xlws.FILTER(Q:Q,($BU:$BU=$BU1426)*($I:$I=$I1426)*($T:$T=$T1426)*($S:$S=_xlfn.MINIFS($S:$S,$T:$T,"="&amp;$T1426)),""))))&amp;"",IF(Q1426="","",""))&amp;""</f>
        <v/>
      </c>
      <c r="AZ1426" t="str" cm="1">
        <f t="array" ref="AZ1426">IFERROR(IF(R1426&lt;&gt;"",R1426,IF(OR($S1426="",$T1426=""),"",IF($T1426&lt;&gt;"",_xlfn._xlws.FILTER(R:R,($BU:$BU=$BU1426)*($I:$I=$I1426)*($T:$T=$T1426)*($S:$S=_xlfn.MINIFS($S:$S,$T:$T,"="&amp;$T1426)),""))))&amp;"",IF(R1426="","",""))&amp;""</f>
        <v/>
      </c>
      <c r="BA1426" s="6">
        <f t="shared" si="2075"/>
        <v>121</v>
      </c>
      <c r="BB1426">
        <f t="shared" ref="BB1426:BD1426" si="2098">BB1425</f>
        <v>18987</v>
      </c>
      <c r="BC1426" t="str">
        <f t="shared" si="2098"/>
        <v>Velodrome</v>
      </c>
      <c r="BD1426" t="str">
        <f t="shared" si="2098"/>
        <v>Outlaws</v>
      </c>
      <c r="BE1426" t="s">
        <v>238</v>
      </c>
      <c r="BF1426" t="s">
        <v>174</v>
      </c>
      <c r="BI1426" cm="1">
        <f t="array" ref="BI1426">IFERROR(_xlfn._xlws.FILTER(shifts!A:A,(shifts!B:B=events!AD1426)*(shifts!AG:AG&gt;=events!BK1426)*(shifts!AH:AH&lt;=events!BL1426)),BI1425)</f>
        <v>49</v>
      </c>
      <c r="BJ1426" s="15">
        <f t="shared" si="2077"/>
        <v>0</v>
      </c>
      <c r="BK1426">
        <f t="shared" si="2078"/>
        <v>756</v>
      </c>
      <c r="BL1426">
        <f t="shared" si="2079"/>
        <v>756</v>
      </c>
      <c r="BM1426" s="15">
        <f>SUMIFS(BJ$2:BJ1426,K$2:K1426,"=Intermission")+SUMIFS(BJ$2:BJ1426,K$2:K1426,"=Timeout")</f>
        <v>67</v>
      </c>
      <c r="BN1426">
        <f t="shared" si="2080"/>
        <v>1147</v>
      </c>
      <c r="BO1426" s="19">
        <f t="shared" si="2081"/>
        <v>1471</v>
      </c>
      <c r="BP1426">
        <f t="shared" si="2082"/>
        <v>1466</v>
      </c>
      <c r="BQ1426" s="17">
        <f t="shared" si="2083"/>
        <v>1471</v>
      </c>
      <c r="BR1426" t="str">
        <f t="shared" si="2084"/>
        <v>event_team_player_1</v>
      </c>
      <c r="BS1426">
        <f>COUNTIFS(S$3:S1426,"="&amp;S1426,AI$3:AI1426,"="&amp;AI1426)</f>
        <v>1</v>
      </c>
      <c r="BT1426" t="str">
        <f>IFERROR(VLOOKUP(BB1426&amp;BU1426&amp;X1426,game_rosters!U:W,3,FALSE),"")</f>
        <v>P100032</v>
      </c>
      <c r="BU1426" t="str">
        <f t="shared" si="2085"/>
        <v>Outlaws</v>
      </c>
    </row>
    <row r="1427" spans="1:73" x14ac:dyDescent="0.2">
      <c r="A1427" t="str">
        <f t="shared" si="2060"/>
        <v/>
      </c>
      <c r="I1427" s="44">
        <v>80</v>
      </c>
      <c r="S1427">
        <v>755</v>
      </c>
      <c r="T1427" t="s">
        <v>756</v>
      </c>
      <c r="X1427">
        <v>80</v>
      </c>
      <c r="Z1427">
        <v>1</v>
      </c>
      <c r="AA1427">
        <f t="shared" si="2017"/>
        <v>1755</v>
      </c>
      <c r="AB1427" t="str">
        <f t="shared" si="2018"/>
        <v/>
      </c>
      <c r="AC1427">
        <f t="shared" si="2056"/>
        <v>1755</v>
      </c>
      <c r="AD1427" s="6">
        <v>2</v>
      </c>
      <c r="AE1427" t="s">
        <v>746</v>
      </c>
      <c r="AF1427" t="s">
        <v>925</v>
      </c>
      <c r="AG1427" t="s">
        <v>756</v>
      </c>
      <c r="AH1427" t="s">
        <v>756</v>
      </c>
      <c r="AI1427" t="str">
        <f t="shared" si="2061"/>
        <v>e</v>
      </c>
      <c r="AJ1427" t="str">
        <f t="shared" si="2062"/>
        <v/>
      </c>
      <c r="AK1427" t="str">
        <f t="shared" si="2063"/>
        <v/>
      </c>
      <c r="AL1427" t="str">
        <f t="shared" si="2064"/>
        <v/>
      </c>
      <c r="AM1427" t="str">
        <f t="shared" si="2065"/>
        <v/>
      </c>
      <c r="AN1427" t="str">
        <f t="shared" si="2066"/>
        <v>Away</v>
      </c>
      <c r="AO1427" t="str">
        <f t="shared" si="2067"/>
        <v>a</v>
      </c>
      <c r="AP1427" t="str">
        <f t="shared" si="2068"/>
        <v/>
      </c>
      <c r="AQ1427" t="str">
        <f t="shared" si="2069"/>
        <v/>
      </c>
      <c r="AR1427" t="str">
        <f t="shared" si="2070"/>
        <v>Away</v>
      </c>
      <c r="AS1427" t="str">
        <f t="shared" si="2071"/>
        <v>a</v>
      </c>
      <c r="AT1427" t="str">
        <f t="shared" si="2072"/>
        <v>Offensive</v>
      </c>
      <c r="AU1427" t="str">
        <f t="shared" si="2073"/>
        <v/>
      </c>
      <c r="AV1427" t="str">
        <f t="shared" si="2074"/>
        <v/>
      </c>
      <c r="AW1427" t="str" cm="1">
        <f t="array" ref="AW1427">IFERROR(IF(O1427&lt;&gt;"",O1427,IF(OR($S1427="",$T1427=""),"",IF(O1427&lt;&gt;"",O1427,IF($T1427&lt;&gt;"",_xlfn._xlws.FILTER(O:O,($BU:$BU=$BU1427)*($I:$I=$I1427)*($T:$T=$T1427)*($S:$S=_xlfn.MINIFS($S:$S,$T:$T,"="&amp;$T1427)),"")))))&amp;"",IF(O1427="","",""))&amp;""</f>
        <v/>
      </c>
      <c r="AX1427" t="str" cm="1">
        <f t="array" ref="AX1427">IFERROR(IF(P1427&lt;&gt;"",P1427,IF(OR($S1427="",$T1427=""),"",IF($T1427&lt;&gt;"",_xlfn._xlws.FILTER(P:P,($BU:$BU=$BU1427)*($I:$I=$I1427)*($T:$T=$T1427)*($S:$S=_xlfn.MINIFS($S:$S,$T:$T,"="&amp;$T1427)),""))))&amp;"",IF(P1427="","",""))&amp;""</f>
        <v/>
      </c>
      <c r="AY1427" t="str" cm="1">
        <f t="array" ref="AY1427">IFERROR(IF(Q1427&lt;&gt;"",Q1427,IF(OR($S1427="",$T1427=""),"",IF($T1427&lt;&gt;"",_xlfn._xlws.FILTER(Q:Q,($BU:$BU=$BU1427)*($I:$I=$I1427)*($T:$T=$T1427)*($S:$S=_xlfn.MINIFS($S:$S,$T:$T,"="&amp;$T1427)),""))))&amp;"",IF(Q1427="","",""))&amp;""</f>
        <v/>
      </c>
      <c r="AZ1427" t="str" cm="1">
        <f t="array" ref="AZ1427">IFERROR(IF(R1427&lt;&gt;"",R1427,IF(OR($S1427="",$T1427=""),"",IF($T1427&lt;&gt;"",_xlfn._xlws.FILTER(R:R,($BU:$BU=$BU1427)*($I:$I=$I1427)*($T:$T=$T1427)*($S:$S=_xlfn.MINIFS($S:$S,$T:$T,"="&amp;$T1427)),""))))&amp;"",IF(R1427="","",""))&amp;""</f>
        <v/>
      </c>
      <c r="BA1427" s="6">
        <f t="shared" si="2075"/>
        <v>121</v>
      </c>
      <c r="BB1427">
        <f t="shared" ref="BB1427:BD1427" si="2099">BB1426</f>
        <v>18987</v>
      </c>
      <c r="BC1427" t="str">
        <f t="shared" si="2099"/>
        <v>Velodrome</v>
      </c>
      <c r="BD1427" t="str">
        <f t="shared" si="2099"/>
        <v>Outlaws</v>
      </c>
      <c r="BE1427" t="s">
        <v>238</v>
      </c>
      <c r="BF1427" t="s">
        <v>174</v>
      </c>
      <c r="BI1427" cm="1">
        <f t="array" ref="BI1427">IFERROR(_xlfn._xlws.FILTER(shifts!A:A,(shifts!B:B=events!AD1427)*(shifts!AG:AG&gt;=events!BK1427)*(shifts!AH:AH&lt;=events!BL1427)),BI1426)</f>
        <v>49</v>
      </c>
      <c r="BJ1427" s="15">
        <f t="shared" si="2077"/>
        <v>0</v>
      </c>
      <c r="BK1427">
        <f t="shared" si="2078"/>
        <v>756</v>
      </c>
      <c r="BL1427">
        <f t="shared" si="2079"/>
        <v>756</v>
      </c>
      <c r="BM1427" s="15">
        <f>SUMIFS(BJ$2:BJ1427,K$2:K1427,"=Intermission")+SUMIFS(BJ$2:BJ1427,K$2:K1427,"=Timeout")</f>
        <v>67</v>
      </c>
      <c r="BN1427">
        <f t="shared" si="2080"/>
        <v>1147</v>
      </c>
      <c r="BO1427" s="19">
        <f t="shared" si="2081"/>
        <v>1471</v>
      </c>
      <c r="BP1427">
        <f t="shared" si="2082"/>
        <v>1466</v>
      </c>
      <c r="BQ1427" s="17">
        <f t="shared" si="2083"/>
        <v>1471</v>
      </c>
      <c r="BR1427" t="str">
        <f t="shared" si="2084"/>
        <v>event_team_player_2</v>
      </c>
      <c r="BS1427">
        <f>COUNTIFS(S$3:S1427,"="&amp;S1427,AI$3:AI1427,"="&amp;AI1427)</f>
        <v>2</v>
      </c>
      <c r="BT1427" t="str">
        <f>IFERROR(VLOOKUP(BB1427&amp;BU1427&amp;X1427,game_rosters!U:W,3,FALSE),"")</f>
        <v>P100223</v>
      </c>
      <c r="BU1427" t="str">
        <f t="shared" si="2085"/>
        <v>Outlaws</v>
      </c>
    </row>
    <row r="1428" spans="1:73" x14ac:dyDescent="0.2">
      <c r="A1428" t="str">
        <f t="shared" si="2060"/>
        <v/>
      </c>
      <c r="I1428" s="44">
        <v>70</v>
      </c>
      <c r="O1428" t="s">
        <v>605</v>
      </c>
      <c r="S1428">
        <v>755</v>
      </c>
      <c r="T1428" t="s">
        <v>756</v>
      </c>
      <c r="X1428">
        <v>70</v>
      </c>
      <c r="AA1428">
        <f t="shared" si="2017"/>
        <v>1755</v>
      </c>
      <c r="AB1428" t="str">
        <f t="shared" si="2018"/>
        <v/>
      </c>
      <c r="AC1428">
        <f t="shared" si="2056"/>
        <v>1755</v>
      </c>
      <c r="AD1428" s="6">
        <v>2</v>
      </c>
      <c r="AE1428" t="s">
        <v>746</v>
      </c>
      <c r="AF1428" t="s">
        <v>925</v>
      </c>
      <c r="AG1428" t="s">
        <v>756</v>
      </c>
      <c r="AH1428" t="s">
        <v>756</v>
      </c>
      <c r="AI1428" t="str">
        <f t="shared" si="2061"/>
        <v>o</v>
      </c>
      <c r="AJ1428" t="str">
        <f t="shared" si="2062"/>
        <v/>
      </c>
      <c r="AK1428" t="str">
        <f t="shared" si="2063"/>
        <v/>
      </c>
      <c r="AL1428" t="str">
        <f t="shared" si="2064"/>
        <v/>
      </c>
      <c r="AM1428" t="str">
        <f t="shared" si="2065"/>
        <v/>
      </c>
      <c r="AN1428" t="str">
        <f t="shared" si="2066"/>
        <v>Away</v>
      </c>
      <c r="AO1428" t="str">
        <f t="shared" si="2067"/>
        <v>a</v>
      </c>
      <c r="AP1428" t="str">
        <f t="shared" si="2068"/>
        <v/>
      </c>
      <c r="AQ1428" t="str">
        <f t="shared" si="2069"/>
        <v/>
      </c>
      <c r="AR1428" t="str">
        <f t="shared" si="2070"/>
        <v>Away</v>
      </c>
      <c r="AS1428" t="str">
        <f t="shared" si="2071"/>
        <v>a</v>
      </c>
      <c r="AT1428" t="str">
        <f t="shared" si="2072"/>
        <v>Defensive</v>
      </c>
      <c r="AU1428" t="str">
        <f t="shared" si="2073"/>
        <v/>
      </c>
      <c r="AV1428" t="str">
        <f t="shared" si="2074"/>
        <v/>
      </c>
      <c r="AW1428" t="str" cm="1">
        <f t="array" ref="AW1428">IFERROR(IF(O1428&lt;&gt;"",O1428,IF(OR($S1428="",$T1428=""),"",IF(O1428&lt;&gt;"",O1428,IF($T1428&lt;&gt;"",_xlfn._xlws.FILTER(O:O,($BU:$BU=$BU1428)*($I:$I=$I1428)*($T:$T=$T1428)*($S:$S=_xlfn.MINIFS($S:$S,$T:$T,"="&amp;$T1428)),"")))))&amp;"",IF(O1428="","",""))&amp;""</f>
        <v>Defensive_PlayPass-InShotPassLane</v>
      </c>
      <c r="AX1428" t="str" cm="1">
        <f t="array" ref="AX1428">IFERROR(IF(P1428&lt;&gt;"",P1428,IF(OR($S1428="",$T1428=""),"",IF($T1428&lt;&gt;"",_xlfn._xlws.FILTER(P:P,($BU:$BU=$BU1428)*($I:$I=$I1428)*($T:$T=$T1428)*($S:$S=_xlfn.MINIFS($S:$S,$T:$T,"="&amp;$T1428)),""))))&amp;"",IF(P1428="","",""))&amp;""</f>
        <v/>
      </c>
      <c r="AY1428" t="str" cm="1">
        <f t="array" ref="AY1428">IFERROR(IF(Q1428&lt;&gt;"",Q1428,IF(OR($S1428="",$T1428=""),"",IF($T1428&lt;&gt;"",_xlfn._xlws.FILTER(Q:Q,($BU:$BU=$BU1428)*($I:$I=$I1428)*($T:$T=$T1428)*($S:$S=_xlfn.MINIFS($S:$S,$T:$T,"="&amp;$T1428)),""))))&amp;"",IF(Q1428="","",""))&amp;""</f>
        <v/>
      </c>
      <c r="AZ1428" t="str" cm="1">
        <f t="array" ref="AZ1428">IFERROR(IF(R1428&lt;&gt;"",R1428,IF(OR($S1428="",$T1428=""),"",IF($T1428&lt;&gt;"",_xlfn._xlws.FILTER(R:R,($BU:$BU=$BU1428)*($I:$I=$I1428)*($T:$T=$T1428)*($S:$S=_xlfn.MINIFS($S:$S,$T:$T,"="&amp;$T1428)),""))))&amp;"",IF(R1428="","",""))&amp;""</f>
        <v/>
      </c>
      <c r="BA1428" s="6">
        <f t="shared" si="2075"/>
        <v>121</v>
      </c>
      <c r="BB1428">
        <f t="shared" ref="BB1428:BD1428" si="2100">BB1427</f>
        <v>18987</v>
      </c>
      <c r="BC1428" t="str">
        <f t="shared" si="2100"/>
        <v>Velodrome</v>
      </c>
      <c r="BD1428" t="str">
        <f t="shared" si="2100"/>
        <v>Outlaws</v>
      </c>
      <c r="BE1428" t="s">
        <v>238</v>
      </c>
      <c r="BF1428" t="s">
        <v>174</v>
      </c>
      <c r="BI1428" cm="1">
        <f t="array" ref="BI1428">IFERROR(_xlfn._xlws.FILTER(shifts!A:A,(shifts!B:B=events!AD1428)*(shifts!AG:AG&gt;=events!BK1428)*(shifts!AH:AH&lt;=events!BL1428)),BI1427)</f>
        <v>49</v>
      </c>
      <c r="BJ1428" s="15">
        <f t="shared" si="2077"/>
        <v>0</v>
      </c>
      <c r="BK1428">
        <f t="shared" si="2078"/>
        <v>756</v>
      </c>
      <c r="BL1428">
        <f t="shared" si="2079"/>
        <v>756</v>
      </c>
      <c r="BM1428" s="15">
        <f>SUMIFS(BJ$2:BJ1428,K$2:K1428,"=Intermission")+SUMIFS(BJ$2:BJ1428,K$2:K1428,"=Timeout")</f>
        <v>67</v>
      </c>
      <c r="BN1428">
        <f t="shared" si="2080"/>
        <v>1147</v>
      </c>
      <c r="BO1428" s="19">
        <f t="shared" si="2081"/>
        <v>1471</v>
      </c>
      <c r="BP1428">
        <f t="shared" si="2082"/>
        <v>1466</v>
      </c>
      <c r="BQ1428" s="17">
        <f t="shared" si="2083"/>
        <v>1471</v>
      </c>
      <c r="BR1428" t="str">
        <f t="shared" si="2084"/>
        <v>opp_team_player_1</v>
      </c>
      <c r="BS1428">
        <f>COUNTIFS(S$3:S1428,"="&amp;S1428,AI$3:AI1428,"="&amp;AI1428)</f>
        <v>1</v>
      </c>
      <c r="BT1428" t="str">
        <f>IFERROR(VLOOKUP(BB1428&amp;BU1428&amp;X1428,game_rosters!U:W,3,FALSE),"")</f>
        <v>P100001</v>
      </c>
      <c r="BU1428" t="str">
        <f t="shared" si="2085"/>
        <v>Velodrome</v>
      </c>
    </row>
    <row r="1429" spans="1:73" x14ac:dyDescent="0.2">
      <c r="A1429">
        <f t="shared" si="2060"/>
        <v>1</v>
      </c>
      <c r="I1429" s="44">
        <v>9</v>
      </c>
      <c r="K1429" t="s">
        <v>13</v>
      </c>
      <c r="L1429" t="s">
        <v>586</v>
      </c>
      <c r="N1429" t="s">
        <v>595</v>
      </c>
      <c r="O1429" t="s">
        <v>604</v>
      </c>
      <c r="Q1429" t="s">
        <v>595</v>
      </c>
      <c r="R1429" s="51">
        <v>1</v>
      </c>
      <c r="S1429">
        <v>756</v>
      </c>
      <c r="T1429" t="s">
        <v>756</v>
      </c>
      <c r="W1429" t="s">
        <v>735</v>
      </c>
      <c r="X1429">
        <v>9</v>
      </c>
      <c r="Z1429">
        <v>1</v>
      </c>
      <c r="AA1429">
        <f t="shared" si="2017"/>
        <v>1756</v>
      </c>
      <c r="AB1429" t="str">
        <f t="shared" si="2018"/>
        <v/>
      </c>
      <c r="AC1429">
        <f t="shared" si="2056"/>
        <v>1756</v>
      </c>
      <c r="AD1429" s="6">
        <v>2</v>
      </c>
      <c r="AE1429" t="s">
        <v>746</v>
      </c>
      <c r="AF1429" t="s">
        <v>927</v>
      </c>
      <c r="AG1429" t="s">
        <v>756</v>
      </c>
      <c r="AH1429" t="s">
        <v>756</v>
      </c>
      <c r="AI1429" t="str">
        <f t="shared" si="2061"/>
        <v>e</v>
      </c>
      <c r="AJ1429" t="str">
        <f t="shared" si="2062"/>
        <v/>
      </c>
      <c r="AK1429" t="str">
        <f t="shared" si="2063"/>
        <v/>
      </c>
      <c r="AL1429" t="str">
        <f t="shared" si="2064"/>
        <v/>
      </c>
      <c r="AM1429" t="str">
        <f t="shared" si="2065"/>
        <v/>
      </c>
      <c r="AN1429" t="str">
        <f t="shared" si="2066"/>
        <v>Home</v>
      </c>
      <c r="AO1429" t="str">
        <f t="shared" si="2067"/>
        <v>h</v>
      </c>
      <c r="AP1429" t="str">
        <f t="shared" si="2068"/>
        <v/>
      </c>
      <c r="AQ1429" t="str">
        <f t="shared" si="2069"/>
        <v/>
      </c>
      <c r="AR1429" t="str">
        <f t="shared" si="2070"/>
        <v>Home</v>
      </c>
      <c r="AS1429" t="str">
        <f t="shared" si="2071"/>
        <v>h</v>
      </c>
      <c r="AT1429" t="str">
        <f t="shared" si="2072"/>
        <v>Offensive</v>
      </c>
      <c r="AU1429" t="str">
        <f t="shared" si="2073"/>
        <v/>
      </c>
      <c r="AV1429" t="str">
        <f t="shared" si="2074"/>
        <v/>
      </c>
      <c r="AW1429" t="str" cm="1">
        <f t="array" ref="AW1429">IFERROR(IF(O1429&lt;&gt;"",O1429,IF(OR($S1429="",$T1429=""),"",IF(O1429&lt;&gt;"",O1429,IF($T1429&lt;&gt;"",_xlfn._xlws.FILTER(O:O,($BU:$BU=$BU1429)*($I:$I=$I1429)*($T:$T=$T1429)*($S:$S=_xlfn.MINIFS($S:$S,$T:$T,"="&amp;$T1429)),"")))))&amp;"",IF(O1429="","",""))&amp;""</f>
        <v>OffensivePlay_Zone-PuckRetrievalDumpIn</v>
      </c>
      <c r="AX1429" t="str" cm="1">
        <f t="array" ref="AX1429">IFERROR(IF(P1429&lt;&gt;"",P1429,IF(OR($S1429="",$T1429=""),"",IF($T1429&lt;&gt;"",_xlfn._xlws.FILTER(P:P,($BU:$BU=$BU1429)*($I:$I=$I1429)*($T:$T=$T1429)*($S:$S=_xlfn.MINIFS($S:$S,$T:$T,"="&amp;$T1429)),""))))&amp;"",IF(P1429="","",""))&amp;""</f>
        <v/>
      </c>
      <c r="AY1429" t="str" cm="1">
        <f t="array" ref="AY1429">IFERROR(IF(Q1429&lt;&gt;"",Q1429,IF(OR($S1429="",$T1429=""),"",IF($T1429&lt;&gt;"",_xlfn._xlws.FILTER(Q:Q,($BU:$BU=$BU1429)*($I:$I=$I1429)*($T:$T=$T1429)*($S:$S=_xlfn.MINIFS($S:$S,$T:$T,"="&amp;$T1429)),""))))&amp;"",IF(Q1429="","",""))&amp;""</f>
        <v>s</v>
      </c>
      <c r="AZ1429" t="str" cm="1">
        <f t="array" ref="AZ1429">IFERROR(IF(R1429&lt;&gt;"",R1429,IF(OR($S1429="",$T1429=""),"",IF($T1429&lt;&gt;"",_xlfn._xlws.FILTER(R:R,($BU:$BU=$BU1429)*($I:$I=$I1429)*($T:$T=$T1429)*($S:$S=_xlfn.MINIFS($S:$S,$T:$T,"="&amp;$T1429)),""))))&amp;"",IF(R1429="","",""))&amp;""</f>
        <v>1</v>
      </c>
      <c r="BA1429" s="6">
        <f t="shared" si="2075"/>
        <v>121</v>
      </c>
      <c r="BB1429">
        <f t="shared" ref="BB1429:BD1429" si="2101">BB1428</f>
        <v>18987</v>
      </c>
      <c r="BC1429" t="str">
        <f t="shared" si="2101"/>
        <v>Velodrome</v>
      </c>
      <c r="BD1429" t="str">
        <f t="shared" si="2101"/>
        <v>Outlaws</v>
      </c>
      <c r="BE1429" t="s">
        <v>13</v>
      </c>
      <c r="BF1429" t="s">
        <v>586</v>
      </c>
      <c r="BI1429">
        <v>49</v>
      </c>
      <c r="BJ1429" s="15">
        <f t="shared" si="2077"/>
        <v>0</v>
      </c>
      <c r="BK1429">
        <f t="shared" si="2078"/>
        <v>752</v>
      </c>
      <c r="BL1429">
        <f t="shared" si="2079"/>
        <v>752</v>
      </c>
      <c r="BM1429" s="15">
        <f>SUMIFS(BJ$2:BJ1429,K$2:K1429,"=Intermission")+SUMIFS(BJ$2:BJ1429,K$2:K1429,"=Timeout")</f>
        <v>67</v>
      </c>
      <c r="BN1429">
        <f t="shared" si="2080"/>
        <v>1147</v>
      </c>
      <c r="BO1429" s="19">
        <f t="shared" si="2081"/>
        <v>1475</v>
      </c>
      <c r="BP1429">
        <f t="shared" si="2082"/>
        <v>1470</v>
      </c>
      <c r="BQ1429" s="17">
        <f t="shared" si="2083"/>
        <v>1475</v>
      </c>
      <c r="BR1429" t="str">
        <f t="shared" si="2084"/>
        <v>event_team_player_1</v>
      </c>
      <c r="BS1429">
        <f>COUNTIFS(S$3:S1429,"="&amp;S1429,AI$3:AI1429,"="&amp;AI1429)</f>
        <v>1</v>
      </c>
      <c r="BT1429" t="str">
        <f>IFERROR(VLOOKUP(BB1429&amp;BU1429&amp;X1429,game_rosters!U:W,3,FALSE),"")</f>
        <v>P100105</v>
      </c>
      <c r="BU1429" t="str">
        <f t="shared" si="2085"/>
        <v>Velodrome</v>
      </c>
    </row>
    <row r="1430" spans="1:73" x14ac:dyDescent="0.2">
      <c r="A1430" t="str">
        <f t="shared" si="2060"/>
        <v/>
      </c>
      <c r="I1430" s="44">
        <v>68</v>
      </c>
      <c r="O1430" t="s">
        <v>623</v>
      </c>
      <c r="Q1430" t="s">
        <v>594</v>
      </c>
      <c r="R1430" s="51">
        <v>1</v>
      </c>
      <c r="S1430">
        <v>756</v>
      </c>
      <c r="T1430" t="s">
        <v>756</v>
      </c>
      <c r="X1430">
        <v>68</v>
      </c>
      <c r="AA1430">
        <f t="shared" si="2017"/>
        <v>1756</v>
      </c>
      <c r="AB1430" t="str">
        <f t="shared" si="2018"/>
        <v/>
      </c>
      <c r="AC1430">
        <f t="shared" si="2056"/>
        <v>1756</v>
      </c>
      <c r="AD1430" s="6">
        <v>2</v>
      </c>
      <c r="AE1430" t="s">
        <v>746</v>
      </c>
      <c r="AF1430" t="s">
        <v>927</v>
      </c>
      <c r="AG1430" t="s">
        <v>756</v>
      </c>
      <c r="AH1430" t="s">
        <v>756</v>
      </c>
      <c r="AI1430" t="str">
        <f t="shared" si="2061"/>
        <v>o</v>
      </c>
      <c r="AJ1430" t="str">
        <f t="shared" si="2062"/>
        <v/>
      </c>
      <c r="AK1430" t="str">
        <f t="shared" si="2063"/>
        <v/>
      </c>
      <c r="AL1430" t="str">
        <f t="shared" si="2064"/>
        <v/>
      </c>
      <c r="AM1430" t="str">
        <f t="shared" si="2065"/>
        <v/>
      </c>
      <c r="AN1430" t="str">
        <f t="shared" si="2066"/>
        <v>Home</v>
      </c>
      <c r="AO1430" t="str">
        <f t="shared" si="2067"/>
        <v>h</v>
      </c>
      <c r="AP1430" t="str">
        <f t="shared" si="2068"/>
        <v/>
      </c>
      <c r="AQ1430" t="str">
        <f t="shared" si="2069"/>
        <v/>
      </c>
      <c r="AR1430" t="str">
        <f t="shared" si="2070"/>
        <v>Home</v>
      </c>
      <c r="AS1430" t="str">
        <f t="shared" si="2071"/>
        <v>h</v>
      </c>
      <c r="AT1430" t="str">
        <f t="shared" si="2072"/>
        <v>Defensive</v>
      </c>
      <c r="AU1430" t="str">
        <f t="shared" si="2073"/>
        <v/>
      </c>
      <c r="AV1430" t="str">
        <f t="shared" si="2074"/>
        <v/>
      </c>
      <c r="AW1430" t="str" cm="1">
        <f t="array" ref="AW1430">IFERROR(IF(O1430&lt;&gt;"",O1430,IF(OR($S1430="",$T1430=""),"",IF(O1430&lt;&gt;"",O1430,IF($T1430&lt;&gt;"",_xlfn._xlws.FILTER(O:O,($BU:$BU=$BU1430)*($I:$I=$I1430)*($T:$T=$T1430)*($S:$S=_xlfn.MINIFS($S:$S,$T:$T,"="&amp;$T1430)),"")))))&amp;"",IF(O1430="","",""))&amp;""</f>
        <v>Defensive_PlayZone-PuckRecoveryDumpIn</v>
      </c>
      <c r="AX1430" t="str" cm="1">
        <f t="array" ref="AX1430">IFERROR(IF(P1430&lt;&gt;"",P1430,IF(OR($S1430="",$T1430=""),"",IF($T1430&lt;&gt;"",_xlfn._xlws.FILTER(P:P,($BU:$BU=$BU1430)*($I:$I=$I1430)*($T:$T=$T1430)*($S:$S=_xlfn.MINIFS($S:$S,$T:$T,"="&amp;$T1430)),""))))&amp;"",IF(P1430="","",""))&amp;""</f>
        <v/>
      </c>
      <c r="AY1430" t="str" cm="1">
        <f t="array" ref="AY1430">IFERROR(IF(Q1430&lt;&gt;"",Q1430,IF(OR($S1430="",$T1430=""),"",IF($T1430&lt;&gt;"",_xlfn._xlws.FILTER(Q:Q,($BU:$BU=$BU1430)*($I:$I=$I1430)*($T:$T=$T1430)*($S:$S=_xlfn.MINIFS($S:$S,$T:$T,"="&amp;$T1430)),""))))&amp;"",IF(Q1430="","",""))&amp;""</f>
        <v>u</v>
      </c>
      <c r="AZ1430" t="str" cm="1">
        <f t="array" ref="AZ1430">IFERROR(IF(R1430&lt;&gt;"",R1430,IF(OR($S1430="",$T1430=""),"",IF($T1430&lt;&gt;"",_xlfn._xlws.FILTER(R:R,($BU:$BU=$BU1430)*($I:$I=$I1430)*($T:$T=$T1430)*($S:$S=_xlfn.MINIFS($S:$S,$T:$T,"="&amp;$T1430)),""))))&amp;"",IF(R1430="","",""))&amp;""</f>
        <v>1</v>
      </c>
      <c r="BA1430" s="6">
        <f t="shared" si="2075"/>
        <v>121</v>
      </c>
      <c r="BB1430">
        <f t="shared" ref="BB1430:BD1430" si="2102">BB1429</f>
        <v>18987</v>
      </c>
      <c r="BC1430" t="str">
        <f t="shared" si="2102"/>
        <v>Velodrome</v>
      </c>
      <c r="BD1430" t="str">
        <f t="shared" si="2102"/>
        <v>Outlaws</v>
      </c>
      <c r="BE1430" t="s">
        <v>13</v>
      </c>
      <c r="BF1430" t="s">
        <v>586</v>
      </c>
      <c r="BI1430">
        <v>49</v>
      </c>
      <c r="BJ1430" s="15">
        <f t="shared" si="2077"/>
        <v>0</v>
      </c>
      <c r="BK1430">
        <f t="shared" si="2078"/>
        <v>752</v>
      </c>
      <c r="BL1430">
        <f t="shared" si="2079"/>
        <v>752</v>
      </c>
      <c r="BM1430" s="15">
        <f>SUMIFS(BJ$2:BJ1430,K$2:K1430,"=Intermission")+SUMIFS(BJ$2:BJ1430,K$2:K1430,"=Timeout")</f>
        <v>67</v>
      </c>
      <c r="BN1430">
        <f t="shared" si="2080"/>
        <v>1147</v>
      </c>
      <c r="BO1430" s="19">
        <f t="shared" si="2081"/>
        <v>1475</v>
      </c>
      <c r="BP1430">
        <f t="shared" si="2082"/>
        <v>1470</v>
      </c>
      <c r="BQ1430" s="17">
        <f t="shared" si="2083"/>
        <v>1475</v>
      </c>
      <c r="BR1430" t="str">
        <f t="shared" si="2084"/>
        <v>opp_team_player_1</v>
      </c>
      <c r="BS1430">
        <f>COUNTIFS(S$3:S1430,"="&amp;S1430,AI$3:AI1430,"="&amp;AI1430)</f>
        <v>1</v>
      </c>
      <c r="BT1430" t="str">
        <f>IFERROR(VLOOKUP(BB1430&amp;BU1430&amp;X1430,game_rosters!U:W,3,FALSE),"")</f>
        <v>P100128</v>
      </c>
      <c r="BU1430" t="str">
        <f t="shared" si="2085"/>
        <v>Outlaws</v>
      </c>
    </row>
    <row r="1431" spans="1:73" x14ac:dyDescent="0.2">
      <c r="A1431">
        <f t="shared" si="2060"/>
        <v>1</v>
      </c>
      <c r="I1431" s="44">
        <v>9</v>
      </c>
      <c r="K1431" t="s">
        <v>7</v>
      </c>
      <c r="L1431" t="s">
        <v>172</v>
      </c>
      <c r="M1431" t="s">
        <v>67</v>
      </c>
      <c r="N1431" t="s">
        <v>595</v>
      </c>
      <c r="O1431" t="s">
        <v>636</v>
      </c>
      <c r="P1431" t="s">
        <v>654</v>
      </c>
      <c r="Q1431" t="s">
        <v>595</v>
      </c>
      <c r="S1431">
        <v>757</v>
      </c>
      <c r="T1431" t="s">
        <v>756</v>
      </c>
      <c r="W1431" t="s">
        <v>735</v>
      </c>
      <c r="X1431">
        <v>9</v>
      </c>
      <c r="Z1431">
        <v>1</v>
      </c>
      <c r="AA1431">
        <f t="shared" si="2017"/>
        <v>1757</v>
      </c>
      <c r="AB1431" t="str">
        <f t="shared" si="2018"/>
        <v/>
      </c>
      <c r="AC1431">
        <f t="shared" si="2056"/>
        <v>1757</v>
      </c>
      <c r="AD1431" s="6">
        <v>2</v>
      </c>
      <c r="AE1431" t="s">
        <v>746</v>
      </c>
      <c r="AF1431" t="s">
        <v>927</v>
      </c>
      <c r="AG1431" t="s">
        <v>756</v>
      </c>
      <c r="AH1431" t="s">
        <v>756</v>
      </c>
      <c r="AI1431" t="str">
        <f t="shared" si="2061"/>
        <v>e</v>
      </c>
      <c r="AJ1431" t="str">
        <f t="shared" si="2062"/>
        <v/>
      </c>
      <c r="AK1431" t="str">
        <f t="shared" si="2063"/>
        <v/>
      </c>
      <c r="AL1431" t="str">
        <f t="shared" si="2064"/>
        <v/>
      </c>
      <c r="AM1431" t="str">
        <f t="shared" si="2065"/>
        <v/>
      </c>
      <c r="AN1431" t="str">
        <f t="shared" si="2066"/>
        <v>Home</v>
      </c>
      <c r="AO1431" t="str">
        <f t="shared" si="2067"/>
        <v>h</v>
      </c>
      <c r="AP1431" t="str">
        <f t="shared" si="2068"/>
        <v/>
      </c>
      <c r="AQ1431" t="str">
        <f t="shared" si="2069"/>
        <v/>
      </c>
      <c r="AR1431" t="str">
        <f t="shared" si="2070"/>
        <v>Home</v>
      </c>
      <c r="AS1431" t="str">
        <f t="shared" si="2071"/>
        <v>h</v>
      </c>
      <c r="AT1431" t="str">
        <f t="shared" si="2072"/>
        <v>Offensive</v>
      </c>
      <c r="AU1431" t="str">
        <f t="shared" si="2073"/>
        <v/>
      </c>
      <c r="AV1431" t="str">
        <f t="shared" si="2074"/>
        <v/>
      </c>
      <c r="AW1431" t="str" cm="1">
        <f t="array" ref="AW1431">IFERROR(IF(O1431&lt;&gt;"",O1431,IF(OR($S1431="",$T1431=""),"",IF(O1431&lt;&gt;"",O1431,IF($T1431&lt;&gt;"",_xlfn._xlws.FILTER(O:O,($BU:$BU=$BU1431)*($I:$I=$I1431)*($T:$T=$T1431)*($S:$S=_xlfn.MINIFS($S:$S,$T:$T,"="&amp;$T1431)),"")))))&amp;"",IF(O1431="","",""))&amp;""</f>
        <v>OffensivePlay_Pass-Reverse</v>
      </c>
      <c r="AX1431" t="str" cm="1">
        <f t="array" ref="AX1431">IFERROR(IF(P1431&lt;&gt;"",P1431,IF(OR($S1431="",$T1431=""),"",IF($T1431&lt;&gt;"",_xlfn._xlws.FILTER(P:P,($BU:$BU=$BU1431)*($I:$I=$I1431)*($T:$T=$T1431)*($S:$S=_xlfn.MINIFS($S:$S,$T:$T,"="&amp;$T1431)),""))))&amp;"",IF(P1431="","",""))&amp;""</f>
        <v>OffensivePlay_Pass-SecondTouch</v>
      </c>
      <c r="AY1431" t="str" cm="1">
        <f t="array" ref="AY1431">IFERROR(IF(Q1431&lt;&gt;"",Q1431,IF(OR($S1431="",$T1431=""),"",IF($T1431&lt;&gt;"",_xlfn._xlws.FILTER(Q:Q,($BU:$BU=$BU1431)*($I:$I=$I1431)*($T:$T=$T1431)*($S:$S=_xlfn.MINIFS($S:$S,$T:$T,"="&amp;$T1431)),""))))&amp;"",IF(Q1431="","",""))&amp;""</f>
        <v>s</v>
      </c>
      <c r="AZ1431" t="str" cm="1">
        <f t="array" ref="AZ1431">IFERROR(IF(R1431&lt;&gt;"",R1431,IF(OR($S1431="",$T1431=""),"",IF($T1431&lt;&gt;"",_xlfn._xlws.FILTER(R:R,($BU:$BU=$BU1431)*($I:$I=$I1431)*($T:$T=$T1431)*($S:$S=_xlfn.MINIFS($S:$S,$T:$T,"="&amp;$T1431)),""))))&amp;"",IF(R1431="","",""))&amp;""</f>
        <v/>
      </c>
      <c r="BA1431" s="6">
        <f t="shared" si="2075"/>
        <v>121</v>
      </c>
      <c r="BB1431">
        <f t="shared" ref="BB1431:BD1431" si="2103">BB1430</f>
        <v>18987</v>
      </c>
      <c r="BC1431" t="str">
        <f t="shared" si="2103"/>
        <v>Velodrome</v>
      </c>
      <c r="BD1431" t="str">
        <f t="shared" si="2103"/>
        <v>Outlaws</v>
      </c>
      <c r="BE1431" t="s">
        <v>7</v>
      </c>
      <c r="BF1431" t="s">
        <v>172</v>
      </c>
      <c r="BI1431">
        <v>49</v>
      </c>
      <c r="BJ1431" s="15">
        <f t="shared" si="2077"/>
        <v>0</v>
      </c>
      <c r="BK1431">
        <f t="shared" si="2078"/>
        <v>752</v>
      </c>
      <c r="BL1431">
        <f t="shared" si="2079"/>
        <v>752</v>
      </c>
      <c r="BM1431" s="15">
        <f>SUMIFS(BJ$2:BJ1431,K$2:K1431,"=Intermission")+SUMIFS(BJ$2:BJ1431,K$2:K1431,"=Timeout")</f>
        <v>67</v>
      </c>
      <c r="BN1431">
        <f t="shared" si="2080"/>
        <v>1147</v>
      </c>
      <c r="BO1431" s="19">
        <f t="shared" si="2081"/>
        <v>1475</v>
      </c>
      <c r="BP1431">
        <f t="shared" si="2082"/>
        <v>1470</v>
      </c>
      <c r="BQ1431" s="17">
        <f t="shared" si="2083"/>
        <v>1475</v>
      </c>
      <c r="BR1431" t="str">
        <f t="shared" si="2084"/>
        <v>event_team_player_1</v>
      </c>
      <c r="BS1431">
        <f>COUNTIFS(S$3:S1431,"="&amp;S1431,AI$3:AI1431,"="&amp;AI1431)</f>
        <v>1</v>
      </c>
      <c r="BT1431" t="str">
        <f>IFERROR(VLOOKUP(BB1431&amp;BU1431&amp;X1431,game_rosters!U:W,3,FALSE),"")</f>
        <v>P100105</v>
      </c>
      <c r="BU1431" t="str">
        <f t="shared" si="2085"/>
        <v>Velodrome</v>
      </c>
    </row>
    <row r="1432" spans="1:73" x14ac:dyDescent="0.2">
      <c r="A1432" t="str">
        <f t="shared" si="2060"/>
        <v/>
      </c>
      <c r="I1432" s="44">
        <v>22</v>
      </c>
      <c r="S1432">
        <v>757</v>
      </c>
      <c r="T1432" t="s">
        <v>756</v>
      </c>
      <c r="X1432">
        <v>22</v>
      </c>
      <c r="Z1432">
        <v>1</v>
      </c>
      <c r="AA1432">
        <f t="shared" si="2017"/>
        <v>1757</v>
      </c>
      <c r="AB1432" t="str">
        <f t="shared" si="2018"/>
        <v/>
      </c>
      <c r="AC1432">
        <f t="shared" si="2056"/>
        <v>1757</v>
      </c>
      <c r="AD1432" s="6">
        <v>2</v>
      </c>
      <c r="AE1432" t="s">
        <v>746</v>
      </c>
      <c r="AF1432" t="s">
        <v>927</v>
      </c>
      <c r="AG1432" t="s">
        <v>756</v>
      </c>
      <c r="AH1432" t="s">
        <v>756</v>
      </c>
      <c r="AI1432" t="str">
        <f t="shared" si="2061"/>
        <v>e</v>
      </c>
      <c r="AJ1432" t="str">
        <f t="shared" si="2062"/>
        <v/>
      </c>
      <c r="AK1432" t="str">
        <f t="shared" si="2063"/>
        <v/>
      </c>
      <c r="AL1432" t="str">
        <f t="shared" si="2064"/>
        <v/>
      </c>
      <c r="AM1432" t="str">
        <f t="shared" si="2065"/>
        <v/>
      </c>
      <c r="AN1432" t="str">
        <f t="shared" si="2066"/>
        <v>Home</v>
      </c>
      <c r="AO1432" t="str">
        <f t="shared" si="2067"/>
        <v>h</v>
      </c>
      <c r="AP1432" t="str">
        <f t="shared" si="2068"/>
        <v/>
      </c>
      <c r="AQ1432" t="str">
        <f t="shared" si="2069"/>
        <v/>
      </c>
      <c r="AR1432" t="str">
        <f t="shared" si="2070"/>
        <v>Home</v>
      </c>
      <c r="AS1432" t="str">
        <f t="shared" si="2071"/>
        <v>h</v>
      </c>
      <c r="AT1432" t="str">
        <f t="shared" si="2072"/>
        <v>Offensive</v>
      </c>
      <c r="AU1432" t="str">
        <f t="shared" si="2073"/>
        <v/>
      </c>
      <c r="AV1432" t="str">
        <f t="shared" si="2074"/>
        <v/>
      </c>
      <c r="AW1432" t="str" cm="1">
        <f t="array" ref="AW1432">IFERROR(IF(O1432&lt;&gt;"",O1432,IF(OR($S1432="",$T1432=""),"",IF(O1432&lt;&gt;"",O1432,IF($T1432&lt;&gt;"",_xlfn._xlws.FILTER(O:O,($BU:$BU=$BU1432)*($I:$I=$I1432)*($T:$T=$T1432)*($S:$S=_xlfn.MINIFS($S:$S,$T:$T,"="&amp;$T1432)),"")))))&amp;"",IF(O1432="","",""))&amp;""</f>
        <v/>
      </c>
      <c r="AX1432" t="str" cm="1">
        <f t="array" ref="AX1432">IFERROR(IF(P1432&lt;&gt;"",P1432,IF(OR($S1432="",$T1432=""),"",IF($T1432&lt;&gt;"",_xlfn._xlws.FILTER(P:P,($BU:$BU=$BU1432)*($I:$I=$I1432)*($T:$T=$T1432)*($S:$S=_xlfn.MINIFS($S:$S,$T:$T,"="&amp;$T1432)),""))))&amp;"",IF(P1432="","",""))&amp;""</f>
        <v/>
      </c>
      <c r="AY1432" t="str" cm="1">
        <f t="array" ref="AY1432">IFERROR(IF(Q1432&lt;&gt;"",Q1432,IF(OR($S1432="",$T1432=""),"",IF($T1432&lt;&gt;"",_xlfn._xlws.FILTER(Q:Q,($BU:$BU=$BU1432)*($I:$I=$I1432)*($T:$T=$T1432)*($S:$S=_xlfn.MINIFS($S:$S,$T:$T,"="&amp;$T1432)),""))))&amp;"",IF(Q1432="","",""))&amp;""</f>
        <v/>
      </c>
      <c r="AZ1432" t="str" cm="1">
        <f t="array" ref="AZ1432">IFERROR(IF(R1432&lt;&gt;"",R1432,IF(OR($S1432="",$T1432=""),"",IF($T1432&lt;&gt;"",_xlfn._xlws.FILTER(R:R,($BU:$BU=$BU1432)*($I:$I=$I1432)*($T:$T=$T1432)*($S:$S=_xlfn.MINIFS($S:$S,$T:$T,"="&amp;$T1432)),""))))&amp;"",IF(R1432="","",""))&amp;""</f>
        <v/>
      </c>
      <c r="BA1432" s="6">
        <f t="shared" si="2075"/>
        <v>121</v>
      </c>
      <c r="BB1432">
        <f t="shared" ref="BB1432:BD1432" si="2104">BB1431</f>
        <v>18987</v>
      </c>
      <c r="BC1432" t="str">
        <f t="shared" si="2104"/>
        <v>Velodrome</v>
      </c>
      <c r="BD1432" t="str">
        <f t="shared" si="2104"/>
        <v>Outlaws</v>
      </c>
      <c r="BE1432" t="s">
        <v>7</v>
      </c>
      <c r="BF1432" t="s">
        <v>172</v>
      </c>
      <c r="BI1432">
        <v>49</v>
      </c>
      <c r="BJ1432" s="15">
        <f t="shared" si="2077"/>
        <v>0</v>
      </c>
      <c r="BK1432">
        <f t="shared" si="2078"/>
        <v>752</v>
      </c>
      <c r="BL1432">
        <f t="shared" si="2079"/>
        <v>752</v>
      </c>
      <c r="BM1432" s="15">
        <f>SUMIFS(BJ$2:BJ1432,K$2:K1432,"=Intermission")+SUMIFS(BJ$2:BJ1432,K$2:K1432,"=Timeout")</f>
        <v>67</v>
      </c>
      <c r="BN1432">
        <f t="shared" si="2080"/>
        <v>1147</v>
      </c>
      <c r="BO1432" s="19">
        <f t="shared" si="2081"/>
        <v>1475</v>
      </c>
      <c r="BP1432">
        <f t="shared" si="2082"/>
        <v>1470</v>
      </c>
      <c r="BQ1432" s="17">
        <f t="shared" si="2083"/>
        <v>1475</v>
      </c>
      <c r="BR1432" t="str">
        <f t="shared" si="2084"/>
        <v>event_team_player_2</v>
      </c>
      <c r="BS1432">
        <f>COUNTIFS(S$3:S1432,"="&amp;S1432,AI$3:AI1432,"="&amp;AI1432)</f>
        <v>2</v>
      </c>
      <c r="BT1432" t="str">
        <f>IFERROR(VLOOKUP(BB1432&amp;BU1432&amp;X1432,game_rosters!U:W,3,FALSE),"")</f>
        <v>P100108</v>
      </c>
      <c r="BU1432" t="str">
        <f t="shared" si="2085"/>
        <v>Velodrome</v>
      </c>
    </row>
    <row r="1433" spans="1:73" x14ac:dyDescent="0.2">
      <c r="A1433">
        <f t="shared" si="2060"/>
        <v>1</v>
      </c>
      <c r="I1433" s="44">
        <v>22</v>
      </c>
      <c r="K1433" t="s">
        <v>238</v>
      </c>
      <c r="L1433" t="s">
        <v>184</v>
      </c>
      <c r="M1433" t="s">
        <v>90</v>
      </c>
      <c r="N1433" t="s">
        <v>594</v>
      </c>
      <c r="S1433">
        <v>758</v>
      </c>
      <c r="T1433">
        <v>129</v>
      </c>
      <c r="W1433" t="s">
        <v>735</v>
      </c>
      <c r="X1433">
        <v>22</v>
      </c>
      <c r="Z1433">
        <v>1</v>
      </c>
      <c r="AA1433">
        <f t="shared" si="2017"/>
        <v>1758</v>
      </c>
      <c r="AB1433">
        <f t="shared" si="2018"/>
        <v>9129</v>
      </c>
      <c r="AC1433">
        <f t="shared" si="2056"/>
        <v>9129</v>
      </c>
      <c r="AD1433" s="6">
        <v>2</v>
      </c>
      <c r="AE1433" t="s">
        <v>746</v>
      </c>
      <c r="AF1433" t="s">
        <v>906</v>
      </c>
      <c r="AG1433" t="s">
        <v>756</v>
      </c>
      <c r="AH1433" t="s">
        <v>756</v>
      </c>
      <c r="AI1433" t="str">
        <f t="shared" si="2061"/>
        <v>e</v>
      </c>
      <c r="AJ1433" t="str">
        <f t="shared" si="2062"/>
        <v/>
      </c>
      <c r="AK1433" t="str">
        <f t="shared" si="2063"/>
        <v/>
      </c>
      <c r="AL1433" t="str">
        <f t="shared" si="2064"/>
        <v/>
      </c>
      <c r="AM1433" t="str">
        <f t="shared" si="2065"/>
        <v/>
      </c>
      <c r="AN1433" t="str">
        <f t="shared" si="2066"/>
        <v>Home</v>
      </c>
      <c r="AO1433" t="str">
        <f t="shared" si="2067"/>
        <v>h</v>
      </c>
      <c r="AP1433" t="str">
        <f t="shared" si="2068"/>
        <v/>
      </c>
      <c r="AQ1433" t="str">
        <f t="shared" si="2069"/>
        <v/>
      </c>
      <c r="AR1433" t="str">
        <f t="shared" si="2070"/>
        <v>Home</v>
      </c>
      <c r="AS1433" t="str">
        <f t="shared" si="2071"/>
        <v>h</v>
      </c>
      <c r="AT1433" t="str">
        <f t="shared" si="2072"/>
        <v>Offensive</v>
      </c>
      <c r="AU1433" t="str">
        <f t="shared" si="2073"/>
        <v/>
      </c>
      <c r="AV1433" t="str">
        <f t="shared" si="2074"/>
        <v/>
      </c>
      <c r="AW1433" t="str" cm="1">
        <f t="array" ref="AW1433">IFERROR(IF(O1433&lt;&gt;"",O1433,IF(OR($S1433="",$T1433=""),"",IF(O1433&lt;&gt;"",O1433,IF($T1433&lt;&gt;"",_xlfn._xlws.FILTER(O:O,($BU:$BU=$BU1433)*($I:$I=$I1433)*($T:$T=$T1433)*($S:$S=_xlfn.MINIFS($S:$S,$T:$T,"="&amp;$T1433)),"")))))&amp;"",IF(O1433="","",""))&amp;""</f>
        <v/>
      </c>
      <c r="AX1433" t="str" cm="1">
        <f t="array" ref="AX1433">IFERROR(IF(P1433&lt;&gt;"",P1433,IF(OR($S1433="",$T1433=""),"",IF($T1433&lt;&gt;"",_xlfn._xlws.FILTER(P:P,($BU:$BU=$BU1433)*($I:$I=$I1433)*($T:$T=$T1433)*($S:$S=_xlfn.MINIFS($S:$S,$T:$T,"="&amp;$T1433)),""))))&amp;"",IF(P1433="","",""))&amp;""</f>
        <v/>
      </c>
      <c r="AY1433" t="str" cm="1">
        <f t="array" ref="AY1433">IFERROR(IF(Q1433&lt;&gt;"",Q1433,IF(OR($S1433="",$T1433=""),"",IF($T1433&lt;&gt;"",_xlfn._xlws.FILTER(Q:Q,($BU:$BU=$BU1433)*($I:$I=$I1433)*($T:$T=$T1433)*($S:$S=_xlfn.MINIFS($S:$S,$T:$T,"="&amp;$T1433)),""))))&amp;"",IF(Q1433="","",""))&amp;""</f>
        <v/>
      </c>
      <c r="AZ1433" t="str" cm="1">
        <f t="array" ref="AZ1433">IFERROR(IF(R1433&lt;&gt;"",R1433,IF(OR($S1433="",$T1433=""),"",IF($T1433&lt;&gt;"",_xlfn._xlws.FILTER(R:R,($BU:$BU=$BU1433)*($I:$I=$I1433)*($T:$T=$T1433)*($S:$S=_xlfn.MINIFS($S:$S,$T:$T,"="&amp;$T1433)),""))))&amp;"",IF(R1433="","",""))&amp;""</f>
        <v/>
      </c>
      <c r="BA1433" s="6">
        <f t="shared" si="2075"/>
        <v>122</v>
      </c>
      <c r="BB1433">
        <f t="shared" ref="BB1433:BD1433" si="2105">BB1432</f>
        <v>18987</v>
      </c>
      <c r="BC1433" t="str">
        <f t="shared" si="2105"/>
        <v>Velodrome</v>
      </c>
      <c r="BD1433" t="str">
        <f t="shared" si="2105"/>
        <v>Outlaws</v>
      </c>
      <c r="BE1433" t="s">
        <v>238</v>
      </c>
      <c r="BF1433" t="s">
        <v>184</v>
      </c>
      <c r="BI1433" cm="1">
        <f t="array" ref="BI1433">IFERROR(_xlfn._xlws.FILTER(shifts!A:A,(shifts!B:B=events!AD1433)*(shifts!AG:AG&gt;=events!BK1433)*(shifts!AH:AH&lt;=events!BL1433)),BI1432)</f>
        <v>50</v>
      </c>
      <c r="BJ1433" s="15">
        <f t="shared" si="2077"/>
        <v>0</v>
      </c>
      <c r="BK1433">
        <f t="shared" si="2078"/>
        <v>749</v>
      </c>
      <c r="BL1433">
        <f t="shared" si="2079"/>
        <v>749</v>
      </c>
      <c r="BM1433" s="15">
        <f>SUMIFS(BJ$2:BJ1433,K$2:K1433,"=Intermission")+SUMIFS(BJ$2:BJ1433,K$2:K1433,"=Timeout")</f>
        <v>67</v>
      </c>
      <c r="BN1433">
        <f t="shared" si="2080"/>
        <v>1147</v>
      </c>
      <c r="BO1433" s="19">
        <f t="shared" si="2081"/>
        <v>1478</v>
      </c>
      <c r="BP1433">
        <f t="shared" si="2082"/>
        <v>1473</v>
      </c>
      <c r="BQ1433" s="17">
        <f t="shared" si="2083"/>
        <v>1478</v>
      </c>
      <c r="BR1433" t="str">
        <f t="shared" si="2084"/>
        <v>event_team_player_1</v>
      </c>
      <c r="BS1433">
        <f>COUNTIFS(S$3:S1433,"="&amp;S1433,AI$3:AI1433,"="&amp;AI1433)</f>
        <v>1</v>
      </c>
      <c r="BT1433" t="str">
        <f>IFERROR(VLOOKUP(BB1433&amp;BU1433&amp;X1433,game_rosters!U:W,3,FALSE),"")</f>
        <v>P100108</v>
      </c>
      <c r="BU1433" t="str">
        <f t="shared" si="2085"/>
        <v>Velodrome</v>
      </c>
    </row>
    <row r="1434" spans="1:73" x14ac:dyDescent="0.2">
      <c r="A1434">
        <f t="shared" si="2060"/>
        <v>1</v>
      </c>
      <c r="I1434" s="44">
        <v>22</v>
      </c>
      <c r="K1434" t="s">
        <v>9</v>
      </c>
      <c r="L1434" t="s">
        <v>173</v>
      </c>
      <c r="M1434" t="s">
        <v>354</v>
      </c>
      <c r="S1434">
        <v>759</v>
      </c>
      <c r="T1434">
        <v>129</v>
      </c>
      <c r="W1434" t="s">
        <v>735</v>
      </c>
      <c r="X1434">
        <v>22</v>
      </c>
      <c r="Z1434">
        <v>1</v>
      </c>
      <c r="AA1434">
        <f t="shared" si="2017"/>
        <v>1759</v>
      </c>
      <c r="AB1434">
        <f t="shared" si="2018"/>
        <v>9129</v>
      </c>
      <c r="AC1434">
        <f t="shared" si="2056"/>
        <v>9129</v>
      </c>
      <c r="AD1434" s="6">
        <v>2</v>
      </c>
      <c r="AE1434" t="s">
        <v>746</v>
      </c>
      <c r="AF1434" t="s">
        <v>906</v>
      </c>
      <c r="AG1434" t="s">
        <v>756</v>
      </c>
      <c r="AH1434" t="s">
        <v>756</v>
      </c>
      <c r="AI1434" t="str">
        <f t="shared" si="2061"/>
        <v>e</v>
      </c>
      <c r="AJ1434" t="str">
        <f t="shared" si="2062"/>
        <v/>
      </c>
      <c r="AK1434" t="str">
        <f t="shared" si="2063"/>
        <v/>
      </c>
      <c r="AL1434" t="str">
        <f t="shared" si="2064"/>
        <v/>
      </c>
      <c r="AM1434" t="str">
        <f t="shared" si="2065"/>
        <v/>
      </c>
      <c r="AN1434" t="str">
        <f t="shared" si="2066"/>
        <v>Home</v>
      </c>
      <c r="AO1434" t="str">
        <f t="shared" si="2067"/>
        <v>h</v>
      </c>
      <c r="AP1434" t="str">
        <f t="shared" si="2068"/>
        <v/>
      </c>
      <c r="AQ1434" t="str">
        <f t="shared" si="2069"/>
        <v/>
      </c>
      <c r="AR1434" t="str">
        <f t="shared" si="2070"/>
        <v>Home</v>
      </c>
      <c r="AS1434" t="str">
        <f t="shared" si="2071"/>
        <v>h</v>
      </c>
      <c r="AT1434" t="str">
        <f t="shared" si="2072"/>
        <v>Offensive</v>
      </c>
      <c r="AU1434" t="str">
        <f t="shared" si="2073"/>
        <v/>
      </c>
      <c r="AV1434" t="str">
        <f t="shared" si="2074"/>
        <v/>
      </c>
      <c r="AW1434" t="str" cm="1">
        <f t="array" ref="AW1434">IFERROR(IF(O1434&lt;&gt;"",O1434,IF(OR($S1434="",$T1434=""),"",IF(O1434&lt;&gt;"",O1434,IF($T1434&lt;&gt;"",_xlfn._xlws.FILTER(O:O,($BU:$BU=$BU1434)*($I:$I=$I1434)*($T:$T=$T1434)*($S:$S=_xlfn.MINIFS($S:$S,$T:$T,"="&amp;$T1434)),"")))))&amp;"",IF(O1434="","",""))&amp;""</f>
        <v/>
      </c>
      <c r="AX1434" t="str" cm="1">
        <f t="array" ref="AX1434">IFERROR(IF(P1434&lt;&gt;"",P1434,IF(OR($S1434="",$T1434=""),"",IF($T1434&lt;&gt;"",_xlfn._xlws.FILTER(P:P,($BU:$BU=$BU1434)*($I:$I=$I1434)*($T:$T=$T1434)*($S:$S=_xlfn.MINIFS($S:$S,$T:$T,"="&amp;$T1434)),""))))&amp;"",IF(P1434="","",""))&amp;""</f>
        <v/>
      </c>
      <c r="AY1434" t="str" cm="1">
        <f t="array" ref="AY1434">IFERROR(IF(Q1434&lt;&gt;"",Q1434,IF(OR($S1434="",$T1434=""),"",IF($T1434&lt;&gt;"",_xlfn._xlws.FILTER(Q:Q,($BU:$BU=$BU1434)*($I:$I=$I1434)*($T:$T=$T1434)*($S:$S=_xlfn.MINIFS($S:$S,$T:$T,"="&amp;$T1434)),""))))&amp;"",IF(Q1434="","",""))&amp;""</f>
        <v/>
      </c>
      <c r="AZ1434" t="str" cm="1">
        <f t="array" ref="AZ1434">IFERROR(IF(R1434&lt;&gt;"",R1434,IF(OR($S1434="",$T1434=""),"",IF($T1434&lt;&gt;"",_xlfn._xlws.FILTER(R:R,($BU:$BU=$BU1434)*($I:$I=$I1434)*($T:$T=$T1434)*($S:$S=_xlfn.MINIFS($S:$S,$T:$T,"="&amp;$T1434)),""))))&amp;"",IF(R1434="","",""))&amp;""</f>
        <v/>
      </c>
      <c r="BA1434" s="6">
        <f t="shared" si="2075"/>
        <v>122</v>
      </c>
      <c r="BB1434">
        <f t="shared" ref="BB1434:BD1434" si="2106">BB1433</f>
        <v>18987</v>
      </c>
      <c r="BC1434" t="str">
        <f t="shared" si="2106"/>
        <v>Velodrome</v>
      </c>
      <c r="BD1434" t="str">
        <f t="shared" si="2106"/>
        <v>Outlaws</v>
      </c>
      <c r="BE1434" t="s">
        <v>9</v>
      </c>
      <c r="BF1434" t="s">
        <v>173</v>
      </c>
      <c r="BI1434" cm="1">
        <f t="array" ref="BI1434">IFERROR(_xlfn._xlws.FILTER(shifts!A:A,(shifts!B:B=events!AD1434)*(shifts!AG:AG&gt;=events!BK1434)*(shifts!AH:AH&lt;=events!BL1434)),BI1433)</f>
        <v>50</v>
      </c>
      <c r="BJ1434" s="15">
        <f t="shared" si="2077"/>
        <v>0</v>
      </c>
      <c r="BK1434">
        <f t="shared" si="2078"/>
        <v>749</v>
      </c>
      <c r="BL1434">
        <f t="shared" si="2079"/>
        <v>749</v>
      </c>
      <c r="BM1434" s="15">
        <f>SUMIFS(BJ$2:BJ1434,K$2:K1434,"=Intermission")+SUMIFS(BJ$2:BJ1434,K$2:K1434,"=Timeout")</f>
        <v>67</v>
      </c>
      <c r="BN1434">
        <f t="shared" si="2080"/>
        <v>1147</v>
      </c>
      <c r="BO1434" s="19">
        <f t="shared" si="2081"/>
        <v>1478</v>
      </c>
      <c r="BP1434">
        <f t="shared" si="2082"/>
        <v>1473</v>
      </c>
      <c r="BQ1434" s="17">
        <f t="shared" si="2083"/>
        <v>1478</v>
      </c>
      <c r="BR1434" t="str">
        <f t="shared" si="2084"/>
        <v>event_team_player_1</v>
      </c>
      <c r="BS1434">
        <f>COUNTIFS(S$3:S1434,"="&amp;S1434,AI$3:AI1434,"="&amp;AI1434)</f>
        <v>1</v>
      </c>
      <c r="BT1434" t="str">
        <f>IFERROR(VLOOKUP(BB1434&amp;BU1434&amp;X1434,game_rosters!U:W,3,FALSE),"")</f>
        <v>P100108</v>
      </c>
      <c r="BU1434" t="str">
        <f t="shared" si="2085"/>
        <v>Velodrome</v>
      </c>
    </row>
    <row r="1435" spans="1:73" x14ac:dyDescent="0.2">
      <c r="A1435">
        <f t="shared" si="2060"/>
        <v>1</v>
      </c>
      <c r="I1435" s="44">
        <v>4</v>
      </c>
      <c r="K1435" t="s">
        <v>13</v>
      </c>
      <c r="L1435" t="s">
        <v>586</v>
      </c>
      <c r="N1435" t="s">
        <v>594</v>
      </c>
      <c r="O1435" t="s">
        <v>604</v>
      </c>
      <c r="Q1435" t="s">
        <v>594</v>
      </c>
      <c r="R1435" s="51">
        <v>1</v>
      </c>
      <c r="S1435">
        <v>760</v>
      </c>
      <c r="T1435" t="s">
        <v>756</v>
      </c>
      <c r="W1435" t="s">
        <v>731</v>
      </c>
      <c r="X1435">
        <v>4</v>
      </c>
      <c r="Z1435">
        <v>1</v>
      </c>
      <c r="AA1435">
        <f t="shared" si="2017"/>
        <v>1760</v>
      </c>
      <c r="AB1435" t="str">
        <f t="shared" si="2018"/>
        <v/>
      </c>
      <c r="AC1435">
        <f t="shared" si="2056"/>
        <v>1760</v>
      </c>
      <c r="AD1435" s="6">
        <v>2</v>
      </c>
      <c r="AE1435" t="s">
        <v>746</v>
      </c>
      <c r="AF1435" t="s">
        <v>739</v>
      </c>
      <c r="AG1435" t="s">
        <v>756</v>
      </c>
      <c r="AH1435" t="s">
        <v>756</v>
      </c>
      <c r="AI1435" t="str">
        <f t="shared" si="2061"/>
        <v>e</v>
      </c>
      <c r="AJ1435" t="str">
        <f t="shared" si="2062"/>
        <v/>
      </c>
      <c r="AK1435" t="str">
        <f t="shared" si="2063"/>
        <v/>
      </c>
      <c r="AL1435" t="str">
        <f t="shared" si="2064"/>
        <v/>
      </c>
      <c r="AM1435" t="str">
        <f t="shared" si="2065"/>
        <v/>
      </c>
      <c r="AN1435" t="str">
        <f t="shared" si="2066"/>
        <v>Away</v>
      </c>
      <c r="AO1435" t="str">
        <f t="shared" si="2067"/>
        <v>a</v>
      </c>
      <c r="AP1435" t="str">
        <f t="shared" si="2068"/>
        <v/>
      </c>
      <c r="AQ1435" t="str">
        <f t="shared" si="2069"/>
        <v/>
      </c>
      <c r="AR1435" t="str">
        <f t="shared" si="2070"/>
        <v>Away</v>
      </c>
      <c r="AS1435" t="str">
        <f t="shared" si="2071"/>
        <v>a</v>
      </c>
      <c r="AT1435" t="str">
        <f t="shared" si="2072"/>
        <v>Offensive</v>
      </c>
      <c r="AU1435" t="str">
        <f t="shared" si="2073"/>
        <v/>
      </c>
      <c r="AV1435" t="str">
        <f t="shared" si="2074"/>
        <v/>
      </c>
      <c r="AW1435" t="str" cm="1">
        <f t="array" ref="AW1435">IFERROR(IF(O1435&lt;&gt;"",O1435,IF(OR($S1435="",$T1435=""),"",IF(O1435&lt;&gt;"",O1435,IF($T1435&lt;&gt;"",_xlfn._xlws.FILTER(O:O,($BU:$BU=$BU1435)*($I:$I=$I1435)*($T:$T=$T1435)*($S:$S=_xlfn.MINIFS($S:$S,$T:$T,"="&amp;$T1435)),"")))))&amp;"",IF(O1435="","",""))&amp;""</f>
        <v>OffensivePlay_Zone-PuckRetrievalDumpIn</v>
      </c>
      <c r="AX1435" t="str" cm="1">
        <f t="array" ref="AX1435">IFERROR(IF(P1435&lt;&gt;"",P1435,IF(OR($S1435="",$T1435=""),"",IF($T1435&lt;&gt;"",_xlfn._xlws.FILTER(P:P,($BU:$BU=$BU1435)*($I:$I=$I1435)*($T:$T=$T1435)*($S:$S=_xlfn.MINIFS($S:$S,$T:$T,"="&amp;$T1435)),""))))&amp;"",IF(P1435="","",""))&amp;""</f>
        <v/>
      </c>
      <c r="AY1435" t="str" cm="1">
        <f t="array" ref="AY1435">IFERROR(IF(Q1435&lt;&gt;"",Q1435,IF(OR($S1435="",$T1435=""),"",IF($T1435&lt;&gt;"",_xlfn._xlws.FILTER(Q:Q,($BU:$BU=$BU1435)*($I:$I=$I1435)*($T:$T=$T1435)*($S:$S=_xlfn.MINIFS($S:$S,$T:$T,"="&amp;$T1435)),""))))&amp;"",IF(Q1435="","",""))&amp;""</f>
        <v>u</v>
      </c>
      <c r="AZ1435" t="str" cm="1">
        <f t="array" ref="AZ1435">IFERROR(IF(R1435&lt;&gt;"",R1435,IF(OR($S1435="",$T1435=""),"",IF($T1435&lt;&gt;"",_xlfn._xlws.FILTER(R:R,($BU:$BU=$BU1435)*($I:$I=$I1435)*($T:$T=$T1435)*($S:$S=_xlfn.MINIFS($S:$S,$T:$T,"="&amp;$T1435)),""))))&amp;"",IF(R1435="","",""))&amp;""</f>
        <v>1</v>
      </c>
      <c r="BA1435" s="6">
        <f t="shared" si="2075"/>
        <v>122</v>
      </c>
      <c r="BB1435">
        <f t="shared" ref="BB1435:BD1435" si="2107">BB1434</f>
        <v>18987</v>
      </c>
      <c r="BC1435" t="str">
        <f t="shared" si="2107"/>
        <v>Velodrome</v>
      </c>
      <c r="BD1435" t="str">
        <f t="shared" si="2107"/>
        <v>Outlaws</v>
      </c>
      <c r="BE1435" t="s">
        <v>13</v>
      </c>
      <c r="BF1435" t="s">
        <v>586</v>
      </c>
      <c r="BI1435" cm="1">
        <f t="array" ref="BI1435">IFERROR(_xlfn._xlws.FILTER(shifts!A:A,(shifts!B:B=events!AD1435)*(shifts!AG:AG&gt;=events!BK1435)*(shifts!AH:AH&lt;=events!BL1435)),BI1434)</f>
        <v>50</v>
      </c>
      <c r="BJ1435" s="15">
        <f t="shared" si="2077"/>
        <v>0</v>
      </c>
      <c r="BK1435">
        <f t="shared" si="2078"/>
        <v>746</v>
      </c>
      <c r="BL1435">
        <f t="shared" si="2079"/>
        <v>746</v>
      </c>
      <c r="BM1435" s="15">
        <f>SUMIFS(BJ$2:BJ1435,K$2:K1435,"=Intermission")+SUMIFS(BJ$2:BJ1435,K$2:K1435,"=Timeout")</f>
        <v>67</v>
      </c>
      <c r="BN1435">
        <f t="shared" si="2080"/>
        <v>1147</v>
      </c>
      <c r="BO1435" s="19">
        <f t="shared" si="2081"/>
        <v>1481</v>
      </c>
      <c r="BP1435">
        <f t="shared" si="2082"/>
        <v>1476</v>
      </c>
      <c r="BQ1435" s="17">
        <f t="shared" si="2083"/>
        <v>1481</v>
      </c>
      <c r="BR1435" t="str">
        <f t="shared" si="2084"/>
        <v>event_team_player_1</v>
      </c>
      <c r="BS1435">
        <f>COUNTIFS(S$3:S1435,"="&amp;S1435,AI$3:AI1435,"="&amp;AI1435)</f>
        <v>1</v>
      </c>
      <c r="BT1435" t="str">
        <f>IFERROR(VLOOKUP(BB1435&amp;BU1435&amp;X1435,game_rosters!U:W,3,FALSE),"")</f>
        <v>P100032</v>
      </c>
      <c r="BU1435" t="str">
        <f t="shared" si="2085"/>
        <v>Outlaws</v>
      </c>
    </row>
    <row r="1436" spans="1:73" x14ac:dyDescent="0.2">
      <c r="A1436" t="str">
        <f t="shared" si="2060"/>
        <v/>
      </c>
      <c r="I1436" s="44">
        <v>14</v>
      </c>
      <c r="O1436" t="s">
        <v>602</v>
      </c>
      <c r="R1436" s="51">
        <v>1</v>
      </c>
      <c r="S1436">
        <v>760</v>
      </c>
      <c r="T1436" t="s">
        <v>756</v>
      </c>
      <c r="X1436">
        <v>14</v>
      </c>
      <c r="AA1436">
        <f t="shared" si="2017"/>
        <v>1760</v>
      </c>
      <c r="AB1436" t="str">
        <f t="shared" si="2018"/>
        <v/>
      </c>
      <c r="AC1436">
        <f t="shared" si="2056"/>
        <v>1760</v>
      </c>
      <c r="AD1436" s="6">
        <v>2</v>
      </c>
      <c r="AE1436" t="s">
        <v>746</v>
      </c>
      <c r="AF1436" t="s">
        <v>739</v>
      </c>
      <c r="AG1436" t="s">
        <v>756</v>
      </c>
      <c r="AH1436" t="s">
        <v>756</v>
      </c>
      <c r="AI1436" t="str">
        <f t="shared" si="2061"/>
        <v>o</v>
      </c>
      <c r="AJ1436" t="str">
        <f t="shared" si="2062"/>
        <v/>
      </c>
      <c r="AK1436" t="str">
        <f t="shared" si="2063"/>
        <v/>
      </c>
      <c r="AL1436" t="str">
        <f t="shared" si="2064"/>
        <v/>
      </c>
      <c r="AM1436" t="str">
        <f t="shared" si="2065"/>
        <v/>
      </c>
      <c r="AN1436" t="str">
        <f t="shared" si="2066"/>
        <v>Away</v>
      </c>
      <c r="AO1436" t="str">
        <f t="shared" si="2067"/>
        <v>a</v>
      </c>
      <c r="AP1436" t="str">
        <f t="shared" si="2068"/>
        <v/>
      </c>
      <c r="AQ1436" t="str">
        <f t="shared" si="2069"/>
        <v/>
      </c>
      <c r="AR1436" t="str">
        <f t="shared" si="2070"/>
        <v>Away</v>
      </c>
      <c r="AS1436" t="str">
        <f t="shared" si="2071"/>
        <v>a</v>
      </c>
      <c r="AT1436" t="str">
        <f t="shared" si="2072"/>
        <v>Defensive</v>
      </c>
      <c r="AU1436" t="str">
        <f t="shared" si="2073"/>
        <v/>
      </c>
      <c r="AV1436" t="str">
        <f t="shared" si="2074"/>
        <v/>
      </c>
      <c r="AW1436" t="str" cm="1">
        <f t="array" ref="AW1436">IFERROR(IF(O1436&lt;&gt;"",O1436,IF(OR($S1436="",$T1436=""),"",IF(O1436&lt;&gt;"",O1436,IF($T1436&lt;&gt;"",_xlfn._xlws.FILTER(O:O,($BU:$BU=$BU1436)*($I:$I=$I1436)*($T:$T=$T1436)*($S:$S=_xlfn.MINIFS($S:$S,$T:$T,"="&amp;$T1436)),"")))))&amp;"",IF(O1436="","",""))&amp;""</f>
        <v>Defensive_PlayPossession-StickCheck</v>
      </c>
      <c r="AX1436" t="str" cm="1">
        <f t="array" ref="AX1436">IFERROR(IF(P1436&lt;&gt;"",P1436,IF(OR($S1436="",$T1436=""),"",IF($T1436&lt;&gt;"",_xlfn._xlws.FILTER(P:P,($BU:$BU=$BU1436)*($I:$I=$I1436)*($T:$T=$T1436)*($S:$S=_xlfn.MINIFS($S:$S,$T:$T,"="&amp;$T1436)),""))))&amp;"",IF(P1436="","",""))&amp;""</f>
        <v/>
      </c>
      <c r="AY1436" t="str" cm="1">
        <f t="array" ref="AY1436">IFERROR(IF(Q1436&lt;&gt;"",Q1436,IF(OR($S1436="",$T1436=""),"",IF($T1436&lt;&gt;"",_xlfn._xlws.FILTER(Q:Q,($BU:$BU=$BU1436)*($I:$I=$I1436)*($T:$T=$T1436)*($S:$S=_xlfn.MINIFS($S:$S,$T:$T,"="&amp;$T1436)),""))))&amp;"",IF(Q1436="","",""))&amp;""</f>
        <v/>
      </c>
      <c r="AZ1436" t="str" cm="1">
        <f t="array" ref="AZ1436">IFERROR(IF(R1436&lt;&gt;"",R1436,IF(OR($S1436="",$T1436=""),"",IF($T1436&lt;&gt;"",_xlfn._xlws.FILTER(R:R,($BU:$BU=$BU1436)*($I:$I=$I1436)*($T:$T=$T1436)*($S:$S=_xlfn.MINIFS($S:$S,$T:$T,"="&amp;$T1436)),""))))&amp;"",IF(R1436="","",""))&amp;""</f>
        <v>1</v>
      </c>
      <c r="BA1436" s="6">
        <f t="shared" si="2075"/>
        <v>122</v>
      </c>
      <c r="BB1436">
        <f t="shared" ref="BB1436:BD1436" si="2108">BB1435</f>
        <v>18987</v>
      </c>
      <c r="BC1436" t="str">
        <f t="shared" si="2108"/>
        <v>Velodrome</v>
      </c>
      <c r="BD1436" t="str">
        <f t="shared" si="2108"/>
        <v>Outlaws</v>
      </c>
      <c r="BE1436" t="s">
        <v>13</v>
      </c>
      <c r="BF1436" t="s">
        <v>586</v>
      </c>
      <c r="BI1436" cm="1">
        <f t="array" ref="BI1436">IFERROR(_xlfn._xlws.FILTER(shifts!A:A,(shifts!B:B=events!AD1436)*(shifts!AG:AG&gt;=events!BK1436)*(shifts!AH:AH&lt;=events!BL1436)),BI1435)</f>
        <v>50</v>
      </c>
      <c r="BJ1436" s="15">
        <f t="shared" si="2077"/>
        <v>0</v>
      </c>
      <c r="BK1436">
        <f t="shared" si="2078"/>
        <v>746</v>
      </c>
      <c r="BL1436">
        <f t="shared" si="2079"/>
        <v>746</v>
      </c>
      <c r="BM1436" s="15">
        <f>SUMIFS(BJ$2:BJ1436,K$2:K1436,"=Intermission")+SUMIFS(BJ$2:BJ1436,K$2:K1436,"=Timeout")</f>
        <v>67</v>
      </c>
      <c r="BN1436">
        <f t="shared" si="2080"/>
        <v>1147</v>
      </c>
      <c r="BO1436" s="19">
        <f t="shared" si="2081"/>
        <v>1481</v>
      </c>
      <c r="BP1436">
        <f t="shared" si="2082"/>
        <v>1476</v>
      </c>
      <c r="BQ1436" s="17">
        <f t="shared" si="2083"/>
        <v>1481</v>
      </c>
      <c r="BR1436" t="str">
        <f t="shared" si="2084"/>
        <v>opp_team_player_1</v>
      </c>
      <c r="BS1436">
        <f>COUNTIFS(S$3:S1436,"="&amp;S1436,AI$3:AI1436,"="&amp;AI1436)</f>
        <v>1</v>
      </c>
      <c r="BT1436" t="str">
        <f>IFERROR(VLOOKUP(BB1436&amp;BU1436&amp;X1436,game_rosters!U:W,3,FALSE),"")</f>
        <v>P100132</v>
      </c>
      <c r="BU1436" t="str">
        <f t="shared" si="2085"/>
        <v>Velodrome</v>
      </c>
    </row>
    <row r="1437" spans="1:73" x14ac:dyDescent="0.2">
      <c r="A1437">
        <f t="shared" si="2060"/>
        <v>1</v>
      </c>
      <c r="I1437" s="44">
        <v>4</v>
      </c>
      <c r="K1437" t="s">
        <v>238</v>
      </c>
      <c r="L1437" t="s">
        <v>174</v>
      </c>
      <c r="M1437" t="s">
        <v>87</v>
      </c>
      <c r="N1437" t="s">
        <v>594</v>
      </c>
      <c r="O1437" t="s">
        <v>603</v>
      </c>
      <c r="Q1437" t="s">
        <v>594</v>
      </c>
      <c r="R1437" s="51">
        <v>1</v>
      </c>
      <c r="S1437">
        <v>761</v>
      </c>
      <c r="T1437" t="s">
        <v>756</v>
      </c>
      <c r="W1437" t="s">
        <v>731</v>
      </c>
      <c r="X1437">
        <v>4</v>
      </c>
      <c r="Z1437">
        <v>1</v>
      </c>
      <c r="AA1437">
        <f t="shared" ref="AA1437:AA1500" si="2109">S1437+1000</f>
        <v>1761</v>
      </c>
      <c r="AB1437" t="str">
        <f t="shared" ref="AB1437:AB1500" si="2110">IF(T1437&lt;&gt;"",9000+T1437,"")</f>
        <v/>
      </c>
      <c r="AC1437">
        <f t="shared" si="2056"/>
        <v>1761</v>
      </c>
      <c r="AD1437" s="6">
        <v>2</v>
      </c>
      <c r="AE1437" t="s">
        <v>746</v>
      </c>
      <c r="AF1437" t="s">
        <v>739</v>
      </c>
      <c r="AG1437" t="s">
        <v>756</v>
      </c>
      <c r="AH1437" t="s">
        <v>756</v>
      </c>
      <c r="AI1437" t="str">
        <f t="shared" si="2061"/>
        <v>e</v>
      </c>
      <c r="AJ1437" t="str">
        <f t="shared" si="2062"/>
        <v/>
      </c>
      <c r="AK1437" t="str">
        <f t="shared" si="2063"/>
        <v/>
      </c>
      <c r="AL1437" t="str">
        <f t="shared" si="2064"/>
        <v/>
      </c>
      <c r="AM1437" t="str">
        <f t="shared" si="2065"/>
        <v/>
      </c>
      <c r="AN1437" t="str">
        <f t="shared" si="2066"/>
        <v>Away</v>
      </c>
      <c r="AO1437" t="str">
        <f t="shared" si="2067"/>
        <v>a</v>
      </c>
      <c r="AP1437" t="str">
        <f t="shared" si="2068"/>
        <v/>
      </c>
      <c r="AQ1437" t="str">
        <f t="shared" si="2069"/>
        <v/>
      </c>
      <c r="AR1437" t="str">
        <f t="shared" si="2070"/>
        <v>Away</v>
      </c>
      <c r="AS1437" t="str">
        <f t="shared" si="2071"/>
        <v>a</v>
      </c>
      <c r="AT1437" t="str">
        <f t="shared" si="2072"/>
        <v>Offensive</v>
      </c>
      <c r="AU1437" t="str">
        <f t="shared" si="2073"/>
        <v/>
      </c>
      <c r="AV1437" t="str">
        <f t="shared" si="2074"/>
        <v/>
      </c>
      <c r="AW1437" t="str" cm="1">
        <f t="array" ref="AW1437">IFERROR(IF(O1437&lt;&gt;"",O1437,IF(OR($S1437="",$T1437=""),"",IF(O1437&lt;&gt;"",O1437,IF($T1437&lt;&gt;"",_xlfn._xlws.FILTER(O:O,($BU:$BU=$BU1437)*($I:$I=$I1437)*($T:$T=$T1437)*($S:$S=_xlfn.MINIFS($S:$S,$T:$T,"="&amp;$T1437)),"")))))&amp;"",IF(O1437="","",""))&amp;""</f>
        <v>OffensivePlay_Zone-DumpChase</v>
      </c>
      <c r="AX1437" t="str" cm="1">
        <f t="array" ref="AX1437">IFERROR(IF(P1437&lt;&gt;"",P1437,IF(OR($S1437="",$T1437=""),"",IF($T1437&lt;&gt;"",_xlfn._xlws.FILTER(P:P,($BU:$BU=$BU1437)*($I:$I=$I1437)*($T:$T=$T1437)*($S:$S=_xlfn.MINIFS($S:$S,$T:$T,"="&amp;$T1437)),""))))&amp;"",IF(P1437="","",""))&amp;""</f>
        <v/>
      </c>
      <c r="AY1437" t="str" cm="1">
        <f t="array" ref="AY1437">IFERROR(IF(Q1437&lt;&gt;"",Q1437,IF(OR($S1437="",$T1437=""),"",IF($T1437&lt;&gt;"",_xlfn._xlws.FILTER(Q:Q,($BU:$BU=$BU1437)*($I:$I=$I1437)*($T:$T=$T1437)*($S:$S=_xlfn.MINIFS($S:$S,$T:$T,"="&amp;$T1437)),""))))&amp;"",IF(Q1437="","",""))&amp;""</f>
        <v>u</v>
      </c>
      <c r="AZ1437" t="str" cm="1">
        <f t="array" ref="AZ1437">IFERROR(IF(R1437&lt;&gt;"",R1437,IF(OR($S1437="",$T1437=""),"",IF($T1437&lt;&gt;"",_xlfn._xlws.FILTER(R:R,($BU:$BU=$BU1437)*($I:$I=$I1437)*($T:$T=$T1437)*($S:$S=_xlfn.MINIFS($S:$S,$T:$T,"="&amp;$T1437)),""))))&amp;"",IF(R1437="","",""))&amp;""</f>
        <v>1</v>
      </c>
      <c r="BA1437" s="6">
        <f t="shared" si="2075"/>
        <v>123</v>
      </c>
      <c r="BB1437">
        <f t="shared" ref="BB1437:BD1437" si="2111">BB1436</f>
        <v>18987</v>
      </c>
      <c r="BC1437" t="str">
        <f t="shared" si="2111"/>
        <v>Velodrome</v>
      </c>
      <c r="BD1437" t="str">
        <f t="shared" si="2111"/>
        <v>Outlaws</v>
      </c>
      <c r="BE1437" t="s">
        <v>238</v>
      </c>
      <c r="BF1437" t="s">
        <v>174</v>
      </c>
      <c r="BI1437" cm="1">
        <f t="array" ref="BI1437">IFERROR(_xlfn._xlws.FILTER(shifts!A:A,(shifts!B:B=events!AD1437)*(shifts!AG:AG&gt;=events!BK1437)*(shifts!AH:AH&lt;=events!BL1437)),BI1436)</f>
        <v>50</v>
      </c>
      <c r="BJ1437" s="15">
        <f t="shared" si="2077"/>
        <v>0</v>
      </c>
      <c r="BK1437">
        <f t="shared" si="2078"/>
        <v>746</v>
      </c>
      <c r="BL1437">
        <f t="shared" si="2079"/>
        <v>746</v>
      </c>
      <c r="BM1437" s="15">
        <f>SUMIFS(BJ$2:BJ1437,K$2:K1437,"=Intermission")+SUMIFS(BJ$2:BJ1437,K$2:K1437,"=Timeout")</f>
        <v>67</v>
      </c>
      <c r="BN1437">
        <f t="shared" si="2080"/>
        <v>1147</v>
      </c>
      <c r="BO1437" s="19">
        <f t="shared" si="2081"/>
        <v>1481</v>
      </c>
      <c r="BP1437">
        <f t="shared" si="2082"/>
        <v>1476</v>
      </c>
      <c r="BQ1437" s="17">
        <f t="shared" si="2083"/>
        <v>1481</v>
      </c>
      <c r="BR1437" t="str">
        <f t="shared" si="2084"/>
        <v>event_team_player_1</v>
      </c>
      <c r="BS1437">
        <f>COUNTIFS(S$3:S1437,"="&amp;S1437,AI$3:AI1437,"="&amp;AI1437)</f>
        <v>1</v>
      </c>
      <c r="BT1437" t="str">
        <f>IFERROR(VLOOKUP(BB1437&amp;BU1437&amp;X1437,game_rosters!U:W,3,FALSE),"")</f>
        <v>P100032</v>
      </c>
      <c r="BU1437" t="str">
        <f t="shared" si="2085"/>
        <v>Outlaws</v>
      </c>
    </row>
    <row r="1438" spans="1:73" x14ac:dyDescent="0.2">
      <c r="A1438" t="str">
        <f t="shared" si="2060"/>
        <v/>
      </c>
      <c r="I1438" s="44">
        <v>14</v>
      </c>
      <c r="O1438" t="s">
        <v>602</v>
      </c>
      <c r="R1438" s="51">
        <v>1</v>
      </c>
      <c r="S1438">
        <v>761</v>
      </c>
      <c r="T1438" t="s">
        <v>756</v>
      </c>
      <c r="X1438">
        <v>14</v>
      </c>
      <c r="AA1438">
        <f t="shared" si="2109"/>
        <v>1761</v>
      </c>
      <c r="AB1438" t="str">
        <f t="shared" si="2110"/>
        <v/>
      </c>
      <c r="AC1438">
        <f t="shared" si="2056"/>
        <v>1761</v>
      </c>
      <c r="AD1438" s="6">
        <v>2</v>
      </c>
      <c r="AE1438" t="s">
        <v>746</v>
      </c>
      <c r="AF1438" t="s">
        <v>739</v>
      </c>
      <c r="AG1438" t="s">
        <v>756</v>
      </c>
      <c r="AH1438" t="s">
        <v>756</v>
      </c>
      <c r="AI1438" t="str">
        <f t="shared" si="2061"/>
        <v>o</v>
      </c>
      <c r="AJ1438" t="str">
        <f t="shared" si="2062"/>
        <v/>
      </c>
      <c r="AK1438" t="str">
        <f t="shared" si="2063"/>
        <v/>
      </c>
      <c r="AL1438" t="str">
        <f t="shared" si="2064"/>
        <v/>
      </c>
      <c r="AM1438" t="str">
        <f t="shared" si="2065"/>
        <v/>
      </c>
      <c r="AN1438" t="str">
        <f t="shared" si="2066"/>
        <v>Away</v>
      </c>
      <c r="AO1438" t="str">
        <f t="shared" si="2067"/>
        <v>a</v>
      </c>
      <c r="AP1438" t="str">
        <f t="shared" si="2068"/>
        <v/>
      </c>
      <c r="AQ1438" t="str">
        <f t="shared" si="2069"/>
        <v/>
      </c>
      <c r="AR1438" t="str">
        <f t="shared" si="2070"/>
        <v>Away</v>
      </c>
      <c r="AS1438" t="str">
        <f t="shared" si="2071"/>
        <v>a</v>
      </c>
      <c r="AT1438" t="str">
        <f t="shared" si="2072"/>
        <v>Defensive</v>
      </c>
      <c r="AU1438" t="str">
        <f t="shared" si="2073"/>
        <v/>
      </c>
      <c r="AV1438" t="str">
        <f t="shared" si="2074"/>
        <v/>
      </c>
      <c r="AW1438" t="str" cm="1">
        <f t="array" ref="AW1438">IFERROR(IF(O1438&lt;&gt;"",O1438,IF(OR($S1438="",$T1438=""),"",IF(O1438&lt;&gt;"",O1438,IF($T1438&lt;&gt;"",_xlfn._xlws.FILTER(O:O,($BU:$BU=$BU1438)*($I:$I=$I1438)*($T:$T=$T1438)*($S:$S=_xlfn.MINIFS($S:$S,$T:$T,"="&amp;$T1438)),"")))))&amp;"",IF(O1438="","",""))&amp;""</f>
        <v>Defensive_PlayPossession-StickCheck</v>
      </c>
      <c r="AX1438" t="str" cm="1">
        <f t="array" ref="AX1438">IFERROR(IF(P1438&lt;&gt;"",P1438,IF(OR($S1438="",$T1438=""),"",IF($T1438&lt;&gt;"",_xlfn._xlws.FILTER(P:P,($BU:$BU=$BU1438)*($I:$I=$I1438)*($T:$T=$T1438)*($S:$S=_xlfn.MINIFS($S:$S,$T:$T,"="&amp;$T1438)),""))))&amp;"",IF(P1438="","",""))&amp;""</f>
        <v/>
      </c>
      <c r="AY1438" t="str" cm="1">
        <f t="array" ref="AY1438">IFERROR(IF(Q1438&lt;&gt;"",Q1438,IF(OR($S1438="",$T1438=""),"",IF($T1438&lt;&gt;"",_xlfn._xlws.FILTER(Q:Q,($BU:$BU=$BU1438)*($I:$I=$I1438)*($T:$T=$T1438)*($S:$S=_xlfn.MINIFS($S:$S,$T:$T,"="&amp;$T1438)),""))))&amp;"",IF(Q1438="","",""))&amp;""</f>
        <v/>
      </c>
      <c r="AZ1438" t="str" cm="1">
        <f t="array" ref="AZ1438">IFERROR(IF(R1438&lt;&gt;"",R1438,IF(OR($S1438="",$T1438=""),"",IF($T1438&lt;&gt;"",_xlfn._xlws.FILTER(R:R,($BU:$BU=$BU1438)*($I:$I=$I1438)*($T:$T=$T1438)*($S:$S=_xlfn.MINIFS($S:$S,$T:$T,"="&amp;$T1438)),""))))&amp;"",IF(R1438="","",""))&amp;""</f>
        <v>1</v>
      </c>
      <c r="BA1438" s="6">
        <f t="shared" si="2075"/>
        <v>123</v>
      </c>
      <c r="BB1438">
        <f t="shared" ref="BB1438:BD1438" si="2112">BB1437</f>
        <v>18987</v>
      </c>
      <c r="BC1438" t="str">
        <f t="shared" si="2112"/>
        <v>Velodrome</v>
      </c>
      <c r="BD1438" t="str">
        <f t="shared" si="2112"/>
        <v>Outlaws</v>
      </c>
      <c r="BE1438" t="s">
        <v>238</v>
      </c>
      <c r="BF1438" t="s">
        <v>174</v>
      </c>
      <c r="BI1438" cm="1">
        <f t="array" ref="BI1438">IFERROR(_xlfn._xlws.FILTER(shifts!A:A,(shifts!B:B=events!AD1438)*(shifts!AG:AG&gt;=events!BK1438)*(shifts!AH:AH&lt;=events!BL1438)),BI1437)</f>
        <v>50</v>
      </c>
      <c r="BJ1438" s="15">
        <f t="shared" si="2077"/>
        <v>0</v>
      </c>
      <c r="BK1438">
        <f t="shared" si="2078"/>
        <v>746</v>
      </c>
      <c r="BL1438">
        <f t="shared" si="2079"/>
        <v>746</v>
      </c>
      <c r="BM1438" s="15">
        <f>SUMIFS(BJ$2:BJ1438,K$2:K1438,"=Intermission")+SUMIFS(BJ$2:BJ1438,K$2:K1438,"=Timeout")</f>
        <v>67</v>
      </c>
      <c r="BN1438">
        <f t="shared" si="2080"/>
        <v>1147</v>
      </c>
      <c r="BO1438" s="19">
        <f t="shared" si="2081"/>
        <v>1481</v>
      </c>
      <c r="BP1438">
        <f t="shared" si="2082"/>
        <v>1476</v>
      </c>
      <c r="BQ1438" s="17">
        <f t="shared" si="2083"/>
        <v>1481</v>
      </c>
      <c r="BR1438" t="str">
        <f t="shared" si="2084"/>
        <v>opp_team_player_1</v>
      </c>
      <c r="BS1438">
        <f>COUNTIFS(S$3:S1438,"="&amp;S1438,AI$3:AI1438,"="&amp;AI1438)</f>
        <v>1</v>
      </c>
      <c r="BT1438" t="str">
        <f>IFERROR(VLOOKUP(BB1438&amp;BU1438&amp;X1438,game_rosters!U:W,3,FALSE),"")</f>
        <v>P100132</v>
      </c>
      <c r="BU1438" t="str">
        <f t="shared" si="2085"/>
        <v>Velodrome</v>
      </c>
    </row>
    <row r="1439" spans="1:73" x14ac:dyDescent="0.2">
      <c r="A1439">
        <f t="shared" si="2060"/>
        <v>1</v>
      </c>
      <c r="I1439" s="44">
        <v>4</v>
      </c>
      <c r="K1439" t="s">
        <v>9</v>
      </c>
      <c r="L1439" t="s">
        <v>173</v>
      </c>
      <c r="M1439" t="s">
        <v>365</v>
      </c>
      <c r="O1439" t="s">
        <v>603</v>
      </c>
      <c r="Q1439" t="s">
        <v>594</v>
      </c>
      <c r="R1439" s="51">
        <v>1</v>
      </c>
      <c r="S1439">
        <v>762</v>
      </c>
      <c r="T1439" t="s">
        <v>756</v>
      </c>
      <c r="W1439" t="s">
        <v>731</v>
      </c>
      <c r="X1439">
        <v>4</v>
      </c>
      <c r="Z1439">
        <v>1</v>
      </c>
      <c r="AA1439">
        <f t="shared" si="2109"/>
        <v>1762</v>
      </c>
      <c r="AB1439" t="str">
        <f t="shared" si="2110"/>
        <v/>
      </c>
      <c r="AC1439">
        <f t="shared" si="2056"/>
        <v>1762</v>
      </c>
      <c r="AD1439" s="6">
        <v>2</v>
      </c>
      <c r="AE1439" t="s">
        <v>746</v>
      </c>
      <c r="AF1439" t="s">
        <v>739</v>
      </c>
      <c r="AG1439" t="s">
        <v>756</v>
      </c>
      <c r="AH1439" t="s">
        <v>756</v>
      </c>
      <c r="AI1439" t="str">
        <f t="shared" si="2061"/>
        <v>e</v>
      </c>
      <c r="AJ1439" t="str">
        <f t="shared" si="2062"/>
        <v/>
      </c>
      <c r="AK1439" t="str">
        <f t="shared" si="2063"/>
        <v/>
      </c>
      <c r="AL1439" t="str">
        <f t="shared" si="2064"/>
        <v/>
      </c>
      <c r="AM1439" t="str">
        <f t="shared" si="2065"/>
        <v/>
      </c>
      <c r="AN1439" t="str">
        <f t="shared" si="2066"/>
        <v>Away</v>
      </c>
      <c r="AO1439" t="str">
        <f t="shared" si="2067"/>
        <v>a</v>
      </c>
      <c r="AP1439" t="str">
        <f t="shared" si="2068"/>
        <v/>
      </c>
      <c r="AQ1439" t="str">
        <f t="shared" si="2069"/>
        <v/>
      </c>
      <c r="AR1439" t="str">
        <f t="shared" si="2070"/>
        <v>Away</v>
      </c>
      <c r="AS1439" t="str">
        <f t="shared" si="2071"/>
        <v>a</v>
      </c>
      <c r="AT1439" t="str">
        <f t="shared" si="2072"/>
        <v>Offensive</v>
      </c>
      <c r="AU1439" t="str">
        <f t="shared" si="2073"/>
        <v/>
      </c>
      <c r="AV1439" t="str">
        <f t="shared" si="2074"/>
        <v/>
      </c>
      <c r="AW1439" t="str" cm="1">
        <f t="array" ref="AW1439">IFERROR(IF(O1439&lt;&gt;"",O1439,IF(OR($S1439="",$T1439=""),"",IF(O1439&lt;&gt;"",O1439,IF($T1439&lt;&gt;"",_xlfn._xlws.FILTER(O:O,($BU:$BU=$BU1439)*($I:$I=$I1439)*($T:$T=$T1439)*($S:$S=_xlfn.MINIFS($S:$S,$T:$T,"="&amp;$T1439)),"")))))&amp;"",IF(O1439="","",""))&amp;""</f>
        <v>OffensivePlay_Zone-DumpChase</v>
      </c>
      <c r="AX1439" t="str" cm="1">
        <f t="array" ref="AX1439">IFERROR(IF(P1439&lt;&gt;"",P1439,IF(OR($S1439="",$T1439=""),"",IF($T1439&lt;&gt;"",_xlfn._xlws.FILTER(P:P,($BU:$BU=$BU1439)*($I:$I=$I1439)*($T:$T=$T1439)*($S:$S=_xlfn.MINIFS($S:$S,$T:$T,"="&amp;$T1439)),""))))&amp;"",IF(P1439="","",""))&amp;""</f>
        <v/>
      </c>
      <c r="AY1439" t="str" cm="1">
        <f t="array" ref="AY1439">IFERROR(IF(Q1439&lt;&gt;"",Q1439,IF(OR($S1439="",$T1439=""),"",IF($T1439&lt;&gt;"",_xlfn._xlws.FILTER(Q:Q,($BU:$BU=$BU1439)*($I:$I=$I1439)*($T:$T=$T1439)*($S:$S=_xlfn.MINIFS($S:$S,$T:$T,"="&amp;$T1439)),""))))&amp;"",IF(Q1439="","",""))&amp;""</f>
        <v>u</v>
      </c>
      <c r="AZ1439" t="str" cm="1">
        <f t="array" ref="AZ1439">IFERROR(IF(R1439&lt;&gt;"",R1439,IF(OR($S1439="",$T1439=""),"",IF($T1439&lt;&gt;"",_xlfn._xlws.FILTER(R:R,($BU:$BU=$BU1439)*($I:$I=$I1439)*($T:$T=$T1439)*($S:$S=_xlfn.MINIFS($S:$S,$T:$T,"="&amp;$T1439)),""))))&amp;"",IF(R1439="","",""))&amp;""</f>
        <v>1</v>
      </c>
      <c r="BA1439" s="6">
        <f t="shared" si="2075"/>
        <v>123</v>
      </c>
      <c r="BB1439">
        <f t="shared" ref="BB1439:BD1439" si="2113">BB1438</f>
        <v>18987</v>
      </c>
      <c r="BC1439" t="str">
        <f t="shared" si="2113"/>
        <v>Velodrome</v>
      </c>
      <c r="BD1439" t="str">
        <f t="shared" si="2113"/>
        <v>Outlaws</v>
      </c>
      <c r="BE1439" t="s">
        <v>9</v>
      </c>
      <c r="BF1439" t="s">
        <v>173</v>
      </c>
      <c r="BI1439" cm="1">
        <f t="array" ref="BI1439">IFERROR(_xlfn._xlws.FILTER(shifts!A:A,(shifts!B:B=events!AD1439)*(shifts!AG:AG&gt;=events!BK1439)*(shifts!AH:AH&lt;=events!BL1439)),BI1438)</f>
        <v>50</v>
      </c>
      <c r="BJ1439" s="15">
        <f t="shared" si="2077"/>
        <v>0</v>
      </c>
      <c r="BK1439">
        <f t="shared" si="2078"/>
        <v>746</v>
      </c>
      <c r="BL1439">
        <f t="shared" si="2079"/>
        <v>746</v>
      </c>
      <c r="BM1439" s="15">
        <f>SUMIFS(BJ$2:BJ1439,K$2:K1439,"=Intermission")+SUMIFS(BJ$2:BJ1439,K$2:K1439,"=Timeout")</f>
        <v>67</v>
      </c>
      <c r="BN1439">
        <f t="shared" si="2080"/>
        <v>1147</v>
      </c>
      <c r="BO1439" s="19">
        <f t="shared" si="2081"/>
        <v>1481</v>
      </c>
      <c r="BP1439">
        <f t="shared" si="2082"/>
        <v>1476</v>
      </c>
      <c r="BQ1439" s="17">
        <f t="shared" si="2083"/>
        <v>1481</v>
      </c>
      <c r="BR1439" t="str">
        <f t="shared" si="2084"/>
        <v>event_team_player_1</v>
      </c>
      <c r="BS1439">
        <f>COUNTIFS(S$3:S1439,"="&amp;S1439,AI$3:AI1439,"="&amp;AI1439)</f>
        <v>1</v>
      </c>
      <c r="BT1439" t="str">
        <f>IFERROR(VLOOKUP(BB1439&amp;BU1439&amp;X1439,game_rosters!U:W,3,FALSE),"")</f>
        <v>P100032</v>
      </c>
      <c r="BU1439" t="str">
        <f t="shared" si="2085"/>
        <v>Outlaws</v>
      </c>
    </row>
    <row r="1440" spans="1:73" x14ac:dyDescent="0.2">
      <c r="A1440" t="str">
        <f t="shared" si="2060"/>
        <v/>
      </c>
      <c r="I1440" s="44">
        <v>14</v>
      </c>
      <c r="O1440" t="s">
        <v>602</v>
      </c>
      <c r="R1440" s="51">
        <v>1</v>
      </c>
      <c r="S1440">
        <v>762</v>
      </c>
      <c r="T1440" t="s">
        <v>756</v>
      </c>
      <c r="X1440">
        <v>14</v>
      </c>
      <c r="AA1440">
        <f t="shared" si="2109"/>
        <v>1762</v>
      </c>
      <c r="AB1440" t="str">
        <f t="shared" si="2110"/>
        <v/>
      </c>
      <c r="AC1440">
        <f t="shared" si="2056"/>
        <v>1762</v>
      </c>
      <c r="AD1440" s="6">
        <v>2</v>
      </c>
      <c r="AE1440" t="s">
        <v>746</v>
      </c>
      <c r="AF1440" t="s">
        <v>739</v>
      </c>
      <c r="AG1440" t="s">
        <v>756</v>
      </c>
      <c r="AH1440" t="s">
        <v>756</v>
      </c>
      <c r="AI1440" t="str">
        <f t="shared" si="2061"/>
        <v>o</v>
      </c>
      <c r="AJ1440" t="str">
        <f t="shared" si="2062"/>
        <v/>
      </c>
      <c r="AK1440" t="str">
        <f t="shared" si="2063"/>
        <v/>
      </c>
      <c r="AL1440" t="str">
        <f t="shared" si="2064"/>
        <v/>
      </c>
      <c r="AM1440" t="str">
        <f t="shared" si="2065"/>
        <v/>
      </c>
      <c r="AN1440" t="str">
        <f t="shared" si="2066"/>
        <v>Away</v>
      </c>
      <c r="AO1440" t="str">
        <f t="shared" si="2067"/>
        <v>a</v>
      </c>
      <c r="AP1440" t="str">
        <f t="shared" si="2068"/>
        <v/>
      </c>
      <c r="AQ1440" t="str">
        <f t="shared" si="2069"/>
        <v/>
      </c>
      <c r="AR1440" t="str">
        <f t="shared" si="2070"/>
        <v>Away</v>
      </c>
      <c r="AS1440" t="str">
        <f t="shared" si="2071"/>
        <v>a</v>
      </c>
      <c r="AT1440" t="str">
        <f t="shared" si="2072"/>
        <v>Defensive</v>
      </c>
      <c r="AU1440" t="str">
        <f t="shared" si="2073"/>
        <v/>
      </c>
      <c r="AV1440" t="str">
        <f t="shared" si="2074"/>
        <v/>
      </c>
      <c r="AW1440" t="str" cm="1">
        <f t="array" ref="AW1440">IFERROR(IF(O1440&lt;&gt;"",O1440,IF(OR($S1440="",$T1440=""),"",IF(O1440&lt;&gt;"",O1440,IF($T1440&lt;&gt;"",_xlfn._xlws.FILTER(O:O,($BU:$BU=$BU1440)*($I:$I=$I1440)*($T:$T=$T1440)*($S:$S=_xlfn.MINIFS($S:$S,$T:$T,"="&amp;$T1440)),"")))))&amp;"",IF(O1440="","",""))&amp;""</f>
        <v>Defensive_PlayPossession-StickCheck</v>
      </c>
      <c r="AX1440" t="str" cm="1">
        <f t="array" ref="AX1440">IFERROR(IF(P1440&lt;&gt;"",P1440,IF(OR($S1440="",$T1440=""),"",IF($T1440&lt;&gt;"",_xlfn._xlws.FILTER(P:P,($BU:$BU=$BU1440)*($I:$I=$I1440)*($T:$T=$T1440)*($S:$S=_xlfn.MINIFS($S:$S,$T:$T,"="&amp;$T1440)),""))))&amp;"",IF(P1440="","",""))&amp;""</f>
        <v/>
      </c>
      <c r="AY1440" t="str" cm="1">
        <f t="array" ref="AY1440">IFERROR(IF(Q1440&lt;&gt;"",Q1440,IF(OR($S1440="",$T1440=""),"",IF($T1440&lt;&gt;"",_xlfn._xlws.FILTER(Q:Q,($BU:$BU=$BU1440)*($I:$I=$I1440)*($T:$T=$T1440)*($S:$S=_xlfn.MINIFS($S:$S,$T:$T,"="&amp;$T1440)),""))))&amp;"",IF(Q1440="","",""))&amp;""</f>
        <v/>
      </c>
      <c r="AZ1440" t="str" cm="1">
        <f t="array" ref="AZ1440">IFERROR(IF(R1440&lt;&gt;"",R1440,IF(OR($S1440="",$T1440=""),"",IF($T1440&lt;&gt;"",_xlfn._xlws.FILTER(R:R,($BU:$BU=$BU1440)*($I:$I=$I1440)*($T:$T=$T1440)*($S:$S=_xlfn.MINIFS($S:$S,$T:$T,"="&amp;$T1440)),""))))&amp;"",IF(R1440="","",""))&amp;""</f>
        <v>1</v>
      </c>
      <c r="BA1440" s="6">
        <f t="shared" si="2075"/>
        <v>123</v>
      </c>
      <c r="BB1440">
        <f t="shared" ref="BB1440:BD1440" si="2114">BB1439</f>
        <v>18987</v>
      </c>
      <c r="BC1440" t="str">
        <f t="shared" si="2114"/>
        <v>Velodrome</v>
      </c>
      <c r="BD1440" t="str">
        <f t="shared" si="2114"/>
        <v>Outlaws</v>
      </c>
      <c r="BE1440" t="s">
        <v>9</v>
      </c>
      <c r="BF1440" t="s">
        <v>173</v>
      </c>
      <c r="BI1440" cm="1">
        <f t="array" ref="BI1440">IFERROR(_xlfn._xlws.FILTER(shifts!A:A,(shifts!B:B=events!AD1440)*(shifts!AG:AG&gt;=events!BK1440)*(shifts!AH:AH&lt;=events!BL1440)),BI1439)</f>
        <v>50</v>
      </c>
      <c r="BJ1440" s="15">
        <f t="shared" si="2077"/>
        <v>0</v>
      </c>
      <c r="BK1440">
        <f t="shared" si="2078"/>
        <v>746</v>
      </c>
      <c r="BL1440">
        <f t="shared" si="2079"/>
        <v>746</v>
      </c>
      <c r="BM1440" s="15">
        <f>SUMIFS(BJ$2:BJ1440,K$2:K1440,"=Intermission")+SUMIFS(BJ$2:BJ1440,K$2:K1440,"=Timeout")</f>
        <v>67</v>
      </c>
      <c r="BN1440">
        <f t="shared" si="2080"/>
        <v>1147</v>
      </c>
      <c r="BO1440" s="19">
        <f t="shared" si="2081"/>
        <v>1481</v>
      </c>
      <c r="BP1440">
        <f t="shared" si="2082"/>
        <v>1476</v>
      </c>
      <c r="BQ1440" s="17">
        <f t="shared" si="2083"/>
        <v>1481</v>
      </c>
      <c r="BR1440" t="str">
        <f t="shared" si="2084"/>
        <v>opp_team_player_1</v>
      </c>
      <c r="BS1440">
        <f>COUNTIFS(S$3:S1440,"="&amp;S1440,AI$3:AI1440,"="&amp;AI1440)</f>
        <v>1</v>
      </c>
      <c r="BT1440" t="str">
        <f>IFERROR(VLOOKUP(BB1440&amp;BU1440&amp;X1440,game_rosters!U:W,3,FALSE),"")</f>
        <v>P100132</v>
      </c>
      <c r="BU1440" t="str">
        <f t="shared" si="2085"/>
        <v>Velodrome</v>
      </c>
    </row>
    <row r="1441" spans="1:73" x14ac:dyDescent="0.2">
      <c r="A1441">
        <f t="shared" si="2060"/>
        <v>1</v>
      </c>
      <c r="I1441" s="44">
        <v>9</v>
      </c>
      <c r="K1441" t="s">
        <v>13</v>
      </c>
      <c r="L1441" t="s">
        <v>586</v>
      </c>
      <c r="N1441" t="s">
        <v>594</v>
      </c>
      <c r="O1441" t="s">
        <v>604</v>
      </c>
      <c r="Q1441" t="s">
        <v>594</v>
      </c>
      <c r="S1441">
        <v>763</v>
      </c>
      <c r="T1441" t="s">
        <v>756</v>
      </c>
      <c r="W1441" t="s">
        <v>735</v>
      </c>
      <c r="X1441">
        <v>9</v>
      </c>
      <c r="Z1441">
        <v>1</v>
      </c>
      <c r="AA1441">
        <f t="shared" si="2109"/>
        <v>1763</v>
      </c>
      <c r="AB1441" t="str">
        <f t="shared" si="2110"/>
        <v/>
      </c>
      <c r="AC1441">
        <f t="shared" si="2056"/>
        <v>1763</v>
      </c>
      <c r="AD1441" s="6">
        <v>2</v>
      </c>
      <c r="AE1441" t="s">
        <v>746</v>
      </c>
      <c r="AF1441" t="s">
        <v>910</v>
      </c>
      <c r="AG1441" t="s">
        <v>756</v>
      </c>
      <c r="AH1441" t="s">
        <v>756</v>
      </c>
      <c r="AI1441" t="str">
        <f t="shared" si="2061"/>
        <v>e</v>
      </c>
      <c r="AJ1441" t="str">
        <f t="shared" si="2062"/>
        <v/>
      </c>
      <c r="AK1441" t="str">
        <f t="shared" si="2063"/>
        <v/>
      </c>
      <c r="AL1441" t="str">
        <f t="shared" si="2064"/>
        <v/>
      </c>
      <c r="AM1441" t="str">
        <f t="shared" si="2065"/>
        <v/>
      </c>
      <c r="AN1441" t="str">
        <f t="shared" si="2066"/>
        <v>Home</v>
      </c>
      <c r="AO1441" t="str">
        <f t="shared" si="2067"/>
        <v>h</v>
      </c>
      <c r="AP1441" t="str">
        <f t="shared" si="2068"/>
        <v/>
      </c>
      <c r="AQ1441" t="str">
        <f t="shared" si="2069"/>
        <v/>
      </c>
      <c r="AR1441" t="str">
        <f t="shared" si="2070"/>
        <v>Home</v>
      </c>
      <c r="AS1441" t="str">
        <f t="shared" si="2071"/>
        <v>h</v>
      </c>
      <c r="AT1441" t="str">
        <f t="shared" si="2072"/>
        <v>Offensive</v>
      </c>
      <c r="AU1441" t="str">
        <f t="shared" si="2073"/>
        <v/>
      </c>
      <c r="AV1441" t="str">
        <f t="shared" si="2074"/>
        <v/>
      </c>
      <c r="AW1441" t="str" cm="1">
        <f t="array" ref="AW1441">IFERROR(IF(O1441&lt;&gt;"",O1441,IF(OR($S1441="",$T1441=""),"",IF(O1441&lt;&gt;"",O1441,IF($T1441&lt;&gt;"",_xlfn._xlws.FILTER(O:O,($BU:$BU=$BU1441)*($I:$I=$I1441)*($T:$T=$T1441)*($S:$S=_xlfn.MINIFS($S:$S,$T:$T,"="&amp;$T1441)),"")))))&amp;"",IF(O1441="","",""))&amp;""</f>
        <v>OffensivePlay_Zone-PuckRetrievalDumpIn</v>
      </c>
      <c r="AX1441" t="str" cm="1">
        <f t="array" ref="AX1441">IFERROR(IF(P1441&lt;&gt;"",P1441,IF(OR($S1441="",$T1441=""),"",IF($T1441&lt;&gt;"",_xlfn._xlws.FILTER(P:P,($BU:$BU=$BU1441)*($I:$I=$I1441)*($T:$T=$T1441)*($S:$S=_xlfn.MINIFS($S:$S,$T:$T,"="&amp;$T1441)),""))))&amp;"",IF(P1441="","",""))&amp;""</f>
        <v/>
      </c>
      <c r="AY1441" t="str" cm="1">
        <f t="array" ref="AY1441">IFERROR(IF(Q1441&lt;&gt;"",Q1441,IF(OR($S1441="",$T1441=""),"",IF($T1441&lt;&gt;"",_xlfn._xlws.FILTER(Q:Q,($BU:$BU=$BU1441)*($I:$I=$I1441)*($T:$T=$T1441)*($S:$S=_xlfn.MINIFS($S:$S,$T:$T,"="&amp;$T1441)),""))))&amp;"",IF(Q1441="","",""))&amp;""</f>
        <v>u</v>
      </c>
      <c r="AZ1441" t="str" cm="1">
        <f t="array" ref="AZ1441">IFERROR(IF(R1441&lt;&gt;"",R1441,IF(OR($S1441="",$T1441=""),"",IF($T1441&lt;&gt;"",_xlfn._xlws.FILTER(R:R,($BU:$BU=$BU1441)*($I:$I=$I1441)*($T:$T=$T1441)*($S:$S=_xlfn.MINIFS($S:$S,$T:$T,"="&amp;$T1441)),""))))&amp;"",IF(R1441="","",""))&amp;""</f>
        <v/>
      </c>
      <c r="BA1441" s="6">
        <f t="shared" si="2075"/>
        <v>123</v>
      </c>
      <c r="BB1441">
        <f t="shared" ref="BB1441:BD1441" si="2115">BB1440</f>
        <v>18987</v>
      </c>
      <c r="BC1441" t="str">
        <f t="shared" si="2115"/>
        <v>Velodrome</v>
      </c>
      <c r="BD1441" t="str">
        <f t="shared" si="2115"/>
        <v>Outlaws</v>
      </c>
      <c r="BE1441" t="s">
        <v>13</v>
      </c>
      <c r="BF1441" t="s">
        <v>586</v>
      </c>
      <c r="BI1441" cm="1">
        <f t="array" ref="BI1441">IFERROR(_xlfn._xlws.FILTER(shifts!A:A,(shifts!B:B=events!AD1441)*(shifts!AG:AG&gt;=events!BK1441)*(shifts!AH:AH&lt;=events!BL1441)),BI1440)</f>
        <v>51</v>
      </c>
      <c r="BJ1441" s="15">
        <f t="shared" si="2077"/>
        <v>0</v>
      </c>
      <c r="BK1441">
        <f t="shared" si="2078"/>
        <v>739</v>
      </c>
      <c r="BL1441">
        <f t="shared" si="2079"/>
        <v>739</v>
      </c>
      <c r="BM1441" s="15">
        <f>SUMIFS(BJ$2:BJ1441,K$2:K1441,"=Intermission")+SUMIFS(BJ$2:BJ1441,K$2:K1441,"=Timeout")</f>
        <v>67</v>
      </c>
      <c r="BN1441">
        <f t="shared" si="2080"/>
        <v>1147</v>
      </c>
      <c r="BO1441" s="19">
        <f t="shared" si="2081"/>
        <v>1488</v>
      </c>
      <c r="BP1441">
        <f t="shared" si="2082"/>
        <v>1483</v>
      </c>
      <c r="BQ1441" s="17">
        <f t="shared" si="2083"/>
        <v>1488</v>
      </c>
      <c r="BR1441" t="str">
        <f t="shared" si="2084"/>
        <v>event_team_player_1</v>
      </c>
      <c r="BS1441">
        <f>COUNTIFS(S$3:S1441,"="&amp;S1441,AI$3:AI1441,"="&amp;AI1441)</f>
        <v>1</v>
      </c>
      <c r="BT1441" t="str">
        <f>IFERROR(VLOOKUP(BB1441&amp;BU1441&amp;X1441,game_rosters!U:W,3,FALSE),"")</f>
        <v>P100105</v>
      </c>
      <c r="BU1441" t="str">
        <f t="shared" si="2085"/>
        <v>Velodrome</v>
      </c>
    </row>
    <row r="1442" spans="1:73" x14ac:dyDescent="0.2">
      <c r="A1442">
        <f t="shared" si="2060"/>
        <v>1</v>
      </c>
      <c r="I1442" s="44">
        <v>9</v>
      </c>
      <c r="K1442" t="s">
        <v>7</v>
      </c>
      <c r="L1442" t="s">
        <v>192</v>
      </c>
      <c r="M1442" t="s">
        <v>65</v>
      </c>
      <c r="N1442" t="s">
        <v>594</v>
      </c>
      <c r="O1442" t="s">
        <v>612</v>
      </c>
      <c r="Q1442" t="s">
        <v>594</v>
      </c>
      <c r="R1442" s="51">
        <v>1</v>
      </c>
      <c r="S1442">
        <v>764</v>
      </c>
      <c r="T1442">
        <v>130</v>
      </c>
      <c r="W1442" t="s">
        <v>735</v>
      </c>
      <c r="X1442">
        <v>9</v>
      </c>
      <c r="Z1442">
        <v>1</v>
      </c>
      <c r="AA1442">
        <f t="shared" si="2109"/>
        <v>1764</v>
      </c>
      <c r="AB1442">
        <f t="shared" si="2110"/>
        <v>9130</v>
      </c>
      <c r="AC1442">
        <f t="shared" si="2056"/>
        <v>9130</v>
      </c>
      <c r="AD1442" s="6">
        <v>2</v>
      </c>
      <c r="AE1442" t="s">
        <v>746</v>
      </c>
      <c r="AF1442" t="s">
        <v>910</v>
      </c>
      <c r="AG1442" t="s">
        <v>756</v>
      </c>
      <c r="AH1442" t="s">
        <v>756</v>
      </c>
      <c r="AI1442" t="str">
        <f t="shared" si="2061"/>
        <v>e</v>
      </c>
      <c r="AJ1442" t="str">
        <f t="shared" si="2062"/>
        <v/>
      </c>
      <c r="AK1442" t="str">
        <f t="shared" si="2063"/>
        <v/>
      </c>
      <c r="AL1442" t="str">
        <f t="shared" si="2064"/>
        <v/>
      </c>
      <c r="AM1442" t="str">
        <f t="shared" si="2065"/>
        <v/>
      </c>
      <c r="AN1442" t="str">
        <f t="shared" si="2066"/>
        <v>Home</v>
      </c>
      <c r="AO1442" t="str">
        <f t="shared" si="2067"/>
        <v>h</v>
      </c>
      <c r="AP1442" t="str">
        <f t="shared" si="2068"/>
        <v/>
      </c>
      <c r="AQ1442" t="str">
        <f t="shared" si="2069"/>
        <v/>
      </c>
      <c r="AR1442" t="str">
        <f t="shared" si="2070"/>
        <v>Home</v>
      </c>
      <c r="AS1442" t="str">
        <f t="shared" si="2071"/>
        <v>h</v>
      </c>
      <c r="AT1442" t="str">
        <f t="shared" si="2072"/>
        <v>Offensive</v>
      </c>
      <c r="AU1442" t="str">
        <f t="shared" si="2073"/>
        <v/>
      </c>
      <c r="AV1442" t="str">
        <f t="shared" si="2074"/>
        <v/>
      </c>
      <c r="AW1442" t="str" cm="1">
        <f t="array" ref="AW1442">IFERROR(IF(O1442&lt;&gt;"",O1442,IF(OR($S1442="",$T1442=""),"",IF(O1442&lt;&gt;"",O1442,IF($T1442&lt;&gt;"",_xlfn._xlws.FILTER(O:O,($BU:$BU=$BU1442)*($I:$I=$I1442)*($T:$T=$T1442)*($S:$S=_xlfn.MINIFS($S:$S,$T:$T,"="&amp;$T1442)),"")))))&amp;"",IF(O1442="","",""))&amp;""</f>
        <v>Defensive_Zone-AttemptedBreakOutPass</v>
      </c>
      <c r="AX1442" t="str" cm="1">
        <f t="array" ref="AX1442">IFERROR(IF(P1442&lt;&gt;"",P1442,IF(OR($S1442="",$T1442=""),"",IF($T1442&lt;&gt;"",_xlfn._xlws.FILTER(P:P,($BU:$BU=$BU1442)*($I:$I=$I1442)*($T:$T=$T1442)*($S:$S=_xlfn.MINIFS($S:$S,$T:$T,"="&amp;$T1442)),""))))&amp;"",IF(P1442="","",""))&amp;""</f>
        <v/>
      </c>
      <c r="AY1442" t="str" cm="1">
        <f t="array" ref="AY1442">IFERROR(IF(Q1442&lt;&gt;"",Q1442,IF(OR($S1442="",$T1442=""),"",IF($T1442&lt;&gt;"",_xlfn._xlws.FILTER(Q:Q,($BU:$BU=$BU1442)*($I:$I=$I1442)*($T:$T=$T1442)*($S:$S=_xlfn.MINIFS($S:$S,$T:$T,"="&amp;$T1442)),""))))&amp;"",IF(Q1442="","",""))&amp;""</f>
        <v>u</v>
      </c>
      <c r="AZ1442" t="str" cm="1">
        <f t="array" ref="AZ1442">IFERROR(IF(R1442&lt;&gt;"",R1442,IF(OR($S1442="",$T1442=""),"",IF($T1442&lt;&gt;"",_xlfn._xlws.FILTER(R:R,($BU:$BU=$BU1442)*($I:$I=$I1442)*($T:$T=$T1442)*($S:$S=_xlfn.MINIFS($S:$S,$T:$T,"="&amp;$T1442)),""))))&amp;"",IF(R1442="","",""))&amp;""</f>
        <v>1</v>
      </c>
      <c r="BA1442" s="6">
        <f t="shared" si="2075"/>
        <v>123</v>
      </c>
      <c r="BB1442">
        <f t="shared" ref="BB1442:BD1442" si="2116">BB1441</f>
        <v>18987</v>
      </c>
      <c r="BC1442" t="str">
        <f t="shared" si="2116"/>
        <v>Velodrome</v>
      </c>
      <c r="BD1442" t="str">
        <f t="shared" si="2116"/>
        <v>Outlaws</v>
      </c>
      <c r="BE1442" t="s">
        <v>7</v>
      </c>
      <c r="BF1442" t="s">
        <v>192</v>
      </c>
      <c r="BI1442" cm="1">
        <f t="array" ref="BI1442">IFERROR(_xlfn._xlws.FILTER(shifts!A:A,(shifts!B:B=events!AD1442)*(shifts!AG:AG&gt;=events!BK1442)*(shifts!AH:AH&lt;=events!BL1442)),BI1441)</f>
        <v>51</v>
      </c>
      <c r="BJ1442" s="15">
        <f t="shared" si="2077"/>
        <v>0</v>
      </c>
      <c r="BK1442">
        <f t="shared" si="2078"/>
        <v>739</v>
      </c>
      <c r="BL1442">
        <f t="shared" si="2079"/>
        <v>739</v>
      </c>
      <c r="BM1442" s="15">
        <f>SUMIFS(BJ$2:BJ1442,K$2:K1442,"=Intermission")+SUMIFS(BJ$2:BJ1442,K$2:K1442,"=Timeout")</f>
        <v>67</v>
      </c>
      <c r="BN1442">
        <f t="shared" si="2080"/>
        <v>1147</v>
      </c>
      <c r="BO1442" s="19">
        <f t="shared" si="2081"/>
        <v>1488</v>
      </c>
      <c r="BP1442">
        <f t="shared" si="2082"/>
        <v>1483</v>
      </c>
      <c r="BQ1442" s="17">
        <f t="shared" si="2083"/>
        <v>1488</v>
      </c>
      <c r="BR1442" t="str">
        <f t="shared" si="2084"/>
        <v>event_team_player_1</v>
      </c>
      <c r="BS1442">
        <f>COUNTIFS(S$3:S1442,"="&amp;S1442,AI$3:AI1442,"="&amp;AI1442)</f>
        <v>1</v>
      </c>
      <c r="BT1442" t="str">
        <f>IFERROR(VLOOKUP(BB1442&amp;BU1442&amp;X1442,game_rosters!U:W,3,FALSE),"")</f>
        <v>P100105</v>
      </c>
      <c r="BU1442" t="str">
        <f t="shared" si="2085"/>
        <v>Velodrome</v>
      </c>
    </row>
    <row r="1443" spans="1:73" x14ac:dyDescent="0.2">
      <c r="A1443" t="str">
        <f t="shared" si="2060"/>
        <v/>
      </c>
      <c r="I1443" s="44">
        <v>70</v>
      </c>
      <c r="S1443">
        <v>764</v>
      </c>
      <c r="T1443">
        <v>130</v>
      </c>
      <c r="X1443">
        <v>70</v>
      </c>
      <c r="Z1443">
        <v>1</v>
      </c>
      <c r="AA1443">
        <f t="shared" si="2109"/>
        <v>1764</v>
      </c>
      <c r="AB1443">
        <f t="shared" si="2110"/>
        <v>9130</v>
      </c>
      <c r="AC1443">
        <f t="shared" si="2056"/>
        <v>9130</v>
      </c>
      <c r="AD1443" s="6">
        <v>2</v>
      </c>
      <c r="AE1443" t="s">
        <v>746</v>
      </c>
      <c r="AF1443" t="s">
        <v>910</v>
      </c>
      <c r="AG1443" t="s">
        <v>756</v>
      </c>
      <c r="AH1443" t="s">
        <v>756</v>
      </c>
      <c r="AI1443" t="str">
        <f t="shared" si="2061"/>
        <v>e</v>
      </c>
      <c r="AJ1443" t="str">
        <f t="shared" si="2062"/>
        <v/>
      </c>
      <c r="AK1443" t="str">
        <f t="shared" si="2063"/>
        <v/>
      </c>
      <c r="AL1443" t="str">
        <f t="shared" si="2064"/>
        <v/>
      </c>
      <c r="AM1443" t="str">
        <f t="shared" si="2065"/>
        <v/>
      </c>
      <c r="AN1443" t="str">
        <f t="shared" si="2066"/>
        <v>Home</v>
      </c>
      <c r="AO1443" t="str">
        <f t="shared" si="2067"/>
        <v>h</v>
      </c>
      <c r="AP1443" t="str">
        <f t="shared" si="2068"/>
        <v/>
      </c>
      <c r="AQ1443" t="str">
        <f t="shared" si="2069"/>
        <v/>
      </c>
      <c r="AR1443" t="str">
        <f t="shared" si="2070"/>
        <v>Home</v>
      </c>
      <c r="AS1443" t="str">
        <f t="shared" si="2071"/>
        <v>h</v>
      </c>
      <c r="AT1443" t="str">
        <f t="shared" si="2072"/>
        <v>Offensive</v>
      </c>
      <c r="AU1443" t="str">
        <f t="shared" si="2073"/>
        <v/>
      </c>
      <c r="AV1443" t="str">
        <f t="shared" si="2074"/>
        <v/>
      </c>
      <c r="AW1443" t="str" cm="1">
        <f t="array" ref="AW1443">IFERROR(IF(O1443&lt;&gt;"",O1443,IF(OR($S1443="",$T1443=""),"",IF(O1443&lt;&gt;"",O1443,IF($T1443&lt;&gt;"",_xlfn._xlws.FILTER(O:O,($BU:$BU=$BU1443)*($I:$I=$I1443)*($T:$T=$T1443)*($S:$S=_xlfn.MINIFS($S:$S,$T:$T,"="&amp;$T1443)),"")))))&amp;"",IF(O1443="","",""))&amp;""</f>
        <v/>
      </c>
      <c r="AX1443" t="str" cm="1">
        <f t="array" ref="AX1443">IFERROR(IF(P1443&lt;&gt;"",P1443,IF(OR($S1443="",$T1443=""),"",IF($T1443&lt;&gt;"",_xlfn._xlws.FILTER(P:P,($BU:$BU=$BU1443)*($I:$I=$I1443)*($T:$T=$T1443)*($S:$S=_xlfn.MINIFS($S:$S,$T:$T,"="&amp;$T1443)),""))))&amp;"",IF(P1443="","",""))&amp;""</f>
        <v/>
      </c>
      <c r="AY1443" t="str" cm="1">
        <f t="array" ref="AY1443">IFERROR(IF(Q1443&lt;&gt;"",Q1443,IF(OR($S1443="",$T1443=""),"",IF($T1443&lt;&gt;"",_xlfn._xlws.FILTER(Q:Q,($BU:$BU=$BU1443)*($I:$I=$I1443)*($T:$T=$T1443)*($S:$S=_xlfn.MINIFS($S:$S,$T:$T,"="&amp;$T1443)),""))))&amp;"",IF(Q1443="","",""))&amp;""</f>
        <v/>
      </c>
      <c r="AZ1443" t="str" cm="1">
        <f t="array" ref="AZ1443">IFERROR(IF(R1443&lt;&gt;"",R1443,IF(OR($S1443="",$T1443=""),"",IF($T1443&lt;&gt;"",_xlfn._xlws.FILTER(R:R,($BU:$BU=$BU1443)*($I:$I=$I1443)*($T:$T=$T1443)*($S:$S=_xlfn.MINIFS($S:$S,$T:$T,"="&amp;$T1443)),""))))&amp;"",IF(R1443="","",""))&amp;""</f>
        <v/>
      </c>
      <c r="BA1443" s="6">
        <f t="shared" si="2075"/>
        <v>123</v>
      </c>
      <c r="BB1443">
        <f t="shared" ref="BB1443:BD1443" si="2117">BB1442</f>
        <v>18987</v>
      </c>
      <c r="BC1443" t="str">
        <f t="shared" si="2117"/>
        <v>Velodrome</v>
      </c>
      <c r="BD1443" t="str">
        <f t="shared" si="2117"/>
        <v>Outlaws</v>
      </c>
      <c r="BE1443" t="s">
        <v>7</v>
      </c>
      <c r="BF1443" t="s">
        <v>192</v>
      </c>
      <c r="BI1443" cm="1">
        <f t="array" ref="BI1443">IFERROR(_xlfn._xlws.FILTER(shifts!A:A,(shifts!B:B=events!AD1443)*(shifts!AG:AG&gt;=events!BK1443)*(shifts!AH:AH&lt;=events!BL1443)),BI1442)</f>
        <v>51</v>
      </c>
      <c r="BJ1443" s="15">
        <f t="shared" si="2077"/>
        <v>0</v>
      </c>
      <c r="BK1443">
        <f t="shared" si="2078"/>
        <v>739</v>
      </c>
      <c r="BL1443">
        <f t="shared" si="2079"/>
        <v>739</v>
      </c>
      <c r="BM1443" s="15">
        <f>SUMIFS(BJ$2:BJ1443,K$2:K1443,"=Intermission")+SUMIFS(BJ$2:BJ1443,K$2:K1443,"=Timeout")</f>
        <v>67</v>
      </c>
      <c r="BN1443">
        <f t="shared" si="2080"/>
        <v>1147</v>
      </c>
      <c r="BO1443" s="19">
        <f t="shared" si="2081"/>
        <v>1488</v>
      </c>
      <c r="BP1443">
        <f t="shared" si="2082"/>
        <v>1483</v>
      </c>
      <c r="BQ1443" s="17">
        <f t="shared" si="2083"/>
        <v>1488</v>
      </c>
      <c r="BR1443" t="str">
        <f t="shared" si="2084"/>
        <v>event_team_player_2</v>
      </c>
      <c r="BS1443">
        <f>COUNTIFS(S$3:S1443,"="&amp;S1443,AI$3:AI1443,"="&amp;AI1443)</f>
        <v>2</v>
      </c>
      <c r="BT1443" t="str">
        <f>IFERROR(VLOOKUP(BB1443&amp;BU1443&amp;X1443,game_rosters!U:W,3,FALSE),"")</f>
        <v>P100001</v>
      </c>
      <c r="BU1443" t="str">
        <f t="shared" si="2085"/>
        <v>Velodrome</v>
      </c>
    </row>
    <row r="1444" spans="1:73" x14ac:dyDescent="0.2">
      <c r="A1444" t="str">
        <f t="shared" si="2060"/>
        <v/>
      </c>
      <c r="I1444" s="44">
        <v>68</v>
      </c>
      <c r="O1444" t="s">
        <v>602</v>
      </c>
      <c r="R1444" s="51">
        <v>1</v>
      </c>
      <c r="S1444">
        <v>764</v>
      </c>
      <c r="T1444">
        <v>130</v>
      </c>
      <c r="X1444">
        <v>68</v>
      </c>
      <c r="AA1444">
        <f t="shared" si="2109"/>
        <v>1764</v>
      </c>
      <c r="AB1444">
        <f t="shared" si="2110"/>
        <v>9130</v>
      </c>
      <c r="AC1444">
        <f t="shared" si="2056"/>
        <v>9130</v>
      </c>
      <c r="AD1444" s="6">
        <v>2</v>
      </c>
      <c r="AE1444" t="s">
        <v>746</v>
      </c>
      <c r="AF1444" t="s">
        <v>910</v>
      </c>
      <c r="AG1444" t="s">
        <v>756</v>
      </c>
      <c r="AH1444" t="s">
        <v>756</v>
      </c>
      <c r="AI1444" t="str">
        <f t="shared" si="2061"/>
        <v>o</v>
      </c>
      <c r="AJ1444" t="str">
        <f t="shared" si="2062"/>
        <v/>
      </c>
      <c r="AK1444" t="str">
        <f t="shared" si="2063"/>
        <v/>
      </c>
      <c r="AL1444" t="str">
        <f t="shared" si="2064"/>
        <v/>
      </c>
      <c r="AM1444" t="str">
        <f t="shared" si="2065"/>
        <v/>
      </c>
      <c r="AN1444" t="str">
        <f t="shared" si="2066"/>
        <v>Home</v>
      </c>
      <c r="AO1444" t="str">
        <f t="shared" si="2067"/>
        <v>h</v>
      </c>
      <c r="AP1444" t="str">
        <f t="shared" si="2068"/>
        <v/>
      </c>
      <c r="AQ1444" t="str">
        <f t="shared" si="2069"/>
        <v/>
      </c>
      <c r="AR1444" t="str">
        <f t="shared" si="2070"/>
        <v>Home</v>
      </c>
      <c r="AS1444" t="str">
        <f t="shared" si="2071"/>
        <v>h</v>
      </c>
      <c r="AT1444" t="str">
        <f t="shared" si="2072"/>
        <v>Defensive</v>
      </c>
      <c r="AU1444" t="str">
        <f t="shared" si="2073"/>
        <v/>
      </c>
      <c r="AV1444" t="str">
        <f t="shared" si="2074"/>
        <v/>
      </c>
      <c r="AW1444" t="str" cm="1">
        <f t="array" ref="AW1444">IFERROR(IF(O1444&lt;&gt;"",O1444,IF(OR($S1444="",$T1444=""),"",IF(O1444&lt;&gt;"",O1444,IF($T1444&lt;&gt;"",_xlfn._xlws.FILTER(O:O,($BU:$BU=$BU1444)*($I:$I=$I1444)*($T:$T=$T1444)*($S:$S=_xlfn.MINIFS($S:$S,$T:$T,"="&amp;$T1444)),"")))))&amp;"",IF(O1444="","",""))&amp;""</f>
        <v>Defensive_PlayPossession-StickCheck</v>
      </c>
      <c r="AX1444" t="str" cm="1">
        <f t="array" ref="AX1444">IFERROR(IF(P1444&lt;&gt;"",P1444,IF(OR($S1444="",$T1444=""),"",IF($T1444&lt;&gt;"",_xlfn._xlws.FILTER(P:P,($BU:$BU=$BU1444)*($I:$I=$I1444)*($T:$T=$T1444)*($S:$S=_xlfn.MINIFS($S:$S,$T:$T,"="&amp;$T1444)),""))))&amp;"",IF(P1444="","",""))&amp;""</f>
        <v/>
      </c>
      <c r="AY1444" t="str" cm="1">
        <f t="array" ref="AY1444">IFERROR(IF(Q1444&lt;&gt;"",Q1444,IF(OR($S1444="",$T1444=""),"",IF($T1444&lt;&gt;"",_xlfn._xlws.FILTER(Q:Q,($BU:$BU=$BU1444)*($I:$I=$I1444)*($T:$T=$T1444)*($S:$S=_xlfn.MINIFS($S:$S,$T:$T,"="&amp;$T1444)),""))))&amp;"",IF(Q1444="","",""))&amp;""</f>
        <v/>
      </c>
      <c r="AZ1444" t="str" cm="1">
        <f t="array" ref="AZ1444">IFERROR(IF(R1444&lt;&gt;"",R1444,IF(OR($S1444="",$T1444=""),"",IF($T1444&lt;&gt;"",_xlfn._xlws.FILTER(R:R,($BU:$BU=$BU1444)*($I:$I=$I1444)*($T:$T=$T1444)*($S:$S=_xlfn.MINIFS($S:$S,$T:$T,"="&amp;$T1444)),""))))&amp;"",IF(R1444="","",""))&amp;""</f>
        <v>1</v>
      </c>
      <c r="BA1444" s="6">
        <f t="shared" si="2075"/>
        <v>123</v>
      </c>
      <c r="BB1444">
        <f t="shared" ref="BB1444:BD1444" si="2118">BB1443</f>
        <v>18987</v>
      </c>
      <c r="BC1444" t="str">
        <f t="shared" si="2118"/>
        <v>Velodrome</v>
      </c>
      <c r="BD1444" t="str">
        <f t="shared" si="2118"/>
        <v>Outlaws</v>
      </c>
      <c r="BE1444" t="s">
        <v>7</v>
      </c>
      <c r="BF1444" t="s">
        <v>192</v>
      </c>
      <c r="BI1444" cm="1">
        <f t="array" ref="BI1444">IFERROR(_xlfn._xlws.FILTER(shifts!A:A,(shifts!B:B=events!AD1444)*(shifts!AG:AG&gt;=events!BK1444)*(shifts!AH:AH&lt;=events!BL1444)),BI1443)</f>
        <v>51</v>
      </c>
      <c r="BJ1444" s="15">
        <f t="shared" si="2077"/>
        <v>0</v>
      </c>
      <c r="BK1444">
        <f t="shared" si="2078"/>
        <v>739</v>
      </c>
      <c r="BL1444">
        <f t="shared" si="2079"/>
        <v>739</v>
      </c>
      <c r="BM1444" s="15">
        <f>SUMIFS(BJ$2:BJ1444,K$2:K1444,"=Intermission")+SUMIFS(BJ$2:BJ1444,K$2:K1444,"=Timeout")</f>
        <v>67</v>
      </c>
      <c r="BN1444">
        <f t="shared" si="2080"/>
        <v>1147</v>
      </c>
      <c r="BO1444" s="19">
        <f t="shared" si="2081"/>
        <v>1488</v>
      </c>
      <c r="BP1444">
        <f t="shared" si="2082"/>
        <v>1483</v>
      </c>
      <c r="BQ1444" s="17">
        <f t="shared" si="2083"/>
        <v>1488</v>
      </c>
      <c r="BR1444" t="str">
        <f t="shared" si="2084"/>
        <v>opp_team_player_1</v>
      </c>
      <c r="BS1444">
        <f>COUNTIFS(S$3:S1444,"="&amp;S1444,AI$3:AI1444,"="&amp;AI1444)</f>
        <v>1</v>
      </c>
      <c r="BT1444" t="str">
        <f>IFERROR(VLOOKUP(BB1444&amp;BU1444&amp;X1444,game_rosters!U:W,3,FALSE),"")</f>
        <v>P100128</v>
      </c>
      <c r="BU1444" t="str">
        <f t="shared" si="2085"/>
        <v>Outlaws</v>
      </c>
    </row>
    <row r="1445" spans="1:73" x14ac:dyDescent="0.2">
      <c r="A1445" t="str">
        <f t="shared" si="2060"/>
        <v/>
      </c>
      <c r="I1445" s="44">
        <v>77</v>
      </c>
      <c r="O1445" t="s">
        <v>605</v>
      </c>
      <c r="S1445">
        <v>764</v>
      </c>
      <c r="T1445">
        <v>130</v>
      </c>
      <c r="X1445">
        <v>77</v>
      </c>
      <c r="AA1445">
        <f t="shared" si="2109"/>
        <v>1764</v>
      </c>
      <c r="AB1445">
        <f t="shared" si="2110"/>
        <v>9130</v>
      </c>
      <c r="AC1445">
        <f t="shared" si="2056"/>
        <v>9130</v>
      </c>
      <c r="AD1445" s="6">
        <v>2</v>
      </c>
      <c r="AE1445" t="s">
        <v>746</v>
      </c>
      <c r="AF1445" t="s">
        <v>910</v>
      </c>
      <c r="AG1445" t="s">
        <v>756</v>
      </c>
      <c r="AH1445" t="s">
        <v>756</v>
      </c>
      <c r="AI1445" t="str">
        <f t="shared" si="2061"/>
        <v>o</v>
      </c>
      <c r="AJ1445" t="str">
        <f t="shared" si="2062"/>
        <v/>
      </c>
      <c r="AK1445" t="str">
        <f t="shared" si="2063"/>
        <v/>
      </c>
      <c r="AL1445" t="str">
        <f t="shared" si="2064"/>
        <v/>
      </c>
      <c r="AM1445" t="str">
        <f t="shared" si="2065"/>
        <v/>
      </c>
      <c r="AN1445" t="str">
        <f t="shared" si="2066"/>
        <v>Home</v>
      </c>
      <c r="AO1445" t="str">
        <f t="shared" si="2067"/>
        <v>h</v>
      </c>
      <c r="AP1445" t="str">
        <f t="shared" si="2068"/>
        <v/>
      </c>
      <c r="AQ1445" t="str">
        <f t="shared" si="2069"/>
        <v/>
      </c>
      <c r="AR1445" t="str">
        <f t="shared" si="2070"/>
        <v>Home</v>
      </c>
      <c r="AS1445" t="str">
        <f t="shared" si="2071"/>
        <v>h</v>
      </c>
      <c r="AT1445" t="str">
        <f t="shared" si="2072"/>
        <v>Defensive</v>
      </c>
      <c r="AU1445" t="str">
        <f t="shared" si="2073"/>
        <v/>
      </c>
      <c r="AV1445" t="str">
        <f t="shared" si="2074"/>
        <v/>
      </c>
      <c r="AW1445" t="str" cm="1">
        <f t="array" ref="AW1445">IFERROR(IF(O1445&lt;&gt;"",O1445,IF(OR($S1445="",$T1445=""),"",IF(O1445&lt;&gt;"",O1445,IF($T1445&lt;&gt;"",_xlfn._xlws.FILTER(O:O,($BU:$BU=$BU1445)*($I:$I=$I1445)*($T:$T=$T1445)*($S:$S=_xlfn.MINIFS($S:$S,$T:$T,"="&amp;$T1445)),"")))))&amp;"",IF(O1445="","",""))&amp;""</f>
        <v>Defensive_PlayPass-InShotPassLane</v>
      </c>
      <c r="AX1445" t="str" cm="1">
        <f t="array" ref="AX1445">IFERROR(IF(P1445&lt;&gt;"",P1445,IF(OR($S1445="",$T1445=""),"",IF($T1445&lt;&gt;"",_xlfn._xlws.FILTER(P:P,($BU:$BU=$BU1445)*($I:$I=$I1445)*($T:$T=$T1445)*($S:$S=_xlfn.MINIFS($S:$S,$T:$T,"="&amp;$T1445)),""))))&amp;"",IF(P1445="","",""))&amp;""</f>
        <v/>
      </c>
      <c r="AY1445" t="str" cm="1">
        <f t="array" ref="AY1445">IFERROR(IF(Q1445&lt;&gt;"",Q1445,IF(OR($S1445="",$T1445=""),"",IF($T1445&lt;&gt;"",_xlfn._xlws.FILTER(Q:Q,($BU:$BU=$BU1445)*($I:$I=$I1445)*($T:$T=$T1445)*($S:$S=_xlfn.MINIFS($S:$S,$T:$T,"="&amp;$T1445)),""))))&amp;"",IF(Q1445="","",""))&amp;""</f>
        <v/>
      </c>
      <c r="AZ1445" t="str" cm="1">
        <f t="array" ref="AZ1445">IFERROR(IF(R1445&lt;&gt;"",R1445,IF(OR($S1445="",$T1445=""),"",IF($T1445&lt;&gt;"",_xlfn._xlws.FILTER(R:R,($BU:$BU=$BU1445)*($I:$I=$I1445)*($T:$T=$T1445)*($S:$S=_xlfn.MINIFS($S:$S,$T:$T,"="&amp;$T1445)),""))))&amp;"",IF(R1445="","",""))&amp;""</f>
        <v/>
      </c>
      <c r="BA1445" s="6">
        <f t="shared" si="2075"/>
        <v>123</v>
      </c>
      <c r="BB1445">
        <f t="shared" ref="BB1445:BD1445" si="2119">BB1444</f>
        <v>18987</v>
      </c>
      <c r="BC1445" t="str">
        <f t="shared" si="2119"/>
        <v>Velodrome</v>
      </c>
      <c r="BD1445" t="str">
        <f t="shared" si="2119"/>
        <v>Outlaws</v>
      </c>
      <c r="BE1445" t="s">
        <v>7</v>
      </c>
      <c r="BF1445" t="s">
        <v>192</v>
      </c>
      <c r="BI1445" cm="1">
        <f t="array" ref="BI1445">IFERROR(_xlfn._xlws.FILTER(shifts!A:A,(shifts!B:B=events!AD1445)*(shifts!AG:AG&gt;=events!BK1445)*(shifts!AH:AH&lt;=events!BL1445)),BI1444)</f>
        <v>51</v>
      </c>
      <c r="BJ1445" s="15">
        <f t="shared" si="2077"/>
        <v>0</v>
      </c>
      <c r="BK1445">
        <f t="shared" si="2078"/>
        <v>739</v>
      </c>
      <c r="BL1445">
        <f t="shared" si="2079"/>
        <v>739</v>
      </c>
      <c r="BM1445" s="15">
        <f>SUMIFS(BJ$2:BJ1445,K$2:K1445,"=Intermission")+SUMIFS(BJ$2:BJ1445,K$2:K1445,"=Timeout")</f>
        <v>67</v>
      </c>
      <c r="BN1445">
        <f t="shared" si="2080"/>
        <v>1147</v>
      </c>
      <c r="BO1445" s="19">
        <f t="shared" si="2081"/>
        <v>1488</v>
      </c>
      <c r="BP1445">
        <f t="shared" si="2082"/>
        <v>1483</v>
      </c>
      <c r="BQ1445" s="17">
        <f t="shared" si="2083"/>
        <v>1488</v>
      </c>
      <c r="BR1445" t="str">
        <f t="shared" si="2084"/>
        <v>opp_team_player_2</v>
      </c>
      <c r="BS1445">
        <f>COUNTIFS(S$3:S1445,"="&amp;S1445,AI$3:AI1445,"="&amp;AI1445)</f>
        <v>2</v>
      </c>
      <c r="BT1445" t="str">
        <f>IFERROR(VLOOKUP(BB1445&amp;BU1445&amp;X1445,game_rosters!U:W,3,FALSE),"")</f>
        <v>P100185</v>
      </c>
      <c r="BU1445" t="str">
        <f t="shared" si="2085"/>
        <v>Outlaws</v>
      </c>
    </row>
    <row r="1446" spans="1:73" x14ac:dyDescent="0.2">
      <c r="A1446">
        <f t="shared" si="2060"/>
        <v>1</v>
      </c>
      <c r="I1446" s="44">
        <v>9</v>
      </c>
      <c r="K1446" t="s">
        <v>238</v>
      </c>
      <c r="L1446" t="s">
        <v>184</v>
      </c>
      <c r="M1446" t="s">
        <v>89</v>
      </c>
      <c r="N1446" t="s">
        <v>594</v>
      </c>
      <c r="R1446" s="51">
        <v>1</v>
      </c>
      <c r="S1446">
        <v>765</v>
      </c>
      <c r="T1446">
        <v>130</v>
      </c>
      <c r="W1446" t="s">
        <v>735</v>
      </c>
      <c r="X1446">
        <v>9</v>
      </c>
      <c r="Z1446">
        <v>1</v>
      </c>
      <c r="AA1446">
        <f t="shared" si="2109"/>
        <v>1765</v>
      </c>
      <c r="AB1446">
        <f t="shared" si="2110"/>
        <v>9130</v>
      </c>
      <c r="AC1446">
        <f t="shared" si="2056"/>
        <v>9130</v>
      </c>
      <c r="AD1446" s="6">
        <v>2</v>
      </c>
      <c r="AE1446" t="s">
        <v>746</v>
      </c>
      <c r="AF1446" t="s">
        <v>910</v>
      </c>
      <c r="AG1446" t="s">
        <v>756</v>
      </c>
      <c r="AH1446" t="s">
        <v>756</v>
      </c>
      <c r="AI1446" t="str">
        <f t="shared" si="2061"/>
        <v>e</v>
      </c>
      <c r="AJ1446" t="str">
        <f t="shared" si="2062"/>
        <v/>
      </c>
      <c r="AK1446" t="str">
        <f t="shared" si="2063"/>
        <v/>
      </c>
      <c r="AL1446" t="str">
        <f t="shared" si="2064"/>
        <v/>
      </c>
      <c r="AM1446" t="str">
        <f t="shared" si="2065"/>
        <v/>
      </c>
      <c r="AN1446" t="str">
        <f t="shared" si="2066"/>
        <v>Home</v>
      </c>
      <c r="AO1446" t="str">
        <f t="shared" si="2067"/>
        <v>h</v>
      </c>
      <c r="AP1446" t="str">
        <f t="shared" si="2068"/>
        <v/>
      </c>
      <c r="AQ1446" t="str">
        <f t="shared" si="2069"/>
        <v/>
      </c>
      <c r="AR1446" t="str">
        <f t="shared" si="2070"/>
        <v>Home</v>
      </c>
      <c r="AS1446" t="str">
        <f t="shared" si="2071"/>
        <v>h</v>
      </c>
      <c r="AT1446" t="str">
        <f t="shared" si="2072"/>
        <v>Offensive</v>
      </c>
      <c r="AU1446" t="str">
        <f t="shared" si="2073"/>
        <v/>
      </c>
      <c r="AV1446" t="str">
        <f t="shared" si="2074"/>
        <v/>
      </c>
      <c r="AW1446" t="str" cm="1">
        <f t="array" ref="AW1446">IFERROR(IF(O1446&lt;&gt;"",O1446,IF(OR($S1446="",$T1446=""),"",IF(O1446&lt;&gt;"",O1446,IF($T1446&lt;&gt;"",_xlfn._xlws.FILTER(O:O,($BU:$BU=$BU1446)*($I:$I=$I1446)*($T:$T=$T1446)*($S:$S=_xlfn.MINIFS($S:$S,$T:$T,"="&amp;$T1446)),"")))))&amp;"",IF(O1446="","",""))&amp;""</f>
        <v>Defensive_Zone-AttemptedBreakOutPass</v>
      </c>
      <c r="AX1446" t="str" cm="1">
        <f t="array" ref="AX1446">IFERROR(IF(P1446&lt;&gt;"",P1446,IF(OR($S1446="",$T1446=""),"",IF($T1446&lt;&gt;"",_xlfn._xlws.FILTER(P:P,($BU:$BU=$BU1446)*($I:$I=$I1446)*($T:$T=$T1446)*($S:$S=_xlfn.MINIFS($S:$S,$T:$T,"="&amp;$T1446)),""))))&amp;"",IF(P1446="","",""))&amp;""</f>
        <v/>
      </c>
      <c r="AY1446" t="str" cm="1">
        <f t="array" ref="AY1446">IFERROR(IF(Q1446&lt;&gt;"",Q1446,IF(OR($S1446="",$T1446=""),"",IF($T1446&lt;&gt;"",_xlfn._xlws.FILTER(Q:Q,($BU:$BU=$BU1446)*($I:$I=$I1446)*($T:$T=$T1446)*($S:$S=_xlfn.MINIFS($S:$S,$T:$T,"="&amp;$T1446)),""))))&amp;"",IF(Q1446="","",""))&amp;""</f>
        <v>u</v>
      </c>
      <c r="AZ1446" t="str" cm="1">
        <f t="array" ref="AZ1446">IFERROR(IF(R1446&lt;&gt;"",R1446,IF(OR($S1446="",$T1446=""),"",IF($T1446&lt;&gt;"",_xlfn._xlws.FILTER(R:R,($BU:$BU=$BU1446)*($I:$I=$I1446)*($T:$T=$T1446)*($S:$S=_xlfn.MINIFS($S:$S,$T:$T,"="&amp;$T1446)),""))))&amp;"",IF(R1446="","",""))&amp;""</f>
        <v>1</v>
      </c>
      <c r="BA1446" s="6">
        <f t="shared" si="2075"/>
        <v>124</v>
      </c>
      <c r="BB1446">
        <f t="shared" ref="BB1446:BD1446" si="2120">BB1445</f>
        <v>18987</v>
      </c>
      <c r="BC1446" t="str">
        <f t="shared" si="2120"/>
        <v>Velodrome</v>
      </c>
      <c r="BD1446" t="str">
        <f t="shared" si="2120"/>
        <v>Outlaws</v>
      </c>
      <c r="BE1446" t="s">
        <v>238</v>
      </c>
      <c r="BF1446" t="s">
        <v>184</v>
      </c>
      <c r="BI1446" cm="1">
        <f t="array" ref="BI1446">IFERROR(_xlfn._xlws.FILTER(shifts!A:A,(shifts!B:B=events!AD1446)*(shifts!AG:AG&gt;=events!BK1446)*(shifts!AH:AH&lt;=events!BL1446)),BI1445)</f>
        <v>51</v>
      </c>
      <c r="BJ1446" s="15">
        <f t="shared" si="2077"/>
        <v>0</v>
      </c>
      <c r="BK1446">
        <f t="shared" si="2078"/>
        <v>739</v>
      </c>
      <c r="BL1446">
        <f t="shared" si="2079"/>
        <v>739</v>
      </c>
      <c r="BM1446" s="15">
        <f>SUMIFS(BJ$2:BJ1446,K$2:K1446,"=Intermission")+SUMIFS(BJ$2:BJ1446,K$2:K1446,"=Timeout")</f>
        <v>67</v>
      </c>
      <c r="BN1446">
        <f t="shared" si="2080"/>
        <v>1147</v>
      </c>
      <c r="BO1446" s="19">
        <f t="shared" si="2081"/>
        <v>1488</v>
      </c>
      <c r="BP1446">
        <f t="shared" si="2082"/>
        <v>1483</v>
      </c>
      <c r="BQ1446" s="17">
        <f t="shared" si="2083"/>
        <v>1488</v>
      </c>
      <c r="BR1446" t="str">
        <f t="shared" si="2084"/>
        <v>event_team_player_1</v>
      </c>
      <c r="BS1446">
        <f>COUNTIFS(S$3:S1446,"="&amp;S1446,AI$3:AI1446,"="&amp;AI1446)</f>
        <v>1</v>
      </c>
      <c r="BT1446" t="str">
        <f>IFERROR(VLOOKUP(BB1446&amp;BU1446&amp;X1446,game_rosters!U:W,3,FALSE),"")</f>
        <v>P100105</v>
      </c>
      <c r="BU1446" t="str">
        <f t="shared" si="2085"/>
        <v>Velodrome</v>
      </c>
    </row>
    <row r="1447" spans="1:73" x14ac:dyDescent="0.2">
      <c r="A1447" t="str">
        <f t="shared" si="2060"/>
        <v/>
      </c>
      <c r="I1447" s="44">
        <v>70</v>
      </c>
      <c r="S1447">
        <v>765</v>
      </c>
      <c r="T1447">
        <v>130</v>
      </c>
      <c r="X1447">
        <v>70</v>
      </c>
      <c r="Z1447">
        <v>1</v>
      </c>
      <c r="AA1447">
        <f t="shared" si="2109"/>
        <v>1765</v>
      </c>
      <c r="AB1447">
        <f t="shared" si="2110"/>
        <v>9130</v>
      </c>
      <c r="AC1447">
        <f t="shared" si="2056"/>
        <v>9130</v>
      </c>
      <c r="AD1447" s="6">
        <v>2</v>
      </c>
      <c r="AE1447" t="s">
        <v>746</v>
      </c>
      <c r="AF1447" t="s">
        <v>910</v>
      </c>
      <c r="AG1447" t="s">
        <v>756</v>
      </c>
      <c r="AH1447" t="s">
        <v>756</v>
      </c>
      <c r="AI1447" t="str">
        <f t="shared" si="2061"/>
        <v>e</v>
      </c>
      <c r="AJ1447" t="str">
        <f t="shared" si="2062"/>
        <v/>
      </c>
      <c r="AK1447" t="str">
        <f t="shared" si="2063"/>
        <v/>
      </c>
      <c r="AL1447" t="str">
        <f t="shared" si="2064"/>
        <v/>
      </c>
      <c r="AM1447" t="str">
        <f t="shared" si="2065"/>
        <v/>
      </c>
      <c r="AN1447" t="str">
        <f t="shared" si="2066"/>
        <v>Home</v>
      </c>
      <c r="AO1447" t="str">
        <f t="shared" si="2067"/>
        <v>h</v>
      </c>
      <c r="AP1447" t="str">
        <f t="shared" si="2068"/>
        <v/>
      </c>
      <c r="AQ1447" t="str">
        <f t="shared" si="2069"/>
        <v/>
      </c>
      <c r="AR1447" t="str">
        <f t="shared" si="2070"/>
        <v>Home</v>
      </c>
      <c r="AS1447" t="str">
        <f t="shared" si="2071"/>
        <v>h</v>
      </c>
      <c r="AT1447" t="str">
        <f t="shared" si="2072"/>
        <v>Offensive</v>
      </c>
      <c r="AU1447" t="str">
        <f t="shared" si="2073"/>
        <v/>
      </c>
      <c r="AV1447" t="str">
        <f t="shared" si="2074"/>
        <v/>
      </c>
      <c r="AW1447" t="str" cm="1">
        <f t="array" ref="AW1447">IFERROR(IF(O1447&lt;&gt;"",O1447,IF(OR($S1447="",$T1447=""),"",IF(O1447&lt;&gt;"",O1447,IF($T1447&lt;&gt;"",_xlfn._xlws.FILTER(O:O,($BU:$BU=$BU1447)*($I:$I=$I1447)*($T:$T=$T1447)*($S:$S=_xlfn.MINIFS($S:$S,$T:$T,"="&amp;$T1447)),"")))))&amp;"",IF(O1447="","",""))&amp;""</f>
        <v/>
      </c>
      <c r="AX1447" t="str" cm="1">
        <f t="array" ref="AX1447">IFERROR(IF(P1447&lt;&gt;"",P1447,IF(OR($S1447="",$T1447=""),"",IF($T1447&lt;&gt;"",_xlfn._xlws.FILTER(P:P,($BU:$BU=$BU1447)*($I:$I=$I1447)*($T:$T=$T1447)*($S:$S=_xlfn.MINIFS($S:$S,$T:$T,"="&amp;$T1447)),""))))&amp;"",IF(P1447="","",""))&amp;""</f>
        <v/>
      </c>
      <c r="AY1447" t="str" cm="1">
        <f t="array" ref="AY1447">IFERROR(IF(Q1447&lt;&gt;"",Q1447,IF(OR($S1447="",$T1447=""),"",IF($T1447&lt;&gt;"",_xlfn._xlws.FILTER(Q:Q,($BU:$BU=$BU1447)*($I:$I=$I1447)*($T:$T=$T1447)*($S:$S=_xlfn.MINIFS($S:$S,$T:$T,"="&amp;$T1447)),""))))&amp;"",IF(Q1447="","",""))&amp;""</f>
        <v/>
      </c>
      <c r="AZ1447" t="str" cm="1">
        <f t="array" ref="AZ1447">IFERROR(IF(R1447&lt;&gt;"",R1447,IF(OR($S1447="",$T1447=""),"",IF($T1447&lt;&gt;"",_xlfn._xlws.FILTER(R:R,($BU:$BU=$BU1447)*($I:$I=$I1447)*($T:$T=$T1447)*($S:$S=_xlfn.MINIFS($S:$S,$T:$T,"="&amp;$T1447)),""))))&amp;"",IF(R1447="","",""))&amp;""</f>
        <v/>
      </c>
      <c r="BA1447" s="6">
        <f t="shared" si="2075"/>
        <v>124</v>
      </c>
      <c r="BB1447">
        <f t="shared" ref="BB1447:BD1447" si="2121">BB1446</f>
        <v>18987</v>
      </c>
      <c r="BC1447" t="str">
        <f t="shared" si="2121"/>
        <v>Velodrome</v>
      </c>
      <c r="BD1447" t="str">
        <f t="shared" si="2121"/>
        <v>Outlaws</v>
      </c>
      <c r="BE1447" t="s">
        <v>238</v>
      </c>
      <c r="BF1447" t="s">
        <v>184</v>
      </c>
      <c r="BI1447" cm="1">
        <f t="array" ref="BI1447">IFERROR(_xlfn._xlws.FILTER(shifts!A:A,(shifts!B:B=events!AD1447)*(shifts!AG:AG&gt;=events!BK1447)*(shifts!AH:AH&lt;=events!BL1447)),BI1446)</f>
        <v>51</v>
      </c>
      <c r="BJ1447" s="15">
        <f t="shared" si="2077"/>
        <v>0</v>
      </c>
      <c r="BK1447">
        <f t="shared" si="2078"/>
        <v>739</v>
      </c>
      <c r="BL1447">
        <f t="shared" si="2079"/>
        <v>739</v>
      </c>
      <c r="BM1447" s="15">
        <f>SUMIFS(BJ$2:BJ1447,K$2:K1447,"=Intermission")+SUMIFS(BJ$2:BJ1447,K$2:K1447,"=Timeout")</f>
        <v>67</v>
      </c>
      <c r="BN1447">
        <f t="shared" si="2080"/>
        <v>1147</v>
      </c>
      <c r="BO1447" s="19">
        <f t="shared" si="2081"/>
        <v>1488</v>
      </c>
      <c r="BP1447">
        <f t="shared" si="2082"/>
        <v>1483</v>
      </c>
      <c r="BQ1447" s="17">
        <f t="shared" si="2083"/>
        <v>1488</v>
      </c>
      <c r="BR1447" t="str">
        <f t="shared" si="2084"/>
        <v>event_team_player_2</v>
      </c>
      <c r="BS1447">
        <f>COUNTIFS(S$3:S1447,"="&amp;S1447,AI$3:AI1447,"="&amp;AI1447)</f>
        <v>2</v>
      </c>
      <c r="BT1447" t="str">
        <f>IFERROR(VLOOKUP(BB1447&amp;BU1447&amp;X1447,game_rosters!U:W,3,FALSE),"")</f>
        <v>P100001</v>
      </c>
      <c r="BU1447" t="str">
        <f t="shared" si="2085"/>
        <v>Velodrome</v>
      </c>
    </row>
    <row r="1448" spans="1:73" x14ac:dyDescent="0.2">
      <c r="A1448" t="str">
        <f t="shared" si="2060"/>
        <v/>
      </c>
      <c r="I1448" s="44">
        <v>68</v>
      </c>
      <c r="O1448" t="s">
        <v>602</v>
      </c>
      <c r="R1448" s="51">
        <v>1</v>
      </c>
      <c r="S1448">
        <v>765</v>
      </c>
      <c r="T1448">
        <v>130</v>
      </c>
      <c r="X1448">
        <v>68</v>
      </c>
      <c r="AA1448">
        <f t="shared" si="2109"/>
        <v>1765</v>
      </c>
      <c r="AB1448">
        <f t="shared" si="2110"/>
        <v>9130</v>
      </c>
      <c r="AC1448">
        <f t="shared" si="2056"/>
        <v>9130</v>
      </c>
      <c r="AD1448" s="6">
        <v>2</v>
      </c>
      <c r="AE1448" t="s">
        <v>746</v>
      </c>
      <c r="AF1448" t="s">
        <v>910</v>
      </c>
      <c r="AG1448" t="s">
        <v>756</v>
      </c>
      <c r="AH1448" t="s">
        <v>756</v>
      </c>
      <c r="AI1448" t="str">
        <f t="shared" si="2061"/>
        <v>o</v>
      </c>
      <c r="AJ1448" t="str">
        <f t="shared" si="2062"/>
        <v/>
      </c>
      <c r="AK1448" t="str">
        <f t="shared" si="2063"/>
        <v/>
      </c>
      <c r="AL1448" t="str">
        <f t="shared" si="2064"/>
        <v/>
      </c>
      <c r="AM1448" t="str">
        <f t="shared" si="2065"/>
        <v/>
      </c>
      <c r="AN1448" t="str">
        <f t="shared" si="2066"/>
        <v>Home</v>
      </c>
      <c r="AO1448" t="str">
        <f t="shared" si="2067"/>
        <v>h</v>
      </c>
      <c r="AP1448" t="str">
        <f t="shared" si="2068"/>
        <v/>
      </c>
      <c r="AQ1448" t="str">
        <f t="shared" si="2069"/>
        <v/>
      </c>
      <c r="AR1448" t="str">
        <f t="shared" si="2070"/>
        <v>Home</v>
      </c>
      <c r="AS1448" t="str">
        <f t="shared" si="2071"/>
        <v>h</v>
      </c>
      <c r="AT1448" t="str">
        <f t="shared" si="2072"/>
        <v>Defensive</v>
      </c>
      <c r="AU1448" t="str">
        <f t="shared" si="2073"/>
        <v/>
      </c>
      <c r="AV1448" t="str">
        <f t="shared" si="2074"/>
        <v/>
      </c>
      <c r="AW1448" t="str" cm="1">
        <f t="array" ref="AW1448">IFERROR(IF(O1448&lt;&gt;"",O1448,IF(OR($S1448="",$T1448=""),"",IF(O1448&lt;&gt;"",O1448,IF($T1448&lt;&gt;"",_xlfn._xlws.FILTER(O:O,($BU:$BU=$BU1448)*($I:$I=$I1448)*($T:$T=$T1448)*($S:$S=_xlfn.MINIFS($S:$S,$T:$T,"="&amp;$T1448)),"")))))&amp;"",IF(O1448="","",""))&amp;""</f>
        <v>Defensive_PlayPossession-StickCheck</v>
      </c>
      <c r="AX1448" t="str" cm="1">
        <f t="array" ref="AX1448">IFERROR(IF(P1448&lt;&gt;"",P1448,IF(OR($S1448="",$T1448=""),"",IF($T1448&lt;&gt;"",_xlfn._xlws.FILTER(P:P,($BU:$BU=$BU1448)*($I:$I=$I1448)*($T:$T=$T1448)*($S:$S=_xlfn.MINIFS($S:$S,$T:$T,"="&amp;$T1448)),""))))&amp;"",IF(P1448="","",""))&amp;""</f>
        <v/>
      </c>
      <c r="AY1448" t="str" cm="1">
        <f t="array" ref="AY1448">IFERROR(IF(Q1448&lt;&gt;"",Q1448,IF(OR($S1448="",$T1448=""),"",IF($T1448&lt;&gt;"",_xlfn._xlws.FILTER(Q:Q,($BU:$BU=$BU1448)*($I:$I=$I1448)*($T:$T=$T1448)*($S:$S=_xlfn.MINIFS($S:$S,$T:$T,"="&amp;$T1448)),""))))&amp;"",IF(Q1448="","",""))&amp;""</f>
        <v/>
      </c>
      <c r="AZ1448" t="str" cm="1">
        <f t="array" ref="AZ1448">IFERROR(IF(R1448&lt;&gt;"",R1448,IF(OR($S1448="",$T1448=""),"",IF($T1448&lt;&gt;"",_xlfn._xlws.FILTER(R:R,($BU:$BU=$BU1448)*($I:$I=$I1448)*($T:$T=$T1448)*($S:$S=_xlfn.MINIFS($S:$S,$T:$T,"="&amp;$T1448)),""))))&amp;"",IF(R1448="","",""))&amp;""</f>
        <v>1</v>
      </c>
      <c r="BA1448" s="6">
        <f t="shared" si="2075"/>
        <v>124</v>
      </c>
      <c r="BB1448">
        <f t="shared" ref="BB1448:BD1448" si="2122">BB1447</f>
        <v>18987</v>
      </c>
      <c r="BC1448" t="str">
        <f t="shared" si="2122"/>
        <v>Velodrome</v>
      </c>
      <c r="BD1448" t="str">
        <f t="shared" si="2122"/>
        <v>Outlaws</v>
      </c>
      <c r="BE1448" t="s">
        <v>238</v>
      </c>
      <c r="BF1448" t="s">
        <v>184</v>
      </c>
      <c r="BI1448" cm="1">
        <f t="array" ref="BI1448">IFERROR(_xlfn._xlws.FILTER(shifts!A:A,(shifts!B:B=events!AD1448)*(shifts!AG:AG&gt;=events!BK1448)*(shifts!AH:AH&lt;=events!BL1448)),BI1447)</f>
        <v>51</v>
      </c>
      <c r="BJ1448" s="15">
        <f t="shared" si="2077"/>
        <v>0</v>
      </c>
      <c r="BK1448">
        <f t="shared" si="2078"/>
        <v>739</v>
      </c>
      <c r="BL1448">
        <f t="shared" si="2079"/>
        <v>739</v>
      </c>
      <c r="BM1448" s="15">
        <f>SUMIFS(BJ$2:BJ1448,K$2:K1448,"=Intermission")+SUMIFS(BJ$2:BJ1448,K$2:K1448,"=Timeout")</f>
        <v>67</v>
      </c>
      <c r="BN1448">
        <f t="shared" si="2080"/>
        <v>1147</v>
      </c>
      <c r="BO1448" s="19">
        <f t="shared" si="2081"/>
        <v>1488</v>
      </c>
      <c r="BP1448">
        <f t="shared" si="2082"/>
        <v>1483</v>
      </c>
      <c r="BQ1448" s="17">
        <f t="shared" si="2083"/>
        <v>1488</v>
      </c>
      <c r="BR1448" t="str">
        <f t="shared" si="2084"/>
        <v>opp_team_player_1</v>
      </c>
      <c r="BS1448">
        <f>COUNTIFS(S$3:S1448,"="&amp;S1448,AI$3:AI1448,"="&amp;AI1448)</f>
        <v>1</v>
      </c>
      <c r="BT1448" t="str">
        <f>IFERROR(VLOOKUP(BB1448&amp;BU1448&amp;X1448,game_rosters!U:W,3,FALSE),"")</f>
        <v>P100128</v>
      </c>
      <c r="BU1448" t="str">
        <f t="shared" si="2085"/>
        <v>Outlaws</v>
      </c>
    </row>
    <row r="1449" spans="1:73" x14ac:dyDescent="0.2">
      <c r="A1449" t="str">
        <f t="shared" si="2060"/>
        <v/>
      </c>
      <c r="I1449" s="44">
        <v>77</v>
      </c>
      <c r="O1449" t="s">
        <v>605</v>
      </c>
      <c r="S1449">
        <v>765</v>
      </c>
      <c r="T1449">
        <v>130</v>
      </c>
      <c r="X1449">
        <v>77</v>
      </c>
      <c r="AA1449">
        <f t="shared" si="2109"/>
        <v>1765</v>
      </c>
      <c r="AB1449">
        <f t="shared" si="2110"/>
        <v>9130</v>
      </c>
      <c r="AC1449">
        <f t="shared" si="2056"/>
        <v>9130</v>
      </c>
      <c r="AD1449" s="6">
        <v>2</v>
      </c>
      <c r="AE1449" t="s">
        <v>746</v>
      </c>
      <c r="AF1449" t="s">
        <v>910</v>
      </c>
      <c r="AG1449" t="s">
        <v>756</v>
      </c>
      <c r="AH1449" t="s">
        <v>756</v>
      </c>
      <c r="AI1449" t="str">
        <f t="shared" si="2061"/>
        <v>o</v>
      </c>
      <c r="AJ1449" t="str">
        <f t="shared" si="2062"/>
        <v/>
      </c>
      <c r="AK1449" t="str">
        <f t="shared" si="2063"/>
        <v/>
      </c>
      <c r="AL1449" t="str">
        <f t="shared" si="2064"/>
        <v/>
      </c>
      <c r="AM1449" t="str">
        <f t="shared" si="2065"/>
        <v/>
      </c>
      <c r="AN1449" t="str">
        <f t="shared" si="2066"/>
        <v>Home</v>
      </c>
      <c r="AO1449" t="str">
        <f t="shared" si="2067"/>
        <v>h</v>
      </c>
      <c r="AP1449" t="str">
        <f t="shared" si="2068"/>
        <v/>
      </c>
      <c r="AQ1449" t="str">
        <f t="shared" si="2069"/>
        <v/>
      </c>
      <c r="AR1449" t="str">
        <f t="shared" si="2070"/>
        <v>Home</v>
      </c>
      <c r="AS1449" t="str">
        <f t="shared" si="2071"/>
        <v>h</v>
      </c>
      <c r="AT1449" t="str">
        <f t="shared" si="2072"/>
        <v>Defensive</v>
      </c>
      <c r="AU1449" t="str">
        <f t="shared" si="2073"/>
        <v/>
      </c>
      <c r="AV1449" t="str">
        <f t="shared" si="2074"/>
        <v/>
      </c>
      <c r="AW1449" t="str" cm="1">
        <f t="array" ref="AW1449">IFERROR(IF(O1449&lt;&gt;"",O1449,IF(OR($S1449="",$T1449=""),"",IF(O1449&lt;&gt;"",O1449,IF($T1449&lt;&gt;"",_xlfn._xlws.FILTER(O:O,($BU:$BU=$BU1449)*($I:$I=$I1449)*($T:$T=$T1449)*($S:$S=_xlfn.MINIFS($S:$S,$T:$T,"="&amp;$T1449)),"")))))&amp;"",IF(O1449="","",""))&amp;""</f>
        <v>Defensive_PlayPass-InShotPassLane</v>
      </c>
      <c r="AX1449" t="str" cm="1">
        <f t="array" ref="AX1449">IFERROR(IF(P1449&lt;&gt;"",P1449,IF(OR($S1449="",$T1449=""),"",IF($T1449&lt;&gt;"",_xlfn._xlws.FILTER(P:P,($BU:$BU=$BU1449)*($I:$I=$I1449)*($T:$T=$T1449)*($S:$S=_xlfn.MINIFS($S:$S,$T:$T,"="&amp;$T1449)),""))))&amp;"",IF(P1449="","",""))&amp;""</f>
        <v/>
      </c>
      <c r="AY1449" t="str" cm="1">
        <f t="array" ref="AY1449">IFERROR(IF(Q1449&lt;&gt;"",Q1449,IF(OR($S1449="",$T1449=""),"",IF($T1449&lt;&gt;"",_xlfn._xlws.FILTER(Q:Q,($BU:$BU=$BU1449)*($I:$I=$I1449)*($T:$T=$T1449)*($S:$S=_xlfn.MINIFS($S:$S,$T:$T,"="&amp;$T1449)),""))))&amp;"",IF(Q1449="","",""))&amp;""</f>
        <v/>
      </c>
      <c r="AZ1449" t="str" cm="1">
        <f t="array" ref="AZ1449">IFERROR(IF(R1449&lt;&gt;"",R1449,IF(OR($S1449="",$T1449=""),"",IF($T1449&lt;&gt;"",_xlfn._xlws.FILTER(R:R,($BU:$BU=$BU1449)*($I:$I=$I1449)*($T:$T=$T1449)*($S:$S=_xlfn.MINIFS($S:$S,$T:$T,"="&amp;$T1449)),""))))&amp;"",IF(R1449="","",""))&amp;""</f>
        <v/>
      </c>
      <c r="BA1449" s="6">
        <f t="shared" si="2075"/>
        <v>124</v>
      </c>
      <c r="BB1449">
        <f t="shared" ref="BB1449:BD1449" si="2123">BB1448</f>
        <v>18987</v>
      </c>
      <c r="BC1449" t="str">
        <f t="shared" si="2123"/>
        <v>Velodrome</v>
      </c>
      <c r="BD1449" t="str">
        <f t="shared" si="2123"/>
        <v>Outlaws</v>
      </c>
      <c r="BE1449" t="s">
        <v>238</v>
      </c>
      <c r="BF1449" t="s">
        <v>184</v>
      </c>
      <c r="BI1449" cm="1">
        <f t="array" ref="BI1449">IFERROR(_xlfn._xlws.FILTER(shifts!A:A,(shifts!B:B=events!AD1449)*(shifts!AG:AG&gt;=events!BK1449)*(shifts!AH:AH&lt;=events!BL1449)),BI1448)</f>
        <v>51</v>
      </c>
      <c r="BJ1449" s="15">
        <f t="shared" si="2077"/>
        <v>0</v>
      </c>
      <c r="BK1449">
        <f t="shared" si="2078"/>
        <v>739</v>
      </c>
      <c r="BL1449">
        <f t="shared" si="2079"/>
        <v>739</v>
      </c>
      <c r="BM1449" s="15">
        <f>SUMIFS(BJ$2:BJ1449,K$2:K1449,"=Intermission")+SUMIFS(BJ$2:BJ1449,K$2:K1449,"=Timeout")</f>
        <v>67</v>
      </c>
      <c r="BN1449">
        <f t="shared" si="2080"/>
        <v>1147</v>
      </c>
      <c r="BO1449" s="19">
        <f t="shared" si="2081"/>
        <v>1488</v>
      </c>
      <c r="BP1449">
        <f t="shared" si="2082"/>
        <v>1483</v>
      </c>
      <c r="BQ1449" s="17">
        <f t="shared" si="2083"/>
        <v>1488</v>
      </c>
      <c r="BR1449" t="str">
        <f t="shared" si="2084"/>
        <v>opp_team_player_2</v>
      </c>
      <c r="BS1449">
        <f>COUNTIFS(S$3:S1449,"="&amp;S1449,AI$3:AI1449,"="&amp;AI1449)</f>
        <v>2</v>
      </c>
      <c r="BT1449" t="str">
        <f>IFERROR(VLOOKUP(BB1449&amp;BU1449&amp;X1449,game_rosters!U:W,3,FALSE),"")</f>
        <v>P100185</v>
      </c>
      <c r="BU1449" t="str">
        <f t="shared" si="2085"/>
        <v>Outlaws</v>
      </c>
    </row>
    <row r="1450" spans="1:73" x14ac:dyDescent="0.2">
      <c r="A1450">
        <f t="shared" si="2060"/>
        <v>1</v>
      </c>
      <c r="I1450" s="44">
        <v>70</v>
      </c>
      <c r="K1450" t="s">
        <v>13</v>
      </c>
      <c r="L1450" t="s">
        <v>586</v>
      </c>
      <c r="N1450" t="s">
        <v>595</v>
      </c>
      <c r="O1450" t="s">
        <v>607</v>
      </c>
      <c r="Q1450" t="s">
        <v>595</v>
      </c>
      <c r="S1450">
        <v>766</v>
      </c>
      <c r="T1450" t="s">
        <v>756</v>
      </c>
      <c r="W1450" t="s">
        <v>735</v>
      </c>
      <c r="X1450">
        <v>70</v>
      </c>
      <c r="Z1450">
        <v>1</v>
      </c>
      <c r="AA1450">
        <f t="shared" si="2109"/>
        <v>1766</v>
      </c>
      <c r="AB1450" t="str">
        <f t="shared" si="2110"/>
        <v/>
      </c>
      <c r="AC1450">
        <f t="shared" si="2056"/>
        <v>1766</v>
      </c>
      <c r="AD1450" s="6">
        <v>2</v>
      </c>
      <c r="AE1450" t="s">
        <v>746</v>
      </c>
      <c r="AF1450" t="s">
        <v>745</v>
      </c>
      <c r="AG1450" t="s">
        <v>746</v>
      </c>
      <c r="AH1450" t="s">
        <v>923</v>
      </c>
      <c r="AI1450" t="str">
        <f t="shared" si="2061"/>
        <v>e</v>
      </c>
      <c r="AJ1450" t="str">
        <f t="shared" si="2062"/>
        <v/>
      </c>
      <c r="AK1450" t="str">
        <f t="shared" si="2063"/>
        <v/>
      </c>
      <c r="AL1450" t="str">
        <f t="shared" si="2064"/>
        <v/>
      </c>
      <c r="AM1450" t="str">
        <f t="shared" si="2065"/>
        <v/>
      </c>
      <c r="AN1450" t="str">
        <f t="shared" si="2066"/>
        <v>Home</v>
      </c>
      <c r="AO1450" t="str">
        <f t="shared" si="2067"/>
        <v>h</v>
      </c>
      <c r="AP1450" t="str">
        <f t="shared" si="2068"/>
        <v/>
      </c>
      <c r="AQ1450" t="str">
        <f t="shared" si="2069"/>
        <v/>
      </c>
      <c r="AR1450" t="str">
        <f t="shared" si="2070"/>
        <v>Home</v>
      </c>
      <c r="AS1450" t="str">
        <f t="shared" si="2071"/>
        <v>h</v>
      </c>
      <c r="AT1450" t="str">
        <f t="shared" si="2072"/>
        <v>Offensive</v>
      </c>
      <c r="AU1450" t="str">
        <f t="shared" si="2073"/>
        <v/>
      </c>
      <c r="AV1450" t="str">
        <f t="shared" si="2074"/>
        <v/>
      </c>
      <c r="AW1450" t="str" cm="1">
        <f t="array" ref="AW1450">IFERROR(IF(O1450&lt;&gt;"",O1450,IF(OR($S1450="",$T1450=""),"",IF(O1450&lt;&gt;"",O1450,IF($T1450&lt;&gt;"",_xlfn._xlws.FILTER(O:O,($BU:$BU=$BU1450)*($I:$I=$I1450)*($T:$T=$T1450)*($S:$S=_xlfn.MINIFS($S:$S,$T:$T,"="&amp;$T1450)),"")))))&amp;"",IF(O1450="","",""))&amp;""</f>
        <v>OffensivePlay_Zone-PuckRetreivalPass</v>
      </c>
      <c r="AX1450" t="str" cm="1">
        <f t="array" ref="AX1450">IFERROR(IF(P1450&lt;&gt;"",P1450,IF(OR($S1450="",$T1450=""),"",IF($T1450&lt;&gt;"",_xlfn._xlws.FILTER(P:P,($BU:$BU=$BU1450)*($I:$I=$I1450)*($T:$T=$T1450)*($S:$S=_xlfn.MINIFS($S:$S,$T:$T,"="&amp;$T1450)),""))))&amp;"",IF(P1450="","",""))&amp;""</f>
        <v/>
      </c>
      <c r="AY1450" t="str" cm="1">
        <f t="array" ref="AY1450">IFERROR(IF(Q1450&lt;&gt;"",Q1450,IF(OR($S1450="",$T1450=""),"",IF($T1450&lt;&gt;"",_xlfn._xlws.FILTER(Q:Q,($BU:$BU=$BU1450)*($I:$I=$I1450)*($T:$T=$T1450)*($S:$S=_xlfn.MINIFS($S:$S,$T:$T,"="&amp;$T1450)),""))))&amp;"",IF(Q1450="","",""))&amp;""</f>
        <v>s</v>
      </c>
      <c r="AZ1450" t="str" cm="1">
        <f t="array" ref="AZ1450">IFERROR(IF(R1450&lt;&gt;"",R1450,IF(OR($S1450="",$T1450=""),"",IF($T1450&lt;&gt;"",_xlfn._xlws.FILTER(R:R,($BU:$BU=$BU1450)*($I:$I=$I1450)*($T:$T=$T1450)*($S:$S=_xlfn.MINIFS($S:$S,$T:$T,"="&amp;$T1450)),""))))&amp;"",IF(R1450="","",""))&amp;""</f>
        <v/>
      </c>
      <c r="BA1450" s="6">
        <f t="shared" si="2075"/>
        <v>124</v>
      </c>
      <c r="BB1450">
        <f t="shared" ref="BB1450:BD1450" si="2124">BB1449</f>
        <v>18987</v>
      </c>
      <c r="BC1450" t="str">
        <f t="shared" si="2124"/>
        <v>Velodrome</v>
      </c>
      <c r="BD1450" t="str">
        <f t="shared" si="2124"/>
        <v>Outlaws</v>
      </c>
      <c r="BE1450" t="s">
        <v>13</v>
      </c>
      <c r="BF1450" t="s">
        <v>586</v>
      </c>
      <c r="BI1450" cm="1">
        <f t="array" ref="BI1450">IFERROR(_xlfn._xlws.FILTER(shifts!A:A,(shifts!B:B=events!AD1450)*(shifts!AG:AG&gt;=events!BK1450)*(shifts!AH:AH&lt;=events!BL1450)),BI1449)</f>
        <v>51</v>
      </c>
      <c r="BJ1450" s="15">
        <f t="shared" si="2077"/>
        <v>1</v>
      </c>
      <c r="BK1450">
        <f t="shared" si="2078"/>
        <v>734</v>
      </c>
      <c r="BL1450">
        <f t="shared" si="2079"/>
        <v>733</v>
      </c>
      <c r="BM1450" s="15">
        <f>SUMIFS(BJ$2:BJ1450,K$2:K1450,"=Intermission")+SUMIFS(BJ$2:BJ1450,K$2:K1450,"=Timeout")</f>
        <v>67</v>
      </c>
      <c r="BN1450">
        <f t="shared" si="2080"/>
        <v>1147</v>
      </c>
      <c r="BO1450" s="19">
        <f t="shared" si="2081"/>
        <v>1493</v>
      </c>
      <c r="BP1450">
        <f t="shared" si="2082"/>
        <v>1488</v>
      </c>
      <c r="BQ1450" s="17">
        <f t="shared" si="2083"/>
        <v>1494</v>
      </c>
      <c r="BR1450" t="str">
        <f t="shared" si="2084"/>
        <v>event_team_player_1</v>
      </c>
      <c r="BS1450">
        <f>COUNTIFS(S$3:S1450,"="&amp;S1450,AI$3:AI1450,"="&amp;AI1450)</f>
        <v>1</v>
      </c>
      <c r="BT1450" t="str">
        <f>IFERROR(VLOOKUP(BB1450&amp;BU1450&amp;X1450,game_rosters!U:W,3,FALSE),"")</f>
        <v>P100001</v>
      </c>
      <c r="BU1450" t="str">
        <f t="shared" si="2085"/>
        <v>Velodrome</v>
      </c>
    </row>
    <row r="1451" spans="1:73" x14ac:dyDescent="0.2">
      <c r="A1451">
        <f t="shared" si="2060"/>
        <v>1</v>
      </c>
      <c r="I1451" s="44">
        <v>70</v>
      </c>
      <c r="K1451" t="s">
        <v>238</v>
      </c>
      <c r="L1451" t="s">
        <v>174</v>
      </c>
      <c r="M1451" t="s">
        <v>85</v>
      </c>
      <c r="O1451" t="s">
        <v>608</v>
      </c>
      <c r="P1451" t="s">
        <v>627</v>
      </c>
      <c r="Q1451" t="s">
        <v>595</v>
      </c>
      <c r="R1451" s="51">
        <v>1</v>
      </c>
      <c r="S1451">
        <v>767</v>
      </c>
      <c r="T1451" t="s">
        <v>756</v>
      </c>
      <c r="W1451" t="s">
        <v>735</v>
      </c>
      <c r="X1451">
        <v>70</v>
      </c>
      <c r="Z1451">
        <v>1</v>
      </c>
      <c r="AA1451">
        <f t="shared" si="2109"/>
        <v>1767</v>
      </c>
      <c r="AB1451" t="str">
        <f t="shared" si="2110"/>
        <v/>
      </c>
      <c r="AC1451">
        <f t="shared" si="2056"/>
        <v>1767</v>
      </c>
      <c r="AD1451" s="6">
        <v>2</v>
      </c>
      <c r="AE1451" t="s">
        <v>746</v>
      </c>
      <c r="AF1451" t="s">
        <v>923</v>
      </c>
      <c r="AG1451" t="s">
        <v>746</v>
      </c>
      <c r="AH1451" t="s">
        <v>754</v>
      </c>
      <c r="AI1451" t="str">
        <f t="shared" si="2061"/>
        <v>e</v>
      </c>
      <c r="AJ1451" t="str">
        <f t="shared" si="2062"/>
        <v/>
      </c>
      <c r="AK1451" t="str">
        <f t="shared" si="2063"/>
        <v/>
      </c>
      <c r="AL1451" t="str">
        <f t="shared" si="2064"/>
        <v/>
      </c>
      <c r="AM1451" t="str">
        <f t="shared" si="2065"/>
        <v/>
      </c>
      <c r="AN1451" t="str">
        <f t="shared" si="2066"/>
        <v>Home</v>
      </c>
      <c r="AO1451" t="str">
        <f t="shared" si="2067"/>
        <v>h</v>
      </c>
      <c r="AP1451" t="str">
        <f t="shared" si="2068"/>
        <v/>
      </c>
      <c r="AQ1451" t="str">
        <f t="shared" si="2069"/>
        <v/>
      </c>
      <c r="AR1451" t="str">
        <f t="shared" si="2070"/>
        <v>Home</v>
      </c>
      <c r="AS1451" t="str">
        <f t="shared" si="2071"/>
        <v>h</v>
      </c>
      <c r="AT1451" t="str">
        <f t="shared" si="2072"/>
        <v>Offensive</v>
      </c>
      <c r="AU1451" t="str">
        <f t="shared" si="2073"/>
        <v/>
      </c>
      <c r="AV1451" t="str">
        <f t="shared" si="2074"/>
        <v/>
      </c>
      <c r="AW1451" t="str" cm="1">
        <f t="array" ref="AW1451">IFERROR(IF(O1451&lt;&gt;"",O1451,IF(OR($S1451="",$T1451=""),"",IF(O1451&lt;&gt;"",O1451,IF($T1451&lt;&gt;"",_xlfn._xlws.FILTER(O:O,($BU:$BU=$BU1451)*($I:$I=$I1451)*($T:$T=$T1451)*($S:$S=_xlfn.MINIFS($S:$S,$T:$T,"="&amp;$T1451)),"")))))&amp;"",IF(O1451="","",""))&amp;""</f>
        <v>OffensivePlay_Possession-DriveWide</v>
      </c>
      <c r="AX1451" t="str" cm="1">
        <f t="array" ref="AX1451">IFERROR(IF(P1451&lt;&gt;"",P1451,IF(OR($S1451="",$T1451=""),"",IF($T1451&lt;&gt;"",_xlfn._xlws.FILTER(P:P,($BU:$BU=$BU1451)*($I:$I=$I1451)*($T:$T=$T1451)*($S:$S=_xlfn.MINIFS($S:$S,$T:$T,"="&amp;$T1451)),""))))&amp;"",IF(P1451="","",""))&amp;""</f>
        <v>OffensivePlay_Possession-Deke</v>
      </c>
      <c r="AY1451" t="str" cm="1">
        <f t="array" ref="AY1451">IFERROR(IF(Q1451&lt;&gt;"",Q1451,IF(OR($S1451="",$T1451=""),"",IF($T1451&lt;&gt;"",_xlfn._xlws.FILTER(Q:Q,($BU:$BU=$BU1451)*($I:$I=$I1451)*($T:$T=$T1451)*($S:$S=_xlfn.MINIFS($S:$S,$T:$T,"="&amp;$T1451)),""))))&amp;"",IF(Q1451="","",""))&amp;""</f>
        <v>s</v>
      </c>
      <c r="AZ1451" t="str" cm="1">
        <f t="array" ref="AZ1451">IFERROR(IF(R1451&lt;&gt;"",R1451,IF(OR($S1451="",$T1451=""),"",IF($T1451&lt;&gt;"",_xlfn._xlws.FILTER(R:R,($BU:$BU=$BU1451)*($I:$I=$I1451)*($T:$T=$T1451)*($S:$S=_xlfn.MINIFS($S:$S,$T:$T,"="&amp;$T1451)),""))))&amp;"",IF(R1451="","",""))&amp;""</f>
        <v>1</v>
      </c>
      <c r="BA1451" s="6">
        <f t="shared" si="2075"/>
        <v>125</v>
      </c>
      <c r="BB1451">
        <f t="shared" ref="BB1451:BD1451" si="2125">BB1450</f>
        <v>18987</v>
      </c>
      <c r="BC1451" t="str">
        <f t="shared" si="2125"/>
        <v>Velodrome</v>
      </c>
      <c r="BD1451" t="str">
        <f t="shared" si="2125"/>
        <v>Outlaws</v>
      </c>
      <c r="BE1451" t="s">
        <v>238</v>
      </c>
      <c r="BF1451" t="s">
        <v>174</v>
      </c>
      <c r="BI1451" cm="1">
        <f t="array" ref="BI1451">IFERROR(_xlfn._xlws.FILTER(shifts!A:A,(shifts!B:B=events!AD1451)*(shifts!AG:AG&gt;=events!BK1451)*(shifts!AH:AH&lt;=events!BL1451)),BI1450)</f>
        <v>51</v>
      </c>
      <c r="BJ1451" s="15">
        <f t="shared" si="2077"/>
        <v>2</v>
      </c>
      <c r="BK1451">
        <f t="shared" si="2078"/>
        <v>733</v>
      </c>
      <c r="BL1451">
        <f t="shared" si="2079"/>
        <v>731</v>
      </c>
      <c r="BM1451" s="15">
        <f>SUMIFS(BJ$2:BJ1451,K$2:K1451,"=Intermission")+SUMIFS(BJ$2:BJ1451,K$2:K1451,"=Timeout")</f>
        <v>67</v>
      </c>
      <c r="BN1451">
        <f t="shared" si="2080"/>
        <v>1147</v>
      </c>
      <c r="BO1451" s="19">
        <f t="shared" si="2081"/>
        <v>1494</v>
      </c>
      <c r="BP1451">
        <f t="shared" si="2082"/>
        <v>1489</v>
      </c>
      <c r="BQ1451" s="17">
        <f t="shared" si="2083"/>
        <v>1496</v>
      </c>
      <c r="BR1451" t="str">
        <f t="shared" si="2084"/>
        <v>event_team_player_1</v>
      </c>
      <c r="BS1451">
        <f>COUNTIFS(S$3:S1451,"="&amp;S1451,AI$3:AI1451,"="&amp;AI1451)</f>
        <v>1</v>
      </c>
      <c r="BT1451" t="str">
        <f>IFERROR(VLOOKUP(BB1451&amp;BU1451&amp;X1451,game_rosters!U:W,3,FALSE),"")</f>
        <v>P100001</v>
      </c>
      <c r="BU1451" t="str">
        <f t="shared" si="2085"/>
        <v>Velodrome</v>
      </c>
    </row>
    <row r="1452" spans="1:73" x14ac:dyDescent="0.2">
      <c r="A1452" t="str">
        <f t="shared" si="2060"/>
        <v/>
      </c>
      <c r="I1452" s="44">
        <v>77</v>
      </c>
      <c r="O1452" t="s">
        <v>602</v>
      </c>
      <c r="R1452" s="51">
        <v>1</v>
      </c>
      <c r="S1452">
        <v>767</v>
      </c>
      <c r="T1452" t="s">
        <v>756</v>
      </c>
      <c r="X1452">
        <v>77</v>
      </c>
      <c r="AA1452">
        <f t="shared" si="2109"/>
        <v>1767</v>
      </c>
      <c r="AB1452" t="str">
        <f t="shared" si="2110"/>
        <v/>
      </c>
      <c r="AC1452">
        <f t="shared" si="2056"/>
        <v>1767</v>
      </c>
      <c r="AD1452" s="6">
        <v>2</v>
      </c>
      <c r="AE1452" t="s">
        <v>746</v>
      </c>
      <c r="AF1452" t="s">
        <v>923</v>
      </c>
      <c r="AG1452" t="s">
        <v>746</v>
      </c>
      <c r="AH1452" t="s">
        <v>754</v>
      </c>
      <c r="AI1452" t="str">
        <f t="shared" si="2061"/>
        <v>o</v>
      </c>
      <c r="AJ1452" t="str">
        <f t="shared" si="2062"/>
        <v/>
      </c>
      <c r="AK1452" t="str">
        <f t="shared" si="2063"/>
        <v/>
      </c>
      <c r="AL1452" t="str">
        <f t="shared" si="2064"/>
        <v/>
      </c>
      <c r="AM1452" t="str">
        <f t="shared" si="2065"/>
        <v/>
      </c>
      <c r="AN1452" t="str">
        <f t="shared" si="2066"/>
        <v>Home</v>
      </c>
      <c r="AO1452" t="str">
        <f t="shared" si="2067"/>
        <v>h</v>
      </c>
      <c r="AP1452" t="str">
        <f t="shared" si="2068"/>
        <v/>
      </c>
      <c r="AQ1452" t="str">
        <f t="shared" si="2069"/>
        <v/>
      </c>
      <c r="AR1452" t="str">
        <f t="shared" si="2070"/>
        <v>Home</v>
      </c>
      <c r="AS1452" t="str">
        <f t="shared" si="2071"/>
        <v>h</v>
      </c>
      <c r="AT1452" t="str">
        <f t="shared" si="2072"/>
        <v>Defensive</v>
      </c>
      <c r="AU1452" t="str">
        <f t="shared" si="2073"/>
        <v/>
      </c>
      <c r="AV1452" t="str">
        <f t="shared" si="2074"/>
        <v/>
      </c>
      <c r="AW1452" t="str" cm="1">
        <f t="array" ref="AW1452">IFERROR(IF(O1452&lt;&gt;"",O1452,IF(OR($S1452="",$T1452=""),"",IF(O1452&lt;&gt;"",O1452,IF($T1452&lt;&gt;"",_xlfn._xlws.FILTER(O:O,($BU:$BU=$BU1452)*($I:$I=$I1452)*($T:$T=$T1452)*($S:$S=_xlfn.MINIFS($S:$S,$T:$T,"="&amp;$T1452)),"")))))&amp;"",IF(O1452="","",""))&amp;""</f>
        <v>Defensive_PlayPossession-StickCheck</v>
      </c>
      <c r="AX1452" t="str" cm="1">
        <f t="array" ref="AX1452">IFERROR(IF(P1452&lt;&gt;"",P1452,IF(OR($S1452="",$T1452=""),"",IF($T1452&lt;&gt;"",_xlfn._xlws.FILTER(P:P,($BU:$BU=$BU1452)*($I:$I=$I1452)*($T:$T=$T1452)*($S:$S=_xlfn.MINIFS($S:$S,$T:$T,"="&amp;$T1452)),""))))&amp;"",IF(P1452="","",""))&amp;""</f>
        <v/>
      </c>
      <c r="AY1452" t="str" cm="1">
        <f t="array" ref="AY1452">IFERROR(IF(Q1452&lt;&gt;"",Q1452,IF(OR($S1452="",$T1452=""),"",IF($T1452&lt;&gt;"",_xlfn._xlws.FILTER(Q:Q,($BU:$BU=$BU1452)*($I:$I=$I1452)*($T:$T=$T1452)*($S:$S=_xlfn.MINIFS($S:$S,$T:$T,"="&amp;$T1452)),""))))&amp;"",IF(Q1452="","",""))&amp;""</f>
        <v/>
      </c>
      <c r="AZ1452" t="str" cm="1">
        <f t="array" ref="AZ1452">IFERROR(IF(R1452&lt;&gt;"",R1452,IF(OR($S1452="",$T1452=""),"",IF($T1452&lt;&gt;"",_xlfn._xlws.FILTER(R:R,($BU:$BU=$BU1452)*($I:$I=$I1452)*($T:$T=$T1452)*($S:$S=_xlfn.MINIFS($S:$S,$T:$T,"="&amp;$T1452)),""))))&amp;"",IF(R1452="","",""))&amp;""</f>
        <v>1</v>
      </c>
      <c r="BA1452" s="6">
        <f t="shared" si="2075"/>
        <v>125</v>
      </c>
      <c r="BB1452">
        <f t="shared" ref="BB1452:BD1452" si="2126">BB1451</f>
        <v>18987</v>
      </c>
      <c r="BC1452" t="str">
        <f t="shared" si="2126"/>
        <v>Velodrome</v>
      </c>
      <c r="BD1452" t="str">
        <f t="shared" si="2126"/>
        <v>Outlaws</v>
      </c>
      <c r="BE1452" t="s">
        <v>238</v>
      </c>
      <c r="BF1452" t="s">
        <v>174</v>
      </c>
      <c r="BI1452" cm="1">
        <f t="array" ref="BI1452">IFERROR(_xlfn._xlws.FILTER(shifts!A:A,(shifts!B:B=events!AD1452)*(shifts!AG:AG&gt;=events!BK1452)*(shifts!AH:AH&lt;=events!BL1452)),BI1451)</f>
        <v>51</v>
      </c>
      <c r="BJ1452" s="15">
        <f t="shared" si="2077"/>
        <v>2</v>
      </c>
      <c r="BK1452">
        <f t="shared" si="2078"/>
        <v>733</v>
      </c>
      <c r="BL1452">
        <f t="shared" si="2079"/>
        <v>731</v>
      </c>
      <c r="BM1452" s="15">
        <f>SUMIFS(BJ$2:BJ1452,K$2:K1452,"=Intermission")+SUMIFS(BJ$2:BJ1452,K$2:K1452,"=Timeout")</f>
        <v>67</v>
      </c>
      <c r="BN1452">
        <f t="shared" si="2080"/>
        <v>1147</v>
      </c>
      <c r="BO1452" s="19">
        <f t="shared" si="2081"/>
        <v>1494</v>
      </c>
      <c r="BP1452">
        <f t="shared" si="2082"/>
        <v>1489</v>
      </c>
      <c r="BQ1452" s="17">
        <f t="shared" si="2083"/>
        <v>1496</v>
      </c>
      <c r="BR1452" t="str">
        <f t="shared" si="2084"/>
        <v>opp_team_player_1</v>
      </c>
      <c r="BS1452">
        <f>COUNTIFS(S$3:S1452,"="&amp;S1452,AI$3:AI1452,"="&amp;AI1452)</f>
        <v>1</v>
      </c>
      <c r="BT1452" t="str">
        <f>IFERROR(VLOOKUP(BB1452&amp;BU1452&amp;X1452,game_rosters!U:W,3,FALSE),"")</f>
        <v>P100185</v>
      </c>
      <c r="BU1452" t="str">
        <f t="shared" si="2085"/>
        <v>Outlaws</v>
      </c>
    </row>
    <row r="1453" spans="1:73" x14ac:dyDescent="0.2">
      <c r="A1453" t="str">
        <f t="shared" si="2060"/>
        <v/>
      </c>
      <c r="I1453" s="44">
        <v>18</v>
      </c>
      <c r="O1453" t="s">
        <v>637</v>
      </c>
      <c r="P1453" t="s">
        <v>625</v>
      </c>
      <c r="S1453">
        <v>767</v>
      </c>
      <c r="T1453" t="s">
        <v>756</v>
      </c>
      <c r="X1453">
        <v>18</v>
      </c>
      <c r="AA1453">
        <f t="shared" si="2109"/>
        <v>1767</v>
      </c>
      <c r="AB1453" t="str">
        <f t="shared" si="2110"/>
        <v/>
      </c>
      <c r="AC1453">
        <f t="shared" si="2056"/>
        <v>1767</v>
      </c>
      <c r="AD1453" s="6">
        <v>2</v>
      </c>
      <c r="AE1453" t="s">
        <v>746</v>
      </c>
      <c r="AF1453" t="s">
        <v>923</v>
      </c>
      <c r="AG1453" t="s">
        <v>746</v>
      </c>
      <c r="AH1453" t="s">
        <v>754</v>
      </c>
      <c r="AI1453" t="str">
        <f t="shared" si="2061"/>
        <v>o</v>
      </c>
      <c r="AJ1453" t="str">
        <f t="shared" si="2062"/>
        <v/>
      </c>
      <c r="AK1453" t="str">
        <f t="shared" si="2063"/>
        <v/>
      </c>
      <c r="AL1453" t="str">
        <f t="shared" si="2064"/>
        <v/>
      </c>
      <c r="AM1453" t="str">
        <f t="shared" si="2065"/>
        <v/>
      </c>
      <c r="AN1453" t="str">
        <f t="shared" si="2066"/>
        <v>Home</v>
      </c>
      <c r="AO1453" t="str">
        <f t="shared" si="2067"/>
        <v>h</v>
      </c>
      <c r="AP1453" t="str">
        <f t="shared" si="2068"/>
        <v/>
      </c>
      <c r="AQ1453" t="str">
        <f t="shared" si="2069"/>
        <v/>
      </c>
      <c r="AR1453" t="str">
        <f t="shared" si="2070"/>
        <v>Home</v>
      </c>
      <c r="AS1453" t="str">
        <f t="shared" si="2071"/>
        <v>h</v>
      </c>
      <c r="AT1453" t="str">
        <f t="shared" si="2072"/>
        <v>Defensive</v>
      </c>
      <c r="AU1453" t="str">
        <f t="shared" si="2073"/>
        <v/>
      </c>
      <c r="AV1453" t="str">
        <f t="shared" si="2074"/>
        <v/>
      </c>
      <c r="AW1453" t="str" cm="1">
        <f t="array" ref="AW1453">IFERROR(IF(O1453&lt;&gt;"",O1453,IF(OR($S1453="",$T1453=""),"",IF(O1453&lt;&gt;"",O1453,IF($T1453&lt;&gt;"",_xlfn._xlws.FILTER(O:O,($BU:$BU=$BU1453)*($I:$I=$I1453)*($T:$T=$T1453)*($S:$S=_xlfn.MINIFS($S:$S,$T:$T,"="&amp;$T1453)),"")))))&amp;"",IF(O1453="","",""))&amp;""</f>
        <v>Defensive_PlayPossession-BeatWide</v>
      </c>
      <c r="AX1453" t="str" cm="1">
        <f t="array" ref="AX1453">IFERROR(IF(P1453&lt;&gt;"",P1453,IF(OR($S1453="",$T1453=""),"",IF($T1453&lt;&gt;"",_xlfn._xlws.FILTER(P:P,($BU:$BU=$BU1453)*($I:$I=$I1453)*($T:$T=$T1453)*($S:$S=_xlfn.MINIFS($S:$S,$T:$T,"="&amp;$T1453)),""))))&amp;"",IF(P1453="","",""))&amp;""</f>
        <v>Defensive_PlayPossession-BeatDeke</v>
      </c>
      <c r="AY1453" t="str" cm="1">
        <f t="array" ref="AY1453">IFERROR(IF(Q1453&lt;&gt;"",Q1453,IF(OR($S1453="",$T1453=""),"",IF($T1453&lt;&gt;"",_xlfn._xlws.FILTER(Q:Q,($BU:$BU=$BU1453)*($I:$I=$I1453)*($T:$T=$T1453)*($S:$S=_xlfn.MINIFS($S:$S,$T:$T,"="&amp;$T1453)),""))))&amp;"",IF(Q1453="","",""))&amp;""</f>
        <v/>
      </c>
      <c r="AZ1453" t="str" cm="1">
        <f t="array" ref="AZ1453">IFERROR(IF(R1453&lt;&gt;"",R1453,IF(OR($S1453="",$T1453=""),"",IF($T1453&lt;&gt;"",_xlfn._xlws.FILTER(R:R,($BU:$BU=$BU1453)*($I:$I=$I1453)*($T:$T=$T1453)*($S:$S=_xlfn.MINIFS($S:$S,$T:$T,"="&amp;$T1453)),""))))&amp;"",IF(R1453="","",""))&amp;""</f>
        <v/>
      </c>
      <c r="BA1453" s="6">
        <f t="shared" si="2075"/>
        <v>125</v>
      </c>
      <c r="BB1453">
        <f t="shared" ref="BB1453:BD1453" si="2127">BB1452</f>
        <v>18987</v>
      </c>
      <c r="BC1453" t="str">
        <f t="shared" si="2127"/>
        <v>Velodrome</v>
      </c>
      <c r="BD1453" t="str">
        <f t="shared" si="2127"/>
        <v>Outlaws</v>
      </c>
      <c r="BE1453" t="s">
        <v>238</v>
      </c>
      <c r="BF1453" t="s">
        <v>174</v>
      </c>
      <c r="BI1453" cm="1">
        <f t="array" ref="BI1453">IFERROR(_xlfn._xlws.FILTER(shifts!A:A,(shifts!B:B=events!AD1453)*(shifts!AG:AG&gt;=events!BK1453)*(shifts!AH:AH&lt;=events!BL1453)),BI1452)</f>
        <v>51</v>
      </c>
      <c r="BJ1453" s="15">
        <f t="shared" si="2077"/>
        <v>2</v>
      </c>
      <c r="BK1453">
        <f t="shared" si="2078"/>
        <v>733</v>
      </c>
      <c r="BL1453">
        <f t="shared" si="2079"/>
        <v>731</v>
      </c>
      <c r="BM1453" s="15">
        <f>SUMIFS(BJ$2:BJ1453,K$2:K1453,"=Intermission")+SUMIFS(BJ$2:BJ1453,K$2:K1453,"=Timeout")</f>
        <v>67</v>
      </c>
      <c r="BN1453">
        <f t="shared" si="2080"/>
        <v>1147</v>
      </c>
      <c r="BO1453" s="19">
        <f t="shared" si="2081"/>
        <v>1494</v>
      </c>
      <c r="BP1453">
        <f t="shared" si="2082"/>
        <v>1489</v>
      </c>
      <c r="BQ1453" s="17">
        <f t="shared" si="2083"/>
        <v>1496</v>
      </c>
      <c r="BR1453" t="str">
        <f t="shared" si="2084"/>
        <v>opp_team_player_2</v>
      </c>
      <c r="BS1453">
        <f>COUNTIFS(S$3:S1453,"="&amp;S1453,AI$3:AI1453,"="&amp;AI1453)</f>
        <v>2</v>
      </c>
      <c r="BT1453" t="str">
        <f>IFERROR(VLOOKUP(BB1453&amp;BU1453&amp;X1453,game_rosters!U:W,3,FALSE),"")</f>
        <v>P100034</v>
      </c>
      <c r="BU1453" t="str">
        <f t="shared" si="2085"/>
        <v>Outlaws</v>
      </c>
    </row>
    <row r="1454" spans="1:73" x14ac:dyDescent="0.2">
      <c r="A1454" t="str">
        <f t="shared" si="2060"/>
        <v/>
      </c>
      <c r="I1454" s="44">
        <v>44</v>
      </c>
      <c r="S1454">
        <v>767</v>
      </c>
      <c r="T1454" t="s">
        <v>756</v>
      </c>
      <c r="X1454">
        <v>44</v>
      </c>
      <c r="AA1454">
        <f t="shared" si="2109"/>
        <v>1767</v>
      </c>
      <c r="AB1454" t="str">
        <f t="shared" si="2110"/>
        <v/>
      </c>
      <c r="AC1454">
        <f t="shared" si="2056"/>
        <v>1767</v>
      </c>
      <c r="AD1454" s="6">
        <v>2</v>
      </c>
      <c r="AE1454" t="s">
        <v>746</v>
      </c>
      <c r="AF1454" t="s">
        <v>923</v>
      </c>
      <c r="AG1454" t="s">
        <v>746</v>
      </c>
      <c r="AH1454" t="s">
        <v>754</v>
      </c>
      <c r="AI1454" t="str">
        <f t="shared" si="2061"/>
        <v>o</v>
      </c>
      <c r="AJ1454" t="str">
        <f t="shared" si="2062"/>
        <v/>
      </c>
      <c r="AK1454" t="str">
        <f t="shared" si="2063"/>
        <v/>
      </c>
      <c r="AL1454" t="str">
        <f t="shared" si="2064"/>
        <v/>
      </c>
      <c r="AM1454" t="str">
        <f t="shared" si="2065"/>
        <v/>
      </c>
      <c r="AN1454" t="str">
        <f t="shared" si="2066"/>
        <v>Home</v>
      </c>
      <c r="AO1454" t="str">
        <f t="shared" si="2067"/>
        <v>h</v>
      </c>
      <c r="AP1454" t="str">
        <f t="shared" si="2068"/>
        <v/>
      </c>
      <c r="AQ1454" t="str">
        <f t="shared" si="2069"/>
        <v/>
      </c>
      <c r="AR1454" t="str">
        <f t="shared" si="2070"/>
        <v>Home</v>
      </c>
      <c r="AS1454" t="str">
        <f t="shared" si="2071"/>
        <v>h</v>
      </c>
      <c r="AT1454" t="str">
        <f t="shared" si="2072"/>
        <v>Defensive</v>
      </c>
      <c r="AU1454" t="str">
        <f t="shared" si="2073"/>
        <v/>
      </c>
      <c r="AV1454" t="str">
        <f t="shared" si="2074"/>
        <v/>
      </c>
      <c r="AW1454" t="str" cm="1">
        <f t="array" ref="AW1454">IFERROR(IF(O1454&lt;&gt;"",O1454,IF(OR($S1454="",$T1454=""),"",IF(O1454&lt;&gt;"",O1454,IF($T1454&lt;&gt;"",_xlfn._xlws.FILTER(O:O,($BU:$BU=$BU1454)*($I:$I=$I1454)*($T:$T=$T1454)*($S:$S=_xlfn.MINIFS($S:$S,$T:$T,"="&amp;$T1454)),"")))))&amp;"",IF(O1454="","",""))&amp;""</f>
        <v/>
      </c>
      <c r="AX1454" t="str" cm="1">
        <f t="array" ref="AX1454">IFERROR(IF(P1454&lt;&gt;"",P1454,IF(OR($S1454="",$T1454=""),"",IF($T1454&lt;&gt;"",_xlfn._xlws.FILTER(P:P,($BU:$BU=$BU1454)*($I:$I=$I1454)*($T:$T=$T1454)*($S:$S=_xlfn.MINIFS($S:$S,$T:$T,"="&amp;$T1454)),""))))&amp;"",IF(P1454="","",""))&amp;""</f>
        <v/>
      </c>
      <c r="AY1454" t="str" cm="1">
        <f t="array" ref="AY1454">IFERROR(IF(Q1454&lt;&gt;"",Q1454,IF(OR($S1454="",$T1454=""),"",IF($T1454&lt;&gt;"",_xlfn._xlws.FILTER(Q:Q,($BU:$BU=$BU1454)*($I:$I=$I1454)*($T:$T=$T1454)*($S:$S=_xlfn.MINIFS($S:$S,$T:$T,"="&amp;$T1454)),""))))&amp;"",IF(Q1454="","",""))&amp;""</f>
        <v/>
      </c>
      <c r="AZ1454" t="str" cm="1">
        <f t="array" ref="AZ1454">IFERROR(IF(R1454&lt;&gt;"",R1454,IF(OR($S1454="",$T1454=""),"",IF($T1454&lt;&gt;"",_xlfn._xlws.FILTER(R:R,($BU:$BU=$BU1454)*($I:$I=$I1454)*($T:$T=$T1454)*($S:$S=_xlfn.MINIFS($S:$S,$T:$T,"="&amp;$T1454)),""))))&amp;"",IF(R1454="","",""))&amp;""</f>
        <v/>
      </c>
      <c r="BA1454" s="6">
        <f t="shared" si="2075"/>
        <v>125</v>
      </c>
      <c r="BB1454">
        <f t="shared" ref="BB1454:BD1454" si="2128">BB1453</f>
        <v>18987</v>
      </c>
      <c r="BC1454" t="str">
        <f t="shared" si="2128"/>
        <v>Velodrome</v>
      </c>
      <c r="BD1454" t="str">
        <f t="shared" si="2128"/>
        <v>Outlaws</v>
      </c>
      <c r="BE1454" t="s">
        <v>238</v>
      </c>
      <c r="BF1454" t="s">
        <v>174</v>
      </c>
      <c r="BI1454" cm="1">
        <f t="array" ref="BI1454">IFERROR(_xlfn._xlws.FILTER(shifts!A:A,(shifts!B:B=events!AD1454)*(shifts!AG:AG&gt;=events!BK1454)*(shifts!AH:AH&lt;=events!BL1454)),BI1453)</f>
        <v>51</v>
      </c>
      <c r="BJ1454" s="15">
        <f t="shared" si="2077"/>
        <v>2</v>
      </c>
      <c r="BK1454">
        <f t="shared" si="2078"/>
        <v>733</v>
      </c>
      <c r="BL1454">
        <f t="shared" si="2079"/>
        <v>731</v>
      </c>
      <c r="BM1454" s="15">
        <f>SUMIFS(BJ$2:BJ1454,K$2:K1454,"=Intermission")+SUMIFS(BJ$2:BJ1454,K$2:K1454,"=Timeout")</f>
        <v>67</v>
      </c>
      <c r="BN1454">
        <f t="shared" si="2080"/>
        <v>1147</v>
      </c>
      <c r="BO1454" s="19">
        <f t="shared" si="2081"/>
        <v>1494</v>
      </c>
      <c r="BP1454">
        <f t="shared" si="2082"/>
        <v>1489</v>
      </c>
      <c r="BQ1454" s="17">
        <f t="shared" si="2083"/>
        <v>1496</v>
      </c>
      <c r="BR1454" t="str">
        <f t="shared" si="2084"/>
        <v>opp_team_player_3</v>
      </c>
      <c r="BS1454">
        <f>COUNTIFS(S$3:S1454,"="&amp;S1454,AI$3:AI1454,"="&amp;AI1454)</f>
        <v>3</v>
      </c>
      <c r="BT1454" t="str">
        <f>IFERROR(VLOOKUP(BB1454&amp;BU1454&amp;X1454,game_rosters!U:W,3,FALSE),"")</f>
        <v>P100033</v>
      </c>
      <c r="BU1454" t="str">
        <f t="shared" si="2085"/>
        <v>Outlaws</v>
      </c>
    </row>
    <row r="1455" spans="1:73" x14ac:dyDescent="0.2">
      <c r="A1455">
        <f t="shared" si="2060"/>
        <v>1</v>
      </c>
      <c r="I1455" s="44">
        <v>70</v>
      </c>
      <c r="K1455" t="s">
        <v>6</v>
      </c>
      <c r="L1455" t="s">
        <v>730</v>
      </c>
      <c r="M1455" t="s">
        <v>51</v>
      </c>
      <c r="N1455" t="s">
        <v>594</v>
      </c>
      <c r="S1455">
        <v>768</v>
      </c>
      <c r="T1455">
        <v>131</v>
      </c>
      <c r="W1455" t="s">
        <v>735</v>
      </c>
      <c r="X1455">
        <v>70</v>
      </c>
      <c r="Z1455">
        <v>1</v>
      </c>
      <c r="AA1455">
        <f t="shared" si="2109"/>
        <v>1768</v>
      </c>
      <c r="AB1455">
        <f t="shared" si="2110"/>
        <v>9131</v>
      </c>
      <c r="AC1455">
        <f t="shared" si="2056"/>
        <v>9131</v>
      </c>
      <c r="AD1455" s="6">
        <v>2</v>
      </c>
      <c r="AE1455" t="s">
        <v>746</v>
      </c>
      <c r="AF1455" t="s">
        <v>911</v>
      </c>
      <c r="AG1455" t="s">
        <v>756</v>
      </c>
      <c r="AH1455" t="s">
        <v>756</v>
      </c>
      <c r="AI1455" t="str">
        <f t="shared" si="2061"/>
        <v>e</v>
      </c>
      <c r="AJ1455" t="str">
        <f t="shared" si="2062"/>
        <v/>
      </c>
      <c r="AK1455" t="str">
        <f t="shared" si="2063"/>
        <v/>
      </c>
      <c r="AL1455" t="str">
        <f t="shared" si="2064"/>
        <v/>
      </c>
      <c r="AM1455" t="str">
        <f t="shared" si="2065"/>
        <v/>
      </c>
      <c r="AN1455" t="str">
        <f t="shared" si="2066"/>
        <v>Home</v>
      </c>
      <c r="AO1455" t="str">
        <f t="shared" si="2067"/>
        <v>h</v>
      </c>
      <c r="AP1455" t="str">
        <f t="shared" si="2068"/>
        <v/>
      </c>
      <c r="AQ1455" t="str">
        <f t="shared" si="2069"/>
        <v/>
      </c>
      <c r="AR1455" t="str">
        <f t="shared" si="2070"/>
        <v>Home</v>
      </c>
      <c r="AS1455" t="str">
        <f t="shared" si="2071"/>
        <v>h</v>
      </c>
      <c r="AT1455" t="str">
        <f t="shared" si="2072"/>
        <v>Offensive</v>
      </c>
      <c r="AU1455" t="str">
        <f t="shared" si="2073"/>
        <v/>
      </c>
      <c r="AV1455" t="str">
        <f t="shared" si="2074"/>
        <v/>
      </c>
      <c r="AW1455" t="str" cm="1">
        <f t="array" ref="AW1455">IFERROR(IF(O1455&lt;&gt;"",O1455,IF(OR($S1455="",$T1455=""),"",IF(O1455&lt;&gt;"",O1455,IF($T1455&lt;&gt;"",_xlfn._xlws.FILTER(O:O,($BU:$BU=$BU1455)*($I:$I=$I1455)*($T:$T=$T1455)*($S:$S=_xlfn.MINIFS($S:$S,$T:$T,"="&amp;$T1455)),"")))))&amp;"",IF(O1455="","",""))&amp;""</f>
        <v/>
      </c>
      <c r="AX1455" t="str" cm="1">
        <f t="array" ref="AX1455">IFERROR(IF(P1455&lt;&gt;"",P1455,IF(OR($S1455="",$T1455=""),"",IF($T1455&lt;&gt;"",_xlfn._xlws.FILTER(P:P,($BU:$BU=$BU1455)*($I:$I=$I1455)*($T:$T=$T1455)*($S:$S=_xlfn.MINIFS($S:$S,$T:$T,"="&amp;$T1455)),""))))&amp;"",IF(P1455="","",""))&amp;""</f>
        <v/>
      </c>
      <c r="AY1455" t="str" cm="1">
        <f t="array" ref="AY1455">IFERROR(IF(Q1455&lt;&gt;"",Q1455,IF(OR($S1455="",$T1455=""),"",IF($T1455&lt;&gt;"",_xlfn._xlws.FILTER(Q:Q,($BU:$BU=$BU1455)*($I:$I=$I1455)*($T:$T=$T1455)*($S:$S=_xlfn.MINIFS($S:$S,$T:$T,"="&amp;$T1455)),""))))&amp;"",IF(Q1455="","",""))&amp;""</f>
        <v/>
      </c>
      <c r="AZ1455" t="str" cm="1">
        <f t="array" ref="AZ1455">IFERROR(IF(R1455&lt;&gt;"",R1455,IF(OR($S1455="",$T1455=""),"",IF($T1455&lt;&gt;"",_xlfn._xlws.FILTER(R:R,($BU:$BU=$BU1455)*($I:$I=$I1455)*($T:$T=$T1455)*($S:$S=_xlfn.MINIFS($S:$S,$T:$T,"="&amp;$T1455)),""))))&amp;"",IF(R1455="","",""))&amp;""</f>
        <v/>
      </c>
      <c r="BA1455" s="6">
        <f t="shared" si="2075"/>
        <v>125</v>
      </c>
      <c r="BB1455">
        <f t="shared" ref="BB1455:BD1455" si="2129">BB1454</f>
        <v>18987</v>
      </c>
      <c r="BC1455" t="str">
        <f t="shared" si="2129"/>
        <v>Velodrome</v>
      </c>
      <c r="BD1455" t="str">
        <f t="shared" si="2129"/>
        <v>Outlaws</v>
      </c>
      <c r="BE1455" t="s">
        <v>6</v>
      </c>
      <c r="BF1455" t="s">
        <v>730</v>
      </c>
      <c r="BI1455">
        <v>51</v>
      </c>
      <c r="BJ1455" s="15">
        <f t="shared" si="2077"/>
        <v>0</v>
      </c>
      <c r="BK1455">
        <f t="shared" si="2078"/>
        <v>730</v>
      </c>
      <c r="BL1455">
        <f t="shared" si="2079"/>
        <v>730</v>
      </c>
      <c r="BM1455" s="15">
        <f>SUMIFS(BJ$2:BJ1455,K$2:K1455,"=Intermission")+SUMIFS(BJ$2:BJ1455,K$2:K1455,"=Timeout")</f>
        <v>67</v>
      </c>
      <c r="BN1455">
        <f t="shared" si="2080"/>
        <v>1147</v>
      </c>
      <c r="BO1455" s="19">
        <f t="shared" si="2081"/>
        <v>1497</v>
      </c>
      <c r="BP1455">
        <f t="shared" si="2082"/>
        <v>1492</v>
      </c>
      <c r="BQ1455" s="17">
        <f t="shared" si="2083"/>
        <v>1497</v>
      </c>
      <c r="BR1455" t="str">
        <f t="shared" si="2084"/>
        <v>event_team_player_1</v>
      </c>
      <c r="BS1455">
        <f>COUNTIFS(S$3:S1455,"="&amp;S1455,AI$3:AI1455,"="&amp;AI1455)</f>
        <v>1</v>
      </c>
      <c r="BT1455" t="str">
        <f>IFERROR(VLOOKUP(BB1455&amp;BU1455&amp;X1455,game_rosters!U:W,3,FALSE),"")</f>
        <v>P100001</v>
      </c>
      <c r="BU1455" t="str">
        <f t="shared" si="2085"/>
        <v>Velodrome</v>
      </c>
    </row>
    <row r="1456" spans="1:73" x14ac:dyDescent="0.2">
      <c r="A1456">
        <f t="shared" si="2060"/>
        <v>1</v>
      </c>
      <c r="I1456" s="44">
        <v>70</v>
      </c>
      <c r="K1456" t="s">
        <v>11</v>
      </c>
      <c r="L1456" t="s">
        <v>187</v>
      </c>
      <c r="M1456" t="s">
        <v>105</v>
      </c>
      <c r="S1456">
        <v>769</v>
      </c>
      <c r="T1456">
        <v>131</v>
      </c>
      <c r="W1456" t="s">
        <v>735</v>
      </c>
      <c r="X1456">
        <v>70</v>
      </c>
      <c r="Z1456">
        <v>1</v>
      </c>
      <c r="AA1456">
        <f t="shared" si="2109"/>
        <v>1769</v>
      </c>
      <c r="AB1456">
        <f t="shared" si="2110"/>
        <v>9131</v>
      </c>
      <c r="AC1456">
        <f t="shared" si="2056"/>
        <v>9131</v>
      </c>
      <c r="AD1456" s="6">
        <v>2</v>
      </c>
      <c r="AE1456" t="s">
        <v>746</v>
      </c>
      <c r="AF1456" t="s">
        <v>911</v>
      </c>
      <c r="AG1456" t="s">
        <v>756</v>
      </c>
      <c r="AH1456" t="s">
        <v>756</v>
      </c>
      <c r="AI1456" t="str">
        <f t="shared" si="2061"/>
        <v>e</v>
      </c>
      <c r="AJ1456" t="str">
        <f t="shared" si="2062"/>
        <v/>
      </c>
      <c r="AK1456" t="str">
        <f t="shared" si="2063"/>
        <v/>
      </c>
      <c r="AL1456" t="str">
        <f t="shared" si="2064"/>
        <v/>
      </c>
      <c r="AM1456" t="str">
        <f t="shared" si="2065"/>
        <v/>
      </c>
      <c r="AN1456" t="str">
        <f t="shared" si="2066"/>
        <v>Home</v>
      </c>
      <c r="AO1456" t="str">
        <f t="shared" si="2067"/>
        <v>h</v>
      </c>
      <c r="AP1456" t="str">
        <f t="shared" si="2068"/>
        <v/>
      </c>
      <c r="AQ1456" t="str">
        <f t="shared" si="2069"/>
        <v/>
      </c>
      <c r="AR1456" t="str">
        <f t="shared" si="2070"/>
        <v>Home</v>
      </c>
      <c r="AS1456" t="str">
        <f t="shared" si="2071"/>
        <v>h</v>
      </c>
      <c r="AT1456" t="str">
        <f t="shared" si="2072"/>
        <v/>
      </c>
      <c r="AU1456" t="str">
        <f t="shared" si="2073"/>
        <v/>
      </c>
      <c r="AV1456" t="str">
        <f t="shared" si="2074"/>
        <v/>
      </c>
      <c r="AW1456" t="str" cm="1">
        <f t="array" ref="AW1456">IFERROR(IF(O1456&lt;&gt;"",O1456,IF(OR($S1456="",$T1456=""),"",IF(O1456&lt;&gt;"",O1456,IF($T1456&lt;&gt;"",_xlfn._xlws.FILTER(O:O,($BU:$BU=$BU1456)*($I:$I=$I1456)*($T:$T=$T1456)*($S:$S=_xlfn.MINIFS($S:$S,$T:$T,"="&amp;$T1456)),"")))))&amp;"",IF(O1456="","",""))&amp;""</f>
        <v/>
      </c>
      <c r="AX1456" t="str" cm="1">
        <f t="array" ref="AX1456">IFERROR(IF(P1456&lt;&gt;"",P1456,IF(OR($S1456="",$T1456=""),"",IF($T1456&lt;&gt;"",_xlfn._xlws.FILTER(P:P,($BU:$BU=$BU1456)*($I:$I=$I1456)*($T:$T=$T1456)*($S:$S=_xlfn.MINIFS($S:$S,$T:$T,"="&amp;$T1456)),""))))&amp;"",IF(P1456="","",""))&amp;""</f>
        <v/>
      </c>
      <c r="AY1456" t="str" cm="1">
        <f t="array" ref="AY1456">IFERROR(IF(Q1456&lt;&gt;"",Q1456,IF(OR($S1456="",$T1456=""),"",IF($T1456&lt;&gt;"",_xlfn._xlws.FILTER(Q:Q,($BU:$BU=$BU1456)*($I:$I=$I1456)*($T:$T=$T1456)*($S:$S=_xlfn.MINIFS($S:$S,$T:$T,"="&amp;$T1456)),""))))&amp;"",IF(Q1456="","",""))&amp;""</f>
        <v/>
      </c>
      <c r="AZ1456" t="str" cm="1">
        <f t="array" ref="AZ1456">IFERROR(IF(R1456&lt;&gt;"",R1456,IF(OR($S1456="",$T1456=""),"",IF($T1456&lt;&gt;"",_xlfn._xlws.FILTER(R:R,($BU:$BU=$BU1456)*($I:$I=$I1456)*($T:$T=$T1456)*($S:$S=_xlfn.MINIFS($S:$S,$T:$T,"="&amp;$T1456)),""))))&amp;"",IF(R1456="","",""))&amp;""</f>
        <v/>
      </c>
      <c r="BA1456" s="6">
        <f t="shared" si="2075"/>
        <v>125</v>
      </c>
      <c r="BB1456">
        <f t="shared" ref="BB1456:BD1456" si="2130">BB1455</f>
        <v>18987</v>
      </c>
      <c r="BC1456" t="str">
        <f t="shared" si="2130"/>
        <v>Velodrome</v>
      </c>
      <c r="BD1456" t="str">
        <f t="shared" si="2130"/>
        <v>Outlaws</v>
      </c>
      <c r="BE1456" t="s">
        <v>11</v>
      </c>
      <c r="BF1456" t="s">
        <v>187</v>
      </c>
      <c r="BI1456">
        <v>51</v>
      </c>
      <c r="BJ1456" s="15">
        <f t="shared" si="2077"/>
        <v>0</v>
      </c>
      <c r="BK1456">
        <f t="shared" si="2078"/>
        <v>730</v>
      </c>
      <c r="BL1456">
        <f t="shared" si="2079"/>
        <v>730</v>
      </c>
      <c r="BM1456" s="15">
        <f>SUMIFS(BJ$2:BJ1456,K$2:K1456,"=Intermission")+SUMIFS(BJ$2:BJ1456,K$2:K1456,"=Timeout")</f>
        <v>67</v>
      </c>
      <c r="BN1456">
        <f t="shared" si="2080"/>
        <v>1147</v>
      </c>
      <c r="BO1456" s="19">
        <f t="shared" si="2081"/>
        <v>1497</v>
      </c>
      <c r="BP1456">
        <f t="shared" si="2082"/>
        <v>1492</v>
      </c>
      <c r="BQ1456" s="17">
        <f t="shared" si="2083"/>
        <v>1497</v>
      </c>
      <c r="BR1456" t="str">
        <f t="shared" si="2084"/>
        <v>event_team_player_1</v>
      </c>
      <c r="BS1456">
        <f>COUNTIFS(S$3:S1456,"="&amp;S1456,AI$3:AI1456,"="&amp;AI1456)</f>
        <v>1</v>
      </c>
      <c r="BT1456" t="str">
        <f>IFERROR(VLOOKUP(BB1456&amp;BU1456&amp;X1456,game_rosters!U:W,3,FALSE),"")</f>
        <v>P100001</v>
      </c>
      <c r="BU1456" t="str">
        <f t="shared" si="2085"/>
        <v>Velodrome</v>
      </c>
    </row>
    <row r="1457" spans="1:73" x14ac:dyDescent="0.2">
      <c r="A1457">
        <f t="shared" si="2060"/>
        <v>1</v>
      </c>
      <c r="I1457" s="44">
        <v>70</v>
      </c>
      <c r="K1457" t="s">
        <v>241</v>
      </c>
      <c r="S1457">
        <v>770</v>
      </c>
      <c r="T1457">
        <v>131</v>
      </c>
      <c r="W1457" t="s">
        <v>735</v>
      </c>
      <c r="X1457">
        <v>70</v>
      </c>
      <c r="Z1457">
        <v>1</v>
      </c>
      <c r="AA1457">
        <f t="shared" si="2109"/>
        <v>1770</v>
      </c>
      <c r="AB1457">
        <f t="shared" si="2110"/>
        <v>9131</v>
      </c>
      <c r="AC1457">
        <f t="shared" si="2056"/>
        <v>9131</v>
      </c>
      <c r="AD1457" s="6">
        <v>2</v>
      </c>
      <c r="AE1457" t="s">
        <v>746</v>
      </c>
      <c r="AF1457" t="s">
        <v>911</v>
      </c>
      <c r="AG1457" t="s">
        <v>754</v>
      </c>
      <c r="AH1457" t="s">
        <v>930</v>
      </c>
      <c r="AI1457" t="str">
        <f t="shared" si="2061"/>
        <v>e</v>
      </c>
      <c r="AJ1457" t="str">
        <f t="shared" si="2062"/>
        <v/>
      </c>
      <c r="AK1457" t="str">
        <f t="shared" si="2063"/>
        <v/>
      </c>
      <c r="AL1457" t="str">
        <f t="shared" si="2064"/>
        <v/>
      </c>
      <c r="AM1457" t="str">
        <f t="shared" si="2065"/>
        <v/>
      </c>
      <c r="AN1457" t="str">
        <f t="shared" si="2066"/>
        <v>Home</v>
      </c>
      <c r="AO1457" t="str">
        <f t="shared" si="2067"/>
        <v>h</v>
      </c>
      <c r="AP1457" t="str">
        <f t="shared" si="2068"/>
        <v/>
      </c>
      <c r="AQ1457" t="str">
        <f t="shared" si="2069"/>
        <v/>
      </c>
      <c r="AR1457" t="str">
        <f t="shared" si="2070"/>
        <v>Home</v>
      </c>
      <c r="AS1457" t="str">
        <f t="shared" si="2071"/>
        <v>h</v>
      </c>
      <c r="AT1457" t="str">
        <f t="shared" si="2072"/>
        <v/>
      </c>
      <c r="AU1457" t="str">
        <f t="shared" si="2073"/>
        <v/>
      </c>
      <c r="AV1457" t="str">
        <f t="shared" si="2074"/>
        <v/>
      </c>
      <c r="AW1457" t="str" cm="1">
        <f t="array" ref="AW1457">IFERROR(IF(O1457&lt;&gt;"",O1457,IF(OR($S1457="",$T1457=""),"",IF(O1457&lt;&gt;"",O1457,IF($T1457&lt;&gt;"",_xlfn._xlws.FILTER(O:O,($BU:$BU=$BU1457)*($I:$I=$I1457)*($T:$T=$T1457)*($S:$S=_xlfn.MINIFS($S:$S,$T:$T,"="&amp;$T1457)),"")))))&amp;"",IF(O1457="","",""))&amp;""</f>
        <v/>
      </c>
      <c r="AX1457" t="str" cm="1">
        <f t="array" ref="AX1457">IFERROR(IF(P1457&lt;&gt;"",P1457,IF(OR($S1457="",$T1457=""),"",IF($T1457&lt;&gt;"",_xlfn._xlws.FILTER(P:P,($BU:$BU=$BU1457)*($I:$I=$I1457)*($T:$T=$T1457)*($S:$S=_xlfn.MINIFS($S:$S,$T:$T,"="&amp;$T1457)),""))))&amp;"",IF(P1457="","",""))&amp;""</f>
        <v/>
      </c>
      <c r="AY1457" t="str" cm="1">
        <f t="array" ref="AY1457">IFERROR(IF(Q1457&lt;&gt;"",Q1457,IF(OR($S1457="",$T1457=""),"",IF($T1457&lt;&gt;"",_xlfn._xlws.FILTER(Q:Q,($BU:$BU=$BU1457)*($I:$I=$I1457)*($T:$T=$T1457)*($S:$S=_xlfn.MINIFS($S:$S,$T:$T,"="&amp;$T1457)),""))))&amp;"",IF(Q1457="","",""))&amp;""</f>
        <v/>
      </c>
      <c r="AZ1457" t="str" cm="1">
        <f t="array" ref="AZ1457">IFERROR(IF(R1457&lt;&gt;"",R1457,IF(OR($S1457="",$T1457=""),"",IF($T1457&lt;&gt;"",_xlfn._xlws.FILTER(R:R,($BU:$BU=$BU1457)*($I:$I=$I1457)*($T:$T=$T1457)*($S:$S=_xlfn.MINIFS($S:$S,$T:$T,"="&amp;$T1457)),""))))&amp;"",IF(R1457="","",""))&amp;""</f>
        <v/>
      </c>
      <c r="BA1457" s="6">
        <f t="shared" si="2075"/>
        <v>125</v>
      </c>
      <c r="BB1457">
        <f t="shared" ref="BB1457:BD1457" si="2131">BB1456</f>
        <v>18987</v>
      </c>
      <c r="BC1457" t="str">
        <f t="shared" si="2131"/>
        <v>Velodrome</v>
      </c>
      <c r="BD1457" t="str">
        <f t="shared" si="2131"/>
        <v>Outlaws</v>
      </c>
      <c r="BE1457" t="s">
        <v>241</v>
      </c>
      <c r="BF1457" t="s">
        <v>756</v>
      </c>
      <c r="BI1457">
        <v>51</v>
      </c>
      <c r="BJ1457" s="15">
        <f t="shared" si="2077"/>
        <v>23</v>
      </c>
      <c r="BK1457">
        <f t="shared" si="2078"/>
        <v>730</v>
      </c>
      <c r="BL1457">
        <f t="shared" si="2079"/>
        <v>707</v>
      </c>
      <c r="BM1457" s="15">
        <f>SUMIFS(BJ$2:BJ1457,K$2:K1457,"=Intermission")+SUMIFS(BJ$2:BJ1457,K$2:K1457,"=Timeout")</f>
        <v>67</v>
      </c>
      <c r="BN1457">
        <f t="shared" si="2080"/>
        <v>1147</v>
      </c>
      <c r="BO1457" s="19">
        <f t="shared" si="2081"/>
        <v>1497</v>
      </c>
      <c r="BP1457">
        <f t="shared" si="2082"/>
        <v>1492</v>
      </c>
      <c r="BQ1457" s="17">
        <f t="shared" si="2083"/>
        <v>1520</v>
      </c>
      <c r="BR1457" t="str">
        <f t="shared" si="2084"/>
        <v>event_team_player_1</v>
      </c>
      <c r="BS1457">
        <f>COUNTIFS(S$3:S1457,"="&amp;S1457,AI$3:AI1457,"="&amp;AI1457)</f>
        <v>1</v>
      </c>
      <c r="BT1457" t="str">
        <f>IFERROR(VLOOKUP(BB1457&amp;BU1457&amp;X1457,game_rosters!U:W,3,FALSE),"")</f>
        <v>P100001</v>
      </c>
      <c r="BU1457" t="str">
        <f t="shared" si="2085"/>
        <v>Velodrome</v>
      </c>
    </row>
    <row r="1458" spans="1:73" x14ac:dyDescent="0.2">
      <c r="A1458">
        <f t="shared" si="2060"/>
        <v>1</v>
      </c>
      <c r="I1458" s="44">
        <v>77</v>
      </c>
      <c r="K1458" t="s">
        <v>5</v>
      </c>
      <c r="L1458" t="s">
        <v>236</v>
      </c>
      <c r="S1458">
        <v>771</v>
      </c>
      <c r="T1458" t="s">
        <v>756</v>
      </c>
      <c r="W1458" t="s">
        <v>731</v>
      </c>
      <c r="X1458">
        <v>77</v>
      </c>
      <c r="Z1458">
        <v>1</v>
      </c>
      <c r="AA1458">
        <f t="shared" si="2109"/>
        <v>1771</v>
      </c>
      <c r="AB1458" t="str">
        <f t="shared" si="2110"/>
        <v/>
      </c>
      <c r="AC1458">
        <f t="shared" si="2056"/>
        <v>1771</v>
      </c>
      <c r="AD1458" s="6">
        <v>2</v>
      </c>
      <c r="AE1458" t="s">
        <v>754</v>
      </c>
      <c r="AF1458" t="s">
        <v>930</v>
      </c>
      <c r="AG1458" t="s">
        <v>756</v>
      </c>
      <c r="AH1458" t="s">
        <v>756</v>
      </c>
      <c r="AI1458" t="str">
        <f t="shared" si="2061"/>
        <v>e</v>
      </c>
      <c r="AJ1458" t="str">
        <f t="shared" si="2062"/>
        <v/>
      </c>
      <c r="AK1458" t="str">
        <f t="shared" si="2063"/>
        <v/>
      </c>
      <c r="AL1458" t="str">
        <f t="shared" si="2064"/>
        <v/>
      </c>
      <c r="AM1458" t="str">
        <f t="shared" si="2065"/>
        <v/>
      </c>
      <c r="AN1458" t="str">
        <f t="shared" si="2066"/>
        <v>Away</v>
      </c>
      <c r="AO1458" t="str">
        <f t="shared" si="2067"/>
        <v>a</v>
      </c>
      <c r="AP1458" t="str">
        <f t="shared" si="2068"/>
        <v/>
      </c>
      <c r="AQ1458" t="str">
        <f t="shared" si="2069"/>
        <v/>
      </c>
      <c r="AR1458" t="str">
        <f t="shared" si="2070"/>
        <v>Away</v>
      </c>
      <c r="AS1458" t="str">
        <f t="shared" si="2071"/>
        <v>a</v>
      </c>
      <c r="AT1458" t="str">
        <f t="shared" si="2072"/>
        <v>Offensive</v>
      </c>
      <c r="AU1458" t="str">
        <f t="shared" si="2073"/>
        <v/>
      </c>
      <c r="AV1458" t="str">
        <f t="shared" si="2074"/>
        <v/>
      </c>
      <c r="AW1458" t="str" cm="1">
        <f t="array" ref="AW1458">IFERROR(IF(O1458&lt;&gt;"",O1458,IF(OR($S1458="",$T1458=""),"",IF(O1458&lt;&gt;"",O1458,IF($T1458&lt;&gt;"",_xlfn._xlws.FILTER(O:O,($BU:$BU=$BU1458)*($I:$I=$I1458)*($T:$T=$T1458)*($S:$S=_xlfn.MINIFS($S:$S,$T:$T,"="&amp;$T1458)),"")))))&amp;"",IF(O1458="","",""))&amp;""</f>
        <v/>
      </c>
      <c r="AX1458" t="str" cm="1">
        <f t="array" ref="AX1458">IFERROR(IF(P1458&lt;&gt;"",P1458,IF(OR($S1458="",$T1458=""),"",IF($T1458&lt;&gt;"",_xlfn._xlws.FILTER(P:P,($BU:$BU=$BU1458)*($I:$I=$I1458)*($T:$T=$T1458)*($S:$S=_xlfn.MINIFS($S:$S,$T:$T,"="&amp;$T1458)),""))))&amp;"",IF(P1458="","",""))&amp;""</f>
        <v/>
      </c>
      <c r="AY1458" t="str" cm="1">
        <f t="array" ref="AY1458">IFERROR(IF(Q1458&lt;&gt;"",Q1458,IF(OR($S1458="",$T1458=""),"",IF($T1458&lt;&gt;"",_xlfn._xlws.FILTER(Q:Q,($BU:$BU=$BU1458)*($I:$I=$I1458)*($T:$T=$T1458)*($S:$S=_xlfn.MINIFS($S:$S,$T:$T,"="&amp;$T1458)),""))))&amp;"",IF(Q1458="","",""))&amp;""</f>
        <v/>
      </c>
      <c r="AZ1458" t="str" cm="1">
        <f t="array" ref="AZ1458">IFERROR(IF(R1458&lt;&gt;"",R1458,IF(OR($S1458="",$T1458=""),"",IF($T1458&lt;&gt;"",_xlfn._xlws.FILTER(R:R,($BU:$BU=$BU1458)*($I:$I=$I1458)*($T:$T=$T1458)*($S:$S=_xlfn.MINIFS($S:$S,$T:$T,"="&amp;$T1458)),""))))&amp;"",IF(R1458="","",""))&amp;""</f>
        <v/>
      </c>
      <c r="BA1458" s="6">
        <f t="shared" si="2075"/>
        <v>125</v>
      </c>
      <c r="BB1458">
        <f t="shared" ref="BB1458:BD1458" si="2132">BB1457</f>
        <v>18987</v>
      </c>
      <c r="BC1458" t="str">
        <f t="shared" si="2132"/>
        <v>Velodrome</v>
      </c>
      <c r="BD1458" t="str">
        <f t="shared" si="2132"/>
        <v>Outlaws</v>
      </c>
      <c r="BE1458" t="s">
        <v>5</v>
      </c>
      <c r="BF1458" t="s">
        <v>236</v>
      </c>
      <c r="BI1458" cm="1">
        <f t="array" ref="BI1458">IFERROR(_xlfn._xlws.FILTER(shifts!A:A,(shifts!B:B=events!AD1458)*(shifts!AG:AG&gt;=events!BK1458)*(shifts!AH:AH&lt;=events!BL1458)),BI1457)</f>
        <v>53</v>
      </c>
      <c r="BJ1458" s="15">
        <f t="shared" si="2077"/>
        <v>0</v>
      </c>
      <c r="BK1458">
        <f t="shared" si="2078"/>
        <v>707</v>
      </c>
      <c r="BL1458">
        <f t="shared" si="2079"/>
        <v>707</v>
      </c>
      <c r="BM1458" s="15">
        <f>SUMIFS(BJ$2:BJ1458,K$2:K1458,"=Intermission")+SUMIFS(BJ$2:BJ1458,K$2:K1458,"=Timeout")</f>
        <v>67</v>
      </c>
      <c r="BN1458">
        <f t="shared" si="2080"/>
        <v>1147</v>
      </c>
      <c r="BO1458" s="19">
        <f t="shared" si="2081"/>
        <v>1520</v>
      </c>
      <c r="BP1458">
        <f t="shared" si="2082"/>
        <v>1515</v>
      </c>
      <c r="BQ1458" s="17">
        <f t="shared" si="2083"/>
        <v>1520</v>
      </c>
      <c r="BR1458" t="str">
        <f t="shared" si="2084"/>
        <v>event_team_player_1</v>
      </c>
      <c r="BS1458">
        <f>COUNTIFS(S$3:S1458,"="&amp;S1458,AI$3:AI1458,"="&amp;AI1458)</f>
        <v>1</v>
      </c>
      <c r="BT1458" t="str">
        <f>IFERROR(VLOOKUP(BB1458&amp;BU1458&amp;X1458,game_rosters!U:W,3,FALSE),"")</f>
        <v>P100185</v>
      </c>
      <c r="BU1458" t="str">
        <f t="shared" si="2085"/>
        <v>Outlaws</v>
      </c>
    </row>
    <row r="1459" spans="1:73" x14ac:dyDescent="0.2">
      <c r="A1459" t="str">
        <f t="shared" si="2060"/>
        <v/>
      </c>
      <c r="I1459" s="44">
        <v>68</v>
      </c>
      <c r="S1459">
        <v>771</v>
      </c>
      <c r="T1459" t="s">
        <v>756</v>
      </c>
      <c r="X1459">
        <v>69</v>
      </c>
      <c r="Z1459">
        <v>1</v>
      </c>
      <c r="AA1459">
        <f t="shared" si="2109"/>
        <v>1771</v>
      </c>
      <c r="AB1459" t="str">
        <f t="shared" si="2110"/>
        <v/>
      </c>
      <c r="AC1459">
        <f t="shared" si="2056"/>
        <v>1771</v>
      </c>
      <c r="AD1459" s="6">
        <v>2</v>
      </c>
      <c r="AE1459" t="s">
        <v>754</v>
      </c>
      <c r="AF1459" t="s">
        <v>930</v>
      </c>
      <c r="AG1459" t="s">
        <v>756</v>
      </c>
      <c r="AH1459" t="s">
        <v>756</v>
      </c>
      <c r="AI1459" t="str">
        <f t="shared" si="2061"/>
        <v>e</v>
      </c>
      <c r="AJ1459" t="str">
        <f t="shared" si="2062"/>
        <v/>
      </c>
      <c r="AK1459" t="str">
        <f t="shared" si="2063"/>
        <v/>
      </c>
      <c r="AL1459" t="str">
        <f t="shared" si="2064"/>
        <v/>
      </c>
      <c r="AM1459" t="str">
        <f t="shared" si="2065"/>
        <v/>
      </c>
      <c r="AN1459" t="str">
        <f t="shared" si="2066"/>
        <v>Away</v>
      </c>
      <c r="AO1459" t="str">
        <f t="shared" si="2067"/>
        <v>a</v>
      </c>
      <c r="AP1459" t="str">
        <f t="shared" si="2068"/>
        <v/>
      </c>
      <c r="AQ1459" t="str">
        <f t="shared" si="2069"/>
        <v/>
      </c>
      <c r="AR1459" t="str">
        <f t="shared" si="2070"/>
        <v>Away</v>
      </c>
      <c r="AS1459" t="str">
        <f t="shared" si="2071"/>
        <v>a</v>
      </c>
      <c r="AT1459" t="str">
        <f t="shared" si="2072"/>
        <v>Offensive</v>
      </c>
      <c r="AU1459" t="str">
        <f t="shared" si="2073"/>
        <v/>
      </c>
      <c r="AV1459" t="str">
        <f t="shared" si="2074"/>
        <v/>
      </c>
      <c r="AW1459" t="str" cm="1">
        <f t="array" ref="AW1459">IFERROR(IF(O1459&lt;&gt;"",O1459,IF(OR($S1459="",$T1459=""),"",IF(O1459&lt;&gt;"",O1459,IF($T1459&lt;&gt;"",_xlfn._xlws.FILTER(O:O,($BU:$BU=$BU1459)*($I:$I=$I1459)*($T:$T=$T1459)*($S:$S=_xlfn.MINIFS($S:$S,$T:$T,"="&amp;$T1459)),"")))))&amp;"",IF(O1459="","",""))&amp;""</f>
        <v/>
      </c>
      <c r="AX1459" t="str" cm="1">
        <f t="array" ref="AX1459">IFERROR(IF(P1459&lt;&gt;"",P1459,IF(OR($S1459="",$T1459=""),"",IF($T1459&lt;&gt;"",_xlfn._xlws.FILTER(P:P,($BU:$BU=$BU1459)*($I:$I=$I1459)*($T:$T=$T1459)*($S:$S=_xlfn.MINIFS($S:$S,$T:$T,"="&amp;$T1459)),""))))&amp;"",IF(P1459="","",""))&amp;""</f>
        <v/>
      </c>
      <c r="AY1459" t="str" cm="1">
        <f t="array" ref="AY1459">IFERROR(IF(Q1459&lt;&gt;"",Q1459,IF(OR($S1459="",$T1459=""),"",IF($T1459&lt;&gt;"",_xlfn._xlws.FILTER(Q:Q,($BU:$BU=$BU1459)*($I:$I=$I1459)*($T:$T=$T1459)*($S:$S=_xlfn.MINIFS($S:$S,$T:$T,"="&amp;$T1459)),""))))&amp;"",IF(Q1459="","",""))&amp;""</f>
        <v/>
      </c>
      <c r="AZ1459" t="str" cm="1">
        <f t="array" ref="AZ1459">IFERROR(IF(R1459&lt;&gt;"",R1459,IF(OR($S1459="",$T1459=""),"",IF($T1459&lt;&gt;"",_xlfn._xlws.FILTER(R:R,($BU:$BU=$BU1459)*($I:$I=$I1459)*($T:$T=$T1459)*($S:$S=_xlfn.MINIFS($S:$S,$T:$T,"="&amp;$T1459)),""))))&amp;"",IF(R1459="","",""))&amp;""</f>
        <v/>
      </c>
      <c r="BA1459" s="6">
        <f t="shared" si="2075"/>
        <v>125</v>
      </c>
      <c r="BB1459">
        <f t="shared" ref="BB1459:BD1459" si="2133">BB1458</f>
        <v>18987</v>
      </c>
      <c r="BC1459" t="str">
        <f t="shared" si="2133"/>
        <v>Velodrome</v>
      </c>
      <c r="BD1459" t="str">
        <f t="shared" si="2133"/>
        <v>Outlaws</v>
      </c>
      <c r="BE1459" t="s">
        <v>5</v>
      </c>
      <c r="BF1459" t="s">
        <v>236</v>
      </c>
      <c r="BI1459" cm="1">
        <f t="array" ref="BI1459">IFERROR(_xlfn._xlws.FILTER(shifts!A:A,(shifts!B:B=events!AD1459)*(shifts!AG:AG&gt;=events!BK1459)*(shifts!AH:AH&lt;=events!BL1459)),BI1458)</f>
        <v>53</v>
      </c>
      <c r="BJ1459" s="15">
        <f t="shared" si="2077"/>
        <v>0</v>
      </c>
      <c r="BK1459">
        <f t="shared" si="2078"/>
        <v>707</v>
      </c>
      <c r="BL1459">
        <f t="shared" si="2079"/>
        <v>707</v>
      </c>
      <c r="BM1459" s="15">
        <f>SUMIFS(BJ$2:BJ1459,K$2:K1459,"=Intermission")+SUMIFS(BJ$2:BJ1459,K$2:K1459,"=Timeout")</f>
        <v>67</v>
      </c>
      <c r="BN1459">
        <f t="shared" si="2080"/>
        <v>1147</v>
      </c>
      <c r="BO1459" s="19">
        <f t="shared" si="2081"/>
        <v>1520</v>
      </c>
      <c r="BP1459">
        <f t="shared" si="2082"/>
        <v>1515</v>
      </c>
      <c r="BQ1459" s="17">
        <f t="shared" si="2083"/>
        <v>1520</v>
      </c>
      <c r="BR1459" t="str">
        <f t="shared" si="2084"/>
        <v>event_team_player_2</v>
      </c>
      <c r="BS1459">
        <f>COUNTIFS(S$3:S1459,"="&amp;S1459,AI$3:AI1459,"="&amp;AI1459)</f>
        <v>2</v>
      </c>
      <c r="BT1459" t="str">
        <f>IFERROR(VLOOKUP(BB1459&amp;BU1459&amp;X1459,game_rosters!U:W,3,FALSE),"")</f>
        <v/>
      </c>
      <c r="BU1459" t="str">
        <f t="shared" si="2085"/>
        <v>Outlaws</v>
      </c>
    </row>
    <row r="1460" spans="1:73" x14ac:dyDescent="0.2">
      <c r="A1460" t="str">
        <f t="shared" si="2060"/>
        <v/>
      </c>
      <c r="I1460" s="44">
        <v>70</v>
      </c>
      <c r="S1460">
        <v>771</v>
      </c>
      <c r="T1460" t="s">
        <v>756</v>
      </c>
      <c r="X1460">
        <v>70</v>
      </c>
      <c r="AA1460">
        <f t="shared" si="2109"/>
        <v>1771</v>
      </c>
      <c r="AB1460" t="str">
        <f t="shared" si="2110"/>
        <v/>
      </c>
      <c r="AC1460">
        <f t="shared" si="2056"/>
        <v>1771</v>
      </c>
      <c r="AD1460" s="6">
        <v>2</v>
      </c>
      <c r="AE1460" t="s">
        <v>754</v>
      </c>
      <c r="AF1460" t="s">
        <v>930</v>
      </c>
      <c r="AG1460" t="s">
        <v>756</v>
      </c>
      <c r="AH1460" t="s">
        <v>756</v>
      </c>
      <c r="AI1460" t="str">
        <f t="shared" si="2061"/>
        <v>o</v>
      </c>
      <c r="AJ1460" t="str">
        <f t="shared" si="2062"/>
        <v/>
      </c>
      <c r="AK1460" t="str">
        <f t="shared" si="2063"/>
        <v/>
      </c>
      <c r="AL1460" t="str">
        <f t="shared" si="2064"/>
        <v/>
      </c>
      <c r="AM1460" t="str">
        <f t="shared" si="2065"/>
        <v/>
      </c>
      <c r="AN1460" t="str">
        <f t="shared" si="2066"/>
        <v>Away</v>
      </c>
      <c r="AO1460" t="str">
        <f t="shared" si="2067"/>
        <v>a</v>
      </c>
      <c r="AP1460" t="str">
        <f t="shared" si="2068"/>
        <v/>
      </c>
      <c r="AQ1460" t="str">
        <f t="shared" si="2069"/>
        <v/>
      </c>
      <c r="AR1460" t="str">
        <f t="shared" si="2070"/>
        <v>Away</v>
      </c>
      <c r="AS1460" t="str">
        <f t="shared" si="2071"/>
        <v>a</v>
      </c>
      <c r="AT1460" t="str">
        <f t="shared" si="2072"/>
        <v>Defensive</v>
      </c>
      <c r="AU1460" t="str">
        <f t="shared" si="2073"/>
        <v/>
      </c>
      <c r="AV1460" t="str">
        <f t="shared" si="2074"/>
        <v/>
      </c>
      <c r="AW1460" t="str" cm="1">
        <f t="array" ref="AW1460">IFERROR(IF(O1460&lt;&gt;"",O1460,IF(OR($S1460="",$T1460=""),"",IF(O1460&lt;&gt;"",O1460,IF($T1460&lt;&gt;"",_xlfn._xlws.FILTER(O:O,($BU:$BU=$BU1460)*($I:$I=$I1460)*($T:$T=$T1460)*($S:$S=_xlfn.MINIFS($S:$S,$T:$T,"="&amp;$T1460)),"")))))&amp;"",IF(O1460="","",""))&amp;""</f>
        <v/>
      </c>
      <c r="AX1460" t="str" cm="1">
        <f t="array" ref="AX1460">IFERROR(IF(P1460&lt;&gt;"",P1460,IF(OR($S1460="",$T1460=""),"",IF($T1460&lt;&gt;"",_xlfn._xlws.FILTER(P:P,($BU:$BU=$BU1460)*($I:$I=$I1460)*($T:$T=$T1460)*($S:$S=_xlfn.MINIFS($S:$S,$T:$T,"="&amp;$T1460)),""))))&amp;"",IF(P1460="","",""))&amp;""</f>
        <v/>
      </c>
      <c r="AY1460" t="str" cm="1">
        <f t="array" ref="AY1460">IFERROR(IF(Q1460&lt;&gt;"",Q1460,IF(OR($S1460="",$T1460=""),"",IF($T1460&lt;&gt;"",_xlfn._xlws.FILTER(Q:Q,($BU:$BU=$BU1460)*($I:$I=$I1460)*($T:$T=$T1460)*($S:$S=_xlfn.MINIFS($S:$S,$T:$T,"="&amp;$T1460)),""))))&amp;"",IF(Q1460="","",""))&amp;""</f>
        <v/>
      </c>
      <c r="AZ1460" t="str" cm="1">
        <f t="array" ref="AZ1460">IFERROR(IF(R1460&lt;&gt;"",R1460,IF(OR($S1460="",$T1460=""),"",IF($T1460&lt;&gt;"",_xlfn._xlws.FILTER(R:R,($BU:$BU=$BU1460)*($I:$I=$I1460)*($T:$T=$T1460)*($S:$S=_xlfn.MINIFS($S:$S,$T:$T,"="&amp;$T1460)),""))))&amp;"",IF(R1460="","",""))&amp;""</f>
        <v/>
      </c>
      <c r="BA1460" s="6">
        <f t="shared" si="2075"/>
        <v>125</v>
      </c>
      <c r="BB1460">
        <f t="shared" ref="BB1460:BD1460" si="2134">BB1459</f>
        <v>18987</v>
      </c>
      <c r="BC1460" t="str">
        <f t="shared" si="2134"/>
        <v>Velodrome</v>
      </c>
      <c r="BD1460" t="str">
        <f t="shared" si="2134"/>
        <v>Outlaws</v>
      </c>
      <c r="BE1460" t="s">
        <v>5</v>
      </c>
      <c r="BF1460" t="s">
        <v>236</v>
      </c>
      <c r="BI1460" cm="1">
        <f t="array" ref="BI1460">IFERROR(_xlfn._xlws.FILTER(shifts!A:A,(shifts!B:B=events!AD1460)*(shifts!AG:AG&gt;=events!BK1460)*(shifts!AH:AH&lt;=events!BL1460)),BI1459)</f>
        <v>53</v>
      </c>
      <c r="BJ1460" s="15">
        <f t="shared" si="2077"/>
        <v>0</v>
      </c>
      <c r="BK1460">
        <f t="shared" si="2078"/>
        <v>707</v>
      </c>
      <c r="BL1460">
        <f t="shared" si="2079"/>
        <v>707</v>
      </c>
      <c r="BM1460" s="15">
        <f>SUMIFS(BJ$2:BJ1460,K$2:K1460,"=Intermission")+SUMIFS(BJ$2:BJ1460,K$2:K1460,"=Timeout")</f>
        <v>67</v>
      </c>
      <c r="BN1460">
        <f t="shared" si="2080"/>
        <v>1147</v>
      </c>
      <c r="BO1460" s="19">
        <f t="shared" si="2081"/>
        <v>1520</v>
      </c>
      <c r="BP1460">
        <f t="shared" si="2082"/>
        <v>1515</v>
      </c>
      <c r="BQ1460" s="17">
        <f t="shared" si="2083"/>
        <v>1520</v>
      </c>
      <c r="BR1460" t="str">
        <f t="shared" si="2084"/>
        <v>opp_team_player_1</v>
      </c>
      <c r="BS1460">
        <f>COUNTIFS(S$3:S1460,"="&amp;S1460,AI$3:AI1460,"="&amp;AI1460)</f>
        <v>1</v>
      </c>
      <c r="BT1460" t="str">
        <f>IFERROR(VLOOKUP(BB1460&amp;BU1460&amp;X1460,game_rosters!U:W,3,FALSE),"")</f>
        <v>P100001</v>
      </c>
      <c r="BU1460" t="str">
        <f t="shared" si="2085"/>
        <v>Velodrome</v>
      </c>
    </row>
    <row r="1461" spans="1:73" x14ac:dyDescent="0.2">
      <c r="A1461">
        <f t="shared" si="2060"/>
        <v>1</v>
      </c>
      <c r="I1461" s="44">
        <v>68</v>
      </c>
      <c r="K1461" t="s">
        <v>7</v>
      </c>
      <c r="L1461" t="s">
        <v>172</v>
      </c>
      <c r="M1461" t="s">
        <v>67</v>
      </c>
      <c r="N1461" t="s">
        <v>595</v>
      </c>
      <c r="O1461" t="s">
        <v>654</v>
      </c>
      <c r="Q1461" t="s">
        <v>595</v>
      </c>
      <c r="S1461">
        <v>772</v>
      </c>
      <c r="T1461" t="s">
        <v>756</v>
      </c>
      <c r="W1461" t="s">
        <v>731</v>
      </c>
      <c r="X1461">
        <v>68</v>
      </c>
      <c r="Z1461">
        <v>1</v>
      </c>
      <c r="AA1461">
        <f t="shared" si="2109"/>
        <v>1772</v>
      </c>
      <c r="AB1461" t="str">
        <f t="shared" si="2110"/>
        <v/>
      </c>
      <c r="AC1461">
        <f t="shared" si="2056"/>
        <v>1772</v>
      </c>
      <c r="AD1461" s="6">
        <v>2</v>
      </c>
      <c r="AE1461" t="s">
        <v>754</v>
      </c>
      <c r="AF1461" t="s">
        <v>900</v>
      </c>
      <c r="AG1461" t="s">
        <v>756</v>
      </c>
      <c r="AH1461" t="s">
        <v>756</v>
      </c>
      <c r="AI1461" t="str">
        <f t="shared" si="2061"/>
        <v>e</v>
      </c>
      <c r="AJ1461" t="str">
        <f t="shared" si="2062"/>
        <v/>
      </c>
      <c r="AK1461" t="str">
        <f t="shared" si="2063"/>
        <v/>
      </c>
      <c r="AL1461" t="str">
        <f t="shared" si="2064"/>
        <v/>
      </c>
      <c r="AM1461" t="str">
        <f t="shared" si="2065"/>
        <v/>
      </c>
      <c r="AN1461" t="str">
        <f t="shared" si="2066"/>
        <v>Away</v>
      </c>
      <c r="AO1461" t="str">
        <f t="shared" si="2067"/>
        <v>a</v>
      </c>
      <c r="AP1461" t="str">
        <f t="shared" si="2068"/>
        <v/>
      </c>
      <c r="AQ1461" t="str">
        <f t="shared" si="2069"/>
        <v/>
      </c>
      <c r="AR1461" t="str">
        <f t="shared" si="2070"/>
        <v>Away</v>
      </c>
      <c r="AS1461" t="str">
        <f t="shared" si="2071"/>
        <v>a</v>
      </c>
      <c r="AT1461" t="str">
        <f t="shared" si="2072"/>
        <v>Offensive</v>
      </c>
      <c r="AU1461" t="str">
        <f t="shared" si="2073"/>
        <v/>
      </c>
      <c r="AV1461" t="str">
        <f t="shared" si="2074"/>
        <v/>
      </c>
      <c r="AW1461" t="str" cm="1">
        <f t="array" ref="AW1461">IFERROR(IF(O1461&lt;&gt;"",O1461,IF(OR($S1461="",$T1461=""),"",IF(O1461&lt;&gt;"",O1461,IF($T1461&lt;&gt;"",_xlfn._xlws.FILTER(O:O,($BU:$BU=$BU1461)*($I:$I=$I1461)*($T:$T=$T1461)*($S:$S=_xlfn.MINIFS($S:$S,$T:$T,"="&amp;$T1461)),"")))))&amp;"",IF(O1461="","",""))&amp;""</f>
        <v>OffensivePlay_Pass-SecondTouch</v>
      </c>
      <c r="AX1461" t="str" cm="1">
        <f t="array" ref="AX1461">IFERROR(IF(P1461&lt;&gt;"",P1461,IF(OR($S1461="",$T1461=""),"",IF($T1461&lt;&gt;"",_xlfn._xlws.FILTER(P:P,($BU:$BU=$BU1461)*($I:$I=$I1461)*($T:$T=$T1461)*($S:$S=_xlfn.MINIFS($S:$S,$T:$T,"="&amp;$T1461)),""))))&amp;"",IF(P1461="","",""))&amp;""</f>
        <v/>
      </c>
      <c r="AY1461" t="str" cm="1">
        <f t="array" ref="AY1461">IFERROR(IF(Q1461&lt;&gt;"",Q1461,IF(OR($S1461="",$T1461=""),"",IF($T1461&lt;&gt;"",_xlfn._xlws.FILTER(Q:Q,($BU:$BU=$BU1461)*($I:$I=$I1461)*($T:$T=$T1461)*($S:$S=_xlfn.MINIFS($S:$S,$T:$T,"="&amp;$T1461)),""))))&amp;"",IF(Q1461="","",""))&amp;""</f>
        <v>s</v>
      </c>
      <c r="AZ1461" t="str" cm="1">
        <f t="array" ref="AZ1461">IFERROR(IF(R1461&lt;&gt;"",R1461,IF(OR($S1461="",$T1461=""),"",IF($T1461&lt;&gt;"",_xlfn._xlws.FILTER(R:R,($BU:$BU=$BU1461)*($I:$I=$I1461)*($T:$T=$T1461)*($S:$S=_xlfn.MINIFS($S:$S,$T:$T,"="&amp;$T1461)),""))))&amp;"",IF(R1461="","",""))&amp;""</f>
        <v/>
      </c>
      <c r="BA1461" s="6">
        <f t="shared" si="2075"/>
        <v>125</v>
      </c>
      <c r="BB1461">
        <f t="shared" ref="BB1461:BD1461" si="2135">BB1460</f>
        <v>18987</v>
      </c>
      <c r="BC1461" t="str">
        <f t="shared" si="2135"/>
        <v>Velodrome</v>
      </c>
      <c r="BD1461" t="str">
        <f t="shared" si="2135"/>
        <v>Outlaws</v>
      </c>
      <c r="BE1461" t="s">
        <v>7</v>
      </c>
      <c r="BF1461" t="s">
        <v>172</v>
      </c>
      <c r="BI1461" cm="1">
        <f t="array" ref="BI1461">IFERROR(_xlfn._xlws.FILTER(shifts!A:A,(shifts!B:B=events!AD1461)*(shifts!AG:AG&gt;=events!BK1461)*(shifts!AH:AH&lt;=events!BL1461)),BI1460)</f>
        <v>53</v>
      </c>
      <c r="BJ1461" s="15">
        <f t="shared" si="2077"/>
        <v>0</v>
      </c>
      <c r="BK1461">
        <f t="shared" si="2078"/>
        <v>705</v>
      </c>
      <c r="BL1461">
        <f t="shared" si="2079"/>
        <v>705</v>
      </c>
      <c r="BM1461" s="15">
        <f>SUMIFS(BJ$2:BJ1461,K$2:K1461,"=Intermission")+SUMIFS(BJ$2:BJ1461,K$2:K1461,"=Timeout")</f>
        <v>67</v>
      </c>
      <c r="BN1461">
        <f t="shared" si="2080"/>
        <v>1147</v>
      </c>
      <c r="BO1461" s="19">
        <f t="shared" si="2081"/>
        <v>1522</v>
      </c>
      <c r="BP1461">
        <f t="shared" si="2082"/>
        <v>1517</v>
      </c>
      <c r="BQ1461" s="17">
        <f t="shared" si="2083"/>
        <v>1522</v>
      </c>
      <c r="BR1461" t="str">
        <f t="shared" si="2084"/>
        <v>event_team_player_1</v>
      </c>
      <c r="BS1461">
        <f>COUNTIFS(S$3:S1461,"="&amp;S1461,AI$3:AI1461,"="&amp;AI1461)</f>
        <v>1</v>
      </c>
      <c r="BT1461" t="str">
        <f>IFERROR(VLOOKUP(BB1461&amp;BU1461&amp;X1461,game_rosters!U:W,3,FALSE),"")</f>
        <v>P100128</v>
      </c>
      <c r="BU1461" t="str">
        <f t="shared" si="2085"/>
        <v>Outlaws</v>
      </c>
    </row>
    <row r="1462" spans="1:73" x14ac:dyDescent="0.2">
      <c r="A1462" t="str">
        <f t="shared" si="2060"/>
        <v/>
      </c>
      <c r="I1462" s="44">
        <v>18</v>
      </c>
      <c r="S1462">
        <v>772</v>
      </c>
      <c r="T1462" t="s">
        <v>756</v>
      </c>
      <c r="X1462">
        <v>18</v>
      </c>
      <c r="Z1462">
        <v>1</v>
      </c>
      <c r="AA1462">
        <f t="shared" si="2109"/>
        <v>1772</v>
      </c>
      <c r="AB1462" t="str">
        <f t="shared" si="2110"/>
        <v/>
      </c>
      <c r="AC1462">
        <f t="shared" si="2056"/>
        <v>1772</v>
      </c>
      <c r="AD1462" s="6">
        <v>2</v>
      </c>
      <c r="AE1462" t="s">
        <v>754</v>
      </c>
      <c r="AF1462" t="s">
        <v>900</v>
      </c>
      <c r="AG1462" t="s">
        <v>756</v>
      </c>
      <c r="AH1462" t="s">
        <v>756</v>
      </c>
      <c r="AI1462" t="str">
        <f t="shared" si="2061"/>
        <v>e</v>
      </c>
      <c r="AJ1462" t="str">
        <f t="shared" si="2062"/>
        <v/>
      </c>
      <c r="AK1462" t="str">
        <f t="shared" si="2063"/>
        <v/>
      </c>
      <c r="AL1462" t="str">
        <f t="shared" si="2064"/>
        <v/>
      </c>
      <c r="AM1462" t="str">
        <f t="shared" si="2065"/>
        <v/>
      </c>
      <c r="AN1462" t="str">
        <f t="shared" si="2066"/>
        <v>Away</v>
      </c>
      <c r="AO1462" t="str">
        <f t="shared" si="2067"/>
        <v>a</v>
      </c>
      <c r="AP1462" t="str">
        <f t="shared" si="2068"/>
        <v/>
      </c>
      <c r="AQ1462" t="str">
        <f t="shared" si="2069"/>
        <v/>
      </c>
      <c r="AR1462" t="str">
        <f t="shared" si="2070"/>
        <v>Away</v>
      </c>
      <c r="AS1462" t="str">
        <f t="shared" si="2071"/>
        <v>a</v>
      </c>
      <c r="AT1462" t="str">
        <f t="shared" si="2072"/>
        <v>Offensive</v>
      </c>
      <c r="AU1462" t="str">
        <f t="shared" si="2073"/>
        <v/>
      </c>
      <c r="AV1462" t="str">
        <f t="shared" si="2074"/>
        <v/>
      </c>
      <c r="AW1462" t="str" cm="1">
        <f t="array" ref="AW1462">IFERROR(IF(O1462&lt;&gt;"",O1462,IF(OR($S1462="",$T1462=""),"",IF(O1462&lt;&gt;"",O1462,IF($T1462&lt;&gt;"",_xlfn._xlws.FILTER(O:O,($BU:$BU=$BU1462)*($I:$I=$I1462)*($T:$T=$T1462)*($S:$S=_xlfn.MINIFS($S:$S,$T:$T,"="&amp;$T1462)),"")))))&amp;"",IF(O1462="","",""))&amp;""</f>
        <v/>
      </c>
      <c r="AX1462" t="str" cm="1">
        <f t="array" ref="AX1462">IFERROR(IF(P1462&lt;&gt;"",P1462,IF(OR($S1462="",$T1462=""),"",IF($T1462&lt;&gt;"",_xlfn._xlws.FILTER(P:P,($BU:$BU=$BU1462)*($I:$I=$I1462)*($T:$T=$T1462)*($S:$S=_xlfn.MINIFS($S:$S,$T:$T,"="&amp;$T1462)),""))))&amp;"",IF(P1462="","",""))&amp;""</f>
        <v/>
      </c>
      <c r="AY1462" t="str" cm="1">
        <f t="array" ref="AY1462">IFERROR(IF(Q1462&lt;&gt;"",Q1462,IF(OR($S1462="",$T1462=""),"",IF($T1462&lt;&gt;"",_xlfn._xlws.FILTER(Q:Q,($BU:$BU=$BU1462)*($I:$I=$I1462)*($T:$T=$T1462)*($S:$S=_xlfn.MINIFS($S:$S,$T:$T,"="&amp;$T1462)),""))))&amp;"",IF(Q1462="","",""))&amp;""</f>
        <v/>
      </c>
      <c r="AZ1462" t="str" cm="1">
        <f t="array" ref="AZ1462">IFERROR(IF(R1462&lt;&gt;"",R1462,IF(OR($S1462="",$T1462=""),"",IF($T1462&lt;&gt;"",_xlfn._xlws.FILTER(R:R,($BU:$BU=$BU1462)*($I:$I=$I1462)*($T:$T=$T1462)*($S:$S=_xlfn.MINIFS($S:$S,$T:$T,"="&amp;$T1462)),""))))&amp;"",IF(R1462="","",""))&amp;""</f>
        <v/>
      </c>
      <c r="BA1462" s="6">
        <f t="shared" si="2075"/>
        <v>125</v>
      </c>
      <c r="BB1462">
        <f t="shared" ref="BB1462:BD1462" si="2136">BB1461</f>
        <v>18987</v>
      </c>
      <c r="BC1462" t="str">
        <f t="shared" si="2136"/>
        <v>Velodrome</v>
      </c>
      <c r="BD1462" t="str">
        <f t="shared" si="2136"/>
        <v>Outlaws</v>
      </c>
      <c r="BE1462" t="s">
        <v>7</v>
      </c>
      <c r="BF1462" t="s">
        <v>172</v>
      </c>
      <c r="BI1462" cm="1">
        <f t="array" ref="BI1462">IFERROR(_xlfn._xlws.FILTER(shifts!A:A,(shifts!B:B=events!AD1462)*(shifts!AG:AG&gt;=events!BK1462)*(shifts!AH:AH&lt;=events!BL1462)),BI1461)</f>
        <v>53</v>
      </c>
      <c r="BJ1462" s="15">
        <f t="shared" si="2077"/>
        <v>0</v>
      </c>
      <c r="BK1462">
        <f t="shared" si="2078"/>
        <v>705</v>
      </c>
      <c r="BL1462">
        <f t="shared" si="2079"/>
        <v>705</v>
      </c>
      <c r="BM1462" s="15">
        <f>SUMIFS(BJ$2:BJ1462,K$2:K1462,"=Intermission")+SUMIFS(BJ$2:BJ1462,K$2:K1462,"=Timeout")</f>
        <v>67</v>
      </c>
      <c r="BN1462">
        <f t="shared" si="2080"/>
        <v>1147</v>
      </c>
      <c r="BO1462" s="19">
        <f t="shared" si="2081"/>
        <v>1522</v>
      </c>
      <c r="BP1462">
        <f t="shared" si="2082"/>
        <v>1517</v>
      </c>
      <c r="BQ1462" s="17">
        <f t="shared" si="2083"/>
        <v>1522</v>
      </c>
      <c r="BR1462" t="str">
        <f t="shared" si="2084"/>
        <v>event_team_player_2</v>
      </c>
      <c r="BS1462">
        <f>COUNTIFS(S$3:S1462,"="&amp;S1462,AI$3:AI1462,"="&amp;AI1462)</f>
        <v>2</v>
      </c>
      <c r="BT1462" t="str">
        <f>IFERROR(VLOOKUP(BB1462&amp;BU1462&amp;X1462,game_rosters!U:W,3,FALSE),"")</f>
        <v>P100034</v>
      </c>
      <c r="BU1462" t="str">
        <f t="shared" si="2085"/>
        <v>Outlaws</v>
      </c>
    </row>
    <row r="1463" spans="1:73" x14ac:dyDescent="0.2">
      <c r="A1463">
        <f t="shared" si="2060"/>
        <v>1</v>
      </c>
      <c r="I1463" s="44">
        <v>18</v>
      </c>
      <c r="K1463" t="s">
        <v>7</v>
      </c>
      <c r="L1463" t="s">
        <v>182</v>
      </c>
      <c r="M1463" t="s">
        <v>66</v>
      </c>
      <c r="N1463" t="s">
        <v>594</v>
      </c>
      <c r="O1463" t="s">
        <v>654</v>
      </c>
      <c r="P1463" t="s">
        <v>619</v>
      </c>
      <c r="Q1463" t="s">
        <v>594</v>
      </c>
      <c r="S1463">
        <v>773</v>
      </c>
      <c r="T1463" t="s">
        <v>756</v>
      </c>
      <c r="W1463" t="s">
        <v>731</v>
      </c>
      <c r="X1463">
        <v>18</v>
      </c>
      <c r="Z1463">
        <v>1</v>
      </c>
      <c r="AA1463">
        <f t="shared" si="2109"/>
        <v>1773</v>
      </c>
      <c r="AB1463" t="str">
        <f t="shared" si="2110"/>
        <v/>
      </c>
      <c r="AC1463">
        <f t="shared" si="2056"/>
        <v>1773</v>
      </c>
      <c r="AD1463" s="6">
        <v>2</v>
      </c>
      <c r="AE1463" t="s">
        <v>754</v>
      </c>
      <c r="AF1463" t="s">
        <v>900</v>
      </c>
      <c r="AG1463" t="s">
        <v>756</v>
      </c>
      <c r="AH1463" t="s">
        <v>756</v>
      </c>
      <c r="AI1463" t="str">
        <f t="shared" si="2061"/>
        <v>e</v>
      </c>
      <c r="AJ1463" t="str">
        <f t="shared" si="2062"/>
        <v/>
      </c>
      <c r="AK1463" t="str">
        <f t="shared" si="2063"/>
        <v/>
      </c>
      <c r="AL1463" t="str">
        <f t="shared" si="2064"/>
        <v/>
      </c>
      <c r="AM1463" t="str">
        <f t="shared" si="2065"/>
        <v/>
      </c>
      <c r="AN1463" t="str">
        <f t="shared" si="2066"/>
        <v>Away</v>
      </c>
      <c r="AO1463" t="str">
        <f t="shared" si="2067"/>
        <v>a</v>
      </c>
      <c r="AP1463" t="str">
        <f t="shared" si="2068"/>
        <v/>
      </c>
      <c r="AQ1463" t="str">
        <f t="shared" si="2069"/>
        <v/>
      </c>
      <c r="AR1463" t="str">
        <f t="shared" si="2070"/>
        <v>Away</v>
      </c>
      <c r="AS1463" t="str">
        <f t="shared" si="2071"/>
        <v>a</v>
      </c>
      <c r="AT1463" t="str">
        <f t="shared" si="2072"/>
        <v>Offensive</v>
      </c>
      <c r="AU1463" t="str">
        <f t="shared" si="2073"/>
        <v/>
      </c>
      <c r="AV1463" t="str">
        <f t="shared" si="2074"/>
        <v/>
      </c>
      <c r="AW1463" t="str" cm="1">
        <f t="array" ref="AW1463">IFERROR(IF(O1463&lt;&gt;"",O1463,IF(OR($S1463="",$T1463=""),"",IF(O1463&lt;&gt;"",O1463,IF($T1463&lt;&gt;"",_xlfn._xlws.FILTER(O:O,($BU:$BU=$BU1463)*($I:$I=$I1463)*($T:$T=$T1463)*($S:$S=_xlfn.MINIFS($S:$S,$T:$T,"="&amp;$T1463)),"")))))&amp;"",IF(O1463="","",""))&amp;""</f>
        <v>OffensivePlay_Pass-SecondTouch</v>
      </c>
      <c r="AX1463" t="str" cm="1">
        <f t="array" ref="AX1463">IFERROR(IF(P1463&lt;&gt;"",P1463,IF(OR($S1463="",$T1463=""),"",IF($T1463&lt;&gt;"",_xlfn._xlws.FILTER(P:P,($BU:$BU=$BU1463)*($I:$I=$I1463)*($T:$T=$T1463)*($S:$S=_xlfn.MINIFS($S:$S,$T:$T,"="&amp;$T1463)),""))))&amp;"",IF(P1463="","",""))&amp;""</f>
        <v>OffensivePlay_Pass-ReceiverMissed</v>
      </c>
      <c r="AY1463" t="str" cm="1">
        <f t="array" ref="AY1463">IFERROR(IF(Q1463&lt;&gt;"",Q1463,IF(OR($S1463="",$T1463=""),"",IF($T1463&lt;&gt;"",_xlfn._xlws.FILTER(Q:Q,($BU:$BU=$BU1463)*($I:$I=$I1463)*($T:$T=$T1463)*($S:$S=_xlfn.MINIFS($S:$S,$T:$T,"="&amp;$T1463)),""))))&amp;"",IF(Q1463="","",""))&amp;""</f>
        <v>u</v>
      </c>
      <c r="AZ1463" t="str" cm="1">
        <f t="array" ref="AZ1463">IFERROR(IF(R1463&lt;&gt;"",R1463,IF(OR($S1463="",$T1463=""),"",IF($T1463&lt;&gt;"",_xlfn._xlws.FILTER(R:R,($BU:$BU=$BU1463)*($I:$I=$I1463)*($T:$T=$T1463)*($S:$S=_xlfn.MINIFS($S:$S,$T:$T,"="&amp;$T1463)),""))))&amp;"",IF(R1463="","",""))&amp;""</f>
        <v/>
      </c>
      <c r="BA1463" s="6">
        <f t="shared" si="2075"/>
        <v>125</v>
      </c>
      <c r="BB1463">
        <f t="shared" ref="BB1463:BD1463" si="2137">BB1462</f>
        <v>18987</v>
      </c>
      <c r="BC1463" t="str">
        <f t="shared" si="2137"/>
        <v>Velodrome</v>
      </c>
      <c r="BD1463" t="str">
        <f t="shared" si="2137"/>
        <v>Outlaws</v>
      </c>
      <c r="BE1463" t="s">
        <v>7</v>
      </c>
      <c r="BF1463" t="s">
        <v>182</v>
      </c>
      <c r="BI1463" cm="1">
        <f t="array" ref="BI1463">IFERROR(_xlfn._xlws.FILTER(shifts!A:A,(shifts!B:B=events!AD1463)*(shifts!AG:AG&gt;=events!BK1463)*(shifts!AH:AH&lt;=events!BL1463)),BI1462)</f>
        <v>53</v>
      </c>
      <c r="BJ1463" s="15">
        <f t="shared" si="2077"/>
        <v>0</v>
      </c>
      <c r="BK1463">
        <f t="shared" si="2078"/>
        <v>705</v>
      </c>
      <c r="BL1463">
        <f t="shared" si="2079"/>
        <v>705</v>
      </c>
      <c r="BM1463" s="15">
        <f>SUMIFS(BJ$2:BJ1463,K$2:K1463,"=Intermission")+SUMIFS(BJ$2:BJ1463,K$2:K1463,"=Timeout")</f>
        <v>67</v>
      </c>
      <c r="BN1463">
        <f t="shared" si="2080"/>
        <v>1147</v>
      </c>
      <c r="BO1463" s="19">
        <f t="shared" si="2081"/>
        <v>1522</v>
      </c>
      <c r="BP1463">
        <f t="shared" si="2082"/>
        <v>1517</v>
      </c>
      <c r="BQ1463" s="17">
        <f t="shared" si="2083"/>
        <v>1522</v>
      </c>
      <c r="BR1463" t="str">
        <f t="shared" si="2084"/>
        <v>event_team_player_1</v>
      </c>
      <c r="BS1463">
        <f>COUNTIFS(S$3:S1463,"="&amp;S1463,AI$3:AI1463,"="&amp;AI1463)</f>
        <v>1</v>
      </c>
      <c r="BT1463" t="str">
        <f>IFERROR(VLOOKUP(BB1463&amp;BU1463&amp;X1463,game_rosters!U:W,3,FALSE),"")</f>
        <v>P100034</v>
      </c>
      <c r="BU1463" t="str">
        <f t="shared" si="2085"/>
        <v>Outlaws</v>
      </c>
    </row>
    <row r="1464" spans="1:73" x14ac:dyDescent="0.2">
      <c r="A1464" t="str">
        <f t="shared" si="2060"/>
        <v/>
      </c>
      <c r="I1464" s="44">
        <v>13</v>
      </c>
      <c r="R1464" s="51">
        <v>1</v>
      </c>
      <c r="S1464">
        <v>773</v>
      </c>
      <c r="T1464" t="s">
        <v>756</v>
      </c>
      <c r="X1464">
        <v>13</v>
      </c>
      <c r="Z1464">
        <v>1</v>
      </c>
      <c r="AA1464">
        <f t="shared" si="2109"/>
        <v>1773</v>
      </c>
      <c r="AB1464" t="str">
        <f t="shared" si="2110"/>
        <v/>
      </c>
      <c r="AC1464">
        <f t="shared" si="2056"/>
        <v>1773</v>
      </c>
      <c r="AD1464" s="6">
        <v>2</v>
      </c>
      <c r="AE1464" t="s">
        <v>754</v>
      </c>
      <c r="AF1464" t="s">
        <v>900</v>
      </c>
      <c r="AG1464" t="s">
        <v>756</v>
      </c>
      <c r="AH1464" t="s">
        <v>756</v>
      </c>
      <c r="AI1464" t="str">
        <f t="shared" si="2061"/>
        <v>e</v>
      </c>
      <c r="AJ1464" t="str">
        <f t="shared" si="2062"/>
        <v/>
      </c>
      <c r="AK1464" t="str">
        <f t="shared" si="2063"/>
        <v/>
      </c>
      <c r="AL1464" t="str">
        <f t="shared" si="2064"/>
        <v/>
      </c>
      <c r="AM1464" t="str">
        <f t="shared" si="2065"/>
        <v/>
      </c>
      <c r="AN1464" t="str">
        <f t="shared" si="2066"/>
        <v>Away</v>
      </c>
      <c r="AO1464" t="str">
        <f t="shared" si="2067"/>
        <v>a</v>
      </c>
      <c r="AP1464" t="str">
        <f t="shared" si="2068"/>
        <v/>
      </c>
      <c r="AQ1464" t="str">
        <f t="shared" si="2069"/>
        <v/>
      </c>
      <c r="AR1464" t="str">
        <f t="shared" si="2070"/>
        <v>Away</v>
      </c>
      <c r="AS1464" t="str">
        <f t="shared" si="2071"/>
        <v>a</v>
      </c>
      <c r="AT1464" t="str">
        <f t="shared" si="2072"/>
        <v>Offensive</v>
      </c>
      <c r="AU1464" t="str">
        <f t="shared" si="2073"/>
        <v/>
      </c>
      <c r="AV1464" t="str">
        <f t="shared" si="2074"/>
        <v/>
      </c>
      <c r="AW1464" t="str" cm="1">
        <f t="array" ref="AW1464">IFERROR(IF(O1464&lt;&gt;"",O1464,IF(OR($S1464="",$T1464=""),"",IF(O1464&lt;&gt;"",O1464,IF($T1464&lt;&gt;"",_xlfn._xlws.FILTER(O:O,($BU:$BU=$BU1464)*($I:$I=$I1464)*($T:$T=$T1464)*($S:$S=_xlfn.MINIFS($S:$S,$T:$T,"="&amp;$T1464)),"")))))&amp;"",IF(O1464="","",""))&amp;""</f>
        <v/>
      </c>
      <c r="AX1464" t="str" cm="1">
        <f t="array" ref="AX1464">IFERROR(IF(P1464&lt;&gt;"",P1464,IF(OR($S1464="",$T1464=""),"",IF($T1464&lt;&gt;"",_xlfn._xlws.FILTER(P:P,($BU:$BU=$BU1464)*($I:$I=$I1464)*($T:$T=$T1464)*($S:$S=_xlfn.MINIFS($S:$S,$T:$T,"="&amp;$T1464)),""))))&amp;"",IF(P1464="","",""))&amp;""</f>
        <v/>
      </c>
      <c r="AY1464" t="str" cm="1">
        <f t="array" ref="AY1464">IFERROR(IF(Q1464&lt;&gt;"",Q1464,IF(OR($S1464="",$T1464=""),"",IF($T1464&lt;&gt;"",_xlfn._xlws.FILTER(Q:Q,($BU:$BU=$BU1464)*($I:$I=$I1464)*($T:$T=$T1464)*($S:$S=_xlfn.MINIFS($S:$S,$T:$T,"="&amp;$T1464)),""))))&amp;"",IF(Q1464="","",""))&amp;""</f>
        <v/>
      </c>
      <c r="AZ1464" t="str" cm="1">
        <f t="array" ref="AZ1464">IFERROR(IF(R1464&lt;&gt;"",R1464,IF(OR($S1464="",$T1464=""),"",IF($T1464&lt;&gt;"",_xlfn._xlws.FILTER(R:R,($BU:$BU=$BU1464)*($I:$I=$I1464)*($T:$T=$T1464)*($S:$S=_xlfn.MINIFS($S:$S,$T:$T,"="&amp;$T1464)),""))))&amp;"",IF(R1464="","",""))&amp;""</f>
        <v>1</v>
      </c>
      <c r="BA1464" s="6">
        <f t="shared" si="2075"/>
        <v>125</v>
      </c>
      <c r="BB1464">
        <f t="shared" ref="BB1464:BD1464" si="2138">BB1463</f>
        <v>18987</v>
      </c>
      <c r="BC1464" t="str">
        <f t="shared" si="2138"/>
        <v>Velodrome</v>
      </c>
      <c r="BD1464" t="str">
        <f t="shared" si="2138"/>
        <v>Outlaws</v>
      </c>
      <c r="BE1464" t="s">
        <v>7</v>
      </c>
      <c r="BF1464" t="s">
        <v>182</v>
      </c>
      <c r="BI1464" cm="1">
        <f t="array" ref="BI1464">IFERROR(_xlfn._xlws.FILTER(shifts!A:A,(shifts!B:B=events!AD1464)*(shifts!AG:AG&gt;=events!BK1464)*(shifts!AH:AH&lt;=events!BL1464)),BI1463)</f>
        <v>53</v>
      </c>
      <c r="BJ1464" s="15">
        <f t="shared" si="2077"/>
        <v>0</v>
      </c>
      <c r="BK1464">
        <f t="shared" si="2078"/>
        <v>705</v>
      </c>
      <c r="BL1464">
        <f t="shared" si="2079"/>
        <v>705</v>
      </c>
      <c r="BM1464" s="15">
        <f>SUMIFS(BJ$2:BJ1464,K$2:K1464,"=Intermission")+SUMIFS(BJ$2:BJ1464,K$2:K1464,"=Timeout")</f>
        <v>67</v>
      </c>
      <c r="BN1464">
        <f t="shared" si="2080"/>
        <v>1147</v>
      </c>
      <c r="BO1464" s="19">
        <f t="shared" si="2081"/>
        <v>1522</v>
      </c>
      <c r="BP1464">
        <f t="shared" si="2082"/>
        <v>1517</v>
      </c>
      <c r="BQ1464" s="17">
        <f t="shared" si="2083"/>
        <v>1522</v>
      </c>
      <c r="BR1464" t="str">
        <f t="shared" si="2084"/>
        <v>event_team_player_2</v>
      </c>
      <c r="BS1464">
        <f>COUNTIFS(S$3:S1464,"="&amp;S1464,AI$3:AI1464,"="&amp;AI1464)</f>
        <v>2</v>
      </c>
      <c r="BT1464" t="str">
        <f>IFERROR(VLOOKUP(BB1464&amp;BU1464&amp;X1464,game_rosters!U:W,3,FALSE),"")</f>
        <v>P100031</v>
      </c>
      <c r="BU1464" t="str">
        <f t="shared" si="2085"/>
        <v>Outlaws</v>
      </c>
    </row>
    <row r="1465" spans="1:73" x14ac:dyDescent="0.2">
      <c r="A1465" t="str">
        <f t="shared" si="2060"/>
        <v/>
      </c>
      <c r="I1465" s="44">
        <v>70</v>
      </c>
      <c r="R1465" s="51">
        <v>1</v>
      </c>
      <c r="S1465">
        <v>773</v>
      </c>
      <c r="T1465" t="s">
        <v>756</v>
      </c>
      <c r="X1465">
        <v>70</v>
      </c>
      <c r="AA1465">
        <f t="shared" si="2109"/>
        <v>1773</v>
      </c>
      <c r="AB1465" t="str">
        <f t="shared" si="2110"/>
        <v/>
      </c>
      <c r="AC1465">
        <f t="shared" si="2056"/>
        <v>1773</v>
      </c>
      <c r="AD1465" s="6">
        <v>2</v>
      </c>
      <c r="AE1465" t="s">
        <v>754</v>
      </c>
      <c r="AF1465" t="s">
        <v>900</v>
      </c>
      <c r="AG1465" t="s">
        <v>756</v>
      </c>
      <c r="AH1465" t="s">
        <v>756</v>
      </c>
      <c r="AI1465" t="str">
        <f t="shared" si="2061"/>
        <v>o</v>
      </c>
      <c r="AJ1465" t="str">
        <f t="shared" si="2062"/>
        <v/>
      </c>
      <c r="AK1465" t="str">
        <f t="shared" si="2063"/>
        <v/>
      </c>
      <c r="AL1465" t="str">
        <f t="shared" si="2064"/>
        <v/>
      </c>
      <c r="AM1465" t="str">
        <f t="shared" si="2065"/>
        <v/>
      </c>
      <c r="AN1465" t="str">
        <f t="shared" si="2066"/>
        <v>Away</v>
      </c>
      <c r="AO1465" t="str">
        <f t="shared" si="2067"/>
        <v>a</v>
      </c>
      <c r="AP1465" t="str">
        <f t="shared" si="2068"/>
        <v/>
      </c>
      <c r="AQ1465" t="str">
        <f t="shared" si="2069"/>
        <v/>
      </c>
      <c r="AR1465" t="str">
        <f t="shared" si="2070"/>
        <v>Away</v>
      </c>
      <c r="AS1465" t="str">
        <f t="shared" si="2071"/>
        <v>a</v>
      </c>
      <c r="AT1465" t="str">
        <f t="shared" si="2072"/>
        <v>Defensive</v>
      </c>
      <c r="AU1465" t="str">
        <f t="shared" si="2073"/>
        <v/>
      </c>
      <c r="AV1465" t="str">
        <f t="shared" si="2074"/>
        <v/>
      </c>
      <c r="AW1465" t="str" cm="1">
        <f t="array" ref="AW1465">IFERROR(IF(O1465&lt;&gt;"",O1465,IF(OR($S1465="",$T1465=""),"",IF(O1465&lt;&gt;"",O1465,IF($T1465&lt;&gt;"",_xlfn._xlws.FILTER(O:O,($BU:$BU=$BU1465)*($I:$I=$I1465)*($T:$T=$T1465)*($S:$S=_xlfn.MINIFS($S:$S,$T:$T,"="&amp;$T1465)),"")))))&amp;"",IF(O1465="","",""))&amp;""</f>
        <v/>
      </c>
      <c r="AX1465" t="str" cm="1">
        <f t="array" ref="AX1465">IFERROR(IF(P1465&lt;&gt;"",P1465,IF(OR($S1465="",$T1465=""),"",IF($T1465&lt;&gt;"",_xlfn._xlws.FILTER(P:P,($BU:$BU=$BU1465)*($I:$I=$I1465)*($T:$T=$T1465)*($S:$S=_xlfn.MINIFS($S:$S,$T:$T,"="&amp;$T1465)),""))))&amp;"",IF(P1465="","",""))&amp;""</f>
        <v/>
      </c>
      <c r="AY1465" t="str" cm="1">
        <f t="array" ref="AY1465">IFERROR(IF(Q1465&lt;&gt;"",Q1465,IF(OR($S1465="",$T1465=""),"",IF($T1465&lt;&gt;"",_xlfn._xlws.FILTER(Q:Q,($BU:$BU=$BU1465)*($I:$I=$I1465)*($T:$T=$T1465)*($S:$S=_xlfn.MINIFS($S:$S,$T:$T,"="&amp;$T1465)),""))))&amp;"",IF(Q1465="","",""))&amp;""</f>
        <v/>
      </c>
      <c r="AZ1465" t="str" cm="1">
        <f t="array" ref="AZ1465">IFERROR(IF(R1465&lt;&gt;"",R1465,IF(OR($S1465="",$T1465=""),"",IF($T1465&lt;&gt;"",_xlfn._xlws.FILTER(R:R,($BU:$BU=$BU1465)*($I:$I=$I1465)*($T:$T=$T1465)*($S:$S=_xlfn.MINIFS($S:$S,$T:$T,"="&amp;$T1465)),""))))&amp;"",IF(R1465="","",""))&amp;""</f>
        <v>1</v>
      </c>
      <c r="BA1465" s="6">
        <f t="shared" si="2075"/>
        <v>125</v>
      </c>
      <c r="BB1465">
        <f t="shared" ref="BB1465:BD1465" si="2139">BB1464</f>
        <v>18987</v>
      </c>
      <c r="BC1465" t="str">
        <f t="shared" si="2139"/>
        <v>Velodrome</v>
      </c>
      <c r="BD1465" t="str">
        <f t="shared" si="2139"/>
        <v>Outlaws</v>
      </c>
      <c r="BE1465" t="s">
        <v>7</v>
      </c>
      <c r="BF1465" t="s">
        <v>182</v>
      </c>
      <c r="BI1465" cm="1">
        <f t="array" ref="BI1465">IFERROR(_xlfn._xlws.FILTER(shifts!A:A,(shifts!B:B=events!AD1465)*(shifts!AG:AG&gt;=events!BK1465)*(shifts!AH:AH&lt;=events!BL1465)),BI1464)</f>
        <v>53</v>
      </c>
      <c r="BJ1465" s="15">
        <f t="shared" si="2077"/>
        <v>0</v>
      </c>
      <c r="BK1465">
        <f t="shared" si="2078"/>
        <v>705</v>
      </c>
      <c r="BL1465">
        <f t="shared" si="2079"/>
        <v>705</v>
      </c>
      <c r="BM1465" s="15">
        <f>SUMIFS(BJ$2:BJ1465,K$2:K1465,"=Intermission")+SUMIFS(BJ$2:BJ1465,K$2:K1465,"=Timeout")</f>
        <v>67</v>
      </c>
      <c r="BN1465">
        <f t="shared" si="2080"/>
        <v>1147</v>
      </c>
      <c r="BO1465" s="19">
        <f t="shared" si="2081"/>
        <v>1522</v>
      </c>
      <c r="BP1465">
        <f t="shared" si="2082"/>
        <v>1517</v>
      </c>
      <c r="BQ1465" s="17">
        <f t="shared" si="2083"/>
        <v>1522</v>
      </c>
      <c r="BR1465" t="str">
        <f t="shared" si="2084"/>
        <v>opp_team_player_1</v>
      </c>
      <c r="BS1465">
        <f>COUNTIFS(S$3:S1465,"="&amp;S1465,AI$3:AI1465,"="&amp;AI1465)</f>
        <v>1</v>
      </c>
      <c r="BT1465" t="str">
        <f>IFERROR(VLOOKUP(BB1465&amp;BU1465&amp;X1465,game_rosters!U:W,3,FALSE),"")</f>
        <v>P100001</v>
      </c>
      <c r="BU1465" t="str">
        <f t="shared" si="2085"/>
        <v>Velodrome</v>
      </c>
    </row>
    <row r="1466" spans="1:73" x14ac:dyDescent="0.2">
      <c r="A1466">
        <f t="shared" si="2060"/>
        <v>1</v>
      </c>
      <c r="I1466" s="44">
        <v>44</v>
      </c>
      <c r="K1466" t="s">
        <v>13</v>
      </c>
      <c r="L1466" t="s">
        <v>587</v>
      </c>
      <c r="N1466" t="s">
        <v>594</v>
      </c>
      <c r="O1466" t="s">
        <v>620</v>
      </c>
      <c r="Q1466" t="s">
        <v>594</v>
      </c>
      <c r="S1466">
        <v>774</v>
      </c>
      <c r="T1466" t="s">
        <v>756</v>
      </c>
      <c r="W1466" t="s">
        <v>731</v>
      </c>
      <c r="X1466">
        <v>44</v>
      </c>
      <c r="Z1466">
        <v>1</v>
      </c>
      <c r="AA1466">
        <f t="shared" si="2109"/>
        <v>1774</v>
      </c>
      <c r="AB1466" t="str">
        <f t="shared" si="2110"/>
        <v/>
      </c>
      <c r="AC1466">
        <f t="shared" si="2056"/>
        <v>1774</v>
      </c>
      <c r="AD1466" s="6">
        <v>2</v>
      </c>
      <c r="AE1466" t="s">
        <v>754</v>
      </c>
      <c r="AF1466" t="s">
        <v>902</v>
      </c>
      <c r="AG1466" t="s">
        <v>754</v>
      </c>
      <c r="AH1466" t="s">
        <v>865</v>
      </c>
      <c r="AI1466" t="str">
        <f t="shared" si="2061"/>
        <v>e</v>
      </c>
      <c r="AJ1466" t="str">
        <f t="shared" si="2062"/>
        <v/>
      </c>
      <c r="AK1466" t="str">
        <f t="shared" si="2063"/>
        <v/>
      </c>
      <c r="AL1466" t="str">
        <f t="shared" si="2064"/>
        <v/>
      </c>
      <c r="AM1466" t="str">
        <f t="shared" si="2065"/>
        <v/>
      </c>
      <c r="AN1466" t="str">
        <f t="shared" si="2066"/>
        <v>Away</v>
      </c>
      <c r="AO1466" t="str">
        <f t="shared" si="2067"/>
        <v>a</v>
      </c>
      <c r="AP1466" t="str">
        <f t="shared" si="2068"/>
        <v/>
      </c>
      <c r="AQ1466" t="str">
        <f t="shared" si="2069"/>
        <v/>
      </c>
      <c r="AR1466" t="str">
        <f t="shared" si="2070"/>
        <v>Away</v>
      </c>
      <c r="AS1466" t="str">
        <f t="shared" si="2071"/>
        <v>a</v>
      </c>
      <c r="AT1466" t="str">
        <f t="shared" si="2072"/>
        <v>Offensive</v>
      </c>
      <c r="AU1466" t="str">
        <f t="shared" si="2073"/>
        <v/>
      </c>
      <c r="AV1466" t="str">
        <f t="shared" si="2074"/>
        <v/>
      </c>
      <c r="AW1466" t="str" cm="1">
        <f t="array" ref="AW1466">IFERROR(IF(O1466&lt;&gt;"",O1466,IF(OR($S1466="",$T1466=""),"",IF(O1466&lt;&gt;"",O1466,IF($T1466&lt;&gt;"",_xlfn._xlws.FILTER(O:O,($BU:$BU=$BU1466)*($I:$I=$I1466)*($T:$T=$T1466)*($S:$S=_xlfn.MINIFS($S:$S,$T:$T,"="&amp;$T1466)),"")))))&amp;"",IF(O1466="","",""))&amp;""</f>
        <v>OffensivePlay_Zone-PuckRecoveryPass</v>
      </c>
      <c r="AX1466" t="str" cm="1">
        <f t="array" ref="AX1466">IFERROR(IF(P1466&lt;&gt;"",P1466,IF(OR($S1466="",$T1466=""),"",IF($T1466&lt;&gt;"",_xlfn._xlws.FILTER(P:P,($BU:$BU=$BU1466)*($I:$I=$I1466)*($T:$T=$T1466)*($S:$S=_xlfn.MINIFS($S:$S,$T:$T,"="&amp;$T1466)),""))))&amp;"",IF(P1466="","",""))&amp;""</f>
        <v/>
      </c>
      <c r="AY1466" t="str" cm="1">
        <f t="array" ref="AY1466">IFERROR(IF(Q1466&lt;&gt;"",Q1466,IF(OR($S1466="",$T1466=""),"",IF($T1466&lt;&gt;"",_xlfn._xlws.FILTER(Q:Q,($BU:$BU=$BU1466)*($I:$I=$I1466)*($T:$T=$T1466)*($S:$S=_xlfn.MINIFS($S:$S,$T:$T,"="&amp;$T1466)),""))))&amp;"",IF(Q1466="","",""))&amp;""</f>
        <v>u</v>
      </c>
      <c r="AZ1466" t="str" cm="1">
        <f t="array" ref="AZ1466">IFERROR(IF(R1466&lt;&gt;"",R1466,IF(OR($S1466="",$T1466=""),"",IF($T1466&lt;&gt;"",_xlfn._xlws.FILTER(R:R,($BU:$BU=$BU1466)*($I:$I=$I1466)*($T:$T=$T1466)*($S:$S=_xlfn.MINIFS($S:$S,$T:$T,"="&amp;$T1466)),""))))&amp;"",IF(R1466="","",""))&amp;""</f>
        <v/>
      </c>
      <c r="BA1466" s="6">
        <f t="shared" si="2075"/>
        <v>125</v>
      </c>
      <c r="BB1466">
        <f t="shared" ref="BB1466:BD1466" si="2140">BB1465</f>
        <v>18987</v>
      </c>
      <c r="BC1466" t="str">
        <f t="shared" si="2140"/>
        <v>Velodrome</v>
      </c>
      <c r="BD1466" t="str">
        <f t="shared" si="2140"/>
        <v>Outlaws</v>
      </c>
      <c r="BE1466" t="s">
        <v>13</v>
      </c>
      <c r="BF1466" t="s">
        <v>587</v>
      </c>
      <c r="BI1466" cm="1">
        <f t="array" ref="BI1466">IFERROR(_xlfn._xlws.FILTER(shifts!A:A,(shifts!B:B=events!AD1466)*(shifts!AG:AG&gt;=events!BK1466)*(shifts!AH:AH&lt;=events!BL1466)),BI1465)</f>
        <v>53</v>
      </c>
      <c r="BJ1466" s="15">
        <f t="shared" si="2077"/>
        <v>3</v>
      </c>
      <c r="BK1466">
        <f t="shared" si="2078"/>
        <v>701</v>
      </c>
      <c r="BL1466">
        <f t="shared" si="2079"/>
        <v>698</v>
      </c>
      <c r="BM1466" s="15">
        <f>SUMIFS(BJ$2:BJ1466,K$2:K1466,"=Intermission")+SUMIFS(BJ$2:BJ1466,K$2:K1466,"=Timeout")</f>
        <v>67</v>
      </c>
      <c r="BN1466">
        <f t="shared" si="2080"/>
        <v>1147</v>
      </c>
      <c r="BO1466" s="19">
        <f t="shared" si="2081"/>
        <v>1526</v>
      </c>
      <c r="BP1466">
        <f t="shared" si="2082"/>
        <v>1521</v>
      </c>
      <c r="BQ1466" s="17">
        <f t="shared" si="2083"/>
        <v>1529</v>
      </c>
      <c r="BR1466" t="str">
        <f t="shared" si="2084"/>
        <v>event_team_player_1</v>
      </c>
      <c r="BS1466">
        <f>COUNTIFS(S$3:S1466,"="&amp;S1466,AI$3:AI1466,"="&amp;AI1466)</f>
        <v>1</v>
      </c>
      <c r="BT1466" t="str">
        <f>IFERROR(VLOOKUP(BB1466&amp;BU1466&amp;X1466,game_rosters!U:W,3,FALSE),"")</f>
        <v>P100033</v>
      </c>
      <c r="BU1466" t="str">
        <f t="shared" si="2085"/>
        <v>Outlaws</v>
      </c>
    </row>
    <row r="1467" spans="1:73" x14ac:dyDescent="0.2">
      <c r="A1467">
        <f t="shared" si="2060"/>
        <v>1</v>
      </c>
      <c r="I1467" s="44">
        <v>44</v>
      </c>
      <c r="K1467" t="s">
        <v>7</v>
      </c>
      <c r="L1467" t="s">
        <v>199</v>
      </c>
      <c r="M1467" t="s">
        <v>65</v>
      </c>
      <c r="N1467" t="s">
        <v>594</v>
      </c>
      <c r="O1467" t="s">
        <v>612</v>
      </c>
      <c r="Q1467" t="s">
        <v>594</v>
      </c>
      <c r="R1467" s="51">
        <v>1</v>
      </c>
      <c r="S1467">
        <v>775</v>
      </c>
      <c r="T1467">
        <v>132</v>
      </c>
      <c r="W1467" t="s">
        <v>731</v>
      </c>
      <c r="X1467">
        <v>44</v>
      </c>
      <c r="Z1467">
        <v>1</v>
      </c>
      <c r="AA1467">
        <f t="shared" si="2109"/>
        <v>1775</v>
      </c>
      <c r="AB1467">
        <f t="shared" si="2110"/>
        <v>9132</v>
      </c>
      <c r="AC1467">
        <f t="shared" si="2056"/>
        <v>9132</v>
      </c>
      <c r="AD1467" s="6">
        <v>2</v>
      </c>
      <c r="AE1467" t="s">
        <v>754</v>
      </c>
      <c r="AF1467" t="s">
        <v>902</v>
      </c>
      <c r="AG1467" t="s">
        <v>756</v>
      </c>
      <c r="AH1467" t="s">
        <v>756</v>
      </c>
      <c r="AI1467" t="str">
        <f t="shared" si="2061"/>
        <v>e</v>
      </c>
      <c r="AJ1467" t="str">
        <f t="shared" si="2062"/>
        <v/>
      </c>
      <c r="AK1467" t="str">
        <f t="shared" si="2063"/>
        <v/>
      </c>
      <c r="AL1467" t="str">
        <f t="shared" si="2064"/>
        <v/>
      </c>
      <c r="AM1467" t="str">
        <f t="shared" si="2065"/>
        <v/>
      </c>
      <c r="AN1467" t="str">
        <f t="shared" si="2066"/>
        <v>Away</v>
      </c>
      <c r="AO1467" t="str">
        <f t="shared" si="2067"/>
        <v>a</v>
      </c>
      <c r="AP1467" t="str">
        <f t="shared" si="2068"/>
        <v/>
      </c>
      <c r="AQ1467" t="str">
        <f t="shared" si="2069"/>
        <v/>
      </c>
      <c r="AR1467" t="str">
        <f t="shared" si="2070"/>
        <v>Away</v>
      </c>
      <c r="AS1467" t="str">
        <f t="shared" si="2071"/>
        <v>a</v>
      </c>
      <c r="AT1467" t="str">
        <f t="shared" si="2072"/>
        <v>Offensive</v>
      </c>
      <c r="AU1467" t="str">
        <f t="shared" si="2073"/>
        <v/>
      </c>
      <c r="AV1467" t="str">
        <f t="shared" si="2074"/>
        <v/>
      </c>
      <c r="AW1467" t="str" cm="1">
        <f t="array" ref="AW1467">IFERROR(IF(O1467&lt;&gt;"",O1467,IF(OR($S1467="",$T1467=""),"",IF(O1467&lt;&gt;"",O1467,IF($T1467&lt;&gt;"",_xlfn._xlws.FILTER(O:O,($BU:$BU=$BU1467)*($I:$I=$I1467)*($T:$T=$T1467)*($S:$S=_xlfn.MINIFS($S:$S,$T:$T,"="&amp;$T1467)),"")))))&amp;"",IF(O1467="","",""))&amp;""</f>
        <v>Defensive_Zone-AttemptedBreakOutPass</v>
      </c>
      <c r="AX1467" t="str" cm="1">
        <f t="array" ref="AX1467">IFERROR(IF(P1467&lt;&gt;"",P1467,IF(OR($S1467="",$T1467=""),"",IF($T1467&lt;&gt;"",_xlfn._xlws.FILTER(P:P,($BU:$BU=$BU1467)*($I:$I=$I1467)*($T:$T=$T1467)*($S:$S=_xlfn.MINIFS($S:$S,$T:$T,"="&amp;$T1467)),""))))&amp;"",IF(P1467="","",""))&amp;""</f>
        <v/>
      </c>
      <c r="AY1467" t="str" cm="1">
        <f t="array" ref="AY1467">IFERROR(IF(Q1467&lt;&gt;"",Q1467,IF(OR($S1467="",$T1467=""),"",IF($T1467&lt;&gt;"",_xlfn._xlws.FILTER(Q:Q,($BU:$BU=$BU1467)*($I:$I=$I1467)*($T:$T=$T1467)*($S:$S=_xlfn.MINIFS($S:$S,$T:$T,"="&amp;$T1467)),""))))&amp;"",IF(Q1467="","",""))&amp;""</f>
        <v>u</v>
      </c>
      <c r="AZ1467" t="str" cm="1">
        <f t="array" ref="AZ1467">IFERROR(IF(R1467&lt;&gt;"",R1467,IF(OR($S1467="",$T1467=""),"",IF($T1467&lt;&gt;"",_xlfn._xlws.FILTER(R:R,($BU:$BU=$BU1467)*($I:$I=$I1467)*($T:$T=$T1467)*($S:$S=_xlfn.MINIFS($S:$S,$T:$T,"="&amp;$T1467)),""))))&amp;"",IF(R1467="","",""))&amp;""</f>
        <v>1</v>
      </c>
      <c r="BA1467" s="6">
        <f t="shared" si="2075"/>
        <v>125</v>
      </c>
      <c r="BB1467">
        <f t="shared" ref="BB1467:BD1467" si="2141">BB1466</f>
        <v>18987</v>
      </c>
      <c r="BC1467" t="str">
        <f t="shared" si="2141"/>
        <v>Velodrome</v>
      </c>
      <c r="BD1467" t="str">
        <f t="shared" si="2141"/>
        <v>Outlaws</v>
      </c>
      <c r="BE1467" t="s">
        <v>7</v>
      </c>
      <c r="BF1467" t="s">
        <v>199</v>
      </c>
      <c r="BI1467" cm="1">
        <f t="array" ref="BI1467">IFERROR(_xlfn._xlws.FILTER(shifts!A:A,(shifts!B:B=events!AD1467)*(shifts!AG:AG&gt;=events!BK1467)*(shifts!AH:AH&lt;=events!BL1467)),BI1466)</f>
        <v>53</v>
      </c>
      <c r="BJ1467" s="15">
        <f t="shared" si="2077"/>
        <v>0</v>
      </c>
      <c r="BK1467">
        <f t="shared" si="2078"/>
        <v>701</v>
      </c>
      <c r="BL1467">
        <f t="shared" si="2079"/>
        <v>701</v>
      </c>
      <c r="BM1467" s="15">
        <f>SUMIFS(BJ$2:BJ1467,K$2:K1467,"=Intermission")+SUMIFS(BJ$2:BJ1467,K$2:K1467,"=Timeout")</f>
        <v>67</v>
      </c>
      <c r="BN1467">
        <f t="shared" si="2080"/>
        <v>1147</v>
      </c>
      <c r="BO1467" s="19">
        <f t="shared" si="2081"/>
        <v>1526</v>
      </c>
      <c r="BP1467">
        <f t="shared" si="2082"/>
        <v>1521</v>
      </c>
      <c r="BQ1467" s="17">
        <f t="shared" si="2083"/>
        <v>1526</v>
      </c>
      <c r="BR1467" t="str">
        <f t="shared" si="2084"/>
        <v>event_team_player_1</v>
      </c>
      <c r="BS1467">
        <f>COUNTIFS(S$3:S1467,"="&amp;S1467,AI$3:AI1467,"="&amp;AI1467)</f>
        <v>1</v>
      </c>
      <c r="BT1467" t="str">
        <f>IFERROR(VLOOKUP(BB1467&amp;BU1467&amp;X1467,game_rosters!U:W,3,FALSE),"")</f>
        <v>P100033</v>
      </c>
      <c r="BU1467" t="str">
        <f t="shared" si="2085"/>
        <v>Outlaws</v>
      </c>
    </row>
    <row r="1468" spans="1:73" x14ac:dyDescent="0.2">
      <c r="A1468" t="str">
        <f t="shared" si="2060"/>
        <v/>
      </c>
      <c r="I1468" s="44">
        <v>91</v>
      </c>
      <c r="O1468" t="s">
        <v>606</v>
      </c>
      <c r="Q1468" t="s">
        <v>595</v>
      </c>
      <c r="S1468">
        <v>775</v>
      </c>
      <c r="T1468">
        <v>132</v>
      </c>
      <c r="X1468">
        <v>91</v>
      </c>
      <c r="AA1468">
        <f t="shared" si="2109"/>
        <v>1775</v>
      </c>
      <c r="AB1468">
        <f t="shared" si="2110"/>
        <v>9132</v>
      </c>
      <c r="AC1468">
        <f t="shared" si="2056"/>
        <v>9132</v>
      </c>
      <c r="AD1468" s="6">
        <v>2</v>
      </c>
      <c r="AE1468" t="s">
        <v>754</v>
      </c>
      <c r="AF1468" t="s">
        <v>902</v>
      </c>
      <c r="AG1468" t="s">
        <v>756</v>
      </c>
      <c r="AH1468" t="s">
        <v>756</v>
      </c>
      <c r="AI1468" t="str">
        <f t="shared" si="2061"/>
        <v>o</v>
      </c>
      <c r="AJ1468" t="str">
        <f t="shared" si="2062"/>
        <v/>
      </c>
      <c r="AK1468" t="str">
        <f t="shared" si="2063"/>
        <v/>
      </c>
      <c r="AL1468" t="str">
        <f t="shared" si="2064"/>
        <v/>
      </c>
      <c r="AM1468" t="str">
        <f t="shared" si="2065"/>
        <v/>
      </c>
      <c r="AN1468" t="str">
        <f t="shared" si="2066"/>
        <v>Away</v>
      </c>
      <c r="AO1468" t="str">
        <f t="shared" si="2067"/>
        <v>a</v>
      </c>
      <c r="AP1468" t="str">
        <f t="shared" si="2068"/>
        <v/>
      </c>
      <c r="AQ1468" t="str">
        <f t="shared" si="2069"/>
        <v/>
      </c>
      <c r="AR1468" t="str">
        <f t="shared" si="2070"/>
        <v>Away</v>
      </c>
      <c r="AS1468" t="str">
        <f t="shared" si="2071"/>
        <v>a</v>
      </c>
      <c r="AT1468" t="str">
        <f t="shared" si="2072"/>
        <v>Defensive</v>
      </c>
      <c r="AU1468" t="str">
        <f t="shared" si="2073"/>
        <v/>
      </c>
      <c r="AV1468" t="str">
        <f t="shared" si="2074"/>
        <v/>
      </c>
      <c r="AW1468" t="str" cm="1">
        <f t="array" ref="AW1468">IFERROR(IF(O1468&lt;&gt;"",O1468,IF(OR($S1468="",$T1468=""),"",IF(O1468&lt;&gt;"",O1468,IF($T1468&lt;&gt;"",_xlfn._xlws.FILTER(O:O,($BU:$BU=$BU1468)*($I:$I=$I1468)*($T:$T=$T1468)*($S:$S=_xlfn.MINIFS($S:$S,$T:$T,"="&amp;$T1468)),"")))))&amp;"",IF(O1468="","",""))&amp;""</f>
        <v>Defensive_PlayPass-PassIntercepted</v>
      </c>
      <c r="AX1468" t="str" cm="1">
        <f t="array" ref="AX1468">IFERROR(IF(P1468&lt;&gt;"",P1468,IF(OR($S1468="",$T1468=""),"",IF($T1468&lt;&gt;"",_xlfn._xlws.FILTER(P:P,($BU:$BU=$BU1468)*($I:$I=$I1468)*($T:$T=$T1468)*($S:$S=_xlfn.MINIFS($S:$S,$T:$T,"="&amp;$T1468)),""))))&amp;"",IF(P1468="","",""))&amp;""</f>
        <v/>
      </c>
      <c r="AY1468" t="str" cm="1">
        <f t="array" ref="AY1468">IFERROR(IF(Q1468&lt;&gt;"",Q1468,IF(OR($S1468="",$T1468=""),"",IF($T1468&lt;&gt;"",_xlfn._xlws.FILTER(Q:Q,($BU:$BU=$BU1468)*($I:$I=$I1468)*($T:$T=$T1468)*($S:$S=_xlfn.MINIFS($S:$S,$T:$T,"="&amp;$T1468)),""))))&amp;"",IF(Q1468="","",""))&amp;""</f>
        <v>s</v>
      </c>
      <c r="AZ1468" t="str" cm="1">
        <f t="array" ref="AZ1468">IFERROR(IF(R1468&lt;&gt;"",R1468,IF(OR($S1468="",$T1468=""),"",IF($T1468&lt;&gt;"",_xlfn._xlws.FILTER(R:R,($BU:$BU=$BU1468)*($I:$I=$I1468)*($T:$T=$T1468)*($S:$S=_xlfn.MINIFS($S:$S,$T:$T,"="&amp;$T1468)),""))))&amp;"",IF(R1468="","",""))&amp;""</f>
        <v/>
      </c>
      <c r="BA1468" s="6">
        <f t="shared" si="2075"/>
        <v>125</v>
      </c>
      <c r="BB1468">
        <f t="shared" ref="BB1468:BD1468" si="2142">BB1467</f>
        <v>18987</v>
      </c>
      <c r="BC1468" t="str">
        <f t="shared" si="2142"/>
        <v>Velodrome</v>
      </c>
      <c r="BD1468" t="str">
        <f t="shared" si="2142"/>
        <v>Outlaws</v>
      </c>
      <c r="BE1468" t="s">
        <v>7</v>
      </c>
      <c r="BF1468" t="s">
        <v>199</v>
      </c>
      <c r="BI1468" cm="1">
        <f t="array" ref="BI1468">IFERROR(_xlfn._xlws.FILTER(shifts!A:A,(shifts!B:B=events!AD1468)*(shifts!AG:AG&gt;=events!BK1468)*(shifts!AH:AH&lt;=events!BL1468)),BI1467)</f>
        <v>53</v>
      </c>
      <c r="BJ1468" s="15">
        <f t="shared" si="2077"/>
        <v>0</v>
      </c>
      <c r="BK1468">
        <f t="shared" si="2078"/>
        <v>701</v>
      </c>
      <c r="BL1468">
        <f t="shared" si="2079"/>
        <v>701</v>
      </c>
      <c r="BM1468" s="15">
        <f>SUMIFS(BJ$2:BJ1468,K$2:K1468,"=Intermission")+SUMIFS(BJ$2:BJ1468,K$2:K1468,"=Timeout")</f>
        <v>67</v>
      </c>
      <c r="BN1468">
        <f t="shared" si="2080"/>
        <v>1147</v>
      </c>
      <c r="BO1468" s="19">
        <f t="shared" si="2081"/>
        <v>1526</v>
      </c>
      <c r="BP1468">
        <f t="shared" si="2082"/>
        <v>1521</v>
      </c>
      <c r="BQ1468" s="17">
        <f t="shared" si="2083"/>
        <v>1526</v>
      </c>
      <c r="BR1468" t="str">
        <f t="shared" si="2084"/>
        <v>opp_team_player_1</v>
      </c>
      <c r="BS1468">
        <f>COUNTIFS(S$3:S1468,"="&amp;S1468,AI$3:AI1468,"="&amp;AI1468)</f>
        <v>1</v>
      </c>
      <c r="BT1468" t="str">
        <f>IFERROR(VLOOKUP(BB1468&amp;BU1468&amp;X1468,game_rosters!U:W,3,FALSE),"")</f>
        <v>P100002</v>
      </c>
      <c r="BU1468" t="str">
        <f t="shared" si="2085"/>
        <v>Velodrome</v>
      </c>
    </row>
    <row r="1469" spans="1:73" x14ac:dyDescent="0.2">
      <c r="A1469" t="str">
        <f t="shared" si="2060"/>
        <v/>
      </c>
      <c r="I1469" s="44">
        <v>70</v>
      </c>
      <c r="O1469" t="s">
        <v>602</v>
      </c>
      <c r="R1469" s="51">
        <v>1</v>
      </c>
      <c r="S1469">
        <v>775</v>
      </c>
      <c r="T1469">
        <v>132</v>
      </c>
      <c r="X1469">
        <v>70</v>
      </c>
      <c r="AA1469">
        <f t="shared" si="2109"/>
        <v>1775</v>
      </c>
      <c r="AB1469">
        <f t="shared" si="2110"/>
        <v>9132</v>
      </c>
      <c r="AC1469">
        <f t="shared" si="2056"/>
        <v>9132</v>
      </c>
      <c r="AD1469" s="6">
        <v>2</v>
      </c>
      <c r="AE1469" t="s">
        <v>754</v>
      </c>
      <c r="AF1469" t="s">
        <v>902</v>
      </c>
      <c r="AG1469" t="s">
        <v>756</v>
      </c>
      <c r="AH1469" t="s">
        <v>756</v>
      </c>
      <c r="AI1469" t="str">
        <f t="shared" si="2061"/>
        <v>o</v>
      </c>
      <c r="AJ1469" t="str">
        <f t="shared" si="2062"/>
        <v/>
      </c>
      <c r="AK1469" t="str">
        <f t="shared" si="2063"/>
        <v/>
      </c>
      <c r="AL1469" t="str">
        <f t="shared" si="2064"/>
        <v/>
      </c>
      <c r="AM1469" t="str">
        <f t="shared" si="2065"/>
        <v/>
      </c>
      <c r="AN1469" t="str">
        <f t="shared" si="2066"/>
        <v>Away</v>
      </c>
      <c r="AO1469" t="str">
        <f t="shared" si="2067"/>
        <v>a</v>
      </c>
      <c r="AP1469" t="str">
        <f t="shared" si="2068"/>
        <v/>
      </c>
      <c r="AQ1469" t="str">
        <f t="shared" si="2069"/>
        <v/>
      </c>
      <c r="AR1469" t="str">
        <f t="shared" si="2070"/>
        <v>Away</v>
      </c>
      <c r="AS1469" t="str">
        <f t="shared" si="2071"/>
        <v>a</v>
      </c>
      <c r="AT1469" t="str">
        <f t="shared" si="2072"/>
        <v>Defensive</v>
      </c>
      <c r="AU1469" t="str">
        <f t="shared" si="2073"/>
        <v/>
      </c>
      <c r="AV1469" t="str">
        <f t="shared" si="2074"/>
        <v/>
      </c>
      <c r="AW1469" t="str" cm="1">
        <f t="array" ref="AW1469">IFERROR(IF(O1469&lt;&gt;"",O1469,IF(OR($S1469="",$T1469=""),"",IF(O1469&lt;&gt;"",O1469,IF($T1469&lt;&gt;"",_xlfn._xlws.FILTER(O:O,($BU:$BU=$BU1469)*($I:$I=$I1469)*($T:$T=$T1469)*($S:$S=_xlfn.MINIFS($S:$S,$T:$T,"="&amp;$T1469)),"")))))&amp;"",IF(O1469="","",""))&amp;""</f>
        <v>Defensive_PlayPossession-StickCheck</v>
      </c>
      <c r="AX1469" t="str" cm="1">
        <f t="array" ref="AX1469">IFERROR(IF(P1469&lt;&gt;"",P1469,IF(OR($S1469="",$T1469=""),"",IF($T1469&lt;&gt;"",_xlfn._xlws.FILTER(P:P,($BU:$BU=$BU1469)*($I:$I=$I1469)*($T:$T=$T1469)*($S:$S=_xlfn.MINIFS($S:$S,$T:$T,"="&amp;$T1469)),""))))&amp;"",IF(P1469="","",""))&amp;""</f>
        <v/>
      </c>
      <c r="AY1469" t="str" cm="1">
        <f t="array" ref="AY1469">IFERROR(IF(Q1469&lt;&gt;"",Q1469,IF(OR($S1469="",$T1469=""),"",IF($T1469&lt;&gt;"",_xlfn._xlws.FILTER(Q:Q,($BU:$BU=$BU1469)*($I:$I=$I1469)*($T:$T=$T1469)*($S:$S=_xlfn.MINIFS($S:$S,$T:$T,"="&amp;$T1469)),""))))&amp;"",IF(Q1469="","",""))&amp;""</f>
        <v/>
      </c>
      <c r="AZ1469" t="str" cm="1">
        <f t="array" ref="AZ1469">IFERROR(IF(R1469&lt;&gt;"",R1469,IF(OR($S1469="",$T1469=""),"",IF($T1469&lt;&gt;"",_xlfn._xlws.FILTER(R:R,($BU:$BU=$BU1469)*($I:$I=$I1469)*($T:$T=$T1469)*($S:$S=_xlfn.MINIFS($S:$S,$T:$T,"="&amp;$T1469)),""))))&amp;"",IF(R1469="","",""))&amp;""</f>
        <v>1</v>
      </c>
      <c r="BA1469" s="6">
        <f t="shared" si="2075"/>
        <v>125</v>
      </c>
      <c r="BB1469">
        <f t="shared" ref="BB1469:BD1469" si="2143">BB1468</f>
        <v>18987</v>
      </c>
      <c r="BC1469" t="str">
        <f t="shared" si="2143"/>
        <v>Velodrome</v>
      </c>
      <c r="BD1469" t="str">
        <f t="shared" si="2143"/>
        <v>Outlaws</v>
      </c>
      <c r="BE1469" t="s">
        <v>7</v>
      </c>
      <c r="BF1469" t="s">
        <v>199</v>
      </c>
      <c r="BI1469" cm="1">
        <f t="array" ref="BI1469">IFERROR(_xlfn._xlws.FILTER(shifts!A:A,(shifts!B:B=events!AD1469)*(shifts!AG:AG&gt;=events!BK1469)*(shifts!AH:AH&lt;=events!BL1469)),BI1468)</f>
        <v>53</v>
      </c>
      <c r="BJ1469" s="15">
        <f t="shared" si="2077"/>
        <v>0</v>
      </c>
      <c r="BK1469">
        <f t="shared" si="2078"/>
        <v>701</v>
      </c>
      <c r="BL1469">
        <f t="shared" si="2079"/>
        <v>701</v>
      </c>
      <c r="BM1469" s="15">
        <f>SUMIFS(BJ$2:BJ1469,K$2:K1469,"=Intermission")+SUMIFS(BJ$2:BJ1469,K$2:K1469,"=Timeout")</f>
        <v>67</v>
      </c>
      <c r="BN1469">
        <f t="shared" si="2080"/>
        <v>1147</v>
      </c>
      <c r="BO1469" s="19">
        <f t="shared" si="2081"/>
        <v>1526</v>
      </c>
      <c r="BP1469">
        <f t="shared" si="2082"/>
        <v>1521</v>
      </c>
      <c r="BQ1469" s="17">
        <f t="shared" si="2083"/>
        <v>1526</v>
      </c>
      <c r="BR1469" t="str">
        <f t="shared" si="2084"/>
        <v>opp_team_player_2</v>
      </c>
      <c r="BS1469">
        <f>COUNTIFS(S$3:S1469,"="&amp;S1469,AI$3:AI1469,"="&amp;AI1469)</f>
        <v>2</v>
      </c>
      <c r="BT1469" t="str">
        <f>IFERROR(VLOOKUP(BB1469&amp;BU1469&amp;X1469,game_rosters!U:W,3,FALSE),"")</f>
        <v>P100001</v>
      </c>
      <c r="BU1469" t="str">
        <f t="shared" si="2085"/>
        <v>Velodrome</v>
      </c>
    </row>
    <row r="1470" spans="1:73" x14ac:dyDescent="0.2">
      <c r="A1470">
        <f t="shared" si="2060"/>
        <v>1</v>
      </c>
      <c r="I1470" s="44">
        <v>44</v>
      </c>
      <c r="K1470" t="s">
        <v>238</v>
      </c>
      <c r="L1470" t="s">
        <v>184</v>
      </c>
      <c r="M1470" t="s">
        <v>376</v>
      </c>
      <c r="N1470" t="s">
        <v>594</v>
      </c>
      <c r="R1470" s="51">
        <v>1</v>
      </c>
      <c r="S1470">
        <v>776</v>
      </c>
      <c r="T1470">
        <v>132</v>
      </c>
      <c r="W1470" t="s">
        <v>731</v>
      </c>
      <c r="X1470">
        <v>44</v>
      </c>
      <c r="Z1470">
        <v>1</v>
      </c>
      <c r="AA1470">
        <f t="shared" si="2109"/>
        <v>1776</v>
      </c>
      <c r="AB1470">
        <f t="shared" si="2110"/>
        <v>9132</v>
      </c>
      <c r="AC1470">
        <f t="shared" si="2056"/>
        <v>9132</v>
      </c>
      <c r="AD1470" s="6">
        <v>2</v>
      </c>
      <c r="AE1470" t="s">
        <v>754</v>
      </c>
      <c r="AF1470" t="s">
        <v>902</v>
      </c>
      <c r="AG1470" t="s">
        <v>756</v>
      </c>
      <c r="AH1470" t="s">
        <v>756</v>
      </c>
      <c r="AI1470" t="str">
        <f t="shared" si="2061"/>
        <v>e</v>
      </c>
      <c r="AJ1470" t="str">
        <f t="shared" si="2062"/>
        <v/>
      </c>
      <c r="AK1470" t="str">
        <f t="shared" si="2063"/>
        <v/>
      </c>
      <c r="AL1470" t="str">
        <f t="shared" si="2064"/>
        <v/>
      </c>
      <c r="AM1470" t="str">
        <f t="shared" si="2065"/>
        <v/>
      </c>
      <c r="AN1470" t="str">
        <f t="shared" si="2066"/>
        <v>Away</v>
      </c>
      <c r="AO1470" t="str">
        <f t="shared" si="2067"/>
        <v>a</v>
      </c>
      <c r="AP1470" t="str">
        <f t="shared" si="2068"/>
        <v/>
      </c>
      <c r="AQ1470" t="str">
        <f t="shared" si="2069"/>
        <v/>
      </c>
      <c r="AR1470" t="str">
        <f t="shared" si="2070"/>
        <v>Away</v>
      </c>
      <c r="AS1470" t="str">
        <f t="shared" si="2071"/>
        <v>a</v>
      </c>
      <c r="AT1470" t="str">
        <f t="shared" si="2072"/>
        <v>Offensive</v>
      </c>
      <c r="AU1470" t="str">
        <f t="shared" si="2073"/>
        <v/>
      </c>
      <c r="AV1470" t="str">
        <f t="shared" si="2074"/>
        <v/>
      </c>
      <c r="AW1470" t="str" cm="1">
        <f t="array" ref="AW1470">IFERROR(IF(O1470&lt;&gt;"",O1470,IF(OR($S1470="",$T1470=""),"",IF(O1470&lt;&gt;"",O1470,IF($T1470&lt;&gt;"",_xlfn._xlws.FILTER(O:O,($BU:$BU=$BU1470)*($I:$I=$I1470)*($T:$T=$T1470)*($S:$S=_xlfn.MINIFS($S:$S,$T:$T,"="&amp;$T1470)),"")))))&amp;"",IF(O1470="","",""))&amp;""</f>
        <v>Defensive_Zone-AttemptedBreakOutPass</v>
      </c>
      <c r="AX1470" t="str" cm="1">
        <f t="array" ref="AX1470">IFERROR(IF(P1470&lt;&gt;"",P1470,IF(OR($S1470="",$T1470=""),"",IF($T1470&lt;&gt;"",_xlfn._xlws.FILTER(P:P,($BU:$BU=$BU1470)*($I:$I=$I1470)*($T:$T=$T1470)*($S:$S=_xlfn.MINIFS($S:$S,$T:$T,"="&amp;$T1470)),""))))&amp;"",IF(P1470="","",""))&amp;""</f>
        <v/>
      </c>
      <c r="AY1470" t="str" cm="1">
        <f t="array" ref="AY1470">IFERROR(IF(Q1470&lt;&gt;"",Q1470,IF(OR($S1470="",$T1470=""),"",IF($T1470&lt;&gt;"",_xlfn._xlws.FILTER(Q:Q,($BU:$BU=$BU1470)*($I:$I=$I1470)*($T:$T=$T1470)*($S:$S=_xlfn.MINIFS($S:$S,$T:$T,"="&amp;$T1470)),""))))&amp;"",IF(Q1470="","",""))&amp;""</f>
        <v>u</v>
      </c>
      <c r="AZ1470" t="str" cm="1">
        <f t="array" ref="AZ1470">IFERROR(IF(R1470&lt;&gt;"",R1470,IF(OR($S1470="",$T1470=""),"",IF($T1470&lt;&gt;"",_xlfn._xlws.FILTER(R:R,($BU:$BU=$BU1470)*($I:$I=$I1470)*($T:$T=$T1470)*($S:$S=_xlfn.MINIFS($S:$S,$T:$T,"="&amp;$T1470)),""))))&amp;"",IF(R1470="","",""))&amp;""</f>
        <v>1</v>
      </c>
      <c r="BA1470" s="6">
        <f t="shared" si="2075"/>
        <v>126</v>
      </c>
      <c r="BB1470">
        <f t="shared" ref="BB1470:BD1470" si="2144">BB1469</f>
        <v>18987</v>
      </c>
      <c r="BC1470" t="str">
        <f t="shared" si="2144"/>
        <v>Velodrome</v>
      </c>
      <c r="BD1470" t="str">
        <f t="shared" si="2144"/>
        <v>Outlaws</v>
      </c>
      <c r="BE1470" t="s">
        <v>238</v>
      </c>
      <c r="BF1470" t="s">
        <v>184</v>
      </c>
      <c r="BI1470" cm="1">
        <f t="array" ref="BI1470">IFERROR(_xlfn._xlws.FILTER(shifts!A:A,(shifts!B:B=events!AD1470)*(shifts!AG:AG&gt;=events!BK1470)*(shifts!AH:AH&lt;=events!BL1470)),BI1469)</f>
        <v>53</v>
      </c>
      <c r="BJ1470" s="15">
        <f t="shared" si="2077"/>
        <v>0</v>
      </c>
      <c r="BK1470">
        <f t="shared" si="2078"/>
        <v>701</v>
      </c>
      <c r="BL1470">
        <f t="shared" si="2079"/>
        <v>701</v>
      </c>
      <c r="BM1470" s="15">
        <f>SUMIFS(BJ$2:BJ1470,K$2:K1470,"=Intermission")+SUMIFS(BJ$2:BJ1470,K$2:K1470,"=Timeout")</f>
        <v>67</v>
      </c>
      <c r="BN1470">
        <f t="shared" si="2080"/>
        <v>1147</v>
      </c>
      <c r="BO1470" s="19">
        <f t="shared" si="2081"/>
        <v>1526</v>
      </c>
      <c r="BP1470">
        <f t="shared" si="2082"/>
        <v>1521</v>
      </c>
      <c r="BQ1470" s="17">
        <f t="shared" si="2083"/>
        <v>1526</v>
      </c>
      <c r="BR1470" t="str">
        <f t="shared" si="2084"/>
        <v>event_team_player_1</v>
      </c>
      <c r="BS1470">
        <f>COUNTIFS(S$3:S1470,"="&amp;S1470,AI$3:AI1470,"="&amp;AI1470)</f>
        <v>1</v>
      </c>
      <c r="BT1470" t="str">
        <f>IFERROR(VLOOKUP(BB1470&amp;BU1470&amp;X1470,game_rosters!U:W,3,FALSE),"")</f>
        <v>P100033</v>
      </c>
      <c r="BU1470" t="str">
        <f t="shared" si="2085"/>
        <v>Outlaws</v>
      </c>
    </row>
    <row r="1471" spans="1:73" x14ac:dyDescent="0.2">
      <c r="A1471" t="str">
        <f t="shared" si="2060"/>
        <v/>
      </c>
      <c r="I1471" s="44">
        <v>91</v>
      </c>
      <c r="O1471" t="s">
        <v>606</v>
      </c>
      <c r="Q1471" t="s">
        <v>595</v>
      </c>
      <c r="S1471">
        <v>776</v>
      </c>
      <c r="T1471">
        <v>132</v>
      </c>
      <c r="X1471">
        <v>91</v>
      </c>
      <c r="AA1471">
        <f t="shared" si="2109"/>
        <v>1776</v>
      </c>
      <c r="AB1471">
        <f t="shared" si="2110"/>
        <v>9132</v>
      </c>
      <c r="AC1471">
        <f t="shared" si="2056"/>
        <v>9132</v>
      </c>
      <c r="AD1471" s="6">
        <v>2</v>
      </c>
      <c r="AE1471" t="s">
        <v>754</v>
      </c>
      <c r="AF1471" t="s">
        <v>902</v>
      </c>
      <c r="AG1471" t="s">
        <v>756</v>
      </c>
      <c r="AH1471" t="s">
        <v>756</v>
      </c>
      <c r="AI1471" t="str">
        <f t="shared" si="2061"/>
        <v>o</v>
      </c>
      <c r="AJ1471" t="str">
        <f t="shared" si="2062"/>
        <v/>
      </c>
      <c r="AK1471" t="str">
        <f t="shared" si="2063"/>
        <v/>
      </c>
      <c r="AL1471" t="str">
        <f t="shared" si="2064"/>
        <v/>
      </c>
      <c r="AM1471" t="str">
        <f t="shared" si="2065"/>
        <v/>
      </c>
      <c r="AN1471" t="str">
        <f t="shared" si="2066"/>
        <v>Away</v>
      </c>
      <c r="AO1471" t="str">
        <f t="shared" si="2067"/>
        <v>a</v>
      </c>
      <c r="AP1471" t="str">
        <f t="shared" si="2068"/>
        <v/>
      </c>
      <c r="AQ1471" t="str">
        <f t="shared" si="2069"/>
        <v/>
      </c>
      <c r="AR1471" t="str">
        <f t="shared" si="2070"/>
        <v>Away</v>
      </c>
      <c r="AS1471" t="str">
        <f t="shared" si="2071"/>
        <v>a</v>
      </c>
      <c r="AT1471" t="str">
        <f t="shared" si="2072"/>
        <v>Defensive</v>
      </c>
      <c r="AU1471" t="str">
        <f t="shared" si="2073"/>
        <v/>
      </c>
      <c r="AV1471" t="str">
        <f t="shared" si="2074"/>
        <v/>
      </c>
      <c r="AW1471" t="str" cm="1">
        <f t="array" ref="AW1471">IFERROR(IF(O1471&lt;&gt;"",O1471,IF(OR($S1471="",$T1471=""),"",IF(O1471&lt;&gt;"",O1471,IF($T1471&lt;&gt;"",_xlfn._xlws.FILTER(O:O,($BU:$BU=$BU1471)*($I:$I=$I1471)*($T:$T=$T1471)*($S:$S=_xlfn.MINIFS($S:$S,$T:$T,"="&amp;$T1471)),"")))))&amp;"",IF(O1471="","",""))&amp;""</f>
        <v>Defensive_PlayPass-PassIntercepted</v>
      </c>
      <c r="AX1471" t="str" cm="1">
        <f t="array" ref="AX1471">IFERROR(IF(P1471&lt;&gt;"",P1471,IF(OR($S1471="",$T1471=""),"",IF($T1471&lt;&gt;"",_xlfn._xlws.FILTER(P:P,($BU:$BU=$BU1471)*($I:$I=$I1471)*($T:$T=$T1471)*($S:$S=_xlfn.MINIFS($S:$S,$T:$T,"="&amp;$T1471)),""))))&amp;"",IF(P1471="","",""))&amp;""</f>
        <v/>
      </c>
      <c r="AY1471" t="str" cm="1">
        <f t="array" ref="AY1471">IFERROR(IF(Q1471&lt;&gt;"",Q1471,IF(OR($S1471="",$T1471=""),"",IF($T1471&lt;&gt;"",_xlfn._xlws.FILTER(Q:Q,($BU:$BU=$BU1471)*($I:$I=$I1471)*($T:$T=$T1471)*($S:$S=_xlfn.MINIFS($S:$S,$T:$T,"="&amp;$T1471)),""))))&amp;"",IF(Q1471="","",""))&amp;""</f>
        <v>s</v>
      </c>
      <c r="AZ1471" t="str" cm="1">
        <f t="array" ref="AZ1471">IFERROR(IF(R1471&lt;&gt;"",R1471,IF(OR($S1471="",$T1471=""),"",IF($T1471&lt;&gt;"",_xlfn._xlws.FILTER(R:R,($BU:$BU=$BU1471)*($I:$I=$I1471)*($T:$T=$T1471)*($S:$S=_xlfn.MINIFS($S:$S,$T:$T,"="&amp;$T1471)),""))))&amp;"",IF(R1471="","",""))&amp;""</f>
        <v/>
      </c>
      <c r="BA1471" s="6">
        <f t="shared" si="2075"/>
        <v>126</v>
      </c>
      <c r="BB1471">
        <f t="shared" ref="BB1471:BD1471" si="2145">BB1470</f>
        <v>18987</v>
      </c>
      <c r="BC1471" t="str">
        <f t="shared" si="2145"/>
        <v>Velodrome</v>
      </c>
      <c r="BD1471" t="str">
        <f t="shared" si="2145"/>
        <v>Outlaws</v>
      </c>
      <c r="BE1471" t="s">
        <v>238</v>
      </c>
      <c r="BF1471" t="s">
        <v>184</v>
      </c>
      <c r="BI1471" cm="1">
        <f t="array" ref="BI1471">IFERROR(_xlfn._xlws.FILTER(shifts!A:A,(shifts!B:B=events!AD1471)*(shifts!AG:AG&gt;=events!BK1471)*(shifts!AH:AH&lt;=events!BL1471)),BI1470)</f>
        <v>53</v>
      </c>
      <c r="BJ1471" s="15">
        <f t="shared" si="2077"/>
        <v>0</v>
      </c>
      <c r="BK1471">
        <f t="shared" si="2078"/>
        <v>701</v>
      </c>
      <c r="BL1471">
        <f t="shared" si="2079"/>
        <v>701</v>
      </c>
      <c r="BM1471" s="15">
        <f>SUMIFS(BJ$2:BJ1471,K$2:K1471,"=Intermission")+SUMIFS(BJ$2:BJ1471,K$2:K1471,"=Timeout")</f>
        <v>67</v>
      </c>
      <c r="BN1471">
        <f t="shared" si="2080"/>
        <v>1147</v>
      </c>
      <c r="BO1471" s="19">
        <f t="shared" si="2081"/>
        <v>1526</v>
      </c>
      <c r="BP1471">
        <f t="shared" si="2082"/>
        <v>1521</v>
      </c>
      <c r="BQ1471" s="17">
        <f t="shared" si="2083"/>
        <v>1526</v>
      </c>
      <c r="BR1471" t="str">
        <f t="shared" si="2084"/>
        <v>opp_team_player_1</v>
      </c>
      <c r="BS1471">
        <f>COUNTIFS(S$3:S1471,"="&amp;S1471,AI$3:AI1471,"="&amp;AI1471)</f>
        <v>1</v>
      </c>
      <c r="BT1471" t="str">
        <f>IFERROR(VLOOKUP(BB1471&amp;BU1471&amp;X1471,game_rosters!U:W,3,FALSE),"")</f>
        <v>P100002</v>
      </c>
      <c r="BU1471" t="str">
        <f t="shared" si="2085"/>
        <v>Velodrome</v>
      </c>
    </row>
    <row r="1472" spans="1:73" x14ac:dyDescent="0.2">
      <c r="A1472" t="str">
        <f t="shared" si="2060"/>
        <v/>
      </c>
      <c r="I1472" s="44">
        <v>70</v>
      </c>
      <c r="O1472" t="s">
        <v>602</v>
      </c>
      <c r="R1472" s="51">
        <v>1</v>
      </c>
      <c r="S1472">
        <v>776</v>
      </c>
      <c r="T1472">
        <v>132</v>
      </c>
      <c r="X1472">
        <v>70</v>
      </c>
      <c r="AA1472">
        <f t="shared" si="2109"/>
        <v>1776</v>
      </c>
      <c r="AB1472">
        <f t="shared" si="2110"/>
        <v>9132</v>
      </c>
      <c r="AC1472">
        <f t="shared" si="2056"/>
        <v>9132</v>
      </c>
      <c r="AD1472" s="6">
        <v>2</v>
      </c>
      <c r="AE1472" t="s">
        <v>754</v>
      </c>
      <c r="AF1472" t="s">
        <v>902</v>
      </c>
      <c r="AG1472" t="s">
        <v>756</v>
      </c>
      <c r="AH1472" t="s">
        <v>756</v>
      </c>
      <c r="AI1472" t="str">
        <f t="shared" si="2061"/>
        <v>o</v>
      </c>
      <c r="AJ1472" t="str">
        <f t="shared" si="2062"/>
        <v/>
      </c>
      <c r="AK1472" t="str">
        <f t="shared" si="2063"/>
        <v/>
      </c>
      <c r="AL1472" t="str">
        <f t="shared" si="2064"/>
        <v/>
      </c>
      <c r="AM1472" t="str">
        <f t="shared" si="2065"/>
        <v/>
      </c>
      <c r="AN1472" t="str">
        <f t="shared" si="2066"/>
        <v>Away</v>
      </c>
      <c r="AO1472" t="str">
        <f t="shared" si="2067"/>
        <v>a</v>
      </c>
      <c r="AP1472" t="str">
        <f t="shared" si="2068"/>
        <v/>
      </c>
      <c r="AQ1472" t="str">
        <f t="shared" si="2069"/>
        <v/>
      </c>
      <c r="AR1472" t="str">
        <f t="shared" si="2070"/>
        <v>Away</v>
      </c>
      <c r="AS1472" t="str">
        <f t="shared" si="2071"/>
        <v>a</v>
      </c>
      <c r="AT1472" t="str">
        <f t="shared" si="2072"/>
        <v>Defensive</v>
      </c>
      <c r="AU1472" t="str">
        <f t="shared" si="2073"/>
        <v/>
      </c>
      <c r="AV1472" t="str">
        <f t="shared" si="2074"/>
        <v/>
      </c>
      <c r="AW1472" t="str" cm="1">
        <f t="array" ref="AW1472">IFERROR(IF(O1472&lt;&gt;"",O1472,IF(OR($S1472="",$T1472=""),"",IF(O1472&lt;&gt;"",O1472,IF($T1472&lt;&gt;"",_xlfn._xlws.FILTER(O:O,($BU:$BU=$BU1472)*($I:$I=$I1472)*($T:$T=$T1472)*($S:$S=_xlfn.MINIFS($S:$S,$T:$T,"="&amp;$T1472)),"")))))&amp;"",IF(O1472="","",""))&amp;""</f>
        <v>Defensive_PlayPossession-StickCheck</v>
      </c>
      <c r="AX1472" t="str" cm="1">
        <f t="array" ref="AX1472">IFERROR(IF(P1472&lt;&gt;"",P1472,IF(OR($S1472="",$T1472=""),"",IF($T1472&lt;&gt;"",_xlfn._xlws.FILTER(P:P,($BU:$BU=$BU1472)*($I:$I=$I1472)*($T:$T=$T1472)*($S:$S=_xlfn.MINIFS($S:$S,$T:$T,"="&amp;$T1472)),""))))&amp;"",IF(P1472="","",""))&amp;""</f>
        <v/>
      </c>
      <c r="AY1472" t="str" cm="1">
        <f t="array" ref="AY1472">IFERROR(IF(Q1472&lt;&gt;"",Q1472,IF(OR($S1472="",$T1472=""),"",IF($T1472&lt;&gt;"",_xlfn._xlws.FILTER(Q:Q,($BU:$BU=$BU1472)*($I:$I=$I1472)*($T:$T=$T1472)*($S:$S=_xlfn.MINIFS($S:$S,$T:$T,"="&amp;$T1472)),""))))&amp;"",IF(Q1472="","",""))&amp;""</f>
        <v/>
      </c>
      <c r="AZ1472" t="str" cm="1">
        <f t="array" ref="AZ1472">IFERROR(IF(R1472&lt;&gt;"",R1472,IF(OR($S1472="",$T1472=""),"",IF($T1472&lt;&gt;"",_xlfn._xlws.FILTER(R:R,($BU:$BU=$BU1472)*($I:$I=$I1472)*($T:$T=$T1472)*($S:$S=_xlfn.MINIFS($S:$S,$T:$T,"="&amp;$T1472)),""))))&amp;"",IF(R1472="","",""))&amp;""</f>
        <v>1</v>
      </c>
      <c r="BA1472" s="6">
        <f t="shared" si="2075"/>
        <v>126</v>
      </c>
      <c r="BB1472">
        <f t="shared" ref="BB1472:BD1472" si="2146">BB1471</f>
        <v>18987</v>
      </c>
      <c r="BC1472" t="str">
        <f t="shared" si="2146"/>
        <v>Velodrome</v>
      </c>
      <c r="BD1472" t="str">
        <f t="shared" si="2146"/>
        <v>Outlaws</v>
      </c>
      <c r="BE1472" t="s">
        <v>238</v>
      </c>
      <c r="BF1472" t="s">
        <v>184</v>
      </c>
      <c r="BI1472" cm="1">
        <f t="array" ref="BI1472">IFERROR(_xlfn._xlws.FILTER(shifts!A:A,(shifts!B:B=events!AD1472)*(shifts!AG:AG&gt;=events!BK1472)*(shifts!AH:AH&lt;=events!BL1472)),BI1471)</f>
        <v>53</v>
      </c>
      <c r="BJ1472" s="15">
        <f t="shared" si="2077"/>
        <v>0</v>
      </c>
      <c r="BK1472">
        <f t="shared" si="2078"/>
        <v>701</v>
      </c>
      <c r="BL1472">
        <f t="shared" si="2079"/>
        <v>701</v>
      </c>
      <c r="BM1472" s="15">
        <f>SUMIFS(BJ$2:BJ1472,K$2:K1472,"=Intermission")+SUMIFS(BJ$2:BJ1472,K$2:K1472,"=Timeout")</f>
        <v>67</v>
      </c>
      <c r="BN1472">
        <f t="shared" si="2080"/>
        <v>1147</v>
      </c>
      <c r="BO1472" s="19">
        <f t="shared" si="2081"/>
        <v>1526</v>
      </c>
      <c r="BP1472">
        <f t="shared" si="2082"/>
        <v>1521</v>
      </c>
      <c r="BQ1472" s="17">
        <f t="shared" si="2083"/>
        <v>1526</v>
      </c>
      <c r="BR1472" t="str">
        <f t="shared" si="2084"/>
        <v>opp_team_player_2</v>
      </c>
      <c r="BS1472">
        <f>COUNTIFS(S$3:S1472,"="&amp;S1472,AI$3:AI1472,"="&amp;AI1472)</f>
        <v>2</v>
      </c>
      <c r="BT1472" t="str">
        <f>IFERROR(VLOOKUP(BB1472&amp;BU1472&amp;X1472,game_rosters!U:W,3,FALSE),"")</f>
        <v>P100001</v>
      </c>
      <c r="BU1472" t="str">
        <f t="shared" si="2085"/>
        <v>Velodrome</v>
      </c>
    </row>
    <row r="1473" spans="1:73" x14ac:dyDescent="0.2">
      <c r="A1473">
        <f t="shared" si="2060"/>
        <v>1</v>
      </c>
      <c r="I1473" s="44">
        <v>44</v>
      </c>
      <c r="K1473" t="s">
        <v>9</v>
      </c>
      <c r="L1473" t="s">
        <v>173</v>
      </c>
      <c r="M1473" t="s">
        <v>73</v>
      </c>
      <c r="R1473" s="51">
        <v>1</v>
      </c>
      <c r="S1473">
        <v>777</v>
      </c>
      <c r="T1473">
        <v>132</v>
      </c>
      <c r="W1473" t="s">
        <v>731</v>
      </c>
      <c r="X1473">
        <v>44</v>
      </c>
      <c r="Z1473">
        <v>1</v>
      </c>
      <c r="AA1473">
        <f t="shared" si="2109"/>
        <v>1777</v>
      </c>
      <c r="AB1473">
        <f t="shared" si="2110"/>
        <v>9132</v>
      </c>
      <c r="AC1473">
        <f t="shared" si="2056"/>
        <v>9132</v>
      </c>
      <c r="AD1473" s="6">
        <v>2</v>
      </c>
      <c r="AE1473" t="s">
        <v>754</v>
      </c>
      <c r="AF1473" t="s">
        <v>902</v>
      </c>
      <c r="AG1473" t="s">
        <v>756</v>
      </c>
      <c r="AH1473" t="s">
        <v>756</v>
      </c>
      <c r="AI1473" t="str">
        <f t="shared" si="2061"/>
        <v>e</v>
      </c>
      <c r="AJ1473" t="str">
        <f t="shared" si="2062"/>
        <v/>
      </c>
      <c r="AK1473" t="str">
        <f t="shared" si="2063"/>
        <v/>
      </c>
      <c r="AL1473" t="str">
        <f t="shared" si="2064"/>
        <v/>
      </c>
      <c r="AM1473" t="str">
        <f t="shared" si="2065"/>
        <v/>
      </c>
      <c r="AN1473" t="str">
        <f t="shared" si="2066"/>
        <v>Away</v>
      </c>
      <c r="AO1473" t="str">
        <f t="shared" si="2067"/>
        <v>a</v>
      </c>
      <c r="AP1473" t="str">
        <f t="shared" si="2068"/>
        <v/>
      </c>
      <c r="AQ1473" t="str">
        <f t="shared" si="2069"/>
        <v/>
      </c>
      <c r="AR1473" t="str">
        <f t="shared" si="2070"/>
        <v>Away</v>
      </c>
      <c r="AS1473" t="str">
        <f t="shared" si="2071"/>
        <v>a</v>
      </c>
      <c r="AT1473" t="str">
        <f t="shared" si="2072"/>
        <v>Offensive</v>
      </c>
      <c r="AU1473" t="str">
        <f t="shared" si="2073"/>
        <v/>
      </c>
      <c r="AV1473" t="str">
        <f t="shared" si="2074"/>
        <v/>
      </c>
      <c r="AW1473" t="str" cm="1">
        <f t="array" ref="AW1473">IFERROR(IF(O1473&lt;&gt;"",O1473,IF(OR($S1473="",$T1473=""),"",IF(O1473&lt;&gt;"",O1473,IF($T1473&lt;&gt;"",_xlfn._xlws.FILTER(O:O,($BU:$BU=$BU1473)*($I:$I=$I1473)*($T:$T=$T1473)*($S:$S=_xlfn.MINIFS($S:$S,$T:$T,"="&amp;$T1473)),"")))))&amp;"",IF(O1473="","",""))&amp;""</f>
        <v>Defensive_Zone-AttemptedBreakOutPass</v>
      </c>
      <c r="AX1473" t="str" cm="1">
        <f t="array" ref="AX1473">IFERROR(IF(P1473&lt;&gt;"",P1473,IF(OR($S1473="",$T1473=""),"",IF($T1473&lt;&gt;"",_xlfn._xlws.FILTER(P:P,($BU:$BU=$BU1473)*($I:$I=$I1473)*($T:$T=$T1473)*($S:$S=_xlfn.MINIFS($S:$S,$T:$T,"="&amp;$T1473)),""))))&amp;"",IF(P1473="","",""))&amp;""</f>
        <v/>
      </c>
      <c r="AY1473" t="str" cm="1">
        <f t="array" ref="AY1473">IFERROR(IF(Q1473&lt;&gt;"",Q1473,IF(OR($S1473="",$T1473=""),"",IF($T1473&lt;&gt;"",_xlfn._xlws.FILTER(Q:Q,($BU:$BU=$BU1473)*($I:$I=$I1473)*($T:$T=$T1473)*($S:$S=_xlfn.MINIFS($S:$S,$T:$T,"="&amp;$T1473)),""))))&amp;"",IF(Q1473="","",""))&amp;""</f>
        <v>u</v>
      </c>
      <c r="AZ1473" t="str" cm="1">
        <f t="array" ref="AZ1473">IFERROR(IF(R1473&lt;&gt;"",R1473,IF(OR($S1473="",$T1473=""),"",IF($T1473&lt;&gt;"",_xlfn._xlws.FILTER(R:R,($BU:$BU=$BU1473)*($I:$I=$I1473)*($T:$T=$T1473)*($S:$S=_xlfn.MINIFS($S:$S,$T:$T,"="&amp;$T1473)),""))))&amp;"",IF(R1473="","",""))&amp;""</f>
        <v>1</v>
      </c>
      <c r="BA1473" s="6">
        <f t="shared" si="2075"/>
        <v>126</v>
      </c>
      <c r="BB1473">
        <f t="shared" ref="BB1473:BD1473" si="2147">BB1472</f>
        <v>18987</v>
      </c>
      <c r="BC1473" t="str">
        <f t="shared" si="2147"/>
        <v>Velodrome</v>
      </c>
      <c r="BD1473" t="str">
        <f t="shared" si="2147"/>
        <v>Outlaws</v>
      </c>
      <c r="BE1473" t="s">
        <v>9</v>
      </c>
      <c r="BF1473" t="s">
        <v>173</v>
      </c>
      <c r="BI1473" cm="1">
        <f t="array" ref="BI1473">IFERROR(_xlfn._xlws.FILTER(shifts!A:A,(shifts!B:B=events!AD1473)*(shifts!AG:AG&gt;=events!BK1473)*(shifts!AH:AH&lt;=events!BL1473)),BI1472)</f>
        <v>53</v>
      </c>
      <c r="BJ1473" s="15">
        <f t="shared" si="2077"/>
        <v>0</v>
      </c>
      <c r="BK1473">
        <f t="shared" si="2078"/>
        <v>701</v>
      </c>
      <c r="BL1473">
        <f t="shared" si="2079"/>
        <v>701</v>
      </c>
      <c r="BM1473" s="15">
        <f>SUMIFS(BJ$2:BJ1473,K$2:K1473,"=Intermission")+SUMIFS(BJ$2:BJ1473,K$2:K1473,"=Timeout")</f>
        <v>67</v>
      </c>
      <c r="BN1473">
        <f t="shared" si="2080"/>
        <v>1147</v>
      </c>
      <c r="BO1473" s="19">
        <f t="shared" si="2081"/>
        <v>1526</v>
      </c>
      <c r="BP1473">
        <f t="shared" si="2082"/>
        <v>1521</v>
      </c>
      <c r="BQ1473" s="17">
        <f t="shared" si="2083"/>
        <v>1526</v>
      </c>
      <c r="BR1473" t="str">
        <f t="shared" si="2084"/>
        <v>event_team_player_1</v>
      </c>
      <c r="BS1473">
        <f>COUNTIFS(S$3:S1473,"="&amp;S1473,AI$3:AI1473,"="&amp;AI1473)</f>
        <v>1</v>
      </c>
      <c r="BT1473" t="str">
        <f>IFERROR(VLOOKUP(BB1473&amp;BU1473&amp;X1473,game_rosters!U:W,3,FALSE),"")</f>
        <v>P100033</v>
      </c>
      <c r="BU1473" t="str">
        <f t="shared" si="2085"/>
        <v>Outlaws</v>
      </c>
    </row>
    <row r="1474" spans="1:73" x14ac:dyDescent="0.2">
      <c r="A1474" t="str">
        <f t="shared" si="2060"/>
        <v/>
      </c>
      <c r="I1474" s="44">
        <v>91</v>
      </c>
      <c r="O1474" t="s">
        <v>606</v>
      </c>
      <c r="Q1474" t="s">
        <v>595</v>
      </c>
      <c r="S1474">
        <v>777</v>
      </c>
      <c r="T1474">
        <v>132</v>
      </c>
      <c r="X1474">
        <v>91</v>
      </c>
      <c r="AA1474">
        <f t="shared" si="2109"/>
        <v>1777</v>
      </c>
      <c r="AB1474">
        <f t="shared" si="2110"/>
        <v>9132</v>
      </c>
      <c r="AC1474">
        <f t="shared" ref="AC1474:AC1537" si="2148">IF(AB1474&lt;&gt;"",AB1474,S1474+1000)</f>
        <v>9132</v>
      </c>
      <c r="AD1474" s="6">
        <v>2</v>
      </c>
      <c r="AE1474" t="s">
        <v>754</v>
      </c>
      <c r="AF1474" t="s">
        <v>902</v>
      </c>
      <c r="AG1474" t="s">
        <v>756</v>
      </c>
      <c r="AH1474" t="s">
        <v>756</v>
      </c>
      <c r="AI1474" t="str">
        <f t="shared" si="2061"/>
        <v>o</v>
      </c>
      <c r="AJ1474" t="str">
        <f t="shared" si="2062"/>
        <v/>
      </c>
      <c r="AK1474" t="str">
        <f t="shared" si="2063"/>
        <v/>
      </c>
      <c r="AL1474" t="str">
        <f t="shared" si="2064"/>
        <v/>
      </c>
      <c r="AM1474" t="str">
        <f t="shared" si="2065"/>
        <v/>
      </c>
      <c r="AN1474" t="str">
        <f t="shared" si="2066"/>
        <v>Away</v>
      </c>
      <c r="AO1474" t="str">
        <f t="shared" si="2067"/>
        <v>a</v>
      </c>
      <c r="AP1474" t="str">
        <f t="shared" si="2068"/>
        <v/>
      </c>
      <c r="AQ1474" t="str">
        <f t="shared" si="2069"/>
        <v/>
      </c>
      <c r="AR1474" t="str">
        <f t="shared" si="2070"/>
        <v>Away</v>
      </c>
      <c r="AS1474" t="str">
        <f t="shared" si="2071"/>
        <v>a</v>
      </c>
      <c r="AT1474" t="str">
        <f t="shared" si="2072"/>
        <v>Defensive</v>
      </c>
      <c r="AU1474" t="str">
        <f t="shared" si="2073"/>
        <v/>
      </c>
      <c r="AV1474" t="str">
        <f t="shared" si="2074"/>
        <v/>
      </c>
      <c r="AW1474" t="str" cm="1">
        <f t="array" ref="AW1474">IFERROR(IF(O1474&lt;&gt;"",O1474,IF(OR($S1474="",$T1474=""),"",IF(O1474&lt;&gt;"",O1474,IF($T1474&lt;&gt;"",_xlfn._xlws.FILTER(O:O,($BU:$BU=$BU1474)*($I:$I=$I1474)*($T:$T=$T1474)*($S:$S=_xlfn.MINIFS($S:$S,$T:$T,"="&amp;$T1474)),"")))))&amp;"",IF(O1474="","",""))&amp;""</f>
        <v>Defensive_PlayPass-PassIntercepted</v>
      </c>
      <c r="AX1474" t="str" cm="1">
        <f t="array" ref="AX1474">IFERROR(IF(P1474&lt;&gt;"",P1474,IF(OR($S1474="",$T1474=""),"",IF($T1474&lt;&gt;"",_xlfn._xlws.FILTER(P:P,($BU:$BU=$BU1474)*($I:$I=$I1474)*($T:$T=$T1474)*($S:$S=_xlfn.MINIFS($S:$S,$T:$T,"="&amp;$T1474)),""))))&amp;"",IF(P1474="","",""))&amp;""</f>
        <v/>
      </c>
      <c r="AY1474" t="str" cm="1">
        <f t="array" ref="AY1474">IFERROR(IF(Q1474&lt;&gt;"",Q1474,IF(OR($S1474="",$T1474=""),"",IF($T1474&lt;&gt;"",_xlfn._xlws.FILTER(Q:Q,($BU:$BU=$BU1474)*($I:$I=$I1474)*($T:$T=$T1474)*($S:$S=_xlfn.MINIFS($S:$S,$T:$T,"="&amp;$T1474)),""))))&amp;"",IF(Q1474="","",""))&amp;""</f>
        <v>s</v>
      </c>
      <c r="AZ1474" t="str" cm="1">
        <f t="array" ref="AZ1474">IFERROR(IF(R1474&lt;&gt;"",R1474,IF(OR($S1474="",$T1474=""),"",IF($T1474&lt;&gt;"",_xlfn._xlws.FILTER(R:R,($BU:$BU=$BU1474)*($I:$I=$I1474)*($T:$T=$T1474)*($S:$S=_xlfn.MINIFS($S:$S,$T:$T,"="&amp;$T1474)),""))))&amp;"",IF(R1474="","",""))&amp;""</f>
        <v/>
      </c>
      <c r="BA1474" s="6">
        <f t="shared" si="2075"/>
        <v>126</v>
      </c>
      <c r="BB1474">
        <f t="shared" ref="BB1474:BD1474" si="2149">BB1473</f>
        <v>18987</v>
      </c>
      <c r="BC1474" t="str">
        <f t="shared" si="2149"/>
        <v>Velodrome</v>
      </c>
      <c r="BD1474" t="str">
        <f t="shared" si="2149"/>
        <v>Outlaws</v>
      </c>
      <c r="BE1474" t="s">
        <v>9</v>
      </c>
      <c r="BF1474" t="s">
        <v>173</v>
      </c>
      <c r="BI1474" cm="1">
        <f t="array" ref="BI1474">IFERROR(_xlfn._xlws.FILTER(shifts!A:A,(shifts!B:B=events!AD1474)*(shifts!AG:AG&gt;=events!BK1474)*(shifts!AH:AH&lt;=events!BL1474)),BI1473)</f>
        <v>53</v>
      </c>
      <c r="BJ1474" s="15">
        <f t="shared" si="2077"/>
        <v>0</v>
      </c>
      <c r="BK1474">
        <f t="shared" si="2078"/>
        <v>701</v>
      </c>
      <c r="BL1474">
        <f t="shared" si="2079"/>
        <v>701</v>
      </c>
      <c r="BM1474" s="15">
        <f>SUMIFS(BJ$2:BJ1474,K$2:K1474,"=Intermission")+SUMIFS(BJ$2:BJ1474,K$2:K1474,"=Timeout")</f>
        <v>67</v>
      </c>
      <c r="BN1474">
        <f t="shared" si="2080"/>
        <v>1147</v>
      </c>
      <c r="BO1474" s="19">
        <f t="shared" si="2081"/>
        <v>1526</v>
      </c>
      <c r="BP1474">
        <f t="shared" si="2082"/>
        <v>1521</v>
      </c>
      <c r="BQ1474" s="17">
        <f t="shared" si="2083"/>
        <v>1526</v>
      </c>
      <c r="BR1474" t="str">
        <f t="shared" si="2084"/>
        <v>opp_team_player_1</v>
      </c>
      <c r="BS1474">
        <f>COUNTIFS(S$3:S1474,"="&amp;S1474,AI$3:AI1474,"="&amp;AI1474)</f>
        <v>1</v>
      </c>
      <c r="BT1474" t="str">
        <f>IFERROR(VLOOKUP(BB1474&amp;BU1474&amp;X1474,game_rosters!U:W,3,FALSE),"")</f>
        <v>P100002</v>
      </c>
      <c r="BU1474" t="str">
        <f t="shared" si="2085"/>
        <v>Velodrome</v>
      </c>
    </row>
    <row r="1475" spans="1:73" x14ac:dyDescent="0.2">
      <c r="A1475" t="str">
        <f t="shared" si="2060"/>
        <v/>
      </c>
      <c r="I1475" s="44">
        <v>70</v>
      </c>
      <c r="O1475" t="s">
        <v>602</v>
      </c>
      <c r="R1475" s="51">
        <v>1</v>
      </c>
      <c r="S1475">
        <v>777</v>
      </c>
      <c r="T1475">
        <v>132</v>
      </c>
      <c r="X1475">
        <v>70</v>
      </c>
      <c r="AA1475">
        <f t="shared" si="2109"/>
        <v>1777</v>
      </c>
      <c r="AB1475">
        <f t="shared" si="2110"/>
        <v>9132</v>
      </c>
      <c r="AC1475">
        <f t="shared" si="2148"/>
        <v>9132</v>
      </c>
      <c r="AD1475" s="6">
        <v>2</v>
      </c>
      <c r="AE1475" t="s">
        <v>754</v>
      </c>
      <c r="AF1475" t="s">
        <v>902</v>
      </c>
      <c r="AG1475" t="s">
        <v>756</v>
      </c>
      <c r="AH1475" t="s">
        <v>756</v>
      </c>
      <c r="AI1475" t="str">
        <f t="shared" si="2061"/>
        <v>o</v>
      </c>
      <c r="AJ1475" t="str">
        <f t="shared" si="2062"/>
        <v/>
      </c>
      <c r="AK1475" t="str">
        <f t="shared" si="2063"/>
        <v/>
      </c>
      <c r="AL1475" t="str">
        <f t="shared" si="2064"/>
        <v/>
      </c>
      <c r="AM1475" t="str">
        <f t="shared" si="2065"/>
        <v/>
      </c>
      <c r="AN1475" t="str">
        <f t="shared" si="2066"/>
        <v>Away</v>
      </c>
      <c r="AO1475" t="str">
        <f t="shared" si="2067"/>
        <v>a</v>
      </c>
      <c r="AP1475" t="str">
        <f t="shared" si="2068"/>
        <v/>
      </c>
      <c r="AQ1475" t="str">
        <f t="shared" si="2069"/>
        <v/>
      </c>
      <c r="AR1475" t="str">
        <f t="shared" si="2070"/>
        <v>Away</v>
      </c>
      <c r="AS1475" t="str">
        <f t="shared" si="2071"/>
        <v>a</v>
      </c>
      <c r="AT1475" t="str">
        <f t="shared" si="2072"/>
        <v>Defensive</v>
      </c>
      <c r="AU1475" t="str">
        <f t="shared" si="2073"/>
        <v/>
      </c>
      <c r="AV1475" t="str">
        <f t="shared" si="2074"/>
        <v/>
      </c>
      <c r="AW1475" t="str" cm="1">
        <f t="array" ref="AW1475">IFERROR(IF(O1475&lt;&gt;"",O1475,IF(OR($S1475="",$T1475=""),"",IF(O1475&lt;&gt;"",O1475,IF($T1475&lt;&gt;"",_xlfn._xlws.FILTER(O:O,($BU:$BU=$BU1475)*($I:$I=$I1475)*($T:$T=$T1475)*($S:$S=_xlfn.MINIFS($S:$S,$T:$T,"="&amp;$T1475)),"")))))&amp;"",IF(O1475="","",""))&amp;""</f>
        <v>Defensive_PlayPossession-StickCheck</v>
      </c>
      <c r="AX1475" t="str" cm="1">
        <f t="array" ref="AX1475">IFERROR(IF(P1475&lt;&gt;"",P1475,IF(OR($S1475="",$T1475=""),"",IF($T1475&lt;&gt;"",_xlfn._xlws.FILTER(P:P,($BU:$BU=$BU1475)*($I:$I=$I1475)*($T:$T=$T1475)*($S:$S=_xlfn.MINIFS($S:$S,$T:$T,"="&amp;$T1475)),""))))&amp;"",IF(P1475="","",""))&amp;""</f>
        <v/>
      </c>
      <c r="AY1475" t="str" cm="1">
        <f t="array" ref="AY1475">IFERROR(IF(Q1475&lt;&gt;"",Q1475,IF(OR($S1475="",$T1475=""),"",IF($T1475&lt;&gt;"",_xlfn._xlws.FILTER(Q:Q,($BU:$BU=$BU1475)*($I:$I=$I1475)*($T:$T=$T1475)*($S:$S=_xlfn.MINIFS($S:$S,$T:$T,"="&amp;$T1475)),""))))&amp;"",IF(Q1475="","",""))&amp;""</f>
        <v/>
      </c>
      <c r="AZ1475" t="str" cm="1">
        <f t="array" ref="AZ1475">IFERROR(IF(R1475&lt;&gt;"",R1475,IF(OR($S1475="",$T1475=""),"",IF($T1475&lt;&gt;"",_xlfn._xlws.FILTER(R:R,($BU:$BU=$BU1475)*($I:$I=$I1475)*($T:$T=$T1475)*($S:$S=_xlfn.MINIFS($S:$S,$T:$T,"="&amp;$T1475)),""))))&amp;"",IF(R1475="","",""))&amp;""</f>
        <v>1</v>
      </c>
      <c r="BA1475" s="6">
        <f t="shared" si="2075"/>
        <v>126</v>
      </c>
      <c r="BB1475">
        <f t="shared" ref="BB1475:BD1475" si="2150">BB1474</f>
        <v>18987</v>
      </c>
      <c r="BC1475" t="str">
        <f t="shared" si="2150"/>
        <v>Velodrome</v>
      </c>
      <c r="BD1475" t="str">
        <f t="shared" si="2150"/>
        <v>Outlaws</v>
      </c>
      <c r="BE1475" t="s">
        <v>9</v>
      </c>
      <c r="BF1475" t="s">
        <v>173</v>
      </c>
      <c r="BI1475" cm="1">
        <f t="array" ref="BI1475">IFERROR(_xlfn._xlws.FILTER(shifts!A:A,(shifts!B:B=events!AD1475)*(shifts!AG:AG&gt;=events!BK1475)*(shifts!AH:AH&lt;=events!BL1475)),BI1474)</f>
        <v>53</v>
      </c>
      <c r="BJ1475" s="15">
        <f t="shared" si="2077"/>
        <v>0</v>
      </c>
      <c r="BK1475">
        <f t="shared" si="2078"/>
        <v>701</v>
      </c>
      <c r="BL1475">
        <f t="shared" si="2079"/>
        <v>701</v>
      </c>
      <c r="BM1475" s="15">
        <f>SUMIFS(BJ$2:BJ1475,K$2:K1475,"=Intermission")+SUMIFS(BJ$2:BJ1475,K$2:K1475,"=Timeout")</f>
        <v>67</v>
      </c>
      <c r="BN1475">
        <f t="shared" si="2080"/>
        <v>1147</v>
      </c>
      <c r="BO1475" s="19">
        <f t="shared" si="2081"/>
        <v>1526</v>
      </c>
      <c r="BP1475">
        <f t="shared" si="2082"/>
        <v>1521</v>
      </c>
      <c r="BQ1475" s="17">
        <f t="shared" si="2083"/>
        <v>1526</v>
      </c>
      <c r="BR1475" t="str">
        <f t="shared" si="2084"/>
        <v>opp_team_player_2</v>
      </c>
      <c r="BS1475">
        <f>COUNTIFS(S$3:S1475,"="&amp;S1475,AI$3:AI1475,"="&amp;AI1475)</f>
        <v>2</v>
      </c>
      <c r="BT1475" t="str">
        <f>IFERROR(VLOOKUP(BB1475&amp;BU1475&amp;X1475,game_rosters!U:W,3,FALSE),"")</f>
        <v>P100001</v>
      </c>
      <c r="BU1475" t="str">
        <f t="shared" si="2085"/>
        <v>Velodrome</v>
      </c>
    </row>
    <row r="1476" spans="1:73" x14ac:dyDescent="0.2">
      <c r="A1476">
        <f t="shared" si="2060"/>
        <v>1</v>
      </c>
      <c r="I1476" s="44">
        <v>91</v>
      </c>
      <c r="K1476" t="s">
        <v>13</v>
      </c>
      <c r="L1476" t="s">
        <v>586</v>
      </c>
      <c r="N1476" t="s">
        <v>594</v>
      </c>
      <c r="O1476" t="s">
        <v>600</v>
      </c>
      <c r="Q1476" t="s">
        <v>594</v>
      </c>
      <c r="S1476">
        <v>778</v>
      </c>
      <c r="T1476" t="s">
        <v>756</v>
      </c>
      <c r="W1476" t="s">
        <v>735</v>
      </c>
      <c r="X1476">
        <v>91</v>
      </c>
      <c r="Z1476">
        <v>1</v>
      </c>
      <c r="AA1476">
        <f t="shared" si="2109"/>
        <v>1778</v>
      </c>
      <c r="AB1476" t="str">
        <f t="shared" si="2110"/>
        <v/>
      </c>
      <c r="AC1476">
        <f t="shared" si="2148"/>
        <v>1778</v>
      </c>
      <c r="AD1476" s="6">
        <v>2</v>
      </c>
      <c r="AE1476" t="s">
        <v>754</v>
      </c>
      <c r="AF1476" t="s">
        <v>933</v>
      </c>
      <c r="AG1476" t="s">
        <v>756</v>
      </c>
      <c r="AH1476" t="s">
        <v>756</v>
      </c>
      <c r="AI1476" t="str">
        <f t="shared" si="2061"/>
        <v>e</v>
      </c>
      <c r="AJ1476" t="str">
        <f t="shared" si="2062"/>
        <v/>
      </c>
      <c r="AK1476" t="str">
        <f t="shared" si="2063"/>
        <v/>
      </c>
      <c r="AL1476" t="str">
        <f t="shared" si="2064"/>
        <v/>
      </c>
      <c r="AM1476" t="str">
        <f t="shared" si="2065"/>
        <v/>
      </c>
      <c r="AN1476" t="str">
        <f t="shared" si="2066"/>
        <v>Home</v>
      </c>
      <c r="AO1476" t="str">
        <f t="shared" si="2067"/>
        <v>h</v>
      </c>
      <c r="AP1476" t="str">
        <f t="shared" si="2068"/>
        <v/>
      </c>
      <c r="AQ1476" t="str">
        <f t="shared" si="2069"/>
        <v/>
      </c>
      <c r="AR1476" t="str">
        <f t="shared" si="2070"/>
        <v>Home</v>
      </c>
      <c r="AS1476" t="str">
        <f t="shared" si="2071"/>
        <v>h</v>
      </c>
      <c r="AT1476" t="str">
        <f t="shared" si="2072"/>
        <v>Offensive</v>
      </c>
      <c r="AU1476" t="str">
        <f t="shared" si="2073"/>
        <v/>
      </c>
      <c r="AV1476" t="str">
        <f t="shared" si="2074"/>
        <v/>
      </c>
      <c r="AW1476" t="str" cm="1">
        <f t="array" ref="AW1476">IFERROR(IF(O1476&lt;&gt;"",O1476,IF(OR($S1476="",$T1476=""),"",IF(O1476&lt;&gt;"",O1476,IF($T1476&lt;&gt;"",_xlfn._xlws.FILTER(O:O,($BU:$BU=$BU1476)*($I:$I=$I1476)*($T:$T=$T1476)*($S:$S=_xlfn.MINIFS($S:$S,$T:$T,"="&amp;$T1476)),"")))))&amp;"",IF(O1476="","",""))&amp;""</f>
        <v>OffensivePlay_Zone-PuckRetreivalTurnover</v>
      </c>
      <c r="AX1476" t="str" cm="1">
        <f t="array" ref="AX1476">IFERROR(IF(P1476&lt;&gt;"",P1476,IF(OR($S1476="",$T1476=""),"",IF($T1476&lt;&gt;"",_xlfn._xlws.FILTER(P:P,($BU:$BU=$BU1476)*($I:$I=$I1476)*($T:$T=$T1476)*($S:$S=_xlfn.MINIFS($S:$S,$T:$T,"="&amp;$T1476)),""))))&amp;"",IF(P1476="","",""))&amp;""</f>
        <v/>
      </c>
      <c r="AY1476" t="str" cm="1">
        <f t="array" ref="AY1476">IFERROR(IF(Q1476&lt;&gt;"",Q1476,IF(OR($S1476="",$T1476=""),"",IF($T1476&lt;&gt;"",_xlfn._xlws.FILTER(Q:Q,($BU:$BU=$BU1476)*($I:$I=$I1476)*($T:$T=$T1476)*($S:$S=_xlfn.MINIFS($S:$S,$T:$T,"="&amp;$T1476)),""))))&amp;"",IF(Q1476="","",""))&amp;""</f>
        <v>u</v>
      </c>
      <c r="AZ1476" t="str" cm="1">
        <f t="array" ref="AZ1476">IFERROR(IF(R1476&lt;&gt;"",R1476,IF(OR($S1476="",$T1476=""),"",IF($T1476&lt;&gt;"",_xlfn._xlws.FILTER(R:R,($BU:$BU=$BU1476)*($I:$I=$I1476)*($T:$T=$T1476)*($S:$S=_xlfn.MINIFS($S:$S,$T:$T,"="&amp;$T1476)),""))))&amp;"",IF(R1476="","",""))&amp;""</f>
        <v/>
      </c>
      <c r="BA1476" s="6">
        <f t="shared" si="2075"/>
        <v>126</v>
      </c>
      <c r="BB1476">
        <f t="shared" ref="BB1476:BD1476" si="2151">BB1475</f>
        <v>18987</v>
      </c>
      <c r="BC1476" t="str">
        <f t="shared" si="2151"/>
        <v>Velodrome</v>
      </c>
      <c r="BD1476" t="str">
        <f t="shared" si="2151"/>
        <v>Outlaws</v>
      </c>
      <c r="BE1476" t="s">
        <v>13</v>
      </c>
      <c r="BF1476" t="s">
        <v>586</v>
      </c>
      <c r="BI1476" cm="1">
        <f t="array" ref="BI1476">IFERROR(_xlfn._xlws.FILTER(shifts!A:A,(shifts!B:B=events!AD1476)*(shifts!AG:AG&gt;=events!BK1476)*(shifts!AH:AH&lt;=events!BL1476)),BI1475)</f>
        <v>53</v>
      </c>
      <c r="BJ1476" s="15">
        <f t="shared" si="2077"/>
        <v>0</v>
      </c>
      <c r="BK1476">
        <f t="shared" si="2078"/>
        <v>697</v>
      </c>
      <c r="BL1476">
        <f t="shared" si="2079"/>
        <v>697</v>
      </c>
      <c r="BM1476" s="15">
        <f>SUMIFS(BJ$2:BJ1476,K$2:K1476,"=Intermission")+SUMIFS(BJ$2:BJ1476,K$2:K1476,"=Timeout")</f>
        <v>67</v>
      </c>
      <c r="BN1476">
        <f t="shared" si="2080"/>
        <v>1147</v>
      </c>
      <c r="BO1476" s="19">
        <f t="shared" si="2081"/>
        <v>1530</v>
      </c>
      <c r="BP1476">
        <f t="shared" si="2082"/>
        <v>1525</v>
      </c>
      <c r="BQ1476" s="17">
        <f t="shared" si="2083"/>
        <v>1530</v>
      </c>
      <c r="BR1476" t="str">
        <f t="shared" si="2084"/>
        <v>event_team_player_1</v>
      </c>
      <c r="BS1476">
        <f>COUNTIFS(S$3:S1476,"="&amp;S1476,AI$3:AI1476,"="&amp;AI1476)</f>
        <v>1</v>
      </c>
      <c r="BT1476" t="str">
        <f>IFERROR(VLOOKUP(BB1476&amp;BU1476&amp;X1476,game_rosters!U:W,3,FALSE),"")</f>
        <v>P100002</v>
      </c>
      <c r="BU1476" t="str">
        <f t="shared" si="2085"/>
        <v>Velodrome</v>
      </c>
    </row>
    <row r="1477" spans="1:73" x14ac:dyDescent="0.2">
      <c r="A1477">
        <f t="shared" ref="A1477:A1540" si="2152">IF(K1477&lt;&gt;"",1,IF(D1477="x","x",""))</f>
        <v>1</v>
      </c>
      <c r="I1477" s="44">
        <v>91</v>
      </c>
      <c r="K1477" t="s">
        <v>7</v>
      </c>
      <c r="L1477" t="s">
        <v>199</v>
      </c>
      <c r="M1477" t="s">
        <v>68</v>
      </c>
      <c r="N1477" t="s">
        <v>594</v>
      </c>
      <c r="O1477" t="s">
        <v>654</v>
      </c>
      <c r="Q1477" t="s">
        <v>594</v>
      </c>
      <c r="S1477">
        <v>779</v>
      </c>
      <c r="T1477">
        <v>133</v>
      </c>
      <c r="W1477" t="s">
        <v>735</v>
      </c>
      <c r="X1477">
        <v>91</v>
      </c>
      <c r="Z1477">
        <v>1</v>
      </c>
      <c r="AA1477">
        <f t="shared" si="2109"/>
        <v>1779</v>
      </c>
      <c r="AB1477">
        <f t="shared" si="2110"/>
        <v>9133</v>
      </c>
      <c r="AC1477">
        <f t="shared" si="2148"/>
        <v>9133</v>
      </c>
      <c r="AD1477" s="6">
        <v>2</v>
      </c>
      <c r="AE1477" t="s">
        <v>754</v>
      </c>
      <c r="AF1477" t="s">
        <v>933</v>
      </c>
      <c r="AG1477" t="s">
        <v>756</v>
      </c>
      <c r="AH1477" t="s">
        <v>756</v>
      </c>
      <c r="AI1477" t="str">
        <f t="shared" ref="AI1477:AI1540" si="2153">IF(Z1477="x","",IF(Z1477=1,"e","o"))</f>
        <v>e</v>
      </c>
      <c r="AJ1477" t="str">
        <f t="shared" ref="AJ1477:AJ1540" si="2154">IF($J1477&lt;&gt;"",$J1477,IF($AC1477=$AC1476,AJ1476,""))</f>
        <v/>
      </c>
      <c r="AK1477" t="str">
        <f t="shared" ref="AK1477:AK1540" si="2155">IF($J1477&lt;&gt;"",$J1477,IF($AC1477=$AC1476,AK1476,""))</f>
        <v/>
      </c>
      <c r="AL1477" t="str">
        <f t="shared" ref="AL1477:AL1540" si="2156">IF($W1477="","",IF($AJ1477="","",IF($W1477="h",$AJ1477,IF($AJ1477="n","n",IF(AND($W1477="a",$AJ1477="d"),"o",IF(AND($W1477="a",$AJ1477="o"),"d"))))))</f>
        <v/>
      </c>
      <c r="AM1477" t="str">
        <f t="shared" ref="AM1477:AM1540" si="2157">IF($W1477="","",IF(J1477="","",IF(AL1477="n","n",IF(AL1477="d","o",IF(AL1477="o","d","")))))</f>
        <v/>
      </c>
      <c r="AN1477" t="str">
        <f t="shared" ref="AN1477:AN1540" si="2158">IF(AO1477="H","Home",IF(AO1477="A","Away",""))</f>
        <v>Home</v>
      </c>
      <c r="AO1477" t="str">
        <f t="shared" ref="AO1477:AO1540" si="2159">IF($W1477&lt;&gt;"",$W1477,IF($AC1477=$AC1476,AO1476,""))</f>
        <v>h</v>
      </c>
      <c r="AP1477" t="str">
        <f t="shared" ref="AP1477:AP1540" si="2160">IF(AL1477&lt;&gt;"",AL1477,IF($AC1477=$AC1476,AP1476,""))</f>
        <v/>
      </c>
      <c r="AQ1477" t="str">
        <f t="shared" ref="AQ1477:AQ1540" si="2161">IF(AM1477&lt;&gt;"",AM1477,IF($AC1477=$AC1476,AQ1476,""))</f>
        <v/>
      </c>
      <c r="AR1477" t="str">
        <f t="shared" ref="AR1477:AR1540" si="2162">IF(AN1477&lt;&gt;"",AN1477,IF($AC1477=$AC1476,AR1476,""))</f>
        <v>Home</v>
      </c>
      <c r="AS1477" t="str">
        <f t="shared" ref="AS1477:AS1540" si="2163">IF(AO1477&lt;&gt;"",AO1477,IF($AC1477=$AC1476,AS1476,""))</f>
        <v>h</v>
      </c>
      <c r="AT1477" t="str">
        <f t="shared" ref="AT1477:AT1540" si="2164">IF(AND(AI1477="e",OR(BE1477="Save",BF1477="Turnover_Takeaway",BF1477="Play_Defensive")),"Defensive",IF(AND(AI1477="o",OR(BE1477="Save",BF1477="Turnover_Takeaway",BF1477="Play_Defensive")),"Offensive",IF(OR(BE1477="Deadice",BE1477="Stoppage",BE1477="Intermission"),"",IF(AI1477="e","Offensive",IF(AI1477="o","Defensive","")))))</f>
        <v>Offensive</v>
      </c>
      <c r="AU1477" t="str">
        <f t="shared" ref="AU1477:AU1540" si="2165">IF(U1477&lt;&gt;"",U1477+5000,"")</f>
        <v/>
      </c>
      <c r="AV1477" t="str">
        <f t="shared" ref="AV1477:AV1540" si="2166">IF(V1477&lt;&gt;"",V1477+6000,"")</f>
        <v/>
      </c>
      <c r="AW1477" t="str" cm="1">
        <f t="array" ref="AW1477">IFERROR(IF(O1477&lt;&gt;"",O1477,IF(OR($S1477="",$T1477=""),"",IF(O1477&lt;&gt;"",O1477,IF($T1477&lt;&gt;"",_xlfn._xlws.FILTER(O:O,($BU:$BU=$BU1477)*($I:$I=$I1477)*($T:$T=$T1477)*($S:$S=_xlfn.MINIFS($S:$S,$T:$T,"="&amp;$T1477)),"")))))&amp;"",IF(O1477="","",""))&amp;""</f>
        <v>OffensivePlay_Pass-SecondTouch</v>
      </c>
      <c r="AX1477" t="str" cm="1">
        <f t="array" ref="AX1477">IFERROR(IF(P1477&lt;&gt;"",P1477,IF(OR($S1477="",$T1477=""),"",IF($T1477&lt;&gt;"",_xlfn._xlws.FILTER(P:P,($BU:$BU=$BU1477)*($I:$I=$I1477)*($T:$T=$T1477)*($S:$S=_xlfn.MINIFS($S:$S,$T:$T,"="&amp;$T1477)),""))))&amp;"",IF(P1477="","",""))&amp;""</f>
        <v/>
      </c>
      <c r="AY1477" t="str" cm="1">
        <f t="array" ref="AY1477">IFERROR(IF(Q1477&lt;&gt;"",Q1477,IF(OR($S1477="",$T1477=""),"",IF($T1477&lt;&gt;"",_xlfn._xlws.FILTER(Q:Q,($BU:$BU=$BU1477)*($I:$I=$I1477)*($T:$T=$T1477)*($S:$S=_xlfn.MINIFS($S:$S,$T:$T,"="&amp;$T1477)),""))))&amp;"",IF(Q1477="","",""))&amp;""</f>
        <v>u</v>
      </c>
      <c r="AZ1477" t="str" cm="1">
        <f t="array" ref="AZ1477">IFERROR(IF(R1477&lt;&gt;"",R1477,IF(OR($S1477="",$T1477=""),"",IF($T1477&lt;&gt;"",_xlfn._xlws.FILTER(R:R,($BU:$BU=$BU1477)*($I:$I=$I1477)*($T:$T=$T1477)*($S:$S=_xlfn.MINIFS($S:$S,$T:$T,"="&amp;$T1477)),""))))&amp;"",IF(R1477="","",""))&amp;""</f>
        <v/>
      </c>
      <c r="BA1477" s="6">
        <f t="shared" ref="BA1477:BA1540" si="2167">IF(OR(L1477="Zone_Entry",L1477="Zone_Exit"),BA1476+1,BA1476)</f>
        <v>126</v>
      </c>
      <c r="BB1477">
        <f t="shared" ref="BB1477:BD1477" si="2168">BB1476</f>
        <v>18987</v>
      </c>
      <c r="BC1477" t="str">
        <f t="shared" si="2168"/>
        <v>Velodrome</v>
      </c>
      <c r="BD1477" t="str">
        <f t="shared" si="2168"/>
        <v>Outlaws</v>
      </c>
      <c r="BE1477" t="s">
        <v>7</v>
      </c>
      <c r="BF1477" t="s">
        <v>199</v>
      </c>
      <c r="BI1477" cm="1">
        <f t="array" ref="BI1477">IFERROR(_xlfn._xlws.FILTER(shifts!A:A,(shifts!B:B=events!AD1477)*(shifts!AG:AG&gt;=events!BK1477)*(shifts!AH:AH&lt;=events!BL1477)),BI1476)</f>
        <v>53</v>
      </c>
      <c r="BJ1477" s="15">
        <f t="shared" ref="BJ1477:BJ1540" si="2169">IF(AND(AG1477="",AH1477=""),0,((AE1477*60)+AF1477)-((AG1477*60)+AH1477))</f>
        <v>0</v>
      </c>
      <c r="BK1477">
        <f t="shared" ref="BK1477:BK1540" si="2170">(AE1477*60)+AF1477</f>
        <v>697</v>
      </c>
      <c r="BL1477">
        <f t="shared" ref="BL1477:BL1540" si="2171">IF(AND(AG1477="",AH1477=""),BK1477,((AG1477*60)+AH1477))</f>
        <v>697</v>
      </c>
      <c r="BM1477" s="15">
        <f>SUMIFS(BJ$2:BJ1477,K$2:K1477,"=Intermission")+SUMIFS(BJ$2:BJ1477,K$2:K1477,"=Timeout")</f>
        <v>67</v>
      </c>
      <c r="BN1477">
        <f t="shared" ref="BN1477:BN1540" si="2172">IF(AD1477=1,0,IF(AD1477=2,1080+BM1477,IF(AD1477=3,(1080*2)+BM1477,0)))</f>
        <v>1147</v>
      </c>
      <c r="BO1477" s="19">
        <f t="shared" ref="BO1477:BO1540" si="2173">IF(K1477="Intermission",BO1476,((1080)-((AE1477*60)+AF1477))+BN1477)</f>
        <v>1530</v>
      </c>
      <c r="BP1477">
        <f t="shared" ref="BP1477:BP1540" si="2174">IF(BO1477&lt;5,0,BO1477-5)</f>
        <v>1525</v>
      </c>
      <c r="BQ1477" s="17">
        <f t="shared" ref="BQ1477:BQ1540" si="2175">BP1477+BJ1477+5</f>
        <v>1530</v>
      </c>
      <c r="BR1477" t="str">
        <f t="shared" ref="BR1477:BR1540" si="2176">IF(AI1477="e","event_team_player_"&amp;BS1477,IF(AI1477="o","opp_team_player_"&amp;BS1477,""))</f>
        <v>event_team_player_1</v>
      </c>
      <c r="BS1477">
        <f>COUNTIFS(S$3:S1477,"="&amp;S1477,AI$3:AI1477,"="&amp;AI1477)</f>
        <v>1</v>
      </c>
      <c r="BT1477" t="str">
        <f>IFERROR(VLOOKUP(BB1477&amp;BU1477&amp;X1477,game_rosters!U:W,3,FALSE),"")</f>
        <v>P100002</v>
      </c>
      <c r="BU1477" t="str">
        <f t="shared" ref="BU1477:BU1540" si="2177">IF(AR1477="","",IF(AND(AR1477="Away",AI1477="e"),BD1477,IF(AND(AR1477="Home",AI1477="e"),BC1477,IF(AND(AR1477="Away",AI1477="o"),BC1477,IF(AND(AR1477="Home",AI1477="o"),BD1477)))))</f>
        <v>Velodrome</v>
      </c>
    </row>
    <row r="1478" spans="1:73" x14ac:dyDescent="0.2">
      <c r="A1478" t="str">
        <f t="shared" si="2152"/>
        <v/>
      </c>
      <c r="I1478" s="44">
        <v>13</v>
      </c>
      <c r="O1478" t="s">
        <v>605</v>
      </c>
      <c r="Q1478" t="s">
        <v>595</v>
      </c>
      <c r="S1478">
        <v>779</v>
      </c>
      <c r="T1478">
        <v>133</v>
      </c>
      <c r="X1478">
        <v>13</v>
      </c>
      <c r="AA1478">
        <f t="shared" si="2109"/>
        <v>1779</v>
      </c>
      <c r="AB1478">
        <f t="shared" si="2110"/>
        <v>9133</v>
      </c>
      <c r="AC1478">
        <f t="shared" si="2148"/>
        <v>9133</v>
      </c>
      <c r="AD1478" s="6">
        <v>2</v>
      </c>
      <c r="AE1478" t="s">
        <v>754</v>
      </c>
      <c r="AF1478" t="s">
        <v>933</v>
      </c>
      <c r="AG1478" t="s">
        <v>756</v>
      </c>
      <c r="AH1478" t="s">
        <v>756</v>
      </c>
      <c r="AI1478" t="str">
        <f t="shared" si="2153"/>
        <v>o</v>
      </c>
      <c r="AJ1478" t="str">
        <f t="shared" si="2154"/>
        <v/>
      </c>
      <c r="AK1478" t="str">
        <f t="shared" si="2155"/>
        <v/>
      </c>
      <c r="AL1478" t="str">
        <f t="shared" si="2156"/>
        <v/>
      </c>
      <c r="AM1478" t="str">
        <f t="shared" si="2157"/>
        <v/>
      </c>
      <c r="AN1478" t="str">
        <f t="shared" si="2158"/>
        <v>Home</v>
      </c>
      <c r="AO1478" t="str">
        <f t="shared" si="2159"/>
        <v>h</v>
      </c>
      <c r="AP1478" t="str">
        <f t="shared" si="2160"/>
        <v/>
      </c>
      <c r="AQ1478" t="str">
        <f t="shared" si="2161"/>
        <v/>
      </c>
      <c r="AR1478" t="str">
        <f t="shared" si="2162"/>
        <v>Home</v>
      </c>
      <c r="AS1478" t="str">
        <f t="shared" si="2163"/>
        <v>h</v>
      </c>
      <c r="AT1478" t="str">
        <f t="shared" si="2164"/>
        <v>Defensive</v>
      </c>
      <c r="AU1478" t="str">
        <f t="shared" si="2165"/>
        <v/>
      </c>
      <c r="AV1478" t="str">
        <f t="shared" si="2166"/>
        <v/>
      </c>
      <c r="AW1478" t="str" cm="1">
        <f t="array" ref="AW1478">IFERROR(IF(O1478&lt;&gt;"",O1478,IF(OR($S1478="",$T1478=""),"",IF(O1478&lt;&gt;"",O1478,IF($T1478&lt;&gt;"",_xlfn._xlws.FILTER(O:O,($BU:$BU=$BU1478)*($I:$I=$I1478)*($T:$T=$T1478)*($S:$S=_xlfn.MINIFS($S:$S,$T:$T,"="&amp;$T1478)),"")))))&amp;"",IF(O1478="","",""))&amp;""</f>
        <v>Defensive_PlayPass-InShotPassLane</v>
      </c>
      <c r="AX1478" t="str" cm="1">
        <f t="array" ref="AX1478">IFERROR(IF(P1478&lt;&gt;"",P1478,IF(OR($S1478="",$T1478=""),"",IF($T1478&lt;&gt;"",_xlfn._xlws.FILTER(P:P,($BU:$BU=$BU1478)*($I:$I=$I1478)*($T:$T=$T1478)*($S:$S=_xlfn.MINIFS($S:$S,$T:$T,"="&amp;$T1478)),""))))&amp;"",IF(P1478="","",""))&amp;""</f>
        <v/>
      </c>
      <c r="AY1478" t="str" cm="1">
        <f t="array" ref="AY1478">IFERROR(IF(Q1478&lt;&gt;"",Q1478,IF(OR($S1478="",$T1478=""),"",IF($T1478&lt;&gt;"",_xlfn._xlws.FILTER(Q:Q,($BU:$BU=$BU1478)*($I:$I=$I1478)*($T:$T=$T1478)*($S:$S=_xlfn.MINIFS($S:$S,$T:$T,"="&amp;$T1478)),""))))&amp;"",IF(Q1478="","",""))&amp;""</f>
        <v>s</v>
      </c>
      <c r="AZ1478" t="str" cm="1">
        <f t="array" ref="AZ1478">IFERROR(IF(R1478&lt;&gt;"",R1478,IF(OR($S1478="",$T1478=""),"",IF($T1478&lt;&gt;"",_xlfn._xlws.FILTER(R:R,($BU:$BU=$BU1478)*($I:$I=$I1478)*($T:$T=$T1478)*($S:$S=_xlfn.MINIFS($S:$S,$T:$T,"="&amp;$T1478)),""))))&amp;"",IF(R1478="","",""))&amp;""</f>
        <v/>
      </c>
      <c r="BA1478" s="6">
        <f t="shared" si="2167"/>
        <v>126</v>
      </c>
      <c r="BB1478">
        <f t="shared" ref="BB1478:BD1478" si="2178">BB1477</f>
        <v>18987</v>
      </c>
      <c r="BC1478" t="str">
        <f t="shared" si="2178"/>
        <v>Velodrome</v>
      </c>
      <c r="BD1478" t="str">
        <f t="shared" si="2178"/>
        <v>Outlaws</v>
      </c>
      <c r="BE1478" t="s">
        <v>7</v>
      </c>
      <c r="BF1478" t="s">
        <v>199</v>
      </c>
      <c r="BI1478" cm="1">
        <f t="array" ref="BI1478">IFERROR(_xlfn._xlws.FILTER(shifts!A:A,(shifts!B:B=events!AD1478)*(shifts!AG:AG&gt;=events!BK1478)*(shifts!AH:AH&lt;=events!BL1478)),BI1477)</f>
        <v>53</v>
      </c>
      <c r="BJ1478" s="15">
        <f t="shared" si="2169"/>
        <v>0</v>
      </c>
      <c r="BK1478">
        <f t="shared" si="2170"/>
        <v>697</v>
      </c>
      <c r="BL1478">
        <f t="shared" si="2171"/>
        <v>697</v>
      </c>
      <c r="BM1478" s="15">
        <f>SUMIFS(BJ$2:BJ1478,K$2:K1478,"=Intermission")+SUMIFS(BJ$2:BJ1478,K$2:K1478,"=Timeout")</f>
        <v>67</v>
      </c>
      <c r="BN1478">
        <f t="shared" si="2172"/>
        <v>1147</v>
      </c>
      <c r="BO1478" s="19">
        <f t="shared" si="2173"/>
        <v>1530</v>
      </c>
      <c r="BP1478">
        <f t="shared" si="2174"/>
        <v>1525</v>
      </c>
      <c r="BQ1478" s="17">
        <f t="shared" si="2175"/>
        <v>1530</v>
      </c>
      <c r="BR1478" t="str">
        <f t="shared" si="2176"/>
        <v>opp_team_player_1</v>
      </c>
      <c r="BS1478">
        <f>COUNTIFS(S$3:S1478,"="&amp;S1478,AI$3:AI1478,"="&amp;AI1478)</f>
        <v>1</v>
      </c>
      <c r="BT1478" t="str">
        <f>IFERROR(VLOOKUP(BB1478&amp;BU1478&amp;X1478,game_rosters!U:W,3,FALSE),"")</f>
        <v>P100031</v>
      </c>
      <c r="BU1478" t="str">
        <f t="shared" si="2177"/>
        <v>Outlaws</v>
      </c>
    </row>
    <row r="1479" spans="1:73" x14ac:dyDescent="0.2">
      <c r="A1479">
        <f t="shared" si="2152"/>
        <v>1</v>
      </c>
      <c r="I1479" s="44">
        <v>91</v>
      </c>
      <c r="K1479" t="s">
        <v>9</v>
      </c>
      <c r="L1479" t="s">
        <v>173</v>
      </c>
      <c r="M1479" t="s">
        <v>73</v>
      </c>
      <c r="O1479" t="s">
        <v>654</v>
      </c>
      <c r="Q1479" t="s">
        <v>594</v>
      </c>
      <c r="S1479">
        <v>780</v>
      </c>
      <c r="T1479">
        <v>133</v>
      </c>
      <c r="W1479" t="s">
        <v>735</v>
      </c>
      <c r="X1479">
        <v>91</v>
      </c>
      <c r="Z1479">
        <v>1</v>
      </c>
      <c r="AA1479">
        <f t="shared" si="2109"/>
        <v>1780</v>
      </c>
      <c r="AB1479">
        <f t="shared" si="2110"/>
        <v>9133</v>
      </c>
      <c r="AC1479">
        <f t="shared" si="2148"/>
        <v>9133</v>
      </c>
      <c r="AD1479" s="6">
        <v>2</v>
      </c>
      <c r="AE1479" t="s">
        <v>754</v>
      </c>
      <c r="AF1479" t="s">
        <v>933</v>
      </c>
      <c r="AG1479" t="s">
        <v>756</v>
      </c>
      <c r="AH1479" t="s">
        <v>756</v>
      </c>
      <c r="AI1479" t="str">
        <f t="shared" si="2153"/>
        <v>e</v>
      </c>
      <c r="AJ1479" t="str">
        <f t="shared" si="2154"/>
        <v/>
      </c>
      <c r="AK1479" t="str">
        <f t="shared" si="2155"/>
        <v/>
      </c>
      <c r="AL1479" t="str">
        <f t="shared" si="2156"/>
        <v/>
      </c>
      <c r="AM1479" t="str">
        <f t="shared" si="2157"/>
        <v/>
      </c>
      <c r="AN1479" t="str">
        <f t="shared" si="2158"/>
        <v>Home</v>
      </c>
      <c r="AO1479" t="str">
        <f t="shared" si="2159"/>
        <v>h</v>
      </c>
      <c r="AP1479" t="str">
        <f t="shared" si="2160"/>
        <v/>
      </c>
      <c r="AQ1479" t="str">
        <f t="shared" si="2161"/>
        <v/>
      </c>
      <c r="AR1479" t="str">
        <f t="shared" si="2162"/>
        <v>Home</v>
      </c>
      <c r="AS1479" t="str">
        <f t="shared" si="2163"/>
        <v>h</v>
      </c>
      <c r="AT1479" t="str">
        <f t="shared" si="2164"/>
        <v>Offensive</v>
      </c>
      <c r="AU1479" t="str">
        <f t="shared" si="2165"/>
        <v/>
      </c>
      <c r="AV1479" t="str">
        <f t="shared" si="2166"/>
        <v/>
      </c>
      <c r="AW1479" t="str" cm="1">
        <f t="array" ref="AW1479">IFERROR(IF(O1479&lt;&gt;"",O1479,IF(OR($S1479="",$T1479=""),"",IF(O1479&lt;&gt;"",O1479,IF($T1479&lt;&gt;"",_xlfn._xlws.FILTER(O:O,($BU:$BU=$BU1479)*($I:$I=$I1479)*($T:$T=$T1479)*($S:$S=_xlfn.MINIFS($S:$S,$T:$T,"="&amp;$T1479)),"")))))&amp;"",IF(O1479="","",""))&amp;""</f>
        <v>OffensivePlay_Pass-SecondTouch</v>
      </c>
      <c r="AX1479" t="str" cm="1">
        <f t="array" ref="AX1479">IFERROR(IF(P1479&lt;&gt;"",P1479,IF(OR($S1479="",$T1479=""),"",IF($T1479&lt;&gt;"",_xlfn._xlws.FILTER(P:P,($BU:$BU=$BU1479)*($I:$I=$I1479)*($T:$T=$T1479)*($S:$S=_xlfn.MINIFS($S:$S,$T:$T,"="&amp;$T1479)),""))))&amp;"",IF(P1479="","",""))&amp;""</f>
        <v/>
      </c>
      <c r="AY1479" t="str" cm="1">
        <f t="array" ref="AY1479">IFERROR(IF(Q1479&lt;&gt;"",Q1479,IF(OR($S1479="",$T1479=""),"",IF($T1479&lt;&gt;"",_xlfn._xlws.FILTER(Q:Q,($BU:$BU=$BU1479)*($I:$I=$I1479)*($T:$T=$T1479)*($S:$S=_xlfn.MINIFS($S:$S,$T:$T,"="&amp;$T1479)),""))))&amp;"",IF(Q1479="","",""))&amp;""</f>
        <v>u</v>
      </c>
      <c r="AZ1479" t="str" cm="1">
        <f t="array" ref="AZ1479">IFERROR(IF(R1479&lt;&gt;"",R1479,IF(OR($S1479="",$T1479=""),"",IF($T1479&lt;&gt;"",_xlfn._xlws.FILTER(R:R,($BU:$BU=$BU1479)*($I:$I=$I1479)*($T:$T=$T1479)*($S:$S=_xlfn.MINIFS($S:$S,$T:$T,"="&amp;$T1479)),""))))&amp;"",IF(R1479="","",""))&amp;""</f>
        <v/>
      </c>
      <c r="BA1479" s="6">
        <f t="shared" si="2167"/>
        <v>126</v>
      </c>
      <c r="BB1479">
        <f t="shared" ref="BB1479:BD1479" si="2179">BB1478</f>
        <v>18987</v>
      </c>
      <c r="BC1479" t="str">
        <f t="shared" si="2179"/>
        <v>Velodrome</v>
      </c>
      <c r="BD1479" t="str">
        <f t="shared" si="2179"/>
        <v>Outlaws</v>
      </c>
      <c r="BE1479" t="s">
        <v>9</v>
      </c>
      <c r="BF1479" t="s">
        <v>173</v>
      </c>
      <c r="BI1479" cm="1">
        <f t="array" ref="BI1479">IFERROR(_xlfn._xlws.FILTER(shifts!A:A,(shifts!B:B=events!AD1479)*(shifts!AG:AG&gt;=events!BK1479)*(shifts!AH:AH&lt;=events!BL1479)),BI1478)</f>
        <v>53</v>
      </c>
      <c r="BJ1479" s="15">
        <f t="shared" si="2169"/>
        <v>0</v>
      </c>
      <c r="BK1479">
        <f t="shared" si="2170"/>
        <v>697</v>
      </c>
      <c r="BL1479">
        <f t="shared" si="2171"/>
        <v>697</v>
      </c>
      <c r="BM1479" s="15">
        <f>SUMIFS(BJ$2:BJ1479,K$2:K1479,"=Intermission")+SUMIFS(BJ$2:BJ1479,K$2:K1479,"=Timeout")</f>
        <v>67</v>
      </c>
      <c r="BN1479">
        <f t="shared" si="2172"/>
        <v>1147</v>
      </c>
      <c r="BO1479" s="19">
        <f t="shared" si="2173"/>
        <v>1530</v>
      </c>
      <c r="BP1479">
        <f t="shared" si="2174"/>
        <v>1525</v>
      </c>
      <c r="BQ1479" s="17">
        <f t="shared" si="2175"/>
        <v>1530</v>
      </c>
      <c r="BR1479" t="str">
        <f t="shared" si="2176"/>
        <v>event_team_player_1</v>
      </c>
      <c r="BS1479">
        <f>COUNTIFS(S$3:S1479,"="&amp;S1479,AI$3:AI1479,"="&amp;AI1479)</f>
        <v>1</v>
      </c>
      <c r="BT1479" t="str">
        <f>IFERROR(VLOOKUP(BB1479&amp;BU1479&amp;X1479,game_rosters!U:W,3,FALSE),"")</f>
        <v>P100002</v>
      </c>
      <c r="BU1479" t="str">
        <f t="shared" si="2177"/>
        <v>Velodrome</v>
      </c>
    </row>
    <row r="1480" spans="1:73" x14ac:dyDescent="0.2">
      <c r="A1480" t="str">
        <f t="shared" si="2152"/>
        <v/>
      </c>
      <c r="I1480" s="44">
        <v>13</v>
      </c>
      <c r="O1480" t="s">
        <v>605</v>
      </c>
      <c r="Q1480" t="s">
        <v>595</v>
      </c>
      <c r="S1480">
        <v>780</v>
      </c>
      <c r="T1480">
        <v>133</v>
      </c>
      <c r="X1480">
        <v>13</v>
      </c>
      <c r="AA1480">
        <f t="shared" si="2109"/>
        <v>1780</v>
      </c>
      <c r="AB1480">
        <f t="shared" si="2110"/>
        <v>9133</v>
      </c>
      <c r="AC1480">
        <f t="shared" si="2148"/>
        <v>9133</v>
      </c>
      <c r="AD1480" s="6">
        <v>2</v>
      </c>
      <c r="AE1480" t="s">
        <v>754</v>
      </c>
      <c r="AF1480" t="s">
        <v>933</v>
      </c>
      <c r="AG1480" t="s">
        <v>756</v>
      </c>
      <c r="AH1480" t="s">
        <v>756</v>
      </c>
      <c r="AI1480" t="str">
        <f t="shared" si="2153"/>
        <v>o</v>
      </c>
      <c r="AJ1480" t="str">
        <f t="shared" si="2154"/>
        <v/>
      </c>
      <c r="AK1480" t="str">
        <f t="shared" si="2155"/>
        <v/>
      </c>
      <c r="AL1480" t="str">
        <f t="shared" si="2156"/>
        <v/>
      </c>
      <c r="AM1480" t="str">
        <f t="shared" si="2157"/>
        <v/>
      </c>
      <c r="AN1480" t="str">
        <f t="shared" si="2158"/>
        <v>Home</v>
      </c>
      <c r="AO1480" t="str">
        <f t="shared" si="2159"/>
        <v>h</v>
      </c>
      <c r="AP1480" t="str">
        <f t="shared" si="2160"/>
        <v/>
      </c>
      <c r="AQ1480" t="str">
        <f t="shared" si="2161"/>
        <v/>
      </c>
      <c r="AR1480" t="str">
        <f t="shared" si="2162"/>
        <v>Home</v>
      </c>
      <c r="AS1480" t="str">
        <f t="shared" si="2163"/>
        <v>h</v>
      </c>
      <c r="AT1480" t="str">
        <f t="shared" si="2164"/>
        <v>Defensive</v>
      </c>
      <c r="AU1480" t="str">
        <f t="shared" si="2165"/>
        <v/>
      </c>
      <c r="AV1480" t="str">
        <f t="shared" si="2166"/>
        <v/>
      </c>
      <c r="AW1480" t="str" cm="1">
        <f t="array" ref="AW1480">IFERROR(IF(O1480&lt;&gt;"",O1480,IF(OR($S1480="",$T1480=""),"",IF(O1480&lt;&gt;"",O1480,IF($T1480&lt;&gt;"",_xlfn._xlws.FILTER(O:O,($BU:$BU=$BU1480)*($I:$I=$I1480)*($T:$T=$T1480)*($S:$S=_xlfn.MINIFS($S:$S,$T:$T,"="&amp;$T1480)),"")))))&amp;"",IF(O1480="","",""))&amp;""</f>
        <v>Defensive_PlayPass-InShotPassLane</v>
      </c>
      <c r="AX1480" t="str" cm="1">
        <f t="array" ref="AX1480">IFERROR(IF(P1480&lt;&gt;"",P1480,IF(OR($S1480="",$T1480=""),"",IF($T1480&lt;&gt;"",_xlfn._xlws.FILTER(P:P,($BU:$BU=$BU1480)*($I:$I=$I1480)*($T:$T=$T1480)*($S:$S=_xlfn.MINIFS($S:$S,$T:$T,"="&amp;$T1480)),""))))&amp;"",IF(P1480="","",""))&amp;""</f>
        <v/>
      </c>
      <c r="AY1480" t="str" cm="1">
        <f t="array" ref="AY1480">IFERROR(IF(Q1480&lt;&gt;"",Q1480,IF(OR($S1480="",$T1480=""),"",IF($T1480&lt;&gt;"",_xlfn._xlws.FILTER(Q:Q,($BU:$BU=$BU1480)*($I:$I=$I1480)*($T:$T=$T1480)*($S:$S=_xlfn.MINIFS($S:$S,$T:$T,"="&amp;$T1480)),""))))&amp;"",IF(Q1480="","",""))&amp;""</f>
        <v>s</v>
      </c>
      <c r="AZ1480" t="str" cm="1">
        <f t="array" ref="AZ1480">IFERROR(IF(R1480&lt;&gt;"",R1480,IF(OR($S1480="",$T1480=""),"",IF($T1480&lt;&gt;"",_xlfn._xlws.FILTER(R:R,($BU:$BU=$BU1480)*($I:$I=$I1480)*($T:$T=$T1480)*($S:$S=_xlfn.MINIFS($S:$S,$T:$T,"="&amp;$T1480)),""))))&amp;"",IF(R1480="","",""))&amp;""</f>
        <v/>
      </c>
      <c r="BA1480" s="6">
        <f t="shared" si="2167"/>
        <v>126</v>
      </c>
      <c r="BB1480">
        <f t="shared" ref="BB1480:BD1480" si="2180">BB1479</f>
        <v>18987</v>
      </c>
      <c r="BC1480" t="str">
        <f t="shared" si="2180"/>
        <v>Velodrome</v>
      </c>
      <c r="BD1480" t="str">
        <f t="shared" si="2180"/>
        <v>Outlaws</v>
      </c>
      <c r="BE1480" t="s">
        <v>9</v>
      </c>
      <c r="BF1480" t="s">
        <v>173</v>
      </c>
      <c r="BI1480" cm="1">
        <f t="array" ref="BI1480">IFERROR(_xlfn._xlws.FILTER(shifts!A:A,(shifts!B:B=events!AD1480)*(shifts!AG:AG&gt;=events!BK1480)*(shifts!AH:AH&lt;=events!BL1480)),BI1479)</f>
        <v>53</v>
      </c>
      <c r="BJ1480" s="15">
        <f t="shared" si="2169"/>
        <v>0</v>
      </c>
      <c r="BK1480">
        <f t="shared" si="2170"/>
        <v>697</v>
      </c>
      <c r="BL1480">
        <f t="shared" si="2171"/>
        <v>697</v>
      </c>
      <c r="BM1480" s="15">
        <f>SUMIFS(BJ$2:BJ1480,K$2:K1480,"=Intermission")+SUMIFS(BJ$2:BJ1480,K$2:K1480,"=Timeout")</f>
        <v>67</v>
      </c>
      <c r="BN1480">
        <f t="shared" si="2172"/>
        <v>1147</v>
      </c>
      <c r="BO1480" s="19">
        <f t="shared" si="2173"/>
        <v>1530</v>
      </c>
      <c r="BP1480">
        <f t="shared" si="2174"/>
        <v>1525</v>
      </c>
      <c r="BQ1480" s="17">
        <f t="shared" si="2175"/>
        <v>1530</v>
      </c>
      <c r="BR1480" t="str">
        <f t="shared" si="2176"/>
        <v>opp_team_player_1</v>
      </c>
      <c r="BS1480">
        <f>COUNTIFS(S$3:S1480,"="&amp;S1480,AI$3:AI1480,"="&amp;AI1480)</f>
        <v>1</v>
      </c>
      <c r="BT1480" t="str">
        <f>IFERROR(VLOOKUP(BB1480&amp;BU1480&amp;X1480,game_rosters!U:W,3,FALSE),"")</f>
        <v>P100031</v>
      </c>
      <c r="BU1480" t="str">
        <f t="shared" si="2177"/>
        <v>Outlaws</v>
      </c>
    </row>
    <row r="1481" spans="1:73" x14ac:dyDescent="0.2">
      <c r="A1481">
        <f t="shared" si="2152"/>
        <v>1</v>
      </c>
      <c r="I1481" s="44">
        <v>13</v>
      </c>
      <c r="K1481" t="s">
        <v>13</v>
      </c>
      <c r="S1481">
        <v>781</v>
      </c>
      <c r="T1481" t="s">
        <v>756</v>
      </c>
      <c r="W1481" t="s">
        <v>731</v>
      </c>
      <c r="X1481">
        <v>13</v>
      </c>
      <c r="Z1481">
        <v>1</v>
      </c>
      <c r="AA1481">
        <f t="shared" si="2109"/>
        <v>1781</v>
      </c>
      <c r="AB1481" t="str">
        <f t="shared" si="2110"/>
        <v/>
      </c>
      <c r="AC1481">
        <f t="shared" si="2148"/>
        <v>1781</v>
      </c>
      <c r="AD1481" s="6">
        <v>2</v>
      </c>
      <c r="AE1481" t="s">
        <v>754</v>
      </c>
      <c r="AF1481" t="s">
        <v>925</v>
      </c>
      <c r="AG1481" t="s">
        <v>754</v>
      </c>
      <c r="AH1481" t="s">
        <v>926</v>
      </c>
      <c r="AI1481" t="str">
        <f t="shared" si="2153"/>
        <v>e</v>
      </c>
      <c r="AJ1481" t="str">
        <f t="shared" si="2154"/>
        <v/>
      </c>
      <c r="AK1481" t="str">
        <f t="shared" si="2155"/>
        <v/>
      </c>
      <c r="AL1481" t="str">
        <f t="shared" si="2156"/>
        <v/>
      </c>
      <c r="AM1481" t="str">
        <f t="shared" si="2157"/>
        <v/>
      </c>
      <c r="AN1481" t="str">
        <f t="shared" si="2158"/>
        <v>Away</v>
      </c>
      <c r="AO1481" t="str">
        <f t="shared" si="2159"/>
        <v>a</v>
      </c>
      <c r="AP1481" t="str">
        <f t="shared" si="2160"/>
        <v/>
      </c>
      <c r="AQ1481" t="str">
        <f t="shared" si="2161"/>
        <v/>
      </c>
      <c r="AR1481" t="str">
        <f t="shared" si="2162"/>
        <v>Away</v>
      </c>
      <c r="AS1481" t="str">
        <f t="shared" si="2163"/>
        <v>a</v>
      </c>
      <c r="AT1481" t="str">
        <f t="shared" si="2164"/>
        <v>Offensive</v>
      </c>
      <c r="AU1481" t="str">
        <f t="shared" si="2165"/>
        <v/>
      </c>
      <c r="AV1481" t="str">
        <f t="shared" si="2166"/>
        <v/>
      </c>
      <c r="AW1481" t="str" cm="1">
        <f t="array" ref="AW1481">IFERROR(IF(O1481&lt;&gt;"",O1481,IF(OR($S1481="",$T1481=""),"",IF(O1481&lt;&gt;"",O1481,IF($T1481&lt;&gt;"",_xlfn._xlws.FILTER(O:O,($BU:$BU=$BU1481)*($I:$I=$I1481)*($T:$T=$T1481)*($S:$S=_xlfn.MINIFS($S:$S,$T:$T,"="&amp;$T1481)),"")))))&amp;"",IF(O1481="","",""))&amp;""</f>
        <v/>
      </c>
      <c r="AX1481" t="str" cm="1">
        <f t="array" ref="AX1481">IFERROR(IF(P1481&lt;&gt;"",P1481,IF(OR($S1481="",$T1481=""),"",IF($T1481&lt;&gt;"",_xlfn._xlws.FILTER(P:P,($BU:$BU=$BU1481)*($I:$I=$I1481)*($T:$T=$T1481)*($S:$S=_xlfn.MINIFS($S:$S,$T:$T,"="&amp;$T1481)),""))))&amp;"",IF(P1481="","",""))&amp;""</f>
        <v/>
      </c>
      <c r="AY1481" t="str" cm="1">
        <f t="array" ref="AY1481">IFERROR(IF(Q1481&lt;&gt;"",Q1481,IF(OR($S1481="",$T1481=""),"",IF($T1481&lt;&gt;"",_xlfn._xlws.FILTER(Q:Q,($BU:$BU=$BU1481)*($I:$I=$I1481)*($T:$T=$T1481)*($S:$S=_xlfn.MINIFS($S:$S,$T:$T,"="&amp;$T1481)),""))))&amp;"",IF(Q1481="","",""))&amp;""</f>
        <v/>
      </c>
      <c r="AZ1481" t="str" cm="1">
        <f t="array" ref="AZ1481">IFERROR(IF(R1481&lt;&gt;"",R1481,IF(OR($S1481="",$T1481=""),"",IF($T1481&lt;&gt;"",_xlfn._xlws.FILTER(R:R,($BU:$BU=$BU1481)*($I:$I=$I1481)*($T:$T=$T1481)*($S:$S=_xlfn.MINIFS($S:$S,$T:$T,"="&amp;$T1481)),""))))&amp;"",IF(R1481="","",""))&amp;""</f>
        <v/>
      </c>
      <c r="BA1481" s="6">
        <f t="shared" si="2167"/>
        <v>126</v>
      </c>
      <c r="BB1481">
        <f t="shared" ref="BB1481:BD1481" si="2181">BB1480</f>
        <v>18987</v>
      </c>
      <c r="BC1481" t="str">
        <f t="shared" si="2181"/>
        <v>Velodrome</v>
      </c>
      <c r="BD1481" t="str">
        <f t="shared" si="2181"/>
        <v>Outlaws</v>
      </c>
      <c r="BE1481" t="s">
        <v>13</v>
      </c>
      <c r="BF1481" t="s">
        <v>756</v>
      </c>
      <c r="BI1481" cm="1">
        <f t="array" ref="BI1481">IFERROR(_xlfn._xlws.FILTER(shifts!A:A,(shifts!B:B=events!AD1481)*(shifts!AG:AG&gt;=events!BK1481)*(shifts!AH:AH&lt;=events!BL1481)),BI1480)</f>
        <v>53</v>
      </c>
      <c r="BJ1481" s="15">
        <f t="shared" si="2169"/>
        <v>2</v>
      </c>
      <c r="BK1481">
        <f t="shared" si="2170"/>
        <v>696</v>
      </c>
      <c r="BL1481">
        <f t="shared" si="2171"/>
        <v>694</v>
      </c>
      <c r="BM1481" s="15">
        <f>SUMIFS(BJ$2:BJ1481,K$2:K1481,"=Intermission")+SUMIFS(BJ$2:BJ1481,K$2:K1481,"=Timeout")</f>
        <v>67</v>
      </c>
      <c r="BN1481">
        <f t="shared" si="2172"/>
        <v>1147</v>
      </c>
      <c r="BO1481" s="19">
        <f t="shared" si="2173"/>
        <v>1531</v>
      </c>
      <c r="BP1481">
        <f t="shared" si="2174"/>
        <v>1526</v>
      </c>
      <c r="BQ1481" s="17">
        <f t="shared" si="2175"/>
        <v>1533</v>
      </c>
      <c r="BR1481" t="str">
        <f t="shared" si="2176"/>
        <v>event_team_player_1</v>
      </c>
      <c r="BS1481">
        <f>COUNTIFS(S$3:S1481,"="&amp;S1481,AI$3:AI1481,"="&amp;AI1481)</f>
        <v>1</v>
      </c>
      <c r="BT1481" t="str">
        <f>IFERROR(VLOOKUP(BB1481&amp;BU1481&amp;X1481,game_rosters!U:W,3,FALSE),"")</f>
        <v>P100031</v>
      </c>
      <c r="BU1481" t="str">
        <f t="shared" si="2177"/>
        <v>Outlaws</v>
      </c>
    </row>
    <row r="1482" spans="1:73" x14ac:dyDescent="0.2">
      <c r="A1482">
        <f t="shared" si="2152"/>
        <v>1</v>
      </c>
      <c r="I1482" s="44">
        <v>13</v>
      </c>
      <c r="K1482" t="s">
        <v>7</v>
      </c>
      <c r="L1482" t="s">
        <v>172</v>
      </c>
      <c r="M1482" t="s">
        <v>68</v>
      </c>
      <c r="N1482" t="s">
        <v>595</v>
      </c>
      <c r="S1482">
        <v>782</v>
      </c>
      <c r="T1482" t="s">
        <v>756</v>
      </c>
      <c r="W1482" t="s">
        <v>731</v>
      </c>
      <c r="X1482">
        <v>13</v>
      </c>
      <c r="Z1482">
        <v>1</v>
      </c>
      <c r="AA1482">
        <f t="shared" si="2109"/>
        <v>1782</v>
      </c>
      <c r="AB1482" t="str">
        <f t="shared" si="2110"/>
        <v/>
      </c>
      <c r="AC1482">
        <f t="shared" si="2148"/>
        <v>1782</v>
      </c>
      <c r="AD1482" s="6">
        <v>2</v>
      </c>
      <c r="AE1482" t="s">
        <v>754</v>
      </c>
      <c r="AF1482" t="s">
        <v>926</v>
      </c>
      <c r="AG1482" t="s">
        <v>756</v>
      </c>
      <c r="AH1482" t="s">
        <v>756</v>
      </c>
      <c r="AI1482" t="str">
        <f t="shared" si="2153"/>
        <v>e</v>
      </c>
      <c r="AJ1482" t="str">
        <f t="shared" si="2154"/>
        <v/>
      </c>
      <c r="AK1482" t="str">
        <f t="shared" si="2155"/>
        <v/>
      </c>
      <c r="AL1482" t="str">
        <f t="shared" si="2156"/>
        <v/>
      </c>
      <c r="AM1482" t="str">
        <f t="shared" si="2157"/>
        <v/>
      </c>
      <c r="AN1482" t="str">
        <f t="shared" si="2158"/>
        <v>Away</v>
      </c>
      <c r="AO1482" t="str">
        <f t="shared" si="2159"/>
        <v>a</v>
      </c>
      <c r="AP1482" t="str">
        <f t="shared" si="2160"/>
        <v/>
      </c>
      <c r="AQ1482" t="str">
        <f t="shared" si="2161"/>
        <v/>
      </c>
      <c r="AR1482" t="str">
        <f t="shared" si="2162"/>
        <v>Away</v>
      </c>
      <c r="AS1482" t="str">
        <f t="shared" si="2163"/>
        <v>a</v>
      </c>
      <c r="AT1482" t="str">
        <f t="shared" si="2164"/>
        <v>Offensive</v>
      </c>
      <c r="AU1482" t="str">
        <f t="shared" si="2165"/>
        <v/>
      </c>
      <c r="AV1482" t="str">
        <f t="shared" si="2166"/>
        <v/>
      </c>
      <c r="AW1482" t="str" cm="1">
        <f t="array" ref="AW1482">IFERROR(IF(O1482&lt;&gt;"",O1482,IF(OR($S1482="",$T1482=""),"",IF(O1482&lt;&gt;"",O1482,IF($T1482&lt;&gt;"",_xlfn._xlws.FILTER(O:O,($BU:$BU=$BU1482)*($I:$I=$I1482)*($T:$T=$T1482)*($S:$S=_xlfn.MINIFS($S:$S,$T:$T,"="&amp;$T1482)),"")))))&amp;"",IF(O1482="","",""))&amp;""</f>
        <v/>
      </c>
      <c r="AX1482" t="str" cm="1">
        <f t="array" ref="AX1482">IFERROR(IF(P1482&lt;&gt;"",P1482,IF(OR($S1482="",$T1482=""),"",IF($T1482&lt;&gt;"",_xlfn._xlws.FILTER(P:P,($BU:$BU=$BU1482)*($I:$I=$I1482)*($T:$T=$T1482)*($S:$S=_xlfn.MINIFS($S:$S,$T:$T,"="&amp;$T1482)),""))))&amp;"",IF(P1482="","",""))&amp;""</f>
        <v/>
      </c>
      <c r="AY1482" t="str" cm="1">
        <f t="array" ref="AY1482">IFERROR(IF(Q1482&lt;&gt;"",Q1482,IF(OR($S1482="",$T1482=""),"",IF($T1482&lt;&gt;"",_xlfn._xlws.FILTER(Q:Q,($BU:$BU=$BU1482)*($I:$I=$I1482)*($T:$T=$T1482)*($S:$S=_xlfn.MINIFS($S:$S,$T:$T,"="&amp;$T1482)),""))))&amp;"",IF(Q1482="","",""))&amp;""</f>
        <v/>
      </c>
      <c r="AZ1482" t="str" cm="1">
        <f t="array" ref="AZ1482">IFERROR(IF(R1482&lt;&gt;"",R1482,IF(OR($S1482="",$T1482=""),"",IF($T1482&lt;&gt;"",_xlfn._xlws.FILTER(R:R,($BU:$BU=$BU1482)*($I:$I=$I1482)*($T:$T=$T1482)*($S:$S=_xlfn.MINIFS($S:$S,$T:$T,"="&amp;$T1482)),""))))&amp;"",IF(R1482="","",""))&amp;""</f>
        <v/>
      </c>
      <c r="BA1482" s="6">
        <f t="shared" si="2167"/>
        <v>126</v>
      </c>
      <c r="BB1482">
        <f t="shared" ref="BB1482:BD1482" si="2182">BB1481</f>
        <v>18987</v>
      </c>
      <c r="BC1482" t="str">
        <f t="shared" si="2182"/>
        <v>Velodrome</v>
      </c>
      <c r="BD1482" t="str">
        <f t="shared" si="2182"/>
        <v>Outlaws</v>
      </c>
      <c r="BE1482" t="s">
        <v>7</v>
      </c>
      <c r="BF1482" t="s">
        <v>172</v>
      </c>
      <c r="BI1482" cm="1">
        <f t="array" ref="BI1482">IFERROR(_xlfn._xlws.FILTER(shifts!A:A,(shifts!B:B=events!AD1482)*(shifts!AG:AG&gt;=events!BK1482)*(shifts!AH:AH&lt;=events!BL1482)),BI1481)</f>
        <v>53</v>
      </c>
      <c r="BJ1482" s="15">
        <f t="shared" si="2169"/>
        <v>0</v>
      </c>
      <c r="BK1482">
        <f t="shared" si="2170"/>
        <v>694</v>
      </c>
      <c r="BL1482">
        <f t="shared" si="2171"/>
        <v>694</v>
      </c>
      <c r="BM1482" s="15">
        <f>SUMIFS(BJ$2:BJ1482,K$2:K1482,"=Intermission")+SUMIFS(BJ$2:BJ1482,K$2:K1482,"=Timeout")</f>
        <v>67</v>
      </c>
      <c r="BN1482">
        <f t="shared" si="2172"/>
        <v>1147</v>
      </c>
      <c r="BO1482" s="19">
        <f t="shared" si="2173"/>
        <v>1533</v>
      </c>
      <c r="BP1482">
        <f t="shared" si="2174"/>
        <v>1528</v>
      </c>
      <c r="BQ1482" s="17">
        <f t="shared" si="2175"/>
        <v>1533</v>
      </c>
      <c r="BR1482" t="str">
        <f t="shared" si="2176"/>
        <v>event_team_player_1</v>
      </c>
      <c r="BS1482">
        <f>COUNTIFS(S$3:S1482,"="&amp;S1482,AI$3:AI1482,"="&amp;AI1482)</f>
        <v>1</v>
      </c>
      <c r="BT1482" t="str">
        <f>IFERROR(VLOOKUP(BB1482&amp;BU1482&amp;X1482,game_rosters!U:W,3,FALSE),"")</f>
        <v>P100031</v>
      </c>
      <c r="BU1482" t="str">
        <f t="shared" si="2177"/>
        <v>Outlaws</v>
      </c>
    </row>
    <row r="1483" spans="1:73" x14ac:dyDescent="0.2">
      <c r="A1483" t="str">
        <f t="shared" si="2152"/>
        <v/>
      </c>
      <c r="I1483" s="44">
        <v>68</v>
      </c>
      <c r="S1483">
        <v>782</v>
      </c>
      <c r="T1483" t="s">
        <v>756</v>
      </c>
      <c r="X1483">
        <v>68</v>
      </c>
      <c r="Z1483">
        <v>1</v>
      </c>
      <c r="AA1483">
        <f t="shared" si="2109"/>
        <v>1782</v>
      </c>
      <c r="AB1483" t="str">
        <f t="shared" si="2110"/>
        <v/>
      </c>
      <c r="AC1483">
        <f t="shared" si="2148"/>
        <v>1782</v>
      </c>
      <c r="AD1483" s="6">
        <v>2</v>
      </c>
      <c r="AE1483" t="s">
        <v>754</v>
      </c>
      <c r="AF1483" t="s">
        <v>926</v>
      </c>
      <c r="AG1483" t="s">
        <v>756</v>
      </c>
      <c r="AH1483" t="s">
        <v>756</v>
      </c>
      <c r="AI1483" t="str">
        <f t="shared" si="2153"/>
        <v>e</v>
      </c>
      <c r="AJ1483" t="str">
        <f t="shared" si="2154"/>
        <v/>
      </c>
      <c r="AK1483" t="str">
        <f t="shared" si="2155"/>
        <v/>
      </c>
      <c r="AL1483" t="str">
        <f t="shared" si="2156"/>
        <v/>
      </c>
      <c r="AM1483" t="str">
        <f t="shared" si="2157"/>
        <v/>
      </c>
      <c r="AN1483" t="str">
        <f t="shared" si="2158"/>
        <v>Away</v>
      </c>
      <c r="AO1483" t="str">
        <f t="shared" si="2159"/>
        <v>a</v>
      </c>
      <c r="AP1483" t="str">
        <f t="shared" si="2160"/>
        <v/>
      </c>
      <c r="AQ1483" t="str">
        <f t="shared" si="2161"/>
        <v/>
      </c>
      <c r="AR1483" t="str">
        <f t="shared" si="2162"/>
        <v>Away</v>
      </c>
      <c r="AS1483" t="str">
        <f t="shared" si="2163"/>
        <v>a</v>
      </c>
      <c r="AT1483" t="str">
        <f t="shared" si="2164"/>
        <v>Offensive</v>
      </c>
      <c r="AU1483" t="str">
        <f t="shared" si="2165"/>
        <v/>
      </c>
      <c r="AV1483" t="str">
        <f t="shared" si="2166"/>
        <v/>
      </c>
      <c r="AW1483" t="str" cm="1">
        <f t="array" ref="AW1483">IFERROR(IF(O1483&lt;&gt;"",O1483,IF(OR($S1483="",$T1483=""),"",IF(O1483&lt;&gt;"",O1483,IF($T1483&lt;&gt;"",_xlfn._xlws.FILTER(O:O,($BU:$BU=$BU1483)*($I:$I=$I1483)*($T:$T=$T1483)*($S:$S=_xlfn.MINIFS($S:$S,$T:$T,"="&amp;$T1483)),"")))))&amp;"",IF(O1483="","",""))&amp;""</f>
        <v/>
      </c>
      <c r="AX1483" t="str" cm="1">
        <f t="array" ref="AX1483">IFERROR(IF(P1483&lt;&gt;"",P1483,IF(OR($S1483="",$T1483=""),"",IF($T1483&lt;&gt;"",_xlfn._xlws.FILTER(P:P,($BU:$BU=$BU1483)*($I:$I=$I1483)*($T:$T=$T1483)*($S:$S=_xlfn.MINIFS($S:$S,$T:$T,"="&amp;$T1483)),""))))&amp;"",IF(P1483="","",""))&amp;""</f>
        <v/>
      </c>
      <c r="AY1483" t="str" cm="1">
        <f t="array" ref="AY1483">IFERROR(IF(Q1483&lt;&gt;"",Q1483,IF(OR($S1483="",$T1483=""),"",IF($T1483&lt;&gt;"",_xlfn._xlws.FILTER(Q:Q,($BU:$BU=$BU1483)*($I:$I=$I1483)*($T:$T=$T1483)*($S:$S=_xlfn.MINIFS($S:$S,$T:$T,"="&amp;$T1483)),""))))&amp;"",IF(Q1483="","",""))&amp;""</f>
        <v/>
      </c>
      <c r="AZ1483" t="str" cm="1">
        <f t="array" ref="AZ1483">IFERROR(IF(R1483&lt;&gt;"",R1483,IF(OR($S1483="",$T1483=""),"",IF($T1483&lt;&gt;"",_xlfn._xlws.FILTER(R:R,($BU:$BU=$BU1483)*($I:$I=$I1483)*($T:$T=$T1483)*($S:$S=_xlfn.MINIFS($S:$S,$T:$T,"="&amp;$T1483)),""))))&amp;"",IF(R1483="","",""))&amp;""</f>
        <v/>
      </c>
      <c r="BA1483" s="6">
        <f t="shared" si="2167"/>
        <v>126</v>
      </c>
      <c r="BB1483">
        <f t="shared" ref="BB1483:BD1483" si="2183">BB1482</f>
        <v>18987</v>
      </c>
      <c r="BC1483" t="str">
        <f t="shared" si="2183"/>
        <v>Velodrome</v>
      </c>
      <c r="BD1483" t="str">
        <f t="shared" si="2183"/>
        <v>Outlaws</v>
      </c>
      <c r="BE1483" t="s">
        <v>7</v>
      </c>
      <c r="BF1483" t="s">
        <v>172</v>
      </c>
      <c r="BI1483" cm="1">
        <f t="array" ref="BI1483">IFERROR(_xlfn._xlws.FILTER(shifts!A:A,(shifts!B:B=events!AD1483)*(shifts!AG:AG&gt;=events!BK1483)*(shifts!AH:AH&lt;=events!BL1483)),BI1482)</f>
        <v>53</v>
      </c>
      <c r="BJ1483" s="15">
        <f t="shared" si="2169"/>
        <v>0</v>
      </c>
      <c r="BK1483">
        <f t="shared" si="2170"/>
        <v>694</v>
      </c>
      <c r="BL1483">
        <f t="shared" si="2171"/>
        <v>694</v>
      </c>
      <c r="BM1483" s="15">
        <f>SUMIFS(BJ$2:BJ1483,K$2:K1483,"=Intermission")+SUMIFS(BJ$2:BJ1483,K$2:K1483,"=Timeout")</f>
        <v>67</v>
      </c>
      <c r="BN1483">
        <f t="shared" si="2172"/>
        <v>1147</v>
      </c>
      <c r="BO1483" s="19">
        <f t="shared" si="2173"/>
        <v>1533</v>
      </c>
      <c r="BP1483">
        <f t="shared" si="2174"/>
        <v>1528</v>
      </c>
      <c r="BQ1483" s="17">
        <f t="shared" si="2175"/>
        <v>1533</v>
      </c>
      <c r="BR1483" t="str">
        <f t="shared" si="2176"/>
        <v>event_team_player_2</v>
      </c>
      <c r="BS1483">
        <f>COUNTIFS(S$3:S1483,"="&amp;S1483,AI$3:AI1483,"="&amp;AI1483)</f>
        <v>2</v>
      </c>
      <c r="BT1483" t="str">
        <f>IFERROR(VLOOKUP(BB1483&amp;BU1483&amp;X1483,game_rosters!U:W,3,FALSE),"")</f>
        <v>P100128</v>
      </c>
      <c r="BU1483" t="str">
        <f t="shared" si="2177"/>
        <v>Outlaws</v>
      </c>
    </row>
    <row r="1484" spans="1:73" x14ac:dyDescent="0.2">
      <c r="A1484">
        <f t="shared" si="2152"/>
        <v>1</v>
      </c>
      <c r="I1484" s="44">
        <v>68</v>
      </c>
      <c r="K1484" t="s">
        <v>238</v>
      </c>
      <c r="L1484" t="s">
        <v>174</v>
      </c>
      <c r="M1484" t="s">
        <v>85</v>
      </c>
      <c r="R1484" s="51">
        <v>1</v>
      </c>
      <c r="S1484">
        <v>783</v>
      </c>
      <c r="T1484" t="s">
        <v>756</v>
      </c>
      <c r="W1484" t="s">
        <v>731</v>
      </c>
      <c r="X1484">
        <v>68</v>
      </c>
      <c r="Z1484">
        <v>1</v>
      </c>
      <c r="AA1484">
        <f t="shared" si="2109"/>
        <v>1783</v>
      </c>
      <c r="AB1484" t="str">
        <f t="shared" si="2110"/>
        <v/>
      </c>
      <c r="AC1484">
        <f t="shared" si="2148"/>
        <v>1783</v>
      </c>
      <c r="AD1484" s="6">
        <v>2</v>
      </c>
      <c r="AE1484" t="s">
        <v>754</v>
      </c>
      <c r="AF1484" t="s">
        <v>926</v>
      </c>
      <c r="AG1484" t="s">
        <v>754</v>
      </c>
      <c r="AH1484" t="s">
        <v>927</v>
      </c>
      <c r="AI1484" t="str">
        <f t="shared" si="2153"/>
        <v>e</v>
      </c>
      <c r="AJ1484" t="str">
        <f t="shared" si="2154"/>
        <v/>
      </c>
      <c r="AK1484" t="str">
        <f t="shared" si="2155"/>
        <v/>
      </c>
      <c r="AL1484" t="str">
        <f t="shared" si="2156"/>
        <v/>
      </c>
      <c r="AM1484" t="str">
        <f t="shared" si="2157"/>
        <v/>
      </c>
      <c r="AN1484" t="str">
        <f t="shared" si="2158"/>
        <v>Away</v>
      </c>
      <c r="AO1484" t="str">
        <f t="shared" si="2159"/>
        <v>a</v>
      </c>
      <c r="AP1484" t="str">
        <f t="shared" si="2160"/>
        <v/>
      </c>
      <c r="AQ1484" t="str">
        <f t="shared" si="2161"/>
        <v/>
      </c>
      <c r="AR1484" t="str">
        <f t="shared" si="2162"/>
        <v>Away</v>
      </c>
      <c r="AS1484" t="str">
        <f t="shared" si="2163"/>
        <v>a</v>
      </c>
      <c r="AT1484" t="str">
        <f t="shared" si="2164"/>
        <v>Offensive</v>
      </c>
      <c r="AU1484" t="str">
        <f t="shared" si="2165"/>
        <v/>
      </c>
      <c r="AV1484" t="str">
        <f t="shared" si="2166"/>
        <v/>
      </c>
      <c r="AW1484" t="str" cm="1">
        <f t="array" ref="AW1484">IFERROR(IF(O1484&lt;&gt;"",O1484,IF(OR($S1484="",$T1484=""),"",IF(O1484&lt;&gt;"",O1484,IF($T1484&lt;&gt;"",_xlfn._xlws.FILTER(O:O,($BU:$BU=$BU1484)*($I:$I=$I1484)*($T:$T=$T1484)*($S:$S=_xlfn.MINIFS($S:$S,$T:$T,"="&amp;$T1484)),"")))))&amp;"",IF(O1484="","",""))&amp;""</f>
        <v/>
      </c>
      <c r="AX1484" t="str" cm="1">
        <f t="array" ref="AX1484">IFERROR(IF(P1484&lt;&gt;"",P1484,IF(OR($S1484="",$T1484=""),"",IF($T1484&lt;&gt;"",_xlfn._xlws.FILTER(P:P,($BU:$BU=$BU1484)*($I:$I=$I1484)*($T:$T=$T1484)*($S:$S=_xlfn.MINIFS($S:$S,$T:$T,"="&amp;$T1484)),""))))&amp;"",IF(P1484="","",""))&amp;""</f>
        <v/>
      </c>
      <c r="AY1484" t="str" cm="1">
        <f t="array" ref="AY1484">IFERROR(IF(Q1484&lt;&gt;"",Q1484,IF(OR($S1484="",$T1484=""),"",IF($T1484&lt;&gt;"",_xlfn._xlws.FILTER(Q:Q,($BU:$BU=$BU1484)*($I:$I=$I1484)*($T:$T=$T1484)*($S:$S=_xlfn.MINIFS($S:$S,$T:$T,"="&amp;$T1484)),""))))&amp;"",IF(Q1484="","",""))&amp;""</f>
        <v/>
      </c>
      <c r="AZ1484" t="str" cm="1">
        <f t="array" ref="AZ1484">IFERROR(IF(R1484&lt;&gt;"",R1484,IF(OR($S1484="",$T1484=""),"",IF($T1484&lt;&gt;"",_xlfn._xlws.FILTER(R:R,($BU:$BU=$BU1484)*($I:$I=$I1484)*($T:$T=$T1484)*($S:$S=_xlfn.MINIFS($S:$S,$T:$T,"="&amp;$T1484)),""))))&amp;"",IF(R1484="","",""))&amp;""</f>
        <v>1</v>
      </c>
      <c r="BA1484" s="6">
        <f t="shared" si="2167"/>
        <v>127</v>
      </c>
      <c r="BB1484">
        <f t="shared" ref="BB1484:BD1484" si="2184">BB1483</f>
        <v>18987</v>
      </c>
      <c r="BC1484" t="str">
        <f t="shared" si="2184"/>
        <v>Velodrome</v>
      </c>
      <c r="BD1484" t="str">
        <f t="shared" si="2184"/>
        <v>Outlaws</v>
      </c>
      <c r="BE1484" t="s">
        <v>238</v>
      </c>
      <c r="BF1484" t="s">
        <v>174</v>
      </c>
      <c r="BI1484" cm="1">
        <f t="array" ref="BI1484">IFERROR(_xlfn._xlws.FILTER(shifts!A:A,(shifts!B:B=events!AD1484)*(shifts!AG:AG&gt;=events!BK1484)*(shifts!AH:AH&lt;=events!BL1484)),BI1483)</f>
        <v>53</v>
      </c>
      <c r="BJ1484" s="15">
        <f t="shared" si="2169"/>
        <v>2</v>
      </c>
      <c r="BK1484">
        <f t="shared" si="2170"/>
        <v>694</v>
      </c>
      <c r="BL1484">
        <f t="shared" si="2171"/>
        <v>692</v>
      </c>
      <c r="BM1484" s="15">
        <f>SUMIFS(BJ$2:BJ1484,K$2:K1484,"=Intermission")+SUMIFS(BJ$2:BJ1484,K$2:K1484,"=Timeout")</f>
        <v>67</v>
      </c>
      <c r="BN1484">
        <f t="shared" si="2172"/>
        <v>1147</v>
      </c>
      <c r="BO1484" s="19">
        <f t="shared" si="2173"/>
        <v>1533</v>
      </c>
      <c r="BP1484">
        <f t="shared" si="2174"/>
        <v>1528</v>
      </c>
      <c r="BQ1484" s="17">
        <f t="shared" si="2175"/>
        <v>1535</v>
      </c>
      <c r="BR1484" t="str">
        <f t="shared" si="2176"/>
        <v>event_team_player_1</v>
      </c>
      <c r="BS1484">
        <f>COUNTIFS(S$3:S1484,"="&amp;S1484,AI$3:AI1484,"="&amp;AI1484)</f>
        <v>1</v>
      </c>
      <c r="BT1484" t="str">
        <f>IFERROR(VLOOKUP(BB1484&amp;BU1484&amp;X1484,game_rosters!U:W,3,FALSE),"")</f>
        <v>P100128</v>
      </c>
      <c r="BU1484" t="str">
        <f t="shared" si="2177"/>
        <v>Outlaws</v>
      </c>
    </row>
    <row r="1485" spans="1:73" x14ac:dyDescent="0.2">
      <c r="A1485" t="str">
        <f t="shared" si="2152"/>
        <v/>
      </c>
      <c r="I1485" s="44">
        <v>77</v>
      </c>
      <c r="S1485">
        <v>783</v>
      </c>
      <c r="T1485" t="s">
        <v>756</v>
      </c>
      <c r="X1485">
        <v>77</v>
      </c>
      <c r="Z1485">
        <v>1</v>
      </c>
      <c r="AA1485">
        <f t="shared" si="2109"/>
        <v>1783</v>
      </c>
      <c r="AB1485" t="str">
        <f t="shared" si="2110"/>
        <v/>
      </c>
      <c r="AC1485">
        <f t="shared" si="2148"/>
        <v>1783</v>
      </c>
      <c r="AD1485" s="6">
        <v>2</v>
      </c>
      <c r="AE1485" t="s">
        <v>754</v>
      </c>
      <c r="AF1485" t="s">
        <v>926</v>
      </c>
      <c r="AG1485" t="s">
        <v>754</v>
      </c>
      <c r="AH1485" t="s">
        <v>927</v>
      </c>
      <c r="AI1485" t="str">
        <f t="shared" si="2153"/>
        <v>e</v>
      </c>
      <c r="AJ1485" t="str">
        <f t="shared" si="2154"/>
        <v/>
      </c>
      <c r="AK1485" t="str">
        <f t="shared" si="2155"/>
        <v/>
      </c>
      <c r="AL1485" t="str">
        <f t="shared" si="2156"/>
        <v/>
      </c>
      <c r="AM1485" t="str">
        <f t="shared" si="2157"/>
        <v/>
      </c>
      <c r="AN1485" t="str">
        <f t="shared" si="2158"/>
        <v>Away</v>
      </c>
      <c r="AO1485" t="str">
        <f t="shared" si="2159"/>
        <v>a</v>
      </c>
      <c r="AP1485" t="str">
        <f t="shared" si="2160"/>
        <v/>
      </c>
      <c r="AQ1485" t="str">
        <f t="shared" si="2161"/>
        <v/>
      </c>
      <c r="AR1485" t="str">
        <f t="shared" si="2162"/>
        <v>Away</v>
      </c>
      <c r="AS1485" t="str">
        <f t="shared" si="2163"/>
        <v>a</v>
      </c>
      <c r="AT1485" t="str">
        <f t="shared" si="2164"/>
        <v>Offensive</v>
      </c>
      <c r="AU1485" t="str">
        <f t="shared" si="2165"/>
        <v/>
      </c>
      <c r="AV1485" t="str">
        <f t="shared" si="2166"/>
        <v/>
      </c>
      <c r="AW1485" t="str" cm="1">
        <f t="array" ref="AW1485">IFERROR(IF(O1485&lt;&gt;"",O1485,IF(OR($S1485="",$T1485=""),"",IF(O1485&lt;&gt;"",O1485,IF($T1485&lt;&gt;"",_xlfn._xlws.FILTER(O:O,($BU:$BU=$BU1485)*($I:$I=$I1485)*($T:$T=$T1485)*($S:$S=_xlfn.MINIFS($S:$S,$T:$T,"="&amp;$T1485)),"")))))&amp;"",IF(O1485="","",""))&amp;""</f>
        <v/>
      </c>
      <c r="AX1485" t="str" cm="1">
        <f t="array" ref="AX1485">IFERROR(IF(P1485&lt;&gt;"",P1485,IF(OR($S1485="",$T1485=""),"",IF($T1485&lt;&gt;"",_xlfn._xlws.FILTER(P:P,($BU:$BU=$BU1485)*($I:$I=$I1485)*($T:$T=$T1485)*($S:$S=_xlfn.MINIFS($S:$S,$T:$T,"="&amp;$T1485)),""))))&amp;"",IF(P1485="","",""))&amp;""</f>
        <v/>
      </c>
      <c r="AY1485" t="str" cm="1">
        <f t="array" ref="AY1485">IFERROR(IF(Q1485&lt;&gt;"",Q1485,IF(OR($S1485="",$T1485=""),"",IF($T1485&lt;&gt;"",_xlfn._xlws.FILTER(Q:Q,($BU:$BU=$BU1485)*($I:$I=$I1485)*($T:$T=$T1485)*($S:$S=_xlfn.MINIFS($S:$S,$T:$T,"="&amp;$T1485)),""))))&amp;"",IF(Q1485="","",""))&amp;""</f>
        <v/>
      </c>
      <c r="AZ1485" t="str" cm="1">
        <f t="array" ref="AZ1485">IFERROR(IF(R1485&lt;&gt;"",R1485,IF(OR($S1485="",$T1485=""),"",IF($T1485&lt;&gt;"",_xlfn._xlws.FILTER(R:R,($BU:$BU=$BU1485)*($I:$I=$I1485)*($T:$T=$T1485)*($S:$S=_xlfn.MINIFS($S:$S,$T:$T,"="&amp;$T1485)),""))))&amp;"",IF(R1485="","",""))&amp;""</f>
        <v/>
      </c>
      <c r="BA1485" s="6">
        <f t="shared" si="2167"/>
        <v>127</v>
      </c>
      <c r="BB1485">
        <f t="shared" ref="BB1485:BD1485" si="2185">BB1484</f>
        <v>18987</v>
      </c>
      <c r="BC1485" t="str">
        <f t="shared" si="2185"/>
        <v>Velodrome</v>
      </c>
      <c r="BD1485" t="str">
        <f t="shared" si="2185"/>
        <v>Outlaws</v>
      </c>
      <c r="BE1485" t="s">
        <v>238</v>
      </c>
      <c r="BF1485" t="s">
        <v>174</v>
      </c>
      <c r="BI1485" cm="1">
        <f t="array" ref="BI1485">IFERROR(_xlfn._xlws.FILTER(shifts!A:A,(shifts!B:B=events!AD1485)*(shifts!AG:AG&gt;=events!BK1485)*(shifts!AH:AH&lt;=events!BL1485)),BI1484)</f>
        <v>53</v>
      </c>
      <c r="BJ1485" s="15">
        <f t="shared" si="2169"/>
        <v>2</v>
      </c>
      <c r="BK1485">
        <f t="shared" si="2170"/>
        <v>694</v>
      </c>
      <c r="BL1485">
        <f t="shared" si="2171"/>
        <v>692</v>
      </c>
      <c r="BM1485" s="15">
        <f>SUMIFS(BJ$2:BJ1485,K$2:K1485,"=Intermission")+SUMIFS(BJ$2:BJ1485,K$2:K1485,"=Timeout")</f>
        <v>67</v>
      </c>
      <c r="BN1485">
        <f t="shared" si="2172"/>
        <v>1147</v>
      </c>
      <c r="BO1485" s="19">
        <f t="shared" si="2173"/>
        <v>1533</v>
      </c>
      <c r="BP1485">
        <f t="shared" si="2174"/>
        <v>1528</v>
      </c>
      <c r="BQ1485" s="17">
        <f t="shared" si="2175"/>
        <v>1535</v>
      </c>
      <c r="BR1485" t="str">
        <f t="shared" si="2176"/>
        <v>event_team_player_2</v>
      </c>
      <c r="BS1485">
        <f>COUNTIFS(S$3:S1485,"="&amp;S1485,AI$3:AI1485,"="&amp;AI1485)</f>
        <v>2</v>
      </c>
      <c r="BT1485" t="str">
        <f>IFERROR(VLOOKUP(BB1485&amp;BU1485&amp;X1485,game_rosters!U:W,3,FALSE),"")</f>
        <v>P100185</v>
      </c>
      <c r="BU1485" t="str">
        <f t="shared" si="2177"/>
        <v>Outlaws</v>
      </c>
    </row>
    <row r="1486" spans="1:73" x14ac:dyDescent="0.2">
      <c r="A1486" t="str">
        <f t="shared" si="2152"/>
        <v/>
      </c>
      <c r="I1486" s="44">
        <v>91</v>
      </c>
      <c r="R1486" s="51">
        <v>1</v>
      </c>
      <c r="S1486">
        <v>783</v>
      </c>
      <c r="T1486" t="s">
        <v>756</v>
      </c>
      <c r="X1486">
        <v>91</v>
      </c>
      <c r="AA1486">
        <f t="shared" si="2109"/>
        <v>1783</v>
      </c>
      <c r="AB1486" t="str">
        <f t="shared" si="2110"/>
        <v/>
      </c>
      <c r="AC1486">
        <f t="shared" si="2148"/>
        <v>1783</v>
      </c>
      <c r="AD1486" s="6">
        <v>2</v>
      </c>
      <c r="AE1486" t="s">
        <v>754</v>
      </c>
      <c r="AF1486" t="s">
        <v>926</v>
      </c>
      <c r="AG1486" t="s">
        <v>754</v>
      </c>
      <c r="AH1486" t="s">
        <v>927</v>
      </c>
      <c r="AI1486" t="str">
        <f t="shared" si="2153"/>
        <v>o</v>
      </c>
      <c r="AJ1486" t="str">
        <f t="shared" si="2154"/>
        <v/>
      </c>
      <c r="AK1486" t="str">
        <f t="shared" si="2155"/>
        <v/>
      </c>
      <c r="AL1486" t="str">
        <f t="shared" si="2156"/>
        <v/>
      </c>
      <c r="AM1486" t="str">
        <f t="shared" si="2157"/>
        <v/>
      </c>
      <c r="AN1486" t="str">
        <f t="shared" si="2158"/>
        <v>Away</v>
      </c>
      <c r="AO1486" t="str">
        <f t="shared" si="2159"/>
        <v>a</v>
      </c>
      <c r="AP1486" t="str">
        <f t="shared" si="2160"/>
        <v/>
      </c>
      <c r="AQ1486" t="str">
        <f t="shared" si="2161"/>
        <v/>
      </c>
      <c r="AR1486" t="str">
        <f t="shared" si="2162"/>
        <v>Away</v>
      </c>
      <c r="AS1486" t="str">
        <f t="shared" si="2163"/>
        <v>a</v>
      </c>
      <c r="AT1486" t="str">
        <f t="shared" si="2164"/>
        <v>Defensive</v>
      </c>
      <c r="AU1486" t="str">
        <f t="shared" si="2165"/>
        <v/>
      </c>
      <c r="AV1486" t="str">
        <f t="shared" si="2166"/>
        <v/>
      </c>
      <c r="AW1486" t="str" cm="1">
        <f t="array" ref="AW1486">IFERROR(IF(O1486&lt;&gt;"",O1486,IF(OR($S1486="",$T1486=""),"",IF(O1486&lt;&gt;"",O1486,IF($T1486&lt;&gt;"",_xlfn._xlws.FILTER(O:O,($BU:$BU=$BU1486)*($I:$I=$I1486)*($T:$T=$T1486)*($S:$S=_xlfn.MINIFS($S:$S,$T:$T,"="&amp;$T1486)),"")))))&amp;"",IF(O1486="","",""))&amp;""</f>
        <v/>
      </c>
      <c r="AX1486" t="str" cm="1">
        <f t="array" ref="AX1486">IFERROR(IF(P1486&lt;&gt;"",P1486,IF(OR($S1486="",$T1486=""),"",IF($T1486&lt;&gt;"",_xlfn._xlws.FILTER(P:P,($BU:$BU=$BU1486)*($I:$I=$I1486)*($T:$T=$T1486)*($S:$S=_xlfn.MINIFS($S:$S,$T:$T,"="&amp;$T1486)),""))))&amp;"",IF(P1486="","",""))&amp;""</f>
        <v/>
      </c>
      <c r="AY1486" t="str" cm="1">
        <f t="array" ref="AY1486">IFERROR(IF(Q1486&lt;&gt;"",Q1486,IF(OR($S1486="",$T1486=""),"",IF($T1486&lt;&gt;"",_xlfn._xlws.FILTER(Q:Q,($BU:$BU=$BU1486)*($I:$I=$I1486)*($T:$T=$T1486)*($S:$S=_xlfn.MINIFS($S:$S,$T:$T,"="&amp;$T1486)),""))))&amp;"",IF(Q1486="","",""))&amp;""</f>
        <v/>
      </c>
      <c r="AZ1486" t="str" cm="1">
        <f t="array" ref="AZ1486">IFERROR(IF(R1486&lt;&gt;"",R1486,IF(OR($S1486="",$T1486=""),"",IF($T1486&lt;&gt;"",_xlfn._xlws.FILTER(R:R,($BU:$BU=$BU1486)*($I:$I=$I1486)*($T:$T=$T1486)*($S:$S=_xlfn.MINIFS($S:$S,$T:$T,"="&amp;$T1486)),""))))&amp;"",IF(R1486="","",""))&amp;""</f>
        <v>1</v>
      </c>
      <c r="BA1486" s="6">
        <f t="shared" si="2167"/>
        <v>127</v>
      </c>
      <c r="BB1486">
        <f t="shared" ref="BB1486:BD1486" si="2186">BB1485</f>
        <v>18987</v>
      </c>
      <c r="BC1486" t="str">
        <f t="shared" si="2186"/>
        <v>Velodrome</v>
      </c>
      <c r="BD1486" t="str">
        <f t="shared" si="2186"/>
        <v>Outlaws</v>
      </c>
      <c r="BE1486" t="s">
        <v>238</v>
      </c>
      <c r="BF1486" t="s">
        <v>174</v>
      </c>
      <c r="BI1486" cm="1">
        <f t="array" ref="BI1486">IFERROR(_xlfn._xlws.FILTER(shifts!A:A,(shifts!B:B=events!AD1486)*(shifts!AG:AG&gt;=events!BK1486)*(shifts!AH:AH&lt;=events!BL1486)),BI1485)</f>
        <v>53</v>
      </c>
      <c r="BJ1486" s="15">
        <f t="shared" si="2169"/>
        <v>2</v>
      </c>
      <c r="BK1486">
        <f t="shared" si="2170"/>
        <v>694</v>
      </c>
      <c r="BL1486">
        <f t="shared" si="2171"/>
        <v>692</v>
      </c>
      <c r="BM1486" s="15">
        <f>SUMIFS(BJ$2:BJ1486,K$2:K1486,"=Intermission")+SUMIFS(BJ$2:BJ1486,K$2:K1486,"=Timeout")</f>
        <v>67</v>
      </c>
      <c r="BN1486">
        <f t="shared" si="2172"/>
        <v>1147</v>
      </c>
      <c r="BO1486" s="19">
        <f t="shared" si="2173"/>
        <v>1533</v>
      </c>
      <c r="BP1486">
        <f t="shared" si="2174"/>
        <v>1528</v>
      </c>
      <c r="BQ1486" s="17">
        <f t="shared" si="2175"/>
        <v>1535</v>
      </c>
      <c r="BR1486" t="str">
        <f t="shared" si="2176"/>
        <v>opp_team_player_1</v>
      </c>
      <c r="BS1486">
        <f>COUNTIFS(S$3:S1486,"="&amp;S1486,AI$3:AI1486,"="&amp;AI1486)</f>
        <v>1</v>
      </c>
      <c r="BT1486" t="str">
        <f>IFERROR(VLOOKUP(BB1486&amp;BU1486&amp;X1486,game_rosters!U:W,3,FALSE),"")</f>
        <v>P100002</v>
      </c>
      <c r="BU1486" t="str">
        <f t="shared" si="2177"/>
        <v>Velodrome</v>
      </c>
    </row>
    <row r="1487" spans="1:73" x14ac:dyDescent="0.2">
      <c r="A1487" t="str">
        <f t="shared" si="2152"/>
        <v/>
      </c>
      <c r="I1487" s="44">
        <v>84</v>
      </c>
      <c r="S1487">
        <v>783</v>
      </c>
      <c r="T1487" t="s">
        <v>756</v>
      </c>
      <c r="X1487">
        <v>84</v>
      </c>
      <c r="AA1487">
        <f t="shared" si="2109"/>
        <v>1783</v>
      </c>
      <c r="AB1487" t="str">
        <f t="shared" si="2110"/>
        <v/>
      </c>
      <c r="AC1487">
        <f t="shared" si="2148"/>
        <v>1783</v>
      </c>
      <c r="AD1487" s="6">
        <v>2</v>
      </c>
      <c r="AE1487" t="s">
        <v>754</v>
      </c>
      <c r="AF1487" t="s">
        <v>926</v>
      </c>
      <c r="AG1487" t="s">
        <v>754</v>
      </c>
      <c r="AH1487" t="s">
        <v>927</v>
      </c>
      <c r="AI1487" t="str">
        <f t="shared" si="2153"/>
        <v>o</v>
      </c>
      <c r="AJ1487" t="str">
        <f t="shared" si="2154"/>
        <v/>
      </c>
      <c r="AK1487" t="str">
        <f t="shared" si="2155"/>
        <v/>
      </c>
      <c r="AL1487" t="str">
        <f t="shared" si="2156"/>
        <v/>
      </c>
      <c r="AM1487" t="str">
        <f t="shared" si="2157"/>
        <v/>
      </c>
      <c r="AN1487" t="str">
        <f t="shared" si="2158"/>
        <v>Away</v>
      </c>
      <c r="AO1487" t="str">
        <f t="shared" si="2159"/>
        <v>a</v>
      </c>
      <c r="AP1487" t="str">
        <f t="shared" si="2160"/>
        <v/>
      </c>
      <c r="AQ1487" t="str">
        <f t="shared" si="2161"/>
        <v/>
      </c>
      <c r="AR1487" t="str">
        <f t="shared" si="2162"/>
        <v>Away</v>
      </c>
      <c r="AS1487" t="str">
        <f t="shared" si="2163"/>
        <v>a</v>
      </c>
      <c r="AT1487" t="str">
        <f t="shared" si="2164"/>
        <v>Defensive</v>
      </c>
      <c r="AU1487" t="str">
        <f t="shared" si="2165"/>
        <v/>
      </c>
      <c r="AV1487" t="str">
        <f t="shared" si="2166"/>
        <v/>
      </c>
      <c r="AW1487" t="str" cm="1">
        <f t="array" ref="AW1487">IFERROR(IF(O1487&lt;&gt;"",O1487,IF(OR($S1487="",$T1487=""),"",IF(O1487&lt;&gt;"",O1487,IF($T1487&lt;&gt;"",_xlfn._xlws.FILTER(O:O,($BU:$BU=$BU1487)*($I:$I=$I1487)*($T:$T=$T1487)*($S:$S=_xlfn.MINIFS($S:$S,$T:$T,"="&amp;$T1487)),"")))))&amp;"",IF(O1487="","",""))&amp;""</f>
        <v/>
      </c>
      <c r="AX1487" t="str" cm="1">
        <f t="array" ref="AX1487">IFERROR(IF(P1487&lt;&gt;"",P1487,IF(OR($S1487="",$T1487=""),"",IF($T1487&lt;&gt;"",_xlfn._xlws.FILTER(P:P,($BU:$BU=$BU1487)*($I:$I=$I1487)*($T:$T=$T1487)*($S:$S=_xlfn.MINIFS($S:$S,$T:$T,"="&amp;$T1487)),""))))&amp;"",IF(P1487="","",""))&amp;""</f>
        <v/>
      </c>
      <c r="AY1487" t="str" cm="1">
        <f t="array" ref="AY1487">IFERROR(IF(Q1487&lt;&gt;"",Q1487,IF(OR($S1487="",$T1487=""),"",IF($T1487&lt;&gt;"",_xlfn._xlws.FILTER(Q:Q,($BU:$BU=$BU1487)*($I:$I=$I1487)*($T:$T=$T1487)*($S:$S=_xlfn.MINIFS($S:$S,$T:$T,"="&amp;$T1487)),""))))&amp;"",IF(Q1487="","",""))&amp;""</f>
        <v/>
      </c>
      <c r="AZ1487" t="str" cm="1">
        <f t="array" ref="AZ1487">IFERROR(IF(R1487&lt;&gt;"",R1487,IF(OR($S1487="",$T1487=""),"",IF($T1487&lt;&gt;"",_xlfn._xlws.FILTER(R:R,($BU:$BU=$BU1487)*($I:$I=$I1487)*($T:$T=$T1487)*($S:$S=_xlfn.MINIFS($S:$S,$T:$T,"="&amp;$T1487)),""))))&amp;"",IF(R1487="","",""))&amp;""</f>
        <v/>
      </c>
      <c r="BA1487" s="6">
        <f t="shared" si="2167"/>
        <v>127</v>
      </c>
      <c r="BB1487">
        <f t="shared" ref="BB1487:BD1487" si="2187">BB1486</f>
        <v>18987</v>
      </c>
      <c r="BC1487" t="str">
        <f t="shared" si="2187"/>
        <v>Velodrome</v>
      </c>
      <c r="BD1487" t="str">
        <f t="shared" si="2187"/>
        <v>Outlaws</v>
      </c>
      <c r="BE1487" t="s">
        <v>238</v>
      </c>
      <c r="BF1487" t="s">
        <v>174</v>
      </c>
      <c r="BI1487" cm="1">
        <f t="array" ref="BI1487">IFERROR(_xlfn._xlws.FILTER(shifts!A:A,(shifts!B:B=events!AD1487)*(shifts!AG:AG&gt;=events!BK1487)*(shifts!AH:AH&lt;=events!BL1487)),BI1486)</f>
        <v>53</v>
      </c>
      <c r="BJ1487" s="15">
        <f t="shared" si="2169"/>
        <v>2</v>
      </c>
      <c r="BK1487">
        <f t="shared" si="2170"/>
        <v>694</v>
      </c>
      <c r="BL1487">
        <f t="shared" si="2171"/>
        <v>692</v>
      </c>
      <c r="BM1487" s="15">
        <f>SUMIFS(BJ$2:BJ1487,K$2:K1487,"=Intermission")+SUMIFS(BJ$2:BJ1487,K$2:K1487,"=Timeout")</f>
        <v>67</v>
      </c>
      <c r="BN1487">
        <f t="shared" si="2172"/>
        <v>1147</v>
      </c>
      <c r="BO1487" s="19">
        <f t="shared" si="2173"/>
        <v>1533</v>
      </c>
      <c r="BP1487">
        <f t="shared" si="2174"/>
        <v>1528</v>
      </c>
      <c r="BQ1487" s="17">
        <f t="shared" si="2175"/>
        <v>1535</v>
      </c>
      <c r="BR1487" t="str">
        <f t="shared" si="2176"/>
        <v>opp_team_player_2</v>
      </c>
      <c r="BS1487">
        <f>COUNTIFS(S$3:S1487,"="&amp;S1487,AI$3:AI1487,"="&amp;AI1487)</f>
        <v>2</v>
      </c>
      <c r="BT1487" t="str">
        <f>IFERROR(VLOOKUP(BB1487&amp;BU1487&amp;X1487,game_rosters!U:W,3,FALSE),"")</f>
        <v>P100198</v>
      </c>
      <c r="BU1487" t="str">
        <f t="shared" si="2177"/>
        <v>Velodrome</v>
      </c>
    </row>
    <row r="1488" spans="1:73" x14ac:dyDescent="0.2">
      <c r="A1488">
        <f t="shared" si="2152"/>
        <v>1</v>
      </c>
      <c r="I1488" s="44">
        <v>68</v>
      </c>
      <c r="K1488" t="s">
        <v>7</v>
      </c>
      <c r="L1488" t="s">
        <v>172</v>
      </c>
      <c r="M1488" t="s">
        <v>68</v>
      </c>
      <c r="N1488" t="s">
        <v>595</v>
      </c>
      <c r="S1488">
        <v>784</v>
      </c>
      <c r="T1488" t="s">
        <v>756</v>
      </c>
      <c r="W1488" t="s">
        <v>731</v>
      </c>
      <c r="X1488">
        <v>68</v>
      </c>
      <c r="Z1488">
        <v>1</v>
      </c>
      <c r="AA1488">
        <f t="shared" si="2109"/>
        <v>1784</v>
      </c>
      <c r="AB1488" t="str">
        <f t="shared" si="2110"/>
        <v/>
      </c>
      <c r="AC1488">
        <f t="shared" si="2148"/>
        <v>1784</v>
      </c>
      <c r="AD1488" s="6">
        <v>2</v>
      </c>
      <c r="AE1488" t="s">
        <v>754</v>
      </c>
      <c r="AF1488" t="s">
        <v>927</v>
      </c>
      <c r="AG1488" t="s">
        <v>756</v>
      </c>
      <c r="AH1488" t="s">
        <v>756</v>
      </c>
      <c r="AI1488" t="str">
        <f t="shared" si="2153"/>
        <v>e</v>
      </c>
      <c r="AJ1488" t="str">
        <f t="shared" si="2154"/>
        <v/>
      </c>
      <c r="AK1488" t="str">
        <f t="shared" si="2155"/>
        <v/>
      </c>
      <c r="AL1488" t="str">
        <f t="shared" si="2156"/>
        <v/>
      </c>
      <c r="AM1488" t="str">
        <f t="shared" si="2157"/>
        <v/>
      </c>
      <c r="AN1488" t="str">
        <f t="shared" si="2158"/>
        <v>Away</v>
      </c>
      <c r="AO1488" t="str">
        <f t="shared" si="2159"/>
        <v>a</v>
      </c>
      <c r="AP1488" t="str">
        <f t="shared" si="2160"/>
        <v/>
      </c>
      <c r="AQ1488" t="str">
        <f t="shared" si="2161"/>
        <v/>
      </c>
      <c r="AR1488" t="str">
        <f t="shared" si="2162"/>
        <v>Away</v>
      </c>
      <c r="AS1488" t="str">
        <f t="shared" si="2163"/>
        <v>a</v>
      </c>
      <c r="AT1488" t="str">
        <f t="shared" si="2164"/>
        <v>Offensive</v>
      </c>
      <c r="AU1488" t="str">
        <f t="shared" si="2165"/>
        <v/>
      </c>
      <c r="AV1488" t="str">
        <f t="shared" si="2166"/>
        <v/>
      </c>
      <c r="AW1488" t="str" cm="1">
        <f t="array" ref="AW1488">IFERROR(IF(O1488&lt;&gt;"",O1488,IF(OR($S1488="",$T1488=""),"",IF(O1488&lt;&gt;"",O1488,IF($T1488&lt;&gt;"",_xlfn._xlws.FILTER(O:O,($BU:$BU=$BU1488)*($I:$I=$I1488)*($T:$T=$T1488)*($S:$S=_xlfn.MINIFS($S:$S,$T:$T,"="&amp;$T1488)),"")))))&amp;"",IF(O1488="","",""))&amp;""</f>
        <v/>
      </c>
      <c r="AX1488" t="str" cm="1">
        <f t="array" ref="AX1488">IFERROR(IF(P1488&lt;&gt;"",P1488,IF(OR($S1488="",$T1488=""),"",IF($T1488&lt;&gt;"",_xlfn._xlws.FILTER(P:P,($BU:$BU=$BU1488)*($I:$I=$I1488)*($T:$T=$T1488)*($S:$S=_xlfn.MINIFS($S:$S,$T:$T,"="&amp;$T1488)),""))))&amp;"",IF(P1488="","",""))&amp;""</f>
        <v/>
      </c>
      <c r="AY1488" t="str" cm="1">
        <f t="array" ref="AY1488">IFERROR(IF(Q1488&lt;&gt;"",Q1488,IF(OR($S1488="",$T1488=""),"",IF($T1488&lt;&gt;"",_xlfn._xlws.FILTER(Q:Q,($BU:$BU=$BU1488)*($I:$I=$I1488)*($T:$T=$T1488)*($S:$S=_xlfn.MINIFS($S:$S,$T:$T,"="&amp;$T1488)),""))))&amp;"",IF(Q1488="","",""))&amp;""</f>
        <v/>
      </c>
      <c r="AZ1488" t="str" cm="1">
        <f t="array" ref="AZ1488">IFERROR(IF(R1488&lt;&gt;"",R1488,IF(OR($S1488="",$T1488=""),"",IF($T1488&lt;&gt;"",_xlfn._xlws.FILTER(R:R,($BU:$BU=$BU1488)*($I:$I=$I1488)*($T:$T=$T1488)*($S:$S=_xlfn.MINIFS($S:$S,$T:$T,"="&amp;$T1488)),""))))&amp;"",IF(R1488="","",""))&amp;""</f>
        <v/>
      </c>
      <c r="BA1488" s="6">
        <f t="shared" si="2167"/>
        <v>127</v>
      </c>
      <c r="BB1488">
        <f t="shared" ref="BB1488:BD1488" si="2188">BB1487</f>
        <v>18987</v>
      </c>
      <c r="BC1488" t="str">
        <f t="shared" si="2188"/>
        <v>Velodrome</v>
      </c>
      <c r="BD1488" t="str">
        <f t="shared" si="2188"/>
        <v>Outlaws</v>
      </c>
      <c r="BE1488" t="s">
        <v>7</v>
      </c>
      <c r="BF1488" t="s">
        <v>172</v>
      </c>
      <c r="BI1488" cm="1">
        <f t="array" ref="BI1488">IFERROR(_xlfn._xlws.FILTER(shifts!A:A,(shifts!B:B=events!AD1488)*(shifts!AG:AG&gt;=events!BK1488)*(shifts!AH:AH&lt;=events!BL1488)),BI1487)</f>
        <v>53</v>
      </c>
      <c r="BJ1488" s="15">
        <f t="shared" si="2169"/>
        <v>0</v>
      </c>
      <c r="BK1488">
        <f t="shared" si="2170"/>
        <v>692</v>
      </c>
      <c r="BL1488">
        <f t="shared" si="2171"/>
        <v>692</v>
      </c>
      <c r="BM1488" s="15">
        <f>SUMIFS(BJ$2:BJ1488,K$2:K1488,"=Intermission")+SUMIFS(BJ$2:BJ1488,K$2:K1488,"=Timeout")</f>
        <v>67</v>
      </c>
      <c r="BN1488">
        <f t="shared" si="2172"/>
        <v>1147</v>
      </c>
      <c r="BO1488" s="19">
        <f t="shared" si="2173"/>
        <v>1535</v>
      </c>
      <c r="BP1488">
        <f t="shared" si="2174"/>
        <v>1530</v>
      </c>
      <c r="BQ1488" s="17">
        <f t="shared" si="2175"/>
        <v>1535</v>
      </c>
      <c r="BR1488" t="str">
        <f t="shared" si="2176"/>
        <v>event_team_player_1</v>
      </c>
      <c r="BS1488">
        <f>COUNTIFS(S$3:S1488,"="&amp;S1488,AI$3:AI1488,"="&amp;AI1488)</f>
        <v>1</v>
      </c>
      <c r="BT1488" t="str">
        <f>IFERROR(VLOOKUP(BB1488&amp;BU1488&amp;X1488,game_rosters!U:W,3,FALSE),"")</f>
        <v>P100128</v>
      </c>
      <c r="BU1488" t="str">
        <f t="shared" si="2177"/>
        <v>Outlaws</v>
      </c>
    </row>
    <row r="1489" spans="1:73" x14ac:dyDescent="0.2">
      <c r="A1489" t="str">
        <f t="shared" si="2152"/>
        <v/>
      </c>
      <c r="I1489" s="44">
        <v>77</v>
      </c>
      <c r="S1489">
        <v>784</v>
      </c>
      <c r="T1489" t="s">
        <v>756</v>
      </c>
      <c r="X1489">
        <v>77</v>
      </c>
      <c r="Z1489">
        <v>1</v>
      </c>
      <c r="AA1489">
        <f t="shared" si="2109"/>
        <v>1784</v>
      </c>
      <c r="AB1489" t="str">
        <f t="shared" si="2110"/>
        <v/>
      </c>
      <c r="AC1489">
        <f t="shared" si="2148"/>
        <v>1784</v>
      </c>
      <c r="AD1489" s="6">
        <v>2</v>
      </c>
      <c r="AE1489" t="s">
        <v>754</v>
      </c>
      <c r="AF1489" t="s">
        <v>927</v>
      </c>
      <c r="AG1489" t="s">
        <v>756</v>
      </c>
      <c r="AH1489" t="s">
        <v>756</v>
      </c>
      <c r="AI1489" t="str">
        <f t="shared" si="2153"/>
        <v>e</v>
      </c>
      <c r="AJ1489" t="str">
        <f t="shared" si="2154"/>
        <v/>
      </c>
      <c r="AK1489" t="str">
        <f t="shared" si="2155"/>
        <v/>
      </c>
      <c r="AL1489" t="str">
        <f t="shared" si="2156"/>
        <v/>
      </c>
      <c r="AM1489" t="str">
        <f t="shared" si="2157"/>
        <v/>
      </c>
      <c r="AN1489" t="str">
        <f t="shared" si="2158"/>
        <v>Away</v>
      </c>
      <c r="AO1489" t="str">
        <f t="shared" si="2159"/>
        <v>a</v>
      </c>
      <c r="AP1489" t="str">
        <f t="shared" si="2160"/>
        <v/>
      </c>
      <c r="AQ1489" t="str">
        <f t="shared" si="2161"/>
        <v/>
      </c>
      <c r="AR1489" t="str">
        <f t="shared" si="2162"/>
        <v>Away</v>
      </c>
      <c r="AS1489" t="str">
        <f t="shared" si="2163"/>
        <v>a</v>
      </c>
      <c r="AT1489" t="str">
        <f t="shared" si="2164"/>
        <v>Offensive</v>
      </c>
      <c r="AU1489" t="str">
        <f t="shared" si="2165"/>
        <v/>
      </c>
      <c r="AV1489" t="str">
        <f t="shared" si="2166"/>
        <v/>
      </c>
      <c r="AW1489" t="str" cm="1">
        <f t="array" ref="AW1489">IFERROR(IF(O1489&lt;&gt;"",O1489,IF(OR($S1489="",$T1489=""),"",IF(O1489&lt;&gt;"",O1489,IF($T1489&lt;&gt;"",_xlfn._xlws.FILTER(O:O,($BU:$BU=$BU1489)*($I:$I=$I1489)*($T:$T=$T1489)*($S:$S=_xlfn.MINIFS($S:$S,$T:$T,"="&amp;$T1489)),"")))))&amp;"",IF(O1489="","",""))&amp;""</f>
        <v/>
      </c>
      <c r="AX1489" t="str" cm="1">
        <f t="array" ref="AX1489">IFERROR(IF(P1489&lt;&gt;"",P1489,IF(OR($S1489="",$T1489=""),"",IF($T1489&lt;&gt;"",_xlfn._xlws.FILTER(P:P,($BU:$BU=$BU1489)*($I:$I=$I1489)*($T:$T=$T1489)*($S:$S=_xlfn.MINIFS($S:$S,$T:$T,"="&amp;$T1489)),""))))&amp;"",IF(P1489="","",""))&amp;""</f>
        <v/>
      </c>
      <c r="AY1489" t="str" cm="1">
        <f t="array" ref="AY1489">IFERROR(IF(Q1489&lt;&gt;"",Q1489,IF(OR($S1489="",$T1489=""),"",IF($T1489&lt;&gt;"",_xlfn._xlws.FILTER(Q:Q,($BU:$BU=$BU1489)*($I:$I=$I1489)*($T:$T=$T1489)*($S:$S=_xlfn.MINIFS($S:$S,$T:$T,"="&amp;$T1489)),""))))&amp;"",IF(Q1489="","",""))&amp;""</f>
        <v/>
      </c>
      <c r="AZ1489" t="str" cm="1">
        <f t="array" ref="AZ1489">IFERROR(IF(R1489&lt;&gt;"",R1489,IF(OR($S1489="",$T1489=""),"",IF($T1489&lt;&gt;"",_xlfn._xlws.FILTER(R:R,($BU:$BU=$BU1489)*($I:$I=$I1489)*($T:$T=$T1489)*($S:$S=_xlfn.MINIFS($S:$S,$T:$T,"="&amp;$T1489)),""))))&amp;"",IF(R1489="","",""))&amp;""</f>
        <v/>
      </c>
      <c r="BA1489" s="6">
        <f t="shared" si="2167"/>
        <v>127</v>
      </c>
      <c r="BB1489">
        <f t="shared" ref="BB1489:BD1489" si="2189">BB1488</f>
        <v>18987</v>
      </c>
      <c r="BC1489" t="str">
        <f t="shared" si="2189"/>
        <v>Velodrome</v>
      </c>
      <c r="BD1489" t="str">
        <f t="shared" si="2189"/>
        <v>Outlaws</v>
      </c>
      <c r="BE1489" t="s">
        <v>7</v>
      </c>
      <c r="BF1489" t="s">
        <v>172</v>
      </c>
      <c r="BI1489" cm="1">
        <f t="array" ref="BI1489">IFERROR(_xlfn._xlws.FILTER(shifts!A:A,(shifts!B:B=events!AD1489)*(shifts!AG:AG&gt;=events!BK1489)*(shifts!AH:AH&lt;=events!BL1489)),BI1488)</f>
        <v>53</v>
      </c>
      <c r="BJ1489" s="15">
        <f t="shared" si="2169"/>
        <v>0</v>
      </c>
      <c r="BK1489">
        <f t="shared" si="2170"/>
        <v>692</v>
      </c>
      <c r="BL1489">
        <f t="shared" si="2171"/>
        <v>692</v>
      </c>
      <c r="BM1489" s="15">
        <f>SUMIFS(BJ$2:BJ1489,K$2:K1489,"=Intermission")+SUMIFS(BJ$2:BJ1489,K$2:K1489,"=Timeout")</f>
        <v>67</v>
      </c>
      <c r="BN1489">
        <f t="shared" si="2172"/>
        <v>1147</v>
      </c>
      <c r="BO1489" s="19">
        <f t="shared" si="2173"/>
        <v>1535</v>
      </c>
      <c r="BP1489">
        <f t="shared" si="2174"/>
        <v>1530</v>
      </c>
      <c r="BQ1489" s="17">
        <f t="shared" si="2175"/>
        <v>1535</v>
      </c>
      <c r="BR1489" t="str">
        <f t="shared" si="2176"/>
        <v>event_team_player_2</v>
      </c>
      <c r="BS1489">
        <f>COUNTIFS(S$3:S1489,"="&amp;S1489,AI$3:AI1489,"="&amp;AI1489)</f>
        <v>2</v>
      </c>
      <c r="BT1489" t="str">
        <f>IFERROR(VLOOKUP(BB1489&amp;BU1489&amp;X1489,game_rosters!U:W,3,FALSE),"")</f>
        <v>P100185</v>
      </c>
      <c r="BU1489" t="str">
        <f t="shared" si="2177"/>
        <v>Outlaws</v>
      </c>
    </row>
    <row r="1490" spans="1:73" x14ac:dyDescent="0.2">
      <c r="A1490">
        <f t="shared" si="2152"/>
        <v>1</v>
      </c>
      <c r="I1490" s="44">
        <v>77</v>
      </c>
      <c r="K1490" t="s">
        <v>13</v>
      </c>
      <c r="O1490" t="s">
        <v>633</v>
      </c>
      <c r="S1490">
        <v>785</v>
      </c>
      <c r="T1490" t="s">
        <v>756</v>
      </c>
      <c r="W1490" t="s">
        <v>731</v>
      </c>
      <c r="X1490">
        <v>77</v>
      </c>
      <c r="Z1490">
        <v>1</v>
      </c>
      <c r="AA1490">
        <f t="shared" si="2109"/>
        <v>1785</v>
      </c>
      <c r="AB1490" t="str">
        <f t="shared" si="2110"/>
        <v/>
      </c>
      <c r="AC1490">
        <f t="shared" si="2148"/>
        <v>1785</v>
      </c>
      <c r="AD1490" s="6">
        <v>2</v>
      </c>
      <c r="AE1490" t="s">
        <v>754</v>
      </c>
      <c r="AF1490" t="s">
        <v>927</v>
      </c>
      <c r="AG1490" t="s">
        <v>754</v>
      </c>
      <c r="AH1490" t="s">
        <v>905</v>
      </c>
      <c r="AI1490" t="str">
        <f t="shared" si="2153"/>
        <v>e</v>
      </c>
      <c r="AJ1490" t="str">
        <f t="shared" si="2154"/>
        <v/>
      </c>
      <c r="AK1490" t="str">
        <f t="shared" si="2155"/>
        <v/>
      </c>
      <c r="AL1490" t="str">
        <f t="shared" si="2156"/>
        <v/>
      </c>
      <c r="AM1490" t="str">
        <f t="shared" si="2157"/>
        <v/>
      </c>
      <c r="AN1490" t="str">
        <f t="shared" si="2158"/>
        <v>Away</v>
      </c>
      <c r="AO1490" t="str">
        <f t="shared" si="2159"/>
        <v>a</v>
      </c>
      <c r="AP1490" t="str">
        <f t="shared" si="2160"/>
        <v/>
      </c>
      <c r="AQ1490" t="str">
        <f t="shared" si="2161"/>
        <v/>
      </c>
      <c r="AR1490" t="str">
        <f t="shared" si="2162"/>
        <v>Away</v>
      </c>
      <c r="AS1490" t="str">
        <f t="shared" si="2163"/>
        <v>a</v>
      </c>
      <c r="AT1490" t="str">
        <f t="shared" si="2164"/>
        <v>Offensive</v>
      </c>
      <c r="AU1490" t="str">
        <f t="shared" si="2165"/>
        <v/>
      </c>
      <c r="AV1490" t="str">
        <f t="shared" si="2166"/>
        <v/>
      </c>
      <c r="AW1490" t="str" cm="1">
        <f t="array" ref="AW1490">IFERROR(IF(O1490&lt;&gt;"",O1490,IF(OR($S1490="",$T1490=""),"",IF(O1490&lt;&gt;"",O1490,IF($T1490&lt;&gt;"",_xlfn._xlws.FILTER(O:O,($BU:$BU=$BU1490)*($I:$I=$I1490)*($T:$T=$T1490)*($S:$S=_xlfn.MINIFS($S:$S,$T:$T,"="&amp;$T1490)),"")))))&amp;"",IF(O1490="","",""))&amp;""</f>
        <v>OffensivePlay_Possession-Delay</v>
      </c>
      <c r="AX1490" t="str" cm="1">
        <f t="array" ref="AX1490">IFERROR(IF(P1490&lt;&gt;"",P1490,IF(OR($S1490="",$T1490=""),"",IF($T1490&lt;&gt;"",_xlfn._xlws.FILTER(P:P,($BU:$BU=$BU1490)*($I:$I=$I1490)*($T:$T=$T1490)*($S:$S=_xlfn.MINIFS($S:$S,$T:$T,"="&amp;$T1490)),""))))&amp;"",IF(P1490="","",""))&amp;""</f>
        <v/>
      </c>
      <c r="AY1490" t="str" cm="1">
        <f t="array" ref="AY1490">IFERROR(IF(Q1490&lt;&gt;"",Q1490,IF(OR($S1490="",$T1490=""),"",IF($T1490&lt;&gt;"",_xlfn._xlws.FILTER(Q:Q,($BU:$BU=$BU1490)*($I:$I=$I1490)*($T:$T=$T1490)*($S:$S=_xlfn.MINIFS($S:$S,$T:$T,"="&amp;$T1490)),""))))&amp;"",IF(Q1490="","",""))&amp;""</f>
        <v/>
      </c>
      <c r="AZ1490" t="str" cm="1">
        <f t="array" ref="AZ1490">IFERROR(IF(R1490&lt;&gt;"",R1490,IF(OR($S1490="",$T1490=""),"",IF($T1490&lt;&gt;"",_xlfn._xlws.FILTER(R:R,($BU:$BU=$BU1490)*($I:$I=$I1490)*($T:$T=$T1490)*($S:$S=_xlfn.MINIFS($S:$S,$T:$T,"="&amp;$T1490)),""))))&amp;"",IF(R1490="","",""))&amp;""</f>
        <v/>
      </c>
      <c r="BA1490" s="6">
        <f t="shared" si="2167"/>
        <v>127</v>
      </c>
      <c r="BB1490">
        <f t="shared" ref="BB1490:BD1490" si="2190">BB1489</f>
        <v>18987</v>
      </c>
      <c r="BC1490" t="str">
        <f t="shared" si="2190"/>
        <v>Velodrome</v>
      </c>
      <c r="BD1490" t="str">
        <f t="shared" si="2190"/>
        <v>Outlaws</v>
      </c>
      <c r="BE1490" t="s">
        <v>13</v>
      </c>
      <c r="BF1490" t="s">
        <v>756</v>
      </c>
      <c r="BI1490" cm="1">
        <f t="array" ref="BI1490">IFERROR(_xlfn._xlws.FILTER(shifts!A:A,(shifts!B:B=events!AD1490)*(shifts!AG:AG&gt;=events!BK1490)*(shifts!AH:AH&lt;=events!BL1490)),BI1489)</f>
        <v>53</v>
      </c>
      <c r="BJ1490" s="15">
        <f t="shared" si="2169"/>
        <v>2</v>
      </c>
      <c r="BK1490">
        <f t="shared" si="2170"/>
        <v>692</v>
      </c>
      <c r="BL1490">
        <f t="shared" si="2171"/>
        <v>690</v>
      </c>
      <c r="BM1490" s="15">
        <f>SUMIFS(BJ$2:BJ1490,K$2:K1490,"=Intermission")+SUMIFS(BJ$2:BJ1490,K$2:K1490,"=Timeout")</f>
        <v>67</v>
      </c>
      <c r="BN1490">
        <f t="shared" si="2172"/>
        <v>1147</v>
      </c>
      <c r="BO1490" s="19">
        <f t="shared" si="2173"/>
        <v>1535</v>
      </c>
      <c r="BP1490">
        <f t="shared" si="2174"/>
        <v>1530</v>
      </c>
      <c r="BQ1490" s="17">
        <f t="shared" si="2175"/>
        <v>1537</v>
      </c>
      <c r="BR1490" t="str">
        <f t="shared" si="2176"/>
        <v>event_team_player_1</v>
      </c>
      <c r="BS1490">
        <f>COUNTIFS(S$3:S1490,"="&amp;S1490,AI$3:AI1490,"="&amp;AI1490)</f>
        <v>1</v>
      </c>
      <c r="BT1490" t="str">
        <f>IFERROR(VLOOKUP(BB1490&amp;BU1490&amp;X1490,game_rosters!U:W,3,FALSE),"")</f>
        <v>P100185</v>
      </c>
      <c r="BU1490" t="str">
        <f t="shared" si="2177"/>
        <v>Outlaws</v>
      </c>
    </row>
    <row r="1491" spans="1:73" x14ac:dyDescent="0.2">
      <c r="A1491">
        <f t="shared" si="2152"/>
        <v>1</v>
      </c>
      <c r="I1491" s="44">
        <v>77</v>
      </c>
      <c r="K1491" t="s">
        <v>13</v>
      </c>
      <c r="O1491" t="s">
        <v>627</v>
      </c>
      <c r="P1491" t="s">
        <v>568</v>
      </c>
      <c r="Q1491" t="s">
        <v>595</v>
      </c>
      <c r="R1491" s="51">
        <v>1</v>
      </c>
      <c r="S1491">
        <v>786</v>
      </c>
      <c r="T1491" t="s">
        <v>756</v>
      </c>
      <c r="W1491" t="s">
        <v>731</v>
      </c>
      <c r="X1491">
        <v>77</v>
      </c>
      <c r="Z1491">
        <v>1</v>
      </c>
      <c r="AA1491">
        <f t="shared" si="2109"/>
        <v>1786</v>
      </c>
      <c r="AB1491" t="str">
        <f t="shared" si="2110"/>
        <v/>
      </c>
      <c r="AC1491">
        <f t="shared" si="2148"/>
        <v>1786</v>
      </c>
      <c r="AD1491" s="6">
        <v>2</v>
      </c>
      <c r="AE1491" t="s">
        <v>754</v>
      </c>
      <c r="AF1491" t="s">
        <v>905</v>
      </c>
      <c r="AG1491" t="s">
        <v>754</v>
      </c>
      <c r="AH1491" t="s">
        <v>934</v>
      </c>
      <c r="AI1491" t="str">
        <f t="shared" si="2153"/>
        <v>e</v>
      </c>
      <c r="AJ1491" t="str">
        <f t="shared" si="2154"/>
        <v/>
      </c>
      <c r="AK1491" t="str">
        <f t="shared" si="2155"/>
        <v/>
      </c>
      <c r="AL1491" t="str">
        <f t="shared" si="2156"/>
        <v/>
      </c>
      <c r="AM1491" t="str">
        <f t="shared" si="2157"/>
        <v/>
      </c>
      <c r="AN1491" t="str">
        <f t="shared" si="2158"/>
        <v>Away</v>
      </c>
      <c r="AO1491" t="str">
        <f t="shared" si="2159"/>
        <v>a</v>
      </c>
      <c r="AP1491" t="str">
        <f t="shared" si="2160"/>
        <v/>
      </c>
      <c r="AQ1491" t="str">
        <f t="shared" si="2161"/>
        <v/>
      </c>
      <c r="AR1491" t="str">
        <f t="shared" si="2162"/>
        <v>Away</v>
      </c>
      <c r="AS1491" t="str">
        <f t="shared" si="2163"/>
        <v>a</v>
      </c>
      <c r="AT1491" t="str">
        <f t="shared" si="2164"/>
        <v>Offensive</v>
      </c>
      <c r="AU1491" t="str">
        <f t="shared" si="2165"/>
        <v/>
      </c>
      <c r="AV1491" t="str">
        <f t="shared" si="2166"/>
        <v/>
      </c>
      <c r="AW1491" t="str" cm="1">
        <f t="array" ref="AW1491">IFERROR(IF(O1491&lt;&gt;"",O1491,IF(OR($S1491="",$T1491=""),"",IF(O1491&lt;&gt;"",O1491,IF($T1491&lt;&gt;"",_xlfn._xlws.FILTER(O:O,($BU:$BU=$BU1491)*($I:$I=$I1491)*($T:$T=$T1491)*($S:$S=_xlfn.MINIFS($S:$S,$T:$T,"="&amp;$T1491)),"")))))&amp;"",IF(O1491="","",""))&amp;""</f>
        <v>OffensivePlay_Possession-Deke</v>
      </c>
      <c r="AX1491" t="str" cm="1">
        <f t="array" ref="AX1491">IFERROR(IF(P1491&lt;&gt;"",P1491,IF(OR($S1491="",$T1491=""),"",IF($T1491&lt;&gt;"",_xlfn._xlws.FILTER(P:P,($BU:$BU=$BU1491)*($I:$I=$I1491)*($T:$T=$T1491)*($S:$S=_xlfn.MINIFS($S:$S,$T:$T,"="&amp;$T1491)),""))))&amp;"",IF(P1491="","",""))&amp;""</f>
        <v>OffensivePlay_Possession-DriveMiddle</v>
      </c>
      <c r="AY1491" t="str" cm="1">
        <f t="array" ref="AY1491">IFERROR(IF(Q1491&lt;&gt;"",Q1491,IF(OR($S1491="",$T1491=""),"",IF($T1491&lt;&gt;"",_xlfn._xlws.FILTER(Q:Q,($BU:$BU=$BU1491)*($I:$I=$I1491)*($T:$T=$T1491)*($S:$S=_xlfn.MINIFS($S:$S,$T:$T,"="&amp;$T1491)),""))))&amp;"",IF(Q1491="","",""))&amp;""</f>
        <v>s</v>
      </c>
      <c r="AZ1491" t="str" cm="1">
        <f t="array" ref="AZ1491">IFERROR(IF(R1491&lt;&gt;"",R1491,IF(OR($S1491="",$T1491=""),"",IF($T1491&lt;&gt;"",_xlfn._xlws.FILTER(R:R,($BU:$BU=$BU1491)*($I:$I=$I1491)*($T:$T=$T1491)*($S:$S=_xlfn.MINIFS($S:$S,$T:$T,"="&amp;$T1491)),""))))&amp;"",IF(R1491="","",""))&amp;""</f>
        <v>1</v>
      </c>
      <c r="BA1491" s="6">
        <f t="shared" si="2167"/>
        <v>127</v>
      </c>
      <c r="BB1491">
        <f t="shared" ref="BB1491:BD1491" si="2191">BB1490</f>
        <v>18987</v>
      </c>
      <c r="BC1491" t="str">
        <f t="shared" si="2191"/>
        <v>Velodrome</v>
      </c>
      <c r="BD1491" t="str">
        <f t="shared" si="2191"/>
        <v>Outlaws</v>
      </c>
      <c r="BE1491" t="s">
        <v>13</v>
      </c>
      <c r="BF1491" t="s">
        <v>756</v>
      </c>
      <c r="BI1491" cm="1">
        <f t="array" ref="BI1491">IFERROR(_xlfn._xlws.FILTER(shifts!A:A,(shifts!B:B=events!AD1491)*(shifts!AG:AG&gt;=events!BK1491)*(shifts!AH:AH&lt;=events!BL1491)),BI1490)</f>
        <v>53</v>
      </c>
      <c r="BJ1491" s="15">
        <f t="shared" si="2169"/>
        <v>2</v>
      </c>
      <c r="BK1491">
        <f t="shared" si="2170"/>
        <v>690</v>
      </c>
      <c r="BL1491">
        <f t="shared" si="2171"/>
        <v>688</v>
      </c>
      <c r="BM1491" s="15">
        <f>SUMIFS(BJ$2:BJ1491,K$2:K1491,"=Intermission")+SUMIFS(BJ$2:BJ1491,K$2:K1491,"=Timeout")</f>
        <v>67</v>
      </c>
      <c r="BN1491">
        <f t="shared" si="2172"/>
        <v>1147</v>
      </c>
      <c r="BO1491" s="19">
        <f t="shared" si="2173"/>
        <v>1537</v>
      </c>
      <c r="BP1491">
        <f t="shared" si="2174"/>
        <v>1532</v>
      </c>
      <c r="BQ1491" s="17">
        <f t="shared" si="2175"/>
        <v>1539</v>
      </c>
      <c r="BR1491" t="str">
        <f t="shared" si="2176"/>
        <v>event_team_player_1</v>
      </c>
      <c r="BS1491">
        <f>COUNTIFS(S$3:S1491,"="&amp;S1491,AI$3:AI1491,"="&amp;AI1491)</f>
        <v>1</v>
      </c>
      <c r="BT1491" t="str">
        <f>IFERROR(VLOOKUP(BB1491&amp;BU1491&amp;X1491,game_rosters!U:W,3,FALSE),"")</f>
        <v>P100185</v>
      </c>
      <c r="BU1491" t="str">
        <f t="shared" si="2177"/>
        <v>Outlaws</v>
      </c>
    </row>
    <row r="1492" spans="1:73" x14ac:dyDescent="0.2">
      <c r="A1492" t="str">
        <f t="shared" si="2152"/>
        <v/>
      </c>
      <c r="I1492" s="44">
        <v>55</v>
      </c>
      <c r="O1492" t="s">
        <v>625</v>
      </c>
      <c r="Q1492" t="s">
        <v>594</v>
      </c>
      <c r="R1492" s="51">
        <v>1</v>
      </c>
      <c r="S1492">
        <v>786</v>
      </c>
      <c r="T1492" t="s">
        <v>756</v>
      </c>
      <c r="X1492">
        <v>55</v>
      </c>
      <c r="AA1492">
        <f t="shared" si="2109"/>
        <v>1786</v>
      </c>
      <c r="AB1492" t="str">
        <f t="shared" si="2110"/>
        <v/>
      </c>
      <c r="AC1492">
        <f t="shared" si="2148"/>
        <v>1786</v>
      </c>
      <c r="AD1492" s="6">
        <v>2</v>
      </c>
      <c r="AE1492" t="s">
        <v>754</v>
      </c>
      <c r="AF1492" t="s">
        <v>905</v>
      </c>
      <c r="AG1492" t="s">
        <v>754</v>
      </c>
      <c r="AH1492" t="s">
        <v>934</v>
      </c>
      <c r="AI1492" t="str">
        <f t="shared" si="2153"/>
        <v>o</v>
      </c>
      <c r="AJ1492" t="str">
        <f t="shared" si="2154"/>
        <v/>
      </c>
      <c r="AK1492" t="str">
        <f t="shared" si="2155"/>
        <v/>
      </c>
      <c r="AL1492" t="str">
        <f t="shared" si="2156"/>
        <v/>
      </c>
      <c r="AM1492" t="str">
        <f t="shared" si="2157"/>
        <v/>
      </c>
      <c r="AN1492" t="str">
        <f t="shared" si="2158"/>
        <v>Away</v>
      </c>
      <c r="AO1492" t="str">
        <f t="shared" si="2159"/>
        <v>a</v>
      </c>
      <c r="AP1492" t="str">
        <f t="shared" si="2160"/>
        <v/>
      </c>
      <c r="AQ1492" t="str">
        <f t="shared" si="2161"/>
        <v/>
      </c>
      <c r="AR1492" t="str">
        <f t="shared" si="2162"/>
        <v>Away</v>
      </c>
      <c r="AS1492" t="str">
        <f t="shared" si="2163"/>
        <v>a</v>
      </c>
      <c r="AT1492" t="str">
        <f t="shared" si="2164"/>
        <v>Defensive</v>
      </c>
      <c r="AU1492" t="str">
        <f t="shared" si="2165"/>
        <v/>
      </c>
      <c r="AV1492" t="str">
        <f t="shared" si="2166"/>
        <v/>
      </c>
      <c r="AW1492" t="str" cm="1">
        <f t="array" ref="AW1492">IFERROR(IF(O1492&lt;&gt;"",O1492,IF(OR($S1492="",$T1492=""),"",IF(O1492&lt;&gt;"",O1492,IF($T1492&lt;&gt;"",_xlfn._xlws.FILTER(O:O,($BU:$BU=$BU1492)*($I:$I=$I1492)*($T:$T=$T1492)*($S:$S=_xlfn.MINIFS($S:$S,$T:$T,"="&amp;$T1492)),"")))))&amp;"",IF(O1492="","",""))&amp;""</f>
        <v>Defensive_PlayPossession-BeatDeke</v>
      </c>
      <c r="AX1492" t="str" cm="1">
        <f t="array" ref="AX1492">IFERROR(IF(P1492&lt;&gt;"",P1492,IF(OR($S1492="",$T1492=""),"",IF($T1492&lt;&gt;"",_xlfn._xlws.FILTER(P:P,($BU:$BU=$BU1492)*($I:$I=$I1492)*($T:$T=$T1492)*($S:$S=_xlfn.MINIFS($S:$S,$T:$T,"="&amp;$T1492)),""))))&amp;"",IF(P1492="","",""))&amp;""</f>
        <v/>
      </c>
      <c r="AY1492" t="str" cm="1">
        <f t="array" ref="AY1492">IFERROR(IF(Q1492&lt;&gt;"",Q1492,IF(OR($S1492="",$T1492=""),"",IF($T1492&lt;&gt;"",_xlfn._xlws.FILTER(Q:Q,($BU:$BU=$BU1492)*($I:$I=$I1492)*($T:$T=$T1492)*($S:$S=_xlfn.MINIFS($S:$S,$T:$T,"="&amp;$T1492)),""))))&amp;"",IF(Q1492="","",""))&amp;""</f>
        <v>u</v>
      </c>
      <c r="AZ1492" t="str" cm="1">
        <f t="array" ref="AZ1492">IFERROR(IF(R1492&lt;&gt;"",R1492,IF(OR($S1492="",$T1492=""),"",IF($T1492&lt;&gt;"",_xlfn._xlws.FILTER(R:R,($BU:$BU=$BU1492)*($I:$I=$I1492)*($T:$T=$T1492)*($S:$S=_xlfn.MINIFS($S:$S,$T:$T,"="&amp;$T1492)),""))))&amp;"",IF(R1492="","",""))&amp;""</f>
        <v>1</v>
      </c>
      <c r="BA1492" s="6">
        <f t="shared" si="2167"/>
        <v>127</v>
      </c>
      <c r="BB1492">
        <f t="shared" ref="BB1492:BD1492" si="2192">BB1491</f>
        <v>18987</v>
      </c>
      <c r="BC1492" t="str">
        <f t="shared" si="2192"/>
        <v>Velodrome</v>
      </c>
      <c r="BD1492" t="str">
        <f t="shared" si="2192"/>
        <v>Outlaws</v>
      </c>
      <c r="BE1492" t="s">
        <v>13</v>
      </c>
      <c r="BF1492" t="s">
        <v>756</v>
      </c>
      <c r="BI1492" cm="1">
        <f t="array" ref="BI1492">IFERROR(_xlfn._xlws.FILTER(shifts!A:A,(shifts!B:B=events!AD1492)*(shifts!AG:AG&gt;=events!BK1492)*(shifts!AH:AH&lt;=events!BL1492)),BI1491)</f>
        <v>53</v>
      </c>
      <c r="BJ1492" s="15">
        <f t="shared" si="2169"/>
        <v>2</v>
      </c>
      <c r="BK1492">
        <f t="shared" si="2170"/>
        <v>690</v>
      </c>
      <c r="BL1492">
        <f t="shared" si="2171"/>
        <v>688</v>
      </c>
      <c r="BM1492" s="15">
        <f>SUMIFS(BJ$2:BJ1492,K$2:K1492,"=Intermission")+SUMIFS(BJ$2:BJ1492,K$2:K1492,"=Timeout")</f>
        <v>67</v>
      </c>
      <c r="BN1492">
        <f t="shared" si="2172"/>
        <v>1147</v>
      </c>
      <c r="BO1492" s="19">
        <f t="shared" si="2173"/>
        <v>1537</v>
      </c>
      <c r="BP1492">
        <f t="shared" si="2174"/>
        <v>1532</v>
      </c>
      <c r="BQ1492" s="17">
        <f t="shared" si="2175"/>
        <v>1539</v>
      </c>
      <c r="BR1492" t="str">
        <f t="shared" si="2176"/>
        <v>opp_team_player_1</v>
      </c>
      <c r="BS1492">
        <f>COUNTIFS(S$3:S1492,"="&amp;S1492,AI$3:AI1492,"="&amp;AI1492)</f>
        <v>1</v>
      </c>
      <c r="BT1492" t="str">
        <f>IFERROR(VLOOKUP(BB1492&amp;BU1492&amp;X1492,game_rosters!U:W,3,FALSE),"")</f>
        <v>P100064</v>
      </c>
      <c r="BU1492" t="str">
        <f t="shared" si="2177"/>
        <v>Velodrome</v>
      </c>
    </row>
    <row r="1493" spans="1:73" x14ac:dyDescent="0.2">
      <c r="A1493" t="str">
        <f t="shared" si="2152"/>
        <v/>
      </c>
      <c r="I1493" s="44">
        <v>91</v>
      </c>
      <c r="O1493" t="s">
        <v>625</v>
      </c>
      <c r="P1493" t="s">
        <v>634</v>
      </c>
      <c r="Q1493" t="s">
        <v>594</v>
      </c>
      <c r="R1493" s="51">
        <v>1</v>
      </c>
      <c r="S1493">
        <v>786</v>
      </c>
      <c r="T1493" t="s">
        <v>756</v>
      </c>
      <c r="X1493">
        <v>91</v>
      </c>
      <c r="AA1493">
        <f t="shared" si="2109"/>
        <v>1786</v>
      </c>
      <c r="AB1493" t="str">
        <f t="shared" si="2110"/>
        <v/>
      </c>
      <c r="AC1493">
        <f t="shared" si="2148"/>
        <v>1786</v>
      </c>
      <c r="AD1493" s="6">
        <v>2</v>
      </c>
      <c r="AE1493" t="s">
        <v>754</v>
      </c>
      <c r="AF1493" t="s">
        <v>905</v>
      </c>
      <c r="AG1493" t="s">
        <v>754</v>
      </c>
      <c r="AH1493" t="s">
        <v>934</v>
      </c>
      <c r="AI1493" t="str">
        <f t="shared" si="2153"/>
        <v>o</v>
      </c>
      <c r="AJ1493" t="str">
        <f t="shared" si="2154"/>
        <v/>
      </c>
      <c r="AK1493" t="str">
        <f t="shared" si="2155"/>
        <v/>
      </c>
      <c r="AL1493" t="str">
        <f t="shared" si="2156"/>
        <v/>
      </c>
      <c r="AM1493" t="str">
        <f t="shared" si="2157"/>
        <v/>
      </c>
      <c r="AN1493" t="str">
        <f t="shared" si="2158"/>
        <v>Away</v>
      </c>
      <c r="AO1493" t="str">
        <f t="shared" si="2159"/>
        <v>a</v>
      </c>
      <c r="AP1493" t="str">
        <f t="shared" si="2160"/>
        <v/>
      </c>
      <c r="AQ1493" t="str">
        <f t="shared" si="2161"/>
        <v/>
      </c>
      <c r="AR1493" t="str">
        <f t="shared" si="2162"/>
        <v>Away</v>
      </c>
      <c r="AS1493" t="str">
        <f t="shared" si="2163"/>
        <v>a</v>
      </c>
      <c r="AT1493" t="str">
        <f t="shared" si="2164"/>
        <v>Defensive</v>
      </c>
      <c r="AU1493" t="str">
        <f t="shared" si="2165"/>
        <v/>
      </c>
      <c r="AV1493" t="str">
        <f t="shared" si="2166"/>
        <v/>
      </c>
      <c r="AW1493" t="str" cm="1">
        <f t="array" ref="AW1493">IFERROR(IF(O1493&lt;&gt;"",O1493,IF(OR($S1493="",$T1493=""),"",IF(O1493&lt;&gt;"",O1493,IF($T1493&lt;&gt;"",_xlfn._xlws.FILTER(O:O,($BU:$BU=$BU1493)*($I:$I=$I1493)*($T:$T=$T1493)*($S:$S=_xlfn.MINIFS($S:$S,$T:$T,"="&amp;$T1493)),"")))))&amp;"",IF(O1493="","",""))&amp;""</f>
        <v>Defensive_PlayPossession-BeatDeke</v>
      </c>
      <c r="AX1493" t="str" cm="1">
        <f t="array" ref="AX1493">IFERROR(IF(P1493&lt;&gt;"",P1493,IF(OR($S1493="",$T1493=""),"",IF($T1493&lt;&gt;"",_xlfn._xlws.FILTER(P:P,($BU:$BU=$BU1493)*($I:$I=$I1493)*($T:$T=$T1493)*($S:$S=_xlfn.MINIFS($S:$S,$T:$T,"="&amp;$T1493)),""))))&amp;"",IF(P1493="","",""))&amp;""</f>
        <v>Defensive_PlayPossession-BeatMiddle</v>
      </c>
      <c r="AY1493" t="str" cm="1">
        <f t="array" ref="AY1493">IFERROR(IF(Q1493&lt;&gt;"",Q1493,IF(OR($S1493="",$T1493=""),"",IF($T1493&lt;&gt;"",_xlfn._xlws.FILTER(Q:Q,($BU:$BU=$BU1493)*($I:$I=$I1493)*($T:$T=$T1493)*($S:$S=_xlfn.MINIFS($S:$S,$T:$T,"="&amp;$T1493)),""))))&amp;"",IF(Q1493="","",""))&amp;""</f>
        <v>u</v>
      </c>
      <c r="AZ1493" t="str" cm="1">
        <f t="array" ref="AZ1493">IFERROR(IF(R1493&lt;&gt;"",R1493,IF(OR($S1493="",$T1493=""),"",IF($T1493&lt;&gt;"",_xlfn._xlws.FILTER(R:R,($BU:$BU=$BU1493)*($I:$I=$I1493)*($T:$T=$T1493)*($S:$S=_xlfn.MINIFS($S:$S,$T:$T,"="&amp;$T1493)),""))))&amp;"",IF(R1493="","",""))&amp;""</f>
        <v>1</v>
      </c>
      <c r="BA1493" s="6">
        <f t="shared" si="2167"/>
        <v>127</v>
      </c>
      <c r="BB1493">
        <f t="shared" ref="BB1493:BD1493" si="2193">BB1492</f>
        <v>18987</v>
      </c>
      <c r="BC1493" t="str">
        <f t="shared" si="2193"/>
        <v>Velodrome</v>
      </c>
      <c r="BD1493" t="str">
        <f t="shared" si="2193"/>
        <v>Outlaws</v>
      </c>
      <c r="BE1493" t="s">
        <v>13</v>
      </c>
      <c r="BF1493" t="s">
        <v>756</v>
      </c>
      <c r="BI1493" cm="1">
        <f t="array" ref="BI1493">IFERROR(_xlfn._xlws.FILTER(shifts!A:A,(shifts!B:B=events!AD1493)*(shifts!AG:AG&gt;=events!BK1493)*(shifts!AH:AH&lt;=events!BL1493)),BI1492)</f>
        <v>53</v>
      </c>
      <c r="BJ1493" s="15">
        <f t="shared" si="2169"/>
        <v>2</v>
      </c>
      <c r="BK1493">
        <f t="shared" si="2170"/>
        <v>690</v>
      </c>
      <c r="BL1493">
        <f t="shared" si="2171"/>
        <v>688</v>
      </c>
      <c r="BM1493" s="15">
        <f>SUMIFS(BJ$2:BJ1493,K$2:K1493,"=Intermission")+SUMIFS(BJ$2:BJ1493,K$2:K1493,"=Timeout")</f>
        <v>67</v>
      </c>
      <c r="BN1493">
        <f t="shared" si="2172"/>
        <v>1147</v>
      </c>
      <c r="BO1493" s="19">
        <f t="shared" si="2173"/>
        <v>1537</v>
      </c>
      <c r="BP1493">
        <f t="shared" si="2174"/>
        <v>1532</v>
      </c>
      <c r="BQ1493" s="17">
        <f t="shared" si="2175"/>
        <v>1539</v>
      </c>
      <c r="BR1493" t="str">
        <f t="shared" si="2176"/>
        <v>opp_team_player_2</v>
      </c>
      <c r="BS1493">
        <f>COUNTIFS(S$3:S1493,"="&amp;S1493,AI$3:AI1493,"="&amp;AI1493)</f>
        <v>2</v>
      </c>
      <c r="BT1493" t="str">
        <f>IFERROR(VLOOKUP(BB1493&amp;BU1493&amp;X1493,game_rosters!U:W,3,FALSE),"")</f>
        <v>P100002</v>
      </c>
      <c r="BU1493" t="str">
        <f t="shared" si="2177"/>
        <v>Velodrome</v>
      </c>
    </row>
    <row r="1494" spans="1:73" x14ac:dyDescent="0.2">
      <c r="A1494">
        <f t="shared" si="2152"/>
        <v>1</v>
      </c>
      <c r="I1494" s="44">
        <v>77</v>
      </c>
      <c r="K1494" t="s">
        <v>6</v>
      </c>
      <c r="L1494" t="s">
        <v>205</v>
      </c>
      <c r="M1494" t="s">
        <v>51</v>
      </c>
      <c r="N1494" t="s">
        <v>595</v>
      </c>
      <c r="R1494" s="51">
        <v>1</v>
      </c>
      <c r="S1494">
        <v>787</v>
      </c>
      <c r="T1494">
        <v>134</v>
      </c>
      <c r="W1494" t="s">
        <v>731</v>
      </c>
      <c r="X1494">
        <v>77</v>
      </c>
      <c r="Z1494">
        <v>1</v>
      </c>
      <c r="AA1494">
        <f t="shared" si="2109"/>
        <v>1787</v>
      </c>
      <c r="AB1494">
        <f t="shared" si="2110"/>
        <v>9134</v>
      </c>
      <c r="AC1494">
        <f t="shared" si="2148"/>
        <v>9134</v>
      </c>
      <c r="AD1494" s="6">
        <v>2</v>
      </c>
      <c r="AE1494" t="s">
        <v>754</v>
      </c>
      <c r="AF1494" t="s">
        <v>934</v>
      </c>
      <c r="AG1494" t="s">
        <v>756</v>
      </c>
      <c r="AH1494" t="s">
        <v>756</v>
      </c>
      <c r="AI1494" t="str">
        <f t="shared" si="2153"/>
        <v>e</v>
      </c>
      <c r="AJ1494" t="str">
        <f t="shared" si="2154"/>
        <v/>
      </c>
      <c r="AK1494" t="str">
        <f t="shared" si="2155"/>
        <v/>
      </c>
      <c r="AL1494" t="str">
        <f t="shared" si="2156"/>
        <v/>
      </c>
      <c r="AM1494" t="str">
        <f t="shared" si="2157"/>
        <v/>
      </c>
      <c r="AN1494" t="str">
        <f t="shared" si="2158"/>
        <v>Away</v>
      </c>
      <c r="AO1494" t="str">
        <f t="shared" si="2159"/>
        <v>a</v>
      </c>
      <c r="AP1494" t="str">
        <f t="shared" si="2160"/>
        <v/>
      </c>
      <c r="AQ1494" t="str">
        <f t="shared" si="2161"/>
        <v/>
      </c>
      <c r="AR1494" t="str">
        <f t="shared" si="2162"/>
        <v>Away</v>
      </c>
      <c r="AS1494" t="str">
        <f t="shared" si="2163"/>
        <v>a</v>
      </c>
      <c r="AT1494" t="str">
        <f t="shared" si="2164"/>
        <v>Offensive</v>
      </c>
      <c r="AU1494" t="str">
        <f t="shared" si="2165"/>
        <v/>
      </c>
      <c r="AV1494" t="str">
        <f t="shared" si="2166"/>
        <v/>
      </c>
      <c r="AW1494" t="str" cm="1">
        <f t="array" ref="AW1494">IFERROR(IF(O1494&lt;&gt;"",O1494,IF(OR($S1494="",$T1494=""),"",IF(O1494&lt;&gt;"",O1494,IF($T1494&lt;&gt;"",_xlfn._xlws.FILTER(O:O,($BU:$BU=$BU1494)*($I:$I=$I1494)*($T:$T=$T1494)*($S:$S=_xlfn.MINIFS($S:$S,$T:$T,"="&amp;$T1494)),"")))))&amp;"",IF(O1494="","",""))&amp;""</f>
        <v/>
      </c>
      <c r="AX1494" t="str" cm="1">
        <f t="array" ref="AX1494">IFERROR(IF(P1494&lt;&gt;"",P1494,IF(OR($S1494="",$T1494=""),"",IF($T1494&lt;&gt;"",_xlfn._xlws.FILTER(P:P,($BU:$BU=$BU1494)*($I:$I=$I1494)*($T:$T=$T1494)*($S:$S=_xlfn.MINIFS($S:$S,$T:$T,"="&amp;$T1494)),""))))&amp;"",IF(P1494="","",""))&amp;""</f>
        <v/>
      </c>
      <c r="AY1494" t="str" cm="1">
        <f t="array" ref="AY1494">IFERROR(IF(Q1494&lt;&gt;"",Q1494,IF(OR($S1494="",$T1494=""),"",IF($T1494&lt;&gt;"",_xlfn._xlws.FILTER(Q:Q,($BU:$BU=$BU1494)*($I:$I=$I1494)*($T:$T=$T1494)*($S:$S=_xlfn.MINIFS($S:$S,$T:$T,"="&amp;$T1494)),""))))&amp;"",IF(Q1494="","",""))&amp;""</f>
        <v/>
      </c>
      <c r="AZ1494" t="str" cm="1">
        <f t="array" ref="AZ1494">IFERROR(IF(R1494&lt;&gt;"",R1494,IF(OR($S1494="",$T1494=""),"",IF($T1494&lt;&gt;"",_xlfn._xlws.FILTER(R:R,($BU:$BU=$BU1494)*($I:$I=$I1494)*($T:$T=$T1494)*($S:$S=_xlfn.MINIFS($S:$S,$T:$T,"="&amp;$T1494)),""))))&amp;"",IF(R1494="","",""))&amp;""</f>
        <v>1</v>
      </c>
      <c r="BA1494" s="6">
        <f t="shared" si="2167"/>
        <v>127</v>
      </c>
      <c r="BB1494">
        <f t="shared" ref="BB1494:BD1494" si="2194">BB1493</f>
        <v>18987</v>
      </c>
      <c r="BC1494" t="str">
        <f t="shared" si="2194"/>
        <v>Velodrome</v>
      </c>
      <c r="BD1494" t="str">
        <f t="shared" si="2194"/>
        <v>Outlaws</v>
      </c>
      <c r="BE1494" t="s">
        <v>6</v>
      </c>
      <c r="BF1494" t="s">
        <v>205</v>
      </c>
      <c r="BI1494" cm="1">
        <f t="array" ref="BI1494">IFERROR(_xlfn._xlws.FILTER(shifts!A:A,(shifts!B:B=events!AD1494)*(shifts!AG:AG&gt;=events!BK1494)*(shifts!AH:AH&lt;=events!BL1494)),BI1493)</f>
        <v>53</v>
      </c>
      <c r="BJ1494" s="15">
        <f t="shared" si="2169"/>
        <v>0</v>
      </c>
      <c r="BK1494">
        <f t="shared" si="2170"/>
        <v>688</v>
      </c>
      <c r="BL1494">
        <f t="shared" si="2171"/>
        <v>688</v>
      </c>
      <c r="BM1494" s="15">
        <f>SUMIFS(BJ$2:BJ1494,K$2:K1494,"=Intermission")+SUMIFS(BJ$2:BJ1494,K$2:K1494,"=Timeout")</f>
        <v>67</v>
      </c>
      <c r="BN1494">
        <f t="shared" si="2172"/>
        <v>1147</v>
      </c>
      <c r="BO1494" s="19">
        <f t="shared" si="2173"/>
        <v>1539</v>
      </c>
      <c r="BP1494">
        <f t="shared" si="2174"/>
        <v>1534</v>
      </c>
      <c r="BQ1494" s="17">
        <f t="shared" si="2175"/>
        <v>1539</v>
      </c>
      <c r="BR1494" t="str">
        <f t="shared" si="2176"/>
        <v>event_team_player_1</v>
      </c>
      <c r="BS1494">
        <f>COUNTIFS(S$3:S1494,"="&amp;S1494,AI$3:AI1494,"="&amp;AI1494)</f>
        <v>1</v>
      </c>
      <c r="BT1494" t="str">
        <f>IFERROR(VLOOKUP(BB1494&amp;BU1494&amp;X1494,game_rosters!U:W,3,FALSE),"")</f>
        <v>P100185</v>
      </c>
      <c r="BU1494" t="str">
        <f t="shared" si="2177"/>
        <v>Outlaws</v>
      </c>
    </row>
    <row r="1495" spans="1:73" x14ac:dyDescent="0.2">
      <c r="A1495" t="str">
        <f t="shared" si="2152"/>
        <v/>
      </c>
      <c r="I1495" s="44">
        <v>39</v>
      </c>
      <c r="S1495">
        <v>787</v>
      </c>
      <c r="T1495">
        <v>134</v>
      </c>
      <c r="X1495">
        <v>39</v>
      </c>
      <c r="AA1495">
        <f t="shared" si="2109"/>
        <v>1787</v>
      </c>
      <c r="AB1495">
        <f t="shared" si="2110"/>
        <v>9134</v>
      </c>
      <c r="AC1495">
        <f t="shared" si="2148"/>
        <v>9134</v>
      </c>
      <c r="AD1495" s="6">
        <v>2</v>
      </c>
      <c r="AE1495" t="s">
        <v>754</v>
      </c>
      <c r="AF1495" t="s">
        <v>934</v>
      </c>
      <c r="AG1495" t="s">
        <v>756</v>
      </c>
      <c r="AH1495" t="s">
        <v>756</v>
      </c>
      <c r="AI1495" t="str">
        <f t="shared" si="2153"/>
        <v>o</v>
      </c>
      <c r="AJ1495" t="str">
        <f t="shared" si="2154"/>
        <v/>
      </c>
      <c r="AK1495" t="str">
        <f t="shared" si="2155"/>
        <v/>
      </c>
      <c r="AL1495" t="str">
        <f t="shared" si="2156"/>
        <v/>
      </c>
      <c r="AM1495" t="str">
        <f t="shared" si="2157"/>
        <v/>
      </c>
      <c r="AN1495" t="str">
        <f t="shared" si="2158"/>
        <v>Away</v>
      </c>
      <c r="AO1495" t="str">
        <f t="shared" si="2159"/>
        <v>a</v>
      </c>
      <c r="AP1495" t="str">
        <f t="shared" si="2160"/>
        <v/>
      </c>
      <c r="AQ1495" t="str">
        <f t="shared" si="2161"/>
        <v/>
      </c>
      <c r="AR1495" t="str">
        <f t="shared" si="2162"/>
        <v>Away</v>
      </c>
      <c r="AS1495" t="str">
        <f t="shared" si="2163"/>
        <v>a</v>
      </c>
      <c r="AT1495" t="str">
        <f t="shared" si="2164"/>
        <v>Defensive</v>
      </c>
      <c r="AU1495" t="str">
        <f t="shared" si="2165"/>
        <v/>
      </c>
      <c r="AV1495" t="str">
        <f t="shared" si="2166"/>
        <v/>
      </c>
      <c r="AW1495" t="str" cm="1">
        <f t="array" ref="AW1495">IFERROR(IF(O1495&lt;&gt;"",O1495,IF(OR($S1495="",$T1495=""),"",IF(O1495&lt;&gt;"",O1495,IF($T1495&lt;&gt;"",_xlfn._xlws.FILTER(O:O,($BU:$BU=$BU1495)*($I:$I=$I1495)*($T:$T=$T1495)*($S:$S=_xlfn.MINIFS($S:$S,$T:$T,"="&amp;$T1495)),"")))))&amp;"",IF(O1495="","",""))&amp;""</f>
        <v/>
      </c>
      <c r="AX1495" t="str" cm="1">
        <f t="array" ref="AX1495">IFERROR(IF(P1495&lt;&gt;"",P1495,IF(OR($S1495="",$T1495=""),"",IF($T1495&lt;&gt;"",_xlfn._xlws.FILTER(P:P,($BU:$BU=$BU1495)*($I:$I=$I1495)*($T:$T=$T1495)*($S:$S=_xlfn.MINIFS($S:$S,$T:$T,"="&amp;$T1495)),""))))&amp;"",IF(P1495="","",""))&amp;""</f>
        <v/>
      </c>
      <c r="AY1495" t="str" cm="1">
        <f t="array" ref="AY1495">IFERROR(IF(Q1495&lt;&gt;"",Q1495,IF(OR($S1495="",$T1495=""),"",IF($T1495&lt;&gt;"",_xlfn._xlws.FILTER(Q:Q,($BU:$BU=$BU1495)*($I:$I=$I1495)*($T:$T=$T1495)*($S:$S=_xlfn.MINIFS($S:$S,$T:$T,"="&amp;$T1495)),""))))&amp;"",IF(Q1495="","",""))&amp;""</f>
        <v/>
      </c>
      <c r="AZ1495" t="str" cm="1">
        <f t="array" ref="AZ1495">IFERROR(IF(R1495&lt;&gt;"",R1495,IF(OR($S1495="",$T1495=""),"",IF($T1495&lt;&gt;"",_xlfn._xlws.FILTER(R:R,($BU:$BU=$BU1495)*($I:$I=$I1495)*($T:$T=$T1495)*($S:$S=_xlfn.MINIFS($S:$S,$T:$T,"="&amp;$T1495)),""))))&amp;"",IF(R1495="","",""))&amp;""</f>
        <v/>
      </c>
      <c r="BA1495" s="6">
        <f t="shared" si="2167"/>
        <v>127</v>
      </c>
      <c r="BB1495">
        <f t="shared" ref="BB1495:BD1495" si="2195">BB1494</f>
        <v>18987</v>
      </c>
      <c r="BC1495" t="str">
        <f t="shared" si="2195"/>
        <v>Velodrome</v>
      </c>
      <c r="BD1495" t="str">
        <f t="shared" si="2195"/>
        <v>Outlaws</v>
      </c>
      <c r="BE1495" t="s">
        <v>6</v>
      </c>
      <c r="BF1495" t="s">
        <v>205</v>
      </c>
      <c r="BI1495" cm="1">
        <f t="array" ref="BI1495">IFERROR(_xlfn._xlws.FILTER(shifts!A:A,(shifts!B:B=events!AD1495)*(shifts!AG:AG&gt;=events!BK1495)*(shifts!AH:AH&lt;=events!BL1495)),BI1494)</f>
        <v>53</v>
      </c>
      <c r="BJ1495" s="15">
        <f t="shared" si="2169"/>
        <v>0</v>
      </c>
      <c r="BK1495">
        <f t="shared" si="2170"/>
        <v>688</v>
      </c>
      <c r="BL1495">
        <f t="shared" si="2171"/>
        <v>688</v>
      </c>
      <c r="BM1495" s="15">
        <f>SUMIFS(BJ$2:BJ1495,K$2:K1495,"=Intermission")+SUMIFS(BJ$2:BJ1495,K$2:K1495,"=Timeout")</f>
        <v>67</v>
      </c>
      <c r="BN1495">
        <f t="shared" si="2172"/>
        <v>1147</v>
      </c>
      <c r="BO1495" s="19">
        <f t="shared" si="2173"/>
        <v>1539</v>
      </c>
      <c r="BP1495">
        <f t="shared" si="2174"/>
        <v>1534</v>
      </c>
      <c r="BQ1495" s="17">
        <f t="shared" si="2175"/>
        <v>1539</v>
      </c>
      <c r="BR1495" t="str">
        <f t="shared" si="2176"/>
        <v>opp_team_player_1</v>
      </c>
      <c r="BS1495">
        <f>COUNTIFS(S$3:S1495,"="&amp;S1495,AI$3:AI1495,"="&amp;AI1495)</f>
        <v>1</v>
      </c>
      <c r="BT1495" t="str">
        <f>IFERROR(VLOOKUP(BB1495&amp;BU1495&amp;X1495,game_rosters!U:W,3,FALSE),"")</f>
        <v>P100016</v>
      </c>
      <c r="BU1495" t="str">
        <f t="shared" si="2177"/>
        <v>Velodrome</v>
      </c>
    </row>
    <row r="1496" spans="1:73" x14ac:dyDescent="0.2">
      <c r="A1496" t="str">
        <f t="shared" si="2152"/>
        <v/>
      </c>
      <c r="I1496" s="44">
        <v>70</v>
      </c>
      <c r="O1496" t="s">
        <v>602</v>
      </c>
      <c r="R1496" s="51">
        <v>1</v>
      </c>
      <c r="S1496">
        <v>787</v>
      </c>
      <c r="T1496">
        <v>134</v>
      </c>
      <c r="X1496">
        <v>70</v>
      </c>
      <c r="AA1496">
        <f t="shared" si="2109"/>
        <v>1787</v>
      </c>
      <c r="AB1496">
        <f t="shared" si="2110"/>
        <v>9134</v>
      </c>
      <c r="AC1496">
        <f t="shared" si="2148"/>
        <v>9134</v>
      </c>
      <c r="AD1496" s="6">
        <v>2</v>
      </c>
      <c r="AE1496" t="s">
        <v>754</v>
      </c>
      <c r="AF1496" t="s">
        <v>934</v>
      </c>
      <c r="AG1496" t="s">
        <v>756</v>
      </c>
      <c r="AH1496" t="s">
        <v>756</v>
      </c>
      <c r="AI1496" t="str">
        <f t="shared" si="2153"/>
        <v>o</v>
      </c>
      <c r="AJ1496" t="str">
        <f t="shared" si="2154"/>
        <v/>
      </c>
      <c r="AK1496" t="str">
        <f t="shared" si="2155"/>
        <v/>
      </c>
      <c r="AL1496" t="str">
        <f t="shared" si="2156"/>
        <v/>
      </c>
      <c r="AM1496" t="str">
        <f t="shared" si="2157"/>
        <v/>
      </c>
      <c r="AN1496" t="str">
        <f t="shared" si="2158"/>
        <v>Away</v>
      </c>
      <c r="AO1496" t="str">
        <f t="shared" si="2159"/>
        <v>a</v>
      </c>
      <c r="AP1496" t="str">
        <f t="shared" si="2160"/>
        <v/>
      </c>
      <c r="AQ1496" t="str">
        <f t="shared" si="2161"/>
        <v/>
      </c>
      <c r="AR1496" t="str">
        <f t="shared" si="2162"/>
        <v>Away</v>
      </c>
      <c r="AS1496" t="str">
        <f t="shared" si="2163"/>
        <v>a</v>
      </c>
      <c r="AT1496" t="str">
        <f t="shared" si="2164"/>
        <v>Defensive</v>
      </c>
      <c r="AU1496" t="str">
        <f t="shared" si="2165"/>
        <v/>
      </c>
      <c r="AV1496" t="str">
        <f t="shared" si="2166"/>
        <v/>
      </c>
      <c r="AW1496" t="str" cm="1">
        <f t="array" ref="AW1496">IFERROR(IF(O1496&lt;&gt;"",O1496,IF(OR($S1496="",$T1496=""),"",IF(O1496&lt;&gt;"",O1496,IF($T1496&lt;&gt;"",_xlfn._xlws.FILTER(O:O,($BU:$BU=$BU1496)*($I:$I=$I1496)*($T:$T=$T1496)*($S:$S=_xlfn.MINIFS($S:$S,$T:$T,"="&amp;$T1496)),"")))))&amp;"",IF(O1496="","",""))&amp;""</f>
        <v>Defensive_PlayPossession-StickCheck</v>
      </c>
      <c r="AX1496" t="str" cm="1">
        <f t="array" ref="AX1496">IFERROR(IF(P1496&lt;&gt;"",P1496,IF(OR($S1496="",$T1496=""),"",IF($T1496&lt;&gt;"",_xlfn._xlws.FILTER(P:P,($BU:$BU=$BU1496)*($I:$I=$I1496)*($T:$T=$T1496)*($S:$S=_xlfn.MINIFS($S:$S,$T:$T,"="&amp;$T1496)),""))))&amp;"",IF(P1496="","",""))&amp;""</f>
        <v/>
      </c>
      <c r="AY1496" t="str" cm="1">
        <f t="array" ref="AY1496">IFERROR(IF(Q1496&lt;&gt;"",Q1496,IF(OR($S1496="",$T1496=""),"",IF($T1496&lt;&gt;"",_xlfn._xlws.FILTER(Q:Q,($BU:$BU=$BU1496)*($I:$I=$I1496)*($T:$T=$T1496)*($S:$S=_xlfn.MINIFS($S:$S,$T:$T,"="&amp;$T1496)),""))))&amp;"",IF(Q1496="","",""))&amp;""</f>
        <v/>
      </c>
      <c r="AZ1496" t="str" cm="1">
        <f t="array" ref="AZ1496">IFERROR(IF(R1496&lt;&gt;"",R1496,IF(OR($S1496="",$T1496=""),"",IF($T1496&lt;&gt;"",_xlfn._xlws.FILTER(R:R,($BU:$BU=$BU1496)*($I:$I=$I1496)*($T:$T=$T1496)*($S:$S=_xlfn.MINIFS($S:$S,$T:$T,"="&amp;$T1496)),""))))&amp;"",IF(R1496="","",""))&amp;""</f>
        <v>1</v>
      </c>
      <c r="BA1496" s="6">
        <f t="shared" si="2167"/>
        <v>127</v>
      </c>
      <c r="BB1496">
        <f t="shared" ref="BB1496:BD1496" si="2196">BB1495</f>
        <v>18987</v>
      </c>
      <c r="BC1496" t="str">
        <f t="shared" si="2196"/>
        <v>Velodrome</v>
      </c>
      <c r="BD1496" t="str">
        <f t="shared" si="2196"/>
        <v>Outlaws</v>
      </c>
      <c r="BE1496" t="s">
        <v>6</v>
      </c>
      <c r="BF1496" t="s">
        <v>205</v>
      </c>
      <c r="BI1496" cm="1">
        <f t="array" ref="BI1496">IFERROR(_xlfn._xlws.FILTER(shifts!A:A,(shifts!B:B=events!AD1496)*(shifts!AG:AG&gt;=events!BK1496)*(shifts!AH:AH&lt;=events!BL1496)),BI1495)</f>
        <v>53</v>
      </c>
      <c r="BJ1496" s="15">
        <f t="shared" si="2169"/>
        <v>0</v>
      </c>
      <c r="BK1496">
        <f t="shared" si="2170"/>
        <v>688</v>
      </c>
      <c r="BL1496">
        <f t="shared" si="2171"/>
        <v>688</v>
      </c>
      <c r="BM1496" s="15">
        <f>SUMIFS(BJ$2:BJ1496,K$2:K1496,"=Intermission")+SUMIFS(BJ$2:BJ1496,K$2:K1496,"=Timeout")</f>
        <v>67</v>
      </c>
      <c r="BN1496">
        <f t="shared" si="2172"/>
        <v>1147</v>
      </c>
      <c r="BO1496" s="19">
        <f t="shared" si="2173"/>
        <v>1539</v>
      </c>
      <c r="BP1496">
        <f t="shared" si="2174"/>
        <v>1534</v>
      </c>
      <c r="BQ1496" s="17">
        <f t="shared" si="2175"/>
        <v>1539</v>
      </c>
      <c r="BR1496" t="str">
        <f t="shared" si="2176"/>
        <v>opp_team_player_2</v>
      </c>
      <c r="BS1496">
        <f>COUNTIFS(S$3:S1496,"="&amp;S1496,AI$3:AI1496,"="&amp;AI1496)</f>
        <v>2</v>
      </c>
      <c r="BT1496" t="str">
        <f>IFERROR(VLOOKUP(BB1496&amp;BU1496&amp;X1496,game_rosters!U:W,3,FALSE),"")</f>
        <v>P100001</v>
      </c>
      <c r="BU1496" t="str">
        <f t="shared" si="2177"/>
        <v>Velodrome</v>
      </c>
    </row>
    <row r="1497" spans="1:73" x14ac:dyDescent="0.2">
      <c r="A1497" t="str">
        <f t="shared" si="2152"/>
        <v/>
      </c>
      <c r="I1497" s="44">
        <v>84</v>
      </c>
      <c r="O1497" t="s">
        <v>605</v>
      </c>
      <c r="S1497">
        <v>787</v>
      </c>
      <c r="T1497">
        <v>134</v>
      </c>
      <c r="X1497">
        <v>84</v>
      </c>
      <c r="AA1497">
        <f t="shared" si="2109"/>
        <v>1787</v>
      </c>
      <c r="AB1497">
        <f t="shared" si="2110"/>
        <v>9134</v>
      </c>
      <c r="AC1497">
        <f t="shared" si="2148"/>
        <v>9134</v>
      </c>
      <c r="AD1497" s="6">
        <v>2</v>
      </c>
      <c r="AE1497" t="s">
        <v>754</v>
      </c>
      <c r="AF1497" t="s">
        <v>934</v>
      </c>
      <c r="AG1497" t="s">
        <v>756</v>
      </c>
      <c r="AH1497" t="s">
        <v>756</v>
      </c>
      <c r="AI1497" t="str">
        <f t="shared" si="2153"/>
        <v>o</v>
      </c>
      <c r="AJ1497" t="str">
        <f t="shared" si="2154"/>
        <v/>
      </c>
      <c r="AK1497" t="str">
        <f t="shared" si="2155"/>
        <v/>
      </c>
      <c r="AL1497" t="str">
        <f t="shared" si="2156"/>
        <v/>
      </c>
      <c r="AM1497" t="str">
        <f t="shared" si="2157"/>
        <v/>
      </c>
      <c r="AN1497" t="str">
        <f t="shared" si="2158"/>
        <v>Away</v>
      </c>
      <c r="AO1497" t="str">
        <f t="shared" si="2159"/>
        <v>a</v>
      </c>
      <c r="AP1497" t="str">
        <f t="shared" si="2160"/>
        <v/>
      </c>
      <c r="AQ1497" t="str">
        <f t="shared" si="2161"/>
        <v/>
      </c>
      <c r="AR1497" t="str">
        <f t="shared" si="2162"/>
        <v>Away</v>
      </c>
      <c r="AS1497" t="str">
        <f t="shared" si="2163"/>
        <v>a</v>
      </c>
      <c r="AT1497" t="str">
        <f t="shared" si="2164"/>
        <v>Defensive</v>
      </c>
      <c r="AU1497" t="str">
        <f t="shared" si="2165"/>
        <v/>
      </c>
      <c r="AV1497" t="str">
        <f t="shared" si="2166"/>
        <v/>
      </c>
      <c r="AW1497" t="str" cm="1">
        <f t="array" ref="AW1497">IFERROR(IF(O1497&lt;&gt;"",O1497,IF(OR($S1497="",$T1497=""),"",IF(O1497&lt;&gt;"",O1497,IF($T1497&lt;&gt;"",_xlfn._xlws.FILTER(O:O,($BU:$BU=$BU1497)*($I:$I=$I1497)*($T:$T=$T1497)*($S:$S=_xlfn.MINIFS($S:$S,$T:$T,"="&amp;$T1497)),"")))))&amp;"",IF(O1497="","",""))&amp;""</f>
        <v>Defensive_PlayPass-InShotPassLane</v>
      </c>
      <c r="AX1497" t="str" cm="1">
        <f t="array" ref="AX1497">IFERROR(IF(P1497&lt;&gt;"",P1497,IF(OR($S1497="",$T1497=""),"",IF($T1497&lt;&gt;"",_xlfn._xlws.FILTER(P:P,($BU:$BU=$BU1497)*($I:$I=$I1497)*($T:$T=$T1497)*($S:$S=_xlfn.MINIFS($S:$S,$T:$T,"="&amp;$T1497)),""))))&amp;"",IF(P1497="","",""))&amp;""</f>
        <v/>
      </c>
      <c r="AY1497" t="str" cm="1">
        <f t="array" ref="AY1497">IFERROR(IF(Q1497&lt;&gt;"",Q1497,IF(OR($S1497="",$T1497=""),"",IF($T1497&lt;&gt;"",_xlfn._xlws.FILTER(Q:Q,($BU:$BU=$BU1497)*($I:$I=$I1497)*($T:$T=$T1497)*($S:$S=_xlfn.MINIFS($S:$S,$T:$T,"="&amp;$T1497)),""))))&amp;"",IF(Q1497="","",""))&amp;""</f>
        <v/>
      </c>
      <c r="AZ1497" t="str" cm="1">
        <f t="array" ref="AZ1497">IFERROR(IF(R1497&lt;&gt;"",R1497,IF(OR($S1497="",$T1497=""),"",IF($T1497&lt;&gt;"",_xlfn._xlws.FILTER(R:R,($BU:$BU=$BU1497)*($I:$I=$I1497)*($T:$T=$T1497)*($S:$S=_xlfn.MINIFS($S:$S,$T:$T,"="&amp;$T1497)),""))))&amp;"",IF(R1497="","",""))&amp;""</f>
        <v/>
      </c>
      <c r="BA1497" s="6">
        <f t="shared" si="2167"/>
        <v>127</v>
      </c>
      <c r="BB1497">
        <f t="shared" ref="BB1497:BD1497" si="2197">BB1496</f>
        <v>18987</v>
      </c>
      <c r="BC1497" t="str">
        <f t="shared" si="2197"/>
        <v>Velodrome</v>
      </c>
      <c r="BD1497" t="str">
        <f t="shared" si="2197"/>
        <v>Outlaws</v>
      </c>
      <c r="BE1497" t="s">
        <v>6</v>
      </c>
      <c r="BF1497" t="s">
        <v>205</v>
      </c>
      <c r="BI1497" cm="1">
        <f t="array" ref="BI1497">IFERROR(_xlfn._xlws.FILTER(shifts!A:A,(shifts!B:B=events!AD1497)*(shifts!AG:AG&gt;=events!BK1497)*(shifts!AH:AH&lt;=events!BL1497)),BI1496)</f>
        <v>53</v>
      </c>
      <c r="BJ1497" s="15">
        <f t="shared" si="2169"/>
        <v>0</v>
      </c>
      <c r="BK1497">
        <f t="shared" si="2170"/>
        <v>688</v>
      </c>
      <c r="BL1497">
        <f t="shared" si="2171"/>
        <v>688</v>
      </c>
      <c r="BM1497" s="15">
        <f>SUMIFS(BJ$2:BJ1497,K$2:K1497,"=Intermission")+SUMIFS(BJ$2:BJ1497,K$2:K1497,"=Timeout")</f>
        <v>67</v>
      </c>
      <c r="BN1497">
        <f t="shared" si="2172"/>
        <v>1147</v>
      </c>
      <c r="BO1497" s="19">
        <f t="shared" si="2173"/>
        <v>1539</v>
      </c>
      <c r="BP1497">
        <f t="shared" si="2174"/>
        <v>1534</v>
      </c>
      <c r="BQ1497" s="17">
        <f t="shared" si="2175"/>
        <v>1539</v>
      </c>
      <c r="BR1497" t="str">
        <f t="shared" si="2176"/>
        <v>opp_team_player_3</v>
      </c>
      <c r="BS1497">
        <f>COUNTIFS(S$3:S1497,"="&amp;S1497,AI$3:AI1497,"="&amp;AI1497)</f>
        <v>3</v>
      </c>
      <c r="BT1497" t="str">
        <f>IFERROR(VLOOKUP(BB1497&amp;BU1497&amp;X1497,game_rosters!U:W,3,FALSE),"")</f>
        <v>P100198</v>
      </c>
      <c r="BU1497" t="str">
        <f t="shared" si="2177"/>
        <v>Velodrome</v>
      </c>
    </row>
    <row r="1498" spans="1:73" x14ac:dyDescent="0.2">
      <c r="A1498">
        <f t="shared" si="2152"/>
        <v>1</v>
      </c>
      <c r="I1498" s="44">
        <v>39</v>
      </c>
      <c r="K1498" t="s">
        <v>15</v>
      </c>
      <c r="L1498" t="s">
        <v>189</v>
      </c>
      <c r="M1498" t="s">
        <v>101</v>
      </c>
      <c r="S1498">
        <v>788</v>
      </c>
      <c r="T1498">
        <v>134</v>
      </c>
      <c r="W1498" t="s">
        <v>735</v>
      </c>
      <c r="X1498">
        <v>39</v>
      </c>
      <c r="Z1498">
        <v>1</v>
      </c>
      <c r="AA1498">
        <f t="shared" si="2109"/>
        <v>1788</v>
      </c>
      <c r="AB1498">
        <f t="shared" si="2110"/>
        <v>9134</v>
      </c>
      <c r="AC1498">
        <f t="shared" si="2148"/>
        <v>9134</v>
      </c>
      <c r="AD1498" s="6">
        <v>2</v>
      </c>
      <c r="AE1498" t="s">
        <v>754</v>
      </c>
      <c r="AF1498" t="s">
        <v>934</v>
      </c>
      <c r="AG1498" t="s">
        <v>756</v>
      </c>
      <c r="AH1498" t="s">
        <v>756</v>
      </c>
      <c r="AI1498" t="str">
        <f t="shared" si="2153"/>
        <v>e</v>
      </c>
      <c r="AJ1498" t="str">
        <f t="shared" si="2154"/>
        <v/>
      </c>
      <c r="AK1498" t="str">
        <f t="shared" si="2155"/>
        <v/>
      </c>
      <c r="AL1498" t="str">
        <f t="shared" si="2156"/>
        <v/>
      </c>
      <c r="AM1498" t="str">
        <f t="shared" si="2157"/>
        <v/>
      </c>
      <c r="AN1498" t="str">
        <f t="shared" si="2158"/>
        <v>Home</v>
      </c>
      <c r="AO1498" t="str">
        <f t="shared" si="2159"/>
        <v>h</v>
      </c>
      <c r="AP1498" t="str">
        <f t="shared" si="2160"/>
        <v/>
      </c>
      <c r="AQ1498" t="str">
        <f t="shared" si="2161"/>
        <v/>
      </c>
      <c r="AR1498" t="str">
        <f t="shared" si="2162"/>
        <v>Home</v>
      </c>
      <c r="AS1498" t="str">
        <f t="shared" si="2163"/>
        <v>h</v>
      </c>
      <c r="AT1498" t="str">
        <f t="shared" si="2164"/>
        <v>Defensive</v>
      </c>
      <c r="AU1498" t="str">
        <f t="shared" si="2165"/>
        <v/>
      </c>
      <c r="AV1498" t="str">
        <f t="shared" si="2166"/>
        <v/>
      </c>
      <c r="AW1498" t="str" cm="1">
        <f t="array" ref="AW1498">IFERROR(IF(O1498&lt;&gt;"",O1498,IF(OR($S1498="",$T1498=""),"",IF(O1498&lt;&gt;"",O1498,IF($T1498&lt;&gt;"",_xlfn._xlws.FILTER(O:O,($BU:$BU=$BU1498)*($I:$I=$I1498)*($T:$T=$T1498)*($S:$S=_xlfn.MINIFS($S:$S,$T:$T,"="&amp;$T1498)),"")))))&amp;"",IF(O1498="","",""))&amp;""</f>
        <v/>
      </c>
      <c r="AX1498" t="str" cm="1">
        <f t="array" ref="AX1498">IFERROR(IF(P1498&lt;&gt;"",P1498,IF(OR($S1498="",$T1498=""),"",IF($T1498&lt;&gt;"",_xlfn._xlws.FILTER(P:P,($BU:$BU=$BU1498)*($I:$I=$I1498)*($T:$T=$T1498)*($S:$S=_xlfn.MINIFS($S:$S,$T:$T,"="&amp;$T1498)),""))))&amp;"",IF(P1498="","",""))&amp;""</f>
        <v/>
      </c>
      <c r="AY1498" t="str" cm="1">
        <f t="array" ref="AY1498">IFERROR(IF(Q1498&lt;&gt;"",Q1498,IF(OR($S1498="",$T1498=""),"",IF($T1498&lt;&gt;"",_xlfn._xlws.FILTER(Q:Q,($BU:$BU=$BU1498)*($I:$I=$I1498)*($T:$T=$T1498)*($S:$S=_xlfn.MINIFS($S:$S,$T:$T,"="&amp;$T1498)),""))))&amp;"",IF(Q1498="","",""))&amp;""</f>
        <v/>
      </c>
      <c r="AZ1498" t="str" cm="1">
        <f t="array" ref="AZ1498">IFERROR(IF(R1498&lt;&gt;"",R1498,IF(OR($S1498="",$T1498=""),"",IF($T1498&lt;&gt;"",_xlfn._xlws.FILTER(R:R,($BU:$BU=$BU1498)*($I:$I=$I1498)*($T:$T=$T1498)*($S:$S=_xlfn.MINIFS($S:$S,$T:$T,"="&amp;$T1498)),""))))&amp;"",IF(R1498="","",""))&amp;""</f>
        <v/>
      </c>
      <c r="BA1498" s="6">
        <f t="shared" si="2167"/>
        <v>127</v>
      </c>
      <c r="BB1498">
        <f t="shared" ref="BB1498:BD1498" si="2198">BB1497</f>
        <v>18987</v>
      </c>
      <c r="BC1498" t="str">
        <f t="shared" si="2198"/>
        <v>Velodrome</v>
      </c>
      <c r="BD1498" t="str">
        <f t="shared" si="2198"/>
        <v>Outlaws</v>
      </c>
      <c r="BE1498" t="s">
        <v>15</v>
      </c>
      <c r="BF1498" t="s">
        <v>189</v>
      </c>
      <c r="BI1498" cm="1">
        <f t="array" ref="BI1498">IFERROR(_xlfn._xlws.FILTER(shifts!A:A,(shifts!B:B=events!AD1498)*(shifts!AG:AG&gt;=events!BK1498)*(shifts!AH:AH&lt;=events!BL1498)),BI1497)</f>
        <v>53</v>
      </c>
      <c r="BJ1498" s="15">
        <f t="shared" si="2169"/>
        <v>0</v>
      </c>
      <c r="BK1498">
        <f t="shared" si="2170"/>
        <v>688</v>
      </c>
      <c r="BL1498">
        <f t="shared" si="2171"/>
        <v>688</v>
      </c>
      <c r="BM1498" s="15">
        <f>SUMIFS(BJ$2:BJ1498,K$2:K1498,"=Intermission")+SUMIFS(BJ$2:BJ1498,K$2:K1498,"=Timeout")</f>
        <v>67</v>
      </c>
      <c r="BN1498">
        <f t="shared" si="2172"/>
        <v>1147</v>
      </c>
      <c r="BO1498" s="19">
        <f t="shared" si="2173"/>
        <v>1539</v>
      </c>
      <c r="BP1498">
        <f t="shared" si="2174"/>
        <v>1534</v>
      </c>
      <c r="BQ1498" s="17">
        <f t="shared" si="2175"/>
        <v>1539</v>
      </c>
      <c r="BR1498" t="str">
        <f t="shared" si="2176"/>
        <v>event_team_player_1</v>
      </c>
      <c r="BS1498">
        <f>COUNTIFS(S$3:S1498,"="&amp;S1498,AI$3:AI1498,"="&amp;AI1498)</f>
        <v>1</v>
      </c>
      <c r="BT1498" t="str">
        <f>IFERROR(VLOOKUP(BB1498&amp;BU1498&amp;X1498,game_rosters!U:W,3,FALSE),"")</f>
        <v>P100016</v>
      </c>
      <c r="BU1498" t="str">
        <f t="shared" si="2177"/>
        <v>Velodrome</v>
      </c>
    </row>
    <row r="1499" spans="1:73" x14ac:dyDescent="0.2">
      <c r="A1499" t="str">
        <f t="shared" si="2152"/>
        <v/>
      </c>
      <c r="I1499" s="44">
        <v>70</v>
      </c>
      <c r="O1499" t="s">
        <v>602</v>
      </c>
      <c r="R1499" s="51">
        <v>1</v>
      </c>
      <c r="S1499">
        <v>788</v>
      </c>
      <c r="T1499">
        <v>134</v>
      </c>
      <c r="X1499">
        <v>70</v>
      </c>
      <c r="AA1499">
        <f t="shared" si="2109"/>
        <v>1788</v>
      </c>
      <c r="AB1499">
        <f t="shared" si="2110"/>
        <v>9134</v>
      </c>
      <c r="AC1499">
        <f t="shared" si="2148"/>
        <v>9134</v>
      </c>
      <c r="AD1499" s="6">
        <v>2</v>
      </c>
      <c r="AE1499" t="s">
        <v>754</v>
      </c>
      <c r="AF1499" t="s">
        <v>934</v>
      </c>
      <c r="AG1499" t="s">
        <v>756</v>
      </c>
      <c r="AH1499" t="s">
        <v>756</v>
      </c>
      <c r="AI1499" t="str">
        <f t="shared" si="2153"/>
        <v>o</v>
      </c>
      <c r="AJ1499" t="str">
        <f t="shared" si="2154"/>
        <v/>
      </c>
      <c r="AK1499" t="str">
        <f t="shared" si="2155"/>
        <v/>
      </c>
      <c r="AL1499" t="str">
        <f t="shared" si="2156"/>
        <v/>
      </c>
      <c r="AM1499" t="str">
        <f t="shared" si="2157"/>
        <v/>
      </c>
      <c r="AN1499" t="str">
        <f t="shared" si="2158"/>
        <v>Home</v>
      </c>
      <c r="AO1499" t="str">
        <f t="shared" si="2159"/>
        <v>h</v>
      </c>
      <c r="AP1499" t="str">
        <f t="shared" si="2160"/>
        <v/>
      </c>
      <c r="AQ1499" t="str">
        <f t="shared" si="2161"/>
        <v/>
      </c>
      <c r="AR1499" t="str">
        <f t="shared" si="2162"/>
        <v>Home</v>
      </c>
      <c r="AS1499" t="str">
        <f t="shared" si="2163"/>
        <v>h</v>
      </c>
      <c r="AT1499" t="str">
        <f t="shared" si="2164"/>
        <v>Offensive</v>
      </c>
      <c r="AU1499" t="str">
        <f t="shared" si="2165"/>
        <v/>
      </c>
      <c r="AV1499" t="str">
        <f t="shared" si="2166"/>
        <v/>
      </c>
      <c r="AW1499" t="str" cm="1">
        <f t="array" ref="AW1499">IFERROR(IF(O1499&lt;&gt;"",O1499,IF(OR($S1499="",$T1499=""),"",IF(O1499&lt;&gt;"",O1499,IF($T1499&lt;&gt;"",_xlfn._xlws.FILTER(O:O,($BU:$BU=$BU1499)*($I:$I=$I1499)*($T:$T=$T1499)*($S:$S=_xlfn.MINIFS($S:$S,$T:$T,"="&amp;$T1499)),"")))))&amp;"",IF(O1499="","",""))&amp;""</f>
        <v>Defensive_PlayPossession-StickCheck</v>
      </c>
      <c r="AX1499" t="str" cm="1">
        <f t="array" ref="AX1499">IFERROR(IF(P1499&lt;&gt;"",P1499,IF(OR($S1499="",$T1499=""),"",IF($T1499&lt;&gt;"",_xlfn._xlws.FILTER(P:P,($BU:$BU=$BU1499)*($I:$I=$I1499)*($T:$T=$T1499)*($S:$S=_xlfn.MINIFS($S:$S,$T:$T,"="&amp;$T1499)),""))))&amp;"",IF(P1499="","",""))&amp;""</f>
        <v/>
      </c>
      <c r="AY1499" t="str" cm="1">
        <f t="array" ref="AY1499">IFERROR(IF(Q1499&lt;&gt;"",Q1499,IF(OR($S1499="",$T1499=""),"",IF($T1499&lt;&gt;"",_xlfn._xlws.FILTER(Q:Q,($BU:$BU=$BU1499)*($I:$I=$I1499)*($T:$T=$T1499)*($S:$S=_xlfn.MINIFS($S:$S,$T:$T,"="&amp;$T1499)),""))))&amp;"",IF(Q1499="","",""))&amp;""</f>
        <v/>
      </c>
      <c r="AZ1499" t="str" cm="1">
        <f t="array" ref="AZ1499">IFERROR(IF(R1499&lt;&gt;"",R1499,IF(OR($S1499="",$T1499=""),"",IF($T1499&lt;&gt;"",_xlfn._xlws.FILTER(R:R,($BU:$BU=$BU1499)*($I:$I=$I1499)*($T:$T=$T1499)*($S:$S=_xlfn.MINIFS($S:$S,$T:$T,"="&amp;$T1499)),""))))&amp;"",IF(R1499="","",""))&amp;""</f>
        <v>1</v>
      </c>
      <c r="BA1499" s="6">
        <f t="shared" si="2167"/>
        <v>127</v>
      </c>
      <c r="BB1499">
        <f t="shared" ref="BB1499:BD1499" si="2199">BB1498</f>
        <v>18987</v>
      </c>
      <c r="BC1499" t="str">
        <f t="shared" si="2199"/>
        <v>Velodrome</v>
      </c>
      <c r="BD1499" t="str">
        <f t="shared" si="2199"/>
        <v>Outlaws</v>
      </c>
      <c r="BE1499" t="s">
        <v>15</v>
      </c>
      <c r="BF1499" t="s">
        <v>189</v>
      </c>
      <c r="BI1499" cm="1">
        <f t="array" ref="BI1499">IFERROR(_xlfn._xlws.FILTER(shifts!A:A,(shifts!B:B=events!AD1499)*(shifts!AG:AG&gt;=events!BK1499)*(shifts!AH:AH&lt;=events!BL1499)),BI1498)</f>
        <v>53</v>
      </c>
      <c r="BJ1499" s="15">
        <f t="shared" si="2169"/>
        <v>0</v>
      </c>
      <c r="BK1499">
        <f t="shared" si="2170"/>
        <v>688</v>
      </c>
      <c r="BL1499">
        <f t="shared" si="2171"/>
        <v>688</v>
      </c>
      <c r="BM1499" s="15">
        <f>SUMIFS(BJ$2:BJ1499,K$2:K1499,"=Intermission")+SUMIFS(BJ$2:BJ1499,K$2:K1499,"=Timeout")</f>
        <v>67</v>
      </c>
      <c r="BN1499">
        <f t="shared" si="2172"/>
        <v>1147</v>
      </c>
      <c r="BO1499" s="19">
        <f t="shared" si="2173"/>
        <v>1539</v>
      </c>
      <c r="BP1499">
        <f t="shared" si="2174"/>
        <v>1534</v>
      </c>
      <c r="BQ1499" s="17">
        <f t="shared" si="2175"/>
        <v>1539</v>
      </c>
      <c r="BR1499" t="str">
        <f t="shared" si="2176"/>
        <v>opp_team_player_1</v>
      </c>
      <c r="BS1499">
        <f>COUNTIFS(S$3:S1499,"="&amp;S1499,AI$3:AI1499,"="&amp;AI1499)</f>
        <v>1</v>
      </c>
      <c r="BT1499" t="str">
        <f>IFERROR(VLOOKUP(BB1499&amp;BU1499&amp;X1499,game_rosters!U:W,3,FALSE),"")</f>
        <v>P100001</v>
      </c>
      <c r="BU1499" t="s">
        <v>521</v>
      </c>
    </row>
    <row r="1500" spans="1:73" x14ac:dyDescent="0.2">
      <c r="A1500" t="str">
        <f t="shared" si="2152"/>
        <v/>
      </c>
      <c r="I1500" s="44">
        <v>84</v>
      </c>
      <c r="O1500" t="s">
        <v>605</v>
      </c>
      <c r="S1500">
        <v>788</v>
      </c>
      <c r="T1500">
        <v>134</v>
      </c>
      <c r="X1500">
        <v>84</v>
      </c>
      <c r="AA1500">
        <f t="shared" si="2109"/>
        <v>1788</v>
      </c>
      <c r="AB1500">
        <f t="shared" si="2110"/>
        <v>9134</v>
      </c>
      <c r="AC1500">
        <f t="shared" si="2148"/>
        <v>9134</v>
      </c>
      <c r="AD1500" s="6">
        <v>2</v>
      </c>
      <c r="AE1500" t="s">
        <v>754</v>
      </c>
      <c r="AF1500" t="s">
        <v>934</v>
      </c>
      <c r="AG1500" t="s">
        <v>756</v>
      </c>
      <c r="AH1500" t="s">
        <v>756</v>
      </c>
      <c r="AI1500" t="str">
        <f t="shared" si="2153"/>
        <v>o</v>
      </c>
      <c r="AJ1500" t="str">
        <f t="shared" si="2154"/>
        <v/>
      </c>
      <c r="AK1500" t="str">
        <f t="shared" si="2155"/>
        <v/>
      </c>
      <c r="AL1500" t="str">
        <f t="shared" si="2156"/>
        <v/>
      </c>
      <c r="AM1500" t="str">
        <f t="shared" si="2157"/>
        <v/>
      </c>
      <c r="AN1500" t="str">
        <f t="shared" si="2158"/>
        <v>Home</v>
      </c>
      <c r="AO1500" t="str">
        <f t="shared" si="2159"/>
        <v>h</v>
      </c>
      <c r="AP1500" t="str">
        <f t="shared" si="2160"/>
        <v/>
      </c>
      <c r="AQ1500" t="str">
        <f t="shared" si="2161"/>
        <v/>
      </c>
      <c r="AR1500" t="str">
        <f t="shared" si="2162"/>
        <v>Home</v>
      </c>
      <c r="AS1500" t="str">
        <f t="shared" si="2163"/>
        <v>h</v>
      </c>
      <c r="AT1500" t="str">
        <f t="shared" si="2164"/>
        <v>Offensive</v>
      </c>
      <c r="AU1500" t="str">
        <f t="shared" si="2165"/>
        <v/>
      </c>
      <c r="AV1500" t="str">
        <f t="shared" si="2166"/>
        <v/>
      </c>
      <c r="AW1500" t="str" cm="1">
        <f t="array" ref="AW1500">IFERROR(IF(O1500&lt;&gt;"",O1500,IF(OR($S1500="",$T1500=""),"",IF(O1500&lt;&gt;"",O1500,IF($T1500&lt;&gt;"",_xlfn._xlws.FILTER(O:O,($BU:$BU=$BU1500)*($I:$I=$I1500)*($T:$T=$T1500)*($S:$S=_xlfn.MINIFS($S:$S,$T:$T,"="&amp;$T1500)),"")))))&amp;"",IF(O1500="","",""))&amp;""</f>
        <v>Defensive_PlayPass-InShotPassLane</v>
      </c>
      <c r="AX1500" t="str" cm="1">
        <f t="array" ref="AX1500">IFERROR(IF(P1500&lt;&gt;"",P1500,IF(OR($S1500="",$T1500=""),"",IF($T1500&lt;&gt;"",_xlfn._xlws.FILTER(P:P,($BU:$BU=$BU1500)*($I:$I=$I1500)*($T:$T=$T1500)*($S:$S=_xlfn.MINIFS($S:$S,$T:$T,"="&amp;$T1500)),""))))&amp;"",IF(P1500="","",""))&amp;""</f>
        <v/>
      </c>
      <c r="AY1500" t="str" cm="1">
        <f t="array" ref="AY1500">IFERROR(IF(Q1500&lt;&gt;"",Q1500,IF(OR($S1500="",$T1500=""),"",IF($T1500&lt;&gt;"",_xlfn._xlws.FILTER(Q:Q,($BU:$BU=$BU1500)*($I:$I=$I1500)*($T:$T=$T1500)*($S:$S=_xlfn.MINIFS($S:$S,$T:$T,"="&amp;$T1500)),""))))&amp;"",IF(Q1500="","",""))&amp;""</f>
        <v/>
      </c>
      <c r="AZ1500" t="str" cm="1">
        <f t="array" ref="AZ1500">IFERROR(IF(R1500&lt;&gt;"",R1500,IF(OR($S1500="",$T1500=""),"",IF($T1500&lt;&gt;"",_xlfn._xlws.FILTER(R:R,($BU:$BU=$BU1500)*($I:$I=$I1500)*($T:$T=$T1500)*($S:$S=_xlfn.MINIFS($S:$S,$T:$T,"="&amp;$T1500)),""))))&amp;"",IF(R1500="","",""))&amp;""</f>
        <v/>
      </c>
      <c r="BA1500" s="6">
        <f t="shared" si="2167"/>
        <v>127</v>
      </c>
      <c r="BB1500">
        <f t="shared" ref="BB1500:BD1500" si="2200">BB1499</f>
        <v>18987</v>
      </c>
      <c r="BC1500" t="str">
        <f t="shared" si="2200"/>
        <v>Velodrome</v>
      </c>
      <c r="BD1500" t="str">
        <f t="shared" si="2200"/>
        <v>Outlaws</v>
      </c>
      <c r="BE1500" t="s">
        <v>15</v>
      </c>
      <c r="BF1500" t="s">
        <v>189</v>
      </c>
      <c r="BI1500" cm="1">
        <f t="array" ref="BI1500">IFERROR(_xlfn._xlws.FILTER(shifts!A:A,(shifts!B:B=events!AD1500)*(shifts!AG:AG&gt;=events!BK1500)*(shifts!AH:AH&lt;=events!BL1500)),BI1499)</f>
        <v>53</v>
      </c>
      <c r="BJ1500" s="15">
        <f t="shared" si="2169"/>
        <v>0</v>
      </c>
      <c r="BK1500">
        <f t="shared" si="2170"/>
        <v>688</v>
      </c>
      <c r="BL1500">
        <f t="shared" si="2171"/>
        <v>688</v>
      </c>
      <c r="BM1500" s="15">
        <f>SUMIFS(BJ$2:BJ1500,K$2:K1500,"=Intermission")+SUMIFS(BJ$2:BJ1500,K$2:K1500,"=Timeout")</f>
        <v>67</v>
      </c>
      <c r="BN1500">
        <f t="shared" si="2172"/>
        <v>1147</v>
      </c>
      <c r="BO1500" s="19">
        <f t="shared" si="2173"/>
        <v>1539</v>
      </c>
      <c r="BP1500">
        <f t="shared" si="2174"/>
        <v>1534</v>
      </c>
      <c r="BQ1500" s="17">
        <f t="shared" si="2175"/>
        <v>1539</v>
      </c>
      <c r="BR1500" t="str">
        <f t="shared" si="2176"/>
        <v>opp_team_player_2</v>
      </c>
      <c r="BS1500">
        <f>COUNTIFS(S$3:S1500,"="&amp;S1500,AI$3:AI1500,"="&amp;AI1500)</f>
        <v>2</v>
      </c>
      <c r="BT1500" t="str">
        <f>IFERROR(VLOOKUP(BB1500&amp;BU1500&amp;X1500,game_rosters!U:W,3,FALSE),"")</f>
        <v>P100198</v>
      </c>
      <c r="BU1500" t="s">
        <v>521</v>
      </c>
    </row>
    <row r="1501" spans="1:73" x14ac:dyDescent="0.2">
      <c r="A1501" t="str">
        <f t="shared" si="2152"/>
        <v/>
      </c>
      <c r="I1501" s="44">
        <v>77</v>
      </c>
      <c r="R1501" s="51">
        <v>1</v>
      </c>
      <c r="S1501">
        <v>788</v>
      </c>
      <c r="T1501">
        <v>134</v>
      </c>
      <c r="X1501">
        <v>77</v>
      </c>
      <c r="AA1501">
        <f t="shared" ref="AA1501:AA1564" si="2201">S1501+1000</f>
        <v>1788</v>
      </c>
      <c r="AB1501">
        <f t="shared" ref="AB1501:AB1564" si="2202">IF(T1501&lt;&gt;"",9000+T1501,"")</f>
        <v>9134</v>
      </c>
      <c r="AC1501">
        <f t="shared" si="2148"/>
        <v>9134</v>
      </c>
      <c r="AD1501" s="6">
        <v>2</v>
      </c>
      <c r="AE1501" t="s">
        <v>754</v>
      </c>
      <c r="AF1501" t="s">
        <v>934</v>
      </c>
      <c r="AG1501" t="s">
        <v>756</v>
      </c>
      <c r="AH1501" t="s">
        <v>756</v>
      </c>
      <c r="AI1501" t="str">
        <f t="shared" si="2153"/>
        <v>o</v>
      </c>
      <c r="AJ1501" t="str">
        <f t="shared" si="2154"/>
        <v/>
      </c>
      <c r="AK1501" t="str">
        <f t="shared" si="2155"/>
        <v/>
      </c>
      <c r="AL1501" t="str">
        <f t="shared" si="2156"/>
        <v/>
      </c>
      <c r="AM1501" t="str">
        <f t="shared" si="2157"/>
        <v/>
      </c>
      <c r="AN1501" t="str">
        <f t="shared" si="2158"/>
        <v>Home</v>
      </c>
      <c r="AO1501" t="str">
        <f t="shared" si="2159"/>
        <v>h</v>
      </c>
      <c r="AP1501" t="str">
        <f t="shared" si="2160"/>
        <v/>
      </c>
      <c r="AQ1501" t="str">
        <f t="shared" si="2161"/>
        <v/>
      </c>
      <c r="AR1501" t="str">
        <f t="shared" si="2162"/>
        <v>Home</v>
      </c>
      <c r="AS1501" t="str">
        <f t="shared" si="2163"/>
        <v>h</v>
      </c>
      <c r="AT1501" t="str">
        <f t="shared" si="2164"/>
        <v>Offensive</v>
      </c>
      <c r="AU1501" t="str">
        <f t="shared" si="2165"/>
        <v/>
      </c>
      <c r="AV1501" t="str">
        <f t="shared" si="2166"/>
        <v/>
      </c>
      <c r="AW1501" t="str" cm="1">
        <f t="array" ref="AW1501">IFERROR(IF(O1501&lt;&gt;"",O1501,IF(OR($S1501="",$T1501=""),"",IF(O1501&lt;&gt;"",O1501,IF($T1501&lt;&gt;"",_xlfn._xlws.FILTER(O:O,($BU:$BU=$BU1501)*($I:$I=$I1501)*($T:$T=$T1501)*($S:$S=_xlfn.MINIFS($S:$S,$T:$T,"="&amp;$T1501)),"")))))&amp;"",IF(O1501="","",""))&amp;""</f>
        <v/>
      </c>
      <c r="AX1501" t="str" cm="1">
        <f t="array" ref="AX1501">IFERROR(IF(P1501&lt;&gt;"",P1501,IF(OR($S1501="",$T1501=""),"",IF($T1501&lt;&gt;"",_xlfn._xlws.FILTER(P:P,($BU:$BU=$BU1501)*($I:$I=$I1501)*($T:$T=$T1501)*($S:$S=_xlfn.MINIFS($S:$S,$T:$T,"="&amp;$T1501)),""))))&amp;"",IF(P1501="","",""))&amp;""</f>
        <v/>
      </c>
      <c r="AY1501" t="str" cm="1">
        <f t="array" ref="AY1501">IFERROR(IF(Q1501&lt;&gt;"",Q1501,IF(OR($S1501="",$T1501=""),"",IF($T1501&lt;&gt;"",_xlfn._xlws.FILTER(Q:Q,($BU:$BU=$BU1501)*($I:$I=$I1501)*($T:$T=$T1501)*($S:$S=_xlfn.MINIFS($S:$S,$T:$T,"="&amp;$T1501)),""))))&amp;"",IF(Q1501="","",""))&amp;""</f>
        <v/>
      </c>
      <c r="AZ1501" t="str" cm="1">
        <f t="array" ref="AZ1501">IFERROR(IF(R1501&lt;&gt;"",R1501,IF(OR($S1501="",$T1501=""),"",IF($T1501&lt;&gt;"",_xlfn._xlws.FILTER(R:R,($BU:$BU=$BU1501)*($I:$I=$I1501)*($T:$T=$T1501)*($S:$S=_xlfn.MINIFS($S:$S,$T:$T,"="&amp;$T1501)),""))))&amp;"",IF(R1501="","",""))&amp;""</f>
        <v>1</v>
      </c>
      <c r="BA1501" s="6">
        <f t="shared" si="2167"/>
        <v>127</v>
      </c>
      <c r="BB1501">
        <f t="shared" ref="BB1501:BD1501" si="2203">BB1500</f>
        <v>18987</v>
      </c>
      <c r="BC1501" t="str">
        <f t="shared" si="2203"/>
        <v>Velodrome</v>
      </c>
      <c r="BD1501" t="str">
        <f t="shared" si="2203"/>
        <v>Outlaws</v>
      </c>
      <c r="BE1501" t="s">
        <v>15</v>
      </c>
      <c r="BF1501" t="s">
        <v>189</v>
      </c>
      <c r="BI1501" cm="1">
        <f t="array" ref="BI1501">IFERROR(_xlfn._xlws.FILTER(shifts!A:A,(shifts!B:B=events!AD1501)*(shifts!AG:AG&gt;=events!BK1501)*(shifts!AH:AH&lt;=events!BL1501)),BI1500)</f>
        <v>53</v>
      </c>
      <c r="BJ1501" s="15">
        <f t="shared" si="2169"/>
        <v>0</v>
      </c>
      <c r="BK1501">
        <f t="shared" si="2170"/>
        <v>688</v>
      </c>
      <c r="BL1501">
        <f t="shared" si="2171"/>
        <v>688</v>
      </c>
      <c r="BM1501" s="15">
        <f>SUMIFS(BJ$2:BJ1501,K$2:K1501,"=Intermission")+SUMIFS(BJ$2:BJ1501,K$2:K1501,"=Timeout")</f>
        <v>67</v>
      </c>
      <c r="BN1501">
        <f t="shared" si="2172"/>
        <v>1147</v>
      </c>
      <c r="BO1501" s="19">
        <f t="shared" si="2173"/>
        <v>1539</v>
      </c>
      <c r="BP1501">
        <f t="shared" si="2174"/>
        <v>1534</v>
      </c>
      <c r="BQ1501" s="17">
        <f t="shared" si="2175"/>
        <v>1539</v>
      </c>
      <c r="BR1501" t="str">
        <f t="shared" si="2176"/>
        <v>opp_team_player_3</v>
      </c>
      <c r="BS1501">
        <f>COUNTIFS(S$3:S1501,"="&amp;S1501,AI$3:AI1501,"="&amp;AI1501)</f>
        <v>3</v>
      </c>
      <c r="BT1501" t="str">
        <f>IFERROR(VLOOKUP(BB1501&amp;BU1501&amp;X1501,game_rosters!U:W,3,FALSE),"")</f>
        <v>P100185</v>
      </c>
      <c r="BU1501" t="str">
        <f t="shared" si="2177"/>
        <v>Outlaws</v>
      </c>
    </row>
    <row r="1502" spans="1:73" x14ac:dyDescent="0.2">
      <c r="A1502">
        <f t="shared" si="2152"/>
        <v>1</v>
      </c>
      <c r="I1502" s="44">
        <v>39</v>
      </c>
      <c r="K1502" t="s">
        <v>11</v>
      </c>
      <c r="L1502" t="s">
        <v>187</v>
      </c>
      <c r="M1502" t="s">
        <v>108</v>
      </c>
      <c r="S1502">
        <v>789</v>
      </c>
      <c r="T1502">
        <v>134</v>
      </c>
      <c r="W1502" t="s">
        <v>735</v>
      </c>
      <c r="X1502">
        <v>39</v>
      </c>
      <c r="Z1502">
        <v>1</v>
      </c>
      <c r="AA1502">
        <f t="shared" si="2201"/>
        <v>1789</v>
      </c>
      <c r="AB1502">
        <f t="shared" si="2202"/>
        <v>9134</v>
      </c>
      <c r="AC1502">
        <f t="shared" si="2148"/>
        <v>9134</v>
      </c>
      <c r="AD1502" s="6">
        <v>2</v>
      </c>
      <c r="AE1502" t="s">
        <v>754</v>
      </c>
      <c r="AF1502" t="s">
        <v>907</v>
      </c>
      <c r="AG1502" t="s">
        <v>756</v>
      </c>
      <c r="AH1502" t="s">
        <v>756</v>
      </c>
      <c r="AI1502" t="str">
        <f t="shared" si="2153"/>
        <v>e</v>
      </c>
      <c r="AJ1502" t="str">
        <f t="shared" si="2154"/>
        <v/>
      </c>
      <c r="AK1502" t="str">
        <f t="shared" si="2155"/>
        <v/>
      </c>
      <c r="AL1502" t="str">
        <f t="shared" si="2156"/>
        <v/>
      </c>
      <c r="AM1502" t="str">
        <f t="shared" si="2157"/>
        <v/>
      </c>
      <c r="AN1502" t="str">
        <f t="shared" si="2158"/>
        <v>Home</v>
      </c>
      <c r="AO1502" t="str">
        <f t="shared" si="2159"/>
        <v>h</v>
      </c>
      <c r="AP1502" t="str">
        <f t="shared" si="2160"/>
        <v/>
      </c>
      <c r="AQ1502" t="str">
        <f t="shared" si="2161"/>
        <v/>
      </c>
      <c r="AR1502" t="str">
        <f t="shared" si="2162"/>
        <v>Home</v>
      </c>
      <c r="AS1502" t="str">
        <f t="shared" si="2163"/>
        <v>h</v>
      </c>
      <c r="AT1502" t="str">
        <f t="shared" si="2164"/>
        <v/>
      </c>
      <c r="AU1502" t="str">
        <f t="shared" si="2165"/>
        <v/>
      </c>
      <c r="AV1502" t="str">
        <f t="shared" si="2166"/>
        <v/>
      </c>
      <c r="AW1502" t="str" cm="1">
        <f t="array" ref="AW1502">IFERROR(IF(O1502&lt;&gt;"",O1502,IF(OR($S1502="",$T1502=""),"",IF(O1502&lt;&gt;"",O1502,IF($T1502&lt;&gt;"",_xlfn._xlws.FILTER(O:O,($BU:$BU=$BU1502)*($I:$I=$I1502)*($T:$T=$T1502)*($S:$S=_xlfn.MINIFS($S:$S,$T:$T,"="&amp;$T1502)),"")))))&amp;"",IF(O1502="","",""))&amp;""</f>
        <v/>
      </c>
      <c r="AX1502" t="str" cm="1">
        <f t="array" ref="AX1502">IFERROR(IF(P1502&lt;&gt;"",P1502,IF(OR($S1502="",$T1502=""),"",IF($T1502&lt;&gt;"",_xlfn._xlws.FILTER(P:P,($BU:$BU=$BU1502)*($I:$I=$I1502)*($T:$T=$T1502)*($S:$S=_xlfn.MINIFS($S:$S,$T:$T,"="&amp;$T1502)),""))))&amp;"",IF(P1502="","",""))&amp;""</f>
        <v/>
      </c>
      <c r="AY1502" t="str" cm="1">
        <f t="array" ref="AY1502">IFERROR(IF(Q1502&lt;&gt;"",Q1502,IF(OR($S1502="",$T1502=""),"",IF($T1502&lt;&gt;"",_xlfn._xlws.FILTER(Q:Q,($BU:$BU=$BU1502)*($I:$I=$I1502)*($T:$T=$T1502)*($S:$S=_xlfn.MINIFS($S:$S,$T:$T,"="&amp;$T1502)),""))))&amp;"",IF(Q1502="","",""))&amp;""</f>
        <v/>
      </c>
      <c r="AZ1502" t="str" cm="1">
        <f t="array" ref="AZ1502">IFERROR(IF(R1502&lt;&gt;"",R1502,IF(OR($S1502="",$T1502=""),"",IF($T1502&lt;&gt;"",_xlfn._xlws.FILTER(R:R,($BU:$BU=$BU1502)*($I:$I=$I1502)*($T:$T=$T1502)*($S:$S=_xlfn.MINIFS($S:$S,$T:$T,"="&amp;$T1502)),""))))&amp;"",IF(R1502="","",""))&amp;""</f>
        <v/>
      </c>
      <c r="BA1502" s="6">
        <f t="shared" si="2167"/>
        <v>127</v>
      </c>
      <c r="BB1502">
        <f t="shared" ref="BB1502:BD1502" si="2204">BB1501</f>
        <v>18987</v>
      </c>
      <c r="BC1502" t="str">
        <f t="shared" si="2204"/>
        <v>Velodrome</v>
      </c>
      <c r="BD1502" t="str">
        <f t="shared" si="2204"/>
        <v>Outlaws</v>
      </c>
      <c r="BE1502" t="s">
        <v>11</v>
      </c>
      <c r="BF1502" t="s">
        <v>187</v>
      </c>
      <c r="BI1502" cm="1">
        <f t="array" ref="BI1502">IFERROR(_xlfn._xlws.FILTER(shifts!A:A,(shifts!B:B=events!AD1502)*(shifts!AG:AG&gt;=events!BK1502)*(shifts!AH:AH&lt;=events!BL1502)),BI1501)</f>
        <v>53</v>
      </c>
      <c r="BJ1502" s="15">
        <f t="shared" si="2169"/>
        <v>0</v>
      </c>
      <c r="BK1502">
        <f t="shared" si="2170"/>
        <v>687</v>
      </c>
      <c r="BL1502">
        <f t="shared" si="2171"/>
        <v>687</v>
      </c>
      <c r="BM1502" s="15">
        <f>SUMIFS(BJ$2:BJ1502,K$2:K1502,"=Intermission")+SUMIFS(BJ$2:BJ1502,K$2:K1502,"=Timeout")</f>
        <v>67</v>
      </c>
      <c r="BN1502">
        <f t="shared" si="2172"/>
        <v>1147</v>
      </c>
      <c r="BO1502" s="19">
        <f t="shared" si="2173"/>
        <v>1540</v>
      </c>
      <c r="BP1502">
        <f t="shared" si="2174"/>
        <v>1535</v>
      </c>
      <c r="BQ1502" s="17">
        <f t="shared" si="2175"/>
        <v>1540</v>
      </c>
      <c r="BR1502" t="str">
        <f t="shared" si="2176"/>
        <v>event_team_player_1</v>
      </c>
      <c r="BS1502">
        <f>COUNTIFS(S$3:S1502,"="&amp;S1502,AI$3:AI1502,"="&amp;AI1502)</f>
        <v>1</v>
      </c>
      <c r="BT1502" t="str">
        <f>IFERROR(VLOOKUP(BB1502&amp;BU1502&amp;X1502,game_rosters!U:W,3,FALSE),"")</f>
        <v>P100016</v>
      </c>
      <c r="BU1502" t="str">
        <f t="shared" si="2177"/>
        <v>Velodrome</v>
      </c>
    </row>
    <row r="1503" spans="1:73" x14ac:dyDescent="0.2">
      <c r="A1503">
        <f t="shared" si="2152"/>
        <v>1</v>
      </c>
      <c r="I1503" s="44">
        <v>39</v>
      </c>
      <c r="K1503" t="s">
        <v>241</v>
      </c>
      <c r="S1503">
        <v>790</v>
      </c>
      <c r="T1503">
        <v>134</v>
      </c>
      <c r="W1503" t="s">
        <v>735</v>
      </c>
      <c r="X1503">
        <v>39</v>
      </c>
      <c r="Z1503">
        <v>1</v>
      </c>
      <c r="AA1503">
        <f t="shared" si="2201"/>
        <v>1790</v>
      </c>
      <c r="AB1503">
        <f t="shared" si="2202"/>
        <v>9134</v>
      </c>
      <c r="AC1503">
        <f t="shared" si="2148"/>
        <v>9134</v>
      </c>
      <c r="AD1503" s="6">
        <v>2</v>
      </c>
      <c r="AE1503" t="s">
        <v>754</v>
      </c>
      <c r="AF1503" t="s">
        <v>907</v>
      </c>
      <c r="AG1503" t="s">
        <v>754</v>
      </c>
      <c r="AH1503" t="s">
        <v>754</v>
      </c>
      <c r="AI1503" t="str">
        <f t="shared" si="2153"/>
        <v>e</v>
      </c>
      <c r="AJ1503" t="str">
        <f t="shared" si="2154"/>
        <v/>
      </c>
      <c r="AK1503" t="str">
        <f t="shared" si="2155"/>
        <v/>
      </c>
      <c r="AL1503" t="str">
        <f t="shared" si="2156"/>
        <v/>
      </c>
      <c r="AM1503" t="str">
        <f t="shared" si="2157"/>
        <v/>
      </c>
      <c r="AN1503" t="str">
        <f t="shared" si="2158"/>
        <v>Home</v>
      </c>
      <c r="AO1503" t="str">
        <f t="shared" si="2159"/>
        <v>h</v>
      </c>
      <c r="AP1503" t="str">
        <f t="shared" si="2160"/>
        <v/>
      </c>
      <c r="AQ1503" t="str">
        <f t="shared" si="2161"/>
        <v/>
      </c>
      <c r="AR1503" t="str">
        <f t="shared" si="2162"/>
        <v>Home</v>
      </c>
      <c r="AS1503" t="str">
        <f t="shared" si="2163"/>
        <v>h</v>
      </c>
      <c r="AT1503" t="str">
        <f t="shared" si="2164"/>
        <v/>
      </c>
      <c r="AU1503" t="str">
        <f t="shared" si="2165"/>
        <v/>
      </c>
      <c r="AV1503" t="str">
        <f t="shared" si="2166"/>
        <v/>
      </c>
      <c r="AW1503" t="str" cm="1">
        <f t="array" ref="AW1503">IFERROR(IF(O1503&lt;&gt;"",O1503,IF(OR($S1503="",$T1503=""),"",IF(O1503&lt;&gt;"",O1503,IF($T1503&lt;&gt;"",_xlfn._xlws.FILTER(O:O,($BU:$BU=$BU1503)*($I:$I=$I1503)*($T:$T=$T1503)*($S:$S=_xlfn.MINIFS($S:$S,$T:$T,"="&amp;$T1503)),"")))))&amp;"",IF(O1503="","",""))&amp;""</f>
        <v/>
      </c>
      <c r="AX1503" t="str" cm="1">
        <f t="array" ref="AX1503">IFERROR(IF(P1503&lt;&gt;"",P1503,IF(OR($S1503="",$T1503=""),"",IF($T1503&lt;&gt;"",_xlfn._xlws.FILTER(P:P,($BU:$BU=$BU1503)*($I:$I=$I1503)*($T:$T=$T1503)*($S:$S=_xlfn.MINIFS($S:$S,$T:$T,"="&amp;$T1503)),""))))&amp;"",IF(P1503="","",""))&amp;""</f>
        <v/>
      </c>
      <c r="AY1503" t="str" cm="1">
        <f t="array" ref="AY1503">IFERROR(IF(Q1503&lt;&gt;"",Q1503,IF(OR($S1503="",$T1503=""),"",IF($T1503&lt;&gt;"",_xlfn._xlws.FILTER(Q:Q,($BU:$BU=$BU1503)*($I:$I=$I1503)*($T:$T=$T1503)*($S:$S=_xlfn.MINIFS($S:$S,$T:$T,"="&amp;$T1503)),""))))&amp;"",IF(Q1503="","",""))&amp;""</f>
        <v/>
      </c>
      <c r="AZ1503" t="str" cm="1">
        <f t="array" ref="AZ1503">IFERROR(IF(R1503&lt;&gt;"",R1503,IF(OR($S1503="",$T1503=""),"",IF($T1503&lt;&gt;"",_xlfn._xlws.FILTER(R:R,($BU:$BU=$BU1503)*($I:$I=$I1503)*($T:$T=$T1503)*($S:$S=_xlfn.MINIFS($S:$S,$T:$T,"="&amp;$T1503)),""))))&amp;"",IF(R1503="","",""))&amp;""</f>
        <v/>
      </c>
      <c r="BA1503" s="6">
        <f t="shared" si="2167"/>
        <v>127</v>
      </c>
      <c r="BB1503">
        <f t="shared" ref="BB1503:BD1503" si="2205">BB1502</f>
        <v>18987</v>
      </c>
      <c r="BC1503" t="str">
        <f t="shared" si="2205"/>
        <v>Velodrome</v>
      </c>
      <c r="BD1503" t="str">
        <f t="shared" si="2205"/>
        <v>Outlaws</v>
      </c>
      <c r="BE1503" t="s">
        <v>241</v>
      </c>
      <c r="BF1503" t="s">
        <v>756</v>
      </c>
      <c r="BI1503" cm="1">
        <f t="array" ref="BI1503">IFERROR(_xlfn._xlws.FILTER(shifts!A:A,(shifts!B:B=events!AD1503)*(shifts!AG:AG&gt;=events!BK1503)*(shifts!AH:AH&lt;=events!BL1503)),BI1502)</f>
        <v>53</v>
      </c>
      <c r="BJ1503" s="15">
        <f t="shared" si="2169"/>
        <v>16</v>
      </c>
      <c r="BK1503">
        <f t="shared" si="2170"/>
        <v>687</v>
      </c>
      <c r="BL1503">
        <f t="shared" si="2171"/>
        <v>671</v>
      </c>
      <c r="BM1503" s="15">
        <f>SUMIFS(BJ$2:BJ1503,K$2:K1503,"=Intermission")+SUMIFS(BJ$2:BJ1503,K$2:K1503,"=Timeout")</f>
        <v>67</v>
      </c>
      <c r="BN1503">
        <f t="shared" si="2172"/>
        <v>1147</v>
      </c>
      <c r="BO1503" s="19">
        <f t="shared" si="2173"/>
        <v>1540</v>
      </c>
      <c r="BP1503">
        <f t="shared" si="2174"/>
        <v>1535</v>
      </c>
      <c r="BQ1503" s="17">
        <f t="shared" si="2175"/>
        <v>1556</v>
      </c>
      <c r="BR1503" t="str">
        <f t="shared" si="2176"/>
        <v>event_team_player_1</v>
      </c>
      <c r="BS1503">
        <f>COUNTIFS(S$3:S1503,"="&amp;S1503,AI$3:AI1503,"="&amp;AI1503)</f>
        <v>1</v>
      </c>
      <c r="BT1503" t="str">
        <f>IFERROR(VLOOKUP(BB1503&amp;BU1503&amp;X1503,game_rosters!U:W,3,FALSE),"")</f>
        <v>P100016</v>
      </c>
      <c r="BU1503" t="str">
        <f t="shared" si="2177"/>
        <v>Velodrome</v>
      </c>
    </row>
    <row r="1504" spans="1:73" x14ac:dyDescent="0.2">
      <c r="A1504">
        <f t="shared" si="2152"/>
        <v>1</v>
      </c>
      <c r="I1504" s="44">
        <v>70</v>
      </c>
      <c r="K1504" t="s">
        <v>5</v>
      </c>
      <c r="L1504" t="s">
        <v>236</v>
      </c>
      <c r="S1504">
        <v>791</v>
      </c>
      <c r="T1504" t="s">
        <v>756</v>
      </c>
      <c r="W1504" t="s">
        <v>735</v>
      </c>
      <c r="X1504">
        <v>70</v>
      </c>
      <c r="Z1504">
        <v>1</v>
      </c>
      <c r="AA1504">
        <f t="shared" si="2201"/>
        <v>1791</v>
      </c>
      <c r="AB1504" t="str">
        <f t="shared" si="2202"/>
        <v/>
      </c>
      <c r="AC1504">
        <f t="shared" si="2148"/>
        <v>1791</v>
      </c>
      <c r="AD1504" s="6">
        <v>2</v>
      </c>
      <c r="AE1504" t="s">
        <v>754</v>
      </c>
      <c r="AF1504" t="s">
        <v>754</v>
      </c>
      <c r="AG1504" t="s">
        <v>756</v>
      </c>
      <c r="AH1504" t="s">
        <v>756</v>
      </c>
      <c r="AI1504" t="str">
        <f t="shared" si="2153"/>
        <v>e</v>
      </c>
      <c r="AJ1504" t="str">
        <f t="shared" si="2154"/>
        <v/>
      </c>
      <c r="AK1504" t="str">
        <f t="shared" si="2155"/>
        <v/>
      </c>
      <c r="AL1504" t="str">
        <f t="shared" si="2156"/>
        <v/>
      </c>
      <c r="AM1504" t="str">
        <f t="shared" si="2157"/>
        <v/>
      </c>
      <c r="AN1504" t="str">
        <f t="shared" si="2158"/>
        <v>Home</v>
      </c>
      <c r="AO1504" t="str">
        <f t="shared" si="2159"/>
        <v>h</v>
      </c>
      <c r="AP1504" t="str">
        <f t="shared" si="2160"/>
        <v/>
      </c>
      <c r="AQ1504" t="str">
        <f t="shared" si="2161"/>
        <v/>
      </c>
      <c r="AR1504" t="str">
        <f t="shared" si="2162"/>
        <v>Home</v>
      </c>
      <c r="AS1504" t="str">
        <f t="shared" si="2163"/>
        <v>h</v>
      </c>
      <c r="AT1504" t="str">
        <f t="shared" si="2164"/>
        <v>Offensive</v>
      </c>
      <c r="AU1504" t="str">
        <f t="shared" si="2165"/>
        <v/>
      </c>
      <c r="AV1504" t="str">
        <f t="shared" si="2166"/>
        <v/>
      </c>
      <c r="AW1504" t="str" cm="1">
        <f t="array" ref="AW1504">IFERROR(IF(O1504&lt;&gt;"",O1504,IF(OR($S1504="",$T1504=""),"",IF(O1504&lt;&gt;"",O1504,IF($T1504&lt;&gt;"",_xlfn._xlws.FILTER(O:O,($BU:$BU=$BU1504)*($I:$I=$I1504)*($T:$T=$T1504)*($S:$S=_xlfn.MINIFS($S:$S,$T:$T,"="&amp;$T1504)),"")))))&amp;"",IF(O1504="","",""))&amp;""</f>
        <v/>
      </c>
      <c r="AX1504" t="str" cm="1">
        <f t="array" ref="AX1504">IFERROR(IF(P1504&lt;&gt;"",P1504,IF(OR($S1504="",$T1504=""),"",IF($T1504&lt;&gt;"",_xlfn._xlws.FILTER(P:P,($BU:$BU=$BU1504)*($I:$I=$I1504)*($T:$T=$T1504)*($S:$S=_xlfn.MINIFS($S:$S,$T:$T,"="&amp;$T1504)),""))))&amp;"",IF(P1504="","",""))&amp;""</f>
        <v/>
      </c>
      <c r="AY1504" t="str" cm="1">
        <f t="array" ref="AY1504">IFERROR(IF(Q1504&lt;&gt;"",Q1504,IF(OR($S1504="",$T1504=""),"",IF($T1504&lt;&gt;"",_xlfn._xlws.FILTER(Q:Q,($BU:$BU=$BU1504)*($I:$I=$I1504)*($T:$T=$T1504)*($S:$S=_xlfn.MINIFS($S:$S,$T:$T,"="&amp;$T1504)),""))))&amp;"",IF(Q1504="","",""))&amp;""</f>
        <v/>
      </c>
      <c r="AZ1504" t="str" cm="1">
        <f t="array" ref="AZ1504">IFERROR(IF(R1504&lt;&gt;"",R1504,IF(OR($S1504="",$T1504=""),"",IF($T1504&lt;&gt;"",_xlfn._xlws.FILTER(R:R,($BU:$BU=$BU1504)*($I:$I=$I1504)*($T:$T=$T1504)*($S:$S=_xlfn.MINIFS($S:$S,$T:$T,"="&amp;$T1504)),""))))&amp;"",IF(R1504="","",""))&amp;""</f>
        <v/>
      </c>
      <c r="BA1504" s="6">
        <f t="shared" si="2167"/>
        <v>127</v>
      </c>
      <c r="BB1504">
        <f t="shared" ref="BB1504:BD1504" si="2206">BB1503</f>
        <v>18987</v>
      </c>
      <c r="BC1504" t="str">
        <f t="shared" si="2206"/>
        <v>Velodrome</v>
      </c>
      <c r="BD1504" t="str">
        <f t="shared" si="2206"/>
        <v>Outlaws</v>
      </c>
      <c r="BE1504" t="s">
        <v>5</v>
      </c>
      <c r="BF1504" t="s">
        <v>236</v>
      </c>
      <c r="BI1504" cm="1">
        <f t="array" ref="BI1504">IFERROR(_xlfn._xlws.FILTER(shifts!A:A,(shifts!B:B=events!AD1504)*(shifts!AG:AG&gt;=events!BK1504)*(shifts!AH:AH&lt;=events!BL1504)),BI1503)</f>
        <v>53</v>
      </c>
      <c r="BJ1504" s="15">
        <f t="shared" si="2169"/>
        <v>0</v>
      </c>
      <c r="BK1504">
        <f t="shared" si="2170"/>
        <v>671</v>
      </c>
      <c r="BL1504">
        <f t="shared" si="2171"/>
        <v>671</v>
      </c>
      <c r="BM1504" s="15">
        <f>SUMIFS(BJ$2:BJ1504,K$2:K1504,"=Intermission")+SUMIFS(BJ$2:BJ1504,K$2:K1504,"=Timeout")</f>
        <v>67</v>
      </c>
      <c r="BN1504">
        <f t="shared" si="2172"/>
        <v>1147</v>
      </c>
      <c r="BO1504" s="19">
        <f t="shared" si="2173"/>
        <v>1556</v>
      </c>
      <c r="BP1504">
        <f t="shared" si="2174"/>
        <v>1551</v>
      </c>
      <c r="BQ1504" s="17">
        <f t="shared" si="2175"/>
        <v>1556</v>
      </c>
      <c r="BR1504" t="str">
        <f t="shared" si="2176"/>
        <v>event_team_player_1</v>
      </c>
      <c r="BS1504">
        <f>COUNTIFS(S$3:S1504,"="&amp;S1504,AI$3:AI1504,"="&amp;AI1504)</f>
        <v>1</v>
      </c>
      <c r="BT1504" t="str">
        <f>IFERROR(VLOOKUP(BB1504&amp;BU1504&amp;X1504,game_rosters!U:W,3,FALSE),"")</f>
        <v>P100001</v>
      </c>
      <c r="BU1504" t="str">
        <f t="shared" si="2177"/>
        <v>Velodrome</v>
      </c>
    </row>
    <row r="1505" spans="1:73" x14ac:dyDescent="0.2">
      <c r="A1505" t="str">
        <f t="shared" si="2152"/>
        <v/>
      </c>
      <c r="I1505" s="44">
        <v>77</v>
      </c>
      <c r="S1505">
        <v>791</v>
      </c>
      <c r="T1505" t="s">
        <v>756</v>
      </c>
      <c r="X1505">
        <v>77</v>
      </c>
      <c r="AA1505">
        <f t="shared" si="2201"/>
        <v>1791</v>
      </c>
      <c r="AB1505" t="str">
        <f t="shared" si="2202"/>
        <v/>
      </c>
      <c r="AC1505">
        <f t="shared" si="2148"/>
        <v>1791</v>
      </c>
      <c r="AD1505" s="6">
        <v>2</v>
      </c>
      <c r="AE1505" t="s">
        <v>754</v>
      </c>
      <c r="AF1505" t="s">
        <v>754</v>
      </c>
      <c r="AG1505" t="s">
        <v>756</v>
      </c>
      <c r="AH1505" t="s">
        <v>756</v>
      </c>
      <c r="AI1505" t="str">
        <f t="shared" si="2153"/>
        <v>o</v>
      </c>
      <c r="AJ1505" t="str">
        <f t="shared" si="2154"/>
        <v/>
      </c>
      <c r="AK1505" t="str">
        <f t="shared" si="2155"/>
        <v/>
      </c>
      <c r="AL1505" t="str">
        <f t="shared" si="2156"/>
        <v/>
      </c>
      <c r="AM1505" t="str">
        <f t="shared" si="2157"/>
        <v/>
      </c>
      <c r="AN1505" t="str">
        <f t="shared" si="2158"/>
        <v>Home</v>
      </c>
      <c r="AO1505" t="str">
        <f t="shared" si="2159"/>
        <v>h</v>
      </c>
      <c r="AP1505" t="str">
        <f t="shared" si="2160"/>
        <v/>
      </c>
      <c r="AQ1505" t="str">
        <f t="shared" si="2161"/>
        <v/>
      </c>
      <c r="AR1505" t="str">
        <f t="shared" si="2162"/>
        <v>Home</v>
      </c>
      <c r="AS1505" t="str">
        <f t="shared" si="2163"/>
        <v>h</v>
      </c>
      <c r="AT1505" t="str">
        <f t="shared" si="2164"/>
        <v>Defensive</v>
      </c>
      <c r="AU1505" t="str">
        <f t="shared" si="2165"/>
        <v/>
      </c>
      <c r="AV1505" t="str">
        <f t="shared" si="2166"/>
        <v/>
      </c>
      <c r="AW1505" t="str" cm="1">
        <f t="array" ref="AW1505">IFERROR(IF(O1505&lt;&gt;"",O1505,IF(OR($S1505="",$T1505=""),"",IF(O1505&lt;&gt;"",O1505,IF($T1505&lt;&gt;"",_xlfn._xlws.FILTER(O:O,($BU:$BU=$BU1505)*($I:$I=$I1505)*($T:$T=$T1505)*($S:$S=_xlfn.MINIFS($S:$S,$T:$T,"="&amp;$T1505)),"")))))&amp;"",IF(O1505="","",""))&amp;""</f>
        <v/>
      </c>
      <c r="AX1505" t="str" cm="1">
        <f t="array" ref="AX1505">IFERROR(IF(P1505&lt;&gt;"",P1505,IF(OR($S1505="",$T1505=""),"",IF($T1505&lt;&gt;"",_xlfn._xlws.FILTER(P:P,($BU:$BU=$BU1505)*($I:$I=$I1505)*($T:$T=$T1505)*($S:$S=_xlfn.MINIFS($S:$S,$T:$T,"="&amp;$T1505)),""))))&amp;"",IF(P1505="","",""))&amp;""</f>
        <v/>
      </c>
      <c r="AY1505" t="str" cm="1">
        <f t="array" ref="AY1505">IFERROR(IF(Q1505&lt;&gt;"",Q1505,IF(OR($S1505="",$T1505=""),"",IF($T1505&lt;&gt;"",_xlfn._xlws.FILTER(Q:Q,($BU:$BU=$BU1505)*($I:$I=$I1505)*($T:$T=$T1505)*($S:$S=_xlfn.MINIFS($S:$S,$T:$T,"="&amp;$T1505)),""))))&amp;"",IF(Q1505="","",""))&amp;""</f>
        <v/>
      </c>
      <c r="AZ1505" t="str" cm="1">
        <f t="array" ref="AZ1505">IFERROR(IF(R1505&lt;&gt;"",R1505,IF(OR($S1505="",$T1505=""),"",IF($T1505&lt;&gt;"",_xlfn._xlws.FILTER(R:R,($BU:$BU=$BU1505)*($I:$I=$I1505)*($T:$T=$T1505)*($S:$S=_xlfn.MINIFS($S:$S,$T:$T,"="&amp;$T1505)),""))))&amp;"",IF(R1505="","",""))&amp;""</f>
        <v/>
      </c>
      <c r="BA1505" s="6">
        <f t="shared" si="2167"/>
        <v>127</v>
      </c>
      <c r="BB1505">
        <f t="shared" ref="BB1505:BD1505" si="2207">BB1504</f>
        <v>18987</v>
      </c>
      <c r="BC1505" t="str">
        <f t="shared" si="2207"/>
        <v>Velodrome</v>
      </c>
      <c r="BD1505" t="str">
        <f t="shared" si="2207"/>
        <v>Outlaws</v>
      </c>
      <c r="BE1505" t="s">
        <v>5</v>
      </c>
      <c r="BF1505" t="s">
        <v>236</v>
      </c>
      <c r="BI1505" cm="1">
        <f t="array" ref="BI1505">IFERROR(_xlfn._xlws.FILTER(shifts!A:A,(shifts!B:B=events!AD1505)*(shifts!AG:AG&gt;=events!BK1505)*(shifts!AH:AH&lt;=events!BL1505)),BI1504)</f>
        <v>53</v>
      </c>
      <c r="BJ1505" s="15">
        <f t="shared" si="2169"/>
        <v>0</v>
      </c>
      <c r="BK1505">
        <f t="shared" si="2170"/>
        <v>671</v>
      </c>
      <c r="BL1505">
        <f t="shared" si="2171"/>
        <v>671</v>
      </c>
      <c r="BM1505" s="15">
        <f>SUMIFS(BJ$2:BJ1505,K$2:K1505,"=Intermission")+SUMIFS(BJ$2:BJ1505,K$2:K1505,"=Timeout")</f>
        <v>67</v>
      </c>
      <c r="BN1505">
        <f t="shared" si="2172"/>
        <v>1147</v>
      </c>
      <c r="BO1505" s="19">
        <f t="shared" si="2173"/>
        <v>1556</v>
      </c>
      <c r="BP1505">
        <f t="shared" si="2174"/>
        <v>1551</v>
      </c>
      <c r="BQ1505" s="17">
        <f t="shared" si="2175"/>
        <v>1556</v>
      </c>
      <c r="BR1505" t="str">
        <f t="shared" si="2176"/>
        <v>opp_team_player_1</v>
      </c>
      <c r="BS1505">
        <f>COUNTIFS(S$3:S1505,"="&amp;S1505,AI$3:AI1505,"="&amp;AI1505)</f>
        <v>1</v>
      </c>
      <c r="BT1505" t="str">
        <f>IFERROR(VLOOKUP(BB1505&amp;BU1505&amp;X1505,game_rosters!U:W,3,FALSE),"")</f>
        <v>P100185</v>
      </c>
      <c r="BU1505" t="str">
        <f t="shared" si="2177"/>
        <v>Outlaws</v>
      </c>
    </row>
    <row r="1506" spans="1:73" x14ac:dyDescent="0.2">
      <c r="A1506">
        <f t="shared" si="2152"/>
        <v>1</v>
      </c>
      <c r="I1506" s="44">
        <v>70</v>
      </c>
      <c r="K1506" t="s">
        <v>238</v>
      </c>
      <c r="L1506" t="s">
        <v>184</v>
      </c>
      <c r="M1506" t="s">
        <v>170</v>
      </c>
      <c r="S1506">
        <v>792</v>
      </c>
      <c r="T1506" t="s">
        <v>756</v>
      </c>
      <c r="W1506" t="s">
        <v>735</v>
      </c>
      <c r="X1506">
        <v>70</v>
      </c>
      <c r="Z1506">
        <v>1</v>
      </c>
      <c r="AA1506">
        <f t="shared" si="2201"/>
        <v>1792</v>
      </c>
      <c r="AB1506" t="str">
        <f t="shared" si="2202"/>
        <v/>
      </c>
      <c r="AC1506">
        <f t="shared" si="2148"/>
        <v>1792</v>
      </c>
      <c r="AD1506" s="6">
        <v>2</v>
      </c>
      <c r="AE1506" t="s">
        <v>754</v>
      </c>
      <c r="AF1506" t="s">
        <v>754</v>
      </c>
      <c r="AG1506" t="s">
        <v>756</v>
      </c>
      <c r="AH1506" t="s">
        <v>756</v>
      </c>
      <c r="AI1506" t="str">
        <f t="shared" si="2153"/>
        <v>e</v>
      </c>
      <c r="AJ1506" t="str">
        <f t="shared" si="2154"/>
        <v/>
      </c>
      <c r="AK1506" t="str">
        <f t="shared" si="2155"/>
        <v/>
      </c>
      <c r="AL1506" t="str">
        <f t="shared" si="2156"/>
        <v/>
      </c>
      <c r="AM1506" t="str">
        <f t="shared" si="2157"/>
        <v/>
      </c>
      <c r="AN1506" t="str">
        <f t="shared" si="2158"/>
        <v>Home</v>
      </c>
      <c r="AO1506" t="str">
        <f t="shared" si="2159"/>
        <v>h</v>
      </c>
      <c r="AP1506" t="str">
        <f t="shared" si="2160"/>
        <v/>
      </c>
      <c r="AQ1506" t="str">
        <f t="shared" si="2161"/>
        <v/>
      </c>
      <c r="AR1506" t="str">
        <f t="shared" si="2162"/>
        <v>Home</v>
      </c>
      <c r="AS1506" t="str">
        <f t="shared" si="2163"/>
        <v>h</v>
      </c>
      <c r="AT1506" t="str">
        <f t="shared" si="2164"/>
        <v>Offensive</v>
      </c>
      <c r="AU1506" t="str">
        <f t="shared" si="2165"/>
        <v/>
      </c>
      <c r="AV1506" t="str">
        <f t="shared" si="2166"/>
        <v/>
      </c>
      <c r="AW1506" t="str" cm="1">
        <f t="array" ref="AW1506">IFERROR(IF(O1506&lt;&gt;"",O1506,IF(OR($S1506="",$T1506=""),"",IF(O1506&lt;&gt;"",O1506,IF($T1506&lt;&gt;"",_xlfn._xlws.FILTER(O:O,($BU:$BU=$BU1506)*($I:$I=$I1506)*($T:$T=$T1506)*($S:$S=_xlfn.MINIFS($S:$S,$T:$T,"="&amp;$T1506)),"")))))&amp;"",IF(O1506="","",""))&amp;""</f>
        <v/>
      </c>
      <c r="AX1506" t="str" cm="1">
        <f t="array" ref="AX1506">IFERROR(IF(P1506&lt;&gt;"",P1506,IF(OR($S1506="",$T1506=""),"",IF($T1506&lt;&gt;"",_xlfn._xlws.FILTER(P:P,($BU:$BU=$BU1506)*($I:$I=$I1506)*($T:$T=$T1506)*($S:$S=_xlfn.MINIFS($S:$S,$T:$T,"="&amp;$T1506)),""))))&amp;"",IF(P1506="","",""))&amp;""</f>
        <v/>
      </c>
      <c r="AY1506" t="str" cm="1">
        <f t="array" ref="AY1506">IFERROR(IF(Q1506&lt;&gt;"",Q1506,IF(OR($S1506="",$T1506=""),"",IF($T1506&lt;&gt;"",_xlfn._xlws.FILTER(Q:Q,($BU:$BU=$BU1506)*($I:$I=$I1506)*($T:$T=$T1506)*($S:$S=_xlfn.MINIFS($S:$S,$T:$T,"="&amp;$T1506)),""))))&amp;"",IF(Q1506="","",""))&amp;""</f>
        <v/>
      </c>
      <c r="AZ1506" t="str" cm="1">
        <f t="array" ref="AZ1506">IFERROR(IF(R1506&lt;&gt;"",R1506,IF(OR($S1506="",$T1506=""),"",IF($T1506&lt;&gt;"",_xlfn._xlws.FILTER(R:R,($BU:$BU=$BU1506)*($I:$I=$I1506)*($T:$T=$T1506)*($S:$S=_xlfn.MINIFS($S:$S,$T:$T,"="&amp;$T1506)),""))))&amp;"",IF(R1506="","",""))&amp;""</f>
        <v/>
      </c>
      <c r="BA1506" s="6">
        <f t="shared" si="2167"/>
        <v>128</v>
      </c>
      <c r="BB1506">
        <f t="shared" ref="BB1506:BD1506" si="2208">BB1505</f>
        <v>18987</v>
      </c>
      <c r="BC1506" t="str">
        <f t="shared" si="2208"/>
        <v>Velodrome</v>
      </c>
      <c r="BD1506" t="str">
        <f t="shared" si="2208"/>
        <v>Outlaws</v>
      </c>
      <c r="BE1506" t="s">
        <v>238</v>
      </c>
      <c r="BF1506" t="s">
        <v>184</v>
      </c>
      <c r="BI1506" cm="1">
        <f t="array" ref="BI1506">IFERROR(_xlfn._xlws.FILTER(shifts!A:A,(shifts!B:B=events!AD1506)*(shifts!AG:AG&gt;=events!BK1506)*(shifts!AH:AH&lt;=events!BL1506)),BI1505)</f>
        <v>53</v>
      </c>
      <c r="BJ1506" s="15">
        <f t="shared" si="2169"/>
        <v>0</v>
      </c>
      <c r="BK1506">
        <f t="shared" si="2170"/>
        <v>671</v>
      </c>
      <c r="BL1506">
        <f t="shared" si="2171"/>
        <v>671</v>
      </c>
      <c r="BM1506" s="15">
        <f>SUMIFS(BJ$2:BJ1506,K$2:K1506,"=Intermission")+SUMIFS(BJ$2:BJ1506,K$2:K1506,"=Timeout")</f>
        <v>67</v>
      </c>
      <c r="BN1506">
        <f t="shared" si="2172"/>
        <v>1147</v>
      </c>
      <c r="BO1506" s="19">
        <f t="shared" si="2173"/>
        <v>1556</v>
      </c>
      <c r="BP1506">
        <f t="shared" si="2174"/>
        <v>1551</v>
      </c>
      <c r="BQ1506" s="17">
        <f t="shared" si="2175"/>
        <v>1556</v>
      </c>
      <c r="BR1506" t="str">
        <f t="shared" si="2176"/>
        <v>event_team_player_1</v>
      </c>
      <c r="BS1506">
        <f>COUNTIFS(S$3:S1506,"="&amp;S1506,AI$3:AI1506,"="&amp;AI1506)</f>
        <v>1</v>
      </c>
      <c r="BT1506" t="str">
        <f>IFERROR(VLOOKUP(BB1506&amp;BU1506&amp;X1506,game_rosters!U:W,3,FALSE),"")</f>
        <v>P100001</v>
      </c>
      <c r="BU1506" t="str">
        <f t="shared" si="2177"/>
        <v>Velodrome</v>
      </c>
    </row>
    <row r="1507" spans="1:73" x14ac:dyDescent="0.2">
      <c r="A1507">
        <f t="shared" si="2152"/>
        <v>1</v>
      </c>
      <c r="I1507" s="44">
        <v>44</v>
      </c>
      <c r="K1507" t="s">
        <v>13</v>
      </c>
      <c r="L1507" t="s">
        <v>586</v>
      </c>
      <c r="N1507" t="s">
        <v>594</v>
      </c>
      <c r="O1507" t="s">
        <v>952</v>
      </c>
      <c r="Q1507" t="s">
        <v>594</v>
      </c>
      <c r="R1507" s="51">
        <v>1</v>
      </c>
      <c r="S1507">
        <v>793</v>
      </c>
      <c r="T1507" t="s">
        <v>756</v>
      </c>
      <c r="W1507" t="s">
        <v>731</v>
      </c>
      <c r="X1507">
        <v>44</v>
      </c>
      <c r="Z1507">
        <v>1</v>
      </c>
      <c r="AA1507">
        <f t="shared" si="2201"/>
        <v>1793</v>
      </c>
      <c r="AB1507" t="str">
        <f t="shared" si="2202"/>
        <v/>
      </c>
      <c r="AC1507">
        <f t="shared" si="2148"/>
        <v>1793</v>
      </c>
      <c r="AD1507" s="6">
        <v>2</v>
      </c>
      <c r="AE1507" t="s">
        <v>754</v>
      </c>
      <c r="AF1507" t="s">
        <v>747</v>
      </c>
      <c r="AG1507" t="s">
        <v>756</v>
      </c>
      <c r="AH1507" t="s">
        <v>756</v>
      </c>
      <c r="AI1507" t="str">
        <f t="shared" si="2153"/>
        <v>e</v>
      </c>
      <c r="AJ1507" t="str">
        <f t="shared" si="2154"/>
        <v/>
      </c>
      <c r="AK1507" t="str">
        <f t="shared" si="2155"/>
        <v/>
      </c>
      <c r="AL1507" t="str">
        <f t="shared" si="2156"/>
        <v/>
      </c>
      <c r="AM1507" t="str">
        <f t="shared" si="2157"/>
        <v/>
      </c>
      <c r="AN1507" t="str">
        <f t="shared" si="2158"/>
        <v>Away</v>
      </c>
      <c r="AO1507" t="str">
        <f t="shared" si="2159"/>
        <v>a</v>
      </c>
      <c r="AP1507" t="str">
        <f t="shared" si="2160"/>
        <v/>
      </c>
      <c r="AQ1507" t="str">
        <f t="shared" si="2161"/>
        <v/>
      </c>
      <c r="AR1507" t="str">
        <f t="shared" si="2162"/>
        <v>Away</v>
      </c>
      <c r="AS1507" t="str">
        <f t="shared" si="2163"/>
        <v>a</v>
      </c>
      <c r="AT1507" t="str">
        <f t="shared" si="2164"/>
        <v>Offensive</v>
      </c>
      <c r="AU1507" t="str">
        <f t="shared" si="2165"/>
        <v/>
      </c>
      <c r="AV1507" t="str">
        <f t="shared" si="2166"/>
        <v/>
      </c>
      <c r="AW1507" t="str" cm="1">
        <f t="array" ref="AW1507">IFERROR(IF(O1507&lt;&gt;"",O1507,IF(OR($S1507="",$T1507=""),"",IF(O1507&lt;&gt;"",O1507,IF($T1507&lt;&gt;"",_xlfn._xlws.FILTER(O:O,($BU:$BU=$BU1507)*($I:$I=$I1507)*($T:$T=$T1507)*($S:$S=_xlfn.MINIFS($S:$S,$T:$T,"="&amp;$T1507)),"")))))&amp;"",IF(O1507="","",""))&amp;""</f>
        <v>OffensivePlay_Zone-PuckRetreivalFaceoff</v>
      </c>
      <c r="AX1507" t="str" cm="1">
        <f t="array" ref="AX1507">IFERROR(IF(P1507&lt;&gt;"",P1507,IF(OR($S1507="",$T1507=""),"",IF($T1507&lt;&gt;"",_xlfn._xlws.FILTER(P:P,($BU:$BU=$BU1507)*($I:$I=$I1507)*($T:$T=$T1507)*($S:$S=_xlfn.MINIFS($S:$S,$T:$T,"="&amp;$T1507)),""))))&amp;"",IF(P1507="","",""))&amp;""</f>
        <v/>
      </c>
      <c r="AY1507" t="str" cm="1">
        <f t="array" ref="AY1507">IFERROR(IF(Q1507&lt;&gt;"",Q1507,IF(OR($S1507="",$T1507=""),"",IF($T1507&lt;&gt;"",_xlfn._xlws.FILTER(Q:Q,($BU:$BU=$BU1507)*($I:$I=$I1507)*($T:$T=$T1507)*($S:$S=_xlfn.MINIFS($S:$S,$T:$T,"="&amp;$T1507)),""))))&amp;"",IF(Q1507="","",""))&amp;""</f>
        <v>u</v>
      </c>
      <c r="AZ1507" t="str" cm="1">
        <f t="array" ref="AZ1507">IFERROR(IF(R1507&lt;&gt;"",R1507,IF(OR($S1507="",$T1507=""),"",IF($T1507&lt;&gt;"",_xlfn._xlws.FILTER(R:R,($BU:$BU=$BU1507)*($I:$I=$I1507)*($T:$T=$T1507)*($S:$S=_xlfn.MINIFS($S:$S,$T:$T,"="&amp;$T1507)),""))))&amp;"",IF(R1507="","",""))&amp;""</f>
        <v>1</v>
      </c>
      <c r="BA1507" s="6">
        <f t="shared" si="2167"/>
        <v>128</v>
      </c>
      <c r="BB1507">
        <f t="shared" ref="BB1507:BD1507" si="2209">BB1506</f>
        <v>18987</v>
      </c>
      <c r="BC1507" t="str">
        <f t="shared" si="2209"/>
        <v>Velodrome</v>
      </c>
      <c r="BD1507" t="str">
        <f t="shared" si="2209"/>
        <v>Outlaws</v>
      </c>
      <c r="BE1507" t="s">
        <v>13</v>
      </c>
      <c r="BF1507" t="s">
        <v>586</v>
      </c>
      <c r="BI1507" cm="1">
        <f t="array" ref="BI1507">IFERROR(_xlfn._xlws.FILTER(shifts!A:A,(shifts!B:B=events!AD1507)*(shifts!AG:AG&gt;=events!BK1507)*(shifts!AH:AH&lt;=events!BL1507)),BI1506)</f>
        <v>53</v>
      </c>
      <c r="BJ1507" s="15">
        <f t="shared" si="2169"/>
        <v>0</v>
      </c>
      <c r="BK1507">
        <f t="shared" si="2170"/>
        <v>667</v>
      </c>
      <c r="BL1507">
        <f t="shared" si="2171"/>
        <v>667</v>
      </c>
      <c r="BM1507" s="15">
        <f>SUMIFS(BJ$2:BJ1507,K$2:K1507,"=Intermission")+SUMIFS(BJ$2:BJ1507,K$2:K1507,"=Timeout")</f>
        <v>67</v>
      </c>
      <c r="BN1507">
        <f t="shared" si="2172"/>
        <v>1147</v>
      </c>
      <c r="BO1507" s="19">
        <f t="shared" si="2173"/>
        <v>1560</v>
      </c>
      <c r="BP1507">
        <f t="shared" si="2174"/>
        <v>1555</v>
      </c>
      <c r="BQ1507" s="17">
        <f t="shared" si="2175"/>
        <v>1560</v>
      </c>
      <c r="BR1507" t="str">
        <f t="shared" si="2176"/>
        <v>event_team_player_1</v>
      </c>
      <c r="BS1507">
        <f>COUNTIFS(S$3:S1507,"="&amp;S1507,AI$3:AI1507,"="&amp;AI1507)</f>
        <v>1</v>
      </c>
      <c r="BT1507" t="str">
        <f>IFERROR(VLOOKUP(BB1507&amp;BU1507&amp;X1507,game_rosters!U:W,3,FALSE),"")</f>
        <v>P100033</v>
      </c>
      <c r="BU1507" t="str">
        <f t="shared" si="2177"/>
        <v>Outlaws</v>
      </c>
    </row>
    <row r="1508" spans="1:73" x14ac:dyDescent="0.2">
      <c r="A1508" t="str">
        <f t="shared" si="2152"/>
        <v/>
      </c>
      <c r="I1508" s="44">
        <v>14</v>
      </c>
      <c r="O1508" t="s">
        <v>953</v>
      </c>
      <c r="Q1508" t="s">
        <v>594</v>
      </c>
      <c r="R1508" s="51">
        <v>1</v>
      </c>
      <c r="S1508">
        <v>793</v>
      </c>
      <c r="T1508" t="s">
        <v>756</v>
      </c>
      <c r="X1508">
        <v>14</v>
      </c>
      <c r="AA1508">
        <f t="shared" si="2201"/>
        <v>1793</v>
      </c>
      <c r="AB1508" t="str">
        <f t="shared" si="2202"/>
        <v/>
      </c>
      <c r="AC1508">
        <f t="shared" si="2148"/>
        <v>1793</v>
      </c>
      <c r="AD1508" s="6">
        <v>2</v>
      </c>
      <c r="AE1508" t="s">
        <v>754</v>
      </c>
      <c r="AF1508" t="s">
        <v>747</v>
      </c>
      <c r="AG1508" t="s">
        <v>756</v>
      </c>
      <c r="AH1508" t="s">
        <v>756</v>
      </c>
      <c r="AI1508" t="str">
        <f t="shared" si="2153"/>
        <v>o</v>
      </c>
      <c r="AJ1508" t="str">
        <f t="shared" si="2154"/>
        <v/>
      </c>
      <c r="AK1508" t="str">
        <f t="shared" si="2155"/>
        <v/>
      </c>
      <c r="AL1508" t="str">
        <f t="shared" si="2156"/>
        <v/>
      </c>
      <c r="AM1508" t="str">
        <f t="shared" si="2157"/>
        <v/>
      </c>
      <c r="AN1508" t="str">
        <f t="shared" si="2158"/>
        <v>Away</v>
      </c>
      <c r="AO1508" t="str">
        <f t="shared" si="2159"/>
        <v>a</v>
      </c>
      <c r="AP1508" t="str">
        <f t="shared" si="2160"/>
        <v/>
      </c>
      <c r="AQ1508" t="str">
        <f t="shared" si="2161"/>
        <v/>
      </c>
      <c r="AR1508" t="str">
        <f t="shared" si="2162"/>
        <v>Away</v>
      </c>
      <c r="AS1508" t="str">
        <f t="shared" si="2163"/>
        <v>a</v>
      </c>
      <c r="AT1508" t="str">
        <f t="shared" si="2164"/>
        <v>Defensive</v>
      </c>
      <c r="AU1508" t="str">
        <f t="shared" si="2165"/>
        <v/>
      </c>
      <c r="AV1508" t="str">
        <f t="shared" si="2166"/>
        <v/>
      </c>
      <c r="AW1508" t="str" cm="1">
        <f t="array" ref="AW1508">IFERROR(IF(O1508&lt;&gt;"",O1508,IF(OR($S1508="",$T1508=""),"",IF(O1508&lt;&gt;"",O1508,IF($T1508&lt;&gt;"",_xlfn._xlws.FILTER(O:O,($BU:$BU=$BU1508)*($I:$I=$I1508)*($T:$T=$T1508)*($S:$S=_xlfn.MINIFS($S:$S,$T:$T,"="&amp;$T1508)),"")))))&amp;"",IF(O1508="","",""))&amp;""</f>
        <v>DefensivePlay_Zone-PuckRecoveryFaceoff</v>
      </c>
      <c r="AX1508" t="str" cm="1">
        <f t="array" ref="AX1508">IFERROR(IF(P1508&lt;&gt;"",P1508,IF(OR($S1508="",$T1508=""),"",IF($T1508&lt;&gt;"",_xlfn._xlws.FILTER(P:P,($BU:$BU=$BU1508)*($I:$I=$I1508)*($T:$T=$T1508)*($S:$S=_xlfn.MINIFS($S:$S,$T:$T,"="&amp;$T1508)),""))))&amp;"",IF(P1508="","",""))&amp;""</f>
        <v/>
      </c>
      <c r="AY1508" t="str" cm="1">
        <f t="array" ref="AY1508">IFERROR(IF(Q1508&lt;&gt;"",Q1508,IF(OR($S1508="",$T1508=""),"",IF($T1508&lt;&gt;"",_xlfn._xlws.FILTER(Q:Q,($BU:$BU=$BU1508)*($I:$I=$I1508)*($T:$T=$T1508)*($S:$S=_xlfn.MINIFS($S:$S,$T:$T,"="&amp;$T1508)),""))))&amp;"",IF(Q1508="","",""))&amp;""</f>
        <v>u</v>
      </c>
      <c r="AZ1508" t="str" cm="1">
        <f t="array" ref="AZ1508">IFERROR(IF(R1508&lt;&gt;"",R1508,IF(OR($S1508="",$T1508=""),"",IF($T1508&lt;&gt;"",_xlfn._xlws.FILTER(R:R,($BU:$BU=$BU1508)*($I:$I=$I1508)*($T:$T=$T1508)*($S:$S=_xlfn.MINIFS($S:$S,$T:$T,"="&amp;$T1508)),""))))&amp;"",IF(R1508="","",""))&amp;""</f>
        <v>1</v>
      </c>
      <c r="BA1508" s="6">
        <f t="shared" si="2167"/>
        <v>128</v>
      </c>
      <c r="BB1508">
        <f t="shared" ref="BB1508:BD1508" si="2210">BB1507</f>
        <v>18987</v>
      </c>
      <c r="BC1508" t="str">
        <f t="shared" si="2210"/>
        <v>Velodrome</v>
      </c>
      <c r="BD1508" t="str">
        <f t="shared" si="2210"/>
        <v>Outlaws</v>
      </c>
      <c r="BE1508" t="s">
        <v>13</v>
      </c>
      <c r="BF1508" t="s">
        <v>586</v>
      </c>
      <c r="BI1508" cm="1">
        <f t="array" ref="BI1508">IFERROR(_xlfn._xlws.FILTER(shifts!A:A,(shifts!B:B=events!AD1508)*(shifts!AG:AG&gt;=events!BK1508)*(shifts!AH:AH&lt;=events!BL1508)),BI1507)</f>
        <v>53</v>
      </c>
      <c r="BJ1508" s="15">
        <f t="shared" si="2169"/>
        <v>0</v>
      </c>
      <c r="BK1508">
        <f t="shared" si="2170"/>
        <v>667</v>
      </c>
      <c r="BL1508">
        <f t="shared" si="2171"/>
        <v>667</v>
      </c>
      <c r="BM1508" s="15">
        <f>SUMIFS(BJ$2:BJ1508,K$2:K1508,"=Intermission")+SUMIFS(BJ$2:BJ1508,K$2:K1508,"=Timeout")</f>
        <v>67</v>
      </c>
      <c r="BN1508">
        <f t="shared" si="2172"/>
        <v>1147</v>
      </c>
      <c r="BO1508" s="19">
        <f t="shared" si="2173"/>
        <v>1560</v>
      </c>
      <c r="BP1508">
        <f t="shared" si="2174"/>
        <v>1555</v>
      </c>
      <c r="BQ1508" s="17">
        <f t="shared" si="2175"/>
        <v>1560</v>
      </c>
      <c r="BR1508" t="str">
        <f t="shared" si="2176"/>
        <v>opp_team_player_1</v>
      </c>
      <c r="BS1508">
        <f>COUNTIFS(S$3:S1508,"="&amp;S1508,AI$3:AI1508,"="&amp;AI1508)</f>
        <v>1</v>
      </c>
      <c r="BT1508" t="str">
        <f>IFERROR(VLOOKUP(BB1508&amp;BU1508&amp;X1508,game_rosters!U:W,3,FALSE),"")</f>
        <v>P100132</v>
      </c>
      <c r="BU1508" t="str">
        <f t="shared" si="2177"/>
        <v>Velodrome</v>
      </c>
    </row>
    <row r="1509" spans="1:73" x14ac:dyDescent="0.2">
      <c r="A1509">
        <f t="shared" si="2152"/>
        <v>1</v>
      </c>
      <c r="I1509" s="44">
        <v>44</v>
      </c>
      <c r="K1509" t="s">
        <v>238</v>
      </c>
      <c r="L1509" t="s">
        <v>174</v>
      </c>
      <c r="M1509" t="s">
        <v>87</v>
      </c>
      <c r="N1509" t="s">
        <v>594</v>
      </c>
      <c r="O1509" t="s">
        <v>603</v>
      </c>
      <c r="Q1509" t="s">
        <v>595</v>
      </c>
      <c r="S1509">
        <v>794</v>
      </c>
      <c r="T1509" t="s">
        <v>756</v>
      </c>
      <c r="W1509" t="s">
        <v>731</v>
      </c>
      <c r="X1509">
        <v>44</v>
      </c>
      <c r="Z1509">
        <v>1</v>
      </c>
      <c r="AA1509">
        <f t="shared" si="2201"/>
        <v>1794</v>
      </c>
      <c r="AB1509" t="str">
        <f t="shared" si="2202"/>
        <v/>
      </c>
      <c r="AC1509">
        <f t="shared" si="2148"/>
        <v>1794</v>
      </c>
      <c r="AD1509" s="6">
        <v>2</v>
      </c>
      <c r="AE1509" t="s">
        <v>754</v>
      </c>
      <c r="AF1509" t="s">
        <v>914</v>
      </c>
      <c r="AG1509" t="s">
        <v>756</v>
      </c>
      <c r="AH1509" t="s">
        <v>756</v>
      </c>
      <c r="AI1509" t="str">
        <f t="shared" si="2153"/>
        <v>e</v>
      </c>
      <c r="AJ1509" t="str">
        <f t="shared" si="2154"/>
        <v/>
      </c>
      <c r="AK1509" t="str">
        <f t="shared" si="2155"/>
        <v/>
      </c>
      <c r="AL1509" t="str">
        <f t="shared" si="2156"/>
        <v/>
      </c>
      <c r="AM1509" t="str">
        <f t="shared" si="2157"/>
        <v/>
      </c>
      <c r="AN1509" t="str">
        <f t="shared" si="2158"/>
        <v>Away</v>
      </c>
      <c r="AO1509" t="str">
        <f t="shared" si="2159"/>
        <v>a</v>
      </c>
      <c r="AP1509" t="str">
        <f t="shared" si="2160"/>
        <v/>
      </c>
      <c r="AQ1509" t="str">
        <f t="shared" si="2161"/>
        <v/>
      </c>
      <c r="AR1509" t="str">
        <f t="shared" si="2162"/>
        <v>Away</v>
      </c>
      <c r="AS1509" t="str">
        <f t="shared" si="2163"/>
        <v>a</v>
      </c>
      <c r="AT1509" t="str">
        <f t="shared" si="2164"/>
        <v>Offensive</v>
      </c>
      <c r="AU1509" t="str">
        <f t="shared" si="2165"/>
        <v/>
      </c>
      <c r="AV1509" t="str">
        <f t="shared" si="2166"/>
        <v/>
      </c>
      <c r="AW1509" t="str" cm="1">
        <f t="array" ref="AW1509">IFERROR(IF(O1509&lt;&gt;"",O1509,IF(OR($S1509="",$T1509=""),"",IF(O1509&lt;&gt;"",O1509,IF($T1509&lt;&gt;"",_xlfn._xlws.FILTER(O:O,($BU:$BU=$BU1509)*($I:$I=$I1509)*($T:$T=$T1509)*($S:$S=_xlfn.MINIFS($S:$S,$T:$T,"="&amp;$T1509)),"")))))&amp;"",IF(O1509="","",""))&amp;""</f>
        <v>OffensivePlay_Zone-DumpChase</v>
      </c>
      <c r="AX1509" t="str" cm="1">
        <f t="array" ref="AX1509">IFERROR(IF(P1509&lt;&gt;"",P1509,IF(OR($S1509="",$T1509=""),"",IF($T1509&lt;&gt;"",_xlfn._xlws.FILTER(P:P,($BU:$BU=$BU1509)*($I:$I=$I1509)*($T:$T=$T1509)*($S:$S=_xlfn.MINIFS($S:$S,$T:$T,"="&amp;$T1509)),""))))&amp;"",IF(P1509="","",""))&amp;""</f>
        <v/>
      </c>
      <c r="AY1509" t="str" cm="1">
        <f t="array" ref="AY1509">IFERROR(IF(Q1509&lt;&gt;"",Q1509,IF(OR($S1509="",$T1509=""),"",IF($T1509&lt;&gt;"",_xlfn._xlws.FILTER(Q:Q,($BU:$BU=$BU1509)*($I:$I=$I1509)*($T:$T=$T1509)*($S:$S=_xlfn.MINIFS($S:$S,$T:$T,"="&amp;$T1509)),""))))&amp;"",IF(Q1509="","",""))&amp;""</f>
        <v>s</v>
      </c>
      <c r="AZ1509" t="str" cm="1">
        <f t="array" ref="AZ1509">IFERROR(IF(R1509&lt;&gt;"",R1509,IF(OR($S1509="",$T1509=""),"",IF($T1509&lt;&gt;"",_xlfn._xlws.FILTER(R:R,($BU:$BU=$BU1509)*($I:$I=$I1509)*($T:$T=$T1509)*($S:$S=_xlfn.MINIFS($S:$S,$T:$T,"="&amp;$T1509)),""))))&amp;"",IF(R1509="","",""))&amp;""</f>
        <v/>
      </c>
      <c r="BA1509" s="6">
        <f t="shared" si="2167"/>
        <v>129</v>
      </c>
      <c r="BB1509">
        <f t="shared" ref="BB1509:BD1509" si="2211">BB1508</f>
        <v>18987</v>
      </c>
      <c r="BC1509" t="str">
        <f t="shared" si="2211"/>
        <v>Velodrome</v>
      </c>
      <c r="BD1509" t="str">
        <f t="shared" si="2211"/>
        <v>Outlaws</v>
      </c>
      <c r="BE1509" t="s">
        <v>238</v>
      </c>
      <c r="BF1509" t="s">
        <v>174</v>
      </c>
      <c r="BI1509" cm="1">
        <f t="array" ref="BI1509">IFERROR(_xlfn._xlws.FILTER(shifts!A:A,(shifts!B:B=events!AD1509)*(shifts!AG:AG&gt;=events!BK1509)*(shifts!AH:AH&lt;=events!BL1509)),BI1508)</f>
        <v>53</v>
      </c>
      <c r="BJ1509" s="15">
        <f t="shared" si="2169"/>
        <v>0</v>
      </c>
      <c r="BK1509">
        <f t="shared" si="2170"/>
        <v>665</v>
      </c>
      <c r="BL1509">
        <f t="shared" si="2171"/>
        <v>665</v>
      </c>
      <c r="BM1509" s="15">
        <f>SUMIFS(BJ$2:BJ1509,K$2:K1509,"=Intermission")+SUMIFS(BJ$2:BJ1509,K$2:K1509,"=Timeout")</f>
        <v>67</v>
      </c>
      <c r="BN1509">
        <f t="shared" si="2172"/>
        <v>1147</v>
      </c>
      <c r="BO1509" s="19">
        <f t="shared" si="2173"/>
        <v>1562</v>
      </c>
      <c r="BP1509">
        <f t="shared" si="2174"/>
        <v>1557</v>
      </c>
      <c r="BQ1509" s="17">
        <f t="shared" si="2175"/>
        <v>1562</v>
      </c>
      <c r="BR1509" t="str">
        <f t="shared" si="2176"/>
        <v>event_team_player_1</v>
      </c>
      <c r="BS1509">
        <f>COUNTIFS(S$3:S1509,"="&amp;S1509,AI$3:AI1509,"="&amp;AI1509)</f>
        <v>1</v>
      </c>
      <c r="BT1509" t="str">
        <f>IFERROR(VLOOKUP(BB1509&amp;BU1509&amp;X1509,game_rosters!U:W,3,FALSE),"")</f>
        <v>P100033</v>
      </c>
      <c r="BU1509" t="str">
        <f t="shared" si="2177"/>
        <v>Outlaws</v>
      </c>
    </row>
    <row r="1510" spans="1:73" x14ac:dyDescent="0.2">
      <c r="A1510" t="str">
        <f t="shared" si="2152"/>
        <v/>
      </c>
      <c r="I1510" s="44">
        <v>68</v>
      </c>
      <c r="O1510" t="s">
        <v>687</v>
      </c>
      <c r="Q1510" t="s">
        <v>595</v>
      </c>
      <c r="S1510">
        <v>794</v>
      </c>
      <c r="T1510" t="s">
        <v>756</v>
      </c>
      <c r="X1510">
        <v>68</v>
      </c>
      <c r="Z1510">
        <v>1</v>
      </c>
      <c r="AA1510">
        <f t="shared" si="2201"/>
        <v>1794</v>
      </c>
      <c r="AB1510" t="str">
        <f t="shared" si="2202"/>
        <v/>
      </c>
      <c r="AC1510">
        <f t="shared" si="2148"/>
        <v>1794</v>
      </c>
      <c r="AD1510" s="6">
        <v>2</v>
      </c>
      <c r="AE1510" t="s">
        <v>754</v>
      </c>
      <c r="AF1510" t="s">
        <v>914</v>
      </c>
      <c r="AG1510" t="s">
        <v>756</v>
      </c>
      <c r="AH1510" t="s">
        <v>756</v>
      </c>
      <c r="AI1510" t="str">
        <f t="shared" si="2153"/>
        <v>e</v>
      </c>
      <c r="AJ1510" t="str">
        <f t="shared" si="2154"/>
        <v/>
      </c>
      <c r="AK1510" t="str">
        <f t="shared" si="2155"/>
        <v/>
      </c>
      <c r="AL1510" t="str">
        <f t="shared" si="2156"/>
        <v/>
      </c>
      <c r="AM1510" t="str">
        <f t="shared" si="2157"/>
        <v/>
      </c>
      <c r="AN1510" t="str">
        <f t="shared" si="2158"/>
        <v>Away</v>
      </c>
      <c r="AO1510" t="str">
        <f t="shared" si="2159"/>
        <v>a</v>
      </c>
      <c r="AP1510" t="str">
        <f t="shared" si="2160"/>
        <v/>
      </c>
      <c r="AQ1510" t="str">
        <f t="shared" si="2161"/>
        <v/>
      </c>
      <c r="AR1510" t="str">
        <f t="shared" si="2162"/>
        <v>Away</v>
      </c>
      <c r="AS1510" t="str">
        <f t="shared" si="2163"/>
        <v>a</v>
      </c>
      <c r="AT1510" t="str">
        <f t="shared" si="2164"/>
        <v>Offensive</v>
      </c>
      <c r="AU1510" t="str">
        <f t="shared" si="2165"/>
        <v/>
      </c>
      <c r="AV1510" t="str">
        <f t="shared" si="2166"/>
        <v/>
      </c>
      <c r="AW1510" t="str" cm="1">
        <f t="array" ref="AW1510">IFERROR(IF(O1510&lt;&gt;"",O1510,IF(OR($S1510="",$T1510=""),"",IF(O1510&lt;&gt;"",O1510,IF($T1510&lt;&gt;"",_xlfn._xlws.FILTER(O:O,($BU:$BU=$BU1510)*($I:$I=$I1510)*($T:$T=$T1510)*($S:$S=_xlfn.MINIFS($S:$S,$T:$T,"="&amp;$T1510)),"")))))&amp;"",IF(O1510="","",""))&amp;""</f>
        <v>OffensivePlay_Zone-Forecheck</v>
      </c>
      <c r="AX1510" t="str" cm="1">
        <f t="array" ref="AX1510">IFERROR(IF(P1510&lt;&gt;"",P1510,IF(OR($S1510="",$T1510=""),"",IF($T1510&lt;&gt;"",_xlfn._xlws.FILTER(P:P,($BU:$BU=$BU1510)*($I:$I=$I1510)*($T:$T=$T1510)*($S:$S=_xlfn.MINIFS($S:$S,$T:$T,"="&amp;$T1510)),""))))&amp;"",IF(P1510="","",""))&amp;""</f>
        <v/>
      </c>
      <c r="AY1510" t="str" cm="1">
        <f t="array" ref="AY1510">IFERROR(IF(Q1510&lt;&gt;"",Q1510,IF(OR($S1510="",$T1510=""),"",IF($T1510&lt;&gt;"",_xlfn._xlws.FILTER(Q:Q,($BU:$BU=$BU1510)*($I:$I=$I1510)*($T:$T=$T1510)*($S:$S=_xlfn.MINIFS($S:$S,$T:$T,"="&amp;$T1510)),""))))&amp;"",IF(Q1510="","",""))&amp;""</f>
        <v>s</v>
      </c>
      <c r="AZ1510" t="str" cm="1">
        <f t="array" ref="AZ1510">IFERROR(IF(R1510&lt;&gt;"",R1510,IF(OR($S1510="",$T1510=""),"",IF($T1510&lt;&gt;"",_xlfn._xlws.FILTER(R:R,($BU:$BU=$BU1510)*($I:$I=$I1510)*($T:$T=$T1510)*($S:$S=_xlfn.MINIFS($S:$S,$T:$T,"="&amp;$T1510)),""))))&amp;"",IF(R1510="","",""))&amp;""</f>
        <v/>
      </c>
      <c r="BA1510" s="6">
        <f t="shared" si="2167"/>
        <v>129</v>
      </c>
      <c r="BB1510">
        <f t="shared" ref="BB1510:BD1510" si="2212">BB1509</f>
        <v>18987</v>
      </c>
      <c r="BC1510" t="str">
        <f t="shared" si="2212"/>
        <v>Velodrome</v>
      </c>
      <c r="BD1510" t="str">
        <f t="shared" si="2212"/>
        <v>Outlaws</v>
      </c>
      <c r="BE1510" t="s">
        <v>238</v>
      </c>
      <c r="BF1510" t="s">
        <v>174</v>
      </c>
      <c r="BI1510" cm="1">
        <f t="array" ref="BI1510">IFERROR(_xlfn._xlws.FILTER(shifts!A:A,(shifts!B:B=events!AD1510)*(shifts!AG:AG&gt;=events!BK1510)*(shifts!AH:AH&lt;=events!BL1510)),BI1509)</f>
        <v>53</v>
      </c>
      <c r="BJ1510" s="15">
        <f t="shared" si="2169"/>
        <v>0</v>
      </c>
      <c r="BK1510">
        <f t="shared" si="2170"/>
        <v>665</v>
      </c>
      <c r="BL1510">
        <f t="shared" si="2171"/>
        <v>665</v>
      </c>
      <c r="BM1510" s="15">
        <f>SUMIFS(BJ$2:BJ1510,K$2:K1510,"=Intermission")+SUMIFS(BJ$2:BJ1510,K$2:K1510,"=Timeout")</f>
        <v>67</v>
      </c>
      <c r="BN1510">
        <f t="shared" si="2172"/>
        <v>1147</v>
      </c>
      <c r="BO1510" s="19">
        <f t="shared" si="2173"/>
        <v>1562</v>
      </c>
      <c r="BP1510">
        <f t="shared" si="2174"/>
        <v>1557</v>
      </c>
      <c r="BQ1510" s="17">
        <f t="shared" si="2175"/>
        <v>1562</v>
      </c>
      <c r="BR1510" t="str">
        <f t="shared" si="2176"/>
        <v>event_team_player_2</v>
      </c>
      <c r="BS1510">
        <f>COUNTIFS(S$3:S1510,"="&amp;S1510,AI$3:AI1510,"="&amp;AI1510)</f>
        <v>2</v>
      </c>
      <c r="BT1510" t="str">
        <f>IFERROR(VLOOKUP(BB1510&amp;BU1510&amp;X1510,game_rosters!U:W,3,FALSE),"")</f>
        <v>P100128</v>
      </c>
      <c r="BU1510" t="str">
        <f t="shared" si="2177"/>
        <v>Outlaws</v>
      </c>
    </row>
    <row r="1511" spans="1:73" x14ac:dyDescent="0.2">
      <c r="A1511">
        <f t="shared" si="2152"/>
        <v>1</v>
      </c>
      <c r="I1511" s="44">
        <v>68</v>
      </c>
      <c r="K1511" t="s">
        <v>13</v>
      </c>
      <c r="L1511" t="s">
        <v>587</v>
      </c>
      <c r="N1511" t="s">
        <v>595</v>
      </c>
      <c r="O1511" t="s">
        <v>696</v>
      </c>
      <c r="P1511" t="s">
        <v>687</v>
      </c>
      <c r="Q1511" t="s">
        <v>595</v>
      </c>
      <c r="S1511">
        <v>795</v>
      </c>
      <c r="T1511" t="s">
        <v>756</v>
      </c>
      <c r="W1511" t="s">
        <v>731</v>
      </c>
      <c r="X1511">
        <v>68</v>
      </c>
      <c r="Z1511">
        <v>1</v>
      </c>
      <c r="AA1511">
        <f t="shared" si="2201"/>
        <v>1795</v>
      </c>
      <c r="AB1511" t="str">
        <f t="shared" si="2202"/>
        <v/>
      </c>
      <c r="AC1511">
        <f t="shared" si="2148"/>
        <v>1795</v>
      </c>
      <c r="AD1511" s="6">
        <v>2</v>
      </c>
      <c r="AE1511" t="s">
        <v>754</v>
      </c>
      <c r="AF1511" t="s">
        <v>748</v>
      </c>
      <c r="AG1511" t="s">
        <v>911</v>
      </c>
      <c r="AH1511" t="s">
        <v>897</v>
      </c>
      <c r="AI1511" t="str">
        <f t="shared" si="2153"/>
        <v>e</v>
      </c>
      <c r="AJ1511" t="str">
        <f t="shared" si="2154"/>
        <v/>
      </c>
      <c r="AK1511" t="str">
        <f t="shared" si="2155"/>
        <v/>
      </c>
      <c r="AL1511" t="str">
        <f t="shared" si="2156"/>
        <v/>
      </c>
      <c r="AM1511" t="str">
        <f t="shared" si="2157"/>
        <v/>
      </c>
      <c r="AN1511" t="str">
        <f t="shared" si="2158"/>
        <v>Away</v>
      </c>
      <c r="AO1511" t="str">
        <f t="shared" si="2159"/>
        <v>a</v>
      </c>
      <c r="AP1511" t="str">
        <f t="shared" si="2160"/>
        <v/>
      </c>
      <c r="AQ1511" t="str">
        <f t="shared" si="2161"/>
        <v/>
      </c>
      <c r="AR1511" t="str">
        <f t="shared" si="2162"/>
        <v>Away</v>
      </c>
      <c r="AS1511" t="str">
        <f t="shared" si="2163"/>
        <v>a</v>
      </c>
      <c r="AT1511" t="str">
        <f t="shared" si="2164"/>
        <v>Offensive</v>
      </c>
      <c r="AU1511" t="str">
        <f t="shared" si="2165"/>
        <v/>
      </c>
      <c r="AV1511" t="str">
        <f t="shared" si="2166"/>
        <v/>
      </c>
      <c r="AW1511" t="str" cm="1">
        <f t="array" ref="AW1511">IFERROR(IF(O1511&lt;&gt;"",O1511,IF(OR($S1511="",$T1511=""),"",IF(O1511&lt;&gt;"",O1511,IF($T1511&lt;&gt;"",_xlfn._xlws.FILTER(O:O,($BU:$BU=$BU1511)*($I:$I=$I1511)*($T:$T=$T1511)*($S:$S=_xlfn.MINIFS($S:$S,$T:$T,"="&amp;$T1511)),"")))))&amp;"",IF(O1511="","",""))&amp;""</f>
        <v>OffensivePlay_Zone-PuckRecoveryDumpIn</v>
      </c>
      <c r="AX1511" t="str" cm="1">
        <f t="array" ref="AX1511">IFERROR(IF(P1511&lt;&gt;"",P1511,IF(OR($S1511="",$T1511=""),"",IF($T1511&lt;&gt;"",_xlfn._xlws.FILTER(P:P,($BU:$BU=$BU1511)*($I:$I=$I1511)*($T:$T=$T1511)*($S:$S=_xlfn.MINIFS($S:$S,$T:$T,"="&amp;$T1511)),""))))&amp;"",IF(P1511="","",""))&amp;""</f>
        <v>OffensivePlay_Zone-Forecheck</v>
      </c>
      <c r="AY1511" t="str" cm="1">
        <f t="array" ref="AY1511">IFERROR(IF(Q1511&lt;&gt;"",Q1511,IF(OR($S1511="",$T1511=""),"",IF($T1511&lt;&gt;"",_xlfn._xlws.FILTER(Q:Q,($BU:$BU=$BU1511)*($I:$I=$I1511)*($T:$T=$T1511)*($S:$S=_xlfn.MINIFS($S:$S,$T:$T,"="&amp;$T1511)),""))))&amp;"",IF(Q1511="","",""))&amp;""</f>
        <v>s</v>
      </c>
      <c r="AZ1511" t="str" cm="1">
        <f t="array" ref="AZ1511">IFERROR(IF(R1511&lt;&gt;"",R1511,IF(OR($S1511="",$T1511=""),"",IF($T1511&lt;&gt;"",_xlfn._xlws.FILTER(R:R,($BU:$BU=$BU1511)*($I:$I=$I1511)*($T:$T=$T1511)*($S:$S=_xlfn.MINIFS($S:$S,$T:$T,"="&amp;$T1511)),""))))&amp;"",IF(R1511="","",""))&amp;""</f>
        <v/>
      </c>
      <c r="BA1511" s="6">
        <f t="shared" si="2167"/>
        <v>129</v>
      </c>
      <c r="BB1511">
        <f t="shared" ref="BB1511:BD1511" si="2213">BB1510</f>
        <v>18987</v>
      </c>
      <c r="BC1511" t="str">
        <f t="shared" si="2213"/>
        <v>Velodrome</v>
      </c>
      <c r="BD1511" t="str">
        <f t="shared" si="2213"/>
        <v>Outlaws</v>
      </c>
      <c r="BE1511" t="s">
        <v>13</v>
      </c>
      <c r="BF1511" t="s">
        <v>587</v>
      </c>
      <c r="BI1511" cm="1">
        <f t="array" ref="BI1511">IFERROR(_xlfn._xlws.FILTER(shifts!A:A,(shifts!B:B=events!AD1511)*(shifts!AG:AG&gt;=events!BK1511)*(shifts!AH:AH&lt;=events!BL1511)),BI1510)</f>
        <v>53</v>
      </c>
      <c r="BJ1511" s="15">
        <f t="shared" si="2169"/>
        <v>4</v>
      </c>
      <c r="BK1511">
        <f t="shared" si="2170"/>
        <v>661</v>
      </c>
      <c r="BL1511">
        <f t="shared" si="2171"/>
        <v>657</v>
      </c>
      <c r="BM1511" s="15">
        <f>SUMIFS(BJ$2:BJ1511,K$2:K1511,"=Intermission")+SUMIFS(BJ$2:BJ1511,K$2:K1511,"=Timeout")</f>
        <v>67</v>
      </c>
      <c r="BN1511">
        <f t="shared" si="2172"/>
        <v>1147</v>
      </c>
      <c r="BO1511" s="19">
        <f t="shared" si="2173"/>
        <v>1566</v>
      </c>
      <c r="BP1511">
        <f t="shared" si="2174"/>
        <v>1561</v>
      </c>
      <c r="BQ1511" s="17">
        <f t="shared" si="2175"/>
        <v>1570</v>
      </c>
      <c r="BR1511" t="str">
        <f t="shared" si="2176"/>
        <v>event_team_player_1</v>
      </c>
      <c r="BS1511">
        <f>COUNTIFS(S$3:S1511,"="&amp;S1511,AI$3:AI1511,"="&amp;AI1511)</f>
        <v>1</v>
      </c>
      <c r="BT1511" t="str">
        <f>IFERROR(VLOOKUP(BB1511&amp;BU1511&amp;X1511,game_rosters!U:W,3,FALSE),"")</f>
        <v>P100128</v>
      </c>
      <c r="BU1511" t="str">
        <f t="shared" si="2177"/>
        <v>Outlaws</v>
      </c>
    </row>
    <row r="1512" spans="1:73" x14ac:dyDescent="0.2">
      <c r="A1512" t="str">
        <f t="shared" si="2152"/>
        <v/>
      </c>
      <c r="I1512" s="44">
        <v>44</v>
      </c>
      <c r="O1512" t="s">
        <v>603</v>
      </c>
      <c r="Q1512" t="s">
        <v>595</v>
      </c>
      <c r="S1512">
        <v>795</v>
      </c>
      <c r="T1512" t="s">
        <v>756</v>
      </c>
      <c r="X1512">
        <v>44</v>
      </c>
      <c r="Z1512">
        <v>1</v>
      </c>
      <c r="AA1512">
        <f t="shared" si="2201"/>
        <v>1795</v>
      </c>
      <c r="AB1512" t="str">
        <f t="shared" si="2202"/>
        <v/>
      </c>
      <c r="AC1512">
        <f t="shared" si="2148"/>
        <v>1795</v>
      </c>
      <c r="AD1512" s="6">
        <v>2</v>
      </c>
      <c r="AE1512" t="s">
        <v>754</v>
      </c>
      <c r="AF1512" t="s">
        <v>748</v>
      </c>
      <c r="AG1512" t="s">
        <v>911</v>
      </c>
      <c r="AH1512" t="s">
        <v>897</v>
      </c>
      <c r="AI1512" t="str">
        <f t="shared" si="2153"/>
        <v>e</v>
      </c>
      <c r="AJ1512" t="str">
        <f t="shared" si="2154"/>
        <v/>
      </c>
      <c r="AK1512" t="str">
        <f t="shared" si="2155"/>
        <v/>
      </c>
      <c r="AL1512" t="str">
        <f t="shared" si="2156"/>
        <v/>
      </c>
      <c r="AM1512" t="str">
        <f t="shared" si="2157"/>
        <v/>
      </c>
      <c r="AN1512" t="str">
        <f t="shared" si="2158"/>
        <v>Away</v>
      </c>
      <c r="AO1512" t="str">
        <f t="shared" si="2159"/>
        <v>a</v>
      </c>
      <c r="AP1512" t="str">
        <f t="shared" si="2160"/>
        <v/>
      </c>
      <c r="AQ1512" t="str">
        <f t="shared" si="2161"/>
        <v/>
      </c>
      <c r="AR1512" t="str">
        <f t="shared" si="2162"/>
        <v>Away</v>
      </c>
      <c r="AS1512" t="str">
        <f t="shared" si="2163"/>
        <v>a</v>
      </c>
      <c r="AT1512" t="str">
        <f t="shared" si="2164"/>
        <v>Offensive</v>
      </c>
      <c r="AU1512" t="str">
        <f t="shared" si="2165"/>
        <v/>
      </c>
      <c r="AV1512" t="str">
        <f t="shared" si="2166"/>
        <v/>
      </c>
      <c r="AW1512" t="str" cm="1">
        <f t="array" ref="AW1512">IFERROR(IF(O1512&lt;&gt;"",O1512,IF(OR($S1512="",$T1512=""),"",IF(O1512&lt;&gt;"",O1512,IF($T1512&lt;&gt;"",_xlfn._xlws.FILTER(O:O,($BU:$BU=$BU1512)*($I:$I=$I1512)*($T:$T=$T1512)*($S:$S=_xlfn.MINIFS($S:$S,$T:$T,"="&amp;$T1512)),"")))))&amp;"",IF(O1512="","",""))&amp;""</f>
        <v>OffensivePlay_Zone-DumpChase</v>
      </c>
      <c r="AX1512" t="str" cm="1">
        <f t="array" ref="AX1512">IFERROR(IF(P1512&lt;&gt;"",P1512,IF(OR($S1512="",$T1512=""),"",IF($T1512&lt;&gt;"",_xlfn._xlws.FILTER(P:P,($BU:$BU=$BU1512)*($I:$I=$I1512)*($T:$T=$T1512)*($S:$S=_xlfn.MINIFS($S:$S,$T:$T,"="&amp;$T1512)),""))))&amp;"",IF(P1512="","",""))&amp;""</f>
        <v/>
      </c>
      <c r="AY1512" t="str" cm="1">
        <f t="array" ref="AY1512">IFERROR(IF(Q1512&lt;&gt;"",Q1512,IF(OR($S1512="",$T1512=""),"",IF($T1512&lt;&gt;"",_xlfn._xlws.FILTER(Q:Q,($BU:$BU=$BU1512)*($I:$I=$I1512)*($T:$T=$T1512)*($S:$S=_xlfn.MINIFS($S:$S,$T:$T,"="&amp;$T1512)),""))))&amp;"",IF(Q1512="","",""))&amp;""</f>
        <v>s</v>
      </c>
      <c r="AZ1512" t="str" cm="1">
        <f t="array" ref="AZ1512">IFERROR(IF(R1512&lt;&gt;"",R1512,IF(OR($S1512="",$T1512=""),"",IF($T1512&lt;&gt;"",_xlfn._xlws.FILTER(R:R,($BU:$BU=$BU1512)*($I:$I=$I1512)*($T:$T=$T1512)*($S:$S=_xlfn.MINIFS($S:$S,$T:$T,"="&amp;$T1512)),""))))&amp;"",IF(R1512="","",""))&amp;""</f>
        <v/>
      </c>
      <c r="BA1512" s="6">
        <f t="shared" si="2167"/>
        <v>129</v>
      </c>
      <c r="BB1512">
        <f t="shared" ref="BB1512:BD1512" si="2214">BB1511</f>
        <v>18987</v>
      </c>
      <c r="BC1512" t="str">
        <f t="shared" si="2214"/>
        <v>Velodrome</v>
      </c>
      <c r="BD1512" t="str">
        <f t="shared" si="2214"/>
        <v>Outlaws</v>
      </c>
      <c r="BE1512" t="s">
        <v>13</v>
      </c>
      <c r="BF1512" t="s">
        <v>587</v>
      </c>
      <c r="BI1512" cm="1">
        <f t="array" ref="BI1512">IFERROR(_xlfn._xlws.FILTER(shifts!A:A,(shifts!B:B=events!AD1512)*(shifts!AG:AG&gt;=events!BK1512)*(shifts!AH:AH&lt;=events!BL1512)),BI1511)</f>
        <v>53</v>
      </c>
      <c r="BJ1512" s="15">
        <f t="shared" si="2169"/>
        <v>4</v>
      </c>
      <c r="BK1512">
        <f t="shared" si="2170"/>
        <v>661</v>
      </c>
      <c r="BL1512">
        <f t="shared" si="2171"/>
        <v>657</v>
      </c>
      <c r="BM1512" s="15">
        <f>SUMIFS(BJ$2:BJ1512,K$2:K1512,"=Intermission")+SUMIFS(BJ$2:BJ1512,K$2:K1512,"=Timeout")</f>
        <v>67</v>
      </c>
      <c r="BN1512">
        <f t="shared" si="2172"/>
        <v>1147</v>
      </c>
      <c r="BO1512" s="19">
        <f t="shared" si="2173"/>
        <v>1566</v>
      </c>
      <c r="BP1512">
        <f t="shared" si="2174"/>
        <v>1561</v>
      </c>
      <c r="BQ1512" s="17">
        <f t="shared" si="2175"/>
        <v>1570</v>
      </c>
      <c r="BR1512" t="str">
        <f t="shared" si="2176"/>
        <v>event_team_player_2</v>
      </c>
      <c r="BS1512">
        <f>COUNTIFS(S$3:S1512,"="&amp;S1512,AI$3:AI1512,"="&amp;AI1512)</f>
        <v>2</v>
      </c>
      <c r="BT1512" t="str">
        <f>IFERROR(VLOOKUP(BB1512&amp;BU1512&amp;X1512,game_rosters!U:W,3,FALSE),"")</f>
        <v>P100033</v>
      </c>
      <c r="BU1512" t="str">
        <f t="shared" si="2177"/>
        <v>Outlaws</v>
      </c>
    </row>
    <row r="1513" spans="1:73" x14ac:dyDescent="0.2">
      <c r="A1513">
        <f t="shared" si="2152"/>
        <v>1</v>
      </c>
      <c r="I1513" s="44">
        <v>68</v>
      </c>
      <c r="K1513" t="s">
        <v>7</v>
      </c>
      <c r="L1513" t="s">
        <v>182</v>
      </c>
      <c r="M1513" t="s">
        <v>67</v>
      </c>
      <c r="N1513" t="s">
        <v>594</v>
      </c>
      <c r="S1513">
        <v>796</v>
      </c>
      <c r="T1513" t="s">
        <v>756</v>
      </c>
      <c r="W1513" t="s">
        <v>731</v>
      </c>
      <c r="X1513">
        <v>68</v>
      </c>
      <c r="Z1513">
        <v>1</v>
      </c>
      <c r="AA1513">
        <f t="shared" si="2201"/>
        <v>1796</v>
      </c>
      <c r="AB1513" t="str">
        <f t="shared" si="2202"/>
        <v/>
      </c>
      <c r="AC1513">
        <f t="shared" si="2148"/>
        <v>1796</v>
      </c>
      <c r="AD1513" s="6">
        <v>2</v>
      </c>
      <c r="AE1513" t="s">
        <v>911</v>
      </c>
      <c r="AF1513" t="s">
        <v>897</v>
      </c>
      <c r="AG1513" t="s">
        <v>756</v>
      </c>
      <c r="AH1513" t="s">
        <v>756</v>
      </c>
      <c r="AI1513" t="str">
        <f t="shared" si="2153"/>
        <v>e</v>
      </c>
      <c r="AJ1513" t="str">
        <f t="shared" si="2154"/>
        <v/>
      </c>
      <c r="AK1513" t="str">
        <f t="shared" si="2155"/>
        <v/>
      </c>
      <c r="AL1513" t="str">
        <f t="shared" si="2156"/>
        <v/>
      </c>
      <c r="AM1513" t="str">
        <f t="shared" si="2157"/>
        <v/>
      </c>
      <c r="AN1513" t="str">
        <f t="shared" si="2158"/>
        <v>Away</v>
      </c>
      <c r="AO1513" t="str">
        <f t="shared" si="2159"/>
        <v>a</v>
      </c>
      <c r="AP1513" t="str">
        <f t="shared" si="2160"/>
        <v/>
      </c>
      <c r="AQ1513" t="str">
        <f t="shared" si="2161"/>
        <v/>
      </c>
      <c r="AR1513" t="str">
        <f t="shared" si="2162"/>
        <v>Away</v>
      </c>
      <c r="AS1513" t="str">
        <f t="shared" si="2163"/>
        <v>a</v>
      </c>
      <c r="AT1513" t="str">
        <f t="shared" si="2164"/>
        <v>Offensive</v>
      </c>
      <c r="AU1513" t="str">
        <f t="shared" si="2165"/>
        <v/>
      </c>
      <c r="AV1513" t="str">
        <f t="shared" si="2166"/>
        <v/>
      </c>
      <c r="AW1513" t="str" cm="1">
        <f t="array" ref="AW1513">IFERROR(IF(O1513&lt;&gt;"",O1513,IF(OR($S1513="",$T1513=""),"",IF(O1513&lt;&gt;"",O1513,IF($T1513&lt;&gt;"",_xlfn._xlws.FILTER(O:O,($BU:$BU=$BU1513)*($I:$I=$I1513)*($T:$T=$T1513)*($S:$S=_xlfn.MINIFS($S:$S,$T:$T,"="&amp;$T1513)),"")))))&amp;"",IF(O1513="","",""))&amp;""</f>
        <v/>
      </c>
      <c r="AX1513" t="str" cm="1">
        <f t="array" ref="AX1513">IFERROR(IF(P1513&lt;&gt;"",P1513,IF(OR($S1513="",$T1513=""),"",IF($T1513&lt;&gt;"",_xlfn._xlws.FILTER(P:P,($BU:$BU=$BU1513)*($I:$I=$I1513)*($T:$T=$T1513)*($S:$S=_xlfn.MINIFS($S:$S,$T:$T,"="&amp;$T1513)),""))))&amp;"",IF(P1513="","",""))&amp;""</f>
        <v/>
      </c>
      <c r="AY1513" t="str" cm="1">
        <f t="array" ref="AY1513">IFERROR(IF(Q1513&lt;&gt;"",Q1513,IF(OR($S1513="",$T1513=""),"",IF($T1513&lt;&gt;"",_xlfn._xlws.FILTER(Q:Q,($BU:$BU=$BU1513)*($I:$I=$I1513)*($T:$T=$T1513)*($S:$S=_xlfn.MINIFS($S:$S,$T:$T,"="&amp;$T1513)),""))))&amp;"",IF(Q1513="","",""))&amp;""</f>
        <v/>
      </c>
      <c r="AZ1513" t="str" cm="1">
        <f t="array" ref="AZ1513">IFERROR(IF(R1513&lt;&gt;"",R1513,IF(OR($S1513="",$T1513=""),"",IF($T1513&lt;&gt;"",_xlfn._xlws.FILTER(R:R,($BU:$BU=$BU1513)*($I:$I=$I1513)*($T:$T=$T1513)*($S:$S=_xlfn.MINIFS($S:$S,$T:$T,"="&amp;$T1513)),""))))&amp;"",IF(R1513="","",""))&amp;""</f>
        <v/>
      </c>
      <c r="BA1513" s="6">
        <f t="shared" si="2167"/>
        <v>129</v>
      </c>
      <c r="BB1513">
        <f t="shared" ref="BB1513:BD1513" si="2215">BB1512</f>
        <v>18987</v>
      </c>
      <c r="BC1513" t="str">
        <f t="shared" si="2215"/>
        <v>Velodrome</v>
      </c>
      <c r="BD1513" t="str">
        <f t="shared" si="2215"/>
        <v>Outlaws</v>
      </c>
      <c r="BE1513" t="s">
        <v>7</v>
      </c>
      <c r="BF1513" t="s">
        <v>182</v>
      </c>
      <c r="BI1513" cm="1">
        <f t="array" ref="BI1513">IFERROR(_xlfn._xlws.FILTER(shifts!A:A,(shifts!B:B=events!AD1513)*(shifts!AG:AG&gt;=events!BK1513)*(shifts!AH:AH&lt;=events!BL1513)),BI1512)</f>
        <v>53</v>
      </c>
      <c r="BJ1513" s="15">
        <f t="shared" si="2169"/>
        <v>0</v>
      </c>
      <c r="BK1513">
        <f t="shared" si="2170"/>
        <v>657</v>
      </c>
      <c r="BL1513">
        <f t="shared" si="2171"/>
        <v>657</v>
      </c>
      <c r="BM1513" s="15">
        <f>SUMIFS(BJ$2:BJ1513,K$2:K1513,"=Intermission")+SUMIFS(BJ$2:BJ1513,K$2:K1513,"=Timeout")</f>
        <v>67</v>
      </c>
      <c r="BN1513">
        <f t="shared" si="2172"/>
        <v>1147</v>
      </c>
      <c r="BO1513" s="19">
        <f t="shared" si="2173"/>
        <v>1570</v>
      </c>
      <c r="BP1513">
        <f t="shared" si="2174"/>
        <v>1565</v>
      </c>
      <c r="BQ1513" s="17">
        <f t="shared" si="2175"/>
        <v>1570</v>
      </c>
      <c r="BR1513" t="str">
        <f t="shared" si="2176"/>
        <v>event_team_player_1</v>
      </c>
      <c r="BS1513">
        <f>COUNTIFS(S$3:S1513,"="&amp;S1513,AI$3:AI1513,"="&amp;AI1513)</f>
        <v>1</v>
      </c>
      <c r="BT1513" t="str">
        <f>IFERROR(VLOOKUP(BB1513&amp;BU1513&amp;X1513,game_rosters!U:W,3,FALSE),"")</f>
        <v>P100128</v>
      </c>
      <c r="BU1513" t="str">
        <f t="shared" si="2177"/>
        <v>Outlaws</v>
      </c>
    </row>
    <row r="1514" spans="1:73" x14ac:dyDescent="0.2">
      <c r="A1514" t="str">
        <f t="shared" si="2152"/>
        <v/>
      </c>
      <c r="I1514" s="44">
        <v>13</v>
      </c>
      <c r="R1514" s="51">
        <v>1</v>
      </c>
      <c r="S1514">
        <v>796</v>
      </c>
      <c r="T1514" t="s">
        <v>756</v>
      </c>
      <c r="X1514">
        <v>13</v>
      </c>
      <c r="Z1514">
        <v>1</v>
      </c>
      <c r="AA1514">
        <f t="shared" si="2201"/>
        <v>1796</v>
      </c>
      <c r="AB1514" t="str">
        <f t="shared" si="2202"/>
        <v/>
      </c>
      <c r="AC1514">
        <f t="shared" si="2148"/>
        <v>1796</v>
      </c>
      <c r="AD1514" s="6">
        <v>2</v>
      </c>
      <c r="AE1514" t="s">
        <v>911</v>
      </c>
      <c r="AF1514" t="s">
        <v>897</v>
      </c>
      <c r="AG1514" t="s">
        <v>756</v>
      </c>
      <c r="AH1514" t="s">
        <v>756</v>
      </c>
      <c r="AI1514" t="str">
        <f t="shared" si="2153"/>
        <v>e</v>
      </c>
      <c r="AJ1514" t="str">
        <f t="shared" si="2154"/>
        <v/>
      </c>
      <c r="AK1514" t="str">
        <f t="shared" si="2155"/>
        <v/>
      </c>
      <c r="AL1514" t="str">
        <f t="shared" si="2156"/>
        <v/>
      </c>
      <c r="AM1514" t="str">
        <f t="shared" si="2157"/>
        <v/>
      </c>
      <c r="AN1514" t="str">
        <f t="shared" si="2158"/>
        <v>Away</v>
      </c>
      <c r="AO1514" t="str">
        <f t="shared" si="2159"/>
        <v>a</v>
      </c>
      <c r="AP1514" t="str">
        <f t="shared" si="2160"/>
        <v/>
      </c>
      <c r="AQ1514" t="str">
        <f t="shared" si="2161"/>
        <v/>
      </c>
      <c r="AR1514" t="str">
        <f t="shared" si="2162"/>
        <v>Away</v>
      </c>
      <c r="AS1514" t="str">
        <f t="shared" si="2163"/>
        <v>a</v>
      </c>
      <c r="AT1514" t="str">
        <f t="shared" si="2164"/>
        <v>Offensive</v>
      </c>
      <c r="AU1514" t="str">
        <f t="shared" si="2165"/>
        <v/>
      </c>
      <c r="AV1514" t="str">
        <f t="shared" si="2166"/>
        <v/>
      </c>
      <c r="AW1514" t="str" cm="1">
        <f t="array" ref="AW1514">IFERROR(IF(O1514&lt;&gt;"",O1514,IF(OR($S1514="",$T1514=""),"",IF(O1514&lt;&gt;"",O1514,IF($T1514&lt;&gt;"",_xlfn._xlws.FILTER(O:O,($BU:$BU=$BU1514)*($I:$I=$I1514)*($T:$T=$T1514)*($S:$S=_xlfn.MINIFS($S:$S,$T:$T,"="&amp;$T1514)),"")))))&amp;"",IF(O1514="","",""))&amp;""</f>
        <v/>
      </c>
      <c r="AX1514" t="str" cm="1">
        <f t="array" ref="AX1514">IFERROR(IF(P1514&lt;&gt;"",P1514,IF(OR($S1514="",$T1514=""),"",IF($T1514&lt;&gt;"",_xlfn._xlws.FILTER(P:P,($BU:$BU=$BU1514)*($I:$I=$I1514)*($T:$T=$T1514)*($S:$S=_xlfn.MINIFS($S:$S,$T:$T,"="&amp;$T1514)),""))))&amp;"",IF(P1514="","",""))&amp;""</f>
        <v/>
      </c>
      <c r="AY1514" t="str" cm="1">
        <f t="array" ref="AY1514">IFERROR(IF(Q1514&lt;&gt;"",Q1514,IF(OR($S1514="",$T1514=""),"",IF($T1514&lt;&gt;"",_xlfn._xlws.FILTER(Q:Q,($BU:$BU=$BU1514)*($I:$I=$I1514)*($T:$T=$T1514)*($S:$S=_xlfn.MINIFS($S:$S,$T:$T,"="&amp;$T1514)),""))))&amp;"",IF(Q1514="","",""))&amp;""</f>
        <v/>
      </c>
      <c r="AZ1514" t="str" cm="1">
        <f t="array" ref="AZ1514">IFERROR(IF(R1514&lt;&gt;"",R1514,IF(OR($S1514="",$T1514=""),"",IF($T1514&lt;&gt;"",_xlfn._xlws.FILTER(R:R,($BU:$BU=$BU1514)*($I:$I=$I1514)*($T:$T=$T1514)*($S:$S=_xlfn.MINIFS($S:$S,$T:$T,"="&amp;$T1514)),""))))&amp;"",IF(R1514="","",""))&amp;""</f>
        <v>1</v>
      </c>
      <c r="BA1514" s="6">
        <f t="shared" si="2167"/>
        <v>129</v>
      </c>
      <c r="BB1514">
        <f t="shared" ref="BB1514:BD1514" si="2216">BB1513</f>
        <v>18987</v>
      </c>
      <c r="BC1514" t="str">
        <f t="shared" si="2216"/>
        <v>Velodrome</v>
      </c>
      <c r="BD1514" t="str">
        <f t="shared" si="2216"/>
        <v>Outlaws</v>
      </c>
      <c r="BE1514" t="s">
        <v>7</v>
      </c>
      <c r="BF1514" t="s">
        <v>182</v>
      </c>
      <c r="BI1514" cm="1">
        <f t="array" ref="BI1514">IFERROR(_xlfn._xlws.FILTER(shifts!A:A,(shifts!B:B=events!AD1514)*(shifts!AG:AG&gt;=events!BK1514)*(shifts!AH:AH&lt;=events!BL1514)),BI1513)</f>
        <v>53</v>
      </c>
      <c r="BJ1514" s="15">
        <f t="shared" si="2169"/>
        <v>0</v>
      </c>
      <c r="BK1514">
        <f t="shared" si="2170"/>
        <v>657</v>
      </c>
      <c r="BL1514">
        <f t="shared" si="2171"/>
        <v>657</v>
      </c>
      <c r="BM1514" s="15">
        <f>SUMIFS(BJ$2:BJ1514,K$2:K1514,"=Intermission")+SUMIFS(BJ$2:BJ1514,K$2:K1514,"=Timeout")</f>
        <v>67</v>
      </c>
      <c r="BN1514">
        <f t="shared" si="2172"/>
        <v>1147</v>
      </c>
      <c r="BO1514" s="19">
        <f t="shared" si="2173"/>
        <v>1570</v>
      </c>
      <c r="BP1514">
        <f t="shared" si="2174"/>
        <v>1565</v>
      </c>
      <c r="BQ1514" s="17">
        <f t="shared" si="2175"/>
        <v>1570</v>
      </c>
      <c r="BR1514" t="str">
        <f t="shared" si="2176"/>
        <v>event_team_player_2</v>
      </c>
      <c r="BS1514">
        <f>COUNTIFS(S$3:S1514,"="&amp;S1514,AI$3:AI1514,"="&amp;AI1514)</f>
        <v>2</v>
      </c>
      <c r="BT1514" t="str">
        <f>IFERROR(VLOOKUP(BB1514&amp;BU1514&amp;X1514,game_rosters!U:W,3,FALSE),"")</f>
        <v>P100031</v>
      </c>
      <c r="BU1514" t="str">
        <f t="shared" si="2177"/>
        <v>Outlaws</v>
      </c>
    </row>
    <row r="1515" spans="1:73" x14ac:dyDescent="0.2">
      <c r="A1515" t="str">
        <f t="shared" si="2152"/>
        <v/>
      </c>
      <c r="I1515" s="44">
        <v>84</v>
      </c>
      <c r="O1515" t="s">
        <v>602</v>
      </c>
      <c r="S1515">
        <v>796</v>
      </c>
      <c r="T1515" t="s">
        <v>756</v>
      </c>
      <c r="X1515">
        <v>84</v>
      </c>
      <c r="AA1515">
        <f t="shared" si="2201"/>
        <v>1796</v>
      </c>
      <c r="AB1515" t="str">
        <f t="shared" si="2202"/>
        <v/>
      </c>
      <c r="AC1515">
        <f t="shared" si="2148"/>
        <v>1796</v>
      </c>
      <c r="AD1515" s="6">
        <v>2</v>
      </c>
      <c r="AE1515" t="s">
        <v>911</v>
      </c>
      <c r="AF1515" t="s">
        <v>897</v>
      </c>
      <c r="AG1515" t="s">
        <v>756</v>
      </c>
      <c r="AH1515" t="s">
        <v>756</v>
      </c>
      <c r="AI1515" t="str">
        <f t="shared" si="2153"/>
        <v>o</v>
      </c>
      <c r="AJ1515" t="str">
        <f t="shared" si="2154"/>
        <v/>
      </c>
      <c r="AK1515" t="str">
        <f t="shared" si="2155"/>
        <v/>
      </c>
      <c r="AL1515" t="str">
        <f t="shared" si="2156"/>
        <v/>
      </c>
      <c r="AM1515" t="str">
        <f t="shared" si="2157"/>
        <v/>
      </c>
      <c r="AN1515" t="str">
        <f t="shared" si="2158"/>
        <v>Away</v>
      </c>
      <c r="AO1515" t="str">
        <f t="shared" si="2159"/>
        <v>a</v>
      </c>
      <c r="AP1515" t="str">
        <f t="shared" si="2160"/>
        <v/>
      </c>
      <c r="AQ1515" t="str">
        <f t="shared" si="2161"/>
        <v/>
      </c>
      <c r="AR1515" t="str">
        <f t="shared" si="2162"/>
        <v>Away</v>
      </c>
      <c r="AS1515" t="str">
        <f t="shared" si="2163"/>
        <v>a</v>
      </c>
      <c r="AT1515" t="str">
        <f t="shared" si="2164"/>
        <v>Defensive</v>
      </c>
      <c r="AU1515" t="str">
        <f t="shared" si="2165"/>
        <v/>
      </c>
      <c r="AV1515" t="str">
        <f t="shared" si="2166"/>
        <v/>
      </c>
      <c r="AW1515" t="str" cm="1">
        <f t="array" ref="AW1515">IFERROR(IF(O1515&lt;&gt;"",O1515,IF(OR($S1515="",$T1515=""),"",IF(O1515&lt;&gt;"",O1515,IF($T1515&lt;&gt;"",_xlfn._xlws.FILTER(O:O,($BU:$BU=$BU1515)*($I:$I=$I1515)*($T:$T=$T1515)*($S:$S=_xlfn.MINIFS($S:$S,$T:$T,"="&amp;$T1515)),"")))))&amp;"",IF(O1515="","",""))&amp;""</f>
        <v>Defensive_PlayPossession-StickCheck</v>
      </c>
      <c r="AX1515" t="str" cm="1">
        <f t="array" ref="AX1515">IFERROR(IF(P1515&lt;&gt;"",P1515,IF(OR($S1515="",$T1515=""),"",IF($T1515&lt;&gt;"",_xlfn._xlws.FILTER(P:P,($BU:$BU=$BU1515)*($I:$I=$I1515)*($T:$T=$T1515)*($S:$S=_xlfn.MINIFS($S:$S,$T:$T,"="&amp;$T1515)),""))))&amp;"",IF(P1515="","",""))&amp;""</f>
        <v/>
      </c>
      <c r="AY1515" t="str" cm="1">
        <f t="array" ref="AY1515">IFERROR(IF(Q1515&lt;&gt;"",Q1515,IF(OR($S1515="",$T1515=""),"",IF($T1515&lt;&gt;"",_xlfn._xlws.FILTER(Q:Q,($BU:$BU=$BU1515)*($I:$I=$I1515)*($T:$T=$T1515)*($S:$S=_xlfn.MINIFS($S:$S,$T:$T,"="&amp;$T1515)),""))))&amp;"",IF(Q1515="","",""))&amp;""</f>
        <v/>
      </c>
      <c r="AZ1515" t="str" cm="1">
        <f t="array" ref="AZ1515">IFERROR(IF(R1515&lt;&gt;"",R1515,IF(OR($S1515="",$T1515=""),"",IF($T1515&lt;&gt;"",_xlfn._xlws.FILTER(R:R,($BU:$BU=$BU1515)*($I:$I=$I1515)*($T:$T=$T1515)*($S:$S=_xlfn.MINIFS($S:$S,$T:$T,"="&amp;$T1515)),""))))&amp;"",IF(R1515="","",""))&amp;""</f>
        <v/>
      </c>
      <c r="BA1515" s="6">
        <f t="shared" si="2167"/>
        <v>129</v>
      </c>
      <c r="BB1515">
        <f t="shared" ref="BB1515:BD1515" si="2217">BB1514</f>
        <v>18987</v>
      </c>
      <c r="BC1515" t="str">
        <f t="shared" si="2217"/>
        <v>Velodrome</v>
      </c>
      <c r="BD1515" t="str">
        <f t="shared" si="2217"/>
        <v>Outlaws</v>
      </c>
      <c r="BE1515" t="s">
        <v>7</v>
      </c>
      <c r="BF1515" t="s">
        <v>182</v>
      </c>
      <c r="BI1515" cm="1">
        <f t="array" ref="BI1515">IFERROR(_xlfn._xlws.FILTER(shifts!A:A,(shifts!B:B=events!AD1515)*(shifts!AG:AG&gt;=events!BK1515)*(shifts!AH:AH&lt;=events!BL1515)),BI1514)</f>
        <v>53</v>
      </c>
      <c r="BJ1515" s="15">
        <f t="shared" si="2169"/>
        <v>0</v>
      </c>
      <c r="BK1515">
        <f t="shared" si="2170"/>
        <v>657</v>
      </c>
      <c r="BL1515">
        <f t="shared" si="2171"/>
        <v>657</v>
      </c>
      <c r="BM1515" s="15">
        <f>SUMIFS(BJ$2:BJ1515,K$2:K1515,"=Intermission")+SUMIFS(BJ$2:BJ1515,K$2:K1515,"=Timeout")</f>
        <v>67</v>
      </c>
      <c r="BN1515">
        <f t="shared" si="2172"/>
        <v>1147</v>
      </c>
      <c r="BO1515" s="19">
        <f t="shared" si="2173"/>
        <v>1570</v>
      </c>
      <c r="BP1515">
        <f t="shared" si="2174"/>
        <v>1565</v>
      </c>
      <c r="BQ1515" s="17">
        <f t="shared" si="2175"/>
        <v>1570</v>
      </c>
      <c r="BR1515" t="str">
        <f t="shared" si="2176"/>
        <v>opp_team_player_1</v>
      </c>
      <c r="BS1515">
        <f>COUNTIFS(S$3:S1515,"="&amp;S1515,AI$3:AI1515,"="&amp;AI1515)</f>
        <v>1</v>
      </c>
      <c r="BT1515" t="str">
        <f>IFERROR(VLOOKUP(BB1515&amp;BU1515&amp;X1515,game_rosters!U:W,3,FALSE),"")</f>
        <v>P100198</v>
      </c>
      <c r="BU1515" t="str">
        <f t="shared" si="2177"/>
        <v>Velodrome</v>
      </c>
    </row>
    <row r="1516" spans="1:73" x14ac:dyDescent="0.2">
      <c r="A1516" t="str">
        <f t="shared" si="2152"/>
        <v/>
      </c>
      <c r="I1516" s="44">
        <v>70</v>
      </c>
      <c r="O1516" t="s">
        <v>605</v>
      </c>
      <c r="R1516" s="51">
        <v>1</v>
      </c>
      <c r="S1516">
        <v>796</v>
      </c>
      <c r="T1516" t="s">
        <v>756</v>
      </c>
      <c r="X1516">
        <v>70</v>
      </c>
      <c r="AA1516">
        <f t="shared" si="2201"/>
        <v>1796</v>
      </c>
      <c r="AB1516" t="str">
        <f t="shared" si="2202"/>
        <v/>
      </c>
      <c r="AC1516">
        <f t="shared" si="2148"/>
        <v>1796</v>
      </c>
      <c r="AD1516" s="6">
        <v>2</v>
      </c>
      <c r="AE1516" t="s">
        <v>911</v>
      </c>
      <c r="AF1516" t="s">
        <v>897</v>
      </c>
      <c r="AG1516" t="s">
        <v>756</v>
      </c>
      <c r="AH1516" t="s">
        <v>756</v>
      </c>
      <c r="AI1516" t="str">
        <f t="shared" si="2153"/>
        <v>o</v>
      </c>
      <c r="AJ1516" t="str">
        <f t="shared" si="2154"/>
        <v/>
      </c>
      <c r="AK1516" t="str">
        <f t="shared" si="2155"/>
        <v/>
      </c>
      <c r="AL1516" t="str">
        <f t="shared" si="2156"/>
        <v/>
      </c>
      <c r="AM1516" t="str">
        <f t="shared" si="2157"/>
        <v/>
      </c>
      <c r="AN1516" t="str">
        <f t="shared" si="2158"/>
        <v>Away</v>
      </c>
      <c r="AO1516" t="str">
        <f t="shared" si="2159"/>
        <v>a</v>
      </c>
      <c r="AP1516" t="str">
        <f t="shared" si="2160"/>
        <v/>
      </c>
      <c r="AQ1516" t="str">
        <f t="shared" si="2161"/>
        <v/>
      </c>
      <c r="AR1516" t="str">
        <f t="shared" si="2162"/>
        <v>Away</v>
      </c>
      <c r="AS1516" t="str">
        <f t="shared" si="2163"/>
        <v>a</v>
      </c>
      <c r="AT1516" t="str">
        <f t="shared" si="2164"/>
        <v>Defensive</v>
      </c>
      <c r="AU1516" t="str">
        <f t="shared" si="2165"/>
        <v/>
      </c>
      <c r="AV1516" t="str">
        <f t="shared" si="2166"/>
        <v/>
      </c>
      <c r="AW1516" t="str" cm="1">
        <f t="array" ref="AW1516">IFERROR(IF(O1516&lt;&gt;"",O1516,IF(OR($S1516="",$T1516=""),"",IF(O1516&lt;&gt;"",O1516,IF($T1516&lt;&gt;"",_xlfn._xlws.FILTER(O:O,($BU:$BU=$BU1516)*($I:$I=$I1516)*($T:$T=$T1516)*($S:$S=_xlfn.MINIFS($S:$S,$T:$T,"="&amp;$T1516)),"")))))&amp;"",IF(O1516="","",""))&amp;""</f>
        <v>Defensive_PlayPass-InShotPassLane</v>
      </c>
      <c r="AX1516" t="str" cm="1">
        <f t="array" ref="AX1516">IFERROR(IF(P1516&lt;&gt;"",P1516,IF(OR($S1516="",$T1516=""),"",IF($T1516&lt;&gt;"",_xlfn._xlws.FILTER(P:P,($BU:$BU=$BU1516)*($I:$I=$I1516)*($T:$T=$T1516)*($S:$S=_xlfn.MINIFS($S:$S,$T:$T,"="&amp;$T1516)),""))))&amp;"",IF(P1516="","",""))&amp;""</f>
        <v/>
      </c>
      <c r="AY1516" t="str" cm="1">
        <f t="array" ref="AY1516">IFERROR(IF(Q1516&lt;&gt;"",Q1516,IF(OR($S1516="",$T1516=""),"",IF($T1516&lt;&gt;"",_xlfn._xlws.FILTER(Q:Q,($BU:$BU=$BU1516)*($I:$I=$I1516)*($T:$T=$T1516)*($S:$S=_xlfn.MINIFS($S:$S,$T:$T,"="&amp;$T1516)),""))))&amp;"",IF(Q1516="","",""))&amp;""</f>
        <v/>
      </c>
      <c r="AZ1516" t="str" cm="1">
        <f t="array" ref="AZ1516">IFERROR(IF(R1516&lt;&gt;"",R1516,IF(OR($S1516="",$T1516=""),"",IF($T1516&lt;&gt;"",_xlfn._xlws.FILTER(R:R,($BU:$BU=$BU1516)*($I:$I=$I1516)*($T:$T=$T1516)*($S:$S=_xlfn.MINIFS($S:$S,$T:$T,"="&amp;$T1516)),""))))&amp;"",IF(R1516="","",""))&amp;""</f>
        <v>1</v>
      </c>
      <c r="BA1516" s="6">
        <f t="shared" si="2167"/>
        <v>129</v>
      </c>
      <c r="BB1516">
        <f t="shared" ref="BB1516:BD1516" si="2218">BB1515</f>
        <v>18987</v>
      </c>
      <c r="BC1516" t="str">
        <f t="shared" si="2218"/>
        <v>Velodrome</v>
      </c>
      <c r="BD1516" t="str">
        <f t="shared" si="2218"/>
        <v>Outlaws</v>
      </c>
      <c r="BE1516" t="s">
        <v>7</v>
      </c>
      <c r="BF1516" t="s">
        <v>182</v>
      </c>
      <c r="BI1516" cm="1">
        <f t="array" ref="BI1516">IFERROR(_xlfn._xlws.FILTER(shifts!A:A,(shifts!B:B=events!AD1516)*(shifts!AG:AG&gt;=events!BK1516)*(shifts!AH:AH&lt;=events!BL1516)),BI1515)</f>
        <v>53</v>
      </c>
      <c r="BJ1516" s="15">
        <f t="shared" si="2169"/>
        <v>0</v>
      </c>
      <c r="BK1516">
        <f t="shared" si="2170"/>
        <v>657</v>
      </c>
      <c r="BL1516">
        <f t="shared" si="2171"/>
        <v>657</v>
      </c>
      <c r="BM1516" s="15">
        <f>SUMIFS(BJ$2:BJ1516,K$2:K1516,"=Intermission")+SUMIFS(BJ$2:BJ1516,K$2:K1516,"=Timeout")</f>
        <v>67</v>
      </c>
      <c r="BN1516">
        <f t="shared" si="2172"/>
        <v>1147</v>
      </c>
      <c r="BO1516" s="19">
        <f t="shared" si="2173"/>
        <v>1570</v>
      </c>
      <c r="BP1516">
        <f t="shared" si="2174"/>
        <v>1565</v>
      </c>
      <c r="BQ1516" s="17">
        <f t="shared" si="2175"/>
        <v>1570</v>
      </c>
      <c r="BR1516" t="str">
        <f t="shared" si="2176"/>
        <v>opp_team_player_2</v>
      </c>
      <c r="BS1516">
        <f>COUNTIFS(S$3:S1516,"="&amp;S1516,AI$3:AI1516,"="&amp;AI1516)</f>
        <v>2</v>
      </c>
      <c r="BT1516" t="str">
        <f>IFERROR(VLOOKUP(BB1516&amp;BU1516&amp;X1516,game_rosters!U:W,3,FALSE),"")</f>
        <v>P100001</v>
      </c>
      <c r="BU1516" t="str">
        <f t="shared" si="2177"/>
        <v>Velodrome</v>
      </c>
    </row>
    <row r="1517" spans="1:73" x14ac:dyDescent="0.2">
      <c r="A1517">
        <f t="shared" si="2152"/>
        <v>1</v>
      </c>
      <c r="I1517" s="44">
        <v>68</v>
      </c>
      <c r="K1517" t="s">
        <v>13</v>
      </c>
      <c r="L1517" t="s">
        <v>587</v>
      </c>
      <c r="N1517" t="s">
        <v>594</v>
      </c>
      <c r="O1517" t="s">
        <v>620</v>
      </c>
      <c r="Q1517" t="s">
        <v>594</v>
      </c>
      <c r="S1517">
        <v>797</v>
      </c>
      <c r="T1517" t="s">
        <v>756</v>
      </c>
      <c r="X1517">
        <v>68</v>
      </c>
      <c r="Z1517">
        <v>1</v>
      </c>
      <c r="AA1517">
        <f t="shared" si="2201"/>
        <v>1797</v>
      </c>
      <c r="AB1517" t="str">
        <f t="shared" si="2202"/>
        <v/>
      </c>
      <c r="AC1517">
        <f t="shared" si="2148"/>
        <v>1797</v>
      </c>
      <c r="AD1517" s="6">
        <v>2</v>
      </c>
      <c r="AE1517" t="s">
        <v>911</v>
      </c>
      <c r="AF1517" t="s">
        <v>753</v>
      </c>
      <c r="AG1517" t="s">
        <v>756</v>
      </c>
      <c r="AH1517" t="s">
        <v>756</v>
      </c>
      <c r="AI1517" t="str">
        <f t="shared" si="2153"/>
        <v>e</v>
      </c>
      <c r="AJ1517" t="str">
        <f t="shared" si="2154"/>
        <v/>
      </c>
      <c r="AK1517" t="str">
        <f t="shared" si="2155"/>
        <v/>
      </c>
      <c r="AL1517" t="str">
        <f t="shared" si="2156"/>
        <v/>
      </c>
      <c r="AM1517" t="str">
        <f t="shared" si="2157"/>
        <v/>
      </c>
      <c r="AN1517" t="str">
        <f t="shared" si="2158"/>
        <v/>
      </c>
      <c r="AO1517" t="str">
        <f t="shared" si="2159"/>
        <v/>
      </c>
      <c r="AP1517" t="str">
        <f t="shared" si="2160"/>
        <v/>
      </c>
      <c r="AQ1517" t="str">
        <f t="shared" si="2161"/>
        <v/>
      </c>
      <c r="AR1517" t="str">
        <f t="shared" si="2162"/>
        <v/>
      </c>
      <c r="AS1517" t="str">
        <f t="shared" si="2163"/>
        <v/>
      </c>
      <c r="AT1517" t="str">
        <f t="shared" si="2164"/>
        <v>Offensive</v>
      </c>
      <c r="AU1517" t="str">
        <f t="shared" si="2165"/>
        <v/>
      </c>
      <c r="AV1517" t="str">
        <f t="shared" si="2166"/>
        <v/>
      </c>
      <c r="AW1517" t="str" cm="1">
        <f t="array" ref="AW1517">IFERROR(IF(O1517&lt;&gt;"",O1517,IF(OR($S1517="",$T1517=""),"",IF(O1517&lt;&gt;"",O1517,IF($T1517&lt;&gt;"",_xlfn._xlws.FILTER(O:O,($BU:$BU=$BU1517)*($I:$I=$I1517)*($T:$T=$T1517)*($S:$S=_xlfn.MINIFS($S:$S,$T:$T,"="&amp;$T1517)),"")))))&amp;"",IF(O1517="","",""))&amp;""</f>
        <v>OffensivePlay_Zone-PuckRecoveryPass</v>
      </c>
      <c r="AX1517" t="str" cm="1">
        <f t="array" ref="AX1517">IFERROR(IF(P1517&lt;&gt;"",P1517,IF(OR($S1517="",$T1517=""),"",IF($T1517&lt;&gt;"",_xlfn._xlws.FILTER(P:P,($BU:$BU=$BU1517)*($I:$I=$I1517)*($T:$T=$T1517)*($S:$S=_xlfn.MINIFS($S:$S,$T:$T,"="&amp;$T1517)),""))))&amp;"",IF(P1517="","",""))&amp;""</f>
        <v/>
      </c>
      <c r="AY1517" t="str" cm="1">
        <f t="array" ref="AY1517">IFERROR(IF(Q1517&lt;&gt;"",Q1517,IF(OR($S1517="",$T1517=""),"",IF($T1517&lt;&gt;"",_xlfn._xlws.FILTER(Q:Q,($BU:$BU=$BU1517)*($I:$I=$I1517)*($T:$T=$T1517)*($S:$S=_xlfn.MINIFS($S:$S,$T:$T,"="&amp;$T1517)),""))))&amp;"",IF(Q1517="","",""))&amp;""</f>
        <v>u</v>
      </c>
      <c r="AZ1517" t="str" cm="1">
        <f t="array" ref="AZ1517">IFERROR(IF(R1517&lt;&gt;"",R1517,IF(OR($S1517="",$T1517=""),"",IF($T1517&lt;&gt;"",_xlfn._xlws.FILTER(R:R,($BU:$BU=$BU1517)*($I:$I=$I1517)*($T:$T=$T1517)*($S:$S=_xlfn.MINIFS($S:$S,$T:$T,"="&amp;$T1517)),""))))&amp;"",IF(R1517="","",""))&amp;""</f>
        <v/>
      </c>
      <c r="BA1517" s="6">
        <f t="shared" si="2167"/>
        <v>129</v>
      </c>
      <c r="BB1517">
        <f t="shared" ref="BB1517:BD1517" si="2219">BB1516</f>
        <v>18987</v>
      </c>
      <c r="BC1517" t="str">
        <f t="shared" si="2219"/>
        <v>Velodrome</v>
      </c>
      <c r="BD1517" t="str">
        <f t="shared" si="2219"/>
        <v>Outlaws</v>
      </c>
      <c r="BE1517" t="s">
        <v>13</v>
      </c>
      <c r="BF1517" t="s">
        <v>587</v>
      </c>
      <c r="BI1517" cm="1">
        <f t="array" ref="BI1517">IFERROR(_xlfn._xlws.FILTER(shifts!A:A,(shifts!B:B=events!AD1517)*(shifts!AG:AG&gt;=events!BK1517)*(shifts!AH:AH&lt;=events!BL1517)),BI1516)</f>
        <v>53</v>
      </c>
      <c r="BJ1517" s="15">
        <f t="shared" si="2169"/>
        <v>0</v>
      </c>
      <c r="BK1517">
        <f t="shared" si="2170"/>
        <v>655</v>
      </c>
      <c r="BL1517">
        <f t="shared" si="2171"/>
        <v>655</v>
      </c>
      <c r="BM1517" s="15">
        <f>SUMIFS(BJ$2:BJ1517,K$2:K1517,"=Intermission")+SUMIFS(BJ$2:BJ1517,K$2:K1517,"=Timeout")</f>
        <v>67</v>
      </c>
      <c r="BN1517">
        <f t="shared" si="2172"/>
        <v>1147</v>
      </c>
      <c r="BO1517" s="19">
        <f t="shared" si="2173"/>
        <v>1572</v>
      </c>
      <c r="BP1517">
        <f t="shared" si="2174"/>
        <v>1567</v>
      </c>
      <c r="BQ1517" s="17">
        <f t="shared" si="2175"/>
        <v>1572</v>
      </c>
      <c r="BR1517" t="str">
        <f t="shared" si="2176"/>
        <v>event_team_player_1</v>
      </c>
      <c r="BS1517">
        <f>COUNTIFS(S$3:S1517,"="&amp;S1517,AI$3:AI1517,"="&amp;AI1517)</f>
        <v>1</v>
      </c>
      <c r="BT1517" t="str">
        <f>IFERROR(VLOOKUP(BB1517&amp;BU1517&amp;X1517,game_rosters!U:W,3,FALSE),"")</f>
        <v>P100128</v>
      </c>
      <c r="BU1517" t="s">
        <v>960</v>
      </c>
    </row>
    <row r="1518" spans="1:73" x14ac:dyDescent="0.2">
      <c r="A1518">
        <f t="shared" si="2152"/>
        <v>1</v>
      </c>
      <c r="I1518" s="44">
        <v>68</v>
      </c>
      <c r="K1518" t="s">
        <v>7</v>
      </c>
      <c r="L1518" t="s">
        <v>182</v>
      </c>
      <c r="M1518" t="s">
        <v>67</v>
      </c>
      <c r="N1518" t="s">
        <v>594</v>
      </c>
      <c r="O1518" t="s">
        <v>654</v>
      </c>
      <c r="Q1518" t="s">
        <v>594</v>
      </c>
      <c r="S1518">
        <v>798</v>
      </c>
      <c r="T1518" t="s">
        <v>756</v>
      </c>
      <c r="W1518" t="s">
        <v>731</v>
      </c>
      <c r="X1518">
        <v>68</v>
      </c>
      <c r="Z1518">
        <v>1</v>
      </c>
      <c r="AA1518">
        <f t="shared" si="2201"/>
        <v>1798</v>
      </c>
      <c r="AB1518" t="str">
        <f t="shared" si="2202"/>
        <v/>
      </c>
      <c r="AC1518">
        <f t="shared" si="2148"/>
        <v>1798</v>
      </c>
      <c r="AD1518" s="6">
        <v>2</v>
      </c>
      <c r="AE1518" t="s">
        <v>911</v>
      </c>
      <c r="AF1518" t="s">
        <v>920</v>
      </c>
      <c r="AG1518" t="s">
        <v>756</v>
      </c>
      <c r="AH1518" t="s">
        <v>756</v>
      </c>
      <c r="AI1518" t="str">
        <f t="shared" si="2153"/>
        <v>e</v>
      </c>
      <c r="AJ1518" t="str">
        <f t="shared" si="2154"/>
        <v/>
      </c>
      <c r="AK1518" t="str">
        <f t="shared" si="2155"/>
        <v/>
      </c>
      <c r="AL1518" t="str">
        <f t="shared" si="2156"/>
        <v/>
      </c>
      <c r="AM1518" t="str">
        <f t="shared" si="2157"/>
        <v/>
      </c>
      <c r="AN1518" t="str">
        <f t="shared" si="2158"/>
        <v>Away</v>
      </c>
      <c r="AO1518" t="str">
        <f t="shared" si="2159"/>
        <v>a</v>
      </c>
      <c r="AP1518" t="str">
        <f t="shared" si="2160"/>
        <v/>
      </c>
      <c r="AQ1518" t="str">
        <f t="shared" si="2161"/>
        <v/>
      </c>
      <c r="AR1518" t="str">
        <f t="shared" si="2162"/>
        <v>Away</v>
      </c>
      <c r="AS1518" t="str">
        <f t="shared" si="2163"/>
        <v>a</v>
      </c>
      <c r="AT1518" t="str">
        <f t="shared" si="2164"/>
        <v>Offensive</v>
      </c>
      <c r="AU1518" t="str">
        <f t="shared" si="2165"/>
        <v/>
      </c>
      <c r="AV1518" t="str">
        <f t="shared" si="2166"/>
        <v/>
      </c>
      <c r="AW1518" t="str" cm="1">
        <f t="array" ref="AW1518">IFERROR(IF(O1518&lt;&gt;"",O1518,IF(OR($S1518="",$T1518=""),"",IF(O1518&lt;&gt;"",O1518,IF($T1518&lt;&gt;"",_xlfn._xlws.FILTER(O:O,($BU:$BU=$BU1518)*($I:$I=$I1518)*($T:$T=$T1518)*($S:$S=_xlfn.MINIFS($S:$S,$T:$T,"="&amp;$T1518)),"")))))&amp;"",IF(O1518="","",""))&amp;""</f>
        <v>OffensivePlay_Pass-SecondTouch</v>
      </c>
      <c r="AX1518" t="str" cm="1">
        <f t="array" ref="AX1518">IFERROR(IF(P1518&lt;&gt;"",P1518,IF(OR($S1518="",$T1518=""),"",IF($T1518&lt;&gt;"",_xlfn._xlws.FILTER(P:P,($BU:$BU=$BU1518)*($I:$I=$I1518)*($T:$T=$T1518)*($S:$S=_xlfn.MINIFS($S:$S,$T:$T,"="&amp;$T1518)),""))))&amp;"",IF(P1518="","",""))&amp;""</f>
        <v/>
      </c>
      <c r="AY1518" t="str" cm="1">
        <f t="array" ref="AY1518">IFERROR(IF(Q1518&lt;&gt;"",Q1518,IF(OR($S1518="",$T1518=""),"",IF($T1518&lt;&gt;"",_xlfn._xlws.FILTER(Q:Q,($BU:$BU=$BU1518)*($I:$I=$I1518)*($T:$T=$T1518)*($S:$S=_xlfn.MINIFS($S:$S,$T:$T,"="&amp;$T1518)),""))))&amp;"",IF(Q1518="","",""))&amp;""</f>
        <v>u</v>
      </c>
      <c r="AZ1518" t="str" cm="1">
        <f t="array" ref="AZ1518">IFERROR(IF(R1518&lt;&gt;"",R1518,IF(OR($S1518="",$T1518=""),"",IF($T1518&lt;&gt;"",_xlfn._xlws.FILTER(R:R,($BU:$BU=$BU1518)*($I:$I=$I1518)*($T:$T=$T1518)*($S:$S=_xlfn.MINIFS($S:$S,$T:$T,"="&amp;$T1518)),""))))&amp;"",IF(R1518="","",""))&amp;""</f>
        <v/>
      </c>
      <c r="BA1518" s="6">
        <f t="shared" si="2167"/>
        <v>129</v>
      </c>
      <c r="BB1518">
        <f t="shared" ref="BB1518:BD1518" si="2220">BB1517</f>
        <v>18987</v>
      </c>
      <c r="BC1518" t="str">
        <f t="shared" si="2220"/>
        <v>Velodrome</v>
      </c>
      <c r="BD1518" t="str">
        <f t="shared" si="2220"/>
        <v>Outlaws</v>
      </c>
      <c r="BE1518" t="s">
        <v>7</v>
      </c>
      <c r="BF1518" t="s">
        <v>182</v>
      </c>
      <c r="BI1518" cm="1">
        <f t="array" ref="BI1518">IFERROR(_xlfn._xlws.FILTER(shifts!A:A,(shifts!B:B=events!AD1518)*(shifts!AG:AG&gt;=events!BK1518)*(shifts!AH:AH&lt;=events!BL1518)),BI1517)</f>
        <v>53</v>
      </c>
      <c r="BJ1518" s="15">
        <f t="shared" si="2169"/>
        <v>0</v>
      </c>
      <c r="BK1518">
        <f t="shared" si="2170"/>
        <v>654</v>
      </c>
      <c r="BL1518">
        <f t="shared" si="2171"/>
        <v>654</v>
      </c>
      <c r="BM1518" s="15">
        <f>SUMIFS(BJ$2:BJ1518,K$2:K1518,"=Intermission")+SUMIFS(BJ$2:BJ1518,K$2:K1518,"=Timeout")</f>
        <v>67</v>
      </c>
      <c r="BN1518">
        <f t="shared" si="2172"/>
        <v>1147</v>
      </c>
      <c r="BO1518" s="19">
        <f t="shared" si="2173"/>
        <v>1573</v>
      </c>
      <c r="BP1518">
        <f t="shared" si="2174"/>
        <v>1568</v>
      </c>
      <c r="BQ1518" s="17">
        <f t="shared" si="2175"/>
        <v>1573</v>
      </c>
      <c r="BR1518" t="str">
        <f t="shared" si="2176"/>
        <v>event_team_player_1</v>
      </c>
      <c r="BS1518">
        <f>COUNTIFS(S$3:S1518,"="&amp;S1518,AI$3:AI1518,"="&amp;AI1518)</f>
        <v>1</v>
      </c>
      <c r="BT1518" t="str">
        <f>IFERROR(VLOOKUP(BB1518&amp;BU1518&amp;X1518,game_rosters!U:W,3,FALSE),"")</f>
        <v>P100128</v>
      </c>
      <c r="BU1518" t="str">
        <f t="shared" si="2177"/>
        <v>Outlaws</v>
      </c>
    </row>
    <row r="1519" spans="1:73" x14ac:dyDescent="0.2">
      <c r="A1519" t="str">
        <f t="shared" si="2152"/>
        <v/>
      </c>
      <c r="I1519" s="44">
        <v>44</v>
      </c>
      <c r="S1519">
        <v>798</v>
      </c>
      <c r="T1519" t="s">
        <v>756</v>
      </c>
      <c r="X1519">
        <v>44</v>
      </c>
      <c r="AA1519">
        <f t="shared" si="2201"/>
        <v>1798</v>
      </c>
      <c r="AB1519" t="str">
        <f t="shared" si="2202"/>
        <v/>
      </c>
      <c r="AC1519">
        <f t="shared" si="2148"/>
        <v>1798</v>
      </c>
      <c r="AD1519" s="6">
        <v>2</v>
      </c>
      <c r="AE1519" t="s">
        <v>911</v>
      </c>
      <c r="AF1519" t="s">
        <v>920</v>
      </c>
      <c r="AG1519" t="s">
        <v>756</v>
      </c>
      <c r="AH1519" t="s">
        <v>756</v>
      </c>
      <c r="AI1519" t="str">
        <f t="shared" si="2153"/>
        <v>o</v>
      </c>
      <c r="AJ1519" t="str">
        <f t="shared" si="2154"/>
        <v/>
      </c>
      <c r="AK1519" t="str">
        <f t="shared" si="2155"/>
        <v/>
      </c>
      <c r="AL1519" t="str">
        <f t="shared" si="2156"/>
        <v/>
      </c>
      <c r="AM1519" t="str">
        <f t="shared" si="2157"/>
        <v/>
      </c>
      <c r="AN1519" t="str">
        <f t="shared" si="2158"/>
        <v>Away</v>
      </c>
      <c r="AO1519" t="str">
        <f t="shared" si="2159"/>
        <v>a</v>
      </c>
      <c r="AP1519" t="str">
        <f t="shared" si="2160"/>
        <v/>
      </c>
      <c r="AQ1519" t="str">
        <f t="shared" si="2161"/>
        <v/>
      </c>
      <c r="AR1519" t="str">
        <f t="shared" si="2162"/>
        <v>Away</v>
      </c>
      <c r="AS1519" t="str">
        <f t="shared" si="2163"/>
        <v>a</v>
      </c>
      <c r="AT1519" t="str">
        <f t="shared" si="2164"/>
        <v>Defensive</v>
      </c>
      <c r="AU1519" t="str">
        <f t="shared" si="2165"/>
        <v/>
      </c>
      <c r="AV1519" t="str">
        <f t="shared" si="2166"/>
        <v/>
      </c>
      <c r="AW1519" t="str" cm="1">
        <f t="array" ref="AW1519">IFERROR(IF(O1519&lt;&gt;"",O1519,IF(OR($S1519="",$T1519=""),"",IF(O1519&lt;&gt;"",O1519,IF($T1519&lt;&gt;"",_xlfn._xlws.FILTER(O:O,($BU:$BU=$BU1519)*($I:$I=$I1519)*($T:$T=$T1519)*($S:$S=_xlfn.MINIFS($S:$S,$T:$T,"="&amp;$T1519)),"")))))&amp;"",IF(O1519="","",""))&amp;""</f>
        <v/>
      </c>
      <c r="AX1519" t="str" cm="1">
        <f t="array" ref="AX1519">IFERROR(IF(P1519&lt;&gt;"",P1519,IF(OR($S1519="",$T1519=""),"",IF($T1519&lt;&gt;"",_xlfn._xlws.FILTER(P:P,($BU:$BU=$BU1519)*($I:$I=$I1519)*($T:$T=$T1519)*($S:$S=_xlfn.MINIFS($S:$S,$T:$T,"="&amp;$T1519)),""))))&amp;"",IF(P1519="","",""))&amp;""</f>
        <v/>
      </c>
      <c r="AY1519" t="str" cm="1">
        <f t="array" ref="AY1519">IFERROR(IF(Q1519&lt;&gt;"",Q1519,IF(OR($S1519="",$T1519=""),"",IF($T1519&lt;&gt;"",_xlfn._xlws.FILTER(Q:Q,($BU:$BU=$BU1519)*($I:$I=$I1519)*($T:$T=$T1519)*($S:$S=_xlfn.MINIFS($S:$S,$T:$T,"="&amp;$T1519)),""))))&amp;"",IF(Q1519="","",""))&amp;""</f>
        <v/>
      </c>
      <c r="AZ1519" t="str" cm="1">
        <f t="array" ref="AZ1519">IFERROR(IF(R1519&lt;&gt;"",R1519,IF(OR($S1519="",$T1519=""),"",IF($T1519&lt;&gt;"",_xlfn._xlws.FILTER(R:R,($BU:$BU=$BU1519)*($I:$I=$I1519)*($T:$T=$T1519)*($S:$S=_xlfn.MINIFS($S:$S,$T:$T,"="&amp;$T1519)),""))))&amp;"",IF(R1519="","",""))&amp;""</f>
        <v/>
      </c>
      <c r="BA1519" s="6">
        <f t="shared" si="2167"/>
        <v>129</v>
      </c>
      <c r="BB1519">
        <f t="shared" ref="BB1519:BD1519" si="2221">BB1518</f>
        <v>18987</v>
      </c>
      <c r="BC1519" t="str">
        <f t="shared" si="2221"/>
        <v>Velodrome</v>
      </c>
      <c r="BD1519" t="str">
        <f t="shared" si="2221"/>
        <v>Outlaws</v>
      </c>
      <c r="BE1519" t="s">
        <v>7</v>
      </c>
      <c r="BF1519" t="s">
        <v>182</v>
      </c>
      <c r="BI1519" cm="1">
        <f t="array" ref="BI1519">IFERROR(_xlfn._xlws.FILTER(shifts!A:A,(shifts!B:B=events!AD1519)*(shifts!AG:AG&gt;=events!BK1519)*(shifts!AH:AH&lt;=events!BL1519)),BI1518)</f>
        <v>53</v>
      </c>
      <c r="BJ1519" s="15">
        <f t="shared" si="2169"/>
        <v>0</v>
      </c>
      <c r="BK1519">
        <f t="shared" si="2170"/>
        <v>654</v>
      </c>
      <c r="BL1519">
        <f t="shared" si="2171"/>
        <v>654</v>
      </c>
      <c r="BM1519" s="15">
        <f>SUMIFS(BJ$2:BJ1519,K$2:K1519,"=Intermission")+SUMIFS(BJ$2:BJ1519,K$2:K1519,"=Timeout")</f>
        <v>67</v>
      </c>
      <c r="BN1519">
        <f t="shared" si="2172"/>
        <v>1147</v>
      </c>
      <c r="BO1519" s="19">
        <f t="shared" si="2173"/>
        <v>1573</v>
      </c>
      <c r="BP1519">
        <f t="shared" si="2174"/>
        <v>1568</v>
      </c>
      <c r="BQ1519" s="17">
        <f t="shared" si="2175"/>
        <v>1573</v>
      </c>
      <c r="BR1519" t="str">
        <f t="shared" si="2176"/>
        <v>opp_team_player_1</v>
      </c>
      <c r="BS1519">
        <f>COUNTIFS(S$3:S1519,"="&amp;S1519,AI$3:AI1519,"="&amp;AI1519)</f>
        <v>1</v>
      </c>
      <c r="BT1519" t="str">
        <f>IFERROR(VLOOKUP(BB1519&amp;BU1519&amp;X1519,game_rosters!U:W,3,FALSE),"")</f>
        <v>P100033</v>
      </c>
      <c r="BU1519" t="s">
        <v>960</v>
      </c>
    </row>
    <row r="1520" spans="1:73" x14ac:dyDescent="0.2">
      <c r="A1520">
        <f t="shared" si="2152"/>
        <v>1</v>
      </c>
      <c r="I1520" s="44">
        <v>44</v>
      </c>
      <c r="K1520" t="s">
        <v>238</v>
      </c>
      <c r="L1520" t="s">
        <v>184</v>
      </c>
      <c r="M1520" t="s">
        <v>378</v>
      </c>
      <c r="S1520">
        <v>799</v>
      </c>
      <c r="T1520" t="s">
        <v>756</v>
      </c>
      <c r="W1520" t="s">
        <v>735</v>
      </c>
      <c r="Z1520">
        <v>1</v>
      </c>
      <c r="AA1520">
        <f t="shared" si="2201"/>
        <v>1799</v>
      </c>
      <c r="AB1520" t="str">
        <f t="shared" si="2202"/>
        <v/>
      </c>
      <c r="AC1520">
        <f t="shared" si="2148"/>
        <v>1799</v>
      </c>
      <c r="AD1520" s="6">
        <v>2</v>
      </c>
      <c r="AE1520" t="s">
        <v>911</v>
      </c>
      <c r="AF1520" t="s">
        <v>920</v>
      </c>
      <c r="AG1520" t="s">
        <v>756</v>
      </c>
      <c r="AH1520" t="s">
        <v>756</v>
      </c>
      <c r="AI1520" t="str">
        <f t="shared" si="2153"/>
        <v>e</v>
      </c>
      <c r="AJ1520" t="str">
        <f t="shared" si="2154"/>
        <v/>
      </c>
      <c r="AK1520" t="str">
        <f t="shared" si="2155"/>
        <v/>
      </c>
      <c r="AL1520" t="str">
        <f t="shared" si="2156"/>
        <v/>
      </c>
      <c r="AM1520" t="str">
        <f t="shared" si="2157"/>
        <v/>
      </c>
      <c r="AN1520" t="str">
        <f t="shared" si="2158"/>
        <v>Home</v>
      </c>
      <c r="AO1520" t="str">
        <f t="shared" si="2159"/>
        <v>h</v>
      </c>
      <c r="AP1520" t="str">
        <f t="shared" si="2160"/>
        <v/>
      </c>
      <c r="AQ1520" t="str">
        <f t="shared" si="2161"/>
        <v/>
      </c>
      <c r="AR1520" t="str">
        <f t="shared" si="2162"/>
        <v>Home</v>
      </c>
      <c r="AS1520" t="str">
        <f t="shared" si="2163"/>
        <v>h</v>
      </c>
      <c r="AT1520" t="str">
        <f t="shared" si="2164"/>
        <v>Offensive</v>
      </c>
      <c r="AU1520" t="str">
        <f t="shared" si="2165"/>
        <v/>
      </c>
      <c r="AV1520" t="str">
        <f t="shared" si="2166"/>
        <v/>
      </c>
      <c r="AW1520" t="str" cm="1">
        <f t="array" ref="AW1520">IFERROR(IF(O1520&lt;&gt;"",O1520,IF(OR($S1520="",$T1520=""),"",IF(O1520&lt;&gt;"",O1520,IF($T1520&lt;&gt;"",_xlfn._xlws.FILTER(O:O,($BU:$BU=$BU1520)*($I:$I=$I1520)*($T:$T=$T1520)*($S:$S=_xlfn.MINIFS($S:$S,$T:$T,"="&amp;$T1520)),"")))))&amp;"",IF(O1520="","",""))&amp;""</f>
        <v/>
      </c>
      <c r="AX1520" t="str" cm="1">
        <f t="array" ref="AX1520">IFERROR(IF(P1520&lt;&gt;"",P1520,IF(OR($S1520="",$T1520=""),"",IF($T1520&lt;&gt;"",_xlfn._xlws.FILTER(P:P,($BU:$BU=$BU1520)*($I:$I=$I1520)*($T:$T=$T1520)*($S:$S=_xlfn.MINIFS($S:$S,$T:$T,"="&amp;$T1520)),""))))&amp;"",IF(P1520="","",""))&amp;""</f>
        <v/>
      </c>
      <c r="AY1520" t="str" cm="1">
        <f t="array" ref="AY1520">IFERROR(IF(Q1520&lt;&gt;"",Q1520,IF(OR($S1520="",$T1520=""),"",IF($T1520&lt;&gt;"",_xlfn._xlws.FILTER(Q:Q,($BU:$BU=$BU1520)*($I:$I=$I1520)*($T:$T=$T1520)*($S:$S=_xlfn.MINIFS($S:$S,$T:$T,"="&amp;$T1520)),""))))&amp;"",IF(Q1520="","",""))&amp;""</f>
        <v/>
      </c>
      <c r="AZ1520" t="str" cm="1">
        <f t="array" ref="AZ1520">IFERROR(IF(R1520&lt;&gt;"",R1520,IF(OR($S1520="",$T1520=""),"",IF($T1520&lt;&gt;"",_xlfn._xlws.FILTER(R:R,($BU:$BU=$BU1520)*($I:$I=$I1520)*($T:$T=$T1520)*($S:$S=_xlfn.MINIFS($S:$S,$T:$T,"="&amp;$T1520)),""))))&amp;"",IF(R1520="","",""))&amp;""</f>
        <v/>
      </c>
      <c r="BA1520" s="6">
        <f t="shared" si="2167"/>
        <v>130</v>
      </c>
      <c r="BB1520">
        <f t="shared" ref="BB1520:BD1520" si="2222">BB1519</f>
        <v>18987</v>
      </c>
      <c r="BC1520" t="str">
        <f t="shared" si="2222"/>
        <v>Velodrome</v>
      </c>
      <c r="BD1520" t="str">
        <f t="shared" si="2222"/>
        <v>Outlaws</v>
      </c>
      <c r="BE1520" t="s">
        <v>238</v>
      </c>
      <c r="BF1520" t="s">
        <v>184</v>
      </c>
      <c r="BI1520" cm="1">
        <f t="array" ref="BI1520">IFERROR(_xlfn._xlws.FILTER(shifts!A:A,(shifts!B:B=events!AD1520)*(shifts!AG:AG&gt;=events!BK1520)*(shifts!AH:AH&lt;=events!BL1520)),BI1519)</f>
        <v>53</v>
      </c>
      <c r="BJ1520" s="15">
        <f t="shared" si="2169"/>
        <v>0</v>
      </c>
      <c r="BK1520">
        <f t="shared" si="2170"/>
        <v>654</v>
      </c>
      <c r="BL1520">
        <f t="shared" si="2171"/>
        <v>654</v>
      </c>
      <c r="BM1520" s="15">
        <f>SUMIFS(BJ$2:BJ1520,K$2:K1520,"=Intermission")+SUMIFS(BJ$2:BJ1520,K$2:K1520,"=Timeout")</f>
        <v>67</v>
      </c>
      <c r="BN1520">
        <f t="shared" si="2172"/>
        <v>1147</v>
      </c>
      <c r="BO1520" s="19">
        <f t="shared" si="2173"/>
        <v>1573</v>
      </c>
      <c r="BP1520">
        <f t="shared" si="2174"/>
        <v>1568</v>
      </c>
      <c r="BQ1520" s="17">
        <f t="shared" si="2175"/>
        <v>1573</v>
      </c>
      <c r="BR1520" t="str">
        <f t="shared" si="2176"/>
        <v>event_team_player_1</v>
      </c>
      <c r="BS1520">
        <f>COUNTIFS(S$3:S1520,"="&amp;S1520,AI$3:AI1520,"="&amp;AI1520)</f>
        <v>1</v>
      </c>
      <c r="BT1520" t="str">
        <f>IFERROR(VLOOKUP(BB1520&amp;BU1520&amp;X1520,game_rosters!U:W,3,FALSE),"")</f>
        <v/>
      </c>
      <c r="BU1520" t="s">
        <v>960</v>
      </c>
    </row>
    <row r="1521" spans="1:73" x14ac:dyDescent="0.2">
      <c r="A1521">
        <f t="shared" si="2152"/>
        <v>1</v>
      </c>
      <c r="I1521" s="44">
        <v>44</v>
      </c>
      <c r="K1521" t="s">
        <v>13</v>
      </c>
      <c r="L1521" t="s">
        <v>587</v>
      </c>
      <c r="N1521" t="s">
        <v>594</v>
      </c>
      <c r="O1521" t="s">
        <v>620</v>
      </c>
      <c r="Q1521" t="s">
        <v>594</v>
      </c>
      <c r="S1521">
        <v>800</v>
      </c>
      <c r="T1521" t="s">
        <v>756</v>
      </c>
      <c r="W1521" t="s">
        <v>731</v>
      </c>
      <c r="X1521">
        <v>44</v>
      </c>
      <c r="Z1521">
        <v>1</v>
      </c>
      <c r="AA1521">
        <f t="shared" si="2201"/>
        <v>1800</v>
      </c>
      <c r="AB1521" t="str">
        <f t="shared" si="2202"/>
        <v/>
      </c>
      <c r="AC1521">
        <f t="shared" si="2148"/>
        <v>1800</v>
      </c>
      <c r="AD1521" s="6">
        <v>2</v>
      </c>
      <c r="AE1521" t="s">
        <v>911</v>
      </c>
      <c r="AF1521" t="s">
        <v>899</v>
      </c>
      <c r="AG1521" t="s">
        <v>756</v>
      </c>
      <c r="AH1521" t="s">
        <v>756</v>
      </c>
      <c r="AI1521" t="str">
        <f t="shared" si="2153"/>
        <v>e</v>
      </c>
      <c r="AJ1521" t="str">
        <f t="shared" si="2154"/>
        <v/>
      </c>
      <c r="AK1521" t="str">
        <f t="shared" si="2155"/>
        <v/>
      </c>
      <c r="AL1521" t="str">
        <f t="shared" si="2156"/>
        <v/>
      </c>
      <c r="AM1521" t="str">
        <f t="shared" si="2157"/>
        <v/>
      </c>
      <c r="AN1521" t="str">
        <f t="shared" si="2158"/>
        <v>Away</v>
      </c>
      <c r="AO1521" t="str">
        <f t="shared" si="2159"/>
        <v>a</v>
      </c>
      <c r="AP1521" t="str">
        <f t="shared" si="2160"/>
        <v/>
      </c>
      <c r="AQ1521" t="str">
        <f t="shared" si="2161"/>
        <v/>
      </c>
      <c r="AR1521" t="str">
        <f t="shared" si="2162"/>
        <v>Away</v>
      </c>
      <c r="AS1521" t="str">
        <f t="shared" si="2163"/>
        <v>a</v>
      </c>
      <c r="AT1521" t="str">
        <f t="shared" si="2164"/>
        <v>Offensive</v>
      </c>
      <c r="AU1521" t="str">
        <f t="shared" si="2165"/>
        <v/>
      </c>
      <c r="AV1521" t="str">
        <f t="shared" si="2166"/>
        <v/>
      </c>
      <c r="AW1521" t="str" cm="1">
        <f t="array" ref="AW1521">IFERROR(IF(O1521&lt;&gt;"",O1521,IF(OR($S1521="",$T1521=""),"",IF(O1521&lt;&gt;"",O1521,IF($T1521&lt;&gt;"",_xlfn._xlws.FILTER(O:O,($BU:$BU=$BU1521)*($I:$I=$I1521)*($T:$T=$T1521)*($S:$S=_xlfn.MINIFS($S:$S,$T:$T,"="&amp;$T1521)),"")))))&amp;"",IF(O1521="","",""))&amp;""</f>
        <v>OffensivePlay_Zone-PuckRecoveryPass</v>
      </c>
      <c r="AX1521" t="str" cm="1">
        <f t="array" ref="AX1521">IFERROR(IF(P1521&lt;&gt;"",P1521,IF(OR($S1521="",$T1521=""),"",IF($T1521&lt;&gt;"",_xlfn._xlws.FILTER(P:P,($BU:$BU=$BU1521)*($I:$I=$I1521)*($T:$T=$T1521)*($S:$S=_xlfn.MINIFS($S:$S,$T:$T,"="&amp;$T1521)),""))))&amp;"",IF(P1521="","",""))&amp;""</f>
        <v/>
      </c>
      <c r="AY1521" t="str" cm="1">
        <f t="array" ref="AY1521">IFERROR(IF(Q1521&lt;&gt;"",Q1521,IF(OR($S1521="",$T1521=""),"",IF($T1521&lt;&gt;"",_xlfn._xlws.FILTER(Q:Q,($BU:$BU=$BU1521)*($I:$I=$I1521)*($T:$T=$T1521)*($S:$S=_xlfn.MINIFS($S:$S,$T:$T,"="&amp;$T1521)),""))))&amp;"",IF(Q1521="","",""))&amp;""</f>
        <v>u</v>
      </c>
      <c r="AZ1521" t="str" cm="1">
        <f t="array" ref="AZ1521">IFERROR(IF(R1521&lt;&gt;"",R1521,IF(OR($S1521="",$T1521=""),"",IF($T1521&lt;&gt;"",_xlfn._xlws.FILTER(R:R,($BU:$BU=$BU1521)*($I:$I=$I1521)*($T:$T=$T1521)*($S:$S=_xlfn.MINIFS($S:$S,$T:$T,"="&amp;$T1521)),""))))&amp;"",IF(R1521="","",""))&amp;""</f>
        <v/>
      </c>
      <c r="BA1521" s="6">
        <f t="shared" si="2167"/>
        <v>130</v>
      </c>
      <c r="BB1521">
        <f t="shared" ref="BB1521:BD1521" si="2223">BB1520</f>
        <v>18987</v>
      </c>
      <c r="BC1521" t="str">
        <f t="shared" si="2223"/>
        <v>Velodrome</v>
      </c>
      <c r="BD1521" t="str">
        <f t="shared" si="2223"/>
        <v>Outlaws</v>
      </c>
      <c r="BE1521" t="s">
        <v>13</v>
      </c>
      <c r="BF1521" t="s">
        <v>587</v>
      </c>
      <c r="BI1521" cm="1">
        <f t="array" ref="BI1521">IFERROR(_xlfn._xlws.FILTER(shifts!A:A,(shifts!B:B=events!AD1521)*(shifts!AG:AG&gt;=events!BK1521)*(shifts!AH:AH&lt;=events!BL1521)),BI1520)</f>
        <v>53</v>
      </c>
      <c r="BJ1521" s="15">
        <f t="shared" si="2169"/>
        <v>0</v>
      </c>
      <c r="BK1521">
        <f t="shared" si="2170"/>
        <v>648</v>
      </c>
      <c r="BL1521">
        <f t="shared" si="2171"/>
        <v>648</v>
      </c>
      <c r="BM1521" s="15">
        <f>SUMIFS(BJ$2:BJ1521,K$2:K1521,"=Intermission")+SUMIFS(BJ$2:BJ1521,K$2:K1521,"=Timeout")</f>
        <v>67</v>
      </c>
      <c r="BN1521">
        <f t="shared" si="2172"/>
        <v>1147</v>
      </c>
      <c r="BO1521" s="19">
        <f t="shared" si="2173"/>
        <v>1579</v>
      </c>
      <c r="BP1521">
        <f t="shared" si="2174"/>
        <v>1574</v>
      </c>
      <c r="BQ1521" s="17">
        <f t="shared" si="2175"/>
        <v>1579</v>
      </c>
      <c r="BR1521" t="str">
        <f t="shared" si="2176"/>
        <v>event_team_player_1</v>
      </c>
      <c r="BS1521">
        <f>COUNTIFS(S$3:S1521,"="&amp;S1521,AI$3:AI1521,"="&amp;AI1521)</f>
        <v>1</v>
      </c>
      <c r="BT1521" t="str">
        <f>IFERROR(VLOOKUP(BB1521&amp;BU1521&amp;X1521,game_rosters!U:W,3,FALSE),"")</f>
        <v>P100033</v>
      </c>
      <c r="BU1521" t="str">
        <f t="shared" si="2177"/>
        <v>Outlaws</v>
      </c>
    </row>
    <row r="1522" spans="1:73" x14ac:dyDescent="0.2">
      <c r="A1522">
        <f t="shared" si="2152"/>
        <v>1</v>
      </c>
      <c r="I1522" s="44">
        <v>44</v>
      </c>
      <c r="K1522" t="s">
        <v>13</v>
      </c>
      <c r="L1522" t="s">
        <v>574</v>
      </c>
      <c r="S1522">
        <v>801</v>
      </c>
      <c r="T1522" t="s">
        <v>756</v>
      </c>
      <c r="W1522" t="s">
        <v>731</v>
      </c>
      <c r="X1522">
        <v>44</v>
      </c>
      <c r="Z1522">
        <v>1</v>
      </c>
      <c r="AA1522">
        <f t="shared" si="2201"/>
        <v>1801</v>
      </c>
      <c r="AB1522" t="str">
        <f t="shared" si="2202"/>
        <v/>
      </c>
      <c r="AC1522">
        <f t="shared" si="2148"/>
        <v>1801</v>
      </c>
      <c r="AD1522" s="6">
        <v>2</v>
      </c>
      <c r="AE1522" t="s">
        <v>911</v>
      </c>
      <c r="AF1522" t="s">
        <v>899</v>
      </c>
      <c r="AG1522" t="s">
        <v>911</v>
      </c>
      <c r="AH1522" t="s">
        <v>900</v>
      </c>
      <c r="AI1522" t="str">
        <f t="shared" si="2153"/>
        <v>e</v>
      </c>
      <c r="AJ1522" t="str">
        <f t="shared" si="2154"/>
        <v/>
      </c>
      <c r="AK1522" t="str">
        <f t="shared" si="2155"/>
        <v/>
      </c>
      <c r="AL1522" t="str">
        <f t="shared" si="2156"/>
        <v/>
      </c>
      <c r="AM1522" t="str">
        <f t="shared" si="2157"/>
        <v/>
      </c>
      <c r="AN1522" t="str">
        <f t="shared" si="2158"/>
        <v>Away</v>
      </c>
      <c r="AO1522" t="str">
        <f t="shared" si="2159"/>
        <v>a</v>
      </c>
      <c r="AP1522" t="str">
        <f t="shared" si="2160"/>
        <v/>
      </c>
      <c r="AQ1522" t="str">
        <f t="shared" si="2161"/>
        <v/>
      </c>
      <c r="AR1522" t="str">
        <f t="shared" si="2162"/>
        <v>Away</v>
      </c>
      <c r="AS1522" t="str">
        <f t="shared" si="2163"/>
        <v>a</v>
      </c>
      <c r="AT1522" t="str">
        <f t="shared" si="2164"/>
        <v>Offensive</v>
      </c>
      <c r="AU1522" t="str">
        <f t="shared" si="2165"/>
        <v/>
      </c>
      <c r="AV1522" t="str">
        <f t="shared" si="2166"/>
        <v/>
      </c>
      <c r="AW1522" t="str" cm="1">
        <f t="array" ref="AW1522">IFERROR(IF(O1522&lt;&gt;"",O1522,IF(OR($S1522="",$T1522=""),"",IF(O1522&lt;&gt;"",O1522,IF($T1522&lt;&gt;"",_xlfn._xlws.FILTER(O:O,($BU:$BU=$BU1522)*($I:$I=$I1522)*($T:$T=$T1522)*($S:$S=_xlfn.MINIFS($S:$S,$T:$T,"="&amp;$T1522)),"")))))&amp;"",IF(O1522="","",""))&amp;""</f>
        <v/>
      </c>
      <c r="AX1522" t="str" cm="1">
        <f t="array" ref="AX1522">IFERROR(IF(P1522&lt;&gt;"",P1522,IF(OR($S1522="",$T1522=""),"",IF($T1522&lt;&gt;"",_xlfn._xlws.FILTER(P:P,($BU:$BU=$BU1522)*($I:$I=$I1522)*($T:$T=$T1522)*($S:$S=_xlfn.MINIFS($S:$S,$T:$T,"="&amp;$T1522)),""))))&amp;"",IF(P1522="","",""))&amp;""</f>
        <v/>
      </c>
      <c r="AY1522" t="str" cm="1">
        <f t="array" ref="AY1522">IFERROR(IF(Q1522&lt;&gt;"",Q1522,IF(OR($S1522="",$T1522=""),"",IF($T1522&lt;&gt;"",_xlfn._xlws.FILTER(Q:Q,($BU:$BU=$BU1522)*($I:$I=$I1522)*($T:$T=$T1522)*($S:$S=_xlfn.MINIFS($S:$S,$T:$T,"="&amp;$T1522)),""))))&amp;"",IF(Q1522="","",""))&amp;""</f>
        <v/>
      </c>
      <c r="AZ1522" t="str" cm="1">
        <f t="array" ref="AZ1522">IFERROR(IF(R1522&lt;&gt;"",R1522,IF(OR($S1522="",$T1522=""),"",IF($T1522&lt;&gt;"",_xlfn._xlws.FILTER(R:R,($BU:$BU=$BU1522)*($I:$I=$I1522)*($T:$T=$T1522)*($S:$S=_xlfn.MINIFS($S:$S,$T:$T,"="&amp;$T1522)),""))))&amp;"",IF(R1522="","",""))&amp;""</f>
        <v/>
      </c>
      <c r="BA1522" s="6">
        <f t="shared" si="2167"/>
        <v>130</v>
      </c>
      <c r="BB1522">
        <f t="shared" ref="BB1522:BD1522" si="2224">BB1521</f>
        <v>18987</v>
      </c>
      <c r="BC1522" t="str">
        <f t="shared" si="2224"/>
        <v>Velodrome</v>
      </c>
      <c r="BD1522" t="str">
        <f t="shared" si="2224"/>
        <v>Outlaws</v>
      </c>
      <c r="BE1522" t="s">
        <v>13</v>
      </c>
      <c r="BF1522" t="s">
        <v>574</v>
      </c>
      <c r="BI1522" cm="1">
        <f t="array" ref="BI1522">IFERROR(_xlfn._xlws.FILTER(shifts!A:A,(shifts!B:B=events!AD1522)*(shifts!AG:AG&gt;=events!BK1522)*(shifts!AH:AH&lt;=events!BL1522)),BI1521)</f>
        <v>53</v>
      </c>
      <c r="BJ1522" s="15">
        <f t="shared" si="2169"/>
        <v>3</v>
      </c>
      <c r="BK1522">
        <f t="shared" si="2170"/>
        <v>648</v>
      </c>
      <c r="BL1522">
        <f t="shared" si="2171"/>
        <v>645</v>
      </c>
      <c r="BM1522" s="15">
        <f>SUMIFS(BJ$2:BJ1522,K$2:K1522,"=Intermission")+SUMIFS(BJ$2:BJ1522,K$2:K1522,"=Timeout")</f>
        <v>67</v>
      </c>
      <c r="BN1522">
        <f t="shared" si="2172"/>
        <v>1147</v>
      </c>
      <c r="BO1522" s="19">
        <f t="shared" si="2173"/>
        <v>1579</v>
      </c>
      <c r="BP1522">
        <f t="shared" si="2174"/>
        <v>1574</v>
      </c>
      <c r="BQ1522" s="17">
        <f t="shared" si="2175"/>
        <v>1582</v>
      </c>
      <c r="BR1522" t="str">
        <f t="shared" si="2176"/>
        <v>event_team_player_1</v>
      </c>
      <c r="BS1522">
        <f>COUNTIFS(S$3:S1522,"="&amp;S1522,AI$3:AI1522,"="&amp;AI1522)</f>
        <v>1</v>
      </c>
      <c r="BT1522" t="str">
        <f>IFERROR(VLOOKUP(BB1522&amp;BU1522&amp;X1522,game_rosters!U:W,3,FALSE),"")</f>
        <v>P100033</v>
      </c>
      <c r="BU1522" t="str">
        <f t="shared" si="2177"/>
        <v>Outlaws</v>
      </c>
    </row>
    <row r="1523" spans="1:73" x14ac:dyDescent="0.2">
      <c r="A1523">
        <f t="shared" si="2152"/>
        <v>1</v>
      </c>
      <c r="I1523" s="44">
        <v>44</v>
      </c>
      <c r="K1523" t="s">
        <v>7</v>
      </c>
      <c r="L1523" t="s">
        <v>182</v>
      </c>
      <c r="M1523" t="s">
        <v>68</v>
      </c>
      <c r="N1523" t="s">
        <v>594</v>
      </c>
      <c r="R1523" s="51">
        <v>1</v>
      </c>
      <c r="S1523">
        <v>802</v>
      </c>
      <c r="T1523">
        <v>135</v>
      </c>
      <c r="W1523" t="s">
        <v>731</v>
      </c>
      <c r="X1523">
        <v>44</v>
      </c>
      <c r="Z1523">
        <v>1</v>
      </c>
      <c r="AA1523">
        <f t="shared" si="2201"/>
        <v>1802</v>
      </c>
      <c r="AB1523">
        <f t="shared" si="2202"/>
        <v>9135</v>
      </c>
      <c r="AC1523">
        <f t="shared" si="2148"/>
        <v>9135</v>
      </c>
      <c r="AD1523" s="6">
        <v>2</v>
      </c>
      <c r="AE1523" t="s">
        <v>911</v>
      </c>
      <c r="AF1523" t="s">
        <v>900</v>
      </c>
      <c r="AG1523" t="s">
        <v>756</v>
      </c>
      <c r="AH1523" t="s">
        <v>756</v>
      </c>
      <c r="AI1523" t="str">
        <f t="shared" si="2153"/>
        <v>e</v>
      </c>
      <c r="AJ1523" t="str">
        <f t="shared" si="2154"/>
        <v/>
      </c>
      <c r="AK1523" t="str">
        <f t="shared" si="2155"/>
        <v/>
      </c>
      <c r="AL1523" t="str">
        <f t="shared" si="2156"/>
        <v/>
      </c>
      <c r="AM1523" t="str">
        <f t="shared" si="2157"/>
        <v/>
      </c>
      <c r="AN1523" t="str">
        <f t="shared" si="2158"/>
        <v>Away</v>
      </c>
      <c r="AO1523" t="str">
        <f t="shared" si="2159"/>
        <v>a</v>
      </c>
      <c r="AP1523" t="str">
        <f t="shared" si="2160"/>
        <v/>
      </c>
      <c r="AQ1523" t="str">
        <f t="shared" si="2161"/>
        <v/>
      </c>
      <c r="AR1523" t="str">
        <f t="shared" si="2162"/>
        <v>Away</v>
      </c>
      <c r="AS1523" t="str">
        <f t="shared" si="2163"/>
        <v>a</v>
      </c>
      <c r="AT1523" t="str">
        <f t="shared" si="2164"/>
        <v>Offensive</v>
      </c>
      <c r="AU1523" t="str">
        <f t="shared" si="2165"/>
        <v/>
      </c>
      <c r="AV1523" t="str">
        <f t="shared" si="2166"/>
        <v/>
      </c>
      <c r="AW1523" t="str" cm="1">
        <f t="array" ref="AW1523">IFERROR(IF(O1523&lt;&gt;"",O1523,IF(OR($S1523="",$T1523=""),"",IF(O1523&lt;&gt;"",O1523,IF($T1523&lt;&gt;"",_xlfn._xlws.FILTER(O:O,($BU:$BU=$BU1523)*($I:$I=$I1523)*($T:$T=$T1523)*($S:$S=_xlfn.MINIFS($S:$S,$T:$T,"="&amp;$T1523)),"")))))&amp;"",IF(O1523="","",""))&amp;""</f>
        <v/>
      </c>
      <c r="AX1523" t="str" cm="1">
        <f t="array" ref="AX1523">IFERROR(IF(P1523&lt;&gt;"",P1523,IF(OR($S1523="",$T1523=""),"",IF($T1523&lt;&gt;"",_xlfn._xlws.FILTER(P:P,($BU:$BU=$BU1523)*($I:$I=$I1523)*($T:$T=$T1523)*($S:$S=_xlfn.MINIFS($S:$S,$T:$T,"="&amp;$T1523)),""))))&amp;"",IF(P1523="","",""))&amp;""</f>
        <v/>
      </c>
      <c r="AY1523" t="str" cm="1">
        <f t="array" ref="AY1523">IFERROR(IF(Q1523&lt;&gt;"",Q1523,IF(OR($S1523="",$T1523=""),"",IF($T1523&lt;&gt;"",_xlfn._xlws.FILTER(Q:Q,($BU:$BU=$BU1523)*($I:$I=$I1523)*($T:$T=$T1523)*($S:$S=_xlfn.MINIFS($S:$S,$T:$T,"="&amp;$T1523)),""))))&amp;"",IF(Q1523="","",""))&amp;""</f>
        <v/>
      </c>
      <c r="AZ1523" t="str" cm="1">
        <f t="array" ref="AZ1523">IFERROR(IF(R1523&lt;&gt;"",R1523,IF(OR($S1523="",$T1523=""),"",IF($T1523&lt;&gt;"",_xlfn._xlws.FILTER(R:R,($BU:$BU=$BU1523)*($I:$I=$I1523)*($T:$T=$T1523)*($S:$S=_xlfn.MINIFS($S:$S,$T:$T,"="&amp;$T1523)),""))))&amp;"",IF(R1523="","",""))&amp;""</f>
        <v>1</v>
      </c>
      <c r="BA1523" s="6">
        <f t="shared" si="2167"/>
        <v>130</v>
      </c>
      <c r="BB1523">
        <f t="shared" ref="BB1523:BD1523" si="2225">BB1522</f>
        <v>18987</v>
      </c>
      <c r="BC1523" t="str">
        <f t="shared" si="2225"/>
        <v>Velodrome</v>
      </c>
      <c r="BD1523" t="str">
        <f t="shared" si="2225"/>
        <v>Outlaws</v>
      </c>
      <c r="BE1523" t="s">
        <v>7</v>
      </c>
      <c r="BF1523" t="s">
        <v>182</v>
      </c>
      <c r="BI1523" cm="1">
        <f t="array" ref="BI1523">IFERROR(_xlfn._xlws.FILTER(shifts!A:A,(shifts!B:B=events!AD1523)*(shifts!AG:AG&gt;=events!BK1523)*(shifts!AH:AH&lt;=events!BL1523)),BI1522)</f>
        <v>53</v>
      </c>
      <c r="BJ1523" s="15">
        <f t="shared" si="2169"/>
        <v>0</v>
      </c>
      <c r="BK1523">
        <f t="shared" si="2170"/>
        <v>645</v>
      </c>
      <c r="BL1523">
        <f t="shared" si="2171"/>
        <v>645</v>
      </c>
      <c r="BM1523" s="15">
        <f>SUMIFS(BJ$2:BJ1523,K$2:K1523,"=Intermission")+SUMIFS(BJ$2:BJ1523,K$2:K1523,"=Timeout")</f>
        <v>67</v>
      </c>
      <c r="BN1523">
        <f t="shared" si="2172"/>
        <v>1147</v>
      </c>
      <c r="BO1523" s="19">
        <f t="shared" si="2173"/>
        <v>1582</v>
      </c>
      <c r="BP1523">
        <f t="shared" si="2174"/>
        <v>1577</v>
      </c>
      <c r="BQ1523" s="17">
        <f t="shared" si="2175"/>
        <v>1582</v>
      </c>
      <c r="BR1523" t="str">
        <f t="shared" si="2176"/>
        <v>event_team_player_1</v>
      </c>
      <c r="BS1523">
        <f>COUNTIFS(S$3:S1523,"="&amp;S1523,AI$3:AI1523,"="&amp;AI1523)</f>
        <v>1</v>
      </c>
      <c r="BT1523" t="str">
        <f>IFERROR(VLOOKUP(BB1523&amp;BU1523&amp;X1523,game_rosters!U:W,3,FALSE),"")</f>
        <v>P100033</v>
      </c>
      <c r="BU1523" t="str">
        <f t="shared" si="2177"/>
        <v>Outlaws</v>
      </c>
    </row>
    <row r="1524" spans="1:73" x14ac:dyDescent="0.2">
      <c r="A1524" t="str">
        <f t="shared" si="2152"/>
        <v/>
      </c>
      <c r="I1524" s="44">
        <v>77</v>
      </c>
      <c r="S1524">
        <v>802</v>
      </c>
      <c r="T1524">
        <v>135</v>
      </c>
      <c r="X1524">
        <v>77</v>
      </c>
      <c r="Z1524">
        <v>1</v>
      </c>
      <c r="AA1524">
        <f t="shared" si="2201"/>
        <v>1802</v>
      </c>
      <c r="AB1524">
        <f t="shared" si="2202"/>
        <v>9135</v>
      </c>
      <c r="AC1524">
        <f t="shared" si="2148"/>
        <v>9135</v>
      </c>
      <c r="AD1524" s="6">
        <v>2</v>
      </c>
      <c r="AE1524" t="s">
        <v>911</v>
      </c>
      <c r="AF1524" t="s">
        <v>900</v>
      </c>
      <c r="AG1524" t="s">
        <v>756</v>
      </c>
      <c r="AH1524" t="s">
        <v>756</v>
      </c>
      <c r="AI1524" t="str">
        <f t="shared" si="2153"/>
        <v>e</v>
      </c>
      <c r="AJ1524" t="str">
        <f t="shared" si="2154"/>
        <v/>
      </c>
      <c r="AK1524" t="str">
        <f t="shared" si="2155"/>
        <v/>
      </c>
      <c r="AL1524" t="str">
        <f t="shared" si="2156"/>
        <v/>
      </c>
      <c r="AM1524" t="str">
        <f t="shared" si="2157"/>
        <v/>
      </c>
      <c r="AN1524" t="str">
        <f t="shared" si="2158"/>
        <v>Away</v>
      </c>
      <c r="AO1524" t="str">
        <f t="shared" si="2159"/>
        <v>a</v>
      </c>
      <c r="AP1524" t="str">
        <f t="shared" si="2160"/>
        <v/>
      </c>
      <c r="AQ1524" t="str">
        <f t="shared" si="2161"/>
        <v/>
      </c>
      <c r="AR1524" t="str">
        <f t="shared" si="2162"/>
        <v>Away</v>
      </c>
      <c r="AS1524" t="str">
        <f t="shared" si="2163"/>
        <v>a</v>
      </c>
      <c r="AT1524" t="str">
        <f t="shared" si="2164"/>
        <v>Offensive</v>
      </c>
      <c r="AU1524" t="str">
        <f t="shared" si="2165"/>
        <v/>
      </c>
      <c r="AV1524" t="str">
        <f t="shared" si="2166"/>
        <v/>
      </c>
      <c r="AW1524" t="str" cm="1">
        <f t="array" ref="AW1524">IFERROR(IF(O1524&lt;&gt;"",O1524,IF(OR($S1524="",$T1524=""),"",IF(O1524&lt;&gt;"",O1524,IF($T1524&lt;&gt;"",_xlfn._xlws.FILTER(O:O,($BU:$BU=$BU1524)*($I:$I=$I1524)*($T:$T=$T1524)*($S:$S=_xlfn.MINIFS($S:$S,$T:$T,"="&amp;$T1524)),"")))))&amp;"",IF(O1524="","",""))&amp;""</f>
        <v/>
      </c>
      <c r="AX1524" t="str" cm="1">
        <f t="array" ref="AX1524">IFERROR(IF(P1524&lt;&gt;"",P1524,IF(OR($S1524="",$T1524=""),"",IF($T1524&lt;&gt;"",_xlfn._xlws.FILTER(P:P,($BU:$BU=$BU1524)*($I:$I=$I1524)*($T:$T=$T1524)*($S:$S=_xlfn.MINIFS($S:$S,$T:$T,"="&amp;$T1524)),""))))&amp;"",IF(P1524="","",""))&amp;""</f>
        <v/>
      </c>
      <c r="AY1524" t="str" cm="1">
        <f t="array" ref="AY1524">IFERROR(IF(Q1524&lt;&gt;"",Q1524,IF(OR($S1524="",$T1524=""),"",IF($T1524&lt;&gt;"",_xlfn._xlws.FILTER(Q:Q,($BU:$BU=$BU1524)*($I:$I=$I1524)*($T:$T=$T1524)*($S:$S=_xlfn.MINIFS($S:$S,$T:$T,"="&amp;$T1524)),""))))&amp;"",IF(Q1524="","",""))&amp;""</f>
        <v/>
      </c>
      <c r="AZ1524" t="str" cm="1">
        <f t="array" ref="AZ1524">IFERROR(IF(R1524&lt;&gt;"",R1524,IF(OR($S1524="",$T1524=""),"",IF($T1524&lt;&gt;"",_xlfn._xlws.FILTER(R:R,($BU:$BU=$BU1524)*($I:$I=$I1524)*($T:$T=$T1524)*($S:$S=_xlfn.MINIFS($S:$S,$T:$T,"="&amp;$T1524)),""))))&amp;"",IF(R1524="","",""))&amp;""</f>
        <v/>
      </c>
      <c r="BA1524" s="6">
        <f t="shared" si="2167"/>
        <v>130</v>
      </c>
      <c r="BB1524">
        <f t="shared" ref="BB1524:BD1524" si="2226">BB1523</f>
        <v>18987</v>
      </c>
      <c r="BC1524" t="str">
        <f t="shared" si="2226"/>
        <v>Velodrome</v>
      </c>
      <c r="BD1524" t="str">
        <f t="shared" si="2226"/>
        <v>Outlaws</v>
      </c>
      <c r="BE1524" t="s">
        <v>7</v>
      </c>
      <c r="BF1524" t="s">
        <v>182</v>
      </c>
      <c r="BI1524" cm="1">
        <f t="array" ref="BI1524">IFERROR(_xlfn._xlws.FILTER(shifts!A:A,(shifts!B:B=events!AD1524)*(shifts!AG:AG&gt;=events!BK1524)*(shifts!AH:AH&lt;=events!BL1524)),BI1523)</f>
        <v>53</v>
      </c>
      <c r="BJ1524" s="15">
        <f t="shared" si="2169"/>
        <v>0</v>
      </c>
      <c r="BK1524">
        <f t="shared" si="2170"/>
        <v>645</v>
      </c>
      <c r="BL1524">
        <f t="shared" si="2171"/>
        <v>645</v>
      </c>
      <c r="BM1524" s="15">
        <f>SUMIFS(BJ$2:BJ1524,K$2:K1524,"=Intermission")+SUMIFS(BJ$2:BJ1524,K$2:K1524,"=Timeout")</f>
        <v>67</v>
      </c>
      <c r="BN1524">
        <f t="shared" si="2172"/>
        <v>1147</v>
      </c>
      <c r="BO1524" s="19">
        <f t="shared" si="2173"/>
        <v>1582</v>
      </c>
      <c r="BP1524">
        <f t="shared" si="2174"/>
        <v>1577</v>
      </c>
      <c r="BQ1524" s="17">
        <f t="shared" si="2175"/>
        <v>1582</v>
      </c>
      <c r="BR1524" t="str">
        <f t="shared" si="2176"/>
        <v>event_team_player_2</v>
      </c>
      <c r="BS1524">
        <f>COUNTIFS(S$3:S1524,"="&amp;S1524,AI$3:AI1524,"="&amp;AI1524)</f>
        <v>2</v>
      </c>
      <c r="BT1524" t="str">
        <f>IFERROR(VLOOKUP(BB1524&amp;BU1524&amp;X1524,game_rosters!U:W,3,FALSE),"")</f>
        <v>P100185</v>
      </c>
      <c r="BU1524" t="str">
        <f t="shared" si="2177"/>
        <v>Outlaws</v>
      </c>
    </row>
    <row r="1525" spans="1:73" x14ac:dyDescent="0.2">
      <c r="A1525" t="str">
        <f t="shared" si="2152"/>
        <v/>
      </c>
      <c r="I1525" s="44">
        <v>55</v>
      </c>
      <c r="O1525" t="s">
        <v>602</v>
      </c>
      <c r="R1525" s="51">
        <v>1</v>
      </c>
      <c r="S1525">
        <v>802</v>
      </c>
      <c r="T1525">
        <v>135</v>
      </c>
      <c r="X1525">
        <v>55</v>
      </c>
      <c r="AA1525">
        <f t="shared" si="2201"/>
        <v>1802</v>
      </c>
      <c r="AB1525">
        <f t="shared" si="2202"/>
        <v>9135</v>
      </c>
      <c r="AC1525">
        <f t="shared" si="2148"/>
        <v>9135</v>
      </c>
      <c r="AD1525" s="6">
        <v>2</v>
      </c>
      <c r="AE1525" t="s">
        <v>911</v>
      </c>
      <c r="AF1525" t="s">
        <v>900</v>
      </c>
      <c r="AG1525" t="s">
        <v>756</v>
      </c>
      <c r="AH1525" t="s">
        <v>756</v>
      </c>
      <c r="AI1525" t="str">
        <f t="shared" si="2153"/>
        <v>o</v>
      </c>
      <c r="AJ1525" t="str">
        <f t="shared" si="2154"/>
        <v/>
      </c>
      <c r="AK1525" t="str">
        <f t="shared" si="2155"/>
        <v/>
      </c>
      <c r="AL1525" t="str">
        <f t="shared" si="2156"/>
        <v/>
      </c>
      <c r="AM1525" t="str">
        <f t="shared" si="2157"/>
        <v/>
      </c>
      <c r="AN1525" t="str">
        <f t="shared" si="2158"/>
        <v>Away</v>
      </c>
      <c r="AO1525" t="str">
        <f t="shared" si="2159"/>
        <v>a</v>
      </c>
      <c r="AP1525" t="str">
        <f t="shared" si="2160"/>
        <v/>
      </c>
      <c r="AQ1525" t="str">
        <f t="shared" si="2161"/>
        <v/>
      </c>
      <c r="AR1525" t="str">
        <f t="shared" si="2162"/>
        <v>Away</v>
      </c>
      <c r="AS1525" t="str">
        <f t="shared" si="2163"/>
        <v>a</v>
      </c>
      <c r="AT1525" t="str">
        <f t="shared" si="2164"/>
        <v>Defensive</v>
      </c>
      <c r="AU1525" t="str">
        <f t="shared" si="2165"/>
        <v/>
      </c>
      <c r="AV1525" t="str">
        <f t="shared" si="2166"/>
        <v/>
      </c>
      <c r="AW1525" t="str" cm="1">
        <f t="array" ref="AW1525">IFERROR(IF(O1525&lt;&gt;"",O1525,IF(OR($S1525="",$T1525=""),"",IF(O1525&lt;&gt;"",O1525,IF($T1525&lt;&gt;"",_xlfn._xlws.FILTER(O:O,($BU:$BU=$BU1525)*($I:$I=$I1525)*($T:$T=$T1525)*($S:$S=_xlfn.MINIFS($S:$S,$T:$T,"="&amp;$T1525)),"")))))&amp;"",IF(O1525="","",""))&amp;""</f>
        <v>Defensive_PlayPossession-StickCheck</v>
      </c>
      <c r="AX1525" t="str" cm="1">
        <f t="array" ref="AX1525">IFERROR(IF(P1525&lt;&gt;"",P1525,IF(OR($S1525="",$T1525=""),"",IF($T1525&lt;&gt;"",_xlfn._xlws.FILTER(P:P,($BU:$BU=$BU1525)*($I:$I=$I1525)*($T:$T=$T1525)*($S:$S=_xlfn.MINIFS($S:$S,$T:$T,"="&amp;$T1525)),""))))&amp;"",IF(P1525="","",""))&amp;""</f>
        <v/>
      </c>
      <c r="AY1525" t="str" cm="1">
        <f t="array" ref="AY1525">IFERROR(IF(Q1525&lt;&gt;"",Q1525,IF(OR($S1525="",$T1525=""),"",IF($T1525&lt;&gt;"",_xlfn._xlws.FILTER(Q:Q,($BU:$BU=$BU1525)*($I:$I=$I1525)*($T:$T=$T1525)*($S:$S=_xlfn.MINIFS($S:$S,$T:$T,"="&amp;$T1525)),""))))&amp;"",IF(Q1525="","",""))&amp;""</f>
        <v/>
      </c>
      <c r="AZ1525" t="str" cm="1">
        <f t="array" ref="AZ1525">IFERROR(IF(R1525&lt;&gt;"",R1525,IF(OR($S1525="",$T1525=""),"",IF($T1525&lt;&gt;"",_xlfn._xlws.FILTER(R:R,($BU:$BU=$BU1525)*($I:$I=$I1525)*($T:$T=$T1525)*($S:$S=_xlfn.MINIFS($S:$S,$T:$T,"="&amp;$T1525)),""))))&amp;"",IF(R1525="","",""))&amp;""</f>
        <v>1</v>
      </c>
      <c r="BA1525" s="6">
        <f t="shared" si="2167"/>
        <v>130</v>
      </c>
      <c r="BB1525">
        <f t="shared" ref="BB1525:BD1525" si="2227">BB1524</f>
        <v>18987</v>
      </c>
      <c r="BC1525" t="str">
        <f t="shared" si="2227"/>
        <v>Velodrome</v>
      </c>
      <c r="BD1525" t="str">
        <f t="shared" si="2227"/>
        <v>Outlaws</v>
      </c>
      <c r="BE1525" t="s">
        <v>7</v>
      </c>
      <c r="BF1525" t="s">
        <v>182</v>
      </c>
      <c r="BI1525" cm="1">
        <f t="array" ref="BI1525">IFERROR(_xlfn._xlws.FILTER(shifts!A:A,(shifts!B:B=events!AD1525)*(shifts!AG:AG&gt;=events!BK1525)*(shifts!AH:AH&lt;=events!BL1525)),BI1524)</f>
        <v>53</v>
      </c>
      <c r="BJ1525" s="15">
        <f t="shared" si="2169"/>
        <v>0</v>
      </c>
      <c r="BK1525">
        <f t="shared" si="2170"/>
        <v>645</v>
      </c>
      <c r="BL1525">
        <f t="shared" si="2171"/>
        <v>645</v>
      </c>
      <c r="BM1525" s="15">
        <f>SUMIFS(BJ$2:BJ1525,K$2:K1525,"=Intermission")+SUMIFS(BJ$2:BJ1525,K$2:K1525,"=Timeout")</f>
        <v>67</v>
      </c>
      <c r="BN1525">
        <f t="shared" si="2172"/>
        <v>1147</v>
      </c>
      <c r="BO1525" s="19">
        <f t="shared" si="2173"/>
        <v>1582</v>
      </c>
      <c r="BP1525">
        <f t="shared" si="2174"/>
        <v>1577</v>
      </c>
      <c r="BQ1525" s="17">
        <f t="shared" si="2175"/>
        <v>1582</v>
      </c>
      <c r="BR1525" t="str">
        <f t="shared" si="2176"/>
        <v>opp_team_player_1</v>
      </c>
      <c r="BS1525">
        <f>COUNTIFS(S$3:S1525,"="&amp;S1525,AI$3:AI1525,"="&amp;AI1525)</f>
        <v>1</v>
      </c>
      <c r="BT1525" t="str">
        <f>IFERROR(VLOOKUP(BB1525&amp;BU1525&amp;X1525,game_rosters!U:W,3,FALSE),"")</f>
        <v>P100064</v>
      </c>
      <c r="BU1525" t="str">
        <f t="shared" si="2177"/>
        <v>Velodrome</v>
      </c>
    </row>
    <row r="1526" spans="1:73" x14ac:dyDescent="0.2">
      <c r="A1526">
        <f t="shared" si="2152"/>
        <v>1</v>
      </c>
      <c r="I1526" s="44">
        <v>44</v>
      </c>
      <c r="K1526" t="s">
        <v>9</v>
      </c>
      <c r="L1526" t="s">
        <v>173</v>
      </c>
      <c r="M1526" t="s">
        <v>74</v>
      </c>
      <c r="R1526" s="51">
        <v>1</v>
      </c>
      <c r="S1526">
        <v>803</v>
      </c>
      <c r="T1526">
        <v>135</v>
      </c>
      <c r="W1526" t="s">
        <v>731</v>
      </c>
      <c r="X1526">
        <v>44</v>
      </c>
      <c r="Z1526">
        <v>1</v>
      </c>
      <c r="AA1526">
        <f t="shared" si="2201"/>
        <v>1803</v>
      </c>
      <c r="AB1526">
        <f t="shared" si="2202"/>
        <v>9135</v>
      </c>
      <c r="AC1526">
        <f t="shared" si="2148"/>
        <v>9135</v>
      </c>
      <c r="AD1526" s="6">
        <v>2</v>
      </c>
      <c r="AE1526" t="s">
        <v>911</v>
      </c>
      <c r="AF1526" t="s">
        <v>900</v>
      </c>
      <c r="AG1526" t="s">
        <v>756</v>
      </c>
      <c r="AH1526" t="s">
        <v>756</v>
      </c>
      <c r="AI1526" t="str">
        <f t="shared" si="2153"/>
        <v>e</v>
      </c>
      <c r="AJ1526" t="str">
        <f t="shared" si="2154"/>
        <v/>
      </c>
      <c r="AK1526" t="str">
        <f t="shared" si="2155"/>
        <v/>
      </c>
      <c r="AL1526" t="str">
        <f t="shared" si="2156"/>
        <v/>
      </c>
      <c r="AM1526" t="str">
        <f t="shared" si="2157"/>
        <v/>
      </c>
      <c r="AN1526" t="str">
        <f t="shared" si="2158"/>
        <v>Away</v>
      </c>
      <c r="AO1526" t="str">
        <f t="shared" si="2159"/>
        <v>a</v>
      </c>
      <c r="AP1526" t="str">
        <f t="shared" si="2160"/>
        <v/>
      </c>
      <c r="AQ1526" t="str">
        <f t="shared" si="2161"/>
        <v/>
      </c>
      <c r="AR1526" t="str">
        <f t="shared" si="2162"/>
        <v>Away</v>
      </c>
      <c r="AS1526" t="str">
        <f t="shared" si="2163"/>
        <v>a</v>
      </c>
      <c r="AT1526" t="str">
        <f t="shared" si="2164"/>
        <v>Offensive</v>
      </c>
      <c r="AU1526" t="str">
        <f t="shared" si="2165"/>
        <v/>
      </c>
      <c r="AV1526" t="str">
        <f t="shared" si="2166"/>
        <v/>
      </c>
      <c r="AW1526" t="str" cm="1">
        <f t="array" ref="AW1526">IFERROR(IF(O1526&lt;&gt;"",O1526,IF(OR($S1526="",$T1526=""),"",IF(O1526&lt;&gt;"",O1526,IF($T1526&lt;&gt;"",_xlfn._xlws.FILTER(O:O,($BU:$BU=$BU1526)*($I:$I=$I1526)*($T:$T=$T1526)*($S:$S=_xlfn.MINIFS($S:$S,$T:$T,"="&amp;$T1526)),"")))))&amp;"",IF(O1526="","",""))&amp;""</f>
        <v/>
      </c>
      <c r="AX1526" t="str" cm="1">
        <f t="array" ref="AX1526">IFERROR(IF(P1526&lt;&gt;"",P1526,IF(OR($S1526="",$T1526=""),"",IF($T1526&lt;&gt;"",_xlfn._xlws.FILTER(P:P,($BU:$BU=$BU1526)*($I:$I=$I1526)*($T:$T=$T1526)*($S:$S=_xlfn.MINIFS($S:$S,$T:$T,"="&amp;$T1526)),""))))&amp;"",IF(P1526="","",""))&amp;""</f>
        <v/>
      </c>
      <c r="AY1526" t="str" cm="1">
        <f t="array" ref="AY1526">IFERROR(IF(Q1526&lt;&gt;"",Q1526,IF(OR($S1526="",$T1526=""),"",IF($T1526&lt;&gt;"",_xlfn._xlws.FILTER(Q:Q,($BU:$BU=$BU1526)*($I:$I=$I1526)*($T:$T=$T1526)*($S:$S=_xlfn.MINIFS($S:$S,$T:$T,"="&amp;$T1526)),""))))&amp;"",IF(Q1526="","",""))&amp;""</f>
        <v/>
      </c>
      <c r="AZ1526" t="str" cm="1">
        <f t="array" ref="AZ1526">IFERROR(IF(R1526&lt;&gt;"",R1526,IF(OR($S1526="",$T1526=""),"",IF($T1526&lt;&gt;"",_xlfn._xlws.FILTER(R:R,($BU:$BU=$BU1526)*($I:$I=$I1526)*($T:$T=$T1526)*($S:$S=_xlfn.MINIFS($S:$S,$T:$T,"="&amp;$T1526)),""))))&amp;"",IF(R1526="","",""))&amp;""</f>
        <v>1</v>
      </c>
      <c r="BA1526" s="6">
        <f t="shared" si="2167"/>
        <v>130</v>
      </c>
      <c r="BB1526">
        <f t="shared" ref="BB1526:BD1526" si="2228">BB1525</f>
        <v>18987</v>
      </c>
      <c r="BC1526" t="str">
        <f t="shared" si="2228"/>
        <v>Velodrome</v>
      </c>
      <c r="BD1526" t="str">
        <f t="shared" si="2228"/>
        <v>Outlaws</v>
      </c>
      <c r="BE1526" t="s">
        <v>9</v>
      </c>
      <c r="BF1526" t="s">
        <v>173</v>
      </c>
      <c r="BI1526" cm="1">
        <f t="array" ref="BI1526">IFERROR(_xlfn._xlws.FILTER(shifts!A:A,(shifts!B:B=events!AD1526)*(shifts!AG:AG&gt;=events!BK1526)*(shifts!AH:AH&lt;=events!BL1526)),BI1525)</f>
        <v>53</v>
      </c>
      <c r="BJ1526" s="15">
        <f t="shared" si="2169"/>
        <v>0</v>
      </c>
      <c r="BK1526">
        <f t="shared" si="2170"/>
        <v>645</v>
      </c>
      <c r="BL1526">
        <f t="shared" si="2171"/>
        <v>645</v>
      </c>
      <c r="BM1526" s="15">
        <f>SUMIFS(BJ$2:BJ1526,K$2:K1526,"=Intermission")+SUMIFS(BJ$2:BJ1526,K$2:K1526,"=Timeout")</f>
        <v>67</v>
      </c>
      <c r="BN1526">
        <f t="shared" si="2172"/>
        <v>1147</v>
      </c>
      <c r="BO1526" s="19">
        <f t="shared" si="2173"/>
        <v>1582</v>
      </c>
      <c r="BP1526">
        <f t="shared" si="2174"/>
        <v>1577</v>
      </c>
      <c r="BQ1526" s="17">
        <f t="shared" si="2175"/>
        <v>1582</v>
      </c>
      <c r="BR1526" t="str">
        <f t="shared" si="2176"/>
        <v>event_team_player_1</v>
      </c>
      <c r="BS1526">
        <f>COUNTIFS(S$3:S1526,"="&amp;S1526,AI$3:AI1526,"="&amp;AI1526)</f>
        <v>1</v>
      </c>
      <c r="BT1526" t="str">
        <f>IFERROR(VLOOKUP(BB1526&amp;BU1526&amp;X1526,game_rosters!U:W,3,FALSE),"")</f>
        <v>P100033</v>
      </c>
      <c r="BU1526" t="str">
        <f t="shared" si="2177"/>
        <v>Outlaws</v>
      </c>
    </row>
    <row r="1527" spans="1:73" x14ac:dyDescent="0.2">
      <c r="A1527" t="str">
        <f t="shared" si="2152"/>
        <v/>
      </c>
      <c r="I1527" s="44">
        <v>77</v>
      </c>
      <c r="S1527">
        <v>803</v>
      </c>
      <c r="T1527">
        <v>135</v>
      </c>
      <c r="X1527">
        <v>77</v>
      </c>
      <c r="Z1527">
        <v>1</v>
      </c>
      <c r="AA1527">
        <f t="shared" si="2201"/>
        <v>1803</v>
      </c>
      <c r="AB1527">
        <f t="shared" si="2202"/>
        <v>9135</v>
      </c>
      <c r="AC1527">
        <f t="shared" si="2148"/>
        <v>9135</v>
      </c>
      <c r="AD1527" s="6">
        <v>2</v>
      </c>
      <c r="AE1527" t="s">
        <v>911</v>
      </c>
      <c r="AF1527" t="s">
        <v>900</v>
      </c>
      <c r="AG1527" t="s">
        <v>756</v>
      </c>
      <c r="AH1527" t="s">
        <v>756</v>
      </c>
      <c r="AI1527" t="str">
        <f t="shared" si="2153"/>
        <v>e</v>
      </c>
      <c r="AJ1527" t="str">
        <f t="shared" si="2154"/>
        <v/>
      </c>
      <c r="AK1527" t="str">
        <f t="shared" si="2155"/>
        <v/>
      </c>
      <c r="AL1527" t="str">
        <f t="shared" si="2156"/>
        <v/>
      </c>
      <c r="AM1527" t="str">
        <f t="shared" si="2157"/>
        <v/>
      </c>
      <c r="AN1527" t="str">
        <f t="shared" si="2158"/>
        <v>Away</v>
      </c>
      <c r="AO1527" t="str">
        <f t="shared" si="2159"/>
        <v>a</v>
      </c>
      <c r="AP1527" t="str">
        <f t="shared" si="2160"/>
        <v/>
      </c>
      <c r="AQ1527" t="str">
        <f t="shared" si="2161"/>
        <v/>
      </c>
      <c r="AR1527" t="str">
        <f t="shared" si="2162"/>
        <v>Away</v>
      </c>
      <c r="AS1527" t="str">
        <f t="shared" si="2163"/>
        <v>a</v>
      </c>
      <c r="AT1527" t="str">
        <f t="shared" si="2164"/>
        <v>Offensive</v>
      </c>
      <c r="AU1527" t="str">
        <f t="shared" si="2165"/>
        <v/>
      </c>
      <c r="AV1527" t="str">
        <f t="shared" si="2166"/>
        <v/>
      </c>
      <c r="AW1527" t="str" cm="1">
        <f t="array" ref="AW1527">IFERROR(IF(O1527&lt;&gt;"",O1527,IF(OR($S1527="",$T1527=""),"",IF(O1527&lt;&gt;"",O1527,IF($T1527&lt;&gt;"",_xlfn._xlws.FILTER(O:O,($BU:$BU=$BU1527)*($I:$I=$I1527)*($T:$T=$T1527)*($S:$S=_xlfn.MINIFS($S:$S,$T:$T,"="&amp;$T1527)),"")))))&amp;"",IF(O1527="","",""))&amp;""</f>
        <v/>
      </c>
      <c r="AX1527" t="str" cm="1">
        <f t="array" ref="AX1527">IFERROR(IF(P1527&lt;&gt;"",P1527,IF(OR($S1527="",$T1527=""),"",IF($T1527&lt;&gt;"",_xlfn._xlws.FILTER(P:P,($BU:$BU=$BU1527)*($I:$I=$I1527)*($T:$T=$T1527)*($S:$S=_xlfn.MINIFS($S:$S,$T:$T,"="&amp;$T1527)),""))))&amp;"",IF(P1527="","",""))&amp;""</f>
        <v/>
      </c>
      <c r="AY1527" t="str" cm="1">
        <f t="array" ref="AY1527">IFERROR(IF(Q1527&lt;&gt;"",Q1527,IF(OR($S1527="",$T1527=""),"",IF($T1527&lt;&gt;"",_xlfn._xlws.FILTER(Q:Q,($BU:$BU=$BU1527)*($I:$I=$I1527)*($T:$T=$T1527)*($S:$S=_xlfn.MINIFS($S:$S,$T:$T,"="&amp;$T1527)),""))))&amp;"",IF(Q1527="","",""))&amp;""</f>
        <v/>
      </c>
      <c r="AZ1527" t="str" cm="1">
        <f t="array" ref="AZ1527">IFERROR(IF(R1527&lt;&gt;"",R1527,IF(OR($S1527="",$T1527=""),"",IF($T1527&lt;&gt;"",_xlfn._xlws.FILTER(R:R,($BU:$BU=$BU1527)*($I:$I=$I1527)*($T:$T=$T1527)*($S:$S=_xlfn.MINIFS($S:$S,$T:$T,"="&amp;$T1527)),""))))&amp;"",IF(R1527="","",""))&amp;""</f>
        <v/>
      </c>
      <c r="BA1527" s="6">
        <f t="shared" si="2167"/>
        <v>130</v>
      </c>
      <c r="BB1527">
        <f t="shared" ref="BB1527:BD1527" si="2229">BB1526</f>
        <v>18987</v>
      </c>
      <c r="BC1527" t="str">
        <f t="shared" si="2229"/>
        <v>Velodrome</v>
      </c>
      <c r="BD1527" t="str">
        <f t="shared" si="2229"/>
        <v>Outlaws</v>
      </c>
      <c r="BE1527" t="s">
        <v>9</v>
      </c>
      <c r="BF1527" t="s">
        <v>173</v>
      </c>
      <c r="BI1527" cm="1">
        <f t="array" ref="BI1527">IFERROR(_xlfn._xlws.FILTER(shifts!A:A,(shifts!B:B=events!AD1527)*(shifts!AG:AG&gt;=events!BK1527)*(shifts!AH:AH&lt;=events!BL1527)),BI1526)</f>
        <v>53</v>
      </c>
      <c r="BJ1527" s="15">
        <f t="shared" si="2169"/>
        <v>0</v>
      </c>
      <c r="BK1527">
        <f t="shared" si="2170"/>
        <v>645</v>
      </c>
      <c r="BL1527">
        <f t="shared" si="2171"/>
        <v>645</v>
      </c>
      <c r="BM1527" s="15">
        <f>SUMIFS(BJ$2:BJ1527,K$2:K1527,"=Intermission")+SUMIFS(BJ$2:BJ1527,K$2:K1527,"=Timeout")</f>
        <v>67</v>
      </c>
      <c r="BN1527">
        <f t="shared" si="2172"/>
        <v>1147</v>
      </c>
      <c r="BO1527" s="19">
        <f t="shared" si="2173"/>
        <v>1582</v>
      </c>
      <c r="BP1527">
        <f t="shared" si="2174"/>
        <v>1577</v>
      </c>
      <c r="BQ1527" s="17">
        <f t="shared" si="2175"/>
        <v>1582</v>
      </c>
      <c r="BR1527" t="str">
        <f t="shared" si="2176"/>
        <v>event_team_player_2</v>
      </c>
      <c r="BS1527">
        <f>COUNTIFS(S$3:S1527,"="&amp;S1527,AI$3:AI1527,"="&amp;AI1527)</f>
        <v>2</v>
      </c>
      <c r="BT1527" t="str">
        <f>IFERROR(VLOOKUP(BB1527&amp;BU1527&amp;X1527,game_rosters!U:W,3,FALSE),"")</f>
        <v>P100185</v>
      </c>
      <c r="BU1527" t="str">
        <f t="shared" si="2177"/>
        <v>Outlaws</v>
      </c>
    </row>
    <row r="1528" spans="1:73" x14ac:dyDescent="0.2">
      <c r="A1528" t="str">
        <f t="shared" si="2152"/>
        <v/>
      </c>
      <c r="I1528" s="44">
        <v>55</v>
      </c>
      <c r="O1528" t="s">
        <v>602</v>
      </c>
      <c r="R1528" s="51">
        <v>1</v>
      </c>
      <c r="S1528">
        <v>803</v>
      </c>
      <c r="T1528">
        <v>135</v>
      </c>
      <c r="X1528">
        <v>55</v>
      </c>
      <c r="AA1528">
        <f t="shared" si="2201"/>
        <v>1803</v>
      </c>
      <c r="AB1528">
        <f t="shared" si="2202"/>
        <v>9135</v>
      </c>
      <c r="AC1528">
        <f t="shared" si="2148"/>
        <v>9135</v>
      </c>
      <c r="AD1528" s="6">
        <v>2</v>
      </c>
      <c r="AE1528" t="s">
        <v>911</v>
      </c>
      <c r="AF1528" t="s">
        <v>900</v>
      </c>
      <c r="AG1528" t="s">
        <v>756</v>
      </c>
      <c r="AH1528" t="s">
        <v>756</v>
      </c>
      <c r="AI1528" t="str">
        <f t="shared" si="2153"/>
        <v>o</v>
      </c>
      <c r="AJ1528" t="str">
        <f t="shared" si="2154"/>
        <v/>
      </c>
      <c r="AK1528" t="str">
        <f t="shared" si="2155"/>
        <v/>
      </c>
      <c r="AL1528" t="str">
        <f t="shared" si="2156"/>
        <v/>
      </c>
      <c r="AM1528" t="str">
        <f t="shared" si="2157"/>
        <v/>
      </c>
      <c r="AN1528" t="str">
        <f t="shared" si="2158"/>
        <v>Away</v>
      </c>
      <c r="AO1528" t="str">
        <f t="shared" si="2159"/>
        <v>a</v>
      </c>
      <c r="AP1528" t="str">
        <f t="shared" si="2160"/>
        <v/>
      </c>
      <c r="AQ1528" t="str">
        <f t="shared" si="2161"/>
        <v/>
      </c>
      <c r="AR1528" t="str">
        <f t="shared" si="2162"/>
        <v>Away</v>
      </c>
      <c r="AS1528" t="str">
        <f t="shared" si="2163"/>
        <v>a</v>
      </c>
      <c r="AT1528" t="str">
        <f t="shared" si="2164"/>
        <v>Defensive</v>
      </c>
      <c r="AU1528" t="str">
        <f t="shared" si="2165"/>
        <v/>
      </c>
      <c r="AV1528" t="str">
        <f t="shared" si="2166"/>
        <v/>
      </c>
      <c r="AW1528" t="str" cm="1">
        <f t="array" ref="AW1528">IFERROR(IF(O1528&lt;&gt;"",O1528,IF(OR($S1528="",$T1528=""),"",IF(O1528&lt;&gt;"",O1528,IF($T1528&lt;&gt;"",_xlfn._xlws.FILTER(O:O,($BU:$BU=$BU1528)*($I:$I=$I1528)*($T:$T=$T1528)*($S:$S=_xlfn.MINIFS($S:$S,$T:$T,"="&amp;$T1528)),"")))))&amp;"",IF(O1528="","",""))&amp;""</f>
        <v>Defensive_PlayPossession-StickCheck</v>
      </c>
      <c r="AX1528" t="str" cm="1">
        <f t="array" ref="AX1528">IFERROR(IF(P1528&lt;&gt;"",P1528,IF(OR($S1528="",$T1528=""),"",IF($T1528&lt;&gt;"",_xlfn._xlws.FILTER(P:P,($BU:$BU=$BU1528)*($I:$I=$I1528)*($T:$T=$T1528)*($S:$S=_xlfn.MINIFS($S:$S,$T:$T,"="&amp;$T1528)),""))))&amp;"",IF(P1528="","",""))&amp;""</f>
        <v/>
      </c>
      <c r="AY1528" t="str" cm="1">
        <f t="array" ref="AY1528">IFERROR(IF(Q1528&lt;&gt;"",Q1528,IF(OR($S1528="",$T1528=""),"",IF($T1528&lt;&gt;"",_xlfn._xlws.FILTER(Q:Q,($BU:$BU=$BU1528)*($I:$I=$I1528)*($T:$T=$T1528)*($S:$S=_xlfn.MINIFS($S:$S,$T:$T,"="&amp;$T1528)),""))))&amp;"",IF(Q1528="","",""))&amp;""</f>
        <v/>
      </c>
      <c r="AZ1528" t="str" cm="1">
        <f t="array" ref="AZ1528">IFERROR(IF(R1528&lt;&gt;"",R1528,IF(OR($S1528="",$T1528=""),"",IF($T1528&lt;&gt;"",_xlfn._xlws.FILTER(R:R,($BU:$BU=$BU1528)*($I:$I=$I1528)*($T:$T=$T1528)*($S:$S=_xlfn.MINIFS($S:$S,$T:$T,"="&amp;$T1528)),""))))&amp;"",IF(R1528="","",""))&amp;""</f>
        <v>1</v>
      </c>
      <c r="BA1528" s="6">
        <f t="shared" si="2167"/>
        <v>130</v>
      </c>
      <c r="BB1528">
        <f t="shared" ref="BB1528:BD1528" si="2230">BB1527</f>
        <v>18987</v>
      </c>
      <c r="BC1528" t="str">
        <f t="shared" si="2230"/>
        <v>Velodrome</v>
      </c>
      <c r="BD1528" t="str">
        <f t="shared" si="2230"/>
        <v>Outlaws</v>
      </c>
      <c r="BE1528" t="s">
        <v>9</v>
      </c>
      <c r="BF1528" t="s">
        <v>173</v>
      </c>
      <c r="BI1528" cm="1">
        <f t="array" ref="BI1528">IFERROR(_xlfn._xlws.FILTER(shifts!A:A,(shifts!B:B=events!AD1528)*(shifts!AG:AG&gt;=events!BK1528)*(shifts!AH:AH&lt;=events!BL1528)),BI1527)</f>
        <v>53</v>
      </c>
      <c r="BJ1528" s="15">
        <f t="shared" si="2169"/>
        <v>0</v>
      </c>
      <c r="BK1528">
        <f t="shared" si="2170"/>
        <v>645</v>
      </c>
      <c r="BL1528">
        <f t="shared" si="2171"/>
        <v>645</v>
      </c>
      <c r="BM1528" s="15">
        <f>SUMIFS(BJ$2:BJ1528,K$2:K1528,"=Intermission")+SUMIFS(BJ$2:BJ1528,K$2:K1528,"=Timeout")</f>
        <v>67</v>
      </c>
      <c r="BN1528">
        <f t="shared" si="2172"/>
        <v>1147</v>
      </c>
      <c r="BO1528" s="19">
        <f t="shared" si="2173"/>
        <v>1582</v>
      </c>
      <c r="BP1528">
        <f t="shared" si="2174"/>
        <v>1577</v>
      </c>
      <c r="BQ1528" s="17">
        <f t="shared" si="2175"/>
        <v>1582</v>
      </c>
      <c r="BR1528" t="str">
        <f t="shared" si="2176"/>
        <v>opp_team_player_1</v>
      </c>
      <c r="BS1528">
        <f>COUNTIFS(S$3:S1528,"="&amp;S1528,AI$3:AI1528,"="&amp;AI1528)</f>
        <v>1</v>
      </c>
      <c r="BT1528" t="str">
        <f>IFERROR(VLOOKUP(BB1528&amp;BU1528&amp;X1528,game_rosters!U:W,3,FALSE),"")</f>
        <v>P100064</v>
      </c>
      <c r="BU1528" t="str">
        <f t="shared" si="2177"/>
        <v>Velodrome</v>
      </c>
    </row>
    <row r="1529" spans="1:73" x14ac:dyDescent="0.2">
      <c r="A1529">
        <f t="shared" si="2152"/>
        <v>1</v>
      </c>
      <c r="I1529" s="44">
        <v>44</v>
      </c>
      <c r="K1529" t="s">
        <v>238</v>
      </c>
      <c r="L1529" t="s">
        <v>174</v>
      </c>
      <c r="M1529" t="s">
        <v>390</v>
      </c>
      <c r="N1529" t="s">
        <v>594</v>
      </c>
      <c r="S1529">
        <v>804</v>
      </c>
      <c r="T1529" t="s">
        <v>756</v>
      </c>
      <c r="W1529" t="s">
        <v>731</v>
      </c>
      <c r="X1529">
        <v>44</v>
      </c>
      <c r="Z1529">
        <v>1</v>
      </c>
      <c r="AA1529">
        <f t="shared" si="2201"/>
        <v>1804</v>
      </c>
      <c r="AB1529" t="str">
        <f t="shared" si="2202"/>
        <v/>
      </c>
      <c r="AC1529">
        <f t="shared" si="2148"/>
        <v>1804</v>
      </c>
      <c r="AD1529" s="6">
        <v>2</v>
      </c>
      <c r="AE1529" t="s">
        <v>911</v>
      </c>
      <c r="AF1529" t="s">
        <v>900</v>
      </c>
      <c r="AG1529" t="s">
        <v>756</v>
      </c>
      <c r="AH1529" t="s">
        <v>756</v>
      </c>
      <c r="AI1529" t="str">
        <f t="shared" si="2153"/>
        <v>e</v>
      </c>
      <c r="AJ1529" t="str">
        <f t="shared" si="2154"/>
        <v/>
      </c>
      <c r="AK1529" t="str">
        <f t="shared" si="2155"/>
        <v/>
      </c>
      <c r="AL1529" t="str">
        <f t="shared" si="2156"/>
        <v/>
      </c>
      <c r="AM1529" t="str">
        <f t="shared" si="2157"/>
        <v/>
      </c>
      <c r="AN1529" t="str">
        <f t="shared" si="2158"/>
        <v>Away</v>
      </c>
      <c r="AO1529" t="str">
        <f t="shared" si="2159"/>
        <v>a</v>
      </c>
      <c r="AP1529" t="str">
        <f t="shared" si="2160"/>
        <v/>
      </c>
      <c r="AQ1529" t="str">
        <f t="shared" si="2161"/>
        <v/>
      </c>
      <c r="AR1529" t="str">
        <f t="shared" si="2162"/>
        <v>Away</v>
      </c>
      <c r="AS1529" t="str">
        <f t="shared" si="2163"/>
        <v>a</v>
      </c>
      <c r="AT1529" t="str">
        <f t="shared" si="2164"/>
        <v>Offensive</v>
      </c>
      <c r="AU1529" t="str">
        <f t="shared" si="2165"/>
        <v/>
      </c>
      <c r="AV1529" t="str">
        <f t="shared" si="2166"/>
        <v/>
      </c>
      <c r="AW1529" t="str" cm="1">
        <f t="array" ref="AW1529">IFERROR(IF(O1529&lt;&gt;"",O1529,IF(OR($S1529="",$T1529=""),"",IF(O1529&lt;&gt;"",O1529,IF($T1529&lt;&gt;"",_xlfn._xlws.FILTER(O:O,($BU:$BU=$BU1529)*($I:$I=$I1529)*($T:$T=$T1529)*($S:$S=_xlfn.MINIFS($S:$S,$T:$T,"="&amp;$T1529)),"")))))&amp;"",IF(O1529="","",""))&amp;""</f>
        <v/>
      </c>
      <c r="AX1529" t="str" cm="1">
        <f t="array" ref="AX1529">IFERROR(IF(P1529&lt;&gt;"",P1529,IF(OR($S1529="",$T1529=""),"",IF($T1529&lt;&gt;"",_xlfn._xlws.FILTER(P:P,($BU:$BU=$BU1529)*($I:$I=$I1529)*($T:$T=$T1529)*($S:$S=_xlfn.MINIFS($S:$S,$T:$T,"="&amp;$T1529)),""))))&amp;"",IF(P1529="","",""))&amp;""</f>
        <v/>
      </c>
      <c r="AY1529" t="str" cm="1">
        <f t="array" ref="AY1529">IFERROR(IF(Q1529&lt;&gt;"",Q1529,IF(OR($S1529="",$T1529=""),"",IF($T1529&lt;&gt;"",_xlfn._xlws.FILTER(Q:Q,($BU:$BU=$BU1529)*($I:$I=$I1529)*($T:$T=$T1529)*($S:$S=_xlfn.MINIFS($S:$S,$T:$T,"="&amp;$T1529)),""))))&amp;"",IF(Q1529="","",""))&amp;""</f>
        <v/>
      </c>
      <c r="AZ1529" t="str" cm="1">
        <f t="array" ref="AZ1529">IFERROR(IF(R1529&lt;&gt;"",R1529,IF(OR($S1529="",$T1529=""),"",IF($T1529&lt;&gt;"",_xlfn._xlws.FILTER(R:R,($BU:$BU=$BU1529)*($I:$I=$I1529)*($T:$T=$T1529)*($S:$S=_xlfn.MINIFS($S:$S,$T:$T,"="&amp;$T1529)),""))))&amp;"",IF(R1529="","",""))&amp;""</f>
        <v/>
      </c>
      <c r="BA1529" s="6">
        <f t="shared" si="2167"/>
        <v>131</v>
      </c>
      <c r="BB1529">
        <f t="shared" ref="BB1529:BD1529" si="2231">BB1528</f>
        <v>18987</v>
      </c>
      <c r="BC1529" t="str">
        <f t="shared" si="2231"/>
        <v>Velodrome</v>
      </c>
      <c r="BD1529" t="str">
        <f t="shared" si="2231"/>
        <v>Outlaws</v>
      </c>
      <c r="BE1529" t="s">
        <v>238</v>
      </c>
      <c r="BF1529" t="s">
        <v>174</v>
      </c>
      <c r="BI1529" cm="1">
        <f t="array" ref="BI1529">IFERROR(_xlfn._xlws.FILTER(shifts!A:A,(shifts!B:B=events!AD1529)*(shifts!AG:AG&gt;=events!BK1529)*(shifts!AH:AH&lt;=events!BL1529)),BI1528)</f>
        <v>53</v>
      </c>
      <c r="BJ1529" s="15">
        <f t="shared" si="2169"/>
        <v>0</v>
      </c>
      <c r="BK1529">
        <f t="shared" si="2170"/>
        <v>645</v>
      </c>
      <c r="BL1529">
        <f t="shared" si="2171"/>
        <v>645</v>
      </c>
      <c r="BM1529" s="15">
        <f>SUMIFS(BJ$2:BJ1529,K$2:K1529,"=Intermission")+SUMIFS(BJ$2:BJ1529,K$2:K1529,"=Timeout")</f>
        <v>67</v>
      </c>
      <c r="BN1529">
        <f t="shared" si="2172"/>
        <v>1147</v>
      </c>
      <c r="BO1529" s="19">
        <f t="shared" si="2173"/>
        <v>1582</v>
      </c>
      <c r="BP1529">
        <f t="shared" si="2174"/>
        <v>1577</v>
      </c>
      <c r="BQ1529" s="17">
        <f t="shared" si="2175"/>
        <v>1582</v>
      </c>
      <c r="BR1529" t="str">
        <f t="shared" si="2176"/>
        <v>event_team_player_1</v>
      </c>
      <c r="BS1529">
        <f>COUNTIFS(S$3:S1529,"="&amp;S1529,AI$3:AI1529,"="&amp;AI1529)</f>
        <v>1</v>
      </c>
      <c r="BT1529" t="str">
        <f>IFERROR(VLOOKUP(BB1529&amp;BU1529&amp;X1529,game_rosters!U:W,3,FALSE),"")</f>
        <v>P100033</v>
      </c>
      <c r="BU1529" t="str">
        <f t="shared" si="2177"/>
        <v>Outlaws</v>
      </c>
    </row>
    <row r="1530" spans="1:73" x14ac:dyDescent="0.2">
      <c r="A1530">
        <f t="shared" si="2152"/>
        <v>1</v>
      </c>
      <c r="I1530" s="44">
        <v>91</v>
      </c>
      <c r="K1530" t="s">
        <v>13</v>
      </c>
      <c r="L1530" t="s">
        <v>586</v>
      </c>
      <c r="N1530" t="s">
        <v>594</v>
      </c>
      <c r="O1530" t="s">
        <v>600</v>
      </c>
      <c r="Q1530" t="s">
        <v>595</v>
      </c>
      <c r="S1530">
        <v>805</v>
      </c>
      <c r="T1530" t="s">
        <v>756</v>
      </c>
      <c r="W1530" t="s">
        <v>735</v>
      </c>
      <c r="X1530">
        <v>91</v>
      </c>
      <c r="Z1530">
        <v>1</v>
      </c>
      <c r="AA1530">
        <f t="shared" si="2201"/>
        <v>1805</v>
      </c>
      <c r="AB1530" t="str">
        <f t="shared" si="2202"/>
        <v/>
      </c>
      <c r="AC1530">
        <f t="shared" si="2148"/>
        <v>1805</v>
      </c>
      <c r="AD1530" s="6">
        <v>2</v>
      </c>
      <c r="AE1530" t="s">
        <v>911</v>
      </c>
      <c r="AF1530" t="s">
        <v>903</v>
      </c>
      <c r="AG1530" t="s">
        <v>756</v>
      </c>
      <c r="AH1530" t="s">
        <v>756</v>
      </c>
      <c r="AI1530" t="str">
        <f t="shared" si="2153"/>
        <v>e</v>
      </c>
      <c r="AJ1530" t="str">
        <f t="shared" si="2154"/>
        <v/>
      </c>
      <c r="AK1530" t="str">
        <f t="shared" si="2155"/>
        <v/>
      </c>
      <c r="AL1530" t="str">
        <f t="shared" si="2156"/>
        <v/>
      </c>
      <c r="AM1530" t="str">
        <f t="shared" si="2157"/>
        <v/>
      </c>
      <c r="AN1530" t="str">
        <f t="shared" si="2158"/>
        <v>Home</v>
      </c>
      <c r="AO1530" t="str">
        <f t="shared" si="2159"/>
        <v>h</v>
      </c>
      <c r="AP1530" t="str">
        <f t="shared" si="2160"/>
        <v/>
      </c>
      <c r="AQ1530" t="str">
        <f t="shared" si="2161"/>
        <v/>
      </c>
      <c r="AR1530" t="str">
        <f t="shared" si="2162"/>
        <v>Home</v>
      </c>
      <c r="AS1530" t="str">
        <f t="shared" si="2163"/>
        <v>h</v>
      </c>
      <c r="AT1530" t="str">
        <f t="shared" si="2164"/>
        <v>Offensive</v>
      </c>
      <c r="AU1530" t="str">
        <f t="shared" si="2165"/>
        <v/>
      </c>
      <c r="AV1530" t="str">
        <f t="shared" si="2166"/>
        <v/>
      </c>
      <c r="AW1530" t="str" cm="1">
        <f t="array" ref="AW1530">IFERROR(IF(O1530&lt;&gt;"",O1530,IF(OR($S1530="",$T1530=""),"",IF(O1530&lt;&gt;"",O1530,IF($T1530&lt;&gt;"",_xlfn._xlws.FILTER(O:O,($BU:$BU=$BU1530)*($I:$I=$I1530)*($T:$T=$T1530)*($S:$S=_xlfn.MINIFS($S:$S,$T:$T,"="&amp;$T1530)),"")))))&amp;"",IF(O1530="","",""))&amp;""</f>
        <v>OffensivePlay_Zone-PuckRetreivalTurnover</v>
      </c>
      <c r="AX1530" t="str" cm="1">
        <f t="array" ref="AX1530">IFERROR(IF(P1530&lt;&gt;"",P1530,IF(OR($S1530="",$T1530=""),"",IF($T1530&lt;&gt;"",_xlfn._xlws.FILTER(P:P,($BU:$BU=$BU1530)*($I:$I=$I1530)*($T:$T=$T1530)*($S:$S=_xlfn.MINIFS($S:$S,$T:$T,"="&amp;$T1530)),""))))&amp;"",IF(P1530="","",""))&amp;""</f>
        <v/>
      </c>
      <c r="AY1530" t="str" cm="1">
        <f t="array" ref="AY1530">IFERROR(IF(Q1530&lt;&gt;"",Q1530,IF(OR($S1530="",$T1530=""),"",IF($T1530&lt;&gt;"",_xlfn._xlws.FILTER(Q:Q,($BU:$BU=$BU1530)*($I:$I=$I1530)*($T:$T=$T1530)*($S:$S=_xlfn.MINIFS($S:$S,$T:$T,"="&amp;$T1530)),""))))&amp;"",IF(Q1530="","",""))&amp;""</f>
        <v>s</v>
      </c>
      <c r="AZ1530" t="str" cm="1">
        <f t="array" ref="AZ1530">IFERROR(IF(R1530&lt;&gt;"",R1530,IF(OR($S1530="",$T1530=""),"",IF($T1530&lt;&gt;"",_xlfn._xlws.FILTER(R:R,($BU:$BU=$BU1530)*($I:$I=$I1530)*($T:$T=$T1530)*($S:$S=_xlfn.MINIFS($S:$S,$T:$T,"="&amp;$T1530)),""))))&amp;"",IF(R1530="","",""))&amp;""</f>
        <v/>
      </c>
      <c r="BA1530" s="6">
        <f t="shared" si="2167"/>
        <v>131</v>
      </c>
      <c r="BB1530">
        <f t="shared" ref="BB1530:BD1530" si="2232">BB1529</f>
        <v>18987</v>
      </c>
      <c r="BC1530" t="str">
        <f t="shared" si="2232"/>
        <v>Velodrome</v>
      </c>
      <c r="BD1530" t="str">
        <f t="shared" si="2232"/>
        <v>Outlaws</v>
      </c>
      <c r="BE1530" t="s">
        <v>13</v>
      </c>
      <c r="BF1530" t="s">
        <v>586</v>
      </c>
      <c r="BI1530" cm="1">
        <f t="array" ref="BI1530">IFERROR(_xlfn._xlws.FILTER(shifts!A:A,(shifts!B:B=events!AD1530)*(shifts!AG:AG&gt;=events!BK1530)*(shifts!AH:AH&lt;=events!BL1530)),BI1529)</f>
        <v>53</v>
      </c>
      <c r="BJ1530" s="15">
        <f t="shared" si="2169"/>
        <v>0</v>
      </c>
      <c r="BK1530">
        <f t="shared" si="2170"/>
        <v>640</v>
      </c>
      <c r="BL1530">
        <f t="shared" si="2171"/>
        <v>640</v>
      </c>
      <c r="BM1530" s="15">
        <f>SUMIFS(BJ$2:BJ1530,K$2:K1530,"=Intermission")+SUMIFS(BJ$2:BJ1530,K$2:K1530,"=Timeout")</f>
        <v>67</v>
      </c>
      <c r="BN1530">
        <f t="shared" si="2172"/>
        <v>1147</v>
      </c>
      <c r="BO1530" s="19">
        <f t="shared" si="2173"/>
        <v>1587</v>
      </c>
      <c r="BP1530">
        <f t="shared" si="2174"/>
        <v>1582</v>
      </c>
      <c r="BQ1530" s="17">
        <f t="shared" si="2175"/>
        <v>1587</v>
      </c>
      <c r="BR1530" t="str">
        <f t="shared" si="2176"/>
        <v>event_team_player_1</v>
      </c>
      <c r="BS1530">
        <f>COUNTIFS(S$3:S1530,"="&amp;S1530,AI$3:AI1530,"="&amp;AI1530)</f>
        <v>1</v>
      </c>
      <c r="BT1530" t="str">
        <f>IFERROR(VLOOKUP(BB1530&amp;BU1530&amp;X1530,game_rosters!U:W,3,FALSE),"")</f>
        <v>P100002</v>
      </c>
      <c r="BU1530" t="str">
        <f t="shared" si="2177"/>
        <v>Velodrome</v>
      </c>
    </row>
    <row r="1531" spans="1:73" x14ac:dyDescent="0.2">
      <c r="A1531">
        <f t="shared" si="2152"/>
        <v>1</v>
      </c>
      <c r="I1531" s="44">
        <v>91</v>
      </c>
      <c r="K1531" t="s">
        <v>13</v>
      </c>
      <c r="L1531" t="s">
        <v>574</v>
      </c>
      <c r="S1531">
        <v>806</v>
      </c>
      <c r="T1531" t="s">
        <v>756</v>
      </c>
      <c r="W1531" t="s">
        <v>735</v>
      </c>
      <c r="X1531">
        <v>91</v>
      </c>
      <c r="Z1531">
        <v>1</v>
      </c>
      <c r="AA1531">
        <f t="shared" si="2201"/>
        <v>1806</v>
      </c>
      <c r="AB1531" t="str">
        <f t="shared" si="2202"/>
        <v/>
      </c>
      <c r="AC1531">
        <f t="shared" si="2148"/>
        <v>1806</v>
      </c>
      <c r="AD1531" s="6">
        <v>2</v>
      </c>
      <c r="AE1531" t="s">
        <v>911</v>
      </c>
      <c r="AF1531" t="s">
        <v>903</v>
      </c>
      <c r="AG1531" t="s">
        <v>911</v>
      </c>
      <c r="AH1531" t="s">
        <v>865</v>
      </c>
      <c r="AI1531" t="str">
        <f t="shared" si="2153"/>
        <v>e</v>
      </c>
      <c r="AJ1531" t="str">
        <f t="shared" si="2154"/>
        <v/>
      </c>
      <c r="AK1531" t="str">
        <f t="shared" si="2155"/>
        <v/>
      </c>
      <c r="AL1531" t="str">
        <f t="shared" si="2156"/>
        <v/>
      </c>
      <c r="AM1531" t="str">
        <f t="shared" si="2157"/>
        <v/>
      </c>
      <c r="AN1531" t="str">
        <f t="shared" si="2158"/>
        <v>Home</v>
      </c>
      <c r="AO1531" t="str">
        <f t="shared" si="2159"/>
        <v>h</v>
      </c>
      <c r="AP1531" t="str">
        <f t="shared" si="2160"/>
        <v/>
      </c>
      <c r="AQ1531" t="str">
        <f t="shared" si="2161"/>
        <v/>
      </c>
      <c r="AR1531" t="str">
        <f t="shared" si="2162"/>
        <v>Home</v>
      </c>
      <c r="AS1531" t="str">
        <f t="shared" si="2163"/>
        <v>h</v>
      </c>
      <c r="AT1531" t="str">
        <f t="shared" si="2164"/>
        <v>Offensive</v>
      </c>
      <c r="AU1531" t="str">
        <f t="shared" si="2165"/>
        <v/>
      </c>
      <c r="AV1531" t="str">
        <f t="shared" si="2166"/>
        <v/>
      </c>
      <c r="AW1531" t="str" cm="1">
        <f t="array" ref="AW1531">IFERROR(IF(O1531&lt;&gt;"",O1531,IF(OR($S1531="",$T1531=""),"",IF(O1531&lt;&gt;"",O1531,IF($T1531&lt;&gt;"",_xlfn._xlws.FILTER(O:O,($BU:$BU=$BU1531)*($I:$I=$I1531)*($T:$T=$T1531)*($S:$S=_xlfn.MINIFS($S:$S,$T:$T,"="&amp;$T1531)),"")))))&amp;"",IF(O1531="","",""))&amp;""</f>
        <v/>
      </c>
      <c r="AX1531" t="str" cm="1">
        <f t="array" ref="AX1531">IFERROR(IF(P1531&lt;&gt;"",P1531,IF(OR($S1531="",$T1531=""),"",IF($T1531&lt;&gt;"",_xlfn._xlws.FILTER(P:P,($BU:$BU=$BU1531)*($I:$I=$I1531)*($T:$T=$T1531)*($S:$S=_xlfn.MINIFS($S:$S,$T:$T,"="&amp;$T1531)),""))))&amp;"",IF(P1531="","",""))&amp;""</f>
        <v/>
      </c>
      <c r="AY1531" t="str" cm="1">
        <f t="array" ref="AY1531">IFERROR(IF(Q1531&lt;&gt;"",Q1531,IF(OR($S1531="",$T1531=""),"",IF($T1531&lt;&gt;"",_xlfn._xlws.FILTER(Q:Q,($BU:$BU=$BU1531)*($I:$I=$I1531)*($T:$T=$T1531)*($S:$S=_xlfn.MINIFS($S:$S,$T:$T,"="&amp;$T1531)),""))))&amp;"",IF(Q1531="","",""))&amp;""</f>
        <v/>
      </c>
      <c r="AZ1531" t="str" cm="1">
        <f t="array" ref="AZ1531">IFERROR(IF(R1531&lt;&gt;"",R1531,IF(OR($S1531="",$T1531=""),"",IF($T1531&lt;&gt;"",_xlfn._xlws.FILTER(R:R,($BU:$BU=$BU1531)*($I:$I=$I1531)*($T:$T=$T1531)*($S:$S=_xlfn.MINIFS($S:$S,$T:$T,"="&amp;$T1531)),""))))&amp;"",IF(R1531="","",""))&amp;""</f>
        <v/>
      </c>
      <c r="BA1531" s="6">
        <f t="shared" si="2167"/>
        <v>131</v>
      </c>
      <c r="BB1531">
        <f t="shared" ref="BB1531:BD1531" si="2233">BB1530</f>
        <v>18987</v>
      </c>
      <c r="BC1531" t="str">
        <f t="shared" si="2233"/>
        <v>Velodrome</v>
      </c>
      <c r="BD1531" t="str">
        <f t="shared" si="2233"/>
        <v>Outlaws</v>
      </c>
      <c r="BE1531" t="s">
        <v>13</v>
      </c>
      <c r="BF1531" t="s">
        <v>574</v>
      </c>
      <c r="BI1531" cm="1">
        <f t="array" ref="BI1531">IFERROR(_xlfn._xlws.FILTER(shifts!A:A,(shifts!B:B=events!AD1531)*(shifts!AG:AG&gt;=events!BK1531)*(shifts!AH:AH&lt;=events!BL1531)),BI1530)</f>
        <v>53</v>
      </c>
      <c r="BJ1531" s="15">
        <f t="shared" si="2169"/>
        <v>2</v>
      </c>
      <c r="BK1531">
        <f t="shared" si="2170"/>
        <v>640</v>
      </c>
      <c r="BL1531">
        <f t="shared" si="2171"/>
        <v>638</v>
      </c>
      <c r="BM1531" s="15">
        <f>SUMIFS(BJ$2:BJ1531,K$2:K1531,"=Intermission")+SUMIFS(BJ$2:BJ1531,K$2:K1531,"=Timeout")</f>
        <v>67</v>
      </c>
      <c r="BN1531">
        <f t="shared" si="2172"/>
        <v>1147</v>
      </c>
      <c r="BO1531" s="19">
        <f t="shared" si="2173"/>
        <v>1587</v>
      </c>
      <c r="BP1531">
        <f t="shared" si="2174"/>
        <v>1582</v>
      </c>
      <c r="BQ1531" s="17">
        <f t="shared" si="2175"/>
        <v>1589</v>
      </c>
      <c r="BR1531" t="str">
        <f t="shared" si="2176"/>
        <v>event_team_player_1</v>
      </c>
      <c r="BS1531">
        <f>COUNTIFS(S$3:S1531,"="&amp;S1531,AI$3:AI1531,"="&amp;AI1531)</f>
        <v>1</v>
      </c>
      <c r="BT1531" t="str">
        <f>IFERROR(VLOOKUP(BB1531&amp;BU1531&amp;X1531,game_rosters!U:W,3,FALSE),"")</f>
        <v>P100002</v>
      </c>
      <c r="BU1531" t="str">
        <f t="shared" si="2177"/>
        <v>Velodrome</v>
      </c>
    </row>
    <row r="1532" spans="1:73" x14ac:dyDescent="0.2">
      <c r="A1532">
        <f t="shared" si="2152"/>
        <v>1</v>
      </c>
      <c r="I1532" s="44">
        <v>91</v>
      </c>
      <c r="K1532" t="s">
        <v>7</v>
      </c>
      <c r="L1532" t="s">
        <v>182</v>
      </c>
      <c r="M1532" t="s">
        <v>65</v>
      </c>
      <c r="N1532" t="s">
        <v>594</v>
      </c>
      <c r="O1532" t="s">
        <v>612</v>
      </c>
      <c r="S1532">
        <v>807</v>
      </c>
      <c r="T1532">
        <v>136</v>
      </c>
      <c r="W1532" t="s">
        <v>735</v>
      </c>
      <c r="X1532">
        <v>91</v>
      </c>
      <c r="Z1532">
        <v>1</v>
      </c>
      <c r="AA1532">
        <f t="shared" si="2201"/>
        <v>1807</v>
      </c>
      <c r="AB1532">
        <f t="shared" si="2202"/>
        <v>9136</v>
      </c>
      <c r="AC1532">
        <f t="shared" si="2148"/>
        <v>9136</v>
      </c>
      <c r="AD1532" s="6">
        <v>2</v>
      </c>
      <c r="AE1532" t="s">
        <v>911</v>
      </c>
      <c r="AF1532" t="s">
        <v>865</v>
      </c>
      <c r="AG1532" t="s">
        <v>756</v>
      </c>
      <c r="AH1532" t="s">
        <v>756</v>
      </c>
      <c r="AI1532" t="str">
        <f t="shared" si="2153"/>
        <v>e</v>
      </c>
      <c r="AJ1532" t="str">
        <f t="shared" si="2154"/>
        <v/>
      </c>
      <c r="AK1532" t="str">
        <f t="shared" si="2155"/>
        <v/>
      </c>
      <c r="AL1532" t="str">
        <f t="shared" si="2156"/>
        <v/>
      </c>
      <c r="AM1532" t="str">
        <f t="shared" si="2157"/>
        <v/>
      </c>
      <c r="AN1532" t="str">
        <f t="shared" si="2158"/>
        <v>Home</v>
      </c>
      <c r="AO1532" t="str">
        <f t="shared" si="2159"/>
        <v>h</v>
      </c>
      <c r="AP1532" t="str">
        <f t="shared" si="2160"/>
        <v/>
      </c>
      <c r="AQ1532" t="str">
        <f t="shared" si="2161"/>
        <v/>
      </c>
      <c r="AR1532" t="str">
        <f t="shared" si="2162"/>
        <v>Home</v>
      </c>
      <c r="AS1532" t="str">
        <f t="shared" si="2163"/>
        <v>h</v>
      </c>
      <c r="AT1532" t="str">
        <f t="shared" si="2164"/>
        <v>Offensive</v>
      </c>
      <c r="AU1532" t="str">
        <f t="shared" si="2165"/>
        <v/>
      </c>
      <c r="AV1532" t="str">
        <f t="shared" si="2166"/>
        <v/>
      </c>
      <c r="AW1532" t="str" cm="1">
        <f t="array" ref="AW1532">IFERROR(IF(O1532&lt;&gt;"",O1532,IF(OR($S1532="",$T1532=""),"",IF(O1532&lt;&gt;"",O1532,IF($T1532&lt;&gt;"",_xlfn._xlws.FILTER(O:O,($BU:$BU=$BU1532)*($I:$I=$I1532)*($T:$T=$T1532)*($S:$S=_xlfn.MINIFS($S:$S,$T:$T,"="&amp;$T1532)),"")))))&amp;"",IF(O1532="","",""))&amp;""</f>
        <v>Defensive_Zone-AttemptedBreakOutPass</v>
      </c>
      <c r="AX1532" t="str" cm="1">
        <f t="array" ref="AX1532">IFERROR(IF(P1532&lt;&gt;"",P1532,IF(OR($S1532="",$T1532=""),"",IF($T1532&lt;&gt;"",_xlfn._xlws.FILTER(P:P,($BU:$BU=$BU1532)*($I:$I=$I1532)*($T:$T=$T1532)*($S:$S=_xlfn.MINIFS($S:$S,$T:$T,"="&amp;$T1532)),""))))&amp;"",IF(P1532="","",""))&amp;""</f>
        <v/>
      </c>
      <c r="AY1532" t="str" cm="1">
        <f t="array" ref="AY1532">IFERROR(IF(Q1532&lt;&gt;"",Q1532,IF(OR($S1532="",$T1532=""),"",IF($T1532&lt;&gt;"",_xlfn._xlws.FILTER(Q:Q,($BU:$BU=$BU1532)*($I:$I=$I1532)*($T:$T=$T1532)*($S:$S=_xlfn.MINIFS($S:$S,$T:$T,"="&amp;$T1532)),""))))&amp;"",IF(Q1532="","",""))&amp;""</f>
        <v/>
      </c>
      <c r="AZ1532" t="str" cm="1">
        <f t="array" ref="AZ1532">IFERROR(IF(R1532&lt;&gt;"",R1532,IF(OR($S1532="",$T1532=""),"",IF($T1532&lt;&gt;"",_xlfn._xlws.FILTER(R:R,($BU:$BU=$BU1532)*($I:$I=$I1532)*($T:$T=$T1532)*($S:$S=_xlfn.MINIFS($S:$S,$T:$T,"="&amp;$T1532)),""))))&amp;"",IF(R1532="","",""))&amp;""</f>
        <v/>
      </c>
      <c r="BA1532" s="6">
        <f t="shared" si="2167"/>
        <v>131</v>
      </c>
      <c r="BB1532">
        <f t="shared" ref="BB1532:BD1532" si="2234">BB1531</f>
        <v>18987</v>
      </c>
      <c r="BC1532" t="str">
        <f t="shared" si="2234"/>
        <v>Velodrome</v>
      </c>
      <c r="BD1532" t="str">
        <f t="shared" si="2234"/>
        <v>Outlaws</v>
      </c>
      <c r="BE1532" t="s">
        <v>7</v>
      </c>
      <c r="BF1532" t="s">
        <v>182</v>
      </c>
      <c r="BI1532" cm="1">
        <f t="array" ref="BI1532">IFERROR(_xlfn._xlws.FILTER(shifts!A:A,(shifts!B:B=events!AD1532)*(shifts!AG:AG&gt;=events!BK1532)*(shifts!AH:AH&lt;=events!BL1532)),BI1531)</f>
        <v>53</v>
      </c>
      <c r="BJ1532" s="15">
        <f t="shared" si="2169"/>
        <v>0</v>
      </c>
      <c r="BK1532">
        <f t="shared" si="2170"/>
        <v>638</v>
      </c>
      <c r="BL1532">
        <f t="shared" si="2171"/>
        <v>638</v>
      </c>
      <c r="BM1532" s="15">
        <f>SUMIFS(BJ$2:BJ1532,K$2:K1532,"=Intermission")+SUMIFS(BJ$2:BJ1532,K$2:K1532,"=Timeout")</f>
        <v>67</v>
      </c>
      <c r="BN1532">
        <f t="shared" si="2172"/>
        <v>1147</v>
      </c>
      <c r="BO1532" s="19">
        <f t="shared" si="2173"/>
        <v>1589</v>
      </c>
      <c r="BP1532">
        <f t="shared" si="2174"/>
        <v>1584</v>
      </c>
      <c r="BQ1532" s="17">
        <f t="shared" si="2175"/>
        <v>1589</v>
      </c>
      <c r="BR1532" t="str">
        <f t="shared" si="2176"/>
        <v>event_team_player_1</v>
      </c>
      <c r="BS1532">
        <f>COUNTIFS(S$3:S1532,"="&amp;S1532,AI$3:AI1532,"="&amp;AI1532)</f>
        <v>1</v>
      </c>
      <c r="BT1532" t="str">
        <f>IFERROR(VLOOKUP(BB1532&amp;BU1532&amp;X1532,game_rosters!U:W,3,FALSE),"")</f>
        <v>P100002</v>
      </c>
      <c r="BU1532" t="str">
        <f t="shared" si="2177"/>
        <v>Velodrome</v>
      </c>
    </row>
    <row r="1533" spans="1:73" x14ac:dyDescent="0.2">
      <c r="A1533" t="str">
        <f t="shared" si="2152"/>
        <v/>
      </c>
      <c r="I1533" s="44">
        <v>70</v>
      </c>
      <c r="S1533">
        <v>807</v>
      </c>
      <c r="T1533">
        <v>136</v>
      </c>
      <c r="X1533">
        <v>70</v>
      </c>
      <c r="Z1533">
        <v>1</v>
      </c>
      <c r="AA1533">
        <f t="shared" si="2201"/>
        <v>1807</v>
      </c>
      <c r="AB1533">
        <f t="shared" si="2202"/>
        <v>9136</v>
      </c>
      <c r="AC1533">
        <f t="shared" si="2148"/>
        <v>9136</v>
      </c>
      <c r="AD1533" s="6">
        <v>2</v>
      </c>
      <c r="AE1533" t="s">
        <v>911</v>
      </c>
      <c r="AF1533" t="s">
        <v>865</v>
      </c>
      <c r="AG1533" t="s">
        <v>756</v>
      </c>
      <c r="AH1533" t="s">
        <v>756</v>
      </c>
      <c r="AI1533" t="str">
        <f t="shared" si="2153"/>
        <v>e</v>
      </c>
      <c r="AJ1533" t="str">
        <f t="shared" si="2154"/>
        <v/>
      </c>
      <c r="AK1533" t="str">
        <f t="shared" si="2155"/>
        <v/>
      </c>
      <c r="AL1533" t="str">
        <f t="shared" si="2156"/>
        <v/>
      </c>
      <c r="AM1533" t="str">
        <f t="shared" si="2157"/>
        <v/>
      </c>
      <c r="AN1533" t="str">
        <f t="shared" si="2158"/>
        <v>Home</v>
      </c>
      <c r="AO1533" t="str">
        <f t="shared" si="2159"/>
        <v>h</v>
      </c>
      <c r="AP1533" t="str">
        <f t="shared" si="2160"/>
        <v/>
      </c>
      <c r="AQ1533" t="str">
        <f t="shared" si="2161"/>
        <v/>
      </c>
      <c r="AR1533" t="str">
        <f t="shared" si="2162"/>
        <v>Home</v>
      </c>
      <c r="AS1533" t="str">
        <f t="shared" si="2163"/>
        <v>h</v>
      </c>
      <c r="AT1533" t="str">
        <f t="shared" si="2164"/>
        <v>Offensive</v>
      </c>
      <c r="AU1533" t="str">
        <f t="shared" si="2165"/>
        <v/>
      </c>
      <c r="AV1533" t="str">
        <f t="shared" si="2166"/>
        <v/>
      </c>
      <c r="AW1533" t="str" cm="1">
        <f t="array" ref="AW1533">IFERROR(IF(O1533&lt;&gt;"",O1533,IF(OR($S1533="",$T1533=""),"",IF(O1533&lt;&gt;"",O1533,IF($T1533&lt;&gt;"",_xlfn._xlws.FILTER(O:O,($BU:$BU=$BU1533)*($I:$I=$I1533)*($T:$T=$T1533)*($S:$S=_xlfn.MINIFS($S:$S,$T:$T,"="&amp;$T1533)),"")))))&amp;"",IF(O1533="","",""))&amp;""</f>
        <v/>
      </c>
      <c r="AX1533" t="str" cm="1">
        <f t="array" ref="AX1533">IFERROR(IF(P1533&lt;&gt;"",P1533,IF(OR($S1533="",$T1533=""),"",IF($T1533&lt;&gt;"",_xlfn._xlws.FILTER(P:P,($BU:$BU=$BU1533)*($I:$I=$I1533)*($T:$T=$T1533)*($S:$S=_xlfn.MINIFS($S:$S,$T:$T,"="&amp;$T1533)),""))))&amp;"",IF(P1533="","",""))&amp;""</f>
        <v/>
      </c>
      <c r="AY1533" t="str" cm="1">
        <f t="array" ref="AY1533">IFERROR(IF(Q1533&lt;&gt;"",Q1533,IF(OR($S1533="",$T1533=""),"",IF($T1533&lt;&gt;"",_xlfn._xlws.FILTER(Q:Q,($BU:$BU=$BU1533)*($I:$I=$I1533)*($T:$T=$T1533)*($S:$S=_xlfn.MINIFS($S:$S,$T:$T,"="&amp;$T1533)),""))))&amp;"",IF(Q1533="","",""))&amp;""</f>
        <v/>
      </c>
      <c r="AZ1533" t="str" cm="1">
        <f t="array" ref="AZ1533">IFERROR(IF(R1533&lt;&gt;"",R1533,IF(OR($S1533="",$T1533=""),"",IF($T1533&lt;&gt;"",_xlfn._xlws.FILTER(R:R,($BU:$BU=$BU1533)*($I:$I=$I1533)*($T:$T=$T1533)*($S:$S=_xlfn.MINIFS($S:$S,$T:$T,"="&amp;$T1533)),""))))&amp;"",IF(R1533="","",""))&amp;""</f>
        <v/>
      </c>
      <c r="BA1533" s="6">
        <f t="shared" si="2167"/>
        <v>131</v>
      </c>
      <c r="BB1533">
        <f t="shared" ref="BB1533:BD1533" si="2235">BB1532</f>
        <v>18987</v>
      </c>
      <c r="BC1533" t="str">
        <f t="shared" si="2235"/>
        <v>Velodrome</v>
      </c>
      <c r="BD1533" t="str">
        <f t="shared" si="2235"/>
        <v>Outlaws</v>
      </c>
      <c r="BE1533" t="s">
        <v>7</v>
      </c>
      <c r="BF1533" t="s">
        <v>182</v>
      </c>
      <c r="BI1533" cm="1">
        <f t="array" ref="BI1533">IFERROR(_xlfn._xlws.FILTER(shifts!A:A,(shifts!B:B=events!AD1533)*(shifts!AG:AG&gt;=events!BK1533)*(shifts!AH:AH&lt;=events!BL1533)),BI1532)</f>
        <v>53</v>
      </c>
      <c r="BJ1533" s="15">
        <f t="shared" si="2169"/>
        <v>0</v>
      </c>
      <c r="BK1533">
        <f t="shared" si="2170"/>
        <v>638</v>
      </c>
      <c r="BL1533">
        <f t="shared" si="2171"/>
        <v>638</v>
      </c>
      <c r="BM1533" s="15">
        <f>SUMIFS(BJ$2:BJ1533,K$2:K1533,"=Intermission")+SUMIFS(BJ$2:BJ1533,K$2:K1533,"=Timeout")</f>
        <v>67</v>
      </c>
      <c r="BN1533">
        <f t="shared" si="2172"/>
        <v>1147</v>
      </c>
      <c r="BO1533" s="19">
        <f t="shared" si="2173"/>
        <v>1589</v>
      </c>
      <c r="BP1533">
        <f t="shared" si="2174"/>
        <v>1584</v>
      </c>
      <c r="BQ1533" s="17">
        <f t="shared" si="2175"/>
        <v>1589</v>
      </c>
      <c r="BR1533" t="str">
        <f t="shared" si="2176"/>
        <v>event_team_player_2</v>
      </c>
      <c r="BS1533">
        <f>COUNTIFS(S$3:S1533,"="&amp;S1533,AI$3:AI1533,"="&amp;AI1533)</f>
        <v>2</v>
      </c>
      <c r="BT1533" t="str">
        <f>IFERROR(VLOOKUP(BB1533&amp;BU1533&amp;X1533,game_rosters!U:W,3,FALSE),"")</f>
        <v>P100001</v>
      </c>
      <c r="BU1533" t="str">
        <f t="shared" si="2177"/>
        <v>Velodrome</v>
      </c>
    </row>
    <row r="1534" spans="1:73" x14ac:dyDescent="0.2">
      <c r="A1534">
        <f t="shared" si="2152"/>
        <v>1</v>
      </c>
      <c r="I1534" s="44">
        <v>91</v>
      </c>
      <c r="K1534" t="s">
        <v>238</v>
      </c>
      <c r="L1534" t="s">
        <v>184</v>
      </c>
      <c r="M1534" t="s">
        <v>89</v>
      </c>
      <c r="N1534" t="s">
        <v>594</v>
      </c>
      <c r="S1534">
        <v>808</v>
      </c>
      <c r="T1534">
        <v>136</v>
      </c>
      <c r="W1534" t="s">
        <v>735</v>
      </c>
      <c r="X1534">
        <v>91</v>
      </c>
      <c r="Z1534">
        <v>1</v>
      </c>
      <c r="AA1534">
        <f t="shared" si="2201"/>
        <v>1808</v>
      </c>
      <c r="AB1534">
        <f t="shared" si="2202"/>
        <v>9136</v>
      </c>
      <c r="AC1534">
        <f t="shared" si="2148"/>
        <v>9136</v>
      </c>
      <c r="AD1534" s="6">
        <v>2</v>
      </c>
      <c r="AE1534" t="s">
        <v>911</v>
      </c>
      <c r="AF1534" t="s">
        <v>865</v>
      </c>
      <c r="AG1534" t="s">
        <v>756</v>
      </c>
      <c r="AH1534" t="s">
        <v>756</v>
      </c>
      <c r="AI1534" t="str">
        <f t="shared" si="2153"/>
        <v>e</v>
      </c>
      <c r="AJ1534" t="str">
        <f t="shared" si="2154"/>
        <v/>
      </c>
      <c r="AK1534" t="str">
        <f t="shared" si="2155"/>
        <v/>
      </c>
      <c r="AL1534" t="str">
        <f t="shared" si="2156"/>
        <v/>
      </c>
      <c r="AM1534" t="str">
        <f t="shared" si="2157"/>
        <v/>
      </c>
      <c r="AN1534" t="str">
        <f t="shared" si="2158"/>
        <v>Home</v>
      </c>
      <c r="AO1534" t="str">
        <f t="shared" si="2159"/>
        <v>h</v>
      </c>
      <c r="AP1534" t="str">
        <f t="shared" si="2160"/>
        <v/>
      </c>
      <c r="AQ1534" t="str">
        <f t="shared" si="2161"/>
        <v/>
      </c>
      <c r="AR1534" t="str">
        <f t="shared" si="2162"/>
        <v>Home</v>
      </c>
      <c r="AS1534" t="str">
        <f t="shared" si="2163"/>
        <v>h</v>
      </c>
      <c r="AT1534" t="str">
        <f t="shared" si="2164"/>
        <v>Offensive</v>
      </c>
      <c r="AU1534" t="str">
        <f t="shared" si="2165"/>
        <v/>
      </c>
      <c r="AV1534" t="str">
        <f t="shared" si="2166"/>
        <v/>
      </c>
      <c r="AW1534" t="str" cm="1">
        <f t="array" ref="AW1534">IFERROR(IF(O1534&lt;&gt;"",O1534,IF(OR($S1534="",$T1534=""),"",IF(O1534&lt;&gt;"",O1534,IF($T1534&lt;&gt;"",_xlfn._xlws.FILTER(O:O,($BU:$BU=$BU1534)*($I:$I=$I1534)*($T:$T=$T1534)*($S:$S=_xlfn.MINIFS($S:$S,$T:$T,"="&amp;$T1534)),"")))))&amp;"",IF(O1534="","",""))&amp;""</f>
        <v>Defensive_Zone-AttemptedBreakOutPass</v>
      </c>
      <c r="AX1534" t="str" cm="1">
        <f t="array" ref="AX1534">IFERROR(IF(P1534&lt;&gt;"",P1534,IF(OR($S1534="",$T1534=""),"",IF($T1534&lt;&gt;"",_xlfn._xlws.FILTER(P:P,($BU:$BU=$BU1534)*($I:$I=$I1534)*($T:$T=$T1534)*($S:$S=_xlfn.MINIFS($S:$S,$T:$T,"="&amp;$T1534)),""))))&amp;"",IF(P1534="","",""))&amp;""</f>
        <v/>
      </c>
      <c r="AY1534" t="str" cm="1">
        <f t="array" ref="AY1534">IFERROR(IF(Q1534&lt;&gt;"",Q1534,IF(OR($S1534="",$T1534=""),"",IF($T1534&lt;&gt;"",_xlfn._xlws.FILTER(Q:Q,($BU:$BU=$BU1534)*($I:$I=$I1534)*($T:$T=$T1534)*($S:$S=_xlfn.MINIFS($S:$S,$T:$T,"="&amp;$T1534)),""))))&amp;"",IF(Q1534="","",""))&amp;""</f>
        <v/>
      </c>
      <c r="AZ1534" t="str" cm="1">
        <f t="array" ref="AZ1534">IFERROR(IF(R1534&lt;&gt;"",R1534,IF(OR($S1534="",$T1534=""),"",IF($T1534&lt;&gt;"",_xlfn._xlws.FILTER(R:R,($BU:$BU=$BU1534)*($I:$I=$I1534)*($T:$T=$T1534)*($S:$S=_xlfn.MINIFS($S:$S,$T:$T,"="&amp;$T1534)),""))))&amp;"",IF(R1534="","",""))&amp;""</f>
        <v/>
      </c>
      <c r="BA1534" s="6">
        <f t="shared" si="2167"/>
        <v>132</v>
      </c>
      <c r="BB1534">
        <f t="shared" ref="BB1534:BD1534" si="2236">BB1533</f>
        <v>18987</v>
      </c>
      <c r="BC1534" t="str">
        <f t="shared" si="2236"/>
        <v>Velodrome</v>
      </c>
      <c r="BD1534" t="str">
        <f t="shared" si="2236"/>
        <v>Outlaws</v>
      </c>
      <c r="BE1534" t="s">
        <v>238</v>
      </c>
      <c r="BF1534" t="s">
        <v>184</v>
      </c>
      <c r="BI1534" cm="1">
        <f t="array" ref="BI1534">IFERROR(_xlfn._xlws.FILTER(shifts!A:A,(shifts!B:B=events!AD1534)*(shifts!AG:AG&gt;=events!BK1534)*(shifts!AH:AH&lt;=events!BL1534)),BI1533)</f>
        <v>53</v>
      </c>
      <c r="BJ1534" s="15">
        <f t="shared" si="2169"/>
        <v>0</v>
      </c>
      <c r="BK1534">
        <f t="shared" si="2170"/>
        <v>638</v>
      </c>
      <c r="BL1534">
        <f t="shared" si="2171"/>
        <v>638</v>
      </c>
      <c r="BM1534" s="15">
        <f>SUMIFS(BJ$2:BJ1534,K$2:K1534,"=Intermission")+SUMIFS(BJ$2:BJ1534,K$2:K1534,"=Timeout")</f>
        <v>67</v>
      </c>
      <c r="BN1534">
        <f t="shared" si="2172"/>
        <v>1147</v>
      </c>
      <c r="BO1534" s="19">
        <f t="shared" si="2173"/>
        <v>1589</v>
      </c>
      <c r="BP1534">
        <f t="shared" si="2174"/>
        <v>1584</v>
      </c>
      <c r="BQ1534" s="17">
        <f t="shared" si="2175"/>
        <v>1589</v>
      </c>
      <c r="BR1534" t="str">
        <f t="shared" si="2176"/>
        <v>event_team_player_1</v>
      </c>
      <c r="BS1534">
        <f>COUNTIFS(S$3:S1534,"="&amp;S1534,AI$3:AI1534,"="&amp;AI1534)</f>
        <v>1</v>
      </c>
      <c r="BT1534" t="str">
        <f>IFERROR(VLOOKUP(BB1534&amp;BU1534&amp;X1534,game_rosters!U:W,3,FALSE),"")</f>
        <v>P100002</v>
      </c>
      <c r="BU1534" t="str">
        <f t="shared" si="2177"/>
        <v>Velodrome</v>
      </c>
    </row>
    <row r="1535" spans="1:73" x14ac:dyDescent="0.2">
      <c r="A1535" t="str">
        <f t="shared" si="2152"/>
        <v/>
      </c>
      <c r="I1535" s="44">
        <v>70</v>
      </c>
      <c r="S1535">
        <v>808</v>
      </c>
      <c r="T1535">
        <v>136</v>
      </c>
      <c r="X1535">
        <v>70</v>
      </c>
      <c r="Z1535">
        <v>1</v>
      </c>
      <c r="AA1535">
        <f t="shared" si="2201"/>
        <v>1808</v>
      </c>
      <c r="AB1535">
        <f t="shared" si="2202"/>
        <v>9136</v>
      </c>
      <c r="AC1535">
        <f t="shared" si="2148"/>
        <v>9136</v>
      </c>
      <c r="AD1535" s="6">
        <v>2</v>
      </c>
      <c r="AE1535" t="s">
        <v>911</v>
      </c>
      <c r="AF1535" t="s">
        <v>865</v>
      </c>
      <c r="AG1535" t="s">
        <v>756</v>
      </c>
      <c r="AH1535" t="s">
        <v>756</v>
      </c>
      <c r="AI1535" t="str">
        <f t="shared" si="2153"/>
        <v>e</v>
      </c>
      <c r="AJ1535" t="str">
        <f t="shared" si="2154"/>
        <v/>
      </c>
      <c r="AK1535" t="str">
        <f t="shared" si="2155"/>
        <v/>
      </c>
      <c r="AL1535" t="str">
        <f t="shared" si="2156"/>
        <v/>
      </c>
      <c r="AM1535" t="str">
        <f t="shared" si="2157"/>
        <v/>
      </c>
      <c r="AN1535" t="str">
        <f t="shared" si="2158"/>
        <v>Home</v>
      </c>
      <c r="AO1535" t="str">
        <f t="shared" si="2159"/>
        <v>h</v>
      </c>
      <c r="AP1535" t="str">
        <f t="shared" si="2160"/>
        <v/>
      </c>
      <c r="AQ1535" t="str">
        <f t="shared" si="2161"/>
        <v/>
      </c>
      <c r="AR1535" t="str">
        <f t="shared" si="2162"/>
        <v>Home</v>
      </c>
      <c r="AS1535" t="str">
        <f t="shared" si="2163"/>
        <v>h</v>
      </c>
      <c r="AT1535" t="str">
        <f t="shared" si="2164"/>
        <v>Offensive</v>
      </c>
      <c r="AU1535" t="str">
        <f t="shared" si="2165"/>
        <v/>
      </c>
      <c r="AV1535" t="str">
        <f t="shared" si="2166"/>
        <v/>
      </c>
      <c r="AW1535" t="str" cm="1">
        <f t="array" ref="AW1535">IFERROR(IF(O1535&lt;&gt;"",O1535,IF(OR($S1535="",$T1535=""),"",IF(O1535&lt;&gt;"",O1535,IF($T1535&lt;&gt;"",_xlfn._xlws.FILTER(O:O,($BU:$BU=$BU1535)*($I:$I=$I1535)*($T:$T=$T1535)*($S:$S=_xlfn.MINIFS($S:$S,$T:$T,"="&amp;$T1535)),"")))))&amp;"",IF(O1535="","",""))&amp;""</f>
        <v/>
      </c>
      <c r="AX1535" t="str" cm="1">
        <f t="array" ref="AX1535">IFERROR(IF(P1535&lt;&gt;"",P1535,IF(OR($S1535="",$T1535=""),"",IF($T1535&lt;&gt;"",_xlfn._xlws.FILTER(P:P,($BU:$BU=$BU1535)*($I:$I=$I1535)*($T:$T=$T1535)*($S:$S=_xlfn.MINIFS($S:$S,$T:$T,"="&amp;$T1535)),""))))&amp;"",IF(P1535="","",""))&amp;""</f>
        <v/>
      </c>
      <c r="AY1535" t="str" cm="1">
        <f t="array" ref="AY1535">IFERROR(IF(Q1535&lt;&gt;"",Q1535,IF(OR($S1535="",$T1535=""),"",IF($T1535&lt;&gt;"",_xlfn._xlws.FILTER(Q:Q,($BU:$BU=$BU1535)*($I:$I=$I1535)*($T:$T=$T1535)*($S:$S=_xlfn.MINIFS($S:$S,$T:$T,"="&amp;$T1535)),""))))&amp;"",IF(Q1535="","",""))&amp;""</f>
        <v/>
      </c>
      <c r="AZ1535" t="str" cm="1">
        <f t="array" ref="AZ1535">IFERROR(IF(R1535&lt;&gt;"",R1535,IF(OR($S1535="",$T1535=""),"",IF($T1535&lt;&gt;"",_xlfn._xlws.FILTER(R:R,($BU:$BU=$BU1535)*($I:$I=$I1535)*($T:$T=$T1535)*($S:$S=_xlfn.MINIFS($S:$S,$T:$T,"="&amp;$T1535)),""))))&amp;"",IF(R1535="","",""))&amp;""</f>
        <v/>
      </c>
      <c r="BA1535" s="6">
        <f t="shared" si="2167"/>
        <v>132</v>
      </c>
      <c r="BB1535">
        <f t="shared" ref="BB1535:BD1535" si="2237">BB1534</f>
        <v>18987</v>
      </c>
      <c r="BC1535" t="str">
        <f t="shared" si="2237"/>
        <v>Velodrome</v>
      </c>
      <c r="BD1535" t="str">
        <f t="shared" si="2237"/>
        <v>Outlaws</v>
      </c>
      <c r="BE1535" t="s">
        <v>238</v>
      </c>
      <c r="BF1535" t="s">
        <v>184</v>
      </c>
      <c r="BI1535" cm="1">
        <f t="array" ref="BI1535">IFERROR(_xlfn._xlws.FILTER(shifts!A:A,(shifts!B:B=events!AD1535)*(shifts!AG:AG&gt;=events!BK1535)*(shifts!AH:AH&lt;=events!BL1535)),BI1534)</f>
        <v>53</v>
      </c>
      <c r="BJ1535" s="15">
        <f t="shared" si="2169"/>
        <v>0</v>
      </c>
      <c r="BK1535">
        <f t="shared" si="2170"/>
        <v>638</v>
      </c>
      <c r="BL1535">
        <f t="shared" si="2171"/>
        <v>638</v>
      </c>
      <c r="BM1535" s="15">
        <f>SUMIFS(BJ$2:BJ1535,K$2:K1535,"=Intermission")+SUMIFS(BJ$2:BJ1535,K$2:K1535,"=Timeout")</f>
        <v>67</v>
      </c>
      <c r="BN1535">
        <f t="shared" si="2172"/>
        <v>1147</v>
      </c>
      <c r="BO1535" s="19">
        <f t="shared" si="2173"/>
        <v>1589</v>
      </c>
      <c r="BP1535">
        <f t="shared" si="2174"/>
        <v>1584</v>
      </c>
      <c r="BQ1535" s="17">
        <f t="shared" si="2175"/>
        <v>1589</v>
      </c>
      <c r="BR1535" t="str">
        <f t="shared" si="2176"/>
        <v>event_team_player_2</v>
      </c>
      <c r="BS1535">
        <f>COUNTIFS(S$3:S1535,"="&amp;S1535,AI$3:AI1535,"="&amp;AI1535)</f>
        <v>2</v>
      </c>
      <c r="BT1535" t="str">
        <f>IFERROR(VLOOKUP(BB1535&amp;BU1535&amp;X1535,game_rosters!U:W,3,FALSE),"")</f>
        <v>P100001</v>
      </c>
      <c r="BU1535" t="str">
        <f t="shared" si="2177"/>
        <v>Velodrome</v>
      </c>
    </row>
    <row r="1536" spans="1:73" x14ac:dyDescent="0.2">
      <c r="A1536">
        <f t="shared" si="2152"/>
        <v>1</v>
      </c>
      <c r="I1536" s="44">
        <v>91</v>
      </c>
      <c r="K1536" t="s">
        <v>9</v>
      </c>
      <c r="L1536" t="s">
        <v>173</v>
      </c>
      <c r="M1536" t="s">
        <v>74</v>
      </c>
      <c r="S1536">
        <v>809</v>
      </c>
      <c r="T1536">
        <v>136</v>
      </c>
      <c r="W1536" t="s">
        <v>735</v>
      </c>
      <c r="X1536">
        <v>91</v>
      </c>
      <c r="Z1536">
        <v>1</v>
      </c>
      <c r="AA1536">
        <f t="shared" si="2201"/>
        <v>1809</v>
      </c>
      <c r="AB1536">
        <f t="shared" si="2202"/>
        <v>9136</v>
      </c>
      <c r="AC1536">
        <f t="shared" si="2148"/>
        <v>9136</v>
      </c>
      <c r="AD1536" s="6">
        <v>2</v>
      </c>
      <c r="AE1536" t="s">
        <v>911</v>
      </c>
      <c r="AF1536" t="s">
        <v>865</v>
      </c>
      <c r="AG1536" t="s">
        <v>756</v>
      </c>
      <c r="AH1536" t="s">
        <v>756</v>
      </c>
      <c r="AI1536" t="str">
        <f t="shared" si="2153"/>
        <v>e</v>
      </c>
      <c r="AJ1536" t="str">
        <f t="shared" si="2154"/>
        <v/>
      </c>
      <c r="AK1536" t="str">
        <f t="shared" si="2155"/>
        <v/>
      </c>
      <c r="AL1536" t="str">
        <f t="shared" si="2156"/>
        <v/>
      </c>
      <c r="AM1536" t="str">
        <f t="shared" si="2157"/>
        <v/>
      </c>
      <c r="AN1536" t="str">
        <f t="shared" si="2158"/>
        <v>Home</v>
      </c>
      <c r="AO1536" t="str">
        <f t="shared" si="2159"/>
        <v>h</v>
      </c>
      <c r="AP1536" t="str">
        <f t="shared" si="2160"/>
        <v/>
      </c>
      <c r="AQ1536" t="str">
        <f t="shared" si="2161"/>
        <v/>
      </c>
      <c r="AR1536" t="str">
        <f t="shared" si="2162"/>
        <v>Home</v>
      </c>
      <c r="AS1536" t="str">
        <f t="shared" si="2163"/>
        <v>h</v>
      </c>
      <c r="AT1536" t="str">
        <f t="shared" si="2164"/>
        <v>Offensive</v>
      </c>
      <c r="AU1536" t="str">
        <f t="shared" si="2165"/>
        <v/>
      </c>
      <c r="AV1536" t="str">
        <f t="shared" si="2166"/>
        <v/>
      </c>
      <c r="AW1536" t="str" cm="1">
        <f t="array" ref="AW1536">IFERROR(IF(O1536&lt;&gt;"",O1536,IF(OR($S1536="",$T1536=""),"",IF(O1536&lt;&gt;"",O1536,IF($T1536&lt;&gt;"",_xlfn._xlws.FILTER(O:O,($BU:$BU=$BU1536)*($I:$I=$I1536)*($T:$T=$T1536)*($S:$S=_xlfn.MINIFS($S:$S,$T:$T,"="&amp;$T1536)),"")))))&amp;"",IF(O1536="","",""))&amp;""</f>
        <v>Defensive_Zone-AttemptedBreakOutPass</v>
      </c>
      <c r="AX1536" t="str" cm="1">
        <f t="array" ref="AX1536">IFERROR(IF(P1536&lt;&gt;"",P1536,IF(OR($S1536="",$T1536=""),"",IF($T1536&lt;&gt;"",_xlfn._xlws.FILTER(P:P,($BU:$BU=$BU1536)*($I:$I=$I1536)*($T:$T=$T1536)*($S:$S=_xlfn.MINIFS($S:$S,$T:$T,"="&amp;$T1536)),""))))&amp;"",IF(P1536="","",""))&amp;""</f>
        <v/>
      </c>
      <c r="AY1536" t="str" cm="1">
        <f t="array" ref="AY1536">IFERROR(IF(Q1536&lt;&gt;"",Q1536,IF(OR($S1536="",$T1536=""),"",IF($T1536&lt;&gt;"",_xlfn._xlws.FILTER(Q:Q,($BU:$BU=$BU1536)*($I:$I=$I1536)*($T:$T=$T1536)*($S:$S=_xlfn.MINIFS($S:$S,$T:$T,"="&amp;$T1536)),""))))&amp;"",IF(Q1536="","",""))&amp;""</f>
        <v/>
      </c>
      <c r="AZ1536" t="str" cm="1">
        <f t="array" ref="AZ1536">IFERROR(IF(R1536&lt;&gt;"",R1536,IF(OR($S1536="",$T1536=""),"",IF($T1536&lt;&gt;"",_xlfn._xlws.FILTER(R:R,($BU:$BU=$BU1536)*($I:$I=$I1536)*($T:$T=$T1536)*($S:$S=_xlfn.MINIFS($S:$S,$T:$T,"="&amp;$T1536)),""))))&amp;"",IF(R1536="","",""))&amp;""</f>
        <v/>
      </c>
      <c r="BA1536" s="6">
        <f t="shared" si="2167"/>
        <v>132</v>
      </c>
      <c r="BB1536">
        <f t="shared" ref="BB1536:BD1536" si="2238">BB1535</f>
        <v>18987</v>
      </c>
      <c r="BC1536" t="str">
        <f t="shared" si="2238"/>
        <v>Velodrome</v>
      </c>
      <c r="BD1536" t="str">
        <f t="shared" si="2238"/>
        <v>Outlaws</v>
      </c>
      <c r="BE1536" t="s">
        <v>9</v>
      </c>
      <c r="BF1536" t="s">
        <v>173</v>
      </c>
      <c r="BI1536" cm="1">
        <f t="array" ref="BI1536">IFERROR(_xlfn._xlws.FILTER(shifts!A:A,(shifts!B:B=events!AD1536)*(shifts!AG:AG&gt;=events!BK1536)*(shifts!AH:AH&lt;=events!BL1536)),BI1535)</f>
        <v>53</v>
      </c>
      <c r="BJ1536" s="15">
        <f t="shared" si="2169"/>
        <v>0</v>
      </c>
      <c r="BK1536">
        <f t="shared" si="2170"/>
        <v>638</v>
      </c>
      <c r="BL1536">
        <f t="shared" si="2171"/>
        <v>638</v>
      </c>
      <c r="BM1536" s="15">
        <f>SUMIFS(BJ$2:BJ1536,K$2:K1536,"=Intermission")+SUMIFS(BJ$2:BJ1536,K$2:K1536,"=Timeout")</f>
        <v>67</v>
      </c>
      <c r="BN1536">
        <f t="shared" si="2172"/>
        <v>1147</v>
      </c>
      <c r="BO1536" s="19">
        <f t="shared" si="2173"/>
        <v>1589</v>
      </c>
      <c r="BP1536">
        <f t="shared" si="2174"/>
        <v>1584</v>
      </c>
      <c r="BQ1536" s="17">
        <f t="shared" si="2175"/>
        <v>1589</v>
      </c>
      <c r="BR1536" t="str">
        <f t="shared" si="2176"/>
        <v>event_team_player_1</v>
      </c>
      <c r="BS1536">
        <f>COUNTIFS(S$3:S1536,"="&amp;S1536,AI$3:AI1536,"="&amp;AI1536)</f>
        <v>1</v>
      </c>
      <c r="BT1536" t="str">
        <f>IFERROR(VLOOKUP(BB1536&amp;BU1536&amp;X1536,game_rosters!U:W,3,FALSE),"")</f>
        <v>P100002</v>
      </c>
      <c r="BU1536" t="str">
        <f t="shared" si="2177"/>
        <v>Velodrome</v>
      </c>
    </row>
    <row r="1537" spans="1:73" x14ac:dyDescent="0.2">
      <c r="A1537" t="str">
        <f t="shared" si="2152"/>
        <v/>
      </c>
      <c r="I1537" s="44">
        <v>70</v>
      </c>
      <c r="S1537">
        <v>809</v>
      </c>
      <c r="T1537">
        <v>136</v>
      </c>
      <c r="X1537">
        <v>70</v>
      </c>
      <c r="Z1537">
        <v>1</v>
      </c>
      <c r="AA1537">
        <f t="shared" si="2201"/>
        <v>1809</v>
      </c>
      <c r="AB1537">
        <f t="shared" si="2202"/>
        <v>9136</v>
      </c>
      <c r="AC1537">
        <f t="shared" si="2148"/>
        <v>9136</v>
      </c>
      <c r="AD1537" s="6">
        <v>2</v>
      </c>
      <c r="AE1537" t="s">
        <v>911</v>
      </c>
      <c r="AF1537" t="s">
        <v>865</v>
      </c>
      <c r="AG1537" t="s">
        <v>756</v>
      </c>
      <c r="AH1537" t="s">
        <v>756</v>
      </c>
      <c r="AI1537" t="str">
        <f t="shared" si="2153"/>
        <v>e</v>
      </c>
      <c r="AJ1537" t="str">
        <f t="shared" si="2154"/>
        <v/>
      </c>
      <c r="AK1537" t="str">
        <f t="shared" si="2155"/>
        <v/>
      </c>
      <c r="AL1537" t="str">
        <f t="shared" si="2156"/>
        <v/>
      </c>
      <c r="AM1537" t="str">
        <f t="shared" si="2157"/>
        <v/>
      </c>
      <c r="AN1537" t="str">
        <f t="shared" si="2158"/>
        <v>Home</v>
      </c>
      <c r="AO1537" t="str">
        <f t="shared" si="2159"/>
        <v>h</v>
      </c>
      <c r="AP1537" t="str">
        <f t="shared" si="2160"/>
        <v/>
      </c>
      <c r="AQ1537" t="str">
        <f t="shared" si="2161"/>
        <v/>
      </c>
      <c r="AR1537" t="str">
        <f t="shared" si="2162"/>
        <v>Home</v>
      </c>
      <c r="AS1537" t="str">
        <f t="shared" si="2163"/>
        <v>h</v>
      </c>
      <c r="AT1537" t="str">
        <f t="shared" si="2164"/>
        <v>Offensive</v>
      </c>
      <c r="AU1537" t="str">
        <f t="shared" si="2165"/>
        <v/>
      </c>
      <c r="AV1537" t="str">
        <f t="shared" si="2166"/>
        <v/>
      </c>
      <c r="AW1537" t="str" cm="1">
        <f t="array" ref="AW1537">IFERROR(IF(O1537&lt;&gt;"",O1537,IF(OR($S1537="",$T1537=""),"",IF(O1537&lt;&gt;"",O1537,IF($T1537&lt;&gt;"",_xlfn._xlws.FILTER(O:O,($BU:$BU=$BU1537)*($I:$I=$I1537)*($T:$T=$T1537)*($S:$S=_xlfn.MINIFS($S:$S,$T:$T,"="&amp;$T1537)),"")))))&amp;"",IF(O1537="","",""))&amp;""</f>
        <v/>
      </c>
      <c r="AX1537" t="str" cm="1">
        <f t="array" ref="AX1537">IFERROR(IF(P1537&lt;&gt;"",P1537,IF(OR($S1537="",$T1537=""),"",IF($T1537&lt;&gt;"",_xlfn._xlws.FILTER(P:P,($BU:$BU=$BU1537)*($I:$I=$I1537)*($T:$T=$T1537)*($S:$S=_xlfn.MINIFS($S:$S,$T:$T,"="&amp;$T1537)),""))))&amp;"",IF(P1537="","",""))&amp;""</f>
        <v/>
      </c>
      <c r="AY1537" t="str" cm="1">
        <f t="array" ref="AY1537">IFERROR(IF(Q1537&lt;&gt;"",Q1537,IF(OR($S1537="",$T1537=""),"",IF($T1537&lt;&gt;"",_xlfn._xlws.FILTER(Q:Q,($BU:$BU=$BU1537)*($I:$I=$I1537)*($T:$T=$T1537)*($S:$S=_xlfn.MINIFS($S:$S,$T:$T,"="&amp;$T1537)),""))))&amp;"",IF(Q1537="","",""))&amp;""</f>
        <v/>
      </c>
      <c r="AZ1537" t="str" cm="1">
        <f t="array" ref="AZ1537">IFERROR(IF(R1537&lt;&gt;"",R1537,IF(OR($S1537="",$T1537=""),"",IF($T1537&lt;&gt;"",_xlfn._xlws.FILTER(R:R,($BU:$BU=$BU1537)*($I:$I=$I1537)*($T:$T=$T1537)*($S:$S=_xlfn.MINIFS($S:$S,$T:$T,"="&amp;$T1537)),""))))&amp;"",IF(R1537="","",""))&amp;""</f>
        <v/>
      </c>
      <c r="BA1537" s="6">
        <f t="shared" si="2167"/>
        <v>132</v>
      </c>
      <c r="BB1537">
        <f t="shared" ref="BB1537:BD1537" si="2239">BB1536</f>
        <v>18987</v>
      </c>
      <c r="BC1537" t="str">
        <f t="shared" si="2239"/>
        <v>Velodrome</v>
      </c>
      <c r="BD1537" t="str">
        <f t="shared" si="2239"/>
        <v>Outlaws</v>
      </c>
      <c r="BE1537" t="s">
        <v>9</v>
      </c>
      <c r="BF1537" t="s">
        <v>173</v>
      </c>
      <c r="BI1537" cm="1">
        <f t="array" ref="BI1537">IFERROR(_xlfn._xlws.FILTER(shifts!A:A,(shifts!B:B=events!AD1537)*(shifts!AG:AG&gt;=events!BK1537)*(shifts!AH:AH&lt;=events!BL1537)),BI1536)</f>
        <v>53</v>
      </c>
      <c r="BJ1537" s="15">
        <f t="shared" si="2169"/>
        <v>0</v>
      </c>
      <c r="BK1537">
        <f t="shared" si="2170"/>
        <v>638</v>
      </c>
      <c r="BL1537">
        <f t="shared" si="2171"/>
        <v>638</v>
      </c>
      <c r="BM1537" s="15">
        <f>SUMIFS(BJ$2:BJ1537,K$2:K1537,"=Intermission")+SUMIFS(BJ$2:BJ1537,K$2:K1537,"=Timeout")</f>
        <v>67</v>
      </c>
      <c r="BN1537">
        <f t="shared" si="2172"/>
        <v>1147</v>
      </c>
      <c r="BO1537" s="19">
        <f t="shared" si="2173"/>
        <v>1589</v>
      </c>
      <c r="BP1537">
        <f t="shared" si="2174"/>
        <v>1584</v>
      </c>
      <c r="BQ1537" s="17">
        <f t="shared" si="2175"/>
        <v>1589</v>
      </c>
      <c r="BR1537" t="str">
        <f t="shared" si="2176"/>
        <v>event_team_player_2</v>
      </c>
      <c r="BS1537">
        <f>COUNTIFS(S$3:S1537,"="&amp;S1537,AI$3:AI1537,"="&amp;AI1537)</f>
        <v>2</v>
      </c>
      <c r="BT1537" t="str">
        <f>IFERROR(VLOOKUP(BB1537&amp;BU1537&amp;X1537,game_rosters!U:W,3,FALSE),"")</f>
        <v>P100001</v>
      </c>
      <c r="BU1537" t="str">
        <f t="shared" si="2177"/>
        <v>Velodrome</v>
      </c>
    </row>
    <row r="1538" spans="1:73" x14ac:dyDescent="0.2">
      <c r="A1538">
        <f t="shared" si="2152"/>
        <v>1</v>
      </c>
      <c r="I1538" s="44">
        <v>77</v>
      </c>
      <c r="K1538" t="s">
        <v>13</v>
      </c>
      <c r="L1538" t="s">
        <v>586</v>
      </c>
      <c r="N1538" t="s">
        <v>595</v>
      </c>
      <c r="O1538" t="s">
        <v>607</v>
      </c>
      <c r="Q1538" t="s">
        <v>595</v>
      </c>
      <c r="S1538">
        <v>810</v>
      </c>
      <c r="T1538" t="s">
        <v>756</v>
      </c>
      <c r="W1538" t="s">
        <v>731</v>
      </c>
      <c r="X1538">
        <v>77</v>
      </c>
      <c r="Z1538">
        <v>1</v>
      </c>
      <c r="AA1538">
        <f t="shared" si="2201"/>
        <v>1810</v>
      </c>
      <c r="AB1538" t="str">
        <f t="shared" si="2202"/>
        <v/>
      </c>
      <c r="AC1538">
        <f t="shared" ref="AC1538:AC1601" si="2240">IF(AB1538&lt;&gt;"",AB1538,S1538+1000)</f>
        <v>1810</v>
      </c>
      <c r="AD1538" s="6">
        <v>2</v>
      </c>
      <c r="AE1538" t="s">
        <v>911</v>
      </c>
      <c r="AF1538" t="s">
        <v>750</v>
      </c>
      <c r="AG1538" t="s">
        <v>756</v>
      </c>
      <c r="AH1538" t="s">
        <v>756</v>
      </c>
      <c r="AI1538" t="str">
        <f t="shared" si="2153"/>
        <v>e</v>
      </c>
      <c r="AJ1538" t="str">
        <f t="shared" si="2154"/>
        <v/>
      </c>
      <c r="AK1538" t="str">
        <f t="shared" si="2155"/>
        <v/>
      </c>
      <c r="AL1538" t="str">
        <f t="shared" si="2156"/>
        <v/>
      </c>
      <c r="AM1538" t="str">
        <f t="shared" si="2157"/>
        <v/>
      </c>
      <c r="AN1538" t="str">
        <f t="shared" si="2158"/>
        <v>Away</v>
      </c>
      <c r="AO1538" t="str">
        <f t="shared" si="2159"/>
        <v>a</v>
      </c>
      <c r="AP1538" t="str">
        <f t="shared" si="2160"/>
        <v/>
      </c>
      <c r="AQ1538" t="str">
        <f t="shared" si="2161"/>
        <v/>
      </c>
      <c r="AR1538" t="str">
        <f t="shared" si="2162"/>
        <v>Away</v>
      </c>
      <c r="AS1538" t="str">
        <f t="shared" si="2163"/>
        <v>a</v>
      </c>
      <c r="AT1538" t="str">
        <f t="shared" si="2164"/>
        <v>Offensive</v>
      </c>
      <c r="AU1538" t="str">
        <f t="shared" si="2165"/>
        <v/>
      </c>
      <c r="AV1538" t="str">
        <f t="shared" si="2166"/>
        <v/>
      </c>
      <c r="AW1538" t="str" cm="1">
        <f t="array" ref="AW1538">IFERROR(IF(O1538&lt;&gt;"",O1538,IF(OR($S1538="",$T1538=""),"",IF(O1538&lt;&gt;"",O1538,IF($T1538&lt;&gt;"",_xlfn._xlws.FILTER(O:O,($BU:$BU=$BU1538)*($I:$I=$I1538)*($T:$T=$T1538)*($S:$S=_xlfn.MINIFS($S:$S,$T:$T,"="&amp;$T1538)),"")))))&amp;"",IF(O1538="","",""))&amp;""</f>
        <v>OffensivePlay_Zone-PuckRetreivalPass</v>
      </c>
      <c r="AX1538" t="str" cm="1">
        <f t="array" ref="AX1538">IFERROR(IF(P1538&lt;&gt;"",P1538,IF(OR($S1538="",$T1538=""),"",IF($T1538&lt;&gt;"",_xlfn._xlws.FILTER(P:P,($BU:$BU=$BU1538)*($I:$I=$I1538)*($T:$T=$T1538)*($S:$S=_xlfn.MINIFS($S:$S,$T:$T,"="&amp;$T1538)),""))))&amp;"",IF(P1538="","",""))&amp;""</f>
        <v/>
      </c>
      <c r="AY1538" t="str" cm="1">
        <f t="array" ref="AY1538">IFERROR(IF(Q1538&lt;&gt;"",Q1538,IF(OR($S1538="",$T1538=""),"",IF($T1538&lt;&gt;"",_xlfn._xlws.FILTER(Q:Q,($BU:$BU=$BU1538)*($I:$I=$I1538)*($T:$T=$T1538)*($S:$S=_xlfn.MINIFS($S:$S,$T:$T,"="&amp;$T1538)),""))))&amp;"",IF(Q1538="","",""))&amp;""</f>
        <v>s</v>
      </c>
      <c r="AZ1538" t="str" cm="1">
        <f t="array" ref="AZ1538">IFERROR(IF(R1538&lt;&gt;"",R1538,IF(OR($S1538="",$T1538=""),"",IF($T1538&lt;&gt;"",_xlfn._xlws.FILTER(R:R,($BU:$BU=$BU1538)*($I:$I=$I1538)*($T:$T=$T1538)*($S:$S=_xlfn.MINIFS($S:$S,$T:$T,"="&amp;$T1538)),""))))&amp;"",IF(R1538="","",""))&amp;""</f>
        <v/>
      </c>
      <c r="BA1538" s="6">
        <f t="shared" si="2167"/>
        <v>132</v>
      </c>
      <c r="BB1538">
        <f t="shared" ref="BB1538:BD1538" si="2241">BB1537</f>
        <v>18987</v>
      </c>
      <c r="BC1538" t="str">
        <f t="shared" si="2241"/>
        <v>Velodrome</v>
      </c>
      <c r="BD1538" t="str">
        <f t="shared" si="2241"/>
        <v>Outlaws</v>
      </c>
      <c r="BE1538" t="s">
        <v>13</v>
      </c>
      <c r="BF1538" t="s">
        <v>586</v>
      </c>
      <c r="BI1538" cm="1">
        <f t="array" ref="BI1538">IFERROR(_xlfn._xlws.FILTER(shifts!A:A,(shifts!B:B=events!AD1538)*(shifts!AG:AG&gt;=events!BK1538)*(shifts!AH:AH&lt;=events!BL1538)),BI1537)</f>
        <v>53</v>
      </c>
      <c r="BJ1538" s="15">
        <f t="shared" si="2169"/>
        <v>0</v>
      </c>
      <c r="BK1538">
        <f t="shared" si="2170"/>
        <v>635</v>
      </c>
      <c r="BL1538">
        <f t="shared" si="2171"/>
        <v>635</v>
      </c>
      <c r="BM1538" s="15">
        <f>SUMIFS(BJ$2:BJ1538,K$2:K1538,"=Intermission")+SUMIFS(BJ$2:BJ1538,K$2:K1538,"=Timeout")</f>
        <v>67</v>
      </c>
      <c r="BN1538">
        <f t="shared" si="2172"/>
        <v>1147</v>
      </c>
      <c r="BO1538" s="19">
        <f t="shared" si="2173"/>
        <v>1592</v>
      </c>
      <c r="BP1538">
        <f t="shared" si="2174"/>
        <v>1587</v>
      </c>
      <c r="BQ1538" s="17">
        <f t="shared" si="2175"/>
        <v>1592</v>
      </c>
      <c r="BR1538" t="str">
        <f t="shared" si="2176"/>
        <v>event_team_player_1</v>
      </c>
      <c r="BS1538">
        <f>COUNTIFS(S$3:S1538,"="&amp;S1538,AI$3:AI1538,"="&amp;AI1538)</f>
        <v>1</v>
      </c>
      <c r="BT1538" t="str">
        <f>IFERROR(VLOOKUP(BB1538&amp;BU1538&amp;X1538,game_rosters!U:W,3,FALSE),"")</f>
        <v>P100185</v>
      </c>
      <c r="BU1538" t="str">
        <f t="shared" si="2177"/>
        <v>Outlaws</v>
      </c>
    </row>
    <row r="1539" spans="1:73" x14ac:dyDescent="0.2">
      <c r="A1539">
        <f t="shared" si="2152"/>
        <v>1</v>
      </c>
      <c r="I1539" s="44">
        <v>77</v>
      </c>
      <c r="K1539" t="s">
        <v>13</v>
      </c>
      <c r="L1539" t="s">
        <v>574</v>
      </c>
      <c r="O1539" t="s">
        <v>570</v>
      </c>
      <c r="R1539" s="51">
        <v>1</v>
      </c>
      <c r="S1539">
        <v>811</v>
      </c>
      <c r="T1539" t="s">
        <v>756</v>
      </c>
      <c r="W1539" t="s">
        <v>731</v>
      </c>
      <c r="X1539">
        <v>77</v>
      </c>
      <c r="Z1539">
        <v>1</v>
      </c>
      <c r="AA1539">
        <f t="shared" si="2201"/>
        <v>1811</v>
      </c>
      <c r="AB1539" t="str">
        <f t="shared" si="2202"/>
        <v/>
      </c>
      <c r="AC1539">
        <f t="shared" si="2240"/>
        <v>1811</v>
      </c>
      <c r="AD1539" s="6">
        <v>2</v>
      </c>
      <c r="AE1539" t="s">
        <v>911</v>
      </c>
      <c r="AF1539" t="s">
        <v>750</v>
      </c>
      <c r="AG1539" t="s">
        <v>911</v>
      </c>
      <c r="AH1539" t="s">
        <v>904</v>
      </c>
      <c r="AI1539" t="str">
        <f t="shared" si="2153"/>
        <v>e</v>
      </c>
      <c r="AJ1539" t="str">
        <f t="shared" si="2154"/>
        <v/>
      </c>
      <c r="AK1539" t="str">
        <f t="shared" si="2155"/>
        <v/>
      </c>
      <c r="AL1539" t="str">
        <f t="shared" si="2156"/>
        <v/>
      </c>
      <c r="AM1539" t="str">
        <f t="shared" si="2157"/>
        <v/>
      </c>
      <c r="AN1539" t="str">
        <f t="shared" si="2158"/>
        <v>Away</v>
      </c>
      <c r="AO1539" t="str">
        <f t="shared" si="2159"/>
        <v>a</v>
      </c>
      <c r="AP1539" t="str">
        <f t="shared" si="2160"/>
        <v/>
      </c>
      <c r="AQ1539" t="str">
        <f t="shared" si="2161"/>
        <v/>
      </c>
      <c r="AR1539" t="str">
        <f t="shared" si="2162"/>
        <v>Away</v>
      </c>
      <c r="AS1539" t="str">
        <f t="shared" si="2163"/>
        <v>a</v>
      </c>
      <c r="AT1539" t="str">
        <f t="shared" si="2164"/>
        <v>Offensive</v>
      </c>
      <c r="AU1539" t="str">
        <f t="shared" si="2165"/>
        <v/>
      </c>
      <c r="AV1539" t="str">
        <f t="shared" si="2166"/>
        <v/>
      </c>
      <c r="AW1539" t="str" cm="1">
        <f t="array" ref="AW1539">IFERROR(IF(O1539&lt;&gt;"",O1539,IF(OR($S1539="",$T1539=""),"",IF(O1539&lt;&gt;"",O1539,IF($T1539&lt;&gt;"",_xlfn._xlws.FILTER(O:O,($BU:$BU=$BU1539)*($I:$I=$I1539)*($T:$T=$T1539)*($S:$S=_xlfn.MINIFS($S:$S,$T:$T,"="&amp;$T1539)),"")))))&amp;"",IF(O1539="","",""))&amp;""</f>
        <v>OffensivePlay_Possession-CutBack</v>
      </c>
      <c r="AX1539" t="str" cm="1">
        <f t="array" ref="AX1539">IFERROR(IF(P1539&lt;&gt;"",P1539,IF(OR($S1539="",$T1539=""),"",IF($T1539&lt;&gt;"",_xlfn._xlws.FILTER(P:P,($BU:$BU=$BU1539)*($I:$I=$I1539)*($T:$T=$T1539)*($S:$S=_xlfn.MINIFS($S:$S,$T:$T,"="&amp;$T1539)),""))))&amp;"",IF(P1539="","",""))&amp;""</f>
        <v/>
      </c>
      <c r="AY1539" t="str" cm="1">
        <f t="array" ref="AY1539">IFERROR(IF(Q1539&lt;&gt;"",Q1539,IF(OR($S1539="",$T1539=""),"",IF($T1539&lt;&gt;"",_xlfn._xlws.FILTER(Q:Q,($BU:$BU=$BU1539)*($I:$I=$I1539)*($T:$T=$T1539)*($S:$S=_xlfn.MINIFS($S:$S,$T:$T,"="&amp;$T1539)),""))))&amp;"",IF(Q1539="","",""))&amp;""</f>
        <v/>
      </c>
      <c r="AZ1539" t="str" cm="1">
        <f t="array" ref="AZ1539">IFERROR(IF(R1539&lt;&gt;"",R1539,IF(OR($S1539="",$T1539=""),"",IF($T1539&lt;&gt;"",_xlfn._xlws.FILTER(R:R,($BU:$BU=$BU1539)*($I:$I=$I1539)*($T:$T=$T1539)*($S:$S=_xlfn.MINIFS($S:$S,$T:$T,"="&amp;$T1539)),""))))&amp;"",IF(R1539="","",""))&amp;""</f>
        <v>1</v>
      </c>
      <c r="BA1539" s="6">
        <f t="shared" si="2167"/>
        <v>132</v>
      </c>
      <c r="BB1539">
        <f t="shared" ref="BB1539:BD1539" si="2242">BB1538</f>
        <v>18987</v>
      </c>
      <c r="BC1539" t="str">
        <f t="shared" si="2242"/>
        <v>Velodrome</v>
      </c>
      <c r="BD1539" t="str">
        <f t="shared" si="2242"/>
        <v>Outlaws</v>
      </c>
      <c r="BE1539" t="s">
        <v>13</v>
      </c>
      <c r="BF1539" t="s">
        <v>574</v>
      </c>
      <c r="BI1539" cm="1">
        <f t="array" ref="BI1539">IFERROR(_xlfn._xlws.FILTER(shifts!A:A,(shifts!B:B=events!AD1539)*(shifts!AG:AG&gt;=events!BK1539)*(shifts!AH:AH&lt;=events!BL1539)),BI1538)</f>
        <v>53</v>
      </c>
      <c r="BJ1539" s="15">
        <f t="shared" si="2169"/>
        <v>2</v>
      </c>
      <c r="BK1539">
        <f t="shared" si="2170"/>
        <v>635</v>
      </c>
      <c r="BL1539">
        <f t="shared" si="2171"/>
        <v>633</v>
      </c>
      <c r="BM1539" s="15">
        <f>SUMIFS(BJ$2:BJ1539,K$2:K1539,"=Intermission")+SUMIFS(BJ$2:BJ1539,K$2:K1539,"=Timeout")</f>
        <v>67</v>
      </c>
      <c r="BN1539">
        <f t="shared" si="2172"/>
        <v>1147</v>
      </c>
      <c r="BO1539" s="19">
        <f t="shared" si="2173"/>
        <v>1592</v>
      </c>
      <c r="BP1539">
        <f t="shared" si="2174"/>
        <v>1587</v>
      </c>
      <c r="BQ1539" s="17">
        <f t="shared" si="2175"/>
        <v>1594</v>
      </c>
      <c r="BR1539" t="str">
        <f t="shared" si="2176"/>
        <v>event_team_player_1</v>
      </c>
      <c r="BS1539">
        <f>COUNTIFS(S$3:S1539,"="&amp;S1539,AI$3:AI1539,"="&amp;AI1539)</f>
        <v>1</v>
      </c>
      <c r="BT1539" t="str">
        <f>IFERROR(VLOOKUP(BB1539&amp;BU1539&amp;X1539,game_rosters!U:W,3,FALSE),"")</f>
        <v>P100185</v>
      </c>
      <c r="BU1539" t="str">
        <f t="shared" si="2177"/>
        <v>Outlaws</v>
      </c>
    </row>
    <row r="1540" spans="1:73" x14ac:dyDescent="0.2">
      <c r="A1540" t="str">
        <f t="shared" si="2152"/>
        <v/>
      </c>
      <c r="I1540" s="44">
        <v>70</v>
      </c>
      <c r="O1540" t="s">
        <v>602</v>
      </c>
      <c r="R1540" s="51">
        <v>1</v>
      </c>
      <c r="S1540">
        <v>811</v>
      </c>
      <c r="T1540" t="s">
        <v>756</v>
      </c>
      <c r="X1540">
        <v>70</v>
      </c>
      <c r="AA1540">
        <f t="shared" si="2201"/>
        <v>1811</v>
      </c>
      <c r="AB1540" t="str">
        <f t="shared" si="2202"/>
        <v/>
      </c>
      <c r="AC1540">
        <f t="shared" si="2240"/>
        <v>1811</v>
      </c>
      <c r="AD1540" s="6">
        <v>2</v>
      </c>
      <c r="AE1540" t="s">
        <v>911</v>
      </c>
      <c r="AF1540" t="s">
        <v>750</v>
      </c>
      <c r="AG1540" t="s">
        <v>911</v>
      </c>
      <c r="AH1540" t="s">
        <v>904</v>
      </c>
      <c r="AI1540" t="str">
        <f t="shared" si="2153"/>
        <v>o</v>
      </c>
      <c r="AJ1540" t="str">
        <f t="shared" si="2154"/>
        <v/>
      </c>
      <c r="AK1540" t="str">
        <f t="shared" si="2155"/>
        <v/>
      </c>
      <c r="AL1540" t="str">
        <f t="shared" si="2156"/>
        <v/>
      </c>
      <c r="AM1540" t="str">
        <f t="shared" si="2157"/>
        <v/>
      </c>
      <c r="AN1540" t="str">
        <f t="shared" si="2158"/>
        <v>Away</v>
      </c>
      <c r="AO1540" t="str">
        <f t="shared" si="2159"/>
        <v>a</v>
      </c>
      <c r="AP1540" t="str">
        <f t="shared" si="2160"/>
        <v/>
      </c>
      <c r="AQ1540" t="str">
        <f t="shared" si="2161"/>
        <v/>
      </c>
      <c r="AR1540" t="str">
        <f t="shared" si="2162"/>
        <v>Away</v>
      </c>
      <c r="AS1540" t="str">
        <f t="shared" si="2163"/>
        <v>a</v>
      </c>
      <c r="AT1540" t="str">
        <f t="shared" si="2164"/>
        <v>Defensive</v>
      </c>
      <c r="AU1540" t="str">
        <f t="shared" si="2165"/>
        <v/>
      </c>
      <c r="AV1540" t="str">
        <f t="shared" si="2166"/>
        <v/>
      </c>
      <c r="AW1540" t="str" cm="1">
        <f t="array" ref="AW1540">IFERROR(IF(O1540&lt;&gt;"",O1540,IF(OR($S1540="",$T1540=""),"",IF(O1540&lt;&gt;"",O1540,IF($T1540&lt;&gt;"",_xlfn._xlws.FILTER(O:O,($BU:$BU=$BU1540)*($I:$I=$I1540)*($T:$T=$T1540)*($S:$S=_xlfn.MINIFS($S:$S,$T:$T,"="&amp;$T1540)),"")))))&amp;"",IF(O1540="","",""))&amp;""</f>
        <v>Defensive_PlayPossession-StickCheck</v>
      </c>
      <c r="AX1540" t="str" cm="1">
        <f t="array" ref="AX1540">IFERROR(IF(P1540&lt;&gt;"",P1540,IF(OR($S1540="",$T1540=""),"",IF($T1540&lt;&gt;"",_xlfn._xlws.FILTER(P:P,($BU:$BU=$BU1540)*($I:$I=$I1540)*($T:$T=$T1540)*($S:$S=_xlfn.MINIFS($S:$S,$T:$T,"="&amp;$T1540)),""))))&amp;"",IF(P1540="","",""))&amp;""</f>
        <v/>
      </c>
      <c r="AY1540" t="str" cm="1">
        <f t="array" ref="AY1540">IFERROR(IF(Q1540&lt;&gt;"",Q1540,IF(OR($S1540="",$T1540=""),"",IF($T1540&lt;&gt;"",_xlfn._xlws.FILTER(Q:Q,($BU:$BU=$BU1540)*($I:$I=$I1540)*($T:$T=$T1540)*($S:$S=_xlfn.MINIFS($S:$S,$T:$T,"="&amp;$T1540)),""))))&amp;"",IF(Q1540="","",""))&amp;""</f>
        <v/>
      </c>
      <c r="AZ1540" t="str" cm="1">
        <f t="array" ref="AZ1540">IFERROR(IF(R1540&lt;&gt;"",R1540,IF(OR($S1540="",$T1540=""),"",IF($T1540&lt;&gt;"",_xlfn._xlws.FILTER(R:R,($BU:$BU=$BU1540)*($I:$I=$I1540)*($T:$T=$T1540)*($S:$S=_xlfn.MINIFS($S:$S,$T:$T,"="&amp;$T1540)),""))))&amp;"",IF(R1540="","",""))&amp;""</f>
        <v>1</v>
      </c>
      <c r="BA1540" s="6">
        <f t="shared" si="2167"/>
        <v>132</v>
      </c>
      <c r="BB1540">
        <f t="shared" ref="BB1540:BD1540" si="2243">BB1539</f>
        <v>18987</v>
      </c>
      <c r="BC1540" t="str">
        <f t="shared" si="2243"/>
        <v>Velodrome</v>
      </c>
      <c r="BD1540" t="str">
        <f t="shared" si="2243"/>
        <v>Outlaws</v>
      </c>
      <c r="BE1540" t="s">
        <v>13</v>
      </c>
      <c r="BF1540" t="s">
        <v>574</v>
      </c>
      <c r="BI1540" cm="1">
        <f t="array" ref="BI1540">IFERROR(_xlfn._xlws.FILTER(shifts!A:A,(shifts!B:B=events!AD1540)*(shifts!AG:AG&gt;=events!BK1540)*(shifts!AH:AH&lt;=events!BL1540)),BI1539)</f>
        <v>53</v>
      </c>
      <c r="BJ1540" s="15">
        <f t="shared" si="2169"/>
        <v>2</v>
      </c>
      <c r="BK1540">
        <f t="shared" si="2170"/>
        <v>635</v>
      </c>
      <c r="BL1540">
        <f t="shared" si="2171"/>
        <v>633</v>
      </c>
      <c r="BM1540" s="15">
        <f>SUMIFS(BJ$2:BJ1540,K$2:K1540,"=Intermission")+SUMIFS(BJ$2:BJ1540,K$2:K1540,"=Timeout")</f>
        <v>67</v>
      </c>
      <c r="BN1540">
        <f t="shared" si="2172"/>
        <v>1147</v>
      </c>
      <c r="BO1540" s="19">
        <f t="shared" si="2173"/>
        <v>1592</v>
      </c>
      <c r="BP1540">
        <f t="shared" si="2174"/>
        <v>1587</v>
      </c>
      <c r="BQ1540" s="17">
        <f t="shared" si="2175"/>
        <v>1594</v>
      </c>
      <c r="BR1540" t="str">
        <f t="shared" si="2176"/>
        <v>opp_team_player_1</v>
      </c>
      <c r="BS1540">
        <f>COUNTIFS(S$3:S1540,"="&amp;S1540,AI$3:AI1540,"="&amp;AI1540)</f>
        <v>1</v>
      </c>
      <c r="BT1540" t="str">
        <f>IFERROR(VLOOKUP(BB1540&amp;BU1540&amp;X1540,game_rosters!U:W,3,FALSE),"")</f>
        <v>P100001</v>
      </c>
      <c r="BU1540" t="str">
        <f t="shared" si="2177"/>
        <v>Velodrome</v>
      </c>
    </row>
    <row r="1541" spans="1:73" x14ac:dyDescent="0.2">
      <c r="A1541">
        <f t="shared" ref="A1541:A1604" si="2244">IF(K1541&lt;&gt;"",1,IF(D1541="x","x",""))</f>
        <v>1</v>
      </c>
      <c r="I1541" s="44">
        <v>77</v>
      </c>
      <c r="K1541" t="s">
        <v>7</v>
      </c>
      <c r="L1541" t="s">
        <v>172</v>
      </c>
      <c r="M1541" t="s">
        <v>69</v>
      </c>
      <c r="N1541" t="s">
        <v>595</v>
      </c>
      <c r="R1541" s="51">
        <v>1</v>
      </c>
      <c r="S1541">
        <v>812</v>
      </c>
      <c r="T1541" t="s">
        <v>756</v>
      </c>
      <c r="W1541" t="s">
        <v>731</v>
      </c>
      <c r="X1541">
        <v>77</v>
      </c>
      <c r="Z1541">
        <v>1</v>
      </c>
      <c r="AA1541">
        <f t="shared" si="2201"/>
        <v>1812</v>
      </c>
      <c r="AB1541" t="str">
        <f t="shared" si="2202"/>
        <v/>
      </c>
      <c r="AC1541">
        <f t="shared" si="2240"/>
        <v>1812</v>
      </c>
      <c r="AD1541" s="6">
        <v>2</v>
      </c>
      <c r="AE1541" t="s">
        <v>911</v>
      </c>
      <c r="AF1541" t="s">
        <v>904</v>
      </c>
      <c r="AG1541" t="s">
        <v>756</v>
      </c>
      <c r="AH1541" t="s">
        <v>756</v>
      </c>
      <c r="AI1541" t="str">
        <f t="shared" ref="AI1541:AI1604" si="2245">IF(Z1541="x","",IF(Z1541=1,"e","o"))</f>
        <v>e</v>
      </c>
      <c r="AJ1541" t="str">
        <f t="shared" ref="AJ1541:AJ1604" si="2246">IF($J1541&lt;&gt;"",$J1541,IF($AC1541=$AC1540,AJ1540,""))</f>
        <v/>
      </c>
      <c r="AK1541" t="str">
        <f t="shared" ref="AK1541:AK1604" si="2247">IF($J1541&lt;&gt;"",$J1541,IF($AC1541=$AC1540,AK1540,""))</f>
        <v/>
      </c>
      <c r="AL1541" t="str">
        <f t="shared" ref="AL1541:AL1604" si="2248">IF($W1541="","",IF($AJ1541="","",IF($W1541="h",$AJ1541,IF($AJ1541="n","n",IF(AND($W1541="a",$AJ1541="d"),"o",IF(AND($W1541="a",$AJ1541="o"),"d"))))))</f>
        <v/>
      </c>
      <c r="AM1541" t="str">
        <f t="shared" ref="AM1541:AM1604" si="2249">IF($W1541="","",IF(J1541="","",IF(AL1541="n","n",IF(AL1541="d","o",IF(AL1541="o","d","")))))</f>
        <v/>
      </c>
      <c r="AN1541" t="str">
        <f t="shared" ref="AN1541:AN1604" si="2250">IF(AO1541="H","Home",IF(AO1541="A","Away",""))</f>
        <v>Away</v>
      </c>
      <c r="AO1541" t="str">
        <f t="shared" ref="AO1541:AO1604" si="2251">IF($W1541&lt;&gt;"",$W1541,IF($AC1541=$AC1540,AO1540,""))</f>
        <v>a</v>
      </c>
      <c r="AP1541" t="str">
        <f t="shared" ref="AP1541:AP1604" si="2252">IF(AL1541&lt;&gt;"",AL1541,IF($AC1541=$AC1540,AP1540,""))</f>
        <v/>
      </c>
      <c r="AQ1541" t="str">
        <f t="shared" ref="AQ1541:AQ1604" si="2253">IF(AM1541&lt;&gt;"",AM1541,IF($AC1541=$AC1540,AQ1540,""))</f>
        <v/>
      </c>
      <c r="AR1541" t="str">
        <f t="shared" ref="AR1541:AR1604" si="2254">IF(AN1541&lt;&gt;"",AN1541,IF($AC1541=$AC1540,AR1540,""))</f>
        <v>Away</v>
      </c>
      <c r="AS1541" t="str">
        <f t="shared" ref="AS1541:AS1604" si="2255">IF(AO1541&lt;&gt;"",AO1541,IF($AC1541=$AC1540,AS1540,""))</f>
        <v>a</v>
      </c>
      <c r="AT1541" t="str">
        <f t="shared" ref="AT1541:AT1604" si="2256">IF(AND(AI1541="e",OR(BE1541="Save",BF1541="Turnover_Takeaway",BF1541="Play_Defensive")),"Defensive",IF(AND(AI1541="o",OR(BE1541="Save",BF1541="Turnover_Takeaway",BF1541="Play_Defensive")),"Offensive",IF(OR(BE1541="Deadice",BE1541="Stoppage",BE1541="Intermission"),"",IF(AI1541="e","Offensive",IF(AI1541="o","Defensive","")))))</f>
        <v>Offensive</v>
      </c>
      <c r="AU1541" t="str">
        <f t="shared" ref="AU1541:AU1604" si="2257">IF(U1541&lt;&gt;"",U1541+5000,"")</f>
        <v/>
      </c>
      <c r="AV1541" t="str">
        <f t="shared" ref="AV1541:AV1604" si="2258">IF(V1541&lt;&gt;"",V1541+6000,"")</f>
        <v/>
      </c>
      <c r="AW1541" t="str" cm="1">
        <f t="array" ref="AW1541">IFERROR(IF(O1541&lt;&gt;"",O1541,IF(OR($S1541="",$T1541=""),"",IF(O1541&lt;&gt;"",O1541,IF($T1541&lt;&gt;"",_xlfn._xlws.FILTER(O:O,($BU:$BU=$BU1541)*($I:$I=$I1541)*($T:$T=$T1541)*($S:$S=_xlfn.MINIFS($S:$S,$T:$T,"="&amp;$T1541)),"")))))&amp;"",IF(O1541="","",""))&amp;""</f>
        <v/>
      </c>
      <c r="AX1541" t="str" cm="1">
        <f t="array" ref="AX1541">IFERROR(IF(P1541&lt;&gt;"",P1541,IF(OR($S1541="",$T1541=""),"",IF($T1541&lt;&gt;"",_xlfn._xlws.FILTER(P:P,($BU:$BU=$BU1541)*($I:$I=$I1541)*($T:$T=$T1541)*($S:$S=_xlfn.MINIFS($S:$S,$T:$T,"="&amp;$T1541)),""))))&amp;"",IF(P1541="","",""))&amp;""</f>
        <v/>
      </c>
      <c r="AY1541" t="str" cm="1">
        <f t="array" ref="AY1541">IFERROR(IF(Q1541&lt;&gt;"",Q1541,IF(OR($S1541="",$T1541=""),"",IF($T1541&lt;&gt;"",_xlfn._xlws.FILTER(Q:Q,($BU:$BU=$BU1541)*($I:$I=$I1541)*($T:$T=$T1541)*($S:$S=_xlfn.MINIFS($S:$S,$T:$T,"="&amp;$T1541)),""))))&amp;"",IF(Q1541="","",""))&amp;""</f>
        <v/>
      </c>
      <c r="AZ1541" t="str" cm="1">
        <f t="array" ref="AZ1541">IFERROR(IF(R1541&lt;&gt;"",R1541,IF(OR($S1541="",$T1541=""),"",IF($T1541&lt;&gt;"",_xlfn._xlws.FILTER(R:R,($BU:$BU=$BU1541)*($I:$I=$I1541)*($T:$T=$T1541)*($S:$S=_xlfn.MINIFS($S:$S,$T:$T,"="&amp;$T1541)),""))))&amp;"",IF(R1541="","",""))&amp;""</f>
        <v>1</v>
      </c>
      <c r="BA1541" s="6">
        <f t="shared" ref="BA1541:BA1604" si="2259">IF(OR(L1541="Zone_Entry",L1541="Zone_Exit"),BA1540+1,BA1540)</f>
        <v>132</v>
      </c>
      <c r="BB1541">
        <f t="shared" ref="BB1541:BD1541" si="2260">BB1540</f>
        <v>18987</v>
      </c>
      <c r="BC1541" t="str">
        <f t="shared" si="2260"/>
        <v>Velodrome</v>
      </c>
      <c r="BD1541" t="str">
        <f t="shared" si="2260"/>
        <v>Outlaws</v>
      </c>
      <c r="BE1541" t="s">
        <v>7</v>
      </c>
      <c r="BF1541" t="s">
        <v>172</v>
      </c>
      <c r="BI1541" cm="1">
        <f t="array" ref="BI1541">IFERROR(_xlfn._xlws.FILTER(shifts!A:A,(shifts!B:B=events!AD1541)*(shifts!AG:AG&gt;=events!BK1541)*(shifts!AH:AH&lt;=events!BL1541)),BI1540)</f>
        <v>53</v>
      </c>
      <c r="BJ1541" s="15">
        <f t="shared" ref="BJ1541:BJ1604" si="2261">IF(AND(AG1541="",AH1541=""),0,((AE1541*60)+AF1541)-((AG1541*60)+AH1541))</f>
        <v>0</v>
      </c>
      <c r="BK1541">
        <f t="shared" ref="BK1541:BK1604" si="2262">(AE1541*60)+AF1541</f>
        <v>633</v>
      </c>
      <c r="BL1541">
        <f t="shared" ref="BL1541:BL1604" si="2263">IF(AND(AG1541="",AH1541=""),BK1541,((AG1541*60)+AH1541))</f>
        <v>633</v>
      </c>
      <c r="BM1541" s="15">
        <f>SUMIFS(BJ$2:BJ1541,K$2:K1541,"=Intermission")+SUMIFS(BJ$2:BJ1541,K$2:K1541,"=Timeout")</f>
        <v>67</v>
      </c>
      <c r="BN1541">
        <f t="shared" ref="BN1541:BN1604" si="2264">IF(AD1541=1,0,IF(AD1541=2,1080+BM1541,IF(AD1541=3,(1080*2)+BM1541,0)))</f>
        <v>1147</v>
      </c>
      <c r="BO1541" s="19">
        <f t="shared" ref="BO1541:BO1604" si="2265">IF(K1541="Intermission",BO1540,((1080)-((AE1541*60)+AF1541))+BN1541)</f>
        <v>1594</v>
      </c>
      <c r="BP1541">
        <f t="shared" ref="BP1541:BP1604" si="2266">IF(BO1541&lt;5,0,BO1541-5)</f>
        <v>1589</v>
      </c>
      <c r="BQ1541" s="17">
        <f t="shared" ref="BQ1541:BQ1604" si="2267">BP1541+BJ1541+5</f>
        <v>1594</v>
      </c>
      <c r="BR1541" t="str">
        <f t="shared" ref="BR1541:BR1604" si="2268">IF(AI1541="e","event_team_player_"&amp;BS1541,IF(AI1541="o","opp_team_player_"&amp;BS1541,""))</f>
        <v>event_team_player_1</v>
      </c>
      <c r="BS1541">
        <f>COUNTIFS(S$3:S1541,"="&amp;S1541,AI$3:AI1541,"="&amp;AI1541)</f>
        <v>1</v>
      </c>
      <c r="BT1541" t="str">
        <f>IFERROR(VLOOKUP(BB1541&amp;BU1541&amp;X1541,game_rosters!U:W,3,FALSE),"")</f>
        <v>P100185</v>
      </c>
      <c r="BU1541" t="str">
        <f t="shared" ref="BU1541:BU1603" si="2269">IF(AR1541="","",IF(AND(AR1541="Away",AI1541="e"),BD1541,IF(AND(AR1541="Home",AI1541="e"),BC1541,IF(AND(AR1541="Away",AI1541="o"),BC1541,IF(AND(AR1541="Home",AI1541="o"),BD1541)))))</f>
        <v>Outlaws</v>
      </c>
    </row>
    <row r="1542" spans="1:73" x14ac:dyDescent="0.2">
      <c r="A1542" t="str">
        <f t="shared" si="2244"/>
        <v/>
      </c>
      <c r="I1542" s="44">
        <v>13</v>
      </c>
      <c r="S1542">
        <v>812</v>
      </c>
      <c r="T1542" t="s">
        <v>756</v>
      </c>
      <c r="X1542">
        <v>13</v>
      </c>
      <c r="Z1542">
        <v>1</v>
      </c>
      <c r="AA1542">
        <f t="shared" si="2201"/>
        <v>1812</v>
      </c>
      <c r="AB1542" t="str">
        <f t="shared" si="2202"/>
        <v/>
      </c>
      <c r="AC1542">
        <f t="shared" si="2240"/>
        <v>1812</v>
      </c>
      <c r="AD1542" s="6">
        <v>2</v>
      </c>
      <c r="AE1542" t="s">
        <v>911</v>
      </c>
      <c r="AF1542" t="s">
        <v>904</v>
      </c>
      <c r="AG1542" t="s">
        <v>756</v>
      </c>
      <c r="AH1542" t="s">
        <v>756</v>
      </c>
      <c r="AI1542" t="str">
        <f t="shared" si="2245"/>
        <v>e</v>
      </c>
      <c r="AJ1542" t="str">
        <f t="shared" si="2246"/>
        <v/>
      </c>
      <c r="AK1542" t="str">
        <f t="shared" si="2247"/>
        <v/>
      </c>
      <c r="AL1542" t="str">
        <f t="shared" si="2248"/>
        <v/>
      </c>
      <c r="AM1542" t="str">
        <f t="shared" si="2249"/>
        <v/>
      </c>
      <c r="AN1542" t="str">
        <f t="shared" si="2250"/>
        <v>Away</v>
      </c>
      <c r="AO1542" t="str">
        <f t="shared" si="2251"/>
        <v>a</v>
      </c>
      <c r="AP1542" t="str">
        <f t="shared" si="2252"/>
        <v/>
      </c>
      <c r="AQ1542" t="str">
        <f t="shared" si="2253"/>
        <v/>
      </c>
      <c r="AR1542" t="str">
        <f t="shared" si="2254"/>
        <v>Away</v>
      </c>
      <c r="AS1542" t="str">
        <f t="shared" si="2255"/>
        <v>a</v>
      </c>
      <c r="AT1542" t="str">
        <f t="shared" si="2256"/>
        <v>Offensive</v>
      </c>
      <c r="AU1542" t="str">
        <f t="shared" si="2257"/>
        <v/>
      </c>
      <c r="AV1542" t="str">
        <f t="shared" si="2258"/>
        <v/>
      </c>
      <c r="AW1542" t="str" cm="1">
        <f t="array" ref="AW1542">IFERROR(IF(O1542&lt;&gt;"",O1542,IF(OR($S1542="",$T1542=""),"",IF(O1542&lt;&gt;"",O1542,IF($T1542&lt;&gt;"",_xlfn._xlws.FILTER(O:O,($BU:$BU=$BU1542)*($I:$I=$I1542)*($T:$T=$T1542)*($S:$S=_xlfn.MINIFS($S:$S,$T:$T,"="&amp;$T1542)),"")))))&amp;"",IF(O1542="","",""))&amp;""</f>
        <v/>
      </c>
      <c r="AX1542" t="str" cm="1">
        <f t="array" ref="AX1542">IFERROR(IF(P1542&lt;&gt;"",P1542,IF(OR($S1542="",$T1542=""),"",IF($T1542&lt;&gt;"",_xlfn._xlws.FILTER(P:P,($BU:$BU=$BU1542)*($I:$I=$I1542)*($T:$T=$T1542)*($S:$S=_xlfn.MINIFS($S:$S,$T:$T,"="&amp;$T1542)),""))))&amp;"",IF(P1542="","",""))&amp;""</f>
        <v/>
      </c>
      <c r="AY1542" t="str" cm="1">
        <f t="array" ref="AY1542">IFERROR(IF(Q1542&lt;&gt;"",Q1542,IF(OR($S1542="",$T1542=""),"",IF($T1542&lt;&gt;"",_xlfn._xlws.FILTER(Q:Q,($BU:$BU=$BU1542)*($I:$I=$I1542)*($T:$T=$T1542)*($S:$S=_xlfn.MINIFS($S:$S,$T:$T,"="&amp;$T1542)),""))))&amp;"",IF(Q1542="","",""))&amp;""</f>
        <v/>
      </c>
      <c r="AZ1542" t="str" cm="1">
        <f t="array" ref="AZ1542">IFERROR(IF(R1542&lt;&gt;"",R1542,IF(OR($S1542="",$T1542=""),"",IF($T1542&lt;&gt;"",_xlfn._xlws.FILTER(R:R,($BU:$BU=$BU1542)*($I:$I=$I1542)*($T:$T=$T1542)*($S:$S=_xlfn.MINIFS($S:$S,$T:$T,"="&amp;$T1542)),""))))&amp;"",IF(R1542="","",""))&amp;""</f>
        <v/>
      </c>
      <c r="BA1542" s="6">
        <f t="shared" si="2259"/>
        <v>132</v>
      </c>
      <c r="BB1542">
        <f t="shared" ref="BB1542:BD1542" si="2270">BB1541</f>
        <v>18987</v>
      </c>
      <c r="BC1542" t="str">
        <f t="shared" si="2270"/>
        <v>Velodrome</v>
      </c>
      <c r="BD1542" t="str">
        <f t="shared" si="2270"/>
        <v>Outlaws</v>
      </c>
      <c r="BE1542" t="s">
        <v>7</v>
      </c>
      <c r="BF1542" t="s">
        <v>172</v>
      </c>
      <c r="BI1542" cm="1">
        <f t="array" ref="BI1542">IFERROR(_xlfn._xlws.FILTER(shifts!A:A,(shifts!B:B=events!AD1542)*(shifts!AG:AG&gt;=events!BK1542)*(shifts!AH:AH&lt;=events!BL1542)),BI1541)</f>
        <v>53</v>
      </c>
      <c r="BJ1542" s="15">
        <f t="shared" si="2261"/>
        <v>0</v>
      </c>
      <c r="BK1542">
        <f t="shared" si="2262"/>
        <v>633</v>
      </c>
      <c r="BL1542">
        <f t="shared" si="2263"/>
        <v>633</v>
      </c>
      <c r="BM1542" s="15">
        <f>SUMIFS(BJ$2:BJ1542,K$2:K1542,"=Intermission")+SUMIFS(BJ$2:BJ1542,K$2:K1542,"=Timeout")</f>
        <v>67</v>
      </c>
      <c r="BN1542">
        <f t="shared" si="2264"/>
        <v>1147</v>
      </c>
      <c r="BO1542" s="19">
        <f t="shared" si="2265"/>
        <v>1594</v>
      </c>
      <c r="BP1542">
        <f t="shared" si="2266"/>
        <v>1589</v>
      </c>
      <c r="BQ1542" s="17">
        <f t="shared" si="2267"/>
        <v>1594</v>
      </c>
      <c r="BR1542" t="str">
        <f t="shared" si="2268"/>
        <v>event_team_player_2</v>
      </c>
      <c r="BS1542">
        <f>COUNTIFS(S$3:S1542,"="&amp;S1542,AI$3:AI1542,"="&amp;AI1542)</f>
        <v>2</v>
      </c>
      <c r="BT1542" t="str">
        <f>IFERROR(VLOOKUP(BB1542&amp;BU1542&amp;X1542,game_rosters!U:W,3,FALSE),"")</f>
        <v>P100031</v>
      </c>
      <c r="BU1542" t="str">
        <f t="shared" si="2269"/>
        <v>Outlaws</v>
      </c>
    </row>
    <row r="1543" spans="1:73" x14ac:dyDescent="0.2">
      <c r="A1543" t="str">
        <f t="shared" si="2244"/>
        <v/>
      </c>
      <c r="I1543" s="44">
        <v>70</v>
      </c>
      <c r="R1543" s="51">
        <v>1</v>
      </c>
      <c r="S1543">
        <v>812</v>
      </c>
      <c r="T1543" t="s">
        <v>756</v>
      </c>
      <c r="X1543">
        <v>70</v>
      </c>
      <c r="AA1543">
        <f t="shared" si="2201"/>
        <v>1812</v>
      </c>
      <c r="AB1543" t="str">
        <f t="shared" si="2202"/>
        <v/>
      </c>
      <c r="AC1543">
        <f t="shared" si="2240"/>
        <v>1812</v>
      </c>
      <c r="AD1543" s="6">
        <v>2</v>
      </c>
      <c r="AE1543" t="s">
        <v>911</v>
      </c>
      <c r="AF1543" t="s">
        <v>904</v>
      </c>
      <c r="AG1543" t="s">
        <v>756</v>
      </c>
      <c r="AH1543" t="s">
        <v>756</v>
      </c>
      <c r="AI1543" t="str">
        <f t="shared" si="2245"/>
        <v>o</v>
      </c>
      <c r="AJ1543" t="str">
        <f t="shared" si="2246"/>
        <v/>
      </c>
      <c r="AK1543" t="str">
        <f t="shared" si="2247"/>
        <v/>
      </c>
      <c r="AL1543" t="str">
        <f t="shared" si="2248"/>
        <v/>
      </c>
      <c r="AM1543" t="str">
        <f t="shared" si="2249"/>
        <v/>
      </c>
      <c r="AN1543" t="str">
        <f t="shared" si="2250"/>
        <v>Away</v>
      </c>
      <c r="AO1543" t="str">
        <f t="shared" si="2251"/>
        <v>a</v>
      </c>
      <c r="AP1543" t="str">
        <f t="shared" si="2252"/>
        <v/>
      </c>
      <c r="AQ1543" t="str">
        <f t="shared" si="2253"/>
        <v/>
      </c>
      <c r="AR1543" t="str">
        <f t="shared" si="2254"/>
        <v>Away</v>
      </c>
      <c r="AS1543" t="str">
        <f t="shared" si="2255"/>
        <v>a</v>
      </c>
      <c r="AT1543" t="str">
        <f t="shared" si="2256"/>
        <v>Defensive</v>
      </c>
      <c r="AU1543" t="str">
        <f t="shared" si="2257"/>
        <v/>
      </c>
      <c r="AV1543" t="str">
        <f t="shared" si="2258"/>
        <v/>
      </c>
      <c r="AW1543" t="str" cm="1">
        <f t="array" ref="AW1543">IFERROR(IF(O1543&lt;&gt;"",O1543,IF(OR($S1543="",$T1543=""),"",IF(O1543&lt;&gt;"",O1543,IF($T1543&lt;&gt;"",_xlfn._xlws.FILTER(O:O,($BU:$BU=$BU1543)*($I:$I=$I1543)*($T:$T=$T1543)*($S:$S=_xlfn.MINIFS($S:$S,$T:$T,"="&amp;$T1543)),"")))))&amp;"",IF(O1543="","",""))&amp;""</f>
        <v/>
      </c>
      <c r="AX1543" t="str" cm="1">
        <f t="array" ref="AX1543">IFERROR(IF(P1543&lt;&gt;"",P1543,IF(OR($S1543="",$T1543=""),"",IF($T1543&lt;&gt;"",_xlfn._xlws.FILTER(P:P,($BU:$BU=$BU1543)*($I:$I=$I1543)*($T:$T=$T1543)*($S:$S=_xlfn.MINIFS($S:$S,$T:$T,"="&amp;$T1543)),""))))&amp;"",IF(P1543="","",""))&amp;""</f>
        <v/>
      </c>
      <c r="AY1543" t="str" cm="1">
        <f t="array" ref="AY1543">IFERROR(IF(Q1543&lt;&gt;"",Q1543,IF(OR($S1543="",$T1543=""),"",IF($T1543&lt;&gt;"",_xlfn._xlws.FILTER(Q:Q,($BU:$BU=$BU1543)*($I:$I=$I1543)*($T:$T=$T1543)*($S:$S=_xlfn.MINIFS($S:$S,$T:$T,"="&amp;$T1543)),""))))&amp;"",IF(Q1543="","",""))&amp;""</f>
        <v/>
      </c>
      <c r="AZ1543" t="str" cm="1">
        <f t="array" ref="AZ1543">IFERROR(IF(R1543&lt;&gt;"",R1543,IF(OR($S1543="",$T1543=""),"",IF($T1543&lt;&gt;"",_xlfn._xlws.FILTER(R:R,($BU:$BU=$BU1543)*($I:$I=$I1543)*($T:$T=$T1543)*($S:$S=_xlfn.MINIFS($S:$S,$T:$T,"="&amp;$T1543)),""))))&amp;"",IF(R1543="","",""))&amp;""</f>
        <v>1</v>
      </c>
      <c r="BA1543" s="6">
        <f t="shared" si="2259"/>
        <v>132</v>
      </c>
      <c r="BB1543">
        <f t="shared" ref="BB1543:BD1543" si="2271">BB1542</f>
        <v>18987</v>
      </c>
      <c r="BC1543" t="str">
        <f t="shared" si="2271"/>
        <v>Velodrome</v>
      </c>
      <c r="BD1543" t="str">
        <f t="shared" si="2271"/>
        <v>Outlaws</v>
      </c>
      <c r="BE1543" t="s">
        <v>7</v>
      </c>
      <c r="BF1543" t="s">
        <v>172</v>
      </c>
      <c r="BI1543" cm="1">
        <f t="array" ref="BI1543">IFERROR(_xlfn._xlws.FILTER(shifts!A:A,(shifts!B:B=events!AD1543)*(shifts!AG:AG&gt;=events!BK1543)*(shifts!AH:AH&lt;=events!BL1543)),BI1542)</f>
        <v>53</v>
      </c>
      <c r="BJ1543" s="15">
        <f t="shared" si="2261"/>
        <v>0</v>
      </c>
      <c r="BK1543">
        <f t="shared" si="2262"/>
        <v>633</v>
      </c>
      <c r="BL1543">
        <f t="shared" si="2263"/>
        <v>633</v>
      </c>
      <c r="BM1543" s="15">
        <f>SUMIFS(BJ$2:BJ1543,K$2:K1543,"=Intermission")+SUMIFS(BJ$2:BJ1543,K$2:K1543,"=Timeout")</f>
        <v>67</v>
      </c>
      <c r="BN1543">
        <f t="shared" si="2264"/>
        <v>1147</v>
      </c>
      <c r="BO1543" s="19">
        <f t="shared" si="2265"/>
        <v>1594</v>
      </c>
      <c r="BP1543">
        <f t="shared" si="2266"/>
        <v>1589</v>
      </c>
      <c r="BQ1543" s="17">
        <f t="shared" si="2267"/>
        <v>1594</v>
      </c>
      <c r="BR1543" t="str">
        <f t="shared" si="2268"/>
        <v>opp_team_player_1</v>
      </c>
      <c r="BS1543">
        <f>COUNTIFS(S$3:S1543,"="&amp;S1543,AI$3:AI1543,"="&amp;AI1543)</f>
        <v>1</v>
      </c>
      <c r="BT1543" t="str">
        <f>IFERROR(VLOOKUP(BB1543&amp;BU1543&amp;X1543,game_rosters!U:W,3,FALSE),"")</f>
        <v>P100001</v>
      </c>
      <c r="BU1543" t="str">
        <f t="shared" si="2269"/>
        <v>Velodrome</v>
      </c>
    </row>
    <row r="1544" spans="1:73" x14ac:dyDescent="0.2">
      <c r="A1544">
        <f t="shared" si="2244"/>
        <v>1</v>
      </c>
      <c r="I1544" s="44">
        <v>13</v>
      </c>
      <c r="K1544" t="s">
        <v>13</v>
      </c>
      <c r="S1544">
        <v>813</v>
      </c>
      <c r="T1544" t="s">
        <v>756</v>
      </c>
      <c r="W1544" t="s">
        <v>731</v>
      </c>
      <c r="X1544">
        <v>13</v>
      </c>
      <c r="Z1544">
        <v>1</v>
      </c>
      <c r="AA1544">
        <f t="shared" si="2201"/>
        <v>1813</v>
      </c>
      <c r="AB1544" t="str">
        <f t="shared" si="2202"/>
        <v/>
      </c>
      <c r="AC1544">
        <f t="shared" si="2240"/>
        <v>1813</v>
      </c>
      <c r="AD1544" s="6">
        <v>2</v>
      </c>
      <c r="AE1544" t="s">
        <v>911</v>
      </c>
      <c r="AF1544" t="s">
        <v>927</v>
      </c>
      <c r="AG1544" t="s">
        <v>911</v>
      </c>
      <c r="AH1544" t="s">
        <v>906</v>
      </c>
      <c r="AI1544" t="str">
        <f t="shared" si="2245"/>
        <v>e</v>
      </c>
      <c r="AJ1544" t="str">
        <f t="shared" si="2246"/>
        <v/>
      </c>
      <c r="AK1544" t="str">
        <f t="shared" si="2247"/>
        <v/>
      </c>
      <c r="AL1544" t="str">
        <f t="shared" si="2248"/>
        <v/>
      </c>
      <c r="AM1544" t="str">
        <f t="shared" si="2249"/>
        <v/>
      </c>
      <c r="AN1544" t="str">
        <f t="shared" si="2250"/>
        <v>Away</v>
      </c>
      <c r="AO1544" t="str">
        <f t="shared" si="2251"/>
        <v>a</v>
      </c>
      <c r="AP1544" t="str">
        <f t="shared" si="2252"/>
        <v/>
      </c>
      <c r="AQ1544" t="str">
        <f t="shared" si="2253"/>
        <v/>
      </c>
      <c r="AR1544" t="str">
        <f t="shared" si="2254"/>
        <v>Away</v>
      </c>
      <c r="AS1544" t="str">
        <f t="shared" si="2255"/>
        <v>a</v>
      </c>
      <c r="AT1544" t="str">
        <f t="shared" si="2256"/>
        <v>Offensive</v>
      </c>
      <c r="AU1544" t="str">
        <f t="shared" si="2257"/>
        <v/>
      </c>
      <c r="AV1544" t="str">
        <f t="shared" si="2258"/>
        <v/>
      </c>
      <c r="AW1544" t="str" cm="1">
        <f t="array" ref="AW1544">IFERROR(IF(O1544&lt;&gt;"",O1544,IF(OR($S1544="",$T1544=""),"",IF(O1544&lt;&gt;"",O1544,IF($T1544&lt;&gt;"",_xlfn._xlws.FILTER(O:O,($BU:$BU=$BU1544)*($I:$I=$I1544)*($T:$T=$T1544)*($S:$S=_xlfn.MINIFS($S:$S,$T:$T,"="&amp;$T1544)),"")))))&amp;"",IF(O1544="","",""))&amp;""</f>
        <v/>
      </c>
      <c r="AX1544" t="str" cm="1">
        <f t="array" ref="AX1544">IFERROR(IF(P1544&lt;&gt;"",P1544,IF(OR($S1544="",$T1544=""),"",IF($T1544&lt;&gt;"",_xlfn._xlws.FILTER(P:P,($BU:$BU=$BU1544)*($I:$I=$I1544)*($T:$T=$T1544)*($S:$S=_xlfn.MINIFS($S:$S,$T:$T,"="&amp;$T1544)),""))))&amp;"",IF(P1544="","",""))&amp;""</f>
        <v/>
      </c>
      <c r="AY1544" t="str" cm="1">
        <f t="array" ref="AY1544">IFERROR(IF(Q1544&lt;&gt;"",Q1544,IF(OR($S1544="",$T1544=""),"",IF($T1544&lt;&gt;"",_xlfn._xlws.FILTER(Q:Q,($BU:$BU=$BU1544)*($I:$I=$I1544)*($T:$T=$T1544)*($S:$S=_xlfn.MINIFS($S:$S,$T:$T,"="&amp;$T1544)),""))))&amp;"",IF(Q1544="","",""))&amp;""</f>
        <v/>
      </c>
      <c r="AZ1544" t="str" cm="1">
        <f t="array" ref="AZ1544">IFERROR(IF(R1544&lt;&gt;"",R1544,IF(OR($S1544="",$T1544=""),"",IF($T1544&lt;&gt;"",_xlfn._xlws.FILTER(R:R,($BU:$BU=$BU1544)*($I:$I=$I1544)*($T:$T=$T1544)*($S:$S=_xlfn.MINIFS($S:$S,$T:$T,"="&amp;$T1544)),""))))&amp;"",IF(R1544="","",""))&amp;""</f>
        <v/>
      </c>
      <c r="BA1544" s="6">
        <f t="shared" si="2259"/>
        <v>132</v>
      </c>
      <c r="BB1544">
        <f t="shared" ref="BB1544:BD1544" si="2272">BB1543</f>
        <v>18987</v>
      </c>
      <c r="BC1544" t="str">
        <f t="shared" si="2272"/>
        <v>Velodrome</v>
      </c>
      <c r="BD1544" t="str">
        <f t="shared" si="2272"/>
        <v>Outlaws</v>
      </c>
      <c r="BE1544" t="s">
        <v>13</v>
      </c>
      <c r="BF1544" t="s">
        <v>756</v>
      </c>
      <c r="BI1544" cm="1">
        <f t="array" ref="BI1544">IFERROR(_xlfn._xlws.FILTER(shifts!A:A,(shifts!B:B=events!AD1544)*(shifts!AG:AG&gt;=events!BK1544)*(shifts!AH:AH&lt;=events!BL1544)),BI1543)</f>
        <v>53</v>
      </c>
      <c r="BJ1544" s="15">
        <f t="shared" si="2261"/>
        <v>3</v>
      </c>
      <c r="BK1544">
        <f t="shared" si="2262"/>
        <v>632</v>
      </c>
      <c r="BL1544">
        <f t="shared" si="2263"/>
        <v>629</v>
      </c>
      <c r="BM1544" s="15">
        <f>SUMIFS(BJ$2:BJ1544,K$2:K1544,"=Intermission")+SUMIFS(BJ$2:BJ1544,K$2:K1544,"=Timeout")</f>
        <v>67</v>
      </c>
      <c r="BN1544">
        <f t="shared" si="2264"/>
        <v>1147</v>
      </c>
      <c r="BO1544" s="19">
        <f t="shared" si="2265"/>
        <v>1595</v>
      </c>
      <c r="BP1544">
        <f t="shared" si="2266"/>
        <v>1590</v>
      </c>
      <c r="BQ1544" s="17">
        <f t="shared" si="2267"/>
        <v>1598</v>
      </c>
      <c r="BR1544" t="str">
        <f t="shared" si="2268"/>
        <v>event_team_player_1</v>
      </c>
      <c r="BS1544">
        <f>COUNTIFS(S$3:S1544,"="&amp;S1544,AI$3:AI1544,"="&amp;AI1544)</f>
        <v>1</v>
      </c>
      <c r="BT1544" t="str">
        <f>IFERROR(VLOOKUP(BB1544&amp;BU1544&amp;X1544,game_rosters!U:W,3,FALSE),"")</f>
        <v>P100031</v>
      </c>
      <c r="BU1544" t="str">
        <f t="shared" si="2269"/>
        <v>Outlaws</v>
      </c>
    </row>
    <row r="1545" spans="1:73" x14ac:dyDescent="0.2">
      <c r="A1545">
        <f t="shared" si="2244"/>
        <v>1</v>
      </c>
      <c r="I1545" s="44">
        <v>13</v>
      </c>
      <c r="K1545" t="s">
        <v>7</v>
      </c>
      <c r="L1545" t="s">
        <v>172</v>
      </c>
      <c r="M1545" t="s">
        <v>68</v>
      </c>
      <c r="N1545" t="s">
        <v>595</v>
      </c>
      <c r="S1545">
        <v>814</v>
      </c>
      <c r="T1545" t="s">
        <v>756</v>
      </c>
      <c r="W1545" t="s">
        <v>731</v>
      </c>
      <c r="X1545">
        <v>13</v>
      </c>
      <c r="Z1545">
        <v>1</v>
      </c>
      <c r="AA1545">
        <f t="shared" si="2201"/>
        <v>1814</v>
      </c>
      <c r="AB1545" t="str">
        <f t="shared" si="2202"/>
        <v/>
      </c>
      <c r="AC1545">
        <f t="shared" si="2240"/>
        <v>1814</v>
      </c>
      <c r="AD1545" s="6">
        <v>2</v>
      </c>
      <c r="AE1545" t="s">
        <v>911</v>
      </c>
      <c r="AF1545" t="s">
        <v>906</v>
      </c>
      <c r="AG1545" t="s">
        <v>756</v>
      </c>
      <c r="AH1545" t="s">
        <v>756</v>
      </c>
      <c r="AI1545" t="str">
        <f t="shared" si="2245"/>
        <v>e</v>
      </c>
      <c r="AJ1545" t="str">
        <f t="shared" si="2246"/>
        <v/>
      </c>
      <c r="AK1545" t="str">
        <f t="shared" si="2247"/>
        <v/>
      </c>
      <c r="AL1545" t="str">
        <f t="shared" si="2248"/>
        <v/>
      </c>
      <c r="AM1545" t="str">
        <f t="shared" si="2249"/>
        <v/>
      </c>
      <c r="AN1545" t="str">
        <f t="shared" si="2250"/>
        <v>Away</v>
      </c>
      <c r="AO1545" t="str">
        <f t="shared" si="2251"/>
        <v>a</v>
      </c>
      <c r="AP1545" t="str">
        <f t="shared" si="2252"/>
        <v/>
      </c>
      <c r="AQ1545" t="str">
        <f t="shared" si="2253"/>
        <v/>
      </c>
      <c r="AR1545" t="str">
        <f t="shared" si="2254"/>
        <v>Away</v>
      </c>
      <c r="AS1545" t="str">
        <f t="shared" si="2255"/>
        <v>a</v>
      </c>
      <c r="AT1545" t="str">
        <f t="shared" si="2256"/>
        <v>Offensive</v>
      </c>
      <c r="AU1545" t="str">
        <f t="shared" si="2257"/>
        <v/>
      </c>
      <c r="AV1545" t="str">
        <f t="shared" si="2258"/>
        <v/>
      </c>
      <c r="AW1545" t="str" cm="1">
        <f t="array" ref="AW1545">IFERROR(IF(O1545&lt;&gt;"",O1545,IF(OR($S1545="",$T1545=""),"",IF(O1545&lt;&gt;"",O1545,IF($T1545&lt;&gt;"",_xlfn._xlws.FILTER(O:O,($BU:$BU=$BU1545)*($I:$I=$I1545)*($T:$T=$T1545)*($S:$S=_xlfn.MINIFS($S:$S,$T:$T,"="&amp;$T1545)),"")))))&amp;"",IF(O1545="","",""))&amp;""</f>
        <v/>
      </c>
      <c r="AX1545" t="str" cm="1">
        <f t="array" ref="AX1545">IFERROR(IF(P1545&lt;&gt;"",P1545,IF(OR($S1545="",$T1545=""),"",IF($T1545&lt;&gt;"",_xlfn._xlws.FILTER(P:P,($BU:$BU=$BU1545)*($I:$I=$I1545)*($T:$T=$T1545)*($S:$S=_xlfn.MINIFS($S:$S,$T:$T,"="&amp;$T1545)),""))))&amp;"",IF(P1545="","",""))&amp;""</f>
        <v/>
      </c>
      <c r="AY1545" t="str" cm="1">
        <f t="array" ref="AY1545">IFERROR(IF(Q1545&lt;&gt;"",Q1545,IF(OR($S1545="",$T1545=""),"",IF($T1545&lt;&gt;"",_xlfn._xlws.FILTER(Q:Q,($BU:$BU=$BU1545)*($I:$I=$I1545)*($T:$T=$T1545)*($S:$S=_xlfn.MINIFS($S:$S,$T:$T,"="&amp;$T1545)),""))))&amp;"",IF(Q1545="","",""))&amp;""</f>
        <v/>
      </c>
      <c r="AZ1545" t="str" cm="1">
        <f t="array" ref="AZ1545">IFERROR(IF(R1545&lt;&gt;"",R1545,IF(OR($S1545="",$T1545=""),"",IF($T1545&lt;&gt;"",_xlfn._xlws.FILTER(R:R,($BU:$BU=$BU1545)*($I:$I=$I1545)*($T:$T=$T1545)*($S:$S=_xlfn.MINIFS($S:$S,$T:$T,"="&amp;$T1545)),""))))&amp;"",IF(R1545="","",""))&amp;""</f>
        <v/>
      </c>
      <c r="BA1545" s="6">
        <f t="shared" si="2259"/>
        <v>132</v>
      </c>
      <c r="BB1545">
        <f t="shared" ref="BB1545:BD1545" si="2273">BB1544</f>
        <v>18987</v>
      </c>
      <c r="BC1545" t="str">
        <f t="shared" si="2273"/>
        <v>Velodrome</v>
      </c>
      <c r="BD1545" t="str">
        <f t="shared" si="2273"/>
        <v>Outlaws</v>
      </c>
      <c r="BE1545" t="s">
        <v>7</v>
      </c>
      <c r="BF1545" t="s">
        <v>172</v>
      </c>
      <c r="BI1545" cm="1">
        <f t="array" ref="BI1545">IFERROR(_xlfn._xlws.FILTER(shifts!A:A,(shifts!B:B=events!AD1545)*(shifts!AG:AG&gt;=events!BK1545)*(shifts!AH:AH&lt;=events!BL1545)),BI1544)</f>
        <v>53</v>
      </c>
      <c r="BJ1545" s="15">
        <f t="shared" si="2261"/>
        <v>0</v>
      </c>
      <c r="BK1545">
        <f t="shared" si="2262"/>
        <v>629</v>
      </c>
      <c r="BL1545">
        <f t="shared" si="2263"/>
        <v>629</v>
      </c>
      <c r="BM1545" s="15">
        <f>SUMIFS(BJ$2:BJ1545,K$2:K1545,"=Intermission")+SUMIFS(BJ$2:BJ1545,K$2:K1545,"=Timeout")</f>
        <v>67</v>
      </c>
      <c r="BN1545">
        <f t="shared" si="2264"/>
        <v>1147</v>
      </c>
      <c r="BO1545" s="19">
        <f t="shared" si="2265"/>
        <v>1598</v>
      </c>
      <c r="BP1545">
        <f t="shared" si="2266"/>
        <v>1593</v>
      </c>
      <c r="BQ1545" s="17">
        <f t="shared" si="2267"/>
        <v>1598</v>
      </c>
      <c r="BR1545" t="str">
        <f t="shared" si="2268"/>
        <v>event_team_player_1</v>
      </c>
      <c r="BS1545">
        <f>COUNTIFS(S$3:S1545,"="&amp;S1545,AI$3:AI1545,"="&amp;AI1545)</f>
        <v>1</v>
      </c>
      <c r="BT1545" t="str">
        <f>IFERROR(VLOOKUP(BB1545&amp;BU1545&amp;X1545,game_rosters!U:W,3,FALSE),"")</f>
        <v>P100031</v>
      </c>
      <c r="BU1545" t="str">
        <f t="shared" si="2269"/>
        <v>Outlaws</v>
      </c>
    </row>
    <row r="1546" spans="1:73" x14ac:dyDescent="0.2">
      <c r="A1546" t="str">
        <f t="shared" si="2244"/>
        <v/>
      </c>
      <c r="I1546" s="44">
        <v>68</v>
      </c>
      <c r="S1546">
        <v>814</v>
      </c>
      <c r="T1546" t="s">
        <v>756</v>
      </c>
      <c r="X1546">
        <v>68</v>
      </c>
      <c r="Z1546">
        <v>1</v>
      </c>
      <c r="AA1546">
        <f t="shared" si="2201"/>
        <v>1814</v>
      </c>
      <c r="AB1546" t="str">
        <f t="shared" si="2202"/>
        <v/>
      </c>
      <c r="AC1546">
        <f t="shared" si="2240"/>
        <v>1814</v>
      </c>
      <c r="AD1546" s="6">
        <v>2</v>
      </c>
      <c r="AE1546" t="s">
        <v>911</v>
      </c>
      <c r="AF1546" t="s">
        <v>906</v>
      </c>
      <c r="AG1546" t="s">
        <v>756</v>
      </c>
      <c r="AH1546" t="s">
        <v>756</v>
      </c>
      <c r="AI1546" t="str">
        <f t="shared" si="2245"/>
        <v>e</v>
      </c>
      <c r="AJ1546" t="str">
        <f t="shared" si="2246"/>
        <v/>
      </c>
      <c r="AK1546" t="str">
        <f t="shared" si="2247"/>
        <v/>
      </c>
      <c r="AL1546" t="str">
        <f t="shared" si="2248"/>
        <v/>
      </c>
      <c r="AM1546" t="str">
        <f t="shared" si="2249"/>
        <v/>
      </c>
      <c r="AN1546" t="str">
        <f t="shared" si="2250"/>
        <v>Away</v>
      </c>
      <c r="AO1546" t="str">
        <f t="shared" si="2251"/>
        <v>a</v>
      </c>
      <c r="AP1546" t="str">
        <f t="shared" si="2252"/>
        <v/>
      </c>
      <c r="AQ1546" t="str">
        <f t="shared" si="2253"/>
        <v/>
      </c>
      <c r="AR1546" t="str">
        <f t="shared" si="2254"/>
        <v>Away</v>
      </c>
      <c r="AS1546" t="str">
        <f t="shared" si="2255"/>
        <v>a</v>
      </c>
      <c r="AT1546" t="str">
        <f t="shared" si="2256"/>
        <v>Offensive</v>
      </c>
      <c r="AU1546" t="str">
        <f t="shared" si="2257"/>
        <v/>
      </c>
      <c r="AV1546" t="str">
        <f t="shared" si="2258"/>
        <v/>
      </c>
      <c r="AW1546" t="str" cm="1">
        <f t="array" ref="AW1546">IFERROR(IF(O1546&lt;&gt;"",O1546,IF(OR($S1546="",$T1546=""),"",IF(O1546&lt;&gt;"",O1546,IF($T1546&lt;&gt;"",_xlfn._xlws.FILTER(O:O,($BU:$BU=$BU1546)*($I:$I=$I1546)*($T:$T=$T1546)*($S:$S=_xlfn.MINIFS($S:$S,$T:$T,"="&amp;$T1546)),"")))))&amp;"",IF(O1546="","",""))&amp;""</f>
        <v/>
      </c>
      <c r="AX1546" t="str" cm="1">
        <f t="array" ref="AX1546">IFERROR(IF(P1546&lt;&gt;"",P1546,IF(OR($S1546="",$T1546=""),"",IF($T1546&lt;&gt;"",_xlfn._xlws.FILTER(P:P,($BU:$BU=$BU1546)*($I:$I=$I1546)*($T:$T=$T1546)*($S:$S=_xlfn.MINIFS($S:$S,$T:$T,"="&amp;$T1546)),""))))&amp;"",IF(P1546="","",""))&amp;""</f>
        <v/>
      </c>
      <c r="AY1546" t="str" cm="1">
        <f t="array" ref="AY1546">IFERROR(IF(Q1546&lt;&gt;"",Q1546,IF(OR($S1546="",$T1546=""),"",IF($T1546&lt;&gt;"",_xlfn._xlws.FILTER(Q:Q,($BU:$BU=$BU1546)*($I:$I=$I1546)*($T:$T=$T1546)*($S:$S=_xlfn.MINIFS($S:$S,$T:$T,"="&amp;$T1546)),""))))&amp;"",IF(Q1546="","",""))&amp;""</f>
        <v/>
      </c>
      <c r="AZ1546" t="str" cm="1">
        <f t="array" ref="AZ1546">IFERROR(IF(R1546&lt;&gt;"",R1546,IF(OR($S1546="",$T1546=""),"",IF($T1546&lt;&gt;"",_xlfn._xlws.FILTER(R:R,($BU:$BU=$BU1546)*($I:$I=$I1546)*($T:$T=$T1546)*($S:$S=_xlfn.MINIFS($S:$S,$T:$T,"="&amp;$T1546)),""))))&amp;"",IF(R1546="","",""))&amp;""</f>
        <v/>
      </c>
      <c r="BA1546" s="6">
        <f t="shared" si="2259"/>
        <v>132</v>
      </c>
      <c r="BB1546">
        <f t="shared" ref="BB1546:BD1546" si="2274">BB1545</f>
        <v>18987</v>
      </c>
      <c r="BC1546" t="str">
        <f t="shared" si="2274"/>
        <v>Velodrome</v>
      </c>
      <c r="BD1546" t="str">
        <f t="shared" si="2274"/>
        <v>Outlaws</v>
      </c>
      <c r="BE1546" t="s">
        <v>7</v>
      </c>
      <c r="BF1546" t="s">
        <v>172</v>
      </c>
      <c r="BI1546" cm="1">
        <f t="array" ref="BI1546">IFERROR(_xlfn._xlws.FILTER(shifts!A:A,(shifts!B:B=events!AD1546)*(shifts!AG:AG&gt;=events!BK1546)*(shifts!AH:AH&lt;=events!BL1546)),BI1545)</f>
        <v>53</v>
      </c>
      <c r="BJ1546" s="15">
        <f t="shared" si="2261"/>
        <v>0</v>
      </c>
      <c r="BK1546">
        <f t="shared" si="2262"/>
        <v>629</v>
      </c>
      <c r="BL1546">
        <f t="shared" si="2263"/>
        <v>629</v>
      </c>
      <c r="BM1546" s="15">
        <f>SUMIFS(BJ$2:BJ1546,K$2:K1546,"=Intermission")+SUMIFS(BJ$2:BJ1546,K$2:K1546,"=Timeout")</f>
        <v>67</v>
      </c>
      <c r="BN1546">
        <f t="shared" si="2264"/>
        <v>1147</v>
      </c>
      <c r="BO1546" s="19">
        <f t="shared" si="2265"/>
        <v>1598</v>
      </c>
      <c r="BP1546">
        <f t="shared" si="2266"/>
        <v>1593</v>
      </c>
      <c r="BQ1546" s="17">
        <f t="shared" si="2267"/>
        <v>1598</v>
      </c>
      <c r="BR1546" t="str">
        <f t="shared" si="2268"/>
        <v>event_team_player_2</v>
      </c>
      <c r="BS1546">
        <f>COUNTIFS(S$3:S1546,"="&amp;S1546,AI$3:AI1546,"="&amp;AI1546)</f>
        <v>2</v>
      </c>
      <c r="BT1546" t="str">
        <f>IFERROR(VLOOKUP(BB1546&amp;BU1546&amp;X1546,game_rosters!U:W,3,FALSE),"")</f>
        <v>P100128</v>
      </c>
      <c r="BU1546" t="str">
        <f t="shared" si="2269"/>
        <v>Outlaws</v>
      </c>
    </row>
    <row r="1547" spans="1:73" x14ac:dyDescent="0.2">
      <c r="A1547">
        <f t="shared" si="2244"/>
        <v>1</v>
      </c>
      <c r="I1547" s="44">
        <v>13</v>
      </c>
      <c r="K1547" t="s">
        <v>238</v>
      </c>
      <c r="L1547" t="s">
        <v>174</v>
      </c>
      <c r="M1547" t="s">
        <v>86</v>
      </c>
      <c r="N1547" t="s">
        <v>595</v>
      </c>
      <c r="S1547">
        <v>815</v>
      </c>
      <c r="T1547" t="s">
        <v>756</v>
      </c>
      <c r="W1547" t="s">
        <v>731</v>
      </c>
      <c r="X1547">
        <v>13</v>
      </c>
      <c r="Z1547">
        <v>1</v>
      </c>
      <c r="AA1547">
        <f t="shared" si="2201"/>
        <v>1815</v>
      </c>
      <c r="AB1547" t="str">
        <f t="shared" si="2202"/>
        <v/>
      </c>
      <c r="AC1547">
        <f t="shared" si="2240"/>
        <v>1815</v>
      </c>
      <c r="AD1547" s="6">
        <v>2</v>
      </c>
      <c r="AE1547" t="s">
        <v>911</v>
      </c>
      <c r="AF1547" t="s">
        <v>906</v>
      </c>
      <c r="AG1547" t="s">
        <v>756</v>
      </c>
      <c r="AH1547" t="s">
        <v>756</v>
      </c>
      <c r="AI1547" t="str">
        <f t="shared" si="2245"/>
        <v>e</v>
      </c>
      <c r="AJ1547" t="str">
        <f t="shared" si="2246"/>
        <v/>
      </c>
      <c r="AK1547" t="str">
        <f t="shared" si="2247"/>
        <v/>
      </c>
      <c r="AL1547" t="str">
        <f t="shared" si="2248"/>
        <v/>
      </c>
      <c r="AM1547" t="str">
        <f t="shared" si="2249"/>
        <v/>
      </c>
      <c r="AN1547" t="str">
        <f t="shared" si="2250"/>
        <v>Away</v>
      </c>
      <c r="AO1547" t="str">
        <f t="shared" si="2251"/>
        <v>a</v>
      </c>
      <c r="AP1547" t="str">
        <f t="shared" si="2252"/>
        <v/>
      </c>
      <c r="AQ1547" t="str">
        <f t="shared" si="2253"/>
        <v/>
      </c>
      <c r="AR1547" t="str">
        <f t="shared" si="2254"/>
        <v>Away</v>
      </c>
      <c r="AS1547" t="str">
        <f t="shared" si="2255"/>
        <v>a</v>
      </c>
      <c r="AT1547" t="str">
        <f t="shared" si="2256"/>
        <v>Offensive</v>
      </c>
      <c r="AU1547" t="str">
        <f t="shared" si="2257"/>
        <v/>
      </c>
      <c r="AV1547" t="str">
        <f t="shared" si="2258"/>
        <v/>
      </c>
      <c r="AW1547" t="str" cm="1">
        <f t="array" ref="AW1547">IFERROR(IF(O1547&lt;&gt;"",O1547,IF(OR($S1547="",$T1547=""),"",IF(O1547&lt;&gt;"",O1547,IF($T1547&lt;&gt;"",_xlfn._xlws.FILTER(O:O,($BU:$BU=$BU1547)*($I:$I=$I1547)*($T:$T=$T1547)*($S:$S=_xlfn.MINIFS($S:$S,$T:$T,"="&amp;$T1547)),"")))))&amp;"",IF(O1547="","",""))&amp;""</f>
        <v/>
      </c>
      <c r="AX1547" t="str" cm="1">
        <f t="array" ref="AX1547">IFERROR(IF(P1547&lt;&gt;"",P1547,IF(OR($S1547="",$T1547=""),"",IF($T1547&lt;&gt;"",_xlfn._xlws.FILTER(P:P,($BU:$BU=$BU1547)*($I:$I=$I1547)*($T:$T=$T1547)*($S:$S=_xlfn.MINIFS($S:$S,$T:$T,"="&amp;$T1547)),""))))&amp;"",IF(P1547="","",""))&amp;""</f>
        <v/>
      </c>
      <c r="AY1547" t="str" cm="1">
        <f t="array" ref="AY1547">IFERROR(IF(Q1547&lt;&gt;"",Q1547,IF(OR($S1547="",$T1547=""),"",IF($T1547&lt;&gt;"",_xlfn._xlws.FILTER(Q:Q,($BU:$BU=$BU1547)*($I:$I=$I1547)*($T:$T=$T1547)*($S:$S=_xlfn.MINIFS($S:$S,$T:$T,"="&amp;$T1547)),""))))&amp;"",IF(Q1547="","",""))&amp;""</f>
        <v/>
      </c>
      <c r="AZ1547" t="str" cm="1">
        <f t="array" ref="AZ1547">IFERROR(IF(R1547&lt;&gt;"",R1547,IF(OR($S1547="",$T1547=""),"",IF($T1547&lt;&gt;"",_xlfn._xlws.FILTER(R:R,($BU:$BU=$BU1547)*($I:$I=$I1547)*($T:$T=$T1547)*($S:$S=_xlfn.MINIFS($S:$S,$T:$T,"="&amp;$T1547)),""))))&amp;"",IF(R1547="","",""))&amp;""</f>
        <v/>
      </c>
      <c r="BA1547" s="6">
        <f t="shared" si="2259"/>
        <v>133</v>
      </c>
      <c r="BB1547">
        <f t="shared" ref="BB1547:BD1547" si="2275">BB1546</f>
        <v>18987</v>
      </c>
      <c r="BC1547" t="str">
        <f t="shared" si="2275"/>
        <v>Velodrome</v>
      </c>
      <c r="BD1547" t="str">
        <f t="shared" si="2275"/>
        <v>Outlaws</v>
      </c>
      <c r="BE1547" t="s">
        <v>238</v>
      </c>
      <c r="BF1547" t="s">
        <v>174</v>
      </c>
      <c r="BI1547" cm="1">
        <f t="array" ref="BI1547">IFERROR(_xlfn._xlws.FILTER(shifts!A:A,(shifts!B:B=events!AD1547)*(shifts!AG:AG&gt;=events!BK1547)*(shifts!AH:AH&lt;=events!BL1547)),BI1546)</f>
        <v>53</v>
      </c>
      <c r="BJ1547" s="15">
        <f t="shared" si="2261"/>
        <v>0</v>
      </c>
      <c r="BK1547">
        <f t="shared" si="2262"/>
        <v>629</v>
      </c>
      <c r="BL1547">
        <f t="shared" si="2263"/>
        <v>629</v>
      </c>
      <c r="BM1547" s="15">
        <f>SUMIFS(BJ$2:BJ1547,K$2:K1547,"=Intermission")+SUMIFS(BJ$2:BJ1547,K$2:K1547,"=Timeout")</f>
        <v>67</v>
      </c>
      <c r="BN1547">
        <f t="shared" si="2264"/>
        <v>1147</v>
      </c>
      <c r="BO1547" s="19">
        <f t="shared" si="2265"/>
        <v>1598</v>
      </c>
      <c r="BP1547">
        <f t="shared" si="2266"/>
        <v>1593</v>
      </c>
      <c r="BQ1547" s="17">
        <f t="shared" si="2267"/>
        <v>1598</v>
      </c>
      <c r="BR1547" t="str">
        <f t="shared" si="2268"/>
        <v>event_team_player_1</v>
      </c>
      <c r="BS1547">
        <f>COUNTIFS(S$3:S1547,"="&amp;S1547,AI$3:AI1547,"="&amp;AI1547)</f>
        <v>1</v>
      </c>
      <c r="BT1547" t="str">
        <f>IFERROR(VLOOKUP(BB1547&amp;BU1547&amp;X1547,game_rosters!U:W,3,FALSE),"")</f>
        <v>P100031</v>
      </c>
      <c r="BU1547" t="str">
        <f t="shared" si="2269"/>
        <v>Outlaws</v>
      </c>
    </row>
    <row r="1548" spans="1:73" x14ac:dyDescent="0.2">
      <c r="A1548" t="str">
        <f t="shared" si="2244"/>
        <v/>
      </c>
      <c r="I1548" s="44">
        <v>68</v>
      </c>
      <c r="S1548">
        <v>815</v>
      </c>
      <c r="T1548" t="s">
        <v>756</v>
      </c>
      <c r="X1548">
        <v>68</v>
      </c>
      <c r="Z1548">
        <v>1</v>
      </c>
      <c r="AA1548">
        <f t="shared" si="2201"/>
        <v>1815</v>
      </c>
      <c r="AB1548" t="str">
        <f t="shared" si="2202"/>
        <v/>
      </c>
      <c r="AC1548">
        <f t="shared" si="2240"/>
        <v>1815</v>
      </c>
      <c r="AD1548" s="6">
        <v>2</v>
      </c>
      <c r="AE1548" t="s">
        <v>911</v>
      </c>
      <c r="AF1548" t="s">
        <v>906</v>
      </c>
      <c r="AG1548" t="s">
        <v>756</v>
      </c>
      <c r="AH1548" t="s">
        <v>756</v>
      </c>
      <c r="AI1548" t="str">
        <f t="shared" si="2245"/>
        <v>e</v>
      </c>
      <c r="AJ1548" t="str">
        <f t="shared" si="2246"/>
        <v/>
      </c>
      <c r="AK1548" t="str">
        <f t="shared" si="2247"/>
        <v/>
      </c>
      <c r="AL1548" t="str">
        <f t="shared" si="2248"/>
        <v/>
      </c>
      <c r="AM1548" t="str">
        <f t="shared" si="2249"/>
        <v/>
      </c>
      <c r="AN1548" t="str">
        <f t="shared" si="2250"/>
        <v>Away</v>
      </c>
      <c r="AO1548" t="str">
        <f t="shared" si="2251"/>
        <v>a</v>
      </c>
      <c r="AP1548" t="str">
        <f t="shared" si="2252"/>
        <v/>
      </c>
      <c r="AQ1548" t="str">
        <f t="shared" si="2253"/>
        <v/>
      </c>
      <c r="AR1548" t="str">
        <f t="shared" si="2254"/>
        <v>Away</v>
      </c>
      <c r="AS1548" t="str">
        <f t="shared" si="2255"/>
        <v>a</v>
      </c>
      <c r="AT1548" t="str">
        <f t="shared" si="2256"/>
        <v>Offensive</v>
      </c>
      <c r="AU1548" t="str">
        <f t="shared" si="2257"/>
        <v/>
      </c>
      <c r="AV1548" t="str">
        <f t="shared" si="2258"/>
        <v/>
      </c>
      <c r="AW1548" t="str" cm="1">
        <f t="array" ref="AW1548">IFERROR(IF(O1548&lt;&gt;"",O1548,IF(OR($S1548="",$T1548=""),"",IF(O1548&lt;&gt;"",O1548,IF($T1548&lt;&gt;"",_xlfn._xlws.FILTER(O:O,($BU:$BU=$BU1548)*($I:$I=$I1548)*($T:$T=$T1548)*($S:$S=_xlfn.MINIFS($S:$S,$T:$T,"="&amp;$T1548)),"")))))&amp;"",IF(O1548="","",""))&amp;""</f>
        <v/>
      </c>
      <c r="AX1548" t="str" cm="1">
        <f t="array" ref="AX1548">IFERROR(IF(P1548&lt;&gt;"",P1548,IF(OR($S1548="",$T1548=""),"",IF($T1548&lt;&gt;"",_xlfn._xlws.FILTER(P:P,($BU:$BU=$BU1548)*($I:$I=$I1548)*($T:$T=$T1548)*($S:$S=_xlfn.MINIFS($S:$S,$T:$T,"="&amp;$T1548)),""))))&amp;"",IF(P1548="","",""))&amp;""</f>
        <v/>
      </c>
      <c r="AY1548" t="str" cm="1">
        <f t="array" ref="AY1548">IFERROR(IF(Q1548&lt;&gt;"",Q1548,IF(OR($S1548="",$T1548=""),"",IF($T1548&lt;&gt;"",_xlfn._xlws.FILTER(Q:Q,($BU:$BU=$BU1548)*($I:$I=$I1548)*($T:$T=$T1548)*($S:$S=_xlfn.MINIFS($S:$S,$T:$T,"="&amp;$T1548)),""))))&amp;"",IF(Q1548="","",""))&amp;""</f>
        <v/>
      </c>
      <c r="AZ1548" t="str" cm="1">
        <f t="array" ref="AZ1548">IFERROR(IF(R1548&lt;&gt;"",R1548,IF(OR($S1548="",$T1548=""),"",IF($T1548&lt;&gt;"",_xlfn._xlws.FILTER(R:R,($BU:$BU=$BU1548)*($I:$I=$I1548)*($T:$T=$T1548)*($S:$S=_xlfn.MINIFS($S:$S,$T:$T,"="&amp;$T1548)),""))))&amp;"",IF(R1548="","",""))&amp;""</f>
        <v/>
      </c>
      <c r="BA1548" s="6">
        <f t="shared" si="2259"/>
        <v>133</v>
      </c>
      <c r="BB1548">
        <f t="shared" ref="BB1548:BD1548" si="2276">BB1547</f>
        <v>18987</v>
      </c>
      <c r="BC1548" t="str">
        <f t="shared" si="2276"/>
        <v>Velodrome</v>
      </c>
      <c r="BD1548" t="str">
        <f t="shared" si="2276"/>
        <v>Outlaws</v>
      </c>
      <c r="BE1548" t="s">
        <v>238</v>
      </c>
      <c r="BF1548" t="s">
        <v>174</v>
      </c>
      <c r="BI1548" cm="1">
        <f t="array" ref="BI1548">IFERROR(_xlfn._xlws.FILTER(shifts!A:A,(shifts!B:B=events!AD1548)*(shifts!AG:AG&gt;=events!BK1548)*(shifts!AH:AH&lt;=events!BL1548)),BI1547)</f>
        <v>53</v>
      </c>
      <c r="BJ1548" s="15">
        <f t="shared" si="2261"/>
        <v>0</v>
      </c>
      <c r="BK1548">
        <f t="shared" si="2262"/>
        <v>629</v>
      </c>
      <c r="BL1548">
        <f t="shared" si="2263"/>
        <v>629</v>
      </c>
      <c r="BM1548" s="15">
        <f>SUMIFS(BJ$2:BJ1548,K$2:K1548,"=Intermission")+SUMIFS(BJ$2:BJ1548,K$2:K1548,"=Timeout")</f>
        <v>67</v>
      </c>
      <c r="BN1548">
        <f t="shared" si="2264"/>
        <v>1147</v>
      </c>
      <c r="BO1548" s="19">
        <f t="shared" si="2265"/>
        <v>1598</v>
      </c>
      <c r="BP1548">
        <f t="shared" si="2266"/>
        <v>1593</v>
      </c>
      <c r="BQ1548" s="17">
        <f t="shared" si="2267"/>
        <v>1598</v>
      </c>
      <c r="BR1548" t="str">
        <f t="shared" si="2268"/>
        <v>event_team_player_2</v>
      </c>
      <c r="BS1548">
        <f>COUNTIFS(S$3:S1548,"="&amp;S1548,AI$3:AI1548,"="&amp;AI1548)</f>
        <v>2</v>
      </c>
      <c r="BT1548" t="str">
        <f>IFERROR(VLOOKUP(BB1548&amp;BU1548&amp;X1548,game_rosters!U:W,3,FALSE),"")</f>
        <v>P100128</v>
      </c>
      <c r="BU1548" t="str">
        <f t="shared" si="2269"/>
        <v>Outlaws</v>
      </c>
    </row>
    <row r="1549" spans="1:73" x14ac:dyDescent="0.2">
      <c r="A1549">
        <f t="shared" si="2244"/>
        <v>1</v>
      </c>
      <c r="I1549" s="44">
        <v>68</v>
      </c>
      <c r="K1549" t="s">
        <v>13</v>
      </c>
      <c r="O1549" t="s">
        <v>653</v>
      </c>
      <c r="R1549" s="51">
        <v>1</v>
      </c>
      <c r="S1549">
        <v>816</v>
      </c>
      <c r="T1549" t="s">
        <v>756</v>
      </c>
      <c r="W1549" t="s">
        <v>731</v>
      </c>
      <c r="X1549">
        <v>68</v>
      </c>
      <c r="Z1549">
        <v>1</v>
      </c>
      <c r="AA1549">
        <f t="shared" si="2201"/>
        <v>1816</v>
      </c>
      <c r="AB1549" t="str">
        <f t="shared" si="2202"/>
        <v/>
      </c>
      <c r="AC1549">
        <f t="shared" si="2240"/>
        <v>1816</v>
      </c>
      <c r="AD1549" s="6">
        <v>2</v>
      </c>
      <c r="AE1549" t="s">
        <v>911</v>
      </c>
      <c r="AF1549" t="s">
        <v>906</v>
      </c>
      <c r="AG1549" t="s">
        <v>911</v>
      </c>
      <c r="AH1549" t="s">
        <v>740</v>
      </c>
      <c r="AI1549" t="str">
        <f t="shared" si="2245"/>
        <v>e</v>
      </c>
      <c r="AJ1549" t="str">
        <f t="shared" si="2246"/>
        <v/>
      </c>
      <c r="AK1549" t="str">
        <f t="shared" si="2247"/>
        <v/>
      </c>
      <c r="AL1549" t="str">
        <f t="shared" si="2248"/>
        <v/>
      </c>
      <c r="AM1549" t="str">
        <f t="shared" si="2249"/>
        <v/>
      </c>
      <c r="AN1549" t="str">
        <f t="shared" si="2250"/>
        <v>Away</v>
      </c>
      <c r="AO1549" t="str">
        <f t="shared" si="2251"/>
        <v>a</v>
      </c>
      <c r="AP1549" t="str">
        <f t="shared" si="2252"/>
        <v/>
      </c>
      <c r="AQ1549" t="str">
        <f t="shared" si="2253"/>
        <v/>
      </c>
      <c r="AR1549" t="str">
        <f t="shared" si="2254"/>
        <v>Away</v>
      </c>
      <c r="AS1549" t="str">
        <f t="shared" si="2255"/>
        <v>a</v>
      </c>
      <c r="AT1549" t="str">
        <f t="shared" si="2256"/>
        <v>Offensive</v>
      </c>
      <c r="AU1549" t="str">
        <f t="shared" si="2257"/>
        <v/>
      </c>
      <c r="AV1549" t="str">
        <f t="shared" si="2258"/>
        <v/>
      </c>
      <c r="AW1549" t="str" cm="1">
        <f t="array" ref="AW1549">IFERROR(IF(O1549&lt;&gt;"",O1549,IF(OR($S1549="",$T1549=""),"",IF(O1549&lt;&gt;"",O1549,IF($T1549&lt;&gt;"",_xlfn._xlws.FILTER(O:O,($BU:$BU=$BU1549)*($I:$I=$I1549)*($T:$T=$T1549)*($S:$S=_xlfn.MINIFS($S:$S,$T:$T,"="&amp;$T1549)),"")))))&amp;"",IF(O1549="","",""))&amp;""</f>
        <v>OffensivePlay_Possession-DriveCorner</v>
      </c>
      <c r="AX1549" t="str" cm="1">
        <f t="array" ref="AX1549">IFERROR(IF(P1549&lt;&gt;"",P1549,IF(OR($S1549="",$T1549=""),"",IF($T1549&lt;&gt;"",_xlfn._xlws.FILTER(P:P,($BU:$BU=$BU1549)*($I:$I=$I1549)*($T:$T=$T1549)*($S:$S=_xlfn.MINIFS($S:$S,$T:$T,"="&amp;$T1549)),""))))&amp;"",IF(P1549="","",""))&amp;""</f>
        <v/>
      </c>
      <c r="AY1549" t="str" cm="1">
        <f t="array" ref="AY1549">IFERROR(IF(Q1549&lt;&gt;"",Q1549,IF(OR($S1549="",$T1549=""),"",IF($T1549&lt;&gt;"",_xlfn._xlws.FILTER(Q:Q,($BU:$BU=$BU1549)*($I:$I=$I1549)*($T:$T=$T1549)*($S:$S=_xlfn.MINIFS($S:$S,$T:$T,"="&amp;$T1549)),""))))&amp;"",IF(Q1549="","",""))&amp;""</f>
        <v/>
      </c>
      <c r="AZ1549" t="str" cm="1">
        <f t="array" ref="AZ1549">IFERROR(IF(R1549&lt;&gt;"",R1549,IF(OR($S1549="",$T1549=""),"",IF($T1549&lt;&gt;"",_xlfn._xlws.FILTER(R:R,($BU:$BU=$BU1549)*($I:$I=$I1549)*($T:$T=$T1549)*($S:$S=_xlfn.MINIFS($S:$S,$T:$T,"="&amp;$T1549)),""))))&amp;"",IF(R1549="","",""))&amp;""</f>
        <v>1</v>
      </c>
      <c r="BA1549" s="6">
        <f t="shared" si="2259"/>
        <v>133</v>
      </c>
      <c r="BB1549">
        <f t="shared" ref="BB1549:BD1549" si="2277">BB1548</f>
        <v>18987</v>
      </c>
      <c r="BC1549" t="str">
        <f t="shared" si="2277"/>
        <v>Velodrome</v>
      </c>
      <c r="BD1549" t="str">
        <f t="shared" si="2277"/>
        <v>Outlaws</v>
      </c>
      <c r="BE1549" t="s">
        <v>13</v>
      </c>
      <c r="BF1549" t="s">
        <v>756</v>
      </c>
      <c r="BI1549" cm="1">
        <f t="array" ref="BI1549">IFERROR(_xlfn._xlws.FILTER(shifts!A:A,(shifts!B:B=events!AD1549)*(shifts!AG:AG&gt;=events!BK1549)*(shifts!AH:AH&lt;=events!BL1549)),BI1548)</f>
        <v>53</v>
      </c>
      <c r="BJ1549" s="15">
        <f t="shared" si="2261"/>
        <v>4</v>
      </c>
      <c r="BK1549">
        <f t="shared" si="2262"/>
        <v>629</v>
      </c>
      <c r="BL1549">
        <f t="shared" si="2263"/>
        <v>625</v>
      </c>
      <c r="BM1549" s="15">
        <f>SUMIFS(BJ$2:BJ1549,K$2:K1549,"=Intermission")+SUMIFS(BJ$2:BJ1549,K$2:K1549,"=Timeout")</f>
        <v>67</v>
      </c>
      <c r="BN1549">
        <f t="shared" si="2264"/>
        <v>1147</v>
      </c>
      <c r="BO1549" s="19">
        <f t="shared" si="2265"/>
        <v>1598</v>
      </c>
      <c r="BP1549">
        <f t="shared" si="2266"/>
        <v>1593</v>
      </c>
      <c r="BQ1549" s="17">
        <f t="shared" si="2267"/>
        <v>1602</v>
      </c>
      <c r="BR1549" t="str">
        <f t="shared" si="2268"/>
        <v>event_team_player_1</v>
      </c>
      <c r="BS1549">
        <f>COUNTIFS(S$3:S1549,"="&amp;S1549,AI$3:AI1549,"="&amp;AI1549)</f>
        <v>1</v>
      </c>
      <c r="BT1549" t="str">
        <f>IFERROR(VLOOKUP(BB1549&amp;BU1549&amp;X1549,game_rosters!U:W,3,FALSE),"")</f>
        <v>P100128</v>
      </c>
      <c r="BU1549" t="str">
        <f t="shared" si="2269"/>
        <v>Outlaws</v>
      </c>
    </row>
    <row r="1550" spans="1:73" x14ac:dyDescent="0.2">
      <c r="A1550" t="str">
        <f t="shared" si="2244"/>
        <v/>
      </c>
      <c r="I1550" s="44">
        <v>55</v>
      </c>
      <c r="O1550" t="s">
        <v>602</v>
      </c>
      <c r="R1550" s="51">
        <v>1</v>
      </c>
      <c r="S1550">
        <v>816</v>
      </c>
      <c r="T1550" t="s">
        <v>756</v>
      </c>
      <c r="X1550">
        <v>55</v>
      </c>
      <c r="AA1550">
        <f t="shared" si="2201"/>
        <v>1816</v>
      </c>
      <c r="AB1550" t="str">
        <f t="shared" si="2202"/>
        <v/>
      </c>
      <c r="AC1550">
        <f t="shared" si="2240"/>
        <v>1816</v>
      </c>
      <c r="AD1550" s="6">
        <v>2</v>
      </c>
      <c r="AE1550" t="s">
        <v>911</v>
      </c>
      <c r="AF1550" t="s">
        <v>906</v>
      </c>
      <c r="AG1550" t="s">
        <v>911</v>
      </c>
      <c r="AH1550" t="s">
        <v>740</v>
      </c>
      <c r="AI1550" t="str">
        <f t="shared" si="2245"/>
        <v>o</v>
      </c>
      <c r="AJ1550" t="str">
        <f t="shared" si="2246"/>
        <v/>
      </c>
      <c r="AK1550" t="str">
        <f t="shared" si="2247"/>
        <v/>
      </c>
      <c r="AL1550" t="str">
        <f t="shared" si="2248"/>
        <v/>
      </c>
      <c r="AM1550" t="str">
        <f t="shared" si="2249"/>
        <v/>
      </c>
      <c r="AN1550" t="str">
        <f t="shared" si="2250"/>
        <v>Away</v>
      </c>
      <c r="AO1550" t="str">
        <f t="shared" si="2251"/>
        <v>a</v>
      </c>
      <c r="AP1550" t="str">
        <f t="shared" si="2252"/>
        <v/>
      </c>
      <c r="AQ1550" t="str">
        <f t="shared" si="2253"/>
        <v/>
      </c>
      <c r="AR1550" t="str">
        <f t="shared" si="2254"/>
        <v>Away</v>
      </c>
      <c r="AS1550" t="str">
        <f t="shared" si="2255"/>
        <v>a</v>
      </c>
      <c r="AT1550" t="str">
        <f t="shared" si="2256"/>
        <v>Defensive</v>
      </c>
      <c r="AU1550" t="str">
        <f t="shared" si="2257"/>
        <v/>
      </c>
      <c r="AV1550" t="str">
        <f t="shared" si="2258"/>
        <v/>
      </c>
      <c r="AW1550" t="str" cm="1">
        <f t="array" ref="AW1550">IFERROR(IF(O1550&lt;&gt;"",O1550,IF(OR($S1550="",$T1550=""),"",IF(O1550&lt;&gt;"",O1550,IF($T1550&lt;&gt;"",_xlfn._xlws.FILTER(O:O,($BU:$BU=$BU1550)*($I:$I=$I1550)*($T:$T=$T1550)*($S:$S=_xlfn.MINIFS($S:$S,$T:$T,"="&amp;$T1550)),"")))))&amp;"",IF(O1550="","",""))&amp;""</f>
        <v>Defensive_PlayPossession-StickCheck</v>
      </c>
      <c r="AX1550" t="str" cm="1">
        <f t="array" ref="AX1550">IFERROR(IF(P1550&lt;&gt;"",P1550,IF(OR($S1550="",$T1550=""),"",IF($T1550&lt;&gt;"",_xlfn._xlws.FILTER(P:P,($BU:$BU=$BU1550)*($I:$I=$I1550)*($T:$T=$T1550)*($S:$S=_xlfn.MINIFS($S:$S,$T:$T,"="&amp;$T1550)),""))))&amp;"",IF(P1550="","",""))&amp;""</f>
        <v/>
      </c>
      <c r="AY1550" t="str" cm="1">
        <f t="array" ref="AY1550">IFERROR(IF(Q1550&lt;&gt;"",Q1550,IF(OR($S1550="",$T1550=""),"",IF($T1550&lt;&gt;"",_xlfn._xlws.FILTER(Q:Q,($BU:$BU=$BU1550)*($I:$I=$I1550)*($T:$T=$T1550)*($S:$S=_xlfn.MINIFS($S:$S,$T:$T,"="&amp;$T1550)),""))))&amp;"",IF(Q1550="","",""))&amp;""</f>
        <v/>
      </c>
      <c r="AZ1550" t="str" cm="1">
        <f t="array" ref="AZ1550">IFERROR(IF(R1550&lt;&gt;"",R1550,IF(OR($S1550="",$T1550=""),"",IF($T1550&lt;&gt;"",_xlfn._xlws.FILTER(R:R,($BU:$BU=$BU1550)*($I:$I=$I1550)*($T:$T=$T1550)*($S:$S=_xlfn.MINIFS($S:$S,$T:$T,"="&amp;$T1550)),""))))&amp;"",IF(R1550="","",""))&amp;""</f>
        <v>1</v>
      </c>
      <c r="BA1550" s="6">
        <f t="shared" si="2259"/>
        <v>133</v>
      </c>
      <c r="BB1550">
        <f t="shared" ref="BB1550:BD1550" si="2278">BB1549</f>
        <v>18987</v>
      </c>
      <c r="BC1550" t="str">
        <f t="shared" si="2278"/>
        <v>Velodrome</v>
      </c>
      <c r="BD1550" t="str">
        <f t="shared" si="2278"/>
        <v>Outlaws</v>
      </c>
      <c r="BE1550" t="s">
        <v>13</v>
      </c>
      <c r="BF1550" t="s">
        <v>756</v>
      </c>
      <c r="BI1550" cm="1">
        <f t="array" ref="BI1550">IFERROR(_xlfn._xlws.FILTER(shifts!A:A,(shifts!B:B=events!AD1550)*(shifts!AG:AG&gt;=events!BK1550)*(shifts!AH:AH&lt;=events!BL1550)),BI1549)</f>
        <v>53</v>
      </c>
      <c r="BJ1550" s="15">
        <f t="shared" si="2261"/>
        <v>4</v>
      </c>
      <c r="BK1550">
        <f t="shared" si="2262"/>
        <v>629</v>
      </c>
      <c r="BL1550">
        <f t="shared" si="2263"/>
        <v>625</v>
      </c>
      <c r="BM1550" s="15">
        <f>SUMIFS(BJ$2:BJ1550,K$2:K1550,"=Intermission")+SUMIFS(BJ$2:BJ1550,K$2:K1550,"=Timeout")</f>
        <v>67</v>
      </c>
      <c r="BN1550">
        <f t="shared" si="2264"/>
        <v>1147</v>
      </c>
      <c r="BO1550" s="19">
        <f t="shared" si="2265"/>
        <v>1598</v>
      </c>
      <c r="BP1550">
        <f t="shared" si="2266"/>
        <v>1593</v>
      </c>
      <c r="BQ1550" s="17">
        <f t="shared" si="2267"/>
        <v>1602</v>
      </c>
      <c r="BR1550" t="str">
        <f t="shared" si="2268"/>
        <v>opp_team_player_1</v>
      </c>
      <c r="BS1550">
        <f>COUNTIFS(S$3:S1550,"="&amp;S1550,AI$3:AI1550,"="&amp;AI1550)</f>
        <v>1</v>
      </c>
      <c r="BT1550" t="str">
        <f>IFERROR(VLOOKUP(BB1550&amp;BU1550&amp;X1550,game_rosters!U:W,3,FALSE),"")</f>
        <v>P100064</v>
      </c>
      <c r="BU1550" t="str">
        <f t="shared" si="2269"/>
        <v>Velodrome</v>
      </c>
    </row>
    <row r="1551" spans="1:73" x14ac:dyDescent="0.2">
      <c r="A1551" t="str">
        <f t="shared" si="2244"/>
        <v/>
      </c>
      <c r="I1551" s="44">
        <v>91</v>
      </c>
      <c r="O1551" t="s">
        <v>609</v>
      </c>
      <c r="R1551" s="51">
        <v>1</v>
      </c>
      <c r="S1551">
        <v>816</v>
      </c>
      <c r="T1551" t="s">
        <v>756</v>
      </c>
      <c r="X1551">
        <v>91</v>
      </c>
      <c r="AA1551">
        <f t="shared" si="2201"/>
        <v>1816</v>
      </c>
      <c r="AB1551" t="str">
        <f t="shared" si="2202"/>
        <v/>
      </c>
      <c r="AC1551">
        <f t="shared" si="2240"/>
        <v>1816</v>
      </c>
      <c r="AD1551" s="6">
        <v>2</v>
      </c>
      <c r="AE1551" t="s">
        <v>911</v>
      </c>
      <c r="AF1551" t="s">
        <v>906</v>
      </c>
      <c r="AG1551" t="s">
        <v>911</v>
      </c>
      <c r="AH1551" t="s">
        <v>740</v>
      </c>
      <c r="AI1551" t="str">
        <f t="shared" si="2245"/>
        <v>o</v>
      </c>
      <c r="AJ1551" t="str">
        <f t="shared" si="2246"/>
        <v/>
      </c>
      <c r="AK1551" t="str">
        <f t="shared" si="2247"/>
        <v/>
      </c>
      <c r="AL1551" t="str">
        <f t="shared" si="2248"/>
        <v/>
      </c>
      <c r="AM1551" t="str">
        <f t="shared" si="2249"/>
        <v/>
      </c>
      <c r="AN1551" t="str">
        <f t="shared" si="2250"/>
        <v>Away</v>
      </c>
      <c r="AO1551" t="str">
        <f t="shared" si="2251"/>
        <v>a</v>
      </c>
      <c r="AP1551" t="str">
        <f t="shared" si="2252"/>
        <v/>
      </c>
      <c r="AQ1551" t="str">
        <f t="shared" si="2253"/>
        <v/>
      </c>
      <c r="AR1551" t="str">
        <f t="shared" si="2254"/>
        <v>Away</v>
      </c>
      <c r="AS1551" t="str">
        <f t="shared" si="2255"/>
        <v>a</v>
      </c>
      <c r="AT1551" t="str">
        <f t="shared" si="2256"/>
        <v>Defensive</v>
      </c>
      <c r="AU1551" t="str">
        <f t="shared" si="2257"/>
        <v/>
      </c>
      <c r="AV1551" t="str">
        <f t="shared" si="2258"/>
        <v/>
      </c>
      <c r="AW1551" t="str" cm="1">
        <f t="array" ref="AW1551">IFERROR(IF(O1551&lt;&gt;"",O1551,IF(OR($S1551="",$T1551=""),"",IF(O1551&lt;&gt;"",O1551,IF($T1551&lt;&gt;"",_xlfn._xlws.FILTER(O:O,($BU:$BU=$BU1551)*($I:$I=$I1551)*($T:$T=$T1551)*($S:$S=_xlfn.MINIFS($S:$S,$T:$T,"="&amp;$T1551)),"")))))&amp;"",IF(O1551="","",""))&amp;""</f>
        <v>Defensive_PlayPossession-FroceWide</v>
      </c>
      <c r="AX1551" t="str" cm="1">
        <f t="array" ref="AX1551">IFERROR(IF(P1551&lt;&gt;"",P1551,IF(OR($S1551="",$T1551=""),"",IF($T1551&lt;&gt;"",_xlfn._xlws.FILTER(P:P,($BU:$BU=$BU1551)*($I:$I=$I1551)*($T:$T=$T1551)*($S:$S=_xlfn.MINIFS($S:$S,$T:$T,"="&amp;$T1551)),""))))&amp;"",IF(P1551="","",""))&amp;""</f>
        <v/>
      </c>
      <c r="AY1551" t="str" cm="1">
        <f t="array" ref="AY1551">IFERROR(IF(Q1551&lt;&gt;"",Q1551,IF(OR($S1551="",$T1551=""),"",IF($T1551&lt;&gt;"",_xlfn._xlws.FILTER(Q:Q,($BU:$BU=$BU1551)*($I:$I=$I1551)*($T:$T=$T1551)*($S:$S=_xlfn.MINIFS($S:$S,$T:$T,"="&amp;$T1551)),""))))&amp;"",IF(Q1551="","",""))&amp;""</f>
        <v/>
      </c>
      <c r="AZ1551" t="str" cm="1">
        <f t="array" ref="AZ1551">IFERROR(IF(R1551&lt;&gt;"",R1551,IF(OR($S1551="",$T1551=""),"",IF($T1551&lt;&gt;"",_xlfn._xlws.FILTER(R:R,($BU:$BU=$BU1551)*($I:$I=$I1551)*($T:$T=$T1551)*($S:$S=_xlfn.MINIFS($S:$S,$T:$T,"="&amp;$T1551)),""))))&amp;"",IF(R1551="","",""))&amp;""</f>
        <v>1</v>
      </c>
      <c r="BA1551" s="6">
        <f t="shared" si="2259"/>
        <v>133</v>
      </c>
      <c r="BB1551">
        <f t="shared" ref="BB1551:BD1551" si="2279">BB1550</f>
        <v>18987</v>
      </c>
      <c r="BC1551" t="str">
        <f t="shared" si="2279"/>
        <v>Velodrome</v>
      </c>
      <c r="BD1551" t="str">
        <f t="shared" si="2279"/>
        <v>Outlaws</v>
      </c>
      <c r="BE1551" t="s">
        <v>13</v>
      </c>
      <c r="BF1551" t="s">
        <v>756</v>
      </c>
      <c r="BI1551" cm="1">
        <f t="array" ref="BI1551">IFERROR(_xlfn._xlws.FILTER(shifts!A:A,(shifts!B:B=events!AD1551)*(shifts!AG:AG&gt;=events!BK1551)*(shifts!AH:AH&lt;=events!BL1551)),BI1550)</f>
        <v>53</v>
      </c>
      <c r="BJ1551" s="15">
        <f t="shared" si="2261"/>
        <v>4</v>
      </c>
      <c r="BK1551">
        <f t="shared" si="2262"/>
        <v>629</v>
      </c>
      <c r="BL1551">
        <f t="shared" si="2263"/>
        <v>625</v>
      </c>
      <c r="BM1551" s="15">
        <f>SUMIFS(BJ$2:BJ1551,K$2:K1551,"=Intermission")+SUMIFS(BJ$2:BJ1551,K$2:K1551,"=Timeout")</f>
        <v>67</v>
      </c>
      <c r="BN1551">
        <f t="shared" si="2264"/>
        <v>1147</v>
      </c>
      <c r="BO1551" s="19">
        <f t="shared" si="2265"/>
        <v>1598</v>
      </c>
      <c r="BP1551">
        <f t="shared" si="2266"/>
        <v>1593</v>
      </c>
      <c r="BQ1551" s="17">
        <f t="shared" si="2267"/>
        <v>1602</v>
      </c>
      <c r="BR1551" t="str">
        <f t="shared" si="2268"/>
        <v>opp_team_player_2</v>
      </c>
      <c r="BS1551">
        <f>COUNTIFS(S$3:S1551,"="&amp;S1551,AI$3:AI1551,"="&amp;AI1551)</f>
        <v>2</v>
      </c>
      <c r="BT1551" t="str">
        <f>IFERROR(VLOOKUP(BB1551&amp;BU1551&amp;X1551,game_rosters!U:W,3,FALSE),"")</f>
        <v>P100002</v>
      </c>
      <c r="BU1551" t="str">
        <f t="shared" si="2269"/>
        <v>Velodrome</v>
      </c>
    </row>
    <row r="1552" spans="1:73" x14ac:dyDescent="0.2">
      <c r="A1552">
        <f t="shared" si="2244"/>
        <v>1</v>
      </c>
      <c r="I1552" s="44">
        <v>68</v>
      </c>
      <c r="K1552" t="s">
        <v>7</v>
      </c>
      <c r="L1552" t="s">
        <v>172</v>
      </c>
      <c r="M1552" t="s">
        <v>67</v>
      </c>
      <c r="N1552" t="s">
        <v>595</v>
      </c>
      <c r="S1552">
        <v>817</v>
      </c>
      <c r="T1552" t="s">
        <v>756</v>
      </c>
      <c r="W1552" t="s">
        <v>731</v>
      </c>
      <c r="X1552">
        <v>68</v>
      </c>
      <c r="Z1552">
        <v>1</v>
      </c>
      <c r="AA1552">
        <f t="shared" si="2201"/>
        <v>1817</v>
      </c>
      <c r="AB1552" t="str">
        <f t="shared" si="2202"/>
        <v/>
      </c>
      <c r="AC1552">
        <f t="shared" si="2240"/>
        <v>1817</v>
      </c>
      <c r="AD1552" s="6">
        <v>2</v>
      </c>
      <c r="AE1552" t="s">
        <v>911</v>
      </c>
      <c r="AF1552" t="s">
        <v>908</v>
      </c>
      <c r="AG1552" t="s">
        <v>756</v>
      </c>
      <c r="AH1552" t="s">
        <v>756</v>
      </c>
      <c r="AI1552" t="str">
        <f t="shared" si="2245"/>
        <v>e</v>
      </c>
      <c r="AJ1552" t="str">
        <f t="shared" si="2246"/>
        <v/>
      </c>
      <c r="AK1552" t="str">
        <f t="shared" si="2247"/>
        <v/>
      </c>
      <c r="AL1552" t="str">
        <f t="shared" si="2248"/>
        <v/>
      </c>
      <c r="AM1552" t="str">
        <f t="shared" si="2249"/>
        <v/>
      </c>
      <c r="AN1552" t="str">
        <f t="shared" si="2250"/>
        <v>Away</v>
      </c>
      <c r="AO1552" t="str">
        <f t="shared" si="2251"/>
        <v>a</v>
      </c>
      <c r="AP1552" t="str">
        <f t="shared" si="2252"/>
        <v/>
      </c>
      <c r="AQ1552" t="str">
        <f t="shared" si="2253"/>
        <v/>
      </c>
      <c r="AR1552" t="str">
        <f t="shared" si="2254"/>
        <v>Away</v>
      </c>
      <c r="AS1552" t="str">
        <f t="shared" si="2255"/>
        <v>a</v>
      </c>
      <c r="AT1552" t="str">
        <f t="shared" si="2256"/>
        <v>Offensive</v>
      </c>
      <c r="AU1552" t="str">
        <f t="shared" si="2257"/>
        <v/>
      </c>
      <c r="AV1552" t="str">
        <f t="shared" si="2258"/>
        <v/>
      </c>
      <c r="AW1552" t="str" cm="1">
        <f t="array" ref="AW1552">IFERROR(IF(O1552&lt;&gt;"",O1552,IF(OR($S1552="",$T1552=""),"",IF(O1552&lt;&gt;"",O1552,IF($T1552&lt;&gt;"",_xlfn._xlws.FILTER(O:O,($BU:$BU=$BU1552)*($I:$I=$I1552)*($T:$T=$T1552)*($S:$S=_xlfn.MINIFS($S:$S,$T:$T,"="&amp;$T1552)),"")))))&amp;"",IF(O1552="","",""))&amp;""</f>
        <v/>
      </c>
      <c r="AX1552" t="str" cm="1">
        <f t="array" ref="AX1552">IFERROR(IF(P1552&lt;&gt;"",P1552,IF(OR($S1552="",$T1552=""),"",IF($T1552&lt;&gt;"",_xlfn._xlws.FILTER(P:P,($BU:$BU=$BU1552)*($I:$I=$I1552)*($T:$T=$T1552)*($S:$S=_xlfn.MINIFS($S:$S,$T:$T,"="&amp;$T1552)),""))))&amp;"",IF(P1552="","",""))&amp;""</f>
        <v/>
      </c>
      <c r="AY1552" t="str" cm="1">
        <f t="array" ref="AY1552">IFERROR(IF(Q1552&lt;&gt;"",Q1552,IF(OR($S1552="",$T1552=""),"",IF($T1552&lt;&gt;"",_xlfn._xlws.FILTER(Q:Q,($BU:$BU=$BU1552)*($I:$I=$I1552)*($T:$T=$T1552)*($S:$S=_xlfn.MINIFS($S:$S,$T:$T,"="&amp;$T1552)),""))))&amp;"",IF(Q1552="","",""))&amp;""</f>
        <v/>
      </c>
      <c r="AZ1552" t="str" cm="1">
        <f t="array" ref="AZ1552">IFERROR(IF(R1552&lt;&gt;"",R1552,IF(OR($S1552="",$T1552=""),"",IF($T1552&lt;&gt;"",_xlfn._xlws.FILTER(R:R,($BU:$BU=$BU1552)*($I:$I=$I1552)*($T:$T=$T1552)*($S:$S=_xlfn.MINIFS($S:$S,$T:$T,"="&amp;$T1552)),""))))&amp;"",IF(R1552="","",""))&amp;""</f>
        <v/>
      </c>
      <c r="BA1552" s="6">
        <f t="shared" si="2259"/>
        <v>133</v>
      </c>
      <c r="BB1552">
        <f t="shared" ref="BB1552:BD1552" si="2280">BB1551</f>
        <v>18987</v>
      </c>
      <c r="BC1552" t="str">
        <f t="shared" si="2280"/>
        <v>Velodrome</v>
      </c>
      <c r="BD1552" t="str">
        <f t="shared" si="2280"/>
        <v>Outlaws</v>
      </c>
      <c r="BE1552" t="s">
        <v>7</v>
      </c>
      <c r="BF1552" t="s">
        <v>172</v>
      </c>
      <c r="BI1552" cm="1">
        <f t="array" ref="BI1552">IFERROR(_xlfn._xlws.FILTER(shifts!A:A,(shifts!B:B=events!AD1552)*(shifts!AG:AG&gt;=events!BK1552)*(shifts!AH:AH&lt;=events!BL1552)),BI1551)</f>
        <v>53</v>
      </c>
      <c r="BJ1552" s="15">
        <f t="shared" si="2261"/>
        <v>0</v>
      </c>
      <c r="BK1552">
        <f t="shared" si="2262"/>
        <v>624</v>
      </c>
      <c r="BL1552">
        <f t="shared" si="2263"/>
        <v>624</v>
      </c>
      <c r="BM1552" s="15">
        <f>SUMIFS(BJ$2:BJ1552,K$2:K1552,"=Intermission")+SUMIFS(BJ$2:BJ1552,K$2:K1552,"=Timeout")</f>
        <v>67</v>
      </c>
      <c r="BN1552">
        <f t="shared" si="2264"/>
        <v>1147</v>
      </c>
      <c r="BO1552" s="19">
        <f t="shared" si="2265"/>
        <v>1603</v>
      </c>
      <c r="BP1552">
        <f t="shared" si="2266"/>
        <v>1598</v>
      </c>
      <c r="BQ1552" s="17">
        <f t="shared" si="2267"/>
        <v>1603</v>
      </c>
      <c r="BR1552" t="str">
        <f t="shared" si="2268"/>
        <v>event_team_player_1</v>
      </c>
      <c r="BS1552">
        <f>COUNTIFS(S$3:S1552,"="&amp;S1552,AI$3:AI1552,"="&amp;AI1552)</f>
        <v>1</v>
      </c>
      <c r="BT1552" t="str">
        <f>IFERROR(VLOOKUP(BB1552&amp;BU1552&amp;X1552,game_rosters!U:W,3,FALSE),"")</f>
        <v>P100128</v>
      </c>
      <c r="BU1552" t="str">
        <f t="shared" si="2269"/>
        <v>Outlaws</v>
      </c>
    </row>
    <row r="1553" spans="1:73" x14ac:dyDescent="0.2">
      <c r="A1553" t="str">
        <f t="shared" si="2244"/>
        <v/>
      </c>
      <c r="I1553" s="44">
        <v>13</v>
      </c>
      <c r="S1553">
        <v>817</v>
      </c>
      <c r="T1553" t="s">
        <v>756</v>
      </c>
      <c r="X1553">
        <v>13</v>
      </c>
      <c r="Z1553">
        <v>1</v>
      </c>
      <c r="AA1553">
        <f t="shared" si="2201"/>
        <v>1817</v>
      </c>
      <c r="AB1553" t="str">
        <f t="shared" si="2202"/>
        <v/>
      </c>
      <c r="AC1553">
        <f t="shared" si="2240"/>
        <v>1817</v>
      </c>
      <c r="AD1553" s="6">
        <v>2</v>
      </c>
      <c r="AE1553" t="s">
        <v>911</v>
      </c>
      <c r="AF1553" t="s">
        <v>908</v>
      </c>
      <c r="AG1553" t="s">
        <v>756</v>
      </c>
      <c r="AH1553" t="s">
        <v>756</v>
      </c>
      <c r="AI1553" t="str">
        <f t="shared" si="2245"/>
        <v>e</v>
      </c>
      <c r="AJ1553" t="str">
        <f t="shared" si="2246"/>
        <v/>
      </c>
      <c r="AK1553" t="str">
        <f t="shared" si="2247"/>
        <v/>
      </c>
      <c r="AL1553" t="str">
        <f t="shared" si="2248"/>
        <v/>
      </c>
      <c r="AM1553" t="str">
        <f t="shared" si="2249"/>
        <v/>
      </c>
      <c r="AN1553" t="str">
        <f t="shared" si="2250"/>
        <v>Away</v>
      </c>
      <c r="AO1553" t="str">
        <f t="shared" si="2251"/>
        <v>a</v>
      </c>
      <c r="AP1553" t="str">
        <f t="shared" si="2252"/>
        <v/>
      </c>
      <c r="AQ1553" t="str">
        <f t="shared" si="2253"/>
        <v/>
      </c>
      <c r="AR1553" t="str">
        <f t="shared" si="2254"/>
        <v>Away</v>
      </c>
      <c r="AS1553" t="str">
        <f t="shared" si="2255"/>
        <v>a</v>
      </c>
      <c r="AT1553" t="str">
        <f t="shared" si="2256"/>
        <v>Offensive</v>
      </c>
      <c r="AU1553" t="str">
        <f t="shared" si="2257"/>
        <v/>
      </c>
      <c r="AV1553" t="str">
        <f t="shared" si="2258"/>
        <v/>
      </c>
      <c r="AW1553" t="str" cm="1">
        <f t="array" ref="AW1553">IFERROR(IF(O1553&lt;&gt;"",O1553,IF(OR($S1553="",$T1553=""),"",IF(O1553&lt;&gt;"",O1553,IF($T1553&lt;&gt;"",_xlfn._xlws.FILTER(O:O,($BU:$BU=$BU1553)*($I:$I=$I1553)*($T:$T=$T1553)*($S:$S=_xlfn.MINIFS($S:$S,$T:$T,"="&amp;$T1553)),"")))))&amp;"",IF(O1553="","",""))&amp;""</f>
        <v/>
      </c>
      <c r="AX1553" t="str" cm="1">
        <f t="array" ref="AX1553">IFERROR(IF(P1553&lt;&gt;"",P1553,IF(OR($S1553="",$T1553=""),"",IF($T1553&lt;&gt;"",_xlfn._xlws.FILTER(P:P,($BU:$BU=$BU1553)*($I:$I=$I1553)*($T:$T=$T1553)*($S:$S=_xlfn.MINIFS($S:$S,$T:$T,"="&amp;$T1553)),""))))&amp;"",IF(P1553="","",""))&amp;""</f>
        <v/>
      </c>
      <c r="AY1553" t="str" cm="1">
        <f t="array" ref="AY1553">IFERROR(IF(Q1553&lt;&gt;"",Q1553,IF(OR($S1553="",$T1553=""),"",IF($T1553&lt;&gt;"",_xlfn._xlws.FILTER(Q:Q,($BU:$BU=$BU1553)*($I:$I=$I1553)*($T:$T=$T1553)*($S:$S=_xlfn.MINIFS($S:$S,$T:$T,"="&amp;$T1553)),""))))&amp;"",IF(Q1553="","",""))&amp;""</f>
        <v/>
      </c>
      <c r="AZ1553" t="str" cm="1">
        <f t="array" ref="AZ1553">IFERROR(IF(R1553&lt;&gt;"",R1553,IF(OR($S1553="",$T1553=""),"",IF($T1553&lt;&gt;"",_xlfn._xlws.FILTER(R:R,($BU:$BU=$BU1553)*($I:$I=$I1553)*($T:$T=$T1553)*($S:$S=_xlfn.MINIFS($S:$S,$T:$T,"="&amp;$T1553)),""))))&amp;"",IF(R1553="","",""))&amp;""</f>
        <v/>
      </c>
      <c r="BA1553" s="6">
        <f t="shared" si="2259"/>
        <v>133</v>
      </c>
      <c r="BB1553">
        <f t="shared" ref="BB1553:BD1553" si="2281">BB1552</f>
        <v>18987</v>
      </c>
      <c r="BC1553" t="str">
        <f t="shared" si="2281"/>
        <v>Velodrome</v>
      </c>
      <c r="BD1553" t="str">
        <f t="shared" si="2281"/>
        <v>Outlaws</v>
      </c>
      <c r="BE1553" t="s">
        <v>7</v>
      </c>
      <c r="BF1553" t="s">
        <v>172</v>
      </c>
      <c r="BI1553" cm="1">
        <f t="array" ref="BI1553">IFERROR(_xlfn._xlws.FILTER(shifts!A:A,(shifts!B:B=events!AD1553)*(shifts!AG:AG&gt;=events!BK1553)*(shifts!AH:AH&lt;=events!BL1553)),BI1552)</f>
        <v>53</v>
      </c>
      <c r="BJ1553" s="15">
        <f t="shared" si="2261"/>
        <v>0</v>
      </c>
      <c r="BK1553">
        <f t="shared" si="2262"/>
        <v>624</v>
      </c>
      <c r="BL1553">
        <f t="shared" si="2263"/>
        <v>624</v>
      </c>
      <c r="BM1553" s="15">
        <f>SUMIFS(BJ$2:BJ1553,K$2:K1553,"=Intermission")+SUMIFS(BJ$2:BJ1553,K$2:K1553,"=Timeout")</f>
        <v>67</v>
      </c>
      <c r="BN1553">
        <f t="shared" si="2264"/>
        <v>1147</v>
      </c>
      <c r="BO1553" s="19">
        <f t="shared" si="2265"/>
        <v>1603</v>
      </c>
      <c r="BP1553">
        <f t="shared" si="2266"/>
        <v>1598</v>
      </c>
      <c r="BQ1553" s="17">
        <f t="shared" si="2267"/>
        <v>1603</v>
      </c>
      <c r="BR1553" t="str">
        <f t="shared" si="2268"/>
        <v>event_team_player_2</v>
      </c>
      <c r="BS1553">
        <f>COUNTIFS(S$3:S1553,"="&amp;S1553,AI$3:AI1553,"="&amp;AI1553)</f>
        <v>2</v>
      </c>
      <c r="BT1553" t="str">
        <f>IFERROR(VLOOKUP(BB1553&amp;BU1553&amp;X1553,game_rosters!U:W,3,FALSE),"")</f>
        <v>P100031</v>
      </c>
      <c r="BU1553" t="str">
        <f t="shared" si="2269"/>
        <v>Outlaws</v>
      </c>
    </row>
    <row r="1554" spans="1:73" x14ac:dyDescent="0.2">
      <c r="A1554">
        <f t="shared" si="2244"/>
        <v>1</v>
      </c>
      <c r="I1554" s="44">
        <v>13</v>
      </c>
      <c r="K1554" t="s">
        <v>13</v>
      </c>
      <c r="S1554">
        <v>818</v>
      </c>
      <c r="T1554" t="s">
        <v>756</v>
      </c>
      <c r="W1554" t="s">
        <v>731</v>
      </c>
      <c r="X1554">
        <v>13</v>
      </c>
      <c r="Z1554">
        <v>1</v>
      </c>
      <c r="AA1554">
        <f t="shared" si="2201"/>
        <v>1818</v>
      </c>
      <c r="AB1554" t="str">
        <f t="shared" si="2202"/>
        <v/>
      </c>
      <c r="AC1554">
        <f t="shared" si="2240"/>
        <v>1818</v>
      </c>
      <c r="AD1554" s="6">
        <v>2</v>
      </c>
      <c r="AE1554" t="s">
        <v>911</v>
      </c>
      <c r="AF1554" t="s">
        <v>908</v>
      </c>
      <c r="AG1554" t="s">
        <v>911</v>
      </c>
      <c r="AH1554" t="s">
        <v>921</v>
      </c>
      <c r="AI1554" t="str">
        <f t="shared" si="2245"/>
        <v>e</v>
      </c>
      <c r="AJ1554" t="str">
        <f t="shared" si="2246"/>
        <v/>
      </c>
      <c r="AK1554" t="str">
        <f t="shared" si="2247"/>
        <v/>
      </c>
      <c r="AL1554" t="str">
        <f t="shared" si="2248"/>
        <v/>
      </c>
      <c r="AM1554" t="str">
        <f t="shared" si="2249"/>
        <v/>
      </c>
      <c r="AN1554" t="str">
        <f t="shared" si="2250"/>
        <v>Away</v>
      </c>
      <c r="AO1554" t="str">
        <f t="shared" si="2251"/>
        <v>a</v>
      </c>
      <c r="AP1554" t="str">
        <f t="shared" si="2252"/>
        <v/>
      </c>
      <c r="AQ1554" t="str">
        <f t="shared" si="2253"/>
        <v/>
      </c>
      <c r="AR1554" t="str">
        <f t="shared" si="2254"/>
        <v>Away</v>
      </c>
      <c r="AS1554" t="str">
        <f t="shared" si="2255"/>
        <v>a</v>
      </c>
      <c r="AT1554" t="str">
        <f t="shared" si="2256"/>
        <v>Offensive</v>
      </c>
      <c r="AU1554" t="str">
        <f t="shared" si="2257"/>
        <v/>
      </c>
      <c r="AV1554" t="str">
        <f t="shared" si="2258"/>
        <v/>
      </c>
      <c r="AW1554" t="str" cm="1">
        <f t="array" ref="AW1554">IFERROR(IF(O1554&lt;&gt;"",O1554,IF(OR($S1554="",$T1554=""),"",IF(O1554&lt;&gt;"",O1554,IF($T1554&lt;&gt;"",_xlfn._xlws.FILTER(O:O,($BU:$BU=$BU1554)*($I:$I=$I1554)*($T:$T=$T1554)*($S:$S=_xlfn.MINIFS($S:$S,$T:$T,"="&amp;$T1554)),"")))))&amp;"",IF(O1554="","",""))&amp;""</f>
        <v/>
      </c>
      <c r="AX1554" t="str" cm="1">
        <f t="array" ref="AX1554">IFERROR(IF(P1554&lt;&gt;"",P1554,IF(OR($S1554="",$T1554=""),"",IF($T1554&lt;&gt;"",_xlfn._xlws.FILTER(P:P,($BU:$BU=$BU1554)*($I:$I=$I1554)*($T:$T=$T1554)*($S:$S=_xlfn.MINIFS($S:$S,$T:$T,"="&amp;$T1554)),""))))&amp;"",IF(P1554="","",""))&amp;""</f>
        <v/>
      </c>
      <c r="AY1554" t="str" cm="1">
        <f t="array" ref="AY1554">IFERROR(IF(Q1554&lt;&gt;"",Q1554,IF(OR($S1554="",$T1554=""),"",IF($T1554&lt;&gt;"",_xlfn._xlws.FILTER(Q:Q,($BU:$BU=$BU1554)*($I:$I=$I1554)*($T:$T=$T1554)*($S:$S=_xlfn.MINIFS($S:$S,$T:$T,"="&amp;$T1554)),""))))&amp;"",IF(Q1554="","",""))&amp;""</f>
        <v/>
      </c>
      <c r="AZ1554" t="str" cm="1">
        <f t="array" ref="AZ1554">IFERROR(IF(R1554&lt;&gt;"",R1554,IF(OR($S1554="",$T1554=""),"",IF($T1554&lt;&gt;"",_xlfn._xlws.FILTER(R:R,($BU:$BU=$BU1554)*($I:$I=$I1554)*($T:$T=$T1554)*($S:$S=_xlfn.MINIFS($S:$S,$T:$T,"="&amp;$T1554)),""))))&amp;"",IF(R1554="","",""))&amp;""</f>
        <v/>
      </c>
      <c r="BA1554" s="6">
        <f t="shared" si="2259"/>
        <v>133</v>
      </c>
      <c r="BB1554">
        <f t="shared" ref="BB1554:BD1554" si="2282">BB1553</f>
        <v>18987</v>
      </c>
      <c r="BC1554" t="str">
        <f t="shared" si="2282"/>
        <v>Velodrome</v>
      </c>
      <c r="BD1554" t="str">
        <f t="shared" si="2282"/>
        <v>Outlaws</v>
      </c>
      <c r="BE1554" t="s">
        <v>13</v>
      </c>
      <c r="BF1554" t="s">
        <v>756</v>
      </c>
      <c r="BI1554" cm="1">
        <f t="array" ref="BI1554">IFERROR(_xlfn._xlws.FILTER(shifts!A:A,(shifts!B:B=events!AD1554)*(shifts!AG:AG&gt;=events!BK1554)*(shifts!AH:AH&lt;=events!BL1554)),BI1553)</f>
        <v>53</v>
      </c>
      <c r="BJ1554" s="15">
        <f t="shared" si="2261"/>
        <v>1</v>
      </c>
      <c r="BK1554">
        <f t="shared" si="2262"/>
        <v>624</v>
      </c>
      <c r="BL1554">
        <f t="shared" si="2263"/>
        <v>623</v>
      </c>
      <c r="BM1554" s="15">
        <f>SUMIFS(BJ$2:BJ1554,K$2:K1554,"=Intermission")+SUMIFS(BJ$2:BJ1554,K$2:K1554,"=Timeout")</f>
        <v>67</v>
      </c>
      <c r="BN1554">
        <f t="shared" si="2264"/>
        <v>1147</v>
      </c>
      <c r="BO1554" s="19">
        <f t="shared" si="2265"/>
        <v>1603</v>
      </c>
      <c r="BP1554">
        <f t="shared" si="2266"/>
        <v>1598</v>
      </c>
      <c r="BQ1554" s="17">
        <f t="shared" si="2267"/>
        <v>1604</v>
      </c>
      <c r="BR1554" t="str">
        <f t="shared" si="2268"/>
        <v>event_team_player_1</v>
      </c>
      <c r="BS1554">
        <f>COUNTIFS(S$3:S1554,"="&amp;S1554,AI$3:AI1554,"="&amp;AI1554)</f>
        <v>1</v>
      </c>
      <c r="BT1554" t="str">
        <f>IFERROR(VLOOKUP(BB1554&amp;BU1554&amp;X1554,game_rosters!U:W,3,FALSE),"")</f>
        <v>P100031</v>
      </c>
      <c r="BU1554" t="str">
        <f t="shared" si="2269"/>
        <v>Outlaws</v>
      </c>
    </row>
    <row r="1555" spans="1:73" x14ac:dyDescent="0.2">
      <c r="A1555">
        <f t="shared" si="2244"/>
        <v>1</v>
      </c>
      <c r="I1555" s="44">
        <v>13</v>
      </c>
      <c r="K1555" t="s">
        <v>7</v>
      </c>
      <c r="L1555" t="s">
        <v>172</v>
      </c>
      <c r="M1555" t="s">
        <v>67</v>
      </c>
      <c r="N1555" t="s">
        <v>595</v>
      </c>
      <c r="S1555">
        <v>819</v>
      </c>
      <c r="T1555" t="s">
        <v>756</v>
      </c>
      <c r="W1555" t="s">
        <v>731</v>
      </c>
      <c r="X1555">
        <v>13</v>
      </c>
      <c r="Z1555">
        <v>1</v>
      </c>
      <c r="AA1555">
        <f t="shared" si="2201"/>
        <v>1819</v>
      </c>
      <c r="AB1555" t="str">
        <f t="shared" si="2202"/>
        <v/>
      </c>
      <c r="AC1555">
        <f t="shared" si="2240"/>
        <v>1819</v>
      </c>
      <c r="AD1555" s="6">
        <v>2</v>
      </c>
      <c r="AE1555" t="s">
        <v>911</v>
      </c>
      <c r="AF1555" t="s">
        <v>921</v>
      </c>
      <c r="AG1555" t="s">
        <v>756</v>
      </c>
      <c r="AH1555" t="s">
        <v>756</v>
      </c>
      <c r="AI1555" t="str">
        <f t="shared" si="2245"/>
        <v>e</v>
      </c>
      <c r="AJ1555" t="str">
        <f t="shared" si="2246"/>
        <v/>
      </c>
      <c r="AK1555" t="str">
        <f t="shared" si="2247"/>
        <v/>
      </c>
      <c r="AL1555" t="str">
        <f t="shared" si="2248"/>
        <v/>
      </c>
      <c r="AM1555" t="str">
        <f t="shared" si="2249"/>
        <v/>
      </c>
      <c r="AN1555" t="str">
        <f t="shared" si="2250"/>
        <v>Away</v>
      </c>
      <c r="AO1555" t="str">
        <f t="shared" si="2251"/>
        <v>a</v>
      </c>
      <c r="AP1555" t="str">
        <f t="shared" si="2252"/>
        <v/>
      </c>
      <c r="AQ1555" t="str">
        <f t="shared" si="2253"/>
        <v/>
      </c>
      <c r="AR1555" t="str">
        <f t="shared" si="2254"/>
        <v>Away</v>
      </c>
      <c r="AS1555" t="str">
        <f t="shared" si="2255"/>
        <v>a</v>
      </c>
      <c r="AT1555" t="str">
        <f t="shared" si="2256"/>
        <v>Offensive</v>
      </c>
      <c r="AU1555" t="str">
        <f t="shared" si="2257"/>
        <v/>
      </c>
      <c r="AV1555" t="str">
        <f t="shared" si="2258"/>
        <v/>
      </c>
      <c r="AW1555" t="str" cm="1">
        <f t="array" ref="AW1555">IFERROR(IF(O1555&lt;&gt;"",O1555,IF(OR($S1555="",$T1555=""),"",IF(O1555&lt;&gt;"",O1555,IF($T1555&lt;&gt;"",_xlfn._xlws.FILTER(O:O,($BU:$BU=$BU1555)*($I:$I=$I1555)*($T:$T=$T1555)*($S:$S=_xlfn.MINIFS($S:$S,$T:$T,"="&amp;$T1555)),"")))))&amp;"",IF(O1555="","",""))&amp;""</f>
        <v/>
      </c>
      <c r="AX1555" t="str" cm="1">
        <f t="array" ref="AX1555">IFERROR(IF(P1555&lt;&gt;"",P1555,IF(OR($S1555="",$T1555=""),"",IF($T1555&lt;&gt;"",_xlfn._xlws.FILTER(P:P,($BU:$BU=$BU1555)*($I:$I=$I1555)*($T:$T=$T1555)*($S:$S=_xlfn.MINIFS($S:$S,$T:$T,"="&amp;$T1555)),""))))&amp;"",IF(P1555="","",""))&amp;""</f>
        <v/>
      </c>
      <c r="AY1555" t="str" cm="1">
        <f t="array" ref="AY1555">IFERROR(IF(Q1555&lt;&gt;"",Q1555,IF(OR($S1555="",$T1555=""),"",IF($T1555&lt;&gt;"",_xlfn._xlws.FILTER(Q:Q,($BU:$BU=$BU1555)*($I:$I=$I1555)*($T:$T=$T1555)*($S:$S=_xlfn.MINIFS($S:$S,$T:$T,"="&amp;$T1555)),""))))&amp;"",IF(Q1555="","",""))&amp;""</f>
        <v/>
      </c>
      <c r="AZ1555" t="str" cm="1">
        <f t="array" ref="AZ1555">IFERROR(IF(R1555&lt;&gt;"",R1555,IF(OR($S1555="",$T1555=""),"",IF($T1555&lt;&gt;"",_xlfn._xlws.FILTER(R:R,($BU:$BU=$BU1555)*($I:$I=$I1555)*($T:$T=$T1555)*($S:$S=_xlfn.MINIFS($S:$S,$T:$T,"="&amp;$T1555)),""))))&amp;"",IF(R1555="","",""))&amp;""</f>
        <v/>
      </c>
      <c r="BA1555" s="6">
        <f t="shared" si="2259"/>
        <v>133</v>
      </c>
      <c r="BB1555">
        <f t="shared" ref="BB1555:BD1555" si="2283">BB1554</f>
        <v>18987</v>
      </c>
      <c r="BC1555" t="str">
        <f t="shared" si="2283"/>
        <v>Velodrome</v>
      </c>
      <c r="BD1555" t="str">
        <f t="shared" si="2283"/>
        <v>Outlaws</v>
      </c>
      <c r="BE1555" t="s">
        <v>7</v>
      </c>
      <c r="BF1555" t="s">
        <v>172</v>
      </c>
      <c r="BI1555" cm="1">
        <f t="array" ref="BI1555">IFERROR(_xlfn._xlws.FILTER(shifts!A:A,(shifts!B:B=events!AD1555)*(shifts!AG:AG&gt;=events!BK1555)*(shifts!AH:AH&lt;=events!BL1555)),BI1554)</f>
        <v>53</v>
      </c>
      <c r="BJ1555" s="15">
        <f t="shared" si="2261"/>
        <v>0</v>
      </c>
      <c r="BK1555">
        <f t="shared" si="2262"/>
        <v>623</v>
      </c>
      <c r="BL1555">
        <f t="shared" si="2263"/>
        <v>623</v>
      </c>
      <c r="BM1555" s="15">
        <f>SUMIFS(BJ$2:BJ1555,K$2:K1555,"=Intermission")+SUMIFS(BJ$2:BJ1555,K$2:K1555,"=Timeout")</f>
        <v>67</v>
      </c>
      <c r="BN1555">
        <f t="shared" si="2264"/>
        <v>1147</v>
      </c>
      <c r="BO1555" s="19">
        <f t="shared" si="2265"/>
        <v>1604</v>
      </c>
      <c r="BP1555">
        <f t="shared" si="2266"/>
        <v>1599</v>
      </c>
      <c r="BQ1555" s="17">
        <f t="shared" si="2267"/>
        <v>1604</v>
      </c>
      <c r="BR1555" t="str">
        <f t="shared" si="2268"/>
        <v>event_team_player_1</v>
      </c>
      <c r="BS1555">
        <f>COUNTIFS(S$3:S1555,"="&amp;S1555,AI$3:AI1555,"="&amp;AI1555)</f>
        <v>1</v>
      </c>
      <c r="BT1555" t="str">
        <f>IFERROR(VLOOKUP(BB1555&amp;BU1555&amp;X1555,game_rosters!U:W,3,FALSE),"")</f>
        <v>P100031</v>
      </c>
      <c r="BU1555" t="str">
        <f t="shared" si="2269"/>
        <v>Outlaws</v>
      </c>
    </row>
    <row r="1556" spans="1:73" x14ac:dyDescent="0.2">
      <c r="A1556" t="str">
        <f t="shared" si="2244"/>
        <v/>
      </c>
      <c r="I1556" s="44">
        <v>77</v>
      </c>
      <c r="O1556" t="s">
        <v>629</v>
      </c>
      <c r="R1556" s="51">
        <v>1</v>
      </c>
      <c r="S1556">
        <v>819</v>
      </c>
      <c r="T1556" t="s">
        <v>756</v>
      </c>
      <c r="X1556">
        <v>77</v>
      </c>
      <c r="Z1556">
        <v>1</v>
      </c>
      <c r="AA1556">
        <f t="shared" si="2201"/>
        <v>1819</v>
      </c>
      <c r="AB1556" t="str">
        <f t="shared" si="2202"/>
        <v/>
      </c>
      <c r="AC1556">
        <f t="shared" si="2240"/>
        <v>1819</v>
      </c>
      <c r="AD1556" s="6">
        <v>2</v>
      </c>
      <c r="AE1556" t="s">
        <v>911</v>
      </c>
      <c r="AF1556" t="s">
        <v>921</v>
      </c>
      <c r="AG1556" t="s">
        <v>756</v>
      </c>
      <c r="AH1556" t="s">
        <v>756</v>
      </c>
      <c r="AI1556" t="str">
        <f t="shared" si="2245"/>
        <v>e</v>
      </c>
      <c r="AJ1556" t="str">
        <f t="shared" si="2246"/>
        <v/>
      </c>
      <c r="AK1556" t="str">
        <f t="shared" si="2247"/>
        <v/>
      </c>
      <c r="AL1556" t="str">
        <f t="shared" si="2248"/>
        <v/>
      </c>
      <c r="AM1556" t="str">
        <f t="shared" si="2249"/>
        <v/>
      </c>
      <c r="AN1556" t="str">
        <f t="shared" si="2250"/>
        <v>Away</v>
      </c>
      <c r="AO1556" t="str">
        <f t="shared" si="2251"/>
        <v>a</v>
      </c>
      <c r="AP1556" t="str">
        <f t="shared" si="2252"/>
        <v/>
      </c>
      <c r="AQ1556" t="str">
        <f t="shared" si="2253"/>
        <v/>
      </c>
      <c r="AR1556" t="str">
        <f t="shared" si="2254"/>
        <v>Away</v>
      </c>
      <c r="AS1556" t="str">
        <f t="shared" si="2255"/>
        <v>a</v>
      </c>
      <c r="AT1556" t="str">
        <f t="shared" si="2256"/>
        <v>Offensive</v>
      </c>
      <c r="AU1556" t="str">
        <f t="shared" si="2257"/>
        <v/>
      </c>
      <c r="AV1556" t="str">
        <f t="shared" si="2258"/>
        <v/>
      </c>
      <c r="AW1556" t="str" cm="1">
        <f t="array" ref="AW1556">IFERROR(IF(O1556&lt;&gt;"",O1556,IF(OR($S1556="",$T1556=""),"",IF(O1556&lt;&gt;"",O1556,IF($T1556&lt;&gt;"",_xlfn._xlws.FILTER(O:O,($BU:$BU=$BU1556)*($I:$I=$I1556)*($T:$T=$T1556)*($S:$S=_xlfn.MINIFS($S:$S,$T:$T,"="&amp;$T1556)),"")))))&amp;"",IF(O1556="","",""))&amp;""</f>
        <v>OffensivePlay_Possession-FrontofNet</v>
      </c>
      <c r="AX1556" t="str" cm="1">
        <f t="array" ref="AX1556">IFERROR(IF(P1556&lt;&gt;"",P1556,IF(OR($S1556="",$T1556=""),"",IF($T1556&lt;&gt;"",_xlfn._xlws.FILTER(P:P,($BU:$BU=$BU1556)*($I:$I=$I1556)*($T:$T=$T1556)*($S:$S=_xlfn.MINIFS($S:$S,$T:$T,"="&amp;$T1556)),""))))&amp;"",IF(P1556="","",""))&amp;""</f>
        <v/>
      </c>
      <c r="AY1556" t="str" cm="1">
        <f t="array" ref="AY1556">IFERROR(IF(Q1556&lt;&gt;"",Q1556,IF(OR($S1556="",$T1556=""),"",IF($T1556&lt;&gt;"",_xlfn._xlws.FILTER(Q:Q,($BU:$BU=$BU1556)*($I:$I=$I1556)*($T:$T=$T1556)*($S:$S=_xlfn.MINIFS($S:$S,$T:$T,"="&amp;$T1556)),""))))&amp;"",IF(Q1556="","",""))&amp;""</f>
        <v/>
      </c>
      <c r="AZ1556" t="str" cm="1">
        <f t="array" ref="AZ1556">IFERROR(IF(R1556&lt;&gt;"",R1556,IF(OR($S1556="",$T1556=""),"",IF($T1556&lt;&gt;"",_xlfn._xlws.FILTER(R:R,($BU:$BU=$BU1556)*($I:$I=$I1556)*($T:$T=$T1556)*($S:$S=_xlfn.MINIFS($S:$S,$T:$T,"="&amp;$T1556)),""))))&amp;"",IF(R1556="","",""))&amp;""</f>
        <v>1</v>
      </c>
      <c r="BA1556" s="6">
        <f t="shared" si="2259"/>
        <v>133</v>
      </c>
      <c r="BB1556">
        <f t="shared" ref="BB1556:BD1556" si="2284">BB1555</f>
        <v>18987</v>
      </c>
      <c r="BC1556" t="str">
        <f t="shared" si="2284"/>
        <v>Velodrome</v>
      </c>
      <c r="BD1556" t="str">
        <f t="shared" si="2284"/>
        <v>Outlaws</v>
      </c>
      <c r="BE1556" t="s">
        <v>7</v>
      </c>
      <c r="BF1556" t="s">
        <v>172</v>
      </c>
      <c r="BI1556" cm="1">
        <f t="array" ref="BI1556">IFERROR(_xlfn._xlws.FILTER(shifts!A:A,(shifts!B:B=events!AD1556)*(shifts!AG:AG&gt;=events!BK1556)*(shifts!AH:AH&lt;=events!BL1556)),BI1555)</f>
        <v>53</v>
      </c>
      <c r="BJ1556" s="15">
        <f t="shared" si="2261"/>
        <v>0</v>
      </c>
      <c r="BK1556">
        <f t="shared" si="2262"/>
        <v>623</v>
      </c>
      <c r="BL1556">
        <f t="shared" si="2263"/>
        <v>623</v>
      </c>
      <c r="BM1556" s="15">
        <f>SUMIFS(BJ$2:BJ1556,K$2:K1556,"=Intermission")+SUMIFS(BJ$2:BJ1556,K$2:K1556,"=Timeout")</f>
        <v>67</v>
      </c>
      <c r="BN1556">
        <f t="shared" si="2264"/>
        <v>1147</v>
      </c>
      <c r="BO1556" s="19">
        <f t="shared" si="2265"/>
        <v>1604</v>
      </c>
      <c r="BP1556">
        <f t="shared" si="2266"/>
        <v>1599</v>
      </c>
      <c r="BQ1556" s="17">
        <f t="shared" si="2267"/>
        <v>1604</v>
      </c>
      <c r="BR1556" t="str">
        <f t="shared" si="2268"/>
        <v>event_team_player_2</v>
      </c>
      <c r="BS1556">
        <f>COUNTIFS(S$3:S1556,"="&amp;S1556,AI$3:AI1556,"="&amp;AI1556)</f>
        <v>2</v>
      </c>
      <c r="BT1556" t="str">
        <f>IFERROR(VLOOKUP(BB1556&amp;BU1556&amp;X1556,game_rosters!U:W,3,FALSE),"")</f>
        <v>P100185</v>
      </c>
      <c r="BU1556" t="str">
        <f t="shared" si="2269"/>
        <v>Outlaws</v>
      </c>
    </row>
    <row r="1557" spans="1:73" x14ac:dyDescent="0.2">
      <c r="A1557" t="str">
        <f t="shared" si="2244"/>
        <v/>
      </c>
      <c r="I1557" s="44">
        <v>84</v>
      </c>
      <c r="O1557" t="s">
        <v>651</v>
      </c>
      <c r="R1557" s="51">
        <v>1</v>
      </c>
      <c r="S1557">
        <v>819</v>
      </c>
      <c r="T1557" t="s">
        <v>756</v>
      </c>
      <c r="X1557">
        <v>84</v>
      </c>
      <c r="AA1557">
        <f t="shared" si="2201"/>
        <v>1819</v>
      </c>
      <c r="AB1557" t="str">
        <f t="shared" si="2202"/>
        <v/>
      </c>
      <c r="AC1557">
        <f t="shared" si="2240"/>
        <v>1819</v>
      </c>
      <c r="AD1557" s="6">
        <v>2</v>
      </c>
      <c r="AE1557" t="s">
        <v>911</v>
      </c>
      <c r="AF1557" t="s">
        <v>921</v>
      </c>
      <c r="AG1557" t="s">
        <v>756</v>
      </c>
      <c r="AH1557" t="s">
        <v>756</v>
      </c>
      <c r="AI1557" t="str">
        <f t="shared" si="2245"/>
        <v>o</v>
      </c>
      <c r="AJ1557" t="str">
        <f t="shared" si="2246"/>
        <v/>
      </c>
      <c r="AK1557" t="str">
        <f t="shared" si="2247"/>
        <v/>
      </c>
      <c r="AL1557" t="str">
        <f t="shared" si="2248"/>
        <v/>
      </c>
      <c r="AM1557" t="str">
        <f t="shared" si="2249"/>
        <v/>
      </c>
      <c r="AN1557" t="str">
        <f t="shared" si="2250"/>
        <v>Away</v>
      </c>
      <c r="AO1557" t="str">
        <f t="shared" si="2251"/>
        <v>a</v>
      </c>
      <c r="AP1557" t="str">
        <f t="shared" si="2252"/>
        <v/>
      </c>
      <c r="AQ1557" t="str">
        <f t="shared" si="2253"/>
        <v/>
      </c>
      <c r="AR1557" t="str">
        <f t="shared" si="2254"/>
        <v>Away</v>
      </c>
      <c r="AS1557" t="str">
        <f t="shared" si="2255"/>
        <v>a</v>
      </c>
      <c r="AT1557" t="str">
        <f t="shared" si="2256"/>
        <v>Defensive</v>
      </c>
      <c r="AU1557" t="str">
        <f t="shared" si="2257"/>
        <v/>
      </c>
      <c r="AV1557" t="str">
        <f t="shared" si="2258"/>
        <v/>
      </c>
      <c r="AW1557" t="str" cm="1">
        <f t="array" ref="AW1557">IFERROR(IF(O1557&lt;&gt;"",O1557,IF(OR($S1557="",$T1557=""),"",IF(O1557&lt;&gt;"",O1557,IF($T1557&lt;&gt;"",_xlfn._xlws.FILTER(O:O,($BU:$BU=$BU1557)*($I:$I=$I1557)*($T:$T=$T1557)*($S:$S=_xlfn.MINIFS($S:$S,$T:$T,"="&amp;$T1557)),"")))))&amp;"",IF(O1557="","",""))&amp;""</f>
        <v>Defensive_PlayShot-BoxOut</v>
      </c>
      <c r="AX1557" t="str" cm="1">
        <f t="array" ref="AX1557">IFERROR(IF(P1557&lt;&gt;"",P1557,IF(OR($S1557="",$T1557=""),"",IF($T1557&lt;&gt;"",_xlfn._xlws.FILTER(P:P,($BU:$BU=$BU1557)*($I:$I=$I1557)*($T:$T=$T1557)*($S:$S=_xlfn.MINIFS($S:$S,$T:$T,"="&amp;$T1557)),""))))&amp;"",IF(P1557="","",""))&amp;""</f>
        <v/>
      </c>
      <c r="AY1557" t="str" cm="1">
        <f t="array" ref="AY1557">IFERROR(IF(Q1557&lt;&gt;"",Q1557,IF(OR($S1557="",$T1557=""),"",IF($T1557&lt;&gt;"",_xlfn._xlws.FILTER(Q:Q,($BU:$BU=$BU1557)*($I:$I=$I1557)*($T:$T=$T1557)*($S:$S=_xlfn.MINIFS($S:$S,$T:$T,"="&amp;$T1557)),""))))&amp;"",IF(Q1557="","",""))&amp;""</f>
        <v/>
      </c>
      <c r="AZ1557" t="str" cm="1">
        <f t="array" ref="AZ1557">IFERROR(IF(R1557&lt;&gt;"",R1557,IF(OR($S1557="",$T1557=""),"",IF($T1557&lt;&gt;"",_xlfn._xlws.FILTER(R:R,($BU:$BU=$BU1557)*($I:$I=$I1557)*($T:$T=$T1557)*($S:$S=_xlfn.MINIFS($S:$S,$T:$T,"="&amp;$T1557)),""))))&amp;"",IF(R1557="","",""))&amp;""</f>
        <v>1</v>
      </c>
      <c r="BA1557" s="6">
        <f t="shared" si="2259"/>
        <v>133</v>
      </c>
      <c r="BB1557">
        <f t="shared" ref="BB1557:BD1557" si="2285">BB1556</f>
        <v>18987</v>
      </c>
      <c r="BC1557" t="str">
        <f t="shared" si="2285"/>
        <v>Velodrome</v>
      </c>
      <c r="BD1557" t="str">
        <f t="shared" si="2285"/>
        <v>Outlaws</v>
      </c>
      <c r="BE1557" t="s">
        <v>7</v>
      </c>
      <c r="BF1557" t="s">
        <v>172</v>
      </c>
      <c r="BI1557" cm="1">
        <f t="array" ref="BI1557">IFERROR(_xlfn._xlws.FILTER(shifts!A:A,(shifts!B:B=events!AD1557)*(shifts!AG:AG&gt;=events!BK1557)*(shifts!AH:AH&lt;=events!BL1557)),BI1556)</f>
        <v>53</v>
      </c>
      <c r="BJ1557" s="15">
        <f t="shared" si="2261"/>
        <v>0</v>
      </c>
      <c r="BK1557">
        <f t="shared" si="2262"/>
        <v>623</v>
      </c>
      <c r="BL1557">
        <f t="shared" si="2263"/>
        <v>623</v>
      </c>
      <c r="BM1557" s="15">
        <f>SUMIFS(BJ$2:BJ1557,K$2:K1557,"=Intermission")+SUMIFS(BJ$2:BJ1557,K$2:K1557,"=Timeout")</f>
        <v>67</v>
      </c>
      <c r="BN1557">
        <f t="shared" si="2264"/>
        <v>1147</v>
      </c>
      <c r="BO1557" s="19">
        <f t="shared" si="2265"/>
        <v>1604</v>
      </c>
      <c r="BP1557">
        <f t="shared" si="2266"/>
        <v>1599</v>
      </c>
      <c r="BQ1557" s="17">
        <f t="shared" si="2267"/>
        <v>1604</v>
      </c>
      <c r="BR1557" t="str">
        <f t="shared" si="2268"/>
        <v>opp_team_player_1</v>
      </c>
      <c r="BS1557">
        <f>COUNTIFS(S$3:S1557,"="&amp;S1557,AI$3:AI1557,"="&amp;AI1557)</f>
        <v>1</v>
      </c>
      <c r="BT1557" t="str">
        <f>IFERROR(VLOOKUP(BB1557&amp;BU1557&amp;X1557,game_rosters!U:W,3,FALSE),"")</f>
        <v>P100198</v>
      </c>
      <c r="BU1557" t="str">
        <f t="shared" si="2269"/>
        <v>Velodrome</v>
      </c>
    </row>
    <row r="1558" spans="1:73" x14ac:dyDescent="0.2">
      <c r="A1558">
        <f t="shared" si="2244"/>
        <v>1</v>
      </c>
      <c r="I1558" s="44">
        <v>77</v>
      </c>
      <c r="K1558" t="s">
        <v>6</v>
      </c>
      <c r="L1558" t="s">
        <v>205</v>
      </c>
      <c r="M1558" t="s">
        <v>53</v>
      </c>
      <c r="N1558" t="s">
        <v>595</v>
      </c>
      <c r="R1558" s="51">
        <v>1</v>
      </c>
      <c r="S1558">
        <v>820</v>
      </c>
      <c r="T1558">
        <v>137</v>
      </c>
      <c r="W1558" t="s">
        <v>731</v>
      </c>
      <c r="X1558">
        <v>77</v>
      </c>
      <c r="Z1558">
        <v>1</v>
      </c>
      <c r="AA1558">
        <f t="shared" si="2201"/>
        <v>1820</v>
      </c>
      <c r="AB1558">
        <f t="shared" si="2202"/>
        <v>9137</v>
      </c>
      <c r="AC1558">
        <f t="shared" si="2240"/>
        <v>9137</v>
      </c>
      <c r="AD1558" s="6">
        <v>2</v>
      </c>
      <c r="AE1558" t="s">
        <v>911</v>
      </c>
      <c r="AF1558" t="s">
        <v>909</v>
      </c>
      <c r="AG1558" t="s">
        <v>756</v>
      </c>
      <c r="AH1558" t="s">
        <v>756</v>
      </c>
      <c r="AI1558" t="str">
        <f t="shared" si="2245"/>
        <v>e</v>
      </c>
      <c r="AJ1558" t="str">
        <f t="shared" si="2246"/>
        <v/>
      </c>
      <c r="AK1558" t="str">
        <f t="shared" si="2247"/>
        <v/>
      </c>
      <c r="AL1558" t="str">
        <f t="shared" si="2248"/>
        <v/>
      </c>
      <c r="AM1558" t="str">
        <f t="shared" si="2249"/>
        <v/>
      </c>
      <c r="AN1558" t="str">
        <f t="shared" si="2250"/>
        <v>Away</v>
      </c>
      <c r="AO1558" t="str">
        <f t="shared" si="2251"/>
        <v>a</v>
      </c>
      <c r="AP1558" t="str">
        <f t="shared" si="2252"/>
        <v/>
      </c>
      <c r="AQ1558" t="str">
        <f t="shared" si="2253"/>
        <v/>
      </c>
      <c r="AR1558" t="str">
        <f t="shared" si="2254"/>
        <v>Away</v>
      </c>
      <c r="AS1558" t="str">
        <f t="shared" si="2255"/>
        <v>a</v>
      </c>
      <c r="AT1558" t="str">
        <f t="shared" si="2256"/>
        <v>Offensive</v>
      </c>
      <c r="AU1558" t="str">
        <f t="shared" si="2257"/>
        <v/>
      </c>
      <c r="AV1558" t="str">
        <f t="shared" si="2258"/>
        <v/>
      </c>
      <c r="AW1558" t="str" cm="1">
        <f t="array" ref="AW1558">IFERROR(IF(O1558&lt;&gt;"",O1558,IF(OR($S1558="",$T1558=""),"",IF(O1558&lt;&gt;"",O1558,IF($T1558&lt;&gt;"",_xlfn._xlws.FILTER(O:O,($BU:$BU=$BU1558)*($I:$I=$I1558)*($T:$T=$T1558)*($S:$S=_xlfn.MINIFS($S:$S,$T:$T,"="&amp;$T1558)),"")))))&amp;"",IF(O1558="","",""))&amp;""</f>
        <v/>
      </c>
      <c r="AX1558" t="str" cm="1">
        <f t="array" ref="AX1558">IFERROR(IF(P1558&lt;&gt;"",P1558,IF(OR($S1558="",$T1558=""),"",IF($T1558&lt;&gt;"",_xlfn._xlws.FILTER(P:P,($BU:$BU=$BU1558)*($I:$I=$I1558)*($T:$T=$T1558)*($S:$S=_xlfn.MINIFS($S:$S,$T:$T,"="&amp;$T1558)),""))))&amp;"",IF(P1558="","",""))&amp;""</f>
        <v/>
      </c>
      <c r="AY1558" t="str" cm="1">
        <f t="array" ref="AY1558">IFERROR(IF(Q1558&lt;&gt;"",Q1558,IF(OR($S1558="",$T1558=""),"",IF($T1558&lt;&gt;"",_xlfn._xlws.FILTER(Q:Q,($BU:$BU=$BU1558)*($I:$I=$I1558)*($T:$T=$T1558)*($S:$S=_xlfn.MINIFS($S:$S,$T:$T,"="&amp;$T1558)),""))))&amp;"",IF(Q1558="","",""))&amp;""</f>
        <v/>
      </c>
      <c r="AZ1558" t="str" cm="1">
        <f t="array" ref="AZ1558">IFERROR(IF(R1558&lt;&gt;"",R1558,IF(OR($S1558="",$T1558=""),"",IF($T1558&lt;&gt;"",_xlfn._xlws.FILTER(R:R,($BU:$BU=$BU1558)*($I:$I=$I1558)*($T:$T=$T1558)*($S:$S=_xlfn.MINIFS($S:$S,$T:$T,"="&amp;$T1558)),""))))&amp;"",IF(R1558="","",""))&amp;""</f>
        <v>1</v>
      </c>
      <c r="BA1558" s="6">
        <f t="shared" si="2259"/>
        <v>133</v>
      </c>
      <c r="BB1558">
        <f t="shared" ref="BB1558:BD1558" si="2286">BB1557</f>
        <v>18987</v>
      </c>
      <c r="BC1558" t="str">
        <f t="shared" si="2286"/>
        <v>Velodrome</v>
      </c>
      <c r="BD1558" t="str">
        <f t="shared" si="2286"/>
        <v>Outlaws</v>
      </c>
      <c r="BE1558" t="s">
        <v>6</v>
      </c>
      <c r="BF1558" t="s">
        <v>205</v>
      </c>
      <c r="BI1558" t="e" cm="1" vm="1">
        <f t="array" aca="1" ref="BI1558" ca="1">IFERROR(_xlfn._xlws.FILTER(shifts!A:A,(shifts!B:B=events!AD1558)*(shifts!AG:AG&gt;=events!BK1558)*(shifts!AH:AH&lt;=events!BL1558)),BI1557)</f>
        <v>#VALUE!</v>
      </c>
      <c r="BJ1558" s="15">
        <f t="shared" si="2261"/>
        <v>0</v>
      </c>
      <c r="BK1558">
        <f t="shared" si="2262"/>
        <v>622</v>
      </c>
      <c r="BL1558">
        <f t="shared" si="2263"/>
        <v>622</v>
      </c>
      <c r="BM1558" s="15">
        <f>SUMIFS(BJ$2:BJ1558,K$2:K1558,"=Intermission")+SUMIFS(BJ$2:BJ1558,K$2:K1558,"=Timeout")</f>
        <v>67</v>
      </c>
      <c r="BN1558">
        <f t="shared" si="2264"/>
        <v>1147</v>
      </c>
      <c r="BO1558" s="19">
        <f t="shared" si="2265"/>
        <v>1605</v>
      </c>
      <c r="BP1558">
        <f t="shared" si="2266"/>
        <v>1600</v>
      </c>
      <c r="BQ1558" s="17">
        <f t="shared" si="2267"/>
        <v>1605</v>
      </c>
      <c r="BR1558" t="str">
        <f t="shared" si="2268"/>
        <v>event_team_player_1</v>
      </c>
      <c r="BS1558">
        <f>COUNTIFS(S$3:S1558,"="&amp;S1558,AI$3:AI1558,"="&amp;AI1558)</f>
        <v>1</v>
      </c>
      <c r="BT1558" t="str">
        <f>IFERROR(VLOOKUP(BB1558&amp;BU1558&amp;X1558,game_rosters!U:W,3,FALSE),"")</f>
        <v>P100185</v>
      </c>
      <c r="BU1558" t="str">
        <f t="shared" si="2269"/>
        <v>Outlaws</v>
      </c>
    </row>
    <row r="1559" spans="1:73" x14ac:dyDescent="0.2">
      <c r="A1559" t="str">
        <f t="shared" si="2244"/>
        <v/>
      </c>
      <c r="I1559" s="44">
        <v>39</v>
      </c>
      <c r="S1559">
        <v>820</v>
      </c>
      <c r="T1559">
        <v>137</v>
      </c>
      <c r="X1559">
        <v>39</v>
      </c>
      <c r="AA1559">
        <f t="shared" si="2201"/>
        <v>1820</v>
      </c>
      <c r="AB1559">
        <f t="shared" si="2202"/>
        <v>9137</v>
      </c>
      <c r="AC1559">
        <f t="shared" si="2240"/>
        <v>9137</v>
      </c>
      <c r="AD1559" s="6">
        <v>2</v>
      </c>
      <c r="AE1559" t="s">
        <v>911</v>
      </c>
      <c r="AF1559" t="s">
        <v>909</v>
      </c>
      <c r="AG1559" t="s">
        <v>756</v>
      </c>
      <c r="AH1559" t="s">
        <v>756</v>
      </c>
      <c r="AI1559" t="str">
        <f t="shared" si="2245"/>
        <v>o</v>
      </c>
      <c r="AJ1559" t="str">
        <f t="shared" si="2246"/>
        <v/>
      </c>
      <c r="AK1559" t="str">
        <f t="shared" si="2247"/>
        <v/>
      </c>
      <c r="AL1559" t="str">
        <f t="shared" si="2248"/>
        <v/>
      </c>
      <c r="AM1559" t="str">
        <f t="shared" si="2249"/>
        <v/>
      </c>
      <c r="AN1559" t="str">
        <f t="shared" si="2250"/>
        <v>Away</v>
      </c>
      <c r="AO1559" t="str">
        <f t="shared" si="2251"/>
        <v>a</v>
      </c>
      <c r="AP1559" t="str">
        <f t="shared" si="2252"/>
        <v/>
      </c>
      <c r="AQ1559" t="str">
        <f t="shared" si="2253"/>
        <v/>
      </c>
      <c r="AR1559" t="str">
        <f t="shared" si="2254"/>
        <v>Away</v>
      </c>
      <c r="AS1559" t="str">
        <f t="shared" si="2255"/>
        <v>a</v>
      </c>
      <c r="AT1559" t="str">
        <f t="shared" si="2256"/>
        <v>Defensive</v>
      </c>
      <c r="AU1559" t="str">
        <f t="shared" si="2257"/>
        <v/>
      </c>
      <c r="AV1559" t="str">
        <f t="shared" si="2258"/>
        <v/>
      </c>
      <c r="AW1559" t="str" cm="1">
        <f t="array" ref="AW1559">IFERROR(IF(O1559&lt;&gt;"",O1559,IF(OR($S1559="",$T1559=""),"",IF(O1559&lt;&gt;"",O1559,IF($T1559&lt;&gt;"",_xlfn._xlws.FILTER(O:O,($BU:$BU=$BU1559)*($I:$I=$I1559)*($T:$T=$T1559)*($S:$S=_xlfn.MINIFS($S:$S,$T:$T,"="&amp;$T1559)),"")))))&amp;"",IF(O1559="","",""))&amp;""</f>
        <v/>
      </c>
      <c r="AX1559" t="str" cm="1">
        <f t="array" ref="AX1559">IFERROR(IF(P1559&lt;&gt;"",P1559,IF(OR($S1559="",$T1559=""),"",IF($T1559&lt;&gt;"",_xlfn._xlws.FILTER(P:P,($BU:$BU=$BU1559)*($I:$I=$I1559)*($T:$T=$T1559)*($S:$S=_xlfn.MINIFS($S:$S,$T:$T,"="&amp;$T1559)),""))))&amp;"",IF(P1559="","",""))&amp;""</f>
        <v/>
      </c>
      <c r="AY1559" t="str" cm="1">
        <f t="array" ref="AY1559">IFERROR(IF(Q1559&lt;&gt;"",Q1559,IF(OR($S1559="",$T1559=""),"",IF($T1559&lt;&gt;"",_xlfn._xlws.FILTER(Q:Q,($BU:$BU=$BU1559)*($I:$I=$I1559)*($T:$T=$T1559)*($S:$S=_xlfn.MINIFS($S:$S,$T:$T,"="&amp;$T1559)),""))))&amp;"",IF(Q1559="","",""))&amp;""</f>
        <v/>
      </c>
      <c r="AZ1559" t="str" cm="1">
        <f t="array" ref="AZ1559">IFERROR(IF(R1559&lt;&gt;"",R1559,IF(OR($S1559="",$T1559=""),"",IF($T1559&lt;&gt;"",_xlfn._xlws.FILTER(R:R,($BU:$BU=$BU1559)*($I:$I=$I1559)*($T:$T=$T1559)*($S:$S=_xlfn.MINIFS($S:$S,$T:$T,"="&amp;$T1559)),""))))&amp;"",IF(R1559="","",""))&amp;""</f>
        <v/>
      </c>
      <c r="BA1559" s="6">
        <f t="shared" si="2259"/>
        <v>133</v>
      </c>
      <c r="BB1559">
        <f t="shared" ref="BB1559:BD1559" si="2287">BB1558</f>
        <v>18987</v>
      </c>
      <c r="BC1559" t="str">
        <f t="shared" si="2287"/>
        <v>Velodrome</v>
      </c>
      <c r="BD1559" t="str">
        <f t="shared" si="2287"/>
        <v>Outlaws</v>
      </c>
      <c r="BE1559" t="s">
        <v>6</v>
      </c>
      <c r="BF1559" t="s">
        <v>205</v>
      </c>
      <c r="BI1559" t="e" cm="1" vm="1">
        <f t="array" aca="1" ref="BI1559" ca="1">IFERROR(_xlfn._xlws.FILTER(shifts!A:A,(shifts!B:B=events!AD1559)*(shifts!AG:AG&gt;=events!BK1559)*(shifts!AH:AH&lt;=events!BL1559)),BI1558)</f>
        <v>#VALUE!</v>
      </c>
      <c r="BJ1559" s="15">
        <f t="shared" si="2261"/>
        <v>0</v>
      </c>
      <c r="BK1559">
        <f t="shared" si="2262"/>
        <v>622</v>
      </c>
      <c r="BL1559">
        <f t="shared" si="2263"/>
        <v>622</v>
      </c>
      <c r="BM1559" s="15">
        <f>SUMIFS(BJ$2:BJ1559,K$2:K1559,"=Intermission")+SUMIFS(BJ$2:BJ1559,K$2:K1559,"=Timeout")</f>
        <v>67</v>
      </c>
      <c r="BN1559">
        <f t="shared" si="2264"/>
        <v>1147</v>
      </c>
      <c r="BO1559" s="19">
        <f t="shared" si="2265"/>
        <v>1605</v>
      </c>
      <c r="BP1559">
        <f t="shared" si="2266"/>
        <v>1600</v>
      </c>
      <c r="BQ1559" s="17">
        <f t="shared" si="2267"/>
        <v>1605</v>
      </c>
      <c r="BR1559" t="str">
        <f t="shared" si="2268"/>
        <v>opp_team_player_1</v>
      </c>
      <c r="BS1559">
        <f>COUNTIFS(S$3:S1559,"="&amp;S1559,AI$3:AI1559,"="&amp;AI1559)</f>
        <v>1</v>
      </c>
      <c r="BT1559" t="str">
        <f>IFERROR(VLOOKUP(BB1559&amp;BU1559&amp;X1559,game_rosters!U:W,3,FALSE),"")</f>
        <v>P100016</v>
      </c>
      <c r="BU1559" t="str">
        <f t="shared" si="2269"/>
        <v>Velodrome</v>
      </c>
    </row>
    <row r="1560" spans="1:73" x14ac:dyDescent="0.2">
      <c r="A1560" t="str">
        <f t="shared" si="2244"/>
        <v/>
      </c>
      <c r="I1560" s="44">
        <v>84</v>
      </c>
      <c r="O1560" t="s">
        <v>670</v>
      </c>
      <c r="P1560" t="s">
        <v>651</v>
      </c>
      <c r="R1560" s="51">
        <v>1</v>
      </c>
      <c r="S1560">
        <v>820</v>
      </c>
      <c r="T1560">
        <v>137</v>
      </c>
      <c r="X1560">
        <v>84</v>
      </c>
      <c r="AA1560">
        <f t="shared" si="2201"/>
        <v>1820</v>
      </c>
      <c r="AB1560">
        <f t="shared" si="2202"/>
        <v>9137</v>
      </c>
      <c r="AC1560">
        <f t="shared" si="2240"/>
        <v>9137</v>
      </c>
      <c r="AD1560" s="6">
        <v>2</v>
      </c>
      <c r="AE1560" t="s">
        <v>911</v>
      </c>
      <c r="AF1560" t="s">
        <v>909</v>
      </c>
      <c r="AG1560" t="s">
        <v>756</v>
      </c>
      <c r="AH1560" t="s">
        <v>756</v>
      </c>
      <c r="AI1560" t="str">
        <f t="shared" si="2245"/>
        <v>o</v>
      </c>
      <c r="AJ1560" t="str">
        <f t="shared" si="2246"/>
        <v/>
      </c>
      <c r="AK1560" t="str">
        <f t="shared" si="2247"/>
        <v/>
      </c>
      <c r="AL1560" t="str">
        <f t="shared" si="2248"/>
        <v/>
      </c>
      <c r="AM1560" t="str">
        <f t="shared" si="2249"/>
        <v/>
      </c>
      <c r="AN1560" t="str">
        <f t="shared" si="2250"/>
        <v>Away</v>
      </c>
      <c r="AO1560" t="str">
        <f t="shared" si="2251"/>
        <v>a</v>
      </c>
      <c r="AP1560" t="str">
        <f t="shared" si="2252"/>
        <v/>
      </c>
      <c r="AQ1560" t="str">
        <f t="shared" si="2253"/>
        <v/>
      </c>
      <c r="AR1560" t="str">
        <f t="shared" si="2254"/>
        <v>Away</v>
      </c>
      <c r="AS1560" t="str">
        <f t="shared" si="2255"/>
        <v>a</v>
      </c>
      <c r="AT1560" t="str">
        <f t="shared" si="2256"/>
        <v>Defensive</v>
      </c>
      <c r="AU1560" t="str">
        <f t="shared" si="2257"/>
        <v/>
      </c>
      <c r="AV1560" t="str">
        <f t="shared" si="2258"/>
        <v/>
      </c>
      <c r="AW1560" t="str" cm="1">
        <f t="array" ref="AW1560">IFERROR(IF(O1560&lt;&gt;"",O1560,IF(OR($S1560="",$T1560=""),"",IF(O1560&lt;&gt;"",O1560,IF($T1560&lt;&gt;"",_xlfn._xlws.FILTER(O:O,($BU:$BU=$BU1560)*($I:$I=$I1560)*($T:$T=$T1560)*($S:$S=_xlfn.MINIFS($S:$S,$T:$T,"="&amp;$T1560)),"")))))&amp;"",IF(O1560="","",""))&amp;""</f>
        <v>Defensive_PlayPossession-ManOnMan</v>
      </c>
      <c r="AX1560" t="str" cm="1">
        <f t="array" ref="AX1560">IFERROR(IF(P1560&lt;&gt;"",P1560,IF(OR($S1560="",$T1560=""),"",IF($T1560&lt;&gt;"",_xlfn._xlws.FILTER(P:P,($BU:$BU=$BU1560)*($I:$I=$I1560)*($T:$T=$T1560)*($S:$S=_xlfn.MINIFS($S:$S,$T:$T,"="&amp;$T1560)),""))))&amp;"",IF(P1560="","",""))&amp;""</f>
        <v>Defensive_PlayShot-BoxOut</v>
      </c>
      <c r="AY1560" t="str" cm="1">
        <f t="array" ref="AY1560">IFERROR(IF(Q1560&lt;&gt;"",Q1560,IF(OR($S1560="",$T1560=""),"",IF($T1560&lt;&gt;"",_xlfn._xlws.FILTER(Q:Q,($BU:$BU=$BU1560)*($I:$I=$I1560)*($T:$T=$T1560)*($S:$S=_xlfn.MINIFS($S:$S,$T:$T,"="&amp;$T1560)),""))))&amp;"",IF(Q1560="","",""))&amp;""</f>
        <v/>
      </c>
      <c r="AZ1560" t="str" cm="1">
        <f t="array" ref="AZ1560">IFERROR(IF(R1560&lt;&gt;"",R1560,IF(OR($S1560="",$T1560=""),"",IF($T1560&lt;&gt;"",_xlfn._xlws.FILTER(R:R,($BU:$BU=$BU1560)*($I:$I=$I1560)*($T:$T=$T1560)*($S:$S=_xlfn.MINIFS($S:$S,$T:$T,"="&amp;$T1560)),""))))&amp;"",IF(R1560="","",""))&amp;""</f>
        <v>1</v>
      </c>
      <c r="BA1560" s="6">
        <f t="shared" si="2259"/>
        <v>133</v>
      </c>
      <c r="BB1560">
        <f t="shared" ref="BB1560:BD1560" si="2288">BB1559</f>
        <v>18987</v>
      </c>
      <c r="BC1560" t="str">
        <f t="shared" si="2288"/>
        <v>Velodrome</v>
      </c>
      <c r="BD1560" t="str">
        <f t="shared" si="2288"/>
        <v>Outlaws</v>
      </c>
      <c r="BE1560" t="s">
        <v>6</v>
      </c>
      <c r="BF1560" t="s">
        <v>205</v>
      </c>
      <c r="BI1560" t="e" cm="1" vm="1">
        <f t="array" aca="1" ref="BI1560" ca="1">IFERROR(_xlfn._xlws.FILTER(shifts!A:A,(shifts!B:B=events!AD1560)*(shifts!AG:AG&gt;=events!BK1560)*(shifts!AH:AH&lt;=events!BL1560)),BI1559)</f>
        <v>#VALUE!</v>
      </c>
      <c r="BJ1560" s="15">
        <f t="shared" si="2261"/>
        <v>0</v>
      </c>
      <c r="BK1560">
        <f t="shared" si="2262"/>
        <v>622</v>
      </c>
      <c r="BL1560">
        <f t="shared" si="2263"/>
        <v>622</v>
      </c>
      <c r="BM1560" s="15">
        <f>SUMIFS(BJ$2:BJ1560,K$2:K1560,"=Intermission")+SUMIFS(BJ$2:BJ1560,K$2:K1560,"=Timeout")</f>
        <v>67</v>
      </c>
      <c r="BN1560">
        <f t="shared" si="2264"/>
        <v>1147</v>
      </c>
      <c r="BO1560" s="19">
        <f t="shared" si="2265"/>
        <v>1605</v>
      </c>
      <c r="BP1560">
        <f t="shared" si="2266"/>
        <v>1600</v>
      </c>
      <c r="BQ1560" s="17">
        <f t="shared" si="2267"/>
        <v>1605</v>
      </c>
      <c r="BR1560" t="str">
        <f t="shared" si="2268"/>
        <v>opp_team_player_2</v>
      </c>
      <c r="BS1560">
        <f>COUNTIFS(S$3:S1560,"="&amp;S1560,AI$3:AI1560,"="&amp;AI1560)</f>
        <v>2</v>
      </c>
      <c r="BT1560" t="str">
        <f>IFERROR(VLOOKUP(BB1560&amp;BU1560&amp;X1560,game_rosters!U:W,3,FALSE),"")</f>
        <v>P100198</v>
      </c>
      <c r="BU1560" t="str">
        <f t="shared" si="2269"/>
        <v>Velodrome</v>
      </c>
    </row>
    <row r="1561" spans="1:73" x14ac:dyDescent="0.2">
      <c r="A1561">
        <f t="shared" si="2244"/>
        <v>1</v>
      </c>
      <c r="I1561" s="44">
        <v>39</v>
      </c>
      <c r="K1561" t="s">
        <v>15</v>
      </c>
      <c r="L1561" t="s">
        <v>189</v>
      </c>
      <c r="M1561" t="s">
        <v>94</v>
      </c>
      <c r="S1561">
        <v>821</v>
      </c>
      <c r="T1561">
        <v>137</v>
      </c>
      <c r="W1561" t="s">
        <v>735</v>
      </c>
      <c r="X1561">
        <v>39</v>
      </c>
      <c r="Z1561">
        <v>1</v>
      </c>
      <c r="AA1561">
        <f t="shared" si="2201"/>
        <v>1821</v>
      </c>
      <c r="AB1561">
        <f t="shared" si="2202"/>
        <v>9137</v>
      </c>
      <c r="AC1561">
        <f t="shared" si="2240"/>
        <v>9137</v>
      </c>
      <c r="AD1561" s="6">
        <v>2</v>
      </c>
      <c r="AE1561" t="s">
        <v>911</v>
      </c>
      <c r="AF1561" t="s">
        <v>909</v>
      </c>
      <c r="AG1561" t="s">
        <v>756</v>
      </c>
      <c r="AH1561" t="s">
        <v>756</v>
      </c>
      <c r="AI1561" t="str">
        <f t="shared" si="2245"/>
        <v>e</v>
      </c>
      <c r="AJ1561" t="str">
        <f t="shared" si="2246"/>
        <v/>
      </c>
      <c r="AK1561" t="str">
        <f t="shared" si="2247"/>
        <v/>
      </c>
      <c r="AL1561" t="str">
        <f t="shared" si="2248"/>
        <v/>
      </c>
      <c r="AM1561" t="str">
        <f t="shared" si="2249"/>
        <v/>
      </c>
      <c r="AN1561" t="str">
        <f t="shared" si="2250"/>
        <v>Home</v>
      </c>
      <c r="AO1561" t="str">
        <f t="shared" si="2251"/>
        <v>h</v>
      </c>
      <c r="AP1561" t="str">
        <f t="shared" si="2252"/>
        <v/>
      </c>
      <c r="AQ1561" t="str">
        <f t="shared" si="2253"/>
        <v/>
      </c>
      <c r="AR1561" t="str">
        <f t="shared" si="2254"/>
        <v>Home</v>
      </c>
      <c r="AS1561" t="str">
        <f t="shared" si="2255"/>
        <v>h</v>
      </c>
      <c r="AT1561" t="str">
        <f t="shared" si="2256"/>
        <v>Defensive</v>
      </c>
      <c r="AU1561" t="str">
        <f t="shared" si="2257"/>
        <v/>
      </c>
      <c r="AV1561" t="str">
        <f t="shared" si="2258"/>
        <v/>
      </c>
      <c r="AW1561" t="str" cm="1">
        <f t="array" ref="AW1561">IFERROR(IF(O1561&lt;&gt;"",O1561,IF(OR($S1561="",$T1561=""),"",IF(O1561&lt;&gt;"",O1561,IF($T1561&lt;&gt;"",_xlfn._xlws.FILTER(O:O,($BU:$BU=$BU1561)*($I:$I=$I1561)*($T:$T=$T1561)*($S:$S=_xlfn.MINIFS($S:$S,$T:$T,"="&amp;$T1561)),"")))))&amp;"",IF(O1561="","",""))&amp;""</f>
        <v/>
      </c>
      <c r="AX1561" t="str" cm="1">
        <f t="array" ref="AX1561">IFERROR(IF(P1561&lt;&gt;"",P1561,IF(OR($S1561="",$T1561=""),"",IF($T1561&lt;&gt;"",_xlfn._xlws.FILTER(P:P,($BU:$BU=$BU1561)*($I:$I=$I1561)*($T:$T=$T1561)*($S:$S=_xlfn.MINIFS($S:$S,$T:$T,"="&amp;$T1561)),""))))&amp;"",IF(P1561="","",""))&amp;""</f>
        <v/>
      </c>
      <c r="AY1561" t="str" cm="1">
        <f t="array" ref="AY1561">IFERROR(IF(Q1561&lt;&gt;"",Q1561,IF(OR($S1561="",$T1561=""),"",IF($T1561&lt;&gt;"",_xlfn._xlws.FILTER(Q:Q,($BU:$BU=$BU1561)*($I:$I=$I1561)*($T:$T=$T1561)*($S:$S=_xlfn.MINIFS($S:$S,$T:$T,"="&amp;$T1561)),""))))&amp;"",IF(Q1561="","",""))&amp;""</f>
        <v/>
      </c>
      <c r="AZ1561" t="str" cm="1">
        <f t="array" ref="AZ1561">IFERROR(IF(R1561&lt;&gt;"",R1561,IF(OR($S1561="",$T1561=""),"",IF($T1561&lt;&gt;"",_xlfn._xlws.FILTER(R:R,($BU:$BU=$BU1561)*($I:$I=$I1561)*($T:$T=$T1561)*($S:$S=_xlfn.MINIFS($S:$S,$T:$T,"="&amp;$T1561)),""))))&amp;"",IF(R1561="","",""))&amp;""</f>
        <v/>
      </c>
      <c r="BA1561" s="6">
        <f t="shared" si="2259"/>
        <v>133</v>
      </c>
      <c r="BB1561">
        <f t="shared" ref="BB1561:BD1561" si="2289">BB1560</f>
        <v>18987</v>
      </c>
      <c r="BC1561" t="str">
        <f t="shared" si="2289"/>
        <v>Velodrome</v>
      </c>
      <c r="BD1561" t="str">
        <f t="shared" si="2289"/>
        <v>Outlaws</v>
      </c>
      <c r="BE1561" t="s">
        <v>15</v>
      </c>
      <c r="BF1561" t="s">
        <v>189</v>
      </c>
      <c r="BI1561" t="e" cm="1" vm="1">
        <f t="array" aca="1" ref="BI1561" ca="1">IFERROR(_xlfn._xlws.FILTER(shifts!A:A,(shifts!B:B=events!AD1561)*(shifts!AG:AG&gt;=events!BK1561)*(shifts!AH:AH&lt;=events!BL1561)),BI1560)</f>
        <v>#VALUE!</v>
      </c>
      <c r="BJ1561" s="15">
        <f t="shared" si="2261"/>
        <v>0</v>
      </c>
      <c r="BK1561">
        <f t="shared" si="2262"/>
        <v>622</v>
      </c>
      <c r="BL1561">
        <f t="shared" si="2263"/>
        <v>622</v>
      </c>
      <c r="BM1561" s="15">
        <f>SUMIFS(BJ$2:BJ1561,K$2:K1561,"=Intermission")+SUMIFS(BJ$2:BJ1561,K$2:K1561,"=Timeout")</f>
        <v>67</v>
      </c>
      <c r="BN1561">
        <f t="shared" si="2264"/>
        <v>1147</v>
      </c>
      <c r="BO1561" s="19">
        <f t="shared" si="2265"/>
        <v>1605</v>
      </c>
      <c r="BP1561">
        <f t="shared" si="2266"/>
        <v>1600</v>
      </c>
      <c r="BQ1561" s="17">
        <f t="shared" si="2267"/>
        <v>1605</v>
      </c>
      <c r="BR1561" t="str">
        <f t="shared" si="2268"/>
        <v>event_team_player_1</v>
      </c>
      <c r="BS1561">
        <f>COUNTIFS(S$3:S1561,"="&amp;S1561,AI$3:AI1561,"="&amp;AI1561)</f>
        <v>1</v>
      </c>
      <c r="BT1561" t="str">
        <f>IFERROR(VLOOKUP(BB1561&amp;BU1561&amp;X1561,game_rosters!U:W,3,FALSE),"")</f>
        <v>P100016</v>
      </c>
      <c r="BU1561" t="str">
        <f t="shared" si="2269"/>
        <v>Velodrome</v>
      </c>
    </row>
    <row r="1562" spans="1:73" x14ac:dyDescent="0.2">
      <c r="A1562" t="str">
        <f t="shared" si="2244"/>
        <v/>
      </c>
      <c r="I1562" s="44">
        <v>84</v>
      </c>
      <c r="O1562" t="s">
        <v>670</v>
      </c>
      <c r="P1562" t="s">
        <v>651</v>
      </c>
      <c r="R1562" s="51">
        <v>1</v>
      </c>
      <c r="S1562">
        <v>821</v>
      </c>
      <c r="T1562">
        <v>137</v>
      </c>
      <c r="X1562">
        <v>84</v>
      </c>
      <c r="Z1562">
        <v>1</v>
      </c>
      <c r="AA1562">
        <f t="shared" si="2201"/>
        <v>1821</v>
      </c>
      <c r="AB1562">
        <f t="shared" si="2202"/>
        <v>9137</v>
      </c>
      <c r="AC1562">
        <f t="shared" si="2240"/>
        <v>9137</v>
      </c>
      <c r="AD1562" s="6">
        <v>2</v>
      </c>
      <c r="AE1562" t="s">
        <v>911</v>
      </c>
      <c r="AF1562" t="s">
        <v>909</v>
      </c>
      <c r="AG1562" t="s">
        <v>756</v>
      </c>
      <c r="AH1562" t="s">
        <v>756</v>
      </c>
      <c r="AI1562" t="str">
        <f t="shared" si="2245"/>
        <v>e</v>
      </c>
      <c r="AJ1562" t="str">
        <f t="shared" si="2246"/>
        <v/>
      </c>
      <c r="AK1562" t="str">
        <f t="shared" si="2247"/>
        <v/>
      </c>
      <c r="AL1562" t="str">
        <f t="shared" si="2248"/>
        <v/>
      </c>
      <c r="AM1562" t="str">
        <f t="shared" si="2249"/>
        <v/>
      </c>
      <c r="AN1562" t="str">
        <f t="shared" si="2250"/>
        <v>Home</v>
      </c>
      <c r="AO1562" t="str">
        <f t="shared" si="2251"/>
        <v>h</v>
      </c>
      <c r="AP1562" t="str">
        <f t="shared" si="2252"/>
        <v/>
      </c>
      <c r="AQ1562" t="str">
        <f t="shared" si="2253"/>
        <v/>
      </c>
      <c r="AR1562" t="str">
        <f t="shared" si="2254"/>
        <v>Home</v>
      </c>
      <c r="AS1562" t="str">
        <f t="shared" si="2255"/>
        <v>h</v>
      </c>
      <c r="AT1562" t="str">
        <f t="shared" si="2256"/>
        <v>Defensive</v>
      </c>
      <c r="AU1562" t="str">
        <f t="shared" si="2257"/>
        <v/>
      </c>
      <c r="AV1562" t="str">
        <f t="shared" si="2258"/>
        <v/>
      </c>
      <c r="AW1562" t="str" cm="1">
        <f t="array" ref="AW1562">IFERROR(IF(O1562&lt;&gt;"",O1562,IF(OR($S1562="",$T1562=""),"",IF(O1562&lt;&gt;"",O1562,IF($T1562&lt;&gt;"",_xlfn._xlws.FILTER(O:O,($BU:$BU=$BU1562)*($I:$I=$I1562)*($T:$T=$T1562)*($S:$S=_xlfn.MINIFS($S:$S,$T:$T,"="&amp;$T1562)),"")))))&amp;"",IF(O1562="","",""))&amp;""</f>
        <v>Defensive_PlayPossession-ManOnMan</v>
      </c>
      <c r="AX1562" t="str" cm="1">
        <f t="array" ref="AX1562">IFERROR(IF(P1562&lt;&gt;"",P1562,IF(OR($S1562="",$T1562=""),"",IF($T1562&lt;&gt;"",_xlfn._xlws.FILTER(P:P,($BU:$BU=$BU1562)*($I:$I=$I1562)*($T:$T=$T1562)*($S:$S=_xlfn.MINIFS($S:$S,$T:$T,"="&amp;$T1562)),""))))&amp;"",IF(P1562="","",""))&amp;""</f>
        <v>Defensive_PlayShot-BoxOut</v>
      </c>
      <c r="AY1562" t="str" cm="1">
        <f t="array" ref="AY1562">IFERROR(IF(Q1562&lt;&gt;"",Q1562,IF(OR($S1562="",$T1562=""),"",IF($T1562&lt;&gt;"",_xlfn._xlws.FILTER(Q:Q,($BU:$BU=$BU1562)*($I:$I=$I1562)*($T:$T=$T1562)*($S:$S=_xlfn.MINIFS($S:$S,$T:$T,"="&amp;$T1562)),""))))&amp;"",IF(Q1562="","",""))&amp;""</f>
        <v/>
      </c>
      <c r="AZ1562" t="str" cm="1">
        <f t="array" ref="AZ1562">IFERROR(IF(R1562&lt;&gt;"",R1562,IF(OR($S1562="",$T1562=""),"",IF($T1562&lt;&gt;"",_xlfn._xlws.FILTER(R:R,($BU:$BU=$BU1562)*($I:$I=$I1562)*($T:$T=$T1562)*($S:$S=_xlfn.MINIFS($S:$S,$T:$T,"="&amp;$T1562)),""))))&amp;"",IF(R1562="","",""))&amp;""</f>
        <v>1</v>
      </c>
      <c r="BA1562" s="6">
        <f t="shared" si="2259"/>
        <v>133</v>
      </c>
      <c r="BB1562">
        <f t="shared" ref="BB1562:BD1562" si="2290">BB1561</f>
        <v>18987</v>
      </c>
      <c r="BC1562" t="str">
        <f t="shared" si="2290"/>
        <v>Velodrome</v>
      </c>
      <c r="BD1562" t="str">
        <f t="shared" si="2290"/>
        <v>Outlaws</v>
      </c>
      <c r="BE1562" t="s">
        <v>15</v>
      </c>
      <c r="BF1562" t="s">
        <v>189</v>
      </c>
      <c r="BI1562" t="e" cm="1" vm="1">
        <f t="array" aca="1" ref="BI1562" ca="1">IFERROR(_xlfn._xlws.FILTER(shifts!A:A,(shifts!B:B=events!AD1562)*(shifts!AG:AG&gt;=events!BK1562)*(shifts!AH:AH&lt;=events!BL1562)),BI1561)</f>
        <v>#VALUE!</v>
      </c>
      <c r="BJ1562" s="15">
        <f t="shared" si="2261"/>
        <v>0</v>
      </c>
      <c r="BK1562">
        <f t="shared" si="2262"/>
        <v>622</v>
      </c>
      <c r="BL1562">
        <f t="shared" si="2263"/>
        <v>622</v>
      </c>
      <c r="BM1562" s="15">
        <f>SUMIFS(BJ$2:BJ1562,K$2:K1562,"=Intermission")+SUMIFS(BJ$2:BJ1562,K$2:K1562,"=Timeout")</f>
        <v>67</v>
      </c>
      <c r="BN1562">
        <f t="shared" si="2264"/>
        <v>1147</v>
      </c>
      <c r="BO1562" s="19">
        <f t="shared" si="2265"/>
        <v>1605</v>
      </c>
      <c r="BP1562">
        <f t="shared" si="2266"/>
        <v>1600</v>
      </c>
      <c r="BQ1562" s="17">
        <f t="shared" si="2267"/>
        <v>1605</v>
      </c>
      <c r="BR1562" t="str">
        <f t="shared" si="2268"/>
        <v>event_team_player_2</v>
      </c>
      <c r="BS1562">
        <f>COUNTIFS(S$3:S1562,"="&amp;S1562,AI$3:AI1562,"="&amp;AI1562)</f>
        <v>2</v>
      </c>
      <c r="BT1562" t="str">
        <f>IFERROR(VLOOKUP(BB1562&amp;BU1562&amp;X1562,game_rosters!U:W,3,FALSE),"")</f>
        <v>P100198</v>
      </c>
      <c r="BU1562" t="str">
        <f t="shared" si="2269"/>
        <v>Velodrome</v>
      </c>
    </row>
    <row r="1563" spans="1:73" x14ac:dyDescent="0.2">
      <c r="A1563" t="str">
        <f t="shared" si="2244"/>
        <v/>
      </c>
      <c r="I1563" s="44">
        <v>77</v>
      </c>
      <c r="R1563" s="51">
        <v>1</v>
      </c>
      <c r="S1563">
        <v>821</v>
      </c>
      <c r="T1563">
        <v>137</v>
      </c>
      <c r="X1563">
        <v>77</v>
      </c>
      <c r="AA1563">
        <f t="shared" si="2201"/>
        <v>1821</v>
      </c>
      <c r="AB1563">
        <f t="shared" si="2202"/>
        <v>9137</v>
      </c>
      <c r="AC1563">
        <f t="shared" si="2240"/>
        <v>9137</v>
      </c>
      <c r="AD1563" s="6">
        <v>2</v>
      </c>
      <c r="AE1563" t="s">
        <v>911</v>
      </c>
      <c r="AF1563" t="s">
        <v>909</v>
      </c>
      <c r="AG1563" t="s">
        <v>756</v>
      </c>
      <c r="AH1563" t="s">
        <v>756</v>
      </c>
      <c r="AI1563" t="str">
        <f t="shared" si="2245"/>
        <v>o</v>
      </c>
      <c r="AJ1563" t="str">
        <f t="shared" si="2246"/>
        <v/>
      </c>
      <c r="AK1563" t="str">
        <f t="shared" si="2247"/>
        <v/>
      </c>
      <c r="AL1563" t="str">
        <f t="shared" si="2248"/>
        <v/>
      </c>
      <c r="AM1563" t="str">
        <f t="shared" si="2249"/>
        <v/>
      </c>
      <c r="AN1563" t="str">
        <f t="shared" si="2250"/>
        <v>Home</v>
      </c>
      <c r="AO1563" t="str">
        <f t="shared" si="2251"/>
        <v>h</v>
      </c>
      <c r="AP1563" t="str">
        <f t="shared" si="2252"/>
        <v/>
      </c>
      <c r="AQ1563" t="str">
        <f t="shared" si="2253"/>
        <v/>
      </c>
      <c r="AR1563" t="str">
        <f t="shared" si="2254"/>
        <v>Home</v>
      </c>
      <c r="AS1563" t="str">
        <f t="shared" si="2255"/>
        <v>h</v>
      </c>
      <c r="AT1563" t="str">
        <f t="shared" si="2256"/>
        <v>Offensive</v>
      </c>
      <c r="AU1563" t="str">
        <f t="shared" si="2257"/>
        <v/>
      </c>
      <c r="AV1563" t="str">
        <f t="shared" si="2258"/>
        <v/>
      </c>
      <c r="AW1563" t="str" cm="1">
        <f t="array" ref="AW1563">IFERROR(IF(O1563&lt;&gt;"",O1563,IF(OR($S1563="",$T1563=""),"",IF(O1563&lt;&gt;"",O1563,IF($T1563&lt;&gt;"",_xlfn._xlws.FILTER(O:O,($BU:$BU=$BU1563)*($I:$I=$I1563)*($T:$T=$T1563)*($S:$S=_xlfn.MINIFS($S:$S,$T:$T,"="&amp;$T1563)),"")))))&amp;"",IF(O1563="","",""))&amp;""</f>
        <v/>
      </c>
      <c r="AX1563" t="str" cm="1">
        <f t="array" ref="AX1563">IFERROR(IF(P1563&lt;&gt;"",P1563,IF(OR($S1563="",$T1563=""),"",IF($T1563&lt;&gt;"",_xlfn._xlws.FILTER(P:P,($BU:$BU=$BU1563)*($I:$I=$I1563)*($T:$T=$T1563)*($S:$S=_xlfn.MINIFS($S:$S,$T:$T,"="&amp;$T1563)),""))))&amp;"",IF(P1563="","",""))&amp;""</f>
        <v/>
      </c>
      <c r="AY1563" t="str" cm="1">
        <f t="array" ref="AY1563">IFERROR(IF(Q1563&lt;&gt;"",Q1563,IF(OR($S1563="",$T1563=""),"",IF($T1563&lt;&gt;"",_xlfn._xlws.FILTER(Q:Q,($BU:$BU=$BU1563)*($I:$I=$I1563)*($T:$T=$T1563)*($S:$S=_xlfn.MINIFS($S:$S,$T:$T,"="&amp;$T1563)),""))))&amp;"",IF(Q1563="","",""))&amp;""</f>
        <v/>
      </c>
      <c r="AZ1563" t="str" cm="1">
        <f t="array" ref="AZ1563">IFERROR(IF(R1563&lt;&gt;"",R1563,IF(OR($S1563="",$T1563=""),"",IF($T1563&lt;&gt;"",_xlfn._xlws.FILTER(R:R,($BU:$BU=$BU1563)*($I:$I=$I1563)*($T:$T=$T1563)*($S:$S=_xlfn.MINIFS($S:$S,$T:$T,"="&amp;$T1563)),""))))&amp;"",IF(R1563="","",""))&amp;""</f>
        <v>1</v>
      </c>
      <c r="BA1563" s="6">
        <f t="shared" si="2259"/>
        <v>133</v>
      </c>
      <c r="BB1563">
        <f t="shared" ref="BB1563:BD1563" si="2291">BB1562</f>
        <v>18987</v>
      </c>
      <c r="BC1563" t="str">
        <f t="shared" si="2291"/>
        <v>Velodrome</v>
      </c>
      <c r="BD1563" t="str">
        <f t="shared" si="2291"/>
        <v>Outlaws</v>
      </c>
      <c r="BE1563" t="s">
        <v>15</v>
      </c>
      <c r="BF1563" t="s">
        <v>189</v>
      </c>
      <c r="BI1563" t="e" cm="1" vm="1">
        <f t="array" aca="1" ref="BI1563" ca="1">IFERROR(_xlfn._xlws.FILTER(shifts!A:A,(shifts!B:B=events!AD1563)*(shifts!AG:AG&gt;=events!BK1563)*(shifts!AH:AH&lt;=events!BL1563)),BI1562)</f>
        <v>#VALUE!</v>
      </c>
      <c r="BJ1563" s="15">
        <f t="shared" si="2261"/>
        <v>0</v>
      </c>
      <c r="BK1563">
        <f t="shared" si="2262"/>
        <v>622</v>
      </c>
      <c r="BL1563">
        <f t="shared" si="2263"/>
        <v>622</v>
      </c>
      <c r="BM1563" s="15">
        <f>SUMIFS(BJ$2:BJ1563,K$2:K1563,"=Intermission")+SUMIFS(BJ$2:BJ1563,K$2:K1563,"=Timeout")</f>
        <v>67</v>
      </c>
      <c r="BN1563">
        <f t="shared" si="2264"/>
        <v>1147</v>
      </c>
      <c r="BO1563" s="19">
        <f t="shared" si="2265"/>
        <v>1605</v>
      </c>
      <c r="BP1563">
        <f t="shared" si="2266"/>
        <v>1600</v>
      </c>
      <c r="BQ1563" s="17">
        <f t="shared" si="2267"/>
        <v>1605</v>
      </c>
      <c r="BR1563" t="str">
        <f t="shared" si="2268"/>
        <v>opp_team_player_1</v>
      </c>
      <c r="BS1563">
        <f>COUNTIFS(S$3:S1563,"="&amp;S1563,AI$3:AI1563,"="&amp;AI1563)</f>
        <v>1</v>
      </c>
      <c r="BT1563" t="str">
        <f>IFERROR(VLOOKUP(BB1563&amp;BU1563&amp;X1563,game_rosters!U:W,3,FALSE),"")</f>
        <v>P100185</v>
      </c>
      <c r="BU1563" t="str">
        <f t="shared" si="2269"/>
        <v>Outlaws</v>
      </c>
    </row>
    <row r="1564" spans="1:73" x14ac:dyDescent="0.2">
      <c r="A1564">
        <f t="shared" si="2244"/>
        <v>1</v>
      </c>
      <c r="I1564" s="44">
        <v>39</v>
      </c>
      <c r="K1564" t="s">
        <v>11</v>
      </c>
      <c r="L1564" t="s">
        <v>187</v>
      </c>
      <c r="M1564" t="s">
        <v>108</v>
      </c>
      <c r="S1564">
        <v>822</v>
      </c>
      <c r="T1564">
        <v>137</v>
      </c>
      <c r="W1564" t="s">
        <v>735</v>
      </c>
      <c r="X1564">
        <v>39</v>
      </c>
      <c r="Z1564">
        <v>1</v>
      </c>
      <c r="AA1564">
        <f t="shared" si="2201"/>
        <v>1822</v>
      </c>
      <c r="AB1564">
        <f t="shared" si="2202"/>
        <v>9137</v>
      </c>
      <c r="AC1564">
        <f t="shared" si="2240"/>
        <v>9137</v>
      </c>
      <c r="AD1564" s="6">
        <v>2</v>
      </c>
      <c r="AE1564" t="s">
        <v>911</v>
      </c>
      <c r="AF1564" t="s">
        <v>909</v>
      </c>
      <c r="AG1564" t="s">
        <v>756</v>
      </c>
      <c r="AH1564" t="s">
        <v>756</v>
      </c>
      <c r="AI1564" t="str">
        <f t="shared" si="2245"/>
        <v>e</v>
      </c>
      <c r="AJ1564" t="str">
        <f t="shared" si="2246"/>
        <v/>
      </c>
      <c r="AK1564" t="str">
        <f t="shared" si="2247"/>
        <v/>
      </c>
      <c r="AL1564" t="str">
        <f t="shared" si="2248"/>
        <v/>
      </c>
      <c r="AM1564" t="str">
        <f t="shared" si="2249"/>
        <v/>
      </c>
      <c r="AN1564" t="str">
        <f t="shared" si="2250"/>
        <v>Home</v>
      </c>
      <c r="AO1564" t="str">
        <f t="shared" si="2251"/>
        <v>h</v>
      </c>
      <c r="AP1564" t="str">
        <f t="shared" si="2252"/>
        <v/>
      </c>
      <c r="AQ1564" t="str">
        <f t="shared" si="2253"/>
        <v/>
      </c>
      <c r="AR1564" t="str">
        <f t="shared" si="2254"/>
        <v>Home</v>
      </c>
      <c r="AS1564" t="str">
        <f t="shared" si="2255"/>
        <v>h</v>
      </c>
      <c r="AT1564" t="str">
        <f t="shared" si="2256"/>
        <v/>
      </c>
      <c r="AU1564" t="str">
        <f t="shared" si="2257"/>
        <v/>
      </c>
      <c r="AV1564" t="str">
        <f t="shared" si="2258"/>
        <v/>
      </c>
      <c r="AW1564" t="str" cm="1">
        <f t="array" ref="AW1564">IFERROR(IF(O1564&lt;&gt;"",O1564,IF(OR($S1564="",$T1564=""),"",IF(O1564&lt;&gt;"",O1564,IF($T1564&lt;&gt;"",_xlfn._xlws.FILTER(O:O,($BU:$BU=$BU1564)*($I:$I=$I1564)*($T:$T=$T1564)*($S:$S=_xlfn.MINIFS($S:$S,$T:$T,"="&amp;$T1564)),"")))))&amp;"",IF(O1564="","",""))&amp;""</f>
        <v/>
      </c>
      <c r="AX1564" t="str" cm="1">
        <f t="array" ref="AX1564">IFERROR(IF(P1564&lt;&gt;"",P1564,IF(OR($S1564="",$T1564=""),"",IF($T1564&lt;&gt;"",_xlfn._xlws.FILTER(P:P,($BU:$BU=$BU1564)*($I:$I=$I1564)*($T:$T=$T1564)*($S:$S=_xlfn.MINIFS($S:$S,$T:$T,"="&amp;$T1564)),""))))&amp;"",IF(P1564="","",""))&amp;""</f>
        <v/>
      </c>
      <c r="AY1564" t="str" cm="1">
        <f t="array" ref="AY1564">IFERROR(IF(Q1564&lt;&gt;"",Q1564,IF(OR($S1564="",$T1564=""),"",IF($T1564&lt;&gt;"",_xlfn._xlws.FILTER(Q:Q,($BU:$BU=$BU1564)*($I:$I=$I1564)*($T:$T=$T1564)*($S:$S=_xlfn.MINIFS($S:$S,$T:$T,"="&amp;$T1564)),""))))&amp;"",IF(Q1564="","",""))&amp;""</f>
        <v/>
      </c>
      <c r="AZ1564" t="str" cm="1">
        <f t="array" ref="AZ1564">IFERROR(IF(R1564&lt;&gt;"",R1564,IF(OR($S1564="",$T1564=""),"",IF($T1564&lt;&gt;"",_xlfn._xlws.FILTER(R:R,($BU:$BU=$BU1564)*($I:$I=$I1564)*($T:$T=$T1564)*($S:$S=_xlfn.MINIFS($S:$S,$T:$T,"="&amp;$T1564)),""))))&amp;"",IF(R1564="","",""))&amp;""</f>
        <v/>
      </c>
      <c r="BA1564" s="6">
        <f t="shared" si="2259"/>
        <v>133</v>
      </c>
      <c r="BB1564">
        <f t="shared" ref="BB1564:BD1564" si="2292">BB1563</f>
        <v>18987</v>
      </c>
      <c r="BC1564" t="str">
        <f t="shared" si="2292"/>
        <v>Velodrome</v>
      </c>
      <c r="BD1564" t="str">
        <f t="shared" si="2292"/>
        <v>Outlaws</v>
      </c>
      <c r="BE1564" t="s">
        <v>11</v>
      </c>
      <c r="BF1564" t="s">
        <v>187</v>
      </c>
      <c r="BI1564" t="e" cm="1" vm="1">
        <f t="array" aca="1" ref="BI1564" ca="1">IFERROR(_xlfn._xlws.FILTER(shifts!A:A,(shifts!B:B=events!AD1564)*(shifts!AG:AG&gt;=events!BK1564)*(shifts!AH:AH&lt;=events!BL1564)),BI1563)</f>
        <v>#VALUE!</v>
      </c>
      <c r="BJ1564" s="15">
        <f t="shared" si="2261"/>
        <v>0</v>
      </c>
      <c r="BK1564">
        <f t="shared" si="2262"/>
        <v>622</v>
      </c>
      <c r="BL1564">
        <f t="shared" si="2263"/>
        <v>622</v>
      </c>
      <c r="BM1564" s="15">
        <f>SUMIFS(BJ$2:BJ1564,K$2:K1564,"=Intermission")+SUMIFS(BJ$2:BJ1564,K$2:K1564,"=Timeout")</f>
        <v>67</v>
      </c>
      <c r="BN1564">
        <f t="shared" si="2264"/>
        <v>1147</v>
      </c>
      <c r="BO1564" s="19">
        <f t="shared" si="2265"/>
        <v>1605</v>
      </c>
      <c r="BP1564">
        <f t="shared" si="2266"/>
        <v>1600</v>
      </c>
      <c r="BQ1564" s="17">
        <f t="shared" si="2267"/>
        <v>1605</v>
      </c>
      <c r="BR1564" t="str">
        <f t="shared" si="2268"/>
        <v>event_team_player_1</v>
      </c>
      <c r="BS1564">
        <f>COUNTIFS(S$3:S1564,"="&amp;S1564,AI$3:AI1564,"="&amp;AI1564)</f>
        <v>1</v>
      </c>
      <c r="BT1564" t="str">
        <f>IFERROR(VLOOKUP(BB1564&amp;BU1564&amp;X1564,game_rosters!U:W,3,FALSE),"")</f>
        <v>P100016</v>
      </c>
      <c r="BU1564" t="str">
        <f t="shared" si="2269"/>
        <v>Velodrome</v>
      </c>
    </row>
    <row r="1565" spans="1:73" x14ac:dyDescent="0.2">
      <c r="A1565">
        <f t="shared" si="2244"/>
        <v>1</v>
      </c>
      <c r="I1565" s="44">
        <v>39</v>
      </c>
      <c r="K1565" t="s">
        <v>241</v>
      </c>
      <c r="S1565">
        <v>823</v>
      </c>
      <c r="T1565">
        <v>137</v>
      </c>
      <c r="W1565" t="s">
        <v>735</v>
      </c>
      <c r="X1565">
        <v>39</v>
      </c>
      <c r="Z1565">
        <v>1</v>
      </c>
      <c r="AA1565">
        <f t="shared" ref="AA1565:AA1628" si="2293">S1565+1000</f>
        <v>1823</v>
      </c>
      <c r="AB1565">
        <f t="shared" ref="AB1565:AB1628" si="2294">IF(T1565&lt;&gt;"",9000+T1565,"")</f>
        <v>9137</v>
      </c>
      <c r="AC1565">
        <f t="shared" si="2240"/>
        <v>9137</v>
      </c>
      <c r="AD1565" s="6">
        <v>2</v>
      </c>
      <c r="AE1565" t="s">
        <v>911</v>
      </c>
      <c r="AF1565" t="s">
        <v>909</v>
      </c>
      <c r="AG1565" t="s">
        <v>935</v>
      </c>
      <c r="AH1565" t="s">
        <v>938</v>
      </c>
      <c r="AI1565" t="str">
        <f t="shared" si="2245"/>
        <v>e</v>
      </c>
      <c r="AJ1565" t="str">
        <f t="shared" si="2246"/>
        <v/>
      </c>
      <c r="AK1565" t="str">
        <f t="shared" si="2247"/>
        <v/>
      </c>
      <c r="AL1565" t="str">
        <f t="shared" si="2248"/>
        <v/>
      </c>
      <c r="AM1565" t="str">
        <f t="shared" si="2249"/>
        <v/>
      </c>
      <c r="AN1565" t="str">
        <f t="shared" si="2250"/>
        <v>Home</v>
      </c>
      <c r="AO1565" t="str">
        <f t="shared" si="2251"/>
        <v>h</v>
      </c>
      <c r="AP1565" t="str">
        <f t="shared" si="2252"/>
        <v/>
      </c>
      <c r="AQ1565" t="str">
        <f t="shared" si="2253"/>
        <v/>
      </c>
      <c r="AR1565" t="str">
        <f t="shared" si="2254"/>
        <v>Home</v>
      </c>
      <c r="AS1565" t="str">
        <f t="shared" si="2255"/>
        <v>h</v>
      </c>
      <c r="AT1565" t="str">
        <f t="shared" si="2256"/>
        <v/>
      </c>
      <c r="AU1565" t="str">
        <f t="shared" si="2257"/>
        <v/>
      </c>
      <c r="AV1565" t="str">
        <f t="shared" si="2258"/>
        <v/>
      </c>
      <c r="AW1565" t="str" cm="1">
        <f t="array" ref="AW1565">IFERROR(IF(O1565&lt;&gt;"",O1565,IF(OR($S1565="",$T1565=""),"",IF(O1565&lt;&gt;"",O1565,IF($T1565&lt;&gt;"",_xlfn._xlws.FILTER(O:O,($BU:$BU=$BU1565)*($I:$I=$I1565)*($T:$T=$T1565)*($S:$S=_xlfn.MINIFS($S:$S,$T:$T,"="&amp;$T1565)),"")))))&amp;"",IF(O1565="","",""))&amp;""</f>
        <v/>
      </c>
      <c r="AX1565" t="str" cm="1">
        <f t="array" ref="AX1565">IFERROR(IF(P1565&lt;&gt;"",P1565,IF(OR($S1565="",$T1565=""),"",IF($T1565&lt;&gt;"",_xlfn._xlws.FILTER(P:P,($BU:$BU=$BU1565)*($I:$I=$I1565)*($T:$T=$T1565)*($S:$S=_xlfn.MINIFS($S:$S,$T:$T,"="&amp;$T1565)),""))))&amp;"",IF(P1565="","",""))&amp;""</f>
        <v/>
      </c>
      <c r="AY1565" t="str" cm="1">
        <f t="array" ref="AY1565">IFERROR(IF(Q1565&lt;&gt;"",Q1565,IF(OR($S1565="",$T1565=""),"",IF($T1565&lt;&gt;"",_xlfn._xlws.FILTER(Q:Q,($BU:$BU=$BU1565)*($I:$I=$I1565)*($T:$T=$T1565)*($S:$S=_xlfn.MINIFS($S:$S,$T:$T,"="&amp;$T1565)),""))))&amp;"",IF(Q1565="","",""))&amp;""</f>
        <v/>
      </c>
      <c r="AZ1565" t="str" cm="1">
        <f t="array" ref="AZ1565">IFERROR(IF(R1565&lt;&gt;"",R1565,IF(OR($S1565="",$T1565=""),"",IF($T1565&lt;&gt;"",_xlfn._xlws.FILTER(R:R,($BU:$BU=$BU1565)*($I:$I=$I1565)*($T:$T=$T1565)*($S:$S=_xlfn.MINIFS($S:$S,$T:$T,"="&amp;$T1565)),""))))&amp;"",IF(R1565="","",""))&amp;""</f>
        <v/>
      </c>
      <c r="BA1565" s="6">
        <f t="shared" si="2259"/>
        <v>133</v>
      </c>
      <c r="BB1565">
        <f t="shared" ref="BB1565:BD1565" si="2295">BB1564</f>
        <v>18987</v>
      </c>
      <c r="BC1565" t="str">
        <f t="shared" si="2295"/>
        <v>Velodrome</v>
      </c>
      <c r="BD1565" t="str">
        <f t="shared" si="2295"/>
        <v>Outlaws</v>
      </c>
      <c r="BE1565" t="s">
        <v>241</v>
      </c>
      <c r="BF1565" t="s">
        <v>756</v>
      </c>
      <c r="BI1565" cm="1">
        <f t="array" aca="1" ref="BI1565" ca="1">IFERROR(_xlfn._xlws.FILTER(shifts!A:A,(shifts!B:B=events!AD1565)*(shifts!AG:AG&gt;=events!BK1565)*(shifts!AH:AH&lt;=events!BL1565)),BI1564)</f>
        <v>54</v>
      </c>
      <c r="BJ1565" s="15">
        <f t="shared" si="2261"/>
        <v>24</v>
      </c>
      <c r="BK1565">
        <f t="shared" si="2262"/>
        <v>622</v>
      </c>
      <c r="BL1565">
        <f t="shared" si="2263"/>
        <v>598</v>
      </c>
      <c r="BM1565" s="15">
        <f>SUMIFS(BJ$2:BJ1565,K$2:K1565,"=Intermission")+SUMIFS(BJ$2:BJ1565,K$2:K1565,"=Timeout")</f>
        <v>67</v>
      </c>
      <c r="BN1565">
        <f t="shared" si="2264"/>
        <v>1147</v>
      </c>
      <c r="BO1565" s="19">
        <f t="shared" si="2265"/>
        <v>1605</v>
      </c>
      <c r="BP1565">
        <f t="shared" si="2266"/>
        <v>1600</v>
      </c>
      <c r="BQ1565" s="17">
        <f t="shared" si="2267"/>
        <v>1629</v>
      </c>
      <c r="BR1565" t="str">
        <f t="shared" si="2268"/>
        <v>event_team_player_1</v>
      </c>
      <c r="BS1565">
        <f>COUNTIFS(S$3:S1565,"="&amp;S1565,AI$3:AI1565,"="&amp;AI1565)</f>
        <v>1</v>
      </c>
      <c r="BT1565" t="str">
        <f>IFERROR(VLOOKUP(BB1565&amp;BU1565&amp;X1565,game_rosters!U:W,3,FALSE),"")</f>
        <v>P100016</v>
      </c>
      <c r="BU1565" t="str">
        <f t="shared" si="2269"/>
        <v>Velodrome</v>
      </c>
    </row>
    <row r="1566" spans="1:73" x14ac:dyDescent="0.2">
      <c r="A1566">
        <f t="shared" si="2244"/>
        <v>1</v>
      </c>
      <c r="I1566" s="44">
        <v>70</v>
      </c>
      <c r="K1566" t="s">
        <v>5</v>
      </c>
      <c r="L1566" t="s">
        <v>236</v>
      </c>
      <c r="S1566">
        <v>824</v>
      </c>
      <c r="T1566" t="s">
        <v>756</v>
      </c>
      <c r="W1566" t="s">
        <v>735</v>
      </c>
      <c r="X1566">
        <v>70</v>
      </c>
      <c r="Z1566">
        <v>1</v>
      </c>
      <c r="AA1566">
        <f t="shared" si="2293"/>
        <v>1824</v>
      </c>
      <c r="AB1566" t="str">
        <f t="shared" si="2294"/>
        <v/>
      </c>
      <c r="AC1566">
        <f t="shared" si="2240"/>
        <v>1824</v>
      </c>
      <c r="AD1566" s="6">
        <v>2</v>
      </c>
      <c r="AE1566" t="s">
        <v>935</v>
      </c>
      <c r="AF1566" t="s">
        <v>938</v>
      </c>
      <c r="AG1566" t="s">
        <v>756</v>
      </c>
      <c r="AH1566" t="s">
        <v>756</v>
      </c>
      <c r="AI1566" t="str">
        <f t="shared" si="2245"/>
        <v>e</v>
      </c>
      <c r="AJ1566" t="str">
        <f t="shared" si="2246"/>
        <v/>
      </c>
      <c r="AK1566" t="str">
        <f t="shared" si="2247"/>
        <v/>
      </c>
      <c r="AL1566" t="str">
        <f t="shared" si="2248"/>
        <v/>
      </c>
      <c r="AM1566" t="str">
        <f t="shared" si="2249"/>
        <v/>
      </c>
      <c r="AN1566" t="str">
        <f t="shared" si="2250"/>
        <v>Home</v>
      </c>
      <c r="AO1566" t="str">
        <f t="shared" si="2251"/>
        <v>h</v>
      </c>
      <c r="AP1566" t="str">
        <f t="shared" si="2252"/>
        <v/>
      </c>
      <c r="AQ1566" t="str">
        <f t="shared" si="2253"/>
        <v/>
      </c>
      <c r="AR1566" t="str">
        <f t="shared" si="2254"/>
        <v>Home</v>
      </c>
      <c r="AS1566" t="str">
        <f t="shared" si="2255"/>
        <v>h</v>
      </c>
      <c r="AT1566" t="str">
        <f t="shared" si="2256"/>
        <v>Offensive</v>
      </c>
      <c r="AU1566" t="str">
        <f t="shared" si="2257"/>
        <v/>
      </c>
      <c r="AV1566" t="str">
        <f t="shared" si="2258"/>
        <v/>
      </c>
      <c r="AW1566" t="str" cm="1">
        <f t="array" ref="AW1566">IFERROR(IF(O1566&lt;&gt;"",O1566,IF(OR($S1566="",$T1566=""),"",IF(O1566&lt;&gt;"",O1566,IF($T1566&lt;&gt;"",_xlfn._xlws.FILTER(O:O,($BU:$BU=$BU1566)*($I:$I=$I1566)*($T:$T=$T1566)*($S:$S=_xlfn.MINIFS($S:$S,$T:$T,"="&amp;$T1566)),"")))))&amp;"",IF(O1566="","",""))&amp;""</f>
        <v/>
      </c>
      <c r="AX1566" t="str" cm="1">
        <f t="array" ref="AX1566">IFERROR(IF(P1566&lt;&gt;"",P1566,IF(OR($S1566="",$T1566=""),"",IF($T1566&lt;&gt;"",_xlfn._xlws.FILTER(P:P,($BU:$BU=$BU1566)*($I:$I=$I1566)*($T:$T=$T1566)*($S:$S=_xlfn.MINIFS($S:$S,$T:$T,"="&amp;$T1566)),""))))&amp;"",IF(P1566="","",""))&amp;""</f>
        <v/>
      </c>
      <c r="AY1566" t="str" cm="1">
        <f t="array" ref="AY1566">IFERROR(IF(Q1566&lt;&gt;"",Q1566,IF(OR($S1566="",$T1566=""),"",IF($T1566&lt;&gt;"",_xlfn._xlws.FILTER(Q:Q,($BU:$BU=$BU1566)*($I:$I=$I1566)*($T:$T=$T1566)*($S:$S=_xlfn.MINIFS($S:$S,$T:$T,"="&amp;$T1566)),""))))&amp;"",IF(Q1566="","",""))&amp;""</f>
        <v/>
      </c>
      <c r="AZ1566" t="str" cm="1">
        <f t="array" ref="AZ1566">IFERROR(IF(R1566&lt;&gt;"",R1566,IF(OR($S1566="",$T1566=""),"",IF($T1566&lt;&gt;"",_xlfn._xlws.FILTER(R:R,($BU:$BU=$BU1566)*($I:$I=$I1566)*($T:$T=$T1566)*($S:$S=_xlfn.MINIFS($S:$S,$T:$T,"="&amp;$T1566)),""))))&amp;"",IF(R1566="","",""))&amp;""</f>
        <v/>
      </c>
      <c r="BA1566" s="6">
        <f t="shared" si="2259"/>
        <v>133</v>
      </c>
      <c r="BB1566">
        <f t="shared" ref="BB1566:BD1566" si="2296">BB1565</f>
        <v>18987</v>
      </c>
      <c r="BC1566" t="str">
        <f t="shared" si="2296"/>
        <v>Velodrome</v>
      </c>
      <c r="BD1566" t="str">
        <f t="shared" si="2296"/>
        <v>Outlaws</v>
      </c>
      <c r="BE1566" t="s">
        <v>5</v>
      </c>
      <c r="BF1566" t="s">
        <v>236</v>
      </c>
      <c r="BI1566" cm="1">
        <f t="array" aca="1" ref="BI1566" ca="1">IFERROR(_xlfn._xlws.FILTER(shifts!A:A,(shifts!B:B=events!AD1566)*(shifts!AG:AG&gt;=events!BK1566)*(shifts!AH:AH&lt;=events!BL1566)),BI1565)</f>
        <v>54</v>
      </c>
      <c r="BJ1566" s="15">
        <f t="shared" si="2261"/>
        <v>0</v>
      </c>
      <c r="BK1566">
        <f t="shared" si="2262"/>
        <v>598</v>
      </c>
      <c r="BL1566">
        <f t="shared" si="2263"/>
        <v>598</v>
      </c>
      <c r="BM1566" s="15">
        <f>SUMIFS(BJ$2:BJ1566,K$2:K1566,"=Intermission")+SUMIFS(BJ$2:BJ1566,K$2:K1566,"=Timeout")</f>
        <v>67</v>
      </c>
      <c r="BN1566">
        <f t="shared" si="2264"/>
        <v>1147</v>
      </c>
      <c r="BO1566" s="19">
        <f t="shared" si="2265"/>
        <v>1629</v>
      </c>
      <c r="BP1566">
        <f t="shared" si="2266"/>
        <v>1624</v>
      </c>
      <c r="BQ1566" s="17">
        <f t="shared" si="2267"/>
        <v>1629</v>
      </c>
      <c r="BR1566" t="str">
        <f t="shared" si="2268"/>
        <v>event_team_player_1</v>
      </c>
      <c r="BS1566">
        <f>COUNTIFS(S$3:S1566,"="&amp;S1566,AI$3:AI1566,"="&amp;AI1566)</f>
        <v>1</v>
      </c>
      <c r="BT1566" t="str">
        <f>IFERROR(VLOOKUP(BB1566&amp;BU1566&amp;X1566,game_rosters!U:W,3,FALSE),"")</f>
        <v>P100001</v>
      </c>
      <c r="BU1566" t="str">
        <f t="shared" si="2269"/>
        <v>Velodrome</v>
      </c>
    </row>
    <row r="1567" spans="1:73" x14ac:dyDescent="0.2">
      <c r="A1567" t="str">
        <f t="shared" si="2244"/>
        <v/>
      </c>
      <c r="I1567" s="44">
        <v>91</v>
      </c>
      <c r="S1567">
        <v>824</v>
      </c>
      <c r="T1567" t="s">
        <v>756</v>
      </c>
      <c r="X1567">
        <v>91</v>
      </c>
      <c r="Z1567">
        <v>1</v>
      </c>
      <c r="AA1567">
        <f t="shared" si="2293"/>
        <v>1824</v>
      </c>
      <c r="AB1567" t="str">
        <f t="shared" si="2294"/>
        <v/>
      </c>
      <c r="AC1567">
        <f t="shared" si="2240"/>
        <v>1824</v>
      </c>
      <c r="AD1567" s="6">
        <v>2</v>
      </c>
      <c r="AE1567" t="s">
        <v>935</v>
      </c>
      <c r="AF1567" t="s">
        <v>938</v>
      </c>
      <c r="AG1567" t="s">
        <v>756</v>
      </c>
      <c r="AH1567" t="s">
        <v>756</v>
      </c>
      <c r="AI1567" t="str">
        <f t="shared" si="2245"/>
        <v>e</v>
      </c>
      <c r="AJ1567" t="str">
        <f t="shared" si="2246"/>
        <v/>
      </c>
      <c r="AK1567" t="str">
        <f t="shared" si="2247"/>
        <v/>
      </c>
      <c r="AL1567" t="str">
        <f t="shared" si="2248"/>
        <v/>
      </c>
      <c r="AM1567" t="str">
        <f t="shared" si="2249"/>
        <v/>
      </c>
      <c r="AN1567" t="str">
        <f t="shared" si="2250"/>
        <v>Home</v>
      </c>
      <c r="AO1567" t="str">
        <f t="shared" si="2251"/>
        <v>h</v>
      </c>
      <c r="AP1567" t="str">
        <f t="shared" si="2252"/>
        <v/>
      </c>
      <c r="AQ1567" t="str">
        <f t="shared" si="2253"/>
        <v/>
      </c>
      <c r="AR1567" t="str">
        <f t="shared" si="2254"/>
        <v>Home</v>
      </c>
      <c r="AS1567" t="str">
        <f t="shared" si="2255"/>
        <v>h</v>
      </c>
      <c r="AT1567" t="str">
        <f t="shared" si="2256"/>
        <v>Offensive</v>
      </c>
      <c r="AU1567" t="str">
        <f t="shared" si="2257"/>
        <v/>
      </c>
      <c r="AV1567" t="str">
        <f t="shared" si="2258"/>
        <v/>
      </c>
      <c r="AW1567" t="str" cm="1">
        <f t="array" ref="AW1567">IFERROR(IF(O1567&lt;&gt;"",O1567,IF(OR($S1567="",$T1567=""),"",IF(O1567&lt;&gt;"",O1567,IF($T1567&lt;&gt;"",_xlfn._xlws.FILTER(O:O,($BU:$BU=$BU1567)*($I:$I=$I1567)*($T:$T=$T1567)*($S:$S=_xlfn.MINIFS($S:$S,$T:$T,"="&amp;$T1567)),"")))))&amp;"",IF(O1567="","",""))&amp;""</f>
        <v/>
      </c>
      <c r="AX1567" t="str" cm="1">
        <f t="array" ref="AX1567">IFERROR(IF(P1567&lt;&gt;"",P1567,IF(OR($S1567="",$T1567=""),"",IF($T1567&lt;&gt;"",_xlfn._xlws.FILTER(P:P,($BU:$BU=$BU1567)*($I:$I=$I1567)*($T:$T=$T1567)*($S:$S=_xlfn.MINIFS($S:$S,$T:$T,"="&amp;$T1567)),""))))&amp;"",IF(P1567="","",""))&amp;""</f>
        <v/>
      </c>
      <c r="AY1567" t="str" cm="1">
        <f t="array" ref="AY1567">IFERROR(IF(Q1567&lt;&gt;"",Q1567,IF(OR($S1567="",$T1567=""),"",IF($T1567&lt;&gt;"",_xlfn._xlws.FILTER(Q:Q,($BU:$BU=$BU1567)*($I:$I=$I1567)*($T:$T=$T1567)*($S:$S=_xlfn.MINIFS($S:$S,$T:$T,"="&amp;$T1567)),""))))&amp;"",IF(Q1567="","",""))&amp;""</f>
        <v/>
      </c>
      <c r="AZ1567" t="str" cm="1">
        <f t="array" ref="AZ1567">IFERROR(IF(R1567&lt;&gt;"",R1567,IF(OR($S1567="",$T1567=""),"",IF($T1567&lt;&gt;"",_xlfn._xlws.FILTER(R:R,($BU:$BU=$BU1567)*($I:$I=$I1567)*($T:$T=$T1567)*($S:$S=_xlfn.MINIFS($S:$S,$T:$T,"="&amp;$T1567)),""))))&amp;"",IF(R1567="","",""))&amp;""</f>
        <v/>
      </c>
      <c r="BA1567" s="6">
        <f t="shared" si="2259"/>
        <v>133</v>
      </c>
      <c r="BB1567">
        <f t="shared" ref="BB1567:BD1567" si="2297">BB1566</f>
        <v>18987</v>
      </c>
      <c r="BC1567" t="str">
        <f t="shared" si="2297"/>
        <v>Velodrome</v>
      </c>
      <c r="BD1567" t="str">
        <f t="shared" si="2297"/>
        <v>Outlaws</v>
      </c>
      <c r="BE1567" t="s">
        <v>5</v>
      </c>
      <c r="BF1567" t="s">
        <v>236</v>
      </c>
      <c r="BI1567" cm="1">
        <f t="array" aca="1" ref="BI1567" ca="1">IFERROR(_xlfn._xlws.FILTER(shifts!A:A,(shifts!B:B=events!AD1567)*(shifts!AG:AG&gt;=events!BK1567)*(shifts!AH:AH&lt;=events!BL1567)),BI1566)</f>
        <v>54</v>
      </c>
      <c r="BJ1567" s="15">
        <f t="shared" si="2261"/>
        <v>0</v>
      </c>
      <c r="BK1567">
        <f t="shared" si="2262"/>
        <v>598</v>
      </c>
      <c r="BL1567">
        <f t="shared" si="2263"/>
        <v>598</v>
      </c>
      <c r="BM1567" s="15">
        <f>SUMIFS(BJ$2:BJ1567,K$2:K1567,"=Intermission")+SUMIFS(BJ$2:BJ1567,K$2:K1567,"=Timeout")</f>
        <v>67</v>
      </c>
      <c r="BN1567">
        <f t="shared" si="2264"/>
        <v>1147</v>
      </c>
      <c r="BO1567" s="19">
        <f t="shared" si="2265"/>
        <v>1629</v>
      </c>
      <c r="BP1567">
        <f t="shared" si="2266"/>
        <v>1624</v>
      </c>
      <c r="BQ1567" s="17">
        <f t="shared" si="2267"/>
        <v>1629</v>
      </c>
      <c r="BR1567" t="str">
        <f t="shared" si="2268"/>
        <v>event_team_player_2</v>
      </c>
      <c r="BS1567">
        <f>COUNTIFS(S$3:S1567,"="&amp;S1567,AI$3:AI1567,"="&amp;AI1567)</f>
        <v>2</v>
      </c>
      <c r="BT1567" t="str">
        <f>IFERROR(VLOOKUP(BB1567&amp;BU1567&amp;X1567,game_rosters!U:W,3,FALSE),"")</f>
        <v>P100002</v>
      </c>
      <c r="BU1567" t="str">
        <f t="shared" si="2269"/>
        <v>Velodrome</v>
      </c>
    </row>
    <row r="1568" spans="1:73" x14ac:dyDescent="0.2">
      <c r="A1568" t="str">
        <f t="shared" si="2244"/>
        <v/>
      </c>
      <c r="I1568" s="44">
        <v>3</v>
      </c>
      <c r="S1568">
        <v>824</v>
      </c>
      <c r="T1568" t="s">
        <v>756</v>
      </c>
      <c r="X1568">
        <v>3</v>
      </c>
      <c r="AA1568">
        <f t="shared" si="2293"/>
        <v>1824</v>
      </c>
      <c r="AB1568" t="str">
        <f t="shared" si="2294"/>
        <v/>
      </c>
      <c r="AC1568">
        <f t="shared" si="2240"/>
        <v>1824</v>
      </c>
      <c r="AD1568" s="6">
        <v>2</v>
      </c>
      <c r="AE1568" t="s">
        <v>935</v>
      </c>
      <c r="AF1568" t="s">
        <v>938</v>
      </c>
      <c r="AG1568" t="s">
        <v>756</v>
      </c>
      <c r="AH1568" t="s">
        <v>756</v>
      </c>
      <c r="AI1568" t="str">
        <f t="shared" si="2245"/>
        <v>o</v>
      </c>
      <c r="AJ1568" t="str">
        <f t="shared" si="2246"/>
        <v/>
      </c>
      <c r="AK1568" t="str">
        <f t="shared" si="2247"/>
        <v/>
      </c>
      <c r="AL1568" t="str">
        <f t="shared" si="2248"/>
        <v/>
      </c>
      <c r="AM1568" t="str">
        <f t="shared" si="2249"/>
        <v/>
      </c>
      <c r="AN1568" t="str">
        <f t="shared" si="2250"/>
        <v>Home</v>
      </c>
      <c r="AO1568" t="str">
        <f t="shared" si="2251"/>
        <v>h</v>
      </c>
      <c r="AP1568" t="str">
        <f t="shared" si="2252"/>
        <v/>
      </c>
      <c r="AQ1568" t="str">
        <f t="shared" si="2253"/>
        <v/>
      </c>
      <c r="AR1568" t="str">
        <f t="shared" si="2254"/>
        <v>Home</v>
      </c>
      <c r="AS1568" t="str">
        <f t="shared" si="2255"/>
        <v>h</v>
      </c>
      <c r="AT1568" t="str">
        <f t="shared" si="2256"/>
        <v>Defensive</v>
      </c>
      <c r="AU1568" t="str">
        <f t="shared" si="2257"/>
        <v/>
      </c>
      <c r="AV1568" t="str">
        <f t="shared" si="2258"/>
        <v/>
      </c>
      <c r="AW1568" t="str" cm="1">
        <f t="array" ref="AW1568">IFERROR(IF(O1568&lt;&gt;"",O1568,IF(OR($S1568="",$T1568=""),"",IF(O1568&lt;&gt;"",O1568,IF($T1568&lt;&gt;"",_xlfn._xlws.FILTER(O:O,($BU:$BU=$BU1568)*($I:$I=$I1568)*($T:$T=$T1568)*($S:$S=_xlfn.MINIFS($S:$S,$T:$T,"="&amp;$T1568)),"")))))&amp;"",IF(O1568="","",""))&amp;""</f>
        <v/>
      </c>
      <c r="AX1568" t="str" cm="1">
        <f t="array" ref="AX1568">IFERROR(IF(P1568&lt;&gt;"",P1568,IF(OR($S1568="",$T1568=""),"",IF($T1568&lt;&gt;"",_xlfn._xlws.FILTER(P:P,($BU:$BU=$BU1568)*($I:$I=$I1568)*($T:$T=$T1568)*($S:$S=_xlfn.MINIFS($S:$S,$T:$T,"="&amp;$T1568)),""))))&amp;"",IF(P1568="","",""))&amp;""</f>
        <v/>
      </c>
      <c r="AY1568" t="str" cm="1">
        <f t="array" ref="AY1568">IFERROR(IF(Q1568&lt;&gt;"",Q1568,IF(OR($S1568="",$T1568=""),"",IF($T1568&lt;&gt;"",_xlfn._xlws.FILTER(Q:Q,($BU:$BU=$BU1568)*($I:$I=$I1568)*($T:$T=$T1568)*($S:$S=_xlfn.MINIFS($S:$S,$T:$T,"="&amp;$T1568)),""))))&amp;"",IF(Q1568="","",""))&amp;""</f>
        <v/>
      </c>
      <c r="AZ1568" t="str" cm="1">
        <f t="array" ref="AZ1568">IFERROR(IF(R1568&lt;&gt;"",R1568,IF(OR($S1568="",$T1568=""),"",IF($T1568&lt;&gt;"",_xlfn._xlws.FILTER(R:R,($BU:$BU=$BU1568)*($I:$I=$I1568)*($T:$T=$T1568)*($S:$S=_xlfn.MINIFS($S:$S,$T:$T,"="&amp;$T1568)),""))))&amp;"",IF(R1568="","",""))&amp;""</f>
        <v/>
      </c>
      <c r="BA1568" s="6">
        <f t="shared" si="2259"/>
        <v>133</v>
      </c>
      <c r="BB1568">
        <f t="shared" ref="BB1568:BD1568" si="2298">BB1567</f>
        <v>18987</v>
      </c>
      <c r="BC1568" t="str">
        <f t="shared" si="2298"/>
        <v>Velodrome</v>
      </c>
      <c r="BD1568" t="str">
        <f t="shared" si="2298"/>
        <v>Outlaws</v>
      </c>
      <c r="BE1568" t="s">
        <v>5</v>
      </c>
      <c r="BF1568" t="s">
        <v>236</v>
      </c>
      <c r="BI1568" cm="1">
        <f t="array" aca="1" ref="BI1568" ca="1">IFERROR(_xlfn._xlws.FILTER(shifts!A:A,(shifts!B:B=events!AD1568)*(shifts!AG:AG&gt;=events!BK1568)*(shifts!AH:AH&lt;=events!BL1568)),BI1567)</f>
        <v>54</v>
      </c>
      <c r="BJ1568" s="15">
        <f t="shared" si="2261"/>
        <v>0</v>
      </c>
      <c r="BK1568">
        <f t="shared" si="2262"/>
        <v>598</v>
      </c>
      <c r="BL1568">
        <f t="shared" si="2263"/>
        <v>598</v>
      </c>
      <c r="BM1568" s="15">
        <f>SUMIFS(BJ$2:BJ1568,K$2:K1568,"=Intermission")+SUMIFS(BJ$2:BJ1568,K$2:K1568,"=Timeout")</f>
        <v>67</v>
      </c>
      <c r="BN1568">
        <f t="shared" si="2264"/>
        <v>1147</v>
      </c>
      <c r="BO1568" s="19">
        <f t="shared" si="2265"/>
        <v>1629</v>
      </c>
      <c r="BP1568">
        <f t="shared" si="2266"/>
        <v>1624</v>
      </c>
      <c r="BQ1568" s="17">
        <f t="shared" si="2267"/>
        <v>1629</v>
      </c>
      <c r="BR1568" t="str">
        <f t="shared" si="2268"/>
        <v>opp_team_player_1</v>
      </c>
      <c r="BS1568">
        <f>COUNTIFS(S$3:S1568,"="&amp;S1568,AI$3:AI1568,"="&amp;AI1568)</f>
        <v>1</v>
      </c>
      <c r="BT1568" t="str">
        <f>IFERROR(VLOOKUP(BB1568&amp;BU1568&amp;X1568,game_rosters!U:W,3,FALSE),"")</f>
        <v>P100004</v>
      </c>
      <c r="BU1568" t="str">
        <f t="shared" si="2269"/>
        <v>Outlaws</v>
      </c>
    </row>
    <row r="1569" spans="1:73" x14ac:dyDescent="0.2">
      <c r="A1569">
        <f t="shared" si="2244"/>
        <v>1</v>
      </c>
      <c r="I1569" s="44">
        <v>3</v>
      </c>
      <c r="K1569" t="s">
        <v>9</v>
      </c>
      <c r="L1569" t="s">
        <v>183</v>
      </c>
      <c r="M1569" t="s">
        <v>79</v>
      </c>
      <c r="N1569" t="s">
        <v>595</v>
      </c>
      <c r="R1569" s="51">
        <v>1</v>
      </c>
      <c r="S1569">
        <v>825</v>
      </c>
      <c r="T1569" t="s">
        <v>756</v>
      </c>
      <c r="W1569" t="s">
        <v>731</v>
      </c>
      <c r="X1569">
        <v>3</v>
      </c>
      <c r="Z1569">
        <v>1</v>
      </c>
      <c r="AA1569">
        <f t="shared" si="2293"/>
        <v>1825</v>
      </c>
      <c r="AB1569" t="str">
        <f t="shared" si="2294"/>
        <v/>
      </c>
      <c r="AC1569">
        <f t="shared" si="2240"/>
        <v>1825</v>
      </c>
      <c r="AD1569" s="6">
        <v>2</v>
      </c>
      <c r="AE1569" t="s">
        <v>935</v>
      </c>
      <c r="AF1569" t="s">
        <v>897</v>
      </c>
      <c r="AG1569" t="s">
        <v>756</v>
      </c>
      <c r="AH1569" t="s">
        <v>756</v>
      </c>
      <c r="AI1569" t="str">
        <f t="shared" si="2245"/>
        <v>e</v>
      </c>
      <c r="AJ1569" t="str">
        <f t="shared" si="2246"/>
        <v/>
      </c>
      <c r="AK1569" t="str">
        <f t="shared" si="2247"/>
        <v/>
      </c>
      <c r="AL1569" t="str">
        <f t="shared" si="2248"/>
        <v/>
      </c>
      <c r="AM1569" t="str">
        <f t="shared" si="2249"/>
        <v/>
      </c>
      <c r="AN1569" t="str">
        <f t="shared" si="2250"/>
        <v>Away</v>
      </c>
      <c r="AO1569" t="str">
        <f t="shared" si="2251"/>
        <v>a</v>
      </c>
      <c r="AP1569" t="str">
        <f t="shared" si="2252"/>
        <v/>
      </c>
      <c r="AQ1569" t="str">
        <f t="shared" si="2253"/>
        <v/>
      </c>
      <c r="AR1569" t="str">
        <f t="shared" si="2254"/>
        <v>Away</v>
      </c>
      <c r="AS1569" t="str">
        <f t="shared" si="2255"/>
        <v>a</v>
      </c>
      <c r="AT1569" t="str">
        <f t="shared" si="2256"/>
        <v>Defensive</v>
      </c>
      <c r="AU1569" t="str">
        <f t="shared" si="2257"/>
        <v/>
      </c>
      <c r="AV1569" t="str">
        <f t="shared" si="2258"/>
        <v/>
      </c>
      <c r="AW1569" t="str" cm="1">
        <f t="array" ref="AW1569">IFERROR(IF(O1569&lt;&gt;"",O1569,IF(OR($S1569="",$T1569=""),"",IF(O1569&lt;&gt;"",O1569,IF($T1569&lt;&gt;"",_xlfn._xlws.FILTER(O:O,($BU:$BU=$BU1569)*($I:$I=$I1569)*($T:$T=$T1569)*($S:$S=_xlfn.MINIFS($S:$S,$T:$T,"="&amp;$T1569)),"")))))&amp;"",IF(O1569="","",""))&amp;""</f>
        <v/>
      </c>
      <c r="AX1569" t="str" cm="1">
        <f t="array" ref="AX1569">IFERROR(IF(P1569&lt;&gt;"",P1569,IF(OR($S1569="",$T1569=""),"",IF($T1569&lt;&gt;"",_xlfn._xlws.FILTER(P:P,($BU:$BU=$BU1569)*($I:$I=$I1569)*($T:$T=$T1569)*($S:$S=_xlfn.MINIFS($S:$S,$T:$T,"="&amp;$T1569)),""))))&amp;"",IF(P1569="","",""))&amp;""</f>
        <v/>
      </c>
      <c r="AY1569" t="str" cm="1">
        <f t="array" ref="AY1569">IFERROR(IF(Q1569&lt;&gt;"",Q1569,IF(OR($S1569="",$T1569=""),"",IF($T1569&lt;&gt;"",_xlfn._xlws.FILTER(Q:Q,($BU:$BU=$BU1569)*($I:$I=$I1569)*($T:$T=$T1569)*($S:$S=_xlfn.MINIFS($S:$S,$T:$T,"="&amp;$T1569)),""))))&amp;"",IF(Q1569="","",""))&amp;""</f>
        <v/>
      </c>
      <c r="AZ1569" t="str" cm="1">
        <f t="array" ref="AZ1569">IFERROR(IF(R1569&lt;&gt;"",R1569,IF(OR($S1569="",$T1569=""),"",IF($T1569&lt;&gt;"",_xlfn._xlws.FILTER(R:R,($BU:$BU=$BU1569)*($I:$I=$I1569)*($T:$T=$T1569)*($S:$S=_xlfn.MINIFS($S:$S,$T:$T,"="&amp;$T1569)),""))))&amp;"",IF(R1569="","",""))&amp;""</f>
        <v>1</v>
      </c>
      <c r="BA1569" s="6">
        <f t="shared" si="2259"/>
        <v>133</v>
      </c>
      <c r="BB1569">
        <f t="shared" ref="BB1569:BD1569" si="2299">BB1568</f>
        <v>18987</v>
      </c>
      <c r="BC1569" t="str">
        <f t="shared" si="2299"/>
        <v>Velodrome</v>
      </c>
      <c r="BD1569" t="str">
        <f t="shared" si="2299"/>
        <v>Outlaws</v>
      </c>
      <c r="BE1569" t="s">
        <v>9</v>
      </c>
      <c r="BF1569" t="s">
        <v>183</v>
      </c>
      <c r="BI1569" cm="1">
        <f t="array" aca="1" ref="BI1569" ca="1">IFERROR(_xlfn._xlws.FILTER(shifts!A:A,(shifts!B:B=events!AD1569)*(shifts!AG:AG&gt;=events!BK1569)*(shifts!AH:AH&lt;=events!BL1569)),BI1568)</f>
        <v>54</v>
      </c>
      <c r="BJ1569" s="15">
        <f t="shared" si="2261"/>
        <v>0</v>
      </c>
      <c r="BK1569">
        <f t="shared" si="2262"/>
        <v>597</v>
      </c>
      <c r="BL1569">
        <f t="shared" si="2263"/>
        <v>597</v>
      </c>
      <c r="BM1569" s="15">
        <f>SUMIFS(BJ$2:BJ1569,K$2:K1569,"=Intermission")+SUMIFS(BJ$2:BJ1569,K$2:K1569,"=Timeout")</f>
        <v>67</v>
      </c>
      <c r="BN1569">
        <f t="shared" si="2264"/>
        <v>1147</v>
      </c>
      <c r="BO1569" s="19">
        <f t="shared" si="2265"/>
        <v>1630</v>
      </c>
      <c r="BP1569">
        <f t="shared" si="2266"/>
        <v>1625</v>
      </c>
      <c r="BQ1569" s="17">
        <f t="shared" si="2267"/>
        <v>1630</v>
      </c>
      <c r="BR1569" t="str">
        <f t="shared" si="2268"/>
        <v>event_team_player_1</v>
      </c>
      <c r="BS1569">
        <f>COUNTIFS(S$3:S1569,"="&amp;S1569,AI$3:AI1569,"="&amp;AI1569)</f>
        <v>1</v>
      </c>
      <c r="BT1569" t="str">
        <f>IFERROR(VLOOKUP(BB1569&amp;BU1569&amp;X1569,game_rosters!U:W,3,FALSE),"")</f>
        <v>P100004</v>
      </c>
      <c r="BU1569" t="str">
        <f t="shared" si="2269"/>
        <v>Outlaws</v>
      </c>
    </row>
    <row r="1570" spans="1:73" x14ac:dyDescent="0.2">
      <c r="A1570" t="str">
        <f t="shared" si="2244"/>
        <v/>
      </c>
      <c r="I1570" s="44">
        <v>91</v>
      </c>
      <c r="R1570" s="51">
        <v>1</v>
      </c>
      <c r="S1570">
        <v>825</v>
      </c>
      <c r="T1570" t="s">
        <v>756</v>
      </c>
      <c r="X1570">
        <v>91</v>
      </c>
      <c r="AA1570">
        <f t="shared" si="2293"/>
        <v>1825</v>
      </c>
      <c r="AB1570" t="str">
        <f t="shared" si="2294"/>
        <v/>
      </c>
      <c r="AC1570">
        <f t="shared" si="2240"/>
        <v>1825</v>
      </c>
      <c r="AD1570" s="6">
        <v>2</v>
      </c>
      <c r="AE1570" t="s">
        <v>935</v>
      </c>
      <c r="AF1570" t="s">
        <v>897</v>
      </c>
      <c r="AG1570" t="s">
        <v>756</v>
      </c>
      <c r="AH1570" t="s">
        <v>756</v>
      </c>
      <c r="AI1570" t="str">
        <f t="shared" si="2245"/>
        <v>o</v>
      </c>
      <c r="AJ1570" t="str">
        <f t="shared" si="2246"/>
        <v/>
      </c>
      <c r="AK1570" t="str">
        <f t="shared" si="2247"/>
        <v/>
      </c>
      <c r="AL1570" t="str">
        <f t="shared" si="2248"/>
        <v/>
      </c>
      <c r="AM1570" t="str">
        <f t="shared" si="2249"/>
        <v/>
      </c>
      <c r="AN1570" t="str">
        <f t="shared" si="2250"/>
        <v>Away</v>
      </c>
      <c r="AO1570" t="str">
        <f t="shared" si="2251"/>
        <v>a</v>
      </c>
      <c r="AP1570" t="str">
        <f t="shared" si="2252"/>
        <v/>
      </c>
      <c r="AQ1570" t="str">
        <f t="shared" si="2253"/>
        <v/>
      </c>
      <c r="AR1570" t="str">
        <f t="shared" si="2254"/>
        <v>Away</v>
      </c>
      <c r="AS1570" t="str">
        <f t="shared" si="2255"/>
        <v>a</v>
      </c>
      <c r="AT1570" t="str">
        <f t="shared" si="2256"/>
        <v>Offensive</v>
      </c>
      <c r="AU1570" t="str">
        <f t="shared" si="2257"/>
        <v/>
      </c>
      <c r="AV1570" t="str">
        <f t="shared" si="2258"/>
        <v/>
      </c>
      <c r="AW1570" t="str" cm="1">
        <f t="array" ref="AW1570">IFERROR(IF(O1570&lt;&gt;"",O1570,IF(OR($S1570="",$T1570=""),"",IF(O1570&lt;&gt;"",O1570,IF($T1570&lt;&gt;"",_xlfn._xlws.FILTER(O:O,($BU:$BU=$BU1570)*($I:$I=$I1570)*($T:$T=$T1570)*($S:$S=_xlfn.MINIFS($S:$S,$T:$T,"="&amp;$T1570)),"")))))&amp;"",IF(O1570="","",""))&amp;""</f>
        <v/>
      </c>
      <c r="AX1570" t="str" cm="1">
        <f t="array" ref="AX1570">IFERROR(IF(P1570&lt;&gt;"",P1570,IF(OR($S1570="",$T1570=""),"",IF($T1570&lt;&gt;"",_xlfn._xlws.FILTER(P:P,($BU:$BU=$BU1570)*($I:$I=$I1570)*($T:$T=$T1570)*($S:$S=_xlfn.MINIFS($S:$S,$T:$T,"="&amp;$T1570)),""))))&amp;"",IF(P1570="","",""))&amp;""</f>
        <v/>
      </c>
      <c r="AY1570" t="str" cm="1">
        <f t="array" ref="AY1570">IFERROR(IF(Q1570&lt;&gt;"",Q1570,IF(OR($S1570="",$T1570=""),"",IF($T1570&lt;&gt;"",_xlfn._xlws.FILTER(Q:Q,($BU:$BU=$BU1570)*($I:$I=$I1570)*($T:$T=$T1570)*($S:$S=_xlfn.MINIFS($S:$S,$T:$T,"="&amp;$T1570)),""))))&amp;"",IF(Q1570="","",""))&amp;""</f>
        <v/>
      </c>
      <c r="AZ1570" t="str" cm="1">
        <f t="array" ref="AZ1570">IFERROR(IF(R1570&lt;&gt;"",R1570,IF(OR($S1570="",$T1570=""),"",IF($T1570&lt;&gt;"",_xlfn._xlws.FILTER(R:R,($BU:$BU=$BU1570)*($I:$I=$I1570)*($T:$T=$T1570)*($S:$S=_xlfn.MINIFS($S:$S,$T:$T,"="&amp;$T1570)),""))))&amp;"",IF(R1570="","",""))&amp;""</f>
        <v>1</v>
      </c>
      <c r="BA1570" s="6">
        <f t="shared" si="2259"/>
        <v>133</v>
      </c>
      <c r="BB1570">
        <f t="shared" ref="BB1570:BD1570" si="2300">BB1569</f>
        <v>18987</v>
      </c>
      <c r="BC1570" t="str">
        <f t="shared" si="2300"/>
        <v>Velodrome</v>
      </c>
      <c r="BD1570" t="str">
        <f t="shared" si="2300"/>
        <v>Outlaws</v>
      </c>
      <c r="BE1570" t="s">
        <v>9</v>
      </c>
      <c r="BF1570" t="s">
        <v>183</v>
      </c>
      <c r="BI1570" cm="1">
        <f t="array" aca="1" ref="BI1570" ca="1">IFERROR(_xlfn._xlws.FILTER(shifts!A:A,(shifts!B:B=events!AD1570)*(shifts!AG:AG&gt;=events!BK1570)*(shifts!AH:AH&lt;=events!BL1570)),BI1569)</f>
        <v>54</v>
      </c>
      <c r="BJ1570" s="15">
        <f t="shared" si="2261"/>
        <v>0</v>
      </c>
      <c r="BK1570">
        <f t="shared" si="2262"/>
        <v>597</v>
      </c>
      <c r="BL1570">
        <f t="shared" si="2263"/>
        <v>597</v>
      </c>
      <c r="BM1570" s="15">
        <f>SUMIFS(BJ$2:BJ1570,K$2:K1570,"=Intermission")+SUMIFS(BJ$2:BJ1570,K$2:K1570,"=Timeout")</f>
        <v>67</v>
      </c>
      <c r="BN1570">
        <f t="shared" si="2264"/>
        <v>1147</v>
      </c>
      <c r="BO1570" s="19">
        <f t="shared" si="2265"/>
        <v>1630</v>
      </c>
      <c r="BP1570">
        <f t="shared" si="2266"/>
        <v>1625</v>
      </c>
      <c r="BQ1570" s="17">
        <f t="shared" si="2267"/>
        <v>1630</v>
      </c>
      <c r="BR1570" t="str">
        <f t="shared" si="2268"/>
        <v>opp_team_player_1</v>
      </c>
      <c r="BS1570">
        <f>COUNTIFS(S$3:S1570,"="&amp;S1570,AI$3:AI1570,"="&amp;AI1570)</f>
        <v>1</v>
      </c>
      <c r="BT1570" t="str">
        <f>IFERROR(VLOOKUP(BB1570&amp;BU1570&amp;X1570,game_rosters!U:W,3,FALSE),"")</f>
        <v>P100002</v>
      </c>
      <c r="BU1570" t="str">
        <f t="shared" si="2269"/>
        <v>Velodrome</v>
      </c>
    </row>
    <row r="1571" spans="1:73" x14ac:dyDescent="0.2">
      <c r="A1571">
        <f t="shared" si="2244"/>
        <v>1</v>
      </c>
      <c r="I1571" s="44">
        <v>91</v>
      </c>
      <c r="K1571" t="s">
        <v>13</v>
      </c>
      <c r="R1571" s="51">
        <v>1</v>
      </c>
      <c r="S1571">
        <v>826</v>
      </c>
      <c r="T1571" t="s">
        <v>756</v>
      </c>
      <c r="W1571" t="s">
        <v>731</v>
      </c>
      <c r="X1571">
        <v>91</v>
      </c>
      <c r="Z1571">
        <v>1</v>
      </c>
      <c r="AA1571">
        <f t="shared" si="2293"/>
        <v>1826</v>
      </c>
      <c r="AB1571" t="str">
        <f t="shared" si="2294"/>
        <v/>
      </c>
      <c r="AC1571">
        <f t="shared" si="2240"/>
        <v>1826</v>
      </c>
      <c r="AD1571" s="6">
        <v>2</v>
      </c>
      <c r="AE1571" t="s">
        <v>935</v>
      </c>
      <c r="AF1571" t="s">
        <v>918</v>
      </c>
      <c r="AG1571" t="s">
        <v>935</v>
      </c>
      <c r="AH1571" t="s">
        <v>930</v>
      </c>
      <c r="AI1571" t="str">
        <f t="shared" si="2245"/>
        <v>e</v>
      </c>
      <c r="AJ1571" t="str">
        <f t="shared" si="2246"/>
        <v/>
      </c>
      <c r="AK1571" t="str">
        <f t="shared" si="2247"/>
        <v/>
      </c>
      <c r="AL1571" t="str">
        <f t="shared" si="2248"/>
        <v/>
      </c>
      <c r="AM1571" t="str">
        <f t="shared" si="2249"/>
        <v/>
      </c>
      <c r="AN1571" t="str">
        <f t="shared" si="2250"/>
        <v>Away</v>
      </c>
      <c r="AO1571" t="str">
        <f t="shared" si="2251"/>
        <v>a</v>
      </c>
      <c r="AP1571" t="str">
        <f t="shared" si="2252"/>
        <v/>
      </c>
      <c r="AQ1571" t="str">
        <f t="shared" si="2253"/>
        <v/>
      </c>
      <c r="AR1571" t="str">
        <f t="shared" si="2254"/>
        <v>Away</v>
      </c>
      <c r="AS1571" t="str">
        <f t="shared" si="2255"/>
        <v>a</v>
      </c>
      <c r="AT1571" t="str">
        <f t="shared" si="2256"/>
        <v>Offensive</v>
      </c>
      <c r="AU1571" t="str">
        <f t="shared" si="2257"/>
        <v/>
      </c>
      <c r="AV1571" t="str">
        <f t="shared" si="2258"/>
        <v/>
      </c>
      <c r="AW1571" t="str" cm="1">
        <f t="array" ref="AW1571">IFERROR(IF(O1571&lt;&gt;"",O1571,IF(OR($S1571="",$T1571=""),"",IF(O1571&lt;&gt;"",O1571,IF($T1571&lt;&gt;"",_xlfn._xlws.FILTER(O:O,($BU:$BU=$BU1571)*($I:$I=$I1571)*($T:$T=$T1571)*($S:$S=_xlfn.MINIFS($S:$S,$T:$T,"="&amp;$T1571)),"")))))&amp;"",IF(O1571="","",""))&amp;""</f>
        <v/>
      </c>
      <c r="AX1571" t="str" cm="1">
        <f t="array" ref="AX1571">IFERROR(IF(P1571&lt;&gt;"",P1571,IF(OR($S1571="",$T1571=""),"",IF($T1571&lt;&gt;"",_xlfn._xlws.FILTER(P:P,($BU:$BU=$BU1571)*($I:$I=$I1571)*($T:$T=$T1571)*($S:$S=_xlfn.MINIFS($S:$S,$T:$T,"="&amp;$T1571)),""))))&amp;"",IF(P1571="","",""))&amp;""</f>
        <v/>
      </c>
      <c r="AY1571" t="str" cm="1">
        <f t="array" ref="AY1571">IFERROR(IF(Q1571&lt;&gt;"",Q1571,IF(OR($S1571="",$T1571=""),"",IF($T1571&lt;&gt;"",_xlfn._xlws.FILTER(Q:Q,($BU:$BU=$BU1571)*($I:$I=$I1571)*($T:$T=$T1571)*($S:$S=_xlfn.MINIFS($S:$S,$T:$T,"="&amp;$T1571)),""))))&amp;"",IF(Q1571="","",""))&amp;""</f>
        <v/>
      </c>
      <c r="AZ1571" t="str" cm="1">
        <f t="array" ref="AZ1571">IFERROR(IF(R1571&lt;&gt;"",R1571,IF(OR($S1571="",$T1571=""),"",IF($T1571&lt;&gt;"",_xlfn._xlws.FILTER(R:R,($BU:$BU=$BU1571)*($I:$I=$I1571)*($T:$T=$T1571)*($S:$S=_xlfn.MINIFS($S:$S,$T:$T,"="&amp;$T1571)),""))))&amp;"",IF(R1571="","",""))&amp;""</f>
        <v>1</v>
      </c>
      <c r="BA1571" s="6">
        <f t="shared" si="2259"/>
        <v>133</v>
      </c>
      <c r="BB1571">
        <f t="shared" ref="BB1571:BD1571" si="2301">BB1570</f>
        <v>18987</v>
      </c>
      <c r="BC1571" t="str">
        <f t="shared" si="2301"/>
        <v>Velodrome</v>
      </c>
      <c r="BD1571" t="str">
        <f t="shared" si="2301"/>
        <v>Outlaws</v>
      </c>
      <c r="BE1571" t="s">
        <v>13</v>
      </c>
      <c r="BF1571" t="s">
        <v>756</v>
      </c>
      <c r="BI1571" cm="1">
        <f t="array" aca="1" ref="BI1571" ca="1">IFERROR(_xlfn._xlws.FILTER(shifts!A:A,(shifts!B:B=events!AD1571)*(shifts!AG:AG&gt;=events!BK1571)*(shifts!AH:AH&lt;=events!BL1571)),BI1570)</f>
        <v>54</v>
      </c>
      <c r="BJ1571" s="15">
        <f t="shared" si="2261"/>
        <v>6</v>
      </c>
      <c r="BK1571">
        <f t="shared" si="2262"/>
        <v>593</v>
      </c>
      <c r="BL1571">
        <f t="shared" si="2263"/>
        <v>587</v>
      </c>
      <c r="BM1571" s="15">
        <f>SUMIFS(BJ$2:BJ1571,K$2:K1571,"=Intermission")+SUMIFS(BJ$2:BJ1571,K$2:K1571,"=Timeout")</f>
        <v>67</v>
      </c>
      <c r="BN1571">
        <f t="shared" si="2264"/>
        <v>1147</v>
      </c>
      <c r="BO1571" s="19">
        <f t="shared" si="2265"/>
        <v>1634</v>
      </c>
      <c r="BP1571">
        <f t="shared" si="2266"/>
        <v>1629</v>
      </c>
      <c r="BQ1571" s="17">
        <f t="shared" si="2267"/>
        <v>1640</v>
      </c>
      <c r="BR1571" t="str">
        <f t="shared" si="2268"/>
        <v>event_team_player_1</v>
      </c>
      <c r="BS1571">
        <f>COUNTIFS(S$3:S1571,"="&amp;S1571,AI$3:AI1571,"="&amp;AI1571)</f>
        <v>1</v>
      </c>
      <c r="BT1571" t="str">
        <f>IFERROR(VLOOKUP(BB1571&amp;BU1571&amp;X1571,game_rosters!U:W,3,FALSE),"")</f>
        <v>P100232</v>
      </c>
      <c r="BU1571" t="str">
        <f t="shared" si="2269"/>
        <v>Outlaws</v>
      </c>
    </row>
    <row r="1572" spans="1:73" x14ac:dyDescent="0.2">
      <c r="A1572" t="str">
        <f t="shared" si="2244"/>
        <v/>
      </c>
      <c r="I1572" s="44">
        <v>84</v>
      </c>
      <c r="O1572" t="s">
        <v>602</v>
      </c>
      <c r="R1572" s="51">
        <v>1</v>
      </c>
      <c r="S1572">
        <v>826</v>
      </c>
      <c r="T1572" t="s">
        <v>756</v>
      </c>
      <c r="X1572">
        <v>84</v>
      </c>
      <c r="AA1572">
        <f t="shared" si="2293"/>
        <v>1826</v>
      </c>
      <c r="AB1572" t="str">
        <f t="shared" si="2294"/>
        <v/>
      </c>
      <c r="AC1572">
        <f t="shared" si="2240"/>
        <v>1826</v>
      </c>
      <c r="AD1572" s="6">
        <v>2</v>
      </c>
      <c r="AE1572" t="s">
        <v>935</v>
      </c>
      <c r="AF1572" t="s">
        <v>918</v>
      </c>
      <c r="AG1572" t="s">
        <v>935</v>
      </c>
      <c r="AH1572" t="s">
        <v>930</v>
      </c>
      <c r="AI1572" t="str">
        <f t="shared" si="2245"/>
        <v>o</v>
      </c>
      <c r="AJ1572" t="str">
        <f t="shared" si="2246"/>
        <v/>
      </c>
      <c r="AK1572" t="str">
        <f t="shared" si="2247"/>
        <v/>
      </c>
      <c r="AL1572" t="str">
        <f t="shared" si="2248"/>
        <v/>
      </c>
      <c r="AM1572" t="str">
        <f t="shared" si="2249"/>
        <v/>
      </c>
      <c r="AN1572" t="str">
        <f t="shared" si="2250"/>
        <v>Away</v>
      </c>
      <c r="AO1572" t="str">
        <f t="shared" si="2251"/>
        <v>a</v>
      </c>
      <c r="AP1572" t="str">
        <f t="shared" si="2252"/>
        <v/>
      </c>
      <c r="AQ1572" t="str">
        <f t="shared" si="2253"/>
        <v/>
      </c>
      <c r="AR1572" t="str">
        <f t="shared" si="2254"/>
        <v>Away</v>
      </c>
      <c r="AS1572" t="str">
        <f t="shared" si="2255"/>
        <v>a</v>
      </c>
      <c r="AT1572" t="str">
        <f t="shared" si="2256"/>
        <v>Defensive</v>
      </c>
      <c r="AU1572" t="str">
        <f t="shared" si="2257"/>
        <v/>
      </c>
      <c r="AV1572" t="str">
        <f t="shared" si="2258"/>
        <v/>
      </c>
      <c r="AW1572" t="str" cm="1">
        <f t="array" ref="AW1572">IFERROR(IF(O1572&lt;&gt;"",O1572,IF(OR($S1572="",$T1572=""),"",IF(O1572&lt;&gt;"",O1572,IF($T1572&lt;&gt;"",_xlfn._xlws.FILTER(O:O,($BU:$BU=$BU1572)*($I:$I=$I1572)*($T:$T=$T1572)*($S:$S=_xlfn.MINIFS($S:$S,$T:$T,"="&amp;$T1572)),"")))))&amp;"",IF(O1572="","",""))&amp;""</f>
        <v>Defensive_PlayPossession-StickCheck</v>
      </c>
      <c r="AX1572" t="str" cm="1">
        <f t="array" ref="AX1572">IFERROR(IF(P1572&lt;&gt;"",P1572,IF(OR($S1572="",$T1572=""),"",IF($T1572&lt;&gt;"",_xlfn._xlws.FILTER(P:P,($BU:$BU=$BU1572)*($I:$I=$I1572)*($T:$T=$T1572)*($S:$S=_xlfn.MINIFS($S:$S,$T:$T,"="&amp;$T1572)),""))))&amp;"",IF(P1572="","",""))&amp;""</f>
        <v/>
      </c>
      <c r="AY1572" t="str" cm="1">
        <f t="array" ref="AY1572">IFERROR(IF(Q1572&lt;&gt;"",Q1572,IF(OR($S1572="",$T1572=""),"",IF($T1572&lt;&gt;"",_xlfn._xlws.FILTER(Q:Q,($BU:$BU=$BU1572)*($I:$I=$I1572)*($T:$T=$T1572)*($S:$S=_xlfn.MINIFS($S:$S,$T:$T,"="&amp;$T1572)),""))))&amp;"",IF(Q1572="","",""))&amp;""</f>
        <v/>
      </c>
      <c r="AZ1572" t="str" cm="1">
        <f t="array" ref="AZ1572">IFERROR(IF(R1572&lt;&gt;"",R1572,IF(OR($S1572="",$T1572=""),"",IF($T1572&lt;&gt;"",_xlfn._xlws.FILTER(R:R,($BU:$BU=$BU1572)*($I:$I=$I1572)*($T:$T=$T1572)*($S:$S=_xlfn.MINIFS($S:$S,$T:$T,"="&amp;$T1572)),""))))&amp;"",IF(R1572="","",""))&amp;""</f>
        <v>1</v>
      </c>
      <c r="BA1572" s="6">
        <f t="shared" si="2259"/>
        <v>133</v>
      </c>
      <c r="BB1572">
        <f t="shared" ref="BB1572:BD1572" si="2302">BB1571</f>
        <v>18987</v>
      </c>
      <c r="BC1572" t="str">
        <f t="shared" si="2302"/>
        <v>Velodrome</v>
      </c>
      <c r="BD1572" t="str">
        <f t="shared" si="2302"/>
        <v>Outlaws</v>
      </c>
      <c r="BE1572" t="s">
        <v>13</v>
      </c>
      <c r="BF1572" t="s">
        <v>756</v>
      </c>
      <c r="BI1572" cm="1">
        <f t="array" aca="1" ref="BI1572" ca="1">IFERROR(_xlfn._xlws.FILTER(shifts!A:A,(shifts!B:B=events!AD1572)*(shifts!AG:AG&gt;=events!BK1572)*(shifts!AH:AH&lt;=events!BL1572)),BI1571)</f>
        <v>54</v>
      </c>
      <c r="BJ1572" s="15">
        <f t="shared" si="2261"/>
        <v>6</v>
      </c>
      <c r="BK1572">
        <f t="shared" si="2262"/>
        <v>593</v>
      </c>
      <c r="BL1572">
        <f t="shared" si="2263"/>
        <v>587</v>
      </c>
      <c r="BM1572" s="15">
        <f>SUMIFS(BJ$2:BJ1572,K$2:K1572,"=Intermission")+SUMIFS(BJ$2:BJ1572,K$2:K1572,"=Timeout")</f>
        <v>67</v>
      </c>
      <c r="BN1572">
        <f t="shared" si="2264"/>
        <v>1147</v>
      </c>
      <c r="BO1572" s="19">
        <f t="shared" si="2265"/>
        <v>1634</v>
      </c>
      <c r="BP1572">
        <f t="shared" si="2266"/>
        <v>1629</v>
      </c>
      <c r="BQ1572" s="17">
        <f t="shared" si="2267"/>
        <v>1640</v>
      </c>
      <c r="BR1572" t="str">
        <f t="shared" si="2268"/>
        <v>opp_team_player_1</v>
      </c>
      <c r="BS1572">
        <f>COUNTIFS(S$3:S1572,"="&amp;S1572,AI$3:AI1572,"="&amp;AI1572)</f>
        <v>1</v>
      </c>
      <c r="BT1572" t="str">
        <f>IFERROR(VLOOKUP(BB1572&amp;BU1572&amp;X1572,game_rosters!U:W,3,FALSE),"")</f>
        <v>P100198</v>
      </c>
      <c r="BU1572" t="str">
        <f t="shared" si="2269"/>
        <v>Velodrome</v>
      </c>
    </row>
    <row r="1573" spans="1:73" x14ac:dyDescent="0.2">
      <c r="A1573">
        <f t="shared" si="2244"/>
        <v>1</v>
      </c>
      <c r="I1573" s="44">
        <v>3</v>
      </c>
      <c r="K1573" t="s">
        <v>7</v>
      </c>
      <c r="L1573" t="s">
        <v>182</v>
      </c>
      <c r="M1573" t="s">
        <v>67</v>
      </c>
      <c r="N1573" t="s">
        <v>594</v>
      </c>
      <c r="R1573" s="51">
        <v>1</v>
      </c>
      <c r="S1573">
        <v>827</v>
      </c>
      <c r="T1573" t="s">
        <v>756</v>
      </c>
      <c r="W1573" t="s">
        <v>731</v>
      </c>
      <c r="X1573">
        <v>3</v>
      </c>
      <c r="Z1573">
        <v>1</v>
      </c>
      <c r="AA1573">
        <f t="shared" si="2293"/>
        <v>1827</v>
      </c>
      <c r="AB1573" t="str">
        <f t="shared" si="2294"/>
        <v/>
      </c>
      <c r="AC1573">
        <f t="shared" si="2240"/>
        <v>1827</v>
      </c>
      <c r="AD1573" s="6">
        <v>2</v>
      </c>
      <c r="AE1573" t="s">
        <v>935</v>
      </c>
      <c r="AF1573" t="s">
        <v>930</v>
      </c>
      <c r="AG1573" t="s">
        <v>756</v>
      </c>
      <c r="AH1573" t="s">
        <v>756</v>
      </c>
      <c r="AI1573" t="str">
        <f t="shared" si="2245"/>
        <v>e</v>
      </c>
      <c r="AJ1573" t="str">
        <f t="shared" si="2246"/>
        <v/>
      </c>
      <c r="AK1573" t="str">
        <f t="shared" si="2247"/>
        <v/>
      </c>
      <c r="AL1573" t="str">
        <f t="shared" si="2248"/>
        <v/>
      </c>
      <c r="AM1573" t="str">
        <f t="shared" si="2249"/>
        <v/>
      </c>
      <c r="AN1573" t="str">
        <f t="shared" si="2250"/>
        <v>Away</v>
      </c>
      <c r="AO1573" t="str">
        <f t="shared" si="2251"/>
        <v>a</v>
      </c>
      <c r="AP1573" t="str">
        <f t="shared" si="2252"/>
        <v/>
      </c>
      <c r="AQ1573" t="str">
        <f t="shared" si="2253"/>
        <v/>
      </c>
      <c r="AR1573" t="str">
        <f t="shared" si="2254"/>
        <v>Away</v>
      </c>
      <c r="AS1573" t="str">
        <f t="shared" si="2255"/>
        <v>a</v>
      </c>
      <c r="AT1573" t="str">
        <f t="shared" si="2256"/>
        <v>Offensive</v>
      </c>
      <c r="AU1573" t="str">
        <f t="shared" si="2257"/>
        <v/>
      </c>
      <c r="AV1573" t="str">
        <f t="shared" si="2258"/>
        <v/>
      </c>
      <c r="AW1573" t="str" cm="1">
        <f t="array" ref="AW1573">IFERROR(IF(O1573&lt;&gt;"",O1573,IF(OR($S1573="",$T1573=""),"",IF(O1573&lt;&gt;"",O1573,IF($T1573&lt;&gt;"",_xlfn._xlws.FILTER(O:O,($BU:$BU=$BU1573)*($I:$I=$I1573)*($T:$T=$T1573)*($S:$S=_xlfn.MINIFS($S:$S,$T:$T,"="&amp;$T1573)),"")))))&amp;"",IF(O1573="","",""))&amp;""</f>
        <v/>
      </c>
      <c r="AX1573" t="str" cm="1">
        <f t="array" ref="AX1573">IFERROR(IF(P1573&lt;&gt;"",P1573,IF(OR($S1573="",$T1573=""),"",IF($T1573&lt;&gt;"",_xlfn._xlws.FILTER(P:P,($BU:$BU=$BU1573)*($I:$I=$I1573)*($T:$T=$T1573)*($S:$S=_xlfn.MINIFS($S:$S,$T:$T,"="&amp;$T1573)),""))))&amp;"",IF(P1573="","",""))&amp;""</f>
        <v/>
      </c>
      <c r="AY1573" t="str" cm="1">
        <f t="array" ref="AY1573">IFERROR(IF(Q1573&lt;&gt;"",Q1573,IF(OR($S1573="",$T1573=""),"",IF($T1573&lt;&gt;"",_xlfn._xlws.FILTER(Q:Q,($BU:$BU=$BU1573)*($I:$I=$I1573)*($T:$T=$T1573)*($S:$S=_xlfn.MINIFS($S:$S,$T:$T,"="&amp;$T1573)),""))))&amp;"",IF(Q1573="","",""))&amp;""</f>
        <v/>
      </c>
      <c r="AZ1573" t="str" cm="1">
        <f t="array" ref="AZ1573">IFERROR(IF(R1573&lt;&gt;"",R1573,IF(OR($S1573="",$T1573=""),"",IF($T1573&lt;&gt;"",_xlfn._xlws.FILTER(R:R,($BU:$BU=$BU1573)*($I:$I=$I1573)*($T:$T=$T1573)*($S:$S=_xlfn.MINIFS($S:$S,$T:$T,"="&amp;$T1573)),""))))&amp;"",IF(R1573="","",""))&amp;""</f>
        <v>1</v>
      </c>
      <c r="BA1573" s="6">
        <f t="shared" si="2259"/>
        <v>133</v>
      </c>
      <c r="BB1573">
        <f t="shared" ref="BB1573:BD1573" si="2303">BB1572</f>
        <v>18987</v>
      </c>
      <c r="BC1573" t="str">
        <f t="shared" si="2303"/>
        <v>Velodrome</v>
      </c>
      <c r="BD1573" t="str">
        <f t="shared" si="2303"/>
        <v>Outlaws</v>
      </c>
      <c r="BE1573" t="s">
        <v>7</v>
      </c>
      <c r="BF1573" t="s">
        <v>182</v>
      </c>
      <c r="BI1573" cm="1">
        <f t="array" aca="1" ref="BI1573" ca="1">IFERROR(_xlfn._xlws.FILTER(shifts!A:A,(shifts!B:B=events!AD1573)*(shifts!AG:AG&gt;=events!BK1573)*(shifts!AH:AH&lt;=events!BL1573)),BI1572)</f>
        <v>54</v>
      </c>
      <c r="BJ1573" s="15">
        <f t="shared" si="2261"/>
        <v>0</v>
      </c>
      <c r="BK1573">
        <f t="shared" si="2262"/>
        <v>587</v>
      </c>
      <c r="BL1573">
        <f t="shared" si="2263"/>
        <v>587</v>
      </c>
      <c r="BM1573" s="15">
        <f>SUMIFS(BJ$2:BJ1573,K$2:K1573,"=Intermission")+SUMIFS(BJ$2:BJ1573,K$2:K1573,"=Timeout")</f>
        <v>67</v>
      </c>
      <c r="BN1573">
        <f t="shared" si="2264"/>
        <v>1147</v>
      </c>
      <c r="BO1573" s="19">
        <f t="shared" si="2265"/>
        <v>1640</v>
      </c>
      <c r="BP1573">
        <f t="shared" si="2266"/>
        <v>1635</v>
      </c>
      <c r="BQ1573" s="17">
        <f t="shared" si="2267"/>
        <v>1640</v>
      </c>
      <c r="BR1573" t="str">
        <f t="shared" si="2268"/>
        <v>event_team_player_1</v>
      </c>
      <c r="BS1573">
        <f>COUNTIFS(S$3:S1573,"="&amp;S1573,AI$3:AI1573,"="&amp;AI1573)</f>
        <v>1</v>
      </c>
      <c r="BT1573" t="str">
        <f>IFERROR(VLOOKUP(BB1573&amp;BU1573&amp;X1573,game_rosters!U:W,3,FALSE),"")</f>
        <v>P100004</v>
      </c>
      <c r="BU1573" t="str">
        <f t="shared" si="2269"/>
        <v>Outlaws</v>
      </c>
    </row>
    <row r="1574" spans="1:73" x14ac:dyDescent="0.2">
      <c r="A1574" t="str">
        <f t="shared" si="2244"/>
        <v/>
      </c>
      <c r="I1574" s="44">
        <v>12</v>
      </c>
      <c r="S1574">
        <v>827</v>
      </c>
      <c r="T1574" t="s">
        <v>756</v>
      </c>
      <c r="X1574">
        <v>12</v>
      </c>
      <c r="Z1574">
        <v>1</v>
      </c>
      <c r="AA1574">
        <f t="shared" si="2293"/>
        <v>1827</v>
      </c>
      <c r="AB1574" t="str">
        <f t="shared" si="2294"/>
        <v/>
      </c>
      <c r="AC1574">
        <f t="shared" si="2240"/>
        <v>1827</v>
      </c>
      <c r="AD1574" s="6">
        <v>2</v>
      </c>
      <c r="AE1574" t="s">
        <v>935</v>
      </c>
      <c r="AF1574" t="s">
        <v>930</v>
      </c>
      <c r="AG1574" t="s">
        <v>756</v>
      </c>
      <c r="AH1574" t="s">
        <v>756</v>
      </c>
      <c r="AI1574" t="str">
        <f t="shared" si="2245"/>
        <v>e</v>
      </c>
      <c r="AJ1574" t="str">
        <f t="shared" si="2246"/>
        <v/>
      </c>
      <c r="AK1574" t="str">
        <f t="shared" si="2247"/>
        <v/>
      </c>
      <c r="AL1574" t="str">
        <f t="shared" si="2248"/>
        <v/>
      </c>
      <c r="AM1574" t="str">
        <f t="shared" si="2249"/>
        <v/>
      </c>
      <c r="AN1574" t="str">
        <f t="shared" si="2250"/>
        <v>Away</v>
      </c>
      <c r="AO1574" t="str">
        <f t="shared" si="2251"/>
        <v>a</v>
      </c>
      <c r="AP1574" t="str">
        <f t="shared" si="2252"/>
        <v/>
      </c>
      <c r="AQ1574" t="str">
        <f t="shared" si="2253"/>
        <v/>
      </c>
      <c r="AR1574" t="str">
        <f t="shared" si="2254"/>
        <v>Away</v>
      </c>
      <c r="AS1574" t="str">
        <f t="shared" si="2255"/>
        <v>a</v>
      </c>
      <c r="AT1574" t="str">
        <f t="shared" si="2256"/>
        <v>Offensive</v>
      </c>
      <c r="AU1574" t="str">
        <f t="shared" si="2257"/>
        <v/>
      </c>
      <c r="AV1574" t="str">
        <f t="shared" si="2258"/>
        <v/>
      </c>
      <c r="AW1574" t="str" cm="1">
        <f t="array" ref="AW1574">IFERROR(IF(O1574&lt;&gt;"",O1574,IF(OR($S1574="",$T1574=""),"",IF(O1574&lt;&gt;"",O1574,IF($T1574&lt;&gt;"",_xlfn._xlws.FILTER(O:O,($BU:$BU=$BU1574)*($I:$I=$I1574)*($T:$T=$T1574)*($S:$S=_xlfn.MINIFS($S:$S,$T:$T,"="&amp;$T1574)),"")))))&amp;"",IF(O1574="","",""))&amp;""</f>
        <v/>
      </c>
      <c r="AX1574" t="str" cm="1">
        <f t="array" ref="AX1574">IFERROR(IF(P1574&lt;&gt;"",P1574,IF(OR($S1574="",$T1574=""),"",IF($T1574&lt;&gt;"",_xlfn._xlws.FILTER(P:P,($BU:$BU=$BU1574)*($I:$I=$I1574)*($T:$T=$T1574)*($S:$S=_xlfn.MINIFS($S:$S,$T:$T,"="&amp;$T1574)),""))))&amp;"",IF(P1574="","",""))&amp;""</f>
        <v/>
      </c>
      <c r="AY1574" t="str" cm="1">
        <f t="array" ref="AY1574">IFERROR(IF(Q1574&lt;&gt;"",Q1574,IF(OR($S1574="",$T1574=""),"",IF($T1574&lt;&gt;"",_xlfn._xlws.FILTER(Q:Q,($BU:$BU=$BU1574)*($I:$I=$I1574)*($T:$T=$T1574)*($S:$S=_xlfn.MINIFS($S:$S,$T:$T,"="&amp;$T1574)),""))))&amp;"",IF(Q1574="","",""))&amp;""</f>
        <v/>
      </c>
      <c r="AZ1574" t="str" cm="1">
        <f t="array" ref="AZ1574">IFERROR(IF(R1574&lt;&gt;"",R1574,IF(OR($S1574="",$T1574=""),"",IF($T1574&lt;&gt;"",_xlfn._xlws.FILTER(R:R,($BU:$BU=$BU1574)*($I:$I=$I1574)*($T:$T=$T1574)*($S:$S=_xlfn.MINIFS($S:$S,$T:$T,"="&amp;$T1574)),""))))&amp;"",IF(R1574="","",""))&amp;""</f>
        <v/>
      </c>
      <c r="BA1574" s="6">
        <f t="shared" si="2259"/>
        <v>133</v>
      </c>
      <c r="BB1574">
        <f t="shared" ref="BB1574:BD1574" si="2304">BB1573</f>
        <v>18987</v>
      </c>
      <c r="BC1574" t="str">
        <f t="shared" si="2304"/>
        <v>Velodrome</v>
      </c>
      <c r="BD1574" t="str">
        <f t="shared" si="2304"/>
        <v>Outlaws</v>
      </c>
      <c r="BE1574" t="s">
        <v>7</v>
      </c>
      <c r="BF1574" t="s">
        <v>182</v>
      </c>
      <c r="BI1574" cm="1">
        <f t="array" aca="1" ref="BI1574" ca="1">IFERROR(_xlfn._xlws.FILTER(shifts!A:A,(shifts!B:B=events!AD1574)*(shifts!AG:AG&gt;=events!BK1574)*(shifts!AH:AH&lt;=events!BL1574)),BI1573)</f>
        <v>54</v>
      </c>
      <c r="BJ1574" s="15">
        <f t="shared" si="2261"/>
        <v>0</v>
      </c>
      <c r="BK1574">
        <f t="shared" si="2262"/>
        <v>587</v>
      </c>
      <c r="BL1574">
        <f t="shared" si="2263"/>
        <v>587</v>
      </c>
      <c r="BM1574" s="15">
        <f>SUMIFS(BJ$2:BJ1574,K$2:K1574,"=Intermission")+SUMIFS(BJ$2:BJ1574,K$2:K1574,"=Timeout")</f>
        <v>67</v>
      </c>
      <c r="BN1574">
        <f t="shared" si="2264"/>
        <v>1147</v>
      </c>
      <c r="BO1574" s="19">
        <f t="shared" si="2265"/>
        <v>1640</v>
      </c>
      <c r="BP1574">
        <f t="shared" si="2266"/>
        <v>1635</v>
      </c>
      <c r="BQ1574" s="17">
        <f t="shared" si="2267"/>
        <v>1640</v>
      </c>
      <c r="BR1574" t="str">
        <f t="shared" si="2268"/>
        <v>event_team_player_2</v>
      </c>
      <c r="BS1574">
        <f>COUNTIFS(S$3:S1574,"="&amp;S1574,AI$3:AI1574,"="&amp;AI1574)</f>
        <v>2</v>
      </c>
      <c r="BT1574" t="str">
        <f>IFERROR(VLOOKUP(BB1574&amp;BU1574&amp;X1574,game_rosters!U:W,3,FALSE),"")</f>
        <v>P100214</v>
      </c>
      <c r="BU1574" t="str">
        <f t="shared" si="2269"/>
        <v>Outlaws</v>
      </c>
    </row>
    <row r="1575" spans="1:73" x14ac:dyDescent="0.2">
      <c r="A1575" t="str">
        <f t="shared" si="2244"/>
        <v/>
      </c>
      <c r="I1575" s="44">
        <v>84</v>
      </c>
      <c r="O1575" t="s">
        <v>602</v>
      </c>
      <c r="R1575" s="51">
        <v>1</v>
      </c>
      <c r="S1575">
        <v>827</v>
      </c>
      <c r="T1575" t="s">
        <v>756</v>
      </c>
      <c r="X1575">
        <v>84</v>
      </c>
      <c r="AA1575">
        <f t="shared" si="2293"/>
        <v>1827</v>
      </c>
      <c r="AB1575" t="str">
        <f t="shared" si="2294"/>
        <v/>
      </c>
      <c r="AC1575">
        <f t="shared" si="2240"/>
        <v>1827</v>
      </c>
      <c r="AD1575" s="6">
        <v>2</v>
      </c>
      <c r="AE1575" t="s">
        <v>935</v>
      </c>
      <c r="AF1575" t="s">
        <v>930</v>
      </c>
      <c r="AG1575" t="s">
        <v>756</v>
      </c>
      <c r="AH1575" t="s">
        <v>756</v>
      </c>
      <c r="AI1575" t="str">
        <f t="shared" si="2245"/>
        <v>o</v>
      </c>
      <c r="AJ1575" t="str">
        <f t="shared" si="2246"/>
        <v/>
      </c>
      <c r="AK1575" t="str">
        <f t="shared" si="2247"/>
        <v/>
      </c>
      <c r="AL1575" t="str">
        <f t="shared" si="2248"/>
        <v/>
      </c>
      <c r="AM1575" t="str">
        <f t="shared" si="2249"/>
        <v/>
      </c>
      <c r="AN1575" t="str">
        <f t="shared" si="2250"/>
        <v>Away</v>
      </c>
      <c r="AO1575" t="str">
        <f t="shared" si="2251"/>
        <v>a</v>
      </c>
      <c r="AP1575" t="str">
        <f t="shared" si="2252"/>
        <v/>
      </c>
      <c r="AQ1575" t="str">
        <f t="shared" si="2253"/>
        <v/>
      </c>
      <c r="AR1575" t="str">
        <f t="shared" si="2254"/>
        <v>Away</v>
      </c>
      <c r="AS1575" t="str">
        <f t="shared" si="2255"/>
        <v>a</v>
      </c>
      <c r="AT1575" t="str">
        <f t="shared" si="2256"/>
        <v>Defensive</v>
      </c>
      <c r="AU1575" t="str">
        <f t="shared" si="2257"/>
        <v/>
      </c>
      <c r="AV1575" t="str">
        <f t="shared" si="2258"/>
        <v/>
      </c>
      <c r="AW1575" t="str" cm="1">
        <f t="array" ref="AW1575">IFERROR(IF(O1575&lt;&gt;"",O1575,IF(OR($S1575="",$T1575=""),"",IF(O1575&lt;&gt;"",O1575,IF($T1575&lt;&gt;"",_xlfn._xlws.FILTER(O:O,($BU:$BU=$BU1575)*($I:$I=$I1575)*($T:$T=$T1575)*($S:$S=_xlfn.MINIFS($S:$S,$T:$T,"="&amp;$T1575)),"")))))&amp;"",IF(O1575="","",""))&amp;""</f>
        <v>Defensive_PlayPossession-StickCheck</v>
      </c>
      <c r="AX1575" t="str" cm="1">
        <f t="array" ref="AX1575">IFERROR(IF(P1575&lt;&gt;"",P1575,IF(OR($S1575="",$T1575=""),"",IF($T1575&lt;&gt;"",_xlfn._xlws.FILTER(P:P,($BU:$BU=$BU1575)*($I:$I=$I1575)*($T:$T=$T1575)*($S:$S=_xlfn.MINIFS($S:$S,$T:$T,"="&amp;$T1575)),""))))&amp;"",IF(P1575="","",""))&amp;""</f>
        <v/>
      </c>
      <c r="AY1575" t="str" cm="1">
        <f t="array" ref="AY1575">IFERROR(IF(Q1575&lt;&gt;"",Q1575,IF(OR($S1575="",$T1575=""),"",IF($T1575&lt;&gt;"",_xlfn._xlws.FILTER(Q:Q,($BU:$BU=$BU1575)*($I:$I=$I1575)*($T:$T=$T1575)*($S:$S=_xlfn.MINIFS($S:$S,$T:$T,"="&amp;$T1575)),""))))&amp;"",IF(Q1575="","",""))&amp;""</f>
        <v/>
      </c>
      <c r="AZ1575" t="str" cm="1">
        <f t="array" ref="AZ1575">IFERROR(IF(R1575&lt;&gt;"",R1575,IF(OR($S1575="",$T1575=""),"",IF($T1575&lt;&gt;"",_xlfn._xlws.FILTER(R:R,($BU:$BU=$BU1575)*($I:$I=$I1575)*($T:$T=$T1575)*($S:$S=_xlfn.MINIFS($S:$S,$T:$T,"="&amp;$T1575)),""))))&amp;"",IF(R1575="","",""))&amp;""</f>
        <v>1</v>
      </c>
      <c r="BA1575" s="6">
        <f t="shared" si="2259"/>
        <v>133</v>
      </c>
      <c r="BB1575">
        <f t="shared" ref="BB1575:BD1575" si="2305">BB1574</f>
        <v>18987</v>
      </c>
      <c r="BC1575" t="str">
        <f t="shared" si="2305"/>
        <v>Velodrome</v>
      </c>
      <c r="BD1575" t="str">
        <f t="shared" si="2305"/>
        <v>Outlaws</v>
      </c>
      <c r="BE1575" t="s">
        <v>7</v>
      </c>
      <c r="BF1575" t="s">
        <v>182</v>
      </c>
      <c r="BI1575" cm="1">
        <f t="array" aca="1" ref="BI1575" ca="1">IFERROR(_xlfn._xlws.FILTER(shifts!A:A,(shifts!B:B=events!AD1575)*(shifts!AG:AG&gt;=events!BK1575)*(shifts!AH:AH&lt;=events!BL1575)),BI1574)</f>
        <v>54</v>
      </c>
      <c r="BJ1575" s="15">
        <f t="shared" si="2261"/>
        <v>0</v>
      </c>
      <c r="BK1575">
        <f t="shared" si="2262"/>
        <v>587</v>
      </c>
      <c r="BL1575">
        <f t="shared" si="2263"/>
        <v>587</v>
      </c>
      <c r="BM1575" s="15">
        <f>SUMIFS(BJ$2:BJ1575,K$2:K1575,"=Intermission")+SUMIFS(BJ$2:BJ1575,K$2:K1575,"=Timeout")</f>
        <v>67</v>
      </c>
      <c r="BN1575">
        <f t="shared" si="2264"/>
        <v>1147</v>
      </c>
      <c r="BO1575" s="19">
        <f t="shared" si="2265"/>
        <v>1640</v>
      </c>
      <c r="BP1575">
        <f t="shared" si="2266"/>
        <v>1635</v>
      </c>
      <c r="BQ1575" s="17">
        <f t="shared" si="2267"/>
        <v>1640</v>
      </c>
      <c r="BR1575" t="str">
        <f t="shared" si="2268"/>
        <v>opp_team_player_1</v>
      </c>
      <c r="BS1575">
        <f>COUNTIFS(S$3:S1575,"="&amp;S1575,AI$3:AI1575,"="&amp;AI1575)</f>
        <v>1</v>
      </c>
      <c r="BT1575" t="str">
        <f>IFERROR(VLOOKUP(BB1575&amp;BU1575&amp;X1575,game_rosters!U:W,3,FALSE),"")</f>
        <v>P100198</v>
      </c>
      <c r="BU1575" t="str">
        <f t="shared" si="2269"/>
        <v>Velodrome</v>
      </c>
    </row>
    <row r="1576" spans="1:73" x14ac:dyDescent="0.2">
      <c r="A1576">
        <f t="shared" si="2244"/>
        <v>1</v>
      </c>
      <c r="I1576" s="44">
        <v>4</v>
      </c>
      <c r="K1576" t="s">
        <v>13</v>
      </c>
      <c r="L1576" t="s">
        <v>587</v>
      </c>
      <c r="N1576" t="s">
        <v>595</v>
      </c>
      <c r="O1576" t="s">
        <v>620</v>
      </c>
      <c r="Q1576" t="s">
        <v>595</v>
      </c>
      <c r="S1576">
        <v>828</v>
      </c>
      <c r="T1576" t="s">
        <v>756</v>
      </c>
      <c r="W1576" t="s">
        <v>731</v>
      </c>
      <c r="X1576">
        <v>4</v>
      </c>
      <c r="Z1576">
        <v>1</v>
      </c>
      <c r="AA1576">
        <f t="shared" si="2293"/>
        <v>1828</v>
      </c>
      <c r="AB1576" t="str">
        <f t="shared" si="2294"/>
        <v/>
      </c>
      <c r="AC1576">
        <f t="shared" si="2240"/>
        <v>1828</v>
      </c>
      <c r="AD1576" s="6">
        <v>2</v>
      </c>
      <c r="AE1576" t="s">
        <v>935</v>
      </c>
      <c r="AF1576" t="s">
        <v>932</v>
      </c>
      <c r="AG1576" t="s">
        <v>756</v>
      </c>
      <c r="AH1576" t="s">
        <v>756</v>
      </c>
      <c r="AI1576" t="str">
        <f t="shared" si="2245"/>
        <v>e</v>
      </c>
      <c r="AJ1576" t="str">
        <f t="shared" si="2246"/>
        <v/>
      </c>
      <c r="AK1576" t="str">
        <f t="shared" si="2247"/>
        <v/>
      </c>
      <c r="AL1576" t="str">
        <f t="shared" si="2248"/>
        <v/>
      </c>
      <c r="AM1576" t="str">
        <f t="shared" si="2249"/>
        <v/>
      </c>
      <c r="AN1576" t="str">
        <f t="shared" si="2250"/>
        <v>Away</v>
      </c>
      <c r="AO1576" t="str">
        <f t="shared" si="2251"/>
        <v>a</v>
      </c>
      <c r="AP1576" t="str">
        <f t="shared" si="2252"/>
        <v/>
      </c>
      <c r="AQ1576" t="str">
        <f t="shared" si="2253"/>
        <v/>
      </c>
      <c r="AR1576" t="str">
        <f t="shared" si="2254"/>
        <v>Away</v>
      </c>
      <c r="AS1576" t="str">
        <f t="shared" si="2255"/>
        <v>a</v>
      </c>
      <c r="AT1576" t="str">
        <f t="shared" si="2256"/>
        <v>Offensive</v>
      </c>
      <c r="AU1576" t="str">
        <f t="shared" si="2257"/>
        <v/>
      </c>
      <c r="AV1576" t="str">
        <f t="shared" si="2258"/>
        <v/>
      </c>
      <c r="AW1576" t="str" cm="1">
        <f t="array" ref="AW1576">IFERROR(IF(O1576&lt;&gt;"",O1576,IF(OR($S1576="",$T1576=""),"",IF(O1576&lt;&gt;"",O1576,IF($T1576&lt;&gt;"",_xlfn._xlws.FILTER(O:O,($BU:$BU=$BU1576)*($I:$I=$I1576)*($T:$T=$T1576)*($S:$S=_xlfn.MINIFS($S:$S,$T:$T,"="&amp;$T1576)),"")))))&amp;"",IF(O1576="","",""))&amp;""</f>
        <v>OffensivePlay_Zone-PuckRecoveryPass</v>
      </c>
      <c r="AX1576" t="str" cm="1">
        <f t="array" ref="AX1576">IFERROR(IF(P1576&lt;&gt;"",P1576,IF(OR($S1576="",$T1576=""),"",IF($T1576&lt;&gt;"",_xlfn._xlws.FILTER(P:P,($BU:$BU=$BU1576)*($I:$I=$I1576)*($T:$T=$T1576)*($S:$S=_xlfn.MINIFS($S:$S,$T:$T,"="&amp;$T1576)),""))))&amp;"",IF(P1576="","",""))&amp;""</f>
        <v/>
      </c>
      <c r="AY1576" t="str" cm="1">
        <f t="array" ref="AY1576">IFERROR(IF(Q1576&lt;&gt;"",Q1576,IF(OR($S1576="",$T1576=""),"",IF($T1576&lt;&gt;"",_xlfn._xlws.FILTER(Q:Q,($BU:$BU=$BU1576)*($I:$I=$I1576)*($T:$T=$T1576)*($S:$S=_xlfn.MINIFS($S:$S,$T:$T,"="&amp;$T1576)),""))))&amp;"",IF(Q1576="","",""))&amp;""</f>
        <v>s</v>
      </c>
      <c r="AZ1576" t="str" cm="1">
        <f t="array" ref="AZ1576">IFERROR(IF(R1576&lt;&gt;"",R1576,IF(OR($S1576="",$T1576=""),"",IF($T1576&lt;&gt;"",_xlfn._xlws.FILTER(R:R,($BU:$BU=$BU1576)*($I:$I=$I1576)*($T:$T=$T1576)*($S:$S=_xlfn.MINIFS($S:$S,$T:$T,"="&amp;$T1576)),""))))&amp;"",IF(R1576="","",""))&amp;""</f>
        <v/>
      </c>
      <c r="BA1576" s="6">
        <f t="shared" si="2259"/>
        <v>133</v>
      </c>
      <c r="BB1576">
        <f t="shared" ref="BB1576:BD1576" si="2306">BB1575</f>
        <v>18987</v>
      </c>
      <c r="BC1576" t="str">
        <f t="shared" si="2306"/>
        <v>Velodrome</v>
      </c>
      <c r="BD1576" t="str">
        <f t="shared" si="2306"/>
        <v>Outlaws</v>
      </c>
      <c r="BE1576" t="s">
        <v>13</v>
      </c>
      <c r="BF1576" t="s">
        <v>587</v>
      </c>
      <c r="BI1576" cm="1">
        <f t="array" aca="1" ref="BI1576" ca="1">IFERROR(_xlfn._xlws.FILTER(shifts!A:A,(shifts!B:B=events!AD1576)*(shifts!AG:AG&gt;=events!BK1576)*(shifts!AH:AH&lt;=events!BL1576)),BI1575)</f>
        <v>54</v>
      </c>
      <c r="BJ1576" s="15">
        <f t="shared" si="2261"/>
        <v>0</v>
      </c>
      <c r="BK1576">
        <f t="shared" si="2262"/>
        <v>584</v>
      </c>
      <c r="BL1576">
        <f t="shared" si="2263"/>
        <v>584</v>
      </c>
      <c r="BM1576" s="15">
        <f>SUMIFS(BJ$2:BJ1576,K$2:K1576,"=Intermission")+SUMIFS(BJ$2:BJ1576,K$2:K1576,"=Timeout")</f>
        <v>67</v>
      </c>
      <c r="BN1576">
        <f t="shared" si="2264"/>
        <v>1147</v>
      </c>
      <c r="BO1576" s="19">
        <f t="shared" si="2265"/>
        <v>1643</v>
      </c>
      <c r="BP1576">
        <f t="shared" si="2266"/>
        <v>1638</v>
      </c>
      <c r="BQ1576" s="17">
        <f t="shared" si="2267"/>
        <v>1643</v>
      </c>
      <c r="BR1576" t="str">
        <f t="shared" si="2268"/>
        <v>event_team_player_1</v>
      </c>
      <c r="BS1576">
        <f>COUNTIFS(S$3:S1576,"="&amp;S1576,AI$3:AI1576,"="&amp;AI1576)</f>
        <v>1</v>
      </c>
      <c r="BT1576" t="str">
        <f>IFERROR(VLOOKUP(BB1576&amp;BU1576&amp;X1576,game_rosters!U:W,3,FALSE),"")</f>
        <v>P100032</v>
      </c>
      <c r="BU1576" t="str">
        <f t="shared" si="2269"/>
        <v>Outlaws</v>
      </c>
    </row>
    <row r="1577" spans="1:73" x14ac:dyDescent="0.2">
      <c r="A1577">
        <f t="shared" si="2244"/>
        <v>1</v>
      </c>
      <c r="I1577" s="44">
        <v>4</v>
      </c>
      <c r="K1577" t="s">
        <v>6</v>
      </c>
      <c r="L1577" t="s">
        <v>205</v>
      </c>
      <c r="M1577" t="s">
        <v>51</v>
      </c>
      <c r="N1577" t="s">
        <v>595</v>
      </c>
      <c r="S1577">
        <v>829</v>
      </c>
      <c r="T1577">
        <v>138</v>
      </c>
      <c r="W1577" t="s">
        <v>731</v>
      </c>
      <c r="X1577">
        <v>4</v>
      </c>
      <c r="Z1577">
        <v>1</v>
      </c>
      <c r="AA1577">
        <f t="shared" si="2293"/>
        <v>1829</v>
      </c>
      <c r="AB1577">
        <f t="shared" si="2294"/>
        <v>9138</v>
      </c>
      <c r="AC1577">
        <f t="shared" si="2240"/>
        <v>9138</v>
      </c>
      <c r="AD1577" s="6">
        <v>2</v>
      </c>
      <c r="AE1577" t="s">
        <v>935</v>
      </c>
      <c r="AF1577" t="s">
        <v>932</v>
      </c>
      <c r="AG1577" t="s">
        <v>756</v>
      </c>
      <c r="AH1577" t="s">
        <v>756</v>
      </c>
      <c r="AI1577" t="str">
        <f t="shared" si="2245"/>
        <v>e</v>
      </c>
      <c r="AJ1577" t="str">
        <f t="shared" si="2246"/>
        <v/>
      </c>
      <c r="AK1577" t="str">
        <f t="shared" si="2247"/>
        <v/>
      </c>
      <c r="AL1577" t="str">
        <f t="shared" si="2248"/>
        <v/>
      </c>
      <c r="AM1577" t="str">
        <f t="shared" si="2249"/>
        <v/>
      </c>
      <c r="AN1577" t="str">
        <f t="shared" si="2250"/>
        <v>Away</v>
      </c>
      <c r="AO1577" t="str">
        <f t="shared" si="2251"/>
        <v>a</v>
      </c>
      <c r="AP1577" t="str">
        <f t="shared" si="2252"/>
        <v/>
      </c>
      <c r="AQ1577" t="str">
        <f t="shared" si="2253"/>
        <v/>
      </c>
      <c r="AR1577" t="str">
        <f t="shared" si="2254"/>
        <v>Away</v>
      </c>
      <c r="AS1577" t="str">
        <f t="shared" si="2255"/>
        <v>a</v>
      </c>
      <c r="AT1577" t="str">
        <f t="shared" si="2256"/>
        <v>Offensive</v>
      </c>
      <c r="AU1577" t="str">
        <f t="shared" si="2257"/>
        <v/>
      </c>
      <c r="AV1577" t="str">
        <f t="shared" si="2258"/>
        <v/>
      </c>
      <c r="AW1577" t="str" cm="1">
        <f t="array" ref="AW1577">IFERROR(IF(O1577&lt;&gt;"",O1577,IF(OR($S1577="",$T1577=""),"",IF(O1577&lt;&gt;"",O1577,IF($T1577&lt;&gt;"",_xlfn._xlws.FILTER(O:O,($BU:$BU=$BU1577)*($I:$I=$I1577)*($T:$T=$T1577)*($S:$S=_xlfn.MINIFS($S:$S,$T:$T,"="&amp;$T1577)),"")))))&amp;"",IF(O1577="","",""))&amp;""</f>
        <v/>
      </c>
      <c r="AX1577" t="str" cm="1">
        <f t="array" ref="AX1577">IFERROR(IF(P1577&lt;&gt;"",P1577,IF(OR($S1577="",$T1577=""),"",IF($T1577&lt;&gt;"",_xlfn._xlws.FILTER(P:P,($BU:$BU=$BU1577)*($I:$I=$I1577)*($T:$T=$T1577)*($S:$S=_xlfn.MINIFS($S:$S,$T:$T,"="&amp;$T1577)),""))))&amp;"",IF(P1577="","",""))&amp;""</f>
        <v/>
      </c>
      <c r="AY1577" t="str" cm="1">
        <f t="array" ref="AY1577">IFERROR(IF(Q1577&lt;&gt;"",Q1577,IF(OR($S1577="",$T1577=""),"",IF($T1577&lt;&gt;"",_xlfn._xlws.FILTER(Q:Q,($BU:$BU=$BU1577)*($I:$I=$I1577)*($T:$T=$T1577)*($S:$S=_xlfn.MINIFS($S:$S,$T:$T,"="&amp;$T1577)),""))))&amp;"",IF(Q1577="","",""))&amp;""</f>
        <v/>
      </c>
      <c r="AZ1577" t="str" cm="1">
        <f t="array" ref="AZ1577">IFERROR(IF(R1577&lt;&gt;"",R1577,IF(OR($S1577="",$T1577=""),"",IF($T1577&lt;&gt;"",_xlfn._xlws.FILTER(R:R,($BU:$BU=$BU1577)*($I:$I=$I1577)*($T:$T=$T1577)*($S:$S=_xlfn.MINIFS($S:$S,$T:$T,"="&amp;$T1577)),""))))&amp;"",IF(R1577="","",""))&amp;""</f>
        <v/>
      </c>
      <c r="BA1577" s="6">
        <f t="shared" si="2259"/>
        <v>133</v>
      </c>
      <c r="BB1577">
        <f t="shared" ref="BB1577:BD1577" si="2307">BB1576</f>
        <v>18987</v>
      </c>
      <c r="BC1577" t="str">
        <f t="shared" si="2307"/>
        <v>Velodrome</v>
      </c>
      <c r="BD1577" t="str">
        <f t="shared" si="2307"/>
        <v>Outlaws</v>
      </c>
      <c r="BE1577" t="s">
        <v>6</v>
      </c>
      <c r="BF1577" t="s">
        <v>205</v>
      </c>
      <c r="BI1577" cm="1">
        <f t="array" aca="1" ref="BI1577" ca="1">IFERROR(_xlfn._xlws.FILTER(shifts!A:A,(shifts!B:B=events!AD1577)*(shifts!AG:AG&gt;=events!BK1577)*(shifts!AH:AH&lt;=events!BL1577)),BI1576)</f>
        <v>54</v>
      </c>
      <c r="BJ1577" s="15">
        <f t="shared" si="2261"/>
        <v>0</v>
      </c>
      <c r="BK1577">
        <f t="shared" si="2262"/>
        <v>584</v>
      </c>
      <c r="BL1577">
        <f t="shared" si="2263"/>
        <v>584</v>
      </c>
      <c r="BM1577" s="15">
        <f>SUMIFS(BJ$2:BJ1577,K$2:K1577,"=Intermission")+SUMIFS(BJ$2:BJ1577,K$2:K1577,"=Timeout")</f>
        <v>67</v>
      </c>
      <c r="BN1577">
        <f t="shared" si="2264"/>
        <v>1147</v>
      </c>
      <c r="BO1577" s="19">
        <f t="shared" si="2265"/>
        <v>1643</v>
      </c>
      <c r="BP1577">
        <f t="shared" si="2266"/>
        <v>1638</v>
      </c>
      <c r="BQ1577" s="17">
        <f t="shared" si="2267"/>
        <v>1643</v>
      </c>
      <c r="BR1577" t="str">
        <f t="shared" si="2268"/>
        <v>event_team_player_1</v>
      </c>
      <c r="BS1577">
        <f>COUNTIFS(S$3:S1577,"="&amp;S1577,AI$3:AI1577,"="&amp;AI1577)</f>
        <v>1</v>
      </c>
      <c r="BT1577" t="str">
        <f>IFERROR(VLOOKUP(BB1577&amp;BU1577&amp;X1577,game_rosters!U:W,3,FALSE),"")</f>
        <v>P100032</v>
      </c>
      <c r="BU1577" t="str">
        <f t="shared" si="2269"/>
        <v>Outlaws</v>
      </c>
    </row>
    <row r="1578" spans="1:73" x14ac:dyDescent="0.2">
      <c r="A1578" t="str">
        <f t="shared" si="2244"/>
        <v/>
      </c>
      <c r="I1578" s="44">
        <v>39</v>
      </c>
      <c r="S1578">
        <v>829</v>
      </c>
      <c r="T1578">
        <v>138</v>
      </c>
      <c r="X1578">
        <v>39</v>
      </c>
      <c r="AA1578">
        <f t="shared" si="2293"/>
        <v>1829</v>
      </c>
      <c r="AB1578">
        <f t="shared" si="2294"/>
        <v>9138</v>
      </c>
      <c r="AC1578">
        <f t="shared" si="2240"/>
        <v>9138</v>
      </c>
      <c r="AD1578" s="6">
        <v>2</v>
      </c>
      <c r="AE1578" t="s">
        <v>935</v>
      </c>
      <c r="AF1578" t="s">
        <v>932</v>
      </c>
      <c r="AG1578" t="s">
        <v>756</v>
      </c>
      <c r="AH1578" t="s">
        <v>756</v>
      </c>
      <c r="AI1578" t="str">
        <f t="shared" si="2245"/>
        <v>o</v>
      </c>
      <c r="AJ1578" t="str">
        <f t="shared" si="2246"/>
        <v/>
      </c>
      <c r="AK1578" t="str">
        <f t="shared" si="2247"/>
        <v/>
      </c>
      <c r="AL1578" t="str">
        <f t="shared" si="2248"/>
        <v/>
      </c>
      <c r="AM1578" t="str">
        <f t="shared" si="2249"/>
        <v/>
      </c>
      <c r="AN1578" t="str">
        <f t="shared" si="2250"/>
        <v>Away</v>
      </c>
      <c r="AO1578" t="str">
        <f t="shared" si="2251"/>
        <v>a</v>
      </c>
      <c r="AP1578" t="str">
        <f t="shared" si="2252"/>
        <v/>
      </c>
      <c r="AQ1578" t="str">
        <f t="shared" si="2253"/>
        <v/>
      </c>
      <c r="AR1578" t="str">
        <f t="shared" si="2254"/>
        <v>Away</v>
      </c>
      <c r="AS1578" t="str">
        <f t="shared" si="2255"/>
        <v>a</v>
      </c>
      <c r="AT1578" t="str">
        <f t="shared" si="2256"/>
        <v>Defensive</v>
      </c>
      <c r="AU1578" t="str">
        <f t="shared" si="2257"/>
        <v/>
      </c>
      <c r="AV1578" t="str">
        <f t="shared" si="2258"/>
        <v/>
      </c>
      <c r="AW1578" t="str" cm="1">
        <f t="array" ref="AW1578">IFERROR(IF(O1578&lt;&gt;"",O1578,IF(OR($S1578="",$T1578=""),"",IF(O1578&lt;&gt;"",O1578,IF($T1578&lt;&gt;"",_xlfn._xlws.FILTER(O:O,($BU:$BU=$BU1578)*($I:$I=$I1578)*($T:$T=$T1578)*($S:$S=_xlfn.MINIFS($S:$S,$T:$T,"="&amp;$T1578)),"")))))&amp;"",IF(O1578="","",""))&amp;""</f>
        <v/>
      </c>
      <c r="AX1578" t="str" cm="1">
        <f t="array" ref="AX1578">IFERROR(IF(P1578&lt;&gt;"",P1578,IF(OR($S1578="",$T1578=""),"",IF($T1578&lt;&gt;"",_xlfn._xlws.FILTER(P:P,($BU:$BU=$BU1578)*($I:$I=$I1578)*($T:$T=$T1578)*($S:$S=_xlfn.MINIFS($S:$S,$T:$T,"="&amp;$T1578)),""))))&amp;"",IF(P1578="","",""))&amp;""</f>
        <v/>
      </c>
      <c r="AY1578" t="str" cm="1">
        <f t="array" ref="AY1578">IFERROR(IF(Q1578&lt;&gt;"",Q1578,IF(OR($S1578="",$T1578=""),"",IF($T1578&lt;&gt;"",_xlfn._xlws.FILTER(Q:Q,($BU:$BU=$BU1578)*($I:$I=$I1578)*($T:$T=$T1578)*($S:$S=_xlfn.MINIFS($S:$S,$T:$T,"="&amp;$T1578)),""))))&amp;"",IF(Q1578="","",""))&amp;""</f>
        <v/>
      </c>
      <c r="AZ1578" t="str" cm="1">
        <f t="array" ref="AZ1578">IFERROR(IF(R1578&lt;&gt;"",R1578,IF(OR($S1578="",$T1578=""),"",IF($T1578&lt;&gt;"",_xlfn._xlws.FILTER(R:R,($BU:$BU=$BU1578)*($I:$I=$I1578)*($T:$T=$T1578)*($S:$S=_xlfn.MINIFS($S:$S,$T:$T,"="&amp;$T1578)),""))))&amp;"",IF(R1578="","",""))&amp;""</f>
        <v/>
      </c>
      <c r="BA1578" s="6">
        <f t="shared" si="2259"/>
        <v>133</v>
      </c>
      <c r="BB1578">
        <f t="shared" ref="BB1578:BD1578" si="2308">BB1577</f>
        <v>18987</v>
      </c>
      <c r="BC1578" t="str">
        <f t="shared" si="2308"/>
        <v>Velodrome</v>
      </c>
      <c r="BD1578" t="str">
        <f t="shared" si="2308"/>
        <v>Outlaws</v>
      </c>
      <c r="BE1578" t="s">
        <v>6</v>
      </c>
      <c r="BF1578" t="s">
        <v>205</v>
      </c>
      <c r="BI1578" cm="1">
        <f t="array" aca="1" ref="BI1578" ca="1">IFERROR(_xlfn._xlws.FILTER(shifts!A:A,(shifts!B:B=events!AD1578)*(shifts!AG:AG&gt;=events!BK1578)*(shifts!AH:AH&lt;=events!BL1578)),BI1577)</f>
        <v>54</v>
      </c>
      <c r="BJ1578" s="15">
        <f t="shared" si="2261"/>
        <v>0</v>
      </c>
      <c r="BK1578">
        <f t="shared" si="2262"/>
        <v>584</v>
      </c>
      <c r="BL1578">
        <f t="shared" si="2263"/>
        <v>584</v>
      </c>
      <c r="BM1578" s="15">
        <f>SUMIFS(BJ$2:BJ1578,K$2:K1578,"=Intermission")+SUMIFS(BJ$2:BJ1578,K$2:K1578,"=Timeout")</f>
        <v>67</v>
      </c>
      <c r="BN1578">
        <f t="shared" si="2264"/>
        <v>1147</v>
      </c>
      <c r="BO1578" s="19">
        <f t="shared" si="2265"/>
        <v>1643</v>
      </c>
      <c r="BP1578">
        <f t="shared" si="2266"/>
        <v>1638</v>
      </c>
      <c r="BQ1578" s="17">
        <f t="shared" si="2267"/>
        <v>1643</v>
      </c>
      <c r="BR1578" t="str">
        <f t="shared" si="2268"/>
        <v>opp_team_player_1</v>
      </c>
      <c r="BS1578">
        <f>COUNTIFS(S$3:S1578,"="&amp;S1578,AI$3:AI1578,"="&amp;AI1578)</f>
        <v>1</v>
      </c>
      <c r="BT1578" t="str">
        <f>IFERROR(VLOOKUP(BB1578&amp;BU1578&amp;X1578,game_rosters!U:W,3,FALSE),"")</f>
        <v>P100016</v>
      </c>
      <c r="BU1578" t="str">
        <f t="shared" si="2269"/>
        <v>Velodrome</v>
      </c>
    </row>
    <row r="1579" spans="1:73" x14ac:dyDescent="0.2">
      <c r="A1579">
        <f t="shared" si="2244"/>
        <v>1</v>
      </c>
      <c r="I1579" s="44">
        <v>39</v>
      </c>
      <c r="K1579" t="s">
        <v>15</v>
      </c>
      <c r="L1579" t="s">
        <v>179</v>
      </c>
      <c r="M1579" t="s">
        <v>95</v>
      </c>
      <c r="S1579">
        <v>830</v>
      </c>
      <c r="T1579">
        <v>138</v>
      </c>
      <c r="W1579" t="s">
        <v>735</v>
      </c>
      <c r="X1579">
        <v>39</v>
      </c>
      <c r="Z1579">
        <v>1</v>
      </c>
      <c r="AA1579">
        <f t="shared" si="2293"/>
        <v>1830</v>
      </c>
      <c r="AB1579">
        <f t="shared" si="2294"/>
        <v>9138</v>
      </c>
      <c r="AC1579">
        <f t="shared" si="2240"/>
        <v>9138</v>
      </c>
      <c r="AD1579" s="6">
        <v>2</v>
      </c>
      <c r="AE1579" t="s">
        <v>935</v>
      </c>
      <c r="AF1579" t="s">
        <v>932</v>
      </c>
      <c r="AG1579" t="s">
        <v>756</v>
      </c>
      <c r="AH1579" t="s">
        <v>756</v>
      </c>
      <c r="AI1579" t="str">
        <f t="shared" si="2245"/>
        <v>e</v>
      </c>
      <c r="AJ1579" t="str">
        <f t="shared" si="2246"/>
        <v/>
      </c>
      <c r="AK1579" t="str">
        <f t="shared" si="2247"/>
        <v/>
      </c>
      <c r="AL1579" t="str">
        <f t="shared" si="2248"/>
        <v/>
      </c>
      <c r="AM1579" t="str">
        <f t="shared" si="2249"/>
        <v/>
      </c>
      <c r="AN1579" t="str">
        <f t="shared" si="2250"/>
        <v>Home</v>
      </c>
      <c r="AO1579" t="str">
        <f t="shared" si="2251"/>
        <v>h</v>
      </c>
      <c r="AP1579" t="str">
        <f t="shared" si="2252"/>
        <v/>
      </c>
      <c r="AQ1579" t="str">
        <f t="shared" si="2253"/>
        <v/>
      </c>
      <c r="AR1579" t="str">
        <f t="shared" si="2254"/>
        <v>Home</v>
      </c>
      <c r="AS1579" t="str">
        <f t="shared" si="2255"/>
        <v>h</v>
      </c>
      <c r="AT1579" t="str">
        <f t="shared" si="2256"/>
        <v>Defensive</v>
      </c>
      <c r="AU1579" t="str">
        <f t="shared" si="2257"/>
        <v/>
      </c>
      <c r="AV1579" t="str">
        <f t="shared" si="2258"/>
        <v/>
      </c>
      <c r="AW1579" t="str" cm="1">
        <f t="array" ref="AW1579">IFERROR(IF(O1579&lt;&gt;"",O1579,IF(OR($S1579="",$T1579=""),"",IF(O1579&lt;&gt;"",O1579,IF($T1579&lt;&gt;"",_xlfn._xlws.FILTER(O:O,($BU:$BU=$BU1579)*($I:$I=$I1579)*($T:$T=$T1579)*($S:$S=_xlfn.MINIFS($S:$S,$T:$T,"="&amp;$T1579)),"")))))&amp;"",IF(O1579="","",""))&amp;""</f>
        <v/>
      </c>
      <c r="AX1579" t="str" cm="1">
        <f t="array" ref="AX1579">IFERROR(IF(P1579&lt;&gt;"",P1579,IF(OR($S1579="",$T1579=""),"",IF($T1579&lt;&gt;"",_xlfn._xlws.FILTER(P:P,($BU:$BU=$BU1579)*($I:$I=$I1579)*($T:$T=$T1579)*($S:$S=_xlfn.MINIFS($S:$S,$T:$T,"="&amp;$T1579)),""))))&amp;"",IF(P1579="","",""))&amp;""</f>
        <v/>
      </c>
      <c r="AY1579" t="str" cm="1">
        <f t="array" ref="AY1579">IFERROR(IF(Q1579&lt;&gt;"",Q1579,IF(OR($S1579="",$T1579=""),"",IF($T1579&lt;&gt;"",_xlfn._xlws.FILTER(Q:Q,($BU:$BU=$BU1579)*($I:$I=$I1579)*($T:$T=$T1579)*($S:$S=_xlfn.MINIFS($S:$S,$T:$T,"="&amp;$T1579)),""))))&amp;"",IF(Q1579="","",""))&amp;""</f>
        <v/>
      </c>
      <c r="AZ1579" t="str" cm="1">
        <f t="array" ref="AZ1579">IFERROR(IF(R1579&lt;&gt;"",R1579,IF(OR($S1579="",$T1579=""),"",IF($T1579&lt;&gt;"",_xlfn._xlws.FILTER(R:R,($BU:$BU=$BU1579)*($I:$I=$I1579)*($T:$T=$T1579)*($S:$S=_xlfn.MINIFS($S:$S,$T:$T,"="&amp;$T1579)),""))))&amp;"",IF(R1579="","",""))&amp;""</f>
        <v/>
      </c>
      <c r="BA1579" s="6">
        <f t="shared" si="2259"/>
        <v>133</v>
      </c>
      <c r="BB1579">
        <f t="shared" ref="BB1579:BD1579" si="2309">BB1578</f>
        <v>18987</v>
      </c>
      <c r="BC1579" t="str">
        <f t="shared" si="2309"/>
        <v>Velodrome</v>
      </c>
      <c r="BD1579" t="str">
        <f t="shared" si="2309"/>
        <v>Outlaws</v>
      </c>
      <c r="BE1579" t="s">
        <v>15</v>
      </c>
      <c r="BF1579" t="s">
        <v>179</v>
      </c>
      <c r="BI1579" cm="1">
        <f t="array" aca="1" ref="BI1579" ca="1">IFERROR(_xlfn._xlws.FILTER(shifts!A:A,(shifts!B:B=events!AD1579)*(shifts!AG:AG&gt;=events!BK1579)*(shifts!AH:AH&lt;=events!BL1579)),BI1578)</f>
        <v>54</v>
      </c>
      <c r="BJ1579" s="15">
        <f t="shared" si="2261"/>
        <v>0</v>
      </c>
      <c r="BK1579">
        <f t="shared" si="2262"/>
        <v>584</v>
      </c>
      <c r="BL1579">
        <f t="shared" si="2263"/>
        <v>584</v>
      </c>
      <c r="BM1579" s="15">
        <f>SUMIFS(BJ$2:BJ1579,K$2:K1579,"=Intermission")+SUMIFS(BJ$2:BJ1579,K$2:K1579,"=Timeout")</f>
        <v>67</v>
      </c>
      <c r="BN1579">
        <f t="shared" si="2264"/>
        <v>1147</v>
      </c>
      <c r="BO1579" s="19">
        <f t="shared" si="2265"/>
        <v>1643</v>
      </c>
      <c r="BP1579">
        <f t="shared" si="2266"/>
        <v>1638</v>
      </c>
      <c r="BQ1579" s="17">
        <f t="shared" si="2267"/>
        <v>1643</v>
      </c>
      <c r="BR1579" t="str">
        <f t="shared" si="2268"/>
        <v>event_team_player_1</v>
      </c>
      <c r="BS1579">
        <f>COUNTIFS(S$3:S1579,"="&amp;S1579,AI$3:AI1579,"="&amp;AI1579)</f>
        <v>1</v>
      </c>
      <c r="BT1579" t="str">
        <f>IFERROR(VLOOKUP(BB1579&amp;BU1579&amp;X1579,game_rosters!U:W,3,FALSE),"")</f>
        <v>P100016</v>
      </c>
      <c r="BU1579" t="str">
        <f t="shared" si="2269"/>
        <v>Velodrome</v>
      </c>
    </row>
    <row r="1580" spans="1:73" x14ac:dyDescent="0.2">
      <c r="A1580" t="str">
        <f t="shared" si="2244"/>
        <v/>
      </c>
      <c r="I1580" s="44">
        <v>4</v>
      </c>
      <c r="S1580">
        <v>830</v>
      </c>
      <c r="T1580">
        <v>138</v>
      </c>
      <c r="X1580">
        <v>4</v>
      </c>
      <c r="AA1580">
        <f t="shared" si="2293"/>
        <v>1830</v>
      </c>
      <c r="AB1580">
        <f t="shared" si="2294"/>
        <v>9138</v>
      </c>
      <c r="AC1580">
        <f t="shared" si="2240"/>
        <v>9138</v>
      </c>
      <c r="AD1580" s="6">
        <v>2</v>
      </c>
      <c r="AE1580" t="s">
        <v>935</v>
      </c>
      <c r="AF1580" t="s">
        <v>932</v>
      </c>
      <c r="AG1580" t="s">
        <v>756</v>
      </c>
      <c r="AH1580" t="s">
        <v>756</v>
      </c>
      <c r="AI1580" t="str">
        <f t="shared" si="2245"/>
        <v>o</v>
      </c>
      <c r="AJ1580" t="str">
        <f t="shared" si="2246"/>
        <v/>
      </c>
      <c r="AK1580" t="str">
        <f t="shared" si="2247"/>
        <v/>
      </c>
      <c r="AL1580" t="str">
        <f t="shared" si="2248"/>
        <v/>
      </c>
      <c r="AM1580" t="str">
        <f t="shared" si="2249"/>
        <v/>
      </c>
      <c r="AN1580" t="str">
        <f t="shared" si="2250"/>
        <v>Home</v>
      </c>
      <c r="AO1580" t="str">
        <f t="shared" si="2251"/>
        <v>h</v>
      </c>
      <c r="AP1580" t="str">
        <f t="shared" si="2252"/>
        <v/>
      </c>
      <c r="AQ1580" t="str">
        <f t="shared" si="2253"/>
        <v/>
      </c>
      <c r="AR1580" t="str">
        <f t="shared" si="2254"/>
        <v>Home</v>
      </c>
      <c r="AS1580" t="str">
        <f t="shared" si="2255"/>
        <v>h</v>
      </c>
      <c r="AT1580" t="str">
        <f t="shared" si="2256"/>
        <v>Offensive</v>
      </c>
      <c r="AU1580" t="str">
        <f t="shared" si="2257"/>
        <v/>
      </c>
      <c r="AV1580" t="str">
        <f t="shared" si="2258"/>
        <v/>
      </c>
      <c r="AW1580" t="str" cm="1">
        <f t="array" ref="AW1580">IFERROR(IF(O1580&lt;&gt;"",O1580,IF(OR($S1580="",$T1580=""),"",IF(O1580&lt;&gt;"",O1580,IF($T1580&lt;&gt;"",_xlfn._xlws.FILTER(O:O,($BU:$BU=$BU1580)*($I:$I=$I1580)*($T:$T=$T1580)*($S:$S=_xlfn.MINIFS($S:$S,$T:$T,"="&amp;$T1580)),"")))))&amp;"",IF(O1580="","",""))&amp;""</f>
        <v/>
      </c>
      <c r="AX1580" t="str" cm="1">
        <f t="array" ref="AX1580">IFERROR(IF(P1580&lt;&gt;"",P1580,IF(OR($S1580="",$T1580=""),"",IF($T1580&lt;&gt;"",_xlfn._xlws.FILTER(P:P,($BU:$BU=$BU1580)*($I:$I=$I1580)*($T:$T=$T1580)*($S:$S=_xlfn.MINIFS($S:$S,$T:$T,"="&amp;$T1580)),""))))&amp;"",IF(P1580="","",""))&amp;""</f>
        <v/>
      </c>
      <c r="AY1580" t="str" cm="1">
        <f t="array" ref="AY1580">IFERROR(IF(Q1580&lt;&gt;"",Q1580,IF(OR($S1580="",$T1580=""),"",IF($T1580&lt;&gt;"",_xlfn._xlws.FILTER(Q:Q,($BU:$BU=$BU1580)*($I:$I=$I1580)*($T:$T=$T1580)*($S:$S=_xlfn.MINIFS($S:$S,$T:$T,"="&amp;$T1580)),""))))&amp;"",IF(Q1580="","",""))&amp;""</f>
        <v/>
      </c>
      <c r="AZ1580" t="str" cm="1">
        <f t="array" ref="AZ1580">IFERROR(IF(R1580&lt;&gt;"",R1580,IF(OR($S1580="",$T1580=""),"",IF($T1580&lt;&gt;"",_xlfn._xlws.FILTER(R:R,($BU:$BU=$BU1580)*($I:$I=$I1580)*($T:$T=$T1580)*($S:$S=_xlfn.MINIFS($S:$S,$T:$T,"="&amp;$T1580)),""))))&amp;"",IF(R1580="","",""))&amp;""</f>
        <v/>
      </c>
      <c r="BA1580" s="6">
        <f t="shared" si="2259"/>
        <v>133</v>
      </c>
      <c r="BB1580">
        <f t="shared" ref="BB1580:BD1580" si="2310">BB1579</f>
        <v>18987</v>
      </c>
      <c r="BC1580" t="str">
        <f t="shared" si="2310"/>
        <v>Velodrome</v>
      </c>
      <c r="BD1580" t="str">
        <f t="shared" si="2310"/>
        <v>Outlaws</v>
      </c>
      <c r="BE1580" t="s">
        <v>15</v>
      </c>
      <c r="BF1580" t="s">
        <v>179</v>
      </c>
      <c r="BI1580" cm="1">
        <f t="array" aca="1" ref="BI1580" ca="1">IFERROR(_xlfn._xlws.FILTER(shifts!A:A,(shifts!B:B=events!AD1580)*(shifts!AG:AG&gt;=events!BK1580)*(shifts!AH:AH&lt;=events!BL1580)),BI1579)</f>
        <v>54</v>
      </c>
      <c r="BJ1580" s="15">
        <f t="shared" si="2261"/>
        <v>0</v>
      </c>
      <c r="BK1580">
        <f t="shared" si="2262"/>
        <v>584</v>
      </c>
      <c r="BL1580">
        <f t="shared" si="2263"/>
        <v>584</v>
      </c>
      <c r="BM1580" s="15">
        <f>SUMIFS(BJ$2:BJ1580,K$2:K1580,"=Intermission")+SUMIFS(BJ$2:BJ1580,K$2:K1580,"=Timeout")</f>
        <v>67</v>
      </c>
      <c r="BN1580">
        <f t="shared" si="2264"/>
        <v>1147</v>
      </c>
      <c r="BO1580" s="19">
        <f t="shared" si="2265"/>
        <v>1643</v>
      </c>
      <c r="BP1580">
        <f t="shared" si="2266"/>
        <v>1638</v>
      </c>
      <c r="BQ1580" s="17">
        <f t="shared" si="2267"/>
        <v>1643</v>
      </c>
      <c r="BR1580" t="str">
        <f t="shared" si="2268"/>
        <v>opp_team_player_1</v>
      </c>
      <c r="BS1580">
        <f>COUNTIFS(S$3:S1580,"="&amp;S1580,AI$3:AI1580,"="&amp;AI1580)</f>
        <v>1</v>
      </c>
      <c r="BT1580" t="str">
        <f>IFERROR(VLOOKUP(BB1580&amp;BU1580&amp;X1580,game_rosters!U:W,3,FALSE),"")</f>
        <v>P100032</v>
      </c>
      <c r="BU1580" t="str">
        <f t="shared" si="2269"/>
        <v>Outlaws</v>
      </c>
    </row>
    <row r="1581" spans="1:73" x14ac:dyDescent="0.2">
      <c r="A1581">
        <f t="shared" si="2244"/>
        <v>1</v>
      </c>
      <c r="I1581" s="44">
        <v>39</v>
      </c>
      <c r="K1581" t="s">
        <v>231</v>
      </c>
      <c r="L1581" t="s">
        <v>232</v>
      </c>
      <c r="S1581">
        <v>831</v>
      </c>
      <c r="T1581">
        <v>138</v>
      </c>
      <c r="W1581" t="s">
        <v>735</v>
      </c>
      <c r="X1581">
        <v>39</v>
      </c>
      <c r="Z1581">
        <v>1</v>
      </c>
      <c r="AA1581">
        <f t="shared" si="2293"/>
        <v>1831</v>
      </c>
      <c r="AB1581">
        <f t="shared" si="2294"/>
        <v>9138</v>
      </c>
      <c r="AC1581">
        <f t="shared" si="2240"/>
        <v>9138</v>
      </c>
      <c r="AD1581" s="6">
        <v>2</v>
      </c>
      <c r="AE1581" t="s">
        <v>935</v>
      </c>
      <c r="AF1581" t="s">
        <v>932</v>
      </c>
      <c r="AG1581" t="s">
        <v>756</v>
      </c>
      <c r="AH1581" t="s">
        <v>756</v>
      </c>
      <c r="AI1581" t="str">
        <f t="shared" si="2245"/>
        <v>e</v>
      </c>
      <c r="AJ1581" t="str">
        <f t="shared" si="2246"/>
        <v/>
      </c>
      <c r="AK1581" t="str">
        <f t="shared" si="2247"/>
        <v/>
      </c>
      <c r="AL1581" t="str">
        <f t="shared" si="2248"/>
        <v/>
      </c>
      <c r="AM1581" t="str">
        <f t="shared" si="2249"/>
        <v/>
      </c>
      <c r="AN1581" t="str">
        <f t="shared" si="2250"/>
        <v>Home</v>
      </c>
      <c r="AO1581" t="str">
        <f t="shared" si="2251"/>
        <v>h</v>
      </c>
      <c r="AP1581" t="str">
        <f t="shared" si="2252"/>
        <v/>
      </c>
      <c r="AQ1581" t="str">
        <f t="shared" si="2253"/>
        <v/>
      </c>
      <c r="AR1581" t="str">
        <f t="shared" si="2254"/>
        <v>Home</v>
      </c>
      <c r="AS1581" t="str">
        <f t="shared" si="2255"/>
        <v>h</v>
      </c>
      <c r="AT1581" t="str">
        <f t="shared" si="2256"/>
        <v>Offensive</v>
      </c>
      <c r="AU1581" t="str">
        <f t="shared" si="2257"/>
        <v/>
      </c>
      <c r="AV1581" t="str">
        <f t="shared" si="2258"/>
        <v/>
      </c>
      <c r="AW1581" t="str" cm="1">
        <f t="array" ref="AW1581">IFERROR(IF(O1581&lt;&gt;"",O1581,IF(OR($S1581="",$T1581=""),"",IF(O1581&lt;&gt;"",O1581,IF($T1581&lt;&gt;"",_xlfn._xlws.FILTER(O:O,($BU:$BU=$BU1581)*($I:$I=$I1581)*($T:$T=$T1581)*($S:$S=_xlfn.MINIFS($S:$S,$T:$T,"="&amp;$T1581)),"")))))&amp;"",IF(O1581="","",""))&amp;""</f>
        <v/>
      </c>
      <c r="AX1581" t="str" cm="1">
        <f t="array" ref="AX1581">IFERROR(IF(P1581&lt;&gt;"",P1581,IF(OR($S1581="",$T1581=""),"",IF($T1581&lt;&gt;"",_xlfn._xlws.FILTER(P:P,($BU:$BU=$BU1581)*($I:$I=$I1581)*($T:$T=$T1581)*($S:$S=_xlfn.MINIFS($S:$S,$T:$T,"="&amp;$T1581)),""))))&amp;"",IF(P1581="","",""))&amp;""</f>
        <v/>
      </c>
      <c r="AY1581" t="str" cm="1">
        <f t="array" ref="AY1581">IFERROR(IF(Q1581&lt;&gt;"",Q1581,IF(OR($S1581="",$T1581=""),"",IF($T1581&lt;&gt;"",_xlfn._xlws.FILTER(Q:Q,($BU:$BU=$BU1581)*($I:$I=$I1581)*($T:$T=$T1581)*($S:$S=_xlfn.MINIFS($S:$S,$T:$T,"="&amp;$T1581)),""))))&amp;"",IF(Q1581="","",""))&amp;""</f>
        <v/>
      </c>
      <c r="AZ1581" t="str" cm="1">
        <f t="array" ref="AZ1581">IFERROR(IF(R1581&lt;&gt;"",R1581,IF(OR($S1581="",$T1581=""),"",IF($T1581&lt;&gt;"",_xlfn._xlws.FILTER(R:R,($BU:$BU=$BU1581)*($I:$I=$I1581)*($T:$T=$T1581)*($S:$S=_xlfn.MINIFS($S:$S,$T:$T,"="&amp;$T1581)),""))))&amp;"",IF(R1581="","",""))&amp;""</f>
        <v/>
      </c>
      <c r="BA1581" s="6">
        <f t="shared" si="2259"/>
        <v>133</v>
      </c>
      <c r="BB1581">
        <f t="shared" ref="BB1581:BD1581" si="2311">BB1580</f>
        <v>18987</v>
      </c>
      <c r="BC1581" t="str">
        <f t="shared" si="2311"/>
        <v>Velodrome</v>
      </c>
      <c r="BD1581" t="str">
        <f t="shared" si="2311"/>
        <v>Outlaws</v>
      </c>
      <c r="BE1581" t="s">
        <v>231</v>
      </c>
      <c r="BF1581" t="s">
        <v>232</v>
      </c>
      <c r="BI1581" cm="1">
        <f t="array" aca="1" ref="BI1581" ca="1">IFERROR(_xlfn._xlws.FILTER(shifts!A:A,(shifts!B:B=events!AD1581)*(shifts!AG:AG&gt;=events!BK1581)*(shifts!AH:AH&lt;=events!BL1581)),BI1580)</f>
        <v>54</v>
      </c>
      <c r="BJ1581" s="15">
        <f t="shared" si="2261"/>
        <v>0</v>
      </c>
      <c r="BK1581">
        <f t="shared" si="2262"/>
        <v>584</v>
      </c>
      <c r="BL1581">
        <f t="shared" si="2263"/>
        <v>584</v>
      </c>
      <c r="BM1581" s="15">
        <f>SUMIFS(BJ$2:BJ1581,K$2:K1581,"=Intermission")+SUMIFS(BJ$2:BJ1581,K$2:K1581,"=Timeout")</f>
        <v>67</v>
      </c>
      <c r="BN1581">
        <f t="shared" si="2264"/>
        <v>1147</v>
      </c>
      <c r="BO1581" s="19">
        <f t="shared" si="2265"/>
        <v>1643</v>
      </c>
      <c r="BP1581">
        <f t="shared" si="2266"/>
        <v>1638</v>
      </c>
      <c r="BQ1581" s="17">
        <f t="shared" si="2267"/>
        <v>1643</v>
      </c>
      <c r="BR1581" t="str">
        <f t="shared" si="2268"/>
        <v>event_team_player_1</v>
      </c>
      <c r="BS1581">
        <f>COUNTIFS(S$3:S1581,"="&amp;S1581,AI$3:AI1581,"="&amp;AI1581)</f>
        <v>1</v>
      </c>
      <c r="BT1581" t="str">
        <f>IFERROR(VLOOKUP(BB1581&amp;BU1581&amp;X1581,game_rosters!U:W,3,FALSE),"")</f>
        <v>P100016</v>
      </c>
      <c r="BU1581" t="str">
        <f t="shared" si="2269"/>
        <v>Velodrome</v>
      </c>
    </row>
    <row r="1582" spans="1:73" x14ac:dyDescent="0.2">
      <c r="A1582">
        <f t="shared" si="2244"/>
        <v>1</v>
      </c>
      <c r="I1582" s="44">
        <v>84</v>
      </c>
      <c r="K1582" t="s">
        <v>13</v>
      </c>
      <c r="L1582" t="s">
        <v>587</v>
      </c>
      <c r="N1582" t="s">
        <v>595</v>
      </c>
      <c r="O1582" t="s">
        <v>652</v>
      </c>
      <c r="Q1582" t="s">
        <v>595</v>
      </c>
      <c r="S1582">
        <v>832</v>
      </c>
      <c r="T1582" t="s">
        <v>756</v>
      </c>
      <c r="W1582" t="s">
        <v>735</v>
      </c>
      <c r="X1582">
        <v>84</v>
      </c>
      <c r="Z1582">
        <v>1</v>
      </c>
      <c r="AA1582">
        <f t="shared" si="2293"/>
        <v>1832</v>
      </c>
      <c r="AB1582" t="str">
        <f t="shared" si="2294"/>
        <v/>
      </c>
      <c r="AC1582">
        <f t="shared" si="2240"/>
        <v>1832</v>
      </c>
      <c r="AD1582" s="6">
        <v>2</v>
      </c>
      <c r="AE1582" t="s">
        <v>935</v>
      </c>
      <c r="AF1582" t="s">
        <v>901</v>
      </c>
      <c r="AG1582" t="s">
        <v>756</v>
      </c>
      <c r="AH1582" t="s">
        <v>756</v>
      </c>
      <c r="AI1582" t="str">
        <f t="shared" si="2245"/>
        <v>e</v>
      </c>
      <c r="AJ1582" t="str">
        <f t="shared" si="2246"/>
        <v/>
      </c>
      <c r="AK1582" t="str">
        <f t="shared" si="2247"/>
        <v/>
      </c>
      <c r="AL1582" t="str">
        <f t="shared" si="2248"/>
        <v/>
      </c>
      <c r="AM1582" t="str">
        <f t="shared" si="2249"/>
        <v/>
      </c>
      <c r="AN1582" t="str">
        <f t="shared" si="2250"/>
        <v>Home</v>
      </c>
      <c r="AO1582" t="str">
        <f t="shared" si="2251"/>
        <v>h</v>
      </c>
      <c r="AP1582" t="str">
        <f t="shared" si="2252"/>
        <v/>
      </c>
      <c r="AQ1582" t="str">
        <f t="shared" si="2253"/>
        <v/>
      </c>
      <c r="AR1582" t="str">
        <f t="shared" si="2254"/>
        <v>Home</v>
      </c>
      <c r="AS1582" t="str">
        <f t="shared" si="2255"/>
        <v>h</v>
      </c>
      <c r="AT1582" t="str">
        <f t="shared" si="2256"/>
        <v>Offensive</v>
      </c>
      <c r="AU1582" t="str">
        <f t="shared" si="2257"/>
        <v/>
      </c>
      <c r="AV1582" t="str">
        <f t="shared" si="2258"/>
        <v/>
      </c>
      <c r="AW1582" t="str" cm="1">
        <f t="array" ref="AW1582">IFERROR(IF(O1582&lt;&gt;"",O1582,IF(OR($S1582="",$T1582=""),"",IF(O1582&lt;&gt;"",O1582,IF($T1582&lt;&gt;"",_xlfn._xlws.FILTER(O:O,($BU:$BU=$BU1582)*($I:$I=$I1582)*($T:$T=$T1582)*($S:$S=_xlfn.MINIFS($S:$S,$T:$T,"="&amp;$T1582)),"")))))&amp;"",IF(O1582="","",""))&amp;""</f>
        <v>OffensivePlay_Zone-PuckRecoveryRebound</v>
      </c>
      <c r="AX1582" t="str" cm="1">
        <f t="array" ref="AX1582">IFERROR(IF(P1582&lt;&gt;"",P1582,IF(OR($S1582="",$T1582=""),"",IF($T1582&lt;&gt;"",_xlfn._xlws.FILTER(P:P,($BU:$BU=$BU1582)*($I:$I=$I1582)*($T:$T=$T1582)*($S:$S=_xlfn.MINIFS($S:$S,$T:$T,"="&amp;$T1582)),""))))&amp;"",IF(P1582="","",""))&amp;""</f>
        <v/>
      </c>
      <c r="AY1582" t="str" cm="1">
        <f t="array" ref="AY1582">IFERROR(IF(Q1582&lt;&gt;"",Q1582,IF(OR($S1582="",$T1582=""),"",IF($T1582&lt;&gt;"",_xlfn._xlws.FILTER(Q:Q,($BU:$BU=$BU1582)*($I:$I=$I1582)*($T:$T=$T1582)*($S:$S=_xlfn.MINIFS($S:$S,$T:$T,"="&amp;$T1582)),""))))&amp;"",IF(Q1582="","",""))&amp;""</f>
        <v>s</v>
      </c>
      <c r="AZ1582" t="str" cm="1">
        <f t="array" ref="AZ1582">IFERROR(IF(R1582&lt;&gt;"",R1582,IF(OR($S1582="",$T1582=""),"",IF($T1582&lt;&gt;"",_xlfn._xlws.FILTER(R:R,($BU:$BU=$BU1582)*($I:$I=$I1582)*($T:$T=$T1582)*($S:$S=_xlfn.MINIFS($S:$S,$T:$T,"="&amp;$T1582)),""))))&amp;"",IF(R1582="","",""))&amp;""</f>
        <v/>
      </c>
      <c r="BA1582" s="6">
        <f t="shared" si="2259"/>
        <v>133</v>
      </c>
      <c r="BB1582">
        <f t="shared" ref="BB1582:BD1582" si="2312">BB1581</f>
        <v>18987</v>
      </c>
      <c r="BC1582" t="str">
        <f t="shared" si="2312"/>
        <v>Velodrome</v>
      </c>
      <c r="BD1582" t="str">
        <f t="shared" si="2312"/>
        <v>Outlaws</v>
      </c>
      <c r="BE1582" t="s">
        <v>13</v>
      </c>
      <c r="BF1582" t="s">
        <v>587</v>
      </c>
      <c r="BI1582" cm="1">
        <f t="array" aca="1" ref="BI1582" ca="1">IFERROR(_xlfn._xlws.FILTER(shifts!A:A,(shifts!B:B=events!AD1582)*(shifts!AG:AG&gt;=events!BK1582)*(shifts!AH:AH&lt;=events!BL1582)),BI1581)</f>
        <v>54</v>
      </c>
      <c r="BJ1582" s="15">
        <f t="shared" si="2261"/>
        <v>0</v>
      </c>
      <c r="BK1582">
        <f t="shared" si="2262"/>
        <v>582</v>
      </c>
      <c r="BL1582">
        <f t="shared" si="2263"/>
        <v>582</v>
      </c>
      <c r="BM1582" s="15">
        <f>SUMIFS(BJ$2:BJ1582,K$2:K1582,"=Intermission")+SUMIFS(BJ$2:BJ1582,K$2:K1582,"=Timeout")</f>
        <v>67</v>
      </c>
      <c r="BN1582">
        <f t="shared" si="2264"/>
        <v>1147</v>
      </c>
      <c r="BO1582" s="19">
        <f t="shared" si="2265"/>
        <v>1645</v>
      </c>
      <c r="BP1582">
        <f t="shared" si="2266"/>
        <v>1640</v>
      </c>
      <c r="BQ1582" s="17">
        <f t="shared" si="2267"/>
        <v>1645</v>
      </c>
      <c r="BR1582" t="str">
        <f t="shared" si="2268"/>
        <v>event_team_player_1</v>
      </c>
      <c r="BS1582">
        <f>COUNTIFS(S$3:S1582,"="&amp;S1582,AI$3:AI1582,"="&amp;AI1582)</f>
        <v>1</v>
      </c>
      <c r="BT1582" t="str">
        <f>IFERROR(VLOOKUP(BB1582&amp;BU1582&amp;X1582,game_rosters!U:W,3,FALSE),"")</f>
        <v>P100198</v>
      </c>
      <c r="BU1582" t="str">
        <f t="shared" si="2269"/>
        <v>Velodrome</v>
      </c>
    </row>
    <row r="1583" spans="1:73" x14ac:dyDescent="0.2">
      <c r="A1583">
        <f t="shared" si="2244"/>
        <v>1</v>
      </c>
      <c r="I1583" s="44">
        <v>84</v>
      </c>
      <c r="K1583" t="s">
        <v>238</v>
      </c>
      <c r="L1583" t="s">
        <v>184</v>
      </c>
      <c r="M1583" t="s">
        <v>88</v>
      </c>
      <c r="N1583" t="s">
        <v>594</v>
      </c>
      <c r="O1583" t="s">
        <v>627</v>
      </c>
      <c r="Q1583" t="s">
        <v>595</v>
      </c>
      <c r="R1583" s="51">
        <v>1</v>
      </c>
      <c r="S1583">
        <v>833</v>
      </c>
      <c r="T1583">
        <v>139</v>
      </c>
      <c r="W1583" t="s">
        <v>735</v>
      </c>
      <c r="X1583">
        <v>84</v>
      </c>
      <c r="Z1583">
        <v>1</v>
      </c>
      <c r="AA1583">
        <f t="shared" si="2293"/>
        <v>1833</v>
      </c>
      <c r="AB1583">
        <f t="shared" si="2294"/>
        <v>9139</v>
      </c>
      <c r="AC1583">
        <f t="shared" si="2240"/>
        <v>9139</v>
      </c>
      <c r="AD1583" s="6">
        <v>2</v>
      </c>
      <c r="AE1583" t="s">
        <v>935</v>
      </c>
      <c r="AF1583" t="s">
        <v>901</v>
      </c>
      <c r="AG1583" t="s">
        <v>935</v>
      </c>
      <c r="AH1583" t="s">
        <v>749</v>
      </c>
      <c r="AI1583" t="str">
        <f t="shared" si="2245"/>
        <v>e</v>
      </c>
      <c r="AJ1583" t="str">
        <f t="shared" si="2246"/>
        <v/>
      </c>
      <c r="AK1583" t="str">
        <f t="shared" si="2247"/>
        <v/>
      </c>
      <c r="AL1583" t="str">
        <f t="shared" si="2248"/>
        <v/>
      </c>
      <c r="AM1583" t="str">
        <f t="shared" si="2249"/>
        <v/>
      </c>
      <c r="AN1583" t="str">
        <f t="shared" si="2250"/>
        <v>Home</v>
      </c>
      <c r="AO1583" t="str">
        <f t="shared" si="2251"/>
        <v>h</v>
      </c>
      <c r="AP1583" t="str">
        <f t="shared" si="2252"/>
        <v/>
      </c>
      <c r="AQ1583" t="str">
        <f t="shared" si="2253"/>
        <v/>
      </c>
      <c r="AR1583" t="str">
        <f t="shared" si="2254"/>
        <v>Home</v>
      </c>
      <c r="AS1583" t="str">
        <f t="shared" si="2255"/>
        <v>h</v>
      </c>
      <c r="AT1583" t="str">
        <f t="shared" si="2256"/>
        <v>Offensive</v>
      </c>
      <c r="AU1583" t="str">
        <f t="shared" si="2257"/>
        <v/>
      </c>
      <c r="AV1583" t="str">
        <f t="shared" si="2258"/>
        <v/>
      </c>
      <c r="AW1583" t="str" cm="1">
        <f t="array" ref="AW1583">IFERROR(IF(O1583&lt;&gt;"",O1583,IF(OR($S1583="",$T1583=""),"",IF(O1583&lt;&gt;"",O1583,IF($T1583&lt;&gt;"",_xlfn._xlws.FILTER(O:O,($BU:$BU=$BU1583)*($I:$I=$I1583)*($T:$T=$T1583)*($S:$S=_xlfn.MINIFS($S:$S,$T:$T,"="&amp;$T1583)),"")))))&amp;"",IF(O1583="","",""))&amp;""</f>
        <v>OffensivePlay_Possession-Deke</v>
      </c>
      <c r="AX1583" t="str" cm="1">
        <f t="array" ref="AX1583">IFERROR(IF(P1583&lt;&gt;"",P1583,IF(OR($S1583="",$T1583=""),"",IF($T1583&lt;&gt;"",_xlfn._xlws.FILTER(P:P,($BU:$BU=$BU1583)*($I:$I=$I1583)*($T:$T=$T1583)*($S:$S=_xlfn.MINIFS($S:$S,$T:$T,"="&amp;$T1583)),""))))&amp;"",IF(P1583="","",""))&amp;""</f>
        <v/>
      </c>
      <c r="AY1583" t="str" cm="1">
        <f t="array" ref="AY1583">IFERROR(IF(Q1583&lt;&gt;"",Q1583,IF(OR($S1583="",$T1583=""),"",IF($T1583&lt;&gt;"",_xlfn._xlws.FILTER(Q:Q,($BU:$BU=$BU1583)*($I:$I=$I1583)*($T:$T=$T1583)*($S:$S=_xlfn.MINIFS($S:$S,$T:$T,"="&amp;$T1583)),""))))&amp;"",IF(Q1583="","",""))&amp;""</f>
        <v>s</v>
      </c>
      <c r="AZ1583" t="str" cm="1">
        <f t="array" ref="AZ1583">IFERROR(IF(R1583&lt;&gt;"",R1583,IF(OR($S1583="",$T1583=""),"",IF($T1583&lt;&gt;"",_xlfn._xlws.FILTER(R:R,($BU:$BU=$BU1583)*($I:$I=$I1583)*($T:$T=$T1583)*($S:$S=_xlfn.MINIFS($S:$S,$T:$T,"="&amp;$T1583)),""))))&amp;"",IF(R1583="","",""))&amp;""</f>
        <v>1</v>
      </c>
      <c r="BA1583" s="6">
        <f t="shared" si="2259"/>
        <v>134</v>
      </c>
      <c r="BB1583">
        <f t="shared" ref="BB1583:BD1583" si="2313">BB1582</f>
        <v>18987</v>
      </c>
      <c r="BC1583" t="str">
        <f t="shared" si="2313"/>
        <v>Velodrome</v>
      </c>
      <c r="BD1583" t="str">
        <f t="shared" si="2313"/>
        <v>Outlaws</v>
      </c>
      <c r="BE1583" t="s">
        <v>238</v>
      </c>
      <c r="BF1583" t="s">
        <v>184</v>
      </c>
      <c r="BI1583" cm="1">
        <f t="array" aca="1" ref="BI1583" ca="1">IFERROR(_xlfn._xlws.FILTER(shifts!A:A,(shifts!B:B=events!AD1583)*(shifts!AG:AG&gt;=events!BK1583)*(shifts!AH:AH&lt;=events!BL1583)),BI1582)</f>
        <v>54</v>
      </c>
      <c r="BJ1583" s="15">
        <f t="shared" si="2261"/>
        <v>3</v>
      </c>
      <c r="BK1583">
        <f t="shared" si="2262"/>
        <v>582</v>
      </c>
      <c r="BL1583">
        <f t="shared" si="2263"/>
        <v>579</v>
      </c>
      <c r="BM1583" s="15">
        <f>SUMIFS(BJ$2:BJ1583,K$2:K1583,"=Intermission")+SUMIFS(BJ$2:BJ1583,K$2:K1583,"=Timeout")</f>
        <v>67</v>
      </c>
      <c r="BN1583">
        <f t="shared" si="2264"/>
        <v>1147</v>
      </c>
      <c r="BO1583" s="19">
        <f t="shared" si="2265"/>
        <v>1645</v>
      </c>
      <c r="BP1583">
        <f t="shared" si="2266"/>
        <v>1640</v>
      </c>
      <c r="BQ1583" s="17">
        <f t="shared" si="2267"/>
        <v>1648</v>
      </c>
      <c r="BR1583" t="str">
        <f t="shared" si="2268"/>
        <v>event_team_player_1</v>
      </c>
      <c r="BS1583">
        <f>COUNTIFS(S$3:S1583,"="&amp;S1583,AI$3:AI1583,"="&amp;AI1583)</f>
        <v>1</v>
      </c>
      <c r="BT1583" t="str">
        <f>IFERROR(VLOOKUP(BB1583&amp;BU1583&amp;X1583,game_rosters!U:W,3,FALSE),"")</f>
        <v>P100198</v>
      </c>
      <c r="BU1583" t="str">
        <f t="shared" si="2269"/>
        <v>Velodrome</v>
      </c>
    </row>
    <row r="1584" spans="1:73" x14ac:dyDescent="0.2">
      <c r="A1584" t="str">
        <f t="shared" si="2244"/>
        <v/>
      </c>
      <c r="I1584" s="44">
        <v>4</v>
      </c>
      <c r="O1584" t="s">
        <v>602</v>
      </c>
      <c r="P1584" t="s">
        <v>610</v>
      </c>
      <c r="Q1584" t="s">
        <v>594</v>
      </c>
      <c r="R1584" s="51">
        <v>1</v>
      </c>
      <c r="S1584">
        <v>833</v>
      </c>
      <c r="T1584">
        <v>139</v>
      </c>
      <c r="X1584">
        <v>4</v>
      </c>
      <c r="AA1584">
        <f t="shared" si="2293"/>
        <v>1833</v>
      </c>
      <c r="AB1584">
        <f t="shared" si="2294"/>
        <v>9139</v>
      </c>
      <c r="AC1584">
        <f t="shared" si="2240"/>
        <v>9139</v>
      </c>
      <c r="AD1584" s="6">
        <v>2</v>
      </c>
      <c r="AE1584" t="s">
        <v>935</v>
      </c>
      <c r="AF1584" t="s">
        <v>901</v>
      </c>
      <c r="AG1584" t="s">
        <v>935</v>
      </c>
      <c r="AH1584" t="s">
        <v>749</v>
      </c>
      <c r="AI1584" t="str">
        <f t="shared" si="2245"/>
        <v>o</v>
      </c>
      <c r="AJ1584" t="str">
        <f t="shared" si="2246"/>
        <v/>
      </c>
      <c r="AK1584" t="str">
        <f t="shared" si="2247"/>
        <v/>
      </c>
      <c r="AL1584" t="str">
        <f t="shared" si="2248"/>
        <v/>
      </c>
      <c r="AM1584" t="str">
        <f t="shared" si="2249"/>
        <v/>
      </c>
      <c r="AN1584" t="str">
        <f t="shared" si="2250"/>
        <v>Home</v>
      </c>
      <c r="AO1584" t="str">
        <f t="shared" si="2251"/>
        <v>h</v>
      </c>
      <c r="AP1584" t="str">
        <f t="shared" si="2252"/>
        <v/>
      </c>
      <c r="AQ1584" t="str">
        <f t="shared" si="2253"/>
        <v/>
      </c>
      <c r="AR1584" t="str">
        <f t="shared" si="2254"/>
        <v>Home</v>
      </c>
      <c r="AS1584" t="str">
        <f t="shared" si="2255"/>
        <v>h</v>
      </c>
      <c r="AT1584" t="str">
        <f t="shared" si="2256"/>
        <v>Defensive</v>
      </c>
      <c r="AU1584" t="str">
        <f t="shared" si="2257"/>
        <v/>
      </c>
      <c r="AV1584" t="str">
        <f t="shared" si="2258"/>
        <v/>
      </c>
      <c r="AW1584" t="str" cm="1">
        <f t="array" ref="AW1584">IFERROR(IF(O1584&lt;&gt;"",O1584,IF(OR($S1584="",$T1584=""),"",IF(O1584&lt;&gt;"",O1584,IF($T1584&lt;&gt;"",_xlfn._xlws.FILTER(O:O,($BU:$BU=$BU1584)*($I:$I=$I1584)*($T:$T=$T1584)*($S:$S=_xlfn.MINIFS($S:$S,$T:$T,"="&amp;$T1584)),"")))))&amp;"",IF(O1584="","",""))&amp;""</f>
        <v>Defensive_PlayPossession-StickCheck</v>
      </c>
      <c r="AX1584" t="str" cm="1">
        <f t="array" ref="AX1584">IFERROR(IF(P1584&lt;&gt;"",P1584,IF(OR($S1584="",$T1584=""),"",IF($T1584&lt;&gt;"",_xlfn._xlws.FILTER(P:P,($BU:$BU=$BU1584)*($I:$I=$I1584)*($T:$T=$T1584)*($S:$S=_xlfn.MINIFS($S:$S,$T:$T,"="&amp;$T1584)),""))))&amp;"",IF(P1584="","",""))&amp;""</f>
        <v>Offensive_Zone-AttemptedKeepin</v>
      </c>
      <c r="AY1584" t="str" cm="1">
        <f t="array" ref="AY1584">IFERROR(IF(Q1584&lt;&gt;"",Q1584,IF(OR($S1584="",$T1584=""),"",IF($T1584&lt;&gt;"",_xlfn._xlws.FILTER(Q:Q,($BU:$BU=$BU1584)*($I:$I=$I1584)*($T:$T=$T1584)*($S:$S=_xlfn.MINIFS($S:$S,$T:$T,"="&amp;$T1584)),""))))&amp;"",IF(Q1584="","",""))&amp;""</f>
        <v>u</v>
      </c>
      <c r="AZ1584" t="str" cm="1">
        <f t="array" ref="AZ1584">IFERROR(IF(R1584&lt;&gt;"",R1584,IF(OR($S1584="",$T1584=""),"",IF($T1584&lt;&gt;"",_xlfn._xlws.FILTER(R:R,($BU:$BU=$BU1584)*($I:$I=$I1584)*($T:$T=$T1584)*($S:$S=_xlfn.MINIFS($S:$S,$T:$T,"="&amp;$T1584)),""))))&amp;"",IF(R1584="","",""))&amp;""</f>
        <v>1</v>
      </c>
      <c r="BA1584" s="6">
        <f t="shared" si="2259"/>
        <v>134</v>
      </c>
      <c r="BB1584">
        <f t="shared" ref="BB1584:BD1584" si="2314">BB1583</f>
        <v>18987</v>
      </c>
      <c r="BC1584" t="str">
        <f t="shared" si="2314"/>
        <v>Velodrome</v>
      </c>
      <c r="BD1584" t="str">
        <f t="shared" si="2314"/>
        <v>Outlaws</v>
      </c>
      <c r="BE1584" t="s">
        <v>238</v>
      </c>
      <c r="BF1584" t="s">
        <v>184</v>
      </c>
      <c r="BI1584" cm="1">
        <f t="array" aca="1" ref="BI1584" ca="1">IFERROR(_xlfn._xlws.FILTER(shifts!A:A,(shifts!B:B=events!AD1584)*(shifts!AG:AG&gt;=events!BK1584)*(shifts!AH:AH&lt;=events!BL1584)),BI1583)</f>
        <v>54</v>
      </c>
      <c r="BJ1584" s="15">
        <f t="shared" si="2261"/>
        <v>3</v>
      </c>
      <c r="BK1584">
        <f t="shared" si="2262"/>
        <v>582</v>
      </c>
      <c r="BL1584">
        <f t="shared" si="2263"/>
        <v>579</v>
      </c>
      <c r="BM1584" s="15">
        <f>SUMIFS(BJ$2:BJ1584,K$2:K1584,"=Intermission")+SUMIFS(BJ$2:BJ1584,K$2:K1584,"=Timeout")</f>
        <v>67</v>
      </c>
      <c r="BN1584">
        <f t="shared" si="2264"/>
        <v>1147</v>
      </c>
      <c r="BO1584" s="19">
        <f t="shared" si="2265"/>
        <v>1645</v>
      </c>
      <c r="BP1584">
        <f t="shared" si="2266"/>
        <v>1640</v>
      </c>
      <c r="BQ1584" s="17">
        <f t="shared" si="2267"/>
        <v>1648</v>
      </c>
      <c r="BR1584" t="str">
        <f t="shared" si="2268"/>
        <v>opp_team_player_1</v>
      </c>
      <c r="BS1584">
        <f>COUNTIFS(S$3:S1584,"="&amp;S1584,AI$3:AI1584,"="&amp;AI1584)</f>
        <v>1</v>
      </c>
      <c r="BT1584" t="str">
        <f>IFERROR(VLOOKUP(BB1584&amp;BU1584&amp;X1584,game_rosters!U:W,3,FALSE),"")</f>
        <v>P100032</v>
      </c>
      <c r="BU1584" t="str">
        <f t="shared" si="2269"/>
        <v>Outlaws</v>
      </c>
    </row>
    <row r="1585" spans="1:73" x14ac:dyDescent="0.2">
      <c r="A1585">
        <f t="shared" si="2244"/>
        <v>1</v>
      </c>
      <c r="I1585" s="44">
        <v>4</v>
      </c>
      <c r="K1585" t="s">
        <v>238</v>
      </c>
      <c r="L1585" t="s">
        <v>658</v>
      </c>
      <c r="M1585" t="s">
        <v>88</v>
      </c>
      <c r="N1585" t="s">
        <v>594</v>
      </c>
      <c r="O1585" t="s">
        <v>602</v>
      </c>
      <c r="P1585" t="s">
        <v>610</v>
      </c>
      <c r="Q1585" t="s">
        <v>594</v>
      </c>
      <c r="R1585" s="51">
        <v>1</v>
      </c>
      <c r="S1585">
        <v>834</v>
      </c>
      <c r="T1585">
        <v>139</v>
      </c>
      <c r="W1585" t="s">
        <v>731</v>
      </c>
      <c r="X1585">
        <v>4</v>
      </c>
      <c r="Z1585">
        <v>1</v>
      </c>
      <c r="AA1585">
        <f t="shared" si="2293"/>
        <v>1834</v>
      </c>
      <c r="AB1585">
        <f t="shared" si="2294"/>
        <v>9139</v>
      </c>
      <c r="AC1585">
        <f t="shared" si="2240"/>
        <v>9139</v>
      </c>
      <c r="AD1585" s="6">
        <v>2</v>
      </c>
      <c r="AE1585" t="s">
        <v>935</v>
      </c>
      <c r="AF1585" t="s">
        <v>921</v>
      </c>
      <c r="AG1585" t="s">
        <v>756</v>
      </c>
      <c r="AH1585" t="s">
        <v>756</v>
      </c>
      <c r="AI1585" t="str">
        <f t="shared" si="2245"/>
        <v>e</v>
      </c>
      <c r="AJ1585" t="str">
        <f t="shared" si="2246"/>
        <v/>
      </c>
      <c r="AK1585" t="str">
        <f t="shared" si="2247"/>
        <v/>
      </c>
      <c r="AL1585" t="str">
        <f t="shared" si="2248"/>
        <v/>
      </c>
      <c r="AM1585" t="str">
        <f t="shared" si="2249"/>
        <v/>
      </c>
      <c r="AN1585" t="str">
        <f t="shared" si="2250"/>
        <v>Away</v>
      </c>
      <c r="AO1585" t="str">
        <f t="shared" si="2251"/>
        <v>a</v>
      </c>
      <c r="AP1585" t="str">
        <f t="shared" si="2252"/>
        <v/>
      </c>
      <c r="AQ1585" t="str">
        <f t="shared" si="2253"/>
        <v/>
      </c>
      <c r="AR1585" t="str">
        <f t="shared" si="2254"/>
        <v>Away</v>
      </c>
      <c r="AS1585" t="str">
        <f t="shared" si="2255"/>
        <v>a</v>
      </c>
      <c r="AT1585" t="str">
        <f t="shared" si="2256"/>
        <v>Offensive</v>
      </c>
      <c r="AU1585" t="str">
        <f t="shared" si="2257"/>
        <v/>
      </c>
      <c r="AV1585" t="str">
        <f t="shared" si="2258"/>
        <v/>
      </c>
      <c r="AW1585" t="str" cm="1">
        <f t="array" ref="AW1585">IFERROR(IF(O1585&lt;&gt;"",O1585,IF(OR($S1585="",$T1585=""),"",IF(O1585&lt;&gt;"",O1585,IF($T1585&lt;&gt;"",_xlfn._xlws.FILTER(O:O,($BU:$BU=$BU1585)*($I:$I=$I1585)*($T:$T=$T1585)*($S:$S=_xlfn.MINIFS($S:$S,$T:$T,"="&amp;$T1585)),"")))))&amp;"",IF(O1585="","",""))&amp;""</f>
        <v>Defensive_PlayPossession-StickCheck</v>
      </c>
      <c r="AX1585" t="str" cm="1">
        <f t="array" ref="AX1585">IFERROR(IF(P1585&lt;&gt;"",P1585,IF(OR($S1585="",$T1585=""),"",IF($T1585&lt;&gt;"",_xlfn._xlws.FILTER(P:P,($BU:$BU=$BU1585)*($I:$I=$I1585)*($T:$T=$T1585)*($S:$S=_xlfn.MINIFS($S:$S,$T:$T,"="&amp;$T1585)),""))))&amp;"",IF(P1585="","",""))&amp;""</f>
        <v>Offensive_Zone-AttemptedKeepin</v>
      </c>
      <c r="AY1585" t="str" cm="1">
        <f t="array" ref="AY1585">IFERROR(IF(Q1585&lt;&gt;"",Q1585,IF(OR($S1585="",$T1585=""),"",IF($T1585&lt;&gt;"",_xlfn._xlws.FILTER(Q:Q,($BU:$BU=$BU1585)*($I:$I=$I1585)*($T:$T=$T1585)*($S:$S=_xlfn.MINIFS($S:$S,$T:$T,"="&amp;$T1585)),""))))&amp;"",IF(Q1585="","",""))&amp;""</f>
        <v>u</v>
      </c>
      <c r="AZ1585" t="str" cm="1">
        <f t="array" ref="AZ1585">IFERROR(IF(R1585&lt;&gt;"",R1585,IF(OR($S1585="",$T1585=""),"",IF($T1585&lt;&gt;"",_xlfn._xlws.FILTER(R:R,($BU:$BU=$BU1585)*($I:$I=$I1585)*($T:$T=$T1585)*($S:$S=_xlfn.MINIFS($S:$S,$T:$T,"="&amp;$T1585)),""))))&amp;"",IF(R1585="","",""))&amp;""</f>
        <v>1</v>
      </c>
      <c r="BA1585" s="6">
        <f t="shared" si="2259"/>
        <v>134</v>
      </c>
      <c r="BB1585">
        <f t="shared" ref="BB1585:BD1585" si="2315">BB1584</f>
        <v>18987</v>
      </c>
      <c r="BC1585" t="str">
        <f t="shared" si="2315"/>
        <v>Velodrome</v>
      </c>
      <c r="BD1585" t="str">
        <f t="shared" si="2315"/>
        <v>Outlaws</v>
      </c>
      <c r="BE1585" t="s">
        <v>238</v>
      </c>
      <c r="BF1585" t="s">
        <v>658</v>
      </c>
      <c r="BI1585" cm="1">
        <f t="array" aca="1" ref="BI1585" ca="1">IFERROR(_xlfn._xlws.FILTER(shifts!A:A,(shifts!B:B=events!AD1585)*(shifts!AG:AG&gt;=events!BK1585)*(shifts!AH:AH&lt;=events!BL1585)),BI1584)</f>
        <v>54</v>
      </c>
      <c r="BJ1585" s="15">
        <f t="shared" si="2261"/>
        <v>0</v>
      </c>
      <c r="BK1585">
        <f t="shared" si="2262"/>
        <v>563</v>
      </c>
      <c r="BL1585">
        <f t="shared" si="2263"/>
        <v>563</v>
      </c>
      <c r="BM1585" s="15">
        <f>SUMIFS(BJ$2:BJ1585,K$2:K1585,"=Intermission")+SUMIFS(BJ$2:BJ1585,K$2:K1585,"=Timeout")</f>
        <v>67</v>
      </c>
      <c r="BN1585">
        <f t="shared" si="2264"/>
        <v>1147</v>
      </c>
      <c r="BO1585" s="19">
        <f t="shared" si="2265"/>
        <v>1664</v>
      </c>
      <c r="BP1585">
        <f t="shared" si="2266"/>
        <v>1659</v>
      </c>
      <c r="BQ1585" s="17">
        <f t="shared" si="2267"/>
        <v>1664</v>
      </c>
      <c r="BR1585" t="str">
        <f t="shared" si="2268"/>
        <v>event_team_player_1</v>
      </c>
      <c r="BS1585">
        <f>COUNTIFS(S$3:S1585,"="&amp;S1585,AI$3:AI1585,"="&amp;AI1585)</f>
        <v>1</v>
      </c>
      <c r="BT1585" t="str">
        <f>IFERROR(VLOOKUP(BB1585&amp;BU1585&amp;X1585,game_rosters!U:W,3,FALSE),"")</f>
        <v>P100032</v>
      </c>
      <c r="BU1585" t="str">
        <f t="shared" si="2269"/>
        <v>Outlaws</v>
      </c>
    </row>
    <row r="1586" spans="1:73" x14ac:dyDescent="0.2">
      <c r="A1586" t="str">
        <f t="shared" si="2244"/>
        <v/>
      </c>
      <c r="I1586" s="44">
        <v>84</v>
      </c>
      <c r="O1586" t="s">
        <v>627</v>
      </c>
      <c r="R1586" s="51">
        <v>1</v>
      </c>
      <c r="S1586">
        <v>834</v>
      </c>
      <c r="T1586">
        <v>139</v>
      </c>
      <c r="X1586">
        <v>84</v>
      </c>
      <c r="AA1586">
        <f t="shared" si="2293"/>
        <v>1834</v>
      </c>
      <c r="AB1586">
        <f t="shared" si="2294"/>
        <v>9139</v>
      </c>
      <c r="AC1586">
        <f t="shared" si="2240"/>
        <v>9139</v>
      </c>
      <c r="AD1586" s="6">
        <v>2</v>
      </c>
      <c r="AE1586" t="s">
        <v>935</v>
      </c>
      <c r="AF1586" t="s">
        <v>921</v>
      </c>
      <c r="AG1586" t="s">
        <v>756</v>
      </c>
      <c r="AH1586" t="s">
        <v>756</v>
      </c>
      <c r="AI1586" t="str">
        <f t="shared" si="2245"/>
        <v>o</v>
      </c>
      <c r="AJ1586" t="str">
        <f t="shared" si="2246"/>
        <v/>
      </c>
      <c r="AK1586" t="str">
        <f t="shared" si="2247"/>
        <v/>
      </c>
      <c r="AL1586" t="str">
        <f t="shared" si="2248"/>
        <v/>
      </c>
      <c r="AM1586" t="str">
        <f t="shared" si="2249"/>
        <v/>
      </c>
      <c r="AN1586" t="str">
        <f t="shared" si="2250"/>
        <v>Away</v>
      </c>
      <c r="AO1586" t="str">
        <f t="shared" si="2251"/>
        <v>a</v>
      </c>
      <c r="AP1586" t="str">
        <f t="shared" si="2252"/>
        <v/>
      </c>
      <c r="AQ1586" t="str">
        <f t="shared" si="2253"/>
        <v/>
      </c>
      <c r="AR1586" t="str">
        <f t="shared" si="2254"/>
        <v>Away</v>
      </c>
      <c r="AS1586" t="str">
        <f t="shared" si="2255"/>
        <v>a</v>
      </c>
      <c r="AT1586" t="str">
        <f t="shared" si="2256"/>
        <v>Defensive</v>
      </c>
      <c r="AU1586" t="str">
        <f t="shared" si="2257"/>
        <v/>
      </c>
      <c r="AV1586" t="str">
        <f t="shared" si="2258"/>
        <v/>
      </c>
      <c r="AW1586" t="str" cm="1">
        <f t="array" ref="AW1586">IFERROR(IF(O1586&lt;&gt;"",O1586,IF(OR($S1586="",$T1586=""),"",IF(O1586&lt;&gt;"",O1586,IF($T1586&lt;&gt;"",_xlfn._xlws.FILTER(O:O,($BU:$BU=$BU1586)*($I:$I=$I1586)*($T:$T=$T1586)*($S:$S=_xlfn.MINIFS($S:$S,$T:$T,"="&amp;$T1586)),"")))))&amp;"",IF(O1586="","",""))&amp;""</f>
        <v>OffensivePlay_Possession-Deke</v>
      </c>
      <c r="AX1586" t="str" cm="1">
        <f t="array" ref="AX1586">IFERROR(IF(P1586&lt;&gt;"",P1586,IF(OR($S1586="",$T1586=""),"",IF($T1586&lt;&gt;"",_xlfn._xlws.FILTER(P:P,($BU:$BU=$BU1586)*($I:$I=$I1586)*($T:$T=$T1586)*($S:$S=_xlfn.MINIFS($S:$S,$T:$T,"="&amp;$T1586)),""))))&amp;"",IF(P1586="","",""))&amp;""</f>
        <v/>
      </c>
      <c r="AY1586" t="str" cm="1">
        <f t="array" ref="AY1586">IFERROR(IF(Q1586&lt;&gt;"",Q1586,IF(OR($S1586="",$T1586=""),"",IF($T1586&lt;&gt;"",_xlfn._xlws.FILTER(Q:Q,($BU:$BU=$BU1586)*($I:$I=$I1586)*($T:$T=$T1586)*($S:$S=_xlfn.MINIFS($S:$S,$T:$T,"="&amp;$T1586)),""))))&amp;"",IF(Q1586="","",""))&amp;""</f>
        <v>s</v>
      </c>
      <c r="AZ1586" t="str" cm="1">
        <f t="array" ref="AZ1586">IFERROR(IF(R1586&lt;&gt;"",R1586,IF(OR($S1586="",$T1586=""),"",IF($T1586&lt;&gt;"",_xlfn._xlws.FILTER(R:R,($BU:$BU=$BU1586)*($I:$I=$I1586)*($T:$T=$T1586)*($S:$S=_xlfn.MINIFS($S:$S,$T:$T,"="&amp;$T1586)),""))))&amp;"",IF(R1586="","",""))&amp;""</f>
        <v>1</v>
      </c>
      <c r="BA1586" s="6">
        <f t="shared" si="2259"/>
        <v>134</v>
      </c>
      <c r="BB1586">
        <f t="shared" ref="BB1586:BD1586" si="2316">BB1585</f>
        <v>18987</v>
      </c>
      <c r="BC1586" t="str">
        <f t="shared" si="2316"/>
        <v>Velodrome</v>
      </c>
      <c r="BD1586" t="str">
        <f t="shared" si="2316"/>
        <v>Outlaws</v>
      </c>
      <c r="BE1586" t="s">
        <v>238</v>
      </c>
      <c r="BF1586" t="s">
        <v>658</v>
      </c>
      <c r="BI1586" cm="1">
        <f t="array" aca="1" ref="BI1586" ca="1">IFERROR(_xlfn._xlws.FILTER(shifts!A:A,(shifts!B:B=events!AD1586)*(shifts!AG:AG&gt;=events!BK1586)*(shifts!AH:AH&lt;=events!BL1586)),BI1585)</f>
        <v>54</v>
      </c>
      <c r="BJ1586" s="15">
        <f t="shared" si="2261"/>
        <v>0</v>
      </c>
      <c r="BK1586">
        <f t="shared" si="2262"/>
        <v>563</v>
      </c>
      <c r="BL1586">
        <f t="shared" si="2263"/>
        <v>563</v>
      </c>
      <c r="BM1586" s="15">
        <f>SUMIFS(BJ$2:BJ1586,K$2:K1586,"=Intermission")+SUMIFS(BJ$2:BJ1586,K$2:K1586,"=Timeout")</f>
        <v>67</v>
      </c>
      <c r="BN1586">
        <f t="shared" si="2264"/>
        <v>1147</v>
      </c>
      <c r="BO1586" s="19">
        <f t="shared" si="2265"/>
        <v>1664</v>
      </c>
      <c r="BP1586">
        <f t="shared" si="2266"/>
        <v>1659</v>
      </c>
      <c r="BQ1586" s="17">
        <f t="shared" si="2267"/>
        <v>1664</v>
      </c>
      <c r="BR1586" t="str">
        <f t="shared" si="2268"/>
        <v>opp_team_player_1</v>
      </c>
      <c r="BS1586">
        <f>COUNTIFS(S$3:S1586,"="&amp;S1586,AI$3:AI1586,"="&amp;AI1586)</f>
        <v>1</v>
      </c>
      <c r="BT1586" t="str">
        <f>IFERROR(VLOOKUP(BB1586&amp;BU1586&amp;X1586,game_rosters!U:W,3,FALSE),"")</f>
        <v>P100198</v>
      </c>
      <c r="BU1586" t="str">
        <f t="shared" si="2269"/>
        <v>Velodrome</v>
      </c>
    </row>
    <row r="1587" spans="1:73" x14ac:dyDescent="0.2">
      <c r="A1587">
        <f t="shared" si="2244"/>
        <v>1</v>
      </c>
      <c r="I1587" s="44">
        <v>84</v>
      </c>
      <c r="K1587" t="s">
        <v>9</v>
      </c>
      <c r="L1587" t="s">
        <v>173</v>
      </c>
      <c r="M1587" t="s">
        <v>71</v>
      </c>
      <c r="S1587">
        <v>835</v>
      </c>
      <c r="T1587" t="s">
        <v>756</v>
      </c>
      <c r="W1587" t="s">
        <v>731</v>
      </c>
      <c r="X1587">
        <v>84</v>
      </c>
      <c r="Z1587">
        <v>1</v>
      </c>
      <c r="AA1587">
        <f t="shared" si="2293"/>
        <v>1835</v>
      </c>
      <c r="AB1587" t="str">
        <f t="shared" si="2294"/>
        <v/>
      </c>
      <c r="AC1587">
        <f t="shared" si="2240"/>
        <v>1835</v>
      </c>
      <c r="AD1587" s="6">
        <v>2</v>
      </c>
      <c r="AE1587" t="s">
        <v>935</v>
      </c>
      <c r="AF1587" t="s">
        <v>750</v>
      </c>
      <c r="AG1587" t="s">
        <v>935</v>
      </c>
      <c r="AH1587" t="s">
        <v>926</v>
      </c>
      <c r="AI1587" t="str">
        <f t="shared" si="2245"/>
        <v>e</v>
      </c>
      <c r="AJ1587" t="str">
        <f t="shared" si="2246"/>
        <v/>
      </c>
      <c r="AK1587" t="str">
        <f t="shared" si="2247"/>
        <v/>
      </c>
      <c r="AL1587" t="str">
        <f t="shared" si="2248"/>
        <v/>
      </c>
      <c r="AM1587" t="str">
        <f t="shared" si="2249"/>
        <v/>
      </c>
      <c r="AN1587" t="str">
        <f t="shared" si="2250"/>
        <v>Away</v>
      </c>
      <c r="AO1587" t="str">
        <f t="shared" si="2251"/>
        <v>a</v>
      </c>
      <c r="AP1587" t="str">
        <f t="shared" si="2252"/>
        <v/>
      </c>
      <c r="AQ1587" t="str">
        <f t="shared" si="2253"/>
        <v/>
      </c>
      <c r="AR1587" t="str">
        <f t="shared" si="2254"/>
        <v>Away</v>
      </c>
      <c r="AS1587" t="str">
        <f t="shared" si="2255"/>
        <v>a</v>
      </c>
      <c r="AT1587" t="str">
        <f t="shared" si="2256"/>
        <v>Offensive</v>
      </c>
      <c r="AU1587" t="str">
        <f t="shared" si="2257"/>
        <v/>
      </c>
      <c r="AV1587" t="str">
        <f t="shared" si="2258"/>
        <v/>
      </c>
      <c r="AW1587" t="str" cm="1">
        <f t="array" ref="AW1587">IFERROR(IF(O1587&lt;&gt;"",O1587,IF(OR($S1587="",$T1587=""),"",IF(O1587&lt;&gt;"",O1587,IF($T1587&lt;&gt;"",_xlfn._xlws.FILTER(O:O,($BU:$BU=$BU1587)*($I:$I=$I1587)*($T:$T=$T1587)*($S:$S=_xlfn.MINIFS($S:$S,$T:$T,"="&amp;$T1587)),"")))))&amp;"",IF(O1587="","",""))&amp;""</f>
        <v/>
      </c>
      <c r="AX1587" t="str" cm="1">
        <f t="array" ref="AX1587">IFERROR(IF(P1587&lt;&gt;"",P1587,IF(OR($S1587="",$T1587=""),"",IF($T1587&lt;&gt;"",_xlfn._xlws.FILTER(P:P,($BU:$BU=$BU1587)*($I:$I=$I1587)*($T:$T=$T1587)*($S:$S=_xlfn.MINIFS($S:$S,$T:$T,"="&amp;$T1587)),""))))&amp;"",IF(P1587="","",""))&amp;""</f>
        <v/>
      </c>
      <c r="AY1587" t="str" cm="1">
        <f t="array" ref="AY1587">IFERROR(IF(Q1587&lt;&gt;"",Q1587,IF(OR($S1587="",$T1587=""),"",IF($T1587&lt;&gt;"",_xlfn._xlws.FILTER(Q:Q,($BU:$BU=$BU1587)*($I:$I=$I1587)*($T:$T=$T1587)*($S:$S=_xlfn.MINIFS($S:$S,$T:$T,"="&amp;$T1587)),""))))&amp;"",IF(Q1587="","",""))&amp;""</f>
        <v/>
      </c>
      <c r="AZ1587" t="str" cm="1">
        <f t="array" ref="AZ1587">IFERROR(IF(R1587&lt;&gt;"",R1587,IF(OR($S1587="",$T1587=""),"",IF($T1587&lt;&gt;"",_xlfn._xlws.FILTER(R:R,($BU:$BU=$BU1587)*($I:$I=$I1587)*($T:$T=$T1587)*($S:$S=_xlfn.MINIFS($S:$S,$T:$T,"="&amp;$T1587)),""))))&amp;"",IF(R1587="","",""))&amp;""</f>
        <v/>
      </c>
      <c r="BA1587" s="6">
        <f t="shared" si="2259"/>
        <v>134</v>
      </c>
      <c r="BB1587">
        <f t="shared" ref="BB1587:BD1587" si="2317">BB1586</f>
        <v>18987</v>
      </c>
      <c r="BC1587" t="str">
        <f t="shared" si="2317"/>
        <v>Velodrome</v>
      </c>
      <c r="BD1587" t="str">
        <f t="shared" si="2317"/>
        <v>Outlaws</v>
      </c>
      <c r="BE1587" t="s">
        <v>9</v>
      </c>
      <c r="BF1587" t="s">
        <v>173</v>
      </c>
      <c r="BI1587" cm="1">
        <f t="array" aca="1" ref="BI1587" ca="1">IFERROR(_xlfn._xlws.FILTER(shifts!A:A,(shifts!B:B=events!AD1587)*(shifts!AG:AG&gt;=events!BK1587)*(shifts!AH:AH&lt;=events!BL1587)),BI1586)</f>
        <v>54</v>
      </c>
      <c r="BJ1587" s="15">
        <f t="shared" si="2261"/>
        <v>1</v>
      </c>
      <c r="BK1587">
        <f t="shared" si="2262"/>
        <v>575</v>
      </c>
      <c r="BL1587">
        <f t="shared" si="2263"/>
        <v>574</v>
      </c>
      <c r="BM1587" s="15">
        <f>SUMIFS(BJ$2:BJ1587,K$2:K1587,"=Intermission")+SUMIFS(BJ$2:BJ1587,K$2:K1587,"=Timeout")</f>
        <v>67</v>
      </c>
      <c r="BN1587">
        <f t="shared" si="2264"/>
        <v>1147</v>
      </c>
      <c r="BO1587" s="19">
        <f t="shared" si="2265"/>
        <v>1652</v>
      </c>
      <c r="BP1587">
        <f t="shared" si="2266"/>
        <v>1647</v>
      </c>
      <c r="BQ1587" s="17">
        <f t="shared" si="2267"/>
        <v>1653</v>
      </c>
      <c r="BR1587" t="str">
        <f t="shared" si="2268"/>
        <v>event_team_player_1</v>
      </c>
      <c r="BS1587">
        <f>COUNTIFS(S$3:S1587,"="&amp;S1587,AI$3:AI1587,"="&amp;AI1587)</f>
        <v>1</v>
      </c>
      <c r="BT1587" t="str">
        <f>IFERROR(VLOOKUP(BB1587&amp;BU1587&amp;X1587,game_rosters!U:W,3,FALSE),"")</f>
        <v>P100198</v>
      </c>
      <c r="BU1587" t="s">
        <v>521</v>
      </c>
    </row>
    <row r="1588" spans="1:73" x14ac:dyDescent="0.2">
      <c r="A1588">
        <f t="shared" si="2244"/>
        <v>1</v>
      </c>
      <c r="I1588" s="44">
        <v>3</v>
      </c>
      <c r="K1588" t="s">
        <v>13</v>
      </c>
      <c r="L1588" t="s">
        <v>586</v>
      </c>
      <c r="N1588" t="s">
        <v>595</v>
      </c>
      <c r="O1588" t="s">
        <v>600</v>
      </c>
      <c r="Q1588" t="s">
        <v>595</v>
      </c>
      <c r="R1588" s="51">
        <v>1</v>
      </c>
      <c r="S1588">
        <v>836</v>
      </c>
      <c r="T1588" t="s">
        <v>756</v>
      </c>
      <c r="W1588" t="s">
        <v>731</v>
      </c>
      <c r="X1588">
        <v>3</v>
      </c>
      <c r="Z1588">
        <v>1</v>
      </c>
      <c r="AA1588">
        <f t="shared" si="2293"/>
        <v>1836</v>
      </c>
      <c r="AB1588" t="str">
        <f t="shared" si="2294"/>
        <v/>
      </c>
      <c r="AC1588">
        <f t="shared" si="2240"/>
        <v>1836</v>
      </c>
      <c r="AD1588" s="6">
        <v>2</v>
      </c>
      <c r="AE1588" t="s">
        <v>935</v>
      </c>
      <c r="AF1588" t="s">
        <v>926</v>
      </c>
      <c r="AG1588" t="s">
        <v>756</v>
      </c>
      <c r="AH1588" t="s">
        <v>756</v>
      </c>
      <c r="AI1588" t="str">
        <f t="shared" si="2245"/>
        <v>e</v>
      </c>
      <c r="AJ1588" t="str">
        <f t="shared" si="2246"/>
        <v/>
      </c>
      <c r="AK1588" t="str">
        <f t="shared" si="2247"/>
        <v/>
      </c>
      <c r="AL1588" t="str">
        <f t="shared" si="2248"/>
        <v/>
      </c>
      <c r="AM1588" t="str">
        <f t="shared" si="2249"/>
        <v/>
      </c>
      <c r="AN1588" t="str">
        <f t="shared" si="2250"/>
        <v>Away</v>
      </c>
      <c r="AO1588" t="str">
        <f t="shared" si="2251"/>
        <v>a</v>
      </c>
      <c r="AP1588" t="str">
        <f t="shared" si="2252"/>
        <v/>
      </c>
      <c r="AQ1588" t="str">
        <f t="shared" si="2253"/>
        <v/>
      </c>
      <c r="AR1588" t="str">
        <f t="shared" si="2254"/>
        <v>Away</v>
      </c>
      <c r="AS1588" t="str">
        <f t="shared" si="2255"/>
        <v>a</v>
      </c>
      <c r="AT1588" t="str">
        <f t="shared" si="2256"/>
        <v>Offensive</v>
      </c>
      <c r="AU1588" t="str">
        <f t="shared" si="2257"/>
        <v/>
      </c>
      <c r="AV1588" t="str">
        <f t="shared" si="2258"/>
        <v/>
      </c>
      <c r="AW1588" t="str" cm="1">
        <f t="array" ref="AW1588">IFERROR(IF(O1588&lt;&gt;"",O1588,IF(OR($S1588="",$T1588=""),"",IF(O1588&lt;&gt;"",O1588,IF($T1588&lt;&gt;"",_xlfn._xlws.FILTER(O:O,($BU:$BU=$BU1588)*($I:$I=$I1588)*($T:$T=$T1588)*($S:$S=_xlfn.MINIFS($S:$S,$T:$T,"="&amp;$T1588)),"")))))&amp;"",IF(O1588="","",""))&amp;""</f>
        <v>OffensivePlay_Zone-PuckRetreivalTurnover</v>
      </c>
      <c r="AX1588" t="str" cm="1">
        <f t="array" ref="AX1588">IFERROR(IF(P1588&lt;&gt;"",P1588,IF(OR($S1588="",$T1588=""),"",IF($T1588&lt;&gt;"",_xlfn._xlws.FILTER(P:P,($BU:$BU=$BU1588)*($I:$I=$I1588)*($T:$T=$T1588)*($S:$S=_xlfn.MINIFS($S:$S,$T:$T,"="&amp;$T1588)),""))))&amp;"",IF(P1588="","",""))&amp;""</f>
        <v/>
      </c>
      <c r="AY1588" t="str" cm="1">
        <f t="array" ref="AY1588">IFERROR(IF(Q1588&lt;&gt;"",Q1588,IF(OR($S1588="",$T1588=""),"",IF($T1588&lt;&gt;"",_xlfn._xlws.FILTER(Q:Q,($BU:$BU=$BU1588)*($I:$I=$I1588)*($T:$T=$T1588)*($S:$S=_xlfn.MINIFS($S:$S,$T:$T,"="&amp;$T1588)),""))))&amp;"",IF(Q1588="","",""))&amp;""</f>
        <v>s</v>
      </c>
      <c r="AZ1588" t="str" cm="1">
        <f t="array" ref="AZ1588">IFERROR(IF(R1588&lt;&gt;"",R1588,IF(OR($S1588="",$T1588=""),"",IF($T1588&lt;&gt;"",_xlfn._xlws.FILTER(R:R,($BU:$BU=$BU1588)*($I:$I=$I1588)*($T:$T=$T1588)*($S:$S=_xlfn.MINIFS($S:$S,$T:$T,"="&amp;$T1588)),""))))&amp;"",IF(R1588="","",""))&amp;""</f>
        <v>1</v>
      </c>
      <c r="BA1588" s="6">
        <f t="shared" si="2259"/>
        <v>134</v>
      </c>
      <c r="BB1588">
        <f t="shared" ref="BB1588:BD1588" si="2318">BB1587</f>
        <v>18987</v>
      </c>
      <c r="BC1588" t="str">
        <f t="shared" si="2318"/>
        <v>Velodrome</v>
      </c>
      <c r="BD1588" t="str">
        <f t="shared" si="2318"/>
        <v>Outlaws</v>
      </c>
      <c r="BE1588" t="s">
        <v>13</v>
      </c>
      <c r="BF1588" t="s">
        <v>586</v>
      </c>
      <c r="BI1588" cm="1">
        <f t="array" aca="1" ref="BI1588" ca="1">IFERROR(_xlfn._xlws.FILTER(shifts!A:A,(shifts!B:B=events!AD1588)*(shifts!AG:AG&gt;=events!BK1588)*(shifts!AH:AH&lt;=events!BL1588)),BI1587)</f>
        <v>54</v>
      </c>
      <c r="BJ1588" s="15">
        <f t="shared" si="2261"/>
        <v>0</v>
      </c>
      <c r="BK1588">
        <f t="shared" si="2262"/>
        <v>574</v>
      </c>
      <c r="BL1588">
        <f t="shared" si="2263"/>
        <v>574</v>
      </c>
      <c r="BM1588" s="15">
        <f>SUMIFS(BJ$2:BJ1588,K$2:K1588,"=Intermission")+SUMIFS(BJ$2:BJ1588,K$2:K1588,"=Timeout")</f>
        <v>67</v>
      </c>
      <c r="BN1588">
        <f t="shared" si="2264"/>
        <v>1147</v>
      </c>
      <c r="BO1588" s="19">
        <f t="shared" si="2265"/>
        <v>1653</v>
      </c>
      <c r="BP1588">
        <f t="shared" si="2266"/>
        <v>1648</v>
      </c>
      <c r="BQ1588" s="17">
        <f t="shared" si="2267"/>
        <v>1653</v>
      </c>
      <c r="BR1588" t="str">
        <f t="shared" si="2268"/>
        <v>event_team_player_1</v>
      </c>
      <c r="BS1588">
        <f>COUNTIFS(S$3:S1588,"="&amp;S1588,AI$3:AI1588,"="&amp;AI1588)</f>
        <v>1</v>
      </c>
      <c r="BT1588" t="str">
        <f>IFERROR(VLOOKUP(BB1588&amp;BU1588&amp;X1588,game_rosters!U:W,3,FALSE),"")</f>
        <v>P100004</v>
      </c>
      <c r="BU1588" t="str">
        <f t="shared" si="2269"/>
        <v>Outlaws</v>
      </c>
    </row>
    <row r="1589" spans="1:73" x14ac:dyDescent="0.2">
      <c r="A1589" t="str">
        <f t="shared" si="2244"/>
        <v/>
      </c>
      <c r="I1589" s="44">
        <v>91</v>
      </c>
      <c r="O1589" t="s">
        <v>632</v>
      </c>
      <c r="Q1589" t="s">
        <v>594</v>
      </c>
      <c r="R1589" s="51">
        <v>1</v>
      </c>
      <c r="S1589">
        <v>836</v>
      </c>
      <c r="T1589" t="s">
        <v>756</v>
      </c>
      <c r="X1589">
        <v>91</v>
      </c>
      <c r="AA1589">
        <f t="shared" si="2293"/>
        <v>1836</v>
      </c>
      <c r="AB1589" t="str">
        <f t="shared" si="2294"/>
        <v/>
      </c>
      <c r="AC1589">
        <f t="shared" si="2240"/>
        <v>1836</v>
      </c>
      <c r="AD1589" s="6">
        <v>2</v>
      </c>
      <c r="AE1589" t="s">
        <v>935</v>
      </c>
      <c r="AF1589" t="s">
        <v>926</v>
      </c>
      <c r="AG1589" t="s">
        <v>756</v>
      </c>
      <c r="AH1589" t="s">
        <v>756</v>
      </c>
      <c r="AI1589" t="str">
        <f t="shared" si="2245"/>
        <v>o</v>
      </c>
      <c r="AJ1589" t="str">
        <f t="shared" si="2246"/>
        <v/>
      </c>
      <c r="AK1589" t="str">
        <f t="shared" si="2247"/>
        <v/>
      </c>
      <c r="AL1589" t="str">
        <f t="shared" si="2248"/>
        <v/>
      </c>
      <c r="AM1589" t="str">
        <f t="shared" si="2249"/>
        <v/>
      </c>
      <c r="AN1589" t="str">
        <f t="shared" si="2250"/>
        <v>Away</v>
      </c>
      <c r="AO1589" t="str">
        <f t="shared" si="2251"/>
        <v>a</v>
      </c>
      <c r="AP1589" t="str">
        <f t="shared" si="2252"/>
        <v/>
      </c>
      <c r="AQ1589" t="str">
        <f t="shared" si="2253"/>
        <v/>
      </c>
      <c r="AR1589" t="str">
        <f t="shared" si="2254"/>
        <v>Away</v>
      </c>
      <c r="AS1589" t="str">
        <f t="shared" si="2255"/>
        <v>a</v>
      </c>
      <c r="AT1589" t="str">
        <f t="shared" si="2256"/>
        <v>Defensive</v>
      </c>
      <c r="AU1589" t="str">
        <f t="shared" si="2257"/>
        <v/>
      </c>
      <c r="AV1589" t="str">
        <f t="shared" si="2258"/>
        <v/>
      </c>
      <c r="AW1589" t="str" cm="1">
        <f t="array" ref="AW1589">IFERROR(IF(O1589&lt;&gt;"",O1589,IF(OR($S1589="",$T1589=""),"",IF(O1589&lt;&gt;"",O1589,IF($T1589&lt;&gt;"",_xlfn._xlws.FILTER(O:O,($BU:$BU=$BU1589)*($I:$I=$I1589)*($T:$T=$T1589)*($S:$S=_xlfn.MINIFS($S:$S,$T:$T,"="&amp;$T1589)),"")))))&amp;"",IF(O1589="","",""))&amp;""</f>
        <v>Defensive_PlayZone-PuckRecoveryTurnover</v>
      </c>
      <c r="AX1589" t="str" cm="1">
        <f t="array" ref="AX1589">IFERROR(IF(P1589&lt;&gt;"",P1589,IF(OR($S1589="",$T1589=""),"",IF($T1589&lt;&gt;"",_xlfn._xlws.FILTER(P:P,($BU:$BU=$BU1589)*($I:$I=$I1589)*($T:$T=$T1589)*($S:$S=_xlfn.MINIFS($S:$S,$T:$T,"="&amp;$T1589)),""))))&amp;"",IF(P1589="","",""))&amp;""</f>
        <v/>
      </c>
      <c r="AY1589" t="str" cm="1">
        <f t="array" ref="AY1589">IFERROR(IF(Q1589&lt;&gt;"",Q1589,IF(OR($S1589="",$T1589=""),"",IF($T1589&lt;&gt;"",_xlfn._xlws.FILTER(Q:Q,($BU:$BU=$BU1589)*($I:$I=$I1589)*($T:$T=$T1589)*($S:$S=_xlfn.MINIFS($S:$S,$T:$T,"="&amp;$T1589)),""))))&amp;"",IF(Q1589="","",""))&amp;""</f>
        <v>u</v>
      </c>
      <c r="AZ1589" t="str" cm="1">
        <f t="array" ref="AZ1589">IFERROR(IF(R1589&lt;&gt;"",R1589,IF(OR($S1589="",$T1589=""),"",IF($T1589&lt;&gt;"",_xlfn._xlws.FILTER(R:R,($BU:$BU=$BU1589)*($I:$I=$I1589)*($T:$T=$T1589)*($S:$S=_xlfn.MINIFS($S:$S,$T:$T,"="&amp;$T1589)),""))))&amp;"",IF(R1589="","",""))&amp;""</f>
        <v>1</v>
      </c>
      <c r="BA1589" s="6">
        <f t="shared" si="2259"/>
        <v>134</v>
      </c>
      <c r="BB1589">
        <f t="shared" ref="BB1589:BD1589" si="2319">BB1588</f>
        <v>18987</v>
      </c>
      <c r="BC1589" t="str">
        <f t="shared" si="2319"/>
        <v>Velodrome</v>
      </c>
      <c r="BD1589" t="str">
        <f t="shared" si="2319"/>
        <v>Outlaws</v>
      </c>
      <c r="BE1589" t="s">
        <v>13</v>
      </c>
      <c r="BF1589" t="s">
        <v>586</v>
      </c>
      <c r="BI1589" cm="1">
        <f t="array" aca="1" ref="BI1589" ca="1">IFERROR(_xlfn._xlws.FILTER(shifts!A:A,(shifts!B:B=events!AD1589)*(shifts!AG:AG&gt;=events!BK1589)*(shifts!AH:AH&lt;=events!BL1589)),BI1588)</f>
        <v>54</v>
      </c>
      <c r="BJ1589" s="15">
        <f t="shared" si="2261"/>
        <v>0</v>
      </c>
      <c r="BK1589">
        <f t="shared" si="2262"/>
        <v>574</v>
      </c>
      <c r="BL1589">
        <f t="shared" si="2263"/>
        <v>574</v>
      </c>
      <c r="BM1589" s="15">
        <f>SUMIFS(BJ$2:BJ1589,K$2:K1589,"=Intermission")+SUMIFS(BJ$2:BJ1589,K$2:K1589,"=Timeout")</f>
        <v>67</v>
      </c>
      <c r="BN1589">
        <f t="shared" si="2264"/>
        <v>1147</v>
      </c>
      <c r="BO1589" s="19">
        <f t="shared" si="2265"/>
        <v>1653</v>
      </c>
      <c r="BP1589">
        <f t="shared" si="2266"/>
        <v>1648</v>
      </c>
      <c r="BQ1589" s="17">
        <f t="shared" si="2267"/>
        <v>1653</v>
      </c>
      <c r="BR1589" t="str">
        <f t="shared" si="2268"/>
        <v>opp_team_player_1</v>
      </c>
      <c r="BS1589">
        <f>COUNTIFS(S$3:S1589,"="&amp;S1589,AI$3:AI1589,"="&amp;AI1589)</f>
        <v>1</v>
      </c>
      <c r="BT1589" t="str">
        <f>IFERROR(VLOOKUP(BB1589&amp;BU1589&amp;X1589,game_rosters!U:W,3,FALSE),"")</f>
        <v>P100002</v>
      </c>
      <c r="BU1589" t="str">
        <f t="shared" si="2269"/>
        <v>Velodrome</v>
      </c>
    </row>
    <row r="1590" spans="1:73" x14ac:dyDescent="0.2">
      <c r="A1590">
        <f t="shared" si="2244"/>
        <v>1</v>
      </c>
      <c r="I1590" s="44">
        <v>3</v>
      </c>
      <c r="K1590" t="s">
        <v>238</v>
      </c>
      <c r="L1590" t="s">
        <v>174</v>
      </c>
      <c r="M1590" t="s">
        <v>85</v>
      </c>
      <c r="N1590" t="s">
        <v>595</v>
      </c>
      <c r="O1590" t="s">
        <v>603</v>
      </c>
      <c r="Q1590" t="s">
        <v>595</v>
      </c>
      <c r="R1590" s="51">
        <v>1</v>
      </c>
      <c r="S1590">
        <v>837</v>
      </c>
      <c r="T1590" t="s">
        <v>756</v>
      </c>
      <c r="W1590" t="s">
        <v>731</v>
      </c>
      <c r="X1590">
        <v>3</v>
      </c>
      <c r="Z1590">
        <v>1</v>
      </c>
      <c r="AA1590">
        <f t="shared" si="2293"/>
        <v>1837</v>
      </c>
      <c r="AB1590" t="str">
        <f t="shared" si="2294"/>
        <v/>
      </c>
      <c r="AC1590">
        <f t="shared" si="2240"/>
        <v>1837</v>
      </c>
      <c r="AD1590" s="6">
        <v>2</v>
      </c>
      <c r="AE1590" t="s">
        <v>935</v>
      </c>
      <c r="AF1590" t="s">
        <v>904</v>
      </c>
      <c r="AG1590" t="s">
        <v>936</v>
      </c>
      <c r="AH1590" t="s">
        <v>906</v>
      </c>
      <c r="AI1590" t="str">
        <f t="shared" si="2245"/>
        <v>e</v>
      </c>
      <c r="AJ1590" t="str">
        <f t="shared" si="2246"/>
        <v/>
      </c>
      <c r="AK1590" t="str">
        <f t="shared" si="2247"/>
        <v/>
      </c>
      <c r="AL1590" t="str">
        <f t="shared" si="2248"/>
        <v/>
      </c>
      <c r="AM1590" t="str">
        <f t="shared" si="2249"/>
        <v/>
      </c>
      <c r="AN1590" t="str">
        <f t="shared" si="2250"/>
        <v>Away</v>
      </c>
      <c r="AO1590" t="str">
        <f t="shared" si="2251"/>
        <v>a</v>
      </c>
      <c r="AP1590" t="str">
        <f t="shared" si="2252"/>
        <v/>
      </c>
      <c r="AQ1590" t="str">
        <f t="shared" si="2253"/>
        <v/>
      </c>
      <c r="AR1590" t="str">
        <f t="shared" si="2254"/>
        <v>Away</v>
      </c>
      <c r="AS1590" t="str">
        <f t="shared" si="2255"/>
        <v>a</v>
      </c>
      <c r="AT1590" t="str">
        <f t="shared" si="2256"/>
        <v>Offensive</v>
      </c>
      <c r="AU1590" t="str">
        <f t="shared" si="2257"/>
        <v/>
      </c>
      <c r="AV1590" t="str">
        <f t="shared" si="2258"/>
        <v/>
      </c>
      <c r="AW1590" t="str" cm="1">
        <f t="array" ref="AW1590">IFERROR(IF(O1590&lt;&gt;"",O1590,IF(OR($S1590="",$T1590=""),"",IF(O1590&lt;&gt;"",O1590,IF($T1590&lt;&gt;"",_xlfn._xlws.FILTER(O:O,($BU:$BU=$BU1590)*($I:$I=$I1590)*($T:$T=$T1590)*($S:$S=_xlfn.MINIFS($S:$S,$T:$T,"="&amp;$T1590)),"")))))&amp;"",IF(O1590="","",""))&amp;""</f>
        <v>OffensivePlay_Zone-DumpChase</v>
      </c>
      <c r="AX1590" t="str" cm="1">
        <f t="array" ref="AX1590">IFERROR(IF(P1590&lt;&gt;"",P1590,IF(OR($S1590="",$T1590=""),"",IF($T1590&lt;&gt;"",_xlfn._xlws.FILTER(P:P,($BU:$BU=$BU1590)*($I:$I=$I1590)*($T:$T=$T1590)*($S:$S=_xlfn.MINIFS($S:$S,$T:$T,"="&amp;$T1590)),""))))&amp;"",IF(P1590="","",""))&amp;""</f>
        <v/>
      </c>
      <c r="AY1590" t="str" cm="1">
        <f t="array" ref="AY1590">IFERROR(IF(Q1590&lt;&gt;"",Q1590,IF(OR($S1590="",$T1590=""),"",IF($T1590&lt;&gt;"",_xlfn._xlws.FILTER(Q:Q,($BU:$BU=$BU1590)*($I:$I=$I1590)*($T:$T=$T1590)*($S:$S=_xlfn.MINIFS($S:$S,$T:$T,"="&amp;$T1590)),""))))&amp;"",IF(Q1590="","",""))&amp;""</f>
        <v>s</v>
      </c>
      <c r="AZ1590" t="str" cm="1">
        <f t="array" ref="AZ1590">IFERROR(IF(R1590&lt;&gt;"",R1590,IF(OR($S1590="",$T1590=""),"",IF($T1590&lt;&gt;"",_xlfn._xlws.FILTER(R:R,($BU:$BU=$BU1590)*($I:$I=$I1590)*($T:$T=$T1590)*($S:$S=_xlfn.MINIFS($S:$S,$T:$T,"="&amp;$T1590)),""))))&amp;"",IF(R1590="","",""))&amp;""</f>
        <v>1</v>
      </c>
      <c r="BA1590" s="6">
        <f t="shared" si="2259"/>
        <v>135</v>
      </c>
      <c r="BB1590">
        <f t="shared" ref="BB1590:BD1590" si="2320">BB1589</f>
        <v>18987</v>
      </c>
      <c r="BC1590" t="str">
        <f t="shared" si="2320"/>
        <v>Velodrome</v>
      </c>
      <c r="BD1590" t="str">
        <f t="shared" si="2320"/>
        <v>Outlaws</v>
      </c>
      <c r="BE1590" t="s">
        <v>238</v>
      </c>
      <c r="BF1590" t="s">
        <v>174</v>
      </c>
      <c r="BI1590" cm="1">
        <f t="array" aca="1" ref="BI1590" ca="1">IFERROR(_xlfn._xlws.FILTER(shifts!A:A,(shifts!B:B=events!AD1590)*(shifts!AG:AG&gt;=events!BK1590)*(shifts!AH:AH&lt;=events!BL1590)),BI1589)</f>
        <v>54</v>
      </c>
      <c r="BJ1590" s="15">
        <f t="shared" si="2261"/>
        <v>64</v>
      </c>
      <c r="BK1590">
        <f t="shared" si="2262"/>
        <v>573</v>
      </c>
      <c r="BL1590">
        <f t="shared" si="2263"/>
        <v>509</v>
      </c>
      <c r="BM1590" s="15">
        <f>SUMIFS(BJ$2:BJ1590,K$2:K1590,"=Intermission")+SUMIFS(BJ$2:BJ1590,K$2:K1590,"=Timeout")</f>
        <v>67</v>
      </c>
      <c r="BN1590">
        <f t="shared" si="2264"/>
        <v>1147</v>
      </c>
      <c r="BO1590" s="19">
        <f t="shared" si="2265"/>
        <v>1654</v>
      </c>
      <c r="BP1590">
        <f t="shared" si="2266"/>
        <v>1649</v>
      </c>
      <c r="BQ1590" s="17">
        <f t="shared" si="2267"/>
        <v>1718</v>
      </c>
      <c r="BR1590" t="str">
        <f t="shared" si="2268"/>
        <v>event_team_player_1</v>
      </c>
      <c r="BS1590">
        <f>COUNTIFS(S$3:S1590,"="&amp;S1590,AI$3:AI1590,"="&amp;AI1590)</f>
        <v>1</v>
      </c>
      <c r="BT1590" t="str">
        <f>IFERROR(VLOOKUP(BB1590&amp;BU1590&amp;X1590,game_rosters!U:W,3,FALSE),"")</f>
        <v>P100004</v>
      </c>
      <c r="BU1590" t="str">
        <f t="shared" si="2269"/>
        <v>Outlaws</v>
      </c>
    </row>
    <row r="1591" spans="1:73" x14ac:dyDescent="0.2">
      <c r="A1591" t="str">
        <f t="shared" si="2244"/>
        <v/>
      </c>
      <c r="I1591" s="44">
        <v>91</v>
      </c>
      <c r="O1591" t="s">
        <v>693</v>
      </c>
      <c r="P1591" t="s">
        <v>680</v>
      </c>
      <c r="Q1591" t="s">
        <v>594</v>
      </c>
      <c r="R1591" s="51">
        <v>1</v>
      </c>
      <c r="S1591">
        <v>837</v>
      </c>
      <c r="T1591" t="s">
        <v>756</v>
      </c>
      <c r="X1591">
        <v>91</v>
      </c>
      <c r="AA1591">
        <f t="shared" si="2293"/>
        <v>1837</v>
      </c>
      <c r="AB1591" t="str">
        <f t="shared" si="2294"/>
        <v/>
      </c>
      <c r="AC1591">
        <f t="shared" si="2240"/>
        <v>1837</v>
      </c>
      <c r="AD1591" s="6">
        <v>2</v>
      </c>
      <c r="AE1591" t="s">
        <v>935</v>
      </c>
      <c r="AF1591" t="s">
        <v>904</v>
      </c>
      <c r="AG1591" t="s">
        <v>936</v>
      </c>
      <c r="AH1591" t="s">
        <v>906</v>
      </c>
      <c r="AI1591" t="str">
        <f t="shared" si="2245"/>
        <v>o</v>
      </c>
      <c r="AJ1591" t="str">
        <f t="shared" si="2246"/>
        <v/>
      </c>
      <c r="AK1591" t="str">
        <f t="shared" si="2247"/>
        <v/>
      </c>
      <c r="AL1591" t="str">
        <f t="shared" si="2248"/>
        <v/>
      </c>
      <c r="AM1591" t="str">
        <f t="shared" si="2249"/>
        <v/>
      </c>
      <c r="AN1591" t="str">
        <f t="shared" si="2250"/>
        <v>Away</v>
      </c>
      <c r="AO1591" t="str">
        <f t="shared" si="2251"/>
        <v>a</v>
      </c>
      <c r="AP1591" t="str">
        <f t="shared" si="2252"/>
        <v/>
      </c>
      <c r="AQ1591" t="str">
        <f t="shared" si="2253"/>
        <v/>
      </c>
      <c r="AR1591" t="str">
        <f t="shared" si="2254"/>
        <v>Away</v>
      </c>
      <c r="AS1591" t="str">
        <f t="shared" si="2255"/>
        <v>a</v>
      </c>
      <c r="AT1591" t="str">
        <f t="shared" si="2256"/>
        <v>Defensive</v>
      </c>
      <c r="AU1591" t="str">
        <f t="shared" si="2257"/>
        <v/>
      </c>
      <c r="AV1591" t="str">
        <f t="shared" si="2258"/>
        <v/>
      </c>
      <c r="AW1591" t="str" cm="1">
        <f t="array" ref="AW1591">IFERROR(IF(O1591&lt;&gt;"",O1591,IF(OR($S1591="",$T1591=""),"",IF(O1591&lt;&gt;"",O1591,IF($T1591&lt;&gt;"",_xlfn._xlws.FILTER(O:O,($BU:$BU=$BU1591)*($I:$I=$I1591)*($T:$T=$T1591)*($S:$S=_xlfn.MINIFS($S:$S,$T:$T,"="&amp;$T1591)),"")))))&amp;"",IF(O1591="","",""))&amp;""</f>
        <v>Defensive_PlayZone-ForcedDumpin/Clear</v>
      </c>
      <c r="AX1591" t="str" cm="1">
        <f t="array" ref="AX1591">IFERROR(IF(P1591&lt;&gt;"",P1591,IF(OR($S1591="",$T1591=""),"",IF($T1591&lt;&gt;"",_xlfn._xlws.FILTER(P:P,($BU:$BU=$BU1591)*($I:$I=$I1591)*($T:$T=$T1591)*($S:$S=_xlfn.MINIFS($S:$S,$T:$T,"="&amp;$T1591)),""))))&amp;"",IF(P1591="","",""))&amp;""</f>
        <v>Defensive_PlayZone-ZoneEntryDenial</v>
      </c>
      <c r="AY1591" t="str" cm="1">
        <f t="array" ref="AY1591">IFERROR(IF(Q1591&lt;&gt;"",Q1591,IF(OR($S1591="",$T1591=""),"",IF($T1591&lt;&gt;"",_xlfn._xlws.FILTER(Q:Q,($BU:$BU=$BU1591)*($I:$I=$I1591)*($T:$T=$T1591)*($S:$S=_xlfn.MINIFS($S:$S,$T:$T,"="&amp;$T1591)),""))))&amp;"",IF(Q1591="","",""))&amp;""</f>
        <v>u</v>
      </c>
      <c r="AZ1591" t="str" cm="1">
        <f t="array" ref="AZ1591">IFERROR(IF(R1591&lt;&gt;"",R1591,IF(OR($S1591="",$T1591=""),"",IF($T1591&lt;&gt;"",_xlfn._xlws.FILTER(R:R,($BU:$BU=$BU1591)*($I:$I=$I1591)*($T:$T=$T1591)*($S:$S=_xlfn.MINIFS($S:$S,$T:$T,"="&amp;$T1591)),""))))&amp;"",IF(R1591="","",""))&amp;""</f>
        <v>1</v>
      </c>
      <c r="BA1591" s="6">
        <f t="shared" si="2259"/>
        <v>135</v>
      </c>
      <c r="BB1591">
        <f t="shared" ref="BB1591:BD1591" si="2321">BB1590</f>
        <v>18987</v>
      </c>
      <c r="BC1591" t="str">
        <f t="shared" si="2321"/>
        <v>Velodrome</v>
      </c>
      <c r="BD1591" t="str">
        <f t="shared" si="2321"/>
        <v>Outlaws</v>
      </c>
      <c r="BE1591" t="s">
        <v>238</v>
      </c>
      <c r="BF1591" t="s">
        <v>174</v>
      </c>
      <c r="BI1591" cm="1">
        <f t="array" aca="1" ref="BI1591" ca="1">IFERROR(_xlfn._xlws.FILTER(shifts!A:A,(shifts!B:B=events!AD1591)*(shifts!AG:AG&gt;=events!BK1591)*(shifts!AH:AH&lt;=events!BL1591)),BI1590)</f>
        <v>54</v>
      </c>
      <c r="BJ1591" s="15">
        <f t="shared" si="2261"/>
        <v>64</v>
      </c>
      <c r="BK1591">
        <f t="shared" si="2262"/>
        <v>573</v>
      </c>
      <c r="BL1591">
        <f t="shared" si="2263"/>
        <v>509</v>
      </c>
      <c r="BM1591" s="15">
        <f>SUMIFS(BJ$2:BJ1591,K$2:K1591,"=Intermission")+SUMIFS(BJ$2:BJ1591,K$2:K1591,"=Timeout")</f>
        <v>67</v>
      </c>
      <c r="BN1591">
        <f t="shared" si="2264"/>
        <v>1147</v>
      </c>
      <c r="BO1591" s="19">
        <f t="shared" si="2265"/>
        <v>1654</v>
      </c>
      <c r="BP1591">
        <f t="shared" si="2266"/>
        <v>1649</v>
      </c>
      <c r="BQ1591" s="17">
        <f t="shared" si="2267"/>
        <v>1718</v>
      </c>
      <c r="BR1591" t="str">
        <f t="shared" si="2268"/>
        <v>opp_team_player_1</v>
      </c>
      <c r="BS1591">
        <f>COUNTIFS(S$3:S1591,"="&amp;S1591,AI$3:AI1591,"="&amp;AI1591)</f>
        <v>1</v>
      </c>
      <c r="BT1591" t="str">
        <f>IFERROR(VLOOKUP(BB1591&amp;BU1591&amp;X1591,game_rosters!U:W,3,FALSE),"")</f>
        <v>P100002</v>
      </c>
      <c r="BU1591" t="str">
        <f t="shared" si="2269"/>
        <v>Velodrome</v>
      </c>
    </row>
    <row r="1592" spans="1:73" x14ac:dyDescent="0.2">
      <c r="A1592">
        <f t="shared" si="2244"/>
        <v>1</v>
      </c>
      <c r="I1592" s="44">
        <v>3</v>
      </c>
      <c r="K1592" t="s">
        <v>7</v>
      </c>
      <c r="L1592" t="s">
        <v>182</v>
      </c>
      <c r="M1592" t="s">
        <v>68</v>
      </c>
      <c r="N1592" t="s">
        <v>594</v>
      </c>
      <c r="R1592" s="51">
        <v>1</v>
      </c>
      <c r="S1592">
        <v>838</v>
      </c>
      <c r="T1592" t="s">
        <v>756</v>
      </c>
      <c r="W1592" t="s">
        <v>731</v>
      </c>
      <c r="X1592">
        <v>3</v>
      </c>
      <c r="Z1592">
        <v>1</v>
      </c>
      <c r="AA1592">
        <f t="shared" si="2293"/>
        <v>1838</v>
      </c>
      <c r="AB1592" t="str">
        <f t="shared" si="2294"/>
        <v/>
      </c>
      <c r="AC1592">
        <f t="shared" si="2240"/>
        <v>1838</v>
      </c>
      <c r="AD1592" s="6">
        <v>2</v>
      </c>
      <c r="AE1592" t="s">
        <v>936</v>
      </c>
      <c r="AF1592" t="s">
        <v>906</v>
      </c>
      <c r="AG1592" t="s">
        <v>756</v>
      </c>
      <c r="AH1592" t="s">
        <v>756</v>
      </c>
      <c r="AI1592" t="str">
        <f t="shared" si="2245"/>
        <v>e</v>
      </c>
      <c r="AJ1592" t="str">
        <f t="shared" si="2246"/>
        <v/>
      </c>
      <c r="AK1592" t="str">
        <f t="shared" si="2247"/>
        <v/>
      </c>
      <c r="AL1592" t="str">
        <f t="shared" si="2248"/>
        <v/>
      </c>
      <c r="AM1592" t="str">
        <f t="shared" si="2249"/>
        <v/>
      </c>
      <c r="AN1592" t="str">
        <f t="shared" si="2250"/>
        <v>Away</v>
      </c>
      <c r="AO1592" t="str">
        <f t="shared" si="2251"/>
        <v>a</v>
      </c>
      <c r="AP1592" t="str">
        <f t="shared" si="2252"/>
        <v/>
      </c>
      <c r="AQ1592" t="str">
        <f t="shared" si="2253"/>
        <v/>
      </c>
      <c r="AR1592" t="str">
        <f t="shared" si="2254"/>
        <v>Away</v>
      </c>
      <c r="AS1592" t="str">
        <f t="shared" si="2255"/>
        <v>a</v>
      </c>
      <c r="AT1592" t="str">
        <f t="shared" si="2256"/>
        <v>Offensive</v>
      </c>
      <c r="AU1592" t="str">
        <f t="shared" si="2257"/>
        <v/>
      </c>
      <c r="AV1592" t="str">
        <f t="shared" si="2258"/>
        <v/>
      </c>
      <c r="AW1592" t="str" cm="1">
        <f t="array" ref="AW1592">IFERROR(IF(O1592&lt;&gt;"",O1592,IF(OR($S1592="",$T1592=""),"",IF(O1592&lt;&gt;"",O1592,IF($T1592&lt;&gt;"",_xlfn._xlws.FILTER(O:O,($BU:$BU=$BU1592)*($I:$I=$I1592)*($T:$T=$T1592)*($S:$S=_xlfn.MINIFS($S:$S,$T:$T,"="&amp;$T1592)),"")))))&amp;"",IF(O1592="","",""))&amp;""</f>
        <v/>
      </c>
      <c r="AX1592" t="str" cm="1">
        <f t="array" ref="AX1592">IFERROR(IF(P1592&lt;&gt;"",P1592,IF(OR($S1592="",$T1592=""),"",IF($T1592&lt;&gt;"",_xlfn._xlws.FILTER(P:P,($BU:$BU=$BU1592)*($I:$I=$I1592)*($T:$T=$T1592)*($S:$S=_xlfn.MINIFS($S:$S,$T:$T,"="&amp;$T1592)),""))))&amp;"",IF(P1592="","",""))&amp;""</f>
        <v/>
      </c>
      <c r="AY1592" t="str" cm="1">
        <f t="array" ref="AY1592">IFERROR(IF(Q1592&lt;&gt;"",Q1592,IF(OR($S1592="",$T1592=""),"",IF($T1592&lt;&gt;"",_xlfn._xlws.FILTER(Q:Q,($BU:$BU=$BU1592)*($I:$I=$I1592)*($T:$T=$T1592)*($S:$S=_xlfn.MINIFS($S:$S,$T:$T,"="&amp;$T1592)),""))))&amp;"",IF(Q1592="","",""))&amp;""</f>
        <v/>
      </c>
      <c r="AZ1592" t="str" cm="1">
        <f t="array" ref="AZ1592">IFERROR(IF(R1592&lt;&gt;"",R1592,IF(OR($S1592="",$T1592=""),"",IF($T1592&lt;&gt;"",_xlfn._xlws.FILTER(R:R,($BU:$BU=$BU1592)*($I:$I=$I1592)*($T:$T=$T1592)*($S:$S=_xlfn.MINIFS($S:$S,$T:$T,"="&amp;$T1592)),""))))&amp;"",IF(R1592="","",""))&amp;""</f>
        <v>1</v>
      </c>
      <c r="BA1592" s="6">
        <f t="shared" si="2259"/>
        <v>135</v>
      </c>
      <c r="BB1592">
        <f t="shared" ref="BB1592:BD1592" si="2322">BB1591</f>
        <v>18987</v>
      </c>
      <c r="BC1592" t="str">
        <f t="shared" si="2322"/>
        <v>Velodrome</v>
      </c>
      <c r="BD1592" t="str">
        <f t="shared" si="2322"/>
        <v>Outlaws</v>
      </c>
      <c r="BE1592" t="s">
        <v>7</v>
      </c>
      <c r="BF1592" t="s">
        <v>182</v>
      </c>
      <c r="BI1592" cm="1">
        <f t="array" aca="1" ref="BI1592" ca="1">IFERROR(_xlfn._xlws.FILTER(shifts!A:A,(shifts!B:B=events!AD1592)*(shifts!AG:AG&gt;=events!BK1592)*(shifts!AH:AH&lt;=events!BL1592)),BI1591)</f>
        <v>56</v>
      </c>
      <c r="BJ1592" s="15">
        <f t="shared" si="2261"/>
        <v>0</v>
      </c>
      <c r="BK1592">
        <f t="shared" si="2262"/>
        <v>509</v>
      </c>
      <c r="BL1592">
        <f t="shared" si="2263"/>
        <v>509</v>
      </c>
      <c r="BM1592" s="15">
        <f>SUMIFS(BJ$2:BJ1592,K$2:K1592,"=Intermission")+SUMIFS(BJ$2:BJ1592,K$2:K1592,"=Timeout")</f>
        <v>67</v>
      </c>
      <c r="BN1592">
        <f t="shared" si="2264"/>
        <v>1147</v>
      </c>
      <c r="BO1592" s="19">
        <f t="shared" si="2265"/>
        <v>1718</v>
      </c>
      <c r="BP1592">
        <f t="shared" si="2266"/>
        <v>1713</v>
      </c>
      <c r="BQ1592" s="17">
        <f t="shared" si="2267"/>
        <v>1718</v>
      </c>
      <c r="BR1592" t="str">
        <f t="shared" si="2268"/>
        <v>event_team_player_1</v>
      </c>
      <c r="BS1592">
        <f>COUNTIFS(S$3:S1592,"="&amp;S1592,AI$3:AI1592,"="&amp;AI1592)</f>
        <v>1</v>
      </c>
      <c r="BT1592" t="str">
        <f>IFERROR(VLOOKUP(BB1592&amp;BU1592&amp;X1592,game_rosters!U:W,3,FALSE),"")</f>
        <v>P100004</v>
      </c>
      <c r="BU1592" t="str">
        <f t="shared" si="2269"/>
        <v>Outlaws</v>
      </c>
    </row>
    <row r="1593" spans="1:73" x14ac:dyDescent="0.2">
      <c r="A1593" t="str">
        <f t="shared" si="2244"/>
        <v/>
      </c>
      <c r="I1593" s="44">
        <v>56</v>
      </c>
      <c r="S1593">
        <v>383</v>
      </c>
      <c r="T1593" t="s">
        <v>756</v>
      </c>
      <c r="X1593">
        <v>56</v>
      </c>
      <c r="Z1593">
        <v>1</v>
      </c>
      <c r="AA1593">
        <f t="shared" si="2293"/>
        <v>1383</v>
      </c>
      <c r="AB1593" t="str">
        <f t="shared" si="2294"/>
        <v/>
      </c>
      <c r="AC1593">
        <f t="shared" si="2240"/>
        <v>1383</v>
      </c>
      <c r="AD1593" s="6">
        <v>2</v>
      </c>
      <c r="AE1593" t="s">
        <v>936</v>
      </c>
      <c r="AF1593" t="s">
        <v>906</v>
      </c>
      <c r="AG1593" t="s">
        <v>756</v>
      </c>
      <c r="AH1593" t="s">
        <v>756</v>
      </c>
      <c r="AI1593" t="str">
        <f t="shared" si="2245"/>
        <v>e</v>
      </c>
      <c r="AJ1593" t="str">
        <f t="shared" si="2246"/>
        <v/>
      </c>
      <c r="AK1593" t="str">
        <f t="shared" si="2247"/>
        <v/>
      </c>
      <c r="AL1593" t="str">
        <f t="shared" si="2248"/>
        <v/>
      </c>
      <c r="AM1593" t="str">
        <f t="shared" si="2249"/>
        <v/>
      </c>
      <c r="AN1593" t="str">
        <f t="shared" si="2250"/>
        <v/>
      </c>
      <c r="AO1593" t="str">
        <f t="shared" si="2251"/>
        <v/>
      </c>
      <c r="AP1593" t="str">
        <f t="shared" si="2252"/>
        <v/>
      </c>
      <c r="AQ1593" t="str">
        <f t="shared" si="2253"/>
        <v/>
      </c>
      <c r="AR1593" t="str">
        <f t="shared" si="2254"/>
        <v/>
      </c>
      <c r="AS1593" t="str">
        <f t="shared" si="2255"/>
        <v/>
      </c>
      <c r="AT1593" t="str">
        <f t="shared" si="2256"/>
        <v>Offensive</v>
      </c>
      <c r="AU1593" t="str">
        <f t="shared" si="2257"/>
        <v/>
      </c>
      <c r="AV1593" t="str">
        <f t="shared" si="2258"/>
        <v/>
      </c>
      <c r="AW1593" t="str" cm="1">
        <f t="array" ref="AW1593">IFERROR(IF(O1593&lt;&gt;"",O1593,IF(OR($S1593="",$T1593=""),"",IF(O1593&lt;&gt;"",O1593,IF($T1593&lt;&gt;"",_xlfn._xlws.FILTER(O:O,($BU:$BU=$BU1593)*($I:$I=$I1593)*($T:$T=$T1593)*($S:$S=_xlfn.MINIFS($S:$S,$T:$T,"="&amp;$T1593)),"")))))&amp;"",IF(O1593="","",""))&amp;""</f>
        <v/>
      </c>
      <c r="AX1593" t="str" cm="1">
        <f t="array" ref="AX1593">IFERROR(IF(P1593&lt;&gt;"",P1593,IF(OR($S1593="",$T1593=""),"",IF($T1593&lt;&gt;"",_xlfn._xlws.FILTER(P:P,($BU:$BU=$BU1593)*($I:$I=$I1593)*($T:$T=$T1593)*($S:$S=_xlfn.MINIFS($S:$S,$T:$T,"="&amp;$T1593)),""))))&amp;"",IF(P1593="","",""))&amp;""</f>
        <v/>
      </c>
      <c r="AY1593" t="str" cm="1">
        <f t="array" ref="AY1593">IFERROR(IF(Q1593&lt;&gt;"",Q1593,IF(OR($S1593="",$T1593=""),"",IF($T1593&lt;&gt;"",_xlfn._xlws.FILTER(Q:Q,($BU:$BU=$BU1593)*($I:$I=$I1593)*($T:$T=$T1593)*($S:$S=_xlfn.MINIFS($S:$S,$T:$T,"="&amp;$T1593)),""))))&amp;"",IF(Q1593="","",""))&amp;""</f>
        <v/>
      </c>
      <c r="AZ1593" t="str" cm="1">
        <f t="array" ref="AZ1593">IFERROR(IF(R1593&lt;&gt;"",R1593,IF(OR($S1593="",$T1593=""),"",IF($T1593&lt;&gt;"",_xlfn._xlws.FILTER(R:R,($BU:$BU=$BU1593)*($I:$I=$I1593)*($T:$T=$T1593)*($S:$S=_xlfn.MINIFS($S:$S,$T:$T,"="&amp;$T1593)),""))))&amp;"",IF(R1593="","",""))&amp;""</f>
        <v/>
      </c>
      <c r="BA1593" s="6">
        <f t="shared" si="2259"/>
        <v>135</v>
      </c>
      <c r="BB1593">
        <f t="shared" ref="BB1593:BD1593" si="2323">BB1592</f>
        <v>18987</v>
      </c>
      <c r="BC1593" t="str">
        <f t="shared" si="2323"/>
        <v>Velodrome</v>
      </c>
      <c r="BD1593" t="str">
        <f t="shared" si="2323"/>
        <v>Outlaws</v>
      </c>
      <c r="BE1593" t="s">
        <v>756</v>
      </c>
      <c r="BF1593" t="s">
        <v>756</v>
      </c>
      <c r="BI1593" cm="1">
        <f t="array" aca="1" ref="BI1593" ca="1">IFERROR(_xlfn._xlws.FILTER(shifts!A:A,(shifts!B:B=events!AD1593)*(shifts!AG:AG&gt;=events!BK1593)*(shifts!AH:AH&lt;=events!BL1593)),BI1592)</f>
        <v>56</v>
      </c>
      <c r="BJ1593" s="15">
        <f t="shared" si="2261"/>
        <v>0</v>
      </c>
      <c r="BK1593">
        <f t="shared" si="2262"/>
        <v>509</v>
      </c>
      <c r="BL1593">
        <f t="shared" si="2263"/>
        <v>509</v>
      </c>
      <c r="BM1593" s="15">
        <f>SUMIFS(BJ$2:BJ1593,K$2:K1593,"=Intermission")+SUMIFS(BJ$2:BJ1593,K$2:K1593,"=Timeout")</f>
        <v>67</v>
      </c>
      <c r="BN1593">
        <f t="shared" si="2264"/>
        <v>1147</v>
      </c>
      <c r="BO1593" s="19">
        <f t="shared" si="2265"/>
        <v>1718</v>
      </c>
      <c r="BP1593">
        <f t="shared" si="2266"/>
        <v>1713</v>
      </c>
      <c r="BQ1593" s="17">
        <f t="shared" si="2267"/>
        <v>1718</v>
      </c>
      <c r="BR1593" t="str">
        <f t="shared" si="2268"/>
        <v>event_team_player_2</v>
      </c>
      <c r="BS1593">
        <f>COUNTIFS(S$3:S1593,"="&amp;S1593,AI$3:AI1593,"="&amp;AI1593)</f>
        <v>2</v>
      </c>
      <c r="BT1593" t="str">
        <f>IFERROR(VLOOKUP(BB1593&amp;BU1593&amp;X1593,game_rosters!U:W,3,FALSE),"")</f>
        <v>P100099</v>
      </c>
      <c r="BU1593" t="s">
        <v>960</v>
      </c>
    </row>
    <row r="1594" spans="1:73" x14ac:dyDescent="0.2">
      <c r="A1594" t="str">
        <f t="shared" si="2244"/>
        <v/>
      </c>
      <c r="I1594" s="44">
        <v>70</v>
      </c>
      <c r="O1594" t="s">
        <v>602</v>
      </c>
      <c r="R1594" s="51">
        <v>1</v>
      </c>
      <c r="S1594">
        <v>383</v>
      </c>
      <c r="T1594" t="s">
        <v>756</v>
      </c>
      <c r="X1594">
        <v>70</v>
      </c>
      <c r="AA1594">
        <f t="shared" si="2293"/>
        <v>1383</v>
      </c>
      <c r="AB1594" t="str">
        <f t="shared" si="2294"/>
        <v/>
      </c>
      <c r="AC1594">
        <f t="shared" si="2240"/>
        <v>1383</v>
      </c>
      <c r="AD1594" s="6">
        <v>2</v>
      </c>
      <c r="AE1594" t="s">
        <v>936</v>
      </c>
      <c r="AF1594" t="s">
        <v>906</v>
      </c>
      <c r="AG1594" t="s">
        <v>756</v>
      </c>
      <c r="AH1594" t="s">
        <v>756</v>
      </c>
      <c r="AI1594" t="str">
        <f t="shared" si="2245"/>
        <v>o</v>
      </c>
      <c r="AJ1594" t="str">
        <f t="shared" si="2246"/>
        <v/>
      </c>
      <c r="AK1594" t="str">
        <f t="shared" si="2247"/>
        <v/>
      </c>
      <c r="AL1594" t="str">
        <f t="shared" si="2248"/>
        <v/>
      </c>
      <c r="AM1594" t="str">
        <f t="shared" si="2249"/>
        <v/>
      </c>
      <c r="AN1594" t="str">
        <f t="shared" si="2250"/>
        <v/>
      </c>
      <c r="AO1594" t="str">
        <f t="shared" si="2251"/>
        <v/>
      </c>
      <c r="AP1594" t="str">
        <f t="shared" si="2252"/>
        <v/>
      </c>
      <c r="AQ1594" t="str">
        <f t="shared" si="2253"/>
        <v/>
      </c>
      <c r="AR1594" t="str">
        <f t="shared" si="2254"/>
        <v/>
      </c>
      <c r="AS1594" t="str">
        <f t="shared" si="2255"/>
        <v/>
      </c>
      <c r="AT1594" t="str">
        <f t="shared" si="2256"/>
        <v>Defensive</v>
      </c>
      <c r="AU1594" t="str">
        <f t="shared" si="2257"/>
        <v/>
      </c>
      <c r="AV1594" t="str">
        <f t="shared" si="2258"/>
        <v/>
      </c>
      <c r="AW1594" t="str" cm="1">
        <f t="array" ref="AW1594">IFERROR(IF(O1594&lt;&gt;"",O1594,IF(OR($S1594="",$T1594=""),"",IF(O1594&lt;&gt;"",O1594,IF($T1594&lt;&gt;"",_xlfn._xlws.FILTER(O:O,($BU:$BU=$BU1594)*($I:$I=$I1594)*($T:$T=$T1594)*($S:$S=_xlfn.MINIFS($S:$S,$T:$T,"="&amp;$T1594)),"")))))&amp;"",IF(O1594="","",""))&amp;""</f>
        <v>Defensive_PlayPossession-StickCheck</v>
      </c>
      <c r="AX1594" t="str" cm="1">
        <f t="array" ref="AX1594">IFERROR(IF(P1594&lt;&gt;"",P1594,IF(OR($S1594="",$T1594=""),"",IF($T1594&lt;&gt;"",_xlfn._xlws.FILTER(P:P,($BU:$BU=$BU1594)*($I:$I=$I1594)*($T:$T=$T1594)*($S:$S=_xlfn.MINIFS($S:$S,$T:$T,"="&amp;$T1594)),""))))&amp;"",IF(P1594="","",""))&amp;""</f>
        <v/>
      </c>
      <c r="AY1594" t="str" cm="1">
        <f t="array" ref="AY1594">IFERROR(IF(Q1594&lt;&gt;"",Q1594,IF(OR($S1594="",$T1594=""),"",IF($T1594&lt;&gt;"",_xlfn._xlws.FILTER(Q:Q,($BU:$BU=$BU1594)*($I:$I=$I1594)*($T:$T=$T1594)*($S:$S=_xlfn.MINIFS($S:$S,$T:$T,"="&amp;$T1594)),""))))&amp;"",IF(Q1594="","",""))&amp;""</f>
        <v/>
      </c>
      <c r="AZ1594" t="str" cm="1">
        <f t="array" ref="AZ1594">IFERROR(IF(R1594&lt;&gt;"",R1594,IF(OR($S1594="",$T1594=""),"",IF($T1594&lt;&gt;"",_xlfn._xlws.FILTER(R:R,($BU:$BU=$BU1594)*($I:$I=$I1594)*($T:$T=$T1594)*($S:$S=_xlfn.MINIFS($S:$S,$T:$T,"="&amp;$T1594)),""))))&amp;"",IF(R1594="","",""))&amp;""</f>
        <v>1</v>
      </c>
      <c r="BA1594" s="6">
        <f t="shared" si="2259"/>
        <v>135</v>
      </c>
      <c r="BB1594">
        <f t="shared" ref="BB1594:BD1594" si="2324">BB1593</f>
        <v>18987</v>
      </c>
      <c r="BC1594" t="str">
        <f t="shared" si="2324"/>
        <v>Velodrome</v>
      </c>
      <c r="BD1594" t="str">
        <f t="shared" si="2324"/>
        <v>Outlaws</v>
      </c>
      <c r="BE1594" t="s">
        <v>756</v>
      </c>
      <c r="BF1594" t="s">
        <v>756</v>
      </c>
      <c r="BI1594" cm="1">
        <f t="array" aca="1" ref="BI1594" ca="1">IFERROR(_xlfn._xlws.FILTER(shifts!A:A,(shifts!B:B=events!AD1594)*(shifts!AG:AG&gt;=events!BK1594)*(shifts!AH:AH&lt;=events!BL1594)),BI1593)</f>
        <v>56</v>
      </c>
      <c r="BJ1594" s="15">
        <f t="shared" si="2261"/>
        <v>0</v>
      </c>
      <c r="BK1594">
        <f t="shared" si="2262"/>
        <v>509</v>
      </c>
      <c r="BL1594">
        <f t="shared" si="2263"/>
        <v>509</v>
      </c>
      <c r="BM1594" s="15">
        <f>SUMIFS(BJ$2:BJ1594,K$2:K1594,"=Intermission")+SUMIFS(BJ$2:BJ1594,K$2:K1594,"=Timeout")</f>
        <v>67</v>
      </c>
      <c r="BN1594">
        <f t="shared" si="2264"/>
        <v>1147</v>
      </c>
      <c r="BO1594" s="19">
        <f t="shared" si="2265"/>
        <v>1718</v>
      </c>
      <c r="BP1594">
        <f t="shared" si="2266"/>
        <v>1713</v>
      </c>
      <c r="BQ1594" s="17">
        <f t="shared" si="2267"/>
        <v>1718</v>
      </c>
      <c r="BR1594" t="str">
        <f t="shared" si="2268"/>
        <v>opp_team_player_2</v>
      </c>
      <c r="BS1594">
        <f>COUNTIFS(S$3:S1594,"="&amp;S1594,AI$3:AI1594,"="&amp;AI1594)</f>
        <v>2</v>
      </c>
      <c r="BT1594" t="str">
        <f>IFERROR(VLOOKUP(BB1594&amp;BU1594&amp;X1594,game_rosters!U:W,3,FALSE),"")</f>
        <v>P100001</v>
      </c>
      <c r="BU1594" t="s">
        <v>521</v>
      </c>
    </row>
    <row r="1595" spans="1:73" x14ac:dyDescent="0.2">
      <c r="A1595" t="str">
        <f t="shared" si="2244"/>
        <v/>
      </c>
      <c r="I1595" s="44">
        <v>84</v>
      </c>
      <c r="O1595" t="s">
        <v>605</v>
      </c>
      <c r="S1595">
        <v>383</v>
      </c>
      <c r="T1595" t="s">
        <v>756</v>
      </c>
      <c r="X1595">
        <v>84</v>
      </c>
      <c r="AA1595">
        <f t="shared" si="2293"/>
        <v>1383</v>
      </c>
      <c r="AB1595" t="str">
        <f t="shared" si="2294"/>
        <v/>
      </c>
      <c r="AC1595">
        <f t="shared" si="2240"/>
        <v>1383</v>
      </c>
      <c r="AD1595" s="6">
        <v>2</v>
      </c>
      <c r="AE1595" t="s">
        <v>936</v>
      </c>
      <c r="AF1595" t="s">
        <v>906</v>
      </c>
      <c r="AG1595" t="s">
        <v>756</v>
      </c>
      <c r="AH1595" t="s">
        <v>756</v>
      </c>
      <c r="AI1595" t="str">
        <f t="shared" si="2245"/>
        <v>o</v>
      </c>
      <c r="AJ1595" t="str">
        <f t="shared" si="2246"/>
        <v/>
      </c>
      <c r="AK1595" t="str">
        <f t="shared" si="2247"/>
        <v/>
      </c>
      <c r="AL1595" t="str">
        <f t="shared" si="2248"/>
        <v/>
      </c>
      <c r="AM1595" t="str">
        <f t="shared" si="2249"/>
        <v/>
      </c>
      <c r="AN1595" t="str">
        <f t="shared" si="2250"/>
        <v/>
      </c>
      <c r="AO1595" t="str">
        <f t="shared" si="2251"/>
        <v/>
      </c>
      <c r="AP1595" t="str">
        <f t="shared" si="2252"/>
        <v/>
      </c>
      <c r="AQ1595" t="str">
        <f t="shared" si="2253"/>
        <v/>
      </c>
      <c r="AR1595" t="str">
        <f t="shared" si="2254"/>
        <v/>
      </c>
      <c r="AS1595" t="str">
        <f t="shared" si="2255"/>
        <v/>
      </c>
      <c r="AT1595" t="str">
        <f t="shared" si="2256"/>
        <v>Defensive</v>
      </c>
      <c r="AU1595" t="str">
        <f t="shared" si="2257"/>
        <v/>
      </c>
      <c r="AV1595" t="str">
        <f t="shared" si="2258"/>
        <v/>
      </c>
      <c r="AW1595" t="str" cm="1">
        <f t="array" ref="AW1595">IFERROR(IF(O1595&lt;&gt;"",O1595,IF(OR($S1595="",$T1595=""),"",IF(O1595&lt;&gt;"",O1595,IF($T1595&lt;&gt;"",_xlfn._xlws.FILTER(O:O,($BU:$BU=$BU1595)*($I:$I=$I1595)*($T:$T=$T1595)*($S:$S=_xlfn.MINIFS($S:$S,$T:$T,"="&amp;$T1595)),"")))))&amp;"",IF(O1595="","",""))&amp;""</f>
        <v>Defensive_PlayPass-InShotPassLane</v>
      </c>
      <c r="AX1595" t="str" cm="1">
        <f t="array" ref="AX1595">IFERROR(IF(P1595&lt;&gt;"",P1595,IF(OR($S1595="",$T1595=""),"",IF($T1595&lt;&gt;"",_xlfn._xlws.FILTER(P:P,($BU:$BU=$BU1595)*($I:$I=$I1595)*($T:$T=$T1595)*($S:$S=_xlfn.MINIFS($S:$S,$T:$T,"="&amp;$T1595)),""))))&amp;"",IF(P1595="","",""))&amp;""</f>
        <v/>
      </c>
      <c r="AY1595" t="str" cm="1">
        <f t="array" ref="AY1595">IFERROR(IF(Q1595&lt;&gt;"",Q1595,IF(OR($S1595="",$T1595=""),"",IF($T1595&lt;&gt;"",_xlfn._xlws.FILTER(Q:Q,($BU:$BU=$BU1595)*($I:$I=$I1595)*($T:$T=$T1595)*($S:$S=_xlfn.MINIFS($S:$S,$T:$T,"="&amp;$T1595)),""))))&amp;"",IF(Q1595="","",""))&amp;""</f>
        <v/>
      </c>
      <c r="AZ1595" t="str" cm="1">
        <f t="array" ref="AZ1595">IFERROR(IF(R1595&lt;&gt;"",R1595,IF(OR($S1595="",$T1595=""),"",IF($T1595&lt;&gt;"",_xlfn._xlws.FILTER(R:R,($BU:$BU=$BU1595)*($I:$I=$I1595)*($T:$T=$T1595)*($S:$S=_xlfn.MINIFS($S:$S,$T:$T,"="&amp;$T1595)),""))))&amp;"",IF(R1595="","",""))&amp;""</f>
        <v/>
      </c>
      <c r="BA1595" s="6">
        <f t="shared" si="2259"/>
        <v>135</v>
      </c>
      <c r="BB1595">
        <f t="shared" ref="BB1595:BD1595" si="2325">BB1594</f>
        <v>18987</v>
      </c>
      <c r="BC1595" t="str">
        <f t="shared" si="2325"/>
        <v>Velodrome</v>
      </c>
      <c r="BD1595" t="str">
        <f t="shared" si="2325"/>
        <v>Outlaws</v>
      </c>
      <c r="BE1595" t="s">
        <v>756</v>
      </c>
      <c r="BF1595" t="s">
        <v>756</v>
      </c>
      <c r="BI1595" cm="1">
        <f t="array" aca="1" ref="BI1595" ca="1">IFERROR(_xlfn._xlws.FILTER(shifts!A:A,(shifts!B:B=events!AD1595)*(shifts!AG:AG&gt;=events!BK1595)*(shifts!AH:AH&lt;=events!BL1595)),BI1594)</f>
        <v>56</v>
      </c>
      <c r="BJ1595" s="15">
        <f t="shared" si="2261"/>
        <v>0</v>
      </c>
      <c r="BK1595">
        <f t="shared" si="2262"/>
        <v>509</v>
      </c>
      <c r="BL1595">
        <f t="shared" si="2263"/>
        <v>509</v>
      </c>
      <c r="BM1595" s="15">
        <f>SUMIFS(BJ$2:BJ1595,K$2:K1595,"=Intermission")+SUMIFS(BJ$2:BJ1595,K$2:K1595,"=Timeout")</f>
        <v>67</v>
      </c>
      <c r="BN1595">
        <f t="shared" si="2264"/>
        <v>1147</v>
      </c>
      <c r="BO1595" s="19">
        <f t="shared" si="2265"/>
        <v>1718</v>
      </c>
      <c r="BP1595">
        <f t="shared" si="2266"/>
        <v>1713</v>
      </c>
      <c r="BQ1595" s="17">
        <f t="shared" si="2267"/>
        <v>1718</v>
      </c>
      <c r="BR1595" t="str">
        <f t="shared" si="2268"/>
        <v>opp_team_player_3</v>
      </c>
      <c r="BS1595">
        <f>COUNTIFS(S$3:S1595,"="&amp;S1595,AI$3:AI1595,"="&amp;AI1595)</f>
        <v>3</v>
      </c>
      <c r="BT1595" t="str">
        <f>IFERROR(VLOOKUP(BB1595&amp;BU1595&amp;X1595,game_rosters!U:W,3,FALSE),"")</f>
        <v>P100198</v>
      </c>
      <c r="BU1595" t="s">
        <v>521</v>
      </c>
    </row>
    <row r="1596" spans="1:73" x14ac:dyDescent="0.2">
      <c r="A1596">
        <f t="shared" si="2244"/>
        <v>1</v>
      </c>
      <c r="I1596" s="44">
        <v>75</v>
      </c>
      <c r="K1596" t="s">
        <v>13</v>
      </c>
      <c r="L1596" t="s">
        <v>586</v>
      </c>
      <c r="N1596" t="s">
        <v>594</v>
      </c>
      <c r="O1596" t="s">
        <v>607</v>
      </c>
      <c r="Q1596" t="s">
        <v>594</v>
      </c>
      <c r="S1596">
        <v>834</v>
      </c>
      <c r="T1596" t="s">
        <v>756</v>
      </c>
      <c r="W1596" t="s">
        <v>735</v>
      </c>
      <c r="X1596">
        <v>75</v>
      </c>
      <c r="Z1596">
        <v>1</v>
      </c>
      <c r="AA1596">
        <f t="shared" si="2293"/>
        <v>1834</v>
      </c>
      <c r="AB1596" t="str">
        <f t="shared" si="2294"/>
        <v/>
      </c>
      <c r="AC1596">
        <f t="shared" si="2240"/>
        <v>1834</v>
      </c>
      <c r="AD1596" s="6">
        <v>2</v>
      </c>
      <c r="AE1596" t="s">
        <v>935</v>
      </c>
      <c r="AF1596" t="s">
        <v>934</v>
      </c>
      <c r="AG1596" t="s">
        <v>935</v>
      </c>
      <c r="AH1596" t="s">
        <v>739</v>
      </c>
      <c r="AI1596" t="str">
        <f t="shared" si="2245"/>
        <v>e</v>
      </c>
      <c r="AJ1596" t="str">
        <f t="shared" si="2246"/>
        <v/>
      </c>
      <c r="AK1596" t="str">
        <f t="shared" si="2247"/>
        <v/>
      </c>
      <c r="AL1596" t="str">
        <f t="shared" si="2248"/>
        <v/>
      </c>
      <c r="AM1596" t="str">
        <f t="shared" si="2249"/>
        <v/>
      </c>
      <c r="AN1596" t="str">
        <f t="shared" si="2250"/>
        <v>Home</v>
      </c>
      <c r="AO1596" t="str">
        <f t="shared" si="2251"/>
        <v>h</v>
      </c>
      <c r="AP1596" t="str">
        <f t="shared" si="2252"/>
        <v/>
      </c>
      <c r="AQ1596" t="str">
        <f t="shared" si="2253"/>
        <v/>
      </c>
      <c r="AR1596" t="str">
        <f t="shared" si="2254"/>
        <v>Home</v>
      </c>
      <c r="AS1596" t="str">
        <f t="shared" si="2255"/>
        <v>h</v>
      </c>
      <c r="AT1596" t="str">
        <f t="shared" si="2256"/>
        <v>Offensive</v>
      </c>
      <c r="AU1596" t="str">
        <f t="shared" si="2257"/>
        <v/>
      </c>
      <c r="AV1596" t="str">
        <f t="shared" si="2258"/>
        <v/>
      </c>
      <c r="AW1596" t="str" cm="1">
        <f t="array" ref="AW1596">IFERROR(IF(O1596&lt;&gt;"",O1596,IF(OR($S1596="",$T1596=""),"",IF(O1596&lt;&gt;"",O1596,IF($T1596&lt;&gt;"",_xlfn._xlws.FILTER(O:O,($BU:$BU=$BU1596)*($I:$I=$I1596)*($T:$T=$T1596)*($S:$S=_xlfn.MINIFS($S:$S,$T:$T,"="&amp;$T1596)),"")))))&amp;"",IF(O1596="","",""))&amp;""</f>
        <v>OffensivePlay_Zone-PuckRetreivalPass</v>
      </c>
      <c r="AX1596" t="str" cm="1">
        <f t="array" ref="AX1596">IFERROR(IF(P1596&lt;&gt;"",P1596,IF(OR($S1596="",$T1596=""),"",IF($T1596&lt;&gt;"",_xlfn._xlws.FILTER(P:P,($BU:$BU=$BU1596)*($I:$I=$I1596)*($T:$T=$T1596)*($S:$S=_xlfn.MINIFS($S:$S,$T:$T,"="&amp;$T1596)),""))))&amp;"",IF(P1596="","",""))&amp;""</f>
        <v/>
      </c>
      <c r="AY1596" t="str" cm="1">
        <f t="array" ref="AY1596">IFERROR(IF(Q1596&lt;&gt;"",Q1596,IF(OR($S1596="",$T1596=""),"",IF($T1596&lt;&gt;"",_xlfn._xlws.FILTER(Q:Q,($BU:$BU=$BU1596)*($I:$I=$I1596)*($T:$T=$T1596)*($S:$S=_xlfn.MINIFS($S:$S,$T:$T,"="&amp;$T1596)),""))))&amp;"",IF(Q1596="","",""))&amp;""</f>
        <v>u</v>
      </c>
      <c r="AZ1596" t="str" cm="1">
        <f t="array" ref="AZ1596">IFERROR(IF(R1596&lt;&gt;"",R1596,IF(OR($S1596="",$T1596=""),"",IF($T1596&lt;&gt;"",_xlfn._xlws.FILTER(R:R,($BU:$BU=$BU1596)*($I:$I=$I1596)*($T:$T=$T1596)*($S:$S=_xlfn.MINIFS($S:$S,$T:$T,"="&amp;$T1596)),""))))&amp;"",IF(R1596="","",""))&amp;""</f>
        <v/>
      </c>
      <c r="BA1596" s="6">
        <f t="shared" si="2259"/>
        <v>135</v>
      </c>
      <c r="BB1596">
        <f t="shared" ref="BB1596:BD1596" si="2326">BB1595</f>
        <v>18987</v>
      </c>
      <c r="BC1596" t="str">
        <f t="shared" si="2326"/>
        <v>Velodrome</v>
      </c>
      <c r="BD1596" t="str">
        <f t="shared" si="2326"/>
        <v>Outlaws</v>
      </c>
      <c r="BE1596" t="s">
        <v>13</v>
      </c>
      <c r="BF1596" t="s">
        <v>586</v>
      </c>
      <c r="BI1596" cm="1">
        <f t="array" aca="1" ref="BI1596" ca="1">IFERROR(_xlfn._xlws.FILTER(shifts!A:A,(shifts!B:B=events!AD1596)*(shifts!AG:AG&gt;=events!BK1596)*(shifts!AH:AH&lt;=events!BL1596)),BI1595)</f>
        <v>54</v>
      </c>
      <c r="BJ1596" s="15">
        <f t="shared" si="2261"/>
        <v>2</v>
      </c>
      <c r="BK1596">
        <f t="shared" si="2262"/>
        <v>568</v>
      </c>
      <c r="BL1596">
        <f t="shared" si="2263"/>
        <v>566</v>
      </c>
      <c r="BM1596" s="15">
        <f>SUMIFS(BJ$2:BJ1596,K$2:K1596,"=Intermission")+SUMIFS(BJ$2:BJ1596,K$2:K1596,"=Timeout")</f>
        <v>67</v>
      </c>
      <c r="BN1596">
        <f t="shared" si="2264"/>
        <v>1147</v>
      </c>
      <c r="BO1596" s="19">
        <f t="shared" si="2265"/>
        <v>1659</v>
      </c>
      <c r="BP1596">
        <f t="shared" si="2266"/>
        <v>1654</v>
      </c>
      <c r="BQ1596" s="17">
        <f t="shared" si="2267"/>
        <v>1661</v>
      </c>
      <c r="BR1596" t="str">
        <f t="shared" si="2268"/>
        <v>event_team_player_2</v>
      </c>
      <c r="BS1596">
        <f>COUNTIFS(S$3:S1596,"="&amp;S1596,AI$3:AI1596,"="&amp;AI1596)</f>
        <v>2</v>
      </c>
      <c r="BT1596" t="str">
        <f>IFERROR(VLOOKUP(BB1596&amp;BU1596&amp;X1596,game_rosters!U:W,3,FALSE),"")</f>
        <v>P100039</v>
      </c>
      <c r="BU1596" t="str">
        <f t="shared" si="2269"/>
        <v>Velodrome</v>
      </c>
    </row>
    <row r="1597" spans="1:73" x14ac:dyDescent="0.2">
      <c r="A1597">
        <f t="shared" si="2244"/>
        <v>1</v>
      </c>
      <c r="I1597" s="44">
        <v>75</v>
      </c>
      <c r="K1597" t="s">
        <v>7</v>
      </c>
      <c r="L1597" t="s">
        <v>182</v>
      </c>
      <c r="M1597" t="s">
        <v>68</v>
      </c>
      <c r="N1597" t="s">
        <v>594</v>
      </c>
      <c r="O1597" t="s">
        <v>612</v>
      </c>
      <c r="Q1597" t="s">
        <v>594</v>
      </c>
      <c r="S1597">
        <v>835</v>
      </c>
      <c r="T1597">
        <v>140</v>
      </c>
      <c r="W1597" t="s">
        <v>735</v>
      </c>
      <c r="X1597">
        <v>75</v>
      </c>
      <c r="Z1597">
        <v>1</v>
      </c>
      <c r="AA1597">
        <f t="shared" si="2293"/>
        <v>1835</v>
      </c>
      <c r="AB1597">
        <f t="shared" si="2294"/>
        <v>9140</v>
      </c>
      <c r="AC1597">
        <f t="shared" si="2240"/>
        <v>9140</v>
      </c>
      <c r="AD1597" s="6">
        <v>2</v>
      </c>
      <c r="AE1597" t="s">
        <v>935</v>
      </c>
      <c r="AF1597" t="s">
        <v>739</v>
      </c>
      <c r="AG1597" t="s">
        <v>756</v>
      </c>
      <c r="AH1597" t="s">
        <v>756</v>
      </c>
      <c r="AI1597" t="str">
        <f t="shared" si="2245"/>
        <v>e</v>
      </c>
      <c r="AJ1597" t="str">
        <f t="shared" si="2246"/>
        <v/>
      </c>
      <c r="AK1597" t="str">
        <f t="shared" si="2247"/>
        <v/>
      </c>
      <c r="AL1597" t="str">
        <f t="shared" si="2248"/>
        <v/>
      </c>
      <c r="AM1597" t="str">
        <f t="shared" si="2249"/>
        <v/>
      </c>
      <c r="AN1597" t="str">
        <f t="shared" si="2250"/>
        <v>Home</v>
      </c>
      <c r="AO1597" t="str">
        <f t="shared" si="2251"/>
        <v>h</v>
      </c>
      <c r="AP1597" t="str">
        <f t="shared" si="2252"/>
        <v/>
      </c>
      <c r="AQ1597" t="str">
        <f t="shared" si="2253"/>
        <v/>
      </c>
      <c r="AR1597" t="str">
        <f t="shared" si="2254"/>
        <v>Home</v>
      </c>
      <c r="AS1597" t="str">
        <f t="shared" si="2255"/>
        <v>h</v>
      </c>
      <c r="AT1597" t="str">
        <f t="shared" si="2256"/>
        <v>Offensive</v>
      </c>
      <c r="AU1597" t="str">
        <f t="shared" si="2257"/>
        <v/>
      </c>
      <c r="AV1597" t="str">
        <f t="shared" si="2258"/>
        <v/>
      </c>
      <c r="AW1597" t="str" cm="1">
        <f t="array" ref="AW1597">IFERROR(IF(O1597&lt;&gt;"",O1597,IF(OR($S1597="",$T1597=""),"",IF(O1597&lt;&gt;"",O1597,IF($T1597&lt;&gt;"",_xlfn._xlws.FILTER(O:O,($BU:$BU=$BU1597)*($I:$I=$I1597)*($T:$T=$T1597)*($S:$S=_xlfn.MINIFS($S:$S,$T:$T,"="&amp;$T1597)),"")))))&amp;"",IF(O1597="","",""))&amp;""</f>
        <v>Defensive_Zone-AttemptedBreakOutPass</v>
      </c>
      <c r="AX1597" t="str" cm="1">
        <f t="array" ref="AX1597">IFERROR(IF(P1597&lt;&gt;"",P1597,IF(OR($S1597="",$T1597=""),"",IF($T1597&lt;&gt;"",_xlfn._xlws.FILTER(P:P,($BU:$BU=$BU1597)*($I:$I=$I1597)*($T:$T=$T1597)*($S:$S=_xlfn.MINIFS($S:$S,$T:$T,"="&amp;$T1597)),""))))&amp;"",IF(P1597="","",""))&amp;""</f>
        <v/>
      </c>
      <c r="AY1597" t="str" cm="1">
        <f t="array" ref="AY1597">IFERROR(IF(Q1597&lt;&gt;"",Q1597,IF(OR($S1597="",$T1597=""),"",IF($T1597&lt;&gt;"",_xlfn._xlws.FILTER(Q:Q,($BU:$BU=$BU1597)*($I:$I=$I1597)*($T:$T=$T1597)*($S:$S=_xlfn.MINIFS($S:$S,$T:$T,"="&amp;$T1597)),""))))&amp;"",IF(Q1597="","",""))&amp;""</f>
        <v>u</v>
      </c>
      <c r="AZ1597" t="str" cm="1">
        <f t="array" ref="AZ1597">IFERROR(IF(R1597&lt;&gt;"",R1597,IF(OR($S1597="",$T1597=""),"",IF($T1597&lt;&gt;"",_xlfn._xlws.FILTER(R:R,($BU:$BU=$BU1597)*($I:$I=$I1597)*($T:$T=$T1597)*($S:$S=_xlfn.MINIFS($S:$S,$T:$T,"="&amp;$T1597)),""))))&amp;"",IF(R1597="","",""))&amp;""</f>
        <v/>
      </c>
      <c r="BA1597" s="6">
        <f t="shared" si="2259"/>
        <v>135</v>
      </c>
      <c r="BB1597">
        <f t="shared" ref="BB1597:BD1597" si="2327">BB1596</f>
        <v>18987</v>
      </c>
      <c r="BC1597" t="str">
        <f t="shared" si="2327"/>
        <v>Velodrome</v>
      </c>
      <c r="BD1597" t="str">
        <f t="shared" si="2327"/>
        <v>Outlaws</v>
      </c>
      <c r="BE1597" t="s">
        <v>7</v>
      </c>
      <c r="BF1597" t="s">
        <v>182</v>
      </c>
      <c r="BI1597" cm="1">
        <f t="array" aca="1" ref="BI1597" ca="1">IFERROR(_xlfn._xlws.FILTER(shifts!A:A,(shifts!B:B=events!AD1597)*(shifts!AG:AG&gt;=events!BK1597)*(shifts!AH:AH&lt;=events!BL1597)),BI1596)</f>
        <v>54</v>
      </c>
      <c r="BJ1597" s="15">
        <f t="shared" si="2261"/>
        <v>0</v>
      </c>
      <c r="BK1597">
        <f t="shared" si="2262"/>
        <v>566</v>
      </c>
      <c r="BL1597">
        <f t="shared" si="2263"/>
        <v>566</v>
      </c>
      <c r="BM1597" s="15">
        <f>SUMIFS(BJ$2:BJ1597,K$2:K1597,"=Intermission")+SUMIFS(BJ$2:BJ1597,K$2:K1597,"=Timeout")</f>
        <v>67</v>
      </c>
      <c r="BN1597">
        <f t="shared" si="2264"/>
        <v>1147</v>
      </c>
      <c r="BO1597" s="19">
        <f t="shared" si="2265"/>
        <v>1661</v>
      </c>
      <c r="BP1597">
        <f t="shared" si="2266"/>
        <v>1656</v>
      </c>
      <c r="BQ1597" s="17">
        <f t="shared" si="2267"/>
        <v>1661</v>
      </c>
      <c r="BR1597" t="str">
        <f t="shared" si="2268"/>
        <v>event_team_player_2</v>
      </c>
      <c r="BS1597">
        <f>COUNTIFS(S$3:S1597,"="&amp;S1597,AI$3:AI1597,"="&amp;AI1597)</f>
        <v>2</v>
      </c>
      <c r="BT1597" t="str">
        <f>IFERROR(VLOOKUP(BB1597&amp;BU1597&amp;X1597,game_rosters!U:W,3,FALSE),"")</f>
        <v>P100039</v>
      </c>
      <c r="BU1597" t="str">
        <f t="shared" si="2269"/>
        <v>Velodrome</v>
      </c>
    </row>
    <row r="1598" spans="1:73" x14ac:dyDescent="0.2">
      <c r="A1598" t="str">
        <f t="shared" si="2244"/>
        <v/>
      </c>
      <c r="I1598" s="44">
        <v>24</v>
      </c>
      <c r="S1598">
        <v>835</v>
      </c>
      <c r="T1598">
        <v>140</v>
      </c>
      <c r="X1598">
        <v>24</v>
      </c>
      <c r="Z1598">
        <v>1</v>
      </c>
      <c r="AA1598">
        <f t="shared" si="2293"/>
        <v>1835</v>
      </c>
      <c r="AB1598">
        <f t="shared" si="2294"/>
        <v>9140</v>
      </c>
      <c r="AC1598">
        <f t="shared" si="2240"/>
        <v>9140</v>
      </c>
      <c r="AD1598" s="6">
        <v>2</v>
      </c>
      <c r="AE1598" t="s">
        <v>935</v>
      </c>
      <c r="AF1598" t="s">
        <v>739</v>
      </c>
      <c r="AG1598" t="s">
        <v>756</v>
      </c>
      <c r="AH1598" t="s">
        <v>756</v>
      </c>
      <c r="AI1598" t="str">
        <f t="shared" si="2245"/>
        <v>e</v>
      </c>
      <c r="AJ1598" t="str">
        <f t="shared" si="2246"/>
        <v/>
      </c>
      <c r="AK1598" t="str">
        <f t="shared" si="2247"/>
        <v/>
      </c>
      <c r="AL1598" t="str">
        <f t="shared" si="2248"/>
        <v/>
      </c>
      <c r="AM1598" t="str">
        <f t="shared" si="2249"/>
        <v/>
      </c>
      <c r="AN1598" t="str">
        <f t="shared" si="2250"/>
        <v>Home</v>
      </c>
      <c r="AO1598" t="str">
        <f t="shared" si="2251"/>
        <v>h</v>
      </c>
      <c r="AP1598" t="str">
        <f t="shared" si="2252"/>
        <v/>
      </c>
      <c r="AQ1598" t="str">
        <f t="shared" si="2253"/>
        <v/>
      </c>
      <c r="AR1598" t="str">
        <f t="shared" si="2254"/>
        <v>Home</v>
      </c>
      <c r="AS1598" t="str">
        <f t="shared" si="2255"/>
        <v>h</v>
      </c>
      <c r="AT1598" t="str">
        <f t="shared" si="2256"/>
        <v>Offensive</v>
      </c>
      <c r="AU1598" t="str">
        <f t="shared" si="2257"/>
        <v/>
      </c>
      <c r="AV1598" t="str">
        <f t="shared" si="2258"/>
        <v/>
      </c>
      <c r="AW1598" t="str" cm="1">
        <f t="array" ref="AW1598">IFERROR(IF(O1598&lt;&gt;"",O1598,IF(OR($S1598="",$T1598=""),"",IF(O1598&lt;&gt;"",O1598,IF($T1598&lt;&gt;"",_xlfn._xlws.FILTER(O:O,($BU:$BU=$BU1598)*($I:$I=$I1598)*($T:$T=$T1598)*($S:$S=_xlfn.MINIFS($S:$S,$T:$T,"="&amp;$T1598)),"")))))&amp;"",IF(O1598="","",""))&amp;""</f>
        <v/>
      </c>
      <c r="AX1598" t="str" cm="1">
        <f t="array" ref="AX1598">IFERROR(IF(P1598&lt;&gt;"",P1598,IF(OR($S1598="",$T1598=""),"",IF($T1598&lt;&gt;"",_xlfn._xlws.FILTER(P:P,($BU:$BU=$BU1598)*($I:$I=$I1598)*($T:$T=$T1598)*($S:$S=_xlfn.MINIFS($S:$S,$T:$T,"="&amp;$T1598)),""))))&amp;"",IF(P1598="","",""))&amp;""</f>
        <v/>
      </c>
      <c r="AY1598" t="str" cm="1">
        <f t="array" ref="AY1598">IFERROR(IF(Q1598&lt;&gt;"",Q1598,IF(OR($S1598="",$T1598=""),"",IF($T1598&lt;&gt;"",_xlfn._xlws.FILTER(Q:Q,($BU:$BU=$BU1598)*($I:$I=$I1598)*($T:$T=$T1598)*($S:$S=_xlfn.MINIFS($S:$S,$T:$T,"="&amp;$T1598)),""))))&amp;"",IF(Q1598="","",""))&amp;""</f>
        <v/>
      </c>
      <c r="AZ1598" t="str" cm="1">
        <f t="array" ref="AZ1598">IFERROR(IF(R1598&lt;&gt;"",R1598,IF(OR($S1598="",$T1598=""),"",IF($T1598&lt;&gt;"",_xlfn._xlws.FILTER(R:R,($BU:$BU=$BU1598)*($I:$I=$I1598)*($T:$T=$T1598)*($S:$S=_xlfn.MINIFS($S:$S,$T:$T,"="&amp;$T1598)),""))))&amp;"",IF(R1598="","",""))&amp;""</f>
        <v/>
      </c>
      <c r="BA1598" s="6">
        <f t="shared" si="2259"/>
        <v>135</v>
      </c>
      <c r="BB1598">
        <f t="shared" ref="BB1598:BD1598" si="2328">BB1597</f>
        <v>18987</v>
      </c>
      <c r="BC1598" t="str">
        <f t="shared" si="2328"/>
        <v>Velodrome</v>
      </c>
      <c r="BD1598" t="str">
        <f t="shared" si="2328"/>
        <v>Outlaws</v>
      </c>
      <c r="BE1598" t="s">
        <v>7</v>
      </c>
      <c r="BF1598" t="s">
        <v>182</v>
      </c>
      <c r="BI1598" cm="1">
        <f t="array" aca="1" ref="BI1598" ca="1">IFERROR(_xlfn._xlws.FILTER(shifts!A:A,(shifts!B:B=events!AD1598)*(shifts!AG:AG&gt;=events!BK1598)*(shifts!AH:AH&lt;=events!BL1598)),BI1597)</f>
        <v>54</v>
      </c>
      <c r="BJ1598" s="15">
        <f t="shared" si="2261"/>
        <v>0</v>
      </c>
      <c r="BK1598">
        <f t="shared" si="2262"/>
        <v>566</v>
      </c>
      <c r="BL1598">
        <f t="shared" si="2263"/>
        <v>566</v>
      </c>
      <c r="BM1598" s="15">
        <f>SUMIFS(BJ$2:BJ1598,K$2:K1598,"=Intermission")+SUMIFS(BJ$2:BJ1598,K$2:K1598,"=Timeout")</f>
        <v>67</v>
      </c>
      <c r="BN1598">
        <f t="shared" si="2264"/>
        <v>1147</v>
      </c>
      <c r="BO1598" s="19">
        <f t="shared" si="2265"/>
        <v>1661</v>
      </c>
      <c r="BP1598">
        <f t="shared" si="2266"/>
        <v>1656</v>
      </c>
      <c r="BQ1598" s="17">
        <f t="shared" si="2267"/>
        <v>1661</v>
      </c>
      <c r="BR1598" t="str">
        <f t="shared" si="2268"/>
        <v>event_team_player_3</v>
      </c>
      <c r="BS1598">
        <f>COUNTIFS(S$3:S1598,"="&amp;S1598,AI$3:AI1598,"="&amp;AI1598)</f>
        <v>3</v>
      </c>
      <c r="BT1598" t="str">
        <f>IFERROR(VLOOKUP(BB1598&amp;BU1598&amp;X1598,game_rosters!U:W,3,FALSE),"")</f>
        <v>P100230</v>
      </c>
      <c r="BU1598" t="str">
        <f t="shared" si="2269"/>
        <v>Velodrome</v>
      </c>
    </row>
    <row r="1599" spans="1:73" x14ac:dyDescent="0.2">
      <c r="A1599">
        <f t="shared" si="2244"/>
        <v>1</v>
      </c>
      <c r="I1599" s="44">
        <v>75</v>
      </c>
      <c r="K1599" t="s">
        <v>238</v>
      </c>
      <c r="L1599" t="s">
        <v>184</v>
      </c>
      <c r="M1599" t="s">
        <v>376</v>
      </c>
      <c r="N1599" t="s">
        <v>594</v>
      </c>
      <c r="S1599">
        <v>836</v>
      </c>
      <c r="T1599">
        <v>140</v>
      </c>
      <c r="W1599" t="s">
        <v>735</v>
      </c>
      <c r="X1599">
        <v>75</v>
      </c>
      <c r="Z1599">
        <v>1</v>
      </c>
      <c r="AA1599">
        <f t="shared" si="2293"/>
        <v>1836</v>
      </c>
      <c r="AB1599">
        <f t="shared" si="2294"/>
        <v>9140</v>
      </c>
      <c r="AC1599">
        <f t="shared" si="2240"/>
        <v>9140</v>
      </c>
      <c r="AD1599" s="6">
        <v>2</v>
      </c>
      <c r="AE1599" t="s">
        <v>935</v>
      </c>
      <c r="AF1599" t="s">
        <v>739</v>
      </c>
      <c r="AG1599" t="s">
        <v>756</v>
      </c>
      <c r="AH1599" t="s">
        <v>756</v>
      </c>
      <c r="AI1599" t="str">
        <f t="shared" si="2245"/>
        <v>e</v>
      </c>
      <c r="AJ1599" t="str">
        <f t="shared" si="2246"/>
        <v/>
      </c>
      <c r="AK1599" t="str">
        <f t="shared" si="2247"/>
        <v/>
      </c>
      <c r="AL1599" t="str">
        <f t="shared" si="2248"/>
        <v/>
      </c>
      <c r="AM1599" t="str">
        <f t="shared" si="2249"/>
        <v/>
      </c>
      <c r="AN1599" t="str">
        <f t="shared" si="2250"/>
        <v>Home</v>
      </c>
      <c r="AO1599" t="str">
        <f t="shared" si="2251"/>
        <v>h</v>
      </c>
      <c r="AP1599" t="str">
        <f t="shared" si="2252"/>
        <v/>
      </c>
      <c r="AQ1599" t="str">
        <f t="shared" si="2253"/>
        <v/>
      </c>
      <c r="AR1599" t="str">
        <f t="shared" si="2254"/>
        <v>Home</v>
      </c>
      <c r="AS1599" t="str">
        <f t="shared" si="2255"/>
        <v>h</v>
      </c>
      <c r="AT1599" t="str">
        <f t="shared" si="2256"/>
        <v>Offensive</v>
      </c>
      <c r="AU1599" t="str">
        <f t="shared" si="2257"/>
        <v/>
      </c>
      <c r="AV1599" t="str">
        <f t="shared" si="2258"/>
        <v/>
      </c>
      <c r="AW1599" t="str" cm="1">
        <f t="array" ref="AW1599">IFERROR(IF(O1599&lt;&gt;"",O1599,IF(OR($S1599="",$T1599=""),"",IF(O1599&lt;&gt;"",O1599,IF($T1599&lt;&gt;"",_xlfn._xlws.FILTER(O:O,($BU:$BU=$BU1599)*($I:$I=$I1599)*($T:$T=$T1599)*($S:$S=_xlfn.MINIFS($S:$S,$T:$T,"="&amp;$T1599)),"")))))&amp;"",IF(O1599="","",""))&amp;""</f>
        <v>Defensive_Zone-AttemptedBreakOutPass</v>
      </c>
      <c r="AX1599" t="str" cm="1">
        <f t="array" ref="AX1599">IFERROR(IF(P1599&lt;&gt;"",P1599,IF(OR($S1599="",$T1599=""),"",IF($T1599&lt;&gt;"",_xlfn._xlws.FILTER(P:P,($BU:$BU=$BU1599)*($I:$I=$I1599)*($T:$T=$T1599)*($S:$S=_xlfn.MINIFS($S:$S,$T:$T,"="&amp;$T1599)),""))))&amp;"",IF(P1599="","",""))&amp;""</f>
        <v/>
      </c>
      <c r="AY1599" t="str" cm="1">
        <f t="array" ref="AY1599">IFERROR(IF(Q1599&lt;&gt;"",Q1599,IF(OR($S1599="",$T1599=""),"",IF($T1599&lt;&gt;"",_xlfn._xlws.FILTER(Q:Q,($BU:$BU=$BU1599)*($I:$I=$I1599)*($T:$T=$T1599)*($S:$S=_xlfn.MINIFS($S:$S,$T:$T,"="&amp;$T1599)),""))))&amp;"",IF(Q1599="","",""))&amp;""</f>
        <v>u</v>
      </c>
      <c r="AZ1599" t="str" cm="1">
        <f t="array" ref="AZ1599">IFERROR(IF(R1599&lt;&gt;"",R1599,IF(OR($S1599="",$T1599=""),"",IF($T1599&lt;&gt;"",_xlfn._xlws.FILTER(R:R,($BU:$BU=$BU1599)*($I:$I=$I1599)*($T:$T=$T1599)*($S:$S=_xlfn.MINIFS($S:$S,$T:$T,"="&amp;$T1599)),""))))&amp;"",IF(R1599="","",""))&amp;""</f>
        <v/>
      </c>
      <c r="BA1599" s="6">
        <f t="shared" si="2259"/>
        <v>136</v>
      </c>
      <c r="BB1599">
        <f t="shared" ref="BB1599:BD1599" si="2329">BB1598</f>
        <v>18987</v>
      </c>
      <c r="BC1599" t="str">
        <f t="shared" si="2329"/>
        <v>Velodrome</v>
      </c>
      <c r="BD1599" t="str">
        <f t="shared" si="2329"/>
        <v>Outlaws</v>
      </c>
      <c r="BE1599" t="s">
        <v>238</v>
      </c>
      <c r="BF1599" t="s">
        <v>184</v>
      </c>
      <c r="BI1599" cm="1">
        <f t="array" aca="1" ref="BI1599" ca="1">IFERROR(_xlfn._xlws.FILTER(shifts!A:A,(shifts!B:B=events!AD1599)*(shifts!AG:AG&gt;=events!BK1599)*(shifts!AH:AH&lt;=events!BL1599)),BI1598)</f>
        <v>54</v>
      </c>
      <c r="BJ1599" s="15">
        <f t="shared" si="2261"/>
        <v>0</v>
      </c>
      <c r="BK1599">
        <f t="shared" si="2262"/>
        <v>566</v>
      </c>
      <c r="BL1599">
        <f t="shared" si="2263"/>
        <v>566</v>
      </c>
      <c r="BM1599" s="15">
        <f>SUMIFS(BJ$2:BJ1599,K$2:K1599,"=Intermission")+SUMIFS(BJ$2:BJ1599,K$2:K1599,"=Timeout")</f>
        <v>67</v>
      </c>
      <c r="BN1599">
        <f t="shared" si="2264"/>
        <v>1147</v>
      </c>
      <c r="BO1599" s="19">
        <f t="shared" si="2265"/>
        <v>1661</v>
      </c>
      <c r="BP1599">
        <f t="shared" si="2266"/>
        <v>1656</v>
      </c>
      <c r="BQ1599" s="17">
        <f t="shared" si="2267"/>
        <v>1661</v>
      </c>
      <c r="BR1599" t="str">
        <f t="shared" si="2268"/>
        <v>event_team_player_2</v>
      </c>
      <c r="BS1599">
        <f>COUNTIFS(S$3:S1599,"="&amp;S1599,AI$3:AI1599,"="&amp;AI1599)</f>
        <v>2</v>
      </c>
      <c r="BT1599" t="str">
        <f>IFERROR(VLOOKUP(BB1599&amp;BU1599&amp;X1599,game_rosters!U:W,3,FALSE),"")</f>
        <v>P100039</v>
      </c>
      <c r="BU1599" t="str">
        <f t="shared" si="2269"/>
        <v>Velodrome</v>
      </c>
    </row>
    <row r="1600" spans="1:73" x14ac:dyDescent="0.2">
      <c r="A1600" t="str">
        <f t="shared" si="2244"/>
        <v/>
      </c>
      <c r="I1600" s="44">
        <v>24</v>
      </c>
      <c r="S1600">
        <v>836</v>
      </c>
      <c r="T1600">
        <v>140</v>
      </c>
      <c r="X1600">
        <v>24</v>
      </c>
      <c r="Z1600">
        <v>1</v>
      </c>
      <c r="AA1600">
        <f t="shared" si="2293"/>
        <v>1836</v>
      </c>
      <c r="AB1600">
        <f t="shared" si="2294"/>
        <v>9140</v>
      </c>
      <c r="AC1600">
        <f t="shared" si="2240"/>
        <v>9140</v>
      </c>
      <c r="AD1600" s="6">
        <v>2</v>
      </c>
      <c r="AE1600" t="s">
        <v>935</v>
      </c>
      <c r="AF1600" t="s">
        <v>739</v>
      </c>
      <c r="AG1600" t="s">
        <v>756</v>
      </c>
      <c r="AH1600" t="s">
        <v>756</v>
      </c>
      <c r="AI1600" t="str">
        <f t="shared" si="2245"/>
        <v>e</v>
      </c>
      <c r="AJ1600" t="str">
        <f t="shared" si="2246"/>
        <v/>
      </c>
      <c r="AK1600" t="str">
        <f t="shared" si="2247"/>
        <v/>
      </c>
      <c r="AL1600" t="str">
        <f t="shared" si="2248"/>
        <v/>
      </c>
      <c r="AM1600" t="str">
        <f t="shared" si="2249"/>
        <v/>
      </c>
      <c r="AN1600" t="str">
        <f t="shared" si="2250"/>
        <v>Home</v>
      </c>
      <c r="AO1600" t="str">
        <f t="shared" si="2251"/>
        <v>h</v>
      </c>
      <c r="AP1600" t="str">
        <f t="shared" si="2252"/>
        <v/>
      </c>
      <c r="AQ1600" t="str">
        <f t="shared" si="2253"/>
        <v/>
      </c>
      <c r="AR1600" t="str">
        <f t="shared" si="2254"/>
        <v>Home</v>
      </c>
      <c r="AS1600" t="str">
        <f t="shared" si="2255"/>
        <v>h</v>
      </c>
      <c r="AT1600" t="str">
        <f t="shared" si="2256"/>
        <v>Offensive</v>
      </c>
      <c r="AU1600" t="str">
        <f t="shared" si="2257"/>
        <v/>
      </c>
      <c r="AV1600" t="str">
        <f t="shared" si="2258"/>
        <v/>
      </c>
      <c r="AW1600" t="str" cm="1">
        <f t="array" ref="AW1600">IFERROR(IF(O1600&lt;&gt;"",O1600,IF(OR($S1600="",$T1600=""),"",IF(O1600&lt;&gt;"",O1600,IF($T1600&lt;&gt;"",_xlfn._xlws.FILTER(O:O,($BU:$BU=$BU1600)*($I:$I=$I1600)*($T:$T=$T1600)*($S:$S=_xlfn.MINIFS($S:$S,$T:$T,"="&amp;$T1600)),"")))))&amp;"",IF(O1600="","",""))&amp;""</f>
        <v/>
      </c>
      <c r="AX1600" t="str" cm="1">
        <f t="array" ref="AX1600">IFERROR(IF(P1600&lt;&gt;"",P1600,IF(OR($S1600="",$T1600=""),"",IF($T1600&lt;&gt;"",_xlfn._xlws.FILTER(P:P,($BU:$BU=$BU1600)*($I:$I=$I1600)*($T:$T=$T1600)*($S:$S=_xlfn.MINIFS($S:$S,$T:$T,"="&amp;$T1600)),""))))&amp;"",IF(P1600="","",""))&amp;""</f>
        <v/>
      </c>
      <c r="AY1600" t="str" cm="1">
        <f t="array" ref="AY1600">IFERROR(IF(Q1600&lt;&gt;"",Q1600,IF(OR($S1600="",$T1600=""),"",IF($T1600&lt;&gt;"",_xlfn._xlws.FILTER(Q:Q,($BU:$BU=$BU1600)*($I:$I=$I1600)*($T:$T=$T1600)*($S:$S=_xlfn.MINIFS($S:$S,$T:$T,"="&amp;$T1600)),""))))&amp;"",IF(Q1600="","",""))&amp;""</f>
        <v/>
      </c>
      <c r="AZ1600" t="str" cm="1">
        <f t="array" ref="AZ1600">IFERROR(IF(R1600&lt;&gt;"",R1600,IF(OR($S1600="",$T1600=""),"",IF($T1600&lt;&gt;"",_xlfn._xlws.FILTER(R:R,($BU:$BU=$BU1600)*($I:$I=$I1600)*($T:$T=$T1600)*($S:$S=_xlfn.MINIFS($S:$S,$T:$T,"="&amp;$T1600)),""))))&amp;"",IF(R1600="","",""))&amp;""</f>
        <v/>
      </c>
      <c r="BA1600" s="6">
        <f t="shared" si="2259"/>
        <v>136</v>
      </c>
      <c r="BB1600">
        <f t="shared" ref="BB1600:BD1600" si="2330">BB1599</f>
        <v>18987</v>
      </c>
      <c r="BC1600" t="str">
        <f t="shared" si="2330"/>
        <v>Velodrome</v>
      </c>
      <c r="BD1600" t="str">
        <f t="shared" si="2330"/>
        <v>Outlaws</v>
      </c>
      <c r="BE1600" t="s">
        <v>238</v>
      </c>
      <c r="BF1600" t="s">
        <v>184</v>
      </c>
      <c r="BI1600" cm="1">
        <f t="array" aca="1" ref="BI1600" ca="1">IFERROR(_xlfn._xlws.FILTER(shifts!A:A,(shifts!B:B=events!AD1600)*(shifts!AG:AG&gt;=events!BK1600)*(shifts!AH:AH&lt;=events!BL1600)),BI1599)</f>
        <v>54</v>
      </c>
      <c r="BJ1600" s="15">
        <f t="shared" si="2261"/>
        <v>0</v>
      </c>
      <c r="BK1600">
        <f t="shared" si="2262"/>
        <v>566</v>
      </c>
      <c r="BL1600">
        <f t="shared" si="2263"/>
        <v>566</v>
      </c>
      <c r="BM1600" s="15">
        <f>SUMIFS(BJ$2:BJ1600,K$2:K1600,"=Intermission")+SUMIFS(BJ$2:BJ1600,K$2:K1600,"=Timeout")</f>
        <v>67</v>
      </c>
      <c r="BN1600">
        <f t="shared" si="2264"/>
        <v>1147</v>
      </c>
      <c r="BO1600" s="19">
        <f t="shared" si="2265"/>
        <v>1661</v>
      </c>
      <c r="BP1600">
        <f t="shared" si="2266"/>
        <v>1656</v>
      </c>
      <c r="BQ1600" s="17">
        <f t="shared" si="2267"/>
        <v>1661</v>
      </c>
      <c r="BR1600" t="str">
        <f t="shared" si="2268"/>
        <v>event_team_player_3</v>
      </c>
      <c r="BS1600">
        <f>COUNTIFS(S$3:S1600,"="&amp;S1600,AI$3:AI1600,"="&amp;AI1600)</f>
        <v>3</v>
      </c>
      <c r="BT1600" t="str">
        <f>IFERROR(VLOOKUP(BB1600&amp;BU1600&amp;X1600,game_rosters!U:W,3,FALSE),"")</f>
        <v>P100230</v>
      </c>
      <c r="BU1600" t="str">
        <f t="shared" si="2269"/>
        <v>Velodrome</v>
      </c>
    </row>
    <row r="1601" spans="1:73" x14ac:dyDescent="0.2">
      <c r="A1601">
        <f t="shared" si="2244"/>
        <v>1</v>
      </c>
      <c r="I1601" s="44">
        <v>75</v>
      </c>
      <c r="K1601" t="s">
        <v>9</v>
      </c>
      <c r="L1601" t="s">
        <v>173</v>
      </c>
      <c r="M1601" t="s">
        <v>74</v>
      </c>
      <c r="O1601" t="s">
        <v>612</v>
      </c>
      <c r="Q1601" t="s">
        <v>594</v>
      </c>
      <c r="S1601">
        <v>837</v>
      </c>
      <c r="T1601">
        <v>140</v>
      </c>
      <c r="W1601" t="s">
        <v>735</v>
      </c>
      <c r="X1601">
        <v>75</v>
      </c>
      <c r="Z1601">
        <v>1</v>
      </c>
      <c r="AA1601">
        <f t="shared" si="2293"/>
        <v>1837</v>
      </c>
      <c r="AB1601">
        <f t="shared" si="2294"/>
        <v>9140</v>
      </c>
      <c r="AC1601">
        <f t="shared" si="2240"/>
        <v>9140</v>
      </c>
      <c r="AD1601" s="6">
        <v>2</v>
      </c>
      <c r="AE1601" t="s">
        <v>935</v>
      </c>
      <c r="AF1601" t="s">
        <v>739</v>
      </c>
      <c r="AG1601" t="s">
        <v>756</v>
      </c>
      <c r="AH1601" t="s">
        <v>756</v>
      </c>
      <c r="AI1601" t="str">
        <f t="shared" si="2245"/>
        <v>e</v>
      </c>
      <c r="AJ1601" t="str">
        <f t="shared" si="2246"/>
        <v/>
      </c>
      <c r="AK1601" t="str">
        <f t="shared" si="2247"/>
        <v/>
      </c>
      <c r="AL1601" t="str">
        <f t="shared" si="2248"/>
        <v/>
      </c>
      <c r="AM1601" t="str">
        <f t="shared" si="2249"/>
        <v/>
      </c>
      <c r="AN1601" t="str">
        <f t="shared" si="2250"/>
        <v>Home</v>
      </c>
      <c r="AO1601" t="str">
        <f t="shared" si="2251"/>
        <v>h</v>
      </c>
      <c r="AP1601" t="str">
        <f t="shared" si="2252"/>
        <v/>
      </c>
      <c r="AQ1601" t="str">
        <f t="shared" si="2253"/>
        <v/>
      </c>
      <c r="AR1601" t="str">
        <f t="shared" si="2254"/>
        <v>Home</v>
      </c>
      <c r="AS1601" t="str">
        <f t="shared" si="2255"/>
        <v>h</v>
      </c>
      <c r="AT1601" t="str">
        <f t="shared" si="2256"/>
        <v>Offensive</v>
      </c>
      <c r="AU1601" t="str">
        <f t="shared" si="2257"/>
        <v/>
      </c>
      <c r="AV1601" t="str">
        <f t="shared" si="2258"/>
        <v/>
      </c>
      <c r="AW1601" t="str" cm="1">
        <f t="array" ref="AW1601">IFERROR(IF(O1601&lt;&gt;"",O1601,IF(OR($S1601="",$T1601=""),"",IF(O1601&lt;&gt;"",O1601,IF($T1601&lt;&gt;"",_xlfn._xlws.FILTER(O:O,($BU:$BU=$BU1601)*($I:$I=$I1601)*($T:$T=$T1601)*($S:$S=_xlfn.MINIFS($S:$S,$T:$T,"="&amp;$T1601)),"")))))&amp;"",IF(O1601="","",""))&amp;""</f>
        <v>Defensive_Zone-AttemptedBreakOutPass</v>
      </c>
      <c r="AX1601" t="str" cm="1">
        <f t="array" ref="AX1601">IFERROR(IF(P1601&lt;&gt;"",P1601,IF(OR($S1601="",$T1601=""),"",IF($T1601&lt;&gt;"",_xlfn._xlws.FILTER(P:P,($BU:$BU=$BU1601)*($I:$I=$I1601)*($T:$T=$T1601)*($S:$S=_xlfn.MINIFS($S:$S,$T:$T,"="&amp;$T1601)),""))))&amp;"",IF(P1601="","",""))&amp;""</f>
        <v/>
      </c>
      <c r="AY1601" t="str" cm="1">
        <f t="array" ref="AY1601">IFERROR(IF(Q1601&lt;&gt;"",Q1601,IF(OR($S1601="",$T1601=""),"",IF($T1601&lt;&gt;"",_xlfn._xlws.FILTER(Q:Q,($BU:$BU=$BU1601)*($I:$I=$I1601)*($T:$T=$T1601)*($S:$S=_xlfn.MINIFS($S:$S,$T:$T,"="&amp;$T1601)),""))))&amp;"",IF(Q1601="","",""))&amp;""</f>
        <v>u</v>
      </c>
      <c r="AZ1601" t="str" cm="1">
        <f t="array" ref="AZ1601">IFERROR(IF(R1601&lt;&gt;"",R1601,IF(OR($S1601="",$T1601=""),"",IF($T1601&lt;&gt;"",_xlfn._xlws.FILTER(R:R,($BU:$BU=$BU1601)*($I:$I=$I1601)*($T:$T=$T1601)*($S:$S=_xlfn.MINIFS($S:$S,$T:$T,"="&amp;$T1601)),""))))&amp;"",IF(R1601="","",""))&amp;""</f>
        <v/>
      </c>
      <c r="BA1601" s="6">
        <f t="shared" si="2259"/>
        <v>136</v>
      </c>
      <c r="BB1601">
        <f t="shared" ref="BB1601:BD1601" si="2331">BB1600</f>
        <v>18987</v>
      </c>
      <c r="BC1601" t="str">
        <f t="shared" si="2331"/>
        <v>Velodrome</v>
      </c>
      <c r="BD1601" t="str">
        <f t="shared" si="2331"/>
        <v>Outlaws</v>
      </c>
      <c r="BE1601" t="s">
        <v>9</v>
      </c>
      <c r="BF1601" t="s">
        <v>173</v>
      </c>
      <c r="BI1601" cm="1">
        <f t="array" aca="1" ref="BI1601" ca="1">IFERROR(_xlfn._xlws.FILTER(shifts!A:A,(shifts!B:B=events!AD1601)*(shifts!AG:AG&gt;=events!BK1601)*(shifts!AH:AH&lt;=events!BL1601)),BI1600)</f>
        <v>54</v>
      </c>
      <c r="BJ1601" s="15">
        <f t="shared" si="2261"/>
        <v>0</v>
      </c>
      <c r="BK1601">
        <f t="shared" si="2262"/>
        <v>566</v>
      </c>
      <c r="BL1601">
        <f t="shared" si="2263"/>
        <v>566</v>
      </c>
      <c r="BM1601" s="15">
        <f>SUMIFS(BJ$2:BJ1601,K$2:K1601,"=Intermission")+SUMIFS(BJ$2:BJ1601,K$2:K1601,"=Timeout")</f>
        <v>67</v>
      </c>
      <c r="BN1601">
        <f t="shared" si="2264"/>
        <v>1147</v>
      </c>
      <c r="BO1601" s="19">
        <f t="shared" si="2265"/>
        <v>1661</v>
      </c>
      <c r="BP1601">
        <f t="shared" si="2266"/>
        <v>1656</v>
      </c>
      <c r="BQ1601" s="17">
        <f t="shared" si="2267"/>
        <v>1661</v>
      </c>
      <c r="BR1601" t="str">
        <f t="shared" si="2268"/>
        <v>event_team_player_2</v>
      </c>
      <c r="BS1601">
        <f>COUNTIFS(S$3:S1601,"="&amp;S1601,AI$3:AI1601,"="&amp;AI1601)</f>
        <v>2</v>
      </c>
      <c r="BT1601" t="str">
        <f>IFERROR(VLOOKUP(BB1601&amp;BU1601&amp;X1601,game_rosters!U:W,3,FALSE),"")</f>
        <v>P100039</v>
      </c>
      <c r="BU1601" t="str">
        <f t="shared" si="2269"/>
        <v>Velodrome</v>
      </c>
    </row>
    <row r="1602" spans="1:73" x14ac:dyDescent="0.2">
      <c r="A1602" t="str">
        <f t="shared" si="2244"/>
        <v/>
      </c>
      <c r="I1602" s="44">
        <v>24</v>
      </c>
      <c r="S1602">
        <v>837</v>
      </c>
      <c r="T1602" t="s">
        <v>756</v>
      </c>
      <c r="X1602">
        <v>24</v>
      </c>
      <c r="Z1602">
        <v>1</v>
      </c>
      <c r="AA1602">
        <f t="shared" si="2293"/>
        <v>1837</v>
      </c>
      <c r="AB1602" t="str">
        <f t="shared" si="2294"/>
        <v/>
      </c>
      <c r="AC1602">
        <f t="shared" ref="AC1602:AC1665" si="2332">IF(AB1602&lt;&gt;"",AB1602,S1602+1000)</f>
        <v>1837</v>
      </c>
      <c r="AD1602" s="6">
        <v>2</v>
      </c>
      <c r="AE1602" t="s">
        <v>935</v>
      </c>
      <c r="AF1602" t="s">
        <v>739</v>
      </c>
      <c r="AG1602" t="s">
        <v>756</v>
      </c>
      <c r="AH1602" t="s">
        <v>756</v>
      </c>
      <c r="AI1602" t="str">
        <f t="shared" si="2245"/>
        <v>e</v>
      </c>
      <c r="AJ1602" t="str">
        <f t="shared" si="2246"/>
        <v/>
      </c>
      <c r="AK1602" t="str">
        <f t="shared" si="2247"/>
        <v/>
      </c>
      <c r="AL1602" t="str">
        <f t="shared" si="2248"/>
        <v/>
      </c>
      <c r="AM1602" t="str">
        <f t="shared" si="2249"/>
        <v/>
      </c>
      <c r="AN1602" t="str">
        <f t="shared" si="2250"/>
        <v/>
      </c>
      <c r="AO1602" t="str">
        <f t="shared" si="2251"/>
        <v/>
      </c>
      <c r="AP1602" t="str">
        <f t="shared" si="2252"/>
        <v/>
      </c>
      <c r="AQ1602" t="str">
        <f t="shared" si="2253"/>
        <v/>
      </c>
      <c r="AR1602" t="str">
        <f t="shared" si="2254"/>
        <v/>
      </c>
      <c r="AS1602" t="str">
        <f t="shared" si="2255"/>
        <v/>
      </c>
      <c r="AT1602" t="str">
        <f t="shared" si="2256"/>
        <v>Offensive</v>
      </c>
      <c r="AU1602" t="str">
        <f t="shared" si="2257"/>
        <v/>
      </c>
      <c r="AV1602" t="str">
        <f t="shared" si="2258"/>
        <v/>
      </c>
      <c r="AW1602" t="str" cm="1">
        <f t="array" ref="AW1602">IFERROR(IF(O1602&lt;&gt;"",O1602,IF(OR($S1602="",$T1602=""),"",IF(O1602&lt;&gt;"",O1602,IF($T1602&lt;&gt;"",_xlfn._xlws.FILTER(O:O,($BU:$BU=$BU1602)*($I:$I=$I1602)*($T:$T=$T1602)*($S:$S=_xlfn.MINIFS($S:$S,$T:$T,"="&amp;$T1602)),"")))))&amp;"",IF(O1602="","",""))&amp;""</f>
        <v/>
      </c>
      <c r="AX1602" t="str" cm="1">
        <f t="array" ref="AX1602">IFERROR(IF(P1602&lt;&gt;"",P1602,IF(OR($S1602="",$T1602=""),"",IF($T1602&lt;&gt;"",_xlfn._xlws.FILTER(P:P,($BU:$BU=$BU1602)*($I:$I=$I1602)*($T:$T=$T1602)*($S:$S=_xlfn.MINIFS($S:$S,$T:$T,"="&amp;$T1602)),""))))&amp;"",IF(P1602="","",""))&amp;""</f>
        <v/>
      </c>
      <c r="AY1602" t="str" cm="1">
        <f t="array" ref="AY1602">IFERROR(IF(Q1602&lt;&gt;"",Q1602,IF(OR($S1602="",$T1602=""),"",IF($T1602&lt;&gt;"",_xlfn._xlws.FILTER(Q:Q,($BU:$BU=$BU1602)*($I:$I=$I1602)*($T:$T=$T1602)*($S:$S=_xlfn.MINIFS($S:$S,$T:$T,"="&amp;$T1602)),""))))&amp;"",IF(Q1602="","",""))&amp;""</f>
        <v/>
      </c>
      <c r="AZ1602" t="str" cm="1">
        <f t="array" ref="AZ1602">IFERROR(IF(R1602&lt;&gt;"",R1602,IF(OR($S1602="",$T1602=""),"",IF($T1602&lt;&gt;"",_xlfn._xlws.FILTER(R:R,($BU:$BU=$BU1602)*($I:$I=$I1602)*($T:$T=$T1602)*($S:$S=_xlfn.MINIFS($S:$S,$T:$T,"="&amp;$T1602)),""))))&amp;"",IF(R1602="","",""))&amp;""</f>
        <v/>
      </c>
      <c r="BA1602" s="6">
        <f t="shared" si="2259"/>
        <v>136</v>
      </c>
      <c r="BB1602">
        <f t="shared" ref="BB1602:BD1602" si="2333">BB1601</f>
        <v>18987</v>
      </c>
      <c r="BC1602" t="str">
        <f t="shared" si="2333"/>
        <v>Velodrome</v>
      </c>
      <c r="BD1602" t="str">
        <f t="shared" si="2333"/>
        <v>Outlaws</v>
      </c>
      <c r="BE1602" t="s">
        <v>9</v>
      </c>
      <c r="BF1602" t="s">
        <v>173</v>
      </c>
      <c r="BI1602" cm="1">
        <f t="array" aca="1" ref="BI1602" ca="1">IFERROR(_xlfn._xlws.FILTER(shifts!A:A,(shifts!B:B=events!AD1602)*(shifts!AG:AG&gt;=events!BK1602)*(shifts!AH:AH&lt;=events!BL1602)),BI1601)</f>
        <v>54</v>
      </c>
      <c r="BJ1602" s="15">
        <f t="shared" si="2261"/>
        <v>0</v>
      </c>
      <c r="BK1602">
        <f t="shared" si="2262"/>
        <v>566</v>
      </c>
      <c r="BL1602">
        <f t="shared" si="2263"/>
        <v>566</v>
      </c>
      <c r="BM1602" s="15">
        <f>SUMIFS(BJ$2:BJ1602,K$2:K1602,"=Intermission")+SUMIFS(BJ$2:BJ1602,K$2:K1602,"=Timeout")</f>
        <v>67</v>
      </c>
      <c r="BN1602">
        <f t="shared" si="2264"/>
        <v>1147</v>
      </c>
      <c r="BO1602" s="19">
        <f t="shared" si="2265"/>
        <v>1661</v>
      </c>
      <c r="BP1602">
        <f t="shared" si="2266"/>
        <v>1656</v>
      </c>
      <c r="BQ1602" s="17">
        <f t="shared" si="2267"/>
        <v>1661</v>
      </c>
      <c r="BR1602" t="str">
        <f t="shared" si="2268"/>
        <v>event_team_player_3</v>
      </c>
      <c r="BS1602">
        <f>COUNTIFS(S$3:S1602,"="&amp;S1602,AI$3:AI1602,"="&amp;AI1602)</f>
        <v>3</v>
      </c>
      <c r="BT1602" t="str">
        <f>IFERROR(VLOOKUP(BB1602&amp;BU1602&amp;X1602,game_rosters!U:W,3,FALSE),"")</f>
        <v>P100230</v>
      </c>
      <c r="BU1602" t="s">
        <v>521</v>
      </c>
    </row>
    <row r="1603" spans="1:73" x14ac:dyDescent="0.2">
      <c r="A1603">
        <f t="shared" si="2244"/>
        <v>1</v>
      </c>
      <c r="I1603" s="44">
        <v>12</v>
      </c>
      <c r="K1603" t="s">
        <v>13</v>
      </c>
      <c r="L1603" t="s">
        <v>586</v>
      </c>
      <c r="N1603" t="s">
        <v>595</v>
      </c>
      <c r="O1603" t="s">
        <v>607</v>
      </c>
      <c r="Q1603" t="s">
        <v>595</v>
      </c>
      <c r="R1603" s="51">
        <v>1</v>
      </c>
      <c r="S1603">
        <v>838</v>
      </c>
      <c r="T1603" t="s">
        <v>756</v>
      </c>
      <c r="W1603" t="s">
        <v>731</v>
      </c>
      <c r="X1603">
        <v>12</v>
      </c>
      <c r="Z1603">
        <v>1</v>
      </c>
      <c r="AA1603">
        <f t="shared" si="2293"/>
        <v>1838</v>
      </c>
      <c r="AB1603" t="str">
        <f t="shared" si="2294"/>
        <v/>
      </c>
      <c r="AC1603">
        <f t="shared" si="2332"/>
        <v>1838</v>
      </c>
      <c r="AD1603" s="6">
        <v>2</v>
      </c>
      <c r="AE1603" t="s">
        <v>935</v>
      </c>
      <c r="AF1603" t="s">
        <v>921</v>
      </c>
      <c r="AG1603" t="s">
        <v>935</v>
      </c>
      <c r="AH1603" t="s">
        <v>741</v>
      </c>
      <c r="AI1603" t="str">
        <f t="shared" si="2245"/>
        <v>e</v>
      </c>
      <c r="AJ1603" t="str">
        <f t="shared" si="2246"/>
        <v/>
      </c>
      <c r="AK1603" t="str">
        <f t="shared" si="2247"/>
        <v/>
      </c>
      <c r="AL1603" t="str">
        <f t="shared" si="2248"/>
        <v/>
      </c>
      <c r="AM1603" t="str">
        <f t="shared" si="2249"/>
        <v/>
      </c>
      <c r="AN1603" t="str">
        <f t="shared" si="2250"/>
        <v>Away</v>
      </c>
      <c r="AO1603" t="str">
        <f t="shared" si="2251"/>
        <v>a</v>
      </c>
      <c r="AP1603" t="str">
        <f t="shared" si="2252"/>
        <v/>
      </c>
      <c r="AQ1603" t="str">
        <f t="shared" si="2253"/>
        <v/>
      </c>
      <c r="AR1603" t="str">
        <f t="shared" si="2254"/>
        <v>Away</v>
      </c>
      <c r="AS1603" t="str">
        <f t="shared" si="2255"/>
        <v>a</v>
      </c>
      <c r="AT1603" t="str">
        <f t="shared" si="2256"/>
        <v>Offensive</v>
      </c>
      <c r="AU1603" t="str">
        <f t="shared" si="2257"/>
        <v/>
      </c>
      <c r="AV1603" t="str">
        <f t="shared" si="2258"/>
        <v/>
      </c>
      <c r="AW1603" t="str" cm="1">
        <f t="array" ref="AW1603">IFERROR(IF(O1603&lt;&gt;"",O1603,IF(OR($S1603="",$T1603=""),"",IF(O1603&lt;&gt;"",O1603,IF($T1603&lt;&gt;"",_xlfn._xlws.FILTER(O:O,($BU:$BU=$BU1603)*($I:$I=$I1603)*($T:$T=$T1603)*($S:$S=_xlfn.MINIFS($S:$S,$T:$T,"="&amp;$T1603)),"")))))&amp;"",IF(O1603="","",""))&amp;""</f>
        <v>OffensivePlay_Zone-PuckRetreivalPass</v>
      </c>
      <c r="AX1603" t="str" cm="1">
        <f t="array" ref="AX1603">IFERROR(IF(P1603&lt;&gt;"",P1603,IF(OR($S1603="",$T1603=""),"",IF($T1603&lt;&gt;"",_xlfn._xlws.FILTER(P:P,($BU:$BU=$BU1603)*($I:$I=$I1603)*($T:$T=$T1603)*($S:$S=_xlfn.MINIFS($S:$S,$T:$T,"="&amp;$T1603)),""))))&amp;"",IF(P1603="","",""))&amp;""</f>
        <v/>
      </c>
      <c r="AY1603" t="str" cm="1">
        <f t="array" ref="AY1603">IFERROR(IF(Q1603&lt;&gt;"",Q1603,IF(OR($S1603="",$T1603=""),"",IF($T1603&lt;&gt;"",_xlfn._xlws.FILTER(Q:Q,($BU:$BU=$BU1603)*($I:$I=$I1603)*($T:$T=$T1603)*($S:$S=_xlfn.MINIFS($S:$S,$T:$T,"="&amp;$T1603)),""))))&amp;"",IF(Q1603="","",""))&amp;""</f>
        <v>s</v>
      </c>
      <c r="AZ1603" t="str" cm="1">
        <f t="array" ref="AZ1603">IFERROR(IF(R1603&lt;&gt;"",R1603,IF(OR($S1603="",$T1603=""),"",IF($T1603&lt;&gt;"",_xlfn._xlws.FILTER(R:R,($BU:$BU=$BU1603)*($I:$I=$I1603)*($T:$T=$T1603)*($S:$S=_xlfn.MINIFS($S:$S,$T:$T,"="&amp;$T1603)),""))))&amp;"",IF(R1603="","",""))&amp;""</f>
        <v>1</v>
      </c>
      <c r="BA1603" s="6">
        <f t="shared" si="2259"/>
        <v>136</v>
      </c>
      <c r="BB1603">
        <f t="shared" ref="BB1603:BD1603" si="2334">BB1602</f>
        <v>18987</v>
      </c>
      <c r="BC1603" t="str">
        <f t="shared" si="2334"/>
        <v>Velodrome</v>
      </c>
      <c r="BD1603" t="str">
        <f t="shared" si="2334"/>
        <v>Outlaws</v>
      </c>
      <c r="BE1603" t="s">
        <v>13</v>
      </c>
      <c r="BF1603" t="s">
        <v>586</v>
      </c>
      <c r="BI1603" cm="1">
        <f t="array" aca="1" ref="BI1603" ca="1">IFERROR(_xlfn._xlws.FILTER(shifts!A:A,(shifts!B:B=events!AD1603)*(shifts!AG:AG&gt;=events!BK1603)*(shifts!AH:AH&lt;=events!BL1603)),BI1602)</f>
        <v>54</v>
      </c>
      <c r="BJ1603" s="15">
        <f t="shared" si="2261"/>
        <v>2</v>
      </c>
      <c r="BK1603">
        <f t="shared" si="2262"/>
        <v>563</v>
      </c>
      <c r="BL1603">
        <f t="shared" si="2263"/>
        <v>561</v>
      </c>
      <c r="BM1603" s="15">
        <f>SUMIFS(BJ$2:BJ1603,K$2:K1603,"=Intermission")+SUMIFS(BJ$2:BJ1603,K$2:K1603,"=Timeout")</f>
        <v>67</v>
      </c>
      <c r="BN1603">
        <f t="shared" si="2264"/>
        <v>1147</v>
      </c>
      <c r="BO1603" s="19">
        <f t="shared" si="2265"/>
        <v>1664</v>
      </c>
      <c r="BP1603">
        <f t="shared" si="2266"/>
        <v>1659</v>
      </c>
      <c r="BQ1603" s="17">
        <f t="shared" si="2267"/>
        <v>1666</v>
      </c>
      <c r="BR1603" t="str">
        <f t="shared" si="2268"/>
        <v>event_team_player_2</v>
      </c>
      <c r="BS1603">
        <f>COUNTIFS(S$3:S1603,"="&amp;S1603,AI$3:AI1603,"="&amp;AI1603)</f>
        <v>2</v>
      </c>
      <c r="BT1603" t="str">
        <f>IFERROR(VLOOKUP(BB1603&amp;BU1603&amp;X1603,game_rosters!U:W,3,FALSE),"")</f>
        <v>P100214</v>
      </c>
      <c r="BU1603" t="str">
        <f t="shared" si="2269"/>
        <v>Outlaws</v>
      </c>
    </row>
    <row r="1604" spans="1:73" x14ac:dyDescent="0.2">
      <c r="A1604" t="str">
        <f t="shared" si="2244"/>
        <v/>
      </c>
      <c r="I1604" s="44">
        <v>24</v>
      </c>
      <c r="R1604" s="51">
        <v>1</v>
      </c>
      <c r="S1604">
        <v>383</v>
      </c>
      <c r="T1604" t="s">
        <v>756</v>
      </c>
      <c r="X1604">
        <v>24</v>
      </c>
      <c r="AA1604">
        <f t="shared" si="2293"/>
        <v>1383</v>
      </c>
      <c r="AB1604" t="str">
        <f t="shared" si="2294"/>
        <v/>
      </c>
      <c r="AC1604">
        <f t="shared" si="2332"/>
        <v>1383</v>
      </c>
      <c r="AD1604" s="6">
        <v>2</v>
      </c>
      <c r="AE1604" t="s">
        <v>935</v>
      </c>
      <c r="AF1604" t="s">
        <v>921</v>
      </c>
      <c r="AG1604" t="s">
        <v>756</v>
      </c>
      <c r="AH1604" t="s">
        <v>756</v>
      </c>
      <c r="AI1604" t="str">
        <f t="shared" si="2245"/>
        <v>o</v>
      </c>
      <c r="AJ1604" t="str">
        <f t="shared" si="2246"/>
        <v/>
      </c>
      <c r="AK1604" t="str">
        <f t="shared" si="2247"/>
        <v/>
      </c>
      <c r="AL1604" t="str">
        <f t="shared" si="2248"/>
        <v/>
      </c>
      <c r="AM1604" t="str">
        <f t="shared" si="2249"/>
        <v/>
      </c>
      <c r="AN1604" t="str">
        <f t="shared" si="2250"/>
        <v/>
      </c>
      <c r="AO1604" t="str">
        <f t="shared" si="2251"/>
        <v/>
      </c>
      <c r="AP1604" t="str">
        <f t="shared" si="2252"/>
        <v/>
      </c>
      <c r="AQ1604" t="str">
        <f t="shared" si="2253"/>
        <v/>
      </c>
      <c r="AR1604" t="str">
        <f t="shared" si="2254"/>
        <v/>
      </c>
      <c r="AS1604" t="str">
        <f t="shared" si="2255"/>
        <v/>
      </c>
      <c r="AT1604" t="str">
        <f t="shared" si="2256"/>
        <v>Defensive</v>
      </c>
      <c r="AU1604" t="str">
        <f t="shared" si="2257"/>
        <v/>
      </c>
      <c r="AV1604" t="str">
        <f t="shared" si="2258"/>
        <v/>
      </c>
      <c r="AW1604" t="str" cm="1">
        <f t="array" ref="AW1604">IFERROR(IF(O1604&lt;&gt;"",O1604,IF(OR($S1604="",$T1604=""),"",IF(O1604&lt;&gt;"",O1604,IF($T1604&lt;&gt;"",_xlfn._xlws.FILTER(O:O,($BU:$BU=$BU1604)*($I:$I=$I1604)*($T:$T=$T1604)*($S:$S=_xlfn.MINIFS($S:$S,$T:$T,"="&amp;$T1604)),"")))))&amp;"",IF(O1604="","",""))&amp;""</f>
        <v/>
      </c>
      <c r="AX1604" t="str" cm="1">
        <f t="array" ref="AX1604">IFERROR(IF(P1604&lt;&gt;"",P1604,IF(OR($S1604="",$T1604=""),"",IF($T1604&lt;&gt;"",_xlfn._xlws.FILTER(P:P,($BU:$BU=$BU1604)*($I:$I=$I1604)*($T:$T=$T1604)*($S:$S=_xlfn.MINIFS($S:$S,$T:$T,"="&amp;$T1604)),""))))&amp;"",IF(P1604="","",""))&amp;""</f>
        <v/>
      </c>
      <c r="AY1604" t="str" cm="1">
        <f t="array" ref="AY1604">IFERROR(IF(Q1604&lt;&gt;"",Q1604,IF(OR($S1604="",$T1604=""),"",IF($T1604&lt;&gt;"",_xlfn._xlws.FILTER(Q:Q,($BU:$BU=$BU1604)*($I:$I=$I1604)*($T:$T=$T1604)*($S:$S=_xlfn.MINIFS($S:$S,$T:$T,"="&amp;$T1604)),""))))&amp;"",IF(Q1604="","",""))&amp;""</f>
        <v/>
      </c>
      <c r="AZ1604" t="str" cm="1">
        <f t="array" ref="AZ1604">IFERROR(IF(R1604&lt;&gt;"",R1604,IF(OR($S1604="",$T1604=""),"",IF($T1604&lt;&gt;"",_xlfn._xlws.FILTER(R:R,($BU:$BU=$BU1604)*($I:$I=$I1604)*($T:$T=$T1604)*($S:$S=_xlfn.MINIFS($S:$S,$T:$T,"="&amp;$T1604)),""))))&amp;"",IF(R1604="","",""))&amp;""</f>
        <v>1</v>
      </c>
      <c r="BA1604" s="6">
        <f t="shared" si="2259"/>
        <v>136</v>
      </c>
      <c r="BB1604">
        <f t="shared" ref="BB1604:BD1604" si="2335">BB1603</f>
        <v>18987</v>
      </c>
      <c r="BC1604" t="str">
        <f t="shared" si="2335"/>
        <v>Velodrome</v>
      </c>
      <c r="BD1604" t="str">
        <f t="shared" si="2335"/>
        <v>Outlaws</v>
      </c>
      <c r="BE1604" t="s">
        <v>756</v>
      </c>
      <c r="BF1604" t="s">
        <v>756</v>
      </c>
      <c r="BI1604" cm="1">
        <f t="array" aca="1" ref="BI1604" ca="1">IFERROR(_xlfn._xlws.FILTER(shifts!A:A,(shifts!B:B=events!AD1604)*(shifts!AG:AG&gt;=events!BK1604)*(shifts!AH:AH&lt;=events!BL1604)),BI1603)</f>
        <v>54</v>
      </c>
      <c r="BJ1604" s="15">
        <f t="shared" si="2261"/>
        <v>0</v>
      </c>
      <c r="BK1604">
        <f t="shared" si="2262"/>
        <v>563</v>
      </c>
      <c r="BL1604">
        <f t="shared" si="2263"/>
        <v>563</v>
      </c>
      <c r="BM1604" s="15">
        <f>SUMIFS(BJ$2:BJ1604,K$2:K1604,"=Intermission")+SUMIFS(BJ$2:BJ1604,K$2:K1604,"=Timeout")</f>
        <v>67</v>
      </c>
      <c r="BN1604">
        <f t="shared" si="2264"/>
        <v>1147</v>
      </c>
      <c r="BO1604" s="19">
        <f t="shared" si="2265"/>
        <v>1664</v>
      </c>
      <c r="BP1604">
        <f t="shared" si="2266"/>
        <v>1659</v>
      </c>
      <c r="BQ1604" s="17">
        <f t="shared" si="2267"/>
        <v>1664</v>
      </c>
      <c r="BR1604" t="str">
        <f t="shared" si="2268"/>
        <v>opp_team_player_4</v>
      </c>
      <c r="BS1604">
        <f>COUNTIFS(S$3:S1604,"="&amp;S1604,AI$3:AI1604,"="&amp;AI1604)</f>
        <v>4</v>
      </c>
      <c r="BT1604" t="str">
        <f>IFERROR(VLOOKUP(BB1604&amp;BU1604&amp;X1604,game_rosters!U:W,3,FALSE),"")</f>
        <v>P100230</v>
      </c>
      <c r="BU1604" t="s">
        <v>521</v>
      </c>
    </row>
    <row r="1605" spans="1:73" x14ac:dyDescent="0.2">
      <c r="A1605">
        <f t="shared" ref="A1605:A1668" si="2336">IF(K1605&lt;&gt;"",1,IF(D1605="x","x",""))</f>
        <v>1</v>
      </c>
      <c r="I1605" s="44">
        <v>12</v>
      </c>
      <c r="K1605" t="s">
        <v>13</v>
      </c>
      <c r="O1605" t="s">
        <v>627</v>
      </c>
      <c r="Q1605" t="s">
        <v>595</v>
      </c>
      <c r="R1605" s="51">
        <v>1</v>
      </c>
      <c r="S1605">
        <v>834</v>
      </c>
      <c r="T1605" t="s">
        <v>756</v>
      </c>
      <c r="W1605" t="s">
        <v>731</v>
      </c>
      <c r="X1605">
        <v>12</v>
      </c>
      <c r="Z1605">
        <v>1</v>
      </c>
      <c r="AA1605">
        <f t="shared" si="2293"/>
        <v>1834</v>
      </c>
      <c r="AB1605" t="str">
        <f t="shared" si="2294"/>
        <v/>
      </c>
      <c r="AC1605">
        <f t="shared" si="2332"/>
        <v>1834</v>
      </c>
      <c r="AD1605" s="6">
        <v>2</v>
      </c>
      <c r="AE1605" t="s">
        <v>935</v>
      </c>
      <c r="AF1605" t="s">
        <v>741</v>
      </c>
      <c r="AG1605" t="s">
        <v>935</v>
      </c>
      <c r="AH1605" t="s">
        <v>743</v>
      </c>
      <c r="AI1605" t="str">
        <f t="shared" ref="AI1605:AI1668" si="2337">IF(Z1605="x","",IF(Z1605=1,"e","o"))</f>
        <v>e</v>
      </c>
      <c r="AJ1605" t="str">
        <f t="shared" ref="AJ1605:AJ1668" si="2338">IF($J1605&lt;&gt;"",$J1605,IF($AC1605=$AC1604,AJ1604,""))</f>
        <v/>
      </c>
      <c r="AK1605" t="str">
        <f t="shared" ref="AK1605:AK1668" si="2339">IF($J1605&lt;&gt;"",$J1605,IF($AC1605=$AC1604,AK1604,""))</f>
        <v/>
      </c>
      <c r="AL1605" t="str">
        <f t="shared" ref="AL1605:AL1668" si="2340">IF($W1605="","",IF($AJ1605="","",IF($W1605="h",$AJ1605,IF($AJ1605="n","n",IF(AND($W1605="a",$AJ1605="d"),"o",IF(AND($W1605="a",$AJ1605="o"),"d"))))))</f>
        <v/>
      </c>
      <c r="AM1605" t="str">
        <f t="shared" ref="AM1605:AM1668" si="2341">IF($W1605="","",IF(J1605="","",IF(AL1605="n","n",IF(AL1605="d","o",IF(AL1605="o","d","")))))</f>
        <v/>
      </c>
      <c r="AN1605" t="str">
        <f t="shared" ref="AN1605:AN1668" si="2342">IF(AO1605="H","Home",IF(AO1605="A","Away",""))</f>
        <v>Away</v>
      </c>
      <c r="AO1605" t="str">
        <f t="shared" ref="AO1605:AO1668" si="2343">IF($W1605&lt;&gt;"",$W1605,IF($AC1605=$AC1604,AO1604,""))</f>
        <v>a</v>
      </c>
      <c r="AP1605" t="str">
        <f t="shared" ref="AP1605:AP1668" si="2344">IF(AL1605&lt;&gt;"",AL1605,IF($AC1605=$AC1604,AP1604,""))</f>
        <v/>
      </c>
      <c r="AQ1605" t="str">
        <f t="shared" ref="AQ1605:AQ1668" si="2345">IF(AM1605&lt;&gt;"",AM1605,IF($AC1605=$AC1604,AQ1604,""))</f>
        <v/>
      </c>
      <c r="AR1605" t="str">
        <f t="shared" ref="AR1605:AR1668" si="2346">IF(AN1605&lt;&gt;"",AN1605,IF($AC1605=$AC1604,AR1604,""))</f>
        <v>Away</v>
      </c>
      <c r="AS1605" t="str">
        <f t="shared" ref="AS1605:AS1668" si="2347">IF(AO1605&lt;&gt;"",AO1605,IF($AC1605=$AC1604,AS1604,""))</f>
        <v>a</v>
      </c>
      <c r="AT1605" t="str">
        <f t="shared" ref="AT1605:AT1668" si="2348">IF(AND(AI1605="e",OR(BE1605="Save",BF1605="Turnover_Takeaway",BF1605="Play_Defensive")),"Defensive",IF(AND(AI1605="o",OR(BE1605="Save",BF1605="Turnover_Takeaway",BF1605="Play_Defensive")),"Offensive",IF(OR(BE1605="Deadice",BE1605="Stoppage",BE1605="Intermission"),"",IF(AI1605="e","Offensive",IF(AI1605="o","Defensive","")))))</f>
        <v>Offensive</v>
      </c>
      <c r="AU1605" t="str">
        <f t="shared" ref="AU1605:AU1668" si="2349">IF(U1605&lt;&gt;"",U1605+5000,"")</f>
        <v/>
      </c>
      <c r="AV1605" t="str">
        <f t="shared" ref="AV1605:AV1668" si="2350">IF(V1605&lt;&gt;"",V1605+6000,"")</f>
        <v/>
      </c>
      <c r="AW1605" t="str" cm="1">
        <f t="array" ref="AW1605">IFERROR(IF(O1605&lt;&gt;"",O1605,IF(OR($S1605="",$T1605=""),"",IF(O1605&lt;&gt;"",O1605,IF($T1605&lt;&gt;"",_xlfn._xlws.FILTER(O:O,($BU:$BU=$BU1605)*($I:$I=$I1605)*($T:$T=$T1605)*($S:$S=_xlfn.MINIFS($S:$S,$T:$T,"="&amp;$T1605)),"")))))&amp;"",IF(O1605="","",""))&amp;""</f>
        <v>OffensivePlay_Possession-Deke</v>
      </c>
      <c r="AX1605" t="str" cm="1">
        <f t="array" ref="AX1605">IFERROR(IF(P1605&lt;&gt;"",P1605,IF(OR($S1605="",$T1605=""),"",IF($T1605&lt;&gt;"",_xlfn._xlws.FILTER(P:P,($BU:$BU=$BU1605)*($I:$I=$I1605)*($T:$T=$T1605)*($S:$S=_xlfn.MINIFS($S:$S,$T:$T,"="&amp;$T1605)),""))))&amp;"",IF(P1605="","",""))&amp;""</f>
        <v/>
      </c>
      <c r="AY1605" t="str" cm="1">
        <f t="array" ref="AY1605">IFERROR(IF(Q1605&lt;&gt;"",Q1605,IF(OR($S1605="",$T1605=""),"",IF($T1605&lt;&gt;"",_xlfn._xlws.FILTER(Q:Q,($BU:$BU=$BU1605)*($I:$I=$I1605)*($T:$T=$T1605)*($S:$S=_xlfn.MINIFS($S:$S,$T:$T,"="&amp;$T1605)),""))))&amp;"",IF(Q1605="","",""))&amp;""</f>
        <v>s</v>
      </c>
      <c r="AZ1605" t="str" cm="1">
        <f t="array" ref="AZ1605">IFERROR(IF(R1605&lt;&gt;"",R1605,IF(OR($S1605="",$T1605=""),"",IF($T1605&lt;&gt;"",_xlfn._xlws.FILTER(R:R,($BU:$BU=$BU1605)*($I:$I=$I1605)*($T:$T=$T1605)*($S:$S=_xlfn.MINIFS($S:$S,$T:$T,"="&amp;$T1605)),""))))&amp;"",IF(R1605="","",""))&amp;""</f>
        <v>1</v>
      </c>
      <c r="BA1605" s="6">
        <f t="shared" ref="BA1605:BA1668" si="2351">IF(OR(L1605="Zone_Entry",L1605="Zone_Exit"),BA1604+1,BA1604)</f>
        <v>136</v>
      </c>
      <c r="BB1605">
        <f t="shared" ref="BB1605:BD1605" si="2352">BB1604</f>
        <v>18987</v>
      </c>
      <c r="BC1605" t="str">
        <f t="shared" si="2352"/>
        <v>Velodrome</v>
      </c>
      <c r="BD1605" t="str">
        <f t="shared" si="2352"/>
        <v>Outlaws</v>
      </c>
      <c r="BE1605" t="s">
        <v>13</v>
      </c>
      <c r="BF1605" t="s">
        <v>756</v>
      </c>
      <c r="BI1605" cm="1">
        <f t="array" aca="1" ref="BI1605" ca="1">IFERROR(_xlfn._xlws.FILTER(shifts!A:A,(shifts!B:B=events!AD1605)*(shifts!AG:AG&gt;=events!BK1605)*(shifts!AH:AH&lt;=events!BL1605)),BI1604)</f>
        <v>54</v>
      </c>
      <c r="BJ1605" s="15">
        <f t="shared" ref="BJ1605:BJ1668" si="2353">IF(AND(AG1605="",AH1605=""),0,((AE1605*60)+AF1605)-((AG1605*60)+AH1605))</f>
        <v>3</v>
      </c>
      <c r="BK1605">
        <f t="shared" ref="BK1605:BK1668" si="2354">(AE1605*60)+AF1605</f>
        <v>561</v>
      </c>
      <c r="BL1605">
        <f t="shared" ref="BL1605:BL1668" si="2355">IF(AND(AG1605="",AH1605=""),BK1605,((AG1605*60)+AH1605))</f>
        <v>558</v>
      </c>
      <c r="BM1605" s="15">
        <f>SUMIFS(BJ$2:BJ1605,K$2:K1605,"=Intermission")+SUMIFS(BJ$2:BJ1605,K$2:K1605,"=Timeout")</f>
        <v>67</v>
      </c>
      <c r="BN1605">
        <f t="shared" ref="BN1605:BN1668" si="2356">IF(AD1605=1,0,IF(AD1605=2,1080+BM1605,IF(AD1605=3,(1080*2)+BM1605,0)))</f>
        <v>1147</v>
      </c>
      <c r="BO1605" s="19">
        <f t="shared" ref="BO1605:BO1668" si="2357">IF(K1605="Intermission",BO1604,((1080)-((AE1605*60)+AF1605))+BN1605)</f>
        <v>1666</v>
      </c>
      <c r="BP1605">
        <f t="shared" ref="BP1605:BP1668" si="2358">IF(BO1605&lt;5,0,BO1605-5)</f>
        <v>1661</v>
      </c>
      <c r="BQ1605" s="17">
        <f t="shared" ref="BQ1605:BQ1668" si="2359">BP1605+BJ1605+5</f>
        <v>1669</v>
      </c>
      <c r="BR1605" t="str">
        <f t="shared" ref="BR1605:BR1668" si="2360">IF(AI1605="e","event_team_player_"&amp;BS1605,IF(AI1605="o","opp_team_player_"&amp;BS1605,""))</f>
        <v>event_team_player_3</v>
      </c>
      <c r="BS1605">
        <f>COUNTIFS(S$3:S1605,"="&amp;S1605,AI$3:AI1605,"="&amp;AI1605)</f>
        <v>3</v>
      </c>
      <c r="BT1605" t="str">
        <f>IFERROR(VLOOKUP(BB1605&amp;BU1605&amp;X1605,game_rosters!U:W,3,FALSE),"")</f>
        <v>P100214</v>
      </c>
      <c r="BU1605" t="str">
        <f t="shared" ref="BU1605:BU1668" si="2361">IF(AR1605="","",IF(AND(AR1605="Away",AI1605="e"),BD1605,IF(AND(AR1605="Home",AI1605="e"),BC1605,IF(AND(AR1605="Away",AI1605="o"),BC1605,IF(AND(AR1605="Home",AI1605="o"),BD1605)))))</f>
        <v>Outlaws</v>
      </c>
    </row>
    <row r="1606" spans="1:73" x14ac:dyDescent="0.2">
      <c r="A1606" t="str">
        <f t="shared" si="2336"/>
        <v/>
      </c>
      <c r="I1606" s="44">
        <v>70</v>
      </c>
      <c r="O1606" t="s">
        <v>601</v>
      </c>
      <c r="Q1606" t="s">
        <v>594</v>
      </c>
      <c r="R1606" s="51">
        <v>1</v>
      </c>
      <c r="S1606">
        <v>834</v>
      </c>
      <c r="T1606" t="s">
        <v>756</v>
      </c>
      <c r="X1606">
        <v>70</v>
      </c>
      <c r="AA1606">
        <f t="shared" si="2293"/>
        <v>1834</v>
      </c>
      <c r="AB1606" t="str">
        <f t="shared" si="2294"/>
        <v/>
      </c>
      <c r="AC1606">
        <f t="shared" si="2332"/>
        <v>1834</v>
      </c>
      <c r="AD1606" s="6">
        <v>2</v>
      </c>
      <c r="AE1606" t="s">
        <v>935</v>
      </c>
      <c r="AF1606" t="s">
        <v>741</v>
      </c>
      <c r="AG1606" t="s">
        <v>935</v>
      </c>
      <c r="AH1606" t="s">
        <v>743</v>
      </c>
      <c r="AI1606" t="str">
        <f t="shared" si="2337"/>
        <v>o</v>
      </c>
      <c r="AJ1606" t="str">
        <f t="shared" si="2338"/>
        <v/>
      </c>
      <c r="AK1606" t="str">
        <f t="shared" si="2339"/>
        <v/>
      </c>
      <c r="AL1606" t="str">
        <f t="shared" si="2340"/>
        <v/>
      </c>
      <c r="AM1606" t="str">
        <f t="shared" si="2341"/>
        <v/>
      </c>
      <c r="AN1606" t="str">
        <f t="shared" si="2342"/>
        <v>Away</v>
      </c>
      <c r="AO1606" t="str">
        <f t="shared" si="2343"/>
        <v>a</v>
      </c>
      <c r="AP1606" t="str">
        <f t="shared" si="2344"/>
        <v/>
      </c>
      <c r="AQ1606" t="str">
        <f t="shared" si="2345"/>
        <v/>
      </c>
      <c r="AR1606" t="str">
        <f t="shared" si="2346"/>
        <v>Away</v>
      </c>
      <c r="AS1606" t="str">
        <f t="shared" si="2347"/>
        <v>a</v>
      </c>
      <c r="AT1606" t="str">
        <f t="shared" si="2348"/>
        <v>Defensive</v>
      </c>
      <c r="AU1606" t="str">
        <f t="shared" si="2349"/>
        <v/>
      </c>
      <c r="AV1606" t="str">
        <f t="shared" si="2350"/>
        <v/>
      </c>
      <c r="AW1606" t="str" cm="1">
        <f t="array" ref="AW1606">IFERROR(IF(O1606&lt;&gt;"",O1606,IF(OR($S1606="",$T1606=""),"",IF(O1606&lt;&gt;"",O1606,IF($T1606&lt;&gt;"",_xlfn._xlws.FILTER(O:O,($BU:$BU=$BU1606)*($I:$I=$I1606)*($T:$T=$T1606)*($S:$S=_xlfn.MINIFS($S:$S,$T:$T,"="&amp;$T1606)),"")))))&amp;"",IF(O1606="","",""))&amp;""</f>
        <v>Defensive_PlayPossession-PokeCheck</v>
      </c>
      <c r="AX1606" t="str" cm="1">
        <f t="array" ref="AX1606">IFERROR(IF(P1606&lt;&gt;"",P1606,IF(OR($S1606="",$T1606=""),"",IF($T1606&lt;&gt;"",_xlfn._xlws.FILTER(P:P,($BU:$BU=$BU1606)*($I:$I=$I1606)*($T:$T=$T1606)*($S:$S=_xlfn.MINIFS($S:$S,$T:$T,"="&amp;$T1606)),""))))&amp;"",IF(P1606="","",""))&amp;""</f>
        <v/>
      </c>
      <c r="AY1606" t="str" cm="1">
        <f t="array" ref="AY1606">IFERROR(IF(Q1606&lt;&gt;"",Q1606,IF(OR($S1606="",$T1606=""),"",IF($T1606&lt;&gt;"",_xlfn._xlws.FILTER(Q:Q,($BU:$BU=$BU1606)*($I:$I=$I1606)*($T:$T=$T1606)*($S:$S=_xlfn.MINIFS($S:$S,$T:$T,"="&amp;$T1606)),""))))&amp;"",IF(Q1606="","",""))&amp;""</f>
        <v>u</v>
      </c>
      <c r="AZ1606" t="str" cm="1">
        <f t="array" ref="AZ1606">IFERROR(IF(R1606&lt;&gt;"",R1606,IF(OR($S1606="",$T1606=""),"",IF($T1606&lt;&gt;"",_xlfn._xlws.FILTER(R:R,($BU:$BU=$BU1606)*($I:$I=$I1606)*($T:$T=$T1606)*($S:$S=_xlfn.MINIFS($S:$S,$T:$T,"="&amp;$T1606)),""))))&amp;"",IF(R1606="","",""))&amp;""</f>
        <v>1</v>
      </c>
      <c r="BA1606" s="6">
        <f t="shared" si="2351"/>
        <v>136</v>
      </c>
      <c r="BB1606">
        <f t="shared" ref="BB1606:BD1606" si="2362">BB1605</f>
        <v>18987</v>
      </c>
      <c r="BC1606" t="str">
        <f t="shared" si="2362"/>
        <v>Velodrome</v>
      </c>
      <c r="BD1606" t="str">
        <f t="shared" si="2362"/>
        <v>Outlaws</v>
      </c>
      <c r="BE1606" t="s">
        <v>13</v>
      </c>
      <c r="BF1606" t="s">
        <v>756</v>
      </c>
      <c r="BI1606" cm="1">
        <f t="array" aca="1" ref="BI1606" ca="1">IFERROR(_xlfn._xlws.FILTER(shifts!A:A,(shifts!B:B=events!AD1606)*(shifts!AG:AG&gt;=events!BK1606)*(shifts!AH:AH&lt;=events!BL1606)),BI1605)</f>
        <v>54</v>
      </c>
      <c r="BJ1606" s="15">
        <f t="shared" si="2353"/>
        <v>3</v>
      </c>
      <c r="BK1606">
        <f t="shared" si="2354"/>
        <v>561</v>
      </c>
      <c r="BL1606">
        <f t="shared" si="2355"/>
        <v>558</v>
      </c>
      <c r="BM1606" s="15">
        <f>SUMIFS(BJ$2:BJ1606,K$2:K1606,"=Intermission")+SUMIFS(BJ$2:BJ1606,K$2:K1606,"=Timeout")</f>
        <v>67</v>
      </c>
      <c r="BN1606">
        <f t="shared" si="2356"/>
        <v>1147</v>
      </c>
      <c r="BO1606" s="19">
        <f t="shared" si="2357"/>
        <v>1666</v>
      </c>
      <c r="BP1606">
        <f t="shared" si="2358"/>
        <v>1661</v>
      </c>
      <c r="BQ1606" s="17">
        <f t="shared" si="2359"/>
        <v>1669</v>
      </c>
      <c r="BR1606" t="str">
        <f t="shared" si="2360"/>
        <v>opp_team_player_2</v>
      </c>
      <c r="BS1606">
        <f>COUNTIFS(S$3:S1606,"="&amp;S1606,AI$3:AI1606,"="&amp;AI1606)</f>
        <v>2</v>
      </c>
      <c r="BT1606" t="str">
        <f>IFERROR(VLOOKUP(BB1606&amp;BU1606&amp;X1606,game_rosters!U:W,3,FALSE),"")</f>
        <v>P100001</v>
      </c>
      <c r="BU1606" t="str">
        <f t="shared" si="2361"/>
        <v>Velodrome</v>
      </c>
    </row>
    <row r="1607" spans="1:73" x14ac:dyDescent="0.2">
      <c r="A1607">
        <f t="shared" si="2336"/>
        <v>1</v>
      </c>
      <c r="I1607" s="44">
        <v>12</v>
      </c>
      <c r="K1607" t="s">
        <v>238</v>
      </c>
      <c r="L1607" t="s">
        <v>174</v>
      </c>
      <c r="M1607" t="s">
        <v>85</v>
      </c>
      <c r="N1607" t="s">
        <v>594</v>
      </c>
      <c r="O1607" t="s">
        <v>568</v>
      </c>
      <c r="R1607" s="51">
        <v>1</v>
      </c>
      <c r="S1607">
        <v>835</v>
      </c>
      <c r="T1607" t="s">
        <v>756</v>
      </c>
      <c r="W1607" t="s">
        <v>731</v>
      </c>
      <c r="X1607">
        <v>12</v>
      </c>
      <c r="Z1607">
        <v>1</v>
      </c>
      <c r="AA1607">
        <f t="shared" si="2293"/>
        <v>1835</v>
      </c>
      <c r="AB1607" t="str">
        <f t="shared" si="2294"/>
        <v/>
      </c>
      <c r="AC1607">
        <f t="shared" si="2332"/>
        <v>1835</v>
      </c>
      <c r="AD1607" s="6">
        <v>2</v>
      </c>
      <c r="AE1607" t="s">
        <v>935</v>
      </c>
      <c r="AF1607" t="s">
        <v>743</v>
      </c>
      <c r="AG1607" t="s">
        <v>935</v>
      </c>
      <c r="AH1607" t="s">
        <v>744</v>
      </c>
      <c r="AI1607" t="str">
        <f t="shared" si="2337"/>
        <v>e</v>
      </c>
      <c r="AJ1607" t="str">
        <f t="shared" si="2338"/>
        <v/>
      </c>
      <c r="AK1607" t="str">
        <f t="shared" si="2339"/>
        <v/>
      </c>
      <c r="AL1607" t="str">
        <f t="shared" si="2340"/>
        <v/>
      </c>
      <c r="AM1607" t="str">
        <f t="shared" si="2341"/>
        <v/>
      </c>
      <c r="AN1607" t="str">
        <f t="shared" si="2342"/>
        <v>Away</v>
      </c>
      <c r="AO1607" t="str">
        <f t="shared" si="2343"/>
        <v>a</v>
      </c>
      <c r="AP1607" t="str">
        <f t="shared" si="2344"/>
        <v/>
      </c>
      <c r="AQ1607" t="str">
        <f t="shared" si="2345"/>
        <v/>
      </c>
      <c r="AR1607" t="str">
        <f t="shared" si="2346"/>
        <v>Away</v>
      </c>
      <c r="AS1607" t="str">
        <f t="shared" si="2347"/>
        <v>a</v>
      </c>
      <c r="AT1607" t="str">
        <f t="shared" si="2348"/>
        <v>Offensive</v>
      </c>
      <c r="AU1607" t="str">
        <f t="shared" si="2349"/>
        <v/>
      </c>
      <c r="AV1607" t="str">
        <f t="shared" si="2350"/>
        <v/>
      </c>
      <c r="AW1607" t="str" cm="1">
        <f t="array" ref="AW1607">IFERROR(IF(O1607&lt;&gt;"",O1607,IF(OR($S1607="",$T1607=""),"",IF(O1607&lt;&gt;"",O1607,IF($T1607&lt;&gt;"",_xlfn._xlws.FILTER(O:O,($BU:$BU=$BU1607)*($I:$I=$I1607)*($T:$T=$T1607)*($S:$S=_xlfn.MINIFS($S:$S,$T:$T,"="&amp;$T1607)),"")))))&amp;"",IF(O1607="","",""))&amp;""</f>
        <v>OffensivePlay_Possession-DriveMiddle</v>
      </c>
      <c r="AX1607" t="str" cm="1">
        <f t="array" ref="AX1607">IFERROR(IF(P1607&lt;&gt;"",P1607,IF(OR($S1607="",$T1607=""),"",IF($T1607&lt;&gt;"",_xlfn._xlws.FILTER(P:P,($BU:$BU=$BU1607)*($I:$I=$I1607)*($T:$T=$T1607)*($S:$S=_xlfn.MINIFS($S:$S,$T:$T,"="&amp;$T1607)),""))))&amp;"",IF(P1607="","",""))&amp;""</f>
        <v/>
      </c>
      <c r="AY1607" t="str" cm="1">
        <f t="array" ref="AY1607">IFERROR(IF(Q1607&lt;&gt;"",Q1607,IF(OR($S1607="",$T1607=""),"",IF($T1607&lt;&gt;"",_xlfn._xlws.FILTER(Q:Q,($BU:$BU=$BU1607)*($I:$I=$I1607)*($T:$T=$T1607)*($S:$S=_xlfn.MINIFS($S:$S,$T:$T,"="&amp;$T1607)),""))))&amp;"",IF(Q1607="","",""))&amp;""</f>
        <v/>
      </c>
      <c r="AZ1607" t="str" cm="1">
        <f t="array" ref="AZ1607">IFERROR(IF(R1607&lt;&gt;"",R1607,IF(OR($S1607="",$T1607=""),"",IF($T1607&lt;&gt;"",_xlfn._xlws.FILTER(R:R,($BU:$BU=$BU1607)*($I:$I=$I1607)*($T:$T=$T1607)*($S:$S=_xlfn.MINIFS($S:$S,$T:$T,"="&amp;$T1607)),""))))&amp;"",IF(R1607="","",""))&amp;""</f>
        <v>1</v>
      </c>
      <c r="BA1607" s="6">
        <f t="shared" si="2351"/>
        <v>137</v>
      </c>
      <c r="BB1607">
        <f t="shared" ref="BB1607:BD1607" si="2363">BB1606</f>
        <v>18987</v>
      </c>
      <c r="BC1607" t="str">
        <f t="shared" si="2363"/>
        <v>Velodrome</v>
      </c>
      <c r="BD1607" t="str">
        <f t="shared" si="2363"/>
        <v>Outlaws</v>
      </c>
      <c r="BE1607" t="s">
        <v>238</v>
      </c>
      <c r="BF1607" t="s">
        <v>174</v>
      </c>
      <c r="BI1607" cm="1">
        <f t="array" aca="1" ref="BI1607" ca="1">IFERROR(_xlfn._xlws.FILTER(shifts!A:A,(shifts!B:B=events!AD1607)*(shifts!AG:AG&gt;=events!BK1607)*(shifts!AH:AH&lt;=events!BL1607)),BI1606)</f>
        <v>54</v>
      </c>
      <c r="BJ1607" s="15">
        <f t="shared" si="2353"/>
        <v>3</v>
      </c>
      <c r="BK1607">
        <f t="shared" si="2354"/>
        <v>558</v>
      </c>
      <c r="BL1607">
        <f t="shared" si="2355"/>
        <v>555</v>
      </c>
      <c r="BM1607" s="15">
        <f>SUMIFS(BJ$2:BJ1607,K$2:K1607,"=Intermission")+SUMIFS(BJ$2:BJ1607,K$2:K1607,"=Timeout")</f>
        <v>67</v>
      </c>
      <c r="BN1607">
        <f t="shared" si="2356"/>
        <v>1147</v>
      </c>
      <c r="BO1607" s="19">
        <f t="shared" si="2357"/>
        <v>1669</v>
      </c>
      <c r="BP1607">
        <f t="shared" si="2358"/>
        <v>1664</v>
      </c>
      <c r="BQ1607" s="17">
        <f t="shared" si="2359"/>
        <v>1672</v>
      </c>
      <c r="BR1607" t="str">
        <f t="shared" si="2360"/>
        <v>event_team_player_4</v>
      </c>
      <c r="BS1607">
        <f>COUNTIFS(S$3:S1607,"="&amp;S1607,AI$3:AI1607,"="&amp;AI1607)</f>
        <v>4</v>
      </c>
      <c r="BT1607" t="str">
        <f>IFERROR(VLOOKUP(BB1607&amp;BU1607&amp;X1607,game_rosters!U:W,3,FALSE),"")</f>
        <v>P100214</v>
      </c>
      <c r="BU1607" t="str">
        <f t="shared" si="2361"/>
        <v>Outlaws</v>
      </c>
    </row>
    <row r="1608" spans="1:73" x14ac:dyDescent="0.2">
      <c r="A1608" t="str">
        <f t="shared" si="2336"/>
        <v/>
      </c>
      <c r="I1608" s="44">
        <v>70</v>
      </c>
      <c r="S1608">
        <v>835</v>
      </c>
      <c r="T1608" t="s">
        <v>756</v>
      </c>
      <c r="X1608">
        <v>70</v>
      </c>
      <c r="AA1608">
        <f t="shared" si="2293"/>
        <v>1835</v>
      </c>
      <c r="AB1608" t="str">
        <f t="shared" si="2294"/>
        <v/>
      </c>
      <c r="AC1608">
        <f t="shared" si="2332"/>
        <v>1835</v>
      </c>
      <c r="AD1608" s="6">
        <v>2</v>
      </c>
      <c r="AE1608" t="s">
        <v>935</v>
      </c>
      <c r="AF1608" t="s">
        <v>743</v>
      </c>
      <c r="AG1608" t="s">
        <v>935</v>
      </c>
      <c r="AH1608" t="s">
        <v>744</v>
      </c>
      <c r="AI1608" t="str">
        <f t="shared" si="2337"/>
        <v>o</v>
      </c>
      <c r="AJ1608" t="str">
        <f t="shared" si="2338"/>
        <v/>
      </c>
      <c r="AK1608" t="str">
        <f t="shared" si="2339"/>
        <v/>
      </c>
      <c r="AL1608" t="str">
        <f t="shared" si="2340"/>
        <v/>
      </c>
      <c r="AM1608" t="str">
        <f t="shared" si="2341"/>
        <v/>
      </c>
      <c r="AN1608" t="str">
        <f t="shared" si="2342"/>
        <v>Away</v>
      </c>
      <c r="AO1608" t="str">
        <f t="shared" si="2343"/>
        <v>a</v>
      </c>
      <c r="AP1608" t="str">
        <f t="shared" si="2344"/>
        <v/>
      </c>
      <c r="AQ1608" t="str">
        <f t="shared" si="2345"/>
        <v/>
      </c>
      <c r="AR1608" t="str">
        <f t="shared" si="2346"/>
        <v>Away</v>
      </c>
      <c r="AS1608" t="str">
        <f t="shared" si="2347"/>
        <v>a</v>
      </c>
      <c r="AT1608" t="str">
        <f t="shared" si="2348"/>
        <v>Defensive</v>
      </c>
      <c r="AU1608" t="str">
        <f t="shared" si="2349"/>
        <v/>
      </c>
      <c r="AV1608" t="str">
        <f t="shared" si="2350"/>
        <v/>
      </c>
      <c r="AW1608" t="str" cm="1">
        <f t="array" ref="AW1608">IFERROR(IF(O1608&lt;&gt;"",O1608,IF(OR($S1608="",$T1608=""),"",IF(O1608&lt;&gt;"",O1608,IF($T1608&lt;&gt;"",_xlfn._xlws.FILTER(O:O,($BU:$BU=$BU1608)*($I:$I=$I1608)*($T:$T=$T1608)*($S:$S=_xlfn.MINIFS($S:$S,$T:$T,"="&amp;$T1608)),"")))))&amp;"",IF(O1608="","",""))&amp;""</f>
        <v/>
      </c>
      <c r="AX1608" t="str" cm="1">
        <f t="array" ref="AX1608">IFERROR(IF(P1608&lt;&gt;"",P1608,IF(OR($S1608="",$T1608=""),"",IF($T1608&lt;&gt;"",_xlfn._xlws.FILTER(P:P,($BU:$BU=$BU1608)*($I:$I=$I1608)*($T:$T=$T1608)*($S:$S=_xlfn.MINIFS($S:$S,$T:$T,"="&amp;$T1608)),""))))&amp;"",IF(P1608="","",""))&amp;""</f>
        <v/>
      </c>
      <c r="AY1608" t="str" cm="1">
        <f t="array" ref="AY1608">IFERROR(IF(Q1608&lt;&gt;"",Q1608,IF(OR($S1608="",$T1608=""),"",IF($T1608&lt;&gt;"",_xlfn._xlws.FILTER(Q:Q,($BU:$BU=$BU1608)*($I:$I=$I1608)*($T:$T=$T1608)*($S:$S=_xlfn.MINIFS($S:$S,$T:$T,"="&amp;$T1608)),""))))&amp;"",IF(Q1608="","",""))&amp;""</f>
        <v/>
      </c>
      <c r="AZ1608" t="str" cm="1">
        <f t="array" ref="AZ1608">IFERROR(IF(R1608&lt;&gt;"",R1608,IF(OR($S1608="",$T1608=""),"",IF($T1608&lt;&gt;"",_xlfn._xlws.FILTER(R:R,($BU:$BU=$BU1608)*($I:$I=$I1608)*($T:$T=$T1608)*($S:$S=_xlfn.MINIFS($S:$S,$T:$T,"="&amp;$T1608)),""))))&amp;"",IF(R1608="","",""))&amp;""</f>
        <v/>
      </c>
      <c r="BA1608" s="6">
        <f t="shared" si="2351"/>
        <v>137</v>
      </c>
      <c r="BB1608">
        <f t="shared" ref="BB1608:BD1608" si="2364">BB1607</f>
        <v>18987</v>
      </c>
      <c r="BC1608" t="str">
        <f t="shared" si="2364"/>
        <v>Velodrome</v>
      </c>
      <c r="BD1608" t="str">
        <f t="shared" si="2364"/>
        <v>Outlaws</v>
      </c>
      <c r="BE1608" t="s">
        <v>238</v>
      </c>
      <c r="BF1608" t="s">
        <v>174</v>
      </c>
      <c r="BI1608" cm="1">
        <f t="array" aca="1" ref="BI1608" ca="1">IFERROR(_xlfn._xlws.FILTER(shifts!A:A,(shifts!B:B=events!AD1608)*(shifts!AG:AG&gt;=events!BK1608)*(shifts!AH:AH&lt;=events!BL1608)),BI1607)</f>
        <v>54</v>
      </c>
      <c r="BJ1608" s="15">
        <f t="shared" si="2353"/>
        <v>3</v>
      </c>
      <c r="BK1608">
        <f t="shared" si="2354"/>
        <v>558</v>
      </c>
      <c r="BL1608">
        <f t="shared" si="2355"/>
        <v>555</v>
      </c>
      <c r="BM1608" s="15">
        <f>SUMIFS(BJ$2:BJ1608,K$2:K1608,"=Intermission")+SUMIFS(BJ$2:BJ1608,K$2:K1608,"=Timeout")</f>
        <v>67</v>
      </c>
      <c r="BN1608">
        <f t="shared" si="2356"/>
        <v>1147</v>
      </c>
      <c r="BO1608" s="19">
        <f t="shared" si="2357"/>
        <v>1669</v>
      </c>
      <c r="BP1608">
        <f t="shared" si="2358"/>
        <v>1664</v>
      </c>
      <c r="BQ1608" s="17">
        <f t="shared" si="2359"/>
        <v>1672</v>
      </c>
      <c r="BR1608" t="str">
        <f t="shared" si="2360"/>
        <v>opp_team_player_1</v>
      </c>
      <c r="BS1608">
        <f>COUNTIFS(S$3:S1608,"="&amp;S1608,AI$3:AI1608,"="&amp;AI1608)</f>
        <v>1</v>
      </c>
      <c r="BT1608" t="str">
        <f>IFERROR(VLOOKUP(BB1608&amp;BU1608&amp;X1608,game_rosters!U:W,3,FALSE),"")</f>
        <v>P100001</v>
      </c>
      <c r="BU1608" t="str">
        <f t="shared" si="2361"/>
        <v>Velodrome</v>
      </c>
    </row>
    <row r="1609" spans="1:73" x14ac:dyDescent="0.2">
      <c r="A1609" t="str">
        <f t="shared" si="2336"/>
        <v/>
      </c>
      <c r="I1609" s="44">
        <v>91</v>
      </c>
      <c r="O1609" t="s">
        <v>602</v>
      </c>
      <c r="Q1609" t="s">
        <v>595</v>
      </c>
      <c r="R1609" s="51">
        <v>1</v>
      </c>
      <c r="S1609">
        <v>835</v>
      </c>
      <c r="T1609" t="s">
        <v>756</v>
      </c>
      <c r="X1609">
        <v>91</v>
      </c>
      <c r="AA1609">
        <f t="shared" si="2293"/>
        <v>1835</v>
      </c>
      <c r="AB1609" t="str">
        <f t="shared" si="2294"/>
        <v/>
      </c>
      <c r="AC1609">
        <f t="shared" si="2332"/>
        <v>1835</v>
      </c>
      <c r="AD1609" s="6">
        <v>2</v>
      </c>
      <c r="AE1609" t="s">
        <v>935</v>
      </c>
      <c r="AF1609" t="s">
        <v>743</v>
      </c>
      <c r="AG1609" t="s">
        <v>935</v>
      </c>
      <c r="AH1609" t="s">
        <v>744</v>
      </c>
      <c r="AI1609" t="str">
        <f t="shared" si="2337"/>
        <v>o</v>
      </c>
      <c r="AJ1609" t="str">
        <f t="shared" si="2338"/>
        <v/>
      </c>
      <c r="AK1609" t="str">
        <f t="shared" si="2339"/>
        <v/>
      </c>
      <c r="AL1609" t="str">
        <f t="shared" si="2340"/>
        <v/>
      </c>
      <c r="AM1609" t="str">
        <f t="shared" si="2341"/>
        <v/>
      </c>
      <c r="AN1609" t="str">
        <f t="shared" si="2342"/>
        <v>Away</v>
      </c>
      <c r="AO1609" t="str">
        <f t="shared" si="2343"/>
        <v>a</v>
      </c>
      <c r="AP1609" t="str">
        <f t="shared" si="2344"/>
        <v/>
      </c>
      <c r="AQ1609" t="str">
        <f t="shared" si="2345"/>
        <v/>
      </c>
      <c r="AR1609" t="str">
        <f t="shared" si="2346"/>
        <v>Away</v>
      </c>
      <c r="AS1609" t="str">
        <f t="shared" si="2347"/>
        <v>a</v>
      </c>
      <c r="AT1609" t="str">
        <f t="shared" si="2348"/>
        <v>Defensive</v>
      </c>
      <c r="AU1609" t="str">
        <f t="shared" si="2349"/>
        <v/>
      </c>
      <c r="AV1609" t="str">
        <f t="shared" si="2350"/>
        <v/>
      </c>
      <c r="AW1609" t="str" cm="1">
        <f t="array" ref="AW1609">IFERROR(IF(O1609&lt;&gt;"",O1609,IF(OR($S1609="",$T1609=""),"",IF(O1609&lt;&gt;"",O1609,IF($T1609&lt;&gt;"",_xlfn._xlws.FILTER(O:O,($BU:$BU=$BU1609)*($I:$I=$I1609)*($T:$T=$T1609)*($S:$S=_xlfn.MINIFS($S:$S,$T:$T,"="&amp;$T1609)),"")))))&amp;"",IF(O1609="","",""))&amp;""</f>
        <v>Defensive_PlayPossession-StickCheck</v>
      </c>
      <c r="AX1609" t="str" cm="1">
        <f t="array" ref="AX1609">IFERROR(IF(P1609&lt;&gt;"",P1609,IF(OR($S1609="",$T1609=""),"",IF($T1609&lt;&gt;"",_xlfn._xlws.FILTER(P:P,($BU:$BU=$BU1609)*($I:$I=$I1609)*($T:$T=$T1609)*($S:$S=_xlfn.MINIFS($S:$S,$T:$T,"="&amp;$T1609)),""))))&amp;"",IF(P1609="","",""))&amp;""</f>
        <v/>
      </c>
      <c r="AY1609" t="str" cm="1">
        <f t="array" ref="AY1609">IFERROR(IF(Q1609&lt;&gt;"",Q1609,IF(OR($S1609="",$T1609=""),"",IF($T1609&lt;&gt;"",_xlfn._xlws.FILTER(Q:Q,($BU:$BU=$BU1609)*($I:$I=$I1609)*($T:$T=$T1609)*($S:$S=_xlfn.MINIFS($S:$S,$T:$T,"="&amp;$T1609)),""))))&amp;"",IF(Q1609="","",""))&amp;""</f>
        <v>s</v>
      </c>
      <c r="AZ1609" t="str" cm="1">
        <f t="array" ref="AZ1609">IFERROR(IF(R1609&lt;&gt;"",R1609,IF(OR($S1609="",$T1609=""),"",IF($T1609&lt;&gt;"",_xlfn._xlws.FILTER(R:R,($BU:$BU=$BU1609)*($I:$I=$I1609)*($T:$T=$T1609)*($S:$S=_xlfn.MINIFS($S:$S,$T:$T,"="&amp;$T1609)),""))))&amp;"",IF(R1609="","",""))&amp;""</f>
        <v>1</v>
      </c>
      <c r="BA1609" s="6">
        <f t="shared" si="2351"/>
        <v>137</v>
      </c>
      <c r="BB1609">
        <f t="shared" ref="BB1609:BD1609" si="2365">BB1608</f>
        <v>18987</v>
      </c>
      <c r="BC1609" t="str">
        <f t="shared" si="2365"/>
        <v>Velodrome</v>
      </c>
      <c r="BD1609" t="str">
        <f t="shared" si="2365"/>
        <v>Outlaws</v>
      </c>
      <c r="BE1609" t="s">
        <v>238</v>
      </c>
      <c r="BF1609" t="s">
        <v>174</v>
      </c>
      <c r="BI1609" cm="1">
        <f t="array" aca="1" ref="BI1609" ca="1">IFERROR(_xlfn._xlws.FILTER(shifts!A:A,(shifts!B:B=events!AD1609)*(shifts!AG:AG&gt;=events!BK1609)*(shifts!AH:AH&lt;=events!BL1609)),BI1608)</f>
        <v>54</v>
      </c>
      <c r="BJ1609" s="15">
        <f t="shared" si="2353"/>
        <v>3</v>
      </c>
      <c r="BK1609">
        <f t="shared" si="2354"/>
        <v>558</v>
      </c>
      <c r="BL1609">
        <f t="shared" si="2355"/>
        <v>555</v>
      </c>
      <c r="BM1609" s="15">
        <f>SUMIFS(BJ$2:BJ1609,K$2:K1609,"=Intermission")+SUMIFS(BJ$2:BJ1609,K$2:K1609,"=Timeout")</f>
        <v>67</v>
      </c>
      <c r="BN1609">
        <f t="shared" si="2356"/>
        <v>1147</v>
      </c>
      <c r="BO1609" s="19">
        <f t="shared" si="2357"/>
        <v>1669</v>
      </c>
      <c r="BP1609">
        <f t="shared" si="2358"/>
        <v>1664</v>
      </c>
      <c r="BQ1609" s="17">
        <f t="shared" si="2359"/>
        <v>1672</v>
      </c>
      <c r="BR1609" t="str">
        <f t="shared" si="2360"/>
        <v>opp_team_player_2</v>
      </c>
      <c r="BS1609">
        <f>COUNTIFS(S$3:S1609,"="&amp;S1609,AI$3:AI1609,"="&amp;AI1609)</f>
        <v>2</v>
      </c>
      <c r="BT1609" t="str">
        <f>IFERROR(VLOOKUP(BB1609&amp;BU1609&amp;X1609,game_rosters!U:W,3,FALSE),"")</f>
        <v>P100002</v>
      </c>
      <c r="BU1609" t="str">
        <f t="shared" si="2361"/>
        <v>Velodrome</v>
      </c>
    </row>
    <row r="1610" spans="1:73" x14ac:dyDescent="0.2">
      <c r="A1610">
        <f t="shared" si="2336"/>
        <v>1</v>
      </c>
      <c r="I1610" s="44">
        <v>91</v>
      </c>
      <c r="K1610" t="s">
        <v>9</v>
      </c>
      <c r="L1610" t="s">
        <v>183</v>
      </c>
      <c r="M1610" t="s">
        <v>80</v>
      </c>
      <c r="N1610" t="s">
        <v>595</v>
      </c>
      <c r="O1610" t="s">
        <v>601</v>
      </c>
      <c r="Q1610" t="s">
        <v>595</v>
      </c>
      <c r="R1610" s="51">
        <v>1</v>
      </c>
      <c r="S1610">
        <v>836</v>
      </c>
      <c r="T1610" t="s">
        <v>756</v>
      </c>
      <c r="W1610" t="s">
        <v>735</v>
      </c>
      <c r="X1610">
        <v>91</v>
      </c>
      <c r="Z1610">
        <v>1</v>
      </c>
      <c r="AA1610">
        <f t="shared" si="2293"/>
        <v>1836</v>
      </c>
      <c r="AB1610" t="str">
        <f t="shared" si="2294"/>
        <v/>
      </c>
      <c r="AC1610">
        <f t="shared" si="2332"/>
        <v>1836</v>
      </c>
      <c r="AD1610" s="6">
        <v>2</v>
      </c>
      <c r="AE1610" t="s">
        <v>935</v>
      </c>
      <c r="AF1610" t="s">
        <v>744</v>
      </c>
      <c r="AG1610" t="s">
        <v>756</v>
      </c>
      <c r="AH1610" t="s">
        <v>756</v>
      </c>
      <c r="AI1610" t="str">
        <f t="shared" si="2337"/>
        <v>e</v>
      </c>
      <c r="AJ1610" t="str">
        <f t="shared" si="2338"/>
        <v/>
      </c>
      <c r="AK1610" t="str">
        <f t="shared" si="2339"/>
        <v/>
      </c>
      <c r="AL1610" t="str">
        <f t="shared" si="2340"/>
        <v/>
      </c>
      <c r="AM1610" t="str">
        <f t="shared" si="2341"/>
        <v/>
      </c>
      <c r="AN1610" t="str">
        <f t="shared" si="2342"/>
        <v>Home</v>
      </c>
      <c r="AO1610" t="str">
        <f t="shared" si="2343"/>
        <v>h</v>
      </c>
      <c r="AP1610" t="str">
        <f t="shared" si="2344"/>
        <v/>
      </c>
      <c r="AQ1610" t="str">
        <f t="shared" si="2345"/>
        <v/>
      </c>
      <c r="AR1610" t="str">
        <f t="shared" si="2346"/>
        <v>Home</v>
      </c>
      <c r="AS1610" t="str">
        <f t="shared" si="2347"/>
        <v>h</v>
      </c>
      <c r="AT1610" t="str">
        <f t="shared" si="2348"/>
        <v>Defensive</v>
      </c>
      <c r="AU1610" t="str">
        <f t="shared" si="2349"/>
        <v/>
      </c>
      <c r="AV1610" t="str">
        <f t="shared" si="2350"/>
        <v/>
      </c>
      <c r="AW1610" t="str" cm="1">
        <f t="array" ref="AW1610">IFERROR(IF(O1610&lt;&gt;"",O1610,IF(OR($S1610="",$T1610=""),"",IF(O1610&lt;&gt;"",O1610,IF($T1610&lt;&gt;"",_xlfn._xlws.FILTER(O:O,($BU:$BU=$BU1610)*($I:$I=$I1610)*($T:$T=$T1610)*($S:$S=_xlfn.MINIFS($S:$S,$T:$T,"="&amp;$T1610)),"")))))&amp;"",IF(O1610="","",""))&amp;""</f>
        <v>Defensive_PlayPossession-PokeCheck</v>
      </c>
      <c r="AX1610" t="str" cm="1">
        <f t="array" ref="AX1610">IFERROR(IF(P1610&lt;&gt;"",P1610,IF(OR($S1610="",$T1610=""),"",IF($T1610&lt;&gt;"",_xlfn._xlws.FILTER(P:P,($BU:$BU=$BU1610)*($I:$I=$I1610)*($T:$T=$T1610)*($S:$S=_xlfn.MINIFS($S:$S,$T:$T,"="&amp;$T1610)),""))))&amp;"",IF(P1610="","",""))&amp;""</f>
        <v/>
      </c>
      <c r="AY1610" t="str" cm="1">
        <f t="array" ref="AY1610">IFERROR(IF(Q1610&lt;&gt;"",Q1610,IF(OR($S1610="",$T1610=""),"",IF($T1610&lt;&gt;"",_xlfn._xlws.FILTER(Q:Q,($BU:$BU=$BU1610)*($I:$I=$I1610)*($T:$T=$T1610)*($S:$S=_xlfn.MINIFS($S:$S,$T:$T,"="&amp;$T1610)),""))))&amp;"",IF(Q1610="","",""))&amp;""</f>
        <v>s</v>
      </c>
      <c r="AZ1610" t="str" cm="1">
        <f t="array" ref="AZ1610">IFERROR(IF(R1610&lt;&gt;"",R1610,IF(OR($S1610="",$T1610=""),"",IF($T1610&lt;&gt;"",_xlfn._xlws.FILTER(R:R,($BU:$BU=$BU1610)*($I:$I=$I1610)*($T:$T=$T1610)*($S:$S=_xlfn.MINIFS($S:$S,$T:$T,"="&amp;$T1610)),""))))&amp;"",IF(R1610="","",""))&amp;""</f>
        <v>1</v>
      </c>
      <c r="BA1610" s="6">
        <f t="shared" si="2351"/>
        <v>137</v>
      </c>
      <c r="BB1610">
        <f t="shared" ref="BB1610:BD1610" si="2366">BB1609</f>
        <v>18987</v>
      </c>
      <c r="BC1610" t="str">
        <f t="shared" si="2366"/>
        <v>Velodrome</v>
      </c>
      <c r="BD1610" t="str">
        <f t="shared" si="2366"/>
        <v>Outlaws</v>
      </c>
      <c r="BE1610" t="s">
        <v>9</v>
      </c>
      <c r="BF1610" t="s">
        <v>183</v>
      </c>
      <c r="BI1610" cm="1">
        <f t="array" aca="1" ref="BI1610" ca="1">IFERROR(_xlfn._xlws.FILTER(shifts!A:A,(shifts!B:B=events!AD1610)*(shifts!AG:AG&gt;=events!BK1610)*(shifts!AH:AH&lt;=events!BL1610)),BI1609)</f>
        <v>54</v>
      </c>
      <c r="BJ1610" s="15">
        <f t="shared" si="2353"/>
        <v>0</v>
      </c>
      <c r="BK1610">
        <f t="shared" si="2354"/>
        <v>555</v>
      </c>
      <c r="BL1610">
        <f t="shared" si="2355"/>
        <v>555</v>
      </c>
      <c r="BM1610" s="15">
        <f>SUMIFS(BJ$2:BJ1610,K$2:K1610,"=Intermission")+SUMIFS(BJ$2:BJ1610,K$2:K1610,"=Timeout")</f>
        <v>67</v>
      </c>
      <c r="BN1610">
        <f t="shared" si="2356"/>
        <v>1147</v>
      </c>
      <c r="BO1610" s="19">
        <f t="shared" si="2357"/>
        <v>1672</v>
      </c>
      <c r="BP1610">
        <f t="shared" si="2358"/>
        <v>1667</v>
      </c>
      <c r="BQ1610" s="17">
        <f t="shared" si="2359"/>
        <v>1672</v>
      </c>
      <c r="BR1610" t="str">
        <f t="shared" si="2360"/>
        <v>event_team_player_4</v>
      </c>
      <c r="BS1610">
        <f>COUNTIFS(S$3:S1610,"="&amp;S1610,AI$3:AI1610,"="&amp;AI1610)</f>
        <v>4</v>
      </c>
      <c r="BT1610" t="str">
        <f>IFERROR(VLOOKUP(BB1610&amp;BU1610&amp;X1610,game_rosters!U:W,3,FALSE),"")</f>
        <v>P100002</v>
      </c>
      <c r="BU1610" t="str">
        <f t="shared" si="2361"/>
        <v>Velodrome</v>
      </c>
    </row>
    <row r="1611" spans="1:73" x14ac:dyDescent="0.2">
      <c r="A1611" t="str">
        <f t="shared" si="2336"/>
        <v/>
      </c>
      <c r="I1611" s="44">
        <v>12</v>
      </c>
      <c r="O1611" t="s">
        <v>568</v>
      </c>
      <c r="R1611" s="51">
        <v>1</v>
      </c>
      <c r="S1611">
        <v>836</v>
      </c>
      <c r="T1611" t="s">
        <v>756</v>
      </c>
      <c r="X1611">
        <v>12</v>
      </c>
      <c r="AA1611">
        <f t="shared" si="2293"/>
        <v>1836</v>
      </c>
      <c r="AB1611" t="str">
        <f t="shared" si="2294"/>
        <v/>
      </c>
      <c r="AC1611">
        <f t="shared" si="2332"/>
        <v>1836</v>
      </c>
      <c r="AD1611" s="6">
        <v>2</v>
      </c>
      <c r="AE1611" t="s">
        <v>935</v>
      </c>
      <c r="AF1611" t="s">
        <v>744</v>
      </c>
      <c r="AG1611" t="s">
        <v>756</v>
      </c>
      <c r="AH1611" t="s">
        <v>756</v>
      </c>
      <c r="AI1611" t="str">
        <f t="shared" si="2337"/>
        <v>o</v>
      </c>
      <c r="AJ1611" t="str">
        <f t="shared" si="2338"/>
        <v/>
      </c>
      <c r="AK1611" t="str">
        <f t="shared" si="2339"/>
        <v/>
      </c>
      <c r="AL1611" t="str">
        <f t="shared" si="2340"/>
        <v/>
      </c>
      <c r="AM1611" t="str">
        <f t="shared" si="2341"/>
        <v/>
      </c>
      <c r="AN1611" t="str">
        <f t="shared" si="2342"/>
        <v>Home</v>
      </c>
      <c r="AO1611" t="str">
        <f t="shared" si="2343"/>
        <v>h</v>
      </c>
      <c r="AP1611" t="str">
        <f t="shared" si="2344"/>
        <v/>
      </c>
      <c r="AQ1611" t="str">
        <f t="shared" si="2345"/>
        <v/>
      </c>
      <c r="AR1611" t="str">
        <f t="shared" si="2346"/>
        <v>Home</v>
      </c>
      <c r="AS1611" t="str">
        <f t="shared" si="2347"/>
        <v>h</v>
      </c>
      <c r="AT1611" t="str">
        <f t="shared" si="2348"/>
        <v>Offensive</v>
      </c>
      <c r="AU1611" t="str">
        <f t="shared" si="2349"/>
        <v/>
      </c>
      <c r="AV1611" t="str">
        <f t="shared" si="2350"/>
        <v/>
      </c>
      <c r="AW1611" t="str" cm="1">
        <f t="array" ref="AW1611">IFERROR(IF(O1611&lt;&gt;"",O1611,IF(OR($S1611="",$T1611=""),"",IF(O1611&lt;&gt;"",O1611,IF($T1611&lt;&gt;"",_xlfn._xlws.FILTER(O:O,($BU:$BU=$BU1611)*($I:$I=$I1611)*($T:$T=$T1611)*($S:$S=_xlfn.MINIFS($S:$S,$T:$T,"="&amp;$T1611)),"")))))&amp;"",IF(O1611="","",""))&amp;""</f>
        <v>OffensivePlay_Possession-DriveMiddle</v>
      </c>
      <c r="AX1611" t="str" cm="1">
        <f t="array" ref="AX1611">IFERROR(IF(P1611&lt;&gt;"",P1611,IF(OR($S1611="",$T1611=""),"",IF($T1611&lt;&gt;"",_xlfn._xlws.FILTER(P:P,($BU:$BU=$BU1611)*($I:$I=$I1611)*($T:$T=$T1611)*($S:$S=_xlfn.MINIFS($S:$S,$T:$T,"="&amp;$T1611)),""))))&amp;"",IF(P1611="","",""))&amp;""</f>
        <v/>
      </c>
      <c r="AY1611" t="str" cm="1">
        <f t="array" ref="AY1611">IFERROR(IF(Q1611&lt;&gt;"",Q1611,IF(OR($S1611="",$T1611=""),"",IF($T1611&lt;&gt;"",_xlfn._xlws.FILTER(Q:Q,($BU:$BU=$BU1611)*($I:$I=$I1611)*($T:$T=$T1611)*($S:$S=_xlfn.MINIFS($S:$S,$T:$T,"="&amp;$T1611)),""))))&amp;"",IF(Q1611="","",""))&amp;""</f>
        <v/>
      </c>
      <c r="AZ1611" t="str" cm="1">
        <f t="array" ref="AZ1611">IFERROR(IF(R1611&lt;&gt;"",R1611,IF(OR($S1611="",$T1611=""),"",IF($T1611&lt;&gt;"",_xlfn._xlws.FILTER(R:R,($BU:$BU=$BU1611)*($I:$I=$I1611)*($T:$T=$T1611)*($S:$S=_xlfn.MINIFS($S:$S,$T:$T,"="&amp;$T1611)),""))))&amp;"",IF(R1611="","",""))&amp;""</f>
        <v>1</v>
      </c>
      <c r="BA1611" s="6">
        <f t="shared" si="2351"/>
        <v>137</v>
      </c>
      <c r="BB1611">
        <f t="shared" ref="BB1611:BD1611" si="2367">BB1610</f>
        <v>18987</v>
      </c>
      <c r="BC1611" t="str">
        <f t="shared" si="2367"/>
        <v>Velodrome</v>
      </c>
      <c r="BD1611" t="str">
        <f t="shared" si="2367"/>
        <v>Outlaws</v>
      </c>
      <c r="BE1611" t="s">
        <v>9</v>
      </c>
      <c r="BF1611" t="s">
        <v>183</v>
      </c>
      <c r="BI1611" cm="1">
        <f t="array" aca="1" ref="BI1611" ca="1">IFERROR(_xlfn._xlws.FILTER(shifts!A:A,(shifts!B:B=events!AD1611)*(shifts!AG:AG&gt;=events!BK1611)*(shifts!AH:AH&lt;=events!BL1611)),BI1610)</f>
        <v>54</v>
      </c>
      <c r="BJ1611" s="15">
        <f t="shared" si="2353"/>
        <v>0</v>
      </c>
      <c r="BK1611">
        <f t="shared" si="2354"/>
        <v>555</v>
      </c>
      <c r="BL1611">
        <f t="shared" si="2355"/>
        <v>555</v>
      </c>
      <c r="BM1611" s="15">
        <f>SUMIFS(BJ$2:BJ1611,K$2:K1611,"=Intermission")+SUMIFS(BJ$2:BJ1611,K$2:K1611,"=Timeout")</f>
        <v>67</v>
      </c>
      <c r="BN1611">
        <f t="shared" si="2356"/>
        <v>1147</v>
      </c>
      <c r="BO1611" s="19">
        <f t="shared" si="2357"/>
        <v>1672</v>
      </c>
      <c r="BP1611">
        <f t="shared" si="2358"/>
        <v>1667</v>
      </c>
      <c r="BQ1611" s="17">
        <f t="shared" si="2359"/>
        <v>1672</v>
      </c>
      <c r="BR1611" t="str">
        <f t="shared" si="2360"/>
        <v>opp_team_player_2</v>
      </c>
      <c r="BS1611">
        <f>COUNTIFS(S$3:S1611,"="&amp;S1611,AI$3:AI1611,"="&amp;AI1611)</f>
        <v>2</v>
      </c>
      <c r="BT1611" t="str">
        <f>IFERROR(VLOOKUP(BB1611&amp;BU1611&amp;X1611,game_rosters!U:W,3,FALSE),"")</f>
        <v>P100214</v>
      </c>
      <c r="BU1611" t="str">
        <f t="shared" si="2361"/>
        <v>Outlaws</v>
      </c>
    </row>
    <row r="1612" spans="1:73" x14ac:dyDescent="0.2">
      <c r="A1612">
        <f t="shared" si="2336"/>
        <v>1</v>
      </c>
      <c r="I1612" s="44">
        <v>84</v>
      </c>
      <c r="K1612" t="s">
        <v>13</v>
      </c>
      <c r="L1612" t="s">
        <v>586</v>
      </c>
      <c r="N1612" t="s">
        <v>595</v>
      </c>
      <c r="O1612" t="s">
        <v>600</v>
      </c>
      <c r="Q1612" t="s">
        <v>595</v>
      </c>
      <c r="R1612" s="51">
        <v>1</v>
      </c>
      <c r="S1612">
        <v>837</v>
      </c>
      <c r="T1612" t="s">
        <v>756</v>
      </c>
      <c r="W1612" t="s">
        <v>735</v>
      </c>
      <c r="X1612">
        <v>84</v>
      </c>
      <c r="Z1612">
        <v>1</v>
      </c>
      <c r="AA1612">
        <f t="shared" si="2293"/>
        <v>1837</v>
      </c>
      <c r="AB1612" t="str">
        <f t="shared" si="2294"/>
        <v/>
      </c>
      <c r="AC1612">
        <f t="shared" si="2332"/>
        <v>1837</v>
      </c>
      <c r="AD1612" s="6">
        <v>2</v>
      </c>
      <c r="AE1612" t="s">
        <v>935</v>
      </c>
      <c r="AF1612" t="s">
        <v>744</v>
      </c>
      <c r="AG1612" t="s">
        <v>756</v>
      </c>
      <c r="AH1612" t="s">
        <v>756</v>
      </c>
      <c r="AI1612" t="str">
        <f t="shared" si="2337"/>
        <v>e</v>
      </c>
      <c r="AJ1612" t="str">
        <f t="shared" si="2338"/>
        <v/>
      </c>
      <c r="AK1612" t="str">
        <f t="shared" si="2339"/>
        <v/>
      </c>
      <c r="AL1612" t="str">
        <f t="shared" si="2340"/>
        <v/>
      </c>
      <c r="AM1612" t="str">
        <f t="shared" si="2341"/>
        <v/>
      </c>
      <c r="AN1612" t="str">
        <f t="shared" si="2342"/>
        <v>Home</v>
      </c>
      <c r="AO1612" t="str">
        <f t="shared" si="2343"/>
        <v>h</v>
      </c>
      <c r="AP1612" t="str">
        <f t="shared" si="2344"/>
        <v/>
      </c>
      <c r="AQ1612" t="str">
        <f t="shared" si="2345"/>
        <v/>
      </c>
      <c r="AR1612" t="str">
        <f t="shared" si="2346"/>
        <v>Home</v>
      </c>
      <c r="AS1612" t="str">
        <f t="shared" si="2347"/>
        <v>h</v>
      </c>
      <c r="AT1612" t="str">
        <f t="shared" si="2348"/>
        <v>Offensive</v>
      </c>
      <c r="AU1612" t="str">
        <f t="shared" si="2349"/>
        <v/>
      </c>
      <c r="AV1612" t="str">
        <f t="shared" si="2350"/>
        <v/>
      </c>
      <c r="AW1612" t="str" cm="1">
        <f t="array" ref="AW1612">IFERROR(IF(O1612&lt;&gt;"",O1612,IF(OR($S1612="",$T1612=""),"",IF(O1612&lt;&gt;"",O1612,IF($T1612&lt;&gt;"",_xlfn._xlws.FILTER(O:O,($BU:$BU=$BU1612)*($I:$I=$I1612)*($T:$T=$T1612)*($S:$S=_xlfn.MINIFS($S:$S,$T:$T,"="&amp;$T1612)),"")))))&amp;"",IF(O1612="","",""))&amp;""</f>
        <v>OffensivePlay_Zone-PuckRetreivalTurnover</v>
      </c>
      <c r="AX1612" t="str" cm="1">
        <f t="array" ref="AX1612">IFERROR(IF(P1612&lt;&gt;"",P1612,IF(OR($S1612="",$T1612=""),"",IF($T1612&lt;&gt;"",_xlfn._xlws.FILTER(P:P,($BU:$BU=$BU1612)*($I:$I=$I1612)*($T:$T=$T1612)*($S:$S=_xlfn.MINIFS($S:$S,$T:$T,"="&amp;$T1612)),""))))&amp;"",IF(P1612="","",""))&amp;""</f>
        <v/>
      </c>
      <c r="AY1612" t="str" cm="1">
        <f t="array" ref="AY1612">IFERROR(IF(Q1612&lt;&gt;"",Q1612,IF(OR($S1612="",$T1612=""),"",IF($T1612&lt;&gt;"",_xlfn._xlws.FILTER(Q:Q,($BU:$BU=$BU1612)*($I:$I=$I1612)*($T:$T=$T1612)*($S:$S=_xlfn.MINIFS($S:$S,$T:$T,"="&amp;$T1612)),""))))&amp;"",IF(Q1612="","",""))&amp;""</f>
        <v>s</v>
      </c>
      <c r="AZ1612" t="str" cm="1">
        <f t="array" ref="AZ1612">IFERROR(IF(R1612&lt;&gt;"",R1612,IF(OR($S1612="",$T1612=""),"",IF($T1612&lt;&gt;"",_xlfn._xlws.FILTER(R:R,($BU:$BU=$BU1612)*($I:$I=$I1612)*($T:$T=$T1612)*($S:$S=_xlfn.MINIFS($S:$S,$T:$T,"="&amp;$T1612)),""))))&amp;"",IF(R1612="","",""))&amp;""</f>
        <v>1</v>
      </c>
      <c r="BA1612" s="6">
        <f t="shared" si="2351"/>
        <v>137</v>
      </c>
      <c r="BB1612">
        <f t="shared" ref="BB1612:BD1612" si="2368">BB1611</f>
        <v>18987</v>
      </c>
      <c r="BC1612" t="str">
        <f t="shared" si="2368"/>
        <v>Velodrome</v>
      </c>
      <c r="BD1612" t="str">
        <f t="shared" si="2368"/>
        <v>Outlaws</v>
      </c>
      <c r="BE1612" t="s">
        <v>13</v>
      </c>
      <c r="BF1612" t="s">
        <v>586</v>
      </c>
      <c r="BI1612" cm="1">
        <f t="array" aca="1" ref="BI1612" ca="1">IFERROR(_xlfn._xlws.FILTER(shifts!A:A,(shifts!B:B=events!AD1612)*(shifts!AG:AG&gt;=events!BK1612)*(shifts!AH:AH&lt;=events!BL1612)),BI1611)</f>
        <v>54</v>
      </c>
      <c r="BJ1612" s="15">
        <f t="shared" si="2353"/>
        <v>0</v>
      </c>
      <c r="BK1612">
        <f t="shared" si="2354"/>
        <v>555</v>
      </c>
      <c r="BL1612">
        <f t="shared" si="2355"/>
        <v>555</v>
      </c>
      <c r="BM1612" s="15">
        <f>SUMIFS(BJ$2:BJ1612,K$2:K1612,"=Intermission")+SUMIFS(BJ$2:BJ1612,K$2:K1612,"=Timeout")</f>
        <v>67</v>
      </c>
      <c r="BN1612">
        <f t="shared" si="2356"/>
        <v>1147</v>
      </c>
      <c r="BO1612" s="19">
        <f t="shared" si="2357"/>
        <v>1672</v>
      </c>
      <c r="BP1612">
        <f t="shared" si="2358"/>
        <v>1667</v>
      </c>
      <c r="BQ1612" s="17">
        <f t="shared" si="2359"/>
        <v>1672</v>
      </c>
      <c r="BR1612" t="str">
        <f t="shared" si="2360"/>
        <v>event_team_player_4</v>
      </c>
      <c r="BS1612">
        <f>COUNTIFS(S$3:S1612,"="&amp;S1612,AI$3:AI1612,"="&amp;AI1612)</f>
        <v>4</v>
      </c>
      <c r="BT1612" t="str">
        <f>IFERROR(VLOOKUP(BB1612&amp;BU1612&amp;X1612,game_rosters!U:W,3,FALSE),"")</f>
        <v>P100198</v>
      </c>
      <c r="BU1612" t="str">
        <f t="shared" si="2361"/>
        <v>Velodrome</v>
      </c>
    </row>
    <row r="1613" spans="1:73" x14ac:dyDescent="0.2">
      <c r="A1613" t="str">
        <f t="shared" si="2336"/>
        <v/>
      </c>
      <c r="I1613" s="44">
        <v>12</v>
      </c>
      <c r="O1613" t="s">
        <v>632</v>
      </c>
      <c r="Q1613" t="s">
        <v>594</v>
      </c>
      <c r="R1613" s="51">
        <v>1</v>
      </c>
      <c r="S1613">
        <v>837</v>
      </c>
      <c r="T1613" t="s">
        <v>756</v>
      </c>
      <c r="X1613">
        <v>12</v>
      </c>
      <c r="AA1613">
        <f t="shared" si="2293"/>
        <v>1837</v>
      </c>
      <c r="AB1613" t="str">
        <f t="shared" si="2294"/>
        <v/>
      </c>
      <c r="AC1613">
        <f t="shared" si="2332"/>
        <v>1837</v>
      </c>
      <c r="AD1613" s="6">
        <v>2</v>
      </c>
      <c r="AE1613" t="s">
        <v>935</v>
      </c>
      <c r="AF1613" t="s">
        <v>744</v>
      </c>
      <c r="AG1613" t="s">
        <v>756</v>
      </c>
      <c r="AH1613" t="s">
        <v>756</v>
      </c>
      <c r="AI1613" t="str">
        <f t="shared" si="2337"/>
        <v>o</v>
      </c>
      <c r="AJ1613" t="str">
        <f t="shared" si="2338"/>
        <v/>
      </c>
      <c r="AK1613" t="str">
        <f t="shared" si="2339"/>
        <v/>
      </c>
      <c r="AL1613" t="str">
        <f t="shared" si="2340"/>
        <v/>
      </c>
      <c r="AM1613" t="str">
        <f t="shared" si="2341"/>
        <v/>
      </c>
      <c r="AN1613" t="str">
        <f t="shared" si="2342"/>
        <v>Home</v>
      </c>
      <c r="AO1613" t="str">
        <f t="shared" si="2343"/>
        <v>h</v>
      </c>
      <c r="AP1613" t="str">
        <f t="shared" si="2344"/>
        <v/>
      </c>
      <c r="AQ1613" t="str">
        <f t="shared" si="2345"/>
        <v/>
      </c>
      <c r="AR1613" t="str">
        <f t="shared" si="2346"/>
        <v>Home</v>
      </c>
      <c r="AS1613" t="str">
        <f t="shared" si="2347"/>
        <v>h</v>
      </c>
      <c r="AT1613" t="str">
        <f t="shared" si="2348"/>
        <v>Defensive</v>
      </c>
      <c r="AU1613" t="str">
        <f t="shared" si="2349"/>
        <v/>
      </c>
      <c r="AV1613" t="str">
        <f t="shared" si="2350"/>
        <v/>
      </c>
      <c r="AW1613" t="str" cm="1">
        <f t="array" ref="AW1613">IFERROR(IF(O1613&lt;&gt;"",O1613,IF(OR($S1613="",$T1613=""),"",IF(O1613&lt;&gt;"",O1613,IF($T1613&lt;&gt;"",_xlfn._xlws.FILTER(O:O,($BU:$BU=$BU1613)*($I:$I=$I1613)*($T:$T=$T1613)*($S:$S=_xlfn.MINIFS($S:$S,$T:$T,"="&amp;$T1613)),"")))))&amp;"",IF(O1613="","",""))&amp;""</f>
        <v>Defensive_PlayZone-PuckRecoveryTurnover</v>
      </c>
      <c r="AX1613" t="str" cm="1">
        <f t="array" ref="AX1613">IFERROR(IF(P1613&lt;&gt;"",P1613,IF(OR($S1613="",$T1613=""),"",IF($T1613&lt;&gt;"",_xlfn._xlws.FILTER(P:P,($BU:$BU=$BU1613)*($I:$I=$I1613)*($T:$T=$T1613)*($S:$S=_xlfn.MINIFS($S:$S,$T:$T,"="&amp;$T1613)),""))))&amp;"",IF(P1613="","",""))&amp;""</f>
        <v/>
      </c>
      <c r="AY1613" t="str" cm="1">
        <f t="array" ref="AY1613">IFERROR(IF(Q1613&lt;&gt;"",Q1613,IF(OR($S1613="",$T1613=""),"",IF($T1613&lt;&gt;"",_xlfn._xlws.FILTER(Q:Q,($BU:$BU=$BU1613)*($I:$I=$I1613)*($T:$T=$T1613)*($S:$S=_xlfn.MINIFS($S:$S,$T:$T,"="&amp;$T1613)),""))))&amp;"",IF(Q1613="","",""))&amp;""</f>
        <v>u</v>
      </c>
      <c r="AZ1613" t="str" cm="1">
        <f t="array" ref="AZ1613">IFERROR(IF(R1613&lt;&gt;"",R1613,IF(OR($S1613="",$T1613=""),"",IF($T1613&lt;&gt;"",_xlfn._xlws.FILTER(R:R,($BU:$BU=$BU1613)*($I:$I=$I1613)*($T:$T=$T1613)*($S:$S=_xlfn.MINIFS($S:$S,$T:$T,"="&amp;$T1613)),""))))&amp;"",IF(R1613="","",""))&amp;""</f>
        <v>1</v>
      </c>
      <c r="BA1613" s="6">
        <f t="shared" si="2351"/>
        <v>137</v>
      </c>
      <c r="BB1613">
        <f t="shared" ref="BB1613:BD1613" si="2369">BB1612</f>
        <v>18987</v>
      </c>
      <c r="BC1613" t="str">
        <f t="shared" si="2369"/>
        <v>Velodrome</v>
      </c>
      <c r="BD1613" t="str">
        <f t="shared" si="2369"/>
        <v>Outlaws</v>
      </c>
      <c r="BE1613" t="s">
        <v>13</v>
      </c>
      <c r="BF1613" t="s">
        <v>586</v>
      </c>
      <c r="BI1613" cm="1">
        <f t="array" aca="1" ref="BI1613" ca="1">IFERROR(_xlfn._xlws.FILTER(shifts!A:A,(shifts!B:B=events!AD1613)*(shifts!AG:AG&gt;=events!BK1613)*(shifts!AH:AH&lt;=events!BL1613)),BI1612)</f>
        <v>54</v>
      </c>
      <c r="BJ1613" s="15">
        <f t="shared" si="2353"/>
        <v>0</v>
      </c>
      <c r="BK1613">
        <f t="shared" si="2354"/>
        <v>555</v>
      </c>
      <c r="BL1613">
        <f t="shared" si="2355"/>
        <v>555</v>
      </c>
      <c r="BM1613" s="15">
        <f>SUMIFS(BJ$2:BJ1613,K$2:K1613,"=Intermission")+SUMIFS(BJ$2:BJ1613,K$2:K1613,"=Timeout")</f>
        <v>67</v>
      </c>
      <c r="BN1613">
        <f t="shared" si="2356"/>
        <v>1147</v>
      </c>
      <c r="BO1613" s="19">
        <f t="shared" si="2357"/>
        <v>1672</v>
      </c>
      <c r="BP1613">
        <f t="shared" si="2358"/>
        <v>1667</v>
      </c>
      <c r="BQ1613" s="17">
        <f t="shared" si="2359"/>
        <v>1672</v>
      </c>
      <c r="BR1613" t="str">
        <f t="shared" si="2360"/>
        <v>opp_team_player_2</v>
      </c>
      <c r="BS1613">
        <f>COUNTIFS(S$3:S1613,"="&amp;S1613,AI$3:AI1613,"="&amp;AI1613)</f>
        <v>2</v>
      </c>
      <c r="BT1613" t="str">
        <f>IFERROR(VLOOKUP(BB1613&amp;BU1613&amp;X1613,game_rosters!U:W,3,FALSE),"")</f>
        <v>P100214</v>
      </c>
      <c r="BU1613" t="str">
        <f t="shared" si="2361"/>
        <v>Outlaws</v>
      </c>
    </row>
    <row r="1614" spans="1:73" x14ac:dyDescent="0.2">
      <c r="A1614" t="str">
        <f t="shared" si="2336"/>
        <v/>
      </c>
      <c r="I1614" s="44">
        <v>56</v>
      </c>
      <c r="O1614" t="s">
        <v>632</v>
      </c>
      <c r="Q1614" t="s">
        <v>594</v>
      </c>
      <c r="R1614" s="51">
        <v>1</v>
      </c>
      <c r="S1614">
        <v>837</v>
      </c>
      <c r="T1614" t="s">
        <v>756</v>
      </c>
      <c r="X1614">
        <v>56</v>
      </c>
      <c r="AA1614">
        <f t="shared" si="2293"/>
        <v>1837</v>
      </c>
      <c r="AB1614" t="str">
        <f t="shared" si="2294"/>
        <v/>
      </c>
      <c r="AC1614">
        <f t="shared" si="2332"/>
        <v>1837</v>
      </c>
      <c r="AD1614" s="6">
        <v>2</v>
      </c>
      <c r="AE1614" t="s">
        <v>935</v>
      </c>
      <c r="AF1614" t="s">
        <v>744</v>
      </c>
      <c r="AG1614" t="s">
        <v>756</v>
      </c>
      <c r="AH1614" t="s">
        <v>756</v>
      </c>
      <c r="AI1614" t="str">
        <f t="shared" si="2337"/>
        <v>o</v>
      </c>
      <c r="AJ1614" t="str">
        <f t="shared" si="2338"/>
        <v/>
      </c>
      <c r="AK1614" t="str">
        <f t="shared" si="2339"/>
        <v/>
      </c>
      <c r="AL1614" t="str">
        <f t="shared" si="2340"/>
        <v/>
      </c>
      <c r="AM1614" t="str">
        <f t="shared" si="2341"/>
        <v/>
      </c>
      <c r="AN1614" t="str">
        <f t="shared" si="2342"/>
        <v>Home</v>
      </c>
      <c r="AO1614" t="str">
        <f t="shared" si="2343"/>
        <v>h</v>
      </c>
      <c r="AP1614" t="str">
        <f t="shared" si="2344"/>
        <v/>
      </c>
      <c r="AQ1614" t="str">
        <f t="shared" si="2345"/>
        <v/>
      </c>
      <c r="AR1614" t="str">
        <f t="shared" si="2346"/>
        <v>Home</v>
      </c>
      <c r="AS1614" t="str">
        <f t="shared" si="2347"/>
        <v>h</v>
      </c>
      <c r="AT1614" t="str">
        <f t="shared" si="2348"/>
        <v>Defensive</v>
      </c>
      <c r="AU1614" t="str">
        <f t="shared" si="2349"/>
        <v/>
      </c>
      <c r="AV1614" t="str">
        <f t="shared" si="2350"/>
        <v/>
      </c>
      <c r="AW1614" t="str" cm="1">
        <f t="array" ref="AW1614">IFERROR(IF(O1614&lt;&gt;"",O1614,IF(OR($S1614="",$T1614=""),"",IF(O1614&lt;&gt;"",O1614,IF($T1614&lt;&gt;"",_xlfn._xlws.FILTER(O:O,($BU:$BU=$BU1614)*($I:$I=$I1614)*($T:$T=$T1614)*($S:$S=_xlfn.MINIFS($S:$S,$T:$T,"="&amp;$T1614)),"")))))&amp;"",IF(O1614="","",""))&amp;""</f>
        <v>Defensive_PlayZone-PuckRecoveryTurnover</v>
      </c>
      <c r="AX1614" t="str" cm="1">
        <f t="array" ref="AX1614">IFERROR(IF(P1614&lt;&gt;"",P1614,IF(OR($S1614="",$T1614=""),"",IF($T1614&lt;&gt;"",_xlfn._xlws.FILTER(P:P,($BU:$BU=$BU1614)*($I:$I=$I1614)*($T:$T=$T1614)*($S:$S=_xlfn.MINIFS($S:$S,$T:$T,"="&amp;$T1614)),""))))&amp;"",IF(P1614="","",""))&amp;""</f>
        <v/>
      </c>
      <c r="AY1614" t="str" cm="1">
        <f t="array" ref="AY1614">IFERROR(IF(Q1614&lt;&gt;"",Q1614,IF(OR($S1614="",$T1614=""),"",IF($T1614&lt;&gt;"",_xlfn._xlws.FILTER(Q:Q,($BU:$BU=$BU1614)*($I:$I=$I1614)*($T:$T=$T1614)*($S:$S=_xlfn.MINIFS($S:$S,$T:$T,"="&amp;$T1614)),""))))&amp;"",IF(Q1614="","",""))&amp;""</f>
        <v>u</v>
      </c>
      <c r="AZ1614" t="str" cm="1">
        <f t="array" ref="AZ1614">IFERROR(IF(R1614&lt;&gt;"",R1614,IF(OR($S1614="",$T1614=""),"",IF($T1614&lt;&gt;"",_xlfn._xlws.FILTER(R:R,($BU:$BU=$BU1614)*($I:$I=$I1614)*($T:$T=$T1614)*($S:$S=_xlfn.MINIFS($S:$S,$T:$T,"="&amp;$T1614)),""))))&amp;"",IF(R1614="","",""))&amp;""</f>
        <v>1</v>
      </c>
      <c r="BA1614" s="6">
        <f t="shared" si="2351"/>
        <v>137</v>
      </c>
      <c r="BB1614">
        <f t="shared" ref="BB1614:BD1614" si="2370">BB1613</f>
        <v>18987</v>
      </c>
      <c r="BC1614" t="str">
        <f t="shared" si="2370"/>
        <v>Velodrome</v>
      </c>
      <c r="BD1614" t="str">
        <f t="shared" si="2370"/>
        <v>Outlaws</v>
      </c>
      <c r="BE1614" t="s">
        <v>13</v>
      </c>
      <c r="BF1614" t="s">
        <v>586</v>
      </c>
      <c r="BI1614" cm="1">
        <f t="array" aca="1" ref="BI1614" ca="1">IFERROR(_xlfn._xlws.FILTER(shifts!A:A,(shifts!B:B=events!AD1614)*(shifts!AG:AG&gt;=events!BK1614)*(shifts!AH:AH&lt;=events!BL1614)),BI1613)</f>
        <v>54</v>
      </c>
      <c r="BJ1614" s="15">
        <f t="shared" si="2353"/>
        <v>0</v>
      </c>
      <c r="BK1614">
        <f t="shared" si="2354"/>
        <v>555</v>
      </c>
      <c r="BL1614">
        <f t="shared" si="2355"/>
        <v>555</v>
      </c>
      <c r="BM1614" s="15">
        <f>SUMIFS(BJ$2:BJ1614,K$2:K1614,"=Intermission")+SUMIFS(BJ$2:BJ1614,K$2:K1614,"=Timeout")</f>
        <v>67</v>
      </c>
      <c r="BN1614">
        <f t="shared" si="2356"/>
        <v>1147</v>
      </c>
      <c r="BO1614" s="19">
        <f t="shared" si="2357"/>
        <v>1672</v>
      </c>
      <c r="BP1614">
        <f t="shared" si="2358"/>
        <v>1667</v>
      </c>
      <c r="BQ1614" s="17">
        <f t="shared" si="2359"/>
        <v>1672</v>
      </c>
      <c r="BR1614" t="str">
        <f t="shared" si="2360"/>
        <v>opp_team_player_3</v>
      </c>
      <c r="BS1614">
        <f>COUNTIFS(S$3:S1614,"="&amp;S1614,AI$3:AI1614,"="&amp;AI1614)</f>
        <v>3</v>
      </c>
      <c r="BT1614" t="str">
        <f>IFERROR(VLOOKUP(BB1614&amp;BU1614&amp;X1614,game_rosters!U:W,3,FALSE),"")</f>
        <v>P100099</v>
      </c>
      <c r="BU1614" t="str">
        <f t="shared" si="2361"/>
        <v>Outlaws</v>
      </c>
    </row>
    <row r="1615" spans="1:73" x14ac:dyDescent="0.2">
      <c r="A1615">
        <f t="shared" si="2336"/>
        <v>1</v>
      </c>
      <c r="I1615" s="44">
        <v>84</v>
      </c>
      <c r="K1615" t="s">
        <v>7</v>
      </c>
      <c r="L1615" t="s">
        <v>172</v>
      </c>
      <c r="M1615" t="s">
        <v>381</v>
      </c>
      <c r="N1615" t="s">
        <v>595</v>
      </c>
      <c r="R1615" s="51">
        <v>1</v>
      </c>
      <c r="S1615">
        <v>838</v>
      </c>
      <c r="T1615" t="s">
        <v>756</v>
      </c>
      <c r="W1615" t="s">
        <v>735</v>
      </c>
      <c r="X1615">
        <v>84</v>
      </c>
      <c r="Z1615">
        <v>1</v>
      </c>
      <c r="AA1615">
        <f t="shared" si="2293"/>
        <v>1838</v>
      </c>
      <c r="AB1615" t="str">
        <f t="shared" si="2294"/>
        <v/>
      </c>
      <c r="AC1615">
        <f t="shared" si="2332"/>
        <v>1838</v>
      </c>
      <c r="AD1615" s="6">
        <v>2</v>
      </c>
      <c r="AE1615" t="s">
        <v>935</v>
      </c>
      <c r="AF1615" t="s">
        <v>744</v>
      </c>
      <c r="AG1615" t="s">
        <v>756</v>
      </c>
      <c r="AH1615" t="s">
        <v>756</v>
      </c>
      <c r="AI1615" t="str">
        <f t="shared" si="2337"/>
        <v>e</v>
      </c>
      <c r="AJ1615" t="str">
        <f t="shared" si="2338"/>
        <v/>
      </c>
      <c r="AK1615" t="str">
        <f t="shared" si="2339"/>
        <v/>
      </c>
      <c r="AL1615" t="str">
        <f t="shared" si="2340"/>
        <v/>
      </c>
      <c r="AM1615" t="str">
        <f t="shared" si="2341"/>
        <v/>
      </c>
      <c r="AN1615" t="str">
        <f t="shared" si="2342"/>
        <v>Home</v>
      </c>
      <c r="AO1615" t="str">
        <f t="shared" si="2343"/>
        <v>h</v>
      </c>
      <c r="AP1615" t="str">
        <f t="shared" si="2344"/>
        <v/>
      </c>
      <c r="AQ1615" t="str">
        <f t="shared" si="2345"/>
        <v/>
      </c>
      <c r="AR1615" t="str">
        <f t="shared" si="2346"/>
        <v>Home</v>
      </c>
      <c r="AS1615" t="str">
        <f t="shared" si="2347"/>
        <v>h</v>
      </c>
      <c r="AT1615" t="str">
        <f t="shared" si="2348"/>
        <v>Offensive</v>
      </c>
      <c r="AU1615" t="str">
        <f t="shared" si="2349"/>
        <v/>
      </c>
      <c r="AV1615" t="str">
        <f t="shared" si="2350"/>
        <v/>
      </c>
      <c r="AW1615" t="str" cm="1">
        <f t="array" ref="AW1615">IFERROR(IF(O1615&lt;&gt;"",O1615,IF(OR($S1615="",$T1615=""),"",IF(O1615&lt;&gt;"",O1615,IF($T1615&lt;&gt;"",_xlfn._xlws.FILTER(O:O,($BU:$BU=$BU1615)*($I:$I=$I1615)*($T:$T=$T1615)*($S:$S=_xlfn.MINIFS($S:$S,$T:$T,"="&amp;$T1615)),"")))))&amp;"",IF(O1615="","",""))&amp;""</f>
        <v/>
      </c>
      <c r="AX1615" t="str" cm="1">
        <f t="array" ref="AX1615">IFERROR(IF(P1615&lt;&gt;"",P1615,IF(OR($S1615="",$T1615=""),"",IF($T1615&lt;&gt;"",_xlfn._xlws.FILTER(P:P,($BU:$BU=$BU1615)*($I:$I=$I1615)*($T:$T=$T1615)*($S:$S=_xlfn.MINIFS($S:$S,$T:$T,"="&amp;$T1615)),""))))&amp;"",IF(P1615="","",""))&amp;""</f>
        <v/>
      </c>
      <c r="AY1615" t="str" cm="1">
        <f t="array" ref="AY1615">IFERROR(IF(Q1615&lt;&gt;"",Q1615,IF(OR($S1615="",$T1615=""),"",IF($T1615&lt;&gt;"",_xlfn._xlws.FILTER(Q:Q,($BU:$BU=$BU1615)*($I:$I=$I1615)*($T:$T=$T1615)*($S:$S=_xlfn.MINIFS($S:$S,$T:$T,"="&amp;$T1615)),""))))&amp;"",IF(Q1615="","",""))&amp;""</f>
        <v/>
      </c>
      <c r="AZ1615" t="str" cm="1">
        <f t="array" ref="AZ1615">IFERROR(IF(R1615&lt;&gt;"",R1615,IF(OR($S1615="",$T1615=""),"",IF($T1615&lt;&gt;"",_xlfn._xlws.FILTER(R:R,($BU:$BU=$BU1615)*($I:$I=$I1615)*($T:$T=$T1615)*($S:$S=_xlfn.MINIFS($S:$S,$T:$T,"="&amp;$T1615)),""))))&amp;"",IF(R1615="","",""))&amp;""</f>
        <v>1</v>
      </c>
      <c r="BA1615" s="6">
        <f t="shared" si="2351"/>
        <v>137</v>
      </c>
      <c r="BB1615">
        <f t="shared" ref="BB1615:BD1615" si="2371">BB1614</f>
        <v>18987</v>
      </c>
      <c r="BC1615" t="str">
        <f t="shared" si="2371"/>
        <v>Velodrome</v>
      </c>
      <c r="BD1615" t="str">
        <f t="shared" si="2371"/>
        <v>Outlaws</v>
      </c>
      <c r="BE1615" t="s">
        <v>7</v>
      </c>
      <c r="BF1615" t="s">
        <v>172</v>
      </c>
      <c r="BI1615" cm="1">
        <f t="array" aca="1" ref="BI1615" ca="1">IFERROR(_xlfn._xlws.FILTER(shifts!A:A,(shifts!B:B=events!AD1615)*(shifts!AG:AG&gt;=events!BK1615)*(shifts!AH:AH&lt;=events!BL1615)),BI1614)</f>
        <v>54</v>
      </c>
      <c r="BJ1615" s="15">
        <f t="shared" si="2353"/>
        <v>0</v>
      </c>
      <c r="BK1615">
        <f t="shared" si="2354"/>
        <v>555</v>
      </c>
      <c r="BL1615">
        <f t="shared" si="2355"/>
        <v>555</v>
      </c>
      <c r="BM1615" s="15">
        <f>SUMIFS(BJ$2:BJ1615,K$2:K1615,"=Intermission")+SUMIFS(BJ$2:BJ1615,K$2:K1615,"=Timeout")</f>
        <v>67</v>
      </c>
      <c r="BN1615">
        <f t="shared" si="2356"/>
        <v>1147</v>
      </c>
      <c r="BO1615" s="19">
        <f t="shared" si="2357"/>
        <v>1672</v>
      </c>
      <c r="BP1615">
        <f t="shared" si="2358"/>
        <v>1667</v>
      </c>
      <c r="BQ1615" s="17">
        <f t="shared" si="2359"/>
        <v>1672</v>
      </c>
      <c r="BR1615" t="str">
        <f t="shared" si="2360"/>
        <v>event_team_player_3</v>
      </c>
      <c r="BS1615">
        <f>COUNTIFS(S$3:S1615,"="&amp;S1615,AI$3:AI1615,"="&amp;AI1615)</f>
        <v>3</v>
      </c>
      <c r="BT1615" t="str">
        <f>IFERROR(VLOOKUP(BB1615&amp;BU1615&amp;X1615,game_rosters!U:W,3,FALSE),"")</f>
        <v>P100198</v>
      </c>
      <c r="BU1615" t="str">
        <f t="shared" si="2361"/>
        <v>Velodrome</v>
      </c>
    </row>
    <row r="1616" spans="1:73" x14ac:dyDescent="0.2">
      <c r="A1616" t="str">
        <f t="shared" si="2336"/>
        <v/>
      </c>
      <c r="I1616" s="44">
        <v>70</v>
      </c>
      <c r="S1616">
        <v>838</v>
      </c>
      <c r="T1616" t="s">
        <v>756</v>
      </c>
      <c r="X1616">
        <v>70</v>
      </c>
      <c r="Z1616">
        <v>1</v>
      </c>
      <c r="AA1616">
        <f t="shared" si="2293"/>
        <v>1838</v>
      </c>
      <c r="AB1616" t="str">
        <f t="shared" si="2294"/>
        <v/>
      </c>
      <c r="AC1616">
        <f t="shared" si="2332"/>
        <v>1838</v>
      </c>
      <c r="AD1616" s="6">
        <v>2</v>
      </c>
      <c r="AE1616" t="s">
        <v>935</v>
      </c>
      <c r="AF1616" t="s">
        <v>744</v>
      </c>
      <c r="AG1616" t="s">
        <v>756</v>
      </c>
      <c r="AH1616" t="s">
        <v>756</v>
      </c>
      <c r="AI1616" t="str">
        <f t="shared" si="2337"/>
        <v>e</v>
      </c>
      <c r="AJ1616" t="str">
        <f t="shared" si="2338"/>
        <v/>
      </c>
      <c r="AK1616" t="str">
        <f t="shared" si="2339"/>
        <v/>
      </c>
      <c r="AL1616" t="str">
        <f t="shared" si="2340"/>
        <v/>
      </c>
      <c r="AM1616" t="str">
        <f t="shared" si="2341"/>
        <v/>
      </c>
      <c r="AN1616" t="str">
        <f t="shared" si="2342"/>
        <v>Home</v>
      </c>
      <c r="AO1616" t="str">
        <f t="shared" si="2343"/>
        <v>h</v>
      </c>
      <c r="AP1616" t="str">
        <f t="shared" si="2344"/>
        <v/>
      </c>
      <c r="AQ1616" t="str">
        <f t="shared" si="2345"/>
        <v/>
      </c>
      <c r="AR1616" t="str">
        <f t="shared" si="2346"/>
        <v>Home</v>
      </c>
      <c r="AS1616" t="str">
        <f t="shared" si="2347"/>
        <v>h</v>
      </c>
      <c r="AT1616" t="str">
        <f t="shared" si="2348"/>
        <v>Offensive</v>
      </c>
      <c r="AU1616" t="str">
        <f t="shared" si="2349"/>
        <v/>
      </c>
      <c r="AV1616" t="str">
        <f t="shared" si="2350"/>
        <v/>
      </c>
      <c r="AW1616" t="str" cm="1">
        <f t="array" ref="AW1616">IFERROR(IF(O1616&lt;&gt;"",O1616,IF(OR($S1616="",$T1616=""),"",IF(O1616&lt;&gt;"",O1616,IF($T1616&lt;&gt;"",_xlfn._xlws.FILTER(O:O,($BU:$BU=$BU1616)*($I:$I=$I1616)*($T:$T=$T1616)*($S:$S=_xlfn.MINIFS($S:$S,$T:$T,"="&amp;$T1616)),"")))))&amp;"",IF(O1616="","",""))&amp;""</f>
        <v/>
      </c>
      <c r="AX1616" t="str" cm="1">
        <f t="array" ref="AX1616">IFERROR(IF(P1616&lt;&gt;"",P1616,IF(OR($S1616="",$T1616=""),"",IF($T1616&lt;&gt;"",_xlfn._xlws.FILTER(P:P,($BU:$BU=$BU1616)*($I:$I=$I1616)*($T:$T=$T1616)*($S:$S=_xlfn.MINIFS($S:$S,$T:$T,"="&amp;$T1616)),""))))&amp;"",IF(P1616="","",""))&amp;""</f>
        <v/>
      </c>
      <c r="AY1616" t="str" cm="1">
        <f t="array" ref="AY1616">IFERROR(IF(Q1616&lt;&gt;"",Q1616,IF(OR($S1616="",$T1616=""),"",IF($T1616&lt;&gt;"",_xlfn._xlws.FILTER(Q:Q,($BU:$BU=$BU1616)*($I:$I=$I1616)*($T:$T=$T1616)*($S:$S=_xlfn.MINIFS($S:$S,$T:$T,"="&amp;$T1616)),""))))&amp;"",IF(Q1616="","",""))&amp;""</f>
        <v/>
      </c>
      <c r="AZ1616" t="str" cm="1">
        <f t="array" ref="AZ1616">IFERROR(IF(R1616&lt;&gt;"",R1616,IF(OR($S1616="",$T1616=""),"",IF($T1616&lt;&gt;"",_xlfn._xlws.FILTER(R:R,($BU:$BU=$BU1616)*($I:$I=$I1616)*($T:$T=$T1616)*($S:$S=_xlfn.MINIFS($S:$S,$T:$T,"="&amp;$T1616)),""))))&amp;"",IF(R1616="","",""))&amp;""</f>
        <v/>
      </c>
      <c r="BA1616" s="6">
        <f t="shared" si="2351"/>
        <v>137</v>
      </c>
      <c r="BB1616">
        <f t="shared" ref="BB1616:BD1616" si="2372">BB1615</f>
        <v>18987</v>
      </c>
      <c r="BC1616" t="str">
        <f t="shared" si="2372"/>
        <v>Velodrome</v>
      </c>
      <c r="BD1616" t="str">
        <f t="shared" si="2372"/>
        <v>Outlaws</v>
      </c>
      <c r="BE1616" t="s">
        <v>7</v>
      </c>
      <c r="BF1616" t="s">
        <v>172</v>
      </c>
      <c r="BI1616" cm="1">
        <f t="array" aca="1" ref="BI1616" ca="1">IFERROR(_xlfn._xlws.FILTER(shifts!A:A,(shifts!B:B=events!AD1616)*(shifts!AG:AG&gt;=events!BK1616)*(shifts!AH:AH&lt;=events!BL1616)),BI1615)</f>
        <v>54</v>
      </c>
      <c r="BJ1616" s="15">
        <f t="shared" si="2353"/>
        <v>0</v>
      </c>
      <c r="BK1616">
        <f t="shared" si="2354"/>
        <v>555</v>
      </c>
      <c r="BL1616">
        <f t="shared" si="2355"/>
        <v>555</v>
      </c>
      <c r="BM1616" s="15">
        <f>SUMIFS(BJ$2:BJ1616,K$2:K1616,"=Intermission")+SUMIFS(BJ$2:BJ1616,K$2:K1616,"=Timeout")</f>
        <v>67</v>
      </c>
      <c r="BN1616">
        <f t="shared" si="2356"/>
        <v>1147</v>
      </c>
      <c r="BO1616" s="19">
        <f t="shared" si="2357"/>
        <v>1672</v>
      </c>
      <c r="BP1616">
        <f t="shared" si="2358"/>
        <v>1667</v>
      </c>
      <c r="BQ1616" s="17">
        <f t="shared" si="2359"/>
        <v>1672</v>
      </c>
      <c r="BR1616" t="str">
        <f t="shared" si="2360"/>
        <v>event_team_player_4</v>
      </c>
      <c r="BS1616">
        <f>COUNTIFS(S$3:S1616,"="&amp;S1616,AI$3:AI1616,"="&amp;AI1616)</f>
        <v>4</v>
      </c>
      <c r="BT1616" t="str">
        <f>IFERROR(VLOOKUP(BB1616&amp;BU1616&amp;X1616,game_rosters!U:W,3,FALSE),"")</f>
        <v>P100001</v>
      </c>
      <c r="BU1616" t="str">
        <f t="shared" si="2361"/>
        <v>Velodrome</v>
      </c>
    </row>
    <row r="1617" spans="1:73" x14ac:dyDescent="0.2">
      <c r="A1617" t="str">
        <f t="shared" si="2336"/>
        <v/>
      </c>
      <c r="I1617" s="44">
        <v>12</v>
      </c>
      <c r="O1617" t="s">
        <v>602</v>
      </c>
      <c r="R1617" s="51">
        <v>1</v>
      </c>
      <c r="S1617">
        <v>838</v>
      </c>
      <c r="T1617" t="s">
        <v>756</v>
      </c>
      <c r="X1617">
        <v>12</v>
      </c>
      <c r="AA1617">
        <f t="shared" si="2293"/>
        <v>1838</v>
      </c>
      <c r="AB1617" t="str">
        <f t="shared" si="2294"/>
        <v/>
      </c>
      <c r="AC1617">
        <f t="shared" si="2332"/>
        <v>1838</v>
      </c>
      <c r="AD1617" s="6">
        <v>2</v>
      </c>
      <c r="AE1617" t="s">
        <v>935</v>
      </c>
      <c r="AF1617" t="s">
        <v>744</v>
      </c>
      <c r="AG1617" t="s">
        <v>756</v>
      </c>
      <c r="AH1617" t="s">
        <v>756</v>
      </c>
      <c r="AI1617" t="str">
        <f t="shared" si="2337"/>
        <v>o</v>
      </c>
      <c r="AJ1617" t="str">
        <f t="shared" si="2338"/>
        <v/>
      </c>
      <c r="AK1617" t="str">
        <f t="shared" si="2339"/>
        <v/>
      </c>
      <c r="AL1617" t="str">
        <f t="shared" si="2340"/>
        <v/>
      </c>
      <c r="AM1617" t="str">
        <f t="shared" si="2341"/>
        <v/>
      </c>
      <c r="AN1617" t="str">
        <f t="shared" si="2342"/>
        <v>Home</v>
      </c>
      <c r="AO1617" t="str">
        <f t="shared" si="2343"/>
        <v>h</v>
      </c>
      <c r="AP1617" t="str">
        <f t="shared" si="2344"/>
        <v/>
      </c>
      <c r="AQ1617" t="str">
        <f t="shared" si="2345"/>
        <v/>
      </c>
      <c r="AR1617" t="str">
        <f t="shared" si="2346"/>
        <v>Home</v>
      </c>
      <c r="AS1617" t="str">
        <f t="shared" si="2347"/>
        <v>h</v>
      </c>
      <c r="AT1617" t="str">
        <f t="shared" si="2348"/>
        <v>Defensive</v>
      </c>
      <c r="AU1617" t="str">
        <f t="shared" si="2349"/>
        <v/>
      </c>
      <c r="AV1617" t="str">
        <f t="shared" si="2350"/>
        <v/>
      </c>
      <c r="AW1617" t="str" cm="1">
        <f t="array" ref="AW1617">IFERROR(IF(O1617&lt;&gt;"",O1617,IF(OR($S1617="",$T1617=""),"",IF(O1617&lt;&gt;"",O1617,IF($T1617&lt;&gt;"",_xlfn._xlws.FILTER(O:O,($BU:$BU=$BU1617)*($I:$I=$I1617)*($T:$T=$T1617)*($S:$S=_xlfn.MINIFS($S:$S,$T:$T,"="&amp;$T1617)),"")))))&amp;"",IF(O1617="","",""))&amp;""</f>
        <v>Defensive_PlayPossession-StickCheck</v>
      </c>
      <c r="AX1617" t="str" cm="1">
        <f t="array" ref="AX1617">IFERROR(IF(P1617&lt;&gt;"",P1617,IF(OR($S1617="",$T1617=""),"",IF($T1617&lt;&gt;"",_xlfn._xlws.FILTER(P:P,($BU:$BU=$BU1617)*($I:$I=$I1617)*($T:$T=$T1617)*($S:$S=_xlfn.MINIFS($S:$S,$T:$T,"="&amp;$T1617)),""))))&amp;"",IF(P1617="","",""))&amp;""</f>
        <v/>
      </c>
      <c r="AY1617" t="str" cm="1">
        <f t="array" ref="AY1617">IFERROR(IF(Q1617&lt;&gt;"",Q1617,IF(OR($S1617="",$T1617=""),"",IF($T1617&lt;&gt;"",_xlfn._xlws.FILTER(Q:Q,($BU:$BU=$BU1617)*($I:$I=$I1617)*($T:$T=$T1617)*($S:$S=_xlfn.MINIFS($S:$S,$T:$T,"="&amp;$T1617)),""))))&amp;"",IF(Q1617="","",""))&amp;""</f>
        <v/>
      </c>
      <c r="AZ1617" t="str" cm="1">
        <f t="array" ref="AZ1617">IFERROR(IF(R1617&lt;&gt;"",R1617,IF(OR($S1617="",$T1617=""),"",IF($T1617&lt;&gt;"",_xlfn._xlws.FILTER(R:R,($BU:$BU=$BU1617)*($I:$I=$I1617)*($T:$T=$T1617)*($S:$S=_xlfn.MINIFS($S:$S,$T:$T,"="&amp;$T1617)),""))))&amp;"",IF(R1617="","",""))&amp;""</f>
        <v>1</v>
      </c>
      <c r="BA1617" s="6">
        <f t="shared" si="2351"/>
        <v>137</v>
      </c>
      <c r="BB1617">
        <f t="shared" ref="BB1617:BD1617" si="2373">BB1616</f>
        <v>18987</v>
      </c>
      <c r="BC1617" t="str">
        <f t="shared" si="2373"/>
        <v>Velodrome</v>
      </c>
      <c r="BD1617" t="str">
        <f t="shared" si="2373"/>
        <v>Outlaws</v>
      </c>
      <c r="BE1617" t="s">
        <v>7</v>
      </c>
      <c r="BF1617" t="s">
        <v>172</v>
      </c>
      <c r="BI1617" cm="1">
        <f t="array" aca="1" ref="BI1617" ca="1">IFERROR(_xlfn._xlws.FILTER(shifts!A:A,(shifts!B:B=events!AD1617)*(shifts!AG:AG&gt;=events!BK1617)*(shifts!AH:AH&lt;=events!BL1617)),BI1616)</f>
        <v>54</v>
      </c>
      <c r="BJ1617" s="15">
        <f t="shared" si="2353"/>
        <v>0</v>
      </c>
      <c r="BK1617">
        <f t="shared" si="2354"/>
        <v>555</v>
      </c>
      <c r="BL1617">
        <f t="shared" si="2355"/>
        <v>555</v>
      </c>
      <c r="BM1617" s="15">
        <f>SUMIFS(BJ$2:BJ1617,K$2:K1617,"=Intermission")+SUMIFS(BJ$2:BJ1617,K$2:K1617,"=Timeout")</f>
        <v>67</v>
      </c>
      <c r="BN1617">
        <f t="shared" si="2356"/>
        <v>1147</v>
      </c>
      <c r="BO1617" s="19">
        <f t="shared" si="2357"/>
        <v>1672</v>
      </c>
      <c r="BP1617">
        <f t="shared" si="2358"/>
        <v>1667</v>
      </c>
      <c r="BQ1617" s="17">
        <f t="shared" si="2359"/>
        <v>1672</v>
      </c>
      <c r="BR1617" t="str">
        <f t="shared" si="2360"/>
        <v>opp_team_player_1</v>
      </c>
      <c r="BS1617">
        <f>COUNTIFS(S$3:S1617,"="&amp;S1617,AI$3:AI1617,"="&amp;AI1617)</f>
        <v>1</v>
      </c>
      <c r="BT1617" t="str">
        <f>IFERROR(VLOOKUP(BB1617&amp;BU1617&amp;X1617,game_rosters!U:W,3,FALSE),"")</f>
        <v>P100214</v>
      </c>
      <c r="BU1617" t="str">
        <f t="shared" si="2361"/>
        <v>Outlaws</v>
      </c>
    </row>
    <row r="1618" spans="1:73" x14ac:dyDescent="0.2">
      <c r="A1618" t="str">
        <f t="shared" si="2336"/>
        <v/>
      </c>
      <c r="I1618" s="44">
        <v>56</v>
      </c>
      <c r="O1618" t="s">
        <v>602</v>
      </c>
      <c r="R1618" s="51">
        <v>1</v>
      </c>
      <c r="S1618">
        <v>838</v>
      </c>
      <c r="T1618" t="s">
        <v>756</v>
      </c>
      <c r="X1618">
        <v>56</v>
      </c>
      <c r="AA1618">
        <f t="shared" si="2293"/>
        <v>1838</v>
      </c>
      <c r="AB1618" t="str">
        <f t="shared" si="2294"/>
        <v/>
      </c>
      <c r="AC1618">
        <f t="shared" si="2332"/>
        <v>1838</v>
      </c>
      <c r="AD1618" s="6">
        <v>2</v>
      </c>
      <c r="AE1618" t="s">
        <v>935</v>
      </c>
      <c r="AF1618" t="s">
        <v>744</v>
      </c>
      <c r="AG1618" t="s">
        <v>756</v>
      </c>
      <c r="AH1618" t="s">
        <v>756</v>
      </c>
      <c r="AI1618" t="str">
        <f t="shared" si="2337"/>
        <v>o</v>
      </c>
      <c r="AJ1618" t="str">
        <f t="shared" si="2338"/>
        <v/>
      </c>
      <c r="AK1618" t="str">
        <f t="shared" si="2339"/>
        <v/>
      </c>
      <c r="AL1618" t="str">
        <f t="shared" si="2340"/>
        <v/>
      </c>
      <c r="AM1618" t="str">
        <f t="shared" si="2341"/>
        <v/>
      </c>
      <c r="AN1618" t="str">
        <f t="shared" si="2342"/>
        <v>Home</v>
      </c>
      <c r="AO1618" t="str">
        <f t="shared" si="2343"/>
        <v>h</v>
      </c>
      <c r="AP1618" t="str">
        <f t="shared" si="2344"/>
        <v/>
      </c>
      <c r="AQ1618" t="str">
        <f t="shared" si="2345"/>
        <v/>
      </c>
      <c r="AR1618" t="str">
        <f t="shared" si="2346"/>
        <v>Home</v>
      </c>
      <c r="AS1618" t="str">
        <f t="shared" si="2347"/>
        <v>h</v>
      </c>
      <c r="AT1618" t="str">
        <f t="shared" si="2348"/>
        <v>Defensive</v>
      </c>
      <c r="AU1618" t="str">
        <f t="shared" si="2349"/>
        <v/>
      </c>
      <c r="AV1618" t="str">
        <f t="shared" si="2350"/>
        <v/>
      </c>
      <c r="AW1618" t="str" cm="1">
        <f t="array" ref="AW1618">IFERROR(IF(O1618&lt;&gt;"",O1618,IF(OR($S1618="",$T1618=""),"",IF(O1618&lt;&gt;"",O1618,IF($T1618&lt;&gt;"",_xlfn._xlws.FILTER(O:O,($BU:$BU=$BU1618)*($I:$I=$I1618)*($T:$T=$T1618)*($S:$S=_xlfn.MINIFS($S:$S,$T:$T,"="&amp;$T1618)),"")))))&amp;"",IF(O1618="","",""))&amp;""</f>
        <v>Defensive_PlayPossession-StickCheck</v>
      </c>
      <c r="AX1618" t="str" cm="1">
        <f t="array" ref="AX1618">IFERROR(IF(P1618&lt;&gt;"",P1618,IF(OR($S1618="",$T1618=""),"",IF($T1618&lt;&gt;"",_xlfn._xlws.FILTER(P:P,($BU:$BU=$BU1618)*($I:$I=$I1618)*($T:$T=$T1618)*($S:$S=_xlfn.MINIFS($S:$S,$T:$T,"="&amp;$T1618)),""))))&amp;"",IF(P1618="","",""))&amp;""</f>
        <v/>
      </c>
      <c r="AY1618" t="str" cm="1">
        <f t="array" ref="AY1618">IFERROR(IF(Q1618&lt;&gt;"",Q1618,IF(OR($S1618="",$T1618=""),"",IF($T1618&lt;&gt;"",_xlfn._xlws.FILTER(Q:Q,($BU:$BU=$BU1618)*($I:$I=$I1618)*($T:$T=$T1618)*($S:$S=_xlfn.MINIFS($S:$S,$T:$T,"="&amp;$T1618)),""))))&amp;"",IF(Q1618="","",""))&amp;""</f>
        <v/>
      </c>
      <c r="AZ1618" t="str" cm="1">
        <f t="array" ref="AZ1618">IFERROR(IF(R1618&lt;&gt;"",R1618,IF(OR($S1618="",$T1618=""),"",IF($T1618&lt;&gt;"",_xlfn._xlws.FILTER(R:R,($BU:$BU=$BU1618)*($I:$I=$I1618)*($T:$T=$T1618)*($S:$S=_xlfn.MINIFS($S:$S,$T:$T,"="&amp;$T1618)),""))))&amp;"",IF(R1618="","",""))&amp;""</f>
        <v>1</v>
      </c>
      <c r="BA1618" s="6">
        <f t="shared" si="2351"/>
        <v>137</v>
      </c>
      <c r="BB1618">
        <f t="shared" ref="BB1618:BD1618" si="2374">BB1617</f>
        <v>18987</v>
      </c>
      <c r="BC1618" t="str">
        <f t="shared" si="2374"/>
        <v>Velodrome</v>
      </c>
      <c r="BD1618" t="str">
        <f t="shared" si="2374"/>
        <v>Outlaws</v>
      </c>
      <c r="BE1618" t="s">
        <v>7</v>
      </c>
      <c r="BF1618" t="s">
        <v>172</v>
      </c>
      <c r="BI1618" cm="1">
        <f t="array" aca="1" ref="BI1618" ca="1">IFERROR(_xlfn._xlws.FILTER(shifts!A:A,(shifts!B:B=events!AD1618)*(shifts!AG:AG&gt;=events!BK1618)*(shifts!AH:AH&lt;=events!BL1618)),BI1617)</f>
        <v>54</v>
      </c>
      <c r="BJ1618" s="15">
        <f t="shared" si="2353"/>
        <v>0</v>
      </c>
      <c r="BK1618">
        <f t="shared" si="2354"/>
        <v>555</v>
      </c>
      <c r="BL1618">
        <f t="shared" si="2355"/>
        <v>555</v>
      </c>
      <c r="BM1618" s="15">
        <f>SUMIFS(BJ$2:BJ1618,K$2:K1618,"=Intermission")+SUMIFS(BJ$2:BJ1618,K$2:K1618,"=Timeout")</f>
        <v>67</v>
      </c>
      <c r="BN1618">
        <f t="shared" si="2356"/>
        <v>1147</v>
      </c>
      <c r="BO1618" s="19">
        <f t="shared" si="2357"/>
        <v>1672</v>
      </c>
      <c r="BP1618">
        <f t="shared" si="2358"/>
        <v>1667</v>
      </c>
      <c r="BQ1618" s="17">
        <f t="shared" si="2359"/>
        <v>1672</v>
      </c>
      <c r="BR1618" t="str">
        <f t="shared" si="2360"/>
        <v>opp_team_player_2</v>
      </c>
      <c r="BS1618">
        <f>COUNTIFS(S$3:S1618,"="&amp;S1618,AI$3:AI1618,"="&amp;AI1618)</f>
        <v>2</v>
      </c>
      <c r="BT1618" t="str">
        <f>IFERROR(VLOOKUP(BB1618&amp;BU1618&amp;X1618,game_rosters!U:W,3,FALSE),"")</f>
        <v>P100099</v>
      </c>
      <c r="BU1618" t="str">
        <f t="shared" si="2361"/>
        <v>Outlaws</v>
      </c>
    </row>
    <row r="1619" spans="1:73" x14ac:dyDescent="0.2">
      <c r="A1619">
        <f t="shared" si="2336"/>
        <v>1</v>
      </c>
      <c r="I1619" s="44">
        <v>70</v>
      </c>
      <c r="K1619" t="s">
        <v>238</v>
      </c>
      <c r="L1619" t="s">
        <v>184</v>
      </c>
      <c r="M1619" t="s">
        <v>88</v>
      </c>
      <c r="N1619" t="s">
        <v>595</v>
      </c>
      <c r="S1619">
        <v>839</v>
      </c>
      <c r="T1619" t="s">
        <v>756</v>
      </c>
      <c r="W1619" t="s">
        <v>735</v>
      </c>
      <c r="X1619">
        <v>70</v>
      </c>
      <c r="Z1619">
        <v>1</v>
      </c>
      <c r="AA1619">
        <f t="shared" si="2293"/>
        <v>1839</v>
      </c>
      <c r="AB1619" t="str">
        <f t="shared" si="2294"/>
        <v/>
      </c>
      <c r="AC1619">
        <f t="shared" si="2332"/>
        <v>1839</v>
      </c>
      <c r="AD1619" s="6">
        <v>2</v>
      </c>
      <c r="AE1619" t="s">
        <v>935</v>
      </c>
      <c r="AF1619" t="s">
        <v>923</v>
      </c>
      <c r="AG1619" t="s">
        <v>935</v>
      </c>
      <c r="AH1619" t="s">
        <v>746</v>
      </c>
      <c r="AI1619" t="str">
        <f t="shared" si="2337"/>
        <v>e</v>
      </c>
      <c r="AJ1619" t="str">
        <f t="shared" si="2338"/>
        <v/>
      </c>
      <c r="AK1619" t="str">
        <f t="shared" si="2339"/>
        <v/>
      </c>
      <c r="AL1619" t="str">
        <f t="shared" si="2340"/>
        <v/>
      </c>
      <c r="AM1619" t="str">
        <f t="shared" si="2341"/>
        <v/>
      </c>
      <c r="AN1619" t="str">
        <f t="shared" si="2342"/>
        <v>Home</v>
      </c>
      <c r="AO1619" t="str">
        <f t="shared" si="2343"/>
        <v>h</v>
      </c>
      <c r="AP1619" t="str">
        <f t="shared" si="2344"/>
        <v/>
      </c>
      <c r="AQ1619" t="str">
        <f t="shared" si="2345"/>
        <v/>
      </c>
      <c r="AR1619" t="str">
        <f t="shared" si="2346"/>
        <v>Home</v>
      </c>
      <c r="AS1619" t="str">
        <f t="shared" si="2347"/>
        <v>h</v>
      </c>
      <c r="AT1619" t="str">
        <f t="shared" si="2348"/>
        <v>Offensive</v>
      </c>
      <c r="AU1619" t="str">
        <f t="shared" si="2349"/>
        <v/>
      </c>
      <c r="AV1619" t="str">
        <f t="shared" si="2350"/>
        <v/>
      </c>
      <c r="AW1619" t="str" cm="1">
        <f t="array" ref="AW1619">IFERROR(IF(O1619&lt;&gt;"",O1619,IF(OR($S1619="",$T1619=""),"",IF(O1619&lt;&gt;"",O1619,IF($T1619&lt;&gt;"",_xlfn._xlws.FILTER(O:O,($BU:$BU=$BU1619)*($I:$I=$I1619)*($T:$T=$T1619)*($S:$S=_xlfn.MINIFS($S:$S,$T:$T,"="&amp;$T1619)),"")))))&amp;"",IF(O1619="","",""))&amp;""</f>
        <v/>
      </c>
      <c r="AX1619" t="str" cm="1">
        <f t="array" ref="AX1619">IFERROR(IF(P1619&lt;&gt;"",P1619,IF(OR($S1619="",$T1619=""),"",IF($T1619&lt;&gt;"",_xlfn._xlws.FILTER(P:P,($BU:$BU=$BU1619)*($I:$I=$I1619)*($T:$T=$T1619)*($S:$S=_xlfn.MINIFS($S:$S,$T:$T,"="&amp;$T1619)),""))))&amp;"",IF(P1619="","",""))&amp;""</f>
        <v/>
      </c>
      <c r="AY1619" t="str" cm="1">
        <f t="array" ref="AY1619">IFERROR(IF(Q1619&lt;&gt;"",Q1619,IF(OR($S1619="",$T1619=""),"",IF($T1619&lt;&gt;"",_xlfn._xlws.FILTER(Q:Q,($BU:$BU=$BU1619)*($I:$I=$I1619)*($T:$T=$T1619)*($S:$S=_xlfn.MINIFS($S:$S,$T:$T,"="&amp;$T1619)),""))))&amp;"",IF(Q1619="","",""))&amp;""</f>
        <v/>
      </c>
      <c r="AZ1619" t="str" cm="1">
        <f t="array" ref="AZ1619">IFERROR(IF(R1619&lt;&gt;"",R1619,IF(OR($S1619="",$T1619=""),"",IF($T1619&lt;&gt;"",_xlfn._xlws.FILTER(R:R,($BU:$BU=$BU1619)*($I:$I=$I1619)*($T:$T=$T1619)*($S:$S=_xlfn.MINIFS($S:$S,$T:$T,"="&amp;$T1619)),""))))&amp;"",IF(R1619="","",""))&amp;""</f>
        <v/>
      </c>
      <c r="BA1619" s="6">
        <f t="shared" si="2351"/>
        <v>138</v>
      </c>
      <c r="BB1619">
        <f t="shared" ref="BB1619:BD1619" si="2375">BB1618</f>
        <v>18987</v>
      </c>
      <c r="BC1619" t="str">
        <f t="shared" si="2375"/>
        <v>Velodrome</v>
      </c>
      <c r="BD1619" t="str">
        <f t="shared" si="2375"/>
        <v>Outlaws</v>
      </c>
      <c r="BE1619" t="s">
        <v>238</v>
      </c>
      <c r="BF1619" t="s">
        <v>184</v>
      </c>
      <c r="BI1619" cm="1">
        <f t="array" aca="1" ref="BI1619" ca="1">IFERROR(_xlfn._xlws.FILTER(shifts!A:A,(shifts!B:B=events!AD1619)*(shifts!AG:AG&gt;=events!BK1619)*(shifts!AH:AH&lt;=events!BL1619)),BI1618)</f>
        <v>54</v>
      </c>
      <c r="BJ1619" s="15">
        <f t="shared" si="2353"/>
        <v>1</v>
      </c>
      <c r="BK1619">
        <f t="shared" si="2354"/>
        <v>553</v>
      </c>
      <c r="BL1619">
        <f t="shared" si="2355"/>
        <v>552</v>
      </c>
      <c r="BM1619" s="15">
        <f>SUMIFS(BJ$2:BJ1619,K$2:K1619,"=Intermission")+SUMIFS(BJ$2:BJ1619,K$2:K1619,"=Timeout")</f>
        <v>67</v>
      </c>
      <c r="BN1619">
        <f t="shared" si="2356"/>
        <v>1147</v>
      </c>
      <c r="BO1619" s="19">
        <f t="shared" si="2357"/>
        <v>1674</v>
      </c>
      <c r="BP1619">
        <f t="shared" si="2358"/>
        <v>1669</v>
      </c>
      <c r="BQ1619" s="17">
        <f t="shared" si="2359"/>
        <v>1675</v>
      </c>
      <c r="BR1619" t="str">
        <f t="shared" si="2360"/>
        <v>event_team_player_1</v>
      </c>
      <c r="BS1619">
        <f>COUNTIFS(S$3:S1619,"="&amp;S1619,AI$3:AI1619,"="&amp;AI1619)</f>
        <v>1</v>
      </c>
      <c r="BT1619" t="str">
        <f>IFERROR(VLOOKUP(BB1619&amp;BU1619&amp;X1619,game_rosters!U:W,3,FALSE),"")</f>
        <v>P100001</v>
      </c>
      <c r="BU1619" t="str">
        <f t="shared" si="2361"/>
        <v>Velodrome</v>
      </c>
    </row>
    <row r="1620" spans="1:73" x14ac:dyDescent="0.2">
      <c r="A1620">
        <f t="shared" si="2336"/>
        <v>1</v>
      </c>
      <c r="I1620" s="44">
        <v>70</v>
      </c>
      <c r="K1620" t="s">
        <v>13</v>
      </c>
      <c r="S1620">
        <v>840</v>
      </c>
      <c r="T1620" t="s">
        <v>756</v>
      </c>
      <c r="W1620" t="s">
        <v>735</v>
      </c>
      <c r="X1620">
        <v>70</v>
      </c>
      <c r="Z1620">
        <v>1</v>
      </c>
      <c r="AA1620">
        <f t="shared" si="2293"/>
        <v>1840</v>
      </c>
      <c r="AB1620" t="str">
        <f t="shared" si="2294"/>
        <v/>
      </c>
      <c r="AC1620">
        <f t="shared" si="2332"/>
        <v>1840</v>
      </c>
      <c r="AD1620" s="6">
        <v>2</v>
      </c>
      <c r="AE1620" t="s">
        <v>935</v>
      </c>
      <c r="AF1620" t="s">
        <v>746</v>
      </c>
      <c r="AG1620" t="s">
        <v>935</v>
      </c>
      <c r="AH1620" t="s">
        <v>911</v>
      </c>
      <c r="AI1620" t="str">
        <f t="shared" si="2337"/>
        <v>e</v>
      </c>
      <c r="AJ1620" t="str">
        <f t="shared" si="2338"/>
        <v/>
      </c>
      <c r="AK1620" t="str">
        <f t="shared" si="2339"/>
        <v/>
      </c>
      <c r="AL1620" t="str">
        <f t="shared" si="2340"/>
        <v/>
      </c>
      <c r="AM1620" t="str">
        <f t="shared" si="2341"/>
        <v/>
      </c>
      <c r="AN1620" t="str">
        <f t="shared" si="2342"/>
        <v>Home</v>
      </c>
      <c r="AO1620" t="str">
        <f t="shared" si="2343"/>
        <v>h</v>
      </c>
      <c r="AP1620" t="str">
        <f t="shared" si="2344"/>
        <v/>
      </c>
      <c r="AQ1620" t="str">
        <f t="shared" si="2345"/>
        <v/>
      </c>
      <c r="AR1620" t="str">
        <f t="shared" si="2346"/>
        <v>Home</v>
      </c>
      <c r="AS1620" t="str">
        <f t="shared" si="2347"/>
        <v>h</v>
      </c>
      <c r="AT1620" t="str">
        <f t="shared" si="2348"/>
        <v>Offensive</v>
      </c>
      <c r="AU1620" t="str">
        <f t="shared" si="2349"/>
        <v/>
      </c>
      <c r="AV1620" t="str">
        <f t="shared" si="2350"/>
        <v/>
      </c>
      <c r="AW1620" t="str" cm="1">
        <f t="array" ref="AW1620">IFERROR(IF(O1620&lt;&gt;"",O1620,IF(OR($S1620="",$T1620=""),"",IF(O1620&lt;&gt;"",O1620,IF($T1620&lt;&gt;"",_xlfn._xlws.FILTER(O:O,($BU:$BU=$BU1620)*($I:$I=$I1620)*($T:$T=$T1620)*($S:$S=_xlfn.MINIFS($S:$S,$T:$T,"="&amp;$T1620)),"")))))&amp;"",IF(O1620="","",""))&amp;""</f>
        <v/>
      </c>
      <c r="AX1620" t="str" cm="1">
        <f t="array" ref="AX1620">IFERROR(IF(P1620&lt;&gt;"",P1620,IF(OR($S1620="",$T1620=""),"",IF($T1620&lt;&gt;"",_xlfn._xlws.FILTER(P:P,($BU:$BU=$BU1620)*($I:$I=$I1620)*($T:$T=$T1620)*($S:$S=_xlfn.MINIFS($S:$S,$T:$T,"="&amp;$T1620)),""))))&amp;"",IF(P1620="","",""))&amp;""</f>
        <v/>
      </c>
      <c r="AY1620" t="str" cm="1">
        <f t="array" ref="AY1620">IFERROR(IF(Q1620&lt;&gt;"",Q1620,IF(OR($S1620="",$T1620=""),"",IF($T1620&lt;&gt;"",_xlfn._xlws.FILTER(Q:Q,($BU:$BU=$BU1620)*($I:$I=$I1620)*($T:$T=$T1620)*($S:$S=_xlfn.MINIFS($S:$S,$T:$T,"="&amp;$T1620)),""))))&amp;"",IF(Q1620="","",""))&amp;""</f>
        <v/>
      </c>
      <c r="AZ1620" t="str" cm="1">
        <f t="array" ref="AZ1620">IFERROR(IF(R1620&lt;&gt;"",R1620,IF(OR($S1620="",$T1620=""),"",IF($T1620&lt;&gt;"",_xlfn._xlws.FILTER(R:R,($BU:$BU=$BU1620)*($I:$I=$I1620)*($T:$T=$T1620)*($S:$S=_xlfn.MINIFS($S:$S,$T:$T,"="&amp;$T1620)),""))))&amp;"",IF(R1620="","",""))&amp;""</f>
        <v/>
      </c>
      <c r="BA1620" s="6">
        <f t="shared" si="2351"/>
        <v>138</v>
      </c>
      <c r="BB1620">
        <f t="shared" ref="BB1620:BD1620" si="2376">BB1619</f>
        <v>18987</v>
      </c>
      <c r="BC1620" t="str">
        <f t="shared" si="2376"/>
        <v>Velodrome</v>
      </c>
      <c r="BD1620" t="str">
        <f t="shared" si="2376"/>
        <v>Outlaws</v>
      </c>
      <c r="BE1620" t="s">
        <v>13</v>
      </c>
      <c r="BF1620" t="s">
        <v>756</v>
      </c>
      <c r="BI1620" cm="1">
        <f t="array" aca="1" ref="BI1620" ca="1">IFERROR(_xlfn._xlws.FILTER(shifts!A:A,(shifts!B:B=events!AD1620)*(shifts!AG:AG&gt;=events!BK1620)*(shifts!AH:AH&lt;=events!BL1620)),BI1619)</f>
        <v>54</v>
      </c>
      <c r="BJ1620" s="15">
        <f t="shared" si="2353"/>
        <v>2</v>
      </c>
      <c r="BK1620">
        <f t="shared" si="2354"/>
        <v>552</v>
      </c>
      <c r="BL1620">
        <f t="shared" si="2355"/>
        <v>550</v>
      </c>
      <c r="BM1620" s="15">
        <f>SUMIFS(BJ$2:BJ1620,K$2:K1620,"=Intermission")+SUMIFS(BJ$2:BJ1620,K$2:K1620,"=Timeout")</f>
        <v>67</v>
      </c>
      <c r="BN1620">
        <f t="shared" si="2356"/>
        <v>1147</v>
      </c>
      <c r="BO1620" s="19">
        <f t="shared" si="2357"/>
        <v>1675</v>
      </c>
      <c r="BP1620">
        <f t="shared" si="2358"/>
        <v>1670</v>
      </c>
      <c r="BQ1620" s="17">
        <f t="shared" si="2359"/>
        <v>1677</v>
      </c>
      <c r="BR1620" t="str">
        <f t="shared" si="2360"/>
        <v>event_team_player_1</v>
      </c>
      <c r="BS1620">
        <f>COUNTIFS(S$3:S1620,"="&amp;S1620,AI$3:AI1620,"="&amp;AI1620)</f>
        <v>1</v>
      </c>
      <c r="BT1620" t="str">
        <f>IFERROR(VLOOKUP(BB1620&amp;BU1620&amp;X1620,game_rosters!U:W,3,FALSE),"")</f>
        <v>P100001</v>
      </c>
      <c r="BU1620" t="str">
        <f t="shared" si="2361"/>
        <v>Velodrome</v>
      </c>
    </row>
    <row r="1621" spans="1:73" x14ac:dyDescent="0.2">
      <c r="A1621">
        <f t="shared" si="2336"/>
        <v>1</v>
      </c>
      <c r="I1621" s="44">
        <v>70</v>
      </c>
      <c r="K1621" t="s">
        <v>238</v>
      </c>
      <c r="L1621" t="s">
        <v>174</v>
      </c>
      <c r="M1621" t="s">
        <v>85</v>
      </c>
      <c r="N1621" t="s">
        <v>594</v>
      </c>
      <c r="R1621" s="51">
        <v>1</v>
      </c>
      <c r="S1621">
        <v>841</v>
      </c>
      <c r="T1621" t="s">
        <v>756</v>
      </c>
      <c r="W1621" t="s">
        <v>735</v>
      </c>
      <c r="X1621">
        <v>70</v>
      </c>
      <c r="Z1621">
        <v>1</v>
      </c>
      <c r="AA1621">
        <f t="shared" si="2293"/>
        <v>1841</v>
      </c>
      <c r="AB1621" t="str">
        <f t="shared" si="2294"/>
        <v/>
      </c>
      <c r="AC1621">
        <f t="shared" si="2332"/>
        <v>1841</v>
      </c>
      <c r="AD1621" s="6">
        <v>2</v>
      </c>
      <c r="AE1621" t="s">
        <v>935</v>
      </c>
      <c r="AF1621" t="s">
        <v>911</v>
      </c>
      <c r="AG1621" t="s">
        <v>935</v>
      </c>
      <c r="AH1621" t="s">
        <v>912</v>
      </c>
      <c r="AI1621" t="str">
        <f t="shared" si="2337"/>
        <v>e</v>
      </c>
      <c r="AJ1621" t="str">
        <f t="shared" si="2338"/>
        <v/>
      </c>
      <c r="AK1621" t="str">
        <f t="shared" si="2339"/>
        <v/>
      </c>
      <c r="AL1621" t="str">
        <f t="shared" si="2340"/>
        <v/>
      </c>
      <c r="AM1621" t="str">
        <f t="shared" si="2341"/>
        <v/>
      </c>
      <c r="AN1621" t="str">
        <f t="shared" si="2342"/>
        <v>Home</v>
      </c>
      <c r="AO1621" t="str">
        <f t="shared" si="2343"/>
        <v>h</v>
      </c>
      <c r="AP1621" t="str">
        <f t="shared" si="2344"/>
        <v/>
      </c>
      <c r="AQ1621" t="str">
        <f t="shared" si="2345"/>
        <v/>
      </c>
      <c r="AR1621" t="str">
        <f t="shared" si="2346"/>
        <v>Home</v>
      </c>
      <c r="AS1621" t="str">
        <f t="shared" si="2347"/>
        <v>h</v>
      </c>
      <c r="AT1621" t="str">
        <f t="shared" si="2348"/>
        <v>Offensive</v>
      </c>
      <c r="AU1621" t="str">
        <f t="shared" si="2349"/>
        <v/>
      </c>
      <c r="AV1621" t="str">
        <f t="shared" si="2350"/>
        <v/>
      </c>
      <c r="AW1621" t="str" cm="1">
        <f t="array" ref="AW1621">IFERROR(IF(O1621&lt;&gt;"",O1621,IF(OR($S1621="",$T1621=""),"",IF(O1621&lt;&gt;"",O1621,IF($T1621&lt;&gt;"",_xlfn._xlws.FILTER(O:O,($BU:$BU=$BU1621)*($I:$I=$I1621)*($T:$T=$T1621)*($S:$S=_xlfn.MINIFS($S:$S,$T:$T,"="&amp;$T1621)),"")))))&amp;"",IF(O1621="","",""))&amp;""</f>
        <v/>
      </c>
      <c r="AX1621" t="str" cm="1">
        <f t="array" ref="AX1621">IFERROR(IF(P1621&lt;&gt;"",P1621,IF(OR($S1621="",$T1621=""),"",IF($T1621&lt;&gt;"",_xlfn._xlws.FILTER(P:P,($BU:$BU=$BU1621)*($I:$I=$I1621)*($T:$T=$T1621)*($S:$S=_xlfn.MINIFS($S:$S,$T:$T,"="&amp;$T1621)),""))))&amp;"",IF(P1621="","",""))&amp;""</f>
        <v/>
      </c>
      <c r="AY1621" t="str" cm="1">
        <f t="array" ref="AY1621">IFERROR(IF(Q1621&lt;&gt;"",Q1621,IF(OR($S1621="",$T1621=""),"",IF($T1621&lt;&gt;"",_xlfn._xlws.FILTER(Q:Q,($BU:$BU=$BU1621)*($I:$I=$I1621)*($T:$T=$T1621)*($S:$S=_xlfn.MINIFS($S:$S,$T:$T,"="&amp;$T1621)),""))))&amp;"",IF(Q1621="","",""))&amp;""</f>
        <v/>
      </c>
      <c r="AZ1621" t="str" cm="1">
        <f t="array" ref="AZ1621">IFERROR(IF(R1621&lt;&gt;"",R1621,IF(OR($S1621="",$T1621=""),"",IF($T1621&lt;&gt;"",_xlfn._xlws.FILTER(R:R,($BU:$BU=$BU1621)*($I:$I=$I1621)*($T:$T=$T1621)*($S:$S=_xlfn.MINIFS($S:$S,$T:$T,"="&amp;$T1621)),""))))&amp;"",IF(R1621="","",""))&amp;""</f>
        <v>1</v>
      </c>
      <c r="BA1621" s="6">
        <f t="shared" si="2351"/>
        <v>139</v>
      </c>
      <c r="BB1621">
        <f t="shared" ref="BB1621:BD1621" si="2377">BB1620</f>
        <v>18987</v>
      </c>
      <c r="BC1621" t="str">
        <f t="shared" si="2377"/>
        <v>Velodrome</v>
      </c>
      <c r="BD1621" t="str">
        <f t="shared" si="2377"/>
        <v>Outlaws</v>
      </c>
      <c r="BE1621" t="s">
        <v>238</v>
      </c>
      <c r="BF1621" t="s">
        <v>174</v>
      </c>
      <c r="BI1621" cm="1">
        <f t="array" aca="1" ref="BI1621" ca="1">IFERROR(_xlfn._xlws.FILTER(shifts!A:A,(shifts!B:B=events!AD1621)*(shifts!AG:AG&gt;=events!BK1621)*(shifts!AH:AH&lt;=events!BL1621)),BI1620)</f>
        <v>54</v>
      </c>
      <c r="BJ1621" s="15">
        <f t="shared" si="2353"/>
        <v>1</v>
      </c>
      <c r="BK1621">
        <f t="shared" si="2354"/>
        <v>550</v>
      </c>
      <c r="BL1621">
        <f t="shared" si="2355"/>
        <v>549</v>
      </c>
      <c r="BM1621" s="15">
        <f>SUMIFS(BJ$2:BJ1621,K$2:K1621,"=Intermission")+SUMIFS(BJ$2:BJ1621,K$2:K1621,"=Timeout")</f>
        <v>67</v>
      </c>
      <c r="BN1621">
        <f t="shared" si="2356"/>
        <v>1147</v>
      </c>
      <c r="BO1621" s="19">
        <f t="shared" si="2357"/>
        <v>1677</v>
      </c>
      <c r="BP1621">
        <f t="shared" si="2358"/>
        <v>1672</v>
      </c>
      <c r="BQ1621" s="17">
        <f t="shared" si="2359"/>
        <v>1678</v>
      </c>
      <c r="BR1621" t="str">
        <f t="shared" si="2360"/>
        <v>event_team_player_1</v>
      </c>
      <c r="BS1621">
        <f>COUNTIFS(S$3:S1621,"="&amp;S1621,AI$3:AI1621,"="&amp;AI1621)</f>
        <v>1</v>
      </c>
      <c r="BT1621" t="str">
        <f>IFERROR(VLOOKUP(BB1621&amp;BU1621&amp;X1621,game_rosters!U:W,3,FALSE),"")</f>
        <v>P100001</v>
      </c>
      <c r="BU1621" t="str">
        <f t="shared" si="2361"/>
        <v>Velodrome</v>
      </c>
    </row>
    <row r="1622" spans="1:73" x14ac:dyDescent="0.2">
      <c r="A1622" t="str">
        <f t="shared" si="2336"/>
        <v/>
      </c>
      <c r="I1622" s="44">
        <v>4</v>
      </c>
      <c r="O1622" t="s">
        <v>602</v>
      </c>
      <c r="Q1622" t="s">
        <v>595</v>
      </c>
      <c r="R1622" s="51">
        <v>1</v>
      </c>
      <c r="S1622">
        <v>841</v>
      </c>
      <c r="T1622" t="s">
        <v>756</v>
      </c>
      <c r="X1622">
        <v>4</v>
      </c>
      <c r="AA1622">
        <f t="shared" si="2293"/>
        <v>1841</v>
      </c>
      <c r="AB1622" t="str">
        <f t="shared" si="2294"/>
        <v/>
      </c>
      <c r="AC1622">
        <f t="shared" si="2332"/>
        <v>1841</v>
      </c>
      <c r="AD1622" s="6">
        <v>2</v>
      </c>
      <c r="AE1622" t="s">
        <v>935</v>
      </c>
      <c r="AF1622" t="s">
        <v>911</v>
      </c>
      <c r="AG1622" t="s">
        <v>935</v>
      </c>
      <c r="AH1622" t="s">
        <v>912</v>
      </c>
      <c r="AI1622" t="str">
        <f t="shared" si="2337"/>
        <v>o</v>
      </c>
      <c r="AJ1622" t="str">
        <f t="shared" si="2338"/>
        <v/>
      </c>
      <c r="AK1622" t="str">
        <f t="shared" si="2339"/>
        <v/>
      </c>
      <c r="AL1622" t="str">
        <f t="shared" si="2340"/>
        <v/>
      </c>
      <c r="AM1622" t="str">
        <f t="shared" si="2341"/>
        <v/>
      </c>
      <c r="AN1622" t="str">
        <f t="shared" si="2342"/>
        <v>Home</v>
      </c>
      <c r="AO1622" t="str">
        <f t="shared" si="2343"/>
        <v>h</v>
      </c>
      <c r="AP1622" t="str">
        <f t="shared" si="2344"/>
        <v/>
      </c>
      <c r="AQ1622" t="str">
        <f t="shared" si="2345"/>
        <v/>
      </c>
      <c r="AR1622" t="str">
        <f t="shared" si="2346"/>
        <v>Home</v>
      </c>
      <c r="AS1622" t="str">
        <f t="shared" si="2347"/>
        <v>h</v>
      </c>
      <c r="AT1622" t="str">
        <f t="shared" si="2348"/>
        <v>Defensive</v>
      </c>
      <c r="AU1622" t="str">
        <f t="shared" si="2349"/>
        <v/>
      </c>
      <c r="AV1622" t="str">
        <f t="shared" si="2350"/>
        <v/>
      </c>
      <c r="AW1622" t="str" cm="1">
        <f t="array" ref="AW1622">IFERROR(IF(O1622&lt;&gt;"",O1622,IF(OR($S1622="",$T1622=""),"",IF(O1622&lt;&gt;"",O1622,IF($T1622&lt;&gt;"",_xlfn._xlws.FILTER(O:O,($BU:$BU=$BU1622)*($I:$I=$I1622)*($T:$T=$T1622)*($S:$S=_xlfn.MINIFS($S:$S,$T:$T,"="&amp;$T1622)),"")))))&amp;"",IF(O1622="","",""))&amp;""</f>
        <v>Defensive_PlayPossession-StickCheck</v>
      </c>
      <c r="AX1622" t="str" cm="1">
        <f t="array" ref="AX1622">IFERROR(IF(P1622&lt;&gt;"",P1622,IF(OR($S1622="",$T1622=""),"",IF($T1622&lt;&gt;"",_xlfn._xlws.FILTER(P:P,($BU:$BU=$BU1622)*($I:$I=$I1622)*($T:$T=$T1622)*($S:$S=_xlfn.MINIFS($S:$S,$T:$T,"="&amp;$T1622)),""))))&amp;"",IF(P1622="","",""))&amp;""</f>
        <v/>
      </c>
      <c r="AY1622" t="str" cm="1">
        <f t="array" ref="AY1622">IFERROR(IF(Q1622&lt;&gt;"",Q1622,IF(OR($S1622="",$T1622=""),"",IF($T1622&lt;&gt;"",_xlfn._xlws.FILTER(Q:Q,($BU:$BU=$BU1622)*($I:$I=$I1622)*($T:$T=$T1622)*($S:$S=_xlfn.MINIFS($S:$S,$T:$T,"="&amp;$T1622)),""))))&amp;"",IF(Q1622="","",""))&amp;""</f>
        <v>s</v>
      </c>
      <c r="AZ1622" t="str" cm="1">
        <f t="array" ref="AZ1622">IFERROR(IF(R1622&lt;&gt;"",R1622,IF(OR($S1622="",$T1622=""),"",IF($T1622&lt;&gt;"",_xlfn._xlws.FILTER(R:R,($BU:$BU=$BU1622)*($I:$I=$I1622)*($T:$T=$T1622)*($S:$S=_xlfn.MINIFS($S:$S,$T:$T,"="&amp;$T1622)),""))))&amp;"",IF(R1622="","",""))&amp;""</f>
        <v>1</v>
      </c>
      <c r="BA1622" s="6">
        <f t="shared" si="2351"/>
        <v>139</v>
      </c>
      <c r="BB1622">
        <f t="shared" ref="BB1622:BD1622" si="2378">BB1621</f>
        <v>18987</v>
      </c>
      <c r="BC1622" t="str">
        <f t="shared" si="2378"/>
        <v>Velodrome</v>
      </c>
      <c r="BD1622" t="str">
        <f t="shared" si="2378"/>
        <v>Outlaws</v>
      </c>
      <c r="BE1622" t="s">
        <v>238</v>
      </c>
      <c r="BF1622" t="s">
        <v>174</v>
      </c>
      <c r="BI1622" cm="1">
        <f t="array" aca="1" ref="BI1622" ca="1">IFERROR(_xlfn._xlws.FILTER(shifts!A:A,(shifts!B:B=events!AD1622)*(shifts!AG:AG&gt;=events!BK1622)*(shifts!AH:AH&lt;=events!BL1622)),BI1621)</f>
        <v>54</v>
      </c>
      <c r="BJ1622" s="15">
        <f t="shared" si="2353"/>
        <v>1</v>
      </c>
      <c r="BK1622">
        <f t="shared" si="2354"/>
        <v>550</v>
      </c>
      <c r="BL1622">
        <f t="shared" si="2355"/>
        <v>549</v>
      </c>
      <c r="BM1622" s="15">
        <f>SUMIFS(BJ$2:BJ1622,K$2:K1622,"=Intermission")+SUMIFS(BJ$2:BJ1622,K$2:K1622,"=Timeout")</f>
        <v>67</v>
      </c>
      <c r="BN1622">
        <f t="shared" si="2356"/>
        <v>1147</v>
      </c>
      <c r="BO1622" s="19">
        <f t="shared" si="2357"/>
        <v>1677</v>
      </c>
      <c r="BP1622">
        <f t="shared" si="2358"/>
        <v>1672</v>
      </c>
      <c r="BQ1622" s="17">
        <f t="shared" si="2359"/>
        <v>1678</v>
      </c>
      <c r="BR1622" t="str">
        <f t="shared" si="2360"/>
        <v>opp_team_player_1</v>
      </c>
      <c r="BS1622">
        <f>COUNTIFS(S$3:S1622,"="&amp;S1622,AI$3:AI1622,"="&amp;AI1622)</f>
        <v>1</v>
      </c>
      <c r="BT1622" t="str">
        <f>IFERROR(VLOOKUP(BB1622&amp;BU1622&amp;X1622,game_rosters!U:W,3,FALSE),"")</f>
        <v>P100032</v>
      </c>
      <c r="BU1622" t="str">
        <f t="shared" si="2361"/>
        <v>Outlaws</v>
      </c>
    </row>
    <row r="1623" spans="1:73" x14ac:dyDescent="0.2">
      <c r="A1623" t="str">
        <f t="shared" si="2336"/>
        <v/>
      </c>
      <c r="I1623" s="44">
        <v>3</v>
      </c>
      <c r="O1623" t="s">
        <v>662</v>
      </c>
      <c r="R1623" s="51">
        <v>1</v>
      </c>
      <c r="S1623">
        <v>841</v>
      </c>
      <c r="T1623" t="s">
        <v>756</v>
      </c>
      <c r="X1623">
        <v>3</v>
      </c>
      <c r="AA1623">
        <f t="shared" si="2293"/>
        <v>1841</v>
      </c>
      <c r="AB1623" t="str">
        <f t="shared" si="2294"/>
        <v/>
      </c>
      <c r="AC1623">
        <f t="shared" si="2332"/>
        <v>1841</v>
      </c>
      <c r="AD1623" s="6">
        <v>2</v>
      </c>
      <c r="AE1623" t="s">
        <v>935</v>
      </c>
      <c r="AF1623" t="s">
        <v>911</v>
      </c>
      <c r="AG1623" t="s">
        <v>935</v>
      </c>
      <c r="AH1623" t="s">
        <v>912</v>
      </c>
      <c r="AI1623" t="str">
        <f t="shared" si="2337"/>
        <v>o</v>
      </c>
      <c r="AJ1623" t="str">
        <f t="shared" si="2338"/>
        <v/>
      </c>
      <c r="AK1623" t="str">
        <f t="shared" si="2339"/>
        <v/>
      </c>
      <c r="AL1623" t="str">
        <f t="shared" si="2340"/>
        <v/>
      </c>
      <c r="AM1623" t="str">
        <f t="shared" si="2341"/>
        <v/>
      </c>
      <c r="AN1623" t="str">
        <f t="shared" si="2342"/>
        <v>Home</v>
      </c>
      <c r="AO1623" t="str">
        <f t="shared" si="2343"/>
        <v>h</v>
      </c>
      <c r="AP1623" t="str">
        <f t="shared" si="2344"/>
        <v/>
      </c>
      <c r="AQ1623" t="str">
        <f t="shared" si="2345"/>
        <v/>
      </c>
      <c r="AR1623" t="str">
        <f t="shared" si="2346"/>
        <v>Home</v>
      </c>
      <c r="AS1623" t="str">
        <f t="shared" si="2347"/>
        <v>h</v>
      </c>
      <c r="AT1623" t="str">
        <f t="shared" si="2348"/>
        <v>Defensive</v>
      </c>
      <c r="AU1623" t="str">
        <f t="shared" si="2349"/>
        <v/>
      </c>
      <c r="AV1623" t="str">
        <f t="shared" si="2350"/>
        <v/>
      </c>
      <c r="AW1623" t="str" cm="1">
        <f t="array" ref="AW1623">IFERROR(IF(O1623&lt;&gt;"",O1623,IF(OR($S1623="",$T1623=""),"",IF(O1623&lt;&gt;"",O1623,IF($T1623&lt;&gt;"",_xlfn._xlws.FILTER(O:O,($BU:$BU=$BU1623)*($I:$I=$I1623)*($T:$T=$T1623)*($S:$S=_xlfn.MINIFS($S:$S,$T:$T,"="&amp;$T1623)),"")))))&amp;"",IF(O1623="","",""))&amp;""</f>
        <v>Defensive_PlayPossession-Backcheck</v>
      </c>
      <c r="AX1623" t="str" cm="1">
        <f t="array" ref="AX1623">IFERROR(IF(P1623&lt;&gt;"",P1623,IF(OR($S1623="",$T1623=""),"",IF($T1623&lt;&gt;"",_xlfn._xlws.FILTER(P:P,($BU:$BU=$BU1623)*($I:$I=$I1623)*($T:$T=$T1623)*($S:$S=_xlfn.MINIFS($S:$S,$T:$T,"="&amp;$T1623)),""))))&amp;"",IF(P1623="","",""))&amp;""</f>
        <v/>
      </c>
      <c r="AY1623" t="str" cm="1">
        <f t="array" ref="AY1623">IFERROR(IF(Q1623&lt;&gt;"",Q1623,IF(OR($S1623="",$T1623=""),"",IF($T1623&lt;&gt;"",_xlfn._xlws.FILTER(Q:Q,($BU:$BU=$BU1623)*($I:$I=$I1623)*($T:$T=$T1623)*($S:$S=_xlfn.MINIFS($S:$S,$T:$T,"="&amp;$T1623)),""))))&amp;"",IF(Q1623="","",""))&amp;""</f>
        <v/>
      </c>
      <c r="AZ1623" t="str" cm="1">
        <f t="array" ref="AZ1623">IFERROR(IF(R1623&lt;&gt;"",R1623,IF(OR($S1623="",$T1623=""),"",IF($T1623&lt;&gt;"",_xlfn._xlws.FILTER(R:R,($BU:$BU=$BU1623)*($I:$I=$I1623)*($T:$T=$T1623)*($S:$S=_xlfn.MINIFS($S:$S,$T:$T,"="&amp;$T1623)),""))))&amp;"",IF(R1623="","",""))&amp;""</f>
        <v>1</v>
      </c>
      <c r="BA1623" s="6">
        <f t="shared" si="2351"/>
        <v>139</v>
      </c>
      <c r="BB1623">
        <f t="shared" ref="BB1623:BD1623" si="2379">BB1622</f>
        <v>18987</v>
      </c>
      <c r="BC1623" t="str">
        <f t="shared" si="2379"/>
        <v>Velodrome</v>
      </c>
      <c r="BD1623" t="str">
        <f t="shared" si="2379"/>
        <v>Outlaws</v>
      </c>
      <c r="BE1623" t="s">
        <v>238</v>
      </c>
      <c r="BF1623" t="s">
        <v>174</v>
      </c>
      <c r="BI1623" cm="1">
        <f t="array" aca="1" ref="BI1623" ca="1">IFERROR(_xlfn._xlws.FILTER(shifts!A:A,(shifts!B:B=events!AD1623)*(shifts!AG:AG&gt;=events!BK1623)*(shifts!AH:AH&lt;=events!BL1623)),BI1622)</f>
        <v>54</v>
      </c>
      <c r="BJ1623" s="15">
        <f t="shared" si="2353"/>
        <v>1</v>
      </c>
      <c r="BK1623">
        <f t="shared" si="2354"/>
        <v>550</v>
      </c>
      <c r="BL1623">
        <f t="shared" si="2355"/>
        <v>549</v>
      </c>
      <c r="BM1623" s="15">
        <f>SUMIFS(BJ$2:BJ1623,K$2:K1623,"=Intermission")+SUMIFS(BJ$2:BJ1623,K$2:K1623,"=Timeout")</f>
        <v>67</v>
      </c>
      <c r="BN1623">
        <f t="shared" si="2356"/>
        <v>1147</v>
      </c>
      <c r="BO1623" s="19">
        <f t="shared" si="2357"/>
        <v>1677</v>
      </c>
      <c r="BP1623">
        <f t="shared" si="2358"/>
        <v>1672</v>
      </c>
      <c r="BQ1623" s="17">
        <f t="shared" si="2359"/>
        <v>1678</v>
      </c>
      <c r="BR1623" t="str">
        <f t="shared" si="2360"/>
        <v>opp_team_player_2</v>
      </c>
      <c r="BS1623">
        <f>COUNTIFS(S$3:S1623,"="&amp;S1623,AI$3:AI1623,"="&amp;AI1623)</f>
        <v>2</v>
      </c>
      <c r="BT1623" t="str">
        <f>IFERROR(VLOOKUP(BB1623&amp;BU1623&amp;X1623,game_rosters!U:W,3,FALSE),"")</f>
        <v>P100004</v>
      </c>
      <c r="BU1623" t="str">
        <f t="shared" si="2361"/>
        <v>Outlaws</v>
      </c>
    </row>
    <row r="1624" spans="1:73" x14ac:dyDescent="0.2">
      <c r="A1624" t="str">
        <f t="shared" si="2336"/>
        <v/>
      </c>
      <c r="I1624" s="44">
        <v>25</v>
      </c>
      <c r="S1624">
        <v>841</v>
      </c>
      <c r="T1624" t="s">
        <v>756</v>
      </c>
      <c r="X1624">
        <v>25</v>
      </c>
      <c r="AA1624">
        <f t="shared" si="2293"/>
        <v>1841</v>
      </c>
      <c r="AB1624" t="str">
        <f t="shared" si="2294"/>
        <v/>
      </c>
      <c r="AC1624">
        <f t="shared" si="2332"/>
        <v>1841</v>
      </c>
      <c r="AD1624" s="6">
        <v>2</v>
      </c>
      <c r="AE1624" t="s">
        <v>935</v>
      </c>
      <c r="AF1624" t="s">
        <v>911</v>
      </c>
      <c r="AG1624" t="s">
        <v>935</v>
      </c>
      <c r="AH1624" t="s">
        <v>912</v>
      </c>
      <c r="AI1624" t="str">
        <f t="shared" si="2337"/>
        <v>o</v>
      </c>
      <c r="AJ1624" t="str">
        <f t="shared" si="2338"/>
        <v/>
      </c>
      <c r="AK1624" t="str">
        <f t="shared" si="2339"/>
        <v/>
      </c>
      <c r="AL1624" t="str">
        <f t="shared" si="2340"/>
        <v/>
      </c>
      <c r="AM1624" t="str">
        <f t="shared" si="2341"/>
        <v/>
      </c>
      <c r="AN1624" t="str">
        <f t="shared" si="2342"/>
        <v>Home</v>
      </c>
      <c r="AO1624" t="str">
        <f t="shared" si="2343"/>
        <v>h</v>
      </c>
      <c r="AP1624" t="str">
        <f t="shared" si="2344"/>
        <v/>
      </c>
      <c r="AQ1624" t="str">
        <f t="shared" si="2345"/>
        <v/>
      </c>
      <c r="AR1624" t="str">
        <f t="shared" si="2346"/>
        <v>Home</v>
      </c>
      <c r="AS1624" t="str">
        <f t="shared" si="2347"/>
        <v>h</v>
      </c>
      <c r="AT1624" t="str">
        <f t="shared" si="2348"/>
        <v>Defensive</v>
      </c>
      <c r="AU1624" t="str">
        <f t="shared" si="2349"/>
        <v/>
      </c>
      <c r="AV1624" t="str">
        <f t="shared" si="2350"/>
        <v/>
      </c>
      <c r="AW1624" t="str" cm="1">
        <f t="array" ref="AW1624">IFERROR(IF(O1624&lt;&gt;"",O1624,IF(OR($S1624="",$T1624=""),"",IF(O1624&lt;&gt;"",O1624,IF($T1624&lt;&gt;"",_xlfn._xlws.FILTER(O:O,($BU:$BU=$BU1624)*($I:$I=$I1624)*($T:$T=$T1624)*($S:$S=_xlfn.MINIFS($S:$S,$T:$T,"="&amp;$T1624)),"")))))&amp;"",IF(O1624="","",""))&amp;""</f>
        <v/>
      </c>
      <c r="AX1624" t="str" cm="1">
        <f t="array" ref="AX1624">IFERROR(IF(P1624&lt;&gt;"",P1624,IF(OR($S1624="",$T1624=""),"",IF($T1624&lt;&gt;"",_xlfn._xlws.FILTER(P:P,($BU:$BU=$BU1624)*($I:$I=$I1624)*($T:$T=$T1624)*($S:$S=_xlfn.MINIFS($S:$S,$T:$T,"="&amp;$T1624)),""))))&amp;"",IF(P1624="","",""))&amp;""</f>
        <v/>
      </c>
      <c r="AY1624" t="str" cm="1">
        <f t="array" ref="AY1624">IFERROR(IF(Q1624&lt;&gt;"",Q1624,IF(OR($S1624="",$T1624=""),"",IF($T1624&lt;&gt;"",_xlfn._xlws.FILTER(Q:Q,($BU:$BU=$BU1624)*($I:$I=$I1624)*($T:$T=$T1624)*($S:$S=_xlfn.MINIFS($S:$S,$T:$T,"="&amp;$T1624)),""))))&amp;"",IF(Q1624="","",""))&amp;""</f>
        <v/>
      </c>
      <c r="AZ1624" t="str" cm="1">
        <f t="array" ref="AZ1624">IFERROR(IF(R1624&lt;&gt;"",R1624,IF(OR($S1624="",$T1624=""),"",IF($T1624&lt;&gt;"",_xlfn._xlws.FILTER(R:R,($BU:$BU=$BU1624)*($I:$I=$I1624)*($T:$T=$T1624)*($S:$S=_xlfn.MINIFS($S:$S,$T:$T,"="&amp;$T1624)),""))))&amp;"",IF(R1624="","",""))&amp;""</f>
        <v/>
      </c>
      <c r="BA1624" s="6">
        <f t="shared" si="2351"/>
        <v>139</v>
      </c>
      <c r="BB1624">
        <f t="shared" ref="BB1624:BD1624" si="2380">BB1623</f>
        <v>18987</v>
      </c>
      <c r="BC1624" t="str">
        <f t="shared" si="2380"/>
        <v>Velodrome</v>
      </c>
      <c r="BD1624" t="str">
        <f t="shared" si="2380"/>
        <v>Outlaws</v>
      </c>
      <c r="BE1624" t="s">
        <v>238</v>
      </c>
      <c r="BF1624" t="s">
        <v>174</v>
      </c>
      <c r="BI1624" cm="1">
        <f t="array" aca="1" ref="BI1624" ca="1">IFERROR(_xlfn._xlws.FILTER(shifts!A:A,(shifts!B:B=events!AD1624)*(shifts!AG:AG&gt;=events!BK1624)*(shifts!AH:AH&lt;=events!BL1624)),BI1623)</f>
        <v>54</v>
      </c>
      <c r="BJ1624" s="15">
        <f t="shared" si="2353"/>
        <v>1</v>
      </c>
      <c r="BK1624">
        <f t="shared" si="2354"/>
        <v>550</v>
      </c>
      <c r="BL1624">
        <f t="shared" si="2355"/>
        <v>549</v>
      </c>
      <c r="BM1624" s="15">
        <f>SUMIFS(BJ$2:BJ1624,K$2:K1624,"=Intermission")+SUMIFS(BJ$2:BJ1624,K$2:K1624,"=Timeout")</f>
        <v>67</v>
      </c>
      <c r="BN1624">
        <f t="shared" si="2356"/>
        <v>1147</v>
      </c>
      <c r="BO1624" s="19">
        <f t="shared" si="2357"/>
        <v>1677</v>
      </c>
      <c r="BP1624">
        <f t="shared" si="2358"/>
        <v>1672</v>
      </c>
      <c r="BQ1624" s="17">
        <f t="shared" si="2359"/>
        <v>1678</v>
      </c>
      <c r="BR1624" t="str">
        <f t="shared" si="2360"/>
        <v>opp_team_player_3</v>
      </c>
      <c r="BS1624">
        <f>COUNTIFS(S$3:S1624,"="&amp;S1624,AI$3:AI1624,"="&amp;AI1624)</f>
        <v>3</v>
      </c>
      <c r="BT1624" t="str">
        <f>IFERROR(VLOOKUP(BB1624&amp;BU1624&amp;X1624,game_rosters!U:W,3,FALSE),"")</f>
        <v>P100170</v>
      </c>
      <c r="BU1624" t="str">
        <f t="shared" si="2361"/>
        <v>Outlaws</v>
      </c>
    </row>
    <row r="1625" spans="1:73" x14ac:dyDescent="0.2">
      <c r="A1625">
        <f t="shared" si="2336"/>
        <v>1</v>
      </c>
      <c r="I1625" s="44">
        <v>3</v>
      </c>
      <c r="K1625" t="s">
        <v>9</v>
      </c>
      <c r="L1625" t="s">
        <v>183</v>
      </c>
      <c r="M1625" t="s">
        <v>80</v>
      </c>
      <c r="N1625" t="s">
        <v>595</v>
      </c>
      <c r="R1625" s="51">
        <v>1</v>
      </c>
      <c r="S1625">
        <v>842</v>
      </c>
      <c r="T1625" t="s">
        <v>756</v>
      </c>
      <c r="W1625" t="s">
        <v>731</v>
      </c>
      <c r="X1625">
        <v>3</v>
      </c>
      <c r="Z1625">
        <v>1</v>
      </c>
      <c r="AA1625">
        <f t="shared" si="2293"/>
        <v>1842</v>
      </c>
      <c r="AB1625" t="str">
        <f t="shared" si="2294"/>
        <v/>
      </c>
      <c r="AC1625">
        <f t="shared" si="2332"/>
        <v>1842</v>
      </c>
      <c r="AD1625" s="6">
        <v>2</v>
      </c>
      <c r="AE1625" t="s">
        <v>935</v>
      </c>
      <c r="AF1625" t="s">
        <v>912</v>
      </c>
      <c r="AG1625" t="s">
        <v>756</v>
      </c>
      <c r="AH1625" t="s">
        <v>756</v>
      </c>
      <c r="AI1625" t="str">
        <f t="shared" si="2337"/>
        <v>e</v>
      </c>
      <c r="AJ1625" t="str">
        <f t="shared" si="2338"/>
        <v/>
      </c>
      <c r="AK1625" t="str">
        <f t="shared" si="2339"/>
        <v/>
      </c>
      <c r="AL1625" t="str">
        <f t="shared" si="2340"/>
        <v/>
      </c>
      <c r="AM1625" t="str">
        <f t="shared" si="2341"/>
        <v/>
      </c>
      <c r="AN1625" t="str">
        <f t="shared" si="2342"/>
        <v>Away</v>
      </c>
      <c r="AO1625" t="str">
        <f t="shared" si="2343"/>
        <v>a</v>
      </c>
      <c r="AP1625" t="str">
        <f t="shared" si="2344"/>
        <v/>
      </c>
      <c r="AQ1625" t="str">
        <f t="shared" si="2345"/>
        <v/>
      </c>
      <c r="AR1625" t="str">
        <f t="shared" si="2346"/>
        <v>Away</v>
      </c>
      <c r="AS1625" t="str">
        <f t="shared" si="2347"/>
        <v>a</v>
      </c>
      <c r="AT1625" t="str">
        <f t="shared" si="2348"/>
        <v>Defensive</v>
      </c>
      <c r="AU1625" t="str">
        <f t="shared" si="2349"/>
        <v/>
      </c>
      <c r="AV1625" t="str">
        <f t="shared" si="2350"/>
        <v/>
      </c>
      <c r="AW1625" t="str" cm="1">
        <f t="array" ref="AW1625">IFERROR(IF(O1625&lt;&gt;"",O1625,IF(OR($S1625="",$T1625=""),"",IF(O1625&lt;&gt;"",O1625,IF($T1625&lt;&gt;"",_xlfn._xlws.FILTER(O:O,($BU:$BU=$BU1625)*($I:$I=$I1625)*($T:$T=$T1625)*($S:$S=_xlfn.MINIFS($S:$S,$T:$T,"="&amp;$T1625)),"")))))&amp;"",IF(O1625="","",""))&amp;""</f>
        <v/>
      </c>
      <c r="AX1625" t="str" cm="1">
        <f t="array" ref="AX1625">IFERROR(IF(P1625&lt;&gt;"",P1625,IF(OR($S1625="",$T1625=""),"",IF($T1625&lt;&gt;"",_xlfn._xlws.FILTER(P:P,($BU:$BU=$BU1625)*($I:$I=$I1625)*($T:$T=$T1625)*($S:$S=_xlfn.MINIFS($S:$S,$T:$T,"="&amp;$T1625)),""))))&amp;"",IF(P1625="","",""))&amp;""</f>
        <v/>
      </c>
      <c r="AY1625" t="str" cm="1">
        <f t="array" ref="AY1625">IFERROR(IF(Q1625&lt;&gt;"",Q1625,IF(OR($S1625="",$T1625=""),"",IF($T1625&lt;&gt;"",_xlfn._xlws.FILTER(Q:Q,($BU:$BU=$BU1625)*($I:$I=$I1625)*($T:$T=$T1625)*($S:$S=_xlfn.MINIFS($S:$S,$T:$T,"="&amp;$T1625)),""))))&amp;"",IF(Q1625="","",""))&amp;""</f>
        <v/>
      </c>
      <c r="AZ1625" t="str" cm="1">
        <f t="array" ref="AZ1625">IFERROR(IF(R1625&lt;&gt;"",R1625,IF(OR($S1625="",$T1625=""),"",IF($T1625&lt;&gt;"",_xlfn._xlws.FILTER(R:R,($BU:$BU=$BU1625)*($I:$I=$I1625)*($T:$T=$T1625)*($S:$S=_xlfn.MINIFS($S:$S,$T:$T,"="&amp;$T1625)),""))))&amp;"",IF(R1625="","",""))&amp;""</f>
        <v>1</v>
      </c>
      <c r="BA1625" s="6">
        <f t="shared" si="2351"/>
        <v>139</v>
      </c>
      <c r="BB1625">
        <f t="shared" ref="BB1625:BD1625" si="2381">BB1624</f>
        <v>18987</v>
      </c>
      <c r="BC1625" t="str">
        <f t="shared" si="2381"/>
        <v>Velodrome</v>
      </c>
      <c r="BD1625" t="str">
        <f t="shared" si="2381"/>
        <v>Outlaws</v>
      </c>
      <c r="BE1625" t="s">
        <v>9</v>
      </c>
      <c r="BF1625" t="s">
        <v>183</v>
      </c>
      <c r="BI1625">
        <v>54</v>
      </c>
      <c r="BJ1625" s="15">
        <f t="shared" si="2353"/>
        <v>0</v>
      </c>
      <c r="BK1625">
        <f t="shared" si="2354"/>
        <v>549</v>
      </c>
      <c r="BL1625">
        <f t="shared" si="2355"/>
        <v>549</v>
      </c>
      <c r="BM1625" s="15">
        <f>SUMIFS(BJ$2:BJ1625,K$2:K1625,"=Intermission")+SUMIFS(BJ$2:BJ1625,K$2:K1625,"=Timeout")</f>
        <v>67</v>
      </c>
      <c r="BN1625">
        <f t="shared" si="2356"/>
        <v>1147</v>
      </c>
      <c r="BO1625" s="19">
        <f t="shared" si="2357"/>
        <v>1678</v>
      </c>
      <c r="BP1625">
        <f t="shared" si="2358"/>
        <v>1673</v>
      </c>
      <c r="BQ1625" s="17">
        <f t="shared" si="2359"/>
        <v>1678</v>
      </c>
      <c r="BR1625" t="str">
        <f t="shared" si="2360"/>
        <v>event_team_player_1</v>
      </c>
      <c r="BS1625">
        <f>COUNTIFS(S$3:S1625,"="&amp;S1625,AI$3:AI1625,"="&amp;AI1625)</f>
        <v>1</v>
      </c>
      <c r="BT1625" t="str">
        <f>IFERROR(VLOOKUP(BB1625&amp;BU1625&amp;X1625,game_rosters!U:W,3,FALSE),"")</f>
        <v>P100004</v>
      </c>
      <c r="BU1625" t="str">
        <f t="shared" si="2361"/>
        <v>Outlaws</v>
      </c>
    </row>
    <row r="1626" spans="1:73" x14ac:dyDescent="0.2">
      <c r="A1626" t="str">
        <f t="shared" si="2336"/>
        <v/>
      </c>
      <c r="I1626" s="44">
        <v>70</v>
      </c>
      <c r="R1626" s="51">
        <v>1</v>
      </c>
      <c r="S1626">
        <v>842</v>
      </c>
      <c r="T1626" t="s">
        <v>756</v>
      </c>
      <c r="X1626">
        <v>70</v>
      </c>
      <c r="AA1626">
        <f t="shared" si="2293"/>
        <v>1842</v>
      </c>
      <c r="AB1626" t="str">
        <f t="shared" si="2294"/>
        <v/>
      </c>
      <c r="AC1626">
        <f t="shared" si="2332"/>
        <v>1842</v>
      </c>
      <c r="AD1626" s="6">
        <v>2</v>
      </c>
      <c r="AE1626" t="s">
        <v>935</v>
      </c>
      <c r="AF1626" t="s">
        <v>912</v>
      </c>
      <c r="AG1626" t="s">
        <v>756</v>
      </c>
      <c r="AH1626" t="s">
        <v>756</v>
      </c>
      <c r="AI1626" t="str">
        <f t="shared" si="2337"/>
        <v>o</v>
      </c>
      <c r="AJ1626" t="str">
        <f t="shared" si="2338"/>
        <v/>
      </c>
      <c r="AK1626" t="str">
        <f t="shared" si="2339"/>
        <v/>
      </c>
      <c r="AL1626" t="str">
        <f t="shared" si="2340"/>
        <v/>
      </c>
      <c r="AM1626" t="str">
        <f t="shared" si="2341"/>
        <v/>
      </c>
      <c r="AN1626" t="str">
        <f t="shared" si="2342"/>
        <v>Away</v>
      </c>
      <c r="AO1626" t="str">
        <f t="shared" si="2343"/>
        <v>a</v>
      </c>
      <c r="AP1626" t="str">
        <f t="shared" si="2344"/>
        <v/>
      </c>
      <c r="AQ1626" t="str">
        <f t="shared" si="2345"/>
        <v/>
      </c>
      <c r="AR1626" t="str">
        <f t="shared" si="2346"/>
        <v>Away</v>
      </c>
      <c r="AS1626" t="str">
        <f t="shared" si="2347"/>
        <v>a</v>
      </c>
      <c r="AT1626" t="str">
        <f t="shared" si="2348"/>
        <v>Offensive</v>
      </c>
      <c r="AU1626" t="str">
        <f t="shared" si="2349"/>
        <v/>
      </c>
      <c r="AV1626" t="str">
        <f t="shared" si="2350"/>
        <v/>
      </c>
      <c r="AW1626" t="str" cm="1">
        <f t="array" ref="AW1626">IFERROR(IF(O1626&lt;&gt;"",O1626,IF(OR($S1626="",$T1626=""),"",IF(O1626&lt;&gt;"",O1626,IF($T1626&lt;&gt;"",_xlfn._xlws.FILTER(O:O,($BU:$BU=$BU1626)*($I:$I=$I1626)*($T:$T=$T1626)*($S:$S=_xlfn.MINIFS($S:$S,$T:$T,"="&amp;$T1626)),"")))))&amp;"",IF(O1626="","",""))&amp;""</f>
        <v/>
      </c>
      <c r="AX1626" t="str" cm="1">
        <f t="array" ref="AX1626">IFERROR(IF(P1626&lt;&gt;"",P1626,IF(OR($S1626="",$T1626=""),"",IF($T1626&lt;&gt;"",_xlfn._xlws.FILTER(P:P,($BU:$BU=$BU1626)*($I:$I=$I1626)*($T:$T=$T1626)*($S:$S=_xlfn.MINIFS($S:$S,$T:$T,"="&amp;$T1626)),""))))&amp;"",IF(P1626="","",""))&amp;""</f>
        <v/>
      </c>
      <c r="AY1626" t="str" cm="1">
        <f t="array" ref="AY1626">IFERROR(IF(Q1626&lt;&gt;"",Q1626,IF(OR($S1626="",$T1626=""),"",IF($T1626&lt;&gt;"",_xlfn._xlws.FILTER(Q:Q,($BU:$BU=$BU1626)*($I:$I=$I1626)*($T:$T=$T1626)*($S:$S=_xlfn.MINIFS($S:$S,$T:$T,"="&amp;$T1626)),""))))&amp;"",IF(Q1626="","",""))&amp;""</f>
        <v/>
      </c>
      <c r="AZ1626" t="str" cm="1">
        <f t="array" ref="AZ1626">IFERROR(IF(R1626&lt;&gt;"",R1626,IF(OR($S1626="",$T1626=""),"",IF($T1626&lt;&gt;"",_xlfn._xlws.FILTER(R:R,($BU:$BU=$BU1626)*($I:$I=$I1626)*($T:$T=$T1626)*($S:$S=_xlfn.MINIFS($S:$S,$T:$T,"="&amp;$T1626)),""))))&amp;"",IF(R1626="","",""))&amp;""</f>
        <v>1</v>
      </c>
      <c r="BA1626" s="6">
        <f t="shared" si="2351"/>
        <v>139</v>
      </c>
      <c r="BB1626">
        <f t="shared" ref="BB1626:BD1626" si="2382">BB1625</f>
        <v>18987</v>
      </c>
      <c r="BC1626" t="str">
        <f t="shared" si="2382"/>
        <v>Velodrome</v>
      </c>
      <c r="BD1626" t="str">
        <f t="shared" si="2382"/>
        <v>Outlaws</v>
      </c>
      <c r="BE1626" t="s">
        <v>9</v>
      </c>
      <c r="BF1626" t="s">
        <v>183</v>
      </c>
      <c r="BI1626">
        <v>54</v>
      </c>
      <c r="BJ1626" s="15">
        <f t="shared" si="2353"/>
        <v>0</v>
      </c>
      <c r="BK1626">
        <f t="shared" si="2354"/>
        <v>549</v>
      </c>
      <c r="BL1626">
        <f t="shared" si="2355"/>
        <v>549</v>
      </c>
      <c r="BM1626" s="15">
        <f>SUMIFS(BJ$2:BJ1626,K$2:K1626,"=Intermission")+SUMIFS(BJ$2:BJ1626,K$2:K1626,"=Timeout")</f>
        <v>67</v>
      </c>
      <c r="BN1626">
        <f t="shared" si="2356"/>
        <v>1147</v>
      </c>
      <c r="BO1626" s="19">
        <f t="shared" si="2357"/>
        <v>1678</v>
      </c>
      <c r="BP1626">
        <f t="shared" si="2358"/>
        <v>1673</v>
      </c>
      <c r="BQ1626" s="17">
        <f t="shared" si="2359"/>
        <v>1678</v>
      </c>
      <c r="BR1626" t="str">
        <f t="shared" si="2360"/>
        <v>opp_team_player_1</v>
      </c>
      <c r="BS1626">
        <f>COUNTIFS(S$3:S1626,"="&amp;S1626,AI$3:AI1626,"="&amp;AI1626)</f>
        <v>1</v>
      </c>
      <c r="BT1626" t="str">
        <f>IFERROR(VLOOKUP(BB1626&amp;BU1626&amp;X1626,game_rosters!U:W,3,FALSE),"")</f>
        <v>P100001</v>
      </c>
      <c r="BU1626" t="str">
        <f t="shared" si="2361"/>
        <v>Velodrome</v>
      </c>
    </row>
    <row r="1627" spans="1:73" x14ac:dyDescent="0.2">
      <c r="A1627">
        <f t="shared" si="2336"/>
        <v>1</v>
      </c>
      <c r="I1627" s="44">
        <v>3</v>
      </c>
      <c r="K1627" t="s">
        <v>13</v>
      </c>
      <c r="S1627">
        <v>843</v>
      </c>
      <c r="T1627" t="s">
        <v>756</v>
      </c>
      <c r="W1627" t="s">
        <v>731</v>
      </c>
      <c r="X1627">
        <v>3</v>
      </c>
      <c r="Z1627">
        <v>1</v>
      </c>
      <c r="AA1627">
        <f t="shared" si="2293"/>
        <v>1843</v>
      </c>
      <c r="AB1627" t="str">
        <f t="shared" si="2294"/>
        <v/>
      </c>
      <c r="AC1627">
        <f t="shared" si="2332"/>
        <v>1843</v>
      </c>
      <c r="AD1627" s="6">
        <v>2</v>
      </c>
      <c r="AE1627" t="s">
        <v>935</v>
      </c>
      <c r="AF1627" t="s">
        <v>912</v>
      </c>
      <c r="AG1627" t="s">
        <v>935</v>
      </c>
      <c r="AH1627" t="s">
        <v>913</v>
      </c>
      <c r="AI1627" t="str">
        <f t="shared" si="2337"/>
        <v>e</v>
      </c>
      <c r="AJ1627" t="str">
        <f t="shared" si="2338"/>
        <v/>
      </c>
      <c r="AK1627" t="str">
        <f t="shared" si="2339"/>
        <v/>
      </c>
      <c r="AL1627" t="str">
        <f t="shared" si="2340"/>
        <v/>
      </c>
      <c r="AM1627" t="str">
        <f t="shared" si="2341"/>
        <v/>
      </c>
      <c r="AN1627" t="str">
        <f t="shared" si="2342"/>
        <v>Away</v>
      </c>
      <c r="AO1627" t="str">
        <f t="shared" si="2343"/>
        <v>a</v>
      </c>
      <c r="AP1627" t="str">
        <f t="shared" si="2344"/>
        <v/>
      </c>
      <c r="AQ1627" t="str">
        <f t="shared" si="2345"/>
        <v/>
      </c>
      <c r="AR1627" t="str">
        <f t="shared" si="2346"/>
        <v>Away</v>
      </c>
      <c r="AS1627" t="str">
        <f t="shared" si="2347"/>
        <v>a</v>
      </c>
      <c r="AT1627" t="str">
        <f t="shared" si="2348"/>
        <v>Offensive</v>
      </c>
      <c r="AU1627" t="str">
        <f t="shared" si="2349"/>
        <v/>
      </c>
      <c r="AV1627" t="str">
        <f t="shared" si="2350"/>
        <v/>
      </c>
      <c r="AW1627" t="str" cm="1">
        <f t="array" ref="AW1627">IFERROR(IF(O1627&lt;&gt;"",O1627,IF(OR($S1627="",$T1627=""),"",IF(O1627&lt;&gt;"",O1627,IF($T1627&lt;&gt;"",_xlfn._xlws.FILTER(O:O,($BU:$BU=$BU1627)*($I:$I=$I1627)*($T:$T=$T1627)*($S:$S=_xlfn.MINIFS($S:$S,$T:$T,"="&amp;$T1627)),"")))))&amp;"",IF(O1627="","",""))&amp;""</f>
        <v/>
      </c>
      <c r="AX1627" t="str" cm="1">
        <f t="array" ref="AX1627">IFERROR(IF(P1627&lt;&gt;"",P1627,IF(OR($S1627="",$T1627=""),"",IF($T1627&lt;&gt;"",_xlfn._xlws.FILTER(P:P,($BU:$BU=$BU1627)*($I:$I=$I1627)*($T:$T=$T1627)*($S:$S=_xlfn.MINIFS($S:$S,$T:$T,"="&amp;$T1627)),""))))&amp;"",IF(P1627="","",""))&amp;""</f>
        <v/>
      </c>
      <c r="AY1627" t="str" cm="1">
        <f t="array" ref="AY1627">IFERROR(IF(Q1627&lt;&gt;"",Q1627,IF(OR($S1627="",$T1627=""),"",IF($T1627&lt;&gt;"",_xlfn._xlws.FILTER(Q:Q,($BU:$BU=$BU1627)*($I:$I=$I1627)*($T:$T=$T1627)*($S:$S=_xlfn.MINIFS($S:$S,$T:$T,"="&amp;$T1627)),""))))&amp;"",IF(Q1627="","",""))&amp;""</f>
        <v/>
      </c>
      <c r="AZ1627" t="str" cm="1">
        <f t="array" ref="AZ1627">IFERROR(IF(R1627&lt;&gt;"",R1627,IF(OR($S1627="",$T1627=""),"",IF($T1627&lt;&gt;"",_xlfn._xlws.FILTER(R:R,($BU:$BU=$BU1627)*($I:$I=$I1627)*($T:$T=$T1627)*($S:$S=_xlfn.MINIFS($S:$S,$T:$T,"="&amp;$T1627)),""))))&amp;"",IF(R1627="","",""))&amp;""</f>
        <v/>
      </c>
      <c r="BA1627" s="6">
        <f t="shared" si="2351"/>
        <v>139</v>
      </c>
      <c r="BB1627">
        <f t="shared" ref="BB1627:BD1627" si="2383">BB1626</f>
        <v>18987</v>
      </c>
      <c r="BC1627" t="str">
        <f t="shared" si="2383"/>
        <v>Velodrome</v>
      </c>
      <c r="BD1627" t="str">
        <f t="shared" si="2383"/>
        <v>Outlaws</v>
      </c>
      <c r="BE1627" t="s">
        <v>13</v>
      </c>
      <c r="BF1627" t="s">
        <v>756</v>
      </c>
      <c r="BI1627" cm="1">
        <f t="array" ref="BI1627">IFERROR(_xlfn._xlws.FILTER(shifts!A:A,(shifts!B:B=events!AD1627)*(shifts!AG:AG&gt;=events!BK1627)*(shifts!AH:AH&lt;=events!BL1627)),BI1626)</f>
        <v>55</v>
      </c>
      <c r="BJ1627" s="15">
        <f t="shared" si="2353"/>
        <v>1</v>
      </c>
      <c r="BK1627">
        <f t="shared" si="2354"/>
        <v>549</v>
      </c>
      <c r="BL1627">
        <f t="shared" si="2355"/>
        <v>548</v>
      </c>
      <c r="BM1627" s="15">
        <f>SUMIFS(BJ$2:BJ1627,K$2:K1627,"=Intermission")+SUMIFS(BJ$2:BJ1627,K$2:K1627,"=Timeout")</f>
        <v>67</v>
      </c>
      <c r="BN1627">
        <f t="shared" si="2356"/>
        <v>1147</v>
      </c>
      <c r="BO1627" s="19">
        <f t="shared" si="2357"/>
        <v>1678</v>
      </c>
      <c r="BP1627">
        <f t="shared" si="2358"/>
        <v>1673</v>
      </c>
      <c r="BQ1627" s="17">
        <f t="shared" si="2359"/>
        <v>1679</v>
      </c>
      <c r="BR1627" t="str">
        <f t="shared" si="2360"/>
        <v>event_team_player_1</v>
      </c>
      <c r="BS1627">
        <f>COUNTIFS(S$3:S1627,"="&amp;S1627,AI$3:AI1627,"="&amp;AI1627)</f>
        <v>1</v>
      </c>
      <c r="BT1627" t="str">
        <f>IFERROR(VLOOKUP(BB1627&amp;BU1627&amp;X1627,game_rosters!U:W,3,FALSE),"")</f>
        <v>P100004</v>
      </c>
      <c r="BU1627" t="str">
        <f t="shared" si="2361"/>
        <v>Outlaws</v>
      </c>
    </row>
    <row r="1628" spans="1:73" x14ac:dyDescent="0.2">
      <c r="A1628">
        <f t="shared" si="2336"/>
        <v>1</v>
      </c>
      <c r="I1628" s="44">
        <v>3</v>
      </c>
      <c r="K1628" t="s">
        <v>7</v>
      </c>
      <c r="L1628" t="s">
        <v>172</v>
      </c>
      <c r="M1628" t="s">
        <v>68</v>
      </c>
      <c r="N1628" t="s">
        <v>595</v>
      </c>
      <c r="R1628" s="51">
        <v>1</v>
      </c>
      <c r="S1628">
        <v>844</v>
      </c>
      <c r="T1628">
        <v>141</v>
      </c>
      <c r="W1628" t="s">
        <v>731</v>
      </c>
      <c r="X1628">
        <v>3</v>
      </c>
      <c r="Z1628">
        <v>1</v>
      </c>
      <c r="AA1628">
        <f t="shared" si="2293"/>
        <v>1844</v>
      </c>
      <c r="AB1628">
        <f t="shared" si="2294"/>
        <v>9141</v>
      </c>
      <c r="AC1628">
        <f t="shared" si="2332"/>
        <v>9141</v>
      </c>
      <c r="AD1628" s="6">
        <v>2</v>
      </c>
      <c r="AE1628" t="s">
        <v>935</v>
      </c>
      <c r="AF1628" t="s">
        <v>913</v>
      </c>
      <c r="AG1628" t="s">
        <v>756</v>
      </c>
      <c r="AH1628" t="s">
        <v>756</v>
      </c>
      <c r="AI1628" t="str">
        <f t="shared" si="2337"/>
        <v>e</v>
      </c>
      <c r="AJ1628" t="str">
        <f t="shared" si="2338"/>
        <v/>
      </c>
      <c r="AK1628" t="str">
        <f t="shared" si="2339"/>
        <v/>
      </c>
      <c r="AL1628" t="str">
        <f t="shared" si="2340"/>
        <v/>
      </c>
      <c r="AM1628" t="str">
        <f t="shared" si="2341"/>
        <v/>
      </c>
      <c r="AN1628" t="str">
        <f t="shared" si="2342"/>
        <v>Away</v>
      </c>
      <c r="AO1628" t="str">
        <f t="shared" si="2343"/>
        <v>a</v>
      </c>
      <c r="AP1628" t="str">
        <f t="shared" si="2344"/>
        <v/>
      </c>
      <c r="AQ1628" t="str">
        <f t="shared" si="2345"/>
        <v/>
      </c>
      <c r="AR1628" t="str">
        <f t="shared" si="2346"/>
        <v>Away</v>
      </c>
      <c r="AS1628" t="str">
        <f t="shared" si="2347"/>
        <v>a</v>
      </c>
      <c r="AT1628" t="str">
        <f t="shared" si="2348"/>
        <v>Offensive</v>
      </c>
      <c r="AU1628" t="str">
        <f t="shared" si="2349"/>
        <v/>
      </c>
      <c r="AV1628" t="str">
        <f t="shared" si="2350"/>
        <v/>
      </c>
      <c r="AW1628" t="str" cm="1">
        <f t="array" ref="AW1628">IFERROR(IF(O1628&lt;&gt;"",O1628,IF(OR($S1628="",$T1628=""),"",IF(O1628&lt;&gt;"",O1628,IF($T1628&lt;&gt;"",_xlfn._xlws.FILTER(O:O,($BU:$BU=$BU1628)*($I:$I=$I1628)*($T:$T=$T1628)*($S:$S=_xlfn.MINIFS($S:$S,$T:$T,"="&amp;$T1628)),"")))))&amp;"",IF(O1628="","",""))&amp;""</f>
        <v/>
      </c>
      <c r="AX1628" t="str" cm="1">
        <f t="array" ref="AX1628">IFERROR(IF(P1628&lt;&gt;"",P1628,IF(OR($S1628="",$T1628=""),"",IF($T1628&lt;&gt;"",_xlfn._xlws.FILTER(P:P,($BU:$BU=$BU1628)*($I:$I=$I1628)*($T:$T=$T1628)*($S:$S=_xlfn.MINIFS($S:$S,$T:$T,"="&amp;$T1628)),""))))&amp;"",IF(P1628="","",""))&amp;""</f>
        <v/>
      </c>
      <c r="AY1628" t="str" cm="1">
        <f t="array" ref="AY1628">IFERROR(IF(Q1628&lt;&gt;"",Q1628,IF(OR($S1628="",$T1628=""),"",IF($T1628&lt;&gt;"",_xlfn._xlws.FILTER(Q:Q,($BU:$BU=$BU1628)*($I:$I=$I1628)*($T:$T=$T1628)*($S:$S=_xlfn.MINIFS($S:$S,$T:$T,"="&amp;$T1628)),""))))&amp;"",IF(Q1628="","",""))&amp;""</f>
        <v/>
      </c>
      <c r="AZ1628" t="str" cm="1">
        <f t="array" ref="AZ1628">IFERROR(IF(R1628&lt;&gt;"",R1628,IF(OR($S1628="",$T1628=""),"",IF($T1628&lt;&gt;"",_xlfn._xlws.FILTER(R:R,($BU:$BU=$BU1628)*($I:$I=$I1628)*($T:$T=$T1628)*($S:$S=_xlfn.MINIFS($S:$S,$T:$T,"="&amp;$T1628)),""))))&amp;"",IF(R1628="","",""))&amp;""</f>
        <v>1</v>
      </c>
      <c r="BA1628" s="6">
        <f t="shared" si="2351"/>
        <v>139</v>
      </c>
      <c r="BB1628">
        <f t="shared" ref="BB1628:BD1628" si="2384">BB1627</f>
        <v>18987</v>
      </c>
      <c r="BC1628" t="str">
        <f t="shared" si="2384"/>
        <v>Velodrome</v>
      </c>
      <c r="BD1628" t="str">
        <f t="shared" si="2384"/>
        <v>Outlaws</v>
      </c>
      <c r="BE1628" t="s">
        <v>7</v>
      </c>
      <c r="BF1628" t="s">
        <v>172</v>
      </c>
      <c r="BI1628" cm="1">
        <f t="array" ref="BI1628">IFERROR(_xlfn._xlws.FILTER(shifts!A:A,(shifts!B:B=events!AD1628)*(shifts!AG:AG&gt;=events!BK1628)*(shifts!AH:AH&lt;=events!BL1628)),BI1627)</f>
        <v>55</v>
      </c>
      <c r="BJ1628" s="15">
        <f t="shared" si="2353"/>
        <v>0</v>
      </c>
      <c r="BK1628">
        <f t="shared" si="2354"/>
        <v>548</v>
      </c>
      <c r="BL1628">
        <f t="shared" si="2355"/>
        <v>548</v>
      </c>
      <c r="BM1628" s="15">
        <f>SUMIFS(BJ$2:BJ1628,K$2:K1628,"=Intermission")+SUMIFS(BJ$2:BJ1628,K$2:K1628,"=Timeout")</f>
        <v>67</v>
      </c>
      <c r="BN1628">
        <f t="shared" si="2356"/>
        <v>1147</v>
      </c>
      <c r="BO1628" s="19">
        <f t="shared" si="2357"/>
        <v>1679</v>
      </c>
      <c r="BP1628">
        <f t="shared" si="2358"/>
        <v>1674</v>
      </c>
      <c r="BQ1628" s="17">
        <f t="shared" si="2359"/>
        <v>1679</v>
      </c>
      <c r="BR1628" t="str">
        <f t="shared" si="2360"/>
        <v>event_team_player_1</v>
      </c>
      <c r="BS1628">
        <f>COUNTIFS(S$3:S1628,"="&amp;S1628,AI$3:AI1628,"="&amp;AI1628)</f>
        <v>1</v>
      </c>
      <c r="BT1628" t="str">
        <f>IFERROR(VLOOKUP(BB1628&amp;BU1628&amp;X1628,game_rosters!U:W,3,FALSE),"")</f>
        <v>P100004</v>
      </c>
      <c r="BU1628" t="str">
        <f t="shared" si="2361"/>
        <v>Outlaws</v>
      </c>
    </row>
    <row r="1629" spans="1:73" x14ac:dyDescent="0.2">
      <c r="A1629" t="str">
        <f t="shared" si="2336"/>
        <v/>
      </c>
      <c r="I1629" s="44">
        <v>56</v>
      </c>
      <c r="S1629">
        <v>844</v>
      </c>
      <c r="T1629">
        <v>141</v>
      </c>
      <c r="X1629">
        <v>56</v>
      </c>
      <c r="Z1629">
        <v>1</v>
      </c>
      <c r="AA1629">
        <f t="shared" ref="AA1629:AA1692" si="2385">S1629+1000</f>
        <v>1844</v>
      </c>
      <c r="AB1629">
        <f t="shared" ref="AB1629:AB1692" si="2386">IF(T1629&lt;&gt;"",9000+T1629,"")</f>
        <v>9141</v>
      </c>
      <c r="AC1629">
        <f t="shared" si="2332"/>
        <v>9141</v>
      </c>
      <c r="AD1629" s="6">
        <v>2</v>
      </c>
      <c r="AE1629" t="s">
        <v>935</v>
      </c>
      <c r="AF1629" t="s">
        <v>913</v>
      </c>
      <c r="AG1629" t="s">
        <v>756</v>
      </c>
      <c r="AH1629" t="s">
        <v>756</v>
      </c>
      <c r="AI1629" t="str">
        <f t="shared" si="2337"/>
        <v>e</v>
      </c>
      <c r="AJ1629" t="str">
        <f t="shared" si="2338"/>
        <v/>
      </c>
      <c r="AK1629" t="str">
        <f t="shared" si="2339"/>
        <v/>
      </c>
      <c r="AL1629" t="str">
        <f t="shared" si="2340"/>
        <v/>
      </c>
      <c r="AM1629" t="str">
        <f t="shared" si="2341"/>
        <v/>
      </c>
      <c r="AN1629" t="str">
        <f t="shared" si="2342"/>
        <v>Away</v>
      </c>
      <c r="AO1629" t="str">
        <f t="shared" si="2343"/>
        <v>a</v>
      </c>
      <c r="AP1629" t="str">
        <f t="shared" si="2344"/>
        <v/>
      </c>
      <c r="AQ1629" t="str">
        <f t="shared" si="2345"/>
        <v/>
      </c>
      <c r="AR1629" t="str">
        <f t="shared" si="2346"/>
        <v>Away</v>
      </c>
      <c r="AS1629" t="str">
        <f t="shared" si="2347"/>
        <v>a</v>
      </c>
      <c r="AT1629" t="str">
        <f t="shared" si="2348"/>
        <v>Offensive</v>
      </c>
      <c r="AU1629" t="str">
        <f t="shared" si="2349"/>
        <v/>
      </c>
      <c r="AV1629" t="str">
        <f t="shared" si="2350"/>
        <v/>
      </c>
      <c r="AW1629" t="str" cm="1">
        <f t="array" ref="AW1629">IFERROR(IF(O1629&lt;&gt;"",O1629,IF(OR($S1629="",$T1629=""),"",IF(O1629&lt;&gt;"",O1629,IF($T1629&lt;&gt;"",_xlfn._xlws.FILTER(O:O,($BU:$BU=$BU1629)*($I:$I=$I1629)*($T:$T=$T1629)*($S:$S=_xlfn.MINIFS($S:$S,$T:$T,"="&amp;$T1629)),"")))))&amp;"",IF(O1629="","",""))&amp;""</f>
        <v/>
      </c>
      <c r="AX1629" t="str" cm="1">
        <f t="array" ref="AX1629">IFERROR(IF(P1629&lt;&gt;"",P1629,IF(OR($S1629="",$T1629=""),"",IF($T1629&lt;&gt;"",_xlfn._xlws.FILTER(P:P,($BU:$BU=$BU1629)*($I:$I=$I1629)*($T:$T=$T1629)*($S:$S=_xlfn.MINIFS($S:$S,$T:$T,"="&amp;$T1629)),""))))&amp;"",IF(P1629="","",""))&amp;""</f>
        <v/>
      </c>
      <c r="AY1629" t="str" cm="1">
        <f t="array" ref="AY1629">IFERROR(IF(Q1629&lt;&gt;"",Q1629,IF(OR($S1629="",$T1629=""),"",IF($T1629&lt;&gt;"",_xlfn._xlws.FILTER(Q:Q,($BU:$BU=$BU1629)*($I:$I=$I1629)*($T:$T=$T1629)*($S:$S=_xlfn.MINIFS($S:$S,$T:$T,"="&amp;$T1629)),""))))&amp;"",IF(Q1629="","",""))&amp;""</f>
        <v/>
      </c>
      <c r="AZ1629" t="str" cm="1">
        <f t="array" ref="AZ1629">IFERROR(IF(R1629&lt;&gt;"",R1629,IF(OR($S1629="",$T1629=""),"",IF($T1629&lt;&gt;"",_xlfn._xlws.FILTER(R:R,($BU:$BU=$BU1629)*($I:$I=$I1629)*($T:$T=$T1629)*($S:$S=_xlfn.MINIFS($S:$S,$T:$T,"="&amp;$T1629)),""))))&amp;"",IF(R1629="","",""))&amp;""</f>
        <v/>
      </c>
      <c r="BA1629" s="6">
        <f t="shared" si="2351"/>
        <v>139</v>
      </c>
      <c r="BB1629">
        <f t="shared" ref="BB1629:BD1629" si="2387">BB1628</f>
        <v>18987</v>
      </c>
      <c r="BC1629" t="str">
        <f t="shared" si="2387"/>
        <v>Velodrome</v>
      </c>
      <c r="BD1629" t="str">
        <f t="shared" si="2387"/>
        <v>Outlaws</v>
      </c>
      <c r="BE1629" t="s">
        <v>7</v>
      </c>
      <c r="BF1629" t="s">
        <v>172</v>
      </c>
      <c r="BI1629" cm="1">
        <f t="array" ref="BI1629">IFERROR(_xlfn._xlws.FILTER(shifts!A:A,(shifts!B:B=events!AD1629)*(shifts!AG:AG&gt;=events!BK1629)*(shifts!AH:AH&lt;=events!BL1629)),BI1628)</f>
        <v>55</v>
      </c>
      <c r="BJ1629" s="15">
        <f t="shared" si="2353"/>
        <v>0</v>
      </c>
      <c r="BK1629">
        <f t="shared" si="2354"/>
        <v>548</v>
      </c>
      <c r="BL1629">
        <f t="shared" si="2355"/>
        <v>548</v>
      </c>
      <c r="BM1629" s="15">
        <f>SUMIFS(BJ$2:BJ1629,K$2:K1629,"=Intermission")+SUMIFS(BJ$2:BJ1629,K$2:K1629,"=Timeout")</f>
        <v>67</v>
      </c>
      <c r="BN1629">
        <f t="shared" si="2356"/>
        <v>1147</v>
      </c>
      <c r="BO1629" s="19">
        <f t="shared" si="2357"/>
        <v>1679</v>
      </c>
      <c r="BP1629">
        <f t="shared" si="2358"/>
        <v>1674</v>
      </c>
      <c r="BQ1629" s="17">
        <f t="shared" si="2359"/>
        <v>1679</v>
      </c>
      <c r="BR1629" t="str">
        <f t="shared" si="2360"/>
        <v>event_team_player_2</v>
      </c>
      <c r="BS1629">
        <f>COUNTIFS(S$3:S1629,"="&amp;S1629,AI$3:AI1629,"="&amp;AI1629)</f>
        <v>2</v>
      </c>
      <c r="BT1629" t="str">
        <f>IFERROR(VLOOKUP(BB1629&amp;BU1629&amp;X1629,game_rosters!U:W,3,FALSE),"")</f>
        <v>P100099</v>
      </c>
      <c r="BU1629" t="str">
        <f t="shared" si="2361"/>
        <v>Outlaws</v>
      </c>
    </row>
    <row r="1630" spans="1:73" x14ac:dyDescent="0.2">
      <c r="A1630" t="str">
        <f t="shared" si="2336"/>
        <v/>
      </c>
      <c r="I1630" s="44">
        <v>24</v>
      </c>
      <c r="R1630" s="51">
        <v>1</v>
      </c>
      <c r="S1630">
        <v>844</v>
      </c>
      <c r="T1630">
        <v>141</v>
      </c>
      <c r="X1630">
        <v>24</v>
      </c>
      <c r="AA1630">
        <f t="shared" si="2385"/>
        <v>1844</v>
      </c>
      <c r="AB1630">
        <f t="shared" si="2386"/>
        <v>9141</v>
      </c>
      <c r="AC1630">
        <f t="shared" si="2332"/>
        <v>9141</v>
      </c>
      <c r="AD1630" s="6">
        <v>2</v>
      </c>
      <c r="AE1630" t="s">
        <v>935</v>
      </c>
      <c r="AF1630" t="s">
        <v>913</v>
      </c>
      <c r="AG1630" t="s">
        <v>756</v>
      </c>
      <c r="AH1630" t="s">
        <v>756</v>
      </c>
      <c r="AI1630" t="str">
        <f t="shared" si="2337"/>
        <v>o</v>
      </c>
      <c r="AJ1630" t="str">
        <f t="shared" si="2338"/>
        <v/>
      </c>
      <c r="AK1630" t="str">
        <f t="shared" si="2339"/>
        <v/>
      </c>
      <c r="AL1630" t="str">
        <f t="shared" si="2340"/>
        <v/>
      </c>
      <c r="AM1630" t="str">
        <f t="shared" si="2341"/>
        <v/>
      </c>
      <c r="AN1630" t="str">
        <f t="shared" si="2342"/>
        <v>Away</v>
      </c>
      <c r="AO1630" t="str">
        <f t="shared" si="2343"/>
        <v>a</v>
      </c>
      <c r="AP1630" t="str">
        <f t="shared" si="2344"/>
        <v/>
      </c>
      <c r="AQ1630" t="str">
        <f t="shared" si="2345"/>
        <v/>
      </c>
      <c r="AR1630" t="str">
        <f t="shared" si="2346"/>
        <v>Away</v>
      </c>
      <c r="AS1630" t="str">
        <f t="shared" si="2347"/>
        <v>a</v>
      </c>
      <c r="AT1630" t="str">
        <f t="shared" si="2348"/>
        <v>Defensive</v>
      </c>
      <c r="AU1630" t="str">
        <f t="shared" si="2349"/>
        <v/>
      </c>
      <c r="AV1630" t="str">
        <f t="shared" si="2350"/>
        <v/>
      </c>
      <c r="AW1630" t="str" cm="1">
        <f t="array" ref="AW1630">IFERROR(IF(O1630&lt;&gt;"",O1630,IF(OR($S1630="",$T1630=""),"",IF(O1630&lt;&gt;"",O1630,IF($T1630&lt;&gt;"",_xlfn._xlws.FILTER(O:O,($BU:$BU=$BU1630)*($I:$I=$I1630)*($T:$T=$T1630)*($S:$S=_xlfn.MINIFS($S:$S,$T:$T,"="&amp;$T1630)),"")))))&amp;"",IF(O1630="","",""))&amp;""</f>
        <v/>
      </c>
      <c r="AX1630" t="str" cm="1">
        <f t="array" ref="AX1630">IFERROR(IF(P1630&lt;&gt;"",P1630,IF(OR($S1630="",$T1630=""),"",IF($T1630&lt;&gt;"",_xlfn._xlws.FILTER(P:P,($BU:$BU=$BU1630)*($I:$I=$I1630)*($T:$T=$T1630)*($S:$S=_xlfn.MINIFS($S:$S,$T:$T,"="&amp;$T1630)),""))))&amp;"",IF(P1630="","",""))&amp;""</f>
        <v/>
      </c>
      <c r="AY1630" t="str" cm="1">
        <f t="array" ref="AY1630">IFERROR(IF(Q1630&lt;&gt;"",Q1630,IF(OR($S1630="",$T1630=""),"",IF($T1630&lt;&gt;"",_xlfn._xlws.FILTER(Q:Q,($BU:$BU=$BU1630)*($I:$I=$I1630)*($T:$T=$T1630)*($S:$S=_xlfn.MINIFS($S:$S,$T:$T,"="&amp;$T1630)),""))))&amp;"",IF(Q1630="","",""))&amp;""</f>
        <v/>
      </c>
      <c r="AZ1630" t="str" cm="1">
        <f t="array" ref="AZ1630">IFERROR(IF(R1630&lt;&gt;"",R1630,IF(OR($S1630="",$T1630=""),"",IF($T1630&lt;&gt;"",_xlfn._xlws.FILTER(R:R,($BU:$BU=$BU1630)*($I:$I=$I1630)*($T:$T=$T1630)*($S:$S=_xlfn.MINIFS($S:$S,$T:$T,"="&amp;$T1630)),""))))&amp;"",IF(R1630="","",""))&amp;""</f>
        <v>1</v>
      </c>
      <c r="BA1630" s="6">
        <f t="shared" si="2351"/>
        <v>139</v>
      </c>
      <c r="BB1630">
        <f t="shared" ref="BB1630:BD1630" si="2388">BB1629</f>
        <v>18987</v>
      </c>
      <c r="BC1630" t="str">
        <f t="shared" si="2388"/>
        <v>Velodrome</v>
      </c>
      <c r="BD1630" t="str">
        <f t="shared" si="2388"/>
        <v>Outlaws</v>
      </c>
      <c r="BE1630" t="s">
        <v>7</v>
      </c>
      <c r="BF1630" t="s">
        <v>172</v>
      </c>
      <c r="BI1630" cm="1">
        <f t="array" ref="BI1630">IFERROR(_xlfn._xlws.FILTER(shifts!A:A,(shifts!B:B=events!AD1630)*(shifts!AG:AG&gt;=events!BK1630)*(shifts!AH:AH&lt;=events!BL1630)),BI1629)</f>
        <v>55</v>
      </c>
      <c r="BJ1630" s="15">
        <f t="shared" si="2353"/>
        <v>0</v>
      </c>
      <c r="BK1630">
        <f t="shared" si="2354"/>
        <v>548</v>
      </c>
      <c r="BL1630">
        <f t="shared" si="2355"/>
        <v>548</v>
      </c>
      <c r="BM1630" s="15">
        <f>SUMIFS(BJ$2:BJ1630,K$2:K1630,"=Intermission")+SUMIFS(BJ$2:BJ1630,K$2:K1630,"=Timeout")</f>
        <v>67</v>
      </c>
      <c r="BN1630">
        <f t="shared" si="2356"/>
        <v>1147</v>
      </c>
      <c r="BO1630" s="19">
        <f t="shared" si="2357"/>
        <v>1679</v>
      </c>
      <c r="BP1630">
        <f t="shared" si="2358"/>
        <v>1674</v>
      </c>
      <c r="BQ1630" s="17">
        <f t="shared" si="2359"/>
        <v>1679</v>
      </c>
      <c r="BR1630" t="str">
        <f t="shared" si="2360"/>
        <v>opp_team_player_1</v>
      </c>
      <c r="BS1630">
        <f>COUNTIFS(S$3:S1630,"="&amp;S1630,AI$3:AI1630,"="&amp;AI1630)</f>
        <v>1</v>
      </c>
      <c r="BT1630" t="str">
        <f>IFERROR(VLOOKUP(BB1630&amp;BU1630&amp;X1630,game_rosters!U:W,3,FALSE),"")</f>
        <v>P100230</v>
      </c>
      <c r="BU1630" t="str">
        <f t="shared" si="2361"/>
        <v>Velodrome</v>
      </c>
    </row>
    <row r="1631" spans="1:73" x14ac:dyDescent="0.2">
      <c r="A1631">
        <f t="shared" si="2336"/>
        <v>1</v>
      </c>
      <c r="I1631" s="44">
        <v>3</v>
      </c>
      <c r="K1631" t="s">
        <v>238</v>
      </c>
      <c r="L1631" t="s">
        <v>184</v>
      </c>
      <c r="M1631" t="s">
        <v>88</v>
      </c>
      <c r="N1631" t="s">
        <v>595</v>
      </c>
      <c r="R1631" s="51">
        <v>1</v>
      </c>
      <c r="S1631">
        <v>845</v>
      </c>
      <c r="T1631">
        <v>141</v>
      </c>
      <c r="W1631" t="s">
        <v>731</v>
      </c>
      <c r="X1631">
        <v>3</v>
      </c>
      <c r="Z1631">
        <v>1</v>
      </c>
      <c r="AA1631">
        <f t="shared" si="2385"/>
        <v>1845</v>
      </c>
      <c r="AB1631">
        <f t="shared" si="2386"/>
        <v>9141</v>
      </c>
      <c r="AC1631">
        <f t="shared" si="2332"/>
        <v>9141</v>
      </c>
      <c r="AD1631" s="6">
        <v>2</v>
      </c>
      <c r="AE1631" t="s">
        <v>935</v>
      </c>
      <c r="AF1631" t="s">
        <v>913</v>
      </c>
      <c r="AG1631" t="s">
        <v>756</v>
      </c>
      <c r="AH1631" t="s">
        <v>756</v>
      </c>
      <c r="AI1631" t="str">
        <f t="shared" si="2337"/>
        <v>e</v>
      </c>
      <c r="AJ1631" t="str">
        <f t="shared" si="2338"/>
        <v/>
      </c>
      <c r="AK1631" t="str">
        <f t="shared" si="2339"/>
        <v/>
      </c>
      <c r="AL1631" t="str">
        <f t="shared" si="2340"/>
        <v/>
      </c>
      <c r="AM1631" t="str">
        <f t="shared" si="2341"/>
        <v/>
      </c>
      <c r="AN1631" t="str">
        <f t="shared" si="2342"/>
        <v>Away</v>
      </c>
      <c r="AO1631" t="str">
        <f t="shared" si="2343"/>
        <v>a</v>
      </c>
      <c r="AP1631" t="str">
        <f t="shared" si="2344"/>
        <v/>
      </c>
      <c r="AQ1631" t="str">
        <f t="shared" si="2345"/>
        <v/>
      </c>
      <c r="AR1631" t="str">
        <f t="shared" si="2346"/>
        <v>Away</v>
      </c>
      <c r="AS1631" t="str">
        <f t="shared" si="2347"/>
        <v>a</v>
      </c>
      <c r="AT1631" t="str">
        <f t="shared" si="2348"/>
        <v>Offensive</v>
      </c>
      <c r="AU1631" t="str">
        <f t="shared" si="2349"/>
        <v/>
      </c>
      <c r="AV1631" t="str">
        <f t="shared" si="2350"/>
        <v/>
      </c>
      <c r="AW1631" t="str" cm="1">
        <f t="array" ref="AW1631">IFERROR(IF(O1631&lt;&gt;"",O1631,IF(OR($S1631="",$T1631=""),"",IF(O1631&lt;&gt;"",O1631,IF($T1631&lt;&gt;"",_xlfn._xlws.FILTER(O:O,($BU:$BU=$BU1631)*($I:$I=$I1631)*($T:$T=$T1631)*($S:$S=_xlfn.MINIFS($S:$S,$T:$T,"="&amp;$T1631)),"")))))&amp;"",IF(O1631="","",""))&amp;""</f>
        <v/>
      </c>
      <c r="AX1631" t="str" cm="1">
        <f t="array" ref="AX1631">IFERROR(IF(P1631&lt;&gt;"",P1631,IF(OR($S1631="",$T1631=""),"",IF($T1631&lt;&gt;"",_xlfn._xlws.FILTER(P:P,($BU:$BU=$BU1631)*($I:$I=$I1631)*($T:$T=$T1631)*($S:$S=_xlfn.MINIFS($S:$S,$T:$T,"="&amp;$T1631)),""))))&amp;"",IF(P1631="","",""))&amp;""</f>
        <v/>
      </c>
      <c r="AY1631" t="str" cm="1">
        <f t="array" ref="AY1631">IFERROR(IF(Q1631&lt;&gt;"",Q1631,IF(OR($S1631="",$T1631=""),"",IF($T1631&lt;&gt;"",_xlfn._xlws.FILTER(Q:Q,($BU:$BU=$BU1631)*($I:$I=$I1631)*($T:$T=$T1631)*($S:$S=_xlfn.MINIFS($S:$S,$T:$T,"="&amp;$T1631)),""))))&amp;"",IF(Q1631="","",""))&amp;""</f>
        <v/>
      </c>
      <c r="AZ1631" t="str" cm="1">
        <f t="array" ref="AZ1631">IFERROR(IF(R1631&lt;&gt;"",R1631,IF(OR($S1631="",$T1631=""),"",IF($T1631&lt;&gt;"",_xlfn._xlws.FILTER(R:R,($BU:$BU=$BU1631)*($I:$I=$I1631)*($T:$T=$T1631)*($S:$S=_xlfn.MINIFS($S:$S,$T:$T,"="&amp;$T1631)),""))))&amp;"",IF(R1631="","",""))&amp;""</f>
        <v>1</v>
      </c>
      <c r="BA1631" s="6">
        <f t="shared" si="2351"/>
        <v>140</v>
      </c>
      <c r="BB1631">
        <f t="shared" ref="BB1631:BD1631" si="2389">BB1630</f>
        <v>18987</v>
      </c>
      <c r="BC1631" t="str">
        <f t="shared" si="2389"/>
        <v>Velodrome</v>
      </c>
      <c r="BD1631" t="str">
        <f t="shared" si="2389"/>
        <v>Outlaws</v>
      </c>
      <c r="BE1631" t="s">
        <v>238</v>
      </c>
      <c r="BF1631" t="s">
        <v>184</v>
      </c>
      <c r="BI1631" cm="1">
        <f t="array" ref="BI1631">IFERROR(_xlfn._xlws.FILTER(shifts!A:A,(shifts!B:B=events!AD1631)*(shifts!AG:AG&gt;=events!BK1631)*(shifts!AH:AH&lt;=events!BL1631)),BI1630)</f>
        <v>55</v>
      </c>
      <c r="BJ1631" s="15">
        <f t="shared" si="2353"/>
        <v>0</v>
      </c>
      <c r="BK1631">
        <f t="shared" si="2354"/>
        <v>548</v>
      </c>
      <c r="BL1631">
        <f t="shared" si="2355"/>
        <v>548</v>
      </c>
      <c r="BM1631" s="15">
        <f>SUMIFS(BJ$2:BJ1631,K$2:K1631,"=Intermission")+SUMIFS(BJ$2:BJ1631,K$2:K1631,"=Timeout")</f>
        <v>67</v>
      </c>
      <c r="BN1631">
        <f t="shared" si="2356"/>
        <v>1147</v>
      </c>
      <c r="BO1631" s="19">
        <f t="shared" si="2357"/>
        <v>1679</v>
      </c>
      <c r="BP1631">
        <f t="shared" si="2358"/>
        <v>1674</v>
      </c>
      <c r="BQ1631" s="17">
        <f t="shared" si="2359"/>
        <v>1679</v>
      </c>
      <c r="BR1631" t="str">
        <f t="shared" si="2360"/>
        <v>event_team_player_1</v>
      </c>
      <c r="BS1631">
        <f>COUNTIFS(S$3:S1631,"="&amp;S1631,AI$3:AI1631,"="&amp;AI1631)</f>
        <v>1</v>
      </c>
      <c r="BT1631" t="str">
        <f>IFERROR(VLOOKUP(BB1631&amp;BU1631&amp;X1631,game_rosters!U:W,3,FALSE),"")</f>
        <v>P100004</v>
      </c>
      <c r="BU1631" t="str">
        <f t="shared" si="2361"/>
        <v>Outlaws</v>
      </c>
    </row>
    <row r="1632" spans="1:73" x14ac:dyDescent="0.2">
      <c r="A1632" t="str">
        <f t="shared" si="2336"/>
        <v/>
      </c>
      <c r="I1632" s="44">
        <v>56</v>
      </c>
      <c r="S1632">
        <v>845</v>
      </c>
      <c r="T1632">
        <v>141</v>
      </c>
      <c r="X1632">
        <v>56</v>
      </c>
      <c r="Z1632">
        <v>1</v>
      </c>
      <c r="AA1632">
        <f t="shared" si="2385"/>
        <v>1845</v>
      </c>
      <c r="AB1632">
        <f t="shared" si="2386"/>
        <v>9141</v>
      </c>
      <c r="AC1632">
        <f t="shared" si="2332"/>
        <v>9141</v>
      </c>
      <c r="AD1632" s="6">
        <v>2</v>
      </c>
      <c r="AE1632" t="s">
        <v>935</v>
      </c>
      <c r="AF1632" t="s">
        <v>913</v>
      </c>
      <c r="AG1632" t="s">
        <v>756</v>
      </c>
      <c r="AH1632" t="s">
        <v>756</v>
      </c>
      <c r="AI1632" t="str">
        <f t="shared" si="2337"/>
        <v>e</v>
      </c>
      <c r="AJ1632" t="str">
        <f t="shared" si="2338"/>
        <v/>
      </c>
      <c r="AK1632" t="str">
        <f t="shared" si="2339"/>
        <v/>
      </c>
      <c r="AL1632" t="str">
        <f t="shared" si="2340"/>
        <v/>
      </c>
      <c r="AM1632" t="str">
        <f t="shared" si="2341"/>
        <v/>
      </c>
      <c r="AN1632" t="str">
        <f t="shared" si="2342"/>
        <v>Away</v>
      </c>
      <c r="AO1632" t="str">
        <f t="shared" si="2343"/>
        <v>a</v>
      </c>
      <c r="AP1632" t="str">
        <f t="shared" si="2344"/>
        <v/>
      </c>
      <c r="AQ1632" t="str">
        <f t="shared" si="2345"/>
        <v/>
      </c>
      <c r="AR1632" t="str">
        <f t="shared" si="2346"/>
        <v>Away</v>
      </c>
      <c r="AS1632" t="str">
        <f t="shared" si="2347"/>
        <v>a</v>
      </c>
      <c r="AT1632" t="str">
        <f t="shared" si="2348"/>
        <v>Offensive</v>
      </c>
      <c r="AU1632" t="str">
        <f t="shared" si="2349"/>
        <v/>
      </c>
      <c r="AV1632" t="str">
        <f t="shared" si="2350"/>
        <v/>
      </c>
      <c r="AW1632" t="str" cm="1">
        <f t="array" ref="AW1632">IFERROR(IF(O1632&lt;&gt;"",O1632,IF(OR($S1632="",$T1632=""),"",IF(O1632&lt;&gt;"",O1632,IF($T1632&lt;&gt;"",_xlfn._xlws.FILTER(O:O,($BU:$BU=$BU1632)*($I:$I=$I1632)*($T:$T=$T1632)*($S:$S=_xlfn.MINIFS($S:$S,$T:$T,"="&amp;$T1632)),"")))))&amp;"",IF(O1632="","",""))&amp;""</f>
        <v/>
      </c>
      <c r="AX1632" t="str" cm="1">
        <f t="array" ref="AX1632">IFERROR(IF(P1632&lt;&gt;"",P1632,IF(OR($S1632="",$T1632=""),"",IF($T1632&lt;&gt;"",_xlfn._xlws.FILTER(P:P,($BU:$BU=$BU1632)*($I:$I=$I1632)*($T:$T=$T1632)*($S:$S=_xlfn.MINIFS($S:$S,$T:$T,"="&amp;$T1632)),""))))&amp;"",IF(P1632="","",""))&amp;""</f>
        <v/>
      </c>
      <c r="AY1632" t="str" cm="1">
        <f t="array" ref="AY1632">IFERROR(IF(Q1632&lt;&gt;"",Q1632,IF(OR($S1632="",$T1632=""),"",IF($T1632&lt;&gt;"",_xlfn._xlws.FILTER(Q:Q,($BU:$BU=$BU1632)*($I:$I=$I1632)*($T:$T=$T1632)*($S:$S=_xlfn.MINIFS($S:$S,$T:$T,"="&amp;$T1632)),""))))&amp;"",IF(Q1632="","",""))&amp;""</f>
        <v/>
      </c>
      <c r="AZ1632" t="str" cm="1">
        <f t="array" ref="AZ1632">IFERROR(IF(R1632&lt;&gt;"",R1632,IF(OR($S1632="",$T1632=""),"",IF($T1632&lt;&gt;"",_xlfn._xlws.FILTER(R:R,($BU:$BU=$BU1632)*($I:$I=$I1632)*($T:$T=$T1632)*($S:$S=_xlfn.MINIFS($S:$S,$T:$T,"="&amp;$T1632)),""))))&amp;"",IF(R1632="","",""))&amp;""</f>
        <v/>
      </c>
      <c r="BA1632" s="6">
        <f t="shared" si="2351"/>
        <v>140</v>
      </c>
      <c r="BB1632">
        <f t="shared" ref="BB1632:BD1632" si="2390">BB1631</f>
        <v>18987</v>
      </c>
      <c r="BC1632" t="str">
        <f t="shared" si="2390"/>
        <v>Velodrome</v>
      </c>
      <c r="BD1632" t="str">
        <f t="shared" si="2390"/>
        <v>Outlaws</v>
      </c>
      <c r="BE1632" t="s">
        <v>238</v>
      </c>
      <c r="BF1632" t="s">
        <v>184</v>
      </c>
      <c r="BI1632" cm="1">
        <f t="array" ref="BI1632">IFERROR(_xlfn._xlws.FILTER(shifts!A:A,(shifts!B:B=events!AD1632)*(shifts!AG:AG&gt;=events!BK1632)*(shifts!AH:AH&lt;=events!BL1632)),BI1631)</f>
        <v>55</v>
      </c>
      <c r="BJ1632" s="15">
        <f t="shared" si="2353"/>
        <v>0</v>
      </c>
      <c r="BK1632">
        <f t="shared" si="2354"/>
        <v>548</v>
      </c>
      <c r="BL1632">
        <f t="shared" si="2355"/>
        <v>548</v>
      </c>
      <c r="BM1632" s="15">
        <f>SUMIFS(BJ$2:BJ1632,K$2:K1632,"=Intermission")+SUMIFS(BJ$2:BJ1632,K$2:K1632,"=Timeout")</f>
        <v>67</v>
      </c>
      <c r="BN1632">
        <f t="shared" si="2356"/>
        <v>1147</v>
      </c>
      <c r="BO1632" s="19">
        <f t="shared" si="2357"/>
        <v>1679</v>
      </c>
      <c r="BP1632">
        <f t="shared" si="2358"/>
        <v>1674</v>
      </c>
      <c r="BQ1632" s="17">
        <f t="shared" si="2359"/>
        <v>1679</v>
      </c>
      <c r="BR1632" t="str">
        <f t="shared" si="2360"/>
        <v>event_team_player_2</v>
      </c>
      <c r="BS1632">
        <f>COUNTIFS(S$3:S1632,"="&amp;S1632,AI$3:AI1632,"="&amp;AI1632)</f>
        <v>2</v>
      </c>
      <c r="BT1632" t="str">
        <f>IFERROR(VLOOKUP(BB1632&amp;BU1632&amp;X1632,game_rosters!U:W,3,FALSE),"")</f>
        <v>P100099</v>
      </c>
      <c r="BU1632" t="str">
        <f t="shared" si="2361"/>
        <v>Outlaws</v>
      </c>
    </row>
    <row r="1633" spans="1:73" x14ac:dyDescent="0.2">
      <c r="A1633" t="str">
        <f t="shared" si="2336"/>
        <v/>
      </c>
      <c r="I1633" s="44">
        <v>24</v>
      </c>
      <c r="R1633" s="51">
        <v>1</v>
      </c>
      <c r="S1633">
        <v>845</v>
      </c>
      <c r="T1633" t="s">
        <v>756</v>
      </c>
      <c r="X1633">
        <v>24</v>
      </c>
      <c r="AA1633">
        <f t="shared" si="2385"/>
        <v>1845</v>
      </c>
      <c r="AB1633" t="str">
        <f t="shared" si="2386"/>
        <v/>
      </c>
      <c r="AC1633">
        <f t="shared" si="2332"/>
        <v>1845</v>
      </c>
      <c r="AD1633" s="6">
        <v>2</v>
      </c>
      <c r="AE1633" t="s">
        <v>935</v>
      </c>
      <c r="AF1633" t="s">
        <v>913</v>
      </c>
      <c r="AG1633" t="s">
        <v>756</v>
      </c>
      <c r="AH1633" t="s">
        <v>756</v>
      </c>
      <c r="AI1633" t="str">
        <f t="shared" si="2337"/>
        <v>o</v>
      </c>
      <c r="AJ1633" t="str">
        <f t="shared" si="2338"/>
        <v/>
      </c>
      <c r="AK1633" t="str">
        <f t="shared" si="2339"/>
        <v/>
      </c>
      <c r="AL1633" t="str">
        <f t="shared" si="2340"/>
        <v/>
      </c>
      <c r="AM1633" t="str">
        <f t="shared" si="2341"/>
        <v/>
      </c>
      <c r="AN1633" t="str">
        <f t="shared" si="2342"/>
        <v/>
      </c>
      <c r="AO1633" t="str">
        <f t="shared" si="2343"/>
        <v/>
      </c>
      <c r="AP1633" t="str">
        <f t="shared" si="2344"/>
        <v/>
      </c>
      <c r="AQ1633" t="str">
        <f t="shared" si="2345"/>
        <v/>
      </c>
      <c r="AR1633" t="str">
        <f t="shared" si="2346"/>
        <v/>
      </c>
      <c r="AS1633" t="str">
        <f t="shared" si="2347"/>
        <v/>
      </c>
      <c r="AT1633" t="str">
        <f t="shared" si="2348"/>
        <v>Defensive</v>
      </c>
      <c r="AU1633" t="str">
        <f t="shared" si="2349"/>
        <v/>
      </c>
      <c r="AV1633" t="str">
        <f t="shared" si="2350"/>
        <v/>
      </c>
      <c r="AW1633" t="str" cm="1">
        <f t="array" ref="AW1633">IFERROR(IF(O1633&lt;&gt;"",O1633,IF(OR($S1633="",$T1633=""),"",IF(O1633&lt;&gt;"",O1633,IF($T1633&lt;&gt;"",_xlfn._xlws.FILTER(O:O,($BU:$BU=$BU1633)*($I:$I=$I1633)*($T:$T=$T1633)*($S:$S=_xlfn.MINIFS($S:$S,$T:$T,"="&amp;$T1633)),"")))))&amp;"",IF(O1633="","",""))&amp;""</f>
        <v/>
      </c>
      <c r="AX1633" t="str" cm="1">
        <f t="array" ref="AX1633">IFERROR(IF(P1633&lt;&gt;"",P1633,IF(OR($S1633="",$T1633=""),"",IF($T1633&lt;&gt;"",_xlfn._xlws.FILTER(P:P,($BU:$BU=$BU1633)*($I:$I=$I1633)*($T:$T=$T1633)*($S:$S=_xlfn.MINIFS($S:$S,$T:$T,"="&amp;$T1633)),""))))&amp;"",IF(P1633="","",""))&amp;""</f>
        <v/>
      </c>
      <c r="AY1633" t="str" cm="1">
        <f t="array" ref="AY1633">IFERROR(IF(Q1633&lt;&gt;"",Q1633,IF(OR($S1633="",$T1633=""),"",IF($T1633&lt;&gt;"",_xlfn._xlws.FILTER(Q:Q,($BU:$BU=$BU1633)*($I:$I=$I1633)*($T:$T=$T1633)*($S:$S=_xlfn.MINIFS($S:$S,$T:$T,"="&amp;$T1633)),""))))&amp;"",IF(Q1633="","",""))&amp;""</f>
        <v/>
      </c>
      <c r="AZ1633" t="str" cm="1">
        <f t="array" ref="AZ1633">IFERROR(IF(R1633&lt;&gt;"",R1633,IF(OR($S1633="",$T1633=""),"",IF($T1633&lt;&gt;"",_xlfn._xlws.FILTER(R:R,($BU:$BU=$BU1633)*($I:$I=$I1633)*($T:$T=$T1633)*($S:$S=_xlfn.MINIFS($S:$S,$T:$T,"="&amp;$T1633)),""))))&amp;"",IF(R1633="","",""))&amp;""</f>
        <v>1</v>
      </c>
      <c r="BA1633" s="6">
        <f t="shared" si="2351"/>
        <v>140</v>
      </c>
      <c r="BB1633">
        <f t="shared" ref="BB1633:BD1633" si="2391">BB1632</f>
        <v>18987</v>
      </c>
      <c r="BC1633" t="str">
        <f t="shared" si="2391"/>
        <v>Velodrome</v>
      </c>
      <c r="BD1633" t="str">
        <f t="shared" si="2391"/>
        <v>Outlaws</v>
      </c>
      <c r="BE1633" t="s">
        <v>238</v>
      </c>
      <c r="BF1633" t="s">
        <v>184</v>
      </c>
      <c r="BI1633" cm="1">
        <f t="array" ref="BI1633">IFERROR(_xlfn._xlws.FILTER(shifts!A:A,(shifts!B:B=events!AD1633)*(shifts!AG:AG&gt;=events!BK1633)*(shifts!AH:AH&lt;=events!BL1633)),BI1632)</f>
        <v>55</v>
      </c>
      <c r="BJ1633" s="15">
        <f t="shared" si="2353"/>
        <v>0</v>
      </c>
      <c r="BK1633">
        <f t="shared" si="2354"/>
        <v>548</v>
      </c>
      <c r="BL1633">
        <f t="shared" si="2355"/>
        <v>548</v>
      </c>
      <c r="BM1633" s="15">
        <f>SUMIFS(BJ$2:BJ1633,K$2:K1633,"=Intermission")+SUMIFS(BJ$2:BJ1633,K$2:K1633,"=Timeout")</f>
        <v>67</v>
      </c>
      <c r="BN1633">
        <f t="shared" si="2356"/>
        <v>1147</v>
      </c>
      <c r="BO1633" s="19">
        <f t="shared" si="2357"/>
        <v>1679</v>
      </c>
      <c r="BP1633">
        <f t="shared" si="2358"/>
        <v>1674</v>
      </c>
      <c r="BQ1633" s="17">
        <f t="shared" si="2359"/>
        <v>1679</v>
      </c>
      <c r="BR1633" t="str">
        <f t="shared" si="2360"/>
        <v>opp_team_player_1</v>
      </c>
      <c r="BS1633">
        <f>COUNTIFS(S$3:S1633,"="&amp;S1633,AI$3:AI1633,"="&amp;AI1633)</f>
        <v>1</v>
      </c>
      <c r="BT1633" t="str">
        <f>IFERROR(VLOOKUP(BB1633&amp;BU1633&amp;X1633,game_rosters!U:W,3,FALSE),"")</f>
        <v>P100230</v>
      </c>
      <c r="BU1633" t="s">
        <v>521</v>
      </c>
    </row>
    <row r="1634" spans="1:73" x14ac:dyDescent="0.2">
      <c r="A1634">
        <f t="shared" si="2336"/>
        <v>1</v>
      </c>
      <c r="I1634" s="44">
        <v>84</v>
      </c>
      <c r="K1634" t="s">
        <v>230</v>
      </c>
      <c r="L1634" t="s">
        <v>389</v>
      </c>
      <c r="M1634" t="s">
        <v>434</v>
      </c>
      <c r="N1634" t="s">
        <v>595</v>
      </c>
      <c r="O1634" t="s">
        <v>631</v>
      </c>
      <c r="Q1634" t="s">
        <v>595</v>
      </c>
      <c r="R1634" s="51">
        <v>1</v>
      </c>
      <c r="S1634">
        <v>846</v>
      </c>
      <c r="T1634" t="s">
        <v>756</v>
      </c>
      <c r="W1634" t="s">
        <v>735</v>
      </c>
      <c r="X1634">
        <v>84</v>
      </c>
      <c r="Z1634">
        <v>1</v>
      </c>
      <c r="AA1634">
        <f t="shared" si="2385"/>
        <v>1846</v>
      </c>
      <c r="AB1634" t="str">
        <f t="shared" si="2386"/>
        <v/>
      </c>
      <c r="AC1634">
        <f t="shared" si="2332"/>
        <v>1846</v>
      </c>
      <c r="AD1634" s="6">
        <v>2</v>
      </c>
      <c r="AE1634" t="s">
        <v>935</v>
      </c>
      <c r="AF1634" t="s">
        <v>931</v>
      </c>
      <c r="AG1634" t="s">
        <v>756</v>
      </c>
      <c r="AH1634" t="s">
        <v>756</v>
      </c>
      <c r="AI1634" t="str">
        <f t="shared" si="2337"/>
        <v>e</v>
      </c>
      <c r="AJ1634" t="str">
        <f t="shared" si="2338"/>
        <v/>
      </c>
      <c r="AK1634" t="str">
        <f t="shared" si="2339"/>
        <v/>
      </c>
      <c r="AL1634" t="str">
        <f t="shared" si="2340"/>
        <v/>
      </c>
      <c r="AM1634" t="str">
        <f t="shared" si="2341"/>
        <v/>
      </c>
      <c r="AN1634" t="str">
        <f t="shared" si="2342"/>
        <v>Home</v>
      </c>
      <c r="AO1634" t="str">
        <f t="shared" si="2343"/>
        <v>h</v>
      </c>
      <c r="AP1634" t="str">
        <f t="shared" si="2344"/>
        <v/>
      </c>
      <c r="AQ1634" t="str">
        <f t="shared" si="2345"/>
        <v/>
      </c>
      <c r="AR1634" t="str">
        <f t="shared" si="2346"/>
        <v>Home</v>
      </c>
      <c r="AS1634" t="str">
        <f t="shared" si="2347"/>
        <v>h</v>
      </c>
      <c r="AT1634" t="str">
        <f t="shared" si="2348"/>
        <v>Defensive</v>
      </c>
      <c r="AU1634" t="str">
        <f t="shared" si="2349"/>
        <v/>
      </c>
      <c r="AV1634" t="str">
        <f t="shared" si="2350"/>
        <v/>
      </c>
      <c r="AW1634" t="str" cm="1">
        <f t="array" ref="AW1634">IFERROR(IF(O1634&lt;&gt;"",O1634,IF(OR($S1634="",$T1634=""),"",IF(O1634&lt;&gt;"",O1634,IF($T1634&lt;&gt;"",_xlfn._xlws.FILTER(O:O,($BU:$BU=$BU1634)*($I:$I=$I1634)*($T:$T=$T1634)*($S:$S=_xlfn.MINIFS($S:$S,$T:$T,"="&amp;$T1634)),"")))))&amp;"",IF(O1634="","",""))&amp;""</f>
        <v>Defensive_PlayPossession-SeperateFromPuck</v>
      </c>
      <c r="AX1634" t="str" cm="1">
        <f t="array" ref="AX1634">IFERROR(IF(P1634&lt;&gt;"",P1634,IF(OR($S1634="",$T1634=""),"",IF($T1634&lt;&gt;"",_xlfn._xlws.FILTER(P:P,($BU:$BU=$BU1634)*($I:$I=$I1634)*($T:$T=$T1634)*($S:$S=_xlfn.MINIFS($S:$S,$T:$T,"="&amp;$T1634)),""))))&amp;"",IF(P1634="","",""))&amp;""</f>
        <v/>
      </c>
      <c r="AY1634" t="str" cm="1">
        <f t="array" ref="AY1634">IFERROR(IF(Q1634&lt;&gt;"",Q1634,IF(OR($S1634="",$T1634=""),"",IF($T1634&lt;&gt;"",_xlfn._xlws.FILTER(Q:Q,($BU:$BU=$BU1634)*($I:$I=$I1634)*($T:$T=$T1634)*($S:$S=_xlfn.MINIFS($S:$S,$T:$T,"="&amp;$T1634)),""))))&amp;"",IF(Q1634="","",""))&amp;""</f>
        <v>s</v>
      </c>
      <c r="AZ1634" t="str" cm="1">
        <f t="array" ref="AZ1634">IFERROR(IF(R1634&lt;&gt;"",R1634,IF(OR($S1634="",$T1634=""),"",IF($T1634&lt;&gt;"",_xlfn._xlws.FILTER(R:R,($BU:$BU=$BU1634)*($I:$I=$I1634)*($T:$T=$T1634)*($S:$S=_xlfn.MINIFS($S:$S,$T:$T,"="&amp;$T1634)),""))))&amp;"",IF(R1634="","",""))&amp;""</f>
        <v>1</v>
      </c>
      <c r="BA1634" s="6">
        <f t="shared" si="2351"/>
        <v>140</v>
      </c>
      <c r="BB1634">
        <f t="shared" ref="BB1634:BD1634" si="2392">BB1633</f>
        <v>18987</v>
      </c>
      <c r="BC1634" t="str">
        <f t="shared" si="2392"/>
        <v>Velodrome</v>
      </c>
      <c r="BD1634" t="str">
        <f t="shared" si="2392"/>
        <v>Outlaws</v>
      </c>
      <c r="BE1634" t="s">
        <v>230</v>
      </c>
      <c r="BF1634" t="s">
        <v>389</v>
      </c>
      <c r="BI1634" cm="1">
        <f t="array" ref="BI1634">IFERROR(_xlfn._xlws.FILTER(shifts!A:A,(shifts!B:B=events!AD1634)*(shifts!AG:AG&gt;=events!BK1634)*(shifts!AH:AH&lt;=events!BL1634)),BI1633)</f>
        <v>55</v>
      </c>
      <c r="BJ1634" s="15">
        <f t="shared" si="2353"/>
        <v>0</v>
      </c>
      <c r="BK1634">
        <f t="shared" si="2354"/>
        <v>546</v>
      </c>
      <c r="BL1634">
        <f t="shared" si="2355"/>
        <v>546</v>
      </c>
      <c r="BM1634" s="15">
        <f>SUMIFS(BJ$2:BJ1634,K$2:K1634,"=Intermission")+SUMIFS(BJ$2:BJ1634,K$2:K1634,"=Timeout")</f>
        <v>67</v>
      </c>
      <c r="BN1634">
        <f t="shared" si="2356"/>
        <v>1147</v>
      </c>
      <c r="BO1634" s="19">
        <f t="shared" si="2357"/>
        <v>1681</v>
      </c>
      <c r="BP1634">
        <f t="shared" si="2358"/>
        <v>1676</v>
      </c>
      <c r="BQ1634" s="17">
        <f t="shared" si="2359"/>
        <v>1681</v>
      </c>
      <c r="BR1634" t="str">
        <f t="shared" si="2360"/>
        <v>event_team_player_1</v>
      </c>
      <c r="BS1634">
        <f>COUNTIFS(S$3:S1634,"="&amp;S1634,AI$3:AI1634,"="&amp;AI1634)</f>
        <v>1</v>
      </c>
      <c r="BT1634" t="str">
        <f>IFERROR(VLOOKUP(BB1634&amp;BU1634&amp;X1634,game_rosters!U:W,3,FALSE),"")</f>
        <v>P100198</v>
      </c>
      <c r="BU1634" t="str">
        <f t="shared" si="2361"/>
        <v>Velodrome</v>
      </c>
    </row>
    <row r="1635" spans="1:73" x14ac:dyDescent="0.2">
      <c r="A1635" t="str">
        <f t="shared" si="2336"/>
        <v/>
      </c>
      <c r="I1635" s="44">
        <v>56</v>
      </c>
      <c r="R1635" s="51">
        <v>1</v>
      </c>
      <c r="S1635">
        <v>846</v>
      </c>
      <c r="T1635" t="s">
        <v>756</v>
      </c>
      <c r="X1635">
        <v>56</v>
      </c>
      <c r="AA1635">
        <f t="shared" si="2385"/>
        <v>1846</v>
      </c>
      <c r="AB1635" t="str">
        <f t="shared" si="2386"/>
        <v/>
      </c>
      <c r="AC1635">
        <f t="shared" si="2332"/>
        <v>1846</v>
      </c>
      <c r="AD1635" s="6">
        <v>2</v>
      </c>
      <c r="AE1635" t="s">
        <v>935</v>
      </c>
      <c r="AF1635" t="s">
        <v>931</v>
      </c>
      <c r="AG1635" t="s">
        <v>756</v>
      </c>
      <c r="AH1635" t="s">
        <v>756</v>
      </c>
      <c r="AI1635" t="str">
        <f t="shared" si="2337"/>
        <v>o</v>
      </c>
      <c r="AJ1635" t="str">
        <f t="shared" si="2338"/>
        <v/>
      </c>
      <c r="AK1635" t="str">
        <f t="shared" si="2339"/>
        <v/>
      </c>
      <c r="AL1635" t="str">
        <f t="shared" si="2340"/>
        <v/>
      </c>
      <c r="AM1635" t="str">
        <f t="shared" si="2341"/>
        <v/>
      </c>
      <c r="AN1635" t="str">
        <f t="shared" si="2342"/>
        <v>Home</v>
      </c>
      <c r="AO1635" t="str">
        <f t="shared" si="2343"/>
        <v>h</v>
      </c>
      <c r="AP1635" t="str">
        <f t="shared" si="2344"/>
        <v/>
      </c>
      <c r="AQ1635" t="str">
        <f t="shared" si="2345"/>
        <v/>
      </c>
      <c r="AR1635" t="str">
        <f t="shared" si="2346"/>
        <v>Home</v>
      </c>
      <c r="AS1635" t="str">
        <f t="shared" si="2347"/>
        <v>h</v>
      </c>
      <c r="AT1635" t="str">
        <f t="shared" si="2348"/>
        <v>Offensive</v>
      </c>
      <c r="AU1635" t="str">
        <f t="shared" si="2349"/>
        <v/>
      </c>
      <c r="AV1635" t="str">
        <f t="shared" si="2350"/>
        <v/>
      </c>
      <c r="AW1635" t="str" cm="1">
        <f t="array" ref="AW1635">IFERROR(IF(O1635&lt;&gt;"",O1635,IF(OR($S1635="",$T1635=""),"",IF(O1635&lt;&gt;"",O1635,IF($T1635&lt;&gt;"",_xlfn._xlws.FILTER(O:O,($BU:$BU=$BU1635)*($I:$I=$I1635)*($T:$T=$T1635)*($S:$S=_xlfn.MINIFS($S:$S,$T:$T,"="&amp;$T1635)),"")))))&amp;"",IF(O1635="","",""))&amp;""</f>
        <v/>
      </c>
      <c r="AX1635" t="str" cm="1">
        <f t="array" ref="AX1635">IFERROR(IF(P1635&lt;&gt;"",P1635,IF(OR($S1635="",$T1635=""),"",IF($T1635&lt;&gt;"",_xlfn._xlws.FILTER(P:P,($BU:$BU=$BU1635)*($I:$I=$I1635)*($T:$T=$T1635)*($S:$S=_xlfn.MINIFS($S:$S,$T:$T,"="&amp;$T1635)),""))))&amp;"",IF(P1635="","",""))&amp;""</f>
        <v/>
      </c>
      <c r="AY1635" t="str" cm="1">
        <f t="array" ref="AY1635">IFERROR(IF(Q1635&lt;&gt;"",Q1635,IF(OR($S1635="",$T1635=""),"",IF($T1635&lt;&gt;"",_xlfn._xlws.FILTER(Q:Q,($BU:$BU=$BU1635)*($I:$I=$I1635)*($T:$T=$T1635)*($S:$S=_xlfn.MINIFS($S:$S,$T:$T,"="&amp;$T1635)),""))))&amp;"",IF(Q1635="","",""))&amp;""</f>
        <v/>
      </c>
      <c r="AZ1635" t="str" cm="1">
        <f t="array" ref="AZ1635">IFERROR(IF(R1635&lt;&gt;"",R1635,IF(OR($S1635="",$T1635=""),"",IF($T1635&lt;&gt;"",_xlfn._xlws.FILTER(R:R,($BU:$BU=$BU1635)*($I:$I=$I1635)*($T:$T=$T1635)*($S:$S=_xlfn.MINIFS($S:$S,$T:$T,"="&amp;$T1635)),""))))&amp;"",IF(R1635="","",""))&amp;""</f>
        <v>1</v>
      </c>
      <c r="BA1635" s="6">
        <f t="shared" si="2351"/>
        <v>140</v>
      </c>
      <c r="BB1635">
        <f t="shared" ref="BB1635:BD1635" si="2393">BB1634</f>
        <v>18987</v>
      </c>
      <c r="BC1635" t="str">
        <f t="shared" si="2393"/>
        <v>Velodrome</v>
      </c>
      <c r="BD1635" t="str">
        <f t="shared" si="2393"/>
        <v>Outlaws</v>
      </c>
      <c r="BE1635" t="s">
        <v>230</v>
      </c>
      <c r="BF1635" t="s">
        <v>389</v>
      </c>
      <c r="BI1635" cm="1">
        <f t="array" ref="BI1635">IFERROR(_xlfn._xlws.FILTER(shifts!A:A,(shifts!B:B=events!AD1635)*(shifts!AG:AG&gt;=events!BK1635)*(shifts!AH:AH&lt;=events!BL1635)),BI1634)</f>
        <v>55</v>
      </c>
      <c r="BJ1635" s="15">
        <f t="shared" si="2353"/>
        <v>0</v>
      </c>
      <c r="BK1635">
        <f t="shared" si="2354"/>
        <v>546</v>
      </c>
      <c r="BL1635">
        <f t="shared" si="2355"/>
        <v>546</v>
      </c>
      <c r="BM1635" s="15">
        <f>SUMIFS(BJ$2:BJ1635,K$2:K1635,"=Intermission")+SUMIFS(BJ$2:BJ1635,K$2:K1635,"=Timeout")</f>
        <v>67</v>
      </c>
      <c r="BN1635">
        <f t="shared" si="2356"/>
        <v>1147</v>
      </c>
      <c r="BO1635" s="19">
        <f t="shared" si="2357"/>
        <v>1681</v>
      </c>
      <c r="BP1635">
        <f t="shared" si="2358"/>
        <v>1676</v>
      </c>
      <c r="BQ1635" s="17">
        <f t="shared" si="2359"/>
        <v>1681</v>
      </c>
      <c r="BR1635" t="str">
        <f t="shared" si="2360"/>
        <v>opp_team_player_1</v>
      </c>
      <c r="BS1635">
        <f>COUNTIFS(S$3:S1635,"="&amp;S1635,AI$3:AI1635,"="&amp;AI1635)</f>
        <v>1</v>
      </c>
      <c r="BT1635" t="str">
        <f>IFERROR(VLOOKUP(BB1635&amp;BU1635&amp;X1635,game_rosters!U:W,3,FALSE),"")</f>
        <v>P100099</v>
      </c>
      <c r="BU1635" t="str">
        <f t="shared" si="2361"/>
        <v>Outlaws</v>
      </c>
    </row>
    <row r="1636" spans="1:73" x14ac:dyDescent="0.2">
      <c r="A1636">
        <f t="shared" si="2336"/>
        <v>1</v>
      </c>
      <c r="I1636" s="44">
        <v>3</v>
      </c>
      <c r="K1636" t="s">
        <v>13</v>
      </c>
      <c r="L1636" t="s">
        <v>587</v>
      </c>
      <c r="N1636" t="s">
        <v>595</v>
      </c>
      <c r="O1636" t="s">
        <v>618</v>
      </c>
      <c r="Q1636" t="s">
        <v>595</v>
      </c>
      <c r="S1636">
        <v>847</v>
      </c>
      <c r="T1636" t="s">
        <v>756</v>
      </c>
      <c r="W1636" t="s">
        <v>731</v>
      </c>
      <c r="X1636">
        <v>3</v>
      </c>
      <c r="Z1636">
        <v>1</v>
      </c>
      <c r="AA1636">
        <f t="shared" si="2385"/>
        <v>1847</v>
      </c>
      <c r="AB1636" t="str">
        <f t="shared" si="2386"/>
        <v/>
      </c>
      <c r="AC1636">
        <f t="shared" si="2332"/>
        <v>1847</v>
      </c>
      <c r="AD1636" s="6">
        <v>2</v>
      </c>
      <c r="AE1636" t="s">
        <v>935</v>
      </c>
      <c r="AF1636" t="s">
        <v>915</v>
      </c>
      <c r="AG1636" t="s">
        <v>935</v>
      </c>
      <c r="AH1636" t="s">
        <v>916</v>
      </c>
      <c r="AI1636" t="str">
        <f t="shared" si="2337"/>
        <v>e</v>
      </c>
      <c r="AJ1636" t="str">
        <f t="shared" si="2338"/>
        <v/>
      </c>
      <c r="AK1636" t="str">
        <f t="shared" si="2339"/>
        <v/>
      </c>
      <c r="AL1636" t="str">
        <f t="shared" si="2340"/>
        <v/>
      </c>
      <c r="AM1636" t="str">
        <f t="shared" si="2341"/>
        <v/>
      </c>
      <c r="AN1636" t="str">
        <f t="shared" si="2342"/>
        <v>Away</v>
      </c>
      <c r="AO1636" t="str">
        <f t="shared" si="2343"/>
        <v>a</v>
      </c>
      <c r="AP1636" t="str">
        <f t="shared" si="2344"/>
        <v/>
      </c>
      <c r="AQ1636" t="str">
        <f t="shared" si="2345"/>
        <v/>
      </c>
      <c r="AR1636" t="str">
        <f t="shared" si="2346"/>
        <v>Away</v>
      </c>
      <c r="AS1636" t="str">
        <f t="shared" si="2347"/>
        <v>a</v>
      </c>
      <c r="AT1636" t="str">
        <f t="shared" si="2348"/>
        <v>Offensive</v>
      </c>
      <c r="AU1636" t="str">
        <f t="shared" si="2349"/>
        <v/>
      </c>
      <c r="AV1636" t="str">
        <f t="shared" si="2350"/>
        <v/>
      </c>
      <c r="AW1636" t="str" cm="1">
        <f t="array" ref="AW1636">IFERROR(IF(O1636&lt;&gt;"",O1636,IF(OR($S1636="",$T1636=""),"",IF(O1636&lt;&gt;"",O1636,IF($T1636&lt;&gt;"",_xlfn._xlws.FILTER(O:O,($BU:$BU=$BU1636)*($I:$I=$I1636)*($T:$T=$T1636)*($S:$S=_xlfn.MINIFS($S:$S,$T:$T,"="&amp;$T1636)),"")))))&amp;"",IF(O1636="","",""))&amp;""</f>
        <v>OffensivePlay_Zone-PuckRecoveryTurnover</v>
      </c>
      <c r="AX1636" t="str" cm="1">
        <f t="array" ref="AX1636">IFERROR(IF(P1636&lt;&gt;"",P1636,IF(OR($S1636="",$T1636=""),"",IF($T1636&lt;&gt;"",_xlfn._xlws.FILTER(P:P,($BU:$BU=$BU1636)*($I:$I=$I1636)*($T:$T=$T1636)*($S:$S=_xlfn.MINIFS($S:$S,$T:$T,"="&amp;$T1636)),""))))&amp;"",IF(P1636="","",""))&amp;""</f>
        <v/>
      </c>
      <c r="AY1636" t="str" cm="1">
        <f t="array" ref="AY1636">IFERROR(IF(Q1636&lt;&gt;"",Q1636,IF(OR($S1636="",$T1636=""),"",IF($T1636&lt;&gt;"",_xlfn._xlws.FILTER(Q:Q,($BU:$BU=$BU1636)*($I:$I=$I1636)*($T:$T=$T1636)*($S:$S=_xlfn.MINIFS($S:$S,$T:$T,"="&amp;$T1636)),""))))&amp;"",IF(Q1636="","",""))&amp;""</f>
        <v>s</v>
      </c>
      <c r="AZ1636" t="str" cm="1">
        <f t="array" ref="AZ1636">IFERROR(IF(R1636&lt;&gt;"",R1636,IF(OR($S1636="",$T1636=""),"",IF($T1636&lt;&gt;"",_xlfn._xlws.FILTER(R:R,($BU:$BU=$BU1636)*($I:$I=$I1636)*($T:$T=$T1636)*($S:$S=_xlfn.MINIFS($S:$S,$T:$T,"="&amp;$T1636)),""))))&amp;"",IF(R1636="","",""))&amp;""</f>
        <v/>
      </c>
      <c r="BA1636" s="6">
        <f t="shared" si="2351"/>
        <v>140</v>
      </c>
      <c r="BB1636">
        <f t="shared" ref="BB1636:BD1636" si="2394">BB1635</f>
        <v>18987</v>
      </c>
      <c r="BC1636" t="str">
        <f t="shared" si="2394"/>
        <v>Velodrome</v>
      </c>
      <c r="BD1636" t="str">
        <f t="shared" si="2394"/>
        <v>Outlaws</v>
      </c>
      <c r="BE1636" t="s">
        <v>13</v>
      </c>
      <c r="BF1636" t="s">
        <v>587</v>
      </c>
      <c r="BI1636" cm="1">
        <f t="array" ref="BI1636">IFERROR(_xlfn._xlws.FILTER(shifts!A:A,(shifts!B:B=events!AD1636)*(shifts!AG:AG&gt;=events!BK1636)*(shifts!AH:AH&lt;=events!BL1636)),BI1635)</f>
        <v>55</v>
      </c>
      <c r="BJ1636" s="15">
        <f t="shared" si="2353"/>
        <v>1</v>
      </c>
      <c r="BK1636">
        <f t="shared" si="2354"/>
        <v>543</v>
      </c>
      <c r="BL1636">
        <f t="shared" si="2355"/>
        <v>542</v>
      </c>
      <c r="BM1636" s="15">
        <f>SUMIFS(BJ$2:BJ1636,K$2:K1636,"=Intermission")+SUMIFS(BJ$2:BJ1636,K$2:K1636,"=Timeout")</f>
        <v>67</v>
      </c>
      <c r="BN1636">
        <f t="shared" si="2356"/>
        <v>1147</v>
      </c>
      <c r="BO1636" s="19">
        <f t="shared" si="2357"/>
        <v>1684</v>
      </c>
      <c r="BP1636">
        <f t="shared" si="2358"/>
        <v>1679</v>
      </c>
      <c r="BQ1636" s="17">
        <f t="shared" si="2359"/>
        <v>1685</v>
      </c>
      <c r="BR1636" t="str">
        <f t="shared" si="2360"/>
        <v>event_team_player_1</v>
      </c>
      <c r="BS1636">
        <f>COUNTIFS(S$3:S1636,"="&amp;S1636,AI$3:AI1636,"="&amp;AI1636)</f>
        <v>1</v>
      </c>
      <c r="BT1636" t="str">
        <f>IFERROR(VLOOKUP(BB1636&amp;BU1636&amp;X1636,game_rosters!U:W,3,FALSE),"")</f>
        <v>P100004</v>
      </c>
      <c r="BU1636" t="str">
        <f t="shared" si="2361"/>
        <v>Outlaws</v>
      </c>
    </row>
    <row r="1637" spans="1:73" x14ac:dyDescent="0.2">
      <c r="A1637">
        <f t="shared" si="2336"/>
        <v>1</v>
      </c>
      <c r="I1637" s="44">
        <v>3</v>
      </c>
      <c r="K1637" t="s">
        <v>238</v>
      </c>
      <c r="L1637" t="s">
        <v>174</v>
      </c>
      <c r="M1637" t="s">
        <v>85</v>
      </c>
      <c r="N1637" t="s">
        <v>595</v>
      </c>
      <c r="O1637" t="s">
        <v>568</v>
      </c>
      <c r="R1637" s="51">
        <v>1</v>
      </c>
      <c r="S1637">
        <v>848</v>
      </c>
      <c r="T1637" t="s">
        <v>756</v>
      </c>
      <c r="W1637" t="s">
        <v>731</v>
      </c>
      <c r="X1637">
        <v>3</v>
      </c>
      <c r="Z1637">
        <v>1</v>
      </c>
      <c r="AA1637">
        <f t="shared" si="2385"/>
        <v>1848</v>
      </c>
      <c r="AB1637" t="str">
        <f t="shared" si="2386"/>
        <v/>
      </c>
      <c r="AC1637">
        <f t="shared" si="2332"/>
        <v>1848</v>
      </c>
      <c r="AD1637" s="6">
        <v>2</v>
      </c>
      <c r="AE1637" t="s">
        <v>935</v>
      </c>
      <c r="AF1637" t="s">
        <v>916</v>
      </c>
      <c r="AG1637" t="s">
        <v>935</v>
      </c>
      <c r="AH1637" t="s">
        <v>413</v>
      </c>
      <c r="AI1637" t="str">
        <f t="shared" si="2337"/>
        <v>e</v>
      </c>
      <c r="AJ1637" t="str">
        <f t="shared" si="2338"/>
        <v/>
      </c>
      <c r="AK1637" t="str">
        <f t="shared" si="2339"/>
        <v/>
      </c>
      <c r="AL1637" t="str">
        <f t="shared" si="2340"/>
        <v/>
      </c>
      <c r="AM1637" t="str">
        <f t="shared" si="2341"/>
        <v/>
      </c>
      <c r="AN1637" t="str">
        <f t="shared" si="2342"/>
        <v>Away</v>
      </c>
      <c r="AO1637" t="str">
        <f t="shared" si="2343"/>
        <v>a</v>
      </c>
      <c r="AP1637" t="str">
        <f t="shared" si="2344"/>
        <v/>
      </c>
      <c r="AQ1637" t="str">
        <f t="shared" si="2345"/>
        <v/>
      </c>
      <c r="AR1637" t="str">
        <f t="shared" si="2346"/>
        <v>Away</v>
      </c>
      <c r="AS1637" t="str">
        <f t="shared" si="2347"/>
        <v>a</v>
      </c>
      <c r="AT1637" t="str">
        <f t="shared" si="2348"/>
        <v>Offensive</v>
      </c>
      <c r="AU1637" t="str">
        <f t="shared" si="2349"/>
        <v/>
      </c>
      <c r="AV1637" t="str">
        <f t="shared" si="2350"/>
        <v/>
      </c>
      <c r="AW1637" t="str" cm="1">
        <f t="array" ref="AW1637">IFERROR(IF(O1637&lt;&gt;"",O1637,IF(OR($S1637="",$T1637=""),"",IF(O1637&lt;&gt;"",O1637,IF($T1637&lt;&gt;"",_xlfn._xlws.FILTER(O:O,($BU:$BU=$BU1637)*($I:$I=$I1637)*($T:$T=$T1637)*($S:$S=_xlfn.MINIFS($S:$S,$T:$T,"="&amp;$T1637)),"")))))&amp;"",IF(O1637="","",""))&amp;""</f>
        <v>OffensivePlay_Possession-DriveMiddle</v>
      </c>
      <c r="AX1637" t="str" cm="1">
        <f t="array" ref="AX1637">IFERROR(IF(P1637&lt;&gt;"",P1637,IF(OR($S1637="",$T1637=""),"",IF($T1637&lt;&gt;"",_xlfn._xlws.FILTER(P:P,($BU:$BU=$BU1637)*($I:$I=$I1637)*($T:$T=$T1637)*($S:$S=_xlfn.MINIFS($S:$S,$T:$T,"="&amp;$T1637)),""))))&amp;"",IF(P1637="","",""))&amp;""</f>
        <v/>
      </c>
      <c r="AY1637" t="str" cm="1">
        <f t="array" ref="AY1637">IFERROR(IF(Q1637&lt;&gt;"",Q1637,IF(OR($S1637="",$T1637=""),"",IF($T1637&lt;&gt;"",_xlfn._xlws.FILTER(Q:Q,($BU:$BU=$BU1637)*($I:$I=$I1637)*($T:$T=$T1637)*($S:$S=_xlfn.MINIFS($S:$S,$T:$T,"="&amp;$T1637)),""))))&amp;"",IF(Q1637="","",""))&amp;""</f>
        <v/>
      </c>
      <c r="AZ1637" t="str" cm="1">
        <f t="array" ref="AZ1637">IFERROR(IF(R1637&lt;&gt;"",R1637,IF(OR($S1637="",$T1637=""),"",IF($T1637&lt;&gt;"",_xlfn._xlws.FILTER(R:R,($BU:$BU=$BU1637)*($I:$I=$I1637)*($T:$T=$T1637)*($S:$S=_xlfn.MINIFS($S:$S,$T:$T,"="&amp;$T1637)),""))))&amp;"",IF(R1637="","",""))&amp;""</f>
        <v>1</v>
      </c>
      <c r="BA1637" s="6">
        <f t="shared" si="2351"/>
        <v>141</v>
      </c>
      <c r="BB1637">
        <f t="shared" ref="BB1637:BD1637" si="2395">BB1636</f>
        <v>18987</v>
      </c>
      <c r="BC1637" t="str">
        <f t="shared" si="2395"/>
        <v>Velodrome</v>
      </c>
      <c r="BD1637" t="str">
        <f t="shared" si="2395"/>
        <v>Outlaws</v>
      </c>
      <c r="BE1637" t="s">
        <v>238</v>
      </c>
      <c r="BF1637" t="s">
        <v>174</v>
      </c>
      <c r="BI1637" cm="1">
        <f t="array" ref="BI1637">IFERROR(_xlfn._xlws.FILTER(shifts!A:A,(shifts!B:B=events!AD1637)*(shifts!AG:AG&gt;=events!BK1637)*(shifts!AH:AH&lt;=events!BL1637)),BI1636)</f>
        <v>55</v>
      </c>
      <c r="BJ1637" s="15">
        <f t="shared" si="2353"/>
        <v>2</v>
      </c>
      <c r="BK1637">
        <f t="shared" si="2354"/>
        <v>542</v>
      </c>
      <c r="BL1637">
        <f t="shared" si="2355"/>
        <v>540</v>
      </c>
      <c r="BM1637" s="15">
        <f>SUMIFS(BJ$2:BJ1637,K$2:K1637,"=Intermission")+SUMIFS(BJ$2:BJ1637,K$2:K1637,"=Timeout")</f>
        <v>67</v>
      </c>
      <c r="BN1637">
        <f t="shared" si="2356"/>
        <v>1147</v>
      </c>
      <c r="BO1637" s="19">
        <f t="shared" si="2357"/>
        <v>1685</v>
      </c>
      <c r="BP1637">
        <f t="shared" si="2358"/>
        <v>1680</v>
      </c>
      <c r="BQ1637" s="17">
        <f t="shared" si="2359"/>
        <v>1687</v>
      </c>
      <c r="BR1637" t="str">
        <f t="shared" si="2360"/>
        <v>event_team_player_1</v>
      </c>
      <c r="BS1637">
        <f>COUNTIFS(S$3:S1637,"="&amp;S1637,AI$3:AI1637,"="&amp;AI1637)</f>
        <v>1</v>
      </c>
      <c r="BT1637" t="str">
        <f>IFERROR(VLOOKUP(BB1637&amp;BU1637&amp;X1637,game_rosters!U:W,3,FALSE),"")</f>
        <v>P100004</v>
      </c>
      <c r="BU1637" t="str">
        <f t="shared" si="2361"/>
        <v>Outlaws</v>
      </c>
    </row>
    <row r="1638" spans="1:73" x14ac:dyDescent="0.2">
      <c r="A1638" t="str">
        <f t="shared" si="2336"/>
        <v/>
      </c>
      <c r="I1638" s="44">
        <v>12</v>
      </c>
      <c r="S1638">
        <v>848</v>
      </c>
      <c r="T1638" t="s">
        <v>756</v>
      </c>
      <c r="X1638">
        <v>12</v>
      </c>
      <c r="Z1638">
        <v>1</v>
      </c>
      <c r="AA1638">
        <f t="shared" si="2385"/>
        <v>1848</v>
      </c>
      <c r="AB1638" t="str">
        <f t="shared" si="2386"/>
        <v/>
      </c>
      <c r="AC1638">
        <f t="shared" si="2332"/>
        <v>1848</v>
      </c>
      <c r="AD1638" s="6">
        <v>2</v>
      </c>
      <c r="AE1638" t="s">
        <v>935</v>
      </c>
      <c r="AF1638" t="s">
        <v>916</v>
      </c>
      <c r="AG1638" t="s">
        <v>935</v>
      </c>
      <c r="AH1638" t="s">
        <v>413</v>
      </c>
      <c r="AI1638" t="str">
        <f t="shared" si="2337"/>
        <v>e</v>
      </c>
      <c r="AJ1638" t="str">
        <f t="shared" si="2338"/>
        <v/>
      </c>
      <c r="AK1638" t="str">
        <f t="shared" si="2339"/>
        <v/>
      </c>
      <c r="AL1638" t="str">
        <f t="shared" si="2340"/>
        <v/>
      </c>
      <c r="AM1638" t="str">
        <f t="shared" si="2341"/>
        <v/>
      </c>
      <c r="AN1638" t="str">
        <f t="shared" si="2342"/>
        <v>Away</v>
      </c>
      <c r="AO1638" t="str">
        <f t="shared" si="2343"/>
        <v>a</v>
      </c>
      <c r="AP1638" t="str">
        <f t="shared" si="2344"/>
        <v/>
      </c>
      <c r="AQ1638" t="str">
        <f t="shared" si="2345"/>
        <v/>
      </c>
      <c r="AR1638" t="str">
        <f t="shared" si="2346"/>
        <v>Away</v>
      </c>
      <c r="AS1638" t="str">
        <f t="shared" si="2347"/>
        <v>a</v>
      </c>
      <c r="AT1638" t="str">
        <f t="shared" si="2348"/>
        <v>Offensive</v>
      </c>
      <c r="AU1638" t="str">
        <f t="shared" si="2349"/>
        <v/>
      </c>
      <c r="AV1638" t="str">
        <f t="shared" si="2350"/>
        <v/>
      </c>
      <c r="AW1638" t="str" cm="1">
        <f t="array" ref="AW1638">IFERROR(IF(O1638&lt;&gt;"",O1638,IF(OR($S1638="",$T1638=""),"",IF(O1638&lt;&gt;"",O1638,IF($T1638&lt;&gt;"",_xlfn._xlws.FILTER(O:O,($BU:$BU=$BU1638)*($I:$I=$I1638)*($T:$T=$T1638)*($S:$S=_xlfn.MINIFS($S:$S,$T:$T,"="&amp;$T1638)),"")))))&amp;"",IF(O1638="","",""))&amp;""</f>
        <v/>
      </c>
      <c r="AX1638" t="str" cm="1">
        <f t="array" ref="AX1638">IFERROR(IF(P1638&lt;&gt;"",P1638,IF(OR($S1638="",$T1638=""),"",IF($T1638&lt;&gt;"",_xlfn._xlws.FILTER(P:P,($BU:$BU=$BU1638)*($I:$I=$I1638)*($T:$T=$T1638)*($S:$S=_xlfn.MINIFS($S:$S,$T:$T,"="&amp;$T1638)),""))))&amp;"",IF(P1638="","",""))&amp;""</f>
        <v/>
      </c>
      <c r="AY1638" t="str" cm="1">
        <f t="array" ref="AY1638">IFERROR(IF(Q1638&lt;&gt;"",Q1638,IF(OR($S1638="",$T1638=""),"",IF($T1638&lt;&gt;"",_xlfn._xlws.FILTER(Q:Q,($BU:$BU=$BU1638)*($I:$I=$I1638)*($T:$T=$T1638)*($S:$S=_xlfn.MINIFS($S:$S,$T:$T,"="&amp;$T1638)),""))))&amp;"",IF(Q1638="","",""))&amp;""</f>
        <v/>
      </c>
      <c r="AZ1638" t="str" cm="1">
        <f t="array" ref="AZ1638">IFERROR(IF(R1638&lt;&gt;"",R1638,IF(OR($S1638="",$T1638=""),"",IF($T1638&lt;&gt;"",_xlfn._xlws.FILTER(R:R,($BU:$BU=$BU1638)*($I:$I=$I1638)*($T:$T=$T1638)*($S:$S=_xlfn.MINIFS($S:$S,$T:$T,"="&amp;$T1638)),""))))&amp;"",IF(R1638="","",""))&amp;""</f>
        <v/>
      </c>
      <c r="BA1638" s="6">
        <f t="shared" si="2351"/>
        <v>141</v>
      </c>
      <c r="BB1638">
        <f t="shared" ref="BB1638:BD1638" si="2396">BB1637</f>
        <v>18987</v>
      </c>
      <c r="BC1638" t="str">
        <f t="shared" si="2396"/>
        <v>Velodrome</v>
      </c>
      <c r="BD1638" t="str">
        <f t="shared" si="2396"/>
        <v>Outlaws</v>
      </c>
      <c r="BE1638" t="s">
        <v>238</v>
      </c>
      <c r="BF1638" t="s">
        <v>174</v>
      </c>
      <c r="BI1638" cm="1">
        <f t="array" ref="BI1638">IFERROR(_xlfn._xlws.FILTER(shifts!A:A,(shifts!B:B=events!AD1638)*(shifts!AG:AG&gt;=events!BK1638)*(shifts!AH:AH&lt;=events!BL1638)),BI1637)</f>
        <v>55</v>
      </c>
      <c r="BJ1638" s="15">
        <f t="shared" si="2353"/>
        <v>2</v>
      </c>
      <c r="BK1638">
        <f t="shared" si="2354"/>
        <v>542</v>
      </c>
      <c r="BL1638">
        <f t="shared" si="2355"/>
        <v>540</v>
      </c>
      <c r="BM1638" s="15">
        <f>SUMIFS(BJ$2:BJ1638,K$2:K1638,"=Intermission")+SUMIFS(BJ$2:BJ1638,K$2:K1638,"=Timeout")</f>
        <v>67</v>
      </c>
      <c r="BN1638">
        <f t="shared" si="2356"/>
        <v>1147</v>
      </c>
      <c r="BO1638" s="19">
        <f t="shared" si="2357"/>
        <v>1685</v>
      </c>
      <c r="BP1638">
        <f t="shared" si="2358"/>
        <v>1680</v>
      </c>
      <c r="BQ1638" s="17">
        <f t="shared" si="2359"/>
        <v>1687</v>
      </c>
      <c r="BR1638" t="str">
        <f t="shared" si="2360"/>
        <v>event_team_player_2</v>
      </c>
      <c r="BS1638">
        <f>COUNTIFS(S$3:S1638,"="&amp;S1638,AI$3:AI1638,"="&amp;AI1638)</f>
        <v>2</v>
      </c>
      <c r="BT1638" t="str">
        <f>IFERROR(VLOOKUP(BB1638&amp;BU1638&amp;X1638,game_rosters!U:W,3,FALSE),"")</f>
        <v>P100214</v>
      </c>
      <c r="BU1638" t="str">
        <f t="shared" si="2361"/>
        <v>Outlaws</v>
      </c>
    </row>
    <row r="1639" spans="1:73" x14ac:dyDescent="0.2">
      <c r="A1639" t="str">
        <f t="shared" si="2336"/>
        <v/>
      </c>
      <c r="I1639" s="44">
        <v>25</v>
      </c>
      <c r="S1639">
        <v>848</v>
      </c>
      <c r="T1639" t="s">
        <v>756</v>
      </c>
      <c r="X1639">
        <v>25</v>
      </c>
      <c r="Z1639">
        <v>1</v>
      </c>
      <c r="AA1639">
        <f t="shared" si="2385"/>
        <v>1848</v>
      </c>
      <c r="AB1639" t="str">
        <f t="shared" si="2386"/>
        <v/>
      </c>
      <c r="AC1639">
        <f t="shared" si="2332"/>
        <v>1848</v>
      </c>
      <c r="AD1639" s="6">
        <v>2</v>
      </c>
      <c r="AE1639" t="s">
        <v>935</v>
      </c>
      <c r="AF1639" t="s">
        <v>916</v>
      </c>
      <c r="AG1639" t="s">
        <v>935</v>
      </c>
      <c r="AH1639" t="s">
        <v>413</v>
      </c>
      <c r="AI1639" t="str">
        <f t="shared" si="2337"/>
        <v>e</v>
      </c>
      <c r="AJ1639" t="str">
        <f t="shared" si="2338"/>
        <v/>
      </c>
      <c r="AK1639" t="str">
        <f t="shared" si="2339"/>
        <v/>
      </c>
      <c r="AL1639" t="str">
        <f t="shared" si="2340"/>
        <v/>
      </c>
      <c r="AM1639" t="str">
        <f t="shared" si="2341"/>
        <v/>
      </c>
      <c r="AN1639" t="str">
        <f t="shared" si="2342"/>
        <v>Away</v>
      </c>
      <c r="AO1639" t="str">
        <f t="shared" si="2343"/>
        <v>a</v>
      </c>
      <c r="AP1639" t="str">
        <f t="shared" si="2344"/>
        <v/>
      </c>
      <c r="AQ1639" t="str">
        <f t="shared" si="2345"/>
        <v/>
      </c>
      <c r="AR1639" t="str">
        <f t="shared" si="2346"/>
        <v>Away</v>
      </c>
      <c r="AS1639" t="str">
        <f t="shared" si="2347"/>
        <v>a</v>
      </c>
      <c r="AT1639" t="str">
        <f t="shared" si="2348"/>
        <v>Offensive</v>
      </c>
      <c r="AU1639" t="str">
        <f t="shared" si="2349"/>
        <v/>
      </c>
      <c r="AV1639" t="str">
        <f t="shared" si="2350"/>
        <v/>
      </c>
      <c r="AW1639" t="str" cm="1">
        <f t="array" ref="AW1639">IFERROR(IF(O1639&lt;&gt;"",O1639,IF(OR($S1639="",$T1639=""),"",IF(O1639&lt;&gt;"",O1639,IF($T1639&lt;&gt;"",_xlfn._xlws.FILTER(O:O,($BU:$BU=$BU1639)*($I:$I=$I1639)*($T:$T=$T1639)*($S:$S=_xlfn.MINIFS($S:$S,$T:$T,"="&amp;$T1639)),"")))))&amp;"",IF(O1639="","",""))&amp;""</f>
        <v/>
      </c>
      <c r="AX1639" t="str" cm="1">
        <f t="array" ref="AX1639">IFERROR(IF(P1639&lt;&gt;"",P1639,IF(OR($S1639="",$T1639=""),"",IF($T1639&lt;&gt;"",_xlfn._xlws.FILTER(P:P,($BU:$BU=$BU1639)*($I:$I=$I1639)*($T:$T=$T1639)*($S:$S=_xlfn.MINIFS($S:$S,$T:$T,"="&amp;$T1639)),""))))&amp;"",IF(P1639="","",""))&amp;""</f>
        <v/>
      </c>
      <c r="AY1639" t="str" cm="1">
        <f t="array" ref="AY1639">IFERROR(IF(Q1639&lt;&gt;"",Q1639,IF(OR($S1639="",$T1639=""),"",IF($T1639&lt;&gt;"",_xlfn._xlws.FILTER(Q:Q,($BU:$BU=$BU1639)*($I:$I=$I1639)*($T:$T=$T1639)*($S:$S=_xlfn.MINIFS($S:$S,$T:$T,"="&amp;$T1639)),""))))&amp;"",IF(Q1639="","",""))&amp;""</f>
        <v/>
      </c>
      <c r="AZ1639" t="str" cm="1">
        <f t="array" ref="AZ1639">IFERROR(IF(R1639&lt;&gt;"",R1639,IF(OR($S1639="",$T1639=""),"",IF($T1639&lt;&gt;"",_xlfn._xlws.FILTER(R:R,($BU:$BU=$BU1639)*($I:$I=$I1639)*($T:$T=$T1639)*($S:$S=_xlfn.MINIFS($S:$S,$T:$T,"="&amp;$T1639)),""))))&amp;"",IF(R1639="","",""))&amp;""</f>
        <v/>
      </c>
      <c r="BA1639" s="6">
        <f t="shared" si="2351"/>
        <v>141</v>
      </c>
      <c r="BB1639">
        <f t="shared" ref="BB1639:BD1639" si="2397">BB1638</f>
        <v>18987</v>
      </c>
      <c r="BC1639" t="str">
        <f t="shared" si="2397"/>
        <v>Velodrome</v>
      </c>
      <c r="BD1639" t="str">
        <f t="shared" si="2397"/>
        <v>Outlaws</v>
      </c>
      <c r="BE1639" t="s">
        <v>238</v>
      </c>
      <c r="BF1639" t="s">
        <v>174</v>
      </c>
      <c r="BI1639" cm="1">
        <f t="array" ref="BI1639">IFERROR(_xlfn._xlws.FILTER(shifts!A:A,(shifts!B:B=events!AD1639)*(shifts!AG:AG&gt;=events!BK1639)*(shifts!AH:AH&lt;=events!BL1639)),BI1638)</f>
        <v>55</v>
      </c>
      <c r="BJ1639" s="15">
        <f t="shared" si="2353"/>
        <v>2</v>
      </c>
      <c r="BK1639">
        <f t="shared" si="2354"/>
        <v>542</v>
      </c>
      <c r="BL1639">
        <f t="shared" si="2355"/>
        <v>540</v>
      </c>
      <c r="BM1639" s="15">
        <f>SUMIFS(BJ$2:BJ1639,K$2:K1639,"=Intermission")+SUMIFS(BJ$2:BJ1639,K$2:K1639,"=Timeout")</f>
        <v>67</v>
      </c>
      <c r="BN1639">
        <f t="shared" si="2356"/>
        <v>1147</v>
      </c>
      <c r="BO1639" s="19">
        <f t="shared" si="2357"/>
        <v>1685</v>
      </c>
      <c r="BP1639">
        <f t="shared" si="2358"/>
        <v>1680</v>
      </c>
      <c r="BQ1639" s="17">
        <f t="shared" si="2359"/>
        <v>1687</v>
      </c>
      <c r="BR1639" t="str">
        <f t="shared" si="2360"/>
        <v>event_team_player_3</v>
      </c>
      <c r="BS1639">
        <f>COUNTIFS(S$3:S1639,"="&amp;S1639,AI$3:AI1639,"="&amp;AI1639)</f>
        <v>3</v>
      </c>
      <c r="BT1639" t="str">
        <f>IFERROR(VLOOKUP(BB1639&amp;BU1639&amp;X1639,game_rosters!U:W,3,FALSE),"")</f>
        <v>P100170</v>
      </c>
      <c r="BU1639" t="str">
        <f t="shared" si="2361"/>
        <v>Outlaws</v>
      </c>
    </row>
    <row r="1640" spans="1:73" x14ac:dyDescent="0.2">
      <c r="A1640" t="str">
        <f t="shared" si="2336"/>
        <v/>
      </c>
      <c r="I1640" s="44">
        <v>22</v>
      </c>
      <c r="R1640" s="51">
        <v>1</v>
      </c>
      <c r="S1640">
        <v>848</v>
      </c>
      <c r="T1640" t="s">
        <v>756</v>
      </c>
      <c r="X1640">
        <v>22</v>
      </c>
      <c r="AA1640">
        <f t="shared" si="2385"/>
        <v>1848</v>
      </c>
      <c r="AB1640" t="str">
        <f t="shared" si="2386"/>
        <v/>
      </c>
      <c r="AC1640">
        <f t="shared" si="2332"/>
        <v>1848</v>
      </c>
      <c r="AD1640" s="6">
        <v>2</v>
      </c>
      <c r="AE1640" t="s">
        <v>935</v>
      </c>
      <c r="AF1640" t="s">
        <v>916</v>
      </c>
      <c r="AG1640" t="s">
        <v>935</v>
      </c>
      <c r="AH1640" t="s">
        <v>413</v>
      </c>
      <c r="AI1640" t="str">
        <f t="shared" si="2337"/>
        <v>o</v>
      </c>
      <c r="AJ1640" t="str">
        <f t="shared" si="2338"/>
        <v/>
      </c>
      <c r="AK1640" t="str">
        <f t="shared" si="2339"/>
        <v/>
      </c>
      <c r="AL1640" t="str">
        <f t="shared" si="2340"/>
        <v/>
      </c>
      <c r="AM1640" t="str">
        <f t="shared" si="2341"/>
        <v/>
      </c>
      <c r="AN1640" t="str">
        <f t="shared" si="2342"/>
        <v>Away</v>
      </c>
      <c r="AO1640" t="str">
        <f t="shared" si="2343"/>
        <v>a</v>
      </c>
      <c r="AP1640" t="str">
        <f t="shared" si="2344"/>
        <v/>
      </c>
      <c r="AQ1640" t="str">
        <f t="shared" si="2345"/>
        <v/>
      </c>
      <c r="AR1640" t="str">
        <f t="shared" si="2346"/>
        <v>Away</v>
      </c>
      <c r="AS1640" t="str">
        <f t="shared" si="2347"/>
        <v>a</v>
      </c>
      <c r="AT1640" t="str">
        <f t="shared" si="2348"/>
        <v>Defensive</v>
      </c>
      <c r="AU1640" t="str">
        <f t="shared" si="2349"/>
        <v/>
      </c>
      <c r="AV1640" t="str">
        <f t="shared" si="2350"/>
        <v/>
      </c>
      <c r="AW1640" t="str" cm="1">
        <f t="array" ref="AW1640">IFERROR(IF(O1640&lt;&gt;"",O1640,IF(OR($S1640="",$T1640=""),"",IF(O1640&lt;&gt;"",O1640,IF($T1640&lt;&gt;"",_xlfn._xlws.FILTER(O:O,($BU:$BU=$BU1640)*($I:$I=$I1640)*($T:$T=$T1640)*($S:$S=_xlfn.MINIFS($S:$S,$T:$T,"="&amp;$T1640)),"")))))&amp;"",IF(O1640="","",""))&amp;""</f>
        <v/>
      </c>
      <c r="AX1640" t="str" cm="1">
        <f t="array" ref="AX1640">IFERROR(IF(P1640&lt;&gt;"",P1640,IF(OR($S1640="",$T1640=""),"",IF($T1640&lt;&gt;"",_xlfn._xlws.FILTER(P:P,($BU:$BU=$BU1640)*($I:$I=$I1640)*($T:$T=$T1640)*($S:$S=_xlfn.MINIFS($S:$S,$T:$T,"="&amp;$T1640)),""))))&amp;"",IF(P1640="","",""))&amp;""</f>
        <v/>
      </c>
      <c r="AY1640" t="str" cm="1">
        <f t="array" ref="AY1640">IFERROR(IF(Q1640&lt;&gt;"",Q1640,IF(OR($S1640="",$T1640=""),"",IF($T1640&lt;&gt;"",_xlfn._xlws.FILTER(Q:Q,($BU:$BU=$BU1640)*($I:$I=$I1640)*($T:$T=$T1640)*($S:$S=_xlfn.MINIFS($S:$S,$T:$T,"="&amp;$T1640)),""))))&amp;"",IF(Q1640="","",""))&amp;""</f>
        <v/>
      </c>
      <c r="AZ1640" t="str" cm="1">
        <f t="array" ref="AZ1640">IFERROR(IF(R1640&lt;&gt;"",R1640,IF(OR($S1640="",$T1640=""),"",IF($T1640&lt;&gt;"",_xlfn._xlws.FILTER(R:R,($BU:$BU=$BU1640)*($I:$I=$I1640)*($T:$T=$T1640)*($S:$S=_xlfn.MINIFS($S:$S,$T:$T,"="&amp;$T1640)),""))))&amp;"",IF(R1640="","",""))&amp;""</f>
        <v>1</v>
      </c>
      <c r="BA1640" s="6">
        <f t="shared" si="2351"/>
        <v>141</v>
      </c>
      <c r="BB1640">
        <f t="shared" ref="BB1640:BD1640" si="2398">BB1639</f>
        <v>18987</v>
      </c>
      <c r="BC1640" t="str">
        <f t="shared" si="2398"/>
        <v>Velodrome</v>
      </c>
      <c r="BD1640" t="str">
        <f t="shared" si="2398"/>
        <v>Outlaws</v>
      </c>
      <c r="BE1640" t="s">
        <v>238</v>
      </c>
      <c r="BF1640" t="s">
        <v>174</v>
      </c>
      <c r="BI1640" cm="1">
        <f t="array" ref="BI1640">IFERROR(_xlfn._xlws.FILTER(shifts!A:A,(shifts!B:B=events!AD1640)*(shifts!AG:AG&gt;=events!BK1640)*(shifts!AH:AH&lt;=events!BL1640)),BI1639)</f>
        <v>55</v>
      </c>
      <c r="BJ1640" s="15">
        <f t="shared" si="2353"/>
        <v>2</v>
      </c>
      <c r="BK1640">
        <f t="shared" si="2354"/>
        <v>542</v>
      </c>
      <c r="BL1640">
        <f t="shared" si="2355"/>
        <v>540</v>
      </c>
      <c r="BM1640" s="15">
        <f>SUMIFS(BJ$2:BJ1640,K$2:K1640,"=Intermission")+SUMIFS(BJ$2:BJ1640,K$2:K1640,"=Timeout")</f>
        <v>67</v>
      </c>
      <c r="BN1640">
        <f t="shared" si="2356"/>
        <v>1147</v>
      </c>
      <c r="BO1640" s="19">
        <f t="shared" si="2357"/>
        <v>1685</v>
      </c>
      <c r="BP1640">
        <f t="shared" si="2358"/>
        <v>1680</v>
      </c>
      <c r="BQ1640" s="17">
        <f t="shared" si="2359"/>
        <v>1687</v>
      </c>
      <c r="BR1640" t="str">
        <f t="shared" si="2360"/>
        <v>opp_team_player_1</v>
      </c>
      <c r="BS1640">
        <f>COUNTIFS(S$3:S1640,"="&amp;S1640,AI$3:AI1640,"="&amp;AI1640)</f>
        <v>1</v>
      </c>
      <c r="BT1640" t="str">
        <f>IFERROR(VLOOKUP(BB1640&amp;BU1640&amp;X1640,game_rosters!U:W,3,FALSE),"")</f>
        <v>P100108</v>
      </c>
      <c r="BU1640" t="str">
        <f t="shared" si="2361"/>
        <v>Velodrome</v>
      </c>
    </row>
    <row r="1641" spans="1:73" x14ac:dyDescent="0.2">
      <c r="A1641" t="str">
        <f t="shared" si="2336"/>
        <v/>
      </c>
      <c r="I1641" s="44">
        <v>75</v>
      </c>
      <c r="S1641">
        <v>848</v>
      </c>
      <c r="T1641" t="s">
        <v>756</v>
      </c>
      <c r="X1641">
        <v>75</v>
      </c>
      <c r="AA1641">
        <f t="shared" si="2385"/>
        <v>1848</v>
      </c>
      <c r="AB1641" t="str">
        <f t="shared" si="2386"/>
        <v/>
      </c>
      <c r="AC1641">
        <f t="shared" si="2332"/>
        <v>1848</v>
      </c>
      <c r="AD1641" s="6">
        <v>2</v>
      </c>
      <c r="AE1641" t="s">
        <v>935</v>
      </c>
      <c r="AF1641" t="s">
        <v>916</v>
      </c>
      <c r="AG1641" t="s">
        <v>935</v>
      </c>
      <c r="AH1641" t="s">
        <v>413</v>
      </c>
      <c r="AI1641" t="str">
        <f t="shared" si="2337"/>
        <v>o</v>
      </c>
      <c r="AJ1641" t="str">
        <f t="shared" si="2338"/>
        <v/>
      </c>
      <c r="AK1641" t="str">
        <f t="shared" si="2339"/>
        <v/>
      </c>
      <c r="AL1641" t="str">
        <f t="shared" si="2340"/>
        <v/>
      </c>
      <c r="AM1641" t="str">
        <f t="shared" si="2341"/>
        <v/>
      </c>
      <c r="AN1641" t="str">
        <f t="shared" si="2342"/>
        <v>Away</v>
      </c>
      <c r="AO1641" t="str">
        <f t="shared" si="2343"/>
        <v>a</v>
      </c>
      <c r="AP1641" t="str">
        <f t="shared" si="2344"/>
        <v/>
      </c>
      <c r="AQ1641" t="str">
        <f t="shared" si="2345"/>
        <v/>
      </c>
      <c r="AR1641" t="str">
        <f t="shared" si="2346"/>
        <v>Away</v>
      </c>
      <c r="AS1641" t="str">
        <f t="shared" si="2347"/>
        <v>a</v>
      </c>
      <c r="AT1641" t="str">
        <f t="shared" si="2348"/>
        <v>Defensive</v>
      </c>
      <c r="AU1641" t="str">
        <f t="shared" si="2349"/>
        <v/>
      </c>
      <c r="AV1641" t="str">
        <f t="shared" si="2350"/>
        <v/>
      </c>
      <c r="AW1641" t="str" cm="1">
        <f t="array" ref="AW1641">IFERROR(IF(O1641&lt;&gt;"",O1641,IF(OR($S1641="",$T1641=""),"",IF(O1641&lt;&gt;"",O1641,IF($T1641&lt;&gt;"",_xlfn._xlws.FILTER(O:O,($BU:$BU=$BU1641)*($I:$I=$I1641)*($T:$T=$T1641)*($S:$S=_xlfn.MINIFS($S:$S,$T:$T,"="&amp;$T1641)),"")))))&amp;"",IF(O1641="","",""))&amp;""</f>
        <v/>
      </c>
      <c r="AX1641" t="str" cm="1">
        <f t="array" ref="AX1641">IFERROR(IF(P1641&lt;&gt;"",P1641,IF(OR($S1641="",$T1641=""),"",IF($T1641&lt;&gt;"",_xlfn._xlws.FILTER(P:P,($BU:$BU=$BU1641)*($I:$I=$I1641)*($T:$T=$T1641)*($S:$S=_xlfn.MINIFS($S:$S,$T:$T,"="&amp;$T1641)),""))))&amp;"",IF(P1641="","",""))&amp;""</f>
        <v/>
      </c>
      <c r="AY1641" t="str" cm="1">
        <f t="array" ref="AY1641">IFERROR(IF(Q1641&lt;&gt;"",Q1641,IF(OR($S1641="",$T1641=""),"",IF($T1641&lt;&gt;"",_xlfn._xlws.FILTER(Q:Q,($BU:$BU=$BU1641)*($I:$I=$I1641)*($T:$T=$T1641)*($S:$S=_xlfn.MINIFS($S:$S,$T:$T,"="&amp;$T1641)),""))))&amp;"",IF(Q1641="","",""))&amp;""</f>
        <v/>
      </c>
      <c r="AZ1641" t="str" cm="1">
        <f t="array" ref="AZ1641">IFERROR(IF(R1641&lt;&gt;"",R1641,IF(OR($S1641="",$T1641=""),"",IF($T1641&lt;&gt;"",_xlfn._xlws.FILTER(R:R,($BU:$BU=$BU1641)*($I:$I=$I1641)*($T:$T=$T1641)*($S:$S=_xlfn.MINIFS($S:$S,$T:$T,"="&amp;$T1641)),""))))&amp;"",IF(R1641="","",""))&amp;""</f>
        <v/>
      </c>
      <c r="BA1641" s="6">
        <f t="shared" si="2351"/>
        <v>141</v>
      </c>
      <c r="BB1641">
        <f t="shared" ref="BB1641:BD1641" si="2399">BB1640</f>
        <v>18987</v>
      </c>
      <c r="BC1641" t="str">
        <f t="shared" si="2399"/>
        <v>Velodrome</v>
      </c>
      <c r="BD1641" t="str">
        <f t="shared" si="2399"/>
        <v>Outlaws</v>
      </c>
      <c r="BE1641" t="s">
        <v>238</v>
      </c>
      <c r="BF1641" t="s">
        <v>174</v>
      </c>
      <c r="BI1641" cm="1">
        <f t="array" ref="BI1641">IFERROR(_xlfn._xlws.FILTER(shifts!A:A,(shifts!B:B=events!AD1641)*(shifts!AG:AG&gt;=events!BK1641)*(shifts!AH:AH&lt;=events!BL1641)),BI1640)</f>
        <v>55</v>
      </c>
      <c r="BJ1641" s="15">
        <f t="shared" si="2353"/>
        <v>2</v>
      </c>
      <c r="BK1641">
        <f t="shared" si="2354"/>
        <v>542</v>
      </c>
      <c r="BL1641">
        <f t="shared" si="2355"/>
        <v>540</v>
      </c>
      <c r="BM1641" s="15">
        <f>SUMIFS(BJ$2:BJ1641,K$2:K1641,"=Intermission")+SUMIFS(BJ$2:BJ1641,K$2:K1641,"=Timeout")</f>
        <v>67</v>
      </c>
      <c r="BN1641">
        <f t="shared" si="2356"/>
        <v>1147</v>
      </c>
      <c r="BO1641" s="19">
        <f t="shared" si="2357"/>
        <v>1685</v>
      </c>
      <c r="BP1641">
        <f t="shared" si="2358"/>
        <v>1680</v>
      </c>
      <c r="BQ1641" s="17">
        <f t="shared" si="2359"/>
        <v>1687</v>
      </c>
      <c r="BR1641" t="str">
        <f t="shared" si="2360"/>
        <v>opp_team_player_2</v>
      </c>
      <c r="BS1641">
        <f>COUNTIFS(S$3:S1641,"="&amp;S1641,AI$3:AI1641,"="&amp;AI1641)</f>
        <v>2</v>
      </c>
      <c r="BT1641" t="str">
        <f>IFERROR(VLOOKUP(BB1641&amp;BU1641&amp;X1641,game_rosters!U:W,3,FALSE),"")</f>
        <v>P100039</v>
      </c>
      <c r="BU1641" t="str">
        <f t="shared" si="2361"/>
        <v>Velodrome</v>
      </c>
    </row>
    <row r="1642" spans="1:73" x14ac:dyDescent="0.2">
      <c r="A1642">
        <f t="shared" si="2336"/>
        <v>1</v>
      </c>
      <c r="I1642" s="44">
        <v>3</v>
      </c>
      <c r="K1642" t="s">
        <v>13</v>
      </c>
      <c r="O1642" t="s">
        <v>663</v>
      </c>
      <c r="P1642" t="s">
        <v>627</v>
      </c>
      <c r="Q1642" t="s">
        <v>595</v>
      </c>
      <c r="R1642" s="51">
        <v>1</v>
      </c>
      <c r="S1642">
        <v>849</v>
      </c>
      <c r="T1642" t="s">
        <v>756</v>
      </c>
      <c r="W1642" t="s">
        <v>731</v>
      </c>
      <c r="X1642">
        <v>3</v>
      </c>
      <c r="Z1642">
        <v>1</v>
      </c>
      <c r="AA1642">
        <f t="shared" si="2385"/>
        <v>1849</v>
      </c>
      <c r="AB1642" t="str">
        <f t="shared" si="2386"/>
        <v/>
      </c>
      <c r="AC1642">
        <f t="shared" si="2332"/>
        <v>1849</v>
      </c>
      <c r="AD1642" s="6">
        <v>2</v>
      </c>
      <c r="AE1642" t="s">
        <v>935</v>
      </c>
      <c r="AF1642" t="s">
        <v>413</v>
      </c>
      <c r="AG1642" t="s">
        <v>936</v>
      </c>
      <c r="AH1642" t="s">
        <v>938</v>
      </c>
      <c r="AI1642" t="str">
        <f t="shared" si="2337"/>
        <v>e</v>
      </c>
      <c r="AJ1642" t="str">
        <f t="shared" si="2338"/>
        <v/>
      </c>
      <c r="AK1642" t="str">
        <f t="shared" si="2339"/>
        <v/>
      </c>
      <c r="AL1642" t="str">
        <f t="shared" si="2340"/>
        <v/>
      </c>
      <c r="AM1642" t="str">
        <f t="shared" si="2341"/>
        <v/>
      </c>
      <c r="AN1642" t="str">
        <f t="shared" si="2342"/>
        <v>Away</v>
      </c>
      <c r="AO1642" t="str">
        <f t="shared" si="2343"/>
        <v>a</v>
      </c>
      <c r="AP1642" t="str">
        <f t="shared" si="2344"/>
        <v/>
      </c>
      <c r="AQ1642" t="str">
        <f t="shared" si="2345"/>
        <v/>
      </c>
      <c r="AR1642" t="str">
        <f t="shared" si="2346"/>
        <v>Away</v>
      </c>
      <c r="AS1642" t="str">
        <f t="shared" si="2347"/>
        <v>a</v>
      </c>
      <c r="AT1642" t="str">
        <f t="shared" si="2348"/>
        <v>Offensive</v>
      </c>
      <c r="AU1642" t="str">
        <f t="shared" si="2349"/>
        <v/>
      </c>
      <c r="AV1642" t="str">
        <f t="shared" si="2350"/>
        <v/>
      </c>
      <c r="AW1642" t="str" cm="1">
        <f t="array" ref="AW1642">IFERROR(IF(O1642&lt;&gt;"",O1642,IF(OR($S1642="",$T1642=""),"",IF(O1642&lt;&gt;"",O1642,IF($T1642&lt;&gt;"",_xlfn._xlws.FILTER(O:O,($BU:$BU=$BU1642)*($I:$I=$I1642)*($T:$T=$T1642)*($S:$S=_xlfn.MINIFS($S:$S,$T:$T,"="&amp;$T1642)),"")))))&amp;"",IF(O1642="","",""))&amp;""</f>
        <v>OffensivePlay_Possession-DriveNetMiddle</v>
      </c>
      <c r="AX1642" t="str" cm="1">
        <f t="array" ref="AX1642">IFERROR(IF(P1642&lt;&gt;"",P1642,IF(OR($S1642="",$T1642=""),"",IF($T1642&lt;&gt;"",_xlfn._xlws.FILTER(P:P,($BU:$BU=$BU1642)*($I:$I=$I1642)*($T:$T=$T1642)*($S:$S=_xlfn.MINIFS($S:$S,$T:$T,"="&amp;$T1642)),""))))&amp;"",IF(P1642="","",""))&amp;""</f>
        <v>OffensivePlay_Possession-Deke</v>
      </c>
      <c r="AY1642" t="str" cm="1">
        <f t="array" ref="AY1642">IFERROR(IF(Q1642&lt;&gt;"",Q1642,IF(OR($S1642="",$T1642=""),"",IF($T1642&lt;&gt;"",_xlfn._xlws.FILTER(Q:Q,($BU:$BU=$BU1642)*($I:$I=$I1642)*($T:$T=$T1642)*($S:$S=_xlfn.MINIFS($S:$S,$T:$T,"="&amp;$T1642)),""))))&amp;"",IF(Q1642="","",""))&amp;""</f>
        <v>s</v>
      </c>
      <c r="AZ1642" t="str" cm="1">
        <f t="array" ref="AZ1642">IFERROR(IF(R1642&lt;&gt;"",R1642,IF(OR($S1642="",$T1642=""),"",IF($T1642&lt;&gt;"",_xlfn._xlws.FILTER(R:R,($BU:$BU=$BU1642)*($I:$I=$I1642)*($T:$T=$T1642)*($S:$S=_xlfn.MINIFS($S:$S,$T:$T,"="&amp;$T1642)),""))))&amp;"",IF(R1642="","",""))&amp;""</f>
        <v>1</v>
      </c>
      <c r="BA1642" s="6">
        <f t="shared" si="2351"/>
        <v>141</v>
      </c>
      <c r="BB1642">
        <f t="shared" ref="BB1642:BD1642" si="2400">BB1641</f>
        <v>18987</v>
      </c>
      <c r="BC1642" t="str">
        <f t="shared" si="2400"/>
        <v>Velodrome</v>
      </c>
      <c r="BD1642" t="str">
        <f t="shared" si="2400"/>
        <v>Outlaws</v>
      </c>
      <c r="BE1642" t="s">
        <v>13</v>
      </c>
      <c r="BF1642" t="s">
        <v>756</v>
      </c>
      <c r="BI1642" cm="1">
        <f t="array" ref="BI1642">IFERROR(_xlfn._xlws.FILTER(shifts!A:A,(shifts!B:B=events!AD1642)*(shifts!AG:AG&gt;=events!BK1642)*(shifts!AH:AH&lt;=events!BL1642)),BI1641)</f>
        <v>55</v>
      </c>
      <c r="BJ1642" s="15">
        <f t="shared" si="2353"/>
        <v>2</v>
      </c>
      <c r="BK1642">
        <f t="shared" si="2354"/>
        <v>540</v>
      </c>
      <c r="BL1642">
        <f t="shared" si="2355"/>
        <v>538</v>
      </c>
      <c r="BM1642" s="15">
        <f>SUMIFS(BJ$2:BJ1642,K$2:K1642,"=Intermission")+SUMIFS(BJ$2:BJ1642,K$2:K1642,"=Timeout")</f>
        <v>67</v>
      </c>
      <c r="BN1642">
        <f t="shared" si="2356"/>
        <v>1147</v>
      </c>
      <c r="BO1642" s="19">
        <f t="shared" si="2357"/>
        <v>1687</v>
      </c>
      <c r="BP1642">
        <f t="shared" si="2358"/>
        <v>1682</v>
      </c>
      <c r="BQ1642" s="17">
        <f t="shared" si="2359"/>
        <v>1689</v>
      </c>
      <c r="BR1642" t="str">
        <f t="shared" si="2360"/>
        <v>event_team_player_1</v>
      </c>
      <c r="BS1642">
        <f>COUNTIFS(S$3:S1642,"="&amp;S1642,AI$3:AI1642,"="&amp;AI1642)</f>
        <v>1</v>
      </c>
      <c r="BT1642" t="str">
        <f>IFERROR(VLOOKUP(BB1642&amp;BU1642&amp;X1642,game_rosters!U:W,3,FALSE),"")</f>
        <v>P100004</v>
      </c>
      <c r="BU1642" t="str">
        <f t="shared" si="2361"/>
        <v>Outlaws</v>
      </c>
    </row>
    <row r="1643" spans="1:73" x14ac:dyDescent="0.2">
      <c r="A1643" t="str">
        <f t="shared" si="2336"/>
        <v/>
      </c>
      <c r="I1643" s="44">
        <v>22</v>
      </c>
      <c r="O1643" t="s">
        <v>634</v>
      </c>
      <c r="P1643" t="s">
        <v>625</v>
      </c>
      <c r="Q1643" t="s">
        <v>594</v>
      </c>
      <c r="R1643" s="51">
        <v>1</v>
      </c>
      <c r="S1643">
        <v>849</v>
      </c>
      <c r="T1643" t="s">
        <v>756</v>
      </c>
      <c r="X1643">
        <v>22</v>
      </c>
      <c r="AA1643">
        <f t="shared" si="2385"/>
        <v>1849</v>
      </c>
      <c r="AB1643" t="str">
        <f t="shared" si="2386"/>
        <v/>
      </c>
      <c r="AC1643">
        <f t="shared" si="2332"/>
        <v>1849</v>
      </c>
      <c r="AD1643" s="6">
        <v>2</v>
      </c>
      <c r="AE1643" t="s">
        <v>935</v>
      </c>
      <c r="AF1643" t="s">
        <v>413</v>
      </c>
      <c r="AG1643" t="s">
        <v>936</v>
      </c>
      <c r="AH1643" t="s">
        <v>938</v>
      </c>
      <c r="AI1643" t="str">
        <f t="shared" si="2337"/>
        <v>o</v>
      </c>
      <c r="AJ1643" t="str">
        <f t="shared" si="2338"/>
        <v/>
      </c>
      <c r="AK1643" t="str">
        <f t="shared" si="2339"/>
        <v/>
      </c>
      <c r="AL1643" t="str">
        <f t="shared" si="2340"/>
        <v/>
      </c>
      <c r="AM1643" t="str">
        <f t="shared" si="2341"/>
        <v/>
      </c>
      <c r="AN1643" t="str">
        <f t="shared" si="2342"/>
        <v>Away</v>
      </c>
      <c r="AO1643" t="str">
        <f t="shared" si="2343"/>
        <v>a</v>
      </c>
      <c r="AP1643" t="str">
        <f t="shared" si="2344"/>
        <v/>
      </c>
      <c r="AQ1643" t="str">
        <f t="shared" si="2345"/>
        <v/>
      </c>
      <c r="AR1643" t="str">
        <f t="shared" si="2346"/>
        <v>Away</v>
      </c>
      <c r="AS1643" t="str">
        <f t="shared" si="2347"/>
        <v>a</v>
      </c>
      <c r="AT1643" t="str">
        <f t="shared" si="2348"/>
        <v>Defensive</v>
      </c>
      <c r="AU1643" t="str">
        <f t="shared" si="2349"/>
        <v/>
      </c>
      <c r="AV1643" t="str">
        <f t="shared" si="2350"/>
        <v/>
      </c>
      <c r="AW1643" t="str" cm="1">
        <f t="array" ref="AW1643">IFERROR(IF(O1643&lt;&gt;"",O1643,IF(OR($S1643="",$T1643=""),"",IF(O1643&lt;&gt;"",O1643,IF($T1643&lt;&gt;"",_xlfn._xlws.FILTER(O:O,($BU:$BU=$BU1643)*($I:$I=$I1643)*($T:$T=$T1643)*($S:$S=_xlfn.MINIFS($S:$S,$T:$T,"="&amp;$T1643)),"")))))&amp;"",IF(O1643="","",""))&amp;""</f>
        <v>Defensive_PlayPossession-BeatMiddle</v>
      </c>
      <c r="AX1643" t="str" cm="1">
        <f t="array" ref="AX1643">IFERROR(IF(P1643&lt;&gt;"",P1643,IF(OR($S1643="",$T1643=""),"",IF($T1643&lt;&gt;"",_xlfn._xlws.FILTER(P:P,($BU:$BU=$BU1643)*($I:$I=$I1643)*($T:$T=$T1643)*($S:$S=_xlfn.MINIFS($S:$S,$T:$T,"="&amp;$T1643)),""))))&amp;"",IF(P1643="","",""))&amp;""</f>
        <v>Defensive_PlayPossession-BeatDeke</v>
      </c>
      <c r="AY1643" t="str" cm="1">
        <f t="array" ref="AY1643">IFERROR(IF(Q1643&lt;&gt;"",Q1643,IF(OR($S1643="",$T1643=""),"",IF($T1643&lt;&gt;"",_xlfn._xlws.FILTER(Q:Q,($BU:$BU=$BU1643)*($I:$I=$I1643)*($T:$T=$T1643)*($S:$S=_xlfn.MINIFS($S:$S,$T:$T,"="&amp;$T1643)),""))))&amp;"",IF(Q1643="","",""))&amp;""</f>
        <v>u</v>
      </c>
      <c r="AZ1643" t="str" cm="1">
        <f t="array" ref="AZ1643">IFERROR(IF(R1643&lt;&gt;"",R1643,IF(OR($S1643="",$T1643=""),"",IF($T1643&lt;&gt;"",_xlfn._xlws.FILTER(R:R,($BU:$BU=$BU1643)*($I:$I=$I1643)*($T:$T=$T1643)*($S:$S=_xlfn.MINIFS($S:$S,$T:$T,"="&amp;$T1643)),""))))&amp;"",IF(R1643="","",""))&amp;""</f>
        <v>1</v>
      </c>
      <c r="BA1643" s="6">
        <f t="shared" si="2351"/>
        <v>141</v>
      </c>
      <c r="BB1643">
        <f t="shared" ref="BB1643:BD1643" si="2401">BB1642</f>
        <v>18987</v>
      </c>
      <c r="BC1643" t="str">
        <f t="shared" si="2401"/>
        <v>Velodrome</v>
      </c>
      <c r="BD1643" t="str">
        <f t="shared" si="2401"/>
        <v>Outlaws</v>
      </c>
      <c r="BE1643" t="s">
        <v>13</v>
      </c>
      <c r="BF1643" t="s">
        <v>756</v>
      </c>
      <c r="BI1643" cm="1">
        <f t="array" ref="BI1643">IFERROR(_xlfn._xlws.FILTER(shifts!A:A,(shifts!B:B=events!AD1643)*(shifts!AG:AG&gt;=events!BK1643)*(shifts!AH:AH&lt;=events!BL1643)),BI1642)</f>
        <v>55</v>
      </c>
      <c r="BJ1643" s="15">
        <f t="shared" si="2353"/>
        <v>2</v>
      </c>
      <c r="BK1643">
        <f t="shared" si="2354"/>
        <v>540</v>
      </c>
      <c r="BL1643">
        <f t="shared" si="2355"/>
        <v>538</v>
      </c>
      <c r="BM1643" s="15">
        <f>SUMIFS(BJ$2:BJ1643,K$2:K1643,"=Intermission")+SUMIFS(BJ$2:BJ1643,K$2:K1643,"=Timeout")</f>
        <v>67</v>
      </c>
      <c r="BN1643">
        <f t="shared" si="2356"/>
        <v>1147</v>
      </c>
      <c r="BO1643" s="19">
        <f t="shared" si="2357"/>
        <v>1687</v>
      </c>
      <c r="BP1643">
        <f t="shared" si="2358"/>
        <v>1682</v>
      </c>
      <c r="BQ1643" s="17">
        <f t="shared" si="2359"/>
        <v>1689</v>
      </c>
      <c r="BR1643" t="str">
        <f t="shared" si="2360"/>
        <v>opp_team_player_1</v>
      </c>
      <c r="BS1643">
        <f>COUNTIFS(S$3:S1643,"="&amp;S1643,AI$3:AI1643,"="&amp;AI1643)</f>
        <v>1</v>
      </c>
      <c r="BT1643" t="str">
        <f>IFERROR(VLOOKUP(BB1643&amp;BU1643&amp;X1643,game_rosters!U:W,3,FALSE),"")</f>
        <v>P100108</v>
      </c>
      <c r="BU1643" t="str">
        <f t="shared" si="2361"/>
        <v>Velodrome</v>
      </c>
    </row>
    <row r="1644" spans="1:73" x14ac:dyDescent="0.2">
      <c r="A1644" t="str">
        <f t="shared" si="2336"/>
        <v/>
      </c>
      <c r="I1644" s="44">
        <v>75</v>
      </c>
      <c r="S1644">
        <v>849</v>
      </c>
      <c r="T1644" t="s">
        <v>756</v>
      </c>
      <c r="X1644">
        <v>75</v>
      </c>
      <c r="AA1644">
        <f t="shared" si="2385"/>
        <v>1849</v>
      </c>
      <c r="AB1644" t="str">
        <f t="shared" si="2386"/>
        <v/>
      </c>
      <c r="AC1644">
        <f t="shared" si="2332"/>
        <v>1849</v>
      </c>
      <c r="AD1644" s="6">
        <v>2</v>
      </c>
      <c r="AE1644" t="s">
        <v>935</v>
      </c>
      <c r="AF1644" t="s">
        <v>413</v>
      </c>
      <c r="AG1644" t="s">
        <v>936</v>
      </c>
      <c r="AH1644" t="s">
        <v>938</v>
      </c>
      <c r="AI1644" t="str">
        <f t="shared" si="2337"/>
        <v>o</v>
      </c>
      <c r="AJ1644" t="str">
        <f t="shared" si="2338"/>
        <v/>
      </c>
      <c r="AK1644" t="str">
        <f t="shared" si="2339"/>
        <v/>
      </c>
      <c r="AL1644" t="str">
        <f t="shared" si="2340"/>
        <v/>
      </c>
      <c r="AM1644" t="str">
        <f t="shared" si="2341"/>
        <v/>
      </c>
      <c r="AN1644" t="str">
        <f t="shared" si="2342"/>
        <v>Away</v>
      </c>
      <c r="AO1644" t="str">
        <f t="shared" si="2343"/>
        <v>a</v>
      </c>
      <c r="AP1644" t="str">
        <f t="shared" si="2344"/>
        <v/>
      </c>
      <c r="AQ1644" t="str">
        <f t="shared" si="2345"/>
        <v/>
      </c>
      <c r="AR1644" t="str">
        <f t="shared" si="2346"/>
        <v>Away</v>
      </c>
      <c r="AS1644" t="str">
        <f t="shared" si="2347"/>
        <v>a</v>
      </c>
      <c r="AT1644" t="str">
        <f t="shared" si="2348"/>
        <v>Defensive</v>
      </c>
      <c r="AU1644" t="str">
        <f t="shared" si="2349"/>
        <v/>
      </c>
      <c r="AV1644" t="str">
        <f t="shared" si="2350"/>
        <v/>
      </c>
      <c r="AW1644" t="str" cm="1">
        <f t="array" ref="AW1644">IFERROR(IF(O1644&lt;&gt;"",O1644,IF(OR($S1644="",$T1644=""),"",IF(O1644&lt;&gt;"",O1644,IF($T1644&lt;&gt;"",_xlfn._xlws.FILTER(O:O,($BU:$BU=$BU1644)*($I:$I=$I1644)*($T:$T=$T1644)*($S:$S=_xlfn.MINIFS($S:$S,$T:$T,"="&amp;$T1644)),"")))))&amp;"",IF(O1644="","",""))&amp;""</f>
        <v/>
      </c>
      <c r="AX1644" t="str" cm="1">
        <f t="array" ref="AX1644">IFERROR(IF(P1644&lt;&gt;"",P1644,IF(OR($S1644="",$T1644=""),"",IF($T1644&lt;&gt;"",_xlfn._xlws.FILTER(P:P,($BU:$BU=$BU1644)*($I:$I=$I1644)*($T:$T=$T1644)*($S:$S=_xlfn.MINIFS($S:$S,$T:$T,"="&amp;$T1644)),""))))&amp;"",IF(P1644="","",""))&amp;""</f>
        <v/>
      </c>
      <c r="AY1644" t="str" cm="1">
        <f t="array" ref="AY1644">IFERROR(IF(Q1644&lt;&gt;"",Q1644,IF(OR($S1644="",$T1644=""),"",IF($T1644&lt;&gt;"",_xlfn._xlws.FILTER(Q:Q,($BU:$BU=$BU1644)*($I:$I=$I1644)*($T:$T=$T1644)*($S:$S=_xlfn.MINIFS($S:$S,$T:$T,"="&amp;$T1644)),""))))&amp;"",IF(Q1644="","",""))&amp;""</f>
        <v/>
      </c>
      <c r="AZ1644" t="str" cm="1">
        <f t="array" ref="AZ1644">IFERROR(IF(R1644&lt;&gt;"",R1644,IF(OR($S1644="",$T1644=""),"",IF($T1644&lt;&gt;"",_xlfn._xlws.FILTER(R:R,($BU:$BU=$BU1644)*($I:$I=$I1644)*($T:$T=$T1644)*($S:$S=_xlfn.MINIFS($S:$S,$T:$T,"="&amp;$T1644)),""))))&amp;"",IF(R1644="","",""))&amp;""</f>
        <v/>
      </c>
      <c r="BA1644" s="6">
        <f t="shared" si="2351"/>
        <v>141</v>
      </c>
      <c r="BB1644">
        <f t="shared" ref="BB1644:BD1644" si="2402">BB1643</f>
        <v>18987</v>
      </c>
      <c r="BC1644" t="str">
        <f t="shared" si="2402"/>
        <v>Velodrome</v>
      </c>
      <c r="BD1644" t="str">
        <f t="shared" si="2402"/>
        <v>Outlaws</v>
      </c>
      <c r="BE1644" t="s">
        <v>13</v>
      </c>
      <c r="BF1644" t="s">
        <v>756</v>
      </c>
      <c r="BI1644" cm="1">
        <f t="array" ref="BI1644">IFERROR(_xlfn._xlws.FILTER(shifts!A:A,(shifts!B:B=events!AD1644)*(shifts!AG:AG&gt;=events!BK1644)*(shifts!AH:AH&lt;=events!BL1644)),BI1643)</f>
        <v>55</v>
      </c>
      <c r="BJ1644" s="15">
        <f t="shared" si="2353"/>
        <v>2</v>
      </c>
      <c r="BK1644">
        <f t="shared" si="2354"/>
        <v>540</v>
      </c>
      <c r="BL1644">
        <f t="shared" si="2355"/>
        <v>538</v>
      </c>
      <c r="BM1644" s="15">
        <f>SUMIFS(BJ$2:BJ1644,K$2:K1644,"=Intermission")+SUMIFS(BJ$2:BJ1644,K$2:K1644,"=Timeout")</f>
        <v>67</v>
      </c>
      <c r="BN1644">
        <f t="shared" si="2356"/>
        <v>1147</v>
      </c>
      <c r="BO1644" s="19">
        <f t="shared" si="2357"/>
        <v>1687</v>
      </c>
      <c r="BP1644">
        <f t="shared" si="2358"/>
        <v>1682</v>
      </c>
      <c r="BQ1644" s="17">
        <f t="shared" si="2359"/>
        <v>1689</v>
      </c>
      <c r="BR1644" t="str">
        <f t="shared" si="2360"/>
        <v>opp_team_player_2</v>
      </c>
      <c r="BS1644">
        <f>COUNTIFS(S$3:S1644,"="&amp;S1644,AI$3:AI1644,"="&amp;AI1644)</f>
        <v>2</v>
      </c>
      <c r="BT1644" t="str">
        <f>IFERROR(VLOOKUP(BB1644&amp;BU1644&amp;X1644,game_rosters!U:W,3,FALSE),"")</f>
        <v>P100039</v>
      </c>
      <c r="BU1644" t="str">
        <f t="shared" si="2361"/>
        <v>Velodrome</v>
      </c>
    </row>
    <row r="1645" spans="1:73" x14ac:dyDescent="0.2">
      <c r="A1645">
        <f t="shared" si="2336"/>
        <v>1</v>
      </c>
      <c r="I1645" s="44">
        <v>75</v>
      </c>
      <c r="K1645" t="s">
        <v>230</v>
      </c>
      <c r="L1645" t="s">
        <v>389</v>
      </c>
      <c r="M1645" t="s">
        <v>432</v>
      </c>
      <c r="N1645" t="s">
        <v>595</v>
      </c>
      <c r="O1645" t="s">
        <v>601</v>
      </c>
      <c r="Q1645" t="s">
        <v>595</v>
      </c>
      <c r="R1645" s="51">
        <v>1</v>
      </c>
      <c r="S1645">
        <v>850</v>
      </c>
      <c r="T1645" t="s">
        <v>756</v>
      </c>
      <c r="W1645" t="s">
        <v>735</v>
      </c>
      <c r="X1645">
        <v>75</v>
      </c>
      <c r="Z1645">
        <v>1</v>
      </c>
      <c r="AA1645">
        <f t="shared" si="2385"/>
        <v>1850</v>
      </c>
      <c r="AB1645" t="str">
        <f t="shared" si="2386"/>
        <v/>
      </c>
      <c r="AC1645">
        <f t="shared" si="2332"/>
        <v>1850</v>
      </c>
      <c r="AD1645" s="6">
        <v>2</v>
      </c>
      <c r="AE1645" t="s">
        <v>936</v>
      </c>
      <c r="AF1645" t="s">
        <v>938</v>
      </c>
      <c r="AG1645" t="s">
        <v>756</v>
      </c>
      <c r="AH1645" t="s">
        <v>756</v>
      </c>
      <c r="AI1645" t="str">
        <f t="shared" si="2337"/>
        <v>e</v>
      </c>
      <c r="AJ1645" t="str">
        <f t="shared" si="2338"/>
        <v/>
      </c>
      <c r="AK1645" t="str">
        <f t="shared" si="2339"/>
        <v/>
      </c>
      <c r="AL1645" t="str">
        <f t="shared" si="2340"/>
        <v/>
      </c>
      <c r="AM1645" t="str">
        <f t="shared" si="2341"/>
        <v/>
      </c>
      <c r="AN1645" t="str">
        <f t="shared" si="2342"/>
        <v>Home</v>
      </c>
      <c r="AO1645" t="str">
        <f t="shared" si="2343"/>
        <v>h</v>
      </c>
      <c r="AP1645" t="str">
        <f t="shared" si="2344"/>
        <v/>
      </c>
      <c r="AQ1645" t="str">
        <f t="shared" si="2345"/>
        <v/>
      </c>
      <c r="AR1645" t="str">
        <f t="shared" si="2346"/>
        <v>Home</v>
      </c>
      <c r="AS1645" t="str">
        <f t="shared" si="2347"/>
        <v>h</v>
      </c>
      <c r="AT1645" t="str">
        <f t="shared" si="2348"/>
        <v>Defensive</v>
      </c>
      <c r="AU1645" t="str">
        <f t="shared" si="2349"/>
        <v/>
      </c>
      <c r="AV1645" t="str">
        <f t="shared" si="2350"/>
        <v/>
      </c>
      <c r="AW1645" t="str" cm="1">
        <f t="array" ref="AW1645">IFERROR(IF(O1645&lt;&gt;"",O1645,IF(OR($S1645="",$T1645=""),"",IF(O1645&lt;&gt;"",O1645,IF($T1645&lt;&gt;"",_xlfn._xlws.FILTER(O:O,($BU:$BU=$BU1645)*($I:$I=$I1645)*($T:$T=$T1645)*($S:$S=_xlfn.MINIFS($S:$S,$T:$T,"="&amp;$T1645)),"")))))&amp;"",IF(O1645="","",""))&amp;""</f>
        <v>Defensive_PlayPossession-PokeCheck</v>
      </c>
      <c r="AX1645" t="str" cm="1">
        <f t="array" ref="AX1645">IFERROR(IF(P1645&lt;&gt;"",P1645,IF(OR($S1645="",$T1645=""),"",IF($T1645&lt;&gt;"",_xlfn._xlws.FILTER(P:P,($BU:$BU=$BU1645)*($I:$I=$I1645)*($T:$T=$T1645)*($S:$S=_xlfn.MINIFS($S:$S,$T:$T,"="&amp;$T1645)),""))))&amp;"",IF(P1645="","",""))&amp;""</f>
        <v/>
      </c>
      <c r="AY1645" t="str" cm="1">
        <f t="array" ref="AY1645">IFERROR(IF(Q1645&lt;&gt;"",Q1645,IF(OR($S1645="",$T1645=""),"",IF($T1645&lt;&gt;"",_xlfn._xlws.FILTER(Q:Q,($BU:$BU=$BU1645)*($I:$I=$I1645)*($T:$T=$T1645)*($S:$S=_xlfn.MINIFS($S:$S,$T:$T,"="&amp;$T1645)),""))))&amp;"",IF(Q1645="","",""))&amp;""</f>
        <v>s</v>
      </c>
      <c r="AZ1645" t="str" cm="1">
        <f t="array" ref="AZ1645">IFERROR(IF(R1645&lt;&gt;"",R1645,IF(OR($S1645="",$T1645=""),"",IF($T1645&lt;&gt;"",_xlfn._xlws.FILTER(R:R,($BU:$BU=$BU1645)*($I:$I=$I1645)*($T:$T=$T1645)*($S:$S=_xlfn.MINIFS($S:$S,$T:$T,"="&amp;$T1645)),""))))&amp;"",IF(R1645="","",""))&amp;""</f>
        <v>1</v>
      </c>
      <c r="BA1645" s="6">
        <f t="shared" si="2351"/>
        <v>141</v>
      </c>
      <c r="BB1645">
        <f t="shared" ref="BB1645:BD1645" si="2403">BB1644</f>
        <v>18987</v>
      </c>
      <c r="BC1645" t="str">
        <f t="shared" si="2403"/>
        <v>Velodrome</v>
      </c>
      <c r="BD1645" t="str">
        <f t="shared" si="2403"/>
        <v>Outlaws</v>
      </c>
      <c r="BE1645" t="s">
        <v>230</v>
      </c>
      <c r="BF1645" t="s">
        <v>389</v>
      </c>
      <c r="BI1645" cm="1">
        <f t="array" ref="BI1645">IFERROR(_xlfn._xlws.FILTER(shifts!A:A,(shifts!B:B=events!AD1645)*(shifts!AG:AG&gt;=events!BK1645)*(shifts!AH:AH&lt;=events!BL1645)),BI1644)</f>
        <v>55</v>
      </c>
      <c r="BJ1645" s="15">
        <f t="shared" si="2353"/>
        <v>0</v>
      </c>
      <c r="BK1645">
        <f t="shared" si="2354"/>
        <v>538</v>
      </c>
      <c r="BL1645">
        <f t="shared" si="2355"/>
        <v>538</v>
      </c>
      <c r="BM1645" s="15">
        <f>SUMIFS(BJ$2:BJ1645,K$2:K1645,"=Intermission")+SUMIFS(BJ$2:BJ1645,K$2:K1645,"=Timeout")</f>
        <v>67</v>
      </c>
      <c r="BN1645">
        <f t="shared" si="2356"/>
        <v>1147</v>
      </c>
      <c r="BO1645" s="19">
        <f t="shared" si="2357"/>
        <v>1689</v>
      </c>
      <c r="BP1645">
        <f t="shared" si="2358"/>
        <v>1684</v>
      </c>
      <c r="BQ1645" s="17">
        <f t="shared" si="2359"/>
        <v>1689</v>
      </c>
      <c r="BR1645" t="str">
        <f t="shared" si="2360"/>
        <v>event_team_player_1</v>
      </c>
      <c r="BS1645">
        <f>COUNTIFS(S$3:S1645,"="&amp;S1645,AI$3:AI1645,"="&amp;AI1645)</f>
        <v>1</v>
      </c>
      <c r="BT1645" t="str">
        <f>IFERROR(VLOOKUP(BB1645&amp;BU1645&amp;X1645,game_rosters!U:W,3,FALSE),"")</f>
        <v>P100039</v>
      </c>
      <c r="BU1645" t="str">
        <f t="shared" si="2361"/>
        <v>Velodrome</v>
      </c>
    </row>
    <row r="1646" spans="1:73" x14ac:dyDescent="0.2">
      <c r="A1646" t="str">
        <f t="shared" si="2336"/>
        <v/>
      </c>
      <c r="I1646" s="44">
        <v>22</v>
      </c>
      <c r="R1646" s="51">
        <v>1</v>
      </c>
      <c r="S1646">
        <v>850</v>
      </c>
      <c r="T1646" t="s">
        <v>756</v>
      </c>
      <c r="X1646">
        <v>22</v>
      </c>
      <c r="Z1646">
        <v>1</v>
      </c>
      <c r="AA1646">
        <f t="shared" si="2385"/>
        <v>1850</v>
      </c>
      <c r="AB1646" t="str">
        <f t="shared" si="2386"/>
        <v/>
      </c>
      <c r="AC1646">
        <f t="shared" si="2332"/>
        <v>1850</v>
      </c>
      <c r="AD1646" s="6">
        <v>2</v>
      </c>
      <c r="AE1646" t="s">
        <v>936</v>
      </c>
      <c r="AF1646" t="s">
        <v>938</v>
      </c>
      <c r="AG1646" t="s">
        <v>756</v>
      </c>
      <c r="AH1646" t="s">
        <v>756</v>
      </c>
      <c r="AI1646" t="str">
        <f t="shared" si="2337"/>
        <v>e</v>
      </c>
      <c r="AJ1646" t="str">
        <f t="shared" si="2338"/>
        <v/>
      </c>
      <c r="AK1646" t="str">
        <f t="shared" si="2339"/>
        <v/>
      </c>
      <c r="AL1646" t="str">
        <f t="shared" si="2340"/>
        <v/>
      </c>
      <c r="AM1646" t="str">
        <f t="shared" si="2341"/>
        <v/>
      </c>
      <c r="AN1646" t="str">
        <f t="shared" si="2342"/>
        <v>Home</v>
      </c>
      <c r="AO1646" t="str">
        <f t="shared" si="2343"/>
        <v>h</v>
      </c>
      <c r="AP1646" t="str">
        <f t="shared" si="2344"/>
        <v/>
      </c>
      <c r="AQ1646" t="str">
        <f t="shared" si="2345"/>
        <v/>
      </c>
      <c r="AR1646" t="str">
        <f t="shared" si="2346"/>
        <v>Home</v>
      </c>
      <c r="AS1646" t="str">
        <f t="shared" si="2347"/>
        <v>h</v>
      </c>
      <c r="AT1646" t="str">
        <f t="shared" si="2348"/>
        <v>Defensive</v>
      </c>
      <c r="AU1646" t="str">
        <f t="shared" si="2349"/>
        <v/>
      </c>
      <c r="AV1646" t="str">
        <f t="shared" si="2350"/>
        <v/>
      </c>
      <c r="AW1646" t="str" cm="1">
        <f t="array" ref="AW1646">IFERROR(IF(O1646&lt;&gt;"",O1646,IF(OR($S1646="",$T1646=""),"",IF(O1646&lt;&gt;"",O1646,IF($T1646&lt;&gt;"",_xlfn._xlws.FILTER(O:O,($BU:$BU=$BU1646)*($I:$I=$I1646)*($T:$T=$T1646)*($S:$S=_xlfn.MINIFS($S:$S,$T:$T,"="&amp;$T1646)),"")))))&amp;"",IF(O1646="","",""))&amp;""</f>
        <v/>
      </c>
      <c r="AX1646" t="str" cm="1">
        <f t="array" ref="AX1646">IFERROR(IF(P1646&lt;&gt;"",P1646,IF(OR($S1646="",$T1646=""),"",IF($T1646&lt;&gt;"",_xlfn._xlws.FILTER(P:P,($BU:$BU=$BU1646)*($I:$I=$I1646)*($T:$T=$T1646)*($S:$S=_xlfn.MINIFS($S:$S,$T:$T,"="&amp;$T1646)),""))))&amp;"",IF(P1646="","",""))&amp;""</f>
        <v/>
      </c>
      <c r="AY1646" t="str" cm="1">
        <f t="array" ref="AY1646">IFERROR(IF(Q1646&lt;&gt;"",Q1646,IF(OR($S1646="",$T1646=""),"",IF($T1646&lt;&gt;"",_xlfn._xlws.FILTER(Q:Q,($BU:$BU=$BU1646)*($I:$I=$I1646)*($T:$T=$T1646)*($S:$S=_xlfn.MINIFS($S:$S,$T:$T,"="&amp;$T1646)),""))))&amp;"",IF(Q1646="","",""))&amp;""</f>
        <v/>
      </c>
      <c r="AZ1646" t="str" cm="1">
        <f t="array" ref="AZ1646">IFERROR(IF(R1646&lt;&gt;"",R1646,IF(OR($S1646="",$T1646=""),"",IF($T1646&lt;&gt;"",_xlfn._xlws.FILTER(R:R,($BU:$BU=$BU1646)*($I:$I=$I1646)*($T:$T=$T1646)*($S:$S=_xlfn.MINIFS($S:$S,$T:$T,"="&amp;$T1646)),""))))&amp;"",IF(R1646="","",""))&amp;""</f>
        <v>1</v>
      </c>
      <c r="BA1646" s="6">
        <f t="shared" si="2351"/>
        <v>141</v>
      </c>
      <c r="BB1646">
        <f t="shared" ref="BB1646:BD1646" si="2404">BB1645</f>
        <v>18987</v>
      </c>
      <c r="BC1646" t="str">
        <f t="shared" si="2404"/>
        <v>Velodrome</v>
      </c>
      <c r="BD1646" t="str">
        <f t="shared" si="2404"/>
        <v>Outlaws</v>
      </c>
      <c r="BE1646" t="s">
        <v>230</v>
      </c>
      <c r="BF1646" t="s">
        <v>389</v>
      </c>
      <c r="BI1646" cm="1">
        <f t="array" ref="BI1646">IFERROR(_xlfn._xlws.FILTER(shifts!A:A,(shifts!B:B=events!AD1646)*(shifts!AG:AG&gt;=events!BK1646)*(shifts!AH:AH&lt;=events!BL1646)),BI1645)</f>
        <v>55</v>
      </c>
      <c r="BJ1646" s="15">
        <f t="shared" si="2353"/>
        <v>0</v>
      </c>
      <c r="BK1646">
        <f t="shared" si="2354"/>
        <v>538</v>
      </c>
      <c r="BL1646">
        <f t="shared" si="2355"/>
        <v>538</v>
      </c>
      <c r="BM1646" s="15">
        <f>SUMIFS(BJ$2:BJ1646,K$2:K1646,"=Intermission")+SUMIFS(BJ$2:BJ1646,K$2:K1646,"=Timeout")</f>
        <v>67</v>
      </c>
      <c r="BN1646">
        <f t="shared" si="2356"/>
        <v>1147</v>
      </c>
      <c r="BO1646" s="19">
        <f t="shared" si="2357"/>
        <v>1689</v>
      </c>
      <c r="BP1646">
        <f t="shared" si="2358"/>
        <v>1684</v>
      </c>
      <c r="BQ1646" s="17">
        <f t="shared" si="2359"/>
        <v>1689</v>
      </c>
      <c r="BR1646" t="str">
        <f t="shared" si="2360"/>
        <v>event_team_player_2</v>
      </c>
      <c r="BS1646">
        <f>COUNTIFS(S$3:S1646,"="&amp;S1646,AI$3:AI1646,"="&amp;AI1646)</f>
        <v>2</v>
      </c>
      <c r="BT1646" t="str">
        <f>IFERROR(VLOOKUP(BB1646&amp;BU1646&amp;X1646,game_rosters!U:W,3,FALSE),"")</f>
        <v>P100108</v>
      </c>
      <c r="BU1646" t="str">
        <f t="shared" si="2361"/>
        <v>Velodrome</v>
      </c>
    </row>
    <row r="1647" spans="1:73" x14ac:dyDescent="0.2">
      <c r="A1647" t="str">
        <f t="shared" si="2336"/>
        <v/>
      </c>
      <c r="I1647" s="44">
        <v>3</v>
      </c>
      <c r="R1647" s="51">
        <v>1</v>
      </c>
      <c r="S1647">
        <v>850</v>
      </c>
      <c r="T1647" t="s">
        <v>756</v>
      </c>
      <c r="X1647">
        <v>3</v>
      </c>
      <c r="AA1647">
        <f t="shared" si="2385"/>
        <v>1850</v>
      </c>
      <c r="AB1647" t="str">
        <f t="shared" si="2386"/>
        <v/>
      </c>
      <c r="AC1647">
        <f t="shared" si="2332"/>
        <v>1850</v>
      </c>
      <c r="AD1647" s="6">
        <v>2</v>
      </c>
      <c r="AE1647" t="s">
        <v>936</v>
      </c>
      <c r="AF1647" t="s">
        <v>938</v>
      </c>
      <c r="AG1647" t="s">
        <v>756</v>
      </c>
      <c r="AH1647" t="s">
        <v>756</v>
      </c>
      <c r="AI1647" t="str">
        <f t="shared" si="2337"/>
        <v>o</v>
      </c>
      <c r="AJ1647" t="str">
        <f t="shared" si="2338"/>
        <v/>
      </c>
      <c r="AK1647" t="str">
        <f t="shared" si="2339"/>
        <v/>
      </c>
      <c r="AL1647" t="str">
        <f t="shared" si="2340"/>
        <v/>
      </c>
      <c r="AM1647" t="str">
        <f t="shared" si="2341"/>
        <v/>
      </c>
      <c r="AN1647" t="str">
        <f t="shared" si="2342"/>
        <v>Home</v>
      </c>
      <c r="AO1647" t="str">
        <f t="shared" si="2343"/>
        <v>h</v>
      </c>
      <c r="AP1647" t="str">
        <f t="shared" si="2344"/>
        <v/>
      </c>
      <c r="AQ1647" t="str">
        <f t="shared" si="2345"/>
        <v/>
      </c>
      <c r="AR1647" t="str">
        <f t="shared" si="2346"/>
        <v>Home</v>
      </c>
      <c r="AS1647" t="str">
        <f t="shared" si="2347"/>
        <v>h</v>
      </c>
      <c r="AT1647" t="str">
        <f t="shared" si="2348"/>
        <v>Offensive</v>
      </c>
      <c r="AU1647" t="str">
        <f t="shared" si="2349"/>
        <v/>
      </c>
      <c r="AV1647" t="str">
        <f t="shared" si="2350"/>
        <v/>
      </c>
      <c r="AW1647" t="str" cm="1">
        <f t="array" ref="AW1647">IFERROR(IF(O1647&lt;&gt;"",O1647,IF(OR($S1647="",$T1647=""),"",IF(O1647&lt;&gt;"",O1647,IF($T1647&lt;&gt;"",_xlfn._xlws.FILTER(O:O,($BU:$BU=$BU1647)*($I:$I=$I1647)*($T:$T=$T1647)*($S:$S=_xlfn.MINIFS($S:$S,$T:$T,"="&amp;$T1647)),"")))))&amp;"",IF(O1647="","",""))&amp;""</f>
        <v/>
      </c>
      <c r="AX1647" t="str" cm="1">
        <f t="array" ref="AX1647">IFERROR(IF(P1647&lt;&gt;"",P1647,IF(OR($S1647="",$T1647=""),"",IF($T1647&lt;&gt;"",_xlfn._xlws.FILTER(P:P,($BU:$BU=$BU1647)*($I:$I=$I1647)*($T:$T=$T1647)*($S:$S=_xlfn.MINIFS($S:$S,$T:$T,"="&amp;$T1647)),""))))&amp;"",IF(P1647="","",""))&amp;""</f>
        <v/>
      </c>
      <c r="AY1647" t="str" cm="1">
        <f t="array" ref="AY1647">IFERROR(IF(Q1647&lt;&gt;"",Q1647,IF(OR($S1647="",$T1647=""),"",IF($T1647&lt;&gt;"",_xlfn._xlws.FILTER(Q:Q,($BU:$BU=$BU1647)*($I:$I=$I1647)*($T:$T=$T1647)*($S:$S=_xlfn.MINIFS($S:$S,$T:$T,"="&amp;$T1647)),""))))&amp;"",IF(Q1647="","",""))&amp;""</f>
        <v/>
      </c>
      <c r="AZ1647" t="str" cm="1">
        <f t="array" ref="AZ1647">IFERROR(IF(R1647&lt;&gt;"",R1647,IF(OR($S1647="",$T1647=""),"",IF($T1647&lt;&gt;"",_xlfn._xlws.FILTER(R:R,($BU:$BU=$BU1647)*($I:$I=$I1647)*($T:$T=$T1647)*($S:$S=_xlfn.MINIFS($S:$S,$T:$T,"="&amp;$T1647)),""))))&amp;"",IF(R1647="","",""))&amp;""</f>
        <v>1</v>
      </c>
      <c r="BA1647" s="6">
        <f t="shared" si="2351"/>
        <v>141</v>
      </c>
      <c r="BB1647">
        <f t="shared" ref="BB1647:BD1647" si="2405">BB1646</f>
        <v>18987</v>
      </c>
      <c r="BC1647" t="str">
        <f t="shared" si="2405"/>
        <v>Velodrome</v>
      </c>
      <c r="BD1647" t="str">
        <f t="shared" si="2405"/>
        <v>Outlaws</v>
      </c>
      <c r="BE1647" t="s">
        <v>230</v>
      </c>
      <c r="BF1647" t="s">
        <v>389</v>
      </c>
      <c r="BI1647" cm="1">
        <f t="array" ref="BI1647">IFERROR(_xlfn._xlws.FILTER(shifts!A:A,(shifts!B:B=events!AD1647)*(shifts!AG:AG&gt;=events!BK1647)*(shifts!AH:AH&lt;=events!BL1647)),BI1646)</f>
        <v>55</v>
      </c>
      <c r="BJ1647" s="15">
        <f t="shared" si="2353"/>
        <v>0</v>
      </c>
      <c r="BK1647">
        <f t="shared" si="2354"/>
        <v>538</v>
      </c>
      <c r="BL1647">
        <f t="shared" si="2355"/>
        <v>538</v>
      </c>
      <c r="BM1647" s="15">
        <f>SUMIFS(BJ$2:BJ1647,K$2:K1647,"=Intermission")+SUMIFS(BJ$2:BJ1647,K$2:K1647,"=Timeout")</f>
        <v>67</v>
      </c>
      <c r="BN1647">
        <f t="shared" si="2356"/>
        <v>1147</v>
      </c>
      <c r="BO1647" s="19">
        <f t="shared" si="2357"/>
        <v>1689</v>
      </c>
      <c r="BP1647">
        <f t="shared" si="2358"/>
        <v>1684</v>
      </c>
      <c r="BQ1647" s="17">
        <f t="shared" si="2359"/>
        <v>1689</v>
      </c>
      <c r="BR1647" t="str">
        <f t="shared" si="2360"/>
        <v>opp_team_player_1</v>
      </c>
      <c r="BS1647">
        <f>COUNTIFS(S$3:S1647,"="&amp;S1647,AI$3:AI1647,"="&amp;AI1647)</f>
        <v>1</v>
      </c>
      <c r="BT1647" t="str">
        <f>IFERROR(VLOOKUP(BB1647&amp;BU1647&amp;X1647,game_rosters!U:W,3,FALSE),"")</f>
        <v>P100004</v>
      </c>
      <c r="BU1647" t="str">
        <f t="shared" si="2361"/>
        <v>Outlaws</v>
      </c>
    </row>
    <row r="1648" spans="1:73" x14ac:dyDescent="0.2">
      <c r="A1648">
        <f t="shared" si="2336"/>
        <v>1</v>
      </c>
      <c r="I1648" s="44">
        <v>56</v>
      </c>
      <c r="K1648" t="s">
        <v>13</v>
      </c>
      <c r="L1648" t="s">
        <v>574</v>
      </c>
      <c r="O1648" t="s">
        <v>633</v>
      </c>
      <c r="R1648" s="51">
        <v>1</v>
      </c>
      <c r="S1648">
        <v>851</v>
      </c>
      <c r="T1648" t="s">
        <v>756</v>
      </c>
      <c r="W1648" t="s">
        <v>731</v>
      </c>
      <c r="X1648">
        <v>56</v>
      </c>
      <c r="Z1648">
        <v>1</v>
      </c>
      <c r="AA1648">
        <f t="shared" si="2385"/>
        <v>1851</v>
      </c>
      <c r="AB1648" t="str">
        <f t="shared" si="2386"/>
        <v/>
      </c>
      <c r="AC1648">
        <f t="shared" si="2332"/>
        <v>1851</v>
      </c>
      <c r="AD1648" s="6">
        <v>2</v>
      </c>
      <c r="AE1648" t="s">
        <v>936</v>
      </c>
      <c r="AF1648" t="s">
        <v>753</v>
      </c>
      <c r="AG1648" t="s">
        <v>936</v>
      </c>
      <c r="AH1648" t="s">
        <v>898</v>
      </c>
      <c r="AI1648" t="str">
        <f t="shared" si="2337"/>
        <v>e</v>
      </c>
      <c r="AJ1648" t="str">
        <f t="shared" si="2338"/>
        <v/>
      </c>
      <c r="AK1648" t="str">
        <f t="shared" si="2339"/>
        <v/>
      </c>
      <c r="AL1648" t="str">
        <f t="shared" si="2340"/>
        <v/>
      </c>
      <c r="AM1648" t="str">
        <f t="shared" si="2341"/>
        <v/>
      </c>
      <c r="AN1648" t="str">
        <f t="shared" si="2342"/>
        <v>Away</v>
      </c>
      <c r="AO1648" t="str">
        <f t="shared" si="2343"/>
        <v>a</v>
      </c>
      <c r="AP1648" t="str">
        <f t="shared" si="2344"/>
        <v/>
      </c>
      <c r="AQ1648" t="str">
        <f t="shared" si="2345"/>
        <v/>
      </c>
      <c r="AR1648" t="str">
        <f t="shared" si="2346"/>
        <v>Away</v>
      </c>
      <c r="AS1648" t="str">
        <f t="shared" si="2347"/>
        <v>a</v>
      </c>
      <c r="AT1648" t="str">
        <f t="shared" si="2348"/>
        <v>Offensive</v>
      </c>
      <c r="AU1648" t="str">
        <f t="shared" si="2349"/>
        <v/>
      </c>
      <c r="AV1648" t="str">
        <f t="shared" si="2350"/>
        <v/>
      </c>
      <c r="AW1648" t="str" cm="1">
        <f t="array" ref="AW1648">IFERROR(IF(O1648&lt;&gt;"",O1648,IF(OR($S1648="",$T1648=""),"",IF(O1648&lt;&gt;"",O1648,IF($T1648&lt;&gt;"",_xlfn._xlws.FILTER(O:O,($BU:$BU=$BU1648)*($I:$I=$I1648)*($T:$T=$T1648)*($S:$S=_xlfn.MINIFS($S:$S,$T:$T,"="&amp;$T1648)),"")))))&amp;"",IF(O1648="","",""))&amp;""</f>
        <v>OffensivePlay_Possession-Delay</v>
      </c>
      <c r="AX1648" t="str" cm="1">
        <f t="array" ref="AX1648">IFERROR(IF(P1648&lt;&gt;"",P1648,IF(OR($S1648="",$T1648=""),"",IF($T1648&lt;&gt;"",_xlfn._xlws.FILTER(P:P,($BU:$BU=$BU1648)*($I:$I=$I1648)*($T:$T=$T1648)*($S:$S=_xlfn.MINIFS($S:$S,$T:$T,"="&amp;$T1648)),""))))&amp;"",IF(P1648="","",""))&amp;""</f>
        <v/>
      </c>
      <c r="AY1648" t="str" cm="1">
        <f t="array" ref="AY1648">IFERROR(IF(Q1648&lt;&gt;"",Q1648,IF(OR($S1648="",$T1648=""),"",IF($T1648&lt;&gt;"",_xlfn._xlws.FILTER(Q:Q,($BU:$BU=$BU1648)*($I:$I=$I1648)*($T:$T=$T1648)*($S:$S=_xlfn.MINIFS($S:$S,$T:$T,"="&amp;$T1648)),""))))&amp;"",IF(Q1648="","",""))&amp;""</f>
        <v/>
      </c>
      <c r="AZ1648" t="str" cm="1">
        <f t="array" ref="AZ1648">IFERROR(IF(R1648&lt;&gt;"",R1648,IF(OR($S1648="",$T1648=""),"",IF($T1648&lt;&gt;"",_xlfn._xlws.FILTER(R:R,($BU:$BU=$BU1648)*($I:$I=$I1648)*($T:$T=$T1648)*($S:$S=_xlfn.MINIFS($S:$S,$T:$T,"="&amp;$T1648)),""))))&amp;"",IF(R1648="","",""))&amp;""</f>
        <v>1</v>
      </c>
      <c r="BA1648" s="6">
        <f t="shared" si="2351"/>
        <v>141</v>
      </c>
      <c r="BB1648">
        <f t="shared" ref="BB1648:BD1648" si="2406">BB1647</f>
        <v>18987</v>
      </c>
      <c r="BC1648" t="str">
        <f t="shared" si="2406"/>
        <v>Velodrome</v>
      </c>
      <c r="BD1648" t="str">
        <f t="shared" si="2406"/>
        <v>Outlaws</v>
      </c>
      <c r="BE1648" t="s">
        <v>13</v>
      </c>
      <c r="BF1648" t="s">
        <v>574</v>
      </c>
      <c r="BI1648" cm="1">
        <f t="array" ref="BI1648">IFERROR(_xlfn._xlws.FILTER(shifts!A:A,(shifts!B:B=events!AD1648)*(shifts!AG:AG&gt;=events!BK1648)*(shifts!AH:AH&lt;=events!BL1648)),BI1647)</f>
        <v>55</v>
      </c>
      <c r="BJ1648" s="15">
        <f t="shared" si="2353"/>
        <v>5</v>
      </c>
      <c r="BK1648">
        <f t="shared" si="2354"/>
        <v>535</v>
      </c>
      <c r="BL1648">
        <f t="shared" si="2355"/>
        <v>530</v>
      </c>
      <c r="BM1648" s="15">
        <f>SUMIFS(BJ$2:BJ1648,K$2:K1648,"=Intermission")+SUMIFS(BJ$2:BJ1648,K$2:K1648,"=Timeout")</f>
        <v>67</v>
      </c>
      <c r="BN1648">
        <f t="shared" si="2356"/>
        <v>1147</v>
      </c>
      <c r="BO1648" s="19">
        <f t="shared" si="2357"/>
        <v>1692</v>
      </c>
      <c r="BP1648">
        <f t="shared" si="2358"/>
        <v>1687</v>
      </c>
      <c r="BQ1648" s="17">
        <f t="shared" si="2359"/>
        <v>1697</v>
      </c>
      <c r="BR1648" t="str">
        <f t="shared" si="2360"/>
        <v>event_team_player_1</v>
      </c>
      <c r="BS1648">
        <f>COUNTIFS(S$3:S1648,"="&amp;S1648,AI$3:AI1648,"="&amp;AI1648)</f>
        <v>1</v>
      </c>
      <c r="BT1648" t="str">
        <f>IFERROR(VLOOKUP(BB1648&amp;BU1648&amp;X1648,game_rosters!U:W,3,FALSE),"")</f>
        <v>P100099</v>
      </c>
      <c r="BU1648" t="str">
        <f t="shared" si="2361"/>
        <v>Outlaws</v>
      </c>
    </row>
    <row r="1649" spans="1:73" x14ac:dyDescent="0.2">
      <c r="A1649" t="str">
        <f t="shared" si="2336"/>
        <v/>
      </c>
      <c r="I1649" s="44">
        <v>75</v>
      </c>
      <c r="R1649" s="51">
        <v>1</v>
      </c>
      <c r="S1649">
        <v>851</v>
      </c>
      <c r="T1649" t="s">
        <v>756</v>
      </c>
      <c r="X1649">
        <v>75</v>
      </c>
      <c r="AA1649">
        <f t="shared" si="2385"/>
        <v>1851</v>
      </c>
      <c r="AB1649" t="str">
        <f t="shared" si="2386"/>
        <v/>
      </c>
      <c r="AC1649">
        <f t="shared" si="2332"/>
        <v>1851</v>
      </c>
      <c r="AD1649" s="6">
        <v>2</v>
      </c>
      <c r="AE1649" t="s">
        <v>936</v>
      </c>
      <c r="AF1649" t="s">
        <v>753</v>
      </c>
      <c r="AG1649" t="s">
        <v>936</v>
      </c>
      <c r="AH1649" t="s">
        <v>898</v>
      </c>
      <c r="AI1649" t="str">
        <f t="shared" si="2337"/>
        <v>o</v>
      </c>
      <c r="AJ1649" t="str">
        <f t="shared" si="2338"/>
        <v/>
      </c>
      <c r="AK1649" t="str">
        <f t="shared" si="2339"/>
        <v/>
      </c>
      <c r="AL1649" t="str">
        <f t="shared" si="2340"/>
        <v/>
      </c>
      <c r="AM1649" t="str">
        <f t="shared" si="2341"/>
        <v/>
      </c>
      <c r="AN1649" t="str">
        <f t="shared" si="2342"/>
        <v>Away</v>
      </c>
      <c r="AO1649" t="str">
        <f t="shared" si="2343"/>
        <v>a</v>
      </c>
      <c r="AP1649" t="str">
        <f t="shared" si="2344"/>
        <v/>
      </c>
      <c r="AQ1649" t="str">
        <f t="shared" si="2345"/>
        <v/>
      </c>
      <c r="AR1649" t="str">
        <f t="shared" si="2346"/>
        <v>Away</v>
      </c>
      <c r="AS1649" t="str">
        <f t="shared" si="2347"/>
        <v>a</v>
      </c>
      <c r="AT1649" t="str">
        <f t="shared" si="2348"/>
        <v>Defensive</v>
      </c>
      <c r="AU1649" t="str">
        <f t="shared" si="2349"/>
        <v/>
      </c>
      <c r="AV1649" t="str">
        <f t="shared" si="2350"/>
        <v/>
      </c>
      <c r="AW1649" t="str" cm="1">
        <f t="array" ref="AW1649">IFERROR(IF(O1649&lt;&gt;"",O1649,IF(OR($S1649="",$T1649=""),"",IF(O1649&lt;&gt;"",O1649,IF($T1649&lt;&gt;"",_xlfn._xlws.FILTER(O:O,($BU:$BU=$BU1649)*($I:$I=$I1649)*($T:$T=$T1649)*($S:$S=_xlfn.MINIFS($S:$S,$T:$T,"="&amp;$T1649)),"")))))&amp;"",IF(O1649="","",""))&amp;""</f>
        <v/>
      </c>
      <c r="AX1649" t="str" cm="1">
        <f t="array" ref="AX1649">IFERROR(IF(P1649&lt;&gt;"",P1649,IF(OR($S1649="",$T1649=""),"",IF($T1649&lt;&gt;"",_xlfn._xlws.FILTER(P:P,($BU:$BU=$BU1649)*($I:$I=$I1649)*($T:$T=$T1649)*($S:$S=_xlfn.MINIFS($S:$S,$T:$T,"="&amp;$T1649)),""))))&amp;"",IF(P1649="","",""))&amp;""</f>
        <v/>
      </c>
      <c r="AY1649" t="str" cm="1">
        <f t="array" ref="AY1649">IFERROR(IF(Q1649&lt;&gt;"",Q1649,IF(OR($S1649="",$T1649=""),"",IF($T1649&lt;&gt;"",_xlfn._xlws.FILTER(Q:Q,($BU:$BU=$BU1649)*($I:$I=$I1649)*($T:$T=$T1649)*($S:$S=_xlfn.MINIFS($S:$S,$T:$T,"="&amp;$T1649)),""))))&amp;"",IF(Q1649="","",""))&amp;""</f>
        <v/>
      </c>
      <c r="AZ1649" t="str" cm="1">
        <f t="array" ref="AZ1649">IFERROR(IF(R1649&lt;&gt;"",R1649,IF(OR($S1649="",$T1649=""),"",IF($T1649&lt;&gt;"",_xlfn._xlws.FILTER(R:R,($BU:$BU=$BU1649)*($I:$I=$I1649)*($T:$T=$T1649)*($S:$S=_xlfn.MINIFS($S:$S,$T:$T,"="&amp;$T1649)),""))))&amp;"",IF(R1649="","",""))&amp;""</f>
        <v>1</v>
      </c>
      <c r="BA1649" s="6">
        <f t="shared" si="2351"/>
        <v>141</v>
      </c>
      <c r="BB1649">
        <f t="shared" ref="BB1649:BD1649" si="2407">BB1648</f>
        <v>18987</v>
      </c>
      <c r="BC1649" t="str">
        <f t="shared" si="2407"/>
        <v>Velodrome</v>
      </c>
      <c r="BD1649" t="str">
        <f t="shared" si="2407"/>
        <v>Outlaws</v>
      </c>
      <c r="BE1649" t="s">
        <v>13</v>
      </c>
      <c r="BF1649" t="s">
        <v>574</v>
      </c>
      <c r="BI1649" cm="1">
        <f t="array" ref="BI1649">IFERROR(_xlfn._xlws.FILTER(shifts!A:A,(shifts!B:B=events!AD1649)*(shifts!AG:AG&gt;=events!BK1649)*(shifts!AH:AH&lt;=events!BL1649)),BI1648)</f>
        <v>55</v>
      </c>
      <c r="BJ1649" s="15">
        <f t="shared" si="2353"/>
        <v>5</v>
      </c>
      <c r="BK1649">
        <f t="shared" si="2354"/>
        <v>535</v>
      </c>
      <c r="BL1649">
        <f t="shared" si="2355"/>
        <v>530</v>
      </c>
      <c r="BM1649" s="15">
        <f>SUMIFS(BJ$2:BJ1649,K$2:K1649,"=Intermission")+SUMIFS(BJ$2:BJ1649,K$2:K1649,"=Timeout")</f>
        <v>67</v>
      </c>
      <c r="BN1649">
        <f t="shared" si="2356"/>
        <v>1147</v>
      </c>
      <c r="BO1649" s="19">
        <f t="shared" si="2357"/>
        <v>1692</v>
      </c>
      <c r="BP1649">
        <f t="shared" si="2358"/>
        <v>1687</v>
      </c>
      <c r="BQ1649" s="17">
        <f t="shared" si="2359"/>
        <v>1697</v>
      </c>
      <c r="BR1649" t="str">
        <f t="shared" si="2360"/>
        <v>opp_team_player_1</v>
      </c>
      <c r="BS1649">
        <f>COUNTIFS(S$3:S1649,"="&amp;S1649,AI$3:AI1649,"="&amp;AI1649)</f>
        <v>1</v>
      </c>
      <c r="BT1649" t="str">
        <f>IFERROR(VLOOKUP(BB1649&amp;BU1649&amp;X1649,game_rosters!U:W,3,FALSE),"")</f>
        <v>P100039</v>
      </c>
      <c r="BU1649" t="str">
        <f t="shared" si="2361"/>
        <v>Velodrome</v>
      </c>
    </row>
    <row r="1650" spans="1:73" x14ac:dyDescent="0.2">
      <c r="A1650" t="str">
        <f t="shared" si="2336"/>
        <v/>
      </c>
      <c r="I1650" s="44">
        <v>70</v>
      </c>
      <c r="S1650">
        <v>851</v>
      </c>
      <c r="T1650" t="s">
        <v>756</v>
      </c>
      <c r="X1650">
        <v>70</v>
      </c>
      <c r="AA1650">
        <f t="shared" si="2385"/>
        <v>1851</v>
      </c>
      <c r="AB1650" t="str">
        <f t="shared" si="2386"/>
        <v/>
      </c>
      <c r="AC1650">
        <f t="shared" si="2332"/>
        <v>1851</v>
      </c>
      <c r="AD1650" s="6">
        <v>2</v>
      </c>
      <c r="AE1650" t="s">
        <v>936</v>
      </c>
      <c r="AF1650" t="s">
        <v>753</v>
      </c>
      <c r="AG1650" t="s">
        <v>936</v>
      </c>
      <c r="AH1650" t="s">
        <v>898</v>
      </c>
      <c r="AI1650" t="str">
        <f t="shared" si="2337"/>
        <v>o</v>
      </c>
      <c r="AJ1650" t="str">
        <f t="shared" si="2338"/>
        <v/>
      </c>
      <c r="AK1650" t="str">
        <f t="shared" si="2339"/>
        <v/>
      </c>
      <c r="AL1650" t="str">
        <f t="shared" si="2340"/>
        <v/>
      </c>
      <c r="AM1650" t="str">
        <f t="shared" si="2341"/>
        <v/>
      </c>
      <c r="AN1650" t="str">
        <f t="shared" si="2342"/>
        <v>Away</v>
      </c>
      <c r="AO1650" t="str">
        <f t="shared" si="2343"/>
        <v>a</v>
      </c>
      <c r="AP1650" t="str">
        <f t="shared" si="2344"/>
        <v/>
      </c>
      <c r="AQ1650" t="str">
        <f t="shared" si="2345"/>
        <v/>
      </c>
      <c r="AR1650" t="str">
        <f t="shared" si="2346"/>
        <v>Away</v>
      </c>
      <c r="AS1650" t="str">
        <f t="shared" si="2347"/>
        <v>a</v>
      </c>
      <c r="AT1650" t="str">
        <f t="shared" si="2348"/>
        <v>Defensive</v>
      </c>
      <c r="AU1650" t="str">
        <f t="shared" si="2349"/>
        <v/>
      </c>
      <c r="AV1650" t="str">
        <f t="shared" si="2350"/>
        <v/>
      </c>
      <c r="AW1650" t="str" cm="1">
        <f t="array" ref="AW1650">IFERROR(IF(O1650&lt;&gt;"",O1650,IF(OR($S1650="",$T1650=""),"",IF(O1650&lt;&gt;"",O1650,IF($T1650&lt;&gt;"",_xlfn._xlws.FILTER(O:O,($BU:$BU=$BU1650)*($I:$I=$I1650)*($T:$T=$T1650)*($S:$S=_xlfn.MINIFS($S:$S,$T:$T,"="&amp;$T1650)),"")))))&amp;"",IF(O1650="","",""))&amp;""</f>
        <v/>
      </c>
      <c r="AX1650" t="str" cm="1">
        <f t="array" ref="AX1650">IFERROR(IF(P1650&lt;&gt;"",P1650,IF(OR($S1650="",$T1650=""),"",IF($T1650&lt;&gt;"",_xlfn._xlws.FILTER(P:P,($BU:$BU=$BU1650)*($I:$I=$I1650)*($T:$T=$T1650)*($S:$S=_xlfn.MINIFS($S:$S,$T:$T,"="&amp;$T1650)),""))))&amp;"",IF(P1650="","",""))&amp;""</f>
        <v/>
      </c>
      <c r="AY1650" t="str" cm="1">
        <f t="array" ref="AY1650">IFERROR(IF(Q1650&lt;&gt;"",Q1650,IF(OR($S1650="",$T1650=""),"",IF($T1650&lt;&gt;"",_xlfn._xlws.FILTER(Q:Q,($BU:$BU=$BU1650)*($I:$I=$I1650)*($T:$T=$T1650)*($S:$S=_xlfn.MINIFS($S:$S,$T:$T,"="&amp;$T1650)),""))))&amp;"",IF(Q1650="","",""))&amp;""</f>
        <v/>
      </c>
      <c r="AZ1650" t="str" cm="1">
        <f t="array" ref="AZ1650">IFERROR(IF(R1650&lt;&gt;"",R1650,IF(OR($S1650="",$T1650=""),"",IF($T1650&lt;&gt;"",_xlfn._xlws.FILTER(R:R,($BU:$BU=$BU1650)*($I:$I=$I1650)*($T:$T=$T1650)*($S:$S=_xlfn.MINIFS($S:$S,$T:$T,"="&amp;$T1650)),""))))&amp;"",IF(R1650="","",""))&amp;""</f>
        <v/>
      </c>
      <c r="BA1650" s="6">
        <f t="shared" si="2351"/>
        <v>141</v>
      </c>
      <c r="BB1650">
        <f t="shared" ref="BB1650:BD1650" si="2408">BB1649</f>
        <v>18987</v>
      </c>
      <c r="BC1650" t="str">
        <f t="shared" si="2408"/>
        <v>Velodrome</v>
      </c>
      <c r="BD1650" t="str">
        <f t="shared" si="2408"/>
        <v>Outlaws</v>
      </c>
      <c r="BE1650" t="s">
        <v>13</v>
      </c>
      <c r="BF1650" t="s">
        <v>574</v>
      </c>
      <c r="BI1650" cm="1">
        <f t="array" ref="BI1650">IFERROR(_xlfn._xlws.FILTER(shifts!A:A,(shifts!B:B=events!AD1650)*(shifts!AG:AG&gt;=events!BK1650)*(shifts!AH:AH&lt;=events!BL1650)),BI1649)</f>
        <v>55</v>
      </c>
      <c r="BJ1650" s="15">
        <f t="shared" si="2353"/>
        <v>5</v>
      </c>
      <c r="BK1650">
        <f t="shared" si="2354"/>
        <v>535</v>
      </c>
      <c r="BL1650">
        <f t="shared" si="2355"/>
        <v>530</v>
      </c>
      <c r="BM1650" s="15">
        <f>SUMIFS(BJ$2:BJ1650,K$2:K1650,"=Intermission")+SUMIFS(BJ$2:BJ1650,K$2:K1650,"=Timeout")</f>
        <v>67</v>
      </c>
      <c r="BN1650">
        <f t="shared" si="2356"/>
        <v>1147</v>
      </c>
      <c r="BO1650" s="19">
        <f t="shared" si="2357"/>
        <v>1692</v>
      </c>
      <c r="BP1650">
        <f t="shared" si="2358"/>
        <v>1687</v>
      </c>
      <c r="BQ1650" s="17">
        <f t="shared" si="2359"/>
        <v>1697</v>
      </c>
      <c r="BR1650" t="str">
        <f t="shared" si="2360"/>
        <v>opp_team_player_2</v>
      </c>
      <c r="BS1650">
        <f>COUNTIFS(S$3:S1650,"="&amp;S1650,AI$3:AI1650,"="&amp;AI1650)</f>
        <v>2</v>
      </c>
      <c r="BT1650" t="str">
        <f>IFERROR(VLOOKUP(BB1650&amp;BU1650&amp;X1650,game_rosters!U:W,3,FALSE),"")</f>
        <v>P100001</v>
      </c>
      <c r="BU1650" t="str">
        <f t="shared" si="2361"/>
        <v>Velodrome</v>
      </c>
    </row>
    <row r="1651" spans="1:73" x14ac:dyDescent="0.2">
      <c r="A1651">
        <f t="shared" si="2336"/>
        <v>1</v>
      </c>
      <c r="I1651" s="44">
        <v>56</v>
      </c>
      <c r="K1651" t="s">
        <v>7</v>
      </c>
      <c r="L1651" t="s">
        <v>172</v>
      </c>
      <c r="M1651" t="s">
        <v>68</v>
      </c>
      <c r="N1651" t="s">
        <v>595</v>
      </c>
      <c r="R1651" s="51">
        <v>1</v>
      </c>
      <c r="S1651">
        <v>852</v>
      </c>
      <c r="T1651" t="s">
        <v>756</v>
      </c>
      <c r="W1651" t="s">
        <v>731</v>
      </c>
      <c r="X1651">
        <v>56</v>
      </c>
      <c r="Z1651">
        <v>1</v>
      </c>
      <c r="AA1651">
        <f t="shared" si="2385"/>
        <v>1852</v>
      </c>
      <c r="AB1651" t="str">
        <f t="shared" si="2386"/>
        <v/>
      </c>
      <c r="AC1651">
        <f t="shared" si="2332"/>
        <v>1852</v>
      </c>
      <c r="AD1651" s="6">
        <v>2</v>
      </c>
      <c r="AE1651" t="s">
        <v>936</v>
      </c>
      <c r="AF1651" t="s">
        <v>898</v>
      </c>
      <c r="AG1651" t="s">
        <v>756</v>
      </c>
      <c r="AH1651" t="s">
        <v>756</v>
      </c>
      <c r="AI1651" t="str">
        <f t="shared" si="2337"/>
        <v>e</v>
      </c>
      <c r="AJ1651" t="str">
        <f t="shared" si="2338"/>
        <v/>
      </c>
      <c r="AK1651" t="str">
        <f t="shared" si="2339"/>
        <v/>
      </c>
      <c r="AL1651" t="str">
        <f t="shared" si="2340"/>
        <v/>
      </c>
      <c r="AM1651" t="str">
        <f t="shared" si="2341"/>
        <v/>
      </c>
      <c r="AN1651" t="str">
        <f t="shared" si="2342"/>
        <v>Away</v>
      </c>
      <c r="AO1651" t="str">
        <f t="shared" si="2343"/>
        <v>a</v>
      </c>
      <c r="AP1651" t="str">
        <f t="shared" si="2344"/>
        <v/>
      </c>
      <c r="AQ1651" t="str">
        <f t="shared" si="2345"/>
        <v/>
      </c>
      <c r="AR1651" t="str">
        <f t="shared" si="2346"/>
        <v>Away</v>
      </c>
      <c r="AS1651" t="str">
        <f t="shared" si="2347"/>
        <v>a</v>
      </c>
      <c r="AT1651" t="str">
        <f t="shared" si="2348"/>
        <v>Offensive</v>
      </c>
      <c r="AU1651" t="str">
        <f t="shared" si="2349"/>
        <v/>
      </c>
      <c r="AV1651" t="str">
        <f t="shared" si="2350"/>
        <v/>
      </c>
      <c r="AW1651" t="str" cm="1">
        <f t="array" ref="AW1651">IFERROR(IF(O1651&lt;&gt;"",O1651,IF(OR($S1651="",$T1651=""),"",IF(O1651&lt;&gt;"",O1651,IF($T1651&lt;&gt;"",_xlfn._xlws.FILTER(O:O,($BU:$BU=$BU1651)*($I:$I=$I1651)*($T:$T=$T1651)*($S:$S=_xlfn.MINIFS($S:$S,$T:$T,"="&amp;$T1651)),"")))))&amp;"",IF(O1651="","",""))&amp;""</f>
        <v/>
      </c>
      <c r="AX1651" t="str" cm="1">
        <f t="array" ref="AX1651">IFERROR(IF(P1651&lt;&gt;"",P1651,IF(OR($S1651="",$T1651=""),"",IF($T1651&lt;&gt;"",_xlfn._xlws.FILTER(P:P,($BU:$BU=$BU1651)*($I:$I=$I1651)*($T:$T=$T1651)*($S:$S=_xlfn.MINIFS($S:$S,$T:$T,"="&amp;$T1651)),""))))&amp;"",IF(P1651="","",""))&amp;""</f>
        <v/>
      </c>
      <c r="AY1651" t="str" cm="1">
        <f t="array" ref="AY1651">IFERROR(IF(Q1651&lt;&gt;"",Q1651,IF(OR($S1651="",$T1651=""),"",IF($T1651&lt;&gt;"",_xlfn._xlws.FILTER(Q:Q,($BU:$BU=$BU1651)*($I:$I=$I1651)*($T:$T=$T1651)*($S:$S=_xlfn.MINIFS($S:$S,$T:$T,"="&amp;$T1651)),""))))&amp;"",IF(Q1651="","",""))&amp;""</f>
        <v/>
      </c>
      <c r="AZ1651" t="str" cm="1">
        <f t="array" ref="AZ1651">IFERROR(IF(R1651&lt;&gt;"",R1651,IF(OR($S1651="",$T1651=""),"",IF($T1651&lt;&gt;"",_xlfn._xlws.FILTER(R:R,($BU:$BU=$BU1651)*($I:$I=$I1651)*($T:$T=$T1651)*($S:$S=_xlfn.MINIFS($S:$S,$T:$T,"="&amp;$T1651)),""))))&amp;"",IF(R1651="","",""))&amp;""</f>
        <v>1</v>
      </c>
      <c r="BA1651" s="6">
        <f t="shared" si="2351"/>
        <v>141</v>
      </c>
      <c r="BB1651">
        <f t="shared" ref="BB1651:BD1651" si="2409">BB1650</f>
        <v>18987</v>
      </c>
      <c r="BC1651" t="str">
        <f t="shared" si="2409"/>
        <v>Velodrome</v>
      </c>
      <c r="BD1651" t="str">
        <f t="shared" si="2409"/>
        <v>Outlaws</v>
      </c>
      <c r="BE1651" t="s">
        <v>7</v>
      </c>
      <c r="BF1651" t="s">
        <v>172</v>
      </c>
      <c r="BI1651" cm="1">
        <f t="array" ref="BI1651">IFERROR(_xlfn._xlws.FILTER(shifts!A:A,(shifts!B:B=events!AD1651)*(shifts!AG:AG&gt;=events!BK1651)*(shifts!AH:AH&lt;=events!BL1651)),BI1650)</f>
        <v>55</v>
      </c>
      <c r="BJ1651" s="15">
        <f t="shared" si="2353"/>
        <v>0</v>
      </c>
      <c r="BK1651">
        <f t="shared" si="2354"/>
        <v>530</v>
      </c>
      <c r="BL1651">
        <f t="shared" si="2355"/>
        <v>530</v>
      </c>
      <c r="BM1651" s="15">
        <f>SUMIFS(BJ$2:BJ1651,K$2:K1651,"=Intermission")+SUMIFS(BJ$2:BJ1651,K$2:K1651,"=Timeout")</f>
        <v>67</v>
      </c>
      <c r="BN1651">
        <f t="shared" si="2356"/>
        <v>1147</v>
      </c>
      <c r="BO1651" s="19">
        <f t="shared" si="2357"/>
        <v>1697</v>
      </c>
      <c r="BP1651">
        <f t="shared" si="2358"/>
        <v>1692</v>
      </c>
      <c r="BQ1651" s="17">
        <f t="shared" si="2359"/>
        <v>1697</v>
      </c>
      <c r="BR1651" t="str">
        <f t="shared" si="2360"/>
        <v>event_team_player_1</v>
      </c>
      <c r="BS1651">
        <f>COUNTIFS(S$3:S1651,"="&amp;S1651,AI$3:AI1651,"="&amp;AI1651)</f>
        <v>1</v>
      </c>
      <c r="BT1651" t="str">
        <f>IFERROR(VLOOKUP(BB1651&amp;BU1651&amp;X1651,game_rosters!U:W,3,FALSE),"")</f>
        <v>P100099</v>
      </c>
      <c r="BU1651" t="str">
        <f t="shared" si="2361"/>
        <v>Outlaws</v>
      </c>
    </row>
    <row r="1652" spans="1:73" x14ac:dyDescent="0.2">
      <c r="A1652" t="str">
        <f t="shared" si="2336"/>
        <v/>
      </c>
      <c r="I1652" s="44">
        <v>3</v>
      </c>
      <c r="S1652">
        <v>852</v>
      </c>
      <c r="T1652" t="s">
        <v>756</v>
      </c>
      <c r="X1652">
        <v>3</v>
      </c>
      <c r="Z1652">
        <v>1</v>
      </c>
      <c r="AA1652">
        <f t="shared" si="2385"/>
        <v>1852</v>
      </c>
      <c r="AB1652" t="str">
        <f t="shared" si="2386"/>
        <v/>
      </c>
      <c r="AC1652">
        <f t="shared" si="2332"/>
        <v>1852</v>
      </c>
      <c r="AD1652" s="6">
        <v>2</v>
      </c>
      <c r="AE1652" t="s">
        <v>936</v>
      </c>
      <c r="AF1652" t="s">
        <v>898</v>
      </c>
      <c r="AG1652" t="s">
        <v>756</v>
      </c>
      <c r="AH1652" t="s">
        <v>756</v>
      </c>
      <c r="AI1652" t="str">
        <f t="shared" si="2337"/>
        <v>e</v>
      </c>
      <c r="AJ1652" t="str">
        <f t="shared" si="2338"/>
        <v/>
      </c>
      <c r="AK1652" t="str">
        <f t="shared" si="2339"/>
        <v/>
      </c>
      <c r="AL1652" t="str">
        <f t="shared" si="2340"/>
        <v/>
      </c>
      <c r="AM1652" t="str">
        <f t="shared" si="2341"/>
        <v/>
      </c>
      <c r="AN1652" t="str">
        <f t="shared" si="2342"/>
        <v>Away</v>
      </c>
      <c r="AO1652" t="str">
        <f t="shared" si="2343"/>
        <v>a</v>
      </c>
      <c r="AP1652" t="str">
        <f t="shared" si="2344"/>
        <v/>
      </c>
      <c r="AQ1652" t="str">
        <f t="shared" si="2345"/>
        <v/>
      </c>
      <c r="AR1652" t="str">
        <f t="shared" si="2346"/>
        <v>Away</v>
      </c>
      <c r="AS1652" t="str">
        <f t="shared" si="2347"/>
        <v>a</v>
      </c>
      <c r="AT1652" t="str">
        <f t="shared" si="2348"/>
        <v>Offensive</v>
      </c>
      <c r="AU1652" t="str">
        <f t="shared" si="2349"/>
        <v/>
      </c>
      <c r="AV1652" t="str">
        <f t="shared" si="2350"/>
        <v/>
      </c>
      <c r="AW1652" t="str" cm="1">
        <f t="array" ref="AW1652">IFERROR(IF(O1652&lt;&gt;"",O1652,IF(OR($S1652="",$T1652=""),"",IF(O1652&lt;&gt;"",O1652,IF($T1652&lt;&gt;"",_xlfn._xlws.FILTER(O:O,($BU:$BU=$BU1652)*($I:$I=$I1652)*($T:$T=$T1652)*($S:$S=_xlfn.MINIFS($S:$S,$T:$T,"="&amp;$T1652)),"")))))&amp;"",IF(O1652="","",""))&amp;""</f>
        <v/>
      </c>
      <c r="AX1652" t="str" cm="1">
        <f t="array" ref="AX1652">IFERROR(IF(P1652&lt;&gt;"",P1652,IF(OR($S1652="",$T1652=""),"",IF($T1652&lt;&gt;"",_xlfn._xlws.FILTER(P:P,($BU:$BU=$BU1652)*($I:$I=$I1652)*($T:$T=$T1652)*($S:$S=_xlfn.MINIFS($S:$S,$T:$T,"="&amp;$T1652)),""))))&amp;"",IF(P1652="","",""))&amp;""</f>
        <v/>
      </c>
      <c r="AY1652" t="str" cm="1">
        <f t="array" ref="AY1652">IFERROR(IF(Q1652&lt;&gt;"",Q1652,IF(OR($S1652="",$T1652=""),"",IF($T1652&lt;&gt;"",_xlfn._xlws.FILTER(Q:Q,($BU:$BU=$BU1652)*($I:$I=$I1652)*($T:$T=$T1652)*($S:$S=_xlfn.MINIFS($S:$S,$T:$T,"="&amp;$T1652)),""))))&amp;"",IF(Q1652="","",""))&amp;""</f>
        <v/>
      </c>
      <c r="AZ1652" t="str" cm="1">
        <f t="array" ref="AZ1652">IFERROR(IF(R1652&lt;&gt;"",R1652,IF(OR($S1652="",$T1652=""),"",IF($T1652&lt;&gt;"",_xlfn._xlws.FILTER(R:R,($BU:$BU=$BU1652)*($I:$I=$I1652)*($T:$T=$T1652)*($S:$S=_xlfn.MINIFS($S:$S,$T:$T,"="&amp;$T1652)),""))))&amp;"",IF(R1652="","",""))&amp;""</f>
        <v/>
      </c>
      <c r="BA1652" s="6">
        <f t="shared" si="2351"/>
        <v>141</v>
      </c>
      <c r="BB1652">
        <f t="shared" ref="BB1652:BD1652" si="2410">BB1651</f>
        <v>18987</v>
      </c>
      <c r="BC1652" t="str">
        <f t="shared" si="2410"/>
        <v>Velodrome</v>
      </c>
      <c r="BD1652" t="str">
        <f t="shared" si="2410"/>
        <v>Outlaws</v>
      </c>
      <c r="BE1652" t="s">
        <v>7</v>
      </c>
      <c r="BF1652" t="s">
        <v>172</v>
      </c>
      <c r="BI1652" cm="1">
        <f t="array" ref="BI1652">IFERROR(_xlfn._xlws.FILTER(shifts!A:A,(shifts!B:B=events!AD1652)*(shifts!AG:AG&gt;=events!BK1652)*(shifts!AH:AH&lt;=events!BL1652)),BI1651)</f>
        <v>55</v>
      </c>
      <c r="BJ1652" s="15">
        <f t="shared" si="2353"/>
        <v>0</v>
      </c>
      <c r="BK1652">
        <f t="shared" si="2354"/>
        <v>530</v>
      </c>
      <c r="BL1652">
        <f t="shared" si="2355"/>
        <v>530</v>
      </c>
      <c r="BM1652" s="15">
        <f>SUMIFS(BJ$2:BJ1652,K$2:K1652,"=Intermission")+SUMIFS(BJ$2:BJ1652,K$2:K1652,"=Timeout")</f>
        <v>67</v>
      </c>
      <c r="BN1652">
        <f t="shared" si="2356"/>
        <v>1147</v>
      </c>
      <c r="BO1652" s="19">
        <f t="shared" si="2357"/>
        <v>1697</v>
      </c>
      <c r="BP1652">
        <f t="shared" si="2358"/>
        <v>1692</v>
      </c>
      <c r="BQ1652" s="17">
        <f t="shared" si="2359"/>
        <v>1697</v>
      </c>
      <c r="BR1652" t="str">
        <f t="shared" si="2360"/>
        <v>event_team_player_2</v>
      </c>
      <c r="BS1652">
        <f>COUNTIFS(S$3:S1652,"="&amp;S1652,AI$3:AI1652,"="&amp;AI1652)</f>
        <v>2</v>
      </c>
      <c r="BT1652" t="str">
        <f>IFERROR(VLOOKUP(BB1652&amp;BU1652&amp;X1652,game_rosters!U:W,3,FALSE),"")</f>
        <v>P100004</v>
      </c>
      <c r="BU1652" t="str">
        <f t="shared" si="2361"/>
        <v>Outlaws</v>
      </c>
    </row>
    <row r="1653" spans="1:73" x14ac:dyDescent="0.2">
      <c r="A1653" t="str">
        <f t="shared" si="2336"/>
        <v/>
      </c>
      <c r="I1653" s="44">
        <v>75</v>
      </c>
      <c r="R1653" s="51">
        <v>1</v>
      </c>
      <c r="S1653">
        <v>852</v>
      </c>
      <c r="T1653" t="s">
        <v>756</v>
      </c>
      <c r="X1653">
        <v>75</v>
      </c>
      <c r="AA1653">
        <f t="shared" si="2385"/>
        <v>1852</v>
      </c>
      <c r="AB1653" t="str">
        <f t="shared" si="2386"/>
        <v/>
      </c>
      <c r="AC1653">
        <f t="shared" si="2332"/>
        <v>1852</v>
      </c>
      <c r="AD1653" s="6">
        <v>2</v>
      </c>
      <c r="AE1653" t="s">
        <v>936</v>
      </c>
      <c r="AF1653" t="s">
        <v>898</v>
      </c>
      <c r="AG1653" t="s">
        <v>756</v>
      </c>
      <c r="AH1653" t="s">
        <v>756</v>
      </c>
      <c r="AI1653" t="str">
        <f t="shared" si="2337"/>
        <v>o</v>
      </c>
      <c r="AJ1653" t="str">
        <f t="shared" si="2338"/>
        <v/>
      </c>
      <c r="AK1653" t="str">
        <f t="shared" si="2339"/>
        <v/>
      </c>
      <c r="AL1653" t="str">
        <f t="shared" si="2340"/>
        <v/>
      </c>
      <c r="AM1653" t="str">
        <f t="shared" si="2341"/>
        <v/>
      </c>
      <c r="AN1653" t="str">
        <f t="shared" si="2342"/>
        <v>Away</v>
      </c>
      <c r="AO1653" t="str">
        <f t="shared" si="2343"/>
        <v>a</v>
      </c>
      <c r="AP1653" t="str">
        <f t="shared" si="2344"/>
        <v/>
      </c>
      <c r="AQ1653" t="str">
        <f t="shared" si="2345"/>
        <v/>
      </c>
      <c r="AR1653" t="str">
        <f t="shared" si="2346"/>
        <v>Away</v>
      </c>
      <c r="AS1653" t="str">
        <f t="shared" si="2347"/>
        <v>a</v>
      </c>
      <c r="AT1653" t="str">
        <f t="shared" si="2348"/>
        <v>Defensive</v>
      </c>
      <c r="AU1653" t="str">
        <f t="shared" si="2349"/>
        <v/>
      </c>
      <c r="AV1653" t="str">
        <f t="shared" si="2350"/>
        <v/>
      </c>
      <c r="AW1653" t="str" cm="1">
        <f t="array" ref="AW1653">IFERROR(IF(O1653&lt;&gt;"",O1653,IF(OR($S1653="",$T1653=""),"",IF(O1653&lt;&gt;"",O1653,IF($T1653&lt;&gt;"",_xlfn._xlws.FILTER(O:O,($BU:$BU=$BU1653)*($I:$I=$I1653)*($T:$T=$T1653)*($S:$S=_xlfn.MINIFS($S:$S,$T:$T,"="&amp;$T1653)),"")))))&amp;"",IF(O1653="","",""))&amp;""</f>
        <v/>
      </c>
      <c r="AX1653" t="str" cm="1">
        <f t="array" ref="AX1653">IFERROR(IF(P1653&lt;&gt;"",P1653,IF(OR($S1653="",$T1653=""),"",IF($T1653&lt;&gt;"",_xlfn._xlws.FILTER(P:P,($BU:$BU=$BU1653)*($I:$I=$I1653)*($T:$T=$T1653)*($S:$S=_xlfn.MINIFS($S:$S,$T:$T,"="&amp;$T1653)),""))))&amp;"",IF(P1653="","",""))&amp;""</f>
        <v/>
      </c>
      <c r="AY1653" t="str" cm="1">
        <f t="array" ref="AY1653">IFERROR(IF(Q1653&lt;&gt;"",Q1653,IF(OR($S1653="",$T1653=""),"",IF($T1653&lt;&gt;"",_xlfn._xlws.FILTER(Q:Q,($BU:$BU=$BU1653)*($I:$I=$I1653)*($T:$T=$T1653)*($S:$S=_xlfn.MINIFS($S:$S,$T:$T,"="&amp;$T1653)),""))))&amp;"",IF(Q1653="","",""))&amp;""</f>
        <v/>
      </c>
      <c r="AZ1653" t="str" cm="1">
        <f t="array" ref="AZ1653">IFERROR(IF(R1653&lt;&gt;"",R1653,IF(OR($S1653="",$T1653=""),"",IF($T1653&lt;&gt;"",_xlfn._xlws.FILTER(R:R,($BU:$BU=$BU1653)*($I:$I=$I1653)*($T:$T=$T1653)*($S:$S=_xlfn.MINIFS($S:$S,$T:$T,"="&amp;$T1653)),""))))&amp;"",IF(R1653="","",""))&amp;""</f>
        <v>1</v>
      </c>
      <c r="BA1653" s="6">
        <f t="shared" si="2351"/>
        <v>141</v>
      </c>
      <c r="BB1653">
        <f t="shared" ref="BB1653:BD1653" si="2411">BB1652</f>
        <v>18987</v>
      </c>
      <c r="BC1653" t="str">
        <f t="shared" si="2411"/>
        <v>Velodrome</v>
      </c>
      <c r="BD1653" t="str">
        <f t="shared" si="2411"/>
        <v>Outlaws</v>
      </c>
      <c r="BE1653" t="s">
        <v>7</v>
      </c>
      <c r="BF1653" t="s">
        <v>172</v>
      </c>
      <c r="BI1653" cm="1">
        <f t="array" ref="BI1653">IFERROR(_xlfn._xlws.FILTER(shifts!A:A,(shifts!B:B=events!AD1653)*(shifts!AG:AG&gt;=events!BK1653)*(shifts!AH:AH&lt;=events!BL1653)),BI1652)</f>
        <v>55</v>
      </c>
      <c r="BJ1653" s="15">
        <f t="shared" si="2353"/>
        <v>0</v>
      </c>
      <c r="BK1653">
        <f t="shared" si="2354"/>
        <v>530</v>
      </c>
      <c r="BL1653">
        <f t="shared" si="2355"/>
        <v>530</v>
      </c>
      <c r="BM1653" s="15">
        <f>SUMIFS(BJ$2:BJ1653,K$2:K1653,"=Intermission")+SUMIFS(BJ$2:BJ1653,K$2:K1653,"=Timeout")</f>
        <v>67</v>
      </c>
      <c r="BN1653">
        <f t="shared" si="2356"/>
        <v>1147</v>
      </c>
      <c r="BO1653" s="19">
        <f t="shared" si="2357"/>
        <v>1697</v>
      </c>
      <c r="BP1653">
        <f t="shared" si="2358"/>
        <v>1692</v>
      </c>
      <c r="BQ1653" s="17">
        <f t="shared" si="2359"/>
        <v>1697</v>
      </c>
      <c r="BR1653" t="str">
        <f t="shared" si="2360"/>
        <v>opp_team_player_1</v>
      </c>
      <c r="BS1653">
        <f>COUNTIFS(S$3:S1653,"="&amp;S1653,AI$3:AI1653,"="&amp;AI1653)</f>
        <v>1</v>
      </c>
      <c r="BT1653" t="str">
        <f>IFERROR(VLOOKUP(BB1653&amp;BU1653&amp;X1653,game_rosters!U:W,3,FALSE),"")</f>
        <v>P100039</v>
      </c>
      <c r="BU1653" t="str">
        <f t="shared" si="2361"/>
        <v>Velodrome</v>
      </c>
    </row>
    <row r="1654" spans="1:73" x14ac:dyDescent="0.2">
      <c r="A1654">
        <f t="shared" si="2336"/>
        <v>1</v>
      </c>
      <c r="I1654" s="44">
        <v>3</v>
      </c>
      <c r="K1654" t="s">
        <v>6</v>
      </c>
      <c r="L1654" t="s">
        <v>205</v>
      </c>
      <c r="M1654" t="s">
        <v>51</v>
      </c>
      <c r="N1654" t="s">
        <v>594</v>
      </c>
      <c r="R1654" s="51">
        <v>1</v>
      </c>
      <c r="S1654">
        <v>853</v>
      </c>
      <c r="T1654" t="s">
        <v>756</v>
      </c>
      <c r="W1654" t="s">
        <v>731</v>
      </c>
      <c r="X1654">
        <v>3</v>
      </c>
      <c r="Z1654">
        <v>1</v>
      </c>
      <c r="AA1654">
        <f t="shared" si="2385"/>
        <v>1853</v>
      </c>
      <c r="AB1654" t="str">
        <f t="shared" si="2386"/>
        <v/>
      </c>
      <c r="AC1654">
        <f t="shared" si="2332"/>
        <v>1853</v>
      </c>
      <c r="AD1654" s="6">
        <v>2</v>
      </c>
      <c r="AE1654" t="s">
        <v>936</v>
      </c>
      <c r="AF1654" t="s">
        <v>751</v>
      </c>
      <c r="AG1654" t="s">
        <v>756</v>
      </c>
      <c r="AH1654" t="s">
        <v>756</v>
      </c>
      <c r="AI1654" t="str">
        <f t="shared" si="2337"/>
        <v>e</v>
      </c>
      <c r="AJ1654" t="str">
        <f t="shared" si="2338"/>
        <v/>
      </c>
      <c r="AK1654" t="str">
        <f t="shared" si="2339"/>
        <v/>
      </c>
      <c r="AL1654" t="str">
        <f t="shared" si="2340"/>
        <v/>
      </c>
      <c r="AM1654" t="str">
        <f t="shared" si="2341"/>
        <v/>
      </c>
      <c r="AN1654" t="str">
        <f t="shared" si="2342"/>
        <v>Away</v>
      </c>
      <c r="AO1654" t="str">
        <f t="shared" si="2343"/>
        <v>a</v>
      </c>
      <c r="AP1654" t="str">
        <f t="shared" si="2344"/>
        <v/>
      </c>
      <c r="AQ1654" t="str">
        <f t="shared" si="2345"/>
        <v/>
      </c>
      <c r="AR1654" t="str">
        <f t="shared" si="2346"/>
        <v>Away</v>
      </c>
      <c r="AS1654" t="str">
        <f t="shared" si="2347"/>
        <v>a</v>
      </c>
      <c r="AT1654" t="str">
        <f t="shared" si="2348"/>
        <v>Offensive</v>
      </c>
      <c r="AU1654" t="str">
        <f t="shared" si="2349"/>
        <v/>
      </c>
      <c r="AV1654" t="str">
        <f t="shared" si="2350"/>
        <v/>
      </c>
      <c r="AW1654" t="str" cm="1">
        <f t="array" ref="AW1654">IFERROR(IF(O1654&lt;&gt;"",O1654,IF(OR($S1654="",$T1654=""),"",IF(O1654&lt;&gt;"",O1654,IF($T1654&lt;&gt;"",_xlfn._xlws.FILTER(O:O,($BU:$BU=$BU1654)*($I:$I=$I1654)*($T:$T=$T1654)*($S:$S=_xlfn.MINIFS($S:$S,$T:$T,"="&amp;$T1654)),"")))))&amp;"",IF(O1654="","",""))&amp;""</f>
        <v/>
      </c>
      <c r="AX1654" t="str" cm="1">
        <f t="array" ref="AX1654">IFERROR(IF(P1654&lt;&gt;"",P1654,IF(OR($S1654="",$T1654=""),"",IF($T1654&lt;&gt;"",_xlfn._xlws.FILTER(P:P,($BU:$BU=$BU1654)*($I:$I=$I1654)*($T:$T=$T1654)*($S:$S=_xlfn.MINIFS($S:$S,$T:$T,"="&amp;$T1654)),""))))&amp;"",IF(P1654="","",""))&amp;""</f>
        <v/>
      </c>
      <c r="AY1654" t="str" cm="1">
        <f t="array" ref="AY1654">IFERROR(IF(Q1654&lt;&gt;"",Q1654,IF(OR($S1654="",$T1654=""),"",IF($T1654&lt;&gt;"",_xlfn._xlws.FILTER(Q:Q,($BU:$BU=$BU1654)*($I:$I=$I1654)*($T:$T=$T1654)*($S:$S=_xlfn.MINIFS($S:$S,$T:$T,"="&amp;$T1654)),""))))&amp;"",IF(Q1654="","",""))&amp;""</f>
        <v/>
      </c>
      <c r="AZ1654" t="str" cm="1">
        <f t="array" ref="AZ1654">IFERROR(IF(R1654&lt;&gt;"",R1654,IF(OR($S1654="",$T1654=""),"",IF($T1654&lt;&gt;"",_xlfn._xlws.FILTER(R:R,($BU:$BU=$BU1654)*($I:$I=$I1654)*($T:$T=$T1654)*($S:$S=_xlfn.MINIFS($S:$S,$T:$T,"="&amp;$T1654)),""))))&amp;"",IF(R1654="","",""))&amp;""</f>
        <v>1</v>
      </c>
      <c r="BA1654" s="6">
        <f t="shared" si="2351"/>
        <v>141</v>
      </c>
      <c r="BB1654">
        <f t="shared" ref="BB1654:BD1654" si="2412">BB1653</f>
        <v>18987</v>
      </c>
      <c r="BC1654" t="str">
        <f t="shared" si="2412"/>
        <v>Velodrome</v>
      </c>
      <c r="BD1654" t="str">
        <f t="shared" si="2412"/>
        <v>Outlaws</v>
      </c>
      <c r="BE1654" t="s">
        <v>6</v>
      </c>
      <c r="BF1654" t="s">
        <v>205</v>
      </c>
      <c r="BI1654" cm="1">
        <f t="array" ref="BI1654">IFERROR(_xlfn._xlws.FILTER(shifts!A:A,(shifts!B:B=events!AD1654)*(shifts!AG:AG&gt;=events!BK1654)*(shifts!AH:AH&lt;=events!BL1654)),BI1653)</f>
        <v>55</v>
      </c>
      <c r="BJ1654" s="15">
        <f t="shared" si="2353"/>
        <v>0</v>
      </c>
      <c r="BK1654">
        <f t="shared" si="2354"/>
        <v>529</v>
      </c>
      <c r="BL1654">
        <f t="shared" si="2355"/>
        <v>529</v>
      </c>
      <c r="BM1654" s="15">
        <f>SUMIFS(BJ$2:BJ1654,K$2:K1654,"=Intermission")+SUMIFS(BJ$2:BJ1654,K$2:K1654,"=Timeout")</f>
        <v>67</v>
      </c>
      <c r="BN1654">
        <f t="shared" si="2356"/>
        <v>1147</v>
      </c>
      <c r="BO1654" s="19">
        <f t="shared" si="2357"/>
        <v>1698</v>
      </c>
      <c r="BP1654">
        <f t="shared" si="2358"/>
        <v>1693</v>
      </c>
      <c r="BQ1654" s="17">
        <f t="shared" si="2359"/>
        <v>1698</v>
      </c>
      <c r="BR1654" t="str">
        <f t="shared" si="2360"/>
        <v>event_team_player_1</v>
      </c>
      <c r="BS1654">
        <f>COUNTIFS(S$3:S1654,"="&amp;S1654,AI$3:AI1654,"="&amp;AI1654)</f>
        <v>1</v>
      </c>
      <c r="BT1654" t="str">
        <f>IFERROR(VLOOKUP(BB1654&amp;BU1654&amp;X1654,game_rosters!U:W,3,FALSE),"")</f>
        <v>P100004</v>
      </c>
      <c r="BU1654" t="str">
        <f t="shared" si="2361"/>
        <v>Outlaws</v>
      </c>
    </row>
    <row r="1655" spans="1:73" x14ac:dyDescent="0.2">
      <c r="A1655" t="str">
        <f t="shared" si="2336"/>
        <v/>
      </c>
      <c r="I1655" s="44">
        <v>22</v>
      </c>
      <c r="O1655" t="s">
        <v>605</v>
      </c>
      <c r="R1655" s="51">
        <v>1</v>
      </c>
      <c r="S1655">
        <v>853</v>
      </c>
      <c r="T1655" t="s">
        <v>756</v>
      </c>
      <c r="X1655">
        <v>22</v>
      </c>
      <c r="AA1655">
        <f t="shared" si="2385"/>
        <v>1853</v>
      </c>
      <c r="AB1655" t="str">
        <f t="shared" si="2386"/>
        <v/>
      </c>
      <c r="AC1655">
        <f t="shared" si="2332"/>
        <v>1853</v>
      </c>
      <c r="AD1655" s="6">
        <v>2</v>
      </c>
      <c r="AE1655" t="s">
        <v>936</v>
      </c>
      <c r="AF1655" t="s">
        <v>751</v>
      </c>
      <c r="AG1655" t="s">
        <v>756</v>
      </c>
      <c r="AH1655" t="s">
        <v>756</v>
      </c>
      <c r="AI1655" t="str">
        <f t="shared" si="2337"/>
        <v>o</v>
      </c>
      <c r="AJ1655" t="str">
        <f t="shared" si="2338"/>
        <v/>
      </c>
      <c r="AK1655" t="str">
        <f t="shared" si="2339"/>
        <v/>
      </c>
      <c r="AL1655" t="str">
        <f t="shared" si="2340"/>
        <v/>
      </c>
      <c r="AM1655" t="str">
        <f t="shared" si="2341"/>
        <v/>
      </c>
      <c r="AN1655" t="str">
        <f t="shared" si="2342"/>
        <v>Away</v>
      </c>
      <c r="AO1655" t="str">
        <f t="shared" si="2343"/>
        <v>a</v>
      </c>
      <c r="AP1655" t="str">
        <f t="shared" si="2344"/>
        <v/>
      </c>
      <c r="AQ1655" t="str">
        <f t="shared" si="2345"/>
        <v/>
      </c>
      <c r="AR1655" t="str">
        <f t="shared" si="2346"/>
        <v>Away</v>
      </c>
      <c r="AS1655" t="str">
        <f t="shared" si="2347"/>
        <v>a</v>
      </c>
      <c r="AT1655" t="str">
        <f t="shared" si="2348"/>
        <v>Defensive</v>
      </c>
      <c r="AU1655" t="str">
        <f t="shared" si="2349"/>
        <v/>
      </c>
      <c r="AV1655" t="str">
        <f t="shared" si="2350"/>
        <v/>
      </c>
      <c r="AW1655" t="str" cm="1">
        <f t="array" ref="AW1655">IFERROR(IF(O1655&lt;&gt;"",O1655,IF(OR($S1655="",$T1655=""),"",IF(O1655&lt;&gt;"",O1655,IF($T1655&lt;&gt;"",_xlfn._xlws.FILTER(O:O,($BU:$BU=$BU1655)*($I:$I=$I1655)*($T:$T=$T1655)*($S:$S=_xlfn.MINIFS($S:$S,$T:$T,"="&amp;$T1655)),"")))))&amp;"",IF(O1655="","",""))&amp;""</f>
        <v>Defensive_PlayPass-InShotPassLane</v>
      </c>
      <c r="AX1655" t="str" cm="1">
        <f t="array" ref="AX1655">IFERROR(IF(P1655&lt;&gt;"",P1655,IF(OR($S1655="",$T1655=""),"",IF($T1655&lt;&gt;"",_xlfn._xlws.FILTER(P:P,($BU:$BU=$BU1655)*($I:$I=$I1655)*($T:$T=$T1655)*($S:$S=_xlfn.MINIFS($S:$S,$T:$T,"="&amp;$T1655)),""))))&amp;"",IF(P1655="","",""))&amp;""</f>
        <v/>
      </c>
      <c r="AY1655" t="str" cm="1">
        <f t="array" ref="AY1655">IFERROR(IF(Q1655&lt;&gt;"",Q1655,IF(OR($S1655="",$T1655=""),"",IF($T1655&lt;&gt;"",_xlfn._xlws.FILTER(Q:Q,($BU:$BU=$BU1655)*($I:$I=$I1655)*($T:$T=$T1655)*($S:$S=_xlfn.MINIFS($S:$S,$T:$T,"="&amp;$T1655)),""))))&amp;"",IF(Q1655="","",""))&amp;""</f>
        <v/>
      </c>
      <c r="AZ1655" t="str" cm="1">
        <f t="array" ref="AZ1655">IFERROR(IF(R1655&lt;&gt;"",R1655,IF(OR($S1655="",$T1655=""),"",IF($T1655&lt;&gt;"",_xlfn._xlws.FILTER(R:R,($BU:$BU=$BU1655)*($I:$I=$I1655)*($T:$T=$T1655)*($S:$S=_xlfn.MINIFS($S:$S,$T:$T,"="&amp;$T1655)),""))))&amp;"",IF(R1655="","",""))&amp;""</f>
        <v>1</v>
      </c>
      <c r="BA1655" s="6">
        <f t="shared" si="2351"/>
        <v>141</v>
      </c>
      <c r="BB1655">
        <f t="shared" ref="BB1655:BD1655" si="2413">BB1654</f>
        <v>18987</v>
      </c>
      <c r="BC1655" t="str">
        <f t="shared" si="2413"/>
        <v>Velodrome</v>
      </c>
      <c r="BD1655" t="str">
        <f t="shared" si="2413"/>
        <v>Outlaws</v>
      </c>
      <c r="BE1655" t="s">
        <v>6</v>
      </c>
      <c r="BF1655" t="s">
        <v>205</v>
      </c>
      <c r="BI1655" cm="1">
        <f t="array" ref="BI1655">IFERROR(_xlfn._xlws.FILTER(shifts!A:A,(shifts!B:B=events!AD1655)*(shifts!AG:AG&gt;=events!BK1655)*(shifts!AH:AH&lt;=events!BL1655)),BI1654)</f>
        <v>55</v>
      </c>
      <c r="BJ1655" s="15">
        <f t="shared" si="2353"/>
        <v>0</v>
      </c>
      <c r="BK1655">
        <f t="shared" si="2354"/>
        <v>529</v>
      </c>
      <c r="BL1655">
        <f t="shared" si="2355"/>
        <v>529</v>
      </c>
      <c r="BM1655" s="15">
        <f>SUMIFS(BJ$2:BJ1655,K$2:K1655,"=Intermission")+SUMIFS(BJ$2:BJ1655,K$2:K1655,"=Timeout")</f>
        <v>67</v>
      </c>
      <c r="BN1655">
        <f t="shared" si="2356"/>
        <v>1147</v>
      </c>
      <c r="BO1655" s="19">
        <f t="shared" si="2357"/>
        <v>1698</v>
      </c>
      <c r="BP1655">
        <f t="shared" si="2358"/>
        <v>1693</v>
      </c>
      <c r="BQ1655" s="17">
        <f t="shared" si="2359"/>
        <v>1698</v>
      </c>
      <c r="BR1655" t="str">
        <f t="shared" si="2360"/>
        <v>opp_team_player_1</v>
      </c>
      <c r="BS1655">
        <f>COUNTIFS(S$3:S1655,"="&amp;S1655,AI$3:AI1655,"="&amp;AI1655)</f>
        <v>1</v>
      </c>
      <c r="BT1655" t="str">
        <f>IFERROR(VLOOKUP(BB1655&amp;BU1655&amp;X1655,game_rosters!U:W,3,FALSE),"")</f>
        <v>P100108</v>
      </c>
      <c r="BU1655" t="str">
        <f t="shared" si="2361"/>
        <v>Velodrome</v>
      </c>
    </row>
    <row r="1656" spans="1:73" x14ac:dyDescent="0.2">
      <c r="A1656">
        <f t="shared" si="2336"/>
        <v>1</v>
      </c>
      <c r="I1656" s="44">
        <v>4</v>
      </c>
      <c r="K1656" t="s">
        <v>13</v>
      </c>
      <c r="L1656" t="s">
        <v>587</v>
      </c>
      <c r="N1656" t="s">
        <v>595</v>
      </c>
      <c r="O1656" t="s">
        <v>611</v>
      </c>
      <c r="Q1656" t="s">
        <v>595</v>
      </c>
      <c r="S1656">
        <v>854</v>
      </c>
      <c r="T1656" t="s">
        <v>756</v>
      </c>
      <c r="W1656" t="s">
        <v>731</v>
      </c>
      <c r="X1656">
        <v>4</v>
      </c>
      <c r="Z1656">
        <v>1</v>
      </c>
      <c r="AA1656">
        <f t="shared" si="2385"/>
        <v>1854</v>
      </c>
      <c r="AB1656" t="str">
        <f t="shared" si="2386"/>
        <v/>
      </c>
      <c r="AC1656">
        <f t="shared" si="2332"/>
        <v>1854</v>
      </c>
      <c r="AD1656" s="6">
        <v>2</v>
      </c>
      <c r="AE1656" t="s">
        <v>936</v>
      </c>
      <c r="AF1656" t="s">
        <v>737</v>
      </c>
      <c r="AG1656" t="s">
        <v>936</v>
      </c>
      <c r="AH1656" t="s">
        <v>900</v>
      </c>
      <c r="AI1656" t="str">
        <f t="shared" si="2337"/>
        <v>e</v>
      </c>
      <c r="AJ1656" t="str">
        <f t="shared" si="2338"/>
        <v/>
      </c>
      <c r="AK1656" t="str">
        <f t="shared" si="2339"/>
        <v/>
      </c>
      <c r="AL1656" t="str">
        <f t="shared" si="2340"/>
        <v/>
      </c>
      <c r="AM1656" t="str">
        <f t="shared" si="2341"/>
        <v/>
      </c>
      <c r="AN1656" t="str">
        <f t="shared" si="2342"/>
        <v>Away</v>
      </c>
      <c r="AO1656" t="str">
        <f t="shared" si="2343"/>
        <v>a</v>
      </c>
      <c r="AP1656" t="str">
        <f t="shared" si="2344"/>
        <v/>
      </c>
      <c r="AQ1656" t="str">
        <f t="shared" si="2345"/>
        <v/>
      </c>
      <c r="AR1656" t="str">
        <f t="shared" si="2346"/>
        <v>Away</v>
      </c>
      <c r="AS1656" t="str">
        <f t="shared" si="2347"/>
        <v>a</v>
      </c>
      <c r="AT1656" t="str">
        <f t="shared" si="2348"/>
        <v>Offensive</v>
      </c>
      <c r="AU1656" t="str">
        <f t="shared" si="2349"/>
        <v/>
      </c>
      <c r="AV1656" t="str">
        <f t="shared" si="2350"/>
        <v/>
      </c>
      <c r="AW1656" t="str" cm="1">
        <f t="array" ref="AW1656">IFERROR(IF(O1656&lt;&gt;"",O1656,IF(OR($S1656="",$T1656=""),"",IF(O1656&lt;&gt;"",O1656,IF($T1656&lt;&gt;"",_xlfn._xlws.FILTER(O:O,($BU:$BU=$BU1656)*($I:$I=$I1656)*($T:$T=$T1656)*($S:$S=_xlfn.MINIFS($S:$S,$T:$T,"="&amp;$T1656)),"")))))&amp;"",IF(O1656="","",""))&amp;""</f>
        <v>OffensivePlay_Zone-PuckRecoveryShot</v>
      </c>
      <c r="AX1656" t="str" cm="1">
        <f t="array" ref="AX1656">IFERROR(IF(P1656&lt;&gt;"",P1656,IF(OR($S1656="",$T1656=""),"",IF($T1656&lt;&gt;"",_xlfn._xlws.FILTER(P:P,($BU:$BU=$BU1656)*($I:$I=$I1656)*($T:$T=$T1656)*($S:$S=_xlfn.MINIFS($S:$S,$T:$T,"="&amp;$T1656)),""))))&amp;"",IF(P1656="","",""))&amp;""</f>
        <v/>
      </c>
      <c r="AY1656" t="str" cm="1">
        <f t="array" ref="AY1656">IFERROR(IF(Q1656&lt;&gt;"",Q1656,IF(OR($S1656="",$T1656=""),"",IF($T1656&lt;&gt;"",_xlfn._xlws.FILTER(Q:Q,($BU:$BU=$BU1656)*($I:$I=$I1656)*($T:$T=$T1656)*($S:$S=_xlfn.MINIFS($S:$S,$T:$T,"="&amp;$T1656)),""))))&amp;"",IF(Q1656="","",""))&amp;""</f>
        <v>s</v>
      </c>
      <c r="AZ1656" t="str" cm="1">
        <f t="array" ref="AZ1656">IFERROR(IF(R1656&lt;&gt;"",R1656,IF(OR($S1656="",$T1656=""),"",IF($T1656&lt;&gt;"",_xlfn._xlws.FILTER(R:R,($BU:$BU=$BU1656)*($I:$I=$I1656)*($T:$T=$T1656)*($S:$S=_xlfn.MINIFS($S:$S,$T:$T,"="&amp;$T1656)),""))))&amp;"",IF(R1656="","",""))&amp;""</f>
        <v/>
      </c>
      <c r="BA1656" s="6">
        <f t="shared" si="2351"/>
        <v>141</v>
      </c>
      <c r="BB1656">
        <f t="shared" ref="BB1656:BD1656" si="2414">BB1655</f>
        <v>18987</v>
      </c>
      <c r="BC1656" t="str">
        <f t="shared" si="2414"/>
        <v>Velodrome</v>
      </c>
      <c r="BD1656" t="str">
        <f t="shared" si="2414"/>
        <v>Outlaws</v>
      </c>
      <c r="BE1656" t="s">
        <v>13</v>
      </c>
      <c r="BF1656" t="s">
        <v>587</v>
      </c>
      <c r="BI1656" cm="1">
        <f t="array" ref="BI1656">IFERROR(_xlfn._xlws.FILTER(shifts!A:A,(shifts!B:B=events!AD1656)*(shifts!AG:AG&gt;=events!BK1656)*(shifts!AH:AH&lt;=events!BL1656)),BI1655)</f>
        <v>55</v>
      </c>
      <c r="BJ1656" s="15">
        <f t="shared" si="2353"/>
        <v>1</v>
      </c>
      <c r="BK1656">
        <f t="shared" si="2354"/>
        <v>526</v>
      </c>
      <c r="BL1656">
        <f t="shared" si="2355"/>
        <v>525</v>
      </c>
      <c r="BM1656" s="15">
        <f>SUMIFS(BJ$2:BJ1656,K$2:K1656,"=Intermission")+SUMIFS(BJ$2:BJ1656,K$2:K1656,"=Timeout")</f>
        <v>67</v>
      </c>
      <c r="BN1656">
        <f t="shared" si="2356"/>
        <v>1147</v>
      </c>
      <c r="BO1656" s="19">
        <f t="shared" si="2357"/>
        <v>1701</v>
      </c>
      <c r="BP1656">
        <f t="shared" si="2358"/>
        <v>1696</v>
      </c>
      <c r="BQ1656" s="17">
        <f t="shared" si="2359"/>
        <v>1702</v>
      </c>
      <c r="BR1656" t="str">
        <f t="shared" si="2360"/>
        <v>event_team_player_1</v>
      </c>
      <c r="BS1656">
        <f>COUNTIFS(S$3:S1656,"="&amp;S1656,AI$3:AI1656,"="&amp;AI1656)</f>
        <v>1</v>
      </c>
      <c r="BT1656" t="str">
        <f>IFERROR(VLOOKUP(BB1656&amp;BU1656&amp;X1656,game_rosters!U:W,3,FALSE),"")</f>
        <v>P100032</v>
      </c>
      <c r="BU1656" t="str">
        <f t="shared" si="2361"/>
        <v>Outlaws</v>
      </c>
    </row>
    <row r="1657" spans="1:73" x14ac:dyDescent="0.2">
      <c r="A1657">
        <f t="shared" si="2336"/>
        <v>1</v>
      </c>
      <c r="I1657" s="44">
        <v>4</v>
      </c>
      <c r="K1657" t="s">
        <v>230</v>
      </c>
      <c r="L1657" t="s">
        <v>388</v>
      </c>
      <c r="M1657" t="s">
        <v>431</v>
      </c>
      <c r="O1657" t="s">
        <v>571</v>
      </c>
      <c r="Q1657" t="s">
        <v>594</v>
      </c>
      <c r="R1657" s="51">
        <v>1</v>
      </c>
      <c r="S1657">
        <v>855</v>
      </c>
      <c r="T1657" t="s">
        <v>756</v>
      </c>
      <c r="W1657" t="s">
        <v>731</v>
      </c>
      <c r="X1657">
        <v>4</v>
      </c>
      <c r="Z1657">
        <v>1</v>
      </c>
      <c r="AA1657">
        <f t="shared" si="2385"/>
        <v>1855</v>
      </c>
      <c r="AB1657" t="str">
        <f t="shared" si="2386"/>
        <v/>
      </c>
      <c r="AC1657">
        <f t="shared" si="2332"/>
        <v>1855</v>
      </c>
      <c r="AD1657" s="6">
        <v>2</v>
      </c>
      <c r="AE1657" t="s">
        <v>936</v>
      </c>
      <c r="AF1657" t="s">
        <v>900</v>
      </c>
      <c r="AG1657" t="s">
        <v>756</v>
      </c>
      <c r="AH1657" t="s">
        <v>756</v>
      </c>
      <c r="AI1657" t="str">
        <f t="shared" si="2337"/>
        <v>e</v>
      </c>
      <c r="AJ1657" t="str">
        <f t="shared" si="2338"/>
        <v/>
      </c>
      <c r="AK1657" t="str">
        <f t="shared" si="2339"/>
        <v/>
      </c>
      <c r="AL1657" t="str">
        <f t="shared" si="2340"/>
        <v/>
      </c>
      <c r="AM1657" t="str">
        <f t="shared" si="2341"/>
        <v/>
      </c>
      <c r="AN1657" t="str">
        <f t="shared" si="2342"/>
        <v>Away</v>
      </c>
      <c r="AO1657" t="str">
        <f t="shared" si="2343"/>
        <v>a</v>
      </c>
      <c r="AP1657" t="str">
        <f t="shared" si="2344"/>
        <v/>
      </c>
      <c r="AQ1657" t="str">
        <f t="shared" si="2345"/>
        <v/>
      </c>
      <c r="AR1657" t="str">
        <f t="shared" si="2346"/>
        <v>Away</v>
      </c>
      <c r="AS1657" t="str">
        <f t="shared" si="2347"/>
        <v>a</v>
      </c>
      <c r="AT1657" t="str">
        <f t="shared" si="2348"/>
        <v>Offensive</v>
      </c>
      <c r="AU1657" t="str">
        <f t="shared" si="2349"/>
        <v/>
      </c>
      <c r="AV1657" t="str">
        <f t="shared" si="2350"/>
        <v/>
      </c>
      <c r="AW1657" t="str" cm="1">
        <f t="array" ref="AW1657">IFERROR(IF(O1657&lt;&gt;"",O1657,IF(OR($S1657="",$T1657=""),"",IF(O1657&lt;&gt;"",O1657,IF($T1657&lt;&gt;"",_xlfn._xlws.FILTER(O:O,($BU:$BU=$BU1657)*($I:$I=$I1657)*($T:$T=$T1657)*($S:$S=_xlfn.MINIFS($S:$S,$T:$T,"="&amp;$T1657)),"")))))&amp;"",IF(O1657="","",""))&amp;""</f>
        <v>OffensivePlay_Zone-Dump/RimInZone</v>
      </c>
      <c r="AX1657" t="str" cm="1">
        <f t="array" ref="AX1657">IFERROR(IF(P1657&lt;&gt;"",P1657,IF(OR($S1657="",$T1657=""),"",IF($T1657&lt;&gt;"",_xlfn._xlws.FILTER(P:P,($BU:$BU=$BU1657)*($I:$I=$I1657)*($T:$T=$T1657)*($S:$S=_xlfn.MINIFS($S:$S,$T:$T,"="&amp;$T1657)),""))))&amp;"",IF(P1657="","",""))&amp;""</f>
        <v/>
      </c>
      <c r="AY1657" t="str" cm="1">
        <f t="array" ref="AY1657">IFERROR(IF(Q1657&lt;&gt;"",Q1657,IF(OR($S1657="",$T1657=""),"",IF($T1657&lt;&gt;"",_xlfn._xlws.FILTER(Q:Q,($BU:$BU=$BU1657)*($I:$I=$I1657)*($T:$T=$T1657)*($S:$S=_xlfn.MINIFS($S:$S,$T:$T,"="&amp;$T1657)),""))))&amp;"",IF(Q1657="","",""))&amp;""</f>
        <v>u</v>
      </c>
      <c r="AZ1657" t="str" cm="1">
        <f t="array" ref="AZ1657">IFERROR(IF(R1657&lt;&gt;"",R1657,IF(OR($S1657="",$T1657=""),"",IF($T1657&lt;&gt;"",_xlfn._xlws.FILTER(R:R,($BU:$BU=$BU1657)*($I:$I=$I1657)*($T:$T=$T1657)*($S:$S=_xlfn.MINIFS($S:$S,$T:$T,"="&amp;$T1657)),""))))&amp;"",IF(R1657="","",""))&amp;""</f>
        <v>1</v>
      </c>
      <c r="BA1657" s="6">
        <f t="shared" si="2351"/>
        <v>141</v>
      </c>
      <c r="BB1657">
        <f t="shared" ref="BB1657:BD1657" si="2415">BB1656</f>
        <v>18987</v>
      </c>
      <c r="BC1657" t="str">
        <f t="shared" si="2415"/>
        <v>Velodrome</v>
      </c>
      <c r="BD1657" t="str">
        <f t="shared" si="2415"/>
        <v>Outlaws</v>
      </c>
      <c r="BE1657" t="s">
        <v>230</v>
      </c>
      <c r="BF1657" t="s">
        <v>388</v>
      </c>
      <c r="BI1657" cm="1">
        <f t="array" ref="BI1657">IFERROR(_xlfn._xlws.FILTER(shifts!A:A,(shifts!B:B=events!AD1657)*(shifts!AG:AG&gt;=events!BK1657)*(shifts!AH:AH&lt;=events!BL1657)),BI1656)</f>
        <v>55</v>
      </c>
      <c r="BJ1657" s="15">
        <f t="shared" si="2353"/>
        <v>0</v>
      </c>
      <c r="BK1657">
        <f t="shared" si="2354"/>
        <v>525</v>
      </c>
      <c r="BL1657">
        <f t="shared" si="2355"/>
        <v>525</v>
      </c>
      <c r="BM1657" s="15">
        <f>SUMIFS(BJ$2:BJ1657,K$2:K1657,"=Intermission")+SUMIFS(BJ$2:BJ1657,K$2:K1657,"=Timeout")</f>
        <v>67</v>
      </c>
      <c r="BN1657">
        <f t="shared" si="2356"/>
        <v>1147</v>
      </c>
      <c r="BO1657" s="19">
        <f t="shared" si="2357"/>
        <v>1702</v>
      </c>
      <c r="BP1657">
        <f t="shared" si="2358"/>
        <v>1697</v>
      </c>
      <c r="BQ1657" s="17">
        <f t="shared" si="2359"/>
        <v>1702</v>
      </c>
      <c r="BR1657" t="str">
        <f t="shared" si="2360"/>
        <v>event_team_player_1</v>
      </c>
      <c r="BS1657">
        <f>COUNTIFS(S$3:S1657,"="&amp;S1657,AI$3:AI1657,"="&amp;AI1657)</f>
        <v>1</v>
      </c>
      <c r="BT1657" t="str">
        <f>IFERROR(VLOOKUP(BB1657&amp;BU1657&amp;X1657,game_rosters!U:W,3,FALSE),"")</f>
        <v>P100032</v>
      </c>
      <c r="BU1657" t="str">
        <f t="shared" si="2361"/>
        <v>Outlaws</v>
      </c>
    </row>
    <row r="1658" spans="1:73" x14ac:dyDescent="0.2">
      <c r="A1658" t="str">
        <f t="shared" si="2336"/>
        <v/>
      </c>
      <c r="I1658" s="44">
        <v>24</v>
      </c>
      <c r="R1658" s="51">
        <v>1</v>
      </c>
      <c r="S1658">
        <v>855</v>
      </c>
      <c r="T1658" t="s">
        <v>756</v>
      </c>
      <c r="X1658">
        <v>24</v>
      </c>
      <c r="AA1658">
        <f t="shared" si="2385"/>
        <v>1855</v>
      </c>
      <c r="AB1658" t="str">
        <f t="shared" si="2386"/>
        <v/>
      </c>
      <c r="AC1658">
        <f t="shared" si="2332"/>
        <v>1855</v>
      </c>
      <c r="AD1658" s="6">
        <v>2</v>
      </c>
      <c r="AE1658" t="s">
        <v>936</v>
      </c>
      <c r="AF1658" t="s">
        <v>900</v>
      </c>
      <c r="AG1658" t="s">
        <v>756</v>
      </c>
      <c r="AH1658" t="s">
        <v>756</v>
      </c>
      <c r="AI1658" t="str">
        <f t="shared" si="2337"/>
        <v>o</v>
      </c>
      <c r="AJ1658" t="str">
        <f t="shared" si="2338"/>
        <v/>
      </c>
      <c r="AK1658" t="str">
        <f t="shared" si="2339"/>
        <v/>
      </c>
      <c r="AL1658" t="str">
        <f t="shared" si="2340"/>
        <v/>
      </c>
      <c r="AM1658" t="str">
        <f t="shared" si="2341"/>
        <v/>
      </c>
      <c r="AN1658" t="str">
        <f t="shared" si="2342"/>
        <v>Away</v>
      </c>
      <c r="AO1658" t="str">
        <f t="shared" si="2343"/>
        <v>a</v>
      </c>
      <c r="AP1658" t="str">
        <f t="shared" si="2344"/>
        <v/>
      </c>
      <c r="AQ1658" t="str">
        <f t="shared" si="2345"/>
        <v/>
      </c>
      <c r="AR1658" t="str">
        <f t="shared" si="2346"/>
        <v>Away</v>
      </c>
      <c r="AS1658" t="str">
        <f t="shared" si="2347"/>
        <v>a</v>
      </c>
      <c r="AT1658" t="str">
        <f t="shared" si="2348"/>
        <v>Defensive</v>
      </c>
      <c r="AU1658" t="str">
        <f t="shared" si="2349"/>
        <v/>
      </c>
      <c r="AV1658" t="str">
        <f t="shared" si="2350"/>
        <v/>
      </c>
      <c r="AW1658" t="str" cm="1">
        <f t="array" ref="AW1658">IFERROR(IF(O1658&lt;&gt;"",O1658,IF(OR($S1658="",$T1658=""),"",IF(O1658&lt;&gt;"",O1658,IF($T1658&lt;&gt;"",_xlfn._xlws.FILTER(O:O,($BU:$BU=$BU1658)*($I:$I=$I1658)*($T:$T=$T1658)*($S:$S=_xlfn.MINIFS($S:$S,$T:$T,"="&amp;$T1658)),"")))))&amp;"",IF(O1658="","",""))&amp;""</f>
        <v/>
      </c>
      <c r="AX1658" t="str" cm="1">
        <f t="array" ref="AX1658">IFERROR(IF(P1658&lt;&gt;"",P1658,IF(OR($S1658="",$T1658=""),"",IF($T1658&lt;&gt;"",_xlfn._xlws.FILTER(P:P,($BU:$BU=$BU1658)*($I:$I=$I1658)*($T:$T=$T1658)*($S:$S=_xlfn.MINIFS($S:$S,$T:$T,"="&amp;$T1658)),""))))&amp;"",IF(P1658="","",""))&amp;""</f>
        <v/>
      </c>
      <c r="AY1658" t="str" cm="1">
        <f t="array" ref="AY1658">IFERROR(IF(Q1658&lt;&gt;"",Q1658,IF(OR($S1658="",$T1658=""),"",IF($T1658&lt;&gt;"",_xlfn._xlws.FILTER(Q:Q,($BU:$BU=$BU1658)*($I:$I=$I1658)*($T:$T=$T1658)*($S:$S=_xlfn.MINIFS($S:$S,$T:$T,"="&amp;$T1658)),""))))&amp;"",IF(Q1658="","",""))&amp;""</f>
        <v/>
      </c>
      <c r="AZ1658" t="str" cm="1">
        <f t="array" ref="AZ1658">IFERROR(IF(R1658&lt;&gt;"",R1658,IF(OR($S1658="",$T1658=""),"",IF($T1658&lt;&gt;"",_xlfn._xlws.FILTER(R:R,($BU:$BU=$BU1658)*($I:$I=$I1658)*($T:$T=$T1658)*($S:$S=_xlfn.MINIFS($S:$S,$T:$T,"="&amp;$T1658)),""))))&amp;"",IF(R1658="","",""))&amp;""</f>
        <v>1</v>
      </c>
      <c r="BA1658" s="6">
        <f t="shared" si="2351"/>
        <v>141</v>
      </c>
      <c r="BB1658">
        <f t="shared" ref="BB1658:BD1658" si="2416">BB1657</f>
        <v>18987</v>
      </c>
      <c r="BC1658" t="str">
        <f t="shared" si="2416"/>
        <v>Velodrome</v>
      </c>
      <c r="BD1658" t="str">
        <f t="shared" si="2416"/>
        <v>Outlaws</v>
      </c>
      <c r="BE1658" t="s">
        <v>230</v>
      </c>
      <c r="BF1658" t="s">
        <v>388</v>
      </c>
      <c r="BI1658" cm="1">
        <f t="array" ref="BI1658">IFERROR(_xlfn._xlws.FILTER(shifts!A:A,(shifts!B:B=events!AD1658)*(shifts!AG:AG&gt;=events!BK1658)*(shifts!AH:AH&lt;=events!BL1658)),BI1657)</f>
        <v>55</v>
      </c>
      <c r="BJ1658" s="15">
        <f t="shared" si="2353"/>
        <v>0</v>
      </c>
      <c r="BK1658">
        <f t="shared" si="2354"/>
        <v>525</v>
      </c>
      <c r="BL1658">
        <f t="shared" si="2355"/>
        <v>525</v>
      </c>
      <c r="BM1658" s="15">
        <f>SUMIFS(BJ$2:BJ1658,K$2:K1658,"=Intermission")+SUMIFS(BJ$2:BJ1658,K$2:K1658,"=Timeout")</f>
        <v>67</v>
      </c>
      <c r="BN1658">
        <f t="shared" si="2356"/>
        <v>1147</v>
      </c>
      <c r="BO1658" s="19">
        <f t="shared" si="2357"/>
        <v>1702</v>
      </c>
      <c r="BP1658">
        <f t="shared" si="2358"/>
        <v>1697</v>
      </c>
      <c r="BQ1658" s="17">
        <f t="shared" si="2359"/>
        <v>1702</v>
      </c>
      <c r="BR1658" t="str">
        <f t="shared" si="2360"/>
        <v>opp_team_player_1</v>
      </c>
      <c r="BS1658">
        <f>COUNTIFS(S$3:S1658,"="&amp;S1658,AI$3:AI1658,"="&amp;AI1658)</f>
        <v>1</v>
      </c>
      <c r="BT1658" t="str">
        <f>IFERROR(VLOOKUP(BB1658&amp;BU1658&amp;X1658,game_rosters!U:W,3,FALSE),"")</f>
        <v>P100230</v>
      </c>
      <c r="BU1658" t="str">
        <f t="shared" si="2361"/>
        <v>Velodrome</v>
      </c>
    </row>
    <row r="1659" spans="1:73" x14ac:dyDescent="0.2">
      <c r="A1659" t="str">
        <f t="shared" si="2336"/>
        <v/>
      </c>
      <c r="I1659" s="44">
        <v>84</v>
      </c>
      <c r="S1659">
        <v>855</v>
      </c>
      <c r="T1659" t="s">
        <v>756</v>
      </c>
      <c r="X1659">
        <v>84</v>
      </c>
      <c r="AA1659">
        <f t="shared" si="2385"/>
        <v>1855</v>
      </c>
      <c r="AB1659" t="str">
        <f t="shared" si="2386"/>
        <v/>
      </c>
      <c r="AC1659">
        <f t="shared" si="2332"/>
        <v>1855</v>
      </c>
      <c r="AD1659" s="6">
        <v>2</v>
      </c>
      <c r="AE1659" t="s">
        <v>936</v>
      </c>
      <c r="AF1659" t="s">
        <v>900</v>
      </c>
      <c r="AG1659" t="s">
        <v>756</v>
      </c>
      <c r="AH1659" t="s">
        <v>756</v>
      </c>
      <c r="AI1659" t="str">
        <f t="shared" si="2337"/>
        <v>o</v>
      </c>
      <c r="AJ1659" t="str">
        <f t="shared" si="2338"/>
        <v/>
      </c>
      <c r="AK1659" t="str">
        <f t="shared" si="2339"/>
        <v/>
      </c>
      <c r="AL1659" t="str">
        <f t="shared" si="2340"/>
        <v/>
      </c>
      <c r="AM1659" t="str">
        <f t="shared" si="2341"/>
        <v/>
      </c>
      <c r="AN1659" t="str">
        <f t="shared" si="2342"/>
        <v>Away</v>
      </c>
      <c r="AO1659" t="str">
        <f t="shared" si="2343"/>
        <v>a</v>
      </c>
      <c r="AP1659" t="str">
        <f t="shared" si="2344"/>
        <v/>
      </c>
      <c r="AQ1659" t="str">
        <f t="shared" si="2345"/>
        <v/>
      </c>
      <c r="AR1659" t="str">
        <f t="shared" si="2346"/>
        <v>Away</v>
      </c>
      <c r="AS1659" t="str">
        <f t="shared" si="2347"/>
        <v>a</v>
      </c>
      <c r="AT1659" t="str">
        <f t="shared" si="2348"/>
        <v>Defensive</v>
      </c>
      <c r="AU1659" t="str">
        <f t="shared" si="2349"/>
        <v/>
      </c>
      <c r="AV1659" t="str">
        <f t="shared" si="2350"/>
        <v/>
      </c>
      <c r="AW1659" t="str" cm="1">
        <f t="array" ref="AW1659">IFERROR(IF(O1659&lt;&gt;"",O1659,IF(OR($S1659="",$T1659=""),"",IF(O1659&lt;&gt;"",O1659,IF($T1659&lt;&gt;"",_xlfn._xlws.FILTER(O:O,($BU:$BU=$BU1659)*($I:$I=$I1659)*($T:$T=$T1659)*($S:$S=_xlfn.MINIFS($S:$S,$T:$T,"="&amp;$T1659)),"")))))&amp;"",IF(O1659="","",""))&amp;""</f>
        <v/>
      </c>
      <c r="AX1659" t="str" cm="1">
        <f t="array" ref="AX1659">IFERROR(IF(P1659&lt;&gt;"",P1659,IF(OR($S1659="",$T1659=""),"",IF($T1659&lt;&gt;"",_xlfn._xlws.FILTER(P:P,($BU:$BU=$BU1659)*($I:$I=$I1659)*($T:$T=$T1659)*($S:$S=_xlfn.MINIFS($S:$S,$T:$T,"="&amp;$T1659)),""))))&amp;"",IF(P1659="","",""))&amp;""</f>
        <v/>
      </c>
      <c r="AY1659" t="str" cm="1">
        <f t="array" ref="AY1659">IFERROR(IF(Q1659&lt;&gt;"",Q1659,IF(OR($S1659="",$T1659=""),"",IF($T1659&lt;&gt;"",_xlfn._xlws.FILTER(Q:Q,($BU:$BU=$BU1659)*($I:$I=$I1659)*($T:$T=$T1659)*($S:$S=_xlfn.MINIFS($S:$S,$T:$T,"="&amp;$T1659)),""))))&amp;"",IF(Q1659="","",""))&amp;""</f>
        <v/>
      </c>
      <c r="AZ1659" t="str" cm="1">
        <f t="array" ref="AZ1659">IFERROR(IF(R1659&lt;&gt;"",R1659,IF(OR($S1659="",$T1659=""),"",IF($T1659&lt;&gt;"",_xlfn._xlws.FILTER(R:R,($BU:$BU=$BU1659)*($I:$I=$I1659)*($T:$T=$T1659)*($S:$S=_xlfn.MINIFS($S:$S,$T:$T,"="&amp;$T1659)),""))))&amp;"",IF(R1659="","",""))&amp;""</f>
        <v/>
      </c>
      <c r="BA1659" s="6">
        <f t="shared" si="2351"/>
        <v>141</v>
      </c>
      <c r="BB1659">
        <f t="shared" ref="BB1659:BD1659" si="2417">BB1658</f>
        <v>18987</v>
      </c>
      <c r="BC1659" t="str">
        <f t="shared" si="2417"/>
        <v>Velodrome</v>
      </c>
      <c r="BD1659" t="str">
        <f t="shared" si="2417"/>
        <v>Outlaws</v>
      </c>
      <c r="BE1659" t="s">
        <v>230</v>
      </c>
      <c r="BF1659" t="s">
        <v>388</v>
      </c>
      <c r="BI1659" cm="1">
        <f t="array" ref="BI1659">IFERROR(_xlfn._xlws.FILTER(shifts!A:A,(shifts!B:B=events!AD1659)*(shifts!AG:AG&gt;=events!BK1659)*(shifts!AH:AH&lt;=events!BL1659)),BI1658)</f>
        <v>55</v>
      </c>
      <c r="BJ1659" s="15">
        <f t="shared" si="2353"/>
        <v>0</v>
      </c>
      <c r="BK1659">
        <f t="shared" si="2354"/>
        <v>525</v>
      </c>
      <c r="BL1659">
        <f t="shared" si="2355"/>
        <v>525</v>
      </c>
      <c r="BM1659" s="15">
        <f>SUMIFS(BJ$2:BJ1659,K$2:K1659,"=Intermission")+SUMIFS(BJ$2:BJ1659,K$2:K1659,"=Timeout")</f>
        <v>67</v>
      </c>
      <c r="BN1659">
        <f t="shared" si="2356"/>
        <v>1147</v>
      </c>
      <c r="BO1659" s="19">
        <f t="shared" si="2357"/>
        <v>1702</v>
      </c>
      <c r="BP1659">
        <f t="shared" si="2358"/>
        <v>1697</v>
      </c>
      <c r="BQ1659" s="17">
        <f t="shared" si="2359"/>
        <v>1702</v>
      </c>
      <c r="BR1659" t="str">
        <f t="shared" si="2360"/>
        <v>opp_team_player_2</v>
      </c>
      <c r="BS1659">
        <f>COUNTIFS(S$3:S1659,"="&amp;S1659,AI$3:AI1659,"="&amp;AI1659)</f>
        <v>2</v>
      </c>
      <c r="BT1659" t="str">
        <f>IFERROR(VLOOKUP(BB1659&amp;BU1659&amp;X1659,game_rosters!U:W,3,FALSE),"")</f>
        <v>P100198</v>
      </c>
      <c r="BU1659" t="str">
        <f t="shared" si="2361"/>
        <v>Velodrome</v>
      </c>
    </row>
    <row r="1660" spans="1:73" x14ac:dyDescent="0.2">
      <c r="A1660">
        <f t="shared" si="2336"/>
        <v>1</v>
      </c>
      <c r="I1660" s="44">
        <v>3</v>
      </c>
      <c r="K1660" t="s">
        <v>13</v>
      </c>
      <c r="L1660" t="s">
        <v>587</v>
      </c>
      <c r="N1660" t="s">
        <v>594</v>
      </c>
      <c r="O1660" t="s">
        <v>696</v>
      </c>
      <c r="Q1660" t="s">
        <v>594</v>
      </c>
      <c r="R1660" s="51">
        <v>1</v>
      </c>
      <c r="S1660">
        <v>856</v>
      </c>
      <c r="T1660" t="s">
        <v>756</v>
      </c>
      <c r="W1660" t="s">
        <v>731</v>
      </c>
      <c r="X1660">
        <v>3</v>
      </c>
      <c r="Z1660">
        <v>1</v>
      </c>
      <c r="AA1660">
        <f t="shared" si="2385"/>
        <v>1856</v>
      </c>
      <c r="AB1660" t="str">
        <f t="shared" si="2386"/>
        <v/>
      </c>
      <c r="AC1660">
        <f t="shared" si="2332"/>
        <v>1856</v>
      </c>
      <c r="AD1660" s="6">
        <v>2</v>
      </c>
      <c r="AE1660" t="s">
        <v>936</v>
      </c>
      <c r="AF1660" t="s">
        <v>902</v>
      </c>
      <c r="AG1660" t="s">
        <v>756</v>
      </c>
      <c r="AH1660" t="s">
        <v>756</v>
      </c>
      <c r="AI1660" t="str">
        <f t="shared" si="2337"/>
        <v>e</v>
      </c>
      <c r="AJ1660" t="str">
        <f t="shared" si="2338"/>
        <v/>
      </c>
      <c r="AK1660" t="str">
        <f t="shared" si="2339"/>
        <v/>
      </c>
      <c r="AL1660" t="str">
        <f t="shared" si="2340"/>
        <v/>
      </c>
      <c r="AM1660" t="str">
        <f t="shared" si="2341"/>
        <v/>
      </c>
      <c r="AN1660" t="str">
        <f t="shared" si="2342"/>
        <v>Away</v>
      </c>
      <c r="AO1660" t="str">
        <f t="shared" si="2343"/>
        <v>a</v>
      </c>
      <c r="AP1660" t="str">
        <f t="shared" si="2344"/>
        <v/>
      </c>
      <c r="AQ1660" t="str">
        <f t="shared" si="2345"/>
        <v/>
      </c>
      <c r="AR1660" t="str">
        <f t="shared" si="2346"/>
        <v>Away</v>
      </c>
      <c r="AS1660" t="str">
        <f t="shared" si="2347"/>
        <v>a</v>
      </c>
      <c r="AT1660" t="str">
        <f t="shared" si="2348"/>
        <v>Offensive</v>
      </c>
      <c r="AU1660" t="str">
        <f t="shared" si="2349"/>
        <v/>
      </c>
      <c r="AV1660" t="str">
        <f t="shared" si="2350"/>
        <v/>
      </c>
      <c r="AW1660" t="str" cm="1">
        <f t="array" ref="AW1660">IFERROR(IF(O1660&lt;&gt;"",O1660,IF(OR($S1660="",$T1660=""),"",IF(O1660&lt;&gt;"",O1660,IF($T1660&lt;&gt;"",_xlfn._xlws.FILTER(O:O,($BU:$BU=$BU1660)*($I:$I=$I1660)*($T:$T=$T1660)*($S:$S=_xlfn.MINIFS($S:$S,$T:$T,"="&amp;$T1660)),"")))))&amp;"",IF(O1660="","",""))&amp;""</f>
        <v>OffensivePlay_Zone-PuckRecoveryDumpIn</v>
      </c>
      <c r="AX1660" t="str" cm="1">
        <f t="array" ref="AX1660">IFERROR(IF(P1660&lt;&gt;"",P1660,IF(OR($S1660="",$T1660=""),"",IF($T1660&lt;&gt;"",_xlfn._xlws.FILTER(P:P,($BU:$BU=$BU1660)*($I:$I=$I1660)*($T:$T=$T1660)*($S:$S=_xlfn.MINIFS($S:$S,$T:$T,"="&amp;$T1660)),""))))&amp;"",IF(P1660="","",""))&amp;""</f>
        <v/>
      </c>
      <c r="AY1660" t="str" cm="1">
        <f t="array" ref="AY1660">IFERROR(IF(Q1660&lt;&gt;"",Q1660,IF(OR($S1660="",$T1660=""),"",IF($T1660&lt;&gt;"",_xlfn._xlws.FILTER(Q:Q,($BU:$BU=$BU1660)*($I:$I=$I1660)*($T:$T=$T1660)*($S:$S=_xlfn.MINIFS($S:$S,$T:$T,"="&amp;$T1660)),""))))&amp;"",IF(Q1660="","",""))&amp;""</f>
        <v>u</v>
      </c>
      <c r="AZ1660" t="str" cm="1">
        <f t="array" ref="AZ1660">IFERROR(IF(R1660&lt;&gt;"",R1660,IF(OR($S1660="",$T1660=""),"",IF($T1660&lt;&gt;"",_xlfn._xlws.FILTER(R:R,($BU:$BU=$BU1660)*($I:$I=$I1660)*($T:$T=$T1660)*($S:$S=_xlfn.MINIFS($S:$S,$T:$T,"="&amp;$T1660)),""))))&amp;"",IF(R1660="","",""))&amp;""</f>
        <v>1</v>
      </c>
      <c r="BA1660" s="6">
        <f t="shared" si="2351"/>
        <v>141</v>
      </c>
      <c r="BB1660">
        <f t="shared" ref="BB1660:BD1660" si="2418">BB1659</f>
        <v>18987</v>
      </c>
      <c r="BC1660" t="str">
        <f t="shared" si="2418"/>
        <v>Velodrome</v>
      </c>
      <c r="BD1660" t="str">
        <f t="shared" si="2418"/>
        <v>Outlaws</v>
      </c>
      <c r="BE1660" t="s">
        <v>13</v>
      </c>
      <c r="BF1660" t="s">
        <v>587</v>
      </c>
      <c r="BI1660" cm="1">
        <f t="array" ref="BI1660">IFERROR(_xlfn._xlws.FILTER(shifts!A:A,(shifts!B:B=events!AD1660)*(shifts!AG:AG&gt;=events!BK1660)*(shifts!AH:AH&lt;=events!BL1660)),BI1659)</f>
        <v>55</v>
      </c>
      <c r="BJ1660" s="15">
        <f t="shared" si="2353"/>
        <v>0</v>
      </c>
      <c r="BK1660">
        <f t="shared" si="2354"/>
        <v>521</v>
      </c>
      <c r="BL1660">
        <f t="shared" si="2355"/>
        <v>521</v>
      </c>
      <c r="BM1660" s="15">
        <f>SUMIFS(BJ$2:BJ1660,K$2:K1660,"=Intermission")+SUMIFS(BJ$2:BJ1660,K$2:K1660,"=Timeout")</f>
        <v>67</v>
      </c>
      <c r="BN1660">
        <f t="shared" si="2356"/>
        <v>1147</v>
      </c>
      <c r="BO1660" s="19">
        <f t="shared" si="2357"/>
        <v>1706</v>
      </c>
      <c r="BP1660">
        <f t="shared" si="2358"/>
        <v>1701</v>
      </c>
      <c r="BQ1660" s="17">
        <f t="shared" si="2359"/>
        <v>1706</v>
      </c>
      <c r="BR1660" t="str">
        <f t="shared" si="2360"/>
        <v>event_team_player_1</v>
      </c>
      <c r="BS1660">
        <f>COUNTIFS(S$3:S1660,"="&amp;S1660,AI$3:AI1660,"="&amp;AI1660)</f>
        <v>1</v>
      </c>
      <c r="BT1660" t="str">
        <f>IFERROR(VLOOKUP(BB1660&amp;BU1660&amp;X1660,game_rosters!U:W,3,FALSE),"")</f>
        <v>P100004</v>
      </c>
      <c r="BU1660" t="str">
        <f t="shared" si="2361"/>
        <v>Outlaws</v>
      </c>
    </row>
    <row r="1661" spans="1:73" x14ac:dyDescent="0.2">
      <c r="A1661" t="str">
        <f t="shared" si="2336"/>
        <v/>
      </c>
      <c r="I1661" s="44">
        <v>75</v>
      </c>
      <c r="R1661" s="51">
        <v>1</v>
      </c>
      <c r="S1661">
        <v>856</v>
      </c>
      <c r="T1661" t="s">
        <v>756</v>
      </c>
      <c r="X1661">
        <v>75</v>
      </c>
      <c r="AA1661">
        <f t="shared" si="2385"/>
        <v>1856</v>
      </c>
      <c r="AB1661" t="str">
        <f t="shared" si="2386"/>
        <v/>
      </c>
      <c r="AC1661">
        <f t="shared" si="2332"/>
        <v>1856</v>
      </c>
      <c r="AD1661" s="6">
        <v>2</v>
      </c>
      <c r="AE1661" t="s">
        <v>936</v>
      </c>
      <c r="AF1661" t="s">
        <v>902</v>
      </c>
      <c r="AG1661" t="s">
        <v>756</v>
      </c>
      <c r="AH1661" t="s">
        <v>756</v>
      </c>
      <c r="AI1661" t="str">
        <f t="shared" si="2337"/>
        <v>o</v>
      </c>
      <c r="AJ1661" t="str">
        <f t="shared" si="2338"/>
        <v/>
      </c>
      <c r="AK1661" t="str">
        <f t="shared" si="2339"/>
        <v/>
      </c>
      <c r="AL1661" t="str">
        <f t="shared" si="2340"/>
        <v/>
      </c>
      <c r="AM1661" t="str">
        <f t="shared" si="2341"/>
        <v/>
      </c>
      <c r="AN1661" t="str">
        <f t="shared" si="2342"/>
        <v>Away</v>
      </c>
      <c r="AO1661" t="str">
        <f t="shared" si="2343"/>
        <v>a</v>
      </c>
      <c r="AP1661" t="str">
        <f t="shared" si="2344"/>
        <v/>
      </c>
      <c r="AQ1661" t="str">
        <f t="shared" si="2345"/>
        <v/>
      </c>
      <c r="AR1661" t="str">
        <f t="shared" si="2346"/>
        <v>Away</v>
      </c>
      <c r="AS1661" t="str">
        <f t="shared" si="2347"/>
        <v>a</v>
      </c>
      <c r="AT1661" t="str">
        <f t="shared" si="2348"/>
        <v>Defensive</v>
      </c>
      <c r="AU1661" t="str">
        <f t="shared" si="2349"/>
        <v/>
      </c>
      <c r="AV1661" t="str">
        <f t="shared" si="2350"/>
        <v/>
      </c>
      <c r="AW1661" t="str" cm="1">
        <f t="array" ref="AW1661">IFERROR(IF(O1661&lt;&gt;"",O1661,IF(OR($S1661="",$T1661=""),"",IF(O1661&lt;&gt;"",O1661,IF($T1661&lt;&gt;"",_xlfn._xlws.FILTER(O:O,($BU:$BU=$BU1661)*($I:$I=$I1661)*($T:$T=$T1661)*($S:$S=_xlfn.MINIFS($S:$S,$T:$T,"="&amp;$T1661)),"")))))&amp;"",IF(O1661="","",""))&amp;""</f>
        <v/>
      </c>
      <c r="AX1661" t="str" cm="1">
        <f t="array" ref="AX1661">IFERROR(IF(P1661&lt;&gt;"",P1661,IF(OR($S1661="",$T1661=""),"",IF($T1661&lt;&gt;"",_xlfn._xlws.FILTER(P:P,($BU:$BU=$BU1661)*($I:$I=$I1661)*($T:$T=$T1661)*($S:$S=_xlfn.MINIFS($S:$S,$T:$T,"="&amp;$T1661)),""))))&amp;"",IF(P1661="","",""))&amp;""</f>
        <v/>
      </c>
      <c r="AY1661" t="str" cm="1">
        <f t="array" ref="AY1661">IFERROR(IF(Q1661&lt;&gt;"",Q1661,IF(OR($S1661="",$T1661=""),"",IF($T1661&lt;&gt;"",_xlfn._xlws.FILTER(Q:Q,($BU:$BU=$BU1661)*($I:$I=$I1661)*($T:$T=$T1661)*($S:$S=_xlfn.MINIFS($S:$S,$T:$T,"="&amp;$T1661)),""))))&amp;"",IF(Q1661="","",""))&amp;""</f>
        <v/>
      </c>
      <c r="AZ1661" t="str" cm="1">
        <f t="array" ref="AZ1661">IFERROR(IF(R1661&lt;&gt;"",R1661,IF(OR($S1661="",$T1661=""),"",IF($T1661&lt;&gt;"",_xlfn._xlws.FILTER(R:R,($BU:$BU=$BU1661)*($I:$I=$I1661)*($T:$T=$T1661)*($S:$S=_xlfn.MINIFS($S:$S,$T:$T,"="&amp;$T1661)),""))))&amp;"",IF(R1661="","",""))&amp;""</f>
        <v>1</v>
      </c>
      <c r="BA1661" s="6">
        <f t="shared" si="2351"/>
        <v>141</v>
      </c>
      <c r="BB1661">
        <f t="shared" ref="BB1661:BD1661" si="2419">BB1660</f>
        <v>18987</v>
      </c>
      <c r="BC1661" t="str">
        <f t="shared" si="2419"/>
        <v>Velodrome</v>
      </c>
      <c r="BD1661" t="str">
        <f t="shared" si="2419"/>
        <v>Outlaws</v>
      </c>
      <c r="BE1661" t="s">
        <v>13</v>
      </c>
      <c r="BF1661" t="s">
        <v>587</v>
      </c>
      <c r="BI1661" cm="1">
        <f t="array" ref="BI1661">IFERROR(_xlfn._xlws.FILTER(shifts!A:A,(shifts!B:B=events!AD1661)*(shifts!AG:AG&gt;=events!BK1661)*(shifts!AH:AH&lt;=events!BL1661)),BI1660)</f>
        <v>55</v>
      </c>
      <c r="BJ1661" s="15">
        <f t="shared" si="2353"/>
        <v>0</v>
      </c>
      <c r="BK1661">
        <f t="shared" si="2354"/>
        <v>521</v>
      </c>
      <c r="BL1661">
        <f t="shared" si="2355"/>
        <v>521</v>
      </c>
      <c r="BM1661" s="15">
        <f>SUMIFS(BJ$2:BJ1661,K$2:K1661,"=Intermission")+SUMIFS(BJ$2:BJ1661,K$2:K1661,"=Timeout")</f>
        <v>67</v>
      </c>
      <c r="BN1661">
        <f t="shared" si="2356"/>
        <v>1147</v>
      </c>
      <c r="BO1661" s="19">
        <f t="shared" si="2357"/>
        <v>1706</v>
      </c>
      <c r="BP1661">
        <f t="shared" si="2358"/>
        <v>1701</v>
      </c>
      <c r="BQ1661" s="17">
        <f t="shared" si="2359"/>
        <v>1706</v>
      </c>
      <c r="BR1661" t="str">
        <f t="shared" si="2360"/>
        <v>opp_team_player_1</v>
      </c>
      <c r="BS1661">
        <f>COUNTIFS(S$3:S1661,"="&amp;S1661,AI$3:AI1661,"="&amp;AI1661)</f>
        <v>1</v>
      </c>
      <c r="BT1661" t="str">
        <f>IFERROR(VLOOKUP(BB1661&amp;BU1661&amp;X1661,game_rosters!U:W,3,FALSE),"")</f>
        <v>P100039</v>
      </c>
      <c r="BU1661" t="str">
        <f t="shared" si="2361"/>
        <v>Velodrome</v>
      </c>
    </row>
    <row r="1662" spans="1:73" x14ac:dyDescent="0.2">
      <c r="A1662">
        <f t="shared" si="2336"/>
        <v>1</v>
      </c>
      <c r="I1662" s="44">
        <v>3</v>
      </c>
      <c r="K1662" t="s">
        <v>9</v>
      </c>
      <c r="L1662" t="s">
        <v>173</v>
      </c>
      <c r="M1662" t="s">
        <v>354</v>
      </c>
      <c r="N1662" t="s">
        <v>594</v>
      </c>
      <c r="O1662" t="s">
        <v>571</v>
      </c>
      <c r="Q1662" t="s">
        <v>594</v>
      </c>
      <c r="S1662">
        <v>857</v>
      </c>
      <c r="W1662" t="s">
        <v>731</v>
      </c>
      <c r="X1662">
        <v>3</v>
      </c>
      <c r="Z1662">
        <v>1</v>
      </c>
      <c r="AA1662">
        <f t="shared" si="2385"/>
        <v>1857</v>
      </c>
      <c r="AB1662" t="str">
        <f t="shared" si="2386"/>
        <v/>
      </c>
      <c r="AC1662">
        <f t="shared" si="2332"/>
        <v>1857</v>
      </c>
      <c r="AD1662" s="6">
        <v>2</v>
      </c>
      <c r="AE1662" t="s">
        <v>936</v>
      </c>
      <c r="AF1662" t="s">
        <v>902</v>
      </c>
      <c r="AG1662" t="s">
        <v>756</v>
      </c>
      <c r="AH1662" t="s">
        <v>756</v>
      </c>
      <c r="AI1662" t="str">
        <f t="shared" si="2337"/>
        <v>e</v>
      </c>
      <c r="AJ1662" t="str">
        <f t="shared" si="2338"/>
        <v/>
      </c>
      <c r="AK1662" t="str">
        <f t="shared" si="2339"/>
        <v/>
      </c>
      <c r="AL1662" t="str">
        <f t="shared" si="2340"/>
        <v/>
      </c>
      <c r="AM1662" t="str">
        <f t="shared" si="2341"/>
        <v/>
      </c>
      <c r="AN1662" t="str">
        <f t="shared" si="2342"/>
        <v>Away</v>
      </c>
      <c r="AO1662" t="str">
        <f t="shared" si="2343"/>
        <v>a</v>
      </c>
      <c r="AP1662" t="str">
        <f t="shared" si="2344"/>
        <v/>
      </c>
      <c r="AQ1662" t="str">
        <f t="shared" si="2345"/>
        <v/>
      </c>
      <c r="AR1662" t="str">
        <f t="shared" si="2346"/>
        <v>Away</v>
      </c>
      <c r="AS1662" t="str">
        <f t="shared" si="2347"/>
        <v>a</v>
      </c>
      <c r="AT1662" t="str">
        <f t="shared" si="2348"/>
        <v>Offensive</v>
      </c>
      <c r="AU1662" t="str">
        <f t="shared" si="2349"/>
        <v/>
      </c>
      <c r="AV1662" t="str">
        <f t="shared" si="2350"/>
        <v/>
      </c>
      <c r="AW1662" t="str" cm="1">
        <f t="array" ref="AW1662">IFERROR(IF(O1662&lt;&gt;"",O1662,IF(OR($S1662="",$T1662=""),"",IF(O1662&lt;&gt;"",O1662,IF($T1662&lt;&gt;"",_xlfn._xlws.FILTER(O:O,($BU:$BU=$BU1662)*($I:$I=$I1662)*($T:$T=$T1662)*($S:$S=_xlfn.MINIFS($S:$S,$T:$T,"="&amp;$T1662)),"")))))&amp;"",IF(O1662="","",""))&amp;""</f>
        <v>OffensivePlay_Zone-Dump/RimInZone</v>
      </c>
      <c r="AX1662" t="str" cm="1">
        <f t="array" ref="AX1662">IFERROR(IF(P1662&lt;&gt;"",P1662,IF(OR($S1662="",$T1662=""),"",IF($T1662&lt;&gt;"",_xlfn._xlws.FILTER(P:P,($BU:$BU=$BU1662)*($I:$I=$I1662)*($T:$T=$T1662)*($S:$S=_xlfn.MINIFS($S:$S,$T:$T,"="&amp;$T1662)),""))))&amp;"",IF(P1662="","",""))&amp;""</f>
        <v/>
      </c>
      <c r="AY1662" t="str" cm="1">
        <f t="array" ref="AY1662">IFERROR(IF(Q1662&lt;&gt;"",Q1662,IF(OR($S1662="",$T1662=""),"",IF($T1662&lt;&gt;"",_xlfn._xlws.FILTER(Q:Q,($BU:$BU=$BU1662)*($I:$I=$I1662)*($T:$T=$T1662)*($S:$S=_xlfn.MINIFS($S:$S,$T:$T,"="&amp;$T1662)),""))))&amp;"",IF(Q1662="","",""))&amp;""</f>
        <v>u</v>
      </c>
      <c r="AZ1662" t="str" cm="1">
        <f t="array" ref="AZ1662">IFERROR(IF(R1662&lt;&gt;"",R1662,IF(OR($S1662="",$T1662=""),"",IF($T1662&lt;&gt;"",_xlfn._xlws.FILTER(R:R,($BU:$BU=$BU1662)*($I:$I=$I1662)*($T:$T=$T1662)*($S:$S=_xlfn.MINIFS($S:$S,$T:$T,"="&amp;$T1662)),""))))&amp;"",IF(R1662="","",""))&amp;""</f>
        <v/>
      </c>
      <c r="BA1662" s="6">
        <f t="shared" si="2351"/>
        <v>141</v>
      </c>
      <c r="BB1662">
        <f t="shared" ref="BB1662:BD1662" si="2420">BB1661</f>
        <v>18987</v>
      </c>
      <c r="BC1662" t="str">
        <f t="shared" si="2420"/>
        <v>Velodrome</v>
      </c>
      <c r="BD1662" t="str">
        <f t="shared" si="2420"/>
        <v>Outlaws</v>
      </c>
      <c r="BE1662" t="s">
        <v>9</v>
      </c>
      <c r="BF1662" t="s">
        <v>173</v>
      </c>
      <c r="BI1662" cm="1">
        <f t="array" ref="BI1662">IFERROR(_xlfn._xlws.FILTER(shifts!A:A,(shifts!B:B=events!AD1662)*(shifts!AG:AG&gt;=events!BK1662)*(shifts!AH:AH&lt;=events!BL1662)),BI1661)</f>
        <v>55</v>
      </c>
      <c r="BJ1662" s="15">
        <f t="shared" si="2353"/>
        <v>0</v>
      </c>
      <c r="BK1662">
        <f t="shared" si="2354"/>
        <v>521</v>
      </c>
      <c r="BL1662">
        <f t="shared" si="2355"/>
        <v>521</v>
      </c>
      <c r="BM1662" s="15">
        <f>SUMIFS(BJ$2:BJ1662,K$2:K1662,"=Intermission")+SUMIFS(BJ$2:BJ1662,K$2:K1662,"=Timeout")</f>
        <v>67</v>
      </c>
      <c r="BN1662">
        <f t="shared" si="2356"/>
        <v>1147</v>
      </c>
      <c r="BO1662" s="19">
        <f t="shared" si="2357"/>
        <v>1706</v>
      </c>
      <c r="BP1662">
        <f t="shared" si="2358"/>
        <v>1701</v>
      </c>
      <c r="BQ1662" s="17">
        <f t="shared" si="2359"/>
        <v>1706</v>
      </c>
      <c r="BR1662" t="str">
        <f t="shared" si="2360"/>
        <v>event_team_player_1</v>
      </c>
      <c r="BS1662">
        <f>COUNTIFS(S$3:S1662,"="&amp;S1662,AI$3:AI1662,"="&amp;AI1662)</f>
        <v>1</v>
      </c>
      <c r="BT1662" t="str">
        <f>IFERROR(VLOOKUP(BB1662&amp;BU1662&amp;X1662,game_rosters!U:W,3,FALSE),"")</f>
        <v>P100004</v>
      </c>
      <c r="BU1662" t="str">
        <f t="shared" si="2361"/>
        <v>Outlaws</v>
      </c>
    </row>
    <row r="1663" spans="1:73" x14ac:dyDescent="0.2">
      <c r="A1663">
        <f t="shared" si="2336"/>
        <v>1</v>
      </c>
      <c r="I1663" s="44">
        <v>22</v>
      </c>
      <c r="K1663" t="s">
        <v>13</v>
      </c>
      <c r="L1663" t="s">
        <v>586</v>
      </c>
      <c r="N1663" t="s">
        <v>594</v>
      </c>
      <c r="O1663" t="s">
        <v>604</v>
      </c>
      <c r="Q1663" t="s">
        <v>594</v>
      </c>
      <c r="S1663">
        <v>859</v>
      </c>
      <c r="W1663" t="s">
        <v>735</v>
      </c>
      <c r="X1663">
        <v>22</v>
      </c>
      <c r="Z1663">
        <v>1</v>
      </c>
      <c r="AA1663">
        <f t="shared" si="2385"/>
        <v>1859</v>
      </c>
      <c r="AB1663" t="str">
        <f t="shared" si="2386"/>
        <v/>
      </c>
      <c r="AC1663">
        <f t="shared" si="2332"/>
        <v>1859</v>
      </c>
      <c r="AD1663" s="6">
        <v>2</v>
      </c>
      <c r="AE1663" t="s">
        <v>936</v>
      </c>
      <c r="AF1663" t="s">
        <v>865</v>
      </c>
      <c r="AG1663" t="s">
        <v>936</v>
      </c>
      <c r="AH1663" t="s">
        <v>925</v>
      </c>
      <c r="AI1663" t="str">
        <f t="shared" si="2337"/>
        <v>e</v>
      </c>
      <c r="AJ1663" t="str">
        <f t="shared" si="2338"/>
        <v/>
      </c>
      <c r="AK1663" t="str">
        <f t="shared" si="2339"/>
        <v/>
      </c>
      <c r="AL1663" t="str">
        <f t="shared" si="2340"/>
        <v/>
      </c>
      <c r="AM1663" t="str">
        <f t="shared" si="2341"/>
        <v/>
      </c>
      <c r="AN1663" t="str">
        <f t="shared" si="2342"/>
        <v>Home</v>
      </c>
      <c r="AO1663" t="str">
        <f t="shared" si="2343"/>
        <v>h</v>
      </c>
      <c r="AP1663" t="str">
        <f t="shared" si="2344"/>
        <v/>
      </c>
      <c r="AQ1663" t="str">
        <f t="shared" si="2345"/>
        <v/>
      </c>
      <c r="AR1663" t="str">
        <f t="shared" si="2346"/>
        <v>Home</v>
      </c>
      <c r="AS1663" t="str">
        <f t="shared" si="2347"/>
        <v>h</v>
      </c>
      <c r="AT1663" t="str">
        <f t="shared" si="2348"/>
        <v>Offensive</v>
      </c>
      <c r="AU1663" t="str">
        <f t="shared" si="2349"/>
        <v/>
      </c>
      <c r="AV1663" t="str">
        <f t="shared" si="2350"/>
        <v/>
      </c>
      <c r="AW1663" t="str" cm="1">
        <f t="array" ref="AW1663">IFERROR(IF(O1663&lt;&gt;"",O1663,IF(OR($S1663="",$T1663=""),"",IF(O1663&lt;&gt;"",O1663,IF($T1663&lt;&gt;"",_xlfn._xlws.FILTER(O:O,($BU:$BU=$BU1663)*($I:$I=$I1663)*($T:$T=$T1663)*($S:$S=_xlfn.MINIFS($S:$S,$T:$T,"="&amp;$T1663)),"")))))&amp;"",IF(O1663="","",""))&amp;""</f>
        <v>OffensivePlay_Zone-PuckRetrievalDumpIn</v>
      </c>
      <c r="AX1663" t="str" cm="1">
        <f t="array" ref="AX1663">IFERROR(IF(P1663&lt;&gt;"",P1663,IF(OR($S1663="",$T1663=""),"",IF($T1663&lt;&gt;"",_xlfn._xlws.FILTER(P:P,($BU:$BU=$BU1663)*($I:$I=$I1663)*($T:$T=$T1663)*($S:$S=_xlfn.MINIFS($S:$S,$T:$T,"="&amp;$T1663)),""))))&amp;"",IF(P1663="","",""))&amp;""</f>
        <v/>
      </c>
      <c r="AY1663" t="str" cm="1">
        <f t="array" ref="AY1663">IFERROR(IF(Q1663&lt;&gt;"",Q1663,IF(OR($S1663="",$T1663=""),"",IF($T1663&lt;&gt;"",_xlfn._xlws.FILTER(Q:Q,($BU:$BU=$BU1663)*($I:$I=$I1663)*($T:$T=$T1663)*($S:$S=_xlfn.MINIFS($S:$S,$T:$T,"="&amp;$T1663)),""))))&amp;"",IF(Q1663="","",""))&amp;""</f>
        <v>u</v>
      </c>
      <c r="AZ1663" t="str" cm="1">
        <f t="array" ref="AZ1663">IFERROR(IF(R1663&lt;&gt;"",R1663,IF(OR($S1663="",$T1663=""),"",IF($T1663&lt;&gt;"",_xlfn._xlws.FILTER(R:R,($BU:$BU=$BU1663)*($I:$I=$I1663)*($T:$T=$T1663)*($S:$S=_xlfn.MINIFS($S:$S,$T:$T,"="&amp;$T1663)),""))))&amp;"",IF(R1663="","",""))&amp;""</f>
        <v/>
      </c>
      <c r="BA1663" s="6">
        <f t="shared" si="2351"/>
        <v>141</v>
      </c>
      <c r="BB1663">
        <f t="shared" ref="BB1663:BD1663" si="2421">BB1662</f>
        <v>18987</v>
      </c>
      <c r="BC1663" t="str">
        <f t="shared" si="2421"/>
        <v>Velodrome</v>
      </c>
      <c r="BD1663" t="str">
        <f t="shared" si="2421"/>
        <v>Outlaws</v>
      </c>
      <c r="BE1663" t="s">
        <v>13</v>
      </c>
      <c r="BF1663" t="s">
        <v>586</v>
      </c>
      <c r="BI1663" cm="1">
        <f t="array" ref="BI1663">IFERROR(_xlfn._xlws.FILTER(shifts!A:A,(shifts!B:B=events!AD1663)*(shifts!AG:AG&gt;=events!BK1663)*(shifts!AH:AH&lt;=events!BL1663)),BI1662)</f>
        <v>56</v>
      </c>
      <c r="BJ1663" s="15">
        <f t="shared" si="2353"/>
        <v>2</v>
      </c>
      <c r="BK1663">
        <f t="shared" si="2354"/>
        <v>518</v>
      </c>
      <c r="BL1663">
        <f t="shared" si="2355"/>
        <v>516</v>
      </c>
      <c r="BM1663" s="15">
        <f>SUMIFS(BJ$2:BJ1663,K$2:K1663,"=Intermission")+SUMIFS(BJ$2:BJ1663,K$2:K1663,"=Timeout")</f>
        <v>67</v>
      </c>
      <c r="BN1663">
        <f t="shared" si="2356"/>
        <v>1147</v>
      </c>
      <c r="BO1663" s="19">
        <f t="shared" si="2357"/>
        <v>1709</v>
      </c>
      <c r="BP1663">
        <f t="shared" si="2358"/>
        <v>1704</v>
      </c>
      <c r="BQ1663" s="17">
        <f t="shared" si="2359"/>
        <v>1711</v>
      </c>
      <c r="BR1663" t="str">
        <f t="shared" si="2360"/>
        <v>event_team_player_1</v>
      </c>
      <c r="BS1663">
        <f>COUNTIFS(S$3:S1663,"="&amp;S1663,AI$3:AI1663,"="&amp;AI1663)</f>
        <v>1</v>
      </c>
      <c r="BT1663" t="str">
        <f>IFERROR(VLOOKUP(BB1663&amp;BU1663&amp;X1663,game_rosters!U:W,3,FALSE),"")</f>
        <v>P100108</v>
      </c>
      <c r="BU1663" t="str">
        <f t="shared" si="2361"/>
        <v>Velodrome</v>
      </c>
    </row>
    <row r="1664" spans="1:73" x14ac:dyDescent="0.2">
      <c r="A1664">
        <f t="shared" si="2336"/>
        <v>1</v>
      </c>
      <c r="I1664" s="44">
        <v>22</v>
      </c>
      <c r="K1664" t="s">
        <v>13</v>
      </c>
      <c r="L1664" t="s">
        <v>586</v>
      </c>
      <c r="N1664" t="s">
        <v>594</v>
      </c>
      <c r="O1664" t="s">
        <v>604</v>
      </c>
      <c r="Q1664" t="s">
        <v>594</v>
      </c>
      <c r="S1664">
        <v>860</v>
      </c>
      <c r="T1664" t="s">
        <v>756</v>
      </c>
      <c r="W1664" t="s">
        <v>735</v>
      </c>
      <c r="X1664">
        <v>22</v>
      </c>
      <c r="Z1664">
        <v>1</v>
      </c>
      <c r="AA1664">
        <f t="shared" si="2385"/>
        <v>1860</v>
      </c>
      <c r="AB1664" t="str">
        <f t="shared" si="2386"/>
        <v/>
      </c>
      <c r="AC1664">
        <f t="shared" si="2332"/>
        <v>1860</v>
      </c>
      <c r="AD1664" s="6">
        <v>2</v>
      </c>
      <c r="AE1664" t="s">
        <v>936</v>
      </c>
      <c r="AF1664" t="s">
        <v>925</v>
      </c>
      <c r="AG1664" t="s">
        <v>756</v>
      </c>
      <c r="AH1664" t="s">
        <v>756</v>
      </c>
      <c r="AI1664" t="str">
        <f t="shared" si="2337"/>
        <v>e</v>
      </c>
      <c r="AJ1664" t="str">
        <f t="shared" si="2338"/>
        <v/>
      </c>
      <c r="AK1664" t="str">
        <f t="shared" si="2339"/>
        <v/>
      </c>
      <c r="AL1664" t="str">
        <f t="shared" si="2340"/>
        <v/>
      </c>
      <c r="AM1664" t="str">
        <f t="shared" si="2341"/>
        <v/>
      </c>
      <c r="AN1664" t="str">
        <f t="shared" si="2342"/>
        <v>Home</v>
      </c>
      <c r="AO1664" t="str">
        <f t="shared" si="2343"/>
        <v>h</v>
      </c>
      <c r="AP1664" t="str">
        <f t="shared" si="2344"/>
        <v/>
      </c>
      <c r="AQ1664" t="str">
        <f t="shared" si="2345"/>
        <v/>
      </c>
      <c r="AR1664" t="str">
        <f t="shared" si="2346"/>
        <v>Home</v>
      </c>
      <c r="AS1664" t="str">
        <f t="shared" si="2347"/>
        <v>h</v>
      </c>
      <c r="AT1664" t="str">
        <f t="shared" si="2348"/>
        <v>Offensive</v>
      </c>
      <c r="AU1664" t="str">
        <f t="shared" si="2349"/>
        <v/>
      </c>
      <c r="AV1664" t="str">
        <f t="shared" si="2350"/>
        <v/>
      </c>
      <c r="AW1664" t="str" cm="1">
        <f t="array" ref="AW1664">IFERROR(IF(O1664&lt;&gt;"",O1664,IF(OR($S1664="",$T1664=""),"",IF(O1664&lt;&gt;"",O1664,IF($T1664&lt;&gt;"",_xlfn._xlws.FILTER(O:O,($BU:$BU=$BU1664)*($I:$I=$I1664)*($T:$T=$T1664)*($S:$S=_xlfn.MINIFS($S:$S,$T:$T,"="&amp;$T1664)),"")))))&amp;"",IF(O1664="","",""))&amp;""</f>
        <v>OffensivePlay_Zone-PuckRetrievalDumpIn</v>
      </c>
      <c r="AX1664" t="str" cm="1">
        <f t="array" ref="AX1664">IFERROR(IF(P1664&lt;&gt;"",P1664,IF(OR($S1664="",$T1664=""),"",IF($T1664&lt;&gt;"",_xlfn._xlws.FILTER(P:P,($BU:$BU=$BU1664)*($I:$I=$I1664)*($T:$T=$T1664)*($S:$S=_xlfn.MINIFS($S:$S,$T:$T,"="&amp;$T1664)),""))))&amp;"",IF(P1664="","",""))&amp;""</f>
        <v/>
      </c>
      <c r="AY1664" t="str" cm="1">
        <f t="array" ref="AY1664">IFERROR(IF(Q1664&lt;&gt;"",Q1664,IF(OR($S1664="",$T1664=""),"",IF($T1664&lt;&gt;"",_xlfn._xlws.FILTER(Q:Q,($BU:$BU=$BU1664)*($I:$I=$I1664)*($T:$T=$T1664)*($S:$S=_xlfn.MINIFS($S:$S,$T:$T,"="&amp;$T1664)),""))))&amp;"",IF(Q1664="","",""))&amp;""</f>
        <v>u</v>
      </c>
      <c r="AZ1664" t="str" cm="1">
        <f t="array" ref="AZ1664">IFERROR(IF(R1664&lt;&gt;"",R1664,IF(OR($S1664="",$T1664=""),"",IF($T1664&lt;&gt;"",_xlfn._xlws.FILTER(R:R,($BU:$BU=$BU1664)*($I:$I=$I1664)*($T:$T=$T1664)*($S:$S=_xlfn.MINIFS($S:$S,$T:$T,"="&amp;$T1664)),""))))&amp;"",IF(R1664="","",""))&amp;""</f>
        <v/>
      </c>
      <c r="BA1664" s="6">
        <f t="shared" si="2351"/>
        <v>141</v>
      </c>
      <c r="BB1664">
        <f t="shared" ref="BB1664:BD1664" si="2422">BB1663</f>
        <v>18987</v>
      </c>
      <c r="BC1664" t="str">
        <f t="shared" si="2422"/>
        <v>Velodrome</v>
      </c>
      <c r="BD1664" t="str">
        <f t="shared" si="2422"/>
        <v>Outlaws</v>
      </c>
      <c r="BE1664" t="s">
        <v>13</v>
      </c>
      <c r="BF1664" t="s">
        <v>586</v>
      </c>
      <c r="BI1664" cm="1">
        <f t="array" ref="BI1664">IFERROR(_xlfn._xlws.FILTER(shifts!A:A,(shifts!B:B=events!AD1664)*(shifts!AG:AG&gt;=events!BK1664)*(shifts!AH:AH&lt;=events!BL1664)),BI1663)</f>
        <v>56</v>
      </c>
      <c r="BJ1664" s="15">
        <f t="shared" si="2353"/>
        <v>0</v>
      </c>
      <c r="BK1664">
        <f t="shared" si="2354"/>
        <v>516</v>
      </c>
      <c r="BL1664">
        <f t="shared" si="2355"/>
        <v>516</v>
      </c>
      <c r="BM1664" s="15">
        <f>SUMIFS(BJ$2:BJ1664,K$2:K1664,"=Intermission")+SUMIFS(BJ$2:BJ1664,K$2:K1664,"=Timeout")</f>
        <v>67</v>
      </c>
      <c r="BN1664">
        <f t="shared" si="2356"/>
        <v>1147</v>
      </c>
      <c r="BO1664" s="19">
        <f t="shared" si="2357"/>
        <v>1711</v>
      </c>
      <c r="BP1664">
        <f t="shared" si="2358"/>
        <v>1706</v>
      </c>
      <c r="BQ1664" s="17">
        <f t="shared" si="2359"/>
        <v>1711</v>
      </c>
      <c r="BR1664" t="str">
        <f t="shared" si="2360"/>
        <v>event_team_player_1</v>
      </c>
      <c r="BS1664">
        <f>COUNTIFS(S$3:S1664,"="&amp;S1664,AI$3:AI1664,"="&amp;AI1664)</f>
        <v>1</v>
      </c>
      <c r="BT1664" t="str">
        <f>IFERROR(VLOOKUP(BB1664&amp;BU1664&amp;X1664,game_rosters!U:W,3,FALSE),"")</f>
        <v>P100108</v>
      </c>
      <c r="BU1664" t="str">
        <f t="shared" si="2361"/>
        <v>Velodrome</v>
      </c>
    </row>
    <row r="1665" spans="1:73" x14ac:dyDescent="0.2">
      <c r="A1665">
        <f t="shared" si="2336"/>
        <v>1</v>
      </c>
      <c r="I1665" s="44">
        <v>22</v>
      </c>
      <c r="K1665" t="s">
        <v>238</v>
      </c>
      <c r="L1665" t="s">
        <v>657</v>
      </c>
      <c r="M1665" t="s">
        <v>90</v>
      </c>
      <c r="N1665" t="s">
        <v>594</v>
      </c>
      <c r="O1665" t="s">
        <v>614</v>
      </c>
      <c r="Q1665" t="s">
        <v>594</v>
      </c>
      <c r="S1665">
        <v>861</v>
      </c>
      <c r="T1665">
        <v>142</v>
      </c>
      <c r="W1665" t="s">
        <v>735</v>
      </c>
      <c r="X1665">
        <v>22</v>
      </c>
      <c r="Z1665">
        <v>1</v>
      </c>
      <c r="AA1665">
        <f t="shared" si="2385"/>
        <v>1861</v>
      </c>
      <c r="AB1665">
        <f t="shared" si="2386"/>
        <v>9142</v>
      </c>
      <c r="AC1665">
        <f t="shared" si="2332"/>
        <v>9142</v>
      </c>
      <c r="AD1665" s="6">
        <v>2</v>
      </c>
      <c r="AE1665" t="s">
        <v>936</v>
      </c>
      <c r="AF1665" t="s">
        <v>750</v>
      </c>
      <c r="AG1665" t="s">
        <v>756</v>
      </c>
      <c r="AH1665" t="s">
        <v>756</v>
      </c>
      <c r="AI1665" t="str">
        <f t="shared" si="2337"/>
        <v>e</v>
      </c>
      <c r="AJ1665" t="str">
        <f t="shared" si="2338"/>
        <v/>
      </c>
      <c r="AK1665" t="str">
        <f t="shared" si="2339"/>
        <v/>
      </c>
      <c r="AL1665" t="str">
        <f t="shared" si="2340"/>
        <v/>
      </c>
      <c r="AM1665" t="str">
        <f t="shared" si="2341"/>
        <v/>
      </c>
      <c r="AN1665" t="str">
        <f t="shared" si="2342"/>
        <v>Home</v>
      </c>
      <c r="AO1665" t="str">
        <f t="shared" si="2343"/>
        <v>h</v>
      </c>
      <c r="AP1665" t="str">
        <f t="shared" si="2344"/>
        <v/>
      </c>
      <c r="AQ1665" t="str">
        <f t="shared" si="2345"/>
        <v/>
      </c>
      <c r="AR1665" t="str">
        <f t="shared" si="2346"/>
        <v>Home</v>
      </c>
      <c r="AS1665" t="str">
        <f t="shared" si="2347"/>
        <v>h</v>
      </c>
      <c r="AT1665" t="str">
        <f t="shared" si="2348"/>
        <v>Offensive</v>
      </c>
      <c r="AU1665" t="str">
        <f t="shared" si="2349"/>
        <v/>
      </c>
      <c r="AV1665" t="str">
        <f t="shared" si="2350"/>
        <v/>
      </c>
      <c r="AW1665" t="str" cm="1">
        <f t="array" ref="AW1665">IFERROR(IF(O1665&lt;&gt;"",O1665,IF(OR($S1665="",$T1665=""),"",IF(O1665&lt;&gt;"",O1665,IF($T1665&lt;&gt;"",_xlfn._xlws.FILTER(O:O,($BU:$BU=$BU1665)*($I:$I=$I1665)*($T:$T=$T1665)*($S:$S=_xlfn.MINIFS($S:$S,$T:$T,"="&amp;$T1665)),"")))))&amp;"",IF(O1665="","",""))&amp;""</f>
        <v>Defensive_Zone-AttemptedBreakOutClear</v>
      </c>
      <c r="AX1665" t="str" cm="1">
        <f t="array" ref="AX1665">IFERROR(IF(P1665&lt;&gt;"",P1665,IF(OR($S1665="",$T1665=""),"",IF($T1665&lt;&gt;"",_xlfn._xlws.FILTER(P:P,($BU:$BU=$BU1665)*($I:$I=$I1665)*($T:$T=$T1665)*($S:$S=_xlfn.MINIFS($S:$S,$T:$T,"="&amp;$T1665)),""))))&amp;"",IF(P1665="","",""))&amp;""</f>
        <v/>
      </c>
      <c r="AY1665" t="str" cm="1">
        <f t="array" ref="AY1665">IFERROR(IF(Q1665&lt;&gt;"",Q1665,IF(OR($S1665="",$T1665=""),"",IF($T1665&lt;&gt;"",_xlfn._xlws.FILTER(Q:Q,($BU:$BU=$BU1665)*($I:$I=$I1665)*($T:$T=$T1665)*($S:$S=_xlfn.MINIFS($S:$S,$T:$T,"="&amp;$T1665)),""))))&amp;"",IF(Q1665="","",""))&amp;""</f>
        <v>u</v>
      </c>
      <c r="AZ1665" t="str" cm="1">
        <f t="array" ref="AZ1665">IFERROR(IF(R1665&lt;&gt;"",R1665,IF(OR($S1665="",$T1665=""),"",IF($T1665&lt;&gt;"",_xlfn._xlws.FILTER(R:R,($BU:$BU=$BU1665)*($I:$I=$I1665)*($T:$T=$T1665)*($S:$S=_xlfn.MINIFS($S:$S,$T:$T,"="&amp;$T1665)),""))))&amp;"",IF(R1665="","",""))&amp;""</f>
        <v/>
      </c>
      <c r="BA1665" s="6">
        <f t="shared" si="2351"/>
        <v>141</v>
      </c>
      <c r="BB1665">
        <f t="shared" ref="BB1665:BD1665" si="2423">BB1664</f>
        <v>18987</v>
      </c>
      <c r="BC1665" t="str">
        <f t="shared" si="2423"/>
        <v>Velodrome</v>
      </c>
      <c r="BD1665" t="str">
        <f t="shared" si="2423"/>
        <v>Outlaws</v>
      </c>
      <c r="BE1665" t="s">
        <v>238</v>
      </c>
      <c r="BF1665" t="s">
        <v>657</v>
      </c>
      <c r="BI1665" cm="1">
        <f t="array" ref="BI1665">IFERROR(_xlfn._xlws.FILTER(shifts!A:A,(shifts!B:B=events!AD1665)*(shifts!AG:AG&gt;=events!BK1665)*(shifts!AH:AH&lt;=events!BL1665)),BI1664)</f>
        <v>56</v>
      </c>
      <c r="BJ1665" s="15">
        <f t="shared" si="2353"/>
        <v>0</v>
      </c>
      <c r="BK1665">
        <f t="shared" si="2354"/>
        <v>515</v>
      </c>
      <c r="BL1665">
        <f t="shared" si="2355"/>
        <v>515</v>
      </c>
      <c r="BM1665" s="15">
        <f>SUMIFS(BJ$2:BJ1665,K$2:K1665,"=Intermission")+SUMIFS(BJ$2:BJ1665,K$2:K1665,"=Timeout")</f>
        <v>67</v>
      </c>
      <c r="BN1665">
        <f t="shared" si="2356"/>
        <v>1147</v>
      </c>
      <c r="BO1665" s="19">
        <f t="shared" si="2357"/>
        <v>1712</v>
      </c>
      <c r="BP1665">
        <f t="shared" si="2358"/>
        <v>1707</v>
      </c>
      <c r="BQ1665" s="17">
        <f t="shared" si="2359"/>
        <v>1712</v>
      </c>
      <c r="BR1665" t="str">
        <f t="shared" si="2360"/>
        <v>event_team_player_1</v>
      </c>
      <c r="BS1665">
        <f>COUNTIFS(S$3:S1665,"="&amp;S1665,AI$3:AI1665,"="&amp;AI1665)</f>
        <v>1</v>
      </c>
      <c r="BT1665" t="str">
        <f>IFERROR(VLOOKUP(BB1665&amp;BU1665&amp;X1665,game_rosters!U:W,3,FALSE),"")</f>
        <v>P100108</v>
      </c>
      <c r="BU1665" t="str">
        <f t="shared" si="2361"/>
        <v>Velodrome</v>
      </c>
    </row>
    <row r="1666" spans="1:73" x14ac:dyDescent="0.2">
      <c r="A1666">
        <f t="shared" si="2336"/>
        <v>1</v>
      </c>
      <c r="I1666" s="44">
        <v>22</v>
      </c>
      <c r="K1666" t="s">
        <v>9</v>
      </c>
      <c r="L1666" t="s">
        <v>173</v>
      </c>
      <c r="M1666" t="s">
        <v>365</v>
      </c>
      <c r="N1666" t="s">
        <v>594</v>
      </c>
      <c r="O1666" t="s">
        <v>614</v>
      </c>
      <c r="Q1666" t="s">
        <v>594</v>
      </c>
      <c r="S1666">
        <v>862</v>
      </c>
      <c r="T1666">
        <v>142</v>
      </c>
      <c r="W1666" t="s">
        <v>735</v>
      </c>
      <c r="X1666">
        <v>22</v>
      </c>
      <c r="Z1666">
        <v>1</v>
      </c>
      <c r="AA1666">
        <f t="shared" si="2385"/>
        <v>1862</v>
      </c>
      <c r="AB1666">
        <f t="shared" si="2386"/>
        <v>9142</v>
      </c>
      <c r="AC1666">
        <f t="shared" ref="AC1666:AC1729" si="2424">IF(AB1666&lt;&gt;"",AB1666,S1666+1000)</f>
        <v>9142</v>
      </c>
      <c r="AD1666" s="6">
        <v>2</v>
      </c>
      <c r="AE1666" t="s">
        <v>936</v>
      </c>
      <c r="AF1666" t="s">
        <v>750</v>
      </c>
      <c r="AG1666" t="s">
        <v>756</v>
      </c>
      <c r="AH1666" t="s">
        <v>756</v>
      </c>
      <c r="AI1666" t="str">
        <f t="shared" si="2337"/>
        <v>e</v>
      </c>
      <c r="AJ1666" t="str">
        <f t="shared" si="2338"/>
        <v/>
      </c>
      <c r="AK1666" t="str">
        <f t="shared" si="2339"/>
        <v/>
      </c>
      <c r="AL1666" t="str">
        <f t="shared" si="2340"/>
        <v/>
      </c>
      <c r="AM1666" t="str">
        <f t="shared" si="2341"/>
        <v/>
      </c>
      <c r="AN1666" t="str">
        <f t="shared" si="2342"/>
        <v>Home</v>
      </c>
      <c r="AO1666" t="str">
        <f t="shared" si="2343"/>
        <v>h</v>
      </c>
      <c r="AP1666" t="str">
        <f t="shared" si="2344"/>
        <v/>
      </c>
      <c r="AQ1666" t="str">
        <f t="shared" si="2345"/>
        <v/>
      </c>
      <c r="AR1666" t="str">
        <f t="shared" si="2346"/>
        <v>Home</v>
      </c>
      <c r="AS1666" t="str">
        <f t="shared" si="2347"/>
        <v>h</v>
      </c>
      <c r="AT1666" t="str">
        <f t="shared" si="2348"/>
        <v>Offensive</v>
      </c>
      <c r="AU1666" t="str">
        <f t="shared" si="2349"/>
        <v/>
      </c>
      <c r="AV1666" t="str">
        <f t="shared" si="2350"/>
        <v/>
      </c>
      <c r="AW1666" t="str" cm="1">
        <f t="array" ref="AW1666">IFERROR(IF(O1666&lt;&gt;"",O1666,IF(OR($S1666="",$T1666=""),"",IF(O1666&lt;&gt;"",O1666,IF($T1666&lt;&gt;"",_xlfn._xlws.FILTER(O:O,($BU:$BU=$BU1666)*($I:$I=$I1666)*($T:$T=$T1666)*($S:$S=_xlfn.MINIFS($S:$S,$T:$T,"="&amp;$T1666)),"")))))&amp;"",IF(O1666="","",""))&amp;""</f>
        <v>Defensive_Zone-AttemptedBreakOutClear</v>
      </c>
      <c r="AX1666" t="str" cm="1">
        <f t="array" ref="AX1666">IFERROR(IF(P1666&lt;&gt;"",P1666,IF(OR($S1666="",$T1666=""),"",IF($T1666&lt;&gt;"",_xlfn._xlws.FILTER(P:P,($BU:$BU=$BU1666)*($I:$I=$I1666)*($T:$T=$T1666)*($S:$S=_xlfn.MINIFS($S:$S,$T:$T,"="&amp;$T1666)),""))))&amp;"",IF(P1666="","",""))&amp;""</f>
        <v/>
      </c>
      <c r="AY1666" t="str" cm="1">
        <f t="array" ref="AY1666">IFERROR(IF(Q1666&lt;&gt;"",Q1666,IF(OR($S1666="",$T1666=""),"",IF($T1666&lt;&gt;"",_xlfn._xlws.FILTER(Q:Q,($BU:$BU=$BU1666)*($I:$I=$I1666)*($T:$T=$T1666)*($S:$S=_xlfn.MINIFS($S:$S,$T:$T,"="&amp;$T1666)),""))))&amp;"",IF(Q1666="","",""))&amp;""</f>
        <v>u</v>
      </c>
      <c r="AZ1666" t="str" cm="1">
        <f t="array" ref="AZ1666">IFERROR(IF(R1666&lt;&gt;"",R1666,IF(OR($S1666="",$T1666=""),"",IF($T1666&lt;&gt;"",_xlfn._xlws.FILTER(R:R,($BU:$BU=$BU1666)*($I:$I=$I1666)*($T:$T=$T1666)*($S:$S=_xlfn.MINIFS($S:$S,$T:$T,"="&amp;$T1666)),""))))&amp;"",IF(R1666="","",""))&amp;""</f>
        <v/>
      </c>
      <c r="BA1666" s="6">
        <f t="shared" si="2351"/>
        <v>141</v>
      </c>
      <c r="BB1666">
        <f t="shared" ref="BB1666:BD1666" si="2425">BB1665</f>
        <v>18987</v>
      </c>
      <c r="BC1666" t="str">
        <f t="shared" si="2425"/>
        <v>Velodrome</v>
      </c>
      <c r="BD1666" t="str">
        <f t="shared" si="2425"/>
        <v>Outlaws</v>
      </c>
      <c r="BE1666" t="s">
        <v>9</v>
      </c>
      <c r="BF1666" t="s">
        <v>173</v>
      </c>
      <c r="BI1666" cm="1">
        <f t="array" ref="BI1666">IFERROR(_xlfn._xlws.FILTER(shifts!A:A,(shifts!B:B=events!AD1666)*(shifts!AG:AG&gt;=events!BK1666)*(shifts!AH:AH&lt;=events!BL1666)),BI1665)</f>
        <v>56</v>
      </c>
      <c r="BJ1666" s="15">
        <f t="shared" si="2353"/>
        <v>0</v>
      </c>
      <c r="BK1666">
        <f t="shared" si="2354"/>
        <v>515</v>
      </c>
      <c r="BL1666">
        <f t="shared" si="2355"/>
        <v>515</v>
      </c>
      <c r="BM1666" s="15">
        <f>SUMIFS(BJ$2:BJ1666,K$2:K1666,"=Intermission")+SUMIFS(BJ$2:BJ1666,K$2:K1666,"=Timeout")</f>
        <v>67</v>
      </c>
      <c r="BN1666">
        <f t="shared" si="2356"/>
        <v>1147</v>
      </c>
      <c r="BO1666" s="19">
        <f t="shared" si="2357"/>
        <v>1712</v>
      </c>
      <c r="BP1666">
        <f t="shared" si="2358"/>
        <v>1707</v>
      </c>
      <c r="BQ1666" s="17">
        <f t="shared" si="2359"/>
        <v>1712</v>
      </c>
      <c r="BR1666" t="str">
        <f t="shared" si="2360"/>
        <v>event_team_player_1</v>
      </c>
      <c r="BS1666">
        <f>COUNTIFS(S$3:S1666,"="&amp;S1666,AI$3:AI1666,"="&amp;AI1666)</f>
        <v>1</v>
      </c>
      <c r="BT1666" t="str">
        <f>IFERROR(VLOOKUP(BB1666&amp;BU1666&amp;X1666,game_rosters!U:W,3,FALSE),"")</f>
        <v>P100108</v>
      </c>
      <c r="BU1666" t="str">
        <f t="shared" si="2361"/>
        <v>Velodrome</v>
      </c>
    </row>
    <row r="1667" spans="1:73" x14ac:dyDescent="0.2">
      <c r="A1667">
        <f t="shared" si="2336"/>
        <v>1</v>
      </c>
      <c r="I1667" s="44">
        <v>25</v>
      </c>
      <c r="K1667" t="s">
        <v>13</v>
      </c>
      <c r="L1667" t="s">
        <v>586</v>
      </c>
      <c r="N1667" t="s">
        <v>594</v>
      </c>
      <c r="O1667" t="s">
        <v>604</v>
      </c>
      <c r="Q1667" t="s">
        <v>594</v>
      </c>
      <c r="S1667">
        <v>863</v>
      </c>
      <c r="T1667" t="s">
        <v>756</v>
      </c>
      <c r="W1667" t="s">
        <v>731</v>
      </c>
      <c r="X1667">
        <v>25</v>
      </c>
      <c r="Z1667">
        <v>1</v>
      </c>
      <c r="AA1667">
        <f t="shared" si="2385"/>
        <v>1863</v>
      </c>
      <c r="AB1667" t="str">
        <f t="shared" si="2386"/>
        <v/>
      </c>
      <c r="AC1667">
        <f t="shared" si="2424"/>
        <v>1863</v>
      </c>
      <c r="AD1667" s="6">
        <v>2</v>
      </c>
      <c r="AE1667" t="s">
        <v>936</v>
      </c>
      <c r="AF1667" t="s">
        <v>926</v>
      </c>
      <c r="AG1667" t="s">
        <v>936</v>
      </c>
      <c r="AH1667" t="s">
        <v>927</v>
      </c>
      <c r="AI1667" t="str">
        <f t="shared" si="2337"/>
        <v>e</v>
      </c>
      <c r="AJ1667" t="str">
        <f t="shared" si="2338"/>
        <v/>
      </c>
      <c r="AK1667" t="str">
        <f t="shared" si="2339"/>
        <v/>
      </c>
      <c r="AL1667" t="str">
        <f t="shared" si="2340"/>
        <v/>
      </c>
      <c r="AM1667" t="str">
        <f t="shared" si="2341"/>
        <v/>
      </c>
      <c r="AN1667" t="str">
        <f t="shared" si="2342"/>
        <v>Away</v>
      </c>
      <c r="AO1667" t="str">
        <f t="shared" si="2343"/>
        <v>a</v>
      </c>
      <c r="AP1667" t="str">
        <f t="shared" si="2344"/>
        <v/>
      </c>
      <c r="AQ1667" t="str">
        <f t="shared" si="2345"/>
        <v/>
      </c>
      <c r="AR1667" t="str">
        <f t="shared" si="2346"/>
        <v>Away</v>
      </c>
      <c r="AS1667" t="str">
        <f t="shared" si="2347"/>
        <v>a</v>
      </c>
      <c r="AT1667" t="str">
        <f t="shared" si="2348"/>
        <v>Offensive</v>
      </c>
      <c r="AU1667" t="str">
        <f t="shared" si="2349"/>
        <v/>
      </c>
      <c r="AV1667" t="str">
        <f t="shared" si="2350"/>
        <v/>
      </c>
      <c r="AW1667" t="str" cm="1">
        <f t="array" ref="AW1667">IFERROR(IF(O1667&lt;&gt;"",O1667,IF(OR($S1667="",$T1667=""),"",IF(O1667&lt;&gt;"",O1667,IF($T1667&lt;&gt;"",_xlfn._xlws.FILTER(O:O,($BU:$BU=$BU1667)*($I:$I=$I1667)*($T:$T=$T1667)*($S:$S=_xlfn.MINIFS($S:$S,$T:$T,"="&amp;$T1667)),"")))))&amp;"",IF(O1667="","",""))&amp;""</f>
        <v>OffensivePlay_Zone-PuckRetrievalDumpIn</v>
      </c>
      <c r="AX1667" t="str" cm="1">
        <f t="array" ref="AX1667">IFERROR(IF(P1667&lt;&gt;"",P1667,IF(OR($S1667="",$T1667=""),"",IF($T1667&lt;&gt;"",_xlfn._xlws.FILTER(P:P,($BU:$BU=$BU1667)*($I:$I=$I1667)*($T:$T=$T1667)*($S:$S=_xlfn.MINIFS($S:$S,$T:$T,"="&amp;$T1667)),""))))&amp;"",IF(P1667="","",""))&amp;""</f>
        <v/>
      </c>
      <c r="AY1667" t="str" cm="1">
        <f t="array" ref="AY1667">IFERROR(IF(Q1667&lt;&gt;"",Q1667,IF(OR($S1667="",$T1667=""),"",IF($T1667&lt;&gt;"",_xlfn._xlws.FILTER(Q:Q,($BU:$BU=$BU1667)*($I:$I=$I1667)*($T:$T=$T1667)*($S:$S=_xlfn.MINIFS($S:$S,$T:$T,"="&amp;$T1667)),""))))&amp;"",IF(Q1667="","",""))&amp;""</f>
        <v>u</v>
      </c>
      <c r="AZ1667" t="str" cm="1">
        <f t="array" ref="AZ1667">IFERROR(IF(R1667&lt;&gt;"",R1667,IF(OR($S1667="",$T1667=""),"",IF($T1667&lt;&gt;"",_xlfn._xlws.FILTER(R:R,($BU:$BU=$BU1667)*($I:$I=$I1667)*($T:$T=$T1667)*($S:$S=_xlfn.MINIFS($S:$S,$T:$T,"="&amp;$T1667)),""))))&amp;"",IF(R1667="","",""))&amp;""</f>
        <v/>
      </c>
      <c r="BA1667" s="6">
        <f t="shared" si="2351"/>
        <v>141</v>
      </c>
      <c r="BB1667">
        <f t="shared" ref="BB1667:BD1667" si="2426">BB1666</f>
        <v>18987</v>
      </c>
      <c r="BC1667" t="str">
        <f t="shared" si="2426"/>
        <v>Velodrome</v>
      </c>
      <c r="BD1667" t="str">
        <f t="shared" si="2426"/>
        <v>Outlaws</v>
      </c>
      <c r="BE1667" t="s">
        <v>13</v>
      </c>
      <c r="BF1667" t="s">
        <v>586</v>
      </c>
      <c r="BI1667" cm="1">
        <f t="array" ref="BI1667">IFERROR(_xlfn._xlws.FILTER(shifts!A:A,(shifts!B:B=events!AD1667)*(shifts!AG:AG&gt;=events!BK1667)*(shifts!AH:AH&lt;=events!BL1667)),BI1666)</f>
        <v>56</v>
      </c>
      <c r="BJ1667" s="15">
        <f t="shared" si="2353"/>
        <v>2</v>
      </c>
      <c r="BK1667">
        <f t="shared" si="2354"/>
        <v>514</v>
      </c>
      <c r="BL1667">
        <f t="shared" si="2355"/>
        <v>512</v>
      </c>
      <c r="BM1667" s="15">
        <f>SUMIFS(BJ$2:BJ1667,K$2:K1667,"=Intermission")+SUMIFS(BJ$2:BJ1667,K$2:K1667,"=Timeout")</f>
        <v>67</v>
      </c>
      <c r="BN1667">
        <f t="shared" si="2356"/>
        <v>1147</v>
      </c>
      <c r="BO1667" s="19">
        <f t="shared" si="2357"/>
        <v>1713</v>
      </c>
      <c r="BP1667">
        <f t="shared" si="2358"/>
        <v>1708</v>
      </c>
      <c r="BQ1667" s="17">
        <f t="shared" si="2359"/>
        <v>1715</v>
      </c>
      <c r="BR1667" t="str">
        <f t="shared" si="2360"/>
        <v>event_team_player_1</v>
      </c>
      <c r="BS1667">
        <f>COUNTIFS(S$3:S1667,"="&amp;S1667,AI$3:AI1667,"="&amp;AI1667)</f>
        <v>1</v>
      </c>
      <c r="BT1667" t="str">
        <f>IFERROR(VLOOKUP(BB1667&amp;BU1667&amp;X1667,game_rosters!U:W,3,FALSE),"")</f>
        <v>P100170</v>
      </c>
      <c r="BU1667" t="str">
        <f t="shared" si="2361"/>
        <v>Outlaws</v>
      </c>
    </row>
    <row r="1668" spans="1:73" x14ac:dyDescent="0.2">
      <c r="A1668">
        <f t="shared" si="2336"/>
        <v>1</v>
      </c>
      <c r="I1668" s="44">
        <v>25</v>
      </c>
      <c r="K1668" t="s">
        <v>9</v>
      </c>
      <c r="L1668" t="s">
        <v>173</v>
      </c>
      <c r="M1668" t="s">
        <v>391</v>
      </c>
      <c r="N1668" t="s">
        <v>594</v>
      </c>
      <c r="O1668" t="s">
        <v>571</v>
      </c>
      <c r="Q1668" t="s">
        <v>594</v>
      </c>
      <c r="S1668">
        <v>864</v>
      </c>
      <c r="W1668" t="s">
        <v>731</v>
      </c>
      <c r="X1668">
        <v>25</v>
      </c>
      <c r="Z1668">
        <v>1</v>
      </c>
      <c r="AA1668">
        <f t="shared" si="2385"/>
        <v>1864</v>
      </c>
      <c r="AB1668" t="str">
        <f t="shared" si="2386"/>
        <v/>
      </c>
      <c r="AC1668">
        <f t="shared" si="2424"/>
        <v>1864</v>
      </c>
      <c r="AD1668" s="6">
        <v>2</v>
      </c>
      <c r="AE1668" t="s">
        <v>936</v>
      </c>
      <c r="AF1668" t="s">
        <v>926</v>
      </c>
      <c r="AG1668" t="s">
        <v>756</v>
      </c>
      <c r="AH1668" t="s">
        <v>756</v>
      </c>
      <c r="AI1668" t="str">
        <f t="shared" si="2337"/>
        <v>e</v>
      </c>
      <c r="AJ1668" t="str">
        <f t="shared" si="2338"/>
        <v/>
      </c>
      <c r="AK1668" t="str">
        <f t="shared" si="2339"/>
        <v/>
      </c>
      <c r="AL1668" t="str">
        <f t="shared" si="2340"/>
        <v/>
      </c>
      <c r="AM1668" t="str">
        <f t="shared" si="2341"/>
        <v/>
      </c>
      <c r="AN1668" t="str">
        <f t="shared" si="2342"/>
        <v>Away</v>
      </c>
      <c r="AO1668" t="str">
        <f t="shared" si="2343"/>
        <v>a</v>
      </c>
      <c r="AP1668" t="str">
        <f t="shared" si="2344"/>
        <v/>
      </c>
      <c r="AQ1668" t="str">
        <f t="shared" si="2345"/>
        <v/>
      </c>
      <c r="AR1668" t="str">
        <f t="shared" si="2346"/>
        <v>Away</v>
      </c>
      <c r="AS1668" t="str">
        <f t="shared" si="2347"/>
        <v>a</v>
      </c>
      <c r="AT1668" t="str">
        <f t="shared" si="2348"/>
        <v>Offensive</v>
      </c>
      <c r="AU1668" t="str">
        <f t="shared" si="2349"/>
        <v/>
      </c>
      <c r="AV1668" t="str">
        <f t="shared" si="2350"/>
        <v/>
      </c>
      <c r="AW1668" t="str" cm="1">
        <f t="array" ref="AW1668">IFERROR(IF(O1668&lt;&gt;"",O1668,IF(OR($S1668="",$T1668=""),"",IF(O1668&lt;&gt;"",O1668,IF($T1668&lt;&gt;"",_xlfn._xlws.FILTER(O:O,($BU:$BU=$BU1668)*($I:$I=$I1668)*($T:$T=$T1668)*($S:$S=_xlfn.MINIFS($S:$S,$T:$T,"="&amp;$T1668)),"")))))&amp;"",IF(O1668="","",""))&amp;""</f>
        <v>OffensivePlay_Zone-Dump/RimInZone</v>
      </c>
      <c r="AX1668" t="str" cm="1">
        <f t="array" ref="AX1668">IFERROR(IF(P1668&lt;&gt;"",P1668,IF(OR($S1668="",$T1668=""),"",IF($T1668&lt;&gt;"",_xlfn._xlws.FILTER(P:P,($BU:$BU=$BU1668)*($I:$I=$I1668)*($T:$T=$T1668)*($S:$S=_xlfn.MINIFS($S:$S,$T:$T,"="&amp;$T1668)),""))))&amp;"",IF(P1668="","",""))&amp;""</f>
        <v/>
      </c>
      <c r="AY1668" t="str" cm="1">
        <f t="array" ref="AY1668">IFERROR(IF(Q1668&lt;&gt;"",Q1668,IF(OR($S1668="",$T1668=""),"",IF($T1668&lt;&gt;"",_xlfn._xlws.FILTER(Q:Q,($BU:$BU=$BU1668)*($I:$I=$I1668)*($T:$T=$T1668)*($S:$S=_xlfn.MINIFS($S:$S,$T:$T,"="&amp;$T1668)),""))))&amp;"",IF(Q1668="","",""))&amp;""</f>
        <v>u</v>
      </c>
      <c r="AZ1668" t="str" cm="1">
        <f t="array" ref="AZ1668">IFERROR(IF(R1668&lt;&gt;"",R1668,IF(OR($S1668="",$T1668=""),"",IF($T1668&lt;&gt;"",_xlfn._xlws.FILTER(R:R,($BU:$BU=$BU1668)*($I:$I=$I1668)*($T:$T=$T1668)*($S:$S=_xlfn.MINIFS($S:$S,$T:$T,"="&amp;$T1668)),""))))&amp;"",IF(R1668="","",""))&amp;""</f>
        <v/>
      </c>
      <c r="BA1668" s="6">
        <f t="shared" si="2351"/>
        <v>141</v>
      </c>
      <c r="BB1668">
        <f t="shared" ref="BB1668:BD1668" si="2427">BB1667</f>
        <v>18987</v>
      </c>
      <c r="BC1668" t="str">
        <f t="shared" si="2427"/>
        <v>Velodrome</v>
      </c>
      <c r="BD1668" t="str">
        <f t="shared" si="2427"/>
        <v>Outlaws</v>
      </c>
      <c r="BE1668" t="s">
        <v>9</v>
      </c>
      <c r="BF1668" t="s">
        <v>173</v>
      </c>
      <c r="BI1668" cm="1">
        <f t="array" ref="BI1668">IFERROR(_xlfn._xlws.FILTER(shifts!A:A,(shifts!B:B=events!AD1668)*(shifts!AG:AG&gt;=events!BK1668)*(shifts!AH:AH&lt;=events!BL1668)),BI1667)</f>
        <v>56</v>
      </c>
      <c r="BJ1668" s="15">
        <f t="shared" si="2353"/>
        <v>0</v>
      </c>
      <c r="BK1668">
        <f t="shared" si="2354"/>
        <v>514</v>
      </c>
      <c r="BL1668">
        <f t="shared" si="2355"/>
        <v>514</v>
      </c>
      <c r="BM1668" s="15">
        <f>SUMIFS(BJ$2:BJ1668,K$2:K1668,"=Intermission")+SUMIFS(BJ$2:BJ1668,K$2:K1668,"=Timeout")</f>
        <v>67</v>
      </c>
      <c r="BN1668">
        <f t="shared" si="2356"/>
        <v>1147</v>
      </c>
      <c r="BO1668" s="19">
        <f t="shared" si="2357"/>
        <v>1713</v>
      </c>
      <c r="BP1668">
        <f t="shared" si="2358"/>
        <v>1708</v>
      </c>
      <c r="BQ1668" s="17">
        <f t="shared" si="2359"/>
        <v>1713</v>
      </c>
      <c r="BR1668" t="str">
        <f t="shared" si="2360"/>
        <v>event_team_player_1</v>
      </c>
      <c r="BS1668">
        <f>COUNTIFS(S$3:S1668,"="&amp;S1668,AI$3:AI1668,"="&amp;AI1668)</f>
        <v>1</v>
      </c>
      <c r="BT1668" t="str">
        <f>IFERROR(VLOOKUP(BB1668&amp;BU1668&amp;X1668,game_rosters!U:W,3,FALSE),"")</f>
        <v>P100170</v>
      </c>
      <c r="BU1668" t="str">
        <f t="shared" si="2361"/>
        <v>Outlaws</v>
      </c>
    </row>
    <row r="1669" spans="1:73" x14ac:dyDescent="0.2">
      <c r="A1669">
        <f t="shared" ref="A1669:A1732" si="2428">IF(K1669&lt;&gt;"",1,IF(D1669="x","x",""))</f>
        <v>1</v>
      </c>
      <c r="I1669" s="44">
        <v>84</v>
      </c>
      <c r="K1669" t="s">
        <v>13</v>
      </c>
      <c r="L1669" t="s">
        <v>586</v>
      </c>
      <c r="N1669" t="s">
        <v>595</v>
      </c>
      <c r="O1669" t="s">
        <v>604</v>
      </c>
      <c r="Q1669" t="s">
        <v>595</v>
      </c>
      <c r="R1669" s="51">
        <v>1</v>
      </c>
      <c r="S1669">
        <v>865</v>
      </c>
      <c r="T1669" t="s">
        <v>756</v>
      </c>
      <c r="W1669" t="s">
        <v>735</v>
      </c>
      <c r="X1669">
        <v>84</v>
      </c>
      <c r="Z1669">
        <v>1</v>
      </c>
      <c r="AA1669">
        <f t="shared" si="2385"/>
        <v>1865</v>
      </c>
      <c r="AB1669" t="str">
        <f t="shared" si="2386"/>
        <v/>
      </c>
      <c r="AC1669">
        <f t="shared" si="2424"/>
        <v>1865</v>
      </c>
      <c r="AD1669" s="6">
        <v>2</v>
      </c>
      <c r="AE1669" t="s">
        <v>936</v>
      </c>
      <c r="AF1669" t="s">
        <v>905</v>
      </c>
      <c r="AG1669" t="s">
        <v>756</v>
      </c>
      <c r="AH1669" t="s">
        <v>756</v>
      </c>
      <c r="AI1669" t="str">
        <f t="shared" ref="AI1669:AI1732" si="2429">IF(Z1669="x","",IF(Z1669=1,"e","o"))</f>
        <v>e</v>
      </c>
      <c r="AJ1669" t="str">
        <f t="shared" ref="AJ1669:AJ1732" si="2430">IF($J1669&lt;&gt;"",$J1669,IF($AC1669=$AC1668,AJ1668,""))</f>
        <v/>
      </c>
      <c r="AK1669" t="str">
        <f t="shared" ref="AK1669:AK1732" si="2431">IF($J1669&lt;&gt;"",$J1669,IF($AC1669=$AC1668,AK1668,""))</f>
        <v/>
      </c>
      <c r="AL1669" t="str">
        <f t="shared" ref="AL1669:AL1732" si="2432">IF($W1669="","",IF($AJ1669="","",IF($W1669="h",$AJ1669,IF($AJ1669="n","n",IF(AND($W1669="a",$AJ1669="d"),"o",IF(AND($W1669="a",$AJ1669="o"),"d"))))))</f>
        <v/>
      </c>
      <c r="AM1669" t="str">
        <f t="shared" ref="AM1669:AM1732" si="2433">IF($W1669="","",IF(J1669="","",IF(AL1669="n","n",IF(AL1669="d","o",IF(AL1669="o","d","")))))</f>
        <v/>
      </c>
      <c r="AN1669" t="str">
        <f t="shared" ref="AN1669:AN1732" si="2434">IF(AO1669="H","Home",IF(AO1669="A","Away",""))</f>
        <v>Home</v>
      </c>
      <c r="AO1669" t="str">
        <f t="shared" ref="AO1669:AO1732" si="2435">IF($W1669&lt;&gt;"",$W1669,IF($AC1669=$AC1668,AO1668,""))</f>
        <v>h</v>
      </c>
      <c r="AP1669" t="str">
        <f t="shared" ref="AP1669:AP1732" si="2436">IF(AL1669&lt;&gt;"",AL1669,IF($AC1669=$AC1668,AP1668,""))</f>
        <v/>
      </c>
      <c r="AQ1669" t="str">
        <f t="shared" ref="AQ1669:AQ1732" si="2437">IF(AM1669&lt;&gt;"",AM1669,IF($AC1669=$AC1668,AQ1668,""))</f>
        <v/>
      </c>
      <c r="AR1669" t="str">
        <f t="shared" ref="AR1669:AR1732" si="2438">IF(AN1669&lt;&gt;"",AN1669,IF($AC1669=$AC1668,AR1668,""))</f>
        <v>Home</v>
      </c>
      <c r="AS1669" t="str">
        <f t="shared" ref="AS1669:AS1732" si="2439">IF(AO1669&lt;&gt;"",AO1669,IF($AC1669=$AC1668,AS1668,""))</f>
        <v>h</v>
      </c>
      <c r="AT1669" t="str">
        <f t="shared" ref="AT1669:AT1732" si="2440">IF(AND(AI1669="e",OR(BE1669="Save",BF1669="Turnover_Takeaway",BF1669="Play_Defensive")),"Defensive",IF(AND(AI1669="o",OR(BE1669="Save",BF1669="Turnover_Takeaway",BF1669="Play_Defensive")),"Offensive",IF(OR(BE1669="Deadice",BE1669="Stoppage",BE1669="Intermission"),"",IF(AI1669="e","Offensive",IF(AI1669="o","Defensive","")))))</f>
        <v>Offensive</v>
      </c>
      <c r="AU1669" t="str">
        <f t="shared" ref="AU1669:AU1732" si="2441">IF(U1669&lt;&gt;"",U1669+5000,"")</f>
        <v/>
      </c>
      <c r="AV1669" t="str">
        <f t="shared" ref="AV1669:AV1732" si="2442">IF(V1669&lt;&gt;"",V1669+6000,"")</f>
        <v/>
      </c>
      <c r="AW1669" t="str" cm="1">
        <f t="array" ref="AW1669">IFERROR(IF(O1669&lt;&gt;"",O1669,IF(OR($S1669="",$T1669=""),"",IF(O1669&lt;&gt;"",O1669,IF($T1669&lt;&gt;"",_xlfn._xlws.FILTER(O:O,($BU:$BU=$BU1669)*($I:$I=$I1669)*($T:$T=$T1669)*($S:$S=_xlfn.MINIFS($S:$S,$T:$T,"="&amp;$T1669)),"")))))&amp;"",IF(O1669="","",""))&amp;""</f>
        <v>OffensivePlay_Zone-PuckRetrievalDumpIn</v>
      </c>
      <c r="AX1669" t="str" cm="1">
        <f t="array" ref="AX1669">IFERROR(IF(P1669&lt;&gt;"",P1669,IF(OR($S1669="",$T1669=""),"",IF($T1669&lt;&gt;"",_xlfn._xlws.FILTER(P:P,($BU:$BU=$BU1669)*($I:$I=$I1669)*($T:$T=$T1669)*($S:$S=_xlfn.MINIFS($S:$S,$T:$T,"="&amp;$T1669)),""))))&amp;"",IF(P1669="","",""))&amp;""</f>
        <v/>
      </c>
      <c r="AY1669" t="str" cm="1">
        <f t="array" ref="AY1669">IFERROR(IF(Q1669&lt;&gt;"",Q1669,IF(OR($S1669="",$T1669=""),"",IF($T1669&lt;&gt;"",_xlfn._xlws.FILTER(Q:Q,($BU:$BU=$BU1669)*($I:$I=$I1669)*($T:$T=$T1669)*($S:$S=_xlfn.MINIFS($S:$S,$T:$T,"="&amp;$T1669)),""))))&amp;"",IF(Q1669="","",""))&amp;""</f>
        <v>s</v>
      </c>
      <c r="AZ1669" t="str" cm="1">
        <f t="array" ref="AZ1669">IFERROR(IF(R1669&lt;&gt;"",R1669,IF(OR($S1669="",$T1669=""),"",IF($T1669&lt;&gt;"",_xlfn._xlws.FILTER(R:R,($BU:$BU=$BU1669)*($I:$I=$I1669)*($T:$T=$T1669)*($S:$S=_xlfn.MINIFS($S:$S,$T:$T,"="&amp;$T1669)),""))))&amp;"",IF(R1669="","",""))&amp;""</f>
        <v>1</v>
      </c>
      <c r="BA1669" s="6">
        <f t="shared" ref="BA1669:BA1732" si="2443">IF(OR(L1669="Zone_Entry",L1669="Zone_Exit"),BA1668+1,BA1668)</f>
        <v>141</v>
      </c>
      <c r="BB1669">
        <f t="shared" ref="BB1669:BD1669" si="2444">BB1668</f>
        <v>18987</v>
      </c>
      <c r="BC1669" t="str">
        <f t="shared" si="2444"/>
        <v>Velodrome</v>
      </c>
      <c r="BD1669" t="str">
        <f t="shared" si="2444"/>
        <v>Outlaws</v>
      </c>
      <c r="BE1669" t="s">
        <v>13</v>
      </c>
      <c r="BF1669" t="s">
        <v>586</v>
      </c>
      <c r="BI1669" cm="1">
        <f t="array" ref="BI1669">IFERROR(_xlfn._xlws.FILTER(shifts!A:A,(shifts!B:B=events!AD1669)*(shifts!AG:AG&gt;=events!BK1669)*(shifts!AH:AH&lt;=events!BL1669)),BI1668)</f>
        <v>56</v>
      </c>
      <c r="BJ1669" s="15">
        <f t="shared" ref="BJ1669:BJ1732" si="2445">IF(AND(AG1669="",AH1669=""),0,((AE1669*60)+AF1669)-((AG1669*60)+AH1669))</f>
        <v>0</v>
      </c>
      <c r="BK1669">
        <f t="shared" ref="BK1669:BK1732" si="2446">(AE1669*60)+AF1669</f>
        <v>510</v>
      </c>
      <c r="BL1669">
        <f t="shared" ref="BL1669:BL1732" si="2447">IF(AND(AG1669="",AH1669=""),BK1669,((AG1669*60)+AH1669))</f>
        <v>510</v>
      </c>
      <c r="BM1669" s="15">
        <f>SUMIFS(BJ$2:BJ1669,K$2:K1669,"=Intermission")+SUMIFS(BJ$2:BJ1669,K$2:K1669,"=Timeout")</f>
        <v>67</v>
      </c>
      <c r="BN1669">
        <f t="shared" ref="BN1669:BN1732" si="2448">IF(AD1669=1,0,IF(AD1669=2,1080+BM1669,IF(AD1669=3,(1080*2)+BM1669,0)))</f>
        <v>1147</v>
      </c>
      <c r="BO1669" s="19">
        <f t="shared" ref="BO1669:BO1732" si="2449">IF(K1669="Intermission",BO1668,((1080)-((AE1669*60)+AF1669))+BN1669)</f>
        <v>1717</v>
      </c>
      <c r="BP1669">
        <f t="shared" ref="BP1669:BP1732" si="2450">IF(BO1669&lt;5,0,BO1669-5)</f>
        <v>1712</v>
      </c>
      <c r="BQ1669" s="17">
        <f t="shared" ref="BQ1669:BQ1732" si="2451">BP1669+BJ1669+5</f>
        <v>1717</v>
      </c>
      <c r="BR1669" t="str">
        <f t="shared" ref="BR1669:BR1732" si="2452">IF(AI1669="e","event_team_player_"&amp;BS1669,IF(AI1669="o","opp_team_player_"&amp;BS1669,""))</f>
        <v>event_team_player_1</v>
      </c>
      <c r="BS1669">
        <f>COUNTIFS(S$3:S1669,"="&amp;S1669,AI$3:AI1669,"="&amp;AI1669)</f>
        <v>1</v>
      </c>
      <c r="BT1669" t="str">
        <f>IFERROR(VLOOKUP(BB1669&amp;BU1669&amp;X1669,game_rosters!U:W,3,FALSE),"")</f>
        <v>P100198</v>
      </c>
      <c r="BU1669" t="str">
        <f t="shared" ref="BU1669:BU1732" si="2453">IF(AR1669="","",IF(AND(AR1669="Away",AI1669="e"),BD1669,IF(AND(AR1669="Home",AI1669="e"),BC1669,IF(AND(AR1669="Away",AI1669="o"),BC1669,IF(AND(AR1669="Home",AI1669="o"),BD1669)))))</f>
        <v>Velodrome</v>
      </c>
    </row>
    <row r="1670" spans="1:73" x14ac:dyDescent="0.2">
      <c r="A1670" t="str">
        <f t="shared" si="2428"/>
        <v/>
      </c>
      <c r="I1670" s="44">
        <v>91</v>
      </c>
      <c r="O1670" t="s">
        <v>623</v>
      </c>
      <c r="Q1670" t="s">
        <v>594</v>
      </c>
      <c r="R1670" s="51">
        <v>1</v>
      </c>
      <c r="S1670">
        <v>865</v>
      </c>
      <c r="T1670" t="s">
        <v>756</v>
      </c>
      <c r="X1670">
        <v>91</v>
      </c>
      <c r="AA1670">
        <f t="shared" si="2385"/>
        <v>1865</v>
      </c>
      <c r="AB1670" t="str">
        <f t="shared" si="2386"/>
        <v/>
      </c>
      <c r="AC1670">
        <f t="shared" si="2424"/>
        <v>1865</v>
      </c>
      <c r="AD1670" s="6">
        <v>2</v>
      </c>
      <c r="AE1670" t="s">
        <v>936</v>
      </c>
      <c r="AF1670" t="s">
        <v>905</v>
      </c>
      <c r="AG1670" t="s">
        <v>756</v>
      </c>
      <c r="AH1670" t="s">
        <v>756</v>
      </c>
      <c r="AI1670" t="str">
        <f t="shared" si="2429"/>
        <v>o</v>
      </c>
      <c r="AJ1670" t="str">
        <f t="shared" si="2430"/>
        <v/>
      </c>
      <c r="AK1670" t="str">
        <f t="shared" si="2431"/>
        <v/>
      </c>
      <c r="AL1670" t="str">
        <f t="shared" si="2432"/>
        <v/>
      </c>
      <c r="AM1670" t="str">
        <f t="shared" si="2433"/>
        <v/>
      </c>
      <c r="AN1670" t="str">
        <f t="shared" si="2434"/>
        <v>Home</v>
      </c>
      <c r="AO1670" t="str">
        <f t="shared" si="2435"/>
        <v>h</v>
      </c>
      <c r="AP1670" t="str">
        <f t="shared" si="2436"/>
        <v/>
      </c>
      <c r="AQ1670" t="str">
        <f t="shared" si="2437"/>
        <v/>
      </c>
      <c r="AR1670" t="str">
        <f t="shared" si="2438"/>
        <v>Home</v>
      </c>
      <c r="AS1670" t="str">
        <f t="shared" si="2439"/>
        <v>h</v>
      </c>
      <c r="AT1670" t="str">
        <f t="shared" si="2440"/>
        <v>Defensive</v>
      </c>
      <c r="AU1670" t="str">
        <f t="shared" si="2441"/>
        <v/>
      </c>
      <c r="AV1670" t="str">
        <f t="shared" si="2442"/>
        <v/>
      </c>
      <c r="AW1670" t="str" cm="1">
        <f t="array" ref="AW1670">IFERROR(IF(O1670&lt;&gt;"",O1670,IF(OR($S1670="",$T1670=""),"",IF(O1670&lt;&gt;"",O1670,IF($T1670&lt;&gt;"",_xlfn._xlws.FILTER(O:O,($BU:$BU=$BU1670)*($I:$I=$I1670)*($T:$T=$T1670)*($S:$S=_xlfn.MINIFS($S:$S,$T:$T,"="&amp;$T1670)),"")))))&amp;"",IF(O1670="","",""))&amp;""</f>
        <v>Defensive_PlayZone-PuckRecoveryDumpIn</v>
      </c>
      <c r="AX1670" t="str" cm="1">
        <f t="array" ref="AX1670">IFERROR(IF(P1670&lt;&gt;"",P1670,IF(OR($S1670="",$T1670=""),"",IF($T1670&lt;&gt;"",_xlfn._xlws.FILTER(P:P,($BU:$BU=$BU1670)*($I:$I=$I1670)*($T:$T=$T1670)*($S:$S=_xlfn.MINIFS($S:$S,$T:$T,"="&amp;$T1670)),""))))&amp;"",IF(P1670="","",""))&amp;""</f>
        <v/>
      </c>
      <c r="AY1670" t="str" cm="1">
        <f t="array" ref="AY1670">IFERROR(IF(Q1670&lt;&gt;"",Q1670,IF(OR($S1670="",$T1670=""),"",IF($T1670&lt;&gt;"",_xlfn._xlws.FILTER(Q:Q,($BU:$BU=$BU1670)*($I:$I=$I1670)*($T:$T=$T1670)*($S:$S=_xlfn.MINIFS($S:$S,$T:$T,"="&amp;$T1670)),""))))&amp;"",IF(Q1670="","",""))&amp;""</f>
        <v>u</v>
      </c>
      <c r="AZ1670" t="str" cm="1">
        <f t="array" ref="AZ1670">IFERROR(IF(R1670&lt;&gt;"",R1670,IF(OR($S1670="",$T1670=""),"",IF($T1670&lt;&gt;"",_xlfn._xlws.FILTER(R:R,($BU:$BU=$BU1670)*($I:$I=$I1670)*($T:$T=$T1670)*($S:$S=_xlfn.MINIFS($S:$S,$T:$T,"="&amp;$T1670)),""))))&amp;"",IF(R1670="","",""))&amp;""</f>
        <v>1</v>
      </c>
      <c r="BA1670" s="6">
        <f t="shared" si="2443"/>
        <v>141</v>
      </c>
      <c r="BB1670">
        <f t="shared" ref="BB1670:BD1670" si="2454">BB1669</f>
        <v>18987</v>
      </c>
      <c r="BC1670" t="str">
        <f t="shared" si="2454"/>
        <v>Velodrome</v>
      </c>
      <c r="BD1670" t="str">
        <f t="shared" si="2454"/>
        <v>Outlaws</v>
      </c>
      <c r="BE1670" t="s">
        <v>13</v>
      </c>
      <c r="BF1670" t="s">
        <v>586</v>
      </c>
      <c r="BI1670" cm="1">
        <f t="array" ref="BI1670">IFERROR(_xlfn._xlws.FILTER(shifts!A:A,(shifts!B:B=events!AD1670)*(shifts!AG:AG&gt;=events!BK1670)*(shifts!AH:AH&lt;=events!BL1670)),BI1669)</f>
        <v>56</v>
      </c>
      <c r="BJ1670" s="15">
        <f t="shared" si="2445"/>
        <v>0</v>
      </c>
      <c r="BK1670">
        <f t="shared" si="2446"/>
        <v>510</v>
      </c>
      <c r="BL1670">
        <f t="shared" si="2447"/>
        <v>510</v>
      </c>
      <c r="BM1670" s="15">
        <f>SUMIFS(BJ$2:BJ1670,K$2:K1670,"=Intermission")+SUMIFS(BJ$2:BJ1670,K$2:K1670,"=Timeout")</f>
        <v>67</v>
      </c>
      <c r="BN1670">
        <f t="shared" si="2448"/>
        <v>1147</v>
      </c>
      <c r="BO1670" s="19">
        <f t="shared" si="2449"/>
        <v>1717</v>
      </c>
      <c r="BP1670">
        <f t="shared" si="2450"/>
        <v>1712</v>
      </c>
      <c r="BQ1670" s="17">
        <f t="shared" si="2451"/>
        <v>1717</v>
      </c>
      <c r="BR1670" t="str">
        <f t="shared" si="2452"/>
        <v>opp_team_player_1</v>
      </c>
      <c r="BS1670">
        <f>COUNTIFS(S$3:S1670,"="&amp;S1670,AI$3:AI1670,"="&amp;AI1670)</f>
        <v>1</v>
      </c>
      <c r="BT1670" t="str">
        <f>IFERROR(VLOOKUP(BB1670&amp;BU1670&amp;X1670,game_rosters!U:W,3,FALSE),"")</f>
        <v>P100232</v>
      </c>
      <c r="BU1670" t="str">
        <f t="shared" si="2453"/>
        <v>Outlaws</v>
      </c>
    </row>
    <row r="1671" spans="1:73" x14ac:dyDescent="0.2">
      <c r="A1671">
        <f t="shared" si="2428"/>
        <v>1</v>
      </c>
      <c r="I1671" s="44">
        <v>84</v>
      </c>
      <c r="K1671" t="s">
        <v>7</v>
      </c>
      <c r="L1671" t="s">
        <v>172</v>
      </c>
      <c r="M1671" t="s">
        <v>67</v>
      </c>
      <c r="N1671" t="s">
        <v>595</v>
      </c>
      <c r="O1671" t="s">
        <v>654</v>
      </c>
      <c r="Q1671" t="s">
        <v>595</v>
      </c>
      <c r="S1671">
        <v>866</v>
      </c>
      <c r="T1671" t="s">
        <v>756</v>
      </c>
      <c r="W1671" t="s">
        <v>735</v>
      </c>
      <c r="X1671">
        <v>84</v>
      </c>
      <c r="Z1671">
        <v>1</v>
      </c>
      <c r="AA1671">
        <f t="shared" si="2385"/>
        <v>1866</v>
      </c>
      <c r="AB1671" t="str">
        <f t="shared" si="2386"/>
        <v/>
      </c>
      <c r="AC1671">
        <f t="shared" si="2424"/>
        <v>1866</v>
      </c>
      <c r="AD1671" s="6">
        <v>2</v>
      </c>
      <c r="AE1671" t="s">
        <v>936</v>
      </c>
      <c r="AF1671" t="s">
        <v>905</v>
      </c>
      <c r="AG1671" t="s">
        <v>756</v>
      </c>
      <c r="AH1671" t="s">
        <v>756</v>
      </c>
      <c r="AI1671" t="str">
        <f t="shared" si="2429"/>
        <v>e</v>
      </c>
      <c r="AJ1671" t="str">
        <f t="shared" si="2430"/>
        <v/>
      </c>
      <c r="AK1671" t="str">
        <f t="shared" si="2431"/>
        <v/>
      </c>
      <c r="AL1671" t="str">
        <f t="shared" si="2432"/>
        <v/>
      </c>
      <c r="AM1671" t="str">
        <f t="shared" si="2433"/>
        <v/>
      </c>
      <c r="AN1671" t="str">
        <f t="shared" si="2434"/>
        <v>Home</v>
      </c>
      <c r="AO1671" t="str">
        <f t="shared" si="2435"/>
        <v>h</v>
      </c>
      <c r="AP1671" t="str">
        <f t="shared" si="2436"/>
        <v/>
      </c>
      <c r="AQ1671" t="str">
        <f t="shared" si="2437"/>
        <v/>
      </c>
      <c r="AR1671" t="str">
        <f t="shared" si="2438"/>
        <v>Home</v>
      </c>
      <c r="AS1671" t="str">
        <f t="shared" si="2439"/>
        <v>h</v>
      </c>
      <c r="AT1671" t="str">
        <f t="shared" si="2440"/>
        <v>Offensive</v>
      </c>
      <c r="AU1671" t="str">
        <f t="shared" si="2441"/>
        <v/>
      </c>
      <c r="AV1671" t="str">
        <f t="shared" si="2442"/>
        <v/>
      </c>
      <c r="AW1671" t="str" cm="1">
        <f t="array" ref="AW1671">IFERROR(IF(O1671&lt;&gt;"",O1671,IF(OR($S1671="",$T1671=""),"",IF(O1671&lt;&gt;"",O1671,IF($T1671&lt;&gt;"",_xlfn._xlws.FILTER(O:O,($BU:$BU=$BU1671)*($I:$I=$I1671)*($T:$T=$T1671)*($S:$S=_xlfn.MINIFS($S:$S,$T:$T,"="&amp;$T1671)),"")))))&amp;"",IF(O1671="","",""))&amp;""</f>
        <v>OffensivePlay_Pass-SecondTouch</v>
      </c>
      <c r="AX1671" t="str" cm="1">
        <f t="array" ref="AX1671">IFERROR(IF(P1671&lt;&gt;"",P1671,IF(OR($S1671="",$T1671=""),"",IF($T1671&lt;&gt;"",_xlfn._xlws.FILTER(P:P,($BU:$BU=$BU1671)*($I:$I=$I1671)*($T:$T=$T1671)*($S:$S=_xlfn.MINIFS($S:$S,$T:$T,"="&amp;$T1671)),""))))&amp;"",IF(P1671="","",""))&amp;""</f>
        <v/>
      </c>
      <c r="AY1671" t="str" cm="1">
        <f t="array" ref="AY1671">IFERROR(IF(Q1671&lt;&gt;"",Q1671,IF(OR($S1671="",$T1671=""),"",IF($T1671&lt;&gt;"",_xlfn._xlws.FILTER(Q:Q,($BU:$BU=$BU1671)*($I:$I=$I1671)*($T:$T=$T1671)*($S:$S=_xlfn.MINIFS($S:$S,$T:$T,"="&amp;$T1671)),""))))&amp;"",IF(Q1671="","",""))&amp;""</f>
        <v>s</v>
      </c>
      <c r="AZ1671" t="str" cm="1">
        <f t="array" ref="AZ1671">IFERROR(IF(R1671&lt;&gt;"",R1671,IF(OR($S1671="",$T1671=""),"",IF($T1671&lt;&gt;"",_xlfn._xlws.FILTER(R:R,($BU:$BU=$BU1671)*($I:$I=$I1671)*($T:$T=$T1671)*($S:$S=_xlfn.MINIFS($S:$S,$T:$T,"="&amp;$T1671)),""))))&amp;"",IF(R1671="","",""))&amp;""</f>
        <v/>
      </c>
      <c r="BA1671" s="6">
        <f t="shared" si="2443"/>
        <v>141</v>
      </c>
      <c r="BB1671">
        <f t="shared" ref="BB1671:BD1671" si="2455">BB1670</f>
        <v>18987</v>
      </c>
      <c r="BC1671" t="str">
        <f t="shared" si="2455"/>
        <v>Velodrome</v>
      </c>
      <c r="BD1671" t="str">
        <f t="shared" si="2455"/>
        <v>Outlaws</v>
      </c>
      <c r="BE1671" t="s">
        <v>7</v>
      </c>
      <c r="BF1671" t="s">
        <v>172</v>
      </c>
      <c r="BI1671" cm="1">
        <f t="array" ref="BI1671">IFERROR(_xlfn._xlws.FILTER(shifts!A:A,(shifts!B:B=events!AD1671)*(shifts!AG:AG&gt;=events!BK1671)*(shifts!AH:AH&lt;=events!BL1671)),BI1670)</f>
        <v>56</v>
      </c>
      <c r="BJ1671" s="15">
        <f t="shared" si="2445"/>
        <v>0</v>
      </c>
      <c r="BK1671">
        <f t="shared" si="2446"/>
        <v>510</v>
      </c>
      <c r="BL1671">
        <f t="shared" si="2447"/>
        <v>510</v>
      </c>
      <c r="BM1671" s="15">
        <f>SUMIFS(BJ$2:BJ1671,K$2:K1671,"=Intermission")+SUMIFS(BJ$2:BJ1671,K$2:K1671,"=Timeout")</f>
        <v>67</v>
      </c>
      <c r="BN1671">
        <f t="shared" si="2448"/>
        <v>1147</v>
      </c>
      <c r="BO1671" s="19">
        <f t="shared" si="2449"/>
        <v>1717</v>
      </c>
      <c r="BP1671">
        <f t="shared" si="2450"/>
        <v>1712</v>
      </c>
      <c r="BQ1671" s="17">
        <f t="shared" si="2451"/>
        <v>1717</v>
      </c>
      <c r="BR1671" t="str">
        <f t="shared" si="2452"/>
        <v>event_team_player_1</v>
      </c>
      <c r="BS1671">
        <f>COUNTIFS(S$3:S1671,"="&amp;S1671,AI$3:AI1671,"="&amp;AI1671)</f>
        <v>1</v>
      </c>
      <c r="BT1671" t="str">
        <f>IFERROR(VLOOKUP(BB1671&amp;BU1671&amp;X1671,game_rosters!U:W,3,FALSE),"")</f>
        <v>P100198</v>
      </c>
      <c r="BU1671" t="str">
        <f t="shared" si="2453"/>
        <v>Velodrome</v>
      </c>
    </row>
    <row r="1672" spans="1:73" x14ac:dyDescent="0.2">
      <c r="A1672" t="str">
        <f t="shared" si="2428"/>
        <v/>
      </c>
      <c r="I1672" s="44">
        <v>22</v>
      </c>
      <c r="S1672">
        <v>866</v>
      </c>
      <c r="T1672" t="s">
        <v>756</v>
      </c>
      <c r="X1672">
        <v>22</v>
      </c>
      <c r="Z1672">
        <v>1</v>
      </c>
      <c r="AA1672">
        <f t="shared" si="2385"/>
        <v>1866</v>
      </c>
      <c r="AB1672" t="str">
        <f t="shared" si="2386"/>
        <v/>
      </c>
      <c r="AC1672">
        <f t="shared" si="2424"/>
        <v>1866</v>
      </c>
      <c r="AD1672" s="6">
        <v>2</v>
      </c>
      <c r="AE1672" t="s">
        <v>936</v>
      </c>
      <c r="AF1672" t="s">
        <v>905</v>
      </c>
      <c r="AG1672" t="s">
        <v>756</v>
      </c>
      <c r="AH1672" t="s">
        <v>756</v>
      </c>
      <c r="AI1672" t="str">
        <f t="shared" si="2429"/>
        <v>e</v>
      </c>
      <c r="AJ1672" t="str">
        <f t="shared" si="2430"/>
        <v/>
      </c>
      <c r="AK1672" t="str">
        <f t="shared" si="2431"/>
        <v/>
      </c>
      <c r="AL1672" t="str">
        <f t="shared" si="2432"/>
        <v/>
      </c>
      <c r="AM1672" t="str">
        <f t="shared" si="2433"/>
        <v/>
      </c>
      <c r="AN1672" t="str">
        <f t="shared" si="2434"/>
        <v>Home</v>
      </c>
      <c r="AO1672" t="str">
        <f t="shared" si="2435"/>
        <v>h</v>
      </c>
      <c r="AP1672" t="str">
        <f t="shared" si="2436"/>
        <v/>
      </c>
      <c r="AQ1672" t="str">
        <f t="shared" si="2437"/>
        <v/>
      </c>
      <c r="AR1672" t="str">
        <f t="shared" si="2438"/>
        <v>Home</v>
      </c>
      <c r="AS1672" t="str">
        <f t="shared" si="2439"/>
        <v>h</v>
      </c>
      <c r="AT1672" t="str">
        <f t="shared" si="2440"/>
        <v>Offensive</v>
      </c>
      <c r="AU1672" t="str">
        <f t="shared" si="2441"/>
        <v/>
      </c>
      <c r="AV1672" t="str">
        <f t="shared" si="2442"/>
        <v/>
      </c>
      <c r="AW1672" t="str" cm="1">
        <f t="array" ref="AW1672">IFERROR(IF(O1672&lt;&gt;"",O1672,IF(OR($S1672="",$T1672=""),"",IF(O1672&lt;&gt;"",O1672,IF($T1672&lt;&gt;"",_xlfn._xlws.FILTER(O:O,($BU:$BU=$BU1672)*($I:$I=$I1672)*($T:$T=$T1672)*($S:$S=_xlfn.MINIFS($S:$S,$T:$T,"="&amp;$T1672)),"")))))&amp;"",IF(O1672="","",""))&amp;""</f>
        <v/>
      </c>
      <c r="AX1672" t="str" cm="1">
        <f t="array" ref="AX1672">IFERROR(IF(P1672&lt;&gt;"",P1672,IF(OR($S1672="",$T1672=""),"",IF($T1672&lt;&gt;"",_xlfn._xlws.FILTER(P:P,($BU:$BU=$BU1672)*($I:$I=$I1672)*($T:$T=$T1672)*($S:$S=_xlfn.MINIFS($S:$S,$T:$T,"="&amp;$T1672)),""))))&amp;"",IF(P1672="","",""))&amp;""</f>
        <v/>
      </c>
      <c r="AY1672" t="str" cm="1">
        <f t="array" ref="AY1672">IFERROR(IF(Q1672&lt;&gt;"",Q1672,IF(OR($S1672="",$T1672=""),"",IF($T1672&lt;&gt;"",_xlfn._xlws.FILTER(Q:Q,($BU:$BU=$BU1672)*($I:$I=$I1672)*($T:$T=$T1672)*($S:$S=_xlfn.MINIFS($S:$S,$T:$T,"="&amp;$T1672)),""))))&amp;"",IF(Q1672="","",""))&amp;""</f>
        <v/>
      </c>
      <c r="AZ1672" t="str" cm="1">
        <f t="array" ref="AZ1672">IFERROR(IF(R1672&lt;&gt;"",R1672,IF(OR($S1672="",$T1672=""),"",IF($T1672&lt;&gt;"",_xlfn._xlws.FILTER(R:R,($BU:$BU=$BU1672)*($I:$I=$I1672)*($T:$T=$T1672)*($S:$S=_xlfn.MINIFS($S:$S,$T:$T,"="&amp;$T1672)),""))))&amp;"",IF(R1672="","",""))&amp;""</f>
        <v/>
      </c>
      <c r="BA1672" s="6">
        <f t="shared" si="2443"/>
        <v>141</v>
      </c>
      <c r="BB1672">
        <f t="shared" ref="BB1672:BD1672" si="2456">BB1671</f>
        <v>18987</v>
      </c>
      <c r="BC1672" t="str">
        <f t="shared" si="2456"/>
        <v>Velodrome</v>
      </c>
      <c r="BD1672" t="str">
        <f t="shared" si="2456"/>
        <v>Outlaws</v>
      </c>
      <c r="BE1672" t="s">
        <v>7</v>
      </c>
      <c r="BF1672" t="s">
        <v>172</v>
      </c>
      <c r="BI1672" cm="1">
        <f t="array" ref="BI1672">IFERROR(_xlfn._xlws.FILTER(shifts!A:A,(shifts!B:B=events!AD1672)*(shifts!AG:AG&gt;=events!BK1672)*(shifts!AH:AH&lt;=events!BL1672)),BI1671)</f>
        <v>56</v>
      </c>
      <c r="BJ1672" s="15">
        <f t="shared" si="2445"/>
        <v>0</v>
      </c>
      <c r="BK1672">
        <f t="shared" si="2446"/>
        <v>510</v>
      </c>
      <c r="BL1672">
        <f t="shared" si="2447"/>
        <v>510</v>
      </c>
      <c r="BM1672" s="15">
        <f>SUMIFS(BJ$2:BJ1672,K$2:K1672,"=Intermission")+SUMIFS(BJ$2:BJ1672,K$2:K1672,"=Timeout")</f>
        <v>67</v>
      </c>
      <c r="BN1672">
        <f t="shared" si="2448"/>
        <v>1147</v>
      </c>
      <c r="BO1672" s="19">
        <f t="shared" si="2449"/>
        <v>1717</v>
      </c>
      <c r="BP1672">
        <f t="shared" si="2450"/>
        <v>1712</v>
      </c>
      <c r="BQ1672" s="17">
        <f t="shared" si="2451"/>
        <v>1717</v>
      </c>
      <c r="BR1672" t="str">
        <f t="shared" si="2452"/>
        <v>event_team_player_2</v>
      </c>
      <c r="BS1672">
        <f>COUNTIFS(S$3:S1672,"="&amp;S1672,AI$3:AI1672,"="&amp;AI1672)</f>
        <v>2</v>
      </c>
      <c r="BT1672" t="str">
        <f>IFERROR(VLOOKUP(BB1672&amp;BU1672&amp;X1672,game_rosters!U:W,3,FALSE),"")</f>
        <v>P100108</v>
      </c>
      <c r="BU1672" t="str">
        <f t="shared" si="2453"/>
        <v>Velodrome</v>
      </c>
    </row>
    <row r="1673" spans="1:73" x14ac:dyDescent="0.2">
      <c r="A1673" t="str">
        <f t="shared" si="2428"/>
        <v/>
      </c>
      <c r="I1673" s="44">
        <v>91</v>
      </c>
      <c r="S1673">
        <v>866</v>
      </c>
      <c r="T1673" t="s">
        <v>756</v>
      </c>
      <c r="X1673">
        <v>91</v>
      </c>
      <c r="AA1673">
        <f t="shared" si="2385"/>
        <v>1866</v>
      </c>
      <c r="AB1673" t="str">
        <f t="shared" si="2386"/>
        <v/>
      </c>
      <c r="AC1673">
        <f t="shared" si="2424"/>
        <v>1866</v>
      </c>
      <c r="AD1673" s="6">
        <v>2</v>
      </c>
      <c r="AE1673" t="s">
        <v>936</v>
      </c>
      <c r="AF1673" t="s">
        <v>905</v>
      </c>
      <c r="AG1673" t="s">
        <v>756</v>
      </c>
      <c r="AH1673" t="s">
        <v>756</v>
      </c>
      <c r="AI1673" t="str">
        <f t="shared" si="2429"/>
        <v>o</v>
      </c>
      <c r="AJ1673" t="str">
        <f t="shared" si="2430"/>
        <v/>
      </c>
      <c r="AK1673" t="str">
        <f t="shared" si="2431"/>
        <v/>
      </c>
      <c r="AL1673" t="str">
        <f t="shared" si="2432"/>
        <v/>
      </c>
      <c r="AM1673" t="str">
        <f t="shared" si="2433"/>
        <v/>
      </c>
      <c r="AN1673" t="str">
        <f t="shared" si="2434"/>
        <v>Home</v>
      </c>
      <c r="AO1673" t="str">
        <f t="shared" si="2435"/>
        <v>h</v>
      </c>
      <c r="AP1673" t="str">
        <f t="shared" si="2436"/>
        <v/>
      </c>
      <c r="AQ1673" t="str">
        <f t="shared" si="2437"/>
        <v/>
      </c>
      <c r="AR1673" t="str">
        <f t="shared" si="2438"/>
        <v>Home</v>
      </c>
      <c r="AS1673" t="str">
        <f t="shared" si="2439"/>
        <v>h</v>
      </c>
      <c r="AT1673" t="str">
        <f t="shared" si="2440"/>
        <v>Defensive</v>
      </c>
      <c r="AU1673" t="str">
        <f t="shared" si="2441"/>
        <v/>
      </c>
      <c r="AV1673" t="str">
        <f t="shared" si="2442"/>
        <v/>
      </c>
      <c r="AW1673" t="str" cm="1">
        <f t="array" ref="AW1673">IFERROR(IF(O1673&lt;&gt;"",O1673,IF(OR($S1673="",$T1673=""),"",IF(O1673&lt;&gt;"",O1673,IF($T1673&lt;&gt;"",_xlfn._xlws.FILTER(O:O,($BU:$BU=$BU1673)*($I:$I=$I1673)*($T:$T=$T1673)*($S:$S=_xlfn.MINIFS($S:$S,$T:$T,"="&amp;$T1673)),"")))))&amp;"",IF(O1673="","",""))&amp;""</f>
        <v/>
      </c>
      <c r="AX1673" t="str" cm="1">
        <f t="array" ref="AX1673">IFERROR(IF(P1673&lt;&gt;"",P1673,IF(OR($S1673="",$T1673=""),"",IF($T1673&lt;&gt;"",_xlfn._xlws.FILTER(P:P,($BU:$BU=$BU1673)*($I:$I=$I1673)*($T:$T=$T1673)*($S:$S=_xlfn.MINIFS($S:$S,$T:$T,"="&amp;$T1673)),""))))&amp;"",IF(P1673="","",""))&amp;""</f>
        <v/>
      </c>
      <c r="AY1673" t="str" cm="1">
        <f t="array" ref="AY1673">IFERROR(IF(Q1673&lt;&gt;"",Q1673,IF(OR($S1673="",$T1673=""),"",IF($T1673&lt;&gt;"",_xlfn._xlws.FILTER(Q:Q,($BU:$BU=$BU1673)*($I:$I=$I1673)*($T:$T=$T1673)*($S:$S=_xlfn.MINIFS($S:$S,$T:$T,"="&amp;$T1673)),""))))&amp;"",IF(Q1673="","",""))&amp;""</f>
        <v/>
      </c>
      <c r="AZ1673" t="str" cm="1">
        <f t="array" ref="AZ1673">IFERROR(IF(R1673&lt;&gt;"",R1673,IF(OR($S1673="",$T1673=""),"",IF($T1673&lt;&gt;"",_xlfn._xlws.FILTER(R:R,($BU:$BU=$BU1673)*($I:$I=$I1673)*($T:$T=$T1673)*($S:$S=_xlfn.MINIFS($S:$S,$T:$T,"="&amp;$T1673)),""))))&amp;"",IF(R1673="","",""))&amp;""</f>
        <v/>
      </c>
      <c r="BA1673" s="6">
        <f t="shared" si="2443"/>
        <v>141</v>
      </c>
      <c r="BB1673">
        <f t="shared" ref="BB1673:BD1673" si="2457">BB1672</f>
        <v>18987</v>
      </c>
      <c r="BC1673" t="str">
        <f t="shared" si="2457"/>
        <v>Velodrome</v>
      </c>
      <c r="BD1673" t="str">
        <f t="shared" si="2457"/>
        <v>Outlaws</v>
      </c>
      <c r="BE1673" t="s">
        <v>7</v>
      </c>
      <c r="BF1673" t="s">
        <v>172</v>
      </c>
      <c r="BI1673" cm="1">
        <f t="array" ref="BI1673">IFERROR(_xlfn._xlws.FILTER(shifts!A:A,(shifts!B:B=events!AD1673)*(shifts!AG:AG&gt;=events!BK1673)*(shifts!AH:AH&lt;=events!BL1673)),BI1672)</f>
        <v>56</v>
      </c>
      <c r="BJ1673" s="15">
        <f t="shared" si="2445"/>
        <v>0</v>
      </c>
      <c r="BK1673">
        <f t="shared" si="2446"/>
        <v>510</v>
      </c>
      <c r="BL1673">
        <f t="shared" si="2447"/>
        <v>510</v>
      </c>
      <c r="BM1673" s="15">
        <f>SUMIFS(BJ$2:BJ1673,K$2:K1673,"=Intermission")+SUMIFS(BJ$2:BJ1673,K$2:K1673,"=Timeout")</f>
        <v>67</v>
      </c>
      <c r="BN1673">
        <f t="shared" si="2448"/>
        <v>1147</v>
      </c>
      <c r="BO1673" s="19">
        <f t="shared" si="2449"/>
        <v>1717</v>
      </c>
      <c r="BP1673">
        <f t="shared" si="2450"/>
        <v>1712</v>
      </c>
      <c r="BQ1673" s="17">
        <f t="shared" si="2451"/>
        <v>1717</v>
      </c>
      <c r="BR1673" t="str">
        <f t="shared" si="2452"/>
        <v>opp_team_player_1</v>
      </c>
      <c r="BS1673">
        <f>COUNTIFS(S$3:S1673,"="&amp;S1673,AI$3:AI1673,"="&amp;AI1673)</f>
        <v>1</v>
      </c>
      <c r="BT1673" t="str">
        <f>IFERROR(VLOOKUP(BB1673&amp;BU1673&amp;X1673,game_rosters!U:W,3,FALSE),"")</f>
        <v>P100232</v>
      </c>
      <c r="BU1673" t="str">
        <f t="shared" si="2453"/>
        <v>Outlaws</v>
      </c>
    </row>
    <row r="1674" spans="1:73" x14ac:dyDescent="0.2">
      <c r="A1674">
        <f t="shared" si="2428"/>
        <v>1</v>
      </c>
      <c r="I1674" s="44">
        <v>22</v>
      </c>
      <c r="K1674" t="s">
        <v>7</v>
      </c>
      <c r="L1674" t="s">
        <v>172</v>
      </c>
      <c r="M1674" t="s">
        <v>69</v>
      </c>
      <c r="N1674" t="s">
        <v>595</v>
      </c>
      <c r="O1674" t="s">
        <v>569</v>
      </c>
      <c r="Q1674" t="s">
        <v>595</v>
      </c>
      <c r="S1674">
        <v>867</v>
      </c>
      <c r="T1674">
        <v>143</v>
      </c>
      <c r="W1674" t="s">
        <v>735</v>
      </c>
      <c r="X1674">
        <v>22</v>
      </c>
      <c r="Z1674">
        <v>1</v>
      </c>
      <c r="AA1674">
        <f t="shared" si="2385"/>
        <v>1867</v>
      </c>
      <c r="AB1674">
        <f t="shared" si="2386"/>
        <v>9143</v>
      </c>
      <c r="AC1674">
        <f t="shared" si="2424"/>
        <v>9143</v>
      </c>
      <c r="AD1674" s="6">
        <v>2</v>
      </c>
      <c r="AE1674" t="s">
        <v>936</v>
      </c>
      <c r="AF1674" t="s">
        <v>934</v>
      </c>
      <c r="AG1674" t="s">
        <v>756</v>
      </c>
      <c r="AH1674" t="s">
        <v>756</v>
      </c>
      <c r="AI1674" t="str">
        <f t="shared" si="2429"/>
        <v>e</v>
      </c>
      <c r="AJ1674" t="str">
        <f t="shared" si="2430"/>
        <v/>
      </c>
      <c r="AK1674" t="str">
        <f t="shared" si="2431"/>
        <v/>
      </c>
      <c r="AL1674" t="str">
        <f t="shared" si="2432"/>
        <v/>
      </c>
      <c r="AM1674" t="str">
        <f t="shared" si="2433"/>
        <v/>
      </c>
      <c r="AN1674" t="str">
        <f t="shared" si="2434"/>
        <v>Home</v>
      </c>
      <c r="AO1674" t="str">
        <f t="shared" si="2435"/>
        <v>h</v>
      </c>
      <c r="AP1674" t="str">
        <f t="shared" si="2436"/>
        <v/>
      </c>
      <c r="AQ1674" t="str">
        <f t="shared" si="2437"/>
        <v/>
      </c>
      <c r="AR1674" t="str">
        <f t="shared" si="2438"/>
        <v>Home</v>
      </c>
      <c r="AS1674" t="str">
        <f t="shared" si="2439"/>
        <v>h</v>
      </c>
      <c r="AT1674" t="str">
        <f t="shared" si="2440"/>
        <v>Offensive</v>
      </c>
      <c r="AU1674" t="str">
        <f t="shared" si="2441"/>
        <v/>
      </c>
      <c r="AV1674" t="str">
        <f t="shared" si="2442"/>
        <v/>
      </c>
      <c r="AW1674" t="str" cm="1">
        <f t="array" ref="AW1674">IFERROR(IF(O1674&lt;&gt;"",O1674,IF(OR($S1674="",$T1674=""),"",IF(O1674&lt;&gt;"",O1674,IF($T1674&lt;&gt;"",_xlfn._xlws.FILTER(O:O,($BU:$BU=$BU1674)*($I:$I=$I1674)*($T:$T=$T1674)*($S:$S=_xlfn.MINIFS($S:$S,$T:$T,"="&amp;$T1674)),"")))))&amp;"",IF(O1674="","",""))&amp;""</f>
        <v>OffensivePlay_Zone-Breakout</v>
      </c>
      <c r="AX1674" t="str" cm="1">
        <f t="array" ref="AX1674">IFERROR(IF(P1674&lt;&gt;"",P1674,IF(OR($S1674="",$T1674=""),"",IF($T1674&lt;&gt;"",_xlfn._xlws.FILTER(P:P,($BU:$BU=$BU1674)*($I:$I=$I1674)*($T:$T=$T1674)*($S:$S=_xlfn.MINIFS($S:$S,$T:$T,"="&amp;$T1674)),""))))&amp;"",IF(P1674="","",""))&amp;""</f>
        <v/>
      </c>
      <c r="AY1674" t="str" cm="1">
        <f t="array" ref="AY1674">IFERROR(IF(Q1674&lt;&gt;"",Q1674,IF(OR($S1674="",$T1674=""),"",IF($T1674&lt;&gt;"",_xlfn._xlws.FILTER(Q:Q,($BU:$BU=$BU1674)*($I:$I=$I1674)*($T:$T=$T1674)*($S:$S=_xlfn.MINIFS($S:$S,$T:$T,"="&amp;$T1674)),""))))&amp;"",IF(Q1674="","",""))&amp;""</f>
        <v>s</v>
      </c>
      <c r="AZ1674" t="str" cm="1">
        <f t="array" ref="AZ1674">IFERROR(IF(R1674&lt;&gt;"",R1674,IF(OR($S1674="",$T1674=""),"",IF($T1674&lt;&gt;"",_xlfn._xlws.FILTER(R:R,($BU:$BU=$BU1674)*($I:$I=$I1674)*($T:$T=$T1674)*($S:$S=_xlfn.MINIFS($S:$S,$T:$T,"="&amp;$T1674)),""))))&amp;"",IF(R1674="","",""))&amp;""</f>
        <v/>
      </c>
      <c r="BA1674" s="6">
        <f t="shared" si="2443"/>
        <v>141</v>
      </c>
      <c r="BB1674">
        <f t="shared" ref="BB1674:BD1674" si="2458">BB1673</f>
        <v>18987</v>
      </c>
      <c r="BC1674" t="str">
        <f t="shared" si="2458"/>
        <v>Velodrome</v>
      </c>
      <c r="BD1674" t="str">
        <f t="shared" si="2458"/>
        <v>Outlaws</v>
      </c>
      <c r="BE1674" t="s">
        <v>7</v>
      </c>
      <c r="BF1674" t="s">
        <v>172</v>
      </c>
      <c r="BI1674" cm="1">
        <f t="array" ref="BI1674">IFERROR(_xlfn._xlws.FILTER(shifts!A:A,(shifts!B:B=events!AD1674)*(shifts!AG:AG&gt;=events!BK1674)*(shifts!AH:AH&lt;=events!BL1674)),BI1673)</f>
        <v>56</v>
      </c>
      <c r="BJ1674" s="15">
        <f t="shared" si="2445"/>
        <v>0</v>
      </c>
      <c r="BK1674">
        <f t="shared" si="2446"/>
        <v>508</v>
      </c>
      <c r="BL1674">
        <f t="shared" si="2447"/>
        <v>508</v>
      </c>
      <c r="BM1674" s="15">
        <f>SUMIFS(BJ$2:BJ1674,K$2:K1674,"=Intermission")+SUMIFS(BJ$2:BJ1674,K$2:K1674,"=Timeout")</f>
        <v>67</v>
      </c>
      <c r="BN1674">
        <f t="shared" si="2448"/>
        <v>1147</v>
      </c>
      <c r="BO1674" s="19">
        <f t="shared" si="2449"/>
        <v>1719</v>
      </c>
      <c r="BP1674">
        <f t="shared" si="2450"/>
        <v>1714</v>
      </c>
      <c r="BQ1674" s="17">
        <f t="shared" si="2451"/>
        <v>1719</v>
      </c>
      <c r="BR1674" t="str">
        <f t="shared" si="2452"/>
        <v>event_team_player_1</v>
      </c>
      <c r="BS1674">
        <f>COUNTIFS(S$3:S1674,"="&amp;S1674,AI$3:AI1674,"="&amp;AI1674)</f>
        <v>1</v>
      </c>
      <c r="BT1674" t="str">
        <f>IFERROR(VLOOKUP(BB1674&amp;BU1674&amp;X1674,game_rosters!U:W,3,FALSE),"")</f>
        <v>P100108</v>
      </c>
      <c r="BU1674" t="str">
        <f t="shared" si="2453"/>
        <v>Velodrome</v>
      </c>
    </row>
    <row r="1675" spans="1:73" x14ac:dyDescent="0.2">
      <c r="A1675" t="str">
        <f t="shared" si="2428"/>
        <v/>
      </c>
      <c r="I1675" s="44">
        <v>75</v>
      </c>
      <c r="S1675">
        <v>867</v>
      </c>
      <c r="T1675">
        <v>143</v>
      </c>
      <c r="X1675">
        <v>75</v>
      </c>
      <c r="Z1675">
        <v>1</v>
      </c>
      <c r="AA1675">
        <f t="shared" si="2385"/>
        <v>1867</v>
      </c>
      <c r="AB1675">
        <f t="shared" si="2386"/>
        <v>9143</v>
      </c>
      <c r="AC1675">
        <f t="shared" si="2424"/>
        <v>9143</v>
      </c>
      <c r="AD1675" s="6">
        <v>2</v>
      </c>
      <c r="AE1675" t="s">
        <v>936</v>
      </c>
      <c r="AF1675" t="s">
        <v>934</v>
      </c>
      <c r="AG1675" t="s">
        <v>756</v>
      </c>
      <c r="AH1675" t="s">
        <v>756</v>
      </c>
      <c r="AI1675" t="str">
        <f t="shared" si="2429"/>
        <v>e</v>
      </c>
      <c r="AJ1675" t="str">
        <f t="shared" si="2430"/>
        <v/>
      </c>
      <c r="AK1675" t="str">
        <f t="shared" si="2431"/>
        <v/>
      </c>
      <c r="AL1675" t="str">
        <f t="shared" si="2432"/>
        <v/>
      </c>
      <c r="AM1675" t="str">
        <f t="shared" si="2433"/>
        <v/>
      </c>
      <c r="AN1675" t="str">
        <f t="shared" si="2434"/>
        <v>Home</v>
      </c>
      <c r="AO1675" t="str">
        <f t="shared" si="2435"/>
        <v>h</v>
      </c>
      <c r="AP1675" t="str">
        <f t="shared" si="2436"/>
        <v/>
      </c>
      <c r="AQ1675" t="str">
        <f t="shared" si="2437"/>
        <v/>
      </c>
      <c r="AR1675" t="str">
        <f t="shared" si="2438"/>
        <v>Home</v>
      </c>
      <c r="AS1675" t="str">
        <f t="shared" si="2439"/>
        <v>h</v>
      </c>
      <c r="AT1675" t="str">
        <f t="shared" si="2440"/>
        <v>Offensive</v>
      </c>
      <c r="AU1675" t="str">
        <f t="shared" si="2441"/>
        <v/>
      </c>
      <c r="AV1675" t="str">
        <f t="shared" si="2442"/>
        <v/>
      </c>
      <c r="AW1675" t="str" cm="1">
        <f t="array" ref="AW1675">IFERROR(IF(O1675&lt;&gt;"",O1675,IF(OR($S1675="",$T1675=""),"",IF(O1675&lt;&gt;"",O1675,IF($T1675&lt;&gt;"",_xlfn._xlws.FILTER(O:O,($BU:$BU=$BU1675)*($I:$I=$I1675)*($T:$T=$T1675)*($S:$S=_xlfn.MINIFS($S:$S,$T:$T,"="&amp;$T1675)),"")))))&amp;"",IF(O1675="","",""))&amp;""</f>
        <v/>
      </c>
      <c r="AX1675" t="str" cm="1">
        <f t="array" ref="AX1675">IFERROR(IF(P1675&lt;&gt;"",P1675,IF(OR($S1675="",$T1675=""),"",IF($T1675&lt;&gt;"",_xlfn._xlws.FILTER(P:P,($BU:$BU=$BU1675)*($I:$I=$I1675)*($T:$T=$T1675)*($S:$S=_xlfn.MINIFS($S:$S,$T:$T,"="&amp;$T1675)),""))))&amp;"",IF(P1675="","",""))&amp;""</f>
        <v/>
      </c>
      <c r="AY1675" t="str" cm="1">
        <f t="array" ref="AY1675">IFERROR(IF(Q1675&lt;&gt;"",Q1675,IF(OR($S1675="",$T1675=""),"",IF($T1675&lt;&gt;"",_xlfn._xlws.FILTER(Q:Q,($BU:$BU=$BU1675)*($I:$I=$I1675)*($T:$T=$T1675)*($S:$S=_xlfn.MINIFS($S:$S,$T:$T,"="&amp;$T1675)),""))))&amp;"",IF(Q1675="","",""))&amp;""</f>
        <v/>
      </c>
      <c r="AZ1675" t="str" cm="1">
        <f t="array" ref="AZ1675">IFERROR(IF(R1675&lt;&gt;"",R1675,IF(OR($S1675="",$T1675=""),"",IF($T1675&lt;&gt;"",_xlfn._xlws.FILTER(R:R,($BU:$BU=$BU1675)*($I:$I=$I1675)*($T:$T=$T1675)*($S:$S=_xlfn.MINIFS($S:$S,$T:$T,"="&amp;$T1675)),""))))&amp;"",IF(R1675="","",""))&amp;""</f>
        <v/>
      </c>
      <c r="BA1675" s="6">
        <f t="shared" si="2443"/>
        <v>141</v>
      </c>
      <c r="BB1675">
        <f t="shared" ref="BB1675:BD1675" si="2459">BB1674</f>
        <v>18987</v>
      </c>
      <c r="BC1675" t="str">
        <f t="shared" si="2459"/>
        <v>Velodrome</v>
      </c>
      <c r="BD1675" t="str">
        <f t="shared" si="2459"/>
        <v>Outlaws</v>
      </c>
      <c r="BE1675" t="s">
        <v>7</v>
      </c>
      <c r="BF1675" t="s">
        <v>172</v>
      </c>
      <c r="BI1675" cm="1">
        <f t="array" ref="BI1675">IFERROR(_xlfn._xlws.FILTER(shifts!A:A,(shifts!B:B=events!AD1675)*(shifts!AG:AG&gt;=events!BK1675)*(shifts!AH:AH&lt;=events!BL1675)),BI1674)</f>
        <v>56</v>
      </c>
      <c r="BJ1675" s="15">
        <f t="shared" si="2445"/>
        <v>0</v>
      </c>
      <c r="BK1675">
        <f t="shared" si="2446"/>
        <v>508</v>
      </c>
      <c r="BL1675">
        <f t="shared" si="2447"/>
        <v>508</v>
      </c>
      <c r="BM1675" s="15">
        <f>SUMIFS(BJ$2:BJ1675,K$2:K1675,"=Intermission")+SUMIFS(BJ$2:BJ1675,K$2:K1675,"=Timeout")</f>
        <v>67</v>
      </c>
      <c r="BN1675">
        <f t="shared" si="2448"/>
        <v>1147</v>
      </c>
      <c r="BO1675" s="19">
        <f t="shared" si="2449"/>
        <v>1719</v>
      </c>
      <c r="BP1675">
        <f t="shared" si="2450"/>
        <v>1714</v>
      </c>
      <c r="BQ1675" s="17">
        <f t="shared" si="2451"/>
        <v>1719</v>
      </c>
      <c r="BR1675" t="str">
        <f t="shared" si="2452"/>
        <v>event_team_player_2</v>
      </c>
      <c r="BS1675">
        <f>COUNTIFS(S$3:S1675,"="&amp;S1675,AI$3:AI1675,"="&amp;AI1675)</f>
        <v>2</v>
      </c>
      <c r="BT1675" t="str">
        <f>IFERROR(VLOOKUP(BB1675&amp;BU1675&amp;X1675,game_rosters!U:W,3,FALSE),"")</f>
        <v>P100039</v>
      </c>
      <c r="BU1675" t="str">
        <f t="shared" si="2453"/>
        <v>Velodrome</v>
      </c>
    </row>
    <row r="1676" spans="1:73" x14ac:dyDescent="0.2">
      <c r="A1676">
        <f t="shared" si="2428"/>
        <v>1</v>
      </c>
      <c r="I1676" s="44">
        <v>22</v>
      </c>
      <c r="K1676" t="s">
        <v>238</v>
      </c>
      <c r="L1676" t="s">
        <v>184</v>
      </c>
      <c r="M1676" t="s">
        <v>89</v>
      </c>
      <c r="N1676" t="s">
        <v>595</v>
      </c>
      <c r="S1676">
        <v>868</v>
      </c>
      <c r="T1676">
        <v>143</v>
      </c>
      <c r="W1676" t="s">
        <v>735</v>
      </c>
      <c r="X1676">
        <v>22</v>
      </c>
      <c r="Z1676">
        <v>1</v>
      </c>
      <c r="AA1676">
        <f t="shared" si="2385"/>
        <v>1868</v>
      </c>
      <c r="AB1676">
        <f t="shared" si="2386"/>
        <v>9143</v>
      </c>
      <c r="AC1676">
        <f t="shared" si="2424"/>
        <v>9143</v>
      </c>
      <c r="AD1676" s="6">
        <v>2</v>
      </c>
      <c r="AE1676" t="s">
        <v>936</v>
      </c>
      <c r="AF1676" t="s">
        <v>934</v>
      </c>
      <c r="AG1676" t="s">
        <v>756</v>
      </c>
      <c r="AH1676" t="s">
        <v>756</v>
      </c>
      <c r="AI1676" t="str">
        <f t="shared" si="2429"/>
        <v>e</v>
      </c>
      <c r="AJ1676" t="str">
        <f t="shared" si="2430"/>
        <v/>
      </c>
      <c r="AK1676" t="str">
        <f t="shared" si="2431"/>
        <v/>
      </c>
      <c r="AL1676" t="str">
        <f t="shared" si="2432"/>
        <v/>
      </c>
      <c r="AM1676" t="str">
        <f t="shared" si="2433"/>
        <v/>
      </c>
      <c r="AN1676" t="str">
        <f t="shared" si="2434"/>
        <v>Home</v>
      </c>
      <c r="AO1676" t="str">
        <f t="shared" si="2435"/>
        <v>h</v>
      </c>
      <c r="AP1676" t="str">
        <f t="shared" si="2436"/>
        <v/>
      </c>
      <c r="AQ1676" t="str">
        <f t="shared" si="2437"/>
        <v/>
      </c>
      <c r="AR1676" t="str">
        <f t="shared" si="2438"/>
        <v>Home</v>
      </c>
      <c r="AS1676" t="str">
        <f t="shared" si="2439"/>
        <v>h</v>
      </c>
      <c r="AT1676" t="str">
        <f t="shared" si="2440"/>
        <v>Offensive</v>
      </c>
      <c r="AU1676" t="str">
        <f t="shared" si="2441"/>
        <v/>
      </c>
      <c r="AV1676" t="str">
        <f t="shared" si="2442"/>
        <v/>
      </c>
      <c r="AW1676" t="str" cm="1">
        <f t="array" ref="AW1676">IFERROR(IF(O1676&lt;&gt;"",O1676,IF(OR($S1676="",$T1676=""),"",IF(O1676&lt;&gt;"",O1676,IF($T1676&lt;&gt;"",_xlfn._xlws.FILTER(O:O,($BU:$BU=$BU1676)*($I:$I=$I1676)*($T:$T=$T1676)*($S:$S=_xlfn.MINIFS($S:$S,$T:$T,"="&amp;$T1676)),"")))))&amp;"",IF(O1676="","",""))&amp;""</f>
        <v>OffensivePlay_Zone-Breakout</v>
      </c>
      <c r="AX1676" t="str" cm="1">
        <f t="array" ref="AX1676">IFERROR(IF(P1676&lt;&gt;"",P1676,IF(OR($S1676="",$T1676=""),"",IF($T1676&lt;&gt;"",_xlfn._xlws.FILTER(P:P,($BU:$BU=$BU1676)*($I:$I=$I1676)*($T:$T=$T1676)*($S:$S=_xlfn.MINIFS($S:$S,$T:$T,"="&amp;$T1676)),""))))&amp;"",IF(P1676="","",""))&amp;""</f>
        <v/>
      </c>
      <c r="AY1676" t="str" cm="1">
        <f t="array" ref="AY1676">IFERROR(IF(Q1676&lt;&gt;"",Q1676,IF(OR($S1676="",$T1676=""),"",IF($T1676&lt;&gt;"",_xlfn._xlws.FILTER(Q:Q,($BU:$BU=$BU1676)*($I:$I=$I1676)*($T:$T=$T1676)*($S:$S=_xlfn.MINIFS($S:$S,$T:$T,"="&amp;$T1676)),""))))&amp;"",IF(Q1676="","",""))&amp;""</f>
        <v>s</v>
      </c>
      <c r="AZ1676" t="str" cm="1">
        <f t="array" ref="AZ1676">IFERROR(IF(R1676&lt;&gt;"",R1676,IF(OR($S1676="",$T1676=""),"",IF($T1676&lt;&gt;"",_xlfn._xlws.FILTER(R:R,($BU:$BU=$BU1676)*($I:$I=$I1676)*($T:$T=$T1676)*($S:$S=_xlfn.MINIFS($S:$S,$T:$T,"="&amp;$T1676)),""))))&amp;"",IF(R1676="","",""))&amp;""</f>
        <v/>
      </c>
      <c r="BA1676" s="6">
        <f t="shared" si="2443"/>
        <v>142</v>
      </c>
      <c r="BB1676">
        <f t="shared" ref="BB1676:BD1676" si="2460">BB1675</f>
        <v>18987</v>
      </c>
      <c r="BC1676" t="str">
        <f t="shared" si="2460"/>
        <v>Velodrome</v>
      </c>
      <c r="BD1676" t="str">
        <f t="shared" si="2460"/>
        <v>Outlaws</v>
      </c>
      <c r="BE1676" t="s">
        <v>238</v>
      </c>
      <c r="BF1676" t="s">
        <v>184</v>
      </c>
      <c r="BI1676" cm="1">
        <f t="array" ref="BI1676">IFERROR(_xlfn._xlws.FILTER(shifts!A:A,(shifts!B:B=events!AD1676)*(shifts!AG:AG&gt;=events!BK1676)*(shifts!AH:AH&lt;=events!BL1676)),BI1675)</f>
        <v>56</v>
      </c>
      <c r="BJ1676" s="15">
        <f t="shared" si="2445"/>
        <v>0</v>
      </c>
      <c r="BK1676">
        <f t="shared" si="2446"/>
        <v>508</v>
      </c>
      <c r="BL1676">
        <f t="shared" si="2447"/>
        <v>508</v>
      </c>
      <c r="BM1676" s="15">
        <f>SUMIFS(BJ$2:BJ1676,K$2:K1676,"=Intermission")+SUMIFS(BJ$2:BJ1676,K$2:K1676,"=Timeout")</f>
        <v>67</v>
      </c>
      <c r="BN1676">
        <f t="shared" si="2448"/>
        <v>1147</v>
      </c>
      <c r="BO1676" s="19">
        <f t="shared" si="2449"/>
        <v>1719</v>
      </c>
      <c r="BP1676">
        <f t="shared" si="2450"/>
        <v>1714</v>
      </c>
      <c r="BQ1676" s="17">
        <f t="shared" si="2451"/>
        <v>1719</v>
      </c>
      <c r="BR1676" t="str">
        <f t="shared" si="2452"/>
        <v>event_team_player_1</v>
      </c>
      <c r="BS1676">
        <f>COUNTIFS(S$3:S1676,"="&amp;S1676,AI$3:AI1676,"="&amp;AI1676)</f>
        <v>1</v>
      </c>
      <c r="BT1676" t="str">
        <f>IFERROR(VLOOKUP(BB1676&amp;BU1676&amp;X1676,game_rosters!U:W,3,FALSE),"")</f>
        <v>P100108</v>
      </c>
      <c r="BU1676" t="str">
        <f t="shared" si="2453"/>
        <v>Velodrome</v>
      </c>
    </row>
    <row r="1677" spans="1:73" x14ac:dyDescent="0.2">
      <c r="A1677" t="str">
        <f t="shared" si="2428"/>
        <v/>
      </c>
      <c r="I1677" s="44">
        <v>75</v>
      </c>
      <c r="S1677">
        <v>868</v>
      </c>
      <c r="T1677">
        <v>143</v>
      </c>
      <c r="X1677">
        <v>75</v>
      </c>
      <c r="Z1677">
        <v>1</v>
      </c>
      <c r="AA1677">
        <f t="shared" si="2385"/>
        <v>1868</v>
      </c>
      <c r="AB1677">
        <f t="shared" si="2386"/>
        <v>9143</v>
      </c>
      <c r="AC1677">
        <f t="shared" si="2424"/>
        <v>9143</v>
      </c>
      <c r="AD1677" s="6">
        <v>2</v>
      </c>
      <c r="AE1677" t="s">
        <v>936</v>
      </c>
      <c r="AF1677" t="s">
        <v>934</v>
      </c>
      <c r="AG1677" t="s">
        <v>756</v>
      </c>
      <c r="AH1677" t="s">
        <v>756</v>
      </c>
      <c r="AI1677" t="str">
        <f t="shared" si="2429"/>
        <v>e</v>
      </c>
      <c r="AJ1677" t="str">
        <f t="shared" si="2430"/>
        <v/>
      </c>
      <c r="AK1677" t="str">
        <f t="shared" si="2431"/>
        <v/>
      </c>
      <c r="AL1677" t="str">
        <f t="shared" si="2432"/>
        <v/>
      </c>
      <c r="AM1677" t="str">
        <f t="shared" si="2433"/>
        <v/>
      </c>
      <c r="AN1677" t="str">
        <f t="shared" si="2434"/>
        <v>Home</v>
      </c>
      <c r="AO1677" t="str">
        <f t="shared" si="2435"/>
        <v>h</v>
      </c>
      <c r="AP1677" t="str">
        <f t="shared" si="2436"/>
        <v/>
      </c>
      <c r="AQ1677" t="str">
        <f t="shared" si="2437"/>
        <v/>
      </c>
      <c r="AR1677" t="str">
        <f t="shared" si="2438"/>
        <v>Home</v>
      </c>
      <c r="AS1677" t="str">
        <f t="shared" si="2439"/>
        <v>h</v>
      </c>
      <c r="AT1677" t="str">
        <f t="shared" si="2440"/>
        <v>Offensive</v>
      </c>
      <c r="AU1677" t="str">
        <f t="shared" si="2441"/>
        <v/>
      </c>
      <c r="AV1677" t="str">
        <f t="shared" si="2442"/>
        <v/>
      </c>
      <c r="AW1677" t="str" cm="1">
        <f t="array" ref="AW1677">IFERROR(IF(O1677&lt;&gt;"",O1677,IF(OR($S1677="",$T1677=""),"",IF(O1677&lt;&gt;"",O1677,IF($T1677&lt;&gt;"",_xlfn._xlws.FILTER(O:O,($BU:$BU=$BU1677)*($I:$I=$I1677)*($T:$T=$T1677)*($S:$S=_xlfn.MINIFS($S:$S,$T:$T,"="&amp;$T1677)),"")))))&amp;"",IF(O1677="","",""))&amp;""</f>
        <v/>
      </c>
      <c r="AX1677" t="str" cm="1">
        <f t="array" ref="AX1677">IFERROR(IF(P1677&lt;&gt;"",P1677,IF(OR($S1677="",$T1677=""),"",IF($T1677&lt;&gt;"",_xlfn._xlws.FILTER(P:P,($BU:$BU=$BU1677)*($I:$I=$I1677)*($T:$T=$T1677)*($S:$S=_xlfn.MINIFS($S:$S,$T:$T,"="&amp;$T1677)),""))))&amp;"",IF(P1677="","",""))&amp;""</f>
        <v/>
      </c>
      <c r="AY1677" t="str" cm="1">
        <f t="array" ref="AY1677">IFERROR(IF(Q1677&lt;&gt;"",Q1677,IF(OR($S1677="",$T1677=""),"",IF($T1677&lt;&gt;"",_xlfn._xlws.FILTER(Q:Q,($BU:$BU=$BU1677)*($I:$I=$I1677)*($T:$T=$T1677)*($S:$S=_xlfn.MINIFS($S:$S,$T:$T,"="&amp;$T1677)),""))))&amp;"",IF(Q1677="","",""))&amp;""</f>
        <v/>
      </c>
      <c r="AZ1677" t="str" cm="1">
        <f t="array" ref="AZ1677">IFERROR(IF(R1677&lt;&gt;"",R1677,IF(OR($S1677="",$T1677=""),"",IF($T1677&lt;&gt;"",_xlfn._xlws.FILTER(R:R,($BU:$BU=$BU1677)*($I:$I=$I1677)*($T:$T=$T1677)*($S:$S=_xlfn.MINIFS($S:$S,$T:$T,"="&amp;$T1677)),""))))&amp;"",IF(R1677="","",""))&amp;""</f>
        <v/>
      </c>
      <c r="BA1677" s="6">
        <f t="shared" si="2443"/>
        <v>142</v>
      </c>
      <c r="BB1677">
        <f t="shared" ref="BB1677:BD1677" si="2461">BB1676</f>
        <v>18987</v>
      </c>
      <c r="BC1677" t="str">
        <f t="shared" si="2461"/>
        <v>Velodrome</v>
      </c>
      <c r="BD1677" t="str">
        <f t="shared" si="2461"/>
        <v>Outlaws</v>
      </c>
      <c r="BE1677" t="s">
        <v>238</v>
      </c>
      <c r="BF1677" t="s">
        <v>184</v>
      </c>
      <c r="BI1677" cm="1">
        <f t="array" ref="BI1677">IFERROR(_xlfn._xlws.FILTER(shifts!A:A,(shifts!B:B=events!AD1677)*(shifts!AG:AG&gt;=events!BK1677)*(shifts!AH:AH&lt;=events!BL1677)),BI1676)</f>
        <v>56</v>
      </c>
      <c r="BJ1677" s="15">
        <f t="shared" si="2445"/>
        <v>0</v>
      </c>
      <c r="BK1677">
        <f t="shared" si="2446"/>
        <v>508</v>
      </c>
      <c r="BL1677">
        <f t="shared" si="2447"/>
        <v>508</v>
      </c>
      <c r="BM1677" s="15">
        <f>SUMIFS(BJ$2:BJ1677,K$2:K1677,"=Intermission")+SUMIFS(BJ$2:BJ1677,K$2:K1677,"=Timeout")</f>
        <v>67</v>
      </c>
      <c r="BN1677">
        <f t="shared" si="2448"/>
        <v>1147</v>
      </c>
      <c r="BO1677" s="19">
        <f t="shared" si="2449"/>
        <v>1719</v>
      </c>
      <c r="BP1677">
        <f t="shared" si="2450"/>
        <v>1714</v>
      </c>
      <c r="BQ1677" s="17">
        <f t="shared" si="2451"/>
        <v>1719</v>
      </c>
      <c r="BR1677" t="str">
        <f t="shared" si="2452"/>
        <v>event_team_player_2</v>
      </c>
      <c r="BS1677">
        <f>COUNTIFS(S$3:S1677,"="&amp;S1677,AI$3:AI1677,"="&amp;AI1677)</f>
        <v>2</v>
      </c>
      <c r="BT1677" t="str">
        <f>IFERROR(VLOOKUP(BB1677&amp;BU1677&amp;X1677,game_rosters!U:W,3,FALSE),"")</f>
        <v>P100039</v>
      </c>
      <c r="BU1677" t="str">
        <f t="shared" si="2453"/>
        <v>Velodrome</v>
      </c>
    </row>
    <row r="1678" spans="1:73" x14ac:dyDescent="0.2">
      <c r="A1678">
        <f t="shared" si="2428"/>
        <v>1</v>
      </c>
      <c r="I1678" s="44">
        <v>75</v>
      </c>
      <c r="K1678" t="s">
        <v>7</v>
      </c>
      <c r="L1678" t="s">
        <v>199</v>
      </c>
      <c r="M1678" t="s">
        <v>68</v>
      </c>
      <c r="N1678" t="s">
        <v>594</v>
      </c>
      <c r="S1678">
        <v>869</v>
      </c>
      <c r="T1678">
        <v>144</v>
      </c>
      <c r="W1678" t="s">
        <v>735</v>
      </c>
      <c r="X1678">
        <v>75</v>
      </c>
      <c r="Z1678">
        <v>1</v>
      </c>
      <c r="AA1678">
        <f t="shared" si="2385"/>
        <v>1869</v>
      </c>
      <c r="AB1678">
        <f t="shared" si="2386"/>
        <v>9144</v>
      </c>
      <c r="AC1678">
        <f t="shared" si="2424"/>
        <v>9144</v>
      </c>
      <c r="AD1678" s="6">
        <v>2</v>
      </c>
      <c r="AE1678" t="s">
        <v>936</v>
      </c>
      <c r="AF1678" t="s">
        <v>922</v>
      </c>
      <c r="AG1678" t="s">
        <v>756</v>
      </c>
      <c r="AH1678" t="s">
        <v>756</v>
      </c>
      <c r="AI1678" t="str">
        <f t="shared" si="2429"/>
        <v>e</v>
      </c>
      <c r="AJ1678" t="str">
        <f t="shared" si="2430"/>
        <v/>
      </c>
      <c r="AK1678" t="str">
        <f t="shared" si="2431"/>
        <v/>
      </c>
      <c r="AL1678" t="str">
        <f t="shared" si="2432"/>
        <v/>
      </c>
      <c r="AM1678" t="str">
        <f t="shared" si="2433"/>
        <v/>
      </c>
      <c r="AN1678" t="str">
        <f t="shared" si="2434"/>
        <v>Home</v>
      </c>
      <c r="AO1678" t="str">
        <f t="shared" si="2435"/>
        <v>h</v>
      </c>
      <c r="AP1678" t="str">
        <f t="shared" si="2436"/>
        <v/>
      </c>
      <c r="AQ1678" t="str">
        <f t="shared" si="2437"/>
        <v/>
      </c>
      <c r="AR1678" t="str">
        <f t="shared" si="2438"/>
        <v>Home</v>
      </c>
      <c r="AS1678" t="str">
        <f t="shared" si="2439"/>
        <v>h</v>
      </c>
      <c r="AT1678" t="str">
        <f t="shared" si="2440"/>
        <v>Offensive</v>
      </c>
      <c r="AU1678" t="str">
        <f t="shared" si="2441"/>
        <v/>
      </c>
      <c r="AV1678" t="str">
        <f t="shared" si="2442"/>
        <v/>
      </c>
      <c r="AW1678" t="str" cm="1">
        <f t="array" ref="AW1678">IFERROR(IF(O1678&lt;&gt;"",O1678,IF(OR($S1678="",$T1678=""),"",IF(O1678&lt;&gt;"",O1678,IF($T1678&lt;&gt;"",_xlfn._xlws.FILTER(O:O,($BU:$BU=$BU1678)*($I:$I=$I1678)*($T:$T=$T1678)*($S:$S=_xlfn.MINIFS($S:$S,$T:$T,"="&amp;$T1678)),"")))))&amp;"",IF(O1678="","",""))&amp;""</f>
        <v/>
      </c>
      <c r="AX1678" t="str" cm="1">
        <f t="array" ref="AX1678">IFERROR(IF(P1678&lt;&gt;"",P1678,IF(OR($S1678="",$T1678=""),"",IF($T1678&lt;&gt;"",_xlfn._xlws.FILTER(P:P,($BU:$BU=$BU1678)*($I:$I=$I1678)*($T:$T=$T1678)*($S:$S=_xlfn.MINIFS($S:$S,$T:$T,"="&amp;$T1678)),""))))&amp;"",IF(P1678="","",""))&amp;""</f>
        <v/>
      </c>
      <c r="AY1678" t="str" cm="1">
        <f t="array" ref="AY1678">IFERROR(IF(Q1678&lt;&gt;"",Q1678,IF(OR($S1678="",$T1678=""),"",IF($T1678&lt;&gt;"",_xlfn._xlws.FILTER(Q:Q,($BU:$BU=$BU1678)*($I:$I=$I1678)*($T:$T=$T1678)*($S:$S=_xlfn.MINIFS($S:$S,$T:$T,"="&amp;$T1678)),""))))&amp;"",IF(Q1678="","",""))&amp;""</f>
        <v/>
      </c>
      <c r="AZ1678" t="str" cm="1">
        <f t="array" ref="AZ1678">IFERROR(IF(R1678&lt;&gt;"",R1678,IF(OR($S1678="",$T1678=""),"",IF($T1678&lt;&gt;"",_xlfn._xlws.FILTER(R:R,($BU:$BU=$BU1678)*($I:$I=$I1678)*($T:$T=$T1678)*($S:$S=_xlfn.MINIFS($S:$S,$T:$T,"="&amp;$T1678)),""))))&amp;"",IF(R1678="","",""))&amp;""</f>
        <v/>
      </c>
      <c r="BA1678" s="6">
        <f t="shared" si="2443"/>
        <v>142</v>
      </c>
      <c r="BB1678">
        <f t="shared" ref="BB1678:BD1678" si="2462">BB1677</f>
        <v>18987</v>
      </c>
      <c r="BC1678" t="str">
        <f t="shared" si="2462"/>
        <v>Velodrome</v>
      </c>
      <c r="BD1678" t="str">
        <f t="shared" si="2462"/>
        <v>Outlaws</v>
      </c>
      <c r="BE1678" t="s">
        <v>7</v>
      </c>
      <c r="BF1678" t="s">
        <v>199</v>
      </c>
      <c r="BI1678" cm="1">
        <f t="array" ref="BI1678">IFERROR(_xlfn._xlws.FILTER(shifts!A:A,(shifts!B:B=events!AD1678)*(shifts!AG:AG&gt;=events!BK1678)*(shifts!AH:AH&lt;=events!BL1678)),BI1677)</f>
        <v>57</v>
      </c>
      <c r="BJ1678" s="15">
        <f t="shared" si="2445"/>
        <v>0</v>
      </c>
      <c r="BK1678">
        <f t="shared" si="2446"/>
        <v>500</v>
      </c>
      <c r="BL1678">
        <f t="shared" si="2447"/>
        <v>500</v>
      </c>
      <c r="BM1678" s="15">
        <f>SUMIFS(BJ$2:BJ1678,K$2:K1678,"=Intermission")+SUMIFS(BJ$2:BJ1678,K$2:K1678,"=Timeout")</f>
        <v>67</v>
      </c>
      <c r="BN1678">
        <f t="shared" si="2448"/>
        <v>1147</v>
      </c>
      <c r="BO1678" s="19">
        <f t="shared" si="2449"/>
        <v>1727</v>
      </c>
      <c r="BP1678">
        <f t="shared" si="2450"/>
        <v>1722</v>
      </c>
      <c r="BQ1678" s="17">
        <f t="shared" si="2451"/>
        <v>1727</v>
      </c>
      <c r="BR1678" t="str">
        <f t="shared" si="2452"/>
        <v>event_team_player_1</v>
      </c>
      <c r="BS1678">
        <f>COUNTIFS(S$3:S1678,"="&amp;S1678,AI$3:AI1678,"="&amp;AI1678)</f>
        <v>1</v>
      </c>
      <c r="BT1678" t="str">
        <f>IFERROR(VLOOKUP(BB1678&amp;BU1678&amp;X1678,game_rosters!U:W,3,FALSE),"")</f>
        <v>P100039</v>
      </c>
      <c r="BU1678" t="str">
        <f t="shared" si="2453"/>
        <v>Velodrome</v>
      </c>
    </row>
    <row r="1679" spans="1:73" x14ac:dyDescent="0.2">
      <c r="A1679" t="str">
        <f t="shared" si="2428"/>
        <v/>
      </c>
      <c r="I1679" s="44">
        <v>24</v>
      </c>
      <c r="S1679">
        <v>869</v>
      </c>
      <c r="T1679">
        <v>144</v>
      </c>
      <c r="X1679">
        <v>24</v>
      </c>
      <c r="Z1679">
        <v>1</v>
      </c>
      <c r="AA1679">
        <f t="shared" si="2385"/>
        <v>1869</v>
      </c>
      <c r="AB1679">
        <f t="shared" si="2386"/>
        <v>9144</v>
      </c>
      <c r="AC1679">
        <f t="shared" si="2424"/>
        <v>9144</v>
      </c>
      <c r="AD1679" s="6">
        <v>2</v>
      </c>
      <c r="AE1679" t="s">
        <v>936</v>
      </c>
      <c r="AF1679" t="s">
        <v>922</v>
      </c>
      <c r="AG1679" t="s">
        <v>756</v>
      </c>
      <c r="AH1679" t="s">
        <v>756</v>
      </c>
      <c r="AI1679" t="str">
        <f t="shared" si="2429"/>
        <v>e</v>
      </c>
      <c r="AJ1679" t="str">
        <f t="shared" si="2430"/>
        <v/>
      </c>
      <c r="AK1679" t="str">
        <f t="shared" si="2431"/>
        <v/>
      </c>
      <c r="AL1679" t="str">
        <f t="shared" si="2432"/>
        <v/>
      </c>
      <c r="AM1679" t="str">
        <f t="shared" si="2433"/>
        <v/>
      </c>
      <c r="AN1679" t="str">
        <f t="shared" si="2434"/>
        <v>Home</v>
      </c>
      <c r="AO1679" t="str">
        <f t="shared" si="2435"/>
        <v>h</v>
      </c>
      <c r="AP1679" t="str">
        <f t="shared" si="2436"/>
        <v/>
      </c>
      <c r="AQ1679" t="str">
        <f t="shared" si="2437"/>
        <v/>
      </c>
      <c r="AR1679" t="str">
        <f t="shared" si="2438"/>
        <v>Home</v>
      </c>
      <c r="AS1679" t="str">
        <f t="shared" si="2439"/>
        <v>h</v>
      </c>
      <c r="AT1679" t="str">
        <f t="shared" si="2440"/>
        <v>Offensive</v>
      </c>
      <c r="AU1679" t="str">
        <f t="shared" si="2441"/>
        <v/>
      </c>
      <c r="AV1679" t="str">
        <f t="shared" si="2442"/>
        <v/>
      </c>
      <c r="AW1679" t="str" cm="1">
        <f t="array" ref="AW1679">IFERROR(IF(O1679&lt;&gt;"",O1679,IF(OR($S1679="",$T1679=""),"",IF(O1679&lt;&gt;"",O1679,IF($T1679&lt;&gt;"",_xlfn._xlws.FILTER(O:O,($BU:$BU=$BU1679)*($I:$I=$I1679)*($T:$T=$T1679)*($S:$S=_xlfn.MINIFS($S:$S,$T:$T,"="&amp;$T1679)),"")))))&amp;"",IF(O1679="","",""))&amp;""</f>
        <v/>
      </c>
      <c r="AX1679" t="str" cm="1">
        <f t="array" ref="AX1679">IFERROR(IF(P1679&lt;&gt;"",P1679,IF(OR($S1679="",$T1679=""),"",IF($T1679&lt;&gt;"",_xlfn._xlws.FILTER(P:P,($BU:$BU=$BU1679)*($I:$I=$I1679)*($T:$T=$T1679)*($S:$S=_xlfn.MINIFS($S:$S,$T:$T,"="&amp;$T1679)),""))))&amp;"",IF(P1679="","",""))&amp;""</f>
        <v/>
      </c>
      <c r="AY1679" t="str" cm="1">
        <f t="array" ref="AY1679">IFERROR(IF(Q1679&lt;&gt;"",Q1679,IF(OR($S1679="",$T1679=""),"",IF($T1679&lt;&gt;"",_xlfn._xlws.FILTER(Q:Q,($BU:$BU=$BU1679)*($I:$I=$I1679)*($T:$T=$T1679)*($S:$S=_xlfn.MINIFS($S:$S,$T:$T,"="&amp;$T1679)),""))))&amp;"",IF(Q1679="","",""))&amp;""</f>
        <v/>
      </c>
      <c r="AZ1679" t="str" cm="1">
        <f t="array" ref="AZ1679">IFERROR(IF(R1679&lt;&gt;"",R1679,IF(OR($S1679="",$T1679=""),"",IF($T1679&lt;&gt;"",_xlfn._xlws.FILTER(R:R,($BU:$BU=$BU1679)*($I:$I=$I1679)*($T:$T=$T1679)*($S:$S=_xlfn.MINIFS($S:$S,$T:$T,"="&amp;$T1679)),""))))&amp;"",IF(R1679="","",""))&amp;""</f>
        <v/>
      </c>
      <c r="BA1679" s="6">
        <f t="shared" si="2443"/>
        <v>142</v>
      </c>
      <c r="BB1679">
        <f t="shared" ref="BB1679:BD1679" si="2463">BB1678</f>
        <v>18987</v>
      </c>
      <c r="BC1679" t="str">
        <f t="shared" si="2463"/>
        <v>Velodrome</v>
      </c>
      <c r="BD1679" t="str">
        <f t="shared" si="2463"/>
        <v>Outlaws</v>
      </c>
      <c r="BE1679" t="s">
        <v>7</v>
      </c>
      <c r="BF1679" t="s">
        <v>199</v>
      </c>
      <c r="BI1679" cm="1">
        <f t="array" ref="BI1679">IFERROR(_xlfn._xlws.FILTER(shifts!A:A,(shifts!B:B=events!AD1679)*(shifts!AG:AG&gt;=events!BK1679)*(shifts!AH:AH&lt;=events!BL1679)),BI1678)</f>
        <v>57</v>
      </c>
      <c r="BJ1679" s="15">
        <f t="shared" si="2445"/>
        <v>0</v>
      </c>
      <c r="BK1679">
        <f t="shared" si="2446"/>
        <v>500</v>
      </c>
      <c r="BL1679">
        <f t="shared" si="2447"/>
        <v>500</v>
      </c>
      <c r="BM1679" s="15">
        <f>SUMIFS(BJ$2:BJ1679,K$2:K1679,"=Intermission")+SUMIFS(BJ$2:BJ1679,K$2:K1679,"=Timeout")</f>
        <v>67</v>
      </c>
      <c r="BN1679">
        <f t="shared" si="2448"/>
        <v>1147</v>
      </c>
      <c r="BO1679" s="19">
        <f t="shared" si="2449"/>
        <v>1727</v>
      </c>
      <c r="BP1679">
        <f t="shared" si="2450"/>
        <v>1722</v>
      </c>
      <c r="BQ1679" s="17">
        <f t="shared" si="2451"/>
        <v>1727</v>
      </c>
      <c r="BR1679" t="str">
        <f t="shared" si="2452"/>
        <v>event_team_player_2</v>
      </c>
      <c r="BS1679">
        <f>COUNTIFS(S$3:S1679,"="&amp;S1679,AI$3:AI1679,"="&amp;AI1679)</f>
        <v>2</v>
      </c>
      <c r="BT1679" t="str">
        <f>IFERROR(VLOOKUP(BB1679&amp;BU1679&amp;X1679,game_rosters!U:W,3,FALSE),"")</f>
        <v>P100230</v>
      </c>
      <c r="BU1679" t="str">
        <f t="shared" si="2453"/>
        <v>Velodrome</v>
      </c>
    </row>
    <row r="1680" spans="1:73" x14ac:dyDescent="0.2">
      <c r="A1680" t="str">
        <f t="shared" si="2428"/>
        <v/>
      </c>
      <c r="I1680" s="44">
        <v>91</v>
      </c>
      <c r="S1680">
        <v>869</v>
      </c>
      <c r="T1680">
        <v>144</v>
      </c>
      <c r="X1680">
        <v>91</v>
      </c>
      <c r="AA1680">
        <f t="shared" si="2385"/>
        <v>1869</v>
      </c>
      <c r="AB1680">
        <f t="shared" si="2386"/>
        <v>9144</v>
      </c>
      <c r="AC1680">
        <f t="shared" si="2424"/>
        <v>9144</v>
      </c>
      <c r="AD1680" s="6">
        <v>2</v>
      </c>
      <c r="AE1680" t="s">
        <v>936</v>
      </c>
      <c r="AF1680" t="s">
        <v>922</v>
      </c>
      <c r="AG1680" t="s">
        <v>756</v>
      </c>
      <c r="AH1680" t="s">
        <v>756</v>
      </c>
      <c r="AI1680" t="str">
        <f t="shared" si="2429"/>
        <v>o</v>
      </c>
      <c r="AJ1680" t="str">
        <f t="shared" si="2430"/>
        <v/>
      </c>
      <c r="AK1680" t="str">
        <f t="shared" si="2431"/>
        <v/>
      </c>
      <c r="AL1680" t="str">
        <f t="shared" si="2432"/>
        <v/>
      </c>
      <c r="AM1680" t="str">
        <f t="shared" si="2433"/>
        <v/>
      </c>
      <c r="AN1680" t="str">
        <f t="shared" si="2434"/>
        <v>Home</v>
      </c>
      <c r="AO1680" t="str">
        <f t="shared" si="2435"/>
        <v>h</v>
      </c>
      <c r="AP1680" t="str">
        <f t="shared" si="2436"/>
        <v/>
      </c>
      <c r="AQ1680" t="str">
        <f t="shared" si="2437"/>
        <v/>
      </c>
      <c r="AR1680" t="str">
        <f t="shared" si="2438"/>
        <v>Home</v>
      </c>
      <c r="AS1680" t="str">
        <f t="shared" si="2439"/>
        <v>h</v>
      </c>
      <c r="AT1680" t="str">
        <f t="shared" si="2440"/>
        <v>Defensive</v>
      </c>
      <c r="AU1680" t="str">
        <f t="shared" si="2441"/>
        <v/>
      </c>
      <c r="AV1680" t="str">
        <f t="shared" si="2442"/>
        <v/>
      </c>
      <c r="AW1680" t="str" cm="1">
        <f t="array" ref="AW1680">IFERROR(IF(O1680&lt;&gt;"",O1680,IF(OR($S1680="",$T1680=""),"",IF(O1680&lt;&gt;"",O1680,IF($T1680&lt;&gt;"",_xlfn._xlws.FILTER(O:O,($BU:$BU=$BU1680)*($I:$I=$I1680)*($T:$T=$T1680)*($S:$S=_xlfn.MINIFS($S:$S,$T:$T,"="&amp;$T1680)),"")))))&amp;"",IF(O1680="","",""))&amp;""</f>
        <v/>
      </c>
      <c r="AX1680" t="str" cm="1">
        <f t="array" ref="AX1680">IFERROR(IF(P1680&lt;&gt;"",P1680,IF(OR($S1680="",$T1680=""),"",IF($T1680&lt;&gt;"",_xlfn._xlws.FILTER(P:P,($BU:$BU=$BU1680)*($I:$I=$I1680)*($T:$T=$T1680)*($S:$S=_xlfn.MINIFS($S:$S,$T:$T,"="&amp;$T1680)),""))))&amp;"",IF(P1680="","",""))&amp;""</f>
        <v/>
      </c>
      <c r="AY1680" t="str" cm="1">
        <f t="array" ref="AY1680">IFERROR(IF(Q1680&lt;&gt;"",Q1680,IF(OR($S1680="",$T1680=""),"",IF($T1680&lt;&gt;"",_xlfn._xlws.FILTER(Q:Q,($BU:$BU=$BU1680)*($I:$I=$I1680)*($T:$T=$T1680)*($S:$S=_xlfn.MINIFS($S:$S,$T:$T,"="&amp;$T1680)),""))))&amp;"",IF(Q1680="","",""))&amp;""</f>
        <v/>
      </c>
      <c r="AZ1680" t="str" cm="1">
        <f t="array" ref="AZ1680">IFERROR(IF(R1680&lt;&gt;"",R1680,IF(OR($S1680="",$T1680=""),"",IF($T1680&lt;&gt;"",_xlfn._xlws.FILTER(R:R,($BU:$BU=$BU1680)*($I:$I=$I1680)*($T:$T=$T1680)*($S:$S=_xlfn.MINIFS($S:$S,$T:$T,"="&amp;$T1680)),""))))&amp;"",IF(R1680="","",""))&amp;""</f>
        <v/>
      </c>
      <c r="BA1680" s="6">
        <f t="shared" si="2443"/>
        <v>142</v>
      </c>
      <c r="BB1680">
        <f t="shared" ref="BB1680:BD1680" si="2464">BB1679</f>
        <v>18987</v>
      </c>
      <c r="BC1680" t="str">
        <f t="shared" si="2464"/>
        <v>Velodrome</v>
      </c>
      <c r="BD1680" t="str">
        <f t="shared" si="2464"/>
        <v>Outlaws</v>
      </c>
      <c r="BE1680" t="s">
        <v>7</v>
      </c>
      <c r="BF1680" t="s">
        <v>199</v>
      </c>
      <c r="BI1680" cm="1">
        <f t="array" ref="BI1680">IFERROR(_xlfn._xlws.FILTER(shifts!A:A,(shifts!B:B=events!AD1680)*(shifts!AG:AG&gt;=events!BK1680)*(shifts!AH:AH&lt;=events!BL1680)),BI1679)</f>
        <v>57</v>
      </c>
      <c r="BJ1680" s="15">
        <f t="shared" si="2445"/>
        <v>0</v>
      </c>
      <c r="BK1680">
        <f t="shared" si="2446"/>
        <v>500</v>
      </c>
      <c r="BL1680">
        <f t="shared" si="2447"/>
        <v>500</v>
      </c>
      <c r="BM1680" s="15">
        <f>SUMIFS(BJ$2:BJ1680,K$2:K1680,"=Intermission")+SUMIFS(BJ$2:BJ1680,K$2:K1680,"=Timeout")</f>
        <v>67</v>
      </c>
      <c r="BN1680">
        <f t="shared" si="2448"/>
        <v>1147</v>
      </c>
      <c r="BO1680" s="19">
        <f t="shared" si="2449"/>
        <v>1727</v>
      </c>
      <c r="BP1680">
        <f t="shared" si="2450"/>
        <v>1722</v>
      </c>
      <c r="BQ1680" s="17">
        <f t="shared" si="2451"/>
        <v>1727</v>
      </c>
      <c r="BR1680" t="str">
        <f t="shared" si="2452"/>
        <v>opp_team_player_1</v>
      </c>
      <c r="BS1680">
        <f>COUNTIFS(S$3:S1680,"="&amp;S1680,AI$3:AI1680,"="&amp;AI1680)</f>
        <v>1</v>
      </c>
      <c r="BT1680" t="str">
        <f>IFERROR(VLOOKUP(BB1680&amp;BU1680&amp;X1680,game_rosters!U:W,3,FALSE),"")</f>
        <v>P100232</v>
      </c>
      <c r="BU1680" t="str">
        <f t="shared" si="2453"/>
        <v>Outlaws</v>
      </c>
    </row>
    <row r="1681" spans="1:73" x14ac:dyDescent="0.2">
      <c r="A1681">
        <f t="shared" si="2428"/>
        <v>1</v>
      </c>
      <c r="I1681" s="44">
        <v>75</v>
      </c>
      <c r="K1681" t="s">
        <v>9</v>
      </c>
      <c r="L1681" t="s">
        <v>173</v>
      </c>
      <c r="M1681" t="s">
        <v>73</v>
      </c>
      <c r="S1681">
        <v>870</v>
      </c>
      <c r="T1681">
        <v>144</v>
      </c>
      <c r="W1681" t="s">
        <v>735</v>
      </c>
      <c r="X1681">
        <v>75</v>
      </c>
      <c r="Z1681">
        <v>1</v>
      </c>
      <c r="AA1681">
        <f t="shared" si="2385"/>
        <v>1870</v>
      </c>
      <c r="AB1681">
        <f t="shared" si="2386"/>
        <v>9144</v>
      </c>
      <c r="AC1681">
        <f t="shared" si="2424"/>
        <v>9144</v>
      </c>
      <c r="AD1681" s="6">
        <v>2</v>
      </c>
      <c r="AE1681" t="s">
        <v>936</v>
      </c>
      <c r="AF1681" t="s">
        <v>922</v>
      </c>
      <c r="AG1681" t="s">
        <v>756</v>
      </c>
      <c r="AH1681" t="s">
        <v>756</v>
      </c>
      <c r="AI1681" t="str">
        <f t="shared" si="2429"/>
        <v>e</v>
      </c>
      <c r="AJ1681" t="str">
        <f t="shared" si="2430"/>
        <v/>
      </c>
      <c r="AK1681" t="str">
        <f t="shared" si="2431"/>
        <v/>
      </c>
      <c r="AL1681" t="str">
        <f t="shared" si="2432"/>
        <v/>
      </c>
      <c r="AM1681" t="str">
        <f t="shared" si="2433"/>
        <v/>
      </c>
      <c r="AN1681" t="str">
        <f t="shared" si="2434"/>
        <v>Home</v>
      </c>
      <c r="AO1681" t="str">
        <f t="shared" si="2435"/>
        <v>h</v>
      </c>
      <c r="AP1681" t="str">
        <f t="shared" si="2436"/>
        <v/>
      </c>
      <c r="AQ1681" t="str">
        <f t="shared" si="2437"/>
        <v/>
      </c>
      <c r="AR1681" t="str">
        <f t="shared" si="2438"/>
        <v>Home</v>
      </c>
      <c r="AS1681" t="str">
        <f t="shared" si="2439"/>
        <v>h</v>
      </c>
      <c r="AT1681" t="str">
        <f t="shared" si="2440"/>
        <v>Offensive</v>
      </c>
      <c r="AU1681" t="str">
        <f t="shared" si="2441"/>
        <v/>
      </c>
      <c r="AV1681" t="str">
        <f t="shared" si="2442"/>
        <v/>
      </c>
      <c r="AW1681" t="str" cm="1">
        <f t="array" ref="AW1681">IFERROR(IF(O1681&lt;&gt;"",O1681,IF(OR($S1681="",$T1681=""),"",IF(O1681&lt;&gt;"",O1681,IF($T1681&lt;&gt;"",_xlfn._xlws.FILTER(O:O,($BU:$BU=$BU1681)*($I:$I=$I1681)*($T:$T=$T1681)*($S:$S=_xlfn.MINIFS($S:$S,$T:$T,"="&amp;$T1681)),"")))))&amp;"",IF(O1681="","",""))&amp;""</f>
        <v/>
      </c>
      <c r="AX1681" t="str" cm="1">
        <f t="array" ref="AX1681">IFERROR(IF(P1681&lt;&gt;"",P1681,IF(OR($S1681="",$T1681=""),"",IF($T1681&lt;&gt;"",_xlfn._xlws.FILTER(P:P,($BU:$BU=$BU1681)*($I:$I=$I1681)*($T:$T=$T1681)*($S:$S=_xlfn.MINIFS($S:$S,$T:$T,"="&amp;$T1681)),""))))&amp;"",IF(P1681="","",""))&amp;""</f>
        <v/>
      </c>
      <c r="AY1681" t="str" cm="1">
        <f t="array" ref="AY1681">IFERROR(IF(Q1681&lt;&gt;"",Q1681,IF(OR($S1681="",$T1681=""),"",IF($T1681&lt;&gt;"",_xlfn._xlws.FILTER(Q:Q,($BU:$BU=$BU1681)*($I:$I=$I1681)*($T:$T=$T1681)*($S:$S=_xlfn.MINIFS($S:$S,$T:$T,"="&amp;$T1681)),""))))&amp;"",IF(Q1681="","",""))&amp;""</f>
        <v/>
      </c>
      <c r="AZ1681" t="str" cm="1">
        <f t="array" ref="AZ1681">IFERROR(IF(R1681&lt;&gt;"",R1681,IF(OR($S1681="",$T1681=""),"",IF($T1681&lt;&gt;"",_xlfn._xlws.FILTER(R:R,($BU:$BU=$BU1681)*($I:$I=$I1681)*($T:$T=$T1681)*($S:$S=_xlfn.MINIFS($S:$S,$T:$T,"="&amp;$T1681)),""))))&amp;"",IF(R1681="","",""))&amp;""</f>
        <v/>
      </c>
      <c r="BA1681" s="6">
        <f t="shared" si="2443"/>
        <v>142</v>
      </c>
      <c r="BB1681">
        <f t="shared" ref="BB1681:BD1681" si="2465">BB1680</f>
        <v>18987</v>
      </c>
      <c r="BC1681" t="str">
        <f t="shared" si="2465"/>
        <v>Velodrome</v>
      </c>
      <c r="BD1681" t="str">
        <f t="shared" si="2465"/>
        <v>Outlaws</v>
      </c>
      <c r="BE1681" t="s">
        <v>9</v>
      </c>
      <c r="BF1681" t="s">
        <v>173</v>
      </c>
      <c r="BI1681" cm="1">
        <f t="array" ref="BI1681">IFERROR(_xlfn._xlws.FILTER(shifts!A:A,(shifts!B:B=events!AD1681)*(shifts!AG:AG&gt;=events!BK1681)*(shifts!AH:AH&lt;=events!BL1681)),BI1680)</f>
        <v>57</v>
      </c>
      <c r="BJ1681" s="15">
        <f t="shared" si="2445"/>
        <v>0</v>
      </c>
      <c r="BK1681">
        <f t="shared" si="2446"/>
        <v>500</v>
      </c>
      <c r="BL1681">
        <f t="shared" si="2447"/>
        <v>500</v>
      </c>
      <c r="BM1681" s="15">
        <f>SUMIFS(BJ$2:BJ1681,K$2:K1681,"=Intermission")+SUMIFS(BJ$2:BJ1681,K$2:K1681,"=Timeout")</f>
        <v>67</v>
      </c>
      <c r="BN1681">
        <f t="shared" si="2448"/>
        <v>1147</v>
      </c>
      <c r="BO1681" s="19">
        <f t="shared" si="2449"/>
        <v>1727</v>
      </c>
      <c r="BP1681">
        <f t="shared" si="2450"/>
        <v>1722</v>
      </c>
      <c r="BQ1681" s="17">
        <f t="shared" si="2451"/>
        <v>1727</v>
      </c>
      <c r="BR1681" t="str">
        <f t="shared" si="2452"/>
        <v>event_team_player_1</v>
      </c>
      <c r="BS1681">
        <f>COUNTIFS(S$3:S1681,"="&amp;S1681,AI$3:AI1681,"="&amp;AI1681)</f>
        <v>1</v>
      </c>
      <c r="BT1681" t="str">
        <f>IFERROR(VLOOKUP(BB1681&amp;BU1681&amp;X1681,game_rosters!U:W,3,FALSE),"")</f>
        <v>P100039</v>
      </c>
      <c r="BU1681" t="str">
        <f t="shared" si="2453"/>
        <v>Velodrome</v>
      </c>
    </row>
    <row r="1682" spans="1:73" x14ac:dyDescent="0.2">
      <c r="A1682" t="str">
        <f t="shared" si="2428"/>
        <v/>
      </c>
      <c r="I1682" s="44">
        <v>24</v>
      </c>
      <c r="S1682">
        <v>870</v>
      </c>
      <c r="T1682">
        <v>144</v>
      </c>
      <c r="X1682">
        <v>24</v>
      </c>
      <c r="Z1682">
        <v>1</v>
      </c>
      <c r="AA1682">
        <f t="shared" si="2385"/>
        <v>1870</v>
      </c>
      <c r="AB1682">
        <f t="shared" si="2386"/>
        <v>9144</v>
      </c>
      <c r="AC1682">
        <f t="shared" si="2424"/>
        <v>9144</v>
      </c>
      <c r="AD1682" s="6">
        <v>2</v>
      </c>
      <c r="AE1682" t="s">
        <v>936</v>
      </c>
      <c r="AF1682" t="s">
        <v>922</v>
      </c>
      <c r="AG1682" t="s">
        <v>756</v>
      </c>
      <c r="AH1682" t="s">
        <v>756</v>
      </c>
      <c r="AI1682" t="str">
        <f t="shared" si="2429"/>
        <v>e</v>
      </c>
      <c r="AJ1682" t="str">
        <f t="shared" si="2430"/>
        <v/>
      </c>
      <c r="AK1682" t="str">
        <f t="shared" si="2431"/>
        <v/>
      </c>
      <c r="AL1682" t="str">
        <f t="shared" si="2432"/>
        <v/>
      </c>
      <c r="AM1682" t="str">
        <f t="shared" si="2433"/>
        <v/>
      </c>
      <c r="AN1682" t="str">
        <f t="shared" si="2434"/>
        <v>Home</v>
      </c>
      <c r="AO1682" t="str">
        <f t="shared" si="2435"/>
        <v>h</v>
      </c>
      <c r="AP1682" t="str">
        <f t="shared" si="2436"/>
        <v/>
      </c>
      <c r="AQ1682" t="str">
        <f t="shared" si="2437"/>
        <v/>
      </c>
      <c r="AR1682" t="str">
        <f t="shared" si="2438"/>
        <v>Home</v>
      </c>
      <c r="AS1682" t="str">
        <f t="shared" si="2439"/>
        <v>h</v>
      </c>
      <c r="AT1682" t="str">
        <f t="shared" si="2440"/>
        <v>Offensive</v>
      </c>
      <c r="AU1682" t="str">
        <f t="shared" si="2441"/>
        <v/>
      </c>
      <c r="AV1682" t="str">
        <f t="shared" si="2442"/>
        <v/>
      </c>
      <c r="AW1682" t="str" cm="1">
        <f t="array" ref="AW1682">IFERROR(IF(O1682&lt;&gt;"",O1682,IF(OR($S1682="",$T1682=""),"",IF(O1682&lt;&gt;"",O1682,IF($T1682&lt;&gt;"",_xlfn._xlws.FILTER(O:O,($BU:$BU=$BU1682)*($I:$I=$I1682)*($T:$T=$T1682)*($S:$S=_xlfn.MINIFS($S:$S,$T:$T,"="&amp;$T1682)),"")))))&amp;"",IF(O1682="","",""))&amp;""</f>
        <v/>
      </c>
      <c r="AX1682" t="str" cm="1">
        <f t="array" ref="AX1682">IFERROR(IF(P1682&lt;&gt;"",P1682,IF(OR($S1682="",$T1682=""),"",IF($T1682&lt;&gt;"",_xlfn._xlws.FILTER(P:P,($BU:$BU=$BU1682)*($I:$I=$I1682)*($T:$T=$T1682)*($S:$S=_xlfn.MINIFS($S:$S,$T:$T,"="&amp;$T1682)),""))))&amp;"",IF(P1682="","",""))&amp;""</f>
        <v/>
      </c>
      <c r="AY1682" t="str" cm="1">
        <f t="array" ref="AY1682">IFERROR(IF(Q1682&lt;&gt;"",Q1682,IF(OR($S1682="",$T1682=""),"",IF($T1682&lt;&gt;"",_xlfn._xlws.FILTER(Q:Q,($BU:$BU=$BU1682)*($I:$I=$I1682)*($T:$T=$T1682)*($S:$S=_xlfn.MINIFS($S:$S,$T:$T,"="&amp;$T1682)),""))))&amp;"",IF(Q1682="","",""))&amp;""</f>
        <v/>
      </c>
      <c r="AZ1682" t="str" cm="1">
        <f t="array" ref="AZ1682">IFERROR(IF(R1682&lt;&gt;"",R1682,IF(OR($S1682="",$T1682=""),"",IF($T1682&lt;&gt;"",_xlfn._xlws.FILTER(R:R,($BU:$BU=$BU1682)*($I:$I=$I1682)*($T:$T=$T1682)*($S:$S=_xlfn.MINIFS($S:$S,$T:$T,"="&amp;$T1682)),""))))&amp;"",IF(R1682="","",""))&amp;""</f>
        <v/>
      </c>
      <c r="BA1682" s="6">
        <f t="shared" si="2443"/>
        <v>142</v>
      </c>
      <c r="BB1682">
        <f t="shared" ref="BB1682:BD1682" si="2466">BB1681</f>
        <v>18987</v>
      </c>
      <c r="BC1682" t="str">
        <f t="shared" si="2466"/>
        <v>Velodrome</v>
      </c>
      <c r="BD1682" t="str">
        <f t="shared" si="2466"/>
        <v>Outlaws</v>
      </c>
      <c r="BE1682" t="s">
        <v>9</v>
      </c>
      <c r="BF1682" t="s">
        <v>173</v>
      </c>
      <c r="BI1682" cm="1">
        <f t="array" ref="BI1682">IFERROR(_xlfn._xlws.FILTER(shifts!A:A,(shifts!B:B=events!AD1682)*(shifts!AG:AG&gt;=events!BK1682)*(shifts!AH:AH&lt;=events!BL1682)),BI1681)</f>
        <v>57</v>
      </c>
      <c r="BJ1682" s="15">
        <f t="shared" si="2445"/>
        <v>0</v>
      </c>
      <c r="BK1682">
        <f t="shared" si="2446"/>
        <v>500</v>
      </c>
      <c r="BL1682">
        <f t="shared" si="2447"/>
        <v>500</v>
      </c>
      <c r="BM1682" s="15">
        <f>SUMIFS(BJ$2:BJ1682,K$2:K1682,"=Intermission")+SUMIFS(BJ$2:BJ1682,K$2:K1682,"=Timeout")</f>
        <v>67</v>
      </c>
      <c r="BN1682">
        <f t="shared" si="2448"/>
        <v>1147</v>
      </c>
      <c r="BO1682" s="19">
        <f t="shared" si="2449"/>
        <v>1727</v>
      </c>
      <c r="BP1682">
        <f t="shared" si="2450"/>
        <v>1722</v>
      </c>
      <c r="BQ1682" s="17">
        <f t="shared" si="2451"/>
        <v>1727</v>
      </c>
      <c r="BR1682" t="str">
        <f t="shared" si="2452"/>
        <v>event_team_player_2</v>
      </c>
      <c r="BS1682">
        <f>COUNTIFS(S$3:S1682,"="&amp;S1682,AI$3:AI1682,"="&amp;AI1682)</f>
        <v>2</v>
      </c>
      <c r="BT1682" t="str">
        <f>IFERROR(VLOOKUP(BB1682&amp;BU1682&amp;X1682,game_rosters!U:W,3,FALSE),"")</f>
        <v>P100230</v>
      </c>
      <c r="BU1682" t="str">
        <f t="shared" si="2453"/>
        <v>Velodrome</v>
      </c>
    </row>
    <row r="1683" spans="1:73" x14ac:dyDescent="0.2">
      <c r="A1683" t="str">
        <f t="shared" si="2428"/>
        <v/>
      </c>
      <c r="I1683" s="44">
        <v>91</v>
      </c>
      <c r="S1683">
        <v>870</v>
      </c>
      <c r="T1683">
        <v>144</v>
      </c>
      <c r="X1683">
        <v>91</v>
      </c>
      <c r="AA1683">
        <f t="shared" si="2385"/>
        <v>1870</v>
      </c>
      <c r="AB1683">
        <f t="shared" si="2386"/>
        <v>9144</v>
      </c>
      <c r="AC1683">
        <f t="shared" si="2424"/>
        <v>9144</v>
      </c>
      <c r="AD1683" s="6">
        <v>2</v>
      </c>
      <c r="AE1683" t="s">
        <v>936</v>
      </c>
      <c r="AF1683" t="s">
        <v>922</v>
      </c>
      <c r="AG1683" t="s">
        <v>756</v>
      </c>
      <c r="AH1683" t="s">
        <v>756</v>
      </c>
      <c r="AI1683" t="str">
        <f t="shared" si="2429"/>
        <v>o</v>
      </c>
      <c r="AJ1683" t="str">
        <f t="shared" si="2430"/>
        <v/>
      </c>
      <c r="AK1683" t="str">
        <f t="shared" si="2431"/>
        <v/>
      </c>
      <c r="AL1683" t="str">
        <f t="shared" si="2432"/>
        <v/>
      </c>
      <c r="AM1683" t="str">
        <f t="shared" si="2433"/>
        <v/>
      </c>
      <c r="AN1683" t="str">
        <f t="shared" si="2434"/>
        <v>Home</v>
      </c>
      <c r="AO1683" t="str">
        <f t="shared" si="2435"/>
        <v>h</v>
      </c>
      <c r="AP1683" t="str">
        <f t="shared" si="2436"/>
        <v/>
      </c>
      <c r="AQ1683" t="str">
        <f t="shared" si="2437"/>
        <v/>
      </c>
      <c r="AR1683" t="str">
        <f t="shared" si="2438"/>
        <v>Home</v>
      </c>
      <c r="AS1683" t="str">
        <f t="shared" si="2439"/>
        <v>h</v>
      </c>
      <c r="AT1683" t="str">
        <f t="shared" si="2440"/>
        <v>Defensive</v>
      </c>
      <c r="AU1683" t="str">
        <f t="shared" si="2441"/>
        <v/>
      </c>
      <c r="AV1683" t="str">
        <f t="shared" si="2442"/>
        <v/>
      </c>
      <c r="AW1683" t="str" cm="1">
        <f t="array" ref="AW1683">IFERROR(IF(O1683&lt;&gt;"",O1683,IF(OR($S1683="",$T1683=""),"",IF(O1683&lt;&gt;"",O1683,IF($T1683&lt;&gt;"",_xlfn._xlws.FILTER(O:O,($BU:$BU=$BU1683)*($I:$I=$I1683)*($T:$T=$T1683)*($S:$S=_xlfn.MINIFS($S:$S,$T:$T,"="&amp;$T1683)),"")))))&amp;"",IF(O1683="","",""))&amp;""</f>
        <v/>
      </c>
      <c r="AX1683" t="str" cm="1">
        <f t="array" ref="AX1683">IFERROR(IF(P1683&lt;&gt;"",P1683,IF(OR($S1683="",$T1683=""),"",IF($T1683&lt;&gt;"",_xlfn._xlws.FILTER(P:P,($BU:$BU=$BU1683)*($I:$I=$I1683)*($T:$T=$T1683)*($S:$S=_xlfn.MINIFS($S:$S,$T:$T,"="&amp;$T1683)),""))))&amp;"",IF(P1683="","",""))&amp;""</f>
        <v/>
      </c>
      <c r="AY1683" t="str" cm="1">
        <f t="array" ref="AY1683">IFERROR(IF(Q1683&lt;&gt;"",Q1683,IF(OR($S1683="",$T1683=""),"",IF($T1683&lt;&gt;"",_xlfn._xlws.FILTER(Q:Q,($BU:$BU=$BU1683)*($I:$I=$I1683)*($T:$T=$T1683)*($S:$S=_xlfn.MINIFS($S:$S,$T:$T,"="&amp;$T1683)),""))))&amp;"",IF(Q1683="","",""))&amp;""</f>
        <v/>
      </c>
      <c r="AZ1683" t="str" cm="1">
        <f t="array" ref="AZ1683">IFERROR(IF(R1683&lt;&gt;"",R1683,IF(OR($S1683="",$T1683=""),"",IF($T1683&lt;&gt;"",_xlfn._xlws.FILTER(R:R,($BU:$BU=$BU1683)*($I:$I=$I1683)*($T:$T=$T1683)*($S:$S=_xlfn.MINIFS($S:$S,$T:$T,"="&amp;$T1683)),""))))&amp;"",IF(R1683="","",""))&amp;""</f>
        <v/>
      </c>
      <c r="BA1683" s="6">
        <f t="shared" si="2443"/>
        <v>142</v>
      </c>
      <c r="BB1683">
        <f t="shared" ref="BB1683:BD1683" si="2467">BB1682</f>
        <v>18987</v>
      </c>
      <c r="BC1683" t="str">
        <f t="shared" si="2467"/>
        <v>Velodrome</v>
      </c>
      <c r="BD1683" t="str">
        <f t="shared" si="2467"/>
        <v>Outlaws</v>
      </c>
      <c r="BE1683" t="s">
        <v>9</v>
      </c>
      <c r="BF1683" t="s">
        <v>173</v>
      </c>
      <c r="BI1683" cm="1">
        <f t="array" ref="BI1683">IFERROR(_xlfn._xlws.FILTER(shifts!A:A,(shifts!B:B=events!AD1683)*(shifts!AG:AG&gt;=events!BK1683)*(shifts!AH:AH&lt;=events!BL1683)),BI1682)</f>
        <v>57</v>
      </c>
      <c r="BJ1683" s="15">
        <f t="shared" si="2445"/>
        <v>0</v>
      </c>
      <c r="BK1683">
        <f t="shared" si="2446"/>
        <v>500</v>
      </c>
      <c r="BL1683">
        <f t="shared" si="2447"/>
        <v>500</v>
      </c>
      <c r="BM1683" s="15">
        <f>SUMIFS(BJ$2:BJ1683,K$2:K1683,"=Intermission")+SUMIFS(BJ$2:BJ1683,K$2:K1683,"=Timeout")</f>
        <v>67</v>
      </c>
      <c r="BN1683">
        <f t="shared" si="2448"/>
        <v>1147</v>
      </c>
      <c r="BO1683" s="19">
        <f t="shared" si="2449"/>
        <v>1727</v>
      </c>
      <c r="BP1683">
        <f t="shared" si="2450"/>
        <v>1722</v>
      </c>
      <c r="BQ1683" s="17">
        <f t="shared" si="2451"/>
        <v>1727</v>
      </c>
      <c r="BR1683" t="str">
        <f t="shared" si="2452"/>
        <v>opp_team_player_1</v>
      </c>
      <c r="BS1683">
        <f>COUNTIFS(S$3:S1683,"="&amp;S1683,AI$3:AI1683,"="&amp;AI1683)</f>
        <v>1</v>
      </c>
      <c r="BT1683" t="str">
        <f>IFERROR(VLOOKUP(BB1683&amp;BU1683&amp;X1683,game_rosters!U:W,3,FALSE),"")</f>
        <v>P100232</v>
      </c>
      <c r="BU1683" t="str">
        <f t="shared" si="2453"/>
        <v>Outlaws</v>
      </c>
    </row>
    <row r="1684" spans="1:73" x14ac:dyDescent="0.2">
      <c r="A1684">
        <f t="shared" si="2428"/>
        <v>1</v>
      </c>
      <c r="I1684" s="44">
        <v>4</v>
      </c>
      <c r="K1684" t="s">
        <v>13</v>
      </c>
      <c r="L1684" t="s">
        <v>586</v>
      </c>
      <c r="N1684" t="s">
        <v>595</v>
      </c>
      <c r="O1684" t="s">
        <v>600</v>
      </c>
      <c r="Q1684" t="s">
        <v>595</v>
      </c>
      <c r="S1684">
        <v>871</v>
      </c>
      <c r="T1684" t="s">
        <v>756</v>
      </c>
      <c r="W1684" t="s">
        <v>731</v>
      </c>
      <c r="X1684">
        <v>4</v>
      </c>
      <c r="Z1684">
        <v>1</v>
      </c>
      <c r="AA1684">
        <f t="shared" si="2385"/>
        <v>1871</v>
      </c>
      <c r="AB1684" t="str">
        <f t="shared" si="2386"/>
        <v/>
      </c>
      <c r="AC1684">
        <f t="shared" si="2424"/>
        <v>1871</v>
      </c>
      <c r="AD1684" s="6">
        <v>2</v>
      </c>
      <c r="AE1684" t="s">
        <v>936</v>
      </c>
      <c r="AF1684" t="s">
        <v>732</v>
      </c>
      <c r="AG1684" t="s">
        <v>936</v>
      </c>
      <c r="AH1684" t="s">
        <v>744</v>
      </c>
      <c r="AI1684" t="str">
        <f t="shared" si="2429"/>
        <v>e</v>
      </c>
      <c r="AJ1684" t="str">
        <f t="shared" si="2430"/>
        <v/>
      </c>
      <c r="AK1684" t="str">
        <f t="shared" si="2431"/>
        <v/>
      </c>
      <c r="AL1684" t="str">
        <f t="shared" si="2432"/>
        <v/>
      </c>
      <c r="AM1684" t="str">
        <f t="shared" si="2433"/>
        <v/>
      </c>
      <c r="AN1684" t="str">
        <f t="shared" si="2434"/>
        <v>Away</v>
      </c>
      <c r="AO1684" t="str">
        <f t="shared" si="2435"/>
        <v>a</v>
      </c>
      <c r="AP1684" t="str">
        <f t="shared" si="2436"/>
        <v/>
      </c>
      <c r="AQ1684" t="str">
        <f t="shared" si="2437"/>
        <v/>
      </c>
      <c r="AR1684" t="str">
        <f t="shared" si="2438"/>
        <v>Away</v>
      </c>
      <c r="AS1684" t="str">
        <f t="shared" si="2439"/>
        <v>a</v>
      </c>
      <c r="AT1684" t="str">
        <f t="shared" si="2440"/>
        <v>Offensive</v>
      </c>
      <c r="AU1684" t="str">
        <f t="shared" si="2441"/>
        <v/>
      </c>
      <c r="AV1684" t="str">
        <f t="shared" si="2442"/>
        <v/>
      </c>
      <c r="AW1684" t="str" cm="1">
        <f t="array" ref="AW1684">IFERROR(IF(O1684&lt;&gt;"",O1684,IF(OR($S1684="",$T1684=""),"",IF(O1684&lt;&gt;"",O1684,IF($T1684&lt;&gt;"",_xlfn._xlws.FILTER(O:O,($BU:$BU=$BU1684)*($I:$I=$I1684)*($T:$T=$T1684)*($S:$S=_xlfn.MINIFS($S:$S,$T:$T,"="&amp;$T1684)),"")))))&amp;"",IF(O1684="","",""))&amp;""</f>
        <v>OffensivePlay_Zone-PuckRetreivalTurnover</v>
      </c>
      <c r="AX1684" t="str" cm="1">
        <f t="array" ref="AX1684">IFERROR(IF(P1684&lt;&gt;"",P1684,IF(OR($S1684="",$T1684=""),"",IF($T1684&lt;&gt;"",_xlfn._xlws.FILTER(P:P,($BU:$BU=$BU1684)*($I:$I=$I1684)*($T:$T=$T1684)*($S:$S=_xlfn.MINIFS($S:$S,$T:$T,"="&amp;$T1684)),""))))&amp;"",IF(P1684="","",""))&amp;""</f>
        <v/>
      </c>
      <c r="AY1684" t="str" cm="1">
        <f t="array" ref="AY1684">IFERROR(IF(Q1684&lt;&gt;"",Q1684,IF(OR($S1684="",$T1684=""),"",IF($T1684&lt;&gt;"",_xlfn._xlws.FILTER(Q:Q,($BU:$BU=$BU1684)*($I:$I=$I1684)*($T:$T=$T1684)*($S:$S=_xlfn.MINIFS($S:$S,$T:$T,"="&amp;$T1684)),""))))&amp;"",IF(Q1684="","",""))&amp;""</f>
        <v>s</v>
      </c>
      <c r="AZ1684" t="str" cm="1">
        <f t="array" ref="AZ1684">IFERROR(IF(R1684&lt;&gt;"",R1684,IF(OR($S1684="",$T1684=""),"",IF($T1684&lt;&gt;"",_xlfn._xlws.FILTER(R:R,($BU:$BU=$BU1684)*($I:$I=$I1684)*($T:$T=$T1684)*($S:$S=_xlfn.MINIFS($S:$S,$T:$T,"="&amp;$T1684)),""))))&amp;"",IF(R1684="","",""))&amp;""</f>
        <v/>
      </c>
      <c r="BA1684" s="6">
        <f t="shared" si="2443"/>
        <v>142</v>
      </c>
      <c r="BB1684">
        <f t="shared" ref="BB1684:BD1684" si="2468">BB1683</f>
        <v>18987</v>
      </c>
      <c r="BC1684" t="str">
        <f t="shared" si="2468"/>
        <v>Velodrome</v>
      </c>
      <c r="BD1684" t="str">
        <f t="shared" si="2468"/>
        <v>Outlaws</v>
      </c>
      <c r="BE1684" t="s">
        <v>13</v>
      </c>
      <c r="BF1684" t="s">
        <v>586</v>
      </c>
      <c r="BI1684" cm="1">
        <f t="array" ref="BI1684">IFERROR(_xlfn._xlws.FILTER(shifts!A:A,(shifts!B:B=events!AD1684)*(shifts!AG:AG&gt;=events!BK1684)*(shifts!AH:AH&lt;=events!BL1684)),BI1683)</f>
        <v>57</v>
      </c>
      <c r="BJ1684" s="15">
        <f t="shared" si="2445"/>
        <v>2</v>
      </c>
      <c r="BK1684">
        <f t="shared" si="2446"/>
        <v>497</v>
      </c>
      <c r="BL1684">
        <f t="shared" si="2447"/>
        <v>495</v>
      </c>
      <c r="BM1684" s="15">
        <f>SUMIFS(BJ$2:BJ1684,K$2:K1684,"=Intermission")+SUMIFS(BJ$2:BJ1684,K$2:K1684,"=Timeout")</f>
        <v>67</v>
      </c>
      <c r="BN1684">
        <f t="shared" si="2448"/>
        <v>1147</v>
      </c>
      <c r="BO1684" s="19">
        <f t="shared" si="2449"/>
        <v>1730</v>
      </c>
      <c r="BP1684">
        <f t="shared" si="2450"/>
        <v>1725</v>
      </c>
      <c r="BQ1684" s="17">
        <f t="shared" si="2451"/>
        <v>1732</v>
      </c>
      <c r="BR1684" t="str">
        <f t="shared" si="2452"/>
        <v>event_team_player_1</v>
      </c>
      <c r="BS1684">
        <f>COUNTIFS(S$3:S1684,"="&amp;S1684,AI$3:AI1684,"="&amp;AI1684)</f>
        <v>1</v>
      </c>
      <c r="BT1684" t="str">
        <f>IFERROR(VLOOKUP(BB1684&amp;BU1684&amp;X1684,game_rosters!U:W,3,FALSE),"")</f>
        <v>P100032</v>
      </c>
      <c r="BU1684" t="str">
        <f t="shared" si="2453"/>
        <v>Outlaws</v>
      </c>
    </row>
    <row r="1685" spans="1:73" x14ac:dyDescent="0.2">
      <c r="A1685">
        <f t="shared" si="2428"/>
        <v>1</v>
      </c>
      <c r="I1685" s="44">
        <v>4</v>
      </c>
      <c r="K1685" t="s">
        <v>7</v>
      </c>
      <c r="L1685" t="s">
        <v>182</v>
      </c>
      <c r="M1685" t="s">
        <v>445</v>
      </c>
      <c r="N1685" t="s">
        <v>594</v>
      </c>
      <c r="S1685">
        <v>872</v>
      </c>
      <c r="T1685">
        <v>145</v>
      </c>
      <c r="W1685" t="s">
        <v>731</v>
      </c>
      <c r="X1685">
        <v>4</v>
      </c>
      <c r="Z1685">
        <v>1</v>
      </c>
      <c r="AA1685">
        <f t="shared" si="2385"/>
        <v>1872</v>
      </c>
      <c r="AB1685">
        <f t="shared" si="2386"/>
        <v>9145</v>
      </c>
      <c r="AC1685">
        <f t="shared" si="2424"/>
        <v>9145</v>
      </c>
      <c r="AD1685" s="6">
        <v>2</v>
      </c>
      <c r="AE1685" t="s">
        <v>936</v>
      </c>
      <c r="AF1685" t="s">
        <v>744</v>
      </c>
      <c r="AG1685" t="s">
        <v>756</v>
      </c>
      <c r="AH1685" t="s">
        <v>756</v>
      </c>
      <c r="AI1685" t="str">
        <f t="shared" si="2429"/>
        <v>e</v>
      </c>
      <c r="AJ1685" t="str">
        <f t="shared" si="2430"/>
        <v/>
      </c>
      <c r="AK1685" t="str">
        <f t="shared" si="2431"/>
        <v/>
      </c>
      <c r="AL1685" t="str">
        <f t="shared" si="2432"/>
        <v/>
      </c>
      <c r="AM1685" t="str">
        <f t="shared" si="2433"/>
        <v/>
      </c>
      <c r="AN1685" t="str">
        <f t="shared" si="2434"/>
        <v>Away</v>
      </c>
      <c r="AO1685" t="str">
        <f t="shared" si="2435"/>
        <v>a</v>
      </c>
      <c r="AP1685" t="str">
        <f t="shared" si="2436"/>
        <v/>
      </c>
      <c r="AQ1685" t="str">
        <f t="shared" si="2437"/>
        <v/>
      </c>
      <c r="AR1685" t="str">
        <f t="shared" si="2438"/>
        <v>Away</v>
      </c>
      <c r="AS1685" t="str">
        <f t="shared" si="2439"/>
        <v>a</v>
      </c>
      <c r="AT1685" t="str">
        <f t="shared" si="2440"/>
        <v>Offensive</v>
      </c>
      <c r="AU1685" t="str">
        <f t="shared" si="2441"/>
        <v/>
      </c>
      <c r="AV1685" t="str">
        <f t="shared" si="2442"/>
        <v/>
      </c>
      <c r="AW1685" t="str" cm="1">
        <f t="array" ref="AW1685">IFERROR(IF(O1685&lt;&gt;"",O1685,IF(OR($S1685="",$T1685=""),"",IF(O1685&lt;&gt;"",O1685,IF($T1685&lt;&gt;"",_xlfn._xlws.FILTER(O:O,($BU:$BU=$BU1685)*($I:$I=$I1685)*($T:$T=$T1685)*($S:$S=_xlfn.MINIFS($S:$S,$T:$T,"="&amp;$T1685)),"")))))&amp;"",IF(O1685="","",""))&amp;""</f>
        <v/>
      </c>
      <c r="AX1685" t="str" cm="1">
        <f t="array" ref="AX1685">IFERROR(IF(P1685&lt;&gt;"",P1685,IF(OR($S1685="",$T1685=""),"",IF($T1685&lt;&gt;"",_xlfn._xlws.FILTER(P:P,($BU:$BU=$BU1685)*($I:$I=$I1685)*($T:$T=$T1685)*($S:$S=_xlfn.MINIFS($S:$S,$T:$T,"="&amp;$T1685)),""))))&amp;"",IF(P1685="","",""))&amp;""</f>
        <v/>
      </c>
      <c r="AY1685" t="str" cm="1">
        <f t="array" ref="AY1685">IFERROR(IF(Q1685&lt;&gt;"",Q1685,IF(OR($S1685="",$T1685=""),"",IF($T1685&lt;&gt;"",_xlfn._xlws.FILTER(Q:Q,($BU:$BU=$BU1685)*($I:$I=$I1685)*($T:$T=$T1685)*($S:$S=_xlfn.MINIFS($S:$S,$T:$T,"="&amp;$T1685)),""))))&amp;"",IF(Q1685="","",""))&amp;""</f>
        <v/>
      </c>
      <c r="AZ1685" t="str" cm="1">
        <f t="array" ref="AZ1685">IFERROR(IF(R1685&lt;&gt;"",R1685,IF(OR($S1685="",$T1685=""),"",IF($T1685&lt;&gt;"",_xlfn._xlws.FILTER(R:R,($BU:$BU=$BU1685)*($I:$I=$I1685)*($T:$T=$T1685)*($S:$S=_xlfn.MINIFS($S:$S,$T:$T,"="&amp;$T1685)),""))))&amp;"",IF(R1685="","",""))&amp;""</f>
        <v/>
      </c>
      <c r="BA1685" s="6">
        <f t="shared" si="2443"/>
        <v>142</v>
      </c>
      <c r="BB1685">
        <f t="shared" ref="BB1685:BD1685" si="2469">BB1684</f>
        <v>18987</v>
      </c>
      <c r="BC1685" t="str">
        <f t="shared" si="2469"/>
        <v>Velodrome</v>
      </c>
      <c r="BD1685" t="str">
        <f t="shared" si="2469"/>
        <v>Outlaws</v>
      </c>
      <c r="BE1685" t="s">
        <v>7</v>
      </c>
      <c r="BF1685" t="s">
        <v>182</v>
      </c>
      <c r="BI1685" cm="1">
        <f t="array" ref="BI1685">IFERROR(_xlfn._xlws.FILTER(shifts!A:A,(shifts!B:B=events!AD1685)*(shifts!AG:AG&gt;=events!BK1685)*(shifts!AH:AH&lt;=events!BL1685)),BI1684)</f>
        <v>57</v>
      </c>
      <c r="BJ1685" s="15">
        <f t="shared" si="2445"/>
        <v>0</v>
      </c>
      <c r="BK1685">
        <f t="shared" si="2446"/>
        <v>495</v>
      </c>
      <c r="BL1685">
        <f t="shared" si="2447"/>
        <v>495</v>
      </c>
      <c r="BM1685" s="15">
        <f>SUMIFS(BJ$2:BJ1685,K$2:K1685,"=Intermission")+SUMIFS(BJ$2:BJ1685,K$2:K1685,"=Timeout")</f>
        <v>67</v>
      </c>
      <c r="BN1685">
        <f t="shared" si="2448"/>
        <v>1147</v>
      </c>
      <c r="BO1685" s="19">
        <f t="shared" si="2449"/>
        <v>1732</v>
      </c>
      <c r="BP1685">
        <f t="shared" si="2450"/>
        <v>1727</v>
      </c>
      <c r="BQ1685" s="17">
        <f t="shared" si="2451"/>
        <v>1732</v>
      </c>
      <c r="BR1685" t="str">
        <f t="shared" si="2452"/>
        <v>event_team_player_1</v>
      </c>
      <c r="BS1685">
        <f>COUNTIFS(S$3:S1685,"="&amp;S1685,AI$3:AI1685,"="&amp;AI1685)</f>
        <v>1</v>
      </c>
      <c r="BT1685" t="str">
        <f>IFERROR(VLOOKUP(BB1685&amp;BU1685&amp;X1685,game_rosters!U:W,3,FALSE),"")</f>
        <v>P100032</v>
      </c>
      <c r="BU1685" t="str">
        <f t="shared" si="2453"/>
        <v>Outlaws</v>
      </c>
    </row>
    <row r="1686" spans="1:73" x14ac:dyDescent="0.2">
      <c r="A1686" t="str">
        <f t="shared" si="2428"/>
        <v/>
      </c>
      <c r="I1686" s="44">
        <v>89</v>
      </c>
      <c r="O1686" t="s">
        <v>619</v>
      </c>
      <c r="Q1686" t="s">
        <v>594</v>
      </c>
      <c r="S1686">
        <v>872</v>
      </c>
      <c r="T1686">
        <v>145</v>
      </c>
      <c r="X1686">
        <v>89</v>
      </c>
      <c r="Z1686">
        <v>1</v>
      </c>
      <c r="AA1686">
        <f t="shared" si="2385"/>
        <v>1872</v>
      </c>
      <c r="AB1686">
        <f t="shared" si="2386"/>
        <v>9145</v>
      </c>
      <c r="AC1686">
        <f t="shared" si="2424"/>
        <v>9145</v>
      </c>
      <c r="AD1686" s="6">
        <v>2</v>
      </c>
      <c r="AE1686" t="s">
        <v>936</v>
      </c>
      <c r="AF1686" t="s">
        <v>744</v>
      </c>
      <c r="AG1686" t="s">
        <v>756</v>
      </c>
      <c r="AH1686" t="s">
        <v>756</v>
      </c>
      <c r="AI1686" t="str">
        <f t="shared" si="2429"/>
        <v>e</v>
      </c>
      <c r="AJ1686" t="str">
        <f t="shared" si="2430"/>
        <v/>
      </c>
      <c r="AK1686" t="str">
        <f t="shared" si="2431"/>
        <v/>
      </c>
      <c r="AL1686" t="str">
        <f t="shared" si="2432"/>
        <v/>
      </c>
      <c r="AM1686" t="str">
        <f t="shared" si="2433"/>
        <v/>
      </c>
      <c r="AN1686" t="str">
        <f t="shared" si="2434"/>
        <v>Away</v>
      </c>
      <c r="AO1686" t="str">
        <f t="shared" si="2435"/>
        <v>a</v>
      </c>
      <c r="AP1686" t="str">
        <f t="shared" si="2436"/>
        <v/>
      </c>
      <c r="AQ1686" t="str">
        <f t="shared" si="2437"/>
        <v/>
      </c>
      <c r="AR1686" t="str">
        <f t="shared" si="2438"/>
        <v>Away</v>
      </c>
      <c r="AS1686" t="str">
        <f t="shared" si="2439"/>
        <v>a</v>
      </c>
      <c r="AT1686" t="str">
        <f t="shared" si="2440"/>
        <v>Offensive</v>
      </c>
      <c r="AU1686" t="str">
        <f t="shared" si="2441"/>
        <v/>
      </c>
      <c r="AV1686" t="str">
        <f t="shared" si="2442"/>
        <v/>
      </c>
      <c r="AW1686" t="str" cm="1">
        <f t="array" ref="AW1686">IFERROR(IF(O1686&lt;&gt;"",O1686,IF(OR($S1686="",$T1686=""),"",IF(O1686&lt;&gt;"",O1686,IF($T1686&lt;&gt;"",_xlfn._xlws.FILTER(O:O,($BU:$BU=$BU1686)*($I:$I=$I1686)*($T:$T=$T1686)*($S:$S=_xlfn.MINIFS($S:$S,$T:$T,"="&amp;$T1686)),"")))))&amp;"",IF(O1686="","",""))&amp;""</f>
        <v>OffensivePlay_Pass-ReceiverMissed</v>
      </c>
      <c r="AX1686" t="str" cm="1">
        <f t="array" ref="AX1686">IFERROR(IF(P1686&lt;&gt;"",P1686,IF(OR($S1686="",$T1686=""),"",IF($T1686&lt;&gt;"",_xlfn._xlws.FILTER(P:P,($BU:$BU=$BU1686)*($I:$I=$I1686)*($T:$T=$T1686)*($S:$S=_xlfn.MINIFS($S:$S,$T:$T,"="&amp;$T1686)),""))))&amp;"",IF(P1686="","",""))&amp;""</f>
        <v/>
      </c>
      <c r="AY1686" t="str" cm="1">
        <f t="array" ref="AY1686">IFERROR(IF(Q1686&lt;&gt;"",Q1686,IF(OR($S1686="",$T1686=""),"",IF($T1686&lt;&gt;"",_xlfn._xlws.FILTER(Q:Q,($BU:$BU=$BU1686)*($I:$I=$I1686)*($T:$T=$T1686)*($S:$S=_xlfn.MINIFS($S:$S,$T:$T,"="&amp;$T1686)),""))))&amp;"",IF(Q1686="","",""))&amp;""</f>
        <v>u</v>
      </c>
      <c r="AZ1686" t="str" cm="1">
        <f t="array" ref="AZ1686">IFERROR(IF(R1686&lt;&gt;"",R1686,IF(OR($S1686="",$T1686=""),"",IF($T1686&lt;&gt;"",_xlfn._xlws.FILTER(R:R,($BU:$BU=$BU1686)*($I:$I=$I1686)*($T:$T=$T1686)*($S:$S=_xlfn.MINIFS($S:$S,$T:$T,"="&amp;$T1686)),""))))&amp;"",IF(R1686="","",""))&amp;""</f>
        <v/>
      </c>
      <c r="BA1686" s="6">
        <f t="shared" si="2443"/>
        <v>142</v>
      </c>
      <c r="BB1686">
        <f t="shared" ref="BB1686:BD1686" si="2470">BB1685</f>
        <v>18987</v>
      </c>
      <c r="BC1686" t="str">
        <f t="shared" si="2470"/>
        <v>Velodrome</v>
      </c>
      <c r="BD1686" t="str">
        <f t="shared" si="2470"/>
        <v>Outlaws</v>
      </c>
      <c r="BE1686" t="s">
        <v>7</v>
      </c>
      <c r="BF1686" t="s">
        <v>182</v>
      </c>
      <c r="BI1686" cm="1">
        <f t="array" ref="BI1686">IFERROR(_xlfn._xlws.FILTER(shifts!A:A,(shifts!B:B=events!AD1686)*(shifts!AG:AG&gt;=events!BK1686)*(shifts!AH:AH&lt;=events!BL1686)),BI1685)</f>
        <v>57</v>
      </c>
      <c r="BJ1686" s="15">
        <f t="shared" si="2445"/>
        <v>0</v>
      </c>
      <c r="BK1686">
        <f t="shared" si="2446"/>
        <v>495</v>
      </c>
      <c r="BL1686">
        <f t="shared" si="2447"/>
        <v>495</v>
      </c>
      <c r="BM1686" s="15">
        <f>SUMIFS(BJ$2:BJ1686,K$2:K1686,"=Intermission")+SUMIFS(BJ$2:BJ1686,K$2:K1686,"=Timeout")</f>
        <v>67</v>
      </c>
      <c r="BN1686">
        <f t="shared" si="2448"/>
        <v>1147</v>
      </c>
      <c r="BO1686" s="19">
        <f t="shared" si="2449"/>
        <v>1732</v>
      </c>
      <c r="BP1686">
        <f t="shared" si="2450"/>
        <v>1727</v>
      </c>
      <c r="BQ1686" s="17">
        <f t="shared" si="2451"/>
        <v>1732</v>
      </c>
      <c r="BR1686" t="str">
        <f t="shared" si="2452"/>
        <v>event_team_player_2</v>
      </c>
      <c r="BS1686">
        <f>COUNTIFS(S$3:S1686,"="&amp;S1686,AI$3:AI1686,"="&amp;AI1686)</f>
        <v>2</v>
      </c>
      <c r="BT1686" t="str">
        <f>IFERROR(VLOOKUP(BB1686&amp;BU1686&amp;X1686,game_rosters!U:W,3,FALSE),"")</f>
        <v>P100080</v>
      </c>
      <c r="BU1686" t="str">
        <f t="shared" si="2453"/>
        <v>Outlaws</v>
      </c>
    </row>
    <row r="1687" spans="1:73" x14ac:dyDescent="0.2">
      <c r="A1687">
        <f t="shared" si="2428"/>
        <v>1</v>
      </c>
      <c r="I1687" s="44">
        <v>4</v>
      </c>
      <c r="K1687" t="s">
        <v>238</v>
      </c>
      <c r="L1687" t="s">
        <v>174</v>
      </c>
      <c r="M1687" t="s">
        <v>390</v>
      </c>
      <c r="N1687" t="s">
        <v>594</v>
      </c>
      <c r="S1687">
        <v>873</v>
      </c>
      <c r="T1687">
        <v>145</v>
      </c>
      <c r="W1687" t="s">
        <v>731</v>
      </c>
      <c r="X1687">
        <v>4</v>
      </c>
      <c r="Z1687">
        <v>1</v>
      </c>
      <c r="AA1687">
        <f t="shared" si="2385"/>
        <v>1873</v>
      </c>
      <c r="AB1687">
        <f t="shared" si="2386"/>
        <v>9145</v>
      </c>
      <c r="AC1687">
        <f t="shared" si="2424"/>
        <v>9145</v>
      </c>
      <c r="AD1687" s="6">
        <v>2</v>
      </c>
      <c r="AE1687" t="s">
        <v>936</v>
      </c>
      <c r="AF1687" t="s">
        <v>744</v>
      </c>
      <c r="AG1687" t="s">
        <v>756</v>
      </c>
      <c r="AH1687" t="s">
        <v>756</v>
      </c>
      <c r="AI1687" t="str">
        <f t="shared" si="2429"/>
        <v>e</v>
      </c>
      <c r="AJ1687" t="str">
        <f t="shared" si="2430"/>
        <v/>
      </c>
      <c r="AK1687" t="str">
        <f t="shared" si="2431"/>
        <v/>
      </c>
      <c r="AL1687" t="str">
        <f t="shared" si="2432"/>
        <v/>
      </c>
      <c r="AM1687" t="str">
        <f t="shared" si="2433"/>
        <v/>
      </c>
      <c r="AN1687" t="str">
        <f t="shared" si="2434"/>
        <v>Away</v>
      </c>
      <c r="AO1687" t="str">
        <f t="shared" si="2435"/>
        <v>a</v>
      </c>
      <c r="AP1687" t="str">
        <f t="shared" si="2436"/>
        <v/>
      </c>
      <c r="AQ1687" t="str">
        <f t="shared" si="2437"/>
        <v/>
      </c>
      <c r="AR1687" t="str">
        <f t="shared" si="2438"/>
        <v>Away</v>
      </c>
      <c r="AS1687" t="str">
        <f t="shared" si="2439"/>
        <v>a</v>
      </c>
      <c r="AT1687" t="str">
        <f t="shared" si="2440"/>
        <v>Offensive</v>
      </c>
      <c r="AU1687" t="str">
        <f t="shared" si="2441"/>
        <v/>
      </c>
      <c r="AV1687" t="str">
        <f t="shared" si="2442"/>
        <v/>
      </c>
      <c r="AW1687" t="str" cm="1">
        <f t="array" ref="AW1687">IFERROR(IF(O1687&lt;&gt;"",O1687,IF(OR($S1687="",$T1687=""),"",IF(O1687&lt;&gt;"",O1687,IF($T1687&lt;&gt;"",_xlfn._xlws.FILTER(O:O,($BU:$BU=$BU1687)*($I:$I=$I1687)*($T:$T=$T1687)*($S:$S=_xlfn.MINIFS($S:$S,$T:$T,"="&amp;$T1687)),"")))))&amp;"",IF(O1687="","",""))&amp;""</f>
        <v/>
      </c>
      <c r="AX1687" t="str" cm="1">
        <f t="array" ref="AX1687">IFERROR(IF(P1687&lt;&gt;"",P1687,IF(OR($S1687="",$T1687=""),"",IF($T1687&lt;&gt;"",_xlfn._xlws.FILTER(P:P,($BU:$BU=$BU1687)*($I:$I=$I1687)*($T:$T=$T1687)*($S:$S=_xlfn.MINIFS($S:$S,$T:$T,"="&amp;$T1687)),""))))&amp;"",IF(P1687="","",""))&amp;""</f>
        <v/>
      </c>
      <c r="AY1687" t="str" cm="1">
        <f t="array" ref="AY1687">IFERROR(IF(Q1687&lt;&gt;"",Q1687,IF(OR($S1687="",$T1687=""),"",IF($T1687&lt;&gt;"",_xlfn._xlws.FILTER(Q:Q,($BU:$BU=$BU1687)*($I:$I=$I1687)*($T:$T=$T1687)*($S:$S=_xlfn.MINIFS($S:$S,$T:$T,"="&amp;$T1687)),""))))&amp;"",IF(Q1687="","",""))&amp;""</f>
        <v/>
      </c>
      <c r="AZ1687" t="str" cm="1">
        <f t="array" ref="AZ1687">IFERROR(IF(R1687&lt;&gt;"",R1687,IF(OR($S1687="",$T1687=""),"",IF($T1687&lt;&gt;"",_xlfn._xlws.FILTER(R:R,($BU:$BU=$BU1687)*($I:$I=$I1687)*($T:$T=$T1687)*($S:$S=_xlfn.MINIFS($S:$S,$T:$T,"="&amp;$T1687)),""))))&amp;"",IF(R1687="","",""))&amp;""</f>
        <v/>
      </c>
      <c r="BA1687" s="6">
        <f t="shared" si="2443"/>
        <v>143</v>
      </c>
      <c r="BB1687">
        <f t="shared" ref="BB1687:BD1687" si="2471">BB1686</f>
        <v>18987</v>
      </c>
      <c r="BC1687" t="str">
        <f t="shared" si="2471"/>
        <v>Velodrome</v>
      </c>
      <c r="BD1687" t="str">
        <f t="shared" si="2471"/>
        <v>Outlaws</v>
      </c>
      <c r="BE1687" t="s">
        <v>238</v>
      </c>
      <c r="BF1687" t="s">
        <v>174</v>
      </c>
      <c r="BI1687" cm="1">
        <f t="array" ref="BI1687">IFERROR(_xlfn._xlws.FILTER(shifts!A:A,(shifts!B:B=events!AD1687)*(shifts!AG:AG&gt;=events!BK1687)*(shifts!AH:AH&lt;=events!BL1687)),BI1686)</f>
        <v>57</v>
      </c>
      <c r="BJ1687" s="15">
        <f t="shared" si="2445"/>
        <v>0</v>
      </c>
      <c r="BK1687">
        <f t="shared" si="2446"/>
        <v>495</v>
      </c>
      <c r="BL1687">
        <f t="shared" si="2447"/>
        <v>495</v>
      </c>
      <c r="BM1687" s="15">
        <f>SUMIFS(BJ$2:BJ1687,K$2:K1687,"=Intermission")+SUMIFS(BJ$2:BJ1687,K$2:K1687,"=Timeout")</f>
        <v>67</v>
      </c>
      <c r="BN1687">
        <f t="shared" si="2448"/>
        <v>1147</v>
      </c>
      <c r="BO1687" s="19">
        <f t="shared" si="2449"/>
        <v>1732</v>
      </c>
      <c r="BP1687">
        <f t="shared" si="2450"/>
        <v>1727</v>
      </c>
      <c r="BQ1687" s="17">
        <f t="shared" si="2451"/>
        <v>1732</v>
      </c>
      <c r="BR1687" t="str">
        <f t="shared" si="2452"/>
        <v>event_team_player_1</v>
      </c>
      <c r="BS1687">
        <f>COUNTIFS(S$3:S1687,"="&amp;S1687,AI$3:AI1687,"="&amp;AI1687)</f>
        <v>1</v>
      </c>
      <c r="BT1687" t="str">
        <f>IFERROR(VLOOKUP(BB1687&amp;BU1687&amp;X1687,game_rosters!U:W,3,FALSE),"")</f>
        <v>P100032</v>
      </c>
      <c r="BU1687" t="str">
        <f t="shared" si="2453"/>
        <v>Outlaws</v>
      </c>
    </row>
    <row r="1688" spans="1:73" x14ac:dyDescent="0.2">
      <c r="A1688" t="str">
        <f t="shared" si="2428"/>
        <v/>
      </c>
      <c r="I1688" s="44">
        <v>89</v>
      </c>
      <c r="S1688">
        <v>873</v>
      </c>
      <c r="T1688">
        <v>145</v>
      </c>
      <c r="X1688">
        <v>89</v>
      </c>
      <c r="Z1688">
        <v>1</v>
      </c>
      <c r="AA1688">
        <f t="shared" si="2385"/>
        <v>1873</v>
      </c>
      <c r="AB1688">
        <f t="shared" si="2386"/>
        <v>9145</v>
      </c>
      <c r="AC1688">
        <f t="shared" si="2424"/>
        <v>9145</v>
      </c>
      <c r="AD1688" s="6">
        <v>2</v>
      </c>
      <c r="AE1688" t="s">
        <v>936</v>
      </c>
      <c r="AF1688" t="s">
        <v>744</v>
      </c>
      <c r="AG1688" t="s">
        <v>756</v>
      </c>
      <c r="AH1688" t="s">
        <v>756</v>
      </c>
      <c r="AI1688" t="str">
        <f t="shared" si="2429"/>
        <v>e</v>
      </c>
      <c r="AJ1688" t="str">
        <f t="shared" si="2430"/>
        <v/>
      </c>
      <c r="AK1688" t="str">
        <f t="shared" si="2431"/>
        <v/>
      </c>
      <c r="AL1688" t="str">
        <f t="shared" si="2432"/>
        <v/>
      </c>
      <c r="AM1688" t="str">
        <f t="shared" si="2433"/>
        <v/>
      </c>
      <c r="AN1688" t="str">
        <f t="shared" si="2434"/>
        <v>Away</v>
      </c>
      <c r="AO1688" t="str">
        <f t="shared" si="2435"/>
        <v>a</v>
      </c>
      <c r="AP1688" t="str">
        <f t="shared" si="2436"/>
        <v/>
      </c>
      <c r="AQ1688" t="str">
        <f t="shared" si="2437"/>
        <v/>
      </c>
      <c r="AR1688" t="str">
        <f t="shared" si="2438"/>
        <v>Away</v>
      </c>
      <c r="AS1688" t="str">
        <f t="shared" si="2439"/>
        <v>a</v>
      </c>
      <c r="AT1688" t="str">
        <f t="shared" si="2440"/>
        <v>Offensive</v>
      </c>
      <c r="AU1688" t="str">
        <f t="shared" si="2441"/>
        <v/>
      </c>
      <c r="AV1688" t="str">
        <f t="shared" si="2442"/>
        <v/>
      </c>
      <c r="AW1688" t="str" cm="1">
        <f t="array" ref="AW1688">IFERROR(IF(O1688&lt;&gt;"",O1688,IF(OR($S1688="",$T1688=""),"",IF(O1688&lt;&gt;"",O1688,IF($T1688&lt;&gt;"",_xlfn._xlws.FILTER(O:O,($BU:$BU=$BU1688)*($I:$I=$I1688)*($T:$T=$T1688)*($S:$S=_xlfn.MINIFS($S:$S,$T:$T,"="&amp;$T1688)),"")))))&amp;"",IF(O1688="","",""))&amp;""</f>
        <v>OffensivePlay_Pass-ReceiverMissed</v>
      </c>
      <c r="AX1688" t="str" cm="1">
        <f t="array" ref="AX1688">IFERROR(IF(P1688&lt;&gt;"",P1688,IF(OR($S1688="",$T1688=""),"",IF($T1688&lt;&gt;"",_xlfn._xlws.FILTER(P:P,($BU:$BU=$BU1688)*($I:$I=$I1688)*($T:$T=$T1688)*($S:$S=_xlfn.MINIFS($S:$S,$T:$T,"="&amp;$T1688)),""))))&amp;"",IF(P1688="","",""))&amp;""</f>
        <v/>
      </c>
      <c r="AY1688" t="str" cm="1">
        <f t="array" ref="AY1688">IFERROR(IF(Q1688&lt;&gt;"",Q1688,IF(OR($S1688="",$T1688=""),"",IF($T1688&lt;&gt;"",_xlfn._xlws.FILTER(Q:Q,($BU:$BU=$BU1688)*($I:$I=$I1688)*($T:$T=$T1688)*($S:$S=_xlfn.MINIFS($S:$S,$T:$T,"="&amp;$T1688)),""))))&amp;"",IF(Q1688="","",""))&amp;""</f>
        <v>u</v>
      </c>
      <c r="AZ1688" t="str" cm="1">
        <f t="array" ref="AZ1688">IFERROR(IF(R1688&lt;&gt;"",R1688,IF(OR($S1688="",$T1688=""),"",IF($T1688&lt;&gt;"",_xlfn._xlws.FILTER(R:R,($BU:$BU=$BU1688)*($I:$I=$I1688)*($T:$T=$T1688)*($S:$S=_xlfn.MINIFS($S:$S,$T:$T,"="&amp;$T1688)),""))))&amp;"",IF(R1688="","",""))&amp;""</f>
        <v/>
      </c>
      <c r="BA1688" s="6">
        <f t="shared" si="2443"/>
        <v>143</v>
      </c>
      <c r="BB1688">
        <f t="shared" ref="BB1688:BD1688" si="2472">BB1687</f>
        <v>18987</v>
      </c>
      <c r="BC1688" t="str">
        <f t="shared" si="2472"/>
        <v>Velodrome</v>
      </c>
      <c r="BD1688" t="str">
        <f t="shared" si="2472"/>
        <v>Outlaws</v>
      </c>
      <c r="BE1688" t="s">
        <v>238</v>
      </c>
      <c r="BF1688" t="s">
        <v>174</v>
      </c>
      <c r="BI1688" cm="1">
        <f t="array" ref="BI1688">IFERROR(_xlfn._xlws.FILTER(shifts!A:A,(shifts!B:B=events!AD1688)*(shifts!AG:AG&gt;=events!BK1688)*(shifts!AH:AH&lt;=events!BL1688)),BI1687)</f>
        <v>57</v>
      </c>
      <c r="BJ1688" s="15">
        <f t="shared" si="2445"/>
        <v>0</v>
      </c>
      <c r="BK1688">
        <f t="shared" si="2446"/>
        <v>495</v>
      </c>
      <c r="BL1688">
        <f t="shared" si="2447"/>
        <v>495</v>
      </c>
      <c r="BM1688" s="15">
        <f>SUMIFS(BJ$2:BJ1688,K$2:K1688,"=Intermission")+SUMIFS(BJ$2:BJ1688,K$2:K1688,"=Timeout")</f>
        <v>67</v>
      </c>
      <c r="BN1688">
        <f t="shared" si="2448"/>
        <v>1147</v>
      </c>
      <c r="BO1688" s="19">
        <f t="shared" si="2449"/>
        <v>1732</v>
      </c>
      <c r="BP1688">
        <f t="shared" si="2450"/>
        <v>1727</v>
      </c>
      <c r="BQ1688" s="17">
        <f t="shared" si="2451"/>
        <v>1732</v>
      </c>
      <c r="BR1688" t="str">
        <f t="shared" si="2452"/>
        <v>event_team_player_2</v>
      </c>
      <c r="BS1688">
        <f>COUNTIFS(S$3:S1688,"="&amp;S1688,AI$3:AI1688,"="&amp;AI1688)</f>
        <v>2</v>
      </c>
      <c r="BT1688" t="str">
        <f>IFERROR(VLOOKUP(BB1688&amp;BU1688&amp;X1688,game_rosters!U:W,3,FALSE),"")</f>
        <v>P100080</v>
      </c>
      <c r="BU1688" t="str">
        <f t="shared" si="2453"/>
        <v>Outlaws</v>
      </c>
    </row>
    <row r="1689" spans="1:73" x14ac:dyDescent="0.2">
      <c r="A1689">
        <f t="shared" si="2428"/>
        <v>1</v>
      </c>
      <c r="I1689" s="44">
        <v>4</v>
      </c>
      <c r="K1689" t="s">
        <v>9</v>
      </c>
      <c r="L1689" t="s">
        <v>173</v>
      </c>
      <c r="M1689" t="s">
        <v>383</v>
      </c>
      <c r="N1689" t="s">
        <v>594</v>
      </c>
      <c r="S1689">
        <v>874</v>
      </c>
      <c r="T1689">
        <v>145</v>
      </c>
      <c r="W1689" t="s">
        <v>731</v>
      </c>
      <c r="X1689">
        <v>4</v>
      </c>
      <c r="Z1689">
        <v>1</v>
      </c>
      <c r="AA1689">
        <f t="shared" si="2385"/>
        <v>1874</v>
      </c>
      <c r="AB1689">
        <f t="shared" si="2386"/>
        <v>9145</v>
      </c>
      <c r="AC1689">
        <f t="shared" si="2424"/>
        <v>9145</v>
      </c>
      <c r="AD1689" s="6">
        <v>2</v>
      </c>
      <c r="AE1689" t="s">
        <v>936</v>
      </c>
      <c r="AF1689" t="s">
        <v>744</v>
      </c>
      <c r="AG1689" t="s">
        <v>756</v>
      </c>
      <c r="AH1689" t="s">
        <v>756</v>
      </c>
      <c r="AI1689" t="str">
        <f t="shared" si="2429"/>
        <v>e</v>
      </c>
      <c r="AJ1689" t="str">
        <f t="shared" si="2430"/>
        <v/>
      </c>
      <c r="AK1689" t="str">
        <f t="shared" si="2431"/>
        <v/>
      </c>
      <c r="AL1689" t="str">
        <f t="shared" si="2432"/>
        <v/>
      </c>
      <c r="AM1689" t="str">
        <f t="shared" si="2433"/>
        <v/>
      </c>
      <c r="AN1689" t="str">
        <f t="shared" si="2434"/>
        <v>Away</v>
      </c>
      <c r="AO1689" t="str">
        <f t="shared" si="2435"/>
        <v>a</v>
      </c>
      <c r="AP1689" t="str">
        <f t="shared" si="2436"/>
        <v/>
      </c>
      <c r="AQ1689" t="str">
        <f t="shared" si="2437"/>
        <v/>
      </c>
      <c r="AR1689" t="str">
        <f t="shared" si="2438"/>
        <v>Away</v>
      </c>
      <c r="AS1689" t="str">
        <f t="shared" si="2439"/>
        <v>a</v>
      </c>
      <c r="AT1689" t="str">
        <f t="shared" si="2440"/>
        <v>Offensive</v>
      </c>
      <c r="AU1689" t="str">
        <f t="shared" si="2441"/>
        <v/>
      </c>
      <c r="AV1689" t="str">
        <f t="shared" si="2442"/>
        <v/>
      </c>
      <c r="AW1689" t="str" cm="1">
        <f t="array" ref="AW1689">IFERROR(IF(O1689&lt;&gt;"",O1689,IF(OR($S1689="",$T1689=""),"",IF(O1689&lt;&gt;"",O1689,IF($T1689&lt;&gt;"",_xlfn._xlws.FILTER(O:O,($BU:$BU=$BU1689)*($I:$I=$I1689)*($T:$T=$T1689)*($S:$S=_xlfn.MINIFS($S:$S,$T:$T,"="&amp;$T1689)),"")))))&amp;"",IF(O1689="","",""))&amp;""</f>
        <v/>
      </c>
      <c r="AX1689" t="str" cm="1">
        <f t="array" ref="AX1689">IFERROR(IF(P1689&lt;&gt;"",P1689,IF(OR($S1689="",$T1689=""),"",IF($T1689&lt;&gt;"",_xlfn._xlws.FILTER(P:P,($BU:$BU=$BU1689)*($I:$I=$I1689)*($T:$T=$T1689)*($S:$S=_xlfn.MINIFS($S:$S,$T:$T,"="&amp;$T1689)),""))))&amp;"",IF(P1689="","",""))&amp;""</f>
        <v/>
      </c>
      <c r="AY1689" t="str" cm="1">
        <f t="array" ref="AY1689">IFERROR(IF(Q1689&lt;&gt;"",Q1689,IF(OR($S1689="",$T1689=""),"",IF($T1689&lt;&gt;"",_xlfn._xlws.FILTER(Q:Q,($BU:$BU=$BU1689)*($I:$I=$I1689)*($T:$T=$T1689)*($S:$S=_xlfn.MINIFS($S:$S,$T:$T,"="&amp;$T1689)),""))))&amp;"",IF(Q1689="","",""))&amp;""</f>
        <v/>
      </c>
      <c r="AZ1689" t="str" cm="1">
        <f t="array" ref="AZ1689">IFERROR(IF(R1689&lt;&gt;"",R1689,IF(OR($S1689="",$T1689=""),"",IF($T1689&lt;&gt;"",_xlfn._xlws.FILTER(R:R,($BU:$BU=$BU1689)*($I:$I=$I1689)*($T:$T=$T1689)*($S:$S=_xlfn.MINIFS($S:$S,$T:$T,"="&amp;$T1689)),""))))&amp;"",IF(R1689="","",""))&amp;""</f>
        <v/>
      </c>
      <c r="BA1689" s="6">
        <f t="shared" si="2443"/>
        <v>143</v>
      </c>
      <c r="BB1689">
        <f t="shared" ref="BB1689:BD1689" si="2473">BB1688</f>
        <v>18987</v>
      </c>
      <c r="BC1689" t="str">
        <f t="shared" si="2473"/>
        <v>Velodrome</v>
      </c>
      <c r="BD1689" t="str">
        <f t="shared" si="2473"/>
        <v>Outlaws</v>
      </c>
      <c r="BE1689" t="s">
        <v>9</v>
      </c>
      <c r="BF1689" t="s">
        <v>173</v>
      </c>
      <c r="BI1689" cm="1">
        <f t="array" ref="BI1689">IFERROR(_xlfn._xlws.FILTER(shifts!A:A,(shifts!B:B=events!AD1689)*(shifts!AG:AG&gt;=events!BK1689)*(shifts!AH:AH&lt;=events!BL1689)),BI1688)</f>
        <v>57</v>
      </c>
      <c r="BJ1689" s="15">
        <f t="shared" si="2445"/>
        <v>0</v>
      </c>
      <c r="BK1689">
        <f t="shared" si="2446"/>
        <v>495</v>
      </c>
      <c r="BL1689">
        <f t="shared" si="2447"/>
        <v>495</v>
      </c>
      <c r="BM1689" s="15">
        <f>SUMIFS(BJ$2:BJ1689,K$2:K1689,"=Intermission")+SUMIFS(BJ$2:BJ1689,K$2:K1689,"=Timeout")</f>
        <v>67</v>
      </c>
      <c r="BN1689">
        <f t="shared" si="2448"/>
        <v>1147</v>
      </c>
      <c r="BO1689" s="19">
        <f t="shared" si="2449"/>
        <v>1732</v>
      </c>
      <c r="BP1689">
        <f t="shared" si="2450"/>
        <v>1727</v>
      </c>
      <c r="BQ1689" s="17">
        <f t="shared" si="2451"/>
        <v>1732</v>
      </c>
      <c r="BR1689" t="str">
        <f t="shared" si="2452"/>
        <v>event_team_player_1</v>
      </c>
      <c r="BS1689">
        <f>COUNTIFS(S$3:S1689,"="&amp;S1689,AI$3:AI1689,"="&amp;AI1689)</f>
        <v>1</v>
      </c>
      <c r="BT1689" t="str">
        <f>IFERROR(VLOOKUP(BB1689&amp;BU1689&amp;X1689,game_rosters!U:W,3,FALSE),"")</f>
        <v>P100032</v>
      </c>
      <c r="BU1689" t="str">
        <f t="shared" si="2453"/>
        <v>Outlaws</v>
      </c>
    </row>
    <row r="1690" spans="1:73" x14ac:dyDescent="0.2">
      <c r="A1690" t="str">
        <f t="shared" si="2428"/>
        <v/>
      </c>
      <c r="I1690" s="44">
        <v>89</v>
      </c>
      <c r="S1690">
        <v>874</v>
      </c>
      <c r="T1690">
        <v>145</v>
      </c>
      <c r="X1690">
        <v>89</v>
      </c>
      <c r="Z1690">
        <v>1</v>
      </c>
      <c r="AA1690">
        <f t="shared" si="2385"/>
        <v>1874</v>
      </c>
      <c r="AB1690">
        <f t="shared" si="2386"/>
        <v>9145</v>
      </c>
      <c r="AC1690">
        <f t="shared" si="2424"/>
        <v>9145</v>
      </c>
      <c r="AD1690" s="6">
        <v>2</v>
      </c>
      <c r="AE1690" t="s">
        <v>936</v>
      </c>
      <c r="AF1690" t="s">
        <v>744</v>
      </c>
      <c r="AG1690" t="s">
        <v>756</v>
      </c>
      <c r="AH1690" t="s">
        <v>756</v>
      </c>
      <c r="AI1690" t="str">
        <f t="shared" si="2429"/>
        <v>e</v>
      </c>
      <c r="AJ1690" t="str">
        <f t="shared" si="2430"/>
        <v/>
      </c>
      <c r="AK1690" t="str">
        <f t="shared" si="2431"/>
        <v/>
      </c>
      <c r="AL1690" t="str">
        <f t="shared" si="2432"/>
        <v/>
      </c>
      <c r="AM1690" t="str">
        <f t="shared" si="2433"/>
        <v/>
      </c>
      <c r="AN1690" t="str">
        <f t="shared" si="2434"/>
        <v>Away</v>
      </c>
      <c r="AO1690" t="str">
        <f t="shared" si="2435"/>
        <v>a</v>
      </c>
      <c r="AP1690" t="str">
        <f t="shared" si="2436"/>
        <v/>
      </c>
      <c r="AQ1690" t="str">
        <f t="shared" si="2437"/>
        <v/>
      </c>
      <c r="AR1690" t="str">
        <f t="shared" si="2438"/>
        <v>Away</v>
      </c>
      <c r="AS1690" t="str">
        <f t="shared" si="2439"/>
        <v>a</v>
      </c>
      <c r="AT1690" t="str">
        <f t="shared" si="2440"/>
        <v>Offensive</v>
      </c>
      <c r="AU1690" t="str">
        <f t="shared" si="2441"/>
        <v/>
      </c>
      <c r="AV1690" t="str">
        <f t="shared" si="2442"/>
        <v/>
      </c>
      <c r="AW1690" t="str" cm="1">
        <f t="array" ref="AW1690">IFERROR(IF(O1690&lt;&gt;"",O1690,IF(OR($S1690="",$T1690=""),"",IF(O1690&lt;&gt;"",O1690,IF($T1690&lt;&gt;"",_xlfn._xlws.FILTER(O:O,($BU:$BU=$BU1690)*($I:$I=$I1690)*($T:$T=$T1690)*($S:$S=_xlfn.MINIFS($S:$S,$T:$T,"="&amp;$T1690)),"")))))&amp;"",IF(O1690="","",""))&amp;""</f>
        <v>OffensivePlay_Pass-ReceiverMissed</v>
      </c>
      <c r="AX1690" t="str" cm="1">
        <f t="array" ref="AX1690">IFERROR(IF(P1690&lt;&gt;"",P1690,IF(OR($S1690="",$T1690=""),"",IF($T1690&lt;&gt;"",_xlfn._xlws.FILTER(P:P,($BU:$BU=$BU1690)*($I:$I=$I1690)*($T:$T=$T1690)*($S:$S=_xlfn.MINIFS($S:$S,$T:$T,"="&amp;$T1690)),""))))&amp;"",IF(P1690="","",""))&amp;""</f>
        <v/>
      </c>
      <c r="AY1690" t="str" cm="1">
        <f t="array" ref="AY1690">IFERROR(IF(Q1690&lt;&gt;"",Q1690,IF(OR($S1690="",$T1690=""),"",IF($T1690&lt;&gt;"",_xlfn._xlws.FILTER(Q:Q,($BU:$BU=$BU1690)*($I:$I=$I1690)*($T:$T=$T1690)*($S:$S=_xlfn.MINIFS($S:$S,$T:$T,"="&amp;$T1690)),""))))&amp;"",IF(Q1690="","",""))&amp;""</f>
        <v>u</v>
      </c>
      <c r="AZ1690" t="str" cm="1">
        <f t="array" ref="AZ1690">IFERROR(IF(R1690&lt;&gt;"",R1690,IF(OR($S1690="",$T1690=""),"",IF($T1690&lt;&gt;"",_xlfn._xlws.FILTER(R:R,($BU:$BU=$BU1690)*($I:$I=$I1690)*($T:$T=$T1690)*($S:$S=_xlfn.MINIFS($S:$S,$T:$T,"="&amp;$T1690)),""))))&amp;"",IF(R1690="","",""))&amp;""</f>
        <v/>
      </c>
      <c r="BA1690" s="6">
        <f t="shared" si="2443"/>
        <v>143</v>
      </c>
      <c r="BB1690">
        <f t="shared" ref="BB1690:BD1690" si="2474">BB1689</f>
        <v>18987</v>
      </c>
      <c r="BC1690" t="str">
        <f t="shared" si="2474"/>
        <v>Velodrome</v>
      </c>
      <c r="BD1690" t="str">
        <f t="shared" si="2474"/>
        <v>Outlaws</v>
      </c>
      <c r="BE1690" t="s">
        <v>9</v>
      </c>
      <c r="BF1690" t="s">
        <v>173</v>
      </c>
      <c r="BI1690" cm="1">
        <f t="array" ref="BI1690">IFERROR(_xlfn._xlws.FILTER(shifts!A:A,(shifts!B:B=events!AD1690)*(shifts!AG:AG&gt;=events!BK1690)*(shifts!AH:AH&lt;=events!BL1690)),BI1689)</f>
        <v>57</v>
      </c>
      <c r="BJ1690" s="15">
        <f t="shared" si="2445"/>
        <v>0</v>
      </c>
      <c r="BK1690">
        <f t="shared" si="2446"/>
        <v>495</v>
      </c>
      <c r="BL1690">
        <f t="shared" si="2447"/>
        <v>495</v>
      </c>
      <c r="BM1690" s="15">
        <f>SUMIFS(BJ$2:BJ1690,K$2:K1690,"=Intermission")+SUMIFS(BJ$2:BJ1690,K$2:K1690,"=Timeout")</f>
        <v>67</v>
      </c>
      <c r="BN1690">
        <f t="shared" si="2448"/>
        <v>1147</v>
      </c>
      <c r="BO1690" s="19">
        <f t="shared" si="2449"/>
        <v>1732</v>
      </c>
      <c r="BP1690">
        <f t="shared" si="2450"/>
        <v>1727</v>
      </c>
      <c r="BQ1690" s="17">
        <f t="shared" si="2451"/>
        <v>1732</v>
      </c>
      <c r="BR1690" t="str">
        <f t="shared" si="2452"/>
        <v>event_team_player_2</v>
      </c>
      <c r="BS1690">
        <f>COUNTIFS(S$3:S1690,"="&amp;S1690,AI$3:AI1690,"="&amp;AI1690)</f>
        <v>2</v>
      </c>
      <c r="BT1690" t="str">
        <f>IFERROR(VLOOKUP(BB1690&amp;BU1690&amp;X1690,game_rosters!U:W,3,FALSE),"")</f>
        <v>P100080</v>
      </c>
      <c r="BU1690" t="str">
        <f t="shared" si="2453"/>
        <v>Outlaws</v>
      </c>
    </row>
    <row r="1691" spans="1:73" x14ac:dyDescent="0.2">
      <c r="A1691">
        <f t="shared" si="2428"/>
        <v>1</v>
      </c>
      <c r="I1691" s="44">
        <v>22</v>
      </c>
      <c r="K1691" t="s">
        <v>13</v>
      </c>
      <c r="L1691" t="s">
        <v>586</v>
      </c>
      <c r="N1691" t="s">
        <v>594</v>
      </c>
      <c r="O1691" t="s">
        <v>600</v>
      </c>
      <c r="Q1691" t="s">
        <v>594</v>
      </c>
      <c r="R1691" s="51">
        <v>1</v>
      </c>
      <c r="S1691">
        <v>875</v>
      </c>
      <c r="T1691" t="s">
        <v>756</v>
      </c>
      <c r="W1691" t="s">
        <v>735</v>
      </c>
      <c r="X1691">
        <v>22</v>
      </c>
      <c r="Z1691">
        <v>1</v>
      </c>
      <c r="AA1691">
        <f t="shared" si="2385"/>
        <v>1875</v>
      </c>
      <c r="AB1691" t="str">
        <f t="shared" si="2386"/>
        <v/>
      </c>
      <c r="AC1691">
        <f t="shared" si="2424"/>
        <v>1875</v>
      </c>
      <c r="AD1691" s="6">
        <v>2</v>
      </c>
      <c r="AE1691" t="s">
        <v>936</v>
      </c>
      <c r="AF1691" t="s">
        <v>754</v>
      </c>
      <c r="AG1691" t="s">
        <v>756</v>
      </c>
      <c r="AH1691" t="s">
        <v>756</v>
      </c>
      <c r="AI1691" t="str">
        <f t="shared" si="2429"/>
        <v>e</v>
      </c>
      <c r="AJ1691" t="str">
        <f t="shared" si="2430"/>
        <v/>
      </c>
      <c r="AK1691" t="str">
        <f t="shared" si="2431"/>
        <v/>
      </c>
      <c r="AL1691" t="str">
        <f t="shared" si="2432"/>
        <v/>
      </c>
      <c r="AM1691" t="str">
        <f t="shared" si="2433"/>
        <v/>
      </c>
      <c r="AN1691" t="str">
        <f t="shared" si="2434"/>
        <v>Home</v>
      </c>
      <c r="AO1691" t="str">
        <f t="shared" si="2435"/>
        <v>h</v>
      </c>
      <c r="AP1691" t="str">
        <f t="shared" si="2436"/>
        <v/>
      </c>
      <c r="AQ1691" t="str">
        <f t="shared" si="2437"/>
        <v/>
      </c>
      <c r="AR1691" t="str">
        <f t="shared" si="2438"/>
        <v>Home</v>
      </c>
      <c r="AS1691" t="str">
        <f t="shared" si="2439"/>
        <v>h</v>
      </c>
      <c r="AT1691" t="str">
        <f t="shared" si="2440"/>
        <v>Offensive</v>
      </c>
      <c r="AU1691" t="str">
        <f t="shared" si="2441"/>
        <v/>
      </c>
      <c r="AV1691" t="str">
        <f t="shared" si="2442"/>
        <v/>
      </c>
      <c r="AW1691" t="str" cm="1">
        <f t="array" ref="AW1691">IFERROR(IF(O1691&lt;&gt;"",O1691,IF(OR($S1691="",$T1691=""),"",IF(O1691&lt;&gt;"",O1691,IF($T1691&lt;&gt;"",_xlfn._xlws.FILTER(O:O,($BU:$BU=$BU1691)*($I:$I=$I1691)*($T:$T=$T1691)*($S:$S=_xlfn.MINIFS($S:$S,$T:$T,"="&amp;$T1691)),"")))))&amp;"",IF(O1691="","",""))&amp;""</f>
        <v>OffensivePlay_Zone-PuckRetreivalTurnover</v>
      </c>
      <c r="AX1691" t="str" cm="1">
        <f t="array" ref="AX1691">IFERROR(IF(P1691&lt;&gt;"",P1691,IF(OR($S1691="",$T1691=""),"",IF($T1691&lt;&gt;"",_xlfn._xlws.FILTER(P:P,($BU:$BU=$BU1691)*($I:$I=$I1691)*($T:$T=$T1691)*($S:$S=_xlfn.MINIFS($S:$S,$T:$T,"="&amp;$T1691)),""))))&amp;"",IF(P1691="","",""))&amp;""</f>
        <v/>
      </c>
      <c r="AY1691" t="str" cm="1">
        <f t="array" ref="AY1691">IFERROR(IF(Q1691&lt;&gt;"",Q1691,IF(OR($S1691="",$T1691=""),"",IF($T1691&lt;&gt;"",_xlfn._xlws.FILTER(Q:Q,($BU:$BU=$BU1691)*($I:$I=$I1691)*($T:$T=$T1691)*($S:$S=_xlfn.MINIFS($S:$S,$T:$T,"="&amp;$T1691)),""))))&amp;"",IF(Q1691="","",""))&amp;""</f>
        <v>u</v>
      </c>
      <c r="AZ1691" t="str" cm="1">
        <f t="array" ref="AZ1691">IFERROR(IF(R1691&lt;&gt;"",R1691,IF(OR($S1691="",$T1691=""),"",IF($T1691&lt;&gt;"",_xlfn._xlws.FILTER(R:R,($BU:$BU=$BU1691)*($I:$I=$I1691)*($T:$T=$T1691)*($S:$S=_xlfn.MINIFS($S:$S,$T:$T,"="&amp;$T1691)),""))))&amp;"",IF(R1691="","",""))&amp;""</f>
        <v>1</v>
      </c>
      <c r="BA1691" s="6">
        <f t="shared" si="2443"/>
        <v>143</v>
      </c>
      <c r="BB1691">
        <f t="shared" ref="BB1691:BD1691" si="2475">BB1690</f>
        <v>18987</v>
      </c>
      <c r="BC1691" t="str">
        <f t="shared" si="2475"/>
        <v>Velodrome</v>
      </c>
      <c r="BD1691" t="str">
        <f t="shared" si="2475"/>
        <v>Outlaws</v>
      </c>
      <c r="BE1691" t="s">
        <v>13</v>
      </c>
      <c r="BF1691" t="s">
        <v>586</v>
      </c>
      <c r="BI1691" cm="1">
        <f t="array" ref="BI1691">IFERROR(_xlfn._xlws.FILTER(shifts!A:A,(shifts!B:B=events!AD1691)*(shifts!AG:AG&gt;=events!BK1691)*(shifts!AH:AH&lt;=events!BL1691)),BI1690)</f>
        <v>57</v>
      </c>
      <c r="BJ1691" s="15">
        <f t="shared" si="2445"/>
        <v>0</v>
      </c>
      <c r="BK1691">
        <f t="shared" si="2446"/>
        <v>491</v>
      </c>
      <c r="BL1691">
        <f t="shared" si="2447"/>
        <v>491</v>
      </c>
      <c r="BM1691" s="15">
        <f>SUMIFS(BJ$2:BJ1691,K$2:K1691,"=Intermission")+SUMIFS(BJ$2:BJ1691,K$2:K1691,"=Timeout")</f>
        <v>67</v>
      </c>
      <c r="BN1691">
        <f t="shared" si="2448"/>
        <v>1147</v>
      </c>
      <c r="BO1691" s="19">
        <f t="shared" si="2449"/>
        <v>1736</v>
      </c>
      <c r="BP1691">
        <f t="shared" si="2450"/>
        <v>1731</v>
      </c>
      <c r="BQ1691" s="17">
        <f t="shared" si="2451"/>
        <v>1736</v>
      </c>
      <c r="BR1691" t="str">
        <f t="shared" si="2452"/>
        <v>event_team_player_1</v>
      </c>
      <c r="BS1691">
        <f>COUNTIFS(S$3:S1691,"="&amp;S1691,AI$3:AI1691,"="&amp;AI1691)</f>
        <v>1</v>
      </c>
      <c r="BT1691" t="str">
        <f>IFERROR(VLOOKUP(BB1691&amp;BU1691&amp;X1691,game_rosters!U:W,3,FALSE),"")</f>
        <v>P100108</v>
      </c>
      <c r="BU1691" t="str">
        <f t="shared" si="2453"/>
        <v>Velodrome</v>
      </c>
    </row>
    <row r="1692" spans="1:73" x14ac:dyDescent="0.2">
      <c r="A1692" t="str">
        <f t="shared" si="2428"/>
        <v/>
      </c>
      <c r="I1692" s="44">
        <v>91</v>
      </c>
      <c r="R1692" s="51">
        <v>1</v>
      </c>
      <c r="S1692">
        <v>875</v>
      </c>
      <c r="T1692" t="s">
        <v>756</v>
      </c>
      <c r="X1692">
        <v>91</v>
      </c>
      <c r="AA1692">
        <f t="shared" si="2385"/>
        <v>1875</v>
      </c>
      <c r="AB1692" t="str">
        <f t="shared" si="2386"/>
        <v/>
      </c>
      <c r="AC1692">
        <f t="shared" si="2424"/>
        <v>1875</v>
      </c>
      <c r="AD1692" s="6">
        <v>2</v>
      </c>
      <c r="AE1692" t="s">
        <v>936</v>
      </c>
      <c r="AF1692" t="s">
        <v>754</v>
      </c>
      <c r="AG1692" t="s">
        <v>756</v>
      </c>
      <c r="AH1692" t="s">
        <v>756</v>
      </c>
      <c r="AI1692" t="str">
        <f t="shared" si="2429"/>
        <v>o</v>
      </c>
      <c r="AJ1692" t="str">
        <f t="shared" si="2430"/>
        <v/>
      </c>
      <c r="AK1692" t="str">
        <f t="shared" si="2431"/>
        <v/>
      </c>
      <c r="AL1692" t="str">
        <f t="shared" si="2432"/>
        <v/>
      </c>
      <c r="AM1692" t="str">
        <f t="shared" si="2433"/>
        <v/>
      </c>
      <c r="AN1692" t="str">
        <f t="shared" si="2434"/>
        <v>Home</v>
      </c>
      <c r="AO1692" t="str">
        <f t="shared" si="2435"/>
        <v>h</v>
      </c>
      <c r="AP1692" t="str">
        <f t="shared" si="2436"/>
        <v/>
      </c>
      <c r="AQ1692" t="str">
        <f t="shared" si="2437"/>
        <v/>
      </c>
      <c r="AR1692" t="str">
        <f t="shared" si="2438"/>
        <v>Home</v>
      </c>
      <c r="AS1692" t="str">
        <f t="shared" si="2439"/>
        <v>h</v>
      </c>
      <c r="AT1692" t="str">
        <f t="shared" si="2440"/>
        <v>Defensive</v>
      </c>
      <c r="AU1692" t="str">
        <f t="shared" si="2441"/>
        <v/>
      </c>
      <c r="AV1692" t="str">
        <f t="shared" si="2442"/>
        <v/>
      </c>
      <c r="AW1692" t="str" cm="1">
        <f t="array" ref="AW1692">IFERROR(IF(O1692&lt;&gt;"",O1692,IF(OR($S1692="",$T1692=""),"",IF(O1692&lt;&gt;"",O1692,IF($T1692&lt;&gt;"",_xlfn._xlws.FILTER(O:O,($BU:$BU=$BU1692)*($I:$I=$I1692)*($T:$T=$T1692)*($S:$S=_xlfn.MINIFS($S:$S,$T:$T,"="&amp;$T1692)),"")))))&amp;"",IF(O1692="","",""))&amp;""</f>
        <v/>
      </c>
      <c r="AX1692" t="str" cm="1">
        <f t="array" ref="AX1692">IFERROR(IF(P1692&lt;&gt;"",P1692,IF(OR($S1692="",$T1692=""),"",IF($T1692&lt;&gt;"",_xlfn._xlws.FILTER(P:P,($BU:$BU=$BU1692)*($I:$I=$I1692)*($T:$T=$T1692)*($S:$S=_xlfn.MINIFS($S:$S,$T:$T,"="&amp;$T1692)),""))))&amp;"",IF(P1692="","",""))&amp;""</f>
        <v/>
      </c>
      <c r="AY1692" t="str" cm="1">
        <f t="array" ref="AY1692">IFERROR(IF(Q1692&lt;&gt;"",Q1692,IF(OR($S1692="",$T1692=""),"",IF($T1692&lt;&gt;"",_xlfn._xlws.FILTER(Q:Q,($BU:$BU=$BU1692)*($I:$I=$I1692)*($T:$T=$T1692)*($S:$S=_xlfn.MINIFS($S:$S,$T:$T,"="&amp;$T1692)),""))))&amp;"",IF(Q1692="","",""))&amp;""</f>
        <v/>
      </c>
      <c r="AZ1692" t="str" cm="1">
        <f t="array" ref="AZ1692">IFERROR(IF(R1692&lt;&gt;"",R1692,IF(OR($S1692="",$T1692=""),"",IF($T1692&lt;&gt;"",_xlfn._xlws.FILTER(R:R,($BU:$BU=$BU1692)*($I:$I=$I1692)*($T:$T=$T1692)*($S:$S=_xlfn.MINIFS($S:$S,$T:$T,"="&amp;$T1692)),""))))&amp;"",IF(R1692="","",""))&amp;""</f>
        <v>1</v>
      </c>
      <c r="BA1692" s="6">
        <f t="shared" si="2443"/>
        <v>143</v>
      </c>
      <c r="BB1692">
        <f t="shared" ref="BB1692:BD1692" si="2476">BB1691</f>
        <v>18987</v>
      </c>
      <c r="BC1692" t="str">
        <f t="shared" si="2476"/>
        <v>Velodrome</v>
      </c>
      <c r="BD1692" t="str">
        <f t="shared" si="2476"/>
        <v>Outlaws</v>
      </c>
      <c r="BE1692" t="s">
        <v>13</v>
      </c>
      <c r="BF1692" t="s">
        <v>586</v>
      </c>
      <c r="BI1692" cm="1">
        <f t="array" ref="BI1692">IFERROR(_xlfn._xlws.FILTER(shifts!A:A,(shifts!B:B=events!AD1692)*(shifts!AG:AG&gt;=events!BK1692)*(shifts!AH:AH&lt;=events!BL1692)),BI1691)</f>
        <v>57</v>
      </c>
      <c r="BJ1692" s="15">
        <f t="shared" si="2445"/>
        <v>0</v>
      </c>
      <c r="BK1692">
        <f t="shared" si="2446"/>
        <v>491</v>
      </c>
      <c r="BL1692">
        <f t="shared" si="2447"/>
        <v>491</v>
      </c>
      <c r="BM1692" s="15">
        <f>SUMIFS(BJ$2:BJ1692,K$2:K1692,"=Intermission")+SUMIFS(BJ$2:BJ1692,K$2:K1692,"=Timeout")</f>
        <v>67</v>
      </c>
      <c r="BN1692">
        <f t="shared" si="2448"/>
        <v>1147</v>
      </c>
      <c r="BO1692" s="19">
        <f t="shared" si="2449"/>
        <v>1736</v>
      </c>
      <c r="BP1692">
        <f t="shared" si="2450"/>
        <v>1731</v>
      </c>
      <c r="BQ1692" s="17">
        <f t="shared" si="2451"/>
        <v>1736</v>
      </c>
      <c r="BR1692" t="str">
        <f t="shared" si="2452"/>
        <v>opp_team_player_1</v>
      </c>
      <c r="BS1692">
        <f>COUNTIFS(S$3:S1692,"="&amp;S1692,AI$3:AI1692,"="&amp;AI1692)</f>
        <v>1</v>
      </c>
      <c r="BT1692" t="str">
        <f>IFERROR(VLOOKUP(BB1692&amp;BU1692&amp;X1692,game_rosters!U:W,3,FALSE),"")</f>
        <v>P100232</v>
      </c>
      <c r="BU1692" t="str">
        <f t="shared" si="2453"/>
        <v>Outlaws</v>
      </c>
    </row>
    <row r="1693" spans="1:73" x14ac:dyDescent="0.2">
      <c r="A1693">
        <f t="shared" si="2428"/>
        <v>1</v>
      </c>
      <c r="I1693" s="44">
        <v>22</v>
      </c>
      <c r="K1693" t="s">
        <v>7</v>
      </c>
      <c r="L1693" t="s">
        <v>182</v>
      </c>
      <c r="M1693" t="s">
        <v>69</v>
      </c>
      <c r="N1693" t="s">
        <v>594</v>
      </c>
      <c r="O1693" t="s">
        <v>612</v>
      </c>
      <c r="Q1693" t="s">
        <v>594</v>
      </c>
      <c r="R1693" s="51">
        <v>1</v>
      </c>
      <c r="S1693">
        <v>876</v>
      </c>
      <c r="T1693">
        <v>146</v>
      </c>
      <c r="W1693" t="s">
        <v>735</v>
      </c>
      <c r="X1693">
        <v>22</v>
      </c>
      <c r="Z1693">
        <v>1</v>
      </c>
      <c r="AA1693">
        <f t="shared" ref="AA1693:AA1756" si="2477">S1693+1000</f>
        <v>1876</v>
      </c>
      <c r="AB1693">
        <f t="shared" ref="AB1693:AB1756" si="2478">IF(T1693&lt;&gt;"",9000+T1693,"")</f>
        <v>9146</v>
      </c>
      <c r="AC1693">
        <f t="shared" si="2424"/>
        <v>9146</v>
      </c>
      <c r="AD1693" s="6">
        <v>2</v>
      </c>
      <c r="AE1693" t="s">
        <v>936</v>
      </c>
      <c r="AF1693" t="s">
        <v>754</v>
      </c>
      <c r="AG1693" t="s">
        <v>756</v>
      </c>
      <c r="AH1693" t="s">
        <v>756</v>
      </c>
      <c r="AI1693" t="str">
        <f t="shared" si="2429"/>
        <v>e</v>
      </c>
      <c r="AJ1693" t="str">
        <f t="shared" si="2430"/>
        <v/>
      </c>
      <c r="AK1693" t="str">
        <f t="shared" si="2431"/>
        <v/>
      </c>
      <c r="AL1693" t="str">
        <f t="shared" si="2432"/>
        <v/>
      </c>
      <c r="AM1693" t="str">
        <f t="shared" si="2433"/>
        <v/>
      </c>
      <c r="AN1693" t="str">
        <f t="shared" si="2434"/>
        <v>Home</v>
      </c>
      <c r="AO1693" t="str">
        <f t="shared" si="2435"/>
        <v>h</v>
      </c>
      <c r="AP1693" t="str">
        <f t="shared" si="2436"/>
        <v/>
      </c>
      <c r="AQ1693" t="str">
        <f t="shared" si="2437"/>
        <v/>
      </c>
      <c r="AR1693" t="str">
        <f t="shared" si="2438"/>
        <v>Home</v>
      </c>
      <c r="AS1693" t="str">
        <f t="shared" si="2439"/>
        <v>h</v>
      </c>
      <c r="AT1693" t="str">
        <f t="shared" si="2440"/>
        <v>Offensive</v>
      </c>
      <c r="AU1693" t="str">
        <f t="shared" si="2441"/>
        <v/>
      </c>
      <c r="AV1693" t="str">
        <f t="shared" si="2442"/>
        <v/>
      </c>
      <c r="AW1693" t="str" cm="1">
        <f t="array" ref="AW1693">IFERROR(IF(O1693&lt;&gt;"",O1693,IF(OR($S1693="",$T1693=""),"",IF(O1693&lt;&gt;"",O1693,IF($T1693&lt;&gt;"",_xlfn._xlws.FILTER(O:O,($BU:$BU=$BU1693)*($I:$I=$I1693)*($T:$T=$T1693)*($S:$S=_xlfn.MINIFS($S:$S,$T:$T,"="&amp;$T1693)),"")))))&amp;"",IF(O1693="","",""))&amp;""</f>
        <v>Defensive_Zone-AttemptedBreakOutPass</v>
      </c>
      <c r="AX1693" t="str" cm="1">
        <f t="array" ref="AX1693">IFERROR(IF(P1693&lt;&gt;"",P1693,IF(OR($S1693="",$T1693=""),"",IF($T1693&lt;&gt;"",_xlfn._xlws.FILTER(P:P,($BU:$BU=$BU1693)*($I:$I=$I1693)*($T:$T=$T1693)*($S:$S=_xlfn.MINIFS($S:$S,$T:$T,"="&amp;$T1693)),""))))&amp;"",IF(P1693="","",""))&amp;""</f>
        <v/>
      </c>
      <c r="AY1693" t="str" cm="1">
        <f t="array" ref="AY1693">IFERROR(IF(Q1693&lt;&gt;"",Q1693,IF(OR($S1693="",$T1693=""),"",IF($T1693&lt;&gt;"",_xlfn._xlws.FILTER(Q:Q,($BU:$BU=$BU1693)*($I:$I=$I1693)*($T:$T=$T1693)*($S:$S=_xlfn.MINIFS($S:$S,$T:$T,"="&amp;$T1693)),""))))&amp;"",IF(Q1693="","",""))&amp;""</f>
        <v>u</v>
      </c>
      <c r="AZ1693" t="str" cm="1">
        <f t="array" ref="AZ1693">IFERROR(IF(R1693&lt;&gt;"",R1693,IF(OR($S1693="",$T1693=""),"",IF($T1693&lt;&gt;"",_xlfn._xlws.FILTER(R:R,($BU:$BU=$BU1693)*($I:$I=$I1693)*($T:$T=$T1693)*($S:$S=_xlfn.MINIFS($S:$S,$T:$T,"="&amp;$T1693)),""))))&amp;"",IF(R1693="","",""))&amp;""</f>
        <v>1</v>
      </c>
      <c r="BA1693" s="6">
        <f t="shared" si="2443"/>
        <v>143</v>
      </c>
      <c r="BB1693">
        <f t="shared" ref="BB1693:BD1693" si="2479">BB1692</f>
        <v>18987</v>
      </c>
      <c r="BC1693" t="str">
        <f t="shared" si="2479"/>
        <v>Velodrome</v>
      </c>
      <c r="BD1693" t="str">
        <f t="shared" si="2479"/>
        <v>Outlaws</v>
      </c>
      <c r="BE1693" t="s">
        <v>7</v>
      </c>
      <c r="BF1693" t="s">
        <v>182</v>
      </c>
      <c r="BI1693" cm="1">
        <f t="array" ref="BI1693">IFERROR(_xlfn._xlws.FILTER(shifts!A:A,(shifts!B:B=events!AD1693)*(shifts!AG:AG&gt;=events!BK1693)*(shifts!AH:AH&lt;=events!BL1693)),BI1692)</f>
        <v>57</v>
      </c>
      <c r="BJ1693" s="15">
        <f t="shared" si="2445"/>
        <v>0</v>
      </c>
      <c r="BK1693">
        <f t="shared" si="2446"/>
        <v>491</v>
      </c>
      <c r="BL1693">
        <f t="shared" si="2447"/>
        <v>491</v>
      </c>
      <c r="BM1693" s="15">
        <f>SUMIFS(BJ$2:BJ1693,K$2:K1693,"=Intermission")+SUMIFS(BJ$2:BJ1693,K$2:K1693,"=Timeout")</f>
        <v>67</v>
      </c>
      <c r="BN1693">
        <f t="shared" si="2448"/>
        <v>1147</v>
      </c>
      <c r="BO1693" s="19">
        <f t="shared" si="2449"/>
        <v>1736</v>
      </c>
      <c r="BP1693">
        <f t="shared" si="2450"/>
        <v>1731</v>
      </c>
      <c r="BQ1693" s="17">
        <f t="shared" si="2451"/>
        <v>1736</v>
      </c>
      <c r="BR1693" t="str">
        <f t="shared" si="2452"/>
        <v>event_team_player_1</v>
      </c>
      <c r="BS1693">
        <f>COUNTIFS(S$3:S1693,"="&amp;S1693,AI$3:AI1693,"="&amp;AI1693)</f>
        <v>1</v>
      </c>
      <c r="BT1693" t="str">
        <f>IFERROR(VLOOKUP(BB1693&amp;BU1693&amp;X1693,game_rosters!U:W,3,FALSE),"")</f>
        <v>P100108</v>
      </c>
      <c r="BU1693" t="str">
        <f t="shared" si="2453"/>
        <v>Velodrome</v>
      </c>
    </row>
    <row r="1694" spans="1:73" x14ac:dyDescent="0.2">
      <c r="A1694" t="str">
        <f t="shared" si="2428"/>
        <v/>
      </c>
      <c r="I1694" s="44">
        <v>75</v>
      </c>
      <c r="S1694">
        <v>876</v>
      </c>
      <c r="T1694">
        <v>146</v>
      </c>
      <c r="X1694">
        <v>75</v>
      </c>
      <c r="Z1694">
        <v>1</v>
      </c>
      <c r="AA1694">
        <f t="shared" si="2477"/>
        <v>1876</v>
      </c>
      <c r="AB1694">
        <f t="shared" si="2478"/>
        <v>9146</v>
      </c>
      <c r="AC1694">
        <f t="shared" si="2424"/>
        <v>9146</v>
      </c>
      <c r="AD1694" s="6">
        <v>2</v>
      </c>
      <c r="AE1694" t="s">
        <v>936</v>
      </c>
      <c r="AF1694" t="s">
        <v>754</v>
      </c>
      <c r="AG1694" t="s">
        <v>756</v>
      </c>
      <c r="AH1694" t="s">
        <v>756</v>
      </c>
      <c r="AI1694" t="str">
        <f t="shared" si="2429"/>
        <v>e</v>
      </c>
      <c r="AJ1694" t="str">
        <f t="shared" si="2430"/>
        <v/>
      </c>
      <c r="AK1694" t="str">
        <f t="shared" si="2431"/>
        <v/>
      </c>
      <c r="AL1694" t="str">
        <f t="shared" si="2432"/>
        <v/>
      </c>
      <c r="AM1694" t="str">
        <f t="shared" si="2433"/>
        <v/>
      </c>
      <c r="AN1694" t="str">
        <f t="shared" si="2434"/>
        <v>Home</v>
      </c>
      <c r="AO1694" t="str">
        <f t="shared" si="2435"/>
        <v>h</v>
      </c>
      <c r="AP1694" t="str">
        <f t="shared" si="2436"/>
        <v/>
      </c>
      <c r="AQ1694" t="str">
        <f t="shared" si="2437"/>
        <v/>
      </c>
      <c r="AR1694" t="str">
        <f t="shared" si="2438"/>
        <v>Home</v>
      </c>
      <c r="AS1694" t="str">
        <f t="shared" si="2439"/>
        <v>h</v>
      </c>
      <c r="AT1694" t="str">
        <f t="shared" si="2440"/>
        <v>Offensive</v>
      </c>
      <c r="AU1694" t="str">
        <f t="shared" si="2441"/>
        <v/>
      </c>
      <c r="AV1694" t="str">
        <f t="shared" si="2442"/>
        <v/>
      </c>
      <c r="AW1694" t="str" cm="1">
        <f t="array" ref="AW1694">IFERROR(IF(O1694&lt;&gt;"",O1694,IF(OR($S1694="",$T1694=""),"",IF(O1694&lt;&gt;"",O1694,IF($T1694&lt;&gt;"",_xlfn._xlws.FILTER(O:O,($BU:$BU=$BU1694)*($I:$I=$I1694)*($T:$T=$T1694)*($S:$S=_xlfn.MINIFS($S:$S,$T:$T,"="&amp;$T1694)),"")))))&amp;"",IF(O1694="","",""))&amp;""</f>
        <v/>
      </c>
      <c r="AX1694" t="str" cm="1">
        <f t="array" ref="AX1694">IFERROR(IF(P1694&lt;&gt;"",P1694,IF(OR($S1694="",$T1694=""),"",IF($T1694&lt;&gt;"",_xlfn._xlws.FILTER(P:P,($BU:$BU=$BU1694)*($I:$I=$I1694)*($T:$T=$T1694)*($S:$S=_xlfn.MINIFS($S:$S,$T:$T,"="&amp;$T1694)),""))))&amp;"",IF(P1694="","",""))&amp;""</f>
        <v/>
      </c>
      <c r="AY1694" t="str" cm="1">
        <f t="array" ref="AY1694">IFERROR(IF(Q1694&lt;&gt;"",Q1694,IF(OR($S1694="",$T1694=""),"",IF($T1694&lt;&gt;"",_xlfn._xlws.FILTER(Q:Q,($BU:$BU=$BU1694)*($I:$I=$I1694)*($T:$T=$T1694)*($S:$S=_xlfn.MINIFS($S:$S,$T:$T,"="&amp;$T1694)),""))))&amp;"",IF(Q1694="","",""))&amp;""</f>
        <v/>
      </c>
      <c r="AZ1694" t="str" cm="1">
        <f t="array" ref="AZ1694">IFERROR(IF(R1694&lt;&gt;"",R1694,IF(OR($S1694="",$T1694=""),"",IF($T1694&lt;&gt;"",_xlfn._xlws.FILTER(R:R,($BU:$BU=$BU1694)*($I:$I=$I1694)*($T:$T=$T1694)*($S:$S=_xlfn.MINIFS($S:$S,$T:$T,"="&amp;$T1694)),""))))&amp;"",IF(R1694="","",""))&amp;""</f>
        <v/>
      </c>
      <c r="BA1694" s="6">
        <f t="shared" si="2443"/>
        <v>143</v>
      </c>
      <c r="BB1694">
        <f t="shared" ref="BB1694:BD1694" si="2480">BB1693</f>
        <v>18987</v>
      </c>
      <c r="BC1694" t="str">
        <f t="shared" si="2480"/>
        <v>Velodrome</v>
      </c>
      <c r="BD1694" t="str">
        <f t="shared" si="2480"/>
        <v>Outlaws</v>
      </c>
      <c r="BE1694" t="s">
        <v>7</v>
      </c>
      <c r="BF1694" t="s">
        <v>182</v>
      </c>
      <c r="BI1694" cm="1">
        <f t="array" ref="BI1694">IFERROR(_xlfn._xlws.FILTER(shifts!A:A,(shifts!B:B=events!AD1694)*(shifts!AG:AG&gt;=events!BK1694)*(shifts!AH:AH&lt;=events!BL1694)),BI1693)</f>
        <v>57</v>
      </c>
      <c r="BJ1694" s="15">
        <f t="shared" si="2445"/>
        <v>0</v>
      </c>
      <c r="BK1694">
        <f t="shared" si="2446"/>
        <v>491</v>
      </c>
      <c r="BL1694">
        <f t="shared" si="2447"/>
        <v>491</v>
      </c>
      <c r="BM1694" s="15">
        <f>SUMIFS(BJ$2:BJ1694,K$2:K1694,"=Intermission")+SUMIFS(BJ$2:BJ1694,K$2:K1694,"=Timeout")</f>
        <v>67</v>
      </c>
      <c r="BN1694">
        <f t="shared" si="2448"/>
        <v>1147</v>
      </c>
      <c r="BO1694" s="19">
        <f t="shared" si="2449"/>
        <v>1736</v>
      </c>
      <c r="BP1694">
        <f t="shared" si="2450"/>
        <v>1731</v>
      </c>
      <c r="BQ1694" s="17">
        <f t="shared" si="2451"/>
        <v>1736</v>
      </c>
      <c r="BR1694" t="str">
        <f t="shared" si="2452"/>
        <v>event_team_player_2</v>
      </c>
      <c r="BS1694">
        <f>COUNTIFS(S$3:S1694,"="&amp;S1694,AI$3:AI1694,"="&amp;AI1694)</f>
        <v>2</v>
      </c>
      <c r="BT1694" t="str">
        <f>IFERROR(VLOOKUP(BB1694&amp;BU1694&amp;X1694,game_rosters!U:W,3,FALSE),"")</f>
        <v>P100039</v>
      </c>
      <c r="BU1694" t="str">
        <f t="shared" si="2453"/>
        <v>Velodrome</v>
      </c>
    </row>
    <row r="1695" spans="1:73" x14ac:dyDescent="0.2">
      <c r="A1695" t="str">
        <f t="shared" si="2428"/>
        <v/>
      </c>
      <c r="I1695" s="44">
        <v>91</v>
      </c>
      <c r="R1695" s="51">
        <v>1</v>
      </c>
      <c r="S1695">
        <v>876</v>
      </c>
      <c r="T1695">
        <v>146</v>
      </c>
      <c r="X1695">
        <v>91</v>
      </c>
      <c r="AA1695">
        <f t="shared" si="2477"/>
        <v>1876</v>
      </c>
      <c r="AB1695">
        <f t="shared" si="2478"/>
        <v>9146</v>
      </c>
      <c r="AC1695">
        <f t="shared" si="2424"/>
        <v>9146</v>
      </c>
      <c r="AD1695" s="6">
        <v>2</v>
      </c>
      <c r="AE1695" t="s">
        <v>936</v>
      </c>
      <c r="AF1695" t="s">
        <v>754</v>
      </c>
      <c r="AG1695" t="s">
        <v>756</v>
      </c>
      <c r="AH1695" t="s">
        <v>756</v>
      </c>
      <c r="AI1695" t="str">
        <f t="shared" si="2429"/>
        <v>o</v>
      </c>
      <c r="AJ1695" t="str">
        <f t="shared" si="2430"/>
        <v/>
      </c>
      <c r="AK1695" t="str">
        <f t="shared" si="2431"/>
        <v/>
      </c>
      <c r="AL1695" t="str">
        <f t="shared" si="2432"/>
        <v/>
      </c>
      <c r="AM1695" t="str">
        <f t="shared" si="2433"/>
        <v/>
      </c>
      <c r="AN1695" t="str">
        <f t="shared" si="2434"/>
        <v>Home</v>
      </c>
      <c r="AO1695" t="str">
        <f t="shared" si="2435"/>
        <v>h</v>
      </c>
      <c r="AP1695" t="str">
        <f t="shared" si="2436"/>
        <v/>
      </c>
      <c r="AQ1695" t="str">
        <f t="shared" si="2437"/>
        <v/>
      </c>
      <c r="AR1695" t="str">
        <f t="shared" si="2438"/>
        <v>Home</v>
      </c>
      <c r="AS1695" t="str">
        <f t="shared" si="2439"/>
        <v>h</v>
      </c>
      <c r="AT1695" t="str">
        <f t="shared" si="2440"/>
        <v>Defensive</v>
      </c>
      <c r="AU1695" t="str">
        <f t="shared" si="2441"/>
        <v/>
      </c>
      <c r="AV1695" t="str">
        <f t="shared" si="2442"/>
        <v/>
      </c>
      <c r="AW1695" t="str" cm="1">
        <f t="array" ref="AW1695">IFERROR(IF(O1695&lt;&gt;"",O1695,IF(OR($S1695="",$T1695=""),"",IF(O1695&lt;&gt;"",O1695,IF($T1695&lt;&gt;"",_xlfn._xlws.FILTER(O:O,($BU:$BU=$BU1695)*($I:$I=$I1695)*($T:$T=$T1695)*($S:$S=_xlfn.MINIFS($S:$S,$T:$T,"="&amp;$T1695)),"")))))&amp;"",IF(O1695="","",""))&amp;""</f>
        <v/>
      </c>
      <c r="AX1695" t="str" cm="1">
        <f t="array" ref="AX1695">IFERROR(IF(P1695&lt;&gt;"",P1695,IF(OR($S1695="",$T1695=""),"",IF($T1695&lt;&gt;"",_xlfn._xlws.FILTER(P:P,($BU:$BU=$BU1695)*($I:$I=$I1695)*($T:$T=$T1695)*($S:$S=_xlfn.MINIFS($S:$S,$T:$T,"="&amp;$T1695)),""))))&amp;"",IF(P1695="","",""))&amp;""</f>
        <v/>
      </c>
      <c r="AY1695" t="str" cm="1">
        <f t="array" ref="AY1695">IFERROR(IF(Q1695&lt;&gt;"",Q1695,IF(OR($S1695="",$T1695=""),"",IF($T1695&lt;&gt;"",_xlfn._xlws.FILTER(Q:Q,($BU:$BU=$BU1695)*($I:$I=$I1695)*($T:$T=$T1695)*($S:$S=_xlfn.MINIFS($S:$S,$T:$T,"="&amp;$T1695)),""))))&amp;"",IF(Q1695="","",""))&amp;""</f>
        <v/>
      </c>
      <c r="AZ1695" t="str" cm="1">
        <f t="array" ref="AZ1695">IFERROR(IF(R1695&lt;&gt;"",R1695,IF(OR($S1695="",$T1695=""),"",IF($T1695&lt;&gt;"",_xlfn._xlws.FILTER(R:R,($BU:$BU=$BU1695)*($I:$I=$I1695)*($T:$T=$T1695)*($S:$S=_xlfn.MINIFS($S:$S,$T:$T,"="&amp;$T1695)),""))))&amp;"",IF(R1695="","",""))&amp;""</f>
        <v>1</v>
      </c>
      <c r="BA1695" s="6">
        <f t="shared" si="2443"/>
        <v>143</v>
      </c>
      <c r="BB1695">
        <f t="shared" ref="BB1695:BD1695" si="2481">BB1694</f>
        <v>18987</v>
      </c>
      <c r="BC1695" t="str">
        <f t="shared" si="2481"/>
        <v>Velodrome</v>
      </c>
      <c r="BD1695" t="str">
        <f t="shared" si="2481"/>
        <v>Outlaws</v>
      </c>
      <c r="BE1695" t="s">
        <v>7</v>
      </c>
      <c r="BF1695" t="s">
        <v>182</v>
      </c>
      <c r="BI1695" cm="1">
        <f t="array" ref="BI1695">IFERROR(_xlfn._xlws.FILTER(shifts!A:A,(shifts!B:B=events!AD1695)*(shifts!AG:AG&gt;=events!BK1695)*(shifts!AH:AH&lt;=events!BL1695)),BI1694)</f>
        <v>57</v>
      </c>
      <c r="BJ1695" s="15">
        <f t="shared" si="2445"/>
        <v>0</v>
      </c>
      <c r="BK1695">
        <f t="shared" si="2446"/>
        <v>491</v>
      </c>
      <c r="BL1695">
        <f t="shared" si="2447"/>
        <v>491</v>
      </c>
      <c r="BM1695" s="15">
        <f>SUMIFS(BJ$2:BJ1695,K$2:K1695,"=Intermission")+SUMIFS(BJ$2:BJ1695,K$2:K1695,"=Timeout")</f>
        <v>67</v>
      </c>
      <c r="BN1695">
        <f t="shared" si="2448"/>
        <v>1147</v>
      </c>
      <c r="BO1695" s="19">
        <f t="shared" si="2449"/>
        <v>1736</v>
      </c>
      <c r="BP1695">
        <f t="shared" si="2450"/>
        <v>1731</v>
      </c>
      <c r="BQ1695" s="17">
        <f t="shared" si="2451"/>
        <v>1736</v>
      </c>
      <c r="BR1695" t="str">
        <f t="shared" si="2452"/>
        <v>opp_team_player_1</v>
      </c>
      <c r="BS1695">
        <f>COUNTIFS(S$3:S1695,"="&amp;S1695,AI$3:AI1695,"="&amp;AI1695)</f>
        <v>1</v>
      </c>
      <c r="BT1695" t="str">
        <f>IFERROR(VLOOKUP(BB1695&amp;BU1695&amp;X1695,game_rosters!U:W,3,FALSE),"")</f>
        <v>P100232</v>
      </c>
      <c r="BU1695" t="str">
        <f t="shared" si="2453"/>
        <v>Outlaws</v>
      </c>
    </row>
    <row r="1696" spans="1:73" x14ac:dyDescent="0.2">
      <c r="A1696">
        <f t="shared" si="2428"/>
        <v>1</v>
      </c>
      <c r="I1696" s="44">
        <v>22</v>
      </c>
      <c r="K1696" t="s">
        <v>238</v>
      </c>
      <c r="L1696" t="s">
        <v>184</v>
      </c>
      <c r="M1696" t="s">
        <v>376</v>
      </c>
      <c r="N1696" t="s">
        <v>594</v>
      </c>
      <c r="R1696" s="51">
        <v>1</v>
      </c>
      <c r="S1696">
        <v>877</v>
      </c>
      <c r="T1696">
        <v>146</v>
      </c>
      <c r="W1696" t="s">
        <v>735</v>
      </c>
      <c r="X1696">
        <v>22</v>
      </c>
      <c r="Z1696">
        <v>1</v>
      </c>
      <c r="AA1696">
        <f t="shared" si="2477"/>
        <v>1877</v>
      </c>
      <c r="AB1696">
        <f t="shared" si="2478"/>
        <v>9146</v>
      </c>
      <c r="AC1696">
        <f t="shared" si="2424"/>
        <v>9146</v>
      </c>
      <c r="AD1696" s="6">
        <v>2</v>
      </c>
      <c r="AE1696" t="s">
        <v>936</v>
      </c>
      <c r="AF1696" t="s">
        <v>754</v>
      </c>
      <c r="AG1696" t="s">
        <v>756</v>
      </c>
      <c r="AH1696" t="s">
        <v>756</v>
      </c>
      <c r="AI1696" t="str">
        <f t="shared" si="2429"/>
        <v>e</v>
      </c>
      <c r="AJ1696" t="str">
        <f t="shared" si="2430"/>
        <v/>
      </c>
      <c r="AK1696" t="str">
        <f t="shared" si="2431"/>
        <v/>
      </c>
      <c r="AL1696" t="str">
        <f t="shared" si="2432"/>
        <v/>
      </c>
      <c r="AM1696" t="str">
        <f t="shared" si="2433"/>
        <v/>
      </c>
      <c r="AN1696" t="str">
        <f t="shared" si="2434"/>
        <v>Home</v>
      </c>
      <c r="AO1696" t="str">
        <f t="shared" si="2435"/>
        <v>h</v>
      </c>
      <c r="AP1696" t="str">
        <f t="shared" si="2436"/>
        <v/>
      </c>
      <c r="AQ1696" t="str">
        <f t="shared" si="2437"/>
        <v/>
      </c>
      <c r="AR1696" t="str">
        <f t="shared" si="2438"/>
        <v>Home</v>
      </c>
      <c r="AS1696" t="str">
        <f t="shared" si="2439"/>
        <v>h</v>
      </c>
      <c r="AT1696" t="str">
        <f t="shared" si="2440"/>
        <v>Offensive</v>
      </c>
      <c r="AU1696" t="str">
        <f t="shared" si="2441"/>
        <v/>
      </c>
      <c r="AV1696" t="str">
        <f t="shared" si="2442"/>
        <v/>
      </c>
      <c r="AW1696" t="str" cm="1">
        <f t="array" ref="AW1696">IFERROR(IF(O1696&lt;&gt;"",O1696,IF(OR($S1696="",$T1696=""),"",IF(O1696&lt;&gt;"",O1696,IF($T1696&lt;&gt;"",_xlfn._xlws.FILTER(O:O,($BU:$BU=$BU1696)*($I:$I=$I1696)*($T:$T=$T1696)*($S:$S=_xlfn.MINIFS($S:$S,$T:$T,"="&amp;$T1696)),"")))))&amp;"",IF(O1696="","",""))&amp;""</f>
        <v>Defensive_Zone-AttemptedBreakOutPass</v>
      </c>
      <c r="AX1696" t="str" cm="1">
        <f t="array" ref="AX1696">IFERROR(IF(P1696&lt;&gt;"",P1696,IF(OR($S1696="",$T1696=""),"",IF($T1696&lt;&gt;"",_xlfn._xlws.FILTER(P:P,($BU:$BU=$BU1696)*($I:$I=$I1696)*($T:$T=$T1696)*($S:$S=_xlfn.MINIFS($S:$S,$T:$T,"="&amp;$T1696)),""))))&amp;"",IF(P1696="","",""))&amp;""</f>
        <v/>
      </c>
      <c r="AY1696" t="str" cm="1">
        <f t="array" ref="AY1696">IFERROR(IF(Q1696&lt;&gt;"",Q1696,IF(OR($S1696="",$T1696=""),"",IF($T1696&lt;&gt;"",_xlfn._xlws.FILTER(Q:Q,($BU:$BU=$BU1696)*($I:$I=$I1696)*($T:$T=$T1696)*($S:$S=_xlfn.MINIFS($S:$S,$T:$T,"="&amp;$T1696)),""))))&amp;"",IF(Q1696="","",""))&amp;""</f>
        <v>u</v>
      </c>
      <c r="AZ1696" t="str" cm="1">
        <f t="array" ref="AZ1696">IFERROR(IF(R1696&lt;&gt;"",R1696,IF(OR($S1696="",$T1696=""),"",IF($T1696&lt;&gt;"",_xlfn._xlws.FILTER(R:R,($BU:$BU=$BU1696)*($I:$I=$I1696)*($T:$T=$T1696)*($S:$S=_xlfn.MINIFS($S:$S,$T:$T,"="&amp;$T1696)),""))))&amp;"",IF(R1696="","",""))&amp;""</f>
        <v>1</v>
      </c>
      <c r="BA1696" s="6">
        <f t="shared" si="2443"/>
        <v>144</v>
      </c>
      <c r="BB1696">
        <f t="shared" ref="BB1696:BD1696" si="2482">BB1695</f>
        <v>18987</v>
      </c>
      <c r="BC1696" t="str">
        <f t="shared" si="2482"/>
        <v>Velodrome</v>
      </c>
      <c r="BD1696" t="str">
        <f t="shared" si="2482"/>
        <v>Outlaws</v>
      </c>
      <c r="BE1696" t="s">
        <v>238</v>
      </c>
      <c r="BF1696" t="s">
        <v>184</v>
      </c>
      <c r="BI1696" cm="1">
        <f t="array" ref="BI1696">IFERROR(_xlfn._xlws.FILTER(shifts!A:A,(shifts!B:B=events!AD1696)*(shifts!AG:AG&gt;=events!BK1696)*(shifts!AH:AH&lt;=events!BL1696)),BI1695)</f>
        <v>57</v>
      </c>
      <c r="BJ1696" s="15">
        <f t="shared" si="2445"/>
        <v>0</v>
      </c>
      <c r="BK1696">
        <f t="shared" si="2446"/>
        <v>491</v>
      </c>
      <c r="BL1696">
        <f t="shared" si="2447"/>
        <v>491</v>
      </c>
      <c r="BM1696" s="15">
        <f>SUMIFS(BJ$2:BJ1696,K$2:K1696,"=Intermission")+SUMIFS(BJ$2:BJ1696,K$2:K1696,"=Timeout")</f>
        <v>67</v>
      </c>
      <c r="BN1696">
        <f t="shared" si="2448"/>
        <v>1147</v>
      </c>
      <c r="BO1696" s="19">
        <f t="shared" si="2449"/>
        <v>1736</v>
      </c>
      <c r="BP1696">
        <f t="shared" si="2450"/>
        <v>1731</v>
      </c>
      <c r="BQ1696" s="17">
        <f t="shared" si="2451"/>
        <v>1736</v>
      </c>
      <c r="BR1696" t="str">
        <f t="shared" si="2452"/>
        <v>event_team_player_1</v>
      </c>
      <c r="BS1696">
        <f>COUNTIFS(S$3:S1696,"="&amp;S1696,AI$3:AI1696,"="&amp;AI1696)</f>
        <v>1</v>
      </c>
      <c r="BT1696" t="str">
        <f>IFERROR(VLOOKUP(BB1696&amp;BU1696&amp;X1696,game_rosters!U:W,3,FALSE),"")</f>
        <v>P100108</v>
      </c>
      <c r="BU1696" t="str">
        <f t="shared" si="2453"/>
        <v>Velodrome</v>
      </c>
    </row>
    <row r="1697" spans="1:73" x14ac:dyDescent="0.2">
      <c r="A1697" t="str">
        <f t="shared" si="2428"/>
        <v/>
      </c>
      <c r="I1697" s="44">
        <v>75</v>
      </c>
      <c r="S1697">
        <v>877</v>
      </c>
      <c r="T1697">
        <v>146</v>
      </c>
      <c r="X1697">
        <v>75</v>
      </c>
      <c r="Z1697">
        <v>1</v>
      </c>
      <c r="AA1697">
        <f t="shared" si="2477"/>
        <v>1877</v>
      </c>
      <c r="AB1697">
        <f t="shared" si="2478"/>
        <v>9146</v>
      </c>
      <c r="AC1697">
        <f t="shared" si="2424"/>
        <v>9146</v>
      </c>
      <c r="AD1697" s="6">
        <v>2</v>
      </c>
      <c r="AE1697" t="s">
        <v>936</v>
      </c>
      <c r="AF1697" t="s">
        <v>754</v>
      </c>
      <c r="AG1697" t="s">
        <v>756</v>
      </c>
      <c r="AH1697" t="s">
        <v>756</v>
      </c>
      <c r="AI1697" t="str">
        <f t="shared" si="2429"/>
        <v>e</v>
      </c>
      <c r="AJ1697" t="str">
        <f t="shared" si="2430"/>
        <v/>
      </c>
      <c r="AK1697" t="str">
        <f t="shared" si="2431"/>
        <v/>
      </c>
      <c r="AL1697" t="str">
        <f t="shared" si="2432"/>
        <v/>
      </c>
      <c r="AM1697" t="str">
        <f t="shared" si="2433"/>
        <v/>
      </c>
      <c r="AN1697" t="str">
        <f t="shared" si="2434"/>
        <v>Home</v>
      </c>
      <c r="AO1697" t="str">
        <f t="shared" si="2435"/>
        <v>h</v>
      </c>
      <c r="AP1697" t="str">
        <f t="shared" si="2436"/>
        <v/>
      </c>
      <c r="AQ1697" t="str">
        <f t="shared" si="2437"/>
        <v/>
      </c>
      <c r="AR1697" t="str">
        <f t="shared" si="2438"/>
        <v>Home</v>
      </c>
      <c r="AS1697" t="str">
        <f t="shared" si="2439"/>
        <v>h</v>
      </c>
      <c r="AT1697" t="str">
        <f t="shared" si="2440"/>
        <v>Offensive</v>
      </c>
      <c r="AU1697" t="str">
        <f t="shared" si="2441"/>
        <v/>
      </c>
      <c r="AV1697" t="str">
        <f t="shared" si="2442"/>
        <v/>
      </c>
      <c r="AW1697" t="str" cm="1">
        <f t="array" ref="AW1697">IFERROR(IF(O1697&lt;&gt;"",O1697,IF(OR($S1697="",$T1697=""),"",IF(O1697&lt;&gt;"",O1697,IF($T1697&lt;&gt;"",_xlfn._xlws.FILTER(O:O,($BU:$BU=$BU1697)*($I:$I=$I1697)*($T:$T=$T1697)*($S:$S=_xlfn.MINIFS($S:$S,$T:$T,"="&amp;$T1697)),"")))))&amp;"",IF(O1697="","",""))&amp;""</f>
        <v/>
      </c>
      <c r="AX1697" t="str" cm="1">
        <f t="array" ref="AX1697">IFERROR(IF(P1697&lt;&gt;"",P1697,IF(OR($S1697="",$T1697=""),"",IF($T1697&lt;&gt;"",_xlfn._xlws.FILTER(P:P,($BU:$BU=$BU1697)*($I:$I=$I1697)*($T:$T=$T1697)*($S:$S=_xlfn.MINIFS($S:$S,$T:$T,"="&amp;$T1697)),""))))&amp;"",IF(P1697="","",""))&amp;""</f>
        <v/>
      </c>
      <c r="AY1697" t="str" cm="1">
        <f t="array" ref="AY1697">IFERROR(IF(Q1697&lt;&gt;"",Q1697,IF(OR($S1697="",$T1697=""),"",IF($T1697&lt;&gt;"",_xlfn._xlws.FILTER(Q:Q,($BU:$BU=$BU1697)*($I:$I=$I1697)*($T:$T=$T1697)*($S:$S=_xlfn.MINIFS($S:$S,$T:$T,"="&amp;$T1697)),""))))&amp;"",IF(Q1697="","",""))&amp;""</f>
        <v/>
      </c>
      <c r="AZ1697" t="str" cm="1">
        <f t="array" ref="AZ1697">IFERROR(IF(R1697&lt;&gt;"",R1697,IF(OR($S1697="",$T1697=""),"",IF($T1697&lt;&gt;"",_xlfn._xlws.FILTER(R:R,($BU:$BU=$BU1697)*($I:$I=$I1697)*($T:$T=$T1697)*($S:$S=_xlfn.MINIFS($S:$S,$T:$T,"="&amp;$T1697)),""))))&amp;"",IF(R1697="","",""))&amp;""</f>
        <v/>
      </c>
      <c r="BA1697" s="6">
        <f t="shared" si="2443"/>
        <v>144</v>
      </c>
      <c r="BB1697">
        <f t="shared" ref="BB1697:BD1697" si="2483">BB1696</f>
        <v>18987</v>
      </c>
      <c r="BC1697" t="str">
        <f t="shared" si="2483"/>
        <v>Velodrome</v>
      </c>
      <c r="BD1697" t="str">
        <f t="shared" si="2483"/>
        <v>Outlaws</v>
      </c>
      <c r="BE1697" t="s">
        <v>238</v>
      </c>
      <c r="BF1697" t="s">
        <v>184</v>
      </c>
      <c r="BI1697" cm="1">
        <f t="array" ref="BI1697">IFERROR(_xlfn._xlws.FILTER(shifts!A:A,(shifts!B:B=events!AD1697)*(shifts!AG:AG&gt;=events!BK1697)*(shifts!AH:AH&lt;=events!BL1697)),BI1696)</f>
        <v>57</v>
      </c>
      <c r="BJ1697" s="15">
        <f t="shared" si="2445"/>
        <v>0</v>
      </c>
      <c r="BK1697">
        <f t="shared" si="2446"/>
        <v>491</v>
      </c>
      <c r="BL1697">
        <f t="shared" si="2447"/>
        <v>491</v>
      </c>
      <c r="BM1697" s="15">
        <f>SUMIFS(BJ$2:BJ1697,K$2:K1697,"=Intermission")+SUMIFS(BJ$2:BJ1697,K$2:K1697,"=Timeout")</f>
        <v>67</v>
      </c>
      <c r="BN1697">
        <f t="shared" si="2448"/>
        <v>1147</v>
      </c>
      <c r="BO1697" s="19">
        <f t="shared" si="2449"/>
        <v>1736</v>
      </c>
      <c r="BP1697">
        <f t="shared" si="2450"/>
        <v>1731</v>
      </c>
      <c r="BQ1697" s="17">
        <f t="shared" si="2451"/>
        <v>1736</v>
      </c>
      <c r="BR1697" t="str">
        <f t="shared" si="2452"/>
        <v>event_team_player_2</v>
      </c>
      <c r="BS1697">
        <f>COUNTIFS(S$3:S1697,"="&amp;S1697,AI$3:AI1697,"="&amp;AI1697)</f>
        <v>2</v>
      </c>
      <c r="BT1697" t="str">
        <f>IFERROR(VLOOKUP(BB1697&amp;BU1697&amp;X1697,game_rosters!U:W,3,FALSE),"")</f>
        <v>P100039</v>
      </c>
      <c r="BU1697" t="str">
        <f t="shared" si="2453"/>
        <v>Velodrome</v>
      </c>
    </row>
    <row r="1698" spans="1:73" x14ac:dyDescent="0.2">
      <c r="A1698" t="str">
        <f t="shared" si="2428"/>
        <v/>
      </c>
      <c r="I1698" s="44">
        <v>91</v>
      </c>
      <c r="R1698" s="51">
        <v>1</v>
      </c>
      <c r="S1698">
        <v>877</v>
      </c>
      <c r="T1698">
        <v>146</v>
      </c>
      <c r="X1698">
        <v>91</v>
      </c>
      <c r="AA1698">
        <f t="shared" si="2477"/>
        <v>1877</v>
      </c>
      <c r="AB1698">
        <f t="shared" si="2478"/>
        <v>9146</v>
      </c>
      <c r="AC1698">
        <f t="shared" si="2424"/>
        <v>9146</v>
      </c>
      <c r="AD1698" s="6">
        <v>2</v>
      </c>
      <c r="AE1698" t="s">
        <v>936</v>
      </c>
      <c r="AF1698" t="s">
        <v>754</v>
      </c>
      <c r="AG1698" t="s">
        <v>756</v>
      </c>
      <c r="AH1698" t="s">
        <v>756</v>
      </c>
      <c r="AI1698" t="str">
        <f t="shared" si="2429"/>
        <v>o</v>
      </c>
      <c r="AJ1698" t="str">
        <f t="shared" si="2430"/>
        <v/>
      </c>
      <c r="AK1698" t="str">
        <f t="shared" si="2431"/>
        <v/>
      </c>
      <c r="AL1698" t="str">
        <f t="shared" si="2432"/>
        <v/>
      </c>
      <c r="AM1698" t="str">
        <f t="shared" si="2433"/>
        <v/>
      </c>
      <c r="AN1698" t="str">
        <f t="shared" si="2434"/>
        <v>Home</v>
      </c>
      <c r="AO1698" t="str">
        <f t="shared" si="2435"/>
        <v>h</v>
      </c>
      <c r="AP1698" t="str">
        <f t="shared" si="2436"/>
        <v/>
      </c>
      <c r="AQ1698" t="str">
        <f t="shared" si="2437"/>
        <v/>
      </c>
      <c r="AR1698" t="str">
        <f t="shared" si="2438"/>
        <v>Home</v>
      </c>
      <c r="AS1698" t="str">
        <f t="shared" si="2439"/>
        <v>h</v>
      </c>
      <c r="AT1698" t="str">
        <f t="shared" si="2440"/>
        <v>Defensive</v>
      </c>
      <c r="AU1698" t="str">
        <f t="shared" si="2441"/>
        <v/>
      </c>
      <c r="AV1698" t="str">
        <f t="shared" si="2442"/>
        <v/>
      </c>
      <c r="AW1698" t="str" cm="1">
        <f t="array" ref="AW1698">IFERROR(IF(O1698&lt;&gt;"",O1698,IF(OR($S1698="",$T1698=""),"",IF(O1698&lt;&gt;"",O1698,IF($T1698&lt;&gt;"",_xlfn._xlws.FILTER(O:O,($BU:$BU=$BU1698)*($I:$I=$I1698)*($T:$T=$T1698)*($S:$S=_xlfn.MINIFS($S:$S,$T:$T,"="&amp;$T1698)),"")))))&amp;"",IF(O1698="","",""))&amp;""</f>
        <v/>
      </c>
      <c r="AX1698" t="str" cm="1">
        <f t="array" ref="AX1698">IFERROR(IF(P1698&lt;&gt;"",P1698,IF(OR($S1698="",$T1698=""),"",IF($T1698&lt;&gt;"",_xlfn._xlws.FILTER(P:P,($BU:$BU=$BU1698)*($I:$I=$I1698)*($T:$T=$T1698)*($S:$S=_xlfn.MINIFS($S:$S,$T:$T,"="&amp;$T1698)),""))))&amp;"",IF(P1698="","",""))&amp;""</f>
        <v/>
      </c>
      <c r="AY1698" t="str" cm="1">
        <f t="array" ref="AY1698">IFERROR(IF(Q1698&lt;&gt;"",Q1698,IF(OR($S1698="",$T1698=""),"",IF($T1698&lt;&gt;"",_xlfn._xlws.FILTER(Q:Q,($BU:$BU=$BU1698)*($I:$I=$I1698)*($T:$T=$T1698)*($S:$S=_xlfn.MINIFS($S:$S,$T:$T,"="&amp;$T1698)),""))))&amp;"",IF(Q1698="","",""))&amp;""</f>
        <v/>
      </c>
      <c r="AZ1698" t="str" cm="1">
        <f t="array" ref="AZ1698">IFERROR(IF(R1698&lt;&gt;"",R1698,IF(OR($S1698="",$T1698=""),"",IF($T1698&lt;&gt;"",_xlfn._xlws.FILTER(R:R,($BU:$BU=$BU1698)*($I:$I=$I1698)*($T:$T=$T1698)*($S:$S=_xlfn.MINIFS($S:$S,$T:$T,"="&amp;$T1698)),""))))&amp;"",IF(R1698="","",""))&amp;""</f>
        <v>1</v>
      </c>
      <c r="BA1698" s="6">
        <f t="shared" si="2443"/>
        <v>144</v>
      </c>
      <c r="BB1698">
        <f t="shared" ref="BB1698:BD1698" si="2484">BB1697</f>
        <v>18987</v>
      </c>
      <c r="BC1698" t="str">
        <f t="shared" si="2484"/>
        <v>Velodrome</v>
      </c>
      <c r="BD1698" t="str">
        <f t="shared" si="2484"/>
        <v>Outlaws</v>
      </c>
      <c r="BE1698" t="s">
        <v>238</v>
      </c>
      <c r="BF1698" t="s">
        <v>184</v>
      </c>
      <c r="BI1698" cm="1">
        <f t="array" ref="BI1698">IFERROR(_xlfn._xlws.FILTER(shifts!A:A,(shifts!B:B=events!AD1698)*(shifts!AG:AG&gt;=events!BK1698)*(shifts!AH:AH&lt;=events!BL1698)),BI1697)</f>
        <v>57</v>
      </c>
      <c r="BJ1698" s="15">
        <f t="shared" si="2445"/>
        <v>0</v>
      </c>
      <c r="BK1698">
        <f t="shared" si="2446"/>
        <v>491</v>
      </c>
      <c r="BL1698">
        <f t="shared" si="2447"/>
        <v>491</v>
      </c>
      <c r="BM1698" s="15">
        <f>SUMIFS(BJ$2:BJ1698,K$2:K1698,"=Intermission")+SUMIFS(BJ$2:BJ1698,K$2:K1698,"=Timeout")</f>
        <v>67</v>
      </c>
      <c r="BN1698">
        <f t="shared" si="2448"/>
        <v>1147</v>
      </c>
      <c r="BO1698" s="19">
        <f t="shared" si="2449"/>
        <v>1736</v>
      </c>
      <c r="BP1698">
        <f t="shared" si="2450"/>
        <v>1731</v>
      </c>
      <c r="BQ1698" s="17">
        <f t="shared" si="2451"/>
        <v>1736</v>
      </c>
      <c r="BR1698" t="str">
        <f t="shared" si="2452"/>
        <v>opp_team_player_1</v>
      </c>
      <c r="BS1698">
        <f>COUNTIFS(S$3:S1698,"="&amp;S1698,AI$3:AI1698,"="&amp;AI1698)</f>
        <v>1</v>
      </c>
      <c r="BT1698" t="str">
        <f>IFERROR(VLOOKUP(BB1698&amp;BU1698&amp;X1698,game_rosters!U:W,3,FALSE),"")</f>
        <v>P100232</v>
      </c>
      <c r="BU1698" t="str">
        <f t="shared" si="2453"/>
        <v>Outlaws</v>
      </c>
    </row>
    <row r="1699" spans="1:73" x14ac:dyDescent="0.2">
      <c r="A1699" t="str">
        <f t="shared" si="2428"/>
        <v/>
      </c>
      <c r="I1699" s="44">
        <v>22</v>
      </c>
      <c r="R1699" s="51">
        <v>1</v>
      </c>
      <c r="S1699">
        <v>878</v>
      </c>
      <c r="T1699">
        <v>146</v>
      </c>
      <c r="W1699" t="s">
        <v>735</v>
      </c>
      <c r="X1699">
        <v>22</v>
      </c>
      <c r="Z1699">
        <v>1</v>
      </c>
      <c r="AA1699">
        <f t="shared" si="2477"/>
        <v>1878</v>
      </c>
      <c r="AB1699">
        <f t="shared" si="2478"/>
        <v>9146</v>
      </c>
      <c r="AC1699">
        <f t="shared" si="2424"/>
        <v>9146</v>
      </c>
      <c r="AD1699" s="6">
        <v>2</v>
      </c>
      <c r="AE1699" t="s">
        <v>936</v>
      </c>
      <c r="AF1699" t="s">
        <v>754</v>
      </c>
      <c r="AG1699" t="s">
        <v>756</v>
      </c>
      <c r="AH1699" t="s">
        <v>756</v>
      </c>
      <c r="AI1699" t="str">
        <f t="shared" si="2429"/>
        <v>e</v>
      </c>
      <c r="AJ1699" t="str">
        <f t="shared" si="2430"/>
        <v/>
      </c>
      <c r="AK1699" t="str">
        <f t="shared" si="2431"/>
        <v/>
      </c>
      <c r="AL1699" t="str">
        <f t="shared" si="2432"/>
        <v/>
      </c>
      <c r="AM1699" t="str">
        <f t="shared" si="2433"/>
        <v/>
      </c>
      <c r="AN1699" t="str">
        <f t="shared" si="2434"/>
        <v>Home</v>
      </c>
      <c r="AO1699" t="str">
        <f t="shared" si="2435"/>
        <v>h</v>
      </c>
      <c r="AP1699" t="str">
        <f t="shared" si="2436"/>
        <v/>
      </c>
      <c r="AQ1699" t="str">
        <f t="shared" si="2437"/>
        <v/>
      </c>
      <c r="AR1699" t="str">
        <f t="shared" si="2438"/>
        <v>Home</v>
      </c>
      <c r="AS1699" t="str">
        <f t="shared" si="2439"/>
        <v>h</v>
      </c>
      <c r="AT1699" t="str">
        <f t="shared" si="2440"/>
        <v>Offensive</v>
      </c>
      <c r="AU1699" t="str">
        <f t="shared" si="2441"/>
        <v/>
      </c>
      <c r="AV1699" t="str">
        <f t="shared" si="2442"/>
        <v/>
      </c>
      <c r="AW1699" t="str" cm="1">
        <f t="array" ref="AW1699">IFERROR(IF(O1699&lt;&gt;"",O1699,IF(OR($S1699="",$T1699=""),"",IF(O1699&lt;&gt;"",O1699,IF($T1699&lt;&gt;"",_xlfn._xlws.FILTER(O:O,($BU:$BU=$BU1699)*($I:$I=$I1699)*($T:$T=$T1699)*($S:$S=_xlfn.MINIFS($S:$S,$T:$T,"="&amp;$T1699)),"")))))&amp;"",IF(O1699="","",""))&amp;""</f>
        <v>Defensive_Zone-AttemptedBreakOutPass</v>
      </c>
      <c r="AX1699" t="str" cm="1">
        <f t="array" ref="AX1699">IFERROR(IF(P1699&lt;&gt;"",P1699,IF(OR($S1699="",$T1699=""),"",IF($T1699&lt;&gt;"",_xlfn._xlws.FILTER(P:P,($BU:$BU=$BU1699)*($I:$I=$I1699)*($T:$T=$T1699)*($S:$S=_xlfn.MINIFS($S:$S,$T:$T,"="&amp;$T1699)),""))))&amp;"",IF(P1699="","",""))&amp;""</f>
        <v/>
      </c>
      <c r="AY1699" t="str" cm="1">
        <f t="array" ref="AY1699">IFERROR(IF(Q1699&lt;&gt;"",Q1699,IF(OR($S1699="",$T1699=""),"",IF($T1699&lt;&gt;"",_xlfn._xlws.FILTER(Q:Q,($BU:$BU=$BU1699)*($I:$I=$I1699)*($T:$T=$T1699)*($S:$S=_xlfn.MINIFS($S:$S,$T:$T,"="&amp;$T1699)),""))))&amp;"",IF(Q1699="","",""))&amp;""</f>
        <v>u</v>
      </c>
      <c r="AZ1699" t="str" cm="1">
        <f t="array" ref="AZ1699">IFERROR(IF(R1699&lt;&gt;"",R1699,IF(OR($S1699="",$T1699=""),"",IF($T1699&lt;&gt;"",_xlfn._xlws.FILTER(R:R,($BU:$BU=$BU1699)*($I:$I=$I1699)*($T:$T=$T1699)*($S:$S=_xlfn.MINIFS($S:$S,$T:$T,"="&amp;$T1699)),""))))&amp;"",IF(R1699="","",""))&amp;""</f>
        <v>1</v>
      </c>
      <c r="BA1699" s="6">
        <f t="shared" si="2443"/>
        <v>144</v>
      </c>
      <c r="BB1699">
        <f t="shared" ref="BB1699:BD1699" si="2485">BB1698</f>
        <v>18987</v>
      </c>
      <c r="BC1699" t="str">
        <f t="shared" si="2485"/>
        <v>Velodrome</v>
      </c>
      <c r="BD1699" t="str">
        <f t="shared" si="2485"/>
        <v>Outlaws</v>
      </c>
      <c r="BE1699" t="s">
        <v>756</v>
      </c>
      <c r="BF1699" t="s">
        <v>756</v>
      </c>
      <c r="BI1699" cm="1">
        <f t="array" ref="BI1699">IFERROR(_xlfn._xlws.FILTER(shifts!A:A,(shifts!B:B=events!AD1699)*(shifts!AG:AG&gt;=events!BK1699)*(shifts!AH:AH&lt;=events!BL1699)),BI1698)</f>
        <v>57</v>
      </c>
      <c r="BJ1699" s="15">
        <f t="shared" si="2445"/>
        <v>0</v>
      </c>
      <c r="BK1699">
        <f t="shared" si="2446"/>
        <v>491</v>
      </c>
      <c r="BL1699">
        <f t="shared" si="2447"/>
        <v>491</v>
      </c>
      <c r="BM1699" s="15">
        <f>SUMIFS(BJ$2:BJ1699,K$2:K1699,"=Intermission")+SUMIFS(BJ$2:BJ1699,K$2:K1699,"=Timeout")</f>
        <v>67</v>
      </c>
      <c r="BN1699">
        <f t="shared" si="2448"/>
        <v>1147</v>
      </c>
      <c r="BO1699" s="19">
        <f t="shared" si="2449"/>
        <v>1736</v>
      </c>
      <c r="BP1699">
        <f t="shared" si="2450"/>
        <v>1731</v>
      </c>
      <c r="BQ1699" s="17">
        <f t="shared" si="2451"/>
        <v>1736</v>
      </c>
      <c r="BR1699" t="str">
        <f t="shared" si="2452"/>
        <v>event_team_player_1</v>
      </c>
      <c r="BS1699">
        <f>COUNTIFS(S$3:S1699,"="&amp;S1699,AI$3:AI1699,"="&amp;AI1699)</f>
        <v>1</v>
      </c>
      <c r="BT1699" t="str">
        <f>IFERROR(VLOOKUP(BB1699&amp;BU1699&amp;X1699,game_rosters!U:W,3,FALSE),"")</f>
        <v>P100108</v>
      </c>
      <c r="BU1699" t="str">
        <f t="shared" si="2453"/>
        <v>Velodrome</v>
      </c>
    </row>
    <row r="1700" spans="1:73" x14ac:dyDescent="0.2">
      <c r="A1700" t="str">
        <f t="shared" si="2428"/>
        <v/>
      </c>
      <c r="I1700" s="44">
        <v>75</v>
      </c>
      <c r="S1700">
        <v>878</v>
      </c>
      <c r="T1700">
        <v>146</v>
      </c>
      <c r="X1700">
        <v>75</v>
      </c>
      <c r="Z1700">
        <v>1</v>
      </c>
      <c r="AA1700">
        <f t="shared" si="2477"/>
        <v>1878</v>
      </c>
      <c r="AB1700">
        <f t="shared" si="2478"/>
        <v>9146</v>
      </c>
      <c r="AC1700">
        <f t="shared" si="2424"/>
        <v>9146</v>
      </c>
      <c r="AD1700" s="6">
        <v>2</v>
      </c>
      <c r="AE1700" t="s">
        <v>936</v>
      </c>
      <c r="AF1700" t="s">
        <v>754</v>
      </c>
      <c r="AG1700" t="s">
        <v>756</v>
      </c>
      <c r="AH1700" t="s">
        <v>756</v>
      </c>
      <c r="AI1700" t="str">
        <f t="shared" si="2429"/>
        <v>e</v>
      </c>
      <c r="AJ1700" t="str">
        <f t="shared" si="2430"/>
        <v/>
      </c>
      <c r="AK1700" t="str">
        <f t="shared" si="2431"/>
        <v/>
      </c>
      <c r="AL1700" t="str">
        <f t="shared" si="2432"/>
        <v/>
      </c>
      <c r="AM1700" t="str">
        <f t="shared" si="2433"/>
        <v/>
      </c>
      <c r="AN1700" t="str">
        <f t="shared" si="2434"/>
        <v>Home</v>
      </c>
      <c r="AO1700" t="str">
        <f t="shared" si="2435"/>
        <v>h</v>
      </c>
      <c r="AP1700" t="str">
        <f t="shared" si="2436"/>
        <v/>
      </c>
      <c r="AQ1700" t="str">
        <f t="shared" si="2437"/>
        <v/>
      </c>
      <c r="AR1700" t="str">
        <f t="shared" si="2438"/>
        <v>Home</v>
      </c>
      <c r="AS1700" t="str">
        <f t="shared" si="2439"/>
        <v>h</v>
      </c>
      <c r="AT1700" t="str">
        <f t="shared" si="2440"/>
        <v>Offensive</v>
      </c>
      <c r="AU1700" t="str">
        <f t="shared" si="2441"/>
        <v/>
      </c>
      <c r="AV1700" t="str">
        <f t="shared" si="2442"/>
        <v/>
      </c>
      <c r="AW1700" t="str" cm="1">
        <f t="array" ref="AW1700">IFERROR(IF(O1700&lt;&gt;"",O1700,IF(OR($S1700="",$T1700=""),"",IF(O1700&lt;&gt;"",O1700,IF($T1700&lt;&gt;"",_xlfn._xlws.FILTER(O:O,($BU:$BU=$BU1700)*($I:$I=$I1700)*($T:$T=$T1700)*($S:$S=_xlfn.MINIFS($S:$S,$T:$T,"="&amp;$T1700)),"")))))&amp;"",IF(O1700="","",""))&amp;""</f>
        <v/>
      </c>
      <c r="AX1700" t="str" cm="1">
        <f t="array" ref="AX1700">IFERROR(IF(P1700&lt;&gt;"",P1700,IF(OR($S1700="",$T1700=""),"",IF($T1700&lt;&gt;"",_xlfn._xlws.FILTER(P:P,($BU:$BU=$BU1700)*($I:$I=$I1700)*($T:$T=$T1700)*($S:$S=_xlfn.MINIFS($S:$S,$T:$T,"="&amp;$T1700)),""))))&amp;"",IF(P1700="","",""))&amp;""</f>
        <v/>
      </c>
      <c r="AY1700" t="str" cm="1">
        <f t="array" ref="AY1700">IFERROR(IF(Q1700&lt;&gt;"",Q1700,IF(OR($S1700="",$T1700=""),"",IF($T1700&lt;&gt;"",_xlfn._xlws.FILTER(Q:Q,($BU:$BU=$BU1700)*($I:$I=$I1700)*($T:$T=$T1700)*($S:$S=_xlfn.MINIFS($S:$S,$T:$T,"="&amp;$T1700)),""))))&amp;"",IF(Q1700="","",""))&amp;""</f>
        <v/>
      </c>
      <c r="AZ1700" t="str" cm="1">
        <f t="array" ref="AZ1700">IFERROR(IF(R1700&lt;&gt;"",R1700,IF(OR($S1700="",$T1700=""),"",IF($T1700&lt;&gt;"",_xlfn._xlws.FILTER(R:R,($BU:$BU=$BU1700)*($I:$I=$I1700)*($T:$T=$T1700)*($S:$S=_xlfn.MINIFS($S:$S,$T:$T,"="&amp;$T1700)),""))))&amp;"",IF(R1700="","",""))&amp;""</f>
        <v/>
      </c>
      <c r="BA1700" s="6">
        <f t="shared" si="2443"/>
        <v>144</v>
      </c>
      <c r="BB1700">
        <f t="shared" ref="BB1700:BD1700" si="2486">BB1699</f>
        <v>18987</v>
      </c>
      <c r="BC1700" t="str">
        <f t="shared" si="2486"/>
        <v>Velodrome</v>
      </c>
      <c r="BD1700" t="str">
        <f t="shared" si="2486"/>
        <v>Outlaws</v>
      </c>
      <c r="BE1700" t="s">
        <v>756</v>
      </c>
      <c r="BF1700" t="s">
        <v>756</v>
      </c>
      <c r="BI1700" cm="1">
        <f t="array" ref="BI1700">IFERROR(_xlfn._xlws.FILTER(shifts!A:A,(shifts!B:B=events!AD1700)*(shifts!AG:AG&gt;=events!BK1700)*(shifts!AH:AH&lt;=events!BL1700)),BI1699)</f>
        <v>57</v>
      </c>
      <c r="BJ1700" s="15">
        <f t="shared" si="2445"/>
        <v>0</v>
      </c>
      <c r="BK1700">
        <f t="shared" si="2446"/>
        <v>491</v>
      </c>
      <c r="BL1700">
        <f t="shared" si="2447"/>
        <v>491</v>
      </c>
      <c r="BM1700" s="15">
        <f>SUMIFS(BJ$2:BJ1700,K$2:K1700,"=Intermission")+SUMIFS(BJ$2:BJ1700,K$2:K1700,"=Timeout")</f>
        <v>67</v>
      </c>
      <c r="BN1700">
        <f t="shared" si="2448"/>
        <v>1147</v>
      </c>
      <c r="BO1700" s="19">
        <f t="shared" si="2449"/>
        <v>1736</v>
      </c>
      <c r="BP1700">
        <f t="shared" si="2450"/>
        <v>1731</v>
      </c>
      <c r="BQ1700" s="17">
        <f t="shared" si="2451"/>
        <v>1736</v>
      </c>
      <c r="BR1700" t="str">
        <f t="shared" si="2452"/>
        <v>event_team_player_2</v>
      </c>
      <c r="BS1700">
        <f>COUNTIFS(S$3:S1700,"="&amp;S1700,AI$3:AI1700,"="&amp;AI1700)</f>
        <v>2</v>
      </c>
      <c r="BT1700" t="str">
        <f>IFERROR(VLOOKUP(BB1700&amp;BU1700&amp;X1700,game_rosters!U:W,3,FALSE),"")</f>
        <v>P100039</v>
      </c>
      <c r="BU1700" t="str">
        <f t="shared" si="2453"/>
        <v>Velodrome</v>
      </c>
    </row>
    <row r="1701" spans="1:73" x14ac:dyDescent="0.2">
      <c r="A1701" t="str">
        <f t="shared" si="2428"/>
        <v/>
      </c>
      <c r="I1701" s="44">
        <v>91</v>
      </c>
      <c r="R1701" s="51">
        <v>1</v>
      </c>
      <c r="S1701">
        <v>878</v>
      </c>
      <c r="T1701">
        <v>146</v>
      </c>
      <c r="X1701">
        <v>91</v>
      </c>
      <c r="AA1701">
        <f t="shared" si="2477"/>
        <v>1878</v>
      </c>
      <c r="AB1701">
        <f t="shared" si="2478"/>
        <v>9146</v>
      </c>
      <c r="AC1701">
        <f t="shared" si="2424"/>
        <v>9146</v>
      </c>
      <c r="AD1701" s="6">
        <v>2</v>
      </c>
      <c r="AE1701" t="s">
        <v>936</v>
      </c>
      <c r="AF1701" t="s">
        <v>754</v>
      </c>
      <c r="AG1701" t="s">
        <v>756</v>
      </c>
      <c r="AH1701" t="s">
        <v>756</v>
      </c>
      <c r="AI1701" t="str">
        <f t="shared" si="2429"/>
        <v>o</v>
      </c>
      <c r="AJ1701" t="str">
        <f t="shared" si="2430"/>
        <v/>
      </c>
      <c r="AK1701" t="str">
        <f t="shared" si="2431"/>
        <v/>
      </c>
      <c r="AL1701" t="str">
        <f t="shared" si="2432"/>
        <v/>
      </c>
      <c r="AM1701" t="str">
        <f t="shared" si="2433"/>
        <v/>
      </c>
      <c r="AN1701" t="str">
        <f t="shared" si="2434"/>
        <v>Home</v>
      </c>
      <c r="AO1701" t="str">
        <f t="shared" si="2435"/>
        <v>h</v>
      </c>
      <c r="AP1701" t="str">
        <f t="shared" si="2436"/>
        <v/>
      </c>
      <c r="AQ1701" t="str">
        <f t="shared" si="2437"/>
        <v/>
      </c>
      <c r="AR1701" t="str">
        <f t="shared" si="2438"/>
        <v>Home</v>
      </c>
      <c r="AS1701" t="str">
        <f t="shared" si="2439"/>
        <v>h</v>
      </c>
      <c r="AT1701" t="str">
        <f t="shared" si="2440"/>
        <v>Defensive</v>
      </c>
      <c r="AU1701" t="str">
        <f t="shared" si="2441"/>
        <v/>
      </c>
      <c r="AV1701" t="str">
        <f t="shared" si="2442"/>
        <v/>
      </c>
      <c r="AW1701" t="str" cm="1">
        <f t="array" ref="AW1701">IFERROR(IF(O1701&lt;&gt;"",O1701,IF(OR($S1701="",$T1701=""),"",IF(O1701&lt;&gt;"",O1701,IF($T1701&lt;&gt;"",_xlfn._xlws.FILTER(O:O,($BU:$BU=$BU1701)*($I:$I=$I1701)*($T:$T=$T1701)*($S:$S=_xlfn.MINIFS($S:$S,$T:$T,"="&amp;$T1701)),"")))))&amp;"",IF(O1701="","",""))&amp;""</f>
        <v/>
      </c>
      <c r="AX1701" t="str" cm="1">
        <f t="array" ref="AX1701">IFERROR(IF(P1701&lt;&gt;"",P1701,IF(OR($S1701="",$T1701=""),"",IF($T1701&lt;&gt;"",_xlfn._xlws.FILTER(P:P,($BU:$BU=$BU1701)*($I:$I=$I1701)*($T:$T=$T1701)*($S:$S=_xlfn.MINIFS($S:$S,$T:$T,"="&amp;$T1701)),""))))&amp;"",IF(P1701="","",""))&amp;""</f>
        <v/>
      </c>
      <c r="AY1701" t="str" cm="1">
        <f t="array" ref="AY1701">IFERROR(IF(Q1701&lt;&gt;"",Q1701,IF(OR($S1701="",$T1701=""),"",IF($T1701&lt;&gt;"",_xlfn._xlws.FILTER(Q:Q,($BU:$BU=$BU1701)*($I:$I=$I1701)*($T:$T=$T1701)*($S:$S=_xlfn.MINIFS($S:$S,$T:$T,"="&amp;$T1701)),""))))&amp;"",IF(Q1701="","",""))&amp;""</f>
        <v/>
      </c>
      <c r="AZ1701" t="str" cm="1">
        <f t="array" ref="AZ1701">IFERROR(IF(R1701&lt;&gt;"",R1701,IF(OR($S1701="",$T1701=""),"",IF($T1701&lt;&gt;"",_xlfn._xlws.FILTER(R:R,($BU:$BU=$BU1701)*($I:$I=$I1701)*($T:$T=$T1701)*($S:$S=_xlfn.MINIFS($S:$S,$T:$T,"="&amp;$T1701)),""))))&amp;"",IF(R1701="","",""))&amp;""</f>
        <v>1</v>
      </c>
      <c r="BA1701" s="6">
        <f t="shared" si="2443"/>
        <v>144</v>
      </c>
      <c r="BB1701">
        <f t="shared" ref="BB1701:BD1701" si="2487">BB1700</f>
        <v>18987</v>
      </c>
      <c r="BC1701" t="str">
        <f t="shared" si="2487"/>
        <v>Velodrome</v>
      </c>
      <c r="BD1701" t="str">
        <f t="shared" si="2487"/>
        <v>Outlaws</v>
      </c>
      <c r="BE1701" t="s">
        <v>756</v>
      </c>
      <c r="BF1701" t="s">
        <v>756</v>
      </c>
      <c r="BI1701" cm="1">
        <f t="array" ref="BI1701">IFERROR(_xlfn._xlws.FILTER(shifts!A:A,(shifts!B:B=events!AD1701)*(shifts!AG:AG&gt;=events!BK1701)*(shifts!AH:AH&lt;=events!BL1701)),BI1700)</f>
        <v>57</v>
      </c>
      <c r="BJ1701" s="15">
        <f t="shared" si="2445"/>
        <v>0</v>
      </c>
      <c r="BK1701">
        <f t="shared" si="2446"/>
        <v>491</v>
      </c>
      <c r="BL1701">
        <f t="shared" si="2447"/>
        <v>491</v>
      </c>
      <c r="BM1701" s="15">
        <f>SUMIFS(BJ$2:BJ1701,K$2:K1701,"=Intermission")+SUMIFS(BJ$2:BJ1701,K$2:K1701,"=Timeout")</f>
        <v>67</v>
      </c>
      <c r="BN1701">
        <f t="shared" si="2448"/>
        <v>1147</v>
      </c>
      <c r="BO1701" s="19">
        <f t="shared" si="2449"/>
        <v>1736</v>
      </c>
      <c r="BP1701">
        <f t="shared" si="2450"/>
        <v>1731</v>
      </c>
      <c r="BQ1701" s="17">
        <f t="shared" si="2451"/>
        <v>1736</v>
      </c>
      <c r="BR1701" t="str">
        <f t="shared" si="2452"/>
        <v>opp_team_player_1</v>
      </c>
      <c r="BS1701">
        <f>COUNTIFS(S$3:S1701,"="&amp;S1701,AI$3:AI1701,"="&amp;AI1701)</f>
        <v>1</v>
      </c>
      <c r="BT1701" t="str">
        <f>IFERROR(VLOOKUP(BB1701&amp;BU1701&amp;X1701,game_rosters!U:W,3,FALSE),"")</f>
        <v>P100232</v>
      </c>
      <c r="BU1701" t="str">
        <f t="shared" si="2453"/>
        <v>Outlaws</v>
      </c>
    </row>
    <row r="1702" spans="1:73" x14ac:dyDescent="0.2">
      <c r="A1702">
        <f t="shared" si="2428"/>
        <v>1</v>
      </c>
      <c r="I1702" s="44">
        <v>91</v>
      </c>
      <c r="K1702" t="s">
        <v>13</v>
      </c>
      <c r="L1702" t="s">
        <v>586</v>
      </c>
      <c r="N1702" t="s">
        <v>594</v>
      </c>
      <c r="O1702" t="s">
        <v>600</v>
      </c>
      <c r="Q1702" t="s">
        <v>594</v>
      </c>
      <c r="S1702">
        <v>879</v>
      </c>
      <c r="T1702">
        <v>147</v>
      </c>
      <c r="W1702" t="s">
        <v>731</v>
      </c>
      <c r="X1702">
        <v>91</v>
      </c>
      <c r="Z1702">
        <v>1</v>
      </c>
      <c r="AA1702">
        <f t="shared" si="2477"/>
        <v>1879</v>
      </c>
      <c r="AB1702">
        <f t="shared" si="2478"/>
        <v>9147</v>
      </c>
      <c r="AC1702">
        <f t="shared" si="2424"/>
        <v>9147</v>
      </c>
      <c r="AD1702" s="6">
        <v>2</v>
      </c>
      <c r="AE1702" t="s">
        <v>936</v>
      </c>
      <c r="AF1702" t="s">
        <v>912</v>
      </c>
      <c r="AG1702" t="s">
        <v>756</v>
      </c>
      <c r="AH1702" t="s">
        <v>756</v>
      </c>
      <c r="AI1702" t="str">
        <f t="shared" si="2429"/>
        <v>e</v>
      </c>
      <c r="AJ1702" t="str">
        <f t="shared" si="2430"/>
        <v/>
      </c>
      <c r="AK1702" t="str">
        <f t="shared" si="2431"/>
        <v/>
      </c>
      <c r="AL1702" t="str">
        <f t="shared" si="2432"/>
        <v/>
      </c>
      <c r="AM1702" t="str">
        <f t="shared" si="2433"/>
        <v/>
      </c>
      <c r="AN1702" t="str">
        <f t="shared" si="2434"/>
        <v>Away</v>
      </c>
      <c r="AO1702" t="str">
        <f t="shared" si="2435"/>
        <v>a</v>
      </c>
      <c r="AP1702" t="str">
        <f t="shared" si="2436"/>
        <v/>
      </c>
      <c r="AQ1702" t="str">
        <f t="shared" si="2437"/>
        <v/>
      </c>
      <c r="AR1702" t="str">
        <f t="shared" si="2438"/>
        <v>Away</v>
      </c>
      <c r="AS1702" t="str">
        <f t="shared" si="2439"/>
        <v>a</v>
      </c>
      <c r="AT1702" t="str">
        <f t="shared" si="2440"/>
        <v>Offensive</v>
      </c>
      <c r="AU1702" t="str">
        <f t="shared" si="2441"/>
        <v/>
      </c>
      <c r="AV1702" t="str">
        <f t="shared" si="2442"/>
        <v/>
      </c>
      <c r="AW1702" t="str" cm="1">
        <f t="array" ref="AW1702">IFERROR(IF(O1702&lt;&gt;"",O1702,IF(OR($S1702="",$T1702=""),"",IF(O1702&lt;&gt;"",O1702,IF($T1702&lt;&gt;"",_xlfn._xlws.FILTER(O:O,($BU:$BU=$BU1702)*($I:$I=$I1702)*($T:$T=$T1702)*($S:$S=_xlfn.MINIFS($S:$S,$T:$T,"="&amp;$T1702)),"")))))&amp;"",IF(O1702="","",""))&amp;""</f>
        <v>OffensivePlay_Zone-PuckRetreivalTurnover</v>
      </c>
      <c r="AX1702" t="str" cm="1">
        <f t="array" ref="AX1702">IFERROR(IF(P1702&lt;&gt;"",P1702,IF(OR($S1702="",$T1702=""),"",IF($T1702&lt;&gt;"",_xlfn._xlws.FILTER(P:P,($BU:$BU=$BU1702)*($I:$I=$I1702)*($T:$T=$T1702)*($S:$S=_xlfn.MINIFS($S:$S,$T:$T,"="&amp;$T1702)),""))))&amp;"",IF(P1702="","",""))&amp;""</f>
        <v/>
      </c>
      <c r="AY1702" t="str" cm="1">
        <f t="array" ref="AY1702">IFERROR(IF(Q1702&lt;&gt;"",Q1702,IF(OR($S1702="",$T1702=""),"",IF($T1702&lt;&gt;"",_xlfn._xlws.FILTER(Q:Q,($BU:$BU=$BU1702)*($I:$I=$I1702)*($T:$T=$T1702)*($S:$S=_xlfn.MINIFS($S:$S,$T:$T,"="&amp;$T1702)),""))))&amp;"",IF(Q1702="","",""))&amp;""</f>
        <v>u</v>
      </c>
      <c r="AZ1702" t="str" cm="1">
        <f t="array" ref="AZ1702">IFERROR(IF(R1702&lt;&gt;"",R1702,IF(OR($S1702="",$T1702=""),"",IF($T1702&lt;&gt;"",_xlfn._xlws.FILTER(R:R,($BU:$BU=$BU1702)*($I:$I=$I1702)*($T:$T=$T1702)*($S:$S=_xlfn.MINIFS($S:$S,$T:$T,"="&amp;$T1702)),""))))&amp;"",IF(R1702="","",""))&amp;""</f>
        <v/>
      </c>
      <c r="BA1702" s="6">
        <f t="shared" si="2443"/>
        <v>144</v>
      </c>
      <c r="BB1702">
        <f t="shared" ref="BB1702:BD1702" si="2488">BB1701</f>
        <v>18987</v>
      </c>
      <c r="BC1702" t="str">
        <f t="shared" si="2488"/>
        <v>Velodrome</v>
      </c>
      <c r="BD1702" t="str">
        <f t="shared" si="2488"/>
        <v>Outlaws</v>
      </c>
      <c r="BE1702" t="s">
        <v>13</v>
      </c>
      <c r="BF1702" t="s">
        <v>586</v>
      </c>
      <c r="BI1702" t="e" cm="1" vm="1">
        <f t="array" aca="1" ref="BI1702" ca="1">IFERROR(_xlfn._xlws.FILTER(shifts!A:A,(shifts!B:B=events!AD1702)*(shifts!AG:AG&gt;=events!BK1702)*(shifts!AH:AH&lt;=events!BL1702)),BI1701)</f>
        <v>#VALUE!</v>
      </c>
      <c r="BJ1702" s="15">
        <f t="shared" si="2445"/>
        <v>0</v>
      </c>
      <c r="BK1702">
        <f t="shared" si="2446"/>
        <v>489</v>
      </c>
      <c r="BL1702">
        <f t="shared" si="2447"/>
        <v>489</v>
      </c>
      <c r="BM1702" s="15">
        <f>SUMIFS(BJ$2:BJ1702,K$2:K1702,"=Intermission")+SUMIFS(BJ$2:BJ1702,K$2:K1702,"=Timeout")</f>
        <v>67</v>
      </c>
      <c r="BN1702">
        <f t="shared" si="2448"/>
        <v>1147</v>
      </c>
      <c r="BO1702" s="19">
        <f t="shared" si="2449"/>
        <v>1738</v>
      </c>
      <c r="BP1702">
        <f t="shared" si="2450"/>
        <v>1733</v>
      </c>
      <c r="BQ1702" s="17">
        <f t="shared" si="2451"/>
        <v>1738</v>
      </c>
      <c r="BR1702" t="str">
        <f t="shared" si="2452"/>
        <v>event_team_player_1</v>
      </c>
      <c r="BS1702">
        <f>COUNTIFS(S$3:S1702,"="&amp;S1702,AI$3:AI1702,"="&amp;AI1702)</f>
        <v>1</v>
      </c>
      <c r="BT1702" t="str">
        <f>IFERROR(VLOOKUP(BB1702&amp;BU1702&amp;X1702,game_rosters!U:W,3,FALSE),"")</f>
        <v>P100232</v>
      </c>
      <c r="BU1702" t="str">
        <f t="shared" si="2453"/>
        <v>Outlaws</v>
      </c>
    </row>
    <row r="1703" spans="1:73" x14ac:dyDescent="0.2">
      <c r="A1703">
        <f t="shared" si="2428"/>
        <v>1</v>
      </c>
      <c r="I1703" s="44">
        <v>91</v>
      </c>
      <c r="K1703" t="s">
        <v>11</v>
      </c>
      <c r="L1703" t="s">
        <v>187</v>
      </c>
      <c r="M1703" t="s">
        <v>107</v>
      </c>
      <c r="S1703">
        <v>880</v>
      </c>
      <c r="T1703">
        <v>147</v>
      </c>
      <c r="W1703" t="s">
        <v>731</v>
      </c>
      <c r="X1703">
        <v>91</v>
      </c>
      <c r="Z1703">
        <v>1</v>
      </c>
      <c r="AA1703">
        <f t="shared" si="2477"/>
        <v>1880</v>
      </c>
      <c r="AB1703">
        <f t="shared" si="2478"/>
        <v>9147</v>
      </c>
      <c r="AC1703">
        <f t="shared" si="2424"/>
        <v>9147</v>
      </c>
      <c r="AD1703" s="6">
        <v>2</v>
      </c>
      <c r="AE1703" t="s">
        <v>936</v>
      </c>
      <c r="AF1703" t="s">
        <v>912</v>
      </c>
      <c r="AG1703" t="s">
        <v>756</v>
      </c>
      <c r="AH1703" t="s">
        <v>756</v>
      </c>
      <c r="AI1703" t="str">
        <f t="shared" si="2429"/>
        <v>e</v>
      </c>
      <c r="AJ1703" t="str">
        <f t="shared" si="2430"/>
        <v/>
      </c>
      <c r="AK1703" t="str">
        <f t="shared" si="2431"/>
        <v/>
      </c>
      <c r="AL1703" t="str">
        <f t="shared" si="2432"/>
        <v/>
      </c>
      <c r="AM1703" t="str">
        <f t="shared" si="2433"/>
        <v/>
      </c>
      <c r="AN1703" t="str">
        <f t="shared" si="2434"/>
        <v>Away</v>
      </c>
      <c r="AO1703" t="str">
        <f t="shared" si="2435"/>
        <v>a</v>
      </c>
      <c r="AP1703" t="str">
        <f t="shared" si="2436"/>
        <v/>
      </c>
      <c r="AQ1703" t="str">
        <f t="shared" si="2437"/>
        <v/>
      </c>
      <c r="AR1703" t="str">
        <f t="shared" si="2438"/>
        <v>Away</v>
      </c>
      <c r="AS1703" t="str">
        <f t="shared" si="2439"/>
        <v>a</v>
      </c>
      <c r="AT1703" t="str">
        <f t="shared" si="2440"/>
        <v/>
      </c>
      <c r="AU1703" t="str">
        <f t="shared" si="2441"/>
        <v/>
      </c>
      <c r="AV1703" t="str">
        <f t="shared" si="2442"/>
        <v/>
      </c>
      <c r="AW1703" t="str" cm="1">
        <f t="array" ref="AW1703">IFERROR(IF(O1703&lt;&gt;"",O1703,IF(OR($S1703="",$T1703=""),"",IF(O1703&lt;&gt;"",O1703,IF($T1703&lt;&gt;"",_xlfn._xlws.FILTER(O:O,($BU:$BU=$BU1703)*($I:$I=$I1703)*($T:$T=$T1703)*($S:$S=_xlfn.MINIFS($S:$S,$T:$T,"="&amp;$T1703)),"")))))&amp;"",IF(O1703="","",""))&amp;""</f>
        <v>OffensivePlay_Zone-PuckRetreivalTurnover</v>
      </c>
      <c r="AX1703" t="str" cm="1">
        <f t="array" ref="AX1703">IFERROR(IF(P1703&lt;&gt;"",P1703,IF(OR($S1703="",$T1703=""),"",IF($T1703&lt;&gt;"",_xlfn._xlws.FILTER(P:P,($BU:$BU=$BU1703)*($I:$I=$I1703)*($T:$T=$T1703)*($S:$S=_xlfn.MINIFS($S:$S,$T:$T,"="&amp;$T1703)),""))))&amp;"",IF(P1703="","",""))&amp;""</f>
        <v/>
      </c>
      <c r="AY1703" t="str" cm="1">
        <f t="array" ref="AY1703">IFERROR(IF(Q1703&lt;&gt;"",Q1703,IF(OR($S1703="",$T1703=""),"",IF($T1703&lt;&gt;"",_xlfn._xlws.FILTER(Q:Q,($BU:$BU=$BU1703)*($I:$I=$I1703)*($T:$T=$T1703)*($S:$S=_xlfn.MINIFS($S:$S,$T:$T,"="&amp;$T1703)),""))))&amp;"",IF(Q1703="","",""))&amp;""</f>
        <v>u</v>
      </c>
      <c r="AZ1703" t="str" cm="1">
        <f t="array" ref="AZ1703">IFERROR(IF(R1703&lt;&gt;"",R1703,IF(OR($S1703="",$T1703=""),"",IF($T1703&lt;&gt;"",_xlfn._xlws.FILTER(R:R,($BU:$BU=$BU1703)*($I:$I=$I1703)*($T:$T=$T1703)*($S:$S=_xlfn.MINIFS($S:$S,$T:$T,"="&amp;$T1703)),""))))&amp;"",IF(R1703="","",""))&amp;""</f>
        <v/>
      </c>
      <c r="BA1703" s="6">
        <f t="shared" si="2443"/>
        <v>144</v>
      </c>
      <c r="BB1703">
        <f t="shared" ref="BB1703:BD1703" si="2489">BB1702</f>
        <v>18987</v>
      </c>
      <c r="BC1703" t="str">
        <f t="shared" si="2489"/>
        <v>Velodrome</v>
      </c>
      <c r="BD1703" t="str">
        <f t="shared" si="2489"/>
        <v>Outlaws</v>
      </c>
      <c r="BE1703" t="s">
        <v>11</v>
      </c>
      <c r="BF1703" t="s">
        <v>187</v>
      </c>
      <c r="BI1703" t="e" cm="1" vm="1">
        <f t="array" aca="1" ref="BI1703" ca="1">IFERROR(_xlfn._xlws.FILTER(shifts!A:A,(shifts!B:B=events!AD1703)*(shifts!AG:AG&gt;=events!BK1703)*(shifts!AH:AH&lt;=events!BL1703)),BI1702)</f>
        <v>#VALUE!</v>
      </c>
      <c r="BJ1703" s="15">
        <f t="shared" si="2445"/>
        <v>0</v>
      </c>
      <c r="BK1703">
        <f t="shared" si="2446"/>
        <v>489</v>
      </c>
      <c r="BL1703">
        <f t="shared" si="2447"/>
        <v>489</v>
      </c>
      <c r="BM1703" s="15">
        <f>SUMIFS(BJ$2:BJ1703,K$2:K1703,"=Intermission")+SUMIFS(BJ$2:BJ1703,K$2:K1703,"=Timeout")</f>
        <v>67</v>
      </c>
      <c r="BN1703">
        <f t="shared" si="2448"/>
        <v>1147</v>
      </c>
      <c r="BO1703" s="19">
        <f t="shared" si="2449"/>
        <v>1738</v>
      </c>
      <c r="BP1703">
        <f t="shared" si="2450"/>
        <v>1733</v>
      </c>
      <c r="BQ1703" s="17">
        <f t="shared" si="2451"/>
        <v>1738</v>
      </c>
      <c r="BR1703" t="str">
        <f t="shared" si="2452"/>
        <v>event_team_player_1</v>
      </c>
      <c r="BS1703">
        <f>COUNTIFS(S$3:S1703,"="&amp;S1703,AI$3:AI1703,"="&amp;AI1703)</f>
        <v>1</v>
      </c>
      <c r="BT1703" t="str">
        <f>IFERROR(VLOOKUP(BB1703&amp;BU1703&amp;X1703,game_rosters!U:W,3,FALSE),"")</f>
        <v>P100232</v>
      </c>
      <c r="BU1703" t="str">
        <f t="shared" si="2453"/>
        <v>Outlaws</v>
      </c>
    </row>
    <row r="1704" spans="1:73" x14ac:dyDescent="0.2">
      <c r="A1704">
        <f t="shared" si="2428"/>
        <v>1</v>
      </c>
      <c r="I1704" s="44">
        <v>91</v>
      </c>
      <c r="K1704" t="s">
        <v>241</v>
      </c>
      <c r="S1704">
        <v>881</v>
      </c>
      <c r="T1704">
        <v>147</v>
      </c>
      <c r="W1704" t="s">
        <v>731</v>
      </c>
      <c r="X1704">
        <v>91</v>
      </c>
      <c r="Z1704">
        <v>1</v>
      </c>
      <c r="AA1704">
        <f t="shared" si="2477"/>
        <v>1881</v>
      </c>
      <c r="AB1704">
        <f t="shared" si="2478"/>
        <v>9147</v>
      </c>
      <c r="AC1704">
        <f t="shared" si="2424"/>
        <v>9147</v>
      </c>
      <c r="AD1704" s="6">
        <v>2</v>
      </c>
      <c r="AE1704" t="s">
        <v>936</v>
      </c>
      <c r="AF1704" t="s">
        <v>912</v>
      </c>
      <c r="AG1704">
        <v>7</v>
      </c>
      <c r="AH1704">
        <v>50</v>
      </c>
      <c r="AI1704" t="str">
        <f t="shared" si="2429"/>
        <v>e</v>
      </c>
      <c r="AJ1704" t="str">
        <f t="shared" si="2430"/>
        <v/>
      </c>
      <c r="AK1704" t="str">
        <f t="shared" si="2431"/>
        <v/>
      </c>
      <c r="AL1704" t="str">
        <f t="shared" si="2432"/>
        <v/>
      </c>
      <c r="AM1704" t="str">
        <f t="shared" si="2433"/>
        <v/>
      </c>
      <c r="AN1704" t="str">
        <f t="shared" si="2434"/>
        <v>Away</v>
      </c>
      <c r="AO1704" t="str">
        <f t="shared" si="2435"/>
        <v>a</v>
      </c>
      <c r="AP1704" t="str">
        <f t="shared" si="2436"/>
        <v/>
      </c>
      <c r="AQ1704" t="str">
        <f t="shared" si="2437"/>
        <v/>
      </c>
      <c r="AR1704" t="str">
        <f t="shared" si="2438"/>
        <v>Away</v>
      </c>
      <c r="AS1704" t="str">
        <f t="shared" si="2439"/>
        <v>a</v>
      </c>
      <c r="AT1704" t="str">
        <f t="shared" si="2440"/>
        <v/>
      </c>
      <c r="AU1704" t="str">
        <f t="shared" si="2441"/>
        <v/>
      </c>
      <c r="AV1704" t="str">
        <f t="shared" si="2442"/>
        <v/>
      </c>
      <c r="AW1704" t="str" cm="1">
        <f t="array" ref="AW1704">IFERROR(IF(O1704&lt;&gt;"",O1704,IF(OR($S1704="",$T1704=""),"",IF(O1704&lt;&gt;"",O1704,IF($T1704&lt;&gt;"",_xlfn._xlws.FILTER(O:O,($BU:$BU=$BU1704)*($I:$I=$I1704)*($T:$T=$T1704)*($S:$S=_xlfn.MINIFS($S:$S,$T:$T,"="&amp;$T1704)),"")))))&amp;"",IF(O1704="","",""))&amp;""</f>
        <v>OffensivePlay_Zone-PuckRetreivalTurnover</v>
      </c>
      <c r="AX1704" t="str" cm="1">
        <f t="array" ref="AX1704">IFERROR(IF(P1704&lt;&gt;"",P1704,IF(OR($S1704="",$T1704=""),"",IF($T1704&lt;&gt;"",_xlfn._xlws.FILTER(P:P,($BU:$BU=$BU1704)*($I:$I=$I1704)*($T:$T=$T1704)*($S:$S=_xlfn.MINIFS($S:$S,$T:$T,"="&amp;$T1704)),""))))&amp;"",IF(P1704="","",""))&amp;""</f>
        <v/>
      </c>
      <c r="AY1704" t="str" cm="1">
        <f t="array" ref="AY1704">IFERROR(IF(Q1704&lt;&gt;"",Q1704,IF(OR($S1704="",$T1704=""),"",IF($T1704&lt;&gt;"",_xlfn._xlws.FILTER(Q:Q,($BU:$BU=$BU1704)*($I:$I=$I1704)*($T:$T=$T1704)*($S:$S=_xlfn.MINIFS($S:$S,$T:$T,"="&amp;$T1704)),""))))&amp;"",IF(Q1704="","",""))&amp;""</f>
        <v>u</v>
      </c>
      <c r="AZ1704" t="str" cm="1">
        <f t="array" ref="AZ1704">IFERROR(IF(R1704&lt;&gt;"",R1704,IF(OR($S1704="",$T1704=""),"",IF($T1704&lt;&gt;"",_xlfn._xlws.FILTER(R:R,($BU:$BU=$BU1704)*($I:$I=$I1704)*($T:$T=$T1704)*($S:$S=_xlfn.MINIFS($S:$S,$T:$T,"="&amp;$T1704)),""))))&amp;"",IF(R1704="","",""))&amp;""</f>
        <v/>
      </c>
      <c r="BA1704" s="6">
        <f t="shared" si="2443"/>
        <v>144</v>
      </c>
      <c r="BB1704">
        <f t="shared" ref="BB1704:BD1704" si="2490">BB1703</f>
        <v>18987</v>
      </c>
      <c r="BC1704" t="str">
        <f t="shared" si="2490"/>
        <v>Velodrome</v>
      </c>
      <c r="BD1704" t="str">
        <f t="shared" si="2490"/>
        <v>Outlaws</v>
      </c>
      <c r="BE1704" t="s">
        <v>241</v>
      </c>
      <c r="BF1704" t="s">
        <v>756</v>
      </c>
      <c r="BI1704" cm="1">
        <f t="array" aca="1" ref="BI1704" ca="1">IFERROR(_xlfn._xlws.FILTER(shifts!A:A,(shifts!B:B=events!AD1704)*(shifts!AG:AG&gt;=events!BK1704)*(shifts!AH:AH&lt;=events!BL1704)),BI1703)</f>
        <v>58</v>
      </c>
      <c r="BJ1704" s="15">
        <f t="shared" si="2445"/>
        <v>19</v>
      </c>
      <c r="BK1704">
        <f t="shared" si="2446"/>
        <v>489</v>
      </c>
      <c r="BL1704">
        <f t="shared" si="2447"/>
        <v>470</v>
      </c>
      <c r="BM1704" s="15">
        <f>SUMIFS(BJ$2:BJ1704,K$2:K1704,"=Intermission")+SUMIFS(BJ$2:BJ1704,K$2:K1704,"=Timeout")</f>
        <v>67</v>
      </c>
      <c r="BN1704">
        <f t="shared" si="2448"/>
        <v>1147</v>
      </c>
      <c r="BO1704" s="19">
        <f t="shared" si="2449"/>
        <v>1738</v>
      </c>
      <c r="BP1704">
        <f t="shared" si="2450"/>
        <v>1733</v>
      </c>
      <c r="BQ1704" s="17">
        <f t="shared" si="2451"/>
        <v>1757</v>
      </c>
      <c r="BR1704" t="str">
        <f t="shared" si="2452"/>
        <v>event_team_player_1</v>
      </c>
      <c r="BS1704">
        <f>COUNTIFS(S$3:S1704,"="&amp;S1704,AI$3:AI1704,"="&amp;AI1704)</f>
        <v>1</v>
      </c>
      <c r="BT1704" t="str">
        <f>IFERROR(VLOOKUP(BB1704&amp;BU1704&amp;X1704,game_rosters!U:W,3,FALSE),"")</f>
        <v>P100232</v>
      </c>
      <c r="BU1704" t="str">
        <f t="shared" si="2453"/>
        <v>Outlaws</v>
      </c>
    </row>
    <row r="1705" spans="1:73" x14ac:dyDescent="0.2">
      <c r="A1705">
        <f t="shared" si="2428"/>
        <v>1</v>
      </c>
      <c r="I1705" s="44">
        <v>91</v>
      </c>
      <c r="K1705" t="s">
        <v>5</v>
      </c>
      <c r="L1705" t="s">
        <v>236</v>
      </c>
      <c r="S1705">
        <v>882</v>
      </c>
      <c r="T1705" t="s">
        <v>756</v>
      </c>
      <c r="W1705" t="s">
        <v>731</v>
      </c>
      <c r="X1705">
        <v>91</v>
      </c>
      <c r="Z1705">
        <v>1</v>
      </c>
      <c r="AA1705">
        <f t="shared" si="2477"/>
        <v>1882</v>
      </c>
      <c r="AB1705" t="str">
        <f t="shared" si="2478"/>
        <v/>
      </c>
      <c r="AC1705">
        <f t="shared" si="2424"/>
        <v>1882</v>
      </c>
      <c r="AD1705" s="6">
        <v>2</v>
      </c>
      <c r="AE1705" t="s">
        <v>937</v>
      </c>
      <c r="AF1705" t="s">
        <v>898</v>
      </c>
      <c r="AG1705" t="s">
        <v>756</v>
      </c>
      <c r="AH1705" t="s">
        <v>756</v>
      </c>
      <c r="AI1705" t="str">
        <f t="shared" si="2429"/>
        <v>e</v>
      </c>
      <c r="AJ1705" t="str">
        <f t="shared" si="2430"/>
        <v/>
      </c>
      <c r="AK1705" t="str">
        <f t="shared" si="2431"/>
        <v/>
      </c>
      <c r="AL1705" t="str">
        <f t="shared" si="2432"/>
        <v/>
      </c>
      <c r="AM1705" t="str">
        <f t="shared" si="2433"/>
        <v/>
      </c>
      <c r="AN1705" t="str">
        <f t="shared" si="2434"/>
        <v>Away</v>
      </c>
      <c r="AO1705" t="str">
        <f t="shared" si="2435"/>
        <v>a</v>
      </c>
      <c r="AP1705" t="str">
        <f t="shared" si="2436"/>
        <v/>
      </c>
      <c r="AQ1705" t="str">
        <f t="shared" si="2437"/>
        <v/>
      </c>
      <c r="AR1705" t="str">
        <f t="shared" si="2438"/>
        <v>Away</v>
      </c>
      <c r="AS1705" t="str">
        <f t="shared" si="2439"/>
        <v>a</v>
      </c>
      <c r="AT1705" t="str">
        <f t="shared" si="2440"/>
        <v>Offensive</v>
      </c>
      <c r="AU1705" t="str">
        <f t="shared" si="2441"/>
        <v/>
      </c>
      <c r="AV1705" t="str">
        <f t="shared" si="2442"/>
        <v/>
      </c>
      <c r="AW1705" t="str" cm="1">
        <f t="array" ref="AW1705">IFERROR(IF(O1705&lt;&gt;"",O1705,IF(OR($S1705="",$T1705=""),"",IF(O1705&lt;&gt;"",O1705,IF($T1705&lt;&gt;"",_xlfn._xlws.FILTER(O:O,($BU:$BU=$BU1705)*($I:$I=$I1705)*($T:$T=$T1705)*($S:$S=_xlfn.MINIFS($S:$S,$T:$T,"="&amp;$T1705)),"")))))&amp;"",IF(O1705="","",""))&amp;""</f>
        <v/>
      </c>
      <c r="AX1705" t="str" cm="1">
        <f t="array" ref="AX1705">IFERROR(IF(P1705&lt;&gt;"",P1705,IF(OR($S1705="",$T1705=""),"",IF($T1705&lt;&gt;"",_xlfn._xlws.FILTER(P:P,($BU:$BU=$BU1705)*($I:$I=$I1705)*($T:$T=$T1705)*($S:$S=_xlfn.MINIFS($S:$S,$T:$T,"="&amp;$T1705)),""))))&amp;"",IF(P1705="","",""))&amp;""</f>
        <v/>
      </c>
      <c r="AY1705" t="str" cm="1">
        <f t="array" ref="AY1705">IFERROR(IF(Q1705&lt;&gt;"",Q1705,IF(OR($S1705="",$T1705=""),"",IF($T1705&lt;&gt;"",_xlfn._xlws.FILTER(Q:Q,($BU:$BU=$BU1705)*($I:$I=$I1705)*($T:$T=$T1705)*($S:$S=_xlfn.MINIFS($S:$S,$T:$T,"="&amp;$T1705)),""))))&amp;"",IF(Q1705="","",""))&amp;""</f>
        <v/>
      </c>
      <c r="AZ1705" t="str" cm="1">
        <f t="array" ref="AZ1705">IFERROR(IF(R1705&lt;&gt;"",R1705,IF(OR($S1705="",$T1705=""),"",IF($T1705&lt;&gt;"",_xlfn._xlws.FILTER(R:R,($BU:$BU=$BU1705)*($I:$I=$I1705)*($T:$T=$T1705)*($S:$S=_xlfn.MINIFS($S:$S,$T:$T,"="&amp;$T1705)),""))))&amp;"",IF(R1705="","",""))&amp;""</f>
        <v/>
      </c>
      <c r="BA1705" s="6">
        <f t="shared" si="2443"/>
        <v>144</v>
      </c>
      <c r="BB1705">
        <f t="shared" ref="BB1705:BD1705" si="2491">BB1704</f>
        <v>18987</v>
      </c>
      <c r="BC1705" t="str">
        <f t="shared" si="2491"/>
        <v>Velodrome</v>
      </c>
      <c r="BD1705" t="str">
        <f t="shared" si="2491"/>
        <v>Outlaws</v>
      </c>
      <c r="BE1705" t="s">
        <v>5</v>
      </c>
      <c r="BF1705" t="s">
        <v>236</v>
      </c>
      <c r="BI1705" cm="1">
        <f t="array" aca="1" ref="BI1705" ca="1">IFERROR(_xlfn._xlws.FILTER(shifts!A:A,(shifts!B:B=events!AD1705)*(shifts!AG:AG&gt;=events!BK1705)*(shifts!AH:AH&lt;=events!BL1705)),BI1704)</f>
        <v>58</v>
      </c>
      <c r="BJ1705" s="15">
        <f t="shared" si="2445"/>
        <v>0</v>
      </c>
      <c r="BK1705">
        <f t="shared" si="2446"/>
        <v>470</v>
      </c>
      <c r="BL1705">
        <f t="shared" si="2447"/>
        <v>470</v>
      </c>
      <c r="BM1705" s="15">
        <f>SUMIFS(BJ$2:BJ1705,K$2:K1705,"=Intermission")+SUMIFS(BJ$2:BJ1705,K$2:K1705,"=Timeout")</f>
        <v>67</v>
      </c>
      <c r="BN1705">
        <f t="shared" si="2448"/>
        <v>1147</v>
      </c>
      <c r="BO1705" s="19">
        <f t="shared" si="2449"/>
        <v>1757</v>
      </c>
      <c r="BP1705">
        <f t="shared" si="2450"/>
        <v>1752</v>
      </c>
      <c r="BQ1705" s="17">
        <f t="shared" si="2451"/>
        <v>1757</v>
      </c>
      <c r="BR1705" t="str">
        <f t="shared" si="2452"/>
        <v>event_team_player_1</v>
      </c>
      <c r="BS1705">
        <f>COUNTIFS(S$3:S1705,"="&amp;S1705,AI$3:AI1705,"="&amp;AI1705)</f>
        <v>1</v>
      </c>
      <c r="BT1705" t="str">
        <f>IFERROR(VLOOKUP(BB1705&amp;BU1705&amp;X1705,game_rosters!U:W,3,FALSE),"")</f>
        <v>P100232</v>
      </c>
      <c r="BU1705" t="str">
        <f t="shared" si="2453"/>
        <v>Outlaws</v>
      </c>
    </row>
    <row r="1706" spans="1:73" x14ac:dyDescent="0.2">
      <c r="A1706" t="str">
        <f t="shared" si="2428"/>
        <v/>
      </c>
      <c r="I1706" s="44">
        <v>42</v>
      </c>
      <c r="S1706">
        <v>882</v>
      </c>
      <c r="T1706" t="s">
        <v>756</v>
      </c>
      <c r="X1706">
        <v>42</v>
      </c>
      <c r="AA1706">
        <f t="shared" si="2477"/>
        <v>1882</v>
      </c>
      <c r="AB1706" t="str">
        <f t="shared" si="2478"/>
        <v/>
      </c>
      <c r="AC1706">
        <f t="shared" si="2424"/>
        <v>1882</v>
      </c>
      <c r="AD1706" s="6">
        <v>2</v>
      </c>
      <c r="AE1706" t="s">
        <v>937</v>
      </c>
      <c r="AF1706" t="s">
        <v>898</v>
      </c>
      <c r="AG1706" t="s">
        <v>756</v>
      </c>
      <c r="AH1706" t="s">
        <v>756</v>
      </c>
      <c r="AI1706" t="str">
        <f t="shared" si="2429"/>
        <v>o</v>
      </c>
      <c r="AJ1706" t="str">
        <f t="shared" si="2430"/>
        <v/>
      </c>
      <c r="AK1706" t="str">
        <f t="shared" si="2431"/>
        <v/>
      </c>
      <c r="AL1706" t="str">
        <f t="shared" si="2432"/>
        <v/>
      </c>
      <c r="AM1706" t="str">
        <f t="shared" si="2433"/>
        <v/>
      </c>
      <c r="AN1706" t="str">
        <f t="shared" si="2434"/>
        <v>Away</v>
      </c>
      <c r="AO1706" t="str">
        <f t="shared" si="2435"/>
        <v>a</v>
      </c>
      <c r="AP1706" t="str">
        <f t="shared" si="2436"/>
        <v/>
      </c>
      <c r="AQ1706" t="str">
        <f t="shared" si="2437"/>
        <v/>
      </c>
      <c r="AR1706" t="str">
        <f t="shared" si="2438"/>
        <v>Away</v>
      </c>
      <c r="AS1706" t="str">
        <f t="shared" si="2439"/>
        <v>a</v>
      </c>
      <c r="AT1706" t="str">
        <f t="shared" si="2440"/>
        <v>Defensive</v>
      </c>
      <c r="AU1706" t="str">
        <f t="shared" si="2441"/>
        <v/>
      </c>
      <c r="AV1706" t="str">
        <f t="shared" si="2442"/>
        <v/>
      </c>
      <c r="AW1706" t="str" cm="1">
        <f t="array" ref="AW1706">IFERROR(IF(O1706&lt;&gt;"",O1706,IF(OR($S1706="",$T1706=""),"",IF(O1706&lt;&gt;"",O1706,IF($T1706&lt;&gt;"",_xlfn._xlws.FILTER(O:O,($BU:$BU=$BU1706)*($I:$I=$I1706)*($T:$T=$T1706)*($S:$S=_xlfn.MINIFS($S:$S,$T:$T,"="&amp;$T1706)),"")))))&amp;"",IF(O1706="","",""))&amp;""</f>
        <v/>
      </c>
      <c r="AX1706" t="str" cm="1">
        <f t="array" ref="AX1706">IFERROR(IF(P1706&lt;&gt;"",P1706,IF(OR($S1706="",$T1706=""),"",IF($T1706&lt;&gt;"",_xlfn._xlws.FILTER(P:P,($BU:$BU=$BU1706)*($I:$I=$I1706)*($T:$T=$T1706)*($S:$S=_xlfn.MINIFS($S:$S,$T:$T,"="&amp;$T1706)),""))))&amp;"",IF(P1706="","",""))&amp;""</f>
        <v/>
      </c>
      <c r="AY1706" t="str" cm="1">
        <f t="array" ref="AY1706">IFERROR(IF(Q1706&lt;&gt;"",Q1706,IF(OR($S1706="",$T1706=""),"",IF($T1706&lt;&gt;"",_xlfn._xlws.FILTER(Q:Q,($BU:$BU=$BU1706)*($I:$I=$I1706)*($T:$T=$T1706)*($S:$S=_xlfn.MINIFS($S:$S,$T:$T,"="&amp;$T1706)),""))))&amp;"",IF(Q1706="","",""))&amp;""</f>
        <v/>
      </c>
      <c r="AZ1706" t="str" cm="1">
        <f t="array" ref="AZ1706">IFERROR(IF(R1706&lt;&gt;"",R1706,IF(OR($S1706="",$T1706=""),"",IF($T1706&lt;&gt;"",_xlfn._xlws.FILTER(R:R,($BU:$BU=$BU1706)*($I:$I=$I1706)*($T:$T=$T1706)*($S:$S=_xlfn.MINIFS($S:$S,$T:$T,"="&amp;$T1706)),""))))&amp;"",IF(R1706="","",""))&amp;""</f>
        <v/>
      </c>
      <c r="BA1706" s="6">
        <f t="shared" si="2443"/>
        <v>144</v>
      </c>
      <c r="BB1706">
        <f t="shared" ref="BB1706:BD1706" si="2492">BB1705</f>
        <v>18987</v>
      </c>
      <c r="BC1706" t="str">
        <f t="shared" si="2492"/>
        <v>Velodrome</v>
      </c>
      <c r="BD1706" t="str">
        <f t="shared" si="2492"/>
        <v>Outlaws</v>
      </c>
      <c r="BE1706" t="s">
        <v>5</v>
      </c>
      <c r="BF1706" t="s">
        <v>236</v>
      </c>
      <c r="BI1706" cm="1">
        <f t="array" aca="1" ref="BI1706" ca="1">IFERROR(_xlfn._xlws.FILTER(shifts!A:A,(shifts!B:B=events!AD1706)*(shifts!AG:AG&gt;=events!BK1706)*(shifts!AH:AH&lt;=events!BL1706)),BI1705)</f>
        <v>58</v>
      </c>
      <c r="BJ1706" s="15">
        <f t="shared" si="2445"/>
        <v>0</v>
      </c>
      <c r="BK1706">
        <f t="shared" si="2446"/>
        <v>470</v>
      </c>
      <c r="BL1706">
        <f t="shared" si="2447"/>
        <v>470</v>
      </c>
      <c r="BM1706" s="15">
        <f>SUMIFS(BJ$2:BJ1706,K$2:K1706,"=Intermission")+SUMIFS(BJ$2:BJ1706,K$2:K1706,"=Timeout")</f>
        <v>67</v>
      </c>
      <c r="BN1706">
        <f t="shared" si="2448"/>
        <v>1147</v>
      </c>
      <c r="BO1706" s="19">
        <f t="shared" si="2449"/>
        <v>1757</v>
      </c>
      <c r="BP1706">
        <f t="shared" si="2450"/>
        <v>1752</v>
      </c>
      <c r="BQ1706" s="17">
        <f t="shared" si="2451"/>
        <v>1757</v>
      </c>
      <c r="BR1706" t="str">
        <f t="shared" si="2452"/>
        <v>opp_team_player_1</v>
      </c>
      <c r="BS1706">
        <f>COUNTIFS(S$3:S1706,"="&amp;S1706,AI$3:AI1706,"="&amp;AI1706)</f>
        <v>1</v>
      </c>
      <c r="BT1706" t="str">
        <f>IFERROR(VLOOKUP(BB1706&amp;BU1706&amp;X1706,game_rosters!U:W,3,FALSE),"")</f>
        <v>P100201</v>
      </c>
      <c r="BU1706" t="str">
        <f t="shared" si="2453"/>
        <v>Velodrome</v>
      </c>
    </row>
    <row r="1707" spans="1:73" x14ac:dyDescent="0.2">
      <c r="A1707">
        <f t="shared" si="2428"/>
        <v>1</v>
      </c>
      <c r="I1707" s="44">
        <v>4</v>
      </c>
      <c r="K1707" t="s">
        <v>7</v>
      </c>
      <c r="L1707" t="s">
        <v>172</v>
      </c>
      <c r="M1707" t="s">
        <v>67</v>
      </c>
      <c r="N1707" t="s">
        <v>595</v>
      </c>
      <c r="O1707" t="s">
        <v>654</v>
      </c>
      <c r="Q1707" t="s">
        <v>595</v>
      </c>
      <c r="S1707">
        <v>883</v>
      </c>
      <c r="W1707" t="s">
        <v>731</v>
      </c>
      <c r="X1707">
        <v>4</v>
      </c>
      <c r="Z1707">
        <v>1</v>
      </c>
      <c r="AA1707">
        <f t="shared" si="2477"/>
        <v>1883</v>
      </c>
      <c r="AB1707" t="str">
        <f t="shared" si="2478"/>
        <v/>
      </c>
      <c r="AC1707">
        <f t="shared" si="2424"/>
        <v>1883</v>
      </c>
      <c r="AD1707" s="6">
        <v>2</v>
      </c>
      <c r="AE1707" t="s">
        <v>937</v>
      </c>
      <c r="AF1707" t="s">
        <v>751</v>
      </c>
      <c r="AG1707" t="s">
        <v>756</v>
      </c>
      <c r="AH1707" t="s">
        <v>756</v>
      </c>
      <c r="AI1707" t="str">
        <f t="shared" si="2429"/>
        <v>e</v>
      </c>
      <c r="AJ1707" t="str">
        <f t="shared" si="2430"/>
        <v/>
      </c>
      <c r="AK1707" t="str">
        <f t="shared" si="2431"/>
        <v/>
      </c>
      <c r="AL1707" t="str">
        <f t="shared" si="2432"/>
        <v/>
      </c>
      <c r="AM1707" t="str">
        <f t="shared" si="2433"/>
        <v/>
      </c>
      <c r="AN1707" t="str">
        <f t="shared" si="2434"/>
        <v>Away</v>
      </c>
      <c r="AO1707" t="str">
        <f t="shared" si="2435"/>
        <v>a</v>
      </c>
      <c r="AP1707" t="str">
        <f t="shared" si="2436"/>
        <v/>
      </c>
      <c r="AQ1707" t="str">
        <f t="shared" si="2437"/>
        <v/>
      </c>
      <c r="AR1707" t="str">
        <f t="shared" si="2438"/>
        <v>Away</v>
      </c>
      <c r="AS1707" t="str">
        <f t="shared" si="2439"/>
        <v>a</v>
      </c>
      <c r="AT1707" t="str">
        <f t="shared" si="2440"/>
        <v>Offensive</v>
      </c>
      <c r="AU1707" t="str">
        <f t="shared" si="2441"/>
        <v/>
      </c>
      <c r="AV1707" t="str">
        <f t="shared" si="2442"/>
        <v/>
      </c>
      <c r="AW1707" t="str" cm="1">
        <f t="array" ref="AW1707">IFERROR(IF(O1707&lt;&gt;"",O1707,IF(OR($S1707="",$T1707=""),"",IF(O1707&lt;&gt;"",O1707,IF($T1707&lt;&gt;"",_xlfn._xlws.FILTER(O:O,($BU:$BU=$BU1707)*($I:$I=$I1707)*($T:$T=$T1707)*($S:$S=_xlfn.MINIFS($S:$S,$T:$T,"="&amp;$T1707)),"")))))&amp;"",IF(O1707="","",""))&amp;""</f>
        <v>OffensivePlay_Pass-SecondTouch</v>
      </c>
      <c r="AX1707" t="str" cm="1">
        <f t="array" ref="AX1707">IFERROR(IF(P1707&lt;&gt;"",P1707,IF(OR($S1707="",$T1707=""),"",IF($T1707&lt;&gt;"",_xlfn._xlws.FILTER(P:P,($BU:$BU=$BU1707)*($I:$I=$I1707)*($T:$T=$T1707)*($S:$S=_xlfn.MINIFS($S:$S,$T:$T,"="&amp;$T1707)),""))))&amp;"",IF(P1707="","",""))&amp;""</f>
        <v/>
      </c>
      <c r="AY1707" t="str" cm="1">
        <f t="array" ref="AY1707">IFERROR(IF(Q1707&lt;&gt;"",Q1707,IF(OR($S1707="",$T1707=""),"",IF($T1707&lt;&gt;"",_xlfn._xlws.FILTER(Q:Q,($BU:$BU=$BU1707)*($I:$I=$I1707)*($T:$T=$T1707)*($S:$S=_xlfn.MINIFS($S:$S,$T:$T,"="&amp;$T1707)),""))))&amp;"",IF(Q1707="","",""))&amp;""</f>
        <v>s</v>
      </c>
      <c r="AZ1707" t="str" cm="1">
        <f t="array" ref="AZ1707">IFERROR(IF(R1707&lt;&gt;"",R1707,IF(OR($S1707="",$T1707=""),"",IF($T1707&lt;&gt;"",_xlfn._xlws.FILTER(R:R,($BU:$BU=$BU1707)*($I:$I=$I1707)*($T:$T=$T1707)*($S:$S=_xlfn.MINIFS($S:$S,$T:$T,"="&amp;$T1707)),""))))&amp;"",IF(R1707="","",""))&amp;""</f>
        <v/>
      </c>
      <c r="BA1707" s="6">
        <f t="shared" si="2443"/>
        <v>144</v>
      </c>
      <c r="BB1707">
        <f t="shared" ref="BB1707:BD1707" si="2493">BB1706</f>
        <v>18987</v>
      </c>
      <c r="BC1707" t="str">
        <f t="shared" si="2493"/>
        <v>Velodrome</v>
      </c>
      <c r="BD1707" t="str">
        <f t="shared" si="2493"/>
        <v>Outlaws</v>
      </c>
      <c r="BE1707" t="s">
        <v>7</v>
      </c>
      <c r="BF1707" t="s">
        <v>172</v>
      </c>
      <c r="BI1707" cm="1">
        <f t="array" aca="1" ref="BI1707" ca="1">IFERROR(_xlfn._xlws.FILTER(shifts!A:A,(shifts!B:B=events!AD1707)*(shifts!AG:AG&gt;=events!BK1707)*(shifts!AH:AH&lt;=events!BL1707)),BI1706)</f>
        <v>58</v>
      </c>
      <c r="BJ1707" s="15">
        <f t="shared" si="2445"/>
        <v>0</v>
      </c>
      <c r="BK1707">
        <f t="shared" si="2446"/>
        <v>469</v>
      </c>
      <c r="BL1707">
        <f t="shared" si="2447"/>
        <v>469</v>
      </c>
      <c r="BM1707" s="15">
        <f>SUMIFS(BJ$2:BJ1707,K$2:K1707,"=Intermission")+SUMIFS(BJ$2:BJ1707,K$2:K1707,"=Timeout")</f>
        <v>67</v>
      </c>
      <c r="BN1707">
        <f t="shared" si="2448"/>
        <v>1147</v>
      </c>
      <c r="BO1707" s="19">
        <f t="shared" si="2449"/>
        <v>1758</v>
      </c>
      <c r="BP1707">
        <f t="shared" si="2450"/>
        <v>1753</v>
      </c>
      <c r="BQ1707" s="17">
        <f t="shared" si="2451"/>
        <v>1758</v>
      </c>
      <c r="BR1707" t="str">
        <f t="shared" si="2452"/>
        <v>event_team_player_1</v>
      </c>
      <c r="BS1707">
        <f>COUNTIFS(S$3:S1707,"="&amp;S1707,AI$3:AI1707,"="&amp;AI1707)</f>
        <v>1</v>
      </c>
      <c r="BT1707" t="str">
        <f>IFERROR(VLOOKUP(BB1707&amp;BU1707&amp;X1707,game_rosters!U:W,3,FALSE),"")</f>
        <v>P100032</v>
      </c>
      <c r="BU1707" t="str">
        <f t="shared" si="2453"/>
        <v>Outlaws</v>
      </c>
    </row>
    <row r="1708" spans="1:73" x14ac:dyDescent="0.2">
      <c r="A1708" t="str">
        <f t="shared" si="2428"/>
        <v/>
      </c>
      <c r="I1708" s="44">
        <v>80</v>
      </c>
      <c r="S1708">
        <v>883</v>
      </c>
      <c r="X1708">
        <v>80</v>
      </c>
      <c r="Z1708">
        <v>1</v>
      </c>
      <c r="AA1708">
        <f t="shared" si="2477"/>
        <v>1883</v>
      </c>
      <c r="AB1708" t="str">
        <f t="shared" si="2478"/>
        <v/>
      </c>
      <c r="AC1708">
        <f t="shared" si="2424"/>
        <v>1883</v>
      </c>
      <c r="AD1708" s="6">
        <v>2</v>
      </c>
      <c r="AE1708" t="s">
        <v>937</v>
      </c>
      <c r="AF1708" t="s">
        <v>751</v>
      </c>
      <c r="AG1708" t="s">
        <v>756</v>
      </c>
      <c r="AH1708" t="s">
        <v>756</v>
      </c>
      <c r="AI1708" t="str">
        <f t="shared" si="2429"/>
        <v>e</v>
      </c>
      <c r="AJ1708" t="str">
        <f t="shared" si="2430"/>
        <v/>
      </c>
      <c r="AK1708" t="str">
        <f t="shared" si="2431"/>
        <v/>
      </c>
      <c r="AL1708" t="str">
        <f t="shared" si="2432"/>
        <v/>
      </c>
      <c r="AM1708" t="str">
        <f t="shared" si="2433"/>
        <v/>
      </c>
      <c r="AN1708" t="str">
        <f t="shared" si="2434"/>
        <v>Away</v>
      </c>
      <c r="AO1708" t="str">
        <f t="shared" si="2435"/>
        <v>a</v>
      </c>
      <c r="AP1708" t="str">
        <f t="shared" si="2436"/>
        <v/>
      </c>
      <c r="AQ1708" t="str">
        <f t="shared" si="2437"/>
        <v/>
      </c>
      <c r="AR1708" t="str">
        <f t="shared" si="2438"/>
        <v>Away</v>
      </c>
      <c r="AS1708" t="str">
        <f t="shared" si="2439"/>
        <v>a</v>
      </c>
      <c r="AT1708" t="str">
        <f t="shared" si="2440"/>
        <v>Offensive</v>
      </c>
      <c r="AU1708" t="str">
        <f t="shared" si="2441"/>
        <v/>
      </c>
      <c r="AV1708" t="str">
        <f t="shared" si="2442"/>
        <v/>
      </c>
      <c r="AW1708" t="str" cm="1">
        <f t="array" ref="AW1708">IFERROR(IF(O1708&lt;&gt;"",O1708,IF(OR($S1708="",$T1708=""),"",IF(O1708&lt;&gt;"",O1708,IF($T1708&lt;&gt;"",_xlfn._xlws.FILTER(O:O,($BU:$BU=$BU1708)*($I:$I=$I1708)*($T:$T=$T1708)*($S:$S=_xlfn.MINIFS($S:$S,$T:$T,"="&amp;$T1708)),"")))))&amp;"",IF(O1708="","",""))&amp;""</f>
        <v/>
      </c>
      <c r="AX1708" t="str" cm="1">
        <f t="array" ref="AX1708">IFERROR(IF(P1708&lt;&gt;"",P1708,IF(OR($S1708="",$T1708=""),"",IF($T1708&lt;&gt;"",_xlfn._xlws.FILTER(P:P,($BU:$BU=$BU1708)*($I:$I=$I1708)*($T:$T=$T1708)*($S:$S=_xlfn.MINIFS($S:$S,$T:$T,"="&amp;$T1708)),""))))&amp;"",IF(P1708="","",""))&amp;""</f>
        <v/>
      </c>
      <c r="AY1708" t="str" cm="1">
        <f t="array" ref="AY1708">IFERROR(IF(Q1708&lt;&gt;"",Q1708,IF(OR($S1708="",$T1708=""),"",IF($T1708&lt;&gt;"",_xlfn._xlws.FILTER(Q:Q,($BU:$BU=$BU1708)*($I:$I=$I1708)*($T:$T=$T1708)*($S:$S=_xlfn.MINIFS($S:$S,$T:$T,"="&amp;$T1708)),""))))&amp;"",IF(Q1708="","",""))&amp;""</f>
        <v/>
      </c>
      <c r="AZ1708" t="str" cm="1">
        <f t="array" ref="AZ1708">IFERROR(IF(R1708&lt;&gt;"",R1708,IF(OR($S1708="",$T1708=""),"",IF($T1708&lt;&gt;"",_xlfn._xlws.FILTER(R:R,($BU:$BU=$BU1708)*($I:$I=$I1708)*($T:$T=$T1708)*($S:$S=_xlfn.MINIFS($S:$S,$T:$T,"="&amp;$T1708)),""))))&amp;"",IF(R1708="","",""))&amp;""</f>
        <v/>
      </c>
      <c r="BA1708" s="6">
        <f t="shared" si="2443"/>
        <v>144</v>
      </c>
      <c r="BB1708">
        <f t="shared" ref="BB1708:BD1708" si="2494">BB1707</f>
        <v>18987</v>
      </c>
      <c r="BC1708" t="str">
        <f t="shared" si="2494"/>
        <v>Velodrome</v>
      </c>
      <c r="BD1708" t="str">
        <f t="shared" si="2494"/>
        <v>Outlaws</v>
      </c>
      <c r="BE1708" t="s">
        <v>7</v>
      </c>
      <c r="BF1708" t="s">
        <v>172</v>
      </c>
      <c r="BI1708" cm="1">
        <f t="array" aca="1" ref="BI1708" ca="1">IFERROR(_xlfn._xlws.FILTER(shifts!A:A,(shifts!B:B=events!AD1708)*(shifts!AG:AG&gt;=events!BK1708)*(shifts!AH:AH&lt;=events!BL1708)),BI1707)</f>
        <v>58</v>
      </c>
      <c r="BJ1708" s="15">
        <f t="shared" si="2445"/>
        <v>0</v>
      </c>
      <c r="BK1708">
        <f t="shared" si="2446"/>
        <v>469</v>
      </c>
      <c r="BL1708">
        <f t="shared" si="2447"/>
        <v>469</v>
      </c>
      <c r="BM1708" s="15">
        <f>SUMIFS(BJ$2:BJ1708,K$2:K1708,"=Intermission")+SUMIFS(BJ$2:BJ1708,K$2:K1708,"=Timeout")</f>
        <v>67</v>
      </c>
      <c r="BN1708">
        <f t="shared" si="2448"/>
        <v>1147</v>
      </c>
      <c r="BO1708" s="19">
        <f t="shared" si="2449"/>
        <v>1758</v>
      </c>
      <c r="BP1708">
        <f t="shared" si="2450"/>
        <v>1753</v>
      </c>
      <c r="BQ1708" s="17">
        <f t="shared" si="2451"/>
        <v>1758</v>
      </c>
      <c r="BR1708" t="str">
        <f t="shared" si="2452"/>
        <v>event_team_player_2</v>
      </c>
      <c r="BS1708">
        <f>COUNTIFS(S$3:S1708,"="&amp;S1708,AI$3:AI1708,"="&amp;AI1708)</f>
        <v>2</v>
      </c>
      <c r="BT1708" t="str">
        <f>IFERROR(VLOOKUP(BB1708&amp;BU1708&amp;X1708,game_rosters!U:W,3,FALSE),"")</f>
        <v>P100223</v>
      </c>
      <c r="BU1708" t="str">
        <f t="shared" si="2453"/>
        <v>Outlaws</v>
      </c>
    </row>
    <row r="1709" spans="1:73" x14ac:dyDescent="0.2">
      <c r="A1709">
        <f t="shared" si="2428"/>
        <v>1</v>
      </c>
      <c r="I1709" s="44">
        <v>80</v>
      </c>
      <c r="K1709" t="s">
        <v>238</v>
      </c>
      <c r="L1709" t="s">
        <v>174</v>
      </c>
      <c r="M1709" t="s">
        <v>85</v>
      </c>
      <c r="N1709" t="s">
        <v>594</v>
      </c>
      <c r="R1709" s="51">
        <v>1</v>
      </c>
      <c r="S1709">
        <v>884</v>
      </c>
      <c r="W1709" t="s">
        <v>731</v>
      </c>
      <c r="X1709">
        <v>80</v>
      </c>
      <c r="Z1709">
        <v>1</v>
      </c>
      <c r="AA1709">
        <f t="shared" si="2477"/>
        <v>1884</v>
      </c>
      <c r="AB1709" t="str">
        <f t="shared" si="2478"/>
        <v/>
      </c>
      <c r="AC1709">
        <f t="shared" si="2424"/>
        <v>1884</v>
      </c>
      <c r="AD1709" s="6">
        <v>2</v>
      </c>
      <c r="AE1709" t="s">
        <v>937</v>
      </c>
      <c r="AF1709" t="s">
        <v>900</v>
      </c>
      <c r="AG1709" t="s">
        <v>937</v>
      </c>
      <c r="AH1709" t="s">
        <v>932</v>
      </c>
      <c r="AI1709" t="str">
        <f t="shared" si="2429"/>
        <v>e</v>
      </c>
      <c r="AJ1709" t="str">
        <f t="shared" si="2430"/>
        <v/>
      </c>
      <c r="AK1709" t="str">
        <f t="shared" si="2431"/>
        <v/>
      </c>
      <c r="AL1709" t="str">
        <f t="shared" si="2432"/>
        <v/>
      </c>
      <c r="AM1709" t="str">
        <f t="shared" si="2433"/>
        <v/>
      </c>
      <c r="AN1709" t="str">
        <f t="shared" si="2434"/>
        <v>Away</v>
      </c>
      <c r="AO1709" t="str">
        <f t="shared" si="2435"/>
        <v>a</v>
      </c>
      <c r="AP1709" t="str">
        <f t="shared" si="2436"/>
        <v/>
      </c>
      <c r="AQ1709" t="str">
        <f t="shared" si="2437"/>
        <v/>
      </c>
      <c r="AR1709" t="str">
        <f t="shared" si="2438"/>
        <v>Away</v>
      </c>
      <c r="AS1709" t="str">
        <f t="shared" si="2439"/>
        <v>a</v>
      </c>
      <c r="AT1709" t="str">
        <f t="shared" si="2440"/>
        <v>Offensive</v>
      </c>
      <c r="AU1709" t="str">
        <f t="shared" si="2441"/>
        <v/>
      </c>
      <c r="AV1709" t="str">
        <f t="shared" si="2442"/>
        <v/>
      </c>
      <c r="AW1709" t="str" cm="1">
        <f t="array" ref="AW1709">IFERROR(IF(O1709&lt;&gt;"",O1709,IF(OR($S1709="",$T1709=""),"",IF(O1709&lt;&gt;"",O1709,IF($T1709&lt;&gt;"",_xlfn._xlws.FILTER(O:O,($BU:$BU=$BU1709)*($I:$I=$I1709)*($T:$T=$T1709)*($S:$S=_xlfn.MINIFS($S:$S,$T:$T,"="&amp;$T1709)),"")))))&amp;"",IF(O1709="","",""))&amp;""</f>
        <v/>
      </c>
      <c r="AX1709" t="str" cm="1">
        <f t="array" ref="AX1709">IFERROR(IF(P1709&lt;&gt;"",P1709,IF(OR($S1709="",$T1709=""),"",IF($T1709&lt;&gt;"",_xlfn._xlws.FILTER(P:P,($BU:$BU=$BU1709)*($I:$I=$I1709)*($T:$T=$T1709)*($S:$S=_xlfn.MINIFS($S:$S,$T:$T,"="&amp;$T1709)),""))))&amp;"",IF(P1709="","",""))&amp;""</f>
        <v/>
      </c>
      <c r="AY1709" t="str" cm="1">
        <f t="array" ref="AY1709">IFERROR(IF(Q1709&lt;&gt;"",Q1709,IF(OR($S1709="",$T1709=""),"",IF($T1709&lt;&gt;"",_xlfn._xlws.FILTER(Q:Q,($BU:$BU=$BU1709)*($I:$I=$I1709)*($T:$T=$T1709)*($S:$S=_xlfn.MINIFS($S:$S,$T:$T,"="&amp;$T1709)),""))))&amp;"",IF(Q1709="","",""))&amp;""</f>
        <v/>
      </c>
      <c r="AZ1709" t="str" cm="1">
        <f t="array" ref="AZ1709">IFERROR(IF(R1709&lt;&gt;"",R1709,IF(OR($S1709="",$T1709=""),"",IF($T1709&lt;&gt;"",_xlfn._xlws.FILTER(R:R,($BU:$BU=$BU1709)*($I:$I=$I1709)*($T:$T=$T1709)*($S:$S=_xlfn.MINIFS($S:$S,$T:$T,"="&amp;$T1709)),""))))&amp;"",IF(R1709="","",""))&amp;""</f>
        <v>1</v>
      </c>
      <c r="BA1709" s="6">
        <f t="shared" si="2443"/>
        <v>145</v>
      </c>
      <c r="BB1709">
        <f t="shared" ref="BB1709:BD1709" si="2495">BB1708</f>
        <v>18987</v>
      </c>
      <c r="BC1709" t="str">
        <f t="shared" si="2495"/>
        <v>Velodrome</v>
      </c>
      <c r="BD1709" t="str">
        <f t="shared" si="2495"/>
        <v>Outlaws</v>
      </c>
      <c r="BE1709" t="s">
        <v>238</v>
      </c>
      <c r="BF1709" t="s">
        <v>174</v>
      </c>
      <c r="BI1709" cm="1">
        <f t="array" aca="1" ref="BI1709" ca="1">IFERROR(_xlfn._xlws.FILTER(shifts!A:A,(shifts!B:B=events!AD1709)*(shifts!AG:AG&gt;=events!BK1709)*(shifts!AH:AH&lt;=events!BL1709)),BI1708)</f>
        <v>58</v>
      </c>
      <c r="BJ1709" s="15">
        <f t="shared" si="2445"/>
        <v>1</v>
      </c>
      <c r="BK1709">
        <f t="shared" si="2446"/>
        <v>465</v>
      </c>
      <c r="BL1709">
        <f t="shared" si="2447"/>
        <v>464</v>
      </c>
      <c r="BM1709" s="15">
        <f>SUMIFS(BJ$2:BJ1709,K$2:K1709,"=Intermission")+SUMIFS(BJ$2:BJ1709,K$2:K1709,"=Timeout")</f>
        <v>67</v>
      </c>
      <c r="BN1709">
        <f t="shared" si="2448"/>
        <v>1147</v>
      </c>
      <c r="BO1709" s="19">
        <f t="shared" si="2449"/>
        <v>1762</v>
      </c>
      <c r="BP1709">
        <f t="shared" si="2450"/>
        <v>1757</v>
      </c>
      <c r="BQ1709" s="17">
        <f t="shared" si="2451"/>
        <v>1763</v>
      </c>
      <c r="BR1709" t="str">
        <f t="shared" si="2452"/>
        <v>event_team_player_1</v>
      </c>
      <c r="BS1709">
        <f>COUNTIFS(S$3:S1709,"="&amp;S1709,AI$3:AI1709,"="&amp;AI1709)</f>
        <v>1</v>
      </c>
      <c r="BT1709" t="str">
        <f>IFERROR(VLOOKUP(BB1709&amp;BU1709&amp;X1709,game_rosters!U:W,3,FALSE),"")</f>
        <v>P100223</v>
      </c>
      <c r="BU1709" t="str">
        <f t="shared" si="2453"/>
        <v>Outlaws</v>
      </c>
    </row>
    <row r="1710" spans="1:73" x14ac:dyDescent="0.2">
      <c r="A1710" t="str">
        <f t="shared" si="2428"/>
        <v/>
      </c>
      <c r="I1710" s="44">
        <v>14</v>
      </c>
      <c r="R1710" s="51">
        <v>1</v>
      </c>
      <c r="S1710">
        <v>884</v>
      </c>
      <c r="X1710">
        <v>14</v>
      </c>
      <c r="AA1710">
        <f t="shared" si="2477"/>
        <v>1884</v>
      </c>
      <c r="AB1710" t="str">
        <f t="shared" si="2478"/>
        <v/>
      </c>
      <c r="AC1710">
        <f t="shared" si="2424"/>
        <v>1884</v>
      </c>
      <c r="AD1710" s="6">
        <v>2</v>
      </c>
      <c r="AE1710" t="s">
        <v>937</v>
      </c>
      <c r="AF1710" t="s">
        <v>900</v>
      </c>
      <c r="AG1710" t="s">
        <v>937</v>
      </c>
      <c r="AH1710" t="s">
        <v>932</v>
      </c>
      <c r="AI1710" t="str">
        <f t="shared" si="2429"/>
        <v>o</v>
      </c>
      <c r="AJ1710" t="str">
        <f t="shared" si="2430"/>
        <v/>
      </c>
      <c r="AK1710" t="str">
        <f t="shared" si="2431"/>
        <v/>
      </c>
      <c r="AL1710" t="str">
        <f t="shared" si="2432"/>
        <v/>
      </c>
      <c r="AM1710" t="str">
        <f t="shared" si="2433"/>
        <v/>
      </c>
      <c r="AN1710" t="str">
        <f t="shared" si="2434"/>
        <v>Away</v>
      </c>
      <c r="AO1710" t="str">
        <f t="shared" si="2435"/>
        <v>a</v>
      </c>
      <c r="AP1710" t="str">
        <f t="shared" si="2436"/>
        <v/>
      </c>
      <c r="AQ1710" t="str">
        <f t="shared" si="2437"/>
        <v/>
      </c>
      <c r="AR1710" t="str">
        <f t="shared" si="2438"/>
        <v>Away</v>
      </c>
      <c r="AS1710" t="str">
        <f t="shared" si="2439"/>
        <v>a</v>
      </c>
      <c r="AT1710" t="str">
        <f t="shared" si="2440"/>
        <v>Defensive</v>
      </c>
      <c r="AU1710" t="str">
        <f t="shared" si="2441"/>
        <v/>
      </c>
      <c r="AV1710" t="str">
        <f t="shared" si="2442"/>
        <v/>
      </c>
      <c r="AW1710" t="str" cm="1">
        <f t="array" ref="AW1710">IFERROR(IF(O1710&lt;&gt;"",O1710,IF(OR($S1710="",$T1710=""),"",IF(O1710&lt;&gt;"",O1710,IF($T1710&lt;&gt;"",_xlfn._xlws.FILTER(O:O,($BU:$BU=$BU1710)*($I:$I=$I1710)*($T:$T=$T1710)*($S:$S=_xlfn.MINIFS($S:$S,$T:$T,"="&amp;$T1710)),"")))))&amp;"",IF(O1710="","",""))&amp;""</f>
        <v/>
      </c>
      <c r="AX1710" t="str" cm="1">
        <f t="array" ref="AX1710">IFERROR(IF(P1710&lt;&gt;"",P1710,IF(OR($S1710="",$T1710=""),"",IF($T1710&lt;&gt;"",_xlfn._xlws.FILTER(P:P,($BU:$BU=$BU1710)*($I:$I=$I1710)*($T:$T=$T1710)*($S:$S=_xlfn.MINIFS($S:$S,$T:$T,"="&amp;$T1710)),""))))&amp;"",IF(P1710="","",""))&amp;""</f>
        <v/>
      </c>
      <c r="AY1710" t="str" cm="1">
        <f t="array" ref="AY1710">IFERROR(IF(Q1710&lt;&gt;"",Q1710,IF(OR($S1710="",$T1710=""),"",IF($T1710&lt;&gt;"",_xlfn._xlws.FILTER(Q:Q,($BU:$BU=$BU1710)*($I:$I=$I1710)*($T:$T=$T1710)*($S:$S=_xlfn.MINIFS($S:$S,$T:$T,"="&amp;$T1710)),""))))&amp;"",IF(Q1710="","",""))&amp;""</f>
        <v/>
      </c>
      <c r="AZ1710" t="str" cm="1">
        <f t="array" ref="AZ1710">IFERROR(IF(R1710&lt;&gt;"",R1710,IF(OR($S1710="",$T1710=""),"",IF($T1710&lt;&gt;"",_xlfn._xlws.FILTER(R:R,($BU:$BU=$BU1710)*($I:$I=$I1710)*($T:$T=$T1710)*($S:$S=_xlfn.MINIFS($S:$S,$T:$T,"="&amp;$T1710)),""))))&amp;"",IF(R1710="","",""))&amp;""</f>
        <v>1</v>
      </c>
      <c r="BA1710" s="6">
        <f t="shared" si="2443"/>
        <v>145</v>
      </c>
      <c r="BB1710">
        <f t="shared" ref="BB1710:BD1710" si="2496">BB1709</f>
        <v>18987</v>
      </c>
      <c r="BC1710" t="str">
        <f t="shared" si="2496"/>
        <v>Velodrome</v>
      </c>
      <c r="BD1710" t="str">
        <f t="shared" si="2496"/>
        <v>Outlaws</v>
      </c>
      <c r="BE1710" t="s">
        <v>238</v>
      </c>
      <c r="BF1710" t="s">
        <v>174</v>
      </c>
      <c r="BI1710" cm="1">
        <f t="array" aca="1" ref="BI1710" ca="1">IFERROR(_xlfn._xlws.FILTER(shifts!A:A,(shifts!B:B=events!AD1710)*(shifts!AG:AG&gt;=events!BK1710)*(shifts!AH:AH&lt;=events!BL1710)),BI1709)</f>
        <v>58</v>
      </c>
      <c r="BJ1710" s="15">
        <f t="shared" si="2445"/>
        <v>1</v>
      </c>
      <c r="BK1710">
        <f t="shared" si="2446"/>
        <v>465</v>
      </c>
      <c r="BL1710">
        <f t="shared" si="2447"/>
        <v>464</v>
      </c>
      <c r="BM1710" s="15">
        <f>SUMIFS(BJ$2:BJ1710,K$2:K1710,"=Intermission")+SUMIFS(BJ$2:BJ1710,K$2:K1710,"=Timeout")</f>
        <v>67</v>
      </c>
      <c r="BN1710">
        <f t="shared" si="2448"/>
        <v>1147</v>
      </c>
      <c r="BO1710" s="19">
        <f t="shared" si="2449"/>
        <v>1762</v>
      </c>
      <c r="BP1710">
        <f t="shared" si="2450"/>
        <v>1757</v>
      </c>
      <c r="BQ1710" s="17">
        <f t="shared" si="2451"/>
        <v>1763</v>
      </c>
      <c r="BR1710" t="str">
        <f t="shared" si="2452"/>
        <v>opp_team_player_1</v>
      </c>
      <c r="BS1710">
        <f>COUNTIFS(S$3:S1710,"="&amp;S1710,AI$3:AI1710,"="&amp;AI1710)</f>
        <v>1</v>
      </c>
      <c r="BT1710" t="str">
        <f>IFERROR(VLOOKUP(BB1710&amp;BU1710&amp;X1710,game_rosters!U:W,3,FALSE),"")</f>
        <v>P100132</v>
      </c>
      <c r="BU1710" t="str">
        <f t="shared" si="2453"/>
        <v>Velodrome</v>
      </c>
    </row>
    <row r="1711" spans="1:73" x14ac:dyDescent="0.2">
      <c r="A1711">
        <f t="shared" si="2428"/>
        <v>1</v>
      </c>
      <c r="I1711" s="44">
        <v>80</v>
      </c>
      <c r="K1711" t="s">
        <v>6</v>
      </c>
      <c r="L1711" t="s">
        <v>181</v>
      </c>
      <c r="M1711" t="s">
        <v>51</v>
      </c>
      <c r="N1711" t="s">
        <v>594</v>
      </c>
      <c r="R1711" s="51">
        <v>1</v>
      </c>
      <c r="S1711">
        <v>885</v>
      </c>
      <c r="T1711">
        <v>148</v>
      </c>
      <c r="W1711" t="s">
        <v>731</v>
      </c>
      <c r="X1711">
        <v>80</v>
      </c>
      <c r="Z1711">
        <v>1</v>
      </c>
      <c r="AA1711">
        <f t="shared" si="2477"/>
        <v>1885</v>
      </c>
      <c r="AB1711">
        <f t="shared" si="2478"/>
        <v>9148</v>
      </c>
      <c r="AC1711">
        <f t="shared" si="2424"/>
        <v>9148</v>
      </c>
      <c r="AD1711" s="6">
        <v>2</v>
      </c>
      <c r="AE1711" t="s">
        <v>937</v>
      </c>
      <c r="AF1711" t="s">
        <v>932</v>
      </c>
      <c r="AG1711" t="s">
        <v>756</v>
      </c>
      <c r="AH1711" t="s">
        <v>756</v>
      </c>
      <c r="AI1711" t="str">
        <f t="shared" si="2429"/>
        <v>e</v>
      </c>
      <c r="AJ1711" t="str">
        <f t="shared" si="2430"/>
        <v/>
      </c>
      <c r="AK1711" t="str">
        <f t="shared" si="2431"/>
        <v/>
      </c>
      <c r="AL1711" t="str">
        <f t="shared" si="2432"/>
        <v/>
      </c>
      <c r="AM1711" t="str">
        <f t="shared" si="2433"/>
        <v/>
      </c>
      <c r="AN1711" t="str">
        <f t="shared" si="2434"/>
        <v>Away</v>
      </c>
      <c r="AO1711" t="str">
        <f t="shared" si="2435"/>
        <v>a</v>
      </c>
      <c r="AP1711" t="str">
        <f t="shared" si="2436"/>
        <v/>
      </c>
      <c r="AQ1711" t="str">
        <f t="shared" si="2437"/>
        <v/>
      </c>
      <c r="AR1711" t="str">
        <f t="shared" si="2438"/>
        <v>Away</v>
      </c>
      <c r="AS1711" t="str">
        <f t="shared" si="2439"/>
        <v>a</v>
      </c>
      <c r="AT1711" t="str">
        <f t="shared" si="2440"/>
        <v>Offensive</v>
      </c>
      <c r="AU1711" t="str">
        <f t="shared" si="2441"/>
        <v/>
      </c>
      <c r="AV1711" t="str">
        <f t="shared" si="2442"/>
        <v/>
      </c>
      <c r="AW1711" t="str" cm="1">
        <f t="array" ref="AW1711">IFERROR(IF(O1711&lt;&gt;"",O1711,IF(OR($S1711="",$T1711=""),"",IF(O1711&lt;&gt;"",O1711,IF($T1711&lt;&gt;"",_xlfn._xlws.FILTER(O:O,($BU:$BU=$BU1711)*($I:$I=$I1711)*($T:$T=$T1711)*($S:$S=_xlfn.MINIFS($S:$S,$T:$T,"="&amp;$T1711)),"")))))&amp;"",IF(O1711="","",""))&amp;""</f>
        <v/>
      </c>
      <c r="AX1711" t="str" cm="1">
        <f t="array" ref="AX1711">IFERROR(IF(P1711&lt;&gt;"",P1711,IF(OR($S1711="",$T1711=""),"",IF($T1711&lt;&gt;"",_xlfn._xlws.FILTER(P:P,($BU:$BU=$BU1711)*($I:$I=$I1711)*($T:$T=$T1711)*($S:$S=_xlfn.MINIFS($S:$S,$T:$T,"="&amp;$T1711)),""))))&amp;"",IF(P1711="","",""))&amp;""</f>
        <v/>
      </c>
      <c r="AY1711" t="str" cm="1">
        <f t="array" ref="AY1711">IFERROR(IF(Q1711&lt;&gt;"",Q1711,IF(OR($S1711="",$T1711=""),"",IF($T1711&lt;&gt;"",_xlfn._xlws.FILTER(Q:Q,($BU:$BU=$BU1711)*($I:$I=$I1711)*($T:$T=$T1711)*($S:$S=_xlfn.MINIFS($S:$S,$T:$T,"="&amp;$T1711)),""))))&amp;"",IF(Q1711="","",""))&amp;""</f>
        <v/>
      </c>
      <c r="AZ1711" t="str" cm="1">
        <f t="array" ref="AZ1711">IFERROR(IF(R1711&lt;&gt;"",R1711,IF(OR($S1711="",$T1711=""),"",IF($T1711&lt;&gt;"",_xlfn._xlws.FILTER(R:R,($BU:$BU=$BU1711)*($I:$I=$I1711)*($T:$T=$T1711)*($S:$S=_xlfn.MINIFS($S:$S,$T:$T,"="&amp;$T1711)),""))))&amp;"",IF(R1711="","",""))&amp;""</f>
        <v>1</v>
      </c>
      <c r="BA1711" s="6">
        <f t="shared" si="2443"/>
        <v>145</v>
      </c>
      <c r="BB1711">
        <f t="shared" ref="BB1711:BD1711" si="2497">BB1710</f>
        <v>18987</v>
      </c>
      <c r="BC1711" t="str">
        <f t="shared" si="2497"/>
        <v>Velodrome</v>
      </c>
      <c r="BD1711" t="str">
        <f t="shared" si="2497"/>
        <v>Outlaws</v>
      </c>
      <c r="BE1711" t="s">
        <v>6</v>
      </c>
      <c r="BF1711" t="s">
        <v>181</v>
      </c>
      <c r="BI1711" cm="1">
        <f t="array" aca="1" ref="BI1711" ca="1">IFERROR(_xlfn._xlws.FILTER(shifts!A:A,(shifts!B:B=events!AD1711)*(shifts!AG:AG&gt;=events!BK1711)*(shifts!AH:AH&lt;=events!BL1711)),BI1710)</f>
        <v>58</v>
      </c>
      <c r="BJ1711" s="15">
        <f t="shared" si="2445"/>
        <v>0</v>
      </c>
      <c r="BK1711">
        <f t="shared" si="2446"/>
        <v>464</v>
      </c>
      <c r="BL1711">
        <f t="shared" si="2447"/>
        <v>464</v>
      </c>
      <c r="BM1711" s="15">
        <f>SUMIFS(BJ$2:BJ1711,K$2:K1711,"=Intermission")+SUMIFS(BJ$2:BJ1711,K$2:K1711,"=Timeout")</f>
        <v>67</v>
      </c>
      <c r="BN1711">
        <f t="shared" si="2448"/>
        <v>1147</v>
      </c>
      <c r="BO1711" s="19">
        <f t="shared" si="2449"/>
        <v>1763</v>
      </c>
      <c r="BP1711">
        <f t="shared" si="2450"/>
        <v>1758</v>
      </c>
      <c r="BQ1711" s="17">
        <f t="shared" si="2451"/>
        <v>1763</v>
      </c>
      <c r="BR1711" t="str">
        <f t="shared" si="2452"/>
        <v>event_team_player_1</v>
      </c>
      <c r="BS1711">
        <f>COUNTIFS(S$3:S1711,"="&amp;S1711,AI$3:AI1711,"="&amp;AI1711)</f>
        <v>1</v>
      </c>
      <c r="BT1711" t="str">
        <f>IFERROR(VLOOKUP(BB1711&amp;BU1711&amp;X1711,game_rosters!U:W,3,FALSE),"")</f>
        <v>P100223</v>
      </c>
      <c r="BU1711" t="str">
        <f t="shared" si="2453"/>
        <v>Outlaws</v>
      </c>
    </row>
    <row r="1712" spans="1:73" x14ac:dyDescent="0.2">
      <c r="A1712" t="str">
        <f t="shared" si="2428"/>
        <v/>
      </c>
      <c r="I1712" s="44">
        <v>14</v>
      </c>
      <c r="R1712" s="51">
        <v>1</v>
      </c>
      <c r="S1712">
        <v>885</v>
      </c>
      <c r="T1712">
        <v>148</v>
      </c>
      <c r="X1712">
        <v>14</v>
      </c>
      <c r="AA1712">
        <f t="shared" si="2477"/>
        <v>1885</v>
      </c>
      <c r="AB1712">
        <f t="shared" si="2478"/>
        <v>9148</v>
      </c>
      <c r="AC1712">
        <f t="shared" si="2424"/>
        <v>9148</v>
      </c>
      <c r="AD1712" s="6">
        <v>2</v>
      </c>
      <c r="AE1712" t="s">
        <v>937</v>
      </c>
      <c r="AF1712" t="s">
        <v>932</v>
      </c>
      <c r="AG1712" t="s">
        <v>756</v>
      </c>
      <c r="AH1712" t="s">
        <v>756</v>
      </c>
      <c r="AI1712" t="str">
        <f t="shared" si="2429"/>
        <v>o</v>
      </c>
      <c r="AJ1712" t="str">
        <f t="shared" si="2430"/>
        <v/>
      </c>
      <c r="AK1712" t="str">
        <f t="shared" si="2431"/>
        <v/>
      </c>
      <c r="AL1712" t="str">
        <f t="shared" si="2432"/>
        <v/>
      </c>
      <c r="AM1712" t="str">
        <f t="shared" si="2433"/>
        <v/>
      </c>
      <c r="AN1712" t="str">
        <f t="shared" si="2434"/>
        <v>Away</v>
      </c>
      <c r="AO1712" t="str">
        <f t="shared" si="2435"/>
        <v>a</v>
      </c>
      <c r="AP1712" t="str">
        <f t="shared" si="2436"/>
        <v/>
      </c>
      <c r="AQ1712" t="str">
        <f t="shared" si="2437"/>
        <v/>
      </c>
      <c r="AR1712" t="str">
        <f t="shared" si="2438"/>
        <v>Away</v>
      </c>
      <c r="AS1712" t="str">
        <f t="shared" si="2439"/>
        <v>a</v>
      </c>
      <c r="AT1712" t="str">
        <f t="shared" si="2440"/>
        <v>Defensive</v>
      </c>
      <c r="AU1712" t="str">
        <f t="shared" si="2441"/>
        <v/>
      </c>
      <c r="AV1712" t="str">
        <f t="shared" si="2442"/>
        <v/>
      </c>
      <c r="AW1712" t="str" cm="1">
        <f t="array" ref="AW1712">IFERROR(IF(O1712&lt;&gt;"",O1712,IF(OR($S1712="",$T1712=""),"",IF(O1712&lt;&gt;"",O1712,IF($T1712&lt;&gt;"",_xlfn._xlws.FILTER(O:O,($BU:$BU=$BU1712)*($I:$I=$I1712)*($T:$T=$T1712)*($S:$S=_xlfn.MINIFS($S:$S,$T:$T,"="&amp;$T1712)),"")))))&amp;"",IF(O1712="","",""))&amp;""</f>
        <v/>
      </c>
      <c r="AX1712" t="str" cm="1">
        <f t="array" ref="AX1712">IFERROR(IF(P1712&lt;&gt;"",P1712,IF(OR($S1712="",$T1712=""),"",IF($T1712&lt;&gt;"",_xlfn._xlws.FILTER(P:P,($BU:$BU=$BU1712)*($I:$I=$I1712)*($T:$T=$T1712)*($S:$S=_xlfn.MINIFS($S:$S,$T:$T,"="&amp;$T1712)),""))))&amp;"",IF(P1712="","",""))&amp;""</f>
        <v/>
      </c>
      <c r="AY1712" t="str" cm="1">
        <f t="array" ref="AY1712">IFERROR(IF(Q1712&lt;&gt;"",Q1712,IF(OR($S1712="",$T1712=""),"",IF($T1712&lt;&gt;"",_xlfn._xlws.FILTER(Q:Q,($BU:$BU=$BU1712)*($I:$I=$I1712)*($T:$T=$T1712)*($S:$S=_xlfn.MINIFS($S:$S,$T:$T,"="&amp;$T1712)),""))))&amp;"",IF(Q1712="","",""))&amp;""</f>
        <v/>
      </c>
      <c r="AZ1712" t="str" cm="1">
        <f t="array" ref="AZ1712">IFERROR(IF(R1712&lt;&gt;"",R1712,IF(OR($S1712="",$T1712=""),"",IF($T1712&lt;&gt;"",_xlfn._xlws.FILTER(R:R,($BU:$BU=$BU1712)*($I:$I=$I1712)*($T:$T=$T1712)*($S:$S=_xlfn.MINIFS($S:$S,$T:$T,"="&amp;$T1712)),""))))&amp;"",IF(R1712="","",""))&amp;""</f>
        <v>1</v>
      </c>
      <c r="BA1712" s="6">
        <f t="shared" si="2443"/>
        <v>145</v>
      </c>
      <c r="BB1712">
        <f t="shared" ref="BB1712:BD1712" si="2498">BB1711</f>
        <v>18987</v>
      </c>
      <c r="BC1712" t="str">
        <f t="shared" si="2498"/>
        <v>Velodrome</v>
      </c>
      <c r="BD1712" t="str">
        <f t="shared" si="2498"/>
        <v>Outlaws</v>
      </c>
      <c r="BE1712" t="s">
        <v>6</v>
      </c>
      <c r="BF1712" t="s">
        <v>181</v>
      </c>
      <c r="BI1712" cm="1">
        <f t="array" aca="1" ref="BI1712" ca="1">IFERROR(_xlfn._xlws.FILTER(shifts!A:A,(shifts!B:B=events!AD1712)*(shifts!AG:AG&gt;=events!BK1712)*(shifts!AH:AH&lt;=events!BL1712)),BI1711)</f>
        <v>58</v>
      </c>
      <c r="BJ1712" s="15">
        <f t="shared" si="2445"/>
        <v>0</v>
      </c>
      <c r="BK1712">
        <f t="shared" si="2446"/>
        <v>464</v>
      </c>
      <c r="BL1712">
        <f t="shared" si="2447"/>
        <v>464</v>
      </c>
      <c r="BM1712" s="15">
        <f>SUMIFS(BJ$2:BJ1712,K$2:K1712,"=Intermission")+SUMIFS(BJ$2:BJ1712,K$2:K1712,"=Timeout")</f>
        <v>67</v>
      </c>
      <c r="BN1712">
        <f t="shared" si="2448"/>
        <v>1147</v>
      </c>
      <c r="BO1712" s="19">
        <f t="shared" si="2449"/>
        <v>1763</v>
      </c>
      <c r="BP1712">
        <f t="shared" si="2450"/>
        <v>1758</v>
      </c>
      <c r="BQ1712" s="17">
        <f t="shared" si="2451"/>
        <v>1763</v>
      </c>
      <c r="BR1712" t="str">
        <f t="shared" si="2452"/>
        <v>opp_team_player_1</v>
      </c>
      <c r="BS1712">
        <f>COUNTIFS(S$3:S1712,"="&amp;S1712,AI$3:AI1712,"="&amp;AI1712)</f>
        <v>1</v>
      </c>
      <c r="BT1712" t="str">
        <f>IFERROR(VLOOKUP(BB1712&amp;BU1712&amp;X1712,game_rosters!U:W,3,FALSE),"")</f>
        <v>P100132</v>
      </c>
      <c r="BU1712" t="str">
        <f t="shared" si="2453"/>
        <v>Velodrome</v>
      </c>
    </row>
    <row r="1713" spans="1:73" x14ac:dyDescent="0.2">
      <c r="A1713">
        <f t="shared" si="2428"/>
        <v>1</v>
      </c>
      <c r="I1713" s="44">
        <v>80</v>
      </c>
      <c r="K1713" t="s">
        <v>9</v>
      </c>
      <c r="L1713" t="s">
        <v>173</v>
      </c>
      <c r="M1713" t="s">
        <v>77</v>
      </c>
      <c r="N1713" t="s">
        <v>594</v>
      </c>
      <c r="R1713" s="51">
        <v>1</v>
      </c>
      <c r="S1713">
        <v>886</v>
      </c>
      <c r="T1713">
        <v>148</v>
      </c>
      <c r="W1713" t="s">
        <v>731</v>
      </c>
      <c r="X1713">
        <v>80</v>
      </c>
      <c r="Z1713">
        <v>1</v>
      </c>
      <c r="AA1713">
        <f t="shared" si="2477"/>
        <v>1886</v>
      </c>
      <c r="AB1713">
        <f t="shared" si="2478"/>
        <v>9148</v>
      </c>
      <c r="AC1713">
        <f t="shared" si="2424"/>
        <v>9148</v>
      </c>
      <c r="AD1713" s="6">
        <v>2</v>
      </c>
      <c r="AE1713" t="s">
        <v>937</v>
      </c>
      <c r="AF1713" t="s">
        <v>932</v>
      </c>
      <c r="AG1713" t="s">
        <v>756</v>
      </c>
      <c r="AH1713" t="s">
        <v>756</v>
      </c>
      <c r="AI1713" t="str">
        <f t="shared" si="2429"/>
        <v>e</v>
      </c>
      <c r="AJ1713" t="str">
        <f t="shared" si="2430"/>
        <v/>
      </c>
      <c r="AK1713" t="str">
        <f t="shared" si="2431"/>
        <v/>
      </c>
      <c r="AL1713" t="str">
        <f t="shared" si="2432"/>
        <v/>
      </c>
      <c r="AM1713" t="str">
        <f t="shared" si="2433"/>
        <v/>
      </c>
      <c r="AN1713" t="str">
        <f t="shared" si="2434"/>
        <v>Away</v>
      </c>
      <c r="AO1713" t="str">
        <f t="shared" si="2435"/>
        <v>a</v>
      </c>
      <c r="AP1713" t="str">
        <f t="shared" si="2436"/>
        <v/>
      </c>
      <c r="AQ1713" t="str">
        <f t="shared" si="2437"/>
        <v/>
      </c>
      <c r="AR1713" t="str">
        <f t="shared" si="2438"/>
        <v>Away</v>
      </c>
      <c r="AS1713" t="str">
        <f t="shared" si="2439"/>
        <v>a</v>
      </c>
      <c r="AT1713" t="str">
        <f t="shared" si="2440"/>
        <v>Offensive</v>
      </c>
      <c r="AU1713" t="str">
        <f t="shared" si="2441"/>
        <v/>
      </c>
      <c r="AV1713" t="str">
        <f t="shared" si="2442"/>
        <v/>
      </c>
      <c r="AW1713" t="str" cm="1">
        <f t="array" ref="AW1713">IFERROR(IF(O1713&lt;&gt;"",O1713,IF(OR($S1713="",$T1713=""),"",IF(O1713&lt;&gt;"",O1713,IF($T1713&lt;&gt;"",_xlfn._xlws.FILTER(O:O,($BU:$BU=$BU1713)*($I:$I=$I1713)*($T:$T=$T1713)*($S:$S=_xlfn.MINIFS($S:$S,$T:$T,"="&amp;$T1713)),"")))))&amp;"",IF(O1713="","",""))&amp;""</f>
        <v/>
      </c>
      <c r="AX1713" t="str" cm="1">
        <f t="array" ref="AX1713">IFERROR(IF(P1713&lt;&gt;"",P1713,IF(OR($S1713="",$T1713=""),"",IF($T1713&lt;&gt;"",_xlfn._xlws.FILTER(P:P,($BU:$BU=$BU1713)*($I:$I=$I1713)*($T:$T=$T1713)*($S:$S=_xlfn.MINIFS($S:$S,$T:$T,"="&amp;$T1713)),""))))&amp;"",IF(P1713="","",""))&amp;""</f>
        <v/>
      </c>
      <c r="AY1713" t="str" cm="1">
        <f t="array" ref="AY1713">IFERROR(IF(Q1713&lt;&gt;"",Q1713,IF(OR($S1713="",$T1713=""),"",IF($T1713&lt;&gt;"",_xlfn._xlws.FILTER(Q:Q,($BU:$BU=$BU1713)*($I:$I=$I1713)*($T:$T=$T1713)*($S:$S=_xlfn.MINIFS($S:$S,$T:$T,"="&amp;$T1713)),""))))&amp;"",IF(Q1713="","",""))&amp;""</f>
        <v/>
      </c>
      <c r="AZ1713" t="str" cm="1">
        <f t="array" ref="AZ1713">IFERROR(IF(R1713&lt;&gt;"",R1713,IF(OR($S1713="",$T1713=""),"",IF($T1713&lt;&gt;"",_xlfn._xlws.FILTER(R:R,($BU:$BU=$BU1713)*($I:$I=$I1713)*($T:$T=$T1713)*($S:$S=_xlfn.MINIFS($S:$S,$T:$T,"="&amp;$T1713)),""))))&amp;"",IF(R1713="","",""))&amp;""</f>
        <v>1</v>
      </c>
      <c r="BA1713" s="6">
        <f t="shared" si="2443"/>
        <v>145</v>
      </c>
      <c r="BB1713">
        <f t="shared" ref="BB1713:BD1713" si="2499">BB1712</f>
        <v>18987</v>
      </c>
      <c r="BC1713" t="str">
        <f t="shared" si="2499"/>
        <v>Velodrome</v>
      </c>
      <c r="BD1713" t="str">
        <f t="shared" si="2499"/>
        <v>Outlaws</v>
      </c>
      <c r="BE1713" t="s">
        <v>9</v>
      </c>
      <c r="BF1713" t="s">
        <v>173</v>
      </c>
      <c r="BI1713" cm="1">
        <f t="array" aca="1" ref="BI1713" ca="1">IFERROR(_xlfn._xlws.FILTER(shifts!A:A,(shifts!B:B=events!AD1713)*(shifts!AG:AG&gt;=events!BK1713)*(shifts!AH:AH&lt;=events!BL1713)),BI1712)</f>
        <v>58</v>
      </c>
      <c r="BJ1713" s="15">
        <f t="shared" si="2445"/>
        <v>0</v>
      </c>
      <c r="BK1713">
        <f t="shared" si="2446"/>
        <v>464</v>
      </c>
      <c r="BL1713">
        <f t="shared" si="2447"/>
        <v>464</v>
      </c>
      <c r="BM1713" s="15">
        <f>SUMIFS(BJ$2:BJ1713,K$2:K1713,"=Intermission")+SUMIFS(BJ$2:BJ1713,K$2:K1713,"=Timeout")</f>
        <v>67</v>
      </c>
      <c r="BN1713">
        <f t="shared" si="2448"/>
        <v>1147</v>
      </c>
      <c r="BO1713" s="19">
        <f t="shared" si="2449"/>
        <v>1763</v>
      </c>
      <c r="BP1713">
        <f t="shared" si="2450"/>
        <v>1758</v>
      </c>
      <c r="BQ1713" s="17">
        <f t="shared" si="2451"/>
        <v>1763</v>
      </c>
      <c r="BR1713" t="str">
        <f t="shared" si="2452"/>
        <v>event_team_player_1</v>
      </c>
      <c r="BS1713">
        <f>COUNTIFS(S$3:S1713,"="&amp;S1713,AI$3:AI1713,"="&amp;AI1713)</f>
        <v>1</v>
      </c>
      <c r="BT1713" t="str">
        <f>IFERROR(VLOOKUP(BB1713&amp;BU1713&amp;X1713,game_rosters!U:W,3,FALSE),"")</f>
        <v>P100223</v>
      </c>
      <c r="BU1713" t="str">
        <f t="shared" si="2453"/>
        <v>Outlaws</v>
      </c>
    </row>
    <row r="1714" spans="1:73" x14ac:dyDescent="0.2">
      <c r="A1714" t="str">
        <f t="shared" si="2428"/>
        <v/>
      </c>
      <c r="I1714" s="44">
        <v>14</v>
      </c>
      <c r="R1714" s="51">
        <v>1</v>
      </c>
      <c r="S1714">
        <v>886</v>
      </c>
      <c r="T1714">
        <v>148</v>
      </c>
      <c r="X1714">
        <v>14</v>
      </c>
      <c r="AA1714">
        <f t="shared" si="2477"/>
        <v>1886</v>
      </c>
      <c r="AB1714">
        <f t="shared" si="2478"/>
        <v>9148</v>
      </c>
      <c r="AC1714">
        <f t="shared" si="2424"/>
        <v>9148</v>
      </c>
      <c r="AD1714" s="6">
        <v>2</v>
      </c>
      <c r="AE1714" t="s">
        <v>937</v>
      </c>
      <c r="AF1714" t="s">
        <v>932</v>
      </c>
      <c r="AG1714" t="s">
        <v>756</v>
      </c>
      <c r="AH1714" t="s">
        <v>756</v>
      </c>
      <c r="AI1714" t="str">
        <f t="shared" si="2429"/>
        <v>o</v>
      </c>
      <c r="AJ1714" t="str">
        <f t="shared" si="2430"/>
        <v/>
      </c>
      <c r="AK1714" t="str">
        <f t="shared" si="2431"/>
        <v/>
      </c>
      <c r="AL1714" t="str">
        <f t="shared" si="2432"/>
        <v/>
      </c>
      <c r="AM1714" t="str">
        <f t="shared" si="2433"/>
        <v/>
      </c>
      <c r="AN1714" t="str">
        <f t="shared" si="2434"/>
        <v>Away</v>
      </c>
      <c r="AO1714" t="str">
        <f t="shared" si="2435"/>
        <v>a</v>
      </c>
      <c r="AP1714" t="str">
        <f t="shared" si="2436"/>
        <v/>
      </c>
      <c r="AQ1714" t="str">
        <f t="shared" si="2437"/>
        <v/>
      </c>
      <c r="AR1714" t="str">
        <f t="shared" si="2438"/>
        <v>Away</v>
      </c>
      <c r="AS1714" t="str">
        <f t="shared" si="2439"/>
        <v>a</v>
      </c>
      <c r="AT1714" t="str">
        <f t="shared" si="2440"/>
        <v>Defensive</v>
      </c>
      <c r="AU1714" t="str">
        <f t="shared" si="2441"/>
        <v/>
      </c>
      <c r="AV1714" t="str">
        <f t="shared" si="2442"/>
        <v/>
      </c>
      <c r="AW1714" t="str" cm="1">
        <f t="array" ref="AW1714">IFERROR(IF(O1714&lt;&gt;"",O1714,IF(OR($S1714="",$T1714=""),"",IF(O1714&lt;&gt;"",O1714,IF($T1714&lt;&gt;"",_xlfn._xlws.FILTER(O:O,($BU:$BU=$BU1714)*($I:$I=$I1714)*($T:$T=$T1714)*($S:$S=_xlfn.MINIFS($S:$S,$T:$T,"="&amp;$T1714)),"")))))&amp;"",IF(O1714="","",""))&amp;""</f>
        <v/>
      </c>
      <c r="AX1714" t="str" cm="1">
        <f t="array" ref="AX1714">IFERROR(IF(P1714&lt;&gt;"",P1714,IF(OR($S1714="",$T1714=""),"",IF($T1714&lt;&gt;"",_xlfn._xlws.FILTER(P:P,($BU:$BU=$BU1714)*($I:$I=$I1714)*($T:$T=$T1714)*($S:$S=_xlfn.MINIFS($S:$S,$T:$T,"="&amp;$T1714)),""))))&amp;"",IF(P1714="","",""))&amp;""</f>
        <v/>
      </c>
      <c r="AY1714" t="str" cm="1">
        <f t="array" ref="AY1714">IFERROR(IF(Q1714&lt;&gt;"",Q1714,IF(OR($S1714="",$T1714=""),"",IF($T1714&lt;&gt;"",_xlfn._xlws.FILTER(Q:Q,($BU:$BU=$BU1714)*($I:$I=$I1714)*($T:$T=$T1714)*($S:$S=_xlfn.MINIFS($S:$S,$T:$T,"="&amp;$T1714)),""))))&amp;"",IF(Q1714="","",""))&amp;""</f>
        <v/>
      </c>
      <c r="AZ1714" t="str" cm="1">
        <f t="array" ref="AZ1714">IFERROR(IF(R1714&lt;&gt;"",R1714,IF(OR($S1714="",$T1714=""),"",IF($T1714&lt;&gt;"",_xlfn._xlws.FILTER(R:R,($BU:$BU=$BU1714)*($I:$I=$I1714)*($T:$T=$T1714)*($S:$S=_xlfn.MINIFS($S:$S,$T:$T,"="&amp;$T1714)),""))))&amp;"",IF(R1714="","",""))&amp;""</f>
        <v>1</v>
      </c>
      <c r="BA1714" s="6">
        <f t="shared" si="2443"/>
        <v>145</v>
      </c>
      <c r="BB1714">
        <f t="shared" ref="BB1714:BD1714" si="2500">BB1713</f>
        <v>18987</v>
      </c>
      <c r="BC1714" t="str">
        <f t="shared" si="2500"/>
        <v>Velodrome</v>
      </c>
      <c r="BD1714" t="str">
        <f t="shared" si="2500"/>
        <v>Outlaws</v>
      </c>
      <c r="BE1714" t="s">
        <v>9</v>
      </c>
      <c r="BF1714" t="s">
        <v>173</v>
      </c>
      <c r="BI1714" cm="1">
        <f t="array" aca="1" ref="BI1714" ca="1">IFERROR(_xlfn._xlws.FILTER(shifts!A:A,(shifts!B:B=events!AD1714)*(shifts!AG:AG&gt;=events!BK1714)*(shifts!AH:AH&lt;=events!BL1714)),BI1713)</f>
        <v>58</v>
      </c>
      <c r="BJ1714" s="15">
        <f t="shared" si="2445"/>
        <v>0</v>
      </c>
      <c r="BK1714">
        <f t="shared" si="2446"/>
        <v>464</v>
      </c>
      <c r="BL1714">
        <f t="shared" si="2447"/>
        <v>464</v>
      </c>
      <c r="BM1714" s="15">
        <f>SUMIFS(BJ$2:BJ1714,K$2:K1714,"=Intermission")+SUMIFS(BJ$2:BJ1714,K$2:K1714,"=Timeout")</f>
        <v>67</v>
      </c>
      <c r="BN1714">
        <f t="shared" si="2448"/>
        <v>1147</v>
      </c>
      <c r="BO1714" s="19">
        <f t="shared" si="2449"/>
        <v>1763</v>
      </c>
      <c r="BP1714">
        <f t="shared" si="2450"/>
        <v>1758</v>
      </c>
      <c r="BQ1714" s="17">
        <f t="shared" si="2451"/>
        <v>1763</v>
      </c>
      <c r="BR1714" t="str">
        <f t="shared" si="2452"/>
        <v>opp_team_player_1</v>
      </c>
      <c r="BS1714">
        <f>COUNTIFS(S$3:S1714,"="&amp;S1714,AI$3:AI1714,"="&amp;AI1714)</f>
        <v>1</v>
      </c>
      <c r="BT1714" t="str">
        <f>IFERROR(VLOOKUP(BB1714&amp;BU1714&amp;X1714,game_rosters!U:W,3,FALSE),"")</f>
        <v>P100132</v>
      </c>
      <c r="BU1714" t="str">
        <f t="shared" si="2453"/>
        <v>Velodrome</v>
      </c>
    </row>
    <row r="1715" spans="1:73" x14ac:dyDescent="0.2">
      <c r="A1715">
        <f t="shared" si="2428"/>
        <v>1</v>
      </c>
      <c r="I1715" s="44">
        <v>9</v>
      </c>
      <c r="K1715" t="s">
        <v>13</v>
      </c>
      <c r="L1715" t="s">
        <v>586</v>
      </c>
      <c r="N1715" t="s">
        <v>595</v>
      </c>
      <c r="O1715" t="s">
        <v>573</v>
      </c>
      <c r="Q1715" t="s">
        <v>595</v>
      </c>
      <c r="S1715">
        <v>887</v>
      </c>
      <c r="T1715" t="s">
        <v>756</v>
      </c>
      <c r="W1715" t="s">
        <v>735</v>
      </c>
      <c r="X1715">
        <v>9</v>
      </c>
      <c r="Z1715">
        <v>1</v>
      </c>
      <c r="AA1715">
        <f t="shared" si="2477"/>
        <v>1887</v>
      </c>
      <c r="AB1715" t="str">
        <f t="shared" si="2478"/>
        <v/>
      </c>
      <c r="AC1715">
        <f t="shared" si="2424"/>
        <v>1887</v>
      </c>
      <c r="AD1715" s="6">
        <v>2</v>
      </c>
      <c r="AE1715" t="s">
        <v>937</v>
      </c>
      <c r="AF1715" t="s">
        <v>919</v>
      </c>
      <c r="AG1715" t="s">
        <v>937</v>
      </c>
      <c r="AH1715" t="s">
        <v>902</v>
      </c>
      <c r="AI1715" t="str">
        <f t="shared" si="2429"/>
        <v>e</v>
      </c>
      <c r="AJ1715" t="str">
        <f t="shared" si="2430"/>
        <v/>
      </c>
      <c r="AK1715" t="str">
        <f t="shared" si="2431"/>
        <v/>
      </c>
      <c r="AL1715" t="str">
        <f t="shared" si="2432"/>
        <v/>
      </c>
      <c r="AM1715" t="str">
        <f t="shared" si="2433"/>
        <v/>
      </c>
      <c r="AN1715" t="str">
        <f t="shared" si="2434"/>
        <v>Home</v>
      </c>
      <c r="AO1715" t="str">
        <f t="shared" si="2435"/>
        <v>h</v>
      </c>
      <c r="AP1715" t="str">
        <f t="shared" si="2436"/>
        <v/>
      </c>
      <c r="AQ1715" t="str">
        <f t="shared" si="2437"/>
        <v/>
      </c>
      <c r="AR1715" t="str">
        <f t="shared" si="2438"/>
        <v>Home</v>
      </c>
      <c r="AS1715" t="str">
        <f t="shared" si="2439"/>
        <v>h</v>
      </c>
      <c r="AT1715" t="str">
        <f t="shared" si="2440"/>
        <v>Offensive</v>
      </c>
      <c r="AU1715" t="str">
        <f t="shared" si="2441"/>
        <v/>
      </c>
      <c r="AV1715" t="str">
        <f t="shared" si="2442"/>
        <v/>
      </c>
      <c r="AW1715" t="str" cm="1">
        <f t="array" ref="AW1715">IFERROR(IF(O1715&lt;&gt;"",O1715,IF(OR($S1715="",$T1715=""),"",IF(O1715&lt;&gt;"",O1715,IF($T1715&lt;&gt;"",_xlfn._xlws.FILTER(O:O,($BU:$BU=$BU1715)*($I:$I=$I1715)*($T:$T=$T1715)*($S:$S=_xlfn.MINIFS($S:$S,$T:$T,"="&amp;$T1715)),"")))))&amp;"",IF(O1715="","",""))&amp;""</f>
        <v>OffensivePlay_Zone-PuckRetrievalShot</v>
      </c>
      <c r="AX1715" t="str" cm="1">
        <f t="array" ref="AX1715">IFERROR(IF(P1715&lt;&gt;"",P1715,IF(OR($S1715="",$T1715=""),"",IF($T1715&lt;&gt;"",_xlfn._xlws.FILTER(P:P,($BU:$BU=$BU1715)*($I:$I=$I1715)*($T:$T=$T1715)*($S:$S=_xlfn.MINIFS($S:$S,$T:$T,"="&amp;$T1715)),""))))&amp;"",IF(P1715="","",""))&amp;""</f>
        <v/>
      </c>
      <c r="AY1715" t="str" cm="1">
        <f t="array" ref="AY1715">IFERROR(IF(Q1715&lt;&gt;"",Q1715,IF(OR($S1715="",$T1715=""),"",IF($T1715&lt;&gt;"",_xlfn._xlws.FILTER(Q:Q,($BU:$BU=$BU1715)*($I:$I=$I1715)*($T:$T=$T1715)*($S:$S=_xlfn.MINIFS($S:$S,$T:$T,"="&amp;$T1715)),""))))&amp;"",IF(Q1715="","",""))&amp;""</f>
        <v>s</v>
      </c>
      <c r="AZ1715" t="str" cm="1">
        <f t="array" ref="AZ1715">IFERROR(IF(R1715&lt;&gt;"",R1715,IF(OR($S1715="",$T1715=""),"",IF($T1715&lt;&gt;"",_xlfn._xlws.FILTER(R:R,($BU:$BU=$BU1715)*($I:$I=$I1715)*($T:$T=$T1715)*($S:$S=_xlfn.MINIFS($S:$S,$T:$T,"="&amp;$T1715)),""))))&amp;"",IF(R1715="","",""))&amp;""</f>
        <v/>
      </c>
      <c r="BA1715" s="6">
        <f t="shared" si="2443"/>
        <v>145</v>
      </c>
      <c r="BB1715">
        <f t="shared" ref="BB1715:BD1715" si="2501">BB1714</f>
        <v>18987</v>
      </c>
      <c r="BC1715" t="str">
        <f t="shared" si="2501"/>
        <v>Velodrome</v>
      </c>
      <c r="BD1715" t="str">
        <f t="shared" si="2501"/>
        <v>Outlaws</v>
      </c>
      <c r="BE1715" t="s">
        <v>13</v>
      </c>
      <c r="BF1715" t="s">
        <v>586</v>
      </c>
      <c r="BI1715" cm="1">
        <f t="array" aca="1" ref="BI1715" ca="1">IFERROR(_xlfn._xlws.FILTER(shifts!A:A,(shifts!B:B=events!AD1715)*(shifts!AG:AG&gt;=events!BK1715)*(shifts!AH:AH&lt;=events!BL1715)),BI1714)</f>
        <v>58</v>
      </c>
      <c r="BJ1715" s="15">
        <f t="shared" si="2445"/>
        <v>2</v>
      </c>
      <c r="BK1715">
        <f t="shared" si="2446"/>
        <v>463</v>
      </c>
      <c r="BL1715">
        <f t="shared" si="2447"/>
        <v>461</v>
      </c>
      <c r="BM1715" s="15">
        <f>SUMIFS(BJ$2:BJ1715,K$2:K1715,"=Intermission")+SUMIFS(BJ$2:BJ1715,K$2:K1715,"=Timeout")</f>
        <v>67</v>
      </c>
      <c r="BN1715">
        <f t="shared" si="2448"/>
        <v>1147</v>
      </c>
      <c r="BO1715" s="19">
        <f t="shared" si="2449"/>
        <v>1764</v>
      </c>
      <c r="BP1715">
        <f t="shared" si="2450"/>
        <v>1759</v>
      </c>
      <c r="BQ1715" s="17">
        <f t="shared" si="2451"/>
        <v>1766</v>
      </c>
      <c r="BR1715" t="str">
        <f t="shared" si="2452"/>
        <v>event_team_player_1</v>
      </c>
      <c r="BS1715">
        <f>COUNTIFS(S$3:S1715,"="&amp;S1715,AI$3:AI1715,"="&amp;AI1715)</f>
        <v>1</v>
      </c>
      <c r="BT1715" t="str">
        <f>IFERROR(VLOOKUP(BB1715&amp;BU1715&amp;X1715,game_rosters!U:W,3,FALSE),"")</f>
        <v>P100105</v>
      </c>
      <c r="BU1715" t="str">
        <f t="shared" si="2453"/>
        <v>Velodrome</v>
      </c>
    </row>
    <row r="1716" spans="1:73" x14ac:dyDescent="0.2">
      <c r="A1716">
        <f t="shared" si="2428"/>
        <v>1</v>
      </c>
      <c r="I1716" s="44">
        <v>9</v>
      </c>
      <c r="K1716" t="s">
        <v>13</v>
      </c>
      <c r="O1716" t="s">
        <v>627</v>
      </c>
      <c r="P1716" t="s">
        <v>570</v>
      </c>
      <c r="Q1716" t="s">
        <v>595</v>
      </c>
      <c r="R1716" s="51">
        <v>1</v>
      </c>
      <c r="S1716">
        <v>888</v>
      </c>
      <c r="T1716" t="s">
        <v>756</v>
      </c>
      <c r="W1716" t="s">
        <v>735</v>
      </c>
      <c r="X1716">
        <v>9</v>
      </c>
      <c r="Z1716">
        <v>1</v>
      </c>
      <c r="AA1716">
        <f t="shared" si="2477"/>
        <v>1888</v>
      </c>
      <c r="AB1716" t="str">
        <f t="shared" si="2478"/>
        <v/>
      </c>
      <c r="AC1716">
        <f t="shared" si="2424"/>
        <v>1888</v>
      </c>
      <c r="AD1716" s="6">
        <v>2</v>
      </c>
      <c r="AE1716" t="s">
        <v>937</v>
      </c>
      <c r="AF1716" t="s">
        <v>902</v>
      </c>
      <c r="AG1716" t="s">
        <v>937</v>
      </c>
      <c r="AH1716" t="s">
        <v>865</v>
      </c>
      <c r="AI1716" t="str">
        <f t="shared" si="2429"/>
        <v>e</v>
      </c>
      <c r="AJ1716" t="str">
        <f t="shared" si="2430"/>
        <v/>
      </c>
      <c r="AK1716" t="str">
        <f t="shared" si="2431"/>
        <v/>
      </c>
      <c r="AL1716" t="str">
        <f t="shared" si="2432"/>
        <v/>
      </c>
      <c r="AM1716" t="str">
        <f t="shared" si="2433"/>
        <v/>
      </c>
      <c r="AN1716" t="str">
        <f t="shared" si="2434"/>
        <v>Home</v>
      </c>
      <c r="AO1716" t="str">
        <f t="shared" si="2435"/>
        <v>h</v>
      </c>
      <c r="AP1716" t="str">
        <f t="shared" si="2436"/>
        <v/>
      </c>
      <c r="AQ1716" t="str">
        <f t="shared" si="2437"/>
        <v/>
      </c>
      <c r="AR1716" t="str">
        <f t="shared" si="2438"/>
        <v>Home</v>
      </c>
      <c r="AS1716" t="str">
        <f t="shared" si="2439"/>
        <v>h</v>
      </c>
      <c r="AT1716" t="str">
        <f t="shared" si="2440"/>
        <v>Offensive</v>
      </c>
      <c r="AU1716" t="str">
        <f t="shared" si="2441"/>
        <v/>
      </c>
      <c r="AV1716" t="str">
        <f t="shared" si="2442"/>
        <v/>
      </c>
      <c r="AW1716" t="str" cm="1">
        <f t="array" ref="AW1716">IFERROR(IF(O1716&lt;&gt;"",O1716,IF(OR($S1716="",$T1716=""),"",IF(O1716&lt;&gt;"",O1716,IF($T1716&lt;&gt;"",_xlfn._xlws.FILTER(O:O,($BU:$BU=$BU1716)*($I:$I=$I1716)*($T:$T=$T1716)*($S:$S=_xlfn.MINIFS($S:$S,$T:$T,"="&amp;$T1716)),"")))))&amp;"",IF(O1716="","",""))&amp;""</f>
        <v>OffensivePlay_Possession-Deke</v>
      </c>
      <c r="AX1716" t="str" cm="1">
        <f t="array" ref="AX1716">IFERROR(IF(P1716&lt;&gt;"",P1716,IF(OR($S1716="",$T1716=""),"",IF($T1716&lt;&gt;"",_xlfn._xlws.FILTER(P:P,($BU:$BU=$BU1716)*($I:$I=$I1716)*($T:$T=$T1716)*($S:$S=_xlfn.MINIFS($S:$S,$T:$T,"="&amp;$T1716)),""))))&amp;"",IF(P1716="","",""))&amp;""</f>
        <v>OffensivePlay_Possession-CutBack</v>
      </c>
      <c r="AY1716" t="str" cm="1">
        <f t="array" ref="AY1716">IFERROR(IF(Q1716&lt;&gt;"",Q1716,IF(OR($S1716="",$T1716=""),"",IF($T1716&lt;&gt;"",_xlfn._xlws.FILTER(Q:Q,($BU:$BU=$BU1716)*($I:$I=$I1716)*($T:$T=$T1716)*($S:$S=_xlfn.MINIFS($S:$S,$T:$T,"="&amp;$T1716)),""))))&amp;"",IF(Q1716="","",""))&amp;""</f>
        <v>s</v>
      </c>
      <c r="AZ1716" t="str" cm="1">
        <f t="array" ref="AZ1716">IFERROR(IF(R1716&lt;&gt;"",R1716,IF(OR($S1716="",$T1716=""),"",IF($T1716&lt;&gt;"",_xlfn._xlws.FILTER(R:R,($BU:$BU=$BU1716)*($I:$I=$I1716)*($T:$T=$T1716)*($S:$S=_xlfn.MINIFS($S:$S,$T:$T,"="&amp;$T1716)),""))))&amp;"",IF(R1716="","",""))&amp;""</f>
        <v>1</v>
      </c>
      <c r="BA1716" s="6">
        <f t="shared" si="2443"/>
        <v>145</v>
      </c>
      <c r="BB1716">
        <f t="shared" ref="BB1716:BD1716" si="2502">BB1715</f>
        <v>18987</v>
      </c>
      <c r="BC1716" t="str">
        <f t="shared" si="2502"/>
        <v>Velodrome</v>
      </c>
      <c r="BD1716" t="str">
        <f t="shared" si="2502"/>
        <v>Outlaws</v>
      </c>
      <c r="BE1716" t="s">
        <v>13</v>
      </c>
      <c r="BF1716" t="s">
        <v>756</v>
      </c>
      <c r="BI1716" cm="1">
        <f t="array" aca="1" ref="BI1716" ca="1">IFERROR(_xlfn._xlws.FILTER(shifts!A:A,(shifts!B:B=events!AD1716)*(shifts!AG:AG&gt;=events!BK1716)*(shifts!AH:AH&lt;=events!BL1716)),BI1715)</f>
        <v>58</v>
      </c>
      <c r="BJ1716" s="15">
        <f t="shared" si="2445"/>
        <v>3</v>
      </c>
      <c r="BK1716">
        <f t="shared" si="2446"/>
        <v>461</v>
      </c>
      <c r="BL1716">
        <f t="shared" si="2447"/>
        <v>458</v>
      </c>
      <c r="BM1716" s="15">
        <f>SUMIFS(BJ$2:BJ1716,K$2:K1716,"=Intermission")+SUMIFS(BJ$2:BJ1716,K$2:K1716,"=Timeout")</f>
        <v>67</v>
      </c>
      <c r="BN1716">
        <f t="shared" si="2448"/>
        <v>1147</v>
      </c>
      <c r="BO1716" s="19">
        <f t="shared" si="2449"/>
        <v>1766</v>
      </c>
      <c r="BP1716">
        <f t="shared" si="2450"/>
        <v>1761</v>
      </c>
      <c r="BQ1716" s="17">
        <f t="shared" si="2451"/>
        <v>1769</v>
      </c>
      <c r="BR1716" t="str">
        <f t="shared" si="2452"/>
        <v>event_team_player_1</v>
      </c>
      <c r="BS1716">
        <f>COUNTIFS(S$3:S1716,"="&amp;S1716,AI$3:AI1716,"="&amp;AI1716)</f>
        <v>1</v>
      </c>
      <c r="BT1716" t="str">
        <f>IFERROR(VLOOKUP(BB1716&amp;BU1716&amp;X1716,game_rosters!U:W,3,FALSE),"")</f>
        <v>P100105</v>
      </c>
      <c r="BU1716" t="str">
        <f t="shared" si="2453"/>
        <v>Velodrome</v>
      </c>
    </row>
    <row r="1717" spans="1:73" x14ac:dyDescent="0.2">
      <c r="A1717" t="str">
        <f t="shared" si="2428"/>
        <v/>
      </c>
      <c r="I1717" s="44">
        <v>91</v>
      </c>
      <c r="O1717" t="s">
        <v>625</v>
      </c>
      <c r="Q1717" t="s">
        <v>594</v>
      </c>
      <c r="R1717" s="51">
        <v>1</v>
      </c>
      <c r="S1717">
        <v>888</v>
      </c>
      <c r="T1717" t="s">
        <v>756</v>
      </c>
      <c r="X1717">
        <v>91</v>
      </c>
      <c r="AA1717">
        <f t="shared" si="2477"/>
        <v>1888</v>
      </c>
      <c r="AB1717" t="str">
        <f t="shared" si="2478"/>
        <v/>
      </c>
      <c r="AC1717">
        <f t="shared" si="2424"/>
        <v>1888</v>
      </c>
      <c r="AD1717" s="6">
        <v>2</v>
      </c>
      <c r="AE1717" t="s">
        <v>937</v>
      </c>
      <c r="AF1717" t="s">
        <v>902</v>
      </c>
      <c r="AG1717" t="s">
        <v>937</v>
      </c>
      <c r="AH1717" t="s">
        <v>865</v>
      </c>
      <c r="AI1717" t="str">
        <f t="shared" si="2429"/>
        <v>o</v>
      </c>
      <c r="AJ1717" t="str">
        <f t="shared" si="2430"/>
        <v/>
      </c>
      <c r="AK1717" t="str">
        <f t="shared" si="2431"/>
        <v/>
      </c>
      <c r="AL1717" t="str">
        <f t="shared" si="2432"/>
        <v/>
      </c>
      <c r="AM1717" t="str">
        <f t="shared" si="2433"/>
        <v/>
      </c>
      <c r="AN1717" t="str">
        <f t="shared" si="2434"/>
        <v>Home</v>
      </c>
      <c r="AO1717" t="str">
        <f t="shared" si="2435"/>
        <v>h</v>
      </c>
      <c r="AP1717" t="str">
        <f t="shared" si="2436"/>
        <v/>
      </c>
      <c r="AQ1717" t="str">
        <f t="shared" si="2437"/>
        <v/>
      </c>
      <c r="AR1717" t="str">
        <f t="shared" si="2438"/>
        <v>Home</v>
      </c>
      <c r="AS1717" t="str">
        <f t="shared" si="2439"/>
        <v>h</v>
      </c>
      <c r="AT1717" t="str">
        <f t="shared" si="2440"/>
        <v>Defensive</v>
      </c>
      <c r="AU1717" t="str">
        <f t="shared" si="2441"/>
        <v/>
      </c>
      <c r="AV1717" t="str">
        <f t="shared" si="2442"/>
        <v/>
      </c>
      <c r="AW1717" t="str" cm="1">
        <f t="array" ref="AW1717">IFERROR(IF(O1717&lt;&gt;"",O1717,IF(OR($S1717="",$T1717=""),"",IF(O1717&lt;&gt;"",O1717,IF($T1717&lt;&gt;"",_xlfn._xlws.FILTER(O:O,($BU:$BU=$BU1717)*($I:$I=$I1717)*($T:$T=$T1717)*($S:$S=_xlfn.MINIFS($S:$S,$T:$T,"="&amp;$T1717)),"")))))&amp;"",IF(O1717="","",""))&amp;""</f>
        <v>Defensive_PlayPossession-BeatDeke</v>
      </c>
      <c r="AX1717" t="str" cm="1">
        <f t="array" ref="AX1717">IFERROR(IF(P1717&lt;&gt;"",P1717,IF(OR($S1717="",$T1717=""),"",IF($T1717&lt;&gt;"",_xlfn._xlws.FILTER(P:P,($BU:$BU=$BU1717)*($I:$I=$I1717)*($T:$T=$T1717)*($S:$S=_xlfn.MINIFS($S:$S,$T:$T,"="&amp;$T1717)),""))))&amp;"",IF(P1717="","",""))&amp;""</f>
        <v/>
      </c>
      <c r="AY1717" t="str" cm="1">
        <f t="array" ref="AY1717">IFERROR(IF(Q1717&lt;&gt;"",Q1717,IF(OR($S1717="",$T1717=""),"",IF($T1717&lt;&gt;"",_xlfn._xlws.FILTER(Q:Q,($BU:$BU=$BU1717)*($I:$I=$I1717)*($T:$T=$T1717)*($S:$S=_xlfn.MINIFS($S:$S,$T:$T,"="&amp;$T1717)),""))))&amp;"",IF(Q1717="","",""))&amp;""</f>
        <v>u</v>
      </c>
      <c r="AZ1717" t="str" cm="1">
        <f t="array" ref="AZ1717">IFERROR(IF(R1717&lt;&gt;"",R1717,IF(OR($S1717="",$T1717=""),"",IF($T1717&lt;&gt;"",_xlfn._xlws.FILTER(R:R,($BU:$BU=$BU1717)*($I:$I=$I1717)*($T:$T=$T1717)*($S:$S=_xlfn.MINIFS($S:$S,$T:$T,"="&amp;$T1717)),""))))&amp;"",IF(R1717="","",""))&amp;""</f>
        <v>1</v>
      </c>
      <c r="BA1717" s="6">
        <f t="shared" si="2443"/>
        <v>145</v>
      </c>
      <c r="BB1717">
        <f t="shared" ref="BB1717:BD1717" si="2503">BB1716</f>
        <v>18987</v>
      </c>
      <c r="BC1717" t="str">
        <f t="shared" si="2503"/>
        <v>Velodrome</v>
      </c>
      <c r="BD1717" t="str">
        <f t="shared" si="2503"/>
        <v>Outlaws</v>
      </c>
      <c r="BE1717" t="s">
        <v>13</v>
      </c>
      <c r="BF1717" t="s">
        <v>756</v>
      </c>
      <c r="BI1717" cm="1">
        <f t="array" aca="1" ref="BI1717" ca="1">IFERROR(_xlfn._xlws.FILTER(shifts!A:A,(shifts!B:B=events!AD1717)*(shifts!AG:AG&gt;=events!BK1717)*(shifts!AH:AH&lt;=events!BL1717)),BI1716)</f>
        <v>58</v>
      </c>
      <c r="BJ1717" s="15">
        <f t="shared" si="2445"/>
        <v>3</v>
      </c>
      <c r="BK1717">
        <f t="shared" si="2446"/>
        <v>461</v>
      </c>
      <c r="BL1717">
        <f t="shared" si="2447"/>
        <v>458</v>
      </c>
      <c r="BM1717" s="15">
        <f>SUMIFS(BJ$2:BJ1717,K$2:K1717,"=Intermission")+SUMIFS(BJ$2:BJ1717,K$2:K1717,"=Timeout")</f>
        <v>67</v>
      </c>
      <c r="BN1717">
        <f t="shared" si="2448"/>
        <v>1147</v>
      </c>
      <c r="BO1717" s="19">
        <f t="shared" si="2449"/>
        <v>1766</v>
      </c>
      <c r="BP1717">
        <f t="shared" si="2450"/>
        <v>1761</v>
      </c>
      <c r="BQ1717" s="17">
        <f t="shared" si="2451"/>
        <v>1769</v>
      </c>
      <c r="BR1717" t="str">
        <f t="shared" si="2452"/>
        <v>opp_team_player_1</v>
      </c>
      <c r="BS1717">
        <f>COUNTIFS(S$3:S1717,"="&amp;S1717,AI$3:AI1717,"="&amp;AI1717)</f>
        <v>1</v>
      </c>
      <c r="BT1717" t="str">
        <f>IFERROR(VLOOKUP(BB1717&amp;BU1717&amp;X1717,game_rosters!U:W,3,FALSE),"")</f>
        <v>P100232</v>
      </c>
      <c r="BU1717" t="str">
        <f t="shared" si="2453"/>
        <v>Outlaws</v>
      </c>
    </row>
    <row r="1718" spans="1:73" x14ac:dyDescent="0.2">
      <c r="A1718">
        <f t="shared" si="2428"/>
        <v>1</v>
      </c>
      <c r="I1718" s="44">
        <v>9</v>
      </c>
      <c r="K1718" t="s">
        <v>238</v>
      </c>
      <c r="L1718" t="s">
        <v>174</v>
      </c>
      <c r="M1718" t="s">
        <v>85</v>
      </c>
      <c r="N1718" t="s">
        <v>595</v>
      </c>
      <c r="O1718" t="s">
        <v>570</v>
      </c>
      <c r="P1718" t="s">
        <v>627</v>
      </c>
      <c r="Q1718" t="s">
        <v>595</v>
      </c>
      <c r="R1718" s="51">
        <v>1</v>
      </c>
      <c r="S1718">
        <v>889</v>
      </c>
      <c r="T1718" t="s">
        <v>756</v>
      </c>
      <c r="W1718" t="s">
        <v>735</v>
      </c>
      <c r="X1718">
        <v>9</v>
      </c>
      <c r="Z1718">
        <v>1</v>
      </c>
      <c r="AA1718">
        <f t="shared" si="2477"/>
        <v>1889</v>
      </c>
      <c r="AB1718" t="str">
        <f t="shared" si="2478"/>
        <v/>
      </c>
      <c r="AC1718">
        <f t="shared" si="2424"/>
        <v>1889</v>
      </c>
      <c r="AD1718" s="6">
        <v>2</v>
      </c>
      <c r="AE1718" t="s">
        <v>937</v>
      </c>
      <c r="AF1718" t="s">
        <v>865</v>
      </c>
      <c r="AG1718" t="s">
        <v>937</v>
      </c>
      <c r="AH1718" t="s">
        <v>925</v>
      </c>
      <c r="AI1718" t="str">
        <f t="shared" si="2429"/>
        <v>e</v>
      </c>
      <c r="AJ1718" t="str">
        <f t="shared" si="2430"/>
        <v/>
      </c>
      <c r="AK1718" t="str">
        <f t="shared" si="2431"/>
        <v/>
      </c>
      <c r="AL1718" t="str">
        <f t="shared" si="2432"/>
        <v/>
      </c>
      <c r="AM1718" t="str">
        <f t="shared" si="2433"/>
        <v/>
      </c>
      <c r="AN1718" t="str">
        <f t="shared" si="2434"/>
        <v>Home</v>
      </c>
      <c r="AO1718" t="str">
        <f t="shared" si="2435"/>
        <v>h</v>
      </c>
      <c r="AP1718" t="str">
        <f t="shared" si="2436"/>
        <v/>
      </c>
      <c r="AQ1718" t="str">
        <f t="shared" si="2437"/>
        <v/>
      </c>
      <c r="AR1718" t="str">
        <f t="shared" si="2438"/>
        <v>Home</v>
      </c>
      <c r="AS1718" t="str">
        <f t="shared" si="2439"/>
        <v>h</v>
      </c>
      <c r="AT1718" t="str">
        <f t="shared" si="2440"/>
        <v>Offensive</v>
      </c>
      <c r="AU1718" t="str">
        <f t="shared" si="2441"/>
        <v/>
      </c>
      <c r="AV1718" t="str">
        <f t="shared" si="2442"/>
        <v/>
      </c>
      <c r="AW1718" t="str" cm="1">
        <f t="array" ref="AW1718">IFERROR(IF(O1718&lt;&gt;"",O1718,IF(OR($S1718="",$T1718=""),"",IF(O1718&lt;&gt;"",O1718,IF($T1718&lt;&gt;"",_xlfn._xlws.FILTER(O:O,($BU:$BU=$BU1718)*($I:$I=$I1718)*($T:$T=$T1718)*($S:$S=_xlfn.MINIFS($S:$S,$T:$T,"="&amp;$T1718)),"")))))&amp;"",IF(O1718="","",""))&amp;""</f>
        <v>OffensivePlay_Possession-CutBack</v>
      </c>
      <c r="AX1718" t="str" cm="1">
        <f t="array" ref="AX1718">IFERROR(IF(P1718&lt;&gt;"",P1718,IF(OR($S1718="",$T1718=""),"",IF($T1718&lt;&gt;"",_xlfn._xlws.FILTER(P:P,($BU:$BU=$BU1718)*($I:$I=$I1718)*($T:$T=$T1718)*($S:$S=_xlfn.MINIFS($S:$S,$T:$T,"="&amp;$T1718)),""))))&amp;"",IF(P1718="","",""))&amp;""</f>
        <v>OffensivePlay_Possession-Deke</v>
      </c>
      <c r="AY1718" t="str" cm="1">
        <f t="array" ref="AY1718">IFERROR(IF(Q1718&lt;&gt;"",Q1718,IF(OR($S1718="",$T1718=""),"",IF($T1718&lt;&gt;"",_xlfn._xlws.FILTER(Q:Q,($BU:$BU=$BU1718)*($I:$I=$I1718)*($T:$T=$T1718)*($S:$S=_xlfn.MINIFS($S:$S,$T:$T,"="&amp;$T1718)),""))))&amp;"",IF(Q1718="","",""))&amp;""</f>
        <v>s</v>
      </c>
      <c r="AZ1718" t="str" cm="1">
        <f t="array" ref="AZ1718">IFERROR(IF(R1718&lt;&gt;"",R1718,IF(OR($S1718="",$T1718=""),"",IF($T1718&lt;&gt;"",_xlfn._xlws.FILTER(R:R,($BU:$BU=$BU1718)*($I:$I=$I1718)*($T:$T=$T1718)*($S:$S=_xlfn.MINIFS($S:$S,$T:$T,"="&amp;$T1718)),""))))&amp;"",IF(R1718="","",""))&amp;""</f>
        <v>1</v>
      </c>
      <c r="BA1718" s="6">
        <f t="shared" si="2443"/>
        <v>146</v>
      </c>
      <c r="BB1718">
        <f t="shared" ref="BB1718:BD1718" si="2504">BB1717</f>
        <v>18987</v>
      </c>
      <c r="BC1718" t="str">
        <f t="shared" si="2504"/>
        <v>Velodrome</v>
      </c>
      <c r="BD1718" t="str">
        <f t="shared" si="2504"/>
        <v>Outlaws</v>
      </c>
      <c r="BE1718" t="s">
        <v>238</v>
      </c>
      <c r="BF1718" t="s">
        <v>174</v>
      </c>
      <c r="BI1718" cm="1">
        <f t="array" aca="1" ref="BI1718" ca="1">IFERROR(_xlfn._xlws.FILTER(shifts!A:A,(shifts!B:B=events!AD1718)*(shifts!AG:AG&gt;=events!BK1718)*(shifts!AH:AH&lt;=events!BL1718)),BI1717)</f>
        <v>58</v>
      </c>
      <c r="BJ1718" s="15">
        <f t="shared" si="2445"/>
        <v>2</v>
      </c>
      <c r="BK1718">
        <f t="shared" si="2446"/>
        <v>458</v>
      </c>
      <c r="BL1718">
        <f t="shared" si="2447"/>
        <v>456</v>
      </c>
      <c r="BM1718" s="15">
        <f>SUMIFS(BJ$2:BJ1718,K$2:K1718,"=Intermission")+SUMIFS(BJ$2:BJ1718,K$2:K1718,"=Timeout")</f>
        <v>67</v>
      </c>
      <c r="BN1718">
        <f t="shared" si="2448"/>
        <v>1147</v>
      </c>
      <c r="BO1718" s="19">
        <f t="shared" si="2449"/>
        <v>1769</v>
      </c>
      <c r="BP1718">
        <f t="shared" si="2450"/>
        <v>1764</v>
      </c>
      <c r="BQ1718" s="17">
        <f t="shared" si="2451"/>
        <v>1771</v>
      </c>
      <c r="BR1718" t="str">
        <f t="shared" si="2452"/>
        <v>event_team_player_1</v>
      </c>
      <c r="BS1718">
        <f>COUNTIFS(S$3:S1718,"="&amp;S1718,AI$3:AI1718,"="&amp;AI1718)</f>
        <v>1</v>
      </c>
      <c r="BT1718" t="str">
        <f>IFERROR(VLOOKUP(BB1718&amp;BU1718&amp;X1718,game_rosters!U:W,3,FALSE),"")</f>
        <v>P100105</v>
      </c>
      <c r="BU1718" t="str">
        <f t="shared" si="2453"/>
        <v>Velodrome</v>
      </c>
    </row>
    <row r="1719" spans="1:73" x14ac:dyDescent="0.2">
      <c r="A1719" t="str">
        <f t="shared" si="2428"/>
        <v/>
      </c>
      <c r="I1719" s="44">
        <v>91</v>
      </c>
      <c r="O1719" t="s">
        <v>625</v>
      </c>
      <c r="Q1719" t="s">
        <v>594</v>
      </c>
      <c r="R1719" s="51">
        <v>1</v>
      </c>
      <c r="S1719">
        <v>889</v>
      </c>
      <c r="T1719" t="s">
        <v>756</v>
      </c>
      <c r="X1719">
        <v>91</v>
      </c>
      <c r="AA1719">
        <f t="shared" si="2477"/>
        <v>1889</v>
      </c>
      <c r="AB1719" t="str">
        <f t="shared" si="2478"/>
        <v/>
      </c>
      <c r="AC1719">
        <f t="shared" si="2424"/>
        <v>1889</v>
      </c>
      <c r="AD1719" s="6">
        <v>2</v>
      </c>
      <c r="AE1719" t="s">
        <v>937</v>
      </c>
      <c r="AF1719" t="s">
        <v>865</v>
      </c>
      <c r="AG1719" t="s">
        <v>937</v>
      </c>
      <c r="AH1719" t="s">
        <v>925</v>
      </c>
      <c r="AI1719" t="str">
        <f t="shared" si="2429"/>
        <v>o</v>
      </c>
      <c r="AJ1719" t="str">
        <f t="shared" si="2430"/>
        <v/>
      </c>
      <c r="AK1719" t="str">
        <f t="shared" si="2431"/>
        <v/>
      </c>
      <c r="AL1719" t="str">
        <f t="shared" si="2432"/>
        <v/>
      </c>
      <c r="AM1719" t="str">
        <f t="shared" si="2433"/>
        <v/>
      </c>
      <c r="AN1719" t="str">
        <f t="shared" si="2434"/>
        <v>Home</v>
      </c>
      <c r="AO1719" t="str">
        <f t="shared" si="2435"/>
        <v>h</v>
      </c>
      <c r="AP1719" t="str">
        <f t="shared" si="2436"/>
        <v/>
      </c>
      <c r="AQ1719" t="str">
        <f t="shared" si="2437"/>
        <v/>
      </c>
      <c r="AR1719" t="str">
        <f t="shared" si="2438"/>
        <v>Home</v>
      </c>
      <c r="AS1719" t="str">
        <f t="shared" si="2439"/>
        <v>h</v>
      </c>
      <c r="AT1719" t="str">
        <f t="shared" si="2440"/>
        <v>Defensive</v>
      </c>
      <c r="AU1719" t="str">
        <f t="shared" si="2441"/>
        <v/>
      </c>
      <c r="AV1719" t="str">
        <f t="shared" si="2442"/>
        <v/>
      </c>
      <c r="AW1719" t="str" cm="1">
        <f t="array" ref="AW1719">IFERROR(IF(O1719&lt;&gt;"",O1719,IF(OR($S1719="",$T1719=""),"",IF(O1719&lt;&gt;"",O1719,IF($T1719&lt;&gt;"",_xlfn._xlws.FILTER(O:O,($BU:$BU=$BU1719)*($I:$I=$I1719)*($T:$T=$T1719)*($S:$S=_xlfn.MINIFS($S:$S,$T:$T,"="&amp;$T1719)),"")))))&amp;"",IF(O1719="","",""))&amp;""</f>
        <v>Defensive_PlayPossession-BeatDeke</v>
      </c>
      <c r="AX1719" t="str" cm="1">
        <f t="array" ref="AX1719">IFERROR(IF(P1719&lt;&gt;"",P1719,IF(OR($S1719="",$T1719=""),"",IF($T1719&lt;&gt;"",_xlfn._xlws.FILTER(P:P,($BU:$BU=$BU1719)*($I:$I=$I1719)*($T:$T=$T1719)*($S:$S=_xlfn.MINIFS($S:$S,$T:$T,"="&amp;$T1719)),""))))&amp;"",IF(P1719="","",""))&amp;""</f>
        <v/>
      </c>
      <c r="AY1719" t="str" cm="1">
        <f t="array" ref="AY1719">IFERROR(IF(Q1719&lt;&gt;"",Q1719,IF(OR($S1719="",$T1719=""),"",IF($T1719&lt;&gt;"",_xlfn._xlws.FILTER(Q:Q,($BU:$BU=$BU1719)*($I:$I=$I1719)*($T:$T=$T1719)*($S:$S=_xlfn.MINIFS($S:$S,$T:$T,"="&amp;$T1719)),""))))&amp;"",IF(Q1719="","",""))&amp;""</f>
        <v>u</v>
      </c>
      <c r="AZ1719" t="str" cm="1">
        <f t="array" ref="AZ1719">IFERROR(IF(R1719&lt;&gt;"",R1719,IF(OR($S1719="",$T1719=""),"",IF($T1719&lt;&gt;"",_xlfn._xlws.FILTER(R:R,($BU:$BU=$BU1719)*($I:$I=$I1719)*($T:$T=$T1719)*($S:$S=_xlfn.MINIFS($S:$S,$T:$T,"="&amp;$T1719)),""))))&amp;"",IF(R1719="","",""))&amp;""</f>
        <v>1</v>
      </c>
      <c r="BA1719" s="6">
        <f t="shared" si="2443"/>
        <v>146</v>
      </c>
      <c r="BB1719">
        <f t="shared" ref="BB1719:BD1719" si="2505">BB1718</f>
        <v>18987</v>
      </c>
      <c r="BC1719" t="str">
        <f t="shared" si="2505"/>
        <v>Velodrome</v>
      </c>
      <c r="BD1719" t="str">
        <f t="shared" si="2505"/>
        <v>Outlaws</v>
      </c>
      <c r="BE1719" t="s">
        <v>238</v>
      </c>
      <c r="BF1719" t="s">
        <v>174</v>
      </c>
      <c r="BI1719" cm="1">
        <f t="array" aca="1" ref="BI1719" ca="1">IFERROR(_xlfn._xlws.FILTER(shifts!A:A,(shifts!B:B=events!AD1719)*(shifts!AG:AG&gt;=events!BK1719)*(shifts!AH:AH&lt;=events!BL1719)),BI1718)</f>
        <v>58</v>
      </c>
      <c r="BJ1719" s="15">
        <f t="shared" si="2445"/>
        <v>2</v>
      </c>
      <c r="BK1719">
        <f t="shared" si="2446"/>
        <v>458</v>
      </c>
      <c r="BL1719">
        <f t="shared" si="2447"/>
        <v>456</v>
      </c>
      <c r="BM1719" s="15">
        <f>SUMIFS(BJ$2:BJ1719,K$2:K1719,"=Intermission")+SUMIFS(BJ$2:BJ1719,K$2:K1719,"=Timeout")</f>
        <v>67</v>
      </c>
      <c r="BN1719">
        <f t="shared" si="2448"/>
        <v>1147</v>
      </c>
      <c r="BO1719" s="19">
        <f t="shared" si="2449"/>
        <v>1769</v>
      </c>
      <c r="BP1719">
        <f t="shared" si="2450"/>
        <v>1764</v>
      </c>
      <c r="BQ1719" s="17">
        <f t="shared" si="2451"/>
        <v>1771</v>
      </c>
      <c r="BR1719" t="str">
        <f t="shared" si="2452"/>
        <v>opp_team_player_1</v>
      </c>
      <c r="BS1719">
        <f>COUNTIFS(S$3:S1719,"="&amp;S1719,AI$3:AI1719,"="&amp;AI1719)</f>
        <v>1</v>
      </c>
      <c r="BT1719" t="str">
        <f>IFERROR(VLOOKUP(BB1719&amp;BU1719&amp;X1719,game_rosters!U:W,3,FALSE),"")</f>
        <v>P100232</v>
      </c>
      <c r="BU1719" t="str">
        <f t="shared" si="2453"/>
        <v>Outlaws</v>
      </c>
    </row>
    <row r="1720" spans="1:73" x14ac:dyDescent="0.2">
      <c r="A1720" t="str">
        <f t="shared" si="2428"/>
        <v/>
      </c>
      <c r="I1720" s="44">
        <v>89</v>
      </c>
      <c r="R1720" s="51">
        <v>1</v>
      </c>
      <c r="S1720">
        <v>889</v>
      </c>
      <c r="T1720" t="s">
        <v>756</v>
      </c>
      <c r="X1720">
        <v>89</v>
      </c>
      <c r="AA1720">
        <f t="shared" si="2477"/>
        <v>1889</v>
      </c>
      <c r="AB1720" t="str">
        <f t="shared" si="2478"/>
        <v/>
      </c>
      <c r="AC1720">
        <f t="shared" si="2424"/>
        <v>1889</v>
      </c>
      <c r="AD1720" s="6">
        <v>2</v>
      </c>
      <c r="AE1720" t="s">
        <v>937</v>
      </c>
      <c r="AF1720" t="s">
        <v>865</v>
      </c>
      <c r="AG1720" t="s">
        <v>937</v>
      </c>
      <c r="AH1720" t="s">
        <v>925</v>
      </c>
      <c r="AI1720" t="str">
        <f t="shared" si="2429"/>
        <v>o</v>
      </c>
      <c r="AJ1720" t="str">
        <f t="shared" si="2430"/>
        <v/>
      </c>
      <c r="AK1720" t="str">
        <f t="shared" si="2431"/>
        <v/>
      </c>
      <c r="AL1720" t="str">
        <f t="shared" si="2432"/>
        <v/>
      </c>
      <c r="AM1720" t="str">
        <f t="shared" si="2433"/>
        <v/>
      </c>
      <c r="AN1720" t="str">
        <f t="shared" si="2434"/>
        <v>Home</v>
      </c>
      <c r="AO1720" t="str">
        <f t="shared" si="2435"/>
        <v>h</v>
      </c>
      <c r="AP1720" t="str">
        <f t="shared" si="2436"/>
        <v/>
      </c>
      <c r="AQ1720" t="str">
        <f t="shared" si="2437"/>
        <v/>
      </c>
      <c r="AR1720" t="str">
        <f t="shared" si="2438"/>
        <v>Home</v>
      </c>
      <c r="AS1720" t="str">
        <f t="shared" si="2439"/>
        <v>h</v>
      </c>
      <c r="AT1720" t="str">
        <f t="shared" si="2440"/>
        <v>Defensive</v>
      </c>
      <c r="AU1720" t="str">
        <f t="shared" si="2441"/>
        <v/>
      </c>
      <c r="AV1720" t="str">
        <f t="shared" si="2442"/>
        <v/>
      </c>
      <c r="AW1720" t="str" cm="1">
        <f t="array" ref="AW1720">IFERROR(IF(O1720&lt;&gt;"",O1720,IF(OR($S1720="",$T1720=""),"",IF(O1720&lt;&gt;"",O1720,IF($T1720&lt;&gt;"",_xlfn._xlws.FILTER(O:O,($BU:$BU=$BU1720)*($I:$I=$I1720)*($T:$T=$T1720)*($S:$S=_xlfn.MINIFS($S:$S,$T:$T,"="&amp;$T1720)),"")))))&amp;"",IF(O1720="","",""))&amp;""</f>
        <v/>
      </c>
      <c r="AX1720" t="str" cm="1">
        <f t="array" ref="AX1720">IFERROR(IF(P1720&lt;&gt;"",P1720,IF(OR($S1720="",$T1720=""),"",IF($T1720&lt;&gt;"",_xlfn._xlws.FILTER(P:P,($BU:$BU=$BU1720)*($I:$I=$I1720)*($T:$T=$T1720)*($S:$S=_xlfn.MINIFS($S:$S,$T:$T,"="&amp;$T1720)),""))))&amp;"",IF(P1720="","",""))&amp;""</f>
        <v/>
      </c>
      <c r="AY1720" t="str" cm="1">
        <f t="array" ref="AY1720">IFERROR(IF(Q1720&lt;&gt;"",Q1720,IF(OR($S1720="",$T1720=""),"",IF($T1720&lt;&gt;"",_xlfn._xlws.FILTER(Q:Q,($BU:$BU=$BU1720)*($I:$I=$I1720)*($T:$T=$T1720)*($S:$S=_xlfn.MINIFS($S:$S,$T:$T,"="&amp;$T1720)),""))))&amp;"",IF(Q1720="","",""))&amp;""</f>
        <v/>
      </c>
      <c r="AZ1720" t="str" cm="1">
        <f t="array" ref="AZ1720">IFERROR(IF(R1720&lt;&gt;"",R1720,IF(OR($S1720="",$T1720=""),"",IF($T1720&lt;&gt;"",_xlfn._xlws.FILTER(R:R,($BU:$BU=$BU1720)*($I:$I=$I1720)*($T:$T=$T1720)*($S:$S=_xlfn.MINIFS($S:$S,$T:$T,"="&amp;$T1720)),""))))&amp;"",IF(R1720="","",""))&amp;""</f>
        <v>1</v>
      </c>
      <c r="BA1720" s="6">
        <f t="shared" si="2443"/>
        <v>146</v>
      </c>
      <c r="BB1720">
        <f t="shared" ref="BB1720:BD1720" si="2506">BB1719</f>
        <v>18987</v>
      </c>
      <c r="BC1720" t="str">
        <f t="shared" si="2506"/>
        <v>Velodrome</v>
      </c>
      <c r="BD1720" t="str">
        <f t="shared" si="2506"/>
        <v>Outlaws</v>
      </c>
      <c r="BE1720" t="s">
        <v>238</v>
      </c>
      <c r="BF1720" t="s">
        <v>174</v>
      </c>
      <c r="BI1720" cm="1">
        <f t="array" aca="1" ref="BI1720" ca="1">IFERROR(_xlfn._xlws.FILTER(shifts!A:A,(shifts!B:B=events!AD1720)*(shifts!AG:AG&gt;=events!BK1720)*(shifts!AH:AH&lt;=events!BL1720)),BI1719)</f>
        <v>58</v>
      </c>
      <c r="BJ1720" s="15">
        <f t="shared" si="2445"/>
        <v>2</v>
      </c>
      <c r="BK1720">
        <f t="shared" si="2446"/>
        <v>458</v>
      </c>
      <c r="BL1720">
        <f t="shared" si="2447"/>
        <v>456</v>
      </c>
      <c r="BM1720" s="15">
        <f>SUMIFS(BJ$2:BJ1720,K$2:K1720,"=Intermission")+SUMIFS(BJ$2:BJ1720,K$2:K1720,"=Timeout")</f>
        <v>67</v>
      </c>
      <c r="BN1720">
        <f t="shared" si="2448"/>
        <v>1147</v>
      </c>
      <c r="BO1720" s="19">
        <f t="shared" si="2449"/>
        <v>1769</v>
      </c>
      <c r="BP1720">
        <f t="shared" si="2450"/>
        <v>1764</v>
      </c>
      <c r="BQ1720" s="17">
        <f t="shared" si="2451"/>
        <v>1771</v>
      </c>
      <c r="BR1720" t="str">
        <f t="shared" si="2452"/>
        <v>opp_team_player_2</v>
      </c>
      <c r="BS1720">
        <f>COUNTIFS(S$3:S1720,"="&amp;S1720,AI$3:AI1720,"="&amp;AI1720)</f>
        <v>2</v>
      </c>
      <c r="BT1720" t="str">
        <f>IFERROR(VLOOKUP(BB1720&amp;BU1720&amp;X1720,game_rosters!U:W,3,FALSE),"")</f>
        <v>P100080</v>
      </c>
      <c r="BU1720" t="str">
        <f t="shared" si="2453"/>
        <v>Outlaws</v>
      </c>
    </row>
    <row r="1721" spans="1:73" x14ac:dyDescent="0.2">
      <c r="A1721">
        <f t="shared" si="2428"/>
        <v>1</v>
      </c>
      <c r="I1721" s="44">
        <v>9</v>
      </c>
      <c r="K1721" t="s">
        <v>13</v>
      </c>
      <c r="N1721" t="s">
        <v>595</v>
      </c>
      <c r="O1721" t="s">
        <v>627</v>
      </c>
      <c r="Q1721" t="s">
        <v>595</v>
      </c>
      <c r="R1721" s="51">
        <v>1</v>
      </c>
      <c r="S1721">
        <v>890</v>
      </c>
      <c r="T1721" t="s">
        <v>756</v>
      </c>
      <c r="W1721" t="s">
        <v>735</v>
      </c>
      <c r="X1721">
        <v>9</v>
      </c>
      <c r="Z1721">
        <v>1</v>
      </c>
      <c r="AA1721">
        <f t="shared" si="2477"/>
        <v>1890</v>
      </c>
      <c r="AB1721" t="str">
        <f t="shared" si="2478"/>
        <v/>
      </c>
      <c r="AC1721">
        <f t="shared" si="2424"/>
        <v>1890</v>
      </c>
      <c r="AD1721" s="6">
        <v>2</v>
      </c>
      <c r="AE1721" t="s">
        <v>937</v>
      </c>
      <c r="AF1721" t="s">
        <v>925</v>
      </c>
      <c r="AG1721" t="s">
        <v>937</v>
      </c>
      <c r="AH1721" t="s">
        <v>926</v>
      </c>
      <c r="AI1721" t="str">
        <f t="shared" si="2429"/>
        <v>e</v>
      </c>
      <c r="AJ1721" t="str">
        <f t="shared" si="2430"/>
        <v/>
      </c>
      <c r="AK1721" t="str">
        <f t="shared" si="2431"/>
        <v/>
      </c>
      <c r="AL1721" t="str">
        <f t="shared" si="2432"/>
        <v/>
      </c>
      <c r="AM1721" t="str">
        <f t="shared" si="2433"/>
        <v/>
      </c>
      <c r="AN1721" t="str">
        <f t="shared" si="2434"/>
        <v>Home</v>
      </c>
      <c r="AO1721" t="str">
        <f t="shared" si="2435"/>
        <v>h</v>
      </c>
      <c r="AP1721" t="str">
        <f t="shared" si="2436"/>
        <v/>
      </c>
      <c r="AQ1721" t="str">
        <f t="shared" si="2437"/>
        <v/>
      </c>
      <c r="AR1721" t="str">
        <f t="shared" si="2438"/>
        <v>Home</v>
      </c>
      <c r="AS1721" t="str">
        <f t="shared" si="2439"/>
        <v>h</v>
      </c>
      <c r="AT1721" t="str">
        <f t="shared" si="2440"/>
        <v>Offensive</v>
      </c>
      <c r="AU1721" t="str">
        <f t="shared" si="2441"/>
        <v/>
      </c>
      <c r="AV1721" t="str">
        <f t="shared" si="2442"/>
        <v/>
      </c>
      <c r="AW1721" t="str" cm="1">
        <f t="array" ref="AW1721">IFERROR(IF(O1721&lt;&gt;"",O1721,IF(OR($S1721="",$T1721=""),"",IF(O1721&lt;&gt;"",O1721,IF($T1721&lt;&gt;"",_xlfn._xlws.FILTER(O:O,($BU:$BU=$BU1721)*($I:$I=$I1721)*($T:$T=$T1721)*($S:$S=_xlfn.MINIFS($S:$S,$T:$T,"="&amp;$T1721)),"")))))&amp;"",IF(O1721="","",""))&amp;""</f>
        <v>OffensivePlay_Possession-Deke</v>
      </c>
      <c r="AX1721" t="str" cm="1">
        <f t="array" ref="AX1721">IFERROR(IF(P1721&lt;&gt;"",P1721,IF(OR($S1721="",$T1721=""),"",IF($T1721&lt;&gt;"",_xlfn._xlws.FILTER(P:P,($BU:$BU=$BU1721)*($I:$I=$I1721)*($T:$T=$T1721)*($S:$S=_xlfn.MINIFS($S:$S,$T:$T,"="&amp;$T1721)),""))))&amp;"",IF(P1721="","",""))&amp;""</f>
        <v/>
      </c>
      <c r="AY1721" t="str" cm="1">
        <f t="array" ref="AY1721">IFERROR(IF(Q1721&lt;&gt;"",Q1721,IF(OR($S1721="",$T1721=""),"",IF($T1721&lt;&gt;"",_xlfn._xlws.FILTER(Q:Q,($BU:$BU=$BU1721)*($I:$I=$I1721)*($T:$T=$T1721)*($S:$S=_xlfn.MINIFS($S:$S,$T:$T,"="&amp;$T1721)),""))))&amp;"",IF(Q1721="","",""))&amp;""</f>
        <v>s</v>
      </c>
      <c r="AZ1721" t="str" cm="1">
        <f t="array" ref="AZ1721">IFERROR(IF(R1721&lt;&gt;"",R1721,IF(OR($S1721="",$T1721=""),"",IF($T1721&lt;&gt;"",_xlfn._xlws.FILTER(R:R,($BU:$BU=$BU1721)*($I:$I=$I1721)*($T:$T=$T1721)*($S:$S=_xlfn.MINIFS($S:$S,$T:$T,"="&amp;$T1721)),""))))&amp;"",IF(R1721="","",""))&amp;""</f>
        <v>1</v>
      </c>
      <c r="BA1721" s="6">
        <f t="shared" si="2443"/>
        <v>146</v>
      </c>
      <c r="BB1721">
        <f t="shared" ref="BB1721:BD1721" si="2507">BB1720</f>
        <v>18987</v>
      </c>
      <c r="BC1721" t="str">
        <f t="shared" si="2507"/>
        <v>Velodrome</v>
      </c>
      <c r="BD1721" t="str">
        <f t="shared" si="2507"/>
        <v>Outlaws</v>
      </c>
      <c r="BE1721" t="s">
        <v>13</v>
      </c>
      <c r="BF1721" t="s">
        <v>756</v>
      </c>
      <c r="BI1721" cm="1">
        <f t="array" aca="1" ref="BI1721" ca="1">IFERROR(_xlfn._xlws.FILTER(shifts!A:A,(shifts!B:B=events!AD1721)*(shifts!AG:AG&gt;=events!BK1721)*(shifts!AH:AH&lt;=events!BL1721)),BI1720)</f>
        <v>58</v>
      </c>
      <c r="BJ1721" s="15">
        <f t="shared" si="2445"/>
        <v>2</v>
      </c>
      <c r="BK1721">
        <f t="shared" si="2446"/>
        <v>456</v>
      </c>
      <c r="BL1721">
        <f t="shared" si="2447"/>
        <v>454</v>
      </c>
      <c r="BM1721" s="15">
        <f>SUMIFS(BJ$2:BJ1721,K$2:K1721,"=Intermission")+SUMIFS(BJ$2:BJ1721,K$2:K1721,"=Timeout")</f>
        <v>67</v>
      </c>
      <c r="BN1721">
        <f t="shared" si="2448"/>
        <v>1147</v>
      </c>
      <c r="BO1721" s="19">
        <f t="shared" si="2449"/>
        <v>1771</v>
      </c>
      <c r="BP1721">
        <f t="shared" si="2450"/>
        <v>1766</v>
      </c>
      <c r="BQ1721" s="17">
        <f t="shared" si="2451"/>
        <v>1773</v>
      </c>
      <c r="BR1721" t="str">
        <f t="shared" si="2452"/>
        <v>event_team_player_1</v>
      </c>
      <c r="BS1721">
        <f>COUNTIFS(S$3:S1721,"="&amp;S1721,AI$3:AI1721,"="&amp;AI1721)</f>
        <v>1</v>
      </c>
      <c r="BT1721" t="str">
        <f>IFERROR(VLOOKUP(BB1721&amp;BU1721&amp;X1721,game_rosters!U:W,3,FALSE),"")</f>
        <v>P100105</v>
      </c>
      <c r="BU1721" t="str">
        <f t="shared" si="2453"/>
        <v>Velodrome</v>
      </c>
    </row>
    <row r="1722" spans="1:73" x14ac:dyDescent="0.2">
      <c r="A1722" t="str">
        <f t="shared" si="2428"/>
        <v/>
      </c>
      <c r="I1722" s="44">
        <v>4</v>
      </c>
      <c r="O1722" t="s">
        <v>601</v>
      </c>
      <c r="Q1722" t="s">
        <v>594</v>
      </c>
      <c r="R1722" s="51">
        <v>1</v>
      </c>
      <c r="S1722">
        <v>890</v>
      </c>
      <c r="T1722" t="s">
        <v>756</v>
      </c>
      <c r="X1722">
        <v>4</v>
      </c>
      <c r="AA1722">
        <f t="shared" si="2477"/>
        <v>1890</v>
      </c>
      <c r="AB1722" t="str">
        <f t="shared" si="2478"/>
        <v/>
      </c>
      <c r="AC1722">
        <f t="shared" si="2424"/>
        <v>1890</v>
      </c>
      <c r="AD1722" s="6">
        <v>2</v>
      </c>
      <c r="AE1722" t="s">
        <v>937</v>
      </c>
      <c r="AF1722" t="s">
        <v>925</v>
      </c>
      <c r="AG1722" t="s">
        <v>937</v>
      </c>
      <c r="AH1722" t="s">
        <v>926</v>
      </c>
      <c r="AI1722" t="str">
        <f t="shared" si="2429"/>
        <v>o</v>
      </c>
      <c r="AJ1722" t="str">
        <f t="shared" si="2430"/>
        <v/>
      </c>
      <c r="AK1722" t="str">
        <f t="shared" si="2431"/>
        <v/>
      </c>
      <c r="AL1722" t="str">
        <f t="shared" si="2432"/>
        <v/>
      </c>
      <c r="AM1722" t="str">
        <f t="shared" si="2433"/>
        <v/>
      </c>
      <c r="AN1722" t="str">
        <f t="shared" si="2434"/>
        <v>Home</v>
      </c>
      <c r="AO1722" t="str">
        <f t="shared" si="2435"/>
        <v>h</v>
      </c>
      <c r="AP1722" t="str">
        <f t="shared" si="2436"/>
        <v/>
      </c>
      <c r="AQ1722" t="str">
        <f t="shared" si="2437"/>
        <v/>
      </c>
      <c r="AR1722" t="str">
        <f t="shared" si="2438"/>
        <v>Home</v>
      </c>
      <c r="AS1722" t="str">
        <f t="shared" si="2439"/>
        <v>h</v>
      </c>
      <c r="AT1722" t="str">
        <f t="shared" si="2440"/>
        <v>Defensive</v>
      </c>
      <c r="AU1722" t="str">
        <f t="shared" si="2441"/>
        <v/>
      </c>
      <c r="AV1722" t="str">
        <f t="shared" si="2442"/>
        <v/>
      </c>
      <c r="AW1722" t="str" cm="1">
        <f t="array" ref="AW1722">IFERROR(IF(O1722&lt;&gt;"",O1722,IF(OR($S1722="",$T1722=""),"",IF(O1722&lt;&gt;"",O1722,IF($T1722&lt;&gt;"",_xlfn._xlws.FILTER(O:O,($BU:$BU=$BU1722)*($I:$I=$I1722)*($T:$T=$T1722)*($S:$S=_xlfn.MINIFS($S:$S,$T:$T,"="&amp;$T1722)),"")))))&amp;"",IF(O1722="","",""))&amp;""</f>
        <v>Defensive_PlayPossession-PokeCheck</v>
      </c>
      <c r="AX1722" t="str" cm="1">
        <f t="array" ref="AX1722">IFERROR(IF(P1722&lt;&gt;"",P1722,IF(OR($S1722="",$T1722=""),"",IF($T1722&lt;&gt;"",_xlfn._xlws.FILTER(P:P,($BU:$BU=$BU1722)*($I:$I=$I1722)*($T:$T=$T1722)*($S:$S=_xlfn.MINIFS($S:$S,$T:$T,"="&amp;$T1722)),""))))&amp;"",IF(P1722="","",""))&amp;""</f>
        <v/>
      </c>
      <c r="AY1722" t="str" cm="1">
        <f t="array" ref="AY1722">IFERROR(IF(Q1722&lt;&gt;"",Q1722,IF(OR($S1722="",$T1722=""),"",IF($T1722&lt;&gt;"",_xlfn._xlws.FILTER(Q:Q,($BU:$BU=$BU1722)*($I:$I=$I1722)*($T:$T=$T1722)*($S:$S=_xlfn.MINIFS($S:$S,$T:$T,"="&amp;$T1722)),""))))&amp;"",IF(Q1722="","",""))&amp;""</f>
        <v>u</v>
      </c>
      <c r="AZ1722" t="str" cm="1">
        <f t="array" ref="AZ1722">IFERROR(IF(R1722&lt;&gt;"",R1722,IF(OR($S1722="",$T1722=""),"",IF($T1722&lt;&gt;"",_xlfn._xlws.FILTER(R:R,($BU:$BU=$BU1722)*($I:$I=$I1722)*($T:$T=$T1722)*($S:$S=_xlfn.MINIFS($S:$S,$T:$T,"="&amp;$T1722)),""))))&amp;"",IF(R1722="","",""))&amp;""</f>
        <v>1</v>
      </c>
      <c r="BA1722" s="6">
        <f t="shared" si="2443"/>
        <v>146</v>
      </c>
      <c r="BB1722">
        <f t="shared" ref="BB1722:BD1722" si="2508">BB1721</f>
        <v>18987</v>
      </c>
      <c r="BC1722" t="str">
        <f t="shared" si="2508"/>
        <v>Velodrome</v>
      </c>
      <c r="BD1722" t="str">
        <f t="shared" si="2508"/>
        <v>Outlaws</v>
      </c>
      <c r="BE1722" t="s">
        <v>13</v>
      </c>
      <c r="BF1722" t="s">
        <v>756</v>
      </c>
      <c r="BI1722" cm="1">
        <f t="array" aca="1" ref="BI1722" ca="1">IFERROR(_xlfn._xlws.FILTER(shifts!A:A,(shifts!B:B=events!AD1722)*(shifts!AG:AG&gt;=events!BK1722)*(shifts!AH:AH&lt;=events!BL1722)),BI1721)</f>
        <v>58</v>
      </c>
      <c r="BJ1722" s="15">
        <f t="shared" si="2445"/>
        <v>2</v>
      </c>
      <c r="BK1722">
        <f t="shared" si="2446"/>
        <v>456</v>
      </c>
      <c r="BL1722">
        <f t="shared" si="2447"/>
        <v>454</v>
      </c>
      <c r="BM1722" s="15">
        <f>SUMIFS(BJ$2:BJ1722,K$2:K1722,"=Intermission")+SUMIFS(BJ$2:BJ1722,K$2:K1722,"=Timeout")</f>
        <v>67</v>
      </c>
      <c r="BN1722">
        <f t="shared" si="2448"/>
        <v>1147</v>
      </c>
      <c r="BO1722" s="19">
        <f t="shared" si="2449"/>
        <v>1771</v>
      </c>
      <c r="BP1722">
        <f t="shared" si="2450"/>
        <v>1766</v>
      </c>
      <c r="BQ1722" s="17">
        <f t="shared" si="2451"/>
        <v>1773</v>
      </c>
      <c r="BR1722" t="str">
        <f t="shared" si="2452"/>
        <v>opp_team_player_1</v>
      </c>
      <c r="BS1722">
        <f>COUNTIFS(S$3:S1722,"="&amp;S1722,AI$3:AI1722,"="&amp;AI1722)</f>
        <v>1</v>
      </c>
      <c r="BT1722" t="str">
        <f>IFERROR(VLOOKUP(BB1722&amp;BU1722&amp;X1722,game_rosters!U:W,3,FALSE),"")</f>
        <v>P100032</v>
      </c>
      <c r="BU1722" t="str">
        <f t="shared" si="2453"/>
        <v>Outlaws</v>
      </c>
    </row>
    <row r="1723" spans="1:73" x14ac:dyDescent="0.2">
      <c r="A1723">
        <f t="shared" si="2428"/>
        <v>1</v>
      </c>
      <c r="I1723" s="44">
        <v>9</v>
      </c>
      <c r="K1723" t="s">
        <v>238</v>
      </c>
      <c r="L1723" t="s">
        <v>174</v>
      </c>
      <c r="M1723" t="s">
        <v>85</v>
      </c>
      <c r="N1723" t="s">
        <v>595</v>
      </c>
      <c r="O1723" t="s">
        <v>663</v>
      </c>
      <c r="Q1723" t="s">
        <v>595</v>
      </c>
      <c r="R1723" s="51">
        <v>1</v>
      </c>
      <c r="S1723">
        <v>891</v>
      </c>
      <c r="T1723" t="s">
        <v>756</v>
      </c>
      <c r="W1723" t="s">
        <v>735</v>
      </c>
      <c r="X1723">
        <v>9</v>
      </c>
      <c r="Z1723">
        <v>1</v>
      </c>
      <c r="AA1723">
        <f t="shared" si="2477"/>
        <v>1891</v>
      </c>
      <c r="AB1723" t="str">
        <f t="shared" si="2478"/>
        <v/>
      </c>
      <c r="AC1723">
        <f t="shared" si="2424"/>
        <v>1891</v>
      </c>
      <c r="AD1723" s="6">
        <v>2</v>
      </c>
      <c r="AE1723" t="s">
        <v>937</v>
      </c>
      <c r="AF1723" t="s">
        <v>926</v>
      </c>
      <c r="AG1723" t="s">
        <v>937</v>
      </c>
      <c r="AH1723" t="s">
        <v>927</v>
      </c>
      <c r="AI1723" t="str">
        <f t="shared" si="2429"/>
        <v>e</v>
      </c>
      <c r="AJ1723" t="str">
        <f t="shared" si="2430"/>
        <v/>
      </c>
      <c r="AK1723" t="str">
        <f t="shared" si="2431"/>
        <v/>
      </c>
      <c r="AL1723" t="str">
        <f t="shared" si="2432"/>
        <v/>
      </c>
      <c r="AM1723" t="str">
        <f t="shared" si="2433"/>
        <v/>
      </c>
      <c r="AN1723" t="str">
        <f t="shared" si="2434"/>
        <v>Home</v>
      </c>
      <c r="AO1723" t="str">
        <f t="shared" si="2435"/>
        <v>h</v>
      </c>
      <c r="AP1723" t="str">
        <f t="shared" si="2436"/>
        <v/>
      </c>
      <c r="AQ1723" t="str">
        <f t="shared" si="2437"/>
        <v/>
      </c>
      <c r="AR1723" t="str">
        <f t="shared" si="2438"/>
        <v>Home</v>
      </c>
      <c r="AS1723" t="str">
        <f t="shared" si="2439"/>
        <v>h</v>
      </c>
      <c r="AT1723" t="str">
        <f t="shared" si="2440"/>
        <v>Offensive</v>
      </c>
      <c r="AU1723" t="str">
        <f t="shared" si="2441"/>
        <v/>
      </c>
      <c r="AV1723" t="str">
        <f t="shared" si="2442"/>
        <v/>
      </c>
      <c r="AW1723" t="str" cm="1">
        <f t="array" ref="AW1723">IFERROR(IF(O1723&lt;&gt;"",O1723,IF(OR($S1723="",$T1723=""),"",IF(O1723&lt;&gt;"",O1723,IF($T1723&lt;&gt;"",_xlfn._xlws.FILTER(O:O,($BU:$BU=$BU1723)*($I:$I=$I1723)*($T:$T=$T1723)*($S:$S=_xlfn.MINIFS($S:$S,$T:$T,"="&amp;$T1723)),"")))))&amp;"",IF(O1723="","",""))&amp;""</f>
        <v>OffensivePlay_Possession-DriveNetMiddle</v>
      </c>
      <c r="AX1723" t="str" cm="1">
        <f t="array" ref="AX1723">IFERROR(IF(P1723&lt;&gt;"",P1723,IF(OR($S1723="",$T1723=""),"",IF($T1723&lt;&gt;"",_xlfn._xlws.FILTER(P:P,($BU:$BU=$BU1723)*($I:$I=$I1723)*($T:$T=$T1723)*($S:$S=_xlfn.MINIFS($S:$S,$T:$T,"="&amp;$T1723)),""))))&amp;"",IF(P1723="","",""))&amp;""</f>
        <v/>
      </c>
      <c r="AY1723" t="str" cm="1">
        <f t="array" ref="AY1723">IFERROR(IF(Q1723&lt;&gt;"",Q1723,IF(OR($S1723="",$T1723=""),"",IF($T1723&lt;&gt;"",_xlfn._xlws.FILTER(Q:Q,($BU:$BU=$BU1723)*($I:$I=$I1723)*($T:$T=$T1723)*($S:$S=_xlfn.MINIFS($S:$S,$T:$T,"="&amp;$T1723)),""))))&amp;"",IF(Q1723="","",""))&amp;""</f>
        <v>s</v>
      </c>
      <c r="AZ1723" t="str" cm="1">
        <f t="array" ref="AZ1723">IFERROR(IF(R1723&lt;&gt;"",R1723,IF(OR($S1723="",$T1723=""),"",IF($T1723&lt;&gt;"",_xlfn._xlws.FILTER(R:R,($BU:$BU=$BU1723)*($I:$I=$I1723)*($T:$T=$T1723)*($S:$S=_xlfn.MINIFS($S:$S,$T:$T,"="&amp;$T1723)),""))))&amp;"",IF(R1723="","",""))&amp;""</f>
        <v>1</v>
      </c>
      <c r="BA1723" s="6">
        <f t="shared" si="2443"/>
        <v>147</v>
      </c>
      <c r="BB1723">
        <f t="shared" ref="BB1723:BD1723" si="2509">BB1722</f>
        <v>18987</v>
      </c>
      <c r="BC1723" t="str">
        <f t="shared" si="2509"/>
        <v>Velodrome</v>
      </c>
      <c r="BD1723" t="str">
        <f t="shared" si="2509"/>
        <v>Outlaws</v>
      </c>
      <c r="BE1723" t="s">
        <v>238</v>
      </c>
      <c r="BF1723" t="s">
        <v>174</v>
      </c>
      <c r="BI1723" cm="1">
        <f t="array" aca="1" ref="BI1723" ca="1">IFERROR(_xlfn._xlws.FILTER(shifts!A:A,(shifts!B:B=events!AD1723)*(shifts!AG:AG&gt;=events!BK1723)*(shifts!AH:AH&lt;=events!BL1723)),BI1722)</f>
        <v>58</v>
      </c>
      <c r="BJ1723" s="15">
        <f t="shared" si="2445"/>
        <v>2</v>
      </c>
      <c r="BK1723">
        <f t="shared" si="2446"/>
        <v>454</v>
      </c>
      <c r="BL1723">
        <f t="shared" si="2447"/>
        <v>452</v>
      </c>
      <c r="BM1723" s="15">
        <f>SUMIFS(BJ$2:BJ1723,K$2:K1723,"=Intermission")+SUMIFS(BJ$2:BJ1723,K$2:K1723,"=Timeout")</f>
        <v>67</v>
      </c>
      <c r="BN1723">
        <f t="shared" si="2448"/>
        <v>1147</v>
      </c>
      <c r="BO1723" s="19">
        <f t="shared" si="2449"/>
        <v>1773</v>
      </c>
      <c r="BP1723">
        <f t="shared" si="2450"/>
        <v>1768</v>
      </c>
      <c r="BQ1723" s="17">
        <f t="shared" si="2451"/>
        <v>1775</v>
      </c>
      <c r="BR1723" t="str">
        <f t="shared" si="2452"/>
        <v>event_team_player_1</v>
      </c>
      <c r="BS1723">
        <f>COUNTIFS(S$3:S1723,"="&amp;S1723,AI$3:AI1723,"="&amp;AI1723)</f>
        <v>1</v>
      </c>
      <c r="BT1723" t="str">
        <f>IFERROR(VLOOKUP(BB1723&amp;BU1723&amp;X1723,game_rosters!U:W,3,FALSE),"")</f>
        <v>P100105</v>
      </c>
      <c r="BU1723" t="str">
        <f t="shared" si="2453"/>
        <v>Velodrome</v>
      </c>
    </row>
    <row r="1724" spans="1:73" x14ac:dyDescent="0.2">
      <c r="A1724" t="str">
        <f t="shared" si="2428"/>
        <v/>
      </c>
      <c r="I1724" s="44">
        <v>4</v>
      </c>
      <c r="O1724" t="s">
        <v>662</v>
      </c>
      <c r="P1724" t="s">
        <v>602</v>
      </c>
      <c r="R1724" s="51">
        <v>1</v>
      </c>
      <c r="S1724">
        <v>891</v>
      </c>
      <c r="T1724" t="s">
        <v>756</v>
      </c>
      <c r="X1724">
        <v>4</v>
      </c>
      <c r="AA1724">
        <f t="shared" si="2477"/>
        <v>1891</v>
      </c>
      <c r="AB1724" t="str">
        <f t="shared" si="2478"/>
        <v/>
      </c>
      <c r="AC1724">
        <f t="shared" si="2424"/>
        <v>1891</v>
      </c>
      <c r="AD1724" s="6">
        <v>2</v>
      </c>
      <c r="AE1724" t="s">
        <v>937</v>
      </c>
      <c r="AF1724" t="s">
        <v>926</v>
      </c>
      <c r="AG1724" t="s">
        <v>937</v>
      </c>
      <c r="AH1724" t="s">
        <v>927</v>
      </c>
      <c r="AI1724" t="str">
        <f t="shared" si="2429"/>
        <v>o</v>
      </c>
      <c r="AJ1724" t="str">
        <f t="shared" si="2430"/>
        <v/>
      </c>
      <c r="AK1724" t="str">
        <f t="shared" si="2431"/>
        <v/>
      </c>
      <c r="AL1724" t="str">
        <f t="shared" si="2432"/>
        <v/>
      </c>
      <c r="AM1724" t="str">
        <f t="shared" si="2433"/>
        <v/>
      </c>
      <c r="AN1724" t="str">
        <f t="shared" si="2434"/>
        <v>Home</v>
      </c>
      <c r="AO1724" t="str">
        <f t="shared" si="2435"/>
        <v>h</v>
      </c>
      <c r="AP1724" t="str">
        <f t="shared" si="2436"/>
        <v/>
      </c>
      <c r="AQ1724" t="str">
        <f t="shared" si="2437"/>
        <v/>
      </c>
      <c r="AR1724" t="str">
        <f t="shared" si="2438"/>
        <v>Home</v>
      </c>
      <c r="AS1724" t="str">
        <f t="shared" si="2439"/>
        <v>h</v>
      </c>
      <c r="AT1724" t="str">
        <f t="shared" si="2440"/>
        <v>Defensive</v>
      </c>
      <c r="AU1724" t="str">
        <f t="shared" si="2441"/>
        <v/>
      </c>
      <c r="AV1724" t="str">
        <f t="shared" si="2442"/>
        <v/>
      </c>
      <c r="AW1724" t="str" cm="1">
        <f t="array" ref="AW1724">IFERROR(IF(O1724&lt;&gt;"",O1724,IF(OR($S1724="",$T1724=""),"",IF(O1724&lt;&gt;"",O1724,IF($T1724&lt;&gt;"",_xlfn._xlws.FILTER(O:O,($BU:$BU=$BU1724)*($I:$I=$I1724)*($T:$T=$T1724)*($S:$S=_xlfn.MINIFS($S:$S,$T:$T,"="&amp;$T1724)),"")))))&amp;"",IF(O1724="","",""))&amp;""</f>
        <v>Defensive_PlayPossession-Backcheck</v>
      </c>
      <c r="AX1724" t="str" cm="1">
        <f t="array" ref="AX1724">IFERROR(IF(P1724&lt;&gt;"",P1724,IF(OR($S1724="",$T1724=""),"",IF($T1724&lt;&gt;"",_xlfn._xlws.FILTER(P:P,($BU:$BU=$BU1724)*($I:$I=$I1724)*($T:$T=$T1724)*($S:$S=_xlfn.MINIFS($S:$S,$T:$T,"="&amp;$T1724)),""))))&amp;"",IF(P1724="","",""))&amp;""</f>
        <v>Defensive_PlayPossession-StickCheck</v>
      </c>
      <c r="AY1724" t="str" cm="1">
        <f t="array" ref="AY1724">IFERROR(IF(Q1724&lt;&gt;"",Q1724,IF(OR($S1724="",$T1724=""),"",IF($T1724&lt;&gt;"",_xlfn._xlws.FILTER(Q:Q,($BU:$BU=$BU1724)*($I:$I=$I1724)*($T:$T=$T1724)*($S:$S=_xlfn.MINIFS($S:$S,$T:$T,"="&amp;$T1724)),""))))&amp;"",IF(Q1724="","",""))&amp;""</f>
        <v/>
      </c>
      <c r="AZ1724" t="str" cm="1">
        <f t="array" ref="AZ1724">IFERROR(IF(R1724&lt;&gt;"",R1724,IF(OR($S1724="",$T1724=""),"",IF($T1724&lt;&gt;"",_xlfn._xlws.FILTER(R:R,($BU:$BU=$BU1724)*($I:$I=$I1724)*($T:$T=$T1724)*($S:$S=_xlfn.MINIFS($S:$S,$T:$T,"="&amp;$T1724)),""))))&amp;"",IF(R1724="","",""))&amp;""</f>
        <v>1</v>
      </c>
      <c r="BA1724" s="6">
        <f t="shared" si="2443"/>
        <v>147</v>
      </c>
      <c r="BB1724">
        <f t="shared" ref="BB1724:BD1724" si="2510">BB1723</f>
        <v>18987</v>
      </c>
      <c r="BC1724" t="str">
        <f t="shared" si="2510"/>
        <v>Velodrome</v>
      </c>
      <c r="BD1724" t="str">
        <f t="shared" si="2510"/>
        <v>Outlaws</v>
      </c>
      <c r="BE1724" t="s">
        <v>238</v>
      </c>
      <c r="BF1724" t="s">
        <v>174</v>
      </c>
      <c r="BI1724" cm="1">
        <f t="array" aca="1" ref="BI1724" ca="1">IFERROR(_xlfn._xlws.FILTER(shifts!A:A,(shifts!B:B=events!AD1724)*(shifts!AG:AG&gt;=events!BK1724)*(shifts!AH:AH&lt;=events!BL1724)),BI1723)</f>
        <v>58</v>
      </c>
      <c r="BJ1724" s="15">
        <f t="shared" si="2445"/>
        <v>2</v>
      </c>
      <c r="BK1724">
        <f t="shared" si="2446"/>
        <v>454</v>
      </c>
      <c r="BL1724">
        <f t="shared" si="2447"/>
        <v>452</v>
      </c>
      <c r="BM1724" s="15">
        <f>SUMIFS(BJ$2:BJ1724,K$2:K1724,"=Intermission")+SUMIFS(BJ$2:BJ1724,K$2:K1724,"=Timeout")</f>
        <v>67</v>
      </c>
      <c r="BN1724">
        <f t="shared" si="2448"/>
        <v>1147</v>
      </c>
      <c r="BO1724" s="19">
        <f t="shared" si="2449"/>
        <v>1773</v>
      </c>
      <c r="BP1724">
        <f t="shared" si="2450"/>
        <v>1768</v>
      </c>
      <c r="BQ1724" s="17">
        <f t="shared" si="2451"/>
        <v>1775</v>
      </c>
      <c r="BR1724" t="str">
        <f t="shared" si="2452"/>
        <v>opp_team_player_1</v>
      </c>
      <c r="BS1724">
        <f>COUNTIFS(S$3:S1724,"="&amp;S1724,AI$3:AI1724,"="&amp;AI1724)</f>
        <v>1</v>
      </c>
      <c r="BT1724" t="str">
        <f>IFERROR(VLOOKUP(BB1724&amp;BU1724&amp;X1724,game_rosters!U:W,3,FALSE),"")</f>
        <v>P100032</v>
      </c>
      <c r="BU1724" t="str">
        <f t="shared" si="2453"/>
        <v>Outlaws</v>
      </c>
    </row>
    <row r="1725" spans="1:73" x14ac:dyDescent="0.2">
      <c r="A1725">
        <f t="shared" si="2428"/>
        <v>1</v>
      </c>
      <c r="I1725" s="44">
        <v>4</v>
      </c>
      <c r="K1725" t="s">
        <v>230</v>
      </c>
      <c r="L1725" t="s">
        <v>389</v>
      </c>
      <c r="M1725" t="s">
        <v>432</v>
      </c>
      <c r="N1725" t="s">
        <v>595</v>
      </c>
      <c r="O1725" t="s">
        <v>601</v>
      </c>
      <c r="Q1725" t="s">
        <v>595</v>
      </c>
      <c r="R1725" s="51">
        <v>1</v>
      </c>
      <c r="S1725">
        <v>892</v>
      </c>
      <c r="T1725" t="s">
        <v>756</v>
      </c>
      <c r="W1725" t="s">
        <v>731</v>
      </c>
      <c r="X1725">
        <v>4</v>
      </c>
      <c r="Z1725">
        <v>1</v>
      </c>
      <c r="AA1725">
        <f t="shared" si="2477"/>
        <v>1892</v>
      </c>
      <c r="AB1725" t="str">
        <f t="shared" si="2478"/>
        <v/>
      </c>
      <c r="AC1725">
        <f t="shared" si="2424"/>
        <v>1892</v>
      </c>
      <c r="AD1725" s="6">
        <v>2</v>
      </c>
      <c r="AE1725" t="s">
        <v>937</v>
      </c>
      <c r="AF1725" t="s">
        <v>927</v>
      </c>
      <c r="AG1725" t="s">
        <v>756</v>
      </c>
      <c r="AH1725" t="s">
        <v>756</v>
      </c>
      <c r="AI1725" t="str">
        <f t="shared" si="2429"/>
        <v>e</v>
      </c>
      <c r="AJ1725" t="str">
        <f t="shared" si="2430"/>
        <v/>
      </c>
      <c r="AK1725" t="str">
        <f t="shared" si="2431"/>
        <v/>
      </c>
      <c r="AL1725" t="str">
        <f t="shared" si="2432"/>
        <v/>
      </c>
      <c r="AM1725" t="str">
        <f t="shared" si="2433"/>
        <v/>
      </c>
      <c r="AN1725" t="str">
        <f t="shared" si="2434"/>
        <v>Away</v>
      </c>
      <c r="AO1725" t="str">
        <f t="shared" si="2435"/>
        <v>a</v>
      </c>
      <c r="AP1725" t="str">
        <f t="shared" si="2436"/>
        <v/>
      </c>
      <c r="AQ1725" t="str">
        <f t="shared" si="2437"/>
        <v/>
      </c>
      <c r="AR1725" t="str">
        <f t="shared" si="2438"/>
        <v>Away</v>
      </c>
      <c r="AS1725" t="str">
        <f t="shared" si="2439"/>
        <v>a</v>
      </c>
      <c r="AT1725" t="str">
        <f t="shared" si="2440"/>
        <v>Defensive</v>
      </c>
      <c r="AU1725" t="str">
        <f t="shared" si="2441"/>
        <v/>
      </c>
      <c r="AV1725" t="str">
        <f t="shared" si="2442"/>
        <v/>
      </c>
      <c r="AW1725" t="str" cm="1">
        <f t="array" ref="AW1725">IFERROR(IF(O1725&lt;&gt;"",O1725,IF(OR($S1725="",$T1725=""),"",IF(O1725&lt;&gt;"",O1725,IF($T1725&lt;&gt;"",_xlfn._xlws.FILTER(O:O,($BU:$BU=$BU1725)*($I:$I=$I1725)*($T:$T=$T1725)*($S:$S=_xlfn.MINIFS($S:$S,$T:$T,"="&amp;$T1725)),"")))))&amp;"",IF(O1725="","",""))&amp;""</f>
        <v>Defensive_PlayPossession-PokeCheck</v>
      </c>
      <c r="AX1725" t="str" cm="1">
        <f t="array" ref="AX1725">IFERROR(IF(P1725&lt;&gt;"",P1725,IF(OR($S1725="",$T1725=""),"",IF($T1725&lt;&gt;"",_xlfn._xlws.FILTER(P:P,($BU:$BU=$BU1725)*($I:$I=$I1725)*($T:$T=$T1725)*($S:$S=_xlfn.MINIFS($S:$S,$T:$T,"="&amp;$T1725)),""))))&amp;"",IF(P1725="","",""))&amp;""</f>
        <v/>
      </c>
      <c r="AY1725" t="str" cm="1">
        <f t="array" ref="AY1725">IFERROR(IF(Q1725&lt;&gt;"",Q1725,IF(OR($S1725="",$T1725=""),"",IF($T1725&lt;&gt;"",_xlfn._xlws.FILTER(Q:Q,($BU:$BU=$BU1725)*($I:$I=$I1725)*($T:$T=$T1725)*($S:$S=_xlfn.MINIFS($S:$S,$T:$T,"="&amp;$T1725)),""))))&amp;"",IF(Q1725="","",""))&amp;""</f>
        <v>s</v>
      </c>
      <c r="AZ1725" t="str" cm="1">
        <f t="array" ref="AZ1725">IFERROR(IF(R1725&lt;&gt;"",R1725,IF(OR($S1725="",$T1725=""),"",IF($T1725&lt;&gt;"",_xlfn._xlws.FILTER(R:R,($BU:$BU=$BU1725)*($I:$I=$I1725)*($T:$T=$T1725)*($S:$S=_xlfn.MINIFS($S:$S,$T:$T,"="&amp;$T1725)),""))))&amp;"",IF(R1725="","",""))&amp;""</f>
        <v>1</v>
      </c>
      <c r="BA1725" s="6">
        <f t="shared" si="2443"/>
        <v>147</v>
      </c>
      <c r="BB1725">
        <f t="shared" ref="BB1725:BD1725" si="2511">BB1724</f>
        <v>18987</v>
      </c>
      <c r="BC1725" t="str">
        <f t="shared" si="2511"/>
        <v>Velodrome</v>
      </c>
      <c r="BD1725" t="str">
        <f t="shared" si="2511"/>
        <v>Outlaws</v>
      </c>
      <c r="BE1725" t="s">
        <v>230</v>
      </c>
      <c r="BF1725" t="s">
        <v>389</v>
      </c>
      <c r="BI1725" cm="1">
        <f t="array" aca="1" ref="BI1725" ca="1">IFERROR(_xlfn._xlws.FILTER(shifts!A:A,(shifts!B:B=events!AD1725)*(shifts!AG:AG&gt;=events!BK1725)*(shifts!AH:AH&lt;=events!BL1725)),BI1724)</f>
        <v>58</v>
      </c>
      <c r="BJ1725" s="15">
        <f t="shared" si="2445"/>
        <v>0</v>
      </c>
      <c r="BK1725">
        <f t="shared" si="2446"/>
        <v>452</v>
      </c>
      <c r="BL1725">
        <f t="shared" si="2447"/>
        <v>452</v>
      </c>
      <c r="BM1725" s="15">
        <f>SUMIFS(BJ$2:BJ1725,K$2:K1725,"=Intermission")+SUMIFS(BJ$2:BJ1725,K$2:K1725,"=Timeout")</f>
        <v>67</v>
      </c>
      <c r="BN1725">
        <f t="shared" si="2448"/>
        <v>1147</v>
      </c>
      <c r="BO1725" s="19">
        <f t="shared" si="2449"/>
        <v>1775</v>
      </c>
      <c r="BP1725">
        <f t="shared" si="2450"/>
        <v>1770</v>
      </c>
      <c r="BQ1725" s="17">
        <f t="shared" si="2451"/>
        <v>1775</v>
      </c>
      <c r="BR1725" t="str">
        <f t="shared" si="2452"/>
        <v>event_team_player_1</v>
      </c>
      <c r="BS1725">
        <f>COUNTIFS(S$3:S1725,"="&amp;S1725,AI$3:AI1725,"="&amp;AI1725)</f>
        <v>1</v>
      </c>
      <c r="BT1725" t="str">
        <f>IFERROR(VLOOKUP(BB1725&amp;BU1725&amp;X1725,game_rosters!U:W,3,FALSE),"")</f>
        <v>P100032</v>
      </c>
      <c r="BU1725" t="str">
        <f t="shared" si="2453"/>
        <v>Outlaws</v>
      </c>
    </row>
    <row r="1726" spans="1:73" x14ac:dyDescent="0.2">
      <c r="A1726" t="str">
        <f t="shared" si="2428"/>
        <v/>
      </c>
      <c r="I1726" s="44">
        <v>9</v>
      </c>
      <c r="R1726" s="51">
        <v>1</v>
      </c>
      <c r="S1726">
        <v>892</v>
      </c>
      <c r="T1726" t="s">
        <v>756</v>
      </c>
      <c r="X1726">
        <v>9</v>
      </c>
      <c r="AA1726">
        <f t="shared" si="2477"/>
        <v>1892</v>
      </c>
      <c r="AB1726" t="str">
        <f t="shared" si="2478"/>
        <v/>
      </c>
      <c r="AC1726">
        <f t="shared" si="2424"/>
        <v>1892</v>
      </c>
      <c r="AD1726" s="6">
        <v>2</v>
      </c>
      <c r="AE1726" t="s">
        <v>937</v>
      </c>
      <c r="AF1726" t="s">
        <v>927</v>
      </c>
      <c r="AG1726" t="s">
        <v>756</v>
      </c>
      <c r="AH1726" t="s">
        <v>756</v>
      </c>
      <c r="AI1726" t="str">
        <f t="shared" si="2429"/>
        <v>o</v>
      </c>
      <c r="AJ1726" t="str">
        <f t="shared" si="2430"/>
        <v/>
      </c>
      <c r="AK1726" t="str">
        <f t="shared" si="2431"/>
        <v/>
      </c>
      <c r="AL1726" t="str">
        <f t="shared" si="2432"/>
        <v/>
      </c>
      <c r="AM1726" t="str">
        <f t="shared" si="2433"/>
        <v/>
      </c>
      <c r="AN1726" t="str">
        <f t="shared" si="2434"/>
        <v>Away</v>
      </c>
      <c r="AO1726" t="str">
        <f t="shared" si="2435"/>
        <v>a</v>
      </c>
      <c r="AP1726" t="str">
        <f t="shared" si="2436"/>
        <v/>
      </c>
      <c r="AQ1726" t="str">
        <f t="shared" si="2437"/>
        <v/>
      </c>
      <c r="AR1726" t="str">
        <f t="shared" si="2438"/>
        <v>Away</v>
      </c>
      <c r="AS1726" t="str">
        <f t="shared" si="2439"/>
        <v>a</v>
      </c>
      <c r="AT1726" t="str">
        <f t="shared" si="2440"/>
        <v>Offensive</v>
      </c>
      <c r="AU1726" t="str">
        <f t="shared" si="2441"/>
        <v/>
      </c>
      <c r="AV1726" t="str">
        <f t="shared" si="2442"/>
        <v/>
      </c>
      <c r="AW1726" t="str" cm="1">
        <f t="array" ref="AW1726">IFERROR(IF(O1726&lt;&gt;"",O1726,IF(OR($S1726="",$T1726=""),"",IF(O1726&lt;&gt;"",O1726,IF($T1726&lt;&gt;"",_xlfn._xlws.FILTER(O:O,($BU:$BU=$BU1726)*($I:$I=$I1726)*($T:$T=$T1726)*($S:$S=_xlfn.MINIFS($S:$S,$T:$T,"="&amp;$T1726)),"")))))&amp;"",IF(O1726="","",""))&amp;""</f>
        <v/>
      </c>
      <c r="AX1726" t="str" cm="1">
        <f t="array" ref="AX1726">IFERROR(IF(P1726&lt;&gt;"",P1726,IF(OR($S1726="",$T1726=""),"",IF($T1726&lt;&gt;"",_xlfn._xlws.FILTER(P:P,($BU:$BU=$BU1726)*($I:$I=$I1726)*($T:$T=$T1726)*($S:$S=_xlfn.MINIFS($S:$S,$T:$T,"="&amp;$T1726)),""))))&amp;"",IF(P1726="","",""))&amp;""</f>
        <v/>
      </c>
      <c r="AY1726" t="str" cm="1">
        <f t="array" ref="AY1726">IFERROR(IF(Q1726&lt;&gt;"",Q1726,IF(OR($S1726="",$T1726=""),"",IF($T1726&lt;&gt;"",_xlfn._xlws.FILTER(Q:Q,($BU:$BU=$BU1726)*($I:$I=$I1726)*($T:$T=$T1726)*($S:$S=_xlfn.MINIFS($S:$S,$T:$T,"="&amp;$T1726)),""))))&amp;"",IF(Q1726="","",""))&amp;""</f>
        <v/>
      </c>
      <c r="AZ1726" t="str" cm="1">
        <f t="array" ref="AZ1726">IFERROR(IF(R1726&lt;&gt;"",R1726,IF(OR($S1726="",$T1726=""),"",IF($T1726&lt;&gt;"",_xlfn._xlws.FILTER(R:R,($BU:$BU=$BU1726)*($I:$I=$I1726)*($T:$T=$T1726)*($S:$S=_xlfn.MINIFS($S:$S,$T:$T,"="&amp;$T1726)),""))))&amp;"",IF(R1726="","",""))&amp;""</f>
        <v>1</v>
      </c>
      <c r="BA1726" s="6">
        <f t="shared" si="2443"/>
        <v>147</v>
      </c>
      <c r="BB1726">
        <f t="shared" ref="BB1726:BD1726" si="2512">BB1725</f>
        <v>18987</v>
      </c>
      <c r="BC1726" t="str">
        <f t="shared" si="2512"/>
        <v>Velodrome</v>
      </c>
      <c r="BD1726" t="str">
        <f t="shared" si="2512"/>
        <v>Outlaws</v>
      </c>
      <c r="BE1726" t="s">
        <v>230</v>
      </c>
      <c r="BF1726" t="s">
        <v>389</v>
      </c>
      <c r="BI1726" cm="1">
        <f t="array" aca="1" ref="BI1726" ca="1">IFERROR(_xlfn._xlws.FILTER(shifts!A:A,(shifts!B:B=events!AD1726)*(shifts!AG:AG&gt;=events!BK1726)*(shifts!AH:AH&lt;=events!BL1726)),BI1725)</f>
        <v>58</v>
      </c>
      <c r="BJ1726" s="15">
        <f t="shared" si="2445"/>
        <v>0</v>
      </c>
      <c r="BK1726">
        <f t="shared" si="2446"/>
        <v>452</v>
      </c>
      <c r="BL1726">
        <f t="shared" si="2447"/>
        <v>452</v>
      </c>
      <c r="BM1726" s="15">
        <f>SUMIFS(BJ$2:BJ1726,K$2:K1726,"=Intermission")+SUMIFS(BJ$2:BJ1726,K$2:K1726,"=Timeout")</f>
        <v>67</v>
      </c>
      <c r="BN1726">
        <f t="shared" si="2448"/>
        <v>1147</v>
      </c>
      <c r="BO1726" s="19">
        <f t="shared" si="2449"/>
        <v>1775</v>
      </c>
      <c r="BP1726">
        <f t="shared" si="2450"/>
        <v>1770</v>
      </c>
      <c r="BQ1726" s="17">
        <f t="shared" si="2451"/>
        <v>1775</v>
      </c>
      <c r="BR1726" t="str">
        <f t="shared" si="2452"/>
        <v>opp_team_player_1</v>
      </c>
      <c r="BS1726">
        <f>COUNTIFS(S$3:S1726,"="&amp;S1726,AI$3:AI1726,"="&amp;AI1726)</f>
        <v>1</v>
      </c>
      <c r="BT1726" t="str">
        <f>IFERROR(VLOOKUP(BB1726&amp;BU1726&amp;X1726,game_rosters!U:W,3,FALSE),"")</f>
        <v>P100105</v>
      </c>
      <c r="BU1726" t="str">
        <f t="shared" si="2453"/>
        <v>Velodrome</v>
      </c>
    </row>
    <row r="1727" spans="1:73" x14ac:dyDescent="0.2">
      <c r="A1727">
        <f t="shared" si="2428"/>
        <v>1</v>
      </c>
      <c r="I1727" s="44">
        <v>14</v>
      </c>
      <c r="K1727" t="s">
        <v>13</v>
      </c>
      <c r="L1727" t="s">
        <v>587</v>
      </c>
      <c r="N1727" t="s">
        <v>595</v>
      </c>
      <c r="O1727" t="s">
        <v>611</v>
      </c>
      <c r="Q1727" t="s">
        <v>595</v>
      </c>
      <c r="S1727">
        <v>893</v>
      </c>
      <c r="T1727" t="s">
        <v>756</v>
      </c>
      <c r="W1727" t="s">
        <v>735</v>
      </c>
      <c r="X1727">
        <v>14</v>
      </c>
      <c r="Z1727">
        <v>1</v>
      </c>
      <c r="AA1727">
        <f t="shared" si="2477"/>
        <v>1893</v>
      </c>
      <c r="AB1727" t="str">
        <f t="shared" si="2478"/>
        <v/>
      </c>
      <c r="AC1727">
        <f t="shared" si="2424"/>
        <v>1893</v>
      </c>
      <c r="AD1727" s="6">
        <v>2</v>
      </c>
      <c r="AE1727" t="s">
        <v>937</v>
      </c>
      <c r="AF1727" t="s">
        <v>905</v>
      </c>
      <c r="AG1727" t="s">
        <v>756</v>
      </c>
      <c r="AH1727" t="s">
        <v>756</v>
      </c>
      <c r="AI1727" t="str">
        <f t="shared" si="2429"/>
        <v>e</v>
      </c>
      <c r="AJ1727" t="str">
        <f t="shared" si="2430"/>
        <v/>
      </c>
      <c r="AK1727" t="str">
        <f t="shared" si="2431"/>
        <v/>
      </c>
      <c r="AL1727" t="str">
        <f t="shared" si="2432"/>
        <v/>
      </c>
      <c r="AM1727" t="str">
        <f t="shared" si="2433"/>
        <v/>
      </c>
      <c r="AN1727" t="str">
        <f t="shared" si="2434"/>
        <v>Home</v>
      </c>
      <c r="AO1727" t="str">
        <f t="shared" si="2435"/>
        <v>h</v>
      </c>
      <c r="AP1727" t="str">
        <f t="shared" si="2436"/>
        <v/>
      </c>
      <c r="AQ1727" t="str">
        <f t="shared" si="2437"/>
        <v/>
      </c>
      <c r="AR1727" t="str">
        <f t="shared" si="2438"/>
        <v>Home</v>
      </c>
      <c r="AS1727" t="str">
        <f t="shared" si="2439"/>
        <v>h</v>
      </c>
      <c r="AT1727" t="str">
        <f t="shared" si="2440"/>
        <v>Offensive</v>
      </c>
      <c r="AU1727" t="str">
        <f t="shared" si="2441"/>
        <v/>
      </c>
      <c r="AV1727" t="str">
        <f t="shared" si="2442"/>
        <v/>
      </c>
      <c r="AW1727" t="str" cm="1">
        <f t="array" ref="AW1727">IFERROR(IF(O1727&lt;&gt;"",O1727,IF(OR($S1727="",$T1727=""),"",IF(O1727&lt;&gt;"",O1727,IF($T1727&lt;&gt;"",_xlfn._xlws.FILTER(O:O,($BU:$BU=$BU1727)*($I:$I=$I1727)*($T:$T=$T1727)*($S:$S=_xlfn.MINIFS($S:$S,$T:$T,"="&amp;$T1727)),"")))))&amp;"",IF(O1727="","",""))&amp;""</f>
        <v>OffensivePlay_Zone-PuckRecoveryShot</v>
      </c>
      <c r="AX1727" t="str" cm="1">
        <f t="array" ref="AX1727">IFERROR(IF(P1727&lt;&gt;"",P1727,IF(OR($S1727="",$T1727=""),"",IF($T1727&lt;&gt;"",_xlfn._xlws.FILTER(P:P,($BU:$BU=$BU1727)*($I:$I=$I1727)*($T:$T=$T1727)*($S:$S=_xlfn.MINIFS($S:$S,$T:$T,"="&amp;$T1727)),""))))&amp;"",IF(P1727="","",""))&amp;""</f>
        <v/>
      </c>
      <c r="AY1727" t="str" cm="1">
        <f t="array" ref="AY1727">IFERROR(IF(Q1727&lt;&gt;"",Q1727,IF(OR($S1727="",$T1727=""),"",IF($T1727&lt;&gt;"",_xlfn._xlws.FILTER(Q:Q,($BU:$BU=$BU1727)*($I:$I=$I1727)*($T:$T=$T1727)*($S:$S=_xlfn.MINIFS($S:$S,$T:$T,"="&amp;$T1727)),""))))&amp;"",IF(Q1727="","",""))&amp;""</f>
        <v>s</v>
      </c>
      <c r="AZ1727" t="str" cm="1">
        <f t="array" ref="AZ1727">IFERROR(IF(R1727&lt;&gt;"",R1727,IF(OR($S1727="",$T1727=""),"",IF($T1727&lt;&gt;"",_xlfn._xlws.FILTER(R:R,($BU:$BU=$BU1727)*($I:$I=$I1727)*($T:$T=$T1727)*($S:$S=_xlfn.MINIFS($S:$S,$T:$T,"="&amp;$T1727)),""))))&amp;"",IF(R1727="","",""))&amp;""</f>
        <v/>
      </c>
      <c r="BA1727" s="6">
        <f t="shared" si="2443"/>
        <v>147</v>
      </c>
      <c r="BB1727">
        <f t="shared" ref="BB1727:BD1727" si="2513">BB1726</f>
        <v>18987</v>
      </c>
      <c r="BC1727" t="str">
        <f t="shared" si="2513"/>
        <v>Velodrome</v>
      </c>
      <c r="BD1727" t="str">
        <f t="shared" si="2513"/>
        <v>Outlaws</v>
      </c>
      <c r="BE1727" t="s">
        <v>13</v>
      </c>
      <c r="BF1727" t="s">
        <v>587</v>
      </c>
      <c r="BI1727" cm="1">
        <f t="array" aca="1" ref="BI1727" ca="1">IFERROR(_xlfn._xlws.FILTER(shifts!A:A,(shifts!B:B=events!AD1727)*(shifts!AG:AG&gt;=events!BK1727)*(shifts!AH:AH&lt;=events!BL1727)),BI1726)</f>
        <v>58</v>
      </c>
      <c r="BJ1727" s="15">
        <f t="shared" si="2445"/>
        <v>0</v>
      </c>
      <c r="BK1727">
        <f t="shared" si="2446"/>
        <v>450</v>
      </c>
      <c r="BL1727">
        <f t="shared" si="2447"/>
        <v>450</v>
      </c>
      <c r="BM1727" s="15">
        <f>SUMIFS(BJ$2:BJ1727,K$2:K1727,"=Intermission")+SUMIFS(BJ$2:BJ1727,K$2:K1727,"=Timeout")</f>
        <v>67</v>
      </c>
      <c r="BN1727">
        <f t="shared" si="2448"/>
        <v>1147</v>
      </c>
      <c r="BO1727" s="19">
        <f t="shared" si="2449"/>
        <v>1777</v>
      </c>
      <c r="BP1727">
        <f t="shared" si="2450"/>
        <v>1772</v>
      </c>
      <c r="BQ1727" s="17">
        <f t="shared" si="2451"/>
        <v>1777</v>
      </c>
      <c r="BR1727" t="str">
        <f t="shared" si="2452"/>
        <v>event_team_player_1</v>
      </c>
      <c r="BS1727">
        <f>COUNTIFS(S$3:S1727,"="&amp;S1727,AI$3:AI1727,"="&amp;AI1727)</f>
        <v>1</v>
      </c>
      <c r="BT1727" t="str">
        <f>IFERROR(VLOOKUP(BB1727&amp;BU1727&amp;X1727,game_rosters!U:W,3,FALSE),"")</f>
        <v>P100132</v>
      </c>
      <c r="BU1727" t="str">
        <f t="shared" si="2453"/>
        <v>Velodrome</v>
      </c>
    </row>
    <row r="1728" spans="1:73" x14ac:dyDescent="0.2">
      <c r="A1728">
        <f t="shared" si="2428"/>
        <v>1</v>
      </c>
      <c r="I1728" s="44">
        <v>14</v>
      </c>
      <c r="K1728" t="s">
        <v>6</v>
      </c>
      <c r="L1728" t="s">
        <v>205</v>
      </c>
      <c r="M1728" t="s">
        <v>51</v>
      </c>
      <c r="N1728" t="s">
        <v>595</v>
      </c>
      <c r="S1728">
        <v>894</v>
      </c>
      <c r="T1728">
        <v>149</v>
      </c>
      <c r="W1728" t="s">
        <v>735</v>
      </c>
      <c r="X1728">
        <v>14</v>
      </c>
      <c r="Z1728">
        <v>1</v>
      </c>
      <c r="AA1728">
        <f t="shared" si="2477"/>
        <v>1894</v>
      </c>
      <c r="AB1728">
        <f t="shared" si="2478"/>
        <v>9149</v>
      </c>
      <c r="AC1728">
        <f t="shared" si="2424"/>
        <v>9149</v>
      </c>
      <c r="AD1728" s="6">
        <v>2</v>
      </c>
      <c r="AE1728" t="s">
        <v>937</v>
      </c>
      <c r="AF1728" t="s">
        <v>906</v>
      </c>
      <c r="AG1728" t="s">
        <v>756</v>
      </c>
      <c r="AH1728" t="s">
        <v>756</v>
      </c>
      <c r="AI1728" t="str">
        <f t="shared" si="2429"/>
        <v>e</v>
      </c>
      <c r="AJ1728" t="str">
        <f t="shared" si="2430"/>
        <v/>
      </c>
      <c r="AK1728" t="str">
        <f t="shared" si="2431"/>
        <v/>
      </c>
      <c r="AL1728" t="str">
        <f t="shared" si="2432"/>
        <v/>
      </c>
      <c r="AM1728" t="str">
        <f t="shared" si="2433"/>
        <v/>
      </c>
      <c r="AN1728" t="str">
        <f t="shared" si="2434"/>
        <v>Home</v>
      </c>
      <c r="AO1728" t="str">
        <f t="shared" si="2435"/>
        <v>h</v>
      </c>
      <c r="AP1728" t="str">
        <f t="shared" si="2436"/>
        <v/>
      </c>
      <c r="AQ1728" t="str">
        <f t="shared" si="2437"/>
        <v/>
      </c>
      <c r="AR1728" t="str">
        <f t="shared" si="2438"/>
        <v>Home</v>
      </c>
      <c r="AS1728" t="str">
        <f t="shared" si="2439"/>
        <v>h</v>
      </c>
      <c r="AT1728" t="str">
        <f t="shared" si="2440"/>
        <v>Offensive</v>
      </c>
      <c r="AU1728" t="str">
        <f t="shared" si="2441"/>
        <v/>
      </c>
      <c r="AV1728" t="str">
        <f t="shared" si="2442"/>
        <v/>
      </c>
      <c r="AW1728" t="str" cm="1">
        <f t="array" ref="AW1728">IFERROR(IF(O1728&lt;&gt;"",O1728,IF(OR($S1728="",$T1728=""),"",IF(O1728&lt;&gt;"",O1728,IF($T1728&lt;&gt;"",_xlfn._xlws.FILTER(O:O,($BU:$BU=$BU1728)*($I:$I=$I1728)*($T:$T=$T1728)*($S:$S=_xlfn.MINIFS($S:$S,$T:$T,"="&amp;$T1728)),"")))))&amp;"",IF(O1728="","",""))&amp;""</f>
        <v/>
      </c>
      <c r="AX1728" t="str" cm="1">
        <f t="array" ref="AX1728">IFERROR(IF(P1728&lt;&gt;"",P1728,IF(OR($S1728="",$T1728=""),"",IF($T1728&lt;&gt;"",_xlfn._xlws.FILTER(P:P,($BU:$BU=$BU1728)*($I:$I=$I1728)*($T:$T=$T1728)*($S:$S=_xlfn.MINIFS($S:$S,$T:$T,"="&amp;$T1728)),""))))&amp;"",IF(P1728="","",""))&amp;""</f>
        <v/>
      </c>
      <c r="AY1728" t="str" cm="1">
        <f t="array" ref="AY1728">IFERROR(IF(Q1728&lt;&gt;"",Q1728,IF(OR($S1728="",$T1728=""),"",IF($T1728&lt;&gt;"",_xlfn._xlws.FILTER(Q:Q,($BU:$BU=$BU1728)*($I:$I=$I1728)*($T:$T=$T1728)*($S:$S=_xlfn.MINIFS($S:$S,$T:$T,"="&amp;$T1728)),""))))&amp;"",IF(Q1728="","",""))&amp;""</f>
        <v/>
      </c>
      <c r="AZ1728" t="str" cm="1">
        <f t="array" ref="AZ1728">IFERROR(IF(R1728&lt;&gt;"",R1728,IF(OR($S1728="",$T1728=""),"",IF($T1728&lt;&gt;"",_xlfn._xlws.FILTER(R:R,($BU:$BU=$BU1728)*($I:$I=$I1728)*($T:$T=$T1728)*($S:$S=_xlfn.MINIFS($S:$S,$T:$T,"="&amp;$T1728)),""))))&amp;"",IF(R1728="","",""))&amp;""</f>
        <v/>
      </c>
      <c r="BA1728" s="6">
        <f t="shared" si="2443"/>
        <v>147</v>
      </c>
      <c r="BB1728">
        <f t="shared" ref="BB1728:BD1728" si="2514">BB1727</f>
        <v>18987</v>
      </c>
      <c r="BC1728" t="str">
        <f t="shared" si="2514"/>
        <v>Velodrome</v>
      </c>
      <c r="BD1728" t="str">
        <f t="shared" si="2514"/>
        <v>Outlaws</v>
      </c>
      <c r="BE1728" t="s">
        <v>6</v>
      </c>
      <c r="BF1728" t="s">
        <v>205</v>
      </c>
      <c r="BI1728" cm="1">
        <f t="array" aca="1" ref="BI1728" ca="1">IFERROR(_xlfn._xlws.FILTER(shifts!A:A,(shifts!B:B=events!AD1728)*(shifts!AG:AG&gt;=events!BK1728)*(shifts!AH:AH&lt;=events!BL1728)),BI1727)</f>
        <v>58</v>
      </c>
      <c r="BJ1728" s="15">
        <f t="shared" si="2445"/>
        <v>0</v>
      </c>
      <c r="BK1728">
        <f t="shared" si="2446"/>
        <v>449</v>
      </c>
      <c r="BL1728">
        <f t="shared" si="2447"/>
        <v>449</v>
      </c>
      <c r="BM1728" s="15">
        <f>SUMIFS(BJ$2:BJ1728,K$2:K1728,"=Intermission")+SUMIFS(BJ$2:BJ1728,K$2:K1728,"=Timeout")</f>
        <v>67</v>
      </c>
      <c r="BN1728">
        <f t="shared" si="2448"/>
        <v>1147</v>
      </c>
      <c r="BO1728" s="19">
        <f t="shared" si="2449"/>
        <v>1778</v>
      </c>
      <c r="BP1728">
        <f t="shared" si="2450"/>
        <v>1773</v>
      </c>
      <c r="BQ1728" s="17">
        <f t="shared" si="2451"/>
        <v>1778</v>
      </c>
      <c r="BR1728" t="str">
        <f t="shared" si="2452"/>
        <v>event_team_player_1</v>
      </c>
      <c r="BS1728">
        <f>COUNTIFS(S$3:S1728,"="&amp;S1728,AI$3:AI1728,"="&amp;AI1728)</f>
        <v>1</v>
      </c>
      <c r="BT1728" t="str">
        <f>IFERROR(VLOOKUP(BB1728&amp;BU1728&amp;X1728,game_rosters!U:W,3,FALSE),"")</f>
        <v>P100132</v>
      </c>
      <c r="BU1728" t="str">
        <f t="shared" si="2453"/>
        <v>Velodrome</v>
      </c>
    </row>
    <row r="1729" spans="1:73" x14ac:dyDescent="0.2">
      <c r="A1729" t="str">
        <f t="shared" si="2428"/>
        <v/>
      </c>
      <c r="I1729" s="44">
        <v>9</v>
      </c>
      <c r="O1729" t="s">
        <v>629</v>
      </c>
      <c r="S1729">
        <v>894</v>
      </c>
      <c r="T1729">
        <v>149</v>
      </c>
      <c r="X1729">
        <v>9</v>
      </c>
      <c r="Z1729">
        <v>1</v>
      </c>
      <c r="AA1729">
        <f t="shared" si="2477"/>
        <v>1894</v>
      </c>
      <c r="AB1729">
        <f t="shared" si="2478"/>
        <v>9149</v>
      </c>
      <c r="AC1729">
        <f t="shared" si="2424"/>
        <v>9149</v>
      </c>
      <c r="AD1729" s="6">
        <v>2</v>
      </c>
      <c r="AE1729" t="s">
        <v>937</v>
      </c>
      <c r="AF1729" t="s">
        <v>906</v>
      </c>
      <c r="AG1729" t="s">
        <v>756</v>
      </c>
      <c r="AH1729" t="s">
        <v>756</v>
      </c>
      <c r="AI1729" t="str">
        <f t="shared" si="2429"/>
        <v>e</v>
      </c>
      <c r="AJ1729" t="str">
        <f t="shared" si="2430"/>
        <v/>
      </c>
      <c r="AK1729" t="str">
        <f t="shared" si="2431"/>
        <v/>
      </c>
      <c r="AL1729" t="str">
        <f t="shared" si="2432"/>
        <v/>
      </c>
      <c r="AM1729" t="str">
        <f t="shared" si="2433"/>
        <v/>
      </c>
      <c r="AN1729" t="str">
        <f t="shared" si="2434"/>
        <v>Home</v>
      </c>
      <c r="AO1729" t="str">
        <f t="shared" si="2435"/>
        <v>h</v>
      </c>
      <c r="AP1729" t="str">
        <f t="shared" si="2436"/>
        <v/>
      </c>
      <c r="AQ1729" t="str">
        <f t="shared" si="2437"/>
        <v/>
      </c>
      <c r="AR1729" t="str">
        <f t="shared" si="2438"/>
        <v>Home</v>
      </c>
      <c r="AS1729" t="str">
        <f t="shared" si="2439"/>
        <v>h</v>
      </c>
      <c r="AT1729" t="str">
        <f t="shared" si="2440"/>
        <v>Offensive</v>
      </c>
      <c r="AU1729" t="str">
        <f t="shared" si="2441"/>
        <v/>
      </c>
      <c r="AV1729" t="str">
        <f t="shared" si="2442"/>
        <v/>
      </c>
      <c r="AW1729" t="str" cm="1">
        <f t="array" ref="AW1729">IFERROR(IF(O1729&lt;&gt;"",O1729,IF(OR($S1729="",$T1729=""),"",IF(O1729&lt;&gt;"",O1729,IF($T1729&lt;&gt;"",_xlfn._xlws.FILTER(O:O,($BU:$BU=$BU1729)*($I:$I=$I1729)*($T:$T=$T1729)*($S:$S=_xlfn.MINIFS($S:$S,$T:$T,"="&amp;$T1729)),"")))))&amp;"",IF(O1729="","",""))&amp;""</f>
        <v>OffensivePlay_Possession-FrontofNet</v>
      </c>
      <c r="AX1729" t="str" cm="1">
        <f t="array" ref="AX1729">IFERROR(IF(P1729&lt;&gt;"",P1729,IF(OR($S1729="",$T1729=""),"",IF($T1729&lt;&gt;"",_xlfn._xlws.FILTER(P:P,($BU:$BU=$BU1729)*($I:$I=$I1729)*($T:$T=$T1729)*($S:$S=_xlfn.MINIFS($S:$S,$T:$T,"="&amp;$T1729)),""))))&amp;"",IF(P1729="","",""))&amp;""</f>
        <v/>
      </c>
      <c r="AY1729" t="str" cm="1">
        <f t="array" ref="AY1729">IFERROR(IF(Q1729&lt;&gt;"",Q1729,IF(OR($S1729="",$T1729=""),"",IF($T1729&lt;&gt;"",_xlfn._xlws.FILTER(Q:Q,($BU:$BU=$BU1729)*($I:$I=$I1729)*($T:$T=$T1729)*($S:$S=_xlfn.MINIFS($S:$S,$T:$T,"="&amp;$T1729)),""))))&amp;"",IF(Q1729="","",""))&amp;""</f>
        <v/>
      </c>
      <c r="AZ1729" t="str" cm="1">
        <f t="array" ref="AZ1729">IFERROR(IF(R1729&lt;&gt;"",R1729,IF(OR($S1729="",$T1729=""),"",IF($T1729&lt;&gt;"",_xlfn._xlws.FILTER(R:R,($BU:$BU=$BU1729)*($I:$I=$I1729)*($T:$T=$T1729)*($S:$S=_xlfn.MINIFS($S:$S,$T:$T,"="&amp;$T1729)),""))))&amp;"",IF(R1729="","",""))&amp;""</f>
        <v/>
      </c>
      <c r="BA1729" s="6">
        <f t="shared" si="2443"/>
        <v>147</v>
      </c>
      <c r="BB1729">
        <f t="shared" ref="BB1729:BD1729" si="2515">BB1728</f>
        <v>18987</v>
      </c>
      <c r="BC1729" t="str">
        <f t="shared" si="2515"/>
        <v>Velodrome</v>
      </c>
      <c r="BD1729" t="str">
        <f t="shared" si="2515"/>
        <v>Outlaws</v>
      </c>
      <c r="BE1729" t="s">
        <v>6</v>
      </c>
      <c r="BF1729" t="s">
        <v>205</v>
      </c>
      <c r="BI1729" cm="1">
        <f t="array" aca="1" ref="BI1729" ca="1">IFERROR(_xlfn._xlws.FILTER(shifts!A:A,(shifts!B:B=events!AD1729)*(shifts!AG:AG&gt;=events!BK1729)*(shifts!AH:AH&lt;=events!BL1729)),BI1728)</f>
        <v>58</v>
      </c>
      <c r="BJ1729" s="15">
        <f t="shared" si="2445"/>
        <v>0</v>
      </c>
      <c r="BK1729">
        <f t="shared" si="2446"/>
        <v>449</v>
      </c>
      <c r="BL1729">
        <f t="shared" si="2447"/>
        <v>449</v>
      </c>
      <c r="BM1729" s="15">
        <f>SUMIFS(BJ$2:BJ1729,K$2:K1729,"=Intermission")+SUMIFS(BJ$2:BJ1729,K$2:K1729,"=Timeout")</f>
        <v>67</v>
      </c>
      <c r="BN1729">
        <f t="shared" si="2448"/>
        <v>1147</v>
      </c>
      <c r="BO1729" s="19">
        <f t="shared" si="2449"/>
        <v>1778</v>
      </c>
      <c r="BP1729">
        <f t="shared" si="2450"/>
        <v>1773</v>
      </c>
      <c r="BQ1729" s="17">
        <f t="shared" si="2451"/>
        <v>1778</v>
      </c>
      <c r="BR1729" t="str">
        <f t="shared" si="2452"/>
        <v>event_team_player_2</v>
      </c>
      <c r="BS1729">
        <f>COUNTIFS(S$3:S1729,"="&amp;S1729,AI$3:AI1729,"="&amp;AI1729)</f>
        <v>2</v>
      </c>
      <c r="BT1729" t="str">
        <f>IFERROR(VLOOKUP(BB1729&amp;BU1729&amp;X1729,game_rosters!U:W,3,FALSE),"")</f>
        <v>P100105</v>
      </c>
      <c r="BU1729" t="str">
        <f t="shared" si="2453"/>
        <v>Velodrome</v>
      </c>
    </row>
    <row r="1730" spans="1:73" x14ac:dyDescent="0.2">
      <c r="A1730" t="str">
        <f t="shared" si="2428"/>
        <v/>
      </c>
      <c r="I1730" s="44">
        <v>30</v>
      </c>
      <c r="S1730">
        <v>894</v>
      </c>
      <c r="T1730">
        <v>149</v>
      </c>
      <c r="X1730">
        <v>30</v>
      </c>
      <c r="AA1730">
        <f t="shared" si="2477"/>
        <v>1894</v>
      </c>
      <c r="AB1730">
        <f t="shared" si="2478"/>
        <v>9149</v>
      </c>
      <c r="AC1730">
        <f t="shared" ref="AC1730:AC1793" si="2516">IF(AB1730&lt;&gt;"",AB1730,S1730+1000)</f>
        <v>9149</v>
      </c>
      <c r="AD1730" s="6">
        <v>2</v>
      </c>
      <c r="AE1730" t="s">
        <v>937</v>
      </c>
      <c r="AF1730" t="s">
        <v>906</v>
      </c>
      <c r="AG1730" t="s">
        <v>756</v>
      </c>
      <c r="AH1730" t="s">
        <v>756</v>
      </c>
      <c r="AI1730" t="str">
        <f t="shared" si="2429"/>
        <v>o</v>
      </c>
      <c r="AJ1730" t="str">
        <f t="shared" si="2430"/>
        <v/>
      </c>
      <c r="AK1730" t="str">
        <f t="shared" si="2431"/>
        <v/>
      </c>
      <c r="AL1730" t="str">
        <f t="shared" si="2432"/>
        <v/>
      </c>
      <c r="AM1730" t="str">
        <f t="shared" si="2433"/>
        <v/>
      </c>
      <c r="AN1730" t="str">
        <f t="shared" si="2434"/>
        <v>Home</v>
      </c>
      <c r="AO1730" t="str">
        <f t="shared" si="2435"/>
        <v>h</v>
      </c>
      <c r="AP1730" t="str">
        <f t="shared" si="2436"/>
        <v/>
      </c>
      <c r="AQ1730" t="str">
        <f t="shared" si="2437"/>
        <v/>
      </c>
      <c r="AR1730" t="str">
        <f t="shared" si="2438"/>
        <v>Home</v>
      </c>
      <c r="AS1730" t="str">
        <f t="shared" si="2439"/>
        <v>h</v>
      </c>
      <c r="AT1730" t="str">
        <f t="shared" si="2440"/>
        <v>Defensive</v>
      </c>
      <c r="AU1730" t="str">
        <f t="shared" si="2441"/>
        <v/>
      </c>
      <c r="AV1730" t="str">
        <f t="shared" si="2442"/>
        <v/>
      </c>
      <c r="AW1730" t="str" cm="1">
        <f t="array" ref="AW1730">IFERROR(IF(O1730&lt;&gt;"",O1730,IF(OR($S1730="",$T1730=""),"",IF(O1730&lt;&gt;"",O1730,IF($T1730&lt;&gt;"",_xlfn._xlws.FILTER(O:O,($BU:$BU=$BU1730)*($I:$I=$I1730)*($T:$T=$T1730)*($S:$S=_xlfn.MINIFS($S:$S,$T:$T,"="&amp;$T1730)),"")))))&amp;"",IF(O1730="","",""))&amp;""</f>
        <v/>
      </c>
      <c r="AX1730" t="str" cm="1">
        <f t="array" ref="AX1730">IFERROR(IF(P1730&lt;&gt;"",P1730,IF(OR($S1730="",$T1730=""),"",IF($T1730&lt;&gt;"",_xlfn._xlws.FILTER(P:P,($BU:$BU=$BU1730)*($I:$I=$I1730)*($T:$T=$T1730)*($S:$S=_xlfn.MINIFS($S:$S,$T:$T,"="&amp;$T1730)),""))))&amp;"",IF(P1730="","",""))&amp;""</f>
        <v/>
      </c>
      <c r="AY1730" t="str" cm="1">
        <f t="array" ref="AY1730">IFERROR(IF(Q1730&lt;&gt;"",Q1730,IF(OR($S1730="",$T1730=""),"",IF($T1730&lt;&gt;"",_xlfn._xlws.FILTER(Q:Q,($BU:$BU=$BU1730)*($I:$I=$I1730)*($T:$T=$T1730)*($S:$S=_xlfn.MINIFS($S:$S,$T:$T,"="&amp;$T1730)),""))))&amp;"",IF(Q1730="","",""))&amp;""</f>
        <v/>
      </c>
      <c r="AZ1730" t="str" cm="1">
        <f t="array" ref="AZ1730">IFERROR(IF(R1730&lt;&gt;"",R1730,IF(OR($S1730="",$T1730=""),"",IF($T1730&lt;&gt;"",_xlfn._xlws.FILTER(R:R,($BU:$BU=$BU1730)*($I:$I=$I1730)*($T:$T=$T1730)*($S:$S=_xlfn.MINIFS($S:$S,$T:$T,"="&amp;$T1730)),""))))&amp;"",IF(R1730="","",""))&amp;""</f>
        <v/>
      </c>
      <c r="BA1730" s="6">
        <f t="shared" si="2443"/>
        <v>147</v>
      </c>
      <c r="BB1730">
        <f t="shared" ref="BB1730:BD1730" si="2517">BB1729</f>
        <v>18987</v>
      </c>
      <c r="BC1730" t="str">
        <f t="shared" si="2517"/>
        <v>Velodrome</v>
      </c>
      <c r="BD1730" t="str">
        <f t="shared" si="2517"/>
        <v>Outlaws</v>
      </c>
      <c r="BE1730" t="s">
        <v>6</v>
      </c>
      <c r="BF1730" t="s">
        <v>205</v>
      </c>
      <c r="BI1730" cm="1">
        <f t="array" aca="1" ref="BI1730" ca="1">IFERROR(_xlfn._xlws.FILTER(shifts!A:A,(shifts!B:B=events!AD1730)*(shifts!AG:AG&gt;=events!BK1730)*(shifts!AH:AH&lt;=events!BL1730)),BI1729)</f>
        <v>58</v>
      </c>
      <c r="BJ1730" s="15">
        <f t="shared" si="2445"/>
        <v>0</v>
      </c>
      <c r="BK1730">
        <f t="shared" si="2446"/>
        <v>449</v>
      </c>
      <c r="BL1730">
        <f t="shared" si="2447"/>
        <v>449</v>
      </c>
      <c r="BM1730" s="15">
        <f>SUMIFS(BJ$2:BJ1730,K$2:K1730,"=Intermission")+SUMIFS(BJ$2:BJ1730,K$2:K1730,"=Timeout")</f>
        <v>67</v>
      </c>
      <c r="BN1730">
        <f t="shared" si="2448"/>
        <v>1147</v>
      </c>
      <c r="BO1730" s="19">
        <f t="shared" si="2449"/>
        <v>1778</v>
      </c>
      <c r="BP1730">
        <f t="shared" si="2450"/>
        <v>1773</v>
      </c>
      <c r="BQ1730" s="17">
        <f t="shared" si="2451"/>
        <v>1778</v>
      </c>
      <c r="BR1730" t="str">
        <f t="shared" si="2452"/>
        <v>opp_team_player_1</v>
      </c>
      <c r="BS1730">
        <f>COUNTIFS(S$3:S1730,"="&amp;S1730,AI$3:AI1730,"="&amp;AI1730)</f>
        <v>1</v>
      </c>
      <c r="BT1730" t="str">
        <f>IFERROR(VLOOKUP(BB1730&amp;BU1730&amp;X1730,game_rosters!U:W,3,FALSE),"")</f>
        <v>P100009</v>
      </c>
      <c r="BU1730" t="str">
        <f t="shared" si="2453"/>
        <v>Outlaws</v>
      </c>
    </row>
    <row r="1731" spans="1:73" x14ac:dyDescent="0.2">
      <c r="A1731">
        <f t="shared" si="2428"/>
        <v>1</v>
      </c>
      <c r="I1731" s="44">
        <v>30</v>
      </c>
      <c r="K1731" t="s">
        <v>15</v>
      </c>
      <c r="L1731" t="s">
        <v>179</v>
      </c>
      <c r="M1731" t="s">
        <v>98</v>
      </c>
      <c r="S1731">
        <v>895</v>
      </c>
      <c r="T1731">
        <v>149</v>
      </c>
      <c r="W1731" t="s">
        <v>731</v>
      </c>
      <c r="X1731">
        <v>30</v>
      </c>
      <c r="Z1731">
        <v>1</v>
      </c>
      <c r="AA1731">
        <f t="shared" si="2477"/>
        <v>1895</v>
      </c>
      <c r="AB1731">
        <f t="shared" si="2478"/>
        <v>9149</v>
      </c>
      <c r="AC1731">
        <f t="shared" si="2516"/>
        <v>9149</v>
      </c>
      <c r="AD1731" s="6">
        <v>2</v>
      </c>
      <c r="AE1731" t="s">
        <v>937</v>
      </c>
      <c r="AF1731" t="s">
        <v>906</v>
      </c>
      <c r="AG1731" t="s">
        <v>756</v>
      </c>
      <c r="AH1731" t="s">
        <v>756</v>
      </c>
      <c r="AI1731" t="str">
        <f t="shared" si="2429"/>
        <v>e</v>
      </c>
      <c r="AJ1731" t="str">
        <f t="shared" si="2430"/>
        <v/>
      </c>
      <c r="AK1731" t="str">
        <f t="shared" si="2431"/>
        <v/>
      </c>
      <c r="AL1731" t="str">
        <f t="shared" si="2432"/>
        <v/>
      </c>
      <c r="AM1731" t="str">
        <f t="shared" si="2433"/>
        <v/>
      </c>
      <c r="AN1731" t="str">
        <f t="shared" si="2434"/>
        <v>Away</v>
      </c>
      <c r="AO1731" t="str">
        <f t="shared" si="2435"/>
        <v>a</v>
      </c>
      <c r="AP1731" t="str">
        <f t="shared" si="2436"/>
        <v/>
      </c>
      <c r="AQ1731" t="str">
        <f t="shared" si="2437"/>
        <v/>
      </c>
      <c r="AR1731" t="str">
        <f t="shared" si="2438"/>
        <v>Away</v>
      </c>
      <c r="AS1731" t="str">
        <f t="shared" si="2439"/>
        <v>a</v>
      </c>
      <c r="AT1731" t="str">
        <f t="shared" si="2440"/>
        <v>Defensive</v>
      </c>
      <c r="AU1731" t="str">
        <f t="shared" si="2441"/>
        <v/>
      </c>
      <c r="AV1731" t="str">
        <f t="shared" si="2442"/>
        <v/>
      </c>
      <c r="AW1731" t="str" cm="1">
        <f t="array" ref="AW1731">IFERROR(IF(O1731&lt;&gt;"",O1731,IF(OR($S1731="",$T1731=""),"",IF(O1731&lt;&gt;"",O1731,IF($T1731&lt;&gt;"",_xlfn._xlws.FILTER(O:O,($BU:$BU=$BU1731)*($I:$I=$I1731)*($T:$T=$T1731)*($S:$S=_xlfn.MINIFS($S:$S,$T:$T,"="&amp;$T1731)),"")))))&amp;"",IF(O1731="","",""))&amp;""</f>
        <v/>
      </c>
      <c r="AX1731" t="str" cm="1">
        <f t="array" ref="AX1731">IFERROR(IF(P1731&lt;&gt;"",P1731,IF(OR($S1731="",$T1731=""),"",IF($T1731&lt;&gt;"",_xlfn._xlws.FILTER(P:P,($BU:$BU=$BU1731)*($I:$I=$I1731)*($T:$T=$T1731)*($S:$S=_xlfn.MINIFS($S:$S,$T:$T,"="&amp;$T1731)),""))))&amp;"",IF(P1731="","",""))&amp;""</f>
        <v/>
      </c>
      <c r="AY1731" t="str" cm="1">
        <f t="array" ref="AY1731">IFERROR(IF(Q1731&lt;&gt;"",Q1731,IF(OR($S1731="",$T1731=""),"",IF($T1731&lt;&gt;"",_xlfn._xlws.FILTER(Q:Q,($BU:$BU=$BU1731)*($I:$I=$I1731)*($T:$T=$T1731)*($S:$S=_xlfn.MINIFS($S:$S,$T:$T,"="&amp;$T1731)),""))))&amp;"",IF(Q1731="","",""))&amp;""</f>
        <v/>
      </c>
      <c r="AZ1731" t="str" cm="1">
        <f t="array" ref="AZ1731">IFERROR(IF(R1731&lt;&gt;"",R1731,IF(OR($S1731="",$T1731=""),"",IF($T1731&lt;&gt;"",_xlfn._xlws.FILTER(R:R,($BU:$BU=$BU1731)*($I:$I=$I1731)*($T:$T=$T1731)*($S:$S=_xlfn.MINIFS($S:$S,$T:$T,"="&amp;$T1731)),""))))&amp;"",IF(R1731="","",""))&amp;""</f>
        <v/>
      </c>
      <c r="BA1731" s="6">
        <f t="shared" si="2443"/>
        <v>147</v>
      </c>
      <c r="BB1731">
        <f t="shared" ref="BB1731:BD1731" si="2518">BB1730</f>
        <v>18987</v>
      </c>
      <c r="BC1731" t="str">
        <f t="shared" si="2518"/>
        <v>Velodrome</v>
      </c>
      <c r="BD1731" t="str">
        <f t="shared" si="2518"/>
        <v>Outlaws</v>
      </c>
      <c r="BE1731" t="s">
        <v>15</v>
      </c>
      <c r="BF1731" t="s">
        <v>179</v>
      </c>
      <c r="BI1731" cm="1">
        <f t="array" aca="1" ref="BI1731" ca="1">IFERROR(_xlfn._xlws.FILTER(shifts!A:A,(shifts!B:B=events!AD1731)*(shifts!AG:AG&gt;=events!BK1731)*(shifts!AH:AH&lt;=events!BL1731)),BI1730)</f>
        <v>58</v>
      </c>
      <c r="BJ1731" s="15">
        <f t="shared" si="2445"/>
        <v>0</v>
      </c>
      <c r="BK1731">
        <f t="shared" si="2446"/>
        <v>449</v>
      </c>
      <c r="BL1731">
        <f t="shared" si="2447"/>
        <v>449</v>
      </c>
      <c r="BM1731" s="15">
        <f>SUMIFS(BJ$2:BJ1731,K$2:K1731,"=Intermission")+SUMIFS(BJ$2:BJ1731,K$2:K1731,"=Timeout")</f>
        <v>67</v>
      </c>
      <c r="BN1731">
        <f t="shared" si="2448"/>
        <v>1147</v>
      </c>
      <c r="BO1731" s="19">
        <f t="shared" si="2449"/>
        <v>1778</v>
      </c>
      <c r="BP1731">
        <f t="shared" si="2450"/>
        <v>1773</v>
      </c>
      <c r="BQ1731" s="17">
        <f t="shared" si="2451"/>
        <v>1778</v>
      </c>
      <c r="BR1731" t="str">
        <f t="shared" si="2452"/>
        <v>event_team_player_1</v>
      </c>
      <c r="BS1731">
        <f>COUNTIFS(S$3:S1731,"="&amp;S1731,AI$3:AI1731,"="&amp;AI1731)</f>
        <v>1</v>
      </c>
      <c r="BT1731" t="str">
        <f>IFERROR(VLOOKUP(BB1731&amp;BU1731&amp;X1731,game_rosters!U:W,3,FALSE),"")</f>
        <v>P100009</v>
      </c>
      <c r="BU1731" t="str">
        <f t="shared" si="2453"/>
        <v>Outlaws</v>
      </c>
    </row>
    <row r="1732" spans="1:73" x14ac:dyDescent="0.2">
      <c r="A1732" t="str">
        <f t="shared" si="2428"/>
        <v/>
      </c>
      <c r="I1732" s="44">
        <v>14</v>
      </c>
      <c r="S1732">
        <v>895</v>
      </c>
      <c r="T1732">
        <v>149</v>
      </c>
      <c r="X1732">
        <v>14</v>
      </c>
      <c r="AA1732">
        <f t="shared" si="2477"/>
        <v>1895</v>
      </c>
      <c r="AB1732">
        <f t="shared" si="2478"/>
        <v>9149</v>
      </c>
      <c r="AC1732">
        <f t="shared" si="2516"/>
        <v>9149</v>
      </c>
      <c r="AD1732" s="6">
        <v>2</v>
      </c>
      <c r="AE1732" t="s">
        <v>937</v>
      </c>
      <c r="AF1732" t="s">
        <v>906</v>
      </c>
      <c r="AG1732" t="s">
        <v>756</v>
      </c>
      <c r="AH1732" t="s">
        <v>756</v>
      </c>
      <c r="AI1732" t="str">
        <f t="shared" si="2429"/>
        <v>o</v>
      </c>
      <c r="AJ1732" t="str">
        <f t="shared" si="2430"/>
        <v/>
      </c>
      <c r="AK1732" t="str">
        <f t="shared" si="2431"/>
        <v/>
      </c>
      <c r="AL1732" t="str">
        <f t="shared" si="2432"/>
        <v/>
      </c>
      <c r="AM1732" t="str">
        <f t="shared" si="2433"/>
        <v/>
      </c>
      <c r="AN1732" t="str">
        <f t="shared" si="2434"/>
        <v>Away</v>
      </c>
      <c r="AO1732" t="str">
        <f t="shared" si="2435"/>
        <v>a</v>
      </c>
      <c r="AP1732" t="str">
        <f t="shared" si="2436"/>
        <v/>
      </c>
      <c r="AQ1732" t="str">
        <f t="shared" si="2437"/>
        <v/>
      </c>
      <c r="AR1732" t="str">
        <f t="shared" si="2438"/>
        <v>Away</v>
      </c>
      <c r="AS1732" t="str">
        <f t="shared" si="2439"/>
        <v>a</v>
      </c>
      <c r="AT1732" t="str">
        <f t="shared" si="2440"/>
        <v>Offensive</v>
      </c>
      <c r="AU1732" t="str">
        <f t="shared" si="2441"/>
        <v/>
      </c>
      <c r="AV1732" t="str">
        <f t="shared" si="2442"/>
        <v/>
      </c>
      <c r="AW1732" t="str" cm="1">
        <f t="array" ref="AW1732">IFERROR(IF(O1732&lt;&gt;"",O1732,IF(OR($S1732="",$T1732=""),"",IF(O1732&lt;&gt;"",O1732,IF($T1732&lt;&gt;"",_xlfn._xlws.FILTER(O:O,($BU:$BU=$BU1732)*($I:$I=$I1732)*($T:$T=$T1732)*($S:$S=_xlfn.MINIFS($S:$S,$T:$T,"="&amp;$T1732)),"")))))&amp;"",IF(O1732="","",""))&amp;""</f>
        <v/>
      </c>
      <c r="AX1732" t="str" cm="1">
        <f t="array" ref="AX1732">IFERROR(IF(P1732&lt;&gt;"",P1732,IF(OR($S1732="",$T1732=""),"",IF($T1732&lt;&gt;"",_xlfn._xlws.FILTER(P:P,($BU:$BU=$BU1732)*($I:$I=$I1732)*($T:$T=$T1732)*($S:$S=_xlfn.MINIFS($S:$S,$T:$T,"="&amp;$T1732)),""))))&amp;"",IF(P1732="","",""))&amp;""</f>
        <v/>
      </c>
      <c r="AY1732" t="str" cm="1">
        <f t="array" ref="AY1732">IFERROR(IF(Q1732&lt;&gt;"",Q1732,IF(OR($S1732="",$T1732=""),"",IF($T1732&lt;&gt;"",_xlfn._xlws.FILTER(Q:Q,($BU:$BU=$BU1732)*($I:$I=$I1732)*($T:$T=$T1732)*($S:$S=_xlfn.MINIFS($S:$S,$T:$T,"="&amp;$T1732)),""))))&amp;"",IF(Q1732="","",""))&amp;""</f>
        <v/>
      </c>
      <c r="AZ1732" t="str" cm="1">
        <f t="array" ref="AZ1732">IFERROR(IF(R1732&lt;&gt;"",R1732,IF(OR($S1732="",$T1732=""),"",IF($T1732&lt;&gt;"",_xlfn._xlws.FILTER(R:R,($BU:$BU=$BU1732)*($I:$I=$I1732)*($T:$T=$T1732)*($S:$S=_xlfn.MINIFS($S:$S,$T:$T,"="&amp;$T1732)),""))))&amp;"",IF(R1732="","",""))&amp;""</f>
        <v/>
      </c>
      <c r="BA1732" s="6">
        <f t="shared" si="2443"/>
        <v>147</v>
      </c>
      <c r="BB1732">
        <f t="shared" ref="BB1732:BD1732" si="2519">BB1731</f>
        <v>18987</v>
      </c>
      <c r="BC1732" t="str">
        <f t="shared" si="2519"/>
        <v>Velodrome</v>
      </c>
      <c r="BD1732" t="str">
        <f t="shared" si="2519"/>
        <v>Outlaws</v>
      </c>
      <c r="BE1732" t="s">
        <v>15</v>
      </c>
      <c r="BF1732" t="s">
        <v>179</v>
      </c>
      <c r="BI1732" cm="1">
        <f t="array" aca="1" ref="BI1732" ca="1">IFERROR(_xlfn._xlws.FILTER(shifts!A:A,(shifts!B:B=events!AD1732)*(shifts!AG:AG&gt;=events!BK1732)*(shifts!AH:AH&lt;=events!BL1732)),BI1731)</f>
        <v>58</v>
      </c>
      <c r="BJ1732" s="15">
        <f t="shared" si="2445"/>
        <v>0</v>
      </c>
      <c r="BK1732">
        <f t="shared" si="2446"/>
        <v>449</v>
      </c>
      <c r="BL1732">
        <f t="shared" si="2447"/>
        <v>449</v>
      </c>
      <c r="BM1732" s="15">
        <f>SUMIFS(BJ$2:BJ1732,K$2:K1732,"=Intermission")+SUMIFS(BJ$2:BJ1732,K$2:K1732,"=Timeout")</f>
        <v>67</v>
      </c>
      <c r="BN1732">
        <f t="shared" si="2448"/>
        <v>1147</v>
      </c>
      <c r="BO1732" s="19">
        <f t="shared" si="2449"/>
        <v>1778</v>
      </c>
      <c r="BP1732">
        <f t="shared" si="2450"/>
        <v>1773</v>
      </c>
      <c r="BQ1732" s="17">
        <f t="shared" si="2451"/>
        <v>1778</v>
      </c>
      <c r="BR1732" t="str">
        <f t="shared" si="2452"/>
        <v>opp_team_player_1</v>
      </c>
      <c r="BS1732">
        <f>COUNTIFS(S$3:S1732,"="&amp;S1732,AI$3:AI1732,"="&amp;AI1732)</f>
        <v>1</v>
      </c>
      <c r="BT1732" t="str">
        <f>IFERROR(VLOOKUP(BB1732&amp;BU1732&amp;X1732,game_rosters!U:W,3,FALSE),"")</f>
        <v>P100132</v>
      </c>
      <c r="BU1732" t="str">
        <f t="shared" si="2453"/>
        <v>Velodrome</v>
      </c>
    </row>
    <row r="1733" spans="1:73" x14ac:dyDescent="0.2">
      <c r="A1733" t="str">
        <f t="shared" ref="A1733:A1796" si="2520">IF(K1733&lt;&gt;"",1,IF(D1733="x","x",""))</f>
        <v/>
      </c>
      <c r="I1733" s="44">
        <v>9</v>
      </c>
      <c r="O1733" t="s">
        <v>629</v>
      </c>
      <c r="S1733">
        <v>895</v>
      </c>
      <c r="T1733">
        <v>149</v>
      </c>
      <c r="X1733">
        <v>9</v>
      </c>
      <c r="AA1733">
        <f t="shared" si="2477"/>
        <v>1895</v>
      </c>
      <c r="AB1733">
        <f t="shared" si="2478"/>
        <v>9149</v>
      </c>
      <c r="AC1733">
        <f t="shared" si="2516"/>
        <v>9149</v>
      </c>
      <c r="AD1733" s="6">
        <v>2</v>
      </c>
      <c r="AE1733" t="s">
        <v>937</v>
      </c>
      <c r="AF1733" t="s">
        <v>906</v>
      </c>
      <c r="AG1733" t="s">
        <v>756</v>
      </c>
      <c r="AH1733" t="s">
        <v>756</v>
      </c>
      <c r="AI1733" t="str">
        <f t="shared" ref="AI1733:AI1796" si="2521">IF(Z1733="x","",IF(Z1733=1,"e","o"))</f>
        <v>o</v>
      </c>
      <c r="AJ1733" t="str">
        <f t="shared" ref="AJ1733:AJ1796" si="2522">IF($J1733&lt;&gt;"",$J1733,IF($AC1733=$AC1732,AJ1732,""))</f>
        <v/>
      </c>
      <c r="AK1733" t="str">
        <f t="shared" ref="AK1733:AK1796" si="2523">IF($J1733&lt;&gt;"",$J1733,IF($AC1733=$AC1732,AK1732,""))</f>
        <v/>
      </c>
      <c r="AL1733" t="str">
        <f t="shared" ref="AL1733:AL1796" si="2524">IF($W1733="","",IF($AJ1733="","",IF($W1733="h",$AJ1733,IF($AJ1733="n","n",IF(AND($W1733="a",$AJ1733="d"),"o",IF(AND($W1733="a",$AJ1733="o"),"d"))))))</f>
        <v/>
      </c>
      <c r="AM1733" t="str">
        <f t="shared" ref="AM1733:AM1796" si="2525">IF($W1733="","",IF(J1733="","",IF(AL1733="n","n",IF(AL1733="d","o",IF(AL1733="o","d","")))))</f>
        <v/>
      </c>
      <c r="AN1733" t="str">
        <f t="shared" ref="AN1733:AN1796" si="2526">IF(AO1733="H","Home",IF(AO1733="A","Away",""))</f>
        <v>Away</v>
      </c>
      <c r="AO1733" t="str">
        <f t="shared" ref="AO1733:AO1796" si="2527">IF($W1733&lt;&gt;"",$W1733,IF($AC1733=$AC1732,AO1732,""))</f>
        <v>a</v>
      </c>
      <c r="AP1733" t="str">
        <f t="shared" ref="AP1733:AP1796" si="2528">IF(AL1733&lt;&gt;"",AL1733,IF($AC1733=$AC1732,AP1732,""))</f>
        <v/>
      </c>
      <c r="AQ1733" t="str">
        <f t="shared" ref="AQ1733:AQ1796" si="2529">IF(AM1733&lt;&gt;"",AM1733,IF($AC1733=$AC1732,AQ1732,""))</f>
        <v/>
      </c>
      <c r="AR1733" t="str">
        <f t="shared" ref="AR1733:AR1796" si="2530">IF(AN1733&lt;&gt;"",AN1733,IF($AC1733=$AC1732,AR1732,""))</f>
        <v>Away</v>
      </c>
      <c r="AS1733" t="str">
        <f t="shared" ref="AS1733:AS1796" si="2531">IF(AO1733&lt;&gt;"",AO1733,IF($AC1733=$AC1732,AS1732,""))</f>
        <v>a</v>
      </c>
      <c r="AT1733" t="str">
        <f t="shared" ref="AT1733:AT1796" si="2532">IF(AND(AI1733="e",OR(BE1733="Save",BF1733="Turnover_Takeaway",BF1733="Play_Defensive")),"Defensive",IF(AND(AI1733="o",OR(BE1733="Save",BF1733="Turnover_Takeaway",BF1733="Play_Defensive")),"Offensive",IF(OR(BE1733="Deadice",BE1733="Stoppage",BE1733="Intermission"),"",IF(AI1733="e","Offensive",IF(AI1733="o","Defensive","")))))</f>
        <v>Offensive</v>
      </c>
      <c r="AU1733" t="str">
        <f t="shared" ref="AU1733:AU1796" si="2533">IF(U1733&lt;&gt;"",U1733+5000,"")</f>
        <v/>
      </c>
      <c r="AV1733" t="str">
        <f t="shared" ref="AV1733:AV1796" si="2534">IF(V1733&lt;&gt;"",V1733+6000,"")</f>
        <v/>
      </c>
      <c r="AW1733" t="str" cm="1">
        <f t="array" ref="AW1733">IFERROR(IF(O1733&lt;&gt;"",O1733,IF(OR($S1733="",$T1733=""),"",IF(O1733&lt;&gt;"",O1733,IF($T1733&lt;&gt;"",_xlfn._xlws.FILTER(O:O,($BU:$BU=$BU1733)*($I:$I=$I1733)*($T:$T=$T1733)*($S:$S=_xlfn.MINIFS($S:$S,$T:$T,"="&amp;$T1733)),"")))))&amp;"",IF(O1733="","",""))&amp;""</f>
        <v>OffensivePlay_Possession-FrontofNet</v>
      </c>
      <c r="AX1733" t="str" cm="1">
        <f t="array" ref="AX1733">IFERROR(IF(P1733&lt;&gt;"",P1733,IF(OR($S1733="",$T1733=""),"",IF($T1733&lt;&gt;"",_xlfn._xlws.FILTER(P:P,($BU:$BU=$BU1733)*($I:$I=$I1733)*($T:$T=$T1733)*($S:$S=_xlfn.MINIFS($S:$S,$T:$T,"="&amp;$T1733)),""))))&amp;"",IF(P1733="","",""))&amp;""</f>
        <v/>
      </c>
      <c r="AY1733" t="str" cm="1">
        <f t="array" ref="AY1733">IFERROR(IF(Q1733&lt;&gt;"",Q1733,IF(OR($S1733="",$T1733=""),"",IF($T1733&lt;&gt;"",_xlfn._xlws.FILTER(Q:Q,($BU:$BU=$BU1733)*($I:$I=$I1733)*($T:$T=$T1733)*($S:$S=_xlfn.MINIFS($S:$S,$T:$T,"="&amp;$T1733)),""))))&amp;"",IF(Q1733="","",""))&amp;""</f>
        <v/>
      </c>
      <c r="AZ1733" t="str" cm="1">
        <f t="array" ref="AZ1733">IFERROR(IF(R1733&lt;&gt;"",R1733,IF(OR($S1733="",$T1733=""),"",IF($T1733&lt;&gt;"",_xlfn._xlws.FILTER(R:R,($BU:$BU=$BU1733)*($I:$I=$I1733)*($T:$T=$T1733)*($S:$S=_xlfn.MINIFS($S:$S,$T:$T,"="&amp;$T1733)),""))))&amp;"",IF(R1733="","",""))&amp;""</f>
        <v/>
      </c>
      <c r="BA1733" s="6">
        <f t="shared" ref="BA1733:BA1796" si="2535">IF(OR(L1733="Zone_Entry",L1733="Zone_Exit"),BA1732+1,BA1732)</f>
        <v>147</v>
      </c>
      <c r="BB1733">
        <f t="shared" ref="BB1733:BD1733" si="2536">BB1732</f>
        <v>18987</v>
      </c>
      <c r="BC1733" t="str">
        <f t="shared" si="2536"/>
        <v>Velodrome</v>
      </c>
      <c r="BD1733" t="str">
        <f t="shared" si="2536"/>
        <v>Outlaws</v>
      </c>
      <c r="BE1733" t="s">
        <v>15</v>
      </c>
      <c r="BF1733" t="s">
        <v>179</v>
      </c>
      <c r="BI1733" cm="1">
        <f t="array" aca="1" ref="BI1733" ca="1">IFERROR(_xlfn._xlws.FILTER(shifts!A:A,(shifts!B:B=events!AD1733)*(shifts!AG:AG&gt;=events!BK1733)*(shifts!AH:AH&lt;=events!BL1733)),BI1732)</f>
        <v>58</v>
      </c>
      <c r="BJ1733" s="15">
        <f t="shared" ref="BJ1733:BJ1796" si="2537">IF(AND(AG1733="",AH1733=""),0,((AE1733*60)+AF1733)-((AG1733*60)+AH1733))</f>
        <v>0</v>
      </c>
      <c r="BK1733">
        <f t="shared" ref="BK1733:BK1796" si="2538">(AE1733*60)+AF1733</f>
        <v>449</v>
      </c>
      <c r="BL1733">
        <f t="shared" ref="BL1733:BL1796" si="2539">IF(AND(AG1733="",AH1733=""),BK1733,((AG1733*60)+AH1733))</f>
        <v>449</v>
      </c>
      <c r="BM1733" s="15">
        <f>SUMIFS(BJ$2:BJ1733,K$2:K1733,"=Intermission")+SUMIFS(BJ$2:BJ1733,K$2:K1733,"=Timeout")</f>
        <v>67</v>
      </c>
      <c r="BN1733">
        <f t="shared" ref="BN1733:BN1796" si="2540">IF(AD1733=1,0,IF(AD1733=2,1080+BM1733,IF(AD1733=3,(1080*2)+BM1733,0)))</f>
        <v>1147</v>
      </c>
      <c r="BO1733" s="19">
        <f t="shared" ref="BO1733:BO1796" si="2541">IF(K1733="Intermission",BO1732,((1080)-((AE1733*60)+AF1733))+BN1733)</f>
        <v>1778</v>
      </c>
      <c r="BP1733">
        <f t="shared" ref="BP1733:BP1796" si="2542">IF(BO1733&lt;5,0,BO1733-5)</f>
        <v>1773</v>
      </c>
      <c r="BQ1733" s="17">
        <f t="shared" ref="BQ1733:BQ1796" si="2543">BP1733+BJ1733+5</f>
        <v>1778</v>
      </c>
      <c r="BR1733" t="str">
        <f t="shared" ref="BR1733:BR1796" si="2544">IF(AI1733="e","event_team_player_"&amp;BS1733,IF(AI1733="o","opp_team_player_"&amp;BS1733,""))</f>
        <v>opp_team_player_2</v>
      </c>
      <c r="BS1733">
        <f>COUNTIFS(S$3:S1733,"="&amp;S1733,AI$3:AI1733,"="&amp;AI1733)</f>
        <v>2</v>
      </c>
      <c r="BT1733" t="str">
        <f>IFERROR(VLOOKUP(BB1733&amp;BU1733&amp;X1733,game_rosters!U:W,3,FALSE),"")</f>
        <v>P100105</v>
      </c>
      <c r="BU1733" t="str">
        <f t="shared" ref="BU1733:BU1796" si="2545">IF(AR1733="","",IF(AND(AR1733="Away",AI1733="e"),BD1733,IF(AND(AR1733="Home",AI1733="e"),BC1733,IF(AND(AR1733="Away",AI1733="o"),BC1733,IF(AND(AR1733="Home",AI1733="o"),BD1733)))))</f>
        <v>Velodrome</v>
      </c>
    </row>
    <row r="1734" spans="1:73" x14ac:dyDescent="0.2">
      <c r="A1734">
        <f t="shared" si="2520"/>
        <v>1</v>
      </c>
      <c r="I1734" s="44">
        <v>30</v>
      </c>
      <c r="K1734" t="s">
        <v>231</v>
      </c>
      <c r="L1734" t="s">
        <v>234</v>
      </c>
      <c r="S1734">
        <v>896</v>
      </c>
      <c r="T1734">
        <v>149</v>
      </c>
      <c r="W1734" t="s">
        <v>731</v>
      </c>
      <c r="X1734">
        <v>30</v>
      </c>
      <c r="Z1734">
        <v>1</v>
      </c>
      <c r="AA1734">
        <f t="shared" si="2477"/>
        <v>1896</v>
      </c>
      <c r="AB1734">
        <f t="shared" si="2478"/>
        <v>9149</v>
      </c>
      <c r="AC1734">
        <f t="shared" si="2516"/>
        <v>9149</v>
      </c>
      <c r="AD1734" s="6">
        <v>2</v>
      </c>
      <c r="AE1734" t="s">
        <v>937</v>
      </c>
      <c r="AF1734" t="s">
        <v>906</v>
      </c>
      <c r="AG1734" t="s">
        <v>756</v>
      </c>
      <c r="AH1734" t="s">
        <v>756</v>
      </c>
      <c r="AI1734" t="str">
        <f t="shared" si="2521"/>
        <v>e</v>
      </c>
      <c r="AJ1734" t="str">
        <f t="shared" si="2522"/>
        <v/>
      </c>
      <c r="AK1734" t="str">
        <f t="shared" si="2523"/>
        <v/>
      </c>
      <c r="AL1734" t="str">
        <f t="shared" si="2524"/>
        <v/>
      </c>
      <c r="AM1734" t="str">
        <f t="shared" si="2525"/>
        <v/>
      </c>
      <c r="AN1734" t="str">
        <f t="shared" si="2526"/>
        <v>Away</v>
      </c>
      <c r="AO1734" t="str">
        <f t="shared" si="2527"/>
        <v>a</v>
      </c>
      <c r="AP1734" t="str">
        <f t="shared" si="2528"/>
        <v/>
      </c>
      <c r="AQ1734" t="str">
        <f t="shared" si="2529"/>
        <v/>
      </c>
      <c r="AR1734" t="str">
        <f t="shared" si="2530"/>
        <v>Away</v>
      </c>
      <c r="AS1734" t="str">
        <f t="shared" si="2531"/>
        <v>a</v>
      </c>
      <c r="AT1734" t="str">
        <f t="shared" si="2532"/>
        <v>Offensive</v>
      </c>
      <c r="AU1734" t="str">
        <f t="shared" si="2533"/>
        <v/>
      </c>
      <c r="AV1734" t="str">
        <f t="shared" si="2534"/>
        <v/>
      </c>
      <c r="AW1734" t="str" cm="1">
        <f t="array" ref="AW1734">IFERROR(IF(O1734&lt;&gt;"",O1734,IF(OR($S1734="",$T1734=""),"",IF(O1734&lt;&gt;"",O1734,IF($T1734&lt;&gt;"",_xlfn._xlws.FILTER(O:O,($BU:$BU=$BU1734)*($I:$I=$I1734)*($T:$T=$T1734)*($S:$S=_xlfn.MINIFS($S:$S,$T:$T,"="&amp;$T1734)),"")))))&amp;"",IF(O1734="","",""))&amp;""</f>
        <v/>
      </c>
      <c r="AX1734" t="str" cm="1">
        <f t="array" ref="AX1734">IFERROR(IF(P1734&lt;&gt;"",P1734,IF(OR($S1734="",$T1734=""),"",IF($T1734&lt;&gt;"",_xlfn._xlws.FILTER(P:P,($BU:$BU=$BU1734)*($I:$I=$I1734)*($T:$T=$T1734)*($S:$S=_xlfn.MINIFS($S:$S,$T:$T,"="&amp;$T1734)),""))))&amp;"",IF(P1734="","",""))&amp;""</f>
        <v/>
      </c>
      <c r="AY1734" t="str" cm="1">
        <f t="array" ref="AY1734">IFERROR(IF(Q1734&lt;&gt;"",Q1734,IF(OR($S1734="",$T1734=""),"",IF($T1734&lt;&gt;"",_xlfn._xlws.FILTER(Q:Q,($BU:$BU=$BU1734)*($I:$I=$I1734)*($T:$T=$T1734)*($S:$S=_xlfn.MINIFS($S:$S,$T:$T,"="&amp;$T1734)),""))))&amp;"",IF(Q1734="","",""))&amp;""</f>
        <v/>
      </c>
      <c r="AZ1734" t="str" cm="1">
        <f t="array" ref="AZ1734">IFERROR(IF(R1734&lt;&gt;"",R1734,IF(OR($S1734="",$T1734=""),"",IF($T1734&lt;&gt;"",_xlfn._xlws.FILTER(R:R,($BU:$BU=$BU1734)*($I:$I=$I1734)*($T:$T=$T1734)*($S:$S=_xlfn.MINIFS($S:$S,$T:$T,"="&amp;$T1734)),""))))&amp;"",IF(R1734="","",""))&amp;""</f>
        <v/>
      </c>
      <c r="BA1734" s="6">
        <f t="shared" si="2535"/>
        <v>147</v>
      </c>
      <c r="BB1734">
        <f t="shared" ref="BB1734:BD1734" si="2546">BB1733</f>
        <v>18987</v>
      </c>
      <c r="BC1734" t="str">
        <f t="shared" si="2546"/>
        <v>Velodrome</v>
      </c>
      <c r="BD1734" t="str">
        <f t="shared" si="2546"/>
        <v>Outlaws</v>
      </c>
      <c r="BE1734" t="s">
        <v>231</v>
      </c>
      <c r="BF1734" t="s">
        <v>234</v>
      </c>
      <c r="BI1734" cm="1">
        <f t="array" aca="1" ref="BI1734" ca="1">IFERROR(_xlfn._xlws.FILTER(shifts!A:A,(shifts!B:B=events!AD1734)*(shifts!AG:AG&gt;=events!BK1734)*(shifts!AH:AH&lt;=events!BL1734)),BI1733)</f>
        <v>58</v>
      </c>
      <c r="BJ1734" s="15">
        <f t="shared" si="2537"/>
        <v>0</v>
      </c>
      <c r="BK1734">
        <f t="shared" si="2538"/>
        <v>449</v>
      </c>
      <c r="BL1734">
        <f t="shared" si="2539"/>
        <v>449</v>
      </c>
      <c r="BM1734" s="15">
        <f>SUMIFS(BJ$2:BJ1734,K$2:K1734,"=Intermission")+SUMIFS(BJ$2:BJ1734,K$2:K1734,"=Timeout")</f>
        <v>67</v>
      </c>
      <c r="BN1734">
        <f t="shared" si="2540"/>
        <v>1147</v>
      </c>
      <c r="BO1734" s="19">
        <f t="shared" si="2541"/>
        <v>1778</v>
      </c>
      <c r="BP1734">
        <f t="shared" si="2542"/>
        <v>1773</v>
      </c>
      <c r="BQ1734" s="17">
        <f t="shared" si="2543"/>
        <v>1778</v>
      </c>
      <c r="BR1734" t="str">
        <f t="shared" si="2544"/>
        <v>event_team_player_1</v>
      </c>
      <c r="BS1734">
        <f>COUNTIFS(S$3:S1734,"="&amp;S1734,AI$3:AI1734,"="&amp;AI1734)</f>
        <v>1</v>
      </c>
      <c r="BT1734" t="str">
        <f>IFERROR(VLOOKUP(BB1734&amp;BU1734&amp;X1734,game_rosters!U:W,3,FALSE),"")</f>
        <v>P100009</v>
      </c>
      <c r="BU1734" t="str">
        <f t="shared" si="2545"/>
        <v>Outlaws</v>
      </c>
    </row>
    <row r="1735" spans="1:73" x14ac:dyDescent="0.2">
      <c r="A1735">
        <f t="shared" si="2520"/>
        <v>1</v>
      </c>
      <c r="I1735" s="44">
        <v>61</v>
      </c>
      <c r="K1735" t="s">
        <v>13</v>
      </c>
      <c r="L1735" t="s">
        <v>586</v>
      </c>
      <c r="N1735" t="s">
        <v>595</v>
      </c>
      <c r="O1735" t="s">
        <v>694</v>
      </c>
      <c r="Q1735" t="s">
        <v>595</v>
      </c>
      <c r="R1735" s="51">
        <v>1</v>
      </c>
      <c r="S1735">
        <v>897</v>
      </c>
      <c r="T1735" t="s">
        <v>756</v>
      </c>
      <c r="W1735" t="s">
        <v>735</v>
      </c>
      <c r="X1735">
        <v>61</v>
      </c>
      <c r="Z1735">
        <v>1</v>
      </c>
      <c r="AA1735">
        <f t="shared" si="2477"/>
        <v>1897</v>
      </c>
      <c r="AB1735" t="str">
        <f t="shared" si="2478"/>
        <v/>
      </c>
      <c r="AC1735">
        <f t="shared" si="2516"/>
        <v>1897</v>
      </c>
      <c r="AD1735" s="6">
        <v>2</v>
      </c>
      <c r="AE1735" t="s">
        <v>937</v>
      </c>
      <c r="AF1735" t="s">
        <v>740</v>
      </c>
      <c r="AG1735" t="s">
        <v>756</v>
      </c>
      <c r="AH1735" t="s">
        <v>756</v>
      </c>
      <c r="AI1735" t="str">
        <f t="shared" si="2521"/>
        <v>e</v>
      </c>
      <c r="AJ1735" t="str">
        <f t="shared" si="2522"/>
        <v/>
      </c>
      <c r="AK1735" t="str">
        <f t="shared" si="2523"/>
        <v/>
      </c>
      <c r="AL1735" t="str">
        <f t="shared" si="2524"/>
        <v/>
      </c>
      <c r="AM1735" t="str">
        <f t="shared" si="2525"/>
        <v/>
      </c>
      <c r="AN1735" t="str">
        <f t="shared" si="2526"/>
        <v>Home</v>
      </c>
      <c r="AO1735" t="str">
        <f t="shared" si="2527"/>
        <v>h</v>
      </c>
      <c r="AP1735" t="str">
        <f t="shared" si="2528"/>
        <v/>
      </c>
      <c r="AQ1735" t="str">
        <f t="shared" si="2529"/>
        <v/>
      </c>
      <c r="AR1735" t="str">
        <f t="shared" si="2530"/>
        <v>Home</v>
      </c>
      <c r="AS1735" t="str">
        <f t="shared" si="2531"/>
        <v>h</v>
      </c>
      <c r="AT1735" t="str">
        <f t="shared" si="2532"/>
        <v>Offensive</v>
      </c>
      <c r="AU1735" t="str">
        <f t="shared" si="2533"/>
        <v/>
      </c>
      <c r="AV1735" t="str">
        <f t="shared" si="2534"/>
        <v/>
      </c>
      <c r="AW1735" t="str" cm="1">
        <f t="array" ref="AW1735">IFERROR(IF(O1735&lt;&gt;"",O1735,IF(OR($S1735="",$T1735=""),"",IF(O1735&lt;&gt;"",O1735,IF($T1735&lt;&gt;"",_xlfn._xlws.FILTER(O:O,($BU:$BU=$BU1735)*($I:$I=$I1735)*($T:$T=$T1735)*($S:$S=_xlfn.MINIFS($S:$S,$T:$T,"="&amp;$T1735)),"")))))&amp;"",IF(O1735="","",""))&amp;""</f>
        <v>OffensivePlay_Zone-PuckRetreivalRebound</v>
      </c>
      <c r="AX1735" t="str" cm="1">
        <f t="array" ref="AX1735">IFERROR(IF(P1735&lt;&gt;"",P1735,IF(OR($S1735="",$T1735=""),"",IF($T1735&lt;&gt;"",_xlfn._xlws.FILTER(P:P,($BU:$BU=$BU1735)*($I:$I=$I1735)*($T:$T=$T1735)*($S:$S=_xlfn.MINIFS($S:$S,$T:$T,"="&amp;$T1735)),""))))&amp;"",IF(P1735="","",""))&amp;""</f>
        <v/>
      </c>
      <c r="AY1735" t="str" cm="1">
        <f t="array" ref="AY1735">IFERROR(IF(Q1735&lt;&gt;"",Q1735,IF(OR($S1735="",$T1735=""),"",IF($T1735&lt;&gt;"",_xlfn._xlws.FILTER(Q:Q,($BU:$BU=$BU1735)*($I:$I=$I1735)*($T:$T=$T1735)*($S:$S=_xlfn.MINIFS($S:$S,$T:$T,"="&amp;$T1735)),""))))&amp;"",IF(Q1735="","",""))&amp;""</f>
        <v>s</v>
      </c>
      <c r="AZ1735" t="str" cm="1">
        <f t="array" ref="AZ1735">IFERROR(IF(R1735&lt;&gt;"",R1735,IF(OR($S1735="",$T1735=""),"",IF($T1735&lt;&gt;"",_xlfn._xlws.FILTER(R:R,($BU:$BU=$BU1735)*($I:$I=$I1735)*($T:$T=$T1735)*($S:$S=_xlfn.MINIFS($S:$S,$T:$T,"="&amp;$T1735)),""))))&amp;"",IF(R1735="","",""))&amp;""</f>
        <v>1</v>
      </c>
      <c r="BA1735" s="6">
        <f t="shared" si="2535"/>
        <v>147</v>
      </c>
      <c r="BB1735">
        <f t="shared" ref="BB1735:BD1735" si="2547">BB1734</f>
        <v>18987</v>
      </c>
      <c r="BC1735" t="str">
        <f t="shared" si="2547"/>
        <v>Velodrome</v>
      </c>
      <c r="BD1735" t="str">
        <f t="shared" si="2547"/>
        <v>Outlaws</v>
      </c>
      <c r="BE1735" t="s">
        <v>13</v>
      </c>
      <c r="BF1735" t="s">
        <v>586</v>
      </c>
      <c r="BI1735" cm="1">
        <f t="array" aca="1" ref="BI1735" ca="1">IFERROR(_xlfn._xlws.FILTER(shifts!A:A,(shifts!B:B=events!AD1735)*(shifts!AG:AG&gt;=events!BK1735)*(shifts!AH:AH&lt;=events!BL1735)),BI1734)</f>
        <v>58</v>
      </c>
      <c r="BJ1735" s="15">
        <f t="shared" si="2537"/>
        <v>0</v>
      </c>
      <c r="BK1735">
        <f t="shared" si="2538"/>
        <v>445</v>
      </c>
      <c r="BL1735">
        <f t="shared" si="2539"/>
        <v>445</v>
      </c>
      <c r="BM1735" s="15">
        <f>SUMIFS(BJ$2:BJ1735,K$2:K1735,"=Intermission")+SUMIFS(BJ$2:BJ1735,K$2:K1735,"=Timeout")</f>
        <v>67</v>
      </c>
      <c r="BN1735">
        <f t="shared" si="2540"/>
        <v>1147</v>
      </c>
      <c r="BO1735" s="19">
        <f t="shared" si="2541"/>
        <v>1782</v>
      </c>
      <c r="BP1735">
        <f t="shared" si="2542"/>
        <v>1777</v>
      </c>
      <c r="BQ1735" s="17">
        <f t="shared" si="2543"/>
        <v>1782</v>
      </c>
      <c r="BR1735" t="str">
        <f t="shared" si="2544"/>
        <v>event_team_player_1</v>
      </c>
      <c r="BS1735">
        <f>COUNTIFS(S$3:S1735,"="&amp;S1735,AI$3:AI1735,"="&amp;AI1735)</f>
        <v>1</v>
      </c>
      <c r="BT1735" t="str">
        <f>IFERROR(VLOOKUP(BB1735&amp;BU1735&amp;X1735,game_rosters!U:W,3,FALSE),"")</f>
        <v>P100224</v>
      </c>
      <c r="BU1735" t="str">
        <f t="shared" si="2545"/>
        <v>Velodrome</v>
      </c>
    </row>
    <row r="1736" spans="1:73" x14ac:dyDescent="0.2">
      <c r="A1736" t="str">
        <f t="shared" si="2520"/>
        <v/>
      </c>
      <c r="I1736" s="44">
        <v>91</v>
      </c>
      <c r="O1736" t="s">
        <v>692</v>
      </c>
      <c r="Q1736" t="s">
        <v>594</v>
      </c>
      <c r="R1736" s="51">
        <v>1</v>
      </c>
      <c r="S1736">
        <v>897</v>
      </c>
      <c r="T1736" t="s">
        <v>756</v>
      </c>
      <c r="X1736">
        <v>91</v>
      </c>
      <c r="AA1736">
        <f t="shared" si="2477"/>
        <v>1897</v>
      </c>
      <c r="AB1736" t="str">
        <f t="shared" si="2478"/>
        <v/>
      </c>
      <c r="AC1736">
        <f t="shared" si="2516"/>
        <v>1897</v>
      </c>
      <c r="AD1736" s="6">
        <v>2</v>
      </c>
      <c r="AE1736" t="s">
        <v>937</v>
      </c>
      <c r="AF1736" t="s">
        <v>740</v>
      </c>
      <c r="AG1736" t="s">
        <v>756</v>
      </c>
      <c r="AH1736" t="s">
        <v>756</v>
      </c>
      <c r="AI1736" t="str">
        <f t="shared" si="2521"/>
        <v>o</v>
      </c>
      <c r="AJ1736" t="str">
        <f t="shared" si="2522"/>
        <v/>
      </c>
      <c r="AK1736" t="str">
        <f t="shared" si="2523"/>
        <v/>
      </c>
      <c r="AL1736" t="str">
        <f t="shared" si="2524"/>
        <v/>
      </c>
      <c r="AM1736" t="str">
        <f t="shared" si="2525"/>
        <v/>
      </c>
      <c r="AN1736" t="str">
        <f t="shared" si="2526"/>
        <v>Home</v>
      </c>
      <c r="AO1736" t="str">
        <f t="shared" si="2527"/>
        <v>h</v>
      </c>
      <c r="AP1736" t="str">
        <f t="shared" si="2528"/>
        <v/>
      </c>
      <c r="AQ1736" t="str">
        <f t="shared" si="2529"/>
        <v/>
      </c>
      <c r="AR1736" t="str">
        <f t="shared" si="2530"/>
        <v>Home</v>
      </c>
      <c r="AS1736" t="str">
        <f t="shared" si="2531"/>
        <v>h</v>
      </c>
      <c r="AT1736" t="str">
        <f t="shared" si="2532"/>
        <v>Defensive</v>
      </c>
      <c r="AU1736" t="str">
        <f t="shared" si="2533"/>
        <v/>
      </c>
      <c r="AV1736" t="str">
        <f t="shared" si="2534"/>
        <v/>
      </c>
      <c r="AW1736" t="str" cm="1">
        <f t="array" ref="AW1736">IFERROR(IF(O1736&lt;&gt;"",O1736,IF(OR($S1736="",$T1736=""),"",IF(O1736&lt;&gt;"",O1736,IF($T1736&lt;&gt;"",_xlfn._xlws.FILTER(O:O,($BU:$BU=$BU1736)*($I:$I=$I1736)*($T:$T=$T1736)*($S:$S=_xlfn.MINIFS($S:$S,$T:$T,"="&amp;$T1736)),"")))))&amp;"",IF(O1736="","",""))&amp;""</f>
        <v>Defensive_PlayZone-PuckRecoveryRebound</v>
      </c>
      <c r="AX1736" t="str" cm="1">
        <f t="array" ref="AX1736">IFERROR(IF(P1736&lt;&gt;"",P1736,IF(OR($S1736="",$T1736=""),"",IF($T1736&lt;&gt;"",_xlfn._xlws.FILTER(P:P,($BU:$BU=$BU1736)*($I:$I=$I1736)*($T:$T=$T1736)*($S:$S=_xlfn.MINIFS($S:$S,$T:$T,"="&amp;$T1736)),""))))&amp;"",IF(P1736="","",""))&amp;""</f>
        <v/>
      </c>
      <c r="AY1736" t="str" cm="1">
        <f t="array" ref="AY1736">IFERROR(IF(Q1736&lt;&gt;"",Q1736,IF(OR($S1736="",$T1736=""),"",IF($T1736&lt;&gt;"",_xlfn._xlws.FILTER(Q:Q,($BU:$BU=$BU1736)*($I:$I=$I1736)*($T:$T=$T1736)*($S:$S=_xlfn.MINIFS($S:$S,$T:$T,"="&amp;$T1736)),""))))&amp;"",IF(Q1736="","",""))&amp;""</f>
        <v>u</v>
      </c>
      <c r="AZ1736" t="str" cm="1">
        <f t="array" ref="AZ1736">IFERROR(IF(R1736&lt;&gt;"",R1736,IF(OR($S1736="",$T1736=""),"",IF($T1736&lt;&gt;"",_xlfn._xlws.FILTER(R:R,($BU:$BU=$BU1736)*($I:$I=$I1736)*($T:$T=$T1736)*($S:$S=_xlfn.MINIFS($S:$S,$T:$T,"="&amp;$T1736)),""))))&amp;"",IF(R1736="","",""))&amp;""</f>
        <v>1</v>
      </c>
      <c r="BA1736" s="6">
        <f t="shared" si="2535"/>
        <v>147</v>
      </c>
      <c r="BB1736">
        <f t="shared" ref="BB1736:BD1736" si="2548">BB1735</f>
        <v>18987</v>
      </c>
      <c r="BC1736" t="str">
        <f t="shared" si="2548"/>
        <v>Velodrome</v>
      </c>
      <c r="BD1736" t="str">
        <f t="shared" si="2548"/>
        <v>Outlaws</v>
      </c>
      <c r="BE1736" t="s">
        <v>13</v>
      </c>
      <c r="BF1736" t="s">
        <v>586</v>
      </c>
      <c r="BI1736" cm="1">
        <f t="array" aca="1" ref="BI1736" ca="1">IFERROR(_xlfn._xlws.FILTER(shifts!A:A,(shifts!B:B=events!AD1736)*(shifts!AG:AG&gt;=events!BK1736)*(shifts!AH:AH&lt;=events!BL1736)),BI1735)</f>
        <v>58</v>
      </c>
      <c r="BJ1736" s="15">
        <f t="shared" si="2537"/>
        <v>0</v>
      </c>
      <c r="BK1736">
        <f t="shared" si="2538"/>
        <v>445</v>
      </c>
      <c r="BL1736">
        <f t="shared" si="2539"/>
        <v>445</v>
      </c>
      <c r="BM1736" s="15">
        <f>SUMIFS(BJ$2:BJ1736,K$2:K1736,"=Intermission")+SUMIFS(BJ$2:BJ1736,K$2:K1736,"=Timeout")</f>
        <v>67</v>
      </c>
      <c r="BN1736">
        <f t="shared" si="2540"/>
        <v>1147</v>
      </c>
      <c r="BO1736" s="19">
        <f t="shared" si="2541"/>
        <v>1782</v>
      </c>
      <c r="BP1736">
        <f t="shared" si="2542"/>
        <v>1777</v>
      </c>
      <c r="BQ1736" s="17">
        <f t="shared" si="2543"/>
        <v>1782</v>
      </c>
      <c r="BR1736" t="str">
        <f t="shared" si="2544"/>
        <v>opp_team_player_1</v>
      </c>
      <c r="BS1736">
        <f>COUNTIFS(S$3:S1736,"="&amp;S1736,AI$3:AI1736,"="&amp;AI1736)</f>
        <v>1</v>
      </c>
      <c r="BT1736" t="str">
        <f>IFERROR(VLOOKUP(BB1736&amp;BU1736&amp;X1736,game_rosters!U:W,3,FALSE),"")</f>
        <v>P100232</v>
      </c>
      <c r="BU1736" t="str">
        <f t="shared" si="2545"/>
        <v>Outlaws</v>
      </c>
    </row>
    <row r="1737" spans="1:73" x14ac:dyDescent="0.2">
      <c r="A1737">
        <f t="shared" si="2520"/>
        <v>1</v>
      </c>
      <c r="I1737" s="44">
        <v>61</v>
      </c>
      <c r="K1737" t="s">
        <v>6</v>
      </c>
      <c r="L1737" t="s">
        <v>191</v>
      </c>
      <c r="M1737" t="s">
        <v>51</v>
      </c>
      <c r="N1737" t="s">
        <v>594</v>
      </c>
      <c r="R1737" s="51">
        <v>1</v>
      </c>
      <c r="S1737">
        <v>898</v>
      </c>
      <c r="T1737" t="s">
        <v>756</v>
      </c>
      <c r="W1737" t="s">
        <v>735</v>
      </c>
      <c r="X1737">
        <v>61</v>
      </c>
      <c r="Z1737">
        <v>1</v>
      </c>
      <c r="AA1737">
        <f t="shared" si="2477"/>
        <v>1898</v>
      </c>
      <c r="AB1737" t="str">
        <f t="shared" si="2478"/>
        <v/>
      </c>
      <c r="AC1737">
        <f t="shared" si="2516"/>
        <v>1898</v>
      </c>
      <c r="AD1737" s="6">
        <v>2</v>
      </c>
      <c r="AE1737" t="s">
        <v>937</v>
      </c>
      <c r="AF1737" t="s">
        <v>740</v>
      </c>
      <c r="AG1737" t="s">
        <v>756</v>
      </c>
      <c r="AH1737" t="s">
        <v>756</v>
      </c>
      <c r="AI1737" t="str">
        <f t="shared" si="2521"/>
        <v>e</v>
      </c>
      <c r="AJ1737" t="str">
        <f t="shared" si="2522"/>
        <v/>
      </c>
      <c r="AK1737" t="str">
        <f t="shared" si="2523"/>
        <v/>
      </c>
      <c r="AL1737" t="str">
        <f t="shared" si="2524"/>
        <v/>
      </c>
      <c r="AM1737" t="str">
        <f t="shared" si="2525"/>
        <v/>
      </c>
      <c r="AN1737" t="str">
        <f t="shared" si="2526"/>
        <v>Home</v>
      </c>
      <c r="AO1737" t="str">
        <f t="shared" si="2527"/>
        <v>h</v>
      </c>
      <c r="AP1737" t="str">
        <f t="shared" si="2528"/>
        <v/>
      </c>
      <c r="AQ1737" t="str">
        <f t="shared" si="2529"/>
        <v/>
      </c>
      <c r="AR1737" t="str">
        <f t="shared" si="2530"/>
        <v>Home</v>
      </c>
      <c r="AS1737" t="str">
        <f t="shared" si="2531"/>
        <v>h</v>
      </c>
      <c r="AT1737" t="str">
        <f t="shared" si="2532"/>
        <v>Offensive</v>
      </c>
      <c r="AU1737" t="str">
        <f t="shared" si="2533"/>
        <v/>
      </c>
      <c r="AV1737" t="str">
        <f t="shared" si="2534"/>
        <v/>
      </c>
      <c r="AW1737" t="str" cm="1">
        <f t="array" ref="AW1737">IFERROR(IF(O1737&lt;&gt;"",O1737,IF(OR($S1737="",$T1737=""),"",IF(O1737&lt;&gt;"",O1737,IF($T1737&lt;&gt;"",_xlfn._xlws.FILTER(O:O,($BU:$BU=$BU1737)*($I:$I=$I1737)*($T:$T=$T1737)*($S:$S=_xlfn.MINIFS($S:$S,$T:$T,"="&amp;$T1737)),"")))))&amp;"",IF(O1737="","",""))&amp;""</f>
        <v/>
      </c>
      <c r="AX1737" t="str" cm="1">
        <f t="array" ref="AX1737">IFERROR(IF(P1737&lt;&gt;"",P1737,IF(OR($S1737="",$T1737=""),"",IF($T1737&lt;&gt;"",_xlfn._xlws.FILTER(P:P,($BU:$BU=$BU1737)*($I:$I=$I1737)*($T:$T=$T1737)*($S:$S=_xlfn.MINIFS($S:$S,$T:$T,"="&amp;$T1737)),""))))&amp;"",IF(P1737="","",""))&amp;""</f>
        <v/>
      </c>
      <c r="AY1737" t="str" cm="1">
        <f t="array" ref="AY1737">IFERROR(IF(Q1737&lt;&gt;"",Q1737,IF(OR($S1737="",$T1737=""),"",IF($T1737&lt;&gt;"",_xlfn._xlws.FILTER(Q:Q,($BU:$BU=$BU1737)*($I:$I=$I1737)*($T:$T=$T1737)*($S:$S=_xlfn.MINIFS($S:$S,$T:$T,"="&amp;$T1737)),""))))&amp;"",IF(Q1737="","",""))&amp;""</f>
        <v/>
      </c>
      <c r="AZ1737" t="str" cm="1">
        <f t="array" ref="AZ1737">IFERROR(IF(R1737&lt;&gt;"",R1737,IF(OR($S1737="",$T1737=""),"",IF($T1737&lt;&gt;"",_xlfn._xlws.FILTER(R:R,($BU:$BU=$BU1737)*($I:$I=$I1737)*($T:$T=$T1737)*($S:$S=_xlfn.MINIFS($S:$S,$T:$T,"="&amp;$T1737)),""))))&amp;"",IF(R1737="","",""))&amp;""</f>
        <v>1</v>
      </c>
      <c r="BA1737" s="6">
        <f t="shared" si="2535"/>
        <v>147</v>
      </c>
      <c r="BB1737">
        <f t="shared" ref="BB1737:BD1737" si="2549">BB1736</f>
        <v>18987</v>
      </c>
      <c r="BC1737" t="str">
        <f t="shared" si="2549"/>
        <v>Velodrome</v>
      </c>
      <c r="BD1737" t="str">
        <f t="shared" si="2549"/>
        <v>Outlaws</v>
      </c>
      <c r="BE1737" t="s">
        <v>6</v>
      </c>
      <c r="BF1737" t="s">
        <v>191</v>
      </c>
      <c r="BI1737" cm="1">
        <f t="array" aca="1" ref="BI1737" ca="1">IFERROR(_xlfn._xlws.FILTER(shifts!A:A,(shifts!B:B=events!AD1737)*(shifts!AG:AG&gt;=events!BK1737)*(shifts!AH:AH&lt;=events!BL1737)),BI1736)</f>
        <v>58</v>
      </c>
      <c r="BJ1737" s="15">
        <f t="shared" si="2537"/>
        <v>0</v>
      </c>
      <c r="BK1737">
        <f t="shared" si="2538"/>
        <v>445</v>
      </c>
      <c r="BL1737">
        <f t="shared" si="2539"/>
        <v>445</v>
      </c>
      <c r="BM1737" s="15">
        <f>SUMIFS(BJ$2:BJ1737,K$2:K1737,"=Intermission")+SUMIFS(BJ$2:BJ1737,K$2:K1737,"=Timeout")</f>
        <v>67</v>
      </c>
      <c r="BN1737">
        <f t="shared" si="2540"/>
        <v>1147</v>
      </c>
      <c r="BO1737" s="19">
        <f t="shared" si="2541"/>
        <v>1782</v>
      </c>
      <c r="BP1737">
        <f t="shared" si="2542"/>
        <v>1777</v>
      </c>
      <c r="BQ1737" s="17">
        <f t="shared" si="2543"/>
        <v>1782</v>
      </c>
      <c r="BR1737" t="str">
        <f t="shared" si="2544"/>
        <v>event_team_player_1</v>
      </c>
      <c r="BS1737">
        <f>COUNTIFS(S$3:S1737,"="&amp;S1737,AI$3:AI1737,"="&amp;AI1737)</f>
        <v>1</v>
      </c>
      <c r="BT1737" t="str">
        <f>IFERROR(VLOOKUP(BB1737&amp;BU1737&amp;X1737,game_rosters!U:W,3,FALSE),"")</f>
        <v>P100224</v>
      </c>
      <c r="BU1737" t="str">
        <f t="shared" si="2545"/>
        <v>Velodrome</v>
      </c>
    </row>
    <row r="1738" spans="1:73" x14ac:dyDescent="0.2">
      <c r="A1738" t="str">
        <f t="shared" si="2520"/>
        <v/>
      </c>
      <c r="I1738" s="44">
        <v>91</v>
      </c>
      <c r="O1738" t="s">
        <v>572</v>
      </c>
      <c r="Q1738" t="s">
        <v>595</v>
      </c>
      <c r="R1738" s="51">
        <v>1</v>
      </c>
      <c r="S1738">
        <v>898</v>
      </c>
      <c r="T1738" t="s">
        <v>756</v>
      </c>
      <c r="X1738">
        <v>91</v>
      </c>
      <c r="AA1738">
        <f t="shared" si="2477"/>
        <v>1898</v>
      </c>
      <c r="AB1738" t="str">
        <f t="shared" si="2478"/>
        <v/>
      </c>
      <c r="AC1738">
        <f t="shared" si="2516"/>
        <v>1898</v>
      </c>
      <c r="AD1738" s="6">
        <v>2</v>
      </c>
      <c r="AE1738" t="s">
        <v>937</v>
      </c>
      <c r="AF1738" t="s">
        <v>740</v>
      </c>
      <c r="AG1738" t="s">
        <v>756</v>
      </c>
      <c r="AH1738" t="s">
        <v>756</v>
      </c>
      <c r="AI1738" t="str">
        <f t="shared" si="2521"/>
        <v>o</v>
      </c>
      <c r="AJ1738" t="str">
        <f t="shared" si="2522"/>
        <v/>
      </c>
      <c r="AK1738" t="str">
        <f t="shared" si="2523"/>
        <v/>
      </c>
      <c r="AL1738" t="str">
        <f t="shared" si="2524"/>
        <v/>
      </c>
      <c r="AM1738" t="str">
        <f t="shared" si="2525"/>
        <v/>
      </c>
      <c r="AN1738" t="str">
        <f t="shared" si="2526"/>
        <v>Home</v>
      </c>
      <c r="AO1738" t="str">
        <f t="shared" si="2527"/>
        <v>h</v>
      </c>
      <c r="AP1738" t="str">
        <f t="shared" si="2528"/>
        <v/>
      </c>
      <c r="AQ1738" t="str">
        <f t="shared" si="2529"/>
        <v/>
      </c>
      <c r="AR1738" t="str">
        <f t="shared" si="2530"/>
        <v>Home</v>
      </c>
      <c r="AS1738" t="str">
        <f t="shared" si="2531"/>
        <v>h</v>
      </c>
      <c r="AT1738" t="str">
        <f t="shared" si="2532"/>
        <v>Defensive</v>
      </c>
      <c r="AU1738" t="str">
        <f t="shared" si="2533"/>
        <v/>
      </c>
      <c r="AV1738" t="str">
        <f t="shared" si="2534"/>
        <v/>
      </c>
      <c r="AW1738" t="str" cm="1">
        <f t="array" ref="AW1738">IFERROR(IF(O1738&lt;&gt;"",O1738,IF(OR($S1738="",$T1738=""),"",IF(O1738&lt;&gt;"",O1738,IF($T1738&lt;&gt;"",_xlfn._xlws.FILTER(O:O,($BU:$BU=$BU1738)*($I:$I=$I1738)*($T:$T=$T1738)*($S:$S=_xlfn.MINIFS($S:$S,$T:$T,"="&amp;$T1738)),"")))))&amp;"",IF(O1738="","",""))&amp;""</f>
        <v>Defensive_PlayShot-BlockedShot</v>
      </c>
      <c r="AX1738" t="str" cm="1">
        <f t="array" ref="AX1738">IFERROR(IF(P1738&lt;&gt;"",P1738,IF(OR($S1738="",$T1738=""),"",IF($T1738&lt;&gt;"",_xlfn._xlws.FILTER(P:P,($BU:$BU=$BU1738)*($I:$I=$I1738)*($T:$T=$T1738)*($S:$S=_xlfn.MINIFS($S:$S,$T:$T,"="&amp;$T1738)),""))))&amp;"",IF(P1738="","",""))&amp;""</f>
        <v/>
      </c>
      <c r="AY1738" t="str" cm="1">
        <f t="array" ref="AY1738">IFERROR(IF(Q1738&lt;&gt;"",Q1738,IF(OR($S1738="",$T1738=""),"",IF($T1738&lt;&gt;"",_xlfn._xlws.FILTER(Q:Q,($BU:$BU=$BU1738)*($I:$I=$I1738)*($T:$T=$T1738)*($S:$S=_xlfn.MINIFS($S:$S,$T:$T,"="&amp;$T1738)),""))))&amp;"",IF(Q1738="","",""))&amp;""</f>
        <v>s</v>
      </c>
      <c r="AZ1738" t="str" cm="1">
        <f t="array" ref="AZ1738">IFERROR(IF(R1738&lt;&gt;"",R1738,IF(OR($S1738="",$T1738=""),"",IF($T1738&lt;&gt;"",_xlfn._xlws.FILTER(R:R,($BU:$BU=$BU1738)*($I:$I=$I1738)*($T:$T=$T1738)*($S:$S=_xlfn.MINIFS($S:$S,$T:$T,"="&amp;$T1738)),""))))&amp;"",IF(R1738="","",""))&amp;""</f>
        <v>1</v>
      </c>
      <c r="BA1738" s="6">
        <f t="shared" si="2535"/>
        <v>147</v>
      </c>
      <c r="BB1738">
        <f t="shared" ref="BB1738:BD1738" si="2550">BB1737</f>
        <v>18987</v>
      </c>
      <c r="BC1738" t="str">
        <f t="shared" si="2550"/>
        <v>Velodrome</v>
      </c>
      <c r="BD1738" t="str">
        <f t="shared" si="2550"/>
        <v>Outlaws</v>
      </c>
      <c r="BE1738" t="s">
        <v>6</v>
      </c>
      <c r="BF1738" t="s">
        <v>191</v>
      </c>
      <c r="BI1738" cm="1">
        <f t="array" aca="1" ref="BI1738" ca="1">IFERROR(_xlfn._xlws.FILTER(shifts!A:A,(shifts!B:B=events!AD1738)*(shifts!AG:AG&gt;=events!BK1738)*(shifts!AH:AH&lt;=events!BL1738)),BI1737)</f>
        <v>58</v>
      </c>
      <c r="BJ1738" s="15">
        <f t="shared" si="2537"/>
        <v>0</v>
      </c>
      <c r="BK1738">
        <f t="shared" si="2538"/>
        <v>445</v>
      </c>
      <c r="BL1738">
        <f t="shared" si="2539"/>
        <v>445</v>
      </c>
      <c r="BM1738" s="15">
        <f>SUMIFS(BJ$2:BJ1738,K$2:K1738,"=Intermission")+SUMIFS(BJ$2:BJ1738,K$2:K1738,"=Timeout")</f>
        <v>67</v>
      </c>
      <c r="BN1738">
        <f t="shared" si="2540"/>
        <v>1147</v>
      </c>
      <c r="BO1738" s="19">
        <f t="shared" si="2541"/>
        <v>1782</v>
      </c>
      <c r="BP1738">
        <f t="shared" si="2542"/>
        <v>1777</v>
      </c>
      <c r="BQ1738" s="17">
        <f t="shared" si="2543"/>
        <v>1782</v>
      </c>
      <c r="BR1738" t="str">
        <f t="shared" si="2544"/>
        <v>opp_team_player_1</v>
      </c>
      <c r="BS1738">
        <f>COUNTIFS(S$3:S1738,"="&amp;S1738,AI$3:AI1738,"="&amp;AI1738)</f>
        <v>1</v>
      </c>
      <c r="BT1738" t="str">
        <f>IFERROR(VLOOKUP(BB1738&amp;BU1738&amp;X1738,game_rosters!U:W,3,FALSE),"")</f>
        <v>P100232</v>
      </c>
      <c r="BU1738" t="str">
        <f t="shared" si="2545"/>
        <v>Outlaws</v>
      </c>
    </row>
    <row r="1739" spans="1:73" x14ac:dyDescent="0.2">
      <c r="A1739">
        <f t="shared" si="2520"/>
        <v>1</v>
      </c>
      <c r="I1739" s="44">
        <v>9</v>
      </c>
      <c r="K1739" t="s">
        <v>13</v>
      </c>
      <c r="L1739" t="s">
        <v>586</v>
      </c>
      <c r="N1739" t="s">
        <v>594</v>
      </c>
      <c r="O1739" t="s">
        <v>611</v>
      </c>
      <c r="Q1739" t="s">
        <v>594</v>
      </c>
      <c r="S1739">
        <v>899</v>
      </c>
      <c r="T1739" t="s">
        <v>756</v>
      </c>
      <c r="W1739" t="s">
        <v>735</v>
      </c>
      <c r="X1739">
        <v>9</v>
      </c>
      <c r="Z1739">
        <v>1</v>
      </c>
      <c r="AA1739">
        <f t="shared" si="2477"/>
        <v>1899</v>
      </c>
      <c r="AB1739" t="str">
        <f t="shared" si="2478"/>
        <v/>
      </c>
      <c r="AC1739">
        <f t="shared" si="2516"/>
        <v>1899</v>
      </c>
      <c r="AD1739" s="6">
        <v>2</v>
      </c>
      <c r="AE1739" t="s">
        <v>937</v>
      </c>
      <c r="AF1739" t="s">
        <v>908</v>
      </c>
      <c r="AG1739" t="s">
        <v>937</v>
      </c>
      <c r="AH1739" t="s">
        <v>909</v>
      </c>
      <c r="AI1739" t="str">
        <f t="shared" si="2521"/>
        <v>e</v>
      </c>
      <c r="AJ1739" t="str">
        <f t="shared" si="2522"/>
        <v/>
      </c>
      <c r="AK1739" t="str">
        <f t="shared" si="2523"/>
        <v/>
      </c>
      <c r="AL1739" t="str">
        <f t="shared" si="2524"/>
        <v/>
      </c>
      <c r="AM1739" t="str">
        <f t="shared" si="2525"/>
        <v/>
      </c>
      <c r="AN1739" t="str">
        <f t="shared" si="2526"/>
        <v>Home</v>
      </c>
      <c r="AO1739" t="str">
        <f t="shared" si="2527"/>
        <v>h</v>
      </c>
      <c r="AP1739" t="str">
        <f t="shared" si="2528"/>
        <v/>
      </c>
      <c r="AQ1739" t="str">
        <f t="shared" si="2529"/>
        <v/>
      </c>
      <c r="AR1739" t="str">
        <f t="shared" si="2530"/>
        <v>Home</v>
      </c>
      <c r="AS1739" t="str">
        <f t="shared" si="2531"/>
        <v>h</v>
      </c>
      <c r="AT1739" t="str">
        <f t="shared" si="2532"/>
        <v>Offensive</v>
      </c>
      <c r="AU1739" t="str">
        <f t="shared" si="2533"/>
        <v/>
      </c>
      <c r="AV1739" t="str">
        <f t="shared" si="2534"/>
        <v/>
      </c>
      <c r="AW1739" t="str" cm="1">
        <f t="array" ref="AW1739">IFERROR(IF(O1739&lt;&gt;"",O1739,IF(OR($S1739="",$T1739=""),"",IF(O1739&lt;&gt;"",O1739,IF($T1739&lt;&gt;"",_xlfn._xlws.FILTER(O:O,($BU:$BU=$BU1739)*($I:$I=$I1739)*($T:$T=$T1739)*($S:$S=_xlfn.MINIFS($S:$S,$T:$T,"="&amp;$T1739)),"")))))&amp;"",IF(O1739="","",""))&amp;""</f>
        <v>OffensivePlay_Zone-PuckRecoveryShot</v>
      </c>
      <c r="AX1739" t="str" cm="1">
        <f t="array" ref="AX1739">IFERROR(IF(P1739&lt;&gt;"",P1739,IF(OR($S1739="",$T1739=""),"",IF($T1739&lt;&gt;"",_xlfn._xlws.FILTER(P:P,($BU:$BU=$BU1739)*($I:$I=$I1739)*($T:$T=$T1739)*($S:$S=_xlfn.MINIFS($S:$S,$T:$T,"="&amp;$T1739)),""))))&amp;"",IF(P1739="","",""))&amp;""</f>
        <v/>
      </c>
      <c r="AY1739" t="str" cm="1">
        <f t="array" ref="AY1739">IFERROR(IF(Q1739&lt;&gt;"",Q1739,IF(OR($S1739="",$T1739=""),"",IF($T1739&lt;&gt;"",_xlfn._xlws.FILTER(Q:Q,($BU:$BU=$BU1739)*($I:$I=$I1739)*($T:$T=$T1739)*($S:$S=_xlfn.MINIFS($S:$S,$T:$T,"="&amp;$T1739)),""))))&amp;"",IF(Q1739="","",""))&amp;""</f>
        <v>u</v>
      </c>
      <c r="AZ1739" t="str" cm="1">
        <f t="array" ref="AZ1739">IFERROR(IF(R1739&lt;&gt;"",R1739,IF(OR($S1739="",$T1739=""),"",IF($T1739&lt;&gt;"",_xlfn._xlws.FILTER(R:R,($BU:$BU=$BU1739)*($I:$I=$I1739)*($T:$T=$T1739)*($S:$S=_xlfn.MINIFS($S:$S,$T:$T,"="&amp;$T1739)),""))))&amp;"",IF(R1739="","",""))&amp;""</f>
        <v/>
      </c>
      <c r="BA1739" s="6">
        <f t="shared" si="2535"/>
        <v>147</v>
      </c>
      <c r="BB1739">
        <f t="shared" ref="BB1739:BD1739" si="2551">BB1738</f>
        <v>18987</v>
      </c>
      <c r="BC1739" t="str">
        <f t="shared" si="2551"/>
        <v>Velodrome</v>
      </c>
      <c r="BD1739" t="str">
        <f t="shared" si="2551"/>
        <v>Outlaws</v>
      </c>
      <c r="BE1739" t="s">
        <v>13</v>
      </c>
      <c r="BF1739" t="s">
        <v>586</v>
      </c>
      <c r="BI1739" cm="1">
        <f t="array" aca="1" ref="BI1739" ca="1">IFERROR(_xlfn._xlws.FILTER(shifts!A:A,(shifts!B:B=events!AD1739)*(shifts!AG:AG&gt;=events!BK1739)*(shifts!AH:AH&lt;=events!BL1739)),BI1738)</f>
        <v>58</v>
      </c>
      <c r="BJ1739" s="15">
        <f t="shared" si="2537"/>
        <v>2</v>
      </c>
      <c r="BK1739">
        <f t="shared" si="2538"/>
        <v>444</v>
      </c>
      <c r="BL1739">
        <f t="shared" si="2539"/>
        <v>442</v>
      </c>
      <c r="BM1739" s="15">
        <f>SUMIFS(BJ$2:BJ1739,K$2:K1739,"=Intermission")+SUMIFS(BJ$2:BJ1739,K$2:K1739,"=Timeout")</f>
        <v>67</v>
      </c>
      <c r="BN1739">
        <f t="shared" si="2540"/>
        <v>1147</v>
      </c>
      <c r="BO1739" s="19">
        <f t="shared" si="2541"/>
        <v>1783</v>
      </c>
      <c r="BP1739">
        <f t="shared" si="2542"/>
        <v>1778</v>
      </c>
      <c r="BQ1739" s="17">
        <f t="shared" si="2543"/>
        <v>1785</v>
      </c>
      <c r="BR1739" t="str">
        <f t="shared" si="2544"/>
        <v>event_team_player_1</v>
      </c>
      <c r="BS1739">
        <f>COUNTIFS(S$3:S1739,"="&amp;S1739,AI$3:AI1739,"="&amp;AI1739)</f>
        <v>1</v>
      </c>
      <c r="BT1739" t="str">
        <f>IFERROR(VLOOKUP(BB1739&amp;BU1739&amp;X1739,game_rosters!U:W,3,FALSE),"")</f>
        <v>P100105</v>
      </c>
      <c r="BU1739" t="str">
        <f t="shared" si="2545"/>
        <v>Velodrome</v>
      </c>
    </row>
    <row r="1740" spans="1:73" x14ac:dyDescent="0.2">
      <c r="A1740">
        <f t="shared" si="2520"/>
        <v>1</v>
      </c>
      <c r="I1740" s="44">
        <v>9</v>
      </c>
      <c r="K1740" t="s">
        <v>9</v>
      </c>
      <c r="L1740" t="s">
        <v>173</v>
      </c>
      <c r="M1740" t="s">
        <v>391</v>
      </c>
      <c r="N1740" t="s">
        <v>594</v>
      </c>
      <c r="O1740" t="s">
        <v>571</v>
      </c>
      <c r="Q1740" t="s">
        <v>594</v>
      </c>
      <c r="S1740">
        <v>900</v>
      </c>
      <c r="T1740" t="s">
        <v>756</v>
      </c>
      <c r="W1740" t="s">
        <v>735</v>
      </c>
      <c r="X1740">
        <v>9</v>
      </c>
      <c r="Z1740">
        <v>1</v>
      </c>
      <c r="AA1740">
        <f t="shared" si="2477"/>
        <v>1900</v>
      </c>
      <c r="AB1740" t="str">
        <f t="shared" si="2478"/>
        <v/>
      </c>
      <c r="AC1740">
        <f t="shared" si="2516"/>
        <v>1900</v>
      </c>
      <c r="AD1740" s="6">
        <v>2</v>
      </c>
      <c r="AE1740" t="s">
        <v>937</v>
      </c>
      <c r="AF1740" t="s">
        <v>909</v>
      </c>
      <c r="AG1740" t="s">
        <v>756</v>
      </c>
      <c r="AH1740" t="s">
        <v>756</v>
      </c>
      <c r="AI1740" t="str">
        <f t="shared" si="2521"/>
        <v>e</v>
      </c>
      <c r="AJ1740" t="str">
        <f t="shared" si="2522"/>
        <v/>
      </c>
      <c r="AK1740" t="str">
        <f t="shared" si="2523"/>
        <v/>
      </c>
      <c r="AL1740" t="str">
        <f t="shared" si="2524"/>
        <v/>
      </c>
      <c r="AM1740" t="str">
        <f t="shared" si="2525"/>
        <v/>
      </c>
      <c r="AN1740" t="str">
        <f t="shared" si="2526"/>
        <v>Home</v>
      </c>
      <c r="AO1740" t="str">
        <f t="shared" si="2527"/>
        <v>h</v>
      </c>
      <c r="AP1740" t="str">
        <f t="shared" si="2528"/>
        <v/>
      </c>
      <c r="AQ1740" t="str">
        <f t="shared" si="2529"/>
        <v/>
      </c>
      <c r="AR1740" t="str">
        <f t="shared" si="2530"/>
        <v>Home</v>
      </c>
      <c r="AS1740" t="str">
        <f t="shared" si="2531"/>
        <v>h</v>
      </c>
      <c r="AT1740" t="str">
        <f t="shared" si="2532"/>
        <v>Offensive</v>
      </c>
      <c r="AU1740" t="str">
        <f t="shared" si="2533"/>
        <v/>
      </c>
      <c r="AV1740" t="str">
        <f t="shared" si="2534"/>
        <v/>
      </c>
      <c r="AW1740" t="str" cm="1">
        <f t="array" ref="AW1740">IFERROR(IF(O1740&lt;&gt;"",O1740,IF(OR($S1740="",$T1740=""),"",IF(O1740&lt;&gt;"",O1740,IF($T1740&lt;&gt;"",_xlfn._xlws.FILTER(O:O,($BU:$BU=$BU1740)*($I:$I=$I1740)*($T:$T=$T1740)*($S:$S=_xlfn.MINIFS($S:$S,$T:$T,"="&amp;$T1740)),"")))))&amp;"",IF(O1740="","",""))&amp;""</f>
        <v>OffensivePlay_Zone-Dump/RimInZone</v>
      </c>
      <c r="AX1740" t="str" cm="1">
        <f t="array" ref="AX1740">IFERROR(IF(P1740&lt;&gt;"",P1740,IF(OR($S1740="",$T1740=""),"",IF($T1740&lt;&gt;"",_xlfn._xlws.FILTER(P:P,($BU:$BU=$BU1740)*($I:$I=$I1740)*($T:$T=$T1740)*($S:$S=_xlfn.MINIFS($S:$S,$T:$T,"="&amp;$T1740)),""))))&amp;"",IF(P1740="","",""))&amp;""</f>
        <v/>
      </c>
      <c r="AY1740" t="str" cm="1">
        <f t="array" ref="AY1740">IFERROR(IF(Q1740&lt;&gt;"",Q1740,IF(OR($S1740="",$T1740=""),"",IF($T1740&lt;&gt;"",_xlfn._xlws.FILTER(Q:Q,($BU:$BU=$BU1740)*($I:$I=$I1740)*($T:$T=$T1740)*($S:$S=_xlfn.MINIFS($S:$S,$T:$T,"="&amp;$T1740)),""))))&amp;"",IF(Q1740="","",""))&amp;""</f>
        <v>u</v>
      </c>
      <c r="AZ1740" t="str" cm="1">
        <f t="array" ref="AZ1740">IFERROR(IF(R1740&lt;&gt;"",R1740,IF(OR($S1740="",$T1740=""),"",IF($T1740&lt;&gt;"",_xlfn._xlws.FILTER(R:R,($BU:$BU=$BU1740)*($I:$I=$I1740)*($T:$T=$T1740)*($S:$S=_xlfn.MINIFS($S:$S,$T:$T,"="&amp;$T1740)),""))))&amp;"",IF(R1740="","",""))&amp;""</f>
        <v/>
      </c>
      <c r="BA1740" s="6">
        <f t="shared" si="2535"/>
        <v>147</v>
      </c>
      <c r="BB1740">
        <f t="shared" ref="BB1740:BD1740" si="2552">BB1739</f>
        <v>18987</v>
      </c>
      <c r="BC1740" t="str">
        <f t="shared" si="2552"/>
        <v>Velodrome</v>
      </c>
      <c r="BD1740" t="str">
        <f t="shared" si="2552"/>
        <v>Outlaws</v>
      </c>
      <c r="BE1740" t="s">
        <v>9</v>
      </c>
      <c r="BF1740" t="s">
        <v>173</v>
      </c>
      <c r="BI1740" cm="1">
        <f t="array" aca="1" ref="BI1740" ca="1">IFERROR(_xlfn._xlws.FILTER(shifts!A:A,(shifts!B:B=events!AD1740)*(shifts!AG:AG&gt;=events!BK1740)*(shifts!AH:AH&lt;=events!BL1740)),BI1739)</f>
        <v>58</v>
      </c>
      <c r="BJ1740" s="15">
        <f t="shared" si="2537"/>
        <v>0</v>
      </c>
      <c r="BK1740">
        <f t="shared" si="2538"/>
        <v>442</v>
      </c>
      <c r="BL1740">
        <f t="shared" si="2539"/>
        <v>442</v>
      </c>
      <c r="BM1740" s="15">
        <f>SUMIFS(BJ$2:BJ1740,K$2:K1740,"=Intermission")+SUMIFS(BJ$2:BJ1740,K$2:K1740,"=Timeout")</f>
        <v>67</v>
      </c>
      <c r="BN1740">
        <f t="shared" si="2540"/>
        <v>1147</v>
      </c>
      <c r="BO1740" s="19">
        <f t="shared" si="2541"/>
        <v>1785</v>
      </c>
      <c r="BP1740">
        <f t="shared" si="2542"/>
        <v>1780</v>
      </c>
      <c r="BQ1740" s="17">
        <f t="shared" si="2543"/>
        <v>1785</v>
      </c>
      <c r="BR1740" t="str">
        <f t="shared" si="2544"/>
        <v>event_team_player_1</v>
      </c>
      <c r="BS1740">
        <f>COUNTIFS(S$3:S1740,"="&amp;S1740,AI$3:AI1740,"="&amp;AI1740)</f>
        <v>1</v>
      </c>
      <c r="BT1740" t="str">
        <f>IFERROR(VLOOKUP(BB1740&amp;BU1740&amp;X1740,game_rosters!U:W,3,FALSE),"")</f>
        <v>P100105</v>
      </c>
      <c r="BU1740" t="str">
        <f t="shared" si="2545"/>
        <v>Velodrome</v>
      </c>
    </row>
    <row r="1741" spans="1:73" x14ac:dyDescent="0.2">
      <c r="A1741">
        <f t="shared" si="2520"/>
        <v>1</v>
      </c>
      <c r="I1741" s="44">
        <v>4</v>
      </c>
      <c r="K1741" t="s">
        <v>13</v>
      </c>
      <c r="L1741" t="s">
        <v>586</v>
      </c>
      <c r="N1741" t="s">
        <v>595</v>
      </c>
      <c r="O1741" t="s">
        <v>600</v>
      </c>
      <c r="Q1741" t="s">
        <v>595</v>
      </c>
      <c r="R1741" s="51">
        <v>1</v>
      </c>
      <c r="S1741">
        <v>901</v>
      </c>
      <c r="T1741" t="s">
        <v>756</v>
      </c>
      <c r="W1741" t="s">
        <v>731</v>
      </c>
      <c r="X1741">
        <v>4</v>
      </c>
      <c r="Z1741">
        <v>1</v>
      </c>
      <c r="AA1741">
        <f t="shared" si="2477"/>
        <v>1901</v>
      </c>
      <c r="AB1741" t="str">
        <f t="shared" si="2478"/>
        <v/>
      </c>
      <c r="AC1741">
        <f t="shared" si="2516"/>
        <v>1901</v>
      </c>
      <c r="AD1741" s="6">
        <v>2</v>
      </c>
      <c r="AE1741" t="s">
        <v>937</v>
      </c>
      <c r="AF1741" t="s">
        <v>741</v>
      </c>
      <c r="AG1741" t="s">
        <v>756</v>
      </c>
      <c r="AH1741" t="s">
        <v>756</v>
      </c>
      <c r="AI1741" t="str">
        <f t="shared" si="2521"/>
        <v>e</v>
      </c>
      <c r="AJ1741" t="str">
        <f t="shared" si="2522"/>
        <v/>
      </c>
      <c r="AK1741" t="str">
        <f t="shared" si="2523"/>
        <v/>
      </c>
      <c r="AL1741" t="str">
        <f t="shared" si="2524"/>
        <v/>
      </c>
      <c r="AM1741" t="str">
        <f t="shared" si="2525"/>
        <v/>
      </c>
      <c r="AN1741" t="str">
        <f t="shared" si="2526"/>
        <v>Away</v>
      </c>
      <c r="AO1741" t="str">
        <f t="shared" si="2527"/>
        <v>a</v>
      </c>
      <c r="AP1741" t="str">
        <f t="shared" si="2528"/>
        <v/>
      </c>
      <c r="AQ1741" t="str">
        <f t="shared" si="2529"/>
        <v/>
      </c>
      <c r="AR1741" t="str">
        <f t="shared" si="2530"/>
        <v>Away</v>
      </c>
      <c r="AS1741" t="str">
        <f t="shared" si="2531"/>
        <v>a</v>
      </c>
      <c r="AT1741" t="str">
        <f t="shared" si="2532"/>
        <v>Offensive</v>
      </c>
      <c r="AU1741" t="str">
        <f t="shared" si="2533"/>
        <v/>
      </c>
      <c r="AV1741" t="str">
        <f t="shared" si="2534"/>
        <v/>
      </c>
      <c r="AW1741" t="str" cm="1">
        <f t="array" ref="AW1741">IFERROR(IF(O1741&lt;&gt;"",O1741,IF(OR($S1741="",$T1741=""),"",IF(O1741&lt;&gt;"",O1741,IF($T1741&lt;&gt;"",_xlfn._xlws.FILTER(O:O,($BU:$BU=$BU1741)*($I:$I=$I1741)*($T:$T=$T1741)*($S:$S=_xlfn.MINIFS($S:$S,$T:$T,"="&amp;$T1741)),"")))))&amp;"",IF(O1741="","",""))&amp;""</f>
        <v>OffensivePlay_Zone-PuckRetreivalTurnover</v>
      </c>
      <c r="AX1741" t="str" cm="1">
        <f t="array" ref="AX1741">IFERROR(IF(P1741&lt;&gt;"",P1741,IF(OR($S1741="",$T1741=""),"",IF($T1741&lt;&gt;"",_xlfn._xlws.FILTER(P:P,($BU:$BU=$BU1741)*($I:$I=$I1741)*($T:$T=$T1741)*($S:$S=_xlfn.MINIFS($S:$S,$T:$T,"="&amp;$T1741)),""))))&amp;"",IF(P1741="","",""))&amp;""</f>
        <v/>
      </c>
      <c r="AY1741" t="str" cm="1">
        <f t="array" ref="AY1741">IFERROR(IF(Q1741&lt;&gt;"",Q1741,IF(OR($S1741="",$T1741=""),"",IF($T1741&lt;&gt;"",_xlfn._xlws.FILTER(Q:Q,($BU:$BU=$BU1741)*($I:$I=$I1741)*($T:$T=$T1741)*($S:$S=_xlfn.MINIFS($S:$S,$T:$T,"="&amp;$T1741)),""))))&amp;"",IF(Q1741="","",""))&amp;""</f>
        <v>s</v>
      </c>
      <c r="AZ1741" t="str" cm="1">
        <f t="array" ref="AZ1741">IFERROR(IF(R1741&lt;&gt;"",R1741,IF(OR($S1741="",$T1741=""),"",IF($T1741&lt;&gt;"",_xlfn._xlws.FILTER(R:R,($BU:$BU=$BU1741)*($I:$I=$I1741)*($T:$T=$T1741)*($S:$S=_xlfn.MINIFS($S:$S,$T:$T,"="&amp;$T1741)),""))))&amp;"",IF(R1741="","",""))&amp;""</f>
        <v>1</v>
      </c>
      <c r="BA1741" s="6">
        <f t="shared" si="2535"/>
        <v>147</v>
      </c>
      <c r="BB1741">
        <f t="shared" ref="BB1741:BD1741" si="2553">BB1740</f>
        <v>18987</v>
      </c>
      <c r="BC1741" t="str">
        <f t="shared" si="2553"/>
        <v>Velodrome</v>
      </c>
      <c r="BD1741" t="str">
        <f t="shared" si="2553"/>
        <v>Outlaws</v>
      </c>
      <c r="BE1741" t="s">
        <v>13</v>
      </c>
      <c r="BF1741" t="s">
        <v>586</v>
      </c>
      <c r="BI1741" cm="1">
        <f t="array" aca="1" ref="BI1741" ca="1">IFERROR(_xlfn._xlws.FILTER(shifts!A:A,(shifts!B:B=events!AD1741)*(shifts!AG:AG&gt;=events!BK1741)*(shifts!AH:AH&lt;=events!BL1741)),BI1740)</f>
        <v>58</v>
      </c>
      <c r="BJ1741" s="15">
        <f t="shared" si="2537"/>
        <v>0</v>
      </c>
      <c r="BK1741">
        <f t="shared" si="2538"/>
        <v>441</v>
      </c>
      <c r="BL1741">
        <f t="shared" si="2539"/>
        <v>441</v>
      </c>
      <c r="BM1741" s="15">
        <f>SUMIFS(BJ$2:BJ1741,K$2:K1741,"=Intermission")+SUMIFS(BJ$2:BJ1741,K$2:K1741,"=Timeout")</f>
        <v>67</v>
      </c>
      <c r="BN1741">
        <f t="shared" si="2540"/>
        <v>1147</v>
      </c>
      <c r="BO1741" s="19">
        <f t="shared" si="2541"/>
        <v>1786</v>
      </c>
      <c r="BP1741">
        <f t="shared" si="2542"/>
        <v>1781</v>
      </c>
      <c r="BQ1741" s="17">
        <f t="shared" si="2543"/>
        <v>1786</v>
      </c>
      <c r="BR1741" t="str">
        <f t="shared" si="2544"/>
        <v>event_team_player_1</v>
      </c>
      <c r="BS1741">
        <f>COUNTIFS(S$3:S1741,"="&amp;S1741,AI$3:AI1741,"="&amp;AI1741)</f>
        <v>1</v>
      </c>
      <c r="BT1741" t="str">
        <f>IFERROR(VLOOKUP(BB1741&amp;BU1741&amp;X1741,game_rosters!U:W,3,FALSE),"")</f>
        <v>P100032</v>
      </c>
      <c r="BU1741" t="str">
        <f t="shared" si="2545"/>
        <v>Outlaws</v>
      </c>
    </row>
    <row r="1742" spans="1:73" x14ac:dyDescent="0.2">
      <c r="A1742" t="str">
        <f t="shared" si="2520"/>
        <v/>
      </c>
      <c r="I1742" s="44">
        <v>14</v>
      </c>
      <c r="O1742" t="s">
        <v>632</v>
      </c>
      <c r="Q1742" t="s">
        <v>594</v>
      </c>
      <c r="R1742" s="51">
        <v>1</v>
      </c>
      <c r="S1742">
        <v>901</v>
      </c>
      <c r="T1742" t="s">
        <v>756</v>
      </c>
      <c r="X1742">
        <v>14</v>
      </c>
      <c r="AA1742">
        <f t="shared" si="2477"/>
        <v>1901</v>
      </c>
      <c r="AB1742" t="str">
        <f t="shared" si="2478"/>
        <v/>
      </c>
      <c r="AC1742">
        <f t="shared" si="2516"/>
        <v>1901</v>
      </c>
      <c r="AD1742" s="6">
        <v>2</v>
      </c>
      <c r="AE1742" t="s">
        <v>937</v>
      </c>
      <c r="AF1742" t="s">
        <v>741</v>
      </c>
      <c r="AG1742" t="s">
        <v>756</v>
      </c>
      <c r="AH1742" t="s">
        <v>756</v>
      </c>
      <c r="AI1742" t="str">
        <f t="shared" si="2521"/>
        <v>o</v>
      </c>
      <c r="AJ1742" t="str">
        <f t="shared" si="2522"/>
        <v/>
      </c>
      <c r="AK1742" t="str">
        <f t="shared" si="2523"/>
        <v/>
      </c>
      <c r="AL1742" t="str">
        <f t="shared" si="2524"/>
        <v/>
      </c>
      <c r="AM1742" t="str">
        <f t="shared" si="2525"/>
        <v/>
      </c>
      <c r="AN1742" t="str">
        <f t="shared" si="2526"/>
        <v>Away</v>
      </c>
      <c r="AO1742" t="str">
        <f t="shared" si="2527"/>
        <v>a</v>
      </c>
      <c r="AP1742" t="str">
        <f t="shared" si="2528"/>
        <v/>
      </c>
      <c r="AQ1742" t="str">
        <f t="shared" si="2529"/>
        <v/>
      </c>
      <c r="AR1742" t="str">
        <f t="shared" si="2530"/>
        <v>Away</v>
      </c>
      <c r="AS1742" t="str">
        <f t="shared" si="2531"/>
        <v>a</v>
      </c>
      <c r="AT1742" t="str">
        <f t="shared" si="2532"/>
        <v>Defensive</v>
      </c>
      <c r="AU1742" t="str">
        <f t="shared" si="2533"/>
        <v/>
      </c>
      <c r="AV1742" t="str">
        <f t="shared" si="2534"/>
        <v/>
      </c>
      <c r="AW1742" t="str" cm="1">
        <f t="array" ref="AW1742">IFERROR(IF(O1742&lt;&gt;"",O1742,IF(OR($S1742="",$T1742=""),"",IF(O1742&lt;&gt;"",O1742,IF($T1742&lt;&gt;"",_xlfn._xlws.FILTER(O:O,($BU:$BU=$BU1742)*($I:$I=$I1742)*($T:$T=$T1742)*($S:$S=_xlfn.MINIFS($S:$S,$T:$T,"="&amp;$T1742)),"")))))&amp;"",IF(O1742="","",""))&amp;""</f>
        <v>Defensive_PlayZone-PuckRecoveryTurnover</v>
      </c>
      <c r="AX1742" t="str" cm="1">
        <f t="array" ref="AX1742">IFERROR(IF(P1742&lt;&gt;"",P1742,IF(OR($S1742="",$T1742=""),"",IF($T1742&lt;&gt;"",_xlfn._xlws.FILTER(P:P,($BU:$BU=$BU1742)*($I:$I=$I1742)*($T:$T=$T1742)*($S:$S=_xlfn.MINIFS($S:$S,$T:$T,"="&amp;$T1742)),""))))&amp;"",IF(P1742="","",""))&amp;""</f>
        <v/>
      </c>
      <c r="AY1742" t="str" cm="1">
        <f t="array" ref="AY1742">IFERROR(IF(Q1742&lt;&gt;"",Q1742,IF(OR($S1742="",$T1742=""),"",IF($T1742&lt;&gt;"",_xlfn._xlws.FILTER(Q:Q,($BU:$BU=$BU1742)*($I:$I=$I1742)*($T:$T=$T1742)*($S:$S=_xlfn.MINIFS($S:$S,$T:$T,"="&amp;$T1742)),""))))&amp;"",IF(Q1742="","",""))&amp;""</f>
        <v>u</v>
      </c>
      <c r="AZ1742" t="str" cm="1">
        <f t="array" ref="AZ1742">IFERROR(IF(R1742&lt;&gt;"",R1742,IF(OR($S1742="",$T1742=""),"",IF($T1742&lt;&gt;"",_xlfn._xlws.FILTER(R:R,($BU:$BU=$BU1742)*($I:$I=$I1742)*($T:$T=$T1742)*($S:$S=_xlfn.MINIFS($S:$S,$T:$T,"="&amp;$T1742)),""))))&amp;"",IF(R1742="","",""))&amp;""</f>
        <v>1</v>
      </c>
      <c r="BA1742" s="6">
        <f t="shared" si="2535"/>
        <v>147</v>
      </c>
      <c r="BB1742">
        <f t="shared" ref="BB1742:BD1742" si="2554">BB1741</f>
        <v>18987</v>
      </c>
      <c r="BC1742" t="str">
        <f t="shared" si="2554"/>
        <v>Velodrome</v>
      </c>
      <c r="BD1742" t="str">
        <f t="shared" si="2554"/>
        <v>Outlaws</v>
      </c>
      <c r="BE1742" t="s">
        <v>13</v>
      </c>
      <c r="BF1742" t="s">
        <v>586</v>
      </c>
      <c r="BI1742" cm="1">
        <f t="array" aca="1" ref="BI1742" ca="1">IFERROR(_xlfn._xlws.FILTER(shifts!A:A,(shifts!B:B=events!AD1742)*(shifts!AG:AG&gt;=events!BK1742)*(shifts!AH:AH&lt;=events!BL1742)),BI1741)</f>
        <v>58</v>
      </c>
      <c r="BJ1742" s="15">
        <f t="shared" si="2537"/>
        <v>0</v>
      </c>
      <c r="BK1742">
        <f t="shared" si="2538"/>
        <v>441</v>
      </c>
      <c r="BL1742">
        <f t="shared" si="2539"/>
        <v>441</v>
      </c>
      <c r="BM1742" s="15">
        <f>SUMIFS(BJ$2:BJ1742,K$2:K1742,"=Intermission")+SUMIFS(BJ$2:BJ1742,K$2:K1742,"=Timeout")</f>
        <v>67</v>
      </c>
      <c r="BN1742">
        <f t="shared" si="2540"/>
        <v>1147</v>
      </c>
      <c r="BO1742" s="19">
        <f t="shared" si="2541"/>
        <v>1786</v>
      </c>
      <c r="BP1742">
        <f t="shared" si="2542"/>
        <v>1781</v>
      </c>
      <c r="BQ1742" s="17">
        <f t="shared" si="2543"/>
        <v>1786</v>
      </c>
      <c r="BR1742" t="str">
        <f t="shared" si="2544"/>
        <v>opp_team_player_1</v>
      </c>
      <c r="BS1742">
        <f>COUNTIFS(S$3:S1742,"="&amp;S1742,AI$3:AI1742,"="&amp;AI1742)</f>
        <v>1</v>
      </c>
      <c r="BT1742" t="str">
        <f>IFERROR(VLOOKUP(BB1742&amp;BU1742&amp;X1742,game_rosters!U:W,3,FALSE),"")</f>
        <v>P100132</v>
      </c>
      <c r="BU1742" t="str">
        <f t="shared" si="2545"/>
        <v>Velodrome</v>
      </c>
    </row>
    <row r="1743" spans="1:73" x14ac:dyDescent="0.2">
      <c r="A1743">
        <f t="shared" si="2520"/>
        <v>1</v>
      </c>
      <c r="I1743" s="44">
        <v>4</v>
      </c>
      <c r="K1743" t="s">
        <v>7</v>
      </c>
      <c r="L1743" t="s">
        <v>172</v>
      </c>
      <c r="M1743" t="s">
        <v>67</v>
      </c>
      <c r="N1743" t="s">
        <v>595</v>
      </c>
      <c r="O1743" t="s">
        <v>654</v>
      </c>
      <c r="Q1743" t="s">
        <v>595</v>
      </c>
      <c r="R1743" s="51">
        <v>1</v>
      </c>
      <c r="S1743">
        <v>902</v>
      </c>
      <c r="T1743" t="s">
        <v>756</v>
      </c>
      <c r="W1743" t="s">
        <v>731</v>
      </c>
      <c r="X1743">
        <v>4</v>
      </c>
      <c r="Z1743">
        <v>1</v>
      </c>
      <c r="AA1743">
        <f t="shared" si="2477"/>
        <v>1902</v>
      </c>
      <c r="AB1743" t="str">
        <f t="shared" si="2478"/>
        <v/>
      </c>
      <c r="AC1743">
        <f t="shared" si="2516"/>
        <v>1902</v>
      </c>
      <c r="AD1743" s="6">
        <v>2</v>
      </c>
      <c r="AE1743" t="s">
        <v>937</v>
      </c>
      <c r="AF1743" t="s">
        <v>922</v>
      </c>
      <c r="AG1743" t="s">
        <v>756</v>
      </c>
      <c r="AH1743" t="s">
        <v>756</v>
      </c>
      <c r="AI1743" t="str">
        <f t="shared" si="2521"/>
        <v>e</v>
      </c>
      <c r="AJ1743" t="str">
        <f t="shared" si="2522"/>
        <v/>
      </c>
      <c r="AK1743" t="str">
        <f t="shared" si="2523"/>
        <v/>
      </c>
      <c r="AL1743" t="str">
        <f t="shared" si="2524"/>
        <v/>
      </c>
      <c r="AM1743" t="str">
        <f t="shared" si="2525"/>
        <v/>
      </c>
      <c r="AN1743" t="str">
        <f t="shared" si="2526"/>
        <v>Away</v>
      </c>
      <c r="AO1743" t="str">
        <f t="shared" si="2527"/>
        <v>a</v>
      </c>
      <c r="AP1743" t="str">
        <f t="shared" si="2528"/>
        <v/>
      </c>
      <c r="AQ1743" t="str">
        <f t="shared" si="2529"/>
        <v/>
      </c>
      <c r="AR1743" t="str">
        <f t="shared" si="2530"/>
        <v>Away</v>
      </c>
      <c r="AS1743" t="str">
        <f t="shared" si="2531"/>
        <v>a</v>
      </c>
      <c r="AT1743" t="str">
        <f t="shared" si="2532"/>
        <v>Offensive</v>
      </c>
      <c r="AU1743" t="str">
        <f t="shared" si="2533"/>
        <v/>
      </c>
      <c r="AV1743" t="str">
        <f t="shared" si="2534"/>
        <v/>
      </c>
      <c r="AW1743" t="str" cm="1">
        <f t="array" ref="AW1743">IFERROR(IF(O1743&lt;&gt;"",O1743,IF(OR($S1743="",$T1743=""),"",IF(O1743&lt;&gt;"",O1743,IF($T1743&lt;&gt;"",_xlfn._xlws.FILTER(O:O,($BU:$BU=$BU1743)*($I:$I=$I1743)*($T:$T=$T1743)*($S:$S=_xlfn.MINIFS($S:$S,$T:$T,"="&amp;$T1743)),"")))))&amp;"",IF(O1743="","",""))&amp;""</f>
        <v>OffensivePlay_Pass-SecondTouch</v>
      </c>
      <c r="AX1743" t="str" cm="1">
        <f t="array" ref="AX1743">IFERROR(IF(P1743&lt;&gt;"",P1743,IF(OR($S1743="",$T1743=""),"",IF($T1743&lt;&gt;"",_xlfn._xlws.FILTER(P:P,($BU:$BU=$BU1743)*($I:$I=$I1743)*($T:$T=$T1743)*($S:$S=_xlfn.MINIFS($S:$S,$T:$T,"="&amp;$T1743)),""))))&amp;"",IF(P1743="","",""))&amp;""</f>
        <v/>
      </c>
      <c r="AY1743" t="str" cm="1">
        <f t="array" ref="AY1743">IFERROR(IF(Q1743&lt;&gt;"",Q1743,IF(OR($S1743="",$T1743=""),"",IF($T1743&lt;&gt;"",_xlfn._xlws.FILTER(Q:Q,($BU:$BU=$BU1743)*($I:$I=$I1743)*($T:$T=$T1743)*($S:$S=_xlfn.MINIFS($S:$S,$T:$T,"="&amp;$T1743)),""))))&amp;"",IF(Q1743="","",""))&amp;""</f>
        <v>s</v>
      </c>
      <c r="AZ1743" t="str" cm="1">
        <f t="array" ref="AZ1743">IFERROR(IF(R1743&lt;&gt;"",R1743,IF(OR($S1743="",$T1743=""),"",IF($T1743&lt;&gt;"",_xlfn._xlws.FILTER(R:R,($BU:$BU=$BU1743)*($I:$I=$I1743)*($T:$T=$T1743)*($S:$S=_xlfn.MINIFS($S:$S,$T:$T,"="&amp;$T1743)),""))))&amp;"",IF(R1743="","",""))&amp;""</f>
        <v>1</v>
      </c>
      <c r="BA1743" s="6">
        <f t="shared" si="2535"/>
        <v>147</v>
      </c>
      <c r="BB1743">
        <f t="shared" ref="BB1743:BD1743" si="2555">BB1742</f>
        <v>18987</v>
      </c>
      <c r="BC1743" t="str">
        <f t="shared" si="2555"/>
        <v>Velodrome</v>
      </c>
      <c r="BD1743" t="str">
        <f t="shared" si="2555"/>
        <v>Outlaws</v>
      </c>
      <c r="BE1743" t="s">
        <v>7</v>
      </c>
      <c r="BF1743" t="s">
        <v>172</v>
      </c>
      <c r="BI1743" cm="1">
        <f t="array" aca="1" ref="BI1743" ca="1">IFERROR(_xlfn._xlws.FILTER(shifts!A:A,(shifts!B:B=events!AD1743)*(shifts!AG:AG&gt;=events!BK1743)*(shifts!AH:AH&lt;=events!BL1743)),BI1742)</f>
        <v>58</v>
      </c>
      <c r="BJ1743" s="15">
        <f t="shared" si="2537"/>
        <v>0</v>
      </c>
      <c r="BK1743">
        <f t="shared" si="2538"/>
        <v>440</v>
      </c>
      <c r="BL1743">
        <f t="shared" si="2539"/>
        <v>440</v>
      </c>
      <c r="BM1743" s="15">
        <f>SUMIFS(BJ$2:BJ1743,K$2:K1743,"=Intermission")+SUMIFS(BJ$2:BJ1743,K$2:K1743,"=Timeout")</f>
        <v>67</v>
      </c>
      <c r="BN1743">
        <f t="shared" si="2540"/>
        <v>1147</v>
      </c>
      <c r="BO1743" s="19">
        <f t="shared" si="2541"/>
        <v>1787</v>
      </c>
      <c r="BP1743">
        <f t="shared" si="2542"/>
        <v>1782</v>
      </c>
      <c r="BQ1743" s="17">
        <f t="shared" si="2543"/>
        <v>1787</v>
      </c>
      <c r="BR1743" t="str">
        <f t="shared" si="2544"/>
        <v>event_team_player_1</v>
      </c>
      <c r="BS1743">
        <f>COUNTIFS(S$3:S1743,"="&amp;S1743,AI$3:AI1743,"="&amp;AI1743)</f>
        <v>1</v>
      </c>
      <c r="BT1743" t="str">
        <f>IFERROR(VLOOKUP(BB1743&amp;BU1743&amp;X1743,game_rosters!U:W,3,FALSE),"")</f>
        <v>P100032</v>
      </c>
      <c r="BU1743" t="str">
        <f t="shared" si="2545"/>
        <v>Outlaws</v>
      </c>
    </row>
    <row r="1744" spans="1:73" x14ac:dyDescent="0.2">
      <c r="A1744" t="str">
        <f t="shared" si="2520"/>
        <v/>
      </c>
      <c r="I1744" s="44">
        <v>25</v>
      </c>
      <c r="S1744">
        <v>902</v>
      </c>
      <c r="T1744" t="s">
        <v>756</v>
      </c>
      <c r="X1744">
        <v>25</v>
      </c>
      <c r="Z1744">
        <v>1</v>
      </c>
      <c r="AA1744">
        <f t="shared" si="2477"/>
        <v>1902</v>
      </c>
      <c r="AB1744" t="str">
        <f t="shared" si="2478"/>
        <v/>
      </c>
      <c r="AC1744">
        <f t="shared" si="2516"/>
        <v>1902</v>
      </c>
      <c r="AD1744" s="6">
        <v>2</v>
      </c>
      <c r="AE1744" t="s">
        <v>937</v>
      </c>
      <c r="AF1744" t="s">
        <v>922</v>
      </c>
      <c r="AG1744" t="s">
        <v>756</v>
      </c>
      <c r="AH1744" t="s">
        <v>756</v>
      </c>
      <c r="AI1744" t="str">
        <f t="shared" si="2521"/>
        <v>e</v>
      </c>
      <c r="AJ1744" t="str">
        <f t="shared" si="2522"/>
        <v/>
      </c>
      <c r="AK1744" t="str">
        <f t="shared" si="2523"/>
        <v/>
      </c>
      <c r="AL1744" t="str">
        <f t="shared" si="2524"/>
        <v/>
      </c>
      <c r="AM1744" t="str">
        <f t="shared" si="2525"/>
        <v/>
      </c>
      <c r="AN1744" t="str">
        <f t="shared" si="2526"/>
        <v>Away</v>
      </c>
      <c r="AO1744" t="str">
        <f t="shared" si="2527"/>
        <v>a</v>
      </c>
      <c r="AP1744" t="str">
        <f t="shared" si="2528"/>
        <v/>
      </c>
      <c r="AQ1744" t="str">
        <f t="shared" si="2529"/>
        <v/>
      </c>
      <c r="AR1744" t="str">
        <f t="shared" si="2530"/>
        <v>Away</v>
      </c>
      <c r="AS1744" t="str">
        <f t="shared" si="2531"/>
        <v>a</v>
      </c>
      <c r="AT1744" t="str">
        <f t="shared" si="2532"/>
        <v>Offensive</v>
      </c>
      <c r="AU1744" t="str">
        <f t="shared" si="2533"/>
        <v/>
      </c>
      <c r="AV1744" t="str">
        <f t="shared" si="2534"/>
        <v/>
      </c>
      <c r="AW1744" t="str" cm="1">
        <f t="array" ref="AW1744">IFERROR(IF(O1744&lt;&gt;"",O1744,IF(OR($S1744="",$T1744=""),"",IF(O1744&lt;&gt;"",O1744,IF($T1744&lt;&gt;"",_xlfn._xlws.FILTER(O:O,($BU:$BU=$BU1744)*($I:$I=$I1744)*($T:$T=$T1744)*($S:$S=_xlfn.MINIFS($S:$S,$T:$T,"="&amp;$T1744)),"")))))&amp;"",IF(O1744="","",""))&amp;""</f>
        <v/>
      </c>
      <c r="AX1744" t="str" cm="1">
        <f t="array" ref="AX1744">IFERROR(IF(P1744&lt;&gt;"",P1744,IF(OR($S1744="",$T1744=""),"",IF($T1744&lt;&gt;"",_xlfn._xlws.FILTER(P:P,($BU:$BU=$BU1744)*($I:$I=$I1744)*($T:$T=$T1744)*($S:$S=_xlfn.MINIFS($S:$S,$T:$T,"="&amp;$T1744)),""))))&amp;"",IF(P1744="","",""))&amp;""</f>
        <v/>
      </c>
      <c r="AY1744" t="str" cm="1">
        <f t="array" ref="AY1744">IFERROR(IF(Q1744&lt;&gt;"",Q1744,IF(OR($S1744="",$T1744=""),"",IF($T1744&lt;&gt;"",_xlfn._xlws.FILTER(Q:Q,($BU:$BU=$BU1744)*($I:$I=$I1744)*($T:$T=$T1744)*($S:$S=_xlfn.MINIFS($S:$S,$T:$T,"="&amp;$T1744)),""))))&amp;"",IF(Q1744="","",""))&amp;""</f>
        <v/>
      </c>
      <c r="AZ1744" t="str" cm="1">
        <f t="array" ref="AZ1744">IFERROR(IF(R1744&lt;&gt;"",R1744,IF(OR($S1744="",$T1744=""),"",IF($T1744&lt;&gt;"",_xlfn._xlws.FILTER(R:R,($BU:$BU=$BU1744)*($I:$I=$I1744)*($T:$T=$T1744)*($S:$S=_xlfn.MINIFS($S:$S,$T:$T,"="&amp;$T1744)),""))))&amp;"",IF(R1744="","",""))&amp;""</f>
        <v/>
      </c>
      <c r="BA1744" s="6">
        <f t="shared" si="2535"/>
        <v>147</v>
      </c>
      <c r="BB1744">
        <f t="shared" ref="BB1744:BD1744" si="2556">BB1743</f>
        <v>18987</v>
      </c>
      <c r="BC1744" t="str">
        <f t="shared" si="2556"/>
        <v>Velodrome</v>
      </c>
      <c r="BD1744" t="str">
        <f t="shared" si="2556"/>
        <v>Outlaws</v>
      </c>
      <c r="BE1744" t="s">
        <v>7</v>
      </c>
      <c r="BF1744" t="s">
        <v>172</v>
      </c>
      <c r="BI1744" cm="1">
        <f t="array" aca="1" ref="BI1744" ca="1">IFERROR(_xlfn._xlws.FILTER(shifts!A:A,(shifts!B:B=events!AD1744)*(shifts!AG:AG&gt;=events!BK1744)*(shifts!AH:AH&lt;=events!BL1744)),BI1743)</f>
        <v>58</v>
      </c>
      <c r="BJ1744" s="15">
        <f t="shared" si="2537"/>
        <v>0</v>
      </c>
      <c r="BK1744">
        <f t="shared" si="2538"/>
        <v>440</v>
      </c>
      <c r="BL1744">
        <f t="shared" si="2539"/>
        <v>440</v>
      </c>
      <c r="BM1744" s="15">
        <f>SUMIFS(BJ$2:BJ1744,K$2:K1744,"=Intermission")+SUMIFS(BJ$2:BJ1744,K$2:K1744,"=Timeout")</f>
        <v>67</v>
      </c>
      <c r="BN1744">
        <f t="shared" si="2540"/>
        <v>1147</v>
      </c>
      <c r="BO1744" s="19">
        <f t="shared" si="2541"/>
        <v>1787</v>
      </c>
      <c r="BP1744">
        <f t="shared" si="2542"/>
        <v>1782</v>
      </c>
      <c r="BQ1744" s="17">
        <f t="shared" si="2543"/>
        <v>1787</v>
      </c>
      <c r="BR1744" t="str">
        <f t="shared" si="2544"/>
        <v>event_team_player_2</v>
      </c>
      <c r="BS1744">
        <f>COUNTIFS(S$3:S1744,"="&amp;S1744,AI$3:AI1744,"="&amp;AI1744)</f>
        <v>2</v>
      </c>
      <c r="BT1744" t="str">
        <f>IFERROR(VLOOKUP(BB1744&amp;BU1744&amp;X1744,game_rosters!U:W,3,FALSE),"")</f>
        <v>P100170</v>
      </c>
      <c r="BU1744" t="str">
        <f t="shared" si="2545"/>
        <v>Outlaws</v>
      </c>
    </row>
    <row r="1745" spans="1:73" x14ac:dyDescent="0.2">
      <c r="A1745" t="str">
        <f t="shared" si="2520"/>
        <v/>
      </c>
      <c r="I1745" s="44">
        <v>14</v>
      </c>
      <c r="O1745" t="s">
        <v>602</v>
      </c>
      <c r="R1745" s="51">
        <v>1</v>
      </c>
      <c r="S1745">
        <v>902</v>
      </c>
      <c r="T1745" t="s">
        <v>756</v>
      </c>
      <c r="X1745">
        <v>14</v>
      </c>
      <c r="AA1745">
        <f t="shared" si="2477"/>
        <v>1902</v>
      </c>
      <c r="AB1745" t="str">
        <f t="shared" si="2478"/>
        <v/>
      </c>
      <c r="AC1745">
        <f t="shared" si="2516"/>
        <v>1902</v>
      </c>
      <c r="AD1745" s="6">
        <v>2</v>
      </c>
      <c r="AE1745" t="s">
        <v>937</v>
      </c>
      <c r="AF1745" t="s">
        <v>922</v>
      </c>
      <c r="AG1745" t="s">
        <v>756</v>
      </c>
      <c r="AH1745" t="s">
        <v>756</v>
      </c>
      <c r="AI1745" t="str">
        <f t="shared" si="2521"/>
        <v>o</v>
      </c>
      <c r="AJ1745" t="str">
        <f t="shared" si="2522"/>
        <v/>
      </c>
      <c r="AK1745" t="str">
        <f t="shared" si="2523"/>
        <v/>
      </c>
      <c r="AL1745" t="str">
        <f t="shared" si="2524"/>
        <v/>
      </c>
      <c r="AM1745" t="str">
        <f t="shared" si="2525"/>
        <v/>
      </c>
      <c r="AN1745" t="str">
        <f t="shared" si="2526"/>
        <v>Away</v>
      </c>
      <c r="AO1745" t="str">
        <f t="shared" si="2527"/>
        <v>a</v>
      </c>
      <c r="AP1745" t="str">
        <f t="shared" si="2528"/>
        <v/>
      </c>
      <c r="AQ1745" t="str">
        <f t="shared" si="2529"/>
        <v/>
      </c>
      <c r="AR1745" t="str">
        <f t="shared" si="2530"/>
        <v>Away</v>
      </c>
      <c r="AS1745" t="str">
        <f t="shared" si="2531"/>
        <v>a</v>
      </c>
      <c r="AT1745" t="str">
        <f t="shared" si="2532"/>
        <v>Defensive</v>
      </c>
      <c r="AU1745" t="str">
        <f t="shared" si="2533"/>
        <v/>
      </c>
      <c r="AV1745" t="str">
        <f t="shared" si="2534"/>
        <v/>
      </c>
      <c r="AW1745" t="str" cm="1">
        <f t="array" ref="AW1745">IFERROR(IF(O1745&lt;&gt;"",O1745,IF(OR($S1745="",$T1745=""),"",IF(O1745&lt;&gt;"",O1745,IF($T1745&lt;&gt;"",_xlfn._xlws.FILTER(O:O,($BU:$BU=$BU1745)*($I:$I=$I1745)*($T:$T=$T1745)*($S:$S=_xlfn.MINIFS($S:$S,$T:$T,"="&amp;$T1745)),"")))))&amp;"",IF(O1745="","",""))&amp;""</f>
        <v>Defensive_PlayPossession-StickCheck</v>
      </c>
      <c r="AX1745" t="str" cm="1">
        <f t="array" ref="AX1745">IFERROR(IF(P1745&lt;&gt;"",P1745,IF(OR($S1745="",$T1745=""),"",IF($T1745&lt;&gt;"",_xlfn._xlws.FILTER(P:P,($BU:$BU=$BU1745)*($I:$I=$I1745)*($T:$T=$T1745)*($S:$S=_xlfn.MINIFS($S:$S,$T:$T,"="&amp;$T1745)),""))))&amp;"",IF(P1745="","",""))&amp;""</f>
        <v/>
      </c>
      <c r="AY1745" t="str" cm="1">
        <f t="array" ref="AY1745">IFERROR(IF(Q1745&lt;&gt;"",Q1745,IF(OR($S1745="",$T1745=""),"",IF($T1745&lt;&gt;"",_xlfn._xlws.FILTER(Q:Q,($BU:$BU=$BU1745)*($I:$I=$I1745)*($T:$T=$T1745)*($S:$S=_xlfn.MINIFS($S:$S,$T:$T,"="&amp;$T1745)),""))))&amp;"",IF(Q1745="","",""))&amp;""</f>
        <v/>
      </c>
      <c r="AZ1745" t="str" cm="1">
        <f t="array" ref="AZ1745">IFERROR(IF(R1745&lt;&gt;"",R1745,IF(OR($S1745="",$T1745=""),"",IF($T1745&lt;&gt;"",_xlfn._xlws.FILTER(R:R,($BU:$BU=$BU1745)*($I:$I=$I1745)*($T:$T=$T1745)*($S:$S=_xlfn.MINIFS($S:$S,$T:$T,"="&amp;$T1745)),""))))&amp;"",IF(R1745="","",""))&amp;""</f>
        <v>1</v>
      </c>
      <c r="BA1745" s="6">
        <f t="shared" si="2535"/>
        <v>147</v>
      </c>
      <c r="BB1745">
        <f t="shared" ref="BB1745:BD1745" si="2557">BB1744</f>
        <v>18987</v>
      </c>
      <c r="BC1745" t="str">
        <f t="shared" si="2557"/>
        <v>Velodrome</v>
      </c>
      <c r="BD1745" t="str">
        <f t="shared" si="2557"/>
        <v>Outlaws</v>
      </c>
      <c r="BE1745" t="s">
        <v>7</v>
      </c>
      <c r="BF1745" t="s">
        <v>172</v>
      </c>
      <c r="BI1745" cm="1">
        <f t="array" aca="1" ref="BI1745" ca="1">IFERROR(_xlfn._xlws.FILTER(shifts!A:A,(shifts!B:B=events!AD1745)*(shifts!AG:AG&gt;=events!BK1745)*(shifts!AH:AH&lt;=events!BL1745)),BI1744)</f>
        <v>58</v>
      </c>
      <c r="BJ1745" s="15">
        <f t="shared" si="2537"/>
        <v>0</v>
      </c>
      <c r="BK1745">
        <f t="shared" si="2538"/>
        <v>440</v>
      </c>
      <c r="BL1745">
        <f t="shared" si="2539"/>
        <v>440</v>
      </c>
      <c r="BM1745" s="15">
        <f>SUMIFS(BJ$2:BJ1745,K$2:K1745,"=Intermission")+SUMIFS(BJ$2:BJ1745,K$2:K1745,"=Timeout")</f>
        <v>67</v>
      </c>
      <c r="BN1745">
        <f t="shared" si="2540"/>
        <v>1147</v>
      </c>
      <c r="BO1745" s="19">
        <f t="shared" si="2541"/>
        <v>1787</v>
      </c>
      <c r="BP1745">
        <f t="shared" si="2542"/>
        <v>1782</v>
      </c>
      <c r="BQ1745" s="17">
        <f t="shared" si="2543"/>
        <v>1787</v>
      </c>
      <c r="BR1745" t="str">
        <f t="shared" si="2544"/>
        <v>opp_team_player_1</v>
      </c>
      <c r="BS1745">
        <f>COUNTIFS(S$3:S1745,"="&amp;S1745,AI$3:AI1745,"="&amp;AI1745)</f>
        <v>1</v>
      </c>
      <c r="BT1745" t="str">
        <f>IFERROR(VLOOKUP(BB1745&amp;BU1745&amp;X1745,game_rosters!U:W,3,FALSE),"")</f>
        <v>P100132</v>
      </c>
      <c r="BU1745" t="str">
        <f t="shared" si="2545"/>
        <v>Velodrome</v>
      </c>
    </row>
    <row r="1746" spans="1:73" x14ac:dyDescent="0.2">
      <c r="A1746">
        <f t="shared" si="2520"/>
        <v>1</v>
      </c>
      <c r="I1746" s="44">
        <v>25</v>
      </c>
      <c r="K1746" t="s">
        <v>13</v>
      </c>
      <c r="S1746">
        <v>903</v>
      </c>
      <c r="T1746" t="s">
        <v>756</v>
      </c>
      <c r="W1746" t="s">
        <v>731</v>
      </c>
      <c r="X1746">
        <v>25</v>
      </c>
      <c r="Z1746">
        <v>1</v>
      </c>
      <c r="AA1746">
        <f t="shared" si="2477"/>
        <v>1903</v>
      </c>
      <c r="AB1746" t="str">
        <f t="shared" si="2478"/>
        <v/>
      </c>
      <c r="AC1746">
        <f t="shared" si="2516"/>
        <v>1903</v>
      </c>
      <c r="AD1746" s="6">
        <v>2</v>
      </c>
      <c r="AE1746" t="s">
        <v>937</v>
      </c>
      <c r="AF1746" t="s">
        <v>922</v>
      </c>
      <c r="AG1746" t="s">
        <v>937</v>
      </c>
      <c r="AH1746" t="s">
        <v>732</v>
      </c>
      <c r="AI1746" t="str">
        <f t="shared" si="2521"/>
        <v>e</v>
      </c>
      <c r="AJ1746" t="str">
        <f t="shared" si="2522"/>
        <v/>
      </c>
      <c r="AK1746" t="str">
        <f t="shared" si="2523"/>
        <v/>
      </c>
      <c r="AL1746" t="str">
        <f t="shared" si="2524"/>
        <v/>
      </c>
      <c r="AM1746" t="str">
        <f t="shared" si="2525"/>
        <v/>
      </c>
      <c r="AN1746" t="str">
        <f t="shared" si="2526"/>
        <v>Away</v>
      </c>
      <c r="AO1746" t="str">
        <f t="shared" si="2527"/>
        <v>a</v>
      </c>
      <c r="AP1746" t="str">
        <f t="shared" si="2528"/>
        <v/>
      </c>
      <c r="AQ1746" t="str">
        <f t="shared" si="2529"/>
        <v/>
      </c>
      <c r="AR1746" t="str">
        <f t="shared" si="2530"/>
        <v>Away</v>
      </c>
      <c r="AS1746" t="str">
        <f t="shared" si="2531"/>
        <v>a</v>
      </c>
      <c r="AT1746" t="str">
        <f t="shared" si="2532"/>
        <v>Offensive</v>
      </c>
      <c r="AU1746" t="str">
        <f t="shared" si="2533"/>
        <v/>
      </c>
      <c r="AV1746" t="str">
        <f t="shared" si="2534"/>
        <v/>
      </c>
      <c r="AW1746" t="str" cm="1">
        <f t="array" ref="AW1746">IFERROR(IF(O1746&lt;&gt;"",O1746,IF(OR($S1746="",$T1746=""),"",IF(O1746&lt;&gt;"",O1746,IF($T1746&lt;&gt;"",_xlfn._xlws.FILTER(O:O,($BU:$BU=$BU1746)*($I:$I=$I1746)*($T:$T=$T1746)*($S:$S=_xlfn.MINIFS($S:$S,$T:$T,"="&amp;$T1746)),"")))))&amp;"",IF(O1746="","",""))&amp;""</f>
        <v/>
      </c>
      <c r="AX1746" t="str" cm="1">
        <f t="array" ref="AX1746">IFERROR(IF(P1746&lt;&gt;"",P1746,IF(OR($S1746="",$T1746=""),"",IF($T1746&lt;&gt;"",_xlfn._xlws.FILTER(P:P,($BU:$BU=$BU1746)*($I:$I=$I1746)*($T:$T=$T1746)*($S:$S=_xlfn.MINIFS($S:$S,$T:$T,"="&amp;$T1746)),""))))&amp;"",IF(P1746="","",""))&amp;""</f>
        <v/>
      </c>
      <c r="AY1746" t="str" cm="1">
        <f t="array" ref="AY1746">IFERROR(IF(Q1746&lt;&gt;"",Q1746,IF(OR($S1746="",$T1746=""),"",IF($T1746&lt;&gt;"",_xlfn._xlws.FILTER(Q:Q,($BU:$BU=$BU1746)*($I:$I=$I1746)*($T:$T=$T1746)*($S:$S=_xlfn.MINIFS($S:$S,$T:$T,"="&amp;$T1746)),""))))&amp;"",IF(Q1746="","",""))&amp;""</f>
        <v/>
      </c>
      <c r="AZ1746" t="str" cm="1">
        <f t="array" ref="AZ1746">IFERROR(IF(R1746&lt;&gt;"",R1746,IF(OR($S1746="",$T1746=""),"",IF($T1746&lt;&gt;"",_xlfn._xlws.FILTER(R:R,($BU:$BU=$BU1746)*($I:$I=$I1746)*($T:$T=$T1746)*($S:$S=_xlfn.MINIFS($S:$S,$T:$T,"="&amp;$T1746)),""))))&amp;"",IF(R1746="","",""))&amp;""</f>
        <v/>
      </c>
      <c r="BA1746" s="6">
        <f t="shared" si="2535"/>
        <v>147</v>
      </c>
      <c r="BB1746">
        <f t="shared" ref="BB1746:BD1746" si="2558">BB1745</f>
        <v>18987</v>
      </c>
      <c r="BC1746" t="str">
        <f t="shared" si="2558"/>
        <v>Velodrome</v>
      </c>
      <c r="BD1746" t="str">
        <f t="shared" si="2558"/>
        <v>Outlaws</v>
      </c>
      <c r="BE1746" t="s">
        <v>13</v>
      </c>
      <c r="BF1746" t="s">
        <v>756</v>
      </c>
      <c r="BI1746" cm="1">
        <f t="array" aca="1" ref="BI1746" ca="1">IFERROR(_xlfn._xlws.FILTER(shifts!A:A,(shifts!B:B=events!AD1746)*(shifts!AG:AG&gt;=events!BK1746)*(shifts!AH:AH&lt;=events!BL1746)),BI1745)</f>
        <v>58</v>
      </c>
      <c r="BJ1746" s="15">
        <f t="shared" si="2537"/>
        <v>3</v>
      </c>
      <c r="BK1746">
        <f t="shared" si="2538"/>
        <v>440</v>
      </c>
      <c r="BL1746">
        <f t="shared" si="2539"/>
        <v>437</v>
      </c>
      <c r="BM1746" s="15">
        <f>SUMIFS(BJ$2:BJ1746,K$2:K1746,"=Intermission")+SUMIFS(BJ$2:BJ1746,K$2:K1746,"=Timeout")</f>
        <v>67</v>
      </c>
      <c r="BN1746">
        <f t="shared" si="2540"/>
        <v>1147</v>
      </c>
      <c r="BO1746" s="19">
        <f t="shared" si="2541"/>
        <v>1787</v>
      </c>
      <c r="BP1746">
        <f t="shared" si="2542"/>
        <v>1782</v>
      </c>
      <c r="BQ1746" s="17">
        <f t="shared" si="2543"/>
        <v>1790</v>
      </c>
      <c r="BR1746" t="str">
        <f t="shared" si="2544"/>
        <v>event_team_player_1</v>
      </c>
      <c r="BS1746">
        <f>COUNTIFS(S$3:S1746,"="&amp;S1746,AI$3:AI1746,"="&amp;AI1746)</f>
        <v>1</v>
      </c>
      <c r="BT1746" t="str">
        <f>IFERROR(VLOOKUP(BB1746&amp;BU1746&amp;X1746,game_rosters!U:W,3,FALSE),"")</f>
        <v>P100170</v>
      </c>
      <c r="BU1746" t="str">
        <f t="shared" si="2545"/>
        <v>Outlaws</v>
      </c>
    </row>
    <row r="1747" spans="1:73" x14ac:dyDescent="0.2">
      <c r="A1747">
        <f t="shared" si="2520"/>
        <v>1</v>
      </c>
      <c r="I1747" s="44">
        <v>25</v>
      </c>
      <c r="K1747" t="s">
        <v>7</v>
      </c>
      <c r="L1747" t="s">
        <v>172</v>
      </c>
      <c r="M1747" t="s">
        <v>65</v>
      </c>
      <c r="N1747" t="s">
        <v>595</v>
      </c>
      <c r="O1747" t="s">
        <v>569</v>
      </c>
      <c r="Q1747" t="s">
        <v>595</v>
      </c>
      <c r="R1747" s="51">
        <v>1</v>
      </c>
      <c r="S1747">
        <v>904</v>
      </c>
      <c r="T1747">
        <v>150</v>
      </c>
      <c r="W1747" t="s">
        <v>731</v>
      </c>
      <c r="X1747">
        <v>25</v>
      </c>
      <c r="Z1747">
        <v>1</v>
      </c>
      <c r="AA1747">
        <f t="shared" si="2477"/>
        <v>1904</v>
      </c>
      <c r="AB1747">
        <f t="shared" si="2478"/>
        <v>9150</v>
      </c>
      <c r="AC1747">
        <f t="shared" si="2516"/>
        <v>9150</v>
      </c>
      <c r="AD1747" s="6">
        <v>2</v>
      </c>
      <c r="AE1747" t="s">
        <v>937</v>
      </c>
      <c r="AF1747" t="s">
        <v>732</v>
      </c>
      <c r="AG1747" t="s">
        <v>756</v>
      </c>
      <c r="AH1747" t="s">
        <v>756</v>
      </c>
      <c r="AI1747" t="str">
        <f t="shared" si="2521"/>
        <v>e</v>
      </c>
      <c r="AJ1747" t="str">
        <f t="shared" si="2522"/>
        <v/>
      </c>
      <c r="AK1747" t="str">
        <f t="shared" si="2523"/>
        <v/>
      </c>
      <c r="AL1747" t="str">
        <f t="shared" si="2524"/>
        <v/>
      </c>
      <c r="AM1747" t="str">
        <f t="shared" si="2525"/>
        <v/>
      </c>
      <c r="AN1747" t="str">
        <f t="shared" si="2526"/>
        <v>Away</v>
      </c>
      <c r="AO1747" t="str">
        <f t="shared" si="2527"/>
        <v>a</v>
      </c>
      <c r="AP1747" t="str">
        <f t="shared" si="2528"/>
        <v/>
      </c>
      <c r="AQ1747" t="str">
        <f t="shared" si="2529"/>
        <v/>
      </c>
      <c r="AR1747" t="str">
        <f t="shared" si="2530"/>
        <v>Away</v>
      </c>
      <c r="AS1747" t="str">
        <f t="shared" si="2531"/>
        <v>a</v>
      </c>
      <c r="AT1747" t="str">
        <f t="shared" si="2532"/>
        <v>Offensive</v>
      </c>
      <c r="AU1747" t="str">
        <f t="shared" si="2533"/>
        <v/>
      </c>
      <c r="AV1747" t="str">
        <f t="shared" si="2534"/>
        <v/>
      </c>
      <c r="AW1747" t="str" cm="1">
        <f t="array" ref="AW1747">IFERROR(IF(O1747&lt;&gt;"",O1747,IF(OR($S1747="",$T1747=""),"",IF(O1747&lt;&gt;"",O1747,IF($T1747&lt;&gt;"",_xlfn._xlws.FILTER(O:O,($BU:$BU=$BU1747)*($I:$I=$I1747)*($T:$T=$T1747)*($S:$S=_xlfn.MINIFS($S:$S,$T:$T,"="&amp;$T1747)),"")))))&amp;"",IF(O1747="","",""))&amp;""</f>
        <v>OffensivePlay_Zone-Breakout</v>
      </c>
      <c r="AX1747" t="str" cm="1">
        <f t="array" ref="AX1747">IFERROR(IF(P1747&lt;&gt;"",P1747,IF(OR($S1747="",$T1747=""),"",IF($T1747&lt;&gt;"",_xlfn._xlws.FILTER(P:P,($BU:$BU=$BU1747)*($I:$I=$I1747)*($T:$T=$T1747)*($S:$S=_xlfn.MINIFS($S:$S,$T:$T,"="&amp;$T1747)),""))))&amp;"",IF(P1747="","",""))&amp;""</f>
        <v/>
      </c>
      <c r="AY1747" t="str" cm="1">
        <f t="array" ref="AY1747">IFERROR(IF(Q1747&lt;&gt;"",Q1747,IF(OR($S1747="",$T1747=""),"",IF($T1747&lt;&gt;"",_xlfn._xlws.FILTER(Q:Q,($BU:$BU=$BU1747)*($I:$I=$I1747)*($T:$T=$T1747)*($S:$S=_xlfn.MINIFS($S:$S,$T:$T,"="&amp;$T1747)),""))))&amp;"",IF(Q1747="","",""))&amp;""</f>
        <v>s</v>
      </c>
      <c r="AZ1747" t="str" cm="1">
        <f t="array" ref="AZ1747">IFERROR(IF(R1747&lt;&gt;"",R1747,IF(OR($S1747="",$T1747=""),"",IF($T1747&lt;&gt;"",_xlfn._xlws.FILTER(R:R,($BU:$BU=$BU1747)*($I:$I=$I1747)*($T:$T=$T1747)*($S:$S=_xlfn.MINIFS($S:$S,$T:$T,"="&amp;$T1747)),""))))&amp;"",IF(R1747="","",""))&amp;""</f>
        <v>1</v>
      </c>
      <c r="BA1747" s="6">
        <f t="shared" si="2535"/>
        <v>147</v>
      </c>
      <c r="BB1747">
        <f t="shared" ref="BB1747:BD1747" si="2559">BB1746</f>
        <v>18987</v>
      </c>
      <c r="BC1747" t="str">
        <f t="shared" si="2559"/>
        <v>Velodrome</v>
      </c>
      <c r="BD1747" t="str">
        <f t="shared" si="2559"/>
        <v>Outlaws</v>
      </c>
      <c r="BE1747" t="s">
        <v>7</v>
      </c>
      <c r="BF1747" t="s">
        <v>172</v>
      </c>
      <c r="BI1747" cm="1">
        <f t="array" aca="1" ref="BI1747" ca="1">IFERROR(_xlfn._xlws.FILTER(shifts!A:A,(shifts!B:B=events!AD1747)*(shifts!AG:AG&gt;=events!BK1747)*(shifts!AH:AH&lt;=events!BL1747)),BI1746)</f>
        <v>58</v>
      </c>
      <c r="BJ1747" s="15">
        <f t="shared" si="2537"/>
        <v>0</v>
      </c>
      <c r="BK1747">
        <f t="shared" si="2538"/>
        <v>437</v>
      </c>
      <c r="BL1747">
        <f t="shared" si="2539"/>
        <v>437</v>
      </c>
      <c r="BM1747" s="15">
        <f>SUMIFS(BJ$2:BJ1747,K$2:K1747,"=Intermission")+SUMIFS(BJ$2:BJ1747,K$2:K1747,"=Timeout")</f>
        <v>67</v>
      </c>
      <c r="BN1747">
        <f t="shared" si="2540"/>
        <v>1147</v>
      </c>
      <c r="BO1747" s="19">
        <f t="shared" si="2541"/>
        <v>1790</v>
      </c>
      <c r="BP1747">
        <f t="shared" si="2542"/>
        <v>1785</v>
      </c>
      <c r="BQ1747" s="17">
        <f t="shared" si="2543"/>
        <v>1790</v>
      </c>
      <c r="BR1747" t="str">
        <f t="shared" si="2544"/>
        <v>event_team_player_1</v>
      </c>
      <c r="BS1747">
        <f>COUNTIFS(S$3:S1747,"="&amp;S1747,AI$3:AI1747,"="&amp;AI1747)</f>
        <v>1</v>
      </c>
      <c r="BT1747" t="str">
        <f>IFERROR(VLOOKUP(BB1747&amp;BU1747&amp;X1747,game_rosters!U:W,3,FALSE),"")</f>
        <v>P100170</v>
      </c>
      <c r="BU1747" t="str">
        <f t="shared" si="2545"/>
        <v>Outlaws</v>
      </c>
    </row>
    <row r="1748" spans="1:73" x14ac:dyDescent="0.2">
      <c r="A1748" t="str">
        <f t="shared" si="2520"/>
        <v/>
      </c>
      <c r="I1748" s="44">
        <v>80</v>
      </c>
      <c r="S1748">
        <v>904</v>
      </c>
      <c r="T1748">
        <v>150</v>
      </c>
      <c r="X1748">
        <v>80</v>
      </c>
      <c r="Z1748">
        <v>1</v>
      </c>
      <c r="AA1748">
        <f t="shared" si="2477"/>
        <v>1904</v>
      </c>
      <c r="AB1748">
        <f t="shared" si="2478"/>
        <v>9150</v>
      </c>
      <c r="AC1748">
        <f t="shared" si="2516"/>
        <v>9150</v>
      </c>
      <c r="AD1748" s="6">
        <v>2</v>
      </c>
      <c r="AE1748" t="s">
        <v>937</v>
      </c>
      <c r="AF1748" t="s">
        <v>732</v>
      </c>
      <c r="AG1748" t="s">
        <v>756</v>
      </c>
      <c r="AH1748" t="s">
        <v>756</v>
      </c>
      <c r="AI1748" t="str">
        <f t="shared" si="2521"/>
        <v>e</v>
      </c>
      <c r="AJ1748" t="str">
        <f t="shared" si="2522"/>
        <v/>
      </c>
      <c r="AK1748" t="str">
        <f t="shared" si="2523"/>
        <v/>
      </c>
      <c r="AL1748" t="str">
        <f t="shared" si="2524"/>
        <v/>
      </c>
      <c r="AM1748" t="str">
        <f t="shared" si="2525"/>
        <v/>
      </c>
      <c r="AN1748" t="str">
        <f t="shared" si="2526"/>
        <v>Away</v>
      </c>
      <c r="AO1748" t="str">
        <f t="shared" si="2527"/>
        <v>a</v>
      </c>
      <c r="AP1748" t="str">
        <f t="shared" si="2528"/>
        <v/>
      </c>
      <c r="AQ1748" t="str">
        <f t="shared" si="2529"/>
        <v/>
      </c>
      <c r="AR1748" t="str">
        <f t="shared" si="2530"/>
        <v>Away</v>
      </c>
      <c r="AS1748" t="str">
        <f t="shared" si="2531"/>
        <v>a</v>
      </c>
      <c r="AT1748" t="str">
        <f t="shared" si="2532"/>
        <v>Offensive</v>
      </c>
      <c r="AU1748" t="str">
        <f t="shared" si="2533"/>
        <v/>
      </c>
      <c r="AV1748" t="str">
        <f t="shared" si="2534"/>
        <v/>
      </c>
      <c r="AW1748" t="str" cm="1">
        <f t="array" ref="AW1748">IFERROR(IF(O1748&lt;&gt;"",O1748,IF(OR($S1748="",$T1748=""),"",IF(O1748&lt;&gt;"",O1748,IF($T1748&lt;&gt;"",_xlfn._xlws.FILTER(O:O,($BU:$BU=$BU1748)*($I:$I=$I1748)*($T:$T=$T1748)*($S:$S=_xlfn.MINIFS($S:$S,$T:$T,"="&amp;$T1748)),"")))))&amp;"",IF(O1748="","",""))&amp;""</f>
        <v/>
      </c>
      <c r="AX1748" t="str" cm="1">
        <f t="array" ref="AX1748">IFERROR(IF(P1748&lt;&gt;"",P1748,IF(OR($S1748="",$T1748=""),"",IF($T1748&lt;&gt;"",_xlfn._xlws.FILTER(P:P,($BU:$BU=$BU1748)*($I:$I=$I1748)*($T:$T=$T1748)*($S:$S=_xlfn.MINIFS($S:$S,$T:$T,"="&amp;$T1748)),""))))&amp;"",IF(P1748="","",""))&amp;""</f>
        <v/>
      </c>
      <c r="AY1748" t="str" cm="1">
        <f t="array" ref="AY1748">IFERROR(IF(Q1748&lt;&gt;"",Q1748,IF(OR($S1748="",$T1748=""),"",IF($T1748&lt;&gt;"",_xlfn._xlws.FILTER(Q:Q,($BU:$BU=$BU1748)*($I:$I=$I1748)*($T:$T=$T1748)*($S:$S=_xlfn.MINIFS($S:$S,$T:$T,"="&amp;$T1748)),""))))&amp;"",IF(Q1748="","",""))&amp;""</f>
        <v/>
      </c>
      <c r="AZ1748" t="str" cm="1">
        <f t="array" ref="AZ1748">IFERROR(IF(R1748&lt;&gt;"",R1748,IF(OR($S1748="",$T1748=""),"",IF($T1748&lt;&gt;"",_xlfn._xlws.FILTER(R:R,($BU:$BU=$BU1748)*($I:$I=$I1748)*($T:$T=$T1748)*($S:$S=_xlfn.MINIFS($S:$S,$T:$T,"="&amp;$T1748)),""))))&amp;"",IF(R1748="","",""))&amp;""</f>
        <v/>
      </c>
      <c r="BA1748" s="6">
        <f t="shared" si="2535"/>
        <v>147</v>
      </c>
      <c r="BB1748">
        <f t="shared" ref="BB1748:BD1748" si="2560">BB1747</f>
        <v>18987</v>
      </c>
      <c r="BC1748" t="str">
        <f t="shared" si="2560"/>
        <v>Velodrome</v>
      </c>
      <c r="BD1748" t="str">
        <f t="shared" si="2560"/>
        <v>Outlaws</v>
      </c>
      <c r="BE1748" t="s">
        <v>7</v>
      </c>
      <c r="BF1748" t="s">
        <v>172</v>
      </c>
      <c r="BI1748" cm="1">
        <f t="array" aca="1" ref="BI1748" ca="1">IFERROR(_xlfn._xlws.FILTER(shifts!A:A,(shifts!B:B=events!AD1748)*(shifts!AG:AG&gt;=events!BK1748)*(shifts!AH:AH&lt;=events!BL1748)),BI1747)</f>
        <v>58</v>
      </c>
      <c r="BJ1748" s="15">
        <f t="shared" si="2537"/>
        <v>0</v>
      </c>
      <c r="BK1748">
        <f t="shared" si="2538"/>
        <v>437</v>
      </c>
      <c r="BL1748">
        <f t="shared" si="2539"/>
        <v>437</v>
      </c>
      <c r="BM1748" s="15">
        <f>SUMIFS(BJ$2:BJ1748,K$2:K1748,"=Intermission")+SUMIFS(BJ$2:BJ1748,K$2:K1748,"=Timeout")</f>
        <v>67</v>
      </c>
      <c r="BN1748">
        <f t="shared" si="2540"/>
        <v>1147</v>
      </c>
      <c r="BO1748" s="19">
        <f t="shared" si="2541"/>
        <v>1790</v>
      </c>
      <c r="BP1748">
        <f t="shared" si="2542"/>
        <v>1785</v>
      </c>
      <c r="BQ1748" s="17">
        <f t="shared" si="2543"/>
        <v>1790</v>
      </c>
      <c r="BR1748" t="str">
        <f t="shared" si="2544"/>
        <v>event_team_player_2</v>
      </c>
      <c r="BS1748">
        <f>COUNTIFS(S$3:S1748,"="&amp;S1748,AI$3:AI1748,"="&amp;AI1748)</f>
        <v>2</v>
      </c>
      <c r="BT1748" t="str">
        <f>IFERROR(VLOOKUP(BB1748&amp;BU1748&amp;X1748,game_rosters!U:W,3,FALSE),"")</f>
        <v>P100223</v>
      </c>
      <c r="BU1748" t="str">
        <f t="shared" si="2545"/>
        <v>Outlaws</v>
      </c>
    </row>
    <row r="1749" spans="1:73" x14ac:dyDescent="0.2">
      <c r="A1749" t="str">
        <f t="shared" si="2520"/>
        <v/>
      </c>
      <c r="I1749" s="44">
        <v>22</v>
      </c>
      <c r="O1749" t="s">
        <v>626</v>
      </c>
      <c r="Q1749" t="s">
        <v>595</v>
      </c>
      <c r="R1749" s="51">
        <v>1</v>
      </c>
      <c r="S1749">
        <v>904</v>
      </c>
      <c r="T1749">
        <v>150</v>
      </c>
      <c r="X1749">
        <v>22</v>
      </c>
      <c r="AA1749">
        <f t="shared" si="2477"/>
        <v>1904</v>
      </c>
      <c r="AB1749">
        <f t="shared" si="2478"/>
        <v>9150</v>
      </c>
      <c r="AC1749">
        <f t="shared" si="2516"/>
        <v>9150</v>
      </c>
      <c r="AD1749" s="6">
        <v>2</v>
      </c>
      <c r="AE1749" t="s">
        <v>937</v>
      </c>
      <c r="AF1749" t="s">
        <v>732</v>
      </c>
      <c r="AG1749" t="s">
        <v>756</v>
      </c>
      <c r="AH1749" t="s">
        <v>756</v>
      </c>
      <c r="AI1749" t="str">
        <f t="shared" si="2521"/>
        <v>o</v>
      </c>
      <c r="AJ1749" t="str">
        <f t="shared" si="2522"/>
        <v/>
      </c>
      <c r="AK1749" t="str">
        <f t="shared" si="2523"/>
        <v/>
      </c>
      <c r="AL1749" t="str">
        <f t="shared" si="2524"/>
        <v/>
      </c>
      <c r="AM1749" t="str">
        <f t="shared" si="2525"/>
        <v/>
      </c>
      <c r="AN1749" t="str">
        <f t="shared" si="2526"/>
        <v>Away</v>
      </c>
      <c r="AO1749" t="str">
        <f t="shared" si="2527"/>
        <v>a</v>
      </c>
      <c r="AP1749" t="str">
        <f t="shared" si="2528"/>
        <v/>
      </c>
      <c r="AQ1749" t="str">
        <f t="shared" si="2529"/>
        <v/>
      </c>
      <c r="AR1749" t="str">
        <f t="shared" si="2530"/>
        <v>Away</v>
      </c>
      <c r="AS1749" t="str">
        <f t="shared" si="2531"/>
        <v>a</v>
      </c>
      <c r="AT1749" t="str">
        <f t="shared" si="2532"/>
        <v>Defensive</v>
      </c>
      <c r="AU1749" t="str">
        <f t="shared" si="2533"/>
        <v/>
      </c>
      <c r="AV1749" t="str">
        <f t="shared" si="2534"/>
        <v/>
      </c>
      <c r="AW1749" t="str" cm="1">
        <f t="array" ref="AW1749">IFERROR(IF(O1749&lt;&gt;"",O1749,IF(OR($S1749="",$T1749=""),"",IF(O1749&lt;&gt;"",O1749,IF($T1749&lt;&gt;"",_xlfn._xlws.FILTER(O:O,($BU:$BU=$BU1749)*($I:$I=$I1749)*($T:$T=$T1749)*($S:$S=_xlfn.MINIFS($S:$S,$T:$T,"="&amp;$T1749)),"")))))&amp;"",IF(O1749="","",""))&amp;""</f>
        <v>Defensive_PlayPossession-Pressure</v>
      </c>
      <c r="AX1749" t="str" cm="1">
        <f t="array" ref="AX1749">IFERROR(IF(P1749&lt;&gt;"",P1749,IF(OR($S1749="",$T1749=""),"",IF($T1749&lt;&gt;"",_xlfn._xlws.FILTER(P:P,($BU:$BU=$BU1749)*($I:$I=$I1749)*($T:$T=$T1749)*($S:$S=_xlfn.MINIFS($S:$S,$T:$T,"="&amp;$T1749)),""))))&amp;"",IF(P1749="","",""))&amp;""</f>
        <v/>
      </c>
      <c r="AY1749" t="str" cm="1">
        <f t="array" ref="AY1749">IFERROR(IF(Q1749&lt;&gt;"",Q1749,IF(OR($S1749="",$T1749=""),"",IF($T1749&lt;&gt;"",_xlfn._xlws.FILTER(Q:Q,($BU:$BU=$BU1749)*($I:$I=$I1749)*($T:$T=$T1749)*($S:$S=_xlfn.MINIFS($S:$S,$T:$T,"="&amp;$T1749)),""))))&amp;"",IF(Q1749="","",""))&amp;""</f>
        <v>s</v>
      </c>
      <c r="AZ1749" t="str" cm="1">
        <f t="array" ref="AZ1749">IFERROR(IF(R1749&lt;&gt;"",R1749,IF(OR($S1749="",$T1749=""),"",IF($T1749&lt;&gt;"",_xlfn._xlws.FILTER(R:R,($BU:$BU=$BU1749)*($I:$I=$I1749)*($T:$T=$T1749)*($S:$S=_xlfn.MINIFS($S:$S,$T:$T,"="&amp;$T1749)),""))))&amp;"",IF(R1749="","",""))&amp;""</f>
        <v>1</v>
      </c>
      <c r="BA1749" s="6">
        <f t="shared" si="2535"/>
        <v>147</v>
      </c>
      <c r="BB1749">
        <f t="shared" ref="BB1749:BD1749" si="2561">BB1748</f>
        <v>18987</v>
      </c>
      <c r="BC1749" t="str">
        <f t="shared" si="2561"/>
        <v>Velodrome</v>
      </c>
      <c r="BD1749" t="str">
        <f t="shared" si="2561"/>
        <v>Outlaws</v>
      </c>
      <c r="BE1749" t="s">
        <v>7</v>
      </c>
      <c r="BF1749" t="s">
        <v>172</v>
      </c>
      <c r="BI1749" cm="1">
        <f t="array" aca="1" ref="BI1749" ca="1">IFERROR(_xlfn._xlws.FILTER(shifts!A:A,(shifts!B:B=events!AD1749)*(shifts!AG:AG&gt;=events!BK1749)*(shifts!AH:AH&lt;=events!BL1749)),BI1748)</f>
        <v>58</v>
      </c>
      <c r="BJ1749" s="15">
        <f t="shared" si="2537"/>
        <v>0</v>
      </c>
      <c r="BK1749">
        <f t="shared" si="2538"/>
        <v>437</v>
      </c>
      <c r="BL1749">
        <f t="shared" si="2539"/>
        <v>437</v>
      </c>
      <c r="BM1749" s="15">
        <f>SUMIFS(BJ$2:BJ1749,K$2:K1749,"=Intermission")+SUMIFS(BJ$2:BJ1749,K$2:K1749,"=Timeout")</f>
        <v>67</v>
      </c>
      <c r="BN1749">
        <f t="shared" si="2540"/>
        <v>1147</v>
      </c>
      <c r="BO1749" s="19">
        <f t="shared" si="2541"/>
        <v>1790</v>
      </c>
      <c r="BP1749">
        <f t="shared" si="2542"/>
        <v>1785</v>
      </c>
      <c r="BQ1749" s="17">
        <f t="shared" si="2543"/>
        <v>1790</v>
      </c>
      <c r="BR1749" t="str">
        <f t="shared" si="2544"/>
        <v>opp_team_player_1</v>
      </c>
      <c r="BS1749">
        <f>COUNTIFS(S$3:S1749,"="&amp;S1749,AI$3:AI1749,"="&amp;AI1749)</f>
        <v>1</v>
      </c>
      <c r="BT1749" t="str">
        <f>IFERROR(VLOOKUP(BB1749&amp;BU1749&amp;X1749,game_rosters!U:W,3,FALSE),"")</f>
        <v>P100108</v>
      </c>
      <c r="BU1749" t="str">
        <f t="shared" si="2545"/>
        <v>Velodrome</v>
      </c>
    </row>
    <row r="1750" spans="1:73" x14ac:dyDescent="0.2">
      <c r="A1750">
        <f t="shared" si="2520"/>
        <v>1</v>
      </c>
      <c r="I1750" s="44">
        <v>25</v>
      </c>
      <c r="K1750" t="s">
        <v>238</v>
      </c>
      <c r="L1750" t="s">
        <v>184</v>
      </c>
      <c r="M1750" t="s">
        <v>89</v>
      </c>
      <c r="N1750" t="s">
        <v>594</v>
      </c>
      <c r="R1750" s="51">
        <v>1</v>
      </c>
      <c r="S1750">
        <v>905</v>
      </c>
      <c r="T1750">
        <v>150</v>
      </c>
      <c r="W1750" t="s">
        <v>731</v>
      </c>
      <c r="X1750">
        <v>25</v>
      </c>
      <c r="Z1750">
        <v>1</v>
      </c>
      <c r="AA1750">
        <f t="shared" si="2477"/>
        <v>1905</v>
      </c>
      <c r="AB1750">
        <f t="shared" si="2478"/>
        <v>9150</v>
      </c>
      <c r="AC1750">
        <f t="shared" si="2516"/>
        <v>9150</v>
      </c>
      <c r="AD1750" s="6">
        <v>2</v>
      </c>
      <c r="AE1750" t="s">
        <v>937</v>
      </c>
      <c r="AF1750" t="s">
        <v>732</v>
      </c>
      <c r="AG1750" t="s">
        <v>756</v>
      </c>
      <c r="AH1750" t="s">
        <v>756</v>
      </c>
      <c r="AI1750" t="str">
        <f t="shared" si="2521"/>
        <v>e</v>
      </c>
      <c r="AJ1750" t="str">
        <f t="shared" si="2522"/>
        <v/>
      </c>
      <c r="AK1750" t="str">
        <f t="shared" si="2523"/>
        <v/>
      </c>
      <c r="AL1750" t="str">
        <f t="shared" si="2524"/>
        <v/>
      </c>
      <c r="AM1750" t="str">
        <f t="shared" si="2525"/>
        <v/>
      </c>
      <c r="AN1750" t="str">
        <f t="shared" si="2526"/>
        <v>Away</v>
      </c>
      <c r="AO1750" t="str">
        <f t="shared" si="2527"/>
        <v>a</v>
      </c>
      <c r="AP1750" t="str">
        <f t="shared" si="2528"/>
        <v/>
      </c>
      <c r="AQ1750" t="str">
        <f t="shared" si="2529"/>
        <v/>
      </c>
      <c r="AR1750" t="str">
        <f t="shared" si="2530"/>
        <v>Away</v>
      </c>
      <c r="AS1750" t="str">
        <f t="shared" si="2531"/>
        <v>a</v>
      </c>
      <c r="AT1750" t="str">
        <f t="shared" si="2532"/>
        <v>Offensive</v>
      </c>
      <c r="AU1750" t="str">
        <f t="shared" si="2533"/>
        <v/>
      </c>
      <c r="AV1750" t="str">
        <f t="shared" si="2534"/>
        <v/>
      </c>
      <c r="AW1750" t="str" cm="1">
        <f t="array" ref="AW1750">IFERROR(IF(O1750&lt;&gt;"",O1750,IF(OR($S1750="",$T1750=""),"",IF(O1750&lt;&gt;"",O1750,IF($T1750&lt;&gt;"",_xlfn._xlws.FILTER(O:O,($BU:$BU=$BU1750)*($I:$I=$I1750)*($T:$T=$T1750)*($S:$S=_xlfn.MINIFS($S:$S,$T:$T,"="&amp;$T1750)),"")))))&amp;"",IF(O1750="","",""))&amp;""</f>
        <v>OffensivePlay_Zone-Breakout</v>
      </c>
      <c r="AX1750" t="str" cm="1">
        <f t="array" ref="AX1750">IFERROR(IF(P1750&lt;&gt;"",P1750,IF(OR($S1750="",$T1750=""),"",IF($T1750&lt;&gt;"",_xlfn._xlws.FILTER(P:P,($BU:$BU=$BU1750)*($I:$I=$I1750)*($T:$T=$T1750)*($S:$S=_xlfn.MINIFS($S:$S,$T:$T,"="&amp;$T1750)),""))))&amp;"",IF(P1750="","",""))&amp;""</f>
        <v/>
      </c>
      <c r="AY1750" t="str" cm="1">
        <f t="array" ref="AY1750">IFERROR(IF(Q1750&lt;&gt;"",Q1750,IF(OR($S1750="",$T1750=""),"",IF($T1750&lt;&gt;"",_xlfn._xlws.FILTER(Q:Q,($BU:$BU=$BU1750)*($I:$I=$I1750)*($T:$T=$T1750)*($S:$S=_xlfn.MINIFS($S:$S,$T:$T,"="&amp;$T1750)),""))))&amp;"",IF(Q1750="","",""))&amp;""</f>
        <v>s</v>
      </c>
      <c r="AZ1750" t="str" cm="1">
        <f t="array" ref="AZ1750">IFERROR(IF(R1750&lt;&gt;"",R1750,IF(OR($S1750="",$T1750=""),"",IF($T1750&lt;&gt;"",_xlfn._xlws.FILTER(R:R,($BU:$BU=$BU1750)*($I:$I=$I1750)*($T:$T=$T1750)*($S:$S=_xlfn.MINIFS($S:$S,$T:$T,"="&amp;$T1750)),""))))&amp;"",IF(R1750="","",""))&amp;""</f>
        <v>1</v>
      </c>
      <c r="BA1750" s="6">
        <f t="shared" si="2535"/>
        <v>148</v>
      </c>
      <c r="BB1750">
        <f t="shared" ref="BB1750:BD1750" si="2562">BB1749</f>
        <v>18987</v>
      </c>
      <c r="BC1750" t="str">
        <f t="shared" si="2562"/>
        <v>Velodrome</v>
      </c>
      <c r="BD1750" t="str">
        <f t="shared" si="2562"/>
        <v>Outlaws</v>
      </c>
      <c r="BE1750" t="s">
        <v>238</v>
      </c>
      <c r="BF1750" t="s">
        <v>184</v>
      </c>
      <c r="BI1750" cm="1">
        <f t="array" aca="1" ref="BI1750" ca="1">IFERROR(_xlfn._xlws.FILTER(shifts!A:A,(shifts!B:B=events!AD1750)*(shifts!AG:AG&gt;=events!BK1750)*(shifts!AH:AH&lt;=events!BL1750)),BI1749)</f>
        <v>58</v>
      </c>
      <c r="BJ1750" s="15">
        <f t="shared" si="2537"/>
        <v>0</v>
      </c>
      <c r="BK1750">
        <f t="shared" si="2538"/>
        <v>437</v>
      </c>
      <c r="BL1750">
        <f t="shared" si="2539"/>
        <v>437</v>
      </c>
      <c r="BM1750" s="15">
        <f>SUMIFS(BJ$2:BJ1750,K$2:K1750,"=Intermission")+SUMIFS(BJ$2:BJ1750,K$2:K1750,"=Timeout")</f>
        <v>67</v>
      </c>
      <c r="BN1750">
        <f t="shared" si="2540"/>
        <v>1147</v>
      </c>
      <c r="BO1750" s="19">
        <f t="shared" si="2541"/>
        <v>1790</v>
      </c>
      <c r="BP1750">
        <f t="shared" si="2542"/>
        <v>1785</v>
      </c>
      <c r="BQ1750" s="17">
        <f t="shared" si="2543"/>
        <v>1790</v>
      </c>
      <c r="BR1750" t="str">
        <f t="shared" si="2544"/>
        <v>event_team_player_1</v>
      </c>
      <c r="BS1750">
        <f>COUNTIFS(S$3:S1750,"="&amp;S1750,AI$3:AI1750,"="&amp;AI1750)</f>
        <v>1</v>
      </c>
      <c r="BT1750" t="str">
        <f>IFERROR(VLOOKUP(BB1750&amp;BU1750&amp;X1750,game_rosters!U:W,3,FALSE),"")</f>
        <v>P100170</v>
      </c>
      <c r="BU1750" t="str">
        <f t="shared" si="2545"/>
        <v>Outlaws</v>
      </c>
    </row>
    <row r="1751" spans="1:73" x14ac:dyDescent="0.2">
      <c r="A1751" t="str">
        <f t="shared" si="2520"/>
        <v/>
      </c>
      <c r="I1751" s="44">
        <v>80</v>
      </c>
      <c r="S1751">
        <v>905</v>
      </c>
      <c r="T1751">
        <v>150</v>
      </c>
      <c r="X1751">
        <v>80</v>
      </c>
      <c r="Z1751">
        <v>1</v>
      </c>
      <c r="AA1751">
        <f t="shared" si="2477"/>
        <v>1905</v>
      </c>
      <c r="AB1751">
        <f t="shared" si="2478"/>
        <v>9150</v>
      </c>
      <c r="AC1751">
        <f t="shared" si="2516"/>
        <v>9150</v>
      </c>
      <c r="AD1751" s="6">
        <v>2</v>
      </c>
      <c r="AE1751" t="s">
        <v>937</v>
      </c>
      <c r="AF1751" t="s">
        <v>732</v>
      </c>
      <c r="AG1751" t="s">
        <v>756</v>
      </c>
      <c r="AH1751" t="s">
        <v>756</v>
      </c>
      <c r="AI1751" t="str">
        <f t="shared" si="2521"/>
        <v>e</v>
      </c>
      <c r="AJ1751" t="str">
        <f t="shared" si="2522"/>
        <v/>
      </c>
      <c r="AK1751" t="str">
        <f t="shared" si="2523"/>
        <v/>
      </c>
      <c r="AL1751" t="str">
        <f t="shared" si="2524"/>
        <v/>
      </c>
      <c r="AM1751" t="str">
        <f t="shared" si="2525"/>
        <v/>
      </c>
      <c r="AN1751" t="str">
        <f t="shared" si="2526"/>
        <v>Away</v>
      </c>
      <c r="AO1751" t="str">
        <f t="shared" si="2527"/>
        <v>a</v>
      </c>
      <c r="AP1751" t="str">
        <f t="shared" si="2528"/>
        <v/>
      </c>
      <c r="AQ1751" t="str">
        <f t="shared" si="2529"/>
        <v/>
      </c>
      <c r="AR1751" t="str">
        <f t="shared" si="2530"/>
        <v>Away</v>
      </c>
      <c r="AS1751" t="str">
        <f t="shared" si="2531"/>
        <v>a</v>
      </c>
      <c r="AT1751" t="str">
        <f t="shared" si="2532"/>
        <v>Offensive</v>
      </c>
      <c r="AU1751" t="str">
        <f t="shared" si="2533"/>
        <v/>
      </c>
      <c r="AV1751" t="str">
        <f t="shared" si="2534"/>
        <v/>
      </c>
      <c r="AW1751" t="str" cm="1">
        <f t="array" ref="AW1751">IFERROR(IF(O1751&lt;&gt;"",O1751,IF(OR($S1751="",$T1751=""),"",IF(O1751&lt;&gt;"",O1751,IF($T1751&lt;&gt;"",_xlfn._xlws.FILTER(O:O,($BU:$BU=$BU1751)*($I:$I=$I1751)*($T:$T=$T1751)*($S:$S=_xlfn.MINIFS($S:$S,$T:$T,"="&amp;$T1751)),"")))))&amp;"",IF(O1751="","",""))&amp;""</f>
        <v/>
      </c>
      <c r="AX1751" t="str" cm="1">
        <f t="array" ref="AX1751">IFERROR(IF(P1751&lt;&gt;"",P1751,IF(OR($S1751="",$T1751=""),"",IF($T1751&lt;&gt;"",_xlfn._xlws.FILTER(P:P,($BU:$BU=$BU1751)*($I:$I=$I1751)*($T:$T=$T1751)*($S:$S=_xlfn.MINIFS($S:$S,$T:$T,"="&amp;$T1751)),""))))&amp;"",IF(P1751="","",""))&amp;""</f>
        <v/>
      </c>
      <c r="AY1751" t="str" cm="1">
        <f t="array" ref="AY1751">IFERROR(IF(Q1751&lt;&gt;"",Q1751,IF(OR($S1751="",$T1751=""),"",IF($T1751&lt;&gt;"",_xlfn._xlws.FILTER(Q:Q,($BU:$BU=$BU1751)*($I:$I=$I1751)*($T:$T=$T1751)*($S:$S=_xlfn.MINIFS($S:$S,$T:$T,"="&amp;$T1751)),""))))&amp;"",IF(Q1751="","",""))&amp;""</f>
        <v/>
      </c>
      <c r="AZ1751" t="str" cm="1">
        <f t="array" ref="AZ1751">IFERROR(IF(R1751&lt;&gt;"",R1751,IF(OR($S1751="",$T1751=""),"",IF($T1751&lt;&gt;"",_xlfn._xlws.FILTER(R:R,($BU:$BU=$BU1751)*($I:$I=$I1751)*($T:$T=$T1751)*($S:$S=_xlfn.MINIFS($S:$S,$T:$T,"="&amp;$T1751)),""))))&amp;"",IF(R1751="","",""))&amp;""</f>
        <v/>
      </c>
      <c r="BA1751" s="6">
        <f t="shared" si="2535"/>
        <v>148</v>
      </c>
      <c r="BB1751">
        <f t="shared" ref="BB1751:BD1751" si="2563">BB1750</f>
        <v>18987</v>
      </c>
      <c r="BC1751" t="str">
        <f t="shared" si="2563"/>
        <v>Velodrome</v>
      </c>
      <c r="BD1751" t="str">
        <f t="shared" si="2563"/>
        <v>Outlaws</v>
      </c>
      <c r="BE1751" t="s">
        <v>238</v>
      </c>
      <c r="BF1751" t="s">
        <v>184</v>
      </c>
      <c r="BI1751" cm="1">
        <f t="array" aca="1" ref="BI1751" ca="1">IFERROR(_xlfn._xlws.FILTER(shifts!A:A,(shifts!B:B=events!AD1751)*(shifts!AG:AG&gt;=events!BK1751)*(shifts!AH:AH&lt;=events!BL1751)),BI1750)</f>
        <v>58</v>
      </c>
      <c r="BJ1751" s="15">
        <f t="shared" si="2537"/>
        <v>0</v>
      </c>
      <c r="BK1751">
        <f t="shared" si="2538"/>
        <v>437</v>
      </c>
      <c r="BL1751">
        <f t="shared" si="2539"/>
        <v>437</v>
      </c>
      <c r="BM1751" s="15">
        <f>SUMIFS(BJ$2:BJ1751,K$2:K1751,"=Intermission")+SUMIFS(BJ$2:BJ1751,K$2:K1751,"=Timeout")</f>
        <v>67</v>
      </c>
      <c r="BN1751">
        <f t="shared" si="2540"/>
        <v>1147</v>
      </c>
      <c r="BO1751" s="19">
        <f t="shared" si="2541"/>
        <v>1790</v>
      </c>
      <c r="BP1751">
        <f t="shared" si="2542"/>
        <v>1785</v>
      </c>
      <c r="BQ1751" s="17">
        <f t="shared" si="2543"/>
        <v>1790</v>
      </c>
      <c r="BR1751" t="str">
        <f t="shared" si="2544"/>
        <v>event_team_player_2</v>
      </c>
      <c r="BS1751">
        <f>COUNTIFS(S$3:S1751,"="&amp;S1751,AI$3:AI1751,"="&amp;AI1751)</f>
        <v>2</v>
      </c>
      <c r="BT1751" t="str">
        <f>IFERROR(VLOOKUP(BB1751&amp;BU1751&amp;X1751,game_rosters!U:W,3,FALSE),"")</f>
        <v>P100223</v>
      </c>
      <c r="BU1751" t="str">
        <f t="shared" si="2545"/>
        <v>Outlaws</v>
      </c>
    </row>
    <row r="1752" spans="1:73" x14ac:dyDescent="0.2">
      <c r="A1752" t="str">
        <f t="shared" si="2520"/>
        <v/>
      </c>
      <c r="I1752" s="44">
        <v>22</v>
      </c>
      <c r="O1752" t="s">
        <v>626</v>
      </c>
      <c r="Q1752" t="s">
        <v>595</v>
      </c>
      <c r="R1752" s="51">
        <v>1</v>
      </c>
      <c r="S1752">
        <v>905</v>
      </c>
      <c r="T1752">
        <v>150</v>
      </c>
      <c r="X1752">
        <v>22</v>
      </c>
      <c r="AA1752">
        <f t="shared" si="2477"/>
        <v>1905</v>
      </c>
      <c r="AB1752">
        <f t="shared" si="2478"/>
        <v>9150</v>
      </c>
      <c r="AC1752">
        <f t="shared" si="2516"/>
        <v>9150</v>
      </c>
      <c r="AD1752" s="6">
        <v>2</v>
      </c>
      <c r="AE1752" t="s">
        <v>937</v>
      </c>
      <c r="AF1752" t="s">
        <v>732</v>
      </c>
      <c r="AG1752" t="s">
        <v>756</v>
      </c>
      <c r="AH1752" t="s">
        <v>756</v>
      </c>
      <c r="AI1752" t="str">
        <f t="shared" si="2521"/>
        <v>o</v>
      </c>
      <c r="AJ1752" t="str">
        <f t="shared" si="2522"/>
        <v/>
      </c>
      <c r="AK1752" t="str">
        <f t="shared" si="2523"/>
        <v/>
      </c>
      <c r="AL1752" t="str">
        <f t="shared" si="2524"/>
        <v/>
      </c>
      <c r="AM1752" t="str">
        <f t="shared" si="2525"/>
        <v/>
      </c>
      <c r="AN1752" t="str">
        <f t="shared" si="2526"/>
        <v>Away</v>
      </c>
      <c r="AO1752" t="str">
        <f t="shared" si="2527"/>
        <v>a</v>
      </c>
      <c r="AP1752" t="str">
        <f t="shared" si="2528"/>
        <v/>
      </c>
      <c r="AQ1752" t="str">
        <f t="shared" si="2529"/>
        <v/>
      </c>
      <c r="AR1752" t="str">
        <f t="shared" si="2530"/>
        <v>Away</v>
      </c>
      <c r="AS1752" t="str">
        <f t="shared" si="2531"/>
        <v>a</v>
      </c>
      <c r="AT1752" t="str">
        <f t="shared" si="2532"/>
        <v>Defensive</v>
      </c>
      <c r="AU1752" t="str">
        <f t="shared" si="2533"/>
        <v/>
      </c>
      <c r="AV1752" t="str">
        <f t="shared" si="2534"/>
        <v/>
      </c>
      <c r="AW1752" t="str" cm="1">
        <f t="array" ref="AW1752">IFERROR(IF(O1752&lt;&gt;"",O1752,IF(OR($S1752="",$T1752=""),"",IF(O1752&lt;&gt;"",O1752,IF($T1752&lt;&gt;"",_xlfn._xlws.FILTER(O:O,($BU:$BU=$BU1752)*($I:$I=$I1752)*($T:$T=$T1752)*($S:$S=_xlfn.MINIFS($S:$S,$T:$T,"="&amp;$T1752)),"")))))&amp;"",IF(O1752="","",""))&amp;""</f>
        <v>Defensive_PlayPossession-Pressure</v>
      </c>
      <c r="AX1752" t="str" cm="1">
        <f t="array" ref="AX1752">IFERROR(IF(P1752&lt;&gt;"",P1752,IF(OR($S1752="",$T1752=""),"",IF($T1752&lt;&gt;"",_xlfn._xlws.FILTER(P:P,($BU:$BU=$BU1752)*($I:$I=$I1752)*($T:$T=$T1752)*($S:$S=_xlfn.MINIFS($S:$S,$T:$T,"="&amp;$T1752)),""))))&amp;"",IF(P1752="","",""))&amp;""</f>
        <v/>
      </c>
      <c r="AY1752" t="str" cm="1">
        <f t="array" ref="AY1752">IFERROR(IF(Q1752&lt;&gt;"",Q1752,IF(OR($S1752="",$T1752=""),"",IF($T1752&lt;&gt;"",_xlfn._xlws.FILTER(Q:Q,($BU:$BU=$BU1752)*($I:$I=$I1752)*($T:$T=$T1752)*($S:$S=_xlfn.MINIFS($S:$S,$T:$T,"="&amp;$T1752)),""))))&amp;"",IF(Q1752="","",""))&amp;""</f>
        <v>s</v>
      </c>
      <c r="AZ1752" t="str" cm="1">
        <f t="array" ref="AZ1752">IFERROR(IF(R1752&lt;&gt;"",R1752,IF(OR($S1752="",$T1752=""),"",IF($T1752&lt;&gt;"",_xlfn._xlws.FILTER(R:R,($BU:$BU=$BU1752)*($I:$I=$I1752)*($T:$T=$T1752)*($S:$S=_xlfn.MINIFS($S:$S,$T:$T,"="&amp;$T1752)),""))))&amp;"",IF(R1752="","",""))&amp;""</f>
        <v>1</v>
      </c>
      <c r="BA1752" s="6">
        <f t="shared" si="2535"/>
        <v>148</v>
      </c>
      <c r="BB1752">
        <f t="shared" ref="BB1752:BD1752" si="2564">BB1751</f>
        <v>18987</v>
      </c>
      <c r="BC1752" t="str">
        <f t="shared" si="2564"/>
        <v>Velodrome</v>
      </c>
      <c r="BD1752" t="str">
        <f t="shared" si="2564"/>
        <v>Outlaws</v>
      </c>
      <c r="BE1752" t="s">
        <v>238</v>
      </c>
      <c r="BF1752" t="s">
        <v>184</v>
      </c>
      <c r="BI1752" cm="1">
        <f t="array" aca="1" ref="BI1752" ca="1">IFERROR(_xlfn._xlws.FILTER(shifts!A:A,(shifts!B:B=events!AD1752)*(shifts!AG:AG&gt;=events!BK1752)*(shifts!AH:AH&lt;=events!BL1752)),BI1751)</f>
        <v>58</v>
      </c>
      <c r="BJ1752" s="15">
        <f t="shared" si="2537"/>
        <v>0</v>
      </c>
      <c r="BK1752">
        <f t="shared" si="2538"/>
        <v>437</v>
      </c>
      <c r="BL1752">
        <f t="shared" si="2539"/>
        <v>437</v>
      </c>
      <c r="BM1752" s="15">
        <f>SUMIFS(BJ$2:BJ1752,K$2:K1752,"=Intermission")+SUMIFS(BJ$2:BJ1752,K$2:K1752,"=Timeout")</f>
        <v>67</v>
      </c>
      <c r="BN1752">
        <f t="shared" si="2540"/>
        <v>1147</v>
      </c>
      <c r="BO1752" s="19">
        <f t="shared" si="2541"/>
        <v>1790</v>
      </c>
      <c r="BP1752">
        <f t="shared" si="2542"/>
        <v>1785</v>
      </c>
      <c r="BQ1752" s="17">
        <f t="shared" si="2543"/>
        <v>1790</v>
      </c>
      <c r="BR1752" t="str">
        <f t="shared" si="2544"/>
        <v>opp_team_player_1</v>
      </c>
      <c r="BS1752">
        <f>COUNTIFS(S$3:S1752,"="&amp;S1752,AI$3:AI1752,"="&amp;AI1752)</f>
        <v>1</v>
      </c>
      <c r="BT1752" t="str">
        <f>IFERROR(VLOOKUP(BB1752&amp;BU1752&amp;X1752,game_rosters!U:W,3,FALSE),"")</f>
        <v>P100108</v>
      </c>
      <c r="BU1752" t="str">
        <f t="shared" si="2545"/>
        <v>Velodrome</v>
      </c>
    </row>
    <row r="1753" spans="1:73" x14ac:dyDescent="0.2">
      <c r="A1753">
        <f t="shared" si="2520"/>
        <v>1</v>
      </c>
      <c r="I1753" s="44">
        <v>80</v>
      </c>
      <c r="K1753" t="s">
        <v>9</v>
      </c>
      <c r="L1753" t="s">
        <v>173</v>
      </c>
      <c r="M1753" t="s">
        <v>71</v>
      </c>
      <c r="S1753">
        <v>906</v>
      </c>
      <c r="W1753" t="s">
        <v>731</v>
      </c>
      <c r="X1753">
        <v>80</v>
      </c>
      <c r="Z1753">
        <v>1</v>
      </c>
      <c r="AA1753">
        <f t="shared" si="2477"/>
        <v>1906</v>
      </c>
      <c r="AB1753" t="str">
        <f t="shared" si="2478"/>
        <v/>
      </c>
      <c r="AC1753">
        <f t="shared" si="2516"/>
        <v>1906</v>
      </c>
      <c r="AD1753" s="6">
        <v>2</v>
      </c>
      <c r="AE1753" t="s">
        <v>937</v>
      </c>
      <c r="AF1753" t="s">
        <v>744</v>
      </c>
      <c r="AG1753" t="s">
        <v>756</v>
      </c>
      <c r="AH1753" t="s">
        <v>756</v>
      </c>
      <c r="AI1753" t="str">
        <f t="shared" si="2521"/>
        <v>e</v>
      </c>
      <c r="AJ1753" t="str">
        <f t="shared" si="2522"/>
        <v/>
      </c>
      <c r="AK1753" t="str">
        <f t="shared" si="2523"/>
        <v/>
      </c>
      <c r="AL1753" t="str">
        <f t="shared" si="2524"/>
        <v/>
      </c>
      <c r="AM1753" t="str">
        <f t="shared" si="2525"/>
        <v/>
      </c>
      <c r="AN1753" t="str">
        <f t="shared" si="2526"/>
        <v>Away</v>
      </c>
      <c r="AO1753" t="str">
        <f t="shared" si="2527"/>
        <v>a</v>
      </c>
      <c r="AP1753" t="str">
        <f t="shared" si="2528"/>
        <v/>
      </c>
      <c r="AQ1753" t="str">
        <f t="shared" si="2529"/>
        <v/>
      </c>
      <c r="AR1753" t="str">
        <f t="shared" si="2530"/>
        <v>Away</v>
      </c>
      <c r="AS1753" t="str">
        <f t="shared" si="2531"/>
        <v>a</v>
      </c>
      <c r="AT1753" t="str">
        <f t="shared" si="2532"/>
        <v>Offensive</v>
      </c>
      <c r="AU1753" t="str">
        <f t="shared" si="2533"/>
        <v/>
      </c>
      <c r="AV1753" t="str">
        <f t="shared" si="2534"/>
        <v/>
      </c>
      <c r="AW1753" t="str" cm="1">
        <f t="array" ref="AW1753">IFERROR(IF(O1753&lt;&gt;"",O1753,IF(OR($S1753="",$T1753=""),"",IF(O1753&lt;&gt;"",O1753,IF($T1753&lt;&gt;"",_xlfn._xlws.FILTER(O:O,($BU:$BU=$BU1753)*($I:$I=$I1753)*($T:$T=$T1753)*($S:$S=_xlfn.MINIFS($S:$S,$T:$T,"="&amp;$T1753)),"")))))&amp;"",IF(O1753="","",""))&amp;""</f>
        <v/>
      </c>
      <c r="AX1753" t="str" cm="1">
        <f t="array" ref="AX1753">IFERROR(IF(P1753&lt;&gt;"",P1753,IF(OR($S1753="",$T1753=""),"",IF($T1753&lt;&gt;"",_xlfn._xlws.FILTER(P:P,($BU:$BU=$BU1753)*($I:$I=$I1753)*($T:$T=$T1753)*($S:$S=_xlfn.MINIFS($S:$S,$T:$T,"="&amp;$T1753)),""))))&amp;"",IF(P1753="","",""))&amp;""</f>
        <v/>
      </c>
      <c r="AY1753" t="str" cm="1">
        <f t="array" ref="AY1753">IFERROR(IF(Q1753&lt;&gt;"",Q1753,IF(OR($S1753="",$T1753=""),"",IF($T1753&lt;&gt;"",_xlfn._xlws.FILTER(Q:Q,($BU:$BU=$BU1753)*($I:$I=$I1753)*($T:$T=$T1753)*($S:$S=_xlfn.MINIFS($S:$S,$T:$T,"="&amp;$T1753)),""))))&amp;"",IF(Q1753="","",""))&amp;""</f>
        <v/>
      </c>
      <c r="AZ1753" t="str" cm="1">
        <f t="array" ref="AZ1753">IFERROR(IF(R1753&lt;&gt;"",R1753,IF(OR($S1753="",$T1753=""),"",IF($T1753&lt;&gt;"",_xlfn._xlws.FILTER(R:R,($BU:$BU=$BU1753)*($I:$I=$I1753)*($T:$T=$T1753)*($S:$S=_xlfn.MINIFS($S:$S,$T:$T,"="&amp;$T1753)),""))))&amp;"",IF(R1753="","",""))&amp;""</f>
        <v/>
      </c>
      <c r="BA1753" s="6">
        <f t="shared" si="2535"/>
        <v>148</v>
      </c>
      <c r="BB1753">
        <f t="shared" ref="BB1753:BD1753" si="2565">BB1752</f>
        <v>18987</v>
      </c>
      <c r="BC1753" t="str">
        <f t="shared" si="2565"/>
        <v>Velodrome</v>
      </c>
      <c r="BD1753" t="str">
        <f t="shared" si="2565"/>
        <v>Outlaws</v>
      </c>
      <c r="BE1753" t="s">
        <v>9</v>
      </c>
      <c r="BF1753" t="s">
        <v>173</v>
      </c>
      <c r="BI1753" cm="1">
        <f t="array" aca="1" ref="BI1753" ca="1">IFERROR(_xlfn._xlws.FILTER(shifts!A:A,(shifts!B:B=events!AD1753)*(shifts!AG:AG&gt;=events!BK1753)*(shifts!AH:AH&lt;=events!BL1753)),BI1752)</f>
        <v>58</v>
      </c>
      <c r="BJ1753" s="15">
        <f t="shared" si="2537"/>
        <v>0</v>
      </c>
      <c r="BK1753">
        <f t="shared" si="2538"/>
        <v>435</v>
      </c>
      <c r="BL1753">
        <f t="shared" si="2539"/>
        <v>435</v>
      </c>
      <c r="BM1753" s="15">
        <f>SUMIFS(BJ$2:BJ1753,K$2:K1753,"=Intermission")+SUMIFS(BJ$2:BJ1753,K$2:K1753,"=Timeout")</f>
        <v>67</v>
      </c>
      <c r="BN1753">
        <f t="shared" si="2540"/>
        <v>1147</v>
      </c>
      <c r="BO1753" s="19">
        <f t="shared" si="2541"/>
        <v>1792</v>
      </c>
      <c r="BP1753">
        <f t="shared" si="2542"/>
        <v>1787</v>
      </c>
      <c r="BQ1753" s="17">
        <f t="shared" si="2543"/>
        <v>1792</v>
      </c>
      <c r="BR1753" t="str">
        <f t="shared" si="2544"/>
        <v>event_team_player_1</v>
      </c>
      <c r="BS1753">
        <f>COUNTIFS(S$3:S1753,"="&amp;S1753,AI$3:AI1753,"="&amp;AI1753)</f>
        <v>1</v>
      </c>
      <c r="BT1753" t="str">
        <f>IFERROR(VLOOKUP(BB1753&amp;BU1753&amp;X1753,game_rosters!U:W,3,FALSE),"")</f>
        <v>P100223</v>
      </c>
      <c r="BU1753" t="str">
        <f t="shared" si="2545"/>
        <v>Outlaws</v>
      </c>
    </row>
    <row r="1754" spans="1:73" x14ac:dyDescent="0.2">
      <c r="A1754" t="str">
        <f t="shared" si="2520"/>
        <v/>
      </c>
      <c r="I1754" s="44">
        <v>22</v>
      </c>
      <c r="O1754" t="s">
        <v>626</v>
      </c>
      <c r="Q1754" t="s">
        <v>595</v>
      </c>
      <c r="S1754">
        <v>906</v>
      </c>
      <c r="X1754">
        <v>22</v>
      </c>
      <c r="AA1754">
        <f t="shared" si="2477"/>
        <v>1906</v>
      </c>
      <c r="AB1754" t="str">
        <f t="shared" si="2478"/>
        <v/>
      </c>
      <c r="AC1754">
        <f t="shared" si="2516"/>
        <v>1906</v>
      </c>
      <c r="AD1754" s="6">
        <v>2</v>
      </c>
      <c r="AE1754" t="s">
        <v>937</v>
      </c>
      <c r="AF1754" t="s">
        <v>744</v>
      </c>
      <c r="AG1754" t="s">
        <v>756</v>
      </c>
      <c r="AH1754" t="s">
        <v>756</v>
      </c>
      <c r="AI1754" t="str">
        <f t="shared" si="2521"/>
        <v>o</v>
      </c>
      <c r="AJ1754" t="str">
        <f t="shared" si="2522"/>
        <v/>
      </c>
      <c r="AK1754" t="str">
        <f t="shared" si="2523"/>
        <v/>
      </c>
      <c r="AL1754" t="str">
        <f t="shared" si="2524"/>
        <v/>
      </c>
      <c r="AM1754" t="str">
        <f t="shared" si="2525"/>
        <v/>
      </c>
      <c r="AN1754" t="str">
        <f t="shared" si="2526"/>
        <v>Away</v>
      </c>
      <c r="AO1754" t="str">
        <f t="shared" si="2527"/>
        <v>a</v>
      </c>
      <c r="AP1754" t="str">
        <f t="shared" si="2528"/>
        <v/>
      </c>
      <c r="AQ1754" t="str">
        <f t="shared" si="2529"/>
        <v/>
      </c>
      <c r="AR1754" t="str">
        <f t="shared" si="2530"/>
        <v>Away</v>
      </c>
      <c r="AS1754" t="str">
        <f t="shared" si="2531"/>
        <v>a</v>
      </c>
      <c r="AT1754" t="str">
        <f t="shared" si="2532"/>
        <v>Defensive</v>
      </c>
      <c r="AU1754" t="str">
        <f t="shared" si="2533"/>
        <v/>
      </c>
      <c r="AV1754" t="str">
        <f t="shared" si="2534"/>
        <v/>
      </c>
      <c r="AW1754" t="str" cm="1">
        <f t="array" ref="AW1754">IFERROR(IF(O1754&lt;&gt;"",O1754,IF(OR($S1754="",$T1754=""),"",IF(O1754&lt;&gt;"",O1754,IF($T1754&lt;&gt;"",_xlfn._xlws.FILTER(O:O,($BU:$BU=$BU1754)*($I:$I=$I1754)*($T:$T=$T1754)*($S:$S=_xlfn.MINIFS($S:$S,$T:$T,"="&amp;$T1754)),"")))))&amp;"",IF(O1754="","",""))&amp;""</f>
        <v>Defensive_PlayPossession-Pressure</v>
      </c>
      <c r="AX1754" t="str" cm="1">
        <f t="array" ref="AX1754">IFERROR(IF(P1754&lt;&gt;"",P1754,IF(OR($S1754="",$T1754=""),"",IF($T1754&lt;&gt;"",_xlfn._xlws.FILTER(P:P,($BU:$BU=$BU1754)*($I:$I=$I1754)*($T:$T=$T1754)*($S:$S=_xlfn.MINIFS($S:$S,$T:$T,"="&amp;$T1754)),""))))&amp;"",IF(P1754="","",""))&amp;""</f>
        <v/>
      </c>
      <c r="AY1754" t="str" cm="1">
        <f t="array" ref="AY1754">IFERROR(IF(Q1754&lt;&gt;"",Q1754,IF(OR($S1754="",$T1754=""),"",IF($T1754&lt;&gt;"",_xlfn._xlws.FILTER(Q:Q,($BU:$BU=$BU1754)*($I:$I=$I1754)*($T:$T=$T1754)*($S:$S=_xlfn.MINIFS($S:$S,$T:$T,"="&amp;$T1754)),""))))&amp;"",IF(Q1754="","",""))&amp;""</f>
        <v>s</v>
      </c>
      <c r="AZ1754" t="str" cm="1">
        <f t="array" ref="AZ1754">IFERROR(IF(R1754&lt;&gt;"",R1754,IF(OR($S1754="",$T1754=""),"",IF($T1754&lt;&gt;"",_xlfn._xlws.FILTER(R:R,($BU:$BU=$BU1754)*($I:$I=$I1754)*($T:$T=$T1754)*($S:$S=_xlfn.MINIFS($S:$S,$T:$T,"="&amp;$T1754)),""))))&amp;"",IF(R1754="","",""))&amp;""</f>
        <v/>
      </c>
      <c r="BA1754" s="6">
        <f t="shared" si="2535"/>
        <v>148</v>
      </c>
      <c r="BB1754">
        <f t="shared" ref="BB1754:BD1754" si="2566">BB1753</f>
        <v>18987</v>
      </c>
      <c r="BC1754" t="str">
        <f t="shared" si="2566"/>
        <v>Velodrome</v>
      </c>
      <c r="BD1754" t="str">
        <f t="shared" si="2566"/>
        <v>Outlaws</v>
      </c>
      <c r="BE1754" t="s">
        <v>9</v>
      </c>
      <c r="BF1754" t="s">
        <v>173</v>
      </c>
      <c r="BI1754" cm="1">
        <f t="array" aca="1" ref="BI1754" ca="1">IFERROR(_xlfn._xlws.FILTER(shifts!A:A,(shifts!B:B=events!AD1754)*(shifts!AG:AG&gt;=events!BK1754)*(shifts!AH:AH&lt;=events!BL1754)),BI1753)</f>
        <v>58</v>
      </c>
      <c r="BJ1754" s="15">
        <f t="shared" si="2537"/>
        <v>0</v>
      </c>
      <c r="BK1754">
        <f t="shared" si="2538"/>
        <v>435</v>
      </c>
      <c r="BL1754">
        <f t="shared" si="2539"/>
        <v>435</v>
      </c>
      <c r="BM1754" s="15">
        <f>SUMIFS(BJ$2:BJ1754,K$2:K1754,"=Intermission")+SUMIFS(BJ$2:BJ1754,K$2:K1754,"=Timeout")</f>
        <v>67</v>
      </c>
      <c r="BN1754">
        <f t="shared" si="2540"/>
        <v>1147</v>
      </c>
      <c r="BO1754" s="19">
        <f t="shared" si="2541"/>
        <v>1792</v>
      </c>
      <c r="BP1754">
        <f t="shared" si="2542"/>
        <v>1787</v>
      </c>
      <c r="BQ1754" s="17">
        <f t="shared" si="2543"/>
        <v>1792</v>
      </c>
      <c r="BR1754" t="str">
        <f t="shared" si="2544"/>
        <v>opp_team_player_1</v>
      </c>
      <c r="BS1754">
        <f>COUNTIFS(S$3:S1754,"="&amp;S1754,AI$3:AI1754,"="&amp;AI1754)</f>
        <v>1</v>
      </c>
      <c r="BT1754" t="str">
        <f>IFERROR(VLOOKUP(BB1754&amp;BU1754&amp;X1754,game_rosters!U:W,3,FALSE),"")</f>
        <v>P100108</v>
      </c>
      <c r="BU1754" t="str">
        <f t="shared" si="2545"/>
        <v>Velodrome</v>
      </c>
    </row>
    <row r="1755" spans="1:73" x14ac:dyDescent="0.2">
      <c r="A1755">
        <f t="shared" si="2520"/>
        <v>1</v>
      </c>
      <c r="I1755" s="44">
        <v>9</v>
      </c>
      <c r="K1755" t="s">
        <v>13</v>
      </c>
      <c r="L1755" t="s">
        <v>586</v>
      </c>
      <c r="N1755" t="s">
        <v>595</v>
      </c>
      <c r="O1755" t="s">
        <v>600</v>
      </c>
      <c r="Q1755" t="s">
        <v>595</v>
      </c>
      <c r="S1755">
        <v>907</v>
      </c>
      <c r="W1755" t="s">
        <v>735</v>
      </c>
      <c r="X1755">
        <v>9</v>
      </c>
      <c r="Z1755">
        <v>1</v>
      </c>
      <c r="AA1755">
        <f t="shared" si="2477"/>
        <v>1907</v>
      </c>
      <c r="AB1755" t="str">
        <f t="shared" si="2478"/>
        <v/>
      </c>
      <c r="AC1755">
        <f t="shared" si="2516"/>
        <v>1907</v>
      </c>
      <c r="AD1755" s="6">
        <v>2</v>
      </c>
      <c r="AE1755" t="s">
        <v>937</v>
      </c>
      <c r="AF1755" t="s">
        <v>745</v>
      </c>
      <c r="AG1755" t="s">
        <v>937</v>
      </c>
      <c r="AH1755" t="s">
        <v>911</v>
      </c>
      <c r="AI1755" t="str">
        <f t="shared" si="2521"/>
        <v>e</v>
      </c>
      <c r="AJ1755" t="str">
        <f t="shared" si="2522"/>
        <v/>
      </c>
      <c r="AK1755" t="str">
        <f t="shared" si="2523"/>
        <v/>
      </c>
      <c r="AL1755" t="str">
        <f t="shared" si="2524"/>
        <v/>
      </c>
      <c r="AM1755" t="str">
        <f t="shared" si="2525"/>
        <v/>
      </c>
      <c r="AN1755" t="str">
        <f t="shared" si="2526"/>
        <v>Home</v>
      </c>
      <c r="AO1755" t="str">
        <f t="shared" si="2527"/>
        <v>h</v>
      </c>
      <c r="AP1755" t="str">
        <f t="shared" si="2528"/>
        <v/>
      </c>
      <c r="AQ1755" t="str">
        <f t="shared" si="2529"/>
        <v/>
      </c>
      <c r="AR1755" t="str">
        <f t="shared" si="2530"/>
        <v>Home</v>
      </c>
      <c r="AS1755" t="str">
        <f t="shared" si="2531"/>
        <v>h</v>
      </c>
      <c r="AT1755" t="str">
        <f t="shared" si="2532"/>
        <v>Offensive</v>
      </c>
      <c r="AU1755" t="str">
        <f t="shared" si="2533"/>
        <v/>
      </c>
      <c r="AV1755" t="str">
        <f t="shared" si="2534"/>
        <v/>
      </c>
      <c r="AW1755" t="str" cm="1">
        <f t="array" ref="AW1755">IFERROR(IF(O1755&lt;&gt;"",O1755,IF(OR($S1755="",$T1755=""),"",IF(O1755&lt;&gt;"",O1755,IF($T1755&lt;&gt;"",_xlfn._xlws.FILTER(O:O,($BU:$BU=$BU1755)*($I:$I=$I1755)*($T:$T=$T1755)*($S:$S=_xlfn.MINIFS($S:$S,$T:$T,"="&amp;$T1755)),"")))))&amp;"",IF(O1755="","",""))&amp;""</f>
        <v>OffensivePlay_Zone-PuckRetreivalTurnover</v>
      </c>
      <c r="AX1755" t="str" cm="1">
        <f t="array" ref="AX1755">IFERROR(IF(P1755&lt;&gt;"",P1755,IF(OR($S1755="",$T1755=""),"",IF($T1755&lt;&gt;"",_xlfn._xlws.FILTER(P:P,($BU:$BU=$BU1755)*($I:$I=$I1755)*($T:$T=$T1755)*($S:$S=_xlfn.MINIFS($S:$S,$T:$T,"="&amp;$T1755)),""))))&amp;"",IF(P1755="","",""))&amp;""</f>
        <v/>
      </c>
      <c r="AY1755" t="str" cm="1">
        <f t="array" ref="AY1755">IFERROR(IF(Q1755&lt;&gt;"",Q1755,IF(OR($S1755="",$T1755=""),"",IF($T1755&lt;&gt;"",_xlfn._xlws.FILTER(Q:Q,($BU:$BU=$BU1755)*($I:$I=$I1755)*($T:$T=$T1755)*($S:$S=_xlfn.MINIFS($S:$S,$T:$T,"="&amp;$T1755)),""))))&amp;"",IF(Q1755="","",""))&amp;""</f>
        <v>s</v>
      </c>
      <c r="AZ1755" t="str" cm="1">
        <f t="array" ref="AZ1755">IFERROR(IF(R1755&lt;&gt;"",R1755,IF(OR($S1755="",$T1755=""),"",IF($T1755&lt;&gt;"",_xlfn._xlws.FILTER(R:R,($BU:$BU=$BU1755)*($I:$I=$I1755)*($T:$T=$T1755)*($S:$S=_xlfn.MINIFS($S:$S,$T:$T,"="&amp;$T1755)),""))))&amp;"",IF(R1755="","",""))&amp;""</f>
        <v/>
      </c>
      <c r="BA1755" s="6">
        <f t="shared" si="2535"/>
        <v>148</v>
      </c>
      <c r="BB1755">
        <f t="shared" ref="BB1755:BD1755" si="2567">BB1754</f>
        <v>18987</v>
      </c>
      <c r="BC1755" t="str">
        <f t="shared" si="2567"/>
        <v>Velodrome</v>
      </c>
      <c r="BD1755" t="str">
        <f t="shared" si="2567"/>
        <v>Outlaws</v>
      </c>
      <c r="BE1755" t="s">
        <v>13</v>
      </c>
      <c r="BF1755" t="s">
        <v>586</v>
      </c>
      <c r="BI1755" cm="1">
        <f t="array" aca="1" ref="BI1755" ca="1">IFERROR(_xlfn._xlws.FILTER(shifts!A:A,(shifts!B:B=events!AD1755)*(shifts!AG:AG&gt;=events!BK1755)*(shifts!AH:AH&lt;=events!BL1755)),BI1754)</f>
        <v>58</v>
      </c>
      <c r="BJ1755" s="15">
        <f t="shared" si="2537"/>
        <v>4</v>
      </c>
      <c r="BK1755">
        <f t="shared" si="2538"/>
        <v>434</v>
      </c>
      <c r="BL1755">
        <f t="shared" si="2539"/>
        <v>430</v>
      </c>
      <c r="BM1755" s="15">
        <f>SUMIFS(BJ$2:BJ1755,K$2:K1755,"=Intermission")+SUMIFS(BJ$2:BJ1755,K$2:K1755,"=Timeout")</f>
        <v>67</v>
      </c>
      <c r="BN1755">
        <f t="shared" si="2540"/>
        <v>1147</v>
      </c>
      <c r="BO1755" s="19">
        <f t="shared" si="2541"/>
        <v>1793</v>
      </c>
      <c r="BP1755">
        <f t="shared" si="2542"/>
        <v>1788</v>
      </c>
      <c r="BQ1755" s="17">
        <f t="shared" si="2543"/>
        <v>1797</v>
      </c>
      <c r="BR1755" t="str">
        <f t="shared" si="2544"/>
        <v>event_team_player_1</v>
      </c>
      <c r="BS1755">
        <f>COUNTIFS(S$3:S1755,"="&amp;S1755,AI$3:AI1755,"="&amp;AI1755)</f>
        <v>1</v>
      </c>
      <c r="BT1755" t="str">
        <f>IFERROR(VLOOKUP(BB1755&amp;BU1755&amp;X1755,game_rosters!U:W,3,FALSE),"")</f>
        <v>P100105</v>
      </c>
      <c r="BU1755" t="str">
        <f t="shared" si="2545"/>
        <v>Velodrome</v>
      </c>
    </row>
    <row r="1756" spans="1:73" x14ac:dyDescent="0.2">
      <c r="A1756">
        <f t="shared" si="2520"/>
        <v>1</v>
      </c>
      <c r="I1756" s="44">
        <v>9</v>
      </c>
      <c r="K1756" t="s">
        <v>7</v>
      </c>
      <c r="L1756" t="s">
        <v>172</v>
      </c>
      <c r="M1756" t="s">
        <v>69</v>
      </c>
      <c r="N1756" t="s">
        <v>595</v>
      </c>
      <c r="S1756">
        <v>908</v>
      </c>
      <c r="T1756" t="s">
        <v>756</v>
      </c>
      <c r="W1756" t="s">
        <v>735</v>
      </c>
      <c r="X1756">
        <v>9</v>
      </c>
      <c r="Z1756">
        <v>1</v>
      </c>
      <c r="AA1756">
        <f t="shared" si="2477"/>
        <v>1908</v>
      </c>
      <c r="AB1756" t="str">
        <f t="shared" si="2478"/>
        <v/>
      </c>
      <c r="AC1756">
        <f t="shared" si="2516"/>
        <v>1908</v>
      </c>
      <c r="AD1756" s="6">
        <v>2</v>
      </c>
      <c r="AE1756" t="s">
        <v>937</v>
      </c>
      <c r="AF1756" t="s">
        <v>911</v>
      </c>
      <c r="AG1756" t="s">
        <v>756</v>
      </c>
      <c r="AH1756" t="s">
        <v>756</v>
      </c>
      <c r="AI1756" t="str">
        <f t="shared" si="2521"/>
        <v>e</v>
      </c>
      <c r="AJ1756" t="str">
        <f t="shared" si="2522"/>
        <v/>
      </c>
      <c r="AK1756" t="str">
        <f t="shared" si="2523"/>
        <v/>
      </c>
      <c r="AL1756" t="str">
        <f t="shared" si="2524"/>
        <v/>
      </c>
      <c r="AM1756" t="str">
        <f t="shared" si="2525"/>
        <v/>
      </c>
      <c r="AN1756" t="str">
        <f t="shared" si="2526"/>
        <v>Home</v>
      </c>
      <c r="AO1756" t="str">
        <f t="shared" si="2527"/>
        <v>h</v>
      </c>
      <c r="AP1756" t="str">
        <f t="shared" si="2528"/>
        <v/>
      </c>
      <c r="AQ1756" t="str">
        <f t="shared" si="2529"/>
        <v/>
      </c>
      <c r="AR1756" t="str">
        <f t="shared" si="2530"/>
        <v>Home</v>
      </c>
      <c r="AS1756" t="str">
        <f t="shared" si="2531"/>
        <v>h</v>
      </c>
      <c r="AT1756" t="str">
        <f t="shared" si="2532"/>
        <v>Offensive</v>
      </c>
      <c r="AU1756" t="str">
        <f t="shared" si="2533"/>
        <v/>
      </c>
      <c r="AV1756" t="str">
        <f t="shared" si="2534"/>
        <v/>
      </c>
      <c r="AW1756" t="str" cm="1">
        <f t="array" ref="AW1756">IFERROR(IF(O1756&lt;&gt;"",O1756,IF(OR($S1756="",$T1756=""),"",IF(O1756&lt;&gt;"",O1756,IF($T1756&lt;&gt;"",_xlfn._xlws.FILTER(O:O,($BU:$BU=$BU1756)*($I:$I=$I1756)*($T:$T=$T1756)*($S:$S=_xlfn.MINIFS($S:$S,$T:$T,"="&amp;$T1756)),"")))))&amp;"",IF(O1756="","",""))&amp;""</f>
        <v/>
      </c>
      <c r="AX1756" t="str" cm="1">
        <f t="array" ref="AX1756">IFERROR(IF(P1756&lt;&gt;"",P1756,IF(OR($S1756="",$T1756=""),"",IF($T1756&lt;&gt;"",_xlfn._xlws.FILTER(P:P,($BU:$BU=$BU1756)*($I:$I=$I1756)*($T:$T=$T1756)*($S:$S=_xlfn.MINIFS($S:$S,$T:$T,"="&amp;$T1756)),""))))&amp;"",IF(P1756="","",""))&amp;""</f>
        <v/>
      </c>
      <c r="AY1756" t="str" cm="1">
        <f t="array" ref="AY1756">IFERROR(IF(Q1756&lt;&gt;"",Q1756,IF(OR($S1756="",$T1756=""),"",IF($T1756&lt;&gt;"",_xlfn._xlws.FILTER(Q:Q,($BU:$BU=$BU1756)*($I:$I=$I1756)*($T:$T=$T1756)*($S:$S=_xlfn.MINIFS($S:$S,$T:$T,"="&amp;$T1756)),""))))&amp;"",IF(Q1756="","",""))&amp;""</f>
        <v/>
      </c>
      <c r="AZ1756" t="str" cm="1">
        <f t="array" ref="AZ1756">IFERROR(IF(R1756&lt;&gt;"",R1756,IF(OR($S1756="",$T1756=""),"",IF($T1756&lt;&gt;"",_xlfn._xlws.FILTER(R:R,($BU:$BU=$BU1756)*($I:$I=$I1756)*($T:$T=$T1756)*($S:$S=_xlfn.MINIFS($S:$S,$T:$T,"="&amp;$T1756)),""))))&amp;"",IF(R1756="","",""))&amp;""</f>
        <v/>
      </c>
      <c r="BA1756" s="6">
        <f t="shared" si="2535"/>
        <v>148</v>
      </c>
      <c r="BB1756">
        <f t="shared" ref="BB1756:BD1756" si="2568">BB1755</f>
        <v>18987</v>
      </c>
      <c r="BC1756" t="str">
        <f t="shared" si="2568"/>
        <v>Velodrome</v>
      </c>
      <c r="BD1756" t="str">
        <f t="shared" si="2568"/>
        <v>Outlaws</v>
      </c>
      <c r="BE1756" t="s">
        <v>7</v>
      </c>
      <c r="BF1756" t="s">
        <v>172</v>
      </c>
      <c r="BI1756" cm="1">
        <f t="array" aca="1" ref="BI1756" ca="1">IFERROR(_xlfn._xlws.FILTER(shifts!A:A,(shifts!B:B=events!AD1756)*(shifts!AG:AG&gt;=events!BK1756)*(shifts!AH:AH&lt;=events!BL1756)),BI1755)</f>
        <v>58</v>
      </c>
      <c r="BJ1756" s="15">
        <f t="shared" si="2537"/>
        <v>0</v>
      </c>
      <c r="BK1756">
        <f t="shared" si="2538"/>
        <v>430</v>
      </c>
      <c r="BL1756">
        <f t="shared" si="2539"/>
        <v>430</v>
      </c>
      <c r="BM1756" s="15">
        <f>SUMIFS(BJ$2:BJ1756,K$2:K1756,"=Intermission")+SUMIFS(BJ$2:BJ1756,K$2:K1756,"=Timeout")</f>
        <v>67</v>
      </c>
      <c r="BN1756">
        <f t="shared" si="2540"/>
        <v>1147</v>
      </c>
      <c r="BO1756" s="19">
        <f t="shared" si="2541"/>
        <v>1797</v>
      </c>
      <c r="BP1756">
        <f t="shared" si="2542"/>
        <v>1792</v>
      </c>
      <c r="BQ1756" s="17">
        <f t="shared" si="2543"/>
        <v>1797</v>
      </c>
      <c r="BR1756" t="str">
        <f t="shared" si="2544"/>
        <v>event_team_player_1</v>
      </c>
      <c r="BS1756">
        <f>COUNTIFS(S$3:S1756,"="&amp;S1756,AI$3:AI1756,"="&amp;AI1756)</f>
        <v>1</v>
      </c>
      <c r="BT1756" t="str">
        <f>IFERROR(VLOOKUP(BB1756&amp;BU1756&amp;X1756,game_rosters!U:W,3,FALSE),"")</f>
        <v>P100105</v>
      </c>
      <c r="BU1756" t="str">
        <f t="shared" si="2545"/>
        <v>Velodrome</v>
      </c>
    </row>
    <row r="1757" spans="1:73" x14ac:dyDescent="0.2">
      <c r="A1757" t="str">
        <f t="shared" si="2520"/>
        <v/>
      </c>
      <c r="I1757" s="44">
        <v>42</v>
      </c>
      <c r="S1757">
        <v>908</v>
      </c>
      <c r="T1757" t="s">
        <v>756</v>
      </c>
      <c r="X1757">
        <v>42</v>
      </c>
      <c r="Z1757">
        <v>1</v>
      </c>
      <c r="AA1757">
        <f t="shared" ref="AA1757:AA1820" si="2569">S1757+1000</f>
        <v>1908</v>
      </c>
      <c r="AB1757" t="str">
        <f t="shared" ref="AB1757:AB1820" si="2570">IF(T1757&lt;&gt;"",9000+T1757,"")</f>
        <v/>
      </c>
      <c r="AC1757">
        <f t="shared" si="2516"/>
        <v>1908</v>
      </c>
      <c r="AD1757" s="6">
        <v>2</v>
      </c>
      <c r="AE1757" t="s">
        <v>937</v>
      </c>
      <c r="AF1757" t="s">
        <v>911</v>
      </c>
      <c r="AG1757" t="s">
        <v>756</v>
      </c>
      <c r="AH1757" t="s">
        <v>756</v>
      </c>
      <c r="AI1757" t="str">
        <f t="shared" si="2521"/>
        <v>e</v>
      </c>
      <c r="AJ1757" t="str">
        <f t="shared" si="2522"/>
        <v/>
      </c>
      <c r="AK1757" t="str">
        <f t="shared" si="2523"/>
        <v/>
      </c>
      <c r="AL1757" t="str">
        <f t="shared" si="2524"/>
        <v/>
      </c>
      <c r="AM1757" t="str">
        <f t="shared" si="2525"/>
        <v/>
      </c>
      <c r="AN1757" t="str">
        <f t="shared" si="2526"/>
        <v>Home</v>
      </c>
      <c r="AO1757" t="str">
        <f t="shared" si="2527"/>
        <v>h</v>
      </c>
      <c r="AP1757" t="str">
        <f t="shared" si="2528"/>
        <v/>
      </c>
      <c r="AQ1757" t="str">
        <f t="shared" si="2529"/>
        <v/>
      </c>
      <c r="AR1757" t="str">
        <f t="shared" si="2530"/>
        <v>Home</v>
      </c>
      <c r="AS1757" t="str">
        <f t="shared" si="2531"/>
        <v>h</v>
      </c>
      <c r="AT1757" t="str">
        <f t="shared" si="2532"/>
        <v>Offensive</v>
      </c>
      <c r="AU1757" t="str">
        <f t="shared" si="2533"/>
        <v/>
      </c>
      <c r="AV1757" t="str">
        <f t="shared" si="2534"/>
        <v/>
      </c>
      <c r="AW1757" t="str" cm="1">
        <f t="array" ref="AW1757">IFERROR(IF(O1757&lt;&gt;"",O1757,IF(OR($S1757="",$T1757=""),"",IF(O1757&lt;&gt;"",O1757,IF($T1757&lt;&gt;"",_xlfn._xlws.FILTER(O:O,($BU:$BU=$BU1757)*($I:$I=$I1757)*($T:$T=$T1757)*($S:$S=_xlfn.MINIFS($S:$S,$T:$T,"="&amp;$T1757)),"")))))&amp;"",IF(O1757="","",""))&amp;""</f>
        <v/>
      </c>
      <c r="AX1757" t="str" cm="1">
        <f t="array" ref="AX1757">IFERROR(IF(P1757&lt;&gt;"",P1757,IF(OR($S1757="",$T1757=""),"",IF($T1757&lt;&gt;"",_xlfn._xlws.FILTER(P:P,($BU:$BU=$BU1757)*($I:$I=$I1757)*($T:$T=$T1757)*($S:$S=_xlfn.MINIFS($S:$S,$T:$T,"="&amp;$T1757)),""))))&amp;"",IF(P1757="","",""))&amp;""</f>
        <v/>
      </c>
      <c r="AY1757" t="str" cm="1">
        <f t="array" ref="AY1757">IFERROR(IF(Q1757&lt;&gt;"",Q1757,IF(OR($S1757="",$T1757=""),"",IF($T1757&lt;&gt;"",_xlfn._xlws.FILTER(Q:Q,($BU:$BU=$BU1757)*($I:$I=$I1757)*($T:$T=$T1757)*($S:$S=_xlfn.MINIFS($S:$S,$T:$T,"="&amp;$T1757)),""))))&amp;"",IF(Q1757="","",""))&amp;""</f>
        <v/>
      </c>
      <c r="AZ1757" t="str" cm="1">
        <f t="array" ref="AZ1757">IFERROR(IF(R1757&lt;&gt;"",R1757,IF(OR($S1757="",$T1757=""),"",IF($T1757&lt;&gt;"",_xlfn._xlws.FILTER(R:R,($BU:$BU=$BU1757)*($I:$I=$I1757)*($T:$T=$T1757)*($S:$S=_xlfn.MINIFS($S:$S,$T:$T,"="&amp;$T1757)),""))))&amp;"",IF(R1757="","",""))&amp;""</f>
        <v/>
      </c>
      <c r="BA1757" s="6">
        <f t="shared" si="2535"/>
        <v>148</v>
      </c>
      <c r="BB1757">
        <f t="shared" ref="BB1757:BD1757" si="2571">BB1756</f>
        <v>18987</v>
      </c>
      <c r="BC1757" t="str">
        <f t="shared" si="2571"/>
        <v>Velodrome</v>
      </c>
      <c r="BD1757" t="str">
        <f t="shared" si="2571"/>
        <v>Outlaws</v>
      </c>
      <c r="BE1757" t="s">
        <v>7</v>
      </c>
      <c r="BF1757" t="s">
        <v>172</v>
      </c>
      <c r="BI1757" cm="1">
        <f t="array" aca="1" ref="BI1757" ca="1">IFERROR(_xlfn._xlws.FILTER(shifts!A:A,(shifts!B:B=events!AD1757)*(shifts!AG:AG&gt;=events!BK1757)*(shifts!AH:AH&lt;=events!BL1757)),BI1756)</f>
        <v>58</v>
      </c>
      <c r="BJ1757" s="15">
        <f t="shared" si="2537"/>
        <v>0</v>
      </c>
      <c r="BK1757">
        <f t="shared" si="2538"/>
        <v>430</v>
      </c>
      <c r="BL1757">
        <f t="shared" si="2539"/>
        <v>430</v>
      </c>
      <c r="BM1757" s="15">
        <f>SUMIFS(BJ$2:BJ1757,K$2:K1757,"=Intermission")+SUMIFS(BJ$2:BJ1757,K$2:K1757,"=Timeout")</f>
        <v>67</v>
      </c>
      <c r="BN1757">
        <f t="shared" si="2540"/>
        <v>1147</v>
      </c>
      <c r="BO1757" s="19">
        <f t="shared" si="2541"/>
        <v>1797</v>
      </c>
      <c r="BP1757">
        <f t="shared" si="2542"/>
        <v>1792</v>
      </c>
      <c r="BQ1757" s="17">
        <f t="shared" si="2543"/>
        <v>1797</v>
      </c>
      <c r="BR1757" t="str">
        <f t="shared" si="2544"/>
        <v>event_team_player_2</v>
      </c>
      <c r="BS1757">
        <f>COUNTIFS(S$3:S1757,"="&amp;S1757,AI$3:AI1757,"="&amp;AI1757)</f>
        <v>2</v>
      </c>
      <c r="BT1757" t="str">
        <f>IFERROR(VLOOKUP(BB1757&amp;BU1757&amp;X1757,game_rosters!U:W,3,FALSE),"")</f>
        <v>P100201</v>
      </c>
      <c r="BU1757" t="str">
        <f t="shared" si="2545"/>
        <v>Velodrome</v>
      </c>
    </row>
    <row r="1758" spans="1:73" x14ac:dyDescent="0.2">
      <c r="A1758">
        <f t="shared" si="2520"/>
        <v>1</v>
      </c>
      <c r="I1758" s="44">
        <v>42</v>
      </c>
      <c r="K1758" t="s">
        <v>13</v>
      </c>
      <c r="R1758" s="51">
        <v>1</v>
      </c>
      <c r="S1758">
        <v>909</v>
      </c>
      <c r="T1758" t="s">
        <v>756</v>
      </c>
      <c r="W1758" t="s">
        <v>735</v>
      </c>
      <c r="X1758">
        <v>42</v>
      </c>
      <c r="Z1758">
        <v>1</v>
      </c>
      <c r="AA1758">
        <f t="shared" si="2569"/>
        <v>1909</v>
      </c>
      <c r="AB1758" t="str">
        <f t="shared" si="2570"/>
        <v/>
      </c>
      <c r="AC1758">
        <f t="shared" si="2516"/>
        <v>1909</v>
      </c>
      <c r="AD1758" s="6">
        <v>2</v>
      </c>
      <c r="AE1758" t="s">
        <v>937</v>
      </c>
      <c r="AF1758" t="s">
        <v>911</v>
      </c>
      <c r="AG1758" t="s">
        <v>937</v>
      </c>
      <c r="AH1758" t="s">
        <v>747</v>
      </c>
      <c r="AI1758" t="str">
        <f t="shared" si="2521"/>
        <v>e</v>
      </c>
      <c r="AJ1758" t="str">
        <f t="shared" si="2522"/>
        <v/>
      </c>
      <c r="AK1758" t="str">
        <f t="shared" si="2523"/>
        <v/>
      </c>
      <c r="AL1758" t="str">
        <f t="shared" si="2524"/>
        <v/>
      </c>
      <c r="AM1758" t="str">
        <f t="shared" si="2525"/>
        <v/>
      </c>
      <c r="AN1758" t="str">
        <f t="shared" si="2526"/>
        <v>Home</v>
      </c>
      <c r="AO1758" t="str">
        <f t="shared" si="2527"/>
        <v>h</v>
      </c>
      <c r="AP1758" t="str">
        <f t="shared" si="2528"/>
        <v/>
      </c>
      <c r="AQ1758" t="str">
        <f t="shared" si="2529"/>
        <v/>
      </c>
      <c r="AR1758" t="str">
        <f t="shared" si="2530"/>
        <v>Home</v>
      </c>
      <c r="AS1758" t="str">
        <f t="shared" si="2531"/>
        <v>h</v>
      </c>
      <c r="AT1758" t="str">
        <f t="shared" si="2532"/>
        <v>Offensive</v>
      </c>
      <c r="AU1758" t="str">
        <f t="shared" si="2533"/>
        <v/>
      </c>
      <c r="AV1758" t="str">
        <f t="shared" si="2534"/>
        <v/>
      </c>
      <c r="AW1758" t="str" cm="1">
        <f t="array" ref="AW1758">IFERROR(IF(O1758&lt;&gt;"",O1758,IF(OR($S1758="",$T1758=""),"",IF(O1758&lt;&gt;"",O1758,IF($T1758&lt;&gt;"",_xlfn._xlws.FILTER(O:O,($BU:$BU=$BU1758)*($I:$I=$I1758)*($T:$T=$T1758)*($S:$S=_xlfn.MINIFS($S:$S,$T:$T,"="&amp;$T1758)),"")))))&amp;"",IF(O1758="","",""))&amp;""</f>
        <v/>
      </c>
      <c r="AX1758" t="str" cm="1">
        <f t="array" ref="AX1758">IFERROR(IF(P1758&lt;&gt;"",P1758,IF(OR($S1758="",$T1758=""),"",IF($T1758&lt;&gt;"",_xlfn._xlws.FILTER(P:P,($BU:$BU=$BU1758)*($I:$I=$I1758)*($T:$T=$T1758)*($S:$S=_xlfn.MINIFS($S:$S,$T:$T,"="&amp;$T1758)),""))))&amp;"",IF(P1758="","",""))&amp;""</f>
        <v/>
      </c>
      <c r="AY1758" t="str" cm="1">
        <f t="array" ref="AY1758">IFERROR(IF(Q1758&lt;&gt;"",Q1758,IF(OR($S1758="",$T1758=""),"",IF($T1758&lt;&gt;"",_xlfn._xlws.FILTER(Q:Q,($BU:$BU=$BU1758)*($I:$I=$I1758)*($T:$T=$T1758)*($S:$S=_xlfn.MINIFS($S:$S,$T:$T,"="&amp;$T1758)),""))))&amp;"",IF(Q1758="","",""))&amp;""</f>
        <v/>
      </c>
      <c r="AZ1758" t="str" cm="1">
        <f t="array" ref="AZ1758">IFERROR(IF(R1758&lt;&gt;"",R1758,IF(OR($S1758="",$T1758=""),"",IF($T1758&lt;&gt;"",_xlfn._xlws.FILTER(R:R,($BU:$BU=$BU1758)*($I:$I=$I1758)*($T:$T=$T1758)*($S:$S=_xlfn.MINIFS($S:$S,$T:$T,"="&amp;$T1758)),""))))&amp;"",IF(R1758="","",""))&amp;""</f>
        <v>1</v>
      </c>
      <c r="BA1758" s="6">
        <f t="shared" si="2535"/>
        <v>148</v>
      </c>
      <c r="BB1758">
        <f t="shared" ref="BB1758:BD1758" si="2572">BB1757</f>
        <v>18987</v>
      </c>
      <c r="BC1758" t="str">
        <f t="shared" si="2572"/>
        <v>Velodrome</v>
      </c>
      <c r="BD1758" t="str">
        <f t="shared" si="2572"/>
        <v>Outlaws</v>
      </c>
      <c r="BE1758" t="s">
        <v>13</v>
      </c>
      <c r="BF1758" t="s">
        <v>756</v>
      </c>
      <c r="BI1758" cm="1">
        <f t="array" aca="1" ref="BI1758" ca="1">IFERROR(_xlfn._xlws.FILTER(shifts!A:A,(shifts!B:B=events!AD1758)*(shifts!AG:AG&gt;=events!BK1758)*(shifts!AH:AH&lt;=events!BL1758)),BI1757)</f>
        <v>58</v>
      </c>
      <c r="BJ1758" s="15">
        <f t="shared" si="2537"/>
        <v>3</v>
      </c>
      <c r="BK1758">
        <f t="shared" si="2538"/>
        <v>430</v>
      </c>
      <c r="BL1758">
        <f t="shared" si="2539"/>
        <v>427</v>
      </c>
      <c r="BM1758" s="15">
        <f>SUMIFS(BJ$2:BJ1758,K$2:K1758,"=Intermission")+SUMIFS(BJ$2:BJ1758,K$2:K1758,"=Timeout")</f>
        <v>67</v>
      </c>
      <c r="BN1758">
        <f t="shared" si="2540"/>
        <v>1147</v>
      </c>
      <c r="BO1758" s="19">
        <f t="shared" si="2541"/>
        <v>1797</v>
      </c>
      <c r="BP1758">
        <f t="shared" si="2542"/>
        <v>1792</v>
      </c>
      <c r="BQ1758" s="17">
        <f t="shared" si="2543"/>
        <v>1800</v>
      </c>
      <c r="BR1758" t="str">
        <f t="shared" si="2544"/>
        <v>event_team_player_1</v>
      </c>
      <c r="BS1758">
        <f>COUNTIFS(S$3:S1758,"="&amp;S1758,AI$3:AI1758,"="&amp;AI1758)</f>
        <v>1</v>
      </c>
      <c r="BT1758" t="str">
        <f>IFERROR(VLOOKUP(BB1758&amp;BU1758&amp;X1758,game_rosters!U:W,3,FALSE),"")</f>
        <v>P100201</v>
      </c>
      <c r="BU1758" t="str">
        <f t="shared" si="2545"/>
        <v>Velodrome</v>
      </c>
    </row>
    <row r="1759" spans="1:73" x14ac:dyDescent="0.2">
      <c r="A1759" t="str">
        <f t="shared" si="2520"/>
        <v/>
      </c>
      <c r="I1759" s="44">
        <v>25</v>
      </c>
      <c r="O1759" t="s">
        <v>602</v>
      </c>
      <c r="R1759" s="51">
        <v>1</v>
      </c>
      <c r="S1759">
        <v>909</v>
      </c>
      <c r="T1759" t="s">
        <v>756</v>
      </c>
      <c r="X1759">
        <v>25</v>
      </c>
      <c r="AA1759">
        <f t="shared" si="2569"/>
        <v>1909</v>
      </c>
      <c r="AB1759" t="str">
        <f t="shared" si="2570"/>
        <v/>
      </c>
      <c r="AC1759">
        <f t="shared" si="2516"/>
        <v>1909</v>
      </c>
      <c r="AD1759" s="6">
        <v>2</v>
      </c>
      <c r="AE1759" t="s">
        <v>937</v>
      </c>
      <c r="AF1759" t="s">
        <v>911</v>
      </c>
      <c r="AG1759" t="s">
        <v>937</v>
      </c>
      <c r="AH1759" t="s">
        <v>747</v>
      </c>
      <c r="AI1759" t="str">
        <f t="shared" si="2521"/>
        <v>o</v>
      </c>
      <c r="AJ1759" t="str">
        <f t="shared" si="2522"/>
        <v/>
      </c>
      <c r="AK1759" t="str">
        <f t="shared" si="2523"/>
        <v/>
      </c>
      <c r="AL1759" t="str">
        <f t="shared" si="2524"/>
        <v/>
      </c>
      <c r="AM1759" t="str">
        <f t="shared" si="2525"/>
        <v/>
      </c>
      <c r="AN1759" t="str">
        <f t="shared" si="2526"/>
        <v>Home</v>
      </c>
      <c r="AO1759" t="str">
        <f t="shared" si="2527"/>
        <v>h</v>
      </c>
      <c r="AP1759" t="str">
        <f t="shared" si="2528"/>
        <v/>
      </c>
      <c r="AQ1759" t="str">
        <f t="shared" si="2529"/>
        <v/>
      </c>
      <c r="AR1759" t="str">
        <f t="shared" si="2530"/>
        <v>Home</v>
      </c>
      <c r="AS1759" t="str">
        <f t="shared" si="2531"/>
        <v>h</v>
      </c>
      <c r="AT1759" t="str">
        <f t="shared" si="2532"/>
        <v>Defensive</v>
      </c>
      <c r="AU1759" t="str">
        <f t="shared" si="2533"/>
        <v/>
      </c>
      <c r="AV1759" t="str">
        <f t="shared" si="2534"/>
        <v/>
      </c>
      <c r="AW1759" t="str" cm="1">
        <f t="array" ref="AW1759">IFERROR(IF(O1759&lt;&gt;"",O1759,IF(OR($S1759="",$T1759=""),"",IF(O1759&lt;&gt;"",O1759,IF($T1759&lt;&gt;"",_xlfn._xlws.FILTER(O:O,($BU:$BU=$BU1759)*($I:$I=$I1759)*($T:$T=$T1759)*($S:$S=_xlfn.MINIFS($S:$S,$T:$T,"="&amp;$T1759)),"")))))&amp;"",IF(O1759="","",""))&amp;""</f>
        <v>Defensive_PlayPossession-StickCheck</v>
      </c>
      <c r="AX1759" t="str" cm="1">
        <f t="array" ref="AX1759">IFERROR(IF(P1759&lt;&gt;"",P1759,IF(OR($S1759="",$T1759=""),"",IF($T1759&lt;&gt;"",_xlfn._xlws.FILTER(P:P,($BU:$BU=$BU1759)*($I:$I=$I1759)*($T:$T=$T1759)*($S:$S=_xlfn.MINIFS($S:$S,$T:$T,"="&amp;$T1759)),""))))&amp;"",IF(P1759="","",""))&amp;""</f>
        <v/>
      </c>
      <c r="AY1759" t="str" cm="1">
        <f t="array" ref="AY1759">IFERROR(IF(Q1759&lt;&gt;"",Q1759,IF(OR($S1759="",$T1759=""),"",IF($T1759&lt;&gt;"",_xlfn._xlws.FILTER(Q:Q,($BU:$BU=$BU1759)*($I:$I=$I1759)*($T:$T=$T1759)*($S:$S=_xlfn.MINIFS($S:$S,$T:$T,"="&amp;$T1759)),""))))&amp;"",IF(Q1759="","",""))&amp;""</f>
        <v/>
      </c>
      <c r="AZ1759" t="str" cm="1">
        <f t="array" ref="AZ1759">IFERROR(IF(R1759&lt;&gt;"",R1759,IF(OR($S1759="",$T1759=""),"",IF($T1759&lt;&gt;"",_xlfn._xlws.FILTER(R:R,($BU:$BU=$BU1759)*($I:$I=$I1759)*($T:$T=$T1759)*($S:$S=_xlfn.MINIFS($S:$S,$T:$T,"="&amp;$T1759)),""))))&amp;"",IF(R1759="","",""))&amp;""</f>
        <v>1</v>
      </c>
      <c r="BA1759" s="6">
        <f t="shared" si="2535"/>
        <v>148</v>
      </c>
      <c r="BB1759">
        <f t="shared" ref="BB1759:BD1759" si="2573">BB1758</f>
        <v>18987</v>
      </c>
      <c r="BC1759" t="str">
        <f t="shared" si="2573"/>
        <v>Velodrome</v>
      </c>
      <c r="BD1759" t="str">
        <f t="shared" si="2573"/>
        <v>Outlaws</v>
      </c>
      <c r="BE1759" t="s">
        <v>13</v>
      </c>
      <c r="BF1759" t="s">
        <v>756</v>
      </c>
      <c r="BI1759" cm="1">
        <f t="array" aca="1" ref="BI1759" ca="1">IFERROR(_xlfn._xlws.FILTER(shifts!A:A,(shifts!B:B=events!AD1759)*(shifts!AG:AG&gt;=events!BK1759)*(shifts!AH:AH&lt;=events!BL1759)),BI1758)</f>
        <v>58</v>
      </c>
      <c r="BJ1759" s="15">
        <f t="shared" si="2537"/>
        <v>3</v>
      </c>
      <c r="BK1759">
        <f t="shared" si="2538"/>
        <v>430</v>
      </c>
      <c r="BL1759">
        <f t="shared" si="2539"/>
        <v>427</v>
      </c>
      <c r="BM1759" s="15">
        <f>SUMIFS(BJ$2:BJ1759,K$2:K1759,"=Intermission")+SUMIFS(BJ$2:BJ1759,K$2:K1759,"=Timeout")</f>
        <v>67</v>
      </c>
      <c r="BN1759">
        <f t="shared" si="2540"/>
        <v>1147</v>
      </c>
      <c r="BO1759" s="19">
        <f t="shared" si="2541"/>
        <v>1797</v>
      </c>
      <c r="BP1759">
        <f t="shared" si="2542"/>
        <v>1792</v>
      </c>
      <c r="BQ1759" s="17">
        <f t="shared" si="2543"/>
        <v>1800</v>
      </c>
      <c r="BR1759" t="str">
        <f t="shared" si="2544"/>
        <v>opp_team_player_1</v>
      </c>
      <c r="BS1759">
        <f>COUNTIFS(S$3:S1759,"="&amp;S1759,AI$3:AI1759,"="&amp;AI1759)</f>
        <v>1</v>
      </c>
      <c r="BT1759" t="str">
        <f>IFERROR(VLOOKUP(BB1759&amp;BU1759&amp;X1759,game_rosters!U:W,3,FALSE),"")</f>
        <v>P100170</v>
      </c>
      <c r="BU1759" t="str">
        <f t="shared" si="2545"/>
        <v>Outlaws</v>
      </c>
    </row>
    <row r="1760" spans="1:73" x14ac:dyDescent="0.2">
      <c r="A1760" t="str">
        <f t="shared" si="2520"/>
        <v/>
      </c>
      <c r="I1760" s="44">
        <v>89</v>
      </c>
      <c r="O1760" t="s">
        <v>602</v>
      </c>
      <c r="R1760" s="51">
        <v>1</v>
      </c>
      <c r="S1760">
        <v>909</v>
      </c>
      <c r="T1760" t="s">
        <v>756</v>
      </c>
      <c r="X1760">
        <v>89</v>
      </c>
      <c r="AA1760">
        <f t="shared" si="2569"/>
        <v>1909</v>
      </c>
      <c r="AB1760" t="str">
        <f t="shared" si="2570"/>
        <v/>
      </c>
      <c r="AC1760">
        <f t="shared" si="2516"/>
        <v>1909</v>
      </c>
      <c r="AD1760" s="6">
        <v>2</v>
      </c>
      <c r="AE1760" t="s">
        <v>937</v>
      </c>
      <c r="AF1760" t="s">
        <v>911</v>
      </c>
      <c r="AG1760" t="s">
        <v>937</v>
      </c>
      <c r="AH1760" t="s">
        <v>747</v>
      </c>
      <c r="AI1760" t="str">
        <f t="shared" si="2521"/>
        <v>o</v>
      </c>
      <c r="AJ1760" t="str">
        <f t="shared" si="2522"/>
        <v/>
      </c>
      <c r="AK1760" t="str">
        <f t="shared" si="2523"/>
        <v/>
      </c>
      <c r="AL1760" t="str">
        <f t="shared" si="2524"/>
        <v/>
      </c>
      <c r="AM1760" t="str">
        <f t="shared" si="2525"/>
        <v/>
      </c>
      <c r="AN1760" t="str">
        <f t="shared" si="2526"/>
        <v>Home</v>
      </c>
      <c r="AO1760" t="str">
        <f t="shared" si="2527"/>
        <v>h</v>
      </c>
      <c r="AP1760" t="str">
        <f t="shared" si="2528"/>
        <v/>
      </c>
      <c r="AQ1760" t="str">
        <f t="shared" si="2529"/>
        <v/>
      </c>
      <c r="AR1760" t="str">
        <f t="shared" si="2530"/>
        <v>Home</v>
      </c>
      <c r="AS1760" t="str">
        <f t="shared" si="2531"/>
        <v>h</v>
      </c>
      <c r="AT1760" t="str">
        <f t="shared" si="2532"/>
        <v>Defensive</v>
      </c>
      <c r="AU1760" t="str">
        <f t="shared" si="2533"/>
        <v/>
      </c>
      <c r="AV1760" t="str">
        <f t="shared" si="2534"/>
        <v/>
      </c>
      <c r="AW1760" t="str" cm="1">
        <f t="array" ref="AW1760">IFERROR(IF(O1760&lt;&gt;"",O1760,IF(OR($S1760="",$T1760=""),"",IF(O1760&lt;&gt;"",O1760,IF($T1760&lt;&gt;"",_xlfn._xlws.FILTER(O:O,($BU:$BU=$BU1760)*($I:$I=$I1760)*($T:$T=$T1760)*($S:$S=_xlfn.MINIFS($S:$S,$T:$T,"="&amp;$T1760)),"")))))&amp;"",IF(O1760="","",""))&amp;""</f>
        <v>Defensive_PlayPossession-StickCheck</v>
      </c>
      <c r="AX1760" t="str" cm="1">
        <f t="array" ref="AX1760">IFERROR(IF(P1760&lt;&gt;"",P1760,IF(OR($S1760="",$T1760=""),"",IF($T1760&lt;&gt;"",_xlfn._xlws.FILTER(P:P,($BU:$BU=$BU1760)*($I:$I=$I1760)*($T:$T=$T1760)*($S:$S=_xlfn.MINIFS($S:$S,$T:$T,"="&amp;$T1760)),""))))&amp;"",IF(P1760="","",""))&amp;""</f>
        <v/>
      </c>
      <c r="AY1760" t="str" cm="1">
        <f t="array" ref="AY1760">IFERROR(IF(Q1760&lt;&gt;"",Q1760,IF(OR($S1760="",$T1760=""),"",IF($T1760&lt;&gt;"",_xlfn._xlws.FILTER(Q:Q,($BU:$BU=$BU1760)*($I:$I=$I1760)*($T:$T=$T1760)*($S:$S=_xlfn.MINIFS($S:$S,$T:$T,"="&amp;$T1760)),""))))&amp;"",IF(Q1760="","",""))&amp;""</f>
        <v/>
      </c>
      <c r="AZ1760" t="str" cm="1">
        <f t="array" ref="AZ1760">IFERROR(IF(R1760&lt;&gt;"",R1760,IF(OR($S1760="",$T1760=""),"",IF($T1760&lt;&gt;"",_xlfn._xlws.FILTER(R:R,($BU:$BU=$BU1760)*($I:$I=$I1760)*($T:$T=$T1760)*($S:$S=_xlfn.MINIFS($S:$S,$T:$T,"="&amp;$T1760)),""))))&amp;"",IF(R1760="","",""))&amp;""</f>
        <v>1</v>
      </c>
      <c r="BA1760" s="6">
        <f t="shared" si="2535"/>
        <v>148</v>
      </c>
      <c r="BB1760">
        <f t="shared" ref="BB1760:BD1760" si="2574">BB1759</f>
        <v>18987</v>
      </c>
      <c r="BC1760" t="str">
        <f t="shared" si="2574"/>
        <v>Velodrome</v>
      </c>
      <c r="BD1760" t="str">
        <f t="shared" si="2574"/>
        <v>Outlaws</v>
      </c>
      <c r="BE1760" t="s">
        <v>13</v>
      </c>
      <c r="BF1760" t="s">
        <v>756</v>
      </c>
      <c r="BI1760" cm="1">
        <f t="array" aca="1" ref="BI1760" ca="1">IFERROR(_xlfn._xlws.FILTER(shifts!A:A,(shifts!B:B=events!AD1760)*(shifts!AG:AG&gt;=events!BK1760)*(shifts!AH:AH&lt;=events!BL1760)),BI1759)</f>
        <v>58</v>
      </c>
      <c r="BJ1760" s="15">
        <f t="shared" si="2537"/>
        <v>3</v>
      </c>
      <c r="BK1760">
        <f t="shared" si="2538"/>
        <v>430</v>
      </c>
      <c r="BL1760">
        <f t="shared" si="2539"/>
        <v>427</v>
      </c>
      <c r="BM1760" s="15">
        <f>SUMIFS(BJ$2:BJ1760,K$2:K1760,"=Intermission")+SUMIFS(BJ$2:BJ1760,K$2:K1760,"=Timeout")</f>
        <v>67</v>
      </c>
      <c r="BN1760">
        <f t="shared" si="2540"/>
        <v>1147</v>
      </c>
      <c r="BO1760" s="19">
        <f t="shared" si="2541"/>
        <v>1797</v>
      </c>
      <c r="BP1760">
        <f t="shared" si="2542"/>
        <v>1792</v>
      </c>
      <c r="BQ1760" s="17">
        <f t="shared" si="2543"/>
        <v>1800</v>
      </c>
      <c r="BR1760" t="str">
        <f t="shared" si="2544"/>
        <v>opp_team_player_2</v>
      </c>
      <c r="BS1760">
        <f>COUNTIFS(S$3:S1760,"="&amp;S1760,AI$3:AI1760,"="&amp;AI1760)</f>
        <v>2</v>
      </c>
      <c r="BT1760" t="str">
        <f>IFERROR(VLOOKUP(BB1760&amp;BU1760&amp;X1760,game_rosters!U:W,3,FALSE),"")</f>
        <v>P100080</v>
      </c>
      <c r="BU1760" t="str">
        <f t="shared" si="2545"/>
        <v>Outlaws</v>
      </c>
    </row>
    <row r="1761" spans="1:73" x14ac:dyDescent="0.2">
      <c r="A1761">
        <f t="shared" si="2520"/>
        <v>1</v>
      </c>
      <c r="I1761" s="44">
        <v>42</v>
      </c>
      <c r="K1761" t="s">
        <v>7</v>
      </c>
      <c r="L1761" t="s">
        <v>182</v>
      </c>
      <c r="M1761" t="s">
        <v>445</v>
      </c>
      <c r="N1761" t="s">
        <v>594</v>
      </c>
      <c r="R1761" s="51">
        <v>1</v>
      </c>
      <c r="S1761">
        <v>910</v>
      </c>
      <c r="T1761" t="s">
        <v>756</v>
      </c>
      <c r="W1761" t="s">
        <v>735</v>
      </c>
      <c r="X1761">
        <v>42</v>
      </c>
      <c r="Z1761">
        <v>1</v>
      </c>
      <c r="AA1761">
        <f t="shared" si="2569"/>
        <v>1910</v>
      </c>
      <c r="AB1761" t="str">
        <f t="shared" si="2570"/>
        <v/>
      </c>
      <c r="AC1761">
        <f t="shared" si="2516"/>
        <v>1910</v>
      </c>
      <c r="AD1761" s="6">
        <v>2</v>
      </c>
      <c r="AE1761" t="s">
        <v>937</v>
      </c>
      <c r="AF1761" t="s">
        <v>747</v>
      </c>
      <c r="AG1761" t="s">
        <v>756</v>
      </c>
      <c r="AH1761" t="s">
        <v>756</v>
      </c>
      <c r="AI1761" t="str">
        <f t="shared" si="2521"/>
        <v>e</v>
      </c>
      <c r="AJ1761" t="str">
        <f t="shared" si="2522"/>
        <v/>
      </c>
      <c r="AK1761" t="str">
        <f t="shared" si="2523"/>
        <v/>
      </c>
      <c r="AL1761" t="str">
        <f t="shared" si="2524"/>
        <v/>
      </c>
      <c r="AM1761" t="str">
        <f t="shared" si="2525"/>
        <v/>
      </c>
      <c r="AN1761" t="str">
        <f t="shared" si="2526"/>
        <v>Home</v>
      </c>
      <c r="AO1761" t="str">
        <f t="shared" si="2527"/>
        <v>h</v>
      </c>
      <c r="AP1761" t="str">
        <f t="shared" si="2528"/>
        <v/>
      </c>
      <c r="AQ1761" t="str">
        <f t="shared" si="2529"/>
        <v/>
      </c>
      <c r="AR1761" t="str">
        <f t="shared" si="2530"/>
        <v>Home</v>
      </c>
      <c r="AS1761" t="str">
        <f t="shared" si="2531"/>
        <v>h</v>
      </c>
      <c r="AT1761" t="str">
        <f t="shared" si="2532"/>
        <v>Offensive</v>
      </c>
      <c r="AU1761" t="str">
        <f t="shared" si="2533"/>
        <v/>
      </c>
      <c r="AV1761" t="str">
        <f t="shared" si="2534"/>
        <v/>
      </c>
      <c r="AW1761" t="str" cm="1">
        <f t="array" ref="AW1761">IFERROR(IF(O1761&lt;&gt;"",O1761,IF(OR($S1761="",$T1761=""),"",IF(O1761&lt;&gt;"",O1761,IF($T1761&lt;&gt;"",_xlfn._xlws.FILTER(O:O,($BU:$BU=$BU1761)*($I:$I=$I1761)*($T:$T=$T1761)*($S:$S=_xlfn.MINIFS($S:$S,$T:$T,"="&amp;$T1761)),"")))))&amp;"",IF(O1761="","",""))&amp;""</f>
        <v/>
      </c>
      <c r="AX1761" t="str" cm="1">
        <f t="array" ref="AX1761">IFERROR(IF(P1761&lt;&gt;"",P1761,IF(OR($S1761="",$T1761=""),"",IF($T1761&lt;&gt;"",_xlfn._xlws.FILTER(P:P,($BU:$BU=$BU1761)*($I:$I=$I1761)*($T:$T=$T1761)*($S:$S=_xlfn.MINIFS($S:$S,$T:$T,"="&amp;$T1761)),""))))&amp;"",IF(P1761="","",""))&amp;""</f>
        <v/>
      </c>
      <c r="AY1761" t="str" cm="1">
        <f t="array" ref="AY1761">IFERROR(IF(Q1761&lt;&gt;"",Q1761,IF(OR($S1761="",$T1761=""),"",IF($T1761&lt;&gt;"",_xlfn._xlws.FILTER(Q:Q,($BU:$BU=$BU1761)*($I:$I=$I1761)*($T:$T=$T1761)*($S:$S=_xlfn.MINIFS($S:$S,$T:$T,"="&amp;$T1761)),""))))&amp;"",IF(Q1761="","",""))&amp;""</f>
        <v/>
      </c>
      <c r="AZ1761" t="str" cm="1">
        <f t="array" ref="AZ1761">IFERROR(IF(R1761&lt;&gt;"",R1761,IF(OR($S1761="",$T1761=""),"",IF($T1761&lt;&gt;"",_xlfn._xlws.FILTER(R:R,($BU:$BU=$BU1761)*($I:$I=$I1761)*($T:$T=$T1761)*($S:$S=_xlfn.MINIFS($S:$S,$T:$T,"="&amp;$T1761)),""))))&amp;"",IF(R1761="","",""))&amp;""</f>
        <v>1</v>
      </c>
      <c r="BA1761" s="6">
        <f t="shared" si="2535"/>
        <v>148</v>
      </c>
      <c r="BB1761">
        <f t="shared" ref="BB1761:BD1761" si="2575">BB1760</f>
        <v>18987</v>
      </c>
      <c r="BC1761" t="str">
        <f t="shared" si="2575"/>
        <v>Velodrome</v>
      </c>
      <c r="BD1761" t="str">
        <f t="shared" si="2575"/>
        <v>Outlaws</v>
      </c>
      <c r="BE1761" t="s">
        <v>7</v>
      </c>
      <c r="BF1761" t="s">
        <v>182</v>
      </c>
      <c r="BI1761" cm="1">
        <f t="array" aca="1" ref="BI1761" ca="1">IFERROR(_xlfn._xlws.FILTER(shifts!A:A,(shifts!B:B=events!AD1761)*(shifts!AG:AG&gt;=events!BK1761)*(shifts!AH:AH&lt;=events!BL1761)),BI1760)</f>
        <v>58</v>
      </c>
      <c r="BJ1761" s="15">
        <f t="shared" si="2537"/>
        <v>0</v>
      </c>
      <c r="BK1761">
        <f t="shared" si="2538"/>
        <v>427</v>
      </c>
      <c r="BL1761">
        <f t="shared" si="2539"/>
        <v>427</v>
      </c>
      <c r="BM1761" s="15">
        <f>SUMIFS(BJ$2:BJ1761,K$2:K1761,"=Intermission")+SUMIFS(BJ$2:BJ1761,K$2:K1761,"=Timeout")</f>
        <v>67</v>
      </c>
      <c r="BN1761">
        <f t="shared" si="2540"/>
        <v>1147</v>
      </c>
      <c r="BO1761" s="19">
        <f t="shared" si="2541"/>
        <v>1800</v>
      </c>
      <c r="BP1761">
        <f t="shared" si="2542"/>
        <v>1795</v>
      </c>
      <c r="BQ1761" s="17">
        <f t="shared" si="2543"/>
        <v>1800</v>
      </c>
      <c r="BR1761" t="str">
        <f t="shared" si="2544"/>
        <v>event_team_player_1</v>
      </c>
      <c r="BS1761">
        <f>COUNTIFS(S$3:S1761,"="&amp;S1761,AI$3:AI1761,"="&amp;AI1761)</f>
        <v>1</v>
      </c>
      <c r="BT1761" t="str">
        <f>IFERROR(VLOOKUP(BB1761&amp;BU1761&amp;X1761,game_rosters!U:W,3,FALSE),"")</f>
        <v>P100201</v>
      </c>
      <c r="BU1761" t="str">
        <f t="shared" si="2545"/>
        <v>Velodrome</v>
      </c>
    </row>
    <row r="1762" spans="1:73" x14ac:dyDescent="0.2">
      <c r="A1762" t="str">
        <f t="shared" si="2520"/>
        <v/>
      </c>
      <c r="I1762" s="44">
        <v>61</v>
      </c>
      <c r="O1762" t="s">
        <v>619</v>
      </c>
      <c r="S1762">
        <v>910</v>
      </c>
      <c r="T1762" t="s">
        <v>756</v>
      </c>
      <c r="X1762">
        <v>61</v>
      </c>
      <c r="Z1762">
        <v>1</v>
      </c>
      <c r="AA1762">
        <f t="shared" si="2569"/>
        <v>1910</v>
      </c>
      <c r="AB1762" t="str">
        <f t="shared" si="2570"/>
        <v/>
      </c>
      <c r="AC1762">
        <f t="shared" si="2516"/>
        <v>1910</v>
      </c>
      <c r="AD1762" s="6">
        <v>2</v>
      </c>
      <c r="AE1762" t="s">
        <v>937</v>
      </c>
      <c r="AF1762" t="s">
        <v>747</v>
      </c>
      <c r="AG1762" t="s">
        <v>756</v>
      </c>
      <c r="AH1762" t="s">
        <v>756</v>
      </c>
      <c r="AI1762" t="str">
        <f t="shared" si="2521"/>
        <v>e</v>
      </c>
      <c r="AJ1762" t="str">
        <f t="shared" si="2522"/>
        <v/>
      </c>
      <c r="AK1762" t="str">
        <f t="shared" si="2523"/>
        <v/>
      </c>
      <c r="AL1762" t="str">
        <f t="shared" si="2524"/>
        <v/>
      </c>
      <c r="AM1762" t="str">
        <f t="shared" si="2525"/>
        <v/>
      </c>
      <c r="AN1762" t="str">
        <f t="shared" si="2526"/>
        <v>Home</v>
      </c>
      <c r="AO1762" t="str">
        <f t="shared" si="2527"/>
        <v>h</v>
      </c>
      <c r="AP1762" t="str">
        <f t="shared" si="2528"/>
        <v/>
      </c>
      <c r="AQ1762" t="str">
        <f t="shared" si="2529"/>
        <v/>
      </c>
      <c r="AR1762" t="str">
        <f t="shared" si="2530"/>
        <v>Home</v>
      </c>
      <c r="AS1762" t="str">
        <f t="shared" si="2531"/>
        <v>h</v>
      </c>
      <c r="AT1762" t="str">
        <f t="shared" si="2532"/>
        <v>Offensive</v>
      </c>
      <c r="AU1762" t="str">
        <f t="shared" si="2533"/>
        <v/>
      </c>
      <c r="AV1762" t="str">
        <f t="shared" si="2534"/>
        <v/>
      </c>
      <c r="AW1762" t="str" cm="1">
        <f t="array" ref="AW1762">IFERROR(IF(O1762&lt;&gt;"",O1762,IF(OR($S1762="",$T1762=""),"",IF(O1762&lt;&gt;"",O1762,IF($T1762&lt;&gt;"",_xlfn._xlws.FILTER(O:O,($BU:$BU=$BU1762)*($I:$I=$I1762)*($T:$T=$T1762)*($S:$S=_xlfn.MINIFS($S:$S,$T:$T,"="&amp;$T1762)),"")))))&amp;"",IF(O1762="","",""))&amp;""</f>
        <v>OffensivePlay_Pass-ReceiverMissed</v>
      </c>
      <c r="AX1762" t="str" cm="1">
        <f t="array" ref="AX1762">IFERROR(IF(P1762&lt;&gt;"",P1762,IF(OR($S1762="",$T1762=""),"",IF($T1762&lt;&gt;"",_xlfn._xlws.FILTER(P:P,($BU:$BU=$BU1762)*($I:$I=$I1762)*($T:$T=$T1762)*($S:$S=_xlfn.MINIFS($S:$S,$T:$T,"="&amp;$T1762)),""))))&amp;"",IF(P1762="","",""))&amp;""</f>
        <v/>
      </c>
      <c r="AY1762" t="str" cm="1">
        <f t="array" ref="AY1762">IFERROR(IF(Q1762&lt;&gt;"",Q1762,IF(OR($S1762="",$T1762=""),"",IF($T1762&lt;&gt;"",_xlfn._xlws.FILTER(Q:Q,($BU:$BU=$BU1762)*($I:$I=$I1762)*($T:$T=$T1762)*($S:$S=_xlfn.MINIFS($S:$S,$T:$T,"="&amp;$T1762)),""))))&amp;"",IF(Q1762="","",""))&amp;""</f>
        <v/>
      </c>
      <c r="AZ1762" t="str" cm="1">
        <f t="array" ref="AZ1762">IFERROR(IF(R1762&lt;&gt;"",R1762,IF(OR($S1762="",$T1762=""),"",IF($T1762&lt;&gt;"",_xlfn._xlws.FILTER(R:R,($BU:$BU=$BU1762)*($I:$I=$I1762)*($T:$T=$T1762)*($S:$S=_xlfn.MINIFS($S:$S,$T:$T,"="&amp;$T1762)),""))))&amp;"",IF(R1762="","",""))&amp;""</f>
        <v/>
      </c>
      <c r="BA1762" s="6">
        <f t="shared" si="2535"/>
        <v>148</v>
      </c>
      <c r="BB1762">
        <f t="shared" ref="BB1762:BD1762" si="2576">BB1761</f>
        <v>18987</v>
      </c>
      <c r="BC1762" t="str">
        <f t="shared" si="2576"/>
        <v>Velodrome</v>
      </c>
      <c r="BD1762" t="str">
        <f t="shared" si="2576"/>
        <v>Outlaws</v>
      </c>
      <c r="BE1762" t="s">
        <v>7</v>
      </c>
      <c r="BF1762" t="s">
        <v>182</v>
      </c>
      <c r="BI1762" cm="1">
        <f t="array" aca="1" ref="BI1762" ca="1">IFERROR(_xlfn._xlws.FILTER(shifts!A:A,(shifts!B:B=events!AD1762)*(shifts!AG:AG&gt;=events!BK1762)*(shifts!AH:AH&lt;=events!BL1762)),BI1761)</f>
        <v>58</v>
      </c>
      <c r="BJ1762" s="15">
        <f t="shared" si="2537"/>
        <v>0</v>
      </c>
      <c r="BK1762">
        <f t="shared" si="2538"/>
        <v>427</v>
      </c>
      <c r="BL1762">
        <f t="shared" si="2539"/>
        <v>427</v>
      </c>
      <c r="BM1762" s="15">
        <f>SUMIFS(BJ$2:BJ1762,K$2:K1762,"=Intermission")+SUMIFS(BJ$2:BJ1762,K$2:K1762,"=Timeout")</f>
        <v>67</v>
      </c>
      <c r="BN1762">
        <f t="shared" si="2540"/>
        <v>1147</v>
      </c>
      <c r="BO1762" s="19">
        <f t="shared" si="2541"/>
        <v>1800</v>
      </c>
      <c r="BP1762">
        <f t="shared" si="2542"/>
        <v>1795</v>
      </c>
      <c r="BQ1762" s="17">
        <f t="shared" si="2543"/>
        <v>1800</v>
      </c>
      <c r="BR1762" t="str">
        <f t="shared" si="2544"/>
        <v>event_team_player_2</v>
      </c>
      <c r="BS1762">
        <f>COUNTIFS(S$3:S1762,"="&amp;S1762,AI$3:AI1762,"="&amp;AI1762)</f>
        <v>2</v>
      </c>
      <c r="BT1762" t="str">
        <f>IFERROR(VLOOKUP(BB1762&amp;BU1762&amp;X1762,game_rosters!U:W,3,FALSE),"")</f>
        <v>P100224</v>
      </c>
      <c r="BU1762" t="str">
        <f t="shared" si="2545"/>
        <v>Velodrome</v>
      </c>
    </row>
    <row r="1763" spans="1:73" x14ac:dyDescent="0.2">
      <c r="A1763" t="str">
        <f t="shared" si="2520"/>
        <v/>
      </c>
      <c r="I1763" s="44">
        <v>25</v>
      </c>
      <c r="O1763" t="s">
        <v>602</v>
      </c>
      <c r="R1763" s="51">
        <v>1</v>
      </c>
      <c r="S1763">
        <v>910</v>
      </c>
      <c r="T1763" t="s">
        <v>756</v>
      </c>
      <c r="X1763">
        <v>25</v>
      </c>
      <c r="AA1763">
        <f t="shared" si="2569"/>
        <v>1910</v>
      </c>
      <c r="AB1763" t="str">
        <f t="shared" si="2570"/>
        <v/>
      </c>
      <c r="AC1763">
        <f t="shared" si="2516"/>
        <v>1910</v>
      </c>
      <c r="AD1763" s="6">
        <v>2</v>
      </c>
      <c r="AE1763" t="s">
        <v>937</v>
      </c>
      <c r="AF1763" t="s">
        <v>747</v>
      </c>
      <c r="AG1763" t="s">
        <v>756</v>
      </c>
      <c r="AH1763" t="s">
        <v>756</v>
      </c>
      <c r="AI1763" t="str">
        <f t="shared" si="2521"/>
        <v>o</v>
      </c>
      <c r="AJ1763" t="str">
        <f t="shared" si="2522"/>
        <v/>
      </c>
      <c r="AK1763" t="str">
        <f t="shared" si="2523"/>
        <v/>
      </c>
      <c r="AL1763" t="str">
        <f t="shared" si="2524"/>
        <v/>
      </c>
      <c r="AM1763" t="str">
        <f t="shared" si="2525"/>
        <v/>
      </c>
      <c r="AN1763" t="str">
        <f t="shared" si="2526"/>
        <v>Home</v>
      </c>
      <c r="AO1763" t="str">
        <f t="shared" si="2527"/>
        <v>h</v>
      </c>
      <c r="AP1763" t="str">
        <f t="shared" si="2528"/>
        <v/>
      </c>
      <c r="AQ1763" t="str">
        <f t="shared" si="2529"/>
        <v/>
      </c>
      <c r="AR1763" t="str">
        <f t="shared" si="2530"/>
        <v>Home</v>
      </c>
      <c r="AS1763" t="str">
        <f t="shared" si="2531"/>
        <v>h</v>
      </c>
      <c r="AT1763" t="str">
        <f t="shared" si="2532"/>
        <v>Defensive</v>
      </c>
      <c r="AU1763" t="str">
        <f t="shared" si="2533"/>
        <v/>
      </c>
      <c r="AV1763" t="str">
        <f t="shared" si="2534"/>
        <v/>
      </c>
      <c r="AW1763" t="str" cm="1">
        <f t="array" ref="AW1763">IFERROR(IF(O1763&lt;&gt;"",O1763,IF(OR($S1763="",$T1763=""),"",IF(O1763&lt;&gt;"",O1763,IF($T1763&lt;&gt;"",_xlfn._xlws.FILTER(O:O,($BU:$BU=$BU1763)*($I:$I=$I1763)*($T:$T=$T1763)*($S:$S=_xlfn.MINIFS($S:$S,$T:$T,"="&amp;$T1763)),"")))))&amp;"",IF(O1763="","",""))&amp;""</f>
        <v>Defensive_PlayPossession-StickCheck</v>
      </c>
      <c r="AX1763" t="str" cm="1">
        <f t="array" ref="AX1763">IFERROR(IF(P1763&lt;&gt;"",P1763,IF(OR($S1763="",$T1763=""),"",IF($T1763&lt;&gt;"",_xlfn._xlws.FILTER(P:P,($BU:$BU=$BU1763)*($I:$I=$I1763)*($T:$T=$T1763)*($S:$S=_xlfn.MINIFS($S:$S,$T:$T,"="&amp;$T1763)),""))))&amp;"",IF(P1763="","",""))&amp;""</f>
        <v/>
      </c>
      <c r="AY1763" t="str" cm="1">
        <f t="array" ref="AY1763">IFERROR(IF(Q1763&lt;&gt;"",Q1763,IF(OR($S1763="",$T1763=""),"",IF($T1763&lt;&gt;"",_xlfn._xlws.FILTER(Q:Q,($BU:$BU=$BU1763)*($I:$I=$I1763)*($T:$T=$T1763)*($S:$S=_xlfn.MINIFS($S:$S,$T:$T,"="&amp;$T1763)),""))))&amp;"",IF(Q1763="","",""))&amp;""</f>
        <v/>
      </c>
      <c r="AZ1763" t="str" cm="1">
        <f t="array" ref="AZ1763">IFERROR(IF(R1763&lt;&gt;"",R1763,IF(OR($S1763="",$T1763=""),"",IF($T1763&lt;&gt;"",_xlfn._xlws.FILTER(R:R,($BU:$BU=$BU1763)*($I:$I=$I1763)*($T:$T=$T1763)*($S:$S=_xlfn.MINIFS($S:$S,$T:$T,"="&amp;$T1763)),""))))&amp;"",IF(R1763="","",""))&amp;""</f>
        <v>1</v>
      </c>
      <c r="BA1763" s="6">
        <f t="shared" si="2535"/>
        <v>148</v>
      </c>
      <c r="BB1763">
        <f t="shared" ref="BB1763:BD1763" si="2577">BB1762</f>
        <v>18987</v>
      </c>
      <c r="BC1763" t="str">
        <f t="shared" si="2577"/>
        <v>Velodrome</v>
      </c>
      <c r="BD1763" t="str">
        <f t="shared" si="2577"/>
        <v>Outlaws</v>
      </c>
      <c r="BE1763" t="s">
        <v>7</v>
      </c>
      <c r="BF1763" t="s">
        <v>182</v>
      </c>
      <c r="BI1763" cm="1">
        <f t="array" aca="1" ref="BI1763" ca="1">IFERROR(_xlfn._xlws.FILTER(shifts!A:A,(shifts!B:B=events!AD1763)*(shifts!AG:AG&gt;=events!BK1763)*(shifts!AH:AH&lt;=events!BL1763)),BI1762)</f>
        <v>58</v>
      </c>
      <c r="BJ1763" s="15">
        <f t="shared" si="2537"/>
        <v>0</v>
      </c>
      <c r="BK1763">
        <f t="shared" si="2538"/>
        <v>427</v>
      </c>
      <c r="BL1763">
        <f t="shared" si="2539"/>
        <v>427</v>
      </c>
      <c r="BM1763" s="15">
        <f>SUMIFS(BJ$2:BJ1763,K$2:K1763,"=Intermission")+SUMIFS(BJ$2:BJ1763,K$2:K1763,"=Timeout")</f>
        <v>67</v>
      </c>
      <c r="BN1763">
        <f t="shared" si="2540"/>
        <v>1147</v>
      </c>
      <c r="BO1763" s="19">
        <f t="shared" si="2541"/>
        <v>1800</v>
      </c>
      <c r="BP1763">
        <f t="shared" si="2542"/>
        <v>1795</v>
      </c>
      <c r="BQ1763" s="17">
        <f t="shared" si="2543"/>
        <v>1800</v>
      </c>
      <c r="BR1763" t="str">
        <f t="shared" si="2544"/>
        <v>opp_team_player_1</v>
      </c>
      <c r="BS1763">
        <f>COUNTIFS(S$3:S1763,"="&amp;S1763,AI$3:AI1763,"="&amp;AI1763)</f>
        <v>1</v>
      </c>
      <c r="BT1763" t="str">
        <f>IFERROR(VLOOKUP(BB1763&amp;BU1763&amp;X1763,game_rosters!U:W,3,FALSE),"")</f>
        <v>P100170</v>
      </c>
      <c r="BU1763" t="str">
        <f t="shared" si="2545"/>
        <v>Outlaws</v>
      </c>
    </row>
    <row r="1764" spans="1:73" x14ac:dyDescent="0.2">
      <c r="A1764" t="str">
        <f t="shared" si="2520"/>
        <v/>
      </c>
      <c r="I1764" s="44">
        <v>91</v>
      </c>
      <c r="S1764">
        <v>910</v>
      </c>
      <c r="T1764" t="s">
        <v>756</v>
      </c>
      <c r="X1764">
        <v>91</v>
      </c>
      <c r="AA1764">
        <f t="shared" si="2569"/>
        <v>1910</v>
      </c>
      <c r="AB1764" t="str">
        <f t="shared" si="2570"/>
        <v/>
      </c>
      <c r="AC1764">
        <f t="shared" si="2516"/>
        <v>1910</v>
      </c>
      <c r="AD1764" s="6">
        <v>2</v>
      </c>
      <c r="AE1764" t="s">
        <v>937</v>
      </c>
      <c r="AF1764" t="s">
        <v>747</v>
      </c>
      <c r="AG1764" t="s">
        <v>756</v>
      </c>
      <c r="AH1764" t="s">
        <v>756</v>
      </c>
      <c r="AI1764" t="str">
        <f t="shared" si="2521"/>
        <v>o</v>
      </c>
      <c r="AJ1764" t="str">
        <f t="shared" si="2522"/>
        <v/>
      </c>
      <c r="AK1764" t="str">
        <f t="shared" si="2523"/>
        <v/>
      </c>
      <c r="AL1764" t="str">
        <f t="shared" si="2524"/>
        <v/>
      </c>
      <c r="AM1764" t="str">
        <f t="shared" si="2525"/>
        <v/>
      </c>
      <c r="AN1764" t="str">
        <f t="shared" si="2526"/>
        <v>Home</v>
      </c>
      <c r="AO1764" t="str">
        <f t="shared" si="2527"/>
        <v>h</v>
      </c>
      <c r="AP1764" t="str">
        <f t="shared" si="2528"/>
        <v/>
      </c>
      <c r="AQ1764" t="str">
        <f t="shared" si="2529"/>
        <v/>
      </c>
      <c r="AR1764" t="str">
        <f t="shared" si="2530"/>
        <v>Home</v>
      </c>
      <c r="AS1764" t="str">
        <f t="shared" si="2531"/>
        <v>h</v>
      </c>
      <c r="AT1764" t="str">
        <f t="shared" si="2532"/>
        <v>Defensive</v>
      </c>
      <c r="AU1764" t="str">
        <f t="shared" si="2533"/>
        <v/>
      </c>
      <c r="AV1764" t="str">
        <f t="shared" si="2534"/>
        <v/>
      </c>
      <c r="AW1764" t="str" cm="1">
        <f t="array" ref="AW1764">IFERROR(IF(O1764&lt;&gt;"",O1764,IF(OR($S1764="",$T1764=""),"",IF(O1764&lt;&gt;"",O1764,IF($T1764&lt;&gt;"",_xlfn._xlws.FILTER(O:O,($BU:$BU=$BU1764)*($I:$I=$I1764)*($T:$T=$T1764)*($S:$S=_xlfn.MINIFS($S:$S,$T:$T,"="&amp;$T1764)),"")))))&amp;"",IF(O1764="","",""))&amp;""</f>
        <v/>
      </c>
      <c r="AX1764" t="str" cm="1">
        <f t="array" ref="AX1764">IFERROR(IF(P1764&lt;&gt;"",P1764,IF(OR($S1764="",$T1764=""),"",IF($T1764&lt;&gt;"",_xlfn._xlws.FILTER(P:P,($BU:$BU=$BU1764)*($I:$I=$I1764)*($T:$T=$T1764)*($S:$S=_xlfn.MINIFS($S:$S,$T:$T,"="&amp;$T1764)),""))))&amp;"",IF(P1764="","",""))&amp;""</f>
        <v/>
      </c>
      <c r="AY1764" t="str" cm="1">
        <f t="array" ref="AY1764">IFERROR(IF(Q1764&lt;&gt;"",Q1764,IF(OR($S1764="",$T1764=""),"",IF($T1764&lt;&gt;"",_xlfn._xlws.FILTER(Q:Q,($BU:$BU=$BU1764)*($I:$I=$I1764)*($T:$T=$T1764)*($S:$S=_xlfn.MINIFS($S:$S,$T:$T,"="&amp;$T1764)),""))))&amp;"",IF(Q1764="","",""))&amp;""</f>
        <v/>
      </c>
      <c r="AZ1764" t="str" cm="1">
        <f t="array" ref="AZ1764">IFERROR(IF(R1764&lt;&gt;"",R1764,IF(OR($S1764="",$T1764=""),"",IF($T1764&lt;&gt;"",_xlfn._xlws.FILTER(R:R,($BU:$BU=$BU1764)*($I:$I=$I1764)*($T:$T=$T1764)*($S:$S=_xlfn.MINIFS($S:$S,$T:$T,"="&amp;$T1764)),""))))&amp;"",IF(R1764="","",""))&amp;""</f>
        <v/>
      </c>
      <c r="BA1764" s="6">
        <f t="shared" si="2535"/>
        <v>148</v>
      </c>
      <c r="BB1764">
        <f t="shared" ref="BB1764:BD1764" si="2578">BB1763</f>
        <v>18987</v>
      </c>
      <c r="BC1764" t="str">
        <f t="shared" si="2578"/>
        <v>Velodrome</v>
      </c>
      <c r="BD1764" t="str">
        <f t="shared" si="2578"/>
        <v>Outlaws</v>
      </c>
      <c r="BE1764" t="s">
        <v>7</v>
      </c>
      <c r="BF1764" t="s">
        <v>182</v>
      </c>
      <c r="BI1764" cm="1">
        <f t="array" aca="1" ref="BI1764" ca="1">IFERROR(_xlfn._xlws.FILTER(shifts!A:A,(shifts!B:B=events!AD1764)*(shifts!AG:AG&gt;=events!BK1764)*(shifts!AH:AH&lt;=events!BL1764)),BI1763)</f>
        <v>58</v>
      </c>
      <c r="BJ1764" s="15">
        <f t="shared" si="2537"/>
        <v>0</v>
      </c>
      <c r="BK1764">
        <f t="shared" si="2538"/>
        <v>427</v>
      </c>
      <c r="BL1764">
        <f t="shared" si="2539"/>
        <v>427</v>
      </c>
      <c r="BM1764" s="15">
        <f>SUMIFS(BJ$2:BJ1764,K$2:K1764,"=Intermission")+SUMIFS(BJ$2:BJ1764,K$2:K1764,"=Timeout")</f>
        <v>67</v>
      </c>
      <c r="BN1764">
        <f t="shared" si="2540"/>
        <v>1147</v>
      </c>
      <c r="BO1764" s="19">
        <f t="shared" si="2541"/>
        <v>1800</v>
      </c>
      <c r="BP1764">
        <f t="shared" si="2542"/>
        <v>1795</v>
      </c>
      <c r="BQ1764" s="17">
        <f t="shared" si="2543"/>
        <v>1800</v>
      </c>
      <c r="BR1764" t="str">
        <f t="shared" si="2544"/>
        <v>opp_team_player_2</v>
      </c>
      <c r="BS1764">
        <f>COUNTIFS(S$3:S1764,"="&amp;S1764,AI$3:AI1764,"="&amp;AI1764)</f>
        <v>2</v>
      </c>
      <c r="BT1764" t="str">
        <f>IFERROR(VLOOKUP(BB1764&amp;BU1764&amp;X1764,game_rosters!U:W,3,FALSE),"")</f>
        <v>P100232</v>
      </c>
      <c r="BU1764" t="str">
        <f t="shared" si="2545"/>
        <v>Outlaws</v>
      </c>
    </row>
    <row r="1765" spans="1:73" x14ac:dyDescent="0.2">
      <c r="A1765">
        <f t="shared" si="2520"/>
        <v>1</v>
      </c>
      <c r="I1765" s="44">
        <v>42</v>
      </c>
      <c r="K1765" t="s">
        <v>13</v>
      </c>
      <c r="L1765" t="s">
        <v>587</v>
      </c>
      <c r="N1765" t="s">
        <v>594</v>
      </c>
      <c r="O1765" t="s">
        <v>618</v>
      </c>
      <c r="Q1765" t="s">
        <v>594</v>
      </c>
      <c r="R1765" s="51">
        <v>1</v>
      </c>
      <c r="S1765">
        <v>911</v>
      </c>
      <c r="T1765" t="s">
        <v>756</v>
      </c>
      <c r="W1765" t="s">
        <v>735</v>
      </c>
      <c r="X1765">
        <v>42</v>
      </c>
      <c r="Z1765">
        <v>1</v>
      </c>
      <c r="AA1765">
        <f t="shared" si="2569"/>
        <v>1911</v>
      </c>
      <c r="AB1765" t="str">
        <f t="shared" si="2570"/>
        <v/>
      </c>
      <c r="AC1765">
        <f t="shared" si="2516"/>
        <v>1911</v>
      </c>
      <c r="AD1765" s="6">
        <v>2</v>
      </c>
      <c r="AE1765" t="s">
        <v>939</v>
      </c>
      <c r="AF1765" t="s">
        <v>896</v>
      </c>
      <c r="AG1765" t="s">
        <v>756</v>
      </c>
      <c r="AH1765" t="s">
        <v>756</v>
      </c>
      <c r="AI1765" t="str">
        <f t="shared" si="2521"/>
        <v>e</v>
      </c>
      <c r="AJ1765" t="str">
        <f t="shared" si="2522"/>
        <v/>
      </c>
      <c r="AK1765" t="str">
        <f t="shared" si="2523"/>
        <v/>
      </c>
      <c r="AL1765" t="str">
        <f t="shared" si="2524"/>
        <v/>
      </c>
      <c r="AM1765" t="str">
        <f t="shared" si="2525"/>
        <v/>
      </c>
      <c r="AN1765" t="str">
        <f t="shared" si="2526"/>
        <v>Home</v>
      </c>
      <c r="AO1765" t="str">
        <f t="shared" si="2527"/>
        <v>h</v>
      </c>
      <c r="AP1765" t="str">
        <f t="shared" si="2528"/>
        <v/>
      </c>
      <c r="AQ1765" t="str">
        <f t="shared" si="2529"/>
        <v/>
      </c>
      <c r="AR1765" t="str">
        <f t="shared" si="2530"/>
        <v>Home</v>
      </c>
      <c r="AS1765" t="str">
        <f t="shared" si="2531"/>
        <v>h</v>
      </c>
      <c r="AT1765" t="str">
        <f t="shared" si="2532"/>
        <v>Offensive</v>
      </c>
      <c r="AU1765" t="str">
        <f t="shared" si="2533"/>
        <v/>
      </c>
      <c r="AV1765" t="str">
        <f t="shared" si="2534"/>
        <v/>
      </c>
      <c r="AW1765" t="str" cm="1">
        <f t="array" ref="AW1765">IFERROR(IF(O1765&lt;&gt;"",O1765,IF(OR($S1765="",$T1765=""),"",IF(O1765&lt;&gt;"",O1765,IF($T1765&lt;&gt;"",_xlfn._xlws.FILTER(O:O,($BU:$BU=$BU1765)*($I:$I=$I1765)*($T:$T=$T1765)*($S:$S=_xlfn.MINIFS($S:$S,$T:$T,"="&amp;$T1765)),"")))))&amp;"",IF(O1765="","",""))&amp;""</f>
        <v>OffensivePlay_Zone-PuckRecoveryTurnover</v>
      </c>
      <c r="AX1765" t="str" cm="1">
        <f t="array" ref="AX1765">IFERROR(IF(P1765&lt;&gt;"",P1765,IF(OR($S1765="",$T1765=""),"",IF($T1765&lt;&gt;"",_xlfn._xlws.FILTER(P:P,($BU:$BU=$BU1765)*($I:$I=$I1765)*($T:$T=$T1765)*($S:$S=_xlfn.MINIFS($S:$S,$T:$T,"="&amp;$T1765)),""))))&amp;"",IF(P1765="","",""))&amp;""</f>
        <v/>
      </c>
      <c r="AY1765" t="str" cm="1">
        <f t="array" ref="AY1765">IFERROR(IF(Q1765&lt;&gt;"",Q1765,IF(OR($S1765="",$T1765=""),"",IF($T1765&lt;&gt;"",_xlfn._xlws.FILTER(Q:Q,($BU:$BU=$BU1765)*($I:$I=$I1765)*($T:$T=$T1765)*($S:$S=_xlfn.MINIFS($S:$S,$T:$T,"="&amp;$T1765)),""))))&amp;"",IF(Q1765="","",""))&amp;""</f>
        <v>u</v>
      </c>
      <c r="AZ1765" t="str" cm="1">
        <f t="array" ref="AZ1765">IFERROR(IF(R1765&lt;&gt;"",R1765,IF(OR($S1765="",$T1765=""),"",IF($T1765&lt;&gt;"",_xlfn._xlws.FILTER(R:R,($BU:$BU=$BU1765)*($I:$I=$I1765)*($T:$T=$T1765)*($S:$S=_xlfn.MINIFS($S:$S,$T:$T,"="&amp;$T1765)),""))))&amp;"",IF(R1765="","",""))&amp;""</f>
        <v>1</v>
      </c>
      <c r="BA1765" s="6">
        <f t="shared" si="2535"/>
        <v>148</v>
      </c>
      <c r="BB1765">
        <f t="shared" ref="BB1765:BD1765" si="2579">BB1764</f>
        <v>18987</v>
      </c>
      <c r="BC1765" t="str">
        <f t="shared" si="2579"/>
        <v>Velodrome</v>
      </c>
      <c r="BD1765" t="str">
        <f t="shared" si="2579"/>
        <v>Outlaws</v>
      </c>
      <c r="BE1765" t="s">
        <v>13</v>
      </c>
      <c r="BF1765" t="s">
        <v>587</v>
      </c>
      <c r="BI1765" cm="1">
        <f t="array" aca="1" ref="BI1765" ca="1">IFERROR(_xlfn._xlws.FILTER(shifts!A:A,(shifts!B:B=events!AD1765)*(shifts!AG:AG&gt;=events!BK1765)*(shifts!AH:AH&lt;=events!BL1765)),BI1764)</f>
        <v>58</v>
      </c>
      <c r="BJ1765" s="15">
        <f t="shared" si="2537"/>
        <v>0</v>
      </c>
      <c r="BK1765">
        <f t="shared" si="2538"/>
        <v>419</v>
      </c>
      <c r="BL1765">
        <f t="shared" si="2539"/>
        <v>419</v>
      </c>
      <c r="BM1765" s="15">
        <f>SUMIFS(BJ$2:BJ1765,K$2:K1765,"=Intermission")+SUMIFS(BJ$2:BJ1765,K$2:K1765,"=Timeout")</f>
        <v>67</v>
      </c>
      <c r="BN1765">
        <f t="shared" si="2540"/>
        <v>1147</v>
      </c>
      <c r="BO1765" s="19">
        <f t="shared" si="2541"/>
        <v>1808</v>
      </c>
      <c r="BP1765">
        <f t="shared" si="2542"/>
        <v>1803</v>
      </c>
      <c r="BQ1765" s="17">
        <f t="shared" si="2543"/>
        <v>1808</v>
      </c>
      <c r="BR1765" t="str">
        <f t="shared" si="2544"/>
        <v>event_team_player_1</v>
      </c>
      <c r="BS1765">
        <f>COUNTIFS(S$3:S1765,"="&amp;S1765,AI$3:AI1765,"="&amp;AI1765)</f>
        <v>1</v>
      </c>
      <c r="BT1765" t="str">
        <f>IFERROR(VLOOKUP(BB1765&amp;BU1765&amp;X1765,game_rosters!U:W,3,FALSE),"")</f>
        <v>P100201</v>
      </c>
      <c r="BU1765" t="str">
        <f t="shared" si="2545"/>
        <v>Velodrome</v>
      </c>
    </row>
    <row r="1766" spans="1:73" x14ac:dyDescent="0.2">
      <c r="A1766" t="str">
        <f t="shared" si="2520"/>
        <v/>
      </c>
      <c r="I1766" s="44">
        <v>4</v>
      </c>
      <c r="R1766" s="51">
        <v>1</v>
      </c>
      <c r="S1766">
        <v>911</v>
      </c>
      <c r="T1766" t="s">
        <v>756</v>
      </c>
      <c r="X1766">
        <v>4</v>
      </c>
      <c r="AA1766">
        <f t="shared" si="2569"/>
        <v>1911</v>
      </c>
      <c r="AB1766" t="str">
        <f t="shared" si="2570"/>
        <v/>
      </c>
      <c r="AC1766">
        <f t="shared" si="2516"/>
        <v>1911</v>
      </c>
      <c r="AD1766" s="6">
        <v>2</v>
      </c>
      <c r="AE1766" t="s">
        <v>939</v>
      </c>
      <c r="AF1766" t="s">
        <v>896</v>
      </c>
      <c r="AG1766" t="s">
        <v>756</v>
      </c>
      <c r="AH1766" t="s">
        <v>756</v>
      </c>
      <c r="AI1766" t="str">
        <f t="shared" si="2521"/>
        <v>o</v>
      </c>
      <c r="AJ1766" t="str">
        <f t="shared" si="2522"/>
        <v/>
      </c>
      <c r="AK1766" t="str">
        <f t="shared" si="2523"/>
        <v/>
      </c>
      <c r="AL1766" t="str">
        <f t="shared" si="2524"/>
        <v/>
      </c>
      <c r="AM1766" t="str">
        <f t="shared" si="2525"/>
        <v/>
      </c>
      <c r="AN1766" t="str">
        <f t="shared" si="2526"/>
        <v>Home</v>
      </c>
      <c r="AO1766" t="str">
        <f t="shared" si="2527"/>
        <v>h</v>
      </c>
      <c r="AP1766" t="str">
        <f t="shared" si="2528"/>
        <v/>
      </c>
      <c r="AQ1766" t="str">
        <f t="shared" si="2529"/>
        <v/>
      </c>
      <c r="AR1766" t="str">
        <f t="shared" si="2530"/>
        <v>Home</v>
      </c>
      <c r="AS1766" t="str">
        <f t="shared" si="2531"/>
        <v>h</v>
      </c>
      <c r="AT1766" t="str">
        <f t="shared" si="2532"/>
        <v>Defensive</v>
      </c>
      <c r="AU1766" t="str">
        <f t="shared" si="2533"/>
        <v/>
      </c>
      <c r="AV1766" t="str">
        <f t="shared" si="2534"/>
        <v/>
      </c>
      <c r="AW1766" t="str" cm="1">
        <f t="array" ref="AW1766">IFERROR(IF(O1766&lt;&gt;"",O1766,IF(OR($S1766="",$T1766=""),"",IF(O1766&lt;&gt;"",O1766,IF($T1766&lt;&gt;"",_xlfn._xlws.FILTER(O:O,($BU:$BU=$BU1766)*($I:$I=$I1766)*($T:$T=$T1766)*($S:$S=_xlfn.MINIFS($S:$S,$T:$T,"="&amp;$T1766)),"")))))&amp;"",IF(O1766="","",""))&amp;""</f>
        <v/>
      </c>
      <c r="AX1766" t="str" cm="1">
        <f t="array" ref="AX1766">IFERROR(IF(P1766&lt;&gt;"",P1766,IF(OR($S1766="",$T1766=""),"",IF($T1766&lt;&gt;"",_xlfn._xlws.FILTER(P:P,($BU:$BU=$BU1766)*($I:$I=$I1766)*($T:$T=$T1766)*($S:$S=_xlfn.MINIFS($S:$S,$T:$T,"="&amp;$T1766)),""))))&amp;"",IF(P1766="","",""))&amp;""</f>
        <v/>
      </c>
      <c r="AY1766" t="str" cm="1">
        <f t="array" ref="AY1766">IFERROR(IF(Q1766&lt;&gt;"",Q1766,IF(OR($S1766="",$T1766=""),"",IF($T1766&lt;&gt;"",_xlfn._xlws.FILTER(Q:Q,($BU:$BU=$BU1766)*($I:$I=$I1766)*($T:$T=$T1766)*($S:$S=_xlfn.MINIFS($S:$S,$T:$T,"="&amp;$T1766)),""))))&amp;"",IF(Q1766="","",""))&amp;""</f>
        <v/>
      </c>
      <c r="AZ1766" t="str" cm="1">
        <f t="array" ref="AZ1766">IFERROR(IF(R1766&lt;&gt;"",R1766,IF(OR($S1766="",$T1766=""),"",IF($T1766&lt;&gt;"",_xlfn._xlws.FILTER(R:R,($BU:$BU=$BU1766)*($I:$I=$I1766)*($T:$T=$T1766)*($S:$S=_xlfn.MINIFS($S:$S,$T:$T,"="&amp;$T1766)),""))))&amp;"",IF(R1766="","",""))&amp;""</f>
        <v>1</v>
      </c>
      <c r="BA1766" s="6">
        <f t="shared" si="2535"/>
        <v>148</v>
      </c>
      <c r="BB1766">
        <f t="shared" ref="BB1766:BD1766" si="2580">BB1765</f>
        <v>18987</v>
      </c>
      <c r="BC1766" t="str">
        <f t="shared" si="2580"/>
        <v>Velodrome</v>
      </c>
      <c r="BD1766" t="str">
        <f t="shared" si="2580"/>
        <v>Outlaws</v>
      </c>
      <c r="BE1766" t="s">
        <v>13</v>
      </c>
      <c r="BF1766" t="s">
        <v>587</v>
      </c>
      <c r="BI1766" cm="1">
        <f t="array" aca="1" ref="BI1766" ca="1">IFERROR(_xlfn._xlws.FILTER(shifts!A:A,(shifts!B:B=events!AD1766)*(shifts!AG:AG&gt;=events!BK1766)*(shifts!AH:AH&lt;=events!BL1766)),BI1765)</f>
        <v>58</v>
      </c>
      <c r="BJ1766" s="15">
        <f t="shared" si="2537"/>
        <v>0</v>
      </c>
      <c r="BK1766">
        <f t="shared" si="2538"/>
        <v>419</v>
      </c>
      <c r="BL1766">
        <f t="shared" si="2539"/>
        <v>419</v>
      </c>
      <c r="BM1766" s="15">
        <f>SUMIFS(BJ$2:BJ1766,K$2:K1766,"=Intermission")+SUMIFS(BJ$2:BJ1766,K$2:K1766,"=Timeout")</f>
        <v>67</v>
      </c>
      <c r="BN1766">
        <f t="shared" si="2540"/>
        <v>1147</v>
      </c>
      <c r="BO1766" s="19">
        <f t="shared" si="2541"/>
        <v>1808</v>
      </c>
      <c r="BP1766">
        <f t="shared" si="2542"/>
        <v>1803</v>
      </c>
      <c r="BQ1766" s="17">
        <f t="shared" si="2543"/>
        <v>1808</v>
      </c>
      <c r="BR1766" t="str">
        <f t="shared" si="2544"/>
        <v>opp_team_player_1</v>
      </c>
      <c r="BS1766">
        <f>COUNTIFS(S$3:S1766,"="&amp;S1766,AI$3:AI1766,"="&amp;AI1766)</f>
        <v>1</v>
      </c>
      <c r="BT1766" t="str">
        <f>IFERROR(VLOOKUP(BB1766&amp;BU1766&amp;X1766,game_rosters!U:W,3,FALSE),"")</f>
        <v>P100032</v>
      </c>
      <c r="BU1766" t="str">
        <f t="shared" si="2545"/>
        <v>Outlaws</v>
      </c>
    </row>
    <row r="1767" spans="1:73" x14ac:dyDescent="0.2">
      <c r="A1767">
        <f t="shared" si="2520"/>
        <v>1</v>
      </c>
      <c r="I1767" s="44">
        <v>42</v>
      </c>
      <c r="K1767" t="s">
        <v>238</v>
      </c>
      <c r="L1767" t="s">
        <v>656</v>
      </c>
      <c r="M1767" t="s">
        <v>85</v>
      </c>
      <c r="N1767" t="s">
        <v>594</v>
      </c>
      <c r="O1767" t="s">
        <v>617</v>
      </c>
      <c r="Q1767" t="s">
        <v>594</v>
      </c>
      <c r="R1767" s="51">
        <v>1</v>
      </c>
      <c r="S1767">
        <v>912</v>
      </c>
      <c r="T1767">
        <v>151</v>
      </c>
      <c r="W1767" t="s">
        <v>735</v>
      </c>
      <c r="X1767">
        <v>42</v>
      </c>
      <c r="Z1767">
        <v>1</v>
      </c>
      <c r="AA1767">
        <f t="shared" si="2569"/>
        <v>1912</v>
      </c>
      <c r="AB1767">
        <f t="shared" si="2570"/>
        <v>9151</v>
      </c>
      <c r="AC1767">
        <f t="shared" si="2516"/>
        <v>9151</v>
      </c>
      <c r="AD1767" s="6">
        <v>2</v>
      </c>
      <c r="AE1767" t="s">
        <v>939</v>
      </c>
      <c r="AF1767" t="s">
        <v>938</v>
      </c>
      <c r="AG1767" t="s">
        <v>756</v>
      </c>
      <c r="AH1767" t="s">
        <v>756</v>
      </c>
      <c r="AI1767" t="str">
        <f t="shared" si="2521"/>
        <v>e</v>
      </c>
      <c r="AJ1767" t="str">
        <f t="shared" si="2522"/>
        <v/>
      </c>
      <c r="AK1767" t="str">
        <f t="shared" si="2523"/>
        <v/>
      </c>
      <c r="AL1767" t="str">
        <f t="shared" si="2524"/>
        <v/>
      </c>
      <c r="AM1767" t="str">
        <f t="shared" si="2525"/>
        <v/>
      </c>
      <c r="AN1767" t="str">
        <f t="shared" si="2526"/>
        <v>Home</v>
      </c>
      <c r="AO1767" t="str">
        <f t="shared" si="2527"/>
        <v>h</v>
      </c>
      <c r="AP1767" t="str">
        <f t="shared" si="2528"/>
        <v/>
      </c>
      <c r="AQ1767" t="str">
        <f t="shared" si="2529"/>
        <v/>
      </c>
      <c r="AR1767" t="str">
        <f t="shared" si="2530"/>
        <v>Home</v>
      </c>
      <c r="AS1767" t="str">
        <f t="shared" si="2531"/>
        <v>h</v>
      </c>
      <c r="AT1767" t="str">
        <f t="shared" si="2532"/>
        <v>Offensive</v>
      </c>
      <c r="AU1767" t="str">
        <f t="shared" si="2533"/>
        <v/>
      </c>
      <c r="AV1767" t="str">
        <f t="shared" si="2534"/>
        <v/>
      </c>
      <c r="AW1767" t="str" cm="1">
        <f t="array" ref="AW1767">IFERROR(IF(O1767&lt;&gt;"",O1767,IF(OR($S1767="",$T1767=""),"",IF(O1767&lt;&gt;"",O1767,IF($T1767&lt;&gt;"",_xlfn._xlws.FILTER(O:O,($BU:$BU=$BU1767)*($I:$I=$I1767)*($T:$T=$T1767)*($S:$S=_xlfn.MINIFS($S:$S,$T:$T,"="&amp;$T1767)),"")))))&amp;"",IF(O1767="","",""))&amp;""</f>
        <v>Offensive_Zone-AttemptedEntryRush</v>
      </c>
      <c r="AX1767" t="str" cm="1">
        <f t="array" ref="AX1767">IFERROR(IF(P1767&lt;&gt;"",P1767,IF(OR($S1767="",$T1767=""),"",IF($T1767&lt;&gt;"",_xlfn._xlws.FILTER(P:P,($BU:$BU=$BU1767)*($I:$I=$I1767)*($T:$T=$T1767)*($S:$S=_xlfn.MINIFS($S:$S,$T:$T,"="&amp;$T1767)),""))))&amp;"",IF(P1767="","",""))&amp;""</f>
        <v/>
      </c>
      <c r="AY1767" t="str" cm="1">
        <f t="array" ref="AY1767">IFERROR(IF(Q1767&lt;&gt;"",Q1767,IF(OR($S1767="",$T1767=""),"",IF($T1767&lt;&gt;"",_xlfn._xlws.FILTER(Q:Q,($BU:$BU=$BU1767)*($I:$I=$I1767)*($T:$T=$T1767)*($S:$S=_xlfn.MINIFS($S:$S,$T:$T,"="&amp;$T1767)),""))))&amp;"",IF(Q1767="","",""))&amp;""</f>
        <v>u</v>
      </c>
      <c r="AZ1767" t="str" cm="1">
        <f t="array" ref="AZ1767">IFERROR(IF(R1767&lt;&gt;"",R1767,IF(OR($S1767="",$T1767=""),"",IF($T1767&lt;&gt;"",_xlfn._xlws.FILTER(R:R,($BU:$BU=$BU1767)*($I:$I=$I1767)*($T:$T=$T1767)*($S:$S=_xlfn.MINIFS($S:$S,$T:$T,"="&amp;$T1767)),""))))&amp;"",IF(R1767="","",""))&amp;""</f>
        <v>1</v>
      </c>
      <c r="BA1767" s="6">
        <f t="shared" si="2535"/>
        <v>148</v>
      </c>
      <c r="BB1767">
        <f t="shared" ref="BB1767:BD1767" si="2581">BB1766</f>
        <v>18987</v>
      </c>
      <c r="BC1767" t="str">
        <f t="shared" si="2581"/>
        <v>Velodrome</v>
      </c>
      <c r="BD1767" t="str">
        <f t="shared" si="2581"/>
        <v>Outlaws</v>
      </c>
      <c r="BE1767" t="s">
        <v>238</v>
      </c>
      <c r="BF1767" t="s">
        <v>656</v>
      </c>
      <c r="BI1767" cm="1">
        <f t="array" aca="1" ref="BI1767" ca="1">IFERROR(_xlfn._xlws.FILTER(shifts!A:A,(shifts!B:B=events!AD1767)*(shifts!AG:AG&gt;=events!BK1767)*(shifts!AH:AH&lt;=events!BL1767)),BI1766)</f>
        <v>58</v>
      </c>
      <c r="BJ1767" s="15">
        <f t="shared" si="2537"/>
        <v>0</v>
      </c>
      <c r="BK1767">
        <f t="shared" si="2538"/>
        <v>418</v>
      </c>
      <c r="BL1767">
        <f t="shared" si="2539"/>
        <v>418</v>
      </c>
      <c r="BM1767" s="15">
        <f>SUMIFS(BJ$2:BJ1767,K$2:K1767,"=Intermission")+SUMIFS(BJ$2:BJ1767,K$2:K1767,"=Timeout")</f>
        <v>67</v>
      </c>
      <c r="BN1767">
        <f t="shared" si="2540"/>
        <v>1147</v>
      </c>
      <c r="BO1767" s="19">
        <f t="shared" si="2541"/>
        <v>1809</v>
      </c>
      <c r="BP1767">
        <f t="shared" si="2542"/>
        <v>1804</v>
      </c>
      <c r="BQ1767" s="17">
        <f t="shared" si="2543"/>
        <v>1809</v>
      </c>
      <c r="BR1767" t="str">
        <f t="shared" si="2544"/>
        <v>event_team_player_1</v>
      </c>
      <c r="BS1767">
        <f>COUNTIFS(S$3:S1767,"="&amp;S1767,AI$3:AI1767,"="&amp;AI1767)</f>
        <v>1</v>
      </c>
      <c r="BT1767" t="str">
        <f>IFERROR(VLOOKUP(BB1767&amp;BU1767&amp;X1767,game_rosters!U:W,3,FALSE),"")</f>
        <v>P100201</v>
      </c>
      <c r="BU1767" t="str">
        <f t="shared" si="2545"/>
        <v>Velodrome</v>
      </c>
    </row>
    <row r="1768" spans="1:73" x14ac:dyDescent="0.2">
      <c r="A1768" t="str">
        <f t="shared" si="2520"/>
        <v/>
      </c>
      <c r="I1768" s="44">
        <v>4</v>
      </c>
      <c r="O1768" t="s">
        <v>631</v>
      </c>
      <c r="Q1768" t="s">
        <v>595</v>
      </c>
      <c r="R1768" s="51">
        <v>1</v>
      </c>
      <c r="S1768">
        <v>912</v>
      </c>
      <c r="T1768">
        <v>151</v>
      </c>
      <c r="X1768">
        <v>4</v>
      </c>
      <c r="AA1768">
        <f t="shared" si="2569"/>
        <v>1912</v>
      </c>
      <c r="AB1768">
        <f t="shared" si="2570"/>
        <v>9151</v>
      </c>
      <c r="AC1768">
        <f t="shared" si="2516"/>
        <v>9151</v>
      </c>
      <c r="AD1768" s="6">
        <v>2</v>
      </c>
      <c r="AE1768" t="s">
        <v>939</v>
      </c>
      <c r="AF1768" t="s">
        <v>938</v>
      </c>
      <c r="AG1768" t="s">
        <v>756</v>
      </c>
      <c r="AH1768" t="s">
        <v>756</v>
      </c>
      <c r="AI1768" t="str">
        <f t="shared" si="2521"/>
        <v>o</v>
      </c>
      <c r="AJ1768" t="str">
        <f t="shared" si="2522"/>
        <v/>
      </c>
      <c r="AK1768" t="str">
        <f t="shared" si="2523"/>
        <v/>
      </c>
      <c r="AL1768" t="str">
        <f t="shared" si="2524"/>
        <v/>
      </c>
      <c r="AM1768" t="str">
        <f t="shared" si="2525"/>
        <v/>
      </c>
      <c r="AN1768" t="str">
        <f t="shared" si="2526"/>
        <v>Home</v>
      </c>
      <c r="AO1768" t="str">
        <f t="shared" si="2527"/>
        <v>h</v>
      </c>
      <c r="AP1768" t="str">
        <f t="shared" si="2528"/>
        <v/>
      </c>
      <c r="AQ1768" t="str">
        <f t="shared" si="2529"/>
        <v/>
      </c>
      <c r="AR1768" t="str">
        <f t="shared" si="2530"/>
        <v>Home</v>
      </c>
      <c r="AS1768" t="str">
        <f t="shared" si="2531"/>
        <v>h</v>
      </c>
      <c r="AT1768" t="str">
        <f t="shared" si="2532"/>
        <v>Defensive</v>
      </c>
      <c r="AU1768" t="str">
        <f t="shared" si="2533"/>
        <v/>
      </c>
      <c r="AV1768" t="str">
        <f t="shared" si="2534"/>
        <v/>
      </c>
      <c r="AW1768" t="str" cm="1">
        <f t="array" ref="AW1768">IFERROR(IF(O1768&lt;&gt;"",O1768,IF(OR($S1768="",$T1768=""),"",IF(O1768&lt;&gt;"",O1768,IF($T1768&lt;&gt;"",_xlfn._xlws.FILTER(O:O,($BU:$BU=$BU1768)*($I:$I=$I1768)*($T:$T=$T1768)*($S:$S=_xlfn.MINIFS($S:$S,$T:$T,"="&amp;$T1768)),"")))))&amp;"",IF(O1768="","",""))&amp;""</f>
        <v>Defensive_PlayPossession-SeperateFromPuck</v>
      </c>
      <c r="AX1768" t="str" cm="1">
        <f t="array" ref="AX1768">IFERROR(IF(P1768&lt;&gt;"",P1768,IF(OR($S1768="",$T1768=""),"",IF($T1768&lt;&gt;"",_xlfn._xlws.FILTER(P:P,($BU:$BU=$BU1768)*($I:$I=$I1768)*($T:$T=$T1768)*($S:$S=_xlfn.MINIFS($S:$S,$T:$T,"="&amp;$T1768)),""))))&amp;"",IF(P1768="","",""))&amp;""</f>
        <v/>
      </c>
      <c r="AY1768" t="str" cm="1">
        <f t="array" ref="AY1768">IFERROR(IF(Q1768&lt;&gt;"",Q1768,IF(OR($S1768="",$T1768=""),"",IF($T1768&lt;&gt;"",_xlfn._xlws.FILTER(Q:Q,($BU:$BU=$BU1768)*($I:$I=$I1768)*($T:$T=$T1768)*($S:$S=_xlfn.MINIFS($S:$S,$T:$T,"="&amp;$T1768)),""))))&amp;"",IF(Q1768="","",""))&amp;""</f>
        <v>s</v>
      </c>
      <c r="AZ1768" t="str" cm="1">
        <f t="array" ref="AZ1768">IFERROR(IF(R1768&lt;&gt;"",R1768,IF(OR($S1768="",$T1768=""),"",IF($T1768&lt;&gt;"",_xlfn._xlws.FILTER(R:R,($BU:$BU=$BU1768)*($I:$I=$I1768)*($T:$T=$T1768)*($S:$S=_xlfn.MINIFS($S:$S,$T:$T,"="&amp;$T1768)),""))))&amp;"",IF(R1768="","",""))&amp;""</f>
        <v>1</v>
      </c>
      <c r="BA1768" s="6">
        <f t="shared" si="2535"/>
        <v>148</v>
      </c>
      <c r="BB1768">
        <f t="shared" ref="BB1768:BD1768" si="2582">BB1767</f>
        <v>18987</v>
      </c>
      <c r="BC1768" t="str">
        <f t="shared" si="2582"/>
        <v>Velodrome</v>
      </c>
      <c r="BD1768" t="str">
        <f t="shared" si="2582"/>
        <v>Outlaws</v>
      </c>
      <c r="BE1768" t="s">
        <v>238</v>
      </c>
      <c r="BF1768" t="s">
        <v>656</v>
      </c>
      <c r="BI1768" cm="1">
        <f t="array" aca="1" ref="BI1768" ca="1">IFERROR(_xlfn._xlws.FILTER(shifts!A:A,(shifts!B:B=events!AD1768)*(shifts!AG:AG&gt;=events!BK1768)*(shifts!AH:AH&lt;=events!BL1768)),BI1767)</f>
        <v>58</v>
      </c>
      <c r="BJ1768" s="15">
        <f t="shared" si="2537"/>
        <v>0</v>
      </c>
      <c r="BK1768">
        <f t="shared" si="2538"/>
        <v>418</v>
      </c>
      <c r="BL1768">
        <f t="shared" si="2539"/>
        <v>418</v>
      </c>
      <c r="BM1768" s="15">
        <f>SUMIFS(BJ$2:BJ1768,K$2:K1768,"=Intermission")+SUMIFS(BJ$2:BJ1768,K$2:K1768,"=Timeout")</f>
        <v>67</v>
      </c>
      <c r="BN1768">
        <f t="shared" si="2540"/>
        <v>1147</v>
      </c>
      <c r="BO1768" s="19">
        <f t="shared" si="2541"/>
        <v>1809</v>
      </c>
      <c r="BP1768">
        <f t="shared" si="2542"/>
        <v>1804</v>
      </c>
      <c r="BQ1768" s="17">
        <f t="shared" si="2543"/>
        <v>1809</v>
      </c>
      <c r="BR1768" t="str">
        <f t="shared" si="2544"/>
        <v>opp_team_player_1</v>
      </c>
      <c r="BS1768">
        <f>COUNTIFS(S$3:S1768,"="&amp;S1768,AI$3:AI1768,"="&amp;AI1768)</f>
        <v>1</v>
      </c>
      <c r="BT1768" t="str">
        <f>IFERROR(VLOOKUP(BB1768&amp;BU1768&amp;X1768,game_rosters!U:W,3,FALSE),"")</f>
        <v>P100032</v>
      </c>
      <c r="BU1768" t="str">
        <f t="shared" si="2545"/>
        <v>Outlaws</v>
      </c>
    </row>
    <row r="1769" spans="1:73" x14ac:dyDescent="0.2">
      <c r="A1769">
        <f t="shared" si="2520"/>
        <v>1</v>
      </c>
      <c r="I1769" s="44">
        <v>4</v>
      </c>
      <c r="K1769" t="s">
        <v>9</v>
      </c>
      <c r="L1769" t="s">
        <v>183</v>
      </c>
      <c r="M1769" t="s">
        <v>79</v>
      </c>
      <c r="N1769" t="s">
        <v>595</v>
      </c>
      <c r="O1769" t="s">
        <v>631</v>
      </c>
      <c r="Q1769" t="s">
        <v>595</v>
      </c>
      <c r="R1769" s="51">
        <v>1</v>
      </c>
      <c r="S1769">
        <v>913</v>
      </c>
      <c r="T1769">
        <v>151</v>
      </c>
      <c r="W1769" t="s">
        <v>731</v>
      </c>
      <c r="X1769">
        <v>4</v>
      </c>
      <c r="Z1769">
        <v>1</v>
      </c>
      <c r="AA1769">
        <f t="shared" si="2569"/>
        <v>1913</v>
      </c>
      <c r="AB1769">
        <f t="shared" si="2570"/>
        <v>9151</v>
      </c>
      <c r="AC1769">
        <f t="shared" si="2516"/>
        <v>9151</v>
      </c>
      <c r="AD1769" s="6">
        <v>2</v>
      </c>
      <c r="AE1769" t="s">
        <v>939</v>
      </c>
      <c r="AF1769" t="s">
        <v>938</v>
      </c>
      <c r="AG1769" t="s">
        <v>756</v>
      </c>
      <c r="AH1769" t="s">
        <v>756</v>
      </c>
      <c r="AI1769" t="str">
        <f t="shared" si="2521"/>
        <v>e</v>
      </c>
      <c r="AJ1769" t="str">
        <f t="shared" si="2522"/>
        <v/>
      </c>
      <c r="AK1769" t="str">
        <f t="shared" si="2523"/>
        <v/>
      </c>
      <c r="AL1769" t="str">
        <f t="shared" si="2524"/>
        <v/>
      </c>
      <c r="AM1769" t="str">
        <f t="shared" si="2525"/>
        <v/>
      </c>
      <c r="AN1769" t="str">
        <f t="shared" si="2526"/>
        <v>Away</v>
      </c>
      <c r="AO1769" t="str">
        <f t="shared" si="2527"/>
        <v>a</v>
      </c>
      <c r="AP1769" t="str">
        <f t="shared" si="2528"/>
        <v/>
      </c>
      <c r="AQ1769" t="str">
        <f t="shared" si="2529"/>
        <v/>
      </c>
      <c r="AR1769" t="str">
        <f t="shared" si="2530"/>
        <v>Away</v>
      </c>
      <c r="AS1769" t="str">
        <f t="shared" si="2531"/>
        <v>a</v>
      </c>
      <c r="AT1769" t="str">
        <f t="shared" si="2532"/>
        <v>Defensive</v>
      </c>
      <c r="AU1769" t="str">
        <f t="shared" si="2533"/>
        <v/>
      </c>
      <c r="AV1769" t="str">
        <f t="shared" si="2534"/>
        <v/>
      </c>
      <c r="AW1769" t="str" cm="1">
        <f t="array" ref="AW1769">IFERROR(IF(O1769&lt;&gt;"",O1769,IF(OR($S1769="",$T1769=""),"",IF(O1769&lt;&gt;"",O1769,IF($T1769&lt;&gt;"",_xlfn._xlws.FILTER(O:O,($BU:$BU=$BU1769)*($I:$I=$I1769)*($T:$T=$T1769)*($S:$S=_xlfn.MINIFS($S:$S,$T:$T,"="&amp;$T1769)),"")))))&amp;"",IF(O1769="","",""))&amp;""</f>
        <v>Defensive_PlayPossession-SeperateFromPuck</v>
      </c>
      <c r="AX1769" t="str" cm="1">
        <f t="array" ref="AX1769">IFERROR(IF(P1769&lt;&gt;"",P1769,IF(OR($S1769="",$T1769=""),"",IF($T1769&lt;&gt;"",_xlfn._xlws.FILTER(P:P,($BU:$BU=$BU1769)*($I:$I=$I1769)*($T:$T=$T1769)*($S:$S=_xlfn.MINIFS($S:$S,$T:$T,"="&amp;$T1769)),""))))&amp;"",IF(P1769="","",""))&amp;""</f>
        <v/>
      </c>
      <c r="AY1769" t="str" cm="1">
        <f t="array" ref="AY1769">IFERROR(IF(Q1769&lt;&gt;"",Q1769,IF(OR($S1769="",$T1769=""),"",IF($T1769&lt;&gt;"",_xlfn._xlws.FILTER(Q:Q,($BU:$BU=$BU1769)*($I:$I=$I1769)*($T:$T=$T1769)*($S:$S=_xlfn.MINIFS($S:$S,$T:$T,"="&amp;$T1769)),""))))&amp;"",IF(Q1769="","",""))&amp;""</f>
        <v>s</v>
      </c>
      <c r="AZ1769" t="str" cm="1">
        <f t="array" ref="AZ1769">IFERROR(IF(R1769&lt;&gt;"",R1769,IF(OR($S1769="",$T1769=""),"",IF($T1769&lt;&gt;"",_xlfn._xlws.FILTER(R:R,($BU:$BU=$BU1769)*($I:$I=$I1769)*($T:$T=$T1769)*($S:$S=_xlfn.MINIFS($S:$S,$T:$T,"="&amp;$T1769)),""))))&amp;"",IF(R1769="","",""))&amp;""</f>
        <v>1</v>
      </c>
      <c r="BA1769" s="6">
        <f t="shared" si="2535"/>
        <v>148</v>
      </c>
      <c r="BB1769">
        <f t="shared" ref="BB1769:BD1769" si="2583">BB1768</f>
        <v>18987</v>
      </c>
      <c r="BC1769" t="str">
        <f t="shared" si="2583"/>
        <v>Velodrome</v>
      </c>
      <c r="BD1769" t="str">
        <f t="shared" si="2583"/>
        <v>Outlaws</v>
      </c>
      <c r="BE1769" t="s">
        <v>9</v>
      </c>
      <c r="BF1769" t="s">
        <v>183</v>
      </c>
      <c r="BI1769" cm="1">
        <f t="array" aca="1" ref="BI1769" ca="1">IFERROR(_xlfn._xlws.FILTER(shifts!A:A,(shifts!B:B=events!AD1769)*(shifts!AG:AG&gt;=events!BK1769)*(shifts!AH:AH&lt;=events!BL1769)),BI1768)</f>
        <v>58</v>
      </c>
      <c r="BJ1769" s="15">
        <f t="shared" si="2537"/>
        <v>0</v>
      </c>
      <c r="BK1769">
        <f t="shared" si="2538"/>
        <v>418</v>
      </c>
      <c r="BL1769">
        <f t="shared" si="2539"/>
        <v>418</v>
      </c>
      <c r="BM1769" s="15">
        <f>SUMIFS(BJ$2:BJ1769,K$2:K1769,"=Intermission")+SUMIFS(BJ$2:BJ1769,K$2:K1769,"=Timeout")</f>
        <v>67</v>
      </c>
      <c r="BN1769">
        <f t="shared" si="2540"/>
        <v>1147</v>
      </c>
      <c r="BO1769" s="19">
        <f t="shared" si="2541"/>
        <v>1809</v>
      </c>
      <c r="BP1769">
        <f t="shared" si="2542"/>
        <v>1804</v>
      </c>
      <c r="BQ1769" s="17">
        <f t="shared" si="2543"/>
        <v>1809</v>
      </c>
      <c r="BR1769" t="str">
        <f t="shared" si="2544"/>
        <v>event_team_player_1</v>
      </c>
      <c r="BS1769">
        <f>COUNTIFS(S$3:S1769,"="&amp;S1769,AI$3:AI1769,"="&amp;AI1769)</f>
        <v>1</v>
      </c>
      <c r="BT1769" t="str">
        <f>IFERROR(VLOOKUP(BB1769&amp;BU1769&amp;X1769,game_rosters!U:W,3,FALSE),"")</f>
        <v>P100032</v>
      </c>
      <c r="BU1769" t="str">
        <f t="shared" si="2545"/>
        <v>Outlaws</v>
      </c>
    </row>
    <row r="1770" spans="1:73" x14ac:dyDescent="0.2">
      <c r="A1770" t="str">
        <f t="shared" si="2520"/>
        <v/>
      </c>
      <c r="I1770" s="44">
        <v>42</v>
      </c>
      <c r="O1770" t="s">
        <v>617</v>
      </c>
      <c r="R1770" s="51">
        <v>1</v>
      </c>
      <c r="S1770">
        <v>913</v>
      </c>
      <c r="T1770">
        <v>151</v>
      </c>
      <c r="X1770">
        <v>42</v>
      </c>
      <c r="AA1770">
        <f t="shared" si="2569"/>
        <v>1913</v>
      </c>
      <c r="AB1770">
        <f t="shared" si="2570"/>
        <v>9151</v>
      </c>
      <c r="AC1770">
        <f t="shared" si="2516"/>
        <v>9151</v>
      </c>
      <c r="AD1770" s="6">
        <v>2</v>
      </c>
      <c r="AE1770" t="s">
        <v>939</v>
      </c>
      <c r="AF1770" t="s">
        <v>938</v>
      </c>
      <c r="AG1770" t="s">
        <v>756</v>
      </c>
      <c r="AH1770" t="s">
        <v>756</v>
      </c>
      <c r="AI1770" t="str">
        <f t="shared" si="2521"/>
        <v>o</v>
      </c>
      <c r="AJ1770" t="str">
        <f t="shared" si="2522"/>
        <v/>
      </c>
      <c r="AK1770" t="str">
        <f t="shared" si="2523"/>
        <v/>
      </c>
      <c r="AL1770" t="str">
        <f t="shared" si="2524"/>
        <v/>
      </c>
      <c r="AM1770" t="str">
        <f t="shared" si="2525"/>
        <v/>
      </c>
      <c r="AN1770" t="str">
        <f t="shared" si="2526"/>
        <v>Away</v>
      </c>
      <c r="AO1770" t="str">
        <f t="shared" si="2527"/>
        <v>a</v>
      </c>
      <c r="AP1770" t="str">
        <f t="shared" si="2528"/>
        <v/>
      </c>
      <c r="AQ1770" t="str">
        <f t="shared" si="2529"/>
        <v/>
      </c>
      <c r="AR1770" t="str">
        <f t="shared" si="2530"/>
        <v>Away</v>
      </c>
      <c r="AS1770" t="str">
        <f t="shared" si="2531"/>
        <v>a</v>
      </c>
      <c r="AT1770" t="str">
        <f t="shared" si="2532"/>
        <v>Offensive</v>
      </c>
      <c r="AU1770" t="str">
        <f t="shared" si="2533"/>
        <v/>
      </c>
      <c r="AV1770" t="str">
        <f t="shared" si="2534"/>
        <v/>
      </c>
      <c r="AW1770" t="str" cm="1">
        <f t="array" ref="AW1770">IFERROR(IF(O1770&lt;&gt;"",O1770,IF(OR($S1770="",$T1770=""),"",IF(O1770&lt;&gt;"",O1770,IF($T1770&lt;&gt;"",_xlfn._xlws.FILTER(O:O,($BU:$BU=$BU1770)*($I:$I=$I1770)*($T:$T=$T1770)*($S:$S=_xlfn.MINIFS($S:$S,$T:$T,"="&amp;$T1770)),"")))))&amp;"",IF(O1770="","",""))&amp;""</f>
        <v>Offensive_Zone-AttemptedEntryRush</v>
      </c>
      <c r="AX1770" t="str" cm="1">
        <f t="array" ref="AX1770">IFERROR(IF(P1770&lt;&gt;"",P1770,IF(OR($S1770="",$T1770=""),"",IF($T1770&lt;&gt;"",_xlfn._xlws.FILTER(P:P,($BU:$BU=$BU1770)*($I:$I=$I1770)*($T:$T=$T1770)*($S:$S=_xlfn.MINIFS($S:$S,$T:$T,"="&amp;$T1770)),""))))&amp;"",IF(P1770="","",""))&amp;""</f>
        <v/>
      </c>
      <c r="AY1770" t="str" cm="1">
        <f t="array" ref="AY1770">IFERROR(IF(Q1770&lt;&gt;"",Q1770,IF(OR($S1770="",$T1770=""),"",IF($T1770&lt;&gt;"",_xlfn._xlws.FILTER(Q:Q,($BU:$BU=$BU1770)*($I:$I=$I1770)*($T:$T=$T1770)*($S:$S=_xlfn.MINIFS($S:$S,$T:$T,"="&amp;$T1770)),""))))&amp;"",IF(Q1770="","",""))&amp;""</f>
        <v>u</v>
      </c>
      <c r="AZ1770" t="str" cm="1">
        <f t="array" ref="AZ1770">IFERROR(IF(R1770&lt;&gt;"",R1770,IF(OR($S1770="",$T1770=""),"",IF($T1770&lt;&gt;"",_xlfn._xlws.FILTER(R:R,($BU:$BU=$BU1770)*($I:$I=$I1770)*($T:$T=$T1770)*($S:$S=_xlfn.MINIFS($S:$S,$T:$T,"="&amp;$T1770)),""))))&amp;"",IF(R1770="","",""))&amp;""</f>
        <v>1</v>
      </c>
      <c r="BA1770" s="6">
        <f t="shared" si="2535"/>
        <v>148</v>
      </c>
      <c r="BB1770">
        <f t="shared" ref="BB1770:BD1770" si="2584">BB1769</f>
        <v>18987</v>
      </c>
      <c r="BC1770" t="str">
        <f t="shared" si="2584"/>
        <v>Velodrome</v>
      </c>
      <c r="BD1770" t="str">
        <f t="shared" si="2584"/>
        <v>Outlaws</v>
      </c>
      <c r="BE1770" t="s">
        <v>9</v>
      </c>
      <c r="BF1770" t="s">
        <v>183</v>
      </c>
      <c r="BI1770" cm="1">
        <f t="array" aca="1" ref="BI1770" ca="1">IFERROR(_xlfn._xlws.FILTER(shifts!A:A,(shifts!B:B=events!AD1770)*(shifts!AG:AG&gt;=events!BK1770)*(shifts!AH:AH&lt;=events!BL1770)),BI1769)</f>
        <v>58</v>
      </c>
      <c r="BJ1770" s="15">
        <f t="shared" si="2537"/>
        <v>0</v>
      </c>
      <c r="BK1770">
        <f t="shared" si="2538"/>
        <v>418</v>
      </c>
      <c r="BL1770">
        <f t="shared" si="2539"/>
        <v>418</v>
      </c>
      <c r="BM1770" s="15">
        <f>SUMIFS(BJ$2:BJ1770,K$2:K1770,"=Intermission")+SUMIFS(BJ$2:BJ1770,K$2:K1770,"=Timeout")</f>
        <v>67</v>
      </c>
      <c r="BN1770">
        <f t="shared" si="2540"/>
        <v>1147</v>
      </c>
      <c r="BO1770" s="19">
        <f t="shared" si="2541"/>
        <v>1809</v>
      </c>
      <c r="BP1770">
        <f t="shared" si="2542"/>
        <v>1804</v>
      </c>
      <c r="BQ1770" s="17">
        <f t="shared" si="2543"/>
        <v>1809</v>
      </c>
      <c r="BR1770" t="str">
        <f t="shared" si="2544"/>
        <v>opp_team_player_1</v>
      </c>
      <c r="BS1770">
        <f>COUNTIFS(S$3:S1770,"="&amp;S1770,AI$3:AI1770,"="&amp;AI1770)</f>
        <v>1</v>
      </c>
      <c r="BT1770" t="str">
        <f>IFERROR(VLOOKUP(BB1770&amp;BU1770&amp;X1770,game_rosters!U:W,3,FALSE),"")</f>
        <v>P100201</v>
      </c>
      <c r="BU1770" t="str">
        <f t="shared" si="2545"/>
        <v>Velodrome</v>
      </c>
    </row>
    <row r="1771" spans="1:73" x14ac:dyDescent="0.2">
      <c r="A1771">
        <f t="shared" si="2520"/>
        <v>1</v>
      </c>
      <c r="I1771" s="44">
        <v>4</v>
      </c>
      <c r="K1771" t="s">
        <v>7</v>
      </c>
      <c r="L1771" t="s">
        <v>182</v>
      </c>
      <c r="M1771" t="s">
        <v>67</v>
      </c>
      <c r="N1771" t="s">
        <v>595</v>
      </c>
      <c r="S1771">
        <v>914</v>
      </c>
      <c r="T1771" t="s">
        <v>756</v>
      </c>
      <c r="W1771" t="s">
        <v>731</v>
      </c>
      <c r="X1771">
        <v>4</v>
      </c>
      <c r="Z1771">
        <v>1</v>
      </c>
      <c r="AA1771">
        <f t="shared" si="2569"/>
        <v>1914</v>
      </c>
      <c r="AB1771" t="str">
        <f t="shared" si="2570"/>
        <v/>
      </c>
      <c r="AC1771">
        <f t="shared" si="2516"/>
        <v>1914</v>
      </c>
      <c r="AD1771" s="6">
        <v>2</v>
      </c>
      <c r="AE1771" t="s">
        <v>939</v>
      </c>
      <c r="AF1771" t="s">
        <v>897</v>
      </c>
      <c r="AG1771" t="s">
        <v>756</v>
      </c>
      <c r="AH1771" t="s">
        <v>756</v>
      </c>
      <c r="AI1771" t="str">
        <f t="shared" si="2521"/>
        <v>e</v>
      </c>
      <c r="AJ1771" t="str">
        <f t="shared" si="2522"/>
        <v/>
      </c>
      <c r="AK1771" t="str">
        <f t="shared" si="2523"/>
        <v/>
      </c>
      <c r="AL1771" t="str">
        <f t="shared" si="2524"/>
        <v/>
      </c>
      <c r="AM1771" t="str">
        <f t="shared" si="2525"/>
        <v/>
      </c>
      <c r="AN1771" t="str">
        <f t="shared" si="2526"/>
        <v>Away</v>
      </c>
      <c r="AO1771" t="str">
        <f t="shared" si="2527"/>
        <v>a</v>
      </c>
      <c r="AP1771" t="str">
        <f t="shared" si="2528"/>
        <v/>
      </c>
      <c r="AQ1771" t="str">
        <f t="shared" si="2529"/>
        <v/>
      </c>
      <c r="AR1771" t="str">
        <f t="shared" si="2530"/>
        <v>Away</v>
      </c>
      <c r="AS1771" t="str">
        <f t="shared" si="2531"/>
        <v>a</v>
      </c>
      <c r="AT1771" t="str">
        <f t="shared" si="2532"/>
        <v>Offensive</v>
      </c>
      <c r="AU1771" t="str">
        <f t="shared" si="2533"/>
        <v/>
      </c>
      <c r="AV1771" t="str">
        <f t="shared" si="2534"/>
        <v/>
      </c>
      <c r="AW1771" t="str" cm="1">
        <f t="array" ref="AW1771">IFERROR(IF(O1771&lt;&gt;"",O1771,IF(OR($S1771="",$T1771=""),"",IF(O1771&lt;&gt;"",O1771,IF($T1771&lt;&gt;"",_xlfn._xlws.FILTER(O:O,($BU:$BU=$BU1771)*($I:$I=$I1771)*($T:$T=$T1771)*($S:$S=_xlfn.MINIFS($S:$S,$T:$T,"="&amp;$T1771)),"")))))&amp;"",IF(O1771="","",""))&amp;""</f>
        <v/>
      </c>
      <c r="AX1771" t="str" cm="1">
        <f t="array" ref="AX1771">IFERROR(IF(P1771&lt;&gt;"",P1771,IF(OR($S1771="",$T1771=""),"",IF($T1771&lt;&gt;"",_xlfn._xlws.FILTER(P:P,($BU:$BU=$BU1771)*($I:$I=$I1771)*($T:$T=$T1771)*($S:$S=_xlfn.MINIFS($S:$S,$T:$T,"="&amp;$T1771)),""))))&amp;"",IF(P1771="","",""))&amp;""</f>
        <v/>
      </c>
      <c r="AY1771" t="str" cm="1">
        <f t="array" ref="AY1771">IFERROR(IF(Q1771&lt;&gt;"",Q1771,IF(OR($S1771="",$T1771=""),"",IF($T1771&lt;&gt;"",_xlfn._xlws.FILTER(Q:Q,($BU:$BU=$BU1771)*($I:$I=$I1771)*($T:$T=$T1771)*($S:$S=_xlfn.MINIFS($S:$S,$T:$T,"="&amp;$T1771)),""))))&amp;"",IF(Q1771="","",""))&amp;""</f>
        <v/>
      </c>
      <c r="AZ1771" t="str" cm="1">
        <f t="array" ref="AZ1771">IFERROR(IF(R1771&lt;&gt;"",R1771,IF(OR($S1771="",$T1771=""),"",IF($T1771&lt;&gt;"",_xlfn._xlws.FILTER(R:R,($BU:$BU=$BU1771)*($I:$I=$I1771)*($T:$T=$T1771)*($S:$S=_xlfn.MINIFS($S:$S,$T:$T,"="&amp;$T1771)),""))))&amp;"",IF(R1771="","",""))&amp;""</f>
        <v/>
      </c>
      <c r="BA1771" s="6">
        <f t="shared" si="2535"/>
        <v>148</v>
      </c>
      <c r="BB1771">
        <f t="shared" ref="BB1771:BD1771" si="2585">BB1770</f>
        <v>18987</v>
      </c>
      <c r="BC1771" t="str">
        <f t="shared" si="2585"/>
        <v>Velodrome</v>
      </c>
      <c r="BD1771" t="str">
        <f t="shared" si="2585"/>
        <v>Outlaws</v>
      </c>
      <c r="BE1771" t="s">
        <v>7</v>
      </c>
      <c r="BF1771" t="s">
        <v>182</v>
      </c>
      <c r="BI1771" cm="1">
        <f t="array" aca="1" ref="BI1771" ca="1">IFERROR(_xlfn._xlws.FILTER(shifts!A:A,(shifts!B:B=events!AD1771)*(shifts!AG:AG&gt;=events!BK1771)*(shifts!AH:AH&lt;=events!BL1771)),BI1770)</f>
        <v>58</v>
      </c>
      <c r="BJ1771" s="15">
        <f t="shared" si="2537"/>
        <v>0</v>
      </c>
      <c r="BK1771">
        <f t="shared" si="2538"/>
        <v>417</v>
      </c>
      <c r="BL1771">
        <f t="shared" si="2539"/>
        <v>417</v>
      </c>
      <c r="BM1771" s="15">
        <f>SUMIFS(BJ$2:BJ1771,K$2:K1771,"=Intermission")+SUMIFS(BJ$2:BJ1771,K$2:K1771,"=Timeout")</f>
        <v>67</v>
      </c>
      <c r="BN1771">
        <f t="shared" si="2540"/>
        <v>1147</v>
      </c>
      <c r="BO1771" s="19">
        <f t="shared" si="2541"/>
        <v>1810</v>
      </c>
      <c r="BP1771">
        <f t="shared" si="2542"/>
        <v>1805</v>
      </c>
      <c r="BQ1771" s="17">
        <f t="shared" si="2543"/>
        <v>1810</v>
      </c>
      <c r="BR1771" t="str">
        <f t="shared" si="2544"/>
        <v>event_team_player_1</v>
      </c>
      <c r="BS1771">
        <f>COUNTIFS(S$3:S1771,"="&amp;S1771,AI$3:AI1771,"="&amp;AI1771)</f>
        <v>1</v>
      </c>
      <c r="BT1771" t="str">
        <f>IFERROR(VLOOKUP(BB1771&amp;BU1771&amp;X1771,game_rosters!U:W,3,FALSE),"")</f>
        <v>P100032</v>
      </c>
      <c r="BU1771" t="str">
        <f t="shared" si="2545"/>
        <v>Outlaws</v>
      </c>
    </row>
    <row r="1772" spans="1:73" x14ac:dyDescent="0.2">
      <c r="A1772" t="str">
        <f t="shared" si="2520"/>
        <v/>
      </c>
      <c r="I1772" s="44">
        <v>89</v>
      </c>
      <c r="S1772">
        <v>914</v>
      </c>
      <c r="T1772" t="s">
        <v>756</v>
      </c>
      <c r="X1772">
        <v>89</v>
      </c>
      <c r="Z1772">
        <v>1</v>
      </c>
      <c r="AA1772">
        <f t="shared" si="2569"/>
        <v>1914</v>
      </c>
      <c r="AB1772" t="str">
        <f t="shared" si="2570"/>
        <v/>
      </c>
      <c r="AC1772">
        <f t="shared" si="2516"/>
        <v>1914</v>
      </c>
      <c r="AD1772" s="6">
        <v>2</v>
      </c>
      <c r="AE1772" t="s">
        <v>939</v>
      </c>
      <c r="AF1772" t="s">
        <v>897</v>
      </c>
      <c r="AG1772" t="s">
        <v>756</v>
      </c>
      <c r="AH1772" t="s">
        <v>756</v>
      </c>
      <c r="AI1772" t="str">
        <f t="shared" si="2521"/>
        <v>e</v>
      </c>
      <c r="AJ1772" t="str">
        <f t="shared" si="2522"/>
        <v/>
      </c>
      <c r="AK1772" t="str">
        <f t="shared" si="2523"/>
        <v/>
      </c>
      <c r="AL1772" t="str">
        <f t="shared" si="2524"/>
        <v/>
      </c>
      <c r="AM1772" t="str">
        <f t="shared" si="2525"/>
        <v/>
      </c>
      <c r="AN1772" t="str">
        <f t="shared" si="2526"/>
        <v>Away</v>
      </c>
      <c r="AO1772" t="str">
        <f t="shared" si="2527"/>
        <v>a</v>
      </c>
      <c r="AP1772" t="str">
        <f t="shared" si="2528"/>
        <v/>
      </c>
      <c r="AQ1772" t="str">
        <f t="shared" si="2529"/>
        <v/>
      </c>
      <c r="AR1772" t="str">
        <f t="shared" si="2530"/>
        <v>Away</v>
      </c>
      <c r="AS1772" t="str">
        <f t="shared" si="2531"/>
        <v>a</v>
      </c>
      <c r="AT1772" t="str">
        <f t="shared" si="2532"/>
        <v>Offensive</v>
      </c>
      <c r="AU1772" t="str">
        <f t="shared" si="2533"/>
        <v/>
      </c>
      <c r="AV1772" t="str">
        <f t="shared" si="2534"/>
        <v/>
      </c>
      <c r="AW1772" t="str" cm="1">
        <f t="array" ref="AW1772">IFERROR(IF(O1772&lt;&gt;"",O1772,IF(OR($S1772="",$T1772=""),"",IF(O1772&lt;&gt;"",O1772,IF($T1772&lt;&gt;"",_xlfn._xlws.FILTER(O:O,($BU:$BU=$BU1772)*($I:$I=$I1772)*($T:$T=$T1772)*($S:$S=_xlfn.MINIFS($S:$S,$T:$T,"="&amp;$T1772)),"")))))&amp;"",IF(O1772="","",""))&amp;""</f>
        <v/>
      </c>
      <c r="AX1772" t="str" cm="1">
        <f t="array" ref="AX1772">IFERROR(IF(P1772&lt;&gt;"",P1772,IF(OR($S1772="",$T1772=""),"",IF($T1772&lt;&gt;"",_xlfn._xlws.FILTER(P:P,($BU:$BU=$BU1772)*($I:$I=$I1772)*($T:$T=$T1772)*($S:$S=_xlfn.MINIFS($S:$S,$T:$T,"="&amp;$T1772)),""))))&amp;"",IF(P1772="","",""))&amp;""</f>
        <v/>
      </c>
      <c r="AY1772" t="str" cm="1">
        <f t="array" ref="AY1772">IFERROR(IF(Q1772&lt;&gt;"",Q1772,IF(OR($S1772="",$T1772=""),"",IF($T1772&lt;&gt;"",_xlfn._xlws.FILTER(Q:Q,($BU:$BU=$BU1772)*($I:$I=$I1772)*($T:$T=$T1772)*($S:$S=_xlfn.MINIFS($S:$S,$T:$T,"="&amp;$T1772)),""))))&amp;"",IF(Q1772="","",""))&amp;""</f>
        <v/>
      </c>
      <c r="AZ1772" t="str" cm="1">
        <f t="array" ref="AZ1772">IFERROR(IF(R1772&lt;&gt;"",R1772,IF(OR($S1772="",$T1772=""),"",IF($T1772&lt;&gt;"",_xlfn._xlws.FILTER(R:R,($BU:$BU=$BU1772)*($I:$I=$I1772)*($T:$T=$T1772)*($S:$S=_xlfn.MINIFS($S:$S,$T:$T,"="&amp;$T1772)),""))))&amp;"",IF(R1772="","",""))&amp;""</f>
        <v/>
      </c>
      <c r="BA1772" s="6">
        <f t="shared" si="2535"/>
        <v>148</v>
      </c>
      <c r="BB1772">
        <f t="shared" ref="BB1772:BD1772" si="2586">BB1771</f>
        <v>18987</v>
      </c>
      <c r="BC1772" t="str">
        <f t="shared" si="2586"/>
        <v>Velodrome</v>
      </c>
      <c r="BD1772" t="str">
        <f t="shared" si="2586"/>
        <v>Outlaws</v>
      </c>
      <c r="BE1772" t="s">
        <v>7</v>
      </c>
      <c r="BF1772" t="s">
        <v>182</v>
      </c>
      <c r="BI1772" cm="1">
        <f t="array" aca="1" ref="BI1772" ca="1">IFERROR(_xlfn._xlws.FILTER(shifts!A:A,(shifts!B:B=events!AD1772)*(shifts!AG:AG&gt;=events!BK1772)*(shifts!AH:AH&lt;=events!BL1772)),BI1771)</f>
        <v>58</v>
      </c>
      <c r="BJ1772" s="15">
        <f t="shared" si="2537"/>
        <v>0</v>
      </c>
      <c r="BK1772">
        <f t="shared" si="2538"/>
        <v>417</v>
      </c>
      <c r="BL1772">
        <f t="shared" si="2539"/>
        <v>417</v>
      </c>
      <c r="BM1772" s="15">
        <f>SUMIFS(BJ$2:BJ1772,K$2:K1772,"=Intermission")+SUMIFS(BJ$2:BJ1772,K$2:K1772,"=Timeout")</f>
        <v>67</v>
      </c>
      <c r="BN1772">
        <f t="shared" si="2540"/>
        <v>1147</v>
      </c>
      <c r="BO1772" s="19">
        <f t="shared" si="2541"/>
        <v>1810</v>
      </c>
      <c r="BP1772">
        <f t="shared" si="2542"/>
        <v>1805</v>
      </c>
      <c r="BQ1772" s="17">
        <f t="shared" si="2543"/>
        <v>1810</v>
      </c>
      <c r="BR1772" t="str">
        <f t="shared" si="2544"/>
        <v>event_team_player_2</v>
      </c>
      <c r="BS1772">
        <f>COUNTIFS(S$3:S1772,"="&amp;S1772,AI$3:AI1772,"="&amp;AI1772)</f>
        <v>2</v>
      </c>
      <c r="BT1772" t="str">
        <f>IFERROR(VLOOKUP(BB1772&amp;BU1772&amp;X1772,game_rosters!U:W,3,FALSE),"")</f>
        <v>P100080</v>
      </c>
      <c r="BU1772" t="str">
        <f t="shared" si="2545"/>
        <v>Outlaws</v>
      </c>
    </row>
    <row r="1773" spans="1:73" x14ac:dyDescent="0.2">
      <c r="A1773">
        <f t="shared" si="2520"/>
        <v>1</v>
      </c>
      <c r="I1773" s="44">
        <v>25</v>
      </c>
      <c r="K1773" t="s">
        <v>13</v>
      </c>
      <c r="L1773" t="s">
        <v>587</v>
      </c>
      <c r="N1773" t="s">
        <v>595</v>
      </c>
      <c r="O1773" t="s">
        <v>620</v>
      </c>
      <c r="Q1773" t="s">
        <v>595</v>
      </c>
      <c r="S1773">
        <v>915</v>
      </c>
      <c r="T1773" t="s">
        <v>756</v>
      </c>
      <c r="W1773" t="s">
        <v>731</v>
      </c>
      <c r="X1773">
        <v>25</v>
      </c>
      <c r="Z1773">
        <v>1</v>
      </c>
      <c r="AA1773">
        <f t="shared" si="2569"/>
        <v>1915</v>
      </c>
      <c r="AB1773" t="str">
        <f t="shared" si="2570"/>
        <v/>
      </c>
      <c r="AC1773">
        <f t="shared" si="2516"/>
        <v>1915</v>
      </c>
      <c r="AD1773" s="6">
        <v>2</v>
      </c>
      <c r="AE1773" t="s">
        <v>939</v>
      </c>
      <c r="AF1773" t="s">
        <v>753</v>
      </c>
      <c r="AG1773" t="s">
        <v>939</v>
      </c>
      <c r="AH1773" t="s">
        <v>918</v>
      </c>
      <c r="AI1773" t="str">
        <f t="shared" si="2521"/>
        <v>e</v>
      </c>
      <c r="AJ1773" t="str">
        <f t="shared" si="2522"/>
        <v/>
      </c>
      <c r="AK1773" t="str">
        <f t="shared" si="2523"/>
        <v/>
      </c>
      <c r="AL1773" t="str">
        <f t="shared" si="2524"/>
        <v/>
      </c>
      <c r="AM1773" t="str">
        <f t="shared" si="2525"/>
        <v/>
      </c>
      <c r="AN1773" t="str">
        <f t="shared" si="2526"/>
        <v>Away</v>
      </c>
      <c r="AO1773" t="str">
        <f t="shared" si="2527"/>
        <v>a</v>
      </c>
      <c r="AP1773" t="str">
        <f t="shared" si="2528"/>
        <v/>
      </c>
      <c r="AQ1773" t="str">
        <f t="shared" si="2529"/>
        <v/>
      </c>
      <c r="AR1773" t="str">
        <f t="shared" si="2530"/>
        <v>Away</v>
      </c>
      <c r="AS1773" t="str">
        <f t="shared" si="2531"/>
        <v>a</v>
      </c>
      <c r="AT1773" t="str">
        <f t="shared" si="2532"/>
        <v>Offensive</v>
      </c>
      <c r="AU1773" t="str">
        <f t="shared" si="2533"/>
        <v/>
      </c>
      <c r="AV1773" t="str">
        <f t="shared" si="2534"/>
        <v/>
      </c>
      <c r="AW1773" t="str" cm="1">
        <f t="array" ref="AW1773">IFERROR(IF(O1773&lt;&gt;"",O1773,IF(OR($S1773="",$T1773=""),"",IF(O1773&lt;&gt;"",O1773,IF($T1773&lt;&gt;"",_xlfn._xlws.FILTER(O:O,($BU:$BU=$BU1773)*($I:$I=$I1773)*($T:$T=$T1773)*($S:$S=_xlfn.MINIFS($S:$S,$T:$T,"="&amp;$T1773)),"")))))&amp;"",IF(O1773="","",""))&amp;""</f>
        <v>OffensivePlay_Zone-PuckRecoveryPass</v>
      </c>
      <c r="AX1773" t="str" cm="1">
        <f t="array" ref="AX1773">IFERROR(IF(P1773&lt;&gt;"",P1773,IF(OR($S1773="",$T1773=""),"",IF($T1773&lt;&gt;"",_xlfn._xlws.FILTER(P:P,($BU:$BU=$BU1773)*($I:$I=$I1773)*($T:$T=$T1773)*($S:$S=_xlfn.MINIFS($S:$S,$T:$T,"="&amp;$T1773)),""))))&amp;"",IF(P1773="","",""))&amp;""</f>
        <v/>
      </c>
      <c r="AY1773" t="str" cm="1">
        <f t="array" ref="AY1773">IFERROR(IF(Q1773&lt;&gt;"",Q1773,IF(OR($S1773="",$T1773=""),"",IF($T1773&lt;&gt;"",_xlfn._xlws.FILTER(Q:Q,($BU:$BU=$BU1773)*($I:$I=$I1773)*($T:$T=$T1773)*($S:$S=_xlfn.MINIFS($S:$S,$T:$T,"="&amp;$T1773)),""))))&amp;"",IF(Q1773="","",""))&amp;""</f>
        <v>s</v>
      </c>
      <c r="AZ1773" t="str" cm="1">
        <f t="array" ref="AZ1773">IFERROR(IF(R1773&lt;&gt;"",R1773,IF(OR($S1773="",$T1773=""),"",IF($T1773&lt;&gt;"",_xlfn._xlws.FILTER(R:R,($BU:$BU=$BU1773)*($I:$I=$I1773)*($T:$T=$T1773)*($S:$S=_xlfn.MINIFS($S:$S,$T:$T,"="&amp;$T1773)),""))))&amp;"",IF(R1773="","",""))&amp;""</f>
        <v/>
      </c>
      <c r="BA1773" s="6">
        <f t="shared" si="2535"/>
        <v>148</v>
      </c>
      <c r="BB1773">
        <f t="shared" ref="BB1773:BD1773" si="2587">BB1772</f>
        <v>18987</v>
      </c>
      <c r="BC1773" t="str">
        <f t="shared" si="2587"/>
        <v>Velodrome</v>
      </c>
      <c r="BD1773" t="str">
        <f t="shared" si="2587"/>
        <v>Outlaws</v>
      </c>
      <c r="BE1773" t="s">
        <v>13</v>
      </c>
      <c r="BF1773" t="s">
        <v>587</v>
      </c>
      <c r="BI1773" cm="1">
        <f t="array" aca="1" ref="BI1773" ca="1">IFERROR(_xlfn._xlws.FILTER(shifts!A:A,(shifts!B:B=events!AD1773)*(shifts!AG:AG&gt;=events!BK1773)*(shifts!AH:AH&lt;=events!BL1773)),BI1772)</f>
        <v>58</v>
      </c>
      <c r="BJ1773" s="15">
        <f t="shared" si="2537"/>
        <v>2</v>
      </c>
      <c r="BK1773">
        <f t="shared" si="2538"/>
        <v>415</v>
      </c>
      <c r="BL1773">
        <f t="shared" si="2539"/>
        <v>413</v>
      </c>
      <c r="BM1773" s="15">
        <f>SUMIFS(BJ$2:BJ1773,K$2:K1773,"=Intermission")+SUMIFS(BJ$2:BJ1773,K$2:K1773,"=Timeout")</f>
        <v>67</v>
      </c>
      <c r="BN1773">
        <f t="shared" si="2540"/>
        <v>1147</v>
      </c>
      <c r="BO1773" s="19">
        <f t="shared" si="2541"/>
        <v>1812</v>
      </c>
      <c r="BP1773">
        <f t="shared" si="2542"/>
        <v>1807</v>
      </c>
      <c r="BQ1773" s="17">
        <f t="shared" si="2543"/>
        <v>1814</v>
      </c>
      <c r="BR1773" t="str">
        <f t="shared" si="2544"/>
        <v>event_team_player_1</v>
      </c>
      <c r="BS1773">
        <f>COUNTIFS(S$3:S1773,"="&amp;S1773,AI$3:AI1773,"="&amp;AI1773)</f>
        <v>1</v>
      </c>
      <c r="BT1773" t="str">
        <f>IFERROR(VLOOKUP(BB1773&amp;BU1773&amp;X1773,game_rosters!U:W,3,FALSE),"")</f>
        <v>P100170</v>
      </c>
      <c r="BU1773" t="str">
        <f t="shared" si="2545"/>
        <v>Outlaws</v>
      </c>
    </row>
    <row r="1774" spans="1:73" x14ac:dyDescent="0.2">
      <c r="A1774">
        <f t="shared" si="2520"/>
        <v>1</v>
      </c>
      <c r="I1774" s="44">
        <v>25</v>
      </c>
      <c r="K1774" t="s">
        <v>238</v>
      </c>
      <c r="L1774" t="s">
        <v>174</v>
      </c>
      <c r="M1774" t="s">
        <v>85</v>
      </c>
      <c r="N1774" t="s">
        <v>594</v>
      </c>
      <c r="R1774" s="51">
        <v>1</v>
      </c>
      <c r="S1774">
        <v>916</v>
      </c>
      <c r="T1774" t="s">
        <v>756</v>
      </c>
      <c r="W1774" t="s">
        <v>731</v>
      </c>
      <c r="X1774">
        <v>25</v>
      </c>
      <c r="Z1774">
        <v>1</v>
      </c>
      <c r="AA1774">
        <f t="shared" si="2569"/>
        <v>1916</v>
      </c>
      <c r="AB1774" t="str">
        <f t="shared" si="2570"/>
        <v/>
      </c>
      <c r="AC1774">
        <f t="shared" si="2516"/>
        <v>1916</v>
      </c>
      <c r="AD1774" s="6">
        <v>2</v>
      </c>
      <c r="AE1774" t="s">
        <v>939</v>
      </c>
      <c r="AF1774" t="s">
        <v>918</v>
      </c>
      <c r="AG1774" t="s">
        <v>939</v>
      </c>
      <c r="AH1774" t="s">
        <v>924</v>
      </c>
      <c r="AI1774" t="str">
        <f t="shared" si="2521"/>
        <v>e</v>
      </c>
      <c r="AJ1774" t="str">
        <f t="shared" si="2522"/>
        <v/>
      </c>
      <c r="AK1774" t="str">
        <f t="shared" si="2523"/>
        <v/>
      </c>
      <c r="AL1774" t="str">
        <f t="shared" si="2524"/>
        <v/>
      </c>
      <c r="AM1774" t="str">
        <f t="shared" si="2525"/>
        <v/>
      </c>
      <c r="AN1774" t="str">
        <f t="shared" si="2526"/>
        <v>Away</v>
      </c>
      <c r="AO1774" t="str">
        <f t="shared" si="2527"/>
        <v>a</v>
      </c>
      <c r="AP1774" t="str">
        <f t="shared" si="2528"/>
        <v/>
      </c>
      <c r="AQ1774" t="str">
        <f t="shared" si="2529"/>
        <v/>
      </c>
      <c r="AR1774" t="str">
        <f t="shared" si="2530"/>
        <v>Away</v>
      </c>
      <c r="AS1774" t="str">
        <f t="shared" si="2531"/>
        <v>a</v>
      </c>
      <c r="AT1774" t="str">
        <f t="shared" si="2532"/>
        <v>Offensive</v>
      </c>
      <c r="AU1774" t="str">
        <f t="shared" si="2533"/>
        <v/>
      </c>
      <c r="AV1774" t="str">
        <f t="shared" si="2534"/>
        <v/>
      </c>
      <c r="AW1774" t="str" cm="1">
        <f t="array" ref="AW1774">IFERROR(IF(O1774&lt;&gt;"",O1774,IF(OR($S1774="",$T1774=""),"",IF(O1774&lt;&gt;"",O1774,IF($T1774&lt;&gt;"",_xlfn._xlws.FILTER(O:O,($BU:$BU=$BU1774)*($I:$I=$I1774)*($T:$T=$T1774)*($S:$S=_xlfn.MINIFS($S:$S,$T:$T,"="&amp;$T1774)),"")))))&amp;"",IF(O1774="","",""))&amp;""</f>
        <v/>
      </c>
      <c r="AX1774" t="str" cm="1">
        <f t="array" ref="AX1774">IFERROR(IF(P1774&lt;&gt;"",P1774,IF(OR($S1774="",$T1774=""),"",IF($T1774&lt;&gt;"",_xlfn._xlws.FILTER(P:P,($BU:$BU=$BU1774)*($I:$I=$I1774)*($T:$T=$T1774)*($S:$S=_xlfn.MINIFS($S:$S,$T:$T,"="&amp;$T1774)),""))))&amp;"",IF(P1774="","",""))&amp;""</f>
        <v/>
      </c>
      <c r="AY1774" t="str" cm="1">
        <f t="array" ref="AY1774">IFERROR(IF(Q1774&lt;&gt;"",Q1774,IF(OR($S1774="",$T1774=""),"",IF($T1774&lt;&gt;"",_xlfn._xlws.FILTER(Q:Q,($BU:$BU=$BU1774)*($I:$I=$I1774)*($T:$T=$T1774)*($S:$S=_xlfn.MINIFS($S:$S,$T:$T,"="&amp;$T1774)),""))))&amp;"",IF(Q1774="","",""))&amp;""</f>
        <v/>
      </c>
      <c r="AZ1774" t="str" cm="1">
        <f t="array" ref="AZ1774">IFERROR(IF(R1774&lt;&gt;"",R1774,IF(OR($S1774="",$T1774=""),"",IF($T1774&lt;&gt;"",_xlfn._xlws.FILTER(R:R,($BU:$BU=$BU1774)*($I:$I=$I1774)*($T:$T=$T1774)*($S:$S=_xlfn.MINIFS($S:$S,$T:$T,"="&amp;$T1774)),""))))&amp;"",IF(R1774="","",""))&amp;""</f>
        <v>1</v>
      </c>
      <c r="BA1774" s="6">
        <f t="shared" si="2535"/>
        <v>149</v>
      </c>
      <c r="BB1774">
        <f t="shared" ref="BB1774:BD1774" si="2588">BB1773</f>
        <v>18987</v>
      </c>
      <c r="BC1774" t="str">
        <f t="shared" si="2588"/>
        <v>Velodrome</v>
      </c>
      <c r="BD1774" t="str">
        <f t="shared" si="2588"/>
        <v>Outlaws</v>
      </c>
      <c r="BE1774" t="s">
        <v>238</v>
      </c>
      <c r="BF1774" t="s">
        <v>174</v>
      </c>
      <c r="BI1774" cm="1">
        <f t="array" aca="1" ref="BI1774" ca="1">IFERROR(_xlfn._xlws.FILTER(shifts!A:A,(shifts!B:B=events!AD1774)*(shifts!AG:AG&gt;=events!BK1774)*(shifts!AH:AH&lt;=events!BL1774)),BI1773)</f>
        <v>58</v>
      </c>
      <c r="BJ1774" s="15">
        <f t="shared" si="2537"/>
        <v>2</v>
      </c>
      <c r="BK1774">
        <f t="shared" si="2538"/>
        <v>413</v>
      </c>
      <c r="BL1774">
        <f t="shared" si="2539"/>
        <v>411</v>
      </c>
      <c r="BM1774" s="15">
        <f>SUMIFS(BJ$2:BJ1774,K$2:K1774,"=Intermission")+SUMIFS(BJ$2:BJ1774,K$2:K1774,"=Timeout")</f>
        <v>67</v>
      </c>
      <c r="BN1774">
        <f t="shared" si="2540"/>
        <v>1147</v>
      </c>
      <c r="BO1774" s="19">
        <f t="shared" si="2541"/>
        <v>1814</v>
      </c>
      <c r="BP1774">
        <f t="shared" si="2542"/>
        <v>1809</v>
      </c>
      <c r="BQ1774" s="17">
        <f t="shared" si="2543"/>
        <v>1816</v>
      </c>
      <c r="BR1774" t="str">
        <f t="shared" si="2544"/>
        <v>event_team_player_1</v>
      </c>
      <c r="BS1774">
        <f>COUNTIFS(S$3:S1774,"="&amp;S1774,AI$3:AI1774,"="&amp;AI1774)</f>
        <v>1</v>
      </c>
      <c r="BT1774" t="str">
        <f>IFERROR(VLOOKUP(BB1774&amp;BU1774&amp;X1774,game_rosters!U:W,3,FALSE),"")</f>
        <v>P100170</v>
      </c>
      <c r="BU1774" t="str">
        <f t="shared" si="2545"/>
        <v>Outlaws</v>
      </c>
    </row>
    <row r="1775" spans="1:73" x14ac:dyDescent="0.2">
      <c r="A1775" t="str">
        <f t="shared" si="2520"/>
        <v/>
      </c>
      <c r="I1775" s="44">
        <v>9</v>
      </c>
      <c r="R1775" s="51">
        <v>1</v>
      </c>
      <c r="S1775">
        <v>916</v>
      </c>
      <c r="T1775" t="s">
        <v>756</v>
      </c>
      <c r="X1775">
        <v>9</v>
      </c>
      <c r="AA1775">
        <f t="shared" si="2569"/>
        <v>1916</v>
      </c>
      <c r="AB1775" t="str">
        <f t="shared" si="2570"/>
        <v/>
      </c>
      <c r="AC1775">
        <f t="shared" si="2516"/>
        <v>1916</v>
      </c>
      <c r="AD1775" s="6">
        <v>2</v>
      </c>
      <c r="AE1775" t="s">
        <v>939</v>
      </c>
      <c r="AF1775" t="s">
        <v>918</v>
      </c>
      <c r="AG1775" t="s">
        <v>939</v>
      </c>
      <c r="AH1775" t="s">
        <v>924</v>
      </c>
      <c r="AI1775" t="str">
        <f t="shared" si="2521"/>
        <v>o</v>
      </c>
      <c r="AJ1775" t="str">
        <f t="shared" si="2522"/>
        <v/>
      </c>
      <c r="AK1775" t="str">
        <f t="shared" si="2523"/>
        <v/>
      </c>
      <c r="AL1775" t="str">
        <f t="shared" si="2524"/>
        <v/>
      </c>
      <c r="AM1775" t="str">
        <f t="shared" si="2525"/>
        <v/>
      </c>
      <c r="AN1775" t="str">
        <f t="shared" si="2526"/>
        <v>Away</v>
      </c>
      <c r="AO1775" t="str">
        <f t="shared" si="2527"/>
        <v>a</v>
      </c>
      <c r="AP1775" t="str">
        <f t="shared" si="2528"/>
        <v/>
      </c>
      <c r="AQ1775" t="str">
        <f t="shared" si="2529"/>
        <v/>
      </c>
      <c r="AR1775" t="str">
        <f t="shared" si="2530"/>
        <v>Away</v>
      </c>
      <c r="AS1775" t="str">
        <f t="shared" si="2531"/>
        <v>a</v>
      </c>
      <c r="AT1775" t="str">
        <f t="shared" si="2532"/>
        <v>Defensive</v>
      </c>
      <c r="AU1775" t="str">
        <f t="shared" si="2533"/>
        <v/>
      </c>
      <c r="AV1775" t="str">
        <f t="shared" si="2534"/>
        <v/>
      </c>
      <c r="AW1775" t="str" cm="1">
        <f t="array" ref="AW1775">IFERROR(IF(O1775&lt;&gt;"",O1775,IF(OR($S1775="",$T1775=""),"",IF(O1775&lt;&gt;"",O1775,IF($T1775&lt;&gt;"",_xlfn._xlws.FILTER(O:O,($BU:$BU=$BU1775)*($I:$I=$I1775)*($T:$T=$T1775)*($S:$S=_xlfn.MINIFS($S:$S,$T:$T,"="&amp;$T1775)),"")))))&amp;"",IF(O1775="","",""))&amp;""</f>
        <v/>
      </c>
      <c r="AX1775" t="str" cm="1">
        <f t="array" ref="AX1775">IFERROR(IF(P1775&lt;&gt;"",P1775,IF(OR($S1775="",$T1775=""),"",IF($T1775&lt;&gt;"",_xlfn._xlws.FILTER(P:P,($BU:$BU=$BU1775)*($I:$I=$I1775)*($T:$T=$T1775)*($S:$S=_xlfn.MINIFS($S:$S,$T:$T,"="&amp;$T1775)),""))))&amp;"",IF(P1775="","",""))&amp;""</f>
        <v/>
      </c>
      <c r="AY1775" t="str" cm="1">
        <f t="array" ref="AY1775">IFERROR(IF(Q1775&lt;&gt;"",Q1775,IF(OR($S1775="",$T1775=""),"",IF($T1775&lt;&gt;"",_xlfn._xlws.FILTER(Q:Q,($BU:$BU=$BU1775)*($I:$I=$I1775)*($T:$T=$T1775)*($S:$S=_xlfn.MINIFS($S:$S,$T:$T,"="&amp;$T1775)),""))))&amp;"",IF(Q1775="","",""))&amp;""</f>
        <v/>
      </c>
      <c r="AZ1775" t="str" cm="1">
        <f t="array" ref="AZ1775">IFERROR(IF(R1775&lt;&gt;"",R1775,IF(OR($S1775="",$T1775=""),"",IF($T1775&lt;&gt;"",_xlfn._xlws.FILTER(R:R,($BU:$BU=$BU1775)*($I:$I=$I1775)*($T:$T=$T1775)*($S:$S=_xlfn.MINIFS($S:$S,$T:$T,"="&amp;$T1775)),""))))&amp;"",IF(R1775="","",""))&amp;""</f>
        <v>1</v>
      </c>
      <c r="BA1775" s="6">
        <f t="shared" si="2535"/>
        <v>149</v>
      </c>
      <c r="BB1775">
        <f t="shared" ref="BB1775:BD1775" si="2589">BB1774</f>
        <v>18987</v>
      </c>
      <c r="BC1775" t="str">
        <f t="shared" si="2589"/>
        <v>Velodrome</v>
      </c>
      <c r="BD1775" t="str">
        <f t="shared" si="2589"/>
        <v>Outlaws</v>
      </c>
      <c r="BE1775" t="s">
        <v>238</v>
      </c>
      <c r="BF1775" t="s">
        <v>174</v>
      </c>
      <c r="BI1775" cm="1">
        <f t="array" aca="1" ref="BI1775" ca="1">IFERROR(_xlfn._xlws.FILTER(shifts!A:A,(shifts!B:B=events!AD1775)*(shifts!AG:AG&gt;=events!BK1775)*(shifts!AH:AH&lt;=events!BL1775)),BI1774)</f>
        <v>58</v>
      </c>
      <c r="BJ1775" s="15">
        <f t="shared" si="2537"/>
        <v>2</v>
      </c>
      <c r="BK1775">
        <f t="shared" si="2538"/>
        <v>413</v>
      </c>
      <c r="BL1775">
        <f t="shared" si="2539"/>
        <v>411</v>
      </c>
      <c r="BM1775" s="15">
        <f>SUMIFS(BJ$2:BJ1775,K$2:K1775,"=Intermission")+SUMIFS(BJ$2:BJ1775,K$2:K1775,"=Timeout")</f>
        <v>67</v>
      </c>
      <c r="BN1775">
        <f t="shared" si="2540"/>
        <v>1147</v>
      </c>
      <c r="BO1775" s="19">
        <f t="shared" si="2541"/>
        <v>1814</v>
      </c>
      <c r="BP1775">
        <f t="shared" si="2542"/>
        <v>1809</v>
      </c>
      <c r="BQ1775" s="17">
        <f t="shared" si="2543"/>
        <v>1816</v>
      </c>
      <c r="BR1775" t="str">
        <f t="shared" si="2544"/>
        <v>opp_team_player_1</v>
      </c>
      <c r="BS1775">
        <f>COUNTIFS(S$3:S1775,"="&amp;S1775,AI$3:AI1775,"="&amp;AI1775)</f>
        <v>1</v>
      </c>
      <c r="BT1775" t="str">
        <f>IFERROR(VLOOKUP(BB1775&amp;BU1775&amp;X1775,game_rosters!U:W,3,FALSE),"")</f>
        <v>P100105</v>
      </c>
      <c r="BU1775" t="str">
        <f t="shared" si="2545"/>
        <v>Velodrome</v>
      </c>
    </row>
    <row r="1776" spans="1:73" x14ac:dyDescent="0.2">
      <c r="A1776">
        <f t="shared" si="2520"/>
        <v>1</v>
      </c>
      <c r="I1776" s="44">
        <v>25</v>
      </c>
      <c r="K1776" t="s">
        <v>6</v>
      </c>
      <c r="L1776" t="s">
        <v>191</v>
      </c>
      <c r="M1776" t="s">
        <v>51</v>
      </c>
      <c r="N1776" t="s">
        <v>594</v>
      </c>
      <c r="R1776" s="51">
        <v>1</v>
      </c>
      <c r="S1776">
        <v>917</v>
      </c>
      <c r="T1776" t="s">
        <v>756</v>
      </c>
      <c r="W1776" t="s">
        <v>731</v>
      </c>
      <c r="X1776">
        <v>25</v>
      </c>
      <c r="Z1776">
        <v>1</v>
      </c>
      <c r="AA1776">
        <f t="shared" si="2569"/>
        <v>1917</v>
      </c>
      <c r="AB1776" t="str">
        <f t="shared" si="2570"/>
        <v/>
      </c>
      <c r="AC1776">
        <f t="shared" si="2516"/>
        <v>1917</v>
      </c>
      <c r="AD1776" s="6">
        <v>2</v>
      </c>
      <c r="AE1776" t="s">
        <v>939</v>
      </c>
      <c r="AF1776" t="s">
        <v>924</v>
      </c>
      <c r="AG1776" t="s">
        <v>756</v>
      </c>
      <c r="AH1776" t="s">
        <v>756</v>
      </c>
      <c r="AI1776" t="str">
        <f t="shared" si="2521"/>
        <v>e</v>
      </c>
      <c r="AJ1776" t="str">
        <f t="shared" si="2522"/>
        <v/>
      </c>
      <c r="AK1776" t="str">
        <f t="shared" si="2523"/>
        <v/>
      </c>
      <c r="AL1776" t="str">
        <f t="shared" si="2524"/>
        <v/>
      </c>
      <c r="AM1776" t="str">
        <f t="shared" si="2525"/>
        <v/>
      </c>
      <c r="AN1776" t="str">
        <f t="shared" si="2526"/>
        <v>Away</v>
      </c>
      <c r="AO1776" t="str">
        <f t="shared" si="2527"/>
        <v>a</v>
      </c>
      <c r="AP1776" t="str">
        <f t="shared" si="2528"/>
        <v/>
      </c>
      <c r="AQ1776" t="str">
        <f t="shared" si="2529"/>
        <v/>
      </c>
      <c r="AR1776" t="str">
        <f t="shared" si="2530"/>
        <v>Away</v>
      </c>
      <c r="AS1776" t="str">
        <f t="shared" si="2531"/>
        <v>a</v>
      </c>
      <c r="AT1776" t="str">
        <f t="shared" si="2532"/>
        <v>Offensive</v>
      </c>
      <c r="AU1776" t="str">
        <f t="shared" si="2533"/>
        <v/>
      </c>
      <c r="AV1776" t="str">
        <f t="shared" si="2534"/>
        <v/>
      </c>
      <c r="AW1776" t="str" cm="1">
        <f t="array" ref="AW1776">IFERROR(IF(O1776&lt;&gt;"",O1776,IF(OR($S1776="",$T1776=""),"",IF(O1776&lt;&gt;"",O1776,IF($T1776&lt;&gt;"",_xlfn._xlws.FILTER(O:O,($BU:$BU=$BU1776)*($I:$I=$I1776)*($T:$T=$T1776)*($S:$S=_xlfn.MINIFS($S:$S,$T:$T,"="&amp;$T1776)),"")))))&amp;"",IF(O1776="","",""))&amp;""</f>
        <v/>
      </c>
      <c r="AX1776" t="str" cm="1">
        <f t="array" ref="AX1776">IFERROR(IF(P1776&lt;&gt;"",P1776,IF(OR($S1776="",$T1776=""),"",IF($T1776&lt;&gt;"",_xlfn._xlws.FILTER(P:P,($BU:$BU=$BU1776)*($I:$I=$I1776)*($T:$T=$T1776)*($S:$S=_xlfn.MINIFS($S:$S,$T:$T,"="&amp;$T1776)),""))))&amp;"",IF(P1776="","",""))&amp;""</f>
        <v/>
      </c>
      <c r="AY1776" t="str" cm="1">
        <f t="array" ref="AY1776">IFERROR(IF(Q1776&lt;&gt;"",Q1776,IF(OR($S1776="",$T1776=""),"",IF($T1776&lt;&gt;"",_xlfn._xlws.FILTER(Q:Q,($BU:$BU=$BU1776)*($I:$I=$I1776)*($T:$T=$T1776)*($S:$S=_xlfn.MINIFS($S:$S,$T:$T,"="&amp;$T1776)),""))))&amp;"",IF(Q1776="","",""))&amp;""</f>
        <v/>
      </c>
      <c r="AZ1776" t="str" cm="1">
        <f t="array" ref="AZ1776">IFERROR(IF(R1776&lt;&gt;"",R1776,IF(OR($S1776="",$T1776=""),"",IF($T1776&lt;&gt;"",_xlfn._xlws.FILTER(R:R,($BU:$BU=$BU1776)*($I:$I=$I1776)*($T:$T=$T1776)*($S:$S=_xlfn.MINIFS($S:$S,$T:$T,"="&amp;$T1776)),""))))&amp;"",IF(R1776="","",""))&amp;""</f>
        <v>1</v>
      </c>
      <c r="BA1776" s="6">
        <f t="shared" si="2535"/>
        <v>149</v>
      </c>
      <c r="BB1776">
        <f t="shared" ref="BB1776:BD1776" si="2590">BB1775</f>
        <v>18987</v>
      </c>
      <c r="BC1776" t="str">
        <f t="shared" si="2590"/>
        <v>Velodrome</v>
      </c>
      <c r="BD1776" t="str">
        <f t="shared" si="2590"/>
        <v>Outlaws</v>
      </c>
      <c r="BE1776" t="s">
        <v>6</v>
      </c>
      <c r="BF1776" t="s">
        <v>191</v>
      </c>
      <c r="BI1776" cm="1">
        <f t="array" aca="1" ref="BI1776" ca="1">IFERROR(_xlfn._xlws.FILTER(shifts!A:A,(shifts!B:B=events!AD1776)*(shifts!AG:AG&gt;=events!BK1776)*(shifts!AH:AH&lt;=events!BL1776)),BI1775)</f>
        <v>58</v>
      </c>
      <c r="BJ1776" s="15">
        <f t="shared" si="2537"/>
        <v>0</v>
      </c>
      <c r="BK1776">
        <f t="shared" si="2538"/>
        <v>411</v>
      </c>
      <c r="BL1776">
        <f t="shared" si="2539"/>
        <v>411</v>
      </c>
      <c r="BM1776" s="15">
        <f>SUMIFS(BJ$2:BJ1776,K$2:K1776,"=Intermission")+SUMIFS(BJ$2:BJ1776,K$2:K1776,"=Timeout")</f>
        <v>67</v>
      </c>
      <c r="BN1776">
        <f t="shared" si="2540"/>
        <v>1147</v>
      </c>
      <c r="BO1776" s="19">
        <f t="shared" si="2541"/>
        <v>1816</v>
      </c>
      <c r="BP1776">
        <f t="shared" si="2542"/>
        <v>1811</v>
      </c>
      <c r="BQ1776" s="17">
        <f t="shared" si="2543"/>
        <v>1816</v>
      </c>
      <c r="BR1776" t="str">
        <f t="shared" si="2544"/>
        <v>event_team_player_1</v>
      </c>
      <c r="BS1776">
        <f>COUNTIFS(S$3:S1776,"="&amp;S1776,AI$3:AI1776,"="&amp;AI1776)</f>
        <v>1</v>
      </c>
      <c r="BT1776" t="str">
        <f>IFERROR(VLOOKUP(BB1776&amp;BU1776&amp;X1776,game_rosters!U:W,3,FALSE),"")</f>
        <v>P100170</v>
      </c>
      <c r="BU1776" t="str">
        <f t="shared" si="2545"/>
        <v>Outlaws</v>
      </c>
    </row>
    <row r="1777" spans="1:73" x14ac:dyDescent="0.2">
      <c r="A1777" t="str">
        <f t="shared" si="2520"/>
        <v/>
      </c>
      <c r="I1777" s="44">
        <v>9</v>
      </c>
      <c r="O1777" t="s">
        <v>572</v>
      </c>
      <c r="Q1777" t="s">
        <v>595</v>
      </c>
      <c r="R1777" s="51">
        <v>1</v>
      </c>
      <c r="S1777">
        <v>917</v>
      </c>
      <c r="T1777" t="s">
        <v>756</v>
      </c>
      <c r="X1777">
        <v>9</v>
      </c>
      <c r="AA1777">
        <f t="shared" si="2569"/>
        <v>1917</v>
      </c>
      <c r="AB1777" t="str">
        <f t="shared" si="2570"/>
        <v/>
      </c>
      <c r="AC1777">
        <f t="shared" si="2516"/>
        <v>1917</v>
      </c>
      <c r="AD1777" s="6">
        <v>2</v>
      </c>
      <c r="AE1777" t="s">
        <v>939</v>
      </c>
      <c r="AF1777" t="s">
        <v>924</v>
      </c>
      <c r="AG1777" t="s">
        <v>756</v>
      </c>
      <c r="AH1777" t="s">
        <v>756</v>
      </c>
      <c r="AI1777" t="str">
        <f t="shared" si="2521"/>
        <v>o</v>
      </c>
      <c r="AJ1777" t="str">
        <f t="shared" si="2522"/>
        <v/>
      </c>
      <c r="AK1777" t="str">
        <f t="shared" si="2523"/>
        <v/>
      </c>
      <c r="AL1777" t="str">
        <f t="shared" si="2524"/>
        <v/>
      </c>
      <c r="AM1777" t="str">
        <f t="shared" si="2525"/>
        <v/>
      </c>
      <c r="AN1777" t="str">
        <f t="shared" si="2526"/>
        <v>Away</v>
      </c>
      <c r="AO1777" t="str">
        <f t="shared" si="2527"/>
        <v>a</v>
      </c>
      <c r="AP1777" t="str">
        <f t="shared" si="2528"/>
        <v/>
      </c>
      <c r="AQ1777" t="str">
        <f t="shared" si="2529"/>
        <v/>
      </c>
      <c r="AR1777" t="str">
        <f t="shared" si="2530"/>
        <v>Away</v>
      </c>
      <c r="AS1777" t="str">
        <f t="shared" si="2531"/>
        <v>a</v>
      </c>
      <c r="AT1777" t="str">
        <f t="shared" si="2532"/>
        <v>Defensive</v>
      </c>
      <c r="AU1777" t="str">
        <f t="shared" si="2533"/>
        <v/>
      </c>
      <c r="AV1777" t="str">
        <f t="shared" si="2534"/>
        <v/>
      </c>
      <c r="AW1777" t="str" cm="1">
        <f t="array" ref="AW1777">IFERROR(IF(O1777&lt;&gt;"",O1777,IF(OR($S1777="",$T1777=""),"",IF(O1777&lt;&gt;"",O1777,IF($T1777&lt;&gt;"",_xlfn._xlws.FILTER(O:O,($BU:$BU=$BU1777)*($I:$I=$I1777)*($T:$T=$T1777)*($S:$S=_xlfn.MINIFS($S:$S,$T:$T,"="&amp;$T1777)),"")))))&amp;"",IF(O1777="","",""))&amp;""</f>
        <v>Defensive_PlayShot-BlockedShot</v>
      </c>
      <c r="AX1777" t="str" cm="1">
        <f t="array" ref="AX1777">IFERROR(IF(P1777&lt;&gt;"",P1777,IF(OR($S1777="",$T1777=""),"",IF($T1777&lt;&gt;"",_xlfn._xlws.FILTER(P:P,($BU:$BU=$BU1777)*($I:$I=$I1777)*($T:$T=$T1777)*($S:$S=_xlfn.MINIFS($S:$S,$T:$T,"="&amp;$T1777)),""))))&amp;"",IF(P1777="","",""))&amp;""</f>
        <v/>
      </c>
      <c r="AY1777" t="str" cm="1">
        <f t="array" ref="AY1777">IFERROR(IF(Q1777&lt;&gt;"",Q1777,IF(OR($S1777="",$T1777=""),"",IF($T1777&lt;&gt;"",_xlfn._xlws.FILTER(Q:Q,($BU:$BU=$BU1777)*($I:$I=$I1777)*($T:$T=$T1777)*($S:$S=_xlfn.MINIFS($S:$S,$T:$T,"="&amp;$T1777)),""))))&amp;"",IF(Q1777="","",""))&amp;""</f>
        <v>s</v>
      </c>
      <c r="AZ1777" t="str" cm="1">
        <f t="array" ref="AZ1777">IFERROR(IF(R1777&lt;&gt;"",R1777,IF(OR($S1777="",$T1777=""),"",IF($T1777&lt;&gt;"",_xlfn._xlws.FILTER(R:R,($BU:$BU=$BU1777)*($I:$I=$I1777)*($T:$T=$T1777)*($S:$S=_xlfn.MINIFS($S:$S,$T:$T,"="&amp;$T1777)),""))))&amp;"",IF(R1777="","",""))&amp;""</f>
        <v>1</v>
      </c>
      <c r="BA1777" s="6">
        <f t="shared" si="2535"/>
        <v>149</v>
      </c>
      <c r="BB1777">
        <f t="shared" ref="BB1777:BD1777" si="2591">BB1776</f>
        <v>18987</v>
      </c>
      <c r="BC1777" t="str">
        <f t="shared" si="2591"/>
        <v>Velodrome</v>
      </c>
      <c r="BD1777" t="str">
        <f t="shared" si="2591"/>
        <v>Outlaws</v>
      </c>
      <c r="BE1777" t="s">
        <v>6</v>
      </c>
      <c r="BF1777" t="s">
        <v>191</v>
      </c>
      <c r="BI1777" cm="1">
        <f t="array" aca="1" ref="BI1777" ca="1">IFERROR(_xlfn._xlws.FILTER(shifts!A:A,(shifts!B:B=events!AD1777)*(shifts!AG:AG&gt;=events!BK1777)*(shifts!AH:AH&lt;=events!BL1777)),BI1776)</f>
        <v>58</v>
      </c>
      <c r="BJ1777" s="15">
        <f t="shared" si="2537"/>
        <v>0</v>
      </c>
      <c r="BK1777">
        <f t="shared" si="2538"/>
        <v>411</v>
      </c>
      <c r="BL1777">
        <f t="shared" si="2539"/>
        <v>411</v>
      </c>
      <c r="BM1777" s="15">
        <f>SUMIFS(BJ$2:BJ1777,K$2:K1777,"=Intermission")+SUMIFS(BJ$2:BJ1777,K$2:K1777,"=Timeout")</f>
        <v>67</v>
      </c>
      <c r="BN1777">
        <f t="shared" si="2540"/>
        <v>1147</v>
      </c>
      <c r="BO1777" s="19">
        <f t="shared" si="2541"/>
        <v>1816</v>
      </c>
      <c r="BP1777">
        <f t="shared" si="2542"/>
        <v>1811</v>
      </c>
      <c r="BQ1777" s="17">
        <f t="shared" si="2543"/>
        <v>1816</v>
      </c>
      <c r="BR1777" t="str">
        <f t="shared" si="2544"/>
        <v>opp_team_player_1</v>
      </c>
      <c r="BS1777">
        <f>COUNTIFS(S$3:S1777,"="&amp;S1777,AI$3:AI1777,"="&amp;AI1777)</f>
        <v>1</v>
      </c>
      <c r="BT1777" t="str">
        <f>IFERROR(VLOOKUP(BB1777&amp;BU1777&amp;X1777,game_rosters!U:W,3,FALSE),"")</f>
        <v>P100105</v>
      </c>
      <c r="BU1777" t="str">
        <f t="shared" si="2545"/>
        <v>Velodrome</v>
      </c>
    </row>
    <row r="1778" spans="1:73" x14ac:dyDescent="0.2">
      <c r="A1778">
        <f t="shared" si="2520"/>
        <v>1</v>
      </c>
      <c r="I1778" s="44">
        <v>14</v>
      </c>
      <c r="K1778" t="s">
        <v>13</v>
      </c>
      <c r="L1778" t="s">
        <v>586</v>
      </c>
      <c r="N1778" t="s">
        <v>595</v>
      </c>
      <c r="O1778" t="s">
        <v>573</v>
      </c>
      <c r="Q1778" t="s">
        <v>595</v>
      </c>
      <c r="S1778">
        <v>918</v>
      </c>
      <c r="T1778">
        <v>152</v>
      </c>
      <c r="W1778" t="s">
        <v>735</v>
      </c>
      <c r="X1778">
        <v>14</v>
      </c>
      <c r="Z1778">
        <v>1</v>
      </c>
      <c r="AA1778">
        <f t="shared" si="2569"/>
        <v>1918</v>
      </c>
      <c r="AB1778">
        <f t="shared" si="2570"/>
        <v>9152</v>
      </c>
      <c r="AC1778">
        <f t="shared" si="2516"/>
        <v>9152</v>
      </c>
      <c r="AD1778" s="6">
        <v>2</v>
      </c>
      <c r="AE1778" t="s">
        <v>939</v>
      </c>
      <c r="AF1778" t="s">
        <v>898</v>
      </c>
      <c r="AG1778" t="s">
        <v>756</v>
      </c>
      <c r="AH1778" t="s">
        <v>756</v>
      </c>
      <c r="AI1778" t="str">
        <f t="shared" si="2521"/>
        <v>e</v>
      </c>
      <c r="AJ1778" t="str">
        <f t="shared" si="2522"/>
        <v/>
      </c>
      <c r="AK1778" t="str">
        <f t="shared" si="2523"/>
        <v/>
      </c>
      <c r="AL1778" t="str">
        <f t="shared" si="2524"/>
        <v/>
      </c>
      <c r="AM1778" t="str">
        <f t="shared" si="2525"/>
        <v/>
      </c>
      <c r="AN1778" t="str">
        <f t="shared" si="2526"/>
        <v>Home</v>
      </c>
      <c r="AO1778" t="str">
        <f t="shared" si="2527"/>
        <v>h</v>
      </c>
      <c r="AP1778" t="str">
        <f t="shared" si="2528"/>
        <v/>
      </c>
      <c r="AQ1778" t="str">
        <f t="shared" si="2529"/>
        <v/>
      </c>
      <c r="AR1778" t="str">
        <f t="shared" si="2530"/>
        <v>Home</v>
      </c>
      <c r="AS1778" t="str">
        <f t="shared" si="2531"/>
        <v>h</v>
      </c>
      <c r="AT1778" t="str">
        <f t="shared" si="2532"/>
        <v>Offensive</v>
      </c>
      <c r="AU1778" t="str">
        <f t="shared" si="2533"/>
        <v/>
      </c>
      <c r="AV1778" t="str">
        <f t="shared" si="2534"/>
        <v/>
      </c>
      <c r="AW1778" t="str" cm="1">
        <f t="array" ref="AW1778">IFERROR(IF(O1778&lt;&gt;"",O1778,IF(OR($S1778="",$T1778=""),"",IF(O1778&lt;&gt;"",O1778,IF($T1778&lt;&gt;"",_xlfn._xlws.FILTER(O:O,($BU:$BU=$BU1778)*($I:$I=$I1778)*($T:$T=$T1778)*($S:$S=_xlfn.MINIFS($S:$S,$T:$T,"="&amp;$T1778)),"")))))&amp;"",IF(O1778="","",""))&amp;""</f>
        <v>OffensivePlay_Zone-PuckRetrievalShot</v>
      </c>
      <c r="AX1778" t="str" cm="1">
        <f t="array" ref="AX1778">IFERROR(IF(P1778&lt;&gt;"",P1778,IF(OR($S1778="",$T1778=""),"",IF($T1778&lt;&gt;"",_xlfn._xlws.FILTER(P:P,($BU:$BU=$BU1778)*($I:$I=$I1778)*($T:$T=$T1778)*($S:$S=_xlfn.MINIFS($S:$S,$T:$T,"="&amp;$T1778)),""))))&amp;"",IF(P1778="","",""))&amp;""</f>
        <v/>
      </c>
      <c r="AY1778" t="str" cm="1">
        <f t="array" ref="AY1778">IFERROR(IF(Q1778&lt;&gt;"",Q1778,IF(OR($S1778="",$T1778=""),"",IF($T1778&lt;&gt;"",_xlfn._xlws.FILTER(Q:Q,($BU:$BU=$BU1778)*($I:$I=$I1778)*($T:$T=$T1778)*($S:$S=_xlfn.MINIFS($S:$S,$T:$T,"="&amp;$T1778)),""))))&amp;"",IF(Q1778="","",""))&amp;""</f>
        <v>s</v>
      </c>
      <c r="AZ1778" t="str" cm="1">
        <f t="array" ref="AZ1778">IFERROR(IF(R1778&lt;&gt;"",R1778,IF(OR($S1778="",$T1778=""),"",IF($T1778&lt;&gt;"",_xlfn._xlws.FILTER(R:R,($BU:$BU=$BU1778)*($I:$I=$I1778)*($T:$T=$T1778)*($S:$S=_xlfn.MINIFS($S:$S,$T:$T,"="&amp;$T1778)),""))))&amp;"",IF(R1778="","",""))&amp;""</f>
        <v/>
      </c>
      <c r="BA1778" s="6">
        <f t="shared" si="2535"/>
        <v>149</v>
      </c>
      <c r="BB1778">
        <f t="shared" ref="BB1778:BD1778" si="2592">BB1777</f>
        <v>18987</v>
      </c>
      <c r="BC1778" t="str">
        <f t="shared" si="2592"/>
        <v>Velodrome</v>
      </c>
      <c r="BD1778" t="str">
        <f t="shared" si="2592"/>
        <v>Outlaws</v>
      </c>
      <c r="BE1778" t="s">
        <v>13</v>
      </c>
      <c r="BF1778" t="s">
        <v>586</v>
      </c>
      <c r="BI1778" cm="1">
        <f t="array" aca="1" ref="BI1778" ca="1">IFERROR(_xlfn._xlws.FILTER(shifts!A:A,(shifts!B:B=events!AD1778)*(shifts!AG:AG&gt;=events!BK1778)*(shifts!AH:AH&lt;=events!BL1778)),BI1777)</f>
        <v>58</v>
      </c>
      <c r="BJ1778" s="15">
        <f t="shared" si="2537"/>
        <v>0</v>
      </c>
      <c r="BK1778">
        <f t="shared" si="2538"/>
        <v>410</v>
      </c>
      <c r="BL1778">
        <f t="shared" si="2539"/>
        <v>410</v>
      </c>
      <c r="BM1778" s="15">
        <f>SUMIFS(BJ$2:BJ1778,K$2:K1778,"=Intermission")+SUMIFS(BJ$2:BJ1778,K$2:K1778,"=Timeout")</f>
        <v>67</v>
      </c>
      <c r="BN1778">
        <f t="shared" si="2540"/>
        <v>1147</v>
      </c>
      <c r="BO1778" s="19">
        <f t="shared" si="2541"/>
        <v>1817</v>
      </c>
      <c r="BP1778">
        <f t="shared" si="2542"/>
        <v>1812</v>
      </c>
      <c r="BQ1778" s="17">
        <f t="shared" si="2543"/>
        <v>1817</v>
      </c>
      <c r="BR1778" t="str">
        <f t="shared" si="2544"/>
        <v>event_team_player_1</v>
      </c>
      <c r="BS1778">
        <f>COUNTIFS(S$3:S1778,"="&amp;S1778,AI$3:AI1778,"="&amp;AI1778)</f>
        <v>1</v>
      </c>
      <c r="BT1778" t="str">
        <f>IFERROR(VLOOKUP(BB1778&amp;BU1778&amp;X1778,game_rosters!U:W,3,FALSE),"")</f>
        <v>P100132</v>
      </c>
      <c r="BU1778" t="str">
        <f t="shared" si="2545"/>
        <v>Velodrome</v>
      </c>
    </row>
    <row r="1779" spans="1:73" x14ac:dyDescent="0.2">
      <c r="A1779">
        <f t="shared" si="2520"/>
        <v>1</v>
      </c>
      <c r="I1779" s="44">
        <v>14</v>
      </c>
      <c r="K1779" t="s">
        <v>238</v>
      </c>
      <c r="L1779" t="s">
        <v>184</v>
      </c>
      <c r="M1779" t="s">
        <v>90</v>
      </c>
      <c r="N1779" t="s">
        <v>595</v>
      </c>
      <c r="S1779">
        <v>919</v>
      </c>
      <c r="T1779">
        <v>152</v>
      </c>
      <c r="W1779" t="s">
        <v>735</v>
      </c>
      <c r="X1779">
        <v>14</v>
      </c>
      <c r="Z1779">
        <v>1</v>
      </c>
      <c r="AA1779">
        <f t="shared" si="2569"/>
        <v>1919</v>
      </c>
      <c r="AB1779">
        <f t="shared" si="2570"/>
        <v>9152</v>
      </c>
      <c r="AC1779">
        <f t="shared" si="2516"/>
        <v>9152</v>
      </c>
      <c r="AD1779" s="6">
        <v>2</v>
      </c>
      <c r="AE1779" t="s">
        <v>939</v>
      </c>
      <c r="AF1779" t="s">
        <v>898</v>
      </c>
      <c r="AG1779" t="s">
        <v>756</v>
      </c>
      <c r="AH1779" t="s">
        <v>756</v>
      </c>
      <c r="AI1779" t="str">
        <f t="shared" si="2521"/>
        <v>e</v>
      </c>
      <c r="AJ1779" t="str">
        <f t="shared" si="2522"/>
        <v/>
      </c>
      <c r="AK1779" t="str">
        <f t="shared" si="2523"/>
        <v/>
      </c>
      <c r="AL1779" t="str">
        <f t="shared" si="2524"/>
        <v/>
      </c>
      <c r="AM1779" t="str">
        <f t="shared" si="2525"/>
        <v/>
      </c>
      <c r="AN1779" t="str">
        <f t="shared" si="2526"/>
        <v>Home</v>
      </c>
      <c r="AO1779" t="str">
        <f t="shared" si="2527"/>
        <v>h</v>
      </c>
      <c r="AP1779" t="str">
        <f t="shared" si="2528"/>
        <v/>
      </c>
      <c r="AQ1779" t="str">
        <f t="shared" si="2529"/>
        <v/>
      </c>
      <c r="AR1779" t="str">
        <f t="shared" si="2530"/>
        <v>Home</v>
      </c>
      <c r="AS1779" t="str">
        <f t="shared" si="2531"/>
        <v>h</v>
      </c>
      <c r="AT1779" t="str">
        <f t="shared" si="2532"/>
        <v>Offensive</v>
      </c>
      <c r="AU1779" t="str">
        <f t="shared" si="2533"/>
        <v/>
      </c>
      <c r="AV1779" t="str">
        <f t="shared" si="2534"/>
        <v/>
      </c>
      <c r="AW1779" t="str" cm="1">
        <f t="array" ref="AW1779">IFERROR(IF(O1779&lt;&gt;"",O1779,IF(OR($S1779="",$T1779=""),"",IF(O1779&lt;&gt;"",O1779,IF($T1779&lt;&gt;"",_xlfn._xlws.FILTER(O:O,($BU:$BU=$BU1779)*($I:$I=$I1779)*($T:$T=$T1779)*($S:$S=_xlfn.MINIFS($S:$S,$T:$T,"="&amp;$T1779)),"")))))&amp;"",IF(O1779="","",""))&amp;""</f>
        <v>OffensivePlay_Zone-PuckRetrievalShot</v>
      </c>
      <c r="AX1779" t="str" cm="1">
        <f t="array" ref="AX1779">IFERROR(IF(P1779&lt;&gt;"",P1779,IF(OR($S1779="",$T1779=""),"",IF($T1779&lt;&gt;"",_xlfn._xlws.FILTER(P:P,($BU:$BU=$BU1779)*($I:$I=$I1779)*($T:$T=$T1779)*($S:$S=_xlfn.MINIFS($S:$S,$T:$T,"="&amp;$T1779)),""))))&amp;"",IF(P1779="","",""))&amp;""</f>
        <v/>
      </c>
      <c r="AY1779" t="str" cm="1">
        <f t="array" ref="AY1779">IFERROR(IF(Q1779&lt;&gt;"",Q1779,IF(OR($S1779="",$T1779=""),"",IF($T1779&lt;&gt;"",_xlfn._xlws.FILTER(Q:Q,($BU:$BU=$BU1779)*($I:$I=$I1779)*($T:$T=$T1779)*($S:$S=_xlfn.MINIFS($S:$S,$T:$T,"="&amp;$T1779)),""))))&amp;"",IF(Q1779="","",""))&amp;""</f>
        <v>s</v>
      </c>
      <c r="AZ1779" t="str" cm="1">
        <f t="array" ref="AZ1779">IFERROR(IF(R1779&lt;&gt;"",R1779,IF(OR($S1779="",$T1779=""),"",IF($T1779&lt;&gt;"",_xlfn._xlws.FILTER(R:R,($BU:$BU=$BU1779)*($I:$I=$I1779)*($T:$T=$T1779)*($S:$S=_xlfn.MINIFS($S:$S,$T:$T,"="&amp;$T1779)),""))))&amp;"",IF(R1779="","",""))&amp;""</f>
        <v/>
      </c>
      <c r="BA1779" s="6">
        <f t="shared" si="2535"/>
        <v>150</v>
      </c>
      <c r="BB1779">
        <f t="shared" ref="BB1779:BD1779" si="2593">BB1778</f>
        <v>18987</v>
      </c>
      <c r="BC1779" t="str">
        <f t="shared" si="2593"/>
        <v>Velodrome</v>
      </c>
      <c r="BD1779" t="str">
        <f t="shared" si="2593"/>
        <v>Outlaws</v>
      </c>
      <c r="BE1779" t="s">
        <v>238</v>
      </c>
      <c r="BF1779" t="s">
        <v>184</v>
      </c>
      <c r="BI1779" cm="1">
        <f t="array" aca="1" ref="BI1779" ca="1">IFERROR(_xlfn._xlws.FILTER(shifts!A:A,(shifts!B:B=events!AD1779)*(shifts!AG:AG&gt;=events!BK1779)*(shifts!AH:AH&lt;=events!BL1779)),BI1778)</f>
        <v>58</v>
      </c>
      <c r="BJ1779" s="15">
        <f t="shared" si="2537"/>
        <v>0</v>
      </c>
      <c r="BK1779">
        <f t="shared" si="2538"/>
        <v>410</v>
      </c>
      <c r="BL1779">
        <f t="shared" si="2539"/>
        <v>410</v>
      </c>
      <c r="BM1779" s="15">
        <f>SUMIFS(BJ$2:BJ1779,K$2:K1779,"=Intermission")+SUMIFS(BJ$2:BJ1779,K$2:K1779,"=Timeout")</f>
        <v>67</v>
      </c>
      <c r="BN1779">
        <f t="shared" si="2540"/>
        <v>1147</v>
      </c>
      <c r="BO1779" s="19">
        <f t="shared" si="2541"/>
        <v>1817</v>
      </c>
      <c r="BP1779">
        <f t="shared" si="2542"/>
        <v>1812</v>
      </c>
      <c r="BQ1779" s="17">
        <f t="shared" si="2543"/>
        <v>1817</v>
      </c>
      <c r="BR1779" t="str">
        <f t="shared" si="2544"/>
        <v>event_team_player_1</v>
      </c>
      <c r="BS1779">
        <f>COUNTIFS(S$3:S1779,"="&amp;S1779,AI$3:AI1779,"="&amp;AI1779)</f>
        <v>1</v>
      </c>
      <c r="BT1779" t="str">
        <f>IFERROR(VLOOKUP(BB1779&amp;BU1779&amp;X1779,game_rosters!U:W,3,FALSE),"")</f>
        <v>P100132</v>
      </c>
      <c r="BU1779" t="str">
        <f t="shared" si="2545"/>
        <v>Velodrome</v>
      </c>
    </row>
    <row r="1780" spans="1:73" x14ac:dyDescent="0.2">
      <c r="A1780">
        <f t="shared" si="2520"/>
        <v>1</v>
      </c>
      <c r="I1780" s="44">
        <v>42</v>
      </c>
      <c r="K1780" t="s">
        <v>13</v>
      </c>
      <c r="L1780" t="s">
        <v>587</v>
      </c>
      <c r="N1780" t="s">
        <v>595</v>
      </c>
      <c r="O1780" t="s">
        <v>696</v>
      </c>
      <c r="Q1780" t="s">
        <v>595</v>
      </c>
      <c r="R1780" s="51">
        <v>1</v>
      </c>
      <c r="S1780">
        <v>920</v>
      </c>
      <c r="T1780" t="s">
        <v>756</v>
      </c>
      <c r="W1780" t="s">
        <v>735</v>
      </c>
      <c r="X1780">
        <v>42</v>
      </c>
      <c r="Z1780">
        <v>1</v>
      </c>
      <c r="AA1780">
        <f t="shared" si="2569"/>
        <v>1920</v>
      </c>
      <c r="AB1780" t="str">
        <f t="shared" si="2570"/>
        <v/>
      </c>
      <c r="AC1780">
        <f t="shared" si="2516"/>
        <v>1920</v>
      </c>
      <c r="AD1780" s="6">
        <v>2</v>
      </c>
      <c r="AE1780" t="s">
        <v>939</v>
      </c>
      <c r="AF1780" t="s">
        <v>899</v>
      </c>
      <c r="AG1780" t="s">
        <v>939</v>
      </c>
      <c r="AH1780" t="s">
        <v>900</v>
      </c>
      <c r="AI1780" t="str">
        <f t="shared" si="2521"/>
        <v>e</v>
      </c>
      <c r="AJ1780" t="str">
        <f t="shared" si="2522"/>
        <v/>
      </c>
      <c r="AK1780" t="str">
        <f t="shared" si="2523"/>
        <v/>
      </c>
      <c r="AL1780" t="str">
        <f t="shared" si="2524"/>
        <v/>
      </c>
      <c r="AM1780" t="str">
        <f t="shared" si="2525"/>
        <v/>
      </c>
      <c r="AN1780" t="str">
        <f t="shared" si="2526"/>
        <v>Home</v>
      </c>
      <c r="AO1780" t="str">
        <f t="shared" si="2527"/>
        <v>h</v>
      </c>
      <c r="AP1780" t="str">
        <f t="shared" si="2528"/>
        <v/>
      </c>
      <c r="AQ1780" t="str">
        <f t="shared" si="2529"/>
        <v/>
      </c>
      <c r="AR1780" t="str">
        <f t="shared" si="2530"/>
        <v>Home</v>
      </c>
      <c r="AS1780" t="str">
        <f t="shared" si="2531"/>
        <v>h</v>
      </c>
      <c r="AT1780" t="str">
        <f t="shared" si="2532"/>
        <v>Offensive</v>
      </c>
      <c r="AU1780" t="str">
        <f t="shared" si="2533"/>
        <v/>
      </c>
      <c r="AV1780" t="str">
        <f t="shared" si="2534"/>
        <v/>
      </c>
      <c r="AW1780" t="str" cm="1">
        <f t="array" ref="AW1780">IFERROR(IF(O1780&lt;&gt;"",O1780,IF(OR($S1780="",$T1780=""),"",IF(O1780&lt;&gt;"",O1780,IF($T1780&lt;&gt;"",_xlfn._xlws.FILTER(O:O,($BU:$BU=$BU1780)*($I:$I=$I1780)*($T:$T=$T1780)*($S:$S=_xlfn.MINIFS($S:$S,$T:$T,"="&amp;$T1780)),"")))))&amp;"",IF(O1780="","",""))&amp;""</f>
        <v>OffensivePlay_Zone-PuckRecoveryDumpIn</v>
      </c>
      <c r="AX1780" t="str" cm="1">
        <f t="array" ref="AX1780">IFERROR(IF(P1780&lt;&gt;"",P1780,IF(OR($S1780="",$T1780=""),"",IF($T1780&lt;&gt;"",_xlfn._xlws.FILTER(P:P,($BU:$BU=$BU1780)*($I:$I=$I1780)*($T:$T=$T1780)*($S:$S=_xlfn.MINIFS($S:$S,$T:$T,"="&amp;$T1780)),""))))&amp;"",IF(P1780="","",""))&amp;""</f>
        <v/>
      </c>
      <c r="AY1780" t="str" cm="1">
        <f t="array" ref="AY1780">IFERROR(IF(Q1780&lt;&gt;"",Q1780,IF(OR($S1780="",$T1780=""),"",IF($T1780&lt;&gt;"",_xlfn._xlws.FILTER(Q:Q,($BU:$BU=$BU1780)*($I:$I=$I1780)*($T:$T=$T1780)*($S:$S=_xlfn.MINIFS($S:$S,$T:$T,"="&amp;$T1780)),""))))&amp;"",IF(Q1780="","",""))&amp;""</f>
        <v>s</v>
      </c>
      <c r="AZ1780" t="str" cm="1">
        <f t="array" ref="AZ1780">IFERROR(IF(R1780&lt;&gt;"",R1780,IF(OR($S1780="",$T1780=""),"",IF($T1780&lt;&gt;"",_xlfn._xlws.FILTER(R:R,($BU:$BU=$BU1780)*($I:$I=$I1780)*($T:$T=$T1780)*($S:$S=_xlfn.MINIFS($S:$S,$T:$T,"="&amp;$T1780)),""))))&amp;"",IF(R1780="","",""))&amp;""</f>
        <v>1</v>
      </c>
      <c r="BA1780" s="6">
        <f t="shared" si="2535"/>
        <v>150</v>
      </c>
      <c r="BB1780">
        <f t="shared" ref="BB1780:BD1780" si="2594">BB1779</f>
        <v>18987</v>
      </c>
      <c r="BC1780" t="str">
        <f t="shared" si="2594"/>
        <v>Velodrome</v>
      </c>
      <c r="BD1780" t="str">
        <f t="shared" si="2594"/>
        <v>Outlaws</v>
      </c>
      <c r="BE1780" t="s">
        <v>13</v>
      </c>
      <c r="BF1780" t="s">
        <v>587</v>
      </c>
      <c r="BI1780" cm="1">
        <f t="array" aca="1" ref="BI1780" ca="1">IFERROR(_xlfn._xlws.FILTER(shifts!A:A,(shifts!B:B=events!AD1780)*(shifts!AG:AG&gt;=events!BK1780)*(shifts!AH:AH&lt;=events!BL1780)),BI1779)</f>
        <v>58</v>
      </c>
      <c r="BJ1780" s="15">
        <f t="shared" si="2537"/>
        <v>3</v>
      </c>
      <c r="BK1780">
        <f t="shared" si="2538"/>
        <v>408</v>
      </c>
      <c r="BL1780">
        <f t="shared" si="2539"/>
        <v>405</v>
      </c>
      <c r="BM1780" s="15">
        <f>SUMIFS(BJ$2:BJ1780,K$2:K1780,"=Intermission")+SUMIFS(BJ$2:BJ1780,K$2:K1780,"=Timeout")</f>
        <v>67</v>
      </c>
      <c r="BN1780">
        <f t="shared" si="2540"/>
        <v>1147</v>
      </c>
      <c r="BO1780" s="19">
        <f t="shared" si="2541"/>
        <v>1819</v>
      </c>
      <c r="BP1780">
        <f t="shared" si="2542"/>
        <v>1814</v>
      </c>
      <c r="BQ1780" s="17">
        <f t="shared" si="2543"/>
        <v>1822</v>
      </c>
      <c r="BR1780" t="str">
        <f t="shared" si="2544"/>
        <v>event_team_player_1</v>
      </c>
      <c r="BS1780">
        <f>COUNTIFS(S$3:S1780,"="&amp;S1780,AI$3:AI1780,"="&amp;AI1780)</f>
        <v>1</v>
      </c>
      <c r="BT1780" t="str">
        <f>IFERROR(VLOOKUP(BB1780&amp;BU1780&amp;X1780,game_rosters!U:W,3,FALSE),"")</f>
        <v>P100201</v>
      </c>
      <c r="BU1780" t="str">
        <f t="shared" si="2545"/>
        <v>Velodrome</v>
      </c>
    </row>
    <row r="1781" spans="1:73" x14ac:dyDescent="0.2">
      <c r="A1781" t="str">
        <f t="shared" si="2520"/>
        <v/>
      </c>
      <c r="I1781" s="44">
        <v>89</v>
      </c>
      <c r="O1781" t="s">
        <v>602</v>
      </c>
      <c r="R1781" s="51">
        <v>1</v>
      </c>
      <c r="S1781">
        <v>920</v>
      </c>
      <c r="T1781" t="s">
        <v>756</v>
      </c>
      <c r="X1781">
        <v>89</v>
      </c>
      <c r="AA1781">
        <f t="shared" si="2569"/>
        <v>1920</v>
      </c>
      <c r="AB1781" t="str">
        <f t="shared" si="2570"/>
        <v/>
      </c>
      <c r="AC1781">
        <f t="shared" si="2516"/>
        <v>1920</v>
      </c>
      <c r="AD1781" s="6">
        <v>2</v>
      </c>
      <c r="AE1781" t="s">
        <v>939</v>
      </c>
      <c r="AF1781" t="s">
        <v>899</v>
      </c>
      <c r="AG1781" t="s">
        <v>939</v>
      </c>
      <c r="AH1781" t="s">
        <v>900</v>
      </c>
      <c r="AI1781" t="str">
        <f t="shared" si="2521"/>
        <v>o</v>
      </c>
      <c r="AJ1781" t="str">
        <f t="shared" si="2522"/>
        <v/>
      </c>
      <c r="AK1781" t="str">
        <f t="shared" si="2523"/>
        <v/>
      </c>
      <c r="AL1781" t="str">
        <f t="shared" si="2524"/>
        <v/>
      </c>
      <c r="AM1781" t="str">
        <f t="shared" si="2525"/>
        <v/>
      </c>
      <c r="AN1781" t="str">
        <f t="shared" si="2526"/>
        <v>Home</v>
      </c>
      <c r="AO1781" t="str">
        <f t="shared" si="2527"/>
        <v>h</v>
      </c>
      <c r="AP1781" t="str">
        <f t="shared" si="2528"/>
        <v/>
      </c>
      <c r="AQ1781" t="str">
        <f t="shared" si="2529"/>
        <v/>
      </c>
      <c r="AR1781" t="str">
        <f t="shared" si="2530"/>
        <v>Home</v>
      </c>
      <c r="AS1781" t="str">
        <f t="shared" si="2531"/>
        <v>h</v>
      </c>
      <c r="AT1781" t="str">
        <f t="shared" si="2532"/>
        <v>Defensive</v>
      </c>
      <c r="AU1781" t="str">
        <f t="shared" si="2533"/>
        <v/>
      </c>
      <c r="AV1781" t="str">
        <f t="shared" si="2534"/>
        <v/>
      </c>
      <c r="AW1781" t="str" cm="1">
        <f t="array" ref="AW1781">IFERROR(IF(O1781&lt;&gt;"",O1781,IF(OR($S1781="",$T1781=""),"",IF(O1781&lt;&gt;"",O1781,IF($T1781&lt;&gt;"",_xlfn._xlws.FILTER(O:O,($BU:$BU=$BU1781)*($I:$I=$I1781)*($T:$T=$T1781)*($S:$S=_xlfn.MINIFS($S:$S,$T:$T,"="&amp;$T1781)),"")))))&amp;"",IF(O1781="","",""))&amp;""</f>
        <v>Defensive_PlayPossession-StickCheck</v>
      </c>
      <c r="AX1781" t="str" cm="1">
        <f t="array" ref="AX1781">IFERROR(IF(P1781&lt;&gt;"",P1781,IF(OR($S1781="",$T1781=""),"",IF($T1781&lt;&gt;"",_xlfn._xlws.FILTER(P:P,($BU:$BU=$BU1781)*($I:$I=$I1781)*($T:$T=$T1781)*($S:$S=_xlfn.MINIFS($S:$S,$T:$T,"="&amp;$T1781)),""))))&amp;"",IF(P1781="","",""))&amp;""</f>
        <v/>
      </c>
      <c r="AY1781" t="str" cm="1">
        <f t="array" ref="AY1781">IFERROR(IF(Q1781&lt;&gt;"",Q1781,IF(OR($S1781="",$T1781=""),"",IF($T1781&lt;&gt;"",_xlfn._xlws.FILTER(Q:Q,($BU:$BU=$BU1781)*($I:$I=$I1781)*($T:$T=$T1781)*($S:$S=_xlfn.MINIFS($S:$S,$T:$T,"="&amp;$T1781)),""))))&amp;"",IF(Q1781="","",""))&amp;""</f>
        <v/>
      </c>
      <c r="AZ1781" t="str" cm="1">
        <f t="array" ref="AZ1781">IFERROR(IF(R1781&lt;&gt;"",R1781,IF(OR($S1781="",$T1781=""),"",IF($T1781&lt;&gt;"",_xlfn._xlws.FILTER(R:R,($BU:$BU=$BU1781)*($I:$I=$I1781)*($T:$T=$T1781)*($S:$S=_xlfn.MINIFS($S:$S,$T:$T,"="&amp;$T1781)),""))))&amp;"",IF(R1781="","",""))&amp;""</f>
        <v>1</v>
      </c>
      <c r="BA1781" s="6">
        <f t="shared" si="2535"/>
        <v>150</v>
      </c>
      <c r="BB1781">
        <f t="shared" ref="BB1781:BD1781" si="2595">BB1780</f>
        <v>18987</v>
      </c>
      <c r="BC1781" t="str">
        <f t="shared" si="2595"/>
        <v>Velodrome</v>
      </c>
      <c r="BD1781" t="str">
        <f t="shared" si="2595"/>
        <v>Outlaws</v>
      </c>
      <c r="BE1781" t="s">
        <v>13</v>
      </c>
      <c r="BF1781" t="s">
        <v>587</v>
      </c>
      <c r="BI1781" cm="1">
        <f t="array" aca="1" ref="BI1781" ca="1">IFERROR(_xlfn._xlws.FILTER(shifts!A:A,(shifts!B:B=events!AD1781)*(shifts!AG:AG&gt;=events!BK1781)*(shifts!AH:AH&lt;=events!BL1781)),BI1780)</f>
        <v>58</v>
      </c>
      <c r="BJ1781" s="15">
        <f t="shared" si="2537"/>
        <v>3</v>
      </c>
      <c r="BK1781">
        <f t="shared" si="2538"/>
        <v>408</v>
      </c>
      <c r="BL1781">
        <f t="shared" si="2539"/>
        <v>405</v>
      </c>
      <c r="BM1781" s="15">
        <f>SUMIFS(BJ$2:BJ1781,K$2:K1781,"=Intermission")+SUMIFS(BJ$2:BJ1781,K$2:K1781,"=Timeout")</f>
        <v>67</v>
      </c>
      <c r="BN1781">
        <f t="shared" si="2540"/>
        <v>1147</v>
      </c>
      <c r="BO1781" s="19">
        <f t="shared" si="2541"/>
        <v>1819</v>
      </c>
      <c r="BP1781">
        <f t="shared" si="2542"/>
        <v>1814</v>
      </c>
      <c r="BQ1781" s="17">
        <f t="shared" si="2543"/>
        <v>1822</v>
      </c>
      <c r="BR1781" t="str">
        <f t="shared" si="2544"/>
        <v>opp_team_player_1</v>
      </c>
      <c r="BS1781">
        <f>COUNTIFS(S$3:S1781,"="&amp;S1781,AI$3:AI1781,"="&amp;AI1781)</f>
        <v>1</v>
      </c>
      <c r="BT1781" t="str">
        <f>IFERROR(VLOOKUP(BB1781&amp;BU1781&amp;X1781,game_rosters!U:W,3,FALSE),"")</f>
        <v>P100080</v>
      </c>
      <c r="BU1781" t="str">
        <f t="shared" si="2545"/>
        <v>Outlaws</v>
      </c>
    </row>
    <row r="1782" spans="1:73" x14ac:dyDescent="0.2">
      <c r="A1782">
        <f t="shared" si="2520"/>
        <v>1</v>
      </c>
      <c r="I1782" s="44">
        <v>42</v>
      </c>
      <c r="K1782" t="s">
        <v>238</v>
      </c>
      <c r="L1782" t="s">
        <v>174</v>
      </c>
      <c r="M1782" t="s">
        <v>85</v>
      </c>
      <c r="N1782" t="s">
        <v>595</v>
      </c>
      <c r="O1782" t="s">
        <v>608</v>
      </c>
      <c r="R1782" s="51">
        <v>1</v>
      </c>
      <c r="S1782">
        <v>921</v>
      </c>
      <c r="T1782" t="s">
        <v>756</v>
      </c>
      <c r="W1782" t="s">
        <v>735</v>
      </c>
      <c r="X1782">
        <v>42</v>
      </c>
      <c r="Z1782">
        <v>1</v>
      </c>
      <c r="AA1782">
        <f t="shared" si="2569"/>
        <v>1921</v>
      </c>
      <c r="AB1782" t="str">
        <f t="shared" si="2570"/>
        <v/>
      </c>
      <c r="AC1782">
        <f t="shared" si="2516"/>
        <v>1921</v>
      </c>
      <c r="AD1782" s="6">
        <v>2</v>
      </c>
      <c r="AE1782" t="s">
        <v>939</v>
      </c>
      <c r="AF1782" t="s">
        <v>900</v>
      </c>
      <c r="AG1782" t="s">
        <v>939</v>
      </c>
      <c r="AH1782" t="s">
        <v>903</v>
      </c>
      <c r="AI1782" t="str">
        <f t="shared" si="2521"/>
        <v>e</v>
      </c>
      <c r="AJ1782" t="str">
        <f t="shared" si="2522"/>
        <v/>
      </c>
      <c r="AK1782" t="str">
        <f t="shared" si="2523"/>
        <v/>
      </c>
      <c r="AL1782" t="str">
        <f t="shared" si="2524"/>
        <v/>
      </c>
      <c r="AM1782" t="str">
        <f t="shared" si="2525"/>
        <v/>
      </c>
      <c r="AN1782" t="str">
        <f t="shared" si="2526"/>
        <v>Home</v>
      </c>
      <c r="AO1782" t="str">
        <f t="shared" si="2527"/>
        <v>h</v>
      </c>
      <c r="AP1782" t="str">
        <f t="shared" si="2528"/>
        <v/>
      </c>
      <c r="AQ1782" t="str">
        <f t="shared" si="2529"/>
        <v/>
      </c>
      <c r="AR1782" t="str">
        <f t="shared" si="2530"/>
        <v>Home</v>
      </c>
      <c r="AS1782" t="str">
        <f t="shared" si="2531"/>
        <v>h</v>
      </c>
      <c r="AT1782" t="str">
        <f t="shared" si="2532"/>
        <v>Offensive</v>
      </c>
      <c r="AU1782" t="str">
        <f t="shared" si="2533"/>
        <v/>
      </c>
      <c r="AV1782" t="str">
        <f t="shared" si="2534"/>
        <v/>
      </c>
      <c r="AW1782" t="str" cm="1">
        <f t="array" ref="AW1782">IFERROR(IF(O1782&lt;&gt;"",O1782,IF(OR($S1782="",$T1782=""),"",IF(O1782&lt;&gt;"",O1782,IF($T1782&lt;&gt;"",_xlfn._xlws.FILTER(O:O,($BU:$BU=$BU1782)*($I:$I=$I1782)*($T:$T=$T1782)*($S:$S=_xlfn.MINIFS($S:$S,$T:$T,"="&amp;$T1782)),"")))))&amp;"",IF(O1782="","",""))&amp;""</f>
        <v>OffensivePlay_Possession-DriveWide</v>
      </c>
      <c r="AX1782" t="str" cm="1">
        <f t="array" ref="AX1782">IFERROR(IF(P1782&lt;&gt;"",P1782,IF(OR($S1782="",$T1782=""),"",IF($T1782&lt;&gt;"",_xlfn._xlws.FILTER(P:P,($BU:$BU=$BU1782)*($I:$I=$I1782)*($T:$T=$T1782)*($S:$S=_xlfn.MINIFS($S:$S,$T:$T,"="&amp;$T1782)),""))))&amp;"",IF(P1782="","",""))&amp;""</f>
        <v/>
      </c>
      <c r="AY1782" t="str" cm="1">
        <f t="array" ref="AY1782">IFERROR(IF(Q1782&lt;&gt;"",Q1782,IF(OR($S1782="",$T1782=""),"",IF($T1782&lt;&gt;"",_xlfn._xlws.FILTER(Q:Q,($BU:$BU=$BU1782)*($I:$I=$I1782)*($T:$T=$T1782)*($S:$S=_xlfn.MINIFS($S:$S,$T:$T,"="&amp;$T1782)),""))))&amp;"",IF(Q1782="","",""))&amp;""</f>
        <v/>
      </c>
      <c r="AZ1782" t="str" cm="1">
        <f t="array" ref="AZ1782">IFERROR(IF(R1782&lt;&gt;"",R1782,IF(OR($S1782="",$T1782=""),"",IF($T1782&lt;&gt;"",_xlfn._xlws.FILTER(R:R,($BU:$BU=$BU1782)*($I:$I=$I1782)*($T:$T=$T1782)*($S:$S=_xlfn.MINIFS($S:$S,$T:$T,"="&amp;$T1782)),""))))&amp;"",IF(R1782="","",""))&amp;""</f>
        <v>1</v>
      </c>
      <c r="BA1782" s="6">
        <f t="shared" si="2535"/>
        <v>151</v>
      </c>
      <c r="BB1782">
        <f t="shared" ref="BB1782:BD1782" si="2596">BB1781</f>
        <v>18987</v>
      </c>
      <c r="BC1782" t="str">
        <f t="shared" si="2596"/>
        <v>Velodrome</v>
      </c>
      <c r="BD1782" t="str">
        <f t="shared" si="2596"/>
        <v>Outlaws</v>
      </c>
      <c r="BE1782" t="s">
        <v>238</v>
      </c>
      <c r="BF1782" t="s">
        <v>174</v>
      </c>
      <c r="BI1782" cm="1">
        <f t="array" aca="1" ref="BI1782" ca="1">IFERROR(_xlfn._xlws.FILTER(shifts!A:A,(shifts!B:B=events!AD1782)*(shifts!AG:AG&gt;=events!BK1782)*(shifts!AH:AH&lt;=events!BL1782)),BI1781)</f>
        <v>58</v>
      </c>
      <c r="BJ1782" s="15">
        <f t="shared" si="2537"/>
        <v>5</v>
      </c>
      <c r="BK1782">
        <f t="shared" si="2538"/>
        <v>405</v>
      </c>
      <c r="BL1782">
        <f t="shared" si="2539"/>
        <v>400</v>
      </c>
      <c r="BM1782" s="15">
        <f>SUMIFS(BJ$2:BJ1782,K$2:K1782,"=Intermission")+SUMIFS(BJ$2:BJ1782,K$2:K1782,"=Timeout")</f>
        <v>67</v>
      </c>
      <c r="BN1782">
        <f t="shared" si="2540"/>
        <v>1147</v>
      </c>
      <c r="BO1782" s="19">
        <f t="shared" si="2541"/>
        <v>1822</v>
      </c>
      <c r="BP1782">
        <f t="shared" si="2542"/>
        <v>1817</v>
      </c>
      <c r="BQ1782" s="17">
        <f t="shared" si="2543"/>
        <v>1827</v>
      </c>
      <c r="BR1782" t="str">
        <f t="shared" si="2544"/>
        <v>event_team_player_1</v>
      </c>
      <c r="BS1782">
        <f>COUNTIFS(S$3:S1782,"="&amp;S1782,AI$3:AI1782,"="&amp;AI1782)</f>
        <v>1</v>
      </c>
      <c r="BT1782" t="str">
        <f>IFERROR(VLOOKUP(BB1782&amp;BU1782&amp;X1782,game_rosters!U:W,3,FALSE),"")</f>
        <v>P100201</v>
      </c>
      <c r="BU1782" t="str">
        <f t="shared" si="2545"/>
        <v>Velodrome</v>
      </c>
    </row>
    <row r="1783" spans="1:73" x14ac:dyDescent="0.2">
      <c r="A1783" t="str">
        <f t="shared" si="2520"/>
        <v/>
      </c>
      <c r="I1783" s="44">
        <v>4</v>
      </c>
      <c r="O1783" t="s">
        <v>602</v>
      </c>
      <c r="R1783" s="51">
        <v>1</v>
      </c>
      <c r="S1783">
        <v>921</v>
      </c>
      <c r="T1783" t="s">
        <v>756</v>
      </c>
      <c r="X1783">
        <v>4</v>
      </c>
      <c r="AA1783">
        <f t="shared" si="2569"/>
        <v>1921</v>
      </c>
      <c r="AB1783" t="str">
        <f t="shared" si="2570"/>
        <v/>
      </c>
      <c r="AC1783">
        <f t="shared" si="2516"/>
        <v>1921</v>
      </c>
      <c r="AD1783" s="6">
        <v>2</v>
      </c>
      <c r="AE1783" t="s">
        <v>939</v>
      </c>
      <c r="AF1783" t="s">
        <v>900</v>
      </c>
      <c r="AG1783" t="s">
        <v>939</v>
      </c>
      <c r="AH1783" t="s">
        <v>903</v>
      </c>
      <c r="AI1783" t="str">
        <f t="shared" si="2521"/>
        <v>o</v>
      </c>
      <c r="AJ1783" t="str">
        <f t="shared" si="2522"/>
        <v/>
      </c>
      <c r="AK1783" t="str">
        <f t="shared" si="2523"/>
        <v/>
      </c>
      <c r="AL1783" t="str">
        <f t="shared" si="2524"/>
        <v/>
      </c>
      <c r="AM1783" t="str">
        <f t="shared" si="2525"/>
        <v/>
      </c>
      <c r="AN1783" t="str">
        <f t="shared" si="2526"/>
        <v>Home</v>
      </c>
      <c r="AO1783" t="str">
        <f t="shared" si="2527"/>
        <v>h</v>
      </c>
      <c r="AP1783" t="str">
        <f t="shared" si="2528"/>
        <v/>
      </c>
      <c r="AQ1783" t="str">
        <f t="shared" si="2529"/>
        <v/>
      </c>
      <c r="AR1783" t="str">
        <f t="shared" si="2530"/>
        <v>Home</v>
      </c>
      <c r="AS1783" t="str">
        <f t="shared" si="2531"/>
        <v>h</v>
      </c>
      <c r="AT1783" t="str">
        <f t="shared" si="2532"/>
        <v>Defensive</v>
      </c>
      <c r="AU1783" t="str">
        <f t="shared" si="2533"/>
        <v/>
      </c>
      <c r="AV1783" t="str">
        <f t="shared" si="2534"/>
        <v/>
      </c>
      <c r="AW1783" t="str" cm="1">
        <f t="array" ref="AW1783">IFERROR(IF(O1783&lt;&gt;"",O1783,IF(OR($S1783="",$T1783=""),"",IF(O1783&lt;&gt;"",O1783,IF($T1783&lt;&gt;"",_xlfn._xlws.FILTER(O:O,($BU:$BU=$BU1783)*($I:$I=$I1783)*($T:$T=$T1783)*($S:$S=_xlfn.MINIFS($S:$S,$T:$T,"="&amp;$T1783)),"")))))&amp;"",IF(O1783="","",""))&amp;""</f>
        <v>Defensive_PlayPossession-StickCheck</v>
      </c>
      <c r="AX1783" t="str" cm="1">
        <f t="array" ref="AX1783">IFERROR(IF(P1783&lt;&gt;"",P1783,IF(OR($S1783="",$T1783=""),"",IF($T1783&lt;&gt;"",_xlfn._xlws.FILTER(P:P,($BU:$BU=$BU1783)*($I:$I=$I1783)*($T:$T=$T1783)*($S:$S=_xlfn.MINIFS($S:$S,$T:$T,"="&amp;$T1783)),""))))&amp;"",IF(P1783="","",""))&amp;""</f>
        <v/>
      </c>
      <c r="AY1783" t="str" cm="1">
        <f t="array" ref="AY1783">IFERROR(IF(Q1783&lt;&gt;"",Q1783,IF(OR($S1783="",$T1783=""),"",IF($T1783&lt;&gt;"",_xlfn._xlws.FILTER(Q:Q,($BU:$BU=$BU1783)*($I:$I=$I1783)*($T:$T=$T1783)*($S:$S=_xlfn.MINIFS($S:$S,$T:$T,"="&amp;$T1783)),""))))&amp;"",IF(Q1783="","",""))&amp;""</f>
        <v/>
      </c>
      <c r="AZ1783" t="str" cm="1">
        <f t="array" ref="AZ1783">IFERROR(IF(R1783&lt;&gt;"",R1783,IF(OR($S1783="",$T1783=""),"",IF($T1783&lt;&gt;"",_xlfn._xlws.FILTER(R:R,($BU:$BU=$BU1783)*($I:$I=$I1783)*($T:$T=$T1783)*($S:$S=_xlfn.MINIFS($S:$S,$T:$T,"="&amp;$T1783)),""))))&amp;"",IF(R1783="","",""))&amp;""</f>
        <v>1</v>
      </c>
      <c r="BA1783" s="6">
        <f t="shared" si="2535"/>
        <v>151</v>
      </c>
      <c r="BB1783">
        <f t="shared" ref="BB1783:BD1783" si="2597">BB1782</f>
        <v>18987</v>
      </c>
      <c r="BC1783" t="str">
        <f t="shared" si="2597"/>
        <v>Velodrome</v>
      </c>
      <c r="BD1783" t="str">
        <f t="shared" si="2597"/>
        <v>Outlaws</v>
      </c>
      <c r="BE1783" t="s">
        <v>238</v>
      </c>
      <c r="BF1783" t="s">
        <v>174</v>
      </c>
      <c r="BI1783" cm="1">
        <f t="array" aca="1" ref="BI1783" ca="1">IFERROR(_xlfn._xlws.FILTER(shifts!A:A,(shifts!B:B=events!AD1783)*(shifts!AG:AG&gt;=events!BK1783)*(shifts!AH:AH&lt;=events!BL1783)),BI1782)</f>
        <v>58</v>
      </c>
      <c r="BJ1783" s="15">
        <f t="shared" si="2537"/>
        <v>5</v>
      </c>
      <c r="BK1783">
        <f t="shared" si="2538"/>
        <v>405</v>
      </c>
      <c r="BL1783">
        <f t="shared" si="2539"/>
        <v>400</v>
      </c>
      <c r="BM1783" s="15">
        <f>SUMIFS(BJ$2:BJ1783,K$2:K1783,"=Intermission")+SUMIFS(BJ$2:BJ1783,K$2:K1783,"=Timeout")</f>
        <v>67</v>
      </c>
      <c r="BN1783">
        <f t="shared" si="2540"/>
        <v>1147</v>
      </c>
      <c r="BO1783" s="19">
        <f t="shared" si="2541"/>
        <v>1822</v>
      </c>
      <c r="BP1783">
        <f t="shared" si="2542"/>
        <v>1817</v>
      </c>
      <c r="BQ1783" s="17">
        <f t="shared" si="2543"/>
        <v>1827</v>
      </c>
      <c r="BR1783" t="str">
        <f t="shared" si="2544"/>
        <v>opp_team_player_1</v>
      </c>
      <c r="BS1783">
        <f>COUNTIFS(S$3:S1783,"="&amp;S1783,AI$3:AI1783,"="&amp;AI1783)</f>
        <v>1</v>
      </c>
      <c r="BT1783" t="str">
        <f>IFERROR(VLOOKUP(BB1783&amp;BU1783&amp;X1783,game_rosters!U:W,3,FALSE),"")</f>
        <v>P100032</v>
      </c>
      <c r="BU1783" t="str">
        <f t="shared" si="2545"/>
        <v>Outlaws</v>
      </c>
    </row>
    <row r="1784" spans="1:73" x14ac:dyDescent="0.2">
      <c r="A1784">
        <f t="shared" si="2520"/>
        <v>1</v>
      </c>
      <c r="I1784" s="44">
        <v>42</v>
      </c>
      <c r="K1784" t="s">
        <v>7</v>
      </c>
      <c r="L1784" t="s">
        <v>172</v>
      </c>
      <c r="M1784" t="s">
        <v>67</v>
      </c>
      <c r="N1784" t="s">
        <v>595</v>
      </c>
      <c r="R1784" s="51">
        <v>1</v>
      </c>
      <c r="S1784">
        <v>922</v>
      </c>
      <c r="T1784" t="s">
        <v>756</v>
      </c>
      <c r="W1784" t="s">
        <v>735</v>
      </c>
      <c r="X1784">
        <v>42</v>
      </c>
      <c r="Z1784">
        <v>1</v>
      </c>
      <c r="AA1784">
        <f t="shared" si="2569"/>
        <v>1922</v>
      </c>
      <c r="AB1784" t="str">
        <f t="shared" si="2570"/>
        <v/>
      </c>
      <c r="AC1784">
        <f t="shared" si="2516"/>
        <v>1922</v>
      </c>
      <c r="AD1784" s="6">
        <v>2</v>
      </c>
      <c r="AE1784" t="s">
        <v>939</v>
      </c>
      <c r="AF1784" t="s">
        <v>903</v>
      </c>
      <c r="AG1784" t="s">
        <v>756</v>
      </c>
      <c r="AH1784" t="s">
        <v>756</v>
      </c>
      <c r="AI1784" t="str">
        <f t="shared" si="2521"/>
        <v>e</v>
      </c>
      <c r="AJ1784" t="str">
        <f t="shared" si="2522"/>
        <v/>
      </c>
      <c r="AK1784" t="str">
        <f t="shared" si="2523"/>
        <v/>
      </c>
      <c r="AL1784" t="str">
        <f t="shared" si="2524"/>
        <v/>
      </c>
      <c r="AM1784" t="str">
        <f t="shared" si="2525"/>
        <v/>
      </c>
      <c r="AN1784" t="str">
        <f t="shared" si="2526"/>
        <v>Home</v>
      </c>
      <c r="AO1784" t="str">
        <f t="shared" si="2527"/>
        <v>h</v>
      </c>
      <c r="AP1784" t="str">
        <f t="shared" si="2528"/>
        <v/>
      </c>
      <c r="AQ1784" t="str">
        <f t="shared" si="2529"/>
        <v/>
      </c>
      <c r="AR1784" t="str">
        <f t="shared" si="2530"/>
        <v>Home</v>
      </c>
      <c r="AS1784" t="str">
        <f t="shared" si="2531"/>
        <v>h</v>
      </c>
      <c r="AT1784" t="str">
        <f t="shared" si="2532"/>
        <v>Offensive</v>
      </c>
      <c r="AU1784" t="str">
        <f t="shared" si="2533"/>
        <v/>
      </c>
      <c r="AV1784" t="str">
        <f t="shared" si="2534"/>
        <v/>
      </c>
      <c r="AW1784" t="str" cm="1">
        <f t="array" ref="AW1784">IFERROR(IF(O1784&lt;&gt;"",O1784,IF(OR($S1784="",$T1784=""),"",IF(O1784&lt;&gt;"",O1784,IF($T1784&lt;&gt;"",_xlfn._xlws.FILTER(O:O,($BU:$BU=$BU1784)*($I:$I=$I1784)*($T:$T=$T1784)*($S:$S=_xlfn.MINIFS($S:$S,$T:$T,"="&amp;$T1784)),"")))))&amp;"",IF(O1784="","",""))&amp;""</f>
        <v/>
      </c>
      <c r="AX1784" t="str" cm="1">
        <f t="array" ref="AX1784">IFERROR(IF(P1784&lt;&gt;"",P1784,IF(OR($S1784="",$T1784=""),"",IF($T1784&lt;&gt;"",_xlfn._xlws.FILTER(P:P,($BU:$BU=$BU1784)*($I:$I=$I1784)*($T:$T=$T1784)*($S:$S=_xlfn.MINIFS($S:$S,$T:$T,"="&amp;$T1784)),""))))&amp;"",IF(P1784="","",""))&amp;""</f>
        <v/>
      </c>
      <c r="AY1784" t="str" cm="1">
        <f t="array" ref="AY1784">IFERROR(IF(Q1784&lt;&gt;"",Q1784,IF(OR($S1784="",$T1784=""),"",IF($T1784&lt;&gt;"",_xlfn._xlws.FILTER(Q:Q,($BU:$BU=$BU1784)*($I:$I=$I1784)*($T:$T=$T1784)*($S:$S=_xlfn.MINIFS($S:$S,$T:$T,"="&amp;$T1784)),""))))&amp;"",IF(Q1784="","",""))&amp;""</f>
        <v/>
      </c>
      <c r="AZ1784" t="str" cm="1">
        <f t="array" ref="AZ1784">IFERROR(IF(R1784&lt;&gt;"",R1784,IF(OR($S1784="",$T1784=""),"",IF($T1784&lt;&gt;"",_xlfn._xlws.FILTER(R:R,($BU:$BU=$BU1784)*($I:$I=$I1784)*($T:$T=$T1784)*($S:$S=_xlfn.MINIFS($S:$S,$T:$T,"="&amp;$T1784)),""))))&amp;"",IF(R1784="","",""))&amp;""</f>
        <v>1</v>
      </c>
      <c r="BA1784" s="6">
        <f t="shared" si="2535"/>
        <v>151</v>
      </c>
      <c r="BB1784">
        <f t="shared" ref="BB1784:BD1784" si="2598">BB1783</f>
        <v>18987</v>
      </c>
      <c r="BC1784" t="str">
        <f t="shared" si="2598"/>
        <v>Velodrome</v>
      </c>
      <c r="BD1784" t="str">
        <f t="shared" si="2598"/>
        <v>Outlaws</v>
      </c>
      <c r="BE1784" t="s">
        <v>7</v>
      </c>
      <c r="BF1784" t="s">
        <v>172</v>
      </c>
      <c r="BI1784" cm="1">
        <f t="array" aca="1" ref="BI1784" ca="1">IFERROR(_xlfn._xlws.FILTER(shifts!A:A,(shifts!B:B=events!AD1784)*(shifts!AG:AG&gt;=events!BK1784)*(shifts!AH:AH&lt;=events!BL1784)),BI1783)</f>
        <v>59</v>
      </c>
      <c r="BJ1784" s="15">
        <f t="shared" si="2537"/>
        <v>0</v>
      </c>
      <c r="BK1784">
        <f t="shared" si="2538"/>
        <v>400</v>
      </c>
      <c r="BL1784">
        <f t="shared" si="2539"/>
        <v>400</v>
      </c>
      <c r="BM1784" s="15">
        <f>SUMIFS(BJ$2:BJ1784,K$2:K1784,"=Intermission")+SUMIFS(BJ$2:BJ1784,K$2:K1784,"=Timeout")</f>
        <v>67</v>
      </c>
      <c r="BN1784">
        <f t="shared" si="2540"/>
        <v>1147</v>
      </c>
      <c r="BO1784" s="19">
        <f t="shared" si="2541"/>
        <v>1827</v>
      </c>
      <c r="BP1784">
        <f t="shared" si="2542"/>
        <v>1822</v>
      </c>
      <c r="BQ1784" s="17">
        <f t="shared" si="2543"/>
        <v>1827</v>
      </c>
      <c r="BR1784" t="str">
        <f t="shared" si="2544"/>
        <v>event_team_player_1</v>
      </c>
      <c r="BS1784">
        <f>COUNTIFS(S$3:S1784,"="&amp;S1784,AI$3:AI1784,"="&amp;AI1784)</f>
        <v>1</v>
      </c>
      <c r="BT1784" t="str">
        <f>IFERROR(VLOOKUP(BB1784&amp;BU1784&amp;X1784,game_rosters!U:W,3,FALSE),"")</f>
        <v>P100201</v>
      </c>
      <c r="BU1784" t="str">
        <f t="shared" si="2545"/>
        <v>Velodrome</v>
      </c>
    </row>
    <row r="1785" spans="1:73" x14ac:dyDescent="0.2">
      <c r="A1785" t="str">
        <f t="shared" si="2520"/>
        <v/>
      </c>
      <c r="I1785" s="44">
        <v>14</v>
      </c>
      <c r="R1785" s="51">
        <v>1</v>
      </c>
      <c r="S1785">
        <v>922</v>
      </c>
      <c r="T1785" t="s">
        <v>756</v>
      </c>
      <c r="X1785">
        <v>14</v>
      </c>
      <c r="Z1785">
        <v>1</v>
      </c>
      <c r="AA1785">
        <f t="shared" si="2569"/>
        <v>1922</v>
      </c>
      <c r="AB1785" t="str">
        <f t="shared" si="2570"/>
        <v/>
      </c>
      <c r="AC1785">
        <f t="shared" si="2516"/>
        <v>1922</v>
      </c>
      <c r="AD1785" s="6">
        <v>2</v>
      </c>
      <c r="AE1785" t="s">
        <v>939</v>
      </c>
      <c r="AF1785" t="s">
        <v>903</v>
      </c>
      <c r="AG1785" t="s">
        <v>756</v>
      </c>
      <c r="AH1785" t="s">
        <v>756</v>
      </c>
      <c r="AI1785" t="str">
        <f t="shared" si="2521"/>
        <v>e</v>
      </c>
      <c r="AJ1785" t="str">
        <f t="shared" si="2522"/>
        <v/>
      </c>
      <c r="AK1785" t="str">
        <f t="shared" si="2523"/>
        <v/>
      </c>
      <c r="AL1785" t="str">
        <f t="shared" si="2524"/>
        <v/>
      </c>
      <c r="AM1785" t="str">
        <f t="shared" si="2525"/>
        <v/>
      </c>
      <c r="AN1785" t="str">
        <f t="shared" si="2526"/>
        <v>Home</v>
      </c>
      <c r="AO1785" t="str">
        <f t="shared" si="2527"/>
        <v>h</v>
      </c>
      <c r="AP1785" t="str">
        <f t="shared" si="2528"/>
        <v/>
      </c>
      <c r="AQ1785" t="str">
        <f t="shared" si="2529"/>
        <v/>
      </c>
      <c r="AR1785" t="str">
        <f t="shared" si="2530"/>
        <v>Home</v>
      </c>
      <c r="AS1785" t="str">
        <f t="shared" si="2531"/>
        <v>h</v>
      </c>
      <c r="AT1785" t="str">
        <f t="shared" si="2532"/>
        <v>Offensive</v>
      </c>
      <c r="AU1785" t="str">
        <f t="shared" si="2533"/>
        <v/>
      </c>
      <c r="AV1785" t="str">
        <f t="shared" si="2534"/>
        <v/>
      </c>
      <c r="AW1785" t="str" cm="1">
        <f t="array" ref="AW1785">IFERROR(IF(O1785&lt;&gt;"",O1785,IF(OR($S1785="",$T1785=""),"",IF(O1785&lt;&gt;"",O1785,IF($T1785&lt;&gt;"",_xlfn._xlws.FILTER(O:O,($BU:$BU=$BU1785)*($I:$I=$I1785)*($T:$T=$T1785)*($S:$S=_xlfn.MINIFS($S:$S,$T:$T,"="&amp;$T1785)),"")))))&amp;"",IF(O1785="","",""))&amp;""</f>
        <v/>
      </c>
      <c r="AX1785" t="str" cm="1">
        <f t="array" ref="AX1785">IFERROR(IF(P1785&lt;&gt;"",P1785,IF(OR($S1785="",$T1785=""),"",IF($T1785&lt;&gt;"",_xlfn._xlws.FILTER(P:P,($BU:$BU=$BU1785)*($I:$I=$I1785)*($T:$T=$T1785)*($S:$S=_xlfn.MINIFS($S:$S,$T:$T,"="&amp;$T1785)),""))))&amp;"",IF(P1785="","",""))&amp;""</f>
        <v/>
      </c>
      <c r="AY1785" t="str" cm="1">
        <f t="array" ref="AY1785">IFERROR(IF(Q1785&lt;&gt;"",Q1785,IF(OR($S1785="",$T1785=""),"",IF($T1785&lt;&gt;"",_xlfn._xlws.FILTER(Q:Q,($BU:$BU=$BU1785)*($I:$I=$I1785)*($T:$T=$T1785)*($S:$S=_xlfn.MINIFS($S:$S,$T:$T,"="&amp;$T1785)),""))))&amp;"",IF(Q1785="","",""))&amp;""</f>
        <v/>
      </c>
      <c r="AZ1785" t="str" cm="1">
        <f t="array" ref="AZ1785">IFERROR(IF(R1785&lt;&gt;"",R1785,IF(OR($S1785="",$T1785=""),"",IF($T1785&lt;&gt;"",_xlfn._xlws.FILTER(R:R,($BU:$BU=$BU1785)*($I:$I=$I1785)*($T:$T=$T1785)*($S:$S=_xlfn.MINIFS($S:$S,$T:$T,"="&amp;$T1785)),""))))&amp;"",IF(R1785="","",""))&amp;""</f>
        <v>1</v>
      </c>
      <c r="BA1785" s="6">
        <f t="shared" si="2535"/>
        <v>151</v>
      </c>
      <c r="BB1785">
        <f t="shared" ref="BB1785:BD1785" si="2599">BB1784</f>
        <v>18987</v>
      </c>
      <c r="BC1785" t="str">
        <f t="shared" si="2599"/>
        <v>Velodrome</v>
      </c>
      <c r="BD1785" t="str">
        <f t="shared" si="2599"/>
        <v>Outlaws</v>
      </c>
      <c r="BE1785" t="s">
        <v>7</v>
      </c>
      <c r="BF1785" t="s">
        <v>172</v>
      </c>
      <c r="BI1785" cm="1">
        <f t="array" aca="1" ref="BI1785" ca="1">IFERROR(_xlfn._xlws.FILTER(shifts!A:A,(shifts!B:B=events!AD1785)*(shifts!AG:AG&gt;=events!BK1785)*(shifts!AH:AH&lt;=events!BL1785)),BI1784)</f>
        <v>59</v>
      </c>
      <c r="BJ1785" s="15">
        <f t="shared" si="2537"/>
        <v>0</v>
      </c>
      <c r="BK1785">
        <f t="shared" si="2538"/>
        <v>400</v>
      </c>
      <c r="BL1785">
        <f t="shared" si="2539"/>
        <v>400</v>
      </c>
      <c r="BM1785" s="15">
        <f>SUMIFS(BJ$2:BJ1785,K$2:K1785,"=Intermission")+SUMIFS(BJ$2:BJ1785,K$2:K1785,"=Timeout")</f>
        <v>67</v>
      </c>
      <c r="BN1785">
        <f t="shared" si="2540"/>
        <v>1147</v>
      </c>
      <c r="BO1785" s="19">
        <f t="shared" si="2541"/>
        <v>1827</v>
      </c>
      <c r="BP1785">
        <f t="shared" si="2542"/>
        <v>1822</v>
      </c>
      <c r="BQ1785" s="17">
        <f t="shared" si="2543"/>
        <v>1827</v>
      </c>
      <c r="BR1785" t="str">
        <f t="shared" si="2544"/>
        <v>event_team_player_2</v>
      </c>
      <c r="BS1785">
        <f>COUNTIFS(S$3:S1785,"="&amp;S1785,AI$3:AI1785,"="&amp;AI1785)</f>
        <v>2</v>
      </c>
      <c r="BT1785" t="str">
        <f>IFERROR(VLOOKUP(BB1785&amp;BU1785&amp;X1785,game_rosters!U:W,3,FALSE),"")</f>
        <v>P100132</v>
      </c>
      <c r="BU1785" t="str">
        <f t="shared" si="2545"/>
        <v>Velodrome</v>
      </c>
    </row>
    <row r="1786" spans="1:73" x14ac:dyDescent="0.2">
      <c r="A1786" t="str">
        <f t="shared" si="2520"/>
        <v/>
      </c>
      <c r="I1786" s="44">
        <v>4</v>
      </c>
      <c r="R1786" s="51">
        <v>1</v>
      </c>
      <c r="S1786">
        <v>922</v>
      </c>
      <c r="T1786" t="s">
        <v>756</v>
      </c>
      <c r="X1786">
        <v>4</v>
      </c>
      <c r="AA1786">
        <f t="shared" si="2569"/>
        <v>1922</v>
      </c>
      <c r="AB1786" t="str">
        <f t="shared" si="2570"/>
        <v/>
      </c>
      <c r="AC1786">
        <f t="shared" si="2516"/>
        <v>1922</v>
      </c>
      <c r="AD1786" s="6">
        <v>2</v>
      </c>
      <c r="AE1786" t="s">
        <v>939</v>
      </c>
      <c r="AF1786" t="s">
        <v>903</v>
      </c>
      <c r="AG1786" t="s">
        <v>756</v>
      </c>
      <c r="AH1786" t="s">
        <v>756</v>
      </c>
      <c r="AI1786" t="str">
        <f t="shared" si="2521"/>
        <v>o</v>
      </c>
      <c r="AJ1786" t="str">
        <f t="shared" si="2522"/>
        <v/>
      </c>
      <c r="AK1786" t="str">
        <f t="shared" si="2523"/>
        <v/>
      </c>
      <c r="AL1786" t="str">
        <f t="shared" si="2524"/>
        <v/>
      </c>
      <c r="AM1786" t="str">
        <f t="shared" si="2525"/>
        <v/>
      </c>
      <c r="AN1786" t="str">
        <f t="shared" si="2526"/>
        <v>Home</v>
      </c>
      <c r="AO1786" t="str">
        <f t="shared" si="2527"/>
        <v>h</v>
      </c>
      <c r="AP1786" t="str">
        <f t="shared" si="2528"/>
        <v/>
      </c>
      <c r="AQ1786" t="str">
        <f t="shared" si="2529"/>
        <v/>
      </c>
      <c r="AR1786" t="str">
        <f t="shared" si="2530"/>
        <v>Home</v>
      </c>
      <c r="AS1786" t="str">
        <f t="shared" si="2531"/>
        <v>h</v>
      </c>
      <c r="AT1786" t="str">
        <f t="shared" si="2532"/>
        <v>Defensive</v>
      </c>
      <c r="AU1786" t="str">
        <f t="shared" si="2533"/>
        <v/>
      </c>
      <c r="AV1786" t="str">
        <f t="shared" si="2534"/>
        <v/>
      </c>
      <c r="AW1786" t="str" cm="1">
        <f t="array" ref="AW1786">IFERROR(IF(O1786&lt;&gt;"",O1786,IF(OR($S1786="",$T1786=""),"",IF(O1786&lt;&gt;"",O1786,IF($T1786&lt;&gt;"",_xlfn._xlws.FILTER(O:O,($BU:$BU=$BU1786)*($I:$I=$I1786)*($T:$T=$T1786)*($S:$S=_xlfn.MINIFS($S:$S,$T:$T,"="&amp;$T1786)),"")))))&amp;"",IF(O1786="","",""))&amp;""</f>
        <v/>
      </c>
      <c r="AX1786" t="str" cm="1">
        <f t="array" ref="AX1786">IFERROR(IF(P1786&lt;&gt;"",P1786,IF(OR($S1786="",$T1786=""),"",IF($T1786&lt;&gt;"",_xlfn._xlws.FILTER(P:P,($BU:$BU=$BU1786)*($I:$I=$I1786)*($T:$T=$T1786)*($S:$S=_xlfn.MINIFS($S:$S,$T:$T,"="&amp;$T1786)),""))))&amp;"",IF(P1786="","",""))&amp;""</f>
        <v/>
      </c>
      <c r="AY1786" t="str" cm="1">
        <f t="array" ref="AY1786">IFERROR(IF(Q1786&lt;&gt;"",Q1786,IF(OR($S1786="",$T1786=""),"",IF($T1786&lt;&gt;"",_xlfn._xlws.FILTER(Q:Q,($BU:$BU=$BU1786)*($I:$I=$I1786)*($T:$T=$T1786)*($S:$S=_xlfn.MINIFS($S:$S,$T:$T,"="&amp;$T1786)),""))))&amp;"",IF(Q1786="","",""))&amp;""</f>
        <v/>
      </c>
      <c r="AZ1786" t="str" cm="1">
        <f t="array" ref="AZ1786">IFERROR(IF(R1786&lt;&gt;"",R1786,IF(OR($S1786="",$T1786=""),"",IF($T1786&lt;&gt;"",_xlfn._xlws.FILTER(R:R,($BU:$BU=$BU1786)*($I:$I=$I1786)*($T:$T=$T1786)*($S:$S=_xlfn.MINIFS($S:$S,$T:$T,"="&amp;$T1786)),""))))&amp;"",IF(R1786="","",""))&amp;""</f>
        <v>1</v>
      </c>
      <c r="BA1786" s="6">
        <f t="shared" si="2535"/>
        <v>151</v>
      </c>
      <c r="BB1786">
        <f t="shared" ref="BB1786:BD1786" si="2600">BB1785</f>
        <v>18987</v>
      </c>
      <c r="BC1786" t="str">
        <f t="shared" si="2600"/>
        <v>Velodrome</v>
      </c>
      <c r="BD1786" t="str">
        <f t="shared" si="2600"/>
        <v>Outlaws</v>
      </c>
      <c r="BE1786" t="s">
        <v>7</v>
      </c>
      <c r="BF1786" t="s">
        <v>172</v>
      </c>
      <c r="BI1786" cm="1">
        <f t="array" aca="1" ref="BI1786" ca="1">IFERROR(_xlfn._xlws.FILTER(shifts!A:A,(shifts!B:B=events!AD1786)*(shifts!AG:AG&gt;=events!BK1786)*(shifts!AH:AH&lt;=events!BL1786)),BI1785)</f>
        <v>59</v>
      </c>
      <c r="BJ1786" s="15">
        <f t="shared" si="2537"/>
        <v>0</v>
      </c>
      <c r="BK1786">
        <f t="shared" si="2538"/>
        <v>400</v>
      </c>
      <c r="BL1786">
        <f t="shared" si="2539"/>
        <v>400</v>
      </c>
      <c r="BM1786" s="15">
        <f>SUMIFS(BJ$2:BJ1786,K$2:K1786,"=Intermission")+SUMIFS(BJ$2:BJ1786,K$2:K1786,"=Timeout")</f>
        <v>67</v>
      </c>
      <c r="BN1786">
        <f t="shared" si="2540"/>
        <v>1147</v>
      </c>
      <c r="BO1786" s="19">
        <f t="shared" si="2541"/>
        <v>1827</v>
      </c>
      <c r="BP1786">
        <f t="shared" si="2542"/>
        <v>1822</v>
      </c>
      <c r="BQ1786" s="17">
        <f t="shared" si="2543"/>
        <v>1827</v>
      </c>
      <c r="BR1786" t="str">
        <f t="shared" si="2544"/>
        <v>opp_team_player_1</v>
      </c>
      <c r="BS1786">
        <f>COUNTIFS(S$3:S1786,"="&amp;S1786,AI$3:AI1786,"="&amp;AI1786)</f>
        <v>1</v>
      </c>
      <c r="BT1786" t="str">
        <f>IFERROR(VLOOKUP(BB1786&amp;BU1786&amp;X1786,game_rosters!U:W,3,FALSE),"")</f>
        <v>P100032</v>
      </c>
      <c r="BU1786" t="str">
        <f t="shared" si="2545"/>
        <v>Outlaws</v>
      </c>
    </row>
    <row r="1787" spans="1:73" x14ac:dyDescent="0.2">
      <c r="A1787" t="str">
        <f t="shared" si="2520"/>
        <v/>
      </c>
      <c r="I1787" s="44">
        <v>89</v>
      </c>
      <c r="R1787" s="51">
        <v>1</v>
      </c>
      <c r="S1787">
        <v>922</v>
      </c>
      <c r="T1787" t="s">
        <v>756</v>
      </c>
      <c r="X1787">
        <v>89</v>
      </c>
      <c r="AA1787">
        <f t="shared" si="2569"/>
        <v>1922</v>
      </c>
      <c r="AB1787" t="str">
        <f t="shared" si="2570"/>
        <v/>
      </c>
      <c r="AC1787">
        <f t="shared" si="2516"/>
        <v>1922</v>
      </c>
      <c r="AD1787" s="6">
        <v>2</v>
      </c>
      <c r="AE1787" t="s">
        <v>939</v>
      </c>
      <c r="AF1787" t="s">
        <v>903</v>
      </c>
      <c r="AG1787" t="s">
        <v>756</v>
      </c>
      <c r="AH1787" t="s">
        <v>756</v>
      </c>
      <c r="AI1787" t="str">
        <f t="shared" si="2521"/>
        <v>o</v>
      </c>
      <c r="AJ1787" t="str">
        <f t="shared" si="2522"/>
        <v/>
      </c>
      <c r="AK1787" t="str">
        <f t="shared" si="2523"/>
        <v/>
      </c>
      <c r="AL1787" t="str">
        <f t="shared" si="2524"/>
        <v/>
      </c>
      <c r="AM1787" t="str">
        <f t="shared" si="2525"/>
        <v/>
      </c>
      <c r="AN1787" t="str">
        <f t="shared" si="2526"/>
        <v>Home</v>
      </c>
      <c r="AO1787" t="str">
        <f t="shared" si="2527"/>
        <v>h</v>
      </c>
      <c r="AP1787" t="str">
        <f t="shared" si="2528"/>
        <v/>
      </c>
      <c r="AQ1787" t="str">
        <f t="shared" si="2529"/>
        <v/>
      </c>
      <c r="AR1787" t="str">
        <f t="shared" si="2530"/>
        <v>Home</v>
      </c>
      <c r="AS1787" t="str">
        <f t="shared" si="2531"/>
        <v>h</v>
      </c>
      <c r="AT1787" t="str">
        <f t="shared" si="2532"/>
        <v>Defensive</v>
      </c>
      <c r="AU1787" t="str">
        <f t="shared" si="2533"/>
        <v/>
      </c>
      <c r="AV1787" t="str">
        <f t="shared" si="2534"/>
        <v/>
      </c>
      <c r="AW1787" t="str" cm="1">
        <f t="array" ref="AW1787">IFERROR(IF(O1787&lt;&gt;"",O1787,IF(OR($S1787="",$T1787=""),"",IF(O1787&lt;&gt;"",O1787,IF($T1787&lt;&gt;"",_xlfn._xlws.FILTER(O:O,($BU:$BU=$BU1787)*($I:$I=$I1787)*($T:$T=$T1787)*($S:$S=_xlfn.MINIFS($S:$S,$T:$T,"="&amp;$T1787)),"")))))&amp;"",IF(O1787="","",""))&amp;""</f>
        <v/>
      </c>
      <c r="AX1787" t="str" cm="1">
        <f t="array" ref="AX1787">IFERROR(IF(P1787&lt;&gt;"",P1787,IF(OR($S1787="",$T1787=""),"",IF($T1787&lt;&gt;"",_xlfn._xlws.FILTER(P:P,($BU:$BU=$BU1787)*($I:$I=$I1787)*($T:$T=$T1787)*($S:$S=_xlfn.MINIFS($S:$S,$T:$T,"="&amp;$T1787)),""))))&amp;"",IF(P1787="","",""))&amp;""</f>
        <v/>
      </c>
      <c r="AY1787" t="str" cm="1">
        <f t="array" ref="AY1787">IFERROR(IF(Q1787&lt;&gt;"",Q1787,IF(OR($S1787="",$T1787=""),"",IF($T1787&lt;&gt;"",_xlfn._xlws.FILTER(Q:Q,($BU:$BU=$BU1787)*($I:$I=$I1787)*($T:$T=$T1787)*($S:$S=_xlfn.MINIFS($S:$S,$T:$T,"="&amp;$T1787)),""))))&amp;"",IF(Q1787="","",""))&amp;""</f>
        <v/>
      </c>
      <c r="AZ1787" t="str" cm="1">
        <f t="array" ref="AZ1787">IFERROR(IF(R1787&lt;&gt;"",R1787,IF(OR($S1787="",$T1787=""),"",IF($T1787&lt;&gt;"",_xlfn._xlws.FILTER(R:R,($BU:$BU=$BU1787)*($I:$I=$I1787)*($T:$T=$T1787)*($S:$S=_xlfn.MINIFS($S:$S,$T:$T,"="&amp;$T1787)),""))))&amp;"",IF(R1787="","",""))&amp;""</f>
        <v>1</v>
      </c>
      <c r="BA1787" s="6">
        <f t="shared" si="2535"/>
        <v>151</v>
      </c>
      <c r="BB1787">
        <f t="shared" ref="BB1787:BD1787" si="2601">BB1786</f>
        <v>18987</v>
      </c>
      <c r="BC1787" t="str">
        <f t="shared" si="2601"/>
        <v>Velodrome</v>
      </c>
      <c r="BD1787" t="str">
        <f t="shared" si="2601"/>
        <v>Outlaws</v>
      </c>
      <c r="BE1787" t="s">
        <v>7</v>
      </c>
      <c r="BF1787" t="s">
        <v>172</v>
      </c>
      <c r="BI1787" cm="1">
        <f t="array" aca="1" ref="BI1787" ca="1">IFERROR(_xlfn._xlws.FILTER(shifts!A:A,(shifts!B:B=events!AD1787)*(shifts!AG:AG&gt;=events!BK1787)*(shifts!AH:AH&lt;=events!BL1787)),BI1786)</f>
        <v>59</v>
      </c>
      <c r="BJ1787" s="15">
        <f t="shared" si="2537"/>
        <v>0</v>
      </c>
      <c r="BK1787">
        <f t="shared" si="2538"/>
        <v>400</v>
      </c>
      <c r="BL1787">
        <f t="shared" si="2539"/>
        <v>400</v>
      </c>
      <c r="BM1787" s="15">
        <f>SUMIFS(BJ$2:BJ1787,K$2:K1787,"=Intermission")+SUMIFS(BJ$2:BJ1787,K$2:K1787,"=Timeout")</f>
        <v>67</v>
      </c>
      <c r="BN1787">
        <f t="shared" si="2540"/>
        <v>1147</v>
      </c>
      <c r="BO1787" s="19">
        <f t="shared" si="2541"/>
        <v>1827</v>
      </c>
      <c r="BP1787">
        <f t="shared" si="2542"/>
        <v>1822</v>
      </c>
      <c r="BQ1787" s="17">
        <f t="shared" si="2543"/>
        <v>1827</v>
      </c>
      <c r="BR1787" t="str">
        <f t="shared" si="2544"/>
        <v>opp_team_player_2</v>
      </c>
      <c r="BS1787">
        <f>COUNTIFS(S$3:S1787,"="&amp;S1787,AI$3:AI1787,"="&amp;AI1787)</f>
        <v>2</v>
      </c>
      <c r="BT1787" t="str">
        <f>IFERROR(VLOOKUP(BB1787&amp;BU1787&amp;X1787,game_rosters!U:W,3,FALSE),"")</f>
        <v>P100080</v>
      </c>
      <c r="BU1787" t="str">
        <f t="shared" si="2545"/>
        <v>Outlaws</v>
      </c>
    </row>
    <row r="1788" spans="1:73" x14ac:dyDescent="0.2">
      <c r="A1788">
        <f t="shared" si="2520"/>
        <v>1</v>
      </c>
      <c r="I1788" s="44">
        <v>14</v>
      </c>
      <c r="K1788" t="s">
        <v>7</v>
      </c>
      <c r="L1788" t="s">
        <v>172</v>
      </c>
      <c r="M1788" t="s">
        <v>67</v>
      </c>
      <c r="N1788" t="s">
        <v>595</v>
      </c>
      <c r="O1788" t="s">
        <v>654</v>
      </c>
      <c r="Q1788" t="s">
        <v>595</v>
      </c>
      <c r="R1788" s="51">
        <v>1</v>
      </c>
      <c r="S1788">
        <v>923</v>
      </c>
      <c r="T1788" t="s">
        <v>756</v>
      </c>
      <c r="W1788" t="s">
        <v>735</v>
      </c>
      <c r="X1788">
        <v>14</v>
      </c>
      <c r="Z1788">
        <v>1</v>
      </c>
      <c r="AA1788">
        <f t="shared" si="2569"/>
        <v>1923</v>
      </c>
      <c r="AB1788" t="str">
        <f t="shared" si="2570"/>
        <v/>
      </c>
      <c r="AC1788">
        <f t="shared" si="2516"/>
        <v>1923</v>
      </c>
      <c r="AD1788" s="6">
        <v>2</v>
      </c>
      <c r="AE1788" t="s">
        <v>939</v>
      </c>
      <c r="AF1788" t="s">
        <v>903</v>
      </c>
      <c r="AG1788" t="s">
        <v>756</v>
      </c>
      <c r="AH1788" t="s">
        <v>756</v>
      </c>
      <c r="AI1788" t="str">
        <f t="shared" si="2521"/>
        <v>e</v>
      </c>
      <c r="AJ1788" t="str">
        <f t="shared" si="2522"/>
        <v/>
      </c>
      <c r="AK1788" t="str">
        <f t="shared" si="2523"/>
        <v/>
      </c>
      <c r="AL1788" t="str">
        <f t="shared" si="2524"/>
        <v/>
      </c>
      <c r="AM1788" t="str">
        <f t="shared" si="2525"/>
        <v/>
      </c>
      <c r="AN1788" t="str">
        <f t="shared" si="2526"/>
        <v>Home</v>
      </c>
      <c r="AO1788" t="str">
        <f t="shared" si="2527"/>
        <v>h</v>
      </c>
      <c r="AP1788" t="str">
        <f t="shared" si="2528"/>
        <v/>
      </c>
      <c r="AQ1788" t="str">
        <f t="shared" si="2529"/>
        <v/>
      </c>
      <c r="AR1788" t="str">
        <f t="shared" si="2530"/>
        <v>Home</v>
      </c>
      <c r="AS1788" t="str">
        <f t="shared" si="2531"/>
        <v>h</v>
      </c>
      <c r="AT1788" t="str">
        <f t="shared" si="2532"/>
        <v>Offensive</v>
      </c>
      <c r="AU1788" t="str">
        <f t="shared" si="2533"/>
        <v/>
      </c>
      <c r="AV1788" t="str">
        <f t="shared" si="2534"/>
        <v/>
      </c>
      <c r="AW1788" t="str" cm="1">
        <f t="array" ref="AW1788">IFERROR(IF(O1788&lt;&gt;"",O1788,IF(OR($S1788="",$T1788=""),"",IF(O1788&lt;&gt;"",O1788,IF($T1788&lt;&gt;"",_xlfn._xlws.FILTER(O:O,($BU:$BU=$BU1788)*($I:$I=$I1788)*($T:$T=$T1788)*($S:$S=_xlfn.MINIFS($S:$S,$T:$T,"="&amp;$T1788)),"")))))&amp;"",IF(O1788="","",""))&amp;""</f>
        <v>OffensivePlay_Pass-SecondTouch</v>
      </c>
      <c r="AX1788" t="str" cm="1">
        <f t="array" ref="AX1788">IFERROR(IF(P1788&lt;&gt;"",P1788,IF(OR($S1788="",$T1788=""),"",IF($T1788&lt;&gt;"",_xlfn._xlws.FILTER(P:P,($BU:$BU=$BU1788)*($I:$I=$I1788)*($T:$T=$T1788)*($S:$S=_xlfn.MINIFS($S:$S,$T:$T,"="&amp;$T1788)),""))))&amp;"",IF(P1788="","",""))&amp;""</f>
        <v/>
      </c>
      <c r="AY1788" t="str" cm="1">
        <f t="array" ref="AY1788">IFERROR(IF(Q1788&lt;&gt;"",Q1788,IF(OR($S1788="",$T1788=""),"",IF($T1788&lt;&gt;"",_xlfn._xlws.FILTER(Q:Q,($BU:$BU=$BU1788)*($I:$I=$I1788)*($T:$T=$T1788)*($S:$S=_xlfn.MINIFS($S:$S,$T:$T,"="&amp;$T1788)),""))))&amp;"",IF(Q1788="","",""))&amp;""</f>
        <v>s</v>
      </c>
      <c r="AZ1788" t="str" cm="1">
        <f t="array" ref="AZ1788">IFERROR(IF(R1788&lt;&gt;"",R1788,IF(OR($S1788="",$T1788=""),"",IF($T1788&lt;&gt;"",_xlfn._xlws.FILTER(R:R,($BU:$BU=$BU1788)*($I:$I=$I1788)*($T:$T=$T1788)*($S:$S=_xlfn.MINIFS($S:$S,$T:$T,"="&amp;$T1788)),""))))&amp;"",IF(R1788="","",""))&amp;""</f>
        <v>1</v>
      </c>
      <c r="BA1788" s="6">
        <f t="shared" si="2535"/>
        <v>151</v>
      </c>
      <c r="BB1788">
        <f t="shared" ref="BB1788:BD1788" si="2602">BB1787</f>
        <v>18987</v>
      </c>
      <c r="BC1788" t="str">
        <f t="shared" si="2602"/>
        <v>Velodrome</v>
      </c>
      <c r="BD1788" t="str">
        <f t="shared" si="2602"/>
        <v>Outlaws</v>
      </c>
      <c r="BE1788" t="s">
        <v>7</v>
      </c>
      <c r="BF1788" t="s">
        <v>172</v>
      </c>
      <c r="BI1788" cm="1">
        <f t="array" aca="1" ref="BI1788" ca="1">IFERROR(_xlfn._xlws.FILTER(shifts!A:A,(shifts!B:B=events!AD1788)*(shifts!AG:AG&gt;=events!BK1788)*(shifts!AH:AH&lt;=events!BL1788)),BI1787)</f>
        <v>59</v>
      </c>
      <c r="BJ1788" s="15">
        <f t="shared" si="2537"/>
        <v>0</v>
      </c>
      <c r="BK1788">
        <f t="shared" si="2538"/>
        <v>400</v>
      </c>
      <c r="BL1788">
        <f t="shared" si="2539"/>
        <v>400</v>
      </c>
      <c r="BM1788" s="15">
        <f>SUMIFS(BJ$2:BJ1788,K$2:K1788,"=Intermission")+SUMIFS(BJ$2:BJ1788,K$2:K1788,"=Timeout")</f>
        <v>67</v>
      </c>
      <c r="BN1788">
        <f t="shared" si="2540"/>
        <v>1147</v>
      </c>
      <c r="BO1788" s="19">
        <f t="shared" si="2541"/>
        <v>1827</v>
      </c>
      <c r="BP1788">
        <f t="shared" si="2542"/>
        <v>1822</v>
      </c>
      <c r="BQ1788" s="17">
        <f t="shared" si="2543"/>
        <v>1827</v>
      </c>
      <c r="BR1788" t="str">
        <f t="shared" si="2544"/>
        <v>event_team_player_1</v>
      </c>
      <c r="BS1788">
        <f>COUNTIFS(S$3:S1788,"="&amp;S1788,AI$3:AI1788,"="&amp;AI1788)</f>
        <v>1</v>
      </c>
      <c r="BT1788" t="str">
        <f>IFERROR(VLOOKUP(BB1788&amp;BU1788&amp;X1788,game_rosters!U:W,3,FALSE),"")</f>
        <v>P100132</v>
      </c>
      <c r="BU1788" t="str">
        <f t="shared" si="2545"/>
        <v>Velodrome</v>
      </c>
    </row>
    <row r="1789" spans="1:73" x14ac:dyDescent="0.2">
      <c r="A1789" t="str">
        <f t="shared" si="2520"/>
        <v/>
      </c>
      <c r="I1789" s="44">
        <v>61</v>
      </c>
      <c r="R1789" s="51">
        <v>1</v>
      </c>
      <c r="S1789">
        <v>923</v>
      </c>
      <c r="T1789" t="s">
        <v>756</v>
      </c>
      <c r="X1789">
        <v>61</v>
      </c>
      <c r="Z1789">
        <v>1</v>
      </c>
      <c r="AA1789">
        <f t="shared" si="2569"/>
        <v>1923</v>
      </c>
      <c r="AB1789" t="str">
        <f t="shared" si="2570"/>
        <v/>
      </c>
      <c r="AC1789">
        <f t="shared" si="2516"/>
        <v>1923</v>
      </c>
      <c r="AD1789" s="6">
        <v>2</v>
      </c>
      <c r="AE1789" t="s">
        <v>939</v>
      </c>
      <c r="AF1789" t="s">
        <v>903</v>
      </c>
      <c r="AG1789" t="s">
        <v>756</v>
      </c>
      <c r="AH1789" t="s">
        <v>756</v>
      </c>
      <c r="AI1789" t="str">
        <f t="shared" si="2521"/>
        <v>e</v>
      </c>
      <c r="AJ1789" t="str">
        <f t="shared" si="2522"/>
        <v/>
      </c>
      <c r="AK1789" t="str">
        <f t="shared" si="2523"/>
        <v/>
      </c>
      <c r="AL1789" t="str">
        <f t="shared" si="2524"/>
        <v/>
      </c>
      <c r="AM1789" t="str">
        <f t="shared" si="2525"/>
        <v/>
      </c>
      <c r="AN1789" t="str">
        <f t="shared" si="2526"/>
        <v>Home</v>
      </c>
      <c r="AO1789" t="str">
        <f t="shared" si="2527"/>
        <v>h</v>
      </c>
      <c r="AP1789" t="str">
        <f t="shared" si="2528"/>
        <v/>
      </c>
      <c r="AQ1789" t="str">
        <f t="shared" si="2529"/>
        <v/>
      </c>
      <c r="AR1789" t="str">
        <f t="shared" si="2530"/>
        <v>Home</v>
      </c>
      <c r="AS1789" t="str">
        <f t="shared" si="2531"/>
        <v>h</v>
      </c>
      <c r="AT1789" t="str">
        <f t="shared" si="2532"/>
        <v>Offensive</v>
      </c>
      <c r="AU1789" t="str">
        <f t="shared" si="2533"/>
        <v/>
      </c>
      <c r="AV1789" t="str">
        <f t="shared" si="2534"/>
        <v/>
      </c>
      <c r="AW1789" t="str" cm="1">
        <f t="array" ref="AW1789">IFERROR(IF(O1789&lt;&gt;"",O1789,IF(OR($S1789="",$T1789=""),"",IF(O1789&lt;&gt;"",O1789,IF($T1789&lt;&gt;"",_xlfn._xlws.FILTER(O:O,($BU:$BU=$BU1789)*($I:$I=$I1789)*($T:$T=$T1789)*($S:$S=_xlfn.MINIFS($S:$S,$T:$T,"="&amp;$T1789)),"")))))&amp;"",IF(O1789="","",""))&amp;""</f>
        <v/>
      </c>
      <c r="AX1789" t="str" cm="1">
        <f t="array" ref="AX1789">IFERROR(IF(P1789&lt;&gt;"",P1789,IF(OR($S1789="",$T1789=""),"",IF($T1789&lt;&gt;"",_xlfn._xlws.FILTER(P:P,($BU:$BU=$BU1789)*($I:$I=$I1789)*($T:$T=$T1789)*($S:$S=_xlfn.MINIFS($S:$S,$T:$T,"="&amp;$T1789)),""))))&amp;"",IF(P1789="","",""))&amp;""</f>
        <v/>
      </c>
      <c r="AY1789" t="str" cm="1">
        <f t="array" ref="AY1789">IFERROR(IF(Q1789&lt;&gt;"",Q1789,IF(OR($S1789="",$T1789=""),"",IF($T1789&lt;&gt;"",_xlfn._xlws.FILTER(Q:Q,($BU:$BU=$BU1789)*($I:$I=$I1789)*($T:$T=$T1789)*($S:$S=_xlfn.MINIFS($S:$S,$T:$T,"="&amp;$T1789)),""))))&amp;"",IF(Q1789="","",""))&amp;""</f>
        <v/>
      </c>
      <c r="AZ1789" t="str" cm="1">
        <f t="array" ref="AZ1789">IFERROR(IF(R1789&lt;&gt;"",R1789,IF(OR($S1789="",$T1789=""),"",IF($T1789&lt;&gt;"",_xlfn._xlws.FILTER(R:R,($BU:$BU=$BU1789)*($I:$I=$I1789)*($T:$T=$T1789)*($S:$S=_xlfn.MINIFS($S:$S,$T:$T,"="&amp;$T1789)),""))))&amp;"",IF(R1789="","",""))&amp;""</f>
        <v>1</v>
      </c>
      <c r="BA1789" s="6">
        <f t="shared" si="2535"/>
        <v>151</v>
      </c>
      <c r="BB1789">
        <f t="shared" ref="BB1789:BD1789" si="2603">BB1788</f>
        <v>18987</v>
      </c>
      <c r="BC1789" t="str">
        <f t="shared" si="2603"/>
        <v>Velodrome</v>
      </c>
      <c r="BD1789" t="str">
        <f t="shared" si="2603"/>
        <v>Outlaws</v>
      </c>
      <c r="BE1789" t="s">
        <v>7</v>
      </c>
      <c r="BF1789" t="s">
        <v>172</v>
      </c>
      <c r="BI1789" cm="1">
        <f t="array" aca="1" ref="BI1789" ca="1">IFERROR(_xlfn._xlws.FILTER(shifts!A:A,(shifts!B:B=events!AD1789)*(shifts!AG:AG&gt;=events!BK1789)*(shifts!AH:AH&lt;=events!BL1789)),BI1788)</f>
        <v>59</v>
      </c>
      <c r="BJ1789" s="15">
        <f t="shared" si="2537"/>
        <v>0</v>
      </c>
      <c r="BK1789">
        <f t="shared" si="2538"/>
        <v>400</v>
      </c>
      <c r="BL1789">
        <f t="shared" si="2539"/>
        <v>400</v>
      </c>
      <c r="BM1789" s="15">
        <f>SUMIFS(BJ$2:BJ1789,K$2:K1789,"=Intermission")+SUMIFS(BJ$2:BJ1789,K$2:K1789,"=Timeout")</f>
        <v>67</v>
      </c>
      <c r="BN1789">
        <f t="shared" si="2540"/>
        <v>1147</v>
      </c>
      <c r="BO1789" s="19">
        <f t="shared" si="2541"/>
        <v>1827</v>
      </c>
      <c r="BP1789">
        <f t="shared" si="2542"/>
        <v>1822</v>
      </c>
      <c r="BQ1789" s="17">
        <f t="shared" si="2543"/>
        <v>1827</v>
      </c>
      <c r="BR1789" t="str">
        <f t="shared" si="2544"/>
        <v>event_team_player_2</v>
      </c>
      <c r="BS1789">
        <f>COUNTIFS(S$3:S1789,"="&amp;S1789,AI$3:AI1789,"="&amp;AI1789)</f>
        <v>2</v>
      </c>
      <c r="BT1789" t="str">
        <f>IFERROR(VLOOKUP(BB1789&amp;BU1789&amp;X1789,game_rosters!U:W,3,FALSE),"")</f>
        <v>P100224</v>
      </c>
      <c r="BU1789" t="str">
        <f t="shared" si="2545"/>
        <v>Velodrome</v>
      </c>
    </row>
    <row r="1790" spans="1:73" x14ac:dyDescent="0.2">
      <c r="A1790" t="str">
        <f t="shared" si="2520"/>
        <v/>
      </c>
      <c r="I1790" s="44">
        <v>4</v>
      </c>
      <c r="R1790" s="51">
        <v>1</v>
      </c>
      <c r="S1790">
        <v>923</v>
      </c>
      <c r="T1790" t="s">
        <v>756</v>
      </c>
      <c r="X1790">
        <v>4</v>
      </c>
      <c r="AA1790">
        <f t="shared" si="2569"/>
        <v>1923</v>
      </c>
      <c r="AB1790" t="str">
        <f t="shared" si="2570"/>
        <v/>
      </c>
      <c r="AC1790">
        <f t="shared" si="2516"/>
        <v>1923</v>
      </c>
      <c r="AD1790" s="6">
        <v>2</v>
      </c>
      <c r="AE1790" t="s">
        <v>939</v>
      </c>
      <c r="AF1790" t="s">
        <v>903</v>
      </c>
      <c r="AG1790" t="s">
        <v>756</v>
      </c>
      <c r="AH1790" t="s">
        <v>756</v>
      </c>
      <c r="AI1790" t="str">
        <f t="shared" si="2521"/>
        <v>o</v>
      </c>
      <c r="AJ1790" t="str">
        <f t="shared" si="2522"/>
        <v/>
      </c>
      <c r="AK1790" t="str">
        <f t="shared" si="2523"/>
        <v/>
      </c>
      <c r="AL1790" t="str">
        <f t="shared" si="2524"/>
        <v/>
      </c>
      <c r="AM1790" t="str">
        <f t="shared" si="2525"/>
        <v/>
      </c>
      <c r="AN1790" t="str">
        <f t="shared" si="2526"/>
        <v>Home</v>
      </c>
      <c r="AO1790" t="str">
        <f t="shared" si="2527"/>
        <v>h</v>
      </c>
      <c r="AP1790" t="str">
        <f t="shared" si="2528"/>
        <v/>
      </c>
      <c r="AQ1790" t="str">
        <f t="shared" si="2529"/>
        <v/>
      </c>
      <c r="AR1790" t="str">
        <f t="shared" si="2530"/>
        <v>Home</v>
      </c>
      <c r="AS1790" t="str">
        <f t="shared" si="2531"/>
        <v>h</v>
      </c>
      <c r="AT1790" t="str">
        <f t="shared" si="2532"/>
        <v>Defensive</v>
      </c>
      <c r="AU1790" t="str">
        <f t="shared" si="2533"/>
        <v/>
      </c>
      <c r="AV1790" t="str">
        <f t="shared" si="2534"/>
        <v/>
      </c>
      <c r="AW1790" t="str" cm="1">
        <f t="array" ref="AW1790">IFERROR(IF(O1790&lt;&gt;"",O1790,IF(OR($S1790="",$T1790=""),"",IF(O1790&lt;&gt;"",O1790,IF($T1790&lt;&gt;"",_xlfn._xlws.FILTER(O:O,($BU:$BU=$BU1790)*($I:$I=$I1790)*($T:$T=$T1790)*($S:$S=_xlfn.MINIFS($S:$S,$T:$T,"="&amp;$T1790)),"")))))&amp;"",IF(O1790="","",""))&amp;""</f>
        <v/>
      </c>
      <c r="AX1790" t="str" cm="1">
        <f t="array" ref="AX1790">IFERROR(IF(P1790&lt;&gt;"",P1790,IF(OR($S1790="",$T1790=""),"",IF($T1790&lt;&gt;"",_xlfn._xlws.FILTER(P:P,($BU:$BU=$BU1790)*($I:$I=$I1790)*($T:$T=$T1790)*($S:$S=_xlfn.MINIFS($S:$S,$T:$T,"="&amp;$T1790)),""))))&amp;"",IF(P1790="","",""))&amp;""</f>
        <v/>
      </c>
      <c r="AY1790" t="str" cm="1">
        <f t="array" ref="AY1790">IFERROR(IF(Q1790&lt;&gt;"",Q1790,IF(OR($S1790="",$T1790=""),"",IF($T1790&lt;&gt;"",_xlfn._xlws.FILTER(Q:Q,($BU:$BU=$BU1790)*($I:$I=$I1790)*($T:$T=$T1790)*($S:$S=_xlfn.MINIFS($S:$S,$T:$T,"="&amp;$T1790)),""))))&amp;"",IF(Q1790="","",""))&amp;""</f>
        <v/>
      </c>
      <c r="AZ1790" t="str" cm="1">
        <f t="array" ref="AZ1790">IFERROR(IF(R1790&lt;&gt;"",R1790,IF(OR($S1790="",$T1790=""),"",IF($T1790&lt;&gt;"",_xlfn._xlws.FILTER(R:R,($BU:$BU=$BU1790)*($I:$I=$I1790)*($T:$T=$T1790)*($S:$S=_xlfn.MINIFS($S:$S,$T:$T,"="&amp;$T1790)),""))))&amp;"",IF(R1790="","",""))&amp;""</f>
        <v>1</v>
      </c>
      <c r="BA1790" s="6">
        <f t="shared" si="2535"/>
        <v>151</v>
      </c>
      <c r="BB1790">
        <f t="shared" ref="BB1790:BD1790" si="2604">BB1789</f>
        <v>18987</v>
      </c>
      <c r="BC1790" t="str">
        <f t="shared" si="2604"/>
        <v>Velodrome</v>
      </c>
      <c r="BD1790" t="str">
        <f t="shared" si="2604"/>
        <v>Outlaws</v>
      </c>
      <c r="BE1790" t="s">
        <v>7</v>
      </c>
      <c r="BF1790" t="s">
        <v>172</v>
      </c>
      <c r="BI1790" cm="1">
        <f t="array" aca="1" ref="BI1790" ca="1">IFERROR(_xlfn._xlws.FILTER(shifts!A:A,(shifts!B:B=events!AD1790)*(shifts!AG:AG&gt;=events!BK1790)*(shifts!AH:AH&lt;=events!BL1790)),BI1789)</f>
        <v>59</v>
      </c>
      <c r="BJ1790" s="15">
        <f t="shared" si="2537"/>
        <v>0</v>
      </c>
      <c r="BK1790">
        <f t="shared" si="2538"/>
        <v>400</v>
      </c>
      <c r="BL1790">
        <f t="shared" si="2539"/>
        <v>400</v>
      </c>
      <c r="BM1790" s="15">
        <f>SUMIFS(BJ$2:BJ1790,K$2:K1790,"=Intermission")+SUMIFS(BJ$2:BJ1790,K$2:K1790,"=Timeout")</f>
        <v>67</v>
      </c>
      <c r="BN1790">
        <f t="shared" si="2540"/>
        <v>1147</v>
      </c>
      <c r="BO1790" s="19">
        <f t="shared" si="2541"/>
        <v>1827</v>
      </c>
      <c r="BP1790">
        <f t="shared" si="2542"/>
        <v>1822</v>
      </c>
      <c r="BQ1790" s="17">
        <f t="shared" si="2543"/>
        <v>1827</v>
      </c>
      <c r="BR1790" t="str">
        <f t="shared" si="2544"/>
        <v>opp_team_player_1</v>
      </c>
      <c r="BS1790">
        <f>COUNTIFS(S$3:S1790,"="&amp;S1790,AI$3:AI1790,"="&amp;AI1790)</f>
        <v>1</v>
      </c>
      <c r="BT1790" t="str">
        <f>IFERROR(VLOOKUP(BB1790&amp;BU1790&amp;X1790,game_rosters!U:W,3,FALSE),"")</f>
        <v>P100032</v>
      </c>
      <c r="BU1790" t="str">
        <f t="shared" si="2545"/>
        <v>Outlaws</v>
      </c>
    </row>
    <row r="1791" spans="1:73" x14ac:dyDescent="0.2">
      <c r="A1791" t="str">
        <f t="shared" si="2520"/>
        <v/>
      </c>
      <c r="I1791" s="44">
        <v>89</v>
      </c>
      <c r="R1791" s="51">
        <v>1</v>
      </c>
      <c r="S1791">
        <v>923</v>
      </c>
      <c r="T1791" t="s">
        <v>756</v>
      </c>
      <c r="X1791">
        <v>89</v>
      </c>
      <c r="AA1791">
        <f t="shared" si="2569"/>
        <v>1923</v>
      </c>
      <c r="AB1791" t="str">
        <f t="shared" si="2570"/>
        <v/>
      </c>
      <c r="AC1791">
        <f t="shared" si="2516"/>
        <v>1923</v>
      </c>
      <c r="AD1791" s="6">
        <v>2</v>
      </c>
      <c r="AE1791" t="s">
        <v>939</v>
      </c>
      <c r="AF1791" t="s">
        <v>903</v>
      </c>
      <c r="AG1791" t="s">
        <v>756</v>
      </c>
      <c r="AH1791" t="s">
        <v>756</v>
      </c>
      <c r="AI1791" t="str">
        <f t="shared" si="2521"/>
        <v>o</v>
      </c>
      <c r="AJ1791" t="str">
        <f t="shared" si="2522"/>
        <v/>
      </c>
      <c r="AK1791" t="str">
        <f t="shared" si="2523"/>
        <v/>
      </c>
      <c r="AL1791" t="str">
        <f t="shared" si="2524"/>
        <v/>
      </c>
      <c r="AM1791" t="str">
        <f t="shared" si="2525"/>
        <v/>
      </c>
      <c r="AN1791" t="str">
        <f t="shared" si="2526"/>
        <v>Home</v>
      </c>
      <c r="AO1791" t="str">
        <f t="shared" si="2527"/>
        <v>h</v>
      </c>
      <c r="AP1791" t="str">
        <f t="shared" si="2528"/>
        <v/>
      </c>
      <c r="AQ1791" t="str">
        <f t="shared" si="2529"/>
        <v/>
      </c>
      <c r="AR1791" t="str">
        <f t="shared" si="2530"/>
        <v>Home</v>
      </c>
      <c r="AS1791" t="str">
        <f t="shared" si="2531"/>
        <v>h</v>
      </c>
      <c r="AT1791" t="str">
        <f t="shared" si="2532"/>
        <v>Defensive</v>
      </c>
      <c r="AU1791" t="str">
        <f t="shared" si="2533"/>
        <v/>
      </c>
      <c r="AV1791" t="str">
        <f t="shared" si="2534"/>
        <v/>
      </c>
      <c r="AW1791" t="str" cm="1">
        <f t="array" ref="AW1791">IFERROR(IF(O1791&lt;&gt;"",O1791,IF(OR($S1791="",$T1791=""),"",IF(O1791&lt;&gt;"",O1791,IF($T1791&lt;&gt;"",_xlfn._xlws.FILTER(O:O,($BU:$BU=$BU1791)*($I:$I=$I1791)*($T:$T=$T1791)*($S:$S=_xlfn.MINIFS($S:$S,$T:$T,"="&amp;$T1791)),"")))))&amp;"",IF(O1791="","",""))&amp;""</f>
        <v/>
      </c>
      <c r="AX1791" t="str" cm="1">
        <f t="array" ref="AX1791">IFERROR(IF(P1791&lt;&gt;"",P1791,IF(OR($S1791="",$T1791=""),"",IF($T1791&lt;&gt;"",_xlfn._xlws.FILTER(P:P,($BU:$BU=$BU1791)*($I:$I=$I1791)*($T:$T=$T1791)*($S:$S=_xlfn.MINIFS($S:$S,$T:$T,"="&amp;$T1791)),""))))&amp;"",IF(P1791="","",""))&amp;""</f>
        <v/>
      </c>
      <c r="AY1791" t="str" cm="1">
        <f t="array" ref="AY1791">IFERROR(IF(Q1791&lt;&gt;"",Q1791,IF(OR($S1791="",$T1791=""),"",IF($T1791&lt;&gt;"",_xlfn._xlws.FILTER(Q:Q,($BU:$BU=$BU1791)*($I:$I=$I1791)*($T:$T=$T1791)*($S:$S=_xlfn.MINIFS($S:$S,$T:$T,"="&amp;$T1791)),""))))&amp;"",IF(Q1791="","",""))&amp;""</f>
        <v/>
      </c>
      <c r="AZ1791" t="str" cm="1">
        <f t="array" ref="AZ1791">IFERROR(IF(R1791&lt;&gt;"",R1791,IF(OR($S1791="",$T1791=""),"",IF($T1791&lt;&gt;"",_xlfn._xlws.FILTER(R:R,($BU:$BU=$BU1791)*($I:$I=$I1791)*($T:$T=$T1791)*($S:$S=_xlfn.MINIFS($S:$S,$T:$T,"="&amp;$T1791)),""))))&amp;"",IF(R1791="","",""))&amp;""</f>
        <v>1</v>
      </c>
      <c r="BA1791" s="6">
        <f t="shared" si="2535"/>
        <v>151</v>
      </c>
      <c r="BB1791">
        <f t="shared" ref="BB1791:BD1791" si="2605">BB1790</f>
        <v>18987</v>
      </c>
      <c r="BC1791" t="str">
        <f t="shared" si="2605"/>
        <v>Velodrome</v>
      </c>
      <c r="BD1791" t="str">
        <f t="shared" si="2605"/>
        <v>Outlaws</v>
      </c>
      <c r="BE1791" t="s">
        <v>7</v>
      </c>
      <c r="BF1791" t="s">
        <v>172</v>
      </c>
      <c r="BI1791" cm="1">
        <f t="array" aca="1" ref="BI1791" ca="1">IFERROR(_xlfn._xlws.FILTER(shifts!A:A,(shifts!B:B=events!AD1791)*(shifts!AG:AG&gt;=events!BK1791)*(shifts!AH:AH&lt;=events!BL1791)),BI1790)</f>
        <v>59</v>
      </c>
      <c r="BJ1791" s="15">
        <f t="shared" si="2537"/>
        <v>0</v>
      </c>
      <c r="BK1791">
        <f t="shared" si="2538"/>
        <v>400</v>
      </c>
      <c r="BL1791">
        <f t="shared" si="2539"/>
        <v>400</v>
      </c>
      <c r="BM1791" s="15">
        <f>SUMIFS(BJ$2:BJ1791,K$2:K1791,"=Intermission")+SUMIFS(BJ$2:BJ1791,K$2:K1791,"=Timeout")</f>
        <v>67</v>
      </c>
      <c r="BN1791">
        <f t="shared" si="2540"/>
        <v>1147</v>
      </c>
      <c r="BO1791" s="19">
        <f t="shared" si="2541"/>
        <v>1827</v>
      </c>
      <c r="BP1791">
        <f t="shared" si="2542"/>
        <v>1822</v>
      </c>
      <c r="BQ1791" s="17">
        <f t="shared" si="2543"/>
        <v>1827</v>
      </c>
      <c r="BR1791" t="str">
        <f t="shared" si="2544"/>
        <v>opp_team_player_2</v>
      </c>
      <c r="BS1791">
        <f>COUNTIFS(S$3:S1791,"="&amp;S1791,AI$3:AI1791,"="&amp;AI1791)</f>
        <v>2</v>
      </c>
      <c r="BT1791" t="str">
        <f>IFERROR(VLOOKUP(BB1791&amp;BU1791&amp;X1791,game_rosters!U:W,3,FALSE),"")</f>
        <v>P100080</v>
      </c>
      <c r="BU1791" t="str">
        <f t="shared" si="2545"/>
        <v>Outlaws</v>
      </c>
    </row>
    <row r="1792" spans="1:73" x14ac:dyDescent="0.2">
      <c r="A1792">
        <f t="shared" si="2520"/>
        <v>1</v>
      </c>
      <c r="I1792" s="44">
        <v>61</v>
      </c>
      <c r="K1792" t="s">
        <v>6</v>
      </c>
      <c r="L1792" t="s">
        <v>205</v>
      </c>
      <c r="M1792" t="s">
        <v>57</v>
      </c>
      <c r="N1792" t="s">
        <v>595</v>
      </c>
      <c r="S1792">
        <v>924</v>
      </c>
      <c r="T1792">
        <v>153</v>
      </c>
      <c r="W1792" t="s">
        <v>735</v>
      </c>
      <c r="X1792">
        <v>61</v>
      </c>
      <c r="Z1792">
        <v>1</v>
      </c>
      <c r="AA1792">
        <f t="shared" si="2569"/>
        <v>1924</v>
      </c>
      <c r="AB1792">
        <f t="shared" si="2570"/>
        <v>9153</v>
      </c>
      <c r="AC1792">
        <f t="shared" si="2516"/>
        <v>9153</v>
      </c>
      <c r="AD1792" s="6">
        <v>2</v>
      </c>
      <c r="AE1792" t="s">
        <v>939</v>
      </c>
      <c r="AF1792" t="s">
        <v>749</v>
      </c>
      <c r="AG1792" t="s">
        <v>756</v>
      </c>
      <c r="AH1792" t="s">
        <v>756</v>
      </c>
      <c r="AI1792" t="str">
        <f t="shared" si="2521"/>
        <v>e</v>
      </c>
      <c r="AJ1792" t="str">
        <f t="shared" si="2522"/>
        <v/>
      </c>
      <c r="AK1792" t="str">
        <f t="shared" si="2523"/>
        <v/>
      </c>
      <c r="AL1792" t="str">
        <f t="shared" si="2524"/>
        <v/>
      </c>
      <c r="AM1792" t="str">
        <f t="shared" si="2525"/>
        <v/>
      </c>
      <c r="AN1792" t="str">
        <f t="shared" si="2526"/>
        <v>Home</v>
      </c>
      <c r="AO1792" t="str">
        <f t="shared" si="2527"/>
        <v>h</v>
      </c>
      <c r="AP1792" t="str">
        <f t="shared" si="2528"/>
        <v/>
      </c>
      <c r="AQ1792" t="str">
        <f t="shared" si="2529"/>
        <v/>
      </c>
      <c r="AR1792" t="str">
        <f t="shared" si="2530"/>
        <v>Home</v>
      </c>
      <c r="AS1792" t="str">
        <f t="shared" si="2531"/>
        <v>h</v>
      </c>
      <c r="AT1792" t="str">
        <f t="shared" si="2532"/>
        <v>Offensive</v>
      </c>
      <c r="AU1792" t="str">
        <f t="shared" si="2533"/>
        <v/>
      </c>
      <c r="AV1792" t="str">
        <f t="shared" si="2534"/>
        <v/>
      </c>
      <c r="AW1792" t="str" cm="1">
        <f t="array" ref="AW1792">IFERROR(IF(O1792&lt;&gt;"",O1792,IF(OR($S1792="",$T1792=""),"",IF(O1792&lt;&gt;"",O1792,IF($T1792&lt;&gt;"",_xlfn._xlws.FILTER(O:O,($BU:$BU=$BU1792)*($I:$I=$I1792)*($T:$T=$T1792)*($S:$S=_xlfn.MINIFS($S:$S,$T:$T,"="&amp;$T1792)),"")))))&amp;"",IF(O1792="","",""))&amp;""</f>
        <v/>
      </c>
      <c r="AX1792" t="str" cm="1">
        <f t="array" ref="AX1792">IFERROR(IF(P1792&lt;&gt;"",P1792,IF(OR($S1792="",$T1792=""),"",IF($T1792&lt;&gt;"",_xlfn._xlws.FILTER(P:P,($BU:$BU=$BU1792)*($I:$I=$I1792)*($T:$T=$T1792)*($S:$S=_xlfn.MINIFS($S:$S,$T:$T,"="&amp;$T1792)),""))))&amp;"",IF(P1792="","",""))&amp;""</f>
        <v/>
      </c>
      <c r="AY1792" t="str" cm="1">
        <f t="array" ref="AY1792">IFERROR(IF(Q1792&lt;&gt;"",Q1792,IF(OR($S1792="",$T1792=""),"",IF($T1792&lt;&gt;"",_xlfn._xlws.FILTER(Q:Q,($BU:$BU=$BU1792)*($I:$I=$I1792)*($T:$T=$T1792)*($S:$S=_xlfn.MINIFS($S:$S,$T:$T,"="&amp;$T1792)),""))))&amp;"",IF(Q1792="","",""))&amp;""</f>
        <v/>
      </c>
      <c r="AZ1792" t="str" cm="1">
        <f t="array" ref="AZ1792">IFERROR(IF(R1792&lt;&gt;"",R1792,IF(OR($S1792="",$T1792=""),"",IF($T1792&lt;&gt;"",_xlfn._xlws.FILTER(R:R,($BU:$BU=$BU1792)*($I:$I=$I1792)*($T:$T=$T1792)*($S:$S=_xlfn.MINIFS($S:$S,$T:$T,"="&amp;$T1792)),""))))&amp;"",IF(R1792="","",""))&amp;""</f>
        <v/>
      </c>
      <c r="BA1792" s="6">
        <f t="shared" si="2535"/>
        <v>151</v>
      </c>
      <c r="BB1792">
        <f t="shared" ref="BB1792:BD1792" si="2606">BB1791</f>
        <v>18987</v>
      </c>
      <c r="BC1792" t="str">
        <f t="shared" si="2606"/>
        <v>Velodrome</v>
      </c>
      <c r="BD1792" t="str">
        <f t="shared" si="2606"/>
        <v>Outlaws</v>
      </c>
      <c r="BE1792" t="s">
        <v>6</v>
      </c>
      <c r="BF1792" t="s">
        <v>205</v>
      </c>
      <c r="BI1792" cm="1">
        <f t="array" aca="1" ref="BI1792" ca="1">IFERROR(_xlfn._xlws.FILTER(shifts!A:A,(shifts!B:B=events!AD1792)*(shifts!AG:AG&gt;=events!BK1792)*(shifts!AH:AH&lt;=events!BL1792)),BI1791)</f>
        <v>59</v>
      </c>
      <c r="BJ1792" s="15">
        <f t="shared" si="2537"/>
        <v>0</v>
      </c>
      <c r="BK1792">
        <f t="shared" si="2538"/>
        <v>399</v>
      </c>
      <c r="BL1792">
        <f t="shared" si="2539"/>
        <v>399</v>
      </c>
      <c r="BM1792" s="15">
        <f>SUMIFS(BJ$2:BJ1792,K$2:K1792,"=Intermission")+SUMIFS(BJ$2:BJ1792,K$2:K1792,"=Timeout")</f>
        <v>67</v>
      </c>
      <c r="BN1792">
        <f t="shared" si="2540"/>
        <v>1147</v>
      </c>
      <c r="BO1792" s="19">
        <f t="shared" si="2541"/>
        <v>1828</v>
      </c>
      <c r="BP1792">
        <f t="shared" si="2542"/>
        <v>1823</v>
      </c>
      <c r="BQ1792" s="17">
        <f t="shared" si="2543"/>
        <v>1828</v>
      </c>
      <c r="BR1792" t="str">
        <f t="shared" si="2544"/>
        <v>event_team_player_1</v>
      </c>
      <c r="BS1792">
        <f>COUNTIFS(S$3:S1792,"="&amp;S1792,AI$3:AI1792,"="&amp;AI1792)</f>
        <v>1</v>
      </c>
      <c r="BT1792" t="str">
        <f>IFERROR(VLOOKUP(BB1792&amp;BU1792&amp;X1792,game_rosters!U:W,3,FALSE),"")</f>
        <v>P100224</v>
      </c>
      <c r="BU1792" t="str">
        <f t="shared" si="2545"/>
        <v>Velodrome</v>
      </c>
    </row>
    <row r="1793" spans="1:73" x14ac:dyDescent="0.2">
      <c r="A1793" t="str">
        <f t="shared" si="2520"/>
        <v/>
      </c>
      <c r="I1793" s="44">
        <v>30</v>
      </c>
      <c r="S1793">
        <v>924</v>
      </c>
      <c r="T1793">
        <v>153</v>
      </c>
      <c r="X1793">
        <v>30</v>
      </c>
      <c r="AA1793">
        <f t="shared" si="2569"/>
        <v>1924</v>
      </c>
      <c r="AB1793">
        <f t="shared" si="2570"/>
        <v>9153</v>
      </c>
      <c r="AC1793">
        <f t="shared" si="2516"/>
        <v>9153</v>
      </c>
      <c r="AD1793" s="6">
        <v>2</v>
      </c>
      <c r="AE1793" t="s">
        <v>939</v>
      </c>
      <c r="AF1793" t="s">
        <v>749</v>
      </c>
      <c r="AG1793" t="s">
        <v>756</v>
      </c>
      <c r="AH1793" t="s">
        <v>756</v>
      </c>
      <c r="AI1793" t="str">
        <f t="shared" si="2521"/>
        <v>o</v>
      </c>
      <c r="AJ1793" t="str">
        <f t="shared" si="2522"/>
        <v/>
      </c>
      <c r="AK1793" t="str">
        <f t="shared" si="2523"/>
        <v/>
      </c>
      <c r="AL1793" t="str">
        <f t="shared" si="2524"/>
        <v/>
      </c>
      <c r="AM1793" t="str">
        <f t="shared" si="2525"/>
        <v/>
      </c>
      <c r="AN1793" t="str">
        <f t="shared" si="2526"/>
        <v>Home</v>
      </c>
      <c r="AO1793" t="str">
        <f t="shared" si="2527"/>
        <v>h</v>
      </c>
      <c r="AP1793" t="str">
        <f t="shared" si="2528"/>
        <v/>
      </c>
      <c r="AQ1793" t="str">
        <f t="shared" si="2529"/>
        <v/>
      </c>
      <c r="AR1793" t="str">
        <f t="shared" si="2530"/>
        <v>Home</v>
      </c>
      <c r="AS1793" t="str">
        <f t="shared" si="2531"/>
        <v>h</v>
      </c>
      <c r="AT1793" t="str">
        <f t="shared" si="2532"/>
        <v>Defensive</v>
      </c>
      <c r="AU1793" t="str">
        <f t="shared" si="2533"/>
        <v/>
      </c>
      <c r="AV1793" t="str">
        <f t="shared" si="2534"/>
        <v/>
      </c>
      <c r="AW1793" t="str" cm="1">
        <f t="array" ref="AW1793">IFERROR(IF(O1793&lt;&gt;"",O1793,IF(OR($S1793="",$T1793=""),"",IF(O1793&lt;&gt;"",O1793,IF($T1793&lt;&gt;"",_xlfn._xlws.FILTER(O:O,($BU:$BU=$BU1793)*($I:$I=$I1793)*($T:$T=$T1793)*($S:$S=_xlfn.MINIFS($S:$S,$T:$T,"="&amp;$T1793)),"")))))&amp;"",IF(O1793="","",""))&amp;""</f>
        <v/>
      </c>
      <c r="AX1793" t="str" cm="1">
        <f t="array" ref="AX1793">IFERROR(IF(P1793&lt;&gt;"",P1793,IF(OR($S1793="",$T1793=""),"",IF($T1793&lt;&gt;"",_xlfn._xlws.FILTER(P:P,($BU:$BU=$BU1793)*($I:$I=$I1793)*($T:$T=$T1793)*($S:$S=_xlfn.MINIFS($S:$S,$T:$T,"="&amp;$T1793)),""))))&amp;"",IF(P1793="","",""))&amp;""</f>
        <v/>
      </c>
      <c r="AY1793" t="str" cm="1">
        <f t="array" ref="AY1793">IFERROR(IF(Q1793&lt;&gt;"",Q1793,IF(OR($S1793="",$T1793=""),"",IF($T1793&lt;&gt;"",_xlfn._xlws.FILTER(Q:Q,($BU:$BU=$BU1793)*($I:$I=$I1793)*($T:$T=$T1793)*($S:$S=_xlfn.MINIFS($S:$S,$T:$T,"="&amp;$T1793)),""))))&amp;"",IF(Q1793="","",""))&amp;""</f>
        <v/>
      </c>
      <c r="AZ1793" t="str" cm="1">
        <f t="array" ref="AZ1793">IFERROR(IF(R1793&lt;&gt;"",R1793,IF(OR($S1793="",$T1793=""),"",IF($T1793&lt;&gt;"",_xlfn._xlws.FILTER(R:R,($BU:$BU=$BU1793)*($I:$I=$I1793)*($T:$T=$T1793)*($S:$S=_xlfn.MINIFS($S:$S,$T:$T,"="&amp;$T1793)),""))))&amp;"",IF(R1793="","",""))&amp;""</f>
        <v/>
      </c>
      <c r="BA1793" s="6">
        <f t="shared" si="2535"/>
        <v>151</v>
      </c>
      <c r="BB1793">
        <f t="shared" ref="BB1793:BD1793" si="2607">BB1792</f>
        <v>18987</v>
      </c>
      <c r="BC1793" t="str">
        <f t="shared" si="2607"/>
        <v>Velodrome</v>
      </c>
      <c r="BD1793" t="str">
        <f t="shared" si="2607"/>
        <v>Outlaws</v>
      </c>
      <c r="BE1793" t="s">
        <v>6</v>
      </c>
      <c r="BF1793" t="s">
        <v>205</v>
      </c>
      <c r="BI1793" cm="1">
        <f t="array" aca="1" ref="BI1793" ca="1">IFERROR(_xlfn._xlws.FILTER(shifts!A:A,(shifts!B:B=events!AD1793)*(shifts!AG:AG&gt;=events!BK1793)*(shifts!AH:AH&lt;=events!BL1793)),BI1792)</f>
        <v>59</v>
      </c>
      <c r="BJ1793" s="15">
        <f t="shared" si="2537"/>
        <v>0</v>
      </c>
      <c r="BK1793">
        <f t="shared" si="2538"/>
        <v>399</v>
      </c>
      <c r="BL1793">
        <f t="shared" si="2539"/>
        <v>399</v>
      </c>
      <c r="BM1793" s="15">
        <f>SUMIFS(BJ$2:BJ1793,K$2:K1793,"=Intermission")+SUMIFS(BJ$2:BJ1793,K$2:K1793,"=Timeout")</f>
        <v>67</v>
      </c>
      <c r="BN1793">
        <f t="shared" si="2540"/>
        <v>1147</v>
      </c>
      <c r="BO1793" s="19">
        <f t="shared" si="2541"/>
        <v>1828</v>
      </c>
      <c r="BP1793">
        <f t="shared" si="2542"/>
        <v>1823</v>
      </c>
      <c r="BQ1793" s="17">
        <f t="shared" si="2543"/>
        <v>1828</v>
      </c>
      <c r="BR1793" t="str">
        <f t="shared" si="2544"/>
        <v>opp_team_player_1</v>
      </c>
      <c r="BS1793">
        <f>COUNTIFS(S$3:S1793,"="&amp;S1793,AI$3:AI1793,"="&amp;AI1793)</f>
        <v>1</v>
      </c>
      <c r="BT1793" t="str">
        <f>IFERROR(VLOOKUP(BB1793&amp;BU1793&amp;X1793,game_rosters!U:W,3,FALSE),"")</f>
        <v>P100009</v>
      </c>
      <c r="BU1793" t="str">
        <f t="shared" si="2545"/>
        <v>Outlaws</v>
      </c>
    </row>
    <row r="1794" spans="1:73" x14ac:dyDescent="0.2">
      <c r="A1794">
        <f t="shared" si="2520"/>
        <v>1</v>
      </c>
      <c r="I1794" s="44">
        <v>30</v>
      </c>
      <c r="K1794" t="s">
        <v>15</v>
      </c>
      <c r="L1794" t="s">
        <v>179</v>
      </c>
      <c r="M1794" t="s">
        <v>96</v>
      </c>
      <c r="S1794">
        <v>925</v>
      </c>
      <c r="T1794">
        <v>153</v>
      </c>
      <c r="W1794" t="s">
        <v>731</v>
      </c>
      <c r="X1794">
        <v>30</v>
      </c>
      <c r="Z1794">
        <v>1</v>
      </c>
      <c r="AA1794">
        <f t="shared" si="2569"/>
        <v>1925</v>
      </c>
      <c r="AB1794">
        <f t="shared" si="2570"/>
        <v>9153</v>
      </c>
      <c r="AC1794">
        <f t="shared" ref="AC1794:AC1857" si="2608">IF(AB1794&lt;&gt;"",AB1794,S1794+1000)</f>
        <v>9153</v>
      </c>
      <c r="AD1794" s="6">
        <v>2</v>
      </c>
      <c r="AE1794" t="s">
        <v>939</v>
      </c>
      <c r="AF1794" t="s">
        <v>749</v>
      </c>
      <c r="AG1794" t="s">
        <v>756</v>
      </c>
      <c r="AH1794" t="s">
        <v>756</v>
      </c>
      <c r="AI1794" t="str">
        <f t="shared" si="2521"/>
        <v>e</v>
      </c>
      <c r="AJ1794" t="str">
        <f t="shared" si="2522"/>
        <v/>
      </c>
      <c r="AK1794" t="str">
        <f t="shared" si="2523"/>
        <v/>
      </c>
      <c r="AL1794" t="str">
        <f t="shared" si="2524"/>
        <v/>
      </c>
      <c r="AM1794" t="str">
        <f t="shared" si="2525"/>
        <v/>
      </c>
      <c r="AN1794" t="str">
        <f t="shared" si="2526"/>
        <v>Away</v>
      </c>
      <c r="AO1794" t="str">
        <f t="shared" si="2527"/>
        <v>a</v>
      </c>
      <c r="AP1794" t="str">
        <f t="shared" si="2528"/>
        <v/>
      </c>
      <c r="AQ1794" t="str">
        <f t="shared" si="2529"/>
        <v/>
      </c>
      <c r="AR1794" t="str">
        <f t="shared" si="2530"/>
        <v>Away</v>
      </c>
      <c r="AS1794" t="str">
        <f t="shared" si="2531"/>
        <v>a</v>
      </c>
      <c r="AT1794" t="str">
        <f t="shared" si="2532"/>
        <v>Defensive</v>
      </c>
      <c r="AU1794" t="str">
        <f t="shared" si="2533"/>
        <v/>
      </c>
      <c r="AV1794" t="str">
        <f t="shared" si="2534"/>
        <v/>
      </c>
      <c r="AW1794" t="str" cm="1">
        <f t="array" ref="AW1794">IFERROR(IF(O1794&lt;&gt;"",O1794,IF(OR($S1794="",$T1794=""),"",IF(O1794&lt;&gt;"",O1794,IF($T1794&lt;&gt;"",_xlfn._xlws.FILTER(O:O,($BU:$BU=$BU1794)*($I:$I=$I1794)*($T:$T=$T1794)*($S:$S=_xlfn.MINIFS($S:$S,$T:$T,"="&amp;$T1794)),"")))))&amp;"",IF(O1794="","",""))&amp;""</f>
        <v/>
      </c>
      <c r="AX1794" t="str" cm="1">
        <f t="array" ref="AX1794">IFERROR(IF(P1794&lt;&gt;"",P1794,IF(OR($S1794="",$T1794=""),"",IF($T1794&lt;&gt;"",_xlfn._xlws.FILTER(P:P,($BU:$BU=$BU1794)*($I:$I=$I1794)*($T:$T=$T1794)*($S:$S=_xlfn.MINIFS($S:$S,$T:$T,"="&amp;$T1794)),""))))&amp;"",IF(P1794="","",""))&amp;""</f>
        <v/>
      </c>
      <c r="AY1794" t="str" cm="1">
        <f t="array" ref="AY1794">IFERROR(IF(Q1794&lt;&gt;"",Q1794,IF(OR($S1794="",$T1794=""),"",IF($T1794&lt;&gt;"",_xlfn._xlws.FILTER(Q:Q,($BU:$BU=$BU1794)*($I:$I=$I1794)*($T:$T=$T1794)*($S:$S=_xlfn.MINIFS($S:$S,$T:$T,"="&amp;$T1794)),""))))&amp;"",IF(Q1794="","",""))&amp;""</f>
        <v/>
      </c>
      <c r="AZ1794" t="str" cm="1">
        <f t="array" ref="AZ1794">IFERROR(IF(R1794&lt;&gt;"",R1794,IF(OR($S1794="",$T1794=""),"",IF($T1794&lt;&gt;"",_xlfn._xlws.FILTER(R:R,($BU:$BU=$BU1794)*($I:$I=$I1794)*($T:$T=$T1794)*($S:$S=_xlfn.MINIFS($S:$S,$T:$T,"="&amp;$T1794)),""))))&amp;"",IF(R1794="","",""))&amp;""</f>
        <v/>
      </c>
      <c r="BA1794" s="6">
        <f t="shared" si="2535"/>
        <v>151</v>
      </c>
      <c r="BB1794">
        <f t="shared" ref="BB1794:BD1794" si="2609">BB1793</f>
        <v>18987</v>
      </c>
      <c r="BC1794" t="str">
        <f t="shared" si="2609"/>
        <v>Velodrome</v>
      </c>
      <c r="BD1794" t="str">
        <f t="shared" si="2609"/>
        <v>Outlaws</v>
      </c>
      <c r="BE1794" t="s">
        <v>15</v>
      </c>
      <c r="BF1794" t="s">
        <v>179</v>
      </c>
      <c r="BI1794" cm="1">
        <f t="array" aca="1" ref="BI1794" ca="1">IFERROR(_xlfn._xlws.FILTER(shifts!A:A,(shifts!B:B=events!AD1794)*(shifts!AG:AG&gt;=events!BK1794)*(shifts!AH:AH&lt;=events!BL1794)),BI1793)</f>
        <v>59</v>
      </c>
      <c r="BJ1794" s="15">
        <f t="shared" si="2537"/>
        <v>0</v>
      </c>
      <c r="BK1794">
        <f t="shared" si="2538"/>
        <v>399</v>
      </c>
      <c r="BL1794">
        <f t="shared" si="2539"/>
        <v>399</v>
      </c>
      <c r="BM1794" s="15">
        <f>SUMIFS(BJ$2:BJ1794,K$2:K1794,"=Intermission")+SUMIFS(BJ$2:BJ1794,K$2:K1794,"=Timeout")</f>
        <v>67</v>
      </c>
      <c r="BN1794">
        <f t="shared" si="2540"/>
        <v>1147</v>
      </c>
      <c r="BO1794" s="19">
        <f t="shared" si="2541"/>
        <v>1828</v>
      </c>
      <c r="BP1794">
        <f t="shared" si="2542"/>
        <v>1823</v>
      </c>
      <c r="BQ1794" s="17">
        <f t="shared" si="2543"/>
        <v>1828</v>
      </c>
      <c r="BR1794" t="str">
        <f t="shared" si="2544"/>
        <v>event_team_player_1</v>
      </c>
      <c r="BS1794">
        <f>COUNTIFS(S$3:S1794,"="&amp;S1794,AI$3:AI1794,"="&amp;AI1794)</f>
        <v>1</v>
      </c>
      <c r="BT1794" t="str">
        <f>IFERROR(VLOOKUP(BB1794&amp;BU1794&amp;X1794,game_rosters!U:W,3,FALSE),"")</f>
        <v>P100009</v>
      </c>
      <c r="BU1794" t="str">
        <f t="shared" si="2545"/>
        <v>Outlaws</v>
      </c>
    </row>
    <row r="1795" spans="1:73" x14ac:dyDescent="0.2">
      <c r="A1795" t="str">
        <f t="shared" si="2520"/>
        <v/>
      </c>
      <c r="I1795" s="44">
        <v>61</v>
      </c>
      <c r="S1795">
        <v>925</v>
      </c>
      <c r="T1795">
        <v>153</v>
      </c>
      <c r="X1795">
        <v>61</v>
      </c>
      <c r="AA1795">
        <f t="shared" si="2569"/>
        <v>1925</v>
      </c>
      <c r="AB1795">
        <f t="shared" si="2570"/>
        <v>9153</v>
      </c>
      <c r="AC1795">
        <f t="shared" si="2608"/>
        <v>9153</v>
      </c>
      <c r="AD1795" s="6">
        <v>2</v>
      </c>
      <c r="AE1795" t="s">
        <v>939</v>
      </c>
      <c r="AF1795" t="s">
        <v>749</v>
      </c>
      <c r="AG1795" t="s">
        <v>756</v>
      </c>
      <c r="AH1795" t="s">
        <v>756</v>
      </c>
      <c r="AI1795" t="str">
        <f t="shared" si="2521"/>
        <v>o</v>
      </c>
      <c r="AJ1795" t="str">
        <f t="shared" si="2522"/>
        <v/>
      </c>
      <c r="AK1795" t="str">
        <f t="shared" si="2523"/>
        <v/>
      </c>
      <c r="AL1795" t="str">
        <f t="shared" si="2524"/>
        <v/>
      </c>
      <c r="AM1795" t="str">
        <f t="shared" si="2525"/>
        <v/>
      </c>
      <c r="AN1795" t="str">
        <f t="shared" si="2526"/>
        <v>Away</v>
      </c>
      <c r="AO1795" t="str">
        <f t="shared" si="2527"/>
        <v>a</v>
      </c>
      <c r="AP1795" t="str">
        <f t="shared" si="2528"/>
        <v/>
      </c>
      <c r="AQ1795" t="str">
        <f t="shared" si="2529"/>
        <v/>
      </c>
      <c r="AR1795" t="str">
        <f t="shared" si="2530"/>
        <v>Away</v>
      </c>
      <c r="AS1795" t="str">
        <f t="shared" si="2531"/>
        <v>a</v>
      </c>
      <c r="AT1795" t="str">
        <f t="shared" si="2532"/>
        <v>Offensive</v>
      </c>
      <c r="AU1795" t="str">
        <f t="shared" si="2533"/>
        <v/>
      </c>
      <c r="AV1795" t="str">
        <f t="shared" si="2534"/>
        <v/>
      </c>
      <c r="AW1795" t="str" cm="1">
        <f t="array" ref="AW1795">IFERROR(IF(O1795&lt;&gt;"",O1795,IF(OR($S1795="",$T1795=""),"",IF(O1795&lt;&gt;"",O1795,IF($T1795&lt;&gt;"",_xlfn._xlws.FILTER(O:O,($BU:$BU=$BU1795)*($I:$I=$I1795)*($T:$T=$T1795)*($S:$S=_xlfn.MINIFS($S:$S,$T:$T,"="&amp;$T1795)),"")))))&amp;"",IF(O1795="","",""))&amp;""</f>
        <v/>
      </c>
      <c r="AX1795" t="str" cm="1">
        <f t="array" ref="AX1795">IFERROR(IF(P1795&lt;&gt;"",P1795,IF(OR($S1795="",$T1795=""),"",IF($T1795&lt;&gt;"",_xlfn._xlws.FILTER(P:P,($BU:$BU=$BU1795)*($I:$I=$I1795)*($T:$T=$T1795)*($S:$S=_xlfn.MINIFS($S:$S,$T:$T,"="&amp;$T1795)),""))))&amp;"",IF(P1795="","",""))&amp;""</f>
        <v/>
      </c>
      <c r="AY1795" t="str" cm="1">
        <f t="array" ref="AY1795">IFERROR(IF(Q1795&lt;&gt;"",Q1795,IF(OR($S1795="",$T1795=""),"",IF($T1795&lt;&gt;"",_xlfn._xlws.FILTER(Q:Q,($BU:$BU=$BU1795)*($I:$I=$I1795)*($T:$T=$T1795)*($S:$S=_xlfn.MINIFS($S:$S,$T:$T,"="&amp;$T1795)),""))))&amp;"",IF(Q1795="","",""))&amp;""</f>
        <v/>
      </c>
      <c r="AZ1795" t="str" cm="1">
        <f t="array" ref="AZ1795">IFERROR(IF(R1795&lt;&gt;"",R1795,IF(OR($S1795="",$T1795=""),"",IF($T1795&lt;&gt;"",_xlfn._xlws.FILTER(R:R,($BU:$BU=$BU1795)*($I:$I=$I1795)*($T:$T=$T1795)*($S:$S=_xlfn.MINIFS($S:$S,$T:$T,"="&amp;$T1795)),""))))&amp;"",IF(R1795="","",""))&amp;""</f>
        <v/>
      </c>
      <c r="BA1795" s="6">
        <f t="shared" si="2535"/>
        <v>151</v>
      </c>
      <c r="BB1795">
        <f t="shared" ref="BB1795:BD1795" si="2610">BB1794</f>
        <v>18987</v>
      </c>
      <c r="BC1795" t="str">
        <f t="shared" si="2610"/>
        <v>Velodrome</v>
      </c>
      <c r="BD1795" t="str">
        <f t="shared" si="2610"/>
        <v>Outlaws</v>
      </c>
      <c r="BE1795" t="s">
        <v>15</v>
      </c>
      <c r="BF1795" t="s">
        <v>179</v>
      </c>
      <c r="BI1795" cm="1">
        <f t="array" aca="1" ref="BI1795" ca="1">IFERROR(_xlfn._xlws.FILTER(shifts!A:A,(shifts!B:B=events!AD1795)*(shifts!AG:AG&gt;=events!BK1795)*(shifts!AH:AH&lt;=events!BL1795)),BI1794)</f>
        <v>59</v>
      </c>
      <c r="BJ1795" s="15">
        <f t="shared" si="2537"/>
        <v>0</v>
      </c>
      <c r="BK1795">
        <f t="shared" si="2538"/>
        <v>399</v>
      </c>
      <c r="BL1795">
        <f t="shared" si="2539"/>
        <v>399</v>
      </c>
      <c r="BM1795" s="15">
        <f>SUMIFS(BJ$2:BJ1795,K$2:K1795,"=Intermission")+SUMIFS(BJ$2:BJ1795,K$2:K1795,"=Timeout")</f>
        <v>67</v>
      </c>
      <c r="BN1795">
        <f t="shared" si="2540"/>
        <v>1147</v>
      </c>
      <c r="BO1795" s="19">
        <f t="shared" si="2541"/>
        <v>1828</v>
      </c>
      <c r="BP1795">
        <f t="shared" si="2542"/>
        <v>1823</v>
      </c>
      <c r="BQ1795" s="17">
        <f t="shared" si="2543"/>
        <v>1828</v>
      </c>
      <c r="BR1795" t="str">
        <f t="shared" si="2544"/>
        <v>opp_team_player_1</v>
      </c>
      <c r="BS1795">
        <f>COUNTIFS(S$3:S1795,"="&amp;S1795,AI$3:AI1795,"="&amp;AI1795)</f>
        <v>1</v>
      </c>
      <c r="BT1795" t="str">
        <f>IFERROR(VLOOKUP(BB1795&amp;BU1795&amp;X1795,game_rosters!U:W,3,FALSE),"")</f>
        <v>P100224</v>
      </c>
      <c r="BU1795" t="str">
        <f t="shared" si="2545"/>
        <v>Velodrome</v>
      </c>
    </row>
    <row r="1796" spans="1:73" x14ac:dyDescent="0.2">
      <c r="A1796">
        <f t="shared" si="2520"/>
        <v>1</v>
      </c>
      <c r="I1796" s="44">
        <v>30</v>
      </c>
      <c r="K1796" t="s">
        <v>231</v>
      </c>
      <c r="L1796" t="s">
        <v>232</v>
      </c>
      <c r="S1796">
        <v>926</v>
      </c>
      <c r="T1796">
        <v>153</v>
      </c>
      <c r="W1796" t="s">
        <v>731</v>
      </c>
      <c r="X1796">
        <v>30</v>
      </c>
      <c r="Z1796">
        <v>1</v>
      </c>
      <c r="AA1796">
        <f t="shared" si="2569"/>
        <v>1926</v>
      </c>
      <c r="AB1796">
        <f t="shared" si="2570"/>
        <v>9153</v>
      </c>
      <c r="AC1796">
        <f t="shared" si="2608"/>
        <v>9153</v>
      </c>
      <c r="AD1796" s="6">
        <v>2</v>
      </c>
      <c r="AE1796" t="s">
        <v>939</v>
      </c>
      <c r="AF1796" t="s">
        <v>865</v>
      </c>
      <c r="AG1796" t="s">
        <v>756</v>
      </c>
      <c r="AH1796" t="s">
        <v>756</v>
      </c>
      <c r="AI1796" t="str">
        <f t="shared" si="2521"/>
        <v>e</v>
      </c>
      <c r="AJ1796" t="str">
        <f t="shared" si="2522"/>
        <v/>
      </c>
      <c r="AK1796" t="str">
        <f t="shared" si="2523"/>
        <v/>
      </c>
      <c r="AL1796" t="str">
        <f t="shared" si="2524"/>
        <v/>
      </c>
      <c r="AM1796" t="str">
        <f t="shared" si="2525"/>
        <v/>
      </c>
      <c r="AN1796" t="str">
        <f t="shared" si="2526"/>
        <v>Away</v>
      </c>
      <c r="AO1796" t="str">
        <f t="shared" si="2527"/>
        <v>a</v>
      </c>
      <c r="AP1796" t="str">
        <f t="shared" si="2528"/>
        <v/>
      </c>
      <c r="AQ1796" t="str">
        <f t="shared" si="2529"/>
        <v/>
      </c>
      <c r="AR1796" t="str">
        <f t="shared" si="2530"/>
        <v>Away</v>
      </c>
      <c r="AS1796" t="str">
        <f t="shared" si="2531"/>
        <v>a</v>
      </c>
      <c r="AT1796" t="str">
        <f t="shared" si="2532"/>
        <v>Offensive</v>
      </c>
      <c r="AU1796" t="str">
        <f t="shared" si="2533"/>
        <v/>
      </c>
      <c r="AV1796" t="str">
        <f t="shared" si="2534"/>
        <v/>
      </c>
      <c r="AW1796" t="str" cm="1">
        <f t="array" ref="AW1796">IFERROR(IF(O1796&lt;&gt;"",O1796,IF(OR($S1796="",$T1796=""),"",IF(O1796&lt;&gt;"",O1796,IF($T1796&lt;&gt;"",_xlfn._xlws.FILTER(O:O,($BU:$BU=$BU1796)*($I:$I=$I1796)*($T:$T=$T1796)*($S:$S=_xlfn.MINIFS($S:$S,$T:$T,"="&amp;$T1796)),"")))))&amp;"",IF(O1796="","",""))&amp;""</f>
        <v/>
      </c>
      <c r="AX1796" t="str" cm="1">
        <f t="array" ref="AX1796">IFERROR(IF(P1796&lt;&gt;"",P1796,IF(OR($S1796="",$T1796=""),"",IF($T1796&lt;&gt;"",_xlfn._xlws.FILTER(P:P,($BU:$BU=$BU1796)*($I:$I=$I1796)*($T:$T=$T1796)*($S:$S=_xlfn.MINIFS($S:$S,$T:$T,"="&amp;$T1796)),""))))&amp;"",IF(P1796="","",""))&amp;""</f>
        <v/>
      </c>
      <c r="AY1796" t="str" cm="1">
        <f t="array" ref="AY1796">IFERROR(IF(Q1796&lt;&gt;"",Q1796,IF(OR($S1796="",$T1796=""),"",IF($T1796&lt;&gt;"",_xlfn._xlws.FILTER(Q:Q,($BU:$BU=$BU1796)*($I:$I=$I1796)*($T:$T=$T1796)*($S:$S=_xlfn.MINIFS($S:$S,$T:$T,"="&amp;$T1796)),""))))&amp;"",IF(Q1796="","",""))&amp;""</f>
        <v/>
      </c>
      <c r="AZ1796" t="str" cm="1">
        <f t="array" ref="AZ1796">IFERROR(IF(R1796&lt;&gt;"",R1796,IF(OR($S1796="",$T1796=""),"",IF($T1796&lt;&gt;"",_xlfn._xlws.FILTER(R:R,($BU:$BU=$BU1796)*($I:$I=$I1796)*($T:$T=$T1796)*($S:$S=_xlfn.MINIFS($S:$S,$T:$T,"="&amp;$T1796)),""))))&amp;"",IF(R1796="","",""))&amp;""</f>
        <v/>
      </c>
      <c r="BA1796" s="6">
        <f t="shared" si="2535"/>
        <v>151</v>
      </c>
      <c r="BB1796">
        <f t="shared" ref="BB1796:BD1796" si="2611">BB1795</f>
        <v>18987</v>
      </c>
      <c r="BC1796" t="str">
        <f t="shared" si="2611"/>
        <v>Velodrome</v>
      </c>
      <c r="BD1796" t="str">
        <f t="shared" si="2611"/>
        <v>Outlaws</v>
      </c>
      <c r="BE1796" t="s">
        <v>231</v>
      </c>
      <c r="BF1796" t="s">
        <v>232</v>
      </c>
      <c r="BI1796" cm="1">
        <f t="array" aca="1" ref="BI1796" ca="1">IFERROR(_xlfn._xlws.FILTER(shifts!A:A,(shifts!B:B=events!AD1796)*(shifts!AG:AG&gt;=events!BK1796)*(shifts!AH:AH&lt;=events!BL1796)),BI1795)</f>
        <v>59</v>
      </c>
      <c r="BJ1796" s="15">
        <f t="shared" si="2537"/>
        <v>0</v>
      </c>
      <c r="BK1796">
        <f t="shared" si="2538"/>
        <v>398</v>
      </c>
      <c r="BL1796">
        <f t="shared" si="2539"/>
        <v>398</v>
      </c>
      <c r="BM1796" s="15">
        <f>SUMIFS(BJ$2:BJ1796,K$2:K1796,"=Intermission")+SUMIFS(BJ$2:BJ1796,K$2:K1796,"=Timeout")</f>
        <v>67</v>
      </c>
      <c r="BN1796">
        <f t="shared" si="2540"/>
        <v>1147</v>
      </c>
      <c r="BO1796" s="19">
        <f t="shared" si="2541"/>
        <v>1829</v>
      </c>
      <c r="BP1796">
        <f t="shared" si="2542"/>
        <v>1824</v>
      </c>
      <c r="BQ1796" s="17">
        <f t="shared" si="2543"/>
        <v>1829</v>
      </c>
      <c r="BR1796" t="str">
        <f t="shared" si="2544"/>
        <v>event_team_player_1</v>
      </c>
      <c r="BS1796">
        <f>COUNTIFS(S$3:S1796,"="&amp;S1796,AI$3:AI1796,"="&amp;AI1796)</f>
        <v>1</v>
      </c>
      <c r="BT1796" t="str">
        <f>IFERROR(VLOOKUP(BB1796&amp;BU1796&amp;X1796,game_rosters!U:W,3,FALSE),"")</f>
        <v>P100009</v>
      </c>
      <c r="BU1796" t="str">
        <f t="shared" si="2545"/>
        <v>Outlaws</v>
      </c>
    </row>
    <row r="1797" spans="1:73" x14ac:dyDescent="0.2">
      <c r="A1797">
        <f t="shared" ref="A1797:A1860" si="2612">IF(K1797&lt;&gt;"",1,IF(D1797="x","x",""))</f>
        <v>1</v>
      </c>
      <c r="I1797" s="44">
        <v>44</v>
      </c>
      <c r="K1797" t="s">
        <v>13</v>
      </c>
      <c r="L1797" t="s">
        <v>587</v>
      </c>
      <c r="N1797" t="s">
        <v>595</v>
      </c>
      <c r="O1797" t="s">
        <v>652</v>
      </c>
      <c r="Q1797" t="s">
        <v>595</v>
      </c>
      <c r="R1797" s="51">
        <v>1</v>
      </c>
      <c r="S1797">
        <v>927</v>
      </c>
      <c r="T1797" t="s">
        <v>756</v>
      </c>
      <c r="W1797" t="s">
        <v>731</v>
      </c>
      <c r="X1797">
        <v>44</v>
      </c>
      <c r="Z1797">
        <v>1</v>
      </c>
      <c r="AA1797">
        <f t="shared" si="2569"/>
        <v>1927</v>
      </c>
      <c r="AB1797" t="str">
        <f t="shared" si="2570"/>
        <v/>
      </c>
      <c r="AC1797">
        <f t="shared" si="2608"/>
        <v>1927</v>
      </c>
      <c r="AD1797" s="6">
        <v>2</v>
      </c>
      <c r="AE1797" t="s">
        <v>939</v>
      </c>
      <c r="AF1797" t="s">
        <v>925</v>
      </c>
      <c r="AG1797" t="s">
        <v>939</v>
      </c>
      <c r="AH1797" t="s">
        <v>926</v>
      </c>
      <c r="AI1797" t="str">
        <f t="shared" ref="AI1797:AI1860" si="2613">IF(Z1797="x","",IF(Z1797=1,"e","o"))</f>
        <v>e</v>
      </c>
      <c r="AJ1797" t="str">
        <f t="shared" ref="AJ1797:AJ1860" si="2614">IF($J1797&lt;&gt;"",$J1797,IF($AC1797=$AC1796,AJ1796,""))</f>
        <v/>
      </c>
      <c r="AK1797" t="str">
        <f t="shared" ref="AK1797:AK1860" si="2615">IF($J1797&lt;&gt;"",$J1797,IF($AC1797=$AC1796,AK1796,""))</f>
        <v/>
      </c>
      <c r="AL1797" t="str">
        <f t="shared" ref="AL1797:AL1860" si="2616">IF($W1797="","",IF($AJ1797="","",IF($W1797="h",$AJ1797,IF($AJ1797="n","n",IF(AND($W1797="a",$AJ1797="d"),"o",IF(AND($W1797="a",$AJ1797="o"),"d"))))))</f>
        <v/>
      </c>
      <c r="AM1797" t="str">
        <f t="shared" ref="AM1797:AM1860" si="2617">IF($W1797="","",IF(J1797="","",IF(AL1797="n","n",IF(AL1797="d","o",IF(AL1797="o","d","")))))</f>
        <v/>
      </c>
      <c r="AN1797" t="str">
        <f t="shared" ref="AN1797:AN1860" si="2618">IF(AO1797="H","Home",IF(AO1797="A","Away",""))</f>
        <v>Away</v>
      </c>
      <c r="AO1797" t="str">
        <f t="shared" ref="AO1797:AO1860" si="2619">IF($W1797&lt;&gt;"",$W1797,IF($AC1797=$AC1796,AO1796,""))</f>
        <v>a</v>
      </c>
      <c r="AP1797" t="str">
        <f t="shared" ref="AP1797:AP1860" si="2620">IF(AL1797&lt;&gt;"",AL1797,IF($AC1797=$AC1796,AP1796,""))</f>
        <v/>
      </c>
      <c r="AQ1797" t="str">
        <f t="shared" ref="AQ1797:AQ1860" si="2621">IF(AM1797&lt;&gt;"",AM1797,IF($AC1797=$AC1796,AQ1796,""))</f>
        <v/>
      </c>
      <c r="AR1797" t="str">
        <f t="shared" ref="AR1797:AR1860" si="2622">IF(AN1797&lt;&gt;"",AN1797,IF($AC1797=$AC1796,AR1796,""))</f>
        <v>Away</v>
      </c>
      <c r="AS1797" t="str">
        <f t="shared" ref="AS1797:AS1860" si="2623">IF(AO1797&lt;&gt;"",AO1797,IF($AC1797=$AC1796,AS1796,""))</f>
        <v>a</v>
      </c>
      <c r="AT1797" t="str">
        <f t="shared" ref="AT1797:AT1860" si="2624">IF(AND(AI1797="e",OR(BE1797="Save",BF1797="Turnover_Takeaway",BF1797="Play_Defensive")),"Defensive",IF(AND(AI1797="o",OR(BE1797="Save",BF1797="Turnover_Takeaway",BF1797="Play_Defensive")),"Offensive",IF(OR(BE1797="Deadice",BE1797="Stoppage",BE1797="Intermission"),"",IF(AI1797="e","Offensive",IF(AI1797="o","Defensive","")))))</f>
        <v>Offensive</v>
      </c>
      <c r="AU1797" t="str">
        <f t="shared" ref="AU1797:AU1860" si="2625">IF(U1797&lt;&gt;"",U1797+5000,"")</f>
        <v/>
      </c>
      <c r="AV1797" t="str">
        <f t="shared" ref="AV1797:AV1860" si="2626">IF(V1797&lt;&gt;"",V1797+6000,"")</f>
        <v/>
      </c>
      <c r="AW1797" t="str" cm="1">
        <f t="array" ref="AW1797">IFERROR(IF(O1797&lt;&gt;"",O1797,IF(OR($S1797="",$T1797=""),"",IF(O1797&lt;&gt;"",O1797,IF($T1797&lt;&gt;"",_xlfn._xlws.FILTER(O:O,($BU:$BU=$BU1797)*($I:$I=$I1797)*($T:$T=$T1797)*($S:$S=_xlfn.MINIFS($S:$S,$T:$T,"="&amp;$T1797)),"")))))&amp;"",IF(O1797="","",""))&amp;""</f>
        <v>OffensivePlay_Zone-PuckRecoveryRebound</v>
      </c>
      <c r="AX1797" t="str" cm="1">
        <f t="array" ref="AX1797">IFERROR(IF(P1797&lt;&gt;"",P1797,IF(OR($S1797="",$T1797=""),"",IF($T1797&lt;&gt;"",_xlfn._xlws.FILTER(P:P,($BU:$BU=$BU1797)*($I:$I=$I1797)*($T:$T=$T1797)*($S:$S=_xlfn.MINIFS($S:$S,$T:$T,"="&amp;$T1797)),""))))&amp;"",IF(P1797="","",""))&amp;""</f>
        <v/>
      </c>
      <c r="AY1797" t="str" cm="1">
        <f t="array" ref="AY1797">IFERROR(IF(Q1797&lt;&gt;"",Q1797,IF(OR($S1797="",$T1797=""),"",IF($T1797&lt;&gt;"",_xlfn._xlws.FILTER(Q:Q,($BU:$BU=$BU1797)*($I:$I=$I1797)*($T:$T=$T1797)*($S:$S=_xlfn.MINIFS($S:$S,$T:$T,"="&amp;$T1797)),""))))&amp;"",IF(Q1797="","",""))&amp;""</f>
        <v>s</v>
      </c>
      <c r="AZ1797" t="str" cm="1">
        <f t="array" ref="AZ1797">IFERROR(IF(R1797&lt;&gt;"",R1797,IF(OR($S1797="",$T1797=""),"",IF($T1797&lt;&gt;"",_xlfn._xlws.FILTER(R:R,($BU:$BU=$BU1797)*($I:$I=$I1797)*($T:$T=$T1797)*($S:$S=_xlfn.MINIFS($S:$S,$T:$T,"="&amp;$T1797)),""))))&amp;"",IF(R1797="","",""))&amp;""</f>
        <v>1</v>
      </c>
      <c r="BA1797" s="6">
        <f t="shared" ref="BA1797:BA1860" si="2627">IF(OR(L1797="Zone_Entry",L1797="Zone_Exit"),BA1796+1,BA1796)</f>
        <v>151</v>
      </c>
      <c r="BB1797">
        <f t="shared" ref="BB1797:BD1797" si="2628">BB1796</f>
        <v>18987</v>
      </c>
      <c r="BC1797" t="str">
        <f t="shared" si="2628"/>
        <v>Velodrome</v>
      </c>
      <c r="BD1797" t="str">
        <f t="shared" si="2628"/>
        <v>Outlaws</v>
      </c>
      <c r="BE1797" t="s">
        <v>13</v>
      </c>
      <c r="BF1797" t="s">
        <v>587</v>
      </c>
      <c r="BI1797" cm="1">
        <f t="array" aca="1" ref="BI1797" ca="1">IFERROR(_xlfn._xlws.FILTER(shifts!A:A,(shifts!B:B=events!AD1797)*(shifts!AG:AG&gt;=events!BK1797)*(shifts!AH:AH&lt;=events!BL1797)),BI1796)</f>
        <v>59</v>
      </c>
      <c r="BJ1797" s="15">
        <f t="shared" ref="BJ1797:BJ1860" si="2629">IF(AND(AG1797="",AH1797=""),0,((AE1797*60)+AF1797)-((AG1797*60)+AH1797))</f>
        <v>2</v>
      </c>
      <c r="BK1797">
        <f t="shared" ref="BK1797:BK1860" si="2630">(AE1797*60)+AF1797</f>
        <v>396</v>
      </c>
      <c r="BL1797">
        <f t="shared" ref="BL1797:BL1860" si="2631">IF(AND(AG1797="",AH1797=""),BK1797,((AG1797*60)+AH1797))</f>
        <v>394</v>
      </c>
      <c r="BM1797" s="15">
        <f>SUMIFS(BJ$2:BJ1797,K$2:K1797,"=Intermission")+SUMIFS(BJ$2:BJ1797,K$2:K1797,"=Timeout")</f>
        <v>67</v>
      </c>
      <c r="BN1797">
        <f t="shared" ref="BN1797:BN1860" si="2632">IF(AD1797=1,0,IF(AD1797=2,1080+BM1797,IF(AD1797=3,(1080*2)+BM1797,0)))</f>
        <v>1147</v>
      </c>
      <c r="BO1797" s="19">
        <f t="shared" ref="BO1797:BO1860" si="2633">IF(K1797="Intermission",BO1796,((1080)-((AE1797*60)+AF1797))+BN1797)</f>
        <v>1831</v>
      </c>
      <c r="BP1797">
        <f t="shared" ref="BP1797:BP1860" si="2634">IF(BO1797&lt;5,0,BO1797-5)</f>
        <v>1826</v>
      </c>
      <c r="BQ1797" s="17">
        <f t="shared" ref="BQ1797:BQ1860" si="2635">BP1797+BJ1797+5</f>
        <v>1833</v>
      </c>
      <c r="BR1797" t="str">
        <f t="shared" ref="BR1797:BR1860" si="2636">IF(AI1797="e","event_team_player_"&amp;BS1797,IF(AI1797="o","opp_team_player_"&amp;BS1797,""))</f>
        <v>event_team_player_1</v>
      </c>
      <c r="BS1797">
        <f>COUNTIFS(S$3:S1797,"="&amp;S1797,AI$3:AI1797,"="&amp;AI1797)</f>
        <v>1</v>
      </c>
      <c r="BT1797" t="str">
        <f>IFERROR(VLOOKUP(BB1797&amp;BU1797&amp;X1797,game_rosters!U:W,3,FALSE),"")</f>
        <v>P100033</v>
      </c>
      <c r="BU1797" t="str">
        <f t="shared" ref="BU1797:BU1860" si="2637">IF(AR1797="","",IF(AND(AR1797="Away",AI1797="e"),BD1797,IF(AND(AR1797="Home",AI1797="e"),BC1797,IF(AND(AR1797="Away",AI1797="o"),BC1797,IF(AND(AR1797="Home",AI1797="o"),BD1797)))))</f>
        <v>Outlaws</v>
      </c>
    </row>
    <row r="1798" spans="1:73" x14ac:dyDescent="0.2">
      <c r="A1798" t="str">
        <f t="shared" si="2612"/>
        <v/>
      </c>
      <c r="I1798" s="44">
        <v>61</v>
      </c>
      <c r="R1798" s="51">
        <v>1</v>
      </c>
      <c r="S1798">
        <v>927</v>
      </c>
      <c r="T1798" t="s">
        <v>756</v>
      </c>
      <c r="X1798">
        <v>61</v>
      </c>
      <c r="AA1798">
        <f t="shared" si="2569"/>
        <v>1927</v>
      </c>
      <c r="AB1798" t="str">
        <f t="shared" si="2570"/>
        <v/>
      </c>
      <c r="AC1798">
        <f t="shared" si="2608"/>
        <v>1927</v>
      </c>
      <c r="AD1798" s="6">
        <v>2</v>
      </c>
      <c r="AE1798" t="s">
        <v>939</v>
      </c>
      <c r="AF1798" t="s">
        <v>925</v>
      </c>
      <c r="AG1798" t="s">
        <v>939</v>
      </c>
      <c r="AH1798" t="s">
        <v>926</v>
      </c>
      <c r="AI1798" t="str">
        <f t="shared" si="2613"/>
        <v>o</v>
      </c>
      <c r="AJ1798" t="str">
        <f t="shared" si="2614"/>
        <v/>
      </c>
      <c r="AK1798" t="str">
        <f t="shared" si="2615"/>
        <v/>
      </c>
      <c r="AL1798" t="str">
        <f t="shared" si="2616"/>
        <v/>
      </c>
      <c r="AM1798" t="str">
        <f t="shared" si="2617"/>
        <v/>
      </c>
      <c r="AN1798" t="str">
        <f t="shared" si="2618"/>
        <v>Away</v>
      </c>
      <c r="AO1798" t="str">
        <f t="shared" si="2619"/>
        <v>a</v>
      </c>
      <c r="AP1798" t="str">
        <f t="shared" si="2620"/>
        <v/>
      </c>
      <c r="AQ1798" t="str">
        <f t="shared" si="2621"/>
        <v/>
      </c>
      <c r="AR1798" t="str">
        <f t="shared" si="2622"/>
        <v>Away</v>
      </c>
      <c r="AS1798" t="str">
        <f t="shared" si="2623"/>
        <v>a</v>
      </c>
      <c r="AT1798" t="str">
        <f t="shared" si="2624"/>
        <v>Defensive</v>
      </c>
      <c r="AU1798" t="str">
        <f t="shared" si="2625"/>
        <v/>
      </c>
      <c r="AV1798" t="str">
        <f t="shared" si="2626"/>
        <v/>
      </c>
      <c r="AW1798" t="str" cm="1">
        <f t="array" ref="AW1798">IFERROR(IF(O1798&lt;&gt;"",O1798,IF(OR($S1798="",$T1798=""),"",IF(O1798&lt;&gt;"",O1798,IF($T1798&lt;&gt;"",_xlfn._xlws.FILTER(O:O,($BU:$BU=$BU1798)*($I:$I=$I1798)*($T:$T=$T1798)*($S:$S=_xlfn.MINIFS($S:$S,$T:$T,"="&amp;$T1798)),"")))))&amp;"",IF(O1798="","",""))&amp;""</f>
        <v/>
      </c>
      <c r="AX1798" t="str" cm="1">
        <f t="array" ref="AX1798">IFERROR(IF(P1798&lt;&gt;"",P1798,IF(OR($S1798="",$T1798=""),"",IF($T1798&lt;&gt;"",_xlfn._xlws.FILTER(P:P,($BU:$BU=$BU1798)*($I:$I=$I1798)*($T:$T=$T1798)*($S:$S=_xlfn.MINIFS($S:$S,$T:$T,"="&amp;$T1798)),""))))&amp;"",IF(P1798="","",""))&amp;""</f>
        <v/>
      </c>
      <c r="AY1798" t="str" cm="1">
        <f t="array" ref="AY1798">IFERROR(IF(Q1798&lt;&gt;"",Q1798,IF(OR($S1798="",$T1798=""),"",IF($T1798&lt;&gt;"",_xlfn._xlws.FILTER(Q:Q,($BU:$BU=$BU1798)*($I:$I=$I1798)*($T:$T=$T1798)*($S:$S=_xlfn.MINIFS($S:$S,$T:$T,"="&amp;$T1798)),""))))&amp;"",IF(Q1798="","",""))&amp;""</f>
        <v/>
      </c>
      <c r="AZ1798" t="str" cm="1">
        <f t="array" ref="AZ1798">IFERROR(IF(R1798&lt;&gt;"",R1798,IF(OR($S1798="",$T1798=""),"",IF($T1798&lt;&gt;"",_xlfn._xlws.FILTER(R:R,($BU:$BU=$BU1798)*($I:$I=$I1798)*($T:$T=$T1798)*($S:$S=_xlfn.MINIFS($S:$S,$T:$T,"="&amp;$T1798)),""))))&amp;"",IF(R1798="","",""))&amp;""</f>
        <v>1</v>
      </c>
      <c r="BA1798" s="6">
        <f t="shared" si="2627"/>
        <v>151</v>
      </c>
      <c r="BB1798">
        <f t="shared" ref="BB1798:BD1798" si="2638">BB1797</f>
        <v>18987</v>
      </c>
      <c r="BC1798" t="str">
        <f t="shared" si="2638"/>
        <v>Velodrome</v>
      </c>
      <c r="BD1798" t="str">
        <f t="shared" si="2638"/>
        <v>Outlaws</v>
      </c>
      <c r="BE1798" t="s">
        <v>13</v>
      </c>
      <c r="BF1798" t="s">
        <v>587</v>
      </c>
      <c r="BI1798" cm="1">
        <f t="array" aca="1" ref="BI1798" ca="1">IFERROR(_xlfn._xlws.FILTER(shifts!A:A,(shifts!B:B=events!AD1798)*(shifts!AG:AG&gt;=events!BK1798)*(shifts!AH:AH&lt;=events!BL1798)),BI1797)</f>
        <v>59</v>
      </c>
      <c r="BJ1798" s="15">
        <f t="shared" si="2629"/>
        <v>2</v>
      </c>
      <c r="BK1798">
        <f t="shared" si="2630"/>
        <v>396</v>
      </c>
      <c r="BL1798">
        <f t="shared" si="2631"/>
        <v>394</v>
      </c>
      <c r="BM1798" s="15">
        <f>SUMIFS(BJ$2:BJ1798,K$2:K1798,"=Intermission")+SUMIFS(BJ$2:BJ1798,K$2:K1798,"=Timeout")</f>
        <v>67</v>
      </c>
      <c r="BN1798">
        <f t="shared" si="2632"/>
        <v>1147</v>
      </c>
      <c r="BO1798" s="19">
        <f t="shared" si="2633"/>
        <v>1831</v>
      </c>
      <c r="BP1798">
        <f t="shared" si="2634"/>
        <v>1826</v>
      </c>
      <c r="BQ1798" s="17">
        <f t="shared" si="2635"/>
        <v>1833</v>
      </c>
      <c r="BR1798" t="str">
        <f t="shared" si="2636"/>
        <v>opp_team_player_1</v>
      </c>
      <c r="BS1798">
        <f>COUNTIFS(S$3:S1798,"="&amp;S1798,AI$3:AI1798,"="&amp;AI1798)</f>
        <v>1</v>
      </c>
      <c r="BT1798" t="str">
        <f>IFERROR(VLOOKUP(BB1798&amp;BU1798&amp;X1798,game_rosters!U:W,3,FALSE),"")</f>
        <v>P100224</v>
      </c>
      <c r="BU1798" t="str">
        <f t="shared" si="2637"/>
        <v>Velodrome</v>
      </c>
    </row>
    <row r="1799" spans="1:73" x14ac:dyDescent="0.2">
      <c r="A1799">
        <f t="shared" si="2612"/>
        <v>1</v>
      </c>
      <c r="I1799" s="44">
        <v>44</v>
      </c>
      <c r="K1799" t="s">
        <v>9</v>
      </c>
      <c r="L1799" t="s">
        <v>173</v>
      </c>
      <c r="M1799" t="s">
        <v>365</v>
      </c>
      <c r="N1799" t="s">
        <v>594</v>
      </c>
      <c r="O1799" t="s">
        <v>614</v>
      </c>
      <c r="Q1799" t="s">
        <v>594</v>
      </c>
      <c r="R1799" s="51">
        <v>1</v>
      </c>
      <c r="S1799">
        <v>928</v>
      </c>
      <c r="T1799">
        <v>154</v>
      </c>
      <c r="W1799" t="s">
        <v>731</v>
      </c>
      <c r="X1799">
        <v>44</v>
      </c>
      <c r="Z1799">
        <v>1</v>
      </c>
      <c r="AA1799">
        <f t="shared" si="2569"/>
        <v>1928</v>
      </c>
      <c r="AB1799">
        <f t="shared" si="2570"/>
        <v>9154</v>
      </c>
      <c r="AC1799">
        <f t="shared" si="2608"/>
        <v>9154</v>
      </c>
      <c r="AD1799" s="6">
        <v>2</v>
      </c>
      <c r="AE1799" t="s">
        <v>939</v>
      </c>
      <c r="AF1799" t="s">
        <v>926</v>
      </c>
      <c r="AG1799" t="s">
        <v>756</v>
      </c>
      <c r="AH1799" t="s">
        <v>756</v>
      </c>
      <c r="AI1799" t="str">
        <f t="shared" si="2613"/>
        <v>e</v>
      </c>
      <c r="AJ1799" t="str">
        <f t="shared" si="2614"/>
        <v/>
      </c>
      <c r="AK1799" t="str">
        <f t="shared" si="2615"/>
        <v/>
      </c>
      <c r="AL1799" t="str">
        <f t="shared" si="2616"/>
        <v/>
      </c>
      <c r="AM1799" t="str">
        <f t="shared" si="2617"/>
        <v/>
      </c>
      <c r="AN1799" t="str">
        <f t="shared" si="2618"/>
        <v>Away</v>
      </c>
      <c r="AO1799" t="str">
        <f t="shared" si="2619"/>
        <v>a</v>
      </c>
      <c r="AP1799" t="str">
        <f t="shared" si="2620"/>
        <v/>
      </c>
      <c r="AQ1799" t="str">
        <f t="shared" si="2621"/>
        <v/>
      </c>
      <c r="AR1799" t="str">
        <f t="shared" si="2622"/>
        <v>Away</v>
      </c>
      <c r="AS1799" t="str">
        <f t="shared" si="2623"/>
        <v>a</v>
      </c>
      <c r="AT1799" t="str">
        <f t="shared" si="2624"/>
        <v>Offensive</v>
      </c>
      <c r="AU1799" t="str">
        <f t="shared" si="2625"/>
        <v/>
      </c>
      <c r="AV1799" t="str">
        <f t="shared" si="2626"/>
        <v/>
      </c>
      <c r="AW1799" t="str" cm="1">
        <f t="array" ref="AW1799">IFERROR(IF(O1799&lt;&gt;"",O1799,IF(OR($S1799="",$T1799=""),"",IF(O1799&lt;&gt;"",O1799,IF($T1799&lt;&gt;"",_xlfn._xlws.FILTER(O:O,($BU:$BU=$BU1799)*($I:$I=$I1799)*($T:$T=$T1799)*($S:$S=_xlfn.MINIFS($S:$S,$T:$T,"="&amp;$T1799)),"")))))&amp;"",IF(O1799="","",""))&amp;""</f>
        <v>Defensive_Zone-AttemptedBreakOutClear</v>
      </c>
      <c r="AX1799" t="str" cm="1">
        <f t="array" ref="AX1799">IFERROR(IF(P1799&lt;&gt;"",P1799,IF(OR($S1799="",$T1799=""),"",IF($T1799&lt;&gt;"",_xlfn._xlws.FILTER(P:P,($BU:$BU=$BU1799)*($I:$I=$I1799)*($T:$T=$T1799)*($S:$S=_xlfn.MINIFS($S:$S,$T:$T,"="&amp;$T1799)),""))))&amp;"",IF(P1799="","",""))&amp;""</f>
        <v/>
      </c>
      <c r="AY1799" t="str" cm="1">
        <f t="array" ref="AY1799">IFERROR(IF(Q1799&lt;&gt;"",Q1799,IF(OR($S1799="",$T1799=""),"",IF($T1799&lt;&gt;"",_xlfn._xlws.FILTER(Q:Q,($BU:$BU=$BU1799)*($I:$I=$I1799)*($T:$T=$T1799)*($S:$S=_xlfn.MINIFS($S:$S,$T:$T,"="&amp;$T1799)),""))))&amp;"",IF(Q1799="","",""))&amp;""</f>
        <v>u</v>
      </c>
      <c r="AZ1799" t="str" cm="1">
        <f t="array" ref="AZ1799">IFERROR(IF(R1799&lt;&gt;"",R1799,IF(OR($S1799="",$T1799=""),"",IF($T1799&lt;&gt;"",_xlfn._xlws.FILTER(R:R,($BU:$BU=$BU1799)*($I:$I=$I1799)*($T:$T=$T1799)*($S:$S=_xlfn.MINIFS($S:$S,$T:$T,"="&amp;$T1799)),""))))&amp;"",IF(R1799="","",""))&amp;""</f>
        <v>1</v>
      </c>
      <c r="BA1799" s="6">
        <f t="shared" si="2627"/>
        <v>151</v>
      </c>
      <c r="BB1799">
        <f t="shared" ref="BB1799:BD1799" si="2639">BB1798</f>
        <v>18987</v>
      </c>
      <c r="BC1799" t="str">
        <f t="shared" si="2639"/>
        <v>Velodrome</v>
      </c>
      <c r="BD1799" t="str">
        <f t="shared" si="2639"/>
        <v>Outlaws</v>
      </c>
      <c r="BE1799" t="s">
        <v>9</v>
      </c>
      <c r="BF1799" t="s">
        <v>173</v>
      </c>
      <c r="BI1799" cm="1">
        <f t="array" aca="1" ref="BI1799" ca="1">IFERROR(_xlfn._xlws.FILTER(shifts!A:A,(shifts!B:B=events!AD1799)*(shifts!AG:AG&gt;=events!BK1799)*(shifts!AH:AH&lt;=events!BL1799)),BI1798)</f>
        <v>59</v>
      </c>
      <c r="BJ1799" s="15">
        <f t="shared" si="2629"/>
        <v>0</v>
      </c>
      <c r="BK1799">
        <f t="shared" si="2630"/>
        <v>394</v>
      </c>
      <c r="BL1799">
        <f t="shared" si="2631"/>
        <v>394</v>
      </c>
      <c r="BM1799" s="15">
        <f>SUMIFS(BJ$2:BJ1799,K$2:K1799,"=Intermission")+SUMIFS(BJ$2:BJ1799,K$2:K1799,"=Timeout")</f>
        <v>67</v>
      </c>
      <c r="BN1799">
        <f t="shared" si="2632"/>
        <v>1147</v>
      </c>
      <c r="BO1799" s="19">
        <f t="shared" si="2633"/>
        <v>1833</v>
      </c>
      <c r="BP1799">
        <f t="shared" si="2634"/>
        <v>1828</v>
      </c>
      <c r="BQ1799" s="17">
        <f t="shared" si="2635"/>
        <v>1833</v>
      </c>
      <c r="BR1799" t="str">
        <f t="shared" si="2636"/>
        <v>event_team_player_1</v>
      </c>
      <c r="BS1799">
        <f>COUNTIFS(S$3:S1799,"="&amp;S1799,AI$3:AI1799,"="&amp;AI1799)</f>
        <v>1</v>
      </c>
      <c r="BT1799" t="str">
        <f>IFERROR(VLOOKUP(BB1799&amp;BU1799&amp;X1799,game_rosters!U:W,3,FALSE),"")</f>
        <v>P100033</v>
      </c>
      <c r="BU1799" t="str">
        <f t="shared" si="2637"/>
        <v>Outlaws</v>
      </c>
    </row>
    <row r="1800" spans="1:73" x14ac:dyDescent="0.2">
      <c r="A1800" t="str">
        <f t="shared" si="2612"/>
        <v/>
      </c>
      <c r="I1800" s="44">
        <v>42</v>
      </c>
      <c r="R1800" s="51">
        <v>1</v>
      </c>
      <c r="S1800">
        <v>928</v>
      </c>
      <c r="T1800">
        <v>154</v>
      </c>
      <c r="X1800">
        <v>42</v>
      </c>
      <c r="AA1800">
        <f t="shared" si="2569"/>
        <v>1928</v>
      </c>
      <c r="AB1800">
        <f t="shared" si="2570"/>
        <v>9154</v>
      </c>
      <c r="AC1800">
        <f t="shared" si="2608"/>
        <v>9154</v>
      </c>
      <c r="AD1800" s="6">
        <v>2</v>
      </c>
      <c r="AE1800" t="s">
        <v>939</v>
      </c>
      <c r="AF1800" t="s">
        <v>926</v>
      </c>
      <c r="AG1800" t="s">
        <v>756</v>
      </c>
      <c r="AH1800" t="s">
        <v>756</v>
      </c>
      <c r="AI1800" t="str">
        <f t="shared" si="2613"/>
        <v>o</v>
      </c>
      <c r="AJ1800" t="str">
        <f t="shared" si="2614"/>
        <v/>
      </c>
      <c r="AK1800" t="str">
        <f t="shared" si="2615"/>
        <v/>
      </c>
      <c r="AL1800" t="str">
        <f t="shared" si="2616"/>
        <v/>
      </c>
      <c r="AM1800" t="str">
        <f t="shared" si="2617"/>
        <v/>
      </c>
      <c r="AN1800" t="str">
        <f t="shared" si="2618"/>
        <v>Away</v>
      </c>
      <c r="AO1800" t="str">
        <f t="shared" si="2619"/>
        <v>a</v>
      </c>
      <c r="AP1800" t="str">
        <f t="shared" si="2620"/>
        <v/>
      </c>
      <c r="AQ1800" t="str">
        <f t="shared" si="2621"/>
        <v/>
      </c>
      <c r="AR1800" t="str">
        <f t="shared" si="2622"/>
        <v>Away</v>
      </c>
      <c r="AS1800" t="str">
        <f t="shared" si="2623"/>
        <v>a</v>
      </c>
      <c r="AT1800" t="str">
        <f t="shared" si="2624"/>
        <v>Defensive</v>
      </c>
      <c r="AU1800" t="str">
        <f t="shared" si="2625"/>
        <v/>
      </c>
      <c r="AV1800" t="str">
        <f t="shared" si="2626"/>
        <v/>
      </c>
      <c r="AW1800" t="str" cm="1">
        <f t="array" ref="AW1800">IFERROR(IF(O1800&lt;&gt;"",O1800,IF(OR($S1800="",$T1800=""),"",IF(O1800&lt;&gt;"",O1800,IF($T1800&lt;&gt;"",_xlfn._xlws.FILTER(O:O,($BU:$BU=$BU1800)*($I:$I=$I1800)*($T:$T=$T1800)*($S:$S=_xlfn.MINIFS($S:$S,$T:$T,"="&amp;$T1800)),"")))))&amp;"",IF(O1800="","",""))&amp;""</f>
        <v/>
      </c>
      <c r="AX1800" t="str" cm="1">
        <f t="array" ref="AX1800">IFERROR(IF(P1800&lt;&gt;"",P1800,IF(OR($S1800="",$T1800=""),"",IF($T1800&lt;&gt;"",_xlfn._xlws.FILTER(P:P,($BU:$BU=$BU1800)*($I:$I=$I1800)*($T:$T=$T1800)*($S:$S=_xlfn.MINIFS($S:$S,$T:$T,"="&amp;$T1800)),""))))&amp;"",IF(P1800="","",""))&amp;""</f>
        <v/>
      </c>
      <c r="AY1800" t="str" cm="1">
        <f t="array" ref="AY1800">IFERROR(IF(Q1800&lt;&gt;"",Q1800,IF(OR($S1800="",$T1800=""),"",IF($T1800&lt;&gt;"",_xlfn._xlws.FILTER(Q:Q,($BU:$BU=$BU1800)*($I:$I=$I1800)*($T:$T=$T1800)*($S:$S=_xlfn.MINIFS($S:$S,$T:$T,"="&amp;$T1800)),""))))&amp;"",IF(Q1800="","",""))&amp;""</f>
        <v/>
      </c>
      <c r="AZ1800" t="str" cm="1">
        <f t="array" ref="AZ1800">IFERROR(IF(R1800&lt;&gt;"",R1800,IF(OR($S1800="",$T1800=""),"",IF($T1800&lt;&gt;"",_xlfn._xlws.FILTER(R:R,($BU:$BU=$BU1800)*($I:$I=$I1800)*($T:$T=$T1800)*($S:$S=_xlfn.MINIFS($S:$S,$T:$T,"="&amp;$T1800)),""))))&amp;"",IF(R1800="","",""))&amp;""</f>
        <v>1</v>
      </c>
      <c r="BA1800" s="6">
        <f t="shared" si="2627"/>
        <v>151</v>
      </c>
      <c r="BB1800">
        <f t="shared" ref="BB1800:BD1800" si="2640">BB1799</f>
        <v>18987</v>
      </c>
      <c r="BC1800" t="str">
        <f t="shared" si="2640"/>
        <v>Velodrome</v>
      </c>
      <c r="BD1800" t="str">
        <f t="shared" si="2640"/>
        <v>Outlaws</v>
      </c>
      <c r="BE1800" t="s">
        <v>9</v>
      </c>
      <c r="BF1800" t="s">
        <v>173</v>
      </c>
      <c r="BI1800" cm="1">
        <f t="array" aca="1" ref="BI1800" ca="1">IFERROR(_xlfn._xlws.FILTER(shifts!A:A,(shifts!B:B=events!AD1800)*(shifts!AG:AG&gt;=events!BK1800)*(shifts!AH:AH&lt;=events!BL1800)),BI1799)</f>
        <v>59</v>
      </c>
      <c r="BJ1800" s="15">
        <f t="shared" si="2629"/>
        <v>0</v>
      </c>
      <c r="BK1800">
        <f t="shared" si="2630"/>
        <v>394</v>
      </c>
      <c r="BL1800">
        <f t="shared" si="2631"/>
        <v>394</v>
      </c>
      <c r="BM1800" s="15">
        <f>SUMIFS(BJ$2:BJ1800,K$2:K1800,"=Intermission")+SUMIFS(BJ$2:BJ1800,K$2:K1800,"=Timeout")</f>
        <v>67</v>
      </c>
      <c r="BN1800">
        <f t="shared" si="2632"/>
        <v>1147</v>
      </c>
      <c r="BO1800" s="19">
        <f t="shared" si="2633"/>
        <v>1833</v>
      </c>
      <c r="BP1800">
        <f t="shared" si="2634"/>
        <v>1828</v>
      </c>
      <c r="BQ1800" s="17">
        <f t="shared" si="2635"/>
        <v>1833</v>
      </c>
      <c r="BR1800" t="str">
        <f t="shared" si="2636"/>
        <v>opp_team_player_1</v>
      </c>
      <c r="BS1800">
        <f>COUNTIFS(S$3:S1800,"="&amp;S1800,AI$3:AI1800,"="&amp;AI1800)</f>
        <v>1</v>
      </c>
      <c r="BT1800" t="str">
        <f>IFERROR(VLOOKUP(BB1800&amp;BU1800&amp;X1800,game_rosters!U:W,3,FALSE),"")</f>
        <v>P100201</v>
      </c>
      <c r="BU1800" t="str">
        <f t="shared" si="2637"/>
        <v>Velodrome</v>
      </c>
    </row>
    <row r="1801" spans="1:73" x14ac:dyDescent="0.2">
      <c r="A1801">
        <f t="shared" si="2612"/>
        <v>1</v>
      </c>
      <c r="I1801" s="44">
        <v>22</v>
      </c>
      <c r="K1801" t="s">
        <v>238</v>
      </c>
      <c r="L1801" t="s">
        <v>193</v>
      </c>
      <c r="M1801" t="s">
        <v>91</v>
      </c>
      <c r="N1801" t="s">
        <v>595</v>
      </c>
      <c r="R1801" s="51">
        <v>1</v>
      </c>
      <c r="S1801">
        <v>929</v>
      </c>
      <c r="T1801">
        <v>154</v>
      </c>
      <c r="W1801" t="s">
        <v>735</v>
      </c>
      <c r="X1801">
        <v>22</v>
      </c>
      <c r="Z1801">
        <v>1</v>
      </c>
      <c r="AA1801">
        <f t="shared" si="2569"/>
        <v>1929</v>
      </c>
      <c r="AB1801">
        <f t="shared" si="2570"/>
        <v>9154</v>
      </c>
      <c r="AC1801">
        <f t="shared" si="2608"/>
        <v>9154</v>
      </c>
      <c r="AD1801" s="6">
        <v>2</v>
      </c>
      <c r="AE1801" t="s">
        <v>939</v>
      </c>
      <c r="AF1801" t="s">
        <v>927</v>
      </c>
      <c r="AG1801" t="s">
        <v>756</v>
      </c>
      <c r="AH1801" t="s">
        <v>756</v>
      </c>
      <c r="AI1801" t="str">
        <f t="shared" si="2613"/>
        <v>e</v>
      </c>
      <c r="AJ1801" t="str">
        <f t="shared" si="2614"/>
        <v/>
      </c>
      <c r="AK1801" t="str">
        <f t="shared" si="2615"/>
        <v/>
      </c>
      <c r="AL1801" t="str">
        <f t="shared" si="2616"/>
        <v/>
      </c>
      <c r="AM1801" t="str">
        <f t="shared" si="2617"/>
        <v/>
      </c>
      <c r="AN1801" t="str">
        <f t="shared" si="2618"/>
        <v>Home</v>
      </c>
      <c r="AO1801" t="str">
        <f t="shared" si="2619"/>
        <v>h</v>
      </c>
      <c r="AP1801" t="str">
        <f t="shared" si="2620"/>
        <v/>
      </c>
      <c r="AQ1801" t="str">
        <f t="shared" si="2621"/>
        <v/>
      </c>
      <c r="AR1801" t="str">
        <f t="shared" si="2622"/>
        <v>Home</v>
      </c>
      <c r="AS1801" t="str">
        <f t="shared" si="2623"/>
        <v>h</v>
      </c>
      <c r="AT1801" t="str">
        <f t="shared" si="2624"/>
        <v>Offensive</v>
      </c>
      <c r="AU1801" t="str">
        <f t="shared" si="2625"/>
        <v/>
      </c>
      <c r="AV1801" t="str">
        <f t="shared" si="2626"/>
        <v/>
      </c>
      <c r="AW1801" t="str" cm="1">
        <f t="array" ref="AW1801">IFERROR(IF(O1801&lt;&gt;"",O1801,IF(OR($S1801="",$T1801=""),"",IF(O1801&lt;&gt;"",O1801,IF($T1801&lt;&gt;"",_xlfn._xlws.FILTER(O:O,($BU:$BU=$BU1801)*($I:$I=$I1801)*($T:$T=$T1801)*($S:$S=_xlfn.MINIFS($S:$S,$T:$T,"="&amp;$T1801)),"")))))&amp;"",IF(O1801="","",""))&amp;""</f>
        <v/>
      </c>
      <c r="AX1801" t="str" cm="1">
        <f t="array" ref="AX1801">IFERROR(IF(P1801&lt;&gt;"",P1801,IF(OR($S1801="",$T1801=""),"",IF($T1801&lt;&gt;"",_xlfn._xlws.FILTER(P:P,($BU:$BU=$BU1801)*($I:$I=$I1801)*($T:$T=$T1801)*($S:$S=_xlfn.MINIFS($S:$S,$T:$T,"="&amp;$T1801)),""))))&amp;"",IF(P1801="","",""))&amp;""</f>
        <v/>
      </c>
      <c r="AY1801" t="str" cm="1">
        <f t="array" ref="AY1801">IFERROR(IF(Q1801&lt;&gt;"",Q1801,IF(OR($S1801="",$T1801=""),"",IF($T1801&lt;&gt;"",_xlfn._xlws.FILTER(Q:Q,($BU:$BU=$BU1801)*($I:$I=$I1801)*($T:$T=$T1801)*($S:$S=_xlfn.MINIFS($S:$S,$T:$T,"="&amp;$T1801)),""))))&amp;"",IF(Q1801="","",""))&amp;""</f>
        <v/>
      </c>
      <c r="AZ1801" t="str" cm="1">
        <f t="array" ref="AZ1801">IFERROR(IF(R1801&lt;&gt;"",R1801,IF(OR($S1801="",$T1801=""),"",IF($T1801&lt;&gt;"",_xlfn._xlws.FILTER(R:R,($BU:$BU=$BU1801)*($I:$I=$I1801)*($T:$T=$T1801)*($S:$S=_xlfn.MINIFS($S:$S,$T:$T,"="&amp;$T1801)),""))))&amp;"",IF(R1801="","",""))&amp;""</f>
        <v>1</v>
      </c>
      <c r="BA1801" s="6">
        <f t="shared" si="2627"/>
        <v>151</v>
      </c>
      <c r="BB1801">
        <f t="shared" ref="BB1801:BD1801" si="2641">BB1800</f>
        <v>18987</v>
      </c>
      <c r="BC1801" t="str">
        <f t="shared" si="2641"/>
        <v>Velodrome</v>
      </c>
      <c r="BD1801" t="str">
        <f t="shared" si="2641"/>
        <v>Outlaws</v>
      </c>
      <c r="BE1801" t="s">
        <v>238</v>
      </c>
      <c r="BF1801" t="s">
        <v>193</v>
      </c>
      <c r="BI1801" cm="1">
        <f t="array" aca="1" ref="BI1801" ca="1">IFERROR(_xlfn._xlws.FILTER(shifts!A:A,(shifts!B:B=events!AD1801)*(shifts!AG:AG&gt;=events!BK1801)*(shifts!AH:AH&lt;=events!BL1801)),BI1800)</f>
        <v>59</v>
      </c>
      <c r="BJ1801" s="15">
        <f t="shared" si="2629"/>
        <v>0</v>
      </c>
      <c r="BK1801">
        <f t="shared" si="2630"/>
        <v>392</v>
      </c>
      <c r="BL1801">
        <f t="shared" si="2631"/>
        <v>392</v>
      </c>
      <c r="BM1801" s="15">
        <f>SUMIFS(BJ$2:BJ1801,K$2:K1801,"=Intermission")+SUMIFS(BJ$2:BJ1801,K$2:K1801,"=Timeout")</f>
        <v>67</v>
      </c>
      <c r="BN1801">
        <f t="shared" si="2632"/>
        <v>1147</v>
      </c>
      <c r="BO1801" s="19">
        <f t="shared" si="2633"/>
        <v>1835</v>
      </c>
      <c r="BP1801">
        <f t="shared" si="2634"/>
        <v>1830</v>
      </c>
      <c r="BQ1801" s="17">
        <f t="shared" si="2635"/>
        <v>1835</v>
      </c>
      <c r="BR1801" t="str">
        <f t="shared" si="2636"/>
        <v>event_team_player_1</v>
      </c>
      <c r="BS1801">
        <f>COUNTIFS(S$3:S1801,"="&amp;S1801,AI$3:AI1801,"="&amp;AI1801)</f>
        <v>1</v>
      </c>
      <c r="BT1801" t="str">
        <f>IFERROR(VLOOKUP(BB1801&amp;BU1801&amp;X1801,game_rosters!U:W,3,FALSE),"")</f>
        <v>P100108</v>
      </c>
      <c r="BU1801" t="str">
        <f t="shared" si="2637"/>
        <v>Velodrome</v>
      </c>
    </row>
    <row r="1802" spans="1:73" x14ac:dyDescent="0.2">
      <c r="A1802" t="str">
        <f t="shared" si="2612"/>
        <v/>
      </c>
      <c r="I1802" s="44">
        <v>80</v>
      </c>
      <c r="R1802" s="51">
        <v>1</v>
      </c>
      <c r="S1802">
        <v>929</v>
      </c>
      <c r="T1802">
        <v>154</v>
      </c>
      <c r="X1802">
        <v>80</v>
      </c>
      <c r="AA1802">
        <f t="shared" si="2569"/>
        <v>1929</v>
      </c>
      <c r="AB1802">
        <f t="shared" si="2570"/>
        <v>9154</v>
      </c>
      <c r="AC1802">
        <f t="shared" si="2608"/>
        <v>9154</v>
      </c>
      <c r="AD1802" s="6">
        <v>2</v>
      </c>
      <c r="AE1802" t="s">
        <v>939</v>
      </c>
      <c r="AF1802" t="s">
        <v>927</v>
      </c>
      <c r="AG1802" t="s">
        <v>756</v>
      </c>
      <c r="AH1802" t="s">
        <v>756</v>
      </c>
      <c r="AI1802" t="str">
        <f t="shared" si="2613"/>
        <v>o</v>
      </c>
      <c r="AJ1802" t="str">
        <f t="shared" si="2614"/>
        <v/>
      </c>
      <c r="AK1802" t="str">
        <f t="shared" si="2615"/>
        <v/>
      </c>
      <c r="AL1802" t="str">
        <f t="shared" si="2616"/>
        <v/>
      </c>
      <c r="AM1802" t="str">
        <f t="shared" si="2617"/>
        <v/>
      </c>
      <c r="AN1802" t="str">
        <f t="shared" si="2618"/>
        <v>Home</v>
      </c>
      <c r="AO1802" t="str">
        <f t="shared" si="2619"/>
        <v>h</v>
      </c>
      <c r="AP1802" t="str">
        <f t="shared" si="2620"/>
        <v/>
      </c>
      <c r="AQ1802" t="str">
        <f t="shared" si="2621"/>
        <v/>
      </c>
      <c r="AR1802" t="str">
        <f t="shared" si="2622"/>
        <v>Home</v>
      </c>
      <c r="AS1802" t="str">
        <f t="shared" si="2623"/>
        <v>h</v>
      </c>
      <c r="AT1802" t="str">
        <f t="shared" si="2624"/>
        <v>Defensive</v>
      </c>
      <c r="AU1802" t="str">
        <f t="shared" si="2625"/>
        <v/>
      </c>
      <c r="AV1802" t="str">
        <f t="shared" si="2626"/>
        <v/>
      </c>
      <c r="AW1802" t="str" cm="1">
        <f t="array" ref="AW1802">IFERROR(IF(O1802&lt;&gt;"",O1802,IF(OR($S1802="",$T1802=""),"",IF(O1802&lt;&gt;"",O1802,IF($T1802&lt;&gt;"",_xlfn._xlws.FILTER(O:O,($BU:$BU=$BU1802)*($I:$I=$I1802)*($T:$T=$T1802)*($S:$S=_xlfn.MINIFS($S:$S,$T:$T,"="&amp;$T1802)),"")))))&amp;"",IF(O1802="","",""))&amp;""</f>
        <v/>
      </c>
      <c r="AX1802" t="str" cm="1">
        <f t="array" ref="AX1802">IFERROR(IF(P1802&lt;&gt;"",P1802,IF(OR($S1802="",$T1802=""),"",IF($T1802&lt;&gt;"",_xlfn._xlws.FILTER(P:P,($BU:$BU=$BU1802)*($I:$I=$I1802)*($T:$T=$T1802)*($S:$S=_xlfn.MINIFS($S:$S,$T:$T,"="&amp;$T1802)),""))))&amp;"",IF(P1802="","",""))&amp;""</f>
        <v/>
      </c>
      <c r="AY1802" t="str" cm="1">
        <f t="array" ref="AY1802">IFERROR(IF(Q1802&lt;&gt;"",Q1802,IF(OR($S1802="",$T1802=""),"",IF($T1802&lt;&gt;"",_xlfn._xlws.FILTER(Q:Q,($BU:$BU=$BU1802)*($I:$I=$I1802)*($T:$T=$T1802)*($S:$S=_xlfn.MINIFS($S:$S,$T:$T,"="&amp;$T1802)),""))))&amp;"",IF(Q1802="","",""))&amp;""</f>
        <v/>
      </c>
      <c r="AZ1802" t="str" cm="1">
        <f t="array" ref="AZ1802">IFERROR(IF(R1802&lt;&gt;"",R1802,IF(OR($S1802="",$T1802=""),"",IF($T1802&lt;&gt;"",_xlfn._xlws.FILTER(R:R,($BU:$BU=$BU1802)*($I:$I=$I1802)*($T:$T=$T1802)*($S:$S=_xlfn.MINIFS($S:$S,$T:$T,"="&amp;$T1802)),""))))&amp;"",IF(R1802="","",""))&amp;""</f>
        <v>1</v>
      </c>
      <c r="BA1802" s="6">
        <f t="shared" si="2627"/>
        <v>151</v>
      </c>
      <c r="BB1802">
        <f t="shared" ref="BB1802:BD1802" si="2642">BB1801</f>
        <v>18987</v>
      </c>
      <c r="BC1802" t="str">
        <f t="shared" si="2642"/>
        <v>Velodrome</v>
      </c>
      <c r="BD1802" t="str">
        <f t="shared" si="2642"/>
        <v>Outlaws</v>
      </c>
      <c r="BE1802" t="s">
        <v>238</v>
      </c>
      <c r="BF1802" t="s">
        <v>193</v>
      </c>
      <c r="BI1802" cm="1">
        <f t="array" aca="1" ref="BI1802" ca="1">IFERROR(_xlfn._xlws.FILTER(shifts!A:A,(shifts!B:B=events!AD1802)*(shifts!AG:AG&gt;=events!BK1802)*(shifts!AH:AH&lt;=events!BL1802)),BI1801)</f>
        <v>59</v>
      </c>
      <c r="BJ1802" s="15">
        <f t="shared" si="2629"/>
        <v>0</v>
      </c>
      <c r="BK1802">
        <f t="shared" si="2630"/>
        <v>392</v>
      </c>
      <c r="BL1802">
        <f t="shared" si="2631"/>
        <v>392</v>
      </c>
      <c r="BM1802" s="15">
        <f>SUMIFS(BJ$2:BJ1802,K$2:K1802,"=Intermission")+SUMIFS(BJ$2:BJ1802,K$2:K1802,"=Timeout")</f>
        <v>67</v>
      </c>
      <c r="BN1802">
        <f t="shared" si="2632"/>
        <v>1147</v>
      </c>
      <c r="BO1802" s="19">
        <f t="shared" si="2633"/>
        <v>1835</v>
      </c>
      <c r="BP1802">
        <f t="shared" si="2634"/>
        <v>1830</v>
      </c>
      <c r="BQ1802" s="17">
        <f t="shared" si="2635"/>
        <v>1835</v>
      </c>
      <c r="BR1802" t="str">
        <f t="shared" si="2636"/>
        <v>opp_team_player_1</v>
      </c>
      <c r="BS1802">
        <f>COUNTIFS(S$3:S1802,"="&amp;S1802,AI$3:AI1802,"="&amp;AI1802)</f>
        <v>1</v>
      </c>
      <c r="BT1802" t="str">
        <f>IFERROR(VLOOKUP(BB1802&amp;BU1802&amp;X1802,game_rosters!U:W,3,FALSE),"")</f>
        <v>P100223</v>
      </c>
      <c r="BU1802" t="str">
        <f t="shared" si="2637"/>
        <v>Outlaws</v>
      </c>
    </row>
    <row r="1803" spans="1:73" x14ac:dyDescent="0.2">
      <c r="A1803">
        <f t="shared" si="2612"/>
        <v>1</v>
      </c>
      <c r="I1803" s="44">
        <v>22</v>
      </c>
      <c r="K1803" t="s">
        <v>13</v>
      </c>
      <c r="O1803" t="s">
        <v>568</v>
      </c>
      <c r="S1803">
        <v>930</v>
      </c>
      <c r="T1803" t="s">
        <v>756</v>
      </c>
      <c r="W1803" t="s">
        <v>735</v>
      </c>
      <c r="X1803">
        <v>22</v>
      </c>
      <c r="Z1803">
        <v>1</v>
      </c>
      <c r="AA1803">
        <f t="shared" si="2569"/>
        <v>1930</v>
      </c>
      <c r="AB1803" t="str">
        <f t="shared" si="2570"/>
        <v/>
      </c>
      <c r="AC1803">
        <f t="shared" si="2608"/>
        <v>1930</v>
      </c>
      <c r="AD1803" s="6">
        <v>2</v>
      </c>
      <c r="AE1803" t="s">
        <v>939</v>
      </c>
      <c r="AF1803" t="s">
        <v>927</v>
      </c>
      <c r="AG1803" t="s">
        <v>939</v>
      </c>
      <c r="AH1803" t="s">
        <v>905</v>
      </c>
      <c r="AI1803" t="str">
        <f t="shared" si="2613"/>
        <v>e</v>
      </c>
      <c r="AJ1803" t="str">
        <f t="shared" si="2614"/>
        <v/>
      </c>
      <c r="AK1803" t="str">
        <f t="shared" si="2615"/>
        <v/>
      </c>
      <c r="AL1803" t="str">
        <f t="shared" si="2616"/>
        <v/>
      </c>
      <c r="AM1803" t="str">
        <f t="shared" si="2617"/>
        <v/>
      </c>
      <c r="AN1803" t="str">
        <f t="shared" si="2618"/>
        <v>Home</v>
      </c>
      <c r="AO1803" t="str">
        <f t="shared" si="2619"/>
        <v>h</v>
      </c>
      <c r="AP1803" t="str">
        <f t="shared" si="2620"/>
        <v/>
      </c>
      <c r="AQ1803" t="str">
        <f t="shared" si="2621"/>
        <v/>
      </c>
      <c r="AR1803" t="str">
        <f t="shared" si="2622"/>
        <v>Home</v>
      </c>
      <c r="AS1803" t="str">
        <f t="shared" si="2623"/>
        <v>h</v>
      </c>
      <c r="AT1803" t="str">
        <f t="shared" si="2624"/>
        <v>Offensive</v>
      </c>
      <c r="AU1803" t="str">
        <f t="shared" si="2625"/>
        <v/>
      </c>
      <c r="AV1803" t="str">
        <f t="shared" si="2626"/>
        <v/>
      </c>
      <c r="AW1803" t="str" cm="1">
        <f t="array" ref="AW1803">IFERROR(IF(O1803&lt;&gt;"",O1803,IF(OR($S1803="",$T1803=""),"",IF(O1803&lt;&gt;"",O1803,IF($T1803&lt;&gt;"",_xlfn._xlws.FILTER(O:O,($BU:$BU=$BU1803)*($I:$I=$I1803)*($T:$T=$T1803)*($S:$S=_xlfn.MINIFS($S:$S,$T:$T,"="&amp;$T1803)),"")))))&amp;"",IF(O1803="","",""))&amp;""</f>
        <v>OffensivePlay_Possession-DriveMiddle</v>
      </c>
      <c r="AX1803" t="str" cm="1">
        <f t="array" ref="AX1803">IFERROR(IF(P1803&lt;&gt;"",P1803,IF(OR($S1803="",$T1803=""),"",IF($T1803&lt;&gt;"",_xlfn._xlws.FILTER(P:P,($BU:$BU=$BU1803)*($I:$I=$I1803)*($T:$T=$T1803)*($S:$S=_xlfn.MINIFS($S:$S,$T:$T,"="&amp;$T1803)),""))))&amp;"",IF(P1803="","",""))&amp;""</f>
        <v/>
      </c>
      <c r="AY1803" t="str" cm="1">
        <f t="array" ref="AY1803">IFERROR(IF(Q1803&lt;&gt;"",Q1803,IF(OR($S1803="",$T1803=""),"",IF($T1803&lt;&gt;"",_xlfn._xlws.FILTER(Q:Q,($BU:$BU=$BU1803)*($I:$I=$I1803)*($T:$T=$T1803)*($S:$S=_xlfn.MINIFS($S:$S,$T:$T,"="&amp;$T1803)),""))))&amp;"",IF(Q1803="","",""))&amp;""</f>
        <v/>
      </c>
      <c r="AZ1803" t="str" cm="1">
        <f t="array" ref="AZ1803">IFERROR(IF(R1803&lt;&gt;"",R1803,IF(OR($S1803="",$T1803=""),"",IF($T1803&lt;&gt;"",_xlfn._xlws.FILTER(R:R,($BU:$BU=$BU1803)*($I:$I=$I1803)*($T:$T=$T1803)*($S:$S=_xlfn.MINIFS($S:$S,$T:$T,"="&amp;$T1803)),""))))&amp;"",IF(R1803="","",""))&amp;""</f>
        <v/>
      </c>
      <c r="BA1803" s="6">
        <f t="shared" si="2627"/>
        <v>151</v>
      </c>
      <c r="BB1803">
        <f t="shared" ref="BB1803:BD1803" si="2643">BB1802</f>
        <v>18987</v>
      </c>
      <c r="BC1803" t="str">
        <f t="shared" si="2643"/>
        <v>Velodrome</v>
      </c>
      <c r="BD1803" t="str">
        <f t="shared" si="2643"/>
        <v>Outlaws</v>
      </c>
      <c r="BE1803" t="s">
        <v>13</v>
      </c>
      <c r="BF1803" t="s">
        <v>756</v>
      </c>
      <c r="BI1803" cm="1">
        <f t="array" aca="1" ref="BI1803" ca="1">IFERROR(_xlfn._xlws.FILTER(shifts!A:A,(shifts!B:B=events!AD1803)*(shifts!AG:AG&gt;=events!BK1803)*(shifts!AH:AH&lt;=events!BL1803)),BI1802)</f>
        <v>59</v>
      </c>
      <c r="BJ1803" s="15">
        <f t="shared" si="2629"/>
        <v>2</v>
      </c>
      <c r="BK1803">
        <f t="shared" si="2630"/>
        <v>392</v>
      </c>
      <c r="BL1803">
        <f t="shared" si="2631"/>
        <v>390</v>
      </c>
      <c r="BM1803" s="15">
        <f>SUMIFS(BJ$2:BJ1803,K$2:K1803,"=Intermission")+SUMIFS(BJ$2:BJ1803,K$2:K1803,"=Timeout")</f>
        <v>67</v>
      </c>
      <c r="BN1803">
        <f t="shared" si="2632"/>
        <v>1147</v>
      </c>
      <c r="BO1803" s="19">
        <f t="shared" si="2633"/>
        <v>1835</v>
      </c>
      <c r="BP1803">
        <f t="shared" si="2634"/>
        <v>1830</v>
      </c>
      <c r="BQ1803" s="17">
        <f t="shared" si="2635"/>
        <v>1837</v>
      </c>
      <c r="BR1803" t="str">
        <f t="shared" si="2636"/>
        <v>event_team_player_1</v>
      </c>
      <c r="BS1803">
        <f>COUNTIFS(S$3:S1803,"="&amp;S1803,AI$3:AI1803,"="&amp;AI1803)</f>
        <v>1</v>
      </c>
      <c r="BT1803" t="str">
        <f>IFERROR(VLOOKUP(BB1803&amp;BU1803&amp;X1803,game_rosters!U:W,3,FALSE),"")</f>
        <v>P100108</v>
      </c>
      <c r="BU1803" t="str">
        <f t="shared" si="2637"/>
        <v>Velodrome</v>
      </c>
    </row>
    <row r="1804" spans="1:73" x14ac:dyDescent="0.2">
      <c r="A1804">
        <f t="shared" si="2612"/>
        <v>1</v>
      </c>
      <c r="I1804" s="44">
        <v>22</v>
      </c>
      <c r="K1804" t="s">
        <v>6</v>
      </c>
      <c r="L1804" t="s">
        <v>205</v>
      </c>
      <c r="M1804" t="s">
        <v>51</v>
      </c>
      <c r="N1804" t="s">
        <v>595</v>
      </c>
      <c r="R1804" s="51">
        <v>1</v>
      </c>
      <c r="S1804">
        <v>931</v>
      </c>
      <c r="T1804">
        <v>155</v>
      </c>
      <c r="W1804" t="s">
        <v>735</v>
      </c>
      <c r="X1804">
        <v>22</v>
      </c>
      <c r="Z1804">
        <v>1</v>
      </c>
      <c r="AA1804">
        <f t="shared" si="2569"/>
        <v>1931</v>
      </c>
      <c r="AB1804">
        <f t="shared" si="2570"/>
        <v>9155</v>
      </c>
      <c r="AC1804">
        <f t="shared" si="2608"/>
        <v>9155</v>
      </c>
      <c r="AD1804" s="6">
        <v>2</v>
      </c>
      <c r="AE1804" t="s">
        <v>939</v>
      </c>
      <c r="AF1804" t="s">
        <v>927</v>
      </c>
      <c r="AG1804" t="s">
        <v>756</v>
      </c>
      <c r="AH1804" t="s">
        <v>756</v>
      </c>
      <c r="AI1804" t="str">
        <f t="shared" si="2613"/>
        <v>e</v>
      </c>
      <c r="AJ1804" t="str">
        <f t="shared" si="2614"/>
        <v/>
      </c>
      <c r="AK1804" t="str">
        <f t="shared" si="2615"/>
        <v/>
      </c>
      <c r="AL1804" t="str">
        <f t="shared" si="2616"/>
        <v/>
      </c>
      <c r="AM1804" t="str">
        <f t="shared" si="2617"/>
        <v/>
      </c>
      <c r="AN1804" t="str">
        <f t="shared" si="2618"/>
        <v>Home</v>
      </c>
      <c r="AO1804" t="str">
        <f t="shared" si="2619"/>
        <v>h</v>
      </c>
      <c r="AP1804" t="str">
        <f t="shared" si="2620"/>
        <v/>
      </c>
      <c r="AQ1804" t="str">
        <f t="shared" si="2621"/>
        <v/>
      </c>
      <c r="AR1804" t="str">
        <f t="shared" si="2622"/>
        <v>Home</v>
      </c>
      <c r="AS1804" t="str">
        <f t="shared" si="2623"/>
        <v>h</v>
      </c>
      <c r="AT1804" t="str">
        <f t="shared" si="2624"/>
        <v>Offensive</v>
      </c>
      <c r="AU1804" t="str">
        <f t="shared" si="2625"/>
        <v/>
      </c>
      <c r="AV1804" t="str">
        <f t="shared" si="2626"/>
        <v/>
      </c>
      <c r="AW1804" t="str" cm="1">
        <f t="array" ref="AW1804">IFERROR(IF(O1804&lt;&gt;"",O1804,IF(OR($S1804="",$T1804=""),"",IF(O1804&lt;&gt;"",O1804,IF($T1804&lt;&gt;"",_xlfn._xlws.FILTER(O:O,($BU:$BU=$BU1804)*($I:$I=$I1804)*($T:$T=$T1804)*($S:$S=_xlfn.MINIFS($S:$S,$T:$T,"="&amp;$T1804)),"")))))&amp;"",IF(O1804="","",""))&amp;""</f>
        <v/>
      </c>
      <c r="AX1804" t="str" cm="1">
        <f t="array" ref="AX1804">IFERROR(IF(P1804&lt;&gt;"",P1804,IF(OR($S1804="",$T1804=""),"",IF($T1804&lt;&gt;"",_xlfn._xlws.FILTER(P:P,($BU:$BU=$BU1804)*($I:$I=$I1804)*($T:$T=$T1804)*($S:$S=_xlfn.MINIFS($S:$S,$T:$T,"="&amp;$T1804)),""))))&amp;"",IF(P1804="","",""))&amp;""</f>
        <v/>
      </c>
      <c r="AY1804" t="str" cm="1">
        <f t="array" ref="AY1804">IFERROR(IF(Q1804&lt;&gt;"",Q1804,IF(OR($S1804="",$T1804=""),"",IF($T1804&lt;&gt;"",_xlfn._xlws.FILTER(Q:Q,($BU:$BU=$BU1804)*($I:$I=$I1804)*($T:$T=$T1804)*($S:$S=_xlfn.MINIFS($S:$S,$T:$T,"="&amp;$T1804)),""))))&amp;"",IF(Q1804="","",""))&amp;""</f>
        <v/>
      </c>
      <c r="AZ1804" t="str" cm="1">
        <f t="array" ref="AZ1804">IFERROR(IF(R1804&lt;&gt;"",R1804,IF(OR($S1804="",$T1804=""),"",IF($T1804&lt;&gt;"",_xlfn._xlws.FILTER(R:R,($BU:$BU=$BU1804)*($I:$I=$I1804)*($T:$T=$T1804)*($S:$S=_xlfn.MINIFS($S:$S,$T:$T,"="&amp;$T1804)),""))))&amp;"",IF(R1804="","",""))&amp;""</f>
        <v>1</v>
      </c>
      <c r="BA1804" s="6">
        <f t="shared" si="2627"/>
        <v>151</v>
      </c>
      <c r="BB1804">
        <f t="shared" ref="BB1804:BD1804" si="2644">BB1803</f>
        <v>18987</v>
      </c>
      <c r="BC1804" t="str">
        <f t="shared" si="2644"/>
        <v>Velodrome</v>
      </c>
      <c r="BD1804" t="str">
        <f t="shared" si="2644"/>
        <v>Outlaws</v>
      </c>
      <c r="BE1804" t="s">
        <v>6</v>
      </c>
      <c r="BF1804" t="s">
        <v>205</v>
      </c>
      <c r="BI1804" cm="1">
        <f t="array" aca="1" ref="BI1804" ca="1">IFERROR(_xlfn._xlws.FILTER(shifts!A:A,(shifts!B:B=events!AD1804)*(shifts!AG:AG&gt;=events!BK1804)*(shifts!AH:AH&lt;=events!BL1804)),BI1803)</f>
        <v>59</v>
      </c>
      <c r="BJ1804" s="15">
        <f t="shared" si="2629"/>
        <v>0</v>
      </c>
      <c r="BK1804">
        <f t="shared" si="2630"/>
        <v>392</v>
      </c>
      <c r="BL1804">
        <f t="shared" si="2631"/>
        <v>392</v>
      </c>
      <c r="BM1804" s="15">
        <f>SUMIFS(BJ$2:BJ1804,K$2:K1804,"=Intermission")+SUMIFS(BJ$2:BJ1804,K$2:K1804,"=Timeout")</f>
        <v>67</v>
      </c>
      <c r="BN1804">
        <f t="shared" si="2632"/>
        <v>1147</v>
      </c>
      <c r="BO1804" s="19">
        <f t="shared" si="2633"/>
        <v>1835</v>
      </c>
      <c r="BP1804">
        <f t="shared" si="2634"/>
        <v>1830</v>
      </c>
      <c r="BQ1804" s="17">
        <f t="shared" si="2635"/>
        <v>1835</v>
      </c>
      <c r="BR1804" t="str">
        <f t="shared" si="2636"/>
        <v>event_team_player_1</v>
      </c>
      <c r="BS1804">
        <f>COUNTIFS(S$3:S1804,"="&amp;S1804,AI$3:AI1804,"="&amp;AI1804)</f>
        <v>1</v>
      </c>
      <c r="BT1804" t="str">
        <f>IFERROR(VLOOKUP(BB1804&amp;BU1804&amp;X1804,game_rosters!U:W,3,FALSE),"")</f>
        <v>P100108</v>
      </c>
      <c r="BU1804" t="str">
        <f t="shared" si="2637"/>
        <v>Velodrome</v>
      </c>
    </row>
    <row r="1805" spans="1:73" x14ac:dyDescent="0.2">
      <c r="A1805" t="str">
        <f t="shared" si="2612"/>
        <v/>
      </c>
      <c r="I1805" s="44">
        <v>30</v>
      </c>
      <c r="S1805">
        <v>931</v>
      </c>
      <c r="T1805">
        <v>155</v>
      </c>
      <c r="X1805">
        <v>30</v>
      </c>
      <c r="AA1805">
        <f t="shared" si="2569"/>
        <v>1931</v>
      </c>
      <c r="AB1805">
        <f t="shared" si="2570"/>
        <v>9155</v>
      </c>
      <c r="AC1805">
        <f t="shared" si="2608"/>
        <v>9155</v>
      </c>
      <c r="AD1805" s="6">
        <v>2</v>
      </c>
      <c r="AE1805" t="s">
        <v>939</v>
      </c>
      <c r="AF1805" t="s">
        <v>927</v>
      </c>
      <c r="AG1805" t="s">
        <v>756</v>
      </c>
      <c r="AH1805" t="s">
        <v>756</v>
      </c>
      <c r="AI1805" t="str">
        <f t="shared" si="2613"/>
        <v>o</v>
      </c>
      <c r="AJ1805" t="str">
        <f t="shared" si="2614"/>
        <v/>
      </c>
      <c r="AK1805" t="str">
        <f t="shared" si="2615"/>
        <v/>
      </c>
      <c r="AL1805" t="str">
        <f t="shared" si="2616"/>
        <v/>
      </c>
      <c r="AM1805" t="str">
        <f t="shared" si="2617"/>
        <v/>
      </c>
      <c r="AN1805" t="str">
        <f t="shared" si="2618"/>
        <v>Home</v>
      </c>
      <c r="AO1805" t="str">
        <f t="shared" si="2619"/>
        <v>h</v>
      </c>
      <c r="AP1805" t="str">
        <f t="shared" si="2620"/>
        <v/>
      </c>
      <c r="AQ1805" t="str">
        <f t="shared" si="2621"/>
        <v/>
      </c>
      <c r="AR1805" t="str">
        <f t="shared" si="2622"/>
        <v>Home</v>
      </c>
      <c r="AS1805" t="str">
        <f t="shared" si="2623"/>
        <v>h</v>
      </c>
      <c r="AT1805" t="str">
        <f t="shared" si="2624"/>
        <v>Defensive</v>
      </c>
      <c r="AU1805" t="str">
        <f t="shared" si="2625"/>
        <v/>
      </c>
      <c r="AV1805" t="str">
        <f t="shared" si="2626"/>
        <v/>
      </c>
      <c r="AW1805" t="str" cm="1">
        <f t="array" ref="AW1805">IFERROR(IF(O1805&lt;&gt;"",O1805,IF(OR($S1805="",$T1805=""),"",IF(O1805&lt;&gt;"",O1805,IF($T1805&lt;&gt;"",_xlfn._xlws.FILTER(O:O,($BU:$BU=$BU1805)*($I:$I=$I1805)*($T:$T=$T1805)*($S:$S=_xlfn.MINIFS($S:$S,$T:$T,"="&amp;$T1805)),"")))))&amp;"",IF(O1805="","",""))&amp;""</f>
        <v/>
      </c>
      <c r="AX1805" t="str" cm="1">
        <f t="array" ref="AX1805">IFERROR(IF(P1805&lt;&gt;"",P1805,IF(OR($S1805="",$T1805=""),"",IF($T1805&lt;&gt;"",_xlfn._xlws.FILTER(P:P,($BU:$BU=$BU1805)*($I:$I=$I1805)*($T:$T=$T1805)*($S:$S=_xlfn.MINIFS($S:$S,$T:$T,"="&amp;$T1805)),""))))&amp;"",IF(P1805="","",""))&amp;""</f>
        <v/>
      </c>
      <c r="AY1805" t="str" cm="1">
        <f t="array" ref="AY1805">IFERROR(IF(Q1805&lt;&gt;"",Q1805,IF(OR($S1805="",$T1805=""),"",IF($T1805&lt;&gt;"",_xlfn._xlws.FILTER(Q:Q,($BU:$BU=$BU1805)*($I:$I=$I1805)*($T:$T=$T1805)*($S:$S=_xlfn.MINIFS($S:$S,$T:$T,"="&amp;$T1805)),""))))&amp;"",IF(Q1805="","",""))&amp;""</f>
        <v/>
      </c>
      <c r="AZ1805" t="str" cm="1">
        <f t="array" ref="AZ1805">IFERROR(IF(R1805&lt;&gt;"",R1805,IF(OR($S1805="",$T1805=""),"",IF($T1805&lt;&gt;"",_xlfn._xlws.FILTER(R:R,($BU:$BU=$BU1805)*($I:$I=$I1805)*($T:$T=$T1805)*($S:$S=_xlfn.MINIFS($S:$S,$T:$T,"="&amp;$T1805)),""))))&amp;"",IF(R1805="","",""))&amp;""</f>
        <v/>
      </c>
      <c r="BA1805" s="6">
        <f t="shared" si="2627"/>
        <v>151</v>
      </c>
      <c r="BB1805">
        <f t="shared" ref="BB1805:BD1805" si="2645">BB1804</f>
        <v>18987</v>
      </c>
      <c r="BC1805" t="str">
        <f t="shared" si="2645"/>
        <v>Velodrome</v>
      </c>
      <c r="BD1805" t="str">
        <f t="shared" si="2645"/>
        <v>Outlaws</v>
      </c>
      <c r="BE1805" t="s">
        <v>6</v>
      </c>
      <c r="BF1805" t="s">
        <v>205</v>
      </c>
      <c r="BI1805" cm="1">
        <f t="array" aca="1" ref="BI1805" ca="1">IFERROR(_xlfn._xlws.FILTER(shifts!A:A,(shifts!B:B=events!AD1805)*(shifts!AG:AG&gt;=events!BK1805)*(shifts!AH:AH&lt;=events!BL1805)),BI1804)</f>
        <v>59</v>
      </c>
      <c r="BJ1805" s="15">
        <f t="shared" si="2629"/>
        <v>0</v>
      </c>
      <c r="BK1805">
        <f t="shared" si="2630"/>
        <v>392</v>
      </c>
      <c r="BL1805">
        <f t="shared" si="2631"/>
        <v>392</v>
      </c>
      <c r="BM1805" s="15">
        <f>SUMIFS(BJ$2:BJ1805,K$2:K1805,"=Intermission")+SUMIFS(BJ$2:BJ1805,K$2:K1805,"=Timeout")</f>
        <v>67</v>
      </c>
      <c r="BN1805">
        <f t="shared" si="2632"/>
        <v>1147</v>
      </c>
      <c r="BO1805" s="19">
        <f t="shared" si="2633"/>
        <v>1835</v>
      </c>
      <c r="BP1805">
        <f t="shared" si="2634"/>
        <v>1830</v>
      </c>
      <c r="BQ1805" s="17">
        <f t="shared" si="2635"/>
        <v>1835</v>
      </c>
      <c r="BR1805" t="str">
        <f t="shared" si="2636"/>
        <v>opp_team_player_1</v>
      </c>
      <c r="BS1805">
        <f>COUNTIFS(S$3:S1805,"="&amp;S1805,AI$3:AI1805,"="&amp;AI1805)</f>
        <v>1</v>
      </c>
      <c r="BT1805" t="str">
        <f>IFERROR(VLOOKUP(BB1805&amp;BU1805&amp;X1805,game_rosters!U:W,3,FALSE),"")</f>
        <v>P100009</v>
      </c>
      <c r="BU1805" t="str">
        <f t="shared" si="2637"/>
        <v>Outlaws</v>
      </c>
    </row>
    <row r="1806" spans="1:73" x14ac:dyDescent="0.2">
      <c r="A1806" t="str">
        <f t="shared" si="2612"/>
        <v/>
      </c>
      <c r="I1806" s="44">
        <v>4</v>
      </c>
      <c r="O1806" t="s">
        <v>605</v>
      </c>
      <c r="R1806" s="51">
        <v>1</v>
      </c>
      <c r="S1806">
        <v>931</v>
      </c>
      <c r="T1806">
        <v>155</v>
      </c>
      <c r="X1806">
        <v>4</v>
      </c>
      <c r="AA1806">
        <f t="shared" si="2569"/>
        <v>1931</v>
      </c>
      <c r="AB1806">
        <f t="shared" si="2570"/>
        <v>9155</v>
      </c>
      <c r="AC1806">
        <f t="shared" si="2608"/>
        <v>9155</v>
      </c>
      <c r="AD1806" s="6">
        <v>2</v>
      </c>
      <c r="AE1806" t="s">
        <v>939</v>
      </c>
      <c r="AF1806" t="s">
        <v>927</v>
      </c>
      <c r="AG1806" t="s">
        <v>756</v>
      </c>
      <c r="AH1806" t="s">
        <v>756</v>
      </c>
      <c r="AI1806" t="str">
        <f t="shared" si="2613"/>
        <v>o</v>
      </c>
      <c r="AJ1806" t="str">
        <f t="shared" si="2614"/>
        <v/>
      </c>
      <c r="AK1806" t="str">
        <f t="shared" si="2615"/>
        <v/>
      </c>
      <c r="AL1806" t="str">
        <f t="shared" si="2616"/>
        <v/>
      </c>
      <c r="AM1806" t="str">
        <f t="shared" si="2617"/>
        <v/>
      </c>
      <c r="AN1806" t="str">
        <f t="shared" si="2618"/>
        <v>Home</v>
      </c>
      <c r="AO1806" t="str">
        <f t="shared" si="2619"/>
        <v>h</v>
      </c>
      <c r="AP1806" t="str">
        <f t="shared" si="2620"/>
        <v/>
      </c>
      <c r="AQ1806" t="str">
        <f t="shared" si="2621"/>
        <v/>
      </c>
      <c r="AR1806" t="str">
        <f t="shared" si="2622"/>
        <v>Home</v>
      </c>
      <c r="AS1806" t="str">
        <f t="shared" si="2623"/>
        <v>h</v>
      </c>
      <c r="AT1806" t="str">
        <f t="shared" si="2624"/>
        <v>Defensive</v>
      </c>
      <c r="AU1806" t="str">
        <f t="shared" si="2625"/>
        <v/>
      </c>
      <c r="AV1806" t="str">
        <f t="shared" si="2626"/>
        <v/>
      </c>
      <c r="AW1806" t="str" cm="1">
        <f t="array" ref="AW1806">IFERROR(IF(O1806&lt;&gt;"",O1806,IF(OR($S1806="",$T1806=""),"",IF(O1806&lt;&gt;"",O1806,IF($T1806&lt;&gt;"",_xlfn._xlws.FILTER(O:O,($BU:$BU=$BU1806)*($I:$I=$I1806)*($T:$T=$T1806)*($S:$S=_xlfn.MINIFS($S:$S,$T:$T,"="&amp;$T1806)),"")))))&amp;"",IF(O1806="","",""))&amp;""</f>
        <v>Defensive_PlayPass-InShotPassLane</v>
      </c>
      <c r="AX1806" t="str" cm="1">
        <f t="array" ref="AX1806">IFERROR(IF(P1806&lt;&gt;"",P1806,IF(OR($S1806="",$T1806=""),"",IF($T1806&lt;&gt;"",_xlfn._xlws.FILTER(P:P,($BU:$BU=$BU1806)*($I:$I=$I1806)*($T:$T=$T1806)*($S:$S=_xlfn.MINIFS($S:$S,$T:$T,"="&amp;$T1806)),""))))&amp;"",IF(P1806="","",""))&amp;""</f>
        <v/>
      </c>
      <c r="AY1806" t="str" cm="1">
        <f t="array" ref="AY1806">IFERROR(IF(Q1806&lt;&gt;"",Q1806,IF(OR($S1806="",$T1806=""),"",IF($T1806&lt;&gt;"",_xlfn._xlws.FILTER(Q:Q,($BU:$BU=$BU1806)*($I:$I=$I1806)*($T:$T=$T1806)*($S:$S=_xlfn.MINIFS($S:$S,$T:$T,"="&amp;$T1806)),""))))&amp;"",IF(Q1806="","",""))&amp;""</f>
        <v/>
      </c>
      <c r="AZ1806" t="str" cm="1">
        <f t="array" ref="AZ1806">IFERROR(IF(R1806&lt;&gt;"",R1806,IF(OR($S1806="",$T1806=""),"",IF($T1806&lt;&gt;"",_xlfn._xlws.FILTER(R:R,($BU:$BU=$BU1806)*($I:$I=$I1806)*($T:$T=$T1806)*($S:$S=_xlfn.MINIFS($S:$S,$T:$T,"="&amp;$T1806)),""))))&amp;"",IF(R1806="","",""))&amp;""</f>
        <v>1</v>
      </c>
      <c r="BA1806" s="6">
        <f t="shared" si="2627"/>
        <v>151</v>
      </c>
      <c r="BB1806">
        <f t="shared" ref="BB1806:BD1806" si="2646">BB1805</f>
        <v>18987</v>
      </c>
      <c r="BC1806" t="str">
        <f t="shared" si="2646"/>
        <v>Velodrome</v>
      </c>
      <c r="BD1806" t="str">
        <f t="shared" si="2646"/>
        <v>Outlaws</v>
      </c>
      <c r="BE1806" t="s">
        <v>6</v>
      </c>
      <c r="BF1806" t="s">
        <v>205</v>
      </c>
      <c r="BI1806" cm="1">
        <f t="array" aca="1" ref="BI1806" ca="1">IFERROR(_xlfn._xlws.FILTER(shifts!A:A,(shifts!B:B=events!AD1806)*(shifts!AG:AG&gt;=events!BK1806)*(shifts!AH:AH&lt;=events!BL1806)),BI1805)</f>
        <v>59</v>
      </c>
      <c r="BJ1806" s="15">
        <f t="shared" si="2629"/>
        <v>0</v>
      </c>
      <c r="BK1806">
        <f t="shared" si="2630"/>
        <v>392</v>
      </c>
      <c r="BL1806">
        <f t="shared" si="2631"/>
        <v>392</v>
      </c>
      <c r="BM1806" s="15">
        <f>SUMIFS(BJ$2:BJ1806,K$2:K1806,"=Intermission")+SUMIFS(BJ$2:BJ1806,K$2:K1806,"=Timeout")</f>
        <v>67</v>
      </c>
      <c r="BN1806">
        <f t="shared" si="2632"/>
        <v>1147</v>
      </c>
      <c r="BO1806" s="19">
        <f t="shared" si="2633"/>
        <v>1835</v>
      </c>
      <c r="BP1806">
        <f t="shared" si="2634"/>
        <v>1830</v>
      </c>
      <c r="BQ1806" s="17">
        <f t="shared" si="2635"/>
        <v>1835</v>
      </c>
      <c r="BR1806" t="str">
        <f t="shared" si="2636"/>
        <v>opp_team_player_2</v>
      </c>
      <c r="BS1806">
        <f>COUNTIFS(S$3:S1806,"="&amp;S1806,AI$3:AI1806,"="&amp;AI1806)</f>
        <v>2</v>
      </c>
      <c r="BT1806" t="str">
        <f>IFERROR(VLOOKUP(BB1806&amp;BU1806&amp;X1806,game_rosters!U:W,3,FALSE),"")</f>
        <v>P100032</v>
      </c>
      <c r="BU1806" t="str">
        <f t="shared" si="2637"/>
        <v>Outlaws</v>
      </c>
    </row>
    <row r="1807" spans="1:73" x14ac:dyDescent="0.2">
      <c r="A1807">
        <f t="shared" si="2612"/>
        <v>1</v>
      </c>
      <c r="I1807" s="44">
        <v>30</v>
      </c>
      <c r="K1807" t="s">
        <v>15</v>
      </c>
      <c r="L1807" t="s">
        <v>179</v>
      </c>
      <c r="M1807" t="s">
        <v>97</v>
      </c>
      <c r="S1807">
        <v>932</v>
      </c>
      <c r="T1807">
        <v>155</v>
      </c>
      <c r="W1807" t="s">
        <v>731</v>
      </c>
      <c r="X1807">
        <v>30</v>
      </c>
      <c r="Z1807">
        <v>1</v>
      </c>
      <c r="AA1807">
        <f t="shared" si="2569"/>
        <v>1932</v>
      </c>
      <c r="AB1807">
        <f t="shared" si="2570"/>
        <v>9155</v>
      </c>
      <c r="AC1807">
        <f t="shared" si="2608"/>
        <v>9155</v>
      </c>
      <c r="AD1807" s="6">
        <v>2</v>
      </c>
      <c r="AE1807" t="s">
        <v>939</v>
      </c>
      <c r="AF1807" t="s">
        <v>927</v>
      </c>
      <c r="AG1807" t="s">
        <v>756</v>
      </c>
      <c r="AH1807" t="s">
        <v>756</v>
      </c>
      <c r="AI1807" t="str">
        <f t="shared" si="2613"/>
        <v>e</v>
      </c>
      <c r="AJ1807" t="str">
        <f t="shared" si="2614"/>
        <v/>
      </c>
      <c r="AK1807" t="str">
        <f t="shared" si="2615"/>
        <v/>
      </c>
      <c r="AL1807" t="str">
        <f t="shared" si="2616"/>
        <v/>
      </c>
      <c r="AM1807" t="str">
        <f t="shared" si="2617"/>
        <v/>
      </c>
      <c r="AN1807" t="str">
        <f t="shared" si="2618"/>
        <v>Away</v>
      </c>
      <c r="AO1807" t="str">
        <f t="shared" si="2619"/>
        <v>a</v>
      </c>
      <c r="AP1807" t="str">
        <f t="shared" si="2620"/>
        <v/>
      </c>
      <c r="AQ1807" t="str">
        <f t="shared" si="2621"/>
        <v/>
      </c>
      <c r="AR1807" t="str">
        <f t="shared" si="2622"/>
        <v>Away</v>
      </c>
      <c r="AS1807" t="str">
        <f t="shared" si="2623"/>
        <v>a</v>
      </c>
      <c r="AT1807" t="str">
        <f t="shared" si="2624"/>
        <v>Defensive</v>
      </c>
      <c r="AU1807" t="str">
        <f t="shared" si="2625"/>
        <v/>
      </c>
      <c r="AV1807" t="str">
        <f t="shared" si="2626"/>
        <v/>
      </c>
      <c r="AW1807" t="str" cm="1">
        <f t="array" ref="AW1807">IFERROR(IF(O1807&lt;&gt;"",O1807,IF(OR($S1807="",$T1807=""),"",IF(O1807&lt;&gt;"",O1807,IF($T1807&lt;&gt;"",_xlfn._xlws.FILTER(O:O,($BU:$BU=$BU1807)*($I:$I=$I1807)*($T:$T=$T1807)*($S:$S=_xlfn.MINIFS($S:$S,$T:$T,"="&amp;$T1807)),"")))))&amp;"",IF(O1807="","",""))&amp;""</f>
        <v/>
      </c>
      <c r="AX1807" t="str" cm="1">
        <f t="array" ref="AX1807">IFERROR(IF(P1807&lt;&gt;"",P1807,IF(OR($S1807="",$T1807=""),"",IF($T1807&lt;&gt;"",_xlfn._xlws.FILTER(P:P,($BU:$BU=$BU1807)*($I:$I=$I1807)*($T:$T=$T1807)*($S:$S=_xlfn.MINIFS($S:$S,$T:$T,"="&amp;$T1807)),""))))&amp;"",IF(P1807="","",""))&amp;""</f>
        <v/>
      </c>
      <c r="AY1807" t="str" cm="1">
        <f t="array" ref="AY1807">IFERROR(IF(Q1807&lt;&gt;"",Q1807,IF(OR($S1807="",$T1807=""),"",IF($T1807&lt;&gt;"",_xlfn._xlws.FILTER(Q:Q,($BU:$BU=$BU1807)*($I:$I=$I1807)*($T:$T=$T1807)*($S:$S=_xlfn.MINIFS($S:$S,$T:$T,"="&amp;$T1807)),""))))&amp;"",IF(Q1807="","",""))&amp;""</f>
        <v/>
      </c>
      <c r="AZ1807" t="str" cm="1">
        <f t="array" ref="AZ1807">IFERROR(IF(R1807&lt;&gt;"",R1807,IF(OR($S1807="",$T1807=""),"",IF($T1807&lt;&gt;"",_xlfn._xlws.FILTER(R:R,($BU:$BU=$BU1807)*($I:$I=$I1807)*($T:$T=$T1807)*($S:$S=_xlfn.MINIFS($S:$S,$T:$T,"="&amp;$T1807)),""))))&amp;"",IF(R1807="","",""))&amp;""</f>
        <v/>
      </c>
      <c r="BA1807" s="6">
        <f t="shared" si="2627"/>
        <v>151</v>
      </c>
      <c r="BB1807">
        <f t="shared" ref="BB1807:BD1807" si="2647">BB1806</f>
        <v>18987</v>
      </c>
      <c r="BC1807" t="str">
        <f t="shared" si="2647"/>
        <v>Velodrome</v>
      </c>
      <c r="BD1807" t="str">
        <f t="shared" si="2647"/>
        <v>Outlaws</v>
      </c>
      <c r="BE1807" t="s">
        <v>15</v>
      </c>
      <c r="BF1807" t="s">
        <v>179</v>
      </c>
      <c r="BI1807" cm="1">
        <f t="array" aca="1" ref="BI1807" ca="1">IFERROR(_xlfn._xlws.FILTER(shifts!A:A,(shifts!B:B=events!AD1807)*(shifts!AG:AG&gt;=events!BK1807)*(shifts!AH:AH&lt;=events!BL1807)),BI1806)</f>
        <v>59</v>
      </c>
      <c r="BJ1807" s="15">
        <f t="shared" si="2629"/>
        <v>0</v>
      </c>
      <c r="BK1807">
        <f t="shared" si="2630"/>
        <v>392</v>
      </c>
      <c r="BL1807">
        <f t="shared" si="2631"/>
        <v>392</v>
      </c>
      <c r="BM1807" s="15">
        <f>SUMIFS(BJ$2:BJ1807,K$2:K1807,"=Intermission")+SUMIFS(BJ$2:BJ1807,K$2:K1807,"=Timeout")</f>
        <v>67</v>
      </c>
      <c r="BN1807">
        <f t="shared" si="2632"/>
        <v>1147</v>
      </c>
      <c r="BO1807" s="19">
        <f t="shared" si="2633"/>
        <v>1835</v>
      </c>
      <c r="BP1807">
        <f t="shared" si="2634"/>
        <v>1830</v>
      </c>
      <c r="BQ1807" s="17">
        <f t="shared" si="2635"/>
        <v>1835</v>
      </c>
      <c r="BR1807" t="str">
        <f t="shared" si="2636"/>
        <v>event_team_player_1</v>
      </c>
      <c r="BS1807">
        <f>COUNTIFS(S$3:S1807,"="&amp;S1807,AI$3:AI1807,"="&amp;AI1807)</f>
        <v>1</v>
      </c>
      <c r="BT1807" t="str">
        <f>IFERROR(VLOOKUP(BB1807&amp;BU1807&amp;X1807,game_rosters!U:W,3,FALSE),"")</f>
        <v>P100009</v>
      </c>
      <c r="BU1807" t="str">
        <f t="shared" si="2637"/>
        <v>Outlaws</v>
      </c>
    </row>
    <row r="1808" spans="1:73" x14ac:dyDescent="0.2">
      <c r="A1808" t="str">
        <f t="shared" si="2612"/>
        <v/>
      </c>
      <c r="I1808" s="44">
        <v>4</v>
      </c>
      <c r="O1808" t="s">
        <v>605</v>
      </c>
      <c r="S1808">
        <v>932</v>
      </c>
      <c r="T1808">
        <v>155</v>
      </c>
      <c r="X1808">
        <v>4</v>
      </c>
      <c r="Z1808">
        <v>1</v>
      </c>
      <c r="AA1808">
        <f t="shared" si="2569"/>
        <v>1932</v>
      </c>
      <c r="AB1808">
        <f t="shared" si="2570"/>
        <v>9155</v>
      </c>
      <c r="AC1808">
        <f t="shared" si="2608"/>
        <v>9155</v>
      </c>
      <c r="AD1808" s="6">
        <v>2</v>
      </c>
      <c r="AE1808" t="s">
        <v>939</v>
      </c>
      <c r="AF1808" t="s">
        <v>927</v>
      </c>
      <c r="AG1808" t="s">
        <v>756</v>
      </c>
      <c r="AH1808" t="s">
        <v>756</v>
      </c>
      <c r="AI1808" t="str">
        <f t="shared" si="2613"/>
        <v>e</v>
      </c>
      <c r="AJ1808" t="str">
        <f t="shared" si="2614"/>
        <v/>
      </c>
      <c r="AK1808" t="str">
        <f t="shared" si="2615"/>
        <v/>
      </c>
      <c r="AL1808" t="str">
        <f t="shared" si="2616"/>
        <v/>
      </c>
      <c r="AM1808" t="str">
        <f t="shared" si="2617"/>
        <v/>
      </c>
      <c r="AN1808" t="str">
        <f t="shared" si="2618"/>
        <v>Away</v>
      </c>
      <c r="AO1808" t="str">
        <f t="shared" si="2619"/>
        <v>a</v>
      </c>
      <c r="AP1808" t="str">
        <f t="shared" si="2620"/>
        <v/>
      </c>
      <c r="AQ1808" t="str">
        <f t="shared" si="2621"/>
        <v/>
      </c>
      <c r="AR1808" t="str">
        <f t="shared" si="2622"/>
        <v>Away</v>
      </c>
      <c r="AS1808" t="str">
        <f t="shared" si="2623"/>
        <v>a</v>
      </c>
      <c r="AT1808" t="str">
        <f t="shared" si="2624"/>
        <v>Defensive</v>
      </c>
      <c r="AU1808" t="str">
        <f t="shared" si="2625"/>
        <v/>
      </c>
      <c r="AV1808" t="str">
        <f t="shared" si="2626"/>
        <v/>
      </c>
      <c r="AW1808" t="str" cm="1">
        <f t="array" ref="AW1808">IFERROR(IF(O1808&lt;&gt;"",O1808,IF(OR($S1808="",$T1808=""),"",IF(O1808&lt;&gt;"",O1808,IF($T1808&lt;&gt;"",_xlfn._xlws.FILTER(O:O,($BU:$BU=$BU1808)*($I:$I=$I1808)*($T:$T=$T1808)*($S:$S=_xlfn.MINIFS($S:$S,$T:$T,"="&amp;$T1808)),"")))))&amp;"",IF(O1808="","",""))&amp;""</f>
        <v>Defensive_PlayPass-InShotPassLane</v>
      </c>
      <c r="AX1808" t="str" cm="1">
        <f t="array" ref="AX1808">IFERROR(IF(P1808&lt;&gt;"",P1808,IF(OR($S1808="",$T1808=""),"",IF($T1808&lt;&gt;"",_xlfn._xlws.FILTER(P:P,($BU:$BU=$BU1808)*($I:$I=$I1808)*($T:$T=$T1808)*($S:$S=_xlfn.MINIFS($S:$S,$T:$T,"="&amp;$T1808)),""))))&amp;"",IF(P1808="","",""))&amp;""</f>
        <v/>
      </c>
      <c r="AY1808" t="str" cm="1">
        <f t="array" ref="AY1808">IFERROR(IF(Q1808&lt;&gt;"",Q1808,IF(OR($S1808="",$T1808=""),"",IF($T1808&lt;&gt;"",_xlfn._xlws.FILTER(Q:Q,($BU:$BU=$BU1808)*($I:$I=$I1808)*($T:$T=$T1808)*($S:$S=_xlfn.MINIFS($S:$S,$T:$T,"="&amp;$T1808)),""))))&amp;"",IF(Q1808="","",""))&amp;""</f>
        <v/>
      </c>
      <c r="AZ1808" t="str" cm="1">
        <f t="array" ref="AZ1808">IFERROR(IF(R1808&lt;&gt;"",R1808,IF(OR($S1808="",$T1808=""),"",IF($T1808&lt;&gt;"",_xlfn._xlws.FILTER(R:R,($BU:$BU=$BU1808)*($I:$I=$I1808)*($T:$T=$T1808)*($S:$S=_xlfn.MINIFS($S:$S,$T:$T,"="&amp;$T1808)),""))))&amp;"",IF(R1808="","",""))&amp;""</f>
        <v>1</v>
      </c>
      <c r="BA1808" s="6">
        <f t="shared" si="2627"/>
        <v>151</v>
      </c>
      <c r="BB1808">
        <f t="shared" ref="BB1808:BD1808" si="2648">BB1807</f>
        <v>18987</v>
      </c>
      <c r="BC1808" t="str">
        <f t="shared" si="2648"/>
        <v>Velodrome</v>
      </c>
      <c r="BD1808" t="str">
        <f t="shared" si="2648"/>
        <v>Outlaws</v>
      </c>
      <c r="BE1808" t="s">
        <v>15</v>
      </c>
      <c r="BF1808" t="s">
        <v>179</v>
      </c>
      <c r="BI1808" cm="1">
        <f t="array" aca="1" ref="BI1808" ca="1">IFERROR(_xlfn._xlws.FILTER(shifts!A:A,(shifts!B:B=events!AD1808)*(shifts!AG:AG&gt;=events!BK1808)*(shifts!AH:AH&lt;=events!BL1808)),BI1807)</f>
        <v>59</v>
      </c>
      <c r="BJ1808" s="15">
        <f t="shared" si="2629"/>
        <v>0</v>
      </c>
      <c r="BK1808">
        <f t="shared" si="2630"/>
        <v>392</v>
      </c>
      <c r="BL1808">
        <f t="shared" si="2631"/>
        <v>392</v>
      </c>
      <c r="BM1808" s="15">
        <f>SUMIFS(BJ$2:BJ1808,K$2:K1808,"=Intermission")+SUMIFS(BJ$2:BJ1808,K$2:K1808,"=Timeout")</f>
        <v>67</v>
      </c>
      <c r="BN1808">
        <f t="shared" si="2632"/>
        <v>1147</v>
      </c>
      <c r="BO1808" s="19">
        <f t="shared" si="2633"/>
        <v>1835</v>
      </c>
      <c r="BP1808">
        <f t="shared" si="2634"/>
        <v>1830</v>
      </c>
      <c r="BQ1808" s="17">
        <f t="shared" si="2635"/>
        <v>1835</v>
      </c>
      <c r="BR1808" t="str">
        <f t="shared" si="2636"/>
        <v>event_team_player_2</v>
      </c>
      <c r="BS1808">
        <f>COUNTIFS(S$3:S1808,"="&amp;S1808,AI$3:AI1808,"="&amp;AI1808)</f>
        <v>2</v>
      </c>
      <c r="BT1808" t="str">
        <f>IFERROR(VLOOKUP(BB1808&amp;BU1808&amp;X1808,game_rosters!U:W,3,FALSE),"")</f>
        <v>P100032</v>
      </c>
      <c r="BU1808" t="str">
        <f t="shared" si="2637"/>
        <v>Outlaws</v>
      </c>
    </row>
    <row r="1809" spans="1:73" x14ac:dyDescent="0.2">
      <c r="A1809" t="str">
        <f t="shared" si="2612"/>
        <v/>
      </c>
      <c r="I1809" s="44">
        <v>22</v>
      </c>
      <c r="S1809">
        <v>932</v>
      </c>
      <c r="T1809">
        <v>155</v>
      </c>
      <c r="X1809">
        <v>22</v>
      </c>
      <c r="AA1809">
        <f t="shared" si="2569"/>
        <v>1932</v>
      </c>
      <c r="AB1809">
        <f t="shared" si="2570"/>
        <v>9155</v>
      </c>
      <c r="AC1809">
        <f t="shared" si="2608"/>
        <v>9155</v>
      </c>
      <c r="AD1809" s="6">
        <v>2</v>
      </c>
      <c r="AE1809" t="s">
        <v>939</v>
      </c>
      <c r="AF1809" t="s">
        <v>927</v>
      </c>
      <c r="AG1809" t="s">
        <v>756</v>
      </c>
      <c r="AH1809" t="s">
        <v>756</v>
      </c>
      <c r="AI1809" t="str">
        <f t="shared" si="2613"/>
        <v>o</v>
      </c>
      <c r="AJ1809" t="str">
        <f t="shared" si="2614"/>
        <v/>
      </c>
      <c r="AK1809" t="str">
        <f t="shared" si="2615"/>
        <v/>
      </c>
      <c r="AL1809" t="str">
        <f t="shared" si="2616"/>
        <v/>
      </c>
      <c r="AM1809" t="str">
        <f t="shared" si="2617"/>
        <v/>
      </c>
      <c r="AN1809" t="str">
        <f t="shared" si="2618"/>
        <v>Away</v>
      </c>
      <c r="AO1809" t="str">
        <f t="shared" si="2619"/>
        <v>a</v>
      </c>
      <c r="AP1809" t="str">
        <f t="shared" si="2620"/>
        <v/>
      </c>
      <c r="AQ1809" t="str">
        <f t="shared" si="2621"/>
        <v/>
      </c>
      <c r="AR1809" t="str">
        <f t="shared" si="2622"/>
        <v>Away</v>
      </c>
      <c r="AS1809" t="str">
        <f t="shared" si="2623"/>
        <v>a</v>
      </c>
      <c r="AT1809" t="str">
        <f t="shared" si="2624"/>
        <v>Offensive</v>
      </c>
      <c r="AU1809" t="str">
        <f t="shared" si="2625"/>
        <v/>
      </c>
      <c r="AV1809" t="str">
        <f t="shared" si="2626"/>
        <v/>
      </c>
      <c r="AW1809" t="str" cm="1">
        <f t="array" ref="AW1809">IFERROR(IF(O1809&lt;&gt;"",O1809,IF(OR($S1809="",$T1809=""),"",IF(O1809&lt;&gt;"",O1809,IF($T1809&lt;&gt;"",_xlfn._xlws.FILTER(O:O,($BU:$BU=$BU1809)*($I:$I=$I1809)*($T:$T=$T1809)*($S:$S=_xlfn.MINIFS($S:$S,$T:$T,"="&amp;$T1809)),"")))))&amp;"",IF(O1809="","",""))&amp;""</f>
        <v/>
      </c>
      <c r="AX1809" t="str" cm="1">
        <f t="array" ref="AX1809">IFERROR(IF(P1809&lt;&gt;"",P1809,IF(OR($S1809="",$T1809=""),"",IF($T1809&lt;&gt;"",_xlfn._xlws.FILTER(P:P,($BU:$BU=$BU1809)*($I:$I=$I1809)*($T:$T=$T1809)*($S:$S=_xlfn.MINIFS($S:$S,$T:$T,"="&amp;$T1809)),""))))&amp;"",IF(P1809="","",""))&amp;""</f>
        <v/>
      </c>
      <c r="AY1809" t="str" cm="1">
        <f t="array" ref="AY1809">IFERROR(IF(Q1809&lt;&gt;"",Q1809,IF(OR($S1809="",$T1809=""),"",IF($T1809&lt;&gt;"",_xlfn._xlws.FILTER(Q:Q,($BU:$BU=$BU1809)*($I:$I=$I1809)*($T:$T=$T1809)*($S:$S=_xlfn.MINIFS($S:$S,$T:$T,"="&amp;$T1809)),""))))&amp;"",IF(Q1809="","",""))&amp;""</f>
        <v/>
      </c>
      <c r="AZ1809" t="str" cm="1">
        <f t="array" ref="AZ1809">IFERROR(IF(R1809&lt;&gt;"",R1809,IF(OR($S1809="",$T1809=""),"",IF($T1809&lt;&gt;"",_xlfn._xlws.FILTER(R:R,($BU:$BU=$BU1809)*($I:$I=$I1809)*($T:$T=$T1809)*($S:$S=_xlfn.MINIFS($S:$S,$T:$T,"="&amp;$T1809)),""))))&amp;"",IF(R1809="","",""))&amp;""</f>
        <v>1</v>
      </c>
      <c r="BA1809" s="6">
        <f t="shared" si="2627"/>
        <v>151</v>
      </c>
      <c r="BB1809">
        <f t="shared" ref="BB1809:BD1809" si="2649">BB1808</f>
        <v>18987</v>
      </c>
      <c r="BC1809" t="str">
        <f t="shared" si="2649"/>
        <v>Velodrome</v>
      </c>
      <c r="BD1809" t="str">
        <f t="shared" si="2649"/>
        <v>Outlaws</v>
      </c>
      <c r="BE1809" t="s">
        <v>15</v>
      </c>
      <c r="BF1809" t="s">
        <v>179</v>
      </c>
      <c r="BI1809" cm="1">
        <f t="array" aca="1" ref="BI1809" ca="1">IFERROR(_xlfn._xlws.FILTER(shifts!A:A,(shifts!B:B=events!AD1809)*(shifts!AG:AG&gt;=events!BK1809)*(shifts!AH:AH&lt;=events!BL1809)),BI1808)</f>
        <v>59</v>
      </c>
      <c r="BJ1809" s="15">
        <f t="shared" si="2629"/>
        <v>0</v>
      </c>
      <c r="BK1809">
        <f t="shared" si="2630"/>
        <v>392</v>
      </c>
      <c r="BL1809">
        <f t="shared" si="2631"/>
        <v>392</v>
      </c>
      <c r="BM1809" s="15">
        <f>SUMIFS(BJ$2:BJ1809,K$2:K1809,"=Intermission")+SUMIFS(BJ$2:BJ1809,K$2:K1809,"=Timeout")</f>
        <v>67</v>
      </c>
      <c r="BN1809">
        <f t="shared" si="2632"/>
        <v>1147</v>
      </c>
      <c r="BO1809" s="19">
        <f t="shared" si="2633"/>
        <v>1835</v>
      </c>
      <c r="BP1809">
        <f t="shared" si="2634"/>
        <v>1830</v>
      </c>
      <c r="BQ1809" s="17">
        <f t="shared" si="2635"/>
        <v>1835</v>
      </c>
      <c r="BR1809" t="str">
        <f t="shared" si="2636"/>
        <v>opp_team_player_1</v>
      </c>
      <c r="BS1809">
        <f>COUNTIFS(S$3:S1809,"="&amp;S1809,AI$3:AI1809,"="&amp;AI1809)</f>
        <v>1</v>
      </c>
      <c r="BT1809" t="str">
        <f>IFERROR(VLOOKUP(BB1809&amp;BU1809&amp;X1809,game_rosters!U:W,3,FALSE),"")</f>
        <v>P100108</v>
      </c>
      <c r="BU1809" t="str">
        <f t="shared" si="2637"/>
        <v>Velodrome</v>
      </c>
    </row>
    <row r="1810" spans="1:73" x14ac:dyDescent="0.2">
      <c r="A1810">
        <f t="shared" si="2612"/>
        <v>1</v>
      </c>
      <c r="I1810" s="44">
        <v>30</v>
      </c>
      <c r="K1810" t="s">
        <v>231</v>
      </c>
      <c r="L1810" t="s">
        <v>232</v>
      </c>
      <c r="S1810">
        <v>933</v>
      </c>
      <c r="T1810">
        <v>155</v>
      </c>
      <c r="W1810" t="s">
        <v>731</v>
      </c>
      <c r="X1810">
        <v>30</v>
      </c>
      <c r="Z1810">
        <v>1</v>
      </c>
      <c r="AA1810">
        <f t="shared" si="2569"/>
        <v>1933</v>
      </c>
      <c r="AB1810">
        <f t="shared" si="2570"/>
        <v>9155</v>
      </c>
      <c r="AC1810">
        <f t="shared" si="2608"/>
        <v>9155</v>
      </c>
      <c r="AD1810" s="6">
        <v>2</v>
      </c>
      <c r="AE1810" t="s">
        <v>939</v>
      </c>
      <c r="AF1810" t="s">
        <v>927</v>
      </c>
      <c r="AG1810" t="s">
        <v>756</v>
      </c>
      <c r="AH1810" t="s">
        <v>756</v>
      </c>
      <c r="AI1810" t="str">
        <f t="shared" si="2613"/>
        <v>e</v>
      </c>
      <c r="AJ1810" t="str">
        <f t="shared" si="2614"/>
        <v/>
      </c>
      <c r="AK1810" t="str">
        <f t="shared" si="2615"/>
        <v/>
      </c>
      <c r="AL1810" t="str">
        <f t="shared" si="2616"/>
        <v/>
      </c>
      <c r="AM1810" t="str">
        <f t="shared" si="2617"/>
        <v/>
      </c>
      <c r="AN1810" t="str">
        <f t="shared" si="2618"/>
        <v>Away</v>
      </c>
      <c r="AO1810" t="str">
        <f t="shared" si="2619"/>
        <v>a</v>
      </c>
      <c r="AP1810" t="str">
        <f t="shared" si="2620"/>
        <v/>
      </c>
      <c r="AQ1810" t="str">
        <f t="shared" si="2621"/>
        <v/>
      </c>
      <c r="AR1810" t="str">
        <f t="shared" si="2622"/>
        <v>Away</v>
      </c>
      <c r="AS1810" t="str">
        <f t="shared" si="2623"/>
        <v>a</v>
      </c>
      <c r="AT1810" t="str">
        <f t="shared" si="2624"/>
        <v>Offensive</v>
      </c>
      <c r="AU1810" t="str">
        <f t="shared" si="2625"/>
        <v/>
      </c>
      <c r="AV1810" t="str">
        <f t="shared" si="2626"/>
        <v/>
      </c>
      <c r="AW1810" t="str" cm="1">
        <f t="array" ref="AW1810">IFERROR(IF(O1810&lt;&gt;"",O1810,IF(OR($S1810="",$T1810=""),"",IF(O1810&lt;&gt;"",O1810,IF($T1810&lt;&gt;"",_xlfn._xlws.FILTER(O:O,($BU:$BU=$BU1810)*($I:$I=$I1810)*($T:$T=$T1810)*($S:$S=_xlfn.MINIFS($S:$S,$T:$T,"="&amp;$T1810)),"")))))&amp;"",IF(O1810="","",""))&amp;""</f>
        <v/>
      </c>
      <c r="AX1810" t="str" cm="1">
        <f t="array" ref="AX1810">IFERROR(IF(P1810&lt;&gt;"",P1810,IF(OR($S1810="",$T1810=""),"",IF($T1810&lt;&gt;"",_xlfn._xlws.FILTER(P:P,($BU:$BU=$BU1810)*($I:$I=$I1810)*($T:$T=$T1810)*($S:$S=_xlfn.MINIFS($S:$S,$T:$T,"="&amp;$T1810)),""))))&amp;"",IF(P1810="","",""))&amp;""</f>
        <v/>
      </c>
      <c r="AY1810" t="str" cm="1">
        <f t="array" ref="AY1810">IFERROR(IF(Q1810&lt;&gt;"",Q1810,IF(OR($S1810="",$T1810=""),"",IF($T1810&lt;&gt;"",_xlfn._xlws.FILTER(Q:Q,($BU:$BU=$BU1810)*($I:$I=$I1810)*($T:$T=$T1810)*($S:$S=_xlfn.MINIFS($S:$S,$T:$T,"="&amp;$T1810)),""))))&amp;"",IF(Q1810="","",""))&amp;""</f>
        <v/>
      </c>
      <c r="AZ1810" t="str" cm="1">
        <f t="array" ref="AZ1810">IFERROR(IF(R1810&lt;&gt;"",R1810,IF(OR($S1810="",$T1810=""),"",IF($T1810&lt;&gt;"",_xlfn._xlws.FILTER(R:R,($BU:$BU=$BU1810)*($I:$I=$I1810)*($T:$T=$T1810)*($S:$S=_xlfn.MINIFS($S:$S,$T:$T,"="&amp;$T1810)),""))))&amp;"",IF(R1810="","",""))&amp;""</f>
        <v/>
      </c>
      <c r="BA1810" s="6">
        <f t="shared" si="2627"/>
        <v>151</v>
      </c>
      <c r="BB1810">
        <f t="shared" ref="BB1810:BD1810" si="2650">BB1809</f>
        <v>18987</v>
      </c>
      <c r="BC1810" t="str">
        <f t="shared" si="2650"/>
        <v>Velodrome</v>
      </c>
      <c r="BD1810" t="str">
        <f t="shared" si="2650"/>
        <v>Outlaws</v>
      </c>
      <c r="BE1810" t="s">
        <v>231</v>
      </c>
      <c r="BF1810" t="s">
        <v>232</v>
      </c>
      <c r="BI1810" cm="1">
        <f t="array" aca="1" ref="BI1810" ca="1">IFERROR(_xlfn._xlws.FILTER(shifts!A:A,(shifts!B:B=events!AD1810)*(shifts!AG:AG&gt;=events!BK1810)*(shifts!AH:AH&lt;=events!BL1810)),BI1809)</f>
        <v>59</v>
      </c>
      <c r="BJ1810" s="15">
        <f t="shared" si="2629"/>
        <v>0</v>
      </c>
      <c r="BK1810">
        <f t="shared" si="2630"/>
        <v>392</v>
      </c>
      <c r="BL1810">
        <f t="shared" si="2631"/>
        <v>392</v>
      </c>
      <c r="BM1810" s="15">
        <f>SUMIFS(BJ$2:BJ1810,K$2:K1810,"=Intermission")+SUMIFS(BJ$2:BJ1810,K$2:K1810,"=Timeout")</f>
        <v>67</v>
      </c>
      <c r="BN1810">
        <f t="shared" si="2632"/>
        <v>1147</v>
      </c>
      <c r="BO1810" s="19">
        <f t="shared" si="2633"/>
        <v>1835</v>
      </c>
      <c r="BP1810">
        <f t="shared" si="2634"/>
        <v>1830</v>
      </c>
      <c r="BQ1810" s="17">
        <f t="shared" si="2635"/>
        <v>1835</v>
      </c>
      <c r="BR1810" t="str">
        <f t="shared" si="2636"/>
        <v>event_team_player_1</v>
      </c>
      <c r="BS1810">
        <f>COUNTIFS(S$3:S1810,"="&amp;S1810,AI$3:AI1810,"="&amp;AI1810)</f>
        <v>1</v>
      </c>
      <c r="BT1810" t="str">
        <f>IFERROR(VLOOKUP(BB1810&amp;BU1810&amp;X1810,game_rosters!U:W,3,FALSE),"")</f>
        <v>P100009</v>
      </c>
      <c r="BU1810" t="str">
        <f t="shared" si="2637"/>
        <v>Outlaws</v>
      </c>
    </row>
    <row r="1811" spans="1:73" x14ac:dyDescent="0.2">
      <c r="A1811">
        <f t="shared" si="2612"/>
        <v>1</v>
      </c>
      <c r="I1811" s="44">
        <v>4</v>
      </c>
      <c r="K1811" t="s">
        <v>13</v>
      </c>
      <c r="L1811" t="s">
        <v>586</v>
      </c>
      <c r="N1811" t="s">
        <v>595</v>
      </c>
      <c r="O1811" t="s">
        <v>695</v>
      </c>
      <c r="Q1811" t="s">
        <v>595</v>
      </c>
      <c r="S1811">
        <v>934</v>
      </c>
      <c r="T1811" t="s">
        <v>756</v>
      </c>
      <c r="W1811" t="s">
        <v>731</v>
      </c>
      <c r="X1811">
        <v>4</v>
      </c>
      <c r="Z1811">
        <v>1</v>
      </c>
      <c r="AA1811">
        <f t="shared" si="2569"/>
        <v>1934</v>
      </c>
      <c r="AB1811" t="str">
        <f t="shared" si="2570"/>
        <v/>
      </c>
      <c r="AC1811">
        <f t="shared" si="2608"/>
        <v>1934</v>
      </c>
      <c r="AD1811" s="6">
        <v>2</v>
      </c>
      <c r="AE1811" t="s">
        <v>939</v>
      </c>
      <c r="AF1811" t="s">
        <v>739</v>
      </c>
      <c r="AG1811" t="s">
        <v>939</v>
      </c>
      <c r="AH1811" t="s">
        <v>908</v>
      </c>
      <c r="AI1811" t="str">
        <f t="shared" si="2613"/>
        <v>e</v>
      </c>
      <c r="AJ1811" t="str">
        <f t="shared" si="2614"/>
        <v/>
      </c>
      <c r="AK1811" t="str">
        <f t="shared" si="2615"/>
        <v/>
      </c>
      <c r="AL1811" t="str">
        <f t="shared" si="2616"/>
        <v/>
      </c>
      <c r="AM1811" t="str">
        <f t="shared" si="2617"/>
        <v/>
      </c>
      <c r="AN1811" t="str">
        <f t="shared" si="2618"/>
        <v>Away</v>
      </c>
      <c r="AO1811" t="str">
        <f t="shared" si="2619"/>
        <v>a</v>
      </c>
      <c r="AP1811" t="str">
        <f t="shared" si="2620"/>
        <v/>
      </c>
      <c r="AQ1811" t="str">
        <f t="shared" si="2621"/>
        <v/>
      </c>
      <c r="AR1811" t="str">
        <f t="shared" si="2622"/>
        <v>Away</v>
      </c>
      <c r="AS1811" t="str">
        <f t="shared" si="2623"/>
        <v>a</v>
      </c>
      <c r="AT1811" t="str">
        <f t="shared" si="2624"/>
        <v>Offensive</v>
      </c>
      <c r="AU1811" t="str">
        <f t="shared" si="2625"/>
        <v/>
      </c>
      <c r="AV1811" t="str">
        <f t="shared" si="2626"/>
        <v/>
      </c>
      <c r="AW1811" t="str" cm="1">
        <f t="array" ref="AW1811">IFERROR(IF(O1811&lt;&gt;"",O1811,IF(OR($S1811="",$T1811=""),"",IF(O1811&lt;&gt;"",O1811,IF($T1811&lt;&gt;"",_xlfn._xlws.FILTER(O:O,($BU:$BU=$BU1811)*($I:$I=$I1811)*($T:$T=$T1811)*($S:$S=_xlfn.MINIFS($S:$S,$T:$T,"="&amp;$T1811)),"")))))&amp;"",IF(O1811="","",""))&amp;""</f>
        <v>OffensivePlay_Zone-PuckRetreivalShot</v>
      </c>
      <c r="AX1811" t="str" cm="1">
        <f t="array" ref="AX1811">IFERROR(IF(P1811&lt;&gt;"",P1811,IF(OR($S1811="",$T1811=""),"",IF($T1811&lt;&gt;"",_xlfn._xlws.FILTER(P:P,($BU:$BU=$BU1811)*($I:$I=$I1811)*($T:$T=$T1811)*($S:$S=_xlfn.MINIFS($S:$S,$T:$T,"="&amp;$T1811)),""))))&amp;"",IF(P1811="","",""))&amp;""</f>
        <v/>
      </c>
      <c r="AY1811" t="str" cm="1">
        <f t="array" ref="AY1811">IFERROR(IF(Q1811&lt;&gt;"",Q1811,IF(OR($S1811="",$T1811=""),"",IF($T1811&lt;&gt;"",_xlfn._xlws.FILTER(Q:Q,($BU:$BU=$BU1811)*($I:$I=$I1811)*($T:$T=$T1811)*($S:$S=_xlfn.MINIFS($S:$S,$T:$T,"="&amp;$T1811)),""))))&amp;"",IF(Q1811="","",""))&amp;""</f>
        <v>s</v>
      </c>
      <c r="AZ1811" t="str" cm="1">
        <f t="array" ref="AZ1811">IFERROR(IF(R1811&lt;&gt;"",R1811,IF(OR($S1811="",$T1811=""),"",IF($T1811&lt;&gt;"",_xlfn._xlws.FILTER(R:R,($BU:$BU=$BU1811)*($I:$I=$I1811)*($T:$T=$T1811)*($S:$S=_xlfn.MINIFS($S:$S,$T:$T,"="&amp;$T1811)),""))))&amp;"",IF(R1811="","",""))&amp;""</f>
        <v/>
      </c>
      <c r="BA1811" s="6">
        <f t="shared" si="2627"/>
        <v>151</v>
      </c>
      <c r="BB1811">
        <f t="shared" ref="BB1811:BD1811" si="2651">BB1810</f>
        <v>18987</v>
      </c>
      <c r="BC1811" t="str">
        <f t="shared" si="2651"/>
        <v>Velodrome</v>
      </c>
      <c r="BD1811" t="str">
        <f t="shared" si="2651"/>
        <v>Outlaws</v>
      </c>
      <c r="BE1811" t="s">
        <v>13</v>
      </c>
      <c r="BF1811" t="s">
        <v>586</v>
      </c>
      <c r="BI1811" cm="1">
        <f t="array" aca="1" ref="BI1811" ca="1">IFERROR(_xlfn._xlws.FILTER(shifts!A:A,(shifts!B:B=events!AD1811)*(shifts!AG:AG&gt;=events!BK1811)*(shifts!AH:AH&lt;=events!BL1811)),BI1810)</f>
        <v>60</v>
      </c>
      <c r="BJ1811" s="15">
        <f t="shared" si="2629"/>
        <v>2</v>
      </c>
      <c r="BK1811">
        <f t="shared" si="2630"/>
        <v>386</v>
      </c>
      <c r="BL1811">
        <f t="shared" si="2631"/>
        <v>384</v>
      </c>
      <c r="BM1811" s="15">
        <f>SUMIFS(BJ$2:BJ1811,K$2:K1811,"=Intermission")+SUMIFS(BJ$2:BJ1811,K$2:K1811,"=Timeout")</f>
        <v>67</v>
      </c>
      <c r="BN1811">
        <f t="shared" si="2632"/>
        <v>1147</v>
      </c>
      <c r="BO1811" s="19">
        <f t="shared" si="2633"/>
        <v>1841</v>
      </c>
      <c r="BP1811">
        <f t="shared" si="2634"/>
        <v>1836</v>
      </c>
      <c r="BQ1811" s="17">
        <f t="shared" si="2635"/>
        <v>1843</v>
      </c>
      <c r="BR1811" t="str">
        <f t="shared" si="2636"/>
        <v>event_team_player_1</v>
      </c>
      <c r="BS1811">
        <f>COUNTIFS(S$3:S1811,"="&amp;S1811,AI$3:AI1811,"="&amp;AI1811)</f>
        <v>1</v>
      </c>
      <c r="BT1811" t="str">
        <f>IFERROR(VLOOKUP(BB1811&amp;BU1811&amp;X1811,game_rosters!U:W,3,FALSE),"")</f>
        <v>P100032</v>
      </c>
      <c r="BU1811" t="str">
        <f t="shared" si="2637"/>
        <v>Outlaws</v>
      </c>
    </row>
    <row r="1812" spans="1:73" x14ac:dyDescent="0.2">
      <c r="A1812">
        <f t="shared" si="2612"/>
        <v>1</v>
      </c>
      <c r="I1812" s="44">
        <v>4</v>
      </c>
      <c r="K1812" t="s">
        <v>7</v>
      </c>
      <c r="L1812" t="s">
        <v>172</v>
      </c>
      <c r="M1812" t="s">
        <v>65</v>
      </c>
      <c r="N1812" t="s">
        <v>595</v>
      </c>
      <c r="O1812" t="s">
        <v>569</v>
      </c>
      <c r="Q1812" t="s">
        <v>595</v>
      </c>
      <c r="S1812">
        <v>935</v>
      </c>
      <c r="T1812">
        <v>156</v>
      </c>
      <c r="W1812" t="s">
        <v>731</v>
      </c>
      <c r="X1812">
        <v>4</v>
      </c>
      <c r="Z1812">
        <v>1</v>
      </c>
      <c r="AA1812">
        <f t="shared" si="2569"/>
        <v>1935</v>
      </c>
      <c r="AB1812">
        <f t="shared" si="2570"/>
        <v>9156</v>
      </c>
      <c r="AC1812">
        <f t="shared" si="2608"/>
        <v>9156</v>
      </c>
      <c r="AD1812" s="6">
        <v>2</v>
      </c>
      <c r="AE1812" t="s">
        <v>939</v>
      </c>
      <c r="AF1812" t="s">
        <v>908</v>
      </c>
      <c r="AG1812" t="s">
        <v>756</v>
      </c>
      <c r="AH1812" t="s">
        <v>756</v>
      </c>
      <c r="AI1812" t="str">
        <f t="shared" si="2613"/>
        <v>e</v>
      </c>
      <c r="AJ1812" t="str">
        <f t="shared" si="2614"/>
        <v/>
      </c>
      <c r="AK1812" t="str">
        <f t="shared" si="2615"/>
        <v/>
      </c>
      <c r="AL1812" t="str">
        <f t="shared" si="2616"/>
        <v/>
      </c>
      <c r="AM1812" t="str">
        <f t="shared" si="2617"/>
        <v/>
      </c>
      <c r="AN1812" t="str">
        <f t="shared" si="2618"/>
        <v>Away</v>
      </c>
      <c r="AO1812" t="str">
        <f t="shared" si="2619"/>
        <v>a</v>
      </c>
      <c r="AP1812" t="str">
        <f t="shared" si="2620"/>
        <v/>
      </c>
      <c r="AQ1812" t="str">
        <f t="shared" si="2621"/>
        <v/>
      </c>
      <c r="AR1812" t="str">
        <f t="shared" si="2622"/>
        <v>Away</v>
      </c>
      <c r="AS1812" t="str">
        <f t="shared" si="2623"/>
        <v>a</v>
      </c>
      <c r="AT1812" t="str">
        <f t="shared" si="2624"/>
        <v>Offensive</v>
      </c>
      <c r="AU1812" t="str">
        <f t="shared" si="2625"/>
        <v/>
      </c>
      <c r="AV1812" t="str">
        <f t="shared" si="2626"/>
        <v/>
      </c>
      <c r="AW1812" t="str" cm="1">
        <f t="array" ref="AW1812">IFERROR(IF(O1812&lt;&gt;"",O1812,IF(OR($S1812="",$T1812=""),"",IF(O1812&lt;&gt;"",O1812,IF($T1812&lt;&gt;"",_xlfn._xlws.FILTER(O:O,($BU:$BU=$BU1812)*($I:$I=$I1812)*($T:$T=$T1812)*($S:$S=_xlfn.MINIFS($S:$S,$T:$T,"="&amp;$T1812)),"")))))&amp;"",IF(O1812="","",""))&amp;""</f>
        <v>OffensivePlay_Zone-Breakout</v>
      </c>
      <c r="AX1812" t="str" cm="1">
        <f t="array" ref="AX1812">IFERROR(IF(P1812&lt;&gt;"",P1812,IF(OR($S1812="",$T1812=""),"",IF($T1812&lt;&gt;"",_xlfn._xlws.FILTER(P:P,($BU:$BU=$BU1812)*($I:$I=$I1812)*($T:$T=$T1812)*($S:$S=_xlfn.MINIFS($S:$S,$T:$T,"="&amp;$T1812)),""))))&amp;"",IF(P1812="","",""))&amp;""</f>
        <v/>
      </c>
      <c r="AY1812" t="str" cm="1">
        <f t="array" ref="AY1812">IFERROR(IF(Q1812&lt;&gt;"",Q1812,IF(OR($S1812="",$T1812=""),"",IF($T1812&lt;&gt;"",_xlfn._xlws.FILTER(Q:Q,($BU:$BU=$BU1812)*($I:$I=$I1812)*($T:$T=$T1812)*($S:$S=_xlfn.MINIFS($S:$S,$T:$T,"="&amp;$T1812)),""))))&amp;"",IF(Q1812="","",""))&amp;""</f>
        <v>s</v>
      </c>
      <c r="AZ1812" t="str" cm="1">
        <f t="array" ref="AZ1812">IFERROR(IF(R1812&lt;&gt;"",R1812,IF(OR($S1812="",$T1812=""),"",IF($T1812&lt;&gt;"",_xlfn._xlws.FILTER(R:R,($BU:$BU=$BU1812)*($I:$I=$I1812)*($T:$T=$T1812)*($S:$S=_xlfn.MINIFS($S:$S,$T:$T,"="&amp;$T1812)),""))))&amp;"",IF(R1812="","",""))&amp;""</f>
        <v/>
      </c>
      <c r="BA1812" s="6">
        <f t="shared" si="2627"/>
        <v>151</v>
      </c>
      <c r="BB1812">
        <f t="shared" ref="BB1812:BD1812" si="2652">BB1811</f>
        <v>18987</v>
      </c>
      <c r="BC1812" t="str">
        <f t="shared" si="2652"/>
        <v>Velodrome</v>
      </c>
      <c r="BD1812" t="str">
        <f t="shared" si="2652"/>
        <v>Outlaws</v>
      </c>
      <c r="BE1812" t="s">
        <v>7</v>
      </c>
      <c r="BF1812" t="s">
        <v>172</v>
      </c>
      <c r="BI1812" cm="1">
        <f t="array" aca="1" ref="BI1812" ca="1">IFERROR(_xlfn._xlws.FILTER(shifts!A:A,(shifts!B:B=events!AD1812)*(shifts!AG:AG&gt;=events!BK1812)*(shifts!AH:AH&lt;=events!BL1812)),BI1811)</f>
        <v>60</v>
      </c>
      <c r="BJ1812" s="15">
        <f t="shared" si="2629"/>
        <v>0</v>
      </c>
      <c r="BK1812">
        <f t="shared" si="2630"/>
        <v>384</v>
      </c>
      <c r="BL1812">
        <f t="shared" si="2631"/>
        <v>384</v>
      </c>
      <c r="BM1812" s="15">
        <f>SUMIFS(BJ$2:BJ1812,K$2:K1812,"=Intermission")+SUMIFS(BJ$2:BJ1812,K$2:K1812,"=Timeout")</f>
        <v>67</v>
      </c>
      <c r="BN1812">
        <f t="shared" si="2632"/>
        <v>1147</v>
      </c>
      <c r="BO1812" s="19">
        <f t="shared" si="2633"/>
        <v>1843</v>
      </c>
      <c r="BP1812">
        <f t="shared" si="2634"/>
        <v>1838</v>
      </c>
      <c r="BQ1812" s="17">
        <f t="shared" si="2635"/>
        <v>1843</v>
      </c>
      <c r="BR1812" t="str">
        <f t="shared" si="2636"/>
        <v>event_team_player_1</v>
      </c>
      <c r="BS1812">
        <f>COUNTIFS(S$3:S1812,"="&amp;S1812,AI$3:AI1812,"="&amp;AI1812)</f>
        <v>1</v>
      </c>
      <c r="BT1812" t="str">
        <f>IFERROR(VLOOKUP(BB1812&amp;BU1812&amp;X1812,game_rosters!U:W,3,FALSE),"")</f>
        <v>P100032</v>
      </c>
      <c r="BU1812" t="str">
        <f t="shared" si="2637"/>
        <v>Outlaws</v>
      </c>
    </row>
    <row r="1813" spans="1:73" x14ac:dyDescent="0.2">
      <c r="A1813" t="str">
        <f t="shared" si="2612"/>
        <v/>
      </c>
      <c r="I1813" s="44">
        <v>77</v>
      </c>
      <c r="S1813">
        <v>935</v>
      </c>
      <c r="T1813">
        <v>156</v>
      </c>
      <c r="X1813">
        <v>77</v>
      </c>
      <c r="Z1813">
        <v>1</v>
      </c>
      <c r="AA1813">
        <f t="shared" si="2569"/>
        <v>1935</v>
      </c>
      <c r="AB1813">
        <f t="shared" si="2570"/>
        <v>9156</v>
      </c>
      <c r="AC1813">
        <f t="shared" si="2608"/>
        <v>9156</v>
      </c>
      <c r="AD1813" s="6">
        <v>2</v>
      </c>
      <c r="AE1813" t="s">
        <v>939</v>
      </c>
      <c r="AF1813" t="s">
        <v>908</v>
      </c>
      <c r="AG1813" t="s">
        <v>756</v>
      </c>
      <c r="AH1813" t="s">
        <v>756</v>
      </c>
      <c r="AI1813" t="str">
        <f t="shared" si="2613"/>
        <v>e</v>
      </c>
      <c r="AJ1813" t="str">
        <f t="shared" si="2614"/>
        <v/>
      </c>
      <c r="AK1813" t="str">
        <f t="shared" si="2615"/>
        <v/>
      </c>
      <c r="AL1813" t="str">
        <f t="shared" si="2616"/>
        <v/>
      </c>
      <c r="AM1813" t="str">
        <f t="shared" si="2617"/>
        <v/>
      </c>
      <c r="AN1813" t="str">
        <f t="shared" si="2618"/>
        <v>Away</v>
      </c>
      <c r="AO1813" t="str">
        <f t="shared" si="2619"/>
        <v>a</v>
      </c>
      <c r="AP1813" t="str">
        <f t="shared" si="2620"/>
        <v/>
      </c>
      <c r="AQ1813" t="str">
        <f t="shared" si="2621"/>
        <v/>
      </c>
      <c r="AR1813" t="str">
        <f t="shared" si="2622"/>
        <v>Away</v>
      </c>
      <c r="AS1813" t="str">
        <f t="shared" si="2623"/>
        <v>a</v>
      </c>
      <c r="AT1813" t="str">
        <f t="shared" si="2624"/>
        <v>Offensive</v>
      </c>
      <c r="AU1813" t="str">
        <f t="shared" si="2625"/>
        <v/>
      </c>
      <c r="AV1813" t="str">
        <f t="shared" si="2626"/>
        <v/>
      </c>
      <c r="AW1813" t="str" cm="1">
        <f t="array" ref="AW1813">IFERROR(IF(O1813&lt;&gt;"",O1813,IF(OR($S1813="",$T1813=""),"",IF(O1813&lt;&gt;"",O1813,IF($T1813&lt;&gt;"",_xlfn._xlws.FILTER(O:O,($BU:$BU=$BU1813)*($I:$I=$I1813)*($T:$T=$T1813)*($S:$S=_xlfn.MINIFS($S:$S,$T:$T,"="&amp;$T1813)),"")))))&amp;"",IF(O1813="","",""))&amp;""</f>
        <v/>
      </c>
      <c r="AX1813" t="str" cm="1">
        <f t="array" ref="AX1813">IFERROR(IF(P1813&lt;&gt;"",P1813,IF(OR($S1813="",$T1813=""),"",IF($T1813&lt;&gt;"",_xlfn._xlws.FILTER(P:P,($BU:$BU=$BU1813)*($I:$I=$I1813)*($T:$T=$T1813)*($S:$S=_xlfn.MINIFS($S:$S,$T:$T,"="&amp;$T1813)),""))))&amp;"",IF(P1813="","",""))&amp;""</f>
        <v/>
      </c>
      <c r="AY1813" t="str" cm="1">
        <f t="array" ref="AY1813">IFERROR(IF(Q1813&lt;&gt;"",Q1813,IF(OR($S1813="",$T1813=""),"",IF($T1813&lt;&gt;"",_xlfn._xlws.FILTER(Q:Q,($BU:$BU=$BU1813)*($I:$I=$I1813)*($T:$T=$T1813)*($S:$S=_xlfn.MINIFS($S:$S,$T:$T,"="&amp;$T1813)),""))))&amp;"",IF(Q1813="","",""))&amp;""</f>
        <v/>
      </c>
      <c r="AZ1813" t="str" cm="1">
        <f t="array" ref="AZ1813">IFERROR(IF(R1813&lt;&gt;"",R1813,IF(OR($S1813="",$T1813=""),"",IF($T1813&lt;&gt;"",_xlfn._xlws.FILTER(R:R,($BU:$BU=$BU1813)*($I:$I=$I1813)*($T:$T=$T1813)*($S:$S=_xlfn.MINIFS($S:$S,$T:$T,"="&amp;$T1813)),""))))&amp;"",IF(R1813="","",""))&amp;""</f>
        <v/>
      </c>
      <c r="BA1813" s="6">
        <f t="shared" si="2627"/>
        <v>151</v>
      </c>
      <c r="BB1813">
        <f t="shared" ref="BB1813:BD1813" si="2653">BB1812</f>
        <v>18987</v>
      </c>
      <c r="BC1813" t="str">
        <f t="shared" si="2653"/>
        <v>Velodrome</v>
      </c>
      <c r="BD1813" t="str">
        <f t="shared" si="2653"/>
        <v>Outlaws</v>
      </c>
      <c r="BE1813" t="s">
        <v>7</v>
      </c>
      <c r="BF1813" t="s">
        <v>172</v>
      </c>
      <c r="BI1813" cm="1">
        <f t="array" aca="1" ref="BI1813" ca="1">IFERROR(_xlfn._xlws.FILTER(shifts!A:A,(shifts!B:B=events!AD1813)*(shifts!AG:AG&gt;=events!BK1813)*(shifts!AH:AH&lt;=events!BL1813)),BI1812)</f>
        <v>60</v>
      </c>
      <c r="BJ1813" s="15">
        <f t="shared" si="2629"/>
        <v>0</v>
      </c>
      <c r="BK1813">
        <f t="shared" si="2630"/>
        <v>384</v>
      </c>
      <c r="BL1813">
        <f t="shared" si="2631"/>
        <v>384</v>
      </c>
      <c r="BM1813" s="15">
        <f>SUMIFS(BJ$2:BJ1813,K$2:K1813,"=Intermission")+SUMIFS(BJ$2:BJ1813,K$2:K1813,"=Timeout")</f>
        <v>67</v>
      </c>
      <c r="BN1813">
        <f t="shared" si="2632"/>
        <v>1147</v>
      </c>
      <c r="BO1813" s="19">
        <f t="shared" si="2633"/>
        <v>1843</v>
      </c>
      <c r="BP1813">
        <f t="shared" si="2634"/>
        <v>1838</v>
      </c>
      <c r="BQ1813" s="17">
        <f t="shared" si="2635"/>
        <v>1843</v>
      </c>
      <c r="BR1813" t="str">
        <f t="shared" si="2636"/>
        <v>event_team_player_2</v>
      </c>
      <c r="BS1813">
        <f>COUNTIFS(S$3:S1813,"="&amp;S1813,AI$3:AI1813,"="&amp;AI1813)</f>
        <v>2</v>
      </c>
      <c r="BT1813" t="str">
        <f>IFERROR(VLOOKUP(BB1813&amp;BU1813&amp;X1813,game_rosters!U:W,3,FALSE),"")</f>
        <v>P100185</v>
      </c>
      <c r="BU1813" t="str">
        <f t="shared" si="2637"/>
        <v>Outlaws</v>
      </c>
    </row>
    <row r="1814" spans="1:73" x14ac:dyDescent="0.2">
      <c r="A1814">
        <f t="shared" si="2612"/>
        <v>1</v>
      </c>
      <c r="I1814" s="44">
        <v>4</v>
      </c>
      <c r="K1814" t="s">
        <v>238</v>
      </c>
      <c r="L1814" t="s">
        <v>184</v>
      </c>
      <c r="M1814" t="s">
        <v>89</v>
      </c>
      <c r="N1814" t="s">
        <v>595</v>
      </c>
      <c r="S1814">
        <v>936</v>
      </c>
      <c r="T1814">
        <v>156</v>
      </c>
      <c r="W1814" t="s">
        <v>731</v>
      </c>
      <c r="X1814">
        <v>4</v>
      </c>
      <c r="Z1814">
        <v>1</v>
      </c>
      <c r="AA1814">
        <f t="shared" si="2569"/>
        <v>1936</v>
      </c>
      <c r="AB1814">
        <f t="shared" si="2570"/>
        <v>9156</v>
      </c>
      <c r="AC1814">
        <f t="shared" si="2608"/>
        <v>9156</v>
      </c>
      <c r="AD1814" s="6">
        <v>2</v>
      </c>
      <c r="AE1814" t="s">
        <v>939</v>
      </c>
      <c r="AF1814" t="s">
        <v>908</v>
      </c>
      <c r="AG1814" t="s">
        <v>756</v>
      </c>
      <c r="AH1814" t="s">
        <v>756</v>
      </c>
      <c r="AI1814" t="str">
        <f t="shared" si="2613"/>
        <v>e</v>
      </c>
      <c r="AJ1814" t="str">
        <f t="shared" si="2614"/>
        <v/>
      </c>
      <c r="AK1814" t="str">
        <f t="shared" si="2615"/>
        <v/>
      </c>
      <c r="AL1814" t="str">
        <f t="shared" si="2616"/>
        <v/>
      </c>
      <c r="AM1814" t="str">
        <f t="shared" si="2617"/>
        <v/>
      </c>
      <c r="AN1814" t="str">
        <f t="shared" si="2618"/>
        <v>Away</v>
      </c>
      <c r="AO1814" t="str">
        <f t="shared" si="2619"/>
        <v>a</v>
      </c>
      <c r="AP1814" t="str">
        <f t="shared" si="2620"/>
        <v/>
      </c>
      <c r="AQ1814" t="str">
        <f t="shared" si="2621"/>
        <v/>
      </c>
      <c r="AR1814" t="str">
        <f t="shared" si="2622"/>
        <v>Away</v>
      </c>
      <c r="AS1814" t="str">
        <f t="shared" si="2623"/>
        <v>a</v>
      </c>
      <c r="AT1814" t="str">
        <f t="shared" si="2624"/>
        <v>Offensive</v>
      </c>
      <c r="AU1814" t="str">
        <f t="shared" si="2625"/>
        <v/>
      </c>
      <c r="AV1814" t="str">
        <f t="shared" si="2626"/>
        <v/>
      </c>
      <c r="AW1814" t="str" cm="1">
        <f t="array" ref="AW1814">IFERROR(IF(O1814&lt;&gt;"",O1814,IF(OR($S1814="",$T1814=""),"",IF(O1814&lt;&gt;"",O1814,IF($T1814&lt;&gt;"",_xlfn._xlws.FILTER(O:O,($BU:$BU=$BU1814)*($I:$I=$I1814)*($T:$T=$T1814)*($S:$S=_xlfn.MINIFS($S:$S,$T:$T,"="&amp;$T1814)),"")))))&amp;"",IF(O1814="","",""))&amp;""</f>
        <v>OffensivePlay_Zone-Breakout</v>
      </c>
      <c r="AX1814" t="str" cm="1">
        <f t="array" ref="AX1814">IFERROR(IF(P1814&lt;&gt;"",P1814,IF(OR($S1814="",$T1814=""),"",IF($T1814&lt;&gt;"",_xlfn._xlws.FILTER(P:P,($BU:$BU=$BU1814)*($I:$I=$I1814)*($T:$T=$T1814)*($S:$S=_xlfn.MINIFS($S:$S,$T:$T,"="&amp;$T1814)),""))))&amp;"",IF(P1814="","",""))&amp;""</f>
        <v/>
      </c>
      <c r="AY1814" t="str" cm="1">
        <f t="array" ref="AY1814">IFERROR(IF(Q1814&lt;&gt;"",Q1814,IF(OR($S1814="",$T1814=""),"",IF($T1814&lt;&gt;"",_xlfn._xlws.FILTER(Q:Q,($BU:$BU=$BU1814)*($I:$I=$I1814)*($T:$T=$T1814)*($S:$S=_xlfn.MINIFS($S:$S,$T:$T,"="&amp;$T1814)),""))))&amp;"",IF(Q1814="","",""))&amp;""</f>
        <v>s</v>
      </c>
      <c r="AZ1814" t="str" cm="1">
        <f t="array" ref="AZ1814">IFERROR(IF(R1814&lt;&gt;"",R1814,IF(OR($S1814="",$T1814=""),"",IF($T1814&lt;&gt;"",_xlfn._xlws.FILTER(R:R,($BU:$BU=$BU1814)*($I:$I=$I1814)*($T:$T=$T1814)*($S:$S=_xlfn.MINIFS($S:$S,$T:$T,"="&amp;$T1814)),""))))&amp;"",IF(R1814="","",""))&amp;""</f>
        <v/>
      </c>
      <c r="BA1814" s="6">
        <f t="shared" si="2627"/>
        <v>152</v>
      </c>
      <c r="BB1814">
        <f t="shared" ref="BB1814:BD1814" si="2654">BB1813</f>
        <v>18987</v>
      </c>
      <c r="BC1814" t="str">
        <f t="shared" si="2654"/>
        <v>Velodrome</v>
      </c>
      <c r="BD1814" t="str">
        <f t="shared" si="2654"/>
        <v>Outlaws</v>
      </c>
      <c r="BE1814" t="s">
        <v>238</v>
      </c>
      <c r="BF1814" t="s">
        <v>184</v>
      </c>
      <c r="BI1814" cm="1">
        <f t="array" aca="1" ref="BI1814" ca="1">IFERROR(_xlfn._xlws.FILTER(shifts!A:A,(shifts!B:B=events!AD1814)*(shifts!AG:AG&gt;=events!BK1814)*(shifts!AH:AH&lt;=events!BL1814)),BI1813)</f>
        <v>60</v>
      </c>
      <c r="BJ1814" s="15">
        <f t="shared" si="2629"/>
        <v>0</v>
      </c>
      <c r="BK1814">
        <f t="shared" si="2630"/>
        <v>384</v>
      </c>
      <c r="BL1814">
        <f t="shared" si="2631"/>
        <v>384</v>
      </c>
      <c r="BM1814" s="15">
        <f>SUMIFS(BJ$2:BJ1814,K$2:K1814,"=Intermission")+SUMIFS(BJ$2:BJ1814,K$2:K1814,"=Timeout")</f>
        <v>67</v>
      </c>
      <c r="BN1814">
        <f t="shared" si="2632"/>
        <v>1147</v>
      </c>
      <c r="BO1814" s="19">
        <f t="shared" si="2633"/>
        <v>1843</v>
      </c>
      <c r="BP1814">
        <f t="shared" si="2634"/>
        <v>1838</v>
      </c>
      <c r="BQ1814" s="17">
        <f t="shared" si="2635"/>
        <v>1843</v>
      </c>
      <c r="BR1814" t="str">
        <f t="shared" si="2636"/>
        <v>event_team_player_1</v>
      </c>
      <c r="BS1814">
        <f>COUNTIFS(S$3:S1814,"="&amp;S1814,AI$3:AI1814,"="&amp;AI1814)</f>
        <v>1</v>
      </c>
      <c r="BT1814" t="str">
        <f>IFERROR(VLOOKUP(BB1814&amp;BU1814&amp;X1814,game_rosters!U:W,3,FALSE),"")</f>
        <v>P100032</v>
      </c>
      <c r="BU1814" t="str">
        <f t="shared" si="2637"/>
        <v>Outlaws</v>
      </c>
    </row>
    <row r="1815" spans="1:73" x14ac:dyDescent="0.2">
      <c r="A1815" t="str">
        <f t="shared" si="2612"/>
        <v/>
      </c>
      <c r="I1815" s="44">
        <v>77</v>
      </c>
      <c r="S1815">
        <v>936</v>
      </c>
      <c r="T1815">
        <v>156</v>
      </c>
      <c r="X1815">
        <v>77</v>
      </c>
      <c r="Z1815">
        <v>1</v>
      </c>
      <c r="AA1815">
        <f t="shared" si="2569"/>
        <v>1936</v>
      </c>
      <c r="AB1815">
        <f t="shared" si="2570"/>
        <v>9156</v>
      </c>
      <c r="AC1815">
        <f t="shared" si="2608"/>
        <v>9156</v>
      </c>
      <c r="AD1815" s="6">
        <v>2</v>
      </c>
      <c r="AE1815" t="s">
        <v>939</v>
      </c>
      <c r="AF1815" t="s">
        <v>908</v>
      </c>
      <c r="AG1815" t="s">
        <v>756</v>
      </c>
      <c r="AH1815" t="s">
        <v>756</v>
      </c>
      <c r="AI1815" t="str">
        <f t="shared" si="2613"/>
        <v>e</v>
      </c>
      <c r="AJ1815" t="str">
        <f t="shared" si="2614"/>
        <v/>
      </c>
      <c r="AK1815" t="str">
        <f t="shared" si="2615"/>
        <v/>
      </c>
      <c r="AL1815" t="str">
        <f t="shared" si="2616"/>
        <v/>
      </c>
      <c r="AM1815" t="str">
        <f t="shared" si="2617"/>
        <v/>
      </c>
      <c r="AN1815" t="str">
        <f t="shared" si="2618"/>
        <v>Away</v>
      </c>
      <c r="AO1815" t="str">
        <f t="shared" si="2619"/>
        <v>a</v>
      </c>
      <c r="AP1815" t="str">
        <f t="shared" si="2620"/>
        <v/>
      </c>
      <c r="AQ1815" t="str">
        <f t="shared" si="2621"/>
        <v/>
      </c>
      <c r="AR1815" t="str">
        <f t="shared" si="2622"/>
        <v>Away</v>
      </c>
      <c r="AS1815" t="str">
        <f t="shared" si="2623"/>
        <v>a</v>
      </c>
      <c r="AT1815" t="str">
        <f t="shared" si="2624"/>
        <v>Offensive</v>
      </c>
      <c r="AU1815" t="str">
        <f t="shared" si="2625"/>
        <v/>
      </c>
      <c r="AV1815" t="str">
        <f t="shared" si="2626"/>
        <v/>
      </c>
      <c r="AW1815" t="str" cm="1">
        <f t="array" ref="AW1815">IFERROR(IF(O1815&lt;&gt;"",O1815,IF(OR($S1815="",$T1815=""),"",IF(O1815&lt;&gt;"",O1815,IF($T1815&lt;&gt;"",_xlfn._xlws.FILTER(O:O,($BU:$BU=$BU1815)*($I:$I=$I1815)*($T:$T=$T1815)*($S:$S=_xlfn.MINIFS($S:$S,$T:$T,"="&amp;$T1815)),"")))))&amp;"",IF(O1815="","",""))&amp;""</f>
        <v/>
      </c>
      <c r="AX1815" t="str" cm="1">
        <f t="array" ref="AX1815">IFERROR(IF(P1815&lt;&gt;"",P1815,IF(OR($S1815="",$T1815=""),"",IF($T1815&lt;&gt;"",_xlfn._xlws.FILTER(P:P,($BU:$BU=$BU1815)*($I:$I=$I1815)*($T:$T=$T1815)*($S:$S=_xlfn.MINIFS($S:$S,$T:$T,"="&amp;$T1815)),""))))&amp;"",IF(P1815="","",""))&amp;""</f>
        <v/>
      </c>
      <c r="AY1815" t="str" cm="1">
        <f t="array" ref="AY1815">IFERROR(IF(Q1815&lt;&gt;"",Q1815,IF(OR($S1815="",$T1815=""),"",IF($T1815&lt;&gt;"",_xlfn._xlws.FILTER(Q:Q,($BU:$BU=$BU1815)*($I:$I=$I1815)*($T:$T=$T1815)*($S:$S=_xlfn.MINIFS($S:$S,$T:$T,"="&amp;$T1815)),""))))&amp;"",IF(Q1815="","",""))&amp;""</f>
        <v/>
      </c>
      <c r="AZ1815" t="str" cm="1">
        <f t="array" ref="AZ1815">IFERROR(IF(R1815&lt;&gt;"",R1815,IF(OR($S1815="",$T1815=""),"",IF($T1815&lt;&gt;"",_xlfn._xlws.FILTER(R:R,($BU:$BU=$BU1815)*($I:$I=$I1815)*($T:$T=$T1815)*($S:$S=_xlfn.MINIFS($S:$S,$T:$T,"="&amp;$T1815)),""))))&amp;"",IF(R1815="","",""))&amp;""</f>
        <v/>
      </c>
      <c r="BA1815" s="6">
        <f t="shared" si="2627"/>
        <v>152</v>
      </c>
      <c r="BB1815">
        <f t="shared" ref="BB1815:BD1815" si="2655">BB1814</f>
        <v>18987</v>
      </c>
      <c r="BC1815" t="str">
        <f t="shared" si="2655"/>
        <v>Velodrome</v>
      </c>
      <c r="BD1815" t="str">
        <f t="shared" si="2655"/>
        <v>Outlaws</v>
      </c>
      <c r="BE1815" t="s">
        <v>238</v>
      </c>
      <c r="BF1815" t="s">
        <v>184</v>
      </c>
      <c r="BI1815" cm="1">
        <f t="array" aca="1" ref="BI1815" ca="1">IFERROR(_xlfn._xlws.FILTER(shifts!A:A,(shifts!B:B=events!AD1815)*(shifts!AG:AG&gt;=events!BK1815)*(shifts!AH:AH&lt;=events!BL1815)),BI1814)</f>
        <v>60</v>
      </c>
      <c r="BJ1815" s="15">
        <f t="shared" si="2629"/>
        <v>0</v>
      </c>
      <c r="BK1815">
        <f t="shared" si="2630"/>
        <v>384</v>
      </c>
      <c r="BL1815">
        <f t="shared" si="2631"/>
        <v>384</v>
      </c>
      <c r="BM1815" s="15">
        <f>SUMIFS(BJ$2:BJ1815,K$2:K1815,"=Intermission")+SUMIFS(BJ$2:BJ1815,K$2:K1815,"=Timeout")</f>
        <v>67</v>
      </c>
      <c r="BN1815">
        <f t="shared" si="2632"/>
        <v>1147</v>
      </c>
      <c r="BO1815" s="19">
        <f t="shared" si="2633"/>
        <v>1843</v>
      </c>
      <c r="BP1815">
        <f t="shared" si="2634"/>
        <v>1838</v>
      </c>
      <c r="BQ1815" s="17">
        <f t="shared" si="2635"/>
        <v>1843</v>
      </c>
      <c r="BR1815" t="str">
        <f t="shared" si="2636"/>
        <v>event_team_player_2</v>
      </c>
      <c r="BS1815">
        <f>COUNTIFS(S$3:S1815,"="&amp;S1815,AI$3:AI1815,"="&amp;AI1815)</f>
        <v>2</v>
      </c>
      <c r="BT1815" t="str">
        <f>IFERROR(VLOOKUP(BB1815&amp;BU1815&amp;X1815,game_rosters!U:W,3,FALSE),"")</f>
        <v>P100185</v>
      </c>
      <c r="BU1815" t="str">
        <f t="shared" si="2637"/>
        <v>Outlaws</v>
      </c>
    </row>
    <row r="1816" spans="1:73" x14ac:dyDescent="0.2">
      <c r="A1816">
        <f t="shared" si="2612"/>
        <v>1</v>
      </c>
      <c r="I1816" s="44">
        <v>77</v>
      </c>
      <c r="K1816" t="s">
        <v>238</v>
      </c>
      <c r="L1816" t="s">
        <v>174</v>
      </c>
      <c r="M1816" t="s">
        <v>85</v>
      </c>
      <c r="N1816" t="s">
        <v>595</v>
      </c>
      <c r="S1816">
        <v>937</v>
      </c>
      <c r="T1816" t="s">
        <v>756</v>
      </c>
      <c r="W1816" t="s">
        <v>731</v>
      </c>
      <c r="X1816">
        <v>77</v>
      </c>
      <c r="Z1816">
        <v>1</v>
      </c>
      <c r="AA1816">
        <f t="shared" si="2569"/>
        <v>1937</v>
      </c>
      <c r="AB1816" t="str">
        <f t="shared" si="2570"/>
        <v/>
      </c>
      <c r="AC1816">
        <f t="shared" si="2608"/>
        <v>1937</v>
      </c>
      <c r="AD1816" s="6">
        <v>2</v>
      </c>
      <c r="AE1816" t="s">
        <v>939</v>
      </c>
      <c r="AF1816" t="s">
        <v>909</v>
      </c>
      <c r="AG1816" t="s">
        <v>756</v>
      </c>
      <c r="AH1816" t="s">
        <v>756</v>
      </c>
      <c r="AI1816" t="str">
        <f t="shared" si="2613"/>
        <v>e</v>
      </c>
      <c r="AJ1816" t="str">
        <f t="shared" si="2614"/>
        <v/>
      </c>
      <c r="AK1816" t="str">
        <f t="shared" si="2615"/>
        <v/>
      </c>
      <c r="AL1816" t="str">
        <f t="shared" si="2616"/>
        <v/>
      </c>
      <c r="AM1816" t="str">
        <f t="shared" si="2617"/>
        <v/>
      </c>
      <c r="AN1816" t="str">
        <f t="shared" si="2618"/>
        <v>Away</v>
      </c>
      <c r="AO1816" t="str">
        <f t="shared" si="2619"/>
        <v>a</v>
      </c>
      <c r="AP1816" t="str">
        <f t="shared" si="2620"/>
        <v/>
      </c>
      <c r="AQ1816" t="str">
        <f t="shared" si="2621"/>
        <v/>
      </c>
      <c r="AR1816" t="str">
        <f t="shared" si="2622"/>
        <v>Away</v>
      </c>
      <c r="AS1816" t="str">
        <f t="shared" si="2623"/>
        <v>a</v>
      </c>
      <c r="AT1816" t="str">
        <f t="shared" si="2624"/>
        <v>Offensive</v>
      </c>
      <c r="AU1816" t="str">
        <f t="shared" si="2625"/>
        <v/>
      </c>
      <c r="AV1816" t="str">
        <f t="shared" si="2626"/>
        <v/>
      </c>
      <c r="AW1816" t="str" cm="1">
        <f t="array" ref="AW1816">IFERROR(IF(O1816&lt;&gt;"",O1816,IF(OR($S1816="",$T1816=""),"",IF(O1816&lt;&gt;"",O1816,IF($T1816&lt;&gt;"",_xlfn._xlws.FILTER(O:O,($BU:$BU=$BU1816)*($I:$I=$I1816)*($T:$T=$T1816)*($S:$S=_xlfn.MINIFS($S:$S,$T:$T,"="&amp;$T1816)),"")))))&amp;"",IF(O1816="","",""))&amp;""</f>
        <v/>
      </c>
      <c r="AX1816" t="str" cm="1">
        <f t="array" ref="AX1816">IFERROR(IF(P1816&lt;&gt;"",P1816,IF(OR($S1816="",$T1816=""),"",IF($T1816&lt;&gt;"",_xlfn._xlws.FILTER(P:P,($BU:$BU=$BU1816)*($I:$I=$I1816)*($T:$T=$T1816)*($S:$S=_xlfn.MINIFS($S:$S,$T:$T,"="&amp;$T1816)),""))))&amp;"",IF(P1816="","",""))&amp;""</f>
        <v/>
      </c>
      <c r="AY1816" t="str" cm="1">
        <f t="array" ref="AY1816">IFERROR(IF(Q1816&lt;&gt;"",Q1816,IF(OR($S1816="",$T1816=""),"",IF($T1816&lt;&gt;"",_xlfn._xlws.FILTER(Q:Q,($BU:$BU=$BU1816)*($I:$I=$I1816)*($T:$T=$T1816)*($S:$S=_xlfn.MINIFS($S:$S,$T:$T,"="&amp;$T1816)),""))))&amp;"",IF(Q1816="","",""))&amp;""</f>
        <v/>
      </c>
      <c r="AZ1816" t="str" cm="1">
        <f t="array" ref="AZ1816">IFERROR(IF(R1816&lt;&gt;"",R1816,IF(OR($S1816="",$T1816=""),"",IF($T1816&lt;&gt;"",_xlfn._xlws.FILTER(R:R,($BU:$BU=$BU1816)*($I:$I=$I1816)*($T:$T=$T1816)*($S:$S=_xlfn.MINIFS($S:$S,$T:$T,"="&amp;$T1816)),""))))&amp;"",IF(R1816="","",""))&amp;""</f>
        <v/>
      </c>
      <c r="BA1816" s="6">
        <f t="shared" si="2627"/>
        <v>153</v>
      </c>
      <c r="BB1816">
        <f t="shared" ref="BB1816:BD1816" si="2656">BB1815</f>
        <v>18987</v>
      </c>
      <c r="BC1816" t="str">
        <f t="shared" si="2656"/>
        <v>Velodrome</v>
      </c>
      <c r="BD1816" t="str">
        <f t="shared" si="2656"/>
        <v>Outlaws</v>
      </c>
      <c r="BE1816" t="s">
        <v>238</v>
      </c>
      <c r="BF1816" t="s">
        <v>174</v>
      </c>
      <c r="BI1816" cm="1">
        <f t="array" aca="1" ref="BI1816" ca="1">IFERROR(_xlfn._xlws.FILTER(shifts!A:A,(shifts!B:B=events!AD1816)*(shifts!AG:AG&gt;=events!BK1816)*(shifts!AH:AH&lt;=events!BL1816)),BI1815)</f>
        <v>60</v>
      </c>
      <c r="BJ1816" s="15">
        <f t="shared" si="2629"/>
        <v>0</v>
      </c>
      <c r="BK1816">
        <f t="shared" si="2630"/>
        <v>382</v>
      </c>
      <c r="BL1816">
        <f t="shared" si="2631"/>
        <v>382</v>
      </c>
      <c r="BM1816" s="15">
        <f>SUMIFS(BJ$2:BJ1816,K$2:K1816,"=Intermission")+SUMIFS(BJ$2:BJ1816,K$2:K1816,"=Timeout")</f>
        <v>67</v>
      </c>
      <c r="BN1816">
        <f t="shared" si="2632"/>
        <v>1147</v>
      </c>
      <c r="BO1816" s="19">
        <f t="shared" si="2633"/>
        <v>1845</v>
      </c>
      <c r="BP1816">
        <f t="shared" si="2634"/>
        <v>1840</v>
      </c>
      <c r="BQ1816" s="17">
        <f t="shared" si="2635"/>
        <v>1845</v>
      </c>
      <c r="BR1816" t="str">
        <f t="shared" si="2636"/>
        <v>event_team_player_1</v>
      </c>
      <c r="BS1816">
        <f>COUNTIFS(S$3:S1816,"="&amp;S1816,AI$3:AI1816,"="&amp;AI1816)</f>
        <v>1</v>
      </c>
      <c r="BT1816" t="str">
        <f>IFERROR(VLOOKUP(BB1816&amp;BU1816&amp;X1816,game_rosters!U:W,3,FALSE),"")</f>
        <v>P100185</v>
      </c>
      <c r="BU1816" t="str">
        <f t="shared" si="2637"/>
        <v>Outlaws</v>
      </c>
    </row>
    <row r="1817" spans="1:73" x14ac:dyDescent="0.2">
      <c r="A1817">
        <f t="shared" si="2612"/>
        <v>1</v>
      </c>
      <c r="I1817" s="44">
        <v>77</v>
      </c>
      <c r="K1817" t="s">
        <v>13</v>
      </c>
      <c r="L1817" t="s">
        <v>418</v>
      </c>
      <c r="S1817">
        <v>938</v>
      </c>
      <c r="T1817" t="s">
        <v>756</v>
      </c>
      <c r="W1817" t="s">
        <v>731</v>
      </c>
      <c r="X1817">
        <v>77</v>
      </c>
      <c r="Z1817">
        <v>1</v>
      </c>
      <c r="AA1817">
        <f t="shared" si="2569"/>
        <v>1938</v>
      </c>
      <c r="AB1817" t="str">
        <f t="shared" si="2570"/>
        <v/>
      </c>
      <c r="AC1817">
        <f t="shared" si="2608"/>
        <v>1938</v>
      </c>
      <c r="AD1817" s="6">
        <v>2</v>
      </c>
      <c r="AE1817" t="s">
        <v>939</v>
      </c>
      <c r="AF1817" t="s">
        <v>909</v>
      </c>
      <c r="AG1817" t="s">
        <v>939</v>
      </c>
      <c r="AH1817" t="s">
        <v>922</v>
      </c>
      <c r="AI1817" t="str">
        <f t="shared" si="2613"/>
        <v>e</v>
      </c>
      <c r="AJ1817" t="str">
        <f t="shared" si="2614"/>
        <v/>
      </c>
      <c r="AK1817" t="str">
        <f t="shared" si="2615"/>
        <v/>
      </c>
      <c r="AL1817" t="str">
        <f t="shared" si="2616"/>
        <v/>
      </c>
      <c r="AM1817" t="str">
        <f t="shared" si="2617"/>
        <v/>
      </c>
      <c r="AN1817" t="str">
        <f t="shared" si="2618"/>
        <v>Away</v>
      </c>
      <c r="AO1817" t="str">
        <f t="shared" si="2619"/>
        <v>a</v>
      </c>
      <c r="AP1817" t="str">
        <f t="shared" si="2620"/>
        <v/>
      </c>
      <c r="AQ1817" t="str">
        <f t="shared" si="2621"/>
        <v/>
      </c>
      <c r="AR1817" t="str">
        <f t="shared" si="2622"/>
        <v>Away</v>
      </c>
      <c r="AS1817" t="str">
        <f t="shared" si="2623"/>
        <v>a</v>
      </c>
      <c r="AT1817" t="str">
        <f t="shared" si="2624"/>
        <v>Offensive</v>
      </c>
      <c r="AU1817" t="str">
        <f t="shared" si="2625"/>
        <v/>
      </c>
      <c r="AV1817" t="str">
        <f t="shared" si="2626"/>
        <v/>
      </c>
      <c r="AW1817" t="str" cm="1">
        <f t="array" ref="AW1817">IFERROR(IF(O1817&lt;&gt;"",O1817,IF(OR($S1817="",$T1817=""),"",IF(O1817&lt;&gt;"",O1817,IF($T1817&lt;&gt;"",_xlfn._xlws.FILTER(O:O,($BU:$BU=$BU1817)*($I:$I=$I1817)*($T:$T=$T1817)*($S:$S=_xlfn.MINIFS($S:$S,$T:$T,"="&amp;$T1817)),"")))))&amp;"",IF(O1817="","",""))&amp;""</f>
        <v/>
      </c>
      <c r="AX1817" t="str" cm="1">
        <f t="array" ref="AX1817">IFERROR(IF(P1817&lt;&gt;"",P1817,IF(OR($S1817="",$T1817=""),"",IF($T1817&lt;&gt;"",_xlfn._xlws.FILTER(P:P,($BU:$BU=$BU1817)*($I:$I=$I1817)*($T:$T=$T1817)*($S:$S=_xlfn.MINIFS($S:$S,$T:$T,"="&amp;$T1817)),""))))&amp;"",IF(P1817="","",""))&amp;""</f>
        <v/>
      </c>
      <c r="AY1817" t="str" cm="1">
        <f t="array" ref="AY1817">IFERROR(IF(Q1817&lt;&gt;"",Q1817,IF(OR($S1817="",$T1817=""),"",IF($T1817&lt;&gt;"",_xlfn._xlws.FILTER(Q:Q,($BU:$BU=$BU1817)*($I:$I=$I1817)*($T:$T=$T1817)*($S:$S=_xlfn.MINIFS($S:$S,$T:$T,"="&amp;$T1817)),""))))&amp;"",IF(Q1817="","",""))&amp;""</f>
        <v/>
      </c>
      <c r="AZ1817" t="str" cm="1">
        <f t="array" ref="AZ1817">IFERROR(IF(R1817&lt;&gt;"",R1817,IF(OR($S1817="",$T1817=""),"",IF($T1817&lt;&gt;"",_xlfn._xlws.FILTER(R:R,($BU:$BU=$BU1817)*($I:$I=$I1817)*($T:$T=$T1817)*($S:$S=_xlfn.MINIFS($S:$S,$T:$T,"="&amp;$T1817)),""))))&amp;"",IF(R1817="","",""))&amp;""</f>
        <v/>
      </c>
      <c r="BA1817" s="6">
        <f t="shared" si="2627"/>
        <v>153</v>
      </c>
      <c r="BB1817">
        <f t="shared" ref="BB1817:BD1817" si="2657">BB1816</f>
        <v>18987</v>
      </c>
      <c r="BC1817" t="str">
        <f t="shared" si="2657"/>
        <v>Velodrome</v>
      </c>
      <c r="BD1817" t="str">
        <f t="shared" si="2657"/>
        <v>Outlaws</v>
      </c>
      <c r="BE1817" t="s">
        <v>13</v>
      </c>
      <c r="BF1817" t="s">
        <v>418</v>
      </c>
      <c r="BI1817" cm="1">
        <f t="array" aca="1" ref="BI1817" ca="1">IFERROR(_xlfn._xlws.FILTER(shifts!A:A,(shifts!B:B=events!AD1817)*(shifts!AG:AG&gt;=events!BK1817)*(shifts!AH:AH&lt;=events!BL1817)),BI1816)</f>
        <v>60</v>
      </c>
      <c r="BJ1817" s="15">
        <f t="shared" si="2629"/>
        <v>2</v>
      </c>
      <c r="BK1817">
        <f t="shared" si="2630"/>
        <v>382</v>
      </c>
      <c r="BL1817">
        <f t="shared" si="2631"/>
        <v>380</v>
      </c>
      <c r="BM1817" s="15">
        <f>SUMIFS(BJ$2:BJ1817,K$2:K1817,"=Intermission")+SUMIFS(BJ$2:BJ1817,K$2:K1817,"=Timeout")</f>
        <v>67</v>
      </c>
      <c r="BN1817">
        <f t="shared" si="2632"/>
        <v>1147</v>
      </c>
      <c r="BO1817" s="19">
        <f t="shared" si="2633"/>
        <v>1845</v>
      </c>
      <c r="BP1817">
        <f t="shared" si="2634"/>
        <v>1840</v>
      </c>
      <c r="BQ1817" s="17">
        <f t="shared" si="2635"/>
        <v>1847</v>
      </c>
      <c r="BR1817" t="str">
        <f t="shared" si="2636"/>
        <v>event_team_player_1</v>
      </c>
      <c r="BS1817">
        <f>COUNTIFS(S$3:S1817,"="&amp;S1817,AI$3:AI1817,"="&amp;AI1817)</f>
        <v>1</v>
      </c>
      <c r="BT1817" t="str">
        <f>IFERROR(VLOOKUP(BB1817&amp;BU1817&amp;X1817,game_rosters!U:W,3,FALSE),"")</f>
        <v>P100185</v>
      </c>
      <c r="BU1817" t="str">
        <f t="shared" si="2637"/>
        <v>Outlaws</v>
      </c>
    </row>
    <row r="1818" spans="1:73" x14ac:dyDescent="0.2">
      <c r="A1818" t="str">
        <f t="shared" si="2612"/>
        <v/>
      </c>
      <c r="I1818" s="44">
        <v>9</v>
      </c>
      <c r="O1818" t="s">
        <v>662</v>
      </c>
      <c r="S1818">
        <v>938</v>
      </c>
      <c r="T1818" t="s">
        <v>756</v>
      </c>
      <c r="X1818">
        <v>9</v>
      </c>
      <c r="AA1818">
        <f t="shared" si="2569"/>
        <v>1938</v>
      </c>
      <c r="AB1818" t="str">
        <f t="shared" si="2570"/>
        <v/>
      </c>
      <c r="AC1818">
        <f t="shared" si="2608"/>
        <v>1938</v>
      </c>
      <c r="AD1818" s="6">
        <v>2</v>
      </c>
      <c r="AE1818" t="s">
        <v>939</v>
      </c>
      <c r="AF1818" t="s">
        <v>909</v>
      </c>
      <c r="AG1818" t="s">
        <v>939</v>
      </c>
      <c r="AH1818" t="s">
        <v>922</v>
      </c>
      <c r="AI1818" t="str">
        <f t="shared" si="2613"/>
        <v>o</v>
      </c>
      <c r="AJ1818" t="str">
        <f t="shared" si="2614"/>
        <v/>
      </c>
      <c r="AK1818" t="str">
        <f t="shared" si="2615"/>
        <v/>
      </c>
      <c r="AL1818" t="str">
        <f t="shared" si="2616"/>
        <v/>
      </c>
      <c r="AM1818" t="str">
        <f t="shared" si="2617"/>
        <v/>
      </c>
      <c r="AN1818" t="str">
        <f t="shared" si="2618"/>
        <v>Away</v>
      </c>
      <c r="AO1818" t="str">
        <f t="shared" si="2619"/>
        <v>a</v>
      </c>
      <c r="AP1818" t="str">
        <f t="shared" si="2620"/>
        <v/>
      </c>
      <c r="AQ1818" t="str">
        <f t="shared" si="2621"/>
        <v/>
      </c>
      <c r="AR1818" t="str">
        <f t="shared" si="2622"/>
        <v>Away</v>
      </c>
      <c r="AS1818" t="str">
        <f t="shared" si="2623"/>
        <v>a</v>
      </c>
      <c r="AT1818" t="str">
        <f t="shared" si="2624"/>
        <v>Defensive</v>
      </c>
      <c r="AU1818" t="str">
        <f t="shared" si="2625"/>
        <v/>
      </c>
      <c r="AV1818" t="str">
        <f t="shared" si="2626"/>
        <v/>
      </c>
      <c r="AW1818" t="str" cm="1">
        <f t="array" ref="AW1818">IFERROR(IF(O1818&lt;&gt;"",O1818,IF(OR($S1818="",$T1818=""),"",IF(O1818&lt;&gt;"",O1818,IF($T1818&lt;&gt;"",_xlfn._xlws.FILTER(O:O,($BU:$BU=$BU1818)*($I:$I=$I1818)*($T:$T=$T1818)*($S:$S=_xlfn.MINIFS($S:$S,$T:$T,"="&amp;$T1818)),"")))))&amp;"",IF(O1818="","",""))&amp;""</f>
        <v>Defensive_PlayPossession-Backcheck</v>
      </c>
      <c r="AX1818" t="str" cm="1">
        <f t="array" ref="AX1818">IFERROR(IF(P1818&lt;&gt;"",P1818,IF(OR($S1818="",$T1818=""),"",IF($T1818&lt;&gt;"",_xlfn._xlws.FILTER(P:P,($BU:$BU=$BU1818)*($I:$I=$I1818)*($T:$T=$T1818)*($S:$S=_xlfn.MINIFS($S:$S,$T:$T,"="&amp;$T1818)),""))))&amp;"",IF(P1818="","",""))&amp;""</f>
        <v/>
      </c>
      <c r="AY1818" t="str" cm="1">
        <f t="array" ref="AY1818">IFERROR(IF(Q1818&lt;&gt;"",Q1818,IF(OR($S1818="",$T1818=""),"",IF($T1818&lt;&gt;"",_xlfn._xlws.FILTER(Q:Q,($BU:$BU=$BU1818)*($I:$I=$I1818)*($T:$T=$T1818)*($S:$S=_xlfn.MINIFS($S:$S,$T:$T,"="&amp;$T1818)),""))))&amp;"",IF(Q1818="","",""))&amp;""</f>
        <v/>
      </c>
      <c r="AZ1818" t="str" cm="1">
        <f t="array" ref="AZ1818">IFERROR(IF(R1818&lt;&gt;"",R1818,IF(OR($S1818="",$T1818=""),"",IF($T1818&lt;&gt;"",_xlfn._xlws.FILTER(R:R,($BU:$BU=$BU1818)*($I:$I=$I1818)*($T:$T=$T1818)*($S:$S=_xlfn.MINIFS($S:$S,$T:$T,"="&amp;$T1818)),""))))&amp;"",IF(R1818="","",""))&amp;""</f>
        <v/>
      </c>
      <c r="BA1818" s="6">
        <f t="shared" si="2627"/>
        <v>153</v>
      </c>
      <c r="BB1818">
        <f t="shared" ref="BB1818:BD1818" si="2658">BB1817</f>
        <v>18987</v>
      </c>
      <c r="BC1818" t="str">
        <f t="shared" si="2658"/>
        <v>Velodrome</v>
      </c>
      <c r="BD1818" t="str">
        <f t="shared" si="2658"/>
        <v>Outlaws</v>
      </c>
      <c r="BE1818" t="s">
        <v>13</v>
      </c>
      <c r="BF1818" t="s">
        <v>418</v>
      </c>
      <c r="BI1818" cm="1">
        <f t="array" aca="1" ref="BI1818" ca="1">IFERROR(_xlfn._xlws.FILTER(shifts!A:A,(shifts!B:B=events!AD1818)*(shifts!AG:AG&gt;=events!BK1818)*(shifts!AH:AH&lt;=events!BL1818)),BI1817)</f>
        <v>60</v>
      </c>
      <c r="BJ1818" s="15">
        <f t="shared" si="2629"/>
        <v>2</v>
      </c>
      <c r="BK1818">
        <f t="shared" si="2630"/>
        <v>382</v>
      </c>
      <c r="BL1818">
        <f t="shared" si="2631"/>
        <v>380</v>
      </c>
      <c r="BM1818" s="15">
        <f>SUMIFS(BJ$2:BJ1818,K$2:K1818,"=Intermission")+SUMIFS(BJ$2:BJ1818,K$2:K1818,"=Timeout")</f>
        <v>67</v>
      </c>
      <c r="BN1818">
        <f t="shared" si="2632"/>
        <v>1147</v>
      </c>
      <c r="BO1818" s="19">
        <f t="shared" si="2633"/>
        <v>1845</v>
      </c>
      <c r="BP1818">
        <f t="shared" si="2634"/>
        <v>1840</v>
      </c>
      <c r="BQ1818" s="17">
        <f t="shared" si="2635"/>
        <v>1847</v>
      </c>
      <c r="BR1818" t="str">
        <f t="shared" si="2636"/>
        <v>opp_team_player_1</v>
      </c>
      <c r="BS1818">
        <f>COUNTIFS(S$3:S1818,"="&amp;S1818,AI$3:AI1818,"="&amp;AI1818)</f>
        <v>1</v>
      </c>
      <c r="BT1818" t="str">
        <f>IFERROR(VLOOKUP(BB1818&amp;BU1818&amp;X1818,game_rosters!U:W,3,FALSE),"")</f>
        <v>P100105</v>
      </c>
      <c r="BU1818" t="str">
        <f t="shared" si="2637"/>
        <v>Velodrome</v>
      </c>
    </row>
    <row r="1819" spans="1:73" x14ac:dyDescent="0.2">
      <c r="A1819">
        <f t="shared" si="2612"/>
        <v>1</v>
      </c>
      <c r="I1819" s="44">
        <v>77</v>
      </c>
      <c r="K1819" t="s">
        <v>6</v>
      </c>
      <c r="L1819" t="s">
        <v>205</v>
      </c>
      <c r="M1819" t="s">
        <v>51</v>
      </c>
      <c r="N1819" t="s">
        <v>595</v>
      </c>
      <c r="R1819" s="51">
        <v>1</v>
      </c>
      <c r="S1819">
        <v>939</v>
      </c>
      <c r="T1819">
        <v>157</v>
      </c>
      <c r="W1819" t="s">
        <v>731</v>
      </c>
      <c r="X1819">
        <v>77</v>
      </c>
      <c r="Z1819">
        <v>1</v>
      </c>
      <c r="AA1819">
        <f t="shared" si="2569"/>
        <v>1939</v>
      </c>
      <c r="AB1819">
        <f t="shared" si="2570"/>
        <v>9157</v>
      </c>
      <c r="AC1819">
        <f t="shared" si="2608"/>
        <v>9157</v>
      </c>
      <c r="AD1819" s="6">
        <v>2</v>
      </c>
      <c r="AE1819" t="s">
        <v>939</v>
      </c>
      <c r="AF1819" t="s">
        <v>922</v>
      </c>
      <c r="AG1819" t="s">
        <v>756</v>
      </c>
      <c r="AH1819" t="s">
        <v>756</v>
      </c>
      <c r="AI1819" t="str">
        <f t="shared" si="2613"/>
        <v>e</v>
      </c>
      <c r="AJ1819" t="str">
        <f t="shared" si="2614"/>
        <v/>
      </c>
      <c r="AK1819" t="str">
        <f t="shared" si="2615"/>
        <v/>
      </c>
      <c r="AL1819" t="str">
        <f t="shared" si="2616"/>
        <v/>
      </c>
      <c r="AM1819" t="str">
        <f t="shared" si="2617"/>
        <v/>
      </c>
      <c r="AN1819" t="str">
        <f t="shared" si="2618"/>
        <v>Away</v>
      </c>
      <c r="AO1819" t="str">
        <f t="shared" si="2619"/>
        <v>a</v>
      </c>
      <c r="AP1819" t="str">
        <f t="shared" si="2620"/>
        <v/>
      </c>
      <c r="AQ1819" t="str">
        <f t="shared" si="2621"/>
        <v/>
      </c>
      <c r="AR1819" t="str">
        <f t="shared" si="2622"/>
        <v>Away</v>
      </c>
      <c r="AS1819" t="str">
        <f t="shared" si="2623"/>
        <v>a</v>
      </c>
      <c r="AT1819" t="str">
        <f t="shared" si="2624"/>
        <v>Offensive</v>
      </c>
      <c r="AU1819" t="str">
        <f t="shared" si="2625"/>
        <v/>
      </c>
      <c r="AV1819" t="str">
        <f t="shared" si="2626"/>
        <v/>
      </c>
      <c r="AW1819" t="str" cm="1">
        <f t="array" ref="AW1819">IFERROR(IF(O1819&lt;&gt;"",O1819,IF(OR($S1819="",$T1819=""),"",IF(O1819&lt;&gt;"",O1819,IF($T1819&lt;&gt;"",_xlfn._xlws.FILTER(O:O,($BU:$BU=$BU1819)*($I:$I=$I1819)*($T:$T=$T1819)*($S:$S=_xlfn.MINIFS($S:$S,$T:$T,"="&amp;$T1819)),"")))))&amp;"",IF(O1819="","",""))&amp;""</f>
        <v/>
      </c>
      <c r="AX1819" t="str" cm="1">
        <f t="array" ref="AX1819">IFERROR(IF(P1819&lt;&gt;"",P1819,IF(OR($S1819="",$T1819=""),"",IF($T1819&lt;&gt;"",_xlfn._xlws.FILTER(P:P,($BU:$BU=$BU1819)*($I:$I=$I1819)*($T:$T=$T1819)*($S:$S=_xlfn.MINIFS($S:$S,$T:$T,"="&amp;$T1819)),""))))&amp;"",IF(P1819="","",""))&amp;""</f>
        <v/>
      </c>
      <c r="AY1819" t="str" cm="1">
        <f t="array" ref="AY1819">IFERROR(IF(Q1819&lt;&gt;"",Q1819,IF(OR($S1819="",$T1819=""),"",IF($T1819&lt;&gt;"",_xlfn._xlws.FILTER(Q:Q,($BU:$BU=$BU1819)*($I:$I=$I1819)*($T:$T=$T1819)*($S:$S=_xlfn.MINIFS($S:$S,$T:$T,"="&amp;$T1819)),""))))&amp;"",IF(Q1819="","",""))&amp;""</f>
        <v/>
      </c>
      <c r="AZ1819" t="str" cm="1">
        <f t="array" ref="AZ1819">IFERROR(IF(R1819&lt;&gt;"",R1819,IF(OR($S1819="",$T1819=""),"",IF($T1819&lt;&gt;"",_xlfn._xlws.FILTER(R:R,($BU:$BU=$BU1819)*($I:$I=$I1819)*($T:$T=$T1819)*($S:$S=_xlfn.MINIFS($S:$S,$T:$T,"="&amp;$T1819)),""))))&amp;"",IF(R1819="","",""))&amp;""</f>
        <v>1</v>
      </c>
      <c r="BA1819" s="6">
        <f t="shared" si="2627"/>
        <v>153</v>
      </c>
      <c r="BB1819">
        <f t="shared" ref="BB1819:BD1819" si="2659">BB1818</f>
        <v>18987</v>
      </c>
      <c r="BC1819" t="str">
        <f t="shared" si="2659"/>
        <v>Velodrome</v>
      </c>
      <c r="BD1819" t="str">
        <f t="shared" si="2659"/>
        <v>Outlaws</v>
      </c>
      <c r="BE1819" t="s">
        <v>6</v>
      </c>
      <c r="BF1819" t="s">
        <v>205</v>
      </c>
      <c r="BI1819" cm="1">
        <f t="array" aca="1" ref="BI1819" ca="1">IFERROR(_xlfn._xlws.FILTER(shifts!A:A,(shifts!B:B=events!AD1819)*(shifts!AG:AG&gt;=events!BK1819)*(shifts!AH:AH&lt;=events!BL1819)),BI1818)</f>
        <v>60</v>
      </c>
      <c r="BJ1819" s="15">
        <f t="shared" si="2629"/>
        <v>0</v>
      </c>
      <c r="BK1819">
        <f t="shared" si="2630"/>
        <v>380</v>
      </c>
      <c r="BL1819">
        <f t="shared" si="2631"/>
        <v>380</v>
      </c>
      <c r="BM1819" s="15">
        <f>SUMIFS(BJ$2:BJ1819,K$2:K1819,"=Intermission")+SUMIFS(BJ$2:BJ1819,K$2:K1819,"=Timeout")</f>
        <v>67</v>
      </c>
      <c r="BN1819">
        <f t="shared" si="2632"/>
        <v>1147</v>
      </c>
      <c r="BO1819" s="19">
        <f t="shared" si="2633"/>
        <v>1847</v>
      </c>
      <c r="BP1819">
        <f t="shared" si="2634"/>
        <v>1842</v>
      </c>
      <c r="BQ1819" s="17">
        <f t="shared" si="2635"/>
        <v>1847</v>
      </c>
      <c r="BR1819" t="str">
        <f t="shared" si="2636"/>
        <v>event_team_player_1</v>
      </c>
      <c r="BS1819">
        <f>COUNTIFS(S$3:S1819,"="&amp;S1819,AI$3:AI1819,"="&amp;AI1819)</f>
        <v>1</v>
      </c>
      <c r="BT1819" t="str">
        <f>IFERROR(VLOOKUP(BB1819&amp;BU1819&amp;X1819,game_rosters!U:W,3,FALSE),"")</f>
        <v>P100185</v>
      </c>
      <c r="BU1819" t="str">
        <f t="shared" si="2637"/>
        <v>Outlaws</v>
      </c>
    </row>
    <row r="1820" spans="1:73" x14ac:dyDescent="0.2">
      <c r="A1820" t="str">
        <f t="shared" si="2612"/>
        <v/>
      </c>
      <c r="I1820" s="44">
        <v>39</v>
      </c>
      <c r="S1820">
        <v>939</v>
      </c>
      <c r="T1820">
        <v>157</v>
      </c>
      <c r="X1820">
        <v>39</v>
      </c>
      <c r="AA1820">
        <f t="shared" si="2569"/>
        <v>1939</v>
      </c>
      <c r="AB1820">
        <f t="shared" si="2570"/>
        <v>9157</v>
      </c>
      <c r="AC1820">
        <f t="shared" si="2608"/>
        <v>9157</v>
      </c>
      <c r="AD1820" s="6">
        <v>2</v>
      </c>
      <c r="AE1820" t="s">
        <v>939</v>
      </c>
      <c r="AF1820" t="s">
        <v>922</v>
      </c>
      <c r="AG1820" t="s">
        <v>756</v>
      </c>
      <c r="AH1820" t="s">
        <v>756</v>
      </c>
      <c r="AI1820" t="str">
        <f t="shared" si="2613"/>
        <v>o</v>
      </c>
      <c r="AJ1820" t="str">
        <f t="shared" si="2614"/>
        <v/>
      </c>
      <c r="AK1820" t="str">
        <f t="shared" si="2615"/>
        <v/>
      </c>
      <c r="AL1820" t="str">
        <f t="shared" si="2616"/>
        <v/>
      </c>
      <c r="AM1820" t="str">
        <f t="shared" si="2617"/>
        <v/>
      </c>
      <c r="AN1820" t="str">
        <f t="shared" si="2618"/>
        <v>Away</v>
      </c>
      <c r="AO1820" t="str">
        <f t="shared" si="2619"/>
        <v>a</v>
      </c>
      <c r="AP1820" t="str">
        <f t="shared" si="2620"/>
        <v/>
      </c>
      <c r="AQ1820" t="str">
        <f t="shared" si="2621"/>
        <v/>
      </c>
      <c r="AR1820" t="str">
        <f t="shared" si="2622"/>
        <v>Away</v>
      </c>
      <c r="AS1820" t="str">
        <f t="shared" si="2623"/>
        <v>a</v>
      </c>
      <c r="AT1820" t="str">
        <f t="shared" si="2624"/>
        <v>Defensive</v>
      </c>
      <c r="AU1820" t="str">
        <f t="shared" si="2625"/>
        <v/>
      </c>
      <c r="AV1820" t="str">
        <f t="shared" si="2626"/>
        <v/>
      </c>
      <c r="AW1820" t="str" cm="1">
        <f t="array" ref="AW1820">IFERROR(IF(O1820&lt;&gt;"",O1820,IF(OR($S1820="",$T1820=""),"",IF(O1820&lt;&gt;"",O1820,IF($T1820&lt;&gt;"",_xlfn._xlws.FILTER(O:O,($BU:$BU=$BU1820)*($I:$I=$I1820)*($T:$T=$T1820)*($S:$S=_xlfn.MINIFS($S:$S,$T:$T,"="&amp;$T1820)),"")))))&amp;"",IF(O1820="","",""))&amp;""</f>
        <v/>
      </c>
      <c r="AX1820" t="str" cm="1">
        <f t="array" ref="AX1820">IFERROR(IF(P1820&lt;&gt;"",P1820,IF(OR($S1820="",$T1820=""),"",IF($T1820&lt;&gt;"",_xlfn._xlws.FILTER(P:P,($BU:$BU=$BU1820)*($I:$I=$I1820)*($T:$T=$T1820)*($S:$S=_xlfn.MINIFS($S:$S,$T:$T,"="&amp;$T1820)),""))))&amp;"",IF(P1820="","",""))&amp;""</f>
        <v/>
      </c>
      <c r="AY1820" t="str" cm="1">
        <f t="array" ref="AY1820">IFERROR(IF(Q1820&lt;&gt;"",Q1820,IF(OR($S1820="",$T1820=""),"",IF($T1820&lt;&gt;"",_xlfn._xlws.FILTER(Q:Q,($BU:$BU=$BU1820)*($I:$I=$I1820)*($T:$T=$T1820)*($S:$S=_xlfn.MINIFS($S:$S,$T:$T,"="&amp;$T1820)),""))))&amp;"",IF(Q1820="","",""))&amp;""</f>
        <v/>
      </c>
      <c r="AZ1820" t="str" cm="1">
        <f t="array" ref="AZ1820">IFERROR(IF(R1820&lt;&gt;"",R1820,IF(OR($S1820="",$T1820=""),"",IF($T1820&lt;&gt;"",_xlfn._xlws.FILTER(R:R,($BU:$BU=$BU1820)*($I:$I=$I1820)*($T:$T=$T1820)*($S:$S=_xlfn.MINIFS($S:$S,$T:$T,"="&amp;$T1820)),""))))&amp;"",IF(R1820="","",""))&amp;""</f>
        <v/>
      </c>
      <c r="BA1820" s="6">
        <f t="shared" si="2627"/>
        <v>153</v>
      </c>
      <c r="BB1820">
        <f t="shared" ref="BB1820:BD1820" si="2660">BB1819</f>
        <v>18987</v>
      </c>
      <c r="BC1820" t="str">
        <f t="shared" si="2660"/>
        <v>Velodrome</v>
      </c>
      <c r="BD1820" t="str">
        <f t="shared" si="2660"/>
        <v>Outlaws</v>
      </c>
      <c r="BE1820" t="s">
        <v>6</v>
      </c>
      <c r="BF1820" t="s">
        <v>205</v>
      </c>
      <c r="BI1820" cm="1">
        <f t="array" aca="1" ref="BI1820" ca="1">IFERROR(_xlfn._xlws.FILTER(shifts!A:A,(shifts!B:B=events!AD1820)*(shifts!AG:AG&gt;=events!BK1820)*(shifts!AH:AH&lt;=events!BL1820)),BI1819)</f>
        <v>60</v>
      </c>
      <c r="BJ1820" s="15">
        <f t="shared" si="2629"/>
        <v>0</v>
      </c>
      <c r="BK1820">
        <f t="shared" si="2630"/>
        <v>380</v>
      </c>
      <c r="BL1820">
        <f t="shared" si="2631"/>
        <v>380</v>
      </c>
      <c r="BM1820" s="15">
        <f>SUMIFS(BJ$2:BJ1820,K$2:K1820,"=Intermission")+SUMIFS(BJ$2:BJ1820,K$2:K1820,"=Timeout")</f>
        <v>67</v>
      </c>
      <c r="BN1820">
        <f t="shared" si="2632"/>
        <v>1147</v>
      </c>
      <c r="BO1820" s="19">
        <f t="shared" si="2633"/>
        <v>1847</v>
      </c>
      <c r="BP1820">
        <f t="shared" si="2634"/>
        <v>1842</v>
      </c>
      <c r="BQ1820" s="17">
        <f t="shared" si="2635"/>
        <v>1847</v>
      </c>
      <c r="BR1820" t="str">
        <f t="shared" si="2636"/>
        <v>opp_team_player_1</v>
      </c>
      <c r="BS1820">
        <f>COUNTIFS(S$3:S1820,"="&amp;S1820,AI$3:AI1820,"="&amp;AI1820)</f>
        <v>1</v>
      </c>
      <c r="BT1820" t="str">
        <f>IFERROR(VLOOKUP(BB1820&amp;BU1820&amp;X1820,game_rosters!U:W,3,FALSE),"")</f>
        <v>P100016</v>
      </c>
      <c r="BU1820" t="str">
        <f t="shared" si="2637"/>
        <v>Velodrome</v>
      </c>
    </row>
    <row r="1821" spans="1:73" x14ac:dyDescent="0.2">
      <c r="A1821" t="str">
        <f t="shared" si="2612"/>
        <v/>
      </c>
      <c r="I1821" s="44">
        <v>9</v>
      </c>
      <c r="O1821" t="s">
        <v>602</v>
      </c>
      <c r="R1821" s="51">
        <v>1</v>
      </c>
      <c r="S1821">
        <v>939</v>
      </c>
      <c r="T1821">
        <v>157</v>
      </c>
      <c r="X1821">
        <v>9</v>
      </c>
      <c r="AA1821">
        <f t="shared" ref="AA1821:AA1884" si="2661">S1821+1000</f>
        <v>1939</v>
      </c>
      <c r="AB1821">
        <f t="shared" ref="AB1821:AB1884" si="2662">IF(T1821&lt;&gt;"",9000+T1821,"")</f>
        <v>9157</v>
      </c>
      <c r="AC1821">
        <f t="shared" si="2608"/>
        <v>9157</v>
      </c>
      <c r="AD1821" s="6">
        <v>2</v>
      </c>
      <c r="AE1821" t="s">
        <v>939</v>
      </c>
      <c r="AF1821" t="s">
        <v>922</v>
      </c>
      <c r="AG1821" t="s">
        <v>756</v>
      </c>
      <c r="AH1821" t="s">
        <v>756</v>
      </c>
      <c r="AI1821" t="str">
        <f t="shared" si="2613"/>
        <v>o</v>
      </c>
      <c r="AJ1821" t="str">
        <f t="shared" si="2614"/>
        <v/>
      </c>
      <c r="AK1821" t="str">
        <f t="shared" si="2615"/>
        <v/>
      </c>
      <c r="AL1821" t="str">
        <f t="shared" si="2616"/>
        <v/>
      </c>
      <c r="AM1821" t="str">
        <f t="shared" si="2617"/>
        <v/>
      </c>
      <c r="AN1821" t="str">
        <f t="shared" si="2618"/>
        <v>Away</v>
      </c>
      <c r="AO1821" t="str">
        <f t="shared" si="2619"/>
        <v>a</v>
      </c>
      <c r="AP1821" t="str">
        <f t="shared" si="2620"/>
        <v/>
      </c>
      <c r="AQ1821" t="str">
        <f t="shared" si="2621"/>
        <v/>
      </c>
      <c r="AR1821" t="str">
        <f t="shared" si="2622"/>
        <v>Away</v>
      </c>
      <c r="AS1821" t="str">
        <f t="shared" si="2623"/>
        <v>a</v>
      </c>
      <c r="AT1821" t="str">
        <f t="shared" si="2624"/>
        <v>Defensive</v>
      </c>
      <c r="AU1821" t="str">
        <f t="shared" si="2625"/>
        <v/>
      </c>
      <c r="AV1821" t="str">
        <f t="shared" si="2626"/>
        <v/>
      </c>
      <c r="AW1821" t="str" cm="1">
        <f t="array" ref="AW1821">IFERROR(IF(O1821&lt;&gt;"",O1821,IF(OR($S1821="",$T1821=""),"",IF(O1821&lt;&gt;"",O1821,IF($T1821&lt;&gt;"",_xlfn._xlws.FILTER(O:O,($BU:$BU=$BU1821)*($I:$I=$I1821)*($T:$T=$T1821)*($S:$S=_xlfn.MINIFS($S:$S,$T:$T,"="&amp;$T1821)),"")))))&amp;"",IF(O1821="","",""))&amp;""</f>
        <v>Defensive_PlayPossession-StickCheck</v>
      </c>
      <c r="AX1821" t="str" cm="1">
        <f t="array" ref="AX1821">IFERROR(IF(P1821&lt;&gt;"",P1821,IF(OR($S1821="",$T1821=""),"",IF($T1821&lt;&gt;"",_xlfn._xlws.FILTER(P:P,($BU:$BU=$BU1821)*($I:$I=$I1821)*($T:$T=$T1821)*($S:$S=_xlfn.MINIFS($S:$S,$T:$T,"="&amp;$T1821)),""))))&amp;"",IF(P1821="","",""))&amp;""</f>
        <v/>
      </c>
      <c r="AY1821" t="str" cm="1">
        <f t="array" ref="AY1821">IFERROR(IF(Q1821&lt;&gt;"",Q1821,IF(OR($S1821="",$T1821=""),"",IF($T1821&lt;&gt;"",_xlfn._xlws.FILTER(Q:Q,($BU:$BU=$BU1821)*($I:$I=$I1821)*($T:$T=$T1821)*($S:$S=_xlfn.MINIFS($S:$S,$T:$T,"="&amp;$T1821)),""))))&amp;"",IF(Q1821="","",""))&amp;""</f>
        <v/>
      </c>
      <c r="AZ1821" t="str" cm="1">
        <f t="array" ref="AZ1821">IFERROR(IF(R1821&lt;&gt;"",R1821,IF(OR($S1821="",$T1821=""),"",IF($T1821&lt;&gt;"",_xlfn._xlws.FILTER(R:R,($BU:$BU=$BU1821)*($I:$I=$I1821)*($T:$T=$T1821)*($S:$S=_xlfn.MINIFS($S:$S,$T:$T,"="&amp;$T1821)),""))))&amp;"",IF(R1821="","",""))&amp;""</f>
        <v>1</v>
      </c>
      <c r="BA1821" s="6">
        <f t="shared" si="2627"/>
        <v>153</v>
      </c>
      <c r="BB1821">
        <f t="shared" ref="BB1821:BD1821" si="2663">BB1820</f>
        <v>18987</v>
      </c>
      <c r="BC1821" t="str">
        <f t="shared" si="2663"/>
        <v>Velodrome</v>
      </c>
      <c r="BD1821" t="str">
        <f t="shared" si="2663"/>
        <v>Outlaws</v>
      </c>
      <c r="BE1821" t="s">
        <v>6</v>
      </c>
      <c r="BF1821" t="s">
        <v>205</v>
      </c>
      <c r="BI1821" cm="1">
        <f t="array" aca="1" ref="BI1821" ca="1">IFERROR(_xlfn._xlws.FILTER(shifts!A:A,(shifts!B:B=events!AD1821)*(shifts!AG:AG&gt;=events!BK1821)*(shifts!AH:AH&lt;=events!BL1821)),BI1820)</f>
        <v>60</v>
      </c>
      <c r="BJ1821" s="15">
        <f t="shared" si="2629"/>
        <v>0</v>
      </c>
      <c r="BK1821">
        <f t="shared" si="2630"/>
        <v>380</v>
      </c>
      <c r="BL1821">
        <f t="shared" si="2631"/>
        <v>380</v>
      </c>
      <c r="BM1821" s="15">
        <f>SUMIFS(BJ$2:BJ1821,K$2:K1821,"=Intermission")+SUMIFS(BJ$2:BJ1821,K$2:K1821,"=Timeout")</f>
        <v>67</v>
      </c>
      <c r="BN1821">
        <f t="shared" si="2632"/>
        <v>1147</v>
      </c>
      <c r="BO1821" s="19">
        <f t="shared" si="2633"/>
        <v>1847</v>
      </c>
      <c r="BP1821">
        <f t="shared" si="2634"/>
        <v>1842</v>
      </c>
      <c r="BQ1821" s="17">
        <f t="shared" si="2635"/>
        <v>1847</v>
      </c>
      <c r="BR1821" t="str">
        <f t="shared" si="2636"/>
        <v>opp_team_player_2</v>
      </c>
      <c r="BS1821">
        <f>COUNTIFS(S$3:S1821,"="&amp;S1821,AI$3:AI1821,"="&amp;AI1821)</f>
        <v>2</v>
      </c>
      <c r="BT1821" t="str">
        <f>IFERROR(VLOOKUP(BB1821&amp;BU1821&amp;X1821,game_rosters!U:W,3,FALSE),"")</f>
        <v>P100105</v>
      </c>
      <c r="BU1821" t="str">
        <f t="shared" si="2637"/>
        <v>Velodrome</v>
      </c>
    </row>
    <row r="1822" spans="1:73" x14ac:dyDescent="0.2">
      <c r="A1822">
        <f t="shared" si="2612"/>
        <v>1</v>
      </c>
      <c r="I1822" s="44">
        <v>39</v>
      </c>
      <c r="K1822" t="s">
        <v>15</v>
      </c>
      <c r="L1822" t="s">
        <v>179</v>
      </c>
      <c r="M1822" t="s">
        <v>96</v>
      </c>
      <c r="S1822">
        <v>940</v>
      </c>
      <c r="T1822">
        <v>157</v>
      </c>
      <c r="W1822" t="s">
        <v>735</v>
      </c>
      <c r="X1822">
        <v>39</v>
      </c>
      <c r="Z1822">
        <v>1</v>
      </c>
      <c r="AA1822">
        <f t="shared" si="2661"/>
        <v>1940</v>
      </c>
      <c r="AB1822">
        <f t="shared" si="2662"/>
        <v>9157</v>
      </c>
      <c r="AC1822">
        <f t="shared" si="2608"/>
        <v>9157</v>
      </c>
      <c r="AD1822" s="6">
        <v>2</v>
      </c>
      <c r="AE1822" t="s">
        <v>939</v>
      </c>
      <c r="AF1822" t="s">
        <v>922</v>
      </c>
      <c r="AG1822" t="s">
        <v>756</v>
      </c>
      <c r="AH1822" t="s">
        <v>756</v>
      </c>
      <c r="AI1822" t="str">
        <f t="shared" si="2613"/>
        <v>e</v>
      </c>
      <c r="AJ1822" t="str">
        <f t="shared" si="2614"/>
        <v/>
      </c>
      <c r="AK1822" t="str">
        <f t="shared" si="2615"/>
        <v/>
      </c>
      <c r="AL1822" t="str">
        <f t="shared" si="2616"/>
        <v/>
      </c>
      <c r="AM1822" t="str">
        <f t="shared" si="2617"/>
        <v/>
      </c>
      <c r="AN1822" t="str">
        <f t="shared" si="2618"/>
        <v>Home</v>
      </c>
      <c r="AO1822" t="str">
        <f t="shared" si="2619"/>
        <v>h</v>
      </c>
      <c r="AP1822" t="str">
        <f t="shared" si="2620"/>
        <v/>
      </c>
      <c r="AQ1822" t="str">
        <f t="shared" si="2621"/>
        <v/>
      </c>
      <c r="AR1822" t="str">
        <f t="shared" si="2622"/>
        <v>Home</v>
      </c>
      <c r="AS1822" t="str">
        <f t="shared" si="2623"/>
        <v>h</v>
      </c>
      <c r="AT1822" t="str">
        <f t="shared" si="2624"/>
        <v>Defensive</v>
      </c>
      <c r="AU1822" t="str">
        <f t="shared" si="2625"/>
        <v/>
      </c>
      <c r="AV1822" t="str">
        <f t="shared" si="2626"/>
        <v/>
      </c>
      <c r="AW1822" t="str" cm="1">
        <f t="array" ref="AW1822">IFERROR(IF(O1822&lt;&gt;"",O1822,IF(OR($S1822="",$T1822=""),"",IF(O1822&lt;&gt;"",O1822,IF($T1822&lt;&gt;"",_xlfn._xlws.FILTER(O:O,($BU:$BU=$BU1822)*($I:$I=$I1822)*($T:$T=$T1822)*($S:$S=_xlfn.MINIFS($S:$S,$T:$T,"="&amp;$T1822)),"")))))&amp;"",IF(O1822="","",""))&amp;""</f>
        <v/>
      </c>
      <c r="AX1822" t="str" cm="1">
        <f t="array" ref="AX1822">IFERROR(IF(P1822&lt;&gt;"",P1822,IF(OR($S1822="",$T1822=""),"",IF($T1822&lt;&gt;"",_xlfn._xlws.FILTER(P:P,($BU:$BU=$BU1822)*($I:$I=$I1822)*($T:$T=$T1822)*($S:$S=_xlfn.MINIFS($S:$S,$T:$T,"="&amp;$T1822)),""))))&amp;"",IF(P1822="","",""))&amp;""</f>
        <v/>
      </c>
      <c r="AY1822" t="str" cm="1">
        <f t="array" ref="AY1822">IFERROR(IF(Q1822&lt;&gt;"",Q1822,IF(OR($S1822="",$T1822=""),"",IF($T1822&lt;&gt;"",_xlfn._xlws.FILTER(Q:Q,($BU:$BU=$BU1822)*($I:$I=$I1822)*($T:$T=$T1822)*($S:$S=_xlfn.MINIFS($S:$S,$T:$T,"="&amp;$T1822)),""))))&amp;"",IF(Q1822="","",""))&amp;""</f>
        <v/>
      </c>
      <c r="AZ1822" t="str" cm="1">
        <f t="array" ref="AZ1822">IFERROR(IF(R1822&lt;&gt;"",R1822,IF(OR($S1822="",$T1822=""),"",IF($T1822&lt;&gt;"",_xlfn._xlws.FILTER(R:R,($BU:$BU=$BU1822)*($I:$I=$I1822)*($T:$T=$T1822)*($S:$S=_xlfn.MINIFS($S:$S,$T:$T,"="&amp;$T1822)),""))))&amp;"",IF(R1822="","",""))&amp;""</f>
        <v/>
      </c>
      <c r="BA1822" s="6">
        <f t="shared" si="2627"/>
        <v>153</v>
      </c>
      <c r="BB1822">
        <f t="shared" ref="BB1822:BD1822" si="2664">BB1821</f>
        <v>18987</v>
      </c>
      <c r="BC1822" t="str">
        <f t="shared" si="2664"/>
        <v>Velodrome</v>
      </c>
      <c r="BD1822" t="str">
        <f t="shared" si="2664"/>
        <v>Outlaws</v>
      </c>
      <c r="BE1822" t="s">
        <v>15</v>
      </c>
      <c r="BF1822" t="s">
        <v>179</v>
      </c>
      <c r="BI1822" cm="1">
        <f t="array" aca="1" ref="BI1822" ca="1">IFERROR(_xlfn._xlws.FILTER(shifts!A:A,(shifts!B:B=events!AD1822)*(shifts!AG:AG&gt;=events!BK1822)*(shifts!AH:AH&lt;=events!BL1822)),BI1821)</f>
        <v>60</v>
      </c>
      <c r="BJ1822" s="15">
        <f t="shared" si="2629"/>
        <v>0</v>
      </c>
      <c r="BK1822">
        <f t="shared" si="2630"/>
        <v>380</v>
      </c>
      <c r="BL1822">
        <f t="shared" si="2631"/>
        <v>380</v>
      </c>
      <c r="BM1822" s="15">
        <f>SUMIFS(BJ$2:BJ1822,K$2:K1822,"=Intermission")+SUMIFS(BJ$2:BJ1822,K$2:K1822,"=Timeout")</f>
        <v>67</v>
      </c>
      <c r="BN1822">
        <f t="shared" si="2632"/>
        <v>1147</v>
      </c>
      <c r="BO1822" s="19">
        <f t="shared" si="2633"/>
        <v>1847</v>
      </c>
      <c r="BP1822">
        <f t="shared" si="2634"/>
        <v>1842</v>
      </c>
      <c r="BQ1822" s="17">
        <f t="shared" si="2635"/>
        <v>1847</v>
      </c>
      <c r="BR1822" t="str">
        <f t="shared" si="2636"/>
        <v>event_team_player_1</v>
      </c>
      <c r="BS1822">
        <f>COUNTIFS(S$3:S1822,"="&amp;S1822,AI$3:AI1822,"="&amp;AI1822)</f>
        <v>1</v>
      </c>
      <c r="BT1822" t="str">
        <f>IFERROR(VLOOKUP(BB1822&amp;BU1822&amp;X1822,game_rosters!U:W,3,FALSE),"")</f>
        <v>P100016</v>
      </c>
      <c r="BU1822" t="str">
        <f t="shared" si="2637"/>
        <v>Velodrome</v>
      </c>
    </row>
    <row r="1823" spans="1:73" x14ac:dyDescent="0.2">
      <c r="A1823" t="str">
        <f t="shared" si="2612"/>
        <v/>
      </c>
      <c r="I1823" s="44">
        <v>9</v>
      </c>
      <c r="O1823" t="s">
        <v>602</v>
      </c>
      <c r="R1823" s="51">
        <v>1</v>
      </c>
      <c r="S1823">
        <v>940</v>
      </c>
      <c r="T1823">
        <v>157</v>
      </c>
      <c r="X1823">
        <v>9</v>
      </c>
      <c r="Z1823">
        <v>1</v>
      </c>
      <c r="AA1823">
        <f t="shared" si="2661"/>
        <v>1940</v>
      </c>
      <c r="AB1823">
        <f t="shared" si="2662"/>
        <v>9157</v>
      </c>
      <c r="AC1823">
        <f t="shared" si="2608"/>
        <v>9157</v>
      </c>
      <c r="AD1823" s="6">
        <v>2</v>
      </c>
      <c r="AE1823" t="s">
        <v>939</v>
      </c>
      <c r="AF1823" t="s">
        <v>922</v>
      </c>
      <c r="AG1823" t="s">
        <v>756</v>
      </c>
      <c r="AH1823" t="s">
        <v>756</v>
      </c>
      <c r="AI1823" t="str">
        <f t="shared" si="2613"/>
        <v>e</v>
      </c>
      <c r="AJ1823" t="str">
        <f t="shared" si="2614"/>
        <v/>
      </c>
      <c r="AK1823" t="str">
        <f t="shared" si="2615"/>
        <v/>
      </c>
      <c r="AL1823" t="str">
        <f t="shared" si="2616"/>
        <v/>
      </c>
      <c r="AM1823" t="str">
        <f t="shared" si="2617"/>
        <v/>
      </c>
      <c r="AN1823" t="str">
        <f t="shared" si="2618"/>
        <v>Home</v>
      </c>
      <c r="AO1823" t="str">
        <f t="shared" si="2619"/>
        <v>h</v>
      </c>
      <c r="AP1823" t="str">
        <f t="shared" si="2620"/>
        <v/>
      </c>
      <c r="AQ1823" t="str">
        <f t="shared" si="2621"/>
        <v/>
      </c>
      <c r="AR1823" t="str">
        <f t="shared" si="2622"/>
        <v>Home</v>
      </c>
      <c r="AS1823" t="str">
        <f t="shared" si="2623"/>
        <v>h</v>
      </c>
      <c r="AT1823" t="str">
        <f t="shared" si="2624"/>
        <v>Defensive</v>
      </c>
      <c r="AU1823" t="str">
        <f t="shared" si="2625"/>
        <v/>
      </c>
      <c r="AV1823" t="str">
        <f t="shared" si="2626"/>
        <v/>
      </c>
      <c r="AW1823" t="str" cm="1">
        <f t="array" ref="AW1823">IFERROR(IF(O1823&lt;&gt;"",O1823,IF(OR($S1823="",$T1823=""),"",IF(O1823&lt;&gt;"",O1823,IF($T1823&lt;&gt;"",_xlfn._xlws.FILTER(O:O,($BU:$BU=$BU1823)*($I:$I=$I1823)*($T:$T=$T1823)*($S:$S=_xlfn.MINIFS($S:$S,$T:$T,"="&amp;$T1823)),"")))))&amp;"",IF(O1823="","",""))&amp;""</f>
        <v>Defensive_PlayPossession-StickCheck</v>
      </c>
      <c r="AX1823" t="str" cm="1">
        <f t="array" ref="AX1823">IFERROR(IF(P1823&lt;&gt;"",P1823,IF(OR($S1823="",$T1823=""),"",IF($T1823&lt;&gt;"",_xlfn._xlws.FILTER(P:P,($BU:$BU=$BU1823)*($I:$I=$I1823)*($T:$T=$T1823)*($S:$S=_xlfn.MINIFS($S:$S,$T:$T,"="&amp;$T1823)),""))))&amp;"",IF(P1823="","",""))&amp;""</f>
        <v/>
      </c>
      <c r="AY1823" t="str" cm="1">
        <f t="array" ref="AY1823">IFERROR(IF(Q1823&lt;&gt;"",Q1823,IF(OR($S1823="",$T1823=""),"",IF($T1823&lt;&gt;"",_xlfn._xlws.FILTER(Q:Q,($BU:$BU=$BU1823)*($I:$I=$I1823)*($T:$T=$T1823)*($S:$S=_xlfn.MINIFS($S:$S,$T:$T,"="&amp;$T1823)),""))))&amp;"",IF(Q1823="","",""))&amp;""</f>
        <v/>
      </c>
      <c r="AZ1823" t="str" cm="1">
        <f t="array" ref="AZ1823">IFERROR(IF(R1823&lt;&gt;"",R1823,IF(OR($S1823="",$T1823=""),"",IF($T1823&lt;&gt;"",_xlfn._xlws.FILTER(R:R,($BU:$BU=$BU1823)*($I:$I=$I1823)*($T:$T=$T1823)*($S:$S=_xlfn.MINIFS($S:$S,$T:$T,"="&amp;$T1823)),""))))&amp;"",IF(R1823="","",""))&amp;""</f>
        <v>1</v>
      </c>
      <c r="BA1823" s="6">
        <f t="shared" si="2627"/>
        <v>153</v>
      </c>
      <c r="BB1823">
        <f t="shared" ref="BB1823:BD1823" si="2665">BB1822</f>
        <v>18987</v>
      </c>
      <c r="BC1823" t="str">
        <f t="shared" si="2665"/>
        <v>Velodrome</v>
      </c>
      <c r="BD1823" t="str">
        <f t="shared" si="2665"/>
        <v>Outlaws</v>
      </c>
      <c r="BE1823" t="s">
        <v>15</v>
      </c>
      <c r="BF1823" t="s">
        <v>179</v>
      </c>
      <c r="BI1823" cm="1">
        <f t="array" aca="1" ref="BI1823" ca="1">IFERROR(_xlfn._xlws.FILTER(shifts!A:A,(shifts!B:B=events!AD1823)*(shifts!AG:AG&gt;=events!BK1823)*(shifts!AH:AH&lt;=events!BL1823)),BI1822)</f>
        <v>60</v>
      </c>
      <c r="BJ1823" s="15">
        <f t="shared" si="2629"/>
        <v>0</v>
      </c>
      <c r="BK1823">
        <f t="shared" si="2630"/>
        <v>380</v>
      </c>
      <c r="BL1823">
        <f t="shared" si="2631"/>
        <v>380</v>
      </c>
      <c r="BM1823" s="15">
        <f>SUMIFS(BJ$2:BJ1823,K$2:K1823,"=Intermission")+SUMIFS(BJ$2:BJ1823,K$2:K1823,"=Timeout")</f>
        <v>67</v>
      </c>
      <c r="BN1823">
        <f t="shared" si="2632"/>
        <v>1147</v>
      </c>
      <c r="BO1823" s="19">
        <f t="shared" si="2633"/>
        <v>1847</v>
      </c>
      <c r="BP1823">
        <f t="shared" si="2634"/>
        <v>1842</v>
      </c>
      <c r="BQ1823" s="17">
        <f t="shared" si="2635"/>
        <v>1847</v>
      </c>
      <c r="BR1823" t="str">
        <f t="shared" si="2636"/>
        <v>event_team_player_2</v>
      </c>
      <c r="BS1823">
        <f>COUNTIFS(S$3:S1823,"="&amp;S1823,AI$3:AI1823,"="&amp;AI1823)</f>
        <v>2</v>
      </c>
      <c r="BT1823" t="str">
        <f>IFERROR(VLOOKUP(BB1823&amp;BU1823&amp;X1823,game_rosters!U:W,3,FALSE),"")</f>
        <v>P100105</v>
      </c>
      <c r="BU1823" t="str">
        <f t="shared" si="2637"/>
        <v>Velodrome</v>
      </c>
    </row>
    <row r="1824" spans="1:73" x14ac:dyDescent="0.2">
      <c r="A1824" t="str">
        <f t="shared" si="2612"/>
        <v/>
      </c>
      <c r="I1824" s="44">
        <v>77</v>
      </c>
      <c r="R1824" s="51">
        <v>1</v>
      </c>
      <c r="S1824">
        <v>940</v>
      </c>
      <c r="T1824">
        <v>157</v>
      </c>
      <c r="X1824">
        <v>77</v>
      </c>
      <c r="AA1824">
        <f t="shared" si="2661"/>
        <v>1940</v>
      </c>
      <c r="AB1824">
        <f t="shared" si="2662"/>
        <v>9157</v>
      </c>
      <c r="AC1824">
        <f t="shared" si="2608"/>
        <v>9157</v>
      </c>
      <c r="AD1824" s="6">
        <v>2</v>
      </c>
      <c r="AE1824" t="s">
        <v>939</v>
      </c>
      <c r="AF1824" t="s">
        <v>922</v>
      </c>
      <c r="AG1824" t="s">
        <v>756</v>
      </c>
      <c r="AH1824" t="s">
        <v>756</v>
      </c>
      <c r="AI1824" t="str">
        <f t="shared" si="2613"/>
        <v>o</v>
      </c>
      <c r="AJ1824" t="str">
        <f t="shared" si="2614"/>
        <v/>
      </c>
      <c r="AK1824" t="str">
        <f t="shared" si="2615"/>
        <v/>
      </c>
      <c r="AL1824" t="str">
        <f t="shared" si="2616"/>
        <v/>
      </c>
      <c r="AM1824" t="str">
        <f t="shared" si="2617"/>
        <v/>
      </c>
      <c r="AN1824" t="str">
        <f t="shared" si="2618"/>
        <v>Home</v>
      </c>
      <c r="AO1824" t="str">
        <f t="shared" si="2619"/>
        <v>h</v>
      </c>
      <c r="AP1824" t="str">
        <f t="shared" si="2620"/>
        <v/>
      </c>
      <c r="AQ1824" t="str">
        <f t="shared" si="2621"/>
        <v/>
      </c>
      <c r="AR1824" t="str">
        <f t="shared" si="2622"/>
        <v>Home</v>
      </c>
      <c r="AS1824" t="str">
        <f t="shared" si="2623"/>
        <v>h</v>
      </c>
      <c r="AT1824" t="str">
        <f t="shared" si="2624"/>
        <v>Offensive</v>
      </c>
      <c r="AU1824" t="str">
        <f t="shared" si="2625"/>
        <v/>
      </c>
      <c r="AV1824" t="str">
        <f t="shared" si="2626"/>
        <v/>
      </c>
      <c r="AW1824" t="str" cm="1">
        <f t="array" ref="AW1824">IFERROR(IF(O1824&lt;&gt;"",O1824,IF(OR($S1824="",$T1824=""),"",IF(O1824&lt;&gt;"",O1824,IF($T1824&lt;&gt;"",_xlfn._xlws.FILTER(O:O,($BU:$BU=$BU1824)*($I:$I=$I1824)*($T:$T=$T1824)*($S:$S=_xlfn.MINIFS($S:$S,$T:$T,"="&amp;$T1824)),"")))))&amp;"",IF(O1824="","",""))&amp;""</f>
        <v/>
      </c>
      <c r="AX1824" t="str" cm="1">
        <f t="array" ref="AX1824">IFERROR(IF(P1824&lt;&gt;"",P1824,IF(OR($S1824="",$T1824=""),"",IF($T1824&lt;&gt;"",_xlfn._xlws.FILTER(P:P,($BU:$BU=$BU1824)*($I:$I=$I1824)*($T:$T=$T1824)*($S:$S=_xlfn.MINIFS($S:$S,$T:$T,"="&amp;$T1824)),""))))&amp;"",IF(P1824="","",""))&amp;""</f>
        <v/>
      </c>
      <c r="AY1824" t="str" cm="1">
        <f t="array" ref="AY1824">IFERROR(IF(Q1824&lt;&gt;"",Q1824,IF(OR($S1824="",$T1824=""),"",IF($T1824&lt;&gt;"",_xlfn._xlws.FILTER(Q:Q,($BU:$BU=$BU1824)*($I:$I=$I1824)*($T:$T=$T1824)*($S:$S=_xlfn.MINIFS($S:$S,$T:$T,"="&amp;$T1824)),""))))&amp;"",IF(Q1824="","",""))&amp;""</f>
        <v/>
      </c>
      <c r="AZ1824" t="str" cm="1">
        <f t="array" ref="AZ1824">IFERROR(IF(R1824&lt;&gt;"",R1824,IF(OR($S1824="",$T1824=""),"",IF($T1824&lt;&gt;"",_xlfn._xlws.FILTER(R:R,($BU:$BU=$BU1824)*($I:$I=$I1824)*($T:$T=$T1824)*($S:$S=_xlfn.MINIFS($S:$S,$T:$T,"="&amp;$T1824)),""))))&amp;"",IF(R1824="","",""))&amp;""</f>
        <v>1</v>
      </c>
      <c r="BA1824" s="6">
        <f t="shared" si="2627"/>
        <v>153</v>
      </c>
      <c r="BB1824">
        <f t="shared" ref="BB1824:BD1824" si="2666">BB1823</f>
        <v>18987</v>
      </c>
      <c r="BC1824" t="str">
        <f t="shared" si="2666"/>
        <v>Velodrome</v>
      </c>
      <c r="BD1824" t="str">
        <f t="shared" si="2666"/>
        <v>Outlaws</v>
      </c>
      <c r="BE1824" t="s">
        <v>15</v>
      </c>
      <c r="BF1824" t="s">
        <v>179</v>
      </c>
      <c r="BI1824" cm="1">
        <f t="array" aca="1" ref="BI1824" ca="1">IFERROR(_xlfn._xlws.FILTER(shifts!A:A,(shifts!B:B=events!AD1824)*(shifts!AG:AG&gt;=events!BK1824)*(shifts!AH:AH&lt;=events!BL1824)),BI1823)</f>
        <v>60</v>
      </c>
      <c r="BJ1824" s="15">
        <f t="shared" si="2629"/>
        <v>0</v>
      </c>
      <c r="BK1824">
        <f t="shared" si="2630"/>
        <v>380</v>
      </c>
      <c r="BL1824">
        <f t="shared" si="2631"/>
        <v>380</v>
      </c>
      <c r="BM1824" s="15">
        <f>SUMIFS(BJ$2:BJ1824,K$2:K1824,"=Intermission")+SUMIFS(BJ$2:BJ1824,K$2:K1824,"=Timeout")</f>
        <v>67</v>
      </c>
      <c r="BN1824">
        <f t="shared" si="2632"/>
        <v>1147</v>
      </c>
      <c r="BO1824" s="19">
        <f t="shared" si="2633"/>
        <v>1847</v>
      </c>
      <c r="BP1824">
        <f t="shared" si="2634"/>
        <v>1842</v>
      </c>
      <c r="BQ1824" s="17">
        <f t="shared" si="2635"/>
        <v>1847</v>
      </c>
      <c r="BR1824" t="str">
        <f t="shared" si="2636"/>
        <v>opp_team_player_1</v>
      </c>
      <c r="BS1824">
        <f>COUNTIFS(S$3:S1824,"="&amp;S1824,AI$3:AI1824,"="&amp;AI1824)</f>
        <v>1</v>
      </c>
      <c r="BT1824" t="str">
        <f>IFERROR(VLOOKUP(BB1824&amp;BU1824&amp;X1824,game_rosters!U:W,3,FALSE),"")</f>
        <v>P100185</v>
      </c>
      <c r="BU1824" t="str">
        <f t="shared" si="2637"/>
        <v>Outlaws</v>
      </c>
    </row>
    <row r="1825" spans="1:73" x14ac:dyDescent="0.2">
      <c r="A1825">
        <f t="shared" si="2612"/>
        <v>1</v>
      </c>
      <c r="I1825" s="44">
        <v>39</v>
      </c>
      <c r="K1825" t="s">
        <v>231</v>
      </c>
      <c r="L1825" t="s">
        <v>232</v>
      </c>
      <c r="R1825" s="51">
        <v>1</v>
      </c>
      <c r="S1825">
        <v>941</v>
      </c>
      <c r="T1825">
        <v>157</v>
      </c>
      <c r="W1825" t="s">
        <v>735</v>
      </c>
      <c r="X1825">
        <v>39</v>
      </c>
      <c r="Z1825">
        <v>1</v>
      </c>
      <c r="AA1825">
        <f t="shared" si="2661"/>
        <v>1941</v>
      </c>
      <c r="AB1825">
        <f t="shared" si="2662"/>
        <v>9157</v>
      </c>
      <c r="AC1825">
        <f t="shared" si="2608"/>
        <v>9157</v>
      </c>
      <c r="AD1825" s="6">
        <v>2</v>
      </c>
      <c r="AE1825" t="s">
        <v>939</v>
      </c>
      <c r="AF1825" t="s">
        <v>910</v>
      </c>
      <c r="AG1825" t="s">
        <v>756</v>
      </c>
      <c r="AH1825" t="s">
        <v>756</v>
      </c>
      <c r="AI1825" t="str">
        <f t="shared" si="2613"/>
        <v>e</v>
      </c>
      <c r="AJ1825" t="str">
        <f t="shared" si="2614"/>
        <v/>
      </c>
      <c r="AK1825" t="str">
        <f t="shared" si="2615"/>
        <v/>
      </c>
      <c r="AL1825" t="str">
        <f t="shared" si="2616"/>
        <v/>
      </c>
      <c r="AM1825" t="str">
        <f t="shared" si="2617"/>
        <v/>
      </c>
      <c r="AN1825" t="str">
        <f t="shared" si="2618"/>
        <v>Home</v>
      </c>
      <c r="AO1825" t="str">
        <f t="shared" si="2619"/>
        <v>h</v>
      </c>
      <c r="AP1825" t="str">
        <f t="shared" si="2620"/>
        <v/>
      </c>
      <c r="AQ1825" t="str">
        <f t="shared" si="2621"/>
        <v/>
      </c>
      <c r="AR1825" t="str">
        <f t="shared" si="2622"/>
        <v>Home</v>
      </c>
      <c r="AS1825" t="str">
        <f t="shared" si="2623"/>
        <v>h</v>
      </c>
      <c r="AT1825" t="str">
        <f t="shared" si="2624"/>
        <v>Offensive</v>
      </c>
      <c r="AU1825" t="str">
        <f t="shared" si="2625"/>
        <v/>
      </c>
      <c r="AV1825" t="str">
        <f t="shared" si="2626"/>
        <v/>
      </c>
      <c r="AW1825" t="str" cm="1">
        <f t="array" ref="AW1825">IFERROR(IF(O1825&lt;&gt;"",O1825,IF(OR($S1825="",$T1825=""),"",IF(O1825&lt;&gt;"",O1825,IF($T1825&lt;&gt;"",_xlfn._xlws.FILTER(O:O,($BU:$BU=$BU1825)*($I:$I=$I1825)*($T:$T=$T1825)*($S:$S=_xlfn.MINIFS($S:$S,$T:$T,"="&amp;$T1825)),"")))))&amp;"",IF(O1825="","",""))&amp;""</f>
        <v/>
      </c>
      <c r="AX1825" t="str" cm="1">
        <f t="array" ref="AX1825">IFERROR(IF(P1825&lt;&gt;"",P1825,IF(OR($S1825="",$T1825=""),"",IF($T1825&lt;&gt;"",_xlfn._xlws.FILTER(P:P,($BU:$BU=$BU1825)*($I:$I=$I1825)*($T:$T=$T1825)*($S:$S=_xlfn.MINIFS($S:$S,$T:$T,"="&amp;$T1825)),""))))&amp;"",IF(P1825="","",""))&amp;""</f>
        <v/>
      </c>
      <c r="AY1825" t="str" cm="1">
        <f t="array" ref="AY1825">IFERROR(IF(Q1825&lt;&gt;"",Q1825,IF(OR($S1825="",$T1825=""),"",IF($T1825&lt;&gt;"",_xlfn._xlws.FILTER(Q:Q,($BU:$BU=$BU1825)*($I:$I=$I1825)*($T:$T=$T1825)*($S:$S=_xlfn.MINIFS($S:$S,$T:$T,"="&amp;$T1825)),""))))&amp;"",IF(Q1825="","",""))&amp;""</f>
        <v/>
      </c>
      <c r="AZ1825" t="str" cm="1">
        <f t="array" ref="AZ1825">IFERROR(IF(R1825&lt;&gt;"",R1825,IF(OR($S1825="",$T1825=""),"",IF($T1825&lt;&gt;"",_xlfn._xlws.FILTER(R:R,($BU:$BU=$BU1825)*($I:$I=$I1825)*($T:$T=$T1825)*($S:$S=_xlfn.MINIFS($S:$S,$T:$T,"="&amp;$T1825)),""))))&amp;"",IF(R1825="","",""))&amp;""</f>
        <v>1</v>
      </c>
      <c r="BA1825" s="6">
        <f t="shared" si="2627"/>
        <v>153</v>
      </c>
      <c r="BB1825">
        <f t="shared" ref="BB1825:BD1825" si="2667">BB1824</f>
        <v>18987</v>
      </c>
      <c r="BC1825" t="str">
        <f t="shared" si="2667"/>
        <v>Velodrome</v>
      </c>
      <c r="BD1825" t="str">
        <f t="shared" si="2667"/>
        <v>Outlaws</v>
      </c>
      <c r="BE1825" t="s">
        <v>231</v>
      </c>
      <c r="BF1825" t="s">
        <v>232</v>
      </c>
      <c r="BI1825" cm="1">
        <f t="array" aca="1" ref="BI1825" ca="1">IFERROR(_xlfn._xlws.FILTER(shifts!A:A,(shifts!B:B=events!AD1825)*(shifts!AG:AG&gt;=events!BK1825)*(shifts!AH:AH&lt;=events!BL1825)),BI1824)</f>
        <v>60</v>
      </c>
      <c r="BJ1825" s="15">
        <f t="shared" si="2629"/>
        <v>0</v>
      </c>
      <c r="BK1825">
        <f t="shared" si="2630"/>
        <v>379</v>
      </c>
      <c r="BL1825">
        <f t="shared" si="2631"/>
        <v>379</v>
      </c>
      <c r="BM1825" s="15">
        <f>SUMIFS(BJ$2:BJ1825,K$2:K1825,"=Intermission")+SUMIFS(BJ$2:BJ1825,K$2:K1825,"=Timeout")</f>
        <v>67</v>
      </c>
      <c r="BN1825">
        <f t="shared" si="2632"/>
        <v>1147</v>
      </c>
      <c r="BO1825" s="19">
        <f t="shared" si="2633"/>
        <v>1848</v>
      </c>
      <c r="BP1825">
        <f t="shared" si="2634"/>
        <v>1843</v>
      </c>
      <c r="BQ1825" s="17">
        <f t="shared" si="2635"/>
        <v>1848</v>
      </c>
      <c r="BR1825" t="str">
        <f t="shared" si="2636"/>
        <v>event_team_player_1</v>
      </c>
      <c r="BS1825">
        <f>COUNTIFS(S$3:S1825,"="&amp;S1825,AI$3:AI1825,"="&amp;AI1825)</f>
        <v>1</v>
      </c>
      <c r="BT1825" t="str">
        <f>IFERROR(VLOOKUP(BB1825&amp;BU1825&amp;X1825,game_rosters!U:W,3,FALSE),"")</f>
        <v>P100016</v>
      </c>
      <c r="BU1825" t="str">
        <f t="shared" si="2637"/>
        <v>Velodrome</v>
      </c>
    </row>
    <row r="1826" spans="1:73" x14ac:dyDescent="0.2">
      <c r="A1826">
        <f t="shared" si="2612"/>
        <v>1</v>
      </c>
      <c r="I1826" s="44">
        <v>9</v>
      </c>
      <c r="K1826" t="s">
        <v>13</v>
      </c>
      <c r="L1826" t="s">
        <v>587</v>
      </c>
      <c r="N1826" t="s">
        <v>594</v>
      </c>
      <c r="O1826" t="s">
        <v>652</v>
      </c>
      <c r="Q1826" t="s">
        <v>594</v>
      </c>
      <c r="S1826">
        <v>942</v>
      </c>
      <c r="T1826" t="s">
        <v>756</v>
      </c>
      <c r="W1826" t="s">
        <v>735</v>
      </c>
      <c r="X1826">
        <v>9</v>
      </c>
      <c r="Z1826">
        <v>1</v>
      </c>
      <c r="AA1826">
        <f t="shared" si="2661"/>
        <v>1942</v>
      </c>
      <c r="AB1826" t="str">
        <f t="shared" si="2662"/>
        <v/>
      </c>
      <c r="AC1826">
        <f t="shared" si="2608"/>
        <v>1942</v>
      </c>
      <c r="AD1826" s="6">
        <v>2</v>
      </c>
      <c r="AE1826" t="s">
        <v>939</v>
      </c>
      <c r="AF1826" t="s">
        <v>743</v>
      </c>
      <c r="AG1826" t="s">
        <v>756</v>
      </c>
      <c r="AH1826" t="s">
        <v>756</v>
      </c>
      <c r="AI1826" t="str">
        <f t="shared" si="2613"/>
        <v>e</v>
      </c>
      <c r="AJ1826" t="str">
        <f t="shared" si="2614"/>
        <v/>
      </c>
      <c r="AK1826" t="str">
        <f t="shared" si="2615"/>
        <v/>
      </c>
      <c r="AL1826" t="str">
        <f t="shared" si="2616"/>
        <v/>
      </c>
      <c r="AM1826" t="str">
        <f t="shared" si="2617"/>
        <v/>
      </c>
      <c r="AN1826" t="str">
        <f t="shared" si="2618"/>
        <v>Home</v>
      </c>
      <c r="AO1826" t="str">
        <f t="shared" si="2619"/>
        <v>h</v>
      </c>
      <c r="AP1826" t="str">
        <f t="shared" si="2620"/>
        <v/>
      </c>
      <c r="AQ1826" t="str">
        <f t="shared" si="2621"/>
        <v/>
      </c>
      <c r="AR1826" t="str">
        <f t="shared" si="2622"/>
        <v>Home</v>
      </c>
      <c r="AS1826" t="str">
        <f t="shared" si="2623"/>
        <v>h</v>
      </c>
      <c r="AT1826" t="str">
        <f t="shared" si="2624"/>
        <v>Offensive</v>
      </c>
      <c r="AU1826" t="str">
        <f t="shared" si="2625"/>
        <v/>
      </c>
      <c r="AV1826" t="str">
        <f t="shared" si="2626"/>
        <v/>
      </c>
      <c r="AW1826" t="str" cm="1">
        <f t="array" ref="AW1826">IFERROR(IF(O1826&lt;&gt;"",O1826,IF(OR($S1826="",$T1826=""),"",IF(O1826&lt;&gt;"",O1826,IF($T1826&lt;&gt;"",_xlfn._xlws.FILTER(O:O,($BU:$BU=$BU1826)*($I:$I=$I1826)*($T:$T=$T1826)*($S:$S=_xlfn.MINIFS($S:$S,$T:$T,"="&amp;$T1826)),"")))))&amp;"",IF(O1826="","",""))&amp;""</f>
        <v>OffensivePlay_Zone-PuckRecoveryRebound</v>
      </c>
      <c r="AX1826" t="str" cm="1">
        <f t="array" ref="AX1826">IFERROR(IF(P1826&lt;&gt;"",P1826,IF(OR($S1826="",$T1826=""),"",IF($T1826&lt;&gt;"",_xlfn._xlws.FILTER(P:P,($BU:$BU=$BU1826)*($I:$I=$I1826)*($T:$T=$T1826)*($S:$S=_xlfn.MINIFS($S:$S,$T:$T,"="&amp;$T1826)),""))))&amp;"",IF(P1826="","",""))&amp;""</f>
        <v/>
      </c>
      <c r="AY1826" t="str" cm="1">
        <f t="array" ref="AY1826">IFERROR(IF(Q1826&lt;&gt;"",Q1826,IF(OR($S1826="",$T1826=""),"",IF($T1826&lt;&gt;"",_xlfn._xlws.FILTER(Q:Q,($BU:$BU=$BU1826)*($I:$I=$I1826)*($T:$T=$T1826)*($S:$S=_xlfn.MINIFS($S:$S,$T:$T,"="&amp;$T1826)),""))))&amp;"",IF(Q1826="","",""))&amp;""</f>
        <v>u</v>
      </c>
      <c r="AZ1826" t="str" cm="1">
        <f t="array" ref="AZ1826">IFERROR(IF(R1826&lt;&gt;"",R1826,IF(OR($S1826="",$T1826=""),"",IF($T1826&lt;&gt;"",_xlfn._xlws.FILTER(R:R,($BU:$BU=$BU1826)*($I:$I=$I1826)*($T:$T=$T1826)*($S:$S=_xlfn.MINIFS($S:$S,$T:$T,"="&amp;$T1826)),""))))&amp;"",IF(R1826="","",""))&amp;""</f>
        <v/>
      </c>
      <c r="BA1826" s="6">
        <f t="shared" si="2627"/>
        <v>153</v>
      </c>
      <c r="BB1826">
        <f t="shared" ref="BB1826:BD1826" si="2668">BB1825</f>
        <v>18987</v>
      </c>
      <c r="BC1826" t="str">
        <f t="shared" si="2668"/>
        <v>Velodrome</v>
      </c>
      <c r="BD1826" t="str">
        <f t="shared" si="2668"/>
        <v>Outlaws</v>
      </c>
      <c r="BE1826" t="s">
        <v>13</v>
      </c>
      <c r="BF1826" t="s">
        <v>587</v>
      </c>
      <c r="BI1826" cm="1">
        <f t="array" aca="1" ref="BI1826" ca="1">IFERROR(_xlfn._xlws.FILTER(shifts!A:A,(shifts!B:B=events!AD1826)*(shifts!AG:AG&gt;=events!BK1826)*(shifts!AH:AH&lt;=events!BL1826)),BI1825)</f>
        <v>60</v>
      </c>
      <c r="BJ1826" s="15">
        <f t="shared" si="2629"/>
        <v>0</v>
      </c>
      <c r="BK1826">
        <f t="shared" si="2630"/>
        <v>378</v>
      </c>
      <c r="BL1826">
        <f t="shared" si="2631"/>
        <v>378</v>
      </c>
      <c r="BM1826" s="15">
        <f>SUMIFS(BJ$2:BJ1826,K$2:K1826,"=Intermission")+SUMIFS(BJ$2:BJ1826,K$2:K1826,"=Timeout")</f>
        <v>67</v>
      </c>
      <c r="BN1826">
        <f t="shared" si="2632"/>
        <v>1147</v>
      </c>
      <c r="BO1826" s="19">
        <f t="shared" si="2633"/>
        <v>1849</v>
      </c>
      <c r="BP1826">
        <f t="shared" si="2634"/>
        <v>1844</v>
      </c>
      <c r="BQ1826" s="17">
        <f t="shared" si="2635"/>
        <v>1849</v>
      </c>
      <c r="BR1826" t="str">
        <f t="shared" si="2636"/>
        <v>event_team_player_1</v>
      </c>
      <c r="BS1826">
        <f>COUNTIFS(S$3:S1826,"="&amp;S1826,AI$3:AI1826,"="&amp;AI1826)</f>
        <v>1</v>
      </c>
      <c r="BT1826" t="str">
        <f>IFERROR(VLOOKUP(BB1826&amp;BU1826&amp;X1826,game_rosters!U:W,3,FALSE),"")</f>
        <v>P100105</v>
      </c>
      <c r="BU1826" t="str">
        <f t="shared" si="2637"/>
        <v>Velodrome</v>
      </c>
    </row>
    <row r="1827" spans="1:73" x14ac:dyDescent="0.2">
      <c r="A1827">
        <f t="shared" si="2612"/>
        <v>1</v>
      </c>
      <c r="I1827" s="44">
        <v>9</v>
      </c>
      <c r="K1827" t="s">
        <v>238</v>
      </c>
      <c r="L1827" t="s">
        <v>657</v>
      </c>
      <c r="M1827" t="s">
        <v>90</v>
      </c>
      <c r="N1827" t="s">
        <v>594</v>
      </c>
      <c r="O1827" t="s">
        <v>614</v>
      </c>
      <c r="Q1827" t="s">
        <v>594</v>
      </c>
      <c r="S1827">
        <v>943</v>
      </c>
      <c r="T1827">
        <v>158</v>
      </c>
      <c r="W1827" t="s">
        <v>735</v>
      </c>
      <c r="X1827">
        <v>9</v>
      </c>
      <c r="Z1827">
        <v>1</v>
      </c>
      <c r="AA1827">
        <f t="shared" si="2661"/>
        <v>1943</v>
      </c>
      <c r="AB1827">
        <f t="shared" si="2662"/>
        <v>9158</v>
      </c>
      <c r="AC1827">
        <f t="shared" si="2608"/>
        <v>9158</v>
      </c>
      <c r="AD1827" s="6">
        <v>2</v>
      </c>
      <c r="AE1827" t="s">
        <v>939</v>
      </c>
      <c r="AF1827" t="s">
        <v>743</v>
      </c>
      <c r="AG1827" t="s">
        <v>756</v>
      </c>
      <c r="AH1827" t="s">
        <v>756</v>
      </c>
      <c r="AI1827" t="str">
        <f t="shared" si="2613"/>
        <v>e</v>
      </c>
      <c r="AJ1827" t="str">
        <f t="shared" si="2614"/>
        <v/>
      </c>
      <c r="AK1827" t="str">
        <f t="shared" si="2615"/>
        <v/>
      </c>
      <c r="AL1827" t="str">
        <f t="shared" si="2616"/>
        <v/>
      </c>
      <c r="AM1827" t="str">
        <f t="shared" si="2617"/>
        <v/>
      </c>
      <c r="AN1827" t="str">
        <f t="shared" si="2618"/>
        <v>Home</v>
      </c>
      <c r="AO1827" t="str">
        <f t="shared" si="2619"/>
        <v>h</v>
      </c>
      <c r="AP1827" t="str">
        <f t="shared" si="2620"/>
        <v/>
      </c>
      <c r="AQ1827" t="str">
        <f t="shared" si="2621"/>
        <v/>
      </c>
      <c r="AR1827" t="str">
        <f t="shared" si="2622"/>
        <v>Home</v>
      </c>
      <c r="AS1827" t="str">
        <f t="shared" si="2623"/>
        <v>h</v>
      </c>
      <c r="AT1827" t="str">
        <f t="shared" si="2624"/>
        <v>Offensive</v>
      </c>
      <c r="AU1827" t="str">
        <f t="shared" si="2625"/>
        <v/>
      </c>
      <c r="AV1827" t="str">
        <f t="shared" si="2626"/>
        <v/>
      </c>
      <c r="AW1827" t="str" cm="1">
        <f t="array" ref="AW1827">IFERROR(IF(O1827&lt;&gt;"",O1827,IF(OR($S1827="",$T1827=""),"",IF(O1827&lt;&gt;"",O1827,IF($T1827&lt;&gt;"",_xlfn._xlws.FILTER(O:O,($BU:$BU=$BU1827)*($I:$I=$I1827)*($T:$T=$T1827)*($S:$S=_xlfn.MINIFS($S:$S,$T:$T,"="&amp;$T1827)),"")))))&amp;"",IF(O1827="","",""))&amp;""</f>
        <v>Defensive_Zone-AttemptedBreakOutClear</v>
      </c>
      <c r="AX1827" t="str" cm="1">
        <f t="array" ref="AX1827">IFERROR(IF(P1827&lt;&gt;"",P1827,IF(OR($S1827="",$T1827=""),"",IF($T1827&lt;&gt;"",_xlfn._xlws.FILTER(P:P,($BU:$BU=$BU1827)*($I:$I=$I1827)*($T:$T=$T1827)*($S:$S=_xlfn.MINIFS($S:$S,$T:$T,"="&amp;$T1827)),""))))&amp;"",IF(P1827="","",""))&amp;""</f>
        <v/>
      </c>
      <c r="AY1827" t="str" cm="1">
        <f t="array" ref="AY1827">IFERROR(IF(Q1827&lt;&gt;"",Q1827,IF(OR($S1827="",$T1827=""),"",IF($T1827&lt;&gt;"",_xlfn._xlws.FILTER(Q:Q,($BU:$BU=$BU1827)*($I:$I=$I1827)*($T:$T=$T1827)*($S:$S=_xlfn.MINIFS($S:$S,$T:$T,"="&amp;$T1827)),""))))&amp;"",IF(Q1827="","",""))&amp;""</f>
        <v>u</v>
      </c>
      <c r="AZ1827" t="str" cm="1">
        <f t="array" ref="AZ1827">IFERROR(IF(R1827&lt;&gt;"",R1827,IF(OR($S1827="",$T1827=""),"",IF($T1827&lt;&gt;"",_xlfn._xlws.FILTER(R:R,($BU:$BU=$BU1827)*($I:$I=$I1827)*($T:$T=$T1827)*($S:$S=_xlfn.MINIFS($S:$S,$T:$T,"="&amp;$T1827)),""))))&amp;"",IF(R1827="","",""))&amp;""</f>
        <v/>
      </c>
      <c r="BA1827" s="6">
        <f t="shared" si="2627"/>
        <v>153</v>
      </c>
      <c r="BB1827">
        <f t="shared" ref="BB1827:BD1827" si="2669">BB1826</f>
        <v>18987</v>
      </c>
      <c r="BC1827" t="str">
        <f t="shared" si="2669"/>
        <v>Velodrome</v>
      </c>
      <c r="BD1827" t="str">
        <f t="shared" si="2669"/>
        <v>Outlaws</v>
      </c>
      <c r="BE1827" t="s">
        <v>238</v>
      </c>
      <c r="BF1827" t="s">
        <v>657</v>
      </c>
      <c r="BI1827" cm="1">
        <f t="array" aca="1" ref="BI1827" ca="1">IFERROR(_xlfn._xlws.FILTER(shifts!A:A,(shifts!B:B=events!AD1827)*(shifts!AG:AG&gt;=events!BK1827)*(shifts!AH:AH&lt;=events!BL1827)),BI1826)</f>
        <v>60</v>
      </c>
      <c r="BJ1827" s="15">
        <f t="shared" si="2629"/>
        <v>0</v>
      </c>
      <c r="BK1827">
        <f t="shared" si="2630"/>
        <v>378</v>
      </c>
      <c r="BL1827">
        <f t="shared" si="2631"/>
        <v>378</v>
      </c>
      <c r="BM1827" s="15">
        <f>SUMIFS(BJ$2:BJ1827,K$2:K1827,"=Intermission")+SUMIFS(BJ$2:BJ1827,K$2:K1827,"=Timeout")</f>
        <v>67</v>
      </c>
      <c r="BN1827">
        <f t="shared" si="2632"/>
        <v>1147</v>
      </c>
      <c r="BO1827" s="19">
        <f t="shared" si="2633"/>
        <v>1849</v>
      </c>
      <c r="BP1827">
        <f t="shared" si="2634"/>
        <v>1844</v>
      </c>
      <c r="BQ1827" s="17">
        <f t="shared" si="2635"/>
        <v>1849</v>
      </c>
      <c r="BR1827" t="str">
        <f t="shared" si="2636"/>
        <v>event_team_player_1</v>
      </c>
      <c r="BS1827">
        <f>COUNTIFS(S$3:S1827,"="&amp;S1827,AI$3:AI1827,"="&amp;AI1827)</f>
        <v>1</v>
      </c>
      <c r="BT1827" t="str">
        <f>IFERROR(VLOOKUP(BB1827&amp;BU1827&amp;X1827,game_rosters!U:W,3,FALSE),"")</f>
        <v>P100105</v>
      </c>
      <c r="BU1827" t="str">
        <f t="shared" si="2637"/>
        <v>Velodrome</v>
      </c>
    </row>
    <row r="1828" spans="1:73" x14ac:dyDescent="0.2">
      <c r="A1828">
        <f t="shared" si="2612"/>
        <v>1</v>
      </c>
      <c r="I1828" s="44">
        <v>9</v>
      </c>
      <c r="K1828" t="s">
        <v>9</v>
      </c>
      <c r="L1828" t="s">
        <v>173</v>
      </c>
      <c r="M1828" t="s">
        <v>365</v>
      </c>
      <c r="N1828" t="s">
        <v>594</v>
      </c>
      <c r="O1828" t="s">
        <v>614</v>
      </c>
      <c r="Q1828" t="s">
        <v>594</v>
      </c>
      <c r="S1828">
        <v>944</v>
      </c>
      <c r="T1828">
        <v>158</v>
      </c>
      <c r="W1828" t="s">
        <v>735</v>
      </c>
      <c r="X1828">
        <v>9</v>
      </c>
      <c r="Z1828">
        <v>1</v>
      </c>
      <c r="AA1828">
        <f t="shared" si="2661"/>
        <v>1944</v>
      </c>
      <c r="AB1828">
        <f t="shared" si="2662"/>
        <v>9158</v>
      </c>
      <c r="AC1828">
        <f t="shared" si="2608"/>
        <v>9158</v>
      </c>
      <c r="AD1828" s="6">
        <v>2</v>
      </c>
      <c r="AE1828" t="s">
        <v>939</v>
      </c>
      <c r="AF1828" t="s">
        <v>743</v>
      </c>
      <c r="AG1828" t="s">
        <v>756</v>
      </c>
      <c r="AH1828" t="s">
        <v>756</v>
      </c>
      <c r="AI1828" t="str">
        <f t="shared" si="2613"/>
        <v>e</v>
      </c>
      <c r="AJ1828" t="str">
        <f t="shared" si="2614"/>
        <v/>
      </c>
      <c r="AK1828" t="str">
        <f t="shared" si="2615"/>
        <v/>
      </c>
      <c r="AL1828" t="str">
        <f t="shared" si="2616"/>
        <v/>
      </c>
      <c r="AM1828" t="str">
        <f t="shared" si="2617"/>
        <v/>
      </c>
      <c r="AN1828" t="str">
        <f t="shared" si="2618"/>
        <v>Home</v>
      </c>
      <c r="AO1828" t="str">
        <f t="shared" si="2619"/>
        <v>h</v>
      </c>
      <c r="AP1828" t="str">
        <f t="shared" si="2620"/>
        <v/>
      </c>
      <c r="AQ1828" t="str">
        <f t="shared" si="2621"/>
        <v/>
      </c>
      <c r="AR1828" t="str">
        <f t="shared" si="2622"/>
        <v>Home</v>
      </c>
      <c r="AS1828" t="str">
        <f t="shared" si="2623"/>
        <v>h</v>
      </c>
      <c r="AT1828" t="str">
        <f t="shared" si="2624"/>
        <v>Offensive</v>
      </c>
      <c r="AU1828" t="str">
        <f t="shared" si="2625"/>
        <v/>
      </c>
      <c r="AV1828" t="str">
        <f t="shared" si="2626"/>
        <v/>
      </c>
      <c r="AW1828" t="str" cm="1">
        <f t="array" ref="AW1828">IFERROR(IF(O1828&lt;&gt;"",O1828,IF(OR($S1828="",$T1828=""),"",IF(O1828&lt;&gt;"",O1828,IF($T1828&lt;&gt;"",_xlfn._xlws.FILTER(O:O,($BU:$BU=$BU1828)*($I:$I=$I1828)*($T:$T=$T1828)*($S:$S=_xlfn.MINIFS($S:$S,$T:$T,"="&amp;$T1828)),"")))))&amp;"",IF(O1828="","",""))&amp;""</f>
        <v>Defensive_Zone-AttemptedBreakOutClear</v>
      </c>
      <c r="AX1828" t="str" cm="1">
        <f t="array" ref="AX1828">IFERROR(IF(P1828&lt;&gt;"",P1828,IF(OR($S1828="",$T1828=""),"",IF($T1828&lt;&gt;"",_xlfn._xlws.FILTER(P:P,($BU:$BU=$BU1828)*($I:$I=$I1828)*($T:$T=$T1828)*($S:$S=_xlfn.MINIFS($S:$S,$T:$T,"="&amp;$T1828)),""))))&amp;"",IF(P1828="","",""))&amp;""</f>
        <v/>
      </c>
      <c r="AY1828" t="str" cm="1">
        <f t="array" ref="AY1828">IFERROR(IF(Q1828&lt;&gt;"",Q1828,IF(OR($S1828="",$T1828=""),"",IF($T1828&lt;&gt;"",_xlfn._xlws.FILTER(Q:Q,($BU:$BU=$BU1828)*($I:$I=$I1828)*($T:$T=$T1828)*($S:$S=_xlfn.MINIFS($S:$S,$T:$T,"="&amp;$T1828)),""))))&amp;"",IF(Q1828="","",""))&amp;""</f>
        <v>u</v>
      </c>
      <c r="AZ1828" t="str" cm="1">
        <f t="array" ref="AZ1828">IFERROR(IF(R1828&lt;&gt;"",R1828,IF(OR($S1828="",$T1828=""),"",IF($T1828&lt;&gt;"",_xlfn._xlws.FILTER(R:R,($BU:$BU=$BU1828)*($I:$I=$I1828)*($T:$T=$T1828)*($S:$S=_xlfn.MINIFS($S:$S,$T:$T,"="&amp;$T1828)),""))))&amp;"",IF(R1828="","",""))&amp;""</f>
        <v/>
      </c>
      <c r="BA1828" s="6">
        <f t="shared" si="2627"/>
        <v>153</v>
      </c>
      <c r="BB1828">
        <f t="shared" ref="BB1828:BD1828" si="2670">BB1827</f>
        <v>18987</v>
      </c>
      <c r="BC1828" t="str">
        <f t="shared" si="2670"/>
        <v>Velodrome</v>
      </c>
      <c r="BD1828" t="str">
        <f t="shared" si="2670"/>
        <v>Outlaws</v>
      </c>
      <c r="BE1828" t="s">
        <v>9</v>
      </c>
      <c r="BF1828" t="s">
        <v>173</v>
      </c>
      <c r="BI1828" cm="1">
        <f t="array" aca="1" ref="BI1828" ca="1">IFERROR(_xlfn._xlws.FILTER(shifts!A:A,(shifts!B:B=events!AD1828)*(shifts!AG:AG&gt;=events!BK1828)*(shifts!AH:AH&lt;=events!BL1828)),BI1827)</f>
        <v>60</v>
      </c>
      <c r="BJ1828" s="15">
        <f t="shared" si="2629"/>
        <v>0</v>
      </c>
      <c r="BK1828">
        <f t="shared" si="2630"/>
        <v>378</v>
      </c>
      <c r="BL1828">
        <f t="shared" si="2631"/>
        <v>378</v>
      </c>
      <c r="BM1828" s="15">
        <f>SUMIFS(BJ$2:BJ1828,K$2:K1828,"=Intermission")+SUMIFS(BJ$2:BJ1828,K$2:K1828,"=Timeout")</f>
        <v>67</v>
      </c>
      <c r="BN1828">
        <f t="shared" si="2632"/>
        <v>1147</v>
      </c>
      <c r="BO1828" s="19">
        <f t="shared" si="2633"/>
        <v>1849</v>
      </c>
      <c r="BP1828">
        <f t="shared" si="2634"/>
        <v>1844</v>
      </c>
      <c r="BQ1828" s="17">
        <f t="shared" si="2635"/>
        <v>1849</v>
      </c>
      <c r="BR1828" t="str">
        <f t="shared" si="2636"/>
        <v>event_team_player_1</v>
      </c>
      <c r="BS1828">
        <f>COUNTIFS(S$3:S1828,"="&amp;S1828,AI$3:AI1828,"="&amp;AI1828)</f>
        <v>1</v>
      </c>
      <c r="BT1828" t="str">
        <f>IFERROR(VLOOKUP(BB1828&amp;BU1828&amp;X1828,game_rosters!U:W,3,FALSE),"")</f>
        <v>P100105</v>
      </c>
      <c r="BU1828" t="str">
        <f t="shared" si="2637"/>
        <v>Velodrome</v>
      </c>
    </row>
    <row r="1829" spans="1:73" x14ac:dyDescent="0.2">
      <c r="A1829">
        <f t="shared" si="2612"/>
        <v>1</v>
      </c>
      <c r="I1829" s="44">
        <v>80</v>
      </c>
      <c r="K1829" t="s">
        <v>13</v>
      </c>
      <c r="L1829" t="s">
        <v>586</v>
      </c>
      <c r="N1829" t="s">
        <v>595</v>
      </c>
      <c r="O1829" t="s">
        <v>600</v>
      </c>
      <c r="Q1829" t="s">
        <v>595</v>
      </c>
      <c r="S1829">
        <v>945</v>
      </c>
      <c r="T1829" t="s">
        <v>756</v>
      </c>
      <c r="W1829" t="s">
        <v>731</v>
      </c>
      <c r="X1829">
        <v>80</v>
      </c>
      <c r="Z1829">
        <v>1</v>
      </c>
      <c r="AA1829">
        <f t="shared" si="2661"/>
        <v>1945</v>
      </c>
      <c r="AB1829" t="str">
        <f t="shared" si="2662"/>
        <v/>
      </c>
      <c r="AC1829">
        <f t="shared" si="2608"/>
        <v>1945</v>
      </c>
      <c r="AD1829" s="6">
        <v>2</v>
      </c>
      <c r="AE1829" t="s">
        <v>939</v>
      </c>
      <c r="AF1829" t="s">
        <v>732</v>
      </c>
      <c r="AG1829" t="s">
        <v>939</v>
      </c>
      <c r="AH1829" t="s">
        <v>745</v>
      </c>
      <c r="AI1829" t="str">
        <f t="shared" si="2613"/>
        <v>e</v>
      </c>
      <c r="AJ1829" t="str">
        <f t="shared" si="2614"/>
        <v/>
      </c>
      <c r="AK1829" t="str">
        <f t="shared" si="2615"/>
        <v/>
      </c>
      <c r="AL1829" t="str">
        <f t="shared" si="2616"/>
        <v/>
      </c>
      <c r="AM1829" t="str">
        <f t="shared" si="2617"/>
        <v/>
      </c>
      <c r="AN1829" t="str">
        <f t="shared" si="2618"/>
        <v>Away</v>
      </c>
      <c r="AO1829" t="str">
        <f t="shared" si="2619"/>
        <v>a</v>
      </c>
      <c r="AP1829" t="str">
        <f t="shared" si="2620"/>
        <v/>
      </c>
      <c r="AQ1829" t="str">
        <f t="shared" si="2621"/>
        <v/>
      </c>
      <c r="AR1829" t="str">
        <f t="shared" si="2622"/>
        <v>Away</v>
      </c>
      <c r="AS1829" t="str">
        <f t="shared" si="2623"/>
        <v>a</v>
      </c>
      <c r="AT1829" t="str">
        <f t="shared" si="2624"/>
        <v>Offensive</v>
      </c>
      <c r="AU1829" t="str">
        <f t="shared" si="2625"/>
        <v/>
      </c>
      <c r="AV1829" t="str">
        <f t="shared" si="2626"/>
        <v/>
      </c>
      <c r="AW1829" t="str" cm="1">
        <f t="array" ref="AW1829">IFERROR(IF(O1829&lt;&gt;"",O1829,IF(OR($S1829="",$T1829=""),"",IF(O1829&lt;&gt;"",O1829,IF($T1829&lt;&gt;"",_xlfn._xlws.FILTER(O:O,($BU:$BU=$BU1829)*($I:$I=$I1829)*($T:$T=$T1829)*($S:$S=_xlfn.MINIFS($S:$S,$T:$T,"="&amp;$T1829)),"")))))&amp;"",IF(O1829="","",""))&amp;""</f>
        <v>OffensivePlay_Zone-PuckRetreivalTurnover</v>
      </c>
      <c r="AX1829" t="str" cm="1">
        <f t="array" ref="AX1829">IFERROR(IF(P1829&lt;&gt;"",P1829,IF(OR($S1829="",$T1829=""),"",IF($T1829&lt;&gt;"",_xlfn._xlws.FILTER(P:P,($BU:$BU=$BU1829)*($I:$I=$I1829)*($T:$T=$T1829)*($S:$S=_xlfn.MINIFS($S:$S,$T:$T,"="&amp;$T1829)),""))))&amp;"",IF(P1829="","",""))&amp;""</f>
        <v/>
      </c>
      <c r="AY1829" t="str" cm="1">
        <f t="array" ref="AY1829">IFERROR(IF(Q1829&lt;&gt;"",Q1829,IF(OR($S1829="",$T1829=""),"",IF($T1829&lt;&gt;"",_xlfn._xlws.FILTER(Q:Q,($BU:$BU=$BU1829)*($I:$I=$I1829)*($T:$T=$T1829)*($S:$S=_xlfn.MINIFS($S:$S,$T:$T,"="&amp;$T1829)),""))))&amp;"",IF(Q1829="","",""))&amp;""</f>
        <v>s</v>
      </c>
      <c r="AZ1829" t="str" cm="1">
        <f t="array" ref="AZ1829">IFERROR(IF(R1829&lt;&gt;"",R1829,IF(OR($S1829="",$T1829=""),"",IF($T1829&lt;&gt;"",_xlfn._xlws.FILTER(R:R,($BU:$BU=$BU1829)*($I:$I=$I1829)*($T:$T=$T1829)*($S:$S=_xlfn.MINIFS($S:$S,$T:$T,"="&amp;$T1829)),""))))&amp;"",IF(R1829="","",""))&amp;""</f>
        <v/>
      </c>
      <c r="BA1829" s="6">
        <f t="shared" si="2627"/>
        <v>153</v>
      </c>
      <c r="BB1829">
        <f t="shared" ref="BB1829:BD1829" si="2671">BB1828</f>
        <v>18987</v>
      </c>
      <c r="BC1829" t="str">
        <f t="shared" si="2671"/>
        <v>Velodrome</v>
      </c>
      <c r="BD1829" t="str">
        <f t="shared" si="2671"/>
        <v>Outlaws</v>
      </c>
      <c r="BE1829" t="s">
        <v>13</v>
      </c>
      <c r="BF1829" t="s">
        <v>586</v>
      </c>
      <c r="BI1829" cm="1">
        <f t="array" aca="1" ref="BI1829" ca="1">IFERROR(_xlfn._xlws.FILTER(shifts!A:A,(shifts!B:B=events!AD1829)*(shifts!AG:AG&gt;=events!BK1829)*(shifts!AH:AH&lt;=events!BL1829)),BI1828)</f>
        <v>60</v>
      </c>
      <c r="BJ1829" s="15">
        <f t="shared" si="2629"/>
        <v>3</v>
      </c>
      <c r="BK1829">
        <f t="shared" si="2630"/>
        <v>377</v>
      </c>
      <c r="BL1829">
        <f t="shared" si="2631"/>
        <v>374</v>
      </c>
      <c r="BM1829" s="15">
        <f>SUMIFS(BJ$2:BJ1829,K$2:K1829,"=Intermission")+SUMIFS(BJ$2:BJ1829,K$2:K1829,"=Timeout")</f>
        <v>67</v>
      </c>
      <c r="BN1829">
        <f t="shared" si="2632"/>
        <v>1147</v>
      </c>
      <c r="BO1829" s="19">
        <f t="shared" si="2633"/>
        <v>1850</v>
      </c>
      <c r="BP1829">
        <f t="shared" si="2634"/>
        <v>1845</v>
      </c>
      <c r="BQ1829" s="17">
        <f t="shared" si="2635"/>
        <v>1853</v>
      </c>
      <c r="BR1829" t="str">
        <f t="shared" si="2636"/>
        <v>event_team_player_1</v>
      </c>
      <c r="BS1829">
        <f>COUNTIFS(S$3:S1829,"="&amp;S1829,AI$3:AI1829,"="&amp;AI1829)</f>
        <v>1</v>
      </c>
      <c r="BT1829" t="str">
        <f>IFERROR(VLOOKUP(BB1829&amp;BU1829&amp;X1829,game_rosters!U:W,3,FALSE),"")</f>
        <v>P100223</v>
      </c>
      <c r="BU1829" t="str">
        <f t="shared" si="2637"/>
        <v>Outlaws</v>
      </c>
    </row>
    <row r="1830" spans="1:73" x14ac:dyDescent="0.2">
      <c r="A1830">
        <f t="shared" si="2612"/>
        <v>1</v>
      </c>
      <c r="I1830" s="44">
        <v>80</v>
      </c>
      <c r="K1830" t="s">
        <v>7</v>
      </c>
      <c r="L1830" t="s">
        <v>172</v>
      </c>
      <c r="M1830" t="s">
        <v>68</v>
      </c>
      <c r="N1830" t="s">
        <v>595</v>
      </c>
      <c r="R1830" s="51">
        <v>1</v>
      </c>
      <c r="S1830">
        <v>946</v>
      </c>
      <c r="T1830" t="s">
        <v>756</v>
      </c>
      <c r="W1830" t="s">
        <v>731</v>
      </c>
      <c r="X1830">
        <v>80</v>
      </c>
      <c r="Z1830">
        <v>1</v>
      </c>
      <c r="AA1830">
        <f t="shared" si="2661"/>
        <v>1946</v>
      </c>
      <c r="AB1830" t="str">
        <f t="shared" si="2662"/>
        <v/>
      </c>
      <c r="AC1830">
        <f t="shared" si="2608"/>
        <v>1946</v>
      </c>
      <c r="AD1830" s="6">
        <v>2</v>
      </c>
      <c r="AE1830" t="s">
        <v>939</v>
      </c>
      <c r="AF1830" t="s">
        <v>745</v>
      </c>
      <c r="AG1830" t="s">
        <v>756</v>
      </c>
      <c r="AH1830" t="s">
        <v>756</v>
      </c>
      <c r="AI1830" t="str">
        <f t="shared" si="2613"/>
        <v>e</v>
      </c>
      <c r="AJ1830" t="str">
        <f t="shared" si="2614"/>
        <v/>
      </c>
      <c r="AK1830" t="str">
        <f t="shared" si="2615"/>
        <v/>
      </c>
      <c r="AL1830" t="str">
        <f t="shared" si="2616"/>
        <v/>
      </c>
      <c r="AM1830" t="str">
        <f t="shared" si="2617"/>
        <v/>
      </c>
      <c r="AN1830" t="str">
        <f t="shared" si="2618"/>
        <v>Away</v>
      </c>
      <c r="AO1830" t="str">
        <f t="shared" si="2619"/>
        <v>a</v>
      </c>
      <c r="AP1830" t="str">
        <f t="shared" si="2620"/>
        <v/>
      </c>
      <c r="AQ1830" t="str">
        <f t="shared" si="2621"/>
        <v/>
      </c>
      <c r="AR1830" t="str">
        <f t="shared" si="2622"/>
        <v>Away</v>
      </c>
      <c r="AS1830" t="str">
        <f t="shared" si="2623"/>
        <v>a</v>
      </c>
      <c r="AT1830" t="str">
        <f t="shared" si="2624"/>
        <v>Offensive</v>
      </c>
      <c r="AU1830" t="str">
        <f t="shared" si="2625"/>
        <v/>
      </c>
      <c r="AV1830" t="str">
        <f t="shared" si="2626"/>
        <v/>
      </c>
      <c r="AW1830" t="str" cm="1">
        <f t="array" ref="AW1830">IFERROR(IF(O1830&lt;&gt;"",O1830,IF(OR($S1830="",$T1830=""),"",IF(O1830&lt;&gt;"",O1830,IF($T1830&lt;&gt;"",_xlfn._xlws.FILTER(O:O,($BU:$BU=$BU1830)*($I:$I=$I1830)*($T:$T=$T1830)*($S:$S=_xlfn.MINIFS($S:$S,$T:$T,"="&amp;$T1830)),"")))))&amp;"",IF(O1830="","",""))&amp;""</f>
        <v/>
      </c>
      <c r="AX1830" t="str" cm="1">
        <f t="array" ref="AX1830">IFERROR(IF(P1830&lt;&gt;"",P1830,IF(OR($S1830="",$T1830=""),"",IF($T1830&lt;&gt;"",_xlfn._xlws.FILTER(P:P,($BU:$BU=$BU1830)*($I:$I=$I1830)*($T:$T=$T1830)*($S:$S=_xlfn.MINIFS($S:$S,$T:$T,"="&amp;$T1830)),""))))&amp;"",IF(P1830="","",""))&amp;""</f>
        <v/>
      </c>
      <c r="AY1830" t="str" cm="1">
        <f t="array" ref="AY1830">IFERROR(IF(Q1830&lt;&gt;"",Q1830,IF(OR($S1830="",$T1830=""),"",IF($T1830&lt;&gt;"",_xlfn._xlws.FILTER(Q:Q,($BU:$BU=$BU1830)*($I:$I=$I1830)*($T:$T=$T1830)*($S:$S=_xlfn.MINIFS($S:$S,$T:$T,"="&amp;$T1830)),""))))&amp;"",IF(Q1830="","",""))&amp;""</f>
        <v/>
      </c>
      <c r="AZ1830" t="str" cm="1">
        <f t="array" ref="AZ1830">IFERROR(IF(R1830&lt;&gt;"",R1830,IF(OR($S1830="",$T1830=""),"",IF($T1830&lt;&gt;"",_xlfn._xlws.FILTER(R:R,($BU:$BU=$BU1830)*($I:$I=$I1830)*($T:$T=$T1830)*($S:$S=_xlfn.MINIFS($S:$S,$T:$T,"="&amp;$T1830)),""))))&amp;"",IF(R1830="","",""))&amp;""</f>
        <v>1</v>
      </c>
      <c r="BA1830" s="6">
        <f t="shared" si="2627"/>
        <v>153</v>
      </c>
      <c r="BB1830">
        <f t="shared" ref="BB1830:BD1830" si="2672">BB1829</f>
        <v>18987</v>
      </c>
      <c r="BC1830" t="str">
        <f t="shared" si="2672"/>
        <v>Velodrome</v>
      </c>
      <c r="BD1830" t="str">
        <f t="shared" si="2672"/>
        <v>Outlaws</v>
      </c>
      <c r="BE1830" t="s">
        <v>7</v>
      </c>
      <c r="BF1830" t="s">
        <v>172</v>
      </c>
      <c r="BI1830" cm="1">
        <f t="array" aca="1" ref="BI1830" ca="1">IFERROR(_xlfn._xlws.FILTER(shifts!A:A,(shifts!B:B=events!AD1830)*(shifts!AG:AG&gt;=events!BK1830)*(shifts!AH:AH&lt;=events!BL1830)),BI1829)</f>
        <v>61</v>
      </c>
      <c r="BJ1830" s="15">
        <f t="shared" si="2629"/>
        <v>0</v>
      </c>
      <c r="BK1830">
        <f t="shared" si="2630"/>
        <v>374</v>
      </c>
      <c r="BL1830">
        <f t="shared" si="2631"/>
        <v>374</v>
      </c>
      <c r="BM1830" s="15">
        <f>SUMIFS(BJ$2:BJ1830,K$2:K1830,"=Intermission")+SUMIFS(BJ$2:BJ1830,K$2:K1830,"=Timeout")</f>
        <v>67</v>
      </c>
      <c r="BN1830">
        <f t="shared" si="2632"/>
        <v>1147</v>
      </c>
      <c r="BO1830" s="19">
        <f t="shared" si="2633"/>
        <v>1853</v>
      </c>
      <c r="BP1830">
        <f t="shared" si="2634"/>
        <v>1848</v>
      </c>
      <c r="BQ1830" s="17">
        <f t="shared" si="2635"/>
        <v>1853</v>
      </c>
      <c r="BR1830" t="str">
        <f t="shared" si="2636"/>
        <v>event_team_player_1</v>
      </c>
      <c r="BS1830">
        <f>COUNTIFS(S$3:S1830,"="&amp;S1830,AI$3:AI1830,"="&amp;AI1830)</f>
        <v>1</v>
      </c>
      <c r="BT1830" t="str">
        <f>IFERROR(VLOOKUP(BB1830&amp;BU1830&amp;X1830,game_rosters!U:W,3,FALSE),"")</f>
        <v>P100223</v>
      </c>
      <c r="BU1830" t="str">
        <f t="shared" si="2637"/>
        <v>Outlaws</v>
      </c>
    </row>
    <row r="1831" spans="1:73" x14ac:dyDescent="0.2">
      <c r="A1831" t="str">
        <f t="shared" si="2612"/>
        <v/>
      </c>
      <c r="I1831" s="44">
        <v>77</v>
      </c>
      <c r="S1831">
        <v>946</v>
      </c>
      <c r="T1831" t="s">
        <v>756</v>
      </c>
      <c r="X1831">
        <v>77</v>
      </c>
      <c r="Z1831">
        <v>1</v>
      </c>
      <c r="AA1831">
        <f t="shared" si="2661"/>
        <v>1946</v>
      </c>
      <c r="AB1831" t="str">
        <f t="shared" si="2662"/>
        <v/>
      </c>
      <c r="AC1831">
        <f t="shared" si="2608"/>
        <v>1946</v>
      </c>
      <c r="AD1831" s="6">
        <v>2</v>
      </c>
      <c r="AE1831" t="s">
        <v>939</v>
      </c>
      <c r="AF1831" t="s">
        <v>745</v>
      </c>
      <c r="AG1831" t="s">
        <v>756</v>
      </c>
      <c r="AH1831" t="s">
        <v>756</v>
      </c>
      <c r="AI1831" t="str">
        <f t="shared" si="2613"/>
        <v>e</v>
      </c>
      <c r="AJ1831" t="str">
        <f t="shared" si="2614"/>
        <v/>
      </c>
      <c r="AK1831" t="str">
        <f t="shared" si="2615"/>
        <v/>
      </c>
      <c r="AL1831" t="str">
        <f t="shared" si="2616"/>
        <v/>
      </c>
      <c r="AM1831" t="str">
        <f t="shared" si="2617"/>
        <v/>
      </c>
      <c r="AN1831" t="str">
        <f t="shared" si="2618"/>
        <v>Away</v>
      </c>
      <c r="AO1831" t="str">
        <f t="shared" si="2619"/>
        <v>a</v>
      </c>
      <c r="AP1831" t="str">
        <f t="shared" si="2620"/>
        <v/>
      </c>
      <c r="AQ1831" t="str">
        <f t="shared" si="2621"/>
        <v/>
      </c>
      <c r="AR1831" t="str">
        <f t="shared" si="2622"/>
        <v>Away</v>
      </c>
      <c r="AS1831" t="str">
        <f t="shared" si="2623"/>
        <v>a</v>
      </c>
      <c r="AT1831" t="str">
        <f t="shared" si="2624"/>
        <v>Offensive</v>
      </c>
      <c r="AU1831" t="str">
        <f t="shared" si="2625"/>
        <v/>
      </c>
      <c r="AV1831" t="str">
        <f t="shared" si="2626"/>
        <v/>
      </c>
      <c r="AW1831" t="str" cm="1">
        <f t="array" ref="AW1831">IFERROR(IF(O1831&lt;&gt;"",O1831,IF(OR($S1831="",$T1831=""),"",IF(O1831&lt;&gt;"",O1831,IF($T1831&lt;&gt;"",_xlfn._xlws.FILTER(O:O,($BU:$BU=$BU1831)*($I:$I=$I1831)*($T:$T=$T1831)*($S:$S=_xlfn.MINIFS($S:$S,$T:$T,"="&amp;$T1831)),"")))))&amp;"",IF(O1831="","",""))&amp;""</f>
        <v/>
      </c>
      <c r="AX1831" t="str" cm="1">
        <f t="array" ref="AX1831">IFERROR(IF(P1831&lt;&gt;"",P1831,IF(OR($S1831="",$T1831=""),"",IF($T1831&lt;&gt;"",_xlfn._xlws.FILTER(P:P,($BU:$BU=$BU1831)*($I:$I=$I1831)*($T:$T=$T1831)*($S:$S=_xlfn.MINIFS($S:$S,$T:$T,"="&amp;$T1831)),""))))&amp;"",IF(P1831="","",""))&amp;""</f>
        <v/>
      </c>
      <c r="AY1831" t="str" cm="1">
        <f t="array" ref="AY1831">IFERROR(IF(Q1831&lt;&gt;"",Q1831,IF(OR($S1831="",$T1831=""),"",IF($T1831&lt;&gt;"",_xlfn._xlws.FILTER(Q:Q,($BU:$BU=$BU1831)*($I:$I=$I1831)*($T:$T=$T1831)*($S:$S=_xlfn.MINIFS($S:$S,$T:$T,"="&amp;$T1831)),""))))&amp;"",IF(Q1831="","",""))&amp;""</f>
        <v/>
      </c>
      <c r="AZ1831" t="str" cm="1">
        <f t="array" ref="AZ1831">IFERROR(IF(R1831&lt;&gt;"",R1831,IF(OR($S1831="",$T1831=""),"",IF($T1831&lt;&gt;"",_xlfn._xlws.FILTER(R:R,($BU:$BU=$BU1831)*($I:$I=$I1831)*($T:$T=$T1831)*($S:$S=_xlfn.MINIFS($S:$S,$T:$T,"="&amp;$T1831)),""))))&amp;"",IF(R1831="","",""))&amp;""</f>
        <v/>
      </c>
      <c r="BA1831" s="6">
        <f t="shared" si="2627"/>
        <v>153</v>
      </c>
      <c r="BB1831">
        <f t="shared" ref="BB1831:BD1831" si="2673">BB1830</f>
        <v>18987</v>
      </c>
      <c r="BC1831" t="str">
        <f t="shared" si="2673"/>
        <v>Velodrome</v>
      </c>
      <c r="BD1831" t="str">
        <f t="shared" si="2673"/>
        <v>Outlaws</v>
      </c>
      <c r="BE1831" t="s">
        <v>7</v>
      </c>
      <c r="BF1831" t="s">
        <v>172</v>
      </c>
      <c r="BI1831" cm="1">
        <f t="array" aca="1" ref="BI1831" ca="1">IFERROR(_xlfn._xlws.FILTER(shifts!A:A,(shifts!B:B=events!AD1831)*(shifts!AG:AG&gt;=events!BK1831)*(shifts!AH:AH&lt;=events!BL1831)),BI1830)</f>
        <v>61</v>
      </c>
      <c r="BJ1831" s="15">
        <f t="shared" si="2629"/>
        <v>0</v>
      </c>
      <c r="BK1831">
        <f t="shared" si="2630"/>
        <v>374</v>
      </c>
      <c r="BL1831">
        <f t="shared" si="2631"/>
        <v>374</v>
      </c>
      <c r="BM1831" s="15">
        <f>SUMIFS(BJ$2:BJ1831,K$2:K1831,"=Intermission")+SUMIFS(BJ$2:BJ1831,K$2:K1831,"=Timeout")</f>
        <v>67</v>
      </c>
      <c r="BN1831">
        <f t="shared" si="2632"/>
        <v>1147</v>
      </c>
      <c r="BO1831" s="19">
        <f t="shared" si="2633"/>
        <v>1853</v>
      </c>
      <c r="BP1831">
        <f t="shared" si="2634"/>
        <v>1848</v>
      </c>
      <c r="BQ1831" s="17">
        <f t="shared" si="2635"/>
        <v>1853</v>
      </c>
      <c r="BR1831" t="str">
        <f t="shared" si="2636"/>
        <v>event_team_player_2</v>
      </c>
      <c r="BS1831">
        <f>COUNTIFS(S$3:S1831,"="&amp;S1831,AI$3:AI1831,"="&amp;AI1831)</f>
        <v>2</v>
      </c>
      <c r="BT1831" t="str">
        <f>IFERROR(VLOOKUP(BB1831&amp;BU1831&amp;X1831,game_rosters!U:W,3,FALSE),"")</f>
        <v>P100185</v>
      </c>
      <c r="BU1831" t="str">
        <f t="shared" si="2637"/>
        <v>Outlaws</v>
      </c>
    </row>
    <row r="1832" spans="1:73" x14ac:dyDescent="0.2">
      <c r="A1832" t="str">
        <f t="shared" si="2612"/>
        <v/>
      </c>
      <c r="I1832" s="44">
        <v>14</v>
      </c>
      <c r="O1832" t="s">
        <v>602</v>
      </c>
      <c r="R1832" s="51">
        <v>1</v>
      </c>
      <c r="S1832">
        <v>946</v>
      </c>
      <c r="T1832" t="s">
        <v>756</v>
      </c>
      <c r="X1832">
        <v>14</v>
      </c>
      <c r="AA1832">
        <f t="shared" si="2661"/>
        <v>1946</v>
      </c>
      <c r="AB1832" t="str">
        <f t="shared" si="2662"/>
        <v/>
      </c>
      <c r="AC1832">
        <f t="shared" si="2608"/>
        <v>1946</v>
      </c>
      <c r="AD1832" s="6">
        <v>2</v>
      </c>
      <c r="AE1832" t="s">
        <v>939</v>
      </c>
      <c r="AF1832" t="s">
        <v>745</v>
      </c>
      <c r="AG1832" t="s">
        <v>756</v>
      </c>
      <c r="AH1832" t="s">
        <v>756</v>
      </c>
      <c r="AI1832" t="str">
        <f t="shared" si="2613"/>
        <v>o</v>
      </c>
      <c r="AJ1832" t="str">
        <f t="shared" si="2614"/>
        <v/>
      </c>
      <c r="AK1832" t="str">
        <f t="shared" si="2615"/>
        <v/>
      </c>
      <c r="AL1832" t="str">
        <f t="shared" si="2616"/>
        <v/>
      </c>
      <c r="AM1832" t="str">
        <f t="shared" si="2617"/>
        <v/>
      </c>
      <c r="AN1832" t="str">
        <f t="shared" si="2618"/>
        <v>Away</v>
      </c>
      <c r="AO1832" t="str">
        <f t="shared" si="2619"/>
        <v>a</v>
      </c>
      <c r="AP1832" t="str">
        <f t="shared" si="2620"/>
        <v/>
      </c>
      <c r="AQ1832" t="str">
        <f t="shared" si="2621"/>
        <v/>
      </c>
      <c r="AR1832" t="str">
        <f t="shared" si="2622"/>
        <v>Away</v>
      </c>
      <c r="AS1832" t="str">
        <f t="shared" si="2623"/>
        <v>a</v>
      </c>
      <c r="AT1832" t="str">
        <f t="shared" si="2624"/>
        <v>Defensive</v>
      </c>
      <c r="AU1832" t="str">
        <f t="shared" si="2625"/>
        <v/>
      </c>
      <c r="AV1832" t="str">
        <f t="shared" si="2626"/>
        <v/>
      </c>
      <c r="AW1832" t="str" cm="1">
        <f t="array" ref="AW1832">IFERROR(IF(O1832&lt;&gt;"",O1832,IF(OR($S1832="",$T1832=""),"",IF(O1832&lt;&gt;"",O1832,IF($T1832&lt;&gt;"",_xlfn._xlws.FILTER(O:O,($BU:$BU=$BU1832)*($I:$I=$I1832)*($T:$T=$T1832)*($S:$S=_xlfn.MINIFS($S:$S,$T:$T,"="&amp;$T1832)),"")))))&amp;"",IF(O1832="","",""))&amp;""</f>
        <v>Defensive_PlayPossession-StickCheck</v>
      </c>
      <c r="AX1832" t="str" cm="1">
        <f t="array" ref="AX1832">IFERROR(IF(P1832&lt;&gt;"",P1832,IF(OR($S1832="",$T1832=""),"",IF($T1832&lt;&gt;"",_xlfn._xlws.FILTER(P:P,($BU:$BU=$BU1832)*($I:$I=$I1832)*($T:$T=$T1832)*($S:$S=_xlfn.MINIFS($S:$S,$T:$T,"="&amp;$T1832)),""))))&amp;"",IF(P1832="","",""))&amp;""</f>
        <v/>
      </c>
      <c r="AY1832" t="str" cm="1">
        <f t="array" ref="AY1832">IFERROR(IF(Q1832&lt;&gt;"",Q1832,IF(OR($S1832="",$T1832=""),"",IF($T1832&lt;&gt;"",_xlfn._xlws.FILTER(Q:Q,($BU:$BU=$BU1832)*($I:$I=$I1832)*($T:$T=$T1832)*($S:$S=_xlfn.MINIFS($S:$S,$T:$T,"="&amp;$T1832)),""))))&amp;"",IF(Q1832="","",""))&amp;""</f>
        <v/>
      </c>
      <c r="AZ1832" t="str" cm="1">
        <f t="array" ref="AZ1832">IFERROR(IF(R1832&lt;&gt;"",R1832,IF(OR($S1832="",$T1832=""),"",IF($T1832&lt;&gt;"",_xlfn._xlws.FILTER(R:R,($BU:$BU=$BU1832)*($I:$I=$I1832)*($T:$T=$T1832)*($S:$S=_xlfn.MINIFS($S:$S,$T:$T,"="&amp;$T1832)),""))))&amp;"",IF(R1832="","",""))&amp;""</f>
        <v>1</v>
      </c>
      <c r="BA1832" s="6">
        <f t="shared" si="2627"/>
        <v>153</v>
      </c>
      <c r="BB1832">
        <f t="shared" ref="BB1832:BD1832" si="2674">BB1831</f>
        <v>18987</v>
      </c>
      <c r="BC1832" t="str">
        <f t="shared" si="2674"/>
        <v>Velodrome</v>
      </c>
      <c r="BD1832" t="str">
        <f t="shared" si="2674"/>
        <v>Outlaws</v>
      </c>
      <c r="BE1832" t="s">
        <v>7</v>
      </c>
      <c r="BF1832" t="s">
        <v>172</v>
      </c>
      <c r="BI1832" cm="1">
        <f t="array" aca="1" ref="BI1832" ca="1">IFERROR(_xlfn._xlws.FILTER(shifts!A:A,(shifts!B:B=events!AD1832)*(shifts!AG:AG&gt;=events!BK1832)*(shifts!AH:AH&lt;=events!BL1832)),BI1831)</f>
        <v>61</v>
      </c>
      <c r="BJ1832" s="15">
        <f t="shared" si="2629"/>
        <v>0</v>
      </c>
      <c r="BK1832">
        <f t="shared" si="2630"/>
        <v>374</v>
      </c>
      <c r="BL1832">
        <f t="shared" si="2631"/>
        <v>374</v>
      </c>
      <c r="BM1832" s="15">
        <f>SUMIFS(BJ$2:BJ1832,K$2:K1832,"=Intermission")+SUMIFS(BJ$2:BJ1832,K$2:K1832,"=Timeout")</f>
        <v>67</v>
      </c>
      <c r="BN1832">
        <f t="shared" si="2632"/>
        <v>1147</v>
      </c>
      <c r="BO1832" s="19">
        <f t="shared" si="2633"/>
        <v>1853</v>
      </c>
      <c r="BP1832">
        <f t="shared" si="2634"/>
        <v>1848</v>
      </c>
      <c r="BQ1832" s="17">
        <f t="shared" si="2635"/>
        <v>1853</v>
      </c>
      <c r="BR1832" t="str">
        <f t="shared" si="2636"/>
        <v>opp_team_player_1</v>
      </c>
      <c r="BS1832">
        <f>COUNTIFS(S$3:S1832,"="&amp;S1832,AI$3:AI1832,"="&amp;AI1832)</f>
        <v>1</v>
      </c>
      <c r="BT1832" t="str">
        <f>IFERROR(VLOOKUP(BB1832&amp;BU1832&amp;X1832,game_rosters!U:W,3,FALSE),"")</f>
        <v>P100132</v>
      </c>
      <c r="BU1832" t="str">
        <f t="shared" si="2637"/>
        <v>Velodrome</v>
      </c>
    </row>
    <row r="1833" spans="1:73" x14ac:dyDescent="0.2">
      <c r="A1833">
        <f t="shared" si="2612"/>
        <v>1</v>
      </c>
      <c r="I1833" s="44">
        <v>77</v>
      </c>
      <c r="K1833" t="s">
        <v>7</v>
      </c>
      <c r="L1833" t="s">
        <v>182</v>
      </c>
      <c r="M1833" t="s">
        <v>68</v>
      </c>
      <c r="N1833" t="s">
        <v>594</v>
      </c>
      <c r="O1833" t="s">
        <v>654</v>
      </c>
      <c r="Q1833" t="s">
        <v>594</v>
      </c>
      <c r="R1833" s="51">
        <v>1</v>
      </c>
      <c r="S1833">
        <v>947</v>
      </c>
      <c r="T1833">
        <v>159</v>
      </c>
      <c r="W1833" t="s">
        <v>731</v>
      </c>
      <c r="X1833">
        <v>77</v>
      </c>
      <c r="Z1833">
        <v>1</v>
      </c>
      <c r="AA1833">
        <f t="shared" si="2661"/>
        <v>1947</v>
      </c>
      <c r="AB1833">
        <f t="shared" si="2662"/>
        <v>9159</v>
      </c>
      <c r="AC1833">
        <f t="shared" si="2608"/>
        <v>9159</v>
      </c>
      <c r="AD1833" s="6">
        <v>2</v>
      </c>
      <c r="AE1833" t="s">
        <v>939</v>
      </c>
      <c r="AF1833" t="s">
        <v>923</v>
      </c>
      <c r="AG1833" t="s">
        <v>756</v>
      </c>
      <c r="AH1833" t="s">
        <v>756</v>
      </c>
      <c r="AI1833" t="str">
        <f t="shared" si="2613"/>
        <v>e</v>
      </c>
      <c r="AJ1833" t="str">
        <f t="shared" si="2614"/>
        <v/>
      </c>
      <c r="AK1833" t="str">
        <f t="shared" si="2615"/>
        <v/>
      </c>
      <c r="AL1833" t="str">
        <f t="shared" si="2616"/>
        <v/>
      </c>
      <c r="AM1833" t="str">
        <f t="shared" si="2617"/>
        <v/>
      </c>
      <c r="AN1833" t="str">
        <f t="shared" si="2618"/>
        <v>Away</v>
      </c>
      <c r="AO1833" t="str">
        <f t="shared" si="2619"/>
        <v>a</v>
      </c>
      <c r="AP1833" t="str">
        <f t="shared" si="2620"/>
        <v/>
      </c>
      <c r="AQ1833" t="str">
        <f t="shared" si="2621"/>
        <v/>
      </c>
      <c r="AR1833" t="str">
        <f t="shared" si="2622"/>
        <v>Away</v>
      </c>
      <c r="AS1833" t="str">
        <f t="shared" si="2623"/>
        <v>a</v>
      </c>
      <c r="AT1833" t="str">
        <f t="shared" si="2624"/>
        <v>Offensive</v>
      </c>
      <c r="AU1833" t="str">
        <f t="shared" si="2625"/>
        <v/>
      </c>
      <c r="AV1833" t="str">
        <f t="shared" si="2626"/>
        <v/>
      </c>
      <c r="AW1833" t="str" cm="1">
        <f t="array" ref="AW1833">IFERROR(IF(O1833&lt;&gt;"",O1833,IF(OR($S1833="",$T1833=""),"",IF(O1833&lt;&gt;"",O1833,IF($T1833&lt;&gt;"",_xlfn._xlws.FILTER(O:O,($BU:$BU=$BU1833)*($I:$I=$I1833)*($T:$T=$T1833)*($S:$S=_xlfn.MINIFS($S:$S,$T:$T,"="&amp;$T1833)),"")))))&amp;"",IF(O1833="","",""))&amp;""</f>
        <v>OffensivePlay_Pass-SecondTouch</v>
      </c>
      <c r="AX1833" t="str" cm="1">
        <f t="array" ref="AX1833">IFERROR(IF(P1833&lt;&gt;"",P1833,IF(OR($S1833="",$T1833=""),"",IF($T1833&lt;&gt;"",_xlfn._xlws.FILTER(P:P,($BU:$BU=$BU1833)*($I:$I=$I1833)*($T:$T=$T1833)*($S:$S=_xlfn.MINIFS($S:$S,$T:$T,"="&amp;$T1833)),""))))&amp;"",IF(P1833="","",""))&amp;""</f>
        <v/>
      </c>
      <c r="AY1833" t="str" cm="1">
        <f t="array" ref="AY1833">IFERROR(IF(Q1833&lt;&gt;"",Q1833,IF(OR($S1833="",$T1833=""),"",IF($T1833&lt;&gt;"",_xlfn._xlws.FILTER(Q:Q,($BU:$BU=$BU1833)*($I:$I=$I1833)*($T:$T=$T1833)*($S:$S=_xlfn.MINIFS($S:$S,$T:$T,"="&amp;$T1833)),""))))&amp;"",IF(Q1833="","",""))&amp;""</f>
        <v>u</v>
      </c>
      <c r="AZ1833" t="str" cm="1">
        <f t="array" ref="AZ1833">IFERROR(IF(R1833&lt;&gt;"",R1833,IF(OR($S1833="",$T1833=""),"",IF($T1833&lt;&gt;"",_xlfn._xlws.FILTER(R:R,($BU:$BU=$BU1833)*($I:$I=$I1833)*($T:$T=$T1833)*($S:$S=_xlfn.MINIFS($S:$S,$T:$T,"="&amp;$T1833)),""))))&amp;"",IF(R1833="","",""))&amp;""</f>
        <v>1</v>
      </c>
      <c r="BA1833" s="6">
        <f t="shared" si="2627"/>
        <v>153</v>
      </c>
      <c r="BB1833">
        <f t="shared" ref="BB1833:BD1833" si="2675">BB1832</f>
        <v>18987</v>
      </c>
      <c r="BC1833" t="str">
        <f t="shared" si="2675"/>
        <v>Velodrome</v>
      </c>
      <c r="BD1833" t="str">
        <f t="shared" si="2675"/>
        <v>Outlaws</v>
      </c>
      <c r="BE1833" t="s">
        <v>7</v>
      </c>
      <c r="BF1833" t="s">
        <v>182</v>
      </c>
      <c r="BI1833">
        <v>61</v>
      </c>
      <c r="BJ1833" s="15">
        <f t="shared" si="2629"/>
        <v>0</v>
      </c>
      <c r="BK1833">
        <f t="shared" si="2630"/>
        <v>373</v>
      </c>
      <c r="BL1833">
        <f t="shared" si="2631"/>
        <v>373</v>
      </c>
      <c r="BM1833" s="15">
        <f>SUMIFS(BJ$2:BJ1833,K$2:K1833,"=Intermission")+SUMIFS(BJ$2:BJ1833,K$2:K1833,"=Timeout")</f>
        <v>67</v>
      </c>
      <c r="BN1833">
        <f t="shared" si="2632"/>
        <v>1147</v>
      </c>
      <c r="BO1833" s="19">
        <f t="shared" si="2633"/>
        <v>1854</v>
      </c>
      <c r="BP1833">
        <f t="shared" si="2634"/>
        <v>1849</v>
      </c>
      <c r="BQ1833" s="17">
        <f t="shared" si="2635"/>
        <v>1854</v>
      </c>
      <c r="BR1833" t="str">
        <f t="shared" si="2636"/>
        <v>event_team_player_1</v>
      </c>
      <c r="BS1833">
        <f>COUNTIFS(S$3:S1833,"="&amp;S1833,AI$3:AI1833,"="&amp;AI1833)</f>
        <v>1</v>
      </c>
      <c r="BT1833" t="str">
        <f>IFERROR(VLOOKUP(BB1833&amp;BU1833&amp;X1833,game_rosters!U:W,3,FALSE),"")</f>
        <v>P100185</v>
      </c>
      <c r="BU1833" t="str">
        <f t="shared" si="2637"/>
        <v>Outlaws</v>
      </c>
    </row>
    <row r="1834" spans="1:73" x14ac:dyDescent="0.2">
      <c r="A1834" t="str">
        <f t="shared" si="2612"/>
        <v/>
      </c>
      <c r="I1834" s="44">
        <v>44</v>
      </c>
      <c r="S1834">
        <v>947</v>
      </c>
      <c r="T1834">
        <v>159</v>
      </c>
      <c r="X1834">
        <v>44</v>
      </c>
      <c r="Z1834">
        <v>1</v>
      </c>
      <c r="AA1834">
        <f t="shared" si="2661"/>
        <v>1947</v>
      </c>
      <c r="AB1834">
        <f t="shared" si="2662"/>
        <v>9159</v>
      </c>
      <c r="AC1834">
        <f t="shared" si="2608"/>
        <v>9159</v>
      </c>
      <c r="AD1834" s="6">
        <v>2</v>
      </c>
      <c r="AE1834" t="s">
        <v>939</v>
      </c>
      <c r="AF1834" t="s">
        <v>923</v>
      </c>
      <c r="AG1834" t="s">
        <v>756</v>
      </c>
      <c r="AH1834" t="s">
        <v>756</v>
      </c>
      <c r="AI1834" t="str">
        <f t="shared" si="2613"/>
        <v>e</v>
      </c>
      <c r="AJ1834" t="str">
        <f t="shared" si="2614"/>
        <v/>
      </c>
      <c r="AK1834" t="str">
        <f t="shared" si="2615"/>
        <v/>
      </c>
      <c r="AL1834" t="str">
        <f t="shared" si="2616"/>
        <v/>
      </c>
      <c r="AM1834" t="str">
        <f t="shared" si="2617"/>
        <v/>
      </c>
      <c r="AN1834" t="str">
        <f t="shared" si="2618"/>
        <v>Away</v>
      </c>
      <c r="AO1834" t="str">
        <f t="shared" si="2619"/>
        <v>a</v>
      </c>
      <c r="AP1834" t="str">
        <f t="shared" si="2620"/>
        <v/>
      </c>
      <c r="AQ1834" t="str">
        <f t="shared" si="2621"/>
        <v/>
      </c>
      <c r="AR1834" t="str">
        <f t="shared" si="2622"/>
        <v>Away</v>
      </c>
      <c r="AS1834" t="str">
        <f t="shared" si="2623"/>
        <v>a</v>
      </c>
      <c r="AT1834" t="str">
        <f t="shared" si="2624"/>
        <v>Offensive</v>
      </c>
      <c r="AU1834" t="str">
        <f t="shared" si="2625"/>
        <v/>
      </c>
      <c r="AV1834" t="str">
        <f t="shared" si="2626"/>
        <v/>
      </c>
      <c r="AW1834" t="str" cm="1">
        <f t="array" ref="AW1834">IFERROR(IF(O1834&lt;&gt;"",O1834,IF(OR($S1834="",$T1834=""),"",IF(O1834&lt;&gt;"",O1834,IF($T1834&lt;&gt;"",_xlfn._xlws.FILTER(O:O,($BU:$BU=$BU1834)*($I:$I=$I1834)*($T:$T=$T1834)*($S:$S=_xlfn.MINIFS($S:$S,$T:$T,"="&amp;$T1834)),"")))))&amp;"",IF(O1834="","",""))&amp;""</f>
        <v/>
      </c>
      <c r="AX1834" t="str" cm="1">
        <f t="array" ref="AX1834">IFERROR(IF(P1834&lt;&gt;"",P1834,IF(OR($S1834="",$T1834=""),"",IF($T1834&lt;&gt;"",_xlfn._xlws.FILTER(P:P,($BU:$BU=$BU1834)*($I:$I=$I1834)*($T:$T=$T1834)*($S:$S=_xlfn.MINIFS($S:$S,$T:$T,"="&amp;$T1834)),""))))&amp;"",IF(P1834="","",""))&amp;""</f>
        <v/>
      </c>
      <c r="AY1834" t="str" cm="1">
        <f t="array" ref="AY1834">IFERROR(IF(Q1834&lt;&gt;"",Q1834,IF(OR($S1834="",$T1834=""),"",IF($T1834&lt;&gt;"",_xlfn._xlws.FILTER(Q:Q,($BU:$BU=$BU1834)*($I:$I=$I1834)*($T:$T=$T1834)*($S:$S=_xlfn.MINIFS($S:$S,$T:$T,"="&amp;$T1834)),""))))&amp;"",IF(Q1834="","",""))&amp;""</f>
        <v/>
      </c>
      <c r="AZ1834" t="str" cm="1">
        <f t="array" ref="AZ1834">IFERROR(IF(R1834&lt;&gt;"",R1834,IF(OR($S1834="",$T1834=""),"",IF($T1834&lt;&gt;"",_xlfn._xlws.FILTER(R:R,($BU:$BU=$BU1834)*($I:$I=$I1834)*($T:$T=$T1834)*($S:$S=_xlfn.MINIFS($S:$S,$T:$T,"="&amp;$T1834)),""))))&amp;"",IF(R1834="","",""))&amp;""</f>
        <v/>
      </c>
      <c r="BA1834" s="6">
        <f t="shared" si="2627"/>
        <v>153</v>
      </c>
      <c r="BB1834">
        <f t="shared" ref="BB1834:BD1834" si="2676">BB1833</f>
        <v>18987</v>
      </c>
      <c r="BC1834" t="str">
        <f t="shared" si="2676"/>
        <v>Velodrome</v>
      </c>
      <c r="BD1834" t="str">
        <f t="shared" si="2676"/>
        <v>Outlaws</v>
      </c>
      <c r="BE1834" t="s">
        <v>7</v>
      </c>
      <c r="BF1834" t="s">
        <v>182</v>
      </c>
      <c r="BI1834">
        <v>61</v>
      </c>
      <c r="BJ1834" s="15">
        <f t="shared" si="2629"/>
        <v>0</v>
      </c>
      <c r="BK1834">
        <f t="shared" si="2630"/>
        <v>373</v>
      </c>
      <c r="BL1834">
        <f t="shared" si="2631"/>
        <v>373</v>
      </c>
      <c r="BM1834" s="15">
        <f>SUMIFS(BJ$2:BJ1834,K$2:K1834,"=Intermission")+SUMIFS(BJ$2:BJ1834,K$2:K1834,"=Timeout")</f>
        <v>67</v>
      </c>
      <c r="BN1834">
        <f t="shared" si="2632"/>
        <v>1147</v>
      </c>
      <c r="BO1834" s="19">
        <f t="shared" si="2633"/>
        <v>1854</v>
      </c>
      <c r="BP1834">
        <f t="shared" si="2634"/>
        <v>1849</v>
      </c>
      <c r="BQ1834" s="17">
        <f t="shared" si="2635"/>
        <v>1854</v>
      </c>
      <c r="BR1834" t="str">
        <f t="shared" si="2636"/>
        <v>event_team_player_2</v>
      </c>
      <c r="BS1834">
        <f>COUNTIFS(S$3:S1834,"="&amp;S1834,AI$3:AI1834,"="&amp;AI1834)</f>
        <v>2</v>
      </c>
      <c r="BT1834" t="str">
        <f>IFERROR(VLOOKUP(BB1834&amp;BU1834&amp;X1834,game_rosters!U:W,3,FALSE),"")</f>
        <v>P100033</v>
      </c>
      <c r="BU1834" t="str">
        <f t="shared" si="2637"/>
        <v>Outlaws</v>
      </c>
    </row>
    <row r="1835" spans="1:73" x14ac:dyDescent="0.2">
      <c r="A1835" t="str">
        <f t="shared" si="2612"/>
        <v/>
      </c>
      <c r="I1835" s="44">
        <v>22</v>
      </c>
      <c r="O1835" t="s">
        <v>605</v>
      </c>
      <c r="Q1835" t="s">
        <v>595</v>
      </c>
      <c r="R1835" s="51">
        <v>1</v>
      </c>
      <c r="S1835">
        <v>947</v>
      </c>
      <c r="T1835">
        <v>159</v>
      </c>
      <c r="X1835">
        <v>22</v>
      </c>
      <c r="AA1835">
        <f t="shared" si="2661"/>
        <v>1947</v>
      </c>
      <c r="AB1835">
        <f t="shared" si="2662"/>
        <v>9159</v>
      </c>
      <c r="AC1835">
        <f t="shared" si="2608"/>
        <v>9159</v>
      </c>
      <c r="AD1835" s="6">
        <v>2</v>
      </c>
      <c r="AE1835" t="s">
        <v>939</v>
      </c>
      <c r="AF1835" t="s">
        <v>923</v>
      </c>
      <c r="AG1835" t="s">
        <v>756</v>
      </c>
      <c r="AH1835" t="s">
        <v>756</v>
      </c>
      <c r="AI1835" t="str">
        <f t="shared" si="2613"/>
        <v>o</v>
      </c>
      <c r="AJ1835" t="str">
        <f t="shared" si="2614"/>
        <v/>
      </c>
      <c r="AK1835" t="str">
        <f t="shared" si="2615"/>
        <v/>
      </c>
      <c r="AL1835" t="str">
        <f t="shared" si="2616"/>
        <v/>
      </c>
      <c r="AM1835" t="str">
        <f t="shared" si="2617"/>
        <v/>
      </c>
      <c r="AN1835" t="str">
        <f t="shared" si="2618"/>
        <v>Away</v>
      </c>
      <c r="AO1835" t="str">
        <f t="shared" si="2619"/>
        <v>a</v>
      </c>
      <c r="AP1835" t="str">
        <f t="shared" si="2620"/>
        <v/>
      </c>
      <c r="AQ1835" t="str">
        <f t="shared" si="2621"/>
        <v/>
      </c>
      <c r="AR1835" t="str">
        <f t="shared" si="2622"/>
        <v>Away</v>
      </c>
      <c r="AS1835" t="str">
        <f t="shared" si="2623"/>
        <v>a</v>
      </c>
      <c r="AT1835" t="str">
        <f t="shared" si="2624"/>
        <v>Defensive</v>
      </c>
      <c r="AU1835" t="str">
        <f t="shared" si="2625"/>
        <v/>
      </c>
      <c r="AV1835" t="str">
        <f t="shared" si="2626"/>
        <v/>
      </c>
      <c r="AW1835" t="str" cm="1">
        <f t="array" ref="AW1835">IFERROR(IF(O1835&lt;&gt;"",O1835,IF(OR($S1835="",$T1835=""),"",IF(O1835&lt;&gt;"",O1835,IF($T1835&lt;&gt;"",_xlfn._xlws.FILTER(O:O,($BU:$BU=$BU1835)*($I:$I=$I1835)*($T:$T=$T1835)*($S:$S=_xlfn.MINIFS($S:$S,$T:$T,"="&amp;$T1835)),"")))))&amp;"",IF(O1835="","",""))&amp;""</f>
        <v>Defensive_PlayPass-InShotPassLane</v>
      </c>
      <c r="AX1835" t="str" cm="1">
        <f t="array" ref="AX1835">IFERROR(IF(P1835&lt;&gt;"",P1835,IF(OR($S1835="",$T1835=""),"",IF($T1835&lt;&gt;"",_xlfn._xlws.FILTER(P:P,($BU:$BU=$BU1835)*($I:$I=$I1835)*($T:$T=$T1835)*($S:$S=_xlfn.MINIFS($S:$S,$T:$T,"="&amp;$T1835)),""))))&amp;"",IF(P1835="","",""))&amp;""</f>
        <v/>
      </c>
      <c r="AY1835" t="str" cm="1">
        <f t="array" ref="AY1835">IFERROR(IF(Q1835&lt;&gt;"",Q1835,IF(OR($S1835="",$T1835=""),"",IF($T1835&lt;&gt;"",_xlfn._xlws.FILTER(Q:Q,($BU:$BU=$BU1835)*($I:$I=$I1835)*($T:$T=$T1835)*($S:$S=_xlfn.MINIFS($S:$S,$T:$T,"="&amp;$T1835)),""))))&amp;"",IF(Q1835="","",""))&amp;""</f>
        <v>s</v>
      </c>
      <c r="AZ1835" t="str" cm="1">
        <f t="array" ref="AZ1835">IFERROR(IF(R1835&lt;&gt;"",R1835,IF(OR($S1835="",$T1835=""),"",IF($T1835&lt;&gt;"",_xlfn._xlws.FILTER(R:R,($BU:$BU=$BU1835)*($I:$I=$I1835)*($T:$T=$T1835)*($S:$S=_xlfn.MINIFS($S:$S,$T:$T,"="&amp;$T1835)),""))))&amp;"",IF(R1835="","",""))&amp;""</f>
        <v>1</v>
      </c>
      <c r="BA1835" s="6">
        <f t="shared" si="2627"/>
        <v>153</v>
      </c>
      <c r="BB1835">
        <f t="shared" ref="BB1835:BD1835" si="2677">BB1834</f>
        <v>18987</v>
      </c>
      <c r="BC1835" t="str">
        <f t="shared" si="2677"/>
        <v>Velodrome</v>
      </c>
      <c r="BD1835" t="str">
        <f t="shared" si="2677"/>
        <v>Outlaws</v>
      </c>
      <c r="BE1835" t="s">
        <v>7</v>
      </c>
      <c r="BF1835" t="s">
        <v>182</v>
      </c>
      <c r="BI1835">
        <v>61</v>
      </c>
      <c r="BJ1835" s="15">
        <f t="shared" si="2629"/>
        <v>0</v>
      </c>
      <c r="BK1835">
        <f t="shared" si="2630"/>
        <v>373</v>
      </c>
      <c r="BL1835">
        <f t="shared" si="2631"/>
        <v>373</v>
      </c>
      <c r="BM1835" s="15">
        <f>SUMIFS(BJ$2:BJ1835,K$2:K1835,"=Intermission")+SUMIFS(BJ$2:BJ1835,K$2:K1835,"=Timeout")</f>
        <v>67</v>
      </c>
      <c r="BN1835">
        <f t="shared" si="2632"/>
        <v>1147</v>
      </c>
      <c r="BO1835" s="19">
        <f t="shared" si="2633"/>
        <v>1854</v>
      </c>
      <c r="BP1835">
        <f t="shared" si="2634"/>
        <v>1849</v>
      </c>
      <c r="BQ1835" s="17">
        <f t="shared" si="2635"/>
        <v>1854</v>
      </c>
      <c r="BR1835" t="str">
        <f t="shared" si="2636"/>
        <v>opp_team_player_1</v>
      </c>
      <c r="BS1835">
        <f>COUNTIFS(S$3:S1835,"="&amp;S1835,AI$3:AI1835,"="&amp;AI1835)</f>
        <v>1</v>
      </c>
      <c r="BT1835" t="str">
        <f>IFERROR(VLOOKUP(BB1835&amp;BU1835&amp;X1835,game_rosters!U:W,3,FALSE),"")</f>
        <v>P100108</v>
      </c>
      <c r="BU1835" t="str">
        <f t="shared" si="2637"/>
        <v>Velodrome</v>
      </c>
    </row>
    <row r="1836" spans="1:73" x14ac:dyDescent="0.2">
      <c r="A1836">
        <f t="shared" si="2612"/>
        <v>1</v>
      </c>
      <c r="I1836" s="44">
        <v>77</v>
      </c>
      <c r="K1836" t="s">
        <v>9</v>
      </c>
      <c r="L1836" t="s">
        <v>173</v>
      </c>
      <c r="M1836" t="s">
        <v>74</v>
      </c>
      <c r="N1836" t="s">
        <v>594</v>
      </c>
      <c r="O1836" t="s">
        <v>654</v>
      </c>
      <c r="Q1836" t="s">
        <v>594</v>
      </c>
      <c r="R1836" s="51">
        <v>1</v>
      </c>
      <c r="S1836">
        <v>948</v>
      </c>
      <c r="T1836">
        <v>159</v>
      </c>
      <c r="W1836" t="s">
        <v>731</v>
      </c>
      <c r="X1836">
        <v>77</v>
      </c>
      <c r="Z1836">
        <v>1</v>
      </c>
      <c r="AA1836">
        <f t="shared" si="2661"/>
        <v>1948</v>
      </c>
      <c r="AB1836">
        <f t="shared" si="2662"/>
        <v>9159</v>
      </c>
      <c r="AC1836">
        <f t="shared" si="2608"/>
        <v>9159</v>
      </c>
      <c r="AD1836" s="6">
        <v>2</v>
      </c>
      <c r="AE1836" t="s">
        <v>939</v>
      </c>
      <c r="AF1836" t="s">
        <v>923</v>
      </c>
      <c r="AG1836" t="s">
        <v>756</v>
      </c>
      <c r="AH1836" t="s">
        <v>756</v>
      </c>
      <c r="AI1836" t="str">
        <f t="shared" si="2613"/>
        <v>e</v>
      </c>
      <c r="AJ1836" t="str">
        <f t="shared" si="2614"/>
        <v/>
      </c>
      <c r="AK1836" t="str">
        <f t="shared" si="2615"/>
        <v/>
      </c>
      <c r="AL1836" t="str">
        <f t="shared" si="2616"/>
        <v/>
      </c>
      <c r="AM1836" t="str">
        <f t="shared" si="2617"/>
        <v/>
      </c>
      <c r="AN1836" t="str">
        <f t="shared" si="2618"/>
        <v>Away</v>
      </c>
      <c r="AO1836" t="str">
        <f t="shared" si="2619"/>
        <v>a</v>
      </c>
      <c r="AP1836" t="str">
        <f t="shared" si="2620"/>
        <v/>
      </c>
      <c r="AQ1836" t="str">
        <f t="shared" si="2621"/>
        <v/>
      </c>
      <c r="AR1836" t="str">
        <f t="shared" si="2622"/>
        <v>Away</v>
      </c>
      <c r="AS1836" t="str">
        <f t="shared" si="2623"/>
        <v>a</v>
      </c>
      <c r="AT1836" t="str">
        <f t="shared" si="2624"/>
        <v>Offensive</v>
      </c>
      <c r="AU1836" t="str">
        <f t="shared" si="2625"/>
        <v/>
      </c>
      <c r="AV1836" t="str">
        <f t="shared" si="2626"/>
        <v/>
      </c>
      <c r="AW1836" t="str" cm="1">
        <f t="array" ref="AW1836">IFERROR(IF(O1836&lt;&gt;"",O1836,IF(OR($S1836="",$T1836=""),"",IF(O1836&lt;&gt;"",O1836,IF($T1836&lt;&gt;"",_xlfn._xlws.FILTER(O:O,($BU:$BU=$BU1836)*($I:$I=$I1836)*($T:$T=$T1836)*($S:$S=_xlfn.MINIFS($S:$S,$T:$T,"="&amp;$T1836)),"")))))&amp;"",IF(O1836="","",""))&amp;""</f>
        <v>OffensivePlay_Pass-SecondTouch</v>
      </c>
      <c r="AX1836" t="str" cm="1">
        <f t="array" ref="AX1836">IFERROR(IF(P1836&lt;&gt;"",P1836,IF(OR($S1836="",$T1836=""),"",IF($T1836&lt;&gt;"",_xlfn._xlws.FILTER(P:P,($BU:$BU=$BU1836)*($I:$I=$I1836)*($T:$T=$T1836)*($S:$S=_xlfn.MINIFS($S:$S,$T:$T,"="&amp;$T1836)),""))))&amp;"",IF(P1836="","",""))&amp;""</f>
        <v/>
      </c>
      <c r="AY1836" t="str" cm="1">
        <f t="array" ref="AY1836">IFERROR(IF(Q1836&lt;&gt;"",Q1836,IF(OR($S1836="",$T1836=""),"",IF($T1836&lt;&gt;"",_xlfn._xlws.FILTER(Q:Q,($BU:$BU=$BU1836)*($I:$I=$I1836)*($T:$T=$T1836)*($S:$S=_xlfn.MINIFS($S:$S,$T:$T,"="&amp;$T1836)),""))))&amp;"",IF(Q1836="","",""))&amp;""</f>
        <v>u</v>
      </c>
      <c r="AZ1836" t="str" cm="1">
        <f t="array" ref="AZ1836">IFERROR(IF(R1836&lt;&gt;"",R1836,IF(OR($S1836="",$T1836=""),"",IF($T1836&lt;&gt;"",_xlfn._xlws.FILTER(R:R,($BU:$BU=$BU1836)*($I:$I=$I1836)*($T:$T=$T1836)*($S:$S=_xlfn.MINIFS($S:$S,$T:$T,"="&amp;$T1836)),""))))&amp;"",IF(R1836="","",""))&amp;""</f>
        <v>1</v>
      </c>
      <c r="BA1836" s="6">
        <f t="shared" si="2627"/>
        <v>153</v>
      </c>
      <c r="BB1836">
        <f t="shared" ref="BB1836:BD1836" si="2678">BB1835</f>
        <v>18987</v>
      </c>
      <c r="BC1836" t="str">
        <f t="shared" si="2678"/>
        <v>Velodrome</v>
      </c>
      <c r="BD1836" t="str">
        <f t="shared" si="2678"/>
        <v>Outlaws</v>
      </c>
      <c r="BE1836" t="s">
        <v>9</v>
      </c>
      <c r="BF1836" t="s">
        <v>173</v>
      </c>
      <c r="BI1836">
        <v>61</v>
      </c>
      <c r="BJ1836" s="15">
        <f t="shared" si="2629"/>
        <v>0</v>
      </c>
      <c r="BK1836">
        <f t="shared" si="2630"/>
        <v>373</v>
      </c>
      <c r="BL1836">
        <f t="shared" si="2631"/>
        <v>373</v>
      </c>
      <c r="BM1836" s="15">
        <f>SUMIFS(BJ$2:BJ1836,K$2:K1836,"=Intermission")+SUMIFS(BJ$2:BJ1836,K$2:K1836,"=Timeout")</f>
        <v>67</v>
      </c>
      <c r="BN1836">
        <f t="shared" si="2632"/>
        <v>1147</v>
      </c>
      <c r="BO1836" s="19">
        <f t="shared" si="2633"/>
        <v>1854</v>
      </c>
      <c r="BP1836">
        <f t="shared" si="2634"/>
        <v>1849</v>
      </c>
      <c r="BQ1836" s="17">
        <f t="shared" si="2635"/>
        <v>1854</v>
      </c>
      <c r="BR1836" t="str">
        <f t="shared" si="2636"/>
        <v>event_team_player_1</v>
      </c>
      <c r="BS1836">
        <f>COUNTIFS(S$3:S1836,"="&amp;S1836,AI$3:AI1836,"="&amp;AI1836)</f>
        <v>1</v>
      </c>
      <c r="BT1836" t="str">
        <f>IFERROR(VLOOKUP(BB1836&amp;BU1836&amp;X1836,game_rosters!U:W,3,FALSE),"")</f>
        <v>P100185</v>
      </c>
      <c r="BU1836" t="str">
        <f t="shared" si="2637"/>
        <v>Outlaws</v>
      </c>
    </row>
    <row r="1837" spans="1:73" x14ac:dyDescent="0.2">
      <c r="A1837" t="str">
        <f t="shared" si="2612"/>
        <v/>
      </c>
      <c r="I1837" s="44">
        <v>44</v>
      </c>
      <c r="S1837">
        <v>948</v>
      </c>
      <c r="T1837">
        <v>159</v>
      </c>
      <c r="X1837">
        <v>44</v>
      </c>
      <c r="Z1837">
        <v>1</v>
      </c>
      <c r="AA1837">
        <f t="shared" si="2661"/>
        <v>1948</v>
      </c>
      <c r="AB1837">
        <f t="shared" si="2662"/>
        <v>9159</v>
      </c>
      <c r="AC1837">
        <f t="shared" si="2608"/>
        <v>9159</v>
      </c>
      <c r="AD1837" s="6">
        <v>2</v>
      </c>
      <c r="AE1837" t="s">
        <v>939</v>
      </c>
      <c r="AF1837" t="s">
        <v>923</v>
      </c>
      <c r="AG1837" t="s">
        <v>756</v>
      </c>
      <c r="AH1837" t="s">
        <v>756</v>
      </c>
      <c r="AI1837" t="str">
        <f t="shared" si="2613"/>
        <v>e</v>
      </c>
      <c r="AJ1837" t="str">
        <f t="shared" si="2614"/>
        <v/>
      </c>
      <c r="AK1837" t="str">
        <f t="shared" si="2615"/>
        <v/>
      </c>
      <c r="AL1837" t="str">
        <f t="shared" si="2616"/>
        <v/>
      </c>
      <c r="AM1837" t="str">
        <f t="shared" si="2617"/>
        <v/>
      </c>
      <c r="AN1837" t="str">
        <f t="shared" si="2618"/>
        <v>Away</v>
      </c>
      <c r="AO1837" t="str">
        <f t="shared" si="2619"/>
        <v>a</v>
      </c>
      <c r="AP1837" t="str">
        <f t="shared" si="2620"/>
        <v/>
      </c>
      <c r="AQ1837" t="str">
        <f t="shared" si="2621"/>
        <v/>
      </c>
      <c r="AR1837" t="str">
        <f t="shared" si="2622"/>
        <v>Away</v>
      </c>
      <c r="AS1837" t="str">
        <f t="shared" si="2623"/>
        <v>a</v>
      </c>
      <c r="AT1837" t="str">
        <f t="shared" si="2624"/>
        <v>Offensive</v>
      </c>
      <c r="AU1837" t="str">
        <f t="shared" si="2625"/>
        <v/>
      </c>
      <c r="AV1837" t="str">
        <f t="shared" si="2626"/>
        <v/>
      </c>
      <c r="AW1837" t="str" cm="1">
        <f t="array" ref="AW1837">IFERROR(IF(O1837&lt;&gt;"",O1837,IF(OR($S1837="",$T1837=""),"",IF(O1837&lt;&gt;"",O1837,IF($T1837&lt;&gt;"",_xlfn._xlws.FILTER(O:O,($BU:$BU=$BU1837)*($I:$I=$I1837)*($T:$T=$T1837)*($S:$S=_xlfn.MINIFS($S:$S,$T:$T,"="&amp;$T1837)),"")))))&amp;"",IF(O1837="","",""))&amp;""</f>
        <v/>
      </c>
      <c r="AX1837" t="str" cm="1">
        <f t="array" ref="AX1837">IFERROR(IF(P1837&lt;&gt;"",P1837,IF(OR($S1837="",$T1837=""),"",IF($T1837&lt;&gt;"",_xlfn._xlws.FILTER(P:P,($BU:$BU=$BU1837)*($I:$I=$I1837)*($T:$T=$T1837)*($S:$S=_xlfn.MINIFS($S:$S,$T:$T,"="&amp;$T1837)),""))))&amp;"",IF(P1837="","",""))&amp;""</f>
        <v/>
      </c>
      <c r="AY1837" t="str" cm="1">
        <f t="array" ref="AY1837">IFERROR(IF(Q1837&lt;&gt;"",Q1837,IF(OR($S1837="",$T1837=""),"",IF($T1837&lt;&gt;"",_xlfn._xlws.FILTER(Q:Q,($BU:$BU=$BU1837)*($I:$I=$I1837)*($T:$T=$T1837)*($S:$S=_xlfn.MINIFS($S:$S,$T:$T,"="&amp;$T1837)),""))))&amp;"",IF(Q1837="","",""))&amp;""</f>
        <v/>
      </c>
      <c r="AZ1837" t="str" cm="1">
        <f t="array" ref="AZ1837">IFERROR(IF(R1837&lt;&gt;"",R1837,IF(OR($S1837="",$T1837=""),"",IF($T1837&lt;&gt;"",_xlfn._xlws.FILTER(R:R,($BU:$BU=$BU1837)*($I:$I=$I1837)*($T:$T=$T1837)*($S:$S=_xlfn.MINIFS($S:$S,$T:$T,"="&amp;$T1837)),""))))&amp;"",IF(R1837="","",""))&amp;""</f>
        <v/>
      </c>
      <c r="BA1837" s="6">
        <f t="shared" si="2627"/>
        <v>153</v>
      </c>
      <c r="BB1837">
        <f t="shared" ref="BB1837:BD1837" si="2679">BB1836</f>
        <v>18987</v>
      </c>
      <c r="BC1837" t="str">
        <f t="shared" si="2679"/>
        <v>Velodrome</v>
      </c>
      <c r="BD1837" t="str">
        <f t="shared" si="2679"/>
        <v>Outlaws</v>
      </c>
      <c r="BE1837" t="s">
        <v>9</v>
      </c>
      <c r="BF1837" t="s">
        <v>173</v>
      </c>
      <c r="BI1837">
        <v>61</v>
      </c>
      <c r="BJ1837" s="15">
        <f t="shared" si="2629"/>
        <v>0</v>
      </c>
      <c r="BK1837">
        <f t="shared" si="2630"/>
        <v>373</v>
      </c>
      <c r="BL1837">
        <f t="shared" si="2631"/>
        <v>373</v>
      </c>
      <c r="BM1837" s="15">
        <f>SUMIFS(BJ$2:BJ1837,K$2:K1837,"=Intermission")+SUMIFS(BJ$2:BJ1837,K$2:K1837,"=Timeout")</f>
        <v>67</v>
      </c>
      <c r="BN1837">
        <f t="shared" si="2632"/>
        <v>1147</v>
      </c>
      <c r="BO1837" s="19">
        <f t="shared" si="2633"/>
        <v>1854</v>
      </c>
      <c r="BP1837">
        <f t="shared" si="2634"/>
        <v>1849</v>
      </c>
      <c r="BQ1837" s="17">
        <f t="shared" si="2635"/>
        <v>1854</v>
      </c>
      <c r="BR1837" t="str">
        <f t="shared" si="2636"/>
        <v>event_team_player_2</v>
      </c>
      <c r="BS1837">
        <f>COUNTIFS(S$3:S1837,"="&amp;S1837,AI$3:AI1837,"="&amp;AI1837)</f>
        <v>2</v>
      </c>
      <c r="BT1837" t="str">
        <f>IFERROR(VLOOKUP(BB1837&amp;BU1837&amp;X1837,game_rosters!U:W,3,FALSE),"")</f>
        <v>P100033</v>
      </c>
      <c r="BU1837" t="str">
        <f t="shared" si="2637"/>
        <v>Outlaws</v>
      </c>
    </row>
    <row r="1838" spans="1:73" x14ac:dyDescent="0.2">
      <c r="A1838" t="str">
        <f t="shared" si="2612"/>
        <v/>
      </c>
      <c r="I1838" s="44">
        <v>22</v>
      </c>
      <c r="O1838" t="s">
        <v>605</v>
      </c>
      <c r="Q1838" t="s">
        <v>595</v>
      </c>
      <c r="R1838" s="51">
        <v>1</v>
      </c>
      <c r="S1838">
        <v>948</v>
      </c>
      <c r="T1838">
        <v>159</v>
      </c>
      <c r="X1838">
        <v>22</v>
      </c>
      <c r="AA1838">
        <f t="shared" si="2661"/>
        <v>1948</v>
      </c>
      <c r="AB1838">
        <f t="shared" si="2662"/>
        <v>9159</v>
      </c>
      <c r="AC1838">
        <f t="shared" si="2608"/>
        <v>9159</v>
      </c>
      <c r="AD1838" s="6">
        <v>2</v>
      </c>
      <c r="AE1838" t="s">
        <v>939</v>
      </c>
      <c r="AF1838" t="s">
        <v>923</v>
      </c>
      <c r="AG1838" t="s">
        <v>756</v>
      </c>
      <c r="AH1838" t="s">
        <v>756</v>
      </c>
      <c r="AI1838" t="str">
        <f t="shared" si="2613"/>
        <v>o</v>
      </c>
      <c r="AJ1838" t="str">
        <f t="shared" si="2614"/>
        <v/>
      </c>
      <c r="AK1838" t="str">
        <f t="shared" si="2615"/>
        <v/>
      </c>
      <c r="AL1838" t="str">
        <f t="shared" si="2616"/>
        <v/>
      </c>
      <c r="AM1838" t="str">
        <f t="shared" si="2617"/>
        <v/>
      </c>
      <c r="AN1838" t="str">
        <f t="shared" si="2618"/>
        <v>Away</v>
      </c>
      <c r="AO1838" t="str">
        <f t="shared" si="2619"/>
        <v>a</v>
      </c>
      <c r="AP1838" t="str">
        <f t="shared" si="2620"/>
        <v/>
      </c>
      <c r="AQ1838" t="str">
        <f t="shared" si="2621"/>
        <v/>
      </c>
      <c r="AR1838" t="str">
        <f t="shared" si="2622"/>
        <v>Away</v>
      </c>
      <c r="AS1838" t="str">
        <f t="shared" si="2623"/>
        <v>a</v>
      </c>
      <c r="AT1838" t="str">
        <f t="shared" si="2624"/>
        <v>Defensive</v>
      </c>
      <c r="AU1838" t="str">
        <f t="shared" si="2625"/>
        <v/>
      </c>
      <c r="AV1838" t="str">
        <f t="shared" si="2626"/>
        <v/>
      </c>
      <c r="AW1838" t="str" cm="1">
        <f t="array" ref="AW1838">IFERROR(IF(O1838&lt;&gt;"",O1838,IF(OR($S1838="",$T1838=""),"",IF(O1838&lt;&gt;"",O1838,IF($T1838&lt;&gt;"",_xlfn._xlws.FILTER(O:O,($BU:$BU=$BU1838)*($I:$I=$I1838)*($T:$T=$T1838)*($S:$S=_xlfn.MINIFS($S:$S,$T:$T,"="&amp;$T1838)),"")))))&amp;"",IF(O1838="","",""))&amp;""</f>
        <v>Defensive_PlayPass-InShotPassLane</v>
      </c>
      <c r="AX1838" t="str" cm="1">
        <f t="array" ref="AX1838">IFERROR(IF(P1838&lt;&gt;"",P1838,IF(OR($S1838="",$T1838=""),"",IF($T1838&lt;&gt;"",_xlfn._xlws.FILTER(P:P,($BU:$BU=$BU1838)*($I:$I=$I1838)*($T:$T=$T1838)*($S:$S=_xlfn.MINIFS($S:$S,$T:$T,"="&amp;$T1838)),""))))&amp;"",IF(P1838="","",""))&amp;""</f>
        <v/>
      </c>
      <c r="AY1838" t="str" cm="1">
        <f t="array" ref="AY1838">IFERROR(IF(Q1838&lt;&gt;"",Q1838,IF(OR($S1838="",$T1838=""),"",IF($T1838&lt;&gt;"",_xlfn._xlws.FILTER(Q:Q,($BU:$BU=$BU1838)*($I:$I=$I1838)*($T:$T=$T1838)*($S:$S=_xlfn.MINIFS($S:$S,$T:$T,"="&amp;$T1838)),""))))&amp;"",IF(Q1838="","",""))&amp;""</f>
        <v>s</v>
      </c>
      <c r="AZ1838" t="str" cm="1">
        <f t="array" ref="AZ1838">IFERROR(IF(R1838&lt;&gt;"",R1838,IF(OR($S1838="",$T1838=""),"",IF($T1838&lt;&gt;"",_xlfn._xlws.FILTER(R:R,($BU:$BU=$BU1838)*($I:$I=$I1838)*($T:$T=$T1838)*($S:$S=_xlfn.MINIFS($S:$S,$T:$T,"="&amp;$T1838)),""))))&amp;"",IF(R1838="","",""))&amp;""</f>
        <v>1</v>
      </c>
      <c r="BA1838" s="6">
        <f t="shared" si="2627"/>
        <v>153</v>
      </c>
      <c r="BB1838">
        <f t="shared" ref="BB1838:BD1838" si="2680">BB1837</f>
        <v>18987</v>
      </c>
      <c r="BC1838" t="str">
        <f t="shared" si="2680"/>
        <v>Velodrome</v>
      </c>
      <c r="BD1838" t="str">
        <f t="shared" si="2680"/>
        <v>Outlaws</v>
      </c>
      <c r="BE1838" t="s">
        <v>9</v>
      </c>
      <c r="BF1838" t="s">
        <v>173</v>
      </c>
      <c r="BI1838">
        <v>61</v>
      </c>
      <c r="BJ1838" s="15">
        <f t="shared" si="2629"/>
        <v>0</v>
      </c>
      <c r="BK1838">
        <f t="shared" si="2630"/>
        <v>373</v>
      </c>
      <c r="BL1838">
        <f t="shared" si="2631"/>
        <v>373</v>
      </c>
      <c r="BM1838" s="15">
        <f>SUMIFS(BJ$2:BJ1838,K$2:K1838,"=Intermission")+SUMIFS(BJ$2:BJ1838,K$2:K1838,"=Timeout")</f>
        <v>67</v>
      </c>
      <c r="BN1838">
        <f t="shared" si="2632"/>
        <v>1147</v>
      </c>
      <c r="BO1838" s="19">
        <f t="shared" si="2633"/>
        <v>1854</v>
      </c>
      <c r="BP1838">
        <f t="shared" si="2634"/>
        <v>1849</v>
      </c>
      <c r="BQ1838" s="17">
        <f t="shared" si="2635"/>
        <v>1854</v>
      </c>
      <c r="BR1838" t="str">
        <f t="shared" si="2636"/>
        <v>opp_team_player_1</v>
      </c>
      <c r="BS1838">
        <f>COUNTIFS(S$3:S1838,"="&amp;S1838,AI$3:AI1838,"="&amp;AI1838)</f>
        <v>1</v>
      </c>
      <c r="BT1838" t="str">
        <f>IFERROR(VLOOKUP(BB1838&amp;BU1838&amp;X1838,game_rosters!U:W,3,FALSE),"")</f>
        <v>P100108</v>
      </c>
      <c r="BU1838" t="str">
        <f t="shared" si="2637"/>
        <v>Velodrome</v>
      </c>
    </row>
    <row r="1839" spans="1:73" x14ac:dyDescent="0.2">
      <c r="A1839">
        <f t="shared" si="2612"/>
        <v>1</v>
      </c>
      <c r="I1839" s="44">
        <v>42</v>
      </c>
      <c r="K1839" t="s">
        <v>13</v>
      </c>
      <c r="L1839" t="s">
        <v>586</v>
      </c>
      <c r="N1839" t="s">
        <v>595</v>
      </c>
      <c r="O1839" t="s">
        <v>607</v>
      </c>
      <c r="Q1839" t="s">
        <v>595</v>
      </c>
      <c r="S1839">
        <v>949</v>
      </c>
      <c r="T1839" t="s">
        <v>756</v>
      </c>
      <c r="W1839" t="s">
        <v>735</v>
      </c>
      <c r="X1839">
        <v>42</v>
      </c>
      <c r="Z1839">
        <v>1</v>
      </c>
      <c r="AA1839">
        <f t="shared" si="2661"/>
        <v>1949</v>
      </c>
      <c r="AB1839" t="str">
        <f t="shared" si="2662"/>
        <v/>
      </c>
      <c r="AC1839">
        <f t="shared" si="2608"/>
        <v>1949</v>
      </c>
      <c r="AD1839" s="6">
        <v>2</v>
      </c>
      <c r="AE1839" t="s">
        <v>939</v>
      </c>
      <c r="AF1839" t="s">
        <v>911</v>
      </c>
      <c r="AG1839" t="s">
        <v>756</v>
      </c>
      <c r="AH1839" t="s">
        <v>756</v>
      </c>
      <c r="AI1839" t="str">
        <f t="shared" si="2613"/>
        <v>e</v>
      </c>
      <c r="AJ1839" t="str">
        <f t="shared" si="2614"/>
        <v/>
      </c>
      <c r="AK1839" t="str">
        <f t="shared" si="2615"/>
        <v/>
      </c>
      <c r="AL1839" t="str">
        <f t="shared" si="2616"/>
        <v/>
      </c>
      <c r="AM1839" t="str">
        <f t="shared" si="2617"/>
        <v/>
      </c>
      <c r="AN1839" t="str">
        <f t="shared" si="2618"/>
        <v>Home</v>
      </c>
      <c r="AO1839" t="str">
        <f t="shared" si="2619"/>
        <v>h</v>
      </c>
      <c r="AP1839" t="str">
        <f t="shared" si="2620"/>
        <v/>
      </c>
      <c r="AQ1839" t="str">
        <f t="shared" si="2621"/>
        <v/>
      </c>
      <c r="AR1839" t="str">
        <f t="shared" si="2622"/>
        <v>Home</v>
      </c>
      <c r="AS1839" t="str">
        <f t="shared" si="2623"/>
        <v>h</v>
      </c>
      <c r="AT1839" t="str">
        <f t="shared" si="2624"/>
        <v>Offensive</v>
      </c>
      <c r="AU1839" t="str">
        <f t="shared" si="2625"/>
        <v/>
      </c>
      <c r="AV1839" t="str">
        <f t="shared" si="2626"/>
        <v/>
      </c>
      <c r="AW1839" t="str" cm="1">
        <f t="array" ref="AW1839">IFERROR(IF(O1839&lt;&gt;"",O1839,IF(OR($S1839="",$T1839=""),"",IF(O1839&lt;&gt;"",O1839,IF($T1839&lt;&gt;"",_xlfn._xlws.FILTER(O:O,($BU:$BU=$BU1839)*($I:$I=$I1839)*($T:$T=$T1839)*($S:$S=_xlfn.MINIFS($S:$S,$T:$T,"="&amp;$T1839)),"")))))&amp;"",IF(O1839="","",""))&amp;""</f>
        <v>OffensivePlay_Zone-PuckRetreivalPass</v>
      </c>
      <c r="AX1839" t="str" cm="1">
        <f t="array" ref="AX1839">IFERROR(IF(P1839&lt;&gt;"",P1839,IF(OR($S1839="",$T1839=""),"",IF($T1839&lt;&gt;"",_xlfn._xlws.FILTER(P:P,($BU:$BU=$BU1839)*($I:$I=$I1839)*($T:$T=$T1839)*($S:$S=_xlfn.MINIFS($S:$S,$T:$T,"="&amp;$T1839)),""))))&amp;"",IF(P1839="","",""))&amp;""</f>
        <v/>
      </c>
      <c r="AY1839" t="str" cm="1">
        <f t="array" ref="AY1839">IFERROR(IF(Q1839&lt;&gt;"",Q1839,IF(OR($S1839="",$T1839=""),"",IF($T1839&lt;&gt;"",_xlfn._xlws.FILTER(Q:Q,($BU:$BU=$BU1839)*($I:$I=$I1839)*($T:$T=$T1839)*($S:$S=_xlfn.MINIFS($S:$S,$T:$T,"="&amp;$T1839)),""))))&amp;"",IF(Q1839="","",""))&amp;""</f>
        <v>s</v>
      </c>
      <c r="AZ1839" t="str" cm="1">
        <f t="array" ref="AZ1839">IFERROR(IF(R1839&lt;&gt;"",R1839,IF(OR($S1839="",$T1839=""),"",IF($T1839&lt;&gt;"",_xlfn._xlws.FILTER(R:R,($BU:$BU=$BU1839)*($I:$I=$I1839)*($T:$T=$T1839)*($S:$S=_xlfn.MINIFS($S:$S,$T:$T,"="&amp;$T1839)),""))))&amp;"",IF(R1839="","",""))&amp;""</f>
        <v/>
      </c>
      <c r="BA1839" s="6">
        <f t="shared" si="2627"/>
        <v>153</v>
      </c>
      <c r="BB1839">
        <f t="shared" ref="BB1839:BD1839" si="2681">BB1838</f>
        <v>18987</v>
      </c>
      <c r="BC1839" t="str">
        <f t="shared" si="2681"/>
        <v>Velodrome</v>
      </c>
      <c r="BD1839" t="str">
        <f t="shared" si="2681"/>
        <v>Outlaws</v>
      </c>
      <c r="BE1839" t="s">
        <v>13</v>
      </c>
      <c r="BF1839" t="s">
        <v>586</v>
      </c>
      <c r="BI1839" cm="1">
        <f t="array" ref="BI1839">IFERROR(_xlfn._xlws.FILTER(shifts!A:A,(shifts!B:B=events!AD1839)*(shifts!AG:AG&gt;=events!BK1839)*(shifts!AH:AH&lt;=events!BL1839)),BI1838)</f>
        <v>62</v>
      </c>
      <c r="BJ1839" s="15">
        <f t="shared" si="2629"/>
        <v>0</v>
      </c>
      <c r="BK1839">
        <f t="shared" si="2630"/>
        <v>370</v>
      </c>
      <c r="BL1839">
        <f t="shared" si="2631"/>
        <v>370</v>
      </c>
      <c r="BM1839" s="15">
        <f>SUMIFS(BJ$2:BJ1839,K$2:K1839,"=Intermission")+SUMIFS(BJ$2:BJ1839,K$2:K1839,"=Timeout")</f>
        <v>67</v>
      </c>
      <c r="BN1839">
        <f t="shared" si="2632"/>
        <v>1147</v>
      </c>
      <c r="BO1839" s="19">
        <f t="shared" si="2633"/>
        <v>1857</v>
      </c>
      <c r="BP1839">
        <f t="shared" si="2634"/>
        <v>1852</v>
      </c>
      <c r="BQ1839" s="17">
        <f t="shared" si="2635"/>
        <v>1857</v>
      </c>
      <c r="BR1839" t="str">
        <f t="shared" si="2636"/>
        <v>event_team_player_1</v>
      </c>
      <c r="BS1839">
        <f>COUNTIFS(S$3:S1839,"="&amp;S1839,AI$3:AI1839,"="&amp;AI1839)</f>
        <v>1</v>
      </c>
      <c r="BT1839" t="str">
        <f>IFERROR(VLOOKUP(BB1839&amp;BU1839&amp;X1839,game_rosters!U:W,3,FALSE),"")</f>
        <v>P100201</v>
      </c>
      <c r="BU1839" t="str">
        <f t="shared" si="2637"/>
        <v>Velodrome</v>
      </c>
    </row>
    <row r="1840" spans="1:73" x14ac:dyDescent="0.2">
      <c r="A1840">
        <f t="shared" si="2612"/>
        <v>1</v>
      </c>
      <c r="I1840" s="44">
        <v>42</v>
      </c>
      <c r="K1840" t="s">
        <v>238</v>
      </c>
      <c r="L1840" t="s">
        <v>184</v>
      </c>
      <c r="M1840" t="s">
        <v>88</v>
      </c>
      <c r="N1840" t="s">
        <v>595</v>
      </c>
      <c r="O1840" t="s">
        <v>569</v>
      </c>
      <c r="Q1840" t="s">
        <v>595</v>
      </c>
      <c r="S1840">
        <v>950</v>
      </c>
      <c r="T1840" t="s">
        <v>756</v>
      </c>
      <c r="W1840" t="s">
        <v>735</v>
      </c>
      <c r="X1840">
        <v>42</v>
      </c>
      <c r="Z1840">
        <v>1</v>
      </c>
      <c r="AA1840">
        <f t="shared" si="2661"/>
        <v>1950</v>
      </c>
      <c r="AB1840" t="str">
        <f t="shared" si="2662"/>
        <v/>
      </c>
      <c r="AC1840">
        <f t="shared" si="2608"/>
        <v>1950</v>
      </c>
      <c r="AD1840" s="6">
        <v>2</v>
      </c>
      <c r="AE1840" t="s">
        <v>939</v>
      </c>
      <c r="AF1840" t="s">
        <v>911</v>
      </c>
      <c r="AG1840" t="s">
        <v>939</v>
      </c>
      <c r="AH1840" t="s">
        <v>912</v>
      </c>
      <c r="AI1840" t="str">
        <f t="shared" si="2613"/>
        <v>e</v>
      </c>
      <c r="AJ1840" t="str">
        <f t="shared" si="2614"/>
        <v/>
      </c>
      <c r="AK1840" t="str">
        <f t="shared" si="2615"/>
        <v/>
      </c>
      <c r="AL1840" t="str">
        <f t="shared" si="2616"/>
        <v/>
      </c>
      <c r="AM1840" t="str">
        <f t="shared" si="2617"/>
        <v/>
      </c>
      <c r="AN1840" t="str">
        <f t="shared" si="2618"/>
        <v>Home</v>
      </c>
      <c r="AO1840" t="str">
        <f t="shared" si="2619"/>
        <v>h</v>
      </c>
      <c r="AP1840" t="str">
        <f t="shared" si="2620"/>
        <v/>
      </c>
      <c r="AQ1840" t="str">
        <f t="shared" si="2621"/>
        <v/>
      </c>
      <c r="AR1840" t="str">
        <f t="shared" si="2622"/>
        <v>Home</v>
      </c>
      <c r="AS1840" t="str">
        <f t="shared" si="2623"/>
        <v>h</v>
      </c>
      <c r="AT1840" t="str">
        <f t="shared" si="2624"/>
        <v>Offensive</v>
      </c>
      <c r="AU1840" t="str">
        <f t="shared" si="2625"/>
        <v/>
      </c>
      <c r="AV1840" t="str">
        <f t="shared" si="2626"/>
        <v/>
      </c>
      <c r="AW1840" t="str" cm="1">
        <f t="array" ref="AW1840">IFERROR(IF(O1840&lt;&gt;"",O1840,IF(OR($S1840="",$T1840=""),"",IF(O1840&lt;&gt;"",O1840,IF($T1840&lt;&gt;"",_xlfn._xlws.FILTER(O:O,($BU:$BU=$BU1840)*($I:$I=$I1840)*($T:$T=$T1840)*($S:$S=_xlfn.MINIFS($S:$S,$T:$T,"="&amp;$T1840)),"")))))&amp;"",IF(O1840="","",""))&amp;""</f>
        <v>OffensivePlay_Zone-Breakout</v>
      </c>
      <c r="AX1840" t="str" cm="1">
        <f t="array" ref="AX1840">IFERROR(IF(P1840&lt;&gt;"",P1840,IF(OR($S1840="",$T1840=""),"",IF($T1840&lt;&gt;"",_xlfn._xlws.FILTER(P:P,($BU:$BU=$BU1840)*($I:$I=$I1840)*($T:$T=$T1840)*($S:$S=_xlfn.MINIFS($S:$S,$T:$T,"="&amp;$T1840)),""))))&amp;"",IF(P1840="","",""))&amp;""</f>
        <v/>
      </c>
      <c r="AY1840" t="str" cm="1">
        <f t="array" ref="AY1840">IFERROR(IF(Q1840&lt;&gt;"",Q1840,IF(OR($S1840="",$T1840=""),"",IF($T1840&lt;&gt;"",_xlfn._xlws.FILTER(Q:Q,($BU:$BU=$BU1840)*($I:$I=$I1840)*($T:$T=$T1840)*($S:$S=_xlfn.MINIFS($S:$S,$T:$T,"="&amp;$T1840)),""))))&amp;"",IF(Q1840="","",""))&amp;""</f>
        <v>s</v>
      </c>
      <c r="AZ1840" t="str" cm="1">
        <f t="array" ref="AZ1840">IFERROR(IF(R1840&lt;&gt;"",R1840,IF(OR($S1840="",$T1840=""),"",IF($T1840&lt;&gt;"",_xlfn._xlws.FILTER(R:R,($BU:$BU=$BU1840)*($I:$I=$I1840)*($T:$T=$T1840)*($S:$S=_xlfn.MINIFS($S:$S,$T:$T,"="&amp;$T1840)),""))))&amp;"",IF(R1840="","",""))&amp;""</f>
        <v/>
      </c>
      <c r="BA1840" s="6">
        <f t="shared" si="2627"/>
        <v>154</v>
      </c>
      <c r="BB1840">
        <f t="shared" ref="BB1840:BD1840" si="2682">BB1839</f>
        <v>18987</v>
      </c>
      <c r="BC1840" t="str">
        <f t="shared" si="2682"/>
        <v>Velodrome</v>
      </c>
      <c r="BD1840" t="str">
        <f t="shared" si="2682"/>
        <v>Outlaws</v>
      </c>
      <c r="BE1840" t="s">
        <v>238</v>
      </c>
      <c r="BF1840" t="s">
        <v>184</v>
      </c>
      <c r="BI1840" cm="1">
        <f t="array" ref="BI1840">IFERROR(_xlfn._xlws.FILTER(shifts!A:A,(shifts!B:B=events!AD1840)*(shifts!AG:AG&gt;=events!BK1840)*(shifts!AH:AH&lt;=events!BL1840)),BI1839)</f>
        <v>62</v>
      </c>
      <c r="BJ1840" s="15">
        <f t="shared" si="2629"/>
        <v>1</v>
      </c>
      <c r="BK1840">
        <f t="shared" si="2630"/>
        <v>370</v>
      </c>
      <c r="BL1840">
        <f t="shared" si="2631"/>
        <v>369</v>
      </c>
      <c r="BM1840" s="15">
        <f>SUMIFS(BJ$2:BJ1840,K$2:K1840,"=Intermission")+SUMIFS(BJ$2:BJ1840,K$2:K1840,"=Timeout")</f>
        <v>67</v>
      </c>
      <c r="BN1840">
        <f t="shared" si="2632"/>
        <v>1147</v>
      </c>
      <c r="BO1840" s="19">
        <f t="shared" si="2633"/>
        <v>1857</v>
      </c>
      <c r="BP1840">
        <f t="shared" si="2634"/>
        <v>1852</v>
      </c>
      <c r="BQ1840" s="17">
        <f t="shared" si="2635"/>
        <v>1858</v>
      </c>
      <c r="BR1840" t="str">
        <f t="shared" si="2636"/>
        <v>event_team_player_1</v>
      </c>
      <c r="BS1840">
        <f>COUNTIFS(S$3:S1840,"="&amp;S1840,AI$3:AI1840,"="&amp;AI1840)</f>
        <v>1</v>
      </c>
      <c r="BT1840" t="str">
        <f>IFERROR(VLOOKUP(BB1840&amp;BU1840&amp;X1840,game_rosters!U:W,3,FALSE),"")</f>
        <v>P100201</v>
      </c>
      <c r="BU1840" t="str">
        <f t="shared" si="2637"/>
        <v>Velodrome</v>
      </c>
    </row>
    <row r="1841" spans="1:73" x14ac:dyDescent="0.2">
      <c r="A1841">
        <f t="shared" si="2612"/>
        <v>1</v>
      </c>
      <c r="I1841" s="44">
        <v>42</v>
      </c>
      <c r="K1841" t="s">
        <v>13</v>
      </c>
      <c r="S1841">
        <v>951</v>
      </c>
      <c r="T1841" t="s">
        <v>756</v>
      </c>
      <c r="W1841" t="s">
        <v>735</v>
      </c>
      <c r="X1841">
        <v>42</v>
      </c>
      <c r="Z1841">
        <v>1</v>
      </c>
      <c r="AA1841">
        <f t="shared" si="2661"/>
        <v>1951</v>
      </c>
      <c r="AB1841" t="str">
        <f t="shared" si="2662"/>
        <v/>
      </c>
      <c r="AC1841">
        <f t="shared" si="2608"/>
        <v>1951</v>
      </c>
      <c r="AD1841" s="6">
        <v>2</v>
      </c>
      <c r="AE1841" t="s">
        <v>939</v>
      </c>
      <c r="AF1841" t="s">
        <v>912</v>
      </c>
      <c r="AG1841" t="s">
        <v>939</v>
      </c>
      <c r="AH1841" t="s">
        <v>931</v>
      </c>
      <c r="AI1841" t="str">
        <f t="shared" si="2613"/>
        <v>e</v>
      </c>
      <c r="AJ1841" t="str">
        <f t="shared" si="2614"/>
        <v/>
      </c>
      <c r="AK1841" t="str">
        <f t="shared" si="2615"/>
        <v/>
      </c>
      <c r="AL1841" t="str">
        <f t="shared" si="2616"/>
        <v/>
      </c>
      <c r="AM1841" t="str">
        <f t="shared" si="2617"/>
        <v/>
      </c>
      <c r="AN1841" t="str">
        <f t="shared" si="2618"/>
        <v>Home</v>
      </c>
      <c r="AO1841" t="str">
        <f t="shared" si="2619"/>
        <v>h</v>
      </c>
      <c r="AP1841" t="str">
        <f t="shared" si="2620"/>
        <v/>
      </c>
      <c r="AQ1841" t="str">
        <f t="shared" si="2621"/>
        <v/>
      </c>
      <c r="AR1841" t="str">
        <f t="shared" si="2622"/>
        <v>Home</v>
      </c>
      <c r="AS1841" t="str">
        <f t="shared" si="2623"/>
        <v>h</v>
      </c>
      <c r="AT1841" t="str">
        <f t="shared" si="2624"/>
        <v>Offensive</v>
      </c>
      <c r="AU1841" t="str">
        <f t="shared" si="2625"/>
        <v/>
      </c>
      <c r="AV1841" t="str">
        <f t="shared" si="2626"/>
        <v/>
      </c>
      <c r="AW1841" t="str" cm="1">
        <f t="array" ref="AW1841">IFERROR(IF(O1841&lt;&gt;"",O1841,IF(OR($S1841="",$T1841=""),"",IF(O1841&lt;&gt;"",O1841,IF($T1841&lt;&gt;"",_xlfn._xlws.FILTER(O:O,($BU:$BU=$BU1841)*($I:$I=$I1841)*($T:$T=$T1841)*($S:$S=_xlfn.MINIFS($S:$S,$T:$T,"="&amp;$T1841)),"")))))&amp;"",IF(O1841="","",""))&amp;""</f>
        <v/>
      </c>
      <c r="AX1841" t="str" cm="1">
        <f t="array" ref="AX1841">IFERROR(IF(P1841&lt;&gt;"",P1841,IF(OR($S1841="",$T1841=""),"",IF($T1841&lt;&gt;"",_xlfn._xlws.FILTER(P:P,($BU:$BU=$BU1841)*($I:$I=$I1841)*($T:$T=$T1841)*($S:$S=_xlfn.MINIFS($S:$S,$T:$T,"="&amp;$T1841)),""))))&amp;"",IF(P1841="","",""))&amp;""</f>
        <v/>
      </c>
      <c r="AY1841" t="str" cm="1">
        <f t="array" ref="AY1841">IFERROR(IF(Q1841&lt;&gt;"",Q1841,IF(OR($S1841="",$T1841=""),"",IF($T1841&lt;&gt;"",_xlfn._xlws.FILTER(Q:Q,($BU:$BU=$BU1841)*($I:$I=$I1841)*($T:$T=$T1841)*($S:$S=_xlfn.MINIFS($S:$S,$T:$T,"="&amp;$T1841)),""))))&amp;"",IF(Q1841="","",""))&amp;""</f>
        <v/>
      </c>
      <c r="AZ1841" t="str" cm="1">
        <f t="array" ref="AZ1841">IFERROR(IF(R1841&lt;&gt;"",R1841,IF(OR($S1841="",$T1841=""),"",IF($T1841&lt;&gt;"",_xlfn._xlws.FILTER(R:R,($BU:$BU=$BU1841)*($I:$I=$I1841)*($T:$T=$T1841)*($S:$S=_xlfn.MINIFS($S:$S,$T:$T,"="&amp;$T1841)),""))))&amp;"",IF(R1841="","",""))&amp;""</f>
        <v/>
      </c>
      <c r="BA1841" s="6">
        <f t="shared" si="2627"/>
        <v>154</v>
      </c>
      <c r="BB1841">
        <f t="shared" ref="BB1841:BD1841" si="2683">BB1840</f>
        <v>18987</v>
      </c>
      <c r="BC1841" t="str">
        <f t="shared" si="2683"/>
        <v>Velodrome</v>
      </c>
      <c r="BD1841" t="str">
        <f t="shared" si="2683"/>
        <v>Outlaws</v>
      </c>
      <c r="BE1841" t="s">
        <v>13</v>
      </c>
      <c r="BF1841" t="s">
        <v>756</v>
      </c>
      <c r="BI1841" cm="1">
        <f t="array" ref="BI1841">IFERROR(_xlfn._xlws.FILTER(shifts!A:A,(shifts!B:B=events!AD1841)*(shifts!AG:AG&gt;=events!BK1841)*(shifts!AH:AH&lt;=events!BL1841)),BI1840)</f>
        <v>62</v>
      </c>
      <c r="BJ1841" s="15">
        <f t="shared" si="2629"/>
        <v>3</v>
      </c>
      <c r="BK1841">
        <f t="shared" si="2630"/>
        <v>369</v>
      </c>
      <c r="BL1841">
        <f t="shared" si="2631"/>
        <v>366</v>
      </c>
      <c r="BM1841" s="15">
        <f>SUMIFS(BJ$2:BJ1841,K$2:K1841,"=Intermission")+SUMIFS(BJ$2:BJ1841,K$2:K1841,"=Timeout")</f>
        <v>67</v>
      </c>
      <c r="BN1841">
        <f t="shared" si="2632"/>
        <v>1147</v>
      </c>
      <c r="BO1841" s="19">
        <f t="shared" si="2633"/>
        <v>1858</v>
      </c>
      <c r="BP1841">
        <f t="shared" si="2634"/>
        <v>1853</v>
      </c>
      <c r="BQ1841" s="17">
        <f t="shared" si="2635"/>
        <v>1861</v>
      </c>
      <c r="BR1841" t="str">
        <f t="shared" si="2636"/>
        <v>event_team_player_1</v>
      </c>
      <c r="BS1841">
        <f>COUNTIFS(S$3:S1841,"="&amp;S1841,AI$3:AI1841,"="&amp;AI1841)</f>
        <v>1</v>
      </c>
      <c r="BT1841" t="str">
        <f>IFERROR(VLOOKUP(BB1841&amp;BU1841&amp;X1841,game_rosters!U:W,3,FALSE),"")</f>
        <v>P100201</v>
      </c>
      <c r="BU1841" t="str">
        <f t="shared" si="2637"/>
        <v>Velodrome</v>
      </c>
    </row>
    <row r="1842" spans="1:73" x14ac:dyDescent="0.2">
      <c r="A1842">
        <f t="shared" si="2612"/>
        <v>1</v>
      </c>
      <c r="I1842" s="44">
        <v>42</v>
      </c>
      <c r="K1842" t="s">
        <v>238</v>
      </c>
      <c r="L1842" t="s">
        <v>174</v>
      </c>
      <c r="M1842" t="s">
        <v>85</v>
      </c>
      <c r="N1842" t="s">
        <v>594</v>
      </c>
      <c r="O1842" t="s">
        <v>568</v>
      </c>
      <c r="R1842" s="51">
        <v>1</v>
      </c>
      <c r="S1842">
        <v>952</v>
      </c>
      <c r="T1842" t="s">
        <v>756</v>
      </c>
      <c r="W1842" t="s">
        <v>735</v>
      </c>
      <c r="X1842">
        <v>42</v>
      </c>
      <c r="Z1842">
        <v>1</v>
      </c>
      <c r="AA1842">
        <f t="shared" si="2661"/>
        <v>1952</v>
      </c>
      <c r="AB1842" t="str">
        <f t="shared" si="2662"/>
        <v/>
      </c>
      <c r="AC1842">
        <f t="shared" si="2608"/>
        <v>1952</v>
      </c>
      <c r="AD1842" s="6">
        <v>2</v>
      </c>
      <c r="AE1842" t="s">
        <v>939</v>
      </c>
      <c r="AF1842" t="s">
        <v>931</v>
      </c>
      <c r="AG1842" t="s">
        <v>939</v>
      </c>
      <c r="AH1842" t="s">
        <v>914</v>
      </c>
      <c r="AI1842" t="str">
        <f t="shared" si="2613"/>
        <v>e</v>
      </c>
      <c r="AJ1842" t="str">
        <f t="shared" si="2614"/>
        <v/>
      </c>
      <c r="AK1842" t="str">
        <f t="shared" si="2615"/>
        <v/>
      </c>
      <c r="AL1842" t="str">
        <f t="shared" si="2616"/>
        <v/>
      </c>
      <c r="AM1842" t="str">
        <f t="shared" si="2617"/>
        <v/>
      </c>
      <c r="AN1842" t="str">
        <f t="shared" si="2618"/>
        <v>Home</v>
      </c>
      <c r="AO1842" t="str">
        <f t="shared" si="2619"/>
        <v>h</v>
      </c>
      <c r="AP1842" t="str">
        <f t="shared" si="2620"/>
        <v/>
      </c>
      <c r="AQ1842" t="str">
        <f t="shared" si="2621"/>
        <v/>
      </c>
      <c r="AR1842" t="str">
        <f t="shared" si="2622"/>
        <v>Home</v>
      </c>
      <c r="AS1842" t="str">
        <f t="shared" si="2623"/>
        <v>h</v>
      </c>
      <c r="AT1842" t="str">
        <f t="shared" si="2624"/>
        <v>Offensive</v>
      </c>
      <c r="AU1842" t="str">
        <f t="shared" si="2625"/>
        <v/>
      </c>
      <c r="AV1842" t="str">
        <f t="shared" si="2626"/>
        <v/>
      </c>
      <c r="AW1842" t="str" cm="1">
        <f t="array" ref="AW1842">IFERROR(IF(O1842&lt;&gt;"",O1842,IF(OR($S1842="",$T1842=""),"",IF(O1842&lt;&gt;"",O1842,IF($T1842&lt;&gt;"",_xlfn._xlws.FILTER(O:O,($BU:$BU=$BU1842)*($I:$I=$I1842)*($T:$T=$T1842)*($S:$S=_xlfn.MINIFS($S:$S,$T:$T,"="&amp;$T1842)),"")))))&amp;"",IF(O1842="","",""))&amp;""</f>
        <v>OffensivePlay_Possession-DriveMiddle</v>
      </c>
      <c r="AX1842" t="str" cm="1">
        <f t="array" ref="AX1842">IFERROR(IF(P1842&lt;&gt;"",P1842,IF(OR($S1842="",$T1842=""),"",IF($T1842&lt;&gt;"",_xlfn._xlws.FILTER(P:P,($BU:$BU=$BU1842)*($I:$I=$I1842)*($T:$T=$T1842)*($S:$S=_xlfn.MINIFS($S:$S,$T:$T,"="&amp;$T1842)),""))))&amp;"",IF(P1842="","",""))&amp;""</f>
        <v/>
      </c>
      <c r="AY1842" t="str" cm="1">
        <f t="array" ref="AY1842">IFERROR(IF(Q1842&lt;&gt;"",Q1842,IF(OR($S1842="",$T1842=""),"",IF($T1842&lt;&gt;"",_xlfn._xlws.FILTER(Q:Q,($BU:$BU=$BU1842)*($I:$I=$I1842)*($T:$T=$T1842)*($S:$S=_xlfn.MINIFS($S:$S,$T:$T,"="&amp;$T1842)),""))))&amp;"",IF(Q1842="","",""))&amp;""</f>
        <v/>
      </c>
      <c r="AZ1842" t="str" cm="1">
        <f t="array" ref="AZ1842">IFERROR(IF(R1842&lt;&gt;"",R1842,IF(OR($S1842="",$T1842=""),"",IF($T1842&lt;&gt;"",_xlfn._xlws.FILTER(R:R,($BU:$BU=$BU1842)*($I:$I=$I1842)*($T:$T=$T1842)*($S:$S=_xlfn.MINIFS($S:$S,$T:$T,"="&amp;$T1842)),""))))&amp;"",IF(R1842="","",""))&amp;""</f>
        <v>1</v>
      </c>
      <c r="BA1842" s="6">
        <f t="shared" si="2627"/>
        <v>155</v>
      </c>
      <c r="BB1842">
        <f t="shared" ref="BB1842:BD1842" si="2684">BB1841</f>
        <v>18987</v>
      </c>
      <c r="BC1842" t="str">
        <f t="shared" si="2684"/>
        <v>Velodrome</v>
      </c>
      <c r="BD1842" t="str">
        <f t="shared" si="2684"/>
        <v>Outlaws</v>
      </c>
      <c r="BE1842" t="s">
        <v>238</v>
      </c>
      <c r="BF1842" t="s">
        <v>174</v>
      </c>
      <c r="BI1842" cm="1">
        <f t="array" ref="BI1842">IFERROR(_xlfn._xlws.FILTER(shifts!A:A,(shifts!B:B=events!AD1842)*(shifts!AG:AG&gt;=events!BK1842)*(shifts!AH:AH&lt;=events!BL1842)),BI1841)</f>
        <v>63</v>
      </c>
      <c r="BJ1842" s="15">
        <f t="shared" si="2629"/>
        <v>1</v>
      </c>
      <c r="BK1842">
        <f t="shared" si="2630"/>
        <v>366</v>
      </c>
      <c r="BL1842">
        <f t="shared" si="2631"/>
        <v>365</v>
      </c>
      <c r="BM1842" s="15">
        <f>SUMIFS(BJ$2:BJ1842,K$2:K1842,"=Intermission")+SUMIFS(BJ$2:BJ1842,K$2:K1842,"=Timeout")</f>
        <v>67</v>
      </c>
      <c r="BN1842">
        <f t="shared" si="2632"/>
        <v>1147</v>
      </c>
      <c r="BO1842" s="19">
        <f t="shared" si="2633"/>
        <v>1861</v>
      </c>
      <c r="BP1842">
        <f t="shared" si="2634"/>
        <v>1856</v>
      </c>
      <c r="BQ1842" s="17">
        <f t="shared" si="2635"/>
        <v>1862</v>
      </c>
      <c r="BR1842" t="str">
        <f t="shared" si="2636"/>
        <v>event_team_player_1</v>
      </c>
      <c r="BS1842">
        <f>COUNTIFS(S$3:S1842,"="&amp;S1842,AI$3:AI1842,"="&amp;AI1842)</f>
        <v>1</v>
      </c>
      <c r="BT1842" t="str">
        <f>IFERROR(VLOOKUP(BB1842&amp;BU1842&amp;X1842,game_rosters!U:W,3,FALSE),"")</f>
        <v>P100201</v>
      </c>
      <c r="BU1842" t="str">
        <f t="shared" si="2637"/>
        <v>Velodrome</v>
      </c>
    </row>
    <row r="1843" spans="1:73" x14ac:dyDescent="0.2">
      <c r="A1843" t="str">
        <f t="shared" si="2612"/>
        <v/>
      </c>
      <c r="I1843" s="44">
        <v>18</v>
      </c>
      <c r="R1843" s="51">
        <v>1</v>
      </c>
      <c r="S1843">
        <v>952</v>
      </c>
      <c r="T1843" t="s">
        <v>756</v>
      </c>
      <c r="X1843">
        <v>18</v>
      </c>
      <c r="AA1843">
        <f t="shared" si="2661"/>
        <v>1952</v>
      </c>
      <c r="AB1843" t="str">
        <f t="shared" si="2662"/>
        <v/>
      </c>
      <c r="AC1843">
        <f t="shared" si="2608"/>
        <v>1952</v>
      </c>
      <c r="AD1843" s="6">
        <v>2</v>
      </c>
      <c r="AE1843" t="s">
        <v>939</v>
      </c>
      <c r="AF1843" t="s">
        <v>931</v>
      </c>
      <c r="AG1843" t="s">
        <v>939</v>
      </c>
      <c r="AH1843" t="s">
        <v>914</v>
      </c>
      <c r="AI1843" t="str">
        <f t="shared" si="2613"/>
        <v>o</v>
      </c>
      <c r="AJ1843" t="str">
        <f t="shared" si="2614"/>
        <v/>
      </c>
      <c r="AK1843" t="str">
        <f t="shared" si="2615"/>
        <v/>
      </c>
      <c r="AL1843" t="str">
        <f t="shared" si="2616"/>
        <v/>
      </c>
      <c r="AM1843" t="str">
        <f t="shared" si="2617"/>
        <v/>
      </c>
      <c r="AN1843" t="str">
        <f t="shared" si="2618"/>
        <v>Home</v>
      </c>
      <c r="AO1843" t="str">
        <f t="shared" si="2619"/>
        <v>h</v>
      </c>
      <c r="AP1843" t="str">
        <f t="shared" si="2620"/>
        <v/>
      </c>
      <c r="AQ1843" t="str">
        <f t="shared" si="2621"/>
        <v/>
      </c>
      <c r="AR1843" t="str">
        <f t="shared" si="2622"/>
        <v>Home</v>
      </c>
      <c r="AS1843" t="str">
        <f t="shared" si="2623"/>
        <v>h</v>
      </c>
      <c r="AT1843" t="str">
        <f t="shared" si="2624"/>
        <v>Defensive</v>
      </c>
      <c r="AU1843" t="str">
        <f t="shared" si="2625"/>
        <v/>
      </c>
      <c r="AV1843" t="str">
        <f t="shared" si="2626"/>
        <v/>
      </c>
      <c r="AW1843" t="str" cm="1">
        <f t="array" ref="AW1843">IFERROR(IF(O1843&lt;&gt;"",O1843,IF(OR($S1843="",$T1843=""),"",IF(O1843&lt;&gt;"",O1843,IF($T1843&lt;&gt;"",_xlfn._xlws.FILTER(O:O,($BU:$BU=$BU1843)*($I:$I=$I1843)*($T:$T=$T1843)*($S:$S=_xlfn.MINIFS($S:$S,$T:$T,"="&amp;$T1843)),"")))))&amp;"",IF(O1843="","",""))&amp;""</f>
        <v/>
      </c>
      <c r="AX1843" t="str" cm="1">
        <f t="array" ref="AX1843">IFERROR(IF(P1843&lt;&gt;"",P1843,IF(OR($S1843="",$T1843=""),"",IF($T1843&lt;&gt;"",_xlfn._xlws.FILTER(P:P,($BU:$BU=$BU1843)*($I:$I=$I1843)*($T:$T=$T1843)*($S:$S=_xlfn.MINIFS($S:$S,$T:$T,"="&amp;$T1843)),""))))&amp;"",IF(P1843="","",""))&amp;""</f>
        <v/>
      </c>
      <c r="AY1843" t="str" cm="1">
        <f t="array" ref="AY1843">IFERROR(IF(Q1843&lt;&gt;"",Q1843,IF(OR($S1843="",$T1843=""),"",IF($T1843&lt;&gt;"",_xlfn._xlws.FILTER(Q:Q,($BU:$BU=$BU1843)*($I:$I=$I1843)*($T:$T=$T1843)*($S:$S=_xlfn.MINIFS($S:$S,$T:$T,"="&amp;$T1843)),""))))&amp;"",IF(Q1843="","",""))&amp;""</f>
        <v/>
      </c>
      <c r="AZ1843" t="str" cm="1">
        <f t="array" ref="AZ1843">IFERROR(IF(R1843&lt;&gt;"",R1843,IF(OR($S1843="",$T1843=""),"",IF($T1843&lt;&gt;"",_xlfn._xlws.FILTER(R:R,($BU:$BU=$BU1843)*($I:$I=$I1843)*($T:$T=$T1843)*($S:$S=_xlfn.MINIFS($S:$S,$T:$T,"="&amp;$T1843)),""))))&amp;"",IF(R1843="","",""))&amp;""</f>
        <v>1</v>
      </c>
      <c r="BA1843" s="6">
        <f t="shared" si="2627"/>
        <v>155</v>
      </c>
      <c r="BB1843">
        <f t="shared" ref="BB1843:BD1843" si="2685">BB1842</f>
        <v>18987</v>
      </c>
      <c r="BC1843" t="str">
        <f t="shared" si="2685"/>
        <v>Velodrome</v>
      </c>
      <c r="BD1843" t="str">
        <f t="shared" si="2685"/>
        <v>Outlaws</v>
      </c>
      <c r="BE1843" t="s">
        <v>238</v>
      </c>
      <c r="BF1843" t="s">
        <v>174</v>
      </c>
      <c r="BI1843" cm="1">
        <f t="array" ref="BI1843">IFERROR(_xlfn._xlws.FILTER(shifts!A:A,(shifts!B:B=events!AD1843)*(shifts!AG:AG&gt;=events!BK1843)*(shifts!AH:AH&lt;=events!BL1843)),BI1842)</f>
        <v>63</v>
      </c>
      <c r="BJ1843" s="15">
        <f t="shared" si="2629"/>
        <v>1</v>
      </c>
      <c r="BK1843">
        <f t="shared" si="2630"/>
        <v>366</v>
      </c>
      <c r="BL1843">
        <f t="shared" si="2631"/>
        <v>365</v>
      </c>
      <c r="BM1843" s="15">
        <f>SUMIFS(BJ$2:BJ1843,K$2:K1843,"=Intermission")+SUMIFS(BJ$2:BJ1843,K$2:K1843,"=Timeout")</f>
        <v>67</v>
      </c>
      <c r="BN1843">
        <f t="shared" si="2632"/>
        <v>1147</v>
      </c>
      <c r="BO1843" s="19">
        <f t="shared" si="2633"/>
        <v>1861</v>
      </c>
      <c r="BP1843">
        <f t="shared" si="2634"/>
        <v>1856</v>
      </c>
      <c r="BQ1843" s="17">
        <f t="shared" si="2635"/>
        <v>1862</v>
      </c>
      <c r="BR1843" t="str">
        <f t="shared" si="2636"/>
        <v>opp_team_player_1</v>
      </c>
      <c r="BS1843">
        <f>COUNTIFS(S$3:S1843,"="&amp;S1843,AI$3:AI1843,"="&amp;AI1843)</f>
        <v>1</v>
      </c>
      <c r="BT1843" t="str">
        <f>IFERROR(VLOOKUP(BB1843&amp;BU1843&amp;X1843,game_rosters!U:W,3,FALSE),"")</f>
        <v>P100034</v>
      </c>
      <c r="BU1843" t="str">
        <f t="shared" si="2637"/>
        <v>Outlaws</v>
      </c>
    </row>
    <row r="1844" spans="1:73" x14ac:dyDescent="0.2">
      <c r="A1844" t="str">
        <f t="shared" si="2612"/>
        <v/>
      </c>
      <c r="I1844" s="44">
        <v>44</v>
      </c>
      <c r="O1844" t="s">
        <v>662</v>
      </c>
      <c r="R1844" s="51">
        <v>1</v>
      </c>
      <c r="S1844">
        <v>952</v>
      </c>
      <c r="T1844" t="s">
        <v>756</v>
      </c>
      <c r="X1844">
        <v>44</v>
      </c>
      <c r="AA1844">
        <f t="shared" si="2661"/>
        <v>1952</v>
      </c>
      <c r="AB1844" t="str">
        <f t="shared" si="2662"/>
        <v/>
      </c>
      <c r="AC1844">
        <f t="shared" si="2608"/>
        <v>1952</v>
      </c>
      <c r="AD1844" s="6">
        <v>2</v>
      </c>
      <c r="AE1844" t="s">
        <v>939</v>
      </c>
      <c r="AF1844" t="s">
        <v>931</v>
      </c>
      <c r="AG1844" t="s">
        <v>939</v>
      </c>
      <c r="AH1844" t="s">
        <v>914</v>
      </c>
      <c r="AI1844" t="str">
        <f t="shared" si="2613"/>
        <v>o</v>
      </c>
      <c r="AJ1844" t="str">
        <f t="shared" si="2614"/>
        <v/>
      </c>
      <c r="AK1844" t="str">
        <f t="shared" si="2615"/>
        <v/>
      </c>
      <c r="AL1844" t="str">
        <f t="shared" si="2616"/>
        <v/>
      </c>
      <c r="AM1844" t="str">
        <f t="shared" si="2617"/>
        <v/>
      </c>
      <c r="AN1844" t="str">
        <f t="shared" si="2618"/>
        <v>Home</v>
      </c>
      <c r="AO1844" t="str">
        <f t="shared" si="2619"/>
        <v>h</v>
      </c>
      <c r="AP1844" t="str">
        <f t="shared" si="2620"/>
        <v/>
      </c>
      <c r="AQ1844" t="str">
        <f t="shared" si="2621"/>
        <v/>
      </c>
      <c r="AR1844" t="str">
        <f t="shared" si="2622"/>
        <v>Home</v>
      </c>
      <c r="AS1844" t="str">
        <f t="shared" si="2623"/>
        <v>h</v>
      </c>
      <c r="AT1844" t="str">
        <f t="shared" si="2624"/>
        <v>Defensive</v>
      </c>
      <c r="AU1844" t="str">
        <f t="shared" si="2625"/>
        <v/>
      </c>
      <c r="AV1844" t="str">
        <f t="shared" si="2626"/>
        <v/>
      </c>
      <c r="AW1844" t="str" cm="1">
        <f t="array" ref="AW1844">IFERROR(IF(O1844&lt;&gt;"",O1844,IF(OR($S1844="",$T1844=""),"",IF(O1844&lt;&gt;"",O1844,IF($T1844&lt;&gt;"",_xlfn._xlws.FILTER(O:O,($BU:$BU=$BU1844)*($I:$I=$I1844)*($T:$T=$T1844)*($S:$S=_xlfn.MINIFS($S:$S,$T:$T,"="&amp;$T1844)),"")))))&amp;"",IF(O1844="","",""))&amp;""</f>
        <v>Defensive_PlayPossession-Backcheck</v>
      </c>
      <c r="AX1844" t="str" cm="1">
        <f t="array" ref="AX1844">IFERROR(IF(P1844&lt;&gt;"",P1844,IF(OR($S1844="",$T1844=""),"",IF($T1844&lt;&gt;"",_xlfn._xlws.FILTER(P:P,($BU:$BU=$BU1844)*($I:$I=$I1844)*($T:$T=$T1844)*($S:$S=_xlfn.MINIFS($S:$S,$T:$T,"="&amp;$T1844)),""))))&amp;"",IF(P1844="","",""))&amp;""</f>
        <v/>
      </c>
      <c r="AY1844" t="str" cm="1">
        <f t="array" ref="AY1844">IFERROR(IF(Q1844&lt;&gt;"",Q1844,IF(OR($S1844="",$T1844=""),"",IF($T1844&lt;&gt;"",_xlfn._xlws.FILTER(Q:Q,($BU:$BU=$BU1844)*($I:$I=$I1844)*($T:$T=$T1844)*($S:$S=_xlfn.MINIFS($S:$S,$T:$T,"="&amp;$T1844)),""))))&amp;"",IF(Q1844="","",""))&amp;""</f>
        <v/>
      </c>
      <c r="AZ1844" t="str" cm="1">
        <f t="array" ref="AZ1844">IFERROR(IF(R1844&lt;&gt;"",R1844,IF(OR($S1844="",$T1844=""),"",IF($T1844&lt;&gt;"",_xlfn._xlws.FILTER(R:R,($BU:$BU=$BU1844)*($I:$I=$I1844)*($T:$T=$T1844)*($S:$S=_xlfn.MINIFS($S:$S,$T:$T,"="&amp;$T1844)),""))))&amp;"",IF(R1844="","",""))&amp;""</f>
        <v>1</v>
      </c>
      <c r="BA1844" s="6">
        <f t="shared" si="2627"/>
        <v>155</v>
      </c>
      <c r="BB1844">
        <f t="shared" ref="BB1844:BD1844" si="2686">BB1843</f>
        <v>18987</v>
      </c>
      <c r="BC1844" t="str">
        <f t="shared" si="2686"/>
        <v>Velodrome</v>
      </c>
      <c r="BD1844" t="str">
        <f t="shared" si="2686"/>
        <v>Outlaws</v>
      </c>
      <c r="BE1844" t="s">
        <v>238</v>
      </c>
      <c r="BF1844" t="s">
        <v>174</v>
      </c>
      <c r="BI1844" cm="1">
        <f t="array" ref="BI1844">IFERROR(_xlfn._xlws.FILTER(shifts!A:A,(shifts!B:B=events!AD1844)*(shifts!AG:AG&gt;=events!BK1844)*(shifts!AH:AH&lt;=events!BL1844)),BI1843)</f>
        <v>63</v>
      </c>
      <c r="BJ1844" s="15">
        <f t="shared" si="2629"/>
        <v>1</v>
      </c>
      <c r="BK1844">
        <f t="shared" si="2630"/>
        <v>366</v>
      </c>
      <c r="BL1844">
        <f t="shared" si="2631"/>
        <v>365</v>
      </c>
      <c r="BM1844" s="15">
        <f>SUMIFS(BJ$2:BJ1844,K$2:K1844,"=Intermission")+SUMIFS(BJ$2:BJ1844,K$2:K1844,"=Timeout")</f>
        <v>67</v>
      </c>
      <c r="BN1844">
        <f t="shared" si="2632"/>
        <v>1147</v>
      </c>
      <c r="BO1844" s="19">
        <f t="shared" si="2633"/>
        <v>1861</v>
      </c>
      <c r="BP1844">
        <f t="shared" si="2634"/>
        <v>1856</v>
      </c>
      <c r="BQ1844" s="17">
        <f t="shared" si="2635"/>
        <v>1862</v>
      </c>
      <c r="BR1844" t="str">
        <f t="shared" si="2636"/>
        <v>opp_team_player_2</v>
      </c>
      <c r="BS1844">
        <f>COUNTIFS(S$3:S1844,"="&amp;S1844,AI$3:AI1844,"="&amp;AI1844)</f>
        <v>2</v>
      </c>
      <c r="BT1844" t="str">
        <f>IFERROR(VLOOKUP(BB1844&amp;BU1844&amp;X1844,game_rosters!U:W,3,FALSE),"")</f>
        <v>P100033</v>
      </c>
      <c r="BU1844" t="str">
        <f t="shared" si="2637"/>
        <v>Outlaws</v>
      </c>
    </row>
    <row r="1845" spans="1:73" x14ac:dyDescent="0.2">
      <c r="A1845">
        <f t="shared" si="2612"/>
        <v>1</v>
      </c>
      <c r="I1845" s="44">
        <v>42</v>
      </c>
      <c r="K1845" t="s">
        <v>13</v>
      </c>
      <c r="O1845" t="s">
        <v>627</v>
      </c>
      <c r="Q1845" t="s">
        <v>594</v>
      </c>
      <c r="R1845" s="51">
        <v>1</v>
      </c>
      <c r="S1845">
        <v>953</v>
      </c>
      <c r="T1845" t="s">
        <v>756</v>
      </c>
      <c r="W1845" t="s">
        <v>735</v>
      </c>
      <c r="X1845">
        <v>42</v>
      </c>
      <c r="Z1845">
        <v>1</v>
      </c>
      <c r="AA1845">
        <f t="shared" si="2661"/>
        <v>1953</v>
      </c>
      <c r="AB1845" t="str">
        <f t="shared" si="2662"/>
        <v/>
      </c>
      <c r="AC1845">
        <f t="shared" si="2608"/>
        <v>1953</v>
      </c>
      <c r="AD1845" s="6">
        <v>2</v>
      </c>
      <c r="AE1845" t="s">
        <v>939</v>
      </c>
      <c r="AF1845" t="s">
        <v>914</v>
      </c>
      <c r="AG1845" t="s">
        <v>939</v>
      </c>
      <c r="AH1845" t="s">
        <v>928</v>
      </c>
      <c r="AI1845" t="str">
        <f t="shared" si="2613"/>
        <v>e</v>
      </c>
      <c r="AJ1845" t="str">
        <f t="shared" si="2614"/>
        <v/>
      </c>
      <c r="AK1845" t="str">
        <f t="shared" si="2615"/>
        <v/>
      </c>
      <c r="AL1845" t="str">
        <f t="shared" si="2616"/>
        <v/>
      </c>
      <c r="AM1845" t="str">
        <f t="shared" si="2617"/>
        <v/>
      </c>
      <c r="AN1845" t="str">
        <f t="shared" si="2618"/>
        <v>Home</v>
      </c>
      <c r="AO1845" t="str">
        <f t="shared" si="2619"/>
        <v>h</v>
      </c>
      <c r="AP1845" t="str">
        <f t="shared" si="2620"/>
        <v/>
      </c>
      <c r="AQ1845" t="str">
        <f t="shared" si="2621"/>
        <v/>
      </c>
      <c r="AR1845" t="str">
        <f t="shared" si="2622"/>
        <v>Home</v>
      </c>
      <c r="AS1845" t="str">
        <f t="shared" si="2623"/>
        <v>h</v>
      </c>
      <c r="AT1845" t="str">
        <f t="shared" si="2624"/>
        <v>Offensive</v>
      </c>
      <c r="AU1845" t="str">
        <f t="shared" si="2625"/>
        <v/>
      </c>
      <c r="AV1845" t="str">
        <f t="shared" si="2626"/>
        <v/>
      </c>
      <c r="AW1845" t="str" cm="1">
        <f t="array" ref="AW1845">IFERROR(IF(O1845&lt;&gt;"",O1845,IF(OR($S1845="",$T1845=""),"",IF(O1845&lt;&gt;"",O1845,IF($T1845&lt;&gt;"",_xlfn._xlws.FILTER(O:O,($BU:$BU=$BU1845)*($I:$I=$I1845)*($T:$T=$T1845)*($S:$S=_xlfn.MINIFS($S:$S,$T:$T,"="&amp;$T1845)),"")))))&amp;"",IF(O1845="","",""))&amp;""</f>
        <v>OffensivePlay_Possession-Deke</v>
      </c>
      <c r="AX1845" t="str" cm="1">
        <f t="array" ref="AX1845">IFERROR(IF(P1845&lt;&gt;"",P1845,IF(OR($S1845="",$T1845=""),"",IF($T1845&lt;&gt;"",_xlfn._xlws.FILTER(P:P,($BU:$BU=$BU1845)*($I:$I=$I1845)*($T:$T=$T1845)*($S:$S=_xlfn.MINIFS($S:$S,$T:$T,"="&amp;$T1845)),""))))&amp;"",IF(P1845="","",""))&amp;""</f>
        <v/>
      </c>
      <c r="AY1845" t="str" cm="1">
        <f t="array" ref="AY1845">IFERROR(IF(Q1845&lt;&gt;"",Q1845,IF(OR($S1845="",$T1845=""),"",IF($T1845&lt;&gt;"",_xlfn._xlws.FILTER(Q:Q,($BU:$BU=$BU1845)*($I:$I=$I1845)*($T:$T=$T1845)*($S:$S=_xlfn.MINIFS($S:$S,$T:$T,"="&amp;$T1845)),""))))&amp;"",IF(Q1845="","",""))&amp;""</f>
        <v>u</v>
      </c>
      <c r="AZ1845" t="str" cm="1">
        <f t="array" ref="AZ1845">IFERROR(IF(R1845&lt;&gt;"",R1845,IF(OR($S1845="",$T1845=""),"",IF($T1845&lt;&gt;"",_xlfn._xlws.FILTER(R:R,($BU:$BU=$BU1845)*($I:$I=$I1845)*($T:$T=$T1845)*($S:$S=_xlfn.MINIFS($S:$S,$T:$T,"="&amp;$T1845)),""))))&amp;"",IF(R1845="","",""))&amp;""</f>
        <v>1</v>
      </c>
      <c r="BA1845" s="6">
        <f t="shared" si="2627"/>
        <v>155</v>
      </c>
      <c r="BB1845">
        <f t="shared" ref="BB1845:BD1845" si="2687">BB1844</f>
        <v>18987</v>
      </c>
      <c r="BC1845" t="str">
        <f t="shared" si="2687"/>
        <v>Velodrome</v>
      </c>
      <c r="BD1845" t="str">
        <f t="shared" si="2687"/>
        <v>Outlaws</v>
      </c>
      <c r="BE1845" t="s">
        <v>13</v>
      </c>
      <c r="BF1845" t="s">
        <v>756</v>
      </c>
      <c r="BI1845" cm="1">
        <f t="array" ref="BI1845">IFERROR(_xlfn._xlws.FILTER(shifts!A:A,(shifts!B:B=events!AD1845)*(shifts!AG:AG&gt;=events!BK1845)*(shifts!AH:AH&lt;=events!BL1845)),BI1844)</f>
        <v>63</v>
      </c>
      <c r="BJ1845" s="15">
        <f t="shared" si="2629"/>
        <v>1</v>
      </c>
      <c r="BK1845">
        <f t="shared" si="2630"/>
        <v>365</v>
      </c>
      <c r="BL1845">
        <f t="shared" si="2631"/>
        <v>364</v>
      </c>
      <c r="BM1845" s="15">
        <f>SUMIFS(BJ$2:BJ1845,K$2:K1845,"=Intermission")+SUMIFS(BJ$2:BJ1845,K$2:K1845,"=Timeout")</f>
        <v>67</v>
      </c>
      <c r="BN1845">
        <f t="shared" si="2632"/>
        <v>1147</v>
      </c>
      <c r="BO1845" s="19">
        <f t="shared" si="2633"/>
        <v>1862</v>
      </c>
      <c r="BP1845">
        <f t="shared" si="2634"/>
        <v>1857</v>
      </c>
      <c r="BQ1845" s="17">
        <f t="shared" si="2635"/>
        <v>1863</v>
      </c>
      <c r="BR1845" t="str">
        <f t="shared" si="2636"/>
        <v>event_team_player_1</v>
      </c>
      <c r="BS1845">
        <f>COUNTIFS(S$3:S1845,"="&amp;S1845,AI$3:AI1845,"="&amp;AI1845)</f>
        <v>1</v>
      </c>
      <c r="BT1845" t="str">
        <f>IFERROR(VLOOKUP(BB1845&amp;BU1845&amp;X1845,game_rosters!U:W,3,FALSE),"")</f>
        <v>P100201</v>
      </c>
      <c r="BU1845" t="str">
        <f t="shared" si="2637"/>
        <v>Velodrome</v>
      </c>
    </row>
    <row r="1846" spans="1:73" x14ac:dyDescent="0.2">
      <c r="A1846" t="str">
        <f t="shared" si="2612"/>
        <v/>
      </c>
      <c r="I1846" s="44">
        <v>18</v>
      </c>
      <c r="O1846" t="s">
        <v>601</v>
      </c>
      <c r="Q1846" t="s">
        <v>595</v>
      </c>
      <c r="R1846" s="51">
        <v>1</v>
      </c>
      <c r="S1846">
        <v>953</v>
      </c>
      <c r="T1846" t="s">
        <v>756</v>
      </c>
      <c r="X1846">
        <v>18</v>
      </c>
      <c r="AA1846">
        <f t="shared" si="2661"/>
        <v>1953</v>
      </c>
      <c r="AB1846" t="str">
        <f t="shared" si="2662"/>
        <v/>
      </c>
      <c r="AC1846">
        <f t="shared" si="2608"/>
        <v>1953</v>
      </c>
      <c r="AD1846" s="6">
        <v>2</v>
      </c>
      <c r="AE1846" t="s">
        <v>939</v>
      </c>
      <c r="AF1846" t="s">
        <v>914</v>
      </c>
      <c r="AG1846" t="s">
        <v>939</v>
      </c>
      <c r="AH1846" t="s">
        <v>928</v>
      </c>
      <c r="AI1846" t="str">
        <f t="shared" si="2613"/>
        <v>o</v>
      </c>
      <c r="AJ1846" t="str">
        <f t="shared" si="2614"/>
        <v/>
      </c>
      <c r="AK1846" t="str">
        <f t="shared" si="2615"/>
        <v/>
      </c>
      <c r="AL1846" t="str">
        <f t="shared" si="2616"/>
        <v/>
      </c>
      <c r="AM1846" t="str">
        <f t="shared" si="2617"/>
        <v/>
      </c>
      <c r="AN1846" t="str">
        <f t="shared" si="2618"/>
        <v>Home</v>
      </c>
      <c r="AO1846" t="str">
        <f t="shared" si="2619"/>
        <v>h</v>
      </c>
      <c r="AP1846" t="str">
        <f t="shared" si="2620"/>
        <v/>
      </c>
      <c r="AQ1846" t="str">
        <f t="shared" si="2621"/>
        <v/>
      </c>
      <c r="AR1846" t="str">
        <f t="shared" si="2622"/>
        <v>Home</v>
      </c>
      <c r="AS1846" t="str">
        <f t="shared" si="2623"/>
        <v>h</v>
      </c>
      <c r="AT1846" t="str">
        <f t="shared" si="2624"/>
        <v>Defensive</v>
      </c>
      <c r="AU1846" t="str">
        <f t="shared" si="2625"/>
        <v/>
      </c>
      <c r="AV1846" t="str">
        <f t="shared" si="2626"/>
        <v/>
      </c>
      <c r="AW1846" t="str" cm="1">
        <f t="array" ref="AW1846">IFERROR(IF(O1846&lt;&gt;"",O1846,IF(OR($S1846="",$T1846=""),"",IF(O1846&lt;&gt;"",O1846,IF($T1846&lt;&gt;"",_xlfn._xlws.FILTER(O:O,($BU:$BU=$BU1846)*($I:$I=$I1846)*($T:$T=$T1846)*($S:$S=_xlfn.MINIFS($S:$S,$T:$T,"="&amp;$T1846)),"")))))&amp;"",IF(O1846="","",""))&amp;""</f>
        <v>Defensive_PlayPossession-PokeCheck</v>
      </c>
      <c r="AX1846" t="str" cm="1">
        <f t="array" ref="AX1846">IFERROR(IF(P1846&lt;&gt;"",P1846,IF(OR($S1846="",$T1846=""),"",IF($T1846&lt;&gt;"",_xlfn._xlws.FILTER(P:P,($BU:$BU=$BU1846)*($I:$I=$I1846)*($T:$T=$T1846)*($S:$S=_xlfn.MINIFS($S:$S,$T:$T,"="&amp;$T1846)),""))))&amp;"",IF(P1846="","",""))&amp;""</f>
        <v/>
      </c>
      <c r="AY1846" t="str" cm="1">
        <f t="array" ref="AY1846">IFERROR(IF(Q1846&lt;&gt;"",Q1846,IF(OR($S1846="",$T1846=""),"",IF($T1846&lt;&gt;"",_xlfn._xlws.FILTER(Q:Q,($BU:$BU=$BU1846)*($I:$I=$I1846)*($T:$T=$T1846)*($S:$S=_xlfn.MINIFS($S:$S,$T:$T,"="&amp;$T1846)),""))))&amp;"",IF(Q1846="","",""))&amp;""</f>
        <v>s</v>
      </c>
      <c r="AZ1846" t="str" cm="1">
        <f t="array" ref="AZ1846">IFERROR(IF(R1846&lt;&gt;"",R1846,IF(OR($S1846="",$T1846=""),"",IF($T1846&lt;&gt;"",_xlfn._xlws.FILTER(R:R,($BU:$BU=$BU1846)*($I:$I=$I1846)*($T:$T=$T1846)*($S:$S=_xlfn.MINIFS($S:$S,$T:$T,"="&amp;$T1846)),""))))&amp;"",IF(R1846="","",""))&amp;""</f>
        <v>1</v>
      </c>
      <c r="BA1846" s="6">
        <f t="shared" si="2627"/>
        <v>155</v>
      </c>
      <c r="BB1846">
        <f t="shared" ref="BB1846:BD1846" si="2688">BB1845</f>
        <v>18987</v>
      </c>
      <c r="BC1846" t="str">
        <f t="shared" si="2688"/>
        <v>Velodrome</v>
      </c>
      <c r="BD1846" t="str">
        <f t="shared" si="2688"/>
        <v>Outlaws</v>
      </c>
      <c r="BE1846" t="s">
        <v>13</v>
      </c>
      <c r="BF1846" t="s">
        <v>756</v>
      </c>
      <c r="BI1846" cm="1">
        <f t="array" ref="BI1846">IFERROR(_xlfn._xlws.FILTER(shifts!A:A,(shifts!B:B=events!AD1846)*(shifts!AG:AG&gt;=events!BK1846)*(shifts!AH:AH&lt;=events!BL1846)),BI1845)</f>
        <v>63</v>
      </c>
      <c r="BJ1846" s="15">
        <f t="shared" si="2629"/>
        <v>1</v>
      </c>
      <c r="BK1846">
        <f t="shared" si="2630"/>
        <v>365</v>
      </c>
      <c r="BL1846">
        <f t="shared" si="2631"/>
        <v>364</v>
      </c>
      <c r="BM1846" s="15">
        <f>SUMIFS(BJ$2:BJ1846,K$2:K1846,"=Intermission")+SUMIFS(BJ$2:BJ1846,K$2:K1846,"=Timeout")</f>
        <v>67</v>
      </c>
      <c r="BN1846">
        <f t="shared" si="2632"/>
        <v>1147</v>
      </c>
      <c r="BO1846" s="19">
        <f t="shared" si="2633"/>
        <v>1862</v>
      </c>
      <c r="BP1846">
        <f t="shared" si="2634"/>
        <v>1857</v>
      </c>
      <c r="BQ1846" s="17">
        <f t="shared" si="2635"/>
        <v>1863</v>
      </c>
      <c r="BR1846" t="str">
        <f t="shared" si="2636"/>
        <v>opp_team_player_1</v>
      </c>
      <c r="BS1846">
        <f>COUNTIFS(S$3:S1846,"="&amp;S1846,AI$3:AI1846,"="&amp;AI1846)</f>
        <v>1</v>
      </c>
      <c r="BT1846" t="str">
        <f>IFERROR(VLOOKUP(BB1846&amp;BU1846&amp;X1846,game_rosters!U:W,3,FALSE),"")</f>
        <v>P100034</v>
      </c>
      <c r="BU1846" t="str">
        <f t="shared" si="2637"/>
        <v>Outlaws</v>
      </c>
    </row>
    <row r="1847" spans="1:73" x14ac:dyDescent="0.2">
      <c r="A1847" t="str">
        <f t="shared" si="2612"/>
        <v/>
      </c>
      <c r="I1847" s="44">
        <v>44</v>
      </c>
      <c r="O1847" t="s">
        <v>602</v>
      </c>
      <c r="Q1847" t="s">
        <v>595</v>
      </c>
      <c r="R1847" s="51">
        <v>1</v>
      </c>
      <c r="S1847">
        <v>953</v>
      </c>
      <c r="T1847" t="s">
        <v>756</v>
      </c>
      <c r="X1847">
        <v>44</v>
      </c>
      <c r="AA1847">
        <f t="shared" si="2661"/>
        <v>1953</v>
      </c>
      <c r="AB1847" t="str">
        <f t="shared" si="2662"/>
        <v/>
      </c>
      <c r="AC1847">
        <f t="shared" si="2608"/>
        <v>1953</v>
      </c>
      <c r="AD1847" s="6">
        <v>2</v>
      </c>
      <c r="AE1847" t="s">
        <v>939</v>
      </c>
      <c r="AF1847" t="s">
        <v>914</v>
      </c>
      <c r="AG1847" t="s">
        <v>939</v>
      </c>
      <c r="AH1847" t="s">
        <v>928</v>
      </c>
      <c r="AI1847" t="str">
        <f t="shared" si="2613"/>
        <v>o</v>
      </c>
      <c r="AJ1847" t="str">
        <f t="shared" si="2614"/>
        <v/>
      </c>
      <c r="AK1847" t="str">
        <f t="shared" si="2615"/>
        <v/>
      </c>
      <c r="AL1847" t="str">
        <f t="shared" si="2616"/>
        <v/>
      </c>
      <c r="AM1847" t="str">
        <f t="shared" si="2617"/>
        <v/>
      </c>
      <c r="AN1847" t="str">
        <f t="shared" si="2618"/>
        <v>Home</v>
      </c>
      <c r="AO1847" t="str">
        <f t="shared" si="2619"/>
        <v>h</v>
      </c>
      <c r="AP1847" t="str">
        <f t="shared" si="2620"/>
        <v/>
      </c>
      <c r="AQ1847" t="str">
        <f t="shared" si="2621"/>
        <v/>
      </c>
      <c r="AR1847" t="str">
        <f t="shared" si="2622"/>
        <v>Home</v>
      </c>
      <c r="AS1847" t="str">
        <f t="shared" si="2623"/>
        <v>h</v>
      </c>
      <c r="AT1847" t="str">
        <f t="shared" si="2624"/>
        <v>Defensive</v>
      </c>
      <c r="AU1847" t="str">
        <f t="shared" si="2625"/>
        <v/>
      </c>
      <c r="AV1847" t="str">
        <f t="shared" si="2626"/>
        <v/>
      </c>
      <c r="AW1847" t="str" cm="1">
        <f t="array" ref="AW1847">IFERROR(IF(O1847&lt;&gt;"",O1847,IF(OR($S1847="",$T1847=""),"",IF(O1847&lt;&gt;"",O1847,IF($T1847&lt;&gt;"",_xlfn._xlws.FILTER(O:O,($BU:$BU=$BU1847)*($I:$I=$I1847)*($T:$T=$T1847)*($S:$S=_xlfn.MINIFS($S:$S,$T:$T,"="&amp;$T1847)),"")))))&amp;"",IF(O1847="","",""))&amp;""</f>
        <v>Defensive_PlayPossession-StickCheck</v>
      </c>
      <c r="AX1847" t="str" cm="1">
        <f t="array" ref="AX1847">IFERROR(IF(P1847&lt;&gt;"",P1847,IF(OR($S1847="",$T1847=""),"",IF($T1847&lt;&gt;"",_xlfn._xlws.FILTER(P:P,($BU:$BU=$BU1847)*($I:$I=$I1847)*($T:$T=$T1847)*($S:$S=_xlfn.MINIFS($S:$S,$T:$T,"="&amp;$T1847)),""))))&amp;"",IF(P1847="","",""))&amp;""</f>
        <v/>
      </c>
      <c r="AY1847" t="str" cm="1">
        <f t="array" ref="AY1847">IFERROR(IF(Q1847&lt;&gt;"",Q1847,IF(OR($S1847="",$T1847=""),"",IF($T1847&lt;&gt;"",_xlfn._xlws.FILTER(Q:Q,($BU:$BU=$BU1847)*($I:$I=$I1847)*($T:$T=$T1847)*($S:$S=_xlfn.MINIFS($S:$S,$T:$T,"="&amp;$T1847)),""))))&amp;"",IF(Q1847="","",""))&amp;""</f>
        <v>s</v>
      </c>
      <c r="AZ1847" t="str" cm="1">
        <f t="array" ref="AZ1847">IFERROR(IF(R1847&lt;&gt;"",R1847,IF(OR($S1847="",$T1847=""),"",IF($T1847&lt;&gt;"",_xlfn._xlws.FILTER(R:R,($BU:$BU=$BU1847)*($I:$I=$I1847)*($T:$T=$T1847)*($S:$S=_xlfn.MINIFS($S:$S,$T:$T,"="&amp;$T1847)),""))))&amp;"",IF(R1847="","",""))&amp;""</f>
        <v>1</v>
      </c>
      <c r="BA1847" s="6">
        <f t="shared" si="2627"/>
        <v>155</v>
      </c>
      <c r="BB1847">
        <f t="shared" ref="BB1847:BD1847" si="2689">BB1846</f>
        <v>18987</v>
      </c>
      <c r="BC1847" t="str">
        <f t="shared" si="2689"/>
        <v>Velodrome</v>
      </c>
      <c r="BD1847" t="str">
        <f t="shared" si="2689"/>
        <v>Outlaws</v>
      </c>
      <c r="BE1847" t="s">
        <v>13</v>
      </c>
      <c r="BF1847" t="s">
        <v>756</v>
      </c>
      <c r="BI1847" cm="1">
        <f t="array" ref="BI1847">IFERROR(_xlfn._xlws.FILTER(shifts!A:A,(shifts!B:B=events!AD1847)*(shifts!AG:AG&gt;=events!BK1847)*(shifts!AH:AH&lt;=events!BL1847)),BI1846)</f>
        <v>63</v>
      </c>
      <c r="BJ1847" s="15">
        <f t="shared" si="2629"/>
        <v>1</v>
      </c>
      <c r="BK1847">
        <f t="shared" si="2630"/>
        <v>365</v>
      </c>
      <c r="BL1847">
        <f t="shared" si="2631"/>
        <v>364</v>
      </c>
      <c r="BM1847" s="15">
        <f>SUMIFS(BJ$2:BJ1847,K$2:K1847,"=Intermission")+SUMIFS(BJ$2:BJ1847,K$2:K1847,"=Timeout")</f>
        <v>67</v>
      </c>
      <c r="BN1847">
        <f t="shared" si="2632"/>
        <v>1147</v>
      </c>
      <c r="BO1847" s="19">
        <f t="shared" si="2633"/>
        <v>1862</v>
      </c>
      <c r="BP1847">
        <f t="shared" si="2634"/>
        <v>1857</v>
      </c>
      <c r="BQ1847" s="17">
        <f t="shared" si="2635"/>
        <v>1863</v>
      </c>
      <c r="BR1847" t="str">
        <f t="shared" si="2636"/>
        <v>opp_team_player_2</v>
      </c>
      <c r="BS1847">
        <f>COUNTIFS(S$3:S1847,"="&amp;S1847,AI$3:AI1847,"="&amp;AI1847)</f>
        <v>2</v>
      </c>
      <c r="BT1847" t="str">
        <f>IFERROR(VLOOKUP(BB1847&amp;BU1847&amp;X1847,game_rosters!U:W,3,FALSE),"")</f>
        <v>P100033</v>
      </c>
      <c r="BU1847" t="str">
        <f t="shared" si="2637"/>
        <v>Outlaws</v>
      </c>
    </row>
    <row r="1848" spans="1:73" x14ac:dyDescent="0.2">
      <c r="A1848">
        <f t="shared" si="2612"/>
        <v>1</v>
      </c>
      <c r="I1848" s="44">
        <v>18</v>
      </c>
      <c r="K1848" t="s">
        <v>9</v>
      </c>
      <c r="L1848" t="s">
        <v>183</v>
      </c>
      <c r="M1848" t="s">
        <v>80</v>
      </c>
      <c r="N1848" t="s">
        <v>595</v>
      </c>
      <c r="O1848" t="s">
        <v>601</v>
      </c>
      <c r="Q1848" t="s">
        <v>595</v>
      </c>
      <c r="R1848" s="51">
        <v>1</v>
      </c>
      <c r="S1848">
        <v>954</v>
      </c>
      <c r="T1848" t="s">
        <v>756</v>
      </c>
      <c r="W1848" t="s">
        <v>731</v>
      </c>
      <c r="X1848">
        <v>18</v>
      </c>
      <c r="Z1848">
        <v>1</v>
      </c>
      <c r="AA1848">
        <f t="shared" si="2661"/>
        <v>1954</v>
      </c>
      <c r="AB1848" t="str">
        <f t="shared" si="2662"/>
        <v/>
      </c>
      <c r="AC1848">
        <f t="shared" si="2608"/>
        <v>1954</v>
      </c>
      <c r="AD1848" s="6">
        <v>2</v>
      </c>
      <c r="AE1848" t="s">
        <v>939</v>
      </c>
      <c r="AF1848" t="s">
        <v>928</v>
      </c>
      <c r="AG1848" t="s">
        <v>756</v>
      </c>
      <c r="AH1848" t="s">
        <v>756</v>
      </c>
      <c r="AI1848" t="str">
        <f t="shared" si="2613"/>
        <v>e</v>
      </c>
      <c r="AJ1848" t="str">
        <f t="shared" si="2614"/>
        <v/>
      </c>
      <c r="AK1848" t="str">
        <f t="shared" si="2615"/>
        <v/>
      </c>
      <c r="AL1848" t="str">
        <f t="shared" si="2616"/>
        <v/>
      </c>
      <c r="AM1848" t="str">
        <f t="shared" si="2617"/>
        <v/>
      </c>
      <c r="AN1848" t="str">
        <f t="shared" si="2618"/>
        <v>Away</v>
      </c>
      <c r="AO1848" t="str">
        <f t="shared" si="2619"/>
        <v>a</v>
      </c>
      <c r="AP1848" t="str">
        <f t="shared" si="2620"/>
        <v/>
      </c>
      <c r="AQ1848" t="str">
        <f t="shared" si="2621"/>
        <v/>
      </c>
      <c r="AR1848" t="str">
        <f t="shared" si="2622"/>
        <v>Away</v>
      </c>
      <c r="AS1848" t="str">
        <f t="shared" si="2623"/>
        <v>a</v>
      </c>
      <c r="AT1848" t="str">
        <f t="shared" si="2624"/>
        <v>Defensive</v>
      </c>
      <c r="AU1848" t="str">
        <f t="shared" si="2625"/>
        <v/>
      </c>
      <c r="AV1848" t="str">
        <f t="shared" si="2626"/>
        <v/>
      </c>
      <c r="AW1848" t="str" cm="1">
        <f t="array" ref="AW1848">IFERROR(IF(O1848&lt;&gt;"",O1848,IF(OR($S1848="",$T1848=""),"",IF(O1848&lt;&gt;"",O1848,IF($T1848&lt;&gt;"",_xlfn._xlws.FILTER(O:O,($BU:$BU=$BU1848)*($I:$I=$I1848)*($T:$T=$T1848)*($S:$S=_xlfn.MINIFS($S:$S,$T:$T,"="&amp;$T1848)),"")))))&amp;"",IF(O1848="","",""))&amp;""</f>
        <v>Defensive_PlayPossession-PokeCheck</v>
      </c>
      <c r="AX1848" t="str" cm="1">
        <f t="array" ref="AX1848">IFERROR(IF(P1848&lt;&gt;"",P1848,IF(OR($S1848="",$T1848=""),"",IF($T1848&lt;&gt;"",_xlfn._xlws.FILTER(P:P,($BU:$BU=$BU1848)*($I:$I=$I1848)*($T:$T=$T1848)*($S:$S=_xlfn.MINIFS($S:$S,$T:$T,"="&amp;$T1848)),""))))&amp;"",IF(P1848="","",""))&amp;""</f>
        <v/>
      </c>
      <c r="AY1848" t="str" cm="1">
        <f t="array" ref="AY1848">IFERROR(IF(Q1848&lt;&gt;"",Q1848,IF(OR($S1848="",$T1848=""),"",IF($T1848&lt;&gt;"",_xlfn._xlws.FILTER(Q:Q,($BU:$BU=$BU1848)*($I:$I=$I1848)*($T:$T=$T1848)*($S:$S=_xlfn.MINIFS($S:$S,$T:$T,"="&amp;$T1848)),""))))&amp;"",IF(Q1848="","",""))&amp;""</f>
        <v>s</v>
      </c>
      <c r="AZ1848" t="str" cm="1">
        <f t="array" ref="AZ1848">IFERROR(IF(R1848&lt;&gt;"",R1848,IF(OR($S1848="",$T1848=""),"",IF($T1848&lt;&gt;"",_xlfn._xlws.FILTER(R:R,($BU:$BU=$BU1848)*($I:$I=$I1848)*($T:$T=$T1848)*($S:$S=_xlfn.MINIFS($S:$S,$T:$T,"="&amp;$T1848)),""))))&amp;"",IF(R1848="","",""))&amp;""</f>
        <v>1</v>
      </c>
      <c r="BA1848" s="6">
        <f t="shared" si="2627"/>
        <v>155</v>
      </c>
      <c r="BB1848">
        <f t="shared" ref="BB1848:BD1848" si="2690">BB1847</f>
        <v>18987</v>
      </c>
      <c r="BC1848" t="str">
        <f t="shared" si="2690"/>
        <v>Velodrome</v>
      </c>
      <c r="BD1848" t="str">
        <f t="shared" si="2690"/>
        <v>Outlaws</v>
      </c>
      <c r="BE1848" t="s">
        <v>9</v>
      </c>
      <c r="BF1848" t="s">
        <v>183</v>
      </c>
      <c r="BI1848" cm="1">
        <f t="array" ref="BI1848">IFERROR(_xlfn._xlws.FILTER(shifts!A:A,(shifts!B:B=events!AD1848)*(shifts!AG:AG&gt;=events!BK1848)*(shifts!AH:AH&lt;=events!BL1848)),BI1847)</f>
        <v>63</v>
      </c>
      <c r="BJ1848" s="15">
        <f t="shared" si="2629"/>
        <v>0</v>
      </c>
      <c r="BK1848">
        <f t="shared" si="2630"/>
        <v>364</v>
      </c>
      <c r="BL1848">
        <f t="shared" si="2631"/>
        <v>364</v>
      </c>
      <c r="BM1848" s="15">
        <f>SUMIFS(BJ$2:BJ1848,K$2:K1848,"=Intermission")+SUMIFS(BJ$2:BJ1848,K$2:K1848,"=Timeout")</f>
        <v>67</v>
      </c>
      <c r="BN1848">
        <f t="shared" si="2632"/>
        <v>1147</v>
      </c>
      <c r="BO1848" s="19">
        <f t="shared" si="2633"/>
        <v>1863</v>
      </c>
      <c r="BP1848">
        <f t="shared" si="2634"/>
        <v>1858</v>
      </c>
      <c r="BQ1848" s="17">
        <f t="shared" si="2635"/>
        <v>1863</v>
      </c>
      <c r="BR1848" t="str">
        <f t="shared" si="2636"/>
        <v>event_team_player_1</v>
      </c>
      <c r="BS1848">
        <f>COUNTIFS(S$3:S1848,"="&amp;S1848,AI$3:AI1848,"="&amp;AI1848)</f>
        <v>1</v>
      </c>
      <c r="BT1848" t="str">
        <f>IFERROR(VLOOKUP(BB1848&amp;BU1848&amp;X1848,game_rosters!U:W,3,FALSE),"")</f>
        <v>P100034</v>
      </c>
      <c r="BU1848" t="str">
        <f t="shared" si="2637"/>
        <v>Outlaws</v>
      </c>
    </row>
    <row r="1849" spans="1:73" x14ac:dyDescent="0.2">
      <c r="A1849" t="str">
        <f t="shared" si="2612"/>
        <v/>
      </c>
      <c r="I1849" s="44">
        <v>44</v>
      </c>
      <c r="O1849" t="s">
        <v>602</v>
      </c>
      <c r="Q1849" t="s">
        <v>595</v>
      </c>
      <c r="R1849" s="51">
        <v>1</v>
      </c>
      <c r="S1849">
        <v>954</v>
      </c>
      <c r="T1849" t="s">
        <v>756</v>
      </c>
      <c r="X1849">
        <v>44</v>
      </c>
      <c r="Z1849">
        <v>1</v>
      </c>
      <c r="AA1849">
        <f t="shared" si="2661"/>
        <v>1954</v>
      </c>
      <c r="AB1849" t="str">
        <f t="shared" si="2662"/>
        <v/>
      </c>
      <c r="AC1849">
        <f t="shared" si="2608"/>
        <v>1954</v>
      </c>
      <c r="AD1849" s="6">
        <v>2</v>
      </c>
      <c r="AE1849" t="s">
        <v>939</v>
      </c>
      <c r="AF1849" t="s">
        <v>928</v>
      </c>
      <c r="AG1849" t="s">
        <v>756</v>
      </c>
      <c r="AH1849" t="s">
        <v>756</v>
      </c>
      <c r="AI1849" t="str">
        <f t="shared" si="2613"/>
        <v>e</v>
      </c>
      <c r="AJ1849" t="str">
        <f t="shared" si="2614"/>
        <v/>
      </c>
      <c r="AK1849" t="str">
        <f t="shared" si="2615"/>
        <v/>
      </c>
      <c r="AL1849" t="str">
        <f t="shared" si="2616"/>
        <v/>
      </c>
      <c r="AM1849" t="str">
        <f t="shared" si="2617"/>
        <v/>
      </c>
      <c r="AN1849" t="str">
        <f t="shared" si="2618"/>
        <v>Away</v>
      </c>
      <c r="AO1849" t="str">
        <f t="shared" si="2619"/>
        <v>a</v>
      </c>
      <c r="AP1849" t="str">
        <f t="shared" si="2620"/>
        <v/>
      </c>
      <c r="AQ1849" t="str">
        <f t="shared" si="2621"/>
        <v/>
      </c>
      <c r="AR1849" t="str">
        <f t="shared" si="2622"/>
        <v>Away</v>
      </c>
      <c r="AS1849" t="str">
        <f t="shared" si="2623"/>
        <v>a</v>
      </c>
      <c r="AT1849" t="str">
        <f t="shared" si="2624"/>
        <v>Defensive</v>
      </c>
      <c r="AU1849" t="str">
        <f t="shared" si="2625"/>
        <v/>
      </c>
      <c r="AV1849" t="str">
        <f t="shared" si="2626"/>
        <v/>
      </c>
      <c r="AW1849" t="str" cm="1">
        <f t="array" ref="AW1849">IFERROR(IF(O1849&lt;&gt;"",O1849,IF(OR($S1849="",$T1849=""),"",IF(O1849&lt;&gt;"",O1849,IF($T1849&lt;&gt;"",_xlfn._xlws.FILTER(O:O,($BU:$BU=$BU1849)*($I:$I=$I1849)*($T:$T=$T1849)*($S:$S=_xlfn.MINIFS($S:$S,$T:$T,"="&amp;$T1849)),"")))))&amp;"",IF(O1849="","",""))&amp;""</f>
        <v>Defensive_PlayPossession-StickCheck</v>
      </c>
      <c r="AX1849" t="str" cm="1">
        <f t="array" ref="AX1849">IFERROR(IF(P1849&lt;&gt;"",P1849,IF(OR($S1849="",$T1849=""),"",IF($T1849&lt;&gt;"",_xlfn._xlws.FILTER(P:P,($BU:$BU=$BU1849)*($I:$I=$I1849)*($T:$T=$T1849)*($S:$S=_xlfn.MINIFS($S:$S,$T:$T,"="&amp;$T1849)),""))))&amp;"",IF(P1849="","",""))&amp;""</f>
        <v/>
      </c>
      <c r="AY1849" t="str" cm="1">
        <f t="array" ref="AY1849">IFERROR(IF(Q1849&lt;&gt;"",Q1849,IF(OR($S1849="",$T1849=""),"",IF($T1849&lt;&gt;"",_xlfn._xlws.FILTER(Q:Q,($BU:$BU=$BU1849)*($I:$I=$I1849)*($T:$T=$T1849)*($S:$S=_xlfn.MINIFS($S:$S,$T:$T,"="&amp;$T1849)),""))))&amp;"",IF(Q1849="","",""))&amp;""</f>
        <v>s</v>
      </c>
      <c r="AZ1849" t="str" cm="1">
        <f t="array" ref="AZ1849">IFERROR(IF(R1849&lt;&gt;"",R1849,IF(OR($S1849="",$T1849=""),"",IF($T1849&lt;&gt;"",_xlfn._xlws.FILTER(R:R,($BU:$BU=$BU1849)*($I:$I=$I1849)*($T:$T=$T1849)*($S:$S=_xlfn.MINIFS($S:$S,$T:$T,"="&amp;$T1849)),""))))&amp;"",IF(R1849="","",""))&amp;""</f>
        <v>1</v>
      </c>
      <c r="BA1849" s="6">
        <f t="shared" si="2627"/>
        <v>155</v>
      </c>
      <c r="BB1849">
        <f t="shared" ref="BB1849:BD1849" si="2691">BB1848</f>
        <v>18987</v>
      </c>
      <c r="BC1849" t="str">
        <f t="shared" si="2691"/>
        <v>Velodrome</v>
      </c>
      <c r="BD1849" t="str">
        <f t="shared" si="2691"/>
        <v>Outlaws</v>
      </c>
      <c r="BE1849" t="s">
        <v>9</v>
      </c>
      <c r="BF1849" t="s">
        <v>183</v>
      </c>
      <c r="BI1849" cm="1">
        <f t="array" ref="BI1849">IFERROR(_xlfn._xlws.FILTER(shifts!A:A,(shifts!B:B=events!AD1849)*(shifts!AG:AG&gt;=events!BK1849)*(shifts!AH:AH&lt;=events!BL1849)),BI1848)</f>
        <v>63</v>
      </c>
      <c r="BJ1849" s="15">
        <f t="shared" si="2629"/>
        <v>0</v>
      </c>
      <c r="BK1849">
        <f t="shared" si="2630"/>
        <v>364</v>
      </c>
      <c r="BL1849">
        <f t="shared" si="2631"/>
        <v>364</v>
      </c>
      <c r="BM1849" s="15">
        <f>SUMIFS(BJ$2:BJ1849,K$2:K1849,"=Intermission")+SUMIFS(BJ$2:BJ1849,K$2:K1849,"=Timeout")</f>
        <v>67</v>
      </c>
      <c r="BN1849">
        <f t="shared" si="2632"/>
        <v>1147</v>
      </c>
      <c r="BO1849" s="19">
        <f t="shared" si="2633"/>
        <v>1863</v>
      </c>
      <c r="BP1849">
        <f t="shared" si="2634"/>
        <v>1858</v>
      </c>
      <c r="BQ1849" s="17">
        <f t="shared" si="2635"/>
        <v>1863</v>
      </c>
      <c r="BR1849" t="str">
        <f t="shared" si="2636"/>
        <v>event_team_player_2</v>
      </c>
      <c r="BS1849">
        <f>COUNTIFS(S$3:S1849,"="&amp;S1849,AI$3:AI1849,"="&amp;AI1849)</f>
        <v>2</v>
      </c>
      <c r="BT1849" t="str">
        <f>IFERROR(VLOOKUP(BB1849&amp;BU1849&amp;X1849,game_rosters!U:W,3,FALSE),"")</f>
        <v>P100033</v>
      </c>
      <c r="BU1849" t="str">
        <f t="shared" si="2637"/>
        <v>Outlaws</v>
      </c>
    </row>
    <row r="1850" spans="1:73" x14ac:dyDescent="0.2">
      <c r="A1850" t="str">
        <f t="shared" si="2612"/>
        <v/>
      </c>
      <c r="I1850" s="44">
        <v>42</v>
      </c>
      <c r="O1850" t="s">
        <v>627</v>
      </c>
      <c r="Q1850" t="s">
        <v>594</v>
      </c>
      <c r="R1850" s="51">
        <v>1</v>
      </c>
      <c r="S1850">
        <v>954</v>
      </c>
      <c r="T1850" t="s">
        <v>756</v>
      </c>
      <c r="X1850">
        <v>42</v>
      </c>
      <c r="AA1850">
        <f t="shared" si="2661"/>
        <v>1954</v>
      </c>
      <c r="AB1850" t="str">
        <f t="shared" si="2662"/>
        <v/>
      </c>
      <c r="AC1850">
        <f t="shared" si="2608"/>
        <v>1954</v>
      </c>
      <c r="AD1850" s="6">
        <v>2</v>
      </c>
      <c r="AE1850" t="s">
        <v>939</v>
      </c>
      <c r="AF1850" t="s">
        <v>928</v>
      </c>
      <c r="AG1850" t="s">
        <v>756</v>
      </c>
      <c r="AH1850" t="s">
        <v>756</v>
      </c>
      <c r="AI1850" t="str">
        <f t="shared" si="2613"/>
        <v>o</v>
      </c>
      <c r="AJ1850" t="str">
        <f t="shared" si="2614"/>
        <v/>
      </c>
      <c r="AK1850" t="str">
        <f t="shared" si="2615"/>
        <v/>
      </c>
      <c r="AL1850" t="str">
        <f t="shared" si="2616"/>
        <v/>
      </c>
      <c r="AM1850" t="str">
        <f t="shared" si="2617"/>
        <v/>
      </c>
      <c r="AN1850" t="str">
        <f t="shared" si="2618"/>
        <v>Away</v>
      </c>
      <c r="AO1850" t="str">
        <f t="shared" si="2619"/>
        <v>a</v>
      </c>
      <c r="AP1850" t="str">
        <f t="shared" si="2620"/>
        <v/>
      </c>
      <c r="AQ1850" t="str">
        <f t="shared" si="2621"/>
        <v/>
      </c>
      <c r="AR1850" t="str">
        <f t="shared" si="2622"/>
        <v>Away</v>
      </c>
      <c r="AS1850" t="str">
        <f t="shared" si="2623"/>
        <v>a</v>
      </c>
      <c r="AT1850" t="str">
        <f t="shared" si="2624"/>
        <v>Offensive</v>
      </c>
      <c r="AU1850" t="str">
        <f t="shared" si="2625"/>
        <v/>
      </c>
      <c r="AV1850" t="str">
        <f t="shared" si="2626"/>
        <v/>
      </c>
      <c r="AW1850" t="str" cm="1">
        <f t="array" ref="AW1850">IFERROR(IF(O1850&lt;&gt;"",O1850,IF(OR($S1850="",$T1850=""),"",IF(O1850&lt;&gt;"",O1850,IF($T1850&lt;&gt;"",_xlfn._xlws.FILTER(O:O,($BU:$BU=$BU1850)*($I:$I=$I1850)*($T:$T=$T1850)*($S:$S=_xlfn.MINIFS($S:$S,$T:$T,"="&amp;$T1850)),"")))))&amp;"",IF(O1850="","",""))&amp;""</f>
        <v>OffensivePlay_Possession-Deke</v>
      </c>
      <c r="AX1850" t="str" cm="1">
        <f t="array" ref="AX1850">IFERROR(IF(P1850&lt;&gt;"",P1850,IF(OR($S1850="",$T1850=""),"",IF($T1850&lt;&gt;"",_xlfn._xlws.FILTER(P:P,($BU:$BU=$BU1850)*($I:$I=$I1850)*($T:$T=$T1850)*($S:$S=_xlfn.MINIFS($S:$S,$T:$T,"="&amp;$T1850)),""))))&amp;"",IF(P1850="","",""))&amp;""</f>
        <v/>
      </c>
      <c r="AY1850" t="str" cm="1">
        <f t="array" ref="AY1850">IFERROR(IF(Q1850&lt;&gt;"",Q1850,IF(OR($S1850="",$T1850=""),"",IF($T1850&lt;&gt;"",_xlfn._xlws.FILTER(Q:Q,($BU:$BU=$BU1850)*($I:$I=$I1850)*($T:$T=$T1850)*($S:$S=_xlfn.MINIFS($S:$S,$T:$T,"="&amp;$T1850)),""))))&amp;"",IF(Q1850="","",""))&amp;""</f>
        <v>u</v>
      </c>
      <c r="AZ1850" t="str" cm="1">
        <f t="array" ref="AZ1850">IFERROR(IF(R1850&lt;&gt;"",R1850,IF(OR($S1850="",$T1850=""),"",IF($T1850&lt;&gt;"",_xlfn._xlws.FILTER(R:R,($BU:$BU=$BU1850)*($I:$I=$I1850)*($T:$T=$T1850)*($S:$S=_xlfn.MINIFS($S:$S,$T:$T,"="&amp;$T1850)),""))))&amp;"",IF(R1850="","",""))&amp;""</f>
        <v>1</v>
      </c>
      <c r="BA1850" s="6">
        <f t="shared" si="2627"/>
        <v>155</v>
      </c>
      <c r="BB1850">
        <f t="shared" ref="BB1850:BD1850" si="2692">BB1849</f>
        <v>18987</v>
      </c>
      <c r="BC1850" t="str">
        <f t="shared" si="2692"/>
        <v>Velodrome</v>
      </c>
      <c r="BD1850" t="str">
        <f t="shared" si="2692"/>
        <v>Outlaws</v>
      </c>
      <c r="BE1850" t="s">
        <v>9</v>
      </c>
      <c r="BF1850" t="s">
        <v>183</v>
      </c>
      <c r="BI1850" cm="1">
        <f t="array" ref="BI1850">IFERROR(_xlfn._xlws.FILTER(shifts!A:A,(shifts!B:B=events!AD1850)*(shifts!AG:AG&gt;=events!BK1850)*(shifts!AH:AH&lt;=events!BL1850)),BI1849)</f>
        <v>63</v>
      </c>
      <c r="BJ1850" s="15">
        <f t="shared" si="2629"/>
        <v>0</v>
      </c>
      <c r="BK1850">
        <f t="shared" si="2630"/>
        <v>364</v>
      </c>
      <c r="BL1850">
        <f t="shared" si="2631"/>
        <v>364</v>
      </c>
      <c r="BM1850" s="15">
        <f>SUMIFS(BJ$2:BJ1850,K$2:K1850,"=Intermission")+SUMIFS(BJ$2:BJ1850,K$2:K1850,"=Timeout")</f>
        <v>67</v>
      </c>
      <c r="BN1850">
        <f t="shared" si="2632"/>
        <v>1147</v>
      </c>
      <c r="BO1850" s="19">
        <f t="shared" si="2633"/>
        <v>1863</v>
      </c>
      <c r="BP1850">
        <f t="shared" si="2634"/>
        <v>1858</v>
      </c>
      <c r="BQ1850" s="17">
        <f t="shared" si="2635"/>
        <v>1863</v>
      </c>
      <c r="BR1850" t="str">
        <f t="shared" si="2636"/>
        <v>opp_team_player_1</v>
      </c>
      <c r="BS1850">
        <f>COUNTIFS(S$3:S1850,"="&amp;S1850,AI$3:AI1850,"="&amp;AI1850)</f>
        <v>1</v>
      </c>
      <c r="BT1850" t="str">
        <f>IFERROR(VLOOKUP(BB1850&amp;BU1850&amp;X1850,game_rosters!U:W,3,FALSE),"")</f>
        <v>P100201</v>
      </c>
      <c r="BU1850" t="str">
        <f t="shared" si="2637"/>
        <v>Velodrome</v>
      </c>
    </row>
    <row r="1851" spans="1:73" x14ac:dyDescent="0.2">
      <c r="A1851">
        <f t="shared" si="2612"/>
        <v>1</v>
      </c>
      <c r="I1851" s="44">
        <v>18</v>
      </c>
      <c r="K1851" t="s">
        <v>7</v>
      </c>
      <c r="L1851" t="s">
        <v>172</v>
      </c>
      <c r="M1851" t="s">
        <v>68</v>
      </c>
      <c r="N1851" t="s">
        <v>595</v>
      </c>
      <c r="R1851" s="51">
        <v>1</v>
      </c>
      <c r="S1851">
        <v>955</v>
      </c>
      <c r="T1851" t="s">
        <v>756</v>
      </c>
      <c r="W1851" t="s">
        <v>731</v>
      </c>
      <c r="X1851">
        <v>18</v>
      </c>
      <c r="Z1851">
        <v>1</v>
      </c>
      <c r="AA1851">
        <f t="shared" si="2661"/>
        <v>1955</v>
      </c>
      <c r="AB1851" t="str">
        <f t="shared" si="2662"/>
        <v/>
      </c>
      <c r="AC1851">
        <f t="shared" si="2608"/>
        <v>1955</v>
      </c>
      <c r="AD1851" s="6">
        <v>2</v>
      </c>
      <c r="AE1851" t="s">
        <v>939</v>
      </c>
      <c r="AF1851" t="s">
        <v>915</v>
      </c>
      <c r="AG1851" t="s">
        <v>756</v>
      </c>
      <c r="AH1851" t="s">
        <v>756</v>
      </c>
      <c r="AI1851" t="str">
        <f t="shared" si="2613"/>
        <v>e</v>
      </c>
      <c r="AJ1851" t="str">
        <f t="shared" si="2614"/>
        <v/>
      </c>
      <c r="AK1851" t="str">
        <f t="shared" si="2615"/>
        <v/>
      </c>
      <c r="AL1851" t="str">
        <f t="shared" si="2616"/>
        <v/>
      </c>
      <c r="AM1851" t="str">
        <f t="shared" si="2617"/>
        <v/>
      </c>
      <c r="AN1851" t="str">
        <f t="shared" si="2618"/>
        <v>Away</v>
      </c>
      <c r="AO1851" t="str">
        <f t="shared" si="2619"/>
        <v>a</v>
      </c>
      <c r="AP1851" t="str">
        <f t="shared" si="2620"/>
        <v/>
      </c>
      <c r="AQ1851" t="str">
        <f t="shared" si="2621"/>
        <v/>
      </c>
      <c r="AR1851" t="str">
        <f t="shared" si="2622"/>
        <v>Away</v>
      </c>
      <c r="AS1851" t="str">
        <f t="shared" si="2623"/>
        <v>a</v>
      </c>
      <c r="AT1851" t="str">
        <f t="shared" si="2624"/>
        <v>Offensive</v>
      </c>
      <c r="AU1851" t="str">
        <f t="shared" si="2625"/>
        <v/>
      </c>
      <c r="AV1851" t="str">
        <f t="shared" si="2626"/>
        <v/>
      </c>
      <c r="AW1851" t="str" cm="1">
        <f t="array" ref="AW1851">IFERROR(IF(O1851&lt;&gt;"",O1851,IF(OR($S1851="",$T1851=""),"",IF(O1851&lt;&gt;"",O1851,IF($T1851&lt;&gt;"",_xlfn._xlws.FILTER(O:O,($BU:$BU=$BU1851)*($I:$I=$I1851)*($T:$T=$T1851)*($S:$S=_xlfn.MINIFS($S:$S,$T:$T,"="&amp;$T1851)),"")))))&amp;"",IF(O1851="","",""))&amp;""</f>
        <v/>
      </c>
      <c r="AX1851" t="str" cm="1">
        <f t="array" ref="AX1851">IFERROR(IF(P1851&lt;&gt;"",P1851,IF(OR($S1851="",$T1851=""),"",IF($T1851&lt;&gt;"",_xlfn._xlws.FILTER(P:P,($BU:$BU=$BU1851)*($I:$I=$I1851)*($T:$T=$T1851)*($S:$S=_xlfn.MINIFS($S:$S,$T:$T,"="&amp;$T1851)),""))))&amp;"",IF(P1851="","",""))&amp;""</f>
        <v/>
      </c>
      <c r="AY1851" t="str" cm="1">
        <f t="array" ref="AY1851">IFERROR(IF(Q1851&lt;&gt;"",Q1851,IF(OR($S1851="",$T1851=""),"",IF($T1851&lt;&gt;"",_xlfn._xlws.FILTER(Q:Q,($BU:$BU=$BU1851)*($I:$I=$I1851)*($T:$T=$T1851)*($S:$S=_xlfn.MINIFS($S:$S,$T:$T,"="&amp;$T1851)),""))))&amp;"",IF(Q1851="","",""))&amp;""</f>
        <v/>
      </c>
      <c r="AZ1851" t="str" cm="1">
        <f t="array" ref="AZ1851">IFERROR(IF(R1851&lt;&gt;"",R1851,IF(OR($S1851="",$T1851=""),"",IF($T1851&lt;&gt;"",_xlfn._xlws.FILTER(R:R,($BU:$BU=$BU1851)*($I:$I=$I1851)*($T:$T=$T1851)*($S:$S=_xlfn.MINIFS($S:$S,$T:$T,"="&amp;$T1851)),""))))&amp;"",IF(R1851="","",""))&amp;""</f>
        <v>1</v>
      </c>
      <c r="BA1851" s="6">
        <f t="shared" si="2627"/>
        <v>155</v>
      </c>
      <c r="BB1851">
        <f t="shared" ref="BB1851:BD1851" si="2693">BB1850</f>
        <v>18987</v>
      </c>
      <c r="BC1851" t="str">
        <f t="shared" si="2693"/>
        <v>Velodrome</v>
      </c>
      <c r="BD1851" t="str">
        <f t="shared" si="2693"/>
        <v>Outlaws</v>
      </c>
      <c r="BE1851" t="s">
        <v>7</v>
      </c>
      <c r="BF1851" t="s">
        <v>172</v>
      </c>
      <c r="BI1851" cm="1">
        <f t="array" ref="BI1851">IFERROR(_xlfn._xlws.FILTER(shifts!A:A,(shifts!B:B=events!AD1851)*(shifts!AG:AG&gt;=events!BK1851)*(shifts!AH:AH&lt;=events!BL1851)),BI1850)</f>
        <v>63</v>
      </c>
      <c r="BJ1851" s="15">
        <f t="shared" si="2629"/>
        <v>0</v>
      </c>
      <c r="BK1851">
        <f t="shared" si="2630"/>
        <v>363</v>
      </c>
      <c r="BL1851">
        <f t="shared" si="2631"/>
        <v>363</v>
      </c>
      <c r="BM1851" s="15">
        <f>SUMIFS(BJ$2:BJ1851,K$2:K1851,"=Intermission")+SUMIFS(BJ$2:BJ1851,K$2:K1851,"=Timeout")</f>
        <v>67</v>
      </c>
      <c r="BN1851">
        <f t="shared" si="2632"/>
        <v>1147</v>
      </c>
      <c r="BO1851" s="19">
        <f t="shared" si="2633"/>
        <v>1864</v>
      </c>
      <c r="BP1851">
        <f t="shared" si="2634"/>
        <v>1859</v>
      </c>
      <c r="BQ1851" s="17">
        <f t="shared" si="2635"/>
        <v>1864</v>
      </c>
      <c r="BR1851" t="str">
        <f t="shared" si="2636"/>
        <v>event_team_player_1</v>
      </c>
      <c r="BS1851">
        <f>COUNTIFS(S$3:S1851,"="&amp;S1851,AI$3:AI1851,"="&amp;AI1851)</f>
        <v>1</v>
      </c>
      <c r="BT1851" t="str">
        <f>IFERROR(VLOOKUP(BB1851&amp;BU1851&amp;X1851,game_rosters!U:W,3,FALSE),"")</f>
        <v>P100034</v>
      </c>
      <c r="BU1851" t="str">
        <f t="shared" si="2637"/>
        <v>Outlaws</v>
      </c>
    </row>
    <row r="1852" spans="1:73" x14ac:dyDescent="0.2">
      <c r="A1852" t="str">
        <f t="shared" si="2612"/>
        <v/>
      </c>
      <c r="I1852" s="44">
        <v>68</v>
      </c>
      <c r="S1852">
        <v>955</v>
      </c>
      <c r="T1852" t="s">
        <v>756</v>
      </c>
      <c r="X1852">
        <v>68</v>
      </c>
      <c r="Z1852">
        <v>1</v>
      </c>
      <c r="AA1852">
        <f t="shared" si="2661"/>
        <v>1955</v>
      </c>
      <c r="AB1852" t="str">
        <f t="shared" si="2662"/>
        <v/>
      </c>
      <c r="AC1852">
        <f t="shared" si="2608"/>
        <v>1955</v>
      </c>
      <c r="AD1852" s="6">
        <v>2</v>
      </c>
      <c r="AE1852" t="s">
        <v>939</v>
      </c>
      <c r="AF1852" t="s">
        <v>915</v>
      </c>
      <c r="AG1852" t="s">
        <v>756</v>
      </c>
      <c r="AH1852" t="s">
        <v>756</v>
      </c>
      <c r="AI1852" t="str">
        <f t="shared" si="2613"/>
        <v>e</v>
      </c>
      <c r="AJ1852" t="str">
        <f t="shared" si="2614"/>
        <v/>
      </c>
      <c r="AK1852" t="str">
        <f t="shared" si="2615"/>
        <v/>
      </c>
      <c r="AL1852" t="str">
        <f t="shared" si="2616"/>
        <v/>
      </c>
      <c r="AM1852" t="str">
        <f t="shared" si="2617"/>
        <v/>
      </c>
      <c r="AN1852" t="str">
        <f t="shared" si="2618"/>
        <v>Away</v>
      </c>
      <c r="AO1852" t="str">
        <f t="shared" si="2619"/>
        <v>a</v>
      </c>
      <c r="AP1852" t="str">
        <f t="shared" si="2620"/>
        <v/>
      </c>
      <c r="AQ1852" t="str">
        <f t="shared" si="2621"/>
        <v/>
      </c>
      <c r="AR1852" t="str">
        <f t="shared" si="2622"/>
        <v>Away</v>
      </c>
      <c r="AS1852" t="str">
        <f t="shared" si="2623"/>
        <v>a</v>
      </c>
      <c r="AT1852" t="str">
        <f t="shared" si="2624"/>
        <v>Offensive</v>
      </c>
      <c r="AU1852" t="str">
        <f t="shared" si="2625"/>
        <v/>
      </c>
      <c r="AV1852" t="str">
        <f t="shared" si="2626"/>
        <v/>
      </c>
      <c r="AW1852" t="str" cm="1">
        <f t="array" ref="AW1852">IFERROR(IF(O1852&lt;&gt;"",O1852,IF(OR($S1852="",$T1852=""),"",IF(O1852&lt;&gt;"",O1852,IF($T1852&lt;&gt;"",_xlfn._xlws.FILTER(O:O,($BU:$BU=$BU1852)*($I:$I=$I1852)*($T:$T=$T1852)*($S:$S=_xlfn.MINIFS($S:$S,$T:$T,"="&amp;$T1852)),"")))))&amp;"",IF(O1852="","",""))&amp;""</f>
        <v/>
      </c>
      <c r="AX1852" t="str" cm="1">
        <f t="array" ref="AX1852">IFERROR(IF(P1852&lt;&gt;"",P1852,IF(OR($S1852="",$T1852=""),"",IF($T1852&lt;&gt;"",_xlfn._xlws.FILTER(P:P,($BU:$BU=$BU1852)*($I:$I=$I1852)*($T:$T=$T1852)*($S:$S=_xlfn.MINIFS($S:$S,$T:$T,"="&amp;$T1852)),""))))&amp;"",IF(P1852="","",""))&amp;""</f>
        <v/>
      </c>
      <c r="AY1852" t="str" cm="1">
        <f t="array" ref="AY1852">IFERROR(IF(Q1852&lt;&gt;"",Q1852,IF(OR($S1852="",$T1852=""),"",IF($T1852&lt;&gt;"",_xlfn._xlws.FILTER(Q:Q,($BU:$BU=$BU1852)*($I:$I=$I1852)*($T:$T=$T1852)*($S:$S=_xlfn.MINIFS($S:$S,$T:$T,"="&amp;$T1852)),""))))&amp;"",IF(Q1852="","",""))&amp;""</f>
        <v/>
      </c>
      <c r="AZ1852" t="str" cm="1">
        <f t="array" ref="AZ1852">IFERROR(IF(R1852&lt;&gt;"",R1852,IF(OR($S1852="",$T1852=""),"",IF($T1852&lt;&gt;"",_xlfn._xlws.FILTER(R:R,($BU:$BU=$BU1852)*($I:$I=$I1852)*($T:$T=$T1852)*($S:$S=_xlfn.MINIFS($S:$S,$T:$T,"="&amp;$T1852)),""))))&amp;"",IF(R1852="","",""))&amp;""</f>
        <v/>
      </c>
      <c r="BA1852" s="6">
        <f t="shared" si="2627"/>
        <v>155</v>
      </c>
      <c r="BB1852">
        <f t="shared" ref="BB1852:BD1852" si="2694">BB1851</f>
        <v>18987</v>
      </c>
      <c r="BC1852" t="str">
        <f t="shared" si="2694"/>
        <v>Velodrome</v>
      </c>
      <c r="BD1852" t="str">
        <f t="shared" si="2694"/>
        <v>Outlaws</v>
      </c>
      <c r="BE1852" t="s">
        <v>7</v>
      </c>
      <c r="BF1852" t="s">
        <v>172</v>
      </c>
      <c r="BI1852" cm="1">
        <f t="array" ref="BI1852">IFERROR(_xlfn._xlws.FILTER(shifts!A:A,(shifts!B:B=events!AD1852)*(shifts!AG:AG&gt;=events!BK1852)*(shifts!AH:AH&lt;=events!BL1852)),BI1851)</f>
        <v>63</v>
      </c>
      <c r="BJ1852" s="15">
        <f t="shared" si="2629"/>
        <v>0</v>
      </c>
      <c r="BK1852">
        <f t="shared" si="2630"/>
        <v>363</v>
      </c>
      <c r="BL1852">
        <f t="shared" si="2631"/>
        <v>363</v>
      </c>
      <c r="BM1852" s="15">
        <f>SUMIFS(BJ$2:BJ1852,K$2:K1852,"=Intermission")+SUMIFS(BJ$2:BJ1852,K$2:K1852,"=Timeout")</f>
        <v>67</v>
      </c>
      <c r="BN1852">
        <f t="shared" si="2632"/>
        <v>1147</v>
      </c>
      <c r="BO1852" s="19">
        <f t="shared" si="2633"/>
        <v>1864</v>
      </c>
      <c r="BP1852">
        <f t="shared" si="2634"/>
        <v>1859</v>
      </c>
      <c r="BQ1852" s="17">
        <f t="shared" si="2635"/>
        <v>1864</v>
      </c>
      <c r="BR1852" t="str">
        <f t="shared" si="2636"/>
        <v>event_team_player_2</v>
      </c>
      <c r="BS1852">
        <f>COUNTIFS(S$3:S1852,"="&amp;S1852,AI$3:AI1852,"="&amp;AI1852)</f>
        <v>2</v>
      </c>
      <c r="BT1852" t="str">
        <f>IFERROR(VLOOKUP(BB1852&amp;BU1852&amp;X1852,game_rosters!U:W,3,FALSE),"")</f>
        <v>P100128</v>
      </c>
      <c r="BU1852" t="str">
        <f t="shared" si="2637"/>
        <v>Outlaws</v>
      </c>
    </row>
    <row r="1853" spans="1:73" x14ac:dyDescent="0.2">
      <c r="A1853" t="str">
        <f t="shared" si="2612"/>
        <v/>
      </c>
      <c r="I1853" s="44">
        <v>61</v>
      </c>
      <c r="O1853" t="s">
        <v>605</v>
      </c>
      <c r="R1853" s="51">
        <v>1</v>
      </c>
      <c r="S1853">
        <v>955</v>
      </c>
      <c r="T1853" t="s">
        <v>756</v>
      </c>
      <c r="X1853">
        <v>61</v>
      </c>
      <c r="AA1853">
        <f t="shared" si="2661"/>
        <v>1955</v>
      </c>
      <c r="AB1853" t="str">
        <f t="shared" si="2662"/>
        <v/>
      </c>
      <c r="AC1853">
        <f t="shared" si="2608"/>
        <v>1955</v>
      </c>
      <c r="AD1853" s="6">
        <v>2</v>
      </c>
      <c r="AE1853" t="s">
        <v>939</v>
      </c>
      <c r="AF1853" t="s">
        <v>915</v>
      </c>
      <c r="AG1853" t="s">
        <v>756</v>
      </c>
      <c r="AH1853" t="s">
        <v>756</v>
      </c>
      <c r="AI1853" t="str">
        <f t="shared" si="2613"/>
        <v>o</v>
      </c>
      <c r="AJ1853" t="str">
        <f t="shared" si="2614"/>
        <v/>
      </c>
      <c r="AK1853" t="str">
        <f t="shared" si="2615"/>
        <v/>
      </c>
      <c r="AL1853" t="str">
        <f t="shared" si="2616"/>
        <v/>
      </c>
      <c r="AM1853" t="str">
        <f t="shared" si="2617"/>
        <v/>
      </c>
      <c r="AN1853" t="str">
        <f t="shared" si="2618"/>
        <v>Away</v>
      </c>
      <c r="AO1853" t="str">
        <f t="shared" si="2619"/>
        <v>a</v>
      </c>
      <c r="AP1853" t="str">
        <f t="shared" si="2620"/>
        <v/>
      </c>
      <c r="AQ1853" t="str">
        <f t="shared" si="2621"/>
        <v/>
      </c>
      <c r="AR1853" t="str">
        <f t="shared" si="2622"/>
        <v>Away</v>
      </c>
      <c r="AS1853" t="str">
        <f t="shared" si="2623"/>
        <v>a</v>
      </c>
      <c r="AT1853" t="str">
        <f t="shared" si="2624"/>
        <v>Defensive</v>
      </c>
      <c r="AU1853" t="str">
        <f t="shared" si="2625"/>
        <v/>
      </c>
      <c r="AV1853" t="str">
        <f t="shared" si="2626"/>
        <v/>
      </c>
      <c r="AW1853" t="str" cm="1">
        <f t="array" ref="AW1853">IFERROR(IF(O1853&lt;&gt;"",O1853,IF(OR($S1853="",$T1853=""),"",IF(O1853&lt;&gt;"",O1853,IF($T1853&lt;&gt;"",_xlfn._xlws.FILTER(O:O,($BU:$BU=$BU1853)*($I:$I=$I1853)*($T:$T=$T1853)*($S:$S=_xlfn.MINIFS($S:$S,$T:$T,"="&amp;$T1853)),"")))))&amp;"",IF(O1853="","",""))&amp;""</f>
        <v>Defensive_PlayPass-InShotPassLane</v>
      </c>
      <c r="AX1853" t="str" cm="1">
        <f t="array" ref="AX1853">IFERROR(IF(P1853&lt;&gt;"",P1853,IF(OR($S1853="",$T1853=""),"",IF($T1853&lt;&gt;"",_xlfn._xlws.FILTER(P:P,($BU:$BU=$BU1853)*($I:$I=$I1853)*($T:$T=$T1853)*($S:$S=_xlfn.MINIFS($S:$S,$T:$T,"="&amp;$T1853)),""))))&amp;"",IF(P1853="","",""))&amp;""</f>
        <v/>
      </c>
      <c r="AY1853" t="str" cm="1">
        <f t="array" ref="AY1853">IFERROR(IF(Q1853&lt;&gt;"",Q1853,IF(OR($S1853="",$T1853=""),"",IF($T1853&lt;&gt;"",_xlfn._xlws.FILTER(Q:Q,($BU:$BU=$BU1853)*($I:$I=$I1853)*($T:$T=$T1853)*($S:$S=_xlfn.MINIFS($S:$S,$T:$T,"="&amp;$T1853)),""))))&amp;"",IF(Q1853="","",""))&amp;""</f>
        <v/>
      </c>
      <c r="AZ1853" t="str" cm="1">
        <f t="array" ref="AZ1853">IFERROR(IF(R1853&lt;&gt;"",R1853,IF(OR($S1853="",$T1853=""),"",IF($T1853&lt;&gt;"",_xlfn._xlws.FILTER(R:R,($BU:$BU=$BU1853)*($I:$I=$I1853)*($T:$T=$T1853)*($S:$S=_xlfn.MINIFS($S:$S,$T:$T,"="&amp;$T1853)),""))))&amp;"",IF(R1853="","",""))&amp;""</f>
        <v>1</v>
      </c>
      <c r="BA1853" s="6">
        <f t="shared" si="2627"/>
        <v>155</v>
      </c>
      <c r="BB1853">
        <f t="shared" ref="BB1853:BD1853" si="2695">BB1852</f>
        <v>18987</v>
      </c>
      <c r="BC1853" t="str">
        <f t="shared" si="2695"/>
        <v>Velodrome</v>
      </c>
      <c r="BD1853" t="str">
        <f t="shared" si="2695"/>
        <v>Outlaws</v>
      </c>
      <c r="BE1853" t="s">
        <v>7</v>
      </c>
      <c r="BF1853" t="s">
        <v>172</v>
      </c>
      <c r="BI1853" cm="1">
        <f t="array" ref="BI1853">IFERROR(_xlfn._xlws.FILTER(shifts!A:A,(shifts!B:B=events!AD1853)*(shifts!AG:AG&gt;=events!BK1853)*(shifts!AH:AH&lt;=events!BL1853)),BI1852)</f>
        <v>63</v>
      </c>
      <c r="BJ1853" s="15">
        <f t="shared" si="2629"/>
        <v>0</v>
      </c>
      <c r="BK1853">
        <f t="shared" si="2630"/>
        <v>363</v>
      </c>
      <c r="BL1853">
        <f t="shared" si="2631"/>
        <v>363</v>
      </c>
      <c r="BM1853" s="15">
        <f>SUMIFS(BJ$2:BJ1853,K$2:K1853,"=Intermission")+SUMIFS(BJ$2:BJ1853,K$2:K1853,"=Timeout")</f>
        <v>67</v>
      </c>
      <c r="BN1853">
        <f t="shared" si="2632"/>
        <v>1147</v>
      </c>
      <c r="BO1853" s="19">
        <f t="shared" si="2633"/>
        <v>1864</v>
      </c>
      <c r="BP1853">
        <f t="shared" si="2634"/>
        <v>1859</v>
      </c>
      <c r="BQ1853" s="17">
        <f t="shared" si="2635"/>
        <v>1864</v>
      </c>
      <c r="BR1853" t="str">
        <f t="shared" si="2636"/>
        <v>opp_team_player_1</v>
      </c>
      <c r="BS1853">
        <f>COUNTIFS(S$3:S1853,"="&amp;S1853,AI$3:AI1853,"="&amp;AI1853)</f>
        <v>1</v>
      </c>
      <c r="BT1853" t="str">
        <f>IFERROR(VLOOKUP(BB1853&amp;BU1853&amp;X1853,game_rosters!U:W,3,FALSE),"")</f>
        <v>P100224</v>
      </c>
      <c r="BU1853" t="str">
        <f t="shared" si="2637"/>
        <v>Velodrome</v>
      </c>
    </row>
    <row r="1854" spans="1:73" x14ac:dyDescent="0.2">
      <c r="A1854">
        <f t="shared" si="2612"/>
        <v>1</v>
      </c>
      <c r="I1854" s="44">
        <v>68</v>
      </c>
      <c r="K1854" t="s">
        <v>238</v>
      </c>
      <c r="L1854" t="s">
        <v>184</v>
      </c>
      <c r="M1854" t="s">
        <v>88</v>
      </c>
      <c r="N1854" t="s">
        <v>595</v>
      </c>
      <c r="O1854" t="s">
        <v>569</v>
      </c>
      <c r="Q1854" t="s">
        <v>595</v>
      </c>
      <c r="R1854" s="51">
        <v>1</v>
      </c>
      <c r="S1854">
        <v>956</v>
      </c>
      <c r="T1854" t="s">
        <v>756</v>
      </c>
      <c r="W1854" t="s">
        <v>731</v>
      </c>
      <c r="X1854">
        <v>68</v>
      </c>
      <c r="Z1854">
        <v>1</v>
      </c>
      <c r="AA1854">
        <f t="shared" si="2661"/>
        <v>1956</v>
      </c>
      <c r="AB1854" t="str">
        <f t="shared" si="2662"/>
        <v/>
      </c>
      <c r="AC1854">
        <f t="shared" si="2608"/>
        <v>1956</v>
      </c>
      <c r="AD1854" s="6">
        <v>2</v>
      </c>
      <c r="AE1854" t="s">
        <v>939</v>
      </c>
      <c r="AF1854" t="s">
        <v>748</v>
      </c>
      <c r="AG1854" t="s">
        <v>752</v>
      </c>
      <c r="AH1854" t="s">
        <v>896</v>
      </c>
      <c r="AI1854" t="str">
        <f t="shared" si="2613"/>
        <v>e</v>
      </c>
      <c r="AJ1854" t="str">
        <f t="shared" si="2614"/>
        <v/>
      </c>
      <c r="AK1854" t="str">
        <f t="shared" si="2615"/>
        <v/>
      </c>
      <c r="AL1854" t="str">
        <f t="shared" si="2616"/>
        <v/>
      </c>
      <c r="AM1854" t="str">
        <f t="shared" si="2617"/>
        <v/>
      </c>
      <c r="AN1854" t="str">
        <f t="shared" si="2618"/>
        <v>Away</v>
      </c>
      <c r="AO1854" t="str">
        <f t="shared" si="2619"/>
        <v>a</v>
      </c>
      <c r="AP1854" t="str">
        <f t="shared" si="2620"/>
        <v/>
      </c>
      <c r="AQ1854" t="str">
        <f t="shared" si="2621"/>
        <v/>
      </c>
      <c r="AR1854" t="str">
        <f t="shared" si="2622"/>
        <v>Away</v>
      </c>
      <c r="AS1854" t="str">
        <f t="shared" si="2623"/>
        <v>a</v>
      </c>
      <c r="AT1854" t="str">
        <f t="shared" si="2624"/>
        <v>Offensive</v>
      </c>
      <c r="AU1854" t="str">
        <f t="shared" si="2625"/>
        <v/>
      </c>
      <c r="AV1854" t="str">
        <f t="shared" si="2626"/>
        <v/>
      </c>
      <c r="AW1854" t="str" cm="1">
        <f t="array" ref="AW1854">IFERROR(IF(O1854&lt;&gt;"",O1854,IF(OR($S1854="",$T1854=""),"",IF(O1854&lt;&gt;"",O1854,IF($T1854&lt;&gt;"",_xlfn._xlws.FILTER(O:O,($BU:$BU=$BU1854)*($I:$I=$I1854)*($T:$T=$T1854)*($S:$S=_xlfn.MINIFS($S:$S,$T:$T,"="&amp;$T1854)),"")))))&amp;"",IF(O1854="","",""))&amp;""</f>
        <v>OffensivePlay_Zone-Breakout</v>
      </c>
      <c r="AX1854" t="str" cm="1">
        <f t="array" ref="AX1854">IFERROR(IF(P1854&lt;&gt;"",P1854,IF(OR($S1854="",$T1854=""),"",IF($T1854&lt;&gt;"",_xlfn._xlws.FILTER(P:P,($BU:$BU=$BU1854)*($I:$I=$I1854)*($T:$T=$T1854)*($S:$S=_xlfn.MINIFS($S:$S,$T:$T,"="&amp;$T1854)),""))))&amp;"",IF(P1854="","",""))&amp;""</f>
        <v/>
      </c>
      <c r="AY1854" t="str" cm="1">
        <f t="array" ref="AY1854">IFERROR(IF(Q1854&lt;&gt;"",Q1854,IF(OR($S1854="",$T1854=""),"",IF($T1854&lt;&gt;"",_xlfn._xlws.FILTER(Q:Q,($BU:$BU=$BU1854)*($I:$I=$I1854)*($T:$T=$T1854)*($S:$S=_xlfn.MINIFS($S:$S,$T:$T,"="&amp;$T1854)),""))))&amp;"",IF(Q1854="","",""))&amp;""</f>
        <v>s</v>
      </c>
      <c r="AZ1854" t="str" cm="1">
        <f t="array" ref="AZ1854">IFERROR(IF(R1854&lt;&gt;"",R1854,IF(OR($S1854="",$T1854=""),"",IF($T1854&lt;&gt;"",_xlfn._xlws.FILTER(R:R,($BU:$BU=$BU1854)*($I:$I=$I1854)*($T:$T=$T1854)*($S:$S=_xlfn.MINIFS($S:$S,$T:$T,"="&amp;$T1854)),""))))&amp;"",IF(R1854="","",""))&amp;""</f>
        <v>1</v>
      </c>
      <c r="BA1854" s="6">
        <f t="shared" si="2627"/>
        <v>156</v>
      </c>
      <c r="BB1854">
        <f t="shared" ref="BB1854:BD1854" si="2696">BB1853</f>
        <v>18987</v>
      </c>
      <c r="BC1854" t="str">
        <f t="shared" si="2696"/>
        <v>Velodrome</v>
      </c>
      <c r="BD1854" t="str">
        <f t="shared" si="2696"/>
        <v>Outlaws</v>
      </c>
      <c r="BE1854" t="s">
        <v>238</v>
      </c>
      <c r="BF1854" t="s">
        <v>184</v>
      </c>
      <c r="BI1854" cm="1">
        <f t="array" ref="BI1854">IFERROR(_xlfn._xlws.FILTER(shifts!A:A,(shifts!B:B=events!AD1854)*(shifts!AG:AG&gt;=events!BK1854)*(shifts!AH:AH&lt;=events!BL1854)),BI1853)</f>
        <v>64</v>
      </c>
      <c r="BJ1854" s="15">
        <f t="shared" si="2629"/>
        <v>2</v>
      </c>
      <c r="BK1854">
        <f t="shared" si="2630"/>
        <v>361</v>
      </c>
      <c r="BL1854">
        <f t="shared" si="2631"/>
        <v>359</v>
      </c>
      <c r="BM1854" s="15">
        <f>SUMIFS(BJ$2:BJ1854,K$2:K1854,"=Intermission")+SUMIFS(BJ$2:BJ1854,K$2:K1854,"=Timeout")</f>
        <v>67</v>
      </c>
      <c r="BN1854">
        <f t="shared" si="2632"/>
        <v>1147</v>
      </c>
      <c r="BO1854" s="19">
        <f t="shared" si="2633"/>
        <v>1866</v>
      </c>
      <c r="BP1854">
        <f t="shared" si="2634"/>
        <v>1861</v>
      </c>
      <c r="BQ1854" s="17">
        <f t="shared" si="2635"/>
        <v>1868</v>
      </c>
      <c r="BR1854" t="str">
        <f t="shared" si="2636"/>
        <v>event_team_player_1</v>
      </c>
      <c r="BS1854">
        <f>COUNTIFS(S$3:S1854,"="&amp;S1854,AI$3:AI1854,"="&amp;AI1854)</f>
        <v>1</v>
      </c>
      <c r="BT1854" t="str">
        <f>IFERROR(VLOOKUP(BB1854&amp;BU1854&amp;X1854,game_rosters!U:W,3,FALSE),"")</f>
        <v>P100128</v>
      </c>
      <c r="BU1854" t="str">
        <f t="shared" si="2637"/>
        <v>Outlaws</v>
      </c>
    </row>
    <row r="1855" spans="1:73" x14ac:dyDescent="0.2">
      <c r="A1855" t="str">
        <f t="shared" si="2612"/>
        <v/>
      </c>
      <c r="I1855" s="44">
        <v>55</v>
      </c>
      <c r="R1855" s="51">
        <v>1</v>
      </c>
      <c r="S1855">
        <v>956</v>
      </c>
      <c r="T1855" t="s">
        <v>756</v>
      </c>
      <c r="X1855">
        <v>55</v>
      </c>
      <c r="AA1855">
        <f t="shared" si="2661"/>
        <v>1956</v>
      </c>
      <c r="AB1855" t="str">
        <f t="shared" si="2662"/>
        <v/>
      </c>
      <c r="AC1855">
        <f t="shared" si="2608"/>
        <v>1956</v>
      </c>
      <c r="AD1855" s="6">
        <v>2</v>
      </c>
      <c r="AE1855" t="s">
        <v>939</v>
      </c>
      <c r="AF1855" t="s">
        <v>748</v>
      </c>
      <c r="AG1855" t="s">
        <v>752</v>
      </c>
      <c r="AH1855" t="s">
        <v>896</v>
      </c>
      <c r="AI1855" t="str">
        <f t="shared" si="2613"/>
        <v>o</v>
      </c>
      <c r="AJ1855" t="str">
        <f t="shared" si="2614"/>
        <v/>
      </c>
      <c r="AK1855" t="str">
        <f t="shared" si="2615"/>
        <v/>
      </c>
      <c r="AL1855" t="str">
        <f t="shared" si="2616"/>
        <v/>
      </c>
      <c r="AM1855" t="str">
        <f t="shared" si="2617"/>
        <v/>
      </c>
      <c r="AN1855" t="str">
        <f t="shared" si="2618"/>
        <v>Away</v>
      </c>
      <c r="AO1855" t="str">
        <f t="shared" si="2619"/>
        <v>a</v>
      </c>
      <c r="AP1855" t="str">
        <f t="shared" si="2620"/>
        <v/>
      </c>
      <c r="AQ1855" t="str">
        <f t="shared" si="2621"/>
        <v/>
      </c>
      <c r="AR1855" t="str">
        <f t="shared" si="2622"/>
        <v>Away</v>
      </c>
      <c r="AS1855" t="str">
        <f t="shared" si="2623"/>
        <v>a</v>
      </c>
      <c r="AT1855" t="str">
        <f t="shared" si="2624"/>
        <v>Defensive</v>
      </c>
      <c r="AU1855" t="str">
        <f t="shared" si="2625"/>
        <v/>
      </c>
      <c r="AV1855" t="str">
        <f t="shared" si="2626"/>
        <v/>
      </c>
      <c r="AW1855" t="str" cm="1">
        <f t="array" ref="AW1855">IFERROR(IF(O1855&lt;&gt;"",O1855,IF(OR($S1855="",$T1855=""),"",IF(O1855&lt;&gt;"",O1855,IF($T1855&lt;&gt;"",_xlfn._xlws.FILTER(O:O,($BU:$BU=$BU1855)*($I:$I=$I1855)*($T:$T=$T1855)*($S:$S=_xlfn.MINIFS($S:$S,$T:$T,"="&amp;$T1855)),"")))))&amp;"",IF(O1855="","",""))&amp;""</f>
        <v/>
      </c>
      <c r="AX1855" t="str" cm="1">
        <f t="array" ref="AX1855">IFERROR(IF(P1855&lt;&gt;"",P1855,IF(OR($S1855="",$T1855=""),"",IF($T1855&lt;&gt;"",_xlfn._xlws.FILTER(P:P,($BU:$BU=$BU1855)*($I:$I=$I1855)*($T:$T=$T1855)*($S:$S=_xlfn.MINIFS($S:$S,$T:$T,"="&amp;$T1855)),""))))&amp;"",IF(P1855="","",""))&amp;""</f>
        <v/>
      </c>
      <c r="AY1855" t="str" cm="1">
        <f t="array" ref="AY1855">IFERROR(IF(Q1855&lt;&gt;"",Q1855,IF(OR($S1855="",$T1855=""),"",IF($T1855&lt;&gt;"",_xlfn._xlws.FILTER(Q:Q,($BU:$BU=$BU1855)*($I:$I=$I1855)*($T:$T=$T1855)*($S:$S=_xlfn.MINIFS($S:$S,$T:$T,"="&amp;$T1855)),""))))&amp;"",IF(Q1855="","",""))&amp;""</f>
        <v/>
      </c>
      <c r="AZ1855" t="str" cm="1">
        <f t="array" ref="AZ1855">IFERROR(IF(R1855&lt;&gt;"",R1855,IF(OR($S1855="",$T1855=""),"",IF($T1855&lt;&gt;"",_xlfn._xlws.FILTER(R:R,($BU:$BU=$BU1855)*($I:$I=$I1855)*($T:$T=$T1855)*($S:$S=_xlfn.MINIFS($S:$S,$T:$T,"="&amp;$T1855)),""))))&amp;"",IF(R1855="","",""))&amp;""</f>
        <v>1</v>
      </c>
      <c r="BA1855" s="6">
        <f t="shared" si="2627"/>
        <v>156</v>
      </c>
      <c r="BB1855">
        <f t="shared" ref="BB1855:BD1855" si="2697">BB1854</f>
        <v>18987</v>
      </c>
      <c r="BC1855" t="str">
        <f t="shared" si="2697"/>
        <v>Velodrome</v>
      </c>
      <c r="BD1855" t="str">
        <f t="shared" si="2697"/>
        <v>Outlaws</v>
      </c>
      <c r="BE1855" t="s">
        <v>238</v>
      </c>
      <c r="BF1855" t="s">
        <v>184</v>
      </c>
      <c r="BI1855" cm="1">
        <f t="array" ref="BI1855">IFERROR(_xlfn._xlws.FILTER(shifts!A:A,(shifts!B:B=events!AD1855)*(shifts!AG:AG&gt;=events!BK1855)*(shifts!AH:AH&lt;=events!BL1855)),BI1854)</f>
        <v>64</v>
      </c>
      <c r="BJ1855" s="15">
        <f t="shared" si="2629"/>
        <v>2</v>
      </c>
      <c r="BK1855">
        <f t="shared" si="2630"/>
        <v>361</v>
      </c>
      <c r="BL1855">
        <f t="shared" si="2631"/>
        <v>359</v>
      </c>
      <c r="BM1855" s="15">
        <f>SUMIFS(BJ$2:BJ1855,K$2:K1855,"=Intermission")+SUMIFS(BJ$2:BJ1855,K$2:K1855,"=Timeout")</f>
        <v>67</v>
      </c>
      <c r="BN1855">
        <f t="shared" si="2632"/>
        <v>1147</v>
      </c>
      <c r="BO1855" s="19">
        <f t="shared" si="2633"/>
        <v>1866</v>
      </c>
      <c r="BP1855">
        <f t="shared" si="2634"/>
        <v>1861</v>
      </c>
      <c r="BQ1855" s="17">
        <f t="shared" si="2635"/>
        <v>1868</v>
      </c>
      <c r="BR1855" t="str">
        <f t="shared" si="2636"/>
        <v>opp_team_player_1</v>
      </c>
      <c r="BS1855">
        <f>COUNTIFS(S$3:S1855,"="&amp;S1855,AI$3:AI1855,"="&amp;AI1855)</f>
        <v>1</v>
      </c>
      <c r="BT1855" t="str">
        <f>IFERROR(VLOOKUP(BB1855&amp;BU1855&amp;X1855,game_rosters!U:W,3,FALSE),"")</f>
        <v>P100064</v>
      </c>
      <c r="BU1855" t="str">
        <f t="shared" si="2637"/>
        <v>Velodrome</v>
      </c>
    </row>
    <row r="1856" spans="1:73" x14ac:dyDescent="0.2">
      <c r="A1856">
        <f t="shared" si="2612"/>
        <v>1</v>
      </c>
      <c r="I1856" s="44">
        <v>68</v>
      </c>
      <c r="K1856" t="s">
        <v>13</v>
      </c>
      <c r="R1856" s="51">
        <v>1</v>
      </c>
      <c r="S1856">
        <v>957</v>
      </c>
      <c r="T1856" t="s">
        <v>756</v>
      </c>
      <c r="W1856" t="s">
        <v>731</v>
      </c>
      <c r="X1856">
        <v>68</v>
      </c>
      <c r="Z1856">
        <v>1</v>
      </c>
      <c r="AA1856">
        <f t="shared" si="2661"/>
        <v>1957</v>
      </c>
      <c r="AB1856" t="str">
        <f t="shared" si="2662"/>
        <v/>
      </c>
      <c r="AC1856">
        <f t="shared" si="2608"/>
        <v>1957</v>
      </c>
      <c r="AD1856" s="6">
        <v>2</v>
      </c>
      <c r="AE1856" t="s">
        <v>752</v>
      </c>
      <c r="AF1856" t="s">
        <v>896</v>
      </c>
      <c r="AG1856" t="s">
        <v>752</v>
      </c>
      <c r="AH1856" t="s">
        <v>753</v>
      </c>
      <c r="AI1856" t="str">
        <f t="shared" si="2613"/>
        <v>e</v>
      </c>
      <c r="AJ1856" t="str">
        <f t="shared" si="2614"/>
        <v/>
      </c>
      <c r="AK1856" t="str">
        <f t="shared" si="2615"/>
        <v/>
      </c>
      <c r="AL1856" t="str">
        <f t="shared" si="2616"/>
        <v/>
      </c>
      <c r="AM1856" t="str">
        <f t="shared" si="2617"/>
        <v/>
      </c>
      <c r="AN1856" t="str">
        <f t="shared" si="2618"/>
        <v>Away</v>
      </c>
      <c r="AO1856" t="str">
        <f t="shared" si="2619"/>
        <v>a</v>
      </c>
      <c r="AP1856" t="str">
        <f t="shared" si="2620"/>
        <v/>
      </c>
      <c r="AQ1856" t="str">
        <f t="shared" si="2621"/>
        <v/>
      </c>
      <c r="AR1856" t="str">
        <f t="shared" si="2622"/>
        <v>Away</v>
      </c>
      <c r="AS1856" t="str">
        <f t="shared" si="2623"/>
        <v>a</v>
      </c>
      <c r="AT1856" t="str">
        <f t="shared" si="2624"/>
        <v>Offensive</v>
      </c>
      <c r="AU1856" t="str">
        <f t="shared" si="2625"/>
        <v/>
      </c>
      <c r="AV1856" t="str">
        <f t="shared" si="2626"/>
        <v/>
      </c>
      <c r="AW1856" t="str" cm="1">
        <f t="array" ref="AW1856">IFERROR(IF(O1856&lt;&gt;"",O1856,IF(OR($S1856="",$T1856=""),"",IF(O1856&lt;&gt;"",O1856,IF($T1856&lt;&gt;"",_xlfn._xlws.FILTER(O:O,($BU:$BU=$BU1856)*($I:$I=$I1856)*($T:$T=$T1856)*($S:$S=_xlfn.MINIFS($S:$S,$T:$T,"="&amp;$T1856)),"")))))&amp;"",IF(O1856="","",""))&amp;""</f>
        <v/>
      </c>
      <c r="AX1856" t="str" cm="1">
        <f t="array" ref="AX1856">IFERROR(IF(P1856&lt;&gt;"",P1856,IF(OR($S1856="",$T1856=""),"",IF($T1856&lt;&gt;"",_xlfn._xlws.FILTER(P:P,($BU:$BU=$BU1856)*($I:$I=$I1856)*($T:$T=$T1856)*($S:$S=_xlfn.MINIFS($S:$S,$T:$T,"="&amp;$T1856)),""))))&amp;"",IF(P1856="","",""))&amp;""</f>
        <v/>
      </c>
      <c r="AY1856" t="str" cm="1">
        <f t="array" ref="AY1856">IFERROR(IF(Q1856&lt;&gt;"",Q1856,IF(OR($S1856="",$T1856=""),"",IF($T1856&lt;&gt;"",_xlfn._xlws.FILTER(Q:Q,($BU:$BU=$BU1856)*($I:$I=$I1856)*($T:$T=$T1856)*($S:$S=_xlfn.MINIFS($S:$S,$T:$T,"="&amp;$T1856)),""))))&amp;"",IF(Q1856="","",""))&amp;""</f>
        <v/>
      </c>
      <c r="AZ1856" t="str" cm="1">
        <f t="array" ref="AZ1856">IFERROR(IF(R1856&lt;&gt;"",R1856,IF(OR($S1856="",$T1856=""),"",IF($T1856&lt;&gt;"",_xlfn._xlws.FILTER(R:R,($BU:$BU=$BU1856)*($I:$I=$I1856)*($T:$T=$T1856)*($S:$S=_xlfn.MINIFS($S:$S,$T:$T,"="&amp;$T1856)),""))))&amp;"",IF(R1856="","",""))&amp;""</f>
        <v>1</v>
      </c>
      <c r="BA1856" s="6">
        <f t="shared" si="2627"/>
        <v>156</v>
      </c>
      <c r="BB1856">
        <f t="shared" ref="BB1856:BD1856" si="2698">BB1855</f>
        <v>18987</v>
      </c>
      <c r="BC1856" t="str">
        <f t="shared" si="2698"/>
        <v>Velodrome</v>
      </c>
      <c r="BD1856" t="str">
        <f t="shared" si="2698"/>
        <v>Outlaws</v>
      </c>
      <c r="BE1856" t="s">
        <v>13</v>
      </c>
      <c r="BF1856" t="s">
        <v>756</v>
      </c>
      <c r="BI1856" cm="1">
        <f t="array" ref="BI1856">IFERROR(_xlfn._xlws.FILTER(shifts!A:A,(shifts!B:B=events!AD1856)*(shifts!AG:AG&gt;=events!BK1856)*(shifts!AH:AH&lt;=events!BL1856)),BI1855)</f>
        <v>64</v>
      </c>
      <c r="BJ1856" s="15">
        <f t="shared" si="2629"/>
        <v>4</v>
      </c>
      <c r="BK1856">
        <f t="shared" si="2630"/>
        <v>359</v>
      </c>
      <c r="BL1856">
        <f t="shared" si="2631"/>
        <v>355</v>
      </c>
      <c r="BM1856" s="15">
        <f>SUMIFS(BJ$2:BJ1856,K$2:K1856,"=Intermission")+SUMIFS(BJ$2:BJ1856,K$2:K1856,"=Timeout")</f>
        <v>67</v>
      </c>
      <c r="BN1856">
        <f t="shared" si="2632"/>
        <v>1147</v>
      </c>
      <c r="BO1856" s="19">
        <f t="shared" si="2633"/>
        <v>1868</v>
      </c>
      <c r="BP1856">
        <f t="shared" si="2634"/>
        <v>1863</v>
      </c>
      <c r="BQ1856" s="17">
        <f t="shared" si="2635"/>
        <v>1872</v>
      </c>
      <c r="BR1856" t="str">
        <f t="shared" si="2636"/>
        <v>event_team_player_1</v>
      </c>
      <c r="BS1856">
        <f>COUNTIFS(S$3:S1856,"="&amp;S1856,AI$3:AI1856,"="&amp;AI1856)</f>
        <v>1</v>
      </c>
      <c r="BT1856" t="str">
        <f>IFERROR(VLOOKUP(BB1856&amp;BU1856&amp;X1856,game_rosters!U:W,3,FALSE),"")</f>
        <v>P100128</v>
      </c>
      <c r="BU1856" t="str">
        <f t="shared" si="2637"/>
        <v>Outlaws</v>
      </c>
    </row>
    <row r="1857" spans="1:73" x14ac:dyDescent="0.2">
      <c r="A1857" t="str">
        <f t="shared" si="2612"/>
        <v/>
      </c>
      <c r="I1857" s="44">
        <v>55</v>
      </c>
      <c r="O1857" t="s">
        <v>602</v>
      </c>
      <c r="R1857" s="51">
        <v>1</v>
      </c>
      <c r="S1857">
        <v>957</v>
      </c>
      <c r="T1857" t="s">
        <v>756</v>
      </c>
      <c r="X1857">
        <v>55</v>
      </c>
      <c r="AA1857">
        <f t="shared" si="2661"/>
        <v>1957</v>
      </c>
      <c r="AB1857" t="str">
        <f t="shared" si="2662"/>
        <v/>
      </c>
      <c r="AC1857">
        <f t="shared" si="2608"/>
        <v>1957</v>
      </c>
      <c r="AD1857" s="6">
        <v>2</v>
      </c>
      <c r="AE1857" t="s">
        <v>752</v>
      </c>
      <c r="AF1857" t="s">
        <v>896</v>
      </c>
      <c r="AG1857" t="s">
        <v>752</v>
      </c>
      <c r="AH1857" t="s">
        <v>753</v>
      </c>
      <c r="AI1857" t="str">
        <f t="shared" si="2613"/>
        <v>o</v>
      </c>
      <c r="AJ1857" t="str">
        <f t="shared" si="2614"/>
        <v/>
      </c>
      <c r="AK1857" t="str">
        <f t="shared" si="2615"/>
        <v/>
      </c>
      <c r="AL1857" t="str">
        <f t="shared" si="2616"/>
        <v/>
      </c>
      <c r="AM1857" t="str">
        <f t="shared" si="2617"/>
        <v/>
      </c>
      <c r="AN1857" t="str">
        <f t="shared" si="2618"/>
        <v>Away</v>
      </c>
      <c r="AO1857" t="str">
        <f t="shared" si="2619"/>
        <v>a</v>
      </c>
      <c r="AP1857" t="str">
        <f t="shared" si="2620"/>
        <v/>
      </c>
      <c r="AQ1857" t="str">
        <f t="shared" si="2621"/>
        <v/>
      </c>
      <c r="AR1857" t="str">
        <f t="shared" si="2622"/>
        <v>Away</v>
      </c>
      <c r="AS1857" t="str">
        <f t="shared" si="2623"/>
        <v>a</v>
      </c>
      <c r="AT1857" t="str">
        <f t="shared" si="2624"/>
        <v>Defensive</v>
      </c>
      <c r="AU1857" t="str">
        <f t="shared" si="2625"/>
        <v/>
      </c>
      <c r="AV1857" t="str">
        <f t="shared" si="2626"/>
        <v/>
      </c>
      <c r="AW1857" t="str" cm="1">
        <f t="array" ref="AW1857">IFERROR(IF(O1857&lt;&gt;"",O1857,IF(OR($S1857="",$T1857=""),"",IF(O1857&lt;&gt;"",O1857,IF($T1857&lt;&gt;"",_xlfn._xlws.FILTER(O:O,($BU:$BU=$BU1857)*($I:$I=$I1857)*($T:$T=$T1857)*($S:$S=_xlfn.MINIFS($S:$S,$T:$T,"="&amp;$T1857)),"")))))&amp;"",IF(O1857="","",""))&amp;""</f>
        <v>Defensive_PlayPossession-StickCheck</v>
      </c>
      <c r="AX1857" t="str" cm="1">
        <f t="array" ref="AX1857">IFERROR(IF(P1857&lt;&gt;"",P1857,IF(OR($S1857="",$T1857=""),"",IF($T1857&lt;&gt;"",_xlfn._xlws.FILTER(P:P,($BU:$BU=$BU1857)*($I:$I=$I1857)*($T:$T=$T1857)*($S:$S=_xlfn.MINIFS($S:$S,$T:$T,"="&amp;$T1857)),""))))&amp;"",IF(P1857="","",""))&amp;""</f>
        <v/>
      </c>
      <c r="AY1857" t="str" cm="1">
        <f t="array" ref="AY1857">IFERROR(IF(Q1857&lt;&gt;"",Q1857,IF(OR($S1857="",$T1857=""),"",IF($T1857&lt;&gt;"",_xlfn._xlws.FILTER(Q:Q,($BU:$BU=$BU1857)*($I:$I=$I1857)*($T:$T=$T1857)*($S:$S=_xlfn.MINIFS($S:$S,$T:$T,"="&amp;$T1857)),""))))&amp;"",IF(Q1857="","",""))&amp;""</f>
        <v/>
      </c>
      <c r="AZ1857" t="str" cm="1">
        <f t="array" ref="AZ1857">IFERROR(IF(R1857&lt;&gt;"",R1857,IF(OR($S1857="",$T1857=""),"",IF($T1857&lt;&gt;"",_xlfn._xlws.FILTER(R:R,($BU:$BU=$BU1857)*($I:$I=$I1857)*($T:$T=$T1857)*($S:$S=_xlfn.MINIFS($S:$S,$T:$T,"="&amp;$T1857)),""))))&amp;"",IF(R1857="","",""))&amp;""</f>
        <v>1</v>
      </c>
      <c r="BA1857" s="6">
        <f t="shared" si="2627"/>
        <v>156</v>
      </c>
      <c r="BB1857">
        <f t="shared" ref="BB1857:BD1857" si="2699">BB1856</f>
        <v>18987</v>
      </c>
      <c r="BC1857" t="str">
        <f t="shared" si="2699"/>
        <v>Velodrome</v>
      </c>
      <c r="BD1857" t="str">
        <f t="shared" si="2699"/>
        <v>Outlaws</v>
      </c>
      <c r="BE1857" t="s">
        <v>13</v>
      </c>
      <c r="BF1857" t="s">
        <v>756</v>
      </c>
      <c r="BI1857" cm="1">
        <f t="array" ref="BI1857">IFERROR(_xlfn._xlws.FILTER(shifts!A:A,(shifts!B:B=events!AD1857)*(shifts!AG:AG&gt;=events!BK1857)*(shifts!AH:AH&lt;=events!BL1857)),BI1856)</f>
        <v>64</v>
      </c>
      <c r="BJ1857" s="15">
        <f t="shared" si="2629"/>
        <v>4</v>
      </c>
      <c r="BK1857">
        <f t="shared" si="2630"/>
        <v>359</v>
      </c>
      <c r="BL1857">
        <f t="shared" si="2631"/>
        <v>355</v>
      </c>
      <c r="BM1857" s="15">
        <f>SUMIFS(BJ$2:BJ1857,K$2:K1857,"=Intermission")+SUMIFS(BJ$2:BJ1857,K$2:K1857,"=Timeout")</f>
        <v>67</v>
      </c>
      <c r="BN1857">
        <f t="shared" si="2632"/>
        <v>1147</v>
      </c>
      <c r="BO1857" s="19">
        <f t="shared" si="2633"/>
        <v>1868</v>
      </c>
      <c r="BP1857">
        <f t="shared" si="2634"/>
        <v>1863</v>
      </c>
      <c r="BQ1857" s="17">
        <f t="shared" si="2635"/>
        <v>1872</v>
      </c>
      <c r="BR1857" t="str">
        <f t="shared" si="2636"/>
        <v>opp_team_player_1</v>
      </c>
      <c r="BS1857">
        <f>COUNTIFS(S$3:S1857,"="&amp;S1857,AI$3:AI1857,"="&amp;AI1857)</f>
        <v>1</v>
      </c>
      <c r="BT1857" t="str">
        <f>IFERROR(VLOOKUP(BB1857&amp;BU1857&amp;X1857,game_rosters!U:W,3,FALSE),"")</f>
        <v>P100064</v>
      </c>
      <c r="BU1857" t="str">
        <f t="shared" si="2637"/>
        <v>Velodrome</v>
      </c>
    </row>
    <row r="1858" spans="1:73" x14ac:dyDescent="0.2">
      <c r="A1858">
        <f t="shared" si="2612"/>
        <v>1</v>
      </c>
      <c r="I1858" s="44">
        <v>68</v>
      </c>
      <c r="K1858" t="s">
        <v>238</v>
      </c>
      <c r="L1858" t="s">
        <v>174</v>
      </c>
      <c r="M1858" t="s">
        <v>85</v>
      </c>
      <c r="N1858" t="s">
        <v>595</v>
      </c>
      <c r="O1858" t="s">
        <v>568</v>
      </c>
      <c r="Q1858" t="s">
        <v>595</v>
      </c>
      <c r="S1858">
        <v>958</v>
      </c>
      <c r="T1858" t="s">
        <v>756</v>
      </c>
      <c r="W1858" t="s">
        <v>731</v>
      </c>
      <c r="X1858">
        <v>68</v>
      </c>
      <c r="Z1858">
        <v>1</v>
      </c>
      <c r="AA1858">
        <f t="shared" si="2661"/>
        <v>1958</v>
      </c>
      <c r="AB1858" t="str">
        <f t="shared" si="2662"/>
        <v/>
      </c>
      <c r="AC1858">
        <f t="shared" ref="AC1858:AC1921" si="2700">IF(AB1858&lt;&gt;"",AB1858,S1858+1000)</f>
        <v>1958</v>
      </c>
      <c r="AD1858" s="6">
        <v>2</v>
      </c>
      <c r="AE1858" t="s">
        <v>752</v>
      </c>
      <c r="AF1858" t="s">
        <v>753</v>
      </c>
      <c r="AG1858" t="s">
        <v>752</v>
      </c>
      <c r="AH1858" t="s">
        <v>920</v>
      </c>
      <c r="AI1858" t="str">
        <f t="shared" si="2613"/>
        <v>e</v>
      </c>
      <c r="AJ1858" t="str">
        <f t="shared" si="2614"/>
        <v/>
      </c>
      <c r="AK1858" t="str">
        <f t="shared" si="2615"/>
        <v/>
      </c>
      <c r="AL1858" t="str">
        <f t="shared" si="2616"/>
        <v/>
      </c>
      <c r="AM1858" t="str">
        <f t="shared" si="2617"/>
        <v/>
      </c>
      <c r="AN1858" t="str">
        <f t="shared" si="2618"/>
        <v>Away</v>
      </c>
      <c r="AO1858" t="str">
        <f t="shared" si="2619"/>
        <v>a</v>
      </c>
      <c r="AP1858" t="str">
        <f t="shared" si="2620"/>
        <v/>
      </c>
      <c r="AQ1858" t="str">
        <f t="shared" si="2621"/>
        <v/>
      </c>
      <c r="AR1858" t="str">
        <f t="shared" si="2622"/>
        <v>Away</v>
      </c>
      <c r="AS1858" t="str">
        <f t="shared" si="2623"/>
        <v>a</v>
      </c>
      <c r="AT1858" t="str">
        <f t="shared" si="2624"/>
        <v>Offensive</v>
      </c>
      <c r="AU1858" t="str">
        <f t="shared" si="2625"/>
        <v/>
      </c>
      <c r="AV1858" t="str">
        <f t="shared" si="2626"/>
        <v/>
      </c>
      <c r="AW1858" t="str" cm="1">
        <f t="array" ref="AW1858">IFERROR(IF(O1858&lt;&gt;"",O1858,IF(OR($S1858="",$T1858=""),"",IF(O1858&lt;&gt;"",O1858,IF($T1858&lt;&gt;"",_xlfn._xlws.FILTER(O:O,($BU:$BU=$BU1858)*($I:$I=$I1858)*($T:$T=$T1858)*($S:$S=_xlfn.MINIFS($S:$S,$T:$T,"="&amp;$T1858)),"")))))&amp;"",IF(O1858="","",""))&amp;""</f>
        <v>OffensivePlay_Possession-DriveMiddle</v>
      </c>
      <c r="AX1858" t="str" cm="1">
        <f t="array" ref="AX1858">IFERROR(IF(P1858&lt;&gt;"",P1858,IF(OR($S1858="",$T1858=""),"",IF($T1858&lt;&gt;"",_xlfn._xlws.FILTER(P:P,($BU:$BU=$BU1858)*($I:$I=$I1858)*($T:$T=$T1858)*($S:$S=_xlfn.MINIFS($S:$S,$T:$T,"="&amp;$T1858)),""))))&amp;"",IF(P1858="","",""))&amp;""</f>
        <v/>
      </c>
      <c r="AY1858" t="str" cm="1">
        <f t="array" ref="AY1858">IFERROR(IF(Q1858&lt;&gt;"",Q1858,IF(OR($S1858="",$T1858=""),"",IF($T1858&lt;&gt;"",_xlfn._xlws.FILTER(Q:Q,($BU:$BU=$BU1858)*($I:$I=$I1858)*($T:$T=$T1858)*($S:$S=_xlfn.MINIFS($S:$S,$T:$T,"="&amp;$T1858)),""))))&amp;"",IF(Q1858="","",""))&amp;""</f>
        <v>s</v>
      </c>
      <c r="AZ1858" t="str" cm="1">
        <f t="array" ref="AZ1858">IFERROR(IF(R1858&lt;&gt;"",R1858,IF(OR($S1858="",$T1858=""),"",IF($T1858&lt;&gt;"",_xlfn._xlws.FILTER(R:R,($BU:$BU=$BU1858)*($I:$I=$I1858)*($T:$T=$T1858)*($S:$S=_xlfn.MINIFS($S:$S,$T:$T,"="&amp;$T1858)),""))))&amp;"",IF(R1858="","",""))&amp;""</f>
        <v/>
      </c>
      <c r="BA1858" s="6">
        <f t="shared" si="2627"/>
        <v>157</v>
      </c>
      <c r="BB1858">
        <f t="shared" ref="BB1858:BD1858" si="2701">BB1857</f>
        <v>18987</v>
      </c>
      <c r="BC1858" t="str">
        <f t="shared" si="2701"/>
        <v>Velodrome</v>
      </c>
      <c r="BD1858" t="str">
        <f t="shared" si="2701"/>
        <v>Outlaws</v>
      </c>
      <c r="BE1858" t="s">
        <v>238</v>
      </c>
      <c r="BF1858" t="s">
        <v>174</v>
      </c>
      <c r="BI1858" cm="1">
        <f t="array" ref="BI1858">IFERROR(_xlfn._xlws.FILTER(shifts!A:A,(shifts!B:B=events!AD1858)*(shifts!AG:AG&gt;=events!BK1858)*(shifts!AH:AH&lt;=events!BL1858)),BI1857)</f>
        <v>65</v>
      </c>
      <c r="BJ1858" s="15">
        <f t="shared" si="2629"/>
        <v>1</v>
      </c>
      <c r="BK1858">
        <f t="shared" si="2630"/>
        <v>355</v>
      </c>
      <c r="BL1858">
        <f t="shared" si="2631"/>
        <v>354</v>
      </c>
      <c r="BM1858" s="15">
        <f>SUMIFS(BJ$2:BJ1858,K$2:K1858,"=Intermission")+SUMIFS(BJ$2:BJ1858,K$2:K1858,"=Timeout")</f>
        <v>67</v>
      </c>
      <c r="BN1858">
        <f t="shared" si="2632"/>
        <v>1147</v>
      </c>
      <c r="BO1858" s="19">
        <f t="shared" si="2633"/>
        <v>1872</v>
      </c>
      <c r="BP1858">
        <f t="shared" si="2634"/>
        <v>1867</v>
      </c>
      <c r="BQ1858" s="17">
        <f t="shared" si="2635"/>
        <v>1873</v>
      </c>
      <c r="BR1858" t="str">
        <f t="shared" si="2636"/>
        <v>event_team_player_1</v>
      </c>
      <c r="BS1858">
        <f>COUNTIFS(S$3:S1858,"="&amp;S1858,AI$3:AI1858,"="&amp;AI1858)</f>
        <v>1</v>
      </c>
      <c r="BT1858" t="str">
        <f>IFERROR(VLOOKUP(BB1858&amp;BU1858&amp;X1858,game_rosters!U:W,3,FALSE),"")</f>
        <v>P100128</v>
      </c>
      <c r="BU1858" t="str">
        <f t="shared" si="2637"/>
        <v>Outlaws</v>
      </c>
    </row>
    <row r="1859" spans="1:73" x14ac:dyDescent="0.2">
      <c r="A1859" t="str">
        <f t="shared" si="2612"/>
        <v/>
      </c>
      <c r="I1859" s="44">
        <v>77</v>
      </c>
      <c r="S1859">
        <v>958</v>
      </c>
      <c r="T1859" t="s">
        <v>756</v>
      </c>
      <c r="X1859">
        <v>77</v>
      </c>
      <c r="Z1859">
        <v>1</v>
      </c>
      <c r="AA1859">
        <f t="shared" si="2661"/>
        <v>1958</v>
      </c>
      <c r="AB1859" t="str">
        <f t="shared" si="2662"/>
        <v/>
      </c>
      <c r="AC1859">
        <f t="shared" si="2700"/>
        <v>1958</v>
      </c>
      <c r="AD1859" s="6">
        <v>2</v>
      </c>
      <c r="AE1859" t="s">
        <v>752</v>
      </c>
      <c r="AF1859" t="s">
        <v>753</v>
      </c>
      <c r="AG1859" t="s">
        <v>752</v>
      </c>
      <c r="AH1859" t="s">
        <v>920</v>
      </c>
      <c r="AI1859" t="str">
        <f t="shared" si="2613"/>
        <v>e</v>
      </c>
      <c r="AJ1859" t="str">
        <f t="shared" si="2614"/>
        <v/>
      </c>
      <c r="AK1859" t="str">
        <f t="shared" si="2615"/>
        <v/>
      </c>
      <c r="AL1859" t="str">
        <f t="shared" si="2616"/>
        <v/>
      </c>
      <c r="AM1859" t="str">
        <f t="shared" si="2617"/>
        <v/>
      </c>
      <c r="AN1859" t="str">
        <f t="shared" si="2618"/>
        <v>Away</v>
      </c>
      <c r="AO1859" t="str">
        <f t="shared" si="2619"/>
        <v>a</v>
      </c>
      <c r="AP1859" t="str">
        <f t="shared" si="2620"/>
        <v/>
      </c>
      <c r="AQ1859" t="str">
        <f t="shared" si="2621"/>
        <v/>
      </c>
      <c r="AR1859" t="str">
        <f t="shared" si="2622"/>
        <v>Away</v>
      </c>
      <c r="AS1859" t="str">
        <f t="shared" si="2623"/>
        <v>a</v>
      </c>
      <c r="AT1859" t="str">
        <f t="shared" si="2624"/>
        <v>Offensive</v>
      </c>
      <c r="AU1859" t="str">
        <f t="shared" si="2625"/>
        <v/>
      </c>
      <c r="AV1859" t="str">
        <f t="shared" si="2626"/>
        <v/>
      </c>
      <c r="AW1859" t="str" cm="1">
        <f t="array" ref="AW1859">IFERROR(IF(O1859&lt;&gt;"",O1859,IF(OR($S1859="",$T1859=""),"",IF(O1859&lt;&gt;"",O1859,IF($T1859&lt;&gt;"",_xlfn._xlws.FILTER(O:O,($BU:$BU=$BU1859)*($I:$I=$I1859)*($T:$T=$T1859)*($S:$S=_xlfn.MINIFS($S:$S,$T:$T,"="&amp;$T1859)),"")))))&amp;"",IF(O1859="","",""))&amp;""</f>
        <v/>
      </c>
      <c r="AX1859" t="str" cm="1">
        <f t="array" ref="AX1859">IFERROR(IF(P1859&lt;&gt;"",P1859,IF(OR($S1859="",$T1859=""),"",IF($T1859&lt;&gt;"",_xlfn._xlws.FILTER(P:P,($BU:$BU=$BU1859)*($I:$I=$I1859)*($T:$T=$T1859)*($S:$S=_xlfn.MINIFS($S:$S,$T:$T,"="&amp;$T1859)),""))))&amp;"",IF(P1859="","",""))&amp;""</f>
        <v/>
      </c>
      <c r="AY1859" t="str" cm="1">
        <f t="array" ref="AY1859">IFERROR(IF(Q1859&lt;&gt;"",Q1859,IF(OR($S1859="",$T1859=""),"",IF($T1859&lt;&gt;"",_xlfn._xlws.FILTER(Q:Q,($BU:$BU=$BU1859)*($I:$I=$I1859)*($T:$T=$T1859)*($S:$S=_xlfn.MINIFS($S:$S,$T:$T,"="&amp;$T1859)),""))))&amp;"",IF(Q1859="","",""))&amp;""</f>
        <v/>
      </c>
      <c r="AZ1859" t="str" cm="1">
        <f t="array" ref="AZ1859">IFERROR(IF(R1859&lt;&gt;"",R1859,IF(OR($S1859="",$T1859=""),"",IF($T1859&lt;&gt;"",_xlfn._xlws.FILTER(R:R,($BU:$BU=$BU1859)*($I:$I=$I1859)*($T:$T=$T1859)*($S:$S=_xlfn.MINIFS($S:$S,$T:$T,"="&amp;$T1859)),""))))&amp;"",IF(R1859="","",""))&amp;""</f>
        <v/>
      </c>
      <c r="BA1859" s="6">
        <f t="shared" si="2627"/>
        <v>157</v>
      </c>
      <c r="BB1859">
        <f t="shared" ref="BB1859:BD1859" si="2702">BB1858</f>
        <v>18987</v>
      </c>
      <c r="BC1859" t="str">
        <f t="shared" si="2702"/>
        <v>Velodrome</v>
      </c>
      <c r="BD1859" t="str">
        <f t="shared" si="2702"/>
        <v>Outlaws</v>
      </c>
      <c r="BE1859" t="s">
        <v>238</v>
      </c>
      <c r="BF1859" t="s">
        <v>174</v>
      </c>
      <c r="BI1859" cm="1">
        <f t="array" ref="BI1859">IFERROR(_xlfn._xlws.FILTER(shifts!A:A,(shifts!B:B=events!AD1859)*(shifts!AG:AG&gt;=events!BK1859)*(shifts!AH:AH&lt;=events!BL1859)),BI1858)</f>
        <v>65</v>
      </c>
      <c r="BJ1859" s="15">
        <f t="shared" si="2629"/>
        <v>1</v>
      </c>
      <c r="BK1859">
        <f t="shared" si="2630"/>
        <v>355</v>
      </c>
      <c r="BL1859">
        <f t="shared" si="2631"/>
        <v>354</v>
      </c>
      <c r="BM1859" s="15">
        <f>SUMIFS(BJ$2:BJ1859,K$2:K1859,"=Intermission")+SUMIFS(BJ$2:BJ1859,K$2:K1859,"=Timeout")</f>
        <v>67</v>
      </c>
      <c r="BN1859">
        <f t="shared" si="2632"/>
        <v>1147</v>
      </c>
      <c r="BO1859" s="19">
        <f t="shared" si="2633"/>
        <v>1872</v>
      </c>
      <c r="BP1859">
        <f t="shared" si="2634"/>
        <v>1867</v>
      </c>
      <c r="BQ1859" s="17">
        <f t="shared" si="2635"/>
        <v>1873</v>
      </c>
      <c r="BR1859" t="str">
        <f t="shared" si="2636"/>
        <v>event_team_player_2</v>
      </c>
      <c r="BS1859">
        <f>COUNTIFS(S$3:S1859,"="&amp;S1859,AI$3:AI1859,"="&amp;AI1859)</f>
        <v>2</v>
      </c>
      <c r="BT1859" t="str">
        <f>IFERROR(VLOOKUP(BB1859&amp;BU1859&amp;X1859,game_rosters!U:W,3,FALSE),"")</f>
        <v>P100185</v>
      </c>
      <c r="BU1859" t="str">
        <f t="shared" si="2637"/>
        <v>Outlaws</v>
      </c>
    </row>
    <row r="1860" spans="1:73" x14ac:dyDescent="0.2">
      <c r="A1860" t="str">
        <f t="shared" si="2612"/>
        <v/>
      </c>
      <c r="I1860" s="44">
        <v>84</v>
      </c>
      <c r="S1860">
        <v>958</v>
      </c>
      <c r="T1860" t="s">
        <v>756</v>
      </c>
      <c r="X1860">
        <v>84</v>
      </c>
      <c r="AA1860">
        <f t="shared" si="2661"/>
        <v>1958</v>
      </c>
      <c r="AB1860" t="str">
        <f t="shared" si="2662"/>
        <v/>
      </c>
      <c r="AC1860">
        <f t="shared" si="2700"/>
        <v>1958</v>
      </c>
      <c r="AD1860" s="6">
        <v>2</v>
      </c>
      <c r="AE1860" t="s">
        <v>752</v>
      </c>
      <c r="AF1860" t="s">
        <v>753</v>
      </c>
      <c r="AG1860" t="s">
        <v>752</v>
      </c>
      <c r="AH1860" t="s">
        <v>920</v>
      </c>
      <c r="AI1860" t="str">
        <f t="shared" si="2613"/>
        <v>o</v>
      </c>
      <c r="AJ1860" t="str">
        <f t="shared" si="2614"/>
        <v/>
      </c>
      <c r="AK1860" t="str">
        <f t="shared" si="2615"/>
        <v/>
      </c>
      <c r="AL1860" t="str">
        <f t="shared" si="2616"/>
        <v/>
      </c>
      <c r="AM1860" t="str">
        <f t="shared" si="2617"/>
        <v/>
      </c>
      <c r="AN1860" t="str">
        <f t="shared" si="2618"/>
        <v>Away</v>
      </c>
      <c r="AO1860" t="str">
        <f t="shared" si="2619"/>
        <v>a</v>
      </c>
      <c r="AP1860" t="str">
        <f t="shared" si="2620"/>
        <v/>
      </c>
      <c r="AQ1860" t="str">
        <f t="shared" si="2621"/>
        <v/>
      </c>
      <c r="AR1860" t="str">
        <f t="shared" si="2622"/>
        <v>Away</v>
      </c>
      <c r="AS1860" t="str">
        <f t="shared" si="2623"/>
        <v>a</v>
      </c>
      <c r="AT1860" t="str">
        <f t="shared" si="2624"/>
        <v>Defensive</v>
      </c>
      <c r="AU1860" t="str">
        <f t="shared" si="2625"/>
        <v/>
      </c>
      <c r="AV1860" t="str">
        <f t="shared" si="2626"/>
        <v/>
      </c>
      <c r="AW1860" t="str" cm="1">
        <f t="array" ref="AW1860">IFERROR(IF(O1860&lt;&gt;"",O1860,IF(OR($S1860="",$T1860=""),"",IF(O1860&lt;&gt;"",O1860,IF($T1860&lt;&gt;"",_xlfn._xlws.FILTER(O:O,($BU:$BU=$BU1860)*($I:$I=$I1860)*($T:$T=$T1860)*($S:$S=_xlfn.MINIFS($S:$S,$T:$T,"="&amp;$T1860)),"")))))&amp;"",IF(O1860="","",""))&amp;""</f>
        <v/>
      </c>
      <c r="AX1860" t="str" cm="1">
        <f t="array" ref="AX1860">IFERROR(IF(P1860&lt;&gt;"",P1860,IF(OR($S1860="",$T1860=""),"",IF($T1860&lt;&gt;"",_xlfn._xlws.FILTER(P:P,($BU:$BU=$BU1860)*($I:$I=$I1860)*($T:$T=$T1860)*($S:$S=_xlfn.MINIFS($S:$S,$T:$T,"="&amp;$T1860)),""))))&amp;"",IF(P1860="","",""))&amp;""</f>
        <v/>
      </c>
      <c r="AY1860" t="str" cm="1">
        <f t="array" ref="AY1860">IFERROR(IF(Q1860&lt;&gt;"",Q1860,IF(OR($S1860="",$T1860=""),"",IF($T1860&lt;&gt;"",_xlfn._xlws.FILTER(Q:Q,($BU:$BU=$BU1860)*($I:$I=$I1860)*($T:$T=$T1860)*($S:$S=_xlfn.MINIFS($S:$S,$T:$T,"="&amp;$T1860)),""))))&amp;"",IF(Q1860="","",""))&amp;""</f>
        <v/>
      </c>
      <c r="AZ1860" t="str" cm="1">
        <f t="array" ref="AZ1860">IFERROR(IF(R1860&lt;&gt;"",R1860,IF(OR($S1860="",$T1860=""),"",IF($T1860&lt;&gt;"",_xlfn._xlws.FILTER(R:R,($BU:$BU=$BU1860)*($I:$I=$I1860)*($T:$T=$T1860)*($S:$S=_xlfn.MINIFS($S:$S,$T:$T,"="&amp;$T1860)),""))))&amp;"",IF(R1860="","",""))&amp;""</f>
        <v/>
      </c>
      <c r="BA1860" s="6">
        <f t="shared" si="2627"/>
        <v>157</v>
      </c>
      <c r="BB1860">
        <f t="shared" ref="BB1860:BD1860" si="2703">BB1859</f>
        <v>18987</v>
      </c>
      <c r="BC1860" t="str">
        <f t="shared" si="2703"/>
        <v>Velodrome</v>
      </c>
      <c r="BD1860" t="str">
        <f t="shared" si="2703"/>
        <v>Outlaws</v>
      </c>
      <c r="BE1860" t="s">
        <v>238</v>
      </c>
      <c r="BF1860" t="s">
        <v>174</v>
      </c>
      <c r="BI1860" cm="1">
        <f t="array" ref="BI1860">IFERROR(_xlfn._xlws.FILTER(shifts!A:A,(shifts!B:B=events!AD1860)*(shifts!AG:AG&gt;=events!BK1860)*(shifts!AH:AH&lt;=events!BL1860)),BI1859)</f>
        <v>65</v>
      </c>
      <c r="BJ1860" s="15">
        <f t="shared" si="2629"/>
        <v>1</v>
      </c>
      <c r="BK1860">
        <f t="shared" si="2630"/>
        <v>355</v>
      </c>
      <c r="BL1860">
        <f t="shared" si="2631"/>
        <v>354</v>
      </c>
      <c r="BM1860" s="15">
        <f>SUMIFS(BJ$2:BJ1860,K$2:K1860,"=Intermission")+SUMIFS(BJ$2:BJ1860,K$2:K1860,"=Timeout")</f>
        <v>67</v>
      </c>
      <c r="BN1860">
        <f t="shared" si="2632"/>
        <v>1147</v>
      </c>
      <c r="BO1860" s="19">
        <f t="shared" si="2633"/>
        <v>1872</v>
      </c>
      <c r="BP1860">
        <f t="shared" si="2634"/>
        <v>1867</v>
      </c>
      <c r="BQ1860" s="17">
        <f t="shared" si="2635"/>
        <v>1873</v>
      </c>
      <c r="BR1860" t="str">
        <f t="shared" si="2636"/>
        <v>opp_team_player_1</v>
      </c>
      <c r="BS1860">
        <f>COUNTIFS(S$3:S1860,"="&amp;S1860,AI$3:AI1860,"="&amp;AI1860)</f>
        <v>1</v>
      </c>
      <c r="BT1860" t="str">
        <f>IFERROR(VLOOKUP(BB1860&amp;BU1860&amp;X1860,game_rosters!U:W,3,FALSE),"")</f>
        <v>P100198</v>
      </c>
      <c r="BU1860" t="str">
        <f t="shared" si="2637"/>
        <v>Velodrome</v>
      </c>
    </row>
    <row r="1861" spans="1:73" x14ac:dyDescent="0.2">
      <c r="A1861" t="str">
        <f t="shared" ref="A1861:A1924" si="2704">IF(K1861&lt;&gt;"",1,IF(D1861="x","x",""))</f>
        <v/>
      </c>
      <c r="I1861" s="44">
        <v>91</v>
      </c>
      <c r="S1861">
        <v>958</v>
      </c>
      <c r="T1861" t="s">
        <v>756</v>
      </c>
      <c r="X1861">
        <v>91</v>
      </c>
      <c r="AA1861">
        <f t="shared" si="2661"/>
        <v>1958</v>
      </c>
      <c r="AB1861" t="str">
        <f t="shared" si="2662"/>
        <v/>
      </c>
      <c r="AC1861">
        <f t="shared" si="2700"/>
        <v>1958</v>
      </c>
      <c r="AD1861" s="6">
        <v>2</v>
      </c>
      <c r="AE1861" t="s">
        <v>752</v>
      </c>
      <c r="AF1861" t="s">
        <v>753</v>
      </c>
      <c r="AG1861" t="s">
        <v>752</v>
      </c>
      <c r="AH1861" t="s">
        <v>920</v>
      </c>
      <c r="AI1861" t="str">
        <f t="shared" ref="AI1861:AI1924" si="2705">IF(Z1861="x","",IF(Z1861=1,"e","o"))</f>
        <v>o</v>
      </c>
      <c r="AJ1861" t="str">
        <f t="shared" ref="AJ1861:AJ1924" si="2706">IF($J1861&lt;&gt;"",$J1861,IF($AC1861=$AC1860,AJ1860,""))</f>
        <v/>
      </c>
      <c r="AK1861" t="str">
        <f t="shared" ref="AK1861:AK1924" si="2707">IF($J1861&lt;&gt;"",$J1861,IF($AC1861=$AC1860,AK1860,""))</f>
        <v/>
      </c>
      <c r="AL1861" t="str">
        <f t="shared" ref="AL1861:AL1924" si="2708">IF($W1861="","",IF($AJ1861="","",IF($W1861="h",$AJ1861,IF($AJ1861="n","n",IF(AND($W1861="a",$AJ1861="d"),"o",IF(AND($W1861="a",$AJ1861="o"),"d"))))))</f>
        <v/>
      </c>
      <c r="AM1861" t="str">
        <f t="shared" ref="AM1861:AM1924" si="2709">IF($W1861="","",IF(J1861="","",IF(AL1861="n","n",IF(AL1861="d","o",IF(AL1861="o","d","")))))</f>
        <v/>
      </c>
      <c r="AN1861" t="str">
        <f t="shared" ref="AN1861:AN1924" si="2710">IF(AO1861="H","Home",IF(AO1861="A","Away",""))</f>
        <v>Away</v>
      </c>
      <c r="AO1861" t="str">
        <f t="shared" ref="AO1861:AO1924" si="2711">IF($W1861&lt;&gt;"",$W1861,IF($AC1861=$AC1860,AO1860,""))</f>
        <v>a</v>
      </c>
      <c r="AP1861" t="str">
        <f t="shared" ref="AP1861:AP1924" si="2712">IF(AL1861&lt;&gt;"",AL1861,IF($AC1861=$AC1860,AP1860,""))</f>
        <v/>
      </c>
      <c r="AQ1861" t="str">
        <f t="shared" ref="AQ1861:AQ1924" si="2713">IF(AM1861&lt;&gt;"",AM1861,IF($AC1861=$AC1860,AQ1860,""))</f>
        <v/>
      </c>
      <c r="AR1861" t="str">
        <f t="shared" ref="AR1861:AR1924" si="2714">IF(AN1861&lt;&gt;"",AN1861,IF($AC1861=$AC1860,AR1860,""))</f>
        <v>Away</v>
      </c>
      <c r="AS1861" t="str">
        <f t="shared" ref="AS1861:AS1924" si="2715">IF(AO1861&lt;&gt;"",AO1861,IF($AC1861=$AC1860,AS1860,""))</f>
        <v>a</v>
      </c>
      <c r="AT1861" t="str">
        <f t="shared" ref="AT1861:AT1924" si="2716">IF(AND(AI1861="e",OR(BE1861="Save",BF1861="Turnover_Takeaway",BF1861="Play_Defensive")),"Defensive",IF(AND(AI1861="o",OR(BE1861="Save",BF1861="Turnover_Takeaway",BF1861="Play_Defensive")),"Offensive",IF(OR(BE1861="Deadice",BE1861="Stoppage",BE1861="Intermission"),"",IF(AI1861="e","Offensive",IF(AI1861="o","Defensive","")))))</f>
        <v>Defensive</v>
      </c>
      <c r="AU1861" t="str">
        <f t="shared" ref="AU1861:AU1924" si="2717">IF(U1861&lt;&gt;"",U1861+5000,"")</f>
        <v/>
      </c>
      <c r="AV1861" t="str">
        <f t="shared" ref="AV1861:AV1924" si="2718">IF(V1861&lt;&gt;"",V1861+6000,"")</f>
        <v/>
      </c>
      <c r="AW1861" t="str" cm="1">
        <f t="array" ref="AW1861">IFERROR(IF(O1861&lt;&gt;"",O1861,IF(OR($S1861="",$T1861=""),"",IF(O1861&lt;&gt;"",O1861,IF($T1861&lt;&gt;"",_xlfn._xlws.FILTER(O:O,($BU:$BU=$BU1861)*($I:$I=$I1861)*($T:$T=$T1861)*($S:$S=_xlfn.MINIFS($S:$S,$T:$T,"="&amp;$T1861)),"")))))&amp;"",IF(O1861="","",""))&amp;""</f>
        <v/>
      </c>
      <c r="AX1861" t="str" cm="1">
        <f t="array" ref="AX1861">IFERROR(IF(P1861&lt;&gt;"",P1861,IF(OR($S1861="",$T1861=""),"",IF($T1861&lt;&gt;"",_xlfn._xlws.FILTER(P:P,($BU:$BU=$BU1861)*($I:$I=$I1861)*($T:$T=$T1861)*($S:$S=_xlfn.MINIFS($S:$S,$T:$T,"="&amp;$T1861)),""))))&amp;"",IF(P1861="","",""))&amp;""</f>
        <v/>
      </c>
      <c r="AY1861" t="str" cm="1">
        <f t="array" ref="AY1861">IFERROR(IF(Q1861&lt;&gt;"",Q1861,IF(OR($S1861="",$T1861=""),"",IF($T1861&lt;&gt;"",_xlfn._xlws.FILTER(Q:Q,($BU:$BU=$BU1861)*($I:$I=$I1861)*($T:$T=$T1861)*($S:$S=_xlfn.MINIFS($S:$S,$T:$T,"="&amp;$T1861)),""))))&amp;"",IF(Q1861="","",""))&amp;""</f>
        <v/>
      </c>
      <c r="AZ1861" t="str" cm="1">
        <f t="array" ref="AZ1861">IFERROR(IF(R1861&lt;&gt;"",R1861,IF(OR($S1861="",$T1861=""),"",IF($T1861&lt;&gt;"",_xlfn._xlws.FILTER(R:R,($BU:$BU=$BU1861)*($I:$I=$I1861)*($T:$T=$T1861)*($S:$S=_xlfn.MINIFS($S:$S,$T:$T,"="&amp;$T1861)),""))))&amp;"",IF(R1861="","",""))&amp;""</f>
        <v/>
      </c>
      <c r="BA1861" s="6">
        <f t="shared" ref="BA1861:BA1924" si="2719">IF(OR(L1861="Zone_Entry",L1861="Zone_Exit"),BA1860+1,BA1860)</f>
        <v>157</v>
      </c>
      <c r="BB1861">
        <f t="shared" ref="BB1861:BD1861" si="2720">BB1860</f>
        <v>18987</v>
      </c>
      <c r="BC1861" t="str">
        <f t="shared" si="2720"/>
        <v>Velodrome</v>
      </c>
      <c r="BD1861" t="str">
        <f t="shared" si="2720"/>
        <v>Outlaws</v>
      </c>
      <c r="BE1861" t="s">
        <v>238</v>
      </c>
      <c r="BF1861" t="s">
        <v>174</v>
      </c>
      <c r="BI1861" cm="1">
        <f t="array" ref="BI1861">IFERROR(_xlfn._xlws.FILTER(shifts!A:A,(shifts!B:B=events!AD1861)*(shifts!AG:AG&gt;=events!BK1861)*(shifts!AH:AH&lt;=events!BL1861)),BI1860)</f>
        <v>65</v>
      </c>
      <c r="BJ1861" s="15">
        <f t="shared" ref="BJ1861:BJ1924" si="2721">IF(AND(AG1861="",AH1861=""),0,((AE1861*60)+AF1861)-((AG1861*60)+AH1861))</f>
        <v>1</v>
      </c>
      <c r="BK1861">
        <f t="shared" ref="BK1861:BK1924" si="2722">(AE1861*60)+AF1861</f>
        <v>355</v>
      </c>
      <c r="BL1861">
        <f t="shared" ref="BL1861:BL1924" si="2723">IF(AND(AG1861="",AH1861=""),BK1861,((AG1861*60)+AH1861))</f>
        <v>354</v>
      </c>
      <c r="BM1861" s="15">
        <f>SUMIFS(BJ$2:BJ1861,K$2:K1861,"=Intermission")+SUMIFS(BJ$2:BJ1861,K$2:K1861,"=Timeout")</f>
        <v>67</v>
      </c>
      <c r="BN1861">
        <f t="shared" ref="BN1861:BN1924" si="2724">IF(AD1861=1,0,IF(AD1861=2,1080+BM1861,IF(AD1861=3,(1080*2)+BM1861,0)))</f>
        <v>1147</v>
      </c>
      <c r="BO1861" s="19">
        <f t="shared" ref="BO1861:BO1924" si="2725">IF(K1861="Intermission",BO1860,((1080)-((AE1861*60)+AF1861))+BN1861)</f>
        <v>1872</v>
      </c>
      <c r="BP1861">
        <f t="shared" ref="BP1861:BP1924" si="2726">IF(BO1861&lt;5,0,BO1861-5)</f>
        <v>1867</v>
      </c>
      <c r="BQ1861" s="17">
        <f t="shared" ref="BQ1861:BQ1924" si="2727">BP1861+BJ1861+5</f>
        <v>1873</v>
      </c>
      <c r="BR1861" t="str">
        <f t="shared" ref="BR1861:BR1924" si="2728">IF(AI1861="e","event_team_player_"&amp;BS1861,IF(AI1861="o","opp_team_player_"&amp;BS1861,""))</f>
        <v>opp_team_player_2</v>
      </c>
      <c r="BS1861">
        <f>COUNTIFS(S$3:S1861,"="&amp;S1861,AI$3:AI1861,"="&amp;AI1861)</f>
        <v>2</v>
      </c>
      <c r="BT1861" t="str">
        <f>IFERROR(VLOOKUP(BB1861&amp;BU1861&amp;X1861,game_rosters!U:W,3,FALSE),"")</f>
        <v>P100002</v>
      </c>
      <c r="BU1861" t="str">
        <f t="shared" ref="BU1861:BU1924" si="2729">IF(AR1861="","",IF(AND(AR1861="Away",AI1861="e"),BD1861,IF(AND(AR1861="Home",AI1861="e"),BC1861,IF(AND(AR1861="Away",AI1861="o"),BC1861,IF(AND(AR1861="Home",AI1861="o"),BD1861)))))</f>
        <v>Velodrome</v>
      </c>
    </row>
    <row r="1862" spans="1:73" x14ac:dyDescent="0.2">
      <c r="A1862">
        <f t="shared" si="2704"/>
        <v>1</v>
      </c>
      <c r="I1862" s="44">
        <v>68</v>
      </c>
      <c r="K1862" t="s">
        <v>7</v>
      </c>
      <c r="L1862" t="s">
        <v>172</v>
      </c>
      <c r="M1862" t="s">
        <v>385</v>
      </c>
      <c r="N1862" t="s">
        <v>595</v>
      </c>
      <c r="S1862">
        <v>959</v>
      </c>
      <c r="T1862" t="s">
        <v>756</v>
      </c>
      <c r="W1862" t="s">
        <v>731</v>
      </c>
      <c r="X1862">
        <v>68</v>
      </c>
      <c r="Z1862">
        <v>1</v>
      </c>
      <c r="AA1862">
        <f t="shared" si="2661"/>
        <v>1959</v>
      </c>
      <c r="AB1862" t="str">
        <f t="shared" si="2662"/>
        <v/>
      </c>
      <c r="AC1862">
        <f t="shared" si="2700"/>
        <v>1959</v>
      </c>
      <c r="AD1862" s="6">
        <v>2</v>
      </c>
      <c r="AE1862" t="s">
        <v>752</v>
      </c>
      <c r="AF1862" t="s">
        <v>920</v>
      </c>
      <c r="AG1862" t="s">
        <v>756</v>
      </c>
      <c r="AH1862" t="s">
        <v>756</v>
      </c>
      <c r="AI1862" t="str">
        <f t="shared" si="2705"/>
        <v>e</v>
      </c>
      <c r="AJ1862" t="str">
        <f t="shared" si="2706"/>
        <v/>
      </c>
      <c r="AK1862" t="str">
        <f t="shared" si="2707"/>
        <v/>
      </c>
      <c r="AL1862" t="str">
        <f t="shared" si="2708"/>
        <v/>
      </c>
      <c r="AM1862" t="str">
        <f t="shared" si="2709"/>
        <v/>
      </c>
      <c r="AN1862" t="str">
        <f t="shared" si="2710"/>
        <v>Away</v>
      </c>
      <c r="AO1862" t="str">
        <f t="shared" si="2711"/>
        <v>a</v>
      </c>
      <c r="AP1862" t="str">
        <f t="shared" si="2712"/>
        <v/>
      </c>
      <c r="AQ1862" t="str">
        <f t="shared" si="2713"/>
        <v/>
      </c>
      <c r="AR1862" t="str">
        <f t="shared" si="2714"/>
        <v>Away</v>
      </c>
      <c r="AS1862" t="str">
        <f t="shared" si="2715"/>
        <v>a</v>
      </c>
      <c r="AT1862" t="str">
        <f t="shared" si="2716"/>
        <v>Offensive</v>
      </c>
      <c r="AU1862" t="str">
        <f t="shared" si="2717"/>
        <v/>
      </c>
      <c r="AV1862" t="str">
        <f t="shared" si="2718"/>
        <v/>
      </c>
      <c r="AW1862" t="str" cm="1">
        <f t="array" ref="AW1862">IFERROR(IF(O1862&lt;&gt;"",O1862,IF(OR($S1862="",$T1862=""),"",IF(O1862&lt;&gt;"",O1862,IF($T1862&lt;&gt;"",_xlfn._xlws.FILTER(O:O,($BU:$BU=$BU1862)*($I:$I=$I1862)*($T:$T=$T1862)*($S:$S=_xlfn.MINIFS($S:$S,$T:$T,"="&amp;$T1862)),"")))))&amp;"",IF(O1862="","",""))&amp;""</f>
        <v/>
      </c>
      <c r="AX1862" t="str" cm="1">
        <f t="array" ref="AX1862">IFERROR(IF(P1862&lt;&gt;"",P1862,IF(OR($S1862="",$T1862=""),"",IF($T1862&lt;&gt;"",_xlfn._xlws.FILTER(P:P,($BU:$BU=$BU1862)*($I:$I=$I1862)*($T:$T=$T1862)*($S:$S=_xlfn.MINIFS($S:$S,$T:$T,"="&amp;$T1862)),""))))&amp;"",IF(P1862="","",""))&amp;""</f>
        <v/>
      </c>
      <c r="AY1862" t="str" cm="1">
        <f t="array" ref="AY1862">IFERROR(IF(Q1862&lt;&gt;"",Q1862,IF(OR($S1862="",$T1862=""),"",IF($T1862&lt;&gt;"",_xlfn._xlws.FILTER(Q:Q,($BU:$BU=$BU1862)*($I:$I=$I1862)*($T:$T=$T1862)*($S:$S=_xlfn.MINIFS($S:$S,$T:$T,"="&amp;$T1862)),""))))&amp;"",IF(Q1862="","",""))&amp;""</f>
        <v/>
      </c>
      <c r="AZ1862" t="str" cm="1">
        <f t="array" ref="AZ1862">IFERROR(IF(R1862&lt;&gt;"",R1862,IF(OR($S1862="",$T1862=""),"",IF($T1862&lt;&gt;"",_xlfn._xlws.FILTER(R:R,($BU:$BU=$BU1862)*($I:$I=$I1862)*($T:$T=$T1862)*($S:$S=_xlfn.MINIFS($S:$S,$T:$T,"="&amp;$T1862)),""))))&amp;"",IF(R1862="","",""))&amp;""</f>
        <v/>
      </c>
      <c r="BA1862" s="6">
        <f t="shared" si="2719"/>
        <v>157</v>
      </c>
      <c r="BB1862">
        <f t="shared" ref="BB1862:BD1862" si="2730">BB1861</f>
        <v>18987</v>
      </c>
      <c r="BC1862" t="str">
        <f t="shared" si="2730"/>
        <v>Velodrome</v>
      </c>
      <c r="BD1862" t="str">
        <f t="shared" si="2730"/>
        <v>Outlaws</v>
      </c>
      <c r="BE1862" t="s">
        <v>7</v>
      </c>
      <c r="BF1862" t="s">
        <v>172</v>
      </c>
      <c r="BI1862" cm="1">
        <f t="array" ref="BI1862">IFERROR(_xlfn._xlws.FILTER(shifts!A:A,(shifts!B:B=events!AD1862)*(shifts!AG:AG&gt;=events!BK1862)*(shifts!AH:AH&lt;=events!BL1862)),BI1861)</f>
        <v>65</v>
      </c>
      <c r="BJ1862" s="15">
        <f t="shared" si="2721"/>
        <v>0</v>
      </c>
      <c r="BK1862">
        <f t="shared" si="2722"/>
        <v>354</v>
      </c>
      <c r="BL1862">
        <f t="shared" si="2723"/>
        <v>354</v>
      </c>
      <c r="BM1862" s="15">
        <f>SUMIFS(BJ$2:BJ1862,K$2:K1862,"=Intermission")+SUMIFS(BJ$2:BJ1862,K$2:K1862,"=Timeout")</f>
        <v>67</v>
      </c>
      <c r="BN1862">
        <f t="shared" si="2724"/>
        <v>1147</v>
      </c>
      <c r="BO1862" s="19">
        <f t="shared" si="2725"/>
        <v>1873</v>
      </c>
      <c r="BP1862">
        <f t="shared" si="2726"/>
        <v>1868</v>
      </c>
      <c r="BQ1862" s="17">
        <f t="shared" si="2727"/>
        <v>1873</v>
      </c>
      <c r="BR1862" t="str">
        <f t="shared" si="2728"/>
        <v>event_team_player_1</v>
      </c>
      <c r="BS1862">
        <f>COUNTIFS(S$3:S1862,"="&amp;S1862,AI$3:AI1862,"="&amp;AI1862)</f>
        <v>1</v>
      </c>
      <c r="BT1862" t="str">
        <f>IFERROR(VLOOKUP(BB1862&amp;BU1862&amp;X1862,game_rosters!U:W,3,FALSE),"")</f>
        <v>P100128</v>
      </c>
      <c r="BU1862" t="str">
        <f t="shared" si="2729"/>
        <v>Outlaws</v>
      </c>
    </row>
    <row r="1863" spans="1:73" x14ac:dyDescent="0.2">
      <c r="A1863" t="str">
        <f t="shared" si="2704"/>
        <v/>
      </c>
      <c r="I1863" s="44">
        <v>44</v>
      </c>
      <c r="S1863">
        <v>959</v>
      </c>
      <c r="T1863" t="s">
        <v>756</v>
      </c>
      <c r="X1863">
        <v>44</v>
      </c>
      <c r="Z1863">
        <v>1</v>
      </c>
      <c r="AA1863">
        <f t="shared" si="2661"/>
        <v>1959</v>
      </c>
      <c r="AB1863" t="str">
        <f t="shared" si="2662"/>
        <v/>
      </c>
      <c r="AC1863">
        <f t="shared" si="2700"/>
        <v>1959</v>
      </c>
      <c r="AD1863" s="6">
        <v>2</v>
      </c>
      <c r="AE1863" t="s">
        <v>752</v>
      </c>
      <c r="AF1863" t="s">
        <v>920</v>
      </c>
      <c r="AG1863" t="s">
        <v>756</v>
      </c>
      <c r="AH1863" t="s">
        <v>756</v>
      </c>
      <c r="AI1863" t="str">
        <f t="shared" si="2705"/>
        <v>e</v>
      </c>
      <c r="AJ1863" t="str">
        <f t="shared" si="2706"/>
        <v/>
      </c>
      <c r="AK1863" t="str">
        <f t="shared" si="2707"/>
        <v/>
      </c>
      <c r="AL1863" t="str">
        <f t="shared" si="2708"/>
        <v/>
      </c>
      <c r="AM1863" t="str">
        <f t="shared" si="2709"/>
        <v/>
      </c>
      <c r="AN1863" t="str">
        <f t="shared" si="2710"/>
        <v>Away</v>
      </c>
      <c r="AO1863" t="str">
        <f t="shared" si="2711"/>
        <v>a</v>
      </c>
      <c r="AP1863" t="str">
        <f t="shared" si="2712"/>
        <v/>
      </c>
      <c r="AQ1863" t="str">
        <f t="shared" si="2713"/>
        <v/>
      </c>
      <c r="AR1863" t="str">
        <f t="shared" si="2714"/>
        <v>Away</v>
      </c>
      <c r="AS1863" t="str">
        <f t="shared" si="2715"/>
        <v>a</v>
      </c>
      <c r="AT1863" t="str">
        <f t="shared" si="2716"/>
        <v>Offensive</v>
      </c>
      <c r="AU1863" t="str">
        <f t="shared" si="2717"/>
        <v/>
      </c>
      <c r="AV1863" t="str">
        <f t="shared" si="2718"/>
        <v/>
      </c>
      <c r="AW1863" t="str" cm="1">
        <f t="array" ref="AW1863">IFERROR(IF(O1863&lt;&gt;"",O1863,IF(OR($S1863="",$T1863=""),"",IF(O1863&lt;&gt;"",O1863,IF($T1863&lt;&gt;"",_xlfn._xlws.FILTER(O:O,($BU:$BU=$BU1863)*($I:$I=$I1863)*($T:$T=$T1863)*($S:$S=_xlfn.MINIFS($S:$S,$T:$T,"="&amp;$T1863)),"")))))&amp;"",IF(O1863="","",""))&amp;""</f>
        <v/>
      </c>
      <c r="AX1863" t="str" cm="1">
        <f t="array" ref="AX1863">IFERROR(IF(P1863&lt;&gt;"",P1863,IF(OR($S1863="",$T1863=""),"",IF($T1863&lt;&gt;"",_xlfn._xlws.FILTER(P:P,($BU:$BU=$BU1863)*($I:$I=$I1863)*($T:$T=$T1863)*($S:$S=_xlfn.MINIFS($S:$S,$T:$T,"="&amp;$T1863)),""))))&amp;"",IF(P1863="","",""))&amp;""</f>
        <v/>
      </c>
      <c r="AY1863" t="str" cm="1">
        <f t="array" ref="AY1863">IFERROR(IF(Q1863&lt;&gt;"",Q1863,IF(OR($S1863="",$T1863=""),"",IF($T1863&lt;&gt;"",_xlfn._xlws.FILTER(Q:Q,($BU:$BU=$BU1863)*($I:$I=$I1863)*($T:$T=$T1863)*($S:$S=_xlfn.MINIFS($S:$S,$T:$T,"="&amp;$T1863)),""))))&amp;"",IF(Q1863="","",""))&amp;""</f>
        <v/>
      </c>
      <c r="AZ1863" t="str" cm="1">
        <f t="array" ref="AZ1863">IFERROR(IF(R1863&lt;&gt;"",R1863,IF(OR($S1863="",$T1863=""),"",IF($T1863&lt;&gt;"",_xlfn._xlws.FILTER(R:R,($BU:$BU=$BU1863)*($I:$I=$I1863)*($T:$T=$T1863)*($S:$S=_xlfn.MINIFS($S:$S,$T:$T,"="&amp;$T1863)),""))))&amp;"",IF(R1863="","",""))&amp;""</f>
        <v/>
      </c>
      <c r="BA1863" s="6">
        <f t="shared" si="2719"/>
        <v>157</v>
      </c>
      <c r="BB1863">
        <f t="shared" ref="BB1863:BD1863" si="2731">BB1862</f>
        <v>18987</v>
      </c>
      <c r="BC1863" t="str">
        <f t="shared" si="2731"/>
        <v>Velodrome</v>
      </c>
      <c r="BD1863" t="str">
        <f t="shared" si="2731"/>
        <v>Outlaws</v>
      </c>
      <c r="BE1863" t="s">
        <v>7</v>
      </c>
      <c r="BF1863" t="s">
        <v>172</v>
      </c>
      <c r="BI1863" cm="1">
        <f t="array" ref="BI1863">IFERROR(_xlfn._xlws.FILTER(shifts!A:A,(shifts!B:B=events!AD1863)*(shifts!AG:AG&gt;=events!BK1863)*(shifts!AH:AH&lt;=events!BL1863)),BI1862)</f>
        <v>65</v>
      </c>
      <c r="BJ1863" s="15">
        <f t="shared" si="2721"/>
        <v>0</v>
      </c>
      <c r="BK1863">
        <f t="shared" si="2722"/>
        <v>354</v>
      </c>
      <c r="BL1863">
        <f t="shared" si="2723"/>
        <v>354</v>
      </c>
      <c r="BM1863" s="15">
        <f>SUMIFS(BJ$2:BJ1863,K$2:K1863,"=Intermission")+SUMIFS(BJ$2:BJ1863,K$2:K1863,"=Timeout")</f>
        <v>67</v>
      </c>
      <c r="BN1863">
        <f t="shared" si="2724"/>
        <v>1147</v>
      </c>
      <c r="BO1863" s="19">
        <f t="shared" si="2725"/>
        <v>1873</v>
      </c>
      <c r="BP1863">
        <f t="shared" si="2726"/>
        <v>1868</v>
      </c>
      <c r="BQ1863" s="17">
        <f t="shared" si="2727"/>
        <v>1873</v>
      </c>
      <c r="BR1863" t="str">
        <f t="shared" si="2728"/>
        <v>event_team_player_2</v>
      </c>
      <c r="BS1863">
        <f>COUNTIFS(S$3:S1863,"="&amp;S1863,AI$3:AI1863,"="&amp;AI1863)</f>
        <v>2</v>
      </c>
      <c r="BT1863" t="str">
        <f>IFERROR(VLOOKUP(BB1863&amp;BU1863&amp;X1863,game_rosters!U:W,3,FALSE),"")</f>
        <v>P100033</v>
      </c>
      <c r="BU1863" t="str">
        <f t="shared" si="2729"/>
        <v>Outlaws</v>
      </c>
    </row>
    <row r="1864" spans="1:73" x14ac:dyDescent="0.2">
      <c r="A1864">
        <f t="shared" si="2704"/>
        <v>1</v>
      </c>
      <c r="I1864" s="44">
        <v>44</v>
      </c>
      <c r="K1864" t="s">
        <v>6</v>
      </c>
      <c r="L1864" t="s">
        <v>181</v>
      </c>
      <c r="M1864" t="s">
        <v>63</v>
      </c>
      <c r="N1864" t="s">
        <v>594</v>
      </c>
      <c r="R1864" s="51">
        <v>1</v>
      </c>
      <c r="S1864">
        <v>960</v>
      </c>
      <c r="T1864" t="s">
        <v>756</v>
      </c>
      <c r="W1864" t="s">
        <v>731</v>
      </c>
      <c r="X1864">
        <v>44</v>
      </c>
      <c r="Z1864">
        <v>1</v>
      </c>
      <c r="AA1864">
        <f t="shared" si="2661"/>
        <v>1960</v>
      </c>
      <c r="AB1864" t="str">
        <f t="shared" si="2662"/>
        <v/>
      </c>
      <c r="AC1864">
        <f t="shared" si="2700"/>
        <v>1960</v>
      </c>
      <c r="AD1864" s="6">
        <v>2</v>
      </c>
      <c r="AE1864" t="s">
        <v>752</v>
      </c>
      <c r="AF1864" t="s">
        <v>920</v>
      </c>
      <c r="AG1864" t="s">
        <v>756</v>
      </c>
      <c r="AH1864" t="s">
        <v>756</v>
      </c>
      <c r="AI1864" t="str">
        <f t="shared" si="2705"/>
        <v>e</v>
      </c>
      <c r="AJ1864" t="str">
        <f t="shared" si="2706"/>
        <v/>
      </c>
      <c r="AK1864" t="str">
        <f t="shared" si="2707"/>
        <v/>
      </c>
      <c r="AL1864" t="str">
        <f t="shared" si="2708"/>
        <v/>
      </c>
      <c r="AM1864" t="str">
        <f t="shared" si="2709"/>
        <v/>
      </c>
      <c r="AN1864" t="str">
        <f t="shared" si="2710"/>
        <v>Away</v>
      </c>
      <c r="AO1864" t="str">
        <f t="shared" si="2711"/>
        <v>a</v>
      </c>
      <c r="AP1864" t="str">
        <f t="shared" si="2712"/>
        <v/>
      </c>
      <c r="AQ1864" t="str">
        <f t="shared" si="2713"/>
        <v/>
      </c>
      <c r="AR1864" t="str">
        <f t="shared" si="2714"/>
        <v>Away</v>
      </c>
      <c r="AS1864" t="str">
        <f t="shared" si="2715"/>
        <v>a</v>
      </c>
      <c r="AT1864" t="str">
        <f t="shared" si="2716"/>
        <v>Offensive</v>
      </c>
      <c r="AU1864" t="str">
        <f t="shared" si="2717"/>
        <v/>
      </c>
      <c r="AV1864" t="str">
        <f t="shared" si="2718"/>
        <v/>
      </c>
      <c r="AW1864" t="str" cm="1">
        <f t="array" ref="AW1864">IFERROR(IF(O1864&lt;&gt;"",O1864,IF(OR($S1864="",$T1864=""),"",IF(O1864&lt;&gt;"",O1864,IF($T1864&lt;&gt;"",_xlfn._xlws.FILTER(O:O,($BU:$BU=$BU1864)*($I:$I=$I1864)*($T:$T=$T1864)*($S:$S=_xlfn.MINIFS($S:$S,$T:$T,"="&amp;$T1864)),"")))))&amp;"",IF(O1864="","",""))&amp;""</f>
        <v/>
      </c>
      <c r="AX1864" t="str" cm="1">
        <f t="array" ref="AX1864">IFERROR(IF(P1864&lt;&gt;"",P1864,IF(OR($S1864="",$T1864=""),"",IF($T1864&lt;&gt;"",_xlfn._xlws.FILTER(P:P,($BU:$BU=$BU1864)*($I:$I=$I1864)*($T:$T=$T1864)*($S:$S=_xlfn.MINIFS($S:$S,$T:$T,"="&amp;$T1864)),""))))&amp;"",IF(P1864="","",""))&amp;""</f>
        <v/>
      </c>
      <c r="AY1864" t="str" cm="1">
        <f t="array" ref="AY1864">IFERROR(IF(Q1864&lt;&gt;"",Q1864,IF(OR($S1864="",$T1864=""),"",IF($T1864&lt;&gt;"",_xlfn._xlws.FILTER(Q:Q,($BU:$BU=$BU1864)*($I:$I=$I1864)*($T:$T=$T1864)*($S:$S=_xlfn.MINIFS($S:$S,$T:$T,"="&amp;$T1864)),""))))&amp;"",IF(Q1864="","",""))&amp;""</f>
        <v/>
      </c>
      <c r="AZ1864" t="str" cm="1">
        <f t="array" ref="AZ1864">IFERROR(IF(R1864&lt;&gt;"",R1864,IF(OR($S1864="",$T1864=""),"",IF($T1864&lt;&gt;"",_xlfn._xlws.FILTER(R:R,($BU:$BU=$BU1864)*($I:$I=$I1864)*($T:$T=$T1864)*($S:$S=_xlfn.MINIFS($S:$S,$T:$T,"="&amp;$T1864)),""))))&amp;"",IF(R1864="","",""))&amp;""</f>
        <v>1</v>
      </c>
      <c r="BA1864" s="6">
        <f t="shared" si="2719"/>
        <v>157</v>
      </c>
      <c r="BB1864">
        <f t="shared" ref="BB1864:BD1864" si="2732">BB1863</f>
        <v>18987</v>
      </c>
      <c r="BC1864" t="str">
        <f t="shared" si="2732"/>
        <v>Velodrome</v>
      </c>
      <c r="BD1864" t="str">
        <f t="shared" si="2732"/>
        <v>Outlaws</v>
      </c>
      <c r="BE1864" t="s">
        <v>6</v>
      </c>
      <c r="BF1864" t="s">
        <v>181</v>
      </c>
      <c r="BI1864" cm="1">
        <f t="array" ref="BI1864">IFERROR(_xlfn._xlws.FILTER(shifts!A:A,(shifts!B:B=events!AD1864)*(shifts!AG:AG&gt;=events!BK1864)*(shifts!AH:AH&lt;=events!BL1864)),BI1863)</f>
        <v>65</v>
      </c>
      <c r="BJ1864" s="15">
        <f t="shared" si="2721"/>
        <v>0</v>
      </c>
      <c r="BK1864">
        <f t="shared" si="2722"/>
        <v>354</v>
      </c>
      <c r="BL1864">
        <f t="shared" si="2723"/>
        <v>354</v>
      </c>
      <c r="BM1864" s="15">
        <f>SUMIFS(BJ$2:BJ1864,K$2:K1864,"=Intermission")+SUMIFS(BJ$2:BJ1864,K$2:K1864,"=Timeout")</f>
        <v>67</v>
      </c>
      <c r="BN1864">
        <f t="shared" si="2724"/>
        <v>1147</v>
      </c>
      <c r="BO1864" s="19">
        <f t="shared" si="2725"/>
        <v>1873</v>
      </c>
      <c r="BP1864">
        <f t="shared" si="2726"/>
        <v>1868</v>
      </c>
      <c r="BQ1864" s="17">
        <f t="shared" si="2727"/>
        <v>1873</v>
      </c>
      <c r="BR1864" t="str">
        <f t="shared" si="2728"/>
        <v>event_team_player_1</v>
      </c>
      <c r="BS1864">
        <f>COUNTIFS(S$3:S1864,"="&amp;S1864,AI$3:AI1864,"="&amp;AI1864)</f>
        <v>1</v>
      </c>
      <c r="BT1864" t="str">
        <f>IFERROR(VLOOKUP(BB1864&amp;BU1864&amp;X1864,game_rosters!U:W,3,FALSE),"")</f>
        <v>P100033</v>
      </c>
      <c r="BU1864" t="str">
        <f t="shared" si="2729"/>
        <v>Outlaws</v>
      </c>
    </row>
    <row r="1865" spans="1:73" x14ac:dyDescent="0.2">
      <c r="A1865" t="str">
        <f t="shared" si="2704"/>
        <v/>
      </c>
      <c r="I1865" s="44">
        <v>55</v>
      </c>
      <c r="O1865" t="s">
        <v>605</v>
      </c>
      <c r="R1865" s="51">
        <v>1</v>
      </c>
      <c r="S1865">
        <v>960</v>
      </c>
      <c r="T1865" t="s">
        <v>756</v>
      </c>
      <c r="X1865">
        <v>55</v>
      </c>
      <c r="AA1865">
        <f t="shared" si="2661"/>
        <v>1960</v>
      </c>
      <c r="AB1865" t="str">
        <f t="shared" si="2662"/>
        <v/>
      </c>
      <c r="AC1865">
        <f t="shared" si="2700"/>
        <v>1960</v>
      </c>
      <c r="AD1865" s="6">
        <v>2</v>
      </c>
      <c r="AE1865" t="s">
        <v>752</v>
      </c>
      <c r="AF1865" t="s">
        <v>920</v>
      </c>
      <c r="AG1865" t="s">
        <v>756</v>
      </c>
      <c r="AH1865" t="s">
        <v>756</v>
      </c>
      <c r="AI1865" t="str">
        <f t="shared" si="2705"/>
        <v>o</v>
      </c>
      <c r="AJ1865" t="str">
        <f t="shared" si="2706"/>
        <v/>
      </c>
      <c r="AK1865" t="str">
        <f t="shared" si="2707"/>
        <v/>
      </c>
      <c r="AL1865" t="str">
        <f t="shared" si="2708"/>
        <v/>
      </c>
      <c r="AM1865" t="str">
        <f t="shared" si="2709"/>
        <v/>
      </c>
      <c r="AN1865" t="str">
        <f t="shared" si="2710"/>
        <v>Away</v>
      </c>
      <c r="AO1865" t="str">
        <f t="shared" si="2711"/>
        <v>a</v>
      </c>
      <c r="AP1865" t="str">
        <f t="shared" si="2712"/>
        <v/>
      </c>
      <c r="AQ1865" t="str">
        <f t="shared" si="2713"/>
        <v/>
      </c>
      <c r="AR1865" t="str">
        <f t="shared" si="2714"/>
        <v>Away</v>
      </c>
      <c r="AS1865" t="str">
        <f t="shared" si="2715"/>
        <v>a</v>
      </c>
      <c r="AT1865" t="str">
        <f t="shared" si="2716"/>
        <v>Defensive</v>
      </c>
      <c r="AU1865" t="str">
        <f t="shared" si="2717"/>
        <v/>
      </c>
      <c r="AV1865" t="str">
        <f t="shared" si="2718"/>
        <v/>
      </c>
      <c r="AW1865" t="str" cm="1">
        <f t="array" ref="AW1865">IFERROR(IF(O1865&lt;&gt;"",O1865,IF(OR($S1865="",$T1865=""),"",IF(O1865&lt;&gt;"",O1865,IF($T1865&lt;&gt;"",_xlfn._xlws.FILTER(O:O,($BU:$BU=$BU1865)*($I:$I=$I1865)*($T:$T=$T1865)*($S:$S=_xlfn.MINIFS($S:$S,$T:$T,"="&amp;$T1865)),"")))))&amp;"",IF(O1865="","",""))&amp;""</f>
        <v>Defensive_PlayPass-InShotPassLane</v>
      </c>
      <c r="AX1865" t="str" cm="1">
        <f t="array" ref="AX1865">IFERROR(IF(P1865&lt;&gt;"",P1865,IF(OR($S1865="",$T1865=""),"",IF($T1865&lt;&gt;"",_xlfn._xlws.FILTER(P:P,($BU:$BU=$BU1865)*($I:$I=$I1865)*($T:$T=$T1865)*($S:$S=_xlfn.MINIFS($S:$S,$T:$T,"="&amp;$T1865)),""))))&amp;"",IF(P1865="","",""))&amp;""</f>
        <v/>
      </c>
      <c r="AY1865" t="str" cm="1">
        <f t="array" ref="AY1865">IFERROR(IF(Q1865&lt;&gt;"",Q1865,IF(OR($S1865="",$T1865=""),"",IF($T1865&lt;&gt;"",_xlfn._xlws.FILTER(Q:Q,($BU:$BU=$BU1865)*($I:$I=$I1865)*($T:$T=$T1865)*($S:$S=_xlfn.MINIFS($S:$S,$T:$T,"="&amp;$T1865)),""))))&amp;"",IF(Q1865="","",""))&amp;""</f>
        <v/>
      </c>
      <c r="AZ1865" t="str" cm="1">
        <f t="array" ref="AZ1865">IFERROR(IF(R1865&lt;&gt;"",R1865,IF(OR($S1865="",$T1865=""),"",IF($T1865&lt;&gt;"",_xlfn._xlws.FILTER(R:R,($BU:$BU=$BU1865)*($I:$I=$I1865)*($T:$T=$T1865)*($S:$S=_xlfn.MINIFS($S:$S,$T:$T,"="&amp;$T1865)),""))))&amp;"",IF(R1865="","",""))&amp;""</f>
        <v>1</v>
      </c>
      <c r="BA1865" s="6">
        <f t="shared" si="2719"/>
        <v>157</v>
      </c>
      <c r="BB1865">
        <f t="shared" ref="BB1865:BD1865" si="2733">BB1864</f>
        <v>18987</v>
      </c>
      <c r="BC1865" t="str">
        <f t="shared" si="2733"/>
        <v>Velodrome</v>
      </c>
      <c r="BD1865" t="str">
        <f t="shared" si="2733"/>
        <v>Outlaws</v>
      </c>
      <c r="BE1865" t="s">
        <v>6</v>
      </c>
      <c r="BF1865" t="s">
        <v>181</v>
      </c>
      <c r="BI1865" cm="1">
        <f t="array" ref="BI1865">IFERROR(_xlfn._xlws.FILTER(shifts!A:A,(shifts!B:B=events!AD1865)*(shifts!AG:AG&gt;=events!BK1865)*(shifts!AH:AH&lt;=events!BL1865)),BI1864)</f>
        <v>65</v>
      </c>
      <c r="BJ1865" s="15">
        <f t="shared" si="2721"/>
        <v>0</v>
      </c>
      <c r="BK1865">
        <f t="shared" si="2722"/>
        <v>354</v>
      </c>
      <c r="BL1865">
        <f t="shared" si="2723"/>
        <v>354</v>
      </c>
      <c r="BM1865" s="15">
        <f>SUMIFS(BJ$2:BJ1865,K$2:K1865,"=Intermission")+SUMIFS(BJ$2:BJ1865,K$2:K1865,"=Timeout")</f>
        <v>67</v>
      </c>
      <c r="BN1865">
        <f t="shared" si="2724"/>
        <v>1147</v>
      </c>
      <c r="BO1865" s="19">
        <f t="shared" si="2725"/>
        <v>1873</v>
      </c>
      <c r="BP1865">
        <f t="shared" si="2726"/>
        <v>1868</v>
      </c>
      <c r="BQ1865" s="17">
        <f t="shared" si="2727"/>
        <v>1873</v>
      </c>
      <c r="BR1865" t="str">
        <f t="shared" si="2728"/>
        <v>opp_team_player_1</v>
      </c>
      <c r="BS1865">
        <f>COUNTIFS(S$3:S1865,"="&amp;S1865,AI$3:AI1865,"="&amp;AI1865)</f>
        <v>1</v>
      </c>
      <c r="BT1865" t="str">
        <f>IFERROR(VLOOKUP(BB1865&amp;BU1865&amp;X1865,game_rosters!U:W,3,FALSE),"")</f>
        <v>P100064</v>
      </c>
      <c r="BU1865" t="str">
        <f t="shared" si="2729"/>
        <v>Velodrome</v>
      </c>
    </row>
    <row r="1866" spans="1:73" x14ac:dyDescent="0.2">
      <c r="A1866" t="str">
        <f t="shared" si="2704"/>
        <v/>
      </c>
      <c r="I1866" s="44">
        <v>91</v>
      </c>
      <c r="O1866" t="s">
        <v>605</v>
      </c>
      <c r="S1866">
        <v>960</v>
      </c>
      <c r="T1866" t="s">
        <v>756</v>
      </c>
      <c r="X1866">
        <v>91</v>
      </c>
      <c r="AA1866">
        <f t="shared" si="2661"/>
        <v>1960</v>
      </c>
      <c r="AB1866" t="str">
        <f t="shared" si="2662"/>
        <v/>
      </c>
      <c r="AC1866">
        <f t="shared" si="2700"/>
        <v>1960</v>
      </c>
      <c r="AD1866" s="6">
        <v>2</v>
      </c>
      <c r="AE1866" t="s">
        <v>752</v>
      </c>
      <c r="AF1866" t="s">
        <v>920</v>
      </c>
      <c r="AG1866" t="s">
        <v>756</v>
      </c>
      <c r="AH1866" t="s">
        <v>756</v>
      </c>
      <c r="AI1866" t="str">
        <f t="shared" si="2705"/>
        <v>o</v>
      </c>
      <c r="AJ1866" t="str">
        <f t="shared" si="2706"/>
        <v/>
      </c>
      <c r="AK1866" t="str">
        <f t="shared" si="2707"/>
        <v/>
      </c>
      <c r="AL1866" t="str">
        <f t="shared" si="2708"/>
        <v/>
      </c>
      <c r="AM1866" t="str">
        <f t="shared" si="2709"/>
        <v/>
      </c>
      <c r="AN1866" t="str">
        <f t="shared" si="2710"/>
        <v>Away</v>
      </c>
      <c r="AO1866" t="str">
        <f t="shared" si="2711"/>
        <v>a</v>
      </c>
      <c r="AP1866" t="str">
        <f t="shared" si="2712"/>
        <v/>
      </c>
      <c r="AQ1866" t="str">
        <f t="shared" si="2713"/>
        <v/>
      </c>
      <c r="AR1866" t="str">
        <f t="shared" si="2714"/>
        <v>Away</v>
      </c>
      <c r="AS1866" t="str">
        <f t="shared" si="2715"/>
        <v>a</v>
      </c>
      <c r="AT1866" t="str">
        <f t="shared" si="2716"/>
        <v>Defensive</v>
      </c>
      <c r="AU1866" t="str">
        <f t="shared" si="2717"/>
        <v/>
      </c>
      <c r="AV1866" t="str">
        <f t="shared" si="2718"/>
        <v/>
      </c>
      <c r="AW1866" t="str" cm="1">
        <f t="array" ref="AW1866">IFERROR(IF(O1866&lt;&gt;"",O1866,IF(OR($S1866="",$T1866=""),"",IF(O1866&lt;&gt;"",O1866,IF($T1866&lt;&gt;"",_xlfn._xlws.FILTER(O:O,($BU:$BU=$BU1866)*($I:$I=$I1866)*($T:$T=$T1866)*($S:$S=_xlfn.MINIFS($S:$S,$T:$T,"="&amp;$T1866)),"")))))&amp;"",IF(O1866="","",""))&amp;""</f>
        <v>Defensive_PlayPass-InShotPassLane</v>
      </c>
      <c r="AX1866" t="str" cm="1">
        <f t="array" ref="AX1866">IFERROR(IF(P1866&lt;&gt;"",P1866,IF(OR($S1866="",$T1866=""),"",IF($T1866&lt;&gt;"",_xlfn._xlws.FILTER(P:P,($BU:$BU=$BU1866)*($I:$I=$I1866)*($T:$T=$T1866)*($S:$S=_xlfn.MINIFS($S:$S,$T:$T,"="&amp;$T1866)),""))))&amp;"",IF(P1866="","",""))&amp;""</f>
        <v/>
      </c>
      <c r="AY1866" t="str" cm="1">
        <f t="array" ref="AY1866">IFERROR(IF(Q1866&lt;&gt;"",Q1866,IF(OR($S1866="",$T1866=""),"",IF($T1866&lt;&gt;"",_xlfn._xlws.FILTER(Q:Q,($BU:$BU=$BU1866)*($I:$I=$I1866)*($T:$T=$T1866)*($S:$S=_xlfn.MINIFS($S:$S,$T:$T,"="&amp;$T1866)),""))))&amp;"",IF(Q1866="","",""))&amp;""</f>
        <v/>
      </c>
      <c r="AZ1866" t="str" cm="1">
        <f t="array" ref="AZ1866">IFERROR(IF(R1866&lt;&gt;"",R1866,IF(OR($S1866="",$T1866=""),"",IF($T1866&lt;&gt;"",_xlfn._xlws.FILTER(R:R,($BU:$BU=$BU1866)*($I:$I=$I1866)*($T:$T=$T1866)*($S:$S=_xlfn.MINIFS($S:$S,$T:$T,"="&amp;$T1866)),""))))&amp;"",IF(R1866="","",""))&amp;""</f>
        <v/>
      </c>
      <c r="BA1866" s="6">
        <f t="shared" si="2719"/>
        <v>157</v>
      </c>
      <c r="BB1866">
        <f t="shared" ref="BB1866:BD1866" si="2734">BB1865</f>
        <v>18987</v>
      </c>
      <c r="BC1866" t="str">
        <f t="shared" si="2734"/>
        <v>Velodrome</v>
      </c>
      <c r="BD1866" t="str">
        <f t="shared" si="2734"/>
        <v>Outlaws</v>
      </c>
      <c r="BE1866" t="s">
        <v>6</v>
      </c>
      <c r="BF1866" t="s">
        <v>181</v>
      </c>
      <c r="BI1866" cm="1">
        <f t="array" ref="BI1866">IFERROR(_xlfn._xlws.FILTER(shifts!A:A,(shifts!B:B=events!AD1866)*(shifts!AG:AG&gt;=events!BK1866)*(shifts!AH:AH&lt;=events!BL1866)),BI1865)</f>
        <v>65</v>
      </c>
      <c r="BJ1866" s="15">
        <f t="shared" si="2721"/>
        <v>0</v>
      </c>
      <c r="BK1866">
        <f t="shared" si="2722"/>
        <v>354</v>
      </c>
      <c r="BL1866">
        <f t="shared" si="2723"/>
        <v>354</v>
      </c>
      <c r="BM1866" s="15">
        <f>SUMIFS(BJ$2:BJ1866,K$2:K1866,"=Intermission")+SUMIFS(BJ$2:BJ1866,K$2:K1866,"=Timeout")</f>
        <v>67</v>
      </c>
      <c r="BN1866">
        <f t="shared" si="2724"/>
        <v>1147</v>
      </c>
      <c r="BO1866" s="19">
        <f t="shared" si="2725"/>
        <v>1873</v>
      </c>
      <c r="BP1866">
        <f t="shared" si="2726"/>
        <v>1868</v>
      </c>
      <c r="BQ1866" s="17">
        <f t="shared" si="2727"/>
        <v>1873</v>
      </c>
      <c r="BR1866" t="str">
        <f t="shared" si="2728"/>
        <v>opp_team_player_2</v>
      </c>
      <c r="BS1866">
        <f>COUNTIFS(S$3:S1866,"="&amp;S1866,AI$3:AI1866,"="&amp;AI1866)</f>
        <v>2</v>
      </c>
      <c r="BT1866" t="str">
        <f>IFERROR(VLOOKUP(BB1866&amp;BU1866&amp;X1866,game_rosters!U:W,3,FALSE),"")</f>
        <v>P100002</v>
      </c>
      <c r="BU1866" t="str">
        <f t="shared" si="2729"/>
        <v>Velodrome</v>
      </c>
    </row>
    <row r="1867" spans="1:73" x14ac:dyDescent="0.2">
      <c r="A1867">
        <f t="shared" si="2704"/>
        <v>1</v>
      </c>
      <c r="I1867" s="44">
        <v>18</v>
      </c>
      <c r="K1867" t="s">
        <v>13</v>
      </c>
      <c r="L1867" t="s">
        <v>587</v>
      </c>
      <c r="N1867" t="s">
        <v>595</v>
      </c>
      <c r="O1867" t="s">
        <v>611</v>
      </c>
      <c r="Q1867" t="s">
        <v>595</v>
      </c>
      <c r="R1867" s="51">
        <v>1</v>
      </c>
      <c r="S1867">
        <v>961</v>
      </c>
      <c r="T1867" t="s">
        <v>756</v>
      </c>
      <c r="W1867" t="s">
        <v>731</v>
      </c>
      <c r="X1867">
        <v>18</v>
      </c>
      <c r="Z1867">
        <v>1</v>
      </c>
      <c r="AA1867">
        <f t="shared" si="2661"/>
        <v>1961</v>
      </c>
      <c r="AB1867" t="str">
        <f t="shared" si="2662"/>
        <v/>
      </c>
      <c r="AC1867">
        <f t="shared" si="2700"/>
        <v>1961</v>
      </c>
      <c r="AD1867" s="6">
        <v>2</v>
      </c>
      <c r="AE1867" t="s">
        <v>752</v>
      </c>
      <c r="AF1867" t="s">
        <v>898</v>
      </c>
      <c r="AG1867" t="s">
        <v>756</v>
      </c>
      <c r="AH1867" t="s">
        <v>756</v>
      </c>
      <c r="AI1867" t="str">
        <f t="shared" si="2705"/>
        <v>e</v>
      </c>
      <c r="AJ1867" t="str">
        <f t="shared" si="2706"/>
        <v/>
      </c>
      <c r="AK1867" t="str">
        <f t="shared" si="2707"/>
        <v/>
      </c>
      <c r="AL1867" t="str">
        <f t="shared" si="2708"/>
        <v/>
      </c>
      <c r="AM1867" t="str">
        <f t="shared" si="2709"/>
        <v/>
      </c>
      <c r="AN1867" t="str">
        <f t="shared" si="2710"/>
        <v>Away</v>
      </c>
      <c r="AO1867" t="str">
        <f t="shared" si="2711"/>
        <v>a</v>
      </c>
      <c r="AP1867" t="str">
        <f t="shared" si="2712"/>
        <v/>
      </c>
      <c r="AQ1867" t="str">
        <f t="shared" si="2713"/>
        <v/>
      </c>
      <c r="AR1867" t="str">
        <f t="shared" si="2714"/>
        <v>Away</v>
      </c>
      <c r="AS1867" t="str">
        <f t="shared" si="2715"/>
        <v>a</v>
      </c>
      <c r="AT1867" t="str">
        <f t="shared" si="2716"/>
        <v>Offensive</v>
      </c>
      <c r="AU1867" t="str">
        <f t="shared" si="2717"/>
        <v/>
      </c>
      <c r="AV1867" t="str">
        <f t="shared" si="2718"/>
        <v/>
      </c>
      <c r="AW1867" t="str" cm="1">
        <f t="array" ref="AW1867">IFERROR(IF(O1867&lt;&gt;"",O1867,IF(OR($S1867="",$T1867=""),"",IF(O1867&lt;&gt;"",O1867,IF($T1867&lt;&gt;"",_xlfn._xlws.FILTER(O:O,($BU:$BU=$BU1867)*($I:$I=$I1867)*($T:$T=$T1867)*($S:$S=_xlfn.MINIFS($S:$S,$T:$T,"="&amp;$T1867)),"")))))&amp;"",IF(O1867="","",""))&amp;""</f>
        <v>OffensivePlay_Zone-PuckRecoveryShot</v>
      </c>
      <c r="AX1867" t="str" cm="1">
        <f t="array" ref="AX1867">IFERROR(IF(P1867&lt;&gt;"",P1867,IF(OR($S1867="",$T1867=""),"",IF($T1867&lt;&gt;"",_xlfn._xlws.FILTER(P:P,($BU:$BU=$BU1867)*($I:$I=$I1867)*($T:$T=$T1867)*($S:$S=_xlfn.MINIFS($S:$S,$T:$T,"="&amp;$T1867)),""))))&amp;"",IF(P1867="","",""))&amp;""</f>
        <v/>
      </c>
      <c r="AY1867" t="str" cm="1">
        <f t="array" ref="AY1867">IFERROR(IF(Q1867&lt;&gt;"",Q1867,IF(OR($S1867="",$T1867=""),"",IF($T1867&lt;&gt;"",_xlfn._xlws.FILTER(Q:Q,($BU:$BU=$BU1867)*($I:$I=$I1867)*($T:$T=$T1867)*($S:$S=_xlfn.MINIFS($S:$S,$T:$T,"="&amp;$T1867)),""))))&amp;"",IF(Q1867="","",""))&amp;""</f>
        <v>s</v>
      </c>
      <c r="AZ1867" t="str" cm="1">
        <f t="array" ref="AZ1867">IFERROR(IF(R1867&lt;&gt;"",R1867,IF(OR($S1867="",$T1867=""),"",IF($T1867&lt;&gt;"",_xlfn._xlws.FILTER(R:R,($BU:$BU=$BU1867)*($I:$I=$I1867)*($T:$T=$T1867)*($S:$S=_xlfn.MINIFS($S:$S,$T:$T,"="&amp;$T1867)),""))))&amp;"",IF(R1867="","",""))&amp;""</f>
        <v>1</v>
      </c>
      <c r="BA1867" s="6">
        <f t="shared" si="2719"/>
        <v>157</v>
      </c>
      <c r="BB1867">
        <f t="shared" ref="BB1867:BD1867" si="2735">BB1866</f>
        <v>18987</v>
      </c>
      <c r="BC1867" t="str">
        <f t="shared" si="2735"/>
        <v>Velodrome</v>
      </c>
      <c r="BD1867" t="str">
        <f t="shared" si="2735"/>
        <v>Outlaws</v>
      </c>
      <c r="BE1867" t="s">
        <v>13</v>
      </c>
      <c r="BF1867" t="s">
        <v>587</v>
      </c>
      <c r="BI1867" cm="1">
        <f t="array" ref="BI1867">IFERROR(_xlfn._xlws.FILTER(shifts!A:A,(shifts!B:B=events!AD1867)*(shifts!AG:AG&gt;=events!BK1867)*(shifts!AH:AH&lt;=events!BL1867)),BI1866)</f>
        <v>65</v>
      </c>
      <c r="BJ1867" s="15">
        <f t="shared" si="2721"/>
        <v>0</v>
      </c>
      <c r="BK1867">
        <f t="shared" si="2722"/>
        <v>350</v>
      </c>
      <c r="BL1867">
        <f t="shared" si="2723"/>
        <v>350</v>
      </c>
      <c r="BM1867" s="15">
        <f>SUMIFS(BJ$2:BJ1867,K$2:K1867,"=Intermission")+SUMIFS(BJ$2:BJ1867,K$2:K1867,"=Timeout")</f>
        <v>67</v>
      </c>
      <c r="BN1867">
        <f t="shared" si="2724"/>
        <v>1147</v>
      </c>
      <c r="BO1867" s="19">
        <f t="shared" si="2725"/>
        <v>1877</v>
      </c>
      <c r="BP1867">
        <f t="shared" si="2726"/>
        <v>1872</v>
      </c>
      <c r="BQ1867" s="17">
        <f t="shared" si="2727"/>
        <v>1877</v>
      </c>
      <c r="BR1867" t="str">
        <f t="shared" si="2728"/>
        <v>event_team_player_1</v>
      </c>
      <c r="BS1867">
        <f>COUNTIFS(S$3:S1867,"="&amp;S1867,AI$3:AI1867,"="&amp;AI1867)</f>
        <v>1</v>
      </c>
      <c r="BT1867" t="str">
        <f>IFERROR(VLOOKUP(BB1867&amp;BU1867&amp;X1867,game_rosters!U:W,3,FALSE),"")</f>
        <v>P100034</v>
      </c>
      <c r="BU1867" t="str">
        <f t="shared" si="2729"/>
        <v>Outlaws</v>
      </c>
    </row>
    <row r="1868" spans="1:73" x14ac:dyDescent="0.2">
      <c r="A1868" t="str">
        <f t="shared" si="2704"/>
        <v/>
      </c>
      <c r="I1868" s="44">
        <v>70</v>
      </c>
      <c r="S1868">
        <v>961</v>
      </c>
      <c r="T1868" t="s">
        <v>756</v>
      </c>
      <c r="X1868">
        <v>70</v>
      </c>
      <c r="AA1868">
        <f t="shared" si="2661"/>
        <v>1961</v>
      </c>
      <c r="AB1868" t="str">
        <f t="shared" si="2662"/>
        <v/>
      </c>
      <c r="AC1868">
        <f t="shared" si="2700"/>
        <v>1961</v>
      </c>
      <c r="AD1868" s="6">
        <v>2</v>
      </c>
      <c r="AE1868" t="s">
        <v>752</v>
      </c>
      <c r="AF1868" t="s">
        <v>898</v>
      </c>
      <c r="AG1868" t="s">
        <v>756</v>
      </c>
      <c r="AH1868" t="s">
        <v>756</v>
      </c>
      <c r="AI1868" t="str">
        <f t="shared" si="2705"/>
        <v>o</v>
      </c>
      <c r="AJ1868" t="str">
        <f t="shared" si="2706"/>
        <v/>
      </c>
      <c r="AK1868" t="str">
        <f t="shared" si="2707"/>
        <v/>
      </c>
      <c r="AL1868" t="str">
        <f t="shared" si="2708"/>
        <v/>
      </c>
      <c r="AM1868" t="str">
        <f t="shared" si="2709"/>
        <v/>
      </c>
      <c r="AN1868" t="str">
        <f t="shared" si="2710"/>
        <v>Away</v>
      </c>
      <c r="AO1868" t="str">
        <f t="shared" si="2711"/>
        <v>a</v>
      </c>
      <c r="AP1868" t="str">
        <f t="shared" si="2712"/>
        <v/>
      </c>
      <c r="AQ1868" t="str">
        <f t="shared" si="2713"/>
        <v/>
      </c>
      <c r="AR1868" t="str">
        <f t="shared" si="2714"/>
        <v>Away</v>
      </c>
      <c r="AS1868" t="str">
        <f t="shared" si="2715"/>
        <v>a</v>
      </c>
      <c r="AT1868" t="str">
        <f t="shared" si="2716"/>
        <v>Defensive</v>
      </c>
      <c r="AU1868" t="str">
        <f t="shared" si="2717"/>
        <v/>
      </c>
      <c r="AV1868" t="str">
        <f t="shared" si="2718"/>
        <v/>
      </c>
      <c r="AW1868" t="str" cm="1">
        <f t="array" ref="AW1868">IFERROR(IF(O1868&lt;&gt;"",O1868,IF(OR($S1868="",$T1868=""),"",IF(O1868&lt;&gt;"",O1868,IF($T1868&lt;&gt;"",_xlfn._xlws.FILTER(O:O,($BU:$BU=$BU1868)*($I:$I=$I1868)*($T:$T=$T1868)*($S:$S=_xlfn.MINIFS($S:$S,$T:$T,"="&amp;$T1868)),"")))))&amp;"",IF(O1868="","",""))&amp;""</f>
        <v/>
      </c>
      <c r="AX1868" t="str" cm="1">
        <f t="array" ref="AX1868">IFERROR(IF(P1868&lt;&gt;"",P1868,IF(OR($S1868="",$T1868=""),"",IF($T1868&lt;&gt;"",_xlfn._xlws.FILTER(P:P,($BU:$BU=$BU1868)*($I:$I=$I1868)*($T:$T=$T1868)*($S:$S=_xlfn.MINIFS($S:$S,$T:$T,"="&amp;$T1868)),""))))&amp;"",IF(P1868="","",""))&amp;""</f>
        <v/>
      </c>
      <c r="AY1868" t="str" cm="1">
        <f t="array" ref="AY1868">IFERROR(IF(Q1868&lt;&gt;"",Q1868,IF(OR($S1868="",$T1868=""),"",IF($T1868&lt;&gt;"",_xlfn._xlws.FILTER(Q:Q,($BU:$BU=$BU1868)*($I:$I=$I1868)*($T:$T=$T1868)*($S:$S=_xlfn.MINIFS($S:$S,$T:$T,"="&amp;$T1868)),""))))&amp;"",IF(Q1868="","",""))&amp;""</f>
        <v/>
      </c>
      <c r="AZ1868" t="str" cm="1">
        <f t="array" ref="AZ1868">IFERROR(IF(R1868&lt;&gt;"",R1868,IF(OR($S1868="",$T1868=""),"",IF($T1868&lt;&gt;"",_xlfn._xlws.FILTER(R:R,($BU:$BU=$BU1868)*($I:$I=$I1868)*($T:$T=$T1868)*($S:$S=_xlfn.MINIFS($S:$S,$T:$T,"="&amp;$T1868)),""))))&amp;"",IF(R1868="","",""))&amp;""</f>
        <v/>
      </c>
      <c r="BA1868" s="6">
        <f t="shared" si="2719"/>
        <v>157</v>
      </c>
      <c r="BB1868">
        <f t="shared" ref="BB1868:BD1868" si="2736">BB1867</f>
        <v>18987</v>
      </c>
      <c r="BC1868" t="str">
        <f t="shared" si="2736"/>
        <v>Velodrome</v>
      </c>
      <c r="BD1868" t="str">
        <f t="shared" si="2736"/>
        <v>Outlaws</v>
      </c>
      <c r="BE1868" t="s">
        <v>13</v>
      </c>
      <c r="BF1868" t="s">
        <v>587</v>
      </c>
      <c r="BI1868" cm="1">
        <f t="array" ref="BI1868">IFERROR(_xlfn._xlws.FILTER(shifts!A:A,(shifts!B:B=events!AD1868)*(shifts!AG:AG&gt;=events!BK1868)*(shifts!AH:AH&lt;=events!BL1868)),BI1867)</f>
        <v>65</v>
      </c>
      <c r="BJ1868" s="15">
        <f t="shared" si="2721"/>
        <v>0</v>
      </c>
      <c r="BK1868">
        <f t="shared" si="2722"/>
        <v>350</v>
      </c>
      <c r="BL1868">
        <f t="shared" si="2723"/>
        <v>350</v>
      </c>
      <c r="BM1868" s="15">
        <f>SUMIFS(BJ$2:BJ1868,K$2:K1868,"=Intermission")+SUMIFS(BJ$2:BJ1868,K$2:K1868,"=Timeout")</f>
        <v>67</v>
      </c>
      <c r="BN1868">
        <f t="shared" si="2724"/>
        <v>1147</v>
      </c>
      <c r="BO1868" s="19">
        <f t="shared" si="2725"/>
        <v>1877</v>
      </c>
      <c r="BP1868">
        <f t="shared" si="2726"/>
        <v>1872</v>
      </c>
      <c r="BQ1868" s="17">
        <f t="shared" si="2727"/>
        <v>1877</v>
      </c>
      <c r="BR1868" t="str">
        <f t="shared" si="2728"/>
        <v>opp_team_player_1</v>
      </c>
      <c r="BS1868">
        <f>COUNTIFS(S$3:S1868,"="&amp;S1868,AI$3:AI1868,"="&amp;AI1868)</f>
        <v>1</v>
      </c>
      <c r="BT1868" t="str">
        <f>IFERROR(VLOOKUP(BB1868&amp;BU1868&amp;X1868,game_rosters!U:W,3,FALSE),"")</f>
        <v>P100001</v>
      </c>
      <c r="BU1868" t="str">
        <f t="shared" si="2729"/>
        <v>Velodrome</v>
      </c>
    </row>
    <row r="1869" spans="1:73" x14ac:dyDescent="0.2">
      <c r="A1869">
        <f t="shared" si="2704"/>
        <v>1</v>
      </c>
      <c r="I1869" s="44">
        <v>18</v>
      </c>
      <c r="K1869" t="s">
        <v>7</v>
      </c>
      <c r="L1869" t="s">
        <v>172</v>
      </c>
      <c r="M1869" t="s">
        <v>68</v>
      </c>
      <c r="N1869" t="s">
        <v>595</v>
      </c>
      <c r="O1869" t="s">
        <v>654</v>
      </c>
      <c r="Q1869" t="s">
        <v>595</v>
      </c>
      <c r="R1869" s="51">
        <v>1</v>
      </c>
      <c r="S1869">
        <v>962</v>
      </c>
      <c r="T1869" t="s">
        <v>756</v>
      </c>
      <c r="W1869" t="s">
        <v>731</v>
      </c>
      <c r="X1869">
        <v>18</v>
      </c>
      <c r="Z1869">
        <v>1</v>
      </c>
      <c r="AA1869">
        <f t="shared" si="2661"/>
        <v>1962</v>
      </c>
      <c r="AB1869" t="str">
        <f t="shared" si="2662"/>
        <v/>
      </c>
      <c r="AC1869">
        <f t="shared" si="2700"/>
        <v>1962</v>
      </c>
      <c r="AD1869" s="6">
        <v>2</v>
      </c>
      <c r="AE1869" t="s">
        <v>752</v>
      </c>
      <c r="AF1869" t="s">
        <v>751</v>
      </c>
      <c r="AG1869" t="s">
        <v>756</v>
      </c>
      <c r="AH1869" t="s">
        <v>756</v>
      </c>
      <c r="AI1869" t="str">
        <f t="shared" si="2705"/>
        <v>e</v>
      </c>
      <c r="AJ1869" t="str">
        <f t="shared" si="2706"/>
        <v/>
      </c>
      <c r="AK1869" t="str">
        <f t="shared" si="2707"/>
        <v/>
      </c>
      <c r="AL1869" t="str">
        <f t="shared" si="2708"/>
        <v/>
      </c>
      <c r="AM1869" t="str">
        <f t="shared" si="2709"/>
        <v/>
      </c>
      <c r="AN1869" t="str">
        <f t="shared" si="2710"/>
        <v>Away</v>
      </c>
      <c r="AO1869" t="str">
        <f t="shared" si="2711"/>
        <v>a</v>
      </c>
      <c r="AP1869" t="str">
        <f t="shared" si="2712"/>
        <v/>
      </c>
      <c r="AQ1869" t="str">
        <f t="shared" si="2713"/>
        <v/>
      </c>
      <c r="AR1869" t="str">
        <f t="shared" si="2714"/>
        <v>Away</v>
      </c>
      <c r="AS1869" t="str">
        <f t="shared" si="2715"/>
        <v>a</v>
      </c>
      <c r="AT1869" t="str">
        <f t="shared" si="2716"/>
        <v>Offensive</v>
      </c>
      <c r="AU1869" t="str">
        <f t="shared" si="2717"/>
        <v/>
      </c>
      <c r="AV1869" t="str">
        <f t="shared" si="2718"/>
        <v/>
      </c>
      <c r="AW1869" t="str" cm="1">
        <f t="array" ref="AW1869">IFERROR(IF(O1869&lt;&gt;"",O1869,IF(OR($S1869="",$T1869=""),"",IF(O1869&lt;&gt;"",O1869,IF($T1869&lt;&gt;"",_xlfn._xlws.FILTER(O:O,($BU:$BU=$BU1869)*($I:$I=$I1869)*($T:$T=$T1869)*($S:$S=_xlfn.MINIFS($S:$S,$T:$T,"="&amp;$T1869)),"")))))&amp;"",IF(O1869="","",""))&amp;""</f>
        <v>OffensivePlay_Pass-SecondTouch</v>
      </c>
      <c r="AX1869" t="str" cm="1">
        <f t="array" ref="AX1869">IFERROR(IF(P1869&lt;&gt;"",P1869,IF(OR($S1869="",$T1869=""),"",IF($T1869&lt;&gt;"",_xlfn._xlws.FILTER(P:P,($BU:$BU=$BU1869)*($I:$I=$I1869)*($T:$T=$T1869)*($S:$S=_xlfn.MINIFS($S:$S,$T:$T,"="&amp;$T1869)),""))))&amp;"",IF(P1869="","",""))&amp;""</f>
        <v/>
      </c>
      <c r="AY1869" t="str" cm="1">
        <f t="array" ref="AY1869">IFERROR(IF(Q1869&lt;&gt;"",Q1869,IF(OR($S1869="",$T1869=""),"",IF($T1869&lt;&gt;"",_xlfn._xlws.FILTER(Q:Q,($BU:$BU=$BU1869)*($I:$I=$I1869)*($T:$T=$T1869)*($S:$S=_xlfn.MINIFS($S:$S,$T:$T,"="&amp;$T1869)),""))))&amp;"",IF(Q1869="","",""))&amp;""</f>
        <v>s</v>
      </c>
      <c r="AZ1869" t="str" cm="1">
        <f t="array" ref="AZ1869">IFERROR(IF(R1869&lt;&gt;"",R1869,IF(OR($S1869="",$T1869=""),"",IF($T1869&lt;&gt;"",_xlfn._xlws.FILTER(R:R,($BU:$BU=$BU1869)*($I:$I=$I1869)*($T:$T=$T1869)*($S:$S=_xlfn.MINIFS($S:$S,$T:$T,"="&amp;$T1869)),""))))&amp;"",IF(R1869="","",""))&amp;""</f>
        <v>1</v>
      </c>
      <c r="BA1869" s="6">
        <f t="shared" si="2719"/>
        <v>157</v>
      </c>
      <c r="BB1869">
        <f t="shared" ref="BB1869:BD1869" si="2737">BB1868</f>
        <v>18987</v>
      </c>
      <c r="BC1869" t="str">
        <f t="shared" si="2737"/>
        <v>Velodrome</v>
      </c>
      <c r="BD1869" t="str">
        <f t="shared" si="2737"/>
        <v>Outlaws</v>
      </c>
      <c r="BE1869" t="s">
        <v>7</v>
      </c>
      <c r="BF1869" t="s">
        <v>172</v>
      </c>
      <c r="BI1869" cm="1">
        <f t="array" ref="BI1869">IFERROR(_xlfn._xlws.FILTER(shifts!A:A,(shifts!B:B=events!AD1869)*(shifts!AG:AG&gt;=events!BK1869)*(shifts!AH:AH&lt;=events!BL1869)),BI1868)</f>
        <v>65</v>
      </c>
      <c r="BJ1869" s="15">
        <f t="shared" si="2721"/>
        <v>0</v>
      </c>
      <c r="BK1869">
        <f t="shared" si="2722"/>
        <v>349</v>
      </c>
      <c r="BL1869">
        <f t="shared" si="2723"/>
        <v>349</v>
      </c>
      <c r="BM1869" s="15">
        <f>SUMIFS(BJ$2:BJ1869,K$2:K1869,"=Intermission")+SUMIFS(BJ$2:BJ1869,K$2:K1869,"=Timeout")</f>
        <v>67</v>
      </c>
      <c r="BN1869">
        <f t="shared" si="2724"/>
        <v>1147</v>
      </c>
      <c r="BO1869" s="19">
        <f t="shared" si="2725"/>
        <v>1878</v>
      </c>
      <c r="BP1869">
        <f t="shared" si="2726"/>
        <v>1873</v>
      </c>
      <c r="BQ1869" s="17">
        <f t="shared" si="2727"/>
        <v>1878</v>
      </c>
      <c r="BR1869" t="str">
        <f t="shared" si="2728"/>
        <v>event_team_player_1</v>
      </c>
      <c r="BS1869">
        <f>COUNTIFS(S$3:S1869,"="&amp;S1869,AI$3:AI1869,"="&amp;AI1869)</f>
        <v>1</v>
      </c>
      <c r="BT1869" t="str">
        <f>IFERROR(VLOOKUP(BB1869&amp;BU1869&amp;X1869,game_rosters!U:W,3,FALSE),"")</f>
        <v>P100034</v>
      </c>
      <c r="BU1869" t="str">
        <f t="shared" si="2729"/>
        <v>Outlaws</v>
      </c>
    </row>
    <row r="1870" spans="1:73" x14ac:dyDescent="0.2">
      <c r="A1870" t="str">
        <f t="shared" si="2704"/>
        <v/>
      </c>
      <c r="I1870" s="44">
        <v>77</v>
      </c>
      <c r="S1870">
        <v>962</v>
      </c>
      <c r="T1870" t="s">
        <v>756</v>
      </c>
      <c r="X1870">
        <v>77</v>
      </c>
      <c r="Z1870">
        <v>1</v>
      </c>
      <c r="AA1870">
        <f t="shared" si="2661"/>
        <v>1962</v>
      </c>
      <c r="AB1870" t="str">
        <f t="shared" si="2662"/>
        <v/>
      </c>
      <c r="AC1870">
        <f t="shared" si="2700"/>
        <v>1962</v>
      </c>
      <c r="AD1870" s="6">
        <v>2</v>
      </c>
      <c r="AE1870" t="s">
        <v>752</v>
      </c>
      <c r="AF1870" t="s">
        <v>751</v>
      </c>
      <c r="AG1870" t="s">
        <v>756</v>
      </c>
      <c r="AH1870" t="s">
        <v>756</v>
      </c>
      <c r="AI1870" t="str">
        <f t="shared" si="2705"/>
        <v>e</v>
      </c>
      <c r="AJ1870" t="str">
        <f t="shared" si="2706"/>
        <v/>
      </c>
      <c r="AK1870" t="str">
        <f t="shared" si="2707"/>
        <v/>
      </c>
      <c r="AL1870" t="str">
        <f t="shared" si="2708"/>
        <v/>
      </c>
      <c r="AM1870" t="str">
        <f t="shared" si="2709"/>
        <v/>
      </c>
      <c r="AN1870" t="str">
        <f t="shared" si="2710"/>
        <v>Away</v>
      </c>
      <c r="AO1870" t="str">
        <f t="shared" si="2711"/>
        <v>a</v>
      </c>
      <c r="AP1870" t="str">
        <f t="shared" si="2712"/>
        <v/>
      </c>
      <c r="AQ1870" t="str">
        <f t="shared" si="2713"/>
        <v/>
      </c>
      <c r="AR1870" t="str">
        <f t="shared" si="2714"/>
        <v>Away</v>
      </c>
      <c r="AS1870" t="str">
        <f t="shared" si="2715"/>
        <v>a</v>
      </c>
      <c r="AT1870" t="str">
        <f t="shared" si="2716"/>
        <v>Offensive</v>
      </c>
      <c r="AU1870" t="str">
        <f t="shared" si="2717"/>
        <v/>
      </c>
      <c r="AV1870" t="str">
        <f t="shared" si="2718"/>
        <v/>
      </c>
      <c r="AW1870" t="str" cm="1">
        <f t="array" ref="AW1870">IFERROR(IF(O1870&lt;&gt;"",O1870,IF(OR($S1870="",$T1870=""),"",IF(O1870&lt;&gt;"",O1870,IF($T1870&lt;&gt;"",_xlfn._xlws.FILTER(O:O,($BU:$BU=$BU1870)*($I:$I=$I1870)*($T:$T=$T1870)*($S:$S=_xlfn.MINIFS($S:$S,$T:$T,"="&amp;$T1870)),"")))))&amp;"",IF(O1870="","",""))&amp;""</f>
        <v/>
      </c>
      <c r="AX1870" t="str" cm="1">
        <f t="array" ref="AX1870">IFERROR(IF(P1870&lt;&gt;"",P1870,IF(OR($S1870="",$T1870=""),"",IF($T1870&lt;&gt;"",_xlfn._xlws.FILTER(P:P,($BU:$BU=$BU1870)*($I:$I=$I1870)*($T:$T=$T1870)*($S:$S=_xlfn.MINIFS($S:$S,$T:$T,"="&amp;$T1870)),""))))&amp;"",IF(P1870="","",""))&amp;""</f>
        <v/>
      </c>
      <c r="AY1870" t="str" cm="1">
        <f t="array" ref="AY1870">IFERROR(IF(Q1870&lt;&gt;"",Q1870,IF(OR($S1870="",$T1870=""),"",IF($T1870&lt;&gt;"",_xlfn._xlws.FILTER(Q:Q,($BU:$BU=$BU1870)*($I:$I=$I1870)*($T:$T=$T1870)*($S:$S=_xlfn.MINIFS($S:$S,$T:$T,"="&amp;$T1870)),""))))&amp;"",IF(Q1870="","",""))&amp;""</f>
        <v/>
      </c>
      <c r="AZ1870" t="str" cm="1">
        <f t="array" ref="AZ1870">IFERROR(IF(R1870&lt;&gt;"",R1870,IF(OR($S1870="",$T1870=""),"",IF($T1870&lt;&gt;"",_xlfn._xlws.FILTER(R:R,($BU:$BU=$BU1870)*($I:$I=$I1870)*($T:$T=$T1870)*($S:$S=_xlfn.MINIFS($S:$S,$T:$T,"="&amp;$T1870)),""))))&amp;"",IF(R1870="","",""))&amp;""</f>
        <v/>
      </c>
      <c r="BA1870" s="6">
        <f t="shared" si="2719"/>
        <v>157</v>
      </c>
      <c r="BB1870">
        <f t="shared" ref="BB1870:BD1870" si="2738">BB1869</f>
        <v>18987</v>
      </c>
      <c r="BC1870" t="str">
        <f t="shared" si="2738"/>
        <v>Velodrome</v>
      </c>
      <c r="BD1870" t="str">
        <f t="shared" si="2738"/>
        <v>Outlaws</v>
      </c>
      <c r="BE1870" t="s">
        <v>7</v>
      </c>
      <c r="BF1870" t="s">
        <v>172</v>
      </c>
      <c r="BI1870" cm="1">
        <f t="array" ref="BI1870">IFERROR(_xlfn._xlws.FILTER(shifts!A:A,(shifts!B:B=events!AD1870)*(shifts!AG:AG&gt;=events!BK1870)*(shifts!AH:AH&lt;=events!BL1870)),BI1869)</f>
        <v>65</v>
      </c>
      <c r="BJ1870" s="15">
        <f t="shared" si="2721"/>
        <v>0</v>
      </c>
      <c r="BK1870">
        <f t="shared" si="2722"/>
        <v>349</v>
      </c>
      <c r="BL1870">
        <f t="shared" si="2723"/>
        <v>349</v>
      </c>
      <c r="BM1870" s="15">
        <f>SUMIFS(BJ$2:BJ1870,K$2:K1870,"=Intermission")+SUMIFS(BJ$2:BJ1870,K$2:K1870,"=Timeout")</f>
        <v>67</v>
      </c>
      <c r="BN1870">
        <f t="shared" si="2724"/>
        <v>1147</v>
      </c>
      <c r="BO1870" s="19">
        <f t="shared" si="2725"/>
        <v>1878</v>
      </c>
      <c r="BP1870">
        <f t="shared" si="2726"/>
        <v>1873</v>
      </c>
      <c r="BQ1870" s="17">
        <f t="shared" si="2727"/>
        <v>1878</v>
      </c>
      <c r="BR1870" t="str">
        <f t="shared" si="2728"/>
        <v>event_team_player_2</v>
      </c>
      <c r="BS1870">
        <f>COUNTIFS(S$3:S1870,"="&amp;S1870,AI$3:AI1870,"="&amp;AI1870)</f>
        <v>2</v>
      </c>
      <c r="BT1870" t="str">
        <f>IFERROR(VLOOKUP(BB1870&amp;BU1870&amp;X1870,game_rosters!U:W,3,FALSE),"")</f>
        <v>P100185</v>
      </c>
      <c r="BU1870" t="str">
        <f t="shared" si="2729"/>
        <v>Outlaws</v>
      </c>
    </row>
    <row r="1871" spans="1:73" x14ac:dyDescent="0.2">
      <c r="A1871" t="str">
        <f t="shared" si="2704"/>
        <v/>
      </c>
      <c r="I1871" s="44">
        <v>70</v>
      </c>
      <c r="R1871" s="51">
        <v>1</v>
      </c>
      <c r="S1871">
        <v>962</v>
      </c>
      <c r="T1871" t="s">
        <v>756</v>
      </c>
      <c r="X1871">
        <v>70</v>
      </c>
      <c r="AA1871">
        <f t="shared" si="2661"/>
        <v>1962</v>
      </c>
      <c r="AB1871" t="str">
        <f t="shared" si="2662"/>
        <v/>
      </c>
      <c r="AC1871">
        <f t="shared" si="2700"/>
        <v>1962</v>
      </c>
      <c r="AD1871" s="6">
        <v>2</v>
      </c>
      <c r="AE1871" t="s">
        <v>752</v>
      </c>
      <c r="AF1871" t="s">
        <v>751</v>
      </c>
      <c r="AG1871" t="s">
        <v>756</v>
      </c>
      <c r="AH1871" t="s">
        <v>756</v>
      </c>
      <c r="AI1871" t="str">
        <f t="shared" si="2705"/>
        <v>o</v>
      </c>
      <c r="AJ1871" t="str">
        <f t="shared" si="2706"/>
        <v/>
      </c>
      <c r="AK1871" t="str">
        <f t="shared" si="2707"/>
        <v/>
      </c>
      <c r="AL1871" t="str">
        <f t="shared" si="2708"/>
        <v/>
      </c>
      <c r="AM1871" t="str">
        <f t="shared" si="2709"/>
        <v/>
      </c>
      <c r="AN1871" t="str">
        <f t="shared" si="2710"/>
        <v>Away</v>
      </c>
      <c r="AO1871" t="str">
        <f t="shared" si="2711"/>
        <v>a</v>
      </c>
      <c r="AP1871" t="str">
        <f t="shared" si="2712"/>
        <v/>
      </c>
      <c r="AQ1871" t="str">
        <f t="shared" si="2713"/>
        <v/>
      </c>
      <c r="AR1871" t="str">
        <f t="shared" si="2714"/>
        <v>Away</v>
      </c>
      <c r="AS1871" t="str">
        <f t="shared" si="2715"/>
        <v>a</v>
      </c>
      <c r="AT1871" t="str">
        <f t="shared" si="2716"/>
        <v>Defensive</v>
      </c>
      <c r="AU1871" t="str">
        <f t="shared" si="2717"/>
        <v/>
      </c>
      <c r="AV1871" t="str">
        <f t="shared" si="2718"/>
        <v/>
      </c>
      <c r="AW1871" t="str" cm="1">
        <f t="array" ref="AW1871">IFERROR(IF(O1871&lt;&gt;"",O1871,IF(OR($S1871="",$T1871=""),"",IF(O1871&lt;&gt;"",O1871,IF($T1871&lt;&gt;"",_xlfn._xlws.FILTER(O:O,($BU:$BU=$BU1871)*($I:$I=$I1871)*($T:$T=$T1871)*($S:$S=_xlfn.MINIFS($S:$S,$T:$T,"="&amp;$T1871)),"")))))&amp;"",IF(O1871="","",""))&amp;""</f>
        <v/>
      </c>
      <c r="AX1871" t="str" cm="1">
        <f t="array" ref="AX1871">IFERROR(IF(P1871&lt;&gt;"",P1871,IF(OR($S1871="",$T1871=""),"",IF($T1871&lt;&gt;"",_xlfn._xlws.FILTER(P:P,($BU:$BU=$BU1871)*($I:$I=$I1871)*($T:$T=$T1871)*($S:$S=_xlfn.MINIFS($S:$S,$T:$T,"="&amp;$T1871)),""))))&amp;"",IF(P1871="","",""))&amp;""</f>
        <v/>
      </c>
      <c r="AY1871" t="str" cm="1">
        <f t="array" ref="AY1871">IFERROR(IF(Q1871&lt;&gt;"",Q1871,IF(OR($S1871="",$T1871=""),"",IF($T1871&lt;&gt;"",_xlfn._xlws.FILTER(Q:Q,($BU:$BU=$BU1871)*($I:$I=$I1871)*($T:$T=$T1871)*($S:$S=_xlfn.MINIFS($S:$S,$T:$T,"="&amp;$T1871)),""))))&amp;"",IF(Q1871="","",""))&amp;""</f>
        <v/>
      </c>
      <c r="AZ1871" t="str" cm="1">
        <f t="array" ref="AZ1871">IFERROR(IF(R1871&lt;&gt;"",R1871,IF(OR($S1871="",$T1871=""),"",IF($T1871&lt;&gt;"",_xlfn._xlws.FILTER(R:R,($BU:$BU=$BU1871)*($I:$I=$I1871)*($T:$T=$T1871)*($S:$S=_xlfn.MINIFS($S:$S,$T:$T,"="&amp;$T1871)),""))))&amp;"",IF(R1871="","",""))&amp;""</f>
        <v>1</v>
      </c>
      <c r="BA1871" s="6">
        <f t="shared" si="2719"/>
        <v>157</v>
      </c>
      <c r="BB1871">
        <f t="shared" ref="BB1871:BD1871" si="2739">BB1870</f>
        <v>18987</v>
      </c>
      <c r="BC1871" t="str">
        <f t="shared" si="2739"/>
        <v>Velodrome</v>
      </c>
      <c r="BD1871" t="str">
        <f t="shared" si="2739"/>
        <v>Outlaws</v>
      </c>
      <c r="BE1871" t="s">
        <v>7</v>
      </c>
      <c r="BF1871" t="s">
        <v>172</v>
      </c>
      <c r="BI1871" cm="1">
        <f t="array" ref="BI1871">IFERROR(_xlfn._xlws.FILTER(shifts!A:A,(shifts!B:B=events!AD1871)*(shifts!AG:AG&gt;=events!BK1871)*(shifts!AH:AH&lt;=events!BL1871)),BI1870)</f>
        <v>65</v>
      </c>
      <c r="BJ1871" s="15">
        <f t="shared" si="2721"/>
        <v>0</v>
      </c>
      <c r="BK1871">
        <f t="shared" si="2722"/>
        <v>349</v>
      </c>
      <c r="BL1871">
        <f t="shared" si="2723"/>
        <v>349</v>
      </c>
      <c r="BM1871" s="15">
        <f>SUMIFS(BJ$2:BJ1871,K$2:K1871,"=Intermission")+SUMIFS(BJ$2:BJ1871,K$2:K1871,"=Timeout")</f>
        <v>67</v>
      </c>
      <c r="BN1871">
        <f t="shared" si="2724"/>
        <v>1147</v>
      </c>
      <c r="BO1871" s="19">
        <f t="shared" si="2725"/>
        <v>1878</v>
      </c>
      <c r="BP1871">
        <f t="shared" si="2726"/>
        <v>1873</v>
      </c>
      <c r="BQ1871" s="17">
        <f t="shared" si="2727"/>
        <v>1878</v>
      </c>
      <c r="BR1871" t="str">
        <f t="shared" si="2728"/>
        <v>opp_team_player_1</v>
      </c>
      <c r="BS1871">
        <f>COUNTIFS(S$3:S1871,"="&amp;S1871,AI$3:AI1871,"="&amp;AI1871)</f>
        <v>1</v>
      </c>
      <c r="BT1871" t="str">
        <f>IFERROR(VLOOKUP(BB1871&amp;BU1871&amp;X1871,game_rosters!U:W,3,FALSE),"")</f>
        <v>P100001</v>
      </c>
      <c r="BU1871" t="str">
        <f t="shared" si="2729"/>
        <v>Velodrome</v>
      </c>
    </row>
    <row r="1872" spans="1:73" x14ac:dyDescent="0.2">
      <c r="A1872">
        <f t="shared" si="2704"/>
        <v>1</v>
      </c>
      <c r="I1872" s="44">
        <v>77</v>
      </c>
      <c r="K1872" t="s">
        <v>13</v>
      </c>
      <c r="O1872" t="s">
        <v>608</v>
      </c>
      <c r="R1872" s="51">
        <v>1</v>
      </c>
      <c r="S1872">
        <v>963</v>
      </c>
      <c r="T1872" t="s">
        <v>756</v>
      </c>
      <c r="W1872" t="s">
        <v>731</v>
      </c>
      <c r="X1872">
        <v>77</v>
      </c>
      <c r="Z1872">
        <v>1</v>
      </c>
      <c r="AA1872">
        <f t="shared" si="2661"/>
        <v>1963</v>
      </c>
      <c r="AB1872" t="str">
        <f t="shared" si="2662"/>
        <v/>
      </c>
      <c r="AC1872">
        <f t="shared" si="2700"/>
        <v>1963</v>
      </c>
      <c r="AD1872" s="6">
        <v>2</v>
      </c>
      <c r="AE1872" t="s">
        <v>752</v>
      </c>
      <c r="AF1872" t="s">
        <v>751</v>
      </c>
      <c r="AG1872" t="s">
        <v>752</v>
      </c>
      <c r="AH1872" t="s">
        <v>930</v>
      </c>
      <c r="AI1872" t="str">
        <f t="shared" si="2705"/>
        <v>e</v>
      </c>
      <c r="AJ1872" t="str">
        <f t="shared" si="2706"/>
        <v/>
      </c>
      <c r="AK1872" t="str">
        <f t="shared" si="2707"/>
        <v/>
      </c>
      <c r="AL1872" t="str">
        <f t="shared" si="2708"/>
        <v/>
      </c>
      <c r="AM1872" t="str">
        <f t="shared" si="2709"/>
        <v/>
      </c>
      <c r="AN1872" t="str">
        <f t="shared" si="2710"/>
        <v>Away</v>
      </c>
      <c r="AO1872" t="str">
        <f t="shared" si="2711"/>
        <v>a</v>
      </c>
      <c r="AP1872" t="str">
        <f t="shared" si="2712"/>
        <v/>
      </c>
      <c r="AQ1872" t="str">
        <f t="shared" si="2713"/>
        <v/>
      </c>
      <c r="AR1872" t="str">
        <f t="shared" si="2714"/>
        <v>Away</v>
      </c>
      <c r="AS1872" t="str">
        <f t="shared" si="2715"/>
        <v>a</v>
      </c>
      <c r="AT1872" t="str">
        <f t="shared" si="2716"/>
        <v>Offensive</v>
      </c>
      <c r="AU1872" t="str">
        <f t="shared" si="2717"/>
        <v/>
      </c>
      <c r="AV1872" t="str">
        <f t="shared" si="2718"/>
        <v/>
      </c>
      <c r="AW1872" t="str" cm="1">
        <f t="array" ref="AW1872">IFERROR(IF(O1872&lt;&gt;"",O1872,IF(OR($S1872="",$T1872=""),"",IF(O1872&lt;&gt;"",O1872,IF($T1872&lt;&gt;"",_xlfn._xlws.FILTER(O:O,($BU:$BU=$BU1872)*($I:$I=$I1872)*($T:$T=$T1872)*($S:$S=_xlfn.MINIFS($S:$S,$T:$T,"="&amp;$T1872)),"")))))&amp;"",IF(O1872="","",""))&amp;""</f>
        <v>OffensivePlay_Possession-DriveWide</v>
      </c>
      <c r="AX1872" t="str" cm="1">
        <f t="array" ref="AX1872">IFERROR(IF(P1872&lt;&gt;"",P1872,IF(OR($S1872="",$T1872=""),"",IF($T1872&lt;&gt;"",_xlfn._xlws.FILTER(P:P,($BU:$BU=$BU1872)*($I:$I=$I1872)*($T:$T=$T1872)*($S:$S=_xlfn.MINIFS($S:$S,$T:$T,"="&amp;$T1872)),""))))&amp;"",IF(P1872="","",""))&amp;""</f>
        <v/>
      </c>
      <c r="AY1872" t="str" cm="1">
        <f t="array" ref="AY1872">IFERROR(IF(Q1872&lt;&gt;"",Q1872,IF(OR($S1872="",$T1872=""),"",IF($T1872&lt;&gt;"",_xlfn._xlws.FILTER(Q:Q,($BU:$BU=$BU1872)*($I:$I=$I1872)*($T:$T=$T1872)*($S:$S=_xlfn.MINIFS($S:$S,$T:$T,"="&amp;$T1872)),""))))&amp;"",IF(Q1872="","",""))&amp;""</f>
        <v/>
      </c>
      <c r="AZ1872" t="str" cm="1">
        <f t="array" ref="AZ1872">IFERROR(IF(R1872&lt;&gt;"",R1872,IF(OR($S1872="",$T1872=""),"",IF($T1872&lt;&gt;"",_xlfn._xlws.FILTER(R:R,($BU:$BU=$BU1872)*($I:$I=$I1872)*($T:$T=$T1872)*($S:$S=_xlfn.MINIFS($S:$S,$T:$T,"="&amp;$T1872)),""))))&amp;"",IF(R1872="","",""))&amp;""</f>
        <v>1</v>
      </c>
      <c r="BA1872" s="6">
        <f t="shared" si="2719"/>
        <v>157</v>
      </c>
      <c r="BB1872">
        <f t="shared" ref="BB1872:BD1872" si="2740">BB1871</f>
        <v>18987</v>
      </c>
      <c r="BC1872" t="str">
        <f t="shared" si="2740"/>
        <v>Velodrome</v>
      </c>
      <c r="BD1872" t="str">
        <f t="shared" si="2740"/>
        <v>Outlaws</v>
      </c>
      <c r="BE1872" t="s">
        <v>13</v>
      </c>
      <c r="BF1872" t="s">
        <v>756</v>
      </c>
      <c r="BI1872" cm="1">
        <f t="array" ref="BI1872">IFERROR(_xlfn._xlws.FILTER(shifts!A:A,(shifts!B:B=events!AD1872)*(shifts!AG:AG&gt;=events!BK1872)*(shifts!AH:AH&lt;=events!BL1872)),BI1871)</f>
        <v>65</v>
      </c>
      <c r="BJ1872" s="15">
        <f t="shared" si="2721"/>
        <v>2</v>
      </c>
      <c r="BK1872">
        <f t="shared" si="2722"/>
        <v>349</v>
      </c>
      <c r="BL1872">
        <f t="shared" si="2723"/>
        <v>347</v>
      </c>
      <c r="BM1872" s="15">
        <f>SUMIFS(BJ$2:BJ1872,K$2:K1872,"=Intermission")+SUMIFS(BJ$2:BJ1872,K$2:K1872,"=Timeout")</f>
        <v>67</v>
      </c>
      <c r="BN1872">
        <f t="shared" si="2724"/>
        <v>1147</v>
      </c>
      <c r="BO1872" s="19">
        <f t="shared" si="2725"/>
        <v>1878</v>
      </c>
      <c r="BP1872">
        <f t="shared" si="2726"/>
        <v>1873</v>
      </c>
      <c r="BQ1872" s="17">
        <f t="shared" si="2727"/>
        <v>1880</v>
      </c>
      <c r="BR1872" t="str">
        <f t="shared" si="2728"/>
        <v>event_team_player_1</v>
      </c>
      <c r="BS1872">
        <f>COUNTIFS(S$3:S1872,"="&amp;S1872,AI$3:AI1872,"="&amp;AI1872)</f>
        <v>1</v>
      </c>
      <c r="BT1872" t="str">
        <f>IFERROR(VLOOKUP(BB1872&amp;BU1872&amp;X1872,game_rosters!U:W,3,FALSE),"")</f>
        <v>P100185</v>
      </c>
      <c r="BU1872" t="str">
        <f t="shared" si="2729"/>
        <v>Outlaws</v>
      </c>
    </row>
    <row r="1873" spans="1:73" x14ac:dyDescent="0.2">
      <c r="A1873" t="str">
        <f t="shared" si="2704"/>
        <v/>
      </c>
      <c r="I1873" s="44">
        <v>91</v>
      </c>
      <c r="O1873" t="s">
        <v>602</v>
      </c>
      <c r="R1873" s="51">
        <v>1</v>
      </c>
      <c r="S1873">
        <v>963</v>
      </c>
      <c r="T1873" t="s">
        <v>756</v>
      </c>
      <c r="X1873">
        <v>91</v>
      </c>
      <c r="AA1873">
        <f t="shared" si="2661"/>
        <v>1963</v>
      </c>
      <c r="AB1873" t="str">
        <f t="shared" si="2662"/>
        <v/>
      </c>
      <c r="AC1873">
        <f t="shared" si="2700"/>
        <v>1963</v>
      </c>
      <c r="AD1873" s="6">
        <v>2</v>
      </c>
      <c r="AE1873" t="s">
        <v>752</v>
      </c>
      <c r="AF1873" t="s">
        <v>751</v>
      </c>
      <c r="AG1873" t="s">
        <v>752</v>
      </c>
      <c r="AH1873" t="s">
        <v>930</v>
      </c>
      <c r="AI1873" t="str">
        <f t="shared" si="2705"/>
        <v>o</v>
      </c>
      <c r="AJ1873" t="str">
        <f t="shared" si="2706"/>
        <v/>
      </c>
      <c r="AK1873" t="str">
        <f t="shared" si="2707"/>
        <v/>
      </c>
      <c r="AL1873" t="str">
        <f t="shared" si="2708"/>
        <v/>
      </c>
      <c r="AM1873" t="str">
        <f t="shared" si="2709"/>
        <v/>
      </c>
      <c r="AN1873" t="str">
        <f t="shared" si="2710"/>
        <v>Away</v>
      </c>
      <c r="AO1873" t="str">
        <f t="shared" si="2711"/>
        <v>a</v>
      </c>
      <c r="AP1873" t="str">
        <f t="shared" si="2712"/>
        <v/>
      </c>
      <c r="AQ1873" t="str">
        <f t="shared" si="2713"/>
        <v/>
      </c>
      <c r="AR1873" t="str">
        <f t="shared" si="2714"/>
        <v>Away</v>
      </c>
      <c r="AS1873" t="str">
        <f t="shared" si="2715"/>
        <v>a</v>
      </c>
      <c r="AT1873" t="str">
        <f t="shared" si="2716"/>
        <v>Defensive</v>
      </c>
      <c r="AU1873" t="str">
        <f t="shared" si="2717"/>
        <v/>
      </c>
      <c r="AV1873" t="str">
        <f t="shared" si="2718"/>
        <v/>
      </c>
      <c r="AW1873" t="str" cm="1">
        <f t="array" ref="AW1873">IFERROR(IF(O1873&lt;&gt;"",O1873,IF(OR($S1873="",$T1873=""),"",IF(O1873&lt;&gt;"",O1873,IF($T1873&lt;&gt;"",_xlfn._xlws.FILTER(O:O,($BU:$BU=$BU1873)*($I:$I=$I1873)*($T:$T=$T1873)*($S:$S=_xlfn.MINIFS($S:$S,$T:$T,"="&amp;$T1873)),"")))))&amp;"",IF(O1873="","",""))&amp;""</f>
        <v>Defensive_PlayPossession-StickCheck</v>
      </c>
      <c r="AX1873" t="str" cm="1">
        <f t="array" ref="AX1873">IFERROR(IF(P1873&lt;&gt;"",P1873,IF(OR($S1873="",$T1873=""),"",IF($T1873&lt;&gt;"",_xlfn._xlws.FILTER(P:P,($BU:$BU=$BU1873)*($I:$I=$I1873)*($T:$T=$T1873)*($S:$S=_xlfn.MINIFS($S:$S,$T:$T,"="&amp;$T1873)),""))))&amp;"",IF(P1873="","",""))&amp;""</f>
        <v/>
      </c>
      <c r="AY1873" t="str" cm="1">
        <f t="array" ref="AY1873">IFERROR(IF(Q1873&lt;&gt;"",Q1873,IF(OR($S1873="",$T1873=""),"",IF($T1873&lt;&gt;"",_xlfn._xlws.FILTER(Q:Q,($BU:$BU=$BU1873)*($I:$I=$I1873)*($T:$T=$T1873)*($S:$S=_xlfn.MINIFS($S:$S,$T:$T,"="&amp;$T1873)),""))))&amp;"",IF(Q1873="","",""))&amp;""</f>
        <v/>
      </c>
      <c r="AZ1873" t="str" cm="1">
        <f t="array" ref="AZ1873">IFERROR(IF(R1873&lt;&gt;"",R1873,IF(OR($S1873="",$T1873=""),"",IF($T1873&lt;&gt;"",_xlfn._xlws.FILTER(R:R,($BU:$BU=$BU1873)*($I:$I=$I1873)*($T:$T=$T1873)*($S:$S=_xlfn.MINIFS($S:$S,$T:$T,"="&amp;$T1873)),""))))&amp;"",IF(R1873="","",""))&amp;""</f>
        <v>1</v>
      </c>
      <c r="BA1873" s="6">
        <f t="shared" si="2719"/>
        <v>157</v>
      </c>
      <c r="BB1873">
        <f t="shared" ref="BB1873:BD1873" si="2741">BB1872</f>
        <v>18987</v>
      </c>
      <c r="BC1873" t="str">
        <f t="shared" si="2741"/>
        <v>Velodrome</v>
      </c>
      <c r="BD1873" t="str">
        <f t="shared" si="2741"/>
        <v>Outlaws</v>
      </c>
      <c r="BE1873" t="s">
        <v>13</v>
      </c>
      <c r="BF1873" t="s">
        <v>756</v>
      </c>
      <c r="BI1873" cm="1">
        <f t="array" ref="BI1873">IFERROR(_xlfn._xlws.FILTER(shifts!A:A,(shifts!B:B=events!AD1873)*(shifts!AG:AG&gt;=events!BK1873)*(shifts!AH:AH&lt;=events!BL1873)),BI1872)</f>
        <v>65</v>
      </c>
      <c r="BJ1873" s="15">
        <f t="shared" si="2721"/>
        <v>2</v>
      </c>
      <c r="BK1873">
        <f t="shared" si="2722"/>
        <v>349</v>
      </c>
      <c r="BL1873">
        <f t="shared" si="2723"/>
        <v>347</v>
      </c>
      <c r="BM1873" s="15">
        <f>SUMIFS(BJ$2:BJ1873,K$2:K1873,"=Intermission")+SUMIFS(BJ$2:BJ1873,K$2:K1873,"=Timeout")</f>
        <v>67</v>
      </c>
      <c r="BN1873">
        <f t="shared" si="2724"/>
        <v>1147</v>
      </c>
      <c r="BO1873" s="19">
        <f t="shared" si="2725"/>
        <v>1878</v>
      </c>
      <c r="BP1873">
        <f t="shared" si="2726"/>
        <v>1873</v>
      </c>
      <c r="BQ1873" s="17">
        <f t="shared" si="2727"/>
        <v>1880</v>
      </c>
      <c r="BR1873" t="str">
        <f t="shared" si="2728"/>
        <v>opp_team_player_1</v>
      </c>
      <c r="BS1873">
        <f>COUNTIFS(S$3:S1873,"="&amp;S1873,AI$3:AI1873,"="&amp;AI1873)</f>
        <v>1</v>
      </c>
      <c r="BT1873" t="str">
        <f>IFERROR(VLOOKUP(BB1873&amp;BU1873&amp;X1873,game_rosters!U:W,3,FALSE),"")</f>
        <v>P100002</v>
      </c>
      <c r="BU1873" t="str">
        <f t="shared" si="2729"/>
        <v>Velodrome</v>
      </c>
    </row>
    <row r="1874" spans="1:73" x14ac:dyDescent="0.2">
      <c r="A1874" t="str">
        <f t="shared" si="2704"/>
        <v/>
      </c>
      <c r="I1874" s="44">
        <v>55</v>
      </c>
      <c r="O1874" t="s">
        <v>602</v>
      </c>
      <c r="R1874" s="51">
        <v>1</v>
      </c>
      <c r="S1874">
        <v>963</v>
      </c>
      <c r="T1874" t="s">
        <v>756</v>
      </c>
      <c r="X1874">
        <v>55</v>
      </c>
      <c r="AA1874">
        <f t="shared" si="2661"/>
        <v>1963</v>
      </c>
      <c r="AB1874" t="str">
        <f t="shared" si="2662"/>
        <v/>
      </c>
      <c r="AC1874">
        <f t="shared" si="2700"/>
        <v>1963</v>
      </c>
      <c r="AD1874" s="6">
        <v>2</v>
      </c>
      <c r="AE1874" t="s">
        <v>752</v>
      </c>
      <c r="AF1874" t="s">
        <v>751</v>
      </c>
      <c r="AG1874" t="s">
        <v>752</v>
      </c>
      <c r="AH1874" t="s">
        <v>930</v>
      </c>
      <c r="AI1874" t="str">
        <f t="shared" si="2705"/>
        <v>o</v>
      </c>
      <c r="AJ1874" t="str">
        <f t="shared" si="2706"/>
        <v/>
      </c>
      <c r="AK1874" t="str">
        <f t="shared" si="2707"/>
        <v/>
      </c>
      <c r="AL1874" t="str">
        <f t="shared" si="2708"/>
        <v/>
      </c>
      <c r="AM1874" t="str">
        <f t="shared" si="2709"/>
        <v/>
      </c>
      <c r="AN1874" t="str">
        <f t="shared" si="2710"/>
        <v>Away</v>
      </c>
      <c r="AO1874" t="str">
        <f t="shared" si="2711"/>
        <v>a</v>
      </c>
      <c r="AP1874" t="str">
        <f t="shared" si="2712"/>
        <v/>
      </c>
      <c r="AQ1874" t="str">
        <f t="shared" si="2713"/>
        <v/>
      </c>
      <c r="AR1874" t="str">
        <f t="shared" si="2714"/>
        <v>Away</v>
      </c>
      <c r="AS1874" t="str">
        <f t="shared" si="2715"/>
        <v>a</v>
      </c>
      <c r="AT1874" t="str">
        <f t="shared" si="2716"/>
        <v>Defensive</v>
      </c>
      <c r="AU1874" t="str">
        <f t="shared" si="2717"/>
        <v/>
      </c>
      <c r="AV1874" t="str">
        <f t="shared" si="2718"/>
        <v/>
      </c>
      <c r="AW1874" t="str" cm="1">
        <f t="array" ref="AW1874">IFERROR(IF(O1874&lt;&gt;"",O1874,IF(OR($S1874="",$T1874=""),"",IF(O1874&lt;&gt;"",O1874,IF($T1874&lt;&gt;"",_xlfn._xlws.FILTER(O:O,($BU:$BU=$BU1874)*($I:$I=$I1874)*($T:$T=$T1874)*($S:$S=_xlfn.MINIFS($S:$S,$T:$T,"="&amp;$T1874)),"")))))&amp;"",IF(O1874="","",""))&amp;""</f>
        <v>Defensive_PlayPossession-StickCheck</v>
      </c>
      <c r="AX1874" t="str" cm="1">
        <f t="array" ref="AX1874">IFERROR(IF(P1874&lt;&gt;"",P1874,IF(OR($S1874="",$T1874=""),"",IF($T1874&lt;&gt;"",_xlfn._xlws.FILTER(P:P,($BU:$BU=$BU1874)*($I:$I=$I1874)*($T:$T=$T1874)*($S:$S=_xlfn.MINIFS($S:$S,$T:$T,"="&amp;$T1874)),""))))&amp;"",IF(P1874="","",""))&amp;""</f>
        <v/>
      </c>
      <c r="AY1874" t="str" cm="1">
        <f t="array" ref="AY1874">IFERROR(IF(Q1874&lt;&gt;"",Q1874,IF(OR($S1874="",$T1874=""),"",IF($T1874&lt;&gt;"",_xlfn._xlws.FILTER(Q:Q,($BU:$BU=$BU1874)*($I:$I=$I1874)*($T:$T=$T1874)*($S:$S=_xlfn.MINIFS($S:$S,$T:$T,"="&amp;$T1874)),""))))&amp;"",IF(Q1874="","",""))&amp;""</f>
        <v/>
      </c>
      <c r="AZ1874" t="str" cm="1">
        <f t="array" ref="AZ1874">IFERROR(IF(R1874&lt;&gt;"",R1874,IF(OR($S1874="",$T1874=""),"",IF($T1874&lt;&gt;"",_xlfn._xlws.FILTER(R:R,($BU:$BU=$BU1874)*($I:$I=$I1874)*($T:$T=$T1874)*($S:$S=_xlfn.MINIFS($S:$S,$T:$T,"="&amp;$T1874)),""))))&amp;"",IF(R1874="","",""))&amp;""</f>
        <v>1</v>
      </c>
      <c r="BA1874" s="6">
        <f t="shared" si="2719"/>
        <v>157</v>
      </c>
      <c r="BB1874">
        <f t="shared" ref="BB1874:BD1874" si="2742">BB1873</f>
        <v>18987</v>
      </c>
      <c r="BC1874" t="str">
        <f t="shared" si="2742"/>
        <v>Velodrome</v>
      </c>
      <c r="BD1874" t="str">
        <f t="shared" si="2742"/>
        <v>Outlaws</v>
      </c>
      <c r="BE1874" t="s">
        <v>13</v>
      </c>
      <c r="BF1874" t="s">
        <v>756</v>
      </c>
      <c r="BI1874" cm="1">
        <f t="array" ref="BI1874">IFERROR(_xlfn._xlws.FILTER(shifts!A:A,(shifts!B:B=events!AD1874)*(shifts!AG:AG&gt;=events!BK1874)*(shifts!AH:AH&lt;=events!BL1874)),BI1873)</f>
        <v>65</v>
      </c>
      <c r="BJ1874" s="15">
        <f t="shared" si="2721"/>
        <v>2</v>
      </c>
      <c r="BK1874">
        <f t="shared" si="2722"/>
        <v>349</v>
      </c>
      <c r="BL1874">
        <f t="shared" si="2723"/>
        <v>347</v>
      </c>
      <c r="BM1874" s="15">
        <f>SUMIFS(BJ$2:BJ1874,K$2:K1874,"=Intermission")+SUMIFS(BJ$2:BJ1874,K$2:K1874,"=Timeout")</f>
        <v>67</v>
      </c>
      <c r="BN1874">
        <f t="shared" si="2724"/>
        <v>1147</v>
      </c>
      <c r="BO1874" s="19">
        <f t="shared" si="2725"/>
        <v>1878</v>
      </c>
      <c r="BP1874">
        <f t="shared" si="2726"/>
        <v>1873</v>
      </c>
      <c r="BQ1874" s="17">
        <f t="shared" si="2727"/>
        <v>1880</v>
      </c>
      <c r="BR1874" t="str">
        <f t="shared" si="2728"/>
        <v>opp_team_player_2</v>
      </c>
      <c r="BS1874">
        <f>COUNTIFS(S$3:S1874,"="&amp;S1874,AI$3:AI1874,"="&amp;AI1874)</f>
        <v>2</v>
      </c>
      <c r="BT1874" t="str">
        <f>IFERROR(VLOOKUP(BB1874&amp;BU1874&amp;X1874,game_rosters!U:W,3,FALSE),"")</f>
        <v>P100064</v>
      </c>
      <c r="BU1874" t="str">
        <f t="shared" si="2729"/>
        <v>Velodrome</v>
      </c>
    </row>
    <row r="1875" spans="1:73" x14ac:dyDescent="0.2">
      <c r="A1875">
        <f t="shared" si="2704"/>
        <v>1</v>
      </c>
      <c r="I1875" s="44">
        <v>91</v>
      </c>
      <c r="K1875" t="s">
        <v>230</v>
      </c>
      <c r="L1875" t="s">
        <v>389</v>
      </c>
      <c r="M1875" t="s">
        <v>432</v>
      </c>
      <c r="O1875" t="s">
        <v>601</v>
      </c>
      <c r="Q1875" t="s">
        <v>595</v>
      </c>
      <c r="R1875" s="51">
        <v>1</v>
      </c>
      <c r="S1875">
        <v>964</v>
      </c>
      <c r="T1875" t="s">
        <v>756</v>
      </c>
      <c r="W1875" t="s">
        <v>735</v>
      </c>
      <c r="X1875">
        <v>91</v>
      </c>
      <c r="Z1875">
        <v>1</v>
      </c>
      <c r="AA1875">
        <f t="shared" si="2661"/>
        <v>1964</v>
      </c>
      <c r="AB1875" t="str">
        <f t="shared" si="2662"/>
        <v/>
      </c>
      <c r="AC1875">
        <f t="shared" si="2700"/>
        <v>1964</v>
      </c>
      <c r="AD1875" s="6">
        <v>2</v>
      </c>
      <c r="AE1875" t="s">
        <v>752</v>
      </c>
      <c r="AF1875" t="s">
        <v>930</v>
      </c>
      <c r="AG1875" t="s">
        <v>756</v>
      </c>
      <c r="AH1875" t="s">
        <v>756</v>
      </c>
      <c r="AI1875" t="str">
        <f t="shared" si="2705"/>
        <v>e</v>
      </c>
      <c r="AJ1875" t="str">
        <f t="shared" si="2706"/>
        <v/>
      </c>
      <c r="AK1875" t="str">
        <f t="shared" si="2707"/>
        <v/>
      </c>
      <c r="AL1875" t="str">
        <f t="shared" si="2708"/>
        <v/>
      </c>
      <c r="AM1875" t="str">
        <f t="shared" si="2709"/>
        <v/>
      </c>
      <c r="AN1875" t="str">
        <f t="shared" si="2710"/>
        <v>Home</v>
      </c>
      <c r="AO1875" t="str">
        <f t="shared" si="2711"/>
        <v>h</v>
      </c>
      <c r="AP1875" t="str">
        <f t="shared" si="2712"/>
        <v/>
      </c>
      <c r="AQ1875" t="str">
        <f t="shared" si="2713"/>
        <v/>
      </c>
      <c r="AR1875" t="str">
        <f t="shared" si="2714"/>
        <v>Home</v>
      </c>
      <c r="AS1875" t="str">
        <f t="shared" si="2715"/>
        <v>h</v>
      </c>
      <c r="AT1875" t="str">
        <f t="shared" si="2716"/>
        <v>Defensive</v>
      </c>
      <c r="AU1875" t="str">
        <f t="shared" si="2717"/>
        <v/>
      </c>
      <c r="AV1875" t="str">
        <f t="shared" si="2718"/>
        <v/>
      </c>
      <c r="AW1875" t="str" cm="1">
        <f t="array" ref="AW1875">IFERROR(IF(O1875&lt;&gt;"",O1875,IF(OR($S1875="",$T1875=""),"",IF(O1875&lt;&gt;"",O1875,IF($T1875&lt;&gt;"",_xlfn._xlws.FILTER(O:O,($BU:$BU=$BU1875)*($I:$I=$I1875)*($T:$T=$T1875)*($S:$S=_xlfn.MINIFS($S:$S,$T:$T,"="&amp;$T1875)),"")))))&amp;"",IF(O1875="","",""))&amp;""</f>
        <v>Defensive_PlayPossession-PokeCheck</v>
      </c>
      <c r="AX1875" t="str" cm="1">
        <f t="array" ref="AX1875">IFERROR(IF(P1875&lt;&gt;"",P1875,IF(OR($S1875="",$T1875=""),"",IF($T1875&lt;&gt;"",_xlfn._xlws.FILTER(P:P,($BU:$BU=$BU1875)*($I:$I=$I1875)*($T:$T=$T1875)*($S:$S=_xlfn.MINIFS($S:$S,$T:$T,"="&amp;$T1875)),""))))&amp;"",IF(P1875="","",""))&amp;""</f>
        <v/>
      </c>
      <c r="AY1875" t="str" cm="1">
        <f t="array" ref="AY1875">IFERROR(IF(Q1875&lt;&gt;"",Q1875,IF(OR($S1875="",$T1875=""),"",IF($T1875&lt;&gt;"",_xlfn._xlws.FILTER(Q:Q,($BU:$BU=$BU1875)*($I:$I=$I1875)*($T:$T=$T1875)*($S:$S=_xlfn.MINIFS($S:$S,$T:$T,"="&amp;$T1875)),""))))&amp;"",IF(Q1875="","",""))&amp;""</f>
        <v>s</v>
      </c>
      <c r="AZ1875" t="str" cm="1">
        <f t="array" ref="AZ1875">IFERROR(IF(R1875&lt;&gt;"",R1875,IF(OR($S1875="",$T1875=""),"",IF($T1875&lt;&gt;"",_xlfn._xlws.FILTER(R:R,($BU:$BU=$BU1875)*($I:$I=$I1875)*($T:$T=$T1875)*($S:$S=_xlfn.MINIFS($S:$S,$T:$T,"="&amp;$T1875)),""))))&amp;"",IF(R1875="","",""))&amp;""</f>
        <v>1</v>
      </c>
      <c r="BA1875" s="6">
        <f t="shared" si="2719"/>
        <v>157</v>
      </c>
      <c r="BB1875">
        <f t="shared" ref="BB1875:BD1875" si="2743">BB1874</f>
        <v>18987</v>
      </c>
      <c r="BC1875" t="str">
        <f t="shared" si="2743"/>
        <v>Velodrome</v>
      </c>
      <c r="BD1875" t="str">
        <f t="shared" si="2743"/>
        <v>Outlaws</v>
      </c>
      <c r="BE1875" t="s">
        <v>230</v>
      </c>
      <c r="BF1875" t="s">
        <v>389</v>
      </c>
      <c r="BI1875" cm="1">
        <f t="array" ref="BI1875">IFERROR(_xlfn._xlws.FILTER(shifts!A:A,(shifts!B:B=events!AD1875)*(shifts!AG:AG&gt;=events!BK1875)*(shifts!AH:AH&lt;=events!BL1875)),BI1874)</f>
        <v>65</v>
      </c>
      <c r="BJ1875" s="15">
        <f t="shared" si="2721"/>
        <v>0</v>
      </c>
      <c r="BK1875">
        <f t="shared" si="2722"/>
        <v>347</v>
      </c>
      <c r="BL1875">
        <f t="shared" si="2723"/>
        <v>347</v>
      </c>
      <c r="BM1875" s="15">
        <f>SUMIFS(BJ$2:BJ1875,K$2:K1875,"=Intermission")+SUMIFS(BJ$2:BJ1875,K$2:K1875,"=Timeout")</f>
        <v>67</v>
      </c>
      <c r="BN1875">
        <f t="shared" si="2724"/>
        <v>1147</v>
      </c>
      <c r="BO1875" s="19">
        <f t="shared" si="2725"/>
        <v>1880</v>
      </c>
      <c r="BP1875">
        <f t="shared" si="2726"/>
        <v>1875</v>
      </c>
      <c r="BQ1875" s="17">
        <f t="shared" si="2727"/>
        <v>1880</v>
      </c>
      <c r="BR1875" t="str">
        <f t="shared" si="2728"/>
        <v>event_team_player_1</v>
      </c>
      <c r="BS1875">
        <f>COUNTIFS(S$3:S1875,"="&amp;S1875,AI$3:AI1875,"="&amp;AI1875)</f>
        <v>1</v>
      </c>
      <c r="BT1875" t="str">
        <f>IFERROR(VLOOKUP(BB1875&amp;BU1875&amp;X1875,game_rosters!U:W,3,FALSE),"")</f>
        <v>P100002</v>
      </c>
      <c r="BU1875" t="str">
        <f t="shared" si="2729"/>
        <v>Velodrome</v>
      </c>
    </row>
    <row r="1876" spans="1:73" x14ac:dyDescent="0.2">
      <c r="A1876" t="str">
        <f t="shared" si="2704"/>
        <v/>
      </c>
      <c r="I1876" s="44">
        <v>55</v>
      </c>
      <c r="O1876" t="s">
        <v>602</v>
      </c>
      <c r="R1876" s="51">
        <v>1</v>
      </c>
      <c r="S1876">
        <v>964</v>
      </c>
      <c r="T1876" t="s">
        <v>756</v>
      </c>
      <c r="X1876">
        <v>55</v>
      </c>
      <c r="Z1876">
        <v>1</v>
      </c>
      <c r="AA1876">
        <f t="shared" si="2661"/>
        <v>1964</v>
      </c>
      <c r="AB1876" t="str">
        <f t="shared" si="2662"/>
        <v/>
      </c>
      <c r="AC1876">
        <f t="shared" si="2700"/>
        <v>1964</v>
      </c>
      <c r="AD1876" s="6">
        <v>2</v>
      </c>
      <c r="AE1876" t="s">
        <v>752</v>
      </c>
      <c r="AF1876" t="s">
        <v>930</v>
      </c>
      <c r="AG1876" t="s">
        <v>756</v>
      </c>
      <c r="AH1876" t="s">
        <v>756</v>
      </c>
      <c r="AI1876" t="str">
        <f t="shared" si="2705"/>
        <v>e</v>
      </c>
      <c r="AJ1876" t="str">
        <f t="shared" si="2706"/>
        <v/>
      </c>
      <c r="AK1876" t="str">
        <f t="shared" si="2707"/>
        <v/>
      </c>
      <c r="AL1876" t="str">
        <f t="shared" si="2708"/>
        <v/>
      </c>
      <c r="AM1876" t="str">
        <f t="shared" si="2709"/>
        <v/>
      </c>
      <c r="AN1876" t="str">
        <f t="shared" si="2710"/>
        <v>Home</v>
      </c>
      <c r="AO1876" t="str">
        <f t="shared" si="2711"/>
        <v>h</v>
      </c>
      <c r="AP1876" t="str">
        <f t="shared" si="2712"/>
        <v/>
      </c>
      <c r="AQ1876" t="str">
        <f t="shared" si="2713"/>
        <v/>
      </c>
      <c r="AR1876" t="str">
        <f t="shared" si="2714"/>
        <v>Home</v>
      </c>
      <c r="AS1876" t="str">
        <f t="shared" si="2715"/>
        <v>h</v>
      </c>
      <c r="AT1876" t="str">
        <f t="shared" si="2716"/>
        <v>Defensive</v>
      </c>
      <c r="AU1876" t="str">
        <f t="shared" si="2717"/>
        <v/>
      </c>
      <c r="AV1876" t="str">
        <f t="shared" si="2718"/>
        <v/>
      </c>
      <c r="AW1876" t="str" cm="1">
        <f t="array" ref="AW1876">IFERROR(IF(O1876&lt;&gt;"",O1876,IF(OR($S1876="",$T1876=""),"",IF(O1876&lt;&gt;"",O1876,IF($T1876&lt;&gt;"",_xlfn._xlws.FILTER(O:O,($BU:$BU=$BU1876)*($I:$I=$I1876)*($T:$T=$T1876)*($S:$S=_xlfn.MINIFS($S:$S,$T:$T,"="&amp;$T1876)),"")))))&amp;"",IF(O1876="","",""))&amp;""</f>
        <v>Defensive_PlayPossession-StickCheck</v>
      </c>
      <c r="AX1876" t="str" cm="1">
        <f t="array" ref="AX1876">IFERROR(IF(P1876&lt;&gt;"",P1876,IF(OR($S1876="",$T1876=""),"",IF($T1876&lt;&gt;"",_xlfn._xlws.FILTER(P:P,($BU:$BU=$BU1876)*($I:$I=$I1876)*($T:$T=$T1876)*($S:$S=_xlfn.MINIFS($S:$S,$T:$T,"="&amp;$T1876)),""))))&amp;"",IF(P1876="","",""))&amp;""</f>
        <v/>
      </c>
      <c r="AY1876" t="str" cm="1">
        <f t="array" ref="AY1876">IFERROR(IF(Q1876&lt;&gt;"",Q1876,IF(OR($S1876="",$T1876=""),"",IF($T1876&lt;&gt;"",_xlfn._xlws.FILTER(Q:Q,($BU:$BU=$BU1876)*($I:$I=$I1876)*($T:$T=$T1876)*($S:$S=_xlfn.MINIFS($S:$S,$T:$T,"="&amp;$T1876)),""))))&amp;"",IF(Q1876="","",""))&amp;""</f>
        <v/>
      </c>
      <c r="AZ1876" t="str" cm="1">
        <f t="array" ref="AZ1876">IFERROR(IF(R1876&lt;&gt;"",R1876,IF(OR($S1876="",$T1876=""),"",IF($T1876&lt;&gt;"",_xlfn._xlws.FILTER(R:R,($BU:$BU=$BU1876)*($I:$I=$I1876)*($T:$T=$T1876)*($S:$S=_xlfn.MINIFS($S:$S,$T:$T,"="&amp;$T1876)),""))))&amp;"",IF(R1876="","",""))&amp;""</f>
        <v>1</v>
      </c>
      <c r="BA1876" s="6">
        <f t="shared" si="2719"/>
        <v>157</v>
      </c>
      <c r="BB1876">
        <f t="shared" ref="BB1876:BD1876" si="2744">BB1875</f>
        <v>18987</v>
      </c>
      <c r="BC1876" t="str">
        <f t="shared" si="2744"/>
        <v>Velodrome</v>
      </c>
      <c r="BD1876" t="str">
        <f t="shared" si="2744"/>
        <v>Outlaws</v>
      </c>
      <c r="BE1876" t="s">
        <v>230</v>
      </c>
      <c r="BF1876" t="s">
        <v>389</v>
      </c>
      <c r="BI1876" cm="1">
        <f t="array" ref="BI1876">IFERROR(_xlfn._xlws.FILTER(shifts!A:A,(shifts!B:B=events!AD1876)*(shifts!AG:AG&gt;=events!BK1876)*(shifts!AH:AH&lt;=events!BL1876)),BI1875)</f>
        <v>65</v>
      </c>
      <c r="BJ1876" s="15">
        <f t="shared" si="2721"/>
        <v>0</v>
      </c>
      <c r="BK1876">
        <f t="shared" si="2722"/>
        <v>347</v>
      </c>
      <c r="BL1876">
        <f t="shared" si="2723"/>
        <v>347</v>
      </c>
      <c r="BM1876" s="15">
        <f>SUMIFS(BJ$2:BJ1876,K$2:K1876,"=Intermission")+SUMIFS(BJ$2:BJ1876,K$2:K1876,"=Timeout")</f>
        <v>67</v>
      </c>
      <c r="BN1876">
        <f t="shared" si="2724"/>
        <v>1147</v>
      </c>
      <c r="BO1876" s="19">
        <f t="shared" si="2725"/>
        <v>1880</v>
      </c>
      <c r="BP1876">
        <f t="shared" si="2726"/>
        <v>1875</v>
      </c>
      <c r="BQ1876" s="17">
        <f t="shared" si="2727"/>
        <v>1880</v>
      </c>
      <c r="BR1876" t="str">
        <f t="shared" si="2728"/>
        <v>event_team_player_2</v>
      </c>
      <c r="BS1876">
        <f>COUNTIFS(S$3:S1876,"="&amp;S1876,AI$3:AI1876,"="&amp;AI1876)</f>
        <v>2</v>
      </c>
      <c r="BT1876" t="str">
        <f>IFERROR(VLOOKUP(BB1876&amp;BU1876&amp;X1876,game_rosters!U:W,3,FALSE),"")</f>
        <v>P100064</v>
      </c>
      <c r="BU1876" t="str">
        <f t="shared" si="2729"/>
        <v>Velodrome</v>
      </c>
    </row>
    <row r="1877" spans="1:73" x14ac:dyDescent="0.2">
      <c r="A1877" t="str">
        <f t="shared" si="2704"/>
        <v/>
      </c>
      <c r="I1877" s="44">
        <v>77</v>
      </c>
      <c r="O1877" t="s">
        <v>608</v>
      </c>
      <c r="R1877" s="51">
        <v>1</v>
      </c>
      <c r="S1877">
        <v>964</v>
      </c>
      <c r="T1877" t="s">
        <v>756</v>
      </c>
      <c r="X1877">
        <v>77</v>
      </c>
      <c r="AA1877">
        <f t="shared" si="2661"/>
        <v>1964</v>
      </c>
      <c r="AB1877" t="str">
        <f t="shared" si="2662"/>
        <v/>
      </c>
      <c r="AC1877">
        <f t="shared" si="2700"/>
        <v>1964</v>
      </c>
      <c r="AD1877" s="6">
        <v>2</v>
      </c>
      <c r="AE1877" t="s">
        <v>752</v>
      </c>
      <c r="AF1877" t="s">
        <v>930</v>
      </c>
      <c r="AG1877" t="s">
        <v>756</v>
      </c>
      <c r="AH1877" t="s">
        <v>756</v>
      </c>
      <c r="AI1877" t="str">
        <f t="shared" si="2705"/>
        <v>o</v>
      </c>
      <c r="AJ1877" t="str">
        <f t="shared" si="2706"/>
        <v/>
      </c>
      <c r="AK1877" t="str">
        <f t="shared" si="2707"/>
        <v/>
      </c>
      <c r="AL1877" t="str">
        <f t="shared" si="2708"/>
        <v/>
      </c>
      <c r="AM1877" t="str">
        <f t="shared" si="2709"/>
        <v/>
      </c>
      <c r="AN1877" t="str">
        <f t="shared" si="2710"/>
        <v>Home</v>
      </c>
      <c r="AO1877" t="str">
        <f t="shared" si="2711"/>
        <v>h</v>
      </c>
      <c r="AP1877" t="str">
        <f t="shared" si="2712"/>
        <v/>
      </c>
      <c r="AQ1877" t="str">
        <f t="shared" si="2713"/>
        <v/>
      </c>
      <c r="AR1877" t="str">
        <f t="shared" si="2714"/>
        <v>Home</v>
      </c>
      <c r="AS1877" t="str">
        <f t="shared" si="2715"/>
        <v>h</v>
      </c>
      <c r="AT1877" t="str">
        <f t="shared" si="2716"/>
        <v>Offensive</v>
      </c>
      <c r="AU1877" t="str">
        <f t="shared" si="2717"/>
        <v/>
      </c>
      <c r="AV1877" t="str">
        <f t="shared" si="2718"/>
        <v/>
      </c>
      <c r="AW1877" t="str" cm="1">
        <f t="array" ref="AW1877">IFERROR(IF(O1877&lt;&gt;"",O1877,IF(OR($S1877="",$T1877=""),"",IF(O1877&lt;&gt;"",O1877,IF($T1877&lt;&gt;"",_xlfn._xlws.FILTER(O:O,($BU:$BU=$BU1877)*($I:$I=$I1877)*($T:$T=$T1877)*($S:$S=_xlfn.MINIFS($S:$S,$T:$T,"="&amp;$T1877)),"")))))&amp;"",IF(O1877="","",""))&amp;""</f>
        <v>OffensivePlay_Possession-DriveWide</v>
      </c>
      <c r="AX1877" t="str" cm="1">
        <f t="array" ref="AX1877">IFERROR(IF(P1877&lt;&gt;"",P1877,IF(OR($S1877="",$T1877=""),"",IF($T1877&lt;&gt;"",_xlfn._xlws.FILTER(P:P,($BU:$BU=$BU1877)*($I:$I=$I1877)*($T:$T=$T1877)*($S:$S=_xlfn.MINIFS($S:$S,$T:$T,"="&amp;$T1877)),""))))&amp;"",IF(P1877="","",""))&amp;""</f>
        <v/>
      </c>
      <c r="AY1877" t="str" cm="1">
        <f t="array" ref="AY1877">IFERROR(IF(Q1877&lt;&gt;"",Q1877,IF(OR($S1877="",$T1877=""),"",IF($T1877&lt;&gt;"",_xlfn._xlws.FILTER(Q:Q,($BU:$BU=$BU1877)*($I:$I=$I1877)*($T:$T=$T1877)*($S:$S=_xlfn.MINIFS($S:$S,$T:$T,"="&amp;$T1877)),""))))&amp;"",IF(Q1877="","",""))&amp;""</f>
        <v/>
      </c>
      <c r="AZ1877" t="str" cm="1">
        <f t="array" ref="AZ1877">IFERROR(IF(R1877&lt;&gt;"",R1877,IF(OR($S1877="",$T1877=""),"",IF($T1877&lt;&gt;"",_xlfn._xlws.FILTER(R:R,($BU:$BU=$BU1877)*($I:$I=$I1877)*($T:$T=$T1877)*($S:$S=_xlfn.MINIFS($S:$S,$T:$T,"="&amp;$T1877)),""))))&amp;"",IF(R1877="","",""))&amp;""</f>
        <v>1</v>
      </c>
      <c r="BA1877" s="6">
        <f t="shared" si="2719"/>
        <v>157</v>
      </c>
      <c r="BB1877">
        <f t="shared" ref="BB1877:BD1877" si="2745">BB1876</f>
        <v>18987</v>
      </c>
      <c r="BC1877" t="str">
        <f t="shared" si="2745"/>
        <v>Velodrome</v>
      </c>
      <c r="BD1877" t="str">
        <f t="shared" si="2745"/>
        <v>Outlaws</v>
      </c>
      <c r="BE1877" t="s">
        <v>230</v>
      </c>
      <c r="BF1877" t="s">
        <v>389</v>
      </c>
      <c r="BI1877" cm="1">
        <f t="array" ref="BI1877">IFERROR(_xlfn._xlws.FILTER(shifts!A:A,(shifts!B:B=events!AD1877)*(shifts!AG:AG&gt;=events!BK1877)*(shifts!AH:AH&lt;=events!BL1877)),BI1876)</f>
        <v>65</v>
      </c>
      <c r="BJ1877" s="15">
        <f t="shared" si="2721"/>
        <v>0</v>
      </c>
      <c r="BK1877">
        <f t="shared" si="2722"/>
        <v>347</v>
      </c>
      <c r="BL1877">
        <f t="shared" si="2723"/>
        <v>347</v>
      </c>
      <c r="BM1877" s="15">
        <f>SUMIFS(BJ$2:BJ1877,K$2:K1877,"=Intermission")+SUMIFS(BJ$2:BJ1877,K$2:K1877,"=Timeout")</f>
        <v>67</v>
      </c>
      <c r="BN1877">
        <f t="shared" si="2724"/>
        <v>1147</v>
      </c>
      <c r="BO1877" s="19">
        <f t="shared" si="2725"/>
        <v>1880</v>
      </c>
      <c r="BP1877">
        <f t="shared" si="2726"/>
        <v>1875</v>
      </c>
      <c r="BQ1877" s="17">
        <f t="shared" si="2727"/>
        <v>1880</v>
      </c>
      <c r="BR1877" t="str">
        <f t="shared" si="2728"/>
        <v>opp_team_player_1</v>
      </c>
      <c r="BS1877">
        <f>COUNTIFS(S$3:S1877,"="&amp;S1877,AI$3:AI1877,"="&amp;AI1877)</f>
        <v>1</v>
      </c>
      <c r="BT1877" t="str">
        <f>IFERROR(VLOOKUP(BB1877&amp;BU1877&amp;X1877,game_rosters!U:W,3,FALSE),"")</f>
        <v>P100185</v>
      </c>
      <c r="BU1877" t="str">
        <f t="shared" si="2729"/>
        <v>Outlaws</v>
      </c>
    </row>
    <row r="1878" spans="1:73" x14ac:dyDescent="0.2">
      <c r="A1878">
        <f t="shared" si="2704"/>
        <v>1</v>
      </c>
      <c r="I1878" s="44">
        <v>77</v>
      </c>
      <c r="K1878" t="s">
        <v>13</v>
      </c>
      <c r="L1878" t="s">
        <v>587</v>
      </c>
      <c r="N1878" t="s">
        <v>595</v>
      </c>
      <c r="O1878" t="s">
        <v>618</v>
      </c>
      <c r="Q1878" t="s">
        <v>595</v>
      </c>
      <c r="S1878">
        <v>965</v>
      </c>
      <c r="T1878" t="s">
        <v>756</v>
      </c>
      <c r="W1878" t="s">
        <v>731</v>
      </c>
      <c r="X1878">
        <v>77</v>
      </c>
      <c r="Z1878">
        <v>1</v>
      </c>
      <c r="AA1878">
        <f t="shared" si="2661"/>
        <v>1965</v>
      </c>
      <c r="AB1878" t="str">
        <f t="shared" si="2662"/>
        <v/>
      </c>
      <c r="AC1878">
        <f t="shared" si="2700"/>
        <v>1965</v>
      </c>
      <c r="AD1878" s="6">
        <v>2</v>
      </c>
      <c r="AE1878" t="s">
        <v>752</v>
      </c>
      <c r="AF1878" t="s">
        <v>900</v>
      </c>
      <c r="AG1878" t="s">
        <v>752</v>
      </c>
      <c r="AH1878" t="s">
        <v>932</v>
      </c>
      <c r="AI1878" t="str">
        <f t="shared" si="2705"/>
        <v>e</v>
      </c>
      <c r="AJ1878" t="str">
        <f t="shared" si="2706"/>
        <v/>
      </c>
      <c r="AK1878" t="str">
        <f t="shared" si="2707"/>
        <v/>
      </c>
      <c r="AL1878" t="str">
        <f t="shared" si="2708"/>
        <v/>
      </c>
      <c r="AM1878" t="str">
        <f t="shared" si="2709"/>
        <v/>
      </c>
      <c r="AN1878" t="str">
        <f t="shared" si="2710"/>
        <v>Away</v>
      </c>
      <c r="AO1878" t="str">
        <f t="shared" si="2711"/>
        <v>a</v>
      </c>
      <c r="AP1878" t="str">
        <f t="shared" si="2712"/>
        <v/>
      </c>
      <c r="AQ1878" t="str">
        <f t="shared" si="2713"/>
        <v/>
      </c>
      <c r="AR1878" t="str">
        <f t="shared" si="2714"/>
        <v>Away</v>
      </c>
      <c r="AS1878" t="str">
        <f t="shared" si="2715"/>
        <v>a</v>
      </c>
      <c r="AT1878" t="str">
        <f t="shared" si="2716"/>
        <v>Offensive</v>
      </c>
      <c r="AU1878" t="str">
        <f t="shared" si="2717"/>
        <v/>
      </c>
      <c r="AV1878" t="str">
        <f t="shared" si="2718"/>
        <v/>
      </c>
      <c r="AW1878" t="str" cm="1">
        <f t="array" ref="AW1878">IFERROR(IF(O1878&lt;&gt;"",O1878,IF(OR($S1878="",$T1878=""),"",IF(O1878&lt;&gt;"",O1878,IF($T1878&lt;&gt;"",_xlfn._xlws.FILTER(O:O,($BU:$BU=$BU1878)*($I:$I=$I1878)*($T:$T=$T1878)*($S:$S=_xlfn.MINIFS($S:$S,$T:$T,"="&amp;$T1878)),"")))))&amp;"",IF(O1878="","",""))&amp;""</f>
        <v>OffensivePlay_Zone-PuckRecoveryTurnover</v>
      </c>
      <c r="AX1878" t="str" cm="1">
        <f t="array" ref="AX1878">IFERROR(IF(P1878&lt;&gt;"",P1878,IF(OR($S1878="",$T1878=""),"",IF($T1878&lt;&gt;"",_xlfn._xlws.FILTER(P:P,($BU:$BU=$BU1878)*($I:$I=$I1878)*($T:$T=$T1878)*($S:$S=_xlfn.MINIFS($S:$S,$T:$T,"="&amp;$T1878)),""))))&amp;"",IF(P1878="","",""))&amp;""</f>
        <v/>
      </c>
      <c r="AY1878" t="str" cm="1">
        <f t="array" ref="AY1878">IFERROR(IF(Q1878&lt;&gt;"",Q1878,IF(OR($S1878="",$T1878=""),"",IF($T1878&lt;&gt;"",_xlfn._xlws.FILTER(Q:Q,($BU:$BU=$BU1878)*($I:$I=$I1878)*($T:$T=$T1878)*($S:$S=_xlfn.MINIFS($S:$S,$T:$T,"="&amp;$T1878)),""))))&amp;"",IF(Q1878="","",""))&amp;""</f>
        <v>s</v>
      </c>
      <c r="AZ1878" t="str" cm="1">
        <f t="array" ref="AZ1878">IFERROR(IF(R1878&lt;&gt;"",R1878,IF(OR($S1878="",$T1878=""),"",IF($T1878&lt;&gt;"",_xlfn._xlws.FILTER(R:R,($BU:$BU=$BU1878)*($I:$I=$I1878)*($T:$T=$T1878)*($S:$S=_xlfn.MINIFS($S:$S,$T:$T,"="&amp;$T1878)),""))))&amp;"",IF(R1878="","",""))&amp;""</f>
        <v/>
      </c>
      <c r="BA1878" s="6">
        <f t="shared" si="2719"/>
        <v>157</v>
      </c>
      <c r="BB1878">
        <f t="shared" ref="BB1878:BD1878" si="2746">BB1877</f>
        <v>18987</v>
      </c>
      <c r="BC1878" t="str">
        <f t="shared" si="2746"/>
        <v>Velodrome</v>
      </c>
      <c r="BD1878" t="str">
        <f t="shared" si="2746"/>
        <v>Outlaws</v>
      </c>
      <c r="BE1878" t="s">
        <v>13</v>
      </c>
      <c r="BF1878" t="s">
        <v>587</v>
      </c>
      <c r="BI1878" cm="1">
        <f t="array" ref="BI1878">IFERROR(_xlfn._xlws.FILTER(shifts!A:A,(shifts!B:B=events!AD1878)*(shifts!AG:AG&gt;=events!BK1878)*(shifts!AH:AH&lt;=events!BL1878)),BI1877)</f>
        <v>65</v>
      </c>
      <c r="BJ1878" s="15">
        <f t="shared" si="2721"/>
        <v>1</v>
      </c>
      <c r="BK1878">
        <f t="shared" si="2722"/>
        <v>345</v>
      </c>
      <c r="BL1878">
        <f t="shared" si="2723"/>
        <v>344</v>
      </c>
      <c r="BM1878" s="15">
        <f>SUMIFS(BJ$2:BJ1878,K$2:K1878,"=Intermission")+SUMIFS(BJ$2:BJ1878,K$2:K1878,"=Timeout")</f>
        <v>67</v>
      </c>
      <c r="BN1878">
        <f t="shared" si="2724"/>
        <v>1147</v>
      </c>
      <c r="BO1878" s="19">
        <f t="shared" si="2725"/>
        <v>1882</v>
      </c>
      <c r="BP1878">
        <f t="shared" si="2726"/>
        <v>1877</v>
      </c>
      <c r="BQ1878" s="17">
        <f t="shared" si="2727"/>
        <v>1883</v>
      </c>
      <c r="BR1878" t="str">
        <f t="shared" si="2728"/>
        <v>event_team_player_1</v>
      </c>
      <c r="BS1878">
        <f>COUNTIFS(S$3:S1878,"="&amp;S1878,AI$3:AI1878,"="&amp;AI1878)</f>
        <v>1</v>
      </c>
      <c r="BT1878" t="str">
        <f>IFERROR(VLOOKUP(BB1878&amp;BU1878&amp;X1878,game_rosters!U:W,3,FALSE),"")</f>
        <v>P100185</v>
      </c>
      <c r="BU1878" t="str">
        <f t="shared" si="2729"/>
        <v>Outlaws</v>
      </c>
    </row>
    <row r="1879" spans="1:73" x14ac:dyDescent="0.2">
      <c r="A1879">
        <f t="shared" si="2704"/>
        <v>1</v>
      </c>
      <c r="I1879" s="44">
        <v>77</v>
      </c>
      <c r="K1879" t="s">
        <v>7</v>
      </c>
      <c r="L1879" t="s">
        <v>172</v>
      </c>
      <c r="M1879" t="s">
        <v>67</v>
      </c>
      <c r="N1879" t="s">
        <v>595</v>
      </c>
      <c r="O1879" t="s">
        <v>654</v>
      </c>
      <c r="Q1879" t="s">
        <v>595</v>
      </c>
      <c r="S1879">
        <v>966</v>
      </c>
      <c r="T1879" t="s">
        <v>756</v>
      </c>
      <c r="W1879" t="s">
        <v>731</v>
      </c>
      <c r="X1879">
        <v>77</v>
      </c>
      <c r="Z1879">
        <v>1</v>
      </c>
      <c r="AA1879">
        <f t="shared" si="2661"/>
        <v>1966</v>
      </c>
      <c r="AB1879" t="str">
        <f t="shared" si="2662"/>
        <v/>
      </c>
      <c r="AC1879">
        <f t="shared" si="2700"/>
        <v>1966</v>
      </c>
      <c r="AD1879" s="6">
        <v>2</v>
      </c>
      <c r="AE1879" t="s">
        <v>752</v>
      </c>
      <c r="AF1879" t="s">
        <v>932</v>
      </c>
      <c r="AG1879" t="s">
        <v>756</v>
      </c>
      <c r="AH1879" t="s">
        <v>756</v>
      </c>
      <c r="AI1879" t="str">
        <f t="shared" si="2705"/>
        <v>e</v>
      </c>
      <c r="AJ1879" t="str">
        <f t="shared" si="2706"/>
        <v/>
      </c>
      <c r="AK1879" t="str">
        <f t="shared" si="2707"/>
        <v/>
      </c>
      <c r="AL1879" t="str">
        <f t="shared" si="2708"/>
        <v/>
      </c>
      <c r="AM1879" t="str">
        <f t="shared" si="2709"/>
        <v/>
      </c>
      <c r="AN1879" t="str">
        <f t="shared" si="2710"/>
        <v>Away</v>
      </c>
      <c r="AO1879" t="str">
        <f t="shared" si="2711"/>
        <v>a</v>
      </c>
      <c r="AP1879" t="str">
        <f t="shared" si="2712"/>
        <v/>
      </c>
      <c r="AQ1879" t="str">
        <f t="shared" si="2713"/>
        <v/>
      </c>
      <c r="AR1879" t="str">
        <f t="shared" si="2714"/>
        <v>Away</v>
      </c>
      <c r="AS1879" t="str">
        <f t="shared" si="2715"/>
        <v>a</v>
      </c>
      <c r="AT1879" t="str">
        <f t="shared" si="2716"/>
        <v>Offensive</v>
      </c>
      <c r="AU1879" t="str">
        <f t="shared" si="2717"/>
        <v/>
      </c>
      <c r="AV1879" t="str">
        <f t="shared" si="2718"/>
        <v/>
      </c>
      <c r="AW1879" t="str" cm="1">
        <f t="array" ref="AW1879">IFERROR(IF(O1879&lt;&gt;"",O1879,IF(OR($S1879="",$T1879=""),"",IF(O1879&lt;&gt;"",O1879,IF($T1879&lt;&gt;"",_xlfn._xlws.FILTER(O:O,($BU:$BU=$BU1879)*($I:$I=$I1879)*($T:$T=$T1879)*($S:$S=_xlfn.MINIFS($S:$S,$T:$T,"="&amp;$T1879)),"")))))&amp;"",IF(O1879="","",""))&amp;""</f>
        <v>OffensivePlay_Pass-SecondTouch</v>
      </c>
      <c r="AX1879" t="str" cm="1">
        <f t="array" ref="AX1879">IFERROR(IF(P1879&lt;&gt;"",P1879,IF(OR($S1879="",$T1879=""),"",IF($T1879&lt;&gt;"",_xlfn._xlws.FILTER(P:P,($BU:$BU=$BU1879)*($I:$I=$I1879)*($T:$T=$T1879)*($S:$S=_xlfn.MINIFS($S:$S,$T:$T,"="&amp;$T1879)),""))))&amp;"",IF(P1879="","",""))&amp;""</f>
        <v/>
      </c>
      <c r="AY1879" t="str" cm="1">
        <f t="array" ref="AY1879">IFERROR(IF(Q1879&lt;&gt;"",Q1879,IF(OR($S1879="",$T1879=""),"",IF($T1879&lt;&gt;"",_xlfn._xlws.FILTER(Q:Q,($BU:$BU=$BU1879)*($I:$I=$I1879)*($T:$T=$T1879)*($S:$S=_xlfn.MINIFS($S:$S,$T:$T,"="&amp;$T1879)),""))))&amp;"",IF(Q1879="","",""))&amp;""</f>
        <v>s</v>
      </c>
      <c r="AZ1879" t="str" cm="1">
        <f t="array" ref="AZ1879">IFERROR(IF(R1879&lt;&gt;"",R1879,IF(OR($S1879="",$T1879=""),"",IF($T1879&lt;&gt;"",_xlfn._xlws.FILTER(R:R,($BU:$BU=$BU1879)*($I:$I=$I1879)*($T:$T=$T1879)*($S:$S=_xlfn.MINIFS($S:$S,$T:$T,"="&amp;$T1879)),""))))&amp;"",IF(R1879="","",""))&amp;""</f>
        <v/>
      </c>
      <c r="BA1879" s="6">
        <f t="shared" si="2719"/>
        <v>157</v>
      </c>
      <c r="BB1879">
        <f t="shared" ref="BB1879:BD1879" si="2747">BB1878</f>
        <v>18987</v>
      </c>
      <c r="BC1879" t="str">
        <f t="shared" si="2747"/>
        <v>Velodrome</v>
      </c>
      <c r="BD1879" t="str">
        <f t="shared" si="2747"/>
        <v>Outlaws</v>
      </c>
      <c r="BE1879" t="s">
        <v>7</v>
      </c>
      <c r="BF1879" t="s">
        <v>172</v>
      </c>
      <c r="BI1879" cm="1">
        <f t="array" ref="BI1879">IFERROR(_xlfn._xlws.FILTER(shifts!A:A,(shifts!B:B=events!AD1879)*(shifts!AG:AG&gt;=events!BK1879)*(shifts!AH:AH&lt;=events!BL1879)),BI1878)</f>
        <v>65</v>
      </c>
      <c r="BJ1879" s="15">
        <f t="shared" si="2721"/>
        <v>0</v>
      </c>
      <c r="BK1879">
        <f t="shared" si="2722"/>
        <v>344</v>
      </c>
      <c r="BL1879">
        <f t="shared" si="2723"/>
        <v>344</v>
      </c>
      <c r="BM1879" s="15">
        <f>SUMIFS(BJ$2:BJ1879,K$2:K1879,"=Intermission")+SUMIFS(BJ$2:BJ1879,K$2:K1879,"=Timeout")</f>
        <v>67</v>
      </c>
      <c r="BN1879">
        <f t="shared" si="2724"/>
        <v>1147</v>
      </c>
      <c r="BO1879" s="19">
        <f t="shared" si="2725"/>
        <v>1883</v>
      </c>
      <c r="BP1879">
        <f t="shared" si="2726"/>
        <v>1878</v>
      </c>
      <c r="BQ1879" s="17">
        <f t="shared" si="2727"/>
        <v>1883</v>
      </c>
      <c r="BR1879" t="str">
        <f t="shared" si="2728"/>
        <v>event_team_player_1</v>
      </c>
      <c r="BS1879">
        <f>COUNTIFS(S$3:S1879,"="&amp;S1879,AI$3:AI1879,"="&amp;AI1879)</f>
        <v>1</v>
      </c>
      <c r="BT1879" t="str">
        <f>IFERROR(VLOOKUP(BB1879&amp;BU1879&amp;X1879,game_rosters!U:W,3,FALSE),"")</f>
        <v>P100185</v>
      </c>
      <c r="BU1879" t="str">
        <f t="shared" si="2729"/>
        <v>Outlaws</v>
      </c>
    </row>
    <row r="1880" spans="1:73" x14ac:dyDescent="0.2">
      <c r="A1880" t="str">
        <f t="shared" si="2704"/>
        <v/>
      </c>
      <c r="I1880" s="44">
        <v>44</v>
      </c>
      <c r="S1880">
        <v>966</v>
      </c>
      <c r="T1880" t="s">
        <v>756</v>
      </c>
      <c r="X1880">
        <v>44</v>
      </c>
      <c r="Z1880">
        <v>1</v>
      </c>
      <c r="AA1880">
        <f t="shared" si="2661"/>
        <v>1966</v>
      </c>
      <c r="AB1880" t="str">
        <f t="shared" si="2662"/>
        <v/>
      </c>
      <c r="AC1880">
        <f t="shared" si="2700"/>
        <v>1966</v>
      </c>
      <c r="AD1880" s="6">
        <v>2</v>
      </c>
      <c r="AE1880" t="s">
        <v>752</v>
      </c>
      <c r="AF1880" t="s">
        <v>932</v>
      </c>
      <c r="AG1880" t="s">
        <v>756</v>
      </c>
      <c r="AH1880" t="s">
        <v>756</v>
      </c>
      <c r="AI1880" t="str">
        <f t="shared" si="2705"/>
        <v>e</v>
      </c>
      <c r="AJ1880" t="str">
        <f t="shared" si="2706"/>
        <v/>
      </c>
      <c r="AK1880" t="str">
        <f t="shared" si="2707"/>
        <v/>
      </c>
      <c r="AL1880" t="str">
        <f t="shared" si="2708"/>
        <v/>
      </c>
      <c r="AM1880" t="str">
        <f t="shared" si="2709"/>
        <v/>
      </c>
      <c r="AN1880" t="str">
        <f t="shared" si="2710"/>
        <v>Away</v>
      </c>
      <c r="AO1880" t="str">
        <f t="shared" si="2711"/>
        <v>a</v>
      </c>
      <c r="AP1880" t="str">
        <f t="shared" si="2712"/>
        <v/>
      </c>
      <c r="AQ1880" t="str">
        <f t="shared" si="2713"/>
        <v/>
      </c>
      <c r="AR1880" t="str">
        <f t="shared" si="2714"/>
        <v>Away</v>
      </c>
      <c r="AS1880" t="str">
        <f t="shared" si="2715"/>
        <v>a</v>
      </c>
      <c r="AT1880" t="str">
        <f t="shared" si="2716"/>
        <v>Offensive</v>
      </c>
      <c r="AU1880" t="str">
        <f t="shared" si="2717"/>
        <v/>
      </c>
      <c r="AV1880" t="str">
        <f t="shared" si="2718"/>
        <v/>
      </c>
      <c r="AW1880" t="str" cm="1">
        <f t="array" ref="AW1880">IFERROR(IF(O1880&lt;&gt;"",O1880,IF(OR($S1880="",$T1880=""),"",IF(O1880&lt;&gt;"",O1880,IF($T1880&lt;&gt;"",_xlfn._xlws.FILTER(O:O,($BU:$BU=$BU1880)*($I:$I=$I1880)*($T:$T=$T1880)*($S:$S=_xlfn.MINIFS($S:$S,$T:$T,"="&amp;$T1880)),"")))))&amp;"",IF(O1880="","",""))&amp;""</f>
        <v/>
      </c>
      <c r="AX1880" t="str" cm="1">
        <f t="array" ref="AX1880">IFERROR(IF(P1880&lt;&gt;"",P1880,IF(OR($S1880="",$T1880=""),"",IF($T1880&lt;&gt;"",_xlfn._xlws.FILTER(P:P,($BU:$BU=$BU1880)*($I:$I=$I1880)*($T:$T=$T1880)*($S:$S=_xlfn.MINIFS($S:$S,$T:$T,"="&amp;$T1880)),""))))&amp;"",IF(P1880="","",""))&amp;""</f>
        <v/>
      </c>
      <c r="AY1880" t="str" cm="1">
        <f t="array" ref="AY1880">IFERROR(IF(Q1880&lt;&gt;"",Q1880,IF(OR($S1880="",$T1880=""),"",IF($T1880&lt;&gt;"",_xlfn._xlws.FILTER(Q:Q,($BU:$BU=$BU1880)*($I:$I=$I1880)*($T:$T=$T1880)*($S:$S=_xlfn.MINIFS($S:$S,$T:$T,"="&amp;$T1880)),""))))&amp;"",IF(Q1880="","",""))&amp;""</f>
        <v/>
      </c>
      <c r="AZ1880" t="str" cm="1">
        <f t="array" ref="AZ1880">IFERROR(IF(R1880&lt;&gt;"",R1880,IF(OR($S1880="",$T1880=""),"",IF($T1880&lt;&gt;"",_xlfn._xlws.FILTER(R:R,($BU:$BU=$BU1880)*($I:$I=$I1880)*($T:$T=$T1880)*($S:$S=_xlfn.MINIFS($S:$S,$T:$T,"="&amp;$T1880)),""))))&amp;"",IF(R1880="","",""))&amp;""</f>
        <v/>
      </c>
      <c r="BA1880" s="6">
        <f t="shared" si="2719"/>
        <v>157</v>
      </c>
      <c r="BB1880">
        <f t="shared" ref="BB1880:BD1880" si="2748">BB1879</f>
        <v>18987</v>
      </c>
      <c r="BC1880" t="str">
        <f t="shared" si="2748"/>
        <v>Velodrome</v>
      </c>
      <c r="BD1880" t="str">
        <f t="shared" si="2748"/>
        <v>Outlaws</v>
      </c>
      <c r="BE1880" t="s">
        <v>7</v>
      </c>
      <c r="BF1880" t="s">
        <v>172</v>
      </c>
      <c r="BI1880" cm="1">
        <f t="array" ref="BI1880">IFERROR(_xlfn._xlws.FILTER(shifts!A:A,(shifts!B:B=events!AD1880)*(shifts!AG:AG&gt;=events!BK1880)*(shifts!AH:AH&lt;=events!BL1880)),BI1879)</f>
        <v>65</v>
      </c>
      <c r="BJ1880" s="15">
        <f t="shared" si="2721"/>
        <v>0</v>
      </c>
      <c r="BK1880">
        <f t="shared" si="2722"/>
        <v>344</v>
      </c>
      <c r="BL1880">
        <f t="shared" si="2723"/>
        <v>344</v>
      </c>
      <c r="BM1880" s="15">
        <f>SUMIFS(BJ$2:BJ1880,K$2:K1880,"=Intermission")+SUMIFS(BJ$2:BJ1880,K$2:K1880,"=Timeout")</f>
        <v>67</v>
      </c>
      <c r="BN1880">
        <f t="shared" si="2724"/>
        <v>1147</v>
      </c>
      <c r="BO1880" s="19">
        <f t="shared" si="2725"/>
        <v>1883</v>
      </c>
      <c r="BP1880">
        <f t="shared" si="2726"/>
        <v>1878</v>
      </c>
      <c r="BQ1880" s="17">
        <f t="shared" si="2727"/>
        <v>1883</v>
      </c>
      <c r="BR1880" t="str">
        <f t="shared" si="2728"/>
        <v>event_team_player_2</v>
      </c>
      <c r="BS1880">
        <f>COUNTIFS(S$3:S1880,"="&amp;S1880,AI$3:AI1880,"="&amp;AI1880)</f>
        <v>2</v>
      </c>
      <c r="BT1880" t="str">
        <f>IFERROR(VLOOKUP(BB1880&amp;BU1880&amp;X1880,game_rosters!U:W,3,FALSE),"")</f>
        <v>P100033</v>
      </c>
      <c r="BU1880" t="str">
        <f t="shared" si="2729"/>
        <v>Outlaws</v>
      </c>
    </row>
    <row r="1881" spans="1:73" x14ac:dyDescent="0.2">
      <c r="A1881">
        <f t="shared" si="2704"/>
        <v>1</v>
      </c>
      <c r="I1881" s="44">
        <v>44</v>
      </c>
      <c r="K1881" t="s">
        <v>230</v>
      </c>
      <c r="L1881" t="s">
        <v>388</v>
      </c>
      <c r="M1881" t="s">
        <v>431</v>
      </c>
      <c r="N1881" t="s">
        <v>595</v>
      </c>
      <c r="O1881" t="s">
        <v>571</v>
      </c>
      <c r="Q1881" t="s">
        <v>595</v>
      </c>
      <c r="S1881">
        <v>967</v>
      </c>
      <c r="T1881" t="s">
        <v>756</v>
      </c>
      <c r="W1881" t="s">
        <v>731</v>
      </c>
      <c r="X1881">
        <v>44</v>
      </c>
      <c r="Z1881">
        <v>1</v>
      </c>
      <c r="AA1881">
        <f t="shared" si="2661"/>
        <v>1967</v>
      </c>
      <c r="AB1881" t="str">
        <f t="shared" si="2662"/>
        <v/>
      </c>
      <c r="AC1881">
        <f t="shared" si="2700"/>
        <v>1967</v>
      </c>
      <c r="AD1881" s="6">
        <v>2</v>
      </c>
      <c r="AE1881" t="s">
        <v>752</v>
      </c>
      <c r="AF1881" t="s">
        <v>919</v>
      </c>
      <c r="AG1881" t="s">
        <v>756</v>
      </c>
      <c r="AH1881" t="s">
        <v>756</v>
      </c>
      <c r="AI1881" t="str">
        <f t="shared" si="2705"/>
        <v>e</v>
      </c>
      <c r="AJ1881" t="str">
        <f t="shared" si="2706"/>
        <v/>
      </c>
      <c r="AK1881" t="str">
        <f t="shared" si="2707"/>
        <v/>
      </c>
      <c r="AL1881" t="str">
        <f t="shared" si="2708"/>
        <v/>
      </c>
      <c r="AM1881" t="str">
        <f t="shared" si="2709"/>
        <v/>
      </c>
      <c r="AN1881" t="str">
        <f t="shared" si="2710"/>
        <v>Away</v>
      </c>
      <c r="AO1881" t="str">
        <f t="shared" si="2711"/>
        <v>a</v>
      </c>
      <c r="AP1881" t="str">
        <f t="shared" si="2712"/>
        <v/>
      </c>
      <c r="AQ1881" t="str">
        <f t="shared" si="2713"/>
        <v/>
      </c>
      <c r="AR1881" t="str">
        <f t="shared" si="2714"/>
        <v>Away</v>
      </c>
      <c r="AS1881" t="str">
        <f t="shared" si="2715"/>
        <v>a</v>
      </c>
      <c r="AT1881" t="str">
        <f t="shared" si="2716"/>
        <v>Offensive</v>
      </c>
      <c r="AU1881" t="str">
        <f t="shared" si="2717"/>
        <v/>
      </c>
      <c r="AV1881" t="str">
        <f t="shared" si="2718"/>
        <v/>
      </c>
      <c r="AW1881" t="str" cm="1">
        <f t="array" ref="AW1881">IFERROR(IF(O1881&lt;&gt;"",O1881,IF(OR($S1881="",$T1881=""),"",IF(O1881&lt;&gt;"",O1881,IF($T1881&lt;&gt;"",_xlfn._xlws.FILTER(O:O,($BU:$BU=$BU1881)*($I:$I=$I1881)*($T:$T=$T1881)*($S:$S=_xlfn.MINIFS($S:$S,$T:$T,"="&amp;$T1881)),"")))))&amp;"",IF(O1881="","",""))&amp;""</f>
        <v>OffensivePlay_Zone-Dump/RimInZone</v>
      </c>
      <c r="AX1881" t="str" cm="1">
        <f t="array" ref="AX1881">IFERROR(IF(P1881&lt;&gt;"",P1881,IF(OR($S1881="",$T1881=""),"",IF($T1881&lt;&gt;"",_xlfn._xlws.FILTER(P:P,($BU:$BU=$BU1881)*($I:$I=$I1881)*($T:$T=$T1881)*($S:$S=_xlfn.MINIFS($S:$S,$T:$T,"="&amp;$T1881)),""))))&amp;"",IF(P1881="","",""))&amp;""</f>
        <v/>
      </c>
      <c r="AY1881" t="str" cm="1">
        <f t="array" ref="AY1881">IFERROR(IF(Q1881&lt;&gt;"",Q1881,IF(OR($S1881="",$T1881=""),"",IF($T1881&lt;&gt;"",_xlfn._xlws.FILTER(Q:Q,($BU:$BU=$BU1881)*($I:$I=$I1881)*($T:$T=$T1881)*($S:$S=_xlfn.MINIFS($S:$S,$T:$T,"="&amp;$T1881)),""))))&amp;"",IF(Q1881="","",""))&amp;""</f>
        <v>s</v>
      </c>
      <c r="AZ1881" t="str" cm="1">
        <f t="array" ref="AZ1881">IFERROR(IF(R1881&lt;&gt;"",R1881,IF(OR($S1881="",$T1881=""),"",IF($T1881&lt;&gt;"",_xlfn._xlws.FILTER(R:R,($BU:$BU=$BU1881)*($I:$I=$I1881)*($T:$T=$T1881)*($S:$S=_xlfn.MINIFS($S:$S,$T:$T,"="&amp;$T1881)),""))))&amp;"",IF(R1881="","",""))&amp;""</f>
        <v/>
      </c>
      <c r="BA1881" s="6">
        <f t="shared" si="2719"/>
        <v>157</v>
      </c>
      <c r="BB1881">
        <f t="shared" ref="BB1881:BD1881" si="2749">BB1880</f>
        <v>18987</v>
      </c>
      <c r="BC1881" t="str">
        <f t="shared" si="2749"/>
        <v>Velodrome</v>
      </c>
      <c r="BD1881" t="str">
        <f t="shared" si="2749"/>
        <v>Outlaws</v>
      </c>
      <c r="BE1881" t="s">
        <v>230</v>
      </c>
      <c r="BF1881" t="s">
        <v>388</v>
      </c>
      <c r="BI1881" cm="1">
        <f t="array" ref="BI1881">IFERROR(_xlfn._xlws.FILTER(shifts!A:A,(shifts!B:B=events!AD1881)*(shifts!AG:AG&gt;=events!BK1881)*(shifts!AH:AH&lt;=events!BL1881)),BI1880)</f>
        <v>65</v>
      </c>
      <c r="BJ1881" s="15">
        <f t="shared" si="2721"/>
        <v>0</v>
      </c>
      <c r="BK1881">
        <f t="shared" si="2722"/>
        <v>343</v>
      </c>
      <c r="BL1881">
        <f t="shared" si="2723"/>
        <v>343</v>
      </c>
      <c r="BM1881" s="15">
        <f>SUMIFS(BJ$2:BJ1881,K$2:K1881,"=Intermission")+SUMIFS(BJ$2:BJ1881,K$2:K1881,"=Timeout")</f>
        <v>67</v>
      </c>
      <c r="BN1881">
        <f t="shared" si="2724"/>
        <v>1147</v>
      </c>
      <c r="BO1881" s="19">
        <f t="shared" si="2725"/>
        <v>1884</v>
      </c>
      <c r="BP1881">
        <f t="shared" si="2726"/>
        <v>1879</v>
      </c>
      <c r="BQ1881" s="17">
        <f t="shared" si="2727"/>
        <v>1884</v>
      </c>
      <c r="BR1881" t="str">
        <f t="shared" si="2728"/>
        <v>event_team_player_1</v>
      </c>
      <c r="BS1881">
        <f>COUNTIFS(S$3:S1881,"="&amp;S1881,AI$3:AI1881,"="&amp;AI1881)</f>
        <v>1</v>
      </c>
      <c r="BT1881" t="str">
        <f>IFERROR(VLOOKUP(BB1881&amp;BU1881&amp;X1881,game_rosters!U:W,3,FALSE),"")</f>
        <v>P100033</v>
      </c>
      <c r="BU1881" t="str">
        <f t="shared" si="2729"/>
        <v>Outlaws</v>
      </c>
    </row>
    <row r="1882" spans="1:73" x14ac:dyDescent="0.2">
      <c r="A1882">
        <f t="shared" si="2704"/>
        <v>1</v>
      </c>
      <c r="I1882" s="44">
        <v>13</v>
      </c>
      <c r="K1882" t="s">
        <v>13</v>
      </c>
      <c r="L1882" t="s">
        <v>587</v>
      </c>
      <c r="N1882" t="s">
        <v>595</v>
      </c>
      <c r="O1882" t="s">
        <v>696</v>
      </c>
      <c r="Q1882" t="s">
        <v>595</v>
      </c>
      <c r="S1882">
        <v>968</v>
      </c>
      <c r="T1882" t="s">
        <v>756</v>
      </c>
      <c r="W1882" t="s">
        <v>731</v>
      </c>
      <c r="X1882">
        <v>13</v>
      </c>
      <c r="Z1882">
        <v>1</v>
      </c>
      <c r="AA1882">
        <f t="shared" si="2661"/>
        <v>1968</v>
      </c>
      <c r="AB1882" t="str">
        <f t="shared" si="2662"/>
        <v/>
      </c>
      <c r="AC1882">
        <f t="shared" si="2700"/>
        <v>1968</v>
      </c>
      <c r="AD1882" s="6">
        <v>2</v>
      </c>
      <c r="AE1882" t="s">
        <v>752</v>
      </c>
      <c r="AF1882" t="s">
        <v>903</v>
      </c>
      <c r="AG1882" t="s">
        <v>752</v>
      </c>
      <c r="AH1882" t="s">
        <v>933</v>
      </c>
      <c r="AI1882" t="str">
        <f t="shared" si="2705"/>
        <v>e</v>
      </c>
      <c r="AJ1882" t="str">
        <f t="shared" si="2706"/>
        <v/>
      </c>
      <c r="AK1882" t="str">
        <f t="shared" si="2707"/>
        <v/>
      </c>
      <c r="AL1882" t="str">
        <f t="shared" si="2708"/>
        <v/>
      </c>
      <c r="AM1882" t="str">
        <f t="shared" si="2709"/>
        <v/>
      </c>
      <c r="AN1882" t="str">
        <f t="shared" si="2710"/>
        <v>Away</v>
      </c>
      <c r="AO1882" t="str">
        <f t="shared" si="2711"/>
        <v>a</v>
      </c>
      <c r="AP1882" t="str">
        <f t="shared" si="2712"/>
        <v/>
      </c>
      <c r="AQ1882" t="str">
        <f t="shared" si="2713"/>
        <v/>
      </c>
      <c r="AR1882" t="str">
        <f t="shared" si="2714"/>
        <v>Away</v>
      </c>
      <c r="AS1882" t="str">
        <f t="shared" si="2715"/>
        <v>a</v>
      </c>
      <c r="AT1882" t="str">
        <f t="shared" si="2716"/>
        <v>Offensive</v>
      </c>
      <c r="AU1882" t="str">
        <f t="shared" si="2717"/>
        <v/>
      </c>
      <c r="AV1882" t="str">
        <f t="shared" si="2718"/>
        <v/>
      </c>
      <c r="AW1882" t="str" cm="1">
        <f t="array" ref="AW1882">IFERROR(IF(O1882&lt;&gt;"",O1882,IF(OR($S1882="",$T1882=""),"",IF(O1882&lt;&gt;"",O1882,IF($T1882&lt;&gt;"",_xlfn._xlws.FILTER(O:O,($BU:$BU=$BU1882)*($I:$I=$I1882)*($T:$T=$T1882)*($S:$S=_xlfn.MINIFS($S:$S,$T:$T,"="&amp;$T1882)),"")))))&amp;"",IF(O1882="","",""))&amp;""</f>
        <v>OffensivePlay_Zone-PuckRecoveryDumpIn</v>
      </c>
      <c r="AX1882" t="str" cm="1">
        <f t="array" ref="AX1882">IFERROR(IF(P1882&lt;&gt;"",P1882,IF(OR($S1882="",$T1882=""),"",IF($T1882&lt;&gt;"",_xlfn._xlws.FILTER(P:P,($BU:$BU=$BU1882)*($I:$I=$I1882)*($T:$T=$T1882)*($S:$S=_xlfn.MINIFS($S:$S,$T:$T,"="&amp;$T1882)),""))))&amp;"",IF(P1882="","",""))&amp;""</f>
        <v/>
      </c>
      <c r="AY1882" t="str" cm="1">
        <f t="array" ref="AY1882">IFERROR(IF(Q1882&lt;&gt;"",Q1882,IF(OR($S1882="",$T1882=""),"",IF($T1882&lt;&gt;"",_xlfn._xlws.FILTER(Q:Q,($BU:$BU=$BU1882)*($I:$I=$I1882)*($T:$T=$T1882)*($S:$S=_xlfn.MINIFS($S:$S,$T:$T,"="&amp;$T1882)),""))))&amp;"",IF(Q1882="","",""))&amp;""</f>
        <v>s</v>
      </c>
      <c r="AZ1882" t="str" cm="1">
        <f t="array" ref="AZ1882">IFERROR(IF(R1882&lt;&gt;"",R1882,IF(OR($S1882="",$T1882=""),"",IF($T1882&lt;&gt;"",_xlfn._xlws.FILTER(R:R,($BU:$BU=$BU1882)*($I:$I=$I1882)*($T:$T=$T1882)*($S:$S=_xlfn.MINIFS($S:$S,$T:$T,"="&amp;$T1882)),""))))&amp;"",IF(R1882="","",""))&amp;""</f>
        <v/>
      </c>
      <c r="BA1882" s="6">
        <f t="shared" si="2719"/>
        <v>157</v>
      </c>
      <c r="BB1882">
        <f t="shared" ref="BB1882:BD1882" si="2750">BB1881</f>
        <v>18987</v>
      </c>
      <c r="BC1882" t="str">
        <f t="shared" si="2750"/>
        <v>Velodrome</v>
      </c>
      <c r="BD1882" t="str">
        <f t="shared" si="2750"/>
        <v>Outlaws</v>
      </c>
      <c r="BE1882" t="s">
        <v>13</v>
      </c>
      <c r="BF1882" t="s">
        <v>587</v>
      </c>
      <c r="BI1882" cm="1">
        <f t="array" ref="BI1882">IFERROR(_xlfn._xlws.FILTER(shifts!A:A,(shifts!B:B=events!AD1882)*(shifts!AG:AG&gt;=events!BK1882)*(shifts!AH:AH&lt;=events!BL1882)),BI1881)</f>
        <v>65</v>
      </c>
      <c r="BJ1882" s="15">
        <f t="shared" si="2721"/>
        <v>3</v>
      </c>
      <c r="BK1882">
        <f t="shared" si="2722"/>
        <v>340</v>
      </c>
      <c r="BL1882">
        <f t="shared" si="2723"/>
        <v>337</v>
      </c>
      <c r="BM1882" s="15">
        <f>SUMIFS(BJ$2:BJ1882,K$2:K1882,"=Intermission")+SUMIFS(BJ$2:BJ1882,K$2:K1882,"=Timeout")</f>
        <v>67</v>
      </c>
      <c r="BN1882">
        <f t="shared" si="2724"/>
        <v>1147</v>
      </c>
      <c r="BO1882" s="19">
        <f t="shared" si="2725"/>
        <v>1887</v>
      </c>
      <c r="BP1882">
        <f t="shared" si="2726"/>
        <v>1882</v>
      </c>
      <c r="BQ1882" s="17">
        <f t="shared" si="2727"/>
        <v>1890</v>
      </c>
      <c r="BR1882" t="str">
        <f t="shared" si="2728"/>
        <v>event_team_player_1</v>
      </c>
      <c r="BS1882">
        <f>COUNTIFS(S$3:S1882,"="&amp;S1882,AI$3:AI1882,"="&amp;AI1882)</f>
        <v>1</v>
      </c>
      <c r="BT1882" t="str">
        <f>IFERROR(VLOOKUP(BB1882&amp;BU1882&amp;X1882,game_rosters!U:W,3,FALSE),"")</f>
        <v>P100031</v>
      </c>
      <c r="BU1882" t="str">
        <f t="shared" si="2729"/>
        <v>Outlaws</v>
      </c>
    </row>
    <row r="1883" spans="1:73" x14ac:dyDescent="0.2">
      <c r="A1883">
        <f t="shared" si="2704"/>
        <v>1</v>
      </c>
      <c r="I1883" s="44">
        <v>13</v>
      </c>
      <c r="K1883" t="s">
        <v>13</v>
      </c>
      <c r="O1883" t="s">
        <v>570</v>
      </c>
      <c r="P1883" t="s">
        <v>636</v>
      </c>
      <c r="R1883" s="51">
        <v>1</v>
      </c>
      <c r="S1883">
        <v>969</v>
      </c>
      <c r="T1883" t="s">
        <v>756</v>
      </c>
      <c r="W1883" t="s">
        <v>731</v>
      </c>
      <c r="X1883">
        <v>13</v>
      </c>
      <c r="Z1883">
        <v>1</v>
      </c>
      <c r="AA1883">
        <f t="shared" si="2661"/>
        <v>1969</v>
      </c>
      <c r="AB1883" t="str">
        <f t="shared" si="2662"/>
        <v/>
      </c>
      <c r="AC1883">
        <f t="shared" si="2700"/>
        <v>1969</v>
      </c>
      <c r="AD1883" s="6">
        <v>2</v>
      </c>
      <c r="AE1883" t="s">
        <v>752</v>
      </c>
      <c r="AF1883" t="s">
        <v>933</v>
      </c>
      <c r="AG1883" t="s">
        <v>752</v>
      </c>
      <c r="AH1883" t="s">
        <v>927</v>
      </c>
      <c r="AI1883" t="str">
        <f t="shared" si="2705"/>
        <v>e</v>
      </c>
      <c r="AJ1883" t="str">
        <f t="shared" si="2706"/>
        <v/>
      </c>
      <c r="AK1883" t="str">
        <f t="shared" si="2707"/>
        <v/>
      </c>
      <c r="AL1883" t="str">
        <f t="shared" si="2708"/>
        <v/>
      </c>
      <c r="AM1883" t="str">
        <f t="shared" si="2709"/>
        <v/>
      </c>
      <c r="AN1883" t="str">
        <f t="shared" si="2710"/>
        <v>Away</v>
      </c>
      <c r="AO1883" t="str">
        <f t="shared" si="2711"/>
        <v>a</v>
      </c>
      <c r="AP1883" t="str">
        <f t="shared" si="2712"/>
        <v/>
      </c>
      <c r="AQ1883" t="str">
        <f t="shared" si="2713"/>
        <v/>
      </c>
      <c r="AR1883" t="str">
        <f t="shared" si="2714"/>
        <v>Away</v>
      </c>
      <c r="AS1883" t="str">
        <f t="shared" si="2715"/>
        <v>a</v>
      </c>
      <c r="AT1883" t="str">
        <f t="shared" si="2716"/>
        <v>Offensive</v>
      </c>
      <c r="AU1883" t="str">
        <f t="shared" si="2717"/>
        <v/>
      </c>
      <c r="AV1883" t="str">
        <f t="shared" si="2718"/>
        <v/>
      </c>
      <c r="AW1883" t="str" cm="1">
        <f t="array" ref="AW1883">IFERROR(IF(O1883&lt;&gt;"",O1883,IF(OR($S1883="",$T1883=""),"",IF(O1883&lt;&gt;"",O1883,IF($T1883&lt;&gt;"",_xlfn._xlws.FILTER(O:O,($BU:$BU=$BU1883)*($I:$I=$I1883)*($T:$T=$T1883)*($S:$S=_xlfn.MINIFS($S:$S,$T:$T,"="&amp;$T1883)),"")))))&amp;"",IF(O1883="","",""))&amp;""</f>
        <v>OffensivePlay_Possession-CutBack</v>
      </c>
      <c r="AX1883" t="str" cm="1">
        <f t="array" ref="AX1883">IFERROR(IF(P1883&lt;&gt;"",P1883,IF(OR($S1883="",$T1883=""),"",IF($T1883&lt;&gt;"",_xlfn._xlws.FILTER(P:P,($BU:$BU=$BU1883)*($I:$I=$I1883)*($T:$T=$T1883)*($S:$S=_xlfn.MINIFS($S:$S,$T:$T,"="&amp;$T1883)),""))))&amp;"",IF(P1883="","",""))&amp;""</f>
        <v>OffensivePlay_Pass-Reverse</v>
      </c>
      <c r="AY1883" t="str" cm="1">
        <f t="array" ref="AY1883">IFERROR(IF(Q1883&lt;&gt;"",Q1883,IF(OR($S1883="",$T1883=""),"",IF($T1883&lt;&gt;"",_xlfn._xlws.FILTER(Q:Q,($BU:$BU=$BU1883)*($I:$I=$I1883)*($T:$T=$T1883)*($S:$S=_xlfn.MINIFS($S:$S,$T:$T,"="&amp;$T1883)),""))))&amp;"",IF(Q1883="","",""))&amp;""</f>
        <v/>
      </c>
      <c r="AZ1883" t="str" cm="1">
        <f t="array" ref="AZ1883">IFERROR(IF(R1883&lt;&gt;"",R1883,IF(OR($S1883="",$T1883=""),"",IF($T1883&lt;&gt;"",_xlfn._xlws.FILTER(R:R,($BU:$BU=$BU1883)*($I:$I=$I1883)*($T:$T=$T1883)*($S:$S=_xlfn.MINIFS($S:$S,$T:$T,"="&amp;$T1883)),""))))&amp;"",IF(R1883="","",""))&amp;""</f>
        <v>1</v>
      </c>
      <c r="BA1883" s="6">
        <f t="shared" si="2719"/>
        <v>157</v>
      </c>
      <c r="BB1883">
        <f t="shared" ref="BB1883:BD1883" si="2751">BB1882</f>
        <v>18987</v>
      </c>
      <c r="BC1883" t="str">
        <f t="shared" si="2751"/>
        <v>Velodrome</v>
      </c>
      <c r="BD1883" t="str">
        <f t="shared" si="2751"/>
        <v>Outlaws</v>
      </c>
      <c r="BE1883" t="s">
        <v>13</v>
      </c>
      <c r="BF1883" t="s">
        <v>756</v>
      </c>
      <c r="BI1883" cm="1">
        <f t="array" ref="BI1883">IFERROR(_xlfn._xlws.FILTER(shifts!A:A,(shifts!B:B=events!AD1883)*(shifts!AG:AG&gt;=events!BK1883)*(shifts!AH:AH&lt;=events!BL1883)),BI1882)</f>
        <v>65</v>
      </c>
      <c r="BJ1883" s="15">
        <f t="shared" si="2721"/>
        <v>5</v>
      </c>
      <c r="BK1883">
        <f t="shared" si="2722"/>
        <v>337</v>
      </c>
      <c r="BL1883">
        <f t="shared" si="2723"/>
        <v>332</v>
      </c>
      <c r="BM1883" s="15">
        <f>SUMIFS(BJ$2:BJ1883,K$2:K1883,"=Intermission")+SUMIFS(BJ$2:BJ1883,K$2:K1883,"=Timeout")</f>
        <v>67</v>
      </c>
      <c r="BN1883">
        <f t="shared" si="2724"/>
        <v>1147</v>
      </c>
      <c r="BO1883" s="19">
        <f t="shared" si="2725"/>
        <v>1890</v>
      </c>
      <c r="BP1883">
        <f t="shared" si="2726"/>
        <v>1885</v>
      </c>
      <c r="BQ1883" s="17">
        <f t="shared" si="2727"/>
        <v>1895</v>
      </c>
      <c r="BR1883" t="str">
        <f t="shared" si="2728"/>
        <v>event_team_player_1</v>
      </c>
      <c r="BS1883">
        <f>COUNTIFS(S$3:S1883,"="&amp;S1883,AI$3:AI1883,"="&amp;AI1883)</f>
        <v>1</v>
      </c>
      <c r="BT1883" t="str">
        <f>IFERROR(VLOOKUP(BB1883&amp;BU1883&amp;X1883,game_rosters!U:W,3,FALSE),"")</f>
        <v>P100031</v>
      </c>
      <c r="BU1883" t="str">
        <f t="shared" si="2729"/>
        <v>Outlaws</v>
      </c>
    </row>
    <row r="1884" spans="1:73" x14ac:dyDescent="0.2">
      <c r="A1884" t="str">
        <f t="shared" si="2704"/>
        <v/>
      </c>
      <c r="I1884" s="44">
        <v>84</v>
      </c>
      <c r="R1884" s="51">
        <v>1</v>
      </c>
      <c r="S1884">
        <v>969</v>
      </c>
      <c r="T1884" t="s">
        <v>756</v>
      </c>
      <c r="X1884">
        <v>84</v>
      </c>
      <c r="AA1884">
        <f t="shared" si="2661"/>
        <v>1969</v>
      </c>
      <c r="AB1884" t="str">
        <f t="shared" si="2662"/>
        <v/>
      </c>
      <c r="AC1884">
        <f t="shared" si="2700"/>
        <v>1969</v>
      </c>
      <c r="AD1884" s="6">
        <v>2</v>
      </c>
      <c r="AE1884" t="s">
        <v>752</v>
      </c>
      <c r="AF1884" t="s">
        <v>933</v>
      </c>
      <c r="AG1884" t="s">
        <v>752</v>
      </c>
      <c r="AH1884" t="s">
        <v>927</v>
      </c>
      <c r="AI1884" t="str">
        <f t="shared" si="2705"/>
        <v>o</v>
      </c>
      <c r="AJ1884" t="str">
        <f t="shared" si="2706"/>
        <v/>
      </c>
      <c r="AK1884" t="str">
        <f t="shared" si="2707"/>
        <v/>
      </c>
      <c r="AL1884" t="str">
        <f t="shared" si="2708"/>
        <v/>
      </c>
      <c r="AM1884" t="str">
        <f t="shared" si="2709"/>
        <v/>
      </c>
      <c r="AN1884" t="str">
        <f t="shared" si="2710"/>
        <v>Away</v>
      </c>
      <c r="AO1884" t="str">
        <f t="shared" si="2711"/>
        <v>a</v>
      </c>
      <c r="AP1884" t="str">
        <f t="shared" si="2712"/>
        <v/>
      </c>
      <c r="AQ1884" t="str">
        <f t="shared" si="2713"/>
        <v/>
      </c>
      <c r="AR1884" t="str">
        <f t="shared" si="2714"/>
        <v>Away</v>
      </c>
      <c r="AS1884" t="str">
        <f t="shared" si="2715"/>
        <v>a</v>
      </c>
      <c r="AT1884" t="str">
        <f t="shared" si="2716"/>
        <v>Defensive</v>
      </c>
      <c r="AU1884" t="str">
        <f t="shared" si="2717"/>
        <v/>
      </c>
      <c r="AV1884" t="str">
        <f t="shared" si="2718"/>
        <v/>
      </c>
      <c r="AW1884" t="str" cm="1">
        <f t="array" ref="AW1884">IFERROR(IF(O1884&lt;&gt;"",O1884,IF(OR($S1884="",$T1884=""),"",IF(O1884&lt;&gt;"",O1884,IF($T1884&lt;&gt;"",_xlfn._xlws.FILTER(O:O,($BU:$BU=$BU1884)*($I:$I=$I1884)*($T:$T=$T1884)*($S:$S=_xlfn.MINIFS($S:$S,$T:$T,"="&amp;$T1884)),"")))))&amp;"",IF(O1884="","",""))&amp;""</f>
        <v/>
      </c>
      <c r="AX1884" t="str" cm="1">
        <f t="array" ref="AX1884">IFERROR(IF(P1884&lt;&gt;"",P1884,IF(OR($S1884="",$T1884=""),"",IF($T1884&lt;&gt;"",_xlfn._xlws.FILTER(P:P,($BU:$BU=$BU1884)*($I:$I=$I1884)*($T:$T=$T1884)*($S:$S=_xlfn.MINIFS($S:$S,$T:$T,"="&amp;$T1884)),""))))&amp;"",IF(P1884="","",""))&amp;""</f>
        <v/>
      </c>
      <c r="AY1884" t="str" cm="1">
        <f t="array" ref="AY1884">IFERROR(IF(Q1884&lt;&gt;"",Q1884,IF(OR($S1884="",$T1884=""),"",IF($T1884&lt;&gt;"",_xlfn._xlws.FILTER(Q:Q,($BU:$BU=$BU1884)*($I:$I=$I1884)*($T:$T=$T1884)*($S:$S=_xlfn.MINIFS($S:$S,$T:$T,"="&amp;$T1884)),""))))&amp;"",IF(Q1884="","",""))&amp;""</f>
        <v/>
      </c>
      <c r="AZ1884" t="str" cm="1">
        <f t="array" ref="AZ1884">IFERROR(IF(R1884&lt;&gt;"",R1884,IF(OR($S1884="",$T1884=""),"",IF($T1884&lt;&gt;"",_xlfn._xlws.FILTER(R:R,($BU:$BU=$BU1884)*($I:$I=$I1884)*($T:$T=$T1884)*($S:$S=_xlfn.MINIFS($S:$S,$T:$T,"="&amp;$T1884)),""))))&amp;"",IF(R1884="","",""))&amp;""</f>
        <v>1</v>
      </c>
      <c r="BA1884" s="6">
        <f t="shared" si="2719"/>
        <v>157</v>
      </c>
      <c r="BB1884">
        <f t="shared" ref="BB1884:BD1884" si="2752">BB1883</f>
        <v>18987</v>
      </c>
      <c r="BC1884" t="str">
        <f t="shared" si="2752"/>
        <v>Velodrome</v>
      </c>
      <c r="BD1884" t="str">
        <f t="shared" si="2752"/>
        <v>Outlaws</v>
      </c>
      <c r="BE1884" t="s">
        <v>13</v>
      </c>
      <c r="BF1884" t="s">
        <v>756</v>
      </c>
      <c r="BI1884" cm="1">
        <f t="array" ref="BI1884">IFERROR(_xlfn._xlws.FILTER(shifts!A:A,(shifts!B:B=events!AD1884)*(shifts!AG:AG&gt;=events!BK1884)*(shifts!AH:AH&lt;=events!BL1884)),BI1883)</f>
        <v>65</v>
      </c>
      <c r="BJ1884" s="15">
        <f t="shared" si="2721"/>
        <v>5</v>
      </c>
      <c r="BK1884">
        <f t="shared" si="2722"/>
        <v>337</v>
      </c>
      <c r="BL1884">
        <f t="shared" si="2723"/>
        <v>332</v>
      </c>
      <c r="BM1884" s="15">
        <f>SUMIFS(BJ$2:BJ1884,K$2:K1884,"=Intermission")+SUMIFS(BJ$2:BJ1884,K$2:K1884,"=Timeout")</f>
        <v>67</v>
      </c>
      <c r="BN1884">
        <f t="shared" si="2724"/>
        <v>1147</v>
      </c>
      <c r="BO1884" s="19">
        <f t="shared" si="2725"/>
        <v>1890</v>
      </c>
      <c r="BP1884">
        <f t="shared" si="2726"/>
        <v>1885</v>
      </c>
      <c r="BQ1884" s="17">
        <f t="shared" si="2727"/>
        <v>1895</v>
      </c>
      <c r="BR1884" t="str">
        <f t="shared" si="2728"/>
        <v>opp_team_player_1</v>
      </c>
      <c r="BS1884">
        <f>COUNTIFS(S$3:S1884,"="&amp;S1884,AI$3:AI1884,"="&amp;AI1884)</f>
        <v>1</v>
      </c>
      <c r="BT1884" t="str">
        <f>IFERROR(VLOOKUP(BB1884&amp;BU1884&amp;X1884,game_rosters!U:W,3,FALSE),"")</f>
        <v>P100198</v>
      </c>
      <c r="BU1884" t="str">
        <f t="shared" si="2729"/>
        <v>Velodrome</v>
      </c>
    </row>
    <row r="1885" spans="1:73" x14ac:dyDescent="0.2">
      <c r="A1885" t="str">
        <f t="shared" si="2704"/>
        <v/>
      </c>
      <c r="I1885" s="44">
        <v>91</v>
      </c>
      <c r="O1885" t="s">
        <v>601</v>
      </c>
      <c r="Q1885" t="s">
        <v>595</v>
      </c>
      <c r="R1885" s="51">
        <v>1</v>
      </c>
      <c r="S1885">
        <v>969</v>
      </c>
      <c r="T1885" t="s">
        <v>756</v>
      </c>
      <c r="X1885">
        <v>91</v>
      </c>
      <c r="AA1885">
        <f t="shared" ref="AA1885:AA1948" si="2753">S1885+1000</f>
        <v>1969</v>
      </c>
      <c r="AB1885" t="str">
        <f t="shared" ref="AB1885:AB1948" si="2754">IF(T1885&lt;&gt;"",9000+T1885,"")</f>
        <v/>
      </c>
      <c r="AC1885">
        <f t="shared" si="2700"/>
        <v>1969</v>
      </c>
      <c r="AD1885" s="6">
        <v>2</v>
      </c>
      <c r="AE1885" t="s">
        <v>752</v>
      </c>
      <c r="AF1885" t="s">
        <v>933</v>
      </c>
      <c r="AG1885" t="s">
        <v>752</v>
      </c>
      <c r="AH1885" t="s">
        <v>927</v>
      </c>
      <c r="AI1885" t="str">
        <f t="shared" si="2705"/>
        <v>o</v>
      </c>
      <c r="AJ1885" t="str">
        <f t="shared" si="2706"/>
        <v/>
      </c>
      <c r="AK1885" t="str">
        <f t="shared" si="2707"/>
        <v/>
      </c>
      <c r="AL1885" t="str">
        <f t="shared" si="2708"/>
        <v/>
      </c>
      <c r="AM1885" t="str">
        <f t="shared" si="2709"/>
        <v/>
      </c>
      <c r="AN1885" t="str">
        <f t="shared" si="2710"/>
        <v>Away</v>
      </c>
      <c r="AO1885" t="str">
        <f t="shared" si="2711"/>
        <v>a</v>
      </c>
      <c r="AP1885" t="str">
        <f t="shared" si="2712"/>
        <v/>
      </c>
      <c r="AQ1885" t="str">
        <f t="shared" si="2713"/>
        <v/>
      </c>
      <c r="AR1885" t="str">
        <f t="shared" si="2714"/>
        <v>Away</v>
      </c>
      <c r="AS1885" t="str">
        <f t="shared" si="2715"/>
        <v>a</v>
      </c>
      <c r="AT1885" t="str">
        <f t="shared" si="2716"/>
        <v>Defensive</v>
      </c>
      <c r="AU1885" t="str">
        <f t="shared" si="2717"/>
        <v/>
      </c>
      <c r="AV1885" t="str">
        <f t="shared" si="2718"/>
        <v/>
      </c>
      <c r="AW1885" t="str" cm="1">
        <f t="array" ref="AW1885">IFERROR(IF(O1885&lt;&gt;"",O1885,IF(OR($S1885="",$T1885=""),"",IF(O1885&lt;&gt;"",O1885,IF($T1885&lt;&gt;"",_xlfn._xlws.FILTER(O:O,($BU:$BU=$BU1885)*($I:$I=$I1885)*($T:$T=$T1885)*($S:$S=_xlfn.MINIFS($S:$S,$T:$T,"="&amp;$T1885)),"")))))&amp;"",IF(O1885="","",""))&amp;""</f>
        <v>Defensive_PlayPossession-PokeCheck</v>
      </c>
      <c r="AX1885" t="str" cm="1">
        <f t="array" ref="AX1885">IFERROR(IF(P1885&lt;&gt;"",P1885,IF(OR($S1885="",$T1885=""),"",IF($T1885&lt;&gt;"",_xlfn._xlws.FILTER(P:P,($BU:$BU=$BU1885)*($I:$I=$I1885)*($T:$T=$T1885)*($S:$S=_xlfn.MINIFS($S:$S,$T:$T,"="&amp;$T1885)),""))))&amp;"",IF(P1885="","",""))&amp;""</f>
        <v/>
      </c>
      <c r="AY1885" t="str" cm="1">
        <f t="array" ref="AY1885">IFERROR(IF(Q1885&lt;&gt;"",Q1885,IF(OR($S1885="",$T1885=""),"",IF($T1885&lt;&gt;"",_xlfn._xlws.FILTER(Q:Q,($BU:$BU=$BU1885)*($I:$I=$I1885)*($T:$T=$T1885)*($S:$S=_xlfn.MINIFS($S:$S,$T:$T,"="&amp;$T1885)),""))))&amp;"",IF(Q1885="","",""))&amp;""</f>
        <v>s</v>
      </c>
      <c r="AZ1885" t="str" cm="1">
        <f t="array" ref="AZ1885">IFERROR(IF(R1885&lt;&gt;"",R1885,IF(OR($S1885="",$T1885=""),"",IF($T1885&lt;&gt;"",_xlfn._xlws.FILTER(R:R,($BU:$BU=$BU1885)*($I:$I=$I1885)*($T:$T=$T1885)*($S:$S=_xlfn.MINIFS($S:$S,$T:$T,"="&amp;$T1885)),""))))&amp;"",IF(R1885="","",""))&amp;""</f>
        <v>1</v>
      </c>
      <c r="BA1885" s="6">
        <f t="shared" si="2719"/>
        <v>157</v>
      </c>
      <c r="BB1885">
        <f t="shared" ref="BB1885:BD1885" si="2755">BB1884</f>
        <v>18987</v>
      </c>
      <c r="BC1885" t="str">
        <f t="shared" si="2755"/>
        <v>Velodrome</v>
      </c>
      <c r="BD1885" t="str">
        <f t="shared" si="2755"/>
        <v>Outlaws</v>
      </c>
      <c r="BE1885" t="s">
        <v>13</v>
      </c>
      <c r="BF1885" t="s">
        <v>756</v>
      </c>
      <c r="BI1885" cm="1">
        <f t="array" ref="BI1885">IFERROR(_xlfn._xlws.FILTER(shifts!A:A,(shifts!B:B=events!AD1885)*(shifts!AG:AG&gt;=events!BK1885)*(shifts!AH:AH&lt;=events!BL1885)),BI1884)</f>
        <v>65</v>
      </c>
      <c r="BJ1885" s="15">
        <f t="shared" si="2721"/>
        <v>5</v>
      </c>
      <c r="BK1885">
        <f t="shared" si="2722"/>
        <v>337</v>
      </c>
      <c r="BL1885">
        <f t="shared" si="2723"/>
        <v>332</v>
      </c>
      <c r="BM1885" s="15">
        <f>SUMIFS(BJ$2:BJ1885,K$2:K1885,"=Intermission")+SUMIFS(BJ$2:BJ1885,K$2:K1885,"=Timeout")</f>
        <v>67</v>
      </c>
      <c r="BN1885">
        <f t="shared" si="2724"/>
        <v>1147</v>
      </c>
      <c r="BO1885" s="19">
        <f t="shared" si="2725"/>
        <v>1890</v>
      </c>
      <c r="BP1885">
        <f t="shared" si="2726"/>
        <v>1885</v>
      </c>
      <c r="BQ1885" s="17">
        <f t="shared" si="2727"/>
        <v>1895</v>
      </c>
      <c r="BR1885" t="str">
        <f t="shared" si="2728"/>
        <v>opp_team_player_2</v>
      </c>
      <c r="BS1885">
        <f>COUNTIFS(S$3:S1885,"="&amp;S1885,AI$3:AI1885,"="&amp;AI1885)</f>
        <v>2</v>
      </c>
      <c r="BT1885" t="str">
        <f>IFERROR(VLOOKUP(BB1885&amp;BU1885&amp;X1885,game_rosters!U:W,3,FALSE),"")</f>
        <v>P100002</v>
      </c>
      <c r="BU1885" t="str">
        <f t="shared" si="2729"/>
        <v>Velodrome</v>
      </c>
    </row>
    <row r="1886" spans="1:73" x14ac:dyDescent="0.2">
      <c r="A1886">
        <f t="shared" si="2704"/>
        <v>1</v>
      </c>
      <c r="I1886" s="44">
        <v>91</v>
      </c>
      <c r="K1886" t="s">
        <v>230</v>
      </c>
      <c r="L1886" t="s">
        <v>389</v>
      </c>
      <c r="M1886" t="s">
        <v>432</v>
      </c>
      <c r="N1886" t="s">
        <v>595</v>
      </c>
      <c r="O1886" t="s">
        <v>601</v>
      </c>
      <c r="Q1886" t="s">
        <v>595</v>
      </c>
      <c r="R1886" s="51">
        <v>1</v>
      </c>
      <c r="S1886">
        <v>970</v>
      </c>
      <c r="T1886" t="s">
        <v>756</v>
      </c>
      <c r="W1886" t="s">
        <v>735</v>
      </c>
      <c r="X1886">
        <v>91</v>
      </c>
      <c r="Z1886">
        <v>1</v>
      </c>
      <c r="AA1886">
        <f t="shared" si="2753"/>
        <v>1970</v>
      </c>
      <c r="AB1886" t="str">
        <f t="shared" si="2754"/>
        <v/>
      </c>
      <c r="AC1886">
        <f t="shared" si="2700"/>
        <v>1970</v>
      </c>
      <c r="AD1886" s="6">
        <v>2</v>
      </c>
      <c r="AE1886" t="s">
        <v>752</v>
      </c>
      <c r="AF1886" t="s">
        <v>927</v>
      </c>
      <c r="AG1886" t="s">
        <v>756</v>
      </c>
      <c r="AH1886" t="s">
        <v>756</v>
      </c>
      <c r="AI1886" t="str">
        <f t="shared" si="2705"/>
        <v>e</v>
      </c>
      <c r="AJ1886" t="str">
        <f t="shared" si="2706"/>
        <v/>
      </c>
      <c r="AK1886" t="str">
        <f t="shared" si="2707"/>
        <v/>
      </c>
      <c r="AL1886" t="str">
        <f t="shared" si="2708"/>
        <v/>
      </c>
      <c r="AM1886" t="str">
        <f t="shared" si="2709"/>
        <v/>
      </c>
      <c r="AN1886" t="str">
        <f t="shared" si="2710"/>
        <v>Home</v>
      </c>
      <c r="AO1886" t="str">
        <f t="shared" si="2711"/>
        <v>h</v>
      </c>
      <c r="AP1886" t="str">
        <f t="shared" si="2712"/>
        <v/>
      </c>
      <c r="AQ1886" t="str">
        <f t="shared" si="2713"/>
        <v/>
      </c>
      <c r="AR1886" t="str">
        <f t="shared" si="2714"/>
        <v>Home</v>
      </c>
      <c r="AS1886" t="str">
        <f t="shared" si="2715"/>
        <v>h</v>
      </c>
      <c r="AT1886" t="str">
        <f t="shared" si="2716"/>
        <v>Defensive</v>
      </c>
      <c r="AU1886" t="str">
        <f t="shared" si="2717"/>
        <v/>
      </c>
      <c r="AV1886" t="str">
        <f t="shared" si="2718"/>
        <v/>
      </c>
      <c r="AW1886" t="str" cm="1">
        <f t="array" ref="AW1886">IFERROR(IF(O1886&lt;&gt;"",O1886,IF(OR($S1886="",$T1886=""),"",IF(O1886&lt;&gt;"",O1886,IF($T1886&lt;&gt;"",_xlfn._xlws.FILTER(O:O,($BU:$BU=$BU1886)*($I:$I=$I1886)*($T:$T=$T1886)*($S:$S=_xlfn.MINIFS($S:$S,$T:$T,"="&amp;$T1886)),"")))))&amp;"",IF(O1886="","",""))&amp;""</f>
        <v>Defensive_PlayPossession-PokeCheck</v>
      </c>
      <c r="AX1886" t="str" cm="1">
        <f t="array" ref="AX1886">IFERROR(IF(P1886&lt;&gt;"",P1886,IF(OR($S1886="",$T1886=""),"",IF($T1886&lt;&gt;"",_xlfn._xlws.FILTER(P:P,($BU:$BU=$BU1886)*($I:$I=$I1886)*($T:$T=$T1886)*($S:$S=_xlfn.MINIFS($S:$S,$T:$T,"="&amp;$T1886)),""))))&amp;"",IF(P1886="","",""))&amp;""</f>
        <v/>
      </c>
      <c r="AY1886" t="str" cm="1">
        <f t="array" ref="AY1886">IFERROR(IF(Q1886&lt;&gt;"",Q1886,IF(OR($S1886="",$T1886=""),"",IF($T1886&lt;&gt;"",_xlfn._xlws.FILTER(Q:Q,($BU:$BU=$BU1886)*($I:$I=$I1886)*($T:$T=$T1886)*($S:$S=_xlfn.MINIFS($S:$S,$T:$T,"="&amp;$T1886)),""))))&amp;"",IF(Q1886="","",""))&amp;""</f>
        <v>s</v>
      </c>
      <c r="AZ1886" t="str" cm="1">
        <f t="array" ref="AZ1886">IFERROR(IF(R1886&lt;&gt;"",R1886,IF(OR($S1886="",$T1886=""),"",IF($T1886&lt;&gt;"",_xlfn._xlws.FILTER(R:R,($BU:$BU=$BU1886)*($I:$I=$I1886)*($T:$T=$T1886)*($S:$S=_xlfn.MINIFS($S:$S,$T:$T,"="&amp;$T1886)),""))))&amp;"",IF(R1886="","",""))&amp;""</f>
        <v>1</v>
      </c>
      <c r="BA1886" s="6">
        <f t="shared" si="2719"/>
        <v>157</v>
      </c>
      <c r="BB1886">
        <f t="shared" ref="BB1886:BD1886" si="2756">BB1885</f>
        <v>18987</v>
      </c>
      <c r="BC1886" t="str">
        <f t="shared" si="2756"/>
        <v>Velodrome</v>
      </c>
      <c r="BD1886" t="str">
        <f t="shared" si="2756"/>
        <v>Outlaws</v>
      </c>
      <c r="BE1886" t="s">
        <v>230</v>
      </c>
      <c r="BF1886" t="s">
        <v>389</v>
      </c>
      <c r="BI1886" cm="1">
        <f t="array" ref="BI1886">IFERROR(_xlfn._xlws.FILTER(shifts!A:A,(shifts!B:B=events!AD1886)*(shifts!AG:AG&gt;=events!BK1886)*(shifts!AH:AH&lt;=events!BL1886)),BI1885)</f>
        <v>65</v>
      </c>
      <c r="BJ1886" s="15">
        <f t="shared" si="2721"/>
        <v>0</v>
      </c>
      <c r="BK1886">
        <f t="shared" si="2722"/>
        <v>332</v>
      </c>
      <c r="BL1886">
        <f t="shared" si="2723"/>
        <v>332</v>
      </c>
      <c r="BM1886" s="15">
        <f>SUMIFS(BJ$2:BJ1886,K$2:K1886,"=Intermission")+SUMIFS(BJ$2:BJ1886,K$2:K1886,"=Timeout")</f>
        <v>67</v>
      </c>
      <c r="BN1886">
        <f t="shared" si="2724"/>
        <v>1147</v>
      </c>
      <c r="BO1886" s="19">
        <f t="shared" si="2725"/>
        <v>1895</v>
      </c>
      <c r="BP1886">
        <f t="shared" si="2726"/>
        <v>1890</v>
      </c>
      <c r="BQ1886" s="17">
        <f t="shared" si="2727"/>
        <v>1895</v>
      </c>
      <c r="BR1886" t="str">
        <f t="shared" si="2728"/>
        <v>event_team_player_1</v>
      </c>
      <c r="BS1886">
        <f>COUNTIFS(S$3:S1886,"="&amp;S1886,AI$3:AI1886,"="&amp;AI1886)</f>
        <v>1</v>
      </c>
      <c r="BT1886" t="str">
        <f>IFERROR(VLOOKUP(BB1886&amp;BU1886&amp;X1886,game_rosters!U:W,3,FALSE),"")</f>
        <v>P100002</v>
      </c>
      <c r="BU1886" t="str">
        <f t="shared" si="2729"/>
        <v>Velodrome</v>
      </c>
    </row>
    <row r="1887" spans="1:73" x14ac:dyDescent="0.2">
      <c r="A1887" t="str">
        <f t="shared" si="2704"/>
        <v/>
      </c>
      <c r="I1887" s="44">
        <v>13</v>
      </c>
      <c r="R1887" s="51">
        <v>1</v>
      </c>
      <c r="S1887">
        <v>970</v>
      </c>
      <c r="T1887" t="s">
        <v>756</v>
      </c>
      <c r="X1887">
        <v>13</v>
      </c>
      <c r="AA1887">
        <f t="shared" si="2753"/>
        <v>1970</v>
      </c>
      <c r="AB1887" t="str">
        <f t="shared" si="2754"/>
        <v/>
      </c>
      <c r="AC1887">
        <f t="shared" si="2700"/>
        <v>1970</v>
      </c>
      <c r="AD1887" s="6">
        <v>2</v>
      </c>
      <c r="AE1887" t="s">
        <v>752</v>
      </c>
      <c r="AF1887" t="s">
        <v>927</v>
      </c>
      <c r="AG1887" t="s">
        <v>756</v>
      </c>
      <c r="AH1887" t="s">
        <v>756</v>
      </c>
      <c r="AI1887" t="str">
        <f t="shared" si="2705"/>
        <v>o</v>
      </c>
      <c r="AJ1887" t="str">
        <f t="shared" si="2706"/>
        <v/>
      </c>
      <c r="AK1887" t="str">
        <f t="shared" si="2707"/>
        <v/>
      </c>
      <c r="AL1887" t="str">
        <f t="shared" si="2708"/>
        <v/>
      </c>
      <c r="AM1887" t="str">
        <f t="shared" si="2709"/>
        <v/>
      </c>
      <c r="AN1887" t="str">
        <f t="shared" si="2710"/>
        <v>Home</v>
      </c>
      <c r="AO1887" t="str">
        <f t="shared" si="2711"/>
        <v>h</v>
      </c>
      <c r="AP1887" t="str">
        <f t="shared" si="2712"/>
        <v/>
      </c>
      <c r="AQ1887" t="str">
        <f t="shared" si="2713"/>
        <v/>
      </c>
      <c r="AR1887" t="str">
        <f t="shared" si="2714"/>
        <v>Home</v>
      </c>
      <c r="AS1887" t="str">
        <f t="shared" si="2715"/>
        <v>h</v>
      </c>
      <c r="AT1887" t="str">
        <f t="shared" si="2716"/>
        <v>Offensive</v>
      </c>
      <c r="AU1887" t="str">
        <f t="shared" si="2717"/>
        <v/>
      </c>
      <c r="AV1887" t="str">
        <f t="shared" si="2718"/>
        <v/>
      </c>
      <c r="AW1887" t="str" cm="1">
        <f t="array" ref="AW1887">IFERROR(IF(O1887&lt;&gt;"",O1887,IF(OR($S1887="",$T1887=""),"",IF(O1887&lt;&gt;"",O1887,IF($T1887&lt;&gt;"",_xlfn._xlws.FILTER(O:O,($BU:$BU=$BU1887)*($I:$I=$I1887)*($T:$T=$T1887)*($S:$S=_xlfn.MINIFS($S:$S,$T:$T,"="&amp;$T1887)),"")))))&amp;"",IF(O1887="","",""))&amp;""</f>
        <v/>
      </c>
      <c r="AX1887" t="str" cm="1">
        <f t="array" ref="AX1887">IFERROR(IF(P1887&lt;&gt;"",P1887,IF(OR($S1887="",$T1887=""),"",IF($T1887&lt;&gt;"",_xlfn._xlws.FILTER(P:P,($BU:$BU=$BU1887)*($I:$I=$I1887)*($T:$T=$T1887)*($S:$S=_xlfn.MINIFS($S:$S,$T:$T,"="&amp;$T1887)),""))))&amp;"",IF(P1887="","",""))&amp;""</f>
        <v/>
      </c>
      <c r="AY1887" t="str" cm="1">
        <f t="array" ref="AY1887">IFERROR(IF(Q1887&lt;&gt;"",Q1887,IF(OR($S1887="",$T1887=""),"",IF($T1887&lt;&gt;"",_xlfn._xlws.FILTER(Q:Q,($BU:$BU=$BU1887)*($I:$I=$I1887)*($T:$T=$T1887)*($S:$S=_xlfn.MINIFS($S:$S,$T:$T,"="&amp;$T1887)),""))))&amp;"",IF(Q1887="","",""))&amp;""</f>
        <v/>
      </c>
      <c r="AZ1887" t="str" cm="1">
        <f t="array" ref="AZ1887">IFERROR(IF(R1887&lt;&gt;"",R1887,IF(OR($S1887="",$T1887=""),"",IF($T1887&lt;&gt;"",_xlfn._xlws.FILTER(R:R,($BU:$BU=$BU1887)*($I:$I=$I1887)*($T:$T=$T1887)*($S:$S=_xlfn.MINIFS($S:$S,$T:$T,"="&amp;$T1887)),""))))&amp;"",IF(R1887="","",""))&amp;""</f>
        <v>1</v>
      </c>
      <c r="BA1887" s="6">
        <f t="shared" si="2719"/>
        <v>157</v>
      </c>
      <c r="BB1887">
        <f t="shared" ref="BB1887:BD1887" si="2757">BB1886</f>
        <v>18987</v>
      </c>
      <c r="BC1887" t="str">
        <f t="shared" si="2757"/>
        <v>Velodrome</v>
      </c>
      <c r="BD1887" t="str">
        <f t="shared" si="2757"/>
        <v>Outlaws</v>
      </c>
      <c r="BE1887" t="s">
        <v>230</v>
      </c>
      <c r="BF1887" t="s">
        <v>389</v>
      </c>
      <c r="BI1887" cm="1">
        <f t="array" ref="BI1887">IFERROR(_xlfn._xlws.FILTER(shifts!A:A,(shifts!B:B=events!AD1887)*(shifts!AG:AG&gt;=events!BK1887)*(shifts!AH:AH&lt;=events!BL1887)),BI1886)</f>
        <v>65</v>
      </c>
      <c r="BJ1887" s="15">
        <f t="shared" si="2721"/>
        <v>0</v>
      </c>
      <c r="BK1887">
        <f t="shared" si="2722"/>
        <v>332</v>
      </c>
      <c r="BL1887">
        <f t="shared" si="2723"/>
        <v>332</v>
      </c>
      <c r="BM1887" s="15">
        <f>SUMIFS(BJ$2:BJ1887,K$2:K1887,"=Intermission")+SUMIFS(BJ$2:BJ1887,K$2:K1887,"=Timeout")</f>
        <v>67</v>
      </c>
      <c r="BN1887">
        <f t="shared" si="2724"/>
        <v>1147</v>
      </c>
      <c r="BO1887" s="19">
        <f t="shared" si="2725"/>
        <v>1895</v>
      </c>
      <c r="BP1887">
        <f t="shared" si="2726"/>
        <v>1890</v>
      </c>
      <c r="BQ1887" s="17">
        <f t="shared" si="2727"/>
        <v>1895</v>
      </c>
      <c r="BR1887" t="str">
        <f t="shared" si="2728"/>
        <v>opp_team_player_1</v>
      </c>
      <c r="BS1887">
        <f>COUNTIFS(S$3:S1887,"="&amp;S1887,AI$3:AI1887,"="&amp;AI1887)</f>
        <v>1</v>
      </c>
      <c r="BT1887" t="str">
        <f>IFERROR(VLOOKUP(BB1887&amp;BU1887&amp;X1887,game_rosters!U:W,3,FALSE),"")</f>
        <v>P100031</v>
      </c>
      <c r="BU1887" t="str">
        <f t="shared" si="2729"/>
        <v>Outlaws</v>
      </c>
    </row>
    <row r="1888" spans="1:73" x14ac:dyDescent="0.2">
      <c r="A1888">
        <f t="shared" si="2704"/>
        <v>1</v>
      </c>
      <c r="I1888" s="44">
        <v>77</v>
      </c>
      <c r="K1888" t="s">
        <v>13</v>
      </c>
      <c r="L1888" t="s">
        <v>587</v>
      </c>
      <c r="N1888" t="s">
        <v>594</v>
      </c>
      <c r="O1888" t="s">
        <v>618</v>
      </c>
      <c r="Q1888" t="s">
        <v>594</v>
      </c>
      <c r="R1888" s="51">
        <v>1</v>
      </c>
      <c r="S1888">
        <v>971</v>
      </c>
      <c r="T1888" t="s">
        <v>756</v>
      </c>
      <c r="W1888" t="s">
        <v>731</v>
      </c>
      <c r="X1888">
        <v>77</v>
      </c>
      <c r="Z1888">
        <v>1</v>
      </c>
      <c r="AA1888">
        <f t="shared" si="2753"/>
        <v>1971</v>
      </c>
      <c r="AB1888" t="str">
        <f t="shared" si="2754"/>
        <v/>
      </c>
      <c r="AC1888">
        <f t="shared" si="2700"/>
        <v>1971</v>
      </c>
      <c r="AD1888" s="6">
        <v>2</v>
      </c>
      <c r="AE1888" t="s">
        <v>752</v>
      </c>
      <c r="AF1888" t="s">
        <v>909</v>
      </c>
      <c r="AG1888" t="s">
        <v>752</v>
      </c>
      <c r="AH1888" t="s">
        <v>743</v>
      </c>
      <c r="AI1888" t="str">
        <f t="shared" si="2705"/>
        <v>e</v>
      </c>
      <c r="AJ1888" t="str">
        <f t="shared" si="2706"/>
        <v/>
      </c>
      <c r="AK1888" t="str">
        <f t="shared" si="2707"/>
        <v/>
      </c>
      <c r="AL1888" t="str">
        <f t="shared" si="2708"/>
        <v/>
      </c>
      <c r="AM1888" t="str">
        <f t="shared" si="2709"/>
        <v/>
      </c>
      <c r="AN1888" t="str">
        <f t="shared" si="2710"/>
        <v>Away</v>
      </c>
      <c r="AO1888" t="str">
        <f t="shared" si="2711"/>
        <v>a</v>
      </c>
      <c r="AP1888" t="str">
        <f t="shared" si="2712"/>
        <v/>
      </c>
      <c r="AQ1888" t="str">
        <f t="shared" si="2713"/>
        <v/>
      </c>
      <c r="AR1888" t="str">
        <f t="shared" si="2714"/>
        <v>Away</v>
      </c>
      <c r="AS1888" t="str">
        <f t="shared" si="2715"/>
        <v>a</v>
      </c>
      <c r="AT1888" t="str">
        <f t="shared" si="2716"/>
        <v>Offensive</v>
      </c>
      <c r="AU1888" t="str">
        <f t="shared" si="2717"/>
        <v/>
      </c>
      <c r="AV1888" t="str">
        <f t="shared" si="2718"/>
        <v/>
      </c>
      <c r="AW1888" t="str" cm="1">
        <f t="array" ref="AW1888">IFERROR(IF(O1888&lt;&gt;"",O1888,IF(OR($S1888="",$T1888=""),"",IF(O1888&lt;&gt;"",O1888,IF($T1888&lt;&gt;"",_xlfn._xlws.FILTER(O:O,($BU:$BU=$BU1888)*($I:$I=$I1888)*($T:$T=$T1888)*($S:$S=_xlfn.MINIFS($S:$S,$T:$T,"="&amp;$T1888)),"")))))&amp;"",IF(O1888="","",""))&amp;""</f>
        <v>OffensivePlay_Zone-PuckRecoveryTurnover</v>
      </c>
      <c r="AX1888" t="str" cm="1">
        <f t="array" ref="AX1888">IFERROR(IF(P1888&lt;&gt;"",P1888,IF(OR($S1888="",$T1888=""),"",IF($T1888&lt;&gt;"",_xlfn._xlws.FILTER(P:P,($BU:$BU=$BU1888)*($I:$I=$I1888)*($T:$T=$T1888)*($S:$S=_xlfn.MINIFS($S:$S,$T:$T,"="&amp;$T1888)),""))))&amp;"",IF(P1888="","",""))&amp;""</f>
        <v/>
      </c>
      <c r="AY1888" t="str" cm="1">
        <f t="array" ref="AY1888">IFERROR(IF(Q1888&lt;&gt;"",Q1888,IF(OR($S1888="",$T1888=""),"",IF($T1888&lt;&gt;"",_xlfn._xlws.FILTER(Q:Q,($BU:$BU=$BU1888)*($I:$I=$I1888)*($T:$T=$T1888)*($S:$S=_xlfn.MINIFS($S:$S,$T:$T,"="&amp;$T1888)),""))))&amp;"",IF(Q1888="","",""))&amp;""</f>
        <v>u</v>
      </c>
      <c r="AZ1888" t="str" cm="1">
        <f t="array" ref="AZ1888">IFERROR(IF(R1888&lt;&gt;"",R1888,IF(OR($S1888="",$T1888=""),"",IF($T1888&lt;&gt;"",_xlfn._xlws.FILTER(R:R,($BU:$BU=$BU1888)*($I:$I=$I1888)*($T:$T=$T1888)*($S:$S=_xlfn.MINIFS($S:$S,$T:$T,"="&amp;$T1888)),""))))&amp;"",IF(R1888="","",""))&amp;""</f>
        <v>1</v>
      </c>
      <c r="BA1888" s="6">
        <f t="shared" si="2719"/>
        <v>157</v>
      </c>
      <c r="BB1888">
        <f t="shared" ref="BB1888:BD1888" si="2758">BB1887</f>
        <v>18987</v>
      </c>
      <c r="BC1888" t="str">
        <f t="shared" si="2758"/>
        <v>Velodrome</v>
      </c>
      <c r="BD1888" t="str">
        <f t="shared" si="2758"/>
        <v>Outlaws</v>
      </c>
      <c r="BE1888" t="s">
        <v>13</v>
      </c>
      <c r="BF1888" t="s">
        <v>587</v>
      </c>
      <c r="BI1888" cm="1">
        <f t="array" ref="BI1888">IFERROR(_xlfn._xlws.FILTER(shifts!A:A,(shifts!B:B=events!AD1888)*(shifts!AG:AG&gt;=events!BK1888)*(shifts!AH:AH&lt;=events!BL1888)),BI1887)</f>
        <v>65</v>
      </c>
      <c r="BJ1888" s="15">
        <f t="shared" si="2721"/>
        <v>4</v>
      </c>
      <c r="BK1888">
        <f t="shared" si="2722"/>
        <v>322</v>
      </c>
      <c r="BL1888">
        <f t="shared" si="2723"/>
        <v>318</v>
      </c>
      <c r="BM1888" s="15">
        <f>SUMIFS(BJ$2:BJ1888,K$2:K1888,"=Intermission")+SUMIFS(BJ$2:BJ1888,K$2:K1888,"=Timeout")</f>
        <v>67</v>
      </c>
      <c r="BN1888">
        <f t="shared" si="2724"/>
        <v>1147</v>
      </c>
      <c r="BO1888" s="19">
        <f t="shared" si="2725"/>
        <v>1905</v>
      </c>
      <c r="BP1888">
        <f t="shared" si="2726"/>
        <v>1900</v>
      </c>
      <c r="BQ1888" s="17">
        <f t="shared" si="2727"/>
        <v>1909</v>
      </c>
      <c r="BR1888" t="str">
        <f t="shared" si="2728"/>
        <v>event_team_player_1</v>
      </c>
      <c r="BS1888">
        <f>COUNTIFS(S$3:S1888,"="&amp;S1888,AI$3:AI1888,"="&amp;AI1888)</f>
        <v>1</v>
      </c>
      <c r="BT1888" t="str">
        <f>IFERROR(VLOOKUP(BB1888&amp;BU1888&amp;X1888,game_rosters!U:W,3,FALSE),"")</f>
        <v>P100185</v>
      </c>
      <c r="BU1888" t="str">
        <f t="shared" si="2729"/>
        <v>Outlaws</v>
      </c>
    </row>
    <row r="1889" spans="1:73" x14ac:dyDescent="0.2">
      <c r="A1889" t="str">
        <f t="shared" si="2704"/>
        <v/>
      </c>
      <c r="I1889" s="44">
        <v>68</v>
      </c>
      <c r="O1889" t="s">
        <v>618</v>
      </c>
      <c r="Q1889" t="s">
        <v>594</v>
      </c>
      <c r="R1889" s="51">
        <v>1</v>
      </c>
      <c r="S1889">
        <v>971</v>
      </c>
      <c r="T1889" t="s">
        <v>756</v>
      </c>
      <c r="X1889">
        <v>68</v>
      </c>
      <c r="Z1889">
        <v>1</v>
      </c>
      <c r="AA1889">
        <f t="shared" si="2753"/>
        <v>1971</v>
      </c>
      <c r="AB1889" t="str">
        <f t="shared" si="2754"/>
        <v/>
      </c>
      <c r="AC1889">
        <f t="shared" si="2700"/>
        <v>1971</v>
      </c>
      <c r="AD1889" s="6">
        <v>2</v>
      </c>
      <c r="AE1889" t="s">
        <v>752</v>
      </c>
      <c r="AF1889" t="s">
        <v>909</v>
      </c>
      <c r="AG1889" t="s">
        <v>752</v>
      </c>
      <c r="AH1889" t="s">
        <v>743</v>
      </c>
      <c r="AI1889" t="str">
        <f t="shared" si="2705"/>
        <v>e</v>
      </c>
      <c r="AJ1889" t="str">
        <f t="shared" si="2706"/>
        <v/>
      </c>
      <c r="AK1889" t="str">
        <f t="shared" si="2707"/>
        <v/>
      </c>
      <c r="AL1889" t="str">
        <f t="shared" si="2708"/>
        <v/>
      </c>
      <c r="AM1889" t="str">
        <f t="shared" si="2709"/>
        <v/>
      </c>
      <c r="AN1889" t="str">
        <f t="shared" si="2710"/>
        <v>Away</v>
      </c>
      <c r="AO1889" t="str">
        <f t="shared" si="2711"/>
        <v>a</v>
      </c>
      <c r="AP1889" t="str">
        <f t="shared" si="2712"/>
        <v/>
      </c>
      <c r="AQ1889" t="str">
        <f t="shared" si="2713"/>
        <v/>
      </c>
      <c r="AR1889" t="str">
        <f t="shared" si="2714"/>
        <v>Away</v>
      </c>
      <c r="AS1889" t="str">
        <f t="shared" si="2715"/>
        <v>a</v>
      </c>
      <c r="AT1889" t="str">
        <f t="shared" si="2716"/>
        <v>Offensive</v>
      </c>
      <c r="AU1889" t="str">
        <f t="shared" si="2717"/>
        <v/>
      </c>
      <c r="AV1889" t="str">
        <f t="shared" si="2718"/>
        <v/>
      </c>
      <c r="AW1889" t="str" cm="1">
        <f t="array" ref="AW1889">IFERROR(IF(O1889&lt;&gt;"",O1889,IF(OR($S1889="",$T1889=""),"",IF(O1889&lt;&gt;"",O1889,IF($T1889&lt;&gt;"",_xlfn._xlws.FILTER(O:O,($BU:$BU=$BU1889)*($I:$I=$I1889)*($T:$T=$T1889)*($S:$S=_xlfn.MINIFS($S:$S,$T:$T,"="&amp;$T1889)),"")))))&amp;"",IF(O1889="","",""))&amp;""</f>
        <v>OffensivePlay_Zone-PuckRecoveryTurnover</v>
      </c>
      <c r="AX1889" t="str" cm="1">
        <f t="array" ref="AX1889">IFERROR(IF(P1889&lt;&gt;"",P1889,IF(OR($S1889="",$T1889=""),"",IF($T1889&lt;&gt;"",_xlfn._xlws.FILTER(P:P,($BU:$BU=$BU1889)*($I:$I=$I1889)*($T:$T=$T1889)*($S:$S=_xlfn.MINIFS($S:$S,$T:$T,"="&amp;$T1889)),""))))&amp;"",IF(P1889="","",""))&amp;""</f>
        <v/>
      </c>
      <c r="AY1889" t="str" cm="1">
        <f t="array" ref="AY1889">IFERROR(IF(Q1889&lt;&gt;"",Q1889,IF(OR($S1889="",$T1889=""),"",IF($T1889&lt;&gt;"",_xlfn._xlws.FILTER(Q:Q,($BU:$BU=$BU1889)*($I:$I=$I1889)*($T:$T=$T1889)*($S:$S=_xlfn.MINIFS($S:$S,$T:$T,"="&amp;$T1889)),""))))&amp;"",IF(Q1889="","",""))&amp;""</f>
        <v>u</v>
      </c>
      <c r="AZ1889" t="str" cm="1">
        <f t="array" ref="AZ1889">IFERROR(IF(R1889&lt;&gt;"",R1889,IF(OR($S1889="",$T1889=""),"",IF($T1889&lt;&gt;"",_xlfn._xlws.FILTER(R:R,($BU:$BU=$BU1889)*($I:$I=$I1889)*($T:$T=$T1889)*($S:$S=_xlfn.MINIFS($S:$S,$T:$T,"="&amp;$T1889)),""))))&amp;"",IF(R1889="","",""))&amp;""</f>
        <v>1</v>
      </c>
      <c r="BA1889" s="6">
        <f t="shared" si="2719"/>
        <v>157</v>
      </c>
      <c r="BB1889">
        <f t="shared" ref="BB1889:BD1889" si="2759">BB1888</f>
        <v>18987</v>
      </c>
      <c r="BC1889" t="str">
        <f t="shared" si="2759"/>
        <v>Velodrome</v>
      </c>
      <c r="BD1889" t="str">
        <f t="shared" si="2759"/>
        <v>Outlaws</v>
      </c>
      <c r="BE1889" t="s">
        <v>13</v>
      </c>
      <c r="BF1889" t="s">
        <v>587</v>
      </c>
      <c r="BI1889" cm="1">
        <f t="array" ref="BI1889">IFERROR(_xlfn._xlws.FILTER(shifts!A:A,(shifts!B:B=events!AD1889)*(shifts!AG:AG&gt;=events!BK1889)*(shifts!AH:AH&lt;=events!BL1889)),BI1888)</f>
        <v>65</v>
      </c>
      <c r="BJ1889" s="15">
        <f t="shared" si="2721"/>
        <v>4</v>
      </c>
      <c r="BK1889">
        <f t="shared" si="2722"/>
        <v>322</v>
      </c>
      <c r="BL1889">
        <f t="shared" si="2723"/>
        <v>318</v>
      </c>
      <c r="BM1889" s="15">
        <f>SUMIFS(BJ$2:BJ1889,K$2:K1889,"=Intermission")+SUMIFS(BJ$2:BJ1889,K$2:K1889,"=Timeout")</f>
        <v>67</v>
      </c>
      <c r="BN1889">
        <f t="shared" si="2724"/>
        <v>1147</v>
      </c>
      <c r="BO1889" s="19">
        <f t="shared" si="2725"/>
        <v>1905</v>
      </c>
      <c r="BP1889">
        <f t="shared" si="2726"/>
        <v>1900</v>
      </c>
      <c r="BQ1889" s="17">
        <f t="shared" si="2727"/>
        <v>1909</v>
      </c>
      <c r="BR1889" t="str">
        <f t="shared" si="2728"/>
        <v>event_team_player_2</v>
      </c>
      <c r="BS1889">
        <f>COUNTIFS(S$3:S1889,"="&amp;S1889,AI$3:AI1889,"="&amp;AI1889)</f>
        <v>2</v>
      </c>
      <c r="BT1889" t="str">
        <f>IFERROR(VLOOKUP(BB1889&amp;BU1889&amp;X1889,game_rosters!U:W,3,FALSE),"")</f>
        <v>P100128</v>
      </c>
      <c r="BU1889" t="str">
        <f t="shared" si="2729"/>
        <v>Outlaws</v>
      </c>
    </row>
    <row r="1890" spans="1:73" x14ac:dyDescent="0.2">
      <c r="A1890" t="str">
        <f t="shared" si="2704"/>
        <v/>
      </c>
      <c r="I1890" s="44">
        <v>84</v>
      </c>
      <c r="O1890" t="s">
        <v>685</v>
      </c>
      <c r="Q1890" t="s">
        <v>594</v>
      </c>
      <c r="R1890" s="51">
        <v>1</v>
      </c>
      <c r="S1890">
        <v>971</v>
      </c>
      <c r="T1890" t="s">
        <v>756</v>
      </c>
      <c r="X1890">
        <v>84</v>
      </c>
      <c r="AA1890">
        <f t="shared" si="2753"/>
        <v>1971</v>
      </c>
      <c r="AB1890" t="str">
        <f t="shared" si="2754"/>
        <v/>
      </c>
      <c r="AC1890">
        <f t="shared" si="2700"/>
        <v>1971</v>
      </c>
      <c r="AD1890" s="6">
        <v>2</v>
      </c>
      <c r="AE1890" t="s">
        <v>752</v>
      </c>
      <c r="AF1890" t="s">
        <v>909</v>
      </c>
      <c r="AG1890" t="s">
        <v>752</v>
      </c>
      <c r="AH1890" t="s">
        <v>743</v>
      </c>
      <c r="AI1890" t="str">
        <f t="shared" si="2705"/>
        <v>o</v>
      </c>
      <c r="AJ1890" t="str">
        <f t="shared" si="2706"/>
        <v/>
      </c>
      <c r="AK1890" t="str">
        <f t="shared" si="2707"/>
        <v/>
      </c>
      <c r="AL1890" t="str">
        <f t="shared" si="2708"/>
        <v/>
      </c>
      <c r="AM1890" t="str">
        <f t="shared" si="2709"/>
        <v/>
      </c>
      <c r="AN1890" t="str">
        <f t="shared" si="2710"/>
        <v>Away</v>
      </c>
      <c r="AO1890" t="str">
        <f t="shared" si="2711"/>
        <v>a</v>
      </c>
      <c r="AP1890" t="str">
        <f t="shared" si="2712"/>
        <v/>
      </c>
      <c r="AQ1890" t="str">
        <f t="shared" si="2713"/>
        <v/>
      </c>
      <c r="AR1890" t="str">
        <f t="shared" si="2714"/>
        <v>Away</v>
      </c>
      <c r="AS1890" t="str">
        <f t="shared" si="2715"/>
        <v>a</v>
      </c>
      <c r="AT1890" t="str">
        <f t="shared" si="2716"/>
        <v>Defensive</v>
      </c>
      <c r="AU1890" t="str">
        <f t="shared" si="2717"/>
        <v/>
      </c>
      <c r="AV1890" t="str">
        <f t="shared" si="2718"/>
        <v/>
      </c>
      <c r="AW1890" t="str" cm="1">
        <f t="array" ref="AW1890">IFERROR(IF(O1890&lt;&gt;"",O1890,IF(OR($S1890="",$T1890=""),"",IF(O1890&lt;&gt;"",O1890,IF($T1890&lt;&gt;"",_xlfn._xlws.FILTER(O:O,($BU:$BU=$BU1890)*($I:$I=$I1890)*($T:$T=$T1890)*($S:$S=_xlfn.MINIFS($S:$S,$T:$T,"="&amp;$T1890)),"")))))&amp;"",IF(O1890="","",""))&amp;""</f>
        <v>Defensive_PlayZone-PuckRetreivalTurnover</v>
      </c>
      <c r="AX1890" t="str" cm="1">
        <f t="array" ref="AX1890">IFERROR(IF(P1890&lt;&gt;"",P1890,IF(OR($S1890="",$T1890=""),"",IF($T1890&lt;&gt;"",_xlfn._xlws.FILTER(P:P,($BU:$BU=$BU1890)*($I:$I=$I1890)*($T:$T=$T1890)*($S:$S=_xlfn.MINIFS($S:$S,$T:$T,"="&amp;$T1890)),""))))&amp;"",IF(P1890="","",""))&amp;""</f>
        <v/>
      </c>
      <c r="AY1890" t="str" cm="1">
        <f t="array" ref="AY1890">IFERROR(IF(Q1890&lt;&gt;"",Q1890,IF(OR($S1890="",$T1890=""),"",IF($T1890&lt;&gt;"",_xlfn._xlws.FILTER(Q:Q,($BU:$BU=$BU1890)*($I:$I=$I1890)*($T:$T=$T1890)*($S:$S=_xlfn.MINIFS($S:$S,$T:$T,"="&amp;$T1890)),""))))&amp;"",IF(Q1890="","",""))&amp;""</f>
        <v>u</v>
      </c>
      <c r="AZ1890" t="str" cm="1">
        <f t="array" ref="AZ1890">IFERROR(IF(R1890&lt;&gt;"",R1890,IF(OR($S1890="",$T1890=""),"",IF($T1890&lt;&gt;"",_xlfn._xlws.FILTER(R:R,($BU:$BU=$BU1890)*($I:$I=$I1890)*($T:$T=$T1890)*($S:$S=_xlfn.MINIFS($S:$S,$T:$T,"="&amp;$T1890)),""))))&amp;"",IF(R1890="","",""))&amp;""</f>
        <v>1</v>
      </c>
      <c r="BA1890" s="6">
        <f t="shared" si="2719"/>
        <v>157</v>
      </c>
      <c r="BB1890">
        <f t="shared" ref="BB1890:BD1890" si="2760">BB1889</f>
        <v>18987</v>
      </c>
      <c r="BC1890" t="str">
        <f t="shared" si="2760"/>
        <v>Velodrome</v>
      </c>
      <c r="BD1890" t="str">
        <f t="shared" si="2760"/>
        <v>Outlaws</v>
      </c>
      <c r="BE1890" t="s">
        <v>13</v>
      </c>
      <c r="BF1890" t="s">
        <v>587</v>
      </c>
      <c r="BI1890" cm="1">
        <f t="array" ref="BI1890">IFERROR(_xlfn._xlws.FILTER(shifts!A:A,(shifts!B:B=events!AD1890)*(shifts!AG:AG&gt;=events!BK1890)*(shifts!AH:AH&lt;=events!BL1890)),BI1889)</f>
        <v>65</v>
      </c>
      <c r="BJ1890" s="15">
        <f t="shared" si="2721"/>
        <v>4</v>
      </c>
      <c r="BK1890">
        <f t="shared" si="2722"/>
        <v>322</v>
      </c>
      <c r="BL1890">
        <f t="shared" si="2723"/>
        <v>318</v>
      </c>
      <c r="BM1890" s="15">
        <f>SUMIFS(BJ$2:BJ1890,K$2:K1890,"=Intermission")+SUMIFS(BJ$2:BJ1890,K$2:K1890,"=Timeout")</f>
        <v>67</v>
      </c>
      <c r="BN1890">
        <f t="shared" si="2724"/>
        <v>1147</v>
      </c>
      <c r="BO1890" s="19">
        <f t="shared" si="2725"/>
        <v>1905</v>
      </c>
      <c r="BP1890">
        <f t="shared" si="2726"/>
        <v>1900</v>
      </c>
      <c r="BQ1890" s="17">
        <f t="shared" si="2727"/>
        <v>1909</v>
      </c>
      <c r="BR1890" t="str">
        <f t="shared" si="2728"/>
        <v>opp_team_player_1</v>
      </c>
      <c r="BS1890">
        <f>COUNTIFS(S$3:S1890,"="&amp;S1890,AI$3:AI1890,"="&amp;AI1890)</f>
        <v>1</v>
      </c>
      <c r="BT1890" t="str">
        <f>IFERROR(VLOOKUP(BB1890&amp;BU1890&amp;X1890,game_rosters!U:W,3,FALSE),"")</f>
        <v>P100198</v>
      </c>
      <c r="BU1890" t="str">
        <f t="shared" si="2729"/>
        <v>Velodrome</v>
      </c>
    </row>
    <row r="1891" spans="1:73" x14ac:dyDescent="0.2">
      <c r="A1891">
        <f t="shared" si="2704"/>
        <v>1</v>
      </c>
      <c r="I1891" s="44">
        <v>70</v>
      </c>
      <c r="K1891" t="s">
        <v>9</v>
      </c>
      <c r="L1891" t="s">
        <v>183</v>
      </c>
      <c r="M1891" t="s">
        <v>79</v>
      </c>
      <c r="N1891" t="s">
        <v>595</v>
      </c>
      <c r="O1891" t="s">
        <v>631</v>
      </c>
      <c r="Q1891" t="s">
        <v>595</v>
      </c>
      <c r="R1891" s="51">
        <v>1</v>
      </c>
      <c r="S1891">
        <v>972</v>
      </c>
      <c r="T1891" t="s">
        <v>756</v>
      </c>
      <c r="W1891" t="s">
        <v>735</v>
      </c>
      <c r="X1891">
        <v>70</v>
      </c>
      <c r="Z1891">
        <v>1</v>
      </c>
      <c r="AA1891">
        <f t="shared" si="2753"/>
        <v>1972</v>
      </c>
      <c r="AB1891" t="str">
        <f t="shared" si="2754"/>
        <v/>
      </c>
      <c r="AC1891">
        <f t="shared" si="2700"/>
        <v>1972</v>
      </c>
      <c r="AD1891" s="6">
        <v>2</v>
      </c>
      <c r="AE1891" t="s">
        <v>752</v>
      </c>
      <c r="AF1891" t="s">
        <v>743</v>
      </c>
      <c r="AG1891" t="s">
        <v>756</v>
      </c>
      <c r="AH1891" t="s">
        <v>756</v>
      </c>
      <c r="AI1891" t="str">
        <f t="shared" si="2705"/>
        <v>e</v>
      </c>
      <c r="AJ1891" t="str">
        <f t="shared" si="2706"/>
        <v/>
      </c>
      <c r="AK1891" t="str">
        <f t="shared" si="2707"/>
        <v/>
      </c>
      <c r="AL1891" t="str">
        <f t="shared" si="2708"/>
        <v/>
      </c>
      <c r="AM1891" t="str">
        <f t="shared" si="2709"/>
        <v/>
      </c>
      <c r="AN1891" t="str">
        <f t="shared" si="2710"/>
        <v>Home</v>
      </c>
      <c r="AO1891" t="str">
        <f t="shared" si="2711"/>
        <v>h</v>
      </c>
      <c r="AP1891" t="str">
        <f t="shared" si="2712"/>
        <v/>
      </c>
      <c r="AQ1891" t="str">
        <f t="shared" si="2713"/>
        <v/>
      </c>
      <c r="AR1891" t="str">
        <f t="shared" si="2714"/>
        <v>Home</v>
      </c>
      <c r="AS1891" t="str">
        <f t="shared" si="2715"/>
        <v>h</v>
      </c>
      <c r="AT1891" t="str">
        <f t="shared" si="2716"/>
        <v>Defensive</v>
      </c>
      <c r="AU1891" t="str">
        <f t="shared" si="2717"/>
        <v/>
      </c>
      <c r="AV1891" t="str">
        <f t="shared" si="2718"/>
        <v/>
      </c>
      <c r="AW1891" t="str" cm="1">
        <f t="array" ref="AW1891">IFERROR(IF(O1891&lt;&gt;"",O1891,IF(OR($S1891="",$T1891=""),"",IF(O1891&lt;&gt;"",O1891,IF($T1891&lt;&gt;"",_xlfn._xlws.FILTER(O:O,($BU:$BU=$BU1891)*($I:$I=$I1891)*($T:$T=$T1891)*($S:$S=_xlfn.MINIFS($S:$S,$T:$T,"="&amp;$T1891)),"")))))&amp;"",IF(O1891="","",""))&amp;""</f>
        <v>Defensive_PlayPossession-SeperateFromPuck</v>
      </c>
      <c r="AX1891" t="str" cm="1">
        <f t="array" ref="AX1891">IFERROR(IF(P1891&lt;&gt;"",P1891,IF(OR($S1891="",$T1891=""),"",IF($T1891&lt;&gt;"",_xlfn._xlws.FILTER(P:P,($BU:$BU=$BU1891)*($I:$I=$I1891)*($T:$T=$T1891)*($S:$S=_xlfn.MINIFS($S:$S,$T:$T,"="&amp;$T1891)),""))))&amp;"",IF(P1891="","",""))&amp;""</f>
        <v/>
      </c>
      <c r="AY1891" t="str" cm="1">
        <f t="array" ref="AY1891">IFERROR(IF(Q1891&lt;&gt;"",Q1891,IF(OR($S1891="",$T1891=""),"",IF($T1891&lt;&gt;"",_xlfn._xlws.FILTER(Q:Q,($BU:$BU=$BU1891)*($I:$I=$I1891)*($T:$T=$T1891)*($S:$S=_xlfn.MINIFS($S:$S,$T:$T,"="&amp;$T1891)),""))))&amp;"",IF(Q1891="","",""))&amp;""</f>
        <v>s</v>
      </c>
      <c r="AZ1891" t="str" cm="1">
        <f t="array" ref="AZ1891">IFERROR(IF(R1891&lt;&gt;"",R1891,IF(OR($S1891="",$T1891=""),"",IF($T1891&lt;&gt;"",_xlfn._xlws.FILTER(R:R,($BU:$BU=$BU1891)*($I:$I=$I1891)*($T:$T=$T1891)*($S:$S=_xlfn.MINIFS($S:$S,$T:$T,"="&amp;$T1891)),""))))&amp;"",IF(R1891="","",""))&amp;""</f>
        <v>1</v>
      </c>
      <c r="BA1891" s="6">
        <f t="shared" si="2719"/>
        <v>157</v>
      </c>
      <c r="BB1891">
        <f t="shared" ref="BB1891:BD1891" si="2761">BB1890</f>
        <v>18987</v>
      </c>
      <c r="BC1891" t="str">
        <f t="shared" si="2761"/>
        <v>Velodrome</v>
      </c>
      <c r="BD1891" t="str">
        <f t="shared" si="2761"/>
        <v>Outlaws</v>
      </c>
      <c r="BE1891" t="s">
        <v>9</v>
      </c>
      <c r="BF1891" t="s">
        <v>183</v>
      </c>
      <c r="BI1891" cm="1">
        <f t="array" ref="BI1891">IFERROR(_xlfn._xlws.FILTER(shifts!A:A,(shifts!B:B=events!AD1891)*(shifts!AG:AG&gt;=events!BK1891)*(shifts!AH:AH&lt;=events!BL1891)),BI1890)</f>
        <v>65</v>
      </c>
      <c r="BJ1891" s="15">
        <f t="shared" si="2721"/>
        <v>0</v>
      </c>
      <c r="BK1891">
        <f t="shared" si="2722"/>
        <v>318</v>
      </c>
      <c r="BL1891">
        <f t="shared" si="2723"/>
        <v>318</v>
      </c>
      <c r="BM1891" s="15">
        <f>SUMIFS(BJ$2:BJ1891,K$2:K1891,"=Intermission")+SUMIFS(BJ$2:BJ1891,K$2:K1891,"=Timeout")</f>
        <v>67</v>
      </c>
      <c r="BN1891">
        <f t="shared" si="2724"/>
        <v>1147</v>
      </c>
      <c r="BO1891" s="19">
        <f t="shared" si="2725"/>
        <v>1909</v>
      </c>
      <c r="BP1891">
        <f t="shared" si="2726"/>
        <v>1904</v>
      </c>
      <c r="BQ1891" s="17">
        <f t="shared" si="2727"/>
        <v>1909</v>
      </c>
      <c r="BR1891" t="str">
        <f t="shared" si="2728"/>
        <v>event_team_player_1</v>
      </c>
      <c r="BS1891">
        <f>COUNTIFS(S$3:S1891,"="&amp;S1891,AI$3:AI1891,"="&amp;AI1891)</f>
        <v>1</v>
      </c>
      <c r="BT1891" t="str">
        <f>IFERROR(VLOOKUP(BB1891&amp;BU1891&amp;X1891,game_rosters!U:W,3,FALSE),"")</f>
        <v>P100001</v>
      </c>
      <c r="BU1891" t="str">
        <f t="shared" si="2729"/>
        <v>Velodrome</v>
      </c>
    </row>
    <row r="1892" spans="1:73" x14ac:dyDescent="0.2">
      <c r="A1892" t="str">
        <f t="shared" si="2704"/>
        <v/>
      </c>
      <c r="I1892" s="44">
        <v>77</v>
      </c>
      <c r="R1892" s="51">
        <v>1</v>
      </c>
      <c r="S1892">
        <v>972</v>
      </c>
      <c r="T1892" t="s">
        <v>756</v>
      </c>
      <c r="X1892">
        <v>77</v>
      </c>
      <c r="AA1892">
        <f t="shared" si="2753"/>
        <v>1972</v>
      </c>
      <c r="AB1892" t="str">
        <f t="shared" si="2754"/>
        <v/>
      </c>
      <c r="AC1892">
        <f t="shared" si="2700"/>
        <v>1972</v>
      </c>
      <c r="AD1892" s="6">
        <v>2</v>
      </c>
      <c r="AE1892" t="s">
        <v>752</v>
      </c>
      <c r="AF1892" t="s">
        <v>743</v>
      </c>
      <c r="AG1892" t="s">
        <v>756</v>
      </c>
      <c r="AH1892" t="s">
        <v>756</v>
      </c>
      <c r="AI1892" t="str">
        <f t="shared" si="2705"/>
        <v>o</v>
      </c>
      <c r="AJ1892" t="str">
        <f t="shared" si="2706"/>
        <v/>
      </c>
      <c r="AK1892" t="str">
        <f t="shared" si="2707"/>
        <v/>
      </c>
      <c r="AL1892" t="str">
        <f t="shared" si="2708"/>
        <v/>
      </c>
      <c r="AM1892" t="str">
        <f t="shared" si="2709"/>
        <v/>
      </c>
      <c r="AN1892" t="str">
        <f t="shared" si="2710"/>
        <v>Home</v>
      </c>
      <c r="AO1892" t="str">
        <f t="shared" si="2711"/>
        <v>h</v>
      </c>
      <c r="AP1892" t="str">
        <f t="shared" si="2712"/>
        <v/>
      </c>
      <c r="AQ1892" t="str">
        <f t="shared" si="2713"/>
        <v/>
      </c>
      <c r="AR1892" t="str">
        <f t="shared" si="2714"/>
        <v>Home</v>
      </c>
      <c r="AS1892" t="str">
        <f t="shared" si="2715"/>
        <v>h</v>
      </c>
      <c r="AT1892" t="str">
        <f t="shared" si="2716"/>
        <v>Offensive</v>
      </c>
      <c r="AU1892" t="str">
        <f t="shared" si="2717"/>
        <v/>
      </c>
      <c r="AV1892" t="str">
        <f t="shared" si="2718"/>
        <v/>
      </c>
      <c r="AW1892" t="str" cm="1">
        <f t="array" ref="AW1892">IFERROR(IF(O1892&lt;&gt;"",O1892,IF(OR($S1892="",$T1892=""),"",IF(O1892&lt;&gt;"",O1892,IF($T1892&lt;&gt;"",_xlfn._xlws.FILTER(O:O,($BU:$BU=$BU1892)*($I:$I=$I1892)*($T:$T=$T1892)*($S:$S=_xlfn.MINIFS($S:$S,$T:$T,"="&amp;$T1892)),"")))))&amp;"",IF(O1892="","",""))&amp;""</f>
        <v/>
      </c>
      <c r="AX1892" t="str" cm="1">
        <f t="array" ref="AX1892">IFERROR(IF(P1892&lt;&gt;"",P1892,IF(OR($S1892="",$T1892=""),"",IF($T1892&lt;&gt;"",_xlfn._xlws.FILTER(P:P,($BU:$BU=$BU1892)*($I:$I=$I1892)*($T:$T=$T1892)*($S:$S=_xlfn.MINIFS($S:$S,$T:$T,"="&amp;$T1892)),""))))&amp;"",IF(P1892="","",""))&amp;""</f>
        <v/>
      </c>
      <c r="AY1892" t="str" cm="1">
        <f t="array" ref="AY1892">IFERROR(IF(Q1892&lt;&gt;"",Q1892,IF(OR($S1892="",$T1892=""),"",IF($T1892&lt;&gt;"",_xlfn._xlws.FILTER(Q:Q,($BU:$BU=$BU1892)*($I:$I=$I1892)*($T:$T=$T1892)*($S:$S=_xlfn.MINIFS($S:$S,$T:$T,"="&amp;$T1892)),""))))&amp;"",IF(Q1892="","",""))&amp;""</f>
        <v/>
      </c>
      <c r="AZ1892" t="str" cm="1">
        <f t="array" ref="AZ1892">IFERROR(IF(R1892&lt;&gt;"",R1892,IF(OR($S1892="",$T1892=""),"",IF($T1892&lt;&gt;"",_xlfn._xlws.FILTER(R:R,($BU:$BU=$BU1892)*($I:$I=$I1892)*($T:$T=$T1892)*($S:$S=_xlfn.MINIFS($S:$S,$T:$T,"="&amp;$T1892)),""))))&amp;"",IF(R1892="","",""))&amp;""</f>
        <v>1</v>
      </c>
      <c r="BA1892" s="6">
        <f t="shared" si="2719"/>
        <v>157</v>
      </c>
      <c r="BB1892">
        <f t="shared" ref="BB1892:BD1892" si="2762">BB1891</f>
        <v>18987</v>
      </c>
      <c r="BC1892" t="str">
        <f t="shared" si="2762"/>
        <v>Velodrome</v>
      </c>
      <c r="BD1892" t="str">
        <f t="shared" si="2762"/>
        <v>Outlaws</v>
      </c>
      <c r="BE1892" t="s">
        <v>9</v>
      </c>
      <c r="BF1892" t="s">
        <v>183</v>
      </c>
      <c r="BI1892" cm="1">
        <f t="array" ref="BI1892">IFERROR(_xlfn._xlws.FILTER(shifts!A:A,(shifts!B:B=events!AD1892)*(shifts!AG:AG&gt;=events!BK1892)*(shifts!AH:AH&lt;=events!BL1892)),BI1891)</f>
        <v>65</v>
      </c>
      <c r="BJ1892" s="15">
        <f t="shared" si="2721"/>
        <v>0</v>
      </c>
      <c r="BK1892">
        <f t="shared" si="2722"/>
        <v>318</v>
      </c>
      <c r="BL1892">
        <f t="shared" si="2723"/>
        <v>318</v>
      </c>
      <c r="BM1892" s="15">
        <f>SUMIFS(BJ$2:BJ1892,K$2:K1892,"=Intermission")+SUMIFS(BJ$2:BJ1892,K$2:K1892,"=Timeout")</f>
        <v>67</v>
      </c>
      <c r="BN1892">
        <f t="shared" si="2724"/>
        <v>1147</v>
      </c>
      <c r="BO1892" s="19">
        <f t="shared" si="2725"/>
        <v>1909</v>
      </c>
      <c r="BP1892">
        <f t="shared" si="2726"/>
        <v>1904</v>
      </c>
      <c r="BQ1892" s="17">
        <f t="shared" si="2727"/>
        <v>1909</v>
      </c>
      <c r="BR1892" t="str">
        <f t="shared" si="2728"/>
        <v>opp_team_player_1</v>
      </c>
      <c r="BS1892">
        <f>COUNTIFS(S$3:S1892,"="&amp;S1892,AI$3:AI1892,"="&amp;AI1892)</f>
        <v>1</v>
      </c>
      <c r="BT1892" t="str">
        <f>IFERROR(VLOOKUP(BB1892&amp;BU1892&amp;X1892,game_rosters!U:W,3,FALSE),"")</f>
        <v>P100185</v>
      </c>
      <c r="BU1892" t="str">
        <f t="shared" si="2729"/>
        <v>Outlaws</v>
      </c>
    </row>
    <row r="1893" spans="1:73" x14ac:dyDescent="0.2">
      <c r="A1893">
        <f t="shared" si="2704"/>
        <v>1</v>
      </c>
      <c r="I1893" s="44">
        <v>84</v>
      </c>
      <c r="K1893" t="s">
        <v>13</v>
      </c>
      <c r="L1893" t="s">
        <v>586</v>
      </c>
      <c r="N1893" t="s">
        <v>595</v>
      </c>
      <c r="O1893" t="s">
        <v>600</v>
      </c>
      <c r="Q1893" t="s">
        <v>595</v>
      </c>
      <c r="S1893">
        <v>973</v>
      </c>
      <c r="T1893" t="s">
        <v>756</v>
      </c>
      <c r="W1893" t="s">
        <v>735</v>
      </c>
      <c r="X1893">
        <v>84</v>
      </c>
      <c r="Z1893">
        <v>1</v>
      </c>
      <c r="AA1893">
        <f t="shared" si="2753"/>
        <v>1973</v>
      </c>
      <c r="AB1893" t="str">
        <f t="shared" si="2754"/>
        <v/>
      </c>
      <c r="AC1893">
        <f t="shared" si="2700"/>
        <v>1973</v>
      </c>
      <c r="AD1893" s="6">
        <v>2</v>
      </c>
      <c r="AE1893" t="s">
        <v>752</v>
      </c>
      <c r="AF1893" t="s">
        <v>744</v>
      </c>
      <c r="AG1893" t="s">
        <v>756</v>
      </c>
      <c r="AH1893" t="s">
        <v>756</v>
      </c>
      <c r="AI1893" t="str">
        <f t="shared" si="2705"/>
        <v>e</v>
      </c>
      <c r="AJ1893" t="str">
        <f t="shared" si="2706"/>
        <v/>
      </c>
      <c r="AK1893" t="str">
        <f t="shared" si="2707"/>
        <v/>
      </c>
      <c r="AL1893" t="str">
        <f t="shared" si="2708"/>
        <v/>
      </c>
      <c r="AM1893" t="str">
        <f t="shared" si="2709"/>
        <v/>
      </c>
      <c r="AN1893" t="str">
        <f t="shared" si="2710"/>
        <v>Home</v>
      </c>
      <c r="AO1893" t="str">
        <f t="shared" si="2711"/>
        <v>h</v>
      </c>
      <c r="AP1893" t="str">
        <f t="shared" si="2712"/>
        <v/>
      </c>
      <c r="AQ1893" t="str">
        <f t="shared" si="2713"/>
        <v/>
      </c>
      <c r="AR1893" t="str">
        <f t="shared" si="2714"/>
        <v>Home</v>
      </c>
      <c r="AS1893" t="str">
        <f t="shared" si="2715"/>
        <v>h</v>
      </c>
      <c r="AT1893" t="str">
        <f t="shared" si="2716"/>
        <v>Offensive</v>
      </c>
      <c r="AU1893" t="str">
        <f t="shared" si="2717"/>
        <v/>
      </c>
      <c r="AV1893" t="str">
        <f t="shared" si="2718"/>
        <v/>
      </c>
      <c r="AW1893" t="str" cm="1">
        <f t="array" ref="AW1893">IFERROR(IF(O1893&lt;&gt;"",O1893,IF(OR($S1893="",$T1893=""),"",IF(O1893&lt;&gt;"",O1893,IF($T1893&lt;&gt;"",_xlfn._xlws.FILTER(O:O,($BU:$BU=$BU1893)*($I:$I=$I1893)*($T:$T=$T1893)*($S:$S=_xlfn.MINIFS($S:$S,$T:$T,"="&amp;$T1893)),"")))))&amp;"",IF(O1893="","",""))&amp;""</f>
        <v>OffensivePlay_Zone-PuckRetreivalTurnover</v>
      </c>
      <c r="AX1893" t="str" cm="1">
        <f t="array" ref="AX1893">IFERROR(IF(P1893&lt;&gt;"",P1893,IF(OR($S1893="",$T1893=""),"",IF($T1893&lt;&gt;"",_xlfn._xlws.FILTER(P:P,($BU:$BU=$BU1893)*($I:$I=$I1893)*($T:$T=$T1893)*($S:$S=_xlfn.MINIFS($S:$S,$T:$T,"="&amp;$T1893)),""))))&amp;"",IF(P1893="","",""))&amp;""</f>
        <v/>
      </c>
      <c r="AY1893" t="str" cm="1">
        <f t="array" ref="AY1893">IFERROR(IF(Q1893&lt;&gt;"",Q1893,IF(OR($S1893="",$T1893=""),"",IF($T1893&lt;&gt;"",_xlfn._xlws.FILTER(Q:Q,($BU:$BU=$BU1893)*($I:$I=$I1893)*($T:$T=$T1893)*($S:$S=_xlfn.MINIFS($S:$S,$T:$T,"="&amp;$T1893)),""))))&amp;"",IF(Q1893="","",""))&amp;""</f>
        <v>s</v>
      </c>
      <c r="AZ1893" t="str" cm="1">
        <f t="array" ref="AZ1893">IFERROR(IF(R1893&lt;&gt;"",R1893,IF(OR($S1893="",$T1893=""),"",IF($T1893&lt;&gt;"",_xlfn._xlws.FILTER(R:R,($BU:$BU=$BU1893)*($I:$I=$I1893)*($T:$T=$T1893)*($S:$S=_xlfn.MINIFS($S:$S,$T:$T,"="&amp;$T1893)),""))))&amp;"",IF(R1893="","",""))&amp;""</f>
        <v/>
      </c>
      <c r="BA1893" s="6">
        <f t="shared" si="2719"/>
        <v>157</v>
      </c>
      <c r="BB1893">
        <f t="shared" ref="BB1893:BD1893" si="2763">BB1892</f>
        <v>18987</v>
      </c>
      <c r="BC1893" t="str">
        <f t="shared" si="2763"/>
        <v>Velodrome</v>
      </c>
      <c r="BD1893" t="str">
        <f t="shared" si="2763"/>
        <v>Outlaws</v>
      </c>
      <c r="BE1893" t="s">
        <v>13</v>
      </c>
      <c r="BF1893" t="s">
        <v>586</v>
      </c>
      <c r="BI1893" cm="1">
        <f t="array" ref="BI1893">IFERROR(_xlfn._xlws.FILTER(shifts!A:A,(shifts!B:B=events!AD1893)*(shifts!AG:AG&gt;=events!BK1893)*(shifts!AH:AH&lt;=events!BL1893)),BI1892)</f>
        <v>65</v>
      </c>
      <c r="BJ1893" s="15">
        <f t="shared" si="2721"/>
        <v>0</v>
      </c>
      <c r="BK1893">
        <f t="shared" si="2722"/>
        <v>315</v>
      </c>
      <c r="BL1893">
        <f t="shared" si="2723"/>
        <v>315</v>
      </c>
      <c r="BM1893" s="15">
        <f>SUMIFS(BJ$2:BJ1893,K$2:K1893,"=Intermission")+SUMIFS(BJ$2:BJ1893,K$2:K1893,"=Timeout")</f>
        <v>67</v>
      </c>
      <c r="BN1893">
        <f t="shared" si="2724"/>
        <v>1147</v>
      </c>
      <c r="BO1893" s="19">
        <f t="shared" si="2725"/>
        <v>1912</v>
      </c>
      <c r="BP1893">
        <f t="shared" si="2726"/>
        <v>1907</v>
      </c>
      <c r="BQ1893" s="17">
        <f t="shared" si="2727"/>
        <v>1912</v>
      </c>
      <c r="BR1893" t="str">
        <f t="shared" si="2728"/>
        <v>event_team_player_1</v>
      </c>
      <c r="BS1893">
        <f>COUNTIFS(S$3:S1893,"="&amp;S1893,AI$3:AI1893,"="&amp;AI1893)</f>
        <v>1</v>
      </c>
      <c r="BT1893" t="str">
        <f>IFERROR(VLOOKUP(BB1893&amp;BU1893&amp;X1893,game_rosters!U:W,3,FALSE),"")</f>
        <v>P100198</v>
      </c>
      <c r="BU1893" t="str">
        <f t="shared" si="2729"/>
        <v>Velodrome</v>
      </c>
    </row>
    <row r="1894" spans="1:73" x14ac:dyDescent="0.2">
      <c r="A1894">
        <f t="shared" si="2704"/>
        <v>1</v>
      </c>
      <c r="I1894" s="44">
        <v>84</v>
      </c>
      <c r="K1894" t="s">
        <v>7</v>
      </c>
      <c r="L1894" t="s">
        <v>172</v>
      </c>
      <c r="M1894" t="s">
        <v>66</v>
      </c>
      <c r="N1894" t="s">
        <v>595</v>
      </c>
      <c r="O1894" t="s">
        <v>654</v>
      </c>
      <c r="Q1894" t="s">
        <v>595</v>
      </c>
      <c r="S1894">
        <v>974</v>
      </c>
      <c r="T1894" t="s">
        <v>756</v>
      </c>
      <c r="W1894" t="s">
        <v>735</v>
      </c>
      <c r="X1894">
        <v>84</v>
      </c>
      <c r="Z1894">
        <v>1</v>
      </c>
      <c r="AA1894">
        <f t="shared" si="2753"/>
        <v>1974</v>
      </c>
      <c r="AB1894" t="str">
        <f t="shared" si="2754"/>
        <v/>
      </c>
      <c r="AC1894">
        <f t="shared" si="2700"/>
        <v>1974</v>
      </c>
      <c r="AD1894" s="6">
        <v>2</v>
      </c>
      <c r="AE1894" t="s">
        <v>752</v>
      </c>
      <c r="AF1894" t="s">
        <v>744</v>
      </c>
      <c r="AG1894" t="s">
        <v>756</v>
      </c>
      <c r="AH1894" t="s">
        <v>756</v>
      </c>
      <c r="AI1894" t="str">
        <f t="shared" si="2705"/>
        <v>e</v>
      </c>
      <c r="AJ1894" t="str">
        <f t="shared" si="2706"/>
        <v/>
      </c>
      <c r="AK1894" t="str">
        <f t="shared" si="2707"/>
        <v/>
      </c>
      <c r="AL1894" t="str">
        <f t="shared" si="2708"/>
        <v/>
      </c>
      <c r="AM1894" t="str">
        <f t="shared" si="2709"/>
        <v/>
      </c>
      <c r="AN1894" t="str">
        <f t="shared" si="2710"/>
        <v>Home</v>
      </c>
      <c r="AO1894" t="str">
        <f t="shared" si="2711"/>
        <v>h</v>
      </c>
      <c r="AP1894" t="str">
        <f t="shared" si="2712"/>
        <v/>
      </c>
      <c r="AQ1894" t="str">
        <f t="shared" si="2713"/>
        <v/>
      </c>
      <c r="AR1894" t="str">
        <f t="shared" si="2714"/>
        <v>Home</v>
      </c>
      <c r="AS1894" t="str">
        <f t="shared" si="2715"/>
        <v>h</v>
      </c>
      <c r="AT1894" t="str">
        <f t="shared" si="2716"/>
        <v>Offensive</v>
      </c>
      <c r="AU1894" t="str">
        <f t="shared" si="2717"/>
        <v/>
      </c>
      <c r="AV1894" t="str">
        <f t="shared" si="2718"/>
        <v/>
      </c>
      <c r="AW1894" t="str" cm="1">
        <f t="array" ref="AW1894">IFERROR(IF(O1894&lt;&gt;"",O1894,IF(OR($S1894="",$T1894=""),"",IF(O1894&lt;&gt;"",O1894,IF($T1894&lt;&gt;"",_xlfn._xlws.FILTER(O:O,($BU:$BU=$BU1894)*($I:$I=$I1894)*($T:$T=$T1894)*($S:$S=_xlfn.MINIFS($S:$S,$T:$T,"="&amp;$T1894)),"")))))&amp;"",IF(O1894="","",""))&amp;""</f>
        <v>OffensivePlay_Pass-SecondTouch</v>
      </c>
      <c r="AX1894" t="str" cm="1">
        <f t="array" ref="AX1894">IFERROR(IF(P1894&lt;&gt;"",P1894,IF(OR($S1894="",$T1894=""),"",IF($T1894&lt;&gt;"",_xlfn._xlws.FILTER(P:P,($BU:$BU=$BU1894)*($I:$I=$I1894)*($T:$T=$T1894)*($S:$S=_xlfn.MINIFS($S:$S,$T:$T,"="&amp;$T1894)),""))))&amp;"",IF(P1894="","",""))&amp;""</f>
        <v/>
      </c>
      <c r="AY1894" t="str" cm="1">
        <f t="array" ref="AY1894">IFERROR(IF(Q1894&lt;&gt;"",Q1894,IF(OR($S1894="",$T1894=""),"",IF($T1894&lt;&gt;"",_xlfn._xlws.FILTER(Q:Q,($BU:$BU=$BU1894)*($I:$I=$I1894)*($T:$T=$T1894)*($S:$S=_xlfn.MINIFS($S:$S,$T:$T,"="&amp;$T1894)),""))))&amp;"",IF(Q1894="","",""))&amp;""</f>
        <v>s</v>
      </c>
      <c r="AZ1894" t="str" cm="1">
        <f t="array" ref="AZ1894">IFERROR(IF(R1894&lt;&gt;"",R1894,IF(OR($S1894="",$T1894=""),"",IF($T1894&lt;&gt;"",_xlfn._xlws.FILTER(R:R,($BU:$BU=$BU1894)*($I:$I=$I1894)*($T:$T=$T1894)*($S:$S=_xlfn.MINIFS($S:$S,$T:$T,"="&amp;$T1894)),""))))&amp;"",IF(R1894="","",""))&amp;""</f>
        <v/>
      </c>
      <c r="BA1894" s="6">
        <f t="shared" si="2719"/>
        <v>157</v>
      </c>
      <c r="BB1894">
        <f t="shared" ref="BB1894:BD1894" si="2764">BB1893</f>
        <v>18987</v>
      </c>
      <c r="BC1894" t="str">
        <f t="shared" si="2764"/>
        <v>Velodrome</v>
      </c>
      <c r="BD1894" t="str">
        <f t="shared" si="2764"/>
        <v>Outlaws</v>
      </c>
      <c r="BE1894" t="s">
        <v>7</v>
      </c>
      <c r="BF1894" t="s">
        <v>172</v>
      </c>
      <c r="BI1894" cm="1">
        <f t="array" ref="BI1894">IFERROR(_xlfn._xlws.FILTER(shifts!A:A,(shifts!B:B=events!AD1894)*(shifts!AG:AG&gt;=events!BK1894)*(shifts!AH:AH&lt;=events!BL1894)),BI1893)</f>
        <v>65</v>
      </c>
      <c r="BJ1894" s="15">
        <f t="shared" si="2721"/>
        <v>0</v>
      </c>
      <c r="BK1894">
        <f t="shared" si="2722"/>
        <v>315</v>
      </c>
      <c r="BL1894">
        <f t="shared" si="2723"/>
        <v>315</v>
      </c>
      <c r="BM1894" s="15">
        <f>SUMIFS(BJ$2:BJ1894,K$2:K1894,"=Intermission")+SUMIFS(BJ$2:BJ1894,K$2:K1894,"=Timeout")</f>
        <v>67</v>
      </c>
      <c r="BN1894">
        <f t="shared" si="2724"/>
        <v>1147</v>
      </c>
      <c r="BO1894" s="19">
        <f t="shared" si="2725"/>
        <v>1912</v>
      </c>
      <c r="BP1894">
        <f t="shared" si="2726"/>
        <v>1907</v>
      </c>
      <c r="BQ1894" s="17">
        <f t="shared" si="2727"/>
        <v>1912</v>
      </c>
      <c r="BR1894" t="str">
        <f t="shared" si="2728"/>
        <v>event_team_player_1</v>
      </c>
      <c r="BS1894">
        <f>COUNTIFS(S$3:S1894,"="&amp;S1894,AI$3:AI1894,"="&amp;AI1894)</f>
        <v>1</v>
      </c>
      <c r="BT1894" t="str">
        <f>IFERROR(VLOOKUP(BB1894&amp;BU1894&amp;X1894,game_rosters!U:W,3,FALSE),"")</f>
        <v>P100198</v>
      </c>
      <c r="BU1894" t="str">
        <f t="shared" si="2729"/>
        <v>Velodrome</v>
      </c>
    </row>
    <row r="1895" spans="1:73" x14ac:dyDescent="0.2">
      <c r="A1895" t="str">
        <f t="shared" si="2704"/>
        <v/>
      </c>
      <c r="I1895" s="44">
        <v>55</v>
      </c>
      <c r="S1895">
        <v>974</v>
      </c>
      <c r="T1895" t="s">
        <v>756</v>
      </c>
      <c r="X1895">
        <v>55</v>
      </c>
      <c r="Z1895">
        <v>1</v>
      </c>
      <c r="AA1895">
        <f t="shared" si="2753"/>
        <v>1974</v>
      </c>
      <c r="AB1895" t="str">
        <f t="shared" si="2754"/>
        <v/>
      </c>
      <c r="AC1895">
        <f t="shared" si="2700"/>
        <v>1974</v>
      </c>
      <c r="AD1895" s="6">
        <v>2</v>
      </c>
      <c r="AE1895" t="s">
        <v>752</v>
      </c>
      <c r="AF1895" t="s">
        <v>744</v>
      </c>
      <c r="AG1895" t="s">
        <v>756</v>
      </c>
      <c r="AH1895" t="s">
        <v>756</v>
      </c>
      <c r="AI1895" t="str">
        <f t="shared" si="2705"/>
        <v>e</v>
      </c>
      <c r="AJ1895" t="str">
        <f t="shared" si="2706"/>
        <v/>
      </c>
      <c r="AK1895" t="str">
        <f t="shared" si="2707"/>
        <v/>
      </c>
      <c r="AL1895" t="str">
        <f t="shared" si="2708"/>
        <v/>
      </c>
      <c r="AM1895" t="str">
        <f t="shared" si="2709"/>
        <v/>
      </c>
      <c r="AN1895" t="str">
        <f t="shared" si="2710"/>
        <v>Home</v>
      </c>
      <c r="AO1895" t="str">
        <f t="shared" si="2711"/>
        <v>h</v>
      </c>
      <c r="AP1895" t="str">
        <f t="shared" si="2712"/>
        <v/>
      </c>
      <c r="AQ1895" t="str">
        <f t="shared" si="2713"/>
        <v/>
      </c>
      <c r="AR1895" t="str">
        <f t="shared" si="2714"/>
        <v>Home</v>
      </c>
      <c r="AS1895" t="str">
        <f t="shared" si="2715"/>
        <v>h</v>
      </c>
      <c r="AT1895" t="str">
        <f t="shared" si="2716"/>
        <v>Offensive</v>
      </c>
      <c r="AU1895" t="str">
        <f t="shared" si="2717"/>
        <v/>
      </c>
      <c r="AV1895" t="str">
        <f t="shared" si="2718"/>
        <v/>
      </c>
      <c r="AW1895" t="str" cm="1">
        <f t="array" ref="AW1895">IFERROR(IF(O1895&lt;&gt;"",O1895,IF(OR($S1895="",$T1895=""),"",IF(O1895&lt;&gt;"",O1895,IF($T1895&lt;&gt;"",_xlfn._xlws.FILTER(O:O,($BU:$BU=$BU1895)*($I:$I=$I1895)*($T:$T=$T1895)*($S:$S=_xlfn.MINIFS($S:$S,$T:$T,"="&amp;$T1895)),"")))))&amp;"",IF(O1895="","",""))&amp;""</f>
        <v/>
      </c>
      <c r="AX1895" t="str" cm="1">
        <f t="array" ref="AX1895">IFERROR(IF(P1895&lt;&gt;"",P1895,IF(OR($S1895="",$T1895=""),"",IF($T1895&lt;&gt;"",_xlfn._xlws.FILTER(P:P,($BU:$BU=$BU1895)*($I:$I=$I1895)*($T:$T=$T1895)*($S:$S=_xlfn.MINIFS($S:$S,$T:$T,"="&amp;$T1895)),""))))&amp;"",IF(P1895="","",""))&amp;""</f>
        <v/>
      </c>
      <c r="AY1895" t="str" cm="1">
        <f t="array" ref="AY1895">IFERROR(IF(Q1895&lt;&gt;"",Q1895,IF(OR($S1895="",$T1895=""),"",IF($T1895&lt;&gt;"",_xlfn._xlws.FILTER(Q:Q,($BU:$BU=$BU1895)*($I:$I=$I1895)*($T:$T=$T1895)*($S:$S=_xlfn.MINIFS($S:$S,$T:$T,"="&amp;$T1895)),""))))&amp;"",IF(Q1895="","",""))&amp;""</f>
        <v/>
      </c>
      <c r="AZ1895" t="str" cm="1">
        <f t="array" ref="AZ1895">IFERROR(IF(R1895&lt;&gt;"",R1895,IF(OR($S1895="",$T1895=""),"",IF($T1895&lt;&gt;"",_xlfn._xlws.FILTER(R:R,($BU:$BU=$BU1895)*($I:$I=$I1895)*($T:$T=$T1895)*($S:$S=_xlfn.MINIFS($S:$S,$T:$T,"="&amp;$T1895)),""))))&amp;"",IF(R1895="","",""))&amp;""</f>
        <v/>
      </c>
      <c r="BA1895" s="6">
        <f t="shared" si="2719"/>
        <v>157</v>
      </c>
      <c r="BB1895">
        <f t="shared" ref="BB1895:BD1895" si="2765">BB1894</f>
        <v>18987</v>
      </c>
      <c r="BC1895" t="str">
        <f t="shared" si="2765"/>
        <v>Velodrome</v>
      </c>
      <c r="BD1895" t="str">
        <f t="shared" si="2765"/>
        <v>Outlaws</v>
      </c>
      <c r="BE1895" t="s">
        <v>7</v>
      </c>
      <c r="BF1895" t="s">
        <v>172</v>
      </c>
      <c r="BI1895" cm="1">
        <f t="array" ref="BI1895">IFERROR(_xlfn._xlws.FILTER(shifts!A:A,(shifts!B:B=events!AD1895)*(shifts!AG:AG&gt;=events!BK1895)*(shifts!AH:AH&lt;=events!BL1895)),BI1894)</f>
        <v>65</v>
      </c>
      <c r="BJ1895" s="15">
        <f t="shared" si="2721"/>
        <v>0</v>
      </c>
      <c r="BK1895">
        <f t="shared" si="2722"/>
        <v>315</v>
      </c>
      <c r="BL1895">
        <f t="shared" si="2723"/>
        <v>315</v>
      </c>
      <c r="BM1895" s="15">
        <f>SUMIFS(BJ$2:BJ1895,K$2:K1895,"=Intermission")+SUMIFS(BJ$2:BJ1895,K$2:K1895,"=Timeout")</f>
        <v>67</v>
      </c>
      <c r="BN1895">
        <f t="shared" si="2724"/>
        <v>1147</v>
      </c>
      <c r="BO1895" s="19">
        <f t="shared" si="2725"/>
        <v>1912</v>
      </c>
      <c r="BP1895">
        <f t="shared" si="2726"/>
        <v>1907</v>
      </c>
      <c r="BQ1895" s="17">
        <f t="shared" si="2727"/>
        <v>1912</v>
      </c>
      <c r="BR1895" t="str">
        <f t="shared" si="2728"/>
        <v>event_team_player_2</v>
      </c>
      <c r="BS1895">
        <f>COUNTIFS(S$3:S1895,"="&amp;S1895,AI$3:AI1895,"="&amp;AI1895)</f>
        <v>2</v>
      </c>
      <c r="BT1895" t="str">
        <f>IFERROR(VLOOKUP(BB1895&amp;BU1895&amp;X1895,game_rosters!U:W,3,FALSE),"")</f>
        <v>P100064</v>
      </c>
      <c r="BU1895" t="str">
        <f t="shared" si="2729"/>
        <v>Velodrome</v>
      </c>
    </row>
    <row r="1896" spans="1:73" x14ac:dyDescent="0.2">
      <c r="A1896">
        <f t="shared" si="2704"/>
        <v>1</v>
      </c>
      <c r="I1896" s="44">
        <v>55</v>
      </c>
      <c r="K1896" t="s">
        <v>238</v>
      </c>
      <c r="L1896" t="s">
        <v>184</v>
      </c>
      <c r="M1896" t="s">
        <v>88</v>
      </c>
      <c r="N1896" t="s">
        <v>595</v>
      </c>
      <c r="O1896" t="s">
        <v>569</v>
      </c>
      <c r="Q1896" t="s">
        <v>595</v>
      </c>
      <c r="S1896">
        <v>975</v>
      </c>
      <c r="T1896" t="s">
        <v>756</v>
      </c>
      <c r="W1896" t="s">
        <v>735</v>
      </c>
      <c r="X1896">
        <v>55</v>
      </c>
      <c r="Z1896">
        <v>1</v>
      </c>
      <c r="AA1896">
        <f t="shared" si="2753"/>
        <v>1975</v>
      </c>
      <c r="AB1896" t="str">
        <f t="shared" si="2754"/>
        <v/>
      </c>
      <c r="AC1896">
        <f t="shared" si="2700"/>
        <v>1975</v>
      </c>
      <c r="AD1896" s="6">
        <v>2</v>
      </c>
      <c r="AE1896" t="s">
        <v>752</v>
      </c>
      <c r="AF1896" t="s">
        <v>923</v>
      </c>
      <c r="AG1896" t="s">
        <v>752</v>
      </c>
      <c r="AH1896" t="s">
        <v>754</v>
      </c>
      <c r="AI1896" t="str">
        <f t="shared" si="2705"/>
        <v>e</v>
      </c>
      <c r="AJ1896" t="str">
        <f t="shared" si="2706"/>
        <v/>
      </c>
      <c r="AK1896" t="str">
        <f t="shared" si="2707"/>
        <v/>
      </c>
      <c r="AL1896" t="str">
        <f t="shared" si="2708"/>
        <v/>
      </c>
      <c r="AM1896" t="str">
        <f t="shared" si="2709"/>
        <v/>
      </c>
      <c r="AN1896" t="str">
        <f t="shared" si="2710"/>
        <v>Home</v>
      </c>
      <c r="AO1896" t="str">
        <f t="shared" si="2711"/>
        <v>h</v>
      </c>
      <c r="AP1896" t="str">
        <f t="shared" si="2712"/>
        <v/>
      </c>
      <c r="AQ1896" t="str">
        <f t="shared" si="2713"/>
        <v/>
      </c>
      <c r="AR1896" t="str">
        <f t="shared" si="2714"/>
        <v>Home</v>
      </c>
      <c r="AS1896" t="str">
        <f t="shared" si="2715"/>
        <v>h</v>
      </c>
      <c r="AT1896" t="str">
        <f t="shared" si="2716"/>
        <v>Offensive</v>
      </c>
      <c r="AU1896" t="str">
        <f t="shared" si="2717"/>
        <v/>
      </c>
      <c r="AV1896" t="str">
        <f t="shared" si="2718"/>
        <v/>
      </c>
      <c r="AW1896" t="str" cm="1">
        <f t="array" ref="AW1896">IFERROR(IF(O1896&lt;&gt;"",O1896,IF(OR($S1896="",$T1896=""),"",IF(O1896&lt;&gt;"",O1896,IF($T1896&lt;&gt;"",_xlfn._xlws.FILTER(O:O,($BU:$BU=$BU1896)*($I:$I=$I1896)*($T:$T=$T1896)*($S:$S=_xlfn.MINIFS($S:$S,$T:$T,"="&amp;$T1896)),"")))))&amp;"",IF(O1896="","",""))&amp;""</f>
        <v>OffensivePlay_Zone-Breakout</v>
      </c>
      <c r="AX1896" t="str" cm="1">
        <f t="array" ref="AX1896">IFERROR(IF(P1896&lt;&gt;"",P1896,IF(OR($S1896="",$T1896=""),"",IF($T1896&lt;&gt;"",_xlfn._xlws.FILTER(P:P,($BU:$BU=$BU1896)*($I:$I=$I1896)*($T:$T=$T1896)*($S:$S=_xlfn.MINIFS($S:$S,$T:$T,"="&amp;$T1896)),""))))&amp;"",IF(P1896="","",""))&amp;""</f>
        <v/>
      </c>
      <c r="AY1896" t="str" cm="1">
        <f t="array" ref="AY1896">IFERROR(IF(Q1896&lt;&gt;"",Q1896,IF(OR($S1896="",$T1896=""),"",IF($T1896&lt;&gt;"",_xlfn._xlws.FILTER(Q:Q,($BU:$BU=$BU1896)*($I:$I=$I1896)*($T:$T=$T1896)*($S:$S=_xlfn.MINIFS($S:$S,$T:$T,"="&amp;$T1896)),""))))&amp;"",IF(Q1896="","",""))&amp;""</f>
        <v>s</v>
      </c>
      <c r="AZ1896" t="str" cm="1">
        <f t="array" ref="AZ1896">IFERROR(IF(R1896&lt;&gt;"",R1896,IF(OR($S1896="",$T1896=""),"",IF($T1896&lt;&gt;"",_xlfn._xlws.FILTER(R:R,($BU:$BU=$BU1896)*($I:$I=$I1896)*($T:$T=$T1896)*($S:$S=_xlfn.MINIFS($S:$S,$T:$T,"="&amp;$T1896)),""))))&amp;"",IF(R1896="","",""))&amp;""</f>
        <v/>
      </c>
      <c r="BA1896" s="6">
        <f t="shared" si="2719"/>
        <v>158</v>
      </c>
      <c r="BB1896">
        <f t="shared" ref="BB1896:BD1896" si="2766">BB1895</f>
        <v>18987</v>
      </c>
      <c r="BC1896" t="str">
        <f t="shared" si="2766"/>
        <v>Velodrome</v>
      </c>
      <c r="BD1896" t="str">
        <f t="shared" si="2766"/>
        <v>Outlaws</v>
      </c>
      <c r="BE1896" t="s">
        <v>238</v>
      </c>
      <c r="BF1896" t="s">
        <v>184</v>
      </c>
      <c r="BI1896" cm="1">
        <f t="array" ref="BI1896">IFERROR(_xlfn._xlws.FILTER(shifts!A:A,(shifts!B:B=events!AD1896)*(shifts!AG:AG&gt;=events!BK1896)*(shifts!AH:AH&lt;=events!BL1896)),BI1895)</f>
        <v>65</v>
      </c>
      <c r="BJ1896" s="15">
        <f t="shared" si="2721"/>
        <v>2</v>
      </c>
      <c r="BK1896">
        <f t="shared" si="2722"/>
        <v>313</v>
      </c>
      <c r="BL1896">
        <f t="shared" si="2723"/>
        <v>311</v>
      </c>
      <c r="BM1896" s="15">
        <f>SUMIFS(BJ$2:BJ1896,K$2:K1896,"=Intermission")+SUMIFS(BJ$2:BJ1896,K$2:K1896,"=Timeout")</f>
        <v>67</v>
      </c>
      <c r="BN1896">
        <f t="shared" si="2724"/>
        <v>1147</v>
      </c>
      <c r="BO1896" s="19">
        <f t="shared" si="2725"/>
        <v>1914</v>
      </c>
      <c r="BP1896">
        <f t="shared" si="2726"/>
        <v>1909</v>
      </c>
      <c r="BQ1896" s="17">
        <f t="shared" si="2727"/>
        <v>1916</v>
      </c>
      <c r="BR1896" t="str">
        <f t="shared" si="2728"/>
        <v>event_team_player_1</v>
      </c>
      <c r="BS1896">
        <f>COUNTIFS(S$3:S1896,"="&amp;S1896,AI$3:AI1896,"="&amp;AI1896)</f>
        <v>1</v>
      </c>
      <c r="BT1896" t="str">
        <f>IFERROR(VLOOKUP(BB1896&amp;BU1896&amp;X1896,game_rosters!U:W,3,FALSE),"")</f>
        <v>P100064</v>
      </c>
      <c r="BU1896" t="str">
        <f t="shared" si="2729"/>
        <v>Velodrome</v>
      </c>
    </row>
    <row r="1897" spans="1:73" x14ac:dyDescent="0.2">
      <c r="A1897">
        <f t="shared" si="2704"/>
        <v>1</v>
      </c>
      <c r="I1897" s="44">
        <v>55</v>
      </c>
      <c r="K1897" t="s">
        <v>13</v>
      </c>
      <c r="S1897">
        <v>976</v>
      </c>
      <c r="T1897" t="s">
        <v>756</v>
      </c>
      <c r="W1897" t="s">
        <v>735</v>
      </c>
      <c r="X1897">
        <v>55</v>
      </c>
      <c r="Z1897">
        <v>1</v>
      </c>
      <c r="AA1897">
        <f t="shared" si="2753"/>
        <v>1976</v>
      </c>
      <c r="AB1897" t="str">
        <f t="shared" si="2754"/>
        <v/>
      </c>
      <c r="AC1897">
        <f t="shared" si="2700"/>
        <v>1976</v>
      </c>
      <c r="AD1897" s="6">
        <v>2</v>
      </c>
      <c r="AE1897" t="s">
        <v>752</v>
      </c>
      <c r="AF1897" t="s">
        <v>754</v>
      </c>
      <c r="AG1897" t="s">
        <v>752</v>
      </c>
      <c r="AH1897" t="s">
        <v>912</v>
      </c>
      <c r="AI1897" t="str">
        <f t="shared" si="2705"/>
        <v>e</v>
      </c>
      <c r="AJ1897" t="str">
        <f t="shared" si="2706"/>
        <v/>
      </c>
      <c r="AK1897" t="str">
        <f t="shared" si="2707"/>
        <v/>
      </c>
      <c r="AL1897" t="str">
        <f t="shared" si="2708"/>
        <v/>
      </c>
      <c r="AM1897" t="str">
        <f t="shared" si="2709"/>
        <v/>
      </c>
      <c r="AN1897" t="str">
        <f t="shared" si="2710"/>
        <v>Home</v>
      </c>
      <c r="AO1897" t="str">
        <f t="shared" si="2711"/>
        <v>h</v>
      </c>
      <c r="AP1897" t="str">
        <f t="shared" si="2712"/>
        <v/>
      </c>
      <c r="AQ1897" t="str">
        <f t="shared" si="2713"/>
        <v/>
      </c>
      <c r="AR1897" t="str">
        <f t="shared" si="2714"/>
        <v>Home</v>
      </c>
      <c r="AS1897" t="str">
        <f t="shared" si="2715"/>
        <v>h</v>
      </c>
      <c r="AT1897" t="str">
        <f t="shared" si="2716"/>
        <v>Offensive</v>
      </c>
      <c r="AU1897" t="str">
        <f t="shared" si="2717"/>
        <v/>
      </c>
      <c r="AV1897" t="str">
        <f t="shared" si="2718"/>
        <v/>
      </c>
      <c r="AW1897" t="str" cm="1">
        <f t="array" ref="AW1897">IFERROR(IF(O1897&lt;&gt;"",O1897,IF(OR($S1897="",$T1897=""),"",IF(O1897&lt;&gt;"",O1897,IF($T1897&lt;&gt;"",_xlfn._xlws.FILTER(O:O,($BU:$BU=$BU1897)*($I:$I=$I1897)*($T:$T=$T1897)*($S:$S=_xlfn.MINIFS($S:$S,$T:$T,"="&amp;$T1897)),"")))))&amp;"",IF(O1897="","",""))&amp;""</f>
        <v/>
      </c>
      <c r="AX1897" t="str" cm="1">
        <f t="array" ref="AX1897">IFERROR(IF(P1897&lt;&gt;"",P1897,IF(OR($S1897="",$T1897=""),"",IF($T1897&lt;&gt;"",_xlfn._xlws.FILTER(P:P,($BU:$BU=$BU1897)*($I:$I=$I1897)*($T:$T=$T1897)*($S:$S=_xlfn.MINIFS($S:$S,$T:$T,"="&amp;$T1897)),""))))&amp;"",IF(P1897="","",""))&amp;""</f>
        <v/>
      </c>
      <c r="AY1897" t="str" cm="1">
        <f t="array" ref="AY1897">IFERROR(IF(Q1897&lt;&gt;"",Q1897,IF(OR($S1897="",$T1897=""),"",IF($T1897&lt;&gt;"",_xlfn._xlws.FILTER(Q:Q,($BU:$BU=$BU1897)*($I:$I=$I1897)*($T:$T=$T1897)*($S:$S=_xlfn.MINIFS($S:$S,$T:$T,"="&amp;$T1897)),""))))&amp;"",IF(Q1897="","",""))&amp;""</f>
        <v/>
      </c>
      <c r="AZ1897" t="str" cm="1">
        <f t="array" ref="AZ1897">IFERROR(IF(R1897&lt;&gt;"",R1897,IF(OR($S1897="",$T1897=""),"",IF($T1897&lt;&gt;"",_xlfn._xlws.FILTER(R:R,($BU:$BU=$BU1897)*($I:$I=$I1897)*($T:$T=$T1897)*($S:$S=_xlfn.MINIFS($S:$S,$T:$T,"="&amp;$T1897)),""))))&amp;"",IF(R1897="","",""))&amp;""</f>
        <v/>
      </c>
      <c r="BA1897" s="6">
        <f t="shared" si="2719"/>
        <v>158</v>
      </c>
      <c r="BB1897">
        <f t="shared" ref="BB1897:BD1897" si="2767">BB1896</f>
        <v>18987</v>
      </c>
      <c r="BC1897" t="str">
        <f t="shared" si="2767"/>
        <v>Velodrome</v>
      </c>
      <c r="BD1897" t="str">
        <f t="shared" si="2767"/>
        <v>Outlaws</v>
      </c>
      <c r="BE1897" t="s">
        <v>13</v>
      </c>
      <c r="BF1897" t="s">
        <v>756</v>
      </c>
      <c r="BI1897" cm="1">
        <f t="array" ref="BI1897">IFERROR(_xlfn._xlws.FILTER(shifts!A:A,(shifts!B:B=events!AD1897)*(shifts!AG:AG&gt;=events!BK1897)*(shifts!AH:AH&lt;=events!BL1897)),BI1896)</f>
        <v>65</v>
      </c>
      <c r="BJ1897" s="15">
        <f t="shared" si="2721"/>
        <v>2</v>
      </c>
      <c r="BK1897">
        <f t="shared" si="2722"/>
        <v>311</v>
      </c>
      <c r="BL1897">
        <f t="shared" si="2723"/>
        <v>309</v>
      </c>
      <c r="BM1897" s="15">
        <f>SUMIFS(BJ$2:BJ1897,K$2:K1897,"=Intermission")+SUMIFS(BJ$2:BJ1897,K$2:K1897,"=Timeout")</f>
        <v>67</v>
      </c>
      <c r="BN1897">
        <f t="shared" si="2724"/>
        <v>1147</v>
      </c>
      <c r="BO1897" s="19">
        <f t="shared" si="2725"/>
        <v>1916</v>
      </c>
      <c r="BP1897">
        <f t="shared" si="2726"/>
        <v>1911</v>
      </c>
      <c r="BQ1897" s="17">
        <f t="shared" si="2727"/>
        <v>1918</v>
      </c>
      <c r="BR1897" t="str">
        <f t="shared" si="2728"/>
        <v>event_team_player_1</v>
      </c>
      <c r="BS1897">
        <f>COUNTIFS(S$3:S1897,"="&amp;S1897,AI$3:AI1897,"="&amp;AI1897)</f>
        <v>1</v>
      </c>
      <c r="BT1897" t="str">
        <f>IFERROR(VLOOKUP(BB1897&amp;BU1897&amp;X1897,game_rosters!U:W,3,FALSE),"")</f>
        <v>P100064</v>
      </c>
      <c r="BU1897" t="str">
        <f t="shared" si="2729"/>
        <v>Velodrome</v>
      </c>
    </row>
    <row r="1898" spans="1:73" x14ac:dyDescent="0.2">
      <c r="A1898">
        <f t="shared" si="2704"/>
        <v>1</v>
      </c>
      <c r="I1898" s="44">
        <v>55</v>
      </c>
      <c r="K1898" t="s">
        <v>238</v>
      </c>
      <c r="L1898" t="s">
        <v>174</v>
      </c>
      <c r="M1898" t="s">
        <v>85</v>
      </c>
      <c r="N1898" t="s">
        <v>594</v>
      </c>
      <c r="S1898">
        <v>977</v>
      </c>
      <c r="T1898" t="s">
        <v>756</v>
      </c>
      <c r="W1898" t="s">
        <v>735</v>
      </c>
      <c r="X1898">
        <v>55</v>
      </c>
      <c r="Z1898">
        <v>1</v>
      </c>
      <c r="AA1898">
        <f t="shared" si="2753"/>
        <v>1977</v>
      </c>
      <c r="AB1898" t="str">
        <f t="shared" si="2754"/>
        <v/>
      </c>
      <c r="AC1898">
        <f t="shared" si="2700"/>
        <v>1977</v>
      </c>
      <c r="AD1898" s="6">
        <v>2</v>
      </c>
      <c r="AE1898" t="s">
        <v>752</v>
      </c>
      <c r="AF1898" t="s">
        <v>912</v>
      </c>
      <c r="AG1898" t="s">
        <v>752</v>
      </c>
      <c r="AH1898" t="s">
        <v>747</v>
      </c>
      <c r="AI1898" t="str">
        <f t="shared" si="2705"/>
        <v>e</v>
      </c>
      <c r="AJ1898" t="str">
        <f t="shared" si="2706"/>
        <v/>
      </c>
      <c r="AK1898" t="str">
        <f t="shared" si="2707"/>
        <v/>
      </c>
      <c r="AL1898" t="str">
        <f t="shared" si="2708"/>
        <v/>
      </c>
      <c r="AM1898" t="str">
        <f t="shared" si="2709"/>
        <v/>
      </c>
      <c r="AN1898" t="str">
        <f t="shared" si="2710"/>
        <v>Home</v>
      </c>
      <c r="AO1898" t="str">
        <f t="shared" si="2711"/>
        <v>h</v>
      </c>
      <c r="AP1898" t="str">
        <f t="shared" si="2712"/>
        <v/>
      </c>
      <c r="AQ1898" t="str">
        <f t="shared" si="2713"/>
        <v/>
      </c>
      <c r="AR1898" t="str">
        <f t="shared" si="2714"/>
        <v>Home</v>
      </c>
      <c r="AS1898" t="str">
        <f t="shared" si="2715"/>
        <v>h</v>
      </c>
      <c r="AT1898" t="str">
        <f t="shared" si="2716"/>
        <v>Offensive</v>
      </c>
      <c r="AU1898" t="str">
        <f t="shared" si="2717"/>
        <v/>
      </c>
      <c r="AV1898" t="str">
        <f t="shared" si="2718"/>
        <v/>
      </c>
      <c r="AW1898" t="str" cm="1">
        <f t="array" ref="AW1898">IFERROR(IF(O1898&lt;&gt;"",O1898,IF(OR($S1898="",$T1898=""),"",IF(O1898&lt;&gt;"",O1898,IF($T1898&lt;&gt;"",_xlfn._xlws.FILTER(O:O,($BU:$BU=$BU1898)*($I:$I=$I1898)*($T:$T=$T1898)*($S:$S=_xlfn.MINIFS($S:$S,$T:$T,"="&amp;$T1898)),"")))))&amp;"",IF(O1898="","",""))&amp;""</f>
        <v/>
      </c>
      <c r="AX1898" t="str" cm="1">
        <f t="array" ref="AX1898">IFERROR(IF(P1898&lt;&gt;"",P1898,IF(OR($S1898="",$T1898=""),"",IF($T1898&lt;&gt;"",_xlfn._xlws.FILTER(P:P,($BU:$BU=$BU1898)*($I:$I=$I1898)*($T:$T=$T1898)*($S:$S=_xlfn.MINIFS($S:$S,$T:$T,"="&amp;$T1898)),""))))&amp;"",IF(P1898="","",""))&amp;""</f>
        <v/>
      </c>
      <c r="AY1898" t="str" cm="1">
        <f t="array" ref="AY1898">IFERROR(IF(Q1898&lt;&gt;"",Q1898,IF(OR($S1898="",$T1898=""),"",IF($T1898&lt;&gt;"",_xlfn._xlws.FILTER(Q:Q,($BU:$BU=$BU1898)*($I:$I=$I1898)*($T:$T=$T1898)*($S:$S=_xlfn.MINIFS($S:$S,$T:$T,"="&amp;$T1898)),""))))&amp;"",IF(Q1898="","",""))&amp;""</f>
        <v/>
      </c>
      <c r="AZ1898" t="str" cm="1">
        <f t="array" ref="AZ1898">IFERROR(IF(R1898&lt;&gt;"",R1898,IF(OR($S1898="",$T1898=""),"",IF($T1898&lt;&gt;"",_xlfn._xlws.FILTER(R:R,($BU:$BU=$BU1898)*($I:$I=$I1898)*($T:$T=$T1898)*($S:$S=_xlfn.MINIFS($S:$S,$T:$T,"="&amp;$T1898)),""))))&amp;"",IF(R1898="","",""))&amp;""</f>
        <v/>
      </c>
      <c r="BA1898" s="6">
        <f t="shared" si="2719"/>
        <v>159</v>
      </c>
      <c r="BB1898">
        <f t="shared" ref="BB1898:BD1898" si="2768">BB1897</f>
        <v>18987</v>
      </c>
      <c r="BC1898" t="str">
        <f t="shared" si="2768"/>
        <v>Velodrome</v>
      </c>
      <c r="BD1898" t="str">
        <f t="shared" si="2768"/>
        <v>Outlaws</v>
      </c>
      <c r="BE1898" t="s">
        <v>238</v>
      </c>
      <c r="BF1898" t="s">
        <v>174</v>
      </c>
      <c r="BI1898" cm="1">
        <f t="array" ref="BI1898">IFERROR(_xlfn._xlws.FILTER(shifts!A:A,(shifts!B:B=events!AD1898)*(shifts!AG:AG&gt;=events!BK1898)*(shifts!AH:AH&lt;=events!BL1898)),BI1897)</f>
        <v>65</v>
      </c>
      <c r="BJ1898" s="15">
        <f t="shared" si="2721"/>
        <v>2</v>
      </c>
      <c r="BK1898">
        <f t="shared" si="2722"/>
        <v>309</v>
      </c>
      <c r="BL1898">
        <f t="shared" si="2723"/>
        <v>307</v>
      </c>
      <c r="BM1898" s="15">
        <f>SUMIFS(BJ$2:BJ1898,K$2:K1898,"=Intermission")+SUMIFS(BJ$2:BJ1898,K$2:K1898,"=Timeout")</f>
        <v>67</v>
      </c>
      <c r="BN1898">
        <f t="shared" si="2724"/>
        <v>1147</v>
      </c>
      <c r="BO1898" s="19">
        <f t="shared" si="2725"/>
        <v>1918</v>
      </c>
      <c r="BP1898">
        <f t="shared" si="2726"/>
        <v>1913</v>
      </c>
      <c r="BQ1898" s="17">
        <f t="shared" si="2727"/>
        <v>1920</v>
      </c>
      <c r="BR1898" t="str">
        <f t="shared" si="2728"/>
        <v>event_team_player_1</v>
      </c>
      <c r="BS1898">
        <f>COUNTIFS(S$3:S1898,"="&amp;S1898,AI$3:AI1898,"="&amp;AI1898)</f>
        <v>1</v>
      </c>
      <c r="BT1898" t="str">
        <f>IFERROR(VLOOKUP(BB1898&amp;BU1898&amp;X1898,game_rosters!U:W,3,FALSE),"")</f>
        <v>P100064</v>
      </c>
      <c r="BU1898" t="str">
        <f t="shared" si="2729"/>
        <v>Velodrome</v>
      </c>
    </row>
    <row r="1899" spans="1:73" x14ac:dyDescent="0.2">
      <c r="A1899" t="str">
        <f t="shared" si="2704"/>
        <v/>
      </c>
      <c r="I1899" s="44">
        <v>75</v>
      </c>
      <c r="S1899">
        <v>977</v>
      </c>
      <c r="T1899" t="s">
        <v>756</v>
      </c>
      <c r="X1899">
        <v>75</v>
      </c>
      <c r="Z1899">
        <v>1</v>
      </c>
      <c r="AA1899">
        <f t="shared" si="2753"/>
        <v>1977</v>
      </c>
      <c r="AB1899" t="str">
        <f t="shared" si="2754"/>
        <v/>
      </c>
      <c r="AC1899">
        <f t="shared" si="2700"/>
        <v>1977</v>
      </c>
      <c r="AD1899" s="6">
        <v>2</v>
      </c>
      <c r="AE1899" t="s">
        <v>752</v>
      </c>
      <c r="AF1899" t="s">
        <v>912</v>
      </c>
      <c r="AG1899" t="s">
        <v>752</v>
      </c>
      <c r="AH1899" t="s">
        <v>747</v>
      </c>
      <c r="AI1899" t="str">
        <f t="shared" si="2705"/>
        <v>e</v>
      </c>
      <c r="AJ1899" t="str">
        <f t="shared" si="2706"/>
        <v/>
      </c>
      <c r="AK1899" t="str">
        <f t="shared" si="2707"/>
        <v/>
      </c>
      <c r="AL1899" t="str">
        <f t="shared" si="2708"/>
        <v/>
      </c>
      <c r="AM1899" t="str">
        <f t="shared" si="2709"/>
        <v/>
      </c>
      <c r="AN1899" t="str">
        <f t="shared" si="2710"/>
        <v>Home</v>
      </c>
      <c r="AO1899" t="str">
        <f t="shared" si="2711"/>
        <v>h</v>
      </c>
      <c r="AP1899" t="str">
        <f t="shared" si="2712"/>
        <v/>
      </c>
      <c r="AQ1899" t="str">
        <f t="shared" si="2713"/>
        <v/>
      </c>
      <c r="AR1899" t="str">
        <f t="shared" si="2714"/>
        <v>Home</v>
      </c>
      <c r="AS1899" t="str">
        <f t="shared" si="2715"/>
        <v>h</v>
      </c>
      <c r="AT1899" t="str">
        <f t="shared" si="2716"/>
        <v>Offensive</v>
      </c>
      <c r="AU1899" t="str">
        <f t="shared" si="2717"/>
        <v/>
      </c>
      <c r="AV1899" t="str">
        <f t="shared" si="2718"/>
        <v/>
      </c>
      <c r="AW1899" t="str" cm="1">
        <f t="array" ref="AW1899">IFERROR(IF(O1899&lt;&gt;"",O1899,IF(OR($S1899="",$T1899=""),"",IF(O1899&lt;&gt;"",O1899,IF($T1899&lt;&gt;"",_xlfn._xlws.FILTER(O:O,($BU:$BU=$BU1899)*($I:$I=$I1899)*($T:$T=$T1899)*($S:$S=_xlfn.MINIFS($S:$S,$T:$T,"="&amp;$T1899)),"")))))&amp;"",IF(O1899="","",""))&amp;""</f>
        <v/>
      </c>
      <c r="AX1899" t="str" cm="1">
        <f t="array" ref="AX1899">IFERROR(IF(P1899&lt;&gt;"",P1899,IF(OR($S1899="",$T1899=""),"",IF($T1899&lt;&gt;"",_xlfn._xlws.FILTER(P:P,($BU:$BU=$BU1899)*($I:$I=$I1899)*($T:$T=$T1899)*($S:$S=_xlfn.MINIFS($S:$S,$T:$T,"="&amp;$T1899)),""))))&amp;"",IF(P1899="","",""))&amp;""</f>
        <v/>
      </c>
      <c r="AY1899" t="str" cm="1">
        <f t="array" ref="AY1899">IFERROR(IF(Q1899&lt;&gt;"",Q1899,IF(OR($S1899="",$T1899=""),"",IF($T1899&lt;&gt;"",_xlfn._xlws.FILTER(Q:Q,($BU:$BU=$BU1899)*($I:$I=$I1899)*($T:$T=$T1899)*($S:$S=_xlfn.MINIFS($S:$S,$T:$T,"="&amp;$T1899)),""))))&amp;"",IF(Q1899="","",""))&amp;""</f>
        <v/>
      </c>
      <c r="AZ1899" t="str" cm="1">
        <f t="array" ref="AZ1899">IFERROR(IF(R1899&lt;&gt;"",R1899,IF(OR($S1899="",$T1899=""),"",IF($T1899&lt;&gt;"",_xlfn._xlws.FILTER(R:R,($BU:$BU=$BU1899)*($I:$I=$I1899)*($T:$T=$T1899)*($S:$S=_xlfn.MINIFS($S:$S,$T:$T,"="&amp;$T1899)),""))))&amp;"",IF(R1899="","",""))&amp;""</f>
        <v/>
      </c>
      <c r="BA1899" s="6">
        <f t="shared" si="2719"/>
        <v>159</v>
      </c>
      <c r="BB1899">
        <f t="shared" ref="BB1899:BD1899" si="2769">BB1898</f>
        <v>18987</v>
      </c>
      <c r="BC1899" t="str">
        <f t="shared" si="2769"/>
        <v>Velodrome</v>
      </c>
      <c r="BD1899" t="str">
        <f t="shared" si="2769"/>
        <v>Outlaws</v>
      </c>
      <c r="BE1899" t="s">
        <v>238</v>
      </c>
      <c r="BF1899" t="s">
        <v>174</v>
      </c>
      <c r="BI1899" cm="1">
        <f t="array" ref="BI1899">IFERROR(_xlfn._xlws.FILTER(shifts!A:A,(shifts!B:B=events!AD1899)*(shifts!AG:AG&gt;=events!BK1899)*(shifts!AH:AH&lt;=events!BL1899)),BI1898)</f>
        <v>65</v>
      </c>
      <c r="BJ1899" s="15">
        <f t="shared" si="2721"/>
        <v>2</v>
      </c>
      <c r="BK1899">
        <f t="shared" si="2722"/>
        <v>309</v>
      </c>
      <c r="BL1899">
        <f t="shared" si="2723"/>
        <v>307</v>
      </c>
      <c r="BM1899" s="15">
        <f>SUMIFS(BJ$2:BJ1899,K$2:K1899,"=Intermission")+SUMIFS(BJ$2:BJ1899,K$2:K1899,"=Timeout")</f>
        <v>67</v>
      </c>
      <c r="BN1899">
        <f t="shared" si="2724"/>
        <v>1147</v>
      </c>
      <c r="BO1899" s="19">
        <f t="shared" si="2725"/>
        <v>1918</v>
      </c>
      <c r="BP1899">
        <f t="shared" si="2726"/>
        <v>1913</v>
      </c>
      <c r="BQ1899" s="17">
        <f t="shared" si="2727"/>
        <v>1920</v>
      </c>
      <c r="BR1899" t="str">
        <f t="shared" si="2728"/>
        <v>event_team_player_2</v>
      </c>
      <c r="BS1899">
        <f>COUNTIFS(S$3:S1899,"="&amp;S1899,AI$3:AI1899,"="&amp;AI1899)</f>
        <v>2</v>
      </c>
      <c r="BT1899" t="str">
        <f>IFERROR(VLOOKUP(BB1899&amp;BU1899&amp;X1899,game_rosters!U:W,3,FALSE),"")</f>
        <v>P100039</v>
      </c>
      <c r="BU1899" t="str">
        <f t="shared" si="2729"/>
        <v>Velodrome</v>
      </c>
    </row>
    <row r="1900" spans="1:73" x14ac:dyDescent="0.2">
      <c r="A1900" t="str">
        <f t="shared" si="2704"/>
        <v/>
      </c>
      <c r="I1900" s="44">
        <v>70</v>
      </c>
      <c r="S1900">
        <v>977</v>
      </c>
      <c r="T1900" t="s">
        <v>756</v>
      </c>
      <c r="X1900">
        <v>70</v>
      </c>
      <c r="Z1900">
        <v>1</v>
      </c>
      <c r="AA1900">
        <f t="shared" si="2753"/>
        <v>1977</v>
      </c>
      <c r="AB1900" t="str">
        <f t="shared" si="2754"/>
        <v/>
      </c>
      <c r="AC1900">
        <f t="shared" si="2700"/>
        <v>1977</v>
      </c>
      <c r="AD1900" s="6">
        <v>2</v>
      </c>
      <c r="AE1900" t="s">
        <v>752</v>
      </c>
      <c r="AF1900" t="s">
        <v>912</v>
      </c>
      <c r="AG1900" t="s">
        <v>752</v>
      </c>
      <c r="AH1900" t="s">
        <v>747</v>
      </c>
      <c r="AI1900" t="str">
        <f t="shared" si="2705"/>
        <v>e</v>
      </c>
      <c r="AJ1900" t="str">
        <f t="shared" si="2706"/>
        <v/>
      </c>
      <c r="AK1900" t="str">
        <f t="shared" si="2707"/>
        <v/>
      </c>
      <c r="AL1900" t="str">
        <f t="shared" si="2708"/>
        <v/>
      </c>
      <c r="AM1900" t="str">
        <f t="shared" si="2709"/>
        <v/>
      </c>
      <c r="AN1900" t="str">
        <f t="shared" si="2710"/>
        <v>Home</v>
      </c>
      <c r="AO1900" t="str">
        <f t="shared" si="2711"/>
        <v>h</v>
      </c>
      <c r="AP1900" t="str">
        <f t="shared" si="2712"/>
        <v/>
      </c>
      <c r="AQ1900" t="str">
        <f t="shared" si="2713"/>
        <v/>
      </c>
      <c r="AR1900" t="str">
        <f t="shared" si="2714"/>
        <v>Home</v>
      </c>
      <c r="AS1900" t="str">
        <f t="shared" si="2715"/>
        <v>h</v>
      </c>
      <c r="AT1900" t="str">
        <f t="shared" si="2716"/>
        <v>Offensive</v>
      </c>
      <c r="AU1900" t="str">
        <f t="shared" si="2717"/>
        <v/>
      </c>
      <c r="AV1900" t="str">
        <f t="shared" si="2718"/>
        <v/>
      </c>
      <c r="AW1900" t="str" cm="1">
        <f t="array" ref="AW1900">IFERROR(IF(O1900&lt;&gt;"",O1900,IF(OR($S1900="",$T1900=""),"",IF(O1900&lt;&gt;"",O1900,IF($T1900&lt;&gt;"",_xlfn._xlws.FILTER(O:O,($BU:$BU=$BU1900)*($I:$I=$I1900)*($T:$T=$T1900)*($S:$S=_xlfn.MINIFS($S:$S,$T:$T,"="&amp;$T1900)),"")))))&amp;"",IF(O1900="","",""))&amp;""</f>
        <v/>
      </c>
      <c r="AX1900" t="str" cm="1">
        <f t="array" ref="AX1900">IFERROR(IF(P1900&lt;&gt;"",P1900,IF(OR($S1900="",$T1900=""),"",IF($T1900&lt;&gt;"",_xlfn._xlws.FILTER(P:P,($BU:$BU=$BU1900)*($I:$I=$I1900)*($T:$T=$T1900)*($S:$S=_xlfn.MINIFS($S:$S,$T:$T,"="&amp;$T1900)),""))))&amp;"",IF(P1900="","",""))&amp;""</f>
        <v/>
      </c>
      <c r="AY1900" t="str" cm="1">
        <f t="array" ref="AY1900">IFERROR(IF(Q1900&lt;&gt;"",Q1900,IF(OR($S1900="",$T1900=""),"",IF($T1900&lt;&gt;"",_xlfn._xlws.FILTER(Q:Q,($BU:$BU=$BU1900)*($I:$I=$I1900)*($T:$T=$T1900)*($S:$S=_xlfn.MINIFS($S:$S,$T:$T,"="&amp;$T1900)),""))))&amp;"",IF(Q1900="","",""))&amp;""</f>
        <v/>
      </c>
      <c r="AZ1900" t="str" cm="1">
        <f t="array" ref="AZ1900">IFERROR(IF(R1900&lt;&gt;"",R1900,IF(OR($S1900="",$T1900=""),"",IF($T1900&lt;&gt;"",_xlfn._xlws.FILTER(R:R,($BU:$BU=$BU1900)*($I:$I=$I1900)*($T:$T=$T1900)*($S:$S=_xlfn.MINIFS($S:$S,$T:$T,"="&amp;$T1900)),""))))&amp;"",IF(R1900="","",""))&amp;""</f>
        <v/>
      </c>
      <c r="BA1900" s="6">
        <f t="shared" si="2719"/>
        <v>159</v>
      </c>
      <c r="BB1900">
        <f t="shared" ref="BB1900:BD1900" si="2770">BB1899</f>
        <v>18987</v>
      </c>
      <c r="BC1900" t="str">
        <f t="shared" si="2770"/>
        <v>Velodrome</v>
      </c>
      <c r="BD1900" t="str">
        <f t="shared" si="2770"/>
        <v>Outlaws</v>
      </c>
      <c r="BE1900" t="s">
        <v>238</v>
      </c>
      <c r="BF1900" t="s">
        <v>174</v>
      </c>
      <c r="BI1900" cm="1">
        <f t="array" ref="BI1900">IFERROR(_xlfn._xlws.FILTER(shifts!A:A,(shifts!B:B=events!AD1900)*(shifts!AG:AG&gt;=events!BK1900)*(shifts!AH:AH&lt;=events!BL1900)),BI1899)</f>
        <v>65</v>
      </c>
      <c r="BJ1900" s="15">
        <f t="shared" si="2721"/>
        <v>2</v>
      </c>
      <c r="BK1900">
        <f t="shared" si="2722"/>
        <v>309</v>
      </c>
      <c r="BL1900">
        <f t="shared" si="2723"/>
        <v>307</v>
      </c>
      <c r="BM1900" s="15">
        <f>SUMIFS(BJ$2:BJ1900,K$2:K1900,"=Intermission")+SUMIFS(BJ$2:BJ1900,K$2:K1900,"=Timeout")</f>
        <v>67</v>
      </c>
      <c r="BN1900">
        <f t="shared" si="2724"/>
        <v>1147</v>
      </c>
      <c r="BO1900" s="19">
        <f t="shared" si="2725"/>
        <v>1918</v>
      </c>
      <c r="BP1900">
        <f t="shared" si="2726"/>
        <v>1913</v>
      </c>
      <c r="BQ1900" s="17">
        <f t="shared" si="2727"/>
        <v>1920</v>
      </c>
      <c r="BR1900" t="str">
        <f t="shared" si="2728"/>
        <v>event_team_player_3</v>
      </c>
      <c r="BS1900">
        <f>COUNTIFS(S$3:S1900,"="&amp;S1900,AI$3:AI1900,"="&amp;AI1900)</f>
        <v>3</v>
      </c>
      <c r="BT1900" t="str">
        <f>IFERROR(VLOOKUP(BB1900&amp;BU1900&amp;X1900,game_rosters!U:W,3,FALSE),"")</f>
        <v>P100001</v>
      </c>
      <c r="BU1900" t="str">
        <f t="shared" si="2729"/>
        <v>Velodrome</v>
      </c>
    </row>
    <row r="1901" spans="1:73" x14ac:dyDescent="0.2">
      <c r="A1901" t="str">
        <f t="shared" si="2704"/>
        <v/>
      </c>
      <c r="I1901" s="44">
        <v>44</v>
      </c>
      <c r="S1901">
        <v>977</v>
      </c>
      <c r="T1901" t="s">
        <v>756</v>
      </c>
      <c r="X1901">
        <v>44</v>
      </c>
      <c r="AA1901">
        <f t="shared" si="2753"/>
        <v>1977</v>
      </c>
      <c r="AB1901" t="str">
        <f t="shared" si="2754"/>
        <v/>
      </c>
      <c r="AC1901">
        <f t="shared" si="2700"/>
        <v>1977</v>
      </c>
      <c r="AD1901" s="6">
        <v>2</v>
      </c>
      <c r="AE1901" t="s">
        <v>752</v>
      </c>
      <c r="AF1901" t="s">
        <v>912</v>
      </c>
      <c r="AG1901" t="s">
        <v>752</v>
      </c>
      <c r="AH1901" t="s">
        <v>747</v>
      </c>
      <c r="AI1901" t="str">
        <f t="shared" si="2705"/>
        <v>o</v>
      </c>
      <c r="AJ1901" t="str">
        <f t="shared" si="2706"/>
        <v/>
      </c>
      <c r="AK1901" t="str">
        <f t="shared" si="2707"/>
        <v/>
      </c>
      <c r="AL1901" t="str">
        <f t="shared" si="2708"/>
        <v/>
      </c>
      <c r="AM1901" t="str">
        <f t="shared" si="2709"/>
        <v/>
      </c>
      <c r="AN1901" t="str">
        <f t="shared" si="2710"/>
        <v>Home</v>
      </c>
      <c r="AO1901" t="str">
        <f t="shared" si="2711"/>
        <v>h</v>
      </c>
      <c r="AP1901" t="str">
        <f t="shared" si="2712"/>
        <v/>
      </c>
      <c r="AQ1901" t="str">
        <f t="shared" si="2713"/>
        <v/>
      </c>
      <c r="AR1901" t="str">
        <f t="shared" si="2714"/>
        <v>Home</v>
      </c>
      <c r="AS1901" t="str">
        <f t="shared" si="2715"/>
        <v>h</v>
      </c>
      <c r="AT1901" t="str">
        <f t="shared" si="2716"/>
        <v>Defensive</v>
      </c>
      <c r="AU1901" t="str">
        <f t="shared" si="2717"/>
        <v/>
      </c>
      <c r="AV1901" t="str">
        <f t="shared" si="2718"/>
        <v/>
      </c>
      <c r="AW1901" t="str" cm="1">
        <f t="array" ref="AW1901">IFERROR(IF(O1901&lt;&gt;"",O1901,IF(OR($S1901="",$T1901=""),"",IF(O1901&lt;&gt;"",O1901,IF($T1901&lt;&gt;"",_xlfn._xlws.FILTER(O:O,($BU:$BU=$BU1901)*($I:$I=$I1901)*($T:$T=$T1901)*($S:$S=_xlfn.MINIFS($S:$S,$T:$T,"="&amp;$T1901)),"")))))&amp;"",IF(O1901="","",""))&amp;""</f>
        <v/>
      </c>
      <c r="AX1901" t="str" cm="1">
        <f t="array" ref="AX1901">IFERROR(IF(P1901&lt;&gt;"",P1901,IF(OR($S1901="",$T1901=""),"",IF($T1901&lt;&gt;"",_xlfn._xlws.FILTER(P:P,($BU:$BU=$BU1901)*($I:$I=$I1901)*($T:$T=$T1901)*($S:$S=_xlfn.MINIFS($S:$S,$T:$T,"="&amp;$T1901)),""))))&amp;"",IF(P1901="","",""))&amp;""</f>
        <v/>
      </c>
      <c r="AY1901" t="str" cm="1">
        <f t="array" ref="AY1901">IFERROR(IF(Q1901&lt;&gt;"",Q1901,IF(OR($S1901="",$T1901=""),"",IF($T1901&lt;&gt;"",_xlfn._xlws.FILTER(Q:Q,($BU:$BU=$BU1901)*($I:$I=$I1901)*($T:$T=$T1901)*($S:$S=_xlfn.MINIFS($S:$S,$T:$T,"="&amp;$T1901)),""))))&amp;"",IF(Q1901="","",""))&amp;""</f>
        <v/>
      </c>
      <c r="AZ1901" t="str" cm="1">
        <f t="array" ref="AZ1901">IFERROR(IF(R1901&lt;&gt;"",R1901,IF(OR($S1901="",$T1901=""),"",IF($T1901&lt;&gt;"",_xlfn._xlws.FILTER(R:R,($BU:$BU=$BU1901)*($I:$I=$I1901)*($T:$T=$T1901)*($S:$S=_xlfn.MINIFS($S:$S,$T:$T,"="&amp;$T1901)),""))))&amp;"",IF(R1901="","",""))&amp;""</f>
        <v/>
      </c>
      <c r="BA1901" s="6">
        <f t="shared" si="2719"/>
        <v>159</v>
      </c>
      <c r="BB1901">
        <f t="shared" ref="BB1901:BD1901" si="2771">BB1900</f>
        <v>18987</v>
      </c>
      <c r="BC1901" t="str">
        <f t="shared" si="2771"/>
        <v>Velodrome</v>
      </c>
      <c r="BD1901" t="str">
        <f t="shared" si="2771"/>
        <v>Outlaws</v>
      </c>
      <c r="BE1901" t="s">
        <v>238</v>
      </c>
      <c r="BF1901" t="s">
        <v>174</v>
      </c>
      <c r="BI1901" cm="1">
        <f t="array" ref="BI1901">IFERROR(_xlfn._xlws.FILTER(shifts!A:A,(shifts!B:B=events!AD1901)*(shifts!AG:AG&gt;=events!BK1901)*(shifts!AH:AH&lt;=events!BL1901)),BI1900)</f>
        <v>65</v>
      </c>
      <c r="BJ1901" s="15">
        <f t="shared" si="2721"/>
        <v>2</v>
      </c>
      <c r="BK1901">
        <f t="shared" si="2722"/>
        <v>309</v>
      </c>
      <c r="BL1901">
        <f t="shared" si="2723"/>
        <v>307</v>
      </c>
      <c r="BM1901" s="15">
        <f>SUMIFS(BJ$2:BJ1901,K$2:K1901,"=Intermission")+SUMIFS(BJ$2:BJ1901,K$2:K1901,"=Timeout")</f>
        <v>67</v>
      </c>
      <c r="BN1901">
        <f t="shared" si="2724"/>
        <v>1147</v>
      </c>
      <c r="BO1901" s="19">
        <f t="shared" si="2725"/>
        <v>1918</v>
      </c>
      <c r="BP1901">
        <f t="shared" si="2726"/>
        <v>1913</v>
      </c>
      <c r="BQ1901" s="17">
        <f t="shared" si="2727"/>
        <v>1920</v>
      </c>
      <c r="BR1901" t="str">
        <f t="shared" si="2728"/>
        <v>opp_team_player_1</v>
      </c>
      <c r="BS1901">
        <f>COUNTIFS(S$3:S1901,"="&amp;S1901,AI$3:AI1901,"="&amp;AI1901)</f>
        <v>1</v>
      </c>
      <c r="BT1901" t="str">
        <f>IFERROR(VLOOKUP(BB1901&amp;BU1901&amp;X1901,game_rosters!U:W,3,FALSE),"")</f>
        <v>P100033</v>
      </c>
      <c r="BU1901" t="str">
        <f t="shared" si="2729"/>
        <v>Outlaws</v>
      </c>
    </row>
    <row r="1902" spans="1:73" x14ac:dyDescent="0.2">
      <c r="A1902" t="str">
        <f t="shared" si="2704"/>
        <v/>
      </c>
      <c r="I1902" s="44">
        <v>18</v>
      </c>
      <c r="S1902">
        <v>977</v>
      </c>
      <c r="T1902" t="s">
        <v>756</v>
      </c>
      <c r="X1902">
        <v>18</v>
      </c>
      <c r="AA1902">
        <f t="shared" si="2753"/>
        <v>1977</v>
      </c>
      <c r="AB1902" t="str">
        <f t="shared" si="2754"/>
        <v/>
      </c>
      <c r="AC1902">
        <f t="shared" si="2700"/>
        <v>1977</v>
      </c>
      <c r="AD1902" s="6">
        <v>2</v>
      </c>
      <c r="AE1902" t="s">
        <v>752</v>
      </c>
      <c r="AF1902" t="s">
        <v>912</v>
      </c>
      <c r="AG1902" t="s">
        <v>752</v>
      </c>
      <c r="AH1902" t="s">
        <v>747</v>
      </c>
      <c r="AI1902" t="str">
        <f t="shared" si="2705"/>
        <v>o</v>
      </c>
      <c r="AJ1902" t="str">
        <f t="shared" si="2706"/>
        <v/>
      </c>
      <c r="AK1902" t="str">
        <f t="shared" si="2707"/>
        <v/>
      </c>
      <c r="AL1902" t="str">
        <f t="shared" si="2708"/>
        <v/>
      </c>
      <c r="AM1902" t="str">
        <f t="shared" si="2709"/>
        <v/>
      </c>
      <c r="AN1902" t="str">
        <f t="shared" si="2710"/>
        <v>Home</v>
      </c>
      <c r="AO1902" t="str">
        <f t="shared" si="2711"/>
        <v>h</v>
      </c>
      <c r="AP1902" t="str">
        <f t="shared" si="2712"/>
        <v/>
      </c>
      <c r="AQ1902" t="str">
        <f t="shared" si="2713"/>
        <v/>
      </c>
      <c r="AR1902" t="str">
        <f t="shared" si="2714"/>
        <v>Home</v>
      </c>
      <c r="AS1902" t="str">
        <f t="shared" si="2715"/>
        <v>h</v>
      </c>
      <c r="AT1902" t="str">
        <f t="shared" si="2716"/>
        <v>Defensive</v>
      </c>
      <c r="AU1902" t="str">
        <f t="shared" si="2717"/>
        <v/>
      </c>
      <c r="AV1902" t="str">
        <f t="shared" si="2718"/>
        <v/>
      </c>
      <c r="AW1902" t="str" cm="1">
        <f t="array" ref="AW1902">IFERROR(IF(O1902&lt;&gt;"",O1902,IF(OR($S1902="",$T1902=""),"",IF(O1902&lt;&gt;"",O1902,IF($T1902&lt;&gt;"",_xlfn._xlws.FILTER(O:O,($BU:$BU=$BU1902)*($I:$I=$I1902)*($T:$T=$T1902)*($S:$S=_xlfn.MINIFS($S:$S,$T:$T,"="&amp;$T1902)),"")))))&amp;"",IF(O1902="","",""))&amp;""</f>
        <v/>
      </c>
      <c r="AX1902" t="str" cm="1">
        <f t="array" ref="AX1902">IFERROR(IF(P1902&lt;&gt;"",P1902,IF(OR($S1902="",$T1902=""),"",IF($T1902&lt;&gt;"",_xlfn._xlws.FILTER(P:P,($BU:$BU=$BU1902)*($I:$I=$I1902)*($T:$T=$T1902)*($S:$S=_xlfn.MINIFS($S:$S,$T:$T,"="&amp;$T1902)),""))))&amp;"",IF(P1902="","",""))&amp;""</f>
        <v/>
      </c>
      <c r="AY1902" t="str" cm="1">
        <f t="array" ref="AY1902">IFERROR(IF(Q1902&lt;&gt;"",Q1902,IF(OR($S1902="",$T1902=""),"",IF($T1902&lt;&gt;"",_xlfn._xlws.FILTER(Q:Q,($BU:$BU=$BU1902)*($I:$I=$I1902)*($T:$T=$T1902)*($S:$S=_xlfn.MINIFS($S:$S,$T:$T,"="&amp;$T1902)),""))))&amp;"",IF(Q1902="","",""))&amp;""</f>
        <v/>
      </c>
      <c r="AZ1902" t="str" cm="1">
        <f t="array" ref="AZ1902">IFERROR(IF(R1902&lt;&gt;"",R1902,IF(OR($S1902="",$T1902=""),"",IF($T1902&lt;&gt;"",_xlfn._xlws.FILTER(R:R,($BU:$BU=$BU1902)*($I:$I=$I1902)*($T:$T=$T1902)*($S:$S=_xlfn.MINIFS($S:$S,$T:$T,"="&amp;$T1902)),""))))&amp;"",IF(R1902="","",""))&amp;""</f>
        <v/>
      </c>
      <c r="BA1902" s="6">
        <f t="shared" si="2719"/>
        <v>159</v>
      </c>
      <c r="BB1902">
        <f t="shared" ref="BB1902:BD1902" si="2772">BB1901</f>
        <v>18987</v>
      </c>
      <c r="BC1902" t="str">
        <f t="shared" si="2772"/>
        <v>Velodrome</v>
      </c>
      <c r="BD1902" t="str">
        <f t="shared" si="2772"/>
        <v>Outlaws</v>
      </c>
      <c r="BE1902" t="s">
        <v>238</v>
      </c>
      <c r="BF1902" t="s">
        <v>174</v>
      </c>
      <c r="BI1902" cm="1">
        <f t="array" ref="BI1902">IFERROR(_xlfn._xlws.FILTER(shifts!A:A,(shifts!B:B=events!AD1902)*(shifts!AG:AG&gt;=events!BK1902)*(shifts!AH:AH&lt;=events!BL1902)),BI1901)</f>
        <v>65</v>
      </c>
      <c r="BJ1902" s="15">
        <f t="shared" si="2721"/>
        <v>2</v>
      </c>
      <c r="BK1902">
        <f t="shared" si="2722"/>
        <v>309</v>
      </c>
      <c r="BL1902">
        <f t="shared" si="2723"/>
        <v>307</v>
      </c>
      <c r="BM1902" s="15">
        <f>SUMIFS(BJ$2:BJ1902,K$2:K1902,"=Intermission")+SUMIFS(BJ$2:BJ1902,K$2:K1902,"=Timeout")</f>
        <v>67</v>
      </c>
      <c r="BN1902">
        <f t="shared" si="2724"/>
        <v>1147</v>
      </c>
      <c r="BO1902" s="19">
        <f t="shared" si="2725"/>
        <v>1918</v>
      </c>
      <c r="BP1902">
        <f t="shared" si="2726"/>
        <v>1913</v>
      </c>
      <c r="BQ1902" s="17">
        <f t="shared" si="2727"/>
        <v>1920</v>
      </c>
      <c r="BR1902" t="str">
        <f t="shared" si="2728"/>
        <v>opp_team_player_2</v>
      </c>
      <c r="BS1902">
        <f>COUNTIFS(S$3:S1902,"="&amp;S1902,AI$3:AI1902,"="&amp;AI1902)</f>
        <v>2</v>
      </c>
      <c r="BT1902" t="str">
        <f>IFERROR(VLOOKUP(BB1902&amp;BU1902&amp;X1902,game_rosters!U:W,3,FALSE),"")</f>
        <v>P100034</v>
      </c>
      <c r="BU1902" t="str">
        <f t="shared" si="2729"/>
        <v>Outlaws</v>
      </c>
    </row>
    <row r="1903" spans="1:73" x14ac:dyDescent="0.2">
      <c r="A1903">
        <f t="shared" si="2704"/>
        <v>1</v>
      </c>
      <c r="I1903" s="44">
        <v>55</v>
      </c>
      <c r="K1903" t="s">
        <v>6</v>
      </c>
      <c r="L1903" t="s">
        <v>191</v>
      </c>
      <c r="M1903" t="s">
        <v>51</v>
      </c>
      <c r="N1903" t="s">
        <v>594</v>
      </c>
      <c r="S1903">
        <v>978</v>
      </c>
      <c r="T1903">
        <v>160</v>
      </c>
      <c r="W1903" t="s">
        <v>735</v>
      </c>
      <c r="X1903">
        <v>55</v>
      </c>
      <c r="Z1903">
        <v>1</v>
      </c>
      <c r="AA1903">
        <f t="shared" si="2753"/>
        <v>1978</v>
      </c>
      <c r="AB1903">
        <f t="shared" si="2754"/>
        <v>9160</v>
      </c>
      <c r="AC1903">
        <f t="shared" si="2700"/>
        <v>9160</v>
      </c>
      <c r="AD1903" s="6">
        <v>2</v>
      </c>
      <c r="AE1903" t="s">
        <v>752</v>
      </c>
      <c r="AF1903" t="s">
        <v>747</v>
      </c>
      <c r="AG1903" t="s">
        <v>756</v>
      </c>
      <c r="AH1903" t="s">
        <v>756</v>
      </c>
      <c r="AI1903" t="str">
        <f t="shared" si="2705"/>
        <v>e</v>
      </c>
      <c r="AJ1903" t="str">
        <f t="shared" si="2706"/>
        <v/>
      </c>
      <c r="AK1903" t="str">
        <f t="shared" si="2707"/>
        <v/>
      </c>
      <c r="AL1903" t="str">
        <f t="shared" si="2708"/>
        <v/>
      </c>
      <c r="AM1903" t="str">
        <f t="shared" si="2709"/>
        <v/>
      </c>
      <c r="AN1903" t="str">
        <f t="shared" si="2710"/>
        <v>Home</v>
      </c>
      <c r="AO1903" t="str">
        <f t="shared" si="2711"/>
        <v>h</v>
      </c>
      <c r="AP1903" t="str">
        <f t="shared" si="2712"/>
        <v/>
      </c>
      <c r="AQ1903" t="str">
        <f t="shared" si="2713"/>
        <v/>
      </c>
      <c r="AR1903" t="str">
        <f t="shared" si="2714"/>
        <v>Home</v>
      </c>
      <c r="AS1903" t="str">
        <f t="shared" si="2715"/>
        <v>h</v>
      </c>
      <c r="AT1903" t="str">
        <f t="shared" si="2716"/>
        <v>Offensive</v>
      </c>
      <c r="AU1903" t="str">
        <f t="shared" si="2717"/>
        <v/>
      </c>
      <c r="AV1903" t="str">
        <f t="shared" si="2718"/>
        <v/>
      </c>
      <c r="AW1903" t="str" cm="1">
        <f t="array" ref="AW1903">IFERROR(IF(O1903&lt;&gt;"",O1903,IF(OR($S1903="",$T1903=""),"",IF(O1903&lt;&gt;"",O1903,IF($T1903&lt;&gt;"",_xlfn._xlws.FILTER(O:O,($BU:$BU=$BU1903)*($I:$I=$I1903)*($T:$T=$T1903)*($S:$S=_xlfn.MINIFS($S:$S,$T:$T,"="&amp;$T1903)),"")))))&amp;"",IF(O1903="","",""))&amp;""</f>
        <v/>
      </c>
      <c r="AX1903" t="str" cm="1">
        <f t="array" ref="AX1903">IFERROR(IF(P1903&lt;&gt;"",P1903,IF(OR($S1903="",$T1903=""),"",IF($T1903&lt;&gt;"",_xlfn._xlws.FILTER(P:P,($BU:$BU=$BU1903)*($I:$I=$I1903)*($T:$T=$T1903)*($S:$S=_xlfn.MINIFS($S:$S,$T:$T,"="&amp;$T1903)),""))))&amp;"",IF(P1903="","",""))&amp;""</f>
        <v/>
      </c>
      <c r="AY1903" t="str" cm="1">
        <f t="array" ref="AY1903">IFERROR(IF(Q1903&lt;&gt;"",Q1903,IF(OR($S1903="",$T1903=""),"",IF($T1903&lt;&gt;"",_xlfn._xlws.FILTER(Q:Q,($BU:$BU=$BU1903)*($I:$I=$I1903)*($T:$T=$T1903)*($S:$S=_xlfn.MINIFS($S:$S,$T:$T,"="&amp;$T1903)),""))))&amp;"",IF(Q1903="","",""))&amp;""</f>
        <v/>
      </c>
      <c r="AZ1903" t="str" cm="1">
        <f t="array" ref="AZ1903">IFERROR(IF(R1903&lt;&gt;"",R1903,IF(OR($S1903="",$T1903=""),"",IF($T1903&lt;&gt;"",_xlfn._xlws.FILTER(R:R,($BU:$BU=$BU1903)*($I:$I=$I1903)*($T:$T=$T1903)*($S:$S=_xlfn.MINIFS($S:$S,$T:$T,"="&amp;$T1903)),""))))&amp;"",IF(R1903="","",""))&amp;""</f>
        <v/>
      </c>
      <c r="BA1903" s="6">
        <f t="shared" si="2719"/>
        <v>159</v>
      </c>
      <c r="BB1903">
        <f t="shared" ref="BB1903:BD1903" si="2773">BB1902</f>
        <v>18987</v>
      </c>
      <c r="BC1903" t="str">
        <f t="shared" si="2773"/>
        <v>Velodrome</v>
      </c>
      <c r="BD1903" t="str">
        <f t="shared" si="2773"/>
        <v>Outlaws</v>
      </c>
      <c r="BE1903" t="s">
        <v>6</v>
      </c>
      <c r="BF1903" t="s">
        <v>191</v>
      </c>
      <c r="BI1903" cm="1">
        <f t="array" ref="BI1903">IFERROR(_xlfn._xlws.FILTER(shifts!A:A,(shifts!B:B=events!AD1903)*(shifts!AG:AG&gt;=events!BK1903)*(shifts!AH:AH&lt;=events!BL1903)),BI1902)</f>
        <v>65</v>
      </c>
      <c r="BJ1903" s="15">
        <f t="shared" si="2721"/>
        <v>0</v>
      </c>
      <c r="BK1903">
        <f t="shared" si="2722"/>
        <v>307</v>
      </c>
      <c r="BL1903">
        <f t="shared" si="2723"/>
        <v>307</v>
      </c>
      <c r="BM1903" s="15">
        <f>SUMIFS(BJ$2:BJ1903,K$2:K1903,"=Intermission")+SUMIFS(BJ$2:BJ1903,K$2:K1903,"=Timeout")</f>
        <v>67</v>
      </c>
      <c r="BN1903">
        <f t="shared" si="2724"/>
        <v>1147</v>
      </c>
      <c r="BO1903" s="19">
        <f t="shared" si="2725"/>
        <v>1920</v>
      </c>
      <c r="BP1903">
        <f t="shared" si="2726"/>
        <v>1915</v>
      </c>
      <c r="BQ1903" s="17">
        <f t="shared" si="2727"/>
        <v>1920</v>
      </c>
      <c r="BR1903" t="str">
        <f t="shared" si="2728"/>
        <v>event_team_player_1</v>
      </c>
      <c r="BS1903">
        <f>COUNTIFS(S$3:S1903,"="&amp;S1903,AI$3:AI1903,"="&amp;AI1903)</f>
        <v>1</v>
      </c>
      <c r="BT1903" t="str">
        <f>IFERROR(VLOOKUP(BB1903&amp;BU1903&amp;X1903,game_rosters!U:W,3,FALSE),"")</f>
        <v>P100064</v>
      </c>
      <c r="BU1903" t="str">
        <f t="shared" si="2729"/>
        <v>Velodrome</v>
      </c>
    </row>
    <row r="1904" spans="1:73" x14ac:dyDescent="0.2">
      <c r="A1904" t="str">
        <f t="shared" si="2704"/>
        <v/>
      </c>
      <c r="I1904" s="44">
        <v>44</v>
      </c>
      <c r="O1904" t="s">
        <v>572</v>
      </c>
      <c r="Q1904" t="s">
        <v>595</v>
      </c>
      <c r="S1904">
        <v>978</v>
      </c>
      <c r="T1904">
        <v>160</v>
      </c>
      <c r="X1904">
        <v>44</v>
      </c>
      <c r="AA1904">
        <f t="shared" si="2753"/>
        <v>1978</v>
      </c>
      <c r="AB1904">
        <f t="shared" si="2754"/>
        <v>9160</v>
      </c>
      <c r="AC1904">
        <f t="shared" si="2700"/>
        <v>9160</v>
      </c>
      <c r="AD1904" s="6">
        <v>2</v>
      </c>
      <c r="AE1904" t="s">
        <v>752</v>
      </c>
      <c r="AF1904" t="s">
        <v>747</v>
      </c>
      <c r="AG1904" t="s">
        <v>756</v>
      </c>
      <c r="AH1904" t="s">
        <v>756</v>
      </c>
      <c r="AI1904" t="str">
        <f t="shared" si="2705"/>
        <v>o</v>
      </c>
      <c r="AJ1904" t="str">
        <f t="shared" si="2706"/>
        <v/>
      </c>
      <c r="AK1904" t="str">
        <f t="shared" si="2707"/>
        <v/>
      </c>
      <c r="AL1904" t="str">
        <f t="shared" si="2708"/>
        <v/>
      </c>
      <c r="AM1904" t="str">
        <f t="shared" si="2709"/>
        <v/>
      </c>
      <c r="AN1904" t="str">
        <f t="shared" si="2710"/>
        <v>Home</v>
      </c>
      <c r="AO1904" t="str">
        <f t="shared" si="2711"/>
        <v>h</v>
      </c>
      <c r="AP1904" t="str">
        <f t="shared" si="2712"/>
        <v/>
      </c>
      <c r="AQ1904" t="str">
        <f t="shared" si="2713"/>
        <v/>
      </c>
      <c r="AR1904" t="str">
        <f t="shared" si="2714"/>
        <v>Home</v>
      </c>
      <c r="AS1904" t="str">
        <f t="shared" si="2715"/>
        <v>h</v>
      </c>
      <c r="AT1904" t="str">
        <f t="shared" si="2716"/>
        <v>Defensive</v>
      </c>
      <c r="AU1904" t="str">
        <f t="shared" si="2717"/>
        <v/>
      </c>
      <c r="AV1904" t="str">
        <f t="shared" si="2718"/>
        <v/>
      </c>
      <c r="AW1904" t="str" cm="1">
        <f t="array" ref="AW1904">IFERROR(IF(O1904&lt;&gt;"",O1904,IF(OR($S1904="",$T1904=""),"",IF(O1904&lt;&gt;"",O1904,IF($T1904&lt;&gt;"",_xlfn._xlws.FILTER(O:O,($BU:$BU=$BU1904)*($I:$I=$I1904)*($T:$T=$T1904)*($S:$S=_xlfn.MINIFS($S:$S,$T:$T,"="&amp;$T1904)),"")))))&amp;"",IF(O1904="","",""))&amp;""</f>
        <v>Defensive_PlayShot-BlockedShot</v>
      </c>
      <c r="AX1904" t="str" cm="1">
        <f t="array" ref="AX1904">IFERROR(IF(P1904&lt;&gt;"",P1904,IF(OR($S1904="",$T1904=""),"",IF($T1904&lt;&gt;"",_xlfn._xlws.FILTER(P:P,($BU:$BU=$BU1904)*($I:$I=$I1904)*($T:$T=$T1904)*($S:$S=_xlfn.MINIFS($S:$S,$T:$T,"="&amp;$T1904)),""))))&amp;"",IF(P1904="","",""))&amp;""</f>
        <v/>
      </c>
      <c r="AY1904" t="str" cm="1">
        <f t="array" ref="AY1904">IFERROR(IF(Q1904&lt;&gt;"",Q1904,IF(OR($S1904="",$T1904=""),"",IF($T1904&lt;&gt;"",_xlfn._xlws.FILTER(Q:Q,($BU:$BU=$BU1904)*($I:$I=$I1904)*($T:$T=$T1904)*($S:$S=_xlfn.MINIFS($S:$S,$T:$T,"="&amp;$T1904)),""))))&amp;"",IF(Q1904="","",""))&amp;""</f>
        <v>s</v>
      </c>
      <c r="AZ1904" t="str" cm="1">
        <f t="array" ref="AZ1904">IFERROR(IF(R1904&lt;&gt;"",R1904,IF(OR($S1904="",$T1904=""),"",IF($T1904&lt;&gt;"",_xlfn._xlws.FILTER(R:R,($BU:$BU=$BU1904)*($I:$I=$I1904)*($T:$T=$T1904)*($S:$S=_xlfn.MINIFS($S:$S,$T:$T,"="&amp;$T1904)),""))))&amp;"",IF(R1904="","",""))&amp;""</f>
        <v/>
      </c>
      <c r="BA1904" s="6">
        <f t="shared" si="2719"/>
        <v>159</v>
      </c>
      <c r="BB1904">
        <f t="shared" ref="BB1904:BD1904" si="2774">BB1903</f>
        <v>18987</v>
      </c>
      <c r="BC1904" t="str">
        <f t="shared" si="2774"/>
        <v>Velodrome</v>
      </c>
      <c r="BD1904" t="str">
        <f t="shared" si="2774"/>
        <v>Outlaws</v>
      </c>
      <c r="BE1904" t="s">
        <v>6</v>
      </c>
      <c r="BF1904" t="s">
        <v>191</v>
      </c>
      <c r="BI1904" cm="1">
        <f t="array" ref="BI1904">IFERROR(_xlfn._xlws.FILTER(shifts!A:A,(shifts!B:B=events!AD1904)*(shifts!AG:AG&gt;=events!BK1904)*(shifts!AH:AH&lt;=events!BL1904)),BI1903)</f>
        <v>65</v>
      </c>
      <c r="BJ1904" s="15">
        <f t="shared" si="2721"/>
        <v>0</v>
      </c>
      <c r="BK1904">
        <f t="shared" si="2722"/>
        <v>307</v>
      </c>
      <c r="BL1904">
        <f t="shared" si="2723"/>
        <v>307</v>
      </c>
      <c r="BM1904" s="15">
        <f>SUMIFS(BJ$2:BJ1904,K$2:K1904,"=Intermission")+SUMIFS(BJ$2:BJ1904,K$2:K1904,"=Timeout")</f>
        <v>67</v>
      </c>
      <c r="BN1904">
        <f t="shared" si="2724"/>
        <v>1147</v>
      </c>
      <c r="BO1904" s="19">
        <f t="shared" si="2725"/>
        <v>1920</v>
      </c>
      <c r="BP1904">
        <f t="shared" si="2726"/>
        <v>1915</v>
      </c>
      <c r="BQ1904" s="17">
        <f t="shared" si="2727"/>
        <v>1920</v>
      </c>
      <c r="BR1904" t="str">
        <f t="shared" si="2728"/>
        <v>opp_team_player_1</v>
      </c>
      <c r="BS1904">
        <f>COUNTIFS(S$3:S1904,"="&amp;S1904,AI$3:AI1904,"="&amp;AI1904)</f>
        <v>1</v>
      </c>
      <c r="BT1904" t="str">
        <f>IFERROR(VLOOKUP(BB1904&amp;BU1904&amp;X1904,game_rosters!U:W,3,FALSE),"")</f>
        <v>P100033</v>
      </c>
      <c r="BU1904" t="str">
        <f t="shared" si="2729"/>
        <v>Outlaws</v>
      </c>
    </row>
    <row r="1905" spans="1:73" x14ac:dyDescent="0.2">
      <c r="A1905">
        <f t="shared" si="2704"/>
        <v>1</v>
      </c>
      <c r="I1905" s="44">
        <v>55</v>
      </c>
      <c r="K1905" t="s">
        <v>9</v>
      </c>
      <c r="L1905" t="s">
        <v>173</v>
      </c>
      <c r="M1905" t="s">
        <v>76</v>
      </c>
      <c r="N1905" t="s">
        <v>594</v>
      </c>
      <c r="S1905">
        <v>979</v>
      </c>
      <c r="T1905">
        <v>160</v>
      </c>
      <c r="W1905" t="s">
        <v>735</v>
      </c>
      <c r="X1905">
        <v>55</v>
      </c>
      <c r="Z1905">
        <v>1</v>
      </c>
      <c r="AA1905">
        <f t="shared" si="2753"/>
        <v>1979</v>
      </c>
      <c r="AB1905">
        <f t="shared" si="2754"/>
        <v>9160</v>
      </c>
      <c r="AC1905">
        <f t="shared" si="2700"/>
        <v>9160</v>
      </c>
      <c r="AD1905" s="6">
        <v>2</v>
      </c>
      <c r="AE1905" t="s">
        <v>752</v>
      </c>
      <c r="AF1905" t="s">
        <v>747</v>
      </c>
      <c r="AG1905" t="s">
        <v>756</v>
      </c>
      <c r="AH1905" t="s">
        <v>756</v>
      </c>
      <c r="AI1905" t="str">
        <f t="shared" si="2705"/>
        <v>e</v>
      </c>
      <c r="AJ1905" t="str">
        <f t="shared" si="2706"/>
        <v/>
      </c>
      <c r="AK1905" t="str">
        <f t="shared" si="2707"/>
        <v/>
      </c>
      <c r="AL1905" t="str">
        <f t="shared" si="2708"/>
        <v/>
      </c>
      <c r="AM1905" t="str">
        <f t="shared" si="2709"/>
        <v/>
      </c>
      <c r="AN1905" t="str">
        <f t="shared" si="2710"/>
        <v>Home</v>
      </c>
      <c r="AO1905" t="str">
        <f t="shared" si="2711"/>
        <v>h</v>
      </c>
      <c r="AP1905" t="str">
        <f t="shared" si="2712"/>
        <v/>
      </c>
      <c r="AQ1905" t="str">
        <f t="shared" si="2713"/>
        <v/>
      </c>
      <c r="AR1905" t="str">
        <f t="shared" si="2714"/>
        <v>Home</v>
      </c>
      <c r="AS1905" t="str">
        <f t="shared" si="2715"/>
        <v>h</v>
      </c>
      <c r="AT1905" t="str">
        <f t="shared" si="2716"/>
        <v>Offensive</v>
      </c>
      <c r="AU1905" t="str">
        <f t="shared" si="2717"/>
        <v/>
      </c>
      <c r="AV1905" t="str">
        <f t="shared" si="2718"/>
        <v/>
      </c>
      <c r="AW1905" t="str" cm="1">
        <f t="array" ref="AW1905">IFERROR(IF(O1905&lt;&gt;"",O1905,IF(OR($S1905="",$T1905=""),"",IF(O1905&lt;&gt;"",O1905,IF($T1905&lt;&gt;"",_xlfn._xlws.FILTER(O:O,($BU:$BU=$BU1905)*($I:$I=$I1905)*($T:$T=$T1905)*($S:$S=_xlfn.MINIFS($S:$S,$T:$T,"="&amp;$T1905)),"")))))&amp;"",IF(O1905="","",""))&amp;""</f>
        <v/>
      </c>
      <c r="AX1905" t="str" cm="1">
        <f t="array" ref="AX1905">IFERROR(IF(P1905&lt;&gt;"",P1905,IF(OR($S1905="",$T1905=""),"",IF($T1905&lt;&gt;"",_xlfn._xlws.FILTER(P:P,($BU:$BU=$BU1905)*($I:$I=$I1905)*($T:$T=$T1905)*($S:$S=_xlfn.MINIFS($S:$S,$T:$T,"="&amp;$T1905)),""))))&amp;"",IF(P1905="","",""))&amp;""</f>
        <v/>
      </c>
      <c r="AY1905" t="str" cm="1">
        <f t="array" ref="AY1905">IFERROR(IF(Q1905&lt;&gt;"",Q1905,IF(OR($S1905="",$T1905=""),"",IF($T1905&lt;&gt;"",_xlfn._xlws.FILTER(Q:Q,($BU:$BU=$BU1905)*($I:$I=$I1905)*($T:$T=$T1905)*($S:$S=_xlfn.MINIFS($S:$S,$T:$T,"="&amp;$T1905)),""))))&amp;"",IF(Q1905="","",""))&amp;""</f>
        <v/>
      </c>
      <c r="AZ1905" t="str" cm="1">
        <f t="array" ref="AZ1905">IFERROR(IF(R1905&lt;&gt;"",R1905,IF(OR($S1905="",$T1905=""),"",IF($T1905&lt;&gt;"",_xlfn._xlws.FILTER(R:R,($BU:$BU=$BU1905)*($I:$I=$I1905)*($T:$T=$T1905)*($S:$S=_xlfn.MINIFS($S:$S,$T:$T,"="&amp;$T1905)),""))))&amp;"",IF(R1905="","",""))&amp;""</f>
        <v/>
      </c>
      <c r="BA1905" s="6">
        <f t="shared" si="2719"/>
        <v>159</v>
      </c>
      <c r="BB1905">
        <f t="shared" ref="BB1905:BD1905" si="2775">BB1904</f>
        <v>18987</v>
      </c>
      <c r="BC1905" t="str">
        <f t="shared" si="2775"/>
        <v>Velodrome</v>
      </c>
      <c r="BD1905" t="str">
        <f t="shared" si="2775"/>
        <v>Outlaws</v>
      </c>
      <c r="BE1905" t="s">
        <v>9</v>
      </c>
      <c r="BF1905" t="s">
        <v>173</v>
      </c>
      <c r="BI1905" cm="1">
        <f t="array" ref="BI1905">IFERROR(_xlfn._xlws.FILTER(shifts!A:A,(shifts!B:B=events!AD1905)*(shifts!AG:AG&gt;=events!BK1905)*(shifts!AH:AH&lt;=events!BL1905)),BI1904)</f>
        <v>65</v>
      </c>
      <c r="BJ1905" s="15">
        <f t="shared" si="2721"/>
        <v>0</v>
      </c>
      <c r="BK1905">
        <f t="shared" si="2722"/>
        <v>307</v>
      </c>
      <c r="BL1905">
        <f t="shared" si="2723"/>
        <v>307</v>
      </c>
      <c r="BM1905" s="15">
        <f>SUMIFS(BJ$2:BJ1905,K$2:K1905,"=Intermission")+SUMIFS(BJ$2:BJ1905,K$2:K1905,"=Timeout")</f>
        <v>67</v>
      </c>
      <c r="BN1905">
        <f t="shared" si="2724"/>
        <v>1147</v>
      </c>
      <c r="BO1905" s="19">
        <f t="shared" si="2725"/>
        <v>1920</v>
      </c>
      <c r="BP1905">
        <f t="shared" si="2726"/>
        <v>1915</v>
      </c>
      <c r="BQ1905" s="17">
        <f t="shared" si="2727"/>
        <v>1920</v>
      </c>
      <c r="BR1905" t="str">
        <f t="shared" si="2728"/>
        <v>event_team_player_1</v>
      </c>
      <c r="BS1905">
        <f>COUNTIFS(S$3:S1905,"="&amp;S1905,AI$3:AI1905,"="&amp;AI1905)</f>
        <v>1</v>
      </c>
      <c r="BT1905" t="str">
        <f>IFERROR(VLOOKUP(BB1905&amp;BU1905&amp;X1905,game_rosters!U:W,3,FALSE),"")</f>
        <v>P100064</v>
      </c>
      <c r="BU1905" t="str">
        <f t="shared" si="2729"/>
        <v>Velodrome</v>
      </c>
    </row>
    <row r="1906" spans="1:73" x14ac:dyDescent="0.2">
      <c r="A1906" t="str">
        <f t="shared" si="2704"/>
        <v/>
      </c>
      <c r="I1906" s="44">
        <v>44</v>
      </c>
      <c r="O1906" t="s">
        <v>572</v>
      </c>
      <c r="Q1906" t="s">
        <v>595</v>
      </c>
      <c r="S1906">
        <v>979</v>
      </c>
      <c r="T1906">
        <v>160</v>
      </c>
      <c r="X1906">
        <v>44</v>
      </c>
      <c r="AA1906">
        <f t="shared" si="2753"/>
        <v>1979</v>
      </c>
      <c r="AB1906">
        <f t="shared" si="2754"/>
        <v>9160</v>
      </c>
      <c r="AC1906">
        <f t="shared" si="2700"/>
        <v>9160</v>
      </c>
      <c r="AD1906" s="6">
        <v>2</v>
      </c>
      <c r="AE1906" t="s">
        <v>752</v>
      </c>
      <c r="AF1906" t="s">
        <v>747</v>
      </c>
      <c r="AG1906" t="s">
        <v>756</v>
      </c>
      <c r="AH1906" t="s">
        <v>756</v>
      </c>
      <c r="AI1906" t="str">
        <f t="shared" si="2705"/>
        <v>o</v>
      </c>
      <c r="AJ1906" t="str">
        <f t="shared" si="2706"/>
        <v/>
      </c>
      <c r="AK1906" t="str">
        <f t="shared" si="2707"/>
        <v/>
      </c>
      <c r="AL1906" t="str">
        <f t="shared" si="2708"/>
        <v/>
      </c>
      <c r="AM1906" t="str">
        <f t="shared" si="2709"/>
        <v/>
      </c>
      <c r="AN1906" t="str">
        <f t="shared" si="2710"/>
        <v>Home</v>
      </c>
      <c r="AO1906" t="str">
        <f t="shared" si="2711"/>
        <v>h</v>
      </c>
      <c r="AP1906" t="str">
        <f t="shared" si="2712"/>
        <v/>
      </c>
      <c r="AQ1906" t="str">
        <f t="shared" si="2713"/>
        <v/>
      </c>
      <c r="AR1906" t="str">
        <f t="shared" si="2714"/>
        <v>Home</v>
      </c>
      <c r="AS1906" t="str">
        <f t="shared" si="2715"/>
        <v>h</v>
      </c>
      <c r="AT1906" t="str">
        <f t="shared" si="2716"/>
        <v>Defensive</v>
      </c>
      <c r="AU1906" t="str">
        <f t="shared" si="2717"/>
        <v/>
      </c>
      <c r="AV1906" t="str">
        <f t="shared" si="2718"/>
        <v/>
      </c>
      <c r="AW1906" t="str" cm="1">
        <f t="array" ref="AW1906">IFERROR(IF(O1906&lt;&gt;"",O1906,IF(OR($S1906="",$T1906=""),"",IF(O1906&lt;&gt;"",O1906,IF($T1906&lt;&gt;"",_xlfn._xlws.FILTER(O:O,($BU:$BU=$BU1906)*($I:$I=$I1906)*($T:$T=$T1906)*($S:$S=_xlfn.MINIFS($S:$S,$T:$T,"="&amp;$T1906)),"")))))&amp;"",IF(O1906="","",""))&amp;""</f>
        <v>Defensive_PlayShot-BlockedShot</v>
      </c>
      <c r="AX1906" t="str" cm="1">
        <f t="array" ref="AX1906">IFERROR(IF(P1906&lt;&gt;"",P1906,IF(OR($S1906="",$T1906=""),"",IF($T1906&lt;&gt;"",_xlfn._xlws.FILTER(P:P,($BU:$BU=$BU1906)*($I:$I=$I1906)*($T:$T=$T1906)*($S:$S=_xlfn.MINIFS($S:$S,$T:$T,"="&amp;$T1906)),""))))&amp;"",IF(P1906="","",""))&amp;""</f>
        <v/>
      </c>
      <c r="AY1906" t="str" cm="1">
        <f t="array" ref="AY1906">IFERROR(IF(Q1906&lt;&gt;"",Q1906,IF(OR($S1906="",$T1906=""),"",IF($T1906&lt;&gt;"",_xlfn._xlws.FILTER(Q:Q,($BU:$BU=$BU1906)*($I:$I=$I1906)*($T:$T=$T1906)*($S:$S=_xlfn.MINIFS($S:$S,$T:$T,"="&amp;$T1906)),""))))&amp;"",IF(Q1906="","",""))&amp;""</f>
        <v>s</v>
      </c>
      <c r="AZ1906" t="str" cm="1">
        <f t="array" ref="AZ1906">IFERROR(IF(R1906&lt;&gt;"",R1906,IF(OR($S1906="",$T1906=""),"",IF($T1906&lt;&gt;"",_xlfn._xlws.FILTER(R:R,($BU:$BU=$BU1906)*($I:$I=$I1906)*($T:$T=$T1906)*($S:$S=_xlfn.MINIFS($S:$S,$T:$T,"="&amp;$T1906)),""))))&amp;"",IF(R1906="","",""))&amp;""</f>
        <v/>
      </c>
      <c r="BA1906" s="6">
        <f t="shared" si="2719"/>
        <v>159</v>
      </c>
      <c r="BB1906">
        <f t="shared" ref="BB1906:BD1906" si="2776">BB1905</f>
        <v>18987</v>
      </c>
      <c r="BC1906" t="str">
        <f t="shared" si="2776"/>
        <v>Velodrome</v>
      </c>
      <c r="BD1906" t="str">
        <f t="shared" si="2776"/>
        <v>Outlaws</v>
      </c>
      <c r="BE1906" t="s">
        <v>9</v>
      </c>
      <c r="BF1906" t="s">
        <v>173</v>
      </c>
      <c r="BI1906" cm="1">
        <f t="array" ref="BI1906">IFERROR(_xlfn._xlws.FILTER(shifts!A:A,(shifts!B:B=events!AD1906)*(shifts!AG:AG&gt;=events!BK1906)*(shifts!AH:AH&lt;=events!BL1906)),BI1905)</f>
        <v>65</v>
      </c>
      <c r="BJ1906" s="15">
        <f t="shared" si="2721"/>
        <v>0</v>
      </c>
      <c r="BK1906">
        <f t="shared" si="2722"/>
        <v>307</v>
      </c>
      <c r="BL1906">
        <f t="shared" si="2723"/>
        <v>307</v>
      </c>
      <c r="BM1906" s="15">
        <f>SUMIFS(BJ$2:BJ1906,K$2:K1906,"=Intermission")+SUMIFS(BJ$2:BJ1906,K$2:K1906,"=Timeout")</f>
        <v>67</v>
      </c>
      <c r="BN1906">
        <f t="shared" si="2724"/>
        <v>1147</v>
      </c>
      <c r="BO1906" s="19">
        <f t="shared" si="2725"/>
        <v>1920</v>
      </c>
      <c r="BP1906">
        <f t="shared" si="2726"/>
        <v>1915</v>
      </c>
      <c r="BQ1906" s="17">
        <f t="shared" si="2727"/>
        <v>1920</v>
      </c>
      <c r="BR1906" t="str">
        <f t="shared" si="2728"/>
        <v>opp_team_player_1</v>
      </c>
      <c r="BS1906">
        <f>COUNTIFS(S$3:S1906,"="&amp;S1906,AI$3:AI1906,"="&amp;AI1906)</f>
        <v>1</v>
      </c>
      <c r="BT1906" t="str">
        <f>IFERROR(VLOOKUP(BB1906&amp;BU1906&amp;X1906,game_rosters!U:W,3,FALSE),"")</f>
        <v>P100033</v>
      </c>
      <c r="BU1906" t="str">
        <f t="shared" si="2729"/>
        <v>Outlaws</v>
      </c>
    </row>
    <row r="1907" spans="1:73" x14ac:dyDescent="0.2">
      <c r="A1907">
        <f t="shared" si="2704"/>
        <v>1</v>
      </c>
      <c r="I1907" s="44">
        <v>44</v>
      </c>
      <c r="K1907" t="s">
        <v>13</v>
      </c>
      <c r="L1907" t="s">
        <v>586</v>
      </c>
      <c r="N1907" t="s">
        <v>595</v>
      </c>
      <c r="O1907" t="s">
        <v>573</v>
      </c>
      <c r="Q1907" t="s">
        <v>595</v>
      </c>
      <c r="R1907" s="51">
        <v>1</v>
      </c>
      <c r="S1907">
        <v>980</v>
      </c>
      <c r="W1907" t="s">
        <v>731</v>
      </c>
      <c r="X1907">
        <v>44</v>
      </c>
      <c r="Z1907">
        <v>1</v>
      </c>
      <c r="AA1907">
        <f t="shared" si="2753"/>
        <v>1980</v>
      </c>
      <c r="AB1907" t="str">
        <f t="shared" si="2754"/>
        <v/>
      </c>
      <c r="AC1907">
        <f t="shared" si="2700"/>
        <v>1980</v>
      </c>
      <c r="AD1907" s="6">
        <v>2</v>
      </c>
      <c r="AE1907" t="s">
        <v>752</v>
      </c>
      <c r="AF1907" t="s">
        <v>915</v>
      </c>
      <c r="AG1907" t="s">
        <v>752</v>
      </c>
      <c r="AH1907" t="s">
        <v>748</v>
      </c>
      <c r="AI1907" t="str">
        <f t="shared" si="2705"/>
        <v>e</v>
      </c>
      <c r="AJ1907" t="str">
        <f t="shared" si="2706"/>
        <v/>
      </c>
      <c r="AK1907" t="str">
        <f t="shared" si="2707"/>
        <v/>
      </c>
      <c r="AL1907" t="str">
        <f t="shared" si="2708"/>
        <v/>
      </c>
      <c r="AM1907" t="str">
        <f t="shared" si="2709"/>
        <v/>
      </c>
      <c r="AN1907" t="str">
        <f t="shared" si="2710"/>
        <v>Away</v>
      </c>
      <c r="AO1907" t="str">
        <f t="shared" si="2711"/>
        <v>a</v>
      </c>
      <c r="AP1907" t="str">
        <f t="shared" si="2712"/>
        <v/>
      </c>
      <c r="AQ1907" t="str">
        <f t="shared" si="2713"/>
        <v/>
      </c>
      <c r="AR1907" t="str">
        <f t="shared" si="2714"/>
        <v>Away</v>
      </c>
      <c r="AS1907" t="str">
        <f t="shared" si="2715"/>
        <v>a</v>
      </c>
      <c r="AT1907" t="str">
        <f t="shared" si="2716"/>
        <v>Offensive</v>
      </c>
      <c r="AU1907" t="str">
        <f t="shared" si="2717"/>
        <v/>
      </c>
      <c r="AV1907" t="str">
        <f t="shared" si="2718"/>
        <v/>
      </c>
      <c r="AW1907" t="str" cm="1">
        <f t="array" ref="AW1907">IFERROR(IF(O1907&lt;&gt;"",O1907,IF(OR($S1907="",$T1907=""),"",IF(O1907&lt;&gt;"",O1907,IF($T1907&lt;&gt;"",_xlfn._xlws.FILTER(O:O,($BU:$BU=$BU1907)*($I:$I=$I1907)*($T:$T=$T1907)*($S:$S=_xlfn.MINIFS($S:$S,$T:$T,"="&amp;$T1907)),"")))))&amp;"",IF(O1907="","",""))&amp;""</f>
        <v>OffensivePlay_Zone-PuckRetrievalShot</v>
      </c>
      <c r="AX1907" t="str" cm="1">
        <f t="array" ref="AX1907">IFERROR(IF(P1907&lt;&gt;"",P1907,IF(OR($S1907="",$T1907=""),"",IF($T1907&lt;&gt;"",_xlfn._xlws.FILTER(P:P,($BU:$BU=$BU1907)*($I:$I=$I1907)*($T:$T=$T1907)*($S:$S=_xlfn.MINIFS($S:$S,$T:$T,"="&amp;$T1907)),""))))&amp;"",IF(P1907="","",""))&amp;""</f>
        <v/>
      </c>
      <c r="AY1907" t="str" cm="1">
        <f t="array" ref="AY1907">IFERROR(IF(Q1907&lt;&gt;"",Q1907,IF(OR($S1907="",$T1907=""),"",IF($T1907&lt;&gt;"",_xlfn._xlws.FILTER(Q:Q,($BU:$BU=$BU1907)*($I:$I=$I1907)*($T:$T=$T1907)*($S:$S=_xlfn.MINIFS($S:$S,$T:$T,"="&amp;$T1907)),""))))&amp;"",IF(Q1907="","",""))&amp;""</f>
        <v>s</v>
      </c>
      <c r="AZ1907" t="str" cm="1">
        <f t="array" ref="AZ1907">IFERROR(IF(R1907&lt;&gt;"",R1907,IF(OR($S1907="",$T1907=""),"",IF($T1907&lt;&gt;"",_xlfn._xlws.FILTER(R:R,($BU:$BU=$BU1907)*($I:$I=$I1907)*($T:$T=$T1907)*($S:$S=_xlfn.MINIFS($S:$S,$T:$T,"="&amp;$T1907)),""))))&amp;"",IF(R1907="","",""))&amp;""</f>
        <v>1</v>
      </c>
      <c r="BA1907" s="6">
        <f t="shared" si="2719"/>
        <v>159</v>
      </c>
      <c r="BB1907">
        <f t="shared" ref="BB1907:BD1907" si="2777">BB1906</f>
        <v>18987</v>
      </c>
      <c r="BC1907" t="str">
        <f t="shared" si="2777"/>
        <v>Velodrome</v>
      </c>
      <c r="BD1907" t="str">
        <f t="shared" si="2777"/>
        <v>Outlaws</v>
      </c>
      <c r="BE1907" t="s">
        <v>13</v>
      </c>
      <c r="BF1907" t="s">
        <v>586</v>
      </c>
      <c r="BI1907" cm="1">
        <f t="array" ref="BI1907">IFERROR(_xlfn._xlws.FILTER(shifts!A:A,(shifts!B:B=events!AD1907)*(shifts!AG:AG&gt;=events!BK1907)*(shifts!AH:AH&lt;=events!BL1907)),BI1906)</f>
        <v>65</v>
      </c>
      <c r="BJ1907" s="15">
        <f t="shared" si="2721"/>
        <v>2</v>
      </c>
      <c r="BK1907">
        <f t="shared" si="2722"/>
        <v>303</v>
      </c>
      <c r="BL1907">
        <f t="shared" si="2723"/>
        <v>301</v>
      </c>
      <c r="BM1907" s="15">
        <f>SUMIFS(BJ$2:BJ1907,K$2:K1907,"=Intermission")+SUMIFS(BJ$2:BJ1907,K$2:K1907,"=Timeout")</f>
        <v>67</v>
      </c>
      <c r="BN1907">
        <f t="shared" si="2724"/>
        <v>1147</v>
      </c>
      <c r="BO1907" s="19">
        <f t="shared" si="2725"/>
        <v>1924</v>
      </c>
      <c r="BP1907">
        <f t="shared" si="2726"/>
        <v>1919</v>
      </c>
      <c r="BQ1907" s="17">
        <f t="shared" si="2727"/>
        <v>1926</v>
      </c>
      <c r="BR1907" t="str">
        <f t="shared" si="2728"/>
        <v>event_team_player_1</v>
      </c>
      <c r="BS1907">
        <f>COUNTIFS(S$3:S1907,"="&amp;S1907,AI$3:AI1907,"="&amp;AI1907)</f>
        <v>1</v>
      </c>
      <c r="BT1907" t="str">
        <f>IFERROR(VLOOKUP(BB1907&amp;BU1907&amp;X1907,game_rosters!U:W,3,FALSE),"")</f>
        <v>P100033</v>
      </c>
      <c r="BU1907" t="str">
        <f t="shared" si="2729"/>
        <v>Outlaws</v>
      </c>
    </row>
    <row r="1908" spans="1:73" x14ac:dyDescent="0.2">
      <c r="A1908" t="str">
        <f t="shared" si="2704"/>
        <v/>
      </c>
      <c r="I1908" s="44">
        <v>55</v>
      </c>
      <c r="R1908" s="51">
        <v>1</v>
      </c>
      <c r="S1908">
        <v>980</v>
      </c>
      <c r="X1908">
        <v>55</v>
      </c>
      <c r="AA1908">
        <f t="shared" si="2753"/>
        <v>1980</v>
      </c>
      <c r="AB1908" t="str">
        <f t="shared" si="2754"/>
        <v/>
      </c>
      <c r="AC1908">
        <f t="shared" si="2700"/>
        <v>1980</v>
      </c>
      <c r="AD1908" s="6">
        <v>2</v>
      </c>
      <c r="AE1908" t="s">
        <v>752</v>
      </c>
      <c r="AF1908" t="s">
        <v>915</v>
      </c>
      <c r="AG1908" t="s">
        <v>752</v>
      </c>
      <c r="AH1908" t="s">
        <v>748</v>
      </c>
      <c r="AI1908" t="str">
        <f t="shared" si="2705"/>
        <v>o</v>
      </c>
      <c r="AJ1908" t="str">
        <f t="shared" si="2706"/>
        <v/>
      </c>
      <c r="AK1908" t="str">
        <f t="shared" si="2707"/>
        <v/>
      </c>
      <c r="AL1908" t="str">
        <f t="shared" si="2708"/>
        <v/>
      </c>
      <c r="AM1908" t="str">
        <f t="shared" si="2709"/>
        <v/>
      </c>
      <c r="AN1908" t="str">
        <f t="shared" si="2710"/>
        <v>Away</v>
      </c>
      <c r="AO1908" t="str">
        <f t="shared" si="2711"/>
        <v>a</v>
      </c>
      <c r="AP1908" t="str">
        <f t="shared" si="2712"/>
        <v/>
      </c>
      <c r="AQ1908" t="str">
        <f t="shared" si="2713"/>
        <v/>
      </c>
      <c r="AR1908" t="str">
        <f t="shared" si="2714"/>
        <v>Away</v>
      </c>
      <c r="AS1908" t="str">
        <f t="shared" si="2715"/>
        <v>a</v>
      </c>
      <c r="AT1908" t="str">
        <f t="shared" si="2716"/>
        <v>Defensive</v>
      </c>
      <c r="AU1908" t="str">
        <f t="shared" si="2717"/>
        <v/>
      </c>
      <c r="AV1908" t="str">
        <f t="shared" si="2718"/>
        <v/>
      </c>
      <c r="AW1908" t="str" cm="1">
        <f t="array" ref="AW1908">IFERROR(IF(O1908&lt;&gt;"",O1908,IF(OR($S1908="",$T1908=""),"",IF(O1908&lt;&gt;"",O1908,IF($T1908&lt;&gt;"",_xlfn._xlws.FILTER(O:O,($BU:$BU=$BU1908)*($I:$I=$I1908)*($T:$T=$T1908)*($S:$S=_xlfn.MINIFS($S:$S,$T:$T,"="&amp;$T1908)),"")))))&amp;"",IF(O1908="","",""))&amp;""</f>
        <v/>
      </c>
      <c r="AX1908" t="str" cm="1">
        <f t="array" ref="AX1908">IFERROR(IF(P1908&lt;&gt;"",P1908,IF(OR($S1908="",$T1908=""),"",IF($T1908&lt;&gt;"",_xlfn._xlws.FILTER(P:P,($BU:$BU=$BU1908)*($I:$I=$I1908)*($T:$T=$T1908)*($S:$S=_xlfn.MINIFS($S:$S,$T:$T,"="&amp;$T1908)),""))))&amp;"",IF(P1908="","",""))&amp;""</f>
        <v/>
      </c>
      <c r="AY1908" t="str" cm="1">
        <f t="array" ref="AY1908">IFERROR(IF(Q1908&lt;&gt;"",Q1908,IF(OR($S1908="",$T1908=""),"",IF($T1908&lt;&gt;"",_xlfn._xlws.FILTER(Q:Q,($BU:$BU=$BU1908)*($I:$I=$I1908)*($T:$T=$T1908)*($S:$S=_xlfn.MINIFS($S:$S,$T:$T,"="&amp;$T1908)),""))))&amp;"",IF(Q1908="","",""))&amp;""</f>
        <v/>
      </c>
      <c r="AZ1908" t="str" cm="1">
        <f t="array" ref="AZ1908">IFERROR(IF(R1908&lt;&gt;"",R1908,IF(OR($S1908="",$T1908=""),"",IF($T1908&lt;&gt;"",_xlfn._xlws.FILTER(R:R,($BU:$BU=$BU1908)*($I:$I=$I1908)*($T:$T=$T1908)*($S:$S=_xlfn.MINIFS($S:$S,$T:$T,"="&amp;$T1908)),""))))&amp;"",IF(R1908="","",""))&amp;""</f>
        <v>1</v>
      </c>
      <c r="BA1908" s="6">
        <f t="shared" si="2719"/>
        <v>159</v>
      </c>
      <c r="BB1908">
        <f t="shared" ref="BB1908:BD1908" si="2778">BB1907</f>
        <v>18987</v>
      </c>
      <c r="BC1908" t="str">
        <f t="shared" si="2778"/>
        <v>Velodrome</v>
      </c>
      <c r="BD1908" t="str">
        <f t="shared" si="2778"/>
        <v>Outlaws</v>
      </c>
      <c r="BE1908" t="s">
        <v>13</v>
      </c>
      <c r="BF1908" t="s">
        <v>586</v>
      </c>
      <c r="BI1908" cm="1">
        <f t="array" ref="BI1908">IFERROR(_xlfn._xlws.FILTER(shifts!A:A,(shifts!B:B=events!AD1908)*(shifts!AG:AG&gt;=events!BK1908)*(shifts!AH:AH&lt;=events!BL1908)),BI1907)</f>
        <v>65</v>
      </c>
      <c r="BJ1908" s="15">
        <f t="shared" si="2721"/>
        <v>2</v>
      </c>
      <c r="BK1908">
        <f t="shared" si="2722"/>
        <v>303</v>
      </c>
      <c r="BL1908">
        <f t="shared" si="2723"/>
        <v>301</v>
      </c>
      <c r="BM1908" s="15">
        <f>SUMIFS(BJ$2:BJ1908,K$2:K1908,"=Intermission")+SUMIFS(BJ$2:BJ1908,K$2:K1908,"=Timeout")</f>
        <v>67</v>
      </c>
      <c r="BN1908">
        <f t="shared" si="2724"/>
        <v>1147</v>
      </c>
      <c r="BO1908" s="19">
        <f t="shared" si="2725"/>
        <v>1924</v>
      </c>
      <c r="BP1908">
        <f t="shared" si="2726"/>
        <v>1919</v>
      </c>
      <c r="BQ1908" s="17">
        <f t="shared" si="2727"/>
        <v>1926</v>
      </c>
      <c r="BR1908" t="str">
        <f t="shared" si="2728"/>
        <v>opp_team_player_1</v>
      </c>
      <c r="BS1908">
        <f>COUNTIFS(S$3:S1908,"="&amp;S1908,AI$3:AI1908,"="&amp;AI1908)</f>
        <v>1</v>
      </c>
      <c r="BT1908" t="str">
        <f>IFERROR(VLOOKUP(BB1908&amp;BU1908&amp;X1908,game_rosters!U:W,3,FALSE),"")</f>
        <v>P100064</v>
      </c>
      <c r="BU1908" t="str">
        <f t="shared" si="2729"/>
        <v>Velodrome</v>
      </c>
    </row>
    <row r="1909" spans="1:73" x14ac:dyDescent="0.2">
      <c r="A1909">
        <f t="shared" si="2704"/>
        <v>1</v>
      </c>
      <c r="I1909" s="44">
        <v>44</v>
      </c>
      <c r="K1909" t="s">
        <v>238</v>
      </c>
      <c r="L1909" t="s">
        <v>184</v>
      </c>
      <c r="M1909" t="s">
        <v>88</v>
      </c>
      <c r="N1909" t="s">
        <v>595</v>
      </c>
      <c r="O1909" t="s">
        <v>569</v>
      </c>
      <c r="Q1909" t="s">
        <v>595</v>
      </c>
      <c r="S1909">
        <v>981</v>
      </c>
      <c r="T1909" t="s">
        <v>756</v>
      </c>
      <c r="W1909" t="s">
        <v>731</v>
      </c>
      <c r="X1909">
        <v>44</v>
      </c>
      <c r="Z1909">
        <v>1</v>
      </c>
      <c r="AA1909">
        <f t="shared" si="2753"/>
        <v>1981</v>
      </c>
      <c r="AB1909" t="str">
        <f t="shared" si="2754"/>
        <v/>
      </c>
      <c r="AC1909">
        <f t="shared" si="2700"/>
        <v>1981</v>
      </c>
      <c r="AD1909" s="6">
        <v>2</v>
      </c>
      <c r="AE1909" t="s">
        <v>752</v>
      </c>
      <c r="AF1909" t="s">
        <v>748</v>
      </c>
      <c r="AG1909" t="s">
        <v>940</v>
      </c>
      <c r="AH1909" t="s">
        <v>896</v>
      </c>
      <c r="AI1909" t="str">
        <f t="shared" si="2705"/>
        <v>e</v>
      </c>
      <c r="AJ1909" t="str">
        <f t="shared" si="2706"/>
        <v/>
      </c>
      <c r="AK1909" t="str">
        <f t="shared" si="2707"/>
        <v/>
      </c>
      <c r="AL1909" t="str">
        <f t="shared" si="2708"/>
        <v/>
      </c>
      <c r="AM1909" t="str">
        <f t="shared" si="2709"/>
        <v/>
      </c>
      <c r="AN1909" t="str">
        <f t="shared" si="2710"/>
        <v>Away</v>
      </c>
      <c r="AO1909" t="str">
        <f t="shared" si="2711"/>
        <v>a</v>
      </c>
      <c r="AP1909" t="str">
        <f t="shared" si="2712"/>
        <v/>
      </c>
      <c r="AQ1909" t="str">
        <f t="shared" si="2713"/>
        <v/>
      </c>
      <c r="AR1909" t="str">
        <f t="shared" si="2714"/>
        <v>Away</v>
      </c>
      <c r="AS1909" t="str">
        <f t="shared" si="2715"/>
        <v>a</v>
      </c>
      <c r="AT1909" t="str">
        <f t="shared" si="2716"/>
        <v>Offensive</v>
      </c>
      <c r="AU1909" t="str">
        <f t="shared" si="2717"/>
        <v/>
      </c>
      <c r="AV1909" t="str">
        <f t="shared" si="2718"/>
        <v/>
      </c>
      <c r="AW1909" t="str" cm="1">
        <f t="array" ref="AW1909">IFERROR(IF(O1909&lt;&gt;"",O1909,IF(OR($S1909="",$T1909=""),"",IF(O1909&lt;&gt;"",O1909,IF($T1909&lt;&gt;"",_xlfn._xlws.FILTER(O:O,($BU:$BU=$BU1909)*($I:$I=$I1909)*($T:$T=$T1909)*($S:$S=_xlfn.MINIFS($S:$S,$T:$T,"="&amp;$T1909)),"")))))&amp;"",IF(O1909="","",""))&amp;""</f>
        <v>OffensivePlay_Zone-Breakout</v>
      </c>
      <c r="AX1909" t="str" cm="1">
        <f t="array" ref="AX1909">IFERROR(IF(P1909&lt;&gt;"",P1909,IF(OR($S1909="",$T1909=""),"",IF($T1909&lt;&gt;"",_xlfn._xlws.FILTER(P:P,($BU:$BU=$BU1909)*($I:$I=$I1909)*($T:$T=$T1909)*($S:$S=_xlfn.MINIFS($S:$S,$T:$T,"="&amp;$T1909)),""))))&amp;"",IF(P1909="","",""))&amp;""</f>
        <v/>
      </c>
      <c r="AY1909" t="str" cm="1">
        <f t="array" ref="AY1909">IFERROR(IF(Q1909&lt;&gt;"",Q1909,IF(OR($S1909="",$T1909=""),"",IF($T1909&lt;&gt;"",_xlfn._xlws.FILTER(Q:Q,($BU:$BU=$BU1909)*($I:$I=$I1909)*($T:$T=$T1909)*($S:$S=_xlfn.MINIFS($S:$S,$T:$T,"="&amp;$T1909)),""))))&amp;"",IF(Q1909="","",""))&amp;""</f>
        <v>s</v>
      </c>
      <c r="AZ1909" t="str" cm="1">
        <f t="array" ref="AZ1909">IFERROR(IF(R1909&lt;&gt;"",R1909,IF(OR($S1909="",$T1909=""),"",IF($T1909&lt;&gt;"",_xlfn._xlws.FILTER(R:R,($BU:$BU=$BU1909)*($I:$I=$I1909)*($T:$T=$T1909)*($S:$S=_xlfn.MINIFS($S:$S,$T:$T,"="&amp;$T1909)),""))))&amp;"",IF(R1909="","",""))&amp;""</f>
        <v/>
      </c>
      <c r="BA1909" s="6">
        <f t="shared" si="2719"/>
        <v>160</v>
      </c>
      <c r="BB1909">
        <f t="shared" ref="BB1909:BD1909" si="2779">BB1908</f>
        <v>18987</v>
      </c>
      <c r="BC1909" t="str">
        <f t="shared" si="2779"/>
        <v>Velodrome</v>
      </c>
      <c r="BD1909" t="str">
        <f t="shared" si="2779"/>
        <v>Outlaws</v>
      </c>
      <c r="BE1909" t="s">
        <v>238</v>
      </c>
      <c r="BF1909" t="s">
        <v>184</v>
      </c>
      <c r="BI1909" cm="1">
        <f t="array" ref="BI1909">IFERROR(_xlfn._xlws.FILTER(shifts!A:A,(shifts!B:B=events!AD1909)*(shifts!AG:AG&gt;=events!BK1909)*(shifts!AH:AH&lt;=events!BL1909)),BI1908)</f>
        <v>65</v>
      </c>
      <c r="BJ1909" s="15">
        <f t="shared" si="2721"/>
        <v>2</v>
      </c>
      <c r="BK1909">
        <f t="shared" si="2722"/>
        <v>301</v>
      </c>
      <c r="BL1909">
        <f t="shared" si="2723"/>
        <v>299</v>
      </c>
      <c r="BM1909" s="15">
        <f>SUMIFS(BJ$2:BJ1909,K$2:K1909,"=Intermission")+SUMIFS(BJ$2:BJ1909,K$2:K1909,"=Timeout")</f>
        <v>67</v>
      </c>
      <c r="BN1909">
        <f t="shared" si="2724"/>
        <v>1147</v>
      </c>
      <c r="BO1909" s="19">
        <f t="shared" si="2725"/>
        <v>1926</v>
      </c>
      <c r="BP1909">
        <f t="shared" si="2726"/>
        <v>1921</v>
      </c>
      <c r="BQ1909" s="17">
        <f t="shared" si="2727"/>
        <v>1928</v>
      </c>
      <c r="BR1909" t="str">
        <f t="shared" si="2728"/>
        <v>event_team_player_1</v>
      </c>
      <c r="BS1909">
        <f>COUNTIFS(S$3:S1909,"="&amp;S1909,AI$3:AI1909,"="&amp;AI1909)</f>
        <v>1</v>
      </c>
      <c r="BT1909" t="str">
        <f>IFERROR(VLOOKUP(BB1909&amp;BU1909&amp;X1909,game_rosters!U:W,3,FALSE),"")</f>
        <v>P100033</v>
      </c>
      <c r="BU1909" t="str">
        <f t="shared" si="2729"/>
        <v>Outlaws</v>
      </c>
    </row>
    <row r="1910" spans="1:73" x14ac:dyDescent="0.2">
      <c r="A1910">
        <f t="shared" si="2704"/>
        <v>1</v>
      </c>
      <c r="I1910" s="44">
        <v>44</v>
      </c>
      <c r="K1910" t="s">
        <v>13</v>
      </c>
      <c r="S1910">
        <v>982</v>
      </c>
      <c r="T1910" t="s">
        <v>756</v>
      </c>
      <c r="W1910" t="s">
        <v>731</v>
      </c>
      <c r="X1910">
        <v>44</v>
      </c>
      <c r="Z1910">
        <v>1</v>
      </c>
      <c r="AA1910">
        <f t="shared" si="2753"/>
        <v>1982</v>
      </c>
      <c r="AB1910" t="str">
        <f t="shared" si="2754"/>
        <v/>
      </c>
      <c r="AC1910">
        <f t="shared" si="2700"/>
        <v>1982</v>
      </c>
      <c r="AD1910" s="6">
        <v>2</v>
      </c>
      <c r="AE1910" t="s">
        <v>940</v>
      </c>
      <c r="AF1910" t="s">
        <v>896</v>
      </c>
      <c r="AG1910" t="s">
        <v>940</v>
      </c>
      <c r="AH1910" t="s">
        <v>897</v>
      </c>
      <c r="AI1910" t="str">
        <f t="shared" si="2705"/>
        <v>e</v>
      </c>
      <c r="AJ1910" t="str">
        <f t="shared" si="2706"/>
        <v/>
      </c>
      <c r="AK1910" t="str">
        <f t="shared" si="2707"/>
        <v/>
      </c>
      <c r="AL1910" t="str">
        <f t="shared" si="2708"/>
        <v/>
      </c>
      <c r="AM1910" t="str">
        <f t="shared" si="2709"/>
        <v/>
      </c>
      <c r="AN1910" t="str">
        <f t="shared" si="2710"/>
        <v>Away</v>
      </c>
      <c r="AO1910" t="str">
        <f t="shared" si="2711"/>
        <v>a</v>
      </c>
      <c r="AP1910" t="str">
        <f t="shared" si="2712"/>
        <v/>
      </c>
      <c r="AQ1910" t="str">
        <f t="shared" si="2713"/>
        <v/>
      </c>
      <c r="AR1910" t="str">
        <f t="shared" si="2714"/>
        <v>Away</v>
      </c>
      <c r="AS1910" t="str">
        <f t="shared" si="2715"/>
        <v>a</v>
      </c>
      <c r="AT1910" t="str">
        <f t="shared" si="2716"/>
        <v>Offensive</v>
      </c>
      <c r="AU1910" t="str">
        <f t="shared" si="2717"/>
        <v/>
      </c>
      <c r="AV1910" t="str">
        <f t="shared" si="2718"/>
        <v/>
      </c>
      <c r="AW1910" t="str" cm="1">
        <f t="array" ref="AW1910">IFERROR(IF(O1910&lt;&gt;"",O1910,IF(OR($S1910="",$T1910=""),"",IF(O1910&lt;&gt;"",O1910,IF($T1910&lt;&gt;"",_xlfn._xlws.FILTER(O:O,($BU:$BU=$BU1910)*($I:$I=$I1910)*($T:$T=$T1910)*($S:$S=_xlfn.MINIFS($S:$S,$T:$T,"="&amp;$T1910)),"")))))&amp;"",IF(O1910="","",""))&amp;""</f>
        <v/>
      </c>
      <c r="AX1910" t="str" cm="1">
        <f t="array" ref="AX1910">IFERROR(IF(P1910&lt;&gt;"",P1910,IF(OR($S1910="",$T1910=""),"",IF($T1910&lt;&gt;"",_xlfn._xlws.FILTER(P:P,($BU:$BU=$BU1910)*($I:$I=$I1910)*($T:$T=$T1910)*($S:$S=_xlfn.MINIFS($S:$S,$T:$T,"="&amp;$T1910)),""))))&amp;"",IF(P1910="","",""))&amp;""</f>
        <v/>
      </c>
      <c r="AY1910" t="str" cm="1">
        <f t="array" ref="AY1910">IFERROR(IF(Q1910&lt;&gt;"",Q1910,IF(OR($S1910="",$T1910=""),"",IF($T1910&lt;&gt;"",_xlfn._xlws.FILTER(Q:Q,($BU:$BU=$BU1910)*($I:$I=$I1910)*($T:$T=$T1910)*($S:$S=_xlfn.MINIFS($S:$S,$T:$T,"="&amp;$T1910)),""))))&amp;"",IF(Q1910="","",""))&amp;""</f>
        <v/>
      </c>
      <c r="AZ1910" t="str" cm="1">
        <f t="array" ref="AZ1910">IFERROR(IF(R1910&lt;&gt;"",R1910,IF(OR($S1910="",$T1910=""),"",IF($T1910&lt;&gt;"",_xlfn._xlws.FILTER(R:R,($BU:$BU=$BU1910)*($I:$I=$I1910)*($T:$T=$T1910)*($S:$S=_xlfn.MINIFS($S:$S,$T:$T,"="&amp;$T1910)),""))))&amp;"",IF(R1910="","",""))&amp;""</f>
        <v/>
      </c>
      <c r="BA1910" s="6">
        <f t="shared" si="2719"/>
        <v>160</v>
      </c>
      <c r="BB1910">
        <f t="shared" ref="BB1910:BD1910" si="2780">BB1909</f>
        <v>18987</v>
      </c>
      <c r="BC1910" t="str">
        <f t="shared" si="2780"/>
        <v>Velodrome</v>
      </c>
      <c r="BD1910" t="str">
        <f t="shared" si="2780"/>
        <v>Outlaws</v>
      </c>
      <c r="BE1910" t="s">
        <v>13</v>
      </c>
      <c r="BF1910" t="s">
        <v>756</v>
      </c>
      <c r="BI1910" cm="1">
        <f t="array" ref="BI1910">IFERROR(_xlfn._xlws.FILTER(shifts!A:A,(shifts!B:B=events!AD1910)*(shifts!AG:AG&gt;=events!BK1910)*(shifts!AH:AH&lt;=events!BL1910)),BI1909)</f>
        <v>65</v>
      </c>
      <c r="BJ1910" s="15">
        <f t="shared" si="2721"/>
        <v>2</v>
      </c>
      <c r="BK1910">
        <f t="shared" si="2722"/>
        <v>299</v>
      </c>
      <c r="BL1910">
        <f t="shared" si="2723"/>
        <v>297</v>
      </c>
      <c r="BM1910" s="15">
        <f>SUMIFS(BJ$2:BJ1910,K$2:K1910,"=Intermission")+SUMIFS(BJ$2:BJ1910,K$2:K1910,"=Timeout")</f>
        <v>67</v>
      </c>
      <c r="BN1910">
        <f t="shared" si="2724"/>
        <v>1147</v>
      </c>
      <c r="BO1910" s="19">
        <f t="shared" si="2725"/>
        <v>1928</v>
      </c>
      <c r="BP1910">
        <f t="shared" si="2726"/>
        <v>1923</v>
      </c>
      <c r="BQ1910" s="17">
        <f t="shared" si="2727"/>
        <v>1930</v>
      </c>
      <c r="BR1910" t="str">
        <f t="shared" si="2728"/>
        <v>event_team_player_1</v>
      </c>
      <c r="BS1910">
        <f>COUNTIFS(S$3:S1910,"="&amp;S1910,AI$3:AI1910,"="&amp;AI1910)</f>
        <v>1</v>
      </c>
      <c r="BT1910" t="str">
        <f>IFERROR(VLOOKUP(BB1910&amp;BU1910&amp;X1910,game_rosters!U:W,3,FALSE),"")</f>
        <v>P100033</v>
      </c>
      <c r="BU1910" t="str">
        <f t="shared" si="2729"/>
        <v>Outlaws</v>
      </c>
    </row>
    <row r="1911" spans="1:73" x14ac:dyDescent="0.2">
      <c r="A1911" t="str">
        <f t="shared" si="2704"/>
        <v/>
      </c>
      <c r="I1911" s="44">
        <v>84</v>
      </c>
      <c r="S1911">
        <v>982</v>
      </c>
      <c r="T1911" t="s">
        <v>756</v>
      </c>
      <c r="X1911">
        <v>84</v>
      </c>
      <c r="AA1911">
        <f t="shared" si="2753"/>
        <v>1982</v>
      </c>
      <c r="AB1911" t="str">
        <f t="shared" si="2754"/>
        <v/>
      </c>
      <c r="AC1911">
        <f t="shared" si="2700"/>
        <v>1982</v>
      </c>
      <c r="AD1911" s="6">
        <v>2</v>
      </c>
      <c r="AE1911" t="s">
        <v>940</v>
      </c>
      <c r="AF1911" t="s">
        <v>896</v>
      </c>
      <c r="AG1911" t="s">
        <v>940</v>
      </c>
      <c r="AH1911" t="s">
        <v>897</v>
      </c>
      <c r="AI1911" t="str">
        <f t="shared" si="2705"/>
        <v>o</v>
      </c>
      <c r="AJ1911" t="str">
        <f t="shared" si="2706"/>
        <v/>
      </c>
      <c r="AK1911" t="str">
        <f t="shared" si="2707"/>
        <v/>
      </c>
      <c r="AL1911" t="str">
        <f t="shared" si="2708"/>
        <v/>
      </c>
      <c r="AM1911" t="str">
        <f t="shared" si="2709"/>
        <v/>
      </c>
      <c r="AN1911" t="str">
        <f t="shared" si="2710"/>
        <v>Away</v>
      </c>
      <c r="AO1911" t="str">
        <f t="shared" si="2711"/>
        <v>a</v>
      </c>
      <c r="AP1911" t="str">
        <f t="shared" si="2712"/>
        <v/>
      </c>
      <c r="AQ1911" t="str">
        <f t="shared" si="2713"/>
        <v/>
      </c>
      <c r="AR1911" t="str">
        <f t="shared" si="2714"/>
        <v>Away</v>
      </c>
      <c r="AS1911" t="str">
        <f t="shared" si="2715"/>
        <v>a</v>
      </c>
      <c r="AT1911" t="str">
        <f t="shared" si="2716"/>
        <v>Defensive</v>
      </c>
      <c r="AU1911" t="str">
        <f t="shared" si="2717"/>
        <v/>
      </c>
      <c r="AV1911" t="str">
        <f t="shared" si="2718"/>
        <v/>
      </c>
      <c r="AW1911" t="str" cm="1">
        <f t="array" ref="AW1911">IFERROR(IF(O1911&lt;&gt;"",O1911,IF(OR($S1911="",$T1911=""),"",IF(O1911&lt;&gt;"",O1911,IF($T1911&lt;&gt;"",_xlfn._xlws.FILTER(O:O,($BU:$BU=$BU1911)*($I:$I=$I1911)*($T:$T=$T1911)*($S:$S=_xlfn.MINIFS($S:$S,$T:$T,"="&amp;$T1911)),"")))))&amp;"",IF(O1911="","",""))&amp;""</f>
        <v/>
      </c>
      <c r="AX1911" t="str" cm="1">
        <f t="array" ref="AX1911">IFERROR(IF(P1911&lt;&gt;"",P1911,IF(OR($S1911="",$T1911=""),"",IF($T1911&lt;&gt;"",_xlfn._xlws.FILTER(P:P,($BU:$BU=$BU1911)*($I:$I=$I1911)*($T:$T=$T1911)*($S:$S=_xlfn.MINIFS($S:$S,$T:$T,"="&amp;$T1911)),""))))&amp;"",IF(P1911="","",""))&amp;""</f>
        <v/>
      </c>
      <c r="AY1911" t="str" cm="1">
        <f t="array" ref="AY1911">IFERROR(IF(Q1911&lt;&gt;"",Q1911,IF(OR($S1911="",$T1911=""),"",IF($T1911&lt;&gt;"",_xlfn._xlws.FILTER(Q:Q,($BU:$BU=$BU1911)*($I:$I=$I1911)*($T:$T=$T1911)*($S:$S=_xlfn.MINIFS($S:$S,$T:$T,"="&amp;$T1911)),""))))&amp;"",IF(Q1911="","",""))&amp;""</f>
        <v/>
      </c>
      <c r="AZ1911" t="str" cm="1">
        <f t="array" ref="AZ1911">IFERROR(IF(R1911&lt;&gt;"",R1911,IF(OR($S1911="",$T1911=""),"",IF($T1911&lt;&gt;"",_xlfn._xlws.FILTER(R:R,($BU:$BU=$BU1911)*($I:$I=$I1911)*($T:$T=$T1911)*($S:$S=_xlfn.MINIFS($S:$S,$T:$T,"="&amp;$T1911)),""))))&amp;"",IF(R1911="","",""))&amp;""</f>
        <v/>
      </c>
      <c r="BA1911" s="6">
        <f t="shared" si="2719"/>
        <v>160</v>
      </c>
      <c r="BB1911">
        <f t="shared" ref="BB1911:BD1911" si="2781">BB1910</f>
        <v>18987</v>
      </c>
      <c r="BC1911" t="str">
        <f t="shared" si="2781"/>
        <v>Velodrome</v>
      </c>
      <c r="BD1911" t="str">
        <f t="shared" si="2781"/>
        <v>Outlaws</v>
      </c>
      <c r="BE1911" t="s">
        <v>13</v>
      </c>
      <c r="BF1911" t="s">
        <v>756</v>
      </c>
      <c r="BI1911" cm="1">
        <f t="array" ref="BI1911">IFERROR(_xlfn._xlws.FILTER(shifts!A:A,(shifts!B:B=events!AD1911)*(shifts!AG:AG&gt;=events!BK1911)*(shifts!AH:AH&lt;=events!BL1911)),BI1910)</f>
        <v>65</v>
      </c>
      <c r="BJ1911" s="15">
        <f t="shared" si="2721"/>
        <v>2</v>
      </c>
      <c r="BK1911">
        <f t="shared" si="2722"/>
        <v>299</v>
      </c>
      <c r="BL1911">
        <f t="shared" si="2723"/>
        <v>297</v>
      </c>
      <c r="BM1911" s="15">
        <f>SUMIFS(BJ$2:BJ1911,K$2:K1911,"=Intermission")+SUMIFS(BJ$2:BJ1911,K$2:K1911,"=Timeout")</f>
        <v>67</v>
      </c>
      <c r="BN1911">
        <f t="shared" si="2724"/>
        <v>1147</v>
      </c>
      <c r="BO1911" s="19">
        <f t="shared" si="2725"/>
        <v>1928</v>
      </c>
      <c r="BP1911">
        <f t="shared" si="2726"/>
        <v>1923</v>
      </c>
      <c r="BQ1911" s="17">
        <f t="shared" si="2727"/>
        <v>1930</v>
      </c>
      <c r="BR1911" t="str">
        <f t="shared" si="2728"/>
        <v>opp_team_player_1</v>
      </c>
      <c r="BS1911">
        <f>COUNTIFS(S$3:S1911,"="&amp;S1911,AI$3:AI1911,"="&amp;AI1911)</f>
        <v>1</v>
      </c>
      <c r="BT1911" t="str">
        <f>IFERROR(VLOOKUP(BB1911&amp;BU1911&amp;X1911,game_rosters!U:W,3,FALSE),"")</f>
        <v>P100198</v>
      </c>
      <c r="BU1911" t="str">
        <f t="shared" si="2729"/>
        <v>Velodrome</v>
      </c>
    </row>
    <row r="1912" spans="1:73" x14ac:dyDescent="0.2">
      <c r="A1912">
        <f t="shared" si="2704"/>
        <v>1</v>
      </c>
      <c r="I1912" s="44">
        <v>44</v>
      </c>
      <c r="K1912" t="s">
        <v>238</v>
      </c>
      <c r="L1912" t="s">
        <v>174</v>
      </c>
      <c r="M1912" t="s">
        <v>87</v>
      </c>
      <c r="N1912" t="s">
        <v>595</v>
      </c>
      <c r="O1912" t="s">
        <v>603</v>
      </c>
      <c r="Q1912" t="s">
        <v>595</v>
      </c>
      <c r="R1912" s="51">
        <v>1</v>
      </c>
      <c r="S1912">
        <v>983</v>
      </c>
      <c r="T1912" t="s">
        <v>756</v>
      </c>
      <c r="W1912" t="s">
        <v>731</v>
      </c>
      <c r="X1912">
        <v>44</v>
      </c>
      <c r="Z1912">
        <v>1</v>
      </c>
      <c r="AA1912">
        <f t="shared" si="2753"/>
        <v>1983</v>
      </c>
      <c r="AB1912" t="str">
        <f t="shared" si="2754"/>
        <v/>
      </c>
      <c r="AC1912">
        <f t="shared" si="2700"/>
        <v>1983</v>
      </c>
      <c r="AD1912" s="6">
        <v>2</v>
      </c>
      <c r="AE1912" t="s">
        <v>940</v>
      </c>
      <c r="AF1912" t="s">
        <v>897</v>
      </c>
      <c r="AG1912" t="s">
        <v>756</v>
      </c>
      <c r="AH1912" t="s">
        <v>756</v>
      </c>
      <c r="AI1912" t="str">
        <f t="shared" si="2705"/>
        <v>e</v>
      </c>
      <c r="AJ1912" t="str">
        <f t="shared" si="2706"/>
        <v/>
      </c>
      <c r="AK1912" t="str">
        <f t="shared" si="2707"/>
        <v/>
      </c>
      <c r="AL1912" t="str">
        <f t="shared" si="2708"/>
        <v/>
      </c>
      <c r="AM1912" t="str">
        <f t="shared" si="2709"/>
        <v/>
      </c>
      <c r="AN1912" t="str">
        <f t="shared" si="2710"/>
        <v>Away</v>
      </c>
      <c r="AO1912" t="str">
        <f t="shared" si="2711"/>
        <v>a</v>
      </c>
      <c r="AP1912" t="str">
        <f t="shared" si="2712"/>
        <v/>
      </c>
      <c r="AQ1912" t="str">
        <f t="shared" si="2713"/>
        <v/>
      </c>
      <c r="AR1912" t="str">
        <f t="shared" si="2714"/>
        <v>Away</v>
      </c>
      <c r="AS1912" t="str">
        <f t="shared" si="2715"/>
        <v>a</v>
      </c>
      <c r="AT1912" t="str">
        <f t="shared" si="2716"/>
        <v>Offensive</v>
      </c>
      <c r="AU1912" t="str">
        <f t="shared" si="2717"/>
        <v/>
      </c>
      <c r="AV1912" t="str">
        <f t="shared" si="2718"/>
        <v/>
      </c>
      <c r="AW1912" t="str" cm="1">
        <f t="array" ref="AW1912">IFERROR(IF(O1912&lt;&gt;"",O1912,IF(OR($S1912="",$T1912=""),"",IF(O1912&lt;&gt;"",O1912,IF($T1912&lt;&gt;"",_xlfn._xlws.FILTER(O:O,($BU:$BU=$BU1912)*($I:$I=$I1912)*($T:$T=$T1912)*($S:$S=_xlfn.MINIFS($S:$S,$T:$T,"="&amp;$T1912)),"")))))&amp;"",IF(O1912="","",""))&amp;""</f>
        <v>OffensivePlay_Zone-DumpChase</v>
      </c>
      <c r="AX1912" t="str" cm="1">
        <f t="array" ref="AX1912">IFERROR(IF(P1912&lt;&gt;"",P1912,IF(OR($S1912="",$T1912=""),"",IF($T1912&lt;&gt;"",_xlfn._xlws.FILTER(P:P,($BU:$BU=$BU1912)*($I:$I=$I1912)*($T:$T=$T1912)*($S:$S=_xlfn.MINIFS($S:$S,$T:$T,"="&amp;$T1912)),""))))&amp;"",IF(P1912="","",""))&amp;""</f>
        <v/>
      </c>
      <c r="AY1912" t="str" cm="1">
        <f t="array" ref="AY1912">IFERROR(IF(Q1912&lt;&gt;"",Q1912,IF(OR($S1912="",$T1912=""),"",IF($T1912&lt;&gt;"",_xlfn._xlws.FILTER(Q:Q,($BU:$BU=$BU1912)*($I:$I=$I1912)*($T:$T=$T1912)*($S:$S=_xlfn.MINIFS($S:$S,$T:$T,"="&amp;$T1912)),""))))&amp;"",IF(Q1912="","",""))&amp;""</f>
        <v>s</v>
      </c>
      <c r="AZ1912" t="str" cm="1">
        <f t="array" ref="AZ1912">IFERROR(IF(R1912&lt;&gt;"",R1912,IF(OR($S1912="",$T1912=""),"",IF($T1912&lt;&gt;"",_xlfn._xlws.FILTER(R:R,($BU:$BU=$BU1912)*($I:$I=$I1912)*($T:$T=$T1912)*($S:$S=_xlfn.MINIFS($S:$S,$T:$T,"="&amp;$T1912)),""))))&amp;"",IF(R1912="","",""))&amp;""</f>
        <v>1</v>
      </c>
      <c r="BA1912" s="6">
        <f t="shared" si="2719"/>
        <v>161</v>
      </c>
      <c r="BB1912">
        <f t="shared" ref="BB1912:BD1912" si="2782">BB1911</f>
        <v>18987</v>
      </c>
      <c r="BC1912" t="str">
        <f t="shared" si="2782"/>
        <v>Velodrome</v>
      </c>
      <c r="BD1912" t="str">
        <f t="shared" si="2782"/>
        <v>Outlaws</v>
      </c>
      <c r="BE1912" t="s">
        <v>238</v>
      </c>
      <c r="BF1912" t="s">
        <v>174</v>
      </c>
      <c r="BI1912" cm="1">
        <f t="array" ref="BI1912">IFERROR(_xlfn._xlws.FILTER(shifts!A:A,(shifts!B:B=events!AD1912)*(shifts!AG:AG&gt;=events!BK1912)*(shifts!AH:AH&lt;=events!BL1912)),BI1911)</f>
        <v>65</v>
      </c>
      <c r="BJ1912" s="15">
        <f t="shared" si="2721"/>
        <v>0</v>
      </c>
      <c r="BK1912">
        <f t="shared" si="2722"/>
        <v>297</v>
      </c>
      <c r="BL1912">
        <f t="shared" si="2723"/>
        <v>297</v>
      </c>
      <c r="BM1912" s="15">
        <f>SUMIFS(BJ$2:BJ1912,K$2:K1912,"=Intermission")+SUMIFS(BJ$2:BJ1912,K$2:K1912,"=Timeout")</f>
        <v>67</v>
      </c>
      <c r="BN1912">
        <f t="shared" si="2724"/>
        <v>1147</v>
      </c>
      <c r="BO1912" s="19">
        <f t="shared" si="2725"/>
        <v>1930</v>
      </c>
      <c r="BP1912">
        <f t="shared" si="2726"/>
        <v>1925</v>
      </c>
      <c r="BQ1912" s="17">
        <f t="shared" si="2727"/>
        <v>1930</v>
      </c>
      <c r="BR1912" t="str">
        <f t="shared" si="2728"/>
        <v>event_team_player_1</v>
      </c>
      <c r="BS1912">
        <f>COUNTIFS(S$3:S1912,"="&amp;S1912,AI$3:AI1912,"="&amp;AI1912)</f>
        <v>1</v>
      </c>
      <c r="BT1912" t="str">
        <f>IFERROR(VLOOKUP(BB1912&amp;BU1912&amp;X1912,game_rosters!U:W,3,FALSE),"")</f>
        <v>P100033</v>
      </c>
      <c r="BU1912" t="str">
        <f t="shared" si="2729"/>
        <v>Outlaws</v>
      </c>
    </row>
    <row r="1913" spans="1:73" x14ac:dyDescent="0.2">
      <c r="A1913" t="str">
        <f t="shared" si="2704"/>
        <v/>
      </c>
      <c r="I1913" s="44">
        <v>84</v>
      </c>
      <c r="R1913" s="51">
        <v>1</v>
      </c>
      <c r="S1913">
        <v>983</v>
      </c>
      <c r="T1913" t="s">
        <v>756</v>
      </c>
      <c r="X1913">
        <v>84</v>
      </c>
      <c r="AA1913">
        <f t="shared" si="2753"/>
        <v>1983</v>
      </c>
      <c r="AB1913" t="str">
        <f t="shared" si="2754"/>
        <v/>
      </c>
      <c r="AC1913">
        <f t="shared" si="2700"/>
        <v>1983</v>
      </c>
      <c r="AD1913" s="6">
        <v>2</v>
      </c>
      <c r="AE1913" t="s">
        <v>940</v>
      </c>
      <c r="AF1913" t="s">
        <v>897</v>
      </c>
      <c r="AG1913" t="s">
        <v>756</v>
      </c>
      <c r="AH1913" t="s">
        <v>756</v>
      </c>
      <c r="AI1913" t="str">
        <f t="shared" si="2705"/>
        <v>o</v>
      </c>
      <c r="AJ1913" t="str">
        <f t="shared" si="2706"/>
        <v/>
      </c>
      <c r="AK1913" t="str">
        <f t="shared" si="2707"/>
        <v/>
      </c>
      <c r="AL1913" t="str">
        <f t="shared" si="2708"/>
        <v/>
      </c>
      <c r="AM1913" t="str">
        <f t="shared" si="2709"/>
        <v/>
      </c>
      <c r="AN1913" t="str">
        <f t="shared" si="2710"/>
        <v>Away</v>
      </c>
      <c r="AO1913" t="str">
        <f t="shared" si="2711"/>
        <v>a</v>
      </c>
      <c r="AP1913" t="str">
        <f t="shared" si="2712"/>
        <v/>
      </c>
      <c r="AQ1913" t="str">
        <f t="shared" si="2713"/>
        <v/>
      </c>
      <c r="AR1913" t="str">
        <f t="shared" si="2714"/>
        <v>Away</v>
      </c>
      <c r="AS1913" t="str">
        <f t="shared" si="2715"/>
        <v>a</v>
      </c>
      <c r="AT1913" t="str">
        <f t="shared" si="2716"/>
        <v>Defensive</v>
      </c>
      <c r="AU1913" t="str">
        <f t="shared" si="2717"/>
        <v/>
      </c>
      <c r="AV1913" t="str">
        <f t="shared" si="2718"/>
        <v/>
      </c>
      <c r="AW1913" t="str" cm="1">
        <f t="array" ref="AW1913">IFERROR(IF(O1913&lt;&gt;"",O1913,IF(OR($S1913="",$T1913=""),"",IF(O1913&lt;&gt;"",O1913,IF($T1913&lt;&gt;"",_xlfn._xlws.FILTER(O:O,($BU:$BU=$BU1913)*($I:$I=$I1913)*($T:$T=$T1913)*($S:$S=_xlfn.MINIFS($S:$S,$T:$T,"="&amp;$T1913)),"")))))&amp;"",IF(O1913="","",""))&amp;""</f>
        <v/>
      </c>
      <c r="AX1913" t="str" cm="1">
        <f t="array" ref="AX1913">IFERROR(IF(P1913&lt;&gt;"",P1913,IF(OR($S1913="",$T1913=""),"",IF($T1913&lt;&gt;"",_xlfn._xlws.FILTER(P:P,($BU:$BU=$BU1913)*($I:$I=$I1913)*($T:$T=$T1913)*($S:$S=_xlfn.MINIFS($S:$S,$T:$T,"="&amp;$T1913)),""))))&amp;"",IF(P1913="","",""))&amp;""</f>
        <v/>
      </c>
      <c r="AY1913" t="str" cm="1">
        <f t="array" ref="AY1913">IFERROR(IF(Q1913&lt;&gt;"",Q1913,IF(OR($S1913="",$T1913=""),"",IF($T1913&lt;&gt;"",_xlfn._xlws.FILTER(Q:Q,($BU:$BU=$BU1913)*($I:$I=$I1913)*($T:$T=$T1913)*($S:$S=_xlfn.MINIFS($S:$S,$T:$T,"="&amp;$T1913)),""))))&amp;"",IF(Q1913="","",""))&amp;""</f>
        <v/>
      </c>
      <c r="AZ1913" t="str" cm="1">
        <f t="array" ref="AZ1913">IFERROR(IF(R1913&lt;&gt;"",R1913,IF(OR($S1913="",$T1913=""),"",IF($T1913&lt;&gt;"",_xlfn._xlws.FILTER(R:R,($BU:$BU=$BU1913)*($I:$I=$I1913)*($T:$T=$T1913)*($S:$S=_xlfn.MINIFS($S:$S,$T:$T,"="&amp;$T1913)),""))))&amp;"",IF(R1913="","",""))&amp;""</f>
        <v>1</v>
      </c>
      <c r="BA1913" s="6">
        <f t="shared" si="2719"/>
        <v>161</v>
      </c>
      <c r="BB1913">
        <f t="shared" ref="BB1913:BD1913" si="2783">BB1912</f>
        <v>18987</v>
      </c>
      <c r="BC1913" t="str">
        <f t="shared" si="2783"/>
        <v>Velodrome</v>
      </c>
      <c r="BD1913" t="str">
        <f t="shared" si="2783"/>
        <v>Outlaws</v>
      </c>
      <c r="BE1913" t="s">
        <v>238</v>
      </c>
      <c r="BF1913" t="s">
        <v>174</v>
      </c>
      <c r="BI1913" cm="1">
        <f t="array" ref="BI1913">IFERROR(_xlfn._xlws.FILTER(shifts!A:A,(shifts!B:B=events!AD1913)*(shifts!AG:AG&gt;=events!BK1913)*(shifts!AH:AH&lt;=events!BL1913)),BI1912)</f>
        <v>65</v>
      </c>
      <c r="BJ1913" s="15">
        <f t="shared" si="2721"/>
        <v>0</v>
      </c>
      <c r="BK1913">
        <f t="shared" si="2722"/>
        <v>297</v>
      </c>
      <c r="BL1913">
        <f t="shared" si="2723"/>
        <v>297</v>
      </c>
      <c r="BM1913" s="15">
        <f>SUMIFS(BJ$2:BJ1913,K$2:K1913,"=Intermission")+SUMIFS(BJ$2:BJ1913,K$2:K1913,"=Timeout")</f>
        <v>67</v>
      </c>
      <c r="BN1913">
        <f t="shared" si="2724"/>
        <v>1147</v>
      </c>
      <c r="BO1913" s="19">
        <f t="shared" si="2725"/>
        <v>1930</v>
      </c>
      <c r="BP1913">
        <f t="shared" si="2726"/>
        <v>1925</v>
      </c>
      <c r="BQ1913" s="17">
        <f t="shared" si="2727"/>
        <v>1930</v>
      </c>
      <c r="BR1913" t="str">
        <f t="shared" si="2728"/>
        <v>opp_team_player_1</v>
      </c>
      <c r="BS1913">
        <f>COUNTIFS(S$3:S1913,"="&amp;S1913,AI$3:AI1913,"="&amp;AI1913)</f>
        <v>1</v>
      </c>
      <c r="BT1913" t="str">
        <f>IFERROR(VLOOKUP(BB1913&amp;BU1913&amp;X1913,game_rosters!U:W,3,FALSE),"")</f>
        <v>P100198</v>
      </c>
      <c r="BU1913" t="str">
        <f t="shared" si="2729"/>
        <v>Velodrome</v>
      </c>
    </row>
    <row r="1914" spans="1:73" x14ac:dyDescent="0.2">
      <c r="A1914">
        <f t="shared" si="2704"/>
        <v>1</v>
      </c>
      <c r="I1914" s="44">
        <v>68</v>
      </c>
      <c r="K1914" t="s">
        <v>13</v>
      </c>
      <c r="L1914" t="s">
        <v>587</v>
      </c>
      <c r="N1914" t="s">
        <v>595</v>
      </c>
      <c r="O1914" t="s">
        <v>696</v>
      </c>
      <c r="Q1914" t="s">
        <v>595</v>
      </c>
      <c r="S1914">
        <v>984</v>
      </c>
      <c r="T1914" t="s">
        <v>756</v>
      </c>
      <c r="W1914" t="s">
        <v>731</v>
      </c>
      <c r="X1914">
        <v>68</v>
      </c>
      <c r="Z1914">
        <v>1</v>
      </c>
      <c r="AA1914">
        <f t="shared" si="2753"/>
        <v>1984</v>
      </c>
      <c r="AB1914" t="str">
        <f t="shared" si="2754"/>
        <v/>
      </c>
      <c r="AC1914">
        <f t="shared" si="2700"/>
        <v>1984</v>
      </c>
      <c r="AD1914" s="6">
        <v>2</v>
      </c>
      <c r="AE1914" t="s">
        <v>940</v>
      </c>
      <c r="AF1914" t="s">
        <v>924</v>
      </c>
      <c r="AG1914" t="s">
        <v>940</v>
      </c>
      <c r="AH1914" t="s">
        <v>751</v>
      </c>
      <c r="AI1914" t="str">
        <f t="shared" si="2705"/>
        <v>e</v>
      </c>
      <c r="AJ1914" t="str">
        <f t="shared" si="2706"/>
        <v/>
      </c>
      <c r="AK1914" t="str">
        <f t="shared" si="2707"/>
        <v/>
      </c>
      <c r="AL1914" t="str">
        <f t="shared" si="2708"/>
        <v/>
      </c>
      <c r="AM1914" t="str">
        <f t="shared" si="2709"/>
        <v/>
      </c>
      <c r="AN1914" t="str">
        <f t="shared" si="2710"/>
        <v>Away</v>
      </c>
      <c r="AO1914" t="str">
        <f t="shared" si="2711"/>
        <v>a</v>
      </c>
      <c r="AP1914" t="str">
        <f t="shared" si="2712"/>
        <v/>
      </c>
      <c r="AQ1914" t="str">
        <f t="shared" si="2713"/>
        <v/>
      </c>
      <c r="AR1914" t="str">
        <f t="shared" si="2714"/>
        <v>Away</v>
      </c>
      <c r="AS1914" t="str">
        <f t="shared" si="2715"/>
        <v>a</v>
      </c>
      <c r="AT1914" t="str">
        <f t="shared" si="2716"/>
        <v>Offensive</v>
      </c>
      <c r="AU1914" t="str">
        <f t="shared" si="2717"/>
        <v/>
      </c>
      <c r="AV1914" t="str">
        <f t="shared" si="2718"/>
        <v/>
      </c>
      <c r="AW1914" t="str" cm="1">
        <f t="array" ref="AW1914">IFERROR(IF(O1914&lt;&gt;"",O1914,IF(OR($S1914="",$T1914=""),"",IF(O1914&lt;&gt;"",O1914,IF($T1914&lt;&gt;"",_xlfn._xlws.FILTER(O:O,($BU:$BU=$BU1914)*($I:$I=$I1914)*($T:$T=$T1914)*($S:$S=_xlfn.MINIFS($S:$S,$T:$T,"="&amp;$T1914)),"")))))&amp;"",IF(O1914="","",""))&amp;""</f>
        <v>OffensivePlay_Zone-PuckRecoveryDumpIn</v>
      </c>
      <c r="AX1914" t="str" cm="1">
        <f t="array" ref="AX1914">IFERROR(IF(P1914&lt;&gt;"",P1914,IF(OR($S1914="",$T1914=""),"",IF($T1914&lt;&gt;"",_xlfn._xlws.FILTER(P:P,($BU:$BU=$BU1914)*($I:$I=$I1914)*($T:$T=$T1914)*($S:$S=_xlfn.MINIFS($S:$S,$T:$T,"="&amp;$T1914)),""))))&amp;"",IF(P1914="","",""))&amp;""</f>
        <v/>
      </c>
      <c r="AY1914" t="str" cm="1">
        <f t="array" ref="AY1914">IFERROR(IF(Q1914&lt;&gt;"",Q1914,IF(OR($S1914="",$T1914=""),"",IF($T1914&lt;&gt;"",_xlfn._xlws.FILTER(Q:Q,($BU:$BU=$BU1914)*($I:$I=$I1914)*($T:$T=$T1914)*($S:$S=_xlfn.MINIFS($S:$S,$T:$T,"="&amp;$T1914)),""))))&amp;"",IF(Q1914="","",""))&amp;""</f>
        <v>s</v>
      </c>
      <c r="AZ1914" t="str" cm="1">
        <f t="array" ref="AZ1914">IFERROR(IF(R1914&lt;&gt;"",R1914,IF(OR($S1914="",$T1914=""),"",IF($T1914&lt;&gt;"",_xlfn._xlws.FILTER(R:R,($BU:$BU=$BU1914)*($I:$I=$I1914)*($T:$T=$T1914)*($S:$S=_xlfn.MINIFS($S:$S,$T:$T,"="&amp;$T1914)),""))))&amp;"",IF(R1914="","",""))&amp;""</f>
        <v/>
      </c>
      <c r="BA1914" s="6">
        <f t="shared" si="2719"/>
        <v>161</v>
      </c>
      <c r="BB1914">
        <f t="shared" ref="BB1914:BD1914" si="2784">BB1913</f>
        <v>18987</v>
      </c>
      <c r="BC1914" t="str">
        <f t="shared" si="2784"/>
        <v>Velodrome</v>
      </c>
      <c r="BD1914" t="str">
        <f t="shared" si="2784"/>
        <v>Outlaws</v>
      </c>
      <c r="BE1914" t="s">
        <v>13</v>
      </c>
      <c r="BF1914" t="s">
        <v>587</v>
      </c>
      <c r="BI1914" cm="1">
        <f t="array" ref="BI1914">IFERROR(_xlfn._xlws.FILTER(shifts!A:A,(shifts!B:B=events!AD1914)*(shifts!AG:AG&gt;=events!BK1914)*(shifts!AH:AH&lt;=events!BL1914)),BI1913)</f>
        <v>66</v>
      </c>
      <c r="BJ1914" s="15">
        <f t="shared" si="2721"/>
        <v>2</v>
      </c>
      <c r="BK1914">
        <f t="shared" si="2722"/>
        <v>291</v>
      </c>
      <c r="BL1914">
        <f t="shared" si="2723"/>
        <v>289</v>
      </c>
      <c r="BM1914" s="15">
        <f>SUMIFS(BJ$2:BJ1914,K$2:K1914,"=Intermission")+SUMIFS(BJ$2:BJ1914,K$2:K1914,"=Timeout")</f>
        <v>67</v>
      </c>
      <c r="BN1914">
        <f t="shared" si="2724"/>
        <v>1147</v>
      </c>
      <c r="BO1914" s="19">
        <f t="shared" si="2725"/>
        <v>1936</v>
      </c>
      <c r="BP1914">
        <f t="shared" si="2726"/>
        <v>1931</v>
      </c>
      <c r="BQ1914" s="17">
        <f t="shared" si="2727"/>
        <v>1938</v>
      </c>
      <c r="BR1914" t="str">
        <f t="shared" si="2728"/>
        <v>event_team_player_1</v>
      </c>
      <c r="BS1914">
        <f>COUNTIFS(S$3:S1914,"="&amp;S1914,AI$3:AI1914,"="&amp;AI1914)</f>
        <v>1</v>
      </c>
      <c r="BT1914" t="str">
        <f>IFERROR(VLOOKUP(BB1914&amp;BU1914&amp;X1914,game_rosters!U:W,3,FALSE),"")</f>
        <v>P100128</v>
      </c>
      <c r="BU1914" t="str">
        <f t="shared" si="2729"/>
        <v>Outlaws</v>
      </c>
    </row>
    <row r="1915" spans="1:73" x14ac:dyDescent="0.2">
      <c r="A1915">
        <f t="shared" si="2704"/>
        <v>1</v>
      </c>
      <c r="I1915" s="44">
        <v>68</v>
      </c>
      <c r="K1915" t="s">
        <v>7</v>
      </c>
      <c r="L1915" t="s">
        <v>172</v>
      </c>
      <c r="M1915" t="s">
        <v>67</v>
      </c>
      <c r="N1915" t="s">
        <v>595</v>
      </c>
      <c r="R1915" s="51">
        <v>1</v>
      </c>
      <c r="S1915">
        <v>985</v>
      </c>
      <c r="T1915" t="s">
        <v>756</v>
      </c>
      <c r="W1915" t="s">
        <v>731</v>
      </c>
      <c r="X1915">
        <v>68</v>
      </c>
      <c r="Z1915">
        <v>1</v>
      </c>
      <c r="AA1915">
        <f t="shared" si="2753"/>
        <v>1985</v>
      </c>
      <c r="AB1915" t="str">
        <f t="shared" si="2754"/>
        <v/>
      </c>
      <c r="AC1915">
        <f t="shared" si="2700"/>
        <v>1985</v>
      </c>
      <c r="AD1915" s="6">
        <v>2</v>
      </c>
      <c r="AE1915" t="s">
        <v>940</v>
      </c>
      <c r="AF1915" t="s">
        <v>751</v>
      </c>
      <c r="AG1915" t="s">
        <v>756</v>
      </c>
      <c r="AH1915" t="s">
        <v>756</v>
      </c>
      <c r="AI1915" t="str">
        <f t="shared" si="2705"/>
        <v>e</v>
      </c>
      <c r="AJ1915" t="str">
        <f t="shared" si="2706"/>
        <v/>
      </c>
      <c r="AK1915" t="str">
        <f t="shared" si="2707"/>
        <v/>
      </c>
      <c r="AL1915" t="str">
        <f t="shared" si="2708"/>
        <v/>
      </c>
      <c r="AM1915" t="str">
        <f t="shared" si="2709"/>
        <v/>
      </c>
      <c r="AN1915" t="str">
        <f t="shared" si="2710"/>
        <v>Away</v>
      </c>
      <c r="AO1915" t="str">
        <f t="shared" si="2711"/>
        <v>a</v>
      </c>
      <c r="AP1915" t="str">
        <f t="shared" si="2712"/>
        <v/>
      </c>
      <c r="AQ1915" t="str">
        <f t="shared" si="2713"/>
        <v/>
      </c>
      <c r="AR1915" t="str">
        <f t="shared" si="2714"/>
        <v>Away</v>
      </c>
      <c r="AS1915" t="str">
        <f t="shared" si="2715"/>
        <v>a</v>
      </c>
      <c r="AT1915" t="str">
        <f t="shared" si="2716"/>
        <v>Offensive</v>
      </c>
      <c r="AU1915" t="str">
        <f t="shared" si="2717"/>
        <v/>
      </c>
      <c r="AV1915" t="str">
        <f t="shared" si="2718"/>
        <v/>
      </c>
      <c r="AW1915" t="str" cm="1">
        <f t="array" ref="AW1915">IFERROR(IF(O1915&lt;&gt;"",O1915,IF(OR($S1915="",$T1915=""),"",IF(O1915&lt;&gt;"",O1915,IF($T1915&lt;&gt;"",_xlfn._xlws.FILTER(O:O,($BU:$BU=$BU1915)*($I:$I=$I1915)*($T:$T=$T1915)*($S:$S=_xlfn.MINIFS($S:$S,$T:$T,"="&amp;$T1915)),"")))))&amp;"",IF(O1915="","",""))&amp;""</f>
        <v/>
      </c>
      <c r="AX1915" t="str" cm="1">
        <f t="array" ref="AX1915">IFERROR(IF(P1915&lt;&gt;"",P1915,IF(OR($S1915="",$T1915=""),"",IF($T1915&lt;&gt;"",_xlfn._xlws.FILTER(P:P,($BU:$BU=$BU1915)*($I:$I=$I1915)*($T:$T=$T1915)*($S:$S=_xlfn.MINIFS($S:$S,$T:$T,"="&amp;$T1915)),""))))&amp;"",IF(P1915="","",""))&amp;""</f>
        <v/>
      </c>
      <c r="AY1915" t="str" cm="1">
        <f t="array" ref="AY1915">IFERROR(IF(Q1915&lt;&gt;"",Q1915,IF(OR($S1915="",$T1915=""),"",IF($T1915&lt;&gt;"",_xlfn._xlws.FILTER(Q:Q,($BU:$BU=$BU1915)*($I:$I=$I1915)*($T:$T=$T1915)*($S:$S=_xlfn.MINIFS($S:$S,$T:$T,"="&amp;$T1915)),""))))&amp;"",IF(Q1915="","",""))&amp;""</f>
        <v/>
      </c>
      <c r="AZ1915" t="str" cm="1">
        <f t="array" ref="AZ1915">IFERROR(IF(R1915&lt;&gt;"",R1915,IF(OR($S1915="",$T1915=""),"",IF($T1915&lt;&gt;"",_xlfn._xlws.FILTER(R:R,($BU:$BU=$BU1915)*($I:$I=$I1915)*($T:$T=$T1915)*($S:$S=_xlfn.MINIFS($S:$S,$T:$T,"="&amp;$T1915)),""))))&amp;"",IF(R1915="","",""))&amp;""</f>
        <v>1</v>
      </c>
      <c r="BA1915" s="6">
        <f t="shared" si="2719"/>
        <v>161</v>
      </c>
      <c r="BB1915">
        <f t="shared" ref="BB1915:BD1915" si="2785">BB1914</f>
        <v>18987</v>
      </c>
      <c r="BC1915" t="str">
        <f t="shared" si="2785"/>
        <v>Velodrome</v>
      </c>
      <c r="BD1915" t="str">
        <f t="shared" si="2785"/>
        <v>Outlaws</v>
      </c>
      <c r="BE1915" t="s">
        <v>7</v>
      </c>
      <c r="BF1915" t="s">
        <v>172</v>
      </c>
      <c r="BI1915" cm="1">
        <f t="array" ref="BI1915">IFERROR(_xlfn._xlws.FILTER(shifts!A:A,(shifts!B:B=events!AD1915)*(shifts!AG:AG&gt;=events!BK1915)*(shifts!AH:AH&lt;=events!BL1915)),BI1914)</f>
        <v>66</v>
      </c>
      <c r="BJ1915" s="15">
        <f t="shared" si="2721"/>
        <v>0</v>
      </c>
      <c r="BK1915">
        <f t="shared" si="2722"/>
        <v>289</v>
      </c>
      <c r="BL1915">
        <f t="shared" si="2723"/>
        <v>289</v>
      </c>
      <c r="BM1915" s="15">
        <f>SUMIFS(BJ$2:BJ1915,K$2:K1915,"=Intermission")+SUMIFS(BJ$2:BJ1915,K$2:K1915,"=Timeout")</f>
        <v>67</v>
      </c>
      <c r="BN1915">
        <f t="shared" si="2724"/>
        <v>1147</v>
      </c>
      <c r="BO1915" s="19">
        <f t="shared" si="2725"/>
        <v>1938</v>
      </c>
      <c r="BP1915">
        <f t="shared" si="2726"/>
        <v>1933</v>
      </c>
      <c r="BQ1915" s="17">
        <f t="shared" si="2727"/>
        <v>1938</v>
      </c>
      <c r="BR1915" t="str">
        <f t="shared" si="2728"/>
        <v>event_team_player_1</v>
      </c>
      <c r="BS1915">
        <f>COUNTIFS(S$3:S1915,"="&amp;S1915,AI$3:AI1915,"="&amp;AI1915)</f>
        <v>1</v>
      </c>
      <c r="BT1915" t="str">
        <f>IFERROR(VLOOKUP(BB1915&amp;BU1915&amp;X1915,game_rosters!U:W,3,FALSE),"")</f>
        <v>P100128</v>
      </c>
      <c r="BU1915" t="str">
        <f t="shared" si="2729"/>
        <v>Outlaws</v>
      </c>
    </row>
    <row r="1916" spans="1:73" x14ac:dyDescent="0.2">
      <c r="A1916" t="str">
        <f t="shared" si="2704"/>
        <v/>
      </c>
      <c r="I1916" s="44">
        <v>18</v>
      </c>
      <c r="S1916">
        <v>985</v>
      </c>
      <c r="T1916" t="s">
        <v>756</v>
      </c>
      <c r="X1916">
        <v>18</v>
      </c>
      <c r="Z1916">
        <v>1</v>
      </c>
      <c r="AA1916">
        <f t="shared" si="2753"/>
        <v>1985</v>
      </c>
      <c r="AB1916" t="str">
        <f t="shared" si="2754"/>
        <v/>
      </c>
      <c r="AC1916">
        <f t="shared" si="2700"/>
        <v>1985</v>
      </c>
      <c r="AD1916" s="6">
        <v>2</v>
      </c>
      <c r="AE1916" t="s">
        <v>940</v>
      </c>
      <c r="AF1916" t="s">
        <v>751</v>
      </c>
      <c r="AG1916" t="s">
        <v>756</v>
      </c>
      <c r="AH1916" t="s">
        <v>756</v>
      </c>
      <c r="AI1916" t="str">
        <f t="shared" si="2705"/>
        <v>e</v>
      </c>
      <c r="AJ1916" t="str">
        <f t="shared" si="2706"/>
        <v/>
      </c>
      <c r="AK1916" t="str">
        <f t="shared" si="2707"/>
        <v/>
      </c>
      <c r="AL1916" t="str">
        <f t="shared" si="2708"/>
        <v/>
      </c>
      <c r="AM1916" t="str">
        <f t="shared" si="2709"/>
        <v/>
      </c>
      <c r="AN1916" t="str">
        <f t="shared" si="2710"/>
        <v>Away</v>
      </c>
      <c r="AO1916" t="str">
        <f t="shared" si="2711"/>
        <v>a</v>
      </c>
      <c r="AP1916" t="str">
        <f t="shared" si="2712"/>
        <v/>
      </c>
      <c r="AQ1916" t="str">
        <f t="shared" si="2713"/>
        <v/>
      </c>
      <c r="AR1916" t="str">
        <f t="shared" si="2714"/>
        <v>Away</v>
      </c>
      <c r="AS1916" t="str">
        <f t="shared" si="2715"/>
        <v>a</v>
      </c>
      <c r="AT1916" t="str">
        <f t="shared" si="2716"/>
        <v>Offensive</v>
      </c>
      <c r="AU1916" t="str">
        <f t="shared" si="2717"/>
        <v/>
      </c>
      <c r="AV1916" t="str">
        <f t="shared" si="2718"/>
        <v/>
      </c>
      <c r="AW1916" t="str" cm="1">
        <f t="array" ref="AW1916">IFERROR(IF(O1916&lt;&gt;"",O1916,IF(OR($S1916="",$T1916=""),"",IF(O1916&lt;&gt;"",O1916,IF($T1916&lt;&gt;"",_xlfn._xlws.FILTER(O:O,($BU:$BU=$BU1916)*($I:$I=$I1916)*($T:$T=$T1916)*($S:$S=_xlfn.MINIFS($S:$S,$T:$T,"="&amp;$T1916)),"")))))&amp;"",IF(O1916="","",""))&amp;""</f>
        <v/>
      </c>
      <c r="AX1916" t="str" cm="1">
        <f t="array" ref="AX1916">IFERROR(IF(P1916&lt;&gt;"",P1916,IF(OR($S1916="",$T1916=""),"",IF($T1916&lt;&gt;"",_xlfn._xlws.FILTER(P:P,($BU:$BU=$BU1916)*($I:$I=$I1916)*($T:$T=$T1916)*($S:$S=_xlfn.MINIFS($S:$S,$T:$T,"="&amp;$T1916)),""))))&amp;"",IF(P1916="","",""))&amp;""</f>
        <v/>
      </c>
      <c r="AY1916" t="str" cm="1">
        <f t="array" ref="AY1916">IFERROR(IF(Q1916&lt;&gt;"",Q1916,IF(OR($S1916="",$T1916=""),"",IF($T1916&lt;&gt;"",_xlfn._xlws.FILTER(Q:Q,($BU:$BU=$BU1916)*($I:$I=$I1916)*($T:$T=$T1916)*($S:$S=_xlfn.MINIFS($S:$S,$T:$T,"="&amp;$T1916)),""))))&amp;"",IF(Q1916="","",""))&amp;""</f>
        <v/>
      </c>
      <c r="AZ1916" t="str" cm="1">
        <f t="array" ref="AZ1916">IFERROR(IF(R1916&lt;&gt;"",R1916,IF(OR($S1916="",$T1916=""),"",IF($T1916&lt;&gt;"",_xlfn._xlws.FILTER(R:R,($BU:$BU=$BU1916)*($I:$I=$I1916)*($T:$T=$T1916)*($S:$S=_xlfn.MINIFS($S:$S,$T:$T,"="&amp;$T1916)),""))))&amp;"",IF(R1916="","",""))&amp;""</f>
        <v/>
      </c>
      <c r="BA1916" s="6">
        <f t="shared" si="2719"/>
        <v>161</v>
      </c>
      <c r="BB1916">
        <f t="shared" ref="BB1916:BD1916" si="2786">BB1915</f>
        <v>18987</v>
      </c>
      <c r="BC1916" t="str">
        <f t="shared" si="2786"/>
        <v>Velodrome</v>
      </c>
      <c r="BD1916" t="str">
        <f t="shared" si="2786"/>
        <v>Outlaws</v>
      </c>
      <c r="BE1916" t="s">
        <v>7</v>
      </c>
      <c r="BF1916" t="s">
        <v>172</v>
      </c>
      <c r="BI1916" cm="1">
        <f t="array" ref="BI1916">IFERROR(_xlfn._xlws.FILTER(shifts!A:A,(shifts!B:B=events!AD1916)*(shifts!AG:AG&gt;=events!BK1916)*(shifts!AH:AH&lt;=events!BL1916)),BI1915)</f>
        <v>66</v>
      </c>
      <c r="BJ1916" s="15">
        <f t="shared" si="2721"/>
        <v>0</v>
      </c>
      <c r="BK1916">
        <f t="shared" si="2722"/>
        <v>289</v>
      </c>
      <c r="BL1916">
        <f t="shared" si="2723"/>
        <v>289</v>
      </c>
      <c r="BM1916" s="15">
        <f>SUMIFS(BJ$2:BJ1916,K$2:K1916,"=Intermission")+SUMIFS(BJ$2:BJ1916,K$2:K1916,"=Timeout")</f>
        <v>67</v>
      </c>
      <c r="BN1916">
        <f t="shared" si="2724"/>
        <v>1147</v>
      </c>
      <c r="BO1916" s="19">
        <f t="shared" si="2725"/>
        <v>1938</v>
      </c>
      <c r="BP1916">
        <f t="shared" si="2726"/>
        <v>1933</v>
      </c>
      <c r="BQ1916" s="17">
        <f t="shared" si="2727"/>
        <v>1938</v>
      </c>
      <c r="BR1916" t="str">
        <f t="shared" si="2728"/>
        <v>event_team_player_2</v>
      </c>
      <c r="BS1916">
        <f>COUNTIFS(S$3:S1916,"="&amp;S1916,AI$3:AI1916,"="&amp;AI1916)</f>
        <v>2</v>
      </c>
      <c r="BT1916" t="str">
        <f>IFERROR(VLOOKUP(BB1916&amp;BU1916&amp;X1916,game_rosters!U:W,3,FALSE),"")</f>
        <v>P100034</v>
      </c>
      <c r="BU1916" t="str">
        <f t="shared" si="2729"/>
        <v>Outlaws</v>
      </c>
    </row>
    <row r="1917" spans="1:73" x14ac:dyDescent="0.2">
      <c r="A1917" t="str">
        <f t="shared" si="2704"/>
        <v/>
      </c>
      <c r="I1917" s="44">
        <v>22</v>
      </c>
      <c r="R1917" s="51">
        <v>1</v>
      </c>
      <c r="S1917">
        <v>985</v>
      </c>
      <c r="T1917" t="s">
        <v>756</v>
      </c>
      <c r="X1917">
        <v>22</v>
      </c>
      <c r="AA1917">
        <f t="shared" si="2753"/>
        <v>1985</v>
      </c>
      <c r="AB1917" t="str">
        <f t="shared" si="2754"/>
        <v/>
      </c>
      <c r="AC1917">
        <f t="shared" si="2700"/>
        <v>1985</v>
      </c>
      <c r="AD1917" s="6">
        <v>2</v>
      </c>
      <c r="AE1917" t="s">
        <v>940</v>
      </c>
      <c r="AF1917" t="s">
        <v>751</v>
      </c>
      <c r="AG1917" t="s">
        <v>756</v>
      </c>
      <c r="AH1917" t="s">
        <v>756</v>
      </c>
      <c r="AI1917" t="str">
        <f t="shared" si="2705"/>
        <v>o</v>
      </c>
      <c r="AJ1917" t="str">
        <f t="shared" si="2706"/>
        <v/>
      </c>
      <c r="AK1917" t="str">
        <f t="shared" si="2707"/>
        <v/>
      </c>
      <c r="AL1917" t="str">
        <f t="shared" si="2708"/>
        <v/>
      </c>
      <c r="AM1917" t="str">
        <f t="shared" si="2709"/>
        <v/>
      </c>
      <c r="AN1917" t="str">
        <f t="shared" si="2710"/>
        <v>Away</v>
      </c>
      <c r="AO1917" t="str">
        <f t="shared" si="2711"/>
        <v>a</v>
      </c>
      <c r="AP1917" t="str">
        <f t="shared" si="2712"/>
        <v/>
      </c>
      <c r="AQ1917" t="str">
        <f t="shared" si="2713"/>
        <v/>
      </c>
      <c r="AR1917" t="str">
        <f t="shared" si="2714"/>
        <v>Away</v>
      </c>
      <c r="AS1917" t="str">
        <f t="shared" si="2715"/>
        <v>a</v>
      </c>
      <c r="AT1917" t="str">
        <f t="shared" si="2716"/>
        <v>Defensive</v>
      </c>
      <c r="AU1917" t="str">
        <f t="shared" si="2717"/>
        <v/>
      </c>
      <c r="AV1917" t="str">
        <f t="shared" si="2718"/>
        <v/>
      </c>
      <c r="AW1917" t="str" cm="1">
        <f t="array" ref="AW1917">IFERROR(IF(O1917&lt;&gt;"",O1917,IF(OR($S1917="",$T1917=""),"",IF(O1917&lt;&gt;"",O1917,IF($T1917&lt;&gt;"",_xlfn._xlws.FILTER(O:O,($BU:$BU=$BU1917)*($I:$I=$I1917)*($T:$T=$T1917)*($S:$S=_xlfn.MINIFS($S:$S,$T:$T,"="&amp;$T1917)),"")))))&amp;"",IF(O1917="","",""))&amp;""</f>
        <v/>
      </c>
      <c r="AX1917" t="str" cm="1">
        <f t="array" ref="AX1917">IFERROR(IF(P1917&lt;&gt;"",P1917,IF(OR($S1917="",$T1917=""),"",IF($T1917&lt;&gt;"",_xlfn._xlws.FILTER(P:P,($BU:$BU=$BU1917)*($I:$I=$I1917)*($T:$T=$T1917)*($S:$S=_xlfn.MINIFS($S:$S,$T:$T,"="&amp;$T1917)),""))))&amp;"",IF(P1917="","",""))&amp;""</f>
        <v/>
      </c>
      <c r="AY1917" t="str" cm="1">
        <f t="array" ref="AY1917">IFERROR(IF(Q1917&lt;&gt;"",Q1917,IF(OR($S1917="",$T1917=""),"",IF($T1917&lt;&gt;"",_xlfn._xlws.FILTER(Q:Q,($BU:$BU=$BU1917)*($I:$I=$I1917)*($T:$T=$T1917)*($S:$S=_xlfn.MINIFS($S:$S,$T:$T,"="&amp;$T1917)),""))))&amp;"",IF(Q1917="","",""))&amp;""</f>
        <v/>
      </c>
      <c r="AZ1917" t="str" cm="1">
        <f t="array" ref="AZ1917">IFERROR(IF(R1917&lt;&gt;"",R1917,IF(OR($S1917="",$T1917=""),"",IF($T1917&lt;&gt;"",_xlfn._xlws.FILTER(R:R,($BU:$BU=$BU1917)*($I:$I=$I1917)*($T:$T=$T1917)*($S:$S=_xlfn.MINIFS($S:$S,$T:$T,"="&amp;$T1917)),""))))&amp;"",IF(R1917="","",""))&amp;""</f>
        <v>1</v>
      </c>
      <c r="BA1917" s="6">
        <f t="shared" si="2719"/>
        <v>161</v>
      </c>
      <c r="BB1917">
        <f t="shared" ref="BB1917:BD1917" si="2787">BB1916</f>
        <v>18987</v>
      </c>
      <c r="BC1917" t="str">
        <f t="shared" si="2787"/>
        <v>Velodrome</v>
      </c>
      <c r="BD1917" t="str">
        <f t="shared" si="2787"/>
        <v>Outlaws</v>
      </c>
      <c r="BE1917" t="s">
        <v>7</v>
      </c>
      <c r="BF1917" t="s">
        <v>172</v>
      </c>
      <c r="BI1917" cm="1">
        <f t="array" ref="BI1917">IFERROR(_xlfn._xlws.FILTER(shifts!A:A,(shifts!B:B=events!AD1917)*(shifts!AG:AG&gt;=events!BK1917)*(shifts!AH:AH&lt;=events!BL1917)),BI1916)</f>
        <v>66</v>
      </c>
      <c r="BJ1917" s="15">
        <f t="shared" si="2721"/>
        <v>0</v>
      </c>
      <c r="BK1917">
        <f t="shared" si="2722"/>
        <v>289</v>
      </c>
      <c r="BL1917">
        <f t="shared" si="2723"/>
        <v>289</v>
      </c>
      <c r="BM1917" s="15">
        <f>SUMIFS(BJ$2:BJ1917,K$2:K1917,"=Intermission")+SUMIFS(BJ$2:BJ1917,K$2:K1917,"=Timeout")</f>
        <v>67</v>
      </c>
      <c r="BN1917">
        <f t="shared" si="2724"/>
        <v>1147</v>
      </c>
      <c r="BO1917" s="19">
        <f t="shared" si="2725"/>
        <v>1938</v>
      </c>
      <c r="BP1917">
        <f t="shared" si="2726"/>
        <v>1933</v>
      </c>
      <c r="BQ1917" s="17">
        <f t="shared" si="2727"/>
        <v>1938</v>
      </c>
      <c r="BR1917" t="str">
        <f t="shared" si="2728"/>
        <v>opp_team_player_1</v>
      </c>
      <c r="BS1917">
        <f>COUNTIFS(S$3:S1917,"="&amp;S1917,AI$3:AI1917,"="&amp;AI1917)</f>
        <v>1</v>
      </c>
      <c r="BT1917" t="str">
        <f>IFERROR(VLOOKUP(BB1917&amp;BU1917&amp;X1917,game_rosters!U:W,3,FALSE),"")</f>
        <v>P100108</v>
      </c>
      <c r="BU1917" t="str">
        <f t="shared" si="2729"/>
        <v>Velodrome</v>
      </c>
    </row>
    <row r="1918" spans="1:73" x14ac:dyDescent="0.2">
      <c r="A1918">
        <f t="shared" si="2704"/>
        <v>1</v>
      </c>
      <c r="I1918" s="44">
        <v>18</v>
      </c>
      <c r="K1918" t="s">
        <v>7</v>
      </c>
      <c r="L1918" t="s">
        <v>172</v>
      </c>
      <c r="M1918" t="s">
        <v>372</v>
      </c>
      <c r="N1918" t="s">
        <v>595</v>
      </c>
      <c r="O1918" t="s">
        <v>654</v>
      </c>
      <c r="Q1918" t="s">
        <v>595</v>
      </c>
      <c r="S1918">
        <v>986</v>
      </c>
      <c r="T1918">
        <v>161</v>
      </c>
      <c r="W1918" t="s">
        <v>731</v>
      </c>
      <c r="X1918">
        <v>18</v>
      </c>
      <c r="Z1918">
        <v>1</v>
      </c>
      <c r="AA1918">
        <f t="shared" si="2753"/>
        <v>1986</v>
      </c>
      <c r="AB1918">
        <f t="shared" si="2754"/>
        <v>9161</v>
      </c>
      <c r="AC1918">
        <f t="shared" si="2700"/>
        <v>9161</v>
      </c>
      <c r="AD1918" s="6">
        <v>2</v>
      </c>
      <c r="AE1918" t="s">
        <v>940</v>
      </c>
      <c r="AF1918" t="s">
        <v>899</v>
      </c>
      <c r="AG1918" t="s">
        <v>756</v>
      </c>
      <c r="AH1918" t="s">
        <v>756</v>
      </c>
      <c r="AI1918" t="str">
        <f t="shared" si="2705"/>
        <v>e</v>
      </c>
      <c r="AJ1918" t="str">
        <f t="shared" si="2706"/>
        <v/>
      </c>
      <c r="AK1918" t="str">
        <f t="shared" si="2707"/>
        <v/>
      </c>
      <c r="AL1918" t="str">
        <f t="shared" si="2708"/>
        <v/>
      </c>
      <c r="AM1918" t="str">
        <f t="shared" si="2709"/>
        <v/>
      </c>
      <c r="AN1918" t="str">
        <f t="shared" si="2710"/>
        <v>Away</v>
      </c>
      <c r="AO1918" t="str">
        <f t="shared" si="2711"/>
        <v>a</v>
      </c>
      <c r="AP1918" t="str">
        <f t="shared" si="2712"/>
        <v/>
      </c>
      <c r="AQ1918" t="str">
        <f t="shared" si="2713"/>
        <v/>
      </c>
      <c r="AR1918" t="str">
        <f t="shared" si="2714"/>
        <v>Away</v>
      </c>
      <c r="AS1918" t="str">
        <f t="shared" si="2715"/>
        <v>a</v>
      </c>
      <c r="AT1918" t="str">
        <f t="shared" si="2716"/>
        <v>Offensive</v>
      </c>
      <c r="AU1918" t="str">
        <f t="shared" si="2717"/>
        <v/>
      </c>
      <c r="AV1918" t="str">
        <f t="shared" si="2718"/>
        <v/>
      </c>
      <c r="AW1918" t="str" cm="1">
        <f t="array" ref="AW1918">IFERROR(IF(O1918&lt;&gt;"",O1918,IF(OR($S1918="",$T1918=""),"",IF(O1918&lt;&gt;"",O1918,IF($T1918&lt;&gt;"",_xlfn._xlws.FILTER(O:O,($BU:$BU=$BU1918)*($I:$I=$I1918)*($T:$T=$T1918)*($S:$S=_xlfn.MINIFS($S:$S,$T:$T,"="&amp;$T1918)),"")))))&amp;"",IF(O1918="","",""))&amp;""</f>
        <v>OffensivePlay_Pass-SecondTouch</v>
      </c>
      <c r="AX1918" t="str" cm="1">
        <f t="array" ref="AX1918">IFERROR(IF(P1918&lt;&gt;"",P1918,IF(OR($S1918="",$T1918=""),"",IF($T1918&lt;&gt;"",_xlfn._xlws.FILTER(P:P,($BU:$BU=$BU1918)*($I:$I=$I1918)*($T:$T=$T1918)*($S:$S=_xlfn.MINIFS($S:$S,$T:$T,"="&amp;$T1918)),""))))&amp;"",IF(P1918="","",""))&amp;""</f>
        <v/>
      </c>
      <c r="AY1918" t="str" cm="1">
        <f t="array" ref="AY1918">IFERROR(IF(Q1918&lt;&gt;"",Q1918,IF(OR($S1918="",$T1918=""),"",IF($T1918&lt;&gt;"",_xlfn._xlws.FILTER(Q:Q,($BU:$BU=$BU1918)*($I:$I=$I1918)*($T:$T=$T1918)*($S:$S=_xlfn.MINIFS($S:$S,$T:$T,"="&amp;$T1918)),""))))&amp;"",IF(Q1918="","",""))&amp;""</f>
        <v>s</v>
      </c>
      <c r="AZ1918" t="str" cm="1">
        <f t="array" ref="AZ1918">IFERROR(IF(R1918&lt;&gt;"",R1918,IF(OR($S1918="",$T1918=""),"",IF($T1918&lt;&gt;"",_xlfn._xlws.FILTER(R:R,($BU:$BU=$BU1918)*($I:$I=$I1918)*($T:$T=$T1918)*($S:$S=_xlfn.MINIFS($S:$S,$T:$T,"="&amp;$T1918)),""))))&amp;"",IF(R1918="","",""))&amp;""</f>
        <v/>
      </c>
      <c r="BA1918" s="6">
        <f t="shared" si="2719"/>
        <v>161</v>
      </c>
      <c r="BB1918">
        <f t="shared" ref="BB1918:BD1918" si="2788">BB1917</f>
        <v>18987</v>
      </c>
      <c r="BC1918" t="str">
        <f t="shared" si="2788"/>
        <v>Velodrome</v>
      </c>
      <c r="BD1918" t="str">
        <f t="shared" si="2788"/>
        <v>Outlaws</v>
      </c>
      <c r="BE1918" t="s">
        <v>7</v>
      </c>
      <c r="BF1918" t="s">
        <v>172</v>
      </c>
      <c r="BI1918" cm="1">
        <f t="array" ref="BI1918">IFERROR(_xlfn._xlws.FILTER(shifts!A:A,(shifts!B:B=events!AD1918)*(shifts!AG:AG&gt;=events!BK1918)*(shifts!AH:AH&lt;=events!BL1918)),BI1917)</f>
        <v>66</v>
      </c>
      <c r="BJ1918" s="15">
        <f t="shared" si="2721"/>
        <v>0</v>
      </c>
      <c r="BK1918">
        <f t="shared" si="2722"/>
        <v>288</v>
      </c>
      <c r="BL1918">
        <f t="shared" si="2723"/>
        <v>288</v>
      </c>
      <c r="BM1918" s="15">
        <f>SUMIFS(BJ$2:BJ1918,K$2:K1918,"=Intermission")+SUMIFS(BJ$2:BJ1918,K$2:K1918,"=Timeout")</f>
        <v>67</v>
      </c>
      <c r="BN1918">
        <f t="shared" si="2724"/>
        <v>1147</v>
      </c>
      <c r="BO1918" s="19">
        <f t="shared" si="2725"/>
        <v>1939</v>
      </c>
      <c r="BP1918">
        <f t="shared" si="2726"/>
        <v>1934</v>
      </c>
      <c r="BQ1918" s="17">
        <f t="shared" si="2727"/>
        <v>1939</v>
      </c>
      <c r="BR1918" t="str">
        <f t="shared" si="2728"/>
        <v>event_team_player_1</v>
      </c>
      <c r="BS1918">
        <f>COUNTIFS(S$3:S1918,"="&amp;S1918,AI$3:AI1918,"="&amp;AI1918)</f>
        <v>1</v>
      </c>
      <c r="BT1918" t="str">
        <f>IFERROR(VLOOKUP(BB1918&amp;BU1918&amp;X1918,game_rosters!U:W,3,FALSE),"")</f>
        <v>P100034</v>
      </c>
      <c r="BU1918" t="str">
        <f t="shared" si="2729"/>
        <v>Outlaws</v>
      </c>
    </row>
    <row r="1919" spans="1:73" x14ac:dyDescent="0.2">
      <c r="A1919" t="str">
        <f t="shared" si="2704"/>
        <v/>
      </c>
      <c r="I1919" s="44">
        <v>3</v>
      </c>
      <c r="R1919" s="51">
        <v>1</v>
      </c>
      <c r="S1919">
        <v>986</v>
      </c>
      <c r="T1919">
        <v>161</v>
      </c>
      <c r="X1919">
        <v>3</v>
      </c>
      <c r="Z1919">
        <v>1</v>
      </c>
      <c r="AA1919">
        <f t="shared" si="2753"/>
        <v>1986</v>
      </c>
      <c r="AB1919">
        <f t="shared" si="2754"/>
        <v>9161</v>
      </c>
      <c r="AC1919">
        <f t="shared" si="2700"/>
        <v>9161</v>
      </c>
      <c r="AD1919" s="6">
        <v>2</v>
      </c>
      <c r="AE1919" t="s">
        <v>940</v>
      </c>
      <c r="AF1919" t="s">
        <v>899</v>
      </c>
      <c r="AG1919" t="s">
        <v>756</v>
      </c>
      <c r="AH1919" t="s">
        <v>756</v>
      </c>
      <c r="AI1919" t="str">
        <f t="shared" si="2705"/>
        <v>e</v>
      </c>
      <c r="AJ1919" t="str">
        <f t="shared" si="2706"/>
        <v/>
      </c>
      <c r="AK1919" t="str">
        <f t="shared" si="2707"/>
        <v/>
      </c>
      <c r="AL1919" t="str">
        <f t="shared" si="2708"/>
        <v/>
      </c>
      <c r="AM1919" t="str">
        <f t="shared" si="2709"/>
        <v/>
      </c>
      <c r="AN1919" t="str">
        <f t="shared" si="2710"/>
        <v>Away</v>
      </c>
      <c r="AO1919" t="str">
        <f t="shared" si="2711"/>
        <v>a</v>
      </c>
      <c r="AP1919" t="str">
        <f t="shared" si="2712"/>
        <v/>
      </c>
      <c r="AQ1919" t="str">
        <f t="shared" si="2713"/>
        <v/>
      </c>
      <c r="AR1919" t="str">
        <f t="shared" si="2714"/>
        <v>Away</v>
      </c>
      <c r="AS1919" t="str">
        <f t="shared" si="2715"/>
        <v>a</v>
      </c>
      <c r="AT1919" t="str">
        <f t="shared" si="2716"/>
        <v>Offensive</v>
      </c>
      <c r="AU1919" t="str">
        <f t="shared" si="2717"/>
        <v/>
      </c>
      <c r="AV1919" t="str">
        <f t="shared" si="2718"/>
        <v/>
      </c>
      <c r="AW1919" t="str" cm="1">
        <f t="array" ref="AW1919">IFERROR(IF(O1919&lt;&gt;"",O1919,IF(OR($S1919="",$T1919=""),"",IF(O1919&lt;&gt;"",O1919,IF($T1919&lt;&gt;"",_xlfn._xlws.FILTER(O:O,($BU:$BU=$BU1919)*($I:$I=$I1919)*($T:$T=$T1919)*($S:$S=_xlfn.MINIFS($S:$S,$T:$T,"="&amp;$T1919)),"")))))&amp;"",IF(O1919="","",""))&amp;""</f>
        <v/>
      </c>
      <c r="AX1919" t="str" cm="1">
        <f t="array" ref="AX1919">IFERROR(IF(P1919&lt;&gt;"",P1919,IF(OR($S1919="",$T1919=""),"",IF($T1919&lt;&gt;"",_xlfn._xlws.FILTER(P:P,($BU:$BU=$BU1919)*($I:$I=$I1919)*($T:$T=$T1919)*($S:$S=_xlfn.MINIFS($S:$S,$T:$T,"="&amp;$T1919)),""))))&amp;"",IF(P1919="","",""))&amp;""</f>
        <v/>
      </c>
      <c r="AY1919" t="str" cm="1">
        <f t="array" ref="AY1919">IFERROR(IF(Q1919&lt;&gt;"",Q1919,IF(OR($S1919="",$T1919=""),"",IF($T1919&lt;&gt;"",_xlfn._xlws.FILTER(Q:Q,($BU:$BU=$BU1919)*($I:$I=$I1919)*($T:$T=$T1919)*($S:$S=_xlfn.MINIFS($S:$S,$T:$T,"="&amp;$T1919)),""))))&amp;"",IF(Q1919="","",""))&amp;""</f>
        <v/>
      </c>
      <c r="AZ1919" t="str" cm="1">
        <f t="array" ref="AZ1919">IFERROR(IF(R1919&lt;&gt;"",R1919,IF(OR($S1919="",$T1919=""),"",IF($T1919&lt;&gt;"",_xlfn._xlws.FILTER(R:R,($BU:$BU=$BU1919)*($I:$I=$I1919)*($T:$T=$T1919)*($S:$S=_xlfn.MINIFS($S:$S,$T:$T,"="&amp;$T1919)),""))))&amp;"",IF(R1919="","",""))&amp;""</f>
        <v>1</v>
      </c>
      <c r="BA1919" s="6">
        <f t="shared" si="2719"/>
        <v>161</v>
      </c>
      <c r="BB1919">
        <f t="shared" ref="BB1919:BD1919" si="2789">BB1918</f>
        <v>18987</v>
      </c>
      <c r="BC1919" t="str">
        <f t="shared" si="2789"/>
        <v>Velodrome</v>
      </c>
      <c r="BD1919" t="str">
        <f t="shared" si="2789"/>
        <v>Outlaws</v>
      </c>
      <c r="BE1919" t="s">
        <v>7</v>
      </c>
      <c r="BF1919" t="s">
        <v>172</v>
      </c>
      <c r="BI1919" cm="1">
        <f t="array" ref="BI1919">IFERROR(_xlfn._xlws.FILTER(shifts!A:A,(shifts!B:B=events!AD1919)*(shifts!AG:AG&gt;=events!BK1919)*(shifts!AH:AH&lt;=events!BL1919)),BI1918)</f>
        <v>66</v>
      </c>
      <c r="BJ1919" s="15">
        <f t="shared" si="2721"/>
        <v>0</v>
      </c>
      <c r="BK1919">
        <f t="shared" si="2722"/>
        <v>288</v>
      </c>
      <c r="BL1919">
        <f t="shared" si="2723"/>
        <v>288</v>
      </c>
      <c r="BM1919" s="15">
        <f>SUMIFS(BJ$2:BJ1919,K$2:K1919,"=Intermission")+SUMIFS(BJ$2:BJ1919,K$2:K1919,"=Timeout")</f>
        <v>67</v>
      </c>
      <c r="BN1919">
        <f t="shared" si="2724"/>
        <v>1147</v>
      </c>
      <c r="BO1919" s="19">
        <f t="shared" si="2725"/>
        <v>1939</v>
      </c>
      <c r="BP1919">
        <f t="shared" si="2726"/>
        <v>1934</v>
      </c>
      <c r="BQ1919" s="17">
        <f t="shared" si="2727"/>
        <v>1939</v>
      </c>
      <c r="BR1919" t="str">
        <f t="shared" si="2728"/>
        <v>event_team_player_2</v>
      </c>
      <c r="BS1919">
        <f>COUNTIFS(S$3:S1919,"="&amp;S1919,AI$3:AI1919,"="&amp;AI1919)</f>
        <v>2</v>
      </c>
      <c r="BT1919" t="str">
        <f>IFERROR(VLOOKUP(BB1919&amp;BU1919&amp;X1919,game_rosters!U:W,3,FALSE),"")</f>
        <v>P100004</v>
      </c>
      <c r="BU1919" t="str">
        <f t="shared" si="2729"/>
        <v>Outlaws</v>
      </c>
    </row>
    <row r="1920" spans="1:73" x14ac:dyDescent="0.2">
      <c r="A1920" t="str">
        <f t="shared" si="2704"/>
        <v/>
      </c>
      <c r="I1920" s="44">
        <v>91</v>
      </c>
      <c r="R1920" s="51">
        <v>1</v>
      </c>
      <c r="S1920">
        <v>986</v>
      </c>
      <c r="T1920">
        <v>161</v>
      </c>
      <c r="X1920">
        <v>91</v>
      </c>
      <c r="AA1920">
        <f t="shared" si="2753"/>
        <v>1986</v>
      </c>
      <c r="AB1920">
        <f t="shared" si="2754"/>
        <v>9161</v>
      </c>
      <c r="AC1920">
        <f t="shared" si="2700"/>
        <v>9161</v>
      </c>
      <c r="AD1920" s="6">
        <v>2</v>
      </c>
      <c r="AE1920" t="s">
        <v>940</v>
      </c>
      <c r="AF1920" t="s">
        <v>899</v>
      </c>
      <c r="AG1920" t="s">
        <v>756</v>
      </c>
      <c r="AH1920" t="s">
        <v>756</v>
      </c>
      <c r="AI1920" t="str">
        <f t="shared" si="2705"/>
        <v>o</v>
      </c>
      <c r="AJ1920" t="str">
        <f t="shared" si="2706"/>
        <v/>
      </c>
      <c r="AK1920" t="str">
        <f t="shared" si="2707"/>
        <v/>
      </c>
      <c r="AL1920" t="str">
        <f t="shared" si="2708"/>
        <v/>
      </c>
      <c r="AM1920" t="str">
        <f t="shared" si="2709"/>
        <v/>
      </c>
      <c r="AN1920" t="str">
        <f t="shared" si="2710"/>
        <v>Away</v>
      </c>
      <c r="AO1920" t="str">
        <f t="shared" si="2711"/>
        <v>a</v>
      </c>
      <c r="AP1920" t="str">
        <f t="shared" si="2712"/>
        <v/>
      </c>
      <c r="AQ1920" t="str">
        <f t="shared" si="2713"/>
        <v/>
      </c>
      <c r="AR1920" t="str">
        <f t="shared" si="2714"/>
        <v>Away</v>
      </c>
      <c r="AS1920" t="str">
        <f t="shared" si="2715"/>
        <v>a</v>
      </c>
      <c r="AT1920" t="str">
        <f t="shared" si="2716"/>
        <v>Defensive</v>
      </c>
      <c r="AU1920" t="str">
        <f t="shared" si="2717"/>
        <v/>
      </c>
      <c r="AV1920" t="str">
        <f t="shared" si="2718"/>
        <v/>
      </c>
      <c r="AW1920" t="str" cm="1">
        <f t="array" ref="AW1920">IFERROR(IF(O1920&lt;&gt;"",O1920,IF(OR($S1920="",$T1920=""),"",IF(O1920&lt;&gt;"",O1920,IF($T1920&lt;&gt;"",_xlfn._xlws.FILTER(O:O,($BU:$BU=$BU1920)*($I:$I=$I1920)*($T:$T=$T1920)*($S:$S=_xlfn.MINIFS($S:$S,$T:$T,"="&amp;$T1920)),"")))))&amp;"",IF(O1920="","",""))&amp;""</f>
        <v/>
      </c>
      <c r="AX1920" t="str" cm="1">
        <f t="array" ref="AX1920">IFERROR(IF(P1920&lt;&gt;"",P1920,IF(OR($S1920="",$T1920=""),"",IF($T1920&lt;&gt;"",_xlfn._xlws.FILTER(P:P,($BU:$BU=$BU1920)*($I:$I=$I1920)*($T:$T=$T1920)*($S:$S=_xlfn.MINIFS($S:$S,$T:$T,"="&amp;$T1920)),""))))&amp;"",IF(P1920="","",""))&amp;""</f>
        <v/>
      </c>
      <c r="AY1920" t="str" cm="1">
        <f t="array" ref="AY1920">IFERROR(IF(Q1920&lt;&gt;"",Q1920,IF(OR($S1920="",$T1920=""),"",IF($T1920&lt;&gt;"",_xlfn._xlws.FILTER(Q:Q,($BU:$BU=$BU1920)*($I:$I=$I1920)*($T:$T=$T1920)*($S:$S=_xlfn.MINIFS($S:$S,$T:$T,"="&amp;$T1920)),""))))&amp;"",IF(Q1920="","",""))&amp;""</f>
        <v/>
      </c>
      <c r="AZ1920" t="str" cm="1">
        <f t="array" ref="AZ1920">IFERROR(IF(R1920&lt;&gt;"",R1920,IF(OR($S1920="",$T1920=""),"",IF($T1920&lt;&gt;"",_xlfn._xlws.FILTER(R:R,($BU:$BU=$BU1920)*($I:$I=$I1920)*($T:$T=$T1920)*($S:$S=_xlfn.MINIFS($S:$S,$T:$T,"="&amp;$T1920)),""))))&amp;"",IF(R1920="","",""))&amp;""</f>
        <v>1</v>
      </c>
      <c r="BA1920" s="6">
        <f t="shared" si="2719"/>
        <v>161</v>
      </c>
      <c r="BB1920">
        <f t="shared" ref="BB1920:BD1920" si="2790">BB1919</f>
        <v>18987</v>
      </c>
      <c r="BC1920" t="str">
        <f t="shared" si="2790"/>
        <v>Velodrome</v>
      </c>
      <c r="BD1920" t="str">
        <f t="shared" si="2790"/>
        <v>Outlaws</v>
      </c>
      <c r="BE1920" t="s">
        <v>7</v>
      </c>
      <c r="BF1920" t="s">
        <v>172</v>
      </c>
      <c r="BI1920" cm="1">
        <f t="array" ref="BI1920">IFERROR(_xlfn._xlws.FILTER(shifts!A:A,(shifts!B:B=events!AD1920)*(shifts!AG:AG&gt;=events!BK1920)*(shifts!AH:AH&lt;=events!BL1920)),BI1919)</f>
        <v>66</v>
      </c>
      <c r="BJ1920" s="15">
        <f t="shared" si="2721"/>
        <v>0</v>
      </c>
      <c r="BK1920">
        <f t="shared" si="2722"/>
        <v>288</v>
      </c>
      <c r="BL1920">
        <f t="shared" si="2723"/>
        <v>288</v>
      </c>
      <c r="BM1920" s="15">
        <f>SUMIFS(BJ$2:BJ1920,K$2:K1920,"=Intermission")+SUMIFS(BJ$2:BJ1920,K$2:K1920,"=Timeout")</f>
        <v>67</v>
      </c>
      <c r="BN1920">
        <f t="shared" si="2724"/>
        <v>1147</v>
      </c>
      <c r="BO1920" s="19">
        <f t="shared" si="2725"/>
        <v>1939</v>
      </c>
      <c r="BP1920">
        <f t="shared" si="2726"/>
        <v>1934</v>
      </c>
      <c r="BQ1920" s="17">
        <f t="shared" si="2727"/>
        <v>1939</v>
      </c>
      <c r="BR1920" t="str">
        <f t="shared" si="2728"/>
        <v>opp_team_player_1</v>
      </c>
      <c r="BS1920">
        <f>COUNTIFS(S$3:S1920,"="&amp;S1920,AI$3:AI1920,"="&amp;AI1920)</f>
        <v>1</v>
      </c>
      <c r="BT1920" t="str">
        <f>IFERROR(VLOOKUP(BB1920&amp;BU1920&amp;X1920,game_rosters!U:W,3,FALSE),"")</f>
        <v>P100002</v>
      </c>
      <c r="BU1920" t="str">
        <f t="shared" si="2729"/>
        <v>Velodrome</v>
      </c>
    </row>
    <row r="1921" spans="1:73" x14ac:dyDescent="0.2">
      <c r="A1921">
        <f t="shared" si="2704"/>
        <v>1</v>
      </c>
      <c r="I1921" s="44">
        <v>3</v>
      </c>
      <c r="K1921" t="s">
        <v>6</v>
      </c>
      <c r="L1921" t="s">
        <v>207</v>
      </c>
      <c r="M1921" t="s">
        <v>54</v>
      </c>
      <c r="N1921" t="s">
        <v>595</v>
      </c>
      <c r="S1921">
        <v>987</v>
      </c>
      <c r="T1921">
        <v>161</v>
      </c>
      <c r="W1921" t="s">
        <v>731</v>
      </c>
      <c r="X1921">
        <v>3</v>
      </c>
      <c r="Z1921">
        <v>1</v>
      </c>
      <c r="AA1921">
        <f t="shared" si="2753"/>
        <v>1987</v>
      </c>
      <c r="AB1921">
        <f t="shared" si="2754"/>
        <v>9161</v>
      </c>
      <c r="AC1921">
        <f t="shared" si="2700"/>
        <v>9161</v>
      </c>
      <c r="AD1921" s="6">
        <v>2</v>
      </c>
      <c r="AE1921" t="s">
        <v>940</v>
      </c>
      <c r="AF1921" t="s">
        <v>899</v>
      </c>
      <c r="AG1921" t="s">
        <v>756</v>
      </c>
      <c r="AH1921" t="s">
        <v>756</v>
      </c>
      <c r="AI1921" t="str">
        <f t="shared" si="2705"/>
        <v>e</v>
      </c>
      <c r="AJ1921" t="str">
        <f t="shared" si="2706"/>
        <v/>
      </c>
      <c r="AK1921" t="str">
        <f t="shared" si="2707"/>
        <v/>
      </c>
      <c r="AL1921" t="str">
        <f t="shared" si="2708"/>
        <v/>
      </c>
      <c r="AM1921" t="str">
        <f t="shared" si="2709"/>
        <v/>
      </c>
      <c r="AN1921" t="str">
        <f t="shared" si="2710"/>
        <v>Away</v>
      </c>
      <c r="AO1921" t="str">
        <f t="shared" si="2711"/>
        <v>a</v>
      </c>
      <c r="AP1921" t="str">
        <f t="shared" si="2712"/>
        <v/>
      </c>
      <c r="AQ1921" t="str">
        <f t="shared" si="2713"/>
        <v/>
      </c>
      <c r="AR1921" t="str">
        <f t="shared" si="2714"/>
        <v>Away</v>
      </c>
      <c r="AS1921" t="str">
        <f t="shared" si="2715"/>
        <v>a</v>
      </c>
      <c r="AT1921" t="str">
        <f t="shared" si="2716"/>
        <v>Offensive</v>
      </c>
      <c r="AU1921" t="str">
        <f t="shared" si="2717"/>
        <v/>
      </c>
      <c r="AV1921" t="str">
        <f t="shared" si="2718"/>
        <v/>
      </c>
      <c r="AW1921" t="str" cm="1">
        <f t="array" ref="AW1921">IFERROR(IF(O1921&lt;&gt;"",O1921,IF(OR($S1921="",$T1921=""),"",IF(O1921&lt;&gt;"",O1921,IF($T1921&lt;&gt;"",_xlfn._xlws.FILTER(O:O,($BU:$BU=$BU1921)*($I:$I=$I1921)*($T:$T=$T1921)*($S:$S=_xlfn.MINIFS($S:$S,$T:$T,"="&amp;$T1921)),"")))))&amp;"",IF(O1921="","",""))&amp;""</f>
        <v/>
      </c>
      <c r="AX1921" t="str" cm="1">
        <f t="array" ref="AX1921">IFERROR(IF(P1921&lt;&gt;"",P1921,IF(OR($S1921="",$T1921=""),"",IF($T1921&lt;&gt;"",_xlfn._xlws.FILTER(P:P,($BU:$BU=$BU1921)*($I:$I=$I1921)*($T:$T=$T1921)*($S:$S=_xlfn.MINIFS($S:$S,$T:$T,"="&amp;$T1921)),""))))&amp;"",IF(P1921="","",""))&amp;""</f>
        <v/>
      </c>
      <c r="AY1921" t="str" cm="1">
        <f t="array" ref="AY1921">IFERROR(IF(Q1921&lt;&gt;"",Q1921,IF(OR($S1921="",$T1921=""),"",IF($T1921&lt;&gt;"",_xlfn._xlws.FILTER(Q:Q,($BU:$BU=$BU1921)*($I:$I=$I1921)*($T:$T=$T1921)*($S:$S=_xlfn.MINIFS($S:$S,$T:$T,"="&amp;$T1921)),""))))&amp;"",IF(Q1921="","",""))&amp;""</f>
        <v/>
      </c>
      <c r="AZ1921" t="str" cm="1">
        <f t="array" ref="AZ1921">IFERROR(IF(R1921&lt;&gt;"",R1921,IF(OR($S1921="",$T1921=""),"",IF($T1921&lt;&gt;"",_xlfn._xlws.FILTER(R:R,($BU:$BU=$BU1921)*($I:$I=$I1921)*($T:$T=$T1921)*($S:$S=_xlfn.MINIFS($S:$S,$T:$T,"="&amp;$T1921)),""))))&amp;"",IF(R1921="","",""))&amp;""</f>
        <v>1</v>
      </c>
      <c r="BA1921" s="6">
        <f t="shared" si="2719"/>
        <v>161</v>
      </c>
      <c r="BB1921">
        <f t="shared" ref="BB1921:BD1921" si="2791">BB1920</f>
        <v>18987</v>
      </c>
      <c r="BC1921" t="str">
        <f t="shared" si="2791"/>
        <v>Velodrome</v>
      </c>
      <c r="BD1921" t="str">
        <f t="shared" si="2791"/>
        <v>Outlaws</v>
      </c>
      <c r="BE1921" t="s">
        <v>6</v>
      </c>
      <c r="BF1921" t="s">
        <v>207</v>
      </c>
      <c r="BI1921" cm="1">
        <f t="array" ref="BI1921">IFERROR(_xlfn._xlws.FILTER(shifts!A:A,(shifts!B:B=events!AD1921)*(shifts!AG:AG&gt;=events!BK1921)*(shifts!AH:AH&lt;=events!BL1921)),BI1920)</f>
        <v>66</v>
      </c>
      <c r="BJ1921" s="15">
        <f t="shared" si="2721"/>
        <v>0</v>
      </c>
      <c r="BK1921">
        <f t="shared" si="2722"/>
        <v>288</v>
      </c>
      <c r="BL1921">
        <f t="shared" si="2723"/>
        <v>288</v>
      </c>
      <c r="BM1921" s="15">
        <f>SUMIFS(BJ$2:BJ1921,K$2:K1921,"=Intermission")+SUMIFS(BJ$2:BJ1921,K$2:K1921,"=Timeout")</f>
        <v>67</v>
      </c>
      <c r="BN1921">
        <f t="shared" si="2724"/>
        <v>1147</v>
      </c>
      <c r="BO1921" s="19">
        <f t="shared" si="2725"/>
        <v>1939</v>
      </c>
      <c r="BP1921">
        <f t="shared" si="2726"/>
        <v>1934</v>
      </c>
      <c r="BQ1921" s="17">
        <f t="shared" si="2727"/>
        <v>1939</v>
      </c>
      <c r="BR1921" t="str">
        <f t="shared" si="2728"/>
        <v>event_team_player_1</v>
      </c>
      <c r="BS1921">
        <f>COUNTIFS(S$3:S1921,"="&amp;S1921,AI$3:AI1921,"="&amp;AI1921)</f>
        <v>1</v>
      </c>
      <c r="BT1921" t="str">
        <f>IFERROR(VLOOKUP(BB1921&amp;BU1921&amp;X1921,game_rosters!U:W,3,FALSE),"")</f>
        <v>P100004</v>
      </c>
      <c r="BU1921" t="str">
        <f t="shared" si="2729"/>
        <v>Outlaws</v>
      </c>
    </row>
    <row r="1922" spans="1:73" x14ac:dyDescent="0.2">
      <c r="A1922" t="str">
        <f t="shared" si="2704"/>
        <v/>
      </c>
      <c r="I1922" s="44">
        <v>18</v>
      </c>
      <c r="S1922">
        <v>987</v>
      </c>
      <c r="T1922">
        <v>161</v>
      </c>
      <c r="X1922">
        <v>18</v>
      </c>
      <c r="Z1922">
        <v>1</v>
      </c>
      <c r="AA1922">
        <f t="shared" si="2753"/>
        <v>1987</v>
      </c>
      <c r="AB1922">
        <f t="shared" si="2754"/>
        <v>9161</v>
      </c>
      <c r="AC1922">
        <f t="shared" ref="AC1922:AC1985" si="2792">IF(AB1922&lt;&gt;"",AB1922,S1922+1000)</f>
        <v>9161</v>
      </c>
      <c r="AD1922" s="6">
        <v>2</v>
      </c>
      <c r="AE1922" t="s">
        <v>940</v>
      </c>
      <c r="AF1922" t="s">
        <v>899</v>
      </c>
      <c r="AG1922" t="s">
        <v>756</v>
      </c>
      <c r="AH1922" t="s">
        <v>756</v>
      </c>
      <c r="AI1922" t="str">
        <f t="shared" si="2705"/>
        <v>e</v>
      </c>
      <c r="AJ1922" t="str">
        <f t="shared" si="2706"/>
        <v/>
      </c>
      <c r="AK1922" t="str">
        <f t="shared" si="2707"/>
        <v/>
      </c>
      <c r="AL1922" t="str">
        <f t="shared" si="2708"/>
        <v/>
      </c>
      <c r="AM1922" t="str">
        <f t="shared" si="2709"/>
        <v/>
      </c>
      <c r="AN1922" t="str">
        <f t="shared" si="2710"/>
        <v>Away</v>
      </c>
      <c r="AO1922" t="str">
        <f t="shared" si="2711"/>
        <v>a</v>
      </c>
      <c r="AP1922" t="str">
        <f t="shared" si="2712"/>
        <v/>
      </c>
      <c r="AQ1922" t="str">
        <f t="shared" si="2713"/>
        <v/>
      </c>
      <c r="AR1922" t="str">
        <f t="shared" si="2714"/>
        <v>Away</v>
      </c>
      <c r="AS1922" t="str">
        <f t="shared" si="2715"/>
        <v>a</v>
      </c>
      <c r="AT1922" t="str">
        <f t="shared" si="2716"/>
        <v>Offensive</v>
      </c>
      <c r="AU1922" t="str">
        <f t="shared" si="2717"/>
        <v/>
      </c>
      <c r="AV1922" t="str">
        <f t="shared" si="2718"/>
        <v/>
      </c>
      <c r="AW1922" t="str" cm="1">
        <f t="array" ref="AW1922">IFERROR(IF(O1922&lt;&gt;"",O1922,IF(OR($S1922="",$T1922=""),"",IF(O1922&lt;&gt;"",O1922,IF($T1922&lt;&gt;"",_xlfn._xlws.FILTER(O:O,($BU:$BU=$BU1922)*($I:$I=$I1922)*($T:$T=$T1922)*($S:$S=_xlfn.MINIFS($S:$S,$T:$T,"="&amp;$T1922)),"")))))&amp;"",IF(O1922="","",""))&amp;""</f>
        <v>OffensivePlay_Pass-SecondTouch</v>
      </c>
      <c r="AX1922" t="str" cm="1">
        <f t="array" ref="AX1922">IFERROR(IF(P1922&lt;&gt;"",P1922,IF(OR($S1922="",$T1922=""),"",IF($T1922&lt;&gt;"",_xlfn._xlws.FILTER(P:P,($BU:$BU=$BU1922)*($I:$I=$I1922)*($T:$T=$T1922)*($S:$S=_xlfn.MINIFS($S:$S,$T:$T,"="&amp;$T1922)),""))))&amp;"",IF(P1922="","",""))&amp;""</f>
        <v/>
      </c>
      <c r="AY1922" t="str" cm="1">
        <f t="array" ref="AY1922">IFERROR(IF(Q1922&lt;&gt;"",Q1922,IF(OR($S1922="",$T1922=""),"",IF($T1922&lt;&gt;"",_xlfn._xlws.FILTER(Q:Q,($BU:$BU=$BU1922)*($I:$I=$I1922)*($T:$T=$T1922)*($S:$S=_xlfn.MINIFS($S:$S,$T:$T,"="&amp;$T1922)),""))))&amp;"",IF(Q1922="","",""))&amp;""</f>
        <v>s</v>
      </c>
      <c r="AZ1922" t="str" cm="1">
        <f t="array" ref="AZ1922">IFERROR(IF(R1922&lt;&gt;"",R1922,IF(OR($S1922="",$T1922=""),"",IF($T1922&lt;&gt;"",_xlfn._xlws.FILTER(R:R,($BU:$BU=$BU1922)*($I:$I=$I1922)*($T:$T=$T1922)*($S:$S=_xlfn.MINIFS($S:$S,$T:$T,"="&amp;$T1922)),""))))&amp;"",IF(R1922="","",""))&amp;""</f>
        <v/>
      </c>
      <c r="BA1922" s="6">
        <f t="shared" si="2719"/>
        <v>161</v>
      </c>
      <c r="BB1922">
        <f t="shared" ref="BB1922:BD1922" si="2793">BB1921</f>
        <v>18987</v>
      </c>
      <c r="BC1922" t="str">
        <f t="shared" si="2793"/>
        <v>Velodrome</v>
      </c>
      <c r="BD1922" t="str">
        <f t="shared" si="2793"/>
        <v>Outlaws</v>
      </c>
      <c r="BE1922" t="s">
        <v>6</v>
      </c>
      <c r="BF1922" t="s">
        <v>207</v>
      </c>
      <c r="BI1922" cm="1">
        <f t="array" ref="BI1922">IFERROR(_xlfn._xlws.FILTER(shifts!A:A,(shifts!B:B=events!AD1922)*(shifts!AG:AG&gt;=events!BK1922)*(shifts!AH:AH&lt;=events!BL1922)),BI1921)</f>
        <v>66</v>
      </c>
      <c r="BJ1922" s="15">
        <f t="shared" si="2721"/>
        <v>0</v>
      </c>
      <c r="BK1922">
        <f t="shared" si="2722"/>
        <v>288</v>
      </c>
      <c r="BL1922">
        <f t="shared" si="2723"/>
        <v>288</v>
      </c>
      <c r="BM1922" s="15">
        <f>SUMIFS(BJ$2:BJ1922,K$2:K1922,"=Intermission")+SUMIFS(BJ$2:BJ1922,K$2:K1922,"=Timeout")</f>
        <v>67</v>
      </c>
      <c r="BN1922">
        <f t="shared" si="2724"/>
        <v>1147</v>
      </c>
      <c r="BO1922" s="19">
        <f t="shared" si="2725"/>
        <v>1939</v>
      </c>
      <c r="BP1922">
        <f t="shared" si="2726"/>
        <v>1934</v>
      </c>
      <c r="BQ1922" s="17">
        <f t="shared" si="2727"/>
        <v>1939</v>
      </c>
      <c r="BR1922" t="str">
        <f t="shared" si="2728"/>
        <v>event_team_player_2</v>
      </c>
      <c r="BS1922">
        <f>COUNTIFS(S$3:S1922,"="&amp;S1922,AI$3:AI1922,"="&amp;AI1922)</f>
        <v>2</v>
      </c>
      <c r="BT1922" t="str">
        <f>IFERROR(VLOOKUP(BB1922&amp;BU1922&amp;X1922,game_rosters!U:W,3,FALSE),"")</f>
        <v>P100034</v>
      </c>
      <c r="BU1922" t="str">
        <f t="shared" si="2729"/>
        <v>Outlaws</v>
      </c>
    </row>
    <row r="1923" spans="1:73" x14ac:dyDescent="0.2">
      <c r="A1923" t="str">
        <f t="shared" si="2704"/>
        <v/>
      </c>
      <c r="I1923" s="44">
        <v>39</v>
      </c>
      <c r="S1923">
        <v>987</v>
      </c>
      <c r="T1923">
        <v>161</v>
      </c>
      <c r="X1923">
        <v>39</v>
      </c>
      <c r="AA1923">
        <f t="shared" si="2753"/>
        <v>1987</v>
      </c>
      <c r="AB1923">
        <f t="shared" si="2754"/>
        <v>9161</v>
      </c>
      <c r="AC1923">
        <f t="shared" si="2792"/>
        <v>9161</v>
      </c>
      <c r="AD1923" s="6">
        <v>2</v>
      </c>
      <c r="AE1923" t="s">
        <v>940</v>
      </c>
      <c r="AF1923" t="s">
        <v>899</v>
      </c>
      <c r="AG1923" t="s">
        <v>756</v>
      </c>
      <c r="AH1923" t="s">
        <v>756</v>
      </c>
      <c r="AI1923" t="str">
        <f t="shared" si="2705"/>
        <v>o</v>
      </c>
      <c r="AJ1923" t="str">
        <f t="shared" si="2706"/>
        <v/>
      </c>
      <c r="AK1923" t="str">
        <f t="shared" si="2707"/>
        <v/>
      </c>
      <c r="AL1923" t="str">
        <f t="shared" si="2708"/>
        <v/>
      </c>
      <c r="AM1923" t="str">
        <f t="shared" si="2709"/>
        <v/>
      </c>
      <c r="AN1923" t="str">
        <f t="shared" si="2710"/>
        <v>Away</v>
      </c>
      <c r="AO1923" t="str">
        <f t="shared" si="2711"/>
        <v>a</v>
      </c>
      <c r="AP1923" t="str">
        <f t="shared" si="2712"/>
        <v/>
      </c>
      <c r="AQ1923" t="str">
        <f t="shared" si="2713"/>
        <v/>
      </c>
      <c r="AR1923" t="str">
        <f t="shared" si="2714"/>
        <v>Away</v>
      </c>
      <c r="AS1923" t="str">
        <f t="shared" si="2715"/>
        <v>a</v>
      </c>
      <c r="AT1923" t="str">
        <f t="shared" si="2716"/>
        <v>Defensive</v>
      </c>
      <c r="AU1923" t="str">
        <f t="shared" si="2717"/>
        <v/>
      </c>
      <c r="AV1923" t="str">
        <f t="shared" si="2718"/>
        <v/>
      </c>
      <c r="AW1923" t="str" cm="1">
        <f t="array" ref="AW1923">IFERROR(IF(O1923&lt;&gt;"",O1923,IF(OR($S1923="",$T1923=""),"",IF(O1923&lt;&gt;"",O1923,IF($T1923&lt;&gt;"",_xlfn._xlws.FILTER(O:O,($BU:$BU=$BU1923)*($I:$I=$I1923)*($T:$T=$T1923)*($S:$S=_xlfn.MINIFS($S:$S,$T:$T,"="&amp;$T1923)),"")))))&amp;"",IF(O1923="","",""))&amp;""</f>
        <v/>
      </c>
      <c r="AX1923" t="str" cm="1">
        <f t="array" ref="AX1923">IFERROR(IF(P1923&lt;&gt;"",P1923,IF(OR($S1923="",$T1923=""),"",IF($T1923&lt;&gt;"",_xlfn._xlws.FILTER(P:P,($BU:$BU=$BU1923)*($I:$I=$I1923)*($T:$T=$T1923)*($S:$S=_xlfn.MINIFS($S:$S,$T:$T,"="&amp;$T1923)),""))))&amp;"",IF(P1923="","",""))&amp;""</f>
        <v/>
      </c>
      <c r="AY1923" t="str" cm="1">
        <f t="array" ref="AY1923">IFERROR(IF(Q1923&lt;&gt;"",Q1923,IF(OR($S1923="",$T1923=""),"",IF($T1923&lt;&gt;"",_xlfn._xlws.FILTER(Q:Q,($BU:$BU=$BU1923)*($I:$I=$I1923)*($T:$T=$T1923)*($S:$S=_xlfn.MINIFS($S:$S,$T:$T,"="&amp;$T1923)),""))))&amp;"",IF(Q1923="","",""))&amp;""</f>
        <v/>
      </c>
      <c r="AZ1923" t="str" cm="1">
        <f t="array" ref="AZ1923">IFERROR(IF(R1923&lt;&gt;"",R1923,IF(OR($S1923="",$T1923=""),"",IF($T1923&lt;&gt;"",_xlfn._xlws.FILTER(R:R,($BU:$BU=$BU1923)*($I:$I=$I1923)*($T:$T=$T1923)*($S:$S=_xlfn.MINIFS($S:$S,$T:$T,"="&amp;$T1923)),""))))&amp;"",IF(R1923="","",""))&amp;""</f>
        <v/>
      </c>
      <c r="BA1923" s="6">
        <f t="shared" si="2719"/>
        <v>161</v>
      </c>
      <c r="BB1923">
        <f t="shared" ref="BB1923:BD1923" si="2794">BB1922</f>
        <v>18987</v>
      </c>
      <c r="BC1923" t="str">
        <f t="shared" si="2794"/>
        <v>Velodrome</v>
      </c>
      <c r="BD1923" t="str">
        <f t="shared" si="2794"/>
        <v>Outlaws</v>
      </c>
      <c r="BE1923" t="s">
        <v>6</v>
      </c>
      <c r="BF1923" t="s">
        <v>207</v>
      </c>
      <c r="BI1923" cm="1">
        <f t="array" ref="BI1923">IFERROR(_xlfn._xlws.FILTER(shifts!A:A,(shifts!B:B=events!AD1923)*(shifts!AG:AG&gt;=events!BK1923)*(shifts!AH:AH&lt;=events!BL1923)),BI1922)</f>
        <v>66</v>
      </c>
      <c r="BJ1923" s="15">
        <f t="shared" si="2721"/>
        <v>0</v>
      </c>
      <c r="BK1923">
        <f t="shared" si="2722"/>
        <v>288</v>
      </c>
      <c r="BL1923">
        <f t="shared" si="2723"/>
        <v>288</v>
      </c>
      <c r="BM1923" s="15">
        <f>SUMIFS(BJ$2:BJ1923,K$2:K1923,"=Intermission")+SUMIFS(BJ$2:BJ1923,K$2:K1923,"=Timeout")</f>
        <v>67</v>
      </c>
      <c r="BN1923">
        <f t="shared" si="2724"/>
        <v>1147</v>
      </c>
      <c r="BO1923" s="19">
        <f t="shared" si="2725"/>
        <v>1939</v>
      </c>
      <c r="BP1923">
        <f t="shared" si="2726"/>
        <v>1934</v>
      </c>
      <c r="BQ1923" s="17">
        <f t="shared" si="2727"/>
        <v>1939</v>
      </c>
      <c r="BR1923" t="str">
        <f t="shared" si="2728"/>
        <v>opp_team_player_1</v>
      </c>
      <c r="BS1923">
        <f>COUNTIFS(S$3:S1923,"="&amp;S1923,AI$3:AI1923,"="&amp;AI1923)</f>
        <v>1</v>
      </c>
      <c r="BT1923" t="str">
        <f>IFERROR(VLOOKUP(BB1923&amp;BU1923&amp;X1923,game_rosters!U:W,3,FALSE),"")</f>
        <v>P100016</v>
      </c>
      <c r="BU1923" t="str">
        <f t="shared" si="2729"/>
        <v>Velodrome</v>
      </c>
    </row>
    <row r="1924" spans="1:73" x14ac:dyDescent="0.2">
      <c r="A1924">
        <f t="shared" si="2704"/>
        <v>1</v>
      </c>
      <c r="I1924" s="44">
        <v>39</v>
      </c>
      <c r="K1924" t="s">
        <v>15</v>
      </c>
      <c r="L1924" t="s">
        <v>179</v>
      </c>
      <c r="M1924" t="s">
        <v>416</v>
      </c>
      <c r="S1924">
        <v>988</v>
      </c>
      <c r="T1924">
        <v>161</v>
      </c>
      <c r="W1924" t="s">
        <v>735</v>
      </c>
      <c r="X1924">
        <v>39</v>
      </c>
      <c r="Z1924">
        <v>1</v>
      </c>
      <c r="AA1924">
        <f t="shared" si="2753"/>
        <v>1988</v>
      </c>
      <c r="AB1924">
        <f t="shared" si="2754"/>
        <v>9161</v>
      </c>
      <c r="AC1924">
        <f t="shared" si="2792"/>
        <v>9161</v>
      </c>
      <c r="AD1924" s="6">
        <v>2</v>
      </c>
      <c r="AE1924" t="s">
        <v>940</v>
      </c>
      <c r="AF1924" t="s">
        <v>899</v>
      </c>
      <c r="AG1924" t="s">
        <v>756</v>
      </c>
      <c r="AH1924" t="s">
        <v>756</v>
      </c>
      <c r="AI1924" t="str">
        <f t="shared" si="2705"/>
        <v>e</v>
      </c>
      <c r="AJ1924" t="str">
        <f t="shared" si="2706"/>
        <v/>
      </c>
      <c r="AK1924" t="str">
        <f t="shared" si="2707"/>
        <v/>
      </c>
      <c r="AL1924" t="str">
        <f t="shared" si="2708"/>
        <v/>
      </c>
      <c r="AM1924" t="str">
        <f t="shared" si="2709"/>
        <v/>
      </c>
      <c r="AN1924" t="str">
        <f t="shared" si="2710"/>
        <v>Home</v>
      </c>
      <c r="AO1924" t="str">
        <f t="shared" si="2711"/>
        <v>h</v>
      </c>
      <c r="AP1924" t="str">
        <f t="shared" si="2712"/>
        <v/>
      </c>
      <c r="AQ1924" t="str">
        <f t="shared" si="2713"/>
        <v/>
      </c>
      <c r="AR1924" t="str">
        <f t="shared" si="2714"/>
        <v>Home</v>
      </c>
      <c r="AS1924" t="str">
        <f t="shared" si="2715"/>
        <v>h</v>
      </c>
      <c r="AT1924" t="str">
        <f t="shared" si="2716"/>
        <v>Defensive</v>
      </c>
      <c r="AU1924" t="str">
        <f t="shared" si="2717"/>
        <v/>
      </c>
      <c r="AV1924" t="str">
        <f t="shared" si="2718"/>
        <v/>
      </c>
      <c r="AW1924" t="str" cm="1">
        <f t="array" ref="AW1924">IFERROR(IF(O1924&lt;&gt;"",O1924,IF(OR($S1924="",$T1924=""),"",IF(O1924&lt;&gt;"",O1924,IF($T1924&lt;&gt;"",_xlfn._xlws.FILTER(O:O,($BU:$BU=$BU1924)*($I:$I=$I1924)*($T:$T=$T1924)*($S:$S=_xlfn.MINIFS($S:$S,$T:$T,"="&amp;$T1924)),"")))))&amp;"",IF(O1924="","",""))&amp;""</f>
        <v/>
      </c>
      <c r="AX1924" t="str" cm="1">
        <f t="array" ref="AX1924">IFERROR(IF(P1924&lt;&gt;"",P1924,IF(OR($S1924="",$T1924=""),"",IF($T1924&lt;&gt;"",_xlfn._xlws.FILTER(P:P,($BU:$BU=$BU1924)*($I:$I=$I1924)*($T:$T=$T1924)*($S:$S=_xlfn.MINIFS($S:$S,$T:$T,"="&amp;$T1924)),""))))&amp;"",IF(P1924="","",""))&amp;""</f>
        <v/>
      </c>
      <c r="AY1924" t="str" cm="1">
        <f t="array" ref="AY1924">IFERROR(IF(Q1924&lt;&gt;"",Q1924,IF(OR($S1924="",$T1924=""),"",IF($T1924&lt;&gt;"",_xlfn._xlws.FILTER(Q:Q,($BU:$BU=$BU1924)*($I:$I=$I1924)*($T:$T=$T1924)*($S:$S=_xlfn.MINIFS($S:$S,$T:$T,"="&amp;$T1924)),""))))&amp;"",IF(Q1924="","",""))&amp;""</f>
        <v/>
      </c>
      <c r="AZ1924" t="str" cm="1">
        <f t="array" ref="AZ1924">IFERROR(IF(R1924&lt;&gt;"",R1924,IF(OR($S1924="",$T1924=""),"",IF($T1924&lt;&gt;"",_xlfn._xlws.FILTER(R:R,($BU:$BU=$BU1924)*($I:$I=$I1924)*($T:$T=$T1924)*($S:$S=_xlfn.MINIFS($S:$S,$T:$T,"="&amp;$T1924)),""))))&amp;"",IF(R1924="","",""))&amp;""</f>
        <v/>
      </c>
      <c r="BA1924" s="6">
        <f t="shared" si="2719"/>
        <v>161</v>
      </c>
      <c r="BB1924">
        <f t="shared" ref="BB1924:BD1924" si="2795">BB1923</f>
        <v>18987</v>
      </c>
      <c r="BC1924" t="str">
        <f t="shared" si="2795"/>
        <v>Velodrome</v>
      </c>
      <c r="BD1924" t="str">
        <f t="shared" si="2795"/>
        <v>Outlaws</v>
      </c>
      <c r="BE1924" t="s">
        <v>15</v>
      </c>
      <c r="BF1924" t="s">
        <v>179</v>
      </c>
      <c r="BI1924" cm="1">
        <f t="array" ref="BI1924">IFERROR(_xlfn._xlws.FILTER(shifts!A:A,(shifts!B:B=events!AD1924)*(shifts!AG:AG&gt;=events!BK1924)*(shifts!AH:AH&lt;=events!BL1924)),BI1923)</f>
        <v>66</v>
      </c>
      <c r="BJ1924" s="15">
        <f t="shared" si="2721"/>
        <v>0</v>
      </c>
      <c r="BK1924">
        <f t="shared" si="2722"/>
        <v>288</v>
      </c>
      <c r="BL1924">
        <f t="shared" si="2723"/>
        <v>288</v>
      </c>
      <c r="BM1924" s="15">
        <f>SUMIFS(BJ$2:BJ1924,K$2:K1924,"=Intermission")+SUMIFS(BJ$2:BJ1924,K$2:K1924,"=Timeout")</f>
        <v>67</v>
      </c>
      <c r="BN1924">
        <f t="shared" si="2724"/>
        <v>1147</v>
      </c>
      <c r="BO1924" s="19">
        <f t="shared" si="2725"/>
        <v>1939</v>
      </c>
      <c r="BP1924">
        <f t="shared" si="2726"/>
        <v>1934</v>
      </c>
      <c r="BQ1924" s="17">
        <f t="shared" si="2727"/>
        <v>1939</v>
      </c>
      <c r="BR1924" t="str">
        <f t="shared" si="2728"/>
        <v>event_team_player_1</v>
      </c>
      <c r="BS1924">
        <f>COUNTIFS(S$3:S1924,"="&amp;S1924,AI$3:AI1924,"="&amp;AI1924)</f>
        <v>1</v>
      </c>
      <c r="BT1924" t="str">
        <f>IFERROR(VLOOKUP(BB1924&amp;BU1924&amp;X1924,game_rosters!U:W,3,FALSE),"")</f>
        <v>P100016</v>
      </c>
      <c r="BU1924" t="str">
        <f t="shared" si="2729"/>
        <v>Velodrome</v>
      </c>
    </row>
    <row r="1925" spans="1:73" x14ac:dyDescent="0.2">
      <c r="A1925" t="str">
        <f t="shared" ref="A1925:A1988" si="2796">IF(K1925&lt;&gt;"",1,IF(D1925="x","x",""))</f>
        <v/>
      </c>
      <c r="I1925" s="44">
        <v>3</v>
      </c>
      <c r="S1925">
        <v>988</v>
      </c>
      <c r="T1925">
        <v>161</v>
      </c>
      <c r="X1925">
        <v>3</v>
      </c>
      <c r="AA1925">
        <f t="shared" si="2753"/>
        <v>1988</v>
      </c>
      <c r="AB1925">
        <f t="shared" si="2754"/>
        <v>9161</v>
      </c>
      <c r="AC1925">
        <f t="shared" si="2792"/>
        <v>9161</v>
      </c>
      <c r="AD1925" s="6">
        <v>2</v>
      </c>
      <c r="AE1925" t="s">
        <v>940</v>
      </c>
      <c r="AF1925" t="s">
        <v>899</v>
      </c>
      <c r="AG1925" t="s">
        <v>756</v>
      </c>
      <c r="AH1925" t="s">
        <v>756</v>
      </c>
      <c r="AI1925" t="str">
        <f t="shared" ref="AI1925:AI1988" si="2797">IF(Z1925="x","",IF(Z1925=1,"e","o"))</f>
        <v>o</v>
      </c>
      <c r="AJ1925" t="str">
        <f t="shared" ref="AJ1925:AJ1988" si="2798">IF($J1925&lt;&gt;"",$J1925,IF($AC1925=$AC1924,AJ1924,""))</f>
        <v/>
      </c>
      <c r="AK1925" t="str">
        <f t="shared" ref="AK1925:AK1988" si="2799">IF($J1925&lt;&gt;"",$J1925,IF($AC1925=$AC1924,AK1924,""))</f>
        <v/>
      </c>
      <c r="AL1925" t="str">
        <f t="shared" ref="AL1925:AL1988" si="2800">IF($W1925="","",IF($AJ1925="","",IF($W1925="h",$AJ1925,IF($AJ1925="n","n",IF(AND($W1925="a",$AJ1925="d"),"o",IF(AND($W1925="a",$AJ1925="o"),"d"))))))</f>
        <v/>
      </c>
      <c r="AM1925" t="str">
        <f t="shared" ref="AM1925:AM1988" si="2801">IF($W1925="","",IF(J1925="","",IF(AL1925="n","n",IF(AL1925="d","o",IF(AL1925="o","d","")))))</f>
        <v/>
      </c>
      <c r="AN1925" t="str">
        <f t="shared" ref="AN1925:AN1988" si="2802">IF(AO1925="H","Home",IF(AO1925="A","Away",""))</f>
        <v>Home</v>
      </c>
      <c r="AO1925" t="str">
        <f t="shared" ref="AO1925:AO1988" si="2803">IF($W1925&lt;&gt;"",$W1925,IF($AC1925=$AC1924,AO1924,""))</f>
        <v>h</v>
      </c>
      <c r="AP1925" t="str">
        <f t="shared" ref="AP1925:AP1988" si="2804">IF(AL1925&lt;&gt;"",AL1925,IF($AC1925=$AC1924,AP1924,""))</f>
        <v/>
      </c>
      <c r="AQ1925" t="str">
        <f t="shared" ref="AQ1925:AQ1988" si="2805">IF(AM1925&lt;&gt;"",AM1925,IF($AC1925=$AC1924,AQ1924,""))</f>
        <v/>
      </c>
      <c r="AR1925" t="str">
        <f t="shared" ref="AR1925:AR1988" si="2806">IF(AN1925&lt;&gt;"",AN1925,IF($AC1925=$AC1924,AR1924,""))</f>
        <v>Home</v>
      </c>
      <c r="AS1925" t="str">
        <f t="shared" ref="AS1925:AS1988" si="2807">IF(AO1925&lt;&gt;"",AO1925,IF($AC1925=$AC1924,AS1924,""))</f>
        <v>h</v>
      </c>
      <c r="AT1925" t="str">
        <f t="shared" ref="AT1925:AT1988" si="2808">IF(AND(AI1925="e",OR(BE1925="Save",BF1925="Turnover_Takeaway",BF1925="Play_Defensive")),"Defensive",IF(AND(AI1925="o",OR(BE1925="Save",BF1925="Turnover_Takeaway",BF1925="Play_Defensive")),"Offensive",IF(OR(BE1925="Deadice",BE1925="Stoppage",BE1925="Intermission"),"",IF(AI1925="e","Offensive",IF(AI1925="o","Defensive","")))))</f>
        <v>Offensive</v>
      </c>
      <c r="AU1925" t="str">
        <f t="shared" ref="AU1925:AU1988" si="2809">IF(U1925&lt;&gt;"",U1925+5000,"")</f>
        <v/>
      </c>
      <c r="AV1925" t="str">
        <f t="shared" ref="AV1925:AV1988" si="2810">IF(V1925&lt;&gt;"",V1925+6000,"")</f>
        <v/>
      </c>
      <c r="AW1925" t="str" cm="1">
        <f t="array" ref="AW1925">IFERROR(IF(O1925&lt;&gt;"",O1925,IF(OR($S1925="",$T1925=""),"",IF(O1925&lt;&gt;"",O1925,IF($T1925&lt;&gt;"",_xlfn._xlws.FILTER(O:O,($BU:$BU=$BU1925)*($I:$I=$I1925)*($T:$T=$T1925)*($S:$S=_xlfn.MINIFS($S:$S,$T:$T,"="&amp;$T1925)),"")))))&amp;"",IF(O1925="","",""))&amp;""</f>
        <v/>
      </c>
      <c r="AX1925" t="str" cm="1">
        <f t="array" ref="AX1925">IFERROR(IF(P1925&lt;&gt;"",P1925,IF(OR($S1925="",$T1925=""),"",IF($T1925&lt;&gt;"",_xlfn._xlws.FILTER(P:P,($BU:$BU=$BU1925)*($I:$I=$I1925)*($T:$T=$T1925)*($S:$S=_xlfn.MINIFS($S:$S,$T:$T,"="&amp;$T1925)),""))))&amp;"",IF(P1925="","",""))&amp;""</f>
        <v/>
      </c>
      <c r="AY1925" t="str" cm="1">
        <f t="array" ref="AY1925">IFERROR(IF(Q1925&lt;&gt;"",Q1925,IF(OR($S1925="",$T1925=""),"",IF($T1925&lt;&gt;"",_xlfn._xlws.FILTER(Q:Q,($BU:$BU=$BU1925)*($I:$I=$I1925)*($T:$T=$T1925)*($S:$S=_xlfn.MINIFS($S:$S,$T:$T,"="&amp;$T1925)),""))))&amp;"",IF(Q1925="","",""))&amp;""</f>
        <v/>
      </c>
      <c r="AZ1925" t="str" cm="1">
        <f t="array" ref="AZ1925">IFERROR(IF(R1925&lt;&gt;"",R1925,IF(OR($S1925="",$T1925=""),"",IF($T1925&lt;&gt;"",_xlfn._xlws.FILTER(R:R,($BU:$BU=$BU1925)*($I:$I=$I1925)*($T:$T=$T1925)*($S:$S=_xlfn.MINIFS($S:$S,$T:$T,"="&amp;$T1925)),""))))&amp;"",IF(R1925="","",""))&amp;""</f>
        <v>1</v>
      </c>
      <c r="BA1925" s="6">
        <f t="shared" ref="BA1925:BA1988" si="2811">IF(OR(L1925="Zone_Entry",L1925="Zone_Exit"),BA1924+1,BA1924)</f>
        <v>161</v>
      </c>
      <c r="BB1925">
        <f t="shared" ref="BB1925:BD1925" si="2812">BB1924</f>
        <v>18987</v>
      </c>
      <c r="BC1925" t="str">
        <f t="shared" si="2812"/>
        <v>Velodrome</v>
      </c>
      <c r="BD1925" t="str">
        <f t="shared" si="2812"/>
        <v>Outlaws</v>
      </c>
      <c r="BE1925" t="s">
        <v>15</v>
      </c>
      <c r="BF1925" t="s">
        <v>179</v>
      </c>
      <c r="BI1925" cm="1">
        <f t="array" ref="BI1925">IFERROR(_xlfn._xlws.FILTER(shifts!A:A,(shifts!B:B=events!AD1925)*(shifts!AG:AG&gt;=events!BK1925)*(shifts!AH:AH&lt;=events!BL1925)),BI1924)</f>
        <v>66</v>
      </c>
      <c r="BJ1925" s="15">
        <f t="shared" ref="BJ1925:BJ1988" si="2813">IF(AND(AG1925="",AH1925=""),0,((AE1925*60)+AF1925)-((AG1925*60)+AH1925))</f>
        <v>0</v>
      </c>
      <c r="BK1925">
        <f t="shared" ref="BK1925:BK1988" si="2814">(AE1925*60)+AF1925</f>
        <v>288</v>
      </c>
      <c r="BL1925">
        <f t="shared" ref="BL1925:BL1988" si="2815">IF(AND(AG1925="",AH1925=""),BK1925,((AG1925*60)+AH1925))</f>
        <v>288</v>
      </c>
      <c r="BM1925" s="15">
        <f>SUMIFS(BJ$2:BJ1925,K$2:K1925,"=Intermission")+SUMIFS(BJ$2:BJ1925,K$2:K1925,"=Timeout")</f>
        <v>67</v>
      </c>
      <c r="BN1925">
        <f t="shared" ref="BN1925:BN1988" si="2816">IF(AD1925=1,0,IF(AD1925=2,1080+BM1925,IF(AD1925=3,(1080*2)+BM1925,0)))</f>
        <v>1147</v>
      </c>
      <c r="BO1925" s="19">
        <f t="shared" ref="BO1925:BO1988" si="2817">IF(K1925="Intermission",BO1924,((1080)-((AE1925*60)+AF1925))+BN1925)</f>
        <v>1939</v>
      </c>
      <c r="BP1925">
        <f t="shared" ref="BP1925:BP1988" si="2818">IF(BO1925&lt;5,0,BO1925-5)</f>
        <v>1934</v>
      </c>
      <c r="BQ1925" s="17">
        <f t="shared" ref="BQ1925:BQ1988" si="2819">BP1925+BJ1925+5</f>
        <v>1939</v>
      </c>
      <c r="BR1925" t="str">
        <f t="shared" ref="BR1925:BR1988" si="2820">IF(AI1925="e","event_team_player_"&amp;BS1925,IF(AI1925="o","opp_team_player_"&amp;BS1925,""))</f>
        <v>opp_team_player_1</v>
      </c>
      <c r="BS1925">
        <f>COUNTIFS(S$3:S1925,"="&amp;S1925,AI$3:AI1925,"="&amp;AI1925)</f>
        <v>1</v>
      </c>
      <c r="BT1925" t="str">
        <f>IFERROR(VLOOKUP(BB1925&amp;BU1925&amp;X1925,game_rosters!U:W,3,FALSE),"")</f>
        <v>P100004</v>
      </c>
      <c r="BU1925" t="str">
        <f t="shared" ref="BU1925:BU1988" si="2821">IF(AR1925="","",IF(AND(AR1925="Away",AI1925="e"),BD1925,IF(AND(AR1925="Home",AI1925="e"),BC1925,IF(AND(AR1925="Away",AI1925="o"),BC1925,IF(AND(AR1925="Home",AI1925="o"),BD1925)))))</f>
        <v>Outlaws</v>
      </c>
    </row>
    <row r="1926" spans="1:73" x14ac:dyDescent="0.2">
      <c r="A1926" t="str">
        <f t="shared" si="2796"/>
        <v/>
      </c>
      <c r="I1926" s="44">
        <v>18</v>
      </c>
      <c r="S1926">
        <v>988</v>
      </c>
      <c r="T1926">
        <v>161</v>
      </c>
      <c r="X1926">
        <v>18</v>
      </c>
      <c r="AA1926">
        <f t="shared" si="2753"/>
        <v>1988</v>
      </c>
      <c r="AB1926">
        <f t="shared" si="2754"/>
        <v>9161</v>
      </c>
      <c r="AC1926">
        <f t="shared" si="2792"/>
        <v>9161</v>
      </c>
      <c r="AD1926" s="6">
        <v>2</v>
      </c>
      <c r="AE1926" t="s">
        <v>940</v>
      </c>
      <c r="AF1926" t="s">
        <v>899</v>
      </c>
      <c r="AG1926" t="s">
        <v>756</v>
      </c>
      <c r="AH1926" t="s">
        <v>756</v>
      </c>
      <c r="AI1926" t="str">
        <f t="shared" si="2797"/>
        <v>o</v>
      </c>
      <c r="AJ1926" t="str">
        <f t="shared" si="2798"/>
        <v/>
      </c>
      <c r="AK1926" t="str">
        <f t="shared" si="2799"/>
        <v/>
      </c>
      <c r="AL1926" t="str">
        <f t="shared" si="2800"/>
        <v/>
      </c>
      <c r="AM1926" t="str">
        <f t="shared" si="2801"/>
        <v/>
      </c>
      <c r="AN1926" t="str">
        <f t="shared" si="2802"/>
        <v>Home</v>
      </c>
      <c r="AO1926" t="str">
        <f t="shared" si="2803"/>
        <v>h</v>
      </c>
      <c r="AP1926" t="str">
        <f t="shared" si="2804"/>
        <v/>
      </c>
      <c r="AQ1926" t="str">
        <f t="shared" si="2805"/>
        <v/>
      </c>
      <c r="AR1926" t="str">
        <f t="shared" si="2806"/>
        <v>Home</v>
      </c>
      <c r="AS1926" t="str">
        <f t="shared" si="2807"/>
        <v>h</v>
      </c>
      <c r="AT1926" t="str">
        <f t="shared" si="2808"/>
        <v>Offensive</v>
      </c>
      <c r="AU1926" t="str">
        <f t="shared" si="2809"/>
        <v/>
      </c>
      <c r="AV1926" t="str">
        <f t="shared" si="2810"/>
        <v/>
      </c>
      <c r="AW1926" t="str" cm="1">
        <f t="array" ref="AW1926">IFERROR(IF(O1926&lt;&gt;"",O1926,IF(OR($S1926="",$T1926=""),"",IF(O1926&lt;&gt;"",O1926,IF($T1926&lt;&gt;"",_xlfn._xlws.FILTER(O:O,($BU:$BU=$BU1926)*($I:$I=$I1926)*($T:$T=$T1926)*($S:$S=_xlfn.MINIFS($S:$S,$T:$T,"="&amp;$T1926)),"")))))&amp;"",IF(O1926="","",""))&amp;""</f>
        <v>OffensivePlay_Pass-SecondTouch</v>
      </c>
      <c r="AX1926" t="str" cm="1">
        <f t="array" ref="AX1926">IFERROR(IF(P1926&lt;&gt;"",P1926,IF(OR($S1926="",$T1926=""),"",IF($T1926&lt;&gt;"",_xlfn._xlws.FILTER(P:P,($BU:$BU=$BU1926)*($I:$I=$I1926)*($T:$T=$T1926)*($S:$S=_xlfn.MINIFS($S:$S,$T:$T,"="&amp;$T1926)),""))))&amp;"",IF(P1926="","",""))&amp;""</f>
        <v/>
      </c>
      <c r="AY1926" t="str" cm="1">
        <f t="array" ref="AY1926">IFERROR(IF(Q1926&lt;&gt;"",Q1926,IF(OR($S1926="",$T1926=""),"",IF($T1926&lt;&gt;"",_xlfn._xlws.FILTER(Q:Q,($BU:$BU=$BU1926)*($I:$I=$I1926)*($T:$T=$T1926)*($S:$S=_xlfn.MINIFS($S:$S,$T:$T,"="&amp;$T1926)),""))))&amp;"",IF(Q1926="","",""))&amp;""</f>
        <v>s</v>
      </c>
      <c r="AZ1926" t="str" cm="1">
        <f t="array" ref="AZ1926">IFERROR(IF(R1926&lt;&gt;"",R1926,IF(OR($S1926="",$T1926=""),"",IF($T1926&lt;&gt;"",_xlfn._xlws.FILTER(R:R,($BU:$BU=$BU1926)*($I:$I=$I1926)*($T:$T=$T1926)*($S:$S=_xlfn.MINIFS($S:$S,$T:$T,"="&amp;$T1926)),""))))&amp;"",IF(R1926="","",""))&amp;""</f>
        <v/>
      </c>
      <c r="BA1926" s="6">
        <f t="shared" si="2811"/>
        <v>161</v>
      </c>
      <c r="BB1926">
        <f t="shared" ref="BB1926:BD1926" si="2822">BB1925</f>
        <v>18987</v>
      </c>
      <c r="BC1926" t="str">
        <f t="shared" si="2822"/>
        <v>Velodrome</v>
      </c>
      <c r="BD1926" t="str">
        <f t="shared" si="2822"/>
        <v>Outlaws</v>
      </c>
      <c r="BE1926" t="s">
        <v>15</v>
      </c>
      <c r="BF1926" t="s">
        <v>179</v>
      </c>
      <c r="BI1926" cm="1">
        <f t="array" ref="BI1926">IFERROR(_xlfn._xlws.FILTER(shifts!A:A,(shifts!B:B=events!AD1926)*(shifts!AG:AG&gt;=events!BK1926)*(shifts!AH:AH&lt;=events!BL1926)),BI1925)</f>
        <v>66</v>
      </c>
      <c r="BJ1926" s="15">
        <f t="shared" si="2813"/>
        <v>0</v>
      </c>
      <c r="BK1926">
        <f t="shared" si="2814"/>
        <v>288</v>
      </c>
      <c r="BL1926">
        <f t="shared" si="2815"/>
        <v>288</v>
      </c>
      <c r="BM1926" s="15">
        <f>SUMIFS(BJ$2:BJ1926,K$2:K1926,"=Intermission")+SUMIFS(BJ$2:BJ1926,K$2:K1926,"=Timeout")</f>
        <v>67</v>
      </c>
      <c r="BN1926">
        <f t="shared" si="2816"/>
        <v>1147</v>
      </c>
      <c r="BO1926" s="19">
        <f t="shared" si="2817"/>
        <v>1939</v>
      </c>
      <c r="BP1926">
        <f t="shared" si="2818"/>
        <v>1934</v>
      </c>
      <c r="BQ1926" s="17">
        <f t="shared" si="2819"/>
        <v>1939</v>
      </c>
      <c r="BR1926" t="str">
        <f t="shared" si="2820"/>
        <v>opp_team_player_2</v>
      </c>
      <c r="BS1926">
        <f>COUNTIFS(S$3:S1926,"="&amp;S1926,AI$3:AI1926,"="&amp;AI1926)</f>
        <v>2</v>
      </c>
      <c r="BT1926" t="str">
        <f>IFERROR(VLOOKUP(BB1926&amp;BU1926&amp;X1926,game_rosters!U:W,3,FALSE),"")</f>
        <v>P100034</v>
      </c>
      <c r="BU1926" t="str">
        <f t="shared" si="2821"/>
        <v>Outlaws</v>
      </c>
    </row>
    <row r="1927" spans="1:73" x14ac:dyDescent="0.2">
      <c r="A1927">
        <f t="shared" si="2796"/>
        <v>1</v>
      </c>
      <c r="I1927" s="44">
        <v>39</v>
      </c>
      <c r="K1927" t="s">
        <v>231</v>
      </c>
      <c r="L1927" t="s">
        <v>232</v>
      </c>
      <c r="S1927">
        <v>989</v>
      </c>
      <c r="T1927">
        <v>161</v>
      </c>
      <c r="W1927" t="s">
        <v>735</v>
      </c>
      <c r="X1927">
        <v>39</v>
      </c>
      <c r="Z1927">
        <v>1</v>
      </c>
      <c r="AA1927">
        <f t="shared" si="2753"/>
        <v>1989</v>
      </c>
      <c r="AB1927">
        <f t="shared" si="2754"/>
        <v>9161</v>
      </c>
      <c r="AC1927">
        <f t="shared" si="2792"/>
        <v>9161</v>
      </c>
      <c r="AD1927" s="6">
        <v>2</v>
      </c>
      <c r="AE1927" t="s">
        <v>940</v>
      </c>
      <c r="AF1927" t="s">
        <v>899</v>
      </c>
      <c r="AG1927" t="s">
        <v>756</v>
      </c>
      <c r="AH1927" t="s">
        <v>756</v>
      </c>
      <c r="AI1927" t="str">
        <f t="shared" si="2797"/>
        <v>e</v>
      </c>
      <c r="AJ1927" t="str">
        <f t="shared" si="2798"/>
        <v/>
      </c>
      <c r="AK1927" t="str">
        <f t="shared" si="2799"/>
        <v/>
      </c>
      <c r="AL1927" t="str">
        <f t="shared" si="2800"/>
        <v/>
      </c>
      <c r="AM1927" t="str">
        <f t="shared" si="2801"/>
        <v/>
      </c>
      <c r="AN1927" t="str">
        <f t="shared" si="2802"/>
        <v>Home</v>
      </c>
      <c r="AO1927" t="str">
        <f t="shared" si="2803"/>
        <v>h</v>
      </c>
      <c r="AP1927" t="str">
        <f t="shared" si="2804"/>
        <v/>
      </c>
      <c r="AQ1927" t="str">
        <f t="shared" si="2805"/>
        <v/>
      </c>
      <c r="AR1927" t="str">
        <f t="shared" si="2806"/>
        <v>Home</v>
      </c>
      <c r="AS1927" t="str">
        <f t="shared" si="2807"/>
        <v>h</v>
      </c>
      <c r="AT1927" t="str">
        <f t="shared" si="2808"/>
        <v>Offensive</v>
      </c>
      <c r="AU1927" t="str">
        <f t="shared" si="2809"/>
        <v/>
      </c>
      <c r="AV1927" t="str">
        <f t="shared" si="2810"/>
        <v/>
      </c>
      <c r="AW1927" t="str" cm="1">
        <f t="array" ref="AW1927">IFERROR(IF(O1927&lt;&gt;"",O1927,IF(OR($S1927="",$T1927=""),"",IF(O1927&lt;&gt;"",O1927,IF($T1927&lt;&gt;"",_xlfn._xlws.FILTER(O:O,($BU:$BU=$BU1927)*($I:$I=$I1927)*($T:$T=$T1927)*($S:$S=_xlfn.MINIFS($S:$S,$T:$T,"="&amp;$T1927)),"")))))&amp;"",IF(O1927="","",""))&amp;""</f>
        <v/>
      </c>
      <c r="AX1927" t="str" cm="1">
        <f t="array" ref="AX1927">IFERROR(IF(P1927&lt;&gt;"",P1927,IF(OR($S1927="",$T1927=""),"",IF($T1927&lt;&gt;"",_xlfn._xlws.FILTER(P:P,($BU:$BU=$BU1927)*($I:$I=$I1927)*($T:$T=$T1927)*($S:$S=_xlfn.MINIFS($S:$S,$T:$T,"="&amp;$T1927)),""))))&amp;"",IF(P1927="","",""))&amp;""</f>
        <v/>
      </c>
      <c r="AY1927" t="str" cm="1">
        <f t="array" ref="AY1927">IFERROR(IF(Q1927&lt;&gt;"",Q1927,IF(OR($S1927="",$T1927=""),"",IF($T1927&lt;&gt;"",_xlfn._xlws.FILTER(Q:Q,($BU:$BU=$BU1927)*($I:$I=$I1927)*($T:$T=$T1927)*($S:$S=_xlfn.MINIFS($S:$S,$T:$T,"="&amp;$T1927)),""))))&amp;"",IF(Q1927="","",""))&amp;""</f>
        <v/>
      </c>
      <c r="AZ1927" t="str" cm="1">
        <f t="array" ref="AZ1927">IFERROR(IF(R1927&lt;&gt;"",R1927,IF(OR($S1927="",$T1927=""),"",IF($T1927&lt;&gt;"",_xlfn._xlws.FILTER(R:R,($BU:$BU=$BU1927)*($I:$I=$I1927)*($T:$T=$T1927)*($S:$S=_xlfn.MINIFS($S:$S,$T:$T,"="&amp;$T1927)),""))))&amp;"",IF(R1927="","",""))&amp;""</f>
        <v/>
      </c>
      <c r="BA1927" s="6">
        <f t="shared" si="2811"/>
        <v>161</v>
      </c>
      <c r="BB1927">
        <f t="shared" ref="BB1927:BD1927" si="2823">BB1926</f>
        <v>18987</v>
      </c>
      <c r="BC1927" t="str">
        <f t="shared" si="2823"/>
        <v>Velodrome</v>
      </c>
      <c r="BD1927" t="str">
        <f t="shared" si="2823"/>
        <v>Outlaws</v>
      </c>
      <c r="BE1927" t="s">
        <v>231</v>
      </c>
      <c r="BF1927" t="s">
        <v>232</v>
      </c>
      <c r="BI1927" cm="1">
        <f t="array" ref="BI1927">IFERROR(_xlfn._xlws.FILTER(shifts!A:A,(shifts!B:B=events!AD1927)*(shifts!AG:AG&gt;=events!BK1927)*(shifts!AH:AH&lt;=events!BL1927)),BI1926)</f>
        <v>66</v>
      </c>
      <c r="BJ1927" s="15">
        <f t="shared" si="2813"/>
        <v>0</v>
      </c>
      <c r="BK1927">
        <f t="shared" si="2814"/>
        <v>288</v>
      </c>
      <c r="BL1927">
        <f t="shared" si="2815"/>
        <v>288</v>
      </c>
      <c r="BM1927" s="15">
        <f>SUMIFS(BJ$2:BJ1927,K$2:K1927,"=Intermission")+SUMIFS(BJ$2:BJ1927,K$2:K1927,"=Timeout")</f>
        <v>67</v>
      </c>
      <c r="BN1927">
        <f t="shared" si="2816"/>
        <v>1147</v>
      </c>
      <c r="BO1927" s="19">
        <f t="shared" si="2817"/>
        <v>1939</v>
      </c>
      <c r="BP1927">
        <f t="shared" si="2818"/>
        <v>1934</v>
      </c>
      <c r="BQ1927" s="17">
        <f t="shared" si="2819"/>
        <v>1939</v>
      </c>
      <c r="BR1927" t="str">
        <f t="shared" si="2820"/>
        <v>event_team_player_1</v>
      </c>
      <c r="BS1927">
        <f>COUNTIFS(S$3:S1927,"="&amp;S1927,AI$3:AI1927,"="&amp;AI1927)</f>
        <v>1</v>
      </c>
      <c r="BT1927" t="str">
        <f>IFERROR(VLOOKUP(BB1927&amp;BU1927&amp;X1927,game_rosters!U:W,3,FALSE),"")</f>
        <v>P100016</v>
      </c>
      <c r="BU1927" t="str">
        <f t="shared" si="2821"/>
        <v>Velodrome</v>
      </c>
    </row>
    <row r="1928" spans="1:73" x14ac:dyDescent="0.2">
      <c r="A1928">
        <f t="shared" si="2796"/>
        <v>1</v>
      </c>
      <c r="I1928" s="44">
        <v>84</v>
      </c>
      <c r="K1928" t="s">
        <v>13</v>
      </c>
      <c r="L1928" t="s">
        <v>587</v>
      </c>
      <c r="N1928" t="s">
        <v>594</v>
      </c>
      <c r="O1928" t="s">
        <v>652</v>
      </c>
      <c r="Q1928" t="s">
        <v>594</v>
      </c>
      <c r="R1928" s="51">
        <v>1</v>
      </c>
      <c r="S1928">
        <v>990</v>
      </c>
      <c r="T1928" t="s">
        <v>756</v>
      </c>
      <c r="W1928" t="s">
        <v>735</v>
      </c>
      <c r="X1928">
        <v>84</v>
      </c>
      <c r="Z1928">
        <v>1</v>
      </c>
      <c r="AA1928">
        <f t="shared" si="2753"/>
        <v>1990</v>
      </c>
      <c r="AB1928" t="str">
        <f t="shared" si="2754"/>
        <v/>
      </c>
      <c r="AC1928">
        <f t="shared" si="2792"/>
        <v>1990</v>
      </c>
      <c r="AD1928" s="6">
        <v>2</v>
      </c>
      <c r="AE1928" t="s">
        <v>940</v>
      </c>
      <c r="AF1928" t="s">
        <v>900</v>
      </c>
      <c r="AG1928" t="s">
        <v>756</v>
      </c>
      <c r="AH1928" t="s">
        <v>756</v>
      </c>
      <c r="AI1928" t="str">
        <f t="shared" si="2797"/>
        <v>e</v>
      </c>
      <c r="AJ1928" t="str">
        <f t="shared" si="2798"/>
        <v/>
      </c>
      <c r="AK1928" t="str">
        <f t="shared" si="2799"/>
        <v/>
      </c>
      <c r="AL1928" t="str">
        <f t="shared" si="2800"/>
        <v/>
      </c>
      <c r="AM1928" t="str">
        <f t="shared" si="2801"/>
        <v/>
      </c>
      <c r="AN1928" t="str">
        <f t="shared" si="2802"/>
        <v>Home</v>
      </c>
      <c r="AO1928" t="str">
        <f t="shared" si="2803"/>
        <v>h</v>
      </c>
      <c r="AP1928" t="str">
        <f t="shared" si="2804"/>
        <v/>
      </c>
      <c r="AQ1928" t="str">
        <f t="shared" si="2805"/>
        <v/>
      </c>
      <c r="AR1928" t="str">
        <f t="shared" si="2806"/>
        <v>Home</v>
      </c>
      <c r="AS1928" t="str">
        <f t="shared" si="2807"/>
        <v>h</v>
      </c>
      <c r="AT1928" t="str">
        <f t="shared" si="2808"/>
        <v>Offensive</v>
      </c>
      <c r="AU1928" t="str">
        <f t="shared" si="2809"/>
        <v/>
      </c>
      <c r="AV1928" t="str">
        <f t="shared" si="2810"/>
        <v/>
      </c>
      <c r="AW1928" t="str" cm="1">
        <f t="array" ref="AW1928">IFERROR(IF(O1928&lt;&gt;"",O1928,IF(OR($S1928="",$T1928=""),"",IF(O1928&lt;&gt;"",O1928,IF($T1928&lt;&gt;"",_xlfn._xlws.FILTER(O:O,($BU:$BU=$BU1928)*($I:$I=$I1928)*($T:$T=$T1928)*($S:$S=_xlfn.MINIFS($S:$S,$T:$T,"="&amp;$T1928)),"")))))&amp;"",IF(O1928="","",""))&amp;""</f>
        <v>OffensivePlay_Zone-PuckRecoveryRebound</v>
      </c>
      <c r="AX1928" t="str" cm="1">
        <f t="array" ref="AX1928">IFERROR(IF(P1928&lt;&gt;"",P1928,IF(OR($S1928="",$T1928=""),"",IF($T1928&lt;&gt;"",_xlfn._xlws.FILTER(P:P,($BU:$BU=$BU1928)*($I:$I=$I1928)*($T:$T=$T1928)*($S:$S=_xlfn.MINIFS($S:$S,$T:$T,"="&amp;$T1928)),""))))&amp;"",IF(P1928="","",""))&amp;""</f>
        <v/>
      </c>
      <c r="AY1928" t="str" cm="1">
        <f t="array" ref="AY1928">IFERROR(IF(Q1928&lt;&gt;"",Q1928,IF(OR($S1928="",$T1928=""),"",IF($T1928&lt;&gt;"",_xlfn._xlws.FILTER(Q:Q,($BU:$BU=$BU1928)*($I:$I=$I1928)*($T:$T=$T1928)*($S:$S=_xlfn.MINIFS($S:$S,$T:$T,"="&amp;$T1928)),""))))&amp;"",IF(Q1928="","",""))&amp;""</f>
        <v>u</v>
      </c>
      <c r="AZ1928" t="str" cm="1">
        <f t="array" ref="AZ1928">IFERROR(IF(R1928&lt;&gt;"",R1928,IF(OR($S1928="",$T1928=""),"",IF($T1928&lt;&gt;"",_xlfn._xlws.FILTER(R:R,($BU:$BU=$BU1928)*($I:$I=$I1928)*($T:$T=$T1928)*($S:$S=_xlfn.MINIFS($S:$S,$T:$T,"="&amp;$T1928)),""))))&amp;"",IF(R1928="","",""))&amp;""</f>
        <v>1</v>
      </c>
      <c r="BA1928" s="6">
        <f t="shared" si="2811"/>
        <v>161</v>
      </c>
      <c r="BB1928">
        <f t="shared" ref="BB1928:BD1928" si="2824">BB1927</f>
        <v>18987</v>
      </c>
      <c r="BC1928" t="str">
        <f t="shared" si="2824"/>
        <v>Velodrome</v>
      </c>
      <c r="BD1928" t="str">
        <f t="shared" si="2824"/>
        <v>Outlaws</v>
      </c>
      <c r="BE1928" t="s">
        <v>13</v>
      </c>
      <c r="BF1928" t="s">
        <v>587</v>
      </c>
      <c r="BI1928" cm="1">
        <f t="array" ref="BI1928">IFERROR(_xlfn._xlws.FILTER(shifts!A:A,(shifts!B:B=events!AD1928)*(shifts!AG:AG&gt;=events!BK1928)*(shifts!AH:AH&lt;=events!BL1928)),BI1927)</f>
        <v>66</v>
      </c>
      <c r="BJ1928" s="15">
        <f t="shared" si="2813"/>
        <v>0</v>
      </c>
      <c r="BK1928">
        <f t="shared" si="2814"/>
        <v>285</v>
      </c>
      <c r="BL1928">
        <f t="shared" si="2815"/>
        <v>285</v>
      </c>
      <c r="BM1928" s="15">
        <f>SUMIFS(BJ$2:BJ1928,K$2:K1928,"=Intermission")+SUMIFS(BJ$2:BJ1928,K$2:K1928,"=Timeout")</f>
        <v>67</v>
      </c>
      <c r="BN1928">
        <f t="shared" si="2816"/>
        <v>1147</v>
      </c>
      <c r="BO1928" s="19">
        <f t="shared" si="2817"/>
        <v>1942</v>
      </c>
      <c r="BP1928">
        <f t="shared" si="2818"/>
        <v>1937</v>
      </c>
      <c r="BQ1928" s="17">
        <f t="shared" si="2819"/>
        <v>1942</v>
      </c>
      <c r="BR1928" t="str">
        <f t="shared" si="2820"/>
        <v>event_team_player_1</v>
      </c>
      <c r="BS1928">
        <f>COUNTIFS(S$3:S1928,"="&amp;S1928,AI$3:AI1928,"="&amp;AI1928)</f>
        <v>1</v>
      </c>
      <c r="BT1928" t="str">
        <f>IFERROR(VLOOKUP(BB1928&amp;BU1928&amp;X1928,game_rosters!U:W,3,FALSE),"")</f>
        <v>P100198</v>
      </c>
      <c r="BU1928" t="str">
        <f t="shared" si="2821"/>
        <v>Velodrome</v>
      </c>
    </row>
    <row r="1929" spans="1:73" x14ac:dyDescent="0.2">
      <c r="A1929" t="str">
        <f t="shared" si="2796"/>
        <v/>
      </c>
      <c r="I1929" s="44">
        <v>68</v>
      </c>
      <c r="O1929" t="s">
        <v>688</v>
      </c>
      <c r="Q1929" t="s">
        <v>594</v>
      </c>
      <c r="R1929" s="51">
        <v>1</v>
      </c>
      <c r="S1929">
        <v>990</v>
      </c>
      <c r="T1929" t="s">
        <v>756</v>
      </c>
      <c r="X1929">
        <v>68</v>
      </c>
      <c r="AA1929">
        <f t="shared" si="2753"/>
        <v>1990</v>
      </c>
      <c r="AB1929" t="str">
        <f t="shared" si="2754"/>
        <v/>
      </c>
      <c r="AC1929">
        <f t="shared" si="2792"/>
        <v>1990</v>
      </c>
      <c r="AD1929" s="6">
        <v>2</v>
      </c>
      <c r="AE1929" t="s">
        <v>940</v>
      </c>
      <c r="AF1929" t="s">
        <v>900</v>
      </c>
      <c r="AG1929" t="s">
        <v>756</v>
      </c>
      <c r="AH1929" t="s">
        <v>756</v>
      </c>
      <c r="AI1929" t="str">
        <f t="shared" si="2797"/>
        <v>o</v>
      </c>
      <c r="AJ1929" t="str">
        <f t="shared" si="2798"/>
        <v/>
      </c>
      <c r="AK1929" t="str">
        <f t="shared" si="2799"/>
        <v/>
      </c>
      <c r="AL1929" t="str">
        <f t="shared" si="2800"/>
        <v/>
      </c>
      <c r="AM1929" t="str">
        <f t="shared" si="2801"/>
        <v/>
      </c>
      <c r="AN1929" t="str">
        <f t="shared" si="2802"/>
        <v>Home</v>
      </c>
      <c r="AO1929" t="str">
        <f t="shared" si="2803"/>
        <v>h</v>
      </c>
      <c r="AP1929" t="str">
        <f t="shared" si="2804"/>
        <v/>
      </c>
      <c r="AQ1929" t="str">
        <f t="shared" si="2805"/>
        <v/>
      </c>
      <c r="AR1929" t="str">
        <f t="shared" si="2806"/>
        <v>Home</v>
      </c>
      <c r="AS1929" t="str">
        <f t="shared" si="2807"/>
        <v>h</v>
      </c>
      <c r="AT1929" t="str">
        <f t="shared" si="2808"/>
        <v>Defensive</v>
      </c>
      <c r="AU1929" t="str">
        <f t="shared" si="2809"/>
        <v/>
      </c>
      <c r="AV1929" t="str">
        <f t="shared" si="2810"/>
        <v/>
      </c>
      <c r="AW1929" t="str" cm="1">
        <f t="array" ref="AW1929">IFERROR(IF(O1929&lt;&gt;"",O1929,IF(OR($S1929="",$T1929=""),"",IF(O1929&lt;&gt;"",O1929,IF($T1929&lt;&gt;"",_xlfn._xlws.FILTER(O:O,($BU:$BU=$BU1929)*($I:$I=$I1929)*($T:$T=$T1929)*($S:$S=_xlfn.MINIFS($S:$S,$T:$T,"="&amp;$T1929)),"")))))&amp;"",IF(O1929="","",""))&amp;""</f>
        <v>Defensive_PlayZone-PuckRetrievalRebound</v>
      </c>
      <c r="AX1929" t="str" cm="1">
        <f t="array" ref="AX1929">IFERROR(IF(P1929&lt;&gt;"",P1929,IF(OR($S1929="",$T1929=""),"",IF($T1929&lt;&gt;"",_xlfn._xlws.FILTER(P:P,($BU:$BU=$BU1929)*($I:$I=$I1929)*($T:$T=$T1929)*($S:$S=_xlfn.MINIFS($S:$S,$T:$T,"="&amp;$T1929)),""))))&amp;"",IF(P1929="","",""))&amp;""</f>
        <v/>
      </c>
      <c r="AY1929" t="str" cm="1">
        <f t="array" ref="AY1929">IFERROR(IF(Q1929&lt;&gt;"",Q1929,IF(OR($S1929="",$T1929=""),"",IF($T1929&lt;&gt;"",_xlfn._xlws.FILTER(Q:Q,($BU:$BU=$BU1929)*($I:$I=$I1929)*($T:$T=$T1929)*($S:$S=_xlfn.MINIFS($S:$S,$T:$T,"="&amp;$T1929)),""))))&amp;"",IF(Q1929="","",""))&amp;""</f>
        <v>u</v>
      </c>
      <c r="AZ1929" t="str" cm="1">
        <f t="array" ref="AZ1929">IFERROR(IF(R1929&lt;&gt;"",R1929,IF(OR($S1929="",$T1929=""),"",IF($T1929&lt;&gt;"",_xlfn._xlws.FILTER(R:R,($BU:$BU=$BU1929)*($I:$I=$I1929)*($T:$T=$T1929)*($S:$S=_xlfn.MINIFS($S:$S,$T:$T,"="&amp;$T1929)),""))))&amp;"",IF(R1929="","",""))&amp;""</f>
        <v>1</v>
      </c>
      <c r="BA1929" s="6">
        <f t="shared" si="2811"/>
        <v>161</v>
      </c>
      <c r="BB1929">
        <f t="shared" ref="BB1929:BD1929" si="2825">BB1928</f>
        <v>18987</v>
      </c>
      <c r="BC1929" t="str">
        <f t="shared" si="2825"/>
        <v>Velodrome</v>
      </c>
      <c r="BD1929" t="str">
        <f t="shared" si="2825"/>
        <v>Outlaws</v>
      </c>
      <c r="BE1929" t="s">
        <v>13</v>
      </c>
      <c r="BF1929" t="s">
        <v>587</v>
      </c>
      <c r="BI1929" cm="1">
        <f t="array" ref="BI1929">IFERROR(_xlfn._xlws.FILTER(shifts!A:A,(shifts!B:B=events!AD1929)*(shifts!AG:AG&gt;=events!BK1929)*(shifts!AH:AH&lt;=events!BL1929)),BI1928)</f>
        <v>66</v>
      </c>
      <c r="BJ1929" s="15">
        <f t="shared" si="2813"/>
        <v>0</v>
      </c>
      <c r="BK1929">
        <f t="shared" si="2814"/>
        <v>285</v>
      </c>
      <c r="BL1929">
        <f t="shared" si="2815"/>
        <v>285</v>
      </c>
      <c r="BM1929" s="15">
        <f>SUMIFS(BJ$2:BJ1929,K$2:K1929,"=Intermission")+SUMIFS(BJ$2:BJ1929,K$2:K1929,"=Timeout")</f>
        <v>67</v>
      </c>
      <c r="BN1929">
        <f t="shared" si="2816"/>
        <v>1147</v>
      </c>
      <c r="BO1929" s="19">
        <f t="shared" si="2817"/>
        <v>1942</v>
      </c>
      <c r="BP1929">
        <f t="shared" si="2818"/>
        <v>1937</v>
      </c>
      <c r="BQ1929" s="17">
        <f t="shared" si="2819"/>
        <v>1942</v>
      </c>
      <c r="BR1929" t="str">
        <f t="shared" si="2820"/>
        <v>opp_team_player_1</v>
      </c>
      <c r="BS1929">
        <f>COUNTIFS(S$3:S1929,"="&amp;S1929,AI$3:AI1929,"="&amp;AI1929)</f>
        <v>1</v>
      </c>
      <c r="BT1929" t="str">
        <f>IFERROR(VLOOKUP(BB1929&amp;BU1929&amp;X1929,game_rosters!U:W,3,FALSE),"")</f>
        <v>P100128</v>
      </c>
      <c r="BU1929" t="str">
        <f t="shared" si="2821"/>
        <v>Outlaws</v>
      </c>
    </row>
    <row r="1930" spans="1:73" x14ac:dyDescent="0.2">
      <c r="A1930">
        <f t="shared" si="2796"/>
        <v>1</v>
      </c>
      <c r="I1930" s="44">
        <v>70</v>
      </c>
      <c r="K1930" t="s">
        <v>7</v>
      </c>
      <c r="L1930" t="s">
        <v>172</v>
      </c>
      <c r="M1930" t="s">
        <v>67</v>
      </c>
      <c r="N1930" t="s">
        <v>595</v>
      </c>
      <c r="O1930" t="s">
        <v>569</v>
      </c>
      <c r="Q1930" t="s">
        <v>595</v>
      </c>
      <c r="S1930">
        <v>991</v>
      </c>
      <c r="T1930">
        <v>162</v>
      </c>
      <c r="W1930" t="s">
        <v>735</v>
      </c>
      <c r="X1930">
        <v>70</v>
      </c>
      <c r="Z1930">
        <v>1</v>
      </c>
      <c r="AA1930">
        <f t="shared" si="2753"/>
        <v>1991</v>
      </c>
      <c r="AB1930">
        <f t="shared" si="2754"/>
        <v>9162</v>
      </c>
      <c r="AC1930">
        <f t="shared" si="2792"/>
        <v>9162</v>
      </c>
      <c r="AD1930" s="6">
        <v>2</v>
      </c>
      <c r="AE1930" t="s">
        <v>940</v>
      </c>
      <c r="AF1930" t="s">
        <v>919</v>
      </c>
      <c r="AG1930" t="s">
        <v>756</v>
      </c>
      <c r="AH1930" t="s">
        <v>756</v>
      </c>
      <c r="AI1930" t="str">
        <f t="shared" si="2797"/>
        <v>e</v>
      </c>
      <c r="AJ1930" t="str">
        <f t="shared" si="2798"/>
        <v/>
      </c>
      <c r="AK1930" t="str">
        <f t="shared" si="2799"/>
        <v/>
      </c>
      <c r="AL1930" t="str">
        <f t="shared" si="2800"/>
        <v/>
      </c>
      <c r="AM1930" t="str">
        <f t="shared" si="2801"/>
        <v/>
      </c>
      <c r="AN1930" t="str">
        <f t="shared" si="2802"/>
        <v>Home</v>
      </c>
      <c r="AO1930" t="str">
        <f t="shared" si="2803"/>
        <v>h</v>
      </c>
      <c r="AP1930" t="str">
        <f t="shared" si="2804"/>
        <v/>
      </c>
      <c r="AQ1930" t="str">
        <f t="shared" si="2805"/>
        <v/>
      </c>
      <c r="AR1930" t="str">
        <f t="shared" si="2806"/>
        <v>Home</v>
      </c>
      <c r="AS1930" t="str">
        <f t="shared" si="2807"/>
        <v>h</v>
      </c>
      <c r="AT1930" t="str">
        <f t="shared" si="2808"/>
        <v>Offensive</v>
      </c>
      <c r="AU1930" t="str">
        <f t="shared" si="2809"/>
        <v/>
      </c>
      <c r="AV1930" t="str">
        <f t="shared" si="2810"/>
        <v/>
      </c>
      <c r="AW1930" t="str" cm="1">
        <f t="array" ref="AW1930">IFERROR(IF(O1930&lt;&gt;"",O1930,IF(OR($S1930="",$T1930=""),"",IF(O1930&lt;&gt;"",O1930,IF($T1930&lt;&gt;"",_xlfn._xlws.FILTER(O:O,($BU:$BU=$BU1930)*($I:$I=$I1930)*($T:$T=$T1930)*($S:$S=_xlfn.MINIFS($S:$S,$T:$T,"="&amp;$T1930)),"")))))&amp;"",IF(O1930="","",""))&amp;""</f>
        <v>OffensivePlay_Zone-Breakout</v>
      </c>
      <c r="AX1930" t="str" cm="1">
        <f t="array" ref="AX1930">IFERROR(IF(P1930&lt;&gt;"",P1930,IF(OR($S1930="",$T1930=""),"",IF($T1930&lt;&gt;"",_xlfn._xlws.FILTER(P:P,($BU:$BU=$BU1930)*($I:$I=$I1930)*($T:$T=$T1930)*($S:$S=_xlfn.MINIFS($S:$S,$T:$T,"="&amp;$T1930)),""))))&amp;"",IF(P1930="","",""))&amp;""</f>
        <v/>
      </c>
      <c r="AY1930" t="str" cm="1">
        <f t="array" ref="AY1930">IFERROR(IF(Q1930&lt;&gt;"",Q1930,IF(OR($S1930="",$T1930=""),"",IF($T1930&lt;&gt;"",_xlfn._xlws.FILTER(Q:Q,($BU:$BU=$BU1930)*($I:$I=$I1930)*($T:$T=$T1930)*($S:$S=_xlfn.MINIFS($S:$S,$T:$T,"="&amp;$T1930)),""))))&amp;"",IF(Q1930="","",""))&amp;""</f>
        <v>s</v>
      </c>
      <c r="AZ1930" t="str" cm="1">
        <f t="array" ref="AZ1930">IFERROR(IF(R1930&lt;&gt;"",R1930,IF(OR($S1930="",$T1930=""),"",IF($T1930&lt;&gt;"",_xlfn._xlws.FILTER(R:R,($BU:$BU=$BU1930)*($I:$I=$I1930)*($T:$T=$T1930)*($S:$S=_xlfn.MINIFS($S:$S,$T:$T,"="&amp;$T1930)),""))))&amp;"",IF(R1930="","",""))&amp;""</f>
        <v/>
      </c>
      <c r="BA1930" s="6">
        <f t="shared" si="2811"/>
        <v>161</v>
      </c>
      <c r="BB1930">
        <f t="shared" ref="BB1930:BD1930" si="2826">BB1929</f>
        <v>18987</v>
      </c>
      <c r="BC1930" t="str">
        <f t="shared" si="2826"/>
        <v>Velodrome</v>
      </c>
      <c r="BD1930" t="str">
        <f t="shared" si="2826"/>
        <v>Outlaws</v>
      </c>
      <c r="BE1930" t="s">
        <v>7</v>
      </c>
      <c r="BF1930" t="s">
        <v>172</v>
      </c>
      <c r="BI1930" cm="1">
        <f t="array" ref="BI1930">IFERROR(_xlfn._xlws.FILTER(shifts!A:A,(shifts!B:B=events!AD1930)*(shifts!AG:AG&gt;=events!BK1930)*(shifts!AH:AH&lt;=events!BL1930)),BI1929)</f>
        <v>66</v>
      </c>
      <c r="BJ1930" s="15">
        <f t="shared" si="2813"/>
        <v>0</v>
      </c>
      <c r="BK1930">
        <f t="shared" si="2814"/>
        <v>283</v>
      </c>
      <c r="BL1930">
        <f t="shared" si="2815"/>
        <v>283</v>
      </c>
      <c r="BM1930" s="15">
        <f>SUMIFS(BJ$2:BJ1930,K$2:K1930,"=Intermission")+SUMIFS(BJ$2:BJ1930,K$2:K1930,"=Timeout")</f>
        <v>67</v>
      </c>
      <c r="BN1930">
        <f t="shared" si="2816"/>
        <v>1147</v>
      </c>
      <c r="BO1930" s="19">
        <f t="shared" si="2817"/>
        <v>1944</v>
      </c>
      <c r="BP1930">
        <f t="shared" si="2818"/>
        <v>1939</v>
      </c>
      <c r="BQ1930" s="17">
        <f t="shared" si="2819"/>
        <v>1944</v>
      </c>
      <c r="BR1930" t="str">
        <f t="shared" si="2820"/>
        <v>event_team_player_1</v>
      </c>
      <c r="BS1930">
        <f>COUNTIFS(S$3:S1930,"="&amp;S1930,AI$3:AI1930,"="&amp;AI1930)</f>
        <v>1</v>
      </c>
      <c r="BT1930" t="str">
        <f>IFERROR(VLOOKUP(BB1930&amp;BU1930&amp;X1930,game_rosters!U:W,3,FALSE),"")</f>
        <v>P100001</v>
      </c>
      <c r="BU1930" t="str">
        <f t="shared" si="2821"/>
        <v>Velodrome</v>
      </c>
    </row>
    <row r="1931" spans="1:73" x14ac:dyDescent="0.2">
      <c r="A1931" t="str">
        <f t="shared" si="2796"/>
        <v/>
      </c>
      <c r="I1931" s="44">
        <v>55</v>
      </c>
      <c r="S1931">
        <v>991</v>
      </c>
      <c r="T1931">
        <v>162</v>
      </c>
      <c r="X1931">
        <v>55</v>
      </c>
      <c r="Z1931">
        <v>1</v>
      </c>
      <c r="AA1931">
        <f t="shared" si="2753"/>
        <v>1991</v>
      </c>
      <c r="AB1931">
        <f t="shared" si="2754"/>
        <v>9162</v>
      </c>
      <c r="AC1931">
        <f t="shared" si="2792"/>
        <v>9162</v>
      </c>
      <c r="AD1931" s="6">
        <v>2</v>
      </c>
      <c r="AE1931" t="s">
        <v>940</v>
      </c>
      <c r="AF1931" t="s">
        <v>919</v>
      </c>
      <c r="AG1931" t="s">
        <v>756</v>
      </c>
      <c r="AH1931" t="s">
        <v>756</v>
      </c>
      <c r="AI1931" t="str">
        <f t="shared" si="2797"/>
        <v>e</v>
      </c>
      <c r="AJ1931" t="str">
        <f t="shared" si="2798"/>
        <v/>
      </c>
      <c r="AK1931" t="str">
        <f t="shared" si="2799"/>
        <v/>
      </c>
      <c r="AL1931" t="str">
        <f t="shared" si="2800"/>
        <v/>
      </c>
      <c r="AM1931" t="str">
        <f t="shared" si="2801"/>
        <v/>
      </c>
      <c r="AN1931" t="str">
        <f t="shared" si="2802"/>
        <v>Home</v>
      </c>
      <c r="AO1931" t="str">
        <f t="shared" si="2803"/>
        <v>h</v>
      </c>
      <c r="AP1931" t="str">
        <f t="shared" si="2804"/>
        <v/>
      </c>
      <c r="AQ1931" t="str">
        <f t="shared" si="2805"/>
        <v/>
      </c>
      <c r="AR1931" t="str">
        <f t="shared" si="2806"/>
        <v>Home</v>
      </c>
      <c r="AS1931" t="str">
        <f t="shared" si="2807"/>
        <v>h</v>
      </c>
      <c r="AT1931" t="str">
        <f t="shared" si="2808"/>
        <v>Offensive</v>
      </c>
      <c r="AU1931" t="str">
        <f t="shared" si="2809"/>
        <v/>
      </c>
      <c r="AV1931" t="str">
        <f t="shared" si="2810"/>
        <v/>
      </c>
      <c r="AW1931" t="str" cm="1">
        <f t="array" ref="AW1931">IFERROR(IF(O1931&lt;&gt;"",O1931,IF(OR($S1931="",$T1931=""),"",IF(O1931&lt;&gt;"",O1931,IF($T1931&lt;&gt;"",_xlfn._xlws.FILTER(O:O,($BU:$BU=$BU1931)*($I:$I=$I1931)*($T:$T=$T1931)*($S:$S=_xlfn.MINIFS($S:$S,$T:$T,"="&amp;$T1931)),"")))))&amp;"",IF(O1931="","",""))&amp;""</f>
        <v/>
      </c>
      <c r="AX1931" t="str" cm="1">
        <f t="array" ref="AX1931">IFERROR(IF(P1931&lt;&gt;"",P1931,IF(OR($S1931="",$T1931=""),"",IF($T1931&lt;&gt;"",_xlfn._xlws.FILTER(P:P,($BU:$BU=$BU1931)*($I:$I=$I1931)*($T:$T=$T1931)*($S:$S=_xlfn.MINIFS($S:$S,$T:$T,"="&amp;$T1931)),""))))&amp;"",IF(P1931="","",""))&amp;""</f>
        <v/>
      </c>
      <c r="AY1931" t="str" cm="1">
        <f t="array" ref="AY1931">IFERROR(IF(Q1931&lt;&gt;"",Q1931,IF(OR($S1931="",$T1931=""),"",IF($T1931&lt;&gt;"",_xlfn._xlws.FILTER(Q:Q,($BU:$BU=$BU1931)*($I:$I=$I1931)*($T:$T=$T1931)*($S:$S=_xlfn.MINIFS($S:$S,$T:$T,"="&amp;$T1931)),""))))&amp;"",IF(Q1931="","",""))&amp;""</f>
        <v/>
      </c>
      <c r="AZ1931" t="str" cm="1">
        <f t="array" ref="AZ1931">IFERROR(IF(R1931&lt;&gt;"",R1931,IF(OR($S1931="",$T1931=""),"",IF($T1931&lt;&gt;"",_xlfn._xlws.FILTER(R:R,($BU:$BU=$BU1931)*($I:$I=$I1931)*($T:$T=$T1931)*($S:$S=_xlfn.MINIFS($S:$S,$T:$T,"="&amp;$T1931)),""))))&amp;"",IF(R1931="","",""))&amp;""</f>
        <v/>
      </c>
      <c r="BA1931" s="6">
        <f t="shared" si="2811"/>
        <v>161</v>
      </c>
      <c r="BB1931">
        <f t="shared" ref="BB1931:BD1931" si="2827">BB1930</f>
        <v>18987</v>
      </c>
      <c r="BC1931" t="str">
        <f t="shared" si="2827"/>
        <v>Velodrome</v>
      </c>
      <c r="BD1931" t="str">
        <f t="shared" si="2827"/>
        <v>Outlaws</v>
      </c>
      <c r="BE1931" t="s">
        <v>7</v>
      </c>
      <c r="BF1931" t="s">
        <v>172</v>
      </c>
      <c r="BI1931" cm="1">
        <f t="array" ref="BI1931">IFERROR(_xlfn._xlws.FILTER(shifts!A:A,(shifts!B:B=events!AD1931)*(shifts!AG:AG&gt;=events!BK1931)*(shifts!AH:AH&lt;=events!BL1931)),BI1930)</f>
        <v>66</v>
      </c>
      <c r="BJ1931" s="15">
        <f t="shared" si="2813"/>
        <v>0</v>
      </c>
      <c r="BK1931">
        <f t="shared" si="2814"/>
        <v>283</v>
      </c>
      <c r="BL1931">
        <f t="shared" si="2815"/>
        <v>283</v>
      </c>
      <c r="BM1931" s="15">
        <f>SUMIFS(BJ$2:BJ1931,K$2:K1931,"=Intermission")+SUMIFS(BJ$2:BJ1931,K$2:K1931,"=Timeout")</f>
        <v>67</v>
      </c>
      <c r="BN1931">
        <f t="shared" si="2816"/>
        <v>1147</v>
      </c>
      <c r="BO1931" s="19">
        <f t="shared" si="2817"/>
        <v>1944</v>
      </c>
      <c r="BP1931">
        <f t="shared" si="2818"/>
        <v>1939</v>
      </c>
      <c r="BQ1931" s="17">
        <f t="shared" si="2819"/>
        <v>1944</v>
      </c>
      <c r="BR1931" t="str">
        <f t="shared" si="2820"/>
        <v>event_team_player_2</v>
      </c>
      <c r="BS1931">
        <f>COUNTIFS(S$3:S1931,"="&amp;S1931,AI$3:AI1931,"="&amp;AI1931)</f>
        <v>2</v>
      </c>
      <c r="BT1931" t="str">
        <f>IFERROR(VLOOKUP(BB1931&amp;BU1931&amp;X1931,game_rosters!U:W,3,FALSE),"")</f>
        <v>P100064</v>
      </c>
      <c r="BU1931" t="str">
        <f t="shared" si="2821"/>
        <v>Velodrome</v>
      </c>
    </row>
    <row r="1932" spans="1:73" x14ac:dyDescent="0.2">
      <c r="A1932">
        <f t="shared" si="2796"/>
        <v>1</v>
      </c>
      <c r="I1932" s="44">
        <v>70</v>
      </c>
      <c r="K1932" t="s">
        <v>238</v>
      </c>
      <c r="L1932" t="s">
        <v>184</v>
      </c>
      <c r="M1932" t="s">
        <v>89</v>
      </c>
      <c r="N1932" t="s">
        <v>595</v>
      </c>
      <c r="O1932" t="s">
        <v>569</v>
      </c>
      <c r="Q1932" t="s">
        <v>595</v>
      </c>
      <c r="S1932">
        <v>992</v>
      </c>
      <c r="T1932">
        <v>162</v>
      </c>
      <c r="W1932" t="s">
        <v>735</v>
      </c>
      <c r="X1932">
        <v>70</v>
      </c>
      <c r="Z1932">
        <v>1</v>
      </c>
      <c r="AA1932">
        <f t="shared" si="2753"/>
        <v>1992</v>
      </c>
      <c r="AB1932">
        <f t="shared" si="2754"/>
        <v>9162</v>
      </c>
      <c r="AC1932">
        <f t="shared" si="2792"/>
        <v>9162</v>
      </c>
      <c r="AD1932" s="6">
        <v>2</v>
      </c>
      <c r="AE1932" t="s">
        <v>940</v>
      </c>
      <c r="AF1932" t="s">
        <v>919</v>
      </c>
      <c r="AG1932" t="s">
        <v>756</v>
      </c>
      <c r="AH1932" t="s">
        <v>756</v>
      </c>
      <c r="AI1932" t="str">
        <f t="shared" si="2797"/>
        <v>e</v>
      </c>
      <c r="AJ1932" t="str">
        <f t="shared" si="2798"/>
        <v/>
      </c>
      <c r="AK1932" t="str">
        <f t="shared" si="2799"/>
        <v/>
      </c>
      <c r="AL1932" t="str">
        <f t="shared" si="2800"/>
        <v/>
      </c>
      <c r="AM1932" t="str">
        <f t="shared" si="2801"/>
        <v/>
      </c>
      <c r="AN1932" t="str">
        <f t="shared" si="2802"/>
        <v>Home</v>
      </c>
      <c r="AO1932" t="str">
        <f t="shared" si="2803"/>
        <v>h</v>
      </c>
      <c r="AP1932" t="str">
        <f t="shared" si="2804"/>
        <v/>
      </c>
      <c r="AQ1932" t="str">
        <f t="shared" si="2805"/>
        <v/>
      </c>
      <c r="AR1932" t="str">
        <f t="shared" si="2806"/>
        <v>Home</v>
      </c>
      <c r="AS1932" t="str">
        <f t="shared" si="2807"/>
        <v>h</v>
      </c>
      <c r="AT1932" t="str">
        <f t="shared" si="2808"/>
        <v>Offensive</v>
      </c>
      <c r="AU1932" t="str">
        <f t="shared" si="2809"/>
        <v/>
      </c>
      <c r="AV1932" t="str">
        <f t="shared" si="2810"/>
        <v/>
      </c>
      <c r="AW1932" t="str" cm="1">
        <f t="array" ref="AW1932">IFERROR(IF(O1932&lt;&gt;"",O1932,IF(OR($S1932="",$T1932=""),"",IF(O1932&lt;&gt;"",O1932,IF($T1932&lt;&gt;"",_xlfn._xlws.FILTER(O:O,($BU:$BU=$BU1932)*($I:$I=$I1932)*($T:$T=$T1932)*($S:$S=_xlfn.MINIFS($S:$S,$T:$T,"="&amp;$T1932)),"")))))&amp;"",IF(O1932="","",""))&amp;""</f>
        <v>OffensivePlay_Zone-Breakout</v>
      </c>
      <c r="AX1932" t="str" cm="1">
        <f t="array" ref="AX1932">IFERROR(IF(P1932&lt;&gt;"",P1932,IF(OR($S1932="",$T1932=""),"",IF($T1932&lt;&gt;"",_xlfn._xlws.FILTER(P:P,($BU:$BU=$BU1932)*($I:$I=$I1932)*($T:$T=$T1932)*($S:$S=_xlfn.MINIFS($S:$S,$T:$T,"="&amp;$T1932)),""))))&amp;"",IF(P1932="","",""))&amp;""</f>
        <v/>
      </c>
      <c r="AY1932" t="str" cm="1">
        <f t="array" ref="AY1932">IFERROR(IF(Q1932&lt;&gt;"",Q1932,IF(OR($S1932="",$T1932=""),"",IF($T1932&lt;&gt;"",_xlfn._xlws.FILTER(Q:Q,($BU:$BU=$BU1932)*($I:$I=$I1932)*($T:$T=$T1932)*($S:$S=_xlfn.MINIFS($S:$S,$T:$T,"="&amp;$T1932)),""))))&amp;"",IF(Q1932="","",""))&amp;""</f>
        <v>s</v>
      </c>
      <c r="AZ1932" t="str" cm="1">
        <f t="array" ref="AZ1932">IFERROR(IF(R1932&lt;&gt;"",R1932,IF(OR($S1932="",$T1932=""),"",IF($T1932&lt;&gt;"",_xlfn._xlws.FILTER(R:R,($BU:$BU=$BU1932)*($I:$I=$I1932)*($T:$T=$T1932)*($S:$S=_xlfn.MINIFS($S:$S,$T:$T,"="&amp;$T1932)),""))))&amp;"",IF(R1932="","",""))&amp;""</f>
        <v/>
      </c>
      <c r="BA1932" s="6">
        <f t="shared" si="2811"/>
        <v>162</v>
      </c>
      <c r="BB1932">
        <f t="shared" ref="BB1932:BD1932" si="2828">BB1931</f>
        <v>18987</v>
      </c>
      <c r="BC1932" t="str">
        <f t="shared" si="2828"/>
        <v>Velodrome</v>
      </c>
      <c r="BD1932" t="str">
        <f t="shared" si="2828"/>
        <v>Outlaws</v>
      </c>
      <c r="BE1932" t="s">
        <v>238</v>
      </c>
      <c r="BF1932" t="s">
        <v>184</v>
      </c>
      <c r="BI1932" cm="1">
        <f t="array" ref="BI1932">IFERROR(_xlfn._xlws.FILTER(shifts!A:A,(shifts!B:B=events!AD1932)*(shifts!AG:AG&gt;=events!BK1932)*(shifts!AH:AH&lt;=events!BL1932)),BI1931)</f>
        <v>66</v>
      </c>
      <c r="BJ1932" s="15">
        <f t="shared" si="2813"/>
        <v>0</v>
      </c>
      <c r="BK1932">
        <f t="shared" si="2814"/>
        <v>283</v>
      </c>
      <c r="BL1932">
        <f t="shared" si="2815"/>
        <v>283</v>
      </c>
      <c r="BM1932" s="15">
        <f>SUMIFS(BJ$2:BJ1932,K$2:K1932,"=Intermission")+SUMIFS(BJ$2:BJ1932,K$2:K1932,"=Timeout")</f>
        <v>67</v>
      </c>
      <c r="BN1932">
        <f t="shared" si="2816"/>
        <v>1147</v>
      </c>
      <c r="BO1932" s="19">
        <f t="shared" si="2817"/>
        <v>1944</v>
      </c>
      <c r="BP1932">
        <f t="shared" si="2818"/>
        <v>1939</v>
      </c>
      <c r="BQ1932" s="17">
        <f t="shared" si="2819"/>
        <v>1944</v>
      </c>
      <c r="BR1932" t="str">
        <f t="shared" si="2820"/>
        <v>event_team_player_1</v>
      </c>
      <c r="BS1932">
        <f>COUNTIFS(S$3:S1932,"="&amp;S1932,AI$3:AI1932,"="&amp;AI1932)</f>
        <v>1</v>
      </c>
      <c r="BT1932" t="str">
        <f>IFERROR(VLOOKUP(BB1932&amp;BU1932&amp;X1932,game_rosters!U:W,3,FALSE),"")</f>
        <v>P100001</v>
      </c>
      <c r="BU1932" t="str">
        <f t="shared" si="2821"/>
        <v>Velodrome</v>
      </c>
    </row>
    <row r="1933" spans="1:73" x14ac:dyDescent="0.2">
      <c r="A1933" t="str">
        <f t="shared" si="2796"/>
        <v/>
      </c>
      <c r="I1933" s="44">
        <v>55</v>
      </c>
      <c r="S1933">
        <v>992</v>
      </c>
      <c r="T1933">
        <v>162</v>
      </c>
      <c r="X1933">
        <v>55</v>
      </c>
      <c r="Z1933">
        <v>1</v>
      </c>
      <c r="AA1933">
        <f t="shared" si="2753"/>
        <v>1992</v>
      </c>
      <c r="AB1933">
        <f t="shared" si="2754"/>
        <v>9162</v>
      </c>
      <c r="AC1933">
        <f t="shared" si="2792"/>
        <v>9162</v>
      </c>
      <c r="AD1933" s="6">
        <v>2</v>
      </c>
      <c r="AE1933" t="s">
        <v>940</v>
      </c>
      <c r="AF1933" t="s">
        <v>919</v>
      </c>
      <c r="AG1933" t="s">
        <v>756</v>
      </c>
      <c r="AH1933" t="s">
        <v>756</v>
      </c>
      <c r="AI1933" t="str">
        <f t="shared" si="2797"/>
        <v>e</v>
      </c>
      <c r="AJ1933" t="str">
        <f t="shared" si="2798"/>
        <v/>
      </c>
      <c r="AK1933" t="str">
        <f t="shared" si="2799"/>
        <v/>
      </c>
      <c r="AL1933" t="str">
        <f t="shared" si="2800"/>
        <v/>
      </c>
      <c r="AM1933" t="str">
        <f t="shared" si="2801"/>
        <v/>
      </c>
      <c r="AN1933" t="str">
        <f t="shared" si="2802"/>
        <v>Home</v>
      </c>
      <c r="AO1933" t="str">
        <f t="shared" si="2803"/>
        <v>h</v>
      </c>
      <c r="AP1933" t="str">
        <f t="shared" si="2804"/>
        <v/>
      </c>
      <c r="AQ1933" t="str">
        <f t="shared" si="2805"/>
        <v/>
      </c>
      <c r="AR1933" t="str">
        <f t="shared" si="2806"/>
        <v>Home</v>
      </c>
      <c r="AS1933" t="str">
        <f t="shared" si="2807"/>
        <v>h</v>
      </c>
      <c r="AT1933" t="str">
        <f t="shared" si="2808"/>
        <v>Offensive</v>
      </c>
      <c r="AU1933" t="str">
        <f t="shared" si="2809"/>
        <v/>
      </c>
      <c r="AV1933" t="str">
        <f t="shared" si="2810"/>
        <v/>
      </c>
      <c r="AW1933" t="str" cm="1">
        <f t="array" ref="AW1933">IFERROR(IF(O1933&lt;&gt;"",O1933,IF(OR($S1933="",$T1933=""),"",IF(O1933&lt;&gt;"",O1933,IF($T1933&lt;&gt;"",_xlfn._xlws.FILTER(O:O,($BU:$BU=$BU1933)*($I:$I=$I1933)*($T:$T=$T1933)*($S:$S=_xlfn.MINIFS($S:$S,$T:$T,"="&amp;$T1933)),"")))))&amp;"",IF(O1933="","",""))&amp;""</f>
        <v/>
      </c>
      <c r="AX1933" t="str" cm="1">
        <f t="array" ref="AX1933">IFERROR(IF(P1933&lt;&gt;"",P1933,IF(OR($S1933="",$T1933=""),"",IF($T1933&lt;&gt;"",_xlfn._xlws.FILTER(P:P,($BU:$BU=$BU1933)*($I:$I=$I1933)*($T:$T=$T1933)*($S:$S=_xlfn.MINIFS($S:$S,$T:$T,"="&amp;$T1933)),""))))&amp;"",IF(P1933="","",""))&amp;""</f>
        <v/>
      </c>
      <c r="AY1933" t="str" cm="1">
        <f t="array" ref="AY1933">IFERROR(IF(Q1933&lt;&gt;"",Q1933,IF(OR($S1933="",$T1933=""),"",IF($T1933&lt;&gt;"",_xlfn._xlws.FILTER(Q:Q,($BU:$BU=$BU1933)*($I:$I=$I1933)*($T:$T=$T1933)*($S:$S=_xlfn.MINIFS($S:$S,$T:$T,"="&amp;$T1933)),""))))&amp;"",IF(Q1933="","",""))&amp;""</f>
        <v/>
      </c>
      <c r="AZ1933" t="str" cm="1">
        <f t="array" ref="AZ1933">IFERROR(IF(R1933&lt;&gt;"",R1933,IF(OR($S1933="",$T1933=""),"",IF($T1933&lt;&gt;"",_xlfn._xlws.FILTER(R:R,($BU:$BU=$BU1933)*($I:$I=$I1933)*($T:$T=$T1933)*($S:$S=_xlfn.MINIFS($S:$S,$T:$T,"="&amp;$T1933)),""))))&amp;"",IF(R1933="","",""))&amp;""</f>
        <v/>
      </c>
      <c r="BA1933" s="6">
        <f t="shared" si="2811"/>
        <v>162</v>
      </c>
      <c r="BB1933">
        <f t="shared" ref="BB1933:BD1933" si="2829">BB1932</f>
        <v>18987</v>
      </c>
      <c r="BC1933" t="str">
        <f t="shared" si="2829"/>
        <v>Velodrome</v>
      </c>
      <c r="BD1933" t="str">
        <f t="shared" si="2829"/>
        <v>Outlaws</v>
      </c>
      <c r="BE1933" t="s">
        <v>238</v>
      </c>
      <c r="BF1933" t="s">
        <v>184</v>
      </c>
      <c r="BI1933" cm="1">
        <f t="array" ref="BI1933">IFERROR(_xlfn._xlws.FILTER(shifts!A:A,(shifts!B:B=events!AD1933)*(shifts!AG:AG&gt;=events!BK1933)*(shifts!AH:AH&lt;=events!BL1933)),BI1932)</f>
        <v>66</v>
      </c>
      <c r="BJ1933" s="15">
        <f t="shared" si="2813"/>
        <v>0</v>
      </c>
      <c r="BK1933">
        <f t="shared" si="2814"/>
        <v>283</v>
      </c>
      <c r="BL1933">
        <f t="shared" si="2815"/>
        <v>283</v>
      </c>
      <c r="BM1933" s="15">
        <f>SUMIFS(BJ$2:BJ1933,K$2:K1933,"=Intermission")+SUMIFS(BJ$2:BJ1933,K$2:K1933,"=Timeout")</f>
        <v>67</v>
      </c>
      <c r="BN1933">
        <f t="shared" si="2816"/>
        <v>1147</v>
      </c>
      <c r="BO1933" s="19">
        <f t="shared" si="2817"/>
        <v>1944</v>
      </c>
      <c r="BP1933">
        <f t="shared" si="2818"/>
        <v>1939</v>
      </c>
      <c r="BQ1933" s="17">
        <f t="shared" si="2819"/>
        <v>1944</v>
      </c>
      <c r="BR1933" t="str">
        <f t="shared" si="2820"/>
        <v>event_team_player_2</v>
      </c>
      <c r="BS1933">
        <f>COUNTIFS(S$3:S1933,"="&amp;S1933,AI$3:AI1933,"="&amp;AI1933)</f>
        <v>2</v>
      </c>
      <c r="BT1933" t="str">
        <f>IFERROR(VLOOKUP(BB1933&amp;BU1933&amp;X1933,game_rosters!U:W,3,FALSE),"")</f>
        <v>P100064</v>
      </c>
      <c r="BU1933" t="str">
        <f t="shared" si="2821"/>
        <v>Velodrome</v>
      </c>
    </row>
    <row r="1934" spans="1:73" x14ac:dyDescent="0.2">
      <c r="A1934">
        <f t="shared" si="2796"/>
        <v>1</v>
      </c>
      <c r="I1934" s="44">
        <v>55</v>
      </c>
      <c r="K1934" t="s">
        <v>13</v>
      </c>
      <c r="S1934">
        <v>993</v>
      </c>
      <c r="T1934" t="s">
        <v>756</v>
      </c>
      <c r="W1934" t="s">
        <v>735</v>
      </c>
      <c r="X1934">
        <v>55</v>
      </c>
      <c r="Z1934">
        <v>1</v>
      </c>
      <c r="AA1934">
        <f t="shared" si="2753"/>
        <v>1993</v>
      </c>
      <c r="AB1934" t="str">
        <f t="shared" si="2754"/>
        <v/>
      </c>
      <c r="AC1934">
        <f t="shared" si="2792"/>
        <v>1993</v>
      </c>
      <c r="AD1934" s="6">
        <v>2</v>
      </c>
      <c r="AE1934" t="s">
        <v>940</v>
      </c>
      <c r="AF1934" t="s">
        <v>902</v>
      </c>
      <c r="AG1934" t="s">
        <v>940</v>
      </c>
      <c r="AH1934" t="s">
        <v>749</v>
      </c>
      <c r="AI1934" t="str">
        <f t="shared" si="2797"/>
        <v>e</v>
      </c>
      <c r="AJ1934" t="str">
        <f t="shared" si="2798"/>
        <v/>
      </c>
      <c r="AK1934" t="str">
        <f t="shared" si="2799"/>
        <v/>
      </c>
      <c r="AL1934" t="str">
        <f t="shared" si="2800"/>
        <v/>
      </c>
      <c r="AM1934" t="str">
        <f t="shared" si="2801"/>
        <v/>
      </c>
      <c r="AN1934" t="str">
        <f t="shared" si="2802"/>
        <v>Home</v>
      </c>
      <c r="AO1934" t="str">
        <f t="shared" si="2803"/>
        <v>h</v>
      </c>
      <c r="AP1934" t="str">
        <f t="shared" si="2804"/>
        <v/>
      </c>
      <c r="AQ1934" t="str">
        <f t="shared" si="2805"/>
        <v/>
      </c>
      <c r="AR1934" t="str">
        <f t="shared" si="2806"/>
        <v>Home</v>
      </c>
      <c r="AS1934" t="str">
        <f t="shared" si="2807"/>
        <v>h</v>
      </c>
      <c r="AT1934" t="str">
        <f t="shared" si="2808"/>
        <v>Offensive</v>
      </c>
      <c r="AU1934" t="str">
        <f t="shared" si="2809"/>
        <v/>
      </c>
      <c r="AV1934" t="str">
        <f t="shared" si="2810"/>
        <v/>
      </c>
      <c r="AW1934" t="str" cm="1">
        <f t="array" ref="AW1934">IFERROR(IF(O1934&lt;&gt;"",O1934,IF(OR($S1934="",$T1934=""),"",IF(O1934&lt;&gt;"",O1934,IF($T1934&lt;&gt;"",_xlfn._xlws.FILTER(O:O,($BU:$BU=$BU1934)*($I:$I=$I1934)*($T:$T=$T1934)*($S:$S=_xlfn.MINIFS($S:$S,$T:$T,"="&amp;$T1934)),"")))))&amp;"",IF(O1934="","",""))&amp;""</f>
        <v/>
      </c>
      <c r="AX1934" t="str" cm="1">
        <f t="array" ref="AX1934">IFERROR(IF(P1934&lt;&gt;"",P1934,IF(OR($S1934="",$T1934=""),"",IF($T1934&lt;&gt;"",_xlfn._xlws.FILTER(P:P,($BU:$BU=$BU1934)*($I:$I=$I1934)*($T:$T=$T1934)*($S:$S=_xlfn.MINIFS($S:$S,$T:$T,"="&amp;$T1934)),""))))&amp;"",IF(P1934="","",""))&amp;""</f>
        <v/>
      </c>
      <c r="AY1934" t="str" cm="1">
        <f t="array" ref="AY1934">IFERROR(IF(Q1934&lt;&gt;"",Q1934,IF(OR($S1934="",$T1934=""),"",IF($T1934&lt;&gt;"",_xlfn._xlws.FILTER(Q:Q,($BU:$BU=$BU1934)*($I:$I=$I1934)*($T:$T=$T1934)*($S:$S=_xlfn.MINIFS($S:$S,$T:$T,"="&amp;$T1934)),""))))&amp;"",IF(Q1934="","",""))&amp;""</f>
        <v/>
      </c>
      <c r="AZ1934" t="str" cm="1">
        <f t="array" ref="AZ1934">IFERROR(IF(R1934&lt;&gt;"",R1934,IF(OR($S1934="",$T1934=""),"",IF($T1934&lt;&gt;"",_xlfn._xlws.FILTER(R:R,($BU:$BU=$BU1934)*($I:$I=$I1934)*($T:$T=$T1934)*($S:$S=_xlfn.MINIFS($S:$S,$T:$T,"="&amp;$T1934)),""))))&amp;"",IF(R1934="","",""))&amp;""</f>
        <v/>
      </c>
      <c r="BA1934" s="6">
        <f t="shared" si="2811"/>
        <v>162</v>
      </c>
      <c r="BB1934">
        <f t="shared" ref="BB1934:BD1934" si="2830">BB1933</f>
        <v>18987</v>
      </c>
      <c r="BC1934" t="str">
        <f t="shared" si="2830"/>
        <v>Velodrome</v>
      </c>
      <c r="BD1934" t="str">
        <f t="shared" si="2830"/>
        <v>Outlaws</v>
      </c>
      <c r="BE1934" t="s">
        <v>13</v>
      </c>
      <c r="BF1934" t="s">
        <v>756</v>
      </c>
      <c r="BI1934" cm="1">
        <f t="array" ref="BI1934">IFERROR(_xlfn._xlws.FILTER(shifts!A:A,(shifts!B:B=events!AD1934)*(shifts!AG:AG&gt;=events!BK1934)*(shifts!AH:AH&lt;=events!BL1934)),BI1933)</f>
        <v>66</v>
      </c>
      <c r="BJ1934" s="15">
        <f t="shared" si="2813"/>
        <v>2</v>
      </c>
      <c r="BK1934">
        <f t="shared" si="2814"/>
        <v>281</v>
      </c>
      <c r="BL1934">
        <f t="shared" si="2815"/>
        <v>279</v>
      </c>
      <c r="BM1934" s="15">
        <f>SUMIFS(BJ$2:BJ1934,K$2:K1934,"=Intermission")+SUMIFS(BJ$2:BJ1934,K$2:K1934,"=Timeout")</f>
        <v>67</v>
      </c>
      <c r="BN1934">
        <f t="shared" si="2816"/>
        <v>1147</v>
      </c>
      <c r="BO1934" s="19">
        <f t="shared" si="2817"/>
        <v>1946</v>
      </c>
      <c r="BP1934">
        <f t="shared" si="2818"/>
        <v>1941</v>
      </c>
      <c r="BQ1934" s="17">
        <f t="shared" si="2819"/>
        <v>1948</v>
      </c>
      <c r="BR1934" t="str">
        <f t="shared" si="2820"/>
        <v>event_team_player_1</v>
      </c>
      <c r="BS1934">
        <f>COUNTIFS(S$3:S1934,"="&amp;S1934,AI$3:AI1934,"="&amp;AI1934)</f>
        <v>1</v>
      </c>
      <c r="BT1934" t="str">
        <f>IFERROR(VLOOKUP(BB1934&amp;BU1934&amp;X1934,game_rosters!U:W,3,FALSE),"")</f>
        <v>P100064</v>
      </c>
      <c r="BU1934" t="str">
        <f t="shared" si="2821"/>
        <v>Velodrome</v>
      </c>
    </row>
    <row r="1935" spans="1:73" x14ac:dyDescent="0.2">
      <c r="A1935">
        <f t="shared" si="2796"/>
        <v>1</v>
      </c>
      <c r="I1935" s="44">
        <v>55</v>
      </c>
      <c r="K1935" t="s">
        <v>238</v>
      </c>
      <c r="L1935" t="s">
        <v>174</v>
      </c>
      <c r="M1935" t="s">
        <v>85</v>
      </c>
      <c r="N1935" t="s">
        <v>595</v>
      </c>
      <c r="S1935">
        <v>994</v>
      </c>
      <c r="T1935" t="s">
        <v>756</v>
      </c>
      <c r="W1935" t="s">
        <v>735</v>
      </c>
      <c r="X1935">
        <v>55</v>
      </c>
      <c r="Z1935">
        <v>1</v>
      </c>
      <c r="AA1935">
        <f t="shared" si="2753"/>
        <v>1994</v>
      </c>
      <c r="AB1935" t="str">
        <f t="shared" si="2754"/>
        <v/>
      </c>
      <c r="AC1935">
        <f t="shared" si="2792"/>
        <v>1994</v>
      </c>
      <c r="AD1935" s="6">
        <v>2</v>
      </c>
      <c r="AE1935" t="s">
        <v>940</v>
      </c>
      <c r="AF1935" t="s">
        <v>749</v>
      </c>
      <c r="AG1935" t="s">
        <v>940</v>
      </c>
      <c r="AH1935" t="s">
        <v>865</v>
      </c>
      <c r="AI1935" t="str">
        <f t="shared" si="2797"/>
        <v>e</v>
      </c>
      <c r="AJ1935" t="str">
        <f t="shared" si="2798"/>
        <v/>
      </c>
      <c r="AK1935" t="str">
        <f t="shared" si="2799"/>
        <v/>
      </c>
      <c r="AL1935" t="str">
        <f t="shared" si="2800"/>
        <v/>
      </c>
      <c r="AM1935" t="str">
        <f t="shared" si="2801"/>
        <v/>
      </c>
      <c r="AN1935" t="str">
        <f t="shared" si="2802"/>
        <v>Home</v>
      </c>
      <c r="AO1935" t="str">
        <f t="shared" si="2803"/>
        <v>h</v>
      </c>
      <c r="AP1935" t="str">
        <f t="shared" si="2804"/>
        <v/>
      </c>
      <c r="AQ1935" t="str">
        <f t="shared" si="2805"/>
        <v/>
      </c>
      <c r="AR1935" t="str">
        <f t="shared" si="2806"/>
        <v>Home</v>
      </c>
      <c r="AS1935" t="str">
        <f t="shared" si="2807"/>
        <v>h</v>
      </c>
      <c r="AT1935" t="str">
        <f t="shared" si="2808"/>
        <v>Offensive</v>
      </c>
      <c r="AU1935" t="str">
        <f t="shared" si="2809"/>
        <v/>
      </c>
      <c r="AV1935" t="str">
        <f t="shared" si="2810"/>
        <v/>
      </c>
      <c r="AW1935" t="str" cm="1">
        <f t="array" ref="AW1935">IFERROR(IF(O1935&lt;&gt;"",O1935,IF(OR($S1935="",$T1935=""),"",IF(O1935&lt;&gt;"",O1935,IF($T1935&lt;&gt;"",_xlfn._xlws.FILTER(O:O,($BU:$BU=$BU1935)*($I:$I=$I1935)*($T:$T=$T1935)*($S:$S=_xlfn.MINIFS($S:$S,$T:$T,"="&amp;$T1935)),"")))))&amp;"",IF(O1935="","",""))&amp;""</f>
        <v/>
      </c>
      <c r="AX1935" t="str" cm="1">
        <f t="array" ref="AX1935">IFERROR(IF(P1935&lt;&gt;"",P1935,IF(OR($S1935="",$T1935=""),"",IF($T1935&lt;&gt;"",_xlfn._xlws.FILTER(P:P,($BU:$BU=$BU1935)*($I:$I=$I1935)*($T:$T=$T1935)*($S:$S=_xlfn.MINIFS($S:$S,$T:$T,"="&amp;$T1935)),""))))&amp;"",IF(P1935="","",""))&amp;""</f>
        <v/>
      </c>
      <c r="AY1935" t="str" cm="1">
        <f t="array" ref="AY1935">IFERROR(IF(Q1935&lt;&gt;"",Q1935,IF(OR($S1935="",$T1935=""),"",IF($T1935&lt;&gt;"",_xlfn._xlws.FILTER(Q:Q,($BU:$BU=$BU1935)*($I:$I=$I1935)*($T:$T=$T1935)*($S:$S=_xlfn.MINIFS($S:$S,$T:$T,"="&amp;$T1935)),""))))&amp;"",IF(Q1935="","",""))&amp;""</f>
        <v/>
      </c>
      <c r="AZ1935" t="str" cm="1">
        <f t="array" ref="AZ1935">IFERROR(IF(R1935&lt;&gt;"",R1935,IF(OR($S1935="",$T1935=""),"",IF($T1935&lt;&gt;"",_xlfn._xlws.FILTER(R:R,($BU:$BU=$BU1935)*($I:$I=$I1935)*($T:$T=$T1935)*($S:$S=_xlfn.MINIFS($S:$S,$T:$T,"="&amp;$T1935)),""))))&amp;"",IF(R1935="","",""))&amp;""</f>
        <v/>
      </c>
      <c r="BA1935" s="6">
        <f t="shared" si="2811"/>
        <v>163</v>
      </c>
      <c r="BB1935">
        <f t="shared" ref="BB1935:BD1935" si="2831">BB1934</f>
        <v>18987</v>
      </c>
      <c r="BC1935" t="str">
        <f t="shared" si="2831"/>
        <v>Velodrome</v>
      </c>
      <c r="BD1935" t="str">
        <f t="shared" si="2831"/>
        <v>Outlaws</v>
      </c>
      <c r="BE1935" t="s">
        <v>238</v>
      </c>
      <c r="BF1935" t="s">
        <v>174</v>
      </c>
      <c r="BI1935" cm="1">
        <f t="array" ref="BI1935">IFERROR(_xlfn._xlws.FILTER(shifts!A:A,(shifts!B:B=events!AD1935)*(shifts!AG:AG&gt;=events!BK1935)*(shifts!AH:AH&lt;=events!BL1935)),BI1934)</f>
        <v>67</v>
      </c>
      <c r="BJ1935" s="15">
        <f t="shared" si="2813"/>
        <v>1</v>
      </c>
      <c r="BK1935">
        <f t="shared" si="2814"/>
        <v>279</v>
      </c>
      <c r="BL1935">
        <f t="shared" si="2815"/>
        <v>278</v>
      </c>
      <c r="BM1935" s="15">
        <f>SUMIFS(BJ$2:BJ1935,K$2:K1935,"=Intermission")+SUMIFS(BJ$2:BJ1935,K$2:K1935,"=Timeout")</f>
        <v>67</v>
      </c>
      <c r="BN1935">
        <f t="shared" si="2816"/>
        <v>1147</v>
      </c>
      <c r="BO1935" s="19">
        <f t="shared" si="2817"/>
        <v>1948</v>
      </c>
      <c r="BP1935">
        <f t="shared" si="2818"/>
        <v>1943</v>
      </c>
      <c r="BQ1935" s="17">
        <f t="shared" si="2819"/>
        <v>1949</v>
      </c>
      <c r="BR1935" t="str">
        <f t="shared" si="2820"/>
        <v>event_team_player_1</v>
      </c>
      <c r="BS1935">
        <f>COUNTIFS(S$3:S1935,"="&amp;S1935,AI$3:AI1935,"="&amp;AI1935)</f>
        <v>1</v>
      </c>
      <c r="BT1935" t="str">
        <f>IFERROR(VLOOKUP(BB1935&amp;BU1935&amp;X1935,game_rosters!U:W,3,FALSE),"")</f>
        <v>P100064</v>
      </c>
      <c r="BU1935" t="str">
        <f t="shared" si="2821"/>
        <v>Velodrome</v>
      </c>
    </row>
    <row r="1936" spans="1:73" x14ac:dyDescent="0.2">
      <c r="A1936" t="str">
        <f t="shared" si="2796"/>
        <v/>
      </c>
      <c r="I1936" s="44">
        <v>13</v>
      </c>
      <c r="S1936">
        <v>994</v>
      </c>
      <c r="T1936" t="s">
        <v>756</v>
      </c>
      <c r="X1936">
        <v>13</v>
      </c>
      <c r="AA1936">
        <f t="shared" si="2753"/>
        <v>1994</v>
      </c>
      <c r="AB1936" t="str">
        <f t="shared" si="2754"/>
        <v/>
      </c>
      <c r="AC1936">
        <f t="shared" si="2792"/>
        <v>1994</v>
      </c>
      <c r="AD1936" s="6">
        <v>2</v>
      </c>
      <c r="AE1936" t="s">
        <v>940</v>
      </c>
      <c r="AF1936" t="s">
        <v>749</v>
      </c>
      <c r="AG1936" t="s">
        <v>940</v>
      </c>
      <c r="AH1936" t="s">
        <v>865</v>
      </c>
      <c r="AI1936" t="str">
        <f t="shared" si="2797"/>
        <v>o</v>
      </c>
      <c r="AJ1936" t="str">
        <f t="shared" si="2798"/>
        <v/>
      </c>
      <c r="AK1936" t="str">
        <f t="shared" si="2799"/>
        <v/>
      </c>
      <c r="AL1936" t="str">
        <f t="shared" si="2800"/>
        <v/>
      </c>
      <c r="AM1936" t="str">
        <f t="shared" si="2801"/>
        <v/>
      </c>
      <c r="AN1936" t="str">
        <f t="shared" si="2802"/>
        <v>Home</v>
      </c>
      <c r="AO1936" t="str">
        <f t="shared" si="2803"/>
        <v>h</v>
      </c>
      <c r="AP1936" t="str">
        <f t="shared" si="2804"/>
        <v/>
      </c>
      <c r="AQ1936" t="str">
        <f t="shared" si="2805"/>
        <v/>
      </c>
      <c r="AR1936" t="str">
        <f t="shared" si="2806"/>
        <v>Home</v>
      </c>
      <c r="AS1936" t="str">
        <f t="shared" si="2807"/>
        <v>h</v>
      </c>
      <c r="AT1936" t="str">
        <f t="shared" si="2808"/>
        <v>Defensive</v>
      </c>
      <c r="AU1936" t="str">
        <f t="shared" si="2809"/>
        <v/>
      </c>
      <c r="AV1936" t="str">
        <f t="shared" si="2810"/>
        <v/>
      </c>
      <c r="AW1936" t="str" cm="1">
        <f t="array" ref="AW1936">IFERROR(IF(O1936&lt;&gt;"",O1936,IF(OR($S1936="",$T1936=""),"",IF(O1936&lt;&gt;"",O1936,IF($T1936&lt;&gt;"",_xlfn._xlws.FILTER(O:O,($BU:$BU=$BU1936)*($I:$I=$I1936)*($T:$T=$T1936)*($S:$S=_xlfn.MINIFS($S:$S,$T:$T,"="&amp;$T1936)),"")))))&amp;"",IF(O1936="","",""))&amp;""</f>
        <v/>
      </c>
      <c r="AX1936" t="str" cm="1">
        <f t="array" ref="AX1936">IFERROR(IF(P1936&lt;&gt;"",P1936,IF(OR($S1936="",$T1936=""),"",IF($T1936&lt;&gt;"",_xlfn._xlws.FILTER(P:P,($BU:$BU=$BU1936)*($I:$I=$I1936)*($T:$T=$T1936)*($S:$S=_xlfn.MINIFS($S:$S,$T:$T,"="&amp;$T1936)),""))))&amp;"",IF(P1936="","",""))&amp;""</f>
        <v/>
      </c>
      <c r="AY1936" t="str" cm="1">
        <f t="array" ref="AY1936">IFERROR(IF(Q1936&lt;&gt;"",Q1936,IF(OR($S1936="",$T1936=""),"",IF($T1936&lt;&gt;"",_xlfn._xlws.FILTER(Q:Q,($BU:$BU=$BU1936)*($I:$I=$I1936)*($T:$T=$T1936)*($S:$S=_xlfn.MINIFS($S:$S,$T:$T,"="&amp;$T1936)),""))))&amp;"",IF(Q1936="","",""))&amp;""</f>
        <v/>
      </c>
      <c r="AZ1936" t="str" cm="1">
        <f t="array" ref="AZ1936">IFERROR(IF(R1936&lt;&gt;"",R1936,IF(OR($S1936="",$T1936=""),"",IF($T1936&lt;&gt;"",_xlfn._xlws.FILTER(R:R,($BU:$BU=$BU1936)*($I:$I=$I1936)*($T:$T=$T1936)*($S:$S=_xlfn.MINIFS($S:$S,$T:$T,"="&amp;$T1936)),""))))&amp;"",IF(R1936="","",""))&amp;""</f>
        <v/>
      </c>
      <c r="BA1936" s="6">
        <f t="shared" si="2811"/>
        <v>163</v>
      </c>
      <c r="BB1936">
        <f t="shared" ref="BB1936:BD1936" si="2832">BB1935</f>
        <v>18987</v>
      </c>
      <c r="BC1936" t="str">
        <f t="shared" si="2832"/>
        <v>Velodrome</v>
      </c>
      <c r="BD1936" t="str">
        <f t="shared" si="2832"/>
        <v>Outlaws</v>
      </c>
      <c r="BE1936" t="s">
        <v>238</v>
      </c>
      <c r="BF1936" t="s">
        <v>174</v>
      </c>
      <c r="BI1936" cm="1">
        <f t="array" ref="BI1936">IFERROR(_xlfn._xlws.FILTER(shifts!A:A,(shifts!B:B=events!AD1936)*(shifts!AG:AG&gt;=events!BK1936)*(shifts!AH:AH&lt;=events!BL1936)),BI1935)</f>
        <v>67</v>
      </c>
      <c r="BJ1936" s="15">
        <f t="shared" si="2813"/>
        <v>1</v>
      </c>
      <c r="BK1936">
        <f t="shared" si="2814"/>
        <v>279</v>
      </c>
      <c r="BL1936">
        <f t="shared" si="2815"/>
        <v>278</v>
      </c>
      <c r="BM1936" s="15">
        <f>SUMIFS(BJ$2:BJ1936,K$2:K1936,"=Intermission")+SUMIFS(BJ$2:BJ1936,K$2:K1936,"=Timeout")</f>
        <v>67</v>
      </c>
      <c r="BN1936">
        <f t="shared" si="2816"/>
        <v>1147</v>
      </c>
      <c r="BO1936" s="19">
        <f t="shared" si="2817"/>
        <v>1948</v>
      </c>
      <c r="BP1936">
        <f t="shared" si="2818"/>
        <v>1943</v>
      </c>
      <c r="BQ1936" s="17">
        <f t="shared" si="2819"/>
        <v>1949</v>
      </c>
      <c r="BR1936" t="str">
        <f t="shared" si="2820"/>
        <v>opp_team_player_1</v>
      </c>
      <c r="BS1936">
        <f>COUNTIFS(S$3:S1936,"="&amp;S1936,AI$3:AI1936,"="&amp;AI1936)</f>
        <v>1</v>
      </c>
      <c r="BT1936" t="str">
        <f>IFERROR(VLOOKUP(BB1936&amp;BU1936&amp;X1936,game_rosters!U:W,3,FALSE),"")</f>
        <v>P100031</v>
      </c>
      <c r="BU1936" t="str">
        <f t="shared" si="2821"/>
        <v>Outlaws</v>
      </c>
    </row>
    <row r="1937" spans="1:73" x14ac:dyDescent="0.2">
      <c r="A1937">
        <f t="shared" si="2796"/>
        <v>1</v>
      </c>
      <c r="I1937" s="44">
        <v>55</v>
      </c>
      <c r="K1937" t="s">
        <v>6</v>
      </c>
      <c r="L1937" t="s">
        <v>205</v>
      </c>
      <c r="M1937" t="s">
        <v>51</v>
      </c>
      <c r="N1937" t="s">
        <v>595</v>
      </c>
      <c r="S1937">
        <v>995</v>
      </c>
      <c r="T1937">
        <v>163</v>
      </c>
      <c r="W1937" t="s">
        <v>735</v>
      </c>
      <c r="X1937">
        <v>55</v>
      </c>
      <c r="Z1937">
        <v>1</v>
      </c>
      <c r="AA1937">
        <f t="shared" si="2753"/>
        <v>1995</v>
      </c>
      <c r="AB1937">
        <f t="shared" si="2754"/>
        <v>9163</v>
      </c>
      <c r="AC1937">
        <f t="shared" si="2792"/>
        <v>9163</v>
      </c>
      <c r="AD1937" s="6">
        <v>2</v>
      </c>
      <c r="AE1937" t="s">
        <v>940</v>
      </c>
      <c r="AF1937" t="s">
        <v>865</v>
      </c>
      <c r="AG1937" t="s">
        <v>756</v>
      </c>
      <c r="AH1937" t="s">
        <v>756</v>
      </c>
      <c r="AI1937" t="str">
        <f t="shared" si="2797"/>
        <v>e</v>
      </c>
      <c r="AJ1937" t="str">
        <f t="shared" si="2798"/>
        <v/>
      </c>
      <c r="AK1937" t="str">
        <f t="shared" si="2799"/>
        <v/>
      </c>
      <c r="AL1937" t="str">
        <f t="shared" si="2800"/>
        <v/>
      </c>
      <c r="AM1937" t="str">
        <f t="shared" si="2801"/>
        <v/>
      </c>
      <c r="AN1937" t="str">
        <f t="shared" si="2802"/>
        <v>Home</v>
      </c>
      <c r="AO1937" t="str">
        <f t="shared" si="2803"/>
        <v>h</v>
      </c>
      <c r="AP1937" t="str">
        <f t="shared" si="2804"/>
        <v/>
      </c>
      <c r="AQ1937" t="str">
        <f t="shared" si="2805"/>
        <v/>
      </c>
      <c r="AR1937" t="str">
        <f t="shared" si="2806"/>
        <v>Home</v>
      </c>
      <c r="AS1937" t="str">
        <f t="shared" si="2807"/>
        <v>h</v>
      </c>
      <c r="AT1937" t="str">
        <f t="shared" si="2808"/>
        <v>Offensive</v>
      </c>
      <c r="AU1937" t="str">
        <f t="shared" si="2809"/>
        <v/>
      </c>
      <c r="AV1937" t="str">
        <f t="shared" si="2810"/>
        <v/>
      </c>
      <c r="AW1937" t="str" cm="1">
        <f t="array" ref="AW1937">IFERROR(IF(O1937&lt;&gt;"",O1937,IF(OR($S1937="",$T1937=""),"",IF(O1937&lt;&gt;"",O1937,IF($T1937&lt;&gt;"",_xlfn._xlws.FILTER(O:O,($BU:$BU=$BU1937)*($I:$I=$I1937)*($T:$T=$T1937)*($S:$S=_xlfn.MINIFS($S:$S,$T:$T,"="&amp;$T1937)),"")))))&amp;"",IF(O1937="","",""))&amp;""</f>
        <v/>
      </c>
      <c r="AX1937" t="str" cm="1">
        <f t="array" ref="AX1937">IFERROR(IF(P1937&lt;&gt;"",P1937,IF(OR($S1937="",$T1937=""),"",IF($T1937&lt;&gt;"",_xlfn._xlws.FILTER(P:P,($BU:$BU=$BU1937)*($I:$I=$I1937)*($T:$T=$T1937)*($S:$S=_xlfn.MINIFS($S:$S,$T:$T,"="&amp;$T1937)),""))))&amp;"",IF(P1937="","",""))&amp;""</f>
        <v/>
      </c>
      <c r="AY1937" t="str" cm="1">
        <f t="array" ref="AY1937">IFERROR(IF(Q1937&lt;&gt;"",Q1937,IF(OR($S1937="",$T1937=""),"",IF($T1937&lt;&gt;"",_xlfn._xlws.FILTER(Q:Q,($BU:$BU=$BU1937)*($I:$I=$I1937)*($T:$T=$T1937)*($S:$S=_xlfn.MINIFS($S:$S,$T:$T,"="&amp;$T1937)),""))))&amp;"",IF(Q1937="","",""))&amp;""</f>
        <v/>
      </c>
      <c r="AZ1937" t="str" cm="1">
        <f t="array" ref="AZ1937">IFERROR(IF(R1937&lt;&gt;"",R1937,IF(OR($S1937="",$T1937=""),"",IF($T1937&lt;&gt;"",_xlfn._xlws.FILTER(R:R,($BU:$BU=$BU1937)*($I:$I=$I1937)*($T:$T=$T1937)*($S:$S=_xlfn.MINIFS($S:$S,$T:$T,"="&amp;$T1937)),""))))&amp;"",IF(R1937="","",""))&amp;""</f>
        <v/>
      </c>
      <c r="BA1937" s="6">
        <f t="shared" si="2811"/>
        <v>163</v>
      </c>
      <c r="BB1937">
        <f t="shared" ref="BB1937:BD1937" si="2833">BB1936</f>
        <v>18987</v>
      </c>
      <c r="BC1937" t="str">
        <f t="shared" si="2833"/>
        <v>Velodrome</v>
      </c>
      <c r="BD1937" t="str">
        <f t="shared" si="2833"/>
        <v>Outlaws</v>
      </c>
      <c r="BE1937" t="s">
        <v>6</v>
      </c>
      <c r="BF1937" t="s">
        <v>205</v>
      </c>
      <c r="BI1937" cm="1">
        <f t="array" ref="BI1937">IFERROR(_xlfn._xlws.FILTER(shifts!A:A,(shifts!B:B=events!AD1937)*(shifts!AG:AG&gt;=events!BK1937)*(shifts!AH:AH&lt;=events!BL1937)),BI1936)</f>
        <v>67</v>
      </c>
      <c r="BJ1937" s="15">
        <f t="shared" si="2813"/>
        <v>0</v>
      </c>
      <c r="BK1937">
        <f t="shared" si="2814"/>
        <v>278</v>
      </c>
      <c r="BL1937">
        <f t="shared" si="2815"/>
        <v>278</v>
      </c>
      <c r="BM1937" s="15">
        <f>SUMIFS(BJ$2:BJ1937,K$2:K1937,"=Intermission")+SUMIFS(BJ$2:BJ1937,K$2:K1937,"=Timeout")</f>
        <v>67</v>
      </c>
      <c r="BN1937">
        <f t="shared" si="2816"/>
        <v>1147</v>
      </c>
      <c r="BO1937" s="19">
        <f t="shared" si="2817"/>
        <v>1949</v>
      </c>
      <c r="BP1937">
        <f t="shared" si="2818"/>
        <v>1944</v>
      </c>
      <c r="BQ1937" s="17">
        <f t="shared" si="2819"/>
        <v>1949</v>
      </c>
      <c r="BR1937" t="str">
        <f t="shared" si="2820"/>
        <v>event_team_player_1</v>
      </c>
      <c r="BS1937">
        <f>COUNTIFS(S$3:S1937,"="&amp;S1937,AI$3:AI1937,"="&amp;AI1937)</f>
        <v>1</v>
      </c>
      <c r="BT1937" t="str">
        <f>IFERROR(VLOOKUP(BB1937&amp;BU1937&amp;X1937,game_rosters!U:W,3,FALSE),"")</f>
        <v>P100064</v>
      </c>
      <c r="BU1937" t="str">
        <f t="shared" si="2821"/>
        <v>Velodrome</v>
      </c>
    </row>
    <row r="1938" spans="1:73" x14ac:dyDescent="0.2">
      <c r="A1938" t="str">
        <f t="shared" si="2796"/>
        <v/>
      </c>
      <c r="I1938" s="44">
        <v>30</v>
      </c>
      <c r="S1938">
        <v>995</v>
      </c>
      <c r="T1938">
        <v>163</v>
      </c>
      <c r="X1938">
        <v>30</v>
      </c>
      <c r="AA1938">
        <f t="shared" si="2753"/>
        <v>1995</v>
      </c>
      <c r="AB1938">
        <f t="shared" si="2754"/>
        <v>9163</v>
      </c>
      <c r="AC1938">
        <f t="shared" si="2792"/>
        <v>9163</v>
      </c>
      <c r="AD1938" s="6">
        <v>2</v>
      </c>
      <c r="AE1938" t="s">
        <v>940</v>
      </c>
      <c r="AF1938" t="s">
        <v>865</v>
      </c>
      <c r="AG1938" t="s">
        <v>756</v>
      </c>
      <c r="AH1938" t="s">
        <v>756</v>
      </c>
      <c r="AI1938" t="str">
        <f t="shared" si="2797"/>
        <v>o</v>
      </c>
      <c r="AJ1938" t="str">
        <f t="shared" si="2798"/>
        <v/>
      </c>
      <c r="AK1938" t="str">
        <f t="shared" si="2799"/>
        <v/>
      </c>
      <c r="AL1938" t="str">
        <f t="shared" si="2800"/>
        <v/>
      </c>
      <c r="AM1938" t="str">
        <f t="shared" si="2801"/>
        <v/>
      </c>
      <c r="AN1938" t="str">
        <f t="shared" si="2802"/>
        <v>Home</v>
      </c>
      <c r="AO1938" t="str">
        <f t="shared" si="2803"/>
        <v>h</v>
      </c>
      <c r="AP1938" t="str">
        <f t="shared" si="2804"/>
        <v/>
      </c>
      <c r="AQ1938" t="str">
        <f t="shared" si="2805"/>
        <v/>
      </c>
      <c r="AR1938" t="str">
        <f t="shared" si="2806"/>
        <v>Home</v>
      </c>
      <c r="AS1938" t="str">
        <f t="shared" si="2807"/>
        <v>h</v>
      </c>
      <c r="AT1938" t="str">
        <f t="shared" si="2808"/>
        <v>Defensive</v>
      </c>
      <c r="AU1938" t="str">
        <f t="shared" si="2809"/>
        <v/>
      </c>
      <c r="AV1938" t="str">
        <f t="shared" si="2810"/>
        <v/>
      </c>
      <c r="AW1938" t="str" cm="1">
        <f t="array" ref="AW1938">IFERROR(IF(O1938&lt;&gt;"",O1938,IF(OR($S1938="",$T1938=""),"",IF(O1938&lt;&gt;"",O1938,IF($T1938&lt;&gt;"",_xlfn._xlws.FILTER(O:O,($BU:$BU=$BU1938)*($I:$I=$I1938)*($T:$T=$T1938)*($S:$S=_xlfn.MINIFS($S:$S,$T:$T,"="&amp;$T1938)),"")))))&amp;"",IF(O1938="","",""))&amp;""</f>
        <v/>
      </c>
      <c r="AX1938" t="str" cm="1">
        <f t="array" ref="AX1938">IFERROR(IF(P1938&lt;&gt;"",P1938,IF(OR($S1938="",$T1938=""),"",IF($T1938&lt;&gt;"",_xlfn._xlws.FILTER(P:P,($BU:$BU=$BU1938)*($I:$I=$I1938)*($T:$T=$T1938)*($S:$S=_xlfn.MINIFS($S:$S,$T:$T,"="&amp;$T1938)),""))))&amp;"",IF(P1938="","",""))&amp;""</f>
        <v/>
      </c>
      <c r="AY1938" t="str" cm="1">
        <f t="array" ref="AY1938">IFERROR(IF(Q1938&lt;&gt;"",Q1938,IF(OR($S1938="",$T1938=""),"",IF($T1938&lt;&gt;"",_xlfn._xlws.FILTER(Q:Q,($BU:$BU=$BU1938)*($I:$I=$I1938)*($T:$T=$T1938)*($S:$S=_xlfn.MINIFS($S:$S,$T:$T,"="&amp;$T1938)),""))))&amp;"",IF(Q1938="","",""))&amp;""</f>
        <v/>
      </c>
      <c r="AZ1938" t="str" cm="1">
        <f t="array" ref="AZ1938">IFERROR(IF(R1938&lt;&gt;"",R1938,IF(OR($S1938="",$T1938=""),"",IF($T1938&lt;&gt;"",_xlfn._xlws.FILTER(R:R,($BU:$BU=$BU1938)*($I:$I=$I1938)*($T:$T=$T1938)*($S:$S=_xlfn.MINIFS($S:$S,$T:$T,"="&amp;$T1938)),""))))&amp;"",IF(R1938="","",""))&amp;""</f>
        <v/>
      </c>
      <c r="BA1938" s="6">
        <f t="shared" si="2811"/>
        <v>163</v>
      </c>
      <c r="BB1938">
        <f t="shared" ref="BB1938:BD1938" si="2834">BB1937</f>
        <v>18987</v>
      </c>
      <c r="BC1938" t="str">
        <f t="shared" si="2834"/>
        <v>Velodrome</v>
      </c>
      <c r="BD1938" t="str">
        <f t="shared" si="2834"/>
        <v>Outlaws</v>
      </c>
      <c r="BE1938" t="s">
        <v>6</v>
      </c>
      <c r="BF1938" t="s">
        <v>205</v>
      </c>
      <c r="BI1938" cm="1">
        <f t="array" ref="BI1938">IFERROR(_xlfn._xlws.FILTER(shifts!A:A,(shifts!B:B=events!AD1938)*(shifts!AG:AG&gt;=events!BK1938)*(shifts!AH:AH&lt;=events!BL1938)),BI1937)</f>
        <v>67</v>
      </c>
      <c r="BJ1938" s="15">
        <f t="shared" si="2813"/>
        <v>0</v>
      </c>
      <c r="BK1938">
        <f t="shared" si="2814"/>
        <v>278</v>
      </c>
      <c r="BL1938">
        <f t="shared" si="2815"/>
        <v>278</v>
      </c>
      <c r="BM1938" s="15">
        <f>SUMIFS(BJ$2:BJ1938,K$2:K1938,"=Intermission")+SUMIFS(BJ$2:BJ1938,K$2:K1938,"=Timeout")</f>
        <v>67</v>
      </c>
      <c r="BN1938">
        <f t="shared" si="2816"/>
        <v>1147</v>
      </c>
      <c r="BO1938" s="19">
        <f t="shared" si="2817"/>
        <v>1949</v>
      </c>
      <c r="BP1938">
        <f t="shared" si="2818"/>
        <v>1944</v>
      </c>
      <c r="BQ1938" s="17">
        <f t="shared" si="2819"/>
        <v>1949</v>
      </c>
      <c r="BR1938" t="str">
        <f t="shared" si="2820"/>
        <v>opp_team_player_1</v>
      </c>
      <c r="BS1938">
        <f>COUNTIFS(S$3:S1938,"="&amp;S1938,AI$3:AI1938,"="&amp;AI1938)</f>
        <v>1</v>
      </c>
      <c r="BT1938" t="str">
        <f>IFERROR(VLOOKUP(BB1938&amp;BU1938&amp;X1938,game_rosters!U:W,3,FALSE),"")</f>
        <v>P100009</v>
      </c>
      <c r="BU1938" t="str">
        <f t="shared" si="2821"/>
        <v>Outlaws</v>
      </c>
    </row>
    <row r="1939" spans="1:73" x14ac:dyDescent="0.2">
      <c r="A1939" t="str">
        <f t="shared" si="2796"/>
        <v/>
      </c>
      <c r="I1939" s="44">
        <v>13</v>
      </c>
      <c r="S1939">
        <v>995</v>
      </c>
      <c r="T1939">
        <v>163</v>
      </c>
      <c r="X1939">
        <v>13</v>
      </c>
      <c r="AA1939">
        <f t="shared" si="2753"/>
        <v>1995</v>
      </c>
      <c r="AB1939">
        <f t="shared" si="2754"/>
        <v>9163</v>
      </c>
      <c r="AC1939">
        <f t="shared" si="2792"/>
        <v>9163</v>
      </c>
      <c r="AD1939" s="6">
        <v>2</v>
      </c>
      <c r="AE1939" t="s">
        <v>940</v>
      </c>
      <c r="AF1939" t="s">
        <v>865</v>
      </c>
      <c r="AG1939" t="s">
        <v>756</v>
      </c>
      <c r="AH1939" t="s">
        <v>756</v>
      </c>
      <c r="AI1939" t="str">
        <f t="shared" si="2797"/>
        <v>o</v>
      </c>
      <c r="AJ1939" t="str">
        <f t="shared" si="2798"/>
        <v/>
      </c>
      <c r="AK1939" t="str">
        <f t="shared" si="2799"/>
        <v/>
      </c>
      <c r="AL1939" t="str">
        <f t="shared" si="2800"/>
        <v/>
      </c>
      <c r="AM1939" t="str">
        <f t="shared" si="2801"/>
        <v/>
      </c>
      <c r="AN1939" t="str">
        <f t="shared" si="2802"/>
        <v>Home</v>
      </c>
      <c r="AO1939" t="str">
        <f t="shared" si="2803"/>
        <v>h</v>
      </c>
      <c r="AP1939" t="str">
        <f t="shared" si="2804"/>
        <v/>
      </c>
      <c r="AQ1939" t="str">
        <f t="shared" si="2805"/>
        <v/>
      </c>
      <c r="AR1939" t="str">
        <f t="shared" si="2806"/>
        <v>Home</v>
      </c>
      <c r="AS1939" t="str">
        <f t="shared" si="2807"/>
        <v>h</v>
      </c>
      <c r="AT1939" t="str">
        <f t="shared" si="2808"/>
        <v>Defensive</v>
      </c>
      <c r="AU1939" t="str">
        <f t="shared" si="2809"/>
        <v/>
      </c>
      <c r="AV1939" t="str">
        <f t="shared" si="2810"/>
        <v/>
      </c>
      <c r="AW1939" t="str" cm="1">
        <f t="array" ref="AW1939">IFERROR(IF(O1939&lt;&gt;"",O1939,IF(OR($S1939="",$T1939=""),"",IF(O1939&lt;&gt;"",O1939,IF($T1939&lt;&gt;"",_xlfn._xlws.FILTER(O:O,($BU:$BU=$BU1939)*($I:$I=$I1939)*($T:$T=$T1939)*($S:$S=_xlfn.MINIFS($S:$S,$T:$T,"="&amp;$T1939)),"")))))&amp;"",IF(O1939="","",""))&amp;""</f>
        <v/>
      </c>
      <c r="AX1939" t="str" cm="1">
        <f t="array" ref="AX1939">IFERROR(IF(P1939&lt;&gt;"",P1939,IF(OR($S1939="",$T1939=""),"",IF($T1939&lt;&gt;"",_xlfn._xlws.FILTER(P:P,($BU:$BU=$BU1939)*($I:$I=$I1939)*($T:$T=$T1939)*($S:$S=_xlfn.MINIFS($S:$S,$T:$T,"="&amp;$T1939)),""))))&amp;"",IF(P1939="","",""))&amp;""</f>
        <v/>
      </c>
      <c r="AY1939" t="str" cm="1">
        <f t="array" ref="AY1939">IFERROR(IF(Q1939&lt;&gt;"",Q1939,IF(OR($S1939="",$T1939=""),"",IF($T1939&lt;&gt;"",_xlfn._xlws.FILTER(Q:Q,($BU:$BU=$BU1939)*($I:$I=$I1939)*($T:$T=$T1939)*($S:$S=_xlfn.MINIFS($S:$S,$T:$T,"="&amp;$T1939)),""))))&amp;"",IF(Q1939="","",""))&amp;""</f>
        <v/>
      </c>
      <c r="AZ1939" t="str" cm="1">
        <f t="array" ref="AZ1939">IFERROR(IF(R1939&lt;&gt;"",R1939,IF(OR($S1939="",$T1939=""),"",IF($T1939&lt;&gt;"",_xlfn._xlws.FILTER(R:R,($BU:$BU=$BU1939)*($I:$I=$I1939)*($T:$T=$T1939)*($S:$S=_xlfn.MINIFS($S:$S,$T:$T,"="&amp;$T1939)),""))))&amp;"",IF(R1939="","",""))&amp;""</f>
        <v/>
      </c>
      <c r="BA1939" s="6">
        <f t="shared" si="2811"/>
        <v>163</v>
      </c>
      <c r="BB1939">
        <f t="shared" ref="BB1939:BD1939" si="2835">BB1938</f>
        <v>18987</v>
      </c>
      <c r="BC1939" t="str">
        <f t="shared" si="2835"/>
        <v>Velodrome</v>
      </c>
      <c r="BD1939" t="str">
        <f t="shared" si="2835"/>
        <v>Outlaws</v>
      </c>
      <c r="BE1939" t="s">
        <v>6</v>
      </c>
      <c r="BF1939" t="s">
        <v>205</v>
      </c>
      <c r="BI1939" cm="1">
        <f t="array" ref="BI1939">IFERROR(_xlfn._xlws.FILTER(shifts!A:A,(shifts!B:B=events!AD1939)*(shifts!AG:AG&gt;=events!BK1939)*(shifts!AH:AH&lt;=events!BL1939)),BI1938)</f>
        <v>67</v>
      </c>
      <c r="BJ1939" s="15">
        <f t="shared" si="2813"/>
        <v>0</v>
      </c>
      <c r="BK1939">
        <f t="shared" si="2814"/>
        <v>278</v>
      </c>
      <c r="BL1939">
        <f t="shared" si="2815"/>
        <v>278</v>
      </c>
      <c r="BM1939" s="15">
        <f>SUMIFS(BJ$2:BJ1939,K$2:K1939,"=Intermission")+SUMIFS(BJ$2:BJ1939,K$2:K1939,"=Timeout")</f>
        <v>67</v>
      </c>
      <c r="BN1939">
        <f t="shared" si="2816"/>
        <v>1147</v>
      </c>
      <c r="BO1939" s="19">
        <f t="shared" si="2817"/>
        <v>1949</v>
      </c>
      <c r="BP1939">
        <f t="shared" si="2818"/>
        <v>1944</v>
      </c>
      <c r="BQ1939" s="17">
        <f t="shared" si="2819"/>
        <v>1949</v>
      </c>
      <c r="BR1939" t="str">
        <f t="shared" si="2820"/>
        <v>opp_team_player_2</v>
      </c>
      <c r="BS1939">
        <f>COUNTIFS(S$3:S1939,"="&amp;S1939,AI$3:AI1939,"="&amp;AI1939)</f>
        <v>2</v>
      </c>
      <c r="BT1939" t="str">
        <f>IFERROR(VLOOKUP(BB1939&amp;BU1939&amp;X1939,game_rosters!U:W,3,FALSE),"")</f>
        <v>P100031</v>
      </c>
      <c r="BU1939" t="str">
        <f t="shared" si="2821"/>
        <v>Outlaws</v>
      </c>
    </row>
    <row r="1940" spans="1:73" x14ac:dyDescent="0.2">
      <c r="A1940">
        <f t="shared" si="2796"/>
        <v>1</v>
      </c>
      <c r="I1940" s="44">
        <v>30</v>
      </c>
      <c r="K1940" t="s">
        <v>15</v>
      </c>
      <c r="L1940" t="s">
        <v>189</v>
      </c>
      <c r="M1940" t="s">
        <v>100</v>
      </c>
      <c r="S1940">
        <v>996</v>
      </c>
      <c r="T1940">
        <v>163</v>
      </c>
      <c r="W1940" t="s">
        <v>731</v>
      </c>
      <c r="X1940">
        <v>30</v>
      </c>
      <c r="Z1940">
        <v>1</v>
      </c>
      <c r="AA1940">
        <f t="shared" si="2753"/>
        <v>1996</v>
      </c>
      <c r="AB1940">
        <f t="shared" si="2754"/>
        <v>9163</v>
      </c>
      <c r="AC1940">
        <f t="shared" si="2792"/>
        <v>9163</v>
      </c>
      <c r="AD1940" s="6">
        <v>2</v>
      </c>
      <c r="AE1940" t="s">
        <v>940</v>
      </c>
      <c r="AF1940" t="s">
        <v>865</v>
      </c>
      <c r="AG1940" t="s">
        <v>756</v>
      </c>
      <c r="AH1940" t="s">
        <v>756</v>
      </c>
      <c r="AI1940" t="str">
        <f t="shared" si="2797"/>
        <v>e</v>
      </c>
      <c r="AJ1940" t="str">
        <f t="shared" si="2798"/>
        <v/>
      </c>
      <c r="AK1940" t="str">
        <f t="shared" si="2799"/>
        <v/>
      </c>
      <c r="AL1940" t="str">
        <f t="shared" si="2800"/>
        <v/>
      </c>
      <c r="AM1940" t="str">
        <f t="shared" si="2801"/>
        <v/>
      </c>
      <c r="AN1940" t="str">
        <f t="shared" si="2802"/>
        <v>Away</v>
      </c>
      <c r="AO1940" t="str">
        <f t="shared" si="2803"/>
        <v>a</v>
      </c>
      <c r="AP1940" t="str">
        <f t="shared" si="2804"/>
        <v/>
      </c>
      <c r="AQ1940" t="str">
        <f t="shared" si="2805"/>
        <v/>
      </c>
      <c r="AR1940" t="str">
        <f t="shared" si="2806"/>
        <v>Away</v>
      </c>
      <c r="AS1940" t="str">
        <f t="shared" si="2807"/>
        <v>a</v>
      </c>
      <c r="AT1940" t="str">
        <f t="shared" si="2808"/>
        <v>Defensive</v>
      </c>
      <c r="AU1940" t="str">
        <f t="shared" si="2809"/>
        <v/>
      </c>
      <c r="AV1940" t="str">
        <f t="shared" si="2810"/>
        <v/>
      </c>
      <c r="AW1940" t="str" cm="1">
        <f t="array" ref="AW1940">IFERROR(IF(O1940&lt;&gt;"",O1940,IF(OR($S1940="",$T1940=""),"",IF(O1940&lt;&gt;"",O1940,IF($T1940&lt;&gt;"",_xlfn._xlws.FILTER(O:O,($BU:$BU=$BU1940)*($I:$I=$I1940)*($T:$T=$T1940)*($S:$S=_xlfn.MINIFS($S:$S,$T:$T,"="&amp;$T1940)),"")))))&amp;"",IF(O1940="","",""))&amp;""</f>
        <v/>
      </c>
      <c r="AX1940" t="str" cm="1">
        <f t="array" ref="AX1940">IFERROR(IF(P1940&lt;&gt;"",P1940,IF(OR($S1940="",$T1940=""),"",IF($T1940&lt;&gt;"",_xlfn._xlws.FILTER(P:P,($BU:$BU=$BU1940)*($I:$I=$I1940)*($T:$T=$T1940)*($S:$S=_xlfn.MINIFS($S:$S,$T:$T,"="&amp;$T1940)),""))))&amp;"",IF(P1940="","",""))&amp;""</f>
        <v/>
      </c>
      <c r="AY1940" t="str" cm="1">
        <f t="array" ref="AY1940">IFERROR(IF(Q1940&lt;&gt;"",Q1940,IF(OR($S1940="",$T1940=""),"",IF($T1940&lt;&gt;"",_xlfn._xlws.FILTER(Q:Q,($BU:$BU=$BU1940)*($I:$I=$I1940)*($T:$T=$T1940)*($S:$S=_xlfn.MINIFS($S:$S,$T:$T,"="&amp;$T1940)),""))))&amp;"",IF(Q1940="","",""))&amp;""</f>
        <v/>
      </c>
      <c r="AZ1940" t="str" cm="1">
        <f t="array" ref="AZ1940">IFERROR(IF(R1940&lt;&gt;"",R1940,IF(OR($S1940="",$T1940=""),"",IF($T1940&lt;&gt;"",_xlfn._xlws.FILTER(R:R,($BU:$BU=$BU1940)*($I:$I=$I1940)*($T:$T=$T1940)*($S:$S=_xlfn.MINIFS($S:$S,$T:$T,"="&amp;$T1940)),""))))&amp;"",IF(R1940="","",""))&amp;""</f>
        <v/>
      </c>
      <c r="BA1940" s="6">
        <f t="shared" si="2811"/>
        <v>163</v>
      </c>
      <c r="BB1940">
        <f t="shared" ref="BB1940:BD1940" si="2836">BB1939</f>
        <v>18987</v>
      </c>
      <c r="BC1940" t="str">
        <f t="shared" si="2836"/>
        <v>Velodrome</v>
      </c>
      <c r="BD1940" t="str">
        <f t="shared" si="2836"/>
        <v>Outlaws</v>
      </c>
      <c r="BE1940" t="s">
        <v>15</v>
      </c>
      <c r="BF1940" t="s">
        <v>189</v>
      </c>
      <c r="BI1940" cm="1">
        <f t="array" ref="BI1940">IFERROR(_xlfn._xlws.FILTER(shifts!A:A,(shifts!B:B=events!AD1940)*(shifts!AG:AG&gt;=events!BK1940)*(shifts!AH:AH&lt;=events!BL1940)),BI1939)</f>
        <v>67</v>
      </c>
      <c r="BJ1940" s="15">
        <f t="shared" si="2813"/>
        <v>0</v>
      </c>
      <c r="BK1940">
        <f t="shared" si="2814"/>
        <v>278</v>
      </c>
      <c r="BL1940">
        <f t="shared" si="2815"/>
        <v>278</v>
      </c>
      <c r="BM1940" s="15">
        <f>SUMIFS(BJ$2:BJ1940,K$2:K1940,"=Intermission")+SUMIFS(BJ$2:BJ1940,K$2:K1940,"=Timeout")</f>
        <v>67</v>
      </c>
      <c r="BN1940">
        <f t="shared" si="2816"/>
        <v>1147</v>
      </c>
      <c r="BO1940" s="19">
        <f t="shared" si="2817"/>
        <v>1949</v>
      </c>
      <c r="BP1940">
        <f t="shared" si="2818"/>
        <v>1944</v>
      </c>
      <c r="BQ1940" s="17">
        <f t="shared" si="2819"/>
        <v>1949</v>
      </c>
      <c r="BR1940" t="str">
        <f t="shared" si="2820"/>
        <v>event_team_player_1</v>
      </c>
      <c r="BS1940">
        <f>COUNTIFS(S$3:S1940,"="&amp;S1940,AI$3:AI1940,"="&amp;AI1940)</f>
        <v>1</v>
      </c>
      <c r="BT1940" t="str">
        <f>IFERROR(VLOOKUP(BB1940&amp;BU1940&amp;X1940,game_rosters!U:W,3,FALSE),"")</f>
        <v>P100009</v>
      </c>
      <c r="BU1940" t="str">
        <f t="shared" si="2821"/>
        <v>Outlaws</v>
      </c>
    </row>
    <row r="1941" spans="1:73" x14ac:dyDescent="0.2">
      <c r="A1941" t="str">
        <f t="shared" si="2796"/>
        <v/>
      </c>
      <c r="I1941" s="44">
        <v>13</v>
      </c>
      <c r="S1941">
        <v>996</v>
      </c>
      <c r="T1941">
        <v>163</v>
      </c>
      <c r="X1941">
        <v>13</v>
      </c>
      <c r="Z1941">
        <v>1</v>
      </c>
      <c r="AA1941">
        <f t="shared" si="2753"/>
        <v>1996</v>
      </c>
      <c r="AB1941">
        <f t="shared" si="2754"/>
        <v>9163</v>
      </c>
      <c r="AC1941">
        <f t="shared" si="2792"/>
        <v>9163</v>
      </c>
      <c r="AD1941" s="6">
        <v>2</v>
      </c>
      <c r="AE1941" t="s">
        <v>940</v>
      </c>
      <c r="AF1941" t="s">
        <v>865</v>
      </c>
      <c r="AG1941" t="s">
        <v>756</v>
      </c>
      <c r="AH1941" t="s">
        <v>756</v>
      </c>
      <c r="AI1941" t="str">
        <f t="shared" si="2797"/>
        <v>e</v>
      </c>
      <c r="AJ1941" t="str">
        <f t="shared" si="2798"/>
        <v/>
      </c>
      <c r="AK1941" t="str">
        <f t="shared" si="2799"/>
        <v/>
      </c>
      <c r="AL1941" t="str">
        <f t="shared" si="2800"/>
        <v/>
      </c>
      <c r="AM1941" t="str">
        <f t="shared" si="2801"/>
        <v/>
      </c>
      <c r="AN1941" t="str">
        <f t="shared" si="2802"/>
        <v>Away</v>
      </c>
      <c r="AO1941" t="str">
        <f t="shared" si="2803"/>
        <v>a</v>
      </c>
      <c r="AP1941" t="str">
        <f t="shared" si="2804"/>
        <v/>
      </c>
      <c r="AQ1941" t="str">
        <f t="shared" si="2805"/>
        <v/>
      </c>
      <c r="AR1941" t="str">
        <f t="shared" si="2806"/>
        <v>Away</v>
      </c>
      <c r="AS1941" t="str">
        <f t="shared" si="2807"/>
        <v>a</v>
      </c>
      <c r="AT1941" t="str">
        <f t="shared" si="2808"/>
        <v>Defensive</v>
      </c>
      <c r="AU1941" t="str">
        <f t="shared" si="2809"/>
        <v/>
      </c>
      <c r="AV1941" t="str">
        <f t="shared" si="2810"/>
        <v/>
      </c>
      <c r="AW1941" t="str" cm="1">
        <f t="array" ref="AW1941">IFERROR(IF(O1941&lt;&gt;"",O1941,IF(OR($S1941="",$T1941=""),"",IF(O1941&lt;&gt;"",O1941,IF($T1941&lt;&gt;"",_xlfn._xlws.FILTER(O:O,($BU:$BU=$BU1941)*($I:$I=$I1941)*($T:$T=$T1941)*($S:$S=_xlfn.MINIFS($S:$S,$T:$T,"="&amp;$T1941)),"")))))&amp;"",IF(O1941="","",""))&amp;""</f>
        <v/>
      </c>
      <c r="AX1941" t="str" cm="1">
        <f t="array" ref="AX1941">IFERROR(IF(P1941&lt;&gt;"",P1941,IF(OR($S1941="",$T1941=""),"",IF($T1941&lt;&gt;"",_xlfn._xlws.FILTER(P:P,($BU:$BU=$BU1941)*($I:$I=$I1941)*($T:$T=$T1941)*($S:$S=_xlfn.MINIFS($S:$S,$T:$T,"="&amp;$T1941)),""))))&amp;"",IF(P1941="","",""))&amp;""</f>
        <v/>
      </c>
      <c r="AY1941" t="str" cm="1">
        <f t="array" ref="AY1941">IFERROR(IF(Q1941&lt;&gt;"",Q1941,IF(OR($S1941="",$T1941=""),"",IF($T1941&lt;&gt;"",_xlfn._xlws.FILTER(Q:Q,($BU:$BU=$BU1941)*($I:$I=$I1941)*($T:$T=$T1941)*($S:$S=_xlfn.MINIFS($S:$S,$T:$T,"="&amp;$T1941)),""))))&amp;"",IF(Q1941="","",""))&amp;""</f>
        <v/>
      </c>
      <c r="AZ1941" t="str" cm="1">
        <f t="array" ref="AZ1941">IFERROR(IF(R1941&lt;&gt;"",R1941,IF(OR($S1941="",$T1941=""),"",IF($T1941&lt;&gt;"",_xlfn._xlws.FILTER(R:R,($BU:$BU=$BU1941)*($I:$I=$I1941)*($T:$T=$T1941)*($S:$S=_xlfn.MINIFS($S:$S,$T:$T,"="&amp;$T1941)),""))))&amp;"",IF(R1941="","",""))&amp;""</f>
        <v/>
      </c>
      <c r="BA1941" s="6">
        <f t="shared" si="2811"/>
        <v>163</v>
      </c>
      <c r="BB1941">
        <f t="shared" ref="BB1941:BD1941" si="2837">BB1940</f>
        <v>18987</v>
      </c>
      <c r="BC1941" t="str">
        <f t="shared" si="2837"/>
        <v>Velodrome</v>
      </c>
      <c r="BD1941" t="str">
        <f t="shared" si="2837"/>
        <v>Outlaws</v>
      </c>
      <c r="BE1941" t="s">
        <v>15</v>
      </c>
      <c r="BF1941" t="s">
        <v>189</v>
      </c>
      <c r="BI1941" cm="1">
        <f t="array" ref="BI1941">IFERROR(_xlfn._xlws.FILTER(shifts!A:A,(shifts!B:B=events!AD1941)*(shifts!AG:AG&gt;=events!BK1941)*(shifts!AH:AH&lt;=events!BL1941)),BI1940)</f>
        <v>67</v>
      </c>
      <c r="BJ1941" s="15">
        <f t="shared" si="2813"/>
        <v>0</v>
      </c>
      <c r="BK1941">
        <f t="shared" si="2814"/>
        <v>278</v>
      </c>
      <c r="BL1941">
        <f t="shared" si="2815"/>
        <v>278</v>
      </c>
      <c r="BM1941" s="15">
        <f>SUMIFS(BJ$2:BJ1941,K$2:K1941,"=Intermission")+SUMIFS(BJ$2:BJ1941,K$2:K1941,"=Timeout")</f>
        <v>67</v>
      </c>
      <c r="BN1941">
        <f t="shared" si="2816"/>
        <v>1147</v>
      </c>
      <c r="BO1941" s="19">
        <f t="shared" si="2817"/>
        <v>1949</v>
      </c>
      <c r="BP1941">
        <f t="shared" si="2818"/>
        <v>1944</v>
      </c>
      <c r="BQ1941" s="17">
        <f t="shared" si="2819"/>
        <v>1949</v>
      </c>
      <c r="BR1941" t="str">
        <f t="shared" si="2820"/>
        <v>event_team_player_2</v>
      </c>
      <c r="BS1941">
        <f>COUNTIFS(S$3:S1941,"="&amp;S1941,AI$3:AI1941,"="&amp;AI1941)</f>
        <v>2</v>
      </c>
      <c r="BT1941" t="str">
        <f>IFERROR(VLOOKUP(BB1941&amp;BU1941&amp;X1941,game_rosters!U:W,3,FALSE),"")</f>
        <v>P100031</v>
      </c>
      <c r="BU1941" t="str">
        <f t="shared" si="2821"/>
        <v>Outlaws</v>
      </c>
    </row>
    <row r="1942" spans="1:73" x14ac:dyDescent="0.2">
      <c r="A1942" t="str">
        <f t="shared" si="2796"/>
        <v/>
      </c>
      <c r="I1942" s="44">
        <v>55</v>
      </c>
      <c r="S1942">
        <v>996</v>
      </c>
      <c r="T1942">
        <v>163</v>
      </c>
      <c r="X1942">
        <v>55</v>
      </c>
      <c r="AA1942">
        <f t="shared" si="2753"/>
        <v>1996</v>
      </c>
      <c r="AB1942">
        <f t="shared" si="2754"/>
        <v>9163</v>
      </c>
      <c r="AC1942">
        <f t="shared" si="2792"/>
        <v>9163</v>
      </c>
      <c r="AD1942" s="6">
        <v>2</v>
      </c>
      <c r="AE1942" t="s">
        <v>940</v>
      </c>
      <c r="AF1942" t="s">
        <v>865</v>
      </c>
      <c r="AG1942" t="s">
        <v>756</v>
      </c>
      <c r="AH1942" t="s">
        <v>756</v>
      </c>
      <c r="AI1942" t="str">
        <f t="shared" si="2797"/>
        <v>o</v>
      </c>
      <c r="AJ1942" t="str">
        <f t="shared" si="2798"/>
        <v/>
      </c>
      <c r="AK1942" t="str">
        <f t="shared" si="2799"/>
        <v/>
      </c>
      <c r="AL1942" t="str">
        <f t="shared" si="2800"/>
        <v/>
      </c>
      <c r="AM1942" t="str">
        <f t="shared" si="2801"/>
        <v/>
      </c>
      <c r="AN1942" t="str">
        <f t="shared" si="2802"/>
        <v>Away</v>
      </c>
      <c r="AO1942" t="str">
        <f t="shared" si="2803"/>
        <v>a</v>
      </c>
      <c r="AP1942" t="str">
        <f t="shared" si="2804"/>
        <v/>
      </c>
      <c r="AQ1942" t="str">
        <f t="shared" si="2805"/>
        <v/>
      </c>
      <c r="AR1942" t="str">
        <f t="shared" si="2806"/>
        <v>Away</v>
      </c>
      <c r="AS1942" t="str">
        <f t="shared" si="2807"/>
        <v>a</v>
      </c>
      <c r="AT1942" t="str">
        <f t="shared" si="2808"/>
        <v>Offensive</v>
      </c>
      <c r="AU1942" t="str">
        <f t="shared" si="2809"/>
        <v/>
      </c>
      <c r="AV1942" t="str">
        <f t="shared" si="2810"/>
        <v/>
      </c>
      <c r="AW1942" t="str" cm="1">
        <f t="array" ref="AW1942">IFERROR(IF(O1942&lt;&gt;"",O1942,IF(OR($S1942="",$T1942=""),"",IF(O1942&lt;&gt;"",O1942,IF($T1942&lt;&gt;"",_xlfn._xlws.FILTER(O:O,($BU:$BU=$BU1942)*($I:$I=$I1942)*($T:$T=$T1942)*($S:$S=_xlfn.MINIFS($S:$S,$T:$T,"="&amp;$T1942)),"")))))&amp;"",IF(O1942="","",""))&amp;""</f>
        <v/>
      </c>
      <c r="AX1942" t="str" cm="1">
        <f t="array" ref="AX1942">IFERROR(IF(P1942&lt;&gt;"",P1942,IF(OR($S1942="",$T1942=""),"",IF($T1942&lt;&gt;"",_xlfn._xlws.FILTER(P:P,($BU:$BU=$BU1942)*($I:$I=$I1942)*($T:$T=$T1942)*($S:$S=_xlfn.MINIFS($S:$S,$T:$T,"="&amp;$T1942)),""))))&amp;"",IF(P1942="","",""))&amp;""</f>
        <v/>
      </c>
      <c r="AY1942" t="str" cm="1">
        <f t="array" ref="AY1942">IFERROR(IF(Q1942&lt;&gt;"",Q1942,IF(OR($S1942="",$T1942=""),"",IF($T1942&lt;&gt;"",_xlfn._xlws.FILTER(Q:Q,($BU:$BU=$BU1942)*($I:$I=$I1942)*($T:$T=$T1942)*($S:$S=_xlfn.MINIFS($S:$S,$T:$T,"="&amp;$T1942)),""))))&amp;"",IF(Q1942="","",""))&amp;""</f>
        <v/>
      </c>
      <c r="AZ1942" t="str" cm="1">
        <f t="array" ref="AZ1942">IFERROR(IF(R1942&lt;&gt;"",R1942,IF(OR($S1942="",$T1942=""),"",IF($T1942&lt;&gt;"",_xlfn._xlws.FILTER(R:R,($BU:$BU=$BU1942)*($I:$I=$I1942)*($T:$T=$T1942)*($S:$S=_xlfn.MINIFS($S:$S,$T:$T,"="&amp;$T1942)),""))))&amp;"",IF(R1942="","",""))&amp;""</f>
        <v/>
      </c>
      <c r="BA1942" s="6">
        <f t="shared" si="2811"/>
        <v>163</v>
      </c>
      <c r="BB1942">
        <f t="shared" ref="BB1942:BD1942" si="2838">BB1941</f>
        <v>18987</v>
      </c>
      <c r="BC1942" t="str">
        <f t="shared" si="2838"/>
        <v>Velodrome</v>
      </c>
      <c r="BD1942" t="str">
        <f t="shared" si="2838"/>
        <v>Outlaws</v>
      </c>
      <c r="BE1942" t="s">
        <v>15</v>
      </c>
      <c r="BF1942" t="s">
        <v>189</v>
      </c>
      <c r="BI1942" cm="1">
        <f t="array" ref="BI1942">IFERROR(_xlfn._xlws.FILTER(shifts!A:A,(shifts!B:B=events!AD1942)*(shifts!AG:AG&gt;=events!BK1942)*(shifts!AH:AH&lt;=events!BL1942)),BI1941)</f>
        <v>67</v>
      </c>
      <c r="BJ1942" s="15">
        <f t="shared" si="2813"/>
        <v>0</v>
      </c>
      <c r="BK1942">
        <f t="shared" si="2814"/>
        <v>278</v>
      </c>
      <c r="BL1942">
        <f t="shared" si="2815"/>
        <v>278</v>
      </c>
      <c r="BM1942" s="15">
        <f>SUMIFS(BJ$2:BJ1942,K$2:K1942,"=Intermission")+SUMIFS(BJ$2:BJ1942,K$2:K1942,"=Timeout")</f>
        <v>67</v>
      </c>
      <c r="BN1942">
        <f t="shared" si="2816"/>
        <v>1147</v>
      </c>
      <c r="BO1942" s="19">
        <f t="shared" si="2817"/>
        <v>1949</v>
      </c>
      <c r="BP1942">
        <f t="shared" si="2818"/>
        <v>1944</v>
      </c>
      <c r="BQ1942" s="17">
        <f t="shared" si="2819"/>
        <v>1949</v>
      </c>
      <c r="BR1942" t="str">
        <f t="shared" si="2820"/>
        <v>opp_team_player_1</v>
      </c>
      <c r="BS1942">
        <f>COUNTIFS(S$3:S1942,"="&amp;S1942,AI$3:AI1942,"="&amp;AI1942)</f>
        <v>1</v>
      </c>
      <c r="BT1942" t="str">
        <f>IFERROR(VLOOKUP(BB1942&amp;BU1942&amp;X1942,game_rosters!U:W,3,FALSE),"")</f>
        <v>P100064</v>
      </c>
      <c r="BU1942" t="str">
        <f t="shared" si="2821"/>
        <v>Velodrome</v>
      </c>
    </row>
    <row r="1943" spans="1:73" x14ac:dyDescent="0.2">
      <c r="A1943">
        <f t="shared" si="2796"/>
        <v>1</v>
      </c>
      <c r="I1943" s="44">
        <v>30</v>
      </c>
      <c r="K1943" t="s">
        <v>11</v>
      </c>
      <c r="L1943" t="s">
        <v>187</v>
      </c>
      <c r="M1943" t="s">
        <v>108</v>
      </c>
      <c r="S1943">
        <v>997</v>
      </c>
      <c r="T1943">
        <v>163</v>
      </c>
      <c r="W1943" t="s">
        <v>731</v>
      </c>
      <c r="X1943">
        <v>30</v>
      </c>
      <c r="Z1943">
        <v>1</v>
      </c>
      <c r="AA1943">
        <f t="shared" si="2753"/>
        <v>1997</v>
      </c>
      <c r="AB1943">
        <f t="shared" si="2754"/>
        <v>9163</v>
      </c>
      <c r="AC1943">
        <f t="shared" si="2792"/>
        <v>9163</v>
      </c>
      <c r="AD1943" s="6">
        <v>2</v>
      </c>
      <c r="AE1943" t="s">
        <v>940</v>
      </c>
      <c r="AF1943" t="s">
        <v>925</v>
      </c>
      <c r="AG1943" t="s">
        <v>756</v>
      </c>
      <c r="AH1943" t="s">
        <v>756</v>
      </c>
      <c r="AI1943" t="str">
        <f t="shared" si="2797"/>
        <v>e</v>
      </c>
      <c r="AJ1943" t="str">
        <f t="shared" si="2798"/>
        <v/>
      </c>
      <c r="AK1943" t="str">
        <f t="shared" si="2799"/>
        <v/>
      </c>
      <c r="AL1943" t="str">
        <f t="shared" si="2800"/>
        <v/>
      </c>
      <c r="AM1943" t="str">
        <f t="shared" si="2801"/>
        <v/>
      </c>
      <c r="AN1943" t="str">
        <f t="shared" si="2802"/>
        <v>Away</v>
      </c>
      <c r="AO1943" t="str">
        <f t="shared" si="2803"/>
        <v>a</v>
      </c>
      <c r="AP1943" t="str">
        <f t="shared" si="2804"/>
        <v/>
      </c>
      <c r="AQ1943" t="str">
        <f t="shared" si="2805"/>
        <v/>
      </c>
      <c r="AR1943" t="str">
        <f t="shared" si="2806"/>
        <v>Away</v>
      </c>
      <c r="AS1943" t="str">
        <f t="shared" si="2807"/>
        <v>a</v>
      </c>
      <c r="AT1943" t="str">
        <f t="shared" si="2808"/>
        <v/>
      </c>
      <c r="AU1943" t="str">
        <f t="shared" si="2809"/>
        <v/>
      </c>
      <c r="AV1943" t="str">
        <f t="shared" si="2810"/>
        <v/>
      </c>
      <c r="AW1943" t="str" cm="1">
        <f t="array" ref="AW1943">IFERROR(IF(O1943&lt;&gt;"",O1943,IF(OR($S1943="",$T1943=""),"",IF(O1943&lt;&gt;"",O1943,IF($T1943&lt;&gt;"",_xlfn._xlws.FILTER(O:O,($BU:$BU=$BU1943)*($I:$I=$I1943)*($T:$T=$T1943)*($S:$S=_xlfn.MINIFS($S:$S,$T:$T,"="&amp;$T1943)),"")))))&amp;"",IF(O1943="","",""))&amp;""</f>
        <v/>
      </c>
      <c r="AX1943" t="str" cm="1">
        <f t="array" ref="AX1943">IFERROR(IF(P1943&lt;&gt;"",P1943,IF(OR($S1943="",$T1943=""),"",IF($T1943&lt;&gt;"",_xlfn._xlws.FILTER(P:P,($BU:$BU=$BU1943)*($I:$I=$I1943)*($T:$T=$T1943)*($S:$S=_xlfn.MINIFS($S:$S,$T:$T,"="&amp;$T1943)),""))))&amp;"",IF(P1943="","",""))&amp;""</f>
        <v/>
      </c>
      <c r="AY1943" t="str" cm="1">
        <f t="array" ref="AY1943">IFERROR(IF(Q1943&lt;&gt;"",Q1943,IF(OR($S1943="",$T1943=""),"",IF($T1943&lt;&gt;"",_xlfn._xlws.FILTER(Q:Q,($BU:$BU=$BU1943)*($I:$I=$I1943)*($T:$T=$T1943)*($S:$S=_xlfn.MINIFS($S:$S,$T:$T,"="&amp;$T1943)),""))))&amp;"",IF(Q1943="","",""))&amp;""</f>
        <v/>
      </c>
      <c r="AZ1943" t="str" cm="1">
        <f t="array" ref="AZ1943">IFERROR(IF(R1943&lt;&gt;"",R1943,IF(OR($S1943="",$T1943=""),"",IF($T1943&lt;&gt;"",_xlfn._xlws.FILTER(R:R,($BU:$BU=$BU1943)*($I:$I=$I1943)*($T:$T=$T1943)*($S:$S=_xlfn.MINIFS($S:$S,$T:$T,"="&amp;$T1943)),""))))&amp;"",IF(R1943="","",""))&amp;""</f>
        <v/>
      </c>
      <c r="BA1943" s="6">
        <f t="shared" si="2811"/>
        <v>163</v>
      </c>
      <c r="BB1943">
        <f t="shared" ref="BB1943:BD1943" si="2839">BB1942</f>
        <v>18987</v>
      </c>
      <c r="BC1943" t="str">
        <f t="shared" si="2839"/>
        <v>Velodrome</v>
      </c>
      <c r="BD1943" t="str">
        <f t="shared" si="2839"/>
        <v>Outlaws</v>
      </c>
      <c r="BE1943" t="s">
        <v>11</v>
      </c>
      <c r="BF1943" t="s">
        <v>187</v>
      </c>
      <c r="BI1943" t="e" cm="1" vm="1">
        <f t="array" aca="1" ref="BI1943" ca="1">IFERROR(_xlfn._xlws.FILTER(shifts!A:A,(shifts!B:B=events!AD1943)*(shifts!AG:AG&gt;=events!BK1943)*(shifts!AH:AH&lt;=events!BL1943)),BI1942)</f>
        <v>#VALUE!</v>
      </c>
      <c r="BJ1943" s="15">
        <f t="shared" si="2813"/>
        <v>0</v>
      </c>
      <c r="BK1943">
        <f t="shared" si="2814"/>
        <v>276</v>
      </c>
      <c r="BL1943">
        <f t="shared" si="2815"/>
        <v>276</v>
      </c>
      <c r="BM1943" s="15">
        <f>SUMIFS(BJ$2:BJ1943,K$2:K1943,"=Intermission")+SUMIFS(BJ$2:BJ1943,K$2:K1943,"=Timeout")</f>
        <v>67</v>
      </c>
      <c r="BN1943">
        <f t="shared" si="2816"/>
        <v>1147</v>
      </c>
      <c r="BO1943" s="19">
        <f t="shared" si="2817"/>
        <v>1951</v>
      </c>
      <c r="BP1943">
        <f t="shared" si="2818"/>
        <v>1946</v>
      </c>
      <c r="BQ1943" s="17">
        <f t="shared" si="2819"/>
        <v>1951</v>
      </c>
      <c r="BR1943" t="str">
        <f t="shared" si="2820"/>
        <v>event_team_player_1</v>
      </c>
      <c r="BS1943">
        <f>COUNTIFS(S$3:S1943,"="&amp;S1943,AI$3:AI1943,"="&amp;AI1943)</f>
        <v>1</v>
      </c>
      <c r="BT1943" t="str">
        <f>IFERROR(VLOOKUP(BB1943&amp;BU1943&amp;X1943,game_rosters!U:W,3,FALSE),"")</f>
        <v>P100009</v>
      </c>
      <c r="BU1943" t="str">
        <f t="shared" si="2821"/>
        <v>Outlaws</v>
      </c>
    </row>
    <row r="1944" spans="1:73" x14ac:dyDescent="0.2">
      <c r="A1944">
        <f t="shared" si="2796"/>
        <v>1</v>
      </c>
      <c r="I1944" s="44">
        <v>30</v>
      </c>
      <c r="K1944" t="s">
        <v>241</v>
      </c>
      <c r="S1944">
        <v>998</v>
      </c>
      <c r="T1944">
        <v>163</v>
      </c>
      <c r="W1944" t="s">
        <v>731</v>
      </c>
      <c r="X1944">
        <v>30</v>
      </c>
      <c r="Z1944">
        <v>1</v>
      </c>
      <c r="AA1944">
        <f t="shared" si="2753"/>
        <v>1998</v>
      </c>
      <c r="AB1944">
        <f t="shared" si="2754"/>
        <v>9163</v>
      </c>
      <c r="AC1944">
        <f t="shared" si="2792"/>
        <v>9163</v>
      </c>
      <c r="AD1944" s="6">
        <v>2</v>
      </c>
      <c r="AE1944" t="s">
        <v>940</v>
      </c>
      <c r="AF1944" t="s">
        <v>925</v>
      </c>
      <c r="AG1944" t="s">
        <v>940</v>
      </c>
      <c r="AH1944" t="s">
        <v>923</v>
      </c>
      <c r="AI1944" t="str">
        <f t="shared" si="2797"/>
        <v>e</v>
      </c>
      <c r="AJ1944" t="str">
        <f t="shared" si="2798"/>
        <v/>
      </c>
      <c r="AK1944" t="str">
        <f t="shared" si="2799"/>
        <v/>
      </c>
      <c r="AL1944" t="str">
        <f t="shared" si="2800"/>
        <v/>
      </c>
      <c r="AM1944" t="str">
        <f t="shared" si="2801"/>
        <v/>
      </c>
      <c r="AN1944" t="str">
        <f t="shared" si="2802"/>
        <v>Away</v>
      </c>
      <c r="AO1944" t="str">
        <f t="shared" si="2803"/>
        <v>a</v>
      </c>
      <c r="AP1944" t="str">
        <f t="shared" si="2804"/>
        <v/>
      </c>
      <c r="AQ1944" t="str">
        <f t="shared" si="2805"/>
        <v/>
      </c>
      <c r="AR1944" t="str">
        <f t="shared" si="2806"/>
        <v>Away</v>
      </c>
      <c r="AS1944" t="str">
        <f t="shared" si="2807"/>
        <v>a</v>
      </c>
      <c r="AT1944" t="str">
        <f t="shared" si="2808"/>
        <v/>
      </c>
      <c r="AU1944" t="str">
        <f t="shared" si="2809"/>
        <v/>
      </c>
      <c r="AV1944" t="str">
        <f t="shared" si="2810"/>
        <v/>
      </c>
      <c r="AW1944" t="str" cm="1">
        <f t="array" ref="AW1944">IFERROR(IF(O1944&lt;&gt;"",O1944,IF(OR($S1944="",$T1944=""),"",IF(O1944&lt;&gt;"",O1944,IF($T1944&lt;&gt;"",_xlfn._xlws.FILTER(O:O,($BU:$BU=$BU1944)*($I:$I=$I1944)*($T:$T=$T1944)*($S:$S=_xlfn.MINIFS($S:$S,$T:$T,"="&amp;$T1944)),"")))))&amp;"",IF(O1944="","",""))&amp;""</f>
        <v/>
      </c>
      <c r="AX1944" t="str" cm="1">
        <f t="array" ref="AX1944">IFERROR(IF(P1944&lt;&gt;"",P1944,IF(OR($S1944="",$T1944=""),"",IF($T1944&lt;&gt;"",_xlfn._xlws.FILTER(P:P,($BU:$BU=$BU1944)*($I:$I=$I1944)*($T:$T=$T1944)*($S:$S=_xlfn.MINIFS($S:$S,$T:$T,"="&amp;$T1944)),""))))&amp;"",IF(P1944="","",""))&amp;""</f>
        <v/>
      </c>
      <c r="AY1944" t="str" cm="1">
        <f t="array" ref="AY1944">IFERROR(IF(Q1944&lt;&gt;"",Q1944,IF(OR($S1944="",$T1944=""),"",IF($T1944&lt;&gt;"",_xlfn._xlws.FILTER(Q:Q,($BU:$BU=$BU1944)*($I:$I=$I1944)*($T:$T=$T1944)*($S:$S=_xlfn.MINIFS($S:$S,$T:$T,"="&amp;$T1944)),""))))&amp;"",IF(Q1944="","",""))&amp;""</f>
        <v/>
      </c>
      <c r="AZ1944" t="str" cm="1">
        <f t="array" ref="AZ1944">IFERROR(IF(R1944&lt;&gt;"",R1944,IF(OR($S1944="",$T1944=""),"",IF($T1944&lt;&gt;"",_xlfn._xlws.FILTER(R:R,($BU:$BU=$BU1944)*($I:$I=$I1944)*($T:$T=$T1944)*($S:$S=_xlfn.MINIFS($S:$S,$T:$T,"="&amp;$T1944)),""))))&amp;"",IF(R1944="","",""))&amp;""</f>
        <v/>
      </c>
      <c r="BA1944" s="6">
        <f t="shared" si="2811"/>
        <v>163</v>
      </c>
      <c r="BB1944">
        <f t="shared" ref="BB1944:BD1944" si="2840">BB1943</f>
        <v>18987</v>
      </c>
      <c r="BC1944" t="str">
        <f t="shared" si="2840"/>
        <v>Velodrome</v>
      </c>
      <c r="BD1944" t="str">
        <f t="shared" si="2840"/>
        <v>Outlaws</v>
      </c>
      <c r="BE1944" t="s">
        <v>241</v>
      </c>
      <c r="BF1944" t="s">
        <v>756</v>
      </c>
      <c r="BI1944" cm="1">
        <f t="array" aca="1" ref="BI1944" ca="1">IFERROR(_xlfn._xlws.FILTER(shifts!A:A,(shifts!B:B=events!AD1944)*(shifts!AG:AG&gt;=events!BK1944)*(shifts!AH:AH&lt;=events!BL1944)),BI1943)</f>
        <v>68</v>
      </c>
      <c r="BJ1944" s="15">
        <f t="shared" si="2813"/>
        <v>23</v>
      </c>
      <c r="BK1944">
        <f t="shared" si="2814"/>
        <v>276</v>
      </c>
      <c r="BL1944">
        <f t="shared" si="2815"/>
        <v>253</v>
      </c>
      <c r="BM1944" s="15">
        <f>SUMIFS(BJ$2:BJ1944,K$2:K1944,"=Intermission")+SUMIFS(BJ$2:BJ1944,K$2:K1944,"=Timeout")</f>
        <v>67</v>
      </c>
      <c r="BN1944">
        <f t="shared" si="2816"/>
        <v>1147</v>
      </c>
      <c r="BO1944" s="19">
        <f t="shared" si="2817"/>
        <v>1951</v>
      </c>
      <c r="BP1944">
        <f t="shared" si="2818"/>
        <v>1946</v>
      </c>
      <c r="BQ1944" s="17">
        <f t="shared" si="2819"/>
        <v>1974</v>
      </c>
      <c r="BR1944" t="str">
        <f t="shared" si="2820"/>
        <v>event_team_player_1</v>
      </c>
      <c r="BS1944">
        <f>COUNTIFS(S$3:S1944,"="&amp;S1944,AI$3:AI1944,"="&amp;AI1944)</f>
        <v>1</v>
      </c>
      <c r="BT1944" t="str">
        <f>IFERROR(VLOOKUP(BB1944&amp;BU1944&amp;X1944,game_rosters!U:W,3,FALSE),"")</f>
        <v>P100009</v>
      </c>
      <c r="BU1944" t="str">
        <f t="shared" si="2821"/>
        <v>Outlaws</v>
      </c>
    </row>
    <row r="1945" spans="1:73" x14ac:dyDescent="0.2">
      <c r="A1945">
        <f t="shared" si="2796"/>
        <v>1</v>
      </c>
      <c r="I1945" s="44">
        <v>70</v>
      </c>
      <c r="K1945" t="s">
        <v>5</v>
      </c>
      <c r="L1945" t="s">
        <v>236</v>
      </c>
      <c r="S1945">
        <v>999</v>
      </c>
      <c r="T1945" t="s">
        <v>756</v>
      </c>
      <c r="W1945" t="s">
        <v>735</v>
      </c>
      <c r="X1945">
        <v>70</v>
      </c>
      <c r="Z1945">
        <v>1</v>
      </c>
      <c r="AA1945">
        <f t="shared" si="2753"/>
        <v>1999</v>
      </c>
      <c r="AB1945" t="str">
        <f t="shared" si="2754"/>
        <v/>
      </c>
      <c r="AC1945">
        <f t="shared" si="2792"/>
        <v>1999</v>
      </c>
      <c r="AD1945" s="6">
        <v>2</v>
      </c>
      <c r="AE1945" t="s">
        <v>940</v>
      </c>
      <c r="AF1945" t="s">
        <v>923</v>
      </c>
      <c r="AG1945" t="s">
        <v>756</v>
      </c>
      <c r="AH1945" t="s">
        <v>756</v>
      </c>
      <c r="AI1945" t="str">
        <f t="shared" si="2797"/>
        <v>e</v>
      </c>
      <c r="AJ1945" t="str">
        <f t="shared" si="2798"/>
        <v/>
      </c>
      <c r="AK1945" t="str">
        <f t="shared" si="2799"/>
        <v/>
      </c>
      <c r="AL1945" t="str">
        <f t="shared" si="2800"/>
        <v/>
      </c>
      <c r="AM1945" t="str">
        <f t="shared" si="2801"/>
        <v/>
      </c>
      <c r="AN1945" t="str">
        <f t="shared" si="2802"/>
        <v>Home</v>
      </c>
      <c r="AO1945" t="str">
        <f t="shared" si="2803"/>
        <v>h</v>
      </c>
      <c r="AP1945" t="str">
        <f t="shared" si="2804"/>
        <v/>
      </c>
      <c r="AQ1945" t="str">
        <f t="shared" si="2805"/>
        <v/>
      </c>
      <c r="AR1945" t="str">
        <f t="shared" si="2806"/>
        <v>Home</v>
      </c>
      <c r="AS1945" t="str">
        <f t="shared" si="2807"/>
        <v>h</v>
      </c>
      <c r="AT1945" t="str">
        <f t="shared" si="2808"/>
        <v>Offensive</v>
      </c>
      <c r="AU1945" t="str">
        <f t="shared" si="2809"/>
        <v/>
      </c>
      <c r="AV1945" t="str">
        <f t="shared" si="2810"/>
        <v/>
      </c>
      <c r="AW1945" t="str" cm="1">
        <f t="array" ref="AW1945">IFERROR(IF(O1945&lt;&gt;"",O1945,IF(OR($S1945="",$T1945=""),"",IF(O1945&lt;&gt;"",O1945,IF($T1945&lt;&gt;"",_xlfn._xlws.FILTER(O:O,($BU:$BU=$BU1945)*($I:$I=$I1945)*($T:$T=$T1945)*($S:$S=_xlfn.MINIFS($S:$S,$T:$T,"="&amp;$T1945)),"")))))&amp;"",IF(O1945="","",""))&amp;""</f>
        <v/>
      </c>
      <c r="AX1945" t="str" cm="1">
        <f t="array" ref="AX1945">IFERROR(IF(P1945&lt;&gt;"",P1945,IF(OR($S1945="",$T1945=""),"",IF($T1945&lt;&gt;"",_xlfn._xlws.FILTER(P:P,($BU:$BU=$BU1945)*($I:$I=$I1945)*($T:$T=$T1945)*($S:$S=_xlfn.MINIFS($S:$S,$T:$T,"="&amp;$T1945)),""))))&amp;"",IF(P1945="","",""))&amp;""</f>
        <v/>
      </c>
      <c r="AY1945" t="str" cm="1">
        <f t="array" ref="AY1945">IFERROR(IF(Q1945&lt;&gt;"",Q1945,IF(OR($S1945="",$T1945=""),"",IF($T1945&lt;&gt;"",_xlfn._xlws.FILTER(Q:Q,($BU:$BU=$BU1945)*($I:$I=$I1945)*($T:$T=$T1945)*($S:$S=_xlfn.MINIFS($S:$S,$T:$T,"="&amp;$T1945)),""))))&amp;"",IF(Q1945="","",""))&amp;""</f>
        <v/>
      </c>
      <c r="AZ1945" t="str" cm="1">
        <f t="array" ref="AZ1945">IFERROR(IF(R1945&lt;&gt;"",R1945,IF(OR($S1945="",$T1945=""),"",IF($T1945&lt;&gt;"",_xlfn._xlws.FILTER(R:R,($BU:$BU=$BU1945)*($I:$I=$I1945)*($T:$T=$T1945)*($S:$S=_xlfn.MINIFS($S:$S,$T:$T,"="&amp;$T1945)),""))))&amp;"",IF(R1945="","",""))&amp;""</f>
        <v/>
      </c>
      <c r="BA1945" s="6">
        <f t="shared" si="2811"/>
        <v>163</v>
      </c>
      <c r="BB1945">
        <f t="shared" ref="BB1945:BD1945" si="2841">BB1944</f>
        <v>18987</v>
      </c>
      <c r="BC1945" t="str">
        <f t="shared" si="2841"/>
        <v>Velodrome</v>
      </c>
      <c r="BD1945" t="str">
        <f t="shared" si="2841"/>
        <v>Outlaws</v>
      </c>
      <c r="BE1945" t="s">
        <v>5</v>
      </c>
      <c r="BF1945" t="s">
        <v>236</v>
      </c>
      <c r="BI1945" cm="1">
        <f t="array" aca="1" ref="BI1945" ca="1">IFERROR(_xlfn._xlws.FILTER(shifts!A:A,(shifts!B:B=events!AD1945)*(shifts!AG:AG&gt;=events!BK1945)*(shifts!AH:AH&lt;=events!BL1945)),BI1944)</f>
        <v>68</v>
      </c>
      <c r="BJ1945" s="15">
        <f t="shared" si="2813"/>
        <v>0</v>
      </c>
      <c r="BK1945">
        <f t="shared" si="2814"/>
        <v>253</v>
      </c>
      <c r="BL1945">
        <f t="shared" si="2815"/>
        <v>253</v>
      </c>
      <c r="BM1945" s="15">
        <f>SUMIFS(BJ$2:BJ1945,K$2:K1945,"=Intermission")+SUMIFS(BJ$2:BJ1945,K$2:K1945,"=Timeout")</f>
        <v>67</v>
      </c>
      <c r="BN1945">
        <f t="shared" si="2816"/>
        <v>1147</v>
      </c>
      <c r="BO1945" s="19">
        <f t="shared" si="2817"/>
        <v>1974</v>
      </c>
      <c r="BP1945">
        <f t="shared" si="2818"/>
        <v>1969</v>
      </c>
      <c r="BQ1945" s="17">
        <f t="shared" si="2819"/>
        <v>1974</v>
      </c>
      <c r="BR1945" t="str">
        <f t="shared" si="2820"/>
        <v>event_team_player_1</v>
      </c>
      <c r="BS1945">
        <f>COUNTIFS(S$3:S1945,"="&amp;S1945,AI$3:AI1945,"="&amp;AI1945)</f>
        <v>1</v>
      </c>
      <c r="BT1945" t="str">
        <f>IFERROR(VLOOKUP(BB1945&amp;BU1945&amp;X1945,game_rosters!U:W,3,FALSE),"")</f>
        <v>P100001</v>
      </c>
      <c r="BU1945" t="str">
        <f t="shared" si="2821"/>
        <v>Velodrome</v>
      </c>
    </row>
    <row r="1946" spans="1:73" x14ac:dyDescent="0.2">
      <c r="A1946" t="str">
        <f t="shared" si="2796"/>
        <v/>
      </c>
      <c r="I1946" s="44">
        <v>22</v>
      </c>
      <c r="S1946">
        <v>999</v>
      </c>
      <c r="T1946" t="s">
        <v>756</v>
      </c>
      <c r="X1946">
        <v>22</v>
      </c>
      <c r="Z1946">
        <v>1</v>
      </c>
      <c r="AA1946">
        <f t="shared" si="2753"/>
        <v>1999</v>
      </c>
      <c r="AB1946" t="str">
        <f t="shared" si="2754"/>
        <v/>
      </c>
      <c r="AC1946">
        <f t="shared" si="2792"/>
        <v>1999</v>
      </c>
      <c r="AD1946" s="6">
        <v>2</v>
      </c>
      <c r="AE1946" t="s">
        <v>940</v>
      </c>
      <c r="AF1946" t="s">
        <v>923</v>
      </c>
      <c r="AG1946" t="s">
        <v>756</v>
      </c>
      <c r="AH1946" t="s">
        <v>756</v>
      </c>
      <c r="AI1946" t="str">
        <f t="shared" si="2797"/>
        <v>e</v>
      </c>
      <c r="AJ1946" t="str">
        <f t="shared" si="2798"/>
        <v/>
      </c>
      <c r="AK1946" t="str">
        <f t="shared" si="2799"/>
        <v/>
      </c>
      <c r="AL1946" t="str">
        <f t="shared" si="2800"/>
        <v/>
      </c>
      <c r="AM1946" t="str">
        <f t="shared" si="2801"/>
        <v/>
      </c>
      <c r="AN1946" t="str">
        <f t="shared" si="2802"/>
        <v>Home</v>
      </c>
      <c r="AO1946" t="str">
        <f t="shared" si="2803"/>
        <v>h</v>
      </c>
      <c r="AP1946" t="str">
        <f t="shared" si="2804"/>
        <v/>
      </c>
      <c r="AQ1946" t="str">
        <f t="shared" si="2805"/>
        <v/>
      </c>
      <c r="AR1946" t="str">
        <f t="shared" si="2806"/>
        <v>Home</v>
      </c>
      <c r="AS1946" t="str">
        <f t="shared" si="2807"/>
        <v>h</v>
      </c>
      <c r="AT1946" t="str">
        <f t="shared" si="2808"/>
        <v>Offensive</v>
      </c>
      <c r="AU1946" t="str">
        <f t="shared" si="2809"/>
        <v/>
      </c>
      <c r="AV1946" t="str">
        <f t="shared" si="2810"/>
        <v/>
      </c>
      <c r="AW1946" t="str" cm="1">
        <f t="array" ref="AW1946">IFERROR(IF(O1946&lt;&gt;"",O1946,IF(OR($S1946="",$T1946=""),"",IF(O1946&lt;&gt;"",O1946,IF($T1946&lt;&gt;"",_xlfn._xlws.FILTER(O:O,($BU:$BU=$BU1946)*($I:$I=$I1946)*($T:$T=$T1946)*($S:$S=_xlfn.MINIFS($S:$S,$T:$T,"="&amp;$T1946)),"")))))&amp;"",IF(O1946="","",""))&amp;""</f>
        <v/>
      </c>
      <c r="AX1946" t="str" cm="1">
        <f t="array" ref="AX1946">IFERROR(IF(P1946&lt;&gt;"",P1946,IF(OR($S1946="",$T1946=""),"",IF($T1946&lt;&gt;"",_xlfn._xlws.FILTER(P:P,($BU:$BU=$BU1946)*($I:$I=$I1946)*($T:$T=$T1946)*($S:$S=_xlfn.MINIFS($S:$S,$T:$T,"="&amp;$T1946)),""))))&amp;"",IF(P1946="","",""))&amp;""</f>
        <v/>
      </c>
      <c r="AY1946" t="str" cm="1">
        <f t="array" ref="AY1946">IFERROR(IF(Q1946&lt;&gt;"",Q1946,IF(OR($S1946="",$T1946=""),"",IF($T1946&lt;&gt;"",_xlfn._xlws.FILTER(Q:Q,($BU:$BU=$BU1946)*($I:$I=$I1946)*($T:$T=$T1946)*($S:$S=_xlfn.MINIFS($S:$S,$T:$T,"="&amp;$T1946)),""))))&amp;"",IF(Q1946="","",""))&amp;""</f>
        <v/>
      </c>
      <c r="AZ1946" t="str" cm="1">
        <f t="array" ref="AZ1946">IFERROR(IF(R1946&lt;&gt;"",R1946,IF(OR($S1946="",$T1946=""),"",IF($T1946&lt;&gt;"",_xlfn._xlws.FILTER(R:R,($BU:$BU=$BU1946)*($I:$I=$I1946)*($T:$T=$T1946)*($S:$S=_xlfn.MINIFS($S:$S,$T:$T,"="&amp;$T1946)),""))))&amp;"",IF(R1946="","",""))&amp;""</f>
        <v/>
      </c>
      <c r="BA1946" s="6">
        <f t="shared" si="2811"/>
        <v>163</v>
      </c>
      <c r="BB1946">
        <f t="shared" ref="BB1946:BD1946" si="2842">BB1945</f>
        <v>18987</v>
      </c>
      <c r="BC1946" t="str">
        <f t="shared" si="2842"/>
        <v>Velodrome</v>
      </c>
      <c r="BD1946" t="str">
        <f t="shared" si="2842"/>
        <v>Outlaws</v>
      </c>
      <c r="BE1946" t="s">
        <v>5</v>
      </c>
      <c r="BF1946" t="s">
        <v>236</v>
      </c>
      <c r="BI1946" cm="1">
        <f t="array" aca="1" ref="BI1946" ca="1">IFERROR(_xlfn._xlws.FILTER(shifts!A:A,(shifts!B:B=events!AD1946)*(shifts!AG:AG&gt;=events!BK1946)*(shifts!AH:AH&lt;=events!BL1946)),BI1945)</f>
        <v>68</v>
      </c>
      <c r="BJ1946" s="15">
        <f t="shared" si="2813"/>
        <v>0</v>
      </c>
      <c r="BK1946">
        <f t="shared" si="2814"/>
        <v>253</v>
      </c>
      <c r="BL1946">
        <f t="shared" si="2815"/>
        <v>253</v>
      </c>
      <c r="BM1946" s="15">
        <f>SUMIFS(BJ$2:BJ1946,K$2:K1946,"=Intermission")+SUMIFS(BJ$2:BJ1946,K$2:K1946,"=Timeout")</f>
        <v>67</v>
      </c>
      <c r="BN1946">
        <f t="shared" si="2816"/>
        <v>1147</v>
      </c>
      <c r="BO1946" s="19">
        <f t="shared" si="2817"/>
        <v>1974</v>
      </c>
      <c r="BP1946">
        <f t="shared" si="2818"/>
        <v>1969</v>
      </c>
      <c r="BQ1946" s="17">
        <f t="shared" si="2819"/>
        <v>1974</v>
      </c>
      <c r="BR1946" t="str">
        <f t="shared" si="2820"/>
        <v>event_team_player_2</v>
      </c>
      <c r="BS1946">
        <f>COUNTIFS(S$3:S1946,"="&amp;S1946,AI$3:AI1946,"="&amp;AI1946)</f>
        <v>2</v>
      </c>
      <c r="BT1946" t="str">
        <f>IFERROR(VLOOKUP(BB1946&amp;BU1946&amp;X1946,game_rosters!U:W,3,FALSE),"")</f>
        <v>P100108</v>
      </c>
      <c r="BU1946" t="str">
        <f t="shared" si="2821"/>
        <v>Velodrome</v>
      </c>
    </row>
    <row r="1947" spans="1:73" x14ac:dyDescent="0.2">
      <c r="A1947" t="str">
        <f t="shared" si="2796"/>
        <v/>
      </c>
      <c r="I1947" s="44">
        <v>30</v>
      </c>
      <c r="S1947">
        <v>999</v>
      </c>
      <c r="T1947" t="s">
        <v>756</v>
      </c>
      <c r="X1947">
        <v>30</v>
      </c>
      <c r="AA1947">
        <f t="shared" si="2753"/>
        <v>1999</v>
      </c>
      <c r="AB1947" t="str">
        <f t="shared" si="2754"/>
        <v/>
      </c>
      <c r="AC1947">
        <f t="shared" si="2792"/>
        <v>1999</v>
      </c>
      <c r="AD1947" s="6">
        <v>2</v>
      </c>
      <c r="AE1947" t="s">
        <v>940</v>
      </c>
      <c r="AF1947" t="s">
        <v>923</v>
      </c>
      <c r="AG1947" t="s">
        <v>756</v>
      </c>
      <c r="AH1947" t="s">
        <v>756</v>
      </c>
      <c r="AI1947" t="str">
        <f t="shared" si="2797"/>
        <v>o</v>
      </c>
      <c r="AJ1947" t="str">
        <f t="shared" si="2798"/>
        <v/>
      </c>
      <c r="AK1947" t="str">
        <f t="shared" si="2799"/>
        <v/>
      </c>
      <c r="AL1947" t="str">
        <f t="shared" si="2800"/>
        <v/>
      </c>
      <c r="AM1947" t="str">
        <f t="shared" si="2801"/>
        <v/>
      </c>
      <c r="AN1947" t="str">
        <f t="shared" si="2802"/>
        <v>Home</v>
      </c>
      <c r="AO1947" t="str">
        <f t="shared" si="2803"/>
        <v>h</v>
      </c>
      <c r="AP1947" t="str">
        <f t="shared" si="2804"/>
        <v/>
      </c>
      <c r="AQ1947" t="str">
        <f t="shared" si="2805"/>
        <v/>
      </c>
      <c r="AR1947" t="str">
        <f t="shared" si="2806"/>
        <v>Home</v>
      </c>
      <c r="AS1947" t="str">
        <f t="shared" si="2807"/>
        <v>h</v>
      </c>
      <c r="AT1947" t="str">
        <f t="shared" si="2808"/>
        <v>Defensive</v>
      </c>
      <c r="AU1947" t="str">
        <f t="shared" si="2809"/>
        <v/>
      </c>
      <c r="AV1947" t="str">
        <f t="shared" si="2810"/>
        <v/>
      </c>
      <c r="AW1947" t="str" cm="1">
        <f t="array" ref="AW1947">IFERROR(IF(O1947&lt;&gt;"",O1947,IF(OR($S1947="",$T1947=""),"",IF(O1947&lt;&gt;"",O1947,IF($T1947&lt;&gt;"",_xlfn._xlws.FILTER(O:O,($BU:$BU=$BU1947)*($I:$I=$I1947)*($T:$T=$T1947)*($S:$S=_xlfn.MINIFS($S:$S,$T:$T,"="&amp;$T1947)),"")))))&amp;"",IF(O1947="","",""))&amp;""</f>
        <v/>
      </c>
      <c r="AX1947" t="str" cm="1">
        <f t="array" ref="AX1947">IFERROR(IF(P1947&lt;&gt;"",P1947,IF(OR($S1947="",$T1947=""),"",IF($T1947&lt;&gt;"",_xlfn._xlws.FILTER(P:P,($BU:$BU=$BU1947)*($I:$I=$I1947)*($T:$T=$T1947)*($S:$S=_xlfn.MINIFS($S:$S,$T:$T,"="&amp;$T1947)),""))))&amp;"",IF(P1947="","",""))&amp;""</f>
        <v/>
      </c>
      <c r="AY1947" t="str" cm="1">
        <f t="array" ref="AY1947">IFERROR(IF(Q1947&lt;&gt;"",Q1947,IF(OR($S1947="",$T1947=""),"",IF($T1947&lt;&gt;"",_xlfn._xlws.FILTER(Q:Q,($BU:$BU=$BU1947)*($I:$I=$I1947)*($T:$T=$T1947)*($S:$S=_xlfn.MINIFS($S:$S,$T:$T,"="&amp;$T1947)),""))))&amp;"",IF(Q1947="","",""))&amp;""</f>
        <v/>
      </c>
      <c r="AZ1947" t="str" cm="1">
        <f t="array" ref="AZ1947">IFERROR(IF(R1947&lt;&gt;"",R1947,IF(OR($S1947="",$T1947=""),"",IF($T1947&lt;&gt;"",_xlfn._xlws.FILTER(R:R,($BU:$BU=$BU1947)*($I:$I=$I1947)*($T:$T=$T1947)*($S:$S=_xlfn.MINIFS($S:$S,$T:$T,"="&amp;$T1947)),""))))&amp;"",IF(R1947="","",""))&amp;""</f>
        <v/>
      </c>
      <c r="BA1947" s="6">
        <f t="shared" si="2811"/>
        <v>163</v>
      </c>
      <c r="BB1947">
        <f t="shared" ref="BB1947:BD1947" si="2843">BB1946</f>
        <v>18987</v>
      </c>
      <c r="BC1947" t="str">
        <f t="shared" si="2843"/>
        <v>Velodrome</v>
      </c>
      <c r="BD1947" t="str">
        <f t="shared" si="2843"/>
        <v>Outlaws</v>
      </c>
      <c r="BE1947" t="s">
        <v>5</v>
      </c>
      <c r="BF1947" t="s">
        <v>236</v>
      </c>
      <c r="BI1947" cm="1">
        <f t="array" aca="1" ref="BI1947" ca="1">IFERROR(_xlfn._xlws.FILTER(shifts!A:A,(shifts!B:B=events!AD1947)*(shifts!AG:AG&gt;=events!BK1947)*(shifts!AH:AH&lt;=events!BL1947)),BI1946)</f>
        <v>68</v>
      </c>
      <c r="BJ1947" s="15">
        <f t="shared" si="2813"/>
        <v>0</v>
      </c>
      <c r="BK1947">
        <f t="shared" si="2814"/>
        <v>253</v>
      </c>
      <c r="BL1947">
        <f t="shared" si="2815"/>
        <v>253</v>
      </c>
      <c r="BM1947" s="15">
        <f>SUMIFS(BJ$2:BJ1947,K$2:K1947,"=Intermission")+SUMIFS(BJ$2:BJ1947,K$2:K1947,"=Timeout")</f>
        <v>67</v>
      </c>
      <c r="BN1947">
        <f t="shared" si="2816"/>
        <v>1147</v>
      </c>
      <c r="BO1947" s="19">
        <f t="shared" si="2817"/>
        <v>1974</v>
      </c>
      <c r="BP1947">
        <f t="shared" si="2818"/>
        <v>1969</v>
      </c>
      <c r="BQ1947" s="17">
        <f t="shared" si="2819"/>
        <v>1974</v>
      </c>
      <c r="BR1947" t="str">
        <f t="shared" si="2820"/>
        <v>opp_team_player_1</v>
      </c>
      <c r="BS1947">
        <f>COUNTIFS(S$3:S1947,"="&amp;S1947,AI$3:AI1947,"="&amp;AI1947)</f>
        <v>1</v>
      </c>
      <c r="BT1947" t="str">
        <f>IFERROR(VLOOKUP(BB1947&amp;BU1947&amp;X1947,game_rosters!U:W,3,FALSE),"")</f>
        <v>P100009</v>
      </c>
      <c r="BU1947" t="str">
        <f t="shared" si="2821"/>
        <v>Outlaws</v>
      </c>
    </row>
    <row r="1948" spans="1:73" x14ac:dyDescent="0.2">
      <c r="A1948">
        <f t="shared" si="2796"/>
        <v>1</v>
      </c>
      <c r="I1948" s="44">
        <v>22</v>
      </c>
      <c r="K1948" t="s">
        <v>230</v>
      </c>
      <c r="L1948" t="s">
        <v>388</v>
      </c>
      <c r="M1948" t="s">
        <v>431</v>
      </c>
      <c r="N1948" t="s">
        <v>595</v>
      </c>
      <c r="O1948" t="s">
        <v>571</v>
      </c>
      <c r="Q1948" t="s">
        <v>595</v>
      </c>
      <c r="R1948" s="51">
        <v>1</v>
      </c>
      <c r="S1948">
        <v>1000</v>
      </c>
      <c r="T1948" t="s">
        <v>756</v>
      </c>
      <c r="W1948" t="s">
        <v>735</v>
      </c>
      <c r="X1948">
        <v>22</v>
      </c>
      <c r="Z1948">
        <v>1</v>
      </c>
      <c r="AA1948">
        <f t="shared" si="2753"/>
        <v>2000</v>
      </c>
      <c r="AB1948" t="str">
        <f t="shared" si="2754"/>
        <v/>
      </c>
      <c r="AC1948">
        <f t="shared" si="2792"/>
        <v>2000</v>
      </c>
      <c r="AD1948" s="6">
        <v>2</v>
      </c>
      <c r="AE1948" t="s">
        <v>940</v>
      </c>
      <c r="AF1948" t="s">
        <v>746</v>
      </c>
      <c r="AG1948" t="s">
        <v>756</v>
      </c>
      <c r="AH1948" t="s">
        <v>756</v>
      </c>
      <c r="AI1948" t="str">
        <f t="shared" si="2797"/>
        <v>e</v>
      </c>
      <c r="AJ1948" t="str">
        <f t="shared" si="2798"/>
        <v/>
      </c>
      <c r="AK1948" t="str">
        <f t="shared" si="2799"/>
        <v/>
      </c>
      <c r="AL1948" t="str">
        <f t="shared" si="2800"/>
        <v/>
      </c>
      <c r="AM1948" t="str">
        <f t="shared" si="2801"/>
        <v/>
      </c>
      <c r="AN1948" t="str">
        <f t="shared" si="2802"/>
        <v>Home</v>
      </c>
      <c r="AO1948" t="str">
        <f t="shared" si="2803"/>
        <v>h</v>
      </c>
      <c r="AP1948" t="str">
        <f t="shared" si="2804"/>
        <v/>
      </c>
      <c r="AQ1948" t="str">
        <f t="shared" si="2805"/>
        <v/>
      </c>
      <c r="AR1948" t="str">
        <f t="shared" si="2806"/>
        <v>Home</v>
      </c>
      <c r="AS1948" t="str">
        <f t="shared" si="2807"/>
        <v>h</v>
      </c>
      <c r="AT1948" t="str">
        <f t="shared" si="2808"/>
        <v>Offensive</v>
      </c>
      <c r="AU1948" t="str">
        <f t="shared" si="2809"/>
        <v/>
      </c>
      <c r="AV1948" t="str">
        <f t="shared" si="2810"/>
        <v/>
      </c>
      <c r="AW1948" t="str" cm="1">
        <f t="array" ref="AW1948">IFERROR(IF(O1948&lt;&gt;"",O1948,IF(OR($S1948="",$T1948=""),"",IF(O1948&lt;&gt;"",O1948,IF($T1948&lt;&gt;"",_xlfn._xlws.FILTER(O:O,($BU:$BU=$BU1948)*($I:$I=$I1948)*($T:$T=$T1948)*($S:$S=_xlfn.MINIFS($S:$S,$T:$T,"="&amp;$T1948)),"")))))&amp;"",IF(O1948="","",""))&amp;""</f>
        <v>OffensivePlay_Zone-Dump/RimInZone</v>
      </c>
      <c r="AX1948" t="str" cm="1">
        <f t="array" ref="AX1948">IFERROR(IF(P1948&lt;&gt;"",P1948,IF(OR($S1948="",$T1948=""),"",IF($T1948&lt;&gt;"",_xlfn._xlws.FILTER(P:P,($BU:$BU=$BU1948)*($I:$I=$I1948)*($T:$T=$T1948)*($S:$S=_xlfn.MINIFS($S:$S,$T:$T,"="&amp;$T1948)),""))))&amp;"",IF(P1948="","",""))&amp;""</f>
        <v/>
      </c>
      <c r="AY1948" t="str" cm="1">
        <f t="array" ref="AY1948">IFERROR(IF(Q1948&lt;&gt;"",Q1948,IF(OR($S1948="",$T1948=""),"",IF($T1948&lt;&gt;"",_xlfn._xlws.FILTER(Q:Q,($BU:$BU=$BU1948)*($I:$I=$I1948)*($T:$T=$T1948)*($S:$S=_xlfn.MINIFS($S:$S,$T:$T,"="&amp;$T1948)),""))))&amp;"",IF(Q1948="","",""))&amp;""</f>
        <v>s</v>
      </c>
      <c r="AZ1948" t="str" cm="1">
        <f t="array" ref="AZ1948">IFERROR(IF(R1948&lt;&gt;"",R1948,IF(OR($S1948="",$T1948=""),"",IF($T1948&lt;&gt;"",_xlfn._xlws.FILTER(R:R,($BU:$BU=$BU1948)*($I:$I=$I1948)*($T:$T=$T1948)*($S:$S=_xlfn.MINIFS($S:$S,$T:$T,"="&amp;$T1948)),""))))&amp;"",IF(R1948="","",""))&amp;""</f>
        <v>1</v>
      </c>
      <c r="BA1948" s="6">
        <f t="shared" si="2811"/>
        <v>163</v>
      </c>
      <c r="BB1948">
        <f t="shared" ref="BB1948:BD1948" si="2844">BB1947</f>
        <v>18987</v>
      </c>
      <c r="BC1948" t="str">
        <f t="shared" si="2844"/>
        <v>Velodrome</v>
      </c>
      <c r="BD1948" t="str">
        <f t="shared" si="2844"/>
        <v>Outlaws</v>
      </c>
      <c r="BE1948" t="s">
        <v>230</v>
      </c>
      <c r="BF1948" t="s">
        <v>388</v>
      </c>
      <c r="BI1948" cm="1">
        <f t="array" aca="1" ref="BI1948" ca="1">IFERROR(_xlfn._xlws.FILTER(shifts!A:A,(shifts!B:B=events!AD1948)*(shifts!AG:AG&gt;=events!BK1948)*(shifts!AH:AH&lt;=events!BL1948)),BI1947)</f>
        <v>68</v>
      </c>
      <c r="BJ1948" s="15">
        <f t="shared" si="2813"/>
        <v>0</v>
      </c>
      <c r="BK1948">
        <f t="shared" si="2814"/>
        <v>252</v>
      </c>
      <c r="BL1948">
        <f t="shared" si="2815"/>
        <v>252</v>
      </c>
      <c r="BM1948" s="15">
        <f>SUMIFS(BJ$2:BJ1948,K$2:K1948,"=Intermission")+SUMIFS(BJ$2:BJ1948,K$2:K1948,"=Timeout")</f>
        <v>67</v>
      </c>
      <c r="BN1948">
        <f t="shared" si="2816"/>
        <v>1147</v>
      </c>
      <c r="BO1948" s="19">
        <f t="shared" si="2817"/>
        <v>1975</v>
      </c>
      <c r="BP1948">
        <f t="shared" si="2818"/>
        <v>1970</v>
      </c>
      <c r="BQ1948" s="17">
        <f t="shared" si="2819"/>
        <v>1975</v>
      </c>
      <c r="BR1948" t="str">
        <f t="shared" si="2820"/>
        <v>event_team_player_1</v>
      </c>
      <c r="BS1948">
        <f>COUNTIFS(S$3:S1948,"="&amp;S1948,AI$3:AI1948,"="&amp;AI1948)</f>
        <v>1</v>
      </c>
      <c r="BT1948" t="str">
        <f>IFERROR(VLOOKUP(BB1948&amp;BU1948&amp;X1948,game_rosters!U:W,3,FALSE),"")</f>
        <v>P100108</v>
      </c>
      <c r="BU1948" t="str">
        <f t="shared" si="2821"/>
        <v>Velodrome</v>
      </c>
    </row>
    <row r="1949" spans="1:73" x14ac:dyDescent="0.2">
      <c r="A1949" t="str">
        <f t="shared" si="2796"/>
        <v/>
      </c>
      <c r="I1949" s="44">
        <v>56</v>
      </c>
      <c r="R1949" s="51">
        <v>1</v>
      </c>
      <c r="S1949">
        <v>1000</v>
      </c>
      <c r="T1949" t="s">
        <v>756</v>
      </c>
      <c r="X1949">
        <v>56</v>
      </c>
      <c r="AA1949">
        <f t="shared" ref="AA1949:AA2012" si="2845">S1949+1000</f>
        <v>2000</v>
      </c>
      <c r="AB1949" t="str">
        <f t="shared" ref="AB1949:AB2012" si="2846">IF(T1949&lt;&gt;"",9000+T1949,"")</f>
        <v/>
      </c>
      <c r="AC1949">
        <f t="shared" si="2792"/>
        <v>2000</v>
      </c>
      <c r="AD1949" s="6">
        <v>2</v>
      </c>
      <c r="AE1949" t="s">
        <v>940</v>
      </c>
      <c r="AF1949" t="s">
        <v>746</v>
      </c>
      <c r="AG1949" t="s">
        <v>756</v>
      </c>
      <c r="AH1949" t="s">
        <v>756</v>
      </c>
      <c r="AI1949" t="str">
        <f t="shared" si="2797"/>
        <v>o</v>
      </c>
      <c r="AJ1949" t="str">
        <f t="shared" si="2798"/>
        <v/>
      </c>
      <c r="AK1949" t="str">
        <f t="shared" si="2799"/>
        <v/>
      </c>
      <c r="AL1949" t="str">
        <f t="shared" si="2800"/>
        <v/>
      </c>
      <c r="AM1949" t="str">
        <f t="shared" si="2801"/>
        <v/>
      </c>
      <c r="AN1949" t="str">
        <f t="shared" si="2802"/>
        <v>Home</v>
      </c>
      <c r="AO1949" t="str">
        <f t="shared" si="2803"/>
        <v>h</v>
      </c>
      <c r="AP1949" t="str">
        <f t="shared" si="2804"/>
        <v/>
      </c>
      <c r="AQ1949" t="str">
        <f t="shared" si="2805"/>
        <v/>
      </c>
      <c r="AR1949" t="str">
        <f t="shared" si="2806"/>
        <v>Home</v>
      </c>
      <c r="AS1949" t="str">
        <f t="shared" si="2807"/>
        <v>h</v>
      </c>
      <c r="AT1949" t="str">
        <f t="shared" si="2808"/>
        <v>Defensive</v>
      </c>
      <c r="AU1949" t="str">
        <f t="shared" si="2809"/>
        <v/>
      </c>
      <c r="AV1949" t="str">
        <f t="shared" si="2810"/>
        <v/>
      </c>
      <c r="AW1949" t="str" cm="1">
        <f t="array" ref="AW1949">IFERROR(IF(O1949&lt;&gt;"",O1949,IF(OR($S1949="",$T1949=""),"",IF(O1949&lt;&gt;"",O1949,IF($T1949&lt;&gt;"",_xlfn._xlws.FILTER(O:O,($BU:$BU=$BU1949)*($I:$I=$I1949)*($T:$T=$T1949)*($S:$S=_xlfn.MINIFS($S:$S,$T:$T,"="&amp;$T1949)),"")))))&amp;"",IF(O1949="","",""))&amp;""</f>
        <v/>
      </c>
      <c r="AX1949" t="str" cm="1">
        <f t="array" ref="AX1949">IFERROR(IF(P1949&lt;&gt;"",P1949,IF(OR($S1949="",$T1949=""),"",IF($T1949&lt;&gt;"",_xlfn._xlws.FILTER(P:P,($BU:$BU=$BU1949)*($I:$I=$I1949)*($T:$T=$T1949)*($S:$S=_xlfn.MINIFS($S:$S,$T:$T,"="&amp;$T1949)),""))))&amp;"",IF(P1949="","",""))&amp;""</f>
        <v/>
      </c>
      <c r="AY1949" t="str" cm="1">
        <f t="array" ref="AY1949">IFERROR(IF(Q1949&lt;&gt;"",Q1949,IF(OR($S1949="",$T1949=""),"",IF($T1949&lt;&gt;"",_xlfn._xlws.FILTER(Q:Q,($BU:$BU=$BU1949)*($I:$I=$I1949)*($T:$T=$T1949)*($S:$S=_xlfn.MINIFS($S:$S,$T:$T,"="&amp;$T1949)),""))))&amp;"",IF(Q1949="","",""))&amp;""</f>
        <v/>
      </c>
      <c r="AZ1949" t="str" cm="1">
        <f t="array" ref="AZ1949">IFERROR(IF(R1949&lt;&gt;"",R1949,IF(OR($S1949="",$T1949=""),"",IF($T1949&lt;&gt;"",_xlfn._xlws.FILTER(R:R,($BU:$BU=$BU1949)*($I:$I=$I1949)*($T:$T=$T1949)*($S:$S=_xlfn.MINIFS($S:$S,$T:$T,"="&amp;$T1949)),""))))&amp;"",IF(R1949="","",""))&amp;""</f>
        <v>1</v>
      </c>
      <c r="BA1949" s="6">
        <f t="shared" si="2811"/>
        <v>163</v>
      </c>
      <c r="BB1949">
        <f t="shared" ref="BB1949:BD1949" si="2847">BB1948</f>
        <v>18987</v>
      </c>
      <c r="BC1949" t="str">
        <f t="shared" si="2847"/>
        <v>Velodrome</v>
      </c>
      <c r="BD1949" t="str">
        <f t="shared" si="2847"/>
        <v>Outlaws</v>
      </c>
      <c r="BE1949" t="s">
        <v>230</v>
      </c>
      <c r="BF1949" t="s">
        <v>388</v>
      </c>
      <c r="BI1949" cm="1">
        <f t="array" aca="1" ref="BI1949" ca="1">IFERROR(_xlfn._xlws.FILTER(shifts!A:A,(shifts!B:B=events!AD1949)*(shifts!AG:AG&gt;=events!BK1949)*(shifts!AH:AH&lt;=events!BL1949)),BI1948)</f>
        <v>68</v>
      </c>
      <c r="BJ1949" s="15">
        <f t="shared" si="2813"/>
        <v>0</v>
      </c>
      <c r="BK1949">
        <f t="shared" si="2814"/>
        <v>252</v>
      </c>
      <c r="BL1949">
        <f t="shared" si="2815"/>
        <v>252</v>
      </c>
      <c r="BM1949" s="15">
        <f>SUMIFS(BJ$2:BJ1949,K$2:K1949,"=Intermission")+SUMIFS(BJ$2:BJ1949,K$2:K1949,"=Timeout")</f>
        <v>67</v>
      </c>
      <c r="BN1949">
        <f t="shared" si="2816"/>
        <v>1147</v>
      </c>
      <c r="BO1949" s="19">
        <f t="shared" si="2817"/>
        <v>1975</v>
      </c>
      <c r="BP1949">
        <f t="shared" si="2818"/>
        <v>1970</v>
      </c>
      <c r="BQ1949" s="17">
        <f t="shared" si="2819"/>
        <v>1975</v>
      </c>
      <c r="BR1949" t="str">
        <f t="shared" si="2820"/>
        <v>opp_team_player_1</v>
      </c>
      <c r="BS1949">
        <f>COUNTIFS(S$3:S1949,"="&amp;S1949,AI$3:AI1949,"="&amp;AI1949)</f>
        <v>1</v>
      </c>
      <c r="BT1949" t="str">
        <f>IFERROR(VLOOKUP(BB1949&amp;BU1949&amp;X1949,game_rosters!U:W,3,FALSE),"")</f>
        <v>P100099</v>
      </c>
      <c r="BU1949" t="str">
        <f t="shared" si="2821"/>
        <v>Outlaws</v>
      </c>
    </row>
    <row r="1950" spans="1:73" x14ac:dyDescent="0.2">
      <c r="A1950">
        <f t="shared" si="2796"/>
        <v>1</v>
      </c>
      <c r="I1950" s="44">
        <v>3</v>
      </c>
      <c r="K1950" t="s">
        <v>13</v>
      </c>
      <c r="L1950" t="s">
        <v>586</v>
      </c>
      <c r="N1950" t="s">
        <v>594</v>
      </c>
      <c r="O1950" t="s">
        <v>604</v>
      </c>
      <c r="Q1950" t="s">
        <v>594</v>
      </c>
      <c r="R1950" s="51">
        <v>1</v>
      </c>
      <c r="S1950">
        <v>1001</v>
      </c>
      <c r="T1950" t="s">
        <v>756</v>
      </c>
      <c r="W1950" t="s">
        <v>731</v>
      </c>
      <c r="X1950">
        <v>3</v>
      </c>
      <c r="Z1950">
        <v>1</v>
      </c>
      <c r="AA1950">
        <f t="shared" si="2845"/>
        <v>2001</v>
      </c>
      <c r="AB1950" t="str">
        <f t="shared" si="2846"/>
        <v/>
      </c>
      <c r="AC1950">
        <f t="shared" si="2792"/>
        <v>2001</v>
      </c>
      <c r="AD1950" s="6">
        <v>2</v>
      </c>
      <c r="AE1950" t="s">
        <v>941</v>
      </c>
      <c r="AF1950" t="s">
        <v>896</v>
      </c>
      <c r="AG1950" t="s">
        <v>756</v>
      </c>
      <c r="AH1950" t="s">
        <v>756</v>
      </c>
      <c r="AI1950" t="str">
        <f t="shared" si="2797"/>
        <v>e</v>
      </c>
      <c r="AJ1950" t="str">
        <f t="shared" si="2798"/>
        <v/>
      </c>
      <c r="AK1950" t="str">
        <f t="shared" si="2799"/>
        <v/>
      </c>
      <c r="AL1950" t="str">
        <f t="shared" si="2800"/>
        <v/>
      </c>
      <c r="AM1950" t="str">
        <f t="shared" si="2801"/>
        <v/>
      </c>
      <c r="AN1950" t="str">
        <f t="shared" si="2802"/>
        <v>Away</v>
      </c>
      <c r="AO1950" t="str">
        <f t="shared" si="2803"/>
        <v>a</v>
      </c>
      <c r="AP1950" t="str">
        <f t="shared" si="2804"/>
        <v/>
      </c>
      <c r="AQ1950" t="str">
        <f t="shared" si="2805"/>
        <v/>
      </c>
      <c r="AR1950" t="str">
        <f t="shared" si="2806"/>
        <v>Away</v>
      </c>
      <c r="AS1950" t="str">
        <f t="shared" si="2807"/>
        <v>a</v>
      </c>
      <c r="AT1950" t="str">
        <f t="shared" si="2808"/>
        <v>Offensive</v>
      </c>
      <c r="AU1950" t="str">
        <f t="shared" si="2809"/>
        <v/>
      </c>
      <c r="AV1950" t="str">
        <f t="shared" si="2810"/>
        <v/>
      </c>
      <c r="AW1950" t="str" cm="1">
        <f t="array" ref="AW1950">IFERROR(IF(O1950&lt;&gt;"",O1950,IF(OR($S1950="",$T1950=""),"",IF(O1950&lt;&gt;"",O1950,IF($T1950&lt;&gt;"",_xlfn._xlws.FILTER(O:O,($BU:$BU=$BU1950)*($I:$I=$I1950)*($T:$T=$T1950)*($S:$S=_xlfn.MINIFS($S:$S,$T:$T,"="&amp;$T1950)),"")))))&amp;"",IF(O1950="","",""))&amp;""</f>
        <v>OffensivePlay_Zone-PuckRetrievalDumpIn</v>
      </c>
      <c r="AX1950" t="str" cm="1">
        <f t="array" ref="AX1950">IFERROR(IF(P1950&lt;&gt;"",P1950,IF(OR($S1950="",$T1950=""),"",IF($T1950&lt;&gt;"",_xlfn._xlws.FILTER(P:P,($BU:$BU=$BU1950)*($I:$I=$I1950)*($T:$T=$T1950)*($S:$S=_xlfn.MINIFS($S:$S,$T:$T,"="&amp;$T1950)),""))))&amp;"",IF(P1950="","",""))&amp;""</f>
        <v/>
      </c>
      <c r="AY1950" t="str" cm="1">
        <f t="array" ref="AY1950">IFERROR(IF(Q1950&lt;&gt;"",Q1950,IF(OR($S1950="",$T1950=""),"",IF($T1950&lt;&gt;"",_xlfn._xlws.FILTER(Q:Q,($BU:$BU=$BU1950)*($I:$I=$I1950)*($T:$T=$T1950)*($S:$S=_xlfn.MINIFS($S:$S,$T:$T,"="&amp;$T1950)),""))))&amp;"",IF(Q1950="","",""))&amp;""</f>
        <v>u</v>
      </c>
      <c r="AZ1950" t="str" cm="1">
        <f t="array" ref="AZ1950">IFERROR(IF(R1950&lt;&gt;"",R1950,IF(OR($S1950="",$T1950=""),"",IF($T1950&lt;&gt;"",_xlfn._xlws.FILTER(R:R,($BU:$BU=$BU1950)*($I:$I=$I1950)*($T:$T=$T1950)*($S:$S=_xlfn.MINIFS($S:$S,$T:$T,"="&amp;$T1950)),""))))&amp;"",IF(R1950="","",""))&amp;""</f>
        <v>1</v>
      </c>
      <c r="BA1950" s="6">
        <f t="shared" si="2811"/>
        <v>163</v>
      </c>
      <c r="BB1950">
        <f t="shared" ref="BB1950:BD1950" si="2848">BB1949</f>
        <v>18987</v>
      </c>
      <c r="BC1950" t="str">
        <f t="shared" si="2848"/>
        <v>Velodrome</v>
      </c>
      <c r="BD1950" t="str">
        <f t="shared" si="2848"/>
        <v>Outlaws</v>
      </c>
      <c r="BE1950" t="s">
        <v>13</v>
      </c>
      <c r="BF1950" t="s">
        <v>586</v>
      </c>
      <c r="BI1950" cm="1">
        <f t="array" aca="1" ref="BI1950" ca="1">IFERROR(_xlfn._xlws.FILTER(shifts!A:A,(shifts!B:B=events!AD1950)*(shifts!AG:AG&gt;=events!BK1950)*(shifts!AH:AH&lt;=events!BL1950)),BI1949)</f>
        <v>68</v>
      </c>
      <c r="BJ1950" s="15">
        <f t="shared" si="2813"/>
        <v>0</v>
      </c>
      <c r="BK1950">
        <f t="shared" si="2814"/>
        <v>239</v>
      </c>
      <c r="BL1950">
        <f t="shared" si="2815"/>
        <v>239</v>
      </c>
      <c r="BM1950" s="15">
        <f>SUMIFS(BJ$2:BJ1950,K$2:K1950,"=Intermission")+SUMIFS(BJ$2:BJ1950,K$2:K1950,"=Timeout")</f>
        <v>67</v>
      </c>
      <c r="BN1950">
        <f t="shared" si="2816"/>
        <v>1147</v>
      </c>
      <c r="BO1950" s="19">
        <f t="shared" si="2817"/>
        <v>1988</v>
      </c>
      <c r="BP1950">
        <f t="shared" si="2818"/>
        <v>1983</v>
      </c>
      <c r="BQ1950" s="17">
        <f t="shared" si="2819"/>
        <v>1988</v>
      </c>
      <c r="BR1950" t="str">
        <f t="shared" si="2820"/>
        <v>event_team_player_1</v>
      </c>
      <c r="BS1950">
        <f>COUNTIFS(S$3:S1950,"="&amp;S1950,AI$3:AI1950,"="&amp;AI1950)</f>
        <v>1</v>
      </c>
      <c r="BT1950" t="str">
        <f>IFERROR(VLOOKUP(BB1950&amp;BU1950&amp;X1950,game_rosters!U:W,3,FALSE),"")</f>
        <v>P100004</v>
      </c>
      <c r="BU1950" t="str">
        <f t="shared" si="2821"/>
        <v>Outlaws</v>
      </c>
    </row>
    <row r="1951" spans="1:73" x14ac:dyDescent="0.2">
      <c r="A1951" t="str">
        <f t="shared" si="2796"/>
        <v/>
      </c>
      <c r="I1951" s="44">
        <v>25</v>
      </c>
      <c r="O1951" t="s">
        <v>604</v>
      </c>
      <c r="Q1951" t="s">
        <v>594</v>
      </c>
      <c r="R1951" s="51">
        <v>1</v>
      </c>
      <c r="S1951">
        <v>1001</v>
      </c>
      <c r="T1951" t="s">
        <v>756</v>
      </c>
      <c r="X1951">
        <v>25</v>
      </c>
      <c r="Z1951">
        <v>1</v>
      </c>
      <c r="AA1951">
        <f t="shared" si="2845"/>
        <v>2001</v>
      </c>
      <c r="AB1951" t="str">
        <f t="shared" si="2846"/>
        <v/>
      </c>
      <c r="AC1951">
        <f t="shared" si="2792"/>
        <v>2001</v>
      </c>
      <c r="AD1951" s="6">
        <v>2</v>
      </c>
      <c r="AE1951" t="s">
        <v>941</v>
      </c>
      <c r="AF1951" t="s">
        <v>896</v>
      </c>
      <c r="AG1951" t="s">
        <v>756</v>
      </c>
      <c r="AH1951" t="s">
        <v>756</v>
      </c>
      <c r="AI1951" t="str">
        <f t="shared" si="2797"/>
        <v>e</v>
      </c>
      <c r="AJ1951" t="str">
        <f t="shared" si="2798"/>
        <v/>
      </c>
      <c r="AK1951" t="str">
        <f t="shared" si="2799"/>
        <v/>
      </c>
      <c r="AL1951" t="str">
        <f t="shared" si="2800"/>
        <v/>
      </c>
      <c r="AM1951" t="str">
        <f t="shared" si="2801"/>
        <v/>
      </c>
      <c r="AN1951" t="str">
        <f t="shared" si="2802"/>
        <v>Away</v>
      </c>
      <c r="AO1951" t="str">
        <f t="shared" si="2803"/>
        <v>a</v>
      </c>
      <c r="AP1951" t="str">
        <f t="shared" si="2804"/>
        <v/>
      </c>
      <c r="AQ1951" t="str">
        <f t="shared" si="2805"/>
        <v/>
      </c>
      <c r="AR1951" t="str">
        <f t="shared" si="2806"/>
        <v>Away</v>
      </c>
      <c r="AS1951" t="str">
        <f t="shared" si="2807"/>
        <v>a</v>
      </c>
      <c r="AT1951" t="str">
        <f t="shared" si="2808"/>
        <v>Offensive</v>
      </c>
      <c r="AU1951" t="str">
        <f t="shared" si="2809"/>
        <v/>
      </c>
      <c r="AV1951" t="str">
        <f t="shared" si="2810"/>
        <v/>
      </c>
      <c r="AW1951" t="str" cm="1">
        <f t="array" ref="AW1951">IFERROR(IF(O1951&lt;&gt;"",O1951,IF(OR($S1951="",$T1951=""),"",IF(O1951&lt;&gt;"",O1951,IF($T1951&lt;&gt;"",_xlfn._xlws.FILTER(O:O,($BU:$BU=$BU1951)*($I:$I=$I1951)*($T:$T=$T1951)*($S:$S=_xlfn.MINIFS($S:$S,$T:$T,"="&amp;$T1951)),"")))))&amp;"",IF(O1951="","",""))&amp;""</f>
        <v>OffensivePlay_Zone-PuckRetrievalDumpIn</v>
      </c>
      <c r="AX1951" t="str" cm="1">
        <f t="array" ref="AX1951">IFERROR(IF(P1951&lt;&gt;"",P1951,IF(OR($S1951="",$T1951=""),"",IF($T1951&lt;&gt;"",_xlfn._xlws.FILTER(P:P,($BU:$BU=$BU1951)*($I:$I=$I1951)*($T:$T=$T1951)*($S:$S=_xlfn.MINIFS($S:$S,$T:$T,"="&amp;$T1951)),""))))&amp;"",IF(P1951="","",""))&amp;""</f>
        <v/>
      </c>
      <c r="AY1951" t="str" cm="1">
        <f t="array" ref="AY1951">IFERROR(IF(Q1951&lt;&gt;"",Q1951,IF(OR($S1951="",$T1951=""),"",IF($T1951&lt;&gt;"",_xlfn._xlws.FILTER(Q:Q,($BU:$BU=$BU1951)*($I:$I=$I1951)*($T:$T=$T1951)*($S:$S=_xlfn.MINIFS($S:$S,$T:$T,"="&amp;$T1951)),""))))&amp;"",IF(Q1951="","",""))&amp;""</f>
        <v>u</v>
      </c>
      <c r="AZ1951" t="str" cm="1">
        <f t="array" ref="AZ1951">IFERROR(IF(R1951&lt;&gt;"",R1951,IF(OR($S1951="",$T1951=""),"",IF($T1951&lt;&gt;"",_xlfn._xlws.FILTER(R:R,($BU:$BU=$BU1951)*($I:$I=$I1951)*($T:$T=$T1951)*($S:$S=_xlfn.MINIFS($S:$S,$T:$T,"="&amp;$T1951)),""))))&amp;"",IF(R1951="","",""))&amp;""</f>
        <v>1</v>
      </c>
      <c r="BA1951" s="6">
        <f t="shared" si="2811"/>
        <v>163</v>
      </c>
      <c r="BB1951">
        <f t="shared" ref="BB1951:BD1951" si="2849">BB1950</f>
        <v>18987</v>
      </c>
      <c r="BC1951" t="str">
        <f t="shared" si="2849"/>
        <v>Velodrome</v>
      </c>
      <c r="BD1951" t="str">
        <f t="shared" si="2849"/>
        <v>Outlaws</v>
      </c>
      <c r="BE1951" t="s">
        <v>13</v>
      </c>
      <c r="BF1951" t="s">
        <v>586</v>
      </c>
      <c r="BI1951" cm="1">
        <f t="array" aca="1" ref="BI1951" ca="1">IFERROR(_xlfn._xlws.FILTER(shifts!A:A,(shifts!B:B=events!AD1951)*(shifts!AG:AG&gt;=events!BK1951)*(shifts!AH:AH&lt;=events!BL1951)),BI1950)</f>
        <v>68</v>
      </c>
      <c r="BJ1951" s="15">
        <f t="shared" si="2813"/>
        <v>0</v>
      </c>
      <c r="BK1951">
        <f t="shared" si="2814"/>
        <v>239</v>
      </c>
      <c r="BL1951">
        <f t="shared" si="2815"/>
        <v>239</v>
      </c>
      <c r="BM1951" s="15">
        <f>SUMIFS(BJ$2:BJ1951,K$2:K1951,"=Intermission")+SUMIFS(BJ$2:BJ1951,K$2:K1951,"=Timeout")</f>
        <v>67</v>
      </c>
      <c r="BN1951">
        <f t="shared" si="2816"/>
        <v>1147</v>
      </c>
      <c r="BO1951" s="19">
        <f t="shared" si="2817"/>
        <v>1988</v>
      </c>
      <c r="BP1951">
        <f t="shared" si="2818"/>
        <v>1983</v>
      </c>
      <c r="BQ1951" s="17">
        <f t="shared" si="2819"/>
        <v>1988</v>
      </c>
      <c r="BR1951" t="str">
        <f t="shared" si="2820"/>
        <v>event_team_player_2</v>
      </c>
      <c r="BS1951">
        <f>COUNTIFS(S$3:S1951,"="&amp;S1951,AI$3:AI1951,"="&amp;AI1951)</f>
        <v>2</v>
      </c>
      <c r="BT1951" t="str">
        <f>IFERROR(VLOOKUP(BB1951&amp;BU1951&amp;X1951,game_rosters!U:W,3,FALSE),"")</f>
        <v>P100170</v>
      </c>
      <c r="BU1951" t="str">
        <f t="shared" si="2821"/>
        <v>Outlaws</v>
      </c>
    </row>
    <row r="1952" spans="1:73" x14ac:dyDescent="0.2">
      <c r="A1952" t="str">
        <f t="shared" si="2796"/>
        <v/>
      </c>
      <c r="I1952" s="44">
        <v>75</v>
      </c>
      <c r="O1952" t="s">
        <v>623</v>
      </c>
      <c r="Q1952" t="s">
        <v>594</v>
      </c>
      <c r="R1952" s="51">
        <v>1</v>
      </c>
      <c r="S1952">
        <v>1001</v>
      </c>
      <c r="T1952" t="s">
        <v>756</v>
      </c>
      <c r="X1952">
        <v>75</v>
      </c>
      <c r="AA1952">
        <f t="shared" si="2845"/>
        <v>2001</v>
      </c>
      <c r="AB1952" t="str">
        <f t="shared" si="2846"/>
        <v/>
      </c>
      <c r="AC1952">
        <f t="shared" si="2792"/>
        <v>2001</v>
      </c>
      <c r="AD1952" s="6">
        <v>2</v>
      </c>
      <c r="AE1952" t="s">
        <v>941</v>
      </c>
      <c r="AF1952" t="s">
        <v>896</v>
      </c>
      <c r="AG1952" t="s">
        <v>756</v>
      </c>
      <c r="AH1952" t="s">
        <v>756</v>
      </c>
      <c r="AI1952" t="str">
        <f t="shared" si="2797"/>
        <v>o</v>
      </c>
      <c r="AJ1952" t="str">
        <f t="shared" si="2798"/>
        <v/>
      </c>
      <c r="AK1952" t="str">
        <f t="shared" si="2799"/>
        <v/>
      </c>
      <c r="AL1952" t="str">
        <f t="shared" si="2800"/>
        <v/>
      </c>
      <c r="AM1952" t="str">
        <f t="shared" si="2801"/>
        <v/>
      </c>
      <c r="AN1952" t="str">
        <f t="shared" si="2802"/>
        <v>Away</v>
      </c>
      <c r="AO1952" t="str">
        <f t="shared" si="2803"/>
        <v>a</v>
      </c>
      <c r="AP1952" t="str">
        <f t="shared" si="2804"/>
        <v/>
      </c>
      <c r="AQ1952" t="str">
        <f t="shared" si="2805"/>
        <v/>
      </c>
      <c r="AR1952" t="str">
        <f t="shared" si="2806"/>
        <v>Away</v>
      </c>
      <c r="AS1952" t="str">
        <f t="shared" si="2807"/>
        <v>a</v>
      </c>
      <c r="AT1952" t="str">
        <f t="shared" si="2808"/>
        <v>Defensive</v>
      </c>
      <c r="AU1952" t="str">
        <f t="shared" si="2809"/>
        <v/>
      </c>
      <c r="AV1952" t="str">
        <f t="shared" si="2810"/>
        <v/>
      </c>
      <c r="AW1952" t="str" cm="1">
        <f t="array" ref="AW1952">IFERROR(IF(O1952&lt;&gt;"",O1952,IF(OR($S1952="",$T1952=""),"",IF(O1952&lt;&gt;"",O1952,IF($T1952&lt;&gt;"",_xlfn._xlws.FILTER(O:O,($BU:$BU=$BU1952)*($I:$I=$I1952)*($T:$T=$T1952)*($S:$S=_xlfn.MINIFS($S:$S,$T:$T,"="&amp;$T1952)),"")))))&amp;"",IF(O1952="","",""))&amp;""</f>
        <v>Defensive_PlayZone-PuckRecoveryDumpIn</v>
      </c>
      <c r="AX1952" t="str" cm="1">
        <f t="array" ref="AX1952">IFERROR(IF(P1952&lt;&gt;"",P1952,IF(OR($S1952="",$T1952=""),"",IF($T1952&lt;&gt;"",_xlfn._xlws.FILTER(P:P,($BU:$BU=$BU1952)*($I:$I=$I1952)*($T:$T=$T1952)*($S:$S=_xlfn.MINIFS($S:$S,$T:$T,"="&amp;$T1952)),""))))&amp;"",IF(P1952="","",""))&amp;""</f>
        <v/>
      </c>
      <c r="AY1952" t="str" cm="1">
        <f t="array" ref="AY1952">IFERROR(IF(Q1952&lt;&gt;"",Q1952,IF(OR($S1952="",$T1952=""),"",IF($T1952&lt;&gt;"",_xlfn._xlws.FILTER(Q:Q,($BU:$BU=$BU1952)*($I:$I=$I1952)*($T:$T=$T1952)*($S:$S=_xlfn.MINIFS($S:$S,$T:$T,"="&amp;$T1952)),""))))&amp;"",IF(Q1952="","",""))&amp;""</f>
        <v>u</v>
      </c>
      <c r="AZ1952" t="str" cm="1">
        <f t="array" ref="AZ1952">IFERROR(IF(R1952&lt;&gt;"",R1952,IF(OR($S1952="",$T1952=""),"",IF($T1952&lt;&gt;"",_xlfn._xlws.FILTER(R:R,($BU:$BU=$BU1952)*($I:$I=$I1952)*($T:$T=$T1952)*($S:$S=_xlfn.MINIFS($S:$S,$T:$T,"="&amp;$T1952)),""))))&amp;"",IF(R1952="","",""))&amp;""</f>
        <v>1</v>
      </c>
      <c r="BA1952" s="6">
        <f t="shared" si="2811"/>
        <v>163</v>
      </c>
      <c r="BB1952">
        <f t="shared" ref="BB1952:BD1952" si="2850">BB1951</f>
        <v>18987</v>
      </c>
      <c r="BC1952" t="str">
        <f t="shared" si="2850"/>
        <v>Velodrome</v>
      </c>
      <c r="BD1952" t="str">
        <f t="shared" si="2850"/>
        <v>Outlaws</v>
      </c>
      <c r="BE1952" t="s">
        <v>13</v>
      </c>
      <c r="BF1952" t="s">
        <v>586</v>
      </c>
      <c r="BI1952" cm="1">
        <f t="array" aca="1" ref="BI1952" ca="1">IFERROR(_xlfn._xlws.FILTER(shifts!A:A,(shifts!B:B=events!AD1952)*(shifts!AG:AG&gt;=events!BK1952)*(shifts!AH:AH&lt;=events!BL1952)),BI1951)</f>
        <v>68</v>
      </c>
      <c r="BJ1952" s="15">
        <f t="shared" si="2813"/>
        <v>0</v>
      </c>
      <c r="BK1952">
        <f t="shared" si="2814"/>
        <v>239</v>
      </c>
      <c r="BL1952">
        <f t="shared" si="2815"/>
        <v>239</v>
      </c>
      <c r="BM1952" s="15">
        <f>SUMIFS(BJ$2:BJ1952,K$2:K1952,"=Intermission")+SUMIFS(BJ$2:BJ1952,K$2:K1952,"=Timeout")</f>
        <v>67</v>
      </c>
      <c r="BN1952">
        <f t="shared" si="2816"/>
        <v>1147</v>
      </c>
      <c r="BO1952" s="19">
        <f t="shared" si="2817"/>
        <v>1988</v>
      </c>
      <c r="BP1952">
        <f t="shared" si="2818"/>
        <v>1983</v>
      </c>
      <c r="BQ1952" s="17">
        <f t="shared" si="2819"/>
        <v>1988</v>
      </c>
      <c r="BR1952" t="str">
        <f t="shared" si="2820"/>
        <v>opp_team_player_1</v>
      </c>
      <c r="BS1952">
        <f>COUNTIFS(S$3:S1952,"="&amp;S1952,AI$3:AI1952,"="&amp;AI1952)</f>
        <v>1</v>
      </c>
      <c r="BT1952" t="str">
        <f>IFERROR(VLOOKUP(BB1952&amp;BU1952&amp;X1952,game_rosters!U:W,3,FALSE),"")</f>
        <v>P100039</v>
      </c>
      <c r="BU1952" t="str">
        <f t="shared" si="2821"/>
        <v>Velodrome</v>
      </c>
    </row>
    <row r="1953" spans="1:73" x14ac:dyDescent="0.2">
      <c r="A1953" t="str">
        <f t="shared" si="2796"/>
        <v/>
      </c>
      <c r="I1953" s="44">
        <v>24</v>
      </c>
      <c r="O1953" t="s">
        <v>623</v>
      </c>
      <c r="Q1953" t="s">
        <v>594</v>
      </c>
      <c r="R1953" s="51">
        <v>1</v>
      </c>
      <c r="S1953">
        <v>1001</v>
      </c>
      <c r="T1953" t="s">
        <v>756</v>
      </c>
      <c r="X1953">
        <v>24</v>
      </c>
      <c r="AA1953">
        <f t="shared" si="2845"/>
        <v>2001</v>
      </c>
      <c r="AB1953" t="str">
        <f t="shared" si="2846"/>
        <v/>
      </c>
      <c r="AC1953">
        <f t="shared" si="2792"/>
        <v>2001</v>
      </c>
      <c r="AD1953" s="6">
        <v>2</v>
      </c>
      <c r="AE1953" t="s">
        <v>941</v>
      </c>
      <c r="AF1953" t="s">
        <v>896</v>
      </c>
      <c r="AG1953" t="s">
        <v>756</v>
      </c>
      <c r="AH1953" t="s">
        <v>756</v>
      </c>
      <c r="AI1953" t="str">
        <f t="shared" si="2797"/>
        <v>o</v>
      </c>
      <c r="AJ1953" t="str">
        <f t="shared" si="2798"/>
        <v/>
      </c>
      <c r="AK1953" t="str">
        <f t="shared" si="2799"/>
        <v/>
      </c>
      <c r="AL1953" t="str">
        <f t="shared" si="2800"/>
        <v/>
      </c>
      <c r="AM1953" t="str">
        <f t="shared" si="2801"/>
        <v/>
      </c>
      <c r="AN1953" t="str">
        <f t="shared" si="2802"/>
        <v>Away</v>
      </c>
      <c r="AO1953" t="str">
        <f t="shared" si="2803"/>
        <v>a</v>
      </c>
      <c r="AP1953" t="str">
        <f t="shared" si="2804"/>
        <v/>
      </c>
      <c r="AQ1953" t="str">
        <f t="shared" si="2805"/>
        <v/>
      </c>
      <c r="AR1953" t="str">
        <f t="shared" si="2806"/>
        <v>Away</v>
      </c>
      <c r="AS1953" t="str">
        <f t="shared" si="2807"/>
        <v>a</v>
      </c>
      <c r="AT1953" t="str">
        <f t="shared" si="2808"/>
        <v>Defensive</v>
      </c>
      <c r="AU1953" t="str">
        <f t="shared" si="2809"/>
        <v/>
      </c>
      <c r="AV1953" t="str">
        <f t="shared" si="2810"/>
        <v/>
      </c>
      <c r="AW1953" t="str" cm="1">
        <f t="array" ref="AW1953">IFERROR(IF(O1953&lt;&gt;"",O1953,IF(OR($S1953="",$T1953=""),"",IF(O1953&lt;&gt;"",O1953,IF($T1953&lt;&gt;"",_xlfn._xlws.FILTER(O:O,($BU:$BU=$BU1953)*($I:$I=$I1953)*($T:$T=$T1953)*($S:$S=_xlfn.MINIFS($S:$S,$T:$T,"="&amp;$T1953)),"")))))&amp;"",IF(O1953="","",""))&amp;""</f>
        <v>Defensive_PlayZone-PuckRecoveryDumpIn</v>
      </c>
      <c r="AX1953" t="str" cm="1">
        <f t="array" ref="AX1953">IFERROR(IF(P1953&lt;&gt;"",P1953,IF(OR($S1953="",$T1953=""),"",IF($T1953&lt;&gt;"",_xlfn._xlws.FILTER(P:P,($BU:$BU=$BU1953)*($I:$I=$I1953)*($T:$T=$T1953)*($S:$S=_xlfn.MINIFS($S:$S,$T:$T,"="&amp;$T1953)),""))))&amp;"",IF(P1953="","",""))&amp;""</f>
        <v/>
      </c>
      <c r="AY1953" t="str" cm="1">
        <f t="array" ref="AY1953">IFERROR(IF(Q1953&lt;&gt;"",Q1953,IF(OR($S1953="",$T1953=""),"",IF($T1953&lt;&gt;"",_xlfn._xlws.FILTER(Q:Q,($BU:$BU=$BU1953)*($I:$I=$I1953)*($T:$T=$T1953)*($S:$S=_xlfn.MINIFS($S:$S,$T:$T,"="&amp;$T1953)),""))))&amp;"",IF(Q1953="","",""))&amp;""</f>
        <v>u</v>
      </c>
      <c r="AZ1953" t="str" cm="1">
        <f t="array" ref="AZ1953">IFERROR(IF(R1953&lt;&gt;"",R1953,IF(OR($S1953="",$T1953=""),"",IF($T1953&lt;&gt;"",_xlfn._xlws.FILTER(R:R,($BU:$BU=$BU1953)*($I:$I=$I1953)*($T:$T=$T1953)*($S:$S=_xlfn.MINIFS($S:$S,$T:$T,"="&amp;$T1953)),""))))&amp;"",IF(R1953="","",""))&amp;""</f>
        <v>1</v>
      </c>
      <c r="BA1953" s="6">
        <f t="shared" si="2811"/>
        <v>163</v>
      </c>
      <c r="BB1953">
        <f t="shared" ref="BB1953:BD1953" si="2851">BB1952</f>
        <v>18987</v>
      </c>
      <c r="BC1953" t="str">
        <f t="shared" si="2851"/>
        <v>Velodrome</v>
      </c>
      <c r="BD1953" t="str">
        <f t="shared" si="2851"/>
        <v>Outlaws</v>
      </c>
      <c r="BE1953" t="s">
        <v>13</v>
      </c>
      <c r="BF1953" t="s">
        <v>586</v>
      </c>
      <c r="BI1953" cm="1">
        <f t="array" aca="1" ref="BI1953" ca="1">IFERROR(_xlfn._xlws.FILTER(shifts!A:A,(shifts!B:B=events!AD1953)*(shifts!AG:AG&gt;=events!BK1953)*(shifts!AH:AH&lt;=events!BL1953)),BI1952)</f>
        <v>68</v>
      </c>
      <c r="BJ1953" s="15">
        <f t="shared" si="2813"/>
        <v>0</v>
      </c>
      <c r="BK1953">
        <f t="shared" si="2814"/>
        <v>239</v>
      </c>
      <c r="BL1953">
        <f t="shared" si="2815"/>
        <v>239</v>
      </c>
      <c r="BM1953" s="15">
        <f>SUMIFS(BJ$2:BJ1953,K$2:K1953,"=Intermission")+SUMIFS(BJ$2:BJ1953,K$2:K1953,"=Timeout")</f>
        <v>67</v>
      </c>
      <c r="BN1953">
        <f t="shared" si="2816"/>
        <v>1147</v>
      </c>
      <c r="BO1953" s="19">
        <f t="shared" si="2817"/>
        <v>1988</v>
      </c>
      <c r="BP1953">
        <f t="shared" si="2818"/>
        <v>1983</v>
      </c>
      <c r="BQ1953" s="17">
        <f t="shared" si="2819"/>
        <v>1988</v>
      </c>
      <c r="BR1953" t="str">
        <f t="shared" si="2820"/>
        <v>opp_team_player_2</v>
      </c>
      <c r="BS1953">
        <f>COUNTIFS(S$3:S1953,"="&amp;S1953,AI$3:AI1953,"="&amp;AI1953)</f>
        <v>2</v>
      </c>
      <c r="BT1953" t="str">
        <f>IFERROR(VLOOKUP(BB1953&amp;BU1953&amp;X1953,game_rosters!U:W,3,FALSE),"")</f>
        <v>P100230</v>
      </c>
      <c r="BU1953" t="str">
        <f t="shared" si="2821"/>
        <v>Velodrome</v>
      </c>
    </row>
    <row r="1954" spans="1:73" x14ac:dyDescent="0.2">
      <c r="A1954">
        <f t="shared" si="2796"/>
        <v>1</v>
      </c>
      <c r="I1954" s="44">
        <v>3</v>
      </c>
      <c r="K1954" t="s">
        <v>9</v>
      </c>
      <c r="L1954" t="s">
        <v>173</v>
      </c>
      <c r="M1954" t="s">
        <v>365</v>
      </c>
      <c r="N1954" t="s">
        <v>594</v>
      </c>
      <c r="O1954" t="s">
        <v>614</v>
      </c>
      <c r="Q1954" t="s">
        <v>594</v>
      </c>
      <c r="R1954" s="51">
        <v>1</v>
      </c>
      <c r="S1954">
        <v>1002</v>
      </c>
      <c r="T1954" t="s">
        <v>756</v>
      </c>
      <c r="W1954" t="s">
        <v>731</v>
      </c>
      <c r="X1954">
        <v>3</v>
      </c>
      <c r="Z1954">
        <v>1</v>
      </c>
      <c r="AA1954">
        <f t="shared" si="2845"/>
        <v>2002</v>
      </c>
      <c r="AB1954" t="str">
        <f t="shared" si="2846"/>
        <v/>
      </c>
      <c r="AC1954">
        <f t="shared" si="2792"/>
        <v>2002</v>
      </c>
      <c r="AD1954" s="6">
        <v>2</v>
      </c>
      <c r="AE1954" t="s">
        <v>941</v>
      </c>
      <c r="AF1954" t="s">
        <v>896</v>
      </c>
      <c r="AG1954" t="s">
        <v>756</v>
      </c>
      <c r="AH1954" t="s">
        <v>756</v>
      </c>
      <c r="AI1954" t="str">
        <f t="shared" si="2797"/>
        <v>e</v>
      </c>
      <c r="AJ1954" t="str">
        <f t="shared" si="2798"/>
        <v/>
      </c>
      <c r="AK1954" t="str">
        <f t="shared" si="2799"/>
        <v/>
      </c>
      <c r="AL1954" t="str">
        <f t="shared" si="2800"/>
        <v/>
      </c>
      <c r="AM1954" t="str">
        <f t="shared" si="2801"/>
        <v/>
      </c>
      <c r="AN1954" t="str">
        <f t="shared" si="2802"/>
        <v>Away</v>
      </c>
      <c r="AO1954" t="str">
        <f t="shared" si="2803"/>
        <v>a</v>
      </c>
      <c r="AP1954" t="str">
        <f t="shared" si="2804"/>
        <v/>
      </c>
      <c r="AQ1954" t="str">
        <f t="shared" si="2805"/>
        <v/>
      </c>
      <c r="AR1954" t="str">
        <f t="shared" si="2806"/>
        <v>Away</v>
      </c>
      <c r="AS1954" t="str">
        <f t="shared" si="2807"/>
        <v>a</v>
      </c>
      <c r="AT1954" t="str">
        <f t="shared" si="2808"/>
        <v>Offensive</v>
      </c>
      <c r="AU1954" t="str">
        <f t="shared" si="2809"/>
        <v/>
      </c>
      <c r="AV1954" t="str">
        <f t="shared" si="2810"/>
        <v/>
      </c>
      <c r="AW1954" t="str" cm="1">
        <f t="array" ref="AW1954">IFERROR(IF(O1954&lt;&gt;"",O1954,IF(OR($S1954="",$T1954=""),"",IF(O1954&lt;&gt;"",O1954,IF($T1954&lt;&gt;"",_xlfn._xlws.FILTER(O:O,($BU:$BU=$BU1954)*($I:$I=$I1954)*($T:$T=$T1954)*($S:$S=_xlfn.MINIFS($S:$S,$T:$T,"="&amp;$T1954)),"")))))&amp;"",IF(O1954="","",""))&amp;""</f>
        <v>Defensive_Zone-AttemptedBreakOutClear</v>
      </c>
      <c r="AX1954" t="str" cm="1">
        <f t="array" ref="AX1954">IFERROR(IF(P1954&lt;&gt;"",P1954,IF(OR($S1954="",$T1954=""),"",IF($T1954&lt;&gt;"",_xlfn._xlws.FILTER(P:P,($BU:$BU=$BU1954)*($I:$I=$I1954)*($T:$T=$T1954)*($S:$S=_xlfn.MINIFS($S:$S,$T:$T,"="&amp;$T1954)),""))))&amp;"",IF(P1954="","",""))&amp;""</f>
        <v/>
      </c>
      <c r="AY1954" t="str" cm="1">
        <f t="array" ref="AY1954">IFERROR(IF(Q1954&lt;&gt;"",Q1954,IF(OR($S1954="",$T1954=""),"",IF($T1954&lt;&gt;"",_xlfn._xlws.FILTER(Q:Q,($BU:$BU=$BU1954)*($I:$I=$I1954)*($T:$T=$T1954)*($S:$S=_xlfn.MINIFS($S:$S,$T:$T,"="&amp;$T1954)),""))))&amp;"",IF(Q1954="","",""))&amp;""</f>
        <v>u</v>
      </c>
      <c r="AZ1954" t="str" cm="1">
        <f t="array" ref="AZ1954">IFERROR(IF(R1954&lt;&gt;"",R1954,IF(OR($S1954="",$T1954=""),"",IF($T1954&lt;&gt;"",_xlfn._xlws.FILTER(R:R,($BU:$BU=$BU1954)*($I:$I=$I1954)*($T:$T=$T1954)*($S:$S=_xlfn.MINIFS($S:$S,$T:$T,"="&amp;$T1954)),""))))&amp;"",IF(R1954="","",""))&amp;""</f>
        <v>1</v>
      </c>
      <c r="BA1954" s="6">
        <f t="shared" si="2811"/>
        <v>163</v>
      </c>
      <c r="BB1954">
        <f t="shared" ref="BB1954:BD1954" si="2852">BB1953</f>
        <v>18987</v>
      </c>
      <c r="BC1954" t="str">
        <f t="shared" si="2852"/>
        <v>Velodrome</v>
      </c>
      <c r="BD1954" t="str">
        <f t="shared" si="2852"/>
        <v>Outlaws</v>
      </c>
      <c r="BE1954" t="s">
        <v>9</v>
      </c>
      <c r="BF1954" t="s">
        <v>173</v>
      </c>
      <c r="BI1954" cm="1">
        <f t="array" aca="1" ref="BI1954" ca="1">IFERROR(_xlfn._xlws.FILTER(shifts!A:A,(shifts!B:B=events!AD1954)*(shifts!AG:AG&gt;=events!BK1954)*(shifts!AH:AH&lt;=events!BL1954)),BI1953)</f>
        <v>68</v>
      </c>
      <c r="BJ1954" s="15">
        <f t="shared" si="2813"/>
        <v>0</v>
      </c>
      <c r="BK1954">
        <f t="shared" si="2814"/>
        <v>239</v>
      </c>
      <c r="BL1954">
        <f t="shared" si="2815"/>
        <v>239</v>
      </c>
      <c r="BM1954" s="15">
        <f>SUMIFS(BJ$2:BJ1954,K$2:K1954,"=Intermission")+SUMIFS(BJ$2:BJ1954,K$2:K1954,"=Timeout")</f>
        <v>67</v>
      </c>
      <c r="BN1954">
        <f t="shared" si="2816"/>
        <v>1147</v>
      </c>
      <c r="BO1954" s="19">
        <f t="shared" si="2817"/>
        <v>1988</v>
      </c>
      <c r="BP1954">
        <f t="shared" si="2818"/>
        <v>1983</v>
      </c>
      <c r="BQ1954" s="17">
        <f t="shared" si="2819"/>
        <v>1988</v>
      </c>
      <c r="BR1954" t="str">
        <f t="shared" si="2820"/>
        <v>event_team_player_1</v>
      </c>
      <c r="BS1954">
        <f>COUNTIFS(S$3:S1954,"="&amp;S1954,AI$3:AI1954,"="&amp;AI1954)</f>
        <v>1</v>
      </c>
      <c r="BT1954" t="str">
        <f>IFERROR(VLOOKUP(BB1954&amp;BU1954&amp;X1954,game_rosters!U:W,3,FALSE),"")</f>
        <v>P100004</v>
      </c>
      <c r="BU1954" t="str">
        <f t="shared" si="2821"/>
        <v>Outlaws</v>
      </c>
    </row>
    <row r="1955" spans="1:73" x14ac:dyDescent="0.2">
      <c r="A1955" t="str">
        <f t="shared" si="2796"/>
        <v/>
      </c>
      <c r="I1955" s="44">
        <v>70</v>
      </c>
      <c r="R1955" s="51">
        <v>1</v>
      </c>
      <c r="S1955">
        <v>1002</v>
      </c>
      <c r="T1955" t="s">
        <v>756</v>
      </c>
      <c r="X1955">
        <v>70</v>
      </c>
      <c r="AA1955">
        <f t="shared" si="2845"/>
        <v>2002</v>
      </c>
      <c r="AB1955" t="str">
        <f t="shared" si="2846"/>
        <v/>
      </c>
      <c r="AC1955">
        <f t="shared" si="2792"/>
        <v>2002</v>
      </c>
      <c r="AD1955" s="6">
        <v>2</v>
      </c>
      <c r="AE1955" t="s">
        <v>941</v>
      </c>
      <c r="AF1955" t="s">
        <v>896</v>
      </c>
      <c r="AG1955" t="s">
        <v>756</v>
      </c>
      <c r="AH1955" t="s">
        <v>756</v>
      </c>
      <c r="AI1955" t="str">
        <f t="shared" si="2797"/>
        <v>o</v>
      </c>
      <c r="AJ1955" t="str">
        <f t="shared" si="2798"/>
        <v/>
      </c>
      <c r="AK1955" t="str">
        <f t="shared" si="2799"/>
        <v/>
      </c>
      <c r="AL1955" t="str">
        <f t="shared" si="2800"/>
        <v/>
      </c>
      <c r="AM1955" t="str">
        <f t="shared" si="2801"/>
        <v/>
      </c>
      <c r="AN1955" t="str">
        <f t="shared" si="2802"/>
        <v>Away</v>
      </c>
      <c r="AO1955" t="str">
        <f t="shared" si="2803"/>
        <v>a</v>
      </c>
      <c r="AP1955" t="str">
        <f t="shared" si="2804"/>
        <v/>
      </c>
      <c r="AQ1955" t="str">
        <f t="shared" si="2805"/>
        <v/>
      </c>
      <c r="AR1955" t="str">
        <f t="shared" si="2806"/>
        <v>Away</v>
      </c>
      <c r="AS1955" t="str">
        <f t="shared" si="2807"/>
        <v>a</v>
      </c>
      <c r="AT1955" t="str">
        <f t="shared" si="2808"/>
        <v>Defensive</v>
      </c>
      <c r="AU1955" t="str">
        <f t="shared" si="2809"/>
        <v/>
      </c>
      <c r="AV1955" t="str">
        <f t="shared" si="2810"/>
        <v/>
      </c>
      <c r="AW1955" t="str" cm="1">
        <f t="array" ref="AW1955">IFERROR(IF(O1955&lt;&gt;"",O1955,IF(OR($S1955="",$T1955=""),"",IF(O1955&lt;&gt;"",O1955,IF($T1955&lt;&gt;"",_xlfn._xlws.FILTER(O:O,($BU:$BU=$BU1955)*($I:$I=$I1955)*($T:$T=$T1955)*($S:$S=_xlfn.MINIFS($S:$S,$T:$T,"="&amp;$T1955)),"")))))&amp;"",IF(O1955="","",""))&amp;""</f>
        <v/>
      </c>
      <c r="AX1955" t="str" cm="1">
        <f t="array" ref="AX1955">IFERROR(IF(P1955&lt;&gt;"",P1955,IF(OR($S1955="",$T1955=""),"",IF($T1955&lt;&gt;"",_xlfn._xlws.FILTER(P:P,($BU:$BU=$BU1955)*($I:$I=$I1955)*($T:$T=$T1955)*($S:$S=_xlfn.MINIFS($S:$S,$T:$T,"="&amp;$T1955)),""))))&amp;"",IF(P1955="","",""))&amp;""</f>
        <v/>
      </c>
      <c r="AY1955" t="str" cm="1">
        <f t="array" ref="AY1955">IFERROR(IF(Q1955&lt;&gt;"",Q1955,IF(OR($S1955="",$T1955=""),"",IF($T1955&lt;&gt;"",_xlfn._xlws.FILTER(Q:Q,($BU:$BU=$BU1955)*($I:$I=$I1955)*($T:$T=$T1955)*($S:$S=_xlfn.MINIFS($S:$S,$T:$T,"="&amp;$T1955)),""))))&amp;"",IF(Q1955="","",""))&amp;""</f>
        <v/>
      </c>
      <c r="AZ1955" t="str" cm="1">
        <f t="array" ref="AZ1955">IFERROR(IF(R1955&lt;&gt;"",R1955,IF(OR($S1955="",$T1955=""),"",IF($T1955&lt;&gt;"",_xlfn._xlws.FILTER(R:R,($BU:$BU=$BU1955)*($I:$I=$I1955)*($T:$T=$T1955)*($S:$S=_xlfn.MINIFS($S:$S,$T:$T,"="&amp;$T1955)),""))))&amp;"",IF(R1955="","",""))&amp;""</f>
        <v>1</v>
      </c>
      <c r="BA1955" s="6">
        <f t="shared" si="2811"/>
        <v>163</v>
      </c>
      <c r="BB1955">
        <f t="shared" ref="BB1955:BD1955" si="2853">BB1954</f>
        <v>18987</v>
      </c>
      <c r="BC1955" t="str">
        <f t="shared" si="2853"/>
        <v>Velodrome</v>
      </c>
      <c r="BD1955" t="str">
        <f t="shared" si="2853"/>
        <v>Outlaws</v>
      </c>
      <c r="BE1955" t="s">
        <v>9</v>
      </c>
      <c r="BF1955" t="s">
        <v>173</v>
      </c>
      <c r="BI1955" cm="1">
        <f t="array" aca="1" ref="BI1955" ca="1">IFERROR(_xlfn._xlws.FILTER(shifts!A:A,(shifts!B:B=events!AD1955)*(shifts!AG:AG&gt;=events!BK1955)*(shifts!AH:AH&lt;=events!BL1955)),BI1954)</f>
        <v>68</v>
      </c>
      <c r="BJ1955" s="15">
        <f t="shared" si="2813"/>
        <v>0</v>
      </c>
      <c r="BK1955">
        <f t="shared" si="2814"/>
        <v>239</v>
      </c>
      <c r="BL1955">
        <f t="shared" si="2815"/>
        <v>239</v>
      </c>
      <c r="BM1955" s="15">
        <f>SUMIFS(BJ$2:BJ1955,K$2:K1955,"=Intermission")+SUMIFS(BJ$2:BJ1955,K$2:K1955,"=Timeout")</f>
        <v>67</v>
      </c>
      <c r="BN1955">
        <f t="shared" si="2816"/>
        <v>1147</v>
      </c>
      <c r="BO1955" s="19">
        <f t="shared" si="2817"/>
        <v>1988</v>
      </c>
      <c r="BP1955">
        <f t="shared" si="2818"/>
        <v>1983</v>
      </c>
      <c r="BQ1955" s="17">
        <f t="shared" si="2819"/>
        <v>1988</v>
      </c>
      <c r="BR1955" t="str">
        <f t="shared" si="2820"/>
        <v>opp_team_player_1</v>
      </c>
      <c r="BS1955">
        <f>COUNTIFS(S$3:S1955,"="&amp;S1955,AI$3:AI1955,"="&amp;AI1955)</f>
        <v>1</v>
      </c>
      <c r="BT1955" t="str">
        <f>IFERROR(VLOOKUP(BB1955&amp;BU1955&amp;X1955,game_rosters!U:W,3,FALSE),"")</f>
        <v>P100001</v>
      </c>
      <c r="BU1955" t="str">
        <f t="shared" si="2821"/>
        <v>Velodrome</v>
      </c>
    </row>
    <row r="1956" spans="1:73" x14ac:dyDescent="0.2">
      <c r="A1956">
        <f t="shared" si="2796"/>
        <v>1</v>
      </c>
      <c r="I1956" s="44">
        <v>22</v>
      </c>
      <c r="K1956" t="s">
        <v>238</v>
      </c>
      <c r="L1956" t="s">
        <v>193</v>
      </c>
      <c r="M1956" t="s">
        <v>91</v>
      </c>
      <c r="N1956" t="s">
        <v>595</v>
      </c>
      <c r="R1956" s="51">
        <v>1</v>
      </c>
      <c r="S1956">
        <v>1003</v>
      </c>
      <c r="T1956" t="s">
        <v>756</v>
      </c>
      <c r="W1956" t="s">
        <v>735</v>
      </c>
      <c r="X1956">
        <v>22</v>
      </c>
      <c r="Z1956">
        <v>1</v>
      </c>
      <c r="AA1956">
        <f t="shared" si="2845"/>
        <v>2003</v>
      </c>
      <c r="AB1956" t="str">
        <f t="shared" si="2846"/>
        <v/>
      </c>
      <c r="AC1956">
        <f t="shared" si="2792"/>
        <v>2003</v>
      </c>
      <c r="AD1956" s="6">
        <v>2</v>
      </c>
      <c r="AE1956" t="s">
        <v>941</v>
      </c>
      <c r="AF1956" t="s">
        <v>897</v>
      </c>
      <c r="AG1956" t="s">
        <v>756</v>
      </c>
      <c r="AH1956" t="s">
        <v>756</v>
      </c>
      <c r="AI1956" t="str">
        <f t="shared" si="2797"/>
        <v>e</v>
      </c>
      <c r="AJ1956" t="str">
        <f t="shared" si="2798"/>
        <v/>
      </c>
      <c r="AK1956" t="str">
        <f t="shared" si="2799"/>
        <v/>
      </c>
      <c r="AL1956" t="str">
        <f t="shared" si="2800"/>
        <v/>
      </c>
      <c r="AM1956" t="str">
        <f t="shared" si="2801"/>
        <v/>
      </c>
      <c r="AN1956" t="str">
        <f t="shared" si="2802"/>
        <v>Home</v>
      </c>
      <c r="AO1956" t="str">
        <f t="shared" si="2803"/>
        <v>h</v>
      </c>
      <c r="AP1956" t="str">
        <f t="shared" si="2804"/>
        <v/>
      </c>
      <c r="AQ1956" t="str">
        <f t="shared" si="2805"/>
        <v/>
      </c>
      <c r="AR1956" t="str">
        <f t="shared" si="2806"/>
        <v>Home</v>
      </c>
      <c r="AS1956" t="str">
        <f t="shared" si="2807"/>
        <v>h</v>
      </c>
      <c r="AT1956" t="str">
        <f t="shared" si="2808"/>
        <v>Offensive</v>
      </c>
      <c r="AU1956" t="str">
        <f t="shared" si="2809"/>
        <v/>
      </c>
      <c r="AV1956" t="str">
        <f t="shared" si="2810"/>
        <v/>
      </c>
      <c r="AW1956" t="str" cm="1">
        <f t="array" ref="AW1956">IFERROR(IF(O1956&lt;&gt;"",O1956,IF(OR($S1956="",$T1956=""),"",IF(O1956&lt;&gt;"",O1956,IF($T1956&lt;&gt;"",_xlfn._xlws.FILTER(O:O,($BU:$BU=$BU1956)*($I:$I=$I1956)*($T:$T=$T1956)*($S:$S=_xlfn.MINIFS($S:$S,$T:$T,"="&amp;$T1956)),"")))))&amp;"",IF(O1956="","",""))&amp;""</f>
        <v/>
      </c>
      <c r="AX1956" t="str" cm="1">
        <f t="array" ref="AX1956">IFERROR(IF(P1956&lt;&gt;"",P1956,IF(OR($S1956="",$T1956=""),"",IF($T1956&lt;&gt;"",_xlfn._xlws.FILTER(P:P,($BU:$BU=$BU1956)*($I:$I=$I1956)*($T:$T=$T1956)*($S:$S=_xlfn.MINIFS($S:$S,$T:$T,"="&amp;$T1956)),""))))&amp;"",IF(P1956="","",""))&amp;""</f>
        <v/>
      </c>
      <c r="AY1956" t="str" cm="1">
        <f t="array" ref="AY1956">IFERROR(IF(Q1956&lt;&gt;"",Q1956,IF(OR($S1956="",$T1956=""),"",IF($T1956&lt;&gt;"",_xlfn._xlws.FILTER(Q:Q,($BU:$BU=$BU1956)*($I:$I=$I1956)*($T:$T=$T1956)*($S:$S=_xlfn.MINIFS($S:$S,$T:$T,"="&amp;$T1956)),""))))&amp;"",IF(Q1956="","",""))&amp;""</f>
        <v/>
      </c>
      <c r="AZ1956" t="str" cm="1">
        <f t="array" ref="AZ1956">IFERROR(IF(R1956&lt;&gt;"",R1956,IF(OR($S1956="",$T1956=""),"",IF($T1956&lt;&gt;"",_xlfn._xlws.FILTER(R:R,($BU:$BU=$BU1956)*($I:$I=$I1956)*($T:$T=$T1956)*($S:$S=_xlfn.MINIFS($S:$S,$T:$T,"="&amp;$T1956)),""))))&amp;"",IF(R1956="","",""))&amp;""</f>
        <v>1</v>
      </c>
      <c r="BA1956" s="6">
        <f t="shared" si="2811"/>
        <v>163</v>
      </c>
      <c r="BB1956">
        <f t="shared" ref="BB1956:BD1956" si="2854">BB1955</f>
        <v>18987</v>
      </c>
      <c r="BC1956" t="str">
        <f t="shared" si="2854"/>
        <v>Velodrome</v>
      </c>
      <c r="BD1956" t="str">
        <f t="shared" si="2854"/>
        <v>Outlaws</v>
      </c>
      <c r="BE1956" t="s">
        <v>238</v>
      </c>
      <c r="BF1956" t="s">
        <v>193</v>
      </c>
      <c r="BI1956" cm="1">
        <f t="array" aca="1" ref="BI1956" ca="1">IFERROR(_xlfn._xlws.FILTER(shifts!A:A,(shifts!B:B=events!AD1956)*(shifts!AG:AG&gt;=events!BK1956)*(shifts!AH:AH&lt;=events!BL1956)),BI1955)</f>
        <v>68</v>
      </c>
      <c r="BJ1956" s="15">
        <f t="shared" si="2813"/>
        <v>0</v>
      </c>
      <c r="BK1956">
        <f t="shared" si="2814"/>
        <v>237</v>
      </c>
      <c r="BL1956">
        <f t="shared" si="2815"/>
        <v>237</v>
      </c>
      <c r="BM1956" s="15">
        <f>SUMIFS(BJ$2:BJ1956,K$2:K1956,"=Intermission")+SUMIFS(BJ$2:BJ1956,K$2:K1956,"=Timeout")</f>
        <v>67</v>
      </c>
      <c r="BN1956">
        <f t="shared" si="2816"/>
        <v>1147</v>
      </c>
      <c r="BO1956" s="19">
        <f t="shared" si="2817"/>
        <v>1990</v>
      </c>
      <c r="BP1956">
        <f t="shared" si="2818"/>
        <v>1985</v>
      </c>
      <c r="BQ1956" s="17">
        <f t="shared" si="2819"/>
        <v>1990</v>
      </c>
      <c r="BR1956" t="str">
        <f t="shared" si="2820"/>
        <v>event_team_player_1</v>
      </c>
      <c r="BS1956">
        <f>COUNTIFS(S$3:S1956,"="&amp;S1956,AI$3:AI1956,"="&amp;AI1956)</f>
        <v>1</v>
      </c>
      <c r="BT1956" t="str">
        <f>IFERROR(VLOOKUP(BB1956&amp;BU1956&amp;X1956,game_rosters!U:W,3,FALSE),"")</f>
        <v>P100108</v>
      </c>
      <c r="BU1956" t="str">
        <f t="shared" si="2821"/>
        <v>Velodrome</v>
      </c>
    </row>
    <row r="1957" spans="1:73" x14ac:dyDescent="0.2">
      <c r="A1957" t="str">
        <f t="shared" si="2796"/>
        <v/>
      </c>
      <c r="I1957" s="44">
        <v>12</v>
      </c>
      <c r="R1957" s="51">
        <v>1</v>
      </c>
      <c r="S1957">
        <v>1003</v>
      </c>
      <c r="T1957" t="s">
        <v>756</v>
      </c>
      <c r="X1957">
        <v>12</v>
      </c>
      <c r="AA1957">
        <f t="shared" si="2845"/>
        <v>2003</v>
      </c>
      <c r="AB1957" t="str">
        <f t="shared" si="2846"/>
        <v/>
      </c>
      <c r="AC1957">
        <f t="shared" si="2792"/>
        <v>2003</v>
      </c>
      <c r="AD1957" s="6">
        <v>2</v>
      </c>
      <c r="AE1957" t="s">
        <v>941</v>
      </c>
      <c r="AF1957" t="s">
        <v>897</v>
      </c>
      <c r="AG1957" t="s">
        <v>756</v>
      </c>
      <c r="AH1957" t="s">
        <v>756</v>
      </c>
      <c r="AI1957" t="str">
        <f t="shared" si="2797"/>
        <v>o</v>
      </c>
      <c r="AJ1957" t="str">
        <f t="shared" si="2798"/>
        <v/>
      </c>
      <c r="AK1957" t="str">
        <f t="shared" si="2799"/>
        <v/>
      </c>
      <c r="AL1957" t="str">
        <f t="shared" si="2800"/>
        <v/>
      </c>
      <c r="AM1957" t="str">
        <f t="shared" si="2801"/>
        <v/>
      </c>
      <c r="AN1957" t="str">
        <f t="shared" si="2802"/>
        <v>Home</v>
      </c>
      <c r="AO1957" t="str">
        <f t="shared" si="2803"/>
        <v>h</v>
      </c>
      <c r="AP1957" t="str">
        <f t="shared" si="2804"/>
        <v/>
      </c>
      <c r="AQ1957" t="str">
        <f t="shared" si="2805"/>
        <v/>
      </c>
      <c r="AR1957" t="str">
        <f t="shared" si="2806"/>
        <v>Home</v>
      </c>
      <c r="AS1957" t="str">
        <f t="shared" si="2807"/>
        <v>h</v>
      </c>
      <c r="AT1957" t="str">
        <f t="shared" si="2808"/>
        <v>Defensive</v>
      </c>
      <c r="AU1957" t="str">
        <f t="shared" si="2809"/>
        <v/>
      </c>
      <c r="AV1957" t="str">
        <f t="shared" si="2810"/>
        <v/>
      </c>
      <c r="AW1957" t="str" cm="1">
        <f t="array" ref="AW1957">IFERROR(IF(O1957&lt;&gt;"",O1957,IF(OR($S1957="",$T1957=""),"",IF(O1957&lt;&gt;"",O1957,IF($T1957&lt;&gt;"",_xlfn._xlws.FILTER(O:O,($BU:$BU=$BU1957)*($I:$I=$I1957)*($T:$T=$T1957)*($S:$S=_xlfn.MINIFS($S:$S,$T:$T,"="&amp;$T1957)),"")))))&amp;"",IF(O1957="","",""))&amp;""</f>
        <v/>
      </c>
      <c r="AX1957" t="str" cm="1">
        <f t="array" ref="AX1957">IFERROR(IF(P1957&lt;&gt;"",P1957,IF(OR($S1957="",$T1957=""),"",IF($T1957&lt;&gt;"",_xlfn._xlws.FILTER(P:P,($BU:$BU=$BU1957)*($I:$I=$I1957)*($T:$T=$T1957)*($S:$S=_xlfn.MINIFS($S:$S,$T:$T,"="&amp;$T1957)),""))))&amp;"",IF(P1957="","",""))&amp;""</f>
        <v/>
      </c>
      <c r="AY1957" t="str" cm="1">
        <f t="array" ref="AY1957">IFERROR(IF(Q1957&lt;&gt;"",Q1957,IF(OR($S1957="",$T1957=""),"",IF($T1957&lt;&gt;"",_xlfn._xlws.FILTER(Q:Q,($BU:$BU=$BU1957)*($I:$I=$I1957)*($T:$T=$T1957)*($S:$S=_xlfn.MINIFS($S:$S,$T:$T,"="&amp;$T1957)),""))))&amp;"",IF(Q1957="","",""))&amp;""</f>
        <v/>
      </c>
      <c r="AZ1957" t="str" cm="1">
        <f t="array" ref="AZ1957">IFERROR(IF(R1957&lt;&gt;"",R1957,IF(OR($S1957="",$T1957=""),"",IF($T1957&lt;&gt;"",_xlfn._xlws.FILTER(R:R,($BU:$BU=$BU1957)*($I:$I=$I1957)*($T:$T=$T1957)*($S:$S=_xlfn.MINIFS($S:$S,$T:$T,"="&amp;$T1957)),""))))&amp;"",IF(R1957="","",""))&amp;""</f>
        <v>1</v>
      </c>
      <c r="BA1957" s="6">
        <f t="shared" si="2811"/>
        <v>163</v>
      </c>
      <c r="BB1957">
        <f t="shared" ref="BB1957:BD1957" si="2855">BB1956</f>
        <v>18987</v>
      </c>
      <c r="BC1957" t="str">
        <f t="shared" si="2855"/>
        <v>Velodrome</v>
      </c>
      <c r="BD1957" t="str">
        <f t="shared" si="2855"/>
        <v>Outlaws</v>
      </c>
      <c r="BE1957" t="s">
        <v>238</v>
      </c>
      <c r="BF1957" t="s">
        <v>193</v>
      </c>
      <c r="BI1957" cm="1">
        <f t="array" aca="1" ref="BI1957" ca="1">IFERROR(_xlfn._xlws.FILTER(shifts!A:A,(shifts!B:B=events!AD1957)*(shifts!AG:AG&gt;=events!BK1957)*(shifts!AH:AH&lt;=events!BL1957)),BI1956)</f>
        <v>68</v>
      </c>
      <c r="BJ1957" s="15">
        <f t="shared" si="2813"/>
        <v>0</v>
      </c>
      <c r="BK1957">
        <f t="shared" si="2814"/>
        <v>237</v>
      </c>
      <c r="BL1957">
        <f t="shared" si="2815"/>
        <v>237</v>
      </c>
      <c r="BM1957" s="15">
        <f>SUMIFS(BJ$2:BJ1957,K$2:K1957,"=Intermission")+SUMIFS(BJ$2:BJ1957,K$2:K1957,"=Timeout")</f>
        <v>67</v>
      </c>
      <c r="BN1957">
        <f t="shared" si="2816"/>
        <v>1147</v>
      </c>
      <c r="BO1957" s="19">
        <f t="shared" si="2817"/>
        <v>1990</v>
      </c>
      <c r="BP1957">
        <f t="shared" si="2818"/>
        <v>1985</v>
      </c>
      <c r="BQ1957" s="17">
        <f t="shared" si="2819"/>
        <v>1990</v>
      </c>
      <c r="BR1957" t="str">
        <f t="shared" si="2820"/>
        <v>opp_team_player_1</v>
      </c>
      <c r="BS1957">
        <f>COUNTIFS(S$3:S1957,"="&amp;S1957,AI$3:AI1957,"="&amp;AI1957)</f>
        <v>1</v>
      </c>
      <c r="BT1957" t="str">
        <f>IFERROR(VLOOKUP(BB1957&amp;BU1957&amp;X1957,game_rosters!U:W,3,FALSE),"")</f>
        <v>P100214</v>
      </c>
      <c r="BU1957" t="str">
        <f t="shared" si="2821"/>
        <v>Outlaws</v>
      </c>
    </row>
    <row r="1958" spans="1:73" x14ac:dyDescent="0.2">
      <c r="A1958">
        <f t="shared" si="2796"/>
        <v>1</v>
      </c>
      <c r="I1958" s="44">
        <v>3</v>
      </c>
      <c r="K1958" t="s">
        <v>11</v>
      </c>
      <c r="L1958" t="s">
        <v>187</v>
      </c>
      <c r="M1958" t="s">
        <v>106</v>
      </c>
      <c r="S1958">
        <v>1004</v>
      </c>
      <c r="T1958">
        <v>164</v>
      </c>
      <c r="W1958" t="s">
        <v>731</v>
      </c>
      <c r="X1958">
        <v>3</v>
      </c>
      <c r="Z1958">
        <v>1</v>
      </c>
      <c r="AA1958">
        <f t="shared" si="2845"/>
        <v>2004</v>
      </c>
      <c r="AB1958">
        <f t="shared" si="2846"/>
        <v>9164</v>
      </c>
      <c r="AC1958">
        <f t="shared" si="2792"/>
        <v>9164</v>
      </c>
      <c r="AD1958" s="6">
        <v>2</v>
      </c>
      <c r="AE1958" t="s">
        <v>941</v>
      </c>
      <c r="AF1958" t="s">
        <v>920</v>
      </c>
      <c r="AG1958" t="s">
        <v>756</v>
      </c>
      <c r="AH1958" t="s">
        <v>756</v>
      </c>
      <c r="AI1958" t="str">
        <f t="shared" si="2797"/>
        <v>e</v>
      </c>
      <c r="AJ1958" t="str">
        <f t="shared" si="2798"/>
        <v/>
      </c>
      <c r="AK1958" t="str">
        <f t="shared" si="2799"/>
        <v/>
      </c>
      <c r="AL1958" t="str">
        <f t="shared" si="2800"/>
        <v/>
      </c>
      <c r="AM1958" t="str">
        <f t="shared" si="2801"/>
        <v/>
      </c>
      <c r="AN1958" t="str">
        <f t="shared" si="2802"/>
        <v>Away</v>
      </c>
      <c r="AO1958" t="str">
        <f t="shared" si="2803"/>
        <v>a</v>
      </c>
      <c r="AP1958" t="str">
        <f t="shared" si="2804"/>
        <v/>
      </c>
      <c r="AQ1958" t="str">
        <f t="shared" si="2805"/>
        <v/>
      </c>
      <c r="AR1958" t="str">
        <f t="shared" si="2806"/>
        <v>Away</v>
      </c>
      <c r="AS1958" t="str">
        <f t="shared" si="2807"/>
        <v>a</v>
      </c>
      <c r="AT1958" t="str">
        <f t="shared" si="2808"/>
        <v/>
      </c>
      <c r="AU1958" t="str">
        <f t="shared" si="2809"/>
        <v/>
      </c>
      <c r="AV1958" t="str">
        <f t="shared" si="2810"/>
        <v/>
      </c>
      <c r="AW1958" t="str" cm="1">
        <f t="array" ref="AW1958">IFERROR(IF(O1958&lt;&gt;"",O1958,IF(OR($S1958="",$T1958=""),"",IF(O1958&lt;&gt;"",O1958,IF($T1958&lt;&gt;"",_xlfn._xlws.FILTER(O:O,($BU:$BU=$BU1958)*($I:$I=$I1958)*($T:$T=$T1958)*($S:$S=_xlfn.MINIFS($S:$S,$T:$T,"="&amp;$T1958)),"")))))&amp;"",IF(O1958="","",""))&amp;""</f>
        <v/>
      </c>
      <c r="AX1958" t="str" cm="1">
        <f t="array" ref="AX1958">IFERROR(IF(P1958&lt;&gt;"",P1958,IF(OR($S1958="",$T1958=""),"",IF($T1958&lt;&gt;"",_xlfn._xlws.FILTER(P:P,($BU:$BU=$BU1958)*($I:$I=$I1958)*($T:$T=$T1958)*($S:$S=_xlfn.MINIFS($S:$S,$T:$T,"="&amp;$T1958)),""))))&amp;"",IF(P1958="","",""))&amp;""</f>
        <v/>
      </c>
      <c r="AY1958" t="str" cm="1">
        <f t="array" ref="AY1958">IFERROR(IF(Q1958&lt;&gt;"",Q1958,IF(OR($S1958="",$T1958=""),"",IF($T1958&lt;&gt;"",_xlfn._xlws.FILTER(Q:Q,($BU:$BU=$BU1958)*($I:$I=$I1958)*($T:$T=$T1958)*($S:$S=_xlfn.MINIFS($S:$S,$T:$T,"="&amp;$T1958)),""))))&amp;"",IF(Q1958="","",""))&amp;""</f>
        <v/>
      </c>
      <c r="AZ1958" t="str" cm="1">
        <f t="array" ref="AZ1958">IFERROR(IF(R1958&lt;&gt;"",R1958,IF(OR($S1958="",$T1958=""),"",IF($T1958&lt;&gt;"",_xlfn._xlws.FILTER(R:R,($BU:$BU=$BU1958)*($I:$I=$I1958)*($T:$T=$T1958)*($S:$S=_xlfn.MINIFS($S:$S,$T:$T,"="&amp;$T1958)),""))))&amp;"",IF(R1958="","",""))&amp;""</f>
        <v/>
      </c>
      <c r="BA1958" s="6">
        <f t="shared" si="2811"/>
        <v>163</v>
      </c>
      <c r="BB1958">
        <f t="shared" ref="BB1958:BD1958" si="2856">BB1957</f>
        <v>18987</v>
      </c>
      <c r="BC1958" t="str">
        <f t="shared" si="2856"/>
        <v>Velodrome</v>
      </c>
      <c r="BD1958" t="str">
        <f t="shared" si="2856"/>
        <v>Outlaws</v>
      </c>
      <c r="BE1958" t="s">
        <v>11</v>
      </c>
      <c r="BF1958" t="s">
        <v>187</v>
      </c>
      <c r="BI1958" cm="1">
        <f t="array" aca="1" ref="BI1958" ca="1">IFERROR(_xlfn._xlws.FILTER(shifts!A:A,(shifts!B:B=events!AD1958)*(shifts!AG:AG&gt;=events!BK1958)*(shifts!AH:AH&lt;=events!BL1958)),BI1957)</f>
        <v>68</v>
      </c>
      <c r="BJ1958" s="15">
        <f t="shared" si="2813"/>
        <v>0</v>
      </c>
      <c r="BK1958">
        <f t="shared" si="2814"/>
        <v>234</v>
      </c>
      <c r="BL1958">
        <f t="shared" si="2815"/>
        <v>234</v>
      </c>
      <c r="BM1958" s="15">
        <f>SUMIFS(BJ$2:BJ1958,K$2:K1958,"=Intermission")+SUMIFS(BJ$2:BJ1958,K$2:K1958,"=Timeout")</f>
        <v>67</v>
      </c>
      <c r="BN1958">
        <f t="shared" si="2816"/>
        <v>1147</v>
      </c>
      <c r="BO1958" s="19">
        <f t="shared" si="2817"/>
        <v>1993</v>
      </c>
      <c r="BP1958">
        <f t="shared" si="2818"/>
        <v>1988</v>
      </c>
      <c r="BQ1958" s="17">
        <f t="shared" si="2819"/>
        <v>1993</v>
      </c>
      <c r="BR1958" t="str">
        <f t="shared" si="2820"/>
        <v>event_team_player_1</v>
      </c>
      <c r="BS1958">
        <f>COUNTIFS(S$3:S1958,"="&amp;S1958,AI$3:AI1958,"="&amp;AI1958)</f>
        <v>1</v>
      </c>
      <c r="BT1958" t="str">
        <f>IFERROR(VLOOKUP(BB1958&amp;BU1958&amp;X1958,game_rosters!U:W,3,FALSE),"")</f>
        <v>P100004</v>
      </c>
      <c r="BU1958" t="str">
        <f t="shared" si="2821"/>
        <v>Outlaws</v>
      </c>
    </row>
    <row r="1959" spans="1:73" x14ac:dyDescent="0.2">
      <c r="A1959">
        <f t="shared" si="2796"/>
        <v>1</v>
      </c>
      <c r="I1959" s="44">
        <v>3</v>
      </c>
      <c r="K1959" t="s">
        <v>241</v>
      </c>
      <c r="S1959">
        <v>1005</v>
      </c>
      <c r="T1959">
        <v>164</v>
      </c>
      <c r="W1959" t="s">
        <v>731</v>
      </c>
      <c r="X1959">
        <v>3</v>
      </c>
      <c r="Z1959">
        <v>1</v>
      </c>
      <c r="AA1959">
        <f t="shared" si="2845"/>
        <v>2005</v>
      </c>
      <c r="AB1959">
        <f t="shared" si="2846"/>
        <v>9164</v>
      </c>
      <c r="AC1959">
        <f t="shared" si="2792"/>
        <v>9164</v>
      </c>
      <c r="AD1959" s="6">
        <v>2</v>
      </c>
      <c r="AE1959" t="s">
        <v>941</v>
      </c>
      <c r="AF1959">
        <v>45</v>
      </c>
      <c r="AG1959" t="s">
        <v>941</v>
      </c>
      <c r="AH1959" t="s">
        <v>738</v>
      </c>
      <c r="AI1959" t="str">
        <f t="shared" si="2797"/>
        <v>e</v>
      </c>
      <c r="AJ1959" t="str">
        <f t="shared" si="2798"/>
        <v/>
      </c>
      <c r="AK1959" t="str">
        <f t="shared" si="2799"/>
        <v/>
      </c>
      <c r="AL1959" t="str">
        <f t="shared" si="2800"/>
        <v/>
      </c>
      <c r="AM1959" t="str">
        <f t="shared" si="2801"/>
        <v/>
      </c>
      <c r="AN1959" t="str">
        <f t="shared" si="2802"/>
        <v>Away</v>
      </c>
      <c r="AO1959" t="str">
        <f t="shared" si="2803"/>
        <v>a</v>
      </c>
      <c r="AP1959" t="str">
        <f t="shared" si="2804"/>
        <v/>
      </c>
      <c r="AQ1959" t="str">
        <f t="shared" si="2805"/>
        <v/>
      </c>
      <c r="AR1959" t="str">
        <f t="shared" si="2806"/>
        <v>Away</v>
      </c>
      <c r="AS1959" t="str">
        <f t="shared" si="2807"/>
        <v>a</v>
      </c>
      <c r="AT1959" t="str">
        <f t="shared" si="2808"/>
        <v/>
      </c>
      <c r="AU1959" t="str">
        <f t="shared" si="2809"/>
        <v/>
      </c>
      <c r="AV1959" t="str">
        <f t="shared" si="2810"/>
        <v/>
      </c>
      <c r="AW1959" t="str" cm="1">
        <f t="array" ref="AW1959">IFERROR(IF(O1959&lt;&gt;"",O1959,IF(OR($S1959="",$T1959=""),"",IF(O1959&lt;&gt;"",O1959,IF($T1959&lt;&gt;"",_xlfn._xlws.FILTER(O:O,($BU:$BU=$BU1959)*($I:$I=$I1959)*($T:$T=$T1959)*($S:$S=_xlfn.MINIFS($S:$S,$T:$T,"="&amp;$T1959)),"")))))&amp;"",IF(O1959="","",""))&amp;""</f>
        <v/>
      </c>
      <c r="AX1959" t="str" cm="1">
        <f t="array" ref="AX1959">IFERROR(IF(P1959&lt;&gt;"",P1959,IF(OR($S1959="",$T1959=""),"",IF($T1959&lt;&gt;"",_xlfn._xlws.FILTER(P:P,($BU:$BU=$BU1959)*($I:$I=$I1959)*($T:$T=$T1959)*($S:$S=_xlfn.MINIFS($S:$S,$T:$T,"="&amp;$T1959)),""))))&amp;"",IF(P1959="","",""))&amp;""</f>
        <v/>
      </c>
      <c r="AY1959" t="str" cm="1">
        <f t="array" ref="AY1959">IFERROR(IF(Q1959&lt;&gt;"",Q1959,IF(OR($S1959="",$T1959=""),"",IF($T1959&lt;&gt;"",_xlfn._xlws.FILTER(Q:Q,($BU:$BU=$BU1959)*($I:$I=$I1959)*($T:$T=$T1959)*($S:$S=_xlfn.MINIFS($S:$S,$T:$T,"="&amp;$T1959)),""))))&amp;"",IF(Q1959="","",""))&amp;""</f>
        <v/>
      </c>
      <c r="AZ1959" t="str" cm="1">
        <f t="array" ref="AZ1959">IFERROR(IF(R1959&lt;&gt;"",R1959,IF(OR($S1959="",$T1959=""),"",IF($T1959&lt;&gt;"",_xlfn._xlws.FILTER(R:R,($BU:$BU=$BU1959)*($I:$I=$I1959)*($T:$T=$T1959)*($S:$S=_xlfn.MINIFS($S:$S,$T:$T,"="&amp;$T1959)),""))))&amp;"",IF(R1959="","",""))&amp;""</f>
        <v/>
      </c>
      <c r="BA1959" s="6">
        <f t="shared" si="2811"/>
        <v>163</v>
      </c>
      <c r="BB1959">
        <f t="shared" ref="BB1959:BD1959" si="2857">BB1958</f>
        <v>18987</v>
      </c>
      <c r="BC1959" t="str">
        <f t="shared" si="2857"/>
        <v>Velodrome</v>
      </c>
      <c r="BD1959" t="str">
        <f t="shared" si="2857"/>
        <v>Outlaws</v>
      </c>
      <c r="BE1959" t="s">
        <v>241</v>
      </c>
      <c r="BF1959" t="s">
        <v>756</v>
      </c>
      <c r="BI1959" cm="1">
        <f t="array" aca="1" ref="BI1959" ca="1">IFERROR(_xlfn._xlws.FILTER(shifts!A:A,(shifts!B:B=events!AD1959)*(shifts!AG:AG&gt;=events!BK1959)*(shifts!AH:AH&lt;=events!BL1959)),BI1958)</f>
        <v>69</v>
      </c>
      <c r="BJ1959" s="15">
        <f t="shared" si="2813"/>
        <v>14</v>
      </c>
      <c r="BK1959">
        <f t="shared" si="2814"/>
        <v>225</v>
      </c>
      <c r="BL1959">
        <f t="shared" si="2815"/>
        <v>211</v>
      </c>
      <c r="BM1959" s="15">
        <f>SUMIFS(BJ$2:BJ1959,K$2:K1959,"=Intermission")+SUMIFS(BJ$2:BJ1959,K$2:K1959,"=Timeout")</f>
        <v>67</v>
      </c>
      <c r="BN1959">
        <f t="shared" si="2816"/>
        <v>1147</v>
      </c>
      <c r="BO1959" s="19">
        <f t="shared" si="2817"/>
        <v>2002</v>
      </c>
      <c r="BP1959">
        <f t="shared" si="2818"/>
        <v>1997</v>
      </c>
      <c r="BQ1959" s="17">
        <f t="shared" si="2819"/>
        <v>2016</v>
      </c>
      <c r="BR1959" t="str">
        <f t="shared" si="2820"/>
        <v>event_team_player_1</v>
      </c>
      <c r="BS1959">
        <f>COUNTIFS(S$3:S1959,"="&amp;S1959,AI$3:AI1959,"="&amp;AI1959)</f>
        <v>1</v>
      </c>
      <c r="BT1959" t="str">
        <f>IFERROR(VLOOKUP(BB1959&amp;BU1959&amp;X1959,game_rosters!U:W,3,FALSE),"")</f>
        <v>P100004</v>
      </c>
      <c r="BU1959" t="str">
        <f t="shared" si="2821"/>
        <v>Outlaws</v>
      </c>
    </row>
    <row r="1960" spans="1:73" x14ac:dyDescent="0.2">
      <c r="A1960">
        <f t="shared" si="2796"/>
        <v>1</v>
      </c>
      <c r="I1960" s="44">
        <v>3</v>
      </c>
      <c r="K1960" t="s">
        <v>5</v>
      </c>
      <c r="L1960" t="s">
        <v>236</v>
      </c>
      <c r="S1960">
        <v>1006</v>
      </c>
      <c r="T1960" t="s">
        <v>756</v>
      </c>
      <c r="W1960" t="s">
        <v>731</v>
      </c>
      <c r="X1960">
        <v>3</v>
      </c>
      <c r="Z1960">
        <v>1</v>
      </c>
      <c r="AA1960">
        <f t="shared" si="2845"/>
        <v>2006</v>
      </c>
      <c r="AB1960" t="str">
        <f t="shared" si="2846"/>
        <v/>
      </c>
      <c r="AC1960">
        <f t="shared" si="2792"/>
        <v>2006</v>
      </c>
      <c r="AD1960" s="6">
        <v>2</v>
      </c>
      <c r="AE1960" t="s">
        <v>941</v>
      </c>
      <c r="AF1960" t="s">
        <v>738</v>
      </c>
      <c r="AG1960" t="s">
        <v>756</v>
      </c>
      <c r="AH1960" t="s">
        <v>756</v>
      </c>
      <c r="AI1960" t="str">
        <f t="shared" si="2797"/>
        <v>e</v>
      </c>
      <c r="AJ1960" t="str">
        <f t="shared" si="2798"/>
        <v/>
      </c>
      <c r="AK1960" t="str">
        <f t="shared" si="2799"/>
        <v/>
      </c>
      <c r="AL1960" t="str">
        <f t="shared" si="2800"/>
        <v/>
      </c>
      <c r="AM1960" t="str">
        <f t="shared" si="2801"/>
        <v/>
      </c>
      <c r="AN1960" t="str">
        <f t="shared" si="2802"/>
        <v>Away</v>
      </c>
      <c r="AO1960" t="str">
        <f t="shared" si="2803"/>
        <v>a</v>
      </c>
      <c r="AP1960" t="str">
        <f t="shared" si="2804"/>
        <v/>
      </c>
      <c r="AQ1960" t="str">
        <f t="shared" si="2805"/>
        <v/>
      </c>
      <c r="AR1960" t="str">
        <f t="shared" si="2806"/>
        <v>Away</v>
      </c>
      <c r="AS1960" t="str">
        <f t="shared" si="2807"/>
        <v>a</v>
      </c>
      <c r="AT1960" t="str">
        <f t="shared" si="2808"/>
        <v>Offensive</v>
      </c>
      <c r="AU1960" t="str">
        <f t="shared" si="2809"/>
        <v/>
      </c>
      <c r="AV1960" t="str">
        <f t="shared" si="2810"/>
        <v/>
      </c>
      <c r="AW1960" t="str" cm="1">
        <f t="array" ref="AW1960">IFERROR(IF(O1960&lt;&gt;"",O1960,IF(OR($S1960="",$T1960=""),"",IF(O1960&lt;&gt;"",O1960,IF($T1960&lt;&gt;"",_xlfn._xlws.FILTER(O:O,($BU:$BU=$BU1960)*($I:$I=$I1960)*($T:$T=$T1960)*($S:$S=_xlfn.MINIFS($S:$S,$T:$T,"="&amp;$T1960)),"")))))&amp;"",IF(O1960="","",""))&amp;""</f>
        <v/>
      </c>
      <c r="AX1960" t="str" cm="1">
        <f t="array" ref="AX1960">IFERROR(IF(P1960&lt;&gt;"",P1960,IF(OR($S1960="",$T1960=""),"",IF($T1960&lt;&gt;"",_xlfn._xlws.FILTER(P:P,($BU:$BU=$BU1960)*($I:$I=$I1960)*($T:$T=$T1960)*($S:$S=_xlfn.MINIFS($S:$S,$T:$T,"="&amp;$T1960)),""))))&amp;"",IF(P1960="","",""))&amp;""</f>
        <v/>
      </c>
      <c r="AY1960" t="str" cm="1">
        <f t="array" ref="AY1960">IFERROR(IF(Q1960&lt;&gt;"",Q1960,IF(OR($S1960="",$T1960=""),"",IF($T1960&lt;&gt;"",_xlfn._xlws.FILTER(Q:Q,($BU:$BU=$BU1960)*($I:$I=$I1960)*($T:$T=$T1960)*($S:$S=_xlfn.MINIFS($S:$S,$T:$T,"="&amp;$T1960)),""))))&amp;"",IF(Q1960="","",""))&amp;""</f>
        <v/>
      </c>
      <c r="AZ1960" t="str" cm="1">
        <f t="array" ref="AZ1960">IFERROR(IF(R1960&lt;&gt;"",R1960,IF(OR($S1960="",$T1960=""),"",IF($T1960&lt;&gt;"",_xlfn._xlws.FILTER(R:R,($BU:$BU=$BU1960)*($I:$I=$I1960)*($T:$T=$T1960)*($S:$S=_xlfn.MINIFS($S:$S,$T:$T,"="&amp;$T1960)),""))))&amp;"",IF(R1960="","",""))&amp;""</f>
        <v/>
      </c>
      <c r="BA1960" s="6">
        <f t="shared" si="2811"/>
        <v>163</v>
      </c>
      <c r="BB1960">
        <f t="shared" ref="BB1960:BD1960" si="2858">BB1959</f>
        <v>18987</v>
      </c>
      <c r="BC1960" t="str">
        <f t="shared" si="2858"/>
        <v>Velodrome</v>
      </c>
      <c r="BD1960" t="str">
        <f t="shared" si="2858"/>
        <v>Outlaws</v>
      </c>
      <c r="BE1960" t="s">
        <v>5</v>
      </c>
      <c r="BF1960" t="s">
        <v>236</v>
      </c>
      <c r="BI1960" cm="1">
        <f t="array" aca="1" ref="BI1960" ca="1">IFERROR(_xlfn._xlws.FILTER(shifts!A:A,(shifts!B:B=events!AD1960)*(shifts!AG:AG&gt;=events!BK1960)*(shifts!AH:AH&lt;=events!BL1960)),BI1959)</f>
        <v>69</v>
      </c>
      <c r="BJ1960" s="15">
        <f t="shared" si="2813"/>
        <v>0</v>
      </c>
      <c r="BK1960">
        <f t="shared" si="2814"/>
        <v>211</v>
      </c>
      <c r="BL1960">
        <f t="shared" si="2815"/>
        <v>211</v>
      </c>
      <c r="BM1960" s="15">
        <f>SUMIFS(BJ$2:BJ1960,K$2:K1960,"=Intermission")+SUMIFS(BJ$2:BJ1960,K$2:K1960,"=Timeout")</f>
        <v>67</v>
      </c>
      <c r="BN1960">
        <f t="shared" si="2816"/>
        <v>1147</v>
      </c>
      <c r="BO1960" s="19">
        <f t="shared" si="2817"/>
        <v>2016</v>
      </c>
      <c r="BP1960">
        <f t="shared" si="2818"/>
        <v>2011</v>
      </c>
      <c r="BQ1960" s="17">
        <f t="shared" si="2819"/>
        <v>2016</v>
      </c>
      <c r="BR1960" t="str">
        <f t="shared" si="2820"/>
        <v>event_team_player_1</v>
      </c>
      <c r="BS1960">
        <f>COUNTIFS(S$3:S1960,"="&amp;S1960,AI$3:AI1960,"="&amp;AI1960)</f>
        <v>1</v>
      </c>
      <c r="BT1960" t="str">
        <f>IFERROR(VLOOKUP(BB1960&amp;BU1960&amp;X1960,game_rosters!U:W,3,FALSE),"")</f>
        <v>P100004</v>
      </c>
      <c r="BU1960" t="str">
        <f t="shared" si="2821"/>
        <v>Outlaws</v>
      </c>
    </row>
    <row r="1961" spans="1:73" x14ac:dyDescent="0.2">
      <c r="A1961" t="str">
        <f t="shared" si="2796"/>
        <v/>
      </c>
      <c r="I1961" s="44">
        <v>4</v>
      </c>
      <c r="S1961">
        <v>1006</v>
      </c>
      <c r="T1961" t="s">
        <v>756</v>
      </c>
      <c r="X1961">
        <v>4</v>
      </c>
      <c r="Z1961">
        <v>1</v>
      </c>
      <c r="AA1961">
        <f t="shared" si="2845"/>
        <v>2006</v>
      </c>
      <c r="AB1961" t="str">
        <f t="shared" si="2846"/>
        <v/>
      </c>
      <c r="AC1961">
        <f t="shared" si="2792"/>
        <v>2006</v>
      </c>
      <c r="AD1961" s="6">
        <v>2</v>
      </c>
      <c r="AE1961" t="s">
        <v>941</v>
      </c>
      <c r="AF1961" t="s">
        <v>738</v>
      </c>
      <c r="AG1961" t="s">
        <v>756</v>
      </c>
      <c r="AH1961" t="s">
        <v>756</v>
      </c>
      <c r="AI1961" t="str">
        <f t="shared" si="2797"/>
        <v>e</v>
      </c>
      <c r="AJ1961" t="str">
        <f t="shared" si="2798"/>
        <v/>
      </c>
      <c r="AK1961" t="str">
        <f t="shared" si="2799"/>
        <v/>
      </c>
      <c r="AL1961" t="str">
        <f t="shared" si="2800"/>
        <v/>
      </c>
      <c r="AM1961" t="str">
        <f t="shared" si="2801"/>
        <v/>
      </c>
      <c r="AN1961" t="str">
        <f t="shared" si="2802"/>
        <v>Away</v>
      </c>
      <c r="AO1961" t="str">
        <f t="shared" si="2803"/>
        <v>a</v>
      </c>
      <c r="AP1961" t="str">
        <f t="shared" si="2804"/>
        <v/>
      </c>
      <c r="AQ1961" t="str">
        <f t="shared" si="2805"/>
        <v/>
      </c>
      <c r="AR1961" t="str">
        <f t="shared" si="2806"/>
        <v>Away</v>
      </c>
      <c r="AS1961" t="str">
        <f t="shared" si="2807"/>
        <v>a</v>
      </c>
      <c r="AT1961" t="str">
        <f t="shared" si="2808"/>
        <v>Offensive</v>
      </c>
      <c r="AU1961" t="str">
        <f t="shared" si="2809"/>
        <v/>
      </c>
      <c r="AV1961" t="str">
        <f t="shared" si="2810"/>
        <v/>
      </c>
      <c r="AW1961" t="str" cm="1">
        <f t="array" ref="AW1961">IFERROR(IF(O1961&lt;&gt;"",O1961,IF(OR($S1961="",$T1961=""),"",IF(O1961&lt;&gt;"",O1961,IF($T1961&lt;&gt;"",_xlfn._xlws.FILTER(O:O,($BU:$BU=$BU1961)*($I:$I=$I1961)*($T:$T=$T1961)*($S:$S=_xlfn.MINIFS($S:$S,$T:$T,"="&amp;$T1961)),"")))))&amp;"",IF(O1961="","",""))&amp;""</f>
        <v/>
      </c>
      <c r="AX1961" t="str" cm="1">
        <f t="array" ref="AX1961">IFERROR(IF(P1961&lt;&gt;"",P1961,IF(OR($S1961="",$T1961=""),"",IF($T1961&lt;&gt;"",_xlfn._xlws.FILTER(P:P,($BU:$BU=$BU1961)*($I:$I=$I1961)*($T:$T=$T1961)*($S:$S=_xlfn.MINIFS($S:$S,$T:$T,"="&amp;$T1961)),""))))&amp;"",IF(P1961="","",""))&amp;""</f>
        <v/>
      </c>
      <c r="AY1961" t="str" cm="1">
        <f t="array" ref="AY1961">IFERROR(IF(Q1961&lt;&gt;"",Q1961,IF(OR($S1961="",$T1961=""),"",IF($T1961&lt;&gt;"",_xlfn._xlws.FILTER(Q:Q,($BU:$BU=$BU1961)*($I:$I=$I1961)*($T:$T=$T1961)*($S:$S=_xlfn.MINIFS($S:$S,$T:$T,"="&amp;$T1961)),""))))&amp;"",IF(Q1961="","",""))&amp;""</f>
        <v/>
      </c>
      <c r="AZ1961" t="str" cm="1">
        <f t="array" ref="AZ1961">IFERROR(IF(R1961&lt;&gt;"",R1961,IF(OR($S1961="",$T1961=""),"",IF($T1961&lt;&gt;"",_xlfn._xlws.FILTER(R:R,($BU:$BU=$BU1961)*($I:$I=$I1961)*($T:$T=$T1961)*($S:$S=_xlfn.MINIFS($S:$S,$T:$T,"="&amp;$T1961)),""))))&amp;"",IF(R1961="","",""))&amp;""</f>
        <v/>
      </c>
      <c r="BA1961" s="6">
        <f t="shared" si="2811"/>
        <v>163</v>
      </c>
      <c r="BB1961">
        <f t="shared" ref="BB1961:BD1961" si="2859">BB1960</f>
        <v>18987</v>
      </c>
      <c r="BC1961" t="str">
        <f t="shared" si="2859"/>
        <v>Velodrome</v>
      </c>
      <c r="BD1961" t="str">
        <f t="shared" si="2859"/>
        <v>Outlaws</v>
      </c>
      <c r="BE1961" t="s">
        <v>5</v>
      </c>
      <c r="BF1961" t="s">
        <v>236</v>
      </c>
      <c r="BI1961" cm="1">
        <f t="array" aca="1" ref="BI1961" ca="1">IFERROR(_xlfn._xlws.FILTER(shifts!A:A,(shifts!B:B=events!AD1961)*(shifts!AG:AG&gt;=events!BK1961)*(shifts!AH:AH&lt;=events!BL1961)),BI1960)</f>
        <v>69</v>
      </c>
      <c r="BJ1961" s="15">
        <f t="shared" si="2813"/>
        <v>0</v>
      </c>
      <c r="BK1961">
        <f t="shared" si="2814"/>
        <v>211</v>
      </c>
      <c r="BL1961">
        <f t="shared" si="2815"/>
        <v>211</v>
      </c>
      <c r="BM1961" s="15">
        <f>SUMIFS(BJ$2:BJ1961,K$2:K1961,"=Intermission")+SUMIFS(BJ$2:BJ1961,K$2:K1961,"=Timeout")</f>
        <v>67</v>
      </c>
      <c r="BN1961">
        <f t="shared" si="2816"/>
        <v>1147</v>
      </c>
      <c r="BO1961" s="19">
        <f t="shared" si="2817"/>
        <v>2016</v>
      </c>
      <c r="BP1961">
        <f t="shared" si="2818"/>
        <v>2011</v>
      </c>
      <c r="BQ1961" s="17">
        <f t="shared" si="2819"/>
        <v>2016</v>
      </c>
      <c r="BR1961" t="str">
        <f t="shared" si="2820"/>
        <v>event_team_player_2</v>
      </c>
      <c r="BS1961">
        <f>COUNTIFS(S$3:S1961,"="&amp;S1961,AI$3:AI1961,"="&amp;AI1961)</f>
        <v>2</v>
      </c>
      <c r="BT1961" t="str">
        <f>IFERROR(VLOOKUP(BB1961&amp;BU1961&amp;X1961,game_rosters!U:W,3,FALSE),"")</f>
        <v>P100032</v>
      </c>
      <c r="BU1961" t="str">
        <f t="shared" si="2821"/>
        <v>Outlaws</v>
      </c>
    </row>
    <row r="1962" spans="1:73" x14ac:dyDescent="0.2">
      <c r="A1962" t="str">
        <f t="shared" si="2796"/>
        <v/>
      </c>
      <c r="I1962" s="44">
        <v>70</v>
      </c>
      <c r="S1962">
        <v>1006</v>
      </c>
      <c r="T1962" t="s">
        <v>756</v>
      </c>
      <c r="X1962">
        <v>70</v>
      </c>
      <c r="AA1962">
        <f t="shared" si="2845"/>
        <v>2006</v>
      </c>
      <c r="AB1962" t="str">
        <f t="shared" si="2846"/>
        <v/>
      </c>
      <c r="AC1962">
        <f t="shared" si="2792"/>
        <v>2006</v>
      </c>
      <c r="AD1962" s="6">
        <v>2</v>
      </c>
      <c r="AE1962" t="s">
        <v>941</v>
      </c>
      <c r="AF1962" t="s">
        <v>738</v>
      </c>
      <c r="AG1962" t="s">
        <v>756</v>
      </c>
      <c r="AH1962" t="s">
        <v>756</v>
      </c>
      <c r="AI1962" t="str">
        <f t="shared" si="2797"/>
        <v>o</v>
      </c>
      <c r="AJ1962" t="str">
        <f t="shared" si="2798"/>
        <v/>
      </c>
      <c r="AK1962" t="str">
        <f t="shared" si="2799"/>
        <v/>
      </c>
      <c r="AL1962" t="str">
        <f t="shared" si="2800"/>
        <v/>
      </c>
      <c r="AM1962" t="str">
        <f t="shared" si="2801"/>
        <v/>
      </c>
      <c r="AN1962" t="str">
        <f t="shared" si="2802"/>
        <v>Away</v>
      </c>
      <c r="AO1962" t="str">
        <f t="shared" si="2803"/>
        <v>a</v>
      </c>
      <c r="AP1962" t="str">
        <f t="shared" si="2804"/>
        <v/>
      </c>
      <c r="AQ1962" t="str">
        <f t="shared" si="2805"/>
        <v/>
      </c>
      <c r="AR1962" t="str">
        <f t="shared" si="2806"/>
        <v>Away</v>
      </c>
      <c r="AS1962" t="str">
        <f t="shared" si="2807"/>
        <v>a</v>
      </c>
      <c r="AT1962" t="str">
        <f t="shared" si="2808"/>
        <v>Defensive</v>
      </c>
      <c r="AU1962" t="str">
        <f t="shared" si="2809"/>
        <v/>
      </c>
      <c r="AV1962" t="str">
        <f t="shared" si="2810"/>
        <v/>
      </c>
      <c r="AW1962" t="str" cm="1">
        <f t="array" ref="AW1962">IFERROR(IF(O1962&lt;&gt;"",O1962,IF(OR($S1962="",$T1962=""),"",IF(O1962&lt;&gt;"",O1962,IF($T1962&lt;&gt;"",_xlfn._xlws.FILTER(O:O,($BU:$BU=$BU1962)*($I:$I=$I1962)*($T:$T=$T1962)*($S:$S=_xlfn.MINIFS($S:$S,$T:$T,"="&amp;$T1962)),"")))))&amp;"",IF(O1962="","",""))&amp;""</f>
        <v/>
      </c>
      <c r="AX1962" t="str" cm="1">
        <f t="array" ref="AX1962">IFERROR(IF(P1962&lt;&gt;"",P1962,IF(OR($S1962="",$T1962=""),"",IF($T1962&lt;&gt;"",_xlfn._xlws.FILTER(P:P,($BU:$BU=$BU1962)*($I:$I=$I1962)*($T:$T=$T1962)*($S:$S=_xlfn.MINIFS($S:$S,$T:$T,"="&amp;$T1962)),""))))&amp;"",IF(P1962="","",""))&amp;""</f>
        <v/>
      </c>
      <c r="AY1962" t="str" cm="1">
        <f t="array" ref="AY1962">IFERROR(IF(Q1962&lt;&gt;"",Q1962,IF(OR($S1962="",$T1962=""),"",IF($T1962&lt;&gt;"",_xlfn._xlws.FILTER(Q:Q,($BU:$BU=$BU1962)*($I:$I=$I1962)*($T:$T=$T1962)*($S:$S=_xlfn.MINIFS($S:$S,$T:$T,"="&amp;$T1962)),""))))&amp;"",IF(Q1962="","",""))&amp;""</f>
        <v/>
      </c>
      <c r="AZ1962" t="str" cm="1">
        <f t="array" ref="AZ1962">IFERROR(IF(R1962&lt;&gt;"",R1962,IF(OR($S1962="",$T1962=""),"",IF($T1962&lt;&gt;"",_xlfn._xlws.FILTER(R:R,($BU:$BU=$BU1962)*($I:$I=$I1962)*($T:$T=$T1962)*($S:$S=_xlfn.MINIFS($S:$S,$T:$T,"="&amp;$T1962)),""))))&amp;"",IF(R1962="","",""))&amp;""</f>
        <v/>
      </c>
      <c r="BA1962" s="6">
        <f t="shared" si="2811"/>
        <v>163</v>
      </c>
      <c r="BB1962">
        <f t="shared" ref="BB1962:BD1962" si="2860">BB1961</f>
        <v>18987</v>
      </c>
      <c r="BC1962" t="str">
        <f t="shared" si="2860"/>
        <v>Velodrome</v>
      </c>
      <c r="BD1962" t="str">
        <f t="shared" si="2860"/>
        <v>Outlaws</v>
      </c>
      <c r="BE1962" t="s">
        <v>5</v>
      </c>
      <c r="BF1962" t="s">
        <v>236</v>
      </c>
      <c r="BI1962" cm="1">
        <f t="array" aca="1" ref="BI1962" ca="1">IFERROR(_xlfn._xlws.FILTER(shifts!A:A,(shifts!B:B=events!AD1962)*(shifts!AG:AG&gt;=events!BK1962)*(shifts!AH:AH&lt;=events!BL1962)),BI1961)</f>
        <v>69</v>
      </c>
      <c r="BJ1962" s="15">
        <f t="shared" si="2813"/>
        <v>0</v>
      </c>
      <c r="BK1962">
        <f t="shared" si="2814"/>
        <v>211</v>
      </c>
      <c r="BL1962">
        <f t="shared" si="2815"/>
        <v>211</v>
      </c>
      <c r="BM1962" s="15">
        <f>SUMIFS(BJ$2:BJ1962,K$2:K1962,"=Intermission")+SUMIFS(BJ$2:BJ1962,K$2:K1962,"=Timeout")</f>
        <v>67</v>
      </c>
      <c r="BN1962">
        <f t="shared" si="2816"/>
        <v>1147</v>
      </c>
      <c r="BO1962" s="19">
        <f t="shared" si="2817"/>
        <v>2016</v>
      </c>
      <c r="BP1962">
        <f t="shared" si="2818"/>
        <v>2011</v>
      </c>
      <c r="BQ1962" s="17">
        <f t="shared" si="2819"/>
        <v>2016</v>
      </c>
      <c r="BR1962" t="str">
        <f t="shared" si="2820"/>
        <v>opp_team_player_1</v>
      </c>
      <c r="BS1962">
        <f>COUNTIFS(S$3:S1962,"="&amp;S1962,AI$3:AI1962,"="&amp;AI1962)</f>
        <v>1</v>
      </c>
      <c r="BT1962" t="str">
        <f>IFERROR(VLOOKUP(BB1962&amp;BU1962&amp;X1962,game_rosters!U:W,3,FALSE),"")</f>
        <v>P100001</v>
      </c>
      <c r="BU1962" t="str">
        <f t="shared" si="2821"/>
        <v>Velodrome</v>
      </c>
    </row>
    <row r="1963" spans="1:73" x14ac:dyDescent="0.2">
      <c r="A1963">
        <f t="shared" si="2796"/>
        <v>1</v>
      </c>
      <c r="I1963" s="44">
        <v>4</v>
      </c>
      <c r="K1963" t="s">
        <v>13</v>
      </c>
      <c r="S1963">
        <v>1007</v>
      </c>
      <c r="T1963" t="s">
        <v>756</v>
      </c>
      <c r="W1963" t="s">
        <v>731</v>
      </c>
      <c r="X1963">
        <v>4</v>
      </c>
      <c r="Z1963">
        <v>1</v>
      </c>
      <c r="AA1963">
        <f t="shared" si="2845"/>
        <v>2007</v>
      </c>
      <c r="AB1963" t="str">
        <f t="shared" si="2846"/>
        <v/>
      </c>
      <c r="AC1963">
        <f t="shared" si="2792"/>
        <v>2007</v>
      </c>
      <c r="AD1963" s="6">
        <v>2</v>
      </c>
      <c r="AE1963" t="s">
        <v>941</v>
      </c>
      <c r="AF1963" t="s">
        <v>905</v>
      </c>
      <c r="AG1963" t="s">
        <v>941</v>
      </c>
      <c r="AH1963" t="s">
        <v>934</v>
      </c>
      <c r="AI1963" t="str">
        <f t="shared" si="2797"/>
        <v>e</v>
      </c>
      <c r="AJ1963" t="str">
        <f t="shared" si="2798"/>
        <v/>
      </c>
      <c r="AK1963" t="str">
        <f t="shared" si="2799"/>
        <v/>
      </c>
      <c r="AL1963" t="str">
        <f t="shared" si="2800"/>
        <v/>
      </c>
      <c r="AM1963" t="str">
        <f t="shared" si="2801"/>
        <v/>
      </c>
      <c r="AN1963" t="str">
        <f t="shared" si="2802"/>
        <v>Away</v>
      </c>
      <c r="AO1963" t="str">
        <f t="shared" si="2803"/>
        <v>a</v>
      </c>
      <c r="AP1963" t="str">
        <f t="shared" si="2804"/>
        <v/>
      </c>
      <c r="AQ1963" t="str">
        <f t="shared" si="2805"/>
        <v/>
      </c>
      <c r="AR1963" t="str">
        <f t="shared" si="2806"/>
        <v>Away</v>
      </c>
      <c r="AS1963" t="str">
        <f t="shared" si="2807"/>
        <v>a</v>
      </c>
      <c r="AT1963" t="str">
        <f t="shared" si="2808"/>
        <v>Offensive</v>
      </c>
      <c r="AU1963" t="str">
        <f t="shared" si="2809"/>
        <v/>
      </c>
      <c r="AV1963" t="str">
        <f t="shared" si="2810"/>
        <v/>
      </c>
      <c r="AW1963" t="str" cm="1">
        <f t="array" ref="AW1963">IFERROR(IF(O1963&lt;&gt;"",O1963,IF(OR($S1963="",$T1963=""),"",IF(O1963&lt;&gt;"",O1963,IF($T1963&lt;&gt;"",_xlfn._xlws.FILTER(O:O,($BU:$BU=$BU1963)*($I:$I=$I1963)*($T:$T=$T1963)*($S:$S=_xlfn.MINIFS($S:$S,$T:$T,"="&amp;$T1963)),"")))))&amp;"",IF(O1963="","",""))&amp;""</f>
        <v/>
      </c>
      <c r="AX1963" t="str" cm="1">
        <f t="array" ref="AX1963">IFERROR(IF(P1963&lt;&gt;"",P1963,IF(OR($S1963="",$T1963=""),"",IF($T1963&lt;&gt;"",_xlfn._xlws.FILTER(P:P,($BU:$BU=$BU1963)*($I:$I=$I1963)*($T:$T=$T1963)*($S:$S=_xlfn.MINIFS($S:$S,$T:$T,"="&amp;$T1963)),""))))&amp;"",IF(P1963="","",""))&amp;""</f>
        <v/>
      </c>
      <c r="AY1963" t="str" cm="1">
        <f t="array" ref="AY1963">IFERROR(IF(Q1963&lt;&gt;"",Q1963,IF(OR($S1963="",$T1963=""),"",IF($T1963&lt;&gt;"",_xlfn._xlws.FILTER(Q:Q,($BU:$BU=$BU1963)*($I:$I=$I1963)*($T:$T=$T1963)*($S:$S=_xlfn.MINIFS($S:$S,$T:$T,"="&amp;$T1963)),""))))&amp;"",IF(Q1963="","",""))&amp;""</f>
        <v/>
      </c>
      <c r="AZ1963" t="str" cm="1">
        <f t="array" ref="AZ1963">IFERROR(IF(R1963&lt;&gt;"",R1963,IF(OR($S1963="",$T1963=""),"",IF($T1963&lt;&gt;"",_xlfn._xlws.FILTER(R:R,($BU:$BU=$BU1963)*($I:$I=$I1963)*($T:$T=$T1963)*($S:$S=_xlfn.MINIFS($S:$S,$T:$T,"="&amp;$T1963)),""))))&amp;"",IF(R1963="","",""))&amp;""</f>
        <v/>
      </c>
      <c r="BA1963" s="6">
        <f t="shared" si="2811"/>
        <v>163</v>
      </c>
      <c r="BB1963">
        <f t="shared" ref="BB1963:BD1963" si="2861">BB1962</f>
        <v>18987</v>
      </c>
      <c r="BC1963" t="str">
        <f t="shared" si="2861"/>
        <v>Velodrome</v>
      </c>
      <c r="BD1963" t="str">
        <f t="shared" si="2861"/>
        <v>Outlaws</v>
      </c>
      <c r="BE1963" t="s">
        <v>13</v>
      </c>
      <c r="BF1963" t="s">
        <v>756</v>
      </c>
      <c r="BI1963" cm="1">
        <f t="array" aca="1" ref="BI1963" ca="1">IFERROR(_xlfn._xlws.FILTER(shifts!A:A,(shifts!B:B=events!AD1963)*(shifts!AG:AG&gt;=events!BK1963)*(shifts!AH:AH&lt;=events!BL1963)),BI1962)</f>
        <v>69</v>
      </c>
      <c r="BJ1963" s="15">
        <f t="shared" si="2813"/>
        <v>2</v>
      </c>
      <c r="BK1963">
        <f t="shared" si="2814"/>
        <v>210</v>
      </c>
      <c r="BL1963">
        <f t="shared" si="2815"/>
        <v>208</v>
      </c>
      <c r="BM1963" s="15">
        <f>SUMIFS(BJ$2:BJ1963,K$2:K1963,"=Intermission")+SUMIFS(BJ$2:BJ1963,K$2:K1963,"=Timeout")</f>
        <v>67</v>
      </c>
      <c r="BN1963">
        <f t="shared" si="2816"/>
        <v>1147</v>
      </c>
      <c r="BO1963" s="19">
        <f t="shared" si="2817"/>
        <v>2017</v>
      </c>
      <c r="BP1963">
        <f t="shared" si="2818"/>
        <v>2012</v>
      </c>
      <c r="BQ1963" s="17">
        <f t="shared" si="2819"/>
        <v>2019</v>
      </c>
      <c r="BR1963" t="str">
        <f t="shared" si="2820"/>
        <v>event_team_player_1</v>
      </c>
      <c r="BS1963">
        <f>COUNTIFS(S$3:S1963,"="&amp;S1963,AI$3:AI1963,"="&amp;AI1963)</f>
        <v>1</v>
      </c>
      <c r="BT1963" t="str">
        <f>IFERROR(VLOOKUP(BB1963&amp;BU1963&amp;X1963,game_rosters!U:W,3,FALSE),"")</f>
        <v>P100032</v>
      </c>
      <c r="BU1963" t="str">
        <f t="shared" si="2821"/>
        <v>Outlaws</v>
      </c>
    </row>
    <row r="1964" spans="1:73" x14ac:dyDescent="0.2">
      <c r="A1964">
        <f t="shared" si="2796"/>
        <v>1</v>
      </c>
      <c r="I1964" s="44">
        <v>4</v>
      </c>
      <c r="K1964" t="s">
        <v>7</v>
      </c>
      <c r="L1964" t="s">
        <v>172</v>
      </c>
      <c r="M1964" t="s">
        <v>65</v>
      </c>
      <c r="N1964" t="s">
        <v>595</v>
      </c>
      <c r="O1964" t="s">
        <v>569</v>
      </c>
      <c r="Q1964" t="s">
        <v>595</v>
      </c>
      <c r="R1964" s="51">
        <v>1</v>
      </c>
      <c r="S1964">
        <v>1008</v>
      </c>
      <c r="T1964">
        <v>165</v>
      </c>
      <c r="W1964" t="s">
        <v>731</v>
      </c>
      <c r="X1964">
        <v>4</v>
      </c>
      <c r="Z1964">
        <v>1</v>
      </c>
      <c r="AA1964">
        <f t="shared" si="2845"/>
        <v>2008</v>
      </c>
      <c r="AB1964">
        <f t="shared" si="2846"/>
        <v>9165</v>
      </c>
      <c r="AC1964">
        <f t="shared" si="2792"/>
        <v>9165</v>
      </c>
      <c r="AD1964" s="6">
        <v>2</v>
      </c>
      <c r="AE1964" t="s">
        <v>941</v>
      </c>
      <c r="AF1964" t="s">
        <v>934</v>
      </c>
      <c r="AG1964" t="s">
        <v>756</v>
      </c>
      <c r="AH1964" t="s">
        <v>756</v>
      </c>
      <c r="AI1964" t="str">
        <f t="shared" si="2797"/>
        <v>e</v>
      </c>
      <c r="AJ1964" t="str">
        <f t="shared" si="2798"/>
        <v/>
      </c>
      <c r="AK1964" t="str">
        <f t="shared" si="2799"/>
        <v/>
      </c>
      <c r="AL1964" t="str">
        <f t="shared" si="2800"/>
        <v/>
      </c>
      <c r="AM1964" t="str">
        <f t="shared" si="2801"/>
        <v/>
      </c>
      <c r="AN1964" t="str">
        <f t="shared" si="2802"/>
        <v>Away</v>
      </c>
      <c r="AO1964" t="str">
        <f t="shared" si="2803"/>
        <v>a</v>
      </c>
      <c r="AP1964" t="str">
        <f t="shared" si="2804"/>
        <v/>
      </c>
      <c r="AQ1964" t="str">
        <f t="shared" si="2805"/>
        <v/>
      </c>
      <c r="AR1964" t="str">
        <f t="shared" si="2806"/>
        <v>Away</v>
      </c>
      <c r="AS1964" t="str">
        <f t="shared" si="2807"/>
        <v>a</v>
      </c>
      <c r="AT1964" t="str">
        <f t="shared" si="2808"/>
        <v>Offensive</v>
      </c>
      <c r="AU1964" t="str">
        <f t="shared" si="2809"/>
        <v/>
      </c>
      <c r="AV1964" t="str">
        <f t="shared" si="2810"/>
        <v/>
      </c>
      <c r="AW1964" t="str" cm="1">
        <f t="array" ref="AW1964">IFERROR(IF(O1964&lt;&gt;"",O1964,IF(OR($S1964="",$T1964=""),"",IF(O1964&lt;&gt;"",O1964,IF($T1964&lt;&gt;"",_xlfn._xlws.FILTER(O:O,($BU:$BU=$BU1964)*($I:$I=$I1964)*($T:$T=$T1964)*($S:$S=_xlfn.MINIFS($S:$S,$T:$T,"="&amp;$T1964)),"")))))&amp;"",IF(O1964="","",""))&amp;""</f>
        <v>OffensivePlay_Zone-Breakout</v>
      </c>
      <c r="AX1964" t="str" cm="1">
        <f t="array" ref="AX1964">IFERROR(IF(P1964&lt;&gt;"",P1964,IF(OR($S1964="",$T1964=""),"",IF($T1964&lt;&gt;"",_xlfn._xlws.FILTER(P:P,($BU:$BU=$BU1964)*($I:$I=$I1964)*($T:$T=$T1964)*($S:$S=_xlfn.MINIFS($S:$S,$T:$T,"="&amp;$T1964)),""))))&amp;"",IF(P1964="","",""))&amp;""</f>
        <v/>
      </c>
      <c r="AY1964" t="str" cm="1">
        <f t="array" ref="AY1964">IFERROR(IF(Q1964&lt;&gt;"",Q1964,IF(OR($S1964="",$T1964=""),"",IF($T1964&lt;&gt;"",_xlfn._xlws.FILTER(Q:Q,($BU:$BU=$BU1964)*($I:$I=$I1964)*($T:$T=$T1964)*($S:$S=_xlfn.MINIFS($S:$S,$T:$T,"="&amp;$T1964)),""))))&amp;"",IF(Q1964="","",""))&amp;""</f>
        <v>s</v>
      </c>
      <c r="AZ1964" t="str" cm="1">
        <f t="array" ref="AZ1964">IFERROR(IF(R1964&lt;&gt;"",R1964,IF(OR($S1964="",$T1964=""),"",IF($T1964&lt;&gt;"",_xlfn._xlws.FILTER(R:R,($BU:$BU=$BU1964)*($I:$I=$I1964)*($T:$T=$T1964)*($S:$S=_xlfn.MINIFS($S:$S,$T:$T,"="&amp;$T1964)),""))))&amp;"",IF(R1964="","",""))&amp;""</f>
        <v>1</v>
      </c>
      <c r="BA1964" s="6">
        <f t="shared" si="2811"/>
        <v>163</v>
      </c>
      <c r="BB1964">
        <f t="shared" ref="BB1964:BD1964" si="2862">BB1963</f>
        <v>18987</v>
      </c>
      <c r="BC1964" t="str">
        <f t="shared" si="2862"/>
        <v>Velodrome</v>
      </c>
      <c r="BD1964" t="str">
        <f t="shared" si="2862"/>
        <v>Outlaws</v>
      </c>
      <c r="BE1964" t="s">
        <v>7</v>
      </c>
      <c r="BF1964" t="s">
        <v>172</v>
      </c>
      <c r="BI1964" cm="1">
        <f t="array" aca="1" ref="BI1964" ca="1">IFERROR(_xlfn._xlws.FILTER(shifts!A:A,(shifts!B:B=events!AD1964)*(shifts!AG:AG&gt;=events!BK1964)*(shifts!AH:AH&lt;=events!BL1964)),BI1963)</f>
        <v>69</v>
      </c>
      <c r="BJ1964" s="15">
        <f t="shared" si="2813"/>
        <v>0</v>
      </c>
      <c r="BK1964">
        <f t="shared" si="2814"/>
        <v>208</v>
      </c>
      <c r="BL1964">
        <f t="shared" si="2815"/>
        <v>208</v>
      </c>
      <c r="BM1964" s="15">
        <f>SUMIFS(BJ$2:BJ1964,K$2:K1964,"=Intermission")+SUMIFS(BJ$2:BJ1964,K$2:K1964,"=Timeout")</f>
        <v>67</v>
      </c>
      <c r="BN1964">
        <f t="shared" si="2816"/>
        <v>1147</v>
      </c>
      <c r="BO1964" s="19">
        <f t="shared" si="2817"/>
        <v>2019</v>
      </c>
      <c r="BP1964">
        <f t="shared" si="2818"/>
        <v>2014</v>
      </c>
      <c r="BQ1964" s="17">
        <f t="shared" si="2819"/>
        <v>2019</v>
      </c>
      <c r="BR1964" t="str">
        <f t="shared" si="2820"/>
        <v>event_team_player_1</v>
      </c>
      <c r="BS1964">
        <f>COUNTIFS(S$3:S1964,"="&amp;S1964,AI$3:AI1964,"="&amp;AI1964)</f>
        <v>1</v>
      </c>
      <c r="BT1964" t="str">
        <f>IFERROR(VLOOKUP(BB1964&amp;BU1964&amp;X1964,game_rosters!U:W,3,FALSE),"")</f>
        <v>P100032</v>
      </c>
      <c r="BU1964" t="str">
        <f t="shared" si="2821"/>
        <v>Outlaws</v>
      </c>
    </row>
    <row r="1965" spans="1:73" x14ac:dyDescent="0.2">
      <c r="A1965" t="str">
        <f t="shared" si="2796"/>
        <v/>
      </c>
      <c r="I1965" s="44">
        <v>56</v>
      </c>
      <c r="S1965">
        <v>1008</v>
      </c>
      <c r="T1965">
        <v>165</v>
      </c>
      <c r="X1965">
        <v>56</v>
      </c>
      <c r="Z1965">
        <v>1</v>
      </c>
      <c r="AA1965">
        <f t="shared" si="2845"/>
        <v>2008</v>
      </c>
      <c r="AB1965">
        <f t="shared" si="2846"/>
        <v>9165</v>
      </c>
      <c r="AC1965">
        <f t="shared" si="2792"/>
        <v>9165</v>
      </c>
      <c r="AD1965" s="6">
        <v>2</v>
      </c>
      <c r="AE1965" t="s">
        <v>941</v>
      </c>
      <c r="AF1965" t="s">
        <v>934</v>
      </c>
      <c r="AG1965" t="s">
        <v>756</v>
      </c>
      <c r="AH1965" t="s">
        <v>756</v>
      </c>
      <c r="AI1965" t="str">
        <f t="shared" si="2797"/>
        <v>e</v>
      </c>
      <c r="AJ1965" t="str">
        <f t="shared" si="2798"/>
        <v/>
      </c>
      <c r="AK1965" t="str">
        <f t="shared" si="2799"/>
        <v/>
      </c>
      <c r="AL1965" t="str">
        <f t="shared" si="2800"/>
        <v/>
      </c>
      <c r="AM1965" t="str">
        <f t="shared" si="2801"/>
        <v/>
      </c>
      <c r="AN1965" t="str">
        <f t="shared" si="2802"/>
        <v>Away</v>
      </c>
      <c r="AO1965" t="str">
        <f t="shared" si="2803"/>
        <v>a</v>
      </c>
      <c r="AP1965" t="str">
        <f t="shared" si="2804"/>
        <v/>
      </c>
      <c r="AQ1965" t="str">
        <f t="shared" si="2805"/>
        <v/>
      </c>
      <c r="AR1965" t="str">
        <f t="shared" si="2806"/>
        <v>Away</v>
      </c>
      <c r="AS1965" t="str">
        <f t="shared" si="2807"/>
        <v>a</v>
      </c>
      <c r="AT1965" t="str">
        <f t="shared" si="2808"/>
        <v>Offensive</v>
      </c>
      <c r="AU1965" t="str">
        <f t="shared" si="2809"/>
        <v/>
      </c>
      <c r="AV1965" t="str">
        <f t="shared" si="2810"/>
        <v/>
      </c>
      <c r="AW1965" t="str" cm="1">
        <f t="array" ref="AW1965">IFERROR(IF(O1965&lt;&gt;"",O1965,IF(OR($S1965="",$T1965=""),"",IF(O1965&lt;&gt;"",O1965,IF($T1965&lt;&gt;"",_xlfn._xlws.FILTER(O:O,($BU:$BU=$BU1965)*($I:$I=$I1965)*($T:$T=$T1965)*($S:$S=_xlfn.MINIFS($S:$S,$T:$T,"="&amp;$T1965)),"")))))&amp;"",IF(O1965="","",""))&amp;""</f>
        <v/>
      </c>
      <c r="AX1965" t="str" cm="1">
        <f t="array" ref="AX1965">IFERROR(IF(P1965&lt;&gt;"",P1965,IF(OR($S1965="",$T1965=""),"",IF($T1965&lt;&gt;"",_xlfn._xlws.FILTER(P:P,($BU:$BU=$BU1965)*($I:$I=$I1965)*($T:$T=$T1965)*($S:$S=_xlfn.MINIFS($S:$S,$T:$T,"="&amp;$T1965)),""))))&amp;"",IF(P1965="","",""))&amp;""</f>
        <v/>
      </c>
      <c r="AY1965" t="str" cm="1">
        <f t="array" ref="AY1965">IFERROR(IF(Q1965&lt;&gt;"",Q1965,IF(OR($S1965="",$T1965=""),"",IF($T1965&lt;&gt;"",_xlfn._xlws.FILTER(Q:Q,($BU:$BU=$BU1965)*($I:$I=$I1965)*($T:$T=$T1965)*($S:$S=_xlfn.MINIFS($S:$S,$T:$T,"="&amp;$T1965)),""))))&amp;"",IF(Q1965="","",""))&amp;""</f>
        <v/>
      </c>
      <c r="AZ1965" t="str" cm="1">
        <f t="array" ref="AZ1965">IFERROR(IF(R1965&lt;&gt;"",R1965,IF(OR($S1965="",$T1965=""),"",IF($T1965&lt;&gt;"",_xlfn._xlws.FILTER(R:R,($BU:$BU=$BU1965)*($I:$I=$I1965)*($T:$T=$T1965)*($S:$S=_xlfn.MINIFS($S:$S,$T:$T,"="&amp;$T1965)),""))))&amp;"",IF(R1965="","",""))&amp;""</f>
        <v/>
      </c>
      <c r="BA1965" s="6">
        <f t="shared" si="2811"/>
        <v>163</v>
      </c>
      <c r="BB1965">
        <f t="shared" ref="BB1965:BD1965" si="2863">BB1964</f>
        <v>18987</v>
      </c>
      <c r="BC1965" t="str">
        <f t="shared" si="2863"/>
        <v>Velodrome</v>
      </c>
      <c r="BD1965" t="str">
        <f t="shared" si="2863"/>
        <v>Outlaws</v>
      </c>
      <c r="BE1965" t="s">
        <v>7</v>
      </c>
      <c r="BF1965" t="s">
        <v>172</v>
      </c>
      <c r="BI1965" cm="1">
        <f t="array" aca="1" ref="BI1965" ca="1">IFERROR(_xlfn._xlws.FILTER(shifts!A:A,(shifts!B:B=events!AD1965)*(shifts!AG:AG&gt;=events!BK1965)*(shifts!AH:AH&lt;=events!BL1965)),BI1964)</f>
        <v>69</v>
      </c>
      <c r="BJ1965" s="15">
        <f t="shared" si="2813"/>
        <v>0</v>
      </c>
      <c r="BK1965">
        <f t="shared" si="2814"/>
        <v>208</v>
      </c>
      <c r="BL1965">
        <f t="shared" si="2815"/>
        <v>208</v>
      </c>
      <c r="BM1965" s="15">
        <f>SUMIFS(BJ$2:BJ1965,K$2:K1965,"=Intermission")+SUMIFS(BJ$2:BJ1965,K$2:K1965,"=Timeout")</f>
        <v>67</v>
      </c>
      <c r="BN1965">
        <f t="shared" si="2816"/>
        <v>1147</v>
      </c>
      <c r="BO1965" s="19">
        <f t="shared" si="2817"/>
        <v>2019</v>
      </c>
      <c r="BP1965">
        <f t="shared" si="2818"/>
        <v>2014</v>
      </c>
      <c r="BQ1965" s="17">
        <f t="shared" si="2819"/>
        <v>2019</v>
      </c>
      <c r="BR1965" t="str">
        <f t="shared" si="2820"/>
        <v>event_team_player_2</v>
      </c>
      <c r="BS1965">
        <f>COUNTIFS(S$3:S1965,"="&amp;S1965,AI$3:AI1965,"="&amp;AI1965)</f>
        <v>2</v>
      </c>
      <c r="BT1965" t="str">
        <f>IFERROR(VLOOKUP(BB1965&amp;BU1965&amp;X1965,game_rosters!U:W,3,FALSE),"")</f>
        <v>P100099</v>
      </c>
      <c r="BU1965" t="str">
        <f t="shared" si="2821"/>
        <v>Outlaws</v>
      </c>
    </row>
    <row r="1966" spans="1:73" x14ac:dyDescent="0.2">
      <c r="A1966" t="str">
        <f t="shared" si="2796"/>
        <v/>
      </c>
      <c r="I1966" s="44">
        <v>24</v>
      </c>
      <c r="R1966" s="51">
        <v>1</v>
      </c>
      <c r="S1966">
        <v>1008</v>
      </c>
      <c r="T1966">
        <v>165</v>
      </c>
      <c r="X1966">
        <v>24</v>
      </c>
      <c r="AA1966">
        <f t="shared" si="2845"/>
        <v>2008</v>
      </c>
      <c r="AB1966">
        <f t="shared" si="2846"/>
        <v>9165</v>
      </c>
      <c r="AC1966">
        <f t="shared" si="2792"/>
        <v>9165</v>
      </c>
      <c r="AD1966" s="6">
        <v>2</v>
      </c>
      <c r="AE1966" t="s">
        <v>941</v>
      </c>
      <c r="AF1966" t="s">
        <v>934</v>
      </c>
      <c r="AG1966" t="s">
        <v>756</v>
      </c>
      <c r="AH1966" t="s">
        <v>756</v>
      </c>
      <c r="AI1966" t="str">
        <f t="shared" si="2797"/>
        <v>o</v>
      </c>
      <c r="AJ1966" t="str">
        <f t="shared" si="2798"/>
        <v/>
      </c>
      <c r="AK1966" t="str">
        <f t="shared" si="2799"/>
        <v/>
      </c>
      <c r="AL1966" t="str">
        <f t="shared" si="2800"/>
        <v/>
      </c>
      <c r="AM1966" t="str">
        <f t="shared" si="2801"/>
        <v/>
      </c>
      <c r="AN1966" t="str">
        <f t="shared" si="2802"/>
        <v>Away</v>
      </c>
      <c r="AO1966" t="str">
        <f t="shared" si="2803"/>
        <v>a</v>
      </c>
      <c r="AP1966" t="str">
        <f t="shared" si="2804"/>
        <v/>
      </c>
      <c r="AQ1966" t="str">
        <f t="shared" si="2805"/>
        <v/>
      </c>
      <c r="AR1966" t="str">
        <f t="shared" si="2806"/>
        <v>Away</v>
      </c>
      <c r="AS1966" t="str">
        <f t="shared" si="2807"/>
        <v>a</v>
      </c>
      <c r="AT1966" t="str">
        <f t="shared" si="2808"/>
        <v>Defensive</v>
      </c>
      <c r="AU1966" t="str">
        <f t="shared" si="2809"/>
        <v/>
      </c>
      <c r="AV1966" t="str">
        <f t="shared" si="2810"/>
        <v/>
      </c>
      <c r="AW1966" t="str" cm="1">
        <f t="array" ref="AW1966">IFERROR(IF(O1966&lt;&gt;"",O1966,IF(OR($S1966="",$T1966=""),"",IF(O1966&lt;&gt;"",O1966,IF($T1966&lt;&gt;"",_xlfn._xlws.FILTER(O:O,($BU:$BU=$BU1966)*($I:$I=$I1966)*($T:$T=$T1966)*($S:$S=_xlfn.MINIFS($S:$S,$T:$T,"="&amp;$T1966)),"")))))&amp;"",IF(O1966="","",""))&amp;""</f>
        <v/>
      </c>
      <c r="AX1966" t="str" cm="1">
        <f t="array" ref="AX1966">IFERROR(IF(P1966&lt;&gt;"",P1966,IF(OR($S1966="",$T1966=""),"",IF($T1966&lt;&gt;"",_xlfn._xlws.FILTER(P:P,($BU:$BU=$BU1966)*($I:$I=$I1966)*($T:$T=$T1966)*($S:$S=_xlfn.MINIFS($S:$S,$T:$T,"="&amp;$T1966)),""))))&amp;"",IF(P1966="","",""))&amp;""</f>
        <v/>
      </c>
      <c r="AY1966" t="str" cm="1">
        <f t="array" ref="AY1966">IFERROR(IF(Q1966&lt;&gt;"",Q1966,IF(OR($S1966="",$T1966=""),"",IF($T1966&lt;&gt;"",_xlfn._xlws.FILTER(Q:Q,($BU:$BU=$BU1966)*($I:$I=$I1966)*($T:$T=$T1966)*($S:$S=_xlfn.MINIFS($S:$S,$T:$T,"="&amp;$T1966)),""))))&amp;"",IF(Q1966="","",""))&amp;""</f>
        <v/>
      </c>
      <c r="AZ1966" t="str" cm="1">
        <f t="array" ref="AZ1966">IFERROR(IF(R1966&lt;&gt;"",R1966,IF(OR($S1966="",$T1966=""),"",IF($T1966&lt;&gt;"",_xlfn._xlws.FILTER(R:R,($BU:$BU=$BU1966)*($I:$I=$I1966)*($T:$T=$T1966)*($S:$S=_xlfn.MINIFS($S:$S,$T:$T,"="&amp;$T1966)),""))))&amp;"",IF(R1966="","",""))&amp;""</f>
        <v>1</v>
      </c>
      <c r="BA1966" s="6">
        <f t="shared" si="2811"/>
        <v>163</v>
      </c>
      <c r="BB1966">
        <f t="shared" ref="BB1966:BD1966" si="2864">BB1965</f>
        <v>18987</v>
      </c>
      <c r="BC1966" t="str">
        <f t="shared" si="2864"/>
        <v>Velodrome</v>
      </c>
      <c r="BD1966" t="str">
        <f t="shared" si="2864"/>
        <v>Outlaws</v>
      </c>
      <c r="BE1966" t="s">
        <v>7</v>
      </c>
      <c r="BF1966" t="s">
        <v>172</v>
      </c>
      <c r="BI1966" cm="1">
        <f t="array" aca="1" ref="BI1966" ca="1">IFERROR(_xlfn._xlws.FILTER(shifts!A:A,(shifts!B:B=events!AD1966)*(shifts!AG:AG&gt;=events!BK1966)*(shifts!AH:AH&lt;=events!BL1966)),BI1965)</f>
        <v>69</v>
      </c>
      <c r="BJ1966" s="15">
        <f t="shared" si="2813"/>
        <v>0</v>
      </c>
      <c r="BK1966">
        <f t="shared" si="2814"/>
        <v>208</v>
      </c>
      <c r="BL1966">
        <f t="shared" si="2815"/>
        <v>208</v>
      </c>
      <c r="BM1966" s="15">
        <f>SUMIFS(BJ$2:BJ1966,K$2:K1966,"=Intermission")+SUMIFS(BJ$2:BJ1966,K$2:K1966,"=Timeout")</f>
        <v>67</v>
      </c>
      <c r="BN1966">
        <f t="shared" si="2816"/>
        <v>1147</v>
      </c>
      <c r="BO1966" s="19">
        <f t="shared" si="2817"/>
        <v>2019</v>
      </c>
      <c r="BP1966">
        <f t="shared" si="2818"/>
        <v>2014</v>
      </c>
      <c r="BQ1966" s="17">
        <f t="shared" si="2819"/>
        <v>2019</v>
      </c>
      <c r="BR1966" t="str">
        <f t="shared" si="2820"/>
        <v>opp_team_player_1</v>
      </c>
      <c r="BS1966">
        <f>COUNTIFS(S$3:S1966,"="&amp;S1966,AI$3:AI1966,"="&amp;AI1966)</f>
        <v>1</v>
      </c>
      <c r="BT1966" t="str">
        <f>IFERROR(VLOOKUP(BB1966&amp;BU1966&amp;X1966,game_rosters!U:W,3,FALSE),"")</f>
        <v>P100230</v>
      </c>
      <c r="BU1966" t="str">
        <f t="shared" si="2821"/>
        <v>Velodrome</v>
      </c>
    </row>
    <row r="1967" spans="1:73" x14ac:dyDescent="0.2">
      <c r="A1967">
        <f t="shared" si="2796"/>
        <v>1</v>
      </c>
      <c r="I1967" s="44">
        <v>4</v>
      </c>
      <c r="K1967" t="s">
        <v>238</v>
      </c>
      <c r="L1967" t="s">
        <v>184</v>
      </c>
      <c r="M1967" t="s">
        <v>89</v>
      </c>
      <c r="N1967" t="s">
        <v>595</v>
      </c>
      <c r="R1967" s="51">
        <v>1</v>
      </c>
      <c r="S1967">
        <v>1009</v>
      </c>
      <c r="T1967">
        <v>165</v>
      </c>
      <c r="W1967" t="s">
        <v>731</v>
      </c>
      <c r="X1967">
        <v>4</v>
      </c>
      <c r="Z1967">
        <v>1</v>
      </c>
      <c r="AA1967">
        <f t="shared" si="2845"/>
        <v>2009</v>
      </c>
      <c r="AB1967">
        <f t="shared" si="2846"/>
        <v>9165</v>
      </c>
      <c r="AC1967">
        <f t="shared" si="2792"/>
        <v>9165</v>
      </c>
      <c r="AD1967" s="6">
        <v>2</v>
      </c>
      <c r="AE1967" t="s">
        <v>941</v>
      </c>
      <c r="AF1967" t="s">
        <v>934</v>
      </c>
      <c r="AG1967" t="s">
        <v>756</v>
      </c>
      <c r="AH1967" t="s">
        <v>756</v>
      </c>
      <c r="AI1967" t="str">
        <f t="shared" si="2797"/>
        <v>e</v>
      </c>
      <c r="AJ1967" t="str">
        <f t="shared" si="2798"/>
        <v/>
      </c>
      <c r="AK1967" t="str">
        <f t="shared" si="2799"/>
        <v/>
      </c>
      <c r="AL1967" t="str">
        <f t="shared" si="2800"/>
        <v/>
      </c>
      <c r="AM1967" t="str">
        <f t="shared" si="2801"/>
        <v/>
      </c>
      <c r="AN1967" t="str">
        <f t="shared" si="2802"/>
        <v>Away</v>
      </c>
      <c r="AO1967" t="str">
        <f t="shared" si="2803"/>
        <v>a</v>
      </c>
      <c r="AP1967" t="str">
        <f t="shared" si="2804"/>
        <v/>
      </c>
      <c r="AQ1967" t="str">
        <f t="shared" si="2805"/>
        <v/>
      </c>
      <c r="AR1967" t="str">
        <f t="shared" si="2806"/>
        <v>Away</v>
      </c>
      <c r="AS1967" t="str">
        <f t="shared" si="2807"/>
        <v>a</v>
      </c>
      <c r="AT1967" t="str">
        <f t="shared" si="2808"/>
        <v>Offensive</v>
      </c>
      <c r="AU1967" t="str">
        <f t="shared" si="2809"/>
        <v/>
      </c>
      <c r="AV1967" t="str">
        <f t="shared" si="2810"/>
        <v/>
      </c>
      <c r="AW1967" t="str" cm="1">
        <f t="array" ref="AW1967">IFERROR(IF(O1967&lt;&gt;"",O1967,IF(OR($S1967="",$T1967=""),"",IF(O1967&lt;&gt;"",O1967,IF($T1967&lt;&gt;"",_xlfn._xlws.FILTER(O:O,($BU:$BU=$BU1967)*($I:$I=$I1967)*($T:$T=$T1967)*($S:$S=_xlfn.MINIFS($S:$S,$T:$T,"="&amp;$T1967)),"")))))&amp;"",IF(O1967="","",""))&amp;""</f>
        <v>OffensivePlay_Zone-Breakout</v>
      </c>
      <c r="AX1967" t="str" cm="1">
        <f t="array" ref="AX1967">IFERROR(IF(P1967&lt;&gt;"",P1967,IF(OR($S1967="",$T1967=""),"",IF($T1967&lt;&gt;"",_xlfn._xlws.FILTER(P:P,($BU:$BU=$BU1967)*($I:$I=$I1967)*($T:$T=$T1967)*($S:$S=_xlfn.MINIFS($S:$S,$T:$T,"="&amp;$T1967)),""))))&amp;"",IF(P1967="","",""))&amp;""</f>
        <v/>
      </c>
      <c r="AY1967" t="str" cm="1">
        <f t="array" ref="AY1967">IFERROR(IF(Q1967&lt;&gt;"",Q1967,IF(OR($S1967="",$T1967=""),"",IF($T1967&lt;&gt;"",_xlfn._xlws.FILTER(Q:Q,($BU:$BU=$BU1967)*($I:$I=$I1967)*($T:$T=$T1967)*($S:$S=_xlfn.MINIFS($S:$S,$T:$T,"="&amp;$T1967)),""))))&amp;"",IF(Q1967="","",""))&amp;""</f>
        <v>s</v>
      </c>
      <c r="AZ1967" t="str" cm="1">
        <f t="array" ref="AZ1967">IFERROR(IF(R1967&lt;&gt;"",R1967,IF(OR($S1967="",$T1967=""),"",IF($T1967&lt;&gt;"",_xlfn._xlws.FILTER(R:R,($BU:$BU=$BU1967)*($I:$I=$I1967)*($T:$T=$T1967)*($S:$S=_xlfn.MINIFS($S:$S,$T:$T,"="&amp;$T1967)),""))))&amp;"",IF(R1967="","",""))&amp;""</f>
        <v>1</v>
      </c>
      <c r="BA1967" s="6">
        <f t="shared" si="2811"/>
        <v>164</v>
      </c>
      <c r="BB1967">
        <f t="shared" ref="BB1967:BD1967" si="2865">BB1966</f>
        <v>18987</v>
      </c>
      <c r="BC1967" t="str">
        <f t="shared" si="2865"/>
        <v>Velodrome</v>
      </c>
      <c r="BD1967" t="str">
        <f t="shared" si="2865"/>
        <v>Outlaws</v>
      </c>
      <c r="BE1967" t="s">
        <v>238</v>
      </c>
      <c r="BF1967" t="s">
        <v>184</v>
      </c>
      <c r="BI1967" cm="1">
        <f t="array" aca="1" ref="BI1967" ca="1">IFERROR(_xlfn._xlws.FILTER(shifts!A:A,(shifts!B:B=events!AD1967)*(shifts!AG:AG&gt;=events!BK1967)*(shifts!AH:AH&lt;=events!BL1967)),BI1966)</f>
        <v>69</v>
      </c>
      <c r="BJ1967" s="15">
        <f t="shared" si="2813"/>
        <v>0</v>
      </c>
      <c r="BK1967">
        <f t="shared" si="2814"/>
        <v>208</v>
      </c>
      <c r="BL1967">
        <f t="shared" si="2815"/>
        <v>208</v>
      </c>
      <c r="BM1967" s="15">
        <f>SUMIFS(BJ$2:BJ1967,K$2:K1967,"=Intermission")+SUMIFS(BJ$2:BJ1967,K$2:K1967,"=Timeout")</f>
        <v>67</v>
      </c>
      <c r="BN1967">
        <f t="shared" si="2816"/>
        <v>1147</v>
      </c>
      <c r="BO1967" s="19">
        <f t="shared" si="2817"/>
        <v>2019</v>
      </c>
      <c r="BP1967">
        <f t="shared" si="2818"/>
        <v>2014</v>
      </c>
      <c r="BQ1967" s="17">
        <f t="shared" si="2819"/>
        <v>2019</v>
      </c>
      <c r="BR1967" t="str">
        <f t="shared" si="2820"/>
        <v>event_team_player_1</v>
      </c>
      <c r="BS1967">
        <f>COUNTIFS(S$3:S1967,"="&amp;S1967,AI$3:AI1967,"="&amp;AI1967)</f>
        <v>1</v>
      </c>
      <c r="BT1967" t="str">
        <f>IFERROR(VLOOKUP(BB1967&amp;BU1967&amp;X1967,game_rosters!U:W,3,FALSE),"")</f>
        <v>P100032</v>
      </c>
      <c r="BU1967" t="str">
        <f t="shared" si="2821"/>
        <v>Outlaws</v>
      </c>
    </row>
    <row r="1968" spans="1:73" x14ac:dyDescent="0.2">
      <c r="A1968" t="str">
        <f t="shared" si="2796"/>
        <v/>
      </c>
      <c r="I1968" s="44">
        <v>56</v>
      </c>
      <c r="S1968">
        <v>1009</v>
      </c>
      <c r="T1968">
        <v>165</v>
      </c>
      <c r="X1968">
        <v>56</v>
      </c>
      <c r="Z1968">
        <v>1</v>
      </c>
      <c r="AA1968">
        <f t="shared" si="2845"/>
        <v>2009</v>
      </c>
      <c r="AB1968">
        <f t="shared" si="2846"/>
        <v>9165</v>
      </c>
      <c r="AC1968">
        <f t="shared" si="2792"/>
        <v>9165</v>
      </c>
      <c r="AD1968" s="6">
        <v>2</v>
      </c>
      <c r="AE1968" t="s">
        <v>941</v>
      </c>
      <c r="AF1968" t="s">
        <v>934</v>
      </c>
      <c r="AG1968" t="s">
        <v>756</v>
      </c>
      <c r="AH1968" t="s">
        <v>756</v>
      </c>
      <c r="AI1968" t="str">
        <f t="shared" si="2797"/>
        <v>e</v>
      </c>
      <c r="AJ1968" t="str">
        <f t="shared" si="2798"/>
        <v/>
      </c>
      <c r="AK1968" t="str">
        <f t="shared" si="2799"/>
        <v/>
      </c>
      <c r="AL1968" t="str">
        <f t="shared" si="2800"/>
        <v/>
      </c>
      <c r="AM1968" t="str">
        <f t="shared" si="2801"/>
        <v/>
      </c>
      <c r="AN1968" t="str">
        <f t="shared" si="2802"/>
        <v>Away</v>
      </c>
      <c r="AO1968" t="str">
        <f t="shared" si="2803"/>
        <v>a</v>
      </c>
      <c r="AP1968" t="str">
        <f t="shared" si="2804"/>
        <v/>
      </c>
      <c r="AQ1968" t="str">
        <f t="shared" si="2805"/>
        <v/>
      </c>
      <c r="AR1968" t="str">
        <f t="shared" si="2806"/>
        <v>Away</v>
      </c>
      <c r="AS1968" t="str">
        <f t="shared" si="2807"/>
        <v>a</v>
      </c>
      <c r="AT1968" t="str">
        <f t="shared" si="2808"/>
        <v>Offensive</v>
      </c>
      <c r="AU1968" t="str">
        <f t="shared" si="2809"/>
        <v/>
      </c>
      <c r="AV1968" t="str">
        <f t="shared" si="2810"/>
        <v/>
      </c>
      <c r="AW1968" t="str" cm="1">
        <f t="array" ref="AW1968">IFERROR(IF(O1968&lt;&gt;"",O1968,IF(OR($S1968="",$T1968=""),"",IF(O1968&lt;&gt;"",O1968,IF($T1968&lt;&gt;"",_xlfn._xlws.FILTER(O:O,($BU:$BU=$BU1968)*($I:$I=$I1968)*($T:$T=$T1968)*($S:$S=_xlfn.MINIFS($S:$S,$T:$T,"="&amp;$T1968)),"")))))&amp;"",IF(O1968="","",""))&amp;""</f>
        <v/>
      </c>
      <c r="AX1968" t="str" cm="1">
        <f t="array" ref="AX1968">IFERROR(IF(P1968&lt;&gt;"",P1968,IF(OR($S1968="",$T1968=""),"",IF($T1968&lt;&gt;"",_xlfn._xlws.FILTER(P:P,($BU:$BU=$BU1968)*($I:$I=$I1968)*($T:$T=$T1968)*($S:$S=_xlfn.MINIFS($S:$S,$T:$T,"="&amp;$T1968)),""))))&amp;"",IF(P1968="","",""))&amp;""</f>
        <v/>
      </c>
      <c r="AY1968" t="str" cm="1">
        <f t="array" ref="AY1968">IFERROR(IF(Q1968&lt;&gt;"",Q1968,IF(OR($S1968="",$T1968=""),"",IF($T1968&lt;&gt;"",_xlfn._xlws.FILTER(Q:Q,($BU:$BU=$BU1968)*($I:$I=$I1968)*($T:$T=$T1968)*($S:$S=_xlfn.MINIFS($S:$S,$T:$T,"="&amp;$T1968)),""))))&amp;"",IF(Q1968="","",""))&amp;""</f>
        <v/>
      </c>
      <c r="AZ1968" t="str" cm="1">
        <f t="array" ref="AZ1968">IFERROR(IF(R1968&lt;&gt;"",R1968,IF(OR($S1968="",$T1968=""),"",IF($T1968&lt;&gt;"",_xlfn._xlws.FILTER(R:R,($BU:$BU=$BU1968)*($I:$I=$I1968)*($T:$T=$T1968)*($S:$S=_xlfn.MINIFS($S:$S,$T:$T,"="&amp;$T1968)),""))))&amp;"",IF(R1968="","",""))&amp;""</f>
        <v/>
      </c>
      <c r="BA1968" s="6">
        <f t="shared" si="2811"/>
        <v>164</v>
      </c>
      <c r="BB1968">
        <f t="shared" ref="BB1968:BD1968" si="2866">BB1967</f>
        <v>18987</v>
      </c>
      <c r="BC1968" t="str">
        <f t="shared" si="2866"/>
        <v>Velodrome</v>
      </c>
      <c r="BD1968" t="str">
        <f t="shared" si="2866"/>
        <v>Outlaws</v>
      </c>
      <c r="BE1968" t="s">
        <v>238</v>
      </c>
      <c r="BF1968" t="s">
        <v>184</v>
      </c>
      <c r="BI1968" cm="1">
        <f t="array" aca="1" ref="BI1968" ca="1">IFERROR(_xlfn._xlws.FILTER(shifts!A:A,(shifts!B:B=events!AD1968)*(shifts!AG:AG&gt;=events!BK1968)*(shifts!AH:AH&lt;=events!BL1968)),BI1967)</f>
        <v>69</v>
      </c>
      <c r="BJ1968" s="15">
        <f t="shared" si="2813"/>
        <v>0</v>
      </c>
      <c r="BK1968">
        <f t="shared" si="2814"/>
        <v>208</v>
      </c>
      <c r="BL1968">
        <f t="shared" si="2815"/>
        <v>208</v>
      </c>
      <c r="BM1968" s="15">
        <f>SUMIFS(BJ$2:BJ1968,K$2:K1968,"=Intermission")+SUMIFS(BJ$2:BJ1968,K$2:K1968,"=Timeout")</f>
        <v>67</v>
      </c>
      <c r="BN1968">
        <f t="shared" si="2816"/>
        <v>1147</v>
      </c>
      <c r="BO1968" s="19">
        <f t="shared" si="2817"/>
        <v>2019</v>
      </c>
      <c r="BP1968">
        <f t="shared" si="2818"/>
        <v>2014</v>
      </c>
      <c r="BQ1968" s="17">
        <f t="shared" si="2819"/>
        <v>2019</v>
      </c>
      <c r="BR1968" t="str">
        <f t="shared" si="2820"/>
        <v>event_team_player_2</v>
      </c>
      <c r="BS1968">
        <f>COUNTIFS(S$3:S1968,"="&amp;S1968,AI$3:AI1968,"="&amp;AI1968)</f>
        <v>2</v>
      </c>
      <c r="BT1968" t="str">
        <f>IFERROR(VLOOKUP(BB1968&amp;BU1968&amp;X1968,game_rosters!U:W,3,FALSE),"")</f>
        <v>P100099</v>
      </c>
      <c r="BU1968" t="str">
        <f t="shared" si="2821"/>
        <v>Outlaws</v>
      </c>
    </row>
    <row r="1969" spans="1:73" x14ac:dyDescent="0.2">
      <c r="A1969" t="str">
        <f t="shared" si="2796"/>
        <v/>
      </c>
      <c r="I1969" s="44">
        <v>24</v>
      </c>
      <c r="R1969" s="51">
        <v>1</v>
      </c>
      <c r="S1969">
        <v>1009</v>
      </c>
      <c r="T1969">
        <v>165</v>
      </c>
      <c r="X1969">
        <v>24</v>
      </c>
      <c r="AA1969">
        <f t="shared" si="2845"/>
        <v>2009</v>
      </c>
      <c r="AB1969">
        <f t="shared" si="2846"/>
        <v>9165</v>
      </c>
      <c r="AC1969">
        <f t="shared" si="2792"/>
        <v>9165</v>
      </c>
      <c r="AD1969" s="6">
        <v>2</v>
      </c>
      <c r="AE1969" t="s">
        <v>941</v>
      </c>
      <c r="AF1969" t="s">
        <v>934</v>
      </c>
      <c r="AG1969" t="s">
        <v>756</v>
      </c>
      <c r="AH1969" t="s">
        <v>756</v>
      </c>
      <c r="AI1969" t="str">
        <f t="shared" si="2797"/>
        <v>o</v>
      </c>
      <c r="AJ1969" t="str">
        <f t="shared" si="2798"/>
        <v/>
      </c>
      <c r="AK1969" t="str">
        <f t="shared" si="2799"/>
        <v/>
      </c>
      <c r="AL1969" t="str">
        <f t="shared" si="2800"/>
        <v/>
      </c>
      <c r="AM1969" t="str">
        <f t="shared" si="2801"/>
        <v/>
      </c>
      <c r="AN1969" t="str">
        <f t="shared" si="2802"/>
        <v>Away</v>
      </c>
      <c r="AO1969" t="str">
        <f t="shared" si="2803"/>
        <v>a</v>
      </c>
      <c r="AP1969" t="str">
        <f t="shared" si="2804"/>
        <v/>
      </c>
      <c r="AQ1969" t="str">
        <f t="shared" si="2805"/>
        <v/>
      </c>
      <c r="AR1969" t="str">
        <f t="shared" si="2806"/>
        <v>Away</v>
      </c>
      <c r="AS1969" t="str">
        <f t="shared" si="2807"/>
        <v>a</v>
      </c>
      <c r="AT1969" t="str">
        <f t="shared" si="2808"/>
        <v>Defensive</v>
      </c>
      <c r="AU1969" t="str">
        <f t="shared" si="2809"/>
        <v/>
      </c>
      <c r="AV1969" t="str">
        <f t="shared" si="2810"/>
        <v/>
      </c>
      <c r="AW1969" t="str" cm="1">
        <f t="array" ref="AW1969">IFERROR(IF(O1969&lt;&gt;"",O1969,IF(OR($S1969="",$T1969=""),"",IF(O1969&lt;&gt;"",O1969,IF($T1969&lt;&gt;"",_xlfn._xlws.FILTER(O:O,($BU:$BU=$BU1969)*($I:$I=$I1969)*($T:$T=$T1969)*($S:$S=_xlfn.MINIFS($S:$S,$T:$T,"="&amp;$T1969)),"")))))&amp;"",IF(O1969="","",""))&amp;""</f>
        <v/>
      </c>
      <c r="AX1969" t="str" cm="1">
        <f t="array" ref="AX1969">IFERROR(IF(P1969&lt;&gt;"",P1969,IF(OR($S1969="",$T1969=""),"",IF($T1969&lt;&gt;"",_xlfn._xlws.FILTER(P:P,($BU:$BU=$BU1969)*($I:$I=$I1969)*($T:$T=$T1969)*($S:$S=_xlfn.MINIFS($S:$S,$T:$T,"="&amp;$T1969)),""))))&amp;"",IF(P1969="","",""))&amp;""</f>
        <v/>
      </c>
      <c r="AY1969" t="str" cm="1">
        <f t="array" ref="AY1969">IFERROR(IF(Q1969&lt;&gt;"",Q1969,IF(OR($S1969="",$T1969=""),"",IF($T1969&lt;&gt;"",_xlfn._xlws.FILTER(Q:Q,($BU:$BU=$BU1969)*($I:$I=$I1969)*($T:$T=$T1969)*($S:$S=_xlfn.MINIFS($S:$S,$T:$T,"="&amp;$T1969)),""))))&amp;"",IF(Q1969="","",""))&amp;""</f>
        <v/>
      </c>
      <c r="AZ1969" t="str" cm="1">
        <f t="array" ref="AZ1969">IFERROR(IF(R1969&lt;&gt;"",R1969,IF(OR($S1969="",$T1969=""),"",IF($T1969&lt;&gt;"",_xlfn._xlws.FILTER(R:R,($BU:$BU=$BU1969)*($I:$I=$I1969)*($T:$T=$T1969)*($S:$S=_xlfn.MINIFS($S:$S,$T:$T,"="&amp;$T1969)),""))))&amp;"",IF(R1969="","",""))&amp;""</f>
        <v>1</v>
      </c>
      <c r="BA1969" s="6">
        <f t="shared" si="2811"/>
        <v>164</v>
      </c>
      <c r="BB1969">
        <f t="shared" ref="BB1969:BD1969" si="2867">BB1968</f>
        <v>18987</v>
      </c>
      <c r="BC1969" t="str">
        <f t="shared" si="2867"/>
        <v>Velodrome</v>
      </c>
      <c r="BD1969" t="str">
        <f t="shared" si="2867"/>
        <v>Outlaws</v>
      </c>
      <c r="BE1969" t="s">
        <v>238</v>
      </c>
      <c r="BF1969" t="s">
        <v>184</v>
      </c>
      <c r="BI1969" cm="1">
        <f t="array" aca="1" ref="BI1969" ca="1">IFERROR(_xlfn._xlws.FILTER(shifts!A:A,(shifts!B:B=events!AD1969)*(shifts!AG:AG&gt;=events!BK1969)*(shifts!AH:AH&lt;=events!BL1969)),BI1968)</f>
        <v>69</v>
      </c>
      <c r="BJ1969" s="15">
        <f t="shared" si="2813"/>
        <v>0</v>
      </c>
      <c r="BK1969">
        <f t="shared" si="2814"/>
        <v>208</v>
      </c>
      <c r="BL1969">
        <f t="shared" si="2815"/>
        <v>208</v>
      </c>
      <c r="BM1969" s="15">
        <f>SUMIFS(BJ$2:BJ1969,K$2:K1969,"=Intermission")+SUMIFS(BJ$2:BJ1969,K$2:K1969,"=Timeout")</f>
        <v>67</v>
      </c>
      <c r="BN1969">
        <f t="shared" si="2816"/>
        <v>1147</v>
      </c>
      <c r="BO1969" s="19">
        <f t="shared" si="2817"/>
        <v>2019</v>
      </c>
      <c r="BP1969">
        <f t="shared" si="2818"/>
        <v>2014</v>
      </c>
      <c r="BQ1969" s="17">
        <f t="shared" si="2819"/>
        <v>2019</v>
      </c>
      <c r="BR1969" t="str">
        <f t="shared" si="2820"/>
        <v>opp_team_player_1</v>
      </c>
      <c r="BS1969">
        <f>COUNTIFS(S$3:S1969,"="&amp;S1969,AI$3:AI1969,"="&amp;AI1969)</f>
        <v>1</v>
      </c>
      <c r="BT1969" t="str">
        <f>IFERROR(VLOOKUP(BB1969&amp;BU1969&amp;X1969,game_rosters!U:W,3,FALSE),"")</f>
        <v>P100230</v>
      </c>
      <c r="BU1969" t="str">
        <f t="shared" si="2821"/>
        <v>Velodrome</v>
      </c>
    </row>
    <row r="1970" spans="1:73" x14ac:dyDescent="0.2">
      <c r="A1970">
        <f t="shared" si="2796"/>
        <v>1</v>
      </c>
      <c r="I1970" s="44">
        <v>56</v>
      </c>
      <c r="K1970" t="s">
        <v>238</v>
      </c>
      <c r="L1970" t="s">
        <v>656</v>
      </c>
      <c r="M1970" t="s">
        <v>85</v>
      </c>
      <c r="N1970" t="s">
        <v>594</v>
      </c>
      <c r="O1970" t="s">
        <v>617</v>
      </c>
      <c r="Q1970" t="s">
        <v>594</v>
      </c>
      <c r="R1970" s="51">
        <v>1</v>
      </c>
      <c r="S1970">
        <v>1010</v>
      </c>
      <c r="T1970">
        <v>166</v>
      </c>
      <c r="W1970" t="s">
        <v>731</v>
      </c>
      <c r="X1970">
        <v>56</v>
      </c>
      <c r="Z1970">
        <v>1</v>
      </c>
      <c r="AA1970">
        <f t="shared" si="2845"/>
        <v>2010</v>
      </c>
      <c r="AB1970">
        <f t="shared" si="2846"/>
        <v>9166</v>
      </c>
      <c r="AC1970">
        <f t="shared" si="2792"/>
        <v>9166</v>
      </c>
      <c r="AD1970" s="6">
        <v>2</v>
      </c>
      <c r="AE1970" t="s">
        <v>941</v>
      </c>
      <c r="AF1970" t="s">
        <v>921</v>
      </c>
      <c r="AG1970" t="s">
        <v>756</v>
      </c>
      <c r="AH1970" t="s">
        <v>756</v>
      </c>
      <c r="AI1970" t="str">
        <f t="shared" si="2797"/>
        <v>e</v>
      </c>
      <c r="AJ1970" t="str">
        <f t="shared" si="2798"/>
        <v/>
      </c>
      <c r="AK1970" t="str">
        <f t="shared" si="2799"/>
        <v/>
      </c>
      <c r="AL1970" t="str">
        <f t="shared" si="2800"/>
        <v/>
      </c>
      <c r="AM1970" t="str">
        <f t="shared" si="2801"/>
        <v/>
      </c>
      <c r="AN1970" t="str">
        <f t="shared" si="2802"/>
        <v>Away</v>
      </c>
      <c r="AO1970" t="str">
        <f t="shared" si="2803"/>
        <v>a</v>
      </c>
      <c r="AP1970" t="str">
        <f t="shared" si="2804"/>
        <v/>
      </c>
      <c r="AQ1970" t="str">
        <f t="shared" si="2805"/>
        <v/>
      </c>
      <c r="AR1970" t="str">
        <f t="shared" si="2806"/>
        <v>Away</v>
      </c>
      <c r="AS1970" t="str">
        <f t="shared" si="2807"/>
        <v>a</v>
      </c>
      <c r="AT1970" t="str">
        <f t="shared" si="2808"/>
        <v>Offensive</v>
      </c>
      <c r="AU1970" t="str">
        <f t="shared" si="2809"/>
        <v/>
      </c>
      <c r="AV1970" t="str">
        <f t="shared" si="2810"/>
        <v/>
      </c>
      <c r="AW1970" t="str" cm="1">
        <f t="array" ref="AW1970">IFERROR(IF(O1970&lt;&gt;"",O1970,IF(OR($S1970="",$T1970=""),"",IF(O1970&lt;&gt;"",O1970,IF($T1970&lt;&gt;"",_xlfn._xlws.FILTER(O:O,($BU:$BU=$BU1970)*($I:$I=$I1970)*($T:$T=$T1970)*($S:$S=_xlfn.MINIFS($S:$S,$T:$T,"="&amp;$T1970)),"")))))&amp;"",IF(O1970="","",""))&amp;""</f>
        <v>Offensive_Zone-AttemptedEntryRush</v>
      </c>
      <c r="AX1970" t="str" cm="1">
        <f t="array" ref="AX1970">IFERROR(IF(P1970&lt;&gt;"",P1970,IF(OR($S1970="",$T1970=""),"",IF($T1970&lt;&gt;"",_xlfn._xlws.FILTER(P:P,($BU:$BU=$BU1970)*($I:$I=$I1970)*($T:$T=$T1970)*($S:$S=_xlfn.MINIFS($S:$S,$T:$T,"="&amp;$T1970)),""))))&amp;"",IF(P1970="","",""))&amp;""</f>
        <v/>
      </c>
      <c r="AY1970" t="str" cm="1">
        <f t="array" ref="AY1970">IFERROR(IF(Q1970&lt;&gt;"",Q1970,IF(OR($S1970="",$T1970=""),"",IF($T1970&lt;&gt;"",_xlfn._xlws.FILTER(Q:Q,($BU:$BU=$BU1970)*($I:$I=$I1970)*($T:$T=$T1970)*($S:$S=_xlfn.MINIFS($S:$S,$T:$T,"="&amp;$T1970)),""))))&amp;"",IF(Q1970="","",""))&amp;""</f>
        <v>u</v>
      </c>
      <c r="AZ1970" t="str" cm="1">
        <f t="array" ref="AZ1970">IFERROR(IF(R1970&lt;&gt;"",R1970,IF(OR($S1970="",$T1970=""),"",IF($T1970&lt;&gt;"",_xlfn._xlws.FILTER(R:R,($BU:$BU=$BU1970)*($I:$I=$I1970)*($T:$T=$T1970)*($S:$S=_xlfn.MINIFS($S:$S,$T:$T,"="&amp;$T1970)),""))))&amp;"",IF(R1970="","",""))&amp;""</f>
        <v>1</v>
      </c>
      <c r="BA1970" s="6">
        <f t="shared" si="2811"/>
        <v>164</v>
      </c>
      <c r="BB1970">
        <f t="shared" ref="BB1970:BD1970" si="2868">BB1969</f>
        <v>18987</v>
      </c>
      <c r="BC1970" t="str">
        <f t="shared" si="2868"/>
        <v>Velodrome</v>
      </c>
      <c r="BD1970" t="str">
        <f t="shared" si="2868"/>
        <v>Outlaws</v>
      </c>
      <c r="BE1970" t="s">
        <v>238</v>
      </c>
      <c r="BF1970" t="s">
        <v>656</v>
      </c>
      <c r="BI1970" cm="1">
        <f t="array" aca="1" ref="BI1970" ca="1">IFERROR(_xlfn._xlws.FILTER(shifts!A:A,(shifts!B:B=events!AD1970)*(shifts!AG:AG&gt;=events!BK1970)*(shifts!AH:AH&lt;=events!BL1970)),BI1969)</f>
        <v>69</v>
      </c>
      <c r="BJ1970" s="15">
        <f t="shared" si="2813"/>
        <v>0</v>
      </c>
      <c r="BK1970">
        <f t="shared" si="2814"/>
        <v>203</v>
      </c>
      <c r="BL1970">
        <f t="shared" si="2815"/>
        <v>203</v>
      </c>
      <c r="BM1970" s="15">
        <f>SUMIFS(BJ$2:BJ1970,K$2:K1970,"=Intermission")+SUMIFS(BJ$2:BJ1970,K$2:K1970,"=Timeout")</f>
        <v>67</v>
      </c>
      <c r="BN1970">
        <f t="shared" si="2816"/>
        <v>1147</v>
      </c>
      <c r="BO1970" s="19">
        <f t="shared" si="2817"/>
        <v>2024</v>
      </c>
      <c r="BP1970">
        <f t="shared" si="2818"/>
        <v>2019</v>
      </c>
      <c r="BQ1970" s="17">
        <f t="shared" si="2819"/>
        <v>2024</v>
      </c>
      <c r="BR1970" t="str">
        <f t="shared" si="2820"/>
        <v>event_team_player_1</v>
      </c>
      <c r="BS1970">
        <f>COUNTIFS(S$3:S1970,"="&amp;S1970,AI$3:AI1970,"="&amp;AI1970)</f>
        <v>1</v>
      </c>
      <c r="BT1970" t="str">
        <f>IFERROR(VLOOKUP(BB1970&amp;BU1970&amp;X1970,game_rosters!U:W,3,FALSE),"")</f>
        <v>P100099</v>
      </c>
      <c r="BU1970" t="str">
        <f t="shared" si="2821"/>
        <v>Outlaws</v>
      </c>
    </row>
    <row r="1971" spans="1:73" x14ac:dyDescent="0.2">
      <c r="A1971" t="str">
        <f t="shared" si="2796"/>
        <v/>
      </c>
      <c r="I1971" s="44">
        <v>9</v>
      </c>
      <c r="O1971" t="s">
        <v>680</v>
      </c>
      <c r="Q1971" t="s">
        <v>595</v>
      </c>
      <c r="R1971" s="51">
        <v>1</v>
      </c>
      <c r="S1971">
        <v>1010</v>
      </c>
      <c r="T1971">
        <v>166</v>
      </c>
      <c r="X1971">
        <v>9</v>
      </c>
      <c r="AA1971">
        <f t="shared" si="2845"/>
        <v>2010</v>
      </c>
      <c r="AB1971">
        <f t="shared" si="2846"/>
        <v>9166</v>
      </c>
      <c r="AC1971">
        <f t="shared" si="2792"/>
        <v>9166</v>
      </c>
      <c r="AD1971" s="6">
        <v>2</v>
      </c>
      <c r="AE1971" t="s">
        <v>941</v>
      </c>
      <c r="AF1971" t="s">
        <v>921</v>
      </c>
      <c r="AG1971" t="s">
        <v>756</v>
      </c>
      <c r="AH1971" t="s">
        <v>756</v>
      </c>
      <c r="AI1971" t="str">
        <f t="shared" si="2797"/>
        <v>o</v>
      </c>
      <c r="AJ1971" t="str">
        <f t="shared" si="2798"/>
        <v/>
      </c>
      <c r="AK1971" t="str">
        <f t="shared" si="2799"/>
        <v/>
      </c>
      <c r="AL1971" t="str">
        <f t="shared" si="2800"/>
        <v/>
      </c>
      <c r="AM1971" t="str">
        <f t="shared" si="2801"/>
        <v/>
      </c>
      <c r="AN1971" t="str">
        <f t="shared" si="2802"/>
        <v>Away</v>
      </c>
      <c r="AO1971" t="str">
        <f t="shared" si="2803"/>
        <v>a</v>
      </c>
      <c r="AP1971" t="str">
        <f t="shared" si="2804"/>
        <v/>
      </c>
      <c r="AQ1971" t="str">
        <f t="shared" si="2805"/>
        <v/>
      </c>
      <c r="AR1971" t="str">
        <f t="shared" si="2806"/>
        <v>Away</v>
      </c>
      <c r="AS1971" t="str">
        <f t="shared" si="2807"/>
        <v>a</v>
      </c>
      <c r="AT1971" t="str">
        <f t="shared" si="2808"/>
        <v>Defensive</v>
      </c>
      <c r="AU1971" t="str">
        <f t="shared" si="2809"/>
        <v/>
      </c>
      <c r="AV1971" t="str">
        <f t="shared" si="2810"/>
        <v/>
      </c>
      <c r="AW1971" t="str" cm="1">
        <f t="array" ref="AW1971">IFERROR(IF(O1971&lt;&gt;"",O1971,IF(OR($S1971="",$T1971=""),"",IF(O1971&lt;&gt;"",O1971,IF($T1971&lt;&gt;"",_xlfn._xlws.FILTER(O:O,($BU:$BU=$BU1971)*($I:$I=$I1971)*($T:$T=$T1971)*($S:$S=_xlfn.MINIFS($S:$S,$T:$T,"="&amp;$T1971)),"")))))&amp;"",IF(O1971="","",""))&amp;""</f>
        <v>Defensive_PlayZone-ZoneEntryDenial</v>
      </c>
      <c r="AX1971" t="str" cm="1">
        <f t="array" ref="AX1971">IFERROR(IF(P1971&lt;&gt;"",P1971,IF(OR($S1971="",$T1971=""),"",IF($T1971&lt;&gt;"",_xlfn._xlws.FILTER(P:P,($BU:$BU=$BU1971)*($I:$I=$I1971)*($T:$T=$T1971)*($S:$S=_xlfn.MINIFS($S:$S,$T:$T,"="&amp;$T1971)),""))))&amp;"",IF(P1971="","",""))&amp;""</f>
        <v/>
      </c>
      <c r="AY1971" t="str" cm="1">
        <f t="array" ref="AY1971">IFERROR(IF(Q1971&lt;&gt;"",Q1971,IF(OR($S1971="",$T1971=""),"",IF($T1971&lt;&gt;"",_xlfn._xlws.FILTER(Q:Q,($BU:$BU=$BU1971)*($I:$I=$I1971)*($T:$T=$T1971)*($S:$S=_xlfn.MINIFS($S:$S,$T:$T,"="&amp;$T1971)),""))))&amp;"",IF(Q1971="","",""))&amp;""</f>
        <v>s</v>
      </c>
      <c r="AZ1971" t="str" cm="1">
        <f t="array" ref="AZ1971">IFERROR(IF(R1971&lt;&gt;"",R1971,IF(OR($S1971="",$T1971=""),"",IF($T1971&lt;&gt;"",_xlfn._xlws.FILTER(R:R,($BU:$BU=$BU1971)*($I:$I=$I1971)*($T:$T=$T1971)*($S:$S=_xlfn.MINIFS($S:$S,$T:$T,"="&amp;$T1971)),""))))&amp;"",IF(R1971="","",""))&amp;""</f>
        <v>1</v>
      </c>
      <c r="BA1971" s="6">
        <f t="shared" si="2811"/>
        <v>164</v>
      </c>
      <c r="BB1971">
        <f t="shared" ref="BB1971:BD1971" si="2869">BB1970</f>
        <v>18987</v>
      </c>
      <c r="BC1971" t="str">
        <f t="shared" si="2869"/>
        <v>Velodrome</v>
      </c>
      <c r="BD1971" t="str">
        <f t="shared" si="2869"/>
        <v>Outlaws</v>
      </c>
      <c r="BE1971" t="s">
        <v>238</v>
      </c>
      <c r="BF1971" t="s">
        <v>656</v>
      </c>
      <c r="BI1971" cm="1">
        <f t="array" aca="1" ref="BI1971" ca="1">IFERROR(_xlfn._xlws.FILTER(shifts!A:A,(shifts!B:B=events!AD1971)*(shifts!AG:AG&gt;=events!BK1971)*(shifts!AH:AH&lt;=events!BL1971)),BI1970)</f>
        <v>69</v>
      </c>
      <c r="BJ1971" s="15">
        <f t="shared" si="2813"/>
        <v>0</v>
      </c>
      <c r="BK1971">
        <f t="shared" si="2814"/>
        <v>203</v>
      </c>
      <c r="BL1971">
        <f t="shared" si="2815"/>
        <v>203</v>
      </c>
      <c r="BM1971" s="15">
        <f>SUMIFS(BJ$2:BJ1971,K$2:K1971,"=Intermission")+SUMIFS(BJ$2:BJ1971,K$2:K1971,"=Timeout")</f>
        <v>67</v>
      </c>
      <c r="BN1971">
        <f t="shared" si="2816"/>
        <v>1147</v>
      </c>
      <c r="BO1971" s="19">
        <f t="shared" si="2817"/>
        <v>2024</v>
      </c>
      <c r="BP1971">
        <f t="shared" si="2818"/>
        <v>2019</v>
      </c>
      <c r="BQ1971" s="17">
        <f t="shared" si="2819"/>
        <v>2024</v>
      </c>
      <c r="BR1971" t="str">
        <f t="shared" si="2820"/>
        <v>opp_team_player_1</v>
      </c>
      <c r="BS1971">
        <f>COUNTIFS(S$3:S1971,"="&amp;S1971,AI$3:AI1971,"="&amp;AI1971)</f>
        <v>1</v>
      </c>
      <c r="BT1971" t="str">
        <f>IFERROR(VLOOKUP(BB1971&amp;BU1971&amp;X1971,game_rosters!U:W,3,FALSE),"")</f>
        <v>P100105</v>
      </c>
      <c r="BU1971" t="str">
        <f t="shared" si="2821"/>
        <v>Velodrome</v>
      </c>
    </row>
    <row r="1972" spans="1:73" x14ac:dyDescent="0.2">
      <c r="A1972">
        <f t="shared" si="2796"/>
        <v>1</v>
      </c>
      <c r="I1972" s="44">
        <v>9</v>
      </c>
      <c r="K1972" t="s">
        <v>9</v>
      </c>
      <c r="L1972" t="s">
        <v>183</v>
      </c>
      <c r="M1972" t="s">
        <v>80</v>
      </c>
      <c r="N1972" t="s">
        <v>595</v>
      </c>
      <c r="O1972" t="s">
        <v>680</v>
      </c>
      <c r="P1972" t="s">
        <v>602</v>
      </c>
      <c r="Q1972" t="s">
        <v>595</v>
      </c>
      <c r="R1972" s="51">
        <v>1</v>
      </c>
      <c r="S1972">
        <v>1011</v>
      </c>
      <c r="T1972">
        <v>166</v>
      </c>
      <c r="W1972" t="s">
        <v>735</v>
      </c>
      <c r="X1972">
        <v>9</v>
      </c>
      <c r="Z1972">
        <v>1</v>
      </c>
      <c r="AA1972">
        <f t="shared" si="2845"/>
        <v>2011</v>
      </c>
      <c r="AB1972">
        <f t="shared" si="2846"/>
        <v>9166</v>
      </c>
      <c r="AC1972">
        <f t="shared" si="2792"/>
        <v>9166</v>
      </c>
      <c r="AD1972" s="6">
        <v>2</v>
      </c>
      <c r="AE1972" t="s">
        <v>941</v>
      </c>
      <c r="AF1972" t="s">
        <v>921</v>
      </c>
      <c r="AG1972" t="s">
        <v>756</v>
      </c>
      <c r="AH1972" t="s">
        <v>756</v>
      </c>
      <c r="AI1972" t="str">
        <f t="shared" si="2797"/>
        <v>e</v>
      </c>
      <c r="AJ1972" t="str">
        <f t="shared" si="2798"/>
        <v/>
      </c>
      <c r="AK1972" t="str">
        <f t="shared" si="2799"/>
        <v/>
      </c>
      <c r="AL1972" t="str">
        <f t="shared" si="2800"/>
        <v/>
      </c>
      <c r="AM1972" t="str">
        <f t="shared" si="2801"/>
        <v/>
      </c>
      <c r="AN1972" t="str">
        <f t="shared" si="2802"/>
        <v>Home</v>
      </c>
      <c r="AO1972" t="str">
        <f t="shared" si="2803"/>
        <v>h</v>
      </c>
      <c r="AP1972" t="str">
        <f t="shared" si="2804"/>
        <v/>
      </c>
      <c r="AQ1972" t="str">
        <f t="shared" si="2805"/>
        <v/>
      </c>
      <c r="AR1972" t="str">
        <f t="shared" si="2806"/>
        <v>Home</v>
      </c>
      <c r="AS1972" t="str">
        <f t="shared" si="2807"/>
        <v>h</v>
      </c>
      <c r="AT1972" t="str">
        <f t="shared" si="2808"/>
        <v>Defensive</v>
      </c>
      <c r="AU1972" t="str">
        <f t="shared" si="2809"/>
        <v/>
      </c>
      <c r="AV1972" t="str">
        <f t="shared" si="2810"/>
        <v/>
      </c>
      <c r="AW1972" t="str" cm="1">
        <f t="array" ref="AW1972">IFERROR(IF(O1972&lt;&gt;"",O1972,IF(OR($S1972="",$T1972=""),"",IF(O1972&lt;&gt;"",O1972,IF($T1972&lt;&gt;"",_xlfn._xlws.FILTER(O:O,($BU:$BU=$BU1972)*($I:$I=$I1972)*($T:$T=$T1972)*($S:$S=_xlfn.MINIFS($S:$S,$T:$T,"="&amp;$T1972)),"")))))&amp;"",IF(O1972="","",""))&amp;""</f>
        <v>Defensive_PlayZone-ZoneEntryDenial</v>
      </c>
      <c r="AX1972" t="str" cm="1">
        <f t="array" ref="AX1972">IFERROR(IF(P1972&lt;&gt;"",P1972,IF(OR($S1972="",$T1972=""),"",IF($T1972&lt;&gt;"",_xlfn._xlws.FILTER(P:P,($BU:$BU=$BU1972)*($I:$I=$I1972)*($T:$T=$T1972)*($S:$S=_xlfn.MINIFS($S:$S,$T:$T,"="&amp;$T1972)),""))))&amp;"",IF(P1972="","",""))&amp;""</f>
        <v>Defensive_PlayPossession-StickCheck</v>
      </c>
      <c r="AY1972" t="str" cm="1">
        <f t="array" ref="AY1972">IFERROR(IF(Q1972&lt;&gt;"",Q1972,IF(OR($S1972="",$T1972=""),"",IF($T1972&lt;&gt;"",_xlfn._xlws.FILTER(Q:Q,($BU:$BU=$BU1972)*($I:$I=$I1972)*($T:$T=$T1972)*($S:$S=_xlfn.MINIFS($S:$S,$T:$T,"="&amp;$T1972)),""))))&amp;"",IF(Q1972="","",""))&amp;""</f>
        <v>s</v>
      </c>
      <c r="AZ1972" t="str" cm="1">
        <f t="array" ref="AZ1972">IFERROR(IF(R1972&lt;&gt;"",R1972,IF(OR($S1972="",$T1972=""),"",IF($T1972&lt;&gt;"",_xlfn._xlws.FILTER(R:R,($BU:$BU=$BU1972)*($I:$I=$I1972)*($T:$T=$T1972)*($S:$S=_xlfn.MINIFS($S:$S,$T:$T,"="&amp;$T1972)),""))))&amp;"",IF(R1972="","",""))&amp;""</f>
        <v>1</v>
      </c>
      <c r="BA1972" s="6">
        <f t="shared" si="2811"/>
        <v>164</v>
      </c>
      <c r="BB1972">
        <f t="shared" ref="BB1972:BD1972" si="2870">BB1971</f>
        <v>18987</v>
      </c>
      <c r="BC1972" t="str">
        <f t="shared" si="2870"/>
        <v>Velodrome</v>
      </c>
      <c r="BD1972" t="str">
        <f t="shared" si="2870"/>
        <v>Outlaws</v>
      </c>
      <c r="BE1972" t="s">
        <v>9</v>
      </c>
      <c r="BF1972" t="s">
        <v>183</v>
      </c>
      <c r="BI1972" cm="1">
        <f t="array" aca="1" ref="BI1972" ca="1">IFERROR(_xlfn._xlws.FILTER(shifts!A:A,(shifts!B:B=events!AD1972)*(shifts!AG:AG&gt;=events!BK1972)*(shifts!AH:AH&lt;=events!BL1972)),BI1971)</f>
        <v>69</v>
      </c>
      <c r="BJ1972" s="15">
        <f t="shared" si="2813"/>
        <v>0</v>
      </c>
      <c r="BK1972">
        <f t="shared" si="2814"/>
        <v>203</v>
      </c>
      <c r="BL1972">
        <f t="shared" si="2815"/>
        <v>203</v>
      </c>
      <c r="BM1972" s="15">
        <f>SUMIFS(BJ$2:BJ1972,K$2:K1972,"=Intermission")+SUMIFS(BJ$2:BJ1972,K$2:K1972,"=Timeout")</f>
        <v>67</v>
      </c>
      <c r="BN1972">
        <f t="shared" si="2816"/>
        <v>1147</v>
      </c>
      <c r="BO1972" s="19">
        <f t="shared" si="2817"/>
        <v>2024</v>
      </c>
      <c r="BP1972">
        <f t="shared" si="2818"/>
        <v>2019</v>
      </c>
      <c r="BQ1972" s="17">
        <f t="shared" si="2819"/>
        <v>2024</v>
      </c>
      <c r="BR1972" t="str">
        <f t="shared" si="2820"/>
        <v>event_team_player_1</v>
      </c>
      <c r="BS1972">
        <f>COUNTIFS(S$3:S1972,"="&amp;S1972,AI$3:AI1972,"="&amp;AI1972)</f>
        <v>1</v>
      </c>
      <c r="BT1972" t="str">
        <f>IFERROR(VLOOKUP(BB1972&amp;BU1972&amp;X1972,game_rosters!U:W,3,FALSE),"")</f>
        <v>P100105</v>
      </c>
      <c r="BU1972" t="str">
        <f t="shared" si="2821"/>
        <v>Velodrome</v>
      </c>
    </row>
    <row r="1973" spans="1:73" x14ac:dyDescent="0.2">
      <c r="A1973" t="str">
        <f t="shared" si="2796"/>
        <v/>
      </c>
      <c r="I1973" s="44">
        <v>56</v>
      </c>
      <c r="O1973" t="s">
        <v>617</v>
      </c>
      <c r="Q1973" t="s">
        <v>594</v>
      </c>
      <c r="R1973" s="51">
        <v>1</v>
      </c>
      <c r="S1973">
        <v>1011</v>
      </c>
      <c r="T1973">
        <v>166</v>
      </c>
      <c r="X1973">
        <v>56</v>
      </c>
      <c r="AA1973">
        <f t="shared" si="2845"/>
        <v>2011</v>
      </c>
      <c r="AB1973">
        <f t="shared" si="2846"/>
        <v>9166</v>
      </c>
      <c r="AC1973">
        <f t="shared" si="2792"/>
        <v>9166</v>
      </c>
      <c r="AD1973" s="6">
        <v>2</v>
      </c>
      <c r="AE1973" t="s">
        <v>941</v>
      </c>
      <c r="AF1973" t="s">
        <v>921</v>
      </c>
      <c r="AG1973" t="s">
        <v>756</v>
      </c>
      <c r="AH1973" t="s">
        <v>756</v>
      </c>
      <c r="AI1973" t="str">
        <f t="shared" si="2797"/>
        <v>o</v>
      </c>
      <c r="AJ1973" t="str">
        <f t="shared" si="2798"/>
        <v/>
      </c>
      <c r="AK1973" t="str">
        <f t="shared" si="2799"/>
        <v/>
      </c>
      <c r="AL1973" t="str">
        <f t="shared" si="2800"/>
        <v/>
      </c>
      <c r="AM1973" t="str">
        <f t="shared" si="2801"/>
        <v/>
      </c>
      <c r="AN1973" t="str">
        <f t="shared" si="2802"/>
        <v>Home</v>
      </c>
      <c r="AO1973" t="str">
        <f t="shared" si="2803"/>
        <v>h</v>
      </c>
      <c r="AP1973" t="str">
        <f t="shared" si="2804"/>
        <v/>
      </c>
      <c r="AQ1973" t="str">
        <f t="shared" si="2805"/>
        <v/>
      </c>
      <c r="AR1973" t="str">
        <f t="shared" si="2806"/>
        <v>Home</v>
      </c>
      <c r="AS1973" t="str">
        <f t="shared" si="2807"/>
        <v>h</v>
      </c>
      <c r="AT1973" t="str">
        <f t="shared" si="2808"/>
        <v>Offensive</v>
      </c>
      <c r="AU1973" t="str">
        <f t="shared" si="2809"/>
        <v/>
      </c>
      <c r="AV1973" t="str">
        <f t="shared" si="2810"/>
        <v/>
      </c>
      <c r="AW1973" t="str" cm="1">
        <f t="array" ref="AW1973">IFERROR(IF(O1973&lt;&gt;"",O1973,IF(OR($S1973="",$T1973=""),"",IF(O1973&lt;&gt;"",O1973,IF($T1973&lt;&gt;"",_xlfn._xlws.FILTER(O:O,($BU:$BU=$BU1973)*($I:$I=$I1973)*($T:$T=$T1973)*($S:$S=_xlfn.MINIFS($S:$S,$T:$T,"="&amp;$T1973)),"")))))&amp;"",IF(O1973="","",""))&amp;""</f>
        <v>Offensive_Zone-AttemptedEntryRush</v>
      </c>
      <c r="AX1973" t="str" cm="1">
        <f t="array" ref="AX1973">IFERROR(IF(P1973&lt;&gt;"",P1973,IF(OR($S1973="",$T1973=""),"",IF($T1973&lt;&gt;"",_xlfn._xlws.FILTER(P:P,($BU:$BU=$BU1973)*($I:$I=$I1973)*($T:$T=$T1973)*($S:$S=_xlfn.MINIFS($S:$S,$T:$T,"="&amp;$T1973)),""))))&amp;"",IF(P1973="","",""))&amp;""</f>
        <v/>
      </c>
      <c r="AY1973" t="str" cm="1">
        <f t="array" ref="AY1973">IFERROR(IF(Q1973&lt;&gt;"",Q1973,IF(OR($S1973="",$T1973=""),"",IF($T1973&lt;&gt;"",_xlfn._xlws.FILTER(Q:Q,($BU:$BU=$BU1973)*($I:$I=$I1973)*($T:$T=$T1973)*($S:$S=_xlfn.MINIFS($S:$S,$T:$T,"="&amp;$T1973)),""))))&amp;"",IF(Q1973="","",""))&amp;""</f>
        <v>u</v>
      </c>
      <c r="AZ1973" t="str" cm="1">
        <f t="array" ref="AZ1973">IFERROR(IF(R1973&lt;&gt;"",R1973,IF(OR($S1973="",$T1973=""),"",IF($T1973&lt;&gt;"",_xlfn._xlws.FILTER(R:R,($BU:$BU=$BU1973)*($I:$I=$I1973)*($T:$T=$T1973)*($S:$S=_xlfn.MINIFS($S:$S,$T:$T,"="&amp;$T1973)),""))))&amp;"",IF(R1973="","",""))&amp;""</f>
        <v>1</v>
      </c>
      <c r="BA1973" s="6">
        <f t="shared" si="2811"/>
        <v>164</v>
      </c>
      <c r="BB1973">
        <f t="shared" ref="BB1973:BD1973" si="2871">BB1972</f>
        <v>18987</v>
      </c>
      <c r="BC1973" t="str">
        <f t="shared" si="2871"/>
        <v>Velodrome</v>
      </c>
      <c r="BD1973" t="str">
        <f t="shared" si="2871"/>
        <v>Outlaws</v>
      </c>
      <c r="BE1973" t="s">
        <v>9</v>
      </c>
      <c r="BF1973" t="s">
        <v>183</v>
      </c>
      <c r="BI1973" cm="1">
        <f t="array" aca="1" ref="BI1973" ca="1">IFERROR(_xlfn._xlws.FILTER(shifts!A:A,(shifts!B:B=events!AD1973)*(shifts!AG:AG&gt;=events!BK1973)*(shifts!AH:AH&lt;=events!BL1973)),BI1972)</f>
        <v>69</v>
      </c>
      <c r="BJ1973" s="15">
        <f t="shared" si="2813"/>
        <v>0</v>
      </c>
      <c r="BK1973">
        <f t="shared" si="2814"/>
        <v>203</v>
      </c>
      <c r="BL1973">
        <f t="shared" si="2815"/>
        <v>203</v>
      </c>
      <c r="BM1973" s="15">
        <f>SUMIFS(BJ$2:BJ1973,K$2:K1973,"=Intermission")+SUMIFS(BJ$2:BJ1973,K$2:K1973,"=Timeout")</f>
        <v>67</v>
      </c>
      <c r="BN1973">
        <f t="shared" si="2816"/>
        <v>1147</v>
      </c>
      <c r="BO1973" s="19">
        <f t="shared" si="2817"/>
        <v>2024</v>
      </c>
      <c r="BP1973">
        <f t="shared" si="2818"/>
        <v>2019</v>
      </c>
      <c r="BQ1973" s="17">
        <f t="shared" si="2819"/>
        <v>2024</v>
      </c>
      <c r="BR1973" t="str">
        <f t="shared" si="2820"/>
        <v>opp_team_player_1</v>
      </c>
      <c r="BS1973">
        <f>COUNTIFS(S$3:S1973,"="&amp;S1973,AI$3:AI1973,"="&amp;AI1973)</f>
        <v>1</v>
      </c>
      <c r="BT1973" t="str">
        <f>IFERROR(VLOOKUP(BB1973&amp;BU1973&amp;X1973,game_rosters!U:W,3,FALSE),"")</f>
        <v>P100099</v>
      </c>
      <c r="BU1973" t="str">
        <f t="shared" si="2821"/>
        <v>Outlaws</v>
      </c>
    </row>
    <row r="1974" spans="1:73" x14ac:dyDescent="0.2">
      <c r="A1974">
        <f t="shared" si="2796"/>
        <v>1</v>
      </c>
      <c r="I1974" s="44">
        <v>9</v>
      </c>
      <c r="K1974" t="s">
        <v>7</v>
      </c>
      <c r="L1974" t="s">
        <v>172</v>
      </c>
      <c r="M1974" t="s">
        <v>66</v>
      </c>
      <c r="N1974" t="s">
        <v>595</v>
      </c>
      <c r="O1974" t="s">
        <v>654</v>
      </c>
      <c r="Q1974" t="s">
        <v>595</v>
      </c>
      <c r="S1974">
        <v>1012</v>
      </c>
      <c r="T1974" t="s">
        <v>756</v>
      </c>
      <c r="W1974" t="s">
        <v>735</v>
      </c>
      <c r="X1974">
        <v>9</v>
      </c>
      <c r="Z1974">
        <v>1</v>
      </c>
      <c r="AA1974">
        <f t="shared" si="2845"/>
        <v>2012</v>
      </c>
      <c r="AB1974" t="str">
        <f t="shared" si="2846"/>
        <v/>
      </c>
      <c r="AC1974">
        <f t="shared" si="2792"/>
        <v>2012</v>
      </c>
      <c r="AD1974" s="6">
        <v>2</v>
      </c>
      <c r="AE1974" t="s">
        <v>941</v>
      </c>
      <c r="AF1974" t="s">
        <v>909</v>
      </c>
      <c r="AG1974" t="s">
        <v>756</v>
      </c>
      <c r="AH1974" t="s">
        <v>756</v>
      </c>
      <c r="AI1974" t="str">
        <f t="shared" si="2797"/>
        <v>e</v>
      </c>
      <c r="AJ1974" t="str">
        <f t="shared" si="2798"/>
        <v/>
      </c>
      <c r="AK1974" t="str">
        <f t="shared" si="2799"/>
        <v/>
      </c>
      <c r="AL1974" t="str">
        <f t="shared" si="2800"/>
        <v/>
      </c>
      <c r="AM1974" t="str">
        <f t="shared" si="2801"/>
        <v/>
      </c>
      <c r="AN1974" t="str">
        <f t="shared" si="2802"/>
        <v>Home</v>
      </c>
      <c r="AO1974" t="str">
        <f t="shared" si="2803"/>
        <v>h</v>
      </c>
      <c r="AP1974" t="str">
        <f t="shared" si="2804"/>
        <v/>
      </c>
      <c r="AQ1974" t="str">
        <f t="shared" si="2805"/>
        <v/>
      </c>
      <c r="AR1974" t="str">
        <f t="shared" si="2806"/>
        <v>Home</v>
      </c>
      <c r="AS1974" t="str">
        <f t="shared" si="2807"/>
        <v>h</v>
      </c>
      <c r="AT1974" t="str">
        <f t="shared" si="2808"/>
        <v>Offensive</v>
      </c>
      <c r="AU1974" t="str">
        <f t="shared" si="2809"/>
        <v/>
      </c>
      <c r="AV1974" t="str">
        <f t="shared" si="2810"/>
        <v/>
      </c>
      <c r="AW1974" t="str" cm="1">
        <f t="array" ref="AW1974">IFERROR(IF(O1974&lt;&gt;"",O1974,IF(OR($S1974="",$T1974=""),"",IF(O1974&lt;&gt;"",O1974,IF($T1974&lt;&gt;"",_xlfn._xlws.FILTER(O:O,($BU:$BU=$BU1974)*($I:$I=$I1974)*($T:$T=$T1974)*($S:$S=_xlfn.MINIFS($S:$S,$T:$T,"="&amp;$T1974)),"")))))&amp;"",IF(O1974="","",""))&amp;""</f>
        <v>OffensivePlay_Pass-SecondTouch</v>
      </c>
      <c r="AX1974" t="str" cm="1">
        <f t="array" ref="AX1974">IFERROR(IF(P1974&lt;&gt;"",P1974,IF(OR($S1974="",$T1974=""),"",IF($T1974&lt;&gt;"",_xlfn._xlws.FILTER(P:P,($BU:$BU=$BU1974)*($I:$I=$I1974)*($T:$T=$T1974)*($S:$S=_xlfn.MINIFS($S:$S,$T:$T,"="&amp;$T1974)),""))))&amp;"",IF(P1974="","",""))&amp;""</f>
        <v/>
      </c>
      <c r="AY1974" t="str" cm="1">
        <f t="array" ref="AY1974">IFERROR(IF(Q1974&lt;&gt;"",Q1974,IF(OR($S1974="",$T1974=""),"",IF($T1974&lt;&gt;"",_xlfn._xlws.FILTER(Q:Q,($BU:$BU=$BU1974)*($I:$I=$I1974)*($T:$T=$T1974)*($S:$S=_xlfn.MINIFS($S:$S,$T:$T,"="&amp;$T1974)),""))))&amp;"",IF(Q1974="","",""))&amp;""</f>
        <v>s</v>
      </c>
      <c r="AZ1974" t="str" cm="1">
        <f t="array" ref="AZ1974">IFERROR(IF(R1974&lt;&gt;"",R1974,IF(OR($S1974="",$T1974=""),"",IF($T1974&lt;&gt;"",_xlfn._xlws.FILTER(R:R,($BU:$BU=$BU1974)*($I:$I=$I1974)*($T:$T=$T1974)*($S:$S=_xlfn.MINIFS($S:$S,$T:$T,"="&amp;$T1974)),""))))&amp;"",IF(R1974="","",""))&amp;""</f>
        <v/>
      </c>
      <c r="BA1974" s="6">
        <f t="shared" si="2811"/>
        <v>164</v>
      </c>
      <c r="BB1974">
        <f t="shared" ref="BB1974:BD1974" si="2872">BB1973</f>
        <v>18987</v>
      </c>
      <c r="BC1974" t="str">
        <f t="shared" si="2872"/>
        <v>Velodrome</v>
      </c>
      <c r="BD1974" t="str">
        <f t="shared" si="2872"/>
        <v>Outlaws</v>
      </c>
      <c r="BE1974" t="s">
        <v>7</v>
      </c>
      <c r="BF1974" t="s">
        <v>172</v>
      </c>
      <c r="BI1974" cm="1">
        <f t="array" aca="1" ref="BI1974" ca="1">IFERROR(_xlfn._xlws.FILTER(shifts!A:A,(shifts!B:B=events!AD1974)*(shifts!AG:AG&gt;=events!BK1974)*(shifts!AH:AH&lt;=events!BL1974)),BI1973)</f>
        <v>69</v>
      </c>
      <c r="BJ1974" s="15">
        <f t="shared" si="2813"/>
        <v>0</v>
      </c>
      <c r="BK1974">
        <f t="shared" si="2814"/>
        <v>202</v>
      </c>
      <c r="BL1974">
        <f t="shared" si="2815"/>
        <v>202</v>
      </c>
      <c r="BM1974" s="15">
        <f>SUMIFS(BJ$2:BJ1974,K$2:K1974,"=Intermission")+SUMIFS(BJ$2:BJ1974,K$2:K1974,"=Timeout")</f>
        <v>67</v>
      </c>
      <c r="BN1974">
        <f t="shared" si="2816"/>
        <v>1147</v>
      </c>
      <c r="BO1974" s="19">
        <f t="shared" si="2817"/>
        <v>2025</v>
      </c>
      <c r="BP1974">
        <f t="shared" si="2818"/>
        <v>2020</v>
      </c>
      <c r="BQ1974" s="17">
        <f t="shared" si="2819"/>
        <v>2025</v>
      </c>
      <c r="BR1974" t="str">
        <f t="shared" si="2820"/>
        <v>event_team_player_1</v>
      </c>
      <c r="BS1974">
        <f>COUNTIFS(S$3:S1974,"="&amp;S1974,AI$3:AI1974,"="&amp;AI1974)</f>
        <v>1</v>
      </c>
      <c r="BT1974" t="str">
        <f>IFERROR(VLOOKUP(BB1974&amp;BU1974&amp;X1974,game_rosters!U:W,3,FALSE),"")</f>
        <v>P100105</v>
      </c>
      <c r="BU1974" t="str">
        <f t="shared" si="2821"/>
        <v>Velodrome</v>
      </c>
    </row>
    <row r="1975" spans="1:73" x14ac:dyDescent="0.2">
      <c r="A1975" t="str">
        <f t="shared" si="2796"/>
        <v/>
      </c>
      <c r="I1975" s="44">
        <v>14</v>
      </c>
      <c r="S1975">
        <v>1012</v>
      </c>
      <c r="T1975" t="s">
        <v>756</v>
      </c>
      <c r="X1975">
        <v>14</v>
      </c>
      <c r="Z1975">
        <v>1</v>
      </c>
      <c r="AA1975">
        <f t="shared" si="2845"/>
        <v>2012</v>
      </c>
      <c r="AB1975" t="str">
        <f t="shared" si="2846"/>
        <v/>
      </c>
      <c r="AC1975">
        <f t="shared" si="2792"/>
        <v>2012</v>
      </c>
      <c r="AD1975" s="6">
        <v>2</v>
      </c>
      <c r="AE1975" t="s">
        <v>941</v>
      </c>
      <c r="AF1975" t="s">
        <v>909</v>
      </c>
      <c r="AG1975" t="s">
        <v>756</v>
      </c>
      <c r="AH1975" t="s">
        <v>756</v>
      </c>
      <c r="AI1975" t="str">
        <f t="shared" si="2797"/>
        <v>e</v>
      </c>
      <c r="AJ1975" t="str">
        <f t="shared" si="2798"/>
        <v/>
      </c>
      <c r="AK1975" t="str">
        <f t="shared" si="2799"/>
        <v/>
      </c>
      <c r="AL1975" t="str">
        <f t="shared" si="2800"/>
        <v/>
      </c>
      <c r="AM1975" t="str">
        <f t="shared" si="2801"/>
        <v/>
      </c>
      <c r="AN1975" t="str">
        <f t="shared" si="2802"/>
        <v>Home</v>
      </c>
      <c r="AO1975" t="str">
        <f t="shared" si="2803"/>
        <v>h</v>
      </c>
      <c r="AP1975" t="str">
        <f t="shared" si="2804"/>
        <v/>
      </c>
      <c r="AQ1975" t="str">
        <f t="shared" si="2805"/>
        <v/>
      </c>
      <c r="AR1975" t="str">
        <f t="shared" si="2806"/>
        <v>Home</v>
      </c>
      <c r="AS1975" t="str">
        <f t="shared" si="2807"/>
        <v>h</v>
      </c>
      <c r="AT1975" t="str">
        <f t="shared" si="2808"/>
        <v>Offensive</v>
      </c>
      <c r="AU1975" t="str">
        <f t="shared" si="2809"/>
        <v/>
      </c>
      <c r="AV1975" t="str">
        <f t="shared" si="2810"/>
        <v/>
      </c>
      <c r="AW1975" t="str" cm="1">
        <f t="array" ref="AW1975">IFERROR(IF(O1975&lt;&gt;"",O1975,IF(OR($S1975="",$T1975=""),"",IF(O1975&lt;&gt;"",O1975,IF($T1975&lt;&gt;"",_xlfn._xlws.FILTER(O:O,($BU:$BU=$BU1975)*($I:$I=$I1975)*($T:$T=$T1975)*($S:$S=_xlfn.MINIFS($S:$S,$T:$T,"="&amp;$T1975)),"")))))&amp;"",IF(O1975="","",""))&amp;""</f>
        <v/>
      </c>
      <c r="AX1975" t="str" cm="1">
        <f t="array" ref="AX1975">IFERROR(IF(P1975&lt;&gt;"",P1975,IF(OR($S1975="",$T1975=""),"",IF($T1975&lt;&gt;"",_xlfn._xlws.FILTER(P:P,($BU:$BU=$BU1975)*($I:$I=$I1975)*($T:$T=$T1975)*($S:$S=_xlfn.MINIFS($S:$S,$T:$T,"="&amp;$T1975)),""))))&amp;"",IF(P1975="","",""))&amp;""</f>
        <v/>
      </c>
      <c r="AY1975" t="str" cm="1">
        <f t="array" ref="AY1975">IFERROR(IF(Q1975&lt;&gt;"",Q1975,IF(OR($S1975="",$T1975=""),"",IF($T1975&lt;&gt;"",_xlfn._xlws.FILTER(Q:Q,($BU:$BU=$BU1975)*($I:$I=$I1975)*($T:$T=$T1975)*($S:$S=_xlfn.MINIFS($S:$S,$T:$T,"="&amp;$T1975)),""))))&amp;"",IF(Q1975="","",""))&amp;""</f>
        <v/>
      </c>
      <c r="AZ1975" t="str" cm="1">
        <f t="array" ref="AZ1975">IFERROR(IF(R1975&lt;&gt;"",R1975,IF(OR($S1975="",$T1975=""),"",IF($T1975&lt;&gt;"",_xlfn._xlws.FILTER(R:R,($BU:$BU=$BU1975)*($I:$I=$I1975)*($T:$T=$T1975)*($S:$S=_xlfn.MINIFS($S:$S,$T:$T,"="&amp;$T1975)),""))))&amp;"",IF(R1975="","",""))&amp;""</f>
        <v/>
      </c>
      <c r="BA1975" s="6">
        <f t="shared" si="2811"/>
        <v>164</v>
      </c>
      <c r="BB1975">
        <f t="shared" ref="BB1975:BD1975" si="2873">BB1974</f>
        <v>18987</v>
      </c>
      <c r="BC1975" t="str">
        <f t="shared" si="2873"/>
        <v>Velodrome</v>
      </c>
      <c r="BD1975" t="str">
        <f t="shared" si="2873"/>
        <v>Outlaws</v>
      </c>
      <c r="BE1975" t="s">
        <v>7</v>
      </c>
      <c r="BF1975" t="s">
        <v>172</v>
      </c>
      <c r="BI1975" cm="1">
        <f t="array" aca="1" ref="BI1975" ca="1">IFERROR(_xlfn._xlws.FILTER(shifts!A:A,(shifts!B:B=events!AD1975)*(shifts!AG:AG&gt;=events!BK1975)*(shifts!AH:AH&lt;=events!BL1975)),BI1974)</f>
        <v>69</v>
      </c>
      <c r="BJ1975" s="15">
        <f t="shared" si="2813"/>
        <v>0</v>
      </c>
      <c r="BK1975">
        <f t="shared" si="2814"/>
        <v>202</v>
      </c>
      <c r="BL1975">
        <f t="shared" si="2815"/>
        <v>202</v>
      </c>
      <c r="BM1975" s="15">
        <f>SUMIFS(BJ$2:BJ1975,K$2:K1975,"=Intermission")+SUMIFS(BJ$2:BJ1975,K$2:K1975,"=Timeout")</f>
        <v>67</v>
      </c>
      <c r="BN1975">
        <f t="shared" si="2816"/>
        <v>1147</v>
      </c>
      <c r="BO1975" s="19">
        <f t="shared" si="2817"/>
        <v>2025</v>
      </c>
      <c r="BP1975">
        <f t="shared" si="2818"/>
        <v>2020</v>
      </c>
      <c r="BQ1975" s="17">
        <f t="shared" si="2819"/>
        <v>2025</v>
      </c>
      <c r="BR1975" t="str">
        <f t="shared" si="2820"/>
        <v>event_team_player_2</v>
      </c>
      <c r="BS1975">
        <f>COUNTIFS(S$3:S1975,"="&amp;S1975,AI$3:AI1975,"="&amp;AI1975)</f>
        <v>2</v>
      </c>
      <c r="BT1975" t="str">
        <f>IFERROR(VLOOKUP(BB1975&amp;BU1975&amp;X1975,game_rosters!U:W,3,FALSE),"")</f>
        <v>P100132</v>
      </c>
      <c r="BU1975" t="str">
        <f t="shared" si="2821"/>
        <v>Velodrome</v>
      </c>
    </row>
    <row r="1976" spans="1:73" x14ac:dyDescent="0.2">
      <c r="A1976">
        <f t="shared" si="2796"/>
        <v>1</v>
      </c>
      <c r="I1976" s="44">
        <v>14</v>
      </c>
      <c r="K1976" t="s">
        <v>13</v>
      </c>
      <c r="O1976" t="s">
        <v>633</v>
      </c>
      <c r="Q1976" t="s">
        <v>595</v>
      </c>
      <c r="S1976">
        <v>1013</v>
      </c>
      <c r="T1976" t="s">
        <v>756</v>
      </c>
      <c r="W1976" t="s">
        <v>735</v>
      </c>
      <c r="X1976">
        <v>14</v>
      </c>
      <c r="Z1976">
        <v>1</v>
      </c>
      <c r="AA1976">
        <f t="shared" si="2845"/>
        <v>2013</v>
      </c>
      <c r="AB1976" t="str">
        <f t="shared" si="2846"/>
        <v/>
      </c>
      <c r="AC1976">
        <f t="shared" si="2792"/>
        <v>2013</v>
      </c>
      <c r="AD1976" s="6">
        <v>2</v>
      </c>
      <c r="AE1976" t="s">
        <v>941</v>
      </c>
      <c r="AF1976" t="s">
        <v>741</v>
      </c>
      <c r="AG1976" t="s">
        <v>941</v>
      </c>
      <c r="AH1976" t="s">
        <v>910</v>
      </c>
      <c r="AI1976" t="str">
        <f t="shared" si="2797"/>
        <v>e</v>
      </c>
      <c r="AJ1976" t="str">
        <f t="shared" si="2798"/>
        <v/>
      </c>
      <c r="AK1976" t="str">
        <f t="shared" si="2799"/>
        <v/>
      </c>
      <c r="AL1976" t="str">
        <f t="shared" si="2800"/>
        <v/>
      </c>
      <c r="AM1976" t="str">
        <f t="shared" si="2801"/>
        <v/>
      </c>
      <c r="AN1976" t="str">
        <f t="shared" si="2802"/>
        <v>Home</v>
      </c>
      <c r="AO1976" t="str">
        <f t="shared" si="2803"/>
        <v>h</v>
      </c>
      <c r="AP1976" t="str">
        <f t="shared" si="2804"/>
        <v/>
      </c>
      <c r="AQ1976" t="str">
        <f t="shared" si="2805"/>
        <v/>
      </c>
      <c r="AR1976" t="str">
        <f t="shared" si="2806"/>
        <v>Home</v>
      </c>
      <c r="AS1976" t="str">
        <f t="shared" si="2807"/>
        <v>h</v>
      </c>
      <c r="AT1976" t="str">
        <f t="shared" si="2808"/>
        <v>Offensive</v>
      </c>
      <c r="AU1976" t="str">
        <f t="shared" si="2809"/>
        <v/>
      </c>
      <c r="AV1976" t="str">
        <f t="shared" si="2810"/>
        <v/>
      </c>
      <c r="AW1976" t="str" cm="1">
        <f t="array" ref="AW1976">IFERROR(IF(O1976&lt;&gt;"",O1976,IF(OR($S1976="",$T1976=""),"",IF(O1976&lt;&gt;"",O1976,IF($T1976&lt;&gt;"",_xlfn._xlws.FILTER(O:O,($BU:$BU=$BU1976)*($I:$I=$I1976)*($T:$T=$T1976)*($S:$S=_xlfn.MINIFS($S:$S,$T:$T,"="&amp;$T1976)),"")))))&amp;"",IF(O1976="","",""))&amp;""</f>
        <v>OffensivePlay_Possession-Delay</v>
      </c>
      <c r="AX1976" t="str" cm="1">
        <f t="array" ref="AX1976">IFERROR(IF(P1976&lt;&gt;"",P1976,IF(OR($S1976="",$T1976=""),"",IF($T1976&lt;&gt;"",_xlfn._xlws.FILTER(P:P,($BU:$BU=$BU1976)*($I:$I=$I1976)*($T:$T=$T1976)*($S:$S=_xlfn.MINIFS($S:$S,$T:$T,"="&amp;$T1976)),""))))&amp;"",IF(P1976="","",""))&amp;""</f>
        <v/>
      </c>
      <c r="AY1976" t="str" cm="1">
        <f t="array" ref="AY1976">IFERROR(IF(Q1976&lt;&gt;"",Q1976,IF(OR($S1976="",$T1976=""),"",IF($T1976&lt;&gt;"",_xlfn._xlws.FILTER(Q:Q,($BU:$BU=$BU1976)*($I:$I=$I1976)*($T:$T=$T1976)*($S:$S=_xlfn.MINIFS($S:$S,$T:$T,"="&amp;$T1976)),""))))&amp;"",IF(Q1976="","",""))&amp;""</f>
        <v>s</v>
      </c>
      <c r="AZ1976" t="str" cm="1">
        <f t="array" ref="AZ1976">IFERROR(IF(R1976&lt;&gt;"",R1976,IF(OR($S1976="",$T1976=""),"",IF($T1976&lt;&gt;"",_xlfn._xlws.FILTER(R:R,($BU:$BU=$BU1976)*($I:$I=$I1976)*($T:$T=$T1976)*($S:$S=_xlfn.MINIFS($S:$S,$T:$T,"="&amp;$T1976)),""))))&amp;"",IF(R1976="","",""))&amp;""</f>
        <v/>
      </c>
      <c r="BA1976" s="6">
        <f t="shared" si="2811"/>
        <v>164</v>
      </c>
      <c r="BB1976">
        <f t="shared" ref="BB1976:BD1976" si="2874">BB1975</f>
        <v>18987</v>
      </c>
      <c r="BC1976" t="str">
        <f t="shared" si="2874"/>
        <v>Velodrome</v>
      </c>
      <c r="BD1976" t="str">
        <f t="shared" si="2874"/>
        <v>Outlaws</v>
      </c>
      <c r="BE1976" t="s">
        <v>13</v>
      </c>
      <c r="BF1976" t="s">
        <v>756</v>
      </c>
      <c r="BI1976" cm="1">
        <f t="array" aca="1" ref="BI1976" ca="1">IFERROR(_xlfn._xlws.FILTER(shifts!A:A,(shifts!B:B=events!AD1976)*(shifts!AG:AG&gt;=events!BK1976)*(shifts!AH:AH&lt;=events!BL1976)),BI1975)</f>
        <v>69</v>
      </c>
      <c r="BJ1976" s="15">
        <f t="shared" si="2813"/>
        <v>2</v>
      </c>
      <c r="BK1976">
        <f t="shared" si="2814"/>
        <v>201</v>
      </c>
      <c r="BL1976">
        <f t="shared" si="2815"/>
        <v>199</v>
      </c>
      <c r="BM1976" s="15">
        <f>SUMIFS(BJ$2:BJ1976,K$2:K1976,"=Intermission")+SUMIFS(BJ$2:BJ1976,K$2:K1976,"=Timeout")</f>
        <v>67</v>
      </c>
      <c r="BN1976">
        <f t="shared" si="2816"/>
        <v>1147</v>
      </c>
      <c r="BO1976" s="19">
        <f t="shared" si="2817"/>
        <v>2026</v>
      </c>
      <c r="BP1976">
        <f t="shared" si="2818"/>
        <v>2021</v>
      </c>
      <c r="BQ1976" s="17">
        <f t="shared" si="2819"/>
        <v>2028</v>
      </c>
      <c r="BR1976" t="str">
        <f t="shared" si="2820"/>
        <v>event_team_player_1</v>
      </c>
      <c r="BS1976">
        <f>COUNTIFS(S$3:S1976,"="&amp;S1976,AI$3:AI1976,"="&amp;AI1976)</f>
        <v>1</v>
      </c>
      <c r="BT1976" t="str">
        <f>IFERROR(VLOOKUP(BB1976&amp;BU1976&amp;X1976,game_rosters!U:W,3,FALSE),"")</f>
        <v>P100132</v>
      </c>
      <c r="BU1976" t="str">
        <f t="shared" si="2821"/>
        <v>Velodrome</v>
      </c>
    </row>
    <row r="1977" spans="1:73" x14ac:dyDescent="0.2">
      <c r="A1977">
        <f t="shared" si="2796"/>
        <v>1</v>
      </c>
      <c r="I1977" s="44">
        <v>14</v>
      </c>
      <c r="K1977" t="s">
        <v>7</v>
      </c>
      <c r="L1977" t="s">
        <v>182</v>
      </c>
      <c r="M1977" t="s">
        <v>445</v>
      </c>
      <c r="N1977" t="s">
        <v>594</v>
      </c>
      <c r="S1977">
        <v>1014</v>
      </c>
      <c r="T1977" t="s">
        <v>756</v>
      </c>
      <c r="W1977" t="s">
        <v>735</v>
      </c>
      <c r="X1977">
        <v>14</v>
      </c>
      <c r="Z1977">
        <v>1</v>
      </c>
      <c r="AA1977">
        <f t="shared" si="2845"/>
        <v>2014</v>
      </c>
      <c r="AB1977" t="str">
        <f t="shared" si="2846"/>
        <v/>
      </c>
      <c r="AC1977">
        <f t="shared" si="2792"/>
        <v>2014</v>
      </c>
      <c r="AD1977" s="6">
        <v>2</v>
      </c>
      <c r="AE1977" t="s">
        <v>941</v>
      </c>
      <c r="AF1977" t="s">
        <v>743</v>
      </c>
      <c r="AG1977" t="s">
        <v>756</v>
      </c>
      <c r="AH1977" t="s">
        <v>756</v>
      </c>
      <c r="AI1977" t="str">
        <f t="shared" si="2797"/>
        <v>e</v>
      </c>
      <c r="AJ1977" t="str">
        <f t="shared" si="2798"/>
        <v/>
      </c>
      <c r="AK1977" t="str">
        <f t="shared" si="2799"/>
        <v/>
      </c>
      <c r="AL1977" t="str">
        <f t="shared" si="2800"/>
        <v/>
      </c>
      <c r="AM1977" t="str">
        <f t="shared" si="2801"/>
        <v/>
      </c>
      <c r="AN1977" t="str">
        <f t="shared" si="2802"/>
        <v>Home</v>
      </c>
      <c r="AO1977" t="str">
        <f t="shared" si="2803"/>
        <v>h</v>
      </c>
      <c r="AP1977" t="str">
        <f t="shared" si="2804"/>
        <v/>
      </c>
      <c r="AQ1977" t="str">
        <f t="shared" si="2805"/>
        <v/>
      </c>
      <c r="AR1977" t="str">
        <f t="shared" si="2806"/>
        <v>Home</v>
      </c>
      <c r="AS1977" t="str">
        <f t="shared" si="2807"/>
        <v>h</v>
      </c>
      <c r="AT1977" t="str">
        <f t="shared" si="2808"/>
        <v>Offensive</v>
      </c>
      <c r="AU1977" t="str">
        <f t="shared" si="2809"/>
        <v/>
      </c>
      <c r="AV1977" t="str">
        <f t="shared" si="2810"/>
        <v/>
      </c>
      <c r="AW1977" t="str" cm="1">
        <f t="array" ref="AW1977">IFERROR(IF(O1977&lt;&gt;"",O1977,IF(OR($S1977="",$T1977=""),"",IF(O1977&lt;&gt;"",O1977,IF($T1977&lt;&gt;"",_xlfn._xlws.FILTER(O:O,($BU:$BU=$BU1977)*($I:$I=$I1977)*($T:$T=$T1977)*($S:$S=_xlfn.MINIFS($S:$S,$T:$T,"="&amp;$T1977)),"")))))&amp;"",IF(O1977="","",""))&amp;""</f>
        <v/>
      </c>
      <c r="AX1977" t="str" cm="1">
        <f t="array" ref="AX1977">IFERROR(IF(P1977&lt;&gt;"",P1977,IF(OR($S1977="",$T1977=""),"",IF($T1977&lt;&gt;"",_xlfn._xlws.FILTER(P:P,($BU:$BU=$BU1977)*($I:$I=$I1977)*($T:$T=$T1977)*($S:$S=_xlfn.MINIFS($S:$S,$T:$T,"="&amp;$T1977)),""))))&amp;"",IF(P1977="","",""))&amp;""</f>
        <v/>
      </c>
      <c r="AY1977" t="str" cm="1">
        <f t="array" ref="AY1977">IFERROR(IF(Q1977&lt;&gt;"",Q1977,IF(OR($S1977="",$T1977=""),"",IF($T1977&lt;&gt;"",_xlfn._xlws.FILTER(Q:Q,($BU:$BU=$BU1977)*($I:$I=$I1977)*($T:$T=$T1977)*($S:$S=_xlfn.MINIFS($S:$S,$T:$T,"="&amp;$T1977)),""))))&amp;"",IF(Q1977="","",""))&amp;""</f>
        <v/>
      </c>
      <c r="AZ1977" t="str" cm="1">
        <f t="array" ref="AZ1977">IFERROR(IF(R1977&lt;&gt;"",R1977,IF(OR($S1977="",$T1977=""),"",IF($T1977&lt;&gt;"",_xlfn._xlws.FILTER(R:R,($BU:$BU=$BU1977)*($I:$I=$I1977)*($T:$T=$T1977)*($S:$S=_xlfn.MINIFS($S:$S,$T:$T,"="&amp;$T1977)),""))))&amp;"",IF(R1977="","",""))&amp;""</f>
        <v/>
      </c>
      <c r="BA1977" s="6">
        <f t="shared" si="2811"/>
        <v>164</v>
      </c>
      <c r="BB1977">
        <f t="shared" ref="BB1977:BD1977" si="2875">BB1976</f>
        <v>18987</v>
      </c>
      <c r="BC1977" t="str">
        <f t="shared" si="2875"/>
        <v>Velodrome</v>
      </c>
      <c r="BD1977" t="str">
        <f t="shared" si="2875"/>
        <v>Outlaws</v>
      </c>
      <c r="BE1977" t="s">
        <v>7</v>
      </c>
      <c r="BF1977" t="s">
        <v>182</v>
      </c>
      <c r="BI1977" cm="1">
        <f t="array" aca="1" ref="BI1977" ca="1">IFERROR(_xlfn._xlws.FILTER(shifts!A:A,(shifts!B:B=events!AD1977)*(shifts!AG:AG&gt;=events!BK1977)*(shifts!AH:AH&lt;=events!BL1977)),BI1976)</f>
        <v>69</v>
      </c>
      <c r="BJ1977" s="15">
        <f t="shared" si="2813"/>
        <v>0</v>
      </c>
      <c r="BK1977">
        <f t="shared" si="2814"/>
        <v>198</v>
      </c>
      <c r="BL1977">
        <f t="shared" si="2815"/>
        <v>198</v>
      </c>
      <c r="BM1977" s="15">
        <f>SUMIFS(BJ$2:BJ1977,K$2:K1977,"=Intermission")+SUMIFS(BJ$2:BJ1977,K$2:K1977,"=Timeout")</f>
        <v>67</v>
      </c>
      <c r="BN1977">
        <f t="shared" si="2816"/>
        <v>1147</v>
      </c>
      <c r="BO1977" s="19">
        <f t="shared" si="2817"/>
        <v>2029</v>
      </c>
      <c r="BP1977">
        <f t="shared" si="2818"/>
        <v>2024</v>
      </c>
      <c r="BQ1977" s="17">
        <f t="shared" si="2819"/>
        <v>2029</v>
      </c>
      <c r="BR1977" t="str">
        <f t="shared" si="2820"/>
        <v>event_team_player_1</v>
      </c>
      <c r="BS1977">
        <f>COUNTIFS(S$3:S1977,"="&amp;S1977,AI$3:AI1977,"="&amp;AI1977)</f>
        <v>1</v>
      </c>
      <c r="BT1977" t="str">
        <f>IFERROR(VLOOKUP(BB1977&amp;BU1977&amp;X1977,game_rosters!U:W,3,FALSE),"")</f>
        <v>P100132</v>
      </c>
      <c r="BU1977" t="str">
        <f t="shared" si="2821"/>
        <v>Velodrome</v>
      </c>
    </row>
    <row r="1978" spans="1:73" x14ac:dyDescent="0.2">
      <c r="A1978" t="str">
        <f t="shared" si="2796"/>
        <v/>
      </c>
      <c r="I1978" s="44">
        <v>24</v>
      </c>
      <c r="O1978" t="s">
        <v>619</v>
      </c>
      <c r="Q1978" t="s">
        <v>594</v>
      </c>
      <c r="S1978">
        <v>1014</v>
      </c>
      <c r="T1978" t="s">
        <v>756</v>
      </c>
      <c r="X1978">
        <v>24</v>
      </c>
      <c r="Z1978">
        <v>1</v>
      </c>
      <c r="AA1978">
        <f t="shared" si="2845"/>
        <v>2014</v>
      </c>
      <c r="AB1978" t="str">
        <f t="shared" si="2846"/>
        <v/>
      </c>
      <c r="AC1978">
        <f t="shared" si="2792"/>
        <v>2014</v>
      </c>
      <c r="AD1978" s="6">
        <v>2</v>
      </c>
      <c r="AE1978" t="s">
        <v>941</v>
      </c>
      <c r="AF1978" t="s">
        <v>743</v>
      </c>
      <c r="AG1978" t="s">
        <v>756</v>
      </c>
      <c r="AH1978" t="s">
        <v>756</v>
      </c>
      <c r="AI1978" t="str">
        <f t="shared" si="2797"/>
        <v>e</v>
      </c>
      <c r="AJ1978" t="str">
        <f t="shared" si="2798"/>
        <v/>
      </c>
      <c r="AK1978" t="str">
        <f t="shared" si="2799"/>
        <v/>
      </c>
      <c r="AL1978" t="str">
        <f t="shared" si="2800"/>
        <v/>
      </c>
      <c r="AM1978" t="str">
        <f t="shared" si="2801"/>
        <v/>
      </c>
      <c r="AN1978" t="str">
        <f t="shared" si="2802"/>
        <v>Home</v>
      </c>
      <c r="AO1978" t="str">
        <f t="shared" si="2803"/>
        <v>h</v>
      </c>
      <c r="AP1978" t="str">
        <f t="shared" si="2804"/>
        <v/>
      </c>
      <c r="AQ1978" t="str">
        <f t="shared" si="2805"/>
        <v/>
      </c>
      <c r="AR1978" t="str">
        <f t="shared" si="2806"/>
        <v>Home</v>
      </c>
      <c r="AS1978" t="str">
        <f t="shared" si="2807"/>
        <v>h</v>
      </c>
      <c r="AT1978" t="str">
        <f t="shared" si="2808"/>
        <v>Offensive</v>
      </c>
      <c r="AU1978" t="str">
        <f t="shared" si="2809"/>
        <v/>
      </c>
      <c r="AV1978" t="str">
        <f t="shared" si="2810"/>
        <v/>
      </c>
      <c r="AW1978" t="str" cm="1">
        <f t="array" ref="AW1978">IFERROR(IF(O1978&lt;&gt;"",O1978,IF(OR($S1978="",$T1978=""),"",IF(O1978&lt;&gt;"",O1978,IF($T1978&lt;&gt;"",_xlfn._xlws.FILTER(O:O,($BU:$BU=$BU1978)*($I:$I=$I1978)*($T:$T=$T1978)*($S:$S=_xlfn.MINIFS($S:$S,$T:$T,"="&amp;$T1978)),"")))))&amp;"",IF(O1978="","",""))&amp;""</f>
        <v>OffensivePlay_Pass-ReceiverMissed</v>
      </c>
      <c r="AX1978" t="str" cm="1">
        <f t="array" ref="AX1978">IFERROR(IF(P1978&lt;&gt;"",P1978,IF(OR($S1978="",$T1978=""),"",IF($T1978&lt;&gt;"",_xlfn._xlws.FILTER(P:P,($BU:$BU=$BU1978)*($I:$I=$I1978)*($T:$T=$T1978)*($S:$S=_xlfn.MINIFS($S:$S,$T:$T,"="&amp;$T1978)),""))))&amp;"",IF(P1978="","",""))&amp;""</f>
        <v/>
      </c>
      <c r="AY1978" t="str" cm="1">
        <f t="array" ref="AY1978">IFERROR(IF(Q1978&lt;&gt;"",Q1978,IF(OR($S1978="",$T1978=""),"",IF($T1978&lt;&gt;"",_xlfn._xlws.FILTER(Q:Q,($BU:$BU=$BU1978)*($I:$I=$I1978)*($T:$T=$T1978)*($S:$S=_xlfn.MINIFS($S:$S,$T:$T,"="&amp;$T1978)),""))))&amp;"",IF(Q1978="","",""))&amp;""</f>
        <v>u</v>
      </c>
      <c r="AZ1978" t="str" cm="1">
        <f t="array" ref="AZ1978">IFERROR(IF(R1978&lt;&gt;"",R1978,IF(OR($S1978="",$T1978=""),"",IF($T1978&lt;&gt;"",_xlfn._xlws.FILTER(R:R,($BU:$BU=$BU1978)*($I:$I=$I1978)*($T:$T=$T1978)*($S:$S=_xlfn.MINIFS($S:$S,$T:$T,"="&amp;$T1978)),""))))&amp;"",IF(R1978="","",""))&amp;""</f>
        <v/>
      </c>
      <c r="BA1978" s="6">
        <f t="shared" si="2811"/>
        <v>164</v>
      </c>
      <c r="BB1978">
        <f t="shared" ref="BB1978:BD1978" si="2876">BB1977</f>
        <v>18987</v>
      </c>
      <c r="BC1978" t="str">
        <f t="shared" si="2876"/>
        <v>Velodrome</v>
      </c>
      <c r="BD1978" t="str">
        <f t="shared" si="2876"/>
        <v>Outlaws</v>
      </c>
      <c r="BE1978" t="s">
        <v>7</v>
      </c>
      <c r="BF1978" t="s">
        <v>182</v>
      </c>
      <c r="BI1978" cm="1">
        <f t="array" aca="1" ref="BI1978" ca="1">IFERROR(_xlfn._xlws.FILTER(shifts!A:A,(shifts!B:B=events!AD1978)*(shifts!AG:AG&gt;=events!BK1978)*(shifts!AH:AH&lt;=events!BL1978)),BI1977)</f>
        <v>69</v>
      </c>
      <c r="BJ1978" s="15">
        <f t="shared" si="2813"/>
        <v>0</v>
      </c>
      <c r="BK1978">
        <f t="shared" si="2814"/>
        <v>198</v>
      </c>
      <c r="BL1978">
        <f t="shared" si="2815"/>
        <v>198</v>
      </c>
      <c r="BM1978" s="15">
        <f>SUMIFS(BJ$2:BJ1978,K$2:K1978,"=Intermission")+SUMIFS(BJ$2:BJ1978,K$2:K1978,"=Timeout")</f>
        <v>67</v>
      </c>
      <c r="BN1978">
        <f t="shared" si="2816"/>
        <v>1147</v>
      </c>
      <c r="BO1978" s="19">
        <f t="shared" si="2817"/>
        <v>2029</v>
      </c>
      <c r="BP1978">
        <f t="shared" si="2818"/>
        <v>2024</v>
      </c>
      <c r="BQ1978" s="17">
        <f t="shared" si="2819"/>
        <v>2029</v>
      </c>
      <c r="BR1978" t="str">
        <f t="shared" si="2820"/>
        <v>event_team_player_2</v>
      </c>
      <c r="BS1978">
        <f>COUNTIFS(S$3:S1978,"="&amp;S1978,AI$3:AI1978,"="&amp;AI1978)</f>
        <v>2</v>
      </c>
      <c r="BT1978" t="str">
        <f>IFERROR(VLOOKUP(BB1978&amp;BU1978&amp;X1978,game_rosters!U:W,3,FALSE),"")</f>
        <v>P100230</v>
      </c>
      <c r="BU1978" t="str">
        <f t="shared" si="2821"/>
        <v>Velodrome</v>
      </c>
    </row>
    <row r="1979" spans="1:73" x14ac:dyDescent="0.2">
      <c r="A1979">
        <f t="shared" si="2796"/>
        <v>1</v>
      </c>
      <c r="I1979" s="44">
        <v>14</v>
      </c>
      <c r="K1979" t="s">
        <v>238</v>
      </c>
      <c r="L1979" t="s">
        <v>174</v>
      </c>
      <c r="M1979" t="s">
        <v>390</v>
      </c>
      <c r="N1979" t="s">
        <v>594</v>
      </c>
      <c r="S1979">
        <v>1015</v>
      </c>
      <c r="T1979" t="s">
        <v>756</v>
      </c>
      <c r="W1979" t="s">
        <v>735</v>
      </c>
      <c r="X1979">
        <v>14</v>
      </c>
      <c r="Z1979">
        <v>1</v>
      </c>
      <c r="AA1979">
        <f t="shared" si="2845"/>
        <v>2015</v>
      </c>
      <c r="AB1979" t="str">
        <f t="shared" si="2846"/>
        <v/>
      </c>
      <c r="AC1979">
        <f t="shared" si="2792"/>
        <v>2015</v>
      </c>
      <c r="AD1979" s="6">
        <v>2</v>
      </c>
      <c r="AE1979" t="s">
        <v>941</v>
      </c>
      <c r="AF1979" t="s">
        <v>744</v>
      </c>
      <c r="AG1979" t="s">
        <v>756</v>
      </c>
      <c r="AH1979" t="s">
        <v>756</v>
      </c>
      <c r="AI1979" t="str">
        <f t="shared" si="2797"/>
        <v>e</v>
      </c>
      <c r="AJ1979" t="str">
        <f t="shared" si="2798"/>
        <v/>
      </c>
      <c r="AK1979" t="str">
        <f t="shared" si="2799"/>
        <v/>
      </c>
      <c r="AL1979" t="str">
        <f t="shared" si="2800"/>
        <v/>
      </c>
      <c r="AM1979" t="str">
        <f t="shared" si="2801"/>
        <v/>
      </c>
      <c r="AN1979" t="str">
        <f t="shared" si="2802"/>
        <v>Home</v>
      </c>
      <c r="AO1979" t="str">
        <f t="shared" si="2803"/>
        <v>h</v>
      </c>
      <c r="AP1979" t="str">
        <f t="shared" si="2804"/>
        <v/>
      </c>
      <c r="AQ1979" t="str">
        <f t="shared" si="2805"/>
        <v/>
      </c>
      <c r="AR1979" t="str">
        <f t="shared" si="2806"/>
        <v>Home</v>
      </c>
      <c r="AS1979" t="str">
        <f t="shared" si="2807"/>
        <v>h</v>
      </c>
      <c r="AT1979" t="str">
        <f t="shared" si="2808"/>
        <v>Offensive</v>
      </c>
      <c r="AU1979" t="str">
        <f t="shared" si="2809"/>
        <v/>
      </c>
      <c r="AV1979" t="str">
        <f t="shared" si="2810"/>
        <v/>
      </c>
      <c r="AW1979" t="str" cm="1">
        <f t="array" ref="AW1979">IFERROR(IF(O1979&lt;&gt;"",O1979,IF(OR($S1979="",$T1979=""),"",IF(O1979&lt;&gt;"",O1979,IF($T1979&lt;&gt;"",_xlfn._xlws.FILTER(O:O,($BU:$BU=$BU1979)*($I:$I=$I1979)*($T:$T=$T1979)*($S:$S=_xlfn.MINIFS($S:$S,$T:$T,"="&amp;$T1979)),"")))))&amp;"",IF(O1979="","",""))&amp;""</f>
        <v/>
      </c>
      <c r="AX1979" t="str" cm="1">
        <f t="array" ref="AX1979">IFERROR(IF(P1979&lt;&gt;"",P1979,IF(OR($S1979="",$T1979=""),"",IF($T1979&lt;&gt;"",_xlfn._xlws.FILTER(P:P,($BU:$BU=$BU1979)*($I:$I=$I1979)*($T:$T=$T1979)*($S:$S=_xlfn.MINIFS($S:$S,$T:$T,"="&amp;$T1979)),""))))&amp;"",IF(P1979="","",""))&amp;""</f>
        <v/>
      </c>
      <c r="AY1979" t="str" cm="1">
        <f t="array" ref="AY1979">IFERROR(IF(Q1979&lt;&gt;"",Q1979,IF(OR($S1979="",$T1979=""),"",IF($T1979&lt;&gt;"",_xlfn._xlws.FILTER(Q:Q,($BU:$BU=$BU1979)*($I:$I=$I1979)*($T:$T=$T1979)*($S:$S=_xlfn.MINIFS($S:$S,$T:$T,"="&amp;$T1979)),""))))&amp;"",IF(Q1979="","",""))&amp;""</f>
        <v/>
      </c>
      <c r="AZ1979" t="str" cm="1">
        <f t="array" ref="AZ1979">IFERROR(IF(R1979&lt;&gt;"",R1979,IF(OR($S1979="",$T1979=""),"",IF($T1979&lt;&gt;"",_xlfn._xlws.FILTER(R:R,($BU:$BU=$BU1979)*($I:$I=$I1979)*($T:$T=$T1979)*($S:$S=_xlfn.MINIFS($S:$S,$T:$T,"="&amp;$T1979)),""))))&amp;"",IF(R1979="","",""))&amp;""</f>
        <v/>
      </c>
      <c r="BA1979" s="6">
        <f t="shared" si="2811"/>
        <v>165</v>
      </c>
      <c r="BB1979">
        <f t="shared" ref="BB1979:BD1979" si="2877">BB1978</f>
        <v>18987</v>
      </c>
      <c r="BC1979" t="str">
        <f t="shared" si="2877"/>
        <v>Velodrome</v>
      </c>
      <c r="BD1979" t="str">
        <f t="shared" si="2877"/>
        <v>Outlaws</v>
      </c>
      <c r="BE1979" t="s">
        <v>238</v>
      </c>
      <c r="BF1979" t="s">
        <v>174</v>
      </c>
      <c r="BI1979" cm="1">
        <f t="array" aca="1" ref="BI1979" ca="1">IFERROR(_xlfn._xlws.FILTER(shifts!A:A,(shifts!B:B=events!AD1979)*(shifts!AG:AG&gt;=events!BK1979)*(shifts!AH:AH&lt;=events!BL1979)),BI1978)</f>
        <v>69</v>
      </c>
      <c r="BJ1979" s="15">
        <f t="shared" si="2813"/>
        <v>0</v>
      </c>
      <c r="BK1979">
        <f t="shared" si="2814"/>
        <v>195</v>
      </c>
      <c r="BL1979">
        <f t="shared" si="2815"/>
        <v>195</v>
      </c>
      <c r="BM1979" s="15">
        <f>SUMIFS(BJ$2:BJ1979,K$2:K1979,"=Intermission")+SUMIFS(BJ$2:BJ1979,K$2:K1979,"=Timeout")</f>
        <v>67</v>
      </c>
      <c r="BN1979">
        <f t="shared" si="2816"/>
        <v>1147</v>
      </c>
      <c r="BO1979" s="19">
        <f t="shared" si="2817"/>
        <v>2032</v>
      </c>
      <c r="BP1979">
        <f t="shared" si="2818"/>
        <v>2027</v>
      </c>
      <c r="BQ1979" s="17">
        <f t="shared" si="2819"/>
        <v>2032</v>
      </c>
      <c r="BR1979" t="str">
        <f t="shared" si="2820"/>
        <v>event_team_player_1</v>
      </c>
      <c r="BS1979">
        <f>COUNTIFS(S$3:S1979,"="&amp;S1979,AI$3:AI1979,"="&amp;AI1979)</f>
        <v>1</v>
      </c>
      <c r="BT1979" t="str">
        <f>IFERROR(VLOOKUP(BB1979&amp;BU1979&amp;X1979,game_rosters!U:W,3,FALSE),"")</f>
        <v>P100132</v>
      </c>
      <c r="BU1979" t="str">
        <f t="shared" si="2821"/>
        <v>Velodrome</v>
      </c>
    </row>
    <row r="1980" spans="1:73" x14ac:dyDescent="0.2">
      <c r="A1980" t="str">
        <f t="shared" si="2796"/>
        <v/>
      </c>
      <c r="I1980" s="44">
        <v>24</v>
      </c>
      <c r="S1980">
        <v>1015</v>
      </c>
      <c r="T1980" t="s">
        <v>756</v>
      </c>
      <c r="X1980">
        <v>24</v>
      </c>
      <c r="Z1980">
        <v>1</v>
      </c>
      <c r="AA1980">
        <f t="shared" si="2845"/>
        <v>2015</v>
      </c>
      <c r="AB1980" t="str">
        <f t="shared" si="2846"/>
        <v/>
      </c>
      <c r="AC1980">
        <f t="shared" si="2792"/>
        <v>2015</v>
      </c>
      <c r="AD1980" s="6">
        <v>2</v>
      </c>
      <c r="AE1980" t="s">
        <v>941</v>
      </c>
      <c r="AF1980" t="s">
        <v>744</v>
      </c>
      <c r="AG1980" t="s">
        <v>756</v>
      </c>
      <c r="AH1980" t="s">
        <v>756</v>
      </c>
      <c r="AI1980" t="str">
        <f t="shared" si="2797"/>
        <v>e</v>
      </c>
      <c r="AJ1980" t="str">
        <f t="shared" si="2798"/>
        <v/>
      </c>
      <c r="AK1980" t="str">
        <f t="shared" si="2799"/>
        <v/>
      </c>
      <c r="AL1980" t="str">
        <f t="shared" si="2800"/>
        <v/>
      </c>
      <c r="AM1980" t="str">
        <f t="shared" si="2801"/>
        <v/>
      </c>
      <c r="AN1980" t="str">
        <f t="shared" si="2802"/>
        <v>Home</v>
      </c>
      <c r="AO1980" t="str">
        <f t="shared" si="2803"/>
        <v>h</v>
      </c>
      <c r="AP1980" t="str">
        <f t="shared" si="2804"/>
        <v/>
      </c>
      <c r="AQ1980" t="str">
        <f t="shared" si="2805"/>
        <v/>
      </c>
      <c r="AR1980" t="str">
        <f t="shared" si="2806"/>
        <v>Home</v>
      </c>
      <c r="AS1980" t="str">
        <f t="shared" si="2807"/>
        <v>h</v>
      </c>
      <c r="AT1980" t="str">
        <f t="shared" si="2808"/>
        <v>Offensive</v>
      </c>
      <c r="AU1980" t="str">
        <f t="shared" si="2809"/>
        <v/>
      </c>
      <c r="AV1980" t="str">
        <f t="shared" si="2810"/>
        <v/>
      </c>
      <c r="AW1980" t="str" cm="1">
        <f t="array" ref="AW1980">IFERROR(IF(O1980&lt;&gt;"",O1980,IF(OR($S1980="",$T1980=""),"",IF(O1980&lt;&gt;"",O1980,IF($T1980&lt;&gt;"",_xlfn._xlws.FILTER(O:O,($BU:$BU=$BU1980)*($I:$I=$I1980)*($T:$T=$T1980)*($S:$S=_xlfn.MINIFS($S:$S,$T:$T,"="&amp;$T1980)),"")))))&amp;"",IF(O1980="","",""))&amp;""</f>
        <v/>
      </c>
      <c r="AX1980" t="str" cm="1">
        <f t="array" ref="AX1980">IFERROR(IF(P1980&lt;&gt;"",P1980,IF(OR($S1980="",$T1980=""),"",IF($T1980&lt;&gt;"",_xlfn._xlws.FILTER(P:P,($BU:$BU=$BU1980)*($I:$I=$I1980)*($T:$T=$T1980)*($S:$S=_xlfn.MINIFS($S:$S,$T:$T,"="&amp;$T1980)),""))))&amp;"",IF(P1980="","",""))&amp;""</f>
        <v/>
      </c>
      <c r="AY1980" t="str" cm="1">
        <f t="array" ref="AY1980">IFERROR(IF(Q1980&lt;&gt;"",Q1980,IF(OR($S1980="",$T1980=""),"",IF($T1980&lt;&gt;"",_xlfn._xlws.FILTER(Q:Q,($BU:$BU=$BU1980)*($I:$I=$I1980)*($T:$T=$T1980)*($S:$S=_xlfn.MINIFS($S:$S,$T:$T,"="&amp;$T1980)),""))))&amp;"",IF(Q1980="","",""))&amp;""</f>
        <v/>
      </c>
      <c r="AZ1980" t="str" cm="1">
        <f t="array" ref="AZ1980">IFERROR(IF(R1980&lt;&gt;"",R1980,IF(OR($S1980="",$T1980=""),"",IF($T1980&lt;&gt;"",_xlfn._xlws.FILTER(R:R,($BU:$BU=$BU1980)*($I:$I=$I1980)*($T:$T=$T1980)*($S:$S=_xlfn.MINIFS($S:$S,$T:$T,"="&amp;$T1980)),""))))&amp;"",IF(R1980="","",""))&amp;""</f>
        <v/>
      </c>
      <c r="BA1980" s="6">
        <f t="shared" si="2811"/>
        <v>165</v>
      </c>
      <c r="BB1980">
        <f t="shared" ref="BB1980:BD1980" si="2878">BB1979</f>
        <v>18987</v>
      </c>
      <c r="BC1980" t="str">
        <f t="shared" si="2878"/>
        <v>Velodrome</v>
      </c>
      <c r="BD1980" t="str">
        <f t="shared" si="2878"/>
        <v>Outlaws</v>
      </c>
      <c r="BE1980" t="s">
        <v>238</v>
      </c>
      <c r="BF1980" t="s">
        <v>174</v>
      </c>
      <c r="BI1980" cm="1">
        <f t="array" aca="1" ref="BI1980" ca="1">IFERROR(_xlfn._xlws.FILTER(shifts!A:A,(shifts!B:B=events!AD1980)*(shifts!AG:AG&gt;=events!BK1980)*(shifts!AH:AH&lt;=events!BL1980)),BI1979)</f>
        <v>69</v>
      </c>
      <c r="BJ1980" s="15">
        <f t="shared" si="2813"/>
        <v>0</v>
      </c>
      <c r="BK1980">
        <f t="shared" si="2814"/>
        <v>195</v>
      </c>
      <c r="BL1980">
        <f t="shared" si="2815"/>
        <v>195</v>
      </c>
      <c r="BM1980" s="15">
        <f>SUMIFS(BJ$2:BJ1980,K$2:K1980,"=Intermission")+SUMIFS(BJ$2:BJ1980,K$2:K1980,"=Timeout")</f>
        <v>67</v>
      </c>
      <c r="BN1980">
        <f t="shared" si="2816"/>
        <v>1147</v>
      </c>
      <c r="BO1980" s="19">
        <f t="shared" si="2817"/>
        <v>2032</v>
      </c>
      <c r="BP1980">
        <f t="shared" si="2818"/>
        <v>2027</v>
      </c>
      <c r="BQ1980" s="17">
        <f t="shared" si="2819"/>
        <v>2032</v>
      </c>
      <c r="BR1980" t="str">
        <f t="shared" si="2820"/>
        <v>event_team_player_2</v>
      </c>
      <c r="BS1980">
        <f>COUNTIFS(S$3:S1980,"="&amp;S1980,AI$3:AI1980,"="&amp;AI1980)</f>
        <v>2</v>
      </c>
      <c r="BT1980" t="str">
        <f>IFERROR(VLOOKUP(BB1980&amp;BU1980&amp;X1980,game_rosters!U:W,3,FALSE),"")</f>
        <v>P100230</v>
      </c>
      <c r="BU1980" t="str">
        <f t="shared" si="2821"/>
        <v>Velodrome</v>
      </c>
    </row>
    <row r="1981" spans="1:73" x14ac:dyDescent="0.2">
      <c r="A1981">
        <f t="shared" si="2796"/>
        <v>1</v>
      </c>
      <c r="I1981" s="44">
        <v>24</v>
      </c>
      <c r="K1981" t="s">
        <v>6</v>
      </c>
      <c r="L1981" t="s">
        <v>191</v>
      </c>
      <c r="M1981" t="s">
        <v>51</v>
      </c>
      <c r="N1981" t="s">
        <v>594</v>
      </c>
      <c r="S1981">
        <v>1016</v>
      </c>
      <c r="T1981">
        <v>167</v>
      </c>
      <c r="W1981" t="s">
        <v>735</v>
      </c>
      <c r="X1981">
        <v>24</v>
      </c>
      <c r="Z1981">
        <v>1</v>
      </c>
      <c r="AA1981">
        <f t="shared" si="2845"/>
        <v>2016</v>
      </c>
      <c r="AB1981">
        <f t="shared" si="2846"/>
        <v>9167</v>
      </c>
      <c r="AC1981">
        <f t="shared" si="2792"/>
        <v>9167</v>
      </c>
      <c r="AD1981" s="6">
        <v>2</v>
      </c>
      <c r="AE1981" t="s">
        <v>941</v>
      </c>
      <c r="AF1981" t="s">
        <v>923</v>
      </c>
      <c r="AG1981" t="s">
        <v>756</v>
      </c>
      <c r="AH1981" t="s">
        <v>756</v>
      </c>
      <c r="AI1981" t="str">
        <f t="shared" si="2797"/>
        <v>e</v>
      </c>
      <c r="AJ1981" t="str">
        <f t="shared" si="2798"/>
        <v/>
      </c>
      <c r="AK1981" t="str">
        <f t="shared" si="2799"/>
        <v/>
      </c>
      <c r="AL1981" t="str">
        <f t="shared" si="2800"/>
        <v/>
      </c>
      <c r="AM1981" t="str">
        <f t="shared" si="2801"/>
        <v/>
      </c>
      <c r="AN1981" t="str">
        <f t="shared" si="2802"/>
        <v>Home</v>
      </c>
      <c r="AO1981" t="str">
        <f t="shared" si="2803"/>
        <v>h</v>
      </c>
      <c r="AP1981" t="str">
        <f t="shared" si="2804"/>
        <v/>
      </c>
      <c r="AQ1981" t="str">
        <f t="shared" si="2805"/>
        <v/>
      </c>
      <c r="AR1981" t="str">
        <f t="shared" si="2806"/>
        <v>Home</v>
      </c>
      <c r="AS1981" t="str">
        <f t="shared" si="2807"/>
        <v>h</v>
      </c>
      <c r="AT1981" t="str">
        <f t="shared" si="2808"/>
        <v>Offensive</v>
      </c>
      <c r="AU1981" t="str">
        <f t="shared" si="2809"/>
        <v/>
      </c>
      <c r="AV1981" t="str">
        <f t="shared" si="2810"/>
        <v/>
      </c>
      <c r="AW1981" t="str" cm="1">
        <f t="array" ref="AW1981">IFERROR(IF(O1981&lt;&gt;"",O1981,IF(OR($S1981="",$T1981=""),"",IF(O1981&lt;&gt;"",O1981,IF($T1981&lt;&gt;"",_xlfn._xlws.FILTER(O:O,($BU:$BU=$BU1981)*($I:$I=$I1981)*($T:$T=$T1981)*($S:$S=_xlfn.MINIFS($S:$S,$T:$T,"="&amp;$T1981)),"")))))&amp;"",IF(O1981="","",""))&amp;""</f>
        <v/>
      </c>
      <c r="AX1981" t="str" cm="1">
        <f t="array" ref="AX1981">IFERROR(IF(P1981&lt;&gt;"",P1981,IF(OR($S1981="",$T1981=""),"",IF($T1981&lt;&gt;"",_xlfn._xlws.FILTER(P:P,($BU:$BU=$BU1981)*($I:$I=$I1981)*($T:$T=$T1981)*($S:$S=_xlfn.MINIFS($S:$S,$T:$T,"="&amp;$T1981)),""))))&amp;"",IF(P1981="","",""))&amp;""</f>
        <v/>
      </c>
      <c r="AY1981" t="str" cm="1">
        <f t="array" ref="AY1981">IFERROR(IF(Q1981&lt;&gt;"",Q1981,IF(OR($S1981="",$T1981=""),"",IF($T1981&lt;&gt;"",_xlfn._xlws.FILTER(Q:Q,($BU:$BU=$BU1981)*($I:$I=$I1981)*($T:$T=$T1981)*($S:$S=_xlfn.MINIFS($S:$S,$T:$T,"="&amp;$T1981)),""))))&amp;"",IF(Q1981="","",""))&amp;""</f>
        <v/>
      </c>
      <c r="AZ1981" t="str" cm="1">
        <f t="array" ref="AZ1981">IFERROR(IF(R1981&lt;&gt;"",R1981,IF(OR($S1981="",$T1981=""),"",IF($T1981&lt;&gt;"",_xlfn._xlws.FILTER(R:R,($BU:$BU=$BU1981)*($I:$I=$I1981)*($T:$T=$T1981)*($S:$S=_xlfn.MINIFS($S:$S,$T:$T,"="&amp;$T1981)),""))))&amp;"",IF(R1981="","",""))&amp;""</f>
        <v/>
      </c>
      <c r="BA1981" s="6">
        <f t="shared" si="2811"/>
        <v>165</v>
      </c>
      <c r="BB1981">
        <f t="shared" ref="BB1981:BD1981" si="2879">BB1980</f>
        <v>18987</v>
      </c>
      <c r="BC1981" t="str">
        <f t="shared" si="2879"/>
        <v>Velodrome</v>
      </c>
      <c r="BD1981" t="str">
        <f t="shared" si="2879"/>
        <v>Outlaws</v>
      </c>
      <c r="BE1981" t="s">
        <v>6</v>
      </c>
      <c r="BF1981" t="s">
        <v>191</v>
      </c>
      <c r="BI1981" cm="1">
        <f t="array" aca="1" ref="BI1981" ca="1">IFERROR(_xlfn._xlws.FILTER(shifts!A:A,(shifts!B:B=events!AD1981)*(shifts!AG:AG&gt;=events!BK1981)*(shifts!AH:AH&lt;=events!BL1981)),BI1980)</f>
        <v>69</v>
      </c>
      <c r="BJ1981" s="15">
        <f t="shared" si="2813"/>
        <v>0</v>
      </c>
      <c r="BK1981">
        <f t="shared" si="2814"/>
        <v>193</v>
      </c>
      <c r="BL1981">
        <f t="shared" si="2815"/>
        <v>193</v>
      </c>
      <c r="BM1981" s="15">
        <f>SUMIFS(BJ$2:BJ1981,K$2:K1981,"=Intermission")+SUMIFS(BJ$2:BJ1981,K$2:K1981,"=Timeout")</f>
        <v>67</v>
      </c>
      <c r="BN1981">
        <f t="shared" si="2816"/>
        <v>1147</v>
      </c>
      <c r="BO1981" s="19">
        <f t="shared" si="2817"/>
        <v>2034</v>
      </c>
      <c r="BP1981">
        <f t="shared" si="2818"/>
        <v>2029</v>
      </c>
      <c r="BQ1981" s="17">
        <f t="shared" si="2819"/>
        <v>2034</v>
      </c>
      <c r="BR1981" t="str">
        <f t="shared" si="2820"/>
        <v>event_team_player_1</v>
      </c>
      <c r="BS1981">
        <f>COUNTIFS(S$3:S1981,"="&amp;S1981,AI$3:AI1981,"="&amp;AI1981)</f>
        <v>1</v>
      </c>
      <c r="BT1981" t="str">
        <f>IFERROR(VLOOKUP(BB1981&amp;BU1981&amp;X1981,game_rosters!U:W,3,FALSE),"")</f>
        <v>P100230</v>
      </c>
      <c r="BU1981" t="str">
        <f t="shared" si="2821"/>
        <v>Velodrome</v>
      </c>
    </row>
    <row r="1982" spans="1:73" x14ac:dyDescent="0.2">
      <c r="A1982" t="str">
        <f t="shared" si="2796"/>
        <v/>
      </c>
      <c r="I1982" s="44">
        <v>4</v>
      </c>
      <c r="O1982" t="s">
        <v>572</v>
      </c>
      <c r="Q1982" t="s">
        <v>595</v>
      </c>
      <c r="S1982">
        <v>1016</v>
      </c>
      <c r="T1982">
        <v>167</v>
      </c>
      <c r="X1982">
        <v>4</v>
      </c>
      <c r="AA1982">
        <f t="shared" si="2845"/>
        <v>2016</v>
      </c>
      <c r="AB1982">
        <f t="shared" si="2846"/>
        <v>9167</v>
      </c>
      <c r="AC1982">
        <f t="shared" si="2792"/>
        <v>9167</v>
      </c>
      <c r="AD1982" s="6">
        <v>2</v>
      </c>
      <c r="AE1982" t="s">
        <v>941</v>
      </c>
      <c r="AF1982" t="s">
        <v>923</v>
      </c>
      <c r="AG1982" t="s">
        <v>756</v>
      </c>
      <c r="AH1982" t="s">
        <v>756</v>
      </c>
      <c r="AI1982" t="str">
        <f t="shared" si="2797"/>
        <v>o</v>
      </c>
      <c r="AJ1982" t="str">
        <f t="shared" si="2798"/>
        <v/>
      </c>
      <c r="AK1982" t="str">
        <f t="shared" si="2799"/>
        <v/>
      </c>
      <c r="AL1982" t="str">
        <f t="shared" si="2800"/>
        <v/>
      </c>
      <c r="AM1982" t="str">
        <f t="shared" si="2801"/>
        <v/>
      </c>
      <c r="AN1982" t="str">
        <f t="shared" si="2802"/>
        <v>Home</v>
      </c>
      <c r="AO1982" t="str">
        <f t="shared" si="2803"/>
        <v>h</v>
      </c>
      <c r="AP1982" t="str">
        <f t="shared" si="2804"/>
        <v/>
      </c>
      <c r="AQ1982" t="str">
        <f t="shared" si="2805"/>
        <v/>
      </c>
      <c r="AR1982" t="str">
        <f t="shared" si="2806"/>
        <v>Home</v>
      </c>
      <c r="AS1982" t="str">
        <f t="shared" si="2807"/>
        <v>h</v>
      </c>
      <c r="AT1982" t="str">
        <f t="shared" si="2808"/>
        <v>Defensive</v>
      </c>
      <c r="AU1982" t="str">
        <f t="shared" si="2809"/>
        <v/>
      </c>
      <c r="AV1982" t="str">
        <f t="shared" si="2810"/>
        <v/>
      </c>
      <c r="AW1982" t="str" cm="1">
        <f t="array" ref="AW1982">IFERROR(IF(O1982&lt;&gt;"",O1982,IF(OR($S1982="",$T1982=""),"",IF(O1982&lt;&gt;"",O1982,IF($T1982&lt;&gt;"",_xlfn._xlws.FILTER(O:O,($BU:$BU=$BU1982)*($I:$I=$I1982)*($T:$T=$T1982)*($S:$S=_xlfn.MINIFS($S:$S,$T:$T,"="&amp;$T1982)),"")))))&amp;"",IF(O1982="","",""))&amp;""</f>
        <v>Defensive_PlayShot-BlockedShot</v>
      </c>
      <c r="AX1982" t="str" cm="1">
        <f t="array" ref="AX1982">IFERROR(IF(P1982&lt;&gt;"",P1982,IF(OR($S1982="",$T1982=""),"",IF($T1982&lt;&gt;"",_xlfn._xlws.FILTER(P:P,($BU:$BU=$BU1982)*($I:$I=$I1982)*($T:$T=$T1982)*($S:$S=_xlfn.MINIFS($S:$S,$T:$T,"="&amp;$T1982)),""))))&amp;"",IF(P1982="","",""))&amp;""</f>
        <v/>
      </c>
      <c r="AY1982" t="str" cm="1">
        <f t="array" ref="AY1982">IFERROR(IF(Q1982&lt;&gt;"",Q1982,IF(OR($S1982="",$T1982=""),"",IF($T1982&lt;&gt;"",_xlfn._xlws.FILTER(Q:Q,($BU:$BU=$BU1982)*($I:$I=$I1982)*($T:$T=$T1982)*($S:$S=_xlfn.MINIFS($S:$S,$T:$T,"="&amp;$T1982)),""))))&amp;"",IF(Q1982="","",""))&amp;""</f>
        <v>s</v>
      </c>
      <c r="AZ1982" t="str" cm="1">
        <f t="array" ref="AZ1982">IFERROR(IF(R1982&lt;&gt;"",R1982,IF(OR($S1982="",$T1982=""),"",IF($T1982&lt;&gt;"",_xlfn._xlws.FILTER(R:R,($BU:$BU=$BU1982)*($I:$I=$I1982)*($T:$T=$T1982)*($S:$S=_xlfn.MINIFS($S:$S,$T:$T,"="&amp;$T1982)),""))))&amp;"",IF(R1982="","",""))&amp;""</f>
        <v/>
      </c>
      <c r="BA1982" s="6">
        <f t="shared" si="2811"/>
        <v>165</v>
      </c>
      <c r="BB1982">
        <f t="shared" ref="BB1982:BD1982" si="2880">BB1981</f>
        <v>18987</v>
      </c>
      <c r="BC1982" t="str">
        <f t="shared" si="2880"/>
        <v>Velodrome</v>
      </c>
      <c r="BD1982" t="str">
        <f t="shared" si="2880"/>
        <v>Outlaws</v>
      </c>
      <c r="BE1982" t="s">
        <v>6</v>
      </c>
      <c r="BF1982" t="s">
        <v>191</v>
      </c>
      <c r="BI1982" cm="1">
        <f t="array" aca="1" ref="BI1982" ca="1">IFERROR(_xlfn._xlws.FILTER(shifts!A:A,(shifts!B:B=events!AD1982)*(shifts!AG:AG&gt;=events!BK1982)*(shifts!AH:AH&lt;=events!BL1982)),BI1981)</f>
        <v>69</v>
      </c>
      <c r="BJ1982" s="15">
        <f t="shared" si="2813"/>
        <v>0</v>
      </c>
      <c r="BK1982">
        <f t="shared" si="2814"/>
        <v>193</v>
      </c>
      <c r="BL1982">
        <f t="shared" si="2815"/>
        <v>193</v>
      </c>
      <c r="BM1982" s="15">
        <f>SUMIFS(BJ$2:BJ1982,K$2:K1982,"=Intermission")+SUMIFS(BJ$2:BJ1982,K$2:K1982,"=Timeout")</f>
        <v>67</v>
      </c>
      <c r="BN1982">
        <f t="shared" si="2816"/>
        <v>1147</v>
      </c>
      <c r="BO1982" s="19">
        <f t="shared" si="2817"/>
        <v>2034</v>
      </c>
      <c r="BP1982">
        <f t="shared" si="2818"/>
        <v>2029</v>
      </c>
      <c r="BQ1982" s="17">
        <f t="shared" si="2819"/>
        <v>2034</v>
      </c>
      <c r="BR1982" t="str">
        <f t="shared" si="2820"/>
        <v>opp_team_player_1</v>
      </c>
      <c r="BS1982">
        <f>COUNTIFS(S$3:S1982,"="&amp;S1982,AI$3:AI1982,"="&amp;AI1982)</f>
        <v>1</v>
      </c>
      <c r="BT1982" t="str">
        <f>IFERROR(VLOOKUP(BB1982&amp;BU1982&amp;X1982,game_rosters!U:W,3,FALSE),"")</f>
        <v>P100032</v>
      </c>
      <c r="BU1982" t="str">
        <f t="shared" si="2821"/>
        <v>Outlaws</v>
      </c>
    </row>
    <row r="1983" spans="1:73" x14ac:dyDescent="0.2">
      <c r="A1983">
        <f t="shared" si="2796"/>
        <v>1</v>
      </c>
      <c r="I1983" s="44">
        <v>24</v>
      </c>
      <c r="K1983" t="s">
        <v>9</v>
      </c>
      <c r="L1983" t="s">
        <v>173</v>
      </c>
      <c r="M1983" t="s">
        <v>76</v>
      </c>
      <c r="S1983">
        <v>1017</v>
      </c>
      <c r="T1983">
        <v>167</v>
      </c>
      <c r="W1983" t="s">
        <v>735</v>
      </c>
      <c r="X1983">
        <v>24</v>
      </c>
      <c r="Z1983">
        <v>1</v>
      </c>
      <c r="AA1983">
        <f t="shared" si="2845"/>
        <v>2017</v>
      </c>
      <c r="AB1983">
        <f t="shared" si="2846"/>
        <v>9167</v>
      </c>
      <c r="AC1983">
        <f t="shared" si="2792"/>
        <v>9167</v>
      </c>
      <c r="AD1983" s="6">
        <v>2</v>
      </c>
      <c r="AE1983" t="s">
        <v>941</v>
      </c>
      <c r="AF1983" t="s">
        <v>923</v>
      </c>
      <c r="AG1983" t="s">
        <v>756</v>
      </c>
      <c r="AH1983" t="s">
        <v>756</v>
      </c>
      <c r="AI1983" t="str">
        <f t="shared" si="2797"/>
        <v>e</v>
      </c>
      <c r="AJ1983" t="str">
        <f t="shared" si="2798"/>
        <v/>
      </c>
      <c r="AK1983" t="str">
        <f t="shared" si="2799"/>
        <v/>
      </c>
      <c r="AL1983" t="str">
        <f t="shared" si="2800"/>
        <v/>
      </c>
      <c r="AM1983" t="str">
        <f t="shared" si="2801"/>
        <v/>
      </c>
      <c r="AN1983" t="str">
        <f t="shared" si="2802"/>
        <v>Home</v>
      </c>
      <c r="AO1983" t="str">
        <f t="shared" si="2803"/>
        <v>h</v>
      </c>
      <c r="AP1983" t="str">
        <f t="shared" si="2804"/>
        <v/>
      </c>
      <c r="AQ1983" t="str">
        <f t="shared" si="2805"/>
        <v/>
      </c>
      <c r="AR1983" t="str">
        <f t="shared" si="2806"/>
        <v>Home</v>
      </c>
      <c r="AS1983" t="str">
        <f t="shared" si="2807"/>
        <v>h</v>
      </c>
      <c r="AT1983" t="str">
        <f t="shared" si="2808"/>
        <v>Offensive</v>
      </c>
      <c r="AU1983" t="str">
        <f t="shared" si="2809"/>
        <v/>
      </c>
      <c r="AV1983" t="str">
        <f t="shared" si="2810"/>
        <v/>
      </c>
      <c r="AW1983" t="str" cm="1">
        <f t="array" ref="AW1983">IFERROR(IF(O1983&lt;&gt;"",O1983,IF(OR($S1983="",$T1983=""),"",IF(O1983&lt;&gt;"",O1983,IF($T1983&lt;&gt;"",_xlfn._xlws.FILTER(O:O,($BU:$BU=$BU1983)*($I:$I=$I1983)*($T:$T=$T1983)*($S:$S=_xlfn.MINIFS($S:$S,$T:$T,"="&amp;$T1983)),"")))))&amp;"",IF(O1983="","",""))&amp;""</f>
        <v/>
      </c>
      <c r="AX1983" t="str" cm="1">
        <f t="array" ref="AX1983">IFERROR(IF(P1983&lt;&gt;"",P1983,IF(OR($S1983="",$T1983=""),"",IF($T1983&lt;&gt;"",_xlfn._xlws.FILTER(P:P,($BU:$BU=$BU1983)*($I:$I=$I1983)*($T:$T=$T1983)*($S:$S=_xlfn.MINIFS($S:$S,$T:$T,"="&amp;$T1983)),""))))&amp;"",IF(P1983="","",""))&amp;""</f>
        <v/>
      </c>
      <c r="AY1983" t="str" cm="1">
        <f t="array" ref="AY1983">IFERROR(IF(Q1983&lt;&gt;"",Q1983,IF(OR($S1983="",$T1983=""),"",IF($T1983&lt;&gt;"",_xlfn._xlws.FILTER(Q:Q,($BU:$BU=$BU1983)*($I:$I=$I1983)*($T:$T=$T1983)*($S:$S=_xlfn.MINIFS($S:$S,$T:$T,"="&amp;$T1983)),""))))&amp;"",IF(Q1983="","",""))&amp;""</f>
        <v/>
      </c>
      <c r="AZ1983" t="str" cm="1">
        <f t="array" ref="AZ1983">IFERROR(IF(R1983&lt;&gt;"",R1983,IF(OR($S1983="",$T1983=""),"",IF($T1983&lt;&gt;"",_xlfn._xlws.FILTER(R:R,($BU:$BU=$BU1983)*($I:$I=$I1983)*($T:$T=$T1983)*($S:$S=_xlfn.MINIFS($S:$S,$T:$T,"="&amp;$T1983)),""))))&amp;"",IF(R1983="","",""))&amp;""</f>
        <v/>
      </c>
      <c r="BA1983" s="6">
        <f t="shared" si="2811"/>
        <v>165</v>
      </c>
      <c r="BB1983">
        <f t="shared" ref="BB1983:BD1983" si="2881">BB1982</f>
        <v>18987</v>
      </c>
      <c r="BC1983" t="str">
        <f t="shared" si="2881"/>
        <v>Velodrome</v>
      </c>
      <c r="BD1983" t="str">
        <f t="shared" si="2881"/>
        <v>Outlaws</v>
      </c>
      <c r="BE1983" t="s">
        <v>9</v>
      </c>
      <c r="BF1983" t="s">
        <v>173</v>
      </c>
      <c r="BI1983" cm="1">
        <f t="array" aca="1" ref="BI1983" ca="1">IFERROR(_xlfn._xlws.FILTER(shifts!A:A,(shifts!B:B=events!AD1983)*(shifts!AG:AG&gt;=events!BK1983)*(shifts!AH:AH&lt;=events!BL1983)),BI1982)</f>
        <v>69</v>
      </c>
      <c r="BJ1983" s="15">
        <f t="shared" si="2813"/>
        <v>0</v>
      </c>
      <c r="BK1983">
        <f t="shared" si="2814"/>
        <v>193</v>
      </c>
      <c r="BL1983">
        <f t="shared" si="2815"/>
        <v>193</v>
      </c>
      <c r="BM1983" s="15">
        <f>SUMIFS(BJ$2:BJ1983,K$2:K1983,"=Intermission")+SUMIFS(BJ$2:BJ1983,K$2:K1983,"=Timeout")</f>
        <v>67</v>
      </c>
      <c r="BN1983">
        <f t="shared" si="2816"/>
        <v>1147</v>
      </c>
      <c r="BO1983" s="19">
        <f t="shared" si="2817"/>
        <v>2034</v>
      </c>
      <c r="BP1983">
        <f t="shared" si="2818"/>
        <v>2029</v>
      </c>
      <c r="BQ1983" s="17">
        <f t="shared" si="2819"/>
        <v>2034</v>
      </c>
      <c r="BR1983" t="str">
        <f t="shared" si="2820"/>
        <v>event_team_player_1</v>
      </c>
      <c r="BS1983">
        <f>COUNTIFS(S$3:S1983,"="&amp;S1983,AI$3:AI1983,"="&amp;AI1983)</f>
        <v>1</v>
      </c>
      <c r="BT1983" t="str">
        <f>IFERROR(VLOOKUP(BB1983&amp;BU1983&amp;X1983,game_rosters!U:W,3,FALSE),"")</f>
        <v>P100230</v>
      </c>
      <c r="BU1983" t="str">
        <f t="shared" si="2821"/>
        <v>Velodrome</v>
      </c>
    </row>
    <row r="1984" spans="1:73" x14ac:dyDescent="0.2">
      <c r="A1984" t="str">
        <f t="shared" si="2796"/>
        <v/>
      </c>
      <c r="I1984" s="44">
        <v>4</v>
      </c>
      <c r="O1984" t="s">
        <v>572</v>
      </c>
      <c r="Q1984" t="s">
        <v>595</v>
      </c>
      <c r="S1984">
        <v>1017</v>
      </c>
      <c r="T1984">
        <v>167</v>
      </c>
      <c r="X1984">
        <v>4</v>
      </c>
      <c r="AA1984">
        <f t="shared" si="2845"/>
        <v>2017</v>
      </c>
      <c r="AB1984">
        <f t="shared" si="2846"/>
        <v>9167</v>
      </c>
      <c r="AC1984">
        <f t="shared" si="2792"/>
        <v>9167</v>
      </c>
      <c r="AD1984" s="6">
        <v>2</v>
      </c>
      <c r="AE1984" t="s">
        <v>941</v>
      </c>
      <c r="AF1984" t="s">
        <v>923</v>
      </c>
      <c r="AG1984" t="s">
        <v>756</v>
      </c>
      <c r="AH1984" t="s">
        <v>756</v>
      </c>
      <c r="AI1984" t="str">
        <f t="shared" si="2797"/>
        <v>o</v>
      </c>
      <c r="AJ1984" t="str">
        <f t="shared" si="2798"/>
        <v/>
      </c>
      <c r="AK1984" t="str">
        <f t="shared" si="2799"/>
        <v/>
      </c>
      <c r="AL1984" t="str">
        <f t="shared" si="2800"/>
        <v/>
      </c>
      <c r="AM1984" t="str">
        <f t="shared" si="2801"/>
        <v/>
      </c>
      <c r="AN1984" t="str">
        <f t="shared" si="2802"/>
        <v>Home</v>
      </c>
      <c r="AO1984" t="str">
        <f t="shared" si="2803"/>
        <v>h</v>
      </c>
      <c r="AP1984" t="str">
        <f t="shared" si="2804"/>
        <v/>
      </c>
      <c r="AQ1984" t="str">
        <f t="shared" si="2805"/>
        <v/>
      </c>
      <c r="AR1984" t="str">
        <f t="shared" si="2806"/>
        <v>Home</v>
      </c>
      <c r="AS1984" t="str">
        <f t="shared" si="2807"/>
        <v>h</v>
      </c>
      <c r="AT1984" t="str">
        <f t="shared" si="2808"/>
        <v>Defensive</v>
      </c>
      <c r="AU1984" t="str">
        <f t="shared" si="2809"/>
        <v/>
      </c>
      <c r="AV1984" t="str">
        <f t="shared" si="2810"/>
        <v/>
      </c>
      <c r="AW1984" t="str" cm="1">
        <f t="array" ref="AW1984">IFERROR(IF(O1984&lt;&gt;"",O1984,IF(OR($S1984="",$T1984=""),"",IF(O1984&lt;&gt;"",O1984,IF($T1984&lt;&gt;"",_xlfn._xlws.FILTER(O:O,($BU:$BU=$BU1984)*($I:$I=$I1984)*($T:$T=$T1984)*($S:$S=_xlfn.MINIFS($S:$S,$T:$T,"="&amp;$T1984)),"")))))&amp;"",IF(O1984="","",""))&amp;""</f>
        <v>Defensive_PlayShot-BlockedShot</v>
      </c>
      <c r="AX1984" t="str" cm="1">
        <f t="array" ref="AX1984">IFERROR(IF(P1984&lt;&gt;"",P1984,IF(OR($S1984="",$T1984=""),"",IF($T1984&lt;&gt;"",_xlfn._xlws.FILTER(P:P,($BU:$BU=$BU1984)*($I:$I=$I1984)*($T:$T=$T1984)*($S:$S=_xlfn.MINIFS($S:$S,$T:$T,"="&amp;$T1984)),""))))&amp;"",IF(P1984="","",""))&amp;""</f>
        <v/>
      </c>
      <c r="AY1984" t="str" cm="1">
        <f t="array" ref="AY1984">IFERROR(IF(Q1984&lt;&gt;"",Q1984,IF(OR($S1984="",$T1984=""),"",IF($T1984&lt;&gt;"",_xlfn._xlws.FILTER(Q:Q,($BU:$BU=$BU1984)*($I:$I=$I1984)*($T:$T=$T1984)*($S:$S=_xlfn.MINIFS($S:$S,$T:$T,"="&amp;$T1984)),""))))&amp;"",IF(Q1984="","",""))&amp;""</f>
        <v>s</v>
      </c>
      <c r="AZ1984" t="str" cm="1">
        <f t="array" ref="AZ1984">IFERROR(IF(R1984&lt;&gt;"",R1984,IF(OR($S1984="",$T1984=""),"",IF($T1984&lt;&gt;"",_xlfn._xlws.FILTER(R:R,($BU:$BU=$BU1984)*($I:$I=$I1984)*($T:$T=$T1984)*($S:$S=_xlfn.MINIFS($S:$S,$T:$T,"="&amp;$T1984)),""))))&amp;"",IF(R1984="","",""))&amp;""</f>
        <v/>
      </c>
      <c r="BA1984" s="6">
        <f t="shared" si="2811"/>
        <v>165</v>
      </c>
      <c r="BB1984">
        <f t="shared" ref="BB1984:BD1984" si="2882">BB1983</f>
        <v>18987</v>
      </c>
      <c r="BC1984" t="str">
        <f t="shared" si="2882"/>
        <v>Velodrome</v>
      </c>
      <c r="BD1984" t="str">
        <f t="shared" si="2882"/>
        <v>Outlaws</v>
      </c>
      <c r="BE1984" t="s">
        <v>9</v>
      </c>
      <c r="BF1984" t="s">
        <v>173</v>
      </c>
      <c r="BI1984" cm="1">
        <f t="array" aca="1" ref="BI1984" ca="1">IFERROR(_xlfn._xlws.FILTER(shifts!A:A,(shifts!B:B=events!AD1984)*(shifts!AG:AG&gt;=events!BK1984)*(shifts!AH:AH&lt;=events!BL1984)),BI1983)</f>
        <v>69</v>
      </c>
      <c r="BJ1984" s="15">
        <f t="shared" si="2813"/>
        <v>0</v>
      </c>
      <c r="BK1984">
        <f t="shared" si="2814"/>
        <v>193</v>
      </c>
      <c r="BL1984">
        <f t="shared" si="2815"/>
        <v>193</v>
      </c>
      <c r="BM1984" s="15">
        <f>SUMIFS(BJ$2:BJ1984,K$2:K1984,"=Intermission")+SUMIFS(BJ$2:BJ1984,K$2:K1984,"=Timeout")</f>
        <v>67</v>
      </c>
      <c r="BN1984">
        <f t="shared" si="2816"/>
        <v>1147</v>
      </c>
      <c r="BO1984" s="19">
        <f t="shared" si="2817"/>
        <v>2034</v>
      </c>
      <c r="BP1984">
        <f t="shared" si="2818"/>
        <v>2029</v>
      </c>
      <c r="BQ1984" s="17">
        <f t="shared" si="2819"/>
        <v>2034</v>
      </c>
      <c r="BR1984" t="str">
        <f t="shared" si="2820"/>
        <v>opp_team_player_1</v>
      </c>
      <c r="BS1984">
        <f>COUNTIFS(S$3:S1984,"="&amp;S1984,AI$3:AI1984,"="&amp;AI1984)</f>
        <v>1</v>
      </c>
      <c r="BT1984" t="str">
        <f>IFERROR(VLOOKUP(BB1984&amp;BU1984&amp;X1984,game_rosters!U:W,3,FALSE),"")</f>
        <v>P100032</v>
      </c>
      <c r="BU1984" t="str">
        <f t="shared" si="2821"/>
        <v>Outlaws</v>
      </c>
    </row>
    <row r="1985" spans="1:73" x14ac:dyDescent="0.2">
      <c r="A1985">
        <f t="shared" si="2796"/>
        <v>1</v>
      </c>
      <c r="I1985" s="44">
        <v>56</v>
      </c>
      <c r="K1985" t="s">
        <v>13</v>
      </c>
      <c r="L1985" t="s">
        <v>586</v>
      </c>
      <c r="N1985" t="s">
        <v>595</v>
      </c>
      <c r="O1985" t="s">
        <v>695</v>
      </c>
      <c r="Q1985" t="s">
        <v>595</v>
      </c>
      <c r="S1985">
        <v>1018</v>
      </c>
      <c r="T1985" t="s">
        <v>756</v>
      </c>
      <c r="W1985" t="s">
        <v>731</v>
      </c>
      <c r="X1985">
        <v>56</v>
      </c>
      <c r="Z1985">
        <v>1</v>
      </c>
      <c r="AA1985">
        <f t="shared" si="2845"/>
        <v>2018</v>
      </c>
      <c r="AB1985" t="str">
        <f t="shared" si="2846"/>
        <v/>
      </c>
      <c r="AC1985">
        <f t="shared" si="2792"/>
        <v>2018</v>
      </c>
      <c r="AD1985" s="6">
        <v>2</v>
      </c>
      <c r="AE1985" t="s">
        <v>941</v>
      </c>
      <c r="AF1985" t="s">
        <v>746</v>
      </c>
      <c r="AG1985" t="s">
        <v>941</v>
      </c>
      <c r="AH1985" t="s">
        <v>913</v>
      </c>
      <c r="AI1985" t="str">
        <f t="shared" si="2797"/>
        <v>e</v>
      </c>
      <c r="AJ1985" t="str">
        <f t="shared" si="2798"/>
        <v/>
      </c>
      <c r="AK1985" t="str">
        <f t="shared" si="2799"/>
        <v/>
      </c>
      <c r="AL1985" t="str">
        <f t="shared" si="2800"/>
        <v/>
      </c>
      <c r="AM1985" t="str">
        <f t="shared" si="2801"/>
        <v/>
      </c>
      <c r="AN1985" t="str">
        <f t="shared" si="2802"/>
        <v>Away</v>
      </c>
      <c r="AO1985" t="str">
        <f t="shared" si="2803"/>
        <v>a</v>
      </c>
      <c r="AP1985" t="str">
        <f t="shared" si="2804"/>
        <v/>
      </c>
      <c r="AQ1985" t="str">
        <f t="shared" si="2805"/>
        <v/>
      </c>
      <c r="AR1985" t="str">
        <f t="shared" si="2806"/>
        <v>Away</v>
      </c>
      <c r="AS1985" t="str">
        <f t="shared" si="2807"/>
        <v>a</v>
      </c>
      <c r="AT1985" t="str">
        <f t="shared" si="2808"/>
        <v>Offensive</v>
      </c>
      <c r="AU1985" t="str">
        <f t="shared" si="2809"/>
        <v/>
      </c>
      <c r="AV1985" t="str">
        <f t="shared" si="2810"/>
        <v/>
      </c>
      <c r="AW1985" t="str" cm="1">
        <f t="array" ref="AW1985">IFERROR(IF(O1985&lt;&gt;"",O1985,IF(OR($S1985="",$T1985=""),"",IF(O1985&lt;&gt;"",O1985,IF($T1985&lt;&gt;"",_xlfn._xlws.FILTER(O:O,($BU:$BU=$BU1985)*($I:$I=$I1985)*($T:$T=$T1985)*($S:$S=_xlfn.MINIFS($S:$S,$T:$T,"="&amp;$T1985)),"")))))&amp;"",IF(O1985="","",""))&amp;""</f>
        <v>OffensivePlay_Zone-PuckRetreivalShot</v>
      </c>
      <c r="AX1985" t="str" cm="1">
        <f t="array" ref="AX1985">IFERROR(IF(P1985&lt;&gt;"",P1985,IF(OR($S1985="",$T1985=""),"",IF($T1985&lt;&gt;"",_xlfn._xlws.FILTER(P:P,($BU:$BU=$BU1985)*($I:$I=$I1985)*($T:$T=$T1985)*($S:$S=_xlfn.MINIFS($S:$S,$T:$T,"="&amp;$T1985)),""))))&amp;"",IF(P1985="","",""))&amp;""</f>
        <v/>
      </c>
      <c r="AY1985" t="str" cm="1">
        <f t="array" ref="AY1985">IFERROR(IF(Q1985&lt;&gt;"",Q1985,IF(OR($S1985="",$T1985=""),"",IF($T1985&lt;&gt;"",_xlfn._xlws.FILTER(Q:Q,($BU:$BU=$BU1985)*($I:$I=$I1985)*($T:$T=$T1985)*($S:$S=_xlfn.MINIFS($S:$S,$T:$T,"="&amp;$T1985)),""))))&amp;"",IF(Q1985="","",""))&amp;""</f>
        <v>s</v>
      </c>
      <c r="AZ1985" t="str" cm="1">
        <f t="array" ref="AZ1985">IFERROR(IF(R1985&lt;&gt;"",R1985,IF(OR($S1985="",$T1985=""),"",IF($T1985&lt;&gt;"",_xlfn._xlws.FILTER(R:R,($BU:$BU=$BU1985)*($I:$I=$I1985)*($T:$T=$T1985)*($S:$S=_xlfn.MINIFS($S:$S,$T:$T,"="&amp;$T1985)),""))))&amp;"",IF(R1985="","",""))&amp;""</f>
        <v/>
      </c>
      <c r="BA1985" s="6">
        <f t="shared" si="2811"/>
        <v>165</v>
      </c>
      <c r="BB1985">
        <f t="shared" ref="BB1985:BD1985" si="2883">BB1984</f>
        <v>18987</v>
      </c>
      <c r="BC1985" t="str">
        <f t="shared" si="2883"/>
        <v>Velodrome</v>
      </c>
      <c r="BD1985" t="str">
        <f t="shared" si="2883"/>
        <v>Outlaws</v>
      </c>
      <c r="BE1985" t="s">
        <v>13</v>
      </c>
      <c r="BF1985" t="s">
        <v>586</v>
      </c>
      <c r="BI1985" cm="1">
        <f t="array" aca="1" ref="BI1985" ca="1">IFERROR(_xlfn._xlws.FILTER(shifts!A:A,(shifts!B:B=events!AD1985)*(shifts!AG:AG&gt;=events!BK1985)*(shifts!AH:AH&lt;=events!BL1985)),BI1984)</f>
        <v>69</v>
      </c>
      <c r="BJ1985" s="15">
        <f t="shared" si="2813"/>
        <v>4</v>
      </c>
      <c r="BK1985">
        <f t="shared" si="2814"/>
        <v>192</v>
      </c>
      <c r="BL1985">
        <f t="shared" si="2815"/>
        <v>188</v>
      </c>
      <c r="BM1985" s="15">
        <f>SUMIFS(BJ$2:BJ1985,K$2:K1985,"=Intermission")+SUMIFS(BJ$2:BJ1985,K$2:K1985,"=Timeout")</f>
        <v>67</v>
      </c>
      <c r="BN1985">
        <f t="shared" si="2816"/>
        <v>1147</v>
      </c>
      <c r="BO1985" s="19">
        <f t="shared" si="2817"/>
        <v>2035</v>
      </c>
      <c r="BP1985">
        <f t="shared" si="2818"/>
        <v>2030</v>
      </c>
      <c r="BQ1985" s="17">
        <f t="shared" si="2819"/>
        <v>2039</v>
      </c>
      <c r="BR1985" t="str">
        <f t="shared" si="2820"/>
        <v>event_team_player_1</v>
      </c>
      <c r="BS1985">
        <f>COUNTIFS(S$3:S1985,"="&amp;S1985,AI$3:AI1985,"="&amp;AI1985)</f>
        <v>1</v>
      </c>
      <c r="BT1985" t="str">
        <f>IFERROR(VLOOKUP(BB1985&amp;BU1985&amp;X1985,game_rosters!U:W,3,FALSE),"")</f>
        <v>P100099</v>
      </c>
      <c r="BU1985" t="str">
        <f t="shared" si="2821"/>
        <v>Outlaws</v>
      </c>
    </row>
    <row r="1986" spans="1:73" x14ac:dyDescent="0.2">
      <c r="A1986">
        <f t="shared" si="2796"/>
        <v>1</v>
      </c>
      <c r="I1986" s="44">
        <v>56</v>
      </c>
      <c r="K1986" t="s">
        <v>238</v>
      </c>
      <c r="L1986" t="s">
        <v>184</v>
      </c>
      <c r="M1986" t="s">
        <v>90</v>
      </c>
      <c r="N1986" t="s">
        <v>594</v>
      </c>
      <c r="S1986">
        <v>1019</v>
      </c>
      <c r="T1986">
        <v>168</v>
      </c>
      <c r="W1986" t="s">
        <v>731</v>
      </c>
      <c r="X1986">
        <v>56</v>
      </c>
      <c r="Z1986">
        <v>1</v>
      </c>
      <c r="AA1986">
        <f t="shared" si="2845"/>
        <v>2019</v>
      </c>
      <c r="AB1986">
        <f t="shared" si="2846"/>
        <v>9168</v>
      </c>
      <c r="AC1986">
        <f t="shared" ref="AC1986:AC2049" si="2884">IF(AB1986&lt;&gt;"",AB1986,S1986+1000)</f>
        <v>9168</v>
      </c>
      <c r="AD1986" s="6">
        <v>2</v>
      </c>
      <c r="AE1986" t="s">
        <v>941</v>
      </c>
      <c r="AF1986" t="s">
        <v>913</v>
      </c>
      <c r="AG1986" t="s">
        <v>756</v>
      </c>
      <c r="AH1986" t="s">
        <v>756</v>
      </c>
      <c r="AI1986" t="str">
        <f t="shared" si="2797"/>
        <v>e</v>
      </c>
      <c r="AJ1986" t="str">
        <f t="shared" si="2798"/>
        <v/>
      </c>
      <c r="AK1986" t="str">
        <f t="shared" si="2799"/>
        <v/>
      </c>
      <c r="AL1986" t="str">
        <f t="shared" si="2800"/>
        <v/>
      </c>
      <c r="AM1986" t="str">
        <f t="shared" si="2801"/>
        <v/>
      </c>
      <c r="AN1986" t="str">
        <f t="shared" si="2802"/>
        <v>Away</v>
      </c>
      <c r="AO1986" t="str">
        <f t="shared" si="2803"/>
        <v>a</v>
      </c>
      <c r="AP1986" t="str">
        <f t="shared" si="2804"/>
        <v/>
      </c>
      <c r="AQ1986" t="str">
        <f t="shared" si="2805"/>
        <v/>
      </c>
      <c r="AR1986" t="str">
        <f t="shared" si="2806"/>
        <v>Away</v>
      </c>
      <c r="AS1986" t="str">
        <f t="shared" si="2807"/>
        <v>a</v>
      </c>
      <c r="AT1986" t="str">
        <f t="shared" si="2808"/>
        <v>Offensive</v>
      </c>
      <c r="AU1986" t="str">
        <f t="shared" si="2809"/>
        <v/>
      </c>
      <c r="AV1986" t="str">
        <f t="shared" si="2810"/>
        <v/>
      </c>
      <c r="AW1986" t="str" cm="1">
        <f t="array" ref="AW1986">IFERROR(IF(O1986&lt;&gt;"",O1986,IF(OR($S1986="",$T1986=""),"",IF(O1986&lt;&gt;"",O1986,IF($T1986&lt;&gt;"",_xlfn._xlws.FILTER(O:O,($BU:$BU=$BU1986)*($I:$I=$I1986)*($T:$T=$T1986)*($S:$S=_xlfn.MINIFS($S:$S,$T:$T,"="&amp;$T1986)),"")))))&amp;"",IF(O1986="","",""))&amp;""</f>
        <v/>
      </c>
      <c r="AX1986" t="str" cm="1">
        <f t="array" ref="AX1986">IFERROR(IF(P1986&lt;&gt;"",P1986,IF(OR($S1986="",$T1986=""),"",IF($T1986&lt;&gt;"",_xlfn._xlws.FILTER(P:P,($BU:$BU=$BU1986)*($I:$I=$I1986)*($T:$T=$T1986)*($S:$S=_xlfn.MINIFS($S:$S,$T:$T,"="&amp;$T1986)),""))))&amp;"",IF(P1986="","",""))&amp;""</f>
        <v/>
      </c>
      <c r="AY1986" t="str" cm="1">
        <f t="array" ref="AY1986">IFERROR(IF(Q1986&lt;&gt;"",Q1986,IF(OR($S1986="",$T1986=""),"",IF($T1986&lt;&gt;"",_xlfn._xlws.FILTER(Q:Q,($BU:$BU=$BU1986)*($I:$I=$I1986)*($T:$T=$T1986)*($S:$S=_xlfn.MINIFS($S:$S,$T:$T,"="&amp;$T1986)),""))))&amp;"",IF(Q1986="","",""))&amp;""</f>
        <v/>
      </c>
      <c r="AZ1986" t="str" cm="1">
        <f t="array" ref="AZ1986">IFERROR(IF(R1986&lt;&gt;"",R1986,IF(OR($S1986="",$T1986=""),"",IF($T1986&lt;&gt;"",_xlfn._xlws.FILTER(R:R,($BU:$BU=$BU1986)*($I:$I=$I1986)*($T:$T=$T1986)*($S:$S=_xlfn.MINIFS($S:$S,$T:$T,"="&amp;$T1986)),""))))&amp;"",IF(R1986="","",""))&amp;""</f>
        <v/>
      </c>
      <c r="BA1986" s="6">
        <f t="shared" si="2811"/>
        <v>166</v>
      </c>
      <c r="BB1986">
        <f t="shared" ref="BB1986:BD1986" si="2885">BB1985</f>
        <v>18987</v>
      </c>
      <c r="BC1986" t="str">
        <f t="shared" si="2885"/>
        <v>Velodrome</v>
      </c>
      <c r="BD1986" t="str">
        <f t="shared" si="2885"/>
        <v>Outlaws</v>
      </c>
      <c r="BE1986" t="s">
        <v>238</v>
      </c>
      <c r="BF1986" t="s">
        <v>184</v>
      </c>
      <c r="BI1986" cm="1">
        <f t="array" aca="1" ref="BI1986" ca="1">IFERROR(_xlfn._xlws.FILTER(shifts!A:A,(shifts!B:B=events!AD1986)*(shifts!AG:AG&gt;=events!BK1986)*(shifts!AH:AH&lt;=events!BL1986)),BI1985)</f>
        <v>69</v>
      </c>
      <c r="BJ1986" s="15">
        <f t="shared" si="2813"/>
        <v>0</v>
      </c>
      <c r="BK1986">
        <f t="shared" si="2814"/>
        <v>188</v>
      </c>
      <c r="BL1986">
        <f t="shared" si="2815"/>
        <v>188</v>
      </c>
      <c r="BM1986" s="15">
        <f>SUMIFS(BJ$2:BJ1986,K$2:K1986,"=Intermission")+SUMIFS(BJ$2:BJ1986,K$2:K1986,"=Timeout")</f>
        <v>67</v>
      </c>
      <c r="BN1986">
        <f t="shared" si="2816"/>
        <v>1147</v>
      </c>
      <c r="BO1986" s="19">
        <f t="shared" si="2817"/>
        <v>2039</v>
      </c>
      <c r="BP1986">
        <f t="shared" si="2818"/>
        <v>2034</v>
      </c>
      <c r="BQ1986" s="17">
        <f t="shared" si="2819"/>
        <v>2039</v>
      </c>
      <c r="BR1986" t="str">
        <f t="shared" si="2820"/>
        <v>event_team_player_1</v>
      </c>
      <c r="BS1986">
        <f>COUNTIFS(S$3:S1986,"="&amp;S1986,AI$3:AI1986,"="&amp;AI1986)</f>
        <v>1</v>
      </c>
      <c r="BT1986" t="str">
        <f>IFERROR(VLOOKUP(BB1986&amp;BU1986&amp;X1986,game_rosters!U:W,3,FALSE),"")</f>
        <v>P100099</v>
      </c>
      <c r="BU1986" t="str">
        <f t="shared" si="2821"/>
        <v>Outlaws</v>
      </c>
    </row>
    <row r="1987" spans="1:73" x14ac:dyDescent="0.2">
      <c r="A1987">
        <f t="shared" si="2796"/>
        <v>1</v>
      </c>
      <c r="I1987" s="44">
        <v>56</v>
      </c>
      <c r="K1987" t="s">
        <v>238</v>
      </c>
      <c r="L1987" t="s">
        <v>174</v>
      </c>
      <c r="M1987" t="s">
        <v>375</v>
      </c>
      <c r="N1987" t="s">
        <v>594</v>
      </c>
      <c r="S1987">
        <v>1020</v>
      </c>
      <c r="T1987">
        <v>168</v>
      </c>
      <c r="W1987" t="s">
        <v>731</v>
      </c>
      <c r="X1987">
        <v>56</v>
      </c>
      <c r="Z1987">
        <v>1</v>
      </c>
      <c r="AA1987">
        <f t="shared" si="2845"/>
        <v>2020</v>
      </c>
      <c r="AB1987">
        <f t="shared" si="2846"/>
        <v>9168</v>
      </c>
      <c r="AC1987">
        <f t="shared" si="2884"/>
        <v>9168</v>
      </c>
      <c r="AD1987" s="6">
        <v>2</v>
      </c>
      <c r="AE1987" t="s">
        <v>941</v>
      </c>
      <c r="AF1987" t="s">
        <v>913</v>
      </c>
      <c r="AG1987" t="s">
        <v>756</v>
      </c>
      <c r="AH1987" t="s">
        <v>756</v>
      </c>
      <c r="AI1987" t="str">
        <f t="shared" si="2797"/>
        <v>e</v>
      </c>
      <c r="AJ1987" t="str">
        <f t="shared" si="2798"/>
        <v/>
      </c>
      <c r="AK1987" t="str">
        <f t="shared" si="2799"/>
        <v/>
      </c>
      <c r="AL1987" t="str">
        <f t="shared" si="2800"/>
        <v/>
      </c>
      <c r="AM1987" t="str">
        <f t="shared" si="2801"/>
        <v/>
      </c>
      <c r="AN1987" t="str">
        <f t="shared" si="2802"/>
        <v>Away</v>
      </c>
      <c r="AO1987" t="str">
        <f t="shared" si="2803"/>
        <v>a</v>
      </c>
      <c r="AP1987" t="str">
        <f t="shared" si="2804"/>
        <v/>
      </c>
      <c r="AQ1987" t="str">
        <f t="shared" si="2805"/>
        <v/>
      </c>
      <c r="AR1987" t="str">
        <f t="shared" si="2806"/>
        <v>Away</v>
      </c>
      <c r="AS1987" t="str">
        <f t="shared" si="2807"/>
        <v>a</v>
      </c>
      <c r="AT1987" t="str">
        <f t="shared" si="2808"/>
        <v>Offensive</v>
      </c>
      <c r="AU1987" t="str">
        <f t="shared" si="2809"/>
        <v/>
      </c>
      <c r="AV1987" t="str">
        <f t="shared" si="2810"/>
        <v/>
      </c>
      <c r="AW1987" t="str" cm="1">
        <f t="array" ref="AW1987">IFERROR(IF(O1987&lt;&gt;"",O1987,IF(OR($S1987="",$T1987=""),"",IF(O1987&lt;&gt;"",O1987,IF($T1987&lt;&gt;"",_xlfn._xlws.FILTER(O:O,($BU:$BU=$BU1987)*($I:$I=$I1987)*($T:$T=$T1987)*($S:$S=_xlfn.MINIFS($S:$S,$T:$T,"="&amp;$T1987)),"")))))&amp;"",IF(O1987="","",""))&amp;""</f>
        <v/>
      </c>
      <c r="AX1987" t="str" cm="1">
        <f t="array" ref="AX1987">IFERROR(IF(P1987&lt;&gt;"",P1987,IF(OR($S1987="",$T1987=""),"",IF($T1987&lt;&gt;"",_xlfn._xlws.FILTER(P:P,($BU:$BU=$BU1987)*($I:$I=$I1987)*($T:$T=$T1987)*($S:$S=_xlfn.MINIFS($S:$S,$T:$T,"="&amp;$T1987)),""))))&amp;"",IF(P1987="","",""))&amp;""</f>
        <v/>
      </c>
      <c r="AY1987" t="str" cm="1">
        <f t="array" ref="AY1987">IFERROR(IF(Q1987&lt;&gt;"",Q1987,IF(OR($S1987="",$T1987=""),"",IF($T1987&lt;&gt;"",_xlfn._xlws.FILTER(Q:Q,($BU:$BU=$BU1987)*($I:$I=$I1987)*($T:$T=$T1987)*($S:$S=_xlfn.MINIFS($S:$S,$T:$T,"="&amp;$T1987)),""))))&amp;"",IF(Q1987="","",""))&amp;""</f>
        <v/>
      </c>
      <c r="AZ1987" t="str" cm="1">
        <f t="array" ref="AZ1987">IFERROR(IF(R1987&lt;&gt;"",R1987,IF(OR($S1987="",$T1987=""),"",IF($T1987&lt;&gt;"",_xlfn._xlws.FILTER(R:R,($BU:$BU=$BU1987)*($I:$I=$I1987)*($T:$T=$T1987)*($S:$S=_xlfn.MINIFS($S:$S,$T:$T,"="&amp;$T1987)),""))))&amp;"",IF(R1987="","",""))&amp;""</f>
        <v/>
      </c>
      <c r="BA1987" s="6">
        <f t="shared" si="2811"/>
        <v>167</v>
      </c>
      <c r="BB1987">
        <f t="shared" ref="BB1987:BD1987" si="2886">BB1986</f>
        <v>18987</v>
      </c>
      <c r="BC1987" t="str">
        <f t="shared" si="2886"/>
        <v>Velodrome</v>
      </c>
      <c r="BD1987" t="str">
        <f t="shared" si="2886"/>
        <v>Outlaws</v>
      </c>
      <c r="BE1987" t="s">
        <v>238</v>
      </c>
      <c r="BF1987" t="s">
        <v>174</v>
      </c>
      <c r="BI1987" cm="1">
        <f t="array" aca="1" ref="BI1987" ca="1">IFERROR(_xlfn._xlws.FILTER(shifts!A:A,(shifts!B:B=events!AD1987)*(shifts!AG:AG&gt;=events!BK1987)*(shifts!AH:AH&lt;=events!BL1987)),BI1986)</f>
        <v>69</v>
      </c>
      <c r="BJ1987" s="15">
        <f t="shared" si="2813"/>
        <v>0</v>
      </c>
      <c r="BK1987">
        <f t="shared" si="2814"/>
        <v>188</v>
      </c>
      <c r="BL1987">
        <f t="shared" si="2815"/>
        <v>188</v>
      </c>
      <c r="BM1987" s="15">
        <f>SUMIFS(BJ$2:BJ1987,K$2:K1987,"=Intermission")+SUMIFS(BJ$2:BJ1987,K$2:K1987,"=Timeout")</f>
        <v>67</v>
      </c>
      <c r="BN1987">
        <f t="shared" si="2816"/>
        <v>1147</v>
      </c>
      <c r="BO1987" s="19">
        <f t="shared" si="2817"/>
        <v>2039</v>
      </c>
      <c r="BP1987">
        <f t="shared" si="2818"/>
        <v>2034</v>
      </c>
      <c r="BQ1987" s="17">
        <f t="shared" si="2819"/>
        <v>2039</v>
      </c>
      <c r="BR1987" t="str">
        <f t="shared" si="2820"/>
        <v>event_team_player_1</v>
      </c>
      <c r="BS1987">
        <f>COUNTIFS(S$3:S1987,"="&amp;S1987,AI$3:AI1987,"="&amp;AI1987)</f>
        <v>1</v>
      </c>
      <c r="BT1987" t="str">
        <f>IFERROR(VLOOKUP(BB1987&amp;BU1987&amp;X1987,game_rosters!U:W,3,FALSE),"")</f>
        <v>P100099</v>
      </c>
      <c r="BU1987" t="str">
        <f t="shared" si="2821"/>
        <v>Outlaws</v>
      </c>
    </row>
    <row r="1988" spans="1:73" x14ac:dyDescent="0.2">
      <c r="A1988">
        <f t="shared" si="2796"/>
        <v>1</v>
      </c>
      <c r="I1988" s="44">
        <v>56</v>
      </c>
      <c r="K1988" t="s">
        <v>9</v>
      </c>
      <c r="L1988" t="s">
        <v>173</v>
      </c>
      <c r="M1988" t="s">
        <v>383</v>
      </c>
      <c r="N1988" t="s">
        <v>594</v>
      </c>
      <c r="S1988">
        <v>1021</v>
      </c>
      <c r="T1988">
        <v>168</v>
      </c>
      <c r="W1988" t="s">
        <v>731</v>
      </c>
      <c r="X1988">
        <v>56</v>
      </c>
      <c r="Z1988">
        <v>1</v>
      </c>
      <c r="AA1988">
        <f t="shared" si="2845"/>
        <v>2021</v>
      </c>
      <c r="AB1988">
        <f t="shared" si="2846"/>
        <v>9168</v>
      </c>
      <c r="AC1988">
        <f t="shared" si="2884"/>
        <v>9168</v>
      </c>
      <c r="AD1988" s="6">
        <v>2</v>
      </c>
      <c r="AE1988" t="s">
        <v>941</v>
      </c>
      <c r="AF1988" t="s">
        <v>915</v>
      </c>
      <c r="AG1988" t="s">
        <v>756</v>
      </c>
      <c r="AH1988" t="s">
        <v>756</v>
      </c>
      <c r="AI1988" t="str">
        <f t="shared" si="2797"/>
        <v>e</v>
      </c>
      <c r="AJ1988" t="str">
        <f t="shared" si="2798"/>
        <v/>
      </c>
      <c r="AK1988" t="str">
        <f t="shared" si="2799"/>
        <v/>
      </c>
      <c r="AL1988" t="str">
        <f t="shared" si="2800"/>
        <v/>
      </c>
      <c r="AM1988" t="str">
        <f t="shared" si="2801"/>
        <v/>
      </c>
      <c r="AN1988" t="str">
        <f t="shared" si="2802"/>
        <v>Away</v>
      </c>
      <c r="AO1988" t="str">
        <f t="shared" si="2803"/>
        <v>a</v>
      </c>
      <c r="AP1988" t="str">
        <f t="shared" si="2804"/>
        <v/>
      </c>
      <c r="AQ1988" t="str">
        <f t="shared" si="2805"/>
        <v/>
      </c>
      <c r="AR1988" t="str">
        <f t="shared" si="2806"/>
        <v>Away</v>
      </c>
      <c r="AS1988" t="str">
        <f t="shared" si="2807"/>
        <v>a</v>
      </c>
      <c r="AT1988" t="str">
        <f t="shared" si="2808"/>
        <v>Offensive</v>
      </c>
      <c r="AU1988" t="str">
        <f t="shared" si="2809"/>
        <v/>
      </c>
      <c r="AV1988" t="str">
        <f t="shared" si="2810"/>
        <v/>
      </c>
      <c r="AW1988" t="str" cm="1">
        <f t="array" ref="AW1988">IFERROR(IF(O1988&lt;&gt;"",O1988,IF(OR($S1988="",$T1988=""),"",IF(O1988&lt;&gt;"",O1988,IF($T1988&lt;&gt;"",_xlfn._xlws.FILTER(O:O,($BU:$BU=$BU1988)*($I:$I=$I1988)*($T:$T=$T1988)*($S:$S=_xlfn.MINIFS($S:$S,$T:$T,"="&amp;$T1988)),"")))))&amp;"",IF(O1988="","",""))&amp;""</f>
        <v/>
      </c>
      <c r="AX1988" t="str" cm="1">
        <f t="array" ref="AX1988">IFERROR(IF(P1988&lt;&gt;"",P1988,IF(OR($S1988="",$T1988=""),"",IF($T1988&lt;&gt;"",_xlfn._xlws.FILTER(P:P,($BU:$BU=$BU1988)*($I:$I=$I1988)*($T:$T=$T1988)*($S:$S=_xlfn.MINIFS($S:$S,$T:$T,"="&amp;$T1988)),""))))&amp;"",IF(P1988="","",""))&amp;""</f>
        <v/>
      </c>
      <c r="AY1988" t="str" cm="1">
        <f t="array" ref="AY1988">IFERROR(IF(Q1988&lt;&gt;"",Q1988,IF(OR($S1988="",$T1988=""),"",IF($T1988&lt;&gt;"",_xlfn._xlws.FILTER(Q:Q,($BU:$BU=$BU1988)*($I:$I=$I1988)*($T:$T=$T1988)*($S:$S=_xlfn.MINIFS($S:$S,$T:$T,"="&amp;$T1988)),""))))&amp;"",IF(Q1988="","",""))&amp;""</f>
        <v/>
      </c>
      <c r="AZ1988" t="str" cm="1">
        <f t="array" ref="AZ1988">IFERROR(IF(R1988&lt;&gt;"",R1988,IF(OR($S1988="",$T1988=""),"",IF($T1988&lt;&gt;"",_xlfn._xlws.FILTER(R:R,($BU:$BU=$BU1988)*($I:$I=$I1988)*($T:$T=$T1988)*($S:$S=_xlfn.MINIFS($S:$S,$T:$T,"="&amp;$T1988)),""))))&amp;"",IF(R1988="","",""))&amp;""</f>
        <v/>
      </c>
      <c r="BA1988" s="6">
        <f t="shared" si="2811"/>
        <v>167</v>
      </c>
      <c r="BB1988">
        <f t="shared" ref="BB1988:BD1988" si="2887">BB1987</f>
        <v>18987</v>
      </c>
      <c r="BC1988" t="str">
        <f t="shared" si="2887"/>
        <v>Velodrome</v>
      </c>
      <c r="BD1988" t="str">
        <f t="shared" si="2887"/>
        <v>Outlaws</v>
      </c>
      <c r="BE1988" t="s">
        <v>9</v>
      </c>
      <c r="BF1988" t="s">
        <v>173</v>
      </c>
      <c r="BI1988" cm="1">
        <f t="array" aca="1" ref="BI1988" ca="1">IFERROR(_xlfn._xlws.FILTER(shifts!A:A,(shifts!B:B=events!AD1988)*(shifts!AG:AG&gt;=events!BK1988)*(shifts!AH:AH&lt;=events!BL1988)),BI1987)</f>
        <v>69</v>
      </c>
      <c r="BJ1988" s="15">
        <f t="shared" si="2813"/>
        <v>0</v>
      </c>
      <c r="BK1988">
        <f t="shared" si="2814"/>
        <v>183</v>
      </c>
      <c r="BL1988">
        <f t="shared" si="2815"/>
        <v>183</v>
      </c>
      <c r="BM1988" s="15">
        <f>SUMIFS(BJ$2:BJ1988,K$2:K1988,"=Intermission")+SUMIFS(BJ$2:BJ1988,K$2:K1988,"=Timeout")</f>
        <v>67</v>
      </c>
      <c r="BN1988">
        <f t="shared" si="2816"/>
        <v>1147</v>
      </c>
      <c r="BO1988" s="19">
        <f t="shared" si="2817"/>
        <v>2044</v>
      </c>
      <c r="BP1988">
        <f t="shared" si="2818"/>
        <v>2039</v>
      </c>
      <c r="BQ1988" s="17">
        <f t="shared" si="2819"/>
        <v>2044</v>
      </c>
      <c r="BR1988" t="str">
        <f t="shared" si="2820"/>
        <v>event_team_player_1</v>
      </c>
      <c r="BS1988">
        <f>COUNTIFS(S$3:S1988,"="&amp;S1988,AI$3:AI1988,"="&amp;AI1988)</f>
        <v>1</v>
      </c>
      <c r="BT1988" t="str">
        <f>IFERROR(VLOOKUP(BB1988&amp;BU1988&amp;X1988,game_rosters!U:W,3,FALSE),"")</f>
        <v>P100099</v>
      </c>
      <c r="BU1988" t="str">
        <f t="shared" si="2821"/>
        <v>Outlaws</v>
      </c>
    </row>
    <row r="1989" spans="1:73" x14ac:dyDescent="0.2">
      <c r="A1989">
        <f t="shared" ref="A1989:A2052" si="2888">IF(K1989&lt;&gt;"",1,IF(D1989="x","x",""))</f>
        <v>1</v>
      </c>
      <c r="I1989" s="44">
        <v>9</v>
      </c>
      <c r="K1989" t="s">
        <v>13</v>
      </c>
      <c r="L1989" t="s">
        <v>586</v>
      </c>
      <c r="N1989" t="s">
        <v>594</v>
      </c>
      <c r="O1989" t="s">
        <v>604</v>
      </c>
      <c r="Q1989" t="s">
        <v>594</v>
      </c>
      <c r="S1989">
        <v>1022</v>
      </c>
      <c r="T1989" t="s">
        <v>756</v>
      </c>
      <c r="W1989" t="s">
        <v>735</v>
      </c>
      <c r="X1989">
        <v>9</v>
      </c>
      <c r="Z1989">
        <v>1</v>
      </c>
      <c r="AA1989">
        <f t="shared" si="2845"/>
        <v>2022</v>
      </c>
      <c r="AB1989" t="str">
        <f t="shared" si="2846"/>
        <v/>
      </c>
      <c r="AC1989">
        <f t="shared" si="2884"/>
        <v>2022</v>
      </c>
      <c r="AD1989" s="6">
        <v>2</v>
      </c>
      <c r="AE1989" t="s">
        <v>941</v>
      </c>
      <c r="AF1989" t="s">
        <v>915</v>
      </c>
      <c r="AG1989" t="s">
        <v>756</v>
      </c>
      <c r="AH1989" t="s">
        <v>756</v>
      </c>
      <c r="AI1989" t="str">
        <f t="shared" ref="AI1989:AI2052" si="2889">IF(Z1989="x","",IF(Z1989=1,"e","o"))</f>
        <v>e</v>
      </c>
      <c r="AJ1989" t="str">
        <f t="shared" ref="AJ1989:AJ2052" si="2890">IF($J1989&lt;&gt;"",$J1989,IF($AC1989=$AC1988,AJ1988,""))</f>
        <v/>
      </c>
      <c r="AK1989" t="str">
        <f t="shared" ref="AK1989:AK2052" si="2891">IF($J1989&lt;&gt;"",$J1989,IF($AC1989=$AC1988,AK1988,""))</f>
        <v/>
      </c>
      <c r="AL1989" t="str">
        <f t="shared" ref="AL1989:AL2052" si="2892">IF($W1989="","",IF($AJ1989="","",IF($W1989="h",$AJ1989,IF($AJ1989="n","n",IF(AND($W1989="a",$AJ1989="d"),"o",IF(AND($W1989="a",$AJ1989="o"),"d"))))))</f>
        <v/>
      </c>
      <c r="AM1989" t="str">
        <f t="shared" ref="AM1989:AM2052" si="2893">IF($W1989="","",IF(J1989="","",IF(AL1989="n","n",IF(AL1989="d","o",IF(AL1989="o","d","")))))</f>
        <v/>
      </c>
      <c r="AN1989" t="str">
        <f t="shared" ref="AN1989:AN2052" si="2894">IF(AO1989="H","Home",IF(AO1989="A","Away",""))</f>
        <v>Home</v>
      </c>
      <c r="AO1989" t="str">
        <f t="shared" ref="AO1989:AO2052" si="2895">IF($W1989&lt;&gt;"",$W1989,IF($AC1989=$AC1988,AO1988,""))</f>
        <v>h</v>
      </c>
      <c r="AP1989" t="str">
        <f t="shared" ref="AP1989:AP2052" si="2896">IF(AL1989&lt;&gt;"",AL1989,IF($AC1989=$AC1988,AP1988,""))</f>
        <v/>
      </c>
      <c r="AQ1989" t="str">
        <f t="shared" ref="AQ1989:AQ2052" si="2897">IF(AM1989&lt;&gt;"",AM1989,IF($AC1989=$AC1988,AQ1988,""))</f>
        <v/>
      </c>
      <c r="AR1989" t="str">
        <f t="shared" ref="AR1989:AR2052" si="2898">IF(AN1989&lt;&gt;"",AN1989,IF($AC1989=$AC1988,AR1988,""))</f>
        <v>Home</v>
      </c>
      <c r="AS1989" t="str">
        <f t="shared" ref="AS1989:AS2052" si="2899">IF(AO1989&lt;&gt;"",AO1989,IF($AC1989=$AC1988,AS1988,""))</f>
        <v>h</v>
      </c>
      <c r="AT1989" t="str">
        <f t="shared" ref="AT1989:AT2052" si="2900">IF(AND(AI1989="e",OR(BE1989="Save",BF1989="Turnover_Takeaway",BF1989="Play_Defensive")),"Defensive",IF(AND(AI1989="o",OR(BE1989="Save",BF1989="Turnover_Takeaway",BF1989="Play_Defensive")),"Offensive",IF(OR(BE1989="Deadice",BE1989="Stoppage",BE1989="Intermission"),"",IF(AI1989="e","Offensive",IF(AI1989="o","Defensive","")))))</f>
        <v>Offensive</v>
      </c>
      <c r="AU1989" t="str">
        <f t="shared" ref="AU1989:AU2052" si="2901">IF(U1989&lt;&gt;"",U1989+5000,"")</f>
        <v/>
      </c>
      <c r="AV1989" t="str">
        <f t="shared" ref="AV1989:AV2052" si="2902">IF(V1989&lt;&gt;"",V1989+6000,"")</f>
        <v/>
      </c>
      <c r="AW1989" t="str" cm="1">
        <f t="array" ref="AW1989">IFERROR(IF(O1989&lt;&gt;"",O1989,IF(OR($S1989="",$T1989=""),"",IF(O1989&lt;&gt;"",O1989,IF($T1989&lt;&gt;"",_xlfn._xlws.FILTER(O:O,($BU:$BU=$BU1989)*($I:$I=$I1989)*($T:$T=$T1989)*($S:$S=_xlfn.MINIFS($S:$S,$T:$T,"="&amp;$T1989)),"")))))&amp;"",IF(O1989="","",""))&amp;""</f>
        <v>OffensivePlay_Zone-PuckRetrievalDumpIn</v>
      </c>
      <c r="AX1989" t="str" cm="1">
        <f t="array" ref="AX1989">IFERROR(IF(P1989&lt;&gt;"",P1989,IF(OR($S1989="",$T1989=""),"",IF($T1989&lt;&gt;"",_xlfn._xlws.FILTER(P:P,($BU:$BU=$BU1989)*($I:$I=$I1989)*($T:$T=$T1989)*($S:$S=_xlfn.MINIFS($S:$S,$T:$T,"="&amp;$T1989)),""))))&amp;"",IF(P1989="","",""))&amp;""</f>
        <v/>
      </c>
      <c r="AY1989" t="str" cm="1">
        <f t="array" ref="AY1989">IFERROR(IF(Q1989&lt;&gt;"",Q1989,IF(OR($S1989="",$T1989=""),"",IF($T1989&lt;&gt;"",_xlfn._xlws.FILTER(Q:Q,($BU:$BU=$BU1989)*($I:$I=$I1989)*($T:$T=$T1989)*($S:$S=_xlfn.MINIFS($S:$S,$T:$T,"="&amp;$T1989)),""))))&amp;"",IF(Q1989="","",""))&amp;""</f>
        <v>u</v>
      </c>
      <c r="AZ1989" t="str" cm="1">
        <f t="array" ref="AZ1989">IFERROR(IF(R1989&lt;&gt;"",R1989,IF(OR($S1989="",$T1989=""),"",IF($T1989&lt;&gt;"",_xlfn._xlws.FILTER(R:R,($BU:$BU=$BU1989)*($I:$I=$I1989)*($T:$T=$T1989)*($S:$S=_xlfn.MINIFS($S:$S,$T:$T,"="&amp;$T1989)),""))))&amp;"",IF(R1989="","",""))&amp;""</f>
        <v/>
      </c>
      <c r="BA1989" s="6">
        <f t="shared" ref="BA1989:BA2052" si="2903">IF(OR(L1989="Zone_Entry",L1989="Zone_Exit"),BA1988+1,BA1988)</f>
        <v>167</v>
      </c>
      <c r="BB1989">
        <f t="shared" ref="BB1989:BD1989" si="2904">BB1988</f>
        <v>18987</v>
      </c>
      <c r="BC1989" t="str">
        <f t="shared" si="2904"/>
        <v>Velodrome</v>
      </c>
      <c r="BD1989" t="str">
        <f t="shared" si="2904"/>
        <v>Outlaws</v>
      </c>
      <c r="BE1989" t="s">
        <v>13</v>
      </c>
      <c r="BF1989" t="s">
        <v>586</v>
      </c>
      <c r="BI1989" cm="1">
        <f t="array" aca="1" ref="BI1989" ca="1">IFERROR(_xlfn._xlws.FILTER(shifts!A:A,(shifts!B:B=events!AD1989)*(shifts!AG:AG&gt;=events!BK1989)*(shifts!AH:AH&lt;=events!BL1989)),BI1988)</f>
        <v>69</v>
      </c>
      <c r="BJ1989" s="15">
        <f t="shared" ref="BJ1989:BJ2052" si="2905">IF(AND(AG1989="",AH1989=""),0,((AE1989*60)+AF1989)-((AG1989*60)+AH1989))</f>
        <v>0</v>
      </c>
      <c r="BK1989">
        <f t="shared" ref="BK1989:BK2052" si="2906">(AE1989*60)+AF1989</f>
        <v>183</v>
      </c>
      <c r="BL1989">
        <f t="shared" ref="BL1989:BL2052" si="2907">IF(AND(AG1989="",AH1989=""),BK1989,((AG1989*60)+AH1989))</f>
        <v>183</v>
      </c>
      <c r="BM1989" s="15">
        <f>SUMIFS(BJ$2:BJ1989,K$2:K1989,"=Intermission")+SUMIFS(BJ$2:BJ1989,K$2:K1989,"=Timeout")</f>
        <v>67</v>
      </c>
      <c r="BN1989">
        <f t="shared" ref="BN1989:BN2052" si="2908">IF(AD1989=1,0,IF(AD1989=2,1080+BM1989,IF(AD1989=3,(1080*2)+BM1989,0)))</f>
        <v>1147</v>
      </c>
      <c r="BO1989" s="19">
        <f t="shared" ref="BO1989:BO2052" si="2909">IF(K1989="Intermission",BO1988,((1080)-((AE1989*60)+AF1989))+BN1989)</f>
        <v>2044</v>
      </c>
      <c r="BP1989">
        <f t="shared" ref="BP1989:BP2052" si="2910">IF(BO1989&lt;5,0,BO1989-5)</f>
        <v>2039</v>
      </c>
      <c r="BQ1989" s="17">
        <f t="shared" ref="BQ1989:BQ2052" si="2911">BP1989+BJ1989+5</f>
        <v>2044</v>
      </c>
      <c r="BR1989" t="str">
        <f t="shared" ref="BR1989:BR2052" si="2912">IF(AI1989="e","event_team_player_"&amp;BS1989,IF(AI1989="o","opp_team_player_"&amp;BS1989,""))</f>
        <v>event_team_player_1</v>
      </c>
      <c r="BS1989">
        <f>COUNTIFS(S$3:S1989,"="&amp;S1989,AI$3:AI1989,"="&amp;AI1989)</f>
        <v>1</v>
      </c>
      <c r="BT1989" t="str">
        <f>IFERROR(VLOOKUP(BB1989&amp;BU1989&amp;X1989,game_rosters!U:W,3,FALSE),"")</f>
        <v>P100105</v>
      </c>
      <c r="BU1989" t="str">
        <f t="shared" ref="BU1989:BU2052" si="2913">IF(AR1989="","",IF(AND(AR1989="Away",AI1989="e"),BD1989,IF(AND(AR1989="Home",AI1989="e"),BC1989,IF(AND(AR1989="Away",AI1989="o"),BC1989,IF(AND(AR1989="Home",AI1989="o"),BD1989)))))</f>
        <v>Velodrome</v>
      </c>
    </row>
    <row r="1990" spans="1:73" x14ac:dyDescent="0.2">
      <c r="A1990">
        <f t="shared" si="2888"/>
        <v>1</v>
      </c>
      <c r="I1990" s="44">
        <v>9</v>
      </c>
      <c r="K1990" t="s">
        <v>230</v>
      </c>
      <c r="L1990" t="s">
        <v>389</v>
      </c>
      <c r="M1990" t="s">
        <v>448</v>
      </c>
      <c r="N1990" t="s">
        <v>594</v>
      </c>
      <c r="O1990" t="s">
        <v>614</v>
      </c>
      <c r="Q1990" t="s">
        <v>594</v>
      </c>
      <c r="S1990">
        <v>1023</v>
      </c>
      <c r="T1990" t="s">
        <v>756</v>
      </c>
      <c r="W1990" t="s">
        <v>735</v>
      </c>
      <c r="X1990">
        <v>9</v>
      </c>
      <c r="Z1990">
        <v>1</v>
      </c>
      <c r="AA1990">
        <f t="shared" si="2845"/>
        <v>2023</v>
      </c>
      <c r="AB1990" t="str">
        <f t="shared" si="2846"/>
        <v/>
      </c>
      <c r="AC1990">
        <f t="shared" si="2884"/>
        <v>2023</v>
      </c>
      <c r="AD1990" s="6">
        <v>2</v>
      </c>
      <c r="AE1990" t="s">
        <v>941</v>
      </c>
      <c r="AF1990" t="s">
        <v>915</v>
      </c>
      <c r="AG1990" t="s">
        <v>756</v>
      </c>
      <c r="AH1990" t="s">
        <v>756</v>
      </c>
      <c r="AI1990" t="str">
        <f t="shared" si="2889"/>
        <v>e</v>
      </c>
      <c r="AJ1990" t="str">
        <f t="shared" si="2890"/>
        <v/>
      </c>
      <c r="AK1990" t="str">
        <f t="shared" si="2891"/>
        <v/>
      </c>
      <c r="AL1990" t="str">
        <f t="shared" si="2892"/>
        <v/>
      </c>
      <c r="AM1990" t="str">
        <f t="shared" si="2893"/>
        <v/>
      </c>
      <c r="AN1990" t="str">
        <f t="shared" si="2894"/>
        <v>Home</v>
      </c>
      <c r="AO1990" t="str">
        <f t="shared" si="2895"/>
        <v>h</v>
      </c>
      <c r="AP1990" t="str">
        <f t="shared" si="2896"/>
        <v/>
      </c>
      <c r="AQ1990" t="str">
        <f t="shared" si="2897"/>
        <v/>
      </c>
      <c r="AR1990" t="str">
        <f t="shared" si="2898"/>
        <v>Home</v>
      </c>
      <c r="AS1990" t="str">
        <f t="shared" si="2899"/>
        <v>h</v>
      </c>
      <c r="AT1990" t="str">
        <f t="shared" si="2900"/>
        <v>Defensive</v>
      </c>
      <c r="AU1990" t="str">
        <f t="shared" si="2901"/>
        <v/>
      </c>
      <c r="AV1990" t="str">
        <f t="shared" si="2902"/>
        <v/>
      </c>
      <c r="AW1990" t="str" cm="1">
        <f t="array" ref="AW1990">IFERROR(IF(O1990&lt;&gt;"",O1990,IF(OR($S1990="",$T1990=""),"",IF(O1990&lt;&gt;"",O1990,IF($T1990&lt;&gt;"",_xlfn._xlws.FILTER(O:O,($BU:$BU=$BU1990)*($I:$I=$I1990)*($T:$T=$T1990)*($S:$S=_xlfn.MINIFS($S:$S,$T:$T,"="&amp;$T1990)),"")))))&amp;"",IF(O1990="","",""))&amp;""</f>
        <v>Defensive_Zone-AttemptedBreakOutClear</v>
      </c>
      <c r="AX1990" t="str" cm="1">
        <f t="array" ref="AX1990">IFERROR(IF(P1990&lt;&gt;"",P1990,IF(OR($S1990="",$T1990=""),"",IF($T1990&lt;&gt;"",_xlfn._xlws.FILTER(P:P,($BU:$BU=$BU1990)*($I:$I=$I1990)*($T:$T=$T1990)*($S:$S=_xlfn.MINIFS($S:$S,$T:$T,"="&amp;$T1990)),""))))&amp;"",IF(P1990="","",""))&amp;""</f>
        <v/>
      </c>
      <c r="AY1990" t="str" cm="1">
        <f t="array" ref="AY1990">IFERROR(IF(Q1990&lt;&gt;"",Q1990,IF(OR($S1990="",$T1990=""),"",IF($T1990&lt;&gt;"",_xlfn._xlws.FILTER(Q:Q,($BU:$BU=$BU1990)*($I:$I=$I1990)*($T:$T=$T1990)*($S:$S=_xlfn.MINIFS($S:$S,$T:$T,"="&amp;$T1990)),""))))&amp;"",IF(Q1990="","",""))&amp;""</f>
        <v>u</v>
      </c>
      <c r="AZ1990" t="str" cm="1">
        <f t="array" ref="AZ1990">IFERROR(IF(R1990&lt;&gt;"",R1990,IF(OR($S1990="",$T1990=""),"",IF($T1990&lt;&gt;"",_xlfn._xlws.FILTER(R:R,($BU:$BU=$BU1990)*($I:$I=$I1990)*($T:$T=$T1990)*($S:$S=_xlfn.MINIFS($S:$S,$T:$T,"="&amp;$T1990)),""))))&amp;"",IF(R1990="","",""))&amp;""</f>
        <v/>
      </c>
      <c r="BA1990" s="6">
        <f t="shared" si="2903"/>
        <v>167</v>
      </c>
      <c r="BB1990">
        <f t="shared" ref="BB1990:BD1990" si="2914">BB1989</f>
        <v>18987</v>
      </c>
      <c r="BC1990" t="str">
        <f t="shared" si="2914"/>
        <v>Velodrome</v>
      </c>
      <c r="BD1990" t="str">
        <f t="shared" si="2914"/>
        <v>Outlaws</v>
      </c>
      <c r="BE1990" t="s">
        <v>230</v>
      </c>
      <c r="BF1990" t="s">
        <v>389</v>
      </c>
      <c r="BI1990" cm="1">
        <f t="array" aca="1" ref="BI1990" ca="1">IFERROR(_xlfn._xlws.FILTER(shifts!A:A,(shifts!B:B=events!AD1990)*(shifts!AG:AG&gt;=events!BK1990)*(shifts!AH:AH&lt;=events!BL1990)),BI1989)</f>
        <v>69</v>
      </c>
      <c r="BJ1990" s="15">
        <f t="shared" si="2905"/>
        <v>0</v>
      </c>
      <c r="BK1990">
        <f t="shared" si="2906"/>
        <v>183</v>
      </c>
      <c r="BL1990">
        <f t="shared" si="2907"/>
        <v>183</v>
      </c>
      <c r="BM1990" s="15">
        <f>SUMIFS(BJ$2:BJ1990,K$2:K1990,"=Intermission")+SUMIFS(BJ$2:BJ1990,K$2:K1990,"=Timeout")</f>
        <v>67</v>
      </c>
      <c r="BN1990">
        <f t="shared" si="2908"/>
        <v>1147</v>
      </c>
      <c r="BO1990" s="19">
        <f t="shared" si="2909"/>
        <v>2044</v>
      </c>
      <c r="BP1990">
        <f t="shared" si="2910"/>
        <v>2039</v>
      </c>
      <c r="BQ1990" s="17">
        <f t="shared" si="2911"/>
        <v>2044</v>
      </c>
      <c r="BR1990" t="str">
        <f t="shared" si="2912"/>
        <v>event_team_player_1</v>
      </c>
      <c r="BS1990">
        <f>COUNTIFS(S$3:S1990,"="&amp;S1990,AI$3:AI1990,"="&amp;AI1990)</f>
        <v>1</v>
      </c>
      <c r="BT1990" t="str">
        <f>IFERROR(VLOOKUP(BB1990&amp;BU1990&amp;X1990,game_rosters!U:W,3,FALSE),"")</f>
        <v>P100105</v>
      </c>
      <c r="BU1990" t="str">
        <f t="shared" si="2913"/>
        <v>Velodrome</v>
      </c>
    </row>
    <row r="1991" spans="1:73" x14ac:dyDescent="0.2">
      <c r="A1991">
        <f t="shared" si="2888"/>
        <v>1</v>
      </c>
      <c r="I1991" s="44">
        <v>14</v>
      </c>
      <c r="K1991" t="s">
        <v>7</v>
      </c>
      <c r="L1991" t="s">
        <v>182</v>
      </c>
      <c r="M1991" t="s">
        <v>68</v>
      </c>
      <c r="N1991" t="s">
        <v>594</v>
      </c>
      <c r="O1991" t="s">
        <v>654</v>
      </c>
      <c r="Q1991" t="s">
        <v>594</v>
      </c>
      <c r="S1991">
        <v>1024</v>
      </c>
      <c r="T1991">
        <v>169</v>
      </c>
      <c r="W1991" t="s">
        <v>735</v>
      </c>
      <c r="X1991">
        <v>14</v>
      </c>
      <c r="Z1991">
        <v>1</v>
      </c>
      <c r="AA1991">
        <f t="shared" si="2845"/>
        <v>2024</v>
      </c>
      <c r="AB1991">
        <f t="shared" si="2846"/>
        <v>9169</v>
      </c>
      <c r="AC1991">
        <f t="shared" si="2884"/>
        <v>9169</v>
      </c>
      <c r="AD1991" s="6">
        <v>2</v>
      </c>
      <c r="AE1991" t="s">
        <v>942</v>
      </c>
      <c r="AF1991" t="s">
        <v>897</v>
      </c>
      <c r="AG1991" t="s">
        <v>756</v>
      </c>
      <c r="AH1991" t="s">
        <v>756</v>
      </c>
      <c r="AI1991" t="str">
        <f t="shared" si="2889"/>
        <v>e</v>
      </c>
      <c r="AJ1991" t="str">
        <f t="shared" si="2890"/>
        <v/>
      </c>
      <c r="AK1991" t="str">
        <f t="shared" si="2891"/>
        <v/>
      </c>
      <c r="AL1991" t="str">
        <f t="shared" si="2892"/>
        <v/>
      </c>
      <c r="AM1991" t="str">
        <f t="shared" si="2893"/>
        <v/>
      </c>
      <c r="AN1991" t="str">
        <f t="shared" si="2894"/>
        <v>Home</v>
      </c>
      <c r="AO1991" t="str">
        <f t="shared" si="2895"/>
        <v>h</v>
      </c>
      <c r="AP1991" t="str">
        <f t="shared" si="2896"/>
        <v/>
      </c>
      <c r="AQ1991" t="str">
        <f t="shared" si="2897"/>
        <v/>
      </c>
      <c r="AR1991" t="str">
        <f t="shared" si="2898"/>
        <v>Home</v>
      </c>
      <c r="AS1991" t="str">
        <f t="shared" si="2899"/>
        <v>h</v>
      </c>
      <c r="AT1991" t="str">
        <f t="shared" si="2900"/>
        <v>Offensive</v>
      </c>
      <c r="AU1991" t="str">
        <f t="shared" si="2901"/>
        <v/>
      </c>
      <c r="AV1991" t="str">
        <f t="shared" si="2902"/>
        <v/>
      </c>
      <c r="AW1991" t="str" cm="1">
        <f t="array" ref="AW1991">IFERROR(IF(O1991&lt;&gt;"",O1991,IF(OR($S1991="",$T1991=""),"",IF(O1991&lt;&gt;"",O1991,IF($T1991&lt;&gt;"",_xlfn._xlws.FILTER(O:O,($BU:$BU=$BU1991)*($I:$I=$I1991)*($T:$T=$T1991)*($S:$S=_xlfn.MINIFS($S:$S,$T:$T,"="&amp;$T1991)),"")))))&amp;"",IF(O1991="","",""))&amp;""</f>
        <v>OffensivePlay_Pass-SecondTouch</v>
      </c>
      <c r="AX1991" t="str" cm="1">
        <f t="array" ref="AX1991">IFERROR(IF(P1991&lt;&gt;"",P1991,IF(OR($S1991="",$T1991=""),"",IF($T1991&lt;&gt;"",_xlfn._xlws.FILTER(P:P,($BU:$BU=$BU1991)*($I:$I=$I1991)*($T:$T=$T1991)*($S:$S=_xlfn.MINIFS($S:$S,$T:$T,"="&amp;$T1991)),""))))&amp;"",IF(P1991="","",""))&amp;""</f>
        <v/>
      </c>
      <c r="AY1991" t="str" cm="1">
        <f t="array" ref="AY1991">IFERROR(IF(Q1991&lt;&gt;"",Q1991,IF(OR($S1991="",$T1991=""),"",IF($T1991&lt;&gt;"",_xlfn._xlws.FILTER(Q:Q,($BU:$BU=$BU1991)*($I:$I=$I1991)*($T:$T=$T1991)*($S:$S=_xlfn.MINIFS($S:$S,$T:$T,"="&amp;$T1991)),""))))&amp;"",IF(Q1991="","",""))&amp;""</f>
        <v>u</v>
      </c>
      <c r="AZ1991" t="str" cm="1">
        <f t="array" ref="AZ1991">IFERROR(IF(R1991&lt;&gt;"",R1991,IF(OR($S1991="",$T1991=""),"",IF($T1991&lt;&gt;"",_xlfn._xlws.FILTER(R:R,($BU:$BU=$BU1991)*($I:$I=$I1991)*($T:$T=$T1991)*($S:$S=_xlfn.MINIFS($S:$S,$T:$T,"="&amp;$T1991)),""))))&amp;"",IF(R1991="","",""))&amp;""</f>
        <v/>
      </c>
      <c r="BA1991" s="6">
        <f t="shared" si="2903"/>
        <v>167</v>
      </c>
      <c r="BB1991">
        <f t="shared" ref="BB1991:BD1991" si="2915">BB1990</f>
        <v>18987</v>
      </c>
      <c r="BC1991" t="str">
        <f t="shared" si="2915"/>
        <v>Velodrome</v>
      </c>
      <c r="BD1991" t="str">
        <f t="shared" si="2915"/>
        <v>Outlaws</v>
      </c>
      <c r="BE1991" t="s">
        <v>7</v>
      </c>
      <c r="BF1991" t="s">
        <v>182</v>
      </c>
      <c r="BI1991" cm="1">
        <f t="array" aca="1" ref="BI1991" ca="1">IFERROR(_xlfn._xlws.FILTER(shifts!A:A,(shifts!B:B=events!AD1991)*(shifts!AG:AG&gt;=events!BK1991)*(shifts!AH:AH&lt;=events!BL1991)),BI1990)</f>
        <v>69</v>
      </c>
      <c r="BJ1991" s="15">
        <f t="shared" si="2905"/>
        <v>0</v>
      </c>
      <c r="BK1991">
        <f t="shared" si="2906"/>
        <v>177</v>
      </c>
      <c r="BL1991">
        <f t="shared" si="2907"/>
        <v>177</v>
      </c>
      <c r="BM1991" s="15">
        <f>SUMIFS(BJ$2:BJ1991,K$2:K1991,"=Intermission")+SUMIFS(BJ$2:BJ1991,K$2:K1991,"=Timeout")</f>
        <v>67</v>
      </c>
      <c r="BN1991">
        <f t="shared" si="2908"/>
        <v>1147</v>
      </c>
      <c r="BO1991" s="19">
        <f t="shared" si="2909"/>
        <v>2050</v>
      </c>
      <c r="BP1991">
        <f t="shared" si="2910"/>
        <v>2045</v>
      </c>
      <c r="BQ1991" s="17">
        <f t="shared" si="2911"/>
        <v>2050</v>
      </c>
      <c r="BR1991" t="str">
        <f t="shared" si="2912"/>
        <v>event_team_player_1</v>
      </c>
      <c r="BS1991">
        <f>COUNTIFS(S$3:S1991,"="&amp;S1991,AI$3:AI1991,"="&amp;AI1991)</f>
        <v>1</v>
      </c>
      <c r="BT1991" t="str">
        <f>IFERROR(VLOOKUP(BB1991&amp;BU1991&amp;X1991,game_rosters!U:W,3,FALSE),"")</f>
        <v>P100132</v>
      </c>
      <c r="BU1991" t="str">
        <f t="shared" si="2913"/>
        <v>Velodrome</v>
      </c>
    </row>
    <row r="1992" spans="1:73" x14ac:dyDescent="0.2">
      <c r="A1992" t="str">
        <f t="shared" si="2888"/>
        <v/>
      </c>
      <c r="I1992" s="44">
        <v>24</v>
      </c>
      <c r="S1992">
        <v>1024</v>
      </c>
      <c r="T1992">
        <v>169</v>
      </c>
      <c r="X1992">
        <v>24</v>
      </c>
      <c r="Z1992">
        <v>1</v>
      </c>
      <c r="AA1992">
        <f t="shared" si="2845"/>
        <v>2024</v>
      </c>
      <c r="AB1992">
        <f t="shared" si="2846"/>
        <v>9169</v>
      </c>
      <c r="AC1992">
        <f t="shared" si="2884"/>
        <v>9169</v>
      </c>
      <c r="AD1992" s="6">
        <v>2</v>
      </c>
      <c r="AE1992" t="s">
        <v>942</v>
      </c>
      <c r="AF1992" t="s">
        <v>897</v>
      </c>
      <c r="AG1992" t="s">
        <v>756</v>
      </c>
      <c r="AH1992" t="s">
        <v>756</v>
      </c>
      <c r="AI1992" t="str">
        <f t="shared" si="2889"/>
        <v>e</v>
      </c>
      <c r="AJ1992" t="str">
        <f t="shared" si="2890"/>
        <v/>
      </c>
      <c r="AK1992" t="str">
        <f t="shared" si="2891"/>
        <v/>
      </c>
      <c r="AL1992" t="str">
        <f t="shared" si="2892"/>
        <v/>
      </c>
      <c r="AM1992" t="str">
        <f t="shared" si="2893"/>
        <v/>
      </c>
      <c r="AN1992" t="str">
        <f t="shared" si="2894"/>
        <v>Home</v>
      </c>
      <c r="AO1992" t="str">
        <f t="shared" si="2895"/>
        <v>h</v>
      </c>
      <c r="AP1992" t="str">
        <f t="shared" si="2896"/>
        <v/>
      </c>
      <c r="AQ1992" t="str">
        <f t="shared" si="2897"/>
        <v/>
      </c>
      <c r="AR1992" t="str">
        <f t="shared" si="2898"/>
        <v>Home</v>
      </c>
      <c r="AS1992" t="str">
        <f t="shared" si="2899"/>
        <v>h</v>
      </c>
      <c r="AT1992" t="str">
        <f t="shared" si="2900"/>
        <v>Offensive</v>
      </c>
      <c r="AU1992" t="str">
        <f t="shared" si="2901"/>
        <v/>
      </c>
      <c r="AV1992" t="str">
        <f t="shared" si="2902"/>
        <v/>
      </c>
      <c r="AW1992" t="str" cm="1">
        <f t="array" ref="AW1992">IFERROR(IF(O1992&lt;&gt;"",O1992,IF(OR($S1992="",$T1992=""),"",IF(O1992&lt;&gt;"",O1992,IF($T1992&lt;&gt;"",_xlfn._xlws.FILTER(O:O,($BU:$BU=$BU1992)*($I:$I=$I1992)*($T:$T=$T1992)*($S:$S=_xlfn.MINIFS($S:$S,$T:$T,"="&amp;$T1992)),"")))))&amp;"",IF(O1992="","",""))&amp;""</f>
        <v/>
      </c>
      <c r="AX1992" t="str" cm="1">
        <f t="array" ref="AX1992">IFERROR(IF(P1992&lt;&gt;"",P1992,IF(OR($S1992="",$T1992=""),"",IF($T1992&lt;&gt;"",_xlfn._xlws.FILTER(P:P,($BU:$BU=$BU1992)*($I:$I=$I1992)*($T:$T=$T1992)*($S:$S=_xlfn.MINIFS($S:$S,$T:$T,"="&amp;$T1992)),""))))&amp;"",IF(P1992="","",""))&amp;""</f>
        <v/>
      </c>
      <c r="AY1992" t="str" cm="1">
        <f t="array" ref="AY1992">IFERROR(IF(Q1992&lt;&gt;"",Q1992,IF(OR($S1992="",$T1992=""),"",IF($T1992&lt;&gt;"",_xlfn._xlws.FILTER(Q:Q,($BU:$BU=$BU1992)*($I:$I=$I1992)*($T:$T=$T1992)*($S:$S=_xlfn.MINIFS($S:$S,$T:$T,"="&amp;$T1992)),""))))&amp;"",IF(Q1992="","",""))&amp;""</f>
        <v/>
      </c>
      <c r="AZ1992" t="str" cm="1">
        <f t="array" ref="AZ1992">IFERROR(IF(R1992&lt;&gt;"",R1992,IF(OR($S1992="",$T1992=""),"",IF($T1992&lt;&gt;"",_xlfn._xlws.FILTER(R:R,($BU:$BU=$BU1992)*($I:$I=$I1992)*($T:$T=$T1992)*($S:$S=_xlfn.MINIFS($S:$S,$T:$T,"="&amp;$T1992)),""))))&amp;"",IF(R1992="","",""))&amp;""</f>
        <v/>
      </c>
      <c r="BA1992" s="6">
        <f t="shared" si="2903"/>
        <v>167</v>
      </c>
      <c r="BB1992">
        <f t="shared" ref="BB1992:BD1992" si="2916">BB1991</f>
        <v>18987</v>
      </c>
      <c r="BC1992" t="str">
        <f t="shared" si="2916"/>
        <v>Velodrome</v>
      </c>
      <c r="BD1992" t="str">
        <f t="shared" si="2916"/>
        <v>Outlaws</v>
      </c>
      <c r="BE1992" t="s">
        <v>7</v>
      </c>
      <c r="BF1992" t="s">
        <v>182</v>
      </c>
      <c r="BI1992" cm="1">
        <f t="array" aca="1" ref="BI1992" ca="1">IFERROR(_xlfn._xlws.FILTER(shifts!A:A,(shifts!B:B=events!AD1992)*(shifts!AG:AG&gt;=events!BK1992)*(shifts!AH:AH&lt;=events!BL1992)),BI1991)</f>
        <v>69</v>
      </c>
      <c r="BJ1992" s="15">
        <f t="shared" si="2905"/>
        <v>0</v>
      </c>
      <c r="BK1992">
        <f t="shared" si="2906"/>
        <v>177</v>
      </c>
      <c r="BL1992">
        <f t="shared" si="2907"/>
        <v>177</v>
      </c>
      <c r="BM1992" s="15">
        <f>SUMIFS(BJ$2:BJ1992,K$2:K1992,"=Intermission")+SUMIFS(BJ$2:BJ1992,K$2:K1992,"=Timeout")</f>
        <v>67</v>
      </c>
      <c r="BN1992">
        <f t="shared" si="2908"/>
        <v>1147</v>
      </c>
      <c r="BO1992" s="19">
        <f t="shared" si="2909"/>
        <v>2050</v>
      </c>
      <c r="BP1992">
        <f t="shared" si="2910"/>
        <v>2045</v>
      </c>
      <c r="BQ1992" s="17">
        <f t="shared" si="2911"/>
        <v>2050</v>
      </c>
      <c r="BR1992" t="str">
        <f t="shared" si="2912"/>
        <v>event_team_player_2</v>
      </c>
      <c r="BS1992">
        <f>COUNTIFS(S$3:S1992,"="&amp;S1992,AI$3:AI1992,"="&amp;AI1992)</f>
        <v>2</v>
      </c>
      <c r="BT1992" t="str">
        <f>IFERROR(VLOOKUP(BB1992&amp;BU1992&amp;X1992,game_rosters!U:W,3,FALSE),"")</f>
        <v>P100230</v>
      </c>
      <c r="BU1992" t="str">
        <f t="shared" si="2913"/>
        <v>Velodrome</v>
      </c>
    </row>
    <row r="1993" spans="1:73" x14ac:dyDescent="0.2">
      <c r="A1993">
        <f t="shared" si="2888"/>
        <v>1</v>
      </c>
      <c r="I1993" s="44">
        <v>14</v>
      </c>
      <c r="K1993" t="s">
        <v>238</v>
      </c>
      <c r="L1993" t="s">
        <v>184</v>
      </c>
      <c r="M1993" t="s">
        <v>376</v>
      </c>
      <c r="N1993" t="s">
        <v>594</v>
      </c>
      <c r="S1993">
        <v>1025</v>
      </c>
      <c r="T1993">
        <v>169</v>
      </c>
      <c r="W1993" t="s">
        <v>735</v>
      </c>
      <c r="X1993">
        <v>14</v>
      </c>
      <c r="Z1993">
        <v>1</v>
      </c>
      <c r="AA1993">
        <f t="shared" si="2845"/>
        <v>2025</v>
      </c>
      <c r="AB1993">
        <f t="shared" si="2846"/>
        <v>9169</v>
      </c>
      <c r="AC1993">
        <f t="shared" si="2884"/>
        <v>9169</v>
      </c>
      <c r="AD1993" s="6">
        <v>2</v>
      </c>
      <c r="AE1993" t="s">
        <v>942</v>
      </c>
      <c r="AF1993" t="s">
        <v>897</v>
      </c>
      <c r="AG1993" t="s">
        <v>756</v>
      </c>
      <c r="AH1993" t="s">
        <v>756</v>
      </c>
      <c r="AI1993" t="str">
        <f t="shared" si="2889"/>
        <v>e</v>
      </c>
      <c r="AJ1993" t="str">
        <f t="shared" si="2890"/>
        <v/>
      </c>
      <c r="AK1993" t="str">
        <f t="shared" si="2891"/>
        <v/>
      </c>
      <c r="AL1993" t="str">
        <f t="shared" si="2892"/>
        <v/>
      </c>
      <c r="AM1993" t="str">
        <f t="shared" si="2893"/>
        <v/>
      </c>
      <c r="AN1993" t="str">
        <f t="shared" si="2894"/>
        <v>Home</v>
      </c>
      <c r="AO1993" t="str">
        <f t="shared" si="2895"/>
        <v>h</v>
      </c>
      <c r="AP1993" t="str">
        <f t="shared" si="2896"/>
        <v/>
      </c>
      <c r="AQ1993" t="str">
        <f t="shared" si="2897"/>
        <v/>
      </c>
      <c r="AR1993" t="str">
        <f t="shared" si="2898"/>
        <v>Home</v>
      </c>
      <c r="AS1993" t="str">
        <f t="shared" si="2899"/>
        <v>h</v>
      </c>
      <c r="AT1993" t="str">
        <f t="shared" si="2900"/>
        <v>Offensive</v>
      </c>
      <c r="AU1993" t="str">
        <f t="shared" si="2901"/>
        <v/>
      </c>
      <c r="AV1993" t="str">
        <f t="shared" si="2902"/>
        <v/>
      </c>
      <c r="AW1993" t="str" cm="1">
        <f t="array" ref="AW1993">IFERROR(IF(O1993&lt;&gt;"",O1993,IF(OR($S1993="",$T1993=""),"",IF(O1993&lt;&gt;"",O1993,IF($T1993&lt;&gt;"",_xlfn._xlws.FILTER(O:O,($BU:$BU=$BU1993)*($I:$I=$I1993)*($T:$T=$T1993)*($S:$S=_xlfn.MINIFS($S:$S,$T:$T,"="&amp;$T1993)),"")))))&amp;"",IF(O1993="","",""))&amp;""</f>
        <v>OffensivePlay_Pass-SecondTouch</v>
      </c>
      <c r="AX1993" t="str" cm="1">
        <f t="array" ref="AX1993">IFERROR(IF(P1993&lt;&gt;"",P1993,IF(OR($S1993="",$T1993=""),"",IF($T1993&lt;&gt;"",_xlfn._xlws.FILTER(P:P,($BU:$BU=$BU1993)*($I:$I=$I1993)*($T:$T=$T1993)*($S:$S=_xlfn.MINIFS($S:$S,$T:$T,"="&amp;$T1993)),""))))&amp;"",IF(P1993="","",""))&amp;""</f>
        <v/>
      </c>
      <c r="AY1993" t="str" cm="1">
        <f t="array" ref="AY1993">IFERROR(IF(Q1993&lt;&gt;"",Q1993,IF(OR($S1993="",$T1993=""),"",IF($T1993&lt;&gt;"",_xlfn._xlws.FILTER(Q:Q,($BU:$BU=$BU1993)*($I:$I=$I1993)*($T:$T=$T1993)*($S:$S=_xlfn.MINIFS($S:$S,$T:$T,"="&amp;$T1993)),""))))&amp;"",IF(Q1993="","",""))&amp;""</f>
        <v>u</v>
      </c>
      <c r="AZ1993" t="str" cm="1">
        <f t="array" ref="AZ1993">IFERROR(IF(R1993&lt;&gt;"",R1993,IF(OR($S1993="",$T1993=""),"",IF($T1993&lt;&gt;"",_xlfn._xlws.FILTER(R:R,($BU:$BU=$BU1993)*($I:$I=$I1993)*($T:$T=$T1993)*($S:$S=_xlfn.MINIFS($S:$S,$T:$T,"="&amp;$T1993)),""))))&amp;"",IF(R1993="","",""))&amp;""</f>
        <v/>
      </c>
      <c r="BA1993" s="6">
        <f t="shared" si="2903"/>
        <v>168</v>
      </c>
      <c r="BB1993">
        <f t="shared" ref="BB1993:BD1993" si="2917">BB1992</f>
        <v>18987</v>
      </c>
      <c r="BC1993" t="str">
        <f t="shared" si="2917"/>
        <v>Velodrome</v>
      </c>
      <c r="BD1993" t="str">
        <f t="shared" si="2917"/>
        <v>Outlaws</v>
      </c>
      <c r="BE1993" t="s">
        <v>238</v>
      </c>
      <c r="BF1993" t="s">
        <v>184</v>
      </c>
      <c r="BI1993" cm="1">
        <f t="array" aca="1" ref="BI1993" ca="1">IFERROR(_xlfn._xlws.FILTER(shifts!A:A,(shifts!B:B=events!AD1993)*(shifts!AG:AG&gt;=events!BK1993)*(shifts!AH:AH&lt;=events!BL1993)),BI1992)</f>
        <v>69</v>
      </c>
      <c r="BJ1993" s="15">
        <f t="shared" si="2905"/>
        <v>0</v>
      </c>
      <c r="BK1993">
        <f t="shared" si="2906"/>
        <v>177</v>
      </c>
      <c r="BL1993">
        <f t="shared" si="2907"/>
        <v>177</v>
      </c>
      <c r="BM1993" s="15">
        <f>SUMIFS(BJ$2:BJ1993,K$2:K1993,"=Intermission")+SUMIFS(BJ$2:BJ1993,K$2:K1993,"=Timeout")</f>
        <v>67</v>
      </c>
      <c r="BN1993">
        <f t="shared" si="2908"/>
        <v>1147</v>
      </c>
      <c r="BO1993" s="19">
        <f t="shared" si="2909"/>
        <v>2050</v>
      </c>
      <c r="BP1993">
        <f t="shared" si="2910"/>
        <v>2045</v>
      </c>
      <c r="BQ1993" s="17">
        <f t="shared" si="2911"/>
        <v>2050</v>
      </c>
      <c r="BR1993" t="str">
        <f t="shared" si="2912"/>
        <v>event_team_player_1</v>
      </c>
      <c r="BS1993">
        <f>COUNTIFS(S$3:S1993,"="&amp;S1993,AI$3:AI1993,"="&amp;AI1993)</f>
        <v>1</v>
      </c>
      <c r="BT1993" t="str">
        <f>IFERROR(VLOOKUP(BB1993&amp;BU1993&amp;X1993,game_rosters!U:W,3,FALSE),"")</f>
        <v>P100132</v>
      </c>
      <c r="BU1993" t="str">
        <f t="shared" si="2913"/>
        <v>Velodrome</v>
      </c>
    </row>
    <row r="1994" spans="1:73" x14ac:dyDescent="0.2">
      <c r="A1994" t="str">
        <f t="shared" si="2888"/>
        <v/>
      </c>
      <c r="I1994" s="44">
        <v>24</v>
      </c>
      <c r="S1994">
        <v>1025</v>
      </c>
      <c r="T1994">
        <v>169</v>
      </c>
      <c r="X1994">
        <v>24</v>
      </c>
      <c r="Z1994">
        <v>1</v>
      </c>
      <c r="AA1994">
        <f t="shared" si="2845"/>
        <v>2025</v>
      </c>
      <c r="AB1994">
        <f t="shared" si="2846"/>
        <v>9169</v>
      </c>
      <c r="AC1994">
        <f t="shared" si="2884"/>
        <v>9169</v>
      </c>
      <c r="AD1994" s="6">
        <v>2</v>
      </c>
      <c r="AE1994" t="s">
        <v>942</v>
      </c>
      <c r="AF1994" t="s">
        <v>897</v>
      </c>
      <c r="AG1994" t="s">
        <v>756</v>
      </c>
      <c r="AH1994" t="s">
        <v>756</v>
      </c>
      <c r="AI1994" t="str">
        <f t="shared" si="2889"/>
        <v>e</v>
      </c>
      <c r="AJ1994" t="str">
        <f t="shared" si="2890"/>
        <v/>
      </c>
      <c r="AK1994" t="str">
        <f t="shared" si="2891"/>
        <v/>
      </c>
      <c r="AL1994" t="str">
        <f t="shared" si="2892"/>
        <v/>
      </c>
      <c r="AM1994" t="str">
        <f t="shared" si="2893"/>
        <v/>
      </c>
      <c r="AN1994" t="str">
        <f t="shared" si="2894"/>
        <v>Home</v>
      </c>
      <c r="AO1994" t="str">
        <f t="shared" si="2895"/>
        <v>h</v>
      </c>
      <c r="AP1994" t="str">
        <f t="shared" si="2896"/>
        <v/>
      </c>
      <c r="AQ1994" t="str">
        <f t="shared" si="2897"/>
        <v/>
      </c>
      <c r="AR1994" t="str">
        <f t="shared" si="2898"/>
        <v>Home</v>
      </c>
      <c r="AS1994" t="str">
        <f t="shared" si="2899"/>
        <v>h</v>
      </c>
      <c r="AT1994" t="str">
        <f t="shared" si="2900"/>
        <v>Offensive</v>
      </c>
      <c r="AU1994" t="str">
        <f t="shared" si="2901"/>
        <v/>
      </c>
      <c r="AV1994" t="str">
        <f t="shared" si="2902"/>
        <v/>
      </c>
      <c r="AW1994" t="str" cm="1">
        <f t="array" ref="AW1994">IFERROR(IF(O1994&lt;&gt;"",O1994,IF(OR($S1994="",$T1994=""),"",IF(O1994&lt;&gt;"",O1994,IF($T1994&lt;&gt;"",_xlfn._xlws.FILTER(O:O,($BU:$BU=$BU1994)*($I:$I=$I1994)*($T:$T=$T1994)*($S:$S=_xlfn.MINIFS($S:$S,$T:$T,"="&amp;$T1994)),"")))))&amp;"",IF(O1994="","",""))&amp;""</f>
        <v/>
      </c>
      <c r="AX1994" t="str" cm="1">
        <f t="array" ref="AX1994">IFERROR(IF(P1994&lt;&gt;"",P1994,IF(OR($S1994="",$T1994=""),"",IF($T1994&lt;&gt;"",_xlfn._xlws.FILTER(P:P,($BU:$BU=$BU1994)*($I:$I=$I1994)*($T:$T=$T1994)*($S:$S=_xlfn.MINIFS($S:$S,$T:$T,"="&amp;$T1994)),""))))&amp;"",IF(P1994="","",""))&amp;""</f>
        <v/>
      </c>
      <c r="AY1994" t="str" cm="1">
        <f t="array" ref="AY1994">IFERROR(IF(Q1994&lt;&gt;"",Q1994,IF(OR($S1994="",$T1994=""),"",IF($T1994&lt;&gt;"",_xlfn._xlws.FILTER(Q:Q,($BU:$BU=$BU1994)*($I:$I=$I1994)*($T:$T=$T1994)*($S:$S=_xlfn.MINIFS($S:$S,$T:$T,"="&amp;$T1994)),""))))&amp;"",IF(Q1994="","",""))&amp;""</f>
        <v/>
      </c>
      <c r="AZ1994" t="str" cm="1">
        <f t="array" ref="AZ1994">IFERROR(IF(R1994&lt;&gt;"",R1994,IF(OR($S1994="",$T1994=""),"",IF($T1994&lt;&gt;"",_xlfn._xlws.FILTER(R:R,($BU:$BU=$BU1994)*($I:$I=$I1994)*($T:$T=$T1994)*($S:$S=_xlfn.MINIFS($S:$S,$T:$T,"="&amp;$T1994)),""))))&amp;"",IF(R1994="","",""))&amp;""</f>
        <v/>
      </c>
      <c r="BA1994" s="6">
        <f t="shared" si="2903"/>
        <v>168</v>
      </c>
      <c r="BB1994">
        <f t="shared" ref="BB1994:BD1994" si="2918">BB1993</f>
        <v>18987</v>
      </c>
      <c r="BC1994" t="str">
        <f t="shared" si="2918"/>
        <v>Velodrome</v>
      </c>
      <c r="BD1994" t="str">
        <f t="shared" si="2918"/>
        <v>Outlaws</v>
      </c>
      <c r="BE1994" t="s">
        <v>238</v>
      </c>
      <c r="BF1994" t="s">
        <v>184</v>
      </c>
      <c r="BI1994" cm="1">
        <f t="array" aca="1" ref="BI1994" ca="1">IFERROR(_xlfn._xlws.FILTER(shifts!A:A,(shifts!B:B=events!AD1994)*(shifts!AG:AG&gt;=events!BK1994)*(shifts!AH:AH&lt;=events!BL1994)),BI1993)</f>
        <v>69</v>
      </c>
      <c r="BJ1994" s="15">
        <f t="shared" si="2905"/>
        <v>0</v>
      </c>
      <c r="BK1994">
        <f t="shared" si="2906"/>
        <v>177</v>
      </c>
      <c r="BL1994">
        <f t="shared" si="2907"/>
        <v>177</v>
      </c>
      <c r="BM1994" s="15">
        <f>SUMIFS(BJ$2:BJ1994,K$2:K1994,"=Intermission")+SUMIFS(BJ$2:BJ1994,K$2:K1994,"=Timeout")</f>
        <v>67</v>
      </c>
      <c r="BN1994">
        <f t="shared" si="2908"/>
        <v>1147</v>
      </c>
      <c r="BO1994" s="19">
        <f t="shared" si="2909"/>
        <v>2050</v>
      </c>
      <c r="BP1994">
        <f t="shared" si="2910"/>
        <v>2045</v>
      </c>
      <c r="BQ1994" s="17">
        <f t="shared" si="2911"/>
        <v>2050</v>
      </c>
      <c r="BR1994" t="str">
        <f t="shared" si="2912"/>
        <v>event_team_player_2</v>
      </c>
      <c r="BS1994">
        <f>COUNTIFS(S$3:S1994,"="&amp;S1994,AI$3:AI1994,"="&amp;AI1994)</f>
        <v>2</v>
      </c>
      <c r="BT1994" t="str">
        <f>IFERROR(VLOOKUP(BB1994&amp;BU1994&amp;X1994,game_rosters!U:W,3,FALSE),"")</f>
        <v>P100230</v>
      </c>
      <c r="BU1994" t="str">
        <f t="shared" si="2913"/>
        <v>Velodrome</v>
      </c>
    </row>
    <row r="1995" spans="1:73" x14ac:dyDescent="0.2">
      <c r="A1995">
        <f t="shared" si="2888"/>
        <v>1</v>
      </c>
      <c r="I1995" s="44">
        <v>14</v>
      </c>
      <c r="K1995" t="s">
        <v>9</v>
      </c>
      <c r="L1995" t="s">
        <v>173</v>
      </c>
      <c r="M1995" t="s">
        <v>74</v>
      </c>
      <c r="S1995">
        <v>1026</v>
      </c>
      <c r="T1995">
        <v>169</v>
      </c>
      <c r="W1995" t="s">
        <v>735</v>
      </c>
      <c r="X1995">
        <v>14</v>
      </c>
      <c r="Z1995">
        <v>1</v>
      </c>
      <c r="AA1995">
        <f t="shared" si="2845"/>
        <v>2026</v>
      </c>
      <c r="AB1995">
        <f t="shared" si="2846"/>
        <v>9169</v>
      </c>
      <c r="AC1995">
        <f t="shared" si="2884"/>
        <v>9169</v>
      </c>
      <c r="AD1995" s="6">
        <v>2</v>
      </c>
      <c r="AE1995" t="s">
        <v>942</v>
      </c>
      <c r="AF1995" t="s">
        <v>897</v>
      </c>
      <c r="AG1995" t="s">
        <v>756</v>
      </c>
      <c r="AH1995" t="s">
        <v>756</v>
      </c>
      <c r="AI1995" t="str">
        <f t="shared" si="2889"/>
        <v>e</v>
      </c>
      <c r="AJ1995" t="str">
        <f t="shared" si="2890"/>
        <v/>
      </c>
      <c r="AK1995" t="str">
        <f t="shared" si="2891"/>
        <v/>
      </c>
      <c r="AL1995" t="str">
        <f t="shared" si="2892"/>
        <v/>
      </c>
      <c r="AM1995" t="str">
        <f t="shared" si="2893"/>
        <v/>
      </c>
      <c r="AN1995" t="str">
        <f t="shared" si="2894"/>
        <v>Home</v>
      </c>
      <c r="AO1995" t="str">
        <f t="shared" si="2895"/>
        <v>h</v>
      </c>
      <c r="AP1995" t="str">
        <f t="shared" si="2896"/>
        <v/>
      </c>
      <c r="AQ1995" t="str">
        <f t="shared" si="2897"/>
        <v/>
      </c>
      <c r="AR1995" t="str">
        <f t="shared" si="2898"/>
        <v>Home</v>
      </c>
      <c r="AS1995" t="str">
        <f t="shared" si="2899"/>
        <v>h</v>
      </c>
      <c r="AT1995" t="str">
        <f t="shared" si="2900"/>
        <v>Offensive</v>
      </c>
      <c r="AU1995" t="str">
        <f t="shared" si="2901"/>
        <v/>
      </c>
      <c r="AV1995" t="str">
        <f t="shared" si="2902"/>
        <v/>
      </c>
      <c r="AW1995" t="str" cm="1">
        <f t="array" ref="AW1995">IFERROR(IF(O1995&lt;&gt;"",O1995,IF(OR($S1995="",$T1995=""),"",IF(O1995&lt;&gt;"",O1995,IF($T1995&lt;&gt;"",_xlfn._xlws.FILTER(O:O,($BU:$BU=$BU1995)*($I:$I=$I1995)*($T:$T=$T1995)*($S:$S=_xlfn.MINIFS($S:$S,$T:$T,"="&amp;$T1995)),"")))))&amp;"",IF(O1995="","",""))&amp;""</f>
        <v>OffensivePlay_Pass-SecondTouch</v>
      </c>
      <c r="AX1995" t="str" cm="1">
        <f t="array" ref="AX1995">IFERROR(IF(P1995&lt;&gt;"",P1995,IF(OR($S1995="",$T1995=""),"",IF($T1995&lt;&gt;"",_xlfn._xlws.FILTER(P:P,($BU:$BU=$BU1995)*($I:$I=$I1995)*($T:$T=$T1995)*($S:$S=_xlfn.MINIFS($S:$S,$T:$T,"="&amp;$T1995)),""))))&amp;"",IF(P1995="","",""))&amp;""</f>
        <v/>
      </c>
      <c r="AY1995" t="str" cm="1">
        <f t="array" ref="AY1995">IFERROR(IF(Q1995&lt;&gt;"",Q1995,IF(OR($S1995="",$T1995=""),"",IF($T1995&lt;&gt;"",_xlfn._xlws.FILTER(Q:Q,($BU:$BU=$BU1995)*($I:$I=$I1995)*($T:$T=$T1995)*($S:$S=_xlfn.MINIFS($S:$S,$T:$T,"="&amp;$T1995)),""))))&amp;"",IF(Q1995="","",""))&amp;""</f>
        <v>u</v>
      </c>
      <c r="AZ1995" t="str" cm="1">
        <f t="array" ref="AZ1995">IFERROR(IF(R1995&lt;&gt;"",R1995,IF(OR($S1995="",$T1995=""),"",IF($T1995&lt;&gt;"",_xlfn._xlws.FILTER(R:R,($BU:$BU=$BU1995)*($I:$I=$I1995)*($T:$T=$T1995)*($S:$S=_xlfn.MINIFS($S:$S,$T:$T,"="&amp;$T1995)),""))))&amp;"",IF(R1995="","",""))&amp;""</f>
        <v/>
      </c>
      <c r="BA1995" s="6">
        <f t="shared" si="2903"/>
        <v>168</v>
      </c>
      <c r="BB1995">
        <f t="shared" ref="BB1995:BD1995" si="2919">BB1994</f>
        <v>18987</v>
      </c>
      <c r="BC1995" t="str">
        <f t="shared" si="2919"/>
        <v>Velodrome</v>
      </c>
      <c r="BD1995" t="str">
        <f t="shared" si="2919"/>
        <v>Outlaws</v>
      </c>
      <c r="BE1995" t="s">
        <v>9</v>
      </c>
      <c r="BF1995" t="s">
        <v>173</v>
      </c>
      <c r="BI1995" cm="1">
        <f t="array" aca="1" ref="BI1995" ca="1">IFERROR(_xlfn._xlws.FILTER(shifts!A:A,(shifts!B:B=events!AD1995)*(shifts!AG:AG&gt;=events!BK1995)*(shifts!AH:AH&lt;=events!BL1995)),BI1994)</f>
        <v>69</v>
      </c>
      <c r="BJ1995" s="15">
        <f t="shared" si="2905"/>
        <v>0</v>
      </c>
      <c r="BK1995">
        <f t="shared" si="2906"/>
        <v>177</v>
      </c>
      <c r="BL1995">
        <f t="shared" si="2907"/>
        <v>177</v>
      </c>
      <c r="BM1995" s="15">
        <f>SUMIFS(BJ$2:BJ1995,K$2:K1995,"=Intermission")+SUMIFS(BJ$2:BJ1995,K$2:K1995,"=Timeout")</f>
        <v>67</v>
      </c>
      <c r="BN1995">
        <f t="shared" si="2908"/>
        <v>1147</v>
      </c>
      <c r="BO1995" s="19">
        <f t="shared" si="2909"/>
        <v>2050</v>
      </c>
      <c r="BP1995">
        <f t="shared" si="2910"/>
        <v>2045</v>
      </c>
      <c r="BQ1995" s="17">
        <f t="shared" si="2911"/>
        <v>2050</v>
      </c>
      <c r="BR1995" t="str">
        <f t="shared" si="2912"/>
        <v>event_team_player_1</v>
      </c>
      <c r="BS1995">
        <f>COUNTIFS(S$3:S1995,"="&amp;S1995,AI$3:AI1995,"="&amp;AI1995)</f>
        <v>1</v>
      </c>
      <c r="BT1995" t="str">
        <f>IFERROR(VLOOKUP(BB1995&amp;BU1995&amp;X1995,game_rosters!U:W,3,FALSE),"")</f>
        <v>P100132</v>
      </c>
      <c r="BU1995" t="str">
        <f t="shared" si="2913"/>
        <v>Velodrome</v>
      </c>
    </row>
    <row r="1996" spans="1:73" x14ac:dyDescent="0.2">
      <c r="A1996" t="str">
        <f t="shared" si="2888"/>
        <v/>
      </c>
      <c r="I1996" s="44">
        <v>24</v>
      </c>
      <c r="S1996">
        <v>1026</v>
      </c>
      <c r="T1996">
        <v>169</v>
      </c>
      <c r="X1996">
        <v>24</v>
      </c>
      <c r="Z1996">
        <v>1</v>
      </c>
      <c r="AA1996">
        <f t="shared" si="2845"/>
        <v>2026</v>
      </c>
      <c r="AB1996">
        <f t="shared" si="2846"/>
        <v>9169</v>
      </c>
      <c r="AC1996">
        <f t="shared" si="2884"/>
        <v>9169</v>
      </c>
      <c r="AD1996" s="6">
        <v>2</v>
      </c>
      <c r="AE1996" t="s">
        <v>942</v>
      </c>
      <c r="AF1996" t="s">
        <v>897</v>
      </c>
      <c r="AG1996" t="s">
        <v>756</v>
      </c>
      <c r="AH1996" t="s">
        <v>756</v>
      </c>
      <c r="AI1996" t="str">
        <f t="shared" si="2889"/>
        <v>e</v>
      </c>
      <c r="AJ1996" t="str">
        <f t="shared" si="2890"/>
        <v/>
      </c>
      <c r="AK1996" t="str">
        <f t="shared" si="2891"/>
        <v/>
      </c>
      <c r="AL1996" t="str">
        <f t="shared" si="2892"/>
        <v/>
      </c>
      <c r="AM1996" t="str">
        <f t="shared" si="2893"/>
        <v/>
      </c>
      <c r="AN1996" t="str">
        <f t="shared" si="2894"/>
        <v>Home</v>
      </c>
      <c r="AO1996" t="str">
        <f t="shared" si="2895"/>
        <v>h</v>
      </c>
      <c r="AP1996" t="str">
        <f t="shared" si="2896"/>
        <v/>
      </c>
      <c r="AQ1996" t="str">
        <f t="shared" si="2897"/>
        <v/>
      </c>
      <c r="AR1996" t="str">
        <f t="shared" si="2898"/>
        <v>Home</v>
      </c>
      <c r="AS1996" t="str">
        <f t="shared" si="2899"/>
        <v>h</v>
      </c>
      <c r="AT1996" t="str">
        <f t="shared" si="2900"/>
        <v>Offensive</v>
      </c>
      <c r="AU1996" t="str">
        <f t="shared" si="2901"/>
        <v/>
      </c>
      <c r="AV1996" t="str">
        <f t="shared" si="2902"/>
        <v/>
      </c>
      <c r="AW1996" t="str" cm="1">
        <f t="array" ref="AW1996">IFERROR(IF(O1996&lt;&gt;"",O1996,IF(OR($S1996="",$T1996=""),"",IF(O1996&lt;&gt;"",O1996,IF($T1996&lt;&gt;"",_xlfn._xlws.FILTER(O:O,($BU:$BU=$BU1996)*($I:$I=$I1996)*($T:$T=$T1996)*($S:$S=_xlfn.MINIFS($S:$S,$T:$T,"="&amp;$T1996)),"")))))&amp;"",IF(O1996="","",""))&amp;""</f>
        <v/>
      </c>
      <c r="AX1996" t="str" cm="1">
        <f t="array" ref="AX1996">IFERROR(IF(P1996&lt;&gt;"",P1996,IF(OR($S1996="",$T1996=""),"",IF($T1996&lt;&gt;"",_xlfn._xlws.FILTER(P:P,($BU:$BU=$BU1996)*($I:$I=$I1996)*($T:$T=$T1996)*($S:$S=_xlfn.MINIFS($S:$S,$T:$T,"="&amp;$T1996)),""))))&amp;"",IF(P1996="","",""))&amp;""</f>
        <v/>
      </c>
      <c r="AY1996" t="str" cm="1">
        <f t="array" ref="AY1996">IFERROR(IF(Q1996&lt;&gt;"",Q1996,IF(OR($S1996="",$T1996=""),"",IF($T1996&lt;&gt;"",_xlfn._xlws.FILTER(Q:Q,($BU:$BU=$BU1996)*($I:$I=$I1996)*($T:$T=$T1996)*($S:$S=_xlfn.MINIFS($S:$S,$T:$T,"="&amp;$T1996)),""))))&amp;"",IF(Q1996="","",""))&amp;""</f>
        <v/>
      </c>
      <c r="AZ1996" t="str" cm="1">
        <f t="array" ref="AZ1996">IFERROR(IF(R1996&lt;&gt;"",R1996,IF(OR($S1996="",$T1996=""),"",IF($T1996&lt;&gt;"",_xlfn._xlws.FILTER(R:R,($BU:$BU=$BU1996)*($I:$I=$I1996)*($T:$T=$T1996)*($S:$S=_xlfn.MINIFS($S:$S,$T:$T,"="&amp;$T1996)),""))))&amp;"",IF(R1996="","",""))&amp;""</f>
        <v/>
      </c>
      <c r="BA1996" s="6">
        <f t="shared" si="2903"/>
        <v>168</v>
      </c>
      <c r="BB1996">
        <f t="shared" ref="BB1996:BD1996" si="2920">BB1995</f>
        <v>18987</v>
      </c>
      <c r="BC1996" t="str">
        <f t="shared" si="2920"/>
        <v>Velodrome</v>
      </c>
      <c r="BD1996" t="str">
        <f t="shared" si="2920"/>
        <v>Outlaws</v>
      </c>
      <c r="BE1996" t="s">
        <v>9</v>
      </c>
      <c r="BF1996" t="s">
        <v>173</v>
      </c>
      <c r="BI1996" cm="1">
        <f t="array" aca="1" ref="BI1996" ca="1">IFERROR(_xlfn._xlws.FILTER(shifts!A:A,(shifts!B:B=events!AD1996)*(shifts!AG:AG&gt;=events!BK1996)*(shifts!AH:AH&lt;=events!BL1996)),BI1995)</f>
        <v>69</v>
      </c>
      <c r="BJ1996" s="15">
        <f t="shared" si="2905"/>
        <v>0</v>
      </c>
      <c r="BK1996">
        <f t="shared" si="2906"/>
        <v>177</v>
      </c>
      <c r="BL1996">
        <f t="shared" si="2907"/>
        <v>177</v>
      </c>
      <c r="BM1996" s="15">
        <f>SUMIFS(BJ$2:BJ1996,K$2:K1996,"=Intermission")+SUMIFS(BJ$2:BJ1996,K$2:K1996,"=Timeout")</f>
        <v>67</v>
      </c>
      <c r="BN1996">
        <f t="shared" si="2908"/>
        <v>1147</v>
      </c>
      <c r="BO1996" s="19">
        <f t="shared" si="2909"/>
        <v>2050</v>
      </c>
      <c r="BP1996">
        <f t="shared" si="2910"/>
        <v>2045</v>
      </c>
      <c r="BQ1996" s="17">
        <f t="shared" si="2911"/>
        <v>2050</v>
      </c>
      <c r="BR1996" t="str">
        <f t="shared" si="2912"/>
        <v>event_team_player_2</v>
      </c>
      <c r="BS1996">
        <f>COUNTIFS(S$3:S1996,"="&amp;S1996,AI$3:AI1996,"="&amp;AI1996)</f>
        <v>2</v>
      </c>
      <c r="BT1996" t="str">
        <f>IFERROR(VLOOKUP(BB1996&amp;BU1996&amp;X1996,game_rosters!U:W,3,FALSE),"")</f>
        <v>P100230</v>
      </c>
      <c r="BU1996" t="str">
        <f t="shared" si="2913"/>
        <v>Velodrome</v>
      </c>
    </row>
    <row r="1997" spans="1:73" x14ac:dyDescent="0.2">
      <c r="A1997">
        <f t="shared" si="2888"/>
        <v>1</v>
      </c>
      <c r="I1997" s="44">
        <v>4</v>
      </c>
      <c r="K1997" t="s">
        <v>13</v>
      </c>
      <c r="L1997" t="s">
        <v>586</v>
      </c>
      <c r="N1997" t="s">
        <v>595</v>
      </c>
      <c r="O1997" t="s">
        <v>607</v>
      </c>
      <c r="Q1997" t="s">
        <v>595</v>
      </c>
      <c r="R1997" s="51">
        <v>1</v>
      </c>
      <c r="S1997">
        <v>1027</v>
      </c>
      <c r="T1997" t="s">
        <v>756</v>
      </c>
      <c r="W1997" t="s">
        <v>731</v>
      </c>
      <c r="X1997">
        <v>4</v>
      </c>
      <c r="Z1997">
        <v>1</v>
      </c>
      <c r="AA1997">
        <f t="shared" si="2845"/>
        <v>2027</v>
      </c>
      <c r="AB1997" t="str">
        <f t="shared" si="2846"/>
        <v/>
      </c>
      <c r="AC1997">
        <f t="shared" si="2884"/>
        <v>2027</v>
      </c>
      <c r="AD1997" s="6">
        <v>2</v>
      </c>
      <c r="AE1997" t="s">
        <v>942</v>
      </c>
      <c r="AF1997" t="s">
        <v>918</v>
      </c>
      <c r="AG1997" t="s">
        <v>942</v>
      </c>
      <c r="AH1997" t="s">
        <v>924</v>
      </c>
      <c r="AI1997" t="str">
        <f t="shared" si="2889"/>
        <v>e</v>
      </c>
      <c r="AJ1997" t="str">
        <f t="shared" si="2890"/>
        <v/>
      </c>
      <c r="AK1997" t="str">
        <f t="shared" si="2891"/>
        <v/>
      </c>
      <c r="AL1997" t="str">
        <f t="shared" si="2892"/>
        <v/>
      </c>
      <c r="AM1997" t="str">
        <f t="shared" si="2893"/>
        <v/>
      </c>
      <c r="AN1997" t="str">
        <f t="shared" si="2894"/>
        <v>Away</v>
      </c>
      <c r="AO1997" t="str">
        <f t="shared" si="2895"/>
        <v>a</v>
      </c>
      <c r="AP1997" t="str">
        <f t="shared" si="2896"/>
        <v/>
      </c>
      <c r="AQ1997" t="str">
        <f t="shared" si="2897"/>
        <v/>
      </c>
      <c r="AR1997" t="str">
        <f t="shared" si="2898"/>
        <v>Away</v>
      </c>
      <c r="AS1997" t="str">
        <f t="shared" si="2899"/>
        <v>a</v>
      </c>
      <c r="AT1997" t="str">
        <f t="shared" si="2900"/>
        <v>Offensive</v>
      </c>
      <c r="AU1997" t="str">
        <f t="shared" si="2901"/>
        <v/>
      </c>
      <c r="AV1997" t="str">
        <f t="shared" si="2902"/>
        <v/>
      </c>
      <c r="AW1997" t="str" cm="1">
        <f t="array" ref="AW1997">IFERROR(IF(O1997&lt;&gt;"",O1997,IF(OR($S1997="",$T1997=""),"",IF(O1997&lt;&gt;"",O1997,IF($T1997&lt;&gt;"",_xlfn._xlws.FILTER(O:O,($BU:$BU=$BU1997)*($I:$I=$I1997)*($T:$T=$T1997)*($S:$S=_xlfn.MINIFS($S:$S,$T:$T,"="&amp;$T1997)),"")))))&amp;"",IF(O1997="","",""))&amp;""</f>
        <v>OffensivePlay_Zone-PuckRetreivalPass</v>
      </c>
      <c r="AX1997" t="str" cm="1">
        <f t="array" ref="AX1997">IFERROR(IF(P1997&lt;&gt;"",P1997,IF(OR($S1997="",$T1997=""),"",IF($T1997&lt;&gt;"",_xlfn._xlws.FILTER(P:P,($BU:$BU=$BU1997)*($I:$I=$I1997)*($T:$T=$T1997)*($S:$S=_xlfn.MINIFS($S:$S,$T:$T,"="&amp;$T1997)),""))))&amp;"",IF(P1997="","",""))&amp;""</f>
        <v/>
      </c>
      <c r="AY1997" t="str" cm="1">
        <f t="array" ref="AY1997">IFERROR(IF(Q1997&lt;&gt;"",Q1997,IF(OR($S1997="",$T1997=""),"",IF($T1997&lt;&gt;"",_xlfn._xlws.FILTER(Q:Q,($BU:$BU=$BU1997)*($I:$I=$I1997)*($T:$T=$T1997)*($S:$S=_xlfn.MINIFS($S:$S,$T:$T,"="&amp;$T1997)),""))))&amp;"",IF(Q1997="","",""))&amp;""</f>
        <v>s</v>
      </c>
      <c r="AZ1997" t="str" cm="1">
        <f t="array" ref="AZ1997">IFERROR(IF(R1997&lt;&gt;"",R1997,IF(OR($S1997="",$T1997=""),"",IF($T1997&lt;&gt;"",_xlfn._xlws.FILTER(R:R,($BU:$BU=$BU1997)*($I:$I=$I1997)*($T:$T=$T1997)*($S:$S=_xlfn.MINIFS($S:$S,$T:$T,"="&amp;$T1997)),""))))&amp;"",IF(R1997="","",""))&amp;""</f>
        <v>1</v>
      </c>
      <c r="BA1997" s="6">
        <f t="shared" si="2903"/>
        <v>168</v>
      </c>
      <c r="BB1997">
        <f t="shared" ref="BB1997:BD1997" si="2921">BB1996</f>
        <v>18987</v>
      </c>
      <c r="BC1997" t="str">
        <f t="shared" si="2921"/>
        <v>Velodrome</v>
      </c>
      <c r="BD1997" t="str">
        <f t="shared" si="2921"/>
        <v>Outlaws</v>
      </c>
      <c r="BE1997" t="s">
        <v>13</v>
      </c>
      <c r="BF1997" t="s">
        <v>586</v>
      </c>
      <c r="BI1997" cm="1">
        <f t="array" aca="1" ref="BI1997" ca="1">IFERROR(_xlfn._xlws.FILTER(shifts!A:A,(shifts!B:B=events!AD1997)*(shifts!AG:AG&gt;=events!BK1997)*(shifts!AH:AH&lt;=events!BL1997)),BI1996)</f>
        <v>69</v>
      </c>
      <c r="BJ1997" s="15">
        <f t="shared" si="2905"/>
        <v>2</v>
      </c>
      <c r="BK1997">
        <f t="shared" si="2906"/>
        <v>173</v>
      </c>
      <c r="BL1997">
        <f t="shared" si="2907"/>
        <v>171</v>
      </c>
      <c r="BM1997" s="15">
        <f>SUMIFS(BJ$2:BJ1997,K$2:K1997,"=Intermission")+SUMIFS(BJ$2:BJ1997,K$2:K1997,"=Timeout")</f>
        <v>67</v>
      </c>
      <c r="BN1997">
        <f t="shared" si="2908"/>
        <v>1147</v>
      </c>
      <c r="BO1997" s="19">
        <f t="shared" si="2909"/>
        <v>2054</v>
      </c>
      <c r="BP1997">
        <f t="shared" si="2910"/>
        <v>2049</v>
      </c>
      <c r="BQ1997" s="17">
        <f t="shared" si="2911"/>
        <v>2056</v>
      </c>
      <c r="BR1997" t="str">
        <f t="shared" si="2912"/>
        <v>event_team_player_1</v>
      </c>
      <c r="BS1997">
        <f>COUNTIFS(S$3:S1997,"="&amp;S1997,AI$3:AI1997,"="&amp;AI1997)</f>
        <v>1</v>
      </c>
      <c r="BT1997" t="str">
        <f>IFERROR(VLOOKUP(BB1997&amp;BU1997&amp;X1997,game_rosters!U:W,3,FALSE),"")</f>
        <v>P100032</v>
      </c>
      <c r="BU1997" t="str">
        <f t="shared" si="2913"/>
        <v>Outlaws</v>
      </c>
    </row>
    <row r="1998" spans="1:73" x14ac:dyDescent="0.2">
      <c r="A1998" t="str">
        <f t="shared" si="2888"/>
        <v/>
      </c>
      <c r="I1998" s="44">
        <v>24</v>
      </c>
      <c r="R1998" s="51">
        <v>1</v>
      </c>
      <c r="S1998">
        <v>1027</v>
      </c>
      <c r="T1998" t="s">
        <v>756</v>
      </c>
      <c r="X1998">
        <v>24</v>
      </c>
      <c r="AA1998">
        <f t="shared" si="2845"/>
        <v>2027</v>
      </c>
      <c r="AB1998" t="str">
        <f t="shared" si="2846"/>
        <v/>
      </c>
      <c r="AC1998">
        <f t="shared" si="2884"/>
        <v>2027</v>
      </c>
      <c r="AD1998" s="6">
        <v>2</v>
      </c>
      <c r="AE1998" t="s">
        <v>942</v>
      </c>
      <c r="AF1998" t="s">
        <v>918</v>
      </c>
      <c r="AG1998" t="s">
        <v>942</v>
      </c>
      <c r="AH1998" t="s">
        <v>924</v>
      </c>
      <c r="AI1998" t="str">
        <f t="shared" si="2889"/>
        <v>o</v>
      </c>
      <c r="AJ1998" t="str">
        <f t="shared" si="2890"/>
        <v/>
      </c>
      <c r="AK1998" t="str">
        <f t="shared" si="2891"/>
        <v/>
      </c>
      <c r="AL1998" t="str">
        <f t="shared" si="2892"/>
        <v/>
      </c>
      <c r="AM1998" t="str">
        <f t="shared" si="2893"/>
        <v/>
      </c>
      <c r="AN1998" t="str">
        <f t="shared" si="2894"/>
        <v>Away</v>
      </c>
      <c r="AO1998" t="str">
        <f t="shared" si="2895"/>
        <v>a</v>
      </c>
      <c r="AP1998" t="str">
        <f t="shared" si="2896"/>
        <v/>
      </c>
      <c r="AQ1998" t="str">
        <f t="shared" si="2897"/>
        <v/>
      </c>
      <c r="AR1998" t="str">
        <f t="shared" si="2898"/>
        <v>Away</v>
      </c>
      <c r="AS1998" t="str">
        <f t="shared" si="2899"/>
        <v>a</v>
      </c>
      <c r="AT1998" t="str">
        <f t="shared" si="2900"/>
        <v>Defensive</v>
      </c>
      <c r="AU1998" t="str">
        <f t="shared" si="2901"/>
        <v/>
      </c>
      <c r="AV1998" t="str">
        <f t="shared" si="2902"/>
        <v/>
      </c>
      <c r="AW1998" t="str" cm="1">
        <f t="array" ref="AW1998">IFERROR(IF(O1998&lt;&gt;"",O1998,IF(OR($S1998="",$T1998=""),"",IF(O1998&lt;&gt;"",O1998,IF($T1998&lt;&gt;"",_xlfn._xlws.FILTER(O:O,($BU:$BU=$BU1998)*($I:$I=$I1998)*($T:$T=$T1998)*($S:$S=_xlfn.MINIFS($S:$S,$T:$T,"="&amp;$T1998)),"")))))&amp;"",IF(O1998="","",""))&amp;""</f>
        <v/>
      </c>
      <c r="AX1998" t="str" cm="1">
        <f t="array" ref="AX1998">IFERROR(IF(P1998&lt;&gt;"",P1998,IF(OR($S1998="",$T1998=""),"",IF($T1998&lt;&gt;"",_xlfn._xlws.FILTER(P:P,($BU:$BU=$BU1998)*($I:$I=$I1998)*($T:$T=$T1998)*($S:$S=_xlfn.MINIFS($S:$S,$T:$T,"="&amp;$T1998)),""))))&amp;"",IF(P1998="","",""))&amp;""</f>
        <v/>
      </c>
      <c r="AY1998" t="str" cm="1">
        <f t="array" ref="AY1998">IFERROR(IF(Q1998&lt;&gt;"",Q1998,IF(OR($S1998="",$T1998=""),"",IF($T1998&lt;&gt;"",_xlfn._xlws.FILTER(Q:Q,($BU:$BU=$BU1998)*($I:$I=$I1998)*($T:$T=$T1998)*($S:$S=_xlfn.MINIFS($S:$S,$T:$T,"="&amp;$T1998)),""))))&amp;"",IF(Q1998="","",""))&amp;""</f>
        <v/>
      </c>
      <c r="AZ1998" t="str" cm="1">
        <f t="array" ref="AZ1998">IFERROR(IF(R1998&lt;&gt;"",R1998,IF(OR($S1998="",$T1998=""),"",IF($T1998&lt;&gt;"",_xlfn._xlws.FILTER(R:R,($BU:$BU=$BU1998)*($I:$I=$I1998)*($T:$T=$T1998)*($S:$S=_xlfn.MINIFS($S:$S,$T:$T,"="&amp;$T1998)),""))))&amp;"",IF(R1998="","",""))&amp;""</f>
        <v>1</v>
      </c>
      <c r="BA1998" s="6">
        <f t="shared" si="2903"/>
        <v>168</v>
      </c>
      <c r="BB1998">
        <f t="shared" ref="BB1998:BD1998" si="2922">BB1997</f>
        <v>18987</v>
      </c>
      <c r="BC1998" t="str">
        <f t="shared" si="2922"/>
        <v>Velodrome</v>
      </c>
      <c r="BD1998" t="str">
        <f t="shared" si="2922"/>
        <v>Outlaws</v>
      </c>
      <c r="BE1998" t="s">
        <v>13</v>
      </c>
      <c r="BF1998" t="s">
        <v>586</v>
      </c>
      <c r="BI1998" cm="1">
        <f t="array" aca="1" ref="BI1998" ca="1">IFERROR(_xlfn._xlws.FILTER(shifts!A:A,(shifts!B:B=events!AD1998)*(shifts!AG:AG&gt;=events!BK1998)*(shifts!AH:AH&lt;=events!BL1998)),BI1997)</f>
        <v>69</v>
      </c>
      <c r="BJ1998" s="15">
        <f t="shared" si="2905"/>
        <v>2</v>
      </c>
      <c r="BK1998">
        <f t="shared" si="2906"/>
        <v>173</v>
      </c>
      <c r="BL1998">
        <f t="shared" si="2907"/>
        <v>171</v>
      </c>
      <c r="BM1998" s="15">
        <f>SUMIFS(BJ$2:BJ1998,K$2:K1998,"=Intermission")+SUMIFS(BJ$2:BJ1998,K$2:K1998,"=Timeout")</f>
        <v>67</v>
      </c>
      <c r="BN1998">
        <f t="shared" si="2908"/>
        <v>1147</v>
      </c>
      <c r="BO1998" s="19">
        <f t="shared" si="2909"/>
        <v>2054</v>
      </c>
      <c r="BP1998">
        <f t="shared" si="2910"/>
        <v>2049</v>
      </c>
      <c r="BQ1998" s="17">
        <f t="shared" si="2911"/>
        <v>2056</v>
      </c>
      <c r="BR1998" t="str">
        <f t="shared" si="2912"/>
        <v>opp_team_player_1</v>
      </c>
      <c r="BS1998">
        <f>COUNTIFS(S$3:S1998,"="&amp;S1998,AI$3:AI1998,"="&amp;AI1998)</f>
        <v>1</v>
      </c>
      <c r="BT1998" t="str">
        <f>IFERROR(VLOOKUP(BB1998&amp;BU1998&amp;X1998,game_rosters!U:W,3,FALSE),"")</f>
        <v>P100230</v>
      </c>
      <c r="BU1998" t="str">
        <f t="shared" si="2913"/>
        <v>Velodrome</v>
      </c>
    </row>
    <row r="1999" spans="1:73" x14ac:dyDescent="0.2">
      <c r="A1999">
        <f t="shared" si="2888"/>
        <v>1</v>
      </c>
      <c r="I1999" s="44">
        <v>4</v>
      </c>
      <c r="K1999" t="s">
        <v>7</v>
      </c>
      <c r="L1999" t="s">
        <v>172</v>
      </c>
      <c r="M1999" t="s">
        <v>66</v>
      </c>
      <c r="N1999" t="s">
        <v>595</v>
      </c>
      <c r="R1999" s="51">
        <v>1</v>
      </c>
      <c r="S1999">
        <v>1028</v>
      </c>
      <c r="T1999" t="s">
        <v>756</v>
      </c>
      <c r="W1999" t="s">
        <v>731</v>
      </c>
      <c r="X1999">
        <v>4</v>
      </c>
      <c r="Z1999">
        <v>1</v>
      </c>
      <c r="AA1999">
        <f t="shared" si="2845"/>
        <v>2028</v>
      </c>
      <c r="AB1999" t="str">
        <f t="shared" si="2846"/>
        <v/>
      </c>
      <c r="AC1999">
        <f t="shared" si="2884"/>
        <v>2028</v>
      </c>
      <c r="AD1999" s="6">
        <v>2</v>
      </c>
      <c r="AE1999" t="s">
        <v>942</v>
      </c>
      <c r="AF1999" t="s">
        <v>924</v>
      </c>
      <c r="AG1999" t="s">
        <v>756</v>
      </c>
      <c r="AH1999" t="s">
        <v>756</v>
      </c>
      <c r="AI1999" t="str">
        <f t="shared" si="2889"/>
        <v>e</v>
      </c>
      <c r="AJ1999" t="str">
        <f t="shared" si="2890"/>
        <v/>
      </c>
      <c r="AK1999" t="str">
        <f t="shared" si="2891"/>
        <v/>
      </c>
      <c r="AL1999" t="str">
        <f t="shared" si="2892"/>
        <v/>
      </c>
      <c r="AM1999" t="str">
        <f t="shared" si="2893"/>
        <v/>
      </c>
      <c r="AN1999" t="str">
        <f t="shared" si="2894"/>
        <v>Away</v>
      </c>
      <c r="AO1999" t="str">
        <f t="shared" si="2895"/>
        <v>a</v>
      </c>
      <c r="AP1999" t="str">
        <f t="shared" si="2896"/>
        <v/>
      </c>
      <c r="AQ1999" t="str">
        <f t="shared" si="2897"/>
        <v/>
      </c>
      <c r="AR1999" t="str">
        <f t="shared" si="2898"/>
        <v>Away</v>
      </c>
      <c r="AS1999" t="str">
        <f t="shared" si="2899"/>
        <v>a</v>
      </c>
      <c r="AT1999" t="str">
        <f t="shared" si="2900"/>
        <v>Offensive</v>
      </c>
      <c r="AU1999" t="str">
        <f t="shared" si="2901"/>
        <v/>
      </c>
      <c r="AV1999" t="str">
        <f t="shared" si="2902"/>
        <v/>
      </c>
      <c r="AW1999" t="str" cm="1">
        <f t="array" ref="AW1999">IFERROR(IF(O1999&lt;&gt;"",O1999,IF(OR($S1999="",$T1999=""),"",IF(O1999&lt;&gt;"",O1999,IF($T1999&lt;&gt;"",_xlfn._xlws.FILTER(O:O,($BU:$BU=$BU1999)*($I:$I=$I1999)*($T:$T=$T1999)*($S:$S=_xlfn.MINIFS($S:$S,$T:$T,"="&amp;$T1999)),"")))))&amp;"",IF(O1999="","",""))&amp;""</f>
        <v/>
      </c>
      <c r="AX1999" t="str" cm="1">
        <f t="array" ref="AX1999">IFERROR(IF(P1999&lt;&gt;"",P1999,IF(OR($S1999="",$T1999=""),"",IF($T1999&lt;&gt;"",_xlfn._xlws.FILTER(P:P,($BU:$BU=$BU1999)*($I:$I=$I1999)*($T:$T=$T1999)*($S:$S=_xlfn.MINIFS($S:$S,$T:$T,"="&amp;$T1999)),""))))&amp;"",IF(P1999="","",""))&amp;""</f>
        <v/>
      </c>
      <c r="AY1999" t="str" cm="1">
        <f t="array" ref="AY1999">IFERROR(IF(Q1999&lt;&gt;"",Q1999,IF(OR($S1999="",$T1999=""),"",IF($T1999&lt;&gt;"",_xlfn._xlws.FILTER(Q:Q,($BU:$BU=$BU1999)*($I:$I=$I1999)*($T:$T=$T1999)*($S:$S=_xlfn.MINIFS($S:$S,$T:$T,"="&amp;$T1999)),""))))&amp;"",IF(Q1999="","",""))&amp;""</f>
        <v/>
      </c>
      <c r="AZ1999" t="str" cm="1">
        <f t="array" ref="AZ1999">IFERROR(IF(R1999&lt;&gt;"",R1999,IF(OR($S1999="",$T1999=""),"",IF($T1999&lt;&gt;"",_xlfn._xlws.FILTER(R:R,($BU:$BU=$BU1999)*($I:$I=$I1999)*($T:$T=$T1999)*($S:$S=_xlfn.MINIFS($S:$S,$T:$T,"="&amp;$T1999)),""))))&amp;"",IF(R1999="","",""))&amp;""</f>
        <v>1</v>
      </c>
      <c r="BA1999" s="6">
        <f t="shared" si="2903"/>
        <v>168</v>
      </c>
      <c r="BB1999">
        <f t="shared" ref="BB1999:BD1999" si="2923">BB1998</f>
        <v>18987</v>
      </c>
      <c r="BC1999" t="str">
        <f t="shared" si="2923"/>
        <v>Velodrome</v>
      </c>
      <c r="BD1999" t="str">
        <f t="shared" si="2923"/>
        <v>Outlaws</v>
      </c>
      <c r="BE1999" t="s">
        <v>7</v>
      </c>
      <c r="BF1999" t="s">
        <v>172</v>
      </c>
      <c r="BI1999" cm="1">
        <f t="array" aca="1" ref="BI1999" ca="1">IFERROR(_xlfn._xlws.FILTER(shifts!A:A,(shifts!B:B=events!AD1999)*(shifts!AG:AG&gt;=events!BK1999)*(shifts!AH:AH&lt;=events!BL1999)),BI1998)</f>
        <v>69</v>
      </c>
      <c r="BJ1999" s="15">
        <f t="shared" si="2905"/>
        <v>0</v>
      </c>
      <c r="BK1999">
        <f t="shared" si="2906"/>
        <v>171</v>
      </c>
      <c r="BL1999">
        <f t="shared" si="2907"/>
        <v>171</v>
      </c>
      <c r="BM1999" s="15">
        <f>SUMIFS(BJ$2:BJ1999,K$2:K1999,"=Intermission")+SUMIFS(BJ$2:BJ1999,K$2:K1999,"=Timeout")</f>
        <v>67</v>
      </c>
      <c r="BN1999">
        <f t="shared" si="2908"/>
        <v>1147</v>
      </c>
      <c r="BO1999" s="19">
        <f t="shared" si="2909"/>
        <v>2056</v>
      </c>
      <c r="BP1999">
        <f t="shared" si="2910"/>
        <v>2051</v>
      </c>
      <c r="BQ1999" s="17">
        <f t="shared" si="2911"/>
        <v>2056</v>
      </c>
      <c r="BR1999" t="str">
        <f t="shared" si="2912"/>
        <v>event_team_player_1</v>
      </c>
      <c r="BS1999">
        <f>COUNTIFS(S$3:S1999,"="&amp;S1999,AI$3:AI1999,"="&amp;AI1999)</f>
        <v>1</v>
      </c>
      <c r="BT1999" t="str">
        <f>IFERROR(VLOOKUP(BB1999&amp;BU1999&amp;X1999,game_rosters!U:W,3,FALSE),"")</f>
        <v>P100032</v>
      </c>
      <c r="BU1999" t="str">
        <f t="shared" si="2913"/>
        <v>Outlaws</v>
      </c>
    </row>
    <row r="2000" spans="1:73" x14ac:dyDescent="0.2">
      <c r="A2000" t="str">
        <f t="shared" si="2888"/>
        <v/>
      </c>
      <c r="I2000" s="44">
        <v>12</v>
      </c>
      <c r="R2000" s="51">
        <v>1</v>
      </c>
      <c r="S2000">
        <v>1028</v>
      </c>
      <c r="T2000" t="s">
        <v>756</v>
      </c>
      <c r="X2000">
        <v>12</v>
      </c>
      <c r="Z2000">
        <v>1</v>
      </c>
      <c r="AA2000">
        <f t="shared" si="2845"/>
        <v>2028</v>
      </c>
      <c r="AB2000" t="str">
        <f t="shared" si="2846"/>
        <v/>
      </c>
      <c r="AC2000">
        <f t="shared" si="2884"/>
        <v>2028</v>
      </c>
      <c r="AD2000" s="6">
        <v>2</v>
      </c>
      <c r="AE2000" t="s">
        <v>942</v>
      </c>
      <c r="AF2000" t="s">
        <v>924</v>
      </c>
      <c r="AG2000" t="s">
        <v>756</v>
      </c>
      <c r="AH2000" t="s">
        <v>756</v>
      </c>
      <c r="AI2000" t="str">
        <f t="shared" si="2889"/>
        <v>e</v>
      </c>
      <c r="AJ2000" t="str">
        <f t="shared" si="2890"/>
        <v/>
      </c>
      <c r="AK2000" t="str">
        <f t="shared" si="2891"/>
        <v/>
      </c>
      <c r="AL2000" t="str">
        <f t="shared" si="2892"/>
        <v/>
      </c>
      <c r="AM2000" t="str">
        <f t="shared" si="2893"/>
        <v/>
      </c>
      <c r="AN2000" t="str">
        <f t="shared" si="2894"/>
        <v>Away</v>
      </c>
      <c r="AO2000" t="str">
        <f t="shared" si="2895"/>
        <v>a</v>
      </c>
      <c r="AP2000" t="str">
        <f t="shared" si="2896"/>
        <v/>
      </c>
      <c r="AQ2000" t="str">
        <f t="shared" si="2897"/>
        <v/>
      </c>
      <c r="AR2000" t="str">
        <f t="shared" si="2898"/>
        <v>Away</v>
      </c>
      <c r="AS2000" t="str">
        <f t="shared" si="2899"/>
        <v>a</v>
      </c>
      <c r="AT2000" t="str">
        <f t="shared" si="2900"/>
        <v>Offensive</v>
      </c>
      <c r="AU2000" t="str">
        <f t="shared" si="2901"/>
        <v/>
      </c>
      <c r="AV2000" t="str">
        <f t="shared" si="2902"/>
        <v/>
      </c>
      <c r="AW2000" t="str" cm="1">
        <f t="array" ref="AW2000">IFERROR(IF(O2000&lt;&gt;"",O2000,IF(OR($S2000="",$T2000=""),"",IF(O2000&lt;&gt;"",O2000,IF($T2000&lt;&gt;"",_xlfn._xlws.FILTER(O:O,($BU:$BU=$BU2000)*($I:$I=$I2000)*($T:$T=$T2000)*($S:$S=_xlfn.MINIFS($S:$S,$T:$T,"="&amp;$T2000)),"")))))&amp;"",IF(O2000="","",""))&amp;""</f>
        <v/>
      </c>
      <c r="AX2000" t="str" cm="1">
        <f t="array" ref="AX2000">IFERROR(IF(P2000&lt;&gt;"",P2000,IF(OR($S2000="",$T2000=""),"",IF($T2000&lt;&gt;"",_xlfn._xlws.FILTER(P:P,($BU:$BU=$BU2000)*($I:$I=$I2000)*($T:$T=$T2000)*($S:$S=_xlfn.MINIFS($S:$S,$T:$T,"="&amp;$T2000)),""))))&amp;"",IF(P2000="","",""))&amp;""</f>
        <v/>
      </c>
      <c r="AY2000" t="str" cm="1">
        <f t="array" ref="AY2000">IFERROR(IF(Q2000&lt;&gt;"",Q2000,IF(OR($S2000="",$T2000=""),"",IF($T2000&lt;&gt;"",_xlfn._xlws.FILTER(Q:Q,($BU:$BU=$BU2000)*($I:$I=$I2000)*($T:$T=$T2000)*($S:$S=_xlfn.MINIFS($S:$S,$T:$T,"="&amp;$T2000)),""))))&amp;"",IF(Q2000="","",""))&amp;""</f>
        <v/>
      </c>
      <c r="AZ2000" t="str" cm="1">
        <f t="array" ref="AZ2000">IFERROR(IF(R2000&lt;&gt;"",R2000,IF(OR($S2000="",$T2000=""),"",IF($T2000&lt;&gt;"",_xlfn._xlws.FILTER(R:R,($BU:$BU=$BU2000)*($I:$I=$I2000)*($T:$T=$T2000)*($S:$S=_xlfn.MINIFS($S:$S,$T:$T,"="&amp;$T2000)),""))))&amp;"",IF(R2000="","",""))&amp;""</f>
        <v>1</v>
      </c>
      <c r="BA2000" s="6">
        <f t="shared" si="2903"/>
        <v>168</v>
      </c>
      <c r="BB2000">
        <f t="shared" ref="BB2000:BD2000" si="2924">BB1999</f>
        <v>18987</v>
      </c>
      <c r="BC2000" t="str">
        <f t="shared" si="2924"/>
        <v>Velodrome</v>
      </c>
      <c r="BD2000" t="str">
        <f t="shared" si="2924"/>
        <v>Outlaws</v>
      </c>
      <c r="BE2000" t="s">
        <v>7</v>
      </c>
      <c r="BF2000" t="s">
        <v>172</v>
      </c>
      <c r="BI2000" cm="1">
        <f t="array" aca="1" ref="BI2000" ca="1">IFERROR(_xlfn._xlws.FILTER(shifts!A:A,(shifts!B:B=events!AD2000)*(shifts!AG:AG&gt;=events!BK2000)*(shifts!AH:AH&lt;=events!BL2000)),BI1999)</f>
        <v>69</v>
      </c>
      <c r="BJ2000" s="15">
        <f t="shared" si="2905"/>
        <v>0</v>
      </c>
      <c r="BK2000">
        <f t="shared" si="2906"/>
        <v>171</v>
      </c>
      <c r="BL2000">
        <f t="shared" si="2907"/>
        <v>171</v>
      </c>
      <c r="BM2000" s="15">
        <f>SUMIFS(BJ$2:BJ2000,K$2:K2000,"=Intermission")+SUMIFS(BJ$2:BJ2000,K$2:K2000,"=Timeout")</f>
        <v>67</v>
      </c>
      <c r="BN2000">
        <f t="shared" si="2908"/>
        <v>1147</v>
      </c>
      <c r="BO2000" s="19">
        <f t="shared" si="2909"/>
        <v>2056</v>
      </c>
      <c r="BP2000">
        <f t="shared" si="2910"/>
        <v>2051</v>
      </c>
      <c r="BQ2000" s="17">
        <f t="shared" si="2911"/>
        <v>2056</v>
      </c>
      <c r="BR2000" t="str">
        <f t="shared" si="2912"/>
        <v>event_team_player_2</v>
      </c>
      <c r="BS2000">
        <f>COUNTIFS(S$3:S2000,"="&amp;S2000,AI$3:AI2000,"="&amp;AI2000)</f>
        <v>2</v>
      </c>
      <c r="BT2000" t="str">
        <f>IFERROR(VLOOKUP(BB2000&amp;BU2000&amp;X2000,game_rosters!U:W,3,FALSE),"")</f>
        <v>P100214</v>
      </c>
      <c r="BU2000" t="str">
        <f t="shared" si="2913"/>
        <v>Outlaws</v>
      </c>
    </row>
    <row r="2001" spans="1:73" x14ac:dyDescent="0.2">
      <c r="A2001">
        <f t="shared" si="2888"/>
        <v>1</v>
      </c>
      <c r="I2001" s="44">
        <v>12</v>
      </c>
      <c r="K2001" t="s">
        <v>7</v>
      </c>
      <c r="L2001" t="s">
        <v>172</v>
      </c>
      <c r="M2001" t="s">
        <v>68</v>
      </c>
      <c r="N2001" t="s">
        <v>595</v>
      </c>
      <c r="O2001" t="s">
        <v>654</v>
      </c>
      <c r="S2001">
        <v>1029</v>
      </c>
      <c r="T2001">
        <v>170</v>
      </c>
      <c r="W2001" t="s">
        <v>731</v>
      </c>
      <c r="X2001">
        <v>12</v>
      </c>
      <c r="Z2001">
        <v>1</v>
      </c>
      <c r="AA2001">
        <f t="shared" si="2845"/>
        <v>2029</v>
      </c>
      <c r="AB2001">
        <f t="shared" si="2846"/>
        <v>9170</v>
      </c>
      <c r="AC2001">
        <f t="shared" si="2884"/>
        <v>9170</v>
      </c>
      <c r="AD2001" s="6">
        <v>2</v>
      </c>
      <c r="AE2001" t="s">
        <v>942</v>
      </c>
      <c r="AF2001" t="s">
        <v>924</v>
      </c>
      <c r="AG2001" t="s">
        <v>756</v>
      </c>
      <c r="AH2001" t="s">
        <v>756</v>
      </c>
      <c r="AI2001" t="str">
        <f t="shared" si="2889"/>
        <v>e</v>
      </c>
      <c r="AJ2001" t="str">
        <f t="shared" si="2890"/>
        <v/>
      </c>
      <c r="AK2001" t="str">
        <f t="shared" si="2891"/>
        <v/>
      </c>
      <c r="AL2001" t="str">
        <f t="shared" si="2892"/>
        <v/>
      </c>
      <c r="AM2001" t="str">
        <f t="shared" si="2893"/>
        <v/>
      </c>
      <c r="AN2001" t="str">
        <f t="shared" si="2894"/>
        <v>Away</v>
      </c>
      <c r="AO2001" t="str">
        <f t="shared" si="2895"/>
        <v>a</v>
      </c>
      <c r="AP2001" t="str">
        <f t="shared" si="2896"/>
        <v/>
      </c>
      <c r="AQ2001" t="str">
        <f t="shared" si="2897"/>
        <v/>
      </c>
      <c r="AR2001" t="str">
        <f t="shared" si="2898"/>
        <v>Away</v>
      </c>
      <c r="AS2001" t="str">
        <f t="shared" si="2899"/>
        <v>a</v>
      </c>
      <c r="AT2001" t="str">
        <f t="shared" si="2900"/>
        <v>Offensive</v>
      </c>
      <c r="AU2001" t="str">
        <f t="shared" si="2901"/>
        <v/>
      </c>
      <c r="AV2001" t="str">
        <f t="shared" si="2902"/>
        <v/>
      </c>
      <c r="AW2001" t="str" cm="1">
        <f t="array" ref="AW2001">IFERROR(IF(O2001&lt;&gt;"",O2001,IF(OR($S2001="",$T2001=""),"",IF(O2001&lt;&gt;"",O2001,IF($T2001&lt;&gt;"",_xlfn._xlws.FILTER(O:O,($BU:$BU=$BU2001)*($I:$I=$I2001)*($T:$T=$T2001)*($S:$S=_xlfn.MINIFS($S:$S,$T:$T,"="&amp;$T2001)),"")))))&amp;"",IF(O2001="","",""))&amp;""</f>
        <v>OffensivePlay_Pass-SecondTouch</v>
      </c>
      <c r="AX2001" t="str" cm="1">
        <f t="array" ref="AX2001">IFERROR(IF(P2001&lt;&gt;"",P2001,IF(OR($S2001="",$T2001=""),"",IF($T2001&lt;&gt;"",_xlfn._xlws.FILTER(P:P,($BU:$BU=$BU2001)*($I:$I=$I2001)*($T:$T=$T2001)*($S:$S=_xlfn.MINIFS($S:$S,$T:$T,"="&amp;$T2001)),""))))&amp;"",IF(P2001="","",""))&amp;""</f>
        <v/>
      </c>
      <c r="AY2001" t="str" cm="1">
        <f t="array" ref="AY2001">IFERROR(IF(Q2001&lt;&gt;"",Q2001,IF(OR($S2001="",$T2001=""),"",IF($T2001&lt;&gt;"",_xlfn._xlws.FILTER(Q:Q,($BU:$BU=$BU2001)*($I:$I=$I2001)*($T:$T=$T2001)*($S:$S=_xlfn.MINIFS($S:$S,$T:$T,"="&amp;$T2001)),""))))&amp;"",IF(Q2001="","",""))&amp;""</f>
        <v/>
      </c>
      <c r="AZ2001" t="str" cm="1">
        <f t="array" ref="AZ2001">IFERROR(IF(R2001&lt;&gt;"",R2001,IF(OR($S2001="",$T2001=""),"",IF($T2001&lt;&gt;"",_xlfn._xlws.FILTER(R:R,($BU:$BU=$BU2001)*($I:$I=$I2001)*($T:$T=$T2001)*($S:$S=_xlfn.MINIFS($S:$S,$T:$T,"="&amp;$T2001)),""))))&amp;"",IF(R2001="","",""))&amp;""</f>
        <v/>
      </c>
      <c r="BA2001" s="6">
        <f t="shared" si="2903"/>
        <v>168</v>
      </c>
      <c r="BB2001">
        <f t="shared" ref="BB2001:BD2001" si="2925">BB2000</f>
        <v>18987</v>
      </c>
      <c r="BC2001" t="str">
        <f t="shared" si="2925"/>
        <v>Velodrome</v>
      </c>
      <c r="BD2001" t="str">
        <f t="shared" si="2925"/>
        <v>Outlaws</v>
      </c>
      <c r="BE2001" t="s">
        <v>7</v>
      </c>
      <c r="BF2001" t="s">
        <v>172</v>
      </c>
      <c r="BI2001" cm="1">
        <f t="array" aca="1" ref="BI2001" ca="1">IFERROR(_xlfn._xlws.FILTER(shifts!A:A,(shifts!B:B=events!AD2001)*(shifts!AG:AG&gt;=events!BK2001)*(shifts!AH:AH&lt;=events!BL2001)),BI2000)</f>
        <v>69</v>
      </c>
      <c r="BJ2001" s="15">
        <f t="shared" si="2905"/>
        <v>0</v>
      </c>
      <c r="BK2001">
        <f t="shared" si="2906"/>
        <v>171</v>
      </c>
      <c r="BL2001">
        <f t="shared" si="2907"/>
        <v>171</v>
      </c>
      <c r="BM2001" s="15">
        <f>SUMIFS(BJ$2:BJ2001,K$2:K2001,"=Intermission")+SUMIFS(BJ$2:BJ2001,K$2:K2001,"=Timeout")</f>
        <v>67</v>
      </c>
      <c r="BN2001">
        <f t="shared" si="2908"/>
        <v>1147</v>
      </c>
      <c r="BO2001" s="19">
        <f t="shared" si="2909"/>
        <v>2056</v>
      </c>
      <c r="BP2001">
        <f t="shared" si="2910"/>
        <v>2051</v>
      </c>
      <c r="BQ2001" s="17">
        <f t="shared" si="2911"/>
        <v>2056</v>
      </c>
      <c r="BR2001" t="str">
        <f t="shared" si="2912"/>
        <v>event_team_player_1</v>
      </c>
      <c r="BS2001">
        <f>COUNTIFS(S$3:S2001,"="&amp;S2001,AI$3:AI2001,"="&amp;AI2001)</f>
        <v>1</v>
      </c>
      <c r="BT2001" t="str">
        <f>IFERROR(VLOOKUP(BB2001&amp;BU2001&amp;X2001,game_rosters!U:W,3,FALSE),"")</f>
        <v>P100214</v>
      </c>
      <c r="BU2001" t="str">
        <f t="shared" si="2913"/>
        <v>Outlaws</v>
      </c>
    </row>
    <row r="2002" spans="1:73" x14ac:dyDescent="0.2">
      <c r="A2002" t="str">
        <f t="shared" si="2888"/>
        <v/>
      </c>
      <c r="I2002" s="44">
        <v>56</v>
      </c>
      <c r="S2002">
        <v>1029</v>
      </c>
      <c r="T2002">
        <v>170</v>
      </c>
      <c r="X2002">
        <v>56</v>
      </c>
      <c r="Z2002">
        <v>1</v>
      </c>
      <c r="AA2002">
        <f t="shared" si="2845"/>
        <v>2029</v>
      </c>
      <c r="AB2002">
        <f t="shared" si="2846"/>
        <v>9170</v>
      </c>
      <c r="AC2002">
        <f t="shared" si="2884"/>
        <v>9170</v>
      </c>
      <c r="AD2002" s="6">
        <v>2</v>
      </c>
      <c r="AE2002" t="s">
        <v>942</v>
      </c>
      <c r="AF2002" t="s">
        <v>924</v>
      </c>
      <c r="AG2002" t="s">
        <v>756</v>
      </c>
      <c r="AH2002" t="s">
        <v>756</v>
      </c>
      <c r="AI2002" t="str">
        <f t="shared" si="2889"/>
        <v>e</v>
      </c>
      <c r="AJ2002" t="str">
        <f t="shared" si="2890"/>
        <v/>
      </c>
      <c r="AK2002" t="str">
        <f t="shared" si="2891"/>
        <v/>
      </c>
      <c r="AL2002" t="str">
        <f t="shared" si="2892"/>
        <v/>
      </c>
      <c r="AM2002" t="str">
        <f t="shared" si="2893"/>
        <v/>
      </c>
      <c r="AN2002" t="str">
        <f t="shared" si="2894"/>
        <v>Away</v>
      </c>
      <c r="AO2002" t="str">
        <f t="shared" si="2895"/>
        <v>a</v>
      </c>
      <c r="AP2002" t="str">
        <f t="shared" si="2896"/>
        <v/>
      </c>
      <c r="AQ2002" t="str">
        <f t="shared" si="2897"/>
        <v/>
      </c>
      <c r="AR2002" t="str">
        <f t="shared" si="2898"/>
        <v>Away</v>
      </c>
      <c r="AS2002" t="str">
        <f t="shared" si="2899"/>
        <v>a</v>
      </c>
      <c r="AT2002" t="str">
        <f t="shared" si="2900"/>
        <v>Offensive</v>
      </c>
      <c r="AU2002" t="str">
        <f t="shared" si="2901"/>
        <v/>
      </c>
      <c r="AV2002" t="str">
        <f t="shared" si="2902"/>
        <v/>
      </c>
      <c r="AW2002" t="str" cm="1">
        <f t="array" ref="AW2002">IFERROR(IF(O2002&lt;&gt;"",O2002,IF(OR($S2002="",$T2002=""),"",IF(O2002&lt;&gt;"",O2002,IF($T2002&lt;&gt;"",_xlfn._xlws.FILTER(O:O,($BU:$BU=$BU2002)*($I:$I=$I2002)*($T:$T=$T2002)*($S:$S=_xlfn.MINIFS($S:$S,$T:$T,"="&amp;$T2002)),"")))))&amp;"",IF(O2002="","",""))&amp;""</f>
        <v/>
      </c>
      <c r="AX2002" t="str" cm="1">
        <f t="array" ref="AX2002">IFERROR(IF(P2002&lt;&gt;"",P2002,IF(OR($S2002="",$T2002=""),"",IF($T2002&lt;&gt;"",_xlfn._xlws.FILTER(P:P,($BU:$BU=$BU2002)*($I:$I=$I2002)*($T:$T=$T2002)*($S:$S=_xlfn.MINIFS($S:$S,$T:$T,"="&amp;$T2002)),""))))&amp;"",IF(P2002="","",""))&amp;""</f>
        <v/>
      </c>
      <c r="AY2002" t="str" cm="1">
        <f t="array" ref="AY2002">IFERROR(IF(Q2002&lt;&gt;"",Q2002,IF(OR($S2002="",$T2002=""),"",IF($T2002&lt;&gt;"",_xlfn._xlws.FILTER(Q:Q,($BU:$BU=$BU2002)*($I:$I=$I2002)*($T:$T=$T2002)*($S:$S=_xlfn.MINIFS($S:$S,$T:$T,"="&amp;$T2002)),""))))&amp;"",IF(Q2002="","",""))&amp;""</f>
        <v/>
      </c>
      <c r="AZ2002" t="str" cm="1">
        <f t="array" ref="AZ2002">IFERROR(IF(R2002&lt;&gt;"",R2002,IF(OR($S2002="",$T2002=""),"",IF($T2002&lt;&gt;"",_xlfn._xlws.FILTER(R:R,($BU:$BU=$BU2002)*($I:$I=$I2002)*($T:$T=$T2002)*($S:$S=_xlfn.MINIFS($S:$S,$T:$T,"="&amp;$T2002)),""))))&amp;"",IF(R2002="","",""))&amp;""</f>
        <v/>
      </c>
      <c r="BA2002" s="6">
        <f t="shared" si="2903"/>
        <v>168</v>
      </c>
      <c r="BB2002">
        <f t="shared" ref="BB2002:BD2002" si="2926">BB2001</f>
        <v>18987</v>
      </c>
      <c r="BC2002" t="str">
        <f t="shared" si="2926"/>
        <v>Velodrome</v>
      </c>
      <c r="BD2002" t="str">
        <f t="shared" si="2926"/>
        <v>Outlaws</v>
      </c>
      <c r="BE2002" t="s">
        <v>7</v>
      </c>
      <c r="BF2002" t="s">
        <v>172</v>
      </c>
      <c r="BI2002" cm="1">
        <f t="array" aca="1" ref="BI2002" ca="1">IFERROR(_xlfn._xlws.FILTER(shifts!A:A,(shifts!B:B=events!AD2002)*(shifts!AG:AG&gt;=events!BK2002)*(shifts!AH:AH&lt;=events!BL2002)),BI2001)</f>
        <v>69</v>
      </c>
      <c r="BJ2002" s="15">
        <f t="shared" si="2905"/>
        <v>0</v>
      </c>
      <c r="BK2002">
        <f t="shared" si="2906"/>
        <v>171</v>
      </c>
      <c r="BL2002">
        <f t="shared" si="2907"/>
        <v>171</v>
      </c>
      <c r="BM2002" s="15">
        <f>SUMIFS(BJ$2:BJ2002,K$2:K2002,"=Intermission")+SUMIFS(BJ$2:BJ2002,K$2:K2002,"=Timeout")</f>
        <v>67</v>
      </c>
      <c r="BN2002">
        <f t="shared" si="2908"/>
        <v>1147</v>
      </c>
      <c r="BO2002" s="19">
        <f t="shared" si="2909"/>
        <v>2056</v>
      </c>
      <c r="BP2002">
        <f t="shared" si="2910"/>
        <v>2051</v>
      </c>
      <c r="BQ2002" s="17">
        <f t="shared" si="2911"/>
        <v>2056</v>
      </c>
      <c r="BR2002" t="str">
        <f t="shared" si="2912"/>
        <v>event_team_player_2</v>
      </c>
      <c r="BS2002">
        <f>COUNTIFS(S$3:S2002,"="&amp;S2002,AI$3:AI2002,"="&amp;AI2002)</f>
        <v>2</v>
      </c>
      <c r="BT2002" t="str">
        <f>IFERROR(VLOOKUP(BB2002&amp;BU2002&amp;X2002,game_rosters!U:W,3,FALSE),"")</f>
        <v>P100099</v>
      </c>
      <c r="BU2002" t="str">
        <f t="shared" si="2913"/>
        <v>Outlaws</v>
      </c>
    </row>
    <row r="2003" spans="1:73" x14ac:dyDescent="0.2">
      <c r="A2003">
        <f t="shared" si="2888"/>
        <v>1</v>
      </c>
      <c r="I2003" s="44">
        <v>12</v>
      </c>
      <c r="K2003" t="s">
        <v>238</v>
      </c>
      <c r="L2003" t="s">
        <v>174</v>
      </c>
      <c r="M2003" t="s">
        <v>86</v>
      </c>
      <c r="N2003" t="s">
        <v>594</v>
      </c>
      <c r="S2003">
        <v>1030</v>
      </c>
      <c r="T2003">
        <v>170</v>
      </c>
      <c r="W2003" t="s">
        <v>731</v>
      </c>
      <c r="X2003">
        <v>12</v>
      </c>
      <c r="Z2003">
        <v>1</v>
      </c>
      <c r="AA2003">
        <f t="shared" si="2845"/>
        <v>2030</v>
      </c>
      <c r="AB2003">
        <f t="shared" si="2846"/>
        <v>9170</v>
      </c>
      <c r="AC2003">
        <f t="shared" si="2884"/>
        <v>9170</v>
      </c>
      <c r="AD2003" s="6">
        <v>2</v>
      </c>
      <c r="AE2003" t="s">
        <v>942</v>
      </c>
      <c r="AF2003" t="s">
        <v>924</v>
      </c>
      <c r="AG2003" t="s">
        <v>756</v>
      </c>
      <c r="AH2003" t="s">
        <v>756</v>
      </c>
      <c r="AI2003" t="str">
        <f t="shared" si="2889"/>
        <v>e</v>
      </c>
      <c r="AJ2003" t="str">
        <f t="shared" si="2890"/>
        <v/>
      </c>
      <c r="AK2003" t="str">
        <f t="shared" si="2891"/>
        <v/>
      </c>
      <c r="AL2003" t="str">
        <f t="shared" si="2892"/>
        <v/>
      </c>
      <c r="AM2003" t="str">
        <f t="shared" si="2893"/>
        <v/>
      </c>
      <c r="AN2003" t="str">
        <f t="shared" si="2894"/>
        <v>Away</v>
      </c>
      <c r="AO2003" t="str">
        <f t="shared" si="2895"/>
        <v>a</v>
      </c>
      <c r="AP2003" t="str">
        <f t="shared" si="2896"/>
        <v/>
      </c>
      <c r="AQ2003" t="str">
        <f t="shared" si="2897"/>
        <v/>
      </c>
      <c r="AR2003" t="str">
        <f t="shared" si="2898"/>
        <v>Away</v>
      </c>
      <c r="AS2003" t="str">
        <f t="shared" si="2899"/>
        <v>a</v>
      </c>
      <c r="AT2003" t="str">
        <f t="shared" si="2900"/>
        <v>Offensive</v>
      </c>
      <c r="AU2003" t="str">
        <f t="shared" si="2901"/>
        <v/>
      </c>
      <c r="AV2003" t="str">
        <f t="shared" si="2902"/>
        <v/>
      </c>
      <c r="AW2003" t="str" cm="1">
        <f t="array" ref="AW2003">IFERROR(IF(O2003&lt;&gt;"",O2003,IF(OR($S2003="",$T2003=""),"",IF(O2003&lt;&gt;"",O2003,IF($T2003&lt;&gt;"",_xlfn._xlws.FILTER(O:O,($BU:$BU=$BU2003)*($I:$I=$I2003)*($T:$T=$T2003)*($S:$S=_xlfn.MINIFS($S:$S,$T:$T,"="&amp;$T2003)),"")))))&amp;"",IF(O2003="","",""))&amp;""</f>
        <v>OffensivePlay_Pass-SecondTouch</v>
      </c>
      <c r="AX2003" t="str" cm="1">
        <f t="array" ref="AX2003">IFERROR(IF(P2003&lt;&gt;"",P2003,IF(OR($S2003="",$T2003=""),"",IF($T2003&lt;&gt;"",_xlfn._xlws.FILTER(P:P,($BU:$BU=$BU2003)*($I:$I=$I2003)*($T:$T=$T2003)*($S:$S=_xlfn.MINIFS($S:$S,$T:$T,"="&amp;$T2003)),""))))&amp;"",IF(P2003="","",""))&amp;""</f>
        <v/>
      </c>
      <c r="AY2003" t="str" cm="1">
        <f t="array" ref="AY2003">IFERROR(IF(Q2003&lt;&gt;"",Q2003,IF(OR($S2003="",$T2003=""),"",IF($T2003&lt;&gt;"",_xlfn._xlws.FILTER(Q:Q,($BU:$BU=$BU2003)*($I:$I=$I2003)*($T:$T=$T2003)*($S:$S=_xlfn.MINIFS($S:$S,$T:$T,"="&amp;$T2003)),""))))&amp;"",IF(Q2003="","",""))&amp;""</f>
        <v/>
      </c>
      <c r="AZ2003" t="str" cm="1">
        <f t="array" ref="AZ2003">IFERROR(IF(R2003&lt;&gt;"",R2003,IF(OR($S2003="",$T2003=""),"",IF($T2003&lt;&gt;"",_xlfn._xlws.FILTER(R:R,($BU:$BU=$BU2003)*($I:$I=$I2003)*($T:$T=$T2003)*($S:$S=_xlfn.MINIFS($S:$S,$T:$T,"="&amp;$T2003)),""))))&amp;"",IF(R2003="","",""))&amp;""</f>
        <v/>
      </c>
      <c r="BA2003" s="6">
        <f t="shared" si="2903"/>
        <v>169</v>
      </c>
      <c r="BB2003">
        <f t="shared" ref="BB2003:BD2003" si="2927">BB2002</f>
        <v>18987</v>
      </c>
      <c r="BC2003" t="str">
        <f t="shared" si="2927"/>
        <v>Velodrome</v>
      </c>
      <c r="BD2003" t="str">
        <f t="shared" si="2927"/>
        <v>Outlaws</v>
      </c>
      <c r="BE2003" t="s">
        <v>238</v>
      </c>
      <c r="BF2003" t="s">
        <v>174</v>
      </c>
      <c r="BI2003" cm="1">
        <f t="array" aca="1" ref="BI2003" ca="1">IFERROR(_xlfn._xlws.FILTER(shifts!A:A,(shifts!B:B=events!AD2003)*(shifts!AG:AG&gt;=events!BK2003)*(shifts!AH:AH&lt;=events!BL2003)),BI2002)</f>
        <v>69</v>
      </c>
      <c r="BJ2003" s="15">
        <f t="shared" si="2905"/>
        <v>0</v>
      </c>
      <c r="BK2003">
        <f t="shared" si="2906"/>
        <v>171</v>
      </c>
      <c r="BL2003">
        <f t="shared" si="2907"/>
        <v>171</v>
      </c>
      <c r="BM2003" s="15">
        <f>SUMIFS(BJ$2:BJ2003,K$2:K2003,"=Intermission")+SUMIFS(BJ$2:BJ2003,K$2:K2003,"=Timeout")</f>
        <v>67</v>
      </c>
      <c r="BN2003">
        <f t="shared" si="2908"/>
        <v>1147</v>
      </c>
      <c r="BO2003" s="19">
        <f t="shared" si="2909"/>
        <v>2056</v>
      </c>
      <c r="BP2003">
        <f t="shared" si="2910"/>
        <v>2051</v>
      </c>
      <c r="BQ2003" s="17">
        <f t="shared" si="2911"/>
        <v>2056</v>
      </c>
      <c r="BR2003" t="str">
        <f t="shared" si="2912"/>
        <v>event_team_player_1</v>
      </c>
      <c r="BS2003">
        <f>COUNTIFS(S$3:S2003,"="&amp;S2003,AI$3:AI2003,"="&amp;AI2003)</f>
        <v>1</v>
      </c>
      <c r="BT2003" t="str">
        <f>IFERROR(VLOOKUP(BB2003&amp;BU2003&amp;X2003,game_rosters!U:W,3,FALSE),"")</f>
        <v>P100214</v>
      </c>
      <c r="BU2003" t="str">
        <f t="shared" si="2913"/>
        <v>Outlaws</v>
      </c>
    </row>
    <row r="2004" spans="1:73" x14ac:dyDescent="0.2">
      <c r="A2004" t="str">
        <f t="shared" si="2888"/>
        <v/>
      </c>
      <c r="I2004" s="44">
        <v>56</v>
      </c>
      <c r="S2004">
        <v>1030</v>
      </c>
      <c r="T2004">
        <v>170</v>
      </c>
      <c r="X2004">
        <v>56</v>
      </c>
      <c r="Z2004">
        <v>1</v>
      </c>
      <c r="AA2004">
        <f t="shared" si="2845"/>
        <v>2030</v>
      </c>
      <c r="AB2004">
        <f t="shared" si="2846"/>
        <v>9170</v>
      </c>
      <c r="AC2004">
        <f t="shared" si="2884"/>
        <v>9170</v>
      </c>
      <c r="AD2004" s="6">
        <v>2</v>
      </c>
      <c r="AE2004" t="s">
        <v>942</v>
      </c>
      <c r="AF2004" t="s">
        <v>924</v>
      </c>
      <c r="AG2004" t="s">
        <v>756</v>
      </c>
      <c r="AH2004" t="s">
        <v>756</v>
      </c>
      <c r="AI2004" t="str">
        <f t="shared" si="2889"/>
        <v>e</v>
      </c>
      <c r="AJ2004" t="str">
        <f t="shared" si="2890"/>
        <v/>
      </c>
      <c r="AK2004" t="str">
        <f t="shared" si="2891"/>
        <v/>
      </c>
      <c r="AL2004" t="str">
        <f t="shared" si="2892"/>
        <v/>
      </c>
      <c r="AM2004" t="str">
        <f t="shared" si="2893"/>
        <v/>
      </c>
      <c r="AN2004" t="str">
        <f t="shared" si="2894"/>
        <v>Away</v>
      </c>
      <c r="AO2004" t="str">
        <f t="shared" si="2895"/>
        <v>a</v>
      </c>
      <c r="AP2004" t="str">
        <f t="shared" si="2896"/>
        <v/>
      </c>
      <c r="AQ2004" t="str">
        <f t="shared" si="2897"/>
        <v/>
      </c>
      <c r="AR2004" t="str">
        <f t="shared" si="2898"/>
        <v>Away</v>
      </c>
      <c r="AS2004" t="str">
        <f t="shared" si="2899"/>
        <v>a</v>
      </c>
      <c r="AT2004" t="str">
        <f t="shared" si="2900"/>
        <v>Offensive</v>
      </c>
      <c r="AU2004" t="str">
        <f t="shared" si="2901"/>
        <v/>
      </c>
      <c r="AV2004" t="str">
        <f t="shared" si="2902"/>
        <v/>
      </c>
      <c r="AW2004" t="str" cm="1">
        <f t="array" ref="AW2004">IFERROR(IF(O2004&lt;&gt;"",O2004,IF(OR($S2004="",$T2004=""),"",IF(O2004&lt;&gt;"",O2004,IF($T2004&lt;&gt;"",_xlfn._xlws.FILTER(O:O,($BU:$BU=$BU2004)*($I:$I=$I2004)*($T:$T=$T2004)*($S:$S=_xlfn.MINIFS($S:$S,$T:$T,"="&amp;$T2004)),"")))))&amp;"",IF(O2004="","",""))&amp;""</f>
        <v/>
      </c>
      <c r="AX2004" t="str" cm="1">
        <f t="array" ref="AX2004">IFERROR(IF(P2004&lt;&gt;"",P2004,IF(OR($S2004="",$T2004=""),"",IF($T2004&lt;&gt;"",_xlfn._xlws.FILTER(P:P,($BU:$BU=$BU2004)*($I:$I=$I2004)*($T:$T=$T2004)*($S:$S=_xlfn.MINIFS($S:$S,$T:$T,"="&amp;$T2004)),""))))&amp;"",IF(P2004="","",""))&amp;""</f>
        <v/>
      </c>
      <c r="AY2004" t="str" cm="1">
        <f t="array" ref="AY2004">IFERROR(IF(Q2004&lt;&gt;"",Q2004,IF(OR($S2004="",$T2004=""),"",IF($T2004&lt;&gt;"",_xlfn._xlws.FILTER(Q:Q,($BU:$BU=$BU2004)*($I:$I=$I2004)*($T:$T=$T2004)*($S:$S=_xlfn.MINIFS($S:$S,$T:$T,"="&amp;$T2004)),""))))&amp;"",IF(Q2004="","",""))&amp;""</f>
        <v/>
      </c>
      <c r="AZ2004" t="str" cm="1">
        <f t="array" ref="AZ2004">IFERROR(IF(R2004&lt;&gt;"",R2004,IF(OR($S2004="",$T2004=""),"",IF($T2004&lt;&gt;"",_xlfn._xlws.FILTER(R:R,($BU:$BU=$BU2004)*($I:$I=$I2004)*($T:$T=$T2004)*($S:$S=_xlfn.MINIFS($S:$S,$T:$T,"="&amp;$T2004)),""))))&amp;"",IF(R2004="","",""))&amp;""</f>
        <v/>
      </c>
      <c r="BA2004" s="6">
        <f t="shared" si="2903"/>
        <v>169</v>
      </c>
      <c r="BB2004">
        <f t="shared" ref="BB2004:BD2004" si="2928">BB2003</f>
        <v>18987</v>
      </c>
      <c r="BC2004" t="str">
        <f t="shared" si="2928"/>
        <v>Velodrome</v>
      </c>
      <c r="BD2004" t="str">
        <f t="shared" si="2928"/>
        <v>Outlaws</v>
      </c>
      <c r="BE2004" t="s">
        <v>238</v>
      </c>
      <c r="BF2004" t="s">
        <v>174</v>
      </c>
      <c r="BI2004" cm="1">
        <f t="array" aca="1" ref="BI2004" ca="1">IFERROR(_xlfn._xlws.FILTER(shifts!A:A,(shifts!B:B=events!AD2004)*(shifts!AG:AG&gt;=events!BK2004)*(shifts!AH:AH&lt;=events!BL2004)),BI2003)</f>
        <v>69</v>
      </c>
      <c r="BJ2004" s="15">
        <f t="shared" si="2905"/>
        <v>0</v>
      </c>
      <c r="BK2004">
        <f t="shared" si="2906"/>
        <v>171</v>
      </c>
      <c r="BL2004">
        <f t="shared" si="2907"/>
        <v>171</v>
      </c>
      <c r="BM2004" s="15">
        <f>SUMIFS(BJ$2:BJ2004,K$2:K2004,"=Intermission")+SUMIFS(BJ$2:BJ2004,K$2:K2004,"=Timeout")</f>
        <v>67</v>
      </c>
      <c r="BN2004">
        <f t="shared" si="2908"/>
        <v>1147</v>
      </c>
      <c r="BO2004" s="19">
        <f t="shared" si="2909"/>
        <v>2056</v>
      </c>
      <c r="BP2004">
        <f t="shared" si="2910"/>
        <v>2051</v>
      </c>
      <c r="BQ2004" s="17">
        <f t="shared" si="2911"/>
        <v>2056</v>
      </c>
      <c r="BR2004" t="str">
        <f t="shared" si="2912"/>
        <v>event_team_player_2</v>
      </c>
      <c r="BS2004">
        <f>COUNTIFS(S$3:S2004,"="&amp;S2004,AI$3:AI2004,"="&amp;AI2004)</f>
        <v>2</v>
      </c>
      <c r="BT2004" t="str">
        <f>IFERROR(VLOOKUP(BB2004&amp;BU2004&amp;X2004,game_rosters!U:W,3,FALSE),"")</f>
        <v>P100099</v>
      </c>
      <c r="BU2004" t="str">
        <f t="shared" si="2913"/>
        <v>Outlaws</v>
      </c>
    </row>
    <row r="2005" spans="1:73" x14ac:dyDescent="0.2">
      <c r="A2005">
        <f t="shared" si="2888"/>
        <v>1</v>
      </c>
      <c r="I2005" s="44">
        <v>56</v>
      </c>
      <c r="K2005" t="s">
        <v>13</v>
      </c>
      <c r="R2005" s="51">
        <v>1</v>
      </c>
      <c r="S2005">
        <v>1031</v>
      </c>
      <c r="T2005" t="s">
        <v>756</v>
      </c>
      <c r="W2005" t="s">
        <v>731</v>
      </c>
      <c r="X2005">
        <v>56</v>
      </c>
      <c r="Z2005">
        <v>1</v>
      </c>
      <c r="AA2005">
        <f t="shared" si="2845"/>
        <v>2031</v>
      </c>
      <c r="AB2005" t="str">
        <f t="shared" si="2846"/>
        <v/>
      </c>
      <c r="AC2005">
        <f t="shared" si="2884"/>
        <v>2031</v>
      </c>
      <c r="AD2005" s="6">
        <v>2</v>
      </c>
      <c r="AE2005" t="s">
        <v>942</v>
      </c>
      <c r="AF2005" t="s">
        <v>898</v>
      </c>
      <c r="AG2005" t="s">
        <v>942</v>
      </c>
      <c r="AH2005" t="s">
        <v>751</v>
      </c>
      <c r="AI2005" t="str">
        <f t="shared" si="2889"/>
        <v>e</v>
      </c>
      <c r="AJ2005" t="str">
        <f t="shared" si="2890"/>
        <v/>
      </c>
      <c r="AK2005" t="str">
        <f t="shared" si="2891"/>
        <v/>
      </c>
      <c r="AL2005" t="str">
        <f t="shared" si="2892"/>
        <v/>
      </c>
      <c r="AM2005" t="str">
        <f t="shared" si="2893"/>
        <v/>
      </c>
      <c r="AN2005" t="str">
        <f t="shared" si="2894"/>
        <v>Away</v>
      </c>
      <c r="AO2005" t="str">
        <f t="shared" si="2895"/>
        <v>a</v>
      </c>
      <c r="AP2005" t="str">
        <f t="shared" si="2896"/>
        <v/>
      </c>
      <c r="AQ2005" t="str">
        <f t="shared" si="2897"/>
        <v/>
      </c>
      <c r="AR2005" t="str">
        <f t="shared" si="2898"/>
        <v>Away</v>
      </c>
      <c r="AS2005" t="str">
        <f t="shared" si="2899"/>
        <v>a</v>
      </c>
      <c r="AT2005" t="str">
        <f t="shared" si="2900"/>
        <v>Offensive</v>
      </c>
      <c r="AU2005" t="str">
        <f t="shared" si="2901"/>
        <v/>
      </c>
      <c r="AV2005" t="str">
        <f t="shared" si="2902"/>
        <v/>
      </c>
      <c r="AW2005" t="str" cm="1">
        <f t="array" ref="AW2005">IFERROR(IF(O2005&lt;&gt;"",O2005,IF(OR($S2005="",$T2005=""),"",IF(O2005&lt;&gt;"",O2005,IF($T2005&lt;&gt;"",_xlfn._xlws.FILTER(O:O,($BU:$BU=$BU2005)*($I:$I=$I2005)*($T:$T=$T2005)*($S:$S=_xlfn.MINIFS($S:$S,$T:$T,"="&amp;$T2005)),"")))))&amp;"",IF(O2005="","",""))&amp;""</f>
        <v/>
      </c>
      <c r="AX2005" t="str" cm="1">
        <f t="array" ref="AX2005">IFERROR(IF(P2005&lt;&gt;"",P2005,IF(OR($S2005="",$T2005=""),"",IF($T2005&lt;&gt;"",_xlfn._xlws.FILTER(P:P,($BU:$BU=$BU2005)*($I:$I=$I2005)*($T:$T=$T2005)*($S:$S=_xlfn.MINIFS($S:$S,$T:$T,"="&amp;$T2005)),""))))&amp;"",IF(P2005="","",""))&amp;""</f>
        <v/>
      </c>
      <c r="AY2005" t="str" cm="1">
        <f t="array" ref="AY2005">IFERROR(IF(Q2005&lt;&gt;"",Q2005,IF(OR($S2005="",$T2005=""),"",IF($T2005&lt;&gt;"",_xlfn._xlws.FILTER(Q:Q,($BU:$BU=$BU2005)*($I:$I=$I2005)*($T:$T=$T2005)*($S:$S=_xlfn.MINIFS($S:$S,$T:$T,"="&amp;$T2005)),""))))&amp;"",IF(Q2005="","",""))&amp;""</f>
        <v/>
      </c>
      <c r="AZ2005" t="str" cm="1">
        <f t="array" ref="AZ2005">IFERROR(IF(R2005&lt;&gt;"",R2005,IF(OR($S2005="",$T2005=""),"",IF($T2005&lt;&gt;"",_xlfn._xlws.FILTER(R:R,($BU:$BU=$BU2005)*($I:$I=$I2005)*($T:$T=$T2005)*($S:$S=_xlfn.MINIFS($S:$S,$T:$T,"="&amp;$T2005)),""))))&amp;"",IF(R2005="","",""))&amp;""</f>
        <v>1</v>
      </c>
      <c r="BA2005" s="6">
        <f t="shared" si="2903"/>
        <v>169</v>
      </c>
      <c r="BB2005">
        <f t="shared" ref="BB2005:BD2005" si="2929">BB2004</f>
        <v>18987</v>
      </c>
      <c r="BC2005" t="str">
        <f t="shared" si="2929"/>
        <v>Velodrome</v>
      </c>
      <c r="BD2005" t="str">
        <f t="shared" si="2929"/>
        <v>Outlaws</v>
      </c>
      <c r="BE2005" t="s">
        <v>13</v>
      </c>
      <c r="BF2005" t="s">
        <v>756</v>
      </c>
      <c r="BI2005" cm="1">
        <f t="array" aca="1" ref="BI2005" ca="1">IFERROR(_xlfn._xlws.FILTER(shifts!A:A,(shifts!B:B=events!AD2005)*(shifts!AG:AG&gt;=events!BK2005)*(shifts!AH:AH&lt;=events!BL2005)),BI2004)</f>
        <v>69</v>
      </c>
      <c r="BJ2005" s="15">
        <f t="shared" si="2905"/>
        <v>1</v>
      </c>
      <c r="BK2005">
        <f t="shared" si="2906"/>
        <v>170</v>
      </c>
      <c r="BL2005">
        <f t="shared" si="2907"/>
        <v>169</v>
      </c>
      <c r="BM2005" s="15">
        <f>SUMIFS(BJ$2:BJ2005,K$2:K2005,"=Intermission")+SUMIFS(BJ$2:BJ2005,K$2:K2005,"=Timeout")</f>
        <v>67</v>
      </c>
      <c r="BN2005">
        <f t="shared" si="2908"/>
        <v>1147</v>
      </c>
      <c r="BO2005" s="19">
        <f t="shared" si="2909"/>
        <v>2057</v>
      </c>
      <c r="BP2005">
        <f t="shared" si="2910"/>
        <v>2052</v>
      </c>
      <c r="BQ2005" s="17">
        <f t="shared" si="2911"/>
        <v>2058</v>
      </c>
      <c r="BR2005" t="str">
        <f t="shared" si="2912"/>
        <v>event_team_player_1</v>
      </c>
      <c r="BS2005">
        <f>COUNTIFS(S$3:S2005,"="&amp;S2005,AI$3:AI2005,"="&amp;AI2005)</f>
        <v>1</v>
      </c>
      <c r="BT2005" t="str">
        <f>IFERROR(VLOOKUP(BB2005&amp;BU2005&amp;X2005,game_rosters!U:W,3,FALSE),"")</f>
        <v>P100099</v>
      </c>
      <c r="BU2005" t="str">
        <f t="shared" si="2913"/>
        <v>Outlaws</v>
      </c>
    </row>
    <row r="2006" spans="1:73" x14ac:dyDescent="0.2">
      <c r="A2006" t="str">
        <f t="shared" si="2888"/>
        <v/>
      </c>
      <c r="I2006" s="44">
        <v>9</v>
      </c>
      <c r="R2006" s="51">
        <v>1</v>
      </c>
      <c r="S2006">
        <v>1031</v>
      </c>
      <c r="T2006" t="s">
        <v>756</v>
      </c>
      <c r="X2006">
        <v>9</v>
      </c>
      <c r="AA2006">
        <f t="shared" si="2845"/>
        <v>2031</v>
      </c>
      <c r="AB2006" t="str">
        <f t="shared" si="2846"/>
        <v/>
      </c>
      <c r="AC2006">
        <f t="shared" si="2884"/>
        <v>2031</v>
      </c>
      <c r="AD2006" s="6">
        <v>2</v>
      </c>
      <c r="AE2006" t="s">
        <v>942</v>
      </c>
      <c r="AF2006" t="s">
        <v>898</v>
      </c>
      <c r="AG2006" t="s">
        <v>942</v>
      </c>
      <c r="AH2006" t="s">
        <v>751</v>
      </c>
      <c r="AI2006" t="str">
        <f t="shared" si="2889"/>
        <v>o</v>
      </c>
      <c r="AJ2006" t="str">
        <f t="shared" si="2890"/>
        <v/>
      </c>
      <c r="AK2006" t="str">
        <f t="shared" si="2891"/>
        <v/>
      </c>
      <c r="AL2006" t="str">
        <f t="shared" si="2892"/>
        <v/>
      </c>
      <c r="AM2006" t="str">
        <f t="shared" si="2893"/>
        <v/>
      </c>
      <c r="AN2006" t="str">
        <f t="shared" si="2894"/>
        <v>Away</v>
      </c>
      <c r="AO2006" t="str">
        <f t="shared" si="2895"/>
        <v>a</v>
      </c>
      <c r="AP2006" t="str">
        <f t="shared" si="2896"/>
        <v/>
      </c>
      <c r="AQ2006" t="str">
        <f t="shared" si="2897"/>
        <v/>
      </c>
      <c r="AR2006" t="str">
        <f t="shared" si="2898"/>
        <v>Away</v>
      </c>
      <c r="AS2006" t="str">
        <f t="shared" si="2899"/>
        <v>a</v>
      </c>
      <c r="AT2006" t="str">
        <f t="shared" si="2900"/>
        <v>Defensive</v>
      </c>
      <c r="AU2006" t="str">
        <f t="shared" si="2901"/>
        <v/>
      </c>
      <c r="AV2006" t="str">
        <f t="shared" si="2902"/>
        <v/>
      </c>
      <c r="AW2006" t="str" cm="1">
        <f t="array" ref="AW2006">IFERROR(IF(O2006&lt;&gt;"",O2006,IF(OR($S2006="",$T2006=""),"",IF(O2006&lt;&gt;"",O2006,IF($T2006&lt;&gt;"",_xlfn._xlws.FILTER(O:O,($BU:$BU=$BU2006)*($I:$I=$I2006)*($T:$T=$T2006)*($S:$S=_xlfn.MINIFS($S:$S,$T:$T,"="&amp;$T2006)),"")))))&amp;"",IF(O2006="","",""))&amp;""</f>
        <v/>
      </c>
      <c r="AX2006" t="str" cm="1">
        <f t="array" ref="AX2006">IFERROR(IF(P2006&lt;&gt;"",P2006,IF(OR($S2006="",$T2006=""),"",IF($T2006&lt;&gt;"",_xlfn._xlws.FILTER(P:P,($BU:$BU=$BU2006)*($I:$I=$I2006)*($T:$T=$T2006)*($S:$S=_xlfn.MINIFS($S:$S,$T:$T,"="&amp;$T2006)),""))))&amp;"",IF(P2006="","",""))&amp;""</f>
        <v/>
      </c>
      <c r="AY2006" t="str" cm="1">
        <f t="array" ref="AY2006">IFERROR(IF(Q2006&lt;&gt;"",Q2006,IF(OR($S2006="",$T2006=""),"",IF($T2006&lt;&gt;"",_xlfn._xlws.FILTER(Q:Q,($BU:$BU=$BU2006)*($I:$I=$I2006)*($T:$T=$T2006)*($S:$S=_xlfn.MINIFS($S:$S,$T:$T,"="&amp;$T2006)),""))))&amp;"",IF(Q2006="","",""))&amp;""</f>
        <v/>
      </c>
      <c r="AZ2006" t="str" cm="1">
        <f t="array" ref="AZ2006">IFERROR(IF(R2006&lt;&gt;"",R2006,IF(OR($S2006="",$T2006=""),"",IF($T2006&lt;&gt;"",_xlfn._xlws.FILTER(R:R,($BU:$BU=$BU2006)*($I:$I=$I2006)*($T:$T=$T2006)*($S:$S=_xlfn.MINIFS($S:$S,$T:$T,"="&amp;$T2006)),""))))&amp;"",IF(R2006="","",""))&amp;""</f>
        <v>1</v>
      </c>
      <c r="BA2006" s="6">
        <f t="shared" si="2903"/>
        <v>169</v>
      </c>
      <c r="BB2006">
        <f t="shared" ref="BB2006:BD2006" si="2930">BB2005</f>
        <v>18987</v>
      </c>
      <c r="BC2006" t="str">
        <f t="shared" si="2930"/>
        <v>Velodrome</v>
      </c>
      <c r="BD2006" t="str">
        <f t="shared" si="2930"/>
        <v>Outlaws</v>
      </c>
      <c r="BE2006" t="s">
        <v>13</v>
      </c>
      <c r="BF2006" t="s">
        <v>756</v>
      </c>
      <c r="BI2006" cm="1">
        <f t="array" aca="1" ref="BI2006" ca="1">IFERROR(_xlfn._xlws.FILTER(shifts!A:A,(shifts!B:B=events!AD2006)*(shifts!AG:AG&gt;=events!BK2006)*(shifts!AH:AH&lt;=events!BL2006)),BI2005)</f>
        <v>69</v>
      </c>
      <c r="BJ2006" s="15">
        <f t="shared" si="2905"/>
        <v>1</v>
      </c>
      <c r="BK2006">
        <f t="shared" si="2906"/>
        <v>170</v>
      </c>
      <c r="BL2006">
        <f t="shared" si="2907"/>
        <v>169</v>
      </c>
      <c r="BM2006" s="15">
        <f>SUMIFS(BJ$2:BJ2006,K$2:K2006,"=Intermission")+SUMIFS(BJ$2:BJ2006,K$2:K2006,"=Timeout")</f>
        <v>67</v>
      </c>
      <c r="BN2006">
        <f t="shared" si="2908"/>
        <v>1147</v>
      </c>
      <c r="BO2006" s="19">
        <f t="shared" si="2909"/>
        <v>2057</v>
      </c>
      <c r="BP2006">
        <f t="shared" si="2910"/>
        <v>2052</v>
      </c>
      <c r="BQ2006" s="17">
        <f t="shared" si="2911"/>
        <v>2058</v>
      </c>
      <c r="BR2006" t="str">
        <f t="shared" si="2912"/>
        <v>opp_team_player_1</v>
      </c>
      <c r="BS2006">
        <f>COUNTIFS(S$3:S2006,"="&amp;S2006,AI$3:AI2006,"="&amp;AI2006)</f>
        <v>1</v>
      </c>
      <c r="BT2006" t="str">
        <f>IFERROR(VLOOKUP(BB2006&amp;BU2006&amp;X2006,game_rosters!U:W,3,FALSE),"")</f>
        <v>P100105</v>
      </c>
      <c r="BU2006" t="str">
        <f t="shared" si="2913"/>
        <v>Velodrome</v>
      </c>
    </row>
    <row r="2007" spans="1:73" x14ac:dyDescent="0.2">
      <c r="A2007">
        <f t="shared" si="2888"/>
        <v>1</v>
      </c>
      <c r="I2007" s="44">
        <v>56</v>
      </c>
      <c r="K2007" t="s">
        <v>6</v>
      </c>
      <c r="L2007" t="s">
        <v>181</v>
      </c>
      <c r="M2007" t="s">
        <v>51</v>
      </c>
      <c r="N2007" t="s">
        <v>594</v>
      </c>
      <c r="S2007">
        <v>1032</v>
      </c>
      <c r="T2007" t="s">
        <v>756</v>
      </c>
      <c r="W2007" t="s">
        <v>731</v>
      </c>
      <c r="X2007">
        <v>56</v>
      </c>
      <c r="Z2007">
        <v>1</v>
      </c>
      <c r="AA2007">
        <f t="shared" si="2845"/>
        <v>2032</v>
      </c>
      <c r="AB2007" t="str">
        <f t="shared" si="2846"/>
        <v/>
      </c>
      <c r="AC2007">
        <f t="shared" si="2884"/>
        <v>2032</v>
      </c>
      <c r="AD2007" s="6">
        <v>2</v>
      </c>
      <c r="AE2007" t="s">
        <v>942</v>
      </c>
      <c r="AF2007" t="s">
        <v>751</v>
      </c>
      <c r="AG2007" t="s">
        <v>756</v>
      </c>
      <c r="AH2007" t="s">
        <v>756</v>
      </c>
      <c r="AI2007" t="str">
        <f t="shared" si="2889"/>
        <v>e</v>
      </c>
      <c r="AJ2007" t="str">
        <f t="shared" si="2890"/>
        <v/>
      </c>
      <c r="AK2007" t="str">
        <f t="shared" si="2891"/>
        <v/>
      </c>
      <c r="AL2007" t="str">
        <f t="shared" si="2892"/>
        <v/>
      </c>
      <c r="AM2007" t="str">
        <f t="shared" si="2893"/>
        <v/>
      </c>
      <c r="AN2007" t="str">
        <f t="shared" si="2894"/>
        <v>Away</v>
      </c>
      <c r="AO2007" t="str">
        <f t="shared" si="2895"/>
        <v>a</v>
      </c>
      <c r="AP2007" t="str">
        <f t="shared" si="2896"/>
        <v/>
      </c>
      <c r="AQ2007" t="str">
        <f t="shared" si="2897"/>
        <v/>
      </c>
      <c r="AR2007" t="str">
        <f t="shared" si="2898"/>
        <v>Away</v>
      </c>
      <c r="AS2007" t="str">
        <f t="shared" si="2899"/>
        <v>a</v>
      </c>
      <c r="AT2007" t="str">
        <f t="shared" si="2900"/>
        <v>Offensive</v>
      </c>
      <c r="AU2007" t="str">
        <f t="shared" si="2901"/>
        <v/>
      </c>
      <c r="AV2007" t="str">
        <f t="shared" si="2902"/>
        <v/>
      </c>
      <c r="AW2007" t="str" cm="1">
        <f t="array" ref="AW2007">IFERROR(IF(O2007&lt;&gt;"",O2007,IF(OR($S2007="",$T2007=""),"",IF(O2007&lt;&gt;"",O2007,IF($T2007&lt;&gt;"",_xlfn._xlws.FILTER(O:O,($BU:$BU=$BU2007)*($I:$I=$I2007)*($T:$T=$T2007)*($S:$S=_xlfn.MINIFS($S:$S,$T:$T,"="&amp;$T2007)),"")))))&amp;"",IF(O2007="","",""))&amp;""</f>
        <v/>
      </c>
      <c r="AX2007" t="str" cm="1">
        <f t="array" ref="AX2007">IFERROR(IF(P2007&lt;&gt;"",P2007,IF(OR($S2007="",$T2007=""),"",IF($T2007&lt;&gt;"",_xlfn._xlws.FILTER(P:P,($BU:$BU=$BU2007)*($I:$I=$I2007)*($T:$T=$T2007)*($S:$S=_xlfn.MINIFS($S:$S,$T:$T,"="&amp;$T2007)),""))))&amp;"",IF(P2007="","",""))&amp;""</f>
        <v/>
      </c>
      <c r="AY2007" t="str" cm="1">
        <f t="array" ref="AY2007">IFERROR(IF(Q2007&lt;&gt;"",Q2007,IF(OR($S2007="",$T2007=""),"",IF($T2007&lt;&gt;"",_xlfn._xlws.FILTER(Q:Q,($BU:$BU=$BU2007)*($I:$I=$I2007)*($T:$T=$T2007)*($S:$S=_xlfn.MINIFS($S:$S,$T:$T,"="&amp;$T2007)),""))))&amp;"",IF(Q2007="","",""))&amp;""</f>
        <v/>
      </c>
      <c r="AZ2007" t="str" cm="1">
        <f t="array" ref="AZ2007">IFERROR(IF(R2007&lt;&gt;"",R2007,IF(OR($S2007="",$T2007=""),"",IF($T2007&lt;&gt;"",_xlfn._xlws.FILTER(R:R,($BU:$BU=$BU2007)*($I:$I=$I2007)*($T:$T=$T2007)*($S:$S=_xlfn.MINIFS($S:$S,$T:$T,"="&amp;$T2007)),""))))&amp;"",IF(R2007="","",""))&amp;""</f>
        <v/>
      </c>
      <c r="BA2007" s="6">
        <f t="shared" si="2903"/>
        <v>169</v>
      </c>
      <c r="BB2007">
        <f t="shared" ref="BB2007:BD2007" si="2931">BB2006</f>
        <v>18987</v>
      </c>
      <c r="BC2007" t="str">
        <f t="shared" si="2931"/>
        <v>Velodrome</v>
      </c>
      <c r="BD2007" t="str">
        <f t="shared" si="2931"/>
        <v>Outlaws</v>
      </c>
      <c r="BE2007" t="s">
        <v>6</v>
      </c>
      <c r="BF2007" t="s">
        <v>181</v>
      </c>
      <c r="BI2007" cm="1">
        <f t="array" aca="1" ref="BI2007" ca="1">IFERROR(_xlfn._xlws.FILTER(shifts!A:A,(shifts!B:B=events!AD2007)*(shifts!AG:AG&gt;=events!BK2007)*(shifts!AH:AH&lt;=events!BL2007)),BI2006)</f>
        <v>69</v>
      </c>
      <c r="BJ2007" s="15">
        <f t="shared" si="2905"/>
        <v>0</v>
      </c>
      <c r="BK2007">
        <f t="shared" si="2906"/>
        <v>169</v>
      </c>
      <c r="BL2007">
        <f t="shared" si="2907"/>
        <v>169</v>
      </c>
      <c r="BM2007" s="15">
        <f>SUMIFS(BJ$2:BJ2007,K$2:K2007,"=Intermission")+SUMIFS(BJ$2:BJ2007,K$2:K2007,"=Timeout")</f>
        <v>67</v>
      </c>
      <c r="BN2007">
        <f t="shared" si="2908"/>
        <v>1147</v>
      </c>
      <c r="BO2007" s="19">
        <f t="shared" si="2909"/>
        <v>2058</v>
      </c>
      <c r="BP2007">
        <f t="shared" si="2910"/>
        <v>2053</v>
      </c>
      <c r="BQ2007" s="17">
        <f t="shared" si="2911"/>
        <v>2058</v>
      </c>
      <c r="BR2007" t="str">
        <f t="shared" si="2912"/>
        <v>event_team_player_1</v>
      </c>
      <c r="BS2007">
        <f>COUNTIFS(S$3:S2007,"="&amp;S2007,AI$3:AI2007,"="&amp;AI2007)</f>
        <v>1</v>
      </c>
      <c r="BT2007" t="str">
        <f>IFERROR(VLOOKUP(BB2007&amp;BU2007&amp;X2007,game_rosters!U:W,3,FALSE),"")</f>
        <v>P100099</v>
      </c>
      <c r="BU2007" t="str">
        <f t="shared" si="2913"/>
        <v>Outlaws</v>
      </c>
    </row>
    <row r="2008" spans="1:73" x14ac:dyDescent="0.2">
      <c r="A2008" t="str">
        <f t="shared" si="2888"/>
        <v/>
      </c>
      <c r="I2008" s="44">
        <v>9</v>
      </c>
      <c r="O2008" t="s">
        <v>605</v>
      </c>
      <c r="S2008">
        <v>1032</v>
      </c>
      <c r="T2008" t="s">
        <v>756</v>
      </c>
      <c r="X2008">
        <v>9</v>
      </c>
      <c r="AA2008">
        <f t="shared" si="2845"/>
        <v>2032</v>
      </c>
      <c r="AB2008" t="str">
        <f t="shared" si="2846"/>
        <v/>
      </c>
      <c r="AC2008">
        <f t="shared" si="2884"/>
        <v>2032</v>
      </c>
      <c r="AD2008" s="6">
        <v>2</v>
      </c>
      <c r="AE2008" t="s">
        <v>942</v>
      </c>
      <c r="AF2008" t="s">
        <v>751</v>
      </c>
      <c r="AG2008" t="s">
        <v>756</v>
      </c>
      <c r="AH2008" t="s">
        <v>756</v>
      </c>
      <c r="AI2008" t="str">
        <f t="shared" si="2889"/>
        <v>o</v>
      </c>
      <c r="AJ2008" t="str">
        <f t="shared" si="2890"/>
        <v/>
      </c>
      <c r="AK2008" t="str">
        <f t="shared" si="2891"/>
        <v/>
      </c>
      <c r="AL2008" t="str">
        <f t="shared" si="2892"/>
        <v/>
      </c>
      <c r="AM2008" t="str">
        <f t="shared" si="2893"/>
        <v/>
      </c>
      <c r="AN2008" t="str">
        <f t="shared" si="2894"/>
        <v>Away</v>
      </c>
      <c r="AO2008" t="str">
        <f t="shared" si="2895"/>
        <v>a</v>
      </c>
      <c r="AP2008" t="str">
        <f t="shared" si="2896"/>
        <v/>
      </c>
      <c r="AQ2008" t="str">
        <f t="shared" si="2897"/>
        <v/>
      </c>
      <c r="AR2008" t="str">
        <f t="shared" si="2898"/>
        <v>Away</v>
      </c>
      <c r="AS2008" t="str">
        <f t="shared" si="2899"/>
        <v>a</v>
      </c>
      <c r="AT2008" t="str">
        <f t="shared" si="2900"/>
        <v>Defensive</v>
      </c>
      <c r="AU2008" t="str">
        <f t="shared" si="2901"/>
        <v/>
      </c>
      <c r="AV2008" t="str">
        <f t="shared" si="2902"/>
        <v/>
      </c>
      <c r="AW2008" t="str" cm="1">
        <f t="array" ref="AW2008">IFERROR(IF(O2008&lt;&gt;"",O2008,IF(OR($S2008="",$T2008=""),"",IF(O2008&lt;&gt;"",O2008,IF($T2008&lt;&gt;"",_xlfn._xlws.FILTER(O:O,($BU:$BU=$BU2008)*($I:$I=$I2008)*($T:$T=$T2008)*($S:$S=_xlfn.MINIFS($S:$S,$T:$T,"="&amp;$T2008)),"")))))&amp;"",IF(O2008="","",""))&amp;""</f>
        <v>Defensive_PlayPass-InShotPassLane</v>
      </c>
      <c r="AX2008" t="str" cm="1">
        <f t="array" ref="AX2008">IFERROR(IF(P2008&lt;&gt;"",P2008,IF(OR($S2008="",$T2008=""),"",IF($T2008&lt;&gt;"",_xlfn._xlws.FILTER(P:P,($BU:$BU=$BU2008)*($I:$I=$I2008)*($T:$T=$T2008)*($S:$S=_xlfn.MINIFS($S:$S,$T:$T,"="&amp;$T2008)),""))))&amp;"",IF(P2008="","",""))&amp;""</f>
        <v/>
      </c>
      <c r="AY2008" t="str" cm="1">
        <f t="array" ref="AY2008">IFERROR(IF(Q2008&lt;&gt;"",Q2008,IF(OR($S2008="",$T2008=""),"",IF($T2008&lt;&gt;"",_xlfn._xlws.FILTER(Q:Q,($BU:$BU=$BU2008)*($I:$I=$I2008)*($T:$T=$T2008)*($S:$S=_xlfn.MINIFS($S:$S,$T:$T,"="&amp;$T2008)),""))))&amp;"",IF(Q2008="","",""))&amp;""</f>
        <v/>
      </c>
      <c r="AZ2008" t="str" cm="1">
        <f t="array" ref="AZ2008">IFERROR(IF(R2008&lt;&gt;"",R2008,IF(OR($S2008="",$T2008=""),"",IF($T2008&lt;&gt;"",_xlfn._xlws.FILTER(R:R,($BU:$BU=$BU2008)*($I:$I=$I2008)*($T:$T=$T2008)*($S:$S=_xlfn.MINIFS($S:$S,$T:$T,"="&amp;$T2008)),""))))&amp;"",IF(R2008="","",""))&amp;""</f>
        <v/>
      </c>
      <c r="BA2008" s="6">
        <f t="shared" si="2903"/>
        <v>169</v>
      </c>
      <c r="BB2008">
        <f t="shared" ref="BB2008:BD2008" si="2932">BB2007</f>
        <v>18987</v>
      </c>
      <c r="BC2008" t="str">
        <f t="shared" si="2932"/>
        <v>Velodrome</v>
      </c>
      <c r="BD2008" t="str">
        <f t="shared" si="2932"/>
        <v>Outlaws</v>
      </c>
      <c r="BE2008" t="s">
        <v>6</v>
      </c>
      <c r="BF2008" t="s">
        <v>181</v>
      </c>
      <c r="BI2008" cm="1">
        <f t="array" aca="1" ref="BI2008" ca="1">IFERROR(_xlfn._xlws.FILTER(shifts!A:A,(shifts!B:B=events!AD2008)*(shifts!AG:AG&gt;=events!BK2008)*(shifts!AH:AH&lt;=events!BL2008)),BI2007)</f>
        <v>69</v>
      </c>
      <c r="BJ2008" s="15">
        <f t="shared" si="2905"/>
        <v>0</v>
      </c>
      <c r="BK2008">
        <f t="shared" si="2906"/>
        <v>169</v>
      </c>
      <c r="BL2008">
        <f t="shared" si="2907"/>
        <v>169</v>
      </c>
      <c r="BM2008" s="15">
        <f>SUMIFS(BJ$2:BJ2008,K$2:K2008,"=Intermission")+SUMIFS(BJ$2:BJ2008,K$2:K2008,"=Timeout")</f>
        <v>67</v>
      </c>
      <c r="BN2008">
        <f t="shared" si="2908"/>
        <v>1147</v>
      </c>
      <c r="BO2008" s="19">
        <f t="shared" si="2909"/>
        <v>2058</v>
      </c>
      <c r="BP2008">
        <f t="shared" si="2910"/>
        <v>2053</v>
      </c>
      <c r="BQ2008" s="17">
        <f t="shared" si="2911"/>
        <v>2058</v>
      </c>
      <c r="BR2008" t="str">
        <f t="shared" si="2912"/>
        <v>opp_team_player_1</v>
      </c>
      <c r="BS2008">
        <f>COUNTIFS(S$3:S2008,"="&amp;S2008,AI$3:AI2008,"="&amp;AI2008)</f>
        <v>1</v>
      </c>
      <c r="BT2008" t="str">
        <f>IFERROR(VLOOKUP(BB2008&amp;BU2008&amp;X2008,game_rosters!U:W,3,FALSE),"")</f>
        <v>P100105</v>
      </c>
      <c r="BU2008" t="str">
        <f t="shared" si="2913"/>
        <v>Velodrome</v>
      </c>
    </row>
    <row r="2009" spans="1:73" x14ac:dyDescent="0.2">
      <c r="A2009">
        <f t="shared" si="2888"/>
        <v>1</v>
      </c>
      <c r="I2009" s="44">
        <v>56</v>
      </c>
      <c r="K2009" t="s">
        <v>9</v>
      </c>
      <c r="L2009" t="s">
        <v>173</v>
      </c>
      <c r="M2009" t="s">
        <v>77</v>
      </c>
      <c r="R2009" s="51">
        <v>1</v>
      </c>
      <c r="S2009">
        <v>1033</v>
      </c>
      <c r="T2009" t="s">
        <v>756</v>
      </c>
      <c r="W2009" t="s">
        <v>731</v>
      </c>
      <c r="X2009">
        <v>56</v>
      </c>
      <c r="Z2009">
        <v>1</v>
      </c>
      <c r="AA2009">
        <f t="shared" si="2845"/>
        <v>2033</v>
      </c>
      <c r="AB2009" t="str">
        <f t="shared" si="2846"/>
        <v/>
      </c>
      <c r="AC2009">
        <f t="shared" si="2884"/>
        <v>2033</v>
      </c>
      <c r="AD2009" s="6">
        <v>2</v>
      </c>
      <c r="AE2009" t="s">
        <v>942</v>
      </c>
      <c r="AF2009" t="s">
        <v>901</v>
      </c>
      <c r="AG2009" t="s">
        <v>756</v>
      </c>
      <c r="AH2009" t="s">
        <v>756</v>
      </c>
      <c r="AI2009" t="str">
        <f t="shared" si="2889"/>
        <v>e</v>
      </c>
      <c r="AJ2009" t="str">
        <f t="shared" si="2890"/>
        <v/>
      </c>
      <c r="AK2009" t="str">
        <f t="shared" si="2891"/>
        <v/>
      </c>
      <c r="AL2009" t="str">
        <f t="shared" si="2892"/>
        <v/>
      </c>
      <c r="AM2009" t="str">
        <f t="shared" si="2893"/>
        <v/>
      </c>
      <c r="AN2009" t="str">
        <f t="shared" si="2894"/>
        <v>Away</v>
      </c>
      <c r="AO2009" t="str">
        <f t="shared" si="2895"/>
        <v>a</v>
      </c>
      <c r="AP2009" t="str">
        <f t="shared" si="2896"/>
        <v/>
      </c>
      <c r="AQ2009" t="str">
        <f t="shared" si="2897"/>
        <v/>
      </c>
      <c r="AR2009" t="str">
        <f t="shared" si="2898"/>
        <v>Away</v>
      </c>
      <c r="AS2009" t="str">
        <f t="shared" si="2899"/>
        <v>a</v>
      </c>
      <c r="AT2009" t="str">
        <f t="shared" si="2900"/>
        <v>Offensive</v>
      </c>
      <c r="AU2009" t="str">
        <f t="shared" si="2901"/>
        <v/>
      </c>
      <c r="AV2009" t="str">
        <f t="shared" si="2902"/>
        <v/>
      </c>
      <c r="AW2009" t="str" cm="1">
        <f t="array" ref="AW2009">IFERROR(IF(O2009&lt;&gt;"",O2009,IF(OR($S2009="",$T2009=""),"",IF(O2009&lt;&gt;"",O2009,IF($T2009&lt;&gt;"",_xlfn._xlws.FILTER(O:O,($BU:$BU=$BU2009)*($I:$I=$I2009)*($T:$T=$T2009)*($S:$S=_xlfn.MINIFS($S:$S,$T:$T,"="&amp;$T2009)),"")))))&amp;"",IF(O2009="","",""))&amp;""</f>
        <v/>
      </c>
      <c r="AX2009" t="str" cm="1">
        <f t="array" ref="AX2009">IFERROR(IF(P2009&lt;&gt;"",P2009,IF(OR($S2009="",$T2009=""),"",IF($T2009&lt;&gt;"",_xlfn._xlws.FILTER(P:P,($BU:$BU=$BU2009)*($I:$I=$I2009)*($T:$T=$T2009)*($S:$S=_xlfn.MINIFS($S:$S,$T:$T,"="&amp;$T2009)),""))))&amp;"",IF(P2009="","",""))&amp;""</f>
        <v/>
      </c>
      <c r="AY2009" t="str" cm="1">
        <f t="array" ref="AY2009">IFERROR(IF(Q2009&lt;&gt;"",Q2009,IF(OR($S2009="",$T2009=""),"",IF($T2009&lt;&gt;"",_xlfn._xlws.FILTER(Q:Q,($BU:$BU=$BU2009)*($I:$I=$I2009)*($T:$T=$T2009)*($S:$S=_xlfn.MINIFS($S:$S,$T:$T,"="&amp;$T2009)),""))))&amp;"",IF(Q2009="","",""))&amp;""</f>
        <v/>
      </c>
      <c r="AZ2009" t="str" cm="1">
        <f t="array" ref="AZ2009">IFERROR(IF(R2009&lt;&gt;"",R2009,IF(OR($S2009="",$T2009=""),"",IF($T2009&lt;&gt;"",_xlfn._xlws.FILTER(R:R,($BU:$BU=$BU2009)*($I:$I=$I2009)*($T:$T=$T2009)*($S:$S=_xlfn.MINIFS($S:$S,$T:$T,"="&amp;$T2009)),""))))&amp;"",IF(R2009="","",""))&amp;""</f>
        <v>1</v>
      </c>
      <c r="BA2009" s="6">
        <f t="shared" si="2903"/>
        <v>169</v>
      </c>
      <c r="BB2009">
        <f t="shared" ref="BB2009:BD2009" si="2933">BB2008</f>
        <v>18987</v>
      </c>
      <c r="BC2009" t="str">
        <f t="shared" si="2933"/>
        <v>Velodrome</v>
      </c>
      <c r="BD2009" t="str">
        <f t="shared" si="2933"/>
        <v>Outlaws</v>
      </c>
      <c r="BE2009" t="s">
        <v>9</v>
      </c>
      <c r="BF2009" t="s">
        <v>173</v>
      </c>
      <c r="BI2009" cm="1">
        <f t="array" aca="1" ref="BI2009" ca="1">IFERROR(_xlfn._xlws.FILTER(shifts!A:A,(shifts!B:B=events!AD2009)*(shifts!AG:AG&gt;=events!BK2009)*(shifts!AH:AH&lt;=events!BL2009)),BI2008)</f>
        <v>69</v>
      </c>
      <c r="BJ2009" s="15">
        <f t="shared" si="2905"/>
        <v>0</v>
      </c>
      <c r="BK2009">
        <f t="shared" si="2906"/>
        <v>162</v>
      </c>
      <c r="BL2009">
        <f t="shared" si="2907"/>
        <v>162</v>
      </c>
      <c r="BM2009" s="15">
        <f>SUMIFS(BJ$2:BJ2009,K$2:K2009,"=Intermission")+SUMIFS(BJ$2:BJ2009,K$2:K2009,"=Timeout")</f>
        <v>67</v>
      </c>
      <c r="BN2009">
        <f t="shared" si="2908"/>
        <v>1147</v>
      </c>
      <c r="BO2009" s="19">
        <f t="shared" si="2909"/>
        <v>2065</v>
      </c>
      <c r="BP2009">
        <f t="shared" si="2910"/>
        <v>2060</v>
      </c>
      <c r="BQ2009" s="17">
        <f t="shared" si="2911"/>
        <v>2065</v>
      </c>
      <c r="BR2009" t="str">
        <f t="shared" si="2912"/>
        <v>event_team_player_1</v>
      </c>
      <c r="BS2009">
        <f>COUNTIFS(S$3:S2009,"="&amp;S2009,AI$3:AI2009,"="&amp;AI2009)</f>
        <v>1</v>
      </c>
      <c r="BT2009" t="str">
        <f>IFERROR(VLOOKUP(BB2009&amp;BU2009&amp;X2009,game_rosters!U:W,3,FALSE),"")</f>
        <v>P100099</v>
      </c>
      <c r="BU2009" t="str">
        <f t="shared" si="2913"/>
        <v>Outlaws</v>
      </c>
    </row>
    <row r="2010" spans="1:73" x14ac:dyDescent="0.2">
      <c r="A2010" t="str">
        <f t="shared" si="2888"/>
        <v/>
      </c>
      <c r="I2010" s="44">
        <v>9</v>
      </c>
      <c r="O2010" t="s">
        <v>605</v>
      </c>
      <c r="R2010" s="51">
        <v>1</v>
      </c>
      <c r="S2010">
        <v>1033</v>
      </c>
      <c r="T2010" t="s">
        <v>756</v>
      </c>
      <c r="X2010">
        <v>9</v>
      </c>
      <c r="AA2010">
        <f t="shared" si="2845"/>
        <v>2033</v>
      </c>
      <c r="AB2010" t="str">
        <f t="shared" si="2846"/>
        <v/>
      </c>
      <c r="AC2010">
        <f t="shared" si="2884"/>
        <v>2033</v>
      </c>
      <c r="AD2010" s="6">
        <v>2</v>
      </c>
      <c r="AE2010" t="s">
        <v>942</v>
      </c>
      <c r="AF2010" t="s">
        <v>901</v>
      </c>
      <c r="AG2010" t="s">
        <v>756</v>
      </c>
      <c r="AH2010" t="s">
        <v>756</v>
      </c>
      <c r="AI2010" t="str">
        <f t="shared" si="2889"/>
        <v>o</v>
      </c>
      <c r="AJ2010" t="str">
        <f t="shared" si="2890"/>
        <v/>
      </c>
      <c r="AK2010" t="str">
        <f t="shared" si="2891"/>
        <v/>
      </c>
      <c r="AL2010" t="str">
        <f t="shared" si="2892"/>
        <v/>
      </c>
      <c r="AM2010" t="str">
        <f t="shared" si="2893"/>
        <v/>
      </c>
      <c r="AN2010" t="str">
        <f t="shared" si="2894"/>
        <v>Away</v>
      </c>
      <c r="AO2010" t="str">
        <f t="shared" si="2895"/>
        <v>a</v>
      </c>
      <c r="AP2010" t="str">
        <f t="shared" si="2896"/>
        <v/>
      </c>
      <c r="AQ2010" t="str">
        <f t="shared" si="2897"/>
        <v/>
      </c>
      <c r="AR2010" t="str">
        <f t="shared" si="2898"/>
        <v>Away</v>
      </c>
      <c r="AS2010" t="str">
        <f t="shared" si="2899"/>
        <v>a</v>
      </c>
      <c r="AT2010" t="str">
        <f t="shared" si="2900"/>
        <v>Defensive</v>
      </c>
      <c r="AU2010" t="str">
        <f t="shared" si="2901"/>
        <v/>
      </c>
      <c r="AV2010" t="str">
        <f t="shared" si="2902"/>
        <v/>
      </c>
      <c r="AW2010" t="str" cm="1">
        <f t="array" ref="AW2010">IFERROR(IF(O2010&lt;&gt;"",O2010,IF(OR($S2010="",$T2010=""),"",IF(O2010&lt;&gt;"",O2010,IF($T2010&lt;&gt;"",_xlfn._xlws.FILTER(O:O,($BU:$BU=$BU2010)*($I:$I=$I2010)*($T:$T=$T2010)*($S:$S=_xlfn.MINIFS($S:$S,$T:$T,"="&amp;$T2010)),"")))))&amp;"",IF(O2010="","",""))&amp;""</f>
        <v>Defensive_PlayPass-InShotPassLane</v>
      </c>
      <c r="AX2010" t="str" cm="1">
        <f t="array" ref="AX2010">IFERROR(IF(P2010&lt;&gt;"",P2010,IF(OR($S2010="",$T2010=""),"",IF($T2010&lt;&gt;"",_xlfn._xlws.FILTER(P:P,($BU:$BU=$BU2010)*($I:$I=$I2010)*($T:$T=$T2010)*($S:$S=_xlfn.MINIFS($S:$S,$T:$T,"="&amp;$T2010)),""))))&amp;"",IF(P2010="","",""))&amp;""</f>
        <v/>
      </c>
      <c r="AY2010" t="str" cm="1">
        <f t="array" ref="AY2010">IFERROR(IF(Q2010&lt;&gt;"",Q2010,IF(OR($S2010="",$T2010=""),"",IF($T2010&lt;&gt;"",_xlfn._xlws.FILTER(Q:Q,($BU:$BU=$BU2010)*($I:$I=$I2010)*($T:$T=$T2010)*($S:$S=_xlfn.MINIFS($S:$S,$T:$T,"="&amp;$T2010)),""))))&amp;"",IF(Q2010="","",""))&amp;""</f>
        <v/>
      </c>
      <c r="AZ2010" t="str" cm="1">
        <f t="array" ref="AZ2010">IFERROR(IF(R2010&lt;&gt;"",R2010,IF(OR($S2010="",$T2010=""),"",IF($T2010&lt;&gt;"",_xlfn._xlws.FILTER(R:R,($BU:$BU=$BU2010)*($I:$I=$I2010)*($T:$T=$T2010)*($S:$S=_xlfn.MINIFS($S:$S,$T:$T,"="&amp;$T2010)),""))))&amp;"",IF(R2010="","",""))&amp;""</f>
        <v>1</v>
      </c>
      <c r="BA2010" s="6">
        <f t="shared" si="2903"/>
        <v>169</v>
      </c>
      <c r="BB2010">
        <f t="shared" ref="BB2010:BD2010" si="2934">BB2009</f>
        <v>18987</v>
      </c>
      <c r="BC2010" t="str">
        <f t="shared" si="2934"/>
        <v>Velodrome</v>
      </c>
      <c r="BD2010" t="str">
        <f t="shared" si="2934"/>
        <v>Outlaws</v>
      </c>
      <c r="BE2010" t="s">
        <v>9</v>
      </c>
      <c r="BF2010" t="s">
        <v>173</v>
      </c>
      <c r="BI2010" cm="1">
        <f t="array" aca="1" ref="BI2010" ca="1">IFERROR(_xlfn._xlws.FILTER(shifts!A:A,(shifts!B:B=events!AD2010)*(shifts!AG:AG&gt;=events!BK2010)*(shifts!AH:AH&lt;=events!BL2010)),BI2009)</f>
        <v>69</v>
      </c>
      <c r="BJ2010" s="15">
        <f t="shared" si="2905"/>
        <v>0</v>
      </c>
      <c r="BK2010">
        <f t="shared" si="2906"/>
        <v>162</v>
      </c>
      <c r="BL2010">
        <f t="shared" si="2907"/>
        <v>162</v>
      </c>
      <c r="BM2010" s="15">
        <f>SUMIFS(BJ$2:BJ2010,K$2:K2010,"=Intermission")+SUMIFS(BJ$2:BJ2010,K$2:K2010,"=Timeout")</f>
        <v>67</v>
      </c>
      <c r="BN2010">
        <f t="shared" si="2908"/>
        <v>1147</v>
      </c>
      <c r="BO2010" s="19">
        <f t="shared" si="2909"/>
        <v>2065</v>
      </c>
      <c r="BP2010">
        <f t="shared" si="2910"/>
        <v>2060</v>
      </c>
      <c r="BQ2010" s="17">
        <f t="shared" si="2911"/>
        <v>2065</v>
      </c>
      <c r="BR2010" t="str">
        <f t="shared" si="2912"/>
        <v>opp_team_player_1</v>
      </c>
      <c r="BS2010">
        <f>COUNTIFS(S$3:S2010,"="&amp;S2010,AI$3:AI2010,"="&amp;AI2010)</f>
        <v>1</v>
      </c>
      <c r="BT2010" t="str">
        <f>IFERROR(VLOOKUP(BB2010&amp;BU2010&amp;X2010,game_rosters!U:W,3,FALSE),"")</f>
        <v>P100105</v>
      </c>
      <c r="BU2010" t="str">
        <f t="shared" si="2913"/>
        <v>Velodrome</v>
      </c>
    </row>
    <row r="2011" spans="1:73" x14ac:dyDescent="0.2">
      <c r="A2011">
        <f t="shared" si="2888"/>
        <v>1</v>
      </c>
      <c r="I2011" s="44">
        <v>9</v>
      </c>
      <c r="K2011" t="s">
        <v>13</v>
      </c>
      <c r="L2011" t="s">
        <v>586</v>
      </c>
      <c r="N2011" t="s">
        <v>595</v>
      </c>
      <c r="O2011" t="s">
        <v>695</v>
      </c>
      <c r="Q2011" t="s">
        <v>595</v>
      </c>
      <c r="R2011" s="51">
        <v>1</v>
      </c>
      <c r="S2011">
        <v>1034</v>
      </c>
      <c r="T2011" t="s">
        <v>756</v>
      </c>
      <c r="W2011" t="s">
        <v>735</v>
      </c>
      <c r="X2011">
        <v>9</v>
      </c>
      <c r="Z2011">
        <v>1</v>
      </c>
      <c r="AA2011">
        <f t="shared" si="2845"/>
        <v>2034</v>
      </c>
      <c r="AB2011" t="str">
        <f t="shared" si="2846"/>
        <v/>
      </c>
      <c r="AC2011">
        <f t="shared" si="2884"/>
        <v>2034</v>
      </c>
      <c r="AD2011" s="6">
        <v>2</v>
      </c>
      <c r="AE2011" t="s">
        <v>942</v>
      </c>
      <c r="AF2011" t="s">
        <v>901</v>
      </c>
      <c r="AG2011" t="s">
        <v>756</v>
      </c>
      <c r="AH2011" t="s">
        <v>756</v>
      </c>
      <c r="AI2011" t="str">
        <f t="shared" si="2889"/>
        <v>e</v>
      </c>
      <c r="AJ2011" t="str">
        <f t="shared" si="2890"/>
        <v/>
      </c>
      <c r="AK2011" t="str">
        <f t="shared" si="2891"/>
        <v/>
      </c>
      <c r="AL2011" t="str">
        <f t="shared" si="2892"/>
        <v/>
      </c>
      <c r="AM2011" t="str">
        <f t="shared" si="2893"/>
        <v/>
      </c>
      <c r="AN2011" t="str">
        <f t="shared" si="2894"/>
        <v>Home</v>
      </c>
      <c r="AO2011" t="str">
        <f t="shared" si="2895"/>
        <v>h</v>
      </c>
      <c r="AP2011" t="str">
        <f t="shared" si="2896"/>
        <v/>
      </c>
      <c r="AQ2011" t="str">
        <f t="shared" si="2897"/>
        <v/>
      </c>
      <c r="AR2011" t="str">
        <f t="shared" si="2898"/>
        <v>Home</v>
      </c>
      <c r="AS2011" t="str">
        <f t="shared" si="2899"/>
        <v>h</v>
      </c>
      <c r="AT2011" t="str">
        <f t="shared" si="2900"/>
        <v>Offensive</v>
      </c>
      <c r="AU2011" t="str">
        <f t="shared" si="2901"/>
        <v/>
      </c>
      <c r="AV2011" t="str">
        <f t="shared" si="2902"/>
        <v/>
      </c>
      <c r="AW2011" t="str" cm="1">
        <f t="array" ref="AW2011">IFERROR(IF(O2011&lt;&gt;"",O2011,IF(OR($S2011="",$T2011=""),"",IF(O2011&lt;&gt;"",O2011,IF($T2011&lt;&gt;"",_xlfn._xlws.FILTER(O:O,($BU:$BU=$BU2011)*($I:$I=$I2011)*($T:$T=$T2011)*($S:$S=_xlfn.MINIFS($S:$S,$T:$T,"="&amp;$T2011)),"")))))&amp;"",IF(O2011="","",""))&amp;""</f>
        <v>OffensivePlay_Zone-PuckRetreivalShot</v>
      </c>
      <c r="AX2011" t="str" cm="1">
        <f t="array" ref="AX2011">IFERROR(IF(P2011&lt;&gt;"",P2011,IF(OR($S2011="",$T2011=""),"",IF($T2011&lt;&gt;"",_xlfn._xlws.FILTER(P:P,($BU:$BU=$BU2011)*($I:$I=$I2011)*($T:$T=$T2011)*($S:$S=_xlfn.MINIFS($S:$S,$T:$T,"="&amp;$T2011)),""))))&amp;"",IF(P2011="","",""))&amp;""</f>
        <v/>
      </c>
      <c r="AY2011" t="str" cm="1">
        <f t="array" ref="AY2011">IFERROR(IF(Q2011&lt;&gt;"",Q2011,IF(OR($S2011="",$T2011=""),"",IF($T2011&lt;&gt;"",_xlfn._xlws.FILTER(Q:Q,($BU:$BU=$BU2011)*($I:$I=$I2011)*($T:$T=$T2011)*($S:$S=_xlfn.MINIFS($S:$S,$T:$T,"="&amp;$T2011)),""))))&amp;"",IF(Q2011="","",""))&amp;""</f>
        <v>s</v>
      </c>
      <c r="AZ2011" t="str" cm="1">
        <f t="array" ref="AZ2011">IFERROR(IF(R2011&lt;&gt;"",R2011,IF(OR($S2011="",$T2011=""),"",IF($T2011&lt;&gt;"",_xlfn._xlws.FILTER(R:R,($BU:$BU=$BU2011)*($I:$I=$I2011)*($T:$T=$T2011)*($S:$S=_xlfn.MINIFS($S:$S,$T:$T,"="&amp;$T2011)),""))))&amp;"",IF(R2011="","",""))&amp;""</f>
        <v>1</v>
      </c>
      <c r="BA2011" s="6">
        <f t="shared" si="2903"/>
        <v>169</v>
      </c>
      <c r="BB2011">
        <f t="shared" ref="BB2011:BD2011" si="2935">BB2010</f>
        <v>18987</v>
      </c>
      <c r="BC2011" t="str">
        <f t="shared" si="2935"/>
        <v>Velodrome</v>
      </c>
      <c r="BD2011" t="str">
        <f t="shared" si="2935"/>
        <v>Outlaws</v>
      </c>
      <c r="BE2011" t="s">
        <v>13</v>
      </c>
      <c r="BF2011" t="s">
        <v>586</v>
      </c>
      <c r="BI2011" cm="1">
        <f t="array" aca="1" ref="BI2011" ca="1">IFERROR(_xlfn._xlws.FILTER(shifts!A:A,(shifts!B:B=events!AD2011)*(shifts!AG:AG&gt;=events!BK2011)*(shifts!AH:AH&lt;=events!BL2011)),BI2010)</f>
        <v>69</v>
      </c>
      <c r="BJ2011" s="15">
        <f t="shared" si="2905"/>
        <v>0</v>
      </c>
      <c r="BK2011">
        <f t="shared" si="2906"/>
        <v>162</v>
      </c>
      <c r="BL2011">
        <f t="shared" si="2907"/>
        <v>162</v>
      </c>
      <c r="BM2011" s="15">
        <f>SUMIFS(BJ$2:BJ2011,K$2:K2011,"=Intermission")+SUMIFS(BJ$2:BJ2011,K$2:K2011,"=Timeout")</f>
        <v>67</v>
      </c>
      <c r="BN2011">
        <f t="shared" si="2908"/>
        <v>1147</v>
      </c>
      <c r="BO2011" s="19">
        <f t="shared" si="2909"/>
        <v>2065</v>
      </c>
      <c r="BP2011">
        <f t="shared" si="2910"/>
        <v>2060</v>
      </c>
      <c r="BQ2011" s="17">
        <f t="shared" si="2911"/>
        <v>2065</v>
      </c>
      <c r="BR2011" t="str">
        <f t="shared" si="2912"/>
        <v>event_team_player_1</v>
      </c>
      <c r="BS2011">
        <f>COUNTIFS(S$3:S2011,"="&amp;S2011,AI$3:AI2011,"="&amp;AI2011)</f>
        <v>1</v>
      </c>
      <c r="BT2011" t="str">
        <f>IFERROR(VLOOKUP(BB2011&amp;BU2011&amp;X2011,game_rosters!U:W,3,FALSE),"")</f>
        <v>P100105</v>
      </c>
      <c r="BU2011" t="str">
        <f t="shared" si="2913"/>
        <v>Velodrome</v>
      </c>
    </row>
    <row r="2012" spans="1:73" x14ac:dyDescent="0.2">
      <c r="A2012" t="str">
        <f t="shared" si="2888"/>
        <v/>
      </c>
      <c r="I2012" s="44">
        <v>14</v>
      </c>
      <c r="R2012" s="51">
        <v>1</v>
      </c>
      <c r="S2012">
        <v>1034</v>
      </c>
      <c r="T2012" t="s">
        <v>756</v>
      </c>
      <c r="X2012">
        <v>14</v>
      </c>
      <c r="AA2012">
        <f t="shared" si="2845"/>
        <v>2034</v>
      </c>
      <c r="AB2012" t="str">
        <f t="shared" si="2846"/>
        <v/>
      </c>
      <c r="AC2012">
        <f t="shared" si="2884"/>
        <v>2034</v>
      </c>
      <c r="AD2012" s="6">
        <v>2</v>
      </c>
      <c r="AE2012" t="s">
        <v>942</v>
      </c>
      <c r="AF2012" t="s">
        <v>901</v>
      </c>
      <c r="AG2012" t="s">
        <v>756</v>
      </c>
      <c r="AH2012" t="s">
        <v>756</v>
      </c>
      <c r="AI2012" t="str">
        <f t="shared" si="2889"/>
        <v>o</v>
      </c>
      <c r="AJ2012" t="str">
        <f t="shared" si="2890"/>
        <v/>
      </c>
      <c r="AK2012" t="str">
        <f t="shared" si="2891"/>
        <v/>
      </c>
      <c r="AL2012" t="str">
        <f t="shared" si="2892"/>
        <v/>
      </c>
      <c r="AM2012" t="str">
        <f t="shared" si="2893"/>
        <v/>
      </c>
      <c r="AN2012" t="str">
        <f t="shared" si="2894"/>
        <v>Home</v>
      </c>
      <c r="AO2012" t="str">
        <f t="shared" si="2895"/>
        <v>h</v>
      </c>
      <c r="AP2012" t="str">
        <f t="shared" si="2896"/>
        <v/>
      </c>
      <c r="AQ2012" t="str">
        <f t="shared" si="2897"/>
        <v/>
      </c>
      <c r="AR2012" t="str">
        <f t="shared" si="2898"/>
        <v>Home</v>
      </c>
      <c r="AS2012" t="str">
        <f t="shared" si="2899"/>
        <v>h</v>
      </c>
      <c r="AT2012" t="str">
        <f t="shared" si="2900"/>
        <v>Defensive</v>
      </c>
      <c r="AU2012" t="str">
        <f t="shared" si="2901"/>
        <v/>
      </c>
      <c r="AV2012" t="str">
        <f t="shared" si="2902"/>
        <v/>
      </c>
      <c r="AW2012" t="str" cm="1">
        <f t="array" ref="AW2012">IFERROR(IF(O2012&lt;&gt;"",O2012,IF(OR($S2012="",$T2012=""),"",IF(O2012&lt;&gt;"",O2012,IF($T2012&lt;&gt;"",_xlfn._xlws.FILTER(O:O,($BU:$BU=$BU2012)*($I:$I=$I2012)*($T:$T=$T2012)*($S:$S=_xlfn.MINIFS($S:$S,$T:$T,"="&amp;$T2012)),"")))))&amp;"",IF(O2012="","",""))&amp;""</f>
        <v/>
      </c>
      <c r="AX2012" t="str" cm="1">
        <f t="array" ref="AX2012">IFERROR(IF(P2012&lt;&gt;"",P2012,IF(OR($S2012="",$T2012=""),"",IF($T2012&lt;&gt;"",_xlfn._xlws.FILTER(P:P,($BU:$BU=$BU2012)*($I:$I=$I2012)*($T:$T=$T2012)*($S:$S=_xlfn.MINIFS($S:$S,$T:$T,"="&amp;$T2012)),""))))&amp;"",IF(P2012="","",""))&amp;""</f>
        <v/>
      </c>
      <c r="AY2012" t="str" cm="1">
        <f t="array" ref="AY2012">IFERROR(IF(Q2012&lt;&gt;"",Q2012,IF(OR($S2012="",$T2012=""),"",IF($T2012&lt;&gt;"",_xlfn._xlws.FILTER(Q:Q,($BU:$BU=$BU2012)*($I:$I=$I2012)*($T:$T=$T2012)*($S:$S=_xlfn.MINIFS($S:$S,$T:$T,"="&amp;$T2012)),""))))&amp;"",IF(Q2012="","",""))&amp;""</f>
        <v/>
      </c>
      <c r="AZ2012" t="str" cm="1">
        <f t="array" ref="AZ2012">IFERROR(IF(R2012&lt;&gt;"",R2012,IF(OR($S2012="",$T2012=""),"",IF($T2012&lt;&gt;"",_xlfn._xlws.FILTER(R:R,($BU:$BU=$BU2012)*($I:$I=$I2012)*($T:$T=$T2012)*($S:$S=_xlfn.MINIFS($S:$S,$T:$T,"="&amp;$T2012)),""))))&amp;"",IF(R2012="","",""))&amp;""</f>
        <v>1</v>
      </c>
      <c r="BA2012" s="6">
        <f t="shared" si="2903"/>
        <v>169</v>
      </c>
      <c r="BB2012">
        <f t="shared" ref="BB2012:BD2012" si="2936">BB2011</f>
        <v>18987</v>
      </c>
      <c r="BC2012" t="str">
        <f t="shared" si="2936"/>
        <v>Velodrome</v>
      </c>
      <c r="BD2012" t="str">
        <f t="shared" si="2936"/>
        <v>Outlaws</v>
      </c>
      <c r="BE2012" t="s">
        <v>13</v>
      </c>
      <c r="BF2012" t="s">
        <v>586</v>
      </c>
      <c r="BI2012" cm="1">
        <f t="array" aca="1" ref="BI2012" ca="1">IFERROR(_xlfn._xlws.FILTER(shifts!A:A,(shifts!B:B=events!AD2012)*(shifts!AG:AG&gt;=events!BK2012)*(shifts!AH:AH&lt;=events!BL2012)),BI2011)</f>
        <v>69</v>
      </c>
      <c r="BJ2012" s="15">
        <f t="shared" si="2905"/>
        <v>0</v>
      </c>
      <c r="BK2012">
        <f t="shared" si="2906"/>
        <v>162</v>
      </c>
      <c r="BL2012">
        <f t="shared" si="2907"/>
        <v>162</v>
      </c>
      <c r="BM2012" s="15">
        <f>SUMIFS(BJ$2:BJ2012,K$2:K2012,"=Intermission")+SUMIFS(BJ$2:BJ2012,K$2:K2012,"=Timeout")</f>
        <v>67</v>
      </c>
      <c r="BN2012">
        <f t="shared" si="2908"/>
        <v>1147</v>
      </c>
      <c r="BO2012" s="19">
        <f t="shared" si="2909"/>
        <v>2065</v>
      </c>
      <c r="BP2012">
        <f t="shared" si="2910"/>
        <v>2060</v>
      </c>
      <c r="BQ2012" s="17">
        <f t="shared" si="2911"/>
        <v>2065</v>
      </c>
      <c r="BR2012" t="str">
        <f t="shared" si="2912"/>
        <v>opp_team_player_1</v>
      </c>
      <c r="BS2012">
        <f>COUNTIFS(S$3:S2012,"="&amp;S2012,AI$3:AI2012,"="&amp;AI2012)</f>
        <v>1</v>
      </c>
      <c r="BT2012" t="str">
        <f>IFERROR(VLOOKUP(BB2012&amp;BU2012&amp;X2012,game_rosters!U:W,3,FALSE),"")</f>
        <v>P100132</v>
      </c>
      <c r="BU2012" t="s">
        <v>521</v>
      </c>
    </row>
    <row r="2013" spans="1:73" x14ac:dyDescent="0.2">
      <c r="A2013" t="str">
        <f t="shared" si="2888"/>
        <v/>
      </c>
      <c r="I2013" s="44">
        <v>3</v>
      </c>
      <c r="R2013" s="51">
        <v>1</v>
      </c>
      <c r="S2013">
        <v>1034</v>
      </c>
      <c r="T2013" t="s">
        <v>756</v>
      </c>
      <c r="X2013">
        <v>3</v>
      </c>
      <c r="AA2013">
        <f t="shared" ref="AA2013:AA2076" si="2937">S2013+1000</f>
        <v>2034</v>
      </c>
      <c r="AB2013" t="str">
        <f t="shared" ref="AB2013:AB2076" si="2938">IF(T2013&lt;&gt;"",9000+T2013,"")</f>
        <v/>
      </c>
      <c r="AC2013">
        <f t="shared" si="2884"/>
        <v>2034</v>
      </c>
      <c r="AD2013" s="6">
        <v>2</v>
      </c>
      <c r="AE2013" t="s">
        <v>942</v>
      </c>
      <c r="AF2013" t="s">
        <v>901</v>
      </c>
      <c r="AG2013" t="s">
        <v>756</v>
      </c>
      <c r="AH2013" t="s">
        <v>756</v>
      </c>
      <c r="AI2013" t="str">
        <f t="shared" si="2889"/>
        <v>o</v>
      </c>
      <c r="AJ2013" t="str">
        <f t="shared" si="2890"/>
        <v/>
      </c>
      <c r="AK2013" t="str">
        <f t="shared" si="2891"/>
        <v/>
      </c>
      <c r="AL2013" t="str">
        <f t="shared" si="2892"/>
        <v/>
      </c>
      <c r="AM2013" t="str">
        <f t="shared" si="2893"/>
        <v/>
      </c>
      <c r="AN2013" t="str">
        <f t="shared" si="2894"/>
        <v>Home</v>
      </c>
      <c r="AO2013" t="str">
        <f t="shared" si="2895"/>
        <v>h</v>
      </c>
      <c r="AP2013" t="str">
        <f t="shared" si="2896"/>
        <v/>
      </c>
      <c r="AQ2013" t="str">
        <f t="shared" si="2897"/>
        <v/>
      </c>
      <c r="AR2013" t="str">
        <f t="shared" si="2898"/>
        <v>Home</v>
      </c>
      <c r="AS2013" t="str">
        <f t="shared" si="2899"/>
        <v>h</v>
      </c>
      <c r="AT2013" t="str">
        <f t="shared" si="2900"/>
        <v>Defensive</v>
      </c>
      <c r="AU2013" t="str">
        <f t="shared" si="2901"/>
        <v/>
      </c>
      <c r="AV2013" t="str">
        <f t="shared" si="2902"/>
        <v/>
      </c>
      <c r="AW2013" t="str" cm="1">
        <f t="array" ref="AW2013">IFERROR(IF(O2013&lt;&gt;"",O2013,IF(OR($S2013="",$T2013=""),"",IF(O2013&lt;&gt;"",O2013,IF($T2013&lt;&gt;"",_xlfn._xlws.FILTER(O:O,($BU:$BU=$BU2013)*($I:$I=$I2013)*($T:$T=$T2013)*($S:$S=_xlfn.MINIFS($S:$S,$T:$T,"="&amp;$T2013)),"")))))&amp;"",IF(O2013="","",""))&amp;""</f>
        <v/>
      </c>
      <c r="AX2013" t="str" cm="1">
        <f t="array" ref="AX2013">IFERROR(IF(P2013&lt;&gt;"",P2013,IF(OR($S2013="",$T2013=""),"",IF($T2013&lt;&gt;"",_xlfn._xlws.FILTER(P:P,($BU:$BU=$BU2013)*($I:$I=$I2013)*($T:$T=$T2013)*($S:$S=_xlfn.MINIFS($S:$S,$T:$T,"="&amp;$T2013)),""))))&amp;"",IF(P2013="","",""))&amp;""</f>
        <v/>
      </c>
      <c r="AY2013" t="str" cm="1">
        <f t="array" ref="AY2013">IFERROR(IF(Q2013&lt;&gt;"",Q2013,IF(OR($S2013="",$T2013=""),"",IF($T2013&lt;&gt;"",_xlfn._xlws.FILTER(Q:Q,($BU:$BU=$BU2013)*($I:$I=$I2013)*($T:$T=$T2013)*($S:$S=_xlfn.MINIFS($S:$S,$T:$T,"="&amp;$T2013)),""))))&amp;"",IF(Q2013="","",""))&amp;""</f>
        <v/>
      </c>
      <c r="AZ2013" t="str" cm="1">
        <f t="array" ref="AZ2013">IFERROR(IF(R2013&lt;&gt;"",R2013,IF(OR($S2013="",$T2013=""),"",IF($T2013&lt;&gt;"",_xlfn._xlws.FILTER(R:R,($BU:$BU=$BU2013)*($I:$I=$I2013)*($T:$T=$T2013)*($S:$S=_xlfn.MINIFS($S:$S,$T:$T,"="&amp;$T2013)),""))))&amp;"",IF(R2013="","",""))&amp;""</f>
        <v>1</v>
      </c>
      <c r="BA2013" s="6">
        <f t="shared" si="2903"/>
        <v>169</v>
      </c>
      <c r="BB2013">
        <f t="shared" ref="BB2013:BD2013" si="2939">BB2012</f>
        <v>18987</v>
      </c>
      <c r="BC2013" t="str">
        <f t="shared" si="2939"/>
        <v>Velodrome</v>
      </c>
      <c r="BD2013" t="str">
        <f t="shared" si="2939"/>
        <v>Outlaws</v>
      </c>
      <c r="BE2013" t="s">
        <v>13</v>
      </c>
      <c r="BF2013" t="s">
        <v>586</v>
      </c>
      <c r="BI2013" cm="1">
        <f t="array" aca="1" ref="BI2013" ca="1">IFERROR(_xlfn._xlws.FILTER(shifts!A:A,(shifts!B:B=events!AD2013)*(shifts!AG:AG&gt;=events!BK2013)*(shifts!AH:AH&lt;=events!BL2013)),BI2012)</f>
        <v>69</v>
      </c>
      <c r="BJ2013" s="15">
        <f t="shared" si="2905"/>
        <v>0</v>
      </c>
      <c r="BK2013">
        <f t="shared" si="2906"/>
        <v>162</v>
      </c>
      <c r="BL2013">
        <f t="shared" si="2907"/>
        <v>162</v>
      </c>
      <c r="BM2013" s="15">
        <f>SUMIFS(BJ$2:BJ2013,K$2:K2013,"=Intermission")+SUMIFS(BJ$2:BJ2013,K$2:K2013,"=Timeout")</f>
        <v>67</v>
      </c>
      <c r="BN2013">
        <f t="shared" si="2908"/>
        <v>1147</v>
      </c>
      <c r="BO2013" s="19">
        <f t="shared" si="2909"/>
        <v>2065</v>
      </c>
      <c r="BP2013">
        <f t="shared" si="2910"/>
        <v>2060</v>
      </c>
      <c r="BQ2013" s="17">
        <f t="shared" si="2911"/>
        <v>2065</v>
      </c>
      <c r="BR2013" t="str">
        <f t="shared" si="2912"/>
        <v>opp_team_player_2</v>
      </c>
      <c r="BS2013">
        <f>COUNTIFS(S$3:S2013,"="&amp;S2013,AI$3:AI2013,"="&amp;AI2013)</f>
        <v>2</v>
      </c>
      <c r="BT2013" t="str">
        <f>IFERROR(VLOOKUP(BB2013&amp;BU2013&amp;X2013,game_rosters!U:W,3,FALSE),"")</f>
        <v>P100004</v>
      </c>
      <c r="BU2013" t="str">
        <f t="shared" si="2913"/>
        <v>Outlaws</v>
      </c>
    </row>
    <row r="2014" spans="1:73" x14ac:dyDescent="0.2">
      <c r="A2014">
        <f t="shared" si="2888"/>
        <v>1</v>
      </c>
      <c r="I2014" s="44">
        <v>9</v>
      </c>
      <c r="K2014" t="s">
        <v>7</v>
      </c>
      <c r="L2014" t="s">
        <v>172</v>
      </c>
      <c r="M2014" t="s">
        <v>68</v>
      </c>
      <c r="N2014" t="s">
        <v>595</v>
      </c>
      <c r="O2014" t="s">
        <v>654</v>
      </c>
      <c r="Q2014" t="s">
        <v>595</v>
      </c>
      <c r="S2014">
        <v>1035</v>
      </c>
      <c r="T2014" t="s">
        <v>756</v>
      </c>
      <c r="W2014" t="s">
        <v>735</v>
      </c>
      <c r="X2014">
        <v>9</v>
      </c>
      <c r="Z2014">
        <v>1</v>
      </c>
      <c r="AA2014">
        <f t="shared" si="2937"/>
        <v>2035</v>
      </c>
      <c r="AB2014" t="str">
        <f t="shared" si="2938"/>
        <v/>
      </c>
      <c r="AC2014">
        <f t="shared" si="2884"/>
        <v>2035</v>
      </c>
      <c r="AD2014" s="6">
        <v>2</v>
      </c>
      <c r="AE2014" t="s">
        <v>942</v>
      </c>
      <c r="AF2014" t="s">
        <v>901</v>
      </c>
      <c r="AG2014" t="s">
        <v>756</v>
      </c>
      <c r="AH2014" t="s">
        <v>756</v>
      </c>
      <c r="AI2014" t="str">
        <f t="shared" si="2889"/>
        <v>e</v>
      </c>
      <c r="AJ2014" t="str">
        <f t="shared" si="2890"/>
        <v/>
      </c>
      <c r="AK2014" t="str">
        <f t="shared" si="2891"/>
        <v/>
      </c>
      <c r="AL2014" t="str">
        <f t="shared" si="2892"/>
        <v/>
      </c>
      <c r="AM2014" t="str">
        <f t="shared" si="2893"/>
        <v/>
      </c>
      <c r="AN2014" t="str">
        <f t="shared" si="2894"/>
        <v>Home</v>
      </c>
      <c r="AO2014" t="str">
        <f t="shared" si="2895"/>
        <v>h</v>
      </c>
      <c r="AP2014" t="str">
        <f t="shared" si="2896"/>
        <v/>
      </c>
      <c r="AQ2014" t="str">
        <f t="shared" si="2897"/>
        <v/>
      </c>
      <c r="AR2014" t="str">
        <f t="shared" si="2898"/>
        <v>Home</v>
      </c>
      <c r="AS2014" t="str">
        <f t="shared" si="2899"/>
        <v>h</v>
      </c>
      <c r="AT2014" t="str">
        <f t="shared" si="2900"/>
        <v>Offensive</v>
      </c>
      <c r="AU2014" t="str">
        <f t="shared" si="2901"/>
        <v/>
      </c>
      <c r="AV2014" t="str">
        <f t="shared" si="2902"/>
        <v/>
      </c>
      <c r="AW2014" t="str" cm="1">
        <f t="array" ref="AW2014">IFERROR(IF(O2014&lt;&gt;"",O2014,IF(OR($S2014="",$T2014=""),"",IF(O2014&lt;&gt;"",O2014,IF($T2014&lt;&gt;"",_xlfn._xlws.FILTER(O:O,($BU:$BU=$BU2014)*($I:$I=$I2014)*($T:$T=$T2014)*($S:$S=_xlfn.MINIFS($S:$S,$T:$T,"="&amp;$T2014)),"")))))&amp;"",IF(O2014="","",""))&amp;""</f>
        <v>OffensivePlay_Pass-SecondTouch</v>
      </c>
      <c r="AX2014" t="str" cm="1">
        <f t="array" ref="AX2014">IFERROR(IF(P2014&lt;&gt;"",P2014,IF(OR($S2014="",$T2014=""),"",IF($T2014&lt;&gt;"",_xlfn._xlws.FILTER(P:P,($BU:$BU=$BU2014)*($I:$I=$I2014)*($T:$T=$T2014)*($S:$S=_xlfn.MINIFS($S:$S,$T:$T,"="&amp;$T2014)),""))))&amp;"",IF(P2014="","",""))&amp;""</f>
        <v/>
      </c>
      <c r="AY2014" t="str" cm="1">
        <f t="array" ref="AY2014">IFERROR(IF(Q2014&lt;&gt;"",Q2014,IF(OR($S2014="",$T2014=""),"",IF($T2014&lt;&gt;"",_xlfn._xlws.FILTER(Q:Q,($BU:$BU=$BU2014)*($I:$I=$I2014)*($T:$T=$T2014)*($S:$S=_xlfn.MINIFS($S:$S,$T:$T,"="&amp;$T2014)),""))))&amp;"",IF(Q2014="","",""))&amp;""</f>
        <v>s</v>
      </c>
      <c r="AZ2014" t="str" cm="1">
        <f t="array" ref="AZ2014">IFERROR(IF(R2014&lt;&gt;"",R2014,IF(OR($S2014="",$T2014=""),"",IF($T2014&lt;&gt;"",_xlfn._xlws.FILTER(R:R,($BU:$BU=$BU2014)*($I:$I=$I2014)*($T:$T=$T2014)*($S:$S=_xlfn.MINIFS($S:$S,$T:$T,"="&amp;$T2014)),""))))&amp;"",IF(R2014="","",""))&amp;""</f>
        <v/>
      </c>
      <c r="BA2014" s="6">
        <f t="shared" si="2903"/>
        <v>169</v>
      </c>
      <c r="BB2014">
        <f t="shared" ref="BB2014:BD2014" si="2940">BB2013</f>
        <v>18987</v>
      </c>
      <c r="BC2014" t="str">
        <f t="shared" si="2940"/>
        <v>Velodrome</v>
      </c>
      <c r="BD2014" t="str">
        <f t="shared" si="2940"/>
        <v>Outlaws</v>
      </c>
      <c r="BE2014" t="s">
        <v>7</v>
      </c>
      <c r="BF2014" t="s">
        <v>172</v>
      </c>
      <c r="BI2014" cm="1">
        <f t="array" aca="1" ref="BI2014" ca="1">IFERROR(_xlfn._xlws.FILTER(shifts!A:A,(shifts!B:B=events!AD2014)*(shifts!AG:AG&gt;=events!BK2014)*(shifts!AH:AH&lt;=events!BL2014)),BI2013)</f>
        <v>69</v>
      </c>
      <c r="BJ2014" s="15">
        <f t="shared" si="2905"/>
        <v>0</v>
      </c>
      <c r="BK2014">
        <f t="shared" si="2906"/>
        <v>162</v>
      </c>
      <c r="BL2014">
        <f t="shared" si="2907"/>
        <v>162</v>
      </c>
      <c r="BM2014" s="15">
        <f>SUMIFS(BJ$2:BJ2014,K$2:K2014,"=Intermission")+SUMIFS(BJ$2:BJ2014,K$2:K2014,"=Timeout")</f>
        <v>67</v>
      </c>
      <c r="BN2014">
        <f t="shared" si="2908"/>
        <v>1147</v>
      </c>
      <c r="BO2014" s="19">
        <f t="shared" si="2909"/>
        <v>2065</v>
      </c>
      <c r="BP2014">
        <f t="shared" si="2910"/>
        <v>2060</v>
      </c>
      <c r="BQ2014" s="17">
        <f t="shared" si="2911"/>
        <v>2065</v>
      </c>
      <c r="BR2014" t="str">
        <f t="shared" si="2912"/>
        <v>event_team_player_1</v>
      </c>
      <c r="BS2014">
        <f>COUNTIFS(S$3:S2014,"="&amp;S2014,AI$3:AI2014,"="&amp;AI2014)</f>
        <v>1</v>
      </c>
      <c r="BT2014" t="str">
        <f>IFERROR(VLOOKUP(BB2014&amp;BU2014&amp;X2014,game_rosters!U:W,3,FALSE),"")</f>
        <v>P100105</v>
      </c>
      <c r="BU2014" t="str">
        <f t="shared" si="2913"/>
        <v>Velodrome</v>
      </c>
    </row>
    <row r="2015" spans="1:73" x14ac:dyDescent="0.2">
      <c r="A2015" t="str">
        <f t="shared" si="2888"/>
        <v/>
      </c>
      <c r="I2015" s="44">
        <v>24</v>
      </c>
      <c r="S2015">
        <v>1035</v>
      </c>
      <c r="T2015" t="s">
        <v>756</v>
      </c>
      <c r="X2015">
        <v>24</v>
      </c>
      <c r="Z2015">
        <v>1</v>
      </c>
      <c r="AA2015">
        <f t="shared" si="2937"/>
        <v>2035</v>
      </c>
      <c r="AB2015" t="str">
        <f t="shared" si="2938"/>
        <v/>
      </c>
      <c r="AC2015">
        <f t="shared" si="2884"/>
        <v>2035</v>
      </c>
      <c r="AD2015" s="6">
        <v>2</v>
      </c>
      <c r="AE2015" t="s">
        <v>942</v>
      </c>
      <c r="AF2015" t="s">
        <v>901</v>
      </c>
      <c r="AG2015" t="s">
        <v>756</v>
      </c>
      <c r="AH2015" t="s">
        <v>756</v>
      </c>
      <c r="AI2015" t="str">
        <f t="shared" si="2889"/>
        <v>e</v>
      </c>
      <c r="AJ2015" t="str">
        <f t="shared" si="2890"/>
        <v/>
      </c>
      <c r="AK2015" t="str">
        <f t="shared" si="2891"/>
        <v/>
      </c>
      <c r="AL2015" t="str">
        <f t="shared" si="2892"/>
        <v/>
      </c>
      <c r="AM2015" t="str">
        <f t="shared" si="2893"/>
        <v/>
      </c>
      <c r="AN2015" t="str">
        <f t="shared" si="2894"/>
        <v>Home</v>
      </c>
      <c r="AO2015" t="str">
        <f t="shared" si="2895"/>
        <v>h</v>
      </c>
      <c r="AP2015" t="str">
        <f t="shared" si="2896"/>
        <v/>
      </c>
      <c r="AQ2015" t="str">
        <f t="shared" si="2897"/>
        <v/>
      </c>
      <c r="AR2015" t="str">
        <f t="shared" si="2898"/>
        <v>Home</v>
      </c>
      <c r="AS2015" t="str">
        <f t="shared" si="2899"/>
        <v>h</v>
      </c>
      <c r="AT2015" t="str">
        <f t="shared" si="2900"/>
        <v>Offensive</v>
      </c>
      <c r="AU2015" t="str">
        <f t="shared" si="2901"/>
        <v/>
      </c>
      <c r="AV2015" t="str">
        <f t="shared" si="2902"/>
        <v/>
      </c>
      <c r="AW2015" t="str" cm="1">
        <f t="array" ref="AW2015">IFERROR(IF(O2015&lt;&gt;"",O2015,IF(OR($S2015="",$T2015=""),"",IF(O2015&lt;&gt;"",O2015,IF($T2015&lt;&gt;"",_xlfn._xlws.FILTER(O:O,($BU:$BU=$BU2015)*($I:$I=$I2015)*($T:$T=$T2015)*($S:$S=_xlfn.MINIFS($S:$S,$T:$T,"="&amp;$T2015)),"")))))&amp;"",IF(O2015="","",""))&amp;""</f>
        <v/>
      </c>
      <c r="AX2015" t="str" cm="1">
        <f t="array" ref="AX2015">IFERROR(IF(P2015&lt;&gt;"",P2015,IF(OR($S2015="",$T2015=""),"",IF($T2015&lt;&gt;"",_xlfn._xlws.FILTER(P:P,($BU:$BU=$BU2015)*($I:$I=$I2015)*($T:$T=$T2015)*($S:$S=_xlfn.MINIFS($S:$S,$T:$T,"="&amp;$T2015)),""))))&amp;"",IF(P2015="","",""))&amp;""</f>
        <v/>
      </c>
      <c r="AY2015" t="str" cm="1">
        <f t="array" ref="AY2015">IFERROR(IF(Q2015&lt;&gt;"",Q2015,IF(OR($S2015="",$T2015=""),"",IF($T2015&lt;&gt;"",_xlfn._xlws.FILTER(Q:Q,($BU:$BU=$BU2015)*($I:$I=$I2015)*($T:$T=$T2015)*($S:$S=_xlfn.MINIFS($S:$S,$T:$T,"="&amp;$T2015)),""))))&amp;"",IF(Q2015="","",""))&amp;""</f>
        <v/>
      </c>
      <c r="AZ2015" t="str" cm="1">
        <f t="array" ref="AZ2015">IFERROR(IF(R2015&lt;&gt;"",R2015,IF(OR($S2015="",$T2015=""),"",IF($T2015&lt;&gt;"",_xlfn._xlws.FILTER(R:R,($BU:$BU=$BU2015)*($I:$I=$I2015)*($T:$T=$T2015)*($S:$S=_xlfn.MINIFS($S:$S,$T:$T,"="&amp;$T2015)),""))))&amp;"",IF(R2015="","",""))&amp;""</f>
        <v/>
      </c>
      <c r="BA2015" s="6">
        <f t="shared" si="2903"/>
        <v>169</v>
      </c>
      <c r="BB2015">
        <f t="shared" ref="BB2015:BD2015" si="2941">BB2014</f>
        <v>18987</v>
      </c>
      <c r="BC2015" t="str">
        <f t="shared" si="2941"/>
        <v>Velodrome</v>
      </c>
      <c r="BD2015" t="str">
        <f t="shared" si="2941"/>
        <v>Outlaws</v>
      </c>
      <c r="BE2015" t="s">
        <v>7</v>
      </c>
      <c r="BF2015" t="s">
        <v>172</v>
      </c>
      <c r="BI2015" cm="1">
        <f t="array" aca="1" ref="BI2015" ca="1">IFERROR(_xlfn._xlws.FILTER(shifts!A:A,(shifts!B:B=events!AD2015)*(shifts!AG:AG&gt;=events!BK2015)*(shifts!AH:AH&lt;=events!BL2015)),BI2014)</f>
        <v>69</v>
      </c>
      <c r="BJ2015" s="15">
        <f t="shared" si="2905"/>
        <v>0</v>
      </c>
      <c r="BK2015">
        <f t="shared" si="2906"/>
        <v>162</v>
      </c>
      <c r="BL2015">
        <f t="shared" si="2907"/>
        <v>162</v>
      </c>
      <c r="BM2015" s="15">
        <f>SUMIFS(BJ$2:BJ2015,K$2:K2015,"=Intermission")+SUMIFS(BJ$2:BJ2015,K$2:K2015,"=Timeout")</f>
        <v>67</v>
      </c>
      <c r="BN2015">
        <f t="shared" si="2908"/>
        <v>1147</v>
      </c>
      <c r="BO2015" s="19">
        <f t="shared" si="2909"/>
        <v>2065</v>
      </c>
      <c r="BP2015">
        <f t="shared" si="2910"/>
        <v>2060</v>
      </c>
      <c r="BQ2015" s="17">
        <f t="shared" si="2911"/>
        <v>2065</v>
      </c>
      <c r="BR2015" t="str">
        <f t="shared" si="2912"/>
        <v>event_team_player_2</v>
      </c>
      <c r="BS2015">
        <f>COUNTIFS(S$3:S2015,"="&amp;S2015,AI$3:AI2015,"="&amp;AI2015)</f>
        <v>2</v>
      </c>
      <c r="BT2015" t="str">
        <f>IFERROR(VLOOKUP(BB2015&amp;BU2015&amp;X2015,game_rosters!U:W,3,FALSE),"")</f>
        <v>P100230</v>
      </c>
      <c r="BU2015" t="str">
        <f t="shared" si="2913"/>
        <v>Velodrome</v>
      </c>
    </row>
    <row r="2016" spans="1:73" x14ac:dyDescent="0.2">
      <c r="A2016">
        <f t="shared" si="2888"/>
        <v>1</v>
      </c>
      <c r="I2016" s="44">
        <v>24</v>
      </c>
      <c r="K2016" t="s">
        <v>7</v>
      </c>
      <c r="L2016" t="s">
        <v>172</v>
      </c>
      <c r="M2016" t="s">
        <v>385</v>
      </c>
      <c r="N2016" t="s">
        <v>595</v>
      </c>
      <c r="O2016" t="s">
        <v>654</v>
      </c>
      <c r="Q2016" t="s">
        <v>595</v>
      </c>
      <c r="S2016">
        <v>1036</v>
      </c>
      <c r="T2016">
        <v>171</v>
      </c>
      <c r="W2016" t="s">
        <v>735</v>
      </c>
      <c r="X2016">
        <v>24</v>
      </c>
      <c r="Z2016">
        <v>1</v>
      </c>
      <c r="AA2016">
        <f t="shared" si="2937"/>
        <v>2036</v>
      </c>
      <c r="AB2016">
        <f t="shared" si="2938"/>
        <v>9171</v>
      </c>
      <c r="AC2016">
        <f t="shared" si="2884"/>
        <v>9171</v>
      </c>
      <c r="AD2016" s="6">
        <v>2</v>
      </c>
      <c r="AE2016" t="s">
        <v>942</v>
      </c>
      <c r="AF2016" t="s">
        <v>901</v>
      </c>
      <c r="AG2016" t="s">
        <v>756</v>
      </c>
      <c r="AH2016" t="s">
        <v>756</v>
      </c>
      <c r="AI2016" t="str">
        <f t="shared" si="2889"/>
        <v>e</v>
      </c>
      <c r="AJ2016" t="str">
        <f t="shared" si="2890"/>
        <v/>
      </c>
      <c r="AK2016" t="str">
        <f t="shared" si="2891"/>
        <v/>
      </c>
      <c r="AL2016" t="str">
        <f t="shared" si="2892"/>
        <v/>
      </c>
      <c r="AM2016" t="str">
        <f t="shared" si="2893"/>
        <v/>
      </c>
      <c r="AN2016" t="str">
        <f t="shared" si="2894"/>
        <v>Home</v>
      </c>
      <c r="AO2016" t="str">
        <f t="shared" si="2895"/>
        <v>h</v>
      </c>
      <c r="AP2016" t="str">
        <f t="shared" si="2896"/>
        <v/>
      </c>
      <c r="AQ2016" t="str">
        <f t="shared" si="2897"/>
        <v/>
      </c>
      <c r="AR2016" t="str">
        <f t="shared" si="2898"/>
        <v>Home</v>
      </c>
      <c r="AS2016" t="str">
        <f t="shared" si="2899"/>
        <v>h</v>
      </c>
      <c r="AT2016" t="str">
        <f t="shared" si="2900"/>
        <v>Offensive</v>
      </c>
      <c r="AU2016" t="str">
        <f t="shared" si="2901"/>
        <v/>
      </c>
      <c r="AV2016" t="str">
        <f t="shared" si="2902"/>
        <v/>
      </c>
      <c r="AW2016" t="str" cm="1">
        <f t="array" ref="AW2016">IFERROR(IF(O2016&lt;&gt;"",O2016,IF(OR($S2016="",$T2016=""),"",IF(O2016&lt;&gt;"",O2016,IF($T2016&lt;&gt;"",_xlfn._xlws.FILTER(O:O,($BU:$BU=$BU2016)*($I:$I=$I2016)*($T:$T=$T2016)*($S:$S=_xlfn.MINIFS($S:$S,$T:$T,"="&amp;$T2016)),"")))))&amp;"",IF(O2016="","",""))&amp;""</f>
        <v>OffensivePlay_Pass-SecondTouch</v>
      </c>
      <c r="AX2016" t="str" cm="1">
        <f t="array" ref="AX2016">IFERROR(IF(P2016&lt;&gt;"",P2016,IF(OR($S2016="",$T2016=""),"",IF($T2016&lt;&gt;"",_xlfn._xlws.FILTER(P:P,($BU:$BU=$BU2016)*($I:$I=$I2016)*($T:$T=$T2016)*($S:$S=_xlfn.MINIFS($S:$S,$T:$T,"="&amp;$T2016)),""))))&amp;"",IF(P2016="","",""))&amp;""</f>
        <v/>
      </c>
      <c r="AY2016" t="str" cm="1">
        <f t="array" ref="AY2016">IFERROR(IF(Q2016&lt;&gt;"",Q2016,IF(OR($S2016="",$T2016=""),"",IF($T2016&lt;&gt;"",_xlfn._xlws.FILTER(Q:Q,($BU:$BU=$BU2016)*($I:$I=$I2016)*($T:$T=$T2016)*($S:$S=_xlfn.MINIFS($S:$S,$T:$T,"="&amp;$T2016)),""))))&amp;"",IF(Q2016="","",""))&amp;""</f>
        <v>s</v>
      </c>
      <c r="AZ2016" t="str" cm="1">
        <f t="array" ref="AZ2016">IFERROR(IF(R2016&lt;&gt;"",R2016,IF(OR($S2016="",$T2016=""),"",IF($T2016&lt;&gt;"",_xlfn._xlws.FILTER(R:R,($BU:$BU=$BU2016)*($I:$I=$I2016)*($T:$T=$T2016)*($S:$S=_xlfn.MINIFS($S:$S,$T:$T,"="&amp;$T2016)),""))))&amp;"",IF(R2016="","",""))&amp;""</f>
        <v/>
      </c>
      <c r="BA2016" s="6">
        <f t="shared" si="2903"/>
        <v>169</v>
      </c>
      <c r="BB2016">
        <f t="shared" ref="BB2016:BD2016" si="2942">BB2015</f>
        <v>18987</v>
      </c>
      <c r="BC2016" t="str">
        <f t="shared" si="2942"/>
        <v>Velodrome</v>
      </c>
      <c r="BD2016" t="str">
        <f t="shared" si="2942"/>
        <v>Outlaws</v>
      </c>
      <c r="BE2016" t="s">
        <v>7</v>
      </c>
      <c r="BF2016" t="s">
        <v>172</v>
      </c>
      <c r="BI2016" cm="1">
        <f t="array" aca="1" ref="BI2016" ca="1">IFERROR(_xlfn._xlws.FILTER(shifts!A:A,(shifts!B:B=events!AD2016)*(shifts!AG:AG&gt;=events!BK2016)*(shifts!AH:AH&lt;=events!BL2016)),BI2015)</f>
        <v>69</v>
      </c>
      <c r="BJ2016" s="15">
        <f t="shared" si="2905"/>
        <v>0</v>
      </c>
      <c r="BK2016">
        <f t="shared" si="2906"/>
        <v>162</v>
      </c>
      <c r="BL2016">
        <f t="shared" si="2907"/>
        <v>162</v>
      </c>
      <c r="BM2016" s="15">
        <f>SUMIFS(BJ$2:BJ2016,K$2:K2016,"=Intermission")+SUMIFS(BJ$2:BJ2016,K$2:K2016,"=Timeout")</f>
        <v>67</v>
      </c>
      <c r="BN2016">
        <f t="shared" si="2908"/>
        <v>1147</v>
      </c>
      <c r="BO2016" s="19">
        <f t="shared" si="2909"/>
        <v>2065</v>
      </c>
      <c r="BP2016">
        <f t="shared" si="2910"/>
        <v>2060</v>
      </c>
      <c r="BQ2016" s="17">
        <f t="shared" si="2911"/>
        <v>2065</v>
      </c>
      <c r="BR2016" t="str">
        <f t="shared" si="2912"/>
        <v>event_team_player_1</v>
      </c>
      <c r="BS2016">
        <f>COUNTIFS(S$3:S2016,"="&amp;S2016,AI$3:AI2016,"="&amp;AI2016)</f>
        <v>1</v>
      </c>
      <c r="BT2016" t="str">
        <f>IFERROR(VLOOKUP(BB2016&amp;BU2016&amp;X2016,game_rosters!U:W,3,FALSE),"")</f>
        <v>P100230</v>
      </c>
      <c r="BU2016" t="str">
        <f t="shared" si="2913"/>
        <v>Velodrome</v>
      </c>
    </row>
    <row r="2017" spans="1:73" x14ac:dyDescent="0.2">
      <c r="A2017" t="str">
        <f t="shared" si="2888"/>
        <v/>
      </c>
      <c r="I2017" s="44">
        <v>70</v>
      </c>
      <c r="S2017">
        <v>1036</v>
      </c>
      <c r="T2017">
        <v>171</v>
      </c>
      <c r="X2017">
        <v>70</v>
      </c>
      <c r="Z2017">
        <v>1</v>
      </c>
      <c r="AA2017">
        <f t="shared" si="2937"/>
        <v>2036</v>
      </c>
      <c r="AB2017">
        <f t="shared" si="2938"/>
        <v>9171</v>
      </c>
      <c r="AC2017">
        <f t="shared" si="2884"/>
        <v>9171</v>
      </c>
      <c r="AD2017" s="6">
        <v>2</v>
      </c>
      <c r="AE2017" t="s">
        <v>942</v>
      </c>
      <c r="AF2017" t="s">
        <v>901</v>
      </c>
      <c r="AG2017" t="s">
        <v>756</v>
      </c>
      <c r="AH2017" t="s">
        <v>756</v>
      </c>
      <c r="AI2017" t="str">
        <f t="shared" si="2889"/>
        <v>e</v>
      </c>
      <c r="AJ2017" t="str">
        <f t="shared" si="2890"/>
        <v/>
      </c>
      <c r="AK2017" t="str">
        <f t="shared" si="2891"/>
        <v/>
      </c>
      <c r="AL2017" t="str">
        <f t="shared" si="2892"/>
        <v/>
      </c>
      <c r="AM2017" t="str">
        <f t="shared" si="2893"/>
        <v/>
      </c>
      <c r="AN2017" t="str">
        <f t="shared" si="2894"/>
        <v>Home</v>
      </c>
      <c r="AO2017" t="str">
        <f t="shared" si="2895"/>
        <v>h</v>
      </c>
      <c r="AP2017" t="str">
        <f t="shared" si="2896"/>
        <v/>
      </c>
      <c r="AQ2017" t="str">
        <f t="shared" si="2897"/>
        <v/>
      </c>
      <c r="AR2017" t="str">
        <f t="shared" si="2898"/>
        <v>Home</v>
      </c>
      <c r="AS2017" t="str">
        <f t="shared" si="2899"/>
        <v>h</v>
      </c>
      <c r="AT2017" t="str">
        <f t="shared" si="2900"/>
        <v>Offensive</v>
      </c>
      <c r="AU2017" t="str">
        <f t="shared" si="2901"/>
        <v/>
      </c>
      <c r="AV2017" t="str">
        <f t="shared" si="2902"/>
        <v/>
      </c>
      <c r="AW2017" t="str" cm="1">
        <f t="array" ref="AW2017">IFERROR(IF(O2017&lt;&gt;"",O2017,IF(OR($S2017="",$T2017=""),"",IF(O2017&lt;&gt;"",O2017,IF($T2017&lt;&gt;"",_xlfn._xlws.FILTER(O:O,($BU:$BU=$BU2017)*($I:$I=$I2017)*($T:$T=$T2017)*($S:$S=_xlfn.MINIFS($S:$S,$T:$T,"="&amp;$T2017)),"")))))&amp;"",IF(O2017="","",""))&amp;""</f>
        <v/>
      </c>
      <c r="AX2017" t="str" cm="1">
        <f t="array" ref="AX2017">IFERROR(IF(P2017&lt;&gt;"",P2017,IF(OR($S2017="",$T2017=""),"",IF($T2017&lt;&gt;"",_xlfn._xlws.FILTER(P:P,($BU:$BU=$BU2017)*($I:$I=$I2017)*($T:$T=$T2017)*($S:$S=_xlfn.MINIFS($S:$S,$T:$T,"="&amp;$T2017)),""))))&amp;"",IF(P2017="","",""))&amp;""</f>
        <v/>
      </c>
      <c r="AY2017" t="str" cm="1">
        <f t="array" ref="AY2017">IFERROR(IF(Q2017&lt;&gt;"",Q2017,IF(OR($S2017="",$T2017=""),"",IF($T2017&lt;&gt;"",_xlfn._xlws.FILTER(Q:Q,($BU:$BU=$BU2017)*($I:$I=$I2017)*($T:$T=$T2017)*($S:$S=_xlfn.MINIFS($S:$S,$T:$T,"="&amp;$T2017)),""))))&amp;"",IF(Q2017="","",""))&amp;""</f>
        <v/>
      </c>
      <c r="AZ2017" t="str" cm="1">
        <f t="array" ref="AZ2017">IFERROR(IF(R2017&lt;&gt;"",R2017,IF(OR($S2017="",$T2017=""),"",IF($T2017&lt;&gt;"",_xlfn._xlws.FILTER(R:R,($BU:$BU=$BU2017)*($I:$I=$I2017)*($T:$T=$T2017)*($S:$S=_xlfn.MINIFS($S:$S,$T:$T,"="&amp;$T2017)),""))))&amp;"",IF(R2017="","",""))&amp;""</f>
        <v/>
      </c>
      <c r="BA2017" s="6">
        <f t="shared" si="2903"/>
        <v>169</v>
      </c>
      <c r="BB2017">
        <f t="shared" ref="BB2017:BD2017" si="2943">BB2016</f>
        <v>18987</v>
      </c>
      <c r="BC2017" t="str">
        <f t="shared" si="2943"/>
        <v>Velodrome</v>
      </c>
      <c r="BD2017" t="str">
        <f t="shared" si="2943"/>
        <v>Outlaws</v>
      </c>
      <c r="BE2017" t="s">
        <v>7</v>
      </c>
      <c r="BF2017" t="s">
        <v>172</v>
      </c>
      <c r="BI2017" cm="1">
        <f t="array" aca="1" ref="BI2017" ca="1">IFERROR(_xlfn._xlws.FILTER(shifts!A:A,(shifts!B:B=events!AD2017)*(shifts!AG:AG&gt;=events!BK2017)*(shifts!AH:AH&lt;=events!BL2017)),BI2016)</f>
        <v>69</v>
      </c>
      <c r="BJ2017" s="15">
        <f t="shared" si="2905"/>
        <v>0</v>
      </c>
      <c r="BK2017">
        <f t="shared" si="2906"/>
        <v>162</v>
      </c>
      <c r="BL2017">
        <f t="shared" si="2907"/>
        <v>162</v>
      </c>
      <c r="BM2017" s="15">
        <f>SUMIFS(BJ$2:BJ2017,K$2:K2017,"=Intermission")+SUMIFS(BJ$2:BJ2017,K$2:K2017,"=Timeout")</f>
        <v>67</v>
      </c>
      <c r="BN2017">
        <f t="shared" si="2908"/>
        <v>1147</v>
      </c>
      <c r="BO2017" s="19">
        <f t="shared" si="2909"/>
        <v>2065</v>
      </c>
      <c r="BP2017">
        <f t="shared" si="2910"/>
        <v>2060</v>
      </c>
      <c r="BQ2017" s="17">
        <f t="shared" si="2911"/>
        <v>2065</v>
      </c>
      <c r="BR2017" t="str">
        <f t="shared" si="2912"/>
        <v>event_team_player_2</v>
      </c>
      <c r="BS2017">
        <f>COUNTIFS(S$3:S2017,"="&amp;S2017,AI$3:AI2017,"="&amp;AI2017)</f>
        <v>2</v>
      </c>
      <c r="BT2017" t="str">
        <f>IFERROR(VLOOKUP(BB2017&amp;BU2017&amp;X2017,game_rosters!U:W,3,FALSE),"")</f>
        <v>P100001</v>
      </c>
      <c r="BU2017" t="str">
        <f t="shared" si="2913"/>
        <v>Velodrome</v>
      </c>
    </row>
    <row r="2018" spans="1:73" x14ac:dyDescent="0.2">
      <c r="A2018">
        <f t="shared" si="2888"/>
        <v>1</v>
      </c>
      <c r="I2018" s="44">
        <v>24</v>
      </c>
      <c r="K2018" t="s">
        <v>238</v>
      </c>
      <c r="L2018" t="s">
        <v>184</v>
      </c>
      <c r="M2018" t="s">
        <v>89</v>
      </c>
      <c r="N2018" t="s">
        <v>595</v>
      </c>
      <c r="S2018">
        <v>1037</v>
      </c>
      <c r="T2018">
        <v>171</v>
      </c>
      <c r="W2018" t="s">
        <v>735</v>
      </c>
      <c r="X2018">
        <v>24</v>
      </c>
      <c r="Z2018">
        <v>1</v>
      </c>
      <c r="AA2018">
        <f t="shared" si="2937"/>
        <v>2037</v>
      </c>
      <c r="AB2018">
        <f t="shared" si="2938"/>
        <v>9171</v>
      </c>
      <c r="AC2018">
        <f t="shared" si="2884"/>
        <v>9171</v>
      </c>
      <c r="AD2018" s="6">
        <v>2</v>
      </c>
      <c r="AE2018" t="s">
        <v>942</v>
      </c>
      <c r="AF2018" t="s">
        <v>901</v>
      </c>
      <c r="AG2018" t="s">
        <v>756</v>
      </c>
      <c r="AH2018" t="s">
        <v>756</v>
      </c>
      <c r="AI2018" t="str">
        <f t="shared" si="2889"/>
        <v>e</v>
      </c>
      <c r="AJ2018" t="str">
        <f t="shared" si="2890"/>
        <v/>
      </c>
      <c r="AK2018" t="str">
        <f t="shared" si="2891"/>
        <v/>
      </c>
      <c r="AL2018" t="str">
        <f t="shared" si="2892"/>
        <v/>
      </c>
      <c r="AM2018" t="str">
        <f t="shared" si="2893"/>
        <v/>
      </c>
      <c r="AN2018" t="str">
        <f t="shared" si="2894"/>
        <v>Home</v>
      </c>
      <c r="AO2018" t="str">
        <f t="shared" si="2895"/>
        <v>h</v>
      </c>
      <c r="AP2018" t="str">
        <f t="shared" si="2896"/>
        <v/>
      </c>
      <c r="AQ2018" t="str">
        <f t="shared" si="2897"/>
        <v/>
      </c>
      <c r="AR2018" t="str">
        <f t="shared" si="2898"/>
        <v>Home</v>
      </c>
      <c r="AS2018" t="str">
        <f t="shared" si="2899"/>
        <v>h</v>
      </c>
      <c r="AT2018" t="str">
        <f t="shared" si="2900"/>
        <v>Offensive</v>
      </c>
      <c r="AU2018" t="str">
        <f t="shared" si="2901"/>
        <v/>
      </c>
      <c r="AV2018" t="str">
        <f t="shared" si="2902"/>
        <v/>
      </c>
      <c r="AW2018" t="str" cm="1">
        <f t="array" ref="AW2018">IFERROR(IF(O2018&lt;&gt;"",O2018,IF(OR($S2018="",$T2018=""),"",IF(O2018&lt;&gt;"",O2018,IF($T2018&lt;&gt;"",_xlfn._xlws.FILTER(O:O,($BU:$BU=$BU2018)*($I:$I=$I2018)*($T:$T=$T2018)*($S:$S=_xlfn.MINIFS($S:$S,$T:$T,"="&amp;$T2018)),"")))))&amp;"",IF(O2018="","",""))&amp;""</f>
        <v>OffensivePlay_Pass-SecondTouch</v>
      </c>
      <c r="AX2018" t="str" cm="1">
        <f t="array" ref="AX2018">IFERROR(IF(P2018&lt;&gt;"",P2018,IF(OR($S2018="",$T2018=""),"",IF($T2018&lt;&gt;"",_xlfn._xlws.FILTER(P:P,($BU:$BU=$BU2018)*($I:$I=$I2018)*($T:$T=$T2018)*($S:$S=_xlfn.MINIFS($S:$S,$T:$T,"="&amp;$T2018)),""))))&amp;"",IF(P2018="","",""))&amp;""</f>
        <v/>
      </c>
      <c r="AY2018" t="str" cm="1">
        <f t="array" ref="AY2018">IFERROR(IF(Q2018&lt;&gt;"",Q2018,IF(OR($S2018="",$T2018=""),"",IF($T2018&lt;&gt;"",_xlfn._xlws.FILTER(Q:Q,($BU:$BU=$BU2018)*($I:$I=$I2018)*($T:$T=$T2018)*($S:$S=_xlfn.MINIFS($S:$S,$T:$T,"="&amp;$T2018)),""))))&amp;"",IF(Q2018="","",""))&amp;""</f>
        <v>s</v>
      </c>
      <c r="AZ2018" t="str" cm="1">
        <f t="array" ref="AZ2018">IFERROR(IF(R2018&lt;&gt;"",R2018,IF(OR($S2018="",$T2018=""),"",IF($T2018&lt;&gt;"",_xlfn._xlws.FILTER(R:R,($BU:$BU=$BU2018)*($I:$I=$I2018)*($T:$T=$T2018)*($S:$S=_xlfn.MINIFS($S:$S,$T:$T,"="&amp;$T2018)),""))))&amp;"",IF(R2018="","",""))&amp;""</f>
        <v/>
      </c>
      <c r="BA2018" s="6">
        <f t="shared" si="2903"/>
        <v>170</v>
      </c>
      <c r="BB2018">
        <f t="shared" ref="BB2018:BD2018" si="2944">BB2017</f>
        <v>18987</v>
      </c>
      <c r="BC2018" t="str">
        <f t="shared" si="2944"/>
        <v>Velodrome</v>
      </c>
      <c r="BD2018" t="str">
        <f t="shared" si="2944"/>
        <v>Outlaws</v>
      </c>
      <c r="BE2018" t="s">
        <v>238</v>
      </c>
      <c r="BF2018" t="s">
        <v>184</v>
      </c>
      <c r="BI2018" cm="1">
        <f t="array" aca="1" ref="BI2018" ca="1">IFERROR(_xlfn._xlws.FILTER(shifts!A:A,(shifts!B:B=events!AD2018)*(shifts!AG:AG&gt;=events!BK2018)*(shifts!AH:AH&lt;=events!BL2018)),BI2017)</f>
        <v>69</v>
      </c>
      <c r="BJ2018" s="15">
        <f t="shared" si="2905"/>
        <v>0</v>
      </c>
      <c r="BK2018">
        <f t="shared" si="2906"/>
        <v>162</v>
      </c>
      <c r="BL2018">
        <f t="shared" si="2907"/>
        <v>162</v>
      </c>
      <c r="BM2018" s="15">
        <f>SUMIFS(BJ$2:BJ2018,K$2:K2018,"=Intermission")+SUMIFS(BJ$2:BJ2018,K$2:K2018,"=Timeout")</f>
        <v>67</v>
      </c>
      <c r="BN2018">
        <f t="shared" si="2908"/>
        <v>1147</v>
      </c>
      <c r="BO2018" s="19">
        <f t="shared" si="2909"/>
        <v>2065</v>
      </c>
      <c r="BP2018">
        <f t="shared" si="2910"/>
        <v>2060</v>
      </c>
      <c r="BQ2018" s="17">
        <f t="shared" si="2911"/>
        <v>2065</v>
      </c>
      <c r="BR2018" t="str">
        <f t="shared" si="2912"/>
        <v>event_team_player_1</v>
      </c>
      <c r="BS2018">
        <f>COUNTIFS(S$3:S2018,"="&amp;S2018,AI$3:AI2018,"="&amp;AI2018)</f>
        <v>1</v>
      </c>
      <c r="BT2018" t="str">
        <f>IFERROR(VLOOKUP(BB2018&amp;BU2018&amp;X2018,game_rosters!U:W,3,FALSE),"")</f>
        <v>P100230</v>
      </c>
      <c r="BU2018" t="str">
        <f t="shared" si="2913"/>
        <v>Velodrome</v>
      </c>
    </row>
    <row r="2019" spans="1:73" x14ac:dyDescent="0.2">
      <c r="A2019" t="str">
        <f t="shared" si="2888"/>
        <v/>
      </c>
      <c r="I2019" s="44">
        <v>70</v>
      </c>
      <c r="S2019">
        <v>1037</v>
      </c>
      <c r="T2019">
        <v>171</v>
      </c>
      <c r="X2019">
        <v>70</v>
      </c>
      <c r="Z2019">
        <v>1</v>
      </c>
      <c r="AA2019">
        <f t="shared" si="2937"/>
        <v>2037</v>
      </c>
      <c r="AB2019">
        <f t="shared" si="2938"/>
        <v>9171</v>
      </c>
      <c r="AC2019">
        <f t="shared" si="2884"/>
        <v>9171</v>
      </c>
      <c r="AD2019" s="6">
        <v>2</v>
      </c>
      <c r="AE2019" t="s">
        <v>942</v>
      </c>
      <c r="AF2019" t="s">
        <v>901</v>
      </c>
      <c r="AG2019" t="s">
        <v>756</v>
      </c>
      <c r="AH2019" t="s">
        <v>756</v>
      </c>
      <c r="AI2019" t="str">
        <f t="shared" si="2889"/>
        <v>e</v>
      </c>
      <c r="AJ2019" t="str">
        <f t="shared" si="2890"/>
        <v/>
      </c>
      <c r="AK2019" t="str">
        <f t="shared" si="2891"/>
        <v/>
      </c>
      <c r="AL2019" t="str">
        <f t="shared" si="2892"/>
        <v/>
      </c>
      <c r="AM2019" t="str">
        <f t="shared" si="2893"/>
        <v/>
      </c>
      <c r="AN2019" t="str">
        <f t="shared" si="2894"/>
        <v>Home</v>
      </c>
      <c r="AO2019" t="str">
        <f t="shared" si="2895"/>
        <v>h</v>
      </c>
      <c r="AP2019" t="str">
        <f t="shared" si="2896"/>
        <v/>
      </c>
      <c r="AQ2019" t="str">
        <f t="shared" si="2897"/>
        <v/>
      </c>
      <c r="AR2019" t="str">
        <f t="shared" si="2898"/>
        <v>Home</v>
      </c>
      <c r="AS2019" t="str">
        <f t="shared" si="2899"/>
        <v>h</v>
      </c>
      <c r="AT2019" t="str">
        <f t="shared" si="2900"/>
        <v>Offensive</v>
      </c>
      <c r="AU2019" t="str">
        <f t="shared" si="2901"/>
        <v/>
      </c>
      <c r="AV2019" t="str">
        <f t="shared" si="2902"/>
        <v/>
      </c>
      <c r="AW2019" t="str" cm="1">
        <f t="array" ref="AW2019">IFERROR(IF(O2019&lt;&gt;"",O2019,IF(OR($S2019="",$T2019=""),"",IF(O2019&lt;&gt;"",O2019,IF($T2019&lt;&gt;"",_xlfn._xlws.FILTER(O:O,($BU:$BU=$BU2019)*($I:$I=$I2019)*($T:$T=$T2019)*($S:$S=_xlfn.MINIFS($S:$S,$T:$T,"="&amp;$T2019)),"")))))&amp;"",IF(O2019="","",""))&amp;""</f>
        <v/>
      </c>
      <c r="AX2019" t="str" cm="1">
        <f t="array" ref="AX2019">IFERROR(IF(P2019&lt;&gt;"",P2019,IF(OR($S2019="",$T2019=""),"",IF($T2019&lt;&gt;"",_xlfn._xlws.FILTER(P:P,($BU:$BU=$BU2019)*($I:$I=$I2019)*($T:$T=$T2019)*($S:$S=_xlfn.MINIFS($S:$S,$T:$T,"="&amp;$T2019)),""))))&amp;"",IF(P2019="","",""))&amp;""</f>
        <v/>
      </c>
      <c r="AY2019" t="str" cm="1">
        <f t="array" ref="AY2019">IFERROR(IF(Q2019&lt;&gt;"",Q2019,IF(OR($S2019="",$T2019=""),"",IF($T2019&lt;&gt;"",_xlfn._xlws.FILTER(Q:Q,($BU:$BU=$BU2019)*($I:$I=$I2019)*($T:$T=$T2019)*($S:$S=_xlfn.MINIFS($S:$S,$T:$T,"="&amp;$T2019)),""))))&amp;"",IF(Q2019="","",""))&amp;""</f>
        <v/>
      </c>
      <c r="AZ2019" t="str" cm="1">
        <f t="array" ref="AZ2019">IFERROR(IF(R2019&lt;&gt;"",R2019,IF(OR($S2019="",$T2019=""),"",IF($T2019&lt;&gt;"",_xlfn._xlws.FILTER(R:R,($BU:$BU=$BU2019)*($I:$I=$I2019)*($T:$T=$T2019)*($S:$S=_xlfn.MINIFS($S:$S,$T:$T,"="&amp;$T2019)),""))))&amp;"",IF(R2019="","",""))&amp;""</f>
        <v/>
      </c>
      <c r="BA2019" s="6">
        <f t="shared" si="2903"/>
        <v>170</v>
      </c>
      <c r="BB2019">
        <f t="shared" ref="BB2019:BD2019" si="2945">BB2018</f>
        <v>18987</v>
      </c>
      <c r="BC2019" t="str">
        <f t="shared" si="2945"/>
        <v>Velodrome</v>
      </c>
      <c r="BD2019" t="str">
        <f t="shared" si="2945"/>
        <v>Outlaws</v>
      </c>
      <c r="BE2019" t="s">
        <v>238</v>
      </c>
      <c r="BF2019" t="s">
        <v>184</v>
      </c>
      <c r="BI2019" cm="1">
        <f t="array" aca="1" ref="BI2019" ca="1">IFERROR(_xlfn._xlws.FILTER(shifts!A:A,(shifts!B:B=events!AD2019)*(shifts!AG:AG&gt;=events!BK2019)*(shifts!AH:AH&lt;=events!BL2019)),BI2018)</f>
        <v>69</v>
      </c>
      <c r="BJ2019" s="15">
        <f t="shared" si="2905"/>
        <v>0</v>
      </c>
      <c r="BK2019">
        <f t="shared" si="2906"/>
        <v>162</v>
      </c>
      <c r="BL2019">
        <f t="shared" si="2907"/>
        <v>162</v>
      </c>
      <c r="BM2019" s="15">
        <f>SUMIFS(BJ$2:BJ2019,K$2:K2019,"=Intermission")+SUMIFS(BJ$2:BJ2019,K$2:K2019,"=Timeout")</f>
        <v>67</v>
      </c>
      <c r="BN2019">
        <f t="shared" si="2908"/>
        <v>1147</v>
      </c>
      <c r="BO2019" s="19">
        <f t="shared" si="2909"/>
        <v>2065</v>
      </c>
      <c r="BP2019">
        <f t="shared" si="2910"/>
        <v>2060</v>
      </c>
      <c r="BQ2019" s="17">
        <f t="shared" si="2911"/>
        <v>2065</v>
      </c>
      <c r="BR2019" t="str">
        <f t="shared" si="2912"/>
        <v>event_team_player_2</v>
      </c>
      <c r="BS2019">
        <f>COUNTIFS(S$3:S2019,"="&amp;S2019,AI$3:AI2019,"="&amp;AI2019)</f>
        <v>2</v>
      </c>
      <c r="BT2019" t="str">
        <f>IFERROR(VLOOKUP(BB2019&amp;BU2019&amp;X2019,game_rosters!U:W,3,FALSE),"")</f>
        <v>P100001</v>
      </c>
      <c r="BU2019" t="str">
        <f t="shared" si="2913"/>
        <v>Velodrome</v>
      </c>
    </row>
    <row r="2020" spans="1:73" x14ac:dyDescent="0.2">
      <c r="A2020">
        <f t="shared" si="2888"/>
        <v>1</v>
      </c>
      <c r="I2020" s="44">
        <v>70</v>
      </c>
      <c r="K2020" t="s">
        <v>13</v>
      </c>
      <c r="S2020">
        <v>1038</v>
      </c>
      <c r="T2020" t="s">
        <v>756</v>
      </c>
      <c r="W2020" t="s">
        <v>735</v>
      </c>
      <c r="X2020">
        <v>70</v>
      </c>
      <c r="Z2020">
        <v>1</v>
      </c>
      <c r="AA2020">
        <f t="shared" si="2937"/>
        <v>2038</v>
      </c>
      <c r="AB2020" t="str">
        <f t="shared" si="2938"/>
        <v/>
      </c>
      <c r="AC2020">
        <f t="shared" si="2884"/>
        <v>2038</v>
      </c>
      <c r="AD2020" s="6">
        <v>2</v>
      </c>
      <c r="AE2020" t="s">
        <v>942</v>
      </c>
      <c r="AF2020" t="s">
        <v>903</v>
      </c>
      <c r="AG2020" t="s">
        <v>942</v>
      </c>
      <c r="AH2020" t="s">
        <v>865</v>
      </c>
      <c r="AI2020" t="str">
        <f t="shared" si="2889"/>
        <v>e</v>
      </c>
      <c r="AJ2020" t="str">
        <f t="shared" si="2890"/>
        <v/>
      </c>
      <c r="AK2020" t="str">
        <f t="shared" si="2891"/>
        <v/>
      </c>
      <c r="AL2020" t="str">
        <f t="shared" si="2892"/>
        <v/>
      </c>
      <c r="AM2020" t="str">
        <f t="shared" si="2893"/>
        <v/>
      </c>
      <c r="AN2020" t="str">
        <f t="shared" si="2894"/>
        <v>Home</v>
      </c>
      <c r="AO2020" t="str">
        <f t="shared" si="2895"/>
        <v>h</v>
      </c>
      <c r="AP2020" t="str">
        <f t="shared" si="2896"/>
        <v/>
      </c>
      <c r="AQ2020" t="str">
        <f t="shared" si="2897"/>
        <v/>
      </c>
      <c r="AR2020" t="str">
        <f t="shared" si="2898"/>
        <v>Home</v>
      </c>
      <c r="AS2020" t="str">
        <f t="shared" si="2899"/>
        <v>h</v>
      </c>
      <c r="AT2020" t="str">
        <f t="shared" si="2900"/>
        <v>Offensive</v>
      </c>
      <c r="AU2020" t="str">
        <f t="shared" si="2901"/>
        <v/>
      </c>
      <c r="AV2020" t="str">
        <f t="shared" si="2902"/>
        <v/>
      </c>
      <c r="AW2020" t="str" cm="1">
        <f t="array" ref="AW2020">IFERROR(IF(O2020&lt;&gt;"",O2020,IF(OR($S2020="",$T2020=""),"",IF(O2020&lt;&gt;"",O2020,IF($T2020&lt;&gt;"",_xlfn._xlws.FILTER(O:O,($BU:$BU=$BU2020)*($I:$I=$I2020)*($T:$T=$T2020)*($S:$S=_xlfn.MINIFS($S:$S,$T:$T,"="&amp;$T2020)),"")))))&amp;"",IF(O2020="","",""))&amp;""</f>
        <v/>
      </c>
      <c r="AX2020" t="str" cm="1">
        <f t="array" ref="AX2020">IFERROR(IF(P2020&lt;&gt;"",P2020,IF(OR($S2020="",$T2020=""),"",IF($T2020&lt;&gt;"",_xlfn._xlws.FILTER(P:P,($BU:$BU=$BU2020)*($I:$I=$I2020)*($T:$T=$T2020)*($S:$S=_xlfn.MINIFS($S:$S,$T:$T,"="&amp;$T2020)),""))))&amp;"",IF(P2020="","",""))&amp;""</f>
        <v/>
      </c>
      <c r="AY2020" t="str" cm="1">
        <f t="array" ref="AY2020">IFERROR(IF(Q2020&lt;&gt;"",Q2020,IF(OR($S2020="",$T2020=""),"",IF($T2020&lt;&gt;"",_xlfn._xlws.FILTER(Q:Q,($BU:$BU=$BU2020)*($I:$I=$I2020)*($T:$T=$T2020)*($S:$S=_xlfn.MINIFS($S:$S,$T:$T,"="&amp;$T2020)),""))))&amp;"",IF(Q2020="","",""))&amp;""</f>
        <v/>
      </c>
      <c r="AZ2020" t="str" cm="1">
        <f t="array" ref="AZ2020">IFERROR(IF(R2020&lt;&gt;"",R2020,IF(OR($S2020="",$T2020=""),"",IF($T2020&lt;&gt;"",_xlfn._xlws.FILTER(R:R,($BU:$BU=$BU2020)*($I:$I=$I2020)*($T:$T=$T2020)*($S:$S=_xlfn.MINIFS($S:$S,$T:$T,"="&amp;$T2020)),""))))&amp;"",IF(R2020="","",""))&amp;""</f>
        <v/>
      </c>
      <c r="BA2020" s="6">
        <f t="shared" si="2903"/>
        <v>170</v>
      </c>
      <c r="BB2020">
        <f t="shared" ref="BB2020:BD2020" si="2946">BB2019</f>
        <v>18987</v>
      </c>
      <c r="BC2020" t="str">
        <f t="shared" si="2946"/>
        <v>Velodrome</v>
      </c>
      <c r="BD2020" t="str">
        <f t="shared" si="2946"/>
        <v>Outlaws</v>
      </c>
      <c r="BE2020" t="s">
        <v>13</v>
      </c>
      <c r="BF2020" t="s">
        <v>756</v>
      </c>
      <c r="BI2020" cm="1">
        <f t="array" aca="1" ref="BI2020" ca="1">IFERROR(_xlfn._xlws.FILTER(shifts!A:A,(shifts!B:B=events!AD2020)*(shifts!AG:AG&gt;=events!BK2020)*(shifts!AH:AH&lt;=events!BL2020)),BI2019)</f>
        <v>69</v>
      </c>
      <c r="BJ2020" s="15">
        <f t="shared" si="2905"/>
        <v>2</v>
      </c>
      <c r="BK2020">
        <f t="shared" si="2906"/>
        <v>160</v>
      </c>
      <c r="BL2020">
        <f t="shared" si="2907"/>
        <v>158</v>
      </c>
      <c r="BM2020" s="15">
        <f>SUMIFS(BJ$2:BJ2020,K$2:K2020,"=Intermission")+SUMIFS(BJ$2:BJ2020,K$2:K2020,"=Timeout")</f>
        <v>67</v>
      </c>
      <c r="BN2020">
        <f t="shared" si="2908"/>
        <v>1147</v>
      </c>
      <c r="BO2020" s="19">
        <f t="shared" si="2909"/>
        <v>2067</v>
      </c>
      <c r="BP2020">
        <f t="shared" si="2910"/>
        <v>2062</v>
      </c>
      <c r="BQ2020" s="17">
        <f t="shared" si="2911"/>
        <v>2069</v>
      </c>
      <c r="BR2020" t="str">
        <f t="shared" si="2912"/>
        <v>event_team_player_1</v>
      </c>
      <c r="BS2020">
        <f>COUNTIFS(S$3:S2020,"="&amp;S2020,AI$3:AI2020,"="&amp;AI2020)</f>
        <v>1</v>
      </c>
      <c r="BT2020" t="str">
        <f>IFERROR(VLOOKUP(BB2020&amp;BU2020&amp;X2020,game_rosters!U:W,3,FALSE),"")</f>
        <v>P100001</v>
      </c>
      <c r="BU2020" t="str">
        <f t="shared" si="2913"/>
        <v>Velodrome</v>
      </c>
    </row>
    <row r="2021" spans="1:73" x14ac:dyDescent="0.2">
      <c r="A2021">
        <f t="shared" si="2888"/>
        <v>1</v>
      </c>
      <c r="I2021" s="44">
        <v>70</v>
      </c>
      <c r="K2021" t="s">
        <v>238</v>
      </c>
      <c r="L2021" t="s">
        <v>174</v>
      </c>
      <c r="M2021" t="s">
        <v>85</v>
      </c>
      <c r="N2021" t="s">
        <v>595</v>
      </c>
      <c r="R2021" s="51">
        <v>1</v>
      </c>
      <c r="S2021">
        <v>1039</v>
      </c>
      <c r="T2021" t="s">
        <v>756</v>
      </c>
      <c r="W2021" t="s">
        <v>735</v>
      </c>
      <c r="X2021">
        <v>70</v>
      </c>
      <c r="Z2021">
        <v>1</v>
      </c>
      <c r="AA2021">
        <f t="shared" si="2937"/>
        <v>2039</v>
      </c>
      <c r="AB2021" t="str">
        <f t="shared" si="2938"/>
        <v/>
      </c>
      <c r="AC2021">
        <f t="shared" si="2884"/>
        <v>2039</v>
      </c>
      <c r="AD2021" s="6">
        <v>2</v>
      </c>
      <c r="AE2021" t="s">
        <v>942</v>
      </c>
      <c r="AF2021" t="s">
        <v>865</v>
      </c>
      <c r="AG2021" t="s">
        <v>942</v>
      </c>
      <c r="AH2021" t="s">
        <v>933</v>
      </c>
      <c r="AI2021" t="str">
        <f t="shared" si="2889"/>
        <v>e</v>
      </c>
      <c r="AJ2021" t="str">
        <f t="shared" si="2890"/>
        <v/>
      </c>
      <c r="AK2021" t="str">
        <f t="shared" si="2891"/>
        <v/>
      </c>
      <c r="AL2021" t="str">
        <f t="shared" si="2892"/>
        <v/>
      </c>
      <c r="AM2021" t="str">
        <f t="shared" si="2893"/>
        <v/>
      </c>
      <c r="AN2021" t="str">
        <f t="shared" si="2894"/>
        <v>Home</v>
      </c>
      <c r="AO2021" t="str">
        <f t="shared" si="2895"/>
        <v>h</v>
      </c>
      <c r="AP2021" t="str">
        <f t="shared" si="2896"/>
        <v/>
      </c>
      <c r="AQ2021" t="str">
        <f t="shared" si="2897"/>
        <v/>
      </c>
      <c r="AR2021" t="str">
        <f t="shared" si="2898"/>
        <v>Home</v>
      </c>
      <c r="AS2021" t="str">
        <f t="shared" si="2899"/>
        <v>h</v>
      </c>
      <c r="AT2021" t="str">
        <f t="shared" si="2900"/>
        <v>Offensive</v>
      </c>
      <c r="AU2021" t="str">
        <f t="shared" si="2901"/>
        <v/>
      </c>
      <c r="AV2021" t="str">
        <f t="shared" si="2902"/>
        <v/>
      </c>
      <c r="AW2021" t="str" cm="1">
        <f t="array" ref="AW2021">IFERROR(IF(O2021&lt;&gt;"",O2021,IF(OR($S2021="",$T2021=""),"",IF(O2021&lt;&gt;"",O2021,IF($T2021&lt;&gt;"",_xlfn._xlws.FILTER(O:O,($BU:$BU=$BU2021)*($I:$I=$I2021)*($T:$T=$T2021)*($S:$S=_xlfn.MINIFS($S:$S,$T:$T,"="&amp;$T2021)),"")))))&amp;"",IF(O2021="","",""))&amp;""</f>
        <v/>
      </c>
      <c r="AX2021" t="str" cm="1">
        <f t="array" ref="AX2021">IFERROR(IF(P2021&lt;&gt;"",P2021,IF(OR($S2021="",$T2021=""),"",IF($T2021&lt;&gt;"",_xlfn._xlws.FILTER(P:P,($BU:$BU=$BU2021)*($I:$I=$I2021)*($T:$T=$T2021)*($S:$S=_xlfn.MINIFS($S:$S,$T:$T,"="&amp;$T2021)),""))))&amp;"",IF(P2021="","",""))&amp;""</f>
        <v/>
      </c>
      <c r="AY2021" t="str" cm="1">
        <f t="array" ref="AY2021">IFERROR(IF(Q2021&lt;&gt;"",Q2021,IF(OR($S2021="",$T2021=""),"",IF($T2021&lt;&gt;"",_xlfn._xlws.FILTER(Q:Q,($BU:$BU=$BU2021)*($I:$I=$I2021)*($T:$T=$T2021)*($S:$S=_xlfn.MINIFS($S:$S,$T:$T,"="&amp;$T2021)),""))))&amp;"",IF(Q2021="","",""))&amp;""</f>
        <v/>
      </c>
      <c r="AZ2021" t="str" cm="1">
        <f t="array" ref="AZ2021">IFERROR(IF(R2021&lt;&gt;"",R2021,IF(OR($S2021="",$T2021=""),"",IF($T2021&lt;&gt;"",_xlfn._xlws.FILTER(R:R,($BU:$BU=$BU2021)*($I:$I=$I2021)*($T:$T=$T2021)*($S:$S=_xlfn.MINIFS($S:$S,$T:$T,"="&amp;$T2021)),""))))&amp;"",IF(R2021="","",""))&amp;""</f>
        <v>1</v>
      </c>
      <c r="BA2021" s="6">
        <f t="shared" si="2903"/>
        <v>171</v>
      </c>
      <c r="BB2021">
        <f t="shared" ref="BB2021:BD2021" si="2947">BB2020</f>
        <v>18987</v>
      </c>
      <c r="BC2021" t="str">
        <f t="shared" si="2947"/>
        <v>Velodrome</v>
      </c>
      <c r="BD2021" t="str">
        <f t="shared" si="2947"/>
        <v>Outlaws</v>
      </c>
      <c r="BE2021" t="s">
        <v>238</v>
      </c>
      <c r="BF2021" t="s">
        <v>174</v>
      </c>
      <c r="BI2021" cm="1">
        <f t="array" aca="1" ref="BI2021" ca="1">IFERROR(_xlfn._xlws.FILTER(shifts!A:A,(shifts!B:B=events!AD2021)*(shifts!AG:AG&gt;=events!BK2021)*(shifts!AH:AH&lt;=events!BL2021)),BI2020)</f>
        <v>69</v>
      </c>
      <c r="BJ2021" s="15">
        <f t="shared" si="2905"/>
        <v>1</v>
      </c>
      <c r="BK2021">
        <f t="shared" si="2906"/>
        <v>158</v>
      </c>
      <c r="BL2021">
        <f t="shared" si="2907"/>
        <v>157</v>
      </c>
      <c r="BM2021" s="15">
        <f>SUMIFS(BJ$2:BJ2021,K$2:K2021,"=Intermission")+SUMIFS(BJ$2:BJ2021,K$2:K2021,"=Timeout")</f>
        <v>67</v>
      </c>
      <c r="BN2021">
        <f t="shared" si="2908"/>
        <v>1147</v>
      </c>
      <c r="BO2021" s="19">
        <f t="shared" si="2909"/>
        <v>2069</v>
      </c>
      <c r="BP2021">
        <f t="shared" si="2910"/>
        <v>2064</v>
      </c>
      <c r="BQ2021" s="17">
        <f t="shared" si="2911"/>
        <v>2070</v>
      </c>
      <c r="BR2021" t="str">
        <f t="shared" si="2912"/>
        <v>event_team_player_1</v>
      </c>
      <c r="BS2021">
        <f>COUNTIFS(S$3:S2021,"="&amp;S2021,AI$3:AI2021,"="&amp;AI2021)</f>
        <v>1</v>
      </c>
      <c r="BT2021" t="str">
        <f>IFERROR(VLOOKUP(BB2021&amp;BU2021&amp;X2021,game_rosters!U:W,3,FALSE),"")</f>
        <v>P100001</v>
      </c>
      <c r="BU2021" t="str">
        <f t="shared" si="2913"/>
        <v>Velodrome</v>
      </c>
    </row>
    <row r="2022" spans="1:73" x14ac:dyDescent="0.2">
      <c r="A2022" t="str">
        <f t="shared" si="2888"/>
        <v/>
      </c>
      <c r="I2022" s="44">
        <v>4</v>
      </c>
      <c r="R2022" s="51">
        <v>1</v>
      </c>
      <c r="S2022">
        <v>1039</v>
      </c>
      <c r="T2022" t="s">
        <v>756</v>
      </c>
      <c r="X2022">
        <v>4</v>
      </c>
      <c r="AA2022">
        <f t="shared" si="2937"/>
        <v>2039</v>
      </c>
      <c r="AB2022" t="str">
        <f t="shared" si="2938"/>
        <v/>
      </c>
      <c r="AC2022">
        <f t="shared" si="2884"/>
        <v>2039</v>
      </c>
      <c r="AD2022" s="6">
        <v>2</v>
      </c>
      <c r="AE2022" t="s">
        <v>942</v>
      </c>
      <c r="AF2022" t="s">
        <v>865</v>
      </c>
      <c r="AG2022" t="s">
        <v>942</v>
      </c>
      <c r="AH2022" t="s">
        <v>933</v>
      </c>
      <c r="AI2022" t="str">
        <f t="shared" si="2889"/>
        <v>o</v>
      </c>
      <c r="AJ2022" t="str">
        <f t="shared" si="2890"/>
        <v/>
      </c>
      <c r="AK2022" t="str">
        <f t="shared" si="2891"/>
        <v/>
      </c>
      <c r="AL2022" t="str">
        <f t="shared" si="2892"/>
        <v/>
      </c>
      <c r="AM2022" t="str">
        <f t="shared" si="2893"/>
        <v/>
      </c>
      <c r="AN2022" t="str">
        <f t="shared" si="2894"/>
        <v>Home</v>
      </c>
      <c r="AO2022" t="str">
        <f t="shared" si="2895"/>
        <v>h</v>
      </c>
      <c r="AP2022" t="str">
        <f t="shared" si="2896"/>
        <v/>
      </c>
      <c r="AQ2022" t="str">
        <f t="shared" si="2897"/>
        <v/>
      </c>
      <c r="AR2022" t="str">
        <f t="shared" si="2898"/>
        <v>Home</v>
      </c>
      <c r="AS2022" t="str">
        <f t="shared" si="2899"/>
        <v>h</v>
      </c>
      <c r="AT2022" t="str">
        <f t="shared" si="2900"/>
        <v>Defensive</v>
      </c>
      <c r="AU2022" t="str">
        <f t="shared" si="2901"/>
        <v/>
      </c>
      <c r="AV2022" t="str">
        <f t="shared" si="2902"/>
        <v/>
      </c>
      <c r="AW2022" t="str" cm="1">
        <f t="array" ref="AW2022">IFERROR(IF(O2022&lt;&gt;"",O2022,IF(OR($S2022="",$T2022=""),"",IF(O2022&lt;&gt;"",O2022,IF($T2022&lt;&gt;"",_xlfn._xlws.FILTER(O:O,($BU:$BU=$BU2022)*($I:$I=$I2022)*($T:$T=$T2022)*($S:$S=_xlfn.MINIFS($S:$S,$T:$T,"="&amp;$T2022)),"")))))&amp;"",IF(O2022="","",""))&amp;""</f>
        <v/>
      </c>
      <c r="AX2022" t="str" cm="1">
        <f t="array" ref="AX2022">IFERROR(IF(P2022&lt;&gt;"",P2022,IF(OR($S2022="",$T2022=""),"",IF($T2022&lt;&gt;"",_xlfn._xlws.FILTER(P:P,($BU:$BU=$BU2022)*($I:$I=$I2022)*($T:$T=$T2022)*($S:$S=_xlfn.MINIFS($S:$S,$T:$T,"="&amp;$T2022)),""))))&amp;"",IF(P2022="","",""))&amp;""</f>
        <v/>
      </c>
      <c r="AY2022" t="str" cm="1">
        <f t="array" ref="AY2022">IFERROR(IF(Q2022&lt;&gt;"",Q2022,IF(OR($S2022="",$T2022=""),"",IF($T2022&lt;&gt;"",_xlfn._xlws.FILTER(Q:Q,($BU:$BU=$BU2022)*($I:$I=$I2022)*($T:$T=$T2022)*($S:$S=_xlfn.MINIFS($S:$S,$T:$T,"="&amp;$T2022)),""))))&amp;"",IF(Q2022="","",""))&amp;""</f>
        <v/>
      </c>
      <c r="AZ2022" t="str" cm="1">
        <f t="array" ref="AZ2022">IFERROR(IF(R2022&lt;&gt;"",R2022,IF(OR($S2022="",$T2022=""),"",IF($T2022&lt;&gt;"",_xlfn._xlws.FILTER(R:R,($BU:$BU=$BU2022)*($I:$I=$I2022)*($T:$T=$T2022)*($S:$S=_xlfn.MINIFS($S:$S,$T:$T,"="&amp;$T2022)),""))))&amp;"",IF(R2022="","",""))&amp;""</f>
        <v>1</v>
      </c>
      <c r="BA2022" s="6">
        <f t="shared" si="2903"/>
        <v>171</v>
      </c>
      <c r="BB2022">
        <f t="shared" ref="BB2022:BD2022" si="2948">BB2021</f>
        <v>18987</v>
      </c>
      <c r="BC2022" t="str">
        <f t="shared" si="2948"/>
        <v>Velodrome</v>
      </c>
      <c r="BD2022" t="str">
        <f t="shared" si="2948"/>
        <v>Outlaws</v>
      </c>
      <c r="BE2022" t="s">
        <v>238</v>
      </c>
      <c r="BF2022" t="s">
        <v>174</v>
      </c>
      <c r="BI2022" cm="1">
        <f t="array" aca="1" ref="BI2022" ca="1">IFERROR(_xlfn._xlws.FILTER(shifts!A:A,(shifts!B:B=events!AD2022)*(shifts!AG:AG&gt;=events!BK2022)*(shifts!AH:AH&lt;=events!BL2022)),BI2021)</f>
        <v>69</v>
      </c>
      <c r="BJ2022" s="15">
        <f t="shared" si="2905"/>
        <v>1</v>
      </c>
      <c r="BK2022">
        <f t="shared" si="2906"/>
        <v>158</v>
      </c>
      <c r="BL2022">
        <f t="shared" si="2907"/>
        <v>157</v>
      </c>
      <c r="BM2022" s="15">
        <f>SUMIFS(BJ$2:BJ2022,K$2:K2022,"=Intermission")+SUMIFS(BJ$2:BJ2022,K$2:K2022,"=Timeout")</f>
        <v>67</v>
      </c>
      <c r="BN2022">
        <f t="shared" si="2908"/>
        <v>1147</v>
      </c>
      <c r="BO2022" s="19">
        <f t="shared" si="2909"/>
        <v>2069</v>
      </c>
      <c r="BP2022">
        <f t="shared" si="2910"/>
        <v>2064</v>
      </c>
      <c r="BQ2022" s="17">
        <f t="shared" si="2911"/>
        <v>2070</v>
      </c>
      <c r="BR2022" t="str">
        <f t="shared" si="2912"/>
        <v>opp_team_player_1</v>
      </c>
      <c r="BS2022">
        <f>COUNTIFS(S$3:S2022,"="&amp;S2022,AI$3:AI2022,"="&amp;AI2022)</f>
        <v>1</v>
      </c>
      <c r="BT2022" t="str">
        <f>IFERROR(VLOOKUP(BB2022&amp;BU2022&amp;X2022,game_rosters!U:W,3,FALSE),"")</f>
        <v>P100032</v>
      </c>
      <c r="BU2022" t="str">
        <f t="shared" si="2913"/>
        <v>Outlaws</v>
      </c>
    </row>
    <row r="2023" spans="1:73" x14ac:dyDescent="0.2">
      <c r="A2023">
        <f t="shared" si="2888"/>
        <v>1</v>
      </c>
      <c r="I2023" s="44">
        <v>70</v>
      </c>
      <c r="K2023" t="s">
        <v>6</v>
      </c>
      <c r="L2023" t="s">
        <v>181</v>
      </c>
      <c r="M2023" t="s">
        <v>51</v>
      </c>
      <c r="N2023" t="s">
        <v>594</v>
      </c>
      <c r="R2023" s="51">
        <v>1</v>
      </c>
      <c r="S2023">
        <v>1040</v>
      </c>
      <c r="T2023">
        <v>172</v>
      </c>
      <c r="W2023" t="s">
        <v>735</v>
      </c>
      <c r="X2023">
        <v>70</v>
      </c>
      <c r="Z2023">
        <v>1</v>
      </c>
      <c r="AA2023">
        <f t="shared" si="2937"/>
        <v>2040</v>
      </c>
      <c r="AB2023">
        <f t="shared" si="2938"/>
        <v>9172</v>
      </c>
      <c r="AC2023">
        <f t="shared" si="2884"/>
        <v>9172</v>
      </c>
      <c r="AD2023" s="6">
        <v>2</v>
      </c>
      <c r="AE2023" t="s">
        <v>942</v>
      </c>
      <c r="AF2023" t="s">
        <v>933</v>
      </c>
      <c r="AG2023" t="s">
        <v>756</v>
      </c>
      <c r="AH2023" t="s">
        <v>756</v>
      </c>
      <c r="AI2023" t="str">
        <f t="shared" si="2889"/>
        <v>e</v>
      </c>
      <c r="AJ2023" t="str">
        <f t="shared" si="2890"/>
        <v/>
      </c>
      <c r="AK2023" t="str">
        <f t="shared" si="2891"/>
        <v/>
      </c>
      <c r="AL2023" t="str">
        <f t="shared" si="2892"/>
        <v/>
      </c>
      <c r="AM2023" t="str">
        <f t="shared" si="2893"/>
        <v/>
      </c>
      <c r="AN2023" t="str">
        <f t="shared" si="2894"/>
        <v>Home</v>
      </c>
      <c r="AO2023" t="str">
        <f t="shared" si="2895"/>
        <v>h</v>
      </c>
      <c r="AP2023" t="str">
        <f t="shared" si="2896"/>
        <v/>
      </c>
      <c r="AQ2023" t="str">
        <f t="shared" si="2897"/>
        <v/>
      </c>
      <c r="AR2023" t="str">
        <f t="shared" si="2898"/>
        <v>Home</v>
      </c>
      <c r="AS2023" t="str">
        <f t="shared" si="2899"/>
        <v>h</v>
      </c>
      <c r="AT2023" t="str">
        <f t="shared" si="2900"/>
        <v>Offensive</v>
      </c>
      <c r="AU2023" t="str">
        <f t="shared" si="2901"/>
        <v/>
      </c>
      <c r="AV2023" t="str">
        <f t="shared" si="2902"/>
        <v/>
      </c>
      <c r="AW2023" t="str" cm="1">
        <f t="array" ref="AW2023">IFERROR(IF(O2023&lt;&gt;"",O2023,IF(OR($S2023="",$T2023=""),"",IF(O2023&lt;&gt;"",O2023,IF($T2023&lt;&gt;"",_xlfn._xlws.FILTER(O:O,($BU:$BU=$BU2023)*($I:$I=$I2023)*($T:$T=$T2023)*($S:$S=_xlfn.MINIFS($S:$S,$T:$T,"="&amp;$T2023)),"")))))&amp;"",IF(O2023="","",""))&amp;""</f>
        <v/>
      </c>
      <c r="AX2023" t="str" cm="1">
        <f t="array" ref="AX2023">IFERROR(IF(P2023&lt;&gt;"",P2023,IF(OR($S2023="",$T2023=""),"",IF($T2023&lt;&gt;"",_xlfn._xlws.FILTER(P:P,($BU:$BU=$BU2023)*($I:$I=$I2023)*($T:$T=$T2023)*($S:$S=_xlfn.MINIFS($S:$S,$T:$T,"="&amp;$T2023)),""))))&amp;"",IF(P2023="","",""))&amp;""</f>
        <v/>
      </c>
      <c r="AY2023" t="str" cm="1">
        <f t="array" ref="AY2023">IFERROR(IF(Q2023&lt;&gt;"",Q2023,IF(OR($S2023="",$T2023=""),"",IF($T2023&lt;&gt;"",_xlfn._xlws.FILTER(Q:Q,($BU:$BU=$BU2023)*($I:$I=$I2023)*($T:$T=$T2023)*($S:$S=_xlfn.MINIFS($S:$S,$T:$T,"="&amp;$T2023)),""))))&amp;"",IF(Q2023="","",""))&amp;""</f>
        <v/>
      </c>
      <c r="AZ2023" t="str" cm="1">
        <f t="array" ref="AZ2023">IFERROR(IF(R2023&lt;&gt;"",R2023,IF(OR($S2023="",$T2023=""),"",IF($T2023&lt;&gt;"",_xlfn._xlws.FILTER(R:R,($BU:$BU=$BU2023)*($I:$I=$I2023)*($T:$T=$T2023)*($S:$S=_xlfn.MINIFS($S:$S,$T:$T,"="&amp;$T2023)),""))))&amp;"",IF(R2023="","",""))&amp;""</f>
        <v>1</v>
      </c>
      <c r="BA2023" s="6">
        <f t="shared" si="2903"/>
        <v>171</v>
      </c>
      <c r="BB2023">
        <f t="shared" ref="BB2023:BD2023" si="2949">BB2022</f>
        <v>18987</v>
      </c>
      <c r="BC2023" t="str">
        <f t="shared" si="2949"/>
        <v>Velodrome</v>
      </c>
      <c r="BD2023" t="str">
        <f t="shared" si="2949"/>
        <v>Outlaws</v>
      </c>
      <c r="BE2023" t="s">
        <v>6</v>
      </c>
      <c r="BF2023" t="s">
        <v>181</v>
      </c>
      <c r="BI2023" cm="1">
        <f t="array" aca="1" ref="BI2023" ca="1">IFERROR(_xlfn._xlws.FILTER(shifts!A:A,(shifts!B:B=events!AD2023)*(shifts!AG:AG&gt;=events!BK2023)*(shifts!AH:AH&lt;=events!BL2023)),BI2022)</f>
        <v>69</v>
      </c>
      <c r="BJ2023" s="15">
        <f t="shared" si="2905"/>
        <v>0</v>
      </c>
      <c r="BK2023">
        <f t="shared" si="2906"/>
        <v>157</v>
      </c>
      <c r="BL2023">
        <f t="shared" si="2907"/>
        <v>157</v>
      </c>
      <c r="BM2023" s="15">
        <f>SUMIFS(BJ$2:BJ2023,K$2:K2023,"=Intermission")+SUMIFS(BJ$2:BJ2023,K$2:K2023,"=Timeout")</f>
        <v>67</v>
      </c>
      <c r="BN2023">
        <f t="shared" si="2908"/>
        <v>1147</v>
      </c>
      <c r="BO2023" s="19">
        <f t="shared" si="2909"/>
        <v>2070</v>
      </c>
      <c r="BP2023">
        <f t="shared" si="2910"/>
        <v>2065</v>
      </c>
      <c r="BQ2023" s="17">
        <f t="shared" si="2911"/>
        <v>2070</v>
      </c>
      <c r="BR2023" t="str">
        <f t="shared" si="2912"/>
        <v>event_team_player_1</v>
      </c>
      <c r="BS2023">
        <f>COUNTIFS(S$3:S2023,"="&amp;S2023,AI$3:AI2023,"="&amp;AI2023)</f>
        <v>1</v>
      </c>
      <c r="BT2023" t="str">
        <f>IFERROR(VLOOKUP(BB2023&amp;BU2023&amp;X2023,game_rosters!U:W,3,FALSE),"")</f>
        <v>P100001</v>
      </c>
      <c r="BU2023" t="str">
        <f t="shared" si="2913"/>
        <v>Velodrome</v>
      </c>
    </row>
    <row r="2024" spans="1:73" x14ac:dyDescent="0.2">
      <c r="A2024" t="str">
        <f t="shared" si="2888"/>
        <v/>
      </c>
      <c r="I2024" s="44">
        <v>4</v>
      </c>
      <c r="O2024" t="s">
        <v>605</v>
      </c>
      <c r="R2024" s="51">
        <v>1</v>
      </c>
      <c r="S2024">
        <v>1040</v>
      </c>
      <c r="T2024">
        <v>172</v>
      </c>
      <c r="X2024">
        <v>4</v>
      </c>
      <c r="AA2024">
        <f t="shared" si="2937"/>
        <v>2040</v>
      </c>
      <c r="AB2024">
        <f t="shared" si="2938"/>
        <v>9172</v>
      </c>
      <c r="AC2024">
        <f t="shared" si="2884"/>
        <v>9172</v>
      </c>
      <c r="AD2024" s="6">
        <v>2</v>
      </c>
      <c r="AE2024" t="s">
        <v>942</v>
      </c>
      <c r="AF2024" t="s">
        <v>933</v>
      </c>
      <c r="AG2024" t="s">
        <v>756</v>
      </c>
      <c r="AH2024" t="s">
        <v>756</v>
      </c>
      <c r="AI2024" t="str">
        <f t="shared" si="2889"/>
        <v>o</v>
      </c>
      <c r="AJ2024" t="str">
        <f t="shared" si="2890"/>
        <v/>
      </c>
      <c r="AK2024" t="str">
        <f t="shared" si="2891"/>
        <v/>
      </c>
      <c r="AL2024" t="str">
        <f t="shared" si="2892"/>
        <v/>
      </c>
      <c r="AM2024" t="str">
        <f t="shared" si="2893"/>
        <v/>
      </c>
      <c r="AN2024" t="str">
        <f t="shared" si="2894"/>
        <v>Home</v>
      </c>
      <c r="AO2024" t="str">
        <f t="shared" si="2895"/>
        <v>h</v>
      </c>
      <c r="AP2024" t="str">
        <f t="shared" si="2896"/>
        <v/>
      </c>
      <c r="AQ2024" t="str">
        <f t="shared" si="2897"/>
        <v/>
      </c>
      <c r="AR2024" t="str">
        <f t="shared" si="2898"/>
        <v>Home</v>
      </c>
      <c r="AS2024" t="str">
        <f t="shared" si="2899"/>
        <v>h</v>
      </c>
      <c r="AT2024" t="str">
        <f t="shared" si="2900"/>
        <v>Defensive</v>
      </c>
      <c r="AU2024" t="str">
        <f t="shared" si="2901"/>
        <v/>
      </c>
      <c r="AV2024" t="str">
        <f t="shared" si="2902"/>
        <v/>
      </c>
      <c r="AW2024" t="str" cm="1">
        <f t="array" ref="AW2024">IFERROR(IF(O2024&lt;&gt;"",O2024,IF(OR($S2024="",$T2024=""),"",IF(O2024&lt;&gt;"",O2024,IF($T2024&lt;&gt;"",_xlfn._xlws.FILTER(O:O,($BU:$BU=$BU2024)*($I:$I=$I2024)*($T:$T=$T2024)*($S:$S=_xlfn.MINIFS($S:$S,$T:$T,"="&amp;$T2024)),"")))))&amp;"",IF(O2024="","",""))&amp;""</f>
        <v>Defensive_PlayPass-InShotPassLane</v>
      </c>
      <c r="AX2024" t="str" cm="1">
        <f t="array" ref="AX2024">IFERROR(IF(P2024&lt;&gt;"",P2024,IF(OR($S2024="",$T2024=""),"",IF($T2024&lt;&gt;"",_xlfn._xlws.FILTER(P:P,($BU:$BU=$BU2024)*($I:$I=$I2024)*($T:$T=$T2024)*($S:$S=_xlfn.MINIFS($S:$S,$T:$T,"="&amp;$T2024)),""))))&amp;"",IF(P2024="","",""))&amp;""</f>
        <v/>
      </c>
      <c r="AY2024" t="str" cm="1">
        <f t="array" ref="AY2024">IFERROR(IF(Q2024&lt;&gt;"",Q2024,IF(OR($S2024="",$T2024=""),"",IF($T2024&lt;&gt;"",_xlfn._xlws.FILTER(Q:Q,($BU:$BU=$BU2024)*($I:$I=$I2024)*($T:$T=$T2024)*($S:$S=_xlfn.MINIFS($S:$S,$T:$T,"="&amp;$T2024)),""))))&amp;"",IF(Q2024="","",""))&amp;""</f>
        <v/>
      </c>
      <c r="AZ2024" t="str" cm="1">
        <f t="array" ref="AZ2024">IFERROR(IF(R2024&lt;&gt;"",R2024,IF(OR($S2024="",$T2024=""),"",IF($T2024&lt;&gt;"",_xlfn._xlws.FILTER(R:R,($BU:$BU=$BU2024)*($I:$I=$I2024)*($T:$T=$T2024)*($S:$S=_xlfn.MINIFS($S:$S,$T:$T,"="&amp;$T2024)),""))))&amp;"",IF(R2024="","",""))&amp;""</f>
        <v>1</v>
      </c>
      <c r="BA2024" s="6">
        <f t="shared" si="2903"/>
        <v>171</v>
      </c>
      <c r="BB2024">
        <f t="shared" ref="BB2024:BD2024" si="2950">BB2023</f>
        <v>18987</v>
      </c>
      <c r="BC2024" t="str">
        <f t="shared" si="2950"/>
        <v>Velodrome</v>
      </c>
      <c r="BD2024" t="str">
        <f t="shared" si="2950"/>
        <v>Outlaws</v>
      </c>
      <c r="BE2024" t="s">
        <v>6</v>
      </c>
      <c r="BF2024" t="s">
        <v>181</v>
      </c>
      <c r="BI2024" cm="1">
        <f t="array" aca="1" ref="BI2024" ca="1">IFERROR(_xlfn._xlws.FILTER(shifts!A:A,(shifts!B:B=events!AD2024)*(shifts!AG:AG&gt;=events!BK2024)*(shifts!AH:AH&lt;=events!BL2024)),BI2023)</f>
        <v>69</v>
      </c>
      <c r="BJ2024" s="15">
        <f t="shared" si="2905"/>
        <v>0</v>
      </c>
      <c r="BK2024">
        <f t="shared" si="2906"/>
        <v>157</v>
      </c>
      <c r="BL2024">
        <f t="shared" si="2907"/>
        <v>157</v>
      </c>
      <c r="BM2024" s="15">
        <f>SUMIFS(BJ$2:BJ2024,K$2:K2024,"=Intermission")+SUMIFS(BJ$2:BJ2024,K$2:K2024,"=Timeout")</f>
        <v>67</v>
      </c>
      <c r="BN2024">
        <f t="shared" si="2908"/>
        <v>1147</v>
      </c>
      <c r="BO2024" s="19">
        <f t="shared" si="2909"/>
        <v>2070</v>
      </c>
      <c r="BP2024">
        <f t="shared" si="2910"/>
        <v>2065</v>
      </c>
      <c r="BQ2024" s="17">
        <f t="shared" si="2911"/>
        <v>2070</v>
      </c>
      <c r="BR2024" t="str">
        <f t="shared" si="2912"/>
        <v>opp_team_player_1</v>
      </c>
      <c r="BS2024">
        <f>COUNTIFS(S$3:S2024,"="&amp;S2024,AI$3:AI2024,"="&amp;AI2024)</f>
        <v>1</v>
      </c>
      <c r="BT2024" t="str">
        <f>IFERROR(VLOOKUP(BB2024&amp;BU2024&amp;X2024,game_rosters!U:W,3,FALSE),"")</f>
        <v>P100032</v>
      </c>
      <c r="BU2024" t="str">
        <f t="shared" si="2913"/>
        <v>Outlaws</v>
      </c>
    </row>
    <row r="2025" spans="1:73" x14ac:dyDescent="0.2">
      <c r="A2025">
        <f t="shared" si="2888"/>
        <v>1</v>
      </c>
      <c r="I2025" s="44">
        <v>70</v>
      </c>
      <c r="K2025" t="s">
        <v>9</v>
      </c>
      <c r="L2025" t="s">
        <v>173</v>
      </c>
      <c r="M2025" t="s">
        <v>77</v>
      </c>
      <c r="R2025" s="51">
        <v>1</v>
      </c>
      <c r="S2025">
        <v>1041</v>
      </c>
      <c r="T2025">
        <v>172</v>
      </c>
      <c r="W2025" t="s">
        <v>735</v>
      </c>
      <c r="X2025">
        <v>70</v>
      </c>
      <c r="Z2025">
        <v>1</v>
      </c>
      <c r="AA2025">
        <f t="shared" si="2937"/>
        <v>2041</v>
      </c>
      <c r="AB2025">
        <f t="shared" si="2938"/>
        <v>9172</v>
      </c>
      <c r="AC2025">
        <f t="shared" si="2884"/>
        <v>9172</v>
      </c>
      <c r="AD2025" s="6">
        <v>2</v>
      </c>
      <c r="AE2025" t="s">
        <v>942</v>
      </c>
      <c r="AF2025" t="s">
        <v>933</v>
      </c>
      <c r="AG2025" t="s">
        <v>756</v>
      </c>
      <c r="AH2025" t="s">
        <v>756</v>
      </c>
      <c r="AI2025" t="str">
        <f t="shared" si="2889"/>
        <v>e</v>
      </c>
      <c r="AJ2025" t="str">
        <f t="shared" si="2890"/>
        <v/>
      </c>
      <c r="AK2025" t="str">
        <f t="shared" si="2891"/>
        <v/>
      </c>
      <c r="AL2025" t="str">
        <f t="shared" si="2892"/>
        <v/>
      </c>
      <c r="AM2025" t="str">
        <f t="shared" si="2893"/>
        <v/>
      </c>
      <c r="AN2025" t="str">
        <f t="shared" si="2894"/>
        <v>Home</v>
      </c>
      <c r="AO2025" t="str">
        <f t="shared" si="2895"/>
        <v>h</v>
      </c>
      <c r="AP2025" t="str">
        <f t="shared" si="2896"/>
        <v/>
      </c>
      <c r="AQ2025" t="str">
        <f t="shared" si="2897"/>
        <v/>
      </c>
      <c r="AR2025" t="str">
        <f t="shared" si="2898"/>
        <v>Home</v>
      </c>
      <c r="AS2025" t="str">
        <f t="shared" si="2899"/>
        <v>h</v>
      </c>
      <c r="AT2025" t="str">
        <f t="shared" si="2900"/>
        <v>Offensive</v>
      </c>
      <c r="AU2025" t="str">
        <f t="shared" si="2901"/>
        <v/>
      </c>
      <c r="AV2025" t="str">
        <f t="shared" si="2902"/>
        <v/>
      </c>
      <c r="AW2025" t="str" cm="1">
        <f t="array" ref="AW2025">IFERROR(IF(O2025&lt;&gt;"",O2025,IF(OR($S2025="",$T2025=""),"",IF(O2025&lt;&gt;"",O2025,IF($T2025&lt;&gt;"",_xlfn._xlws.FILTER(O:O,($BU:$BU=$BU2025)*($I:$I=$I2025)*($T:$T=$T2025)*($S:$S=_xlfn.MINIFS($S:$S,$T:$T,"="&amp;$T2025)),"")))))&amp;"",IF(O2025="","",""))&amp;""</f>
        <v/>
      </c>
      <c r="AX2025" t="str" cm="1">
        <f t="array" ref="AX2025">IFERROR(IF(P2025&lt;&gt;"",P2025,IF(OR($S2025="",$T2025=""),"",IF($T2025&lt;&gt;"",_xlfn._xlws.FILTER(P:P,($BU:$BU=$BU2025)*($I:$I=$I2025)*($T:$T=$T2025)*($S:$S=_xlfn.MINIFS($S:$S,$T:$T,"="&amp;$T2025)),""))))&amp;"",IF(P2025="","",""))&amp;""</f>
        <v/>
      </c>
      <c r="AY2025" t="str" cm="1">
        <f t="array" ref="AY2025">IFERROR(IF(Q2025&lt;&gt;"",Q2025,IF(OR($S2025="",$T2025=""),"",IF($T2025&lt;&gt;"",_xlfn._xlws.FILTER(Q:Q,($BU:$BU=$BU2025)*($I:$I=$I2025)*($T:$T=$T2025)*($S:$S=_xlfn.MINIFS($S:$S,$T:$T,"="&amp;$T2025)),""))))&amp;"",IF(Q2025="","",""))&amp;""</f>
        <v/>
      </c>
      <c r="AZ2025" t="str" cm="1">
        <f t="array" ref="AZ2025">IFERROR(IF(R2025&lt;&gt;"",R2025,IF(OR($S2025="",$T2025=""),"",IF($T2025&lt;&gt;"",_xlfn._xlws.FILTER(R:R,($BU:$BU=$BU2025)*($I:$I=$I2025)*($T:$T=$T2025)*($S:$S=_xlfn.MINIFS($S:$S,$T:$T,"="&amp;$T2025)),""))))&amp;"",IF(R2025="","",""))&amp;""</f>
        <v>1</v>
      </c>
      <c r="BA2025" s="6">
        <f t="shared" si="2903"/>
        <v>171</v>
      </c>
      <c r="BB2025">
        <f t="shared" ref="BB2025:BD2025" si="2951">BB2024</f>
        <v>18987</v>
      </c>
      <c r="BC2025" t="str">
        <f t="shared" si="2951"/>
        <v>Velodrome</v>
      </c>
      <c r="BD2025" t="str">
        <f t="shared" si="2951"/>
        <v>Outlaws</v>
      </c>
      <c r="BE2025" t="s">
        <v>9</v>
      </c>
      <c r="BF2025" t="s">
        <v>173</v>
      </c>
      <c r="BI2025" cm="1">
        <f t="array" aca="1" ref="BI2025" ca="1">IFERROR(_xlfn._xlws.FILTER(shifts!A:A,(shifts!B:B=events!AD2025)*(shifts!AG:AG&gt;=events!BK2025)*(shifts!AH:AH&lt;=events!BL2025)),BI2024)</f>
        <v>69</v>
      </c>
      <c r="BJ2025" s="15">
        <f t="shared" si="2905"/>
        <v>0</v>
      </c>
      <c r="BK2025">
        <f t="shared" si="2906"/>
        <v>157</v>
      </c>
      <c r="BL2025">
        <f t="shared" si="2907"/>
        <v>157</v>
      </c>
      <c r="BM2025" s="15">
        <f>SUMIFS(BJ$2:BJ2025,K$2:K2025,"=Intermission")+SUMIFS(BJ$2:BJ2025,K$2:K2025,"=Timeout")</f>
        <v>67</v>
      </c>
      <c r="BN2025">
        <f t="shared" si="2908"/>
        <v>1147</v>
      </c>
      <c r="BO2025" s="19">
        <f t="shared" si="2909"/>
        <v>2070</v>
      </c>
      <c r="BP2025">
        <f t="shared" si="2910"/>
        <v>2065</v>
      </c>
      <c r="BQ2025" s="17">
        <f t="shared" si="2911"/>
        <v>2070</v>
      </c>
      <c r="BR2025" t="str">
        <f t="shared" si="2912"/>
        <v>event_team_player_1</v>
      </c>
      <c r="BS2025">
        <f>COUNTIFS(S$3:S2025,"="&amp;S2025,AI$3:AI2025,"="&amp;AI2025)</f>
        <v>1</v>
      </c>
      <c r="BT2025" t="str">
        <f>IFERROR(VLOOKUP(BB2025&amp;BU2025&amp;X2025,game_rosters!U:W,3,FALSE),"")</f>
        <v>P100001</v>
      </c>
      <c r="BU2025" t="str">
        <f t="shared" si="2913"/>
        <v>Velodrome</v>
      </c>
    </row>
    <row r="2026" spans="1:73" x14ac:dyDescent="0.2">
      <c r="A2026" t="str">
        <f t="shared" si="2888"/>
        <v/>
      </c>
      <c r="I2026" s="44">
        <v>4</v>
      </c>
      <c r="O2026" t="s">
        <v>605</v>
      </c>
      <c r="R2026" s="51">
        <v>1</v>
      </c>
      <c r="S2026">
        <v>1041</v>
      </c>
      <c r="T2026">
        <v>172</v>
      </c>
      <c r="X2026">
        <v>4</v>
      </c>
      <c r="AA2026">
        <f t="shared" si="2937"/>
        <v>2041</v>
      </c>
      <c r="AB2026">
        <f t="shared" si="2938"/>
        <v>9172</v>
      </c>
      <c r="AC2026">
        <f t="shared" si="2884"/>
        <v>9172</v>
      </c>
      <c r="AD2026" s="6">
        <v>2</v>
      </c>
      <c r="AE2026" t="s">
        <v>942</v>
      </c>
      <c r="AF2026" t="s">
        <v>933</v>
      </c>
      <c r="AG2026" t="s">
        <v>756</v>
      </c>
      <c r="AH2026" t="s">
        <v>756</v>
      </c>
      <c r="AI2026" t="str">
        <f t="shared" si="2889"/>
        <v>o</v>
      </c>
      <c r="AJ2026" t="str">
        <f t="shared" si="2890"/>
        <v/>
      </c>
      <c r="AK2026" t="str">
        <f t="shared" si="2891"/>
        <v/>
      </c>
      <c r="AL2026" t="str">
        <f t="shared" si="2892"/>
        <v/>
      </c>
      <c r="AM2026" t="str">
        <f t="shared" si="2893"/>
        <v/>
      </c>
      <c r="AN2026" t="str">
        <f t="shared" si="2894"/>
        <v>Home</v>
      </c>
      <c r="AO2026" t="str">
        <f t="shared" si="2895"/>
        <v>h</v>
      </c>
      <c r="AP2026" t="str">
        <f t="shared" si="2896"/>
        <v/>
      </c>
      <c r="AQ2026" t="str">
        <f t="shared" si="2897"/>
        <v/>
      </c>
      <c r="AR2026" t="str">
        <f t="shared" si="2898"/>
        <v>Home</v>
      </c>
      <c r="AS2026" t="str">
        <f t="shared" si="2899"/>
        <v>h</v>
      </c>
      <c r="AT2026" t="str">
        <f t="shared" si="2900"/>
        <v>Defensive</v>
      </c>
      <c r="AU2026" t="str">
        <f t="shared" si="2901"/>
        <v/>
      </c>
      <c r="AV2026" t="str">
        <f t="shared" si="2902"/>
        <v/>
      </c>
      <c r="AW2026" t="str" cm="1">
        <f t="array" ref="AW2026">IFERROR(IF(O2026&lt;&gt;"",O2026,IF(OR($S2026="",$T2026=""),"",IF(O2026&lt;&gt;"",O2026,IF($T2026&lt;&gt;"",_xlfn._xlws.FILTER(O:O,($BU:$BU=$BU2026)*($I:$I=$I2026)*($T:$T=$T2026)*($S:$S=_xlfn.MINIFS($S:$S,$T:$T,"="&amp;$T2026)),"")))))&amp;"",IF(O2026="","",""))&amp;""</f>
        <v>Defensive_PlayPass-InShotPassLane</v>
      </c>
      <c r="AX2026" t="str" cm="1">
        <f t="array" ref="AX2026">IFERROR(IF(P2026&lt;&gt;"",P2026,IF(OR($S2026="",$T2026=""),"",IF($T2026&lt;&gt;"",_xlfn._xlws.FILTER(P:P,($BU:$BU=$BU2026)*($I:$I=$I2026)*($T:$T=$T2026)*($S:$S=_xlfn.MINIFS($S:$S,$T:$T,"="&amp;$T2026)),""))))&amp;"",IF(P2026="","",""))&amp;""</f>
        <v/>
      </c>
      <c r="AY2026" t="str" cm="1">
        <f t="array" ref="AY2026">IFERROR(IF(Q2026&lt;&gt;"",Q2026,IF(OR($S2026="",$T2026=""),"",IF($T2026&lt;&gt;"",_xlfn._xlws.FILTER(Q:Q,($BU:$BU=$BU2026)*($I:$I=$I2026)*($T:$T=$T2026)*($S:$S=_xlfn.MINIFS($S:$S,$T:$T,"="&amp;$T2026)),""))))&amp;"",IF(Q2026="","",""))&amp;""</f>
        <v/>
      </c>
      <c r="AZ2026" t="str" cm="1">
        <f t="array" ref="AZ2026">IFERROR(IF(R2026&lt;&gt;"",R2026,IF(OR($S2026="",$T2026=""),"",IF($T2026&lt;&gt;"",_xlfn._xlws.FILTER(R:R,($BU:$BU=$BU2026)*($I:$I=$I2026)*($T:$T=$T2026)*($S:$S=_xlfn.MINIFS($S:$S,$T:$T,"="&amp;$T2026)),""))))&amp;"",IF(R2026="","",""))&amp;""</f>
        <v>1</v>
      </c>
      <c r="BA2026" s="6">
        <f t="shared" si="2903"/>
        <v>171</v>
      </c>
      <c r="BB2026">
        <f t="shared" ref="BB2026:BD2026" si="2952">BB2025</f>
        <v>18987</v>
      </c>
      <c r="BC2026" t="str">
        <f t="shared" si="2952"/>
        <v>Velodrome</v>
      </c>
      <c r="BD2026" t="str">
        <f t="shared" si="2952"/>
        <v>Outlaws</v>
      </c>
      <c r="BE2026" t="s">
        <v>9</v>
      </c>
      <c r="BF2026" t="s">
        <v>173</v>
      </c>
      <c r="BI2026" cm="1">
        <f t="array" aca="1" ref="BI2026" ca="1">IFERROR(_xlfn._xlws.FILTER(shifts!A:A,(shifts!B:B=events!AD2026)*(shifts!AG:AG&gt;=events!BK2026)*(shifts!AH:AH&lt;=events!BL2026)),BI2025)</f>
        <v>69</v>
      </c>
      <c r="BJ2026" s="15">
        <f t="shared" si="2905"/>
        <v>0</v>
      </c>
      <c r="BK2026">
        <f t="shared" si="2906"/>
        <v>157</v>
      </c>
      <c r="BL2026">
        <f t="shared" si="2907"/>
        <v>157</v>
      </c>
      <c r="BM2026" s="15">
        <f>SUMIFS(BJ$2:BJ2026,K$2:K2026,"=Intermission")+SUMIFS(BJ$2:BJ2026,K$2:K2026,"=Timeout")</f>
        <v>67</v>
      </c>
      <c r="BN2026">
        <f t="shared" si="2908"/>
        <v>1147</v>
      </c>
      <c r="BO2026" s="19">
        <f t="shared" si="2909"/>
        <v>2070</v>
      </c>
      <c r="BP2026">
        <f t="shared" si="2910"/>
        <v>2065</v>
      </c>
      <c r="BQ2026" s="17">
        <f t="shared" si="2911"/>
        <v>2070</v>
      </c>
      <c r="BR2026" t="str">
        <f t="shared" si="2912"/>
        <v>opp_team_player_1</v>
      </c>
      <c r="BS2026">
        <f>COUNTIFS(S$3:S2026,"="&amp;S2026,AI$3:AI2026,"="&amp;AI2026)</f>
        <v>1</v>
      </c>
      <c r="BT2026" t="str">
        <f>IFERROR(VLOOKUP(BB2026&amp;BU2026&amp;X2026,game_rosters!U:W,3,FALSE),"")</f>
        <v>P100032</v>
      </c>
      <c r="BU2026" t="str">
        <f t="shared" si="2913"/>
        <v>Outlaws</v>
      </c>
    </row>
    <row r="2027" spans="1:73" x14ac:dyDescent="0.2">
      <c r="A2027">
        <f t="shared" si="2888"/>
        <v>1</v>
      </c>
      <c r="I2027" s="44">
        <v>56</v>
      </c>
      <c r="K2027" t="s">
        <v>13</v>
      </c>
      <c r="L2027" t="s">
        <v>586</v>
      </c>
      <c r="N2027" t="s">
        <v>594</v>
      </c>
      <c r="O2027" t="s">
        <v>573</v>
      </c>
      <c r="Q2027" t="s">
        <v>594</v>
      </c>
      <c r="R2027" s="51">
        <v>1</v>
      </c>
      <c r="S2027">
        <v>1042</v>
      </c>
      <c r="T2027" t="s">
        <v>756</v>
      </c>
      <c r="W2027" t="s">
        <v>731</v>
      </c>
      <c r="X2027">
        <v>56</v>
      </c>
      <c r="Z2027">
        <v>1</v>
      </c>
      <c r="AA2027">
        <f t="shared" si="2937"/>
        <v>2042</v>
      </c>
      <c r="AB2027" t="str">
        <f t="shared" si="2938"/>
        <v/>
      </c>
      <c r="AC2027">
        <f t="shared" si="2884"/>
        <v>2042</v>
      </c>
      <c r="AD2027" s="6">
        <v>2</v>
      </c>
      <c r="AE2027" t="s">
        <v>942</v>
      </c>
      <c r="AF2027" t="s">
        <v>926</v>
      </c>
      <c r="AG2027" t="s">
        <v>942</v>
      </c>
      <c r="AH2027" t="s">
        <v>927</v>
      </c>
      <c r="AI2027" t="str">
        <f t="shared" si="2889"/>
        <v>e</v>
      </c>
      <c r="AJ2027" t="str">
        <f t="shared" si="2890"/>
        <v/>
      </c>
      <c r="AK2027" t="str">
        <f t="shared" si="2891"/>
        <v/>
      </c>
      <c r="AL2027" t="str">
        <f t="shared" si="2892"/>
        <v/>
      </c>
      <c r="AM2027" t="str">
        <f t="shared" si="2893"/>
        <v/>
      </c>
      <c r="AN2027" t="str">
        <f t="shared" si="2894"/>
        <v>Away</v>
      </c>
      <c r="AO2027" t="str">
        <f t="shared" si="2895"/>
        <v>a</v>
      </c>
      <c r="AP2027" t="str">
        <f t="shared" si="2896"/>
        <v/>
      </c>
      <c r="AQ2027" t="str">
        <f t="shared" si="2897"/>
        <v/>
      </c>
      <c r="AR2027" t="str">
        <f t="shared" si="2898"/>
        <v>Away</v>
      </c>
      <c r="AS2027" t="str">
        <f t="shared" si="2899"/>
        <v>a</v>
      </c>
      <c r="AT2027" t="str">
        <f t="shared" si="2900"/>
        <v>Offensive</v>
      </c>
      <c r="AU2027" t="str">
        <f t="shared" si="2901"/>
        <v/>
      </c>
      <c r="AV2027" t="str">
        <f t="shared" si="2902"/>
        <v/>
      </c>
      <c r="AW2027" t="str" cm="1">
        <f t="array" ref="AW2027">IFERROR(IF(O2027&lt;&gt;"",O2027,IF(OR($S2027="",$T2027=""),"",IF(O2027&lt;&gt;"",O2027,IF($T2027&lt;&gt;"",_xlfn._xlws.FILTER(O:O,($BU:$BU=$BU2027)*($I:$I=$I2027)*($T:$T=$T2027)*($S:$S=_xlfn.MINIFS($S:$S,$T:$T,"="&amp;$T2027)),"")))))&amp;"",IF(O2027="","",""))&amp;""</f>
        <v>OffensivePlay_Zone-PuckRetrievalShot</v>
      </c>
      <c r="AX2027" t="str" cm="1">
        <f t="array" ref="AX2027">IFERROR(IF(P2027&lt;&gt;"",P2027,IF(OR($S2027="",$T2027=""),"",IF($T2027&lt;&gt;"",_xlfn._xlws.FILTER(P:P,($BU:$BU=$BU2027)*($I:$I=$I2027)*($T:$T=$T2027)*($S:$S=_xlfn.MINIFS($S:$S,$T:$T,"="&amp;$T2027)),""))))&amp;"",IF(P2027="","",""))&amp;""</f>
        <v/>
      </c>
      <c r="AY2027" t="str" cm="1">
        <f t="array" ref="AY2027">IFERROR(IF(Q2027&lt;&gt;"",Q2027,IF(OR($S2027="",$T2027=""),"",IF($T2027&lt;&gt;"",_xlfn._xlws.FILTER(Q:Q,($BU:$BU=$BU2027)*($I:$I=$I2027)*($T:$T=$T2027)*($S:$S=_xlfn.MINIFS($S:$S,$T:$T,"="&amp;$T2027)),""))))&amp;"",IF(Q2027="","",""))&amp;""</f>
        <v>u</v>
      </c>
      <c r="AZ2027" t="str" cm="1">
        <f t="array" ref="AZ2027">IFERROR(IF(R2027&lt;&gt;"",R2027,IF(OR($S2027="",$T2027=""),"",IF($T2027&lt;&gt;"",_xlfn._xlws.FILTER(R:R,($BU:$BU=$BU2027)*($I:$I=$I2027)*($T:$T=$T2027)*($S:$S=_xlfn.MINIFS($S:$S,$T:$T,"="&amp;$T2027)),""))))&amp;"",IF(R2027="","",""))&amp;""</f>
        <v>1</v>
      </c>
      <c r="BA2027" s="6">
        <f t="shared" si="2903"/>
        <v>171</v>
      </c>
      <c r="BB2027">
        <f t="shared" ref="BB2027:BD2027" si="2953">BB2026</f>
        <v>18987</v>
      </c>
      <c r="BC2027" t="str">
        <f t="shared" si="2953"/>
        <v>Velodrome</v>
      </c>
      <c r="BD2027" t="str">
        <f t="shared" si="2953"/>
        <v>Outlaws</v>
      </c>
      <c r="BE2027" t="s">
        <v>13</v>
      </c>
      <c r="BF2027" t="s">
        <v>586</v>
      </c>
      <c r="BI2027" cm="1">
        <f t="array" aca="1" ref="BI2027" ca="1">IFERROR(_xlfn._xlws.FILTER(shifts!A:A,(shifts!B:B=events!AD2027)*(shifts!AG:AG&gt;=events!BK2027)*(shifts!AH:AH&lt;=events!BL2027)),BI2026)</f>
        <v>69</v>
      </c>
      <c r="BJ2027" s="15">
        <f t="shared" si="2905"/>
        <v>2</v>
      </c>
      <c r="BK2027">
        <f t="shared" si="2906"/>
        <v>154</v>
      </c>
      <c r="BL2027">
        <f t="shared" si="2907"/>
        <v>152</v>
      </c>
      <c r="BM2027" s="15">
        <f>SUMIFS(BJ$2:BJ2027,K$2:K2027,"=Intermission")+SUMIFS(BJ$2:BJ2027,K$2:K2027,"=Timeout")</f>
        <v>67</v>
      </c>
      <c r="BN2027">
        <f t="shared" si="2908"/>
        <v>1147</v>
      </c>
      <c r="BO2027" s="19">
        <f t="shared" si="2909"/>
        <v>2073</v>
      </c>
      <c r="BP2027">
        <f t="shared" si="2910"/>
        <v>2068</v>
      </c>
      <c r="BQ2027" s="17">
        <f t="shared" si="2911"/>
        <v>2075</v>
      </c>
      <c r="BR2027" t="str">
        <f t="shared" si="2912"/>
        <v>event_team_player_1</v>
      </c>
      <c r="BS2027">
        <f>COUNTIFS(S$3:S2027,"="&amp;S2027,AI$3:AI2027,"="&amp;AI2027)</f>
        <v>1</v>
      </c>
      <c r="BT2027" t="str">
        <f>IFERROR(VLOOKUP(BB2027&amp;BU2027&amp;X2027,game_rosters!U:W,3,FALSE),"")</f>
        <v>P100099</v>
      </c>
      <c r="BU2027" t="str">
        <f t="shared" si="2913"/>
        <v>Outlaws</v>
      </c>
    </row>
    <row r="2028" spans="1:73" x14ac:dyDescent="0.2">
      <c r="A2028" t="str">
        <f t="shared" si="2888"/>
        <v/>
      </c>
      <c r="I2028" s="44">
        <v>70</v>
      </c>
      <c r="R2028" s="51">
        <v>1</v>
      </c>
      <c r="S2028">
        <v>1042</v>
      </c>
      <c r="T2028" t="s">
        <v>756</v>
      </c>
      <c r="X2028">
        <v>70</v>
      </c>
      <c r="AA2028">
        <f t="shared" si="2937"/>
        <v>2042</v>
      </c>
      <c r="AB2028" t="str">
        <f t="shared" si="2938"/>
        <v/>
      </c>
      <c r="AC2028">
        <f t="shared" si="2884"/>
        <v>2042</v>
      </c>
      <c r="AD2028" s="6">
        <v>2</v>
      </c>
      <c r="AE2028" t="s">
        <v>942</v>
      </c>
      <c r="AF2028" t="s">
        <v>926</v>
      </c>
      <c r="AG2028" t="s">
        <v>942</v>
      </c>
      <c r="AH2028" t="s">
        <v>927</v>
      </c>
      <c r="AI2028" t="str">
        <f t="shared" si="2889"/>
        <v>o</v>
      </c>
      <c r="AJ2028" t="str">
        <f t="shared" si="2890"/>
        <v/>
      </c>
      <c r="AK2028" t="str">
        <f t="shared" si="2891"/>
        <v/>
      </c>
      <c r="AL2028" t="str">
        <f t="shared" si="2892"/>
        <v/>
      </c>
      <c r="AM2028" t="str">
        <f t="shared" si="2893"/>
        <v/>
      </c>
      <c r="AN2028" t="str">
        <f t="shared" si="2894"/>
        <v>Away</v>
      </c>
      <c r="AO2028" t="str">
        <f t="shared" si="2895"/>
        <v>a</v>
      </c>
      <c r="AP2028" t="str">
        <f t="shared" si="2896"/>
        <v/>
      </c>
      <c r="AQ2028" t="str">
        <f t="shared" si="2897"/>
        <v/>
      </c>
      <c r="AR2028" t="str">
        <f t="shared" si="2898"/>
        <v>Away</v>
      </c>
      <c r="AS2028" t="str">
        <f t="shared" si="2899"/>
        <v>a</v>
      </c>
      <c r="AT2028" t="str">
        <f t="shared" si="2900"/>
        <v>Defensive</v>
      </c>
      <c r="AU2028" t="str">
        <f t="shared" si="2901"/>
        <v/>
      </c>
      <c r="AV2028" t="str">
        <f t="shared" si="2902"/>
        <v/>
      </c>
      <c r="AW2028" t="str" cm="1">
        <f t="array" ref="AW2028">IFERROR(IF(O2028&lt;&gt;"",O2028,IF(OR($S2028="",$T2028=""),"",IF(O2028&lt;&gt;"",O2028,IF($T2028&lt;&gt;"",_xlfn._xlws.FILTER(O:O,($BU:$BU=$BU2028)*($I:$I=$I2028)*($T:$T=$T2028)*($S:$S=_xlfn.MINIFS($S:$S,$T:$T,"="&amp;$T2028)),"")))))&amp;"",IF(O2028="","",""))&amp;""</f>
        <v/>
      </c>
      <c r="AX2028" t="str" cm="1">
        <f t="array" ref="AX2028">IFERROR(IF(P2028&lt;&gt;"",P2028,IF(OR($S2028="",$T2028=""),"",IF($T2028&lt;&gt;"",_xlfn._xlws.FILTER(P:P,($BU:$BU=$BU2028)*($I:$I=$I2028)*($T:$T=$T2028)*($S:$S=_xlfn.MINIFS($S:$S,$T:$T,"="&amp;$T2028)),""))))&amp;"",IF(P2028="","",""))&amp;""</f>
        <v/>
      </c>
      <c r="AY2028" t="str" cm="1">
        <f t="array" ref="AY2028">IFERROR(IF(Q2028&lt;&gt;"",Q2028,IF(OR($S2028="",$T2028=""),"",IF($T2028&lt;&gt;"",_xlfn._xlws.FILTER(Q:Q,($BU:$BU=$BU2028)*($I:$I=$I2028)*($T:$T=$T2028)*($S:$S=_xlfn.MINIFS($S:$S,$T:$T,"="&amp;$T2028)),""))))&amp;"",IF(Q2028="","",""))&amp;""</f>
        <v/>
      </c>
      <c r="AZ2028" t="str" cm="1">
        <f t="array" ref="AZ2028">IFERROR(IF(R2028&lt;&gt;"",R2028,IF(OR($S2028="",$T2028=""),"",IF($T2028&lt;&gt;"",_xlfn._xlws.FILTER(R:R,($BU:$BU=$BU2028)*($I:$I=$I2028)*($T:$T=$T2028)*($S:$S=_xlfn.MINIFS($S:$S,$T:$T,"="&amp;$T2028)),""))))&amp;"",IF(R2028="","",""))&amp;""</f>
        <v>1</v>
      </c>
      <c r="BA2028" s="6">
        <f t="shared" si="2903"/>
        <v>171</v>
      </c>
      <c r="BB2028">
        <f t="shared" ref="BB2028:BD2028" si="2954">BB2027</f>
        <v>18987</v>
      </c>
      <c r="BC2028" t="str">
        <f t="shared" si="2954"/>
        <v>Velodrome</v>
      </c>
      <c r="BD2028" t="str">
        <f t="shared" si="2954"/>
        <v>Outlaws</v>
      </c>
      <c r="BE2028" t="s">
        <v>13</v>
      </c>
      <c r="BF2028" t="s">
        <v>586</v>
      </c>
      <c r="BI2028" cm="1">
        <f t="array" aca="1" ref="BI2028" ca="1">IFERROR(_xlfn._xlws.FILTER(shifts!A:A,(shifts!B:B=events!AD2028)*(shifts!AG:AG&gt;=events!BK2028)*(shifts!AH:AH&lt;=events!BL2028)),BI2027)</f>
        <v>69</v>
      </c>
      <c r="BJ2028" s="15">
        <f t="shared" si="2905"/>
        <v>2</v>
      </c>
      <c r="BK2028">
        <f t="shared" si="2906"/>
        <v>154</v>
      </c>
      <c r="BL2028">
        <f t="shared" si="2907"/>
        <v>152</v>
      </c>
      <c r="BM2028" s="15">
        <f>SUMIFS(BJ$2:BJ2028,K$2:K2028,"=Intermission")+SUMIFS(BJ$2:BJ2028,K$2:K2028,"=Timeout")</f>
        <v>67</v>
      </c>
      <c r="BN2028">
        <f t="shared" si="2908"/>
        <v>1147</v>
      </c>
      <c r="BO2028" s="19">
        <f t="shared" si="2909"/>
        <v>2073</v>
      </c>
      <c r="BP2028">
        <f t="shared" si="2910"/>
        <v>2068</v>
      </c>
      <c r="BQ2028" s="17">
        <f t="shared" si="2911"/>
        <v>2075</v>
      </c>
      <c r="BR2028" t="str">
        <f t="shared" si="2912"/>
        <v>opp_team_player_1</v>
      </c>
      <c r="BS2028">
        <f>COUNTIFS(S$3:S2028,"="&amp;S2028,AI$3:AI2028,"="&amp;AI2028)</f>
        <v>1</v>
      </c>
      <c r="BT2028" t="str">
        <f>IFERROR(VLOOKUP(BB2028&amp;BU2028&amp;X2028,game_rosters!U:W,3,FALSE),"")</f>
        <v>P100001</v>
      </c>
      <c r="BU2028" t="str">
        <f t="shared" si="2913"/>
        <v>Velodrome</v>
      </c>
    </row>
    <row r="2029" spans="1:73" x14ac:dyDescent="0.2">
      <c r="A2029">
        <f t="shared" si="2888"/>
        <v>1</v>
      </c>
      <c r="I2029" s="44">
        <v>56</v>
      </c>
      <c r="K2029" t="s">
        <v>230</v>
      </c>
      <c r="L2029" t="s">
        <v>389</v>
      </c>
      <c r="M2029" t="s">
        <v>448</v>
      </c>
      <c r="N2029" t="s">
        <v>594</v>
      </c>
      <c r="O2029" t="s">
        <v>614</v>
      </c>
      <c r="Q2029" t="s">
        <v>594</v>
      </c>
      <c r="R2029" s="51">
        <v>1</v>
      </c>
      <c r="S2029">
        <v>1043</v>
      </c>
      <c r="T2029" t="s">
        <v>756</v>
      </c>
      <c r="W2029" t="s">
        <v>731</v>
      </c>
      <c r="X2029">
        <v>56</v>
      </c>
      <c r="Z2029">
        <v>1</v>
      </c>
      <c r="AA2029">
        <f t="shared" si="2937"/>
        <v>2043</v>
      </c>
      <c r="AB2029" t="str">
        <f t="shared" si="2938"/>
        <v/>
      </c>
      <c r="AC2029">
        <f t="shared" si="2884"/>
        <v>2043</v>
      </c>
      <c r="AD2029" s="6">
        <v>2</v>
      </c>
      <c r="AE2029" t="s">
        <v>942</v>
      </c>
      <c r="AF2029" t="s">
        <v>927</v>
      </c>
      <c r="AG2029" t="s">
        <v>756</v>
      </c>
      <c r="AH2029" t="s">
        <v>756</v>
      </c>
      <c r="AI2029" t="str">
        <f t="shared" si="2889"/>
        <v>e</v>
      </c>
      <c r="AJ2029" t="str">
        <f t="shared" si="2890"/>
        <v/>
      </c>
      <c r="AK2029" t="str">
        <f t="shared" si="2891"/>
        <v/>
      </c>
      <c r="AL2029" t="str">
        <f t="shared" si="2892"/>
        <v/>
      </c>
      <c r="AM2029" t="str">
        <f t="shared" si="2893"/>
        <v/>
      </c>
      <c r="AN2029" t="str">
        <f t="shared" si="2894"/>
        <v>Away</v>
      </c>
      <c r="AO2029" t="str">
        <f t="shared" si="2895"/>
        <v>a</v>
      </c>
      <c r="AP2029" t="str">
        <f t="shared" si="2896"/>
        <v/>
      </c>
      <c r="AQ2029" t="str">
        <f t="shared" si="2897"/>
        <v/>
      </c>
      <c r="AR2029" t="str">
        <f t="shared" si="2898"/>
        <v>Away</v>
      </c>
      <c r="AS2029" t="str">
        <f t="shared" si="2899"/>
        <v>a</v>
      </c>
      <c r="AT2029" t="str">
        <f t="shared" si="2900"/>
        <v>Defensive</v>
      </c>
      <c r="AU2029" t="str">
        <f t="shared" si="2901"/>
        <v/>
      </c>
      <c r="AV2029" t="str">
        <f t="shared" si="2902"/>
        <v/>
      </c>
      <c r="AW2029" t="str" cm="1">
        <f t="array" ref="AW2029">IFERROR(IF(O2029&lt;&gt;"",O2029,IF(OR($S2029="",$T2029=""),"",IF(O2029&lt;&gt;"",O2029,IF($T2029&lt;&gt;"",_xlfn._xlws.FILTER(O:O,($BU:$BU=$BU2029)*($I:$I=$I2029)*($T:$T=$T2029)*($S:$S=_xlfn.MINIFS($S:$S,$T:$T,"="&amp;$T2029)),"")))))&amp;"",IF(O2029="","",""))&amp;""</f>
        <v>Defensive_Zone-AttemptedBreakOutClear</v>
      </c>
      <c r="AX2029" t="str" cm="1">
        <f t="array" ref="AX2029">IFERROR(IF(P2029&lt;&gt;"",P2029,IF(OR($S2029="",$T2029=""),"",IF($T2029&lt;&gt;"",_xlfn._xlws.FILTER(P:P,($BU:$BU=$BU2029)*($I:$I=$I2029)*($T:$T=$T2029)*($S:$S=_xlfn.MINIFS($S:$S,$T:$T,"="&amp;$T2029)),""))))&amp;"",IF(P2029="","",""))&amp;""</f>
        <v/>
      </c>
      <c r="AY2029" t="str" cm="1">
        <f t="array" ref="AY2029">IFERROR(IF(Q2029&lt;&gt;"",Q2029,IF(OR($S2029="",$T2029=""),"",IF($T2029&lt;&gt;"",_xlfn._xlws.FILTER(Q:Q,($BU:$BU=$BU2029)*($I:$I=$I2029)*($T:$T=$T2029)*($S:$S=_xlfn.MINIFS($S:$S,$T:$T,"="&amp;$T2029)),""))))&amp;"",IF(Q2029="","",""))&amp;""</f>
        <v>u</v>
      </c>
      <c r="AZ2029" t="str" cm="1">
        <f t="array" ref="AZ2029">IFERROR(IF(R2029&lt;&gt;"",R2029,IF(OR($S2029="",$T2029=""),"",IF($T2029&lt;&gt;"",_xlfn._xlws.FILTER(R:R,($BU:$BU=$BU2029)*($I:$I=$I2029)*($T:$T=$T2029)*($S:$S=_xlfn.MINIFS($S:$S,$T:$T,"="&amp;$T2029)),""))))&amp;"",IF(R2029="","",""))&amp;""</f>
        <v>1</v>
      </c>
      <c r="BA2029" s="6">
        <f t="shared" si="2903"/>
        <v>171</v>
      </c>
      <c r="BB2029">
        <f t="shared" ref="BB2029:BD2029" si="2955">BB2028</f>
        <v>18987</v>
      </c>
      <c r="BC2029" t="str">
        <f t="shared" si="2955"/>
        <v>Velodrome</v>
      </c>
      <c r="BD2029" t="str">
        <f t="shared" si="2955"/>
        <v>Outlaws</v>
      </c>
      <c r="BE2029" t="s">
        <v>230</v>
      </c>
      <c r="BF2029" t="s">
        <v>389</v>
      </c>
      <c r="BI2029" cm="1">
        <f t="array" aca="1" ref="BI2029" ca="1">IFERROR(_xlfn._xlws.FILTER(shifts!A:A,(shifts!B:B=events!AD2029)*(shifts!AG:AG&gt;=events!BK2029)*(shifts!AH:AH&lt;=events!BL2029)),BI2028)</f>
        <v>69</v>
      </c>
      <c r="BJ2029" s="15">
        <f t="shared" si="2905"/>
        <v>0</v>
      </c>
      <c r="BK2029">
        <f t="shared" si="2906"/>
        <v>152</v>
      </c>
      <c r="BL2029">
        <f t="shared" si="2907"/>
        <v>152</v>
      </c>
      <c r="BM2029" s="15">
        <f>SUMIFS(BJ$2:BJ2029,K$2:K2029,"=Intermission")+SUMIFS(BJ$2:BJ2029,K$2:K2029,"=Timeout")</f>
        <v>67</v>
      </c>
      <c r="BN2029">
        <f t="shared" si="2908"/>
        <v>1147</v>
      </c>
      <c r="BO2029" s="19">
        <f t="shared" si="2909"/>
        <v>2075</v>
      </c>
      <c r="BP2029">
        <f t="shared" si="2910"/>
        <v>2070</v>
      </c>
      <c r="BQ2029" s="17">
        <f t="shared" si="2911"/>
        <v>2075</v>
      </c>
      <c r="BR2029" t="str">
        <f t="shared" si="2912"/>
        <v>event_team_player_1</v>
      </c>
      <c r="BS2029">
        <f>COUNTIFS(S$3:S2029,"="&amp;S2029,AI$3:AI2029,"="&amp;AI2029)</f>
        <v>1</v>
      </c>
      <c r="BT2029" t="str">
        <f>IFERROR(VLOOKUP(BB2029&amp;BU2029&amp;X2029,game_rosters!U:W,3,FALSE),"")</f>
        <v>P100099</v>
      </c>
      <c r="BU2029" t="str">
        <f t="shared" si="2913"/>
        <v>Outlaws</v>
      </c>
    </row>
    <row r="2030" spans="1:73" x14ac:dyDescent="0.2">
      <c r="A2030" t="str">
        <f t="shared" si="2888"/>
        <v/>
      </c>
      <c r="I2030" s="44">
        <v>70</v>
      </c>
      <c r="R2030" s="51">
        <v>1</v>
      </c>
      <c r="S2030">
        <v>1043</v>
      </c>
      <c r="T2030" t="s">
        <v>756</v>
      </c>
      <c r="X2030">
        <v>70</v>
      </c>
      <c r="AA2030">
        <f t="shared" si="2937"/>
        <v>2043</v>
      </c>
      <c r="AB2030" t="str">
        <f t="shared" si="2938"/>
        <v/>
      </c>
      <c r="AC2030">
        <f t="shared" si="2884"/>
        <v>2043</v>
      </c>
      <c r="AD2030" s="6">
        <v>2</v>
      </c>
      <c r="AE2030" t="s">
        <v>942</v>
      </c>
      <c r="AF2030" t="s">
        <v>927</v>
      </c>
      <c r="AG2030" t="s">
        <v>756</v>
      </c>
      <c r="AH2030" t="s">
        <v>756</v>
      </c>
      <c r="AI2030" t="str">
        <f t="shared" si="2889"/>
        <v>o</v>
      </c>
      <c r="AJ2030" t="str">
        <f t="shared" si="2890"/>
        <v/>
      </c>
      <c r="AK2030" t="str">
        <f t="shared" si="2891"/>
        <v/>
      </c>
      <c r="AL2030" t="str">
        <f t="shared" si="2892"/>
        <v/>
      </c>
      <c r="AM2030" t="str">
        <f t="shared" si="2893"/>
        <v/>
      </c>
      <c r="AN2030" t="str">
        <f t="shared" si="2894"/>
        <v>Away</v>
      </c>
      <c r="AO2030" t="str">
        <f t="shared" si="2895"/>
        <v>a</v>
      </c>
      <c r="AP2030" t="str">
        <f t="shared" si="2896"/>
        <v/>
      </c>
      <c r="AQ2030" t="str">
        <f t="shared" si="2897"/>
        <v/>
      </c>
      <c r="AR2030" t="str">
        <f t="shared" si="2898"/>
        <v>Away</v>
      </c>
      <c r="AS2030" t="str">
        <f t="shared" si="2899"/>
        <v>a</v>
      </c>
      <c r="AT2030" t="str">
        <f t="shared" si="2900"/>
        <v>Offensive</v>
      </c>
      <c r="AU2030" t="str">
        <f t="shared" si="2901"/>
        <v/>
      </c>
      <c r="AV2030" t="str">
        <f t="shared" si="2902"/>
        <v/>
      </c>
      <c r="AW2030" t="str" cm="1">
        <f t="array" ref="AW2030">IFERROR(IF(O2030&lt;&gt;"",O2030,IF(OR($S2030="",$T2030=""),"",IF(O2030&lt;&gt;"",O2030,IF($T2030&lt;&gt;"",_xlfn._xlws.FILTER(O:O,($BU:$BU=$BU2030)*($I:$I=$I2030)*($T:$T=$T2030)*($S:$S=_xlfn.MINIFS($S:$S,$T:$T,"="&amp;$T2030)),"")))))&amp;"",IF(O2030="","",""))&amp;""</f>
        <v/>
      </c>
      <c r="AX2030" t="str" cm="1">
        <f t="array" ref="AX2030">IFERROR(IF(P2030&lt;&gt;"",P2030,IF(OR($S2030="",$T2030=""),"",IF($T2030&lt;&gt;"",_xlfn._xlws.FILTER(P:P,($BU:$BU=$BU2030)*($I:$I=$I2030)*($T:$T=$T2030)*($S:$S=_xlfn.MINIFS($S:$S,$T:$T,"="&amp;$T2030)),""))))&amp;"",IF(P2030="","",""))&amp;""</f>
        <v/>
      </c>
      <c r="AY2030" t="str" cm="1">
        <f t="array" ref="AY2030">IFERROR(IF(Q2030&lt;&gt;"",Q2030,IF(OR($S2030="",$T2030=""),"",IF($T2030&lt;&gt;"",_xlfn._xlws.FILTER(Q:Q,($BU:$BU=$BU2030)*($I:$I=$I2030)*($T:$T=$T2030)*($S:$S=_xlfn.MINIFS($S:$S,$T:$T,"="&amp;$T2030)),""))))&amp;"",IF(Q2030="","",""))&amp;""</f>
        <v/>
      </c>
      <c r="AZ2030" t="str" cm="1">
        <f t="array" ref="AZ2030">IFERROR(IF(R2030&lt;&gt;"",R2030,IF(OR($S2030="",$T2030=""),"",IF($T2030&lt;&gt;"",_xlfn._xlws.FILTER(R:R,($BU:$BU=$BU2030)*($I:$I=$I2030)*($T:$T=$T2030)*($S:$S=_xlfn.MINIFS($S:$S,$T:$T,"="&amp;$T2030)),""))))&amp;"",IF(R2030="","",""))&amp;""</f>
        <v>1</v>
      </c>
      <c r="BA2030" s="6">
        <f t="shared" si="2903"/>
        <v>171</v>
      </c>
      <c r="BB2030">
        <f t="shared" ref="BB2030:BD2030" si="2956">BB2029</f>
        <v>18987</v>
      </c>
      <c r="BC2030" t="str">
        <f t="shared" si="2956"/>
        <v>Velodrome</v>
      </c>
      <c r="BD2030" t="str">
        <f t="shared" si="2956"/>
        <v>Outlaws</v>
      </c>
      <c r="BE2030" t="s">
        <v>230</v>
      </c>
      <c r="BF2030" t="s">
        <v>389</v>
      </c>
      <c r="BI2030" cm="1">
        <f t="array" aca="1" ref="BI2030" ca="1">IFERROR(_xlfn._xlws.FILTER(shifts!A:A,(shifts!B:B=events!AD2030)*(shifts!AG:AG&gt;=events!BK2030)*(shifts!AH:AH&lt;=events!BL2030)),BI2029)</f>
        <v>69</v>
      </c>
      <c r="BJ2030" s="15">
        <f t="shared" si="2905"/>
        <v>0</v>
      </c>
      <c r="BK2030">
        <f t="shared" si="2906"/>
        <v>152</v>
      </c>
      <c r="BL2030">
        <f t="shared" si="2907"/>
        <v>152</v>
      </c>
      <c r="BM2030" s="15">
        <f>SUMIFS(BJ$2:BJ2030,K$2:K2030,"=Intermission")+SUMIFS(BJ$2:BJ2030,K$2:K2030,"=Timeout")</f>
        <v>67</v>
      </c>
      <c r="BN2030">
        <f t="shared" si="2908"/>
        <v>1147</v>
      </c>
      <c r="BO2030" s="19">
        <f t="shared" si="2909"/>
        <v>2075</v>
      </c>
      <c r="BP2030">
        <f t="shared" si="2910"/>
        <v>2070</v>
      </c>
      <c r="BQ2030" s="17">
        <f t="shared" si="2911"/>
        <v>2075</v>
      </c>
      <c r="BR2030" t="str">
        <f t="shared" si="2912"/>
        <v>opp_team_player_1</v>
      </c>
      <c r="BS2030">
        <f>COUNTIFS(S$3:S2030,"="&amp;S2030,AI$3:AI2030,"="&amp;AI2030)</f>
        <v>1</v>
      </c>
      <c r="BT2030" t="str">
        <f>IFERROR(VLOOKUP(BB2030&amp;BU2030&amp;X2030,game_rosters!U:W,3,FALSE),"")</f>
        <v>P100001</v>
      </c>
      <c r="BU2030" t="str">
        <f t="shared" si="2913"/>
        <v>Velodrome</v>
      </c>
    </row>
    <row r="2031" spans="1:73" x14ac:dyDescent="0.2">
      <c r="A2031">
        <f t="shared" si="2888"/>
        <v>1</v>
      </c>
      <c r="I2031" s="44">
        <v>25</v>
      </c>
      <c r="K2031" t="s">
        <v>13</v>
      </c>
      <c r="L2031" t="s">
        <v>587</v>
      </c>
      <c r="N2031" t="s">
        <v>594</v>
      </c>
      <c r="O2031" t="s">
        <v>696</v>
      </c>
      <c r="Q2031" t="s">
        <v>594</v>
      </c>
      <c r="R2031" s="51">
        <v>1</v>
      </c>
      <c r="S2031">
        <v>1044</v>
      </c>
      <c r="T2031" t="s">
        <v>756</v>
      </c>
      <c r="W2031" t="s">
        <v>731</v>
      </c>
      <c r="X2031">
        <v>25</v>
      </c>
      <c r="Z2031">
        <v>1</v>
      </c>
      <c r="AA2031">
        <f t="shared" si="2937"/>
        <v>2044</v>
      </c>
      <c r="AB2031" t="str">
        <f t="shared" si="2938"/>
        <v/>
      </c>
      <c r="AC2031">
        <f t="shared" si="2884"/>
        <v>2044</v>
      </c>
      <c r="AD2031" s="6">
        <v>2</v>
      </c>
      <c r="AE2031" t="s">
        <v>942</v>
      </c>
      <c r="AF2031" t="s">
        <v>907</v>
      </c>
      <c r="AG2031" t="s">
        <v>756</v>
      </c>
      <c r="AH2031" t="s">
        <v>756</v>
      </c>
      <c r="AI2031" t="str">
        <f t="shared" si="2889"/>
        <v>e</v>
      </c>
      <c r="AJ2031" t="str">
        <f t="shared" si="2890"/>
        <v/>
      </c>
      <c r="AK2031" t="str">
        <f t="shared" si="2891"/>
        <v/>
      </c>
      <c r="AL2031" t="str">
        <f t="shared" si="2892"/>
        <v/>
      </c>
      <c r="AM2031" t="str">
        <f t="shared" si="2893"/>
        <v/>
      </c>
      <c r="AN2031" t="str">
        <f t="shared" si="2894"/>
        <v>Away</v>
      </c>
      <c r="AO2031" t="str">
        <f t="shared" si="2895"/>
        <v>a</v>
      </c>
      <c r="AP2031" t="str">
        <f t="shared" si="2896"/>
        <v/>
      </c>
      <c r="AQ2031" t="str">
        <f t="shared" si="2897"/>
        <v/>
      </c>
      <c r="AR2031" t="str">
        <f t="shared" si="2898"/>
        <v>Away</v>
      </c>
      <c r="AS2031" t="str">
        <f t="shared" si="2899"/>
        <v>a</v>
      </c>
      <c r="AT2031" t="str">
        <f t="shared" si="2900"/>
        <v>Offensive</v>
      </c>
      <c r="AU2031" t="str">
        <f t="shared" si="2901"/>
        <v/>
      </c>
      <c r="AV2031" t="str">
        <f t="shared" si="2902"/>
        <v/>
      </c>
      <c r="AW2031" t="str" cm="1">
        <f t="array" ref="AW2031">IFERROR(IF(O2031&lt;&gt;"",O2031,IF(OR($S2031="",$T2031=""),"",IF(O2031&lt;&gt;"",O2031,IF($T2031&lt;&gt;"",_xlfn._xlws.FILTER(O:O,($BU:$BU=$BU2031)*($I:$I=$I2031)*($T:$T=$T2031)*($S:$S=_xlfn.MINIFS($S:$S,$T:$T,"="&amp;$T2031)),"")))))&amp;"",IF(O2031="","",""))&amp;""</f>
        <v>OffensivePlay_Zone-PuckRecoveryDumpIn</v>
      </c>
      <c r="AX2031" t="str" cm="1">
        <f t="array" ref="AX2031">IFERROR(IF(P2031&lt;&gt;"",P2031,IF(OR($S2031="",$T2031=""),"",IF($T2031&lt;&gt;"",_xlfn._xlws.FILTER(P:P,($BU:$BU=$BU2031)*($I:$I=$I2031)*($T:$T=$T2031)*($S:$S=_xlfn.MINIFS($S:$S,$T:$T,"="&amp;$T2031)),""))))&amp;"",IF(P2031="","",""))&amp;""</f>
        <v/>
      </c>
      <c r="AY2031" t="str" cm="1">
        <f t="array" ref="AY2031">IFERROR(IF(Q2031&lt;&gt;"",Q2031,IF(OR($S2031="",$T2031=""),"",IF($T2031&lt;&gt;"",_xlfn._xlws.FILTER(Q:Q,($BU:$BU=$BU2031)*($I:$I=$I2031)*($T:$T=$T2031)*($S:$S=_xlfn.MINIFS($S:$S,$T:$T,"="&amp;$T2031)),""))))&amp;"",IF(Q2031="","",""))&amp;""</f>
        <v>u</v>
      </c>
      <c r="AZ2031" t="str" cm="1">
        <f t="array" ref="AZ2031">IFERROR(IF(R2031&lt;&gt;"",R2031,IF(OR($S2031="",$T2031=""),"",IF($T2031&lt;&gt;"",_xlfn._xlws.FILTER(R:R,($BU:$BU=$BU2031)*($I:$I=$I2031)*($T:$T=$T2031)*($S:$S=_xlfn.MINIFS($S:$S,$T:$T,"="&amp;$T2031)),""))))&amp;"",IF(R2031="","",""))&amp;""</f>
        <v>1</v>
      </c>
      <c r="BA2031" s="6">
        <f t="shared" si="2903"/>
        <v>171</v>
      </c>
      <c r="BB2031">
        <f t="shared" ref="BB2031:BD2031" si="2957">BB2030</f>
        <v>18987</v>
      </c>
      <c r="BC2031" t="str">
        <f t="shared" si="2957"/>
        <v>Velodrome</v>
      </c>
      <c r="BD2031" t="str">
        <f t="shared" si="2957"/>
        <v>Outlaws</v>
      </c>
      <c r="BE2031" t="s">
        <v>13</v>
      </c>
      <c r="BF2031" t="s">
        <v>587</v>
      </c>
      <c r="BI2031" cm="1">
        <f t="array" aca="1" ref="BI2031" ca="1">IFERROR(_xlfn._xlws.FILTER(shifts!A:A,(shifts!B:B=events!AD2031)*(shifts!AG:AG&gt;=events!BK2031)*(shifts!AH:AH&lt;=events!BL2031)),BI2030)</f>
        <v>69</v>
      </c>
      <c r="BJ2031" s="15">
        <f t="shared" si="2905"/>
        <v>0</v>
      </c>
      <c r="BK2031">
        <f t="shared" si="2906"/>
        <v>147</v>
      </c>
      <c r="BL2031">
        <f t="shared" si="2907"/>
        <v>147</v>
      </c>
      <c r="BM2031" s="15">
        <f>SUMIFS(BJ$2:BJ2031,K$2:K2031,"=Intermission")+SUMIFS(BJ$2:BJ2031,K$2:K2031,"=Timeout")</f>
        <v>67</v>
      </c>
      <c r="BN2031">
        <f t="shared" si="2908"/>
        <v>1147</v>
      </c>
      <c r="BO2031" s="19">
        <f t="shared" si="2909"/>
        <v>2080</v>
      </c>
      <c r="BP2031">
        <f t="shared" si="2910"/>
        <v>2075</v>
      </c>
      <c r="BQ2031" s="17">
        <f t="shared" si="2911"/>
        <v>2080</v>
      </c>
      <c r="BR2031" t="str">
        <f t="shared" si="2912"/>
        <v>event_team_player_1</v>
      </c>
      <c r="BS2031">
        <f>COUNTIFS(S$3:S2031,"="&amp;S2031,AI$3:AI2031,"="&amp;AI2031)</f>
        <v>1</v>
      </c>
      <c r="BT2031" t="str">
        <f>IFERROR(VLOOKUP(BB2031&amp;BU2031&amp;X2031,game_rosters!U:W,3,FALSE),"")</f>
        <v>P100170</v>
      </c>
      <c r="BU2031" t="str">
        <f t="shared" si="2913"/>
        <v>Outlaws</v>
      </c>
    </row>
    <row r="2032" spans="1:73" x14ac:dyDescent="0.2">
      <c r="A2032" t="str">
        <f t="shared" si="2888"/>
        <v/>
      </c>
      <c r="I2032" s="44">
        <v>3</v>
      </c>
      <c r="O2032" t="s">
        <v>696</v>
      </c>
      <c r="Q2032" t="s">
        <v>594</v>
      </c>
      <c r="R2032" s="51">
        <v>1</v>
      </c>
      <c r="S2032">
        <v>1044</v>
      </c>
      <c r="T2032" t="s">
        <v>756</v>
      </c>
      <c r="X2032">
        <v>3</v>
      </c>
      <c r="Z2032">
        <v>1</v>
      </c>
      <c r="AA2032">
        <f t="shared" si="2937"/>
        <v>2044</v>
      </c>
      <c r="AB2032" t="str">
        <f t="shared" si="2938"/>
        <v/>
      </c>
      <c r="AC2032">
        <f t="shared" si="2884"/>
        <v>2044</v>
      </c>
      <c r="AD2032" s="6">
        <v>2</v>
      </c>
      <c r="AE2032" t="s">
        <v>942</v>
      </c>
      <c r="AF2032" t="s">
        <v>907</v>
      </c>
      <c r="AG2032" t="s">
        <v>756</v>
      </c>
      <c r="AH2032" t="s">
        <v>756</v>
      </c>
      <c r="AI2032" t="str">
        <f t="shared" si="2889"/>
        <v>e</v>
      </c>
      <c r="AJ2032" t="str">
        <f t="shared" si="2890"/>
        <v/>
      </c>
      <c r="AK2032" t="str">
        <f t="shared" si="2891"/>
        <v/>
      </c>
      <c r="AL2032" t="str">
        <f t="shared" si="2892"/>
        <v/>
      </c>
      <c r="AM2032" t="str">
        <f t="shared" si="2893"/>
        <v/>
      </c>
      <c r="AN2032" t="str">
        <f t="shared" si="2894"/>
        <v>Away</v>
      </c>
      <c r="AO2032" t="str">
        <f t="shared" si="2895"/>
        <v>a</v>
      </c>
      <c r="AP2032" t="str">
        <f t="shared" si="2896"/>
        <v/>
      </c>
      <c r="AQ2032" t="str">
        <f t="shared" si="2897"/>
        <v/>
      </c>
      <c r="AR2032" t="str">
        <f t="shared" si="2898"/>
        <v>Away</v>
      </c>
      <c r="AS2032" t="str">
        <f t="shared" si="2899"/>
        <v>a</v>
      </c>
      <c r="AT2032" t="str">
        <f t="shared" si="2900"/>
        <v>Offensive</v>
      </c>
      <c r="AU2032" t="str">
        <f t="shared" si="2901"/>
        <v/>
      </c>
      <c r="AV2032" t="str">
        <f t="shared" si="2902"/>
        <v/>
      </c>
      <c r="AW2032" t="str" cm="1">
        <f t="array" ref="AW2032">IFERROR(IF(O2032&lt;&gt;"",O2032,IF(OR($S2032="",$T2032=""),"",IF(O2032&lt;&gt;"",O2032,IF($T2032&lt;&gt;"",_xlfn._xlws.FILTER(O:O,($BU:$BU=$BU2032)*($I:$I=$I2032)*($T:$T=$T2032)*($S:$S=_xlfn.MINIFS($S:$S,$T:$T,"="&amp;$T2032)),"")))))&amp;"",IF(O2032="","",""))&amp;""</f>
        <v>OffensivePlay_Zone-PuckRecoveryDumpIn</v>
      </c>
      <c r="AX2032" t="str" cm="1">
        <f t="array" ref="AX2032">IFERROR(IF(P2032&lt;&gt;"",P2032,IF(OR($S2032="",$T2032=""),"",IF($T2032&lt;&gt;"",_xlfn._xlws.FILTER(P:P,($BU:$BU=$BU2032)*($I:$I=$I2032)*($T:$T=$T2032)*($S:$S=_xlfn.MINIFS($S:$S,$T:$T,"="&amp;$T2032)),""))))&amp;"",IF(P2032="","",""))&amp;""</f>
        <v/>
      </c>
      <c r="AY2032" t="str" cm="1">
        <f t="array" ref="AY2032">IFERROR(IF(Q2032&lt;&gt;"",Q2032,IF(OR($S2032="",$T2032=""),"",IF($T2032&lt;&gt;"",_xlfn._xlws.FILTER(Q:Q,($BU:$BU=$BU2032)*($I:$I=$I2032)*($T:$T=$T2032)*($S:$S=_xlfn.MINIFS($S:$S,$T:$T,"="&amp;$T2032)),""))))&amp;"",IF(Q2032="","",""))&amp;""</f>
        <v>u</v>
      </c>
      <c r="AZ2032" t="str" cm="1">
        <f t="array" ref="AZ2032">IFERROR(IF(R2032&lt;&gt;"",R2032,IF(OR($S2032="",$T2032=""),"",IF($T2032&lt;&gt;"",_xlfn._xlws.FILTER(R:R,($BU:$BU=$BU2032)*($I:$I=$I2032)*($T:$T=$T2032)*($S:$S=_xlfn.MINIFS($S:$S,$T:$T,"="&amp;$T2032)),""))))&amp;"",IF(R2032="","",""))&amp;""</f>
        <v>1</v>
      </c>
      <c r="BA2032" s="6">
        <f t="shared" si="2903"/>
        <v>171</v>
      </c>
      <c r="BB2032">
        <f t="shared" ref="BB2032:BD2032" si="2958">BB2031</f>
        <v>18987</v>
      </c>
      <c r="BC2032" t="str">
        <f t="shared" si="2958"/>
        <v>Velodrome</v>
      </c>
      <c r="BD2032" t="str">
        <f t="shared" si="2958"/>
        <v>Outlaws</v>
      </c>
      <c r="BE2032" t="s">
        <v>13</v>
      </c>
      <c r="BF2032" t="s">
        <v>587</v>
      </c>
      <c r="BI2032" cm="1">
        <f t="array" aca="1" ref="BI2032" ca="1">IFERROR(_xlfn._xlws.FILTER(shifts!A:A,(shifts!B:B=events!AD2032)*(shifts!AG:AG&gt;=events!BK2032)*(shifts!AH:AH&lt;=events!BL2032)),BI2031)</f>
        <v>69</v>
      </c>
      <c r="BJ2032" s="15">
        <f t="shared" si="2905"/>
        <v>0</v>
      </c>
      <c r="BK2032">
        <f t="shared" si="2906"/>
        <v>147</v>
      </c>
      <c r="BL2032">
        <f t="shared" si="2907"/>
        <v>147</v>
      </c>
      <c r="BM2032" s="15">
        <f>SUMIFS(BJ$2:BJ2032,K$2:K2032,"=Intermission")+SUMIFS(BJ$2:BJ2032,K$2:K2032,"=Timeout")</f>
        <v>67</v>
      </c>
      <c r="BN2032">
        <f t="shared" si="2908"/>
        <v>1147</v>
      </c>
      <c r="BO2032" s="19">
        <f t="shared" si="2909"/>
        <v>2080</v>
      </c>
      <c r="BP2032">
        <f t="shared" si="2910"/>
        <v>2075</v>
      </c>
      <c r="BQ2032" s="17">
        <f t="shared" si="2911"/>
        <v>2080</v>
      </c>
      <c r="BR2032" t="str">
        <f t="shared" si="2912"/>
        <v>event_team_player_2</v>
      </c>
      <c r="BS2032">
        <f>COUNTIFS(S$3:S2032,"="&amp;S2032,AI$3:AI2032,"="&amp;AI2032)</f>
        <v>2</v>
      </c>
      <c r="BT2032" t="str">
        <f>IFERROR(VLOOKUP(BB2032&amp;BU2032&amp;X2032,game_rosters!U:W,3,FALSE),"")</f>
        <v>P100004</v>
      </c>
      <c r="BU2032" t="str">
        <f t="shared" si="2913"/>
        <v>Outlaws</v>
      </c>
    </row>
    <row r="2033" spans="1:73" x14ac:dyDescent="0.2">
      <c r="A2033" t="str">
        <f t="shared" si="2888"/>
        <v/>
      </c>
      <c r="I2033" s="44">
        <v>14</v>
      </c>
      <c r="O2033" t="s">
        <v>683</v>
      </c>
      <c r="Q2033" t="s">
        <v>594</v>
      </c>
      <c r="R2033" s="51">
        <v>1</v>
      </c>
      <c r="S2033">
        <v>1044</v>
      </c>
      <c r="T2033" t="s">
        <v>756</v>
      </c>
      <c r="X2033">
        <v>14</v>
      </c>
      <c r="AA2033">
        <f t="shared" si="2937"/>
        <v>2044</v>
      </c>
      <c r="AB2033" t="str">
        <f t="shared" si="2938"/>
        <v/>
      </c>
      <c r="AC2033">
        <f t="shared" si="2884"/>
        <v>2044</v>
      </c>
      <c r="AD2033" s="6">
        <v>2</v>
      </c>
      <c r="AE2033" t="s">
        <v>942</v>
      </c>
      <c r="AF2033" t="s">
        <v>907</v>
      </c>
      <c r="AG2033" t="s">
        <v>756</v>
      </c>
      <c r="AH2033" t="s">
        <v>756</v>
      </c>
      <c r="AI2033" t="str">
        <f t="shared" si="2889"/>
        <v>o</v>
      </c>
      <c r="AJ2033" t="str">
        <f t="shared" si="2890"/>
        <v/>
      </c>
      <c r="AK2033" t="str">
        <f t="shared" si="2891"/>
        <v/>
      </c>
      <c r="AL2033" t="str">
        <f t="shared" si="2892"/>
        <v/>
      </c>
      <c r="AM2033" t="str">
        <f t="shared" si="2893"/>
        <v/>
      </c>
      <c r="AN2033" t="str">
        <f t="shared" si="2894"/>
        <v>Away</v>
      </c>
      <c r="AO2033" t="str">
        <f t="shared" si="2895"/>
        <v>a</v>
      </c>
      <c r="AP2033" t="str">
        <f t="shared" si="2896"/>
        <v/>
      </c>
      <c r="AQ2033" t="str">
        <f t="shared" si="2897"/>
        <v/>
      </c>
      <c r="AR2033" t="str">
        <f t="shared" si="2898"/>
        <v>Away</v>
      </c>
      <c r="AS2033" t="str">
        <f t="shared" si="2899"/>
        <v>a</v>
      </c>
      <c r="AT2033" t="str">
        <f t="shared" si="2900"/>
        <v>Defensive</v>
      </c>
      <c r="AU2033" t="str">
        <f t="shared" si="2901"/>
        <v/>
      </c>
      <c r="AV2033" t="str">
        <f t="shared" si="2902"/>
        <v/>
      </c>
      <c r="AW2033" t="str" cm="1">
        <f t="array" ref="AW2033">IFERROR(IF(O2033&lt;&gt;"",O2033,IF(OR($S2033="",$T2033=""),"",IF(O2033&lt;&gt;"",O2033,IF($T2033&lt;&gt;"",_xlfn._xlws.FILTER(O:O,($BU:$BU=$BU2033)*($I:$I=$I2033)*($T:$T=$T2033)*($S:$S=_xlfn.MINIFS($S:$S,$T:$T,"="&amp;$T2033)),"")))))&amp;"",IF(O2033="","",""))&amp;""</f>
        <v>Defensive_PlayZone-PuckRetrievalDumpIn</v>
      </c>
      <c r="AX2033" t="str" cm="1">
        <f t="array" ref="AX2033">IFERROR(IF(P2033&lt;&gt;"",P2033,IF(OR($S2033="",$T2033=""),"",IF($T2033&lt;&gt;"",_xlfn._xlws.FILTER(P:P,($BU:$BU=$BU2033)*($I:$I=$I2033)*($T:$T=$T2033)*($S:$S=_xlfn.MINIFS($S:$S,$T:$T,"="&amp;$T2033)),""))))&amp;"",IF(P2033="","",""))&amp;""</f>
        <v/>
      </c>
      <c r="AY2033" t="str" cm="1">
        <f t="array" ref="AY2033">IFERROR(IF(Q2033&lt;&gt;"",Q2033,IF(OR($S2033="",$T2033=""),"",IF($T2033&lt;&gt;"",_xlfn._xlws.FILTER(Q:Q,($BU:$BU=$BU2033)*($I:$I=$I2033)*($T:$T=$T2033)*($S:$S=_xlfn.MINIFS($S:$S,$T:$T,"="&amp;$T2033)),""))))&amp;"",IF(Q2033="","",""))&amp;""</f>
        <v>u</v>
      </c>
      <c r="AZ2033" t="str" cm="1">
        <f t="array" ref="AZ2033">IFERROR(IF(R2033&lt;&gt;"",R2033,IF(OR($S2033="",$T2033=""),"",IF($T2033&lt;&gt;"",_xlfn._xlws.FILTER(R:R,($BU:$BU=$BU2033)*($I:$I=$I2033)*($T:$T=$T2033)*($S:$S=_xlfn.MINIFS($S:$S,$T:$T,"="&amp;$T2033)),""))))&amp;"",IF(R2033="","",""))&amp;""</f>
        <v>1</v>
      </c>
      <c r="BA2033" s="6">
        <f t="shared" si="2903"/>
        <v>171</v>
      </c>
      <c r="BB2033">
        <f t="shared" ref="BB2033:BD2033" si="2959">BB2032</f>
        <v>18987</v>
      </c>
      <c r="BC2033" t="str">
        <f t="shared" si="2959"/>
        <v>Velodrome</v>
      </c>
      <c r="BD2033" t="str">
        <f t="shared" si="2959"/>
        <v>Outlaws</v>
      </c>
      <c r="BE2033" t="s">
        <v>13</v>
      </c>
      <c r="BF2033" t="s">
        <v>587</v>
      </c>
      <c r="BI2033" cm="1">
        <f t="array" aca="1" ref="BI2033" ca="1">IFERROR(_xlfn._xlws.FILTER(shifts!A:A,(shifts!B:B=events!AD2033)*(shifts!AG:AG&gt;=events!BK2033)*(shifts!AH:AH&lt;=events!BL2033)),BI2032)</f>
        <v>69</v>
      </c>
      <c r="BJ2033" s="15">
        <f t="shared" si="2905"/>
        <v>0</v>
      </c>
      <c r="BK2033">
        <f t="shared" si="2906"/>
        <v>147</v>
      </c>
      <c r="BL2033">
        <f t="shared" si="2907"/>
        <v>147</v>
      </c>
      <c r="BM2033" s="15">
        <f>SUMIFS(BJ$2:BJ2033,K$2:K2033,"=Intermission")+SUMIFS(BJ$2:BJ2033,K$2:K2033,"=Timeout")</f>
        <v>67</v>
      </c>
      <c r="BN2033">
        <f t="shared" si="2908"/>
        <v>1147</v>
      </c>
      <c r="BO2033" s="19">
        <f t="shared" si="2909"/>
        <v>2080</v>
      </c>
      <c r="BP2033">
        <f t="shared" si="2910"/>
        <v>2075</v>
      </c>
      <c r="BQ2033" s="17">
        <f t="shared" si="2911"/>
        <v>2080</v>
      </c>
      <c r="BR2033" t="str">
        <f t="shared" si="2912"/>
        <v>opp_team_player_1</v>
      </c>
      <c r="BS2033">
        <f>COUNTIFS(S$3:S2033,"="&amp;S2033,AI$3:AI2033,"="&amp;AI2033)</f>
        <v>1</v>
      </c>
      <c r="BT2033" t="str">
        <f>IFERROR(VLOOKUP(BB2033&amp;BU2033&amp;X2033,game_rosters!U:W,3,FALSE),"")</f>
        <v>P100132</v>
      </c>
      <c r="BU2033" t="str">
        <f t="shared" si="2913"/>
        <v>Velodrome</v>
      </c>
    </row>
    <row r="2034" spans="1:73" x14ac:dyDescent="0.2">
      <c r="A2034">
        <f t="shared" si="2888"/>
        <v>1</v>
      </c>
      <c r="I2034" s="44">
        <v>25</v>
      </c>
      <c r="K2034" t="s">
        <v>230</v>
      </c>
      <c r="L2034" t="s">
        <v>389</v>
      </c>
      <c r="M2034" t="s">
        <v>448</v>
      </c>
      <c r="N2034" t="s">
        <v>594</v>
      </c>
      <c r="O2034" t="s">
        <v>614</v>
      </c>
      <c r="Q2034" t="s">
        <v>594</v>
      </c>
      <c r="S2034">
        <v>1045</v>
      </c>
      <c r="T2034" t="s">
        <v>756</v>
      </c>
      <c r="W2034" t="s">
        <v>731</v>
      </c>
      <c r="X2034">
        <v>25</v>
      </c>
      <c r="Z2034">
        <v>1</v>
      </c>
      <c r="AA2034">
        <f t="shared" si="2937"/>
        <v>2045</v>
      </c>
      <c r="AB2034" t="str">
        <f t="shared" si="2938"/>
        <v/>
      </c>
      <c r="AC2034">
        <f t="shared" si="2884"/>
        <v>2045</v>
      </c>
      <c r="AD2034" s="6">
        <v>2</v>
      </c>
      <c r="AE2034" t="s">
        <v>942</v>
      </c>
      <c r="AF2034" t="s">
        <v>739</v>
      </c>
      <c r="AG2034" t="s">
        <v>756</v>
      </c>
      <c r="AH2034" t="s">
        <v>756</v>
      </c>
      <c r="AI2034" t="str">
        <f t="shared" si="2889"/>
        <v>e</v>
      </c>
      <c r="AJ2034" t="str">
        <f t="shared" si="2890"/>
        <v/>
      </c>
      <c r="AK2034" t="str">
        <f t="shared" si="2891"/>
        <v/>
      </c>
      <c r="AL2034" t="str">
        <f t="shared" si="2892"/>
        <v/>
      </c>
      <c r="AM2034" t="str">
        <f t="shared" si="2893"/>
        <v/>
      </c>
      <c r="AN2034" t="str">
        <f t="shared" si="2894"/>
        <v>Away</v>
      </c>
      <c r="AO2034" t="str">
        <f t="shared" si="2895"/>
        <v>a</v>
      </c>
      <c r="AP2034" t="str">
        <f t="shared" si="2896"/>
        <v/>
      </c>
      <c r="AQ2034" t="str">
        <f t="shared" si="2897"/>
        <v/>
      </c>
      <c r="AR2034" t="str">
        <f t="shared" si="2898"/>
        <v>Away</v>
      </c>
      <c r="AS2034" t="str">
        <f t="shared" si="2899"/>
        <v>a</v>
      </c>
      <c r="AT2034" t="str">
        <f t="shared" si="2900"/>
        <v>Defensive</v>
      </c>
      <c r="AU2034" t="str">
        <f t="shared" si="2901"/>
        <v/>
      </c>
      <c r="AV2034" t="str">
        <f t="shared" si="2902"/>
        <v/>
      </c>
      <c r="AW2034" t="str" cm="1">
        <f t="array" ref="AW2034">IFERROR(IF(O2034&lt;&gt;"",O2034,IF(OR($S2034="",$T2034=""),"",IF(O2034&lt;&gt;"",O2034,IF($T2034&lt;&gt;"",_xlfn._xlws.FILTER(O:O,($BU:$BU=$BU2034)*($I:$I=$I2034)*($T:$T=$T2034)*($S:$S=_xlfn.MINIFS($S:$S,$T:$T,"="&amp;$T2034)),"")))))&amp;"",IF(O2034="","",""))&amp;""</f>
        <v>Defensive_Zone-AttemptedBreakOutClear</v>
      </c>
      <c r="AX2034" t="str" cm="1">
        <f t="array" ref="AX2034">IFERROR(IF(P2034&lt;&gt;"",P2034,IF(OR($S2034="",$T2034=""),"",IF($T2034&lt;&gt;"",_xlfn._xlws.FILTER(P:P,($BU:$BU=$BU2034)*($I:$I=$I2034)*($T:$T=$T2034)*($S:$S=_xlfn.MINIFS($S:$S,$T:$T,"="&amp;$T2034)),""))))&amp;"",IF(P2034="","",""))&amp;""</f>
        <v/>
      </c>
      <c r="AY2034" t="str" cm="1">
        <f t="array" ref="AY2034">IFERROR(IF(Q2034&lt;&gt;"",Q2034,IF(OR($S2034="",$T2034=""),"",IF($T2034&lt;&gt;"",_xlfn._xlws.FILTER(Q:Q,($BU:$BU=$BU2034)*($I:$I=$I2034)*($T:$T=$T2034)*($S:$S=_xlfn.MINIFS($S:$S,$T:$T,"="&amp;$T2034)),""))))&amp;"",IF(Q2034="","",""))&amp;""</f>
        <v>u</v>
      </c>
      <c r="AZ2034" t="str" cm="1">
        <f t="array" ref="AZ2034">IFERROR(IF(R2034&lt;&gt;"",R2034,IF(OR($S2034="",$T2034=""),"",IF($T2034&lt;&gt;"",_xlfn._xlws.FILTER(R:R,($BU:$BU=$BU2034)*($I:$I=$I2034)*($T:$T=$T2034)*($S:$S=_xlfn.MINIFS($S:$S,$T:$T,"="&amp;$T2034)),""))))&amp;"",IF(R2034="","",""))&amp;""</f>
        <v/>
      </c>
      <c r="BA2034" s="6">
        <f t="shared" si="2903"/>
        <v>171</v>
      </c>
      <c r="BB2034">
        <f t="shared" ref="BB2034:BD2034" si="2960">BB2033</f>
        <v>18987</v>
      </c>
      <c r="BC2034" t="str">
        <f t="shared" si="2960"/>
        <v>Velodrome</v>
      </c>
      <c r="BD2034" t="str">
        <f t="shared" si="2960"/>
        <v>Outlaws</v>
      </c>
      <c r="BE2034" t="s">
        <v>230</v>
      </c>
      <c r="BF2034" t="s">
        <v>389</v>
      </c>
      <c r="BI2034" cm="1">
        <f t="array" aca="1" ref="BI2034" ca="1">IFERROR(_xlfn._xlws.FILTER(shifts!A:A,(shifts!B:B=events!AD2034)*(shifts!AG:AG&gt;=events!BK2034)*(shifts!AH:AH&lt;=events!BL2034)),BI2033)</f>
        <v>69</v>
      </c>
      <c r="BJ2034" s="15">
        <f t="shared" si="2905"/>
        <v>0</v>
      </c>
      <c r="BK2034">
        <f t="shared" si="2906"/>
        <v>146</v>
      </c>
      <c r="BL2034">
        <f t="shared" si="2907"/>
        <v>146</v>
      </c>
      <c r="BM2034" s="15">
        <f>SUMIFS(BJ$2:BJ2034,K$2:K2034,"=Intermission")+SUMIFS(BJ$2:BJ2034,K$2:K2034,"=Timeout")</f>
        <v>67</v>
      </c>
      <c r="BN2034">
        <f t="shared" si="2908"/>
        <v>1147</v>
      </c>
      <c r="BO2034" s="19">
        <f t="shared" si="2909"/>
        <v>2081</v>
      </c>
      <c r="BP2034">
        <f t="shared" si="2910"/>
        <v>2076</v>
      </c>
      <c r="BQ2034" s="17">
        <f t="shared" si="2911"/>
        <v>2081</v>
      </c>
      <c r="BR2034" t="str">
        <f t="shared" si="2912"/>
        <v>event_team_player_1</v>
      </c>
      <c r="BS2034">
        <f>COUNTIFS(S$3:S2034,"="&amp;S2034,AI$3:AI2034,"="&amp;AI2034)</f>
        <v>1</v>
      </c>
      <c r="BT2034" t="str">
        <f>IFERROR(VLOOKUP(BB2034&amp;BU2034&amp;X2034,game_rosters!U:W,3,FALSE),"")</f>
        <v>P100170</v>
      </c>
      <c r="BU2034" t="str">
        <f t="shared" si="2913"/>
        <v>Outlaws</v>
      </c>
    </row>
    <row r="2035" spans="1:73" x14ac:dyDescent="0.2">
      <c r="A2035">
        <f t="shared" si="2888"/>
        <v>1</v>
      </c>
      <c r="I2035" s="44">
        <v>4</v>
      </c>
      <c r="K2035" t="s">
        <v>13</v>
      </c>
      <c r="L2035" t="s">
        <v>587</v>
      </c>
      <c r="N2035" t="s">
        <v>594</v>
      </c>
      <c r="O2035" t="s">
        <v>696</v>
      </c>
      <c r="Q2035" t="s">
        <v>594</v>
      </c>
      <c r="S2035">
        <v>1046</v>
      </c>
      <c r="T2035" t="s">
        <v>756</v>
      </c>
      <c r="W2035" t="s">
        <v>731</v>
      </c>
      <c r="X2035">
        <v>4</v>
      </c>
      <c r="Z2035">
        <v>1</v>
      </c>
      <c r="AA2035">
        <f t="shared" si="2937"/>
        <v>2046</v>
      </c>
      <c r="AB2035" t="str">
        <f t="shared" si="2938"/>
        <v/>
      </c>
      <c r="AC2035">
        <f t="shared" si="2884"/>
        <v>2046</v>
      </c>
      <c r="AD2035" s="6">
        <v>2</v>
      </c>
      <c r="AE2035" t="s">
        <v>942</v>
      </c>
      <c r="AF2035" t="s">
        <v>908</v>
      </c>
      <c r="AG2035" t="s">
        <v>942</v>
      </c>
      <c r="AH2035" t="s">
        <v>909</v>
      </c>
      <c r="AI2035" t="str">
        <f t="shared" si="2889"/>
        <v>e</v>
      </c>
      <c r="AJ2035" t="str">
        <f t="shared" si="2890"/>
        <v/>
      </c>
      <c r="AK2035" t="str">
        <f t="shared" si="2891"/>
        <v/>
      </c>
      <c r="AL2035" t="str">
        <f t="shared" si="2892"/>
        <v/>
      </c>
      <c r="AM2035" t="str">
        <f t="shared" si="2893"/>
        <v/>
      </c>
      <c r="AN2035" t="str">
        <f t="shared" si="2894"/>
        <v>Away</v>
      </c>
      <c r="AO2035" t="str">
        <f t="shared" si="2895"/>
        <v>a</v>
      </c>
      <c r="AP2035" t="str">
        <f t="shared" si="2896"/>
        <v/>
      </c>
      <c r="AQ2035" t="str">
        <f t="shared" si="2897"/>
        <v/>
      </c>
      <c r="AR2035" t="str">
        <f t="shared" si="2898"/>
        <v>Away</v>
      </c>
      <c r="AS2035" t="str">
        <f t="shared" si="2899"/>
        <v>a</v>
      </c>
      <c r="AT2035" t="str">
        <f t="shared" si="2900"/>
        <v>Offensive</v>
      </c>
      <c r="AU2035" t="str">
        <f t="shared" si="2901"/>
        <v/>
      </c>
      <c r="AV2035" t="str">
        <f t="shared" si="2902"/>
        <v/>
      </c>
      <c r="AW2035" t="str" cm="1">
        <f t="array" ref="AW2035">IFERROR(IF(O2035&lt;&gt;"",O2035,IF(OR($S2035="",$T2035=""),"",IF(O2035&lt;&gt;"",O2035,IF($T2035&lt;&gt;"",_xlfn._xlws.FILTER(O:O,($BU:$BU=$BU2035)*($I:$I=$I2035)*($T:$T=$T2035)*($S:$S=_xlfn.MINIFS($S:$S,$T:$T,"="&amp;$T2035)),"")))))&amp;"",IF(O2035="","",""))&amp;""</f>
        <v>OffensivePlay_Zone-PuckRecoveryDumpIn</v>
      </c>
      <c r="AX2035" t="str" cm="1">
        <f t="array" ref="AX2035">IFERROR(IF(P2035&lt;&gt;"",P2035,IF(OR($S2035="",$T2035=""),"",IF($T2035&lt;&gt;"",_xlfn._xlws.FILTER(P:P,($BU:$BU=$BU2035)*($I:$I=$I2035)*($T:$T=$T2035)*($S:$S=_xlfn.MINIFS($S:$S,$T:$T,"="&amp;$T2035)),""))))&amp;"",IF(P2035="","",""))&amp;""</f>
        <v/>
      </c>
      <c r="AY2035" t="str" cm="1">
        <f t="array" ref="AY2035">IFERROR(IF(Q2035&lt;&gt;"",Q2035,IF(OR($S2035="",$T2035=""),"",IF($T2035&lt;&gt;"",_xlfn._xlws.FILTER(Q:Q,($BU:$BU=$BU2035)*($I:$I=$I2035)*($T:$T=$T2035)*($S:$S=_xlfn.MINIFS($S:$S,$T:$T,"="&amp;$T2035)),""))))&amp;"",IF(Q2035="","",""))&amp;""</f>
        <v>u</v>
      </c>
      <c r="AZ2035" t="str" cm="1">
        <f t="array" ref="AZ2035">IFERROR(IF(R2035&lt;&gt;"",R2035,IF(OR($S2035="",$T2035=""),"",IF($T2035&lt;&gt;"",_xlfn._xlws.FILTER(R:R,($BU:$BU=$BU2035)*($I:$I=$I2035)*($T:$T=$T2035)*($S:$S=_xlfn.MINIFS($S:$S,$T:$T,"="&amp;$T2035)),""))))&amp;"",IF(R2035="","",""))&amp;""</f>
        <v/>
      </c>
      <c r="BA2035" s="6">
        <f t="shared" si="2903"/>
        <v>171</v>
      </c>
      <c r="BB2035">
        <f t="shared" ref="BB2035:BD2035" si="2961">BB2034</f>
        <v>18987</v>
      </c>
      <c r="BC2035" t="str">
        <f t="shared" si="2961"/>
        <v>Velodrome</v>
      </c>
      <c r="BD2035" t="str">
        <f t="shared" si="2961"/>
        <v>Outlaws</v>
      </c>
      <c r="BE2035" t="s">
        <v>13</v>
      </c>
      <c r="BF2035" t="s">
        <v>587</v>
      </c>
      <c r="BI2035" cm="1">
        <f t="array" aca="1" ref="BI2035" ca="1">IFERROR(_xlfn._xlws.FILTER(shifts!A:A,(shifts!B:B=events!AD2035)*(shifts!AG:AG&gt;=events!BK2035)*(shifts!AH:AH&lt;=events!BL2035)),BI2034)</f>
        <v>69</v>
      </c>
      <c r="BJ2035" s="15">
        <f t="shared" si="2905"/>
        <v>2</v>
      </c>
      <c r="BK2035">
        <f t="shared" si="2906"/>
        <v>144</v>
      </c>
      <c r="BL2035">
        <f t="shared" si="2907"/>
        <v>142</v>
      </c>
      <c r="BM2035" s="15">
        <f>SUMIFS(BJ$2:BJ2035,K$2:K2035,"=Intermission")+SUMIFS(BJ$2:BJ2035,K$2:K2035,"=Timeout")</f>
        <v>67</v>
      </c>
      <c r="BN2035">
        <f t="shared" si="2908"/>
        <v>1147</v>
      </c>
      <c r="BO2035" s="19">
        <f t="shared" si="2909"/>
        <v>2083</v>
      </c>
      <c r="BP2035">
        <f t="shared" si="2910"/>
        <v>2078</v>
      </c>
      <c r="BQ2035" s="17">
        <f t="shared" si="2911"/>
        <v>2085</v>
      </c>
      <c r="BR2035" t="str">
        <f t="shared" si="2912"/>
        <v>event_team_player_1</v>
      </c>
      <c r="BS2035">
        <f>COUNTIFS(S$3:S2035,"="&amp;S2035,AI$3:AI2035,"="&amp;AI2035)</f>
        <v>1</v>
      </c>
      <c r="BT2035" t="str">
        <f>IFERROR(VLOOKUP(BB2035&amp;BU2035&amp;X2035,game_rosters!U:W,3,FALSE),"")</f>
        <v>P100032</v>
      </c>
      <c r="BU2035" t="str">
        <f t="shared" si="2913"/>
        <v>Outlaws</v>
      </c>
    </row>
    <row r="2036" spans="1:73" x14ac:dyDescent="0.2">
      <c r="A2036">
        <f t="shared" si="2888"/>
        <v>1</v>
      </c>
      <c r="I2036" s="44">
        <v>4</v>
      </c>
      <c r="K2036" t="s">
        <v>238</v>
      </c>
      <c r="L2036" t="s">
        <v>184</v>
      </c>
      <c r="M2036" t="s">
        <v>90</v>
      </c>
      <c r="N2036" t="s">
        <v>594</v>
      </c>
      <c r="O2036" t="s">
        <v>569</v>
      </c>
      <c r="Q2036" t="s">
        <v>594</v>
      </c>
      <c r="S2036">
        <v>1047</v>
      </c>
      <c r="T2036">
        <v>173</v>
      </c>
      <c r="W2036" t="s">
        <v>731</v>
      </c>
      <c r="X2036">
        <v>4</v>
      </c>
      <c r="Z2036">
        <v>1</v>
      </c>
      <c r="AA2036">
        <f t="shared" si="2937"/>
        <v>2047</v>
      </c>
      <c r="AB2036">
        <f t="shared" si="2938"/>
        <v>9173</v>
      </c>
      <c r="AC2036">
        <f t="shared" si="2884"/>
        <v>9173</v>
      </c>
      <c r="AD2036" s="6">
        <v>2</v>
      </c>
      <c r="AE2036" t="s">
        <v>942</v>
      </c>
      <c r="AF2036" t="s">
        <v>909</v>
      </c>
      <c r="AG2036" t="s">
        <v>756</v>
      </c>
      <c r="AH2036" t="s">
        <v>756</v>
      </c>
      <c r="AI2036" t="str">
        <f t="shared" si="2889"/>
        <v>e</v>
      </c>
      <c r="AJ2036" t="str">
        <f t="shared" si="2890"/>
        <v/>
      </c>
      <c r="AK2036" t="str">
        <f t="shared" si="2891"/>
        <v/>
      </c>
      <c r="AL2036" t="str">
        <f t="shared" si="2892"/>
        <v/>
      </c>
      <c r="AM2036" t="str">
        <f t="shared" si="2893"/>
        <v/>
      </c>
      <c r="AN2036" t="str">
        <f t="shared" si="2894"/>
        <v>Away</v>
      </c>
      <c r="AO2036" t="str">
        <f t="shared" si="2895"/>
        <v>a</v>
      </c>
      <c r="AP2036" t="str">
        <f t="shared" si="2896"/>
        <v/>
      </c>
      <c r="AQ2036" t="str">
        <f t="shared" si="2897"/>
        <v/>
      </c>
      <c r="AR2036" t="str">
        <f t="shared" si="2898"/>
        <v>Away</v>
      </c>
      <c r="AS2036" t="str">
        <f t="shared" si="2899"/>
        <v>a</v>
      </c>
      <c r="AT2036" t="str">
        <f t="shared" si="2900"/>
        <v>Offensive</v>
      </c>
      <c r="AU2036" t="str">
        <f t="shared" si="2901"/>
        <v/>
      </c>
      <c r="AV2036" t="str">
        <f t="shared" si="2902"/>
        <v/>
      </c>
      <c r="AW2036" t="str" cm="1">
        <f t="array" ref="AW2036">IFERROR(IF(O2036&lt;&gt;"",O2036,IF(OR($S2036="",$T2036=""),"",IF(O2036&lt;&gt;"",O2036,IF($T2036&lt;&gt;"",_xlfn._xlws.FILTER(O:O,($BU:$BU=$BU2036)*($I:$I=$I2036)*($T:$T=$T2036)*($S:$S=_xlfn.MINIFS($S:$S,$T:$T,"="&amp;$T2036)),"")))))&amp;"",IF(O2036="","",""))&amp;""</f>
        <v>OffensivePlay_Zone-Breakout</v>
      </c>
      <c r="AX2036" t="str" cm="1">
        <f t="array" ref="AX2036">IFERROR(IF(P2036&lt;&gt;"",P2036,IF(OR($S2036="",$T2036=""),"",IF($T2036&lt;&gt;"",_xlfn._xlws.FILTER(P:P,($BU:$BU=$BU2036)*($I:$I=$I2036)*($T:$T=$T2036)*($S:$S=_xlfn.MINIFS($S:$S,$T:$T,"="&amp;$T2036)),""))))&amp;"",IF(P2036="","",""))&amp;""</f>
        <v/>
      </c>
      <c r="AY2036" t="str" cm="1">
        <f t="array" ref="AY2036">IFERROR(IF(Q2036&lt;&gt;"",Q2036,IF(OR($S2036="",$T2036=""),"",IF($T2036&lt;&gt;"",_xlfn._xlws.FILTER(Q:Q,($BU:$BU=$BU2036)*($I:$I=$I2036)*($T:$T=$T2036)*($S:$S=_xlfn.MINIFS($S:$S,$T:$T,"="&amp;$T2036)),""))))&amp;"",IF(Q2036="","",""))&amp;""</f>
        <v>u</v>
      </c>
      <c r="AZ2036" t="str" cm="1">
        <f t="array" ref="AZ2036">IFERROR(IF(R2036&lt;&gt;"",R2036,IF(OR($S2036="",$T2036=""),"",IF($T2036&lt;&gt;"",_xlfn._xlws.FILTER(R:R,($BU:$BU=$BU2036)*($I:$I=$I2036)*($T:$T=$T2036)*($S:$S=_xlfn.MINIFS($S:$S,$T:$T,"="&amp;$T2036)),""))))&amp;"",IF(R2036="","",""))&amp;""</f>
        <v/>
      </c>
      <c r="BA2036" s="6">
        <f t="shared" si="2903"/>
        <v>172</v>
      </c>
      <c r="BB2036">
        <f t="shared" ref="BB2036:BD2036" si="2962">BB2035</f>
        <v>18987</v>
      </c>
      <c r="BC2036" t="str">
        <f t="shared" si="2962"/>
        <v>Velodrome</v>
      </c>
      <c r="BD2036" t="str">
        <f t="shared" si="2962"/>
        <v>Outlaws</v>
      </c>
      <c r="BE2036" t="s">
        <v>238</v>
      </c>
      <c r="BF2036" t="s">
        <v>184</v>
      </c>
      <c r="BI2036">
        <v>69</v>
      </c>
      <c r="BJ2036" s="15">
        <f t="shared" si="2905"/>
        <v>0</v>
      </c>
      <c r="BK2036">
        <f t="shared" si="2906"/>
        <v>142</v>
      </c>
      <c r="BL2036">
        <f t="shared" si="2907"/>
        <v>142</v>
      </c>
      <c r="BM2036" s="15">
        <f>SUMIFS(BJ$2:BJ2036,K$2:K2036,"=Intermission")+SUMIFS(BJ$2:BJ2036,K$2:K2036,"=Timeout")</f>
        <v>67</v>
      </c>
      <c r="BN2036">
        <f t="shared" si="2908"/>
        <v>1147</v>
      </c>
      <c r="BO2036" s="19">
        <f t="shared" si="2909"/>
        <v>2085</v>
      </c>
      <c r="BP2036">
        <f t="shared" si="2910"/>
        <v>2080</v>
      </c>
      <c r="BQ2036" s="17">
        <f t="shared" si="2911"/>
        <v>2085</v>
      </c>
      <c r="BR2036" t="str">
        <f t="shared" si="2912"/>
        <v>event_team_player_1</v>
      </c>
      <c r="BS2036">
        <f>COUNTIFS(S$3:S2036,"="&amp;S2036,AI$3:AI2036,"="&amp;AI2036)</f>
        <v>1</v>
      </c>
      <c r="BT2036" t="str">
        <f>IFERROR(VLOOKUP(BB2036&amp;BU2036&amp;X2036,game_rosters!U:W,3,FALSE),"")</f>
        <v>P100032</v>
      </c>
      <c r="BU2036" t="str">
        <f t="shared" si="2913"/>
        <v>Outlaws</v>
      </c>
    </row>
    <row r="2037" spans="1:73" x14ac:dyDescent="0.2">
      <c r="A2037">
        <f t="shared" si="2888"/>
        <v>1</v>
      </c>
      <c r="I2037" s="44">
        <v>4</v>
      </c>
      <c r="K2037" t="s">
        <v>9</v>
      </c>
      <c r="L2037" t="s">
        <v>173</v>
      </c>
      <c r="M2037" t="s">
        <v>354</v>
      </c>
      <c r="S2037">
        <v>1048</v>
      </c>
      <c r="T2037">
        <v>173</v>
      </c>
      <c r="W2037" t="s">
        <v>731</v>
      </c>
      <c r="X2037">
        <v>4</v>
      </c>
      <c r="Z2037">
        <v>1</v>
      </c>
      <c r="AA2037">
        <f t="shared" si="2937"/>
        <v>2048</v>
      </c>
      <c r="AB2037">
        <f t="shared" si="2938"/>
        <v>9173</v>
      </c>
      <c r="AC2037">
        <f t="shared" si="2884"/>
        <v>9173</v>
      </c>
      <c r="AD2037" s="6">
        <v>2</v>
      </c>
      <c r="AE2037" t="s">
        <v>942</v>
      </c>
      <c r="AF2037" t="s">
        <v>909</v>
      </c>
      <c r="AG2037" t="s">
        <v>756</v>
      </c>
      <c r="AH2037" t="s">
        <v>756</v>
      </c>
      <c r="AI2037" t="str">
        <f t="shared" si="2889"/>
        <v>e</v>
      </c>
      <c r="AJ2037" t="str">
        <f t="shared" si="2890"/>
        <v/>
      </c>
      <c r="AK2037" t="str">
        <f t="shared" si="2891"/>
        <v/>
      </c>
      <c r="AL2037" t="str">
        <f t="shared" si="2892"/>
        <v/>
      </c>
      <c r="AM2037" t="str">
        <f t="shared" si="2893"/>
        <v/>
      </c>
      <c r="AN2037" t="str">
        <f t="shared" si="2894"/>
        <v>Away</v>
      </c>
      <c r="AO2037" t="str">
        <f t="shared" si="2895"/>
        <v>a</v>
      </c>
      <c r="AP2037" t="str">
        <f t="shared" si="2896"/>
        <v/>
      </c>
      <c r="AQ2037" t="str">
        <f t="shared" si="2897"/>
        <v/>
      </c>
      <c r="AR2037" t="str">
        <f t="shared" si="2898"/>
        <v>Away</v>
      </c>
      <c r="AS2037" t="str">
        <f t="shared" si="2899"/>
        <v>a</v>
      </c>
      <c r="AT2037" t="str">
        <f t="shared" si="2900"/>
        <v>Offensive</v>
      </c>
      <c r="AU2037" t="str">
        <f t="shared" si="2901"/>
        <v/>
      </c>
      <c r="AV2037" t="str">
        <f t="shared" si="2902"/>
        <v/>
      </c>
      <c r="AW2037" t="str" cm="1">
        <f t="array" ref="AW2037">IFERROR(IF(O2037&lt;&gt;"",O2037,IF(OR($S2037="",$T2037=""),"",IF(O2037&lt;&gt;"",O2037,IF($T2037&lt;&gt;"",_xlfn._xlws.FILTER(O:O,($BU:$BU=$BU2037)*($I:$I=$I2037)*($T:$T=$T2037)*($S:$S=_xlfn.MINIFS($S:$S,$T:$T,"="&amp;$T2037)),"")))))&amp;"",IF(O2037="","",""))&amp;""</f>
        <v>OffensivePlay_Zone-Breakout</v>
      </c>
      <c r="AX2037" t="str" cm="1">
        <f t="array" ref="AX2037">IFERROR(IF(P2037&lt;&gt;"",P2037,IF(OR($S2037="",$T2037=""),"",IF($T2037&lt;&gt;"",_xlfn._xlws.FILTER(P:P,($BU:$BU=$BU2037)*($I:$I=$I2037)*($T:$T=$T2037)*($S:$S=_xlfn.MINIFS($S:$S,$T:$T,"="&amp;$T2037)),""))))&amp;"",IF(P2037="","",""))&amp;""</f>
        <v/>
      </c>
      <c r="AY2037" t="str" cm="1">
        <f t="array" ref="AY2037">IFERROR(IF(Q2037&lt;&gt;"",Q2037,IF(OR($S2037="",$T2037=""),"",IF($T2037&lt;&gt;"",_xlfn._xlws.FILTER(Q:Q,($BU:$BU=$BU2037)*($I:$I=$I2037)*($T:$T=$T2037)*($S:$S=_xlfn.MINIFS($S:$S,$T:$T,"="&amp;$T2037)),""))))&amp;"",IF(Q2037="","",""))&amp;""</f>
        <v>u</v>
      </c>
      <c r="AZ2037" t="str" cm="1">
        <f t="array" ref="AZ2037">IFERROR(IF(R2037&lt;&gt;"",R2037,IF(OR($S2037="",$T2037=""),"",IF($T2037&lt;&gt;"",_xlfn._xlws.FILTER(R:R,($BU:$BU=$BU2037)*($I:$I=$I2037)*($T:$T=$T2037)*($S:$S=_xlfn.MINIFS($S:$S,$T:$T,"="&amp;$T2037)),""))))&amp;"",IF(R2037="","",""))&amp;""</f>
        <v/>
      </c>
      <c r="BA2037" s="6">
        <f t="shared" si="2903"/>
        <v>172</v>
      </c>
      <c r="BB2037">
        <f t="shared" ref="BB2037:BD2037" si="2963">BB2036</f>
        <v>18987</v>
      </c>
      <c r="BC2037" t="str">
        <f t="shared" si="2963"/>
        <v>Velodrome</v>
      </c>
      <c r="BD2037" t="str">
        <f t="shared" si="2963"/>
        <v>Outlaws</v>
      </c>
      <c r="BE2037" t="s">
        <v>9</v>
      </c>
      <c r="BF2037" t="s">
        <v>173</v>
      </c>
      <c r="BI2037">
        <v>69</v>
      </c>
      <c r="BJ2037" s="15">
        <f t="shared" si="2905"/>
        <v>0</v>
      </c>
      <c r="BK2037">
        <f t="shared" si="2906"/>
        <v>142</v>
      </c>
      <c r="BL2037">
        <f t="shared" si="2907"/>
        <v>142</v>
      </c>
      <c r="BM2037" s="15">
        <f>SUMIFS(BJ$2:BJ2037,K$2:K2037,"=Intermission")+SUMIFS(BJ$2:BJ2037,K$2:K2037,"=Timeout")</f>
        <v>67</v>
      </c>
      <c r="BN2037">
        <f t="shared" si="2908"/>
        <v>1147</v>
      </c>
      <c r="BO2037" s="19">
        <f t="shared" si="2909"/>
        <v>2085</v>
      </c>
      <c r="BP2037">
        <f t="shared" si="2910"/>
        <v>2080</v>
      </c>
      <c r="BQ2037" s="17">
        <f t="shared" si="2911"/>
        <v>2085</v>
      </c>
      <c r="BR2037" t="str">
        <f t="shared" si="2912"/>
        <v>event_team_player_1</v>
      </c>
      <c r="BS2037">
        <f>COUNTIFS(S$3:S2037,"="&amp;S2037,AI$3:AI2037,"="&amp;AI2037)</f>
        <v>1</v>
      </c>
      <c r="BT2037" t="str">
        <f>IFERROR(VLOOKUP(BB2037&amp;BU2037&amp;X2037,game_rosters!U:W,3,FALSE),"")</f>
        <v>P100032</v>
      </c>
      <c r="BU2037" t="str">
        <f t="shared" si="2913"/>
        <v>Outlaws</v>
      </c>
    </row>
    <row r="2038" spans="1:73" x14ac:dyDescent="0.2">
      <c r="A2038">
        <f t="shared" si="2888"/>
        <v>1</v>
      </c>
      <c r="I2038" s="44">
        <v>9</v>
      </c>
      <c r="K2038" t="s">
        <v>13</v>
      </c>
      <c r="L2038" t="s">
        <v>586</v>
      </c>
      <c r="N2038" t="s">
        <v>594</v>
      </c>
      <c r="O2038" t="s">
        <v>604</v>
      </c>
      <c r="Q2038" t="s">
        <v>594</v>
      </c>
      <c r="S2038">
        <v>1049</v>
      </c>
      <c r="T2038" t="s">
        <v>756</v>
      </c>
      <c r="W2038" t="s">
        <v>735</v>
      </c>
      <c r="X2038">
        <v>9</v>
      </c>
      <c r="Z2038">
        <v>1</v>
      </c>
      <c r="AA2038">
        <f t="shared" si="2937"/>
        <v>2049</v>
      </c>
      <c r="AB2038" t="str">
        <f t="shared" si="2938"/>
        <v/>
      </c>
      <c r="AC2038">
        <f t="shared" si="2884"/>
        <v>2049</v>
      </c>
      <c r="AD2038" s="6">
        <v>2</v>
      </c>
      <c r="AE2038" t="s">
        <v>942</v>
      </c>
      <c r="AF2038" t="s">
        <v>909</v>
      </c>
      <c r="AG2038" t="s">
        <v>942</v>
      </c>
      <c r="AH2038" t="s">
        <v>744</v>
      </c>
      <c r="AI2038" t="str">
        <f t="shared" si="2889"/>
        <v>e</v>
      </c>
      <c r="AJ2038" t="str">
        <f t="shared" si="2890"/>
        <v/>
      </c>
      <c r="AK2038" t="str">
        <f t="shared" si="2891"/>
        <v/>
      </c>
      <c r="AL2038" t="str">
        <f t="shared" si="2892"/>
        <v/>
      </c>
      <c r="AM2038" t="str">
        <f t="shared" si="2893"/>
        <v/>
      </c>
      <c r="AN2038" t="str">
        <f t="shared" si="2894"/>
        <v>Home</v>
      </c>
      <c r="AO2038" t="str">
        <f t="shared" si="2895"/>
        <v>h</v>
      </c>
      <c r="AP2038" t="str">
        <f t="shared" si="2896"/>
        <v/>
      </c>
      <c r="AQ2038" t="str">
        <f t="shared" si="2897"/>
        <v/>
      </c>
      <c r="AR2038" t="str">
        <f t="shared" si="2898"/>
        <v>Home</v>
      </c>
      <c r="AS2038" t="str">
        <f t="shared" si="2899"/>
        <v>h</v>
      </c>
      <c r="AT2038" t="str">
        <f t="shared" si="2900"/>
        <v>Offensive</v>
      </c>
      <c r="AU2038" t="str">
        <f t="shared" si="2901"/>
        <v/>
      </c>
      <c r="AV2038" t="str">
        <f t="shared" si="2902"/>
        <v/>
      </c>
      <c r="AW2038" t="str" cm="1">
        <f t="array" ref="AW2038">IFERROR(IF(O2038&lt;&gt;"",O2038,IF(OR($S2038="",$T2038=""),"",IF(O2038&lt;&gt;"",O2038,IF($T2038&lt;&gt;"",_xlfn._xlws.FILTER(O:O,($BU:$BU=$BU2038)*($I:$I=$I2038)*($T:$T=$T2038)*($S:$S=_xlfn.MINIFS($S:$S,$T:$T,"="&amp;$T2038)),"")))))&amp;"",IF(O2038="","",""))&amp;""</f>
        <v>OffensivePlay_Zone-PuckRetrievalDumpIn</v>
      </c>
      <c r="AX2038" t="str" cm="1">
        <f t="array" ref="AX2038">IFERROR(IF(P2038&lt;&gt;"",P2038,IF(OR($S2038="",$T2038=""),"",IF($T2038&lt;&gt;"",_xlfn._xlws.FILTER(P:P,($BU:$BU=$BU2038)*($I:$I=$I2038)*($T:$T=$T2038)*($S:$S=_xlfn.MINIFS($S:$S,$T:$T,"="&amp;$T2038)),""))))&amp;"",IF(P2038="","",""))&amp;""</f>
        <v/>
      </c>
      <c r="AY2038" t="str" cm="1">
        <f t="array" ref="AY2038">IFERROR(IF(Q2038&lt;&gt;"",Q2038,IF(OR($S2038="",$T2038=""),"",IF($T2038&lt;&gt;"",_xlfn._xlws.FILTER(Q:Q,($BU:$BU=$BU2038)*($I:$I=$I2038)*($T:$T=$T2038)*($S:$S=_xlfn.MINIFS($S:$S,$T:$T,"="&amp;$T2038)),""))))&amp;"",IF(Q2038="","",""))&amp;""</f>
        <v>u</v>
      </c>
      <c r="AZ2038" t="str" cm="1">
        <f t="array" ref="AZ2038">IFERROR(IF(R2038&lt;&gt;"",R2038,IF(OR($S2038="",$T2038=""),"",IF($T2038&lt;&gt;"",_xlfn._xlws.FILTER(R:R,($BU:$BU=$BU2038)*($I:$I=$I2038)*($T:$T=$T2038)*($S:$S=_xlfn.MINIFS($S:$S,$T:$T,"="&amp;$T2038)),""))))&amp;"",IF(R2038="","",""))&amp;""</f>
        <v/>
      </c>
      <c r="BA2038" s="6">
        <f t="shared" si="2903"/>
        <v>172</v>
      </c>
      <c r="BB2038">
        <f t="shared" ref="BB2038:BD2038" si="2964">BB2037</f>
        <v>18987</v>
      </c>
      <c r="BC2038" t="str">
        <f t="shared" si="2964"/>
        <v>Velodrome</v>
      </c>
      <c r="BD2038" t="str">
        <f t="shared" si="2964"/>
        <v>Outlaws</v>
      </c>
      <c r="BE2038" t="s">
        <v>13</v>
      </c>
      <c r="BF2038" t="s">
        <v>586</v>
      </c>
      <c r="BI2038">
        <v>69</v>
      </c>
      <c r="BJ2038" s="15">
        <f t="shared" si="2905"/>
        <v>7</v>
      </c>
      <c r="BK2038">
        <f t="shared" si="2906"/>
        <v>142</v>
      </c>
      <c r="BL2038">
        <f t="shared" si="2907"/>
        <v>135</v>
      </c>
      <c r="BM2038" s="15">
        <f>SUMIFS(BJ$2:BJ2038,K$2:K2038,"=Intermission")+SUMIFS(BJ$2:BJ2038,K$2:K2038,"=Timeout")</f>
        <v>67</v>
      </c>
      <c r="BN2038">
        <f t="shared" si="2908"/>
        <v>1147</v>
      </c>
      <c r="BO2038" s="19">
        <f t="shared" si="2909"/>
        <v>2085</v>
      </c>
      <c r="BP2038">
        <f t="shared" si="2910"/>
        <v>2080</v>
      </c>
      <c r="BQ2038" s="17">
        <f t="shared" si="2911"/>
        <v>2092</v>
      </c>
      <c r="BR2038" t="str">
        <f t="shared" si="2912"/>
        <v>event_team_player_1</v>
      </c>
      <c r="BS2038">
        <f>COUNTIFS(S$3:S2038,"="&amp;S2038,AI$3:AI2038,"="&amp;AI2038)</f>
        <v>1</v>
      </c>
      <c r="BT2038" t="str">
        <f>IFERROR(VLOOKUP(BB2038&amp;BU2038&amp;X2038,game_rosters!U:W,3,FALSE),"")</f>
        <v>P100105</v>
      </c>
      <c r="BU2038" t="str">
        <f t="shared" si="2913"/>
        <v>Velodrome</v>
      </c>
    </row>
    <row r="2039" spans="1:73" x14ac:dyDescent="0.2">
      <c r="A2039">
        <f t="shared" si="2888"/>
        <v>1</v>
      </c>
      <c r="I2039" s="44">
        <v>9</v>
      </c>
      <c r="K2039" t="s">
        <v>7</v>
      </c>
      <c r="L2039" t="s">
        <v>182</v>
      </c>
      <c r="M2039" t="s">
        <v>65</v>
      </c>
      <c r="N2039" t="s">
        <v>594</v>
      </c>
      <c r="S2039">
        <v>1050</v>
      </c>
      <c r="T2039">
        <v>174</v>
      </c>
      <c r="W2039" t="s">
        <v>735</v>
      </c>
      <c r="X2039">
        <v>9</v>
      </c>
      <c r="Z2039">
        <v>1</v>
      </c>
      <c r="AA2039">
        <f t="shared" si="2937"/>
        <v>2050</v>
      </c>
      <c r="AB2039">
        <f t="shared" si="2938"/>
        <v>9174</v>
      </c>
      <c r="AC2039">
        <f t="shared" si="2884"/>
        <v>9174</v>
      </c>
      <c r="AD2039" s="6">
        <v>2</v>
      </c>
      <c r="AE2039" t="s">
        <v>942</v>
      </c>
      <c r="AF2039" t="s">
        <v>744</v>
      </c>
      <c r="AG2039" t="s">
        <v>756</v>
      </c>
      <c r="AH2039" t="s">
        <v>756</v>
      </c>
      <c r="AI2039" t="str">
        <f t="shared" si="2889"/>
        <v>e</v>
      </c>
      <c r="AJ2039" t="str">
        <f t="shared" si="2890"/>
        <v/>
      </c>
      <c r="AK2039" t="str">
        <f t="shared" si="2891"/>
        <v/>
      </c>
      <c r="AL2039" t="str">
        <f t="shared" si="2892"/>
        <v/>
      </c>
      <c r="AM2039" t="str">
        <f t="shared" si="2893"/>
        <v/>
      </c>
      <c r="AN2039" t="str">
        <f t="shared" si="2894"/>
        <v>Home</v>
      </c>
      <c r="AO2039" t="str">
        <f t="shared" si="2895"/>
        <v>h</v>
      </c>
      <c r="AP2039" t="str">
        <f t="shared" si="2896"/>
        <v/>
      </c>
      <c r="AQ2039" t="str">
        <f t="shared" si="2897"/>
        <v/>
      </c>
      <c r="AR2039" t="str">
        <f t="shared" si="2898"/>
        <v>Home</v>
      </c>
      <c r="AS2039" t="str">
        <f t="shared" si="2899"/>
        <v>h</v>
      </c>
      <c r="AT2039" t="str">
        <f t="shared" si="2900"/>
        <v>Offensive</v>
      </c>
      <c r="AU2039" t="str">
        <f t="shared" si="2901"/>
        <v/>
      </c>
      <c r="AV2039" t="str">
        <f t="shared" si="2902"/>
        <v/>
      </c>
      <c r="AW2039" t="str" cm="1">
        <f t="array" ref="AW2039">IFERROR(IF(O2039&lt;&gt;"",O2039,IF(OR($S2039="",$T2039=""),"",IF(O2039&lt;&gt;"",O2039,IF($T2039&lt;&gt;"",_xlfn._xlws.FILTER(O:O,($BU:$BU=$BU2039)*($I:$I=$I2039)*($T:$T=$T2039)*($S:$S=_xlfn.MINIFS($S:$S,$T:$T,"="&amp;$T2039)),"")))))&amp;"",IF(O2039="","",""))&amp;""</f>
        <v/>
      </c>
      <c r="AX2039" t="str" cm="1">
        <f t="array" ref="AX2039">IFERROR(IF(P2039&lt;&gt;"",P2039,IF(OR($S2039="",$T2039=""),"",IF($T2039&lt;&gt;"",_xlfn._xlws.FILTER(P:P,($BU:$BU=$BU2039)*($I:$I=$I2039)*($T:$T=$T2039)*($S:$S=_xlfn.MINIFS($S:$S,$T:$T,"="&amp;$T2039)),""))))&amp;"",IF(P2039="","",""))&amp;""</f>
        <v/>
      </c>
      <c r="AY2039" t="str" cm="1">
        <f t="array" ref="AY2039">IFERROR(IF(Q2039&lt;&gt;"",Q2039,IF(OR($S2039="",$T2039=""),"",IF($T2039&lt;&gt;"",_xlfn._xlws.FILTER(Q:Q,($BU:$BU=$BU2039)*($I:$I=$I2039)*($T:$T=$T2039)*($S:$S=_xlfn.MINIFS($S:$S,$T:$T,"="&amp;$T2039)),""))))&amp;"",IF(Q2039="","",""))&amp;""</f>
        <v/>
      </c>
      <c r="AZ2039" t="str" cm="1">
        <f t="array" ref="AZ2039">IFERROR(IF(R2039&lt;&gt;"",R2039,IF(OR($S2039="",$T2039=""),"",IF($T2039&lt;&gt;"",_xlfn._xlws.FILTER(R:R,($BU:$BU=$BU2039)*($I:$I=$I2039)*($T:$T=$T2039)*($S:$S=_xlfn.MINIFS($S:$S,$T:$T,"="&amp;$T2039)),""))))&amp;"",IF(R2039="","",""))&amp;""</f>
        <v/>
      </c>
      <c r="BA2039" s="6">
        <f t="shared" si="2903"/>
        <v>172</v>
      </c>
      <c r="BB2039">
        <f t="shared" ref="BB2039:BD2039" si="2965">BB2038</f>
        <v>18987</v>
      </c>
      <c r="BC2039" t="str">
        <f t="shared" si="2965"/>
        <v>Velodrome</v>
      </c>
      <c r="BD2039" t="str">
        <f t="shared" si="2965"/>
        <v>Outlaws</v>
      </c>
      <c r="BE2039" t="s">
        <v>7</v>
      </c>
      <c r="BF2039" t="s">
        <v>182</v>
      </c>
      <c r="BI2039" cm="1">
        <f t="array" ref="BI2039">IFERROR(_xlfn._xlws.FILTER(shifts!A:A,(shifts!B:B=events!AD2039)*(shifts!AG:AG&gt;=events!BK2039)*(shifts!AH:AH&lt;=events!BL2039)),BI2038)</f>
        <v>71</v>
      </c>
      <c r="BJ2039" s="15">
        <f t="shared" si="2905"/>
        <v>0</v>
      </c>
      <c r="BK2039">
        <f t="shared" si="2906"/>
        <v>135</v>
      </c>
      <c r="BL2039">
        <f t="shared" si="2907"/>
        <v>135</v>
      </c>
      <c r="BM2039" s="15">
        <f>SUMIFS(BJ$2:BJ2039,K$2:K2039,"=Intermission")+SUMIFS(BJ$2:BJ2039,K$2:K2039,"=Timeout")</f>
        <v>67</v>
      </c>
      <c r="BN2039">
        <f t="shared" si="2908"/>
        <v>1147</v>
      </c>
      <c r="BO2039" s="19">
        <f t="shared" si="2909"/>
        <v>2092</v>
      </c>
      <c r="BP2039">
        <f t="shared" si="2910"/>
        <v>2087</v>
      </c>
      <c r="BQ2039" s="17">
        <f t="shared" si="2911"/>
        <v>2092</v>
      </c>
      <c r="BR2039" t="str">
        <f t="shared" si="2912"/>
        <v>event_team_player_1</v>
      </c>
      <c r="BS2039">
        <f>COUNTIFS(S$3:S2039,"="&amp;S2039,AI$3:AI2039,"="&amp;AI2039)</f>
        <v>1</v>
      </c>
      <c r="BT2039" t="str">
        <f>IFERROR(VLOOKUP(BB2039&amp;BU2039&amp;X2039,game_rosters!U:W,3,FALSE),"")</f>
        <v>P100105</v>
      </c>
      <c r="BU2039" t="str">
        <f t="shared" si="2913"/>
        <v>Velodrome</v>
      </c>
    </row>
    <row r="2040" spans="1:73" x14ac:dyDescent="0.2">
      <c r="A2040" t="str">
        <f t="shared" si="2888"/>
        <v/>
      </c>
      <c r="I2040" s="44">
        <v>70</v>
      </c>
      <c r="S2040">
        <v>1050</v>
      </c>
      <c r="T2040">
        <v>174</v>
      </c>
      <c r="X2040">
        <v>70</v>
      </c>
      <c r="Z2040">
        <v>1</v>
      </c>
      <c r="AA2040">
        <f t="shared" si="2937"/>
        <v>2050</v>
      </c>
      <c r="AB2040">
        <f t="shared" si="2938"/>
        <v>9174</v>
      </c>
      <c r="AC2040">
        <f t="shared" si="2884"/>
        <v>9174</v>
      </c>
      <c r="AD2040" s="6">
        <v>2</v>
      </c>
      <c r="AE2040" t="s">
        <v>942</v>
      </c>
      <c r="AF2040" t="s">
        <v>744</v>
      </c>
      <c r="AG2040" t="s">
        <v>756</v>
      </c>
      <c r="AH2040" t="s">
        <v>756</v>
      </c>
      <c r="AI2040" t="str">
        <f t="shared" si="2889"/>
        <v>e</v>
      </c>
      <c r="AJ2040" t="str">
        <f t="shared" si="2890"/>
        <v/>
      </c>
      <c r="AK2040" t="str">
        <f t="shared" si="2891"/>
        <v/>
      </c>
      <c r="AL2040" t="str">
        <f t="shared" si="2892"/>
        <v/>
      </c>
      <c r="AM2040" t="str">
        <f t="shared" si="2893"/>
        <v/>
      </c>
      <c r="AN2040" t="str">
        <f t="shared" si="2894"/>
        <v>Home</v>
      </c>
      <c r="AO2040" t="str">
        <f t="shared" si="2895"/>
        <v>h</v>
      </c>
      <c r="AP2040" t="str">
        <f t="shared" si="2896"/>
        <v/>
      </c>
      <c r="AQ2040" t="str">
        <f t="shared" si="2897"/>
        <v/>
      </c>
      <c r="AR2040" t="str">
        <f t="shared" si="2898"/>
        <v>Home</v>
      </c>
      <c r="AS2040" t="str">
        <f t="shared" si="2899"/>
        <v>h</v>
      </c>
      <c r="AT2040" t="str">
        <f t="shared" si="2900"/>
        <v>Offensive</v>
      </c>
      <c r="AU2040" t="str">
        <f t="shared" si="2901"/>
        <v/>
      </c>
      <c r="AV2040" t="str">
        <f t="shared" si="2902"/>
        <v/>
      </c>
      <c r="AW2040" t="str" cm="1">
        <f t="array" ref="AW2040">IFERROR(IF(O2040&lt;&gt;"",O2040,IF(OR($S2040="",$T2040=""),"",IF(O2040&lt;&gt;"",O2040,IF($T2040&lt;&gt;"",_xlfn._xlws.FILTER(O:O,($BU:$BU=$BU2040)*($I:$I=$I2040)*($T:$T=$T2040)*($S:$S=_xlfn.MINIFS($S:$S,$T:$T,"="&amp;$T2040)),"")))))&amp;"",IF(O2040="","",""))&amp;""</f>
        <v/>
      </c>
      <c r="AX2040" t="str" cm="1">
        <f t="array" ref="AX2040">IFERROR(IF(P2040&lt;&gt;"",P2040,IF(OR($S2040="",$T2040=""),"",IF($T2040&lt;&gt;"",_xlfn._xlws.FILTER(P:P,($BU:$BU=$BU2040)*($I:$I=$I2040)*($T:$T=$T2040)*($S:$S=_xlfn.MINIFS($S:$S,$T:$T,"="&amp;$T2040)),""))))&amp;"",IF(P2040="","",""))&amp;""</f>
        <v/>
      </c>
      <c r="AY2040" t="str" cm="1">
        <f t="array" ref="AY2040">IFERROR(IF(Q2040&lt;&gt;"",Q2040,IF(OR($S2040="",$T2040=""),"",IF($T2040&lt;&gt;"",_xlfn._xlws.FILTER(Q:Q,($BU:$BU=$BU2040)*($I:$I=$I2040)*($T:$T=$T2040)*($S:$S=_xlfn.MINIFS($S:$S,$T:$T,"="&amp;$T2040)),""))))&amp;"",IF(Q2040="","",""))&amp;""</f>
        <v/>
      </c>
      <c r="AZ2040" t="str" cm="1">
        <f t="array" ref="AZ2040">IFERROR(IF(R2040&lt;&gt;"",R2040,IF(OR($S2040="",$T2040=""),"",IF($T2040&lt;&gt;"",_xlfn._xlws.FILTER(R:R,($BU:$BU=$BU2040)*($I:$I=$I2040)*($T:$T=$T2040)*($S:$S=_xlfn.MINIFS($S:$S,$T:$T,"="&amp;$T2040)),""))))&amp;"",IF(R2040="","",""))&amp;""</f>
        <v/>
      </c>
      <c r="BA2040" s="6">
        <f t="shared" si="2903"/>
        <v>172</v>
      </c>
      <c r="BB2040">
        <f t="shared" ref="BB2040:BD2040" si="2966">BB2039</f>
        <v>18987</v>
      </c>
      <c r="BC2040" t="str">
        <f t="shared" si="2966"/>
        <v>Velodrome</v>
      </c>
      <c r="BD2040" t="str">
        <f t="shared" si="2966"/>
        <v>Outlaws</v>
      </c>
      <c r="BE2040" t="s">
        <v>7</v>
      </c>
      <c r="BF2040" t="s">
        <v>182</v>
      </c>
      <c r="BI2040" cm="1">
        <f t="array" ref="BI2040">IFERROR(_xlfn._xlws.FILTER(shifts!A:A,(shifts!B:B=events!AD2040)*(shifts!AG:AG&gt;=events!BK2040)*(shifts!AH:AH&lt;=events!BL2040)),BI2039)</f>
        <v>71</v>
      </c>
      <c r="BJ2040" s="15">
        <f t="shared" si="2905"/>
        <v>0</v>
      </c>
      <c r="BK2040">
        <f t="shared" si="2906"/>
        <v>135</v>
      </c>
      <c r="BL2040">
        <f t="shared" si="2907"/>
        <v>135</v>
      </c>
      <c r="BM2040" s="15">
        <f>SUMIFS(BJ$2:BJ2040,K$2:K2040,"=Intermission")+SUMIFS(BJ$2:BJ2040,K$2:K2040,"=Timeout")</f>
        <v>67</v>
      </c>
      <c r="BN2040">
        <f t="shared" si="2908"/>
        <v>1147</v>
      </c>
      <c r="BO2040" s="19">
        <f t="shared" si="2909"/>
        <v>2092</v>
      </c>
      <c r="BP2040">
        <f t="shared" si="2910"/>
        <v>2087</v>
      </c>
      <c r="BQ2040" s="17">
        <f t="shared" si="2911"/>
        <v>2092</v>
      </c>
      <c r="BR2040" t="str">
        <f t="shared" si="2912"/>
        <v>event_team_player_2</v>
      </c>
      <c r="BS2040">
        <f>COUNTIFS(S$3:S2040,"="&amp;S2040,AI$3:AI2040,"="&amp;AI2040)</f>
        <v>2</v>
      </c>
      <c r="BT2040" t="str">
        <f>IFERROR(VLOOKUP(BB2040&amp;BU2040&amp;X2040,game_rosters!U:W,3,FALSE),"")</f>
        <v>P100001</v>
      </c>
      <c r="BU2040" t="str">
        <f t="shared" si="2913"/>
        <v>Velodrome</v>
      </c>
    </row>
    <row r="2041" spans="1:73" x14ac:dyDescent="0.2">
      <c r="A2041">
        <f t="shared" si="2888"/>
        <v>1</v>
      </c>
      <c r="I2041" s="44">
        <v>9</v>
      </c>
      <c r="K2041" t="s">
        <v>9</v>
      </c>
      <c r="L2041" t="s">
        <v>173</v>
      </c>
      <c r="M2041" t="s">
        <v>74</v>
      </c>
      <c r="N2041" t="s">
        <v>594</v>
      </c>
      <c r="S2041">
        <v>1051</v>
      </c>
      <c r="T2041">
        <v>174</v>
      </c>
      <c r="W2041" t="s">
        <v>735</v>
      </c>
      <c r="X2041">
        <v>9</v>
      </c>
      <c r="Z2041">
        <v>1</v>
      </c>
      <c r="AA2041">
        <f t="shared" si="2937"/>
        <v>2051</v>
      </c>
      <c r="AB2041">
        <f t="shared" si="2938"/>
        <v>9174</v>
      </c>
      <c r="AC2041">
        <f t="shared" si="2884"/>
        <v>9174</v>
      </c>
      <c r="AD2041" s="6">
        <v>2</v>
      </c>
      <c r="AE2041" t="s">
        <v>942</v>
      </c>
      <c r="AF2041" t="s">
        <v>744</v>
      </c>
      <c r="AG2041" t="s">
        <v>756</v>
      </c>
      <c r="AH2041" t="s">
        <v>756</v>
      </c>
      <c r="AI2041" t="str">
        <f t="shared" si="2889"/>
        <v>e</v>
      </c>
      <c r="AJ2041" t="str">
        <f t="shared" si="2890"/>
        <v/>
      </c>
      <c r="AK2041" t="str">
        <f t="shared" si="2891"/>
        <v/>
      </c>
      <c r="AL2041" t="str">
        <f t="shared" si="2892"/>
        <v/>
      </c>
      <c r="AM2041" t="str">
        <f t="shared" si="2893"/>
        <v/>
      </c>
      <c r="AN2041" t="str">
        <f t="shared" si="2894"/>
        <v>Home</v>
      </c>
      <c r="AO2041" t="str">
        <f t="shared" si="2895"/>
        <v>h</v>
      </c>
      <c r="AP2041" t="str">
        <f t="shared" si="2896"/>
        <v/>
      </c>
      <c r="AQ2041" t="str">
        <f t="shared" si="2897"/>
        <v/>
      </c>
      <c r="AR2041" t="str">
        <f t="shared" si="2898"/>
        <v>Home</v>
      </c>
      <c r="AS2041" t="str">
        <f t="shared" si="2899"/>
        <v>h</v>
      </c>
      <c r="AT2041" t="str">
        <f t="shared" si="2900"/>
        <v>Offensive</v>
      </c>
      <c r="AU2041" t="str">
        <f t="shared" si="2901"/>
        <v/>
      </c>
      <c r="AV2041" t="str">
        <f t="shared" si="2902"/>
        <v/>
      </c>
      <c r="AW2041" t="str" cm="1">
        <f t="array" ref="AW2041">IFERROR(IF(O2041&lt;&gt;"",O2041,IF(OR($S2041="",$T2041=""),"",IF(O2041&lt;&gt;"",O2041,IF($T2041&lt;&gt;"",_xlfn._xlws.FILTER(O:O,($BU:$BU=$BU2041)*($I:$I=$I2041)*($T:$T=$T2041)*($S:$S=_xlfn.MINIFS($S:$S,$T:$T,"="&amp;$T2041)),"")))))&amp;"",IF(O2041="","",""))&amp;""</f>
        <v/>
      </c>
      <c r="AX2041" t="str" cm="1">
        <f t="array" ref="AX2041">IFERROR(IF(P2041&lt;&gt;"",P2041,IF(OR($S2041="",$T2041=""),"",IF($T2041&lt;&gt;"",_xlfn._xlws.FILTER(P:P,($BU:$BU=$BU2041)*($I:$I=$I2041)*($T:$T=$T2041)*($S:$S=_xlfn.MINIFS($S:$S,$T:$T,"="&amp;$T2041)),""))))&amp;"",IF(P2041="","",""))&amp;""</f>
        <v/>
      </c>
      <c r="AY2041" t="str" cm="1">
        <f t="array" ref="AY2041">IFERROR(IF(Q2041&lt;&gt;"",Q2041,IF(OR($S2041="",$T2041=""),"",IF($T2041&lt;&gt;"",_xlfn._xlws.FILTER(Q:Q,($BU:$BU=$BU2041)*($I:$I=$I2041)*($T:$T=$T2041)*($S:$S=_xlfn.MINIFS($S:$S,$T:$T,"="&amp;$T2041)),""))))&amp;"",IF(Q2041="","",""))&amp;""</f>
        <v/>
      </c>
      <c r="AZ2041" t="str" cm="1">
        <f t="array" ref="AZ2041">IFERROR(IF(R2041&lt;&gt;"",R2041,IF(OR($S2041="",$T2041=""),"",IF($T2041&lt;&gt;"",_xlfn._xlws.FILTER(R:R,($BU:$BU=$BU2041)*($I:$I=$I2041)*($T:$T=$T2041)*($S:$S=_xlfn.MINIFS($S:$S,$T:$T,"="&amp;$T2041)),""))))&amp;"",IF(R2041="","",""))&amp;""</f>
        <v/>
      </c>
      <c r="BA2041" s="6">
        <f t="shared" si="2903"/>
        <v>172</v>
      </c>
      <c r="BB2041">
        <f t="shared" ref="BB2041:BD2041" si="2967">BB2040</f>
        <v>18987</v>
      </c>
      <c r="BC2041" t="str">
        <f t="shared" si="2967"/>
        <v>Velodrome</v>
      </c>
      <c r="BD2041" t="str">
        <f t="shared" si="2967"/>
        <v>Outlaws</v>
      </c>
      <c r="BE2041" t="s">
        <v>9</v>
      </c>
      <c r="BF2041" t="s">
        <v>173</v>
      </c>
      <c r="BI2041" cm="1">
        <f t="array" ref="BI2041">IFERROR(_xlfn._xlws.FILTER(shifts!A:A,(shifts!B:B=events!AD2041)*(shifts!AG:AG&gt;=events!BK2041)*(shifts!AH:AH&lt;=events!BL2041)),BI2040)</f>
        <v>71</v>
      </c>
      <c r="BJ2041" s="15">
        <f t="shared" si="2905"/>
        <v>0</v>
      </c>
      <c r="BK2041">
        <f t="shared" si="2906"/>
        <v>135</v>
      </c>
      <c r="BL2041">
        <f t="shared" si="2907"/>
        <v>135</v>
      </c>
      <c r="BM2041" s="15">
        <f>SUMIFS(BJ$2:BJ2041,K$2:K2041,"=Intermission")+SUMIFS(BJ$2:BJ2041,K$2:K2041,"=Timeout")</f>
        <v>67</v>
      </c>
      <c r="BN2041">
        <f t="shared" si="2908"/>
        <v>1147</v>
      </c>
      <c r="BO2041" s="19">
        <f t="shared" si="2909"/>
        <v>2092</v>
      </c>
      <c r="BP2041">
        <f t="shared" si="2910"/>
        <v>2087</v>
      </c>
      <c r="BQ2041" s="17">
        <f t="shared" si="2911"/>
        <v>2092</v>
      </c>
      <c r="BR2041" t="str">
        <f t="shared" si="2912"/>
        <v>event_team_player_1</v>
      </c>
      <c r="BS2041">
        <f>COUNTIFS(S$3:S2041,"="&amp;S2041,AI$3:AI2041,"="&amp;AI2041)</f>
        <v>1</v>
      </c>
      <c r="BT2041" t="str">
        <f>IFERROR(VLOOKUP(BB2041&amp;BU2041&amp;X2041,game_rosters!U:W,3,FALSE),"")</f>
        <v>P100105</v>
      </c>
      <c r="BU2041" t="str">
        <f t="shared" si="2913"/>
        <v>Velodrome</v>
      </c>
    </row>
    <row r="2042" spans="1:73" x14ac:dyDescent="0.2">
      <c r="A2042" t="str">
        <f t="shared" si="2888"/>
        <v/>
      </c>
      <c r="I2042" s="44">
        <v>70</v>
      </c>
      <c r="S2042">
        <v>1051</v>
      </c>
      <c r="T2042">
        <v>174</v>
      </c>
      <c r="X2042">
        <v>70</v>
      </c>
      <c r="Z2042">
        <v>1</v>
      </c>
      <c r="AA2042">
        <f t="shared" si="2937"/>
        <v>2051</v>
      </c>
      <c r="AB2042">
        <f t="shared" si="2938"/>
        <v>9174</v>
      </c>
      <c r="AC2042">
        <f t="shared" si="2884"/>
        <v>9174</v>
      </c>
      <c r="AD2042" s="6">
        <v>2</v>
      </c>
      <c r="AE2042" t="s">
        <v>942</v>
      </c>
      <c r="AF2042" t="s">
        <v>744</v>
      </c>
      <c r="AG2042" t="s">
        <v>756</v>
      </c>
      <c r="AH2042" t="s">
        <v>756</v>
      </c>
      <c r="AI2042" t="str">
        <f t="shared" si="2889"/>
        <v>e</v>
      </c>
      <c r="AJ2042" t="str">
        <f t="shared" si="2890"/>
        <v/>
      </c>
      <c r="AK2042" t="str">
        <f t="shared" si="2891"/>
        <v/>
      </c>
      <c r="AL2042" t="str">
        <f t="shared" si="2892"/>
        <v/>
      </c>
      <c r="AM2042" t="str">
        <f t="shared" si="2893"/>
        <v/>
      </c>
      <c r="AN2042" t="str">
        <f t="shared" si="2894"/>
        <v>Home</v>
      </c>
      <c r="AO2042" t="str">
        <f t="shared" si="2895"/>
        <v>h</v>
      </c>
      <c r="AP2042" t="str">
        <f t="shared" si="2896"/>
        <v/>
      </c>
      <c r="AQ2042" t="str">
        <f t="shared" si="2897"/>
        <v/>
      </c>
      <c r="AR2042" t="str">
        <f t="shared" si="2898"/>
        <v>Home</v>
      </c>
      <c r="AS2042" t="str">
        <f t="shared" si="2899"/>
        <v>h</v>
      </c>
      <c r="AT2042" t="str">
        <f t="shared" si="2900"/>
        <v>Offensive</v>
      </c>
      <c r="AU2042" t="str">
        <f t="shared" si="2901"/>
        <v/>
      </c>
      <c r="AV2042" t="str">
        <f t="shared" si="2902"/>
        <v/>
      </c>
      <c r="AW2042" t="str" cm="1">
        <f t="array" ref="AW2042">IFERROR(IF(O2042&lt;&gt;"",O2042,IF(OR($S2042="",$T2042=""),"",IF(O2042&lt;&gt;"",O2042,IF($T2042&lt;&gt;"",_xlfn._xlws.FILTER(O:O,($BU:$BU=$BU2042)*($I:$I=$I2042)*($T:$T=$T2042)*($S:$S=_xlfn.MINIFS($S:$S,$T:$T,"="&amp;$T2042)),"")))))&amp;"",IF(O2042="","",""))&amp;""</f>
        <v/>
      </c>
      <c r="AX2042" t="str" cm="1">
        <f t="array" ref="AX2042">IFERROR(IF(P2042&lt;&gt;"",P2042,IF(OR($S2042="",$T2042=""),"",IF($T2042&lt;&gt;"",_xlfn._xlws.FILTER(P:P,($BU:$BU=$BU2042)*($I:$I=$I2042)*($T:$T=$T2042)*($S:$S=_xlfn.MINIFS($S:$S,$T:$T,"="&amp;$T2042)),""))))&amp;"",IF(P2042="","",""))&amp;""</f>
        <v/>
      </c>
      <c r="AY2042" t="str" cm="1">
        <f t="array" ref="AY2042">IFERROR(IF(Q2042&lt;&gt;"",Q2042,IF(OR($S2042="",$T2042=""),"",IF($T2042&lt;&gt;"",_xlfn._xlws.FILTER(Q:Q,($BU:$BU=$BU2042)*($I:$I=$I2042)*($T:$T=$T2042)*($S:$S=_xlfn.MINIFS($S:$S,$T:$T,"="&amp;$T2042)),""))))&amp;"",IF(Q2042="","",""))&amp;""</f>
        <v/>
      </c>
      <c r="AZ2042" t="str" cm="1">
        <f t="array" ref="AZ2042">IFERROR(IF(R2042&lt;&gt;"",R2042,IF(OR($S2042="",$T2042=""),"",IF($T2042&lt;&gt;"",_xlfn._xlws.FILTER(R:R,($BU:$BU=$BU2042)*($I:$I=$I2042)*($T:$T=$T2042)*($S:$S=_xlfn.MINIFS($S:$S,$T:$T,"="&amp;$T2042)),""))))&amp;"",IF(R2042="","",""))&amp;""</f>
        <v/>
      </c>
      <c r="BA2042" s="6">
        <f t="shared" si="2903"/>
        <v>172</v>
      </c>
      <c r="BB2042">
        <f t="shared" ref="BB2042:BD2042" si="2968">BB2041</f>
        <v>18987</v>
      </c>
      <c r="BC2042" t="str">
        <f t="shared" si="2968"/>
        <v>Velodrome</v>
      </c>
      <c r="BD2042" t="str">
        <f t="shared" si="2968"/>
        <v>Outlaws</v>
      </c>
      <c r="BE2042" t="s">
        <v>9</v>
      </c>
      <c r="BF2042" t="s">
        <v>173</v>
      </c>
      <c r="BI2042" cm="1">
        <f t="array" ref="BI2042">IFERROR(_xlfn._xlws.FILTER(shifts!A:A,(shifts!B:B=events!AD2042)*(shifts!AG:AG&gt;=events!BK2042)*(shifts!AH:AH&lt;=events!BL2042)),BI2041)</f>
        <v>71</v>
      </c>
      <c r="BJ2042" s="15">
        <f t="shared" si="2905"/>
        <v>0</v>
      </c>
      <c r="BK2042">
        <f t="shared" si="2906"/>
        <v>135</v>
      </c>
      <c r="BL2042">
        <f t="shared" si="2907"/>
        <v>135</v>
      </c>
      <c r="BM2042" s="15">
        <f>SUMIFS(BJ$2:BJ2042,K$2:K2042,"=Intermission")+SUMIFS(BJ$2:BJ2042,K$2:K2042,"=Timeout")</f>
        <v>67</v>
      </c>
      <c r="BN2042">
        <f t="shared" si="2908"/>
        <v>1147</v>
      </c>
      <c r="BO2042" s="19">
        <f t="shared" si="2909"/>
        <v>2092</v>
      </c>
      <c r="BP2042">
        <f t="shared" si="2910"/>
        <v>2087</v>
      </c>
      <c r="BQ2042" s="17">
        <f t="shared" si="2911"/>
        <v>2092</v>
      </c>
      <c r="BR2042" t="str">
        <f t="shared" si="2912"/>
        <v>event_team_player_2</v>
      </c>
      <c r="BS2042">
        <f>COUNTIFS(S$3:S2042,"="&amp;S2042,AI$3:AI2042,"="&amp;AI2042)</f>
        <v>2</v>
      </c>
      <c r="BT2042" t="str">
        <f>IFERROR(VLOOKUP(BB2042&amp;BU2042&amp;X2042,game_rosters!U:W,3,FALSE),"")</f>
        <v>P100001</v>
      </c>
      <c r="BU2042" t="str">
        <f t="shared" si="2913"/>
        <v>Velodrome</v>
      </c>
    </row>
    <row r="2043" spans="1:73" x14ac:dyDescent="0.2">
      <c r="A2043">
        <f t="shared" si="2888"/>
        <v>1</v>
      </c>
      <c r="I2043" s="44">
        <v>25</v>
      </c>
      <c r="K2043" t="s">
        <v>13</v>
      </c>
      <c r="L2043" t="s">
        <v>586</v>
      </c>
      <c r="N2043" t="s">
        <v>594</v>
      </c>
      <c r="O2043" t="s">
        <v>607</v>
      </c>
      <c r="Q2043" t="s">
        <v>594</v>
      </c>
      <c r="S2043">
        <v>1052</v>
      </c>
      <c r="T2043" t="s">
        <v>756</v>
      </c>
      <c r="W2043" t="s">
        <v>731</v>
      </c>
      <c r="X2043">
        <v>25</v>
      </c>
      <c r="Z2043">
        <v>1</v>
      </c>
      <c r="AA2043">
        <f t="shared" si="2937"/>
        <v>2052</v>
      </c>
      <c r="AB2043" t="str">
        <f t="shared" si="2938"/>
        <v/>
      </c>
      <c r="AC2043">
        <f t="shared" si="2884"/>
        <v>2052</v>
      </c>
      <c r="AD2043" s="6">
        <v>2</v>
      </c>
      <c r="AE2043" t="s">
        <v>942</v>
      </c>
      <c r="AF2043" t="s">
        <v>923</v>
      </c>
      <c r="AG2043" t="s">
        <v>756</v>
      </c>
      <c r="AH2043" t="s">
        <v>756</v>
      </c>
      <c r="AI2043" t="str">
        <f t="shared" si="2889"/>
        <v>e</v>
      </c>
      <c r="AJ2043" t="str">
        <f t="shared" si="2890"/>
        <v/>
      </c>
      <c r="AK2043" t="str">
        <f t="shared" si="2891"/>
        <v/>
      </c>
      <c r="AL2043" t="str">
        <f t="shared" si="2892"/>
        <v/>
      </c>
      <c r="AM2043" t="str">
        <f t="shared" si="2893"/>
        <v/>
      </c>
      <c r="AN2043" t="str">
        <f t="shared" si="2894"/>
        <v>Away</v>
      </c>
      <c r="AO2043" t="str">
        <f t="shared" si="2895"/>
        <v>a</v>
      </c>
      <c r="AP2043" t="str">
        <f t="shared" si="2896"/>
        <v/>
      </c>
      <c r="AQ2043" t="str">
        <f t="shared" si="2897"/>
        <v/>
      </c>
      <c r="AR2043" t="str">
        <f t="shared" si="2898"/>
        <v>Away</v>
      </c>
      <c r="AS2043" t="str">
        <f t="shared" si="2899"/>
        <v>a</v>
      </c>
      <c r="AT2043" t="str">
        <f t="shared" si="2900"/>
        <v>Offensive</v>
      </c>
      <c r="AU2043" t="str">
        <f t="shared" si="2901"/>
        <v/>
      </c>
      <c r="AV2043" t="str">
        <f t="shared" si="2902"/>
        <v/>
      </c>
      <c r="AW2043" t="str" cm="1">
        <f t="array" ref="AW2043">IFERROR(IF(O2043&lt;&gt;"",O2043,IF(OR($S2043="",$T2043=""),"",IF(O2043&lt;&gt;"",O2043,IF($T2043&lt;&gt;"",_xlfn._xlws.FILTER(O:O,($BU:$BU=$BU2043)*($I:$I=$I2043)*($T:$T=$T2043)*($S:$S=_xlfn.MINIFS($S:$S,$T:$T,"="&amp;$T2043)),"")))))&amp;"",IF(O2043="","",""))&amp;""</f>
        <v>OffensivePlay_Zone-PuckRetreivalPass</v>
      </c>
      <c r="AX2043" t="str" cm="1">
        <f t="array" ref="AX2043">IFERROR(IF(P2043&lt;&gt;"",P2043,IF(OR($S2043="",$T2043=""),"",IF($T2043&lt;&gt;"",_xlfn._xlws.FILTER(P:P,($BU:$BU=$BU2043)*($I:$I=$I2043)*($T:$T=$T2043)*($S:$S=_xlfn.MINIFS($S:$S,$T:$T,"="&amp;$T2043)),""))))&amp;"",IF(P2043="","",""))&amp;""</f>
        <v/>
      </c>
      <c r="AY2043" t="str" cm="1">
        <f t="array" ref="AY2043">IFERROR(IF(Q2043&lt;&gt;"",Q2043,IF(OR($S2043="",$T2043=""),"",IF($T2043&lt;&gt;"",_xlfn._xlws.FILTER(Q:Q,($BU:$BU=$BU2043)*($I:$I=$I2043)*($T:$T=$T2043)*($S:$S=_xlfn.MINIFS($S:$S,$T:$T,"="&amp;$T2043)),""))))&amp;"",IF(Q2043="","",""))&amp;""</f>
        <v>u</v>
      </c>
      <c r="AZ2043" t="str" cm="1">
        <f t="array" ref="AZ2043">IFERROR(IF(R2043&lt;&gt;"",R2043,IF(OR($S2043="",$T2043=""),"",IF($T2043&lt;&gt;"",_xlfn._xlws.FILTER(R:R,($BU:$BU=$BU2043)*($I:$I=$I2043)*($T:$T=$T2043)*($S:$S=_xlfn.MINIFS($S:$S,$T:$T,"="&amp;$T2043)),""))))&amp;"",IF(R2043="","",""))&amp;""</f>
        <v/>
      </c>
      <c r="BA2043" s="6">
        <f t="shared" si="2903"/>
        <v>172</v>
      </c>
      <c r="BB2043">
        <f t="shared" ref="BB2043:BD2043" si="2969">BB2042</f>
        <v>18987</v>
      </c>
      <c r="BC2043" t="str">
        <f t="shared" si="2969"/>
        <v>Velodrome</v>
      </c>
      <c r="BD2043" t="str">
        <f t="shared" si="2969"/>
        <v>Outlaws</v>
      </c>
      <c r="BE2043" t="s">
        <v>13</v>
      </c>
      <c r="BF2043" t="s">
        <v>586</v>
      </c>
      <c r="BI2043" cm="1">
        <f t="array" ref="BI2043">IFERROR(_xlfn._xlws.FILTER(shifts!A:A,(shifts!B:B=events!AD2043)*(shifts!AG:AG&gt;=events!BK2043)*(shifts!AH:AH&lt;=events!BL2043)),BI2042)</f>
        <v>71</v>
      </c>
      <c r="BJ2043" s="15">
        <f t="shared" si="2905"/>
        <v>0</v>
      </c>
      <c r="BK2043">
        <f t="shared" si="2906"/>
        <v>133</v>
      </c>
      <c r="BL2043">
        <f t="shared" si="2907"/>
        <v>133</v>
      </c>
      <c r="BM2043" s="15">
        <f>SUMIFS(BJ$2:BJ2043,K$2:K2043,"=Intermission")+SUMIFS(BJ$2:BJ2043,K$2:K2043,"=Timeout")</f>
        <v>67</v>
      </c>
      <c r="BN2043">
        <f t="shared" si="2908"/>
        <v>1147</v>
      </c>
      <c r="BO2043" s="19">
        <f t="shared" si="2909"/>
        <v>2094</v>
      </c>
      <c r="BP2043">
        <f t="shared" si="2910"/>
        <v>2089</v>
      </c>
      <c r="BQ2043" s="17">
        <f t="shared" si="2911"/>
        <v>2094</v>
      </c>
      <c r="BR2043" t="str">
        <f t="shared" si="2912"/>
        <v>event_team_player_1</v>
      </c>
      <c r="BS2043">
        <f>COUNTIFS(S$3:S2043,"="&amp;S2043,AI$3:AI2043,"="&amp;AI2043)</f>
        <v>1</v>
      </c>
      <c r="BT2043" t="str">
        <f>IFERROR(VLOOKUP(BB2043&amp;BU2043&amp;X2043,game_rosters!U:W,3,FALSE),"")</f>
        <v>P100170</v>
      </c>
      <c r="BU2043" t="str">
        <f t="shared" si="2913"/>
        <v>Outlaws</v>
      </c>
    </row>
    <row r="2044" spans="1:73" x14ac:dyDescent="0.2">
      <c r="A2044">
        <f t="shared" si="2888"/>
        <v>1</v>
      </c>
      <c r="I2044" s="44">
        <v>25</v>
      </c>
      <c r="K2044" t="s">
        <v>7</v>
      </c>
      <c r="L2044" t="s">
        <v>182</v>
      </c>
      <c r="M2044" t="s">
        <v>68</v>
      </c>
      <c r="N2044" t="s">
        <v>594</v>
      </c>
      <c r="S2044">
        <v>1053</v>
      </c>
      <c r="W2044" t="s">
        <v>731</v>
      </c>
      <c r="X2044">
        <v>25</v>
      </c>
      <c r="Z2044">
        <v>1</v>
      </c>
      <c r="AA2044">
        <f t="shared" si="2937"/>
        <v>2053</v>
      </c>
      <c r="AB2044" t="str">
        <f t="shared" si="2938"/>
        <v/>
      </c>
      <c r="AC2044">
        <f t="shared" si="2884"/>
        <v>2053</v>
      </c>
      <c r="AD2044" s="6">
        <v>2</v>
      </c>
      <c r="AE2044" t="s">
        <v>942</v>
      </c>
      <c r="AF2044" t="s">
        <v>923</v>
      </c>
      <c r="AG2044" t="s">
        <v>756</v>
      </c>
      <c r="AH2044" t="s">
        <v>756</v>
      </c>
      <c r="AI2044" t="str">
        <f t="shared" si="2889"/>
        <v>e</v>
      </c>
      <c r="AJ2044" t="str">
        <f t="shared" si="2890"/>
        <v/>
      </c>
      <c r="AK2044" t="str">
        <f t="shared" si="2891"/>
        <v/>
      </c>
      <c r="AL2044" t="str">
        <f t="shared" si="2892"/>
        <v/>
      </c>
      <c r="AM2044" t="str">
        <f t="shared" si="2893"/>
        <v/>
      </c>
      <c r="AN2044" t="str">
        <f t="shared" si="2894"/>
        <v>Away</v>
      </c>
      <c r="AO2044" t="str">
        <f t="shared" si="2895"/>
        <v>a</v>
      </c>
      <c r="AP2044" t="str">
        <f t="shared" si="2896"/>
        <v/>
      </c>
      <c r="AQ2044" t="str">
        <f t="shared" si="2897"/>
        <v/>
      </c>
      <c r="AR2044" t="str">
        <f t="shared" si="2898"/>
        <v>Away</v>
      </c>
      <c r="AS2044" t="str">
        <f t="shared" si="2899"/>
        <v>a</v>
      </c>
      <c r="AT2044" t="str">
        <f t="shared" si="2900"/>
        <v>Offensive</v>
      </c>
      <c r="AU2044" t="str">
        <f t="shared" si="2901"/>
        <v/>
      </c>
      <c r="AV2044" t="str">
        <f t="shared" si="2902"/>
        <v/>
      </c>
      <c r="AW2044" t="str" cm="1">
        <f t="array" ref="AW2044">IFERROR(IF(O2044&lt;&gt;"",O2044,IF(OR($S2044="",$T2044=""),"",IF(O2044&lt;&gt;"",O2044,IF($T2044&lt;&gt;"",_xlfn._xlws.FILTER(O:O,($BU:$BU=$BU2044)*($I:$I=$I2044)*($T:$T=$T2044)*($S:$S=_xlfn.MINIFS($S:$S,$T:$T,"="&amp;$T2044)),"")))))&amp;"",IF(O2044="","",""))&amp;""</f>
        <v/>
      </c>
      <c r="AX2044" t="str" cm="1">
        <f t="array" ref="AX2044">IFERROR(IF(P2044&lt;&gt;"",P2044,IF(OR($S2044="",$T2044=""),"",IF($T2044&lt;&gt;"",_xlfn._xlws.FILTER(P:P,($BU:$BU=$BU2044)*($I:$I=$I2044)*($T:$T=$T2044)*($S:$S=_xlfn.MINIFS($S:$S,$T:$T,"="&amp;$T2044)),""))))&amp;"",IF(P2044="","",""))&amp;""</f>
        <v/>
      </c>
      <c r="AY2044" t="str" cm="1">
        <f t="array" ref="AY2044">IFERROR(IF(Q2044&lt;&gt;"",Q2044,IF(OR($S2044="",$T2044=""),"",IF($T2044&lt;&gt;"",_xlfn._xlws.FILTER(Q:Q,($BU:$BU=$BU2044)*($I:$I=$I2044)*($T:$T=$T2044)*($S:$S=_xlfn.MINIFS($S:$S,$T:$T,"="&amp;$T2044)),""))))&amp;"",IF(Q2044="","",""))&amp;""</f>
        <v/>
      </c>
      <c r="AZ2044" t="str" cm="1">
        <f t="array" ref="AZ2044">IFERROR(IF(R2044&lt;&gt;"",R2044,IF(OR($S2044="",$T2044=""),"",IF($T2044&lt;&gt;"",_xlfn._xlws.FILTER(R:R,($BU:$BU=$BU2044)*($I:$I=$I2044)*($T:$T=$T2044)*($S:$S=_xlfn.MINIFS($S:$S,$T:$T,"="&amp;$T2044)),""))))&amp;"",IF(R2044="","",""))&amp;""</f>
        <v/>
      </c>
      <c r="BA2044" s="6">
        <f t="shared" si="2903"/>
        <v>172</v>
      </c>
      <c r="BB2044">
        <f t="shared" ref="BB2044:BD2044" si="2970">BB2043</f>
        <v>18987</v>
      </c>
      <c r="BC2044" t="str">
        <f t="shared" si="2970"/>
        <v>Velodrome</v>
      </c>
      <c r="BD2044" t="str">
        <f t="shared" si="2970"/>
        <v>Outlaws</v>
      </c>
      <c r="BE2044" t="s">
        <v>7</v>
      </c>
      <c r="BF2044" t="s">
        <v>182</v>
      </c>
      <c r="BI2044" cm="1">
        <f t="array" ref="BI2044">IFERROR(_xlfn._xlws.FILTER(shifts!A:A,(shifts!B:B=events!AD2044)*(shifts!AG:AG&gt;=events!BK2044)*(shifts!AH:AH&lt;=events!BL2044)),BI2043)</f>
        <v>71</v>
      </c>
      <c r="BJ2044" s="15">
        <f t="shared" si="2905"/>
        <v>0</v>
      </c>
      <c r="BK2044">
        <f t="shared" si="2906"/>
        <v>133</v>
      </c>
      <c r="BL2044">
        <f t="shared" si="2907"/>
        <v>133</v>
      </c>
      <c r="BM2044" s="15">
        <f>SUMIFS(BJ$2:BJ2044,K$2:K2044,"=Intermission")+SUMIFS(BJ$2:BJ2044,K$2:K2044,"=Timeout")</f>
        <v>67</v>
      </c>
      <c r="BN2044">
        <f t="shared" si="2908"/>
        <v>1147</v>
      </c>
      <c r="BO2044" s="19">
        <f t="shared" si="2909"/>
        <v>2094</v>
      </c>
      <c r="BP2044">
        <f t="shared" si="2910"/>
        <v>2089</v>
      </c>
      <c r="BQ2044" s="17">
        <f t="shared" si="2911"/>
        <v>2094</v>
      </c>
      <c r="BR2044" t="str">
        <f t="shared" si="2912"/>
        <v>event_team_player_1</v>
      </c>
      <c r="BS2044">
        <f>COUNTIFS(S$3:S2044,"="&amp;S2044,AI$3:AI2044,"="&amp;AI2044)</f>
        <v>1</v>
      </c>
      <c r="BT2044" t="str">
        <f>IFERROR(VLOOKUP(BB2044&amp;BU2044&amp;X2044,game_rosters!U:W,3,FALSE),"")</f>
        <v>P100170</v>
      </c>
      <c r="BU2044" t="str">
        <f t="shared" si="2913"/>
        <v>Outlaws</v>
      </c>
    </row>
    <row r="2045" spans="1:73" x14ac:dyDescent="0.2">
      <c r="A2045">
        <f t="shared" si="2888"/>
        <v>1</v>
      </c>
      <c r="I2045" s="44">
        <v>4</v>
      </c>
      <c r="K2045" t="s">
        <v>13</v>
      </c>
      <c r="L2045" t="s">
        <v>587</v>
      </c>
      <c r="N2045" t="s">
        <v>594</v>
      </c>
      <c r="O2045" t="s">
        <v>618</v>
      </c>
      <c r="Q2045" t="s">
        <v>594</v>
      </c>
      <c r="S2045">
        <v>1054</v>
      </c>
      <c r="W2045" t="s">
        <v>731</v>
      </c>
      <c r="X2045">
        <v>4</v>
      </c>
      <c r="Z2045">
        <v>1</v>
      </c>
      <c r="AA2045">
        <f t="shared" si="2937"/>
        <v>2054</v>
      </c>
      <c r="AB2045" t="str">
        <f t="shared" si="2938"/>
        <v/>
      </c>
      <c r="AC2045">
        <f t="shared" si="2884"/>
        <v>2054</v>
      </c>
      <c r="AD2045" s="6">
        <v>2</v>
      </c>
      <c r="AE2045" t="s">
        <v>942</v>
      </c>
      <c r="AF2045" t="s">
        <v>747</v>
      </c>
      <c r="AG2045" t="s">
        <v>942</v>
      </c>
      <c r="AH2045" t="s">
        <v>914</v>
      </c>
      <c r="AI2045" t="str">
        <f t="shared" si="2889"/>
        <v>e</v>
      </c>
      <c r="AJ2045" t="str">
        <f t="shared" si="2890"/>
        <v/>
      </c>
      <c r="AK2045" t="str">
        <f t="shared" si="2891"/>
        <v/>
      </c>
      <c r="AL2045" t="str">
        <f t="shared" si="2892"/>
        <v/>
      </c>
      <c r="AM2045" t="str">
        <f t="shared" si="2893"/>
        <v/>
      </c>
      <c r="AN2045" t="str">
        <f t="shared" si="2894"/>
        <v>Away</v>
      </c>
      <c r="AO2045" t="str">
        <f t="shared" si="2895"/>
        <v>a</v>
      </c>
      <c r="AP2045" t="str">
        <f t="shared" si="2896"/>
        <v/>
      </c>
      <c r="AQ2045" t="str">
        <f t="shared" si="2897"/>
        <v/>
      </c>
      <c r="AR2045" t="str">
        <f t="shared" si="2898"/>
        <v>Away</v>
      </c>
      <c r="AS2045" t="str">
        <f t="shared" si="2899"/>
        <v>a</v>
      </c>
      <c r="AT2045" t="str">
        <f t="shared" si="2900"/>
        <v>Offensive</v>
      </c>
      <c r="AU2045" t="str">
        <f t="shared" si="2901"/>
        <v/>
      </c>
      <c r="AV2045" t="str">
        <f t="shared" si="2902"/>
        <v/>
      </c>
      <c r="AW2045" t="str" cm="1">
        <f t="array" ref="AW2045">IFERROR(IF(O2045&lt;&gt;"",O2045,IF(OR($S2045="",$T2045=""),"",IF(O2045&lt;&gt;"",O2045,IF($T2045&lt;&gt;"",_xlfn._xlws.FILTER(O:O,($BU:$BU=$BU2045)*($I:$I=$I2045)*($T:$T=$T2045)*($S:$S=_xlfn.MINIFS($S:$S,$T:$T,"="&amp;$T2045)),"")))))&amp;"",IF(O2045="","",""))&amp;""</f>
        <v>OffensivePlay_Zone-PuckRecoveryTurnover</v>
      </c>
      <c r="AX2045" t="str" cm="1">
        <f t="array" ref="AX2045">IFERROR(IF(P2045&lt;&gt;"",P2045,IF(OR($S2045="",$T2045=""),"",IF($T2045&lt;&gt;"",_xlfn._xlws.FILTER(P:P,($BU:$BU=$BU2045)*($I:$I=$I2045)*($T:$T=$T2045)*($S:$S=_xlfn.MINIFS($S:$S,$T:$T,"="&amp;$T2045)),""))))&amp;"",IF(P2045="","",""))&amp;""</f>
        <v/>
      </c>
      <c r="AY2045" t="str" cm="1">
        <f t="array" ref="AY2045">IFERROR(IF(Q2045&lt;&gt;"",Q2045,IF(OR($S2045="",$T2045=""),"",IF($T2045&lt;&gt;"",_xlfn._xlws.FILTER(Q:Q,($BU:$BU=$BU2045)*($I:$I=$I2045)*($T:$T=$T2045)*($S:$S=_xlfn.MINIFS($S:$S,$T:$T,"="&amp;$T2045)),""))))&amp;"",IF(Q2045="","",""))&amp;""</f>
        <v>u</v>
      </c>
      <c r="AZ2045" t="str" cm="1">
        <f t="array" ref="AZ2045">IFERROR(IF(R2045&lt;&gt;"",R2045,IF(OR($S2045="",$T2045=""),"",IF($T2045&lt;&gt;"",_xlfn._xlws.FILTER(R:R,($BU:$BU=$BU2045)*($I:$I=$I2045)*($T:$T=$T2045)*($S:$S=_xlfn.MINIFS($S:$S,$T:$T,"="&amp;$T2045)),""))))&amp;"",IF(R2045="","",""))&amp;""</f>
        <v/>
      </c>
      <c r="BA2045" s="6">
        <f t="shared" si="2903"/>
        <v>172</v>
      </c>
      <c r="BB2045">
        <f t="shared" ref="BB2045:BD2045" si="2971">BB2044</f>
        <v>18987</v>
      </c>
      <c r="BC2045" t="str">
        <f t="shared" si="2971"/>
        <v>Velodrome</v>
      </c>
      <c r="BD2045" t="str">
        <f t="shared" si="2971"/>
        <v>Outlaws</v>
      </c>
      <c r="BE2045" t="s">
        <v>13</v>
      </c>
      <c r="BF2045" t="s">
        <v>587</v>
      </c>
      <c r="BI2045" cm="1">
        <f t="array" ref="BI2045">IFERROR(_xlfn._xlws.FILTER(shifts!A:A,(shifts!B:B=events!AD2045)*(shifts!AG:AG&gt;=events!BK2045)*(shifts!AH:AH&lt;=events!BL2045)),BI2044)</f>
        <v>71</v>
      </c>
      <c r="BJ2045" s="15">
        <f t="shared" si="2905"/>
        <v>2</v>
      </c>
      <c r="BK2045">
        <f t="shared" si="2906"/>
        <v>127</v>
      </c>
      <c r="BL2045">
        <f t="shared" si="2907"/>
        <v>125</v>
      </c>
      <c r="BM2045" s="15">
        <f>SUMIFS(BJ$2:BJ2045,K$2:K2045,"=Intermission")+SUMIFS(BJ$2:BJ2045,K$2:K2045,"=Timeout")</f>
        <v>67</v>
      </c>
      <c r="BN2045">
        <f t="shared" si="2908"/>
        <v>1147</v>
      </c>
      <c r="BO2045" s="19">
        <f t="shared" si="2909"/>
        <v>2100</v>
      </c>
      <c r="BP2045">
        <f t="shared" si="2910"/>
        <v>2095</v>
      </c>
      <c r="BQ2045" s="17">
        <f t="shared" si="2911"/>
        <v>2102</v>
      </c>
      <c r="BR2045" t="str">
        <f t="shared" si="2912"/>
        <v>event_team_player_1</v>
      </c>
      <c r="BS2045">
        <f>COUNTIFS(S$3:S2045,"="&amp;S2045,AI$3:AI2045,"="&amp;AI2045)</f>
        <v>1</v>
      </c>
      <c r="BT2045" t="str">
        <f>IFERROR(VLOOKUP(BB2045&amp;BU2045&amp;X2045,game_rosters!U:W,3,FALSE),"")</f>
        <v>P100032</v>
      </c>
      <c r="BU2045" t="str">
        <f t="shared" si="2913"/>
        <v>Outlaws</v>
      </c>
    </row>
    <row r="2046" spans="1:73" x14ac:dyDescent="0.2">
      <c r="A2046">
        <f t="shared" si="2888"/>
        <v>1</v>
      </c>
      <c r="I2046" s="44">
        <v>4</v>
      </c>
      <c r="K2046" t="s">
        <v>7</v>
      </c>
      <c r="L2046" t="s">
        <v>199</v>
      </c>
      <c r="M2046" t="s">
        <v>65</v>
      </c>
      <c r="N2046" t="s">
        <v>594</v>
      </c>
      <c r="S2046">
        <v>1055</v>
      </c>
      <c r="T2046">
        <v>175</v>
      </c>
      <c r="W2046" t="s">
        <v>731</v>
      </c>
      <c r="X2046">
        <v>4</v>
      </c>
      <c r="Z2046">
        <v>1</v>
      </c>
      <c r="AA2046">
        <f t="shared" si="2937"/>
        <v>2055</v>
      </c>
      <c r="AB2046">
        <f t="shared" si="2938"/>
        <v>9175</v>
      </c>
      <c r="AC2046">
        <f t="shared" si="2884"/>
        <v>9175</v>
      </c>
      <c r="AD2046" s="6">
        <v>2</v>
      </c>
      <c r="AE2046" t="s">
        <v>942</v>
      </c>
      <c r="AF2046" t="s">
        <v>914</v>
      </c>
      <c r="AG2046" t="s">
        <v>756</v>
      </c>
      <c r="AH2046" t="s">
        <v>756</v>
      </c>
      <c r="AI2046" t="str">
        <f t="shared" si="2889"/>
        <v>e</v>
      </c>
      <c r="AJ2046" t="str">
        <f t="shared" si="2890"/>
        <v/>
      </c>
      <c r="AK2046" t="str">
        <f t="shared" si="2891"/>
        <v/>
      </c>
      <c r="AL2046" t="str">
        <f t="shared" si="2892"/>
        <v/>
      </c>
      <c r="AM2046" t="str">
        <f t="shared" si="2893"/>
        <v/>
      </c>
      <c r="AN2046" t="str">
        <f t="shared" si="2894"/>
        <v>Away</v>
      </c>
      <c r="AO2046" t="str">
        <f t="shared" si="2895"/>
        <v>a</v>
      </c>
      <c r="AP2046" t="str">
        <f t="shared" si="2896"/>
        <v/>
      </c>
      <c r="AQ2046" t="str">
        <f t="shared" si="2897"/>
        <v/>
      </c>
      <c r="AR2046" t="str">
        <f t="shared" si="2898"/>
        <v>Away</v>
      </c>
      <c r="AS2046" t="str">
        <f t="shared" si="2899"/>
        <v>a</v>
      </c>
      <c r="AT2046" t="str">
        <f t="shared" si="2900"/>
        <v>Offensive</v>
      </c>
      <c r="AU2046" t="str">
        <f t="shared" si="2901"/>
        <v/>
      </c>
      <c r="AV2046" t="str">
        <f t="shared" si="2902"/>
        <v/>
      </c>
      <c r="AW2046" t="str" cm="1">
        <f t="array" ref="AW2046">IFERROR(IF(O2046&lt;&gt;"",O2046,IF(OR($S2046="",$T2046=""),"",IF(O2046&lt;&gt;"",O2046,IF($T2046&lt;&gt;"",_xlfn._xlws.FILTER(O:O,($BU:$BU=$BU2046)*($I:$I=$I2046)*($T:$T=$T2046)*($S:$S=_xlfn.MINIFS($S:$S,$T:$T,"="&amp;$T2046)),"")))))&amp;"",IF(O2046="","",""))&amp;""</f>
        <v/>
      </c>
      <c r="AX2046" t="str" cm="1">
        <f t="array" ref="AX2046">IFERROR(IF(P2046&lt;&gt;"",P2046,IF(OR($S2046="",$T2046=""),"",IF($T2046&lt;&gt;"",_xlfn._xlws.FILTER(P:P,($BU:$BU=$BU2046)*($I:$I=$I2046)*($T:$T=$T2046)*($S:$S=_xlfn.MINIFS($S:$S,$T:$T,"="&amp;$T2046)),""))))&amp;"",IF(P2046="","",""))&amp;""</f>
        <v/>
      </c>
      <c r="AY2046" t="str" cm="1">
        <f t="array" ref="AY2046">IFERROR(IF(Q2046&lt;&gt;"",Q2046,IF(OR($S2046="",$T2046=""),"",IF($T2046&lt;&gt;"",_xlfn._xlws.FILTER(Q:Q,($BU:$BU=$BU2046)*($I:$I=$I2046)*($T:$T=$T2046)*($S:$S=_xlfn.MINIFS($S:$S,$T:$T,"="&amp;$T2046)),""))))&amp;"",IF(Q2046="","",""))&amp;""</f>
        <v/>
      </c>
      <c r="AZ2046" t="str" cm="1">
        <f t="array" ref="AZ2046">IFERROR(IF(R2046&lt;&gt;"",R2046,IF(OR($S2046="",$T2046=""),"",IF($T2046&lt;&gt;"",_xlfn._xlws.FILTER(R:R,($BU:$BU=$BU2046)*($I:$I=$I2046)*($T:$T=$T2046)*($S:$S=_xlfn.MINIFS($S:$S,$T:$T,"="&amp;$T2046)),""))))&amp;"",IF(R2046="","",""))&amp;""</f>
        <v/>
      </c>
      <c r="BA2046" s="6">
        <f t="shared" si="2903"/>
        <v>172</v>
      </c>
      <c r="BB2046">
        <f t="shared" ref="BB2046:BD2046" si="2972">BB2045</f>
        <v>18987</v>
      </c>
      <c r="BC2046" t="str">
        <f t="shared" si="2972"/>
        <v>Velodrome</v>
      </c>
      <c r="BD2046" t="str">
        <f t="shared" si="2972"/>
        <v>Outlaws</v>
      </c>
      <c r="BE2046" t="s">
        <v>7</v>
      </c>
      <c r="BF2046" t="s">
        <v>199</v>
      </c>
      <c r="BI2046" cm="1">
        <f t="array" ref="BI2046">IFERROR(_xlfn._xlws.FILTER(shifts!A:A,(shifts!B:B=events!AD2046)*(shifts!AG:AG&gt;=events!BK2046)*(shifts!AH:AH&lt;=events!BL2046)),BI2045)</f>
        <v>71</v>
      </c>
      <c r="BJ2046" s="15">
        <f t="shared" si="2905"/>
        <v>0</v>
      </c>
      <c r="BK2046">
        <f t="shared" si="2906"/>
        <v>125</v>
      </c>
      <c r="BL2046">
        <f t="shared" si="2907"/>
        <v>125</v>
      </c>
      <c r="BM2046" s="15">
        <f>SUMIFS(BJ$2:BJ2046,K$2:K2046,"=Intermission")+SUMIFS(BJ$2:BJ2046,K$2:K2046,"=Timeout")</f>
        <v>67</v>
      </c>
      <c r="BN2046">
        <f t="shared" si="2908"/>
        <v>1147</v>
      </c>
      <c r="BO2046" s="19">
        <f t="shared" si="2909"/>
        <v>2102</v>
      </c>
      <c r="BP2046">
        <f t="shared" si="2910"/>
        <v>2097</v>
      </c>
      <c r="BQ2046" s="17">
        <f t="shared" si="2911"/>
        <v>2102</v>
      </c>
      <c r="BR2046" t="str">
        <f t="shared" si="2912"/>
        <v>event_team_player_1</v>
      </c>
      <c r="BS2046">
        <f>COUNTIFS(S$3:S2046,"="&amp;S2046,AI$3:AI2046,"="&amp;AI2046)</f>
        <v>1</v>
      </c>
      <c r="BT2046" t="str">
        <f>IFERROR(VLOOKUP(BB2046&amp;BU2046&amp;X2046,game_rosters!U:W,3,FALSE),"")</f>
        <v>P100032</v>
      </c>
      <c r="BU2046" t="str">
        <f t="shared" si="2913"/>
        <v>Outlaws</v>
      </c>
    </row>
    <row r="2047" spans="1:73" x14ac:dyDescent="0.2">
      <c r="A2047" t="str">
        <f t="shared" si="2888"/>
        <v/>
      </c>
      <c r="I2047" s="44">
        <v>12</v>
      </c>
      <c r="S2047">
        <v>1055</v>
      </c>
      <c r="T2047">
        <v>175</v>
      </c>
      <c r="X2047">
        <v>12</v>
      </c>
      <c r="Z2047">
        <v>1</v>
      </c>
      <c r="AA2047">
        <f t="shared" si="2937"/>
        <v>2055</v>
      </c>
      <c r="AB2047">
        <f t="shared" si="2938"/>
        <v>9175</v>
      </c>
      <c r="AC2047">
        <f t="shared" si="2884"/>
        <v>9175</v>
      </c>
      <c r="AD2047" s="6">
        <v>2</v>
      </c>
      <c r="AE2047" t="s">
        <v>942</v>
      </c>
      <c r="AF2047" t="s">
        <v>914</v>
      </c>
      <c r="AG2047" t="s">
        <v>756</v>
      </c>
      <c r="AH2047" t="s">
        <v>756</v>
      </c>
      <c r="AI2047" t="str">
        <f t="shared" si="2889"/>
        <v>e</v>
      </c>
      <c r="AJ2047" t="str">
        <f t="shared" si="2890"/>
        <v/>
      </c>
      <c r="AK2047" t="str">
        <f t="shared" si="2891"/>
        <v/>
      </c>
      <c r="AL2047" t="str">
        <f t="shared" si="2892"/>
        <v/>
      </c>
      <c r="AM2047" t="str">
        <f t="shared" si="2893"/>
        <v/>
      </c>
      <c r="AN2047" t="str">
        <f t="shared" si="2894"/>
        <v>Away</v>
      </c>
      <c r="AO2047" t="str">
        <f t="shared" si="2895"/>
        <v>a</v>
      </c>
      <c r="AP2047" t="str">
        <f t="shared" si="2896"/>
        <v/>
      </c>
      <c r="AQ2047" t="str">
        <f t="shared" si="2897"/>
        <v/>
      </c>
      <c r="AR2047" t="str">
        <f t="shared" si="2898"/>
        <v>Away</v>
      </c>
      <c r="AS2047" t="str">
        <f t="shared" si="2899"/>
        <v>a</v>
      </c>
      <c r="AT2047" t="str">
        <f t="shared" si="2900"/>
        <v>Offensive</v>
      </c>
      <c r="AU2047" t="str">
        <f t="shared" si="2901"/>
        <v/>
      </c>
      <c r="AV2047" t="str">
        <f t="shared" si="2902"/>
        <v/>
      </c>
      <c r="AW2047" t="str" cm="1">
        <f t="array" ref="AW2047">IFERROR(IF(O2047&lt;&gt;"",O2047,IF(OR($S2047="",$T2047=""),"",IF(O2047&lt;&gt;"",O2047,IF($T2047&lt;&gt;"",_xlfn._xlws.FILTER(O:O,($BU:$BU=$BU2047)*($I:$I=$I2047)*($T:$T=$T2047)*($S:$S=_xlfn.MINIFS($S:$S,$T:$T,"="&amp;$T2047)),"")))))&amp;"",IF(O2047="","",""))&amp;""</f>
        <v/>
      </c>
      <c r="AX2047" t="str" cm="1">
        <f t="array" ref="AX2047">IFERROR(IF(P2047&lt;&gt;"",P2047,IF(OR($S2047="",$T2047=""),"",IF($T2047&lt;&gt;"",_xlfn._xlws.FILTER(P:P,($BU:$BU=$BU2047)*($I:$I=$I2047)*($T:$T=$T2047)*($S:$S=_xlfn.MINIFS($S:$S,$T:$T,"="&amp;$T2047)),""))))&amp;"",IF(P2047="","",""))&amp;""</f>
        <v/>
      </c>
      <c r="AY2047" t="str" cm="1">
        <f t="array" ref="AY2047">IFERROR(IF(Q2047&lt;&gt;"",Q2047,IF(OR($S2047="",$T2047=""),"",IF($T2047&lt;&gt;"",_xlfn._xlws.FILTER(Q:Q,($BU:$BU=$BU2047)*($I:$I=$I2047)*($T:$T=$T2047)*($S:$S=_xlfn.MINIFS($S:$S,$T:$T,"="&amp;$T2047)),""))))&amp;"",IF(Q2047="","",""))&amp;""</f>
        <v/>
      </c>
      <c r="AZ2047" t="str" cm="1">
        <f t="array" ref="AZ2047">IFERROR(IF(R2047&lt;&gt;"",R2047,IF(OR($S2047="",$T2047=""),"",IF($T2047&lt;&gt;"",_xlfn._xlws.FILTER(R:R,($BU:$BU=$BU2047)*($I:$I=$I2047)*($T:$T=$T2047)*($S:$S=_xlfn.MINIFS($S:$S,$T:$T,"="&amp;$T2047)),""))))&amp;"",IF(R2047="","",""))&amp;""</f>
        <v/>
      </c>
      <c r="BA2047" s="6">
        <f t="shared" si="2903"/>
        <v>172</v>
      </c>
      <c r="BB2047">
        <f t="shared" ref="BB2047:BD2047" si="2973">BB2046</f>
        <v>18987</v>
      </c>
      <c r="BC2047" t="str">
        <f t="shared" si="2973"/>
        <v>Velodrome</v>
      </c>
      <c r="BD2047" t="str">
        <f t="shared" si="2973"/>
        <v>Outlaws</v>
      </c>
      <c r="BE2047" t="s">
        <v>7</v>
      </c>
      <c r="BF2047" t="s">
        <v>199</v>
      </c>
      <c r="BI2047" cm="1">
        <f t="array" ref="BI2047">IFERROR(_xlfn._xlws.FILTER(shifts!A:A,(shifts!B:B=events!AD2047)*(shifts!AG:AG&gt;=events!BK2047)*(shifts!AH:AH&lt;=events!BL2047)),BI2046)</f>
        <v>71</v>
      </c>
      <c r="BJ2047" s="15">
        <f t="shared" si="2905"/>
        <v>0</v>
      </c>
      <c r="BK2047">
        <f t="shared" si="2906"/>
        <v>125</v>
      </c>
      <c r="BL2047">
        <f t="shared" si="2907"/>
        <v>125</v>
      </c>
      <c r="BM2047" s="15">
        <f>SUMIFS(BJ$2:BJ2047,K$2:K2047,"=Intermission")+SUMIFS(BJ$2:BJ2047,K$2:K2047,"=Timeout")</f>
        <v>67</v>
      </c>
      <c r="BN2047">
        <f t="shared" si="2908"/>
        <v>1147</v>
      </c>
      <c r="BO2047" s="19">
        <f t="shared" si="2909"/>
        <v>2102</v>
      </c>
      <c r="BP2047">
        <f t="shared" si="2910"/>
        <v>2097</v>
      </c>
      <c r="BQ2047" s="17">
        <f t="shared" si="2911"/>
        <v>2102</v>
      </c>
      <c r="BR2047" t="str">
        <f t="shared" si="2912"/>
        <v>event_team_player_2</v>
      </c>
      <c r="BS2047">
        <f>COUNTIFS(S$3:S2047,"="&amp;S2047,AI$3:AI2047,"="&amp;AI2047)</f>
        <v>2</v>
      </c>
      <c r="BT2047" t="str">
        <f>IFERROR(VLOOKUP(BB2047&amp;BU2047&amp;X2047,game_rosters!U:W,3,FALSE),"")</f>
        <v>P100214</v>
      </c>
      <c r="BU2047" t="str">
        <f t="shared" si="2913"/>
        <v>Outlaws</v>
      </c>
    </row>
    <row r="2048" spans="1:73" x14ac:dyDescent="0.2">
      <c r="A2048" t="str">
        <f t="shared" si="2888"/>
        <v/>
      </c>
      <c r="I2048" s="44">
        <v>61</v>
      </c>
      <c r="O2048" t="s">
        <v>606</v>
      </c>
      <c r="S2048">
        <v>1055</v>
      </c>
      <c r="T2048">
        <v>175</v>
      </c>
      <c r="X2048">
        <v>61</v>
      </c>
      <c r="AA2048">
        <f t="shared" si="2937"/>
        <v>2055</v>
      </c>
      <c r="AB2048">
        <f t="shared" si="2938"/>
        <v>9175</v>
      </c>
      <c r="AC2048">
        <f t="shared" si="2884"/>
        <v>9175</v>
      </c>
      <c r="AD2048" s="6">
        <v>2</v>
      </c>
      <c r="AE2048" t="s">
        <v>942</v>
      </c>
      <c r="AF2048" t="s">
        <v>914</v>
      </c>
      <c r="AG2048" t="s">
        <v>756</v>
      </c>
      <c r="AH2048" t="s">
        <v>756</v>
      </c>
      <c r="AI2048" t="str">
        <f t="shared" si="2889"/>
        <v>o</v>
      </c>
      <c r="AJ2048" t="str">
        <f t="shared" si="2890"/>
        <v/>
      </c>
      <c r="AK2048" t="str">
        <f t="shared" si="2891"/>
        <v/>
      </c>
      <c r="AL2048" t="str">
        <f t="shared" si="2892"/>
        <v/>
      </c>
      <c r="AM2048" t="str">
        <f t="shared" si="2893"/>
        <v/>
      </c>
      <c r="AN2048" t="str">
        <f t="shared" si="2894"/>
        <v>Away</v>
      </c>
      <c r="AO2048" t="str">
        <f t="shared" si="2895"/>
        <v>a</v>
      </c>
      <c r="AP2048" t="str">
        <f t="shared" si="2896"/>
        <v/>
      </c>
      <c r="AQ2048" t="str">
        <f t="shared" si="2897"/>
        <v/>
      </c>
      <c r="AR2048" t="str">
        <f t="shared" si="2898"/>
        <v>Away</v>
      </c>
      <c r="AS2048" t="str">
        <f t="shared" si="2899"/>
        <v>a</v>
      </c>
      <c r="AT2048" t="str">
        <f t="shared" si="2900"/>
        <v>Defensive</v>
      </c>
      <c r="AU2048" t="str">
        <f t="shared" si="2901"/>
        <v/>
      </c>
      <c r="AV2048" t="str">
        <f t="shared" si="2902"/>
        <v/>
      </c>
      <c r="AW2048" t="str" cm="1">
        <f t="array" ref="AW2048">IFERROR(IF(O2048&lt;&gt;"",O2048,IF(OR($S2048="",$T2048=""),"",IF(O2048&lt;&gt;"",O2048,IF($T2048&lt;&gt;"",_xlfn._xlws.FILTER(O:O,($BU:$BU=$BU2048)*($I:$I=$I2048)*($T:$T=$T2048)*($S:$S=_xlfn.MINIFS($S:$S,$T:$T,"="&amp;$T2048)),"")))))&amp;"",IF(O2048="","",""))&amp;""</f>
        <v>Defensive_PlayPass-PassIntercepted</v>
      </c>
      <c r="AX2048" t="str" cm="1">
        <f t="array" ref="AX2048">IFERROR(IF(P2048&lt;&gt;"",P2048,IF(OR($S2048="",$T2048=""),"",IF($T2048&lt;&gt;"",_xlfn._xlws.FILTER(P:P,($BU:$BU=$BU2048)*($I:$I=$I2048)*($T:$T=$T2048)*($S:$S=_xlfn.MINIFS($S:$S,$T:$T,"="&amp;$T2048)),""))))&amp;"",IF(P2048="","",""))&amp;""</f>
        <v/>
      </c>
      <c r="AY2048" t="str" cm="1">
        <f t="array" ref="AY2048">IFERROR(IF(Q2048&lt;&gt;"",Q2048,IF(OR($S2048="",$T2048=""),"",IF($T2048&lt;&gt;"",_xlfn._xlws.FILTER(Q:Q,($BU:$BU=$BU2048)*($I:$I=$I2048)*($T:$T=$T2048)*($S:$S=_xlfn.MINIFS($S:$S,$T:$T,"="&amp;$T2048)),""))))&amp;"",IF(Q2048="","",""))&amp;""</f>
        <v/>
      </c>
      <c r="AZ2048" t="str" cm="1">
        <f t="array" ref="AZ2048">IFERROR(IF(R2048&lt;&gt;"",R2048,IF(OR($S2048="",$T2048=""),"",IF($T2048&lt;&gt;"",_xlfn._xlws.FILTER(R:R,($BU:$BU=$BU2048)*($I:$I=$I2048)*($T:$T=$T2048)*($S:$S=_xlfn.MINIFS($S:$S,$T:$T,"="&amp;$T2048)),""))))&amp;"",IF(R2048="","",""))&amp;""</f>
        <v/>
      </c>
      <c r="BA2048" s="6">
        <f t="shared" si="2903"/>
        <v>172</v>
      </c>
      <c r="BB2048">
        <f t="shared" ref="BB2048:BD2048" si="2974">BB2047</f>
        <v>18987</v>
      </c>
      <c r="BC2048" t="str">
        <f t="shared" si="2974"/>
        <v>Velodrome</v>
      </c>
      <c r="BD2048" t="str">
        <f t="shared" si="2974"/>
        <v>Outlaws</v>
      </c>
      <c r="BE2048" t="s">
        <v>7</v>
      </c>
      <c r="BF2048" t="s">
        <v>199</v>
      </c>
      <c r="BI2048" cm="1">
        <f t="array" ref="BI2048">IFERROR(_xlfn._xlws.FILTER(shifts!A:A,(shifts!B:B=events!AD2048)*(shifts!AG:AG&gt;=events!BK2048)*(shifts!AH:AH&lt;=events!BL2048)),BI2047)</f>
        <v>71</v>
      </c>
      <c r="BJ2048" s="15">
        <f t="shared" si="2905"/>
        <v>0</v>
      </c>
      <c r="BK2048">
        <f t="shared" si="2906"/>
        <v>125</v>
      </c>
      <c r="BL2048">
        <f t="shared" si="2907"/>
        <v>125</v>
      </c>
      <c r="BM2048" s="15">
        <f>SUMIFS(BJ$2:BJ2048,K$2:K2048,"=Intermission")+SUMIFS(BJ$2:BJ2048,K$2:K2048,"=Timeout")</f>
        <v>67</v>
      </c>
      <c r="BN2048">
        <f t="shared" si="2908"/>
        <v>1147</v>
      </c>
      <c r="BO2048" s="19">
        <f t="shared" si="2909"/>
        <v>2102</v>
      </c>
      <c r="BP2048">
        <f t="shared" si="2910"/>
        <v>2097</v>
      </c>
      <c r="BQ2048" s="17">
        <f t="shared" si="2911"/>
        <v>2102</v>
      </c>
      <c r="BR2048" t="str">
        <f t="shared" si="2912"/>
        <v>opp_team_player_1</v>
      </c>
      <c r="BS2048">
        <f>COUNTIFS(S$3:S2048,"="&amp;S2048,AI$3:AI2048,"="&amp;AI2048)</f>
        <v>1</v>
      </c>
      <c r="BT2048" t="str">
        <f>IFERROR(VLOOKUP(BB2048&amp;BU2048&amp;X2048,game_rosters!U:W,3,FALSE),"")</f>
        <v>P100224</v>
      </c>
      <c r="BU2048" t="str">
        <f t="shared" si="2913"/>
        <v>Velodrome</v>
      </c>
    </row>
    <row r="2049" spans="1:73" x14ac:dyDescent="0.2">
      <c r="A2049">
        <f t="shared" si="2888"/>
        <v>1</v>
      </c>
      <c r="I2049" s="44">
        <v>4</v>
      </c>
      <c r="K2049" t="s">
        <v>9</v>
      </c>
      <c r="L2049" t="s">
        <v>173</v>
      </c>
      <c r="M2049" t="s">
        <v>73</v>
      </c>
      <c r="S2049">
        <v>1056</v>
      </c>
      <c r="T2049">
        <v>175</v>
      </c>
      <c r="W2049" t="s">
        <v>731</v>
      </c>
      <c r="X2049">
        <v>4</v>
      </c>
      <c r="Z2049">
        <v>1</v>
      </c>
      <c r="AA2049">
        <f t="shared" si="2937"/>
        <v>2056</v>
      </c>
      <c r="AB2049">
        <f t="shared" si="2938"/>
        <v>9175</v>
      </c>
      <c r="AC2049">
        <f t="shared" si="2884"/>
        <v>9175</v>
      </c>
      <c r="AD2049" s="6">
        <v>2</v>
      </c>
      <c r="AE2049" t="s">
        <v>942</v>
      </c>
      <c r="AF2049" t="s">
        <v>914</v>
      </c>
      <c r="AG2049" t="s">
        <v>756</v>
      </c>
      <c r="AH2049" t="s">
        <v>756</v>
      </c>
      <c r="AI2049" t="str">
        <f t="shared" si="2889"/>
        <v>e</v>
      </c>
      <c r="AJ2049" t="str">
        <f t="shared" si="2890"/>
        <v/>
      </c>
      <c r="AK2049" t="str">
        <f t="shared" si="2891"/>
        <v/>
      </c>
      <c r="AL2049" t="str">
        <f t="shared" si="2892"/>
        <v/>
      </c>
      <c r="AM2049" t="str">
        <f t="shared" si="2893"/>
        <v/>
      </c>
      <c r="AN2049" t="str">
        <f t="shared" si="2894"/>
        <v>Away</v>
      </c>
      <c r="AO2049" t="str">
        <f t="shared" si="2895"/>
        <v>a</v>
      </c>
      <c r="AP2049" t="str">
        <f t="shared" si="2896"/>
        <v/>
      </c>
      <c r="AQ2049" t="str">
        <f t="shared" si="2897"/>
        <v/>
      </c>
      <c r="AR2049" t="str">
        <f t="shared" si="2898"/>
        <v>Away</v>
      </c>
      <c r="AS2049" t="str">
        <f t="shared" si="2899"/>
        <v>a</v>
      </c>
      <c r="AT2049" t="str">
        <f t="shared" si="2900"/>
        <v>Offensive</v>
      </c>
      <c r="AU2049" t="str">
        <f t="shared" si="2901"/>
        <v/>
      </c>
      <c r="AV2049" t="str">
        <f t="shared" si="2902"/>
        <v/>
      </c>
      <c r="AW2049" t="str" cm="1">
        <f t="array" ref="AW2049">IFERROR(IF(O2049&lt;&gt;"",O2049,IF(OR($S2049="",$T2049=""),"",IF(O2049&lt;&gt;"",O2049,IF($T2049&lt;&gt;"",_xlfn._xlws.FILTER(O:O,($BU:$BU=$BU2049)*($I:$I=$I2049)*($T:$T=$T2049)*($S:$S=_xlfn.MINIFS($S:$S,$T:$T,"="&amp;$T2049)),"")))))&amp;"",IF(O2049="","",""))&amp;""</f>
        <v/>
      </c>
      <c r="AX2049" t="str" cm="1">
        <f t="array" ref="AX2049">IFERROR(IF(P2049&lt;&gt;"",P2049,IF(OR($S2049="",$T2049=""),"",IF($T2049&lt;&gt;"",_xlfn._xlws.FILTER(P:P,($BU:$BU=$BU2049)*($I:$I=$I2049)*($T:$T=$T2049)*($S:$S=_xlfn.MINIFS($S:$S,$T:$T,"="&amp;$T2049)),""))))&amp;"",IF(P2049="","",""))&amp;""</f>
        <v/>
      </c>
      <c r="AY2049" t="str" cm="1">
        <f t="array" ref="AY2049">IFERROR(IF(Q2049&lt;&gt;"",Q2049,IF(OR($S2049="",$T2049=""),"",IF($T2049&lt;&gt;"",_xlfn._xlws.FILTER(Q:Q,($BU:$BU=$BU2049)*($I:$I=$I2049)*($T:$T=$T2049)*($S:$S=_xlfn.MINIFS($S:$S,$T:$T,"="&amp;$T2049)),""))))&amp;"",IF(Q2049="","",""))&amp;""</f>
        <v/>
      </c>
      <c r="AZ2049" t="str" cm="1">
        <f t="array" ref="AZ2049">IFERROR(IF(R2049&lt;&gt;"",R2049,IF(OR($S2049="",$T2049=""),"",IF($T2049&lt;&gt;"",_xlfn._xlws.FILTER(R:R,($BU:$BU=$BU2049)*($I:$I=$I2049)*($T:$T=$T2049)*($S:$S=_xlfn.MINIFS($S:$S,$T:$T,"="&amp;$T2049)),""))))&amp;"",IF(R2049="","",""))&amp;""</f>
        <v/>
      </c>
      <c r="BA2049" s="6">
        <f t="shared" si="2903"/>
        <v>172</v>
      </c>
      <c r="BB2049">
        <f t="shared" ref="BB2049:BD2049" si="2975">BB2048</f>
        <v>18987</v>
      </c>
      <c r="BC2049" t="str">
        <f t="shared" si="2975"/>
        <v>Velodrome</v>
      </c>
      <c r="BD2049" t="str">
        <f t="shared" si="2975"/>
        <v>Outlaws</v>
      </c>
      <c r="BE2049" t="s">
        <v>9</v>
      </c>
      <c r="BF2049" t="s">
        <v>173</v>
      </c>
      <c r="BI2049" cm="1">
        <f t="array" ref="BI2049">IFERROR(_xlfn._xlws.FILTER(shifts!A:A,(shifts!B:B=events!AD2049)*(shifts!AG:AG&gt;=events!BK2049)*(shifts!AH:AH&lt;=events!BL2049)),BI2048)</f>
        <v>71</v>
      </c>
      <c r="BJ2049" s="15">
        <f t="shared" si="2905"/>
        <v>0</v>
      </c>
      <c r="BK2049">
        <f t="shared" si="2906"/>
        <v>125</v>
      </c>
      <c r="BL2049">
        <f t="shared" si="2907"/>
        <v>125</v>
      </c>
      <c r="BM2049" s="15">
        <f>SUMIFS(BJ$2:BJ2049,K$2:K2049,"=Intermission")+SUMIFS(BJ$2:BJ2049,K$2:K2049,"=Timeout")</f>
        <v>67</v>
      </c>
      <c r="BN2049">
        <f t="shared" si="2908"/>
        <v>1147</v>
      </c>
      <c r="BO2049" s="19">
        <f t="shared" si="2909"/>
        <v>2102</v>
      </c>
      <c r="BP2049">
        <f t="shared" si="2910"/>
        <v>2097</v>
      </c>
      <c r="BQ2049" s="17">
        <f t="shared" si="2911"/>
        <v>2102</v>
      </c>
      <c r="BR2049" t="str">
        <f t="shared" si="2912"/>
        <v>event_team_player_1</v>
      </c>
      <c r="BS2049">
        <f>COUNTIFS(S$3:S2049,"="&amp;S2049,AI$3:AI2049,"="&amp;AI2049)</f>
        <v>1</v>
      </c>
      <c r="BT2049" t="str">
        <f>IFERROR(VLOOKUP(BB2049&amp;BU2049&amp;X2049,game_rosters!U:W,3,FALSE),"")</f>
        <v>P100032</v>
      </c>
      <c r="BU2049" t="str">
        <f t="shared" si="2913"/>
        <v>Outlaws</v>
      </c>
    </row>
    <row r="2050" spans="1:73" x14ac:dyDescent="0.2">
      <c r="A2050" t="str">
        <f t="shared" si="2888"/>
        <v/>
      </c>
      <c r="I2050" s="44">
        <v>12</v>
      </c>
      <c r="S2050">
        <v>1056</v>
      </c>
      <c r="T2050">
        <v>175</v>
      </c>
      <c r="X2050">
        <v>12</v>
      </c>
      <c r="Z2050">
        <v>1</v>
      </c>
      <c r="AA2050">
        <f t="shared" si="2937"/>
        <v>2056</v>
      </c>
      <c r="AB2050">
        <f t="shared" si="2938"/>
        <v>9175</v>
      </c>
      <c r="AC2050">
        <f t="shared" ref="AC2050:AC2113" si="2976">IF(AB2050&lt;&gt;"",AB2050,S2050+1000)</f>
        <v>9175</v>
      </c>
      <c r="AD2050" s="6">
        <v>2</v>
      </c>
      <c r="AE2050" t="s">
        <v>942</v>
      </c>
      <c r="AF2050" t="s">
        <v>914</v>
      </c>
      <c r="AG2050" t="s">
        <v>756</v>
      </c>
      <c r="AH2050" t="s">
        <v>756</v>
      </c>
      <c r="AI2050" t="str">
        <f t="shared" si="2889"/>
        <v>e</v>
      </c>
      <c r="AJ2050" t="str">
        <f t="shared" si="2890"/>
        <v/>
      </c>
      <c r="AK2050" t="str">
        <f t="shared" si="2891"/>
        <v/>
      </c>
      <c r="AL2050" t="str">
        <f t="shared" si="2892"/>
        <v/>
      </c>
      <c r="AM2050" t="str">
        <f t="shared" si="2893"/>
        <v/>
      </c>
      <c r="AN2050" t="str">
        <f t="shared" si="2894"/>
        <v>Away</v>
      </c>
      <c r="AO2050" t="str">
        <f t="shared" si="2895"/>
        <v>a</v>
      </c>
      <c r="AP2050" t="str">
        <f t="shared" si="2896"/>
        <v/>
      </c>
      <c r="AQ2050" t="str">
        <f t="shared" si="2897"/>
        <v/>
      </c>
      <c r="AR2050" t="str">
        <f t="shared" si="2898"/>
        <v>Away</v>
      </c>
      <c r="AS2050" t="str">
        <f t="shared" si="2899"/>
        <v>a</v>
      </c>
      <c r="AT2050" t="str">
        <f t="shared" si="2900"/>
        <v>Offensive</v>
      </c>
      <c r="AU2050" t="str">
        <f t="shared" si="2901"/>
        <v/>
      </c>
      <c r="AV2050" t="str">
        <f t="shared" si="2902"/>
        <v/>
      </c>
      <c r="AW2050" t="str" cm="1">
        <f t="array" ref="AW2050">IFERROR(IF(O2050&lt;&gt;"",O2050,IF(OR($S2050="",$T2050=""),"",IF(O2050&lt;&gt;"",O2050,IF($T2050&lt;&gt;"",_xlfn._xlws.FILTER(O:O,($BU:$BU=$BU2050)*($I:$I=$I2050)*($T:$T=$T2050)*($S:$S=_xlfn.MINIFS($S:$S,$T:$T,"="&amp;$T2050)),"")))))&amp;"",IF(O2050="","",""))&amp;""</f>
        <v/>
      </c>
      <c r="AX2050" t="str" cm="1">
        <f t="array" ref="AX2050">IFERROR(IF(P2050&lt;&gt;"",P2050,IF(OR($S2050="",$T2050=""),"",IF($T2050&lt;&gt;"",_xlfn._xlws.FILTER(P:P,($BU:$BU=$BU2050)*($I:$I=$I2050)*($T:$T=$T2050)*($S:$S=_xlfn.MINIFS($S:$S,$T:$T,"="&amp;$T2050)),""))))&amp;"",IF(P2050="","",""))&amp;""</f>
        <v/>
      </c>
      <c r="AY2050" t="str" cm="1">
        <f t="array" ref="AY2050">IFERROR(IF(Q2050&lt;&gt;"",Q2050,IF(OR($S2050="",$T2050=""),"",IF($T2050&lt;&gt;"",_xlfn._xlws.FILTER(Q:Q,($BU:$BU=$BU2050)*($I:$I=$I2050)*($T:$T=$T2050)*($S:$S=_xlfn.MINIFS($S:$S,$T:$T,"="&amp;$T2050)),""))))&amp;"",IF(Q2050="","",""))&amp;""</f>
        <v/>
      </c>
      <c r="AZ2050" t="str" cm="1">
        <f t="array" ref="AZ2050">IFERROR(IF(R2050&lt;&gt;"",R2050,IF(OR($S2050="",$T2050=""),"",IF($T2050&lt;&gt;"",_xlfn._xlws.FILTER(R:R,($BU:$BU=$BU2050)*($I:$I=$I2050)*($T:$T=$T2050)*($S:$S=_xlfn.MINIFS($S:$S,$T:$T,"="&amp;$T2050)),""))))&amp;"",IF(R2050="","",""))&amp;""</f>
        <v/>
      </c>
      <c r="BA2050" s="6">
        <f t="shared" si="2903"/>
        <v>172</v>
      </c>
      <c r="BB2050">
        <f t="shared" ref="BB2050:BD2050" si="2977">BB2049</f>
        <v>18987</v>
      </c>
      <c r="BC2050" t="str">
        <f t="shared" si="2977"/>
        <v>Velodrome</v>
      </c>
      <c r="BD2050" t="str">
        <f t="shared" si="2977"/>
        <v>Outlaws</v>
      </c>
      <c r="BE2050" t="s">
        <v>9</v>
      </c>
      <c r="BF2050" t="s">
        <v>173</v>
      </c>
      <c r="BI2050" cm="1">
        <f t="array" ref="BI2050">IFERROR(_xlfn._xlws.FILTER(shifts!A:A,(shifts!B:B=events!AD2050)*(shifts!AG:AG&gt;=events!BK2050)*(shifts!AH:AH&lt;=events!BL2050)),BI2049)</f>
        <v>71</v>
      </c>
      <c r="BJ2050" s="15">
        <f t="shared" si="2905"/>
        <v>0</v>
      </c>
      <c r="BK2050">
        <f t="shared" si="2906"/>
        <v>125</v>
      </c>
      <c r="BL2050">
        <f t="shared" si="2907"/>
        <v>125</v>
      </c>
      <c r="BM2050" s="15">
        <f>SUMIFS(BJ$2:BJ2050,K$2:K2050,"=Intermission")+SUMIFS(BJ$2:BJ2050,K$2:K2050,"=Timeout")</f>
        <v>67</v>
      </c>
      <c r="BN2050">
        <f t="shared" si="2908"/>
        <v>1147</v>
      </c>
      <c r="BO2050" s="19">
        <f t="shared" si="2909"/>
        <v>2102</v>
      </c>
      <c r="BP2050">
        <f t="shared" si="2910"/>
        <v>2097</v>
      </c>
      <c r="BQ2050" s="17">
        <f t="shared" si="2911"/>
        <v>2102</v>
      </c>
      <c r="BR2050" t="str">
        <f t="shared" si="2912"/>
        <v>event_team_player_2</v>
      </c>
      <c r="BS2050">
        <f>COUNTIFS(S$3:S2050,"="&amp;S2050,AI$3:AI2050,"="&amp;AI2050)</f>
        <v>2</v>
      </c>
      <c r="BT2050" t="str">
        <f>IFERROR(VLOOKUP(BB2050&amp;BU2050&amp;X2050,game_rosters!U:W,3,FALSE),"")</f>
        <v>P100214</v>
      </c>
      <c r="BU2050" t="str">
        <f t="shared" si="2913"/>
        <v>Outlaws</v>
      </c>
    </row>
    <row r="2051" spans="1:73" x14ac:dyDescent="0.2">
      <c r="A2051" t="str">
        <f t="shared" si="2888"/>
        <v/>
      </c>
      <c r="I2051" s="44">
        <v>61</v>
      </c>
      <c r="O2051" t="s">
        <v>606</v>
      </c>
      <c r="S2051">
        <v>1056</v>
      </c>
      <c r="T2051">
        <v>175</v>
      </c>
      <c r="X2051">
        <v>61</v>
      </c>
      <c r="AA2051">
        <f t="shared" si="2937"/>
        <v>2056</v>
      </c>
      <c r="AB2051">
        <f t="shared" si="2938"/>
        <v>9175</v>
      </c>
      <c r="AC2051">
        <f t="shared" si="2976"/>
        <v>9175</v>
      </c>
      <c r="AD2051" s="6">
        <v>2</v>
      </c>
      <c r="AE2051" t="s">
        <v>942</v>
      </c>
      <c r="AF2051" t="s">
        <v>914</v>
      </c>
      <c r="AG2051" t="s">
        <v>756</v>
      </c>
      <c r="AH2051" t="s">
        <v>756</v>
      </c>
      <c r="AI2051" t="str">
        <f t="shared" si="2889"/>
        <v>o</v>
      </c>
      <c r="AJ2051" t="str">
        <f t="shared" si="2890"/>
        <v/>
      </c>
      <c r="AK2051" t="str">
        <f t="shared" si="2891"/>
        <v/>
      </c>
      <c r="AL2051" t="str">
        <f t="shared" si="2892"/>
        <v/>
      </c>
      <c r="AM2051" t="str">
        <f t="shared" si="2893"/>
        <v/>
      </c>
      <c r="AN2051" t="str">
        <f t="shared" si="2894"/>
        <v>Away</v>
      </c>
      <c r="AO2051" t="str">
        <f t="shared" si="2895"/>
        <v>a</v>
      </c>
      <c r="AP2051" t="str">
        <f t="shared" si="2896"/>
        <v/>
      </c>
      <c r="AQ2051" t="str">
        <f t="shared" si="2897"/>
        <v/>
      </c>
      <c r="AR2051" t="str">
        <f t="shared" si="2898"/>
        <v>Away</v>
      </c>
      <c r="AS2051" t="str">
        <f t="shared" si="2899"/>
        <v>a</v>
      </c>
      <c r="AT2051" t="str">
        <f t="shared" si="2900"/>
        <v>Defensive</v>
      </c>
      <c r="AU2051" t="str">
        <f t="shared" si="2901"/>
        <v/>
      </c>
      <c r="AV2051" t="str">
        <f t="shared" si="2902"/>
        <v/>
      </c>
      <c r="AW2051" t="str" cm="1">
        <f t="array" ref="AW2051">IFERROR(IF(O2051&lt;&gt;"",O2051,IF(OR($S2051="",$T2051=""),"",IF(O2051&lt;&gt;"",O2051,IF($T2051&lt;&gt;"",_xlfn._xlws.FILTER(O:O,($BU:$BU=$BU2051)*($I:$I=$I2051)*($T:$T=$T2051)*($S:$S=_xlfn.MINIFS($S:$S,$T:$T,"="&amp;$T2051)),"")))))&amp;"",IF(O2051="","",""))&amp;""</f>
        <v>Defensive_PlayPass-PassIntercepted</v>
      </c>
      <c r="AX2051" t="str" cm="1">
        <f t="array" ref="AX2051">IFERROR(IF(P2051&lt;&gt;"",P2051,IF(OR($S2051="",$T2051=""),"",IF($T2051&lt;&gt;"",_xlfn._xlws.FILTER(P:P,($BU:$BU=$BU2051)*($I:$I=$I2051)*($T:$T=$T2051)*($S:$S=_xlfn.MINIFS($S:$S,$T:$T,"="&amp;$T2051)),""))))&amp;"",IF(P2051="","",""))&amp;""</f>
        <v/>
      </c>
      <c r="AY2051" t="str" cm="1">
        <f t="array" ref="AY2051">IFERROR(IF(Q2051&lt;&gt;"",Q2051,IF(OR($S2051="",$T2051=""),"",IF($T2051&lt;&gt;"",_xlfn._xlws.FILTER(Q:Q,($BU:$BU=$BU2051)*($I:$I=$I2051)*($T:$T=$T2051)*($S:$S=_xlfn.MINIFS($S:$S,$T:$T,"="&amp;$T2051)),""))))&amp;"",IF(Q2051="","",""))&amp;""</f>
        <v/>
      </c>
      <c r="AZ2051" t="str" cm="1">
        <f t="array" ref="AZ2051">IFERROR(IF(R2051&lt;&gt;"",R2051,IF(OR($S2051="",$T2051=""),"",IF($T2051&lt;&gt;"",_xlfn._xlws.FILTER(R:R,($BU:$BU=$BU2051)*($I:$I=$I2051)*($T:$T=$T2051)*($S:$S=_xlfn.MINIFS($S:$S,$T:$T,"="&amp;$T2051)),""))))&amp;"",IF(R2051="","",""))&amp;""</f>
        <v/>
      </c>
      <c r="BA2051" s="6">
        <f t="shared" si="2903"/>
        <v>172</v>
      </c>
      <c r="BB2051">
        <f t="shared" ref="BB2051:BD2051" si="2978">BB2050</f>
        <v>18987</v>
      </c>
      <c r="BC2051" t="str">
        <f t="shared" si="2978"/>
        <v>Velodrome</v>
      </c>
      <c r="BD2051" t="str">
        <f t="shared" si="2978"/>
        <v>Outlaws</v>
      </c>
      <c r="BE2051" t="s">
        <v>9</v>
      </c>
      <c r="BF2051" t="s">
        <v>173</v>
      </c>
      <c r="BI2051" cm="1">
        <f t="array" ref="BI2051">IFERROR(_xlfn._xlws.FILTER(shifts!A:A,(shifts!B:B=events!AD2051)*(shifts!AG:AG&gt;=events!BK2051)*(shifts!AH:AH&lt;=events!BL2051)),BI2050)</f>
        <v>71</v>
      </c>
      <c r="BJ2051" s="15">
        <f t="shared" si="2905"/>
        <v>0</v>
      </c>
      <c r="BK2051">
        <f t="shared" si="2906"/>
        <v>125</v>
      </c>
      <c r="BL2051">
        <f t="shared" si="2907"/>
        <v>125</v>
      </c>
      <c r="BM2051" s="15">
        <f>SUMIFS(BJ$2:BJ2051,K$2:K2051,"=Intermission")+SUMIFS(BJ$2:BJ2051,K$2:K2051,"=Timeout")</f>
        <v>67</v>
      </c>
      <c r="BN2051">
        <f t="shared" si="2908"/>
        <v>1147</v>
      </c>
      <c r="BO2051" s="19">
        <f t="shared" si="2909"/>
        <v>2102</v>
      </c>
      <c r="BP2051">
        <f t="shared" si="2910"/>
        <v>2097</v>
      </c>
      <c r="BQ2051" s="17">
        <f t="shared" si="2911"/>
        <v>2102</v>
      </c>
      <c r="BR2051" t="str">
        <f t="shared" si="2912"/>
        <v>opp_team_player_1</v>
      </c>
      <c r="BS2051">
        <f>COUNTIFS(S$3:S2051,"="&amp;S2051,AI$3:AI2051,"="&amp;AI2051)</f>
        <v>1</v>
      </c>
      <c r="BT2051" t="str">
        <f>IFERROR(VLOOKUP(BB2051&amp;BU2051&amp;X2051,game_rosters!U:W,3,FALSE),"")</f>
        <v>P100224</v>
      </c>
      <c r="BU2051" t="str">
        <f t="shared" si="2913"/>
        <v>Velodrome</v>
      </c>
    </row>
    <row r="2052" spans="1:73" x14ac:dyDescent="0.2">
      <c r="A2052">
        <f t="shared" si="2888"/>
        <v>1</v>
      </c>
      <c r="I2052" s="44">
        <v>61</v>
      </c>
      <c r="K2052" t="s">
        <v>13</v>
      </c>
      <c r="O2052" t="s">
        <v>633</v>
      </c>
      <c r="R2052" s="51">
        <v>1</v>
      </c>
      <c r="S2052">
        <v>1057</v>
      </c>
      <c r="T2052" t="s">
        <v>756</v>
      </c>
      <c r="W2052" t="s">
        <v>735</v>
      </c>
      <c r="X2052">
        <v>61</v>
      </c>
      <c r="Z2052">
        <v>1</v>
      </c>
      <c r="AA2052">
        <f t="shared" si="2937"/>
        <v>2057</v>
      </c>
      <c r="AB2052" t="str">
        <f t="shared" si="2938"/>
        <v/>
      </c>
      <c r="AC2052">
        <f t="shared" si="2976"/>
        <v>2057</v>
      </c>
      <c r="AD2052" s="6">
        <v>2</v>
      </c>
      <c r="AE2052" t="s">
        <v>942</v>
      </c>
      <c r="AF2052" t="s">
        <v>915</v>
      </c>
      <c r="AG2052" t="s">
        <v>942</v>
      </c>
      <c r="AH2052" t="s">
        <v>413</v>
      </c>
      <c r="AI2052" t="str">
        <f t="shared" si="2889"/>
        <v>e</v>
      </c>
      <c r="AJ2052" t="str">
        <f t="shared" si="2890"/>
        <v/>
      </c>
      <c r="AK2052" t="str">
        <f t="shared" si="2891"/>
        <v/>
      </c>
      <c r="AL2052" t="str">
        <f t="shared" si="2892"/>
        <v/>
      </c>
      <c r="AM2052" t="str">
        <f t="shared" si="2893"/>
        <v/>
      </c>
      <c r="AN2052" t="str">
        <f t="shared" si="2894"/>
        <v>Home</v>
      </c>
      <c r="AO2052" t="str">
        <f t="shared" si="2895"/>
        <v>h</v>
      </c>
      <c r="AP2052" t="str">
        <f t="shared" si="2896"/>
        <v/>
      </c>
      <c r="AQ2052" t="str">
        <f t="shared" si="2897"/>
        <v/>
      </c>
      <c r="AR2052" t="str">
        <f t="shared" si="2898"/>
        <v>Home</v>
      </c>
      <c r="AS2052" t="str">
        <f t="shared" si="2899"/>
        <v>h</v>
      </c>
      <c r="AT2052" t="str">
        <f t="shared" si="2900"/>
        <v>Offensive</v>
      </c>
      <c r="AU2052" t="str">
        <f t="shared" si="2901"/>
        <v/>
      </c>
      <c r="AV2052" t="str">
        <f t="shared" si="2902"/>
        <v/>
      </c>
      <c r="AW2052" t="str" cm="1">
        <f t="array" ref="AW2052">IFERROR(IF(O2052&lt;&gt;"",O2052,IF(OR($S2052="",$T2052=""),"",IF(O2052&lt;&gt;"",O2052,IF($T2052&lt;&gt;"",_xlfn._xlws.FILTER(O:O,($BU:$BU=$BU2052)*($I:$I=$I2052)*($T:$T=$T2052)*($S:$S=_xlfn.MINIFS($S:$S,$T:$T,"="&amp;$T2052)),"")))))&amp;"",IF(O2052="","",""))&amp;""</f>
        <v>OffensivePlay_Possession-Delay</v>
      </c>
      <c r="AX2052" t="str" cm="1">
        <f t="array" ref="AX2052">IFERROR(IF(P2052&lt;&gt;"",P2052,IF(OR($S2052="",$T2052=""),"",IF($T2052&lt;&gt;"",_xlfn._xlws.FILTER(P:P,($BU:$BU=$BU2052)*($I:$I=$I2052)*($T:$T=$T2052)*($S:$S=_xlfn.MINIFS($S:$S,$T:$T,"="&amp;$T2052)),""))))&amp;"",IF(P2052="","",""))&amp;""</f>
        <v/>
      </c>
      <c r="AY2052" t="str" cm="1">
        <f t="array" ref="AY2052">IFERROR(IF(Q2052&lt;&gt;"",Q2052,IF(OR($S2052="",$T2052=""),"",IF($T2052&lt;&gt;"",_xlfn._xlws.FILTER(Q:Q,($BU:$BU=$BU2052)*($I:$I=$I2052)*($T:$T=$T2052)*($S:$S=_xlfn.MINIFS($S:$S,$T:$T,"="&amp;$T2052)),""))))&amp;"",IF(Q2052="","",""))&amp;""</f>
        <v/>
      </c>
      <c r="AZ2052" t="str" cm="1">
        <f t="array" ref="AZ2052">IFERROR(IF(R2052&lt;&gt;"",R2052,IF(OR($S2052="",$T2052=""),"",IF($T2052&lt;&gt;"",_xlfn._xlws.FILTER(R:R,($BU:$BU=$BU2052)*($I:$I=$I2052)*($T:$T=$T2052)*($S:$S=_xlfn.MINIFS($S:$S,$T:$T,"="&amp;$T2052)),""))))&amp;"",IF(R2052="","",""))&amp;""</f>
        <v>1</v>
      </c>
      <c r="BA2052" s="6">
        <f t="shared" si="2903"/>
        <v>172</v>
      </c>
      <c r="BB2052">
        <f t="shared" ref="BB2052:BD2052" si="2979">BB2051</f>
        <v>18987</v>
      </c>
      <c r="BC2052" t="str">
        <f t="shared" si="2979"/>
        <v>Velodrome</v>
      </c>
      <c r="BD2052" t="str">
        <f t="shared" si="2979"/>
        <v>Outlaws</v>
      </c>
      <c r="BE2052" t="s">
        <v>13</v>
      </c>
      <c r="BF2052" t="s">
        <v>756</v>
      </c>
      <c r="BI2052" cm="1">
        <f t="array" ref="BI2052">IFERROR(_xlfn._xlws.FILTER(shifts!A:A,(shifts!B:B=events!AD2052)*(shifts!AG:AG&gt;=events!BK2052)*(shifts!AH:AH&lt;=events!BL2052)),BI2051)</f>
        <v>71</v>
      </c>
      <c r="BJ2052" s="15">
        <f t="shared" si="2905"/>
        <v>3</v>
      </c>
      <c r="BK2052">
        <f t="shared" si="2906"/>
        <v>123</v>
      </c>
      <c r="BL2052">
        <f t="shared" si="2907"/>
        <v>120</v>
      </c>
      <c r="BM2052" s="15">
        <f>SUMIFS(BJ$2:BJ2052,K$2:K2052,"=Intermission")+SUMIFS(BJ$2:BJ2052,K$2:K2052,"=Timeout")</f>
        <v>67</v>
      </c>
      <c r="BN2052">
        <f t="shared" si="2908"/>
        <v>1147</v>
      </c>
      <c r="BO2052" s="19">
        <f t="shared" si="2909"/>
        <v>2104</v>
      </c>
      <c r="BP2052">
        <f t="shared" si="2910"/>
        <v>2099</v>
      </c>
      <c r="BQ2052" s="17">
        <f t="shared" si="2911"/>
        <v>2107</v>
      </c>
      <c r="BR2052" t="str">
        <f t="shared" si="2912"/>
        <v>event_team_player_1</v>
      </c>
      <c r="BS2052">
        <f>COUNTIFS(S$3:S2052,"="&amp;S2052,AI$3:AI2052,"="&amp;AI2052)</f>
        <v>1</v>
      </c>
      <c r="BT2052" t="str">
        <f>IFERROR(VLOOKUP(BB2052&amp;BU2052&amp;X2052,game_rosters!U:W,3,FALSE),"")</f>
        <v>P100224</v>
      </c>
      <c r="BU2052" t="str">
        <f t="shared" si="2913"/>
        <v>Velodrome</v>
      </c>
    </row>
    <row r="2053" spans="1:73" x14ac:dyDescent="0.2">
      <c r="A2053" t="str">
        <f t="shared" ref="A2053:A2116" si="2980">IF(K2053&lt;&gt;"",1,IF(D2053="x","x",""))</f>
        <v/>
      </c>
      <c r="I2053" s="44">
        <v>12</v>
      </c>
      <c r="R2053" s="51">
        <v>1</v>
      </c>
      <c r="S2053">
        <v>1057</v>
      </c>
      <c r="T2053" t="s">
        <v>756</v>
      </c>
      <c r="X2053">
        <v>12</v>
      </c>
      <c r="AA2053">
        <f t="shared" si="2937"/>
        <v>2057</v>
      </c>
      <c r="AB2053" t="str">
        <f t="shared" si="2938"/>
        <v/>
      </c>
      <c r="AC2053">
        <f t="shared" si="2976"/>
        <v>2057</v>
      </c>
      <c r="AD2053" s="6">
        <v>2</v>
      </c>
      <c r="AE2053" t="s">
        <v>942</v>
      </c>
      <c r="AF2053" t="s">
        <v>915</v>
      </c>
      <c r="AG2053" t="s">
        <v>942</v>
      </c>
      <c r="AH2053" t="s">
        <v>413</v>
      </c>
      <c r="AI2053" t="str">
        <f t="shared" ref="AI2053:AI2116" si="2981">IF(Z2053="x","",IF(Z2053=1,"e","o"))</f>
        <v>o</v>
      </c>
      <c r="AJ2053" t="str">
        <f t="shared" ref="AJ2053:AJ2116" si="2982">IF($J2053&lt;&gt;"",$J2053,IF($AC2053=$AC2052,AJ2052,""))</f>
        <v/>
      </c>
      <c r="AK2053" t="str">
        <f t="shared" ref="AK2053:AK2116" si="2983">IF($J2053&lt;&gt;"",$J2053,IF($AC2053=$AC2052,AK2052,""))</f>
        <v/>
      </c>
      <c r="AL2053" t="str">
        <f t="shared" ref="AL2053:AL2116" si="2984">IF($W2053="","",IF($AJ2053="","",IF($W2053="h",$AJ2053,IF($AJ2053="n","n",IF(AND($W2053="a",$AJ2053="d"),"o",IF(AND($W2053="a",$AJ2053="o"),"d"))))))</f>
        <v/>
      </c>
      <c r="AM2053" t="str">
        <f t="shared" ref="AM2053:AM2116" si="2985">IF($W2053="","",IF(J2053="","",IF(AL2053="n","n",IF(AL2053="d","o",IF(AL2053="o","d","")))))</f>
        <v/>
      </c>
      <c r="AN2053" t="str">
        <f t="shared" ref="AN2053:AN2116" si="2986">IF(AO2053="H","Home",IF(AO2053="A","Away",""))</f>
        <v>Home</v>
      </c>
      <c r="AO2053" t="str">
        <f t="shared" ref="AO2053:AO2116" si="2987">IF($W2053&lt;&gt;"",$W2053,IF($AC2053=$AC2052,AO2052,""))</f>
        <v>h</v>
      </c>
      <c r="AP2053" t="str">
        <f t="shared" ref="AP2053:AP2116" si="2988">IF(AL2053&lt;&gt;"",AL2053,IF($AC2053=$AC2052,AP2052,""))</f>
        <v/>
      </c>
      <c r="AQ2053" t="str">
        <f t="shared" ref="AQ2053:AQ2116" si="2989">IF(AM2053&lt;&gt;"",AM2053,IF($AC2053=$AC2052,AQ2052,""))</f>
        <v/>
      </c>
      <c r="AR2053" t="str">
        <f t="shared" ref="AR2053:AR2116" si="2990">IF(AN2053&lt;&gt;"",AN2053,IF($AC2053=$AC2052,AR2052,""))</f>
        <v>Home</v>
      </c>
      <c r="AS2053" t="str">
        <f t="shared" ref="AS2053:AS2116" si="2991">IF(AO2053&lt;&gt;"",AO2053,IF($AC2053=$AC2052,AS2052,""))</f>
        <v>h</v>
      </c>
      <c r="AT2053" t="str">
        <f t="shared" ref="AT2053:AT2116" si="2992">IF(AND(AI2053="e",OR(BE2053="Save",BF2053="Turnover_Takeaway",BF2053="Play_Defensive")),"Defensive",IF(AND(AI2053="o",OR(BE2053="Save",BF2053="Turnover_Takeaway",BF2053="Play_Defensive")),"Offensive",IF(OR(BE2053="Deadice",BE2053="Stoppage",BE2053="Intermission"),"",IF(AI2053="e","Offensive",IF(AI2053="o","Defensive","")))))</f>
        <v>Defensive</v>
      </c>
      <c r="AU2053" t="str">
        <f t="shared" ref="AU2053:AU2116" si="2993">IF(U2053&lt;&gt;"",U2053+5000,"")</f>
        <v/>
      </c>
      <c r="AV2053" t="str">
        <f t="shared" ref="AV2053:AV2116" si="2994">IF(V2053&lt;&gt;"",V2053+6000,"")</f>
        <v/>
      </c>
      <c r="AW2053" t="str" cm="1">
        <f t="array" ref="AW2053">IFERROR(IF(O2053&lt;&gt;"",O2053,IF(OR($S2053="",$T2053=""),"",IF(O2053&lt;&gt;"",O2053,IF($T2053&lt;&gt;"",_xlfn._xlws.FILTER(O:O,($BU:$BU=$BU2053)*($I:$I=$I2053)*($T:$T=$T2053)*($S:$S=_xlfn.MINIFS($S:$S,$T:$T,"="&amp;$T2053)),"")))))&amp;"",IF(O2053="","",""))&amp;""</f>
        <v/>
      </c>
      <c r="AX2053" t="str" cm="1">
        <f t="array" ref="AX2053">IFERROR(IF(P2053&lt;&gt;"",P2053,IF(OR($S2053="",$T2053=""),"",IF($T2053&lt;&gt;"",_xlfn._xlws.FILTER(P:P,($BU:$BU=$BU2053)*($I:$I=$I2053)*($T:$T=$T2053)*($S:$S=_xlfn.MINIFS($S:$S,$T:$T,"="&amp;$T2053)),""))))&amp;"",IF(P2053="","",""))&amp;""</f>
        <v/>
      </c>
      <c r="AY2053" t="str" cm="1">
        <f t="array" ref="AY2053">IFERROR(IF(Q2053&lt;&gt;"",Q2053,IF(OR($S2053="",$T2053=""),"",IF($T2053&lt;&gt;"",_xlfn._xlws.FILTER(Q:Q,($BU:$BU=$BU2053)*($I:$I=$I2053)*($T:$T=$T2053)*($S:$S=_xlfn.MINIFS($S:$S,$T:$T,"="&amp;$T2053)),""))))&amp;"",IF(Q2053="","",""))&amp;""</f>
        <v/>
      </c>
      <c r="AZ2053" t="str" cm="1">
        <f t="array" ref="AZ2053">IFERROR(IF(R2053&lt;&gt;"",R2053,IF(OR($S2053="",$T2053=""),"",IF($T2053&lt;&gt;"",_xlfn._xlws.FILTER(R:R,($BU:$BU=$BU2053)*($I:$I=$I2053)*($T:$T=$T2053)*($S:$S=_xlfn.MINIFS($S:$S,$T:$T,"="&amp;$T2053)),""))))&amp;"",IF(R2053="","",""))&amp;""</f>
        <v>1</v>
      </c>
      <c r="BA2053" s="6">
        <f t="shared" ref="BA2053:BA2116" si="2995">IF(OR(L2053="Zone_Entry",L2053="Zone_Exit"),BA2052+1,BA2052)</f>
        <v>172</v>
      </c>
      <c r="BB2053">
        <f t="shared" ref="BB2053:BD2053" si="2996">BB2052</f>
        <v>18987</v>
      </c>
      <c r="BC2053" t="str">
        <f t="shared" si="2996"/>
        <v>Velodrome</v>
      </c>
      <c r="BD2053" t="str">
        <f t="shared" si="2996"/>
        <v>Outlaws</v>
      </c>
      <c r="BE2053" t="s">
        <v>13</v>
      </c>
      <c r="BF2053" t="s">
        <v>756</v>
      </c>
      <c r="BI2053" cm="1">
        <f t="array" ref="BI2053">IFERROR(_xlfn._xlws.FILTER(shifts!A:A,(shifts!B:B=events!AD2053)*(shifts!AG:AG&gt;=events!BK2053)*(shifts!AH:AH&lt;=events!BL2053)),BI2052)</f>
        <v>71</v>
      </c>
      <c r="BJ2053" s="15">
        <f t="shared" ref="BJ2053:BJ2116" si="2997">IF(AND(AG2053="",AH2053=""),0,((AE2053*60)+AF2053)-((AG2053*60)+AH2053))</f>
        <v>3</v>
      </c>
      <c r="BK2053">
        <f t="shared" ref="BK2053:BK2116" si="2998">(AE2053*60)+AF2053</f>
        <v>123</v>
      </c>
      <c r="BL2053">
        <f t="shared" ref="BL2053:BL2116" si="2999">IF(AND(AG2053="",AH2053=""),BK2053,((AG2053*60)+AH2053))</f>
        <v>120</v>
      </c>
      <c r="BM2053" s="15">
        <f>SUMIFS(BJ$2:BJ2053,K$2:K2053,"=Intermission")+SUMIFS(BJ$2:BJ2053,K$2:K2053,"=Timeout")</f>
        <v>67</v>
      </c>
      <c r="BN2053">
        <f t="shared" ref="BN2053:BN2116" si="3000">IF(AD2053=1,0,IF(AD2053=2,1080+BM2053,IF(AD2053=3,(1080*2)+BM2053,0)))</f>
        <v>1147</v>
      </c>
      <c r="BO2053" s="19">
        <f t="shared" ref="BO2053:BO2116" si="3001">IF(K2053="Intermission",BO2052,((1080)-((AE2053*60)+AF2053))+BN2053)</f>
        <v>2104</v>
      </c>
      <c r="BP2053">
        <f t="shared" ref="BP2053:BP2116" si="3002">IF(BO2053&lt;5,0,BO2053-5)</f>
        <v>2099</v>
      </c>
      <c r="BQ2053" s="17">
        <f t="shared" ref="BQ2053:BQ2116" si="3003">BP2053+BJ2053+5</f>
        <v>2107</v>
      </c>
      <c r="BR2053" t="str">
        <f t="shared" ref="BR2053:BR2116" si="3004">IF(AI2053="e","event_team_player_"&amp;BS2053,IF(AI2053="o","opp_team_player_"&amp;BS2053,""))</f>
        <v>opp_team_player_1</v>
      </c>
      <c r="BS2053">
        <f>COUNTIFS(S$3:S2053,"="&amp;S2053,AI$3:AI2053,"="&amp;AI2053)</f>
        <v>1</v>
      </c>
      <c r="BT2053" t="str">
        <f>IFERROR(VLOOKUP(BB2053&amp;BU2053&amp;X2053,game_rosters!U:W,3,FALSE),"")</f>
        <v>P100214</v>
      </c>
      <c r="BU2053" t="str">
        <f t="shared" ref="BU2053:BU2116" si="3005">IF(AR2053="","",IF(AND(AR2053="Away",AI2053="e"),BD2053,IF(AND(AR2053="Home",AI2053="e"),BC2053,IF(AND(AR2053="Away",AI2053="o"),BC2053,IF(AND(AR2053="Home",AI2053="o"),BD2053)))))</f>
        <v>Outlaws</v>
      </c>
    </row>
    <row r="2054" spans="1:73" x14ac:dyDescent="0.2">
      <c r="A2054">
        <f t="shared" si="2980"/>
        <v>1</v>
      </c>
      <c r="I2054" s="44">
        <v>61</v>
      </c>
      <c r="K2054" t="s">
        <v>7</v>
      </c>
      <c r="L2054" t="s">
        <v>182</v>
      </c>
      <c r="M2054" t="s">
        <v>68</v>
      </c>
      <c r="N2054" t="s">
        <v>594</v>
      </c>
      <c r="O2054" t="s">
        <v>615</v>
      </c>
      <c r="Q2054" t="s">
        <v>594</v>
      </c>
      <c r="R2054" s="51">
        <v>1</v>
      </c>
      <c r="S2054">
        <v>1058</v>
      </c>
      <c r="T2054">
        <v>176</v>
      </c>
      <c r="W2054" t="s">
        <v>735</v>
      </c>
      <c r="X2054">
        <v>61</v>
      </c>
      <c r="Z2054">
        <v>1</v>
      </c>
      <c r="AA2054">
        <f t="shared" si="2937"/>
        <v>2058</v>
      </c>
      <c r="AB2054">
        <f t="shared" si="2938"/>
        <v>9176</v>
      </c>
      <c r="AC2054">
        <f t="shared" si="2976"/>
        <v>9176</v>
      </c>
      <c r="AD2054" s="6">
        <v>2</v>
      </c>
      <c r="AE2054" t="s">
        <v>943</v>
      </c>
      <c r="AF2054" t="s">
        <v>896</v>
      </c>
      <c r="AG2054" t="s">
        <v>756</v>
      </c>
      <c r="AH2054" t="s">
        <v>756</v>
      </c>
      <c r="AI2054" t="str">
        <f t="shared" si="2981"/>
        <v>e</v>
      </c>
      <c r="AJ2054" t="str">
        <f t="shared" si="2982"/>
        <v/>
      </c>
      <c r="AK2054" t="str">
        <f t="shared" si="2983"/>
        <v/>
      </c>
      <c r="AL2054" t="str">
        <f t="shared" si="2984"/>
        <v/>
      </c>
      <c r="AM2054" t="str">
        <f t="shared" si="2985"/>
        <v/>
      </c>
      <c r="AN2054" t="str">
        <f t="shared" si="2986"/>
        <v>Home</v>
      </c>
      <c r="AO2054" t="str">
        <f t="shared" si="2987"/>
        <v>h</v>
      </c>
      <c r="AP2054" t="str">
        <f t="shared" si="2988"/>
        <v/>
      </c>
      <c r="AQ2054" t="str">
        <f t="shared" si="2989"/>
        <v/>
      </c>
      <c r="AR2054" t="str">
        <f t="shared" si="2990"/>
        <v>Home</v>
      </c>
      <c r="AS2054" t="str">
        <f t="shared" si="2991"/>
        <v>h</v>
      </c>
      <c r="AT2054" t="str">
        <f t="shared" si="2992"/>
        <v>Offensive</v>
      </c>
      <c r="AU2054" t="str">
        <f t="shared" si="2993"/>
        <v/>
      </c>
      <c r="AV2054" t="str">
        <f t="shared" si="2994"/>
        <v/>
      </c>
      <c r="AW2054" t="str" cm="1">
        <f t="array" ref="AW2054">IFERROR(IF(O2054&lt;&gt;"",O2054,IF(OR($S2054="",$T2054=""),"",IF(O2054&lt;&gt;"",O2054,IF($T2054&lt;&gt;"",_xlfn._xlws.FILTER(O:O,($BU:$BU=$BU2054)*($I:$I=$I2054)*($T:$T=$T2054)*($S:$S=_xlfn.MINIFS($S:$S,$T:$T,"="&amp;$T2054)),"")))))&amp;"",IF(O2054="","",""))&amp;""</f>
        <v>Offensive_Zone-AttemptedEntryPass</v>
      </c>
      <c r="AX2054" t="str" cm="1">
        <f t="array" ref="AX2054">IFERROR(IF(P2054&lt;&gt;"",P2054,IF(OR($S2054="",$T2054=""),"",IF($T2054&lt;&gt;"",_xlfn._xlws.FILTER(P:P,($BU:$BU=$BU2054)*($I:$I=$I2054)*($T:$T=$T2054)*($S:$S=_xlfn.MINIFS($S:$S,$T:$T,"="&amp;$T2054)),""))))&amp;"",IF(P2054="","",""))&amp;""</f>
        <v/>
      </c>
      <c r="AY2054" t="str" cm="1">
        <f t="array" ref="AY2054">IFERROR(IF(Q2054&lt;&gt;"",Q2054,IF(OR($S2054="",$T2054=""),"",IF($T2054&lt;&gt;"",_xlfn._xlws.FILTER(Q:Q,($BU:$BU=$BU2054)*($I:$I=$I2054)*($T:$T=$T2054)*($S:$S=_xlfn.MINIFS($S:$S,$T:$T,"="&amp;$T2054)),""))))&amp;"",IF(Q2054="","",""))&amp;""</f>
        <v>u</v>
      </c>
      <c r="AZ2054" t="str" cm="1">
        <f t="array" ref="AZ2054">IFERROR(IF(R2054&lt;&gt;"",R2054,IF(OR($S2054="",$T2054=""),"",IF($T2054&lt;&gt;"",_xlfn._xlws.FILTER(R:R,($BU:$BU=$BU2054)*($I:$I=$I2054)*($T:$T=$T2054)*($S:$S=_xlfn.MINIFS($S:$S,$T:$T,"="&amp;$T2054)),""))))&amp;"",IF(R2054="","",""))&amp;""</f>
        <v>1</v>
      </c>
      <c r="BA2054" s="6">
        <f t="shared" si="2995"/>
        <v>172</v>
      </c>
      <c r="BB2054">
        <f t="shared" ref="BB2054:BD2054" si="3006">BB2053</f>
        <v>18987</v>
      </c>
      <c r="BC2054" t="str">
        <f t="shared" si="3006"/>
        <v>Velodrome</v>
      </c>
      <c r="BD2054" t="str">
        <f t="shared" si="3006"/>
        <v>Outlaws</v>
      </c>
      <c r="BE2054" t="s">
        <v>7</v>
      </c>
      <c r="BF2054" t="s">
        <v>182</v>
      </c>
      <c r="BI2054" cm="1">
        <f t="array" ref="BI2054">IFERROR(_xlfn._xlws.FILTER(shifts!A:A,(shifts!B:B=events!AD2054)*(shifts!AG:AG&gt;=events!BK2054)*(shifts!AH:AH&lt;=events!BL2054)),BI2053)</f>
        <v>71</v>
      </c>
      <c r="BJ2054" s="15">
        <f t="shared" si="2997"/>
        <v>0</v>
      </c>
      <c r="BK2054">
        <f t="shared" si="2998"/>
        <v>119</v>
      </c>
      <c r="BL2054">
        <f t="shared" si="2999"/>
        <v>119</v>
      </c>
      <c r="BM2054" s="15">
        <f>SUMIFS(BJ$2:BJ2054,K$2:K2054,"=Intermission")+SUMIFS(BJ$2:BJ2054,K$2:K2054,"=Timeout")</f>
        <v>67</v>
      </c>
      <c r="BN2054">
        <f t="shared" si="3000"/>
        <v>1147</v>
      </c>
      <c r="BO2054" s="19">
        <f t="shared" si="3001"/>
        <v>2108</v>
      </c>
      <c r="BP2054">
        <f t="shared" si="3002"/>
        <v>2103</v>
      </c>
      <c r="BQ2054" s="17">
        <f t="shared" si="3003"/>
        <v>2108</v>
      </c>
      <c r="BR2054" t="str">
        <f t="shared" si="3004"/>
        <v>event_team_player_1</v>
      </c>
      <c r="BS2054">
        <f>COUNTIFS(S$3:S2054,"="&amp;S2054,AI$3:AI2054,"="&amp;AI2054)</f>
        <v>1</v>
      </c>
      <c r="BT2054" t="str">
        <f>IFERROR(VLOOKUP(BB2054&amp;BU2054&amp;X2054,game_rosters!U:W,3,FALSE),"")</f>
        <v>P100224</v>
      </c>
      <c r="BU2054" t="str">
        <f t="shared" si="3005"/>
        <v>Velodrome</v>
      </c>
    </row>
    <row r="2055" spans="1:73" x14ac:dyDescent="0.2">
      <c r="A2055" t="str">
        <f t="shared" si="2980"/>
        <v/>
      </c>
      <c r="I2055" s="44">
        <v>70</v>
      </c>
      <c r="S2055">
        <v>1058</v>
      </c>
      <c r="T2055">
        <v>176</v>
      </c>
      <c r="X2055">
        <v>70</v>
      </c>
      <c r="Z2055">
        <v>1</v>
      </c>
      <c r="AA2055">
        <f t="shared" si="2937"/>
        <v>2058</v>
      </c>
      <c r="AB2055">
        <f t="shared" si="2938"/>
        <v>9176</v>
      </c>
      <c r="AC2055">
        <f t="shared" si="2976"/>
        <v>9176</v>
      </c>
      <c r="AD2055" s="6">
        <v>2</v>
      </c>
      <c r="AE2055" t="s">
        <v>943</v>
      </c>
      <c r="AF2055" t="s">
        <v>896</v>
      </c>
      <c r="AG2055" t="s">
        <v>756</v>
      </c>
      <c r="AH2055" t="s">
        <v>756</v>
      </c>
      <c r="AI2055" t="str">
        <f t="shared" si="2981"/>
        <v>e</v>
      </c>
      <c r="AJ2055" t="str">
        <f t="shared" si="2982"/>
        <v/>
      </c>
      <c r="AK2055" t="str">
        <f t="shared" si="2983"/>
        <v/>
      </c>
      <c r="AL2055" t="str">
        <f t="shared" si="2984"/>
        <v/>
      </c>
      <c r="AM2055" t="str">
        <f t="shared" si="2985"/>
        <v/>
      </c>
      <c r="AN2055" t="str">
        <f t="shared" si="2986"/>
        <v>Home</v>
      </c>
      <c r="AO2055" t="str">
        <f t="shared" si="2987"/>
        <v>h</v>
      </c>
      <c r="AP2055" t="str">
        <f t="shared" si="2988"/>
        <v/>
      </c>
      <c r="AQ2055" t="str">
        <f t="shared" si="2989"/>
        <v/>
      </c>
      <c r="AR2055" t="str">
        <f t="shared" si="2990"/>
        <v>Home</v>
      </c>
      <c r="AS2055" t="str">
        <f t="shared" si="2991"/>
        <v>h</v>
      </c>
      <c r="AT2055" t="str">
        <f t="shared" si="2992"/>
        <v>Offensive</v>
      </c>
      <c r="AU2055" t="str">
        <f t="shared" si="2993"/>
        <v/>
      </c>
      <c r="AV2055" t="str">
        <f t="shared" si="2994"/>
        <v/>
      </c>
      <c r="AW2055" t="str" cm="1">
        <f t="array" ref="AW2055">IFERROR(IF(O2055&lt;&gt;"",O2055,IF(OR($S2055="",$T2055=""),"",IF(O2055&lt;&gt;"",O2055,IF($T2055&lt;&gt;"",_xlfn._xlws.FILTER(O:O,($BU:$BU=$BU2055)*($I:$I=$I2055)*($T:$T=$T2055)*($S:$S=_xlfn.MINIFS($S:$S,$T:$T,"="&amp;$T2055)),"")))))&amp;"",IF(O2055="","",""))&amp;""</f>
        <v/>
      </c>
      <c r="AX2055" t="str" cm="1">
        <f t="array" ref="AX2055">IFERROR(IF(P2055&lt;&gt;"",P2055,IF(OR($S2055="",$T2055=""),"",IF($T2055&lt;&gt;"",_xlfn._xlws.FILTER(P:P,($BU:$BU=$BU2055)*($I:$I=$I2055)*($T:$T=$T2055)*($S:$S=_xlfn.MINIFS($S:$S,$T:$T,"="&amp;$T2055)),""))))&amp;"",IF(P2055="","",""))&amp;""</f>
        <v/>
      </c>
      <c r="AY2055" t="str" cm="1">
        <f t="array" ref="AY2055">IFERROR(IF(Q2055&lt;&gt;"",Q2055,IF(OR($S2055="",$T2055=""),"",IF($T2055&lt;&gt;"",_xlfn._xlws.FILTER(Q:Q,($BU:$BU=$BU2055)*($I:$I=$I2055)*($T:$T=$T2055)*($S:$S=_xlfn.MINIFS($S:$S,$T:$T,"="&amp;$T2055)),""))))&amp;"",IF(Q2055="","",""))&amp;""</f>
        <v/>
      </c>
      <c r="AZ2055" t="str" cm="1">
        <f t="array" ref="AZ2055">IFERROR(IF(R2055&lt;&gt;"",R2055,IF(OR($S2055="",$T2055=""),"",IF($T2055&lt;&gt;"",_xlfn._xlws.FILTER(R:R,($BU:$BU=$BU2055)*($I:$I=$I2055)*($T:$T=$T2055)*($S:$S=_xlfn.MINIFS($S:$S,$T:$T,"="&amp;$T2055)),""))))&amp;"",IF(R2055="","",""))&amp;""</f>
        <v/>
      </c>
      <c r="BA2055" s="6">
        <f t="shared" si="2995"/>
        <v>172</v>
      </c>
      <c r="BB2055">
        <f t="shared" ref="BB2055:BD2055" si="3007">BB2054</f>
        <v>18987</v>
      </c>
      <c r="BC2055" t="str">
        <f t="shared" si="3007"/>
        <v>Velodrome</v>
      </c>
      <c r="BD2055" t="str">
        <f t="shared" si="3007"/>
        <v>Outlaws</v>
      </c>
      <c r="BE2055" t="s">
        <v>7</v>
      </c>
      <c r="BF2055" t="s">
        <v>182</v>
      </c>
      <c r="BI2055" cm="1">
        <f t="array" ref="BI2055">IFERROR(_xlfn._xlws.FILTER(shifts!A:A,(shifts!B:B=events!AD2055)*(shifts!AG:AG&gt;=events!BK2055)*(shifts!AH:AH&lt;=events!BL2055)),BI2054)</f>
        <v>71</v>
      </c>
      <c r="BJ2055" s="15">
        <f t="shared" si="2997"/>
        <v>0</v>
      </c>
      <c r="BK2055">
        <f t="shared" si="2998"/>
        <v>119</v>
      </c>
      <c r="BL2055">
        <f t="shared" si="2999"/>
        <v>119</v>
      </c>
      <c r="BM2055" s="15">
        <f>SUMIFS(BJ$2:BJ2055,K$2:K2055,"=Intermission")+SUMIFS(BJ$2:BJ2055,K$2:K2055,"=Timeout")</f>
        <v>67</v>
      </c>
      <c r="BN2055">
        <f t="shared" si="3000"/>
        <v>1147</v>
      </c>
      <c r="BO2055" s="19">
        <f t="shared" si="3001"/>
        <v>2108</v>
      </c>
      <c r="BP2055">
        <f t="shared" si="3002"/>
        <v>2103</v>
      </c>
      <c r="BQ2055" s="17">
        <f t="shared" si="3003"/>
        <v>2108</v>
      </c>
      <c r="BR2055" t="str">
        <f t="shared" si="3004"/>
        <v>event_team_player_2</v>
      </c>
      <c r="BS2055">
        <f>COUNTIFS(S$3:S2055,"="&amp;S2055,AI$3:AI2055,"="&amp;AI2055)</f>
        <v>2</v>
      </c>
      <c r="BT2055" t="str">
        <f>IFERROR(VLOOKUP(BB2055&amp;BU2055&amp;X2055,game_rosters!U:W,3,FALSE),"")</f>
        <v>P100001</v>
      </c>
      <c r="BU2055" t="str">
        <f t="shared" si="3005"/>
        <v>Velodrome</v>
      </c>
    </row>
    <row r="2056" spans="1:73" x14ac:dyDescent="0.2">
      <c r="A2056" t="str">
        <f t="shared" si="2980"/>
        <v/>
      </c>
      <c r="I2056" s="44">
        <v>12</v>
      </c>
      <c r="R2056" s="51">
        <v>1</v>
      </c>
      <c r="S2056">
        <v>1058</v>
      </c>
      <c r="T2056">
        <v>176</v>
      </c>
      <c r="X2056">
        <v>12</v>
      </c>
      <c r="AA2056">
        <f t="shared" si="2937"/>
        <v>2058</v>
      </c>
      <c r="AB2056">
        <f t="shared" si="2938"/>
        <v>9176</v>
      </c>
      <c r="AC2056">
        <f t="shared" si="2976"/>
        <v>9176</v>
      </c>
      <c r="AD2056" s="6">
        <v>2</v>
      </c>
      <c r="AE2056" t="s">
        <v>943</v>
      </c>
      <c r="AF2056" t="s">
        <v>896</v>
      </c>
      <c r="AG2056" t="s">
        <v>756</v>
      </c>
      <c r="AH2056" t="s">
        <v>756</v>
      </c>
      <c r="AI2056" t="str">
        <f t="shared" si="2981"/>
        <v>o</v>
      </c>
      <c r="AJ2056" t="str">
        <f t="shared" si="2982"/>
        <v/>
      </c>
      <c r="AK2056" t="str">
        <f t="shared" si="2983"/>
        <v/>
      </c>
      <c r="AL2056" t="str">
        <f t="shared" si="2984"/>
        <v/>
      </c>
      <c r="AM2056" t="str">
        <f t="shared" si="2985"/>
        <v/>
      </c>
      <c r="AN2056" t="str">
        <f t="shared" si="2986"/>
        <v>Home</v>
      </c>
      <c r="AO2056" t="str">
        <f t="shared" si="2987"/>
        <v>h</v>
      </c>
      <c r="AP2056" t="str">
        <f t="shared" si="2988"/>
        <v/>
      </c>
      <c r="AQ2056" t="str">
        <f t="shared" si="2989"/>
        <v/>
      </c>
      <c r="AR2056" t="str">
        <f t="shared" si="2990"/>
        <v>Home</v>
      </c>
      <c r="AS2056" t="str">
        <f t="shared" si="2991"/>
        <v>h</v>
      </c>
      <c r="AT2056" t="str">
        <f t="shared" si="2992"/>
        <v>Defensive</v>
      </c>
      <c r="AU2056" t="str">
        <f t="shared" si="2993"/>
        <v/>
      </c>
      <c r="AV2056" t="str">
        <f t="shared" si="2994"/>
        <v/>
      </c>
      <c r="AW2056" t="str" cm="1">
        <f t="array" ref="AW2056">IFERROR(IF(O2056&lt;&gt;"",O2056,IF(OR($S2056="",$T2056=""),"",IF(O2056&lt;&gt;"",O2056,IF($T2056&lt;&gt;"",_xlfn._xlws.FILTER(O:O,($BU:$BU=$BU2056)*($I:$I=$I2056)*($T:$T=$T2056)*($S:$S=_xlfn.MINIFS($S:$S,$T:$T,"="&amp;$T2056)),"")))))&amp;"",IF(O2056="","",""))&amp;""</f>
        <v/>
      </c>
      <c r="AX2056" t="str" cm="1">
        <f t="array" ref="AX2056">IFERROR(IF(P2056&lt;&gt;"",P2056,IF(OR($S2056="",$T2056=""),"",IF($T2056&lt;&gt;"",_xlfn._xlws.FILTER(P:P,($BU:$BU=$BU2056)*($I:$I=$I2056)*($T:$T=$T2056)*($S:$S=_xlfn.MINIFS($S:$S,$T:$T,"="&amp;$T2056)),""))))&amp;"",IF(P2056="","",""))&amp;""</f>
        <v/>
      </c>
      <c r="AY2056" t="str" cm="1">
        <f t="array" ref="AY2056">IFERROR(IF(Q2056&lt;&gt;"",Q2056,IF(OR($S2056="",$T2056=""),"",IF($T2056&lt;&gt;"",_xlfn._xlws.FILTER(Q:Q,($BU:$BU=$BU2056)*($I:$I=$I2056)*($T:$T=$T2056)*($S:$S=_xlfn.MINIFS($S:$S,$T:$T,"="&amp;$T2056)),""))))&amp;"",IF(Q2056="","",""))&amp;""</f>
        <v/>
      </c>
      <c r="AZ2056" t="str" cm="1">
        <f t="array" ref="AZ2056">IFERROR(IF(R2056&lt;&gt;"",R2056,IF(OR($S2056="",$T2056=""),"",IF($T2056&lt;&gt;"",_xlfn._xlws.FILTER(R:R,($BU:$BU=$BU2056)*($I:$I=$I2056)*($T:$T=$T2056)*($S:$S=_xlfn.MINIFS($S:$S,$T:$T,"="&amp;$T2056)),""))))&amp;"",IF(R2056="","",""))&amp;""</f>
        <v>1</v>
      </c>
      <c r="BA2056" s="6">
        <f t="shared" si="2995"/>
        <v>172</v>
      </c>
      <c r="BB2056">
        <f t="shared" ref="BB2056:BD2056" si="3008">BB2055</f>
        <v>18987</v>
      </c>
      <c r="BC2056" t="str">
        <f t="shared" si="3008"/>
        <v>Velodrome</v>
      </c>
      <c r="BD2056" t="str">
        <f t="shared" si="3008"/>
        <v>Outlaws</v>
      </c>
      <c r="BE2056" t="s">
        <v>7</v>
      </c>
      <c r="BF2056" t="s">
        <v>182</v>
      </c>
      <c r="BI2056" cm="1">
        <f t="array" ref="BI2056">IFERROR(_xlfn._xlws.FILTER(shifts!A:A,(shifts!B:B=events!AD2056)*(shifts!AG:AG&gt;=events!BK2056)*(shifts!AH:AH&lt;=events!BL2056)),BI2055)</f>
        <v>71</v>
      </c>
      <c r="BJ2056" s="15">
        <f t="shared" si="2997"/>
        <v>0</v>
      </c>
      <c r="BK2056">
        <f t="shared" si="2998"/>
        <v>119</v>
      </c>
      <c r="BL2056">
        <f t="shared" si="2999"/>
        <v>119</v>
      </c>
      <c r="BM2056" s="15">
        <f>SUMIFS(BJ$2:BJ2056,K$2:K2056,"=Intermission")+SUMIFS(BJ$2:BJ2056,K$2:K2056,"=Timeout")</f>
        <v>67</v>
      </c>
      <c r="BN2056">
        <f t="shared" si="3000"/>
        <v>1147</v>
      </c>
      <c r="BO2056" s="19">
        <f t="shared" si="3001"/>
        <v>2108</v>
      </c>
      <c r="BP2056">
        <f t="shared" si="3002"/>
        <v>2103</v>
      </c>
      <c r="BQ2056" s="17">
        <f t="shared" si="3003"/>
        <v>2108</v>
      </c>
      <c r="BR2056" t="str">
        <f t="shared" si="3004"/>
        <v>opp_team_player_1</v>
      </c>
      <c r="BS2056">
        <f>COUNTIFS(S$3:S2056,"="&amp;S2056,AI$3:AI2056,"="&amp;AI2056)</f>
        <v>1</v>
      </c>
      <c r="BT2056" t="str">
        <f>IFERROR(VLOOKUP(BB2056&amp;BU2056&amp;X2056,game_rosters!U:W,3,FALSE),"")</f>
        <v>P100214</v>
      </c>
      <c r="BU2056" t="str">
        <f t="shared" si="3005"/>
        <v>Outlaws</v>
      </c>
    </row>
    <row r="2057" spans="1:73" x14ac:dyDescent="0.2">
      <c r="A2057">
        <f t="shared" si="2980"/>
        <v>1</v>
      </c>
      <c r="I2057" s="44">
        <v>61</v>
      </c>
      <c r="K2057" t="s">
        <v>238</v>
      </c>
      <c r="L2057" t="s">
        <v>174</v>
      </c>
      <c r="M2057" t="s">
        <v>390</v>
      </c>
      <c r="N2057" t="s">
        <v>594</v>
      </c>
      <c r="O2057" t="s">
        <v>617</v>
      </c>
      <c r="Q2057" t="s">
        <v>594</v>
      </c>
      <c r="R2057" s="51">
        <v>1</v>
      </c>
      <c r="S2057">
        <v>1059</v>
      </c>
      <c r="T2057">
        <v>176</v>
      </c>
      <c r="W2057" t="s">
        <v>735</v>
      </c>
      <c r="X2057">
        <v>61</v>
      </c>
      <c r="Z2057">
        <v>1</v>
      </c>
      <c r="AA2057">
        <f t="shared" si="2937"/>
        <v>2059</v>
      </c>
      <c r="AB2057">
        <f t="shared" si="2938"/>
        <v>9176</v>
      </c>
      <c r="AC2057">
        <f t="shared" si="2976"/>
        <v>9176</v>
      </c>
      <c r="AD2057" s="6">
        <v>2</v>
      </c>
      <c r="AE2057" t="s">
        <v>943</v>
      </c>
      <c r="AF2057" t="s">
        <v>896</v>
      </c>
      <c r="AG2057" t="s">
        <v>756</v>
      </c>
      <c r="AH2057" t="s">
        <v>756</v>
      </c>
      <c r="AI2057" t="str">
        <f t="shared" si="2981"/>
        <v>e</v>
      </c>
      <c r="AJ2057" t="str">
        <f t="shared" si="2982"/>
        <v/>
      </c>
      <c r="AK2057" t="str">
        <f t="shared" si="2983"/>
        <v/>
      </c>
      <c r="AL2057" t="str">
        <f t="shared" si="2984"/>
        <v/>
      </c>
      <c r="AM2057" t="str">
        <f t="shared" si="2985"/>
        <v/>
      </c>
      <c r="AN2057" t="str">
        <f t="shared" si="2986"/>
        <v>Home</v>
      </c>
      <c r="AO2057" t="str">
        <f t="shared" si="2987"/>
        <v>h</v>
      </c>
      <c r="AP2057" t="str">
        <f t="shared" si="2988"/>
        <v/>
      </c>
      <c r="AQ2057" t="str">
        <f t="shared" si="2989"/>
        <v/>
      </c>
      <c r="AR2057" t="str">
        <f t="shared" si="2990"/>
        <v>Home</v>
      </c>
      <c r="AS2057" t="str">
        <f t="shared" si="2991"/>
        <v>h</v>
      </c>
      <c r="AT2057" t="str">
        <f t="shared" si="2992"/>
        <v>Offensive</v>
      </c>
      <c r="AU2057" t="str">
        <f t="shared" si="2993"/>
        <v/>
      </c>
      <c r="AV2057" t="str">
        <f t="shared" si="2994"/>
        <v/>
      </c>
      <c r="AW2057" t="str" cm="1">
        <f t="array" ref="AW2057">IFERROR(IF(O2057&lt;&gt;"",O2057,IF(OR($S2057="",$T2057=""),"",IF(O2057&lt;&gt;"",O2057,IF($T2057&lt;&gt;"",_xlfn._xlws.FILTER(O:O,($BU:$BU=$BU2057)*($I:$I=$I2057)*($T:$T=$T2057)*($S:$S=_xlfn.MINIFS($S:$S,$T:$T,"="&amp;$T2057)),"")))))&amp;"",IF(O2057="","",""))&amp;""</f>
        <v>Offensive_Zone-AttemptedEntryRush</v>
      </c>
      <c r="AX2057" t="str" cm="1">
        <f t="array" ref="AX2057">IFERROR(IF(P2057&lt;&gt;"",P2057,IF(OR($S2057="",$T2057=""),"",IF($T2057&lt;&gt;"",_xlfn._xlws.FILTER(P:P,($BU:$BU=$BU2057)*($I:$I=$I2057)*($T:$T=$T2057)*($S:$S=_xlfn.MINIFS($S:$S,$T:$T,"="&amp;$T2057)),""))))&amp;"",IF(P2057="","",""))&amp;""</f>
        <v/>
      </c>
      <c r="AY2057" t="str" cm="1">
        <f t="array" ref="AY2057">IFERROR(IF(Q2057&lt;&gt;"",Q2057,IF(OR($S2057="",$T2057=""),"",IF($T2057&lt;&gt;"",_xlfn._xlws.FILTER(Q:Q,($BU:$BU=$BU2057)*($I:$I=$I2057)*($T:$T=$T2057)*($S:$S=_xlfn.MINIFS($S:$S,$T:$T,"="&amp;$T2057)),""))))&amp;"",IF(Q2057="","",""))&amp;""</f>
        <v>u</v>
      </c>
      <c r="AZ2057" t="str" cm="1">
        <f t="array" ref="AZ2057">IFERROR(IF(R2057&lt;&gt;"",R2057,IF(OR($S2057="",$T2057=""),"",IF($T2057&lt;&gt;"",_xlfn._xlws.FILTER(R:R,($BU:$BU=$BU2057)*($I:$I=$I2057)*($T:$T=$T2057)*($S:$S=_xlfn.MINIFS($S:$S,$T:$T,"="&amp;$T2057)),""))))&amp;"",IF(R2057="","",""))&amp;""</f>
        <v>1</v>
      </c>
      <c r="BA2057" s="6">
        <f t="shared" si="2995"/>
        <v>173</v>
      </c>
      <c r="BB2057">
        <f t="shared" ref="BB2057:BD2057" si="3009">BB2056</f>
        <v>18987</v>
      </c>
      <c r="BC2057" t="str">
        <f t="shared" si="3009"/>
        <v>Velodrome</v>
      </c>
      <c r="BD2057" t="str">
        <f t="shared" si="3009"/>
        <v>Outlaws</v>
      </c>
      <c r="BE2057" t="s">
        <v>238</v>
      </c>
      <c r="BF2057" t="s">
        <v>174</v>
      </c>
      <c r="BI2057" cm="1">
        <f t="array" ref="BI2057">IFERROR(_xlfn._xlws.FILTER(shifts!A:A,(shifts!B:B=events!AD2057)*(shifts!AG:AG&gt;=events!BK2057)*(shifts!AH:AH&lt;=events!BL2057)),BI2056)</f>
        <v>71</v>
      </c>
      <c r="BJ2057" s="15">
        <f t="shared" si="2997"/>
        <v>0</v>
      </c>
      <c r="BK2057">
        <f t="shared" si="2998"/>
        <v>119</v>
      </c>
      <c r="BL2057">
        <f t="shared" si="2999"/>
        <v>119</v>
      </c>
      <c r="BM2057" s="15">
        <f>SUMIFS(BJ$2:BJ2057,K$2:K2057,"=Intermission")+SUMIFS(BJ$2:BJ2057,K$2:K2057,"=Timeout")</f>
        <v>67</v>
      </c>
      <c r="BN2057">
        <f t="shared" si="3000"/>
        <v>1147</v>
      </c>
      <c r="BO2057" s="19">
        <f t="shared" si="3001"/>
        <v>2108</v>
      </c>
      <c r="BP2057">
        <f t="shared" si="3002"/>
        <v>2103</v>
      </c>
      <c r="BQ2057" s="17">
        <f t="shared" si="3003"/>
        <v>2108</v>
      </c>
      <c r="BR2057" t="str">
        <f t="shared" si="3004"/>
        <v>event_team_player_1</v>
      </c>
      <c r="BS2057">
        <f>COUNTIFS(S$3:S2057,"="&amp;S2057,AI$3:AI2057,"="&amp;AI2057)</f>
        <v>1</v>
      </c>
      <c r="BT2057" t="str">
        <f>IFERROR(VLOOKUP(BB2057&amp;BU2057&amp;X2057,game_rosters!U:W,3,FALSE),"")</f>
        <v>P100224</v>
      </c>
      <c r="BU2057" t="str">
        <f t="shared" si="3005"/>
        <v>Velodrome</v>
      </c>
    </row>
    <row r="2058" spans="1:73" x14ac:dyDescent="0.2">
      <c r="A2058" t="str">
        <f t="shared" si="2980"/>
        <v/>
      </c>
      <c r="I2058" s="44">
        <v>70</v>
      </c>
      <c r="S2058">
        <v>1059</v>
      </c>
      <c r="T2058">
        <v>176</v>
      </c>
      <c r="X2058">
        <v>70</v>
      </c>
      <c r="Z2058">
        <v>1</v>
      </c>
      <c r="AA2058">
        <f t="shared" si="2937"/>
        <v>2059</v>
      </c>
      <c r="AB2058">
        <f t="shared" si="2938"/>
        <v>9176</v>
      </c>
      <c r="AC2058">
        <f t="shared" si="2976"/>
        <v>9176</v>
      </c>
      <c r="AD2058" s="6">
        <v>2</v>
      </c>
      <c r="AE2058" t="s">
        <v>943</v>
      </c>
      <c r="AF2058" t="s">
        <v>896</v>
      </c>
      <c r="AG2058" t="s">
        <v>756</v>
      </c>
      <c r="AH2058" t="s">
        <v>756</v>
      </c>
      <c r="AI2058" t="str">
        <f t="shared" si="2981"/>
        <v>e</v>
      </c>
      <c r="AJ2058" t="str">
        <f t="shared" si="2982"/>
        <v/>
      </c>
      <c r="AK2058" t="str">
        <f t="shared" si="2983"/>
        <v/>
      </c>
      <c r="AL2058" t="str">
        <f t="shared" si="2984"/>
        <v/>
      </c>
      <c r="AM2058" t="str">
        <f t="shared" si="2985"/>
        <v/>
      </c>
      <c r="AN2058" t="str">
        <f t="shared" si="2986"/>
        <v>Home</v>
      </c>
      <c r="AO2058" t="str">
        <f t="shared" si="2987"/>
        <v>h</v>
      </c>
      <c r="AP2058" t="str">
        <f t="shared" si="2988"/>
        <v/>
      </c>
      <c r="AQ2058" t="str">
        <f t="shared" si="2989"/>
        <v/>
      </c>
      <c r="AR2058" t="str">
        <f t="shared" si="2990"/>
        <v>Home</v>
      </c>
      <c r="AS2058" t="str">
        <f t="shared" si="2991"/>
        <v>h</v>
      </c>
      <c r="AT2058" t="str">
        <f t="shared" si="2992"/>
        <v>Offensive</v>
      </c>
      <c r="AU2058" t="str">
        <f t="shared" si="2993"/>
        <v/>
      </c>
      <c r="AV2058" t="str">
        <f t="shared" si="2994"/>
        <v/>
      </c>
      <c r="AW2058" t="str" cm="1">
        <f t="array" ref="AW2058">IFERROR(IF(O2058&lt;&gt;"",O2058,IF(OR($S2058="",$T2058=""),"",IF(O2058&lt;&gt;"",O2058,IF($T2058&lt;&gt;"",_xlfn._xlws.FILTER(O:O,($BU:$BU=$BU2058)*($I:$I=$I2058)*($T:$T=$T2058)*($S:$S=_xlfn.MINIFS($S:$S,$T:$T,"="&amp;$T2058)),"")))))&amp;"",IF(O2058="","",""))&amp;""</f>
        <v/>
      </c>
      <c r="AX2058" t="str" cm="1">
        <f t="array" ref="AX2058">IFERROR(IF(P2058&lt;&gt;"",P2058,IF(OR($S2058="",$T2058=""),"",IF($T2058&lt;&gt;"",_xlfn._xlws.FILTER(P:P,($BU:$BU=$BU2058)*($I:$I=$I2058)*($T:$T=$T2058)*($S:$S=_xlfn.MINIFS($S:$S,$T:$T,"="&amp;$T2058)),""))))&amp;"",IF(P2058="","",""))&amp;""</f>
        <v/>
      </c>
      <c r="AY2058" t="str" cm="1">
        <f t="array" ref="AY2058">IFERROR(IF(Q2058&lt;&gt;"",Q2058,IF(OR($S2058="",$T2058=""),"",IF($T2058&lt;&gt;"",_xlfn._xlws.FILTER(Q:Q,($BU:$BU=$BU2058)*($I:$I=$I2058)*($T:$T=$T2058)*($S:$S=_xlfn.MINIFS($S:$S,$T:$T,"="&amp;$T2058)),""))))&amp;"",IF(Q2058="","",""))&amp;""</f>
        <v/>
      </c>
      <c r="AZ2058" t="str" cm="1">
        <f t="array" ref="AZ2058">IFERROR(IF(R2058&lt;&gt;"",R2058,IF(OR($S2058="",$T2058=""),"",IF($T2058&lt;&gt;"",_xlfn._xlws.FILTER(R:R,($BU:$BU=$BU2058)*($I:$I=$I2058)*($T:$T=$T2058)*($S:$S=_xlfn.MINIFS($S:$S,$T:$T,"="&amp;$T2058)),""))))&amp;"",IF(R2058="","",""))&amp;""</f>
        <v/>
      </c>
      <c r="BA2058" s="6">
        <f t="shared" si="2995"/>
        <v>173</v>
      </c>
      <c r="BB2058">
        <f t="shared" ref="BB2058:BD2058" si="3010">BB2057</f>
        <v>18987</v>
      </c>
      <c r="BC2058" t="str">
        <f t="shared" si="3010"/>
        <v>Velodrome</v>
      </c>
      <c r="BD2058" t="str">
        <f t="shared" si="3010"/>
        <v>Outlaws</v>
      </c>
      <c r="BE2058" t="s">
        <v>238</v>
      </c>
      <c r="BF2058" t="s">
        <v>174</v>
      </c>
      <c r="BI2058" cm="1">
        <f t="array" ref="BI2058">IFERROR(_xlfn._xlws.FILTER(shifts!A:A,(shifts!B:B=events!AD2058)*(shifts!AG:AG&gt;=events!BK2058)*(shifts!AH:AH&lt;=events!BL2058)),BI2057)</f>
        <v>71</v>
      </c>
      <c r="BJ2058" s="15">
        <f t="shared" si="2997"/>
        <v>0</v>
      </c>
      <c r="BK2058">
        <f t="shared" si="2998"/>
        <v>119</v>
      </c>
      <c r="BL2058">
        <f t="shared" si="2999"/>
        <v>119</v>
      </c>
      <c r="BM2058" s="15">
        <f>SUMIFS(BJ$2:BJ2058,K$2:K2058,"=Intermission")+SUMIFS(BJ$2:BJ2058,K$2:K2058,"=Timeout")</f>
        <v>67</v>
      </c>
      <c r="BN2058">
        <f t="shared" si="3000"/>
        <v>1147</v>
      </c>
      <c r="BO2058" s="19">
        <f t="shared" si="3001"/>
        <v>2108</v>
      </c>
      <c r="BP2058">
        <f t="shared" si="3002"/>
        <v>2103</v>
      </c>
      <c r="BQ2058" s="17">
        <f t="shared" si="3003"/>
        <v>2108</v>
      </c>
      <c r="BR2058" t="str">
        <f t="shared" si="3004"/>
        <v>event_team_player_2</v>
      </c>
      <c r="BS2058">
        <f>COUNTIFS(S$3:S2058,"="&amp;S2058,AI$3:AI2058,"="&amp;AI2058)</f>
        <v>2</v>
      </c>
      <c r="BT2058" t="str">
        <f>IFERROR(VLOOKUP(BB2058&amp;BU2058&amp;X2058,game_rosters!U:W,3,FALSE),"")</f>
        <v>P100001</v>
      </c>
      <c r="BU2058" t="str">
        <f t="shared" si="3005"/>
        <v>Velodrome</v>
      </c>
    </row>
    <row r="2059" spans="1:73" x14ac:dyDescent="0.2">
      <c r="A2059" t="str">
        <f t="shared" si="2980"/>
        <v/>
      </c>
      <c r="I2059" s="44">
        <v>12</v>
      </c>
      <c r="R2059" s="51">
        <v>1</v>
      </c>
      <c r="S2059">
        <v>1059</v>
      </c>
      <c r="T2059">
        <v>176</v>
      </c>
      <c r="X2059">
        <v>12</v>
      </c>
      <c r="AA2059">
        <f t="shared" si="2937"/>
        <v>2059</v>
      </c>
      <c r="AB2059">
        <f t="shared" si="2938"/>
        <v>9176</v>
      </c>
      <c r="AC2059">
        <f t="shared" si="2976"/>
        <v>9176</v>
      </c>
      <c r="AD2059" s="6">
        <v>2</v>
      </c>
      <c r="AE2059" t="s">
        <v>943</v>
      </c>
      <c r="AF2059" t="s">
        <v>896</v>
      </c>
      <c r="AG2059" t="s">
        <v>756</v>
      </c>
      <c r="AH2059" t="s">
        <v>756</v>
      </c>
      <c r="AI2059" t="str">
        <f t="shared" si="2981"/>
        <v>o</v>
      </c>
      <c r="AJ2059" t="str">
        <f t="shared" si="2982"/>
        <v/>
      </c>
      <c r="AK2059" t="str">
        <f t="shared" si="2983"/>
        <v/>
      </c>
      <c r="AL2059" t="str">
        <f t="shared" si="2984"/>
        <v/>
      </c>
      <c r="AM2059" t="str">
        <f t="shared" si="2985"/>
        <v/>
      </c>
      <c r="AN2059" t="str">
        <f t="shared" si="2986"/>
        <v>Home</v>
      </c>
      <c r="AO2059" t="str">
        <f t="shared" si="2987"/>
        <v>h</v>
      </c>
      <c r="AP2059" t="str">
        <f t="shared" si="2988"/>
        <v/>
      </c>
      <c r="AQ2059" t="str">
        <f t="shared" si="2989"/>
        <v/>
      </c>
      <c r="AR2059" t="str">
        <f t="shared" si="2990"/>
        <v>Home</v>
      </c>
      <c r="AS2059" t="str">
        <f t="shared" si="2991"/>
        <v>h</v>
      </c>
      <c r="AT2059" t="str">
        <f t="shared" si="2992"/>
        <v>Defensive</v>
      </c>
      <c r="AU2059" t="str">
        <f t="shared" si="2993"/>
        <v/>
      </c>
      <c r="AV2059" t="str">
        <f t="shared" si="2994"/>
        <v/>
      </c>
      <c r="AW2059" t="str" cm="1">
        <f t="array" ref="AW2059">IFERROR(IF(O2059&lt;&gt;"",O2059,IF(OR($S2059="",$T2059=""),"",IF(O2059&lt;&gt;"",O2059,IF($T2059&lt;&gt;"",_xlfn._xlws.FILTER(O:O,($BU:$BU=$BU2059)*($I:$I=$I2059)*($T:$T=$T2059)*($S:$S=_xlfn.MINIFS($S:$S,$T:$T,"="&amp;$T2059)),"")))))&amp;"",IF(O2059="","",""))&amp;""</f>
        <v/>
      </c>
      <c r="AX2059" t="str" cm="1">
        <f t="array" ref="AX2059">IFERROR(IF(P2059&lt;&gt;"",P2059,IF(OR($S2059="",$T2059=""),"",IF($T2059&lt;&gt;"",_xlfn._xlws.FILTER(P:P,($BU:$BU=$BU2059)*($I:$I=$I2059)*($T:$T=$T2059)*($S:$S=_xlfn.MINIFS($S:$S,$T:$T,"="&amp;$T2059)),""))))&amp;"",IF(P2059="","",""))&amp;""</f>
        <v/>
      </c>
      <c r="AY2059" t="str" cm="1">
        <f t="array" ref="AY2059">IFERROR(IF(Q2059&lt;&gt;"",Q2059,IF(OR($S2059="",$T2059=""),"",IF($T2059&lt;&gt;"",_xlfn._xlws.FILTER(Q:Q,($BU:$BU=$BU2059)*($I:$I=$I2059)*($T:$T=$T2059)*($S:$S=_xlfn.MINIFS($S:$S,$T:$T,"="&amp;$T2059)),""))))&amp;"",IF(Q2059="","",""))&amp;""</f>
        <v/>
      </c>
      <c r="AZ2059" t="str" cm="1">
        <f t="array" ref="AZ2059">IFERROR(IF(R2059&lt;&gt;"",R2059,IF(OR($S2059="",$T2059=""),"",IF($T2059&lt;&gt;"",_xlfn._xlws.FILTER(R:R,($BU:$BU=$BU2059)*($I:$I=$I2059)*($T:$T=$T2059)*($S:$S=_xlfn.MINIFS($S:$S,$T:$T,"="&amp;$T2059)),""))))&amp;"",IF(R2059="","",""))&amp;""</f>
        <v>1</v>
      </c>
      <c r="BA2059" s="6">
        <f t="shared" si="2995"/>
        <v>173</v>
      </c>
      <c r="BB2059">
        <f t="shared" ref="BB2059:BD2059" si="3011">BB2058</f>
        <v>18987</v>
      </c>
      <c r="BC2059" t="str">
        <f t="shared" si="3011"/>
        <v>Velodrome</v>
      </c>
      <c r="BD2059" t="str">
        <f t="shared" si="3011"/>
        <v>Outlaws</v>
      </c>
      <c r="BE2059" t="s">
        <v>238</v>
      </c>
      <c r="BF2059" t="s">
        <v>174</v>
      </c>
      <c r="BI2059" cm="1">
        <f t="array" ref="BI2059">IFERROR(_xlfn._xlws.FILTER(shifts!A:A,(shifts!B:B=events!AD2059)*(shifts!AG:AG&gt;=events!BK2059)*(shifts!AH:AH&lt;=events!BL2059)),BI2058)</f>
        <v>71</v>
      </c>
      <c r="BJ2059" s="15">
        <f t="shared" si="2997"/>
        <v>0</v>
      </c>
      <c r="BK2059">
        <f t="shared" si="2998"/>
        <v>119</v>
      </c>
      <c r="BL2059">
        <f t="shared" si="2999"/>
        <v>119</v>
      </c>
      <c r="BM2059" s="15">
        <f>SUMIFS(BJ$2:BJ2059,K$2:K2059,"=Intermission")+SUMIFS(BJ$2:BJ2059,K$2:K2059,"=Timeout")</f>
        <v>67</v>
      </c>
      <c r="BN2059">
        <f t="shared" si="3000"/>
        <v>1147</v>
      </c>
      <c r="BO2059" s="19">
        <f t="shared" si="3001"/>
        <v>2108</v>
      </c>
      <c r="BP2059">
        <f t="shared" si="3002"/>
        <v>2103</v>
      </c>
      <c r="BQ2059" s="17">
        <f t="shared" si="3003"/>
        <v>2108</v>
      </c>
      <c r="BR2059" t="str">
        <f t="shared" si="3004"/>
        <v>opp_team_player_1</v>
      </c>
      <c r="BS2059">
        <f>COUNTIFS(S$3:S2059,"="&amp;S2059,AI$3:AI2059,"="&amp;AI2059)</f>
        <v>1</v>
      </c>
      <c r="BT2059" t="str">
        <f>IFERROR(VLOOKUP(BB2059&amp;BU2059&amp;X2059,game_rosters!U:W,3,FALSE),"")</f>
        <v>P100214</v>
      </c>
      <c r="BU2059" t="str">
        <f t="shared" si="3005"/>
        <v>Outlaws</v>
      </c>
    </row>
    <row r="2060" spans="1:73" x14ac:dyDescent="0.2">
      <c r="A2060">
        <f t="shared" si="2980"/>
        <v>1</v>
      </c>
      <c r="I2060" s="44">
        <v>61</v>
      </c>
      <c r="K2060" t="s">
        <v>9</v>
      </c>
      <c r="L2060" t="s">
        <v>173</v>
      </c>
      <c r="M2060" t="s">
        <v>74</v>
      </c>
      <c r="O2060" t="s">
        <v>615</v>
      </c>
      <c r="Q2060" t="s">
        <v>594</v>
      </c>
      <c r="R2060" s="51">
        <v>1</v>
      </c>
      <c r="S2060">
        <v>1060</v>
      </c>
      <c r="T2060">
        <v>176</v>
      </c>
      <c r="W2060" t="s">
        <v>735</v>
      </c>
      <c r="X2060">
        <v>61</v>
      </c>
      <c r="Z2060">
        <v>1</v>
      </c>
      <c r="AA2060">
        <f t="shared" si="2937"/>
        <v>2060</v>
      </c>
      <c r="AB2060">
        <f t="shared" si="2938"/>
        <v>9176</v>
      </c>
      <c r="AC2060">
        <f t="shared" si="2976"/>
        <v>9176</v>
      </c>
      <c r="AD2060" s="6">
        <v>2</v>
      </c>
      <c r="AE2060" t="s">
        <v>943</v>
      </c>
      <c r="AF2060" t="s">
        <v>896</v>
      </c>
      <c r="AG2060" t="s">
        <v>756</v>
      </c>
      <c r="AH2060" t="s">
        <v>756</v>
      </c>
      <c r="AI2060" t="str">
        <f t="shared" si="2981"/>
        <v>e</v>
      </c>
      <c r="AJ2060" t="str">
        <f t="shared" si="2982"/>
        <v/>
      </c>
      <c r="AK2060" t="str">
        <f t="shared" si="2983"/>
        <v/>
      </c>
      <c r="AL2060" t="str">
        <f t="shared" si="2984"/>
        <v/>
      </c>
      <c r="AM2060" t="str">
        <f t="shared" si="2985"/>
        <v/>
      </c>
      <c r="AN2060" t="str">
        <f t="shared" si="2986"/>
        <v>Home</v>
      </c>
      <c r="AO2060" t="str">
        <f t="shared" si="2987"/>
        <v>h</v>
      </c>
      <c r="AP2060" t="str">
        <f t="shared" si="2988"/>
        <v/>
      </c>
      <c r="AQ2060" t="str">
        <f t="shared" si="2989"/>
        <v/>
      </c>
      <c r="AR2060" t="str">
        <f t="shared" si="2990"/>
        <v>Home</v>
      </c>
      <c r="AS2060" t="str">
        <f t="shared" si="2991"/>
        <v>h</v>
      </c>
      <c r="AT2060" t="str">
        <f t="shared" si="2992"/>
        <v>Offensive</v>
      </c>
      <c r="AU2060" t="str">
        <f t="shared" si="2993"/>
        <v/>
      </c>
      <c r="AV2060" t="str">
        <f t="shared" si="2994"/>
        <v/>
      </c>
      <c r="AW2060" t="str" cm="1">
        <f t="array" ref="AW2060">IFERROR(IF(O2060&lt;&gt;"",O2060,IF(OR($S2060="",$T2060=""),"",IF(O2060&lt;&gt;"",O2060,IF($T2060&lt;&gt;"",_xlfn._xlws.FILTER(O:O,($BU:$BU=$BU2060)*($I:$I=$I2060)*($T:$T=$T2060)*($S:$S=_xlfn.MINIFS($S:$S,$T:$T,"="&amp;$T2060)),"")))))&amp;"",IF(O2060="","",""))&amp;""</f>
        <v>Offensive_Zone-AttemptedEntryPass</v>
      </c>
      <c r="AX2060" t="str" cm="1">
        <f t="array" ref="AX2060">IFERROR(IF(P2060&lt;&gt;"",P2060,IF(OR($S2060="",$T2060=""),"",IF($T2060&lt;&gt;"",_xlfn._xlws.FILTER(P:P,($BU:$BU=$BU2060)*($I:$I=$I2060)*($T:$T=$T2060)*($S:$S=_xlfn.MINIFS($S:$S,$T:$T,"="&amp;$T2060)),""))))&amp;"",IF(P2060="","",""))&amp;""</f>
        <v/>
      </c>
      <c r="AY2060" t="str" cm="1">
        <f t="array" ref="AY2060">IFERROR(IF(Q2060&lt;&gt;"",Q2060,IF(OR($S2060="",$T2060=""),"",IF($T2060&lt;&gt;"",_xlfn._xlws.FILTER(Q:Q,($BU:$BU=$BU2060)*($I:$I=$I2060)*($T:$T=$T2060)*($S:$S=_xlfn.MINIFS($S:$S,$T:$T,"="&amp;$T2060)),""))))&amp;"",IF(Q2060="","",""))&amp;""</f>
        <v>u</v>
      </c>
      <c r="AZ2060" t="str" cm="1">
        <f t="array" ref="AZ2060">IFERROR(IF(R2060&lt;&gt;"",R2060,IF(OR($S2060="",$T2060=""),"",IF($T2060&lt;&gt;"",_xlfn._xlws.FILTER(R:R,($BU:$BU=$BU2060)*($I:$I=$I2060)*($T:$T=$T2060)*($S:$S=_xlfn.MINIFS($S:$S,$T:$T,"="&amp;$T2060)),""))))&amp;"",IF(R2060="","",""))&amp;""</f>
        <v>1</v>
      </c>
      <c r="BA2060" s="6">
        <f t="shared" si="2995"/>
        <v>173</v>
      </c>
      <c r="BB2060">
        <f t="shared" ref="BB2060:BD2060" si="3012">BB2059</f>
        <v>18987</v>
      </c>
      <c r="BC2060" t="str">
        <f t="shared" si="3012"/>
        <v>Velodrome</v>
      </c>
      <c r="BD2060" t="str">
        <f t="shared" si="3012"/>
        <v>Outlaws</v>
      </c>
      <c r="BE2060" t="s">
        <v>9</v>
      </c>
      <c r="BF2060" t="s">
        <v>173</v>
      </c>
      <c r="BI2060" cm="1">
        <f t="array" ref="BI2060">IFERROR(_xlfn._xlws.FILTER(shifts!A:A,(shifts!B:B=events!AD2060)*(shifts!AG:AG&gt;=events!BK2060)*(shifts!AH:AH&lt;=events!BL2060)),BI2059)</f>
        <v>71</v>
      </c>
      <c r="BJ2060" s="15">
        <f t="shared" si="2997"/>
        <v>0</v>
      </c>
      <c r="BK2060">
        <f t="shared" si="2998"/>
        <v>119</v>
      </c>
      <c r="BL2060">
        <f t="shared" si="2999"/>
        <v>119</v>
      </c>
      <c r="BM2060" s="15">
        <f>SUMIFS(BJ$2:BJ2060,K$2:K2060,"=Intermission")+SUMIFS(BJ$2:BJ2060,K$2:K2060,"=Timeout")</f>
        <v>67</v>
      </c>
      <c r="BN2060">
        <f t="shared" si="3000"/>
        <v>1147</v>
      </c>
      <c r="BO2060" s="19">
        <f t="shared" si="3001"/>
        <v>2108</v>
      </c>
      <c r="BP2060">
        <f t="shared" si="3002"/>
        <v>2103</v>
      </c>
      <c r="BQ2060" s="17">
        <f t="shared" si="3003"/>
        <v>2108</v>
      </c>
      <c r="BR2060" t="str">
        <f t="shared" si="3004"/>
        <v>event_team_player_1</v>
      </c>
      <c r="BS2060">
        <f>COUNTIFS(S$3:S2060,"="&amp;S2060,AI$3:AI2060,"="&amp;AI2060)</f>
        <v>1</v>
      </c>
      <c r="BT2060" t="str">
        <f>IFERROR(VLOOKUP(BB2060&amp;BU2060&amp;X2060,game_rosters!U:W,3,FALSE),"")</f>
        <v>P100224</v>
      </c>
      <c r="BU2060" t="str">
        <f t="shared" si="3005"/>
        <v>Velodrome</v>
      </c>
    </row>
    <row r="2061" spans="1:73" x14ac:dyDescent="0.2">
      <c r="A2061" t="str">
        <f t="shared" si="2980"/>
        <v/>
      </c>
      <c r="I2061" s="44">
        <v>70</v>
      </c>
      <c r="S2061">
        <v>1060</v>
      </c>
      <c r="T2061">
        <v>176</v>
      </c>
      <c r="X2061">
        <v>70</v>
      </c>
      <c r="Z2061">
        <v>1</v>
      </c>
      <c r="AA2061">
        <f t="shared" si="2937"/>
        <v>2060</v>
      </c>
      <c r="AB2061">
        <f t="shared" si="2938"/>
        <v>9176</v>
      </c>
      <c r="AC2061">
        <f t="shared" si="2976"/>
        <v>9176</v>
      </c>
      <c r="AD2061" s="6">
        <v>2</v>
      </c>
      <c r="AE2061" t="s">
        <v>943</v>
      </c>
      <c r="AF2061" t="s">
        <v>896</v>
      </c>
      <c r="AG2061" t="s">
        <v>756</v>
      </c>
      <c r="AH2061" t="s">
        <v>756</v>
      </c>
      <c r="AI2061" t="str">
        <f t="shared" si="2981"/>
        <v>e</v>
      </c>
      <c r="AJ2061" t="str">
        <f t="shared" si="2982"/>
        <v/>
      </c>
      <c r="AK2061" t="str">
        <f t="shared" si="2983"/>
        <v/>
      </c>
      <c r="AL2061" t="str">
        <f t="shared" si="2984"/>
        <v/>
      </c>
      <c r="AM2061" t="str">
        <f t="shared" si="2985"/>
        <v/>
      </c>
      <c r="AN2061" t="str">
        <f t="shared" si="2986"/>
        <v>Home</v>
      </c>
      <c r="AO2061" t="str">
        <f t="shared" si="2987"/>
        <v>h</v>
      </c>
      <c r="AP2061" t="str">
        <f t="shared" si="2988"/>
        <v/>
      </c>
      <c r="AQ2061" t="str">
        <f t="shared" si="2989"/>
        <v/>
      </c>
      <c r="AR2061" t="str">
        <f t="shared" si="2990"/>
        <v>Home</v>
      </c>
      <c r="AS2061" t="str">
        <f t="shared" si="2991"/>
        <v>h</v>
      </c>
      <c r="AT2061" t="str">
        <f t="shared" si="2992"/>
        <v>Offensive</v>
      </c>
      <c r="AU2061" t="str">
        <f t="shared" si="2993"/>
        <v/>
      </c>
      <c r="AV2061" t="str">
        <f t="shared" si="2994"/>
        <v/>
      </c>
      <c r="AW2061" t="str" cm="1">
        <f t="array" ref="AW2061">IFERROR(IF(O2061&lt;&gt;"",O2061,IF(OR($S2061="",$T2061=""),"",IF(O2061&lt;&gt;"",O2061,IF($T2061&lt;&gt;"",_xlfn._xlws.FILTER(O:O,($BU:$BU=$BU2061)*($I:$I=$I2061)*($T:$T=$T2061)*($S:$S=_xlfn.MINIFS($S:$S,$T:$T,"="&amp;$T2061)),"")))))&amp;"",IF(O2061="","",""))&amp;""</f>
        <v/>
      </c>
      <c r="AX2061" t="str" cm="1">
        <f t="array" ref="AX2061">IFERROR(IF(P2061&lt;&gt;"",P2061,IF(OR($S2061="",$T2061=""),"",IF($T2061&lt;&gt;"",_xlfn._xlws.FILTER(P:P,($BU:$BU=$BU2061)*($I:$I=$I2061)*($T:$T=$T2061)*($S:$S=_xlfn.MINIFS($S:$S,$T:$T,"="&amp;$T2061)),""))))&amp;"",IF(P2061="","",""))&amp;""</f>
        <v/>
      </c>
      <c r="AY2061" t="str" cm="1">
        <f t="array" ref="AY2061">IFERROR(IF(Q2061&lt;&gt;"",Q2061,IF(OR($S2061="",$T2061=""),"",IF($T2061&lt;&gt;"",_xlfn._xlws.FILTER(Q:Q,($BU:$BU=$BU2061)*($I:$I=$I2061)*($T:$T=$T2061)*($S:$S=_xlfn.MINIFS($S:$S,$T:$T,"="&amp;$T2061)),""))))&amp;"",IF(Q2061="","",""))&amp;""</f>
        <v/>
      </c>
      <c r="AZ2061" t="str" cm="1">
        <f t="array" ref="AZ2061">IFERROR(IF(R2061&lt;&gt;"",R2061,IF(OR($S2061="",$T2061=""),"",IF($T2061&lt;&gt;"",_xlfn._xlws.FILTER(R:R,($BU:$BU=$BU2061)*($I:$I=$I2061)*($T:$T=$T2061)*($S:$S=_xlfn.MINIFS($S:$S,$T:$T,"="&amp;$T2061)),""))))&amp;"",IF(R2061="","",""))&amp;""</f>
        <v/>
      </c>
      <c r="BA2061" s="6">
        <f t="shared" si="2995"/>
        <v>173</v>
      </c>
      <c r="BB2061">
        <f t="shared" ref="BB2061:BD2061" si="3013">BB2060</f>
        <v>18987</v>
      </c>
      <c r="BC2061" t="str">
        <f t="shared" si="3013"/>
        <v>Velodrome</v>
      </c>
      <c r="BD2061" t="str">
        <f t="shared" si="3013"/>
        <v>Outlaws</v>
      </c>
      <c r="BE2061" t="s">
        <v>9</v>
      </c>
      <c r="BF2061" t="s">
        <v>173</v>
      </c>
      <c r="BI2061" cm="1">
        <f t="array" ref="BI2061">IFERROR(_xlfn._xlws.FILTER(shifts!A:A,(shifts!B:B=events!AD2061)*(shifts!AG:AG&gt;=events!BK2061)*(shifts!AH:AH&lt;=events!BL2061)),BI2060)</f>
        <v>71</v>
      </c>
      <c r="BJ2061" s="15">
        <f t="shared" si="2997"/>
        <v>0</v>
      </c>
      <c r="BK2061">
        <f t="shared" si="2998"/>
        <v>119</v>
      </c>
      <c r="BL2061">
        <f t="shared" si="2999"/>
        <v>119</v>
      </c>
      <c r="BM2061" s="15">
        <f>SUMIFS(BJ$2:BJ2061,K$2:K2061,"=Intermission")+SUMIFS(BJ$2:BJ2061,K$2:K2061,"=Timeout")</f>
        <v>67</v>
      </c>
      <c r="BN2061">
        <f t="shared" si="3000"/>
        <v>1147</v>
      </c>
      <c r="BO2061" s="19">
        <f t="shared" si="3001"/>
        <v>2108</v>
      </c>
      <c r="BP2061">
        <f t="shared" si="3002"/>
        <v>2103</v>
      </c>
      <c r="BQ2061" s="17">
        <f t="shared" si="3003"/>
        <v>2108</v>
      </c>
      <c r="BR2061" t="str">
        <f t="shared" si="3004"/>
        <v>event_team_player_2</v>
      </c>
      <c r="BS2061">
        <f>COUNTIFS(S$3:S2061,"="&amp;S2061,AI$3:AI2061,"="&amp;AI2061)</f>
        <v>2</v>
      </c>
      <c r="BT2061" t="str">
        <f>IFERROR(VLOOKUP(BB2061&amp;BU2061&amp;X2061,game_rosters!U:W,3,FALSE),"")</f>
        <v>P100001</v>
      </c>
      <c r="BU2061" t="str">
        <f t="shared" si="3005"/>
        <v>Velodrome</v>
      </c>
    </row>
    <row r="2062" spans="1:73" x14ac:dyDescent="0.2">
      <c r="A2062" t="str">
        <f t="shared" si="2980"/>
        <v/>
      </c>
      <c r="I2062" s="44">
        <v>12</v>
      </c>
      <c r="R2062" s="51">
        <v>1</v>
      </c>
      <c r="S2062">
        <v>1060</v>
      </c>
      <c r="T2062">
        <v>176</v>
      </c>
      <c r="X2062">
        <v>12</v>
      </c>
      <c r="AA2062">
        <f t="shared" si="2937"/>
        <v>2060</v>
      </c>
      <c r="AB2062">
        <f t="shared" si="2938"/>
        <v>9176</v>
      </c>
      <c r="AC2062">
        <f t="shared" si="2976"/>
        <v>9176</v>
      </c>
      <c r="AD2062" s="6">
        <v>2</v>
      </c>
      <c r="AE2062" t="s">
        <v>943</v>
      </c>
      <c r="AF2062" t="s">
        <v>896</v>
      </c>
      <c r="AG2062" t="s">
        <v>756</v>
      </c>
      <c r="AH2062" t="s">
        <v>756</v>
      </c>
      <c r="AI2062" t="str">
        <f t="shared" si="2981"/>
        <v>o</v>
      </c>
      <c r="AJ2062" t="str">
        <f t="shared" si="2982"/>
        <v/>
      </c>
      <c r="AK2062" t="str">
        <f t="shared" si="2983"/>
        <v/>
      </c>
      <c r="AL2062" t="str">
        <f t="shared" si="2984"/>
        <v/>
      </c>
      <c r="AM2062" t="str">
        <f t="shared" si="2985"/>
        <v/>
      </c>
      <c r="AN2062" t="str">
        <f t="shared" si="2986"/>
        <v>Home</v>
      </c>
      <c r="AO2062" t="str">
        <f t="shared" si="2987"/>
        <v>h</v>
      </c>
      <c r="AP2062" t="str">
        <f t="shared" si="2988"/>
        <v/>
      </c>
      <c r="AQ2062" t="str">
        <f t="shared" si="2989"/>
        <v/>
      </c>
      <c r="AR2062" t="str">
        <f t="shared" si="2990"/>
        <v>Home</v>
      </c>
      <c r="AS2062" t="str">
        <f t="shared" si="2991"/>
        <v>h</v>
      </c>
      <c r="AT2062" t="str">
        <f t="shared" si="2992"/>
        <v>Defensive</v>
      </c>
      <c r="AU2062" t="str">
        <f t="shared" si="2993"/>
        <v/>
      </c>
      <c r="AV2062" t="str">
        <f t="shared" si="2994"/>
        <v/>
      </c>
      <c r="AW2062" t="str" cm="1">
        <f t="array" ref="AW2062">IFERROR(IF(O2062&lt;&gt;"",O2062,IF(OR($S2062="",$T2062=""),"",IF(O2062&lt;&gt;"",O2062,IF($T2062&lt;&gt;"",_xlfn._xlws.FILTER(O:O,($BU:$BU=$BU2062)*($I:$I=$I2062)*($T:$T=$T2062)*($S:$S=_xlfn.MINIFS($S:$S,$T:$T,"="&amp;$T2062)),"")))))&amp;"",IF(O2062="","",""))&amp;""</f>
        <v/>
      </c>
      <c r="AX2062" t="str" cm="1">
        <f t="array" ref="AX2062">IFERROR(IF(P2062&lt;&gt;"",P2062,IF(OR($S2062="",$T2062=""),"",IF($T2062&lt;&gt;"",_xlfn._xlws.FILTER(P:P,($BU:$BU=$BU2062)*($I:$I=$I2062)*($T:$T=$T2062)*($S:$S=_xlfn.MINIFS($S:$S,$T:$T,"="&amp;$T2062)),""))))&amp;"",IF(P2062="","",""))&amp;""</f>
        <v/>
      </c>
      <c r="AY2062" t="str" cm="1">
        <f t="array" ref="AY2062">IFERROR(IF(Q2062&lt;&gt;"",Q2062,IF(OR($S2062="",$T2062=""),"",IF($T2062&lt;&gt;"",_xlfn._xlws.FILTER(Q:Q,($BU:$BU=$BU2062)*($I:$I=$I2062)*($T:$T=$T2062)*($S:$S=_xlfn.MINIFS($S:$S,$T:$T,"="&amp;$T2062)),""))))&amp;"",IF(Q2062="","",""))&amp;""</f>
        <v/>
      </c>
      <c r="AZ2062" t="str" cm="1">
        <f t="array" ref="AZ2062">IFERROR(IF(R2062&lt;&gt;"",R2062,IF(OR($S2062="",$T2062=""),"",IF($T2062&lt;&gt;"",_xlfn._xlws.FILTER(R:R,($BU:$BU=$BU2062)*($I:$I=$I2062)*($T:$T=$T2062)*($S:$S=_xlfn.MINIFS($S:$S,$T:$T,"="&amp;$T2062)),""))))&amp;"",IF(R2062="","",""))&amp;""</f>
        <v>1</v>
      </c>
      <c r="BA2062" s="6">
        <f t="shared" si="2995"/>
        <v>173</v>
      </c>
      <c r="BB2062">
        <f t="shared" ref="BB2062:BD2062" si="3014">BB2061</f>
        <v>18987</v>
      </c>
      <c r="BC2062" t="str">
        <f t="shared" si="3014"/>
        <v>Velodrome</v>
      </c>
      <c r="BD2062" t="str">
        <f t="shared" si="3014"/>
        <v>Outlaws</v>
      </c>
      <c r="BE2062" t="s">
        <v>9</v>
      </c>
      <c r="BF2062" t="s">
        <v>173</v>
      </c>
      <c r="BI2062" cm="1">
        <f t="array" ref="BI2062">IFERROR(_xlfn._xlws.FILTER(shifts!A:A,(shifts!B:B=events!AD2062)*(shifts!AG:AG&gt;=events!BK2062)*(shifts!AH:AH&lt;=events!BL2062)),BI2061)</f>
        <v>71</v>
      </c>
      <c r="BJ2062" s="15">
        <f t="shared" si="2997"/>
        <v>0</v>
      </c>
      <c r="BK2062">
        <f t="shared" si="2998"/>
        <v>119</v>
      </c>
      <c r="BL2062">
        <f t="shared" si="2999"/>
        <v>119</v>
      </c>
      <c r="BM2062" s="15">
        <f>SUMIFS(BJ$2:BJ2062,K$2:K2062,"=Intermission")+SUMIFS(BJ$2:BJ2062,K$2:K2062,"=Timeout")</f>
        <v>67</v>
      </c>
      <c r="BN2062">
        <f t="shared" si="3000"/>
        <v>1147</v>
      </c>
      <c r="BO2062" s="19">
        <f t="shared" si="3001"/>
        <v>2108</v>
      </c>
      <c r="BP2062">
        <f t="shared" si="3002"/>
        <v>2103</v>
      </c>
      <c r="BQ2062" s="17">
        <f t="shared" si="3003"/>
        <v>2108</v>
      </c>
      <c r="BR2062" t="str">
        <f t="shared" si="3004"/>
        <v>opp_team_player_1</v>
      </c>
      <c r="BS2062">
        <f>COUNTIFS(S$3:S2062,"="&amp;S2062,AI$3:AI2062,"="&amp;AI2062)</f>
        <v>1</v>
      </c>
      <c r="BT2062" t="str">
        <f>IFERROR(VLOOKUP(BB2062&amp;BU2062&amp;X2062,game_rosters!U:W,3,FALSE),"")</f>
        <v>P100214</v>
      </c>
      <c r="BU2062" t="str">
        <f t="shared" si="3005"/>
        <v>Outlaws</v>
      </c>
    </row>
    <row r="2063" spans="1:73" x14ac:dyDescent="0.2">
      <c r="A2063">
        <f t="shared" si="2980"/>
        <v>1</v>
      </c>
      <c r="I2063" s="44">
        <v>4</v>
      </c>
      <c r="K2063" t="s">
        <v>13</v>
      </c>
      <c r="L2063" t="s">
        <v>586</v>
      </c>
      <c r="N2063" t="s">
        <v>595</v>
      </c>
      <c r="O2063" t="s">
        <v>600</v>
      </c>
      <c r="Q2063" t="s">
        <v>595</v>
      </c>
      <c r="S2063">
        <v>1061</v>
      </c>
      <c r="T2063" t="s">
        <v>756</v>
      </c>
      <c r="W2063" t="s">
        <v>731</v>
      </c>
      <c r="X2063">
        <v>4</v>
      </c>
      <c r="Z2063">
        <v>1</v>
      </c>
      <c r="AA2063">
        <f t="shared" si="2937"/>
        <v>2061</v>
      </c>
      <c r="AB2063" t="str">
        <f t="shared" si="2938"/>
        <v/>
      </c>
      <c r="AC2063">
        <f t="shared" si="2976"/>
        <v>2061</v>
      </c>
      <c r="AD2063" s="6">
        <v>2</v>
      </c>
      <c r="AE2063" t="s">
        <v>943</v>
      </c>
      <c r="AF2063" t="s">
        <v>733</v>
      </c>
      <c r="AG2063" t="s">
        <v>756</v>
      </c>
      <c r="AH2063" t="s">
        <v>756</v>
      </c>
      <c r="AI2063" t="str">
        <f t="shared" si="2981"/>
        <v>e</v>
      </c>
      <c r="AJ2063" t="str">
        <f t="shared" si="2982"/>
        <v/>
      </c>
      <c r="AK2063" t="str">
        <f t="shared" si="2983"/>
        <v/>
      </c>
      <c r="AL2063" t="str">
        <f t="shared" si="2984"/>
        <v/>
      </c>
      <c r="AM2063" t="str">
        <f t="shared" si="2985"/>
        <v/>
      </c>
      <c r="AN2063" t="str">
        <f t="shared" si="2986"/>
        <v>Away</v>
      </c>
      <c r="AO2063" t="str">
        <f t="shared" si="2987"/>
        <v>a</v>
      </c>
      <c r="AP2063" t="str">
        <f t="shared" si="2988"/>
        <v/>
      </c>
      <c r="AQ2063" t="str">
        <f t="shared" si="2989"/>
        <v/>
      </c>
      <c r="AR2063" t="str">
        <f t="shared" si="2990"/>
        <v>Away</v>
      </c>
      <c r="AS2063" t="str">
        <f t="shared" si="2991"/>
        <v>a</v>
      </c>
      <c r="AT2063" t="str">
        <f t="shared" si="2992"/>
        <v>Offensive</v>
      </c>
      <c r="AU2063" t="str">
        <f t="shared" si="2993"/>
        <v/>
      </c>
      <c r="AV2063" t="str">
        <f t="shared" si="2994"/>
        <v/>
      </c>
      <c r="AW2063" t="str" cm="1">
        <f t="array" ref="AW2063">IFERROR(IF(O2063&lt;&gt;"",O2063,IF(OR($S2063="",$T2063=""),"",IF(O2063&lt;&gt;"",O2063,IF($T2063&lt;&gt;"",_xlfn._xlws.FILTER(O:O,($BU:$BU=$BU2063)*($I:$I=$I2063)*($T:$T=$T2063)*($S:$S=_xlfn.MINIFS($S:$S,$T:$T,"="&amp;$T2063)),"")))))&amp;"",IF(O2063="","",""))&amp;""</f>
        <v>OffensivePlay_Zone-PuckRetreivalTurnover</v>
      </c>
      <c r="AX2063" t="str" cm="1">
        <f t="array" ref="AX2063">IFERROR(IF(P2063&lt;&gt;"",P2063,IF(OR($S2063="",$T2063=""),"",IF($T2063&lt;&gt;"",_xlfn._xlws.FILTER(P:P,($BU:$BU=$BU2063)*($I:$I=$I2063)*($T:$T=$T2063)*($S:$S=_xlfn.MINIFS($S:$S,$T:$T,"="&amp;$T2063)),""))))&amp;"",IF(P2063="","",""))&amp;""</f>
        <v/>
      </c>
      <c r="AY2063" t="str" cm="1">
        <f t="array" ref="AY2063">IFERROR(IF(Q2063&lt;&gt;"",Q2063,IF(OR($S2063="",$T2063=""),"",IF($T2063&lt;&gt;"",_xlfn._xlws.FILTER(Q:Q,($BU:$BU=$BU2063)*($I:$I=$I2063)*($T:$T=$T2063)*($S:$S=_xlfn.MINIFS($S:$S,$T:$T,"="&amp;$T2063)),""))))&amp;"",IF(Q2063="","",""))&amp;""</f>
        <v>s</v>
      </c>
      <c r="AZ2063" t="str" cm="1">
        <f t="array" ref="AZ2063">IFERROR(IF(R2063&lt;&gt;"",R2063,IF(OR($S2063="",$T2063=""),"",IF($T2063&lt;&gt;"",_xlfn._xlws.FILTER(R:R,($BU:$BU=$BU2063)*($I:$I=$I2063)*($T:$T=$T2063)*($S:$S=_xlfn.MINIFS($S:$S,$T:$T,"="&amp;$T2063)),""))))&amp;"",IF(R2063="","",""))&amp;""</f>
        <v/>
      </c>
      <c r="BA2063" s="6">
        <f t="shared" si="2995"/>
        <v>173</v>
      </c>
      <c r="BB2063">
        <f t="shared" ref="BB2063:BD2063" si="3015">BB2062</f>
        <v>18987</v>
      </c>
      <c r="BC2063" t="str">
        <f t="shared" si="3015"/>
        <v>Velodrome</v>
      </c>
      <c r="BD2063" t="str">
        <f t="shared" si="3015"/>
        <v>Outlaws</v>
      </c>
      <c r="BE2063" t="s">
        <v>13</v>
      </c>
      <c r="BF2063" t="s">
        <v>586</v>
      </c>
      <c r="BI2063" cm="1">
        <f t="array" ref="BI2063">IFERROR(_xlfn._xlws.FILTER(shifts!A:A,(shifts!B:B=events!AD2063)*(shifts!AG:AG&gt;=events!BK2063)*(shifts!AH:AH&lt;=events!BL2063)),BI2062)</f>
        <v>71</v>
      </c>
      <c r="BJ2063" s="15">
        <f t="shared" si="2997"/>
        <v>0</v>
      </c>
      <c r="BK2063">
        <f t="shared" si="2998"/>
        <v>116</v>
      </c>
      <c r="BL2063">
        <f t="shared" si="2999"/>
        <v>116</v>
      </c>
      <c r="BM2063" s="15">
        <f>SUMIFS(BJ$2:BJ2063,K$2:K2063,"=Intermission")+SUMIFS(BJ$2:BJ2063,K$2:K2063,"=Timeout")</f>
        <v>67</v>
      </c>
      <c r="BN2063">
        <f t="shared" si="3000"/>
        <v>1147</v>
      </c>
      <c r="BO2063" s="19">
        <f t="shared" si="3001"/>
        <v>2111</v>
      </c>
      <c r="BP2063">
        <f t="shared" si="3002"/>
        <v>2106</v>
      </c>
      <c r="BQ2063" s="17">
        <f t="shared" si="3003"/>
        <v>2111</v>
      </c>
      <c r="BR2063" t="str">
        <f t="shared" si="3004"/>
        <v>event_team_player_1</v>
      </c>
      <c r="BS2063">
        <f>COUNTIFS(S$3:S2063,"="&amp;S2063,AI$3:AI2063,"="&amp;AI2063)</f>
        <v>1</v>
      </c>
      <c r="BT2063" t="str">
        <f>IFERROR(VLOOKUP(BB2063&amp;BU2063&amp;X2063,game_rosters!U:W,3,FALSE),"")</f>
        <v>P100032</v>
      </c>
      <c r="BU2063" t="str">
        <f t="shared" si="3005"/>
        <v>Outlaws</v>
      </c>
    </row>
    <row r="2064" spans="1:73" x14ac:dyDescent="0.2">
      <c r="A2064">
        <f t="shared" si="2980"/>
        <v>1</v>
      </c>
      <c r="I2064" s="44">
        <v>4</v>
      </c>
      <c r="K2064" t="s">
        <v>13</v>
      </c>
      <c r="O2064" t="s">
        <v>627</v>
      </c>
      <c r="Q2064" t="s">
        <v>595</v>
      </c>
      <c r="R2064" s="51">
        <v>1</v>
      </c>
      <c r="S2064">
        <v>1062</v>
      </c>
      <c r="T2064" t="s">
        <v>756</v>
      </c>
      <c r="W2064" t="s">
        <v>731</v>
      </c>
      <c r="X2064">
        <v>4</v>
      </c>
      <c r="Z2064">
        <v>1</v>
      </c>
      <c r="AA2064">
        <f t="shared" si="2937"/>
        <v>2062</v>
      </c>
      <c r="AB2064" t="str">
        <f t="shared" si="2938"/>
        <v/>
      </c>
      <c r="AC2064">
        <f t="shared" si="2976"/>
        <v>2062</v>
      </c>
      <c r="AD2064" s="6">
        <v>2</v>
      </c>
      <c r="AE2064" t="s">
        <v>943</v>
      </c>
      <c r="AF2064" t="s">
        <v>733</v>
      </c>
      <c r="AG2064" t="s">
        <v>943</v>
      </c>
      <c r="AH2064" t="s">
        <v>920</v>
      </c>
      <c r="AI2064" t="str">
        <f t="shared" si="2981"/>
        <v>e</v>
      </c>
      <c r="AJ2064" t="str">
        <f t="shared" si="2982"/>
        <v/>
      </c>
      <c r="AK2064" t="str">
        <f t="shared" si="2983"/>
        <v/>
      </c>
      <c r="AL2064" t="str">
        <f t="shared" si="2984"/>
        <v/>
      </c>
      <c r="AM2064" t="str">
        <f t="shared" si="2985"/>
        <v/>
      </c>
      <c r="AN2064" t="str">
        <f t="shared" si="2986"/>
        <v>Away</v>
      </c>
      <c r="AO2064" t="str">
        <f t="shared" si="2987"/>
        <v>a</v>
      </c>
      <c r="AP2064" t="str">
        <f t="shared" si="2988"/>
        <v/>
      </c>
      <c r="AQ2064" t="str">
        <f t="shared" si="2989"/>
        <v/>
      </c>
      <c r="AR2064" t="str">
        <f t="shared" si="2990"/>
        <v>Away</v>
      </c>
      <c r="AS2064" t="str">
        <f t="shared" si="2991"/>
        <v>a</v>
      </c>
      <c r="AT2064" t="str">
        <f t="shared" si="2992"/>
        <v>Offensive</v>
      </c>
      <c r="AU2064" t="str">
        <f t="shared" si="2993"/>
        <v/>
      </c>
      <c r="AV2064" t="str">
        <f t="shared" si="2994"/>
        <v/>
      </c>
      <c r="AW2064" t="str" cm="1">
        <f t="array" ref="AW2064">IFERROR(IF(O2064&lt;&gt;"",O2064,IF(OR($S2064="",$T2064=""),"",IF(O2064&lt;&gt;"",O2064,IF($T2064&lt;&gt;"",_xlfn._xlws.FILTER(O:O,($BU:$BU=$BU2064)*($I:$I=$I2064)*($T:$T=$T2064)*($S:$S=_xlfn.MINIFS($S:$S,$T:$T,"="&amp;$T2064)),"")))))&amp;"",IF(O2064="","",""))&amp;""</f>
        <v>OffensivePlay_Possession-Deke</v>
      </c>
      <c r="AX2064" t="str" cm="1">
        <f t="array" ref="AX2064">IFERROR(IF(P2064&lt;&gt;"",P2064,IF(OR($S2064="",$T2064=""),"",IF($T2064&lt;&gt;"",_xlfn._xlws.FILTER(P:P,($BU:$BU=$BU2064)*($I:$I=$I2064)*($T:$T=$T2064)*($S:$S=_xlfn.MINIFS($S:$S,$T:$T,"="&amp;$T2064)),""))))&amp;"",IF(P2064="","",""))&amp;""</f>
        <v/>
      </c>
      <c r="AY2064" t="str" cm="1">
        <f t="array" ref="AY2064">IFERROR(IF(Q2064&lt;&gt;"",Q2064,IF(OR($S2064="",$T2064=""),"",IF($T2064&lt;&gt;"",_xlfn._xlws.FILTER(Q:Q,($BU:$BU=$BU2064)*($I:$I=$I2064)*($T:$T=$T2064)*($S:$S=_xlfn.MINIFS($S:$S,$T:$T,"="&amp;$T2064)),""))))&amp;"",IF(Q2064="","",""))&amp;""</f>
        <v>s</v>
      </c>
      <c r="AZ2064" t="str" cm="1">
        <f t="array" ref="AZ2064">IFERROR(IF(R2064&lt;&gt;"",R2064,IF(OR($S2064="",$T2064=""),"",IF($T2064&lt;&gt;"",_xlfn._xlws.FILTER(R:R,($BU:$BU=$BU2064)*($I:$I=$I2064)*($T:$T=$T2064)*($S:$S=_xlfn.MINIFS($S:$S,$T:$T,"="&amp;$T2064)),""))))&amp;"",IF(R2064="","",""))&amp;""</f>
        <v>1</v>
      </c>
      <c r="BA2064" s="6">
        <f t="shared" si="2995"/>
        <v>173</v>
      </c>
      <c r="BB2064">
        <f t="shared" ref="BB2064:BD2064" si="3016">BB2063</f>
        <v>18987</v>
      </c>
      <c r="BC2064" t="str">
        <f t="shared" si="3016"/>
        <v>Velodrome</v>
      </c>
      <c r="BD2064" t="str">
        <f t="shared" si="3016"/>
        <v>Outlaws</v>
      </c>
      <c r="BE2064" t="s">
        <v>13</v>
      </c>
      <c r="BF2064" t="s">
        <v>756</v>
      </c>
      <c r="BI2064" cm="1">
        <f t="array" ref="BI2064">IFERROR(_xlfn._xlws.FILTER(shifts!A:A,(shifts!B:B=events!AD2064)*(shifts!AG:AG&gt;=events!BK2064)*(shifts!AH:AH&lt;=events!BL2064)),BI2063)</f>
        <v>71</v>
      </c>
      <c r="BJ2064" s="15">
        <f t="shared" si="2997"/>
        <v>2</v>
      </c>
      <c r="BK2064">
        <f t="shared" si="2998"/>
        <v>116</v>
      </c>
      <c r="BL2064">
        <f t="shared" si="2999"/>
        <v>114</v>
      </c>
      <c r="BM2064" s="15">
        <f>SUMIFS(BJ$2:BJ2064,K$2:K2064,"=Intermission")+SUMIFS(BJ$2:BJ2064,K$2:K2064,"=Timeout")</f>
        <v>67</v>
      </c>
      <c r="BN2064">
        <f t="shared" si="3000"/>
        <v>1147</v>
      </c>
      <c r="BO2064" s="19">
        <f t="shared" si="3001"/>
        <v>2111</v>
      </c>
      <c r="BP2064">
        <f t="shared" si="3002"/>
        <v>2106</v>
      </c>
      <c r="BQ2064" s="17">
        <f t="shared" si="3003"/>
        <v>2113</v>
      </c>
      <c r="BR2064" t="str">
        <f t="shared" si="3004"/>
        <v>event_team_player_1</v>
      </c>
      <c r="BS2064">
        <f>COUNTIFS(S$3:S2064,"="&amp;S2064,AI$3:AI2064,"="&amp;AI2064)</f>
        <v>1</v>
      </c>
      <c r="BT2064" t="str">
        <f>IFERROR(VLOOKUP(BB2064&amp;BU2064&amp;X2064,game_rosters!U:W,3,FALSE),"")</f>
        <v>P100032</v>
      </c>
      <c r="BU2064" t="str">
        <f t="shared" si="3005"/>
        <v>Outlaws</v>
      </c>
    </row>
    <row r="2065" spans="1:73" x14ac:dyDescent="0.2">
      <c r="A2065" t="str">
        <f t="shared" si="2980"/>
        <v/>
      </c>
      <c r="I2065" s="44">
        <v>70</v>
      </c>
      <c r="O2065" t="s">
        <v>625</v>
      </c>
      <c r="Q2065" t="s">
        <v>594</v>
      </c>
      <c r="R2065" s="51">
        <v>1</v>
      </c>
      <c r="S2065">
        <v>1062</v>
      </c>
      <c r="T2065" t="s">
        <v>756</v>
      </c>
      <c r="X2065">
        <v>70</v>
      </c>
      <c r="AA2065">
        <f t="shared" si="2937"/>
        <v>2062</v>
      </c>
      <c r="AB2065" t="str">
        <f t="shared" si="2938"/>
        <v/>
      </c>
      <c r="AC2065">
        <f t="shared" si="2976"/>
        <v>2062</v>
      </c>
      <c r="AD2065" s="6">
        <v>2</v>
      </c>
      <c r="AE2065" t="s">
        <v>943</v>
      </c>
      <c r="AF2065" t="s">
        <v>733</v>
      </c>
      <c r="AG2065" t="s">
        <v>943</v>
      </c>
      <c r="AH2065" t="s">
        <v>920</v>
      </c>
      <c r="AI2065" t="str">
        <f t="shared" si="2981"/>
        <v>o</v>
      </c>
      <c r="AJ2065" t="str">
        <f t="shared" si="2982"/>
        <v/>
      </c>
      <c r="AK2065" t="str">
        <f t="shared" si="2983"/>
        <v/>
      </c>
      <c r="AL2065" t="str">
        <f t="shared" si="2984"/>
        <v/>
      </c>
      <c r="AM2065" t="str">
        <f t="shared" si="2985"/>
        <v/>
      </c>
      <c r="AN2065" t="str">
        <f t="shared" si="2986"/>
        <v>Away</v>
      </c>
      <c r="AO2065" t="str">
        <f t="shared" si="2987"/>
        <v>a</v>
      </c>
      <c r="AP2065" t="str">
        <f t="shared" si="2988"/>
        <v/>
      </c>
      <c r="AQ2065" t="str">
        <f t="shared" si="2989"/>
        <v/>
      </c>
      <c r="AR2065" t="str">
        <f t="shared" si="2990"/>
        <v>Away</v>
      </c>
      <c r="AS2065" t="str">
        <f t="shared" si="2991"/>
        <v>a</v>
      </c>
      <c r="AT2065" t="str">
        <f t="shared" si="2992"/>
        <v>Defensive</v>
      </c>
      <c r="AU2065" t="str">
        <f t="shared" si="2993"/>
        <v/>
      </c>
      <c r="AV2065" t="str">
        <f t="shared" si="2994"/>
        <v/>
      </c>
      <c r="AW2065" t="str" cm="1">
        <f t="array" ref="AW2065">IFERROR(IF(O2065&lt;&gt;"",O2065,IF(OR($S2065="",$T2065=""),"",IF(O2065&lt;&gt;"",O2065,IF($T2065&lt;&gt;"",_xlfn._xlws.FILTER(O:O,($BU:$BU=$BU2065)*($I:$I=$I2065)*($T:$T=$T2065)*($S:$S=_xlfn.MINIFS($S:$S,$T:$T,"="&amp;$T2065)),"")))))&amp;"",IF(O2065="","",""))&amp;""</f>
        <v>Defensive_PlayPossession-BeatDeke</v>
      </c>
      <c r="AX2065" t="str" cm="1">
        <f t="array" ref="AX2065">IFERROR(IF(P2065&lt;&gt;"",P2065,IF(OR($S2065="",$T2065=""),"",IF($T2065&lt;&gt;"",_xlfn._xlws.FILTER(P:P,($BU:$BU=$BU2065)*($I:$I=$I2065)*($T:$T=$T2065)*($S:$S=_xlfn.MINIFS($S:$S,$T:$T,"="&amp;$T2065)),""))))&amp;"",IF(P2065="","",""))&amp;""</f>
        <v/>
      </c>
      <c r="AY2065" t="str" cm="1">
        <f t="array" ref="AY2065">IFERROR(IF(Q2065&lt;&gt;"",Q2065,IF(OR($S2065="",$T2065=""),"",IF($T2065&lt;&gt;"",_xlfn._xlws.FILTER(Q:Q,($BU:$BU=$BU2065)*($I:$I=$I2065)*($T:$T=$T2065)*($S:$S=_xlfn.MINIFS($S:$S,$T:$T,"="&amp;$T2065)),""))))&amp;"",IF(Q2065="","",""))&amp;""</f>
        <v>u</v>
      </c>
      <c r="AZ2065" t="str" cm="1">
        <f t="array" ref="AZ2065">IFERROR(IF(R2065&lt;&gt;"",R2065,IF(OR($S2065="",$T2065=""),"",IF($T2065&lt;&gt;"",_xlfn._xlws.FILTER(R:R,($BU:$BU=$BU2065)*($I:$I=$I2065)*($T:$T=$T2065)*($S:$S=_xlfn.MINIFS($S:$S,$T:$T,"="&amp;$T2065)),""))))&amp;"",IF(R2065="","",""))&amp;""</f>
        <v>1</v>
      </c>
      <c r="BA2065" s="6">
        <f t="shared" si="2995"/>
        <v>173</v>
      </c>
      <c r="BB2065">
        <f t="shared" ref="BB2065:BD2065" si="3017">BB2064</f>
        <v>18987</v>
      </c>
      <c r="BC2065" t="str">
        <f t="shared" si="3017"/>
        <v>Velodrome</v>
      </c>
      <c r="BD2065" t="str">
        <f t="shared" si="3017"/>
        <v>Outlaws</v>
      </c>
      <c r="BE2065" t="s">
        <v>13</v>
      </c>
      <c r="BF2065" t="s">
        <v>756</v>
      </c>
      <c r="BI2065" cm="1">
        <f t="array" ref="BI2065">IFERROR(_xlfn._xlws.FILTER(shifts!A:A,(shifts!B:B=events!AD2065)*(shifts!AG:AG&gt;=events!BK2065)*(shifts!AH:AH&lt;=events!BL2065)),BI2064)</f>
        <v>71</v>
      </c>
      <c r="BJ2065" s="15">
        <f t="shared" si="2997"/>
        <v>2</v>
      </c>
      <c r="BK2065">
        <f t="shared" si="2998"/>
        <v>116</v>
      </c>
      <c r="BL2065">
        <f t="shared" si="2999"/>
        <v>114</v>
      </c>
      <c r="BM2065" s="15">
        <f>SUMIFS(BJ$2:BJ2065,K$2:K2065,"=Intermission")+SUMIFS(BJ$2:BJ2065,K$2:K2065,"=Timeout")</f>
        <v>67</v>
      </c>
      <c r="BN2065">
        <f t="shared" si="3000"/>
        <v>1147</v>
      </c>
      <c r="BO2065" s="19">
        <f t="shared" si="3001"/>
        <v>2111</v>
      </c>
      <c r="BP2065">
        <f t="shared" si="3002"/>
        <v>2106</v>
      </c>
      <c r="BQ2065" s="17">
        <f t="shared" si="3003"/>
        <v>2113</v>
      </c>
      <c r="BR2065" t="str">
        <f t="shared" si="3004"/>
        <v>opp_team_player_1</v>
      </c>
      <c r="BS2065">
        <f>COUNTIFS(S$3:S2065,"="&amp;S2065,AI$3:AI2065,"="&amp;AI2065)</f>
        <v>1</v>
      </c>
      <c r="BT2065" t="str">
        <f>IFERROR(VLOOKUP(BB2065&amp;BU2065&amp;X2065,game_rosters!U:W,3,FALSE),"")</f>
        <v>P100001</v>
      </c>
      <c r="BU2065" t="str">
        <f t="shared" si="3005"/>
        <v>Velodrome</v>
      </c>
    </row>
    <row r="2066" spans="1:73" x14ac:dyDescent="0.2">
      <c r="A2066">
        <f t="shared" si="2980"/>
        <v>1</v>
      </c>
      <c r="I2066" s="44">
        <v>4</v>
      </c>
      <c r="K2066" t="s">
        <v>238</v>
      </c>
      <c r="L2066" t="s">
        <v>184</v>
      </c>
      <c r="M2066" t="s">
        <v>88</v>
      </c>
      <c r="N2066" t="s">
        <v>595</v>
      </c>
      <c r="O2066" t="s">
        <v>569</v>
      </c>
      <c r="Q2066" t="s">
        <v>595</v>
      </c>
      <c r="S2066">
        <v>1063</v>
      </c>
      <c r="T2066" t="s">
        <v>756</v>
      </c>
      <c r="W2066" t="s">
        <v>731</v>
      </c>
      <c r="X2066">
        <v>4</v>
      </c>
      <c r="Z2066">
        <v>1</v>
      </c>
      <c r="AA2066">
        <f t="shared" si="2937"/>
        <v>2063</v>
      </c>
      <c r="AB2066" t="str">
        <f t="shared" si="2938"/>
        <v/>
      </c>
      <c r="AC2066">
        <f t="shared" si="2976"/>
        <v>2063</v>
      </c>
      <c r="AD2066" s="6">
        <v>2</v>
      </c>
      <c r="AE2066" t="s">
        <v>943</v>
      </c>
      <c r="AF2066" t="s">
        <v>920</v>
      </c>
      <c r="AG2066" t="s">
        <v>943</v>
      </c>
      <c r="AH2066" t="s">
        <v>918</v>
      </c>
      <c r="AI2066" t="str">
        <f t="shared" si="2981"/>
        <v>e</v>
      </c>
      <c r="AJ2066" t="str">
        <f t="shared" si="2982"/>
        <v/>
      </c>
      <c r="AK2066" t="str">
        <f t="shared" si="2983"/>
        <v/>
      </c>
      <c r="AL2066" t="str">
        <f t="shared" si="2984"/>
        <v/>
      </c>
      <c r="AM2066" t="str">
        <f t="shared" si="2985"/>
        <v/>
      </c>
      <c r="AN2066" t="str">
        <f t="shared" si="2986"/>
        <v>Away</v>
      </c>
      <c r="AO2066" t="str">
        <f t="shared" si="2987"/>
        <v>a</v>
      </c>
      <c r="AP2066" t="str">
        <f t="shared" si="2988"/>
        <v/>
      </c>
      <c r="AQ2066" t="str">
        <f t="shared" si="2989"/>
        <v/>
      </c>
      <c r="AR2066" t="str">
        <f t="shared" si="2990"/>
        <v>Away</v>
      </c>
      <c r="AS2066" t="str">
        <f t="shared" si="2991"/>
        <v>a</v>
      </c>
      <c r="AT2066" t="str">
        <f t="shared" si="2992"/>
        <v>Offensive</v>
      </c>
      <c r="AU2066" t="str">
        <f t="shared" si="2993"/>
        <v/>
      </c>
      <c r="AV2066" t="str">
        <f t="shared" si="2994"/>
        <v/>
      </c>
      <c r="AW2066" t="str" cm="1">
        <f t="array" ref="AW2066">IFERROR(IF(O2066&lt;&gt;"",O2066,IF(OR($S2066="",$T2066=""),"",IF(O2066&lt;&gt;"",O2066,IF($T2066&lt;&gt;"",_xlfn._xlws.FILTER(O:O,($BU:$BU=$BU2066)*($I:$I=$I2066)*($T:$T=$T2066)*($S:$S=_xlfn.MINIFS($S:$S,$T:$T,"="&amp;$T2066)),"")))))&amp;"",IF(O2066="","",""))&amp;""</f>
        <v>OffensivePlay_Zone-Breakout</v>
      </c>
      <c r="AX2066" t="str" cm="1">
        <f t="array" ref="AX2066">IFERROR(IF(P2066&lt;&gt;"",P2066,IF(OR($S2066="",$T2066=""),"",IF($T2066&lt;&gt;"",_xlfn._xlws.FILTER(P:P,($BU:$BU=$BU2066)*($I:$I=$I2066)*($T:$T=$T2066)*($S:$S=_xlfn.MINIFS($S:$S,$T:$T,"="&amp;$T2066)),""))))&amp;"",IF(P2066="","",""))&amp;""</f>
        <v/>
      </c>
      <c r="AY2066" t="str" cm="1">
        <f t="array" ref="AY2066">IFERROR(IF(Q2066&lt;&gt;"",Q2066,IF(OR($S2066="",$T2066=""),"",IF($T2066&lt;&gt;"",_xlfn._xlws.FILTER(Q:Q,($BU:$BU=$BU2066)*($I:$I=$I2066)*($T:$T=$T2066)*($S:$S=_xlfn.MINIFS($S:$S,$T:$T,"="&amp;$T2066)),""))))&amp;"",IF(Q2066="","",""))&amp;""</f>
        <v>s</v>
      </c>
      <c r="AZ2066" t="str" cm="1">
        <f t="array" ref="AZ2066">IFERROR(IF(R2066&lt;&gt;"",R2066,IF(OR($S2066="",$T2066=""),"",IF($T2066&lt;&gt;"",_xlfn._xlws.FILTER(R:R,($BU:$BU=$BU2066)*($I:$I=$I2066)*($T:$T=$T2066)*($S:$S=_xlfn.MINIFS($S:$S,$T:$T,"="&amp;$T2066)),""))))&amp;"",IF(R2066="","",""))&amp;""</f>
        <v/>
      </c>
      <c r="BA2066" s="6">
        <f t="shared" si="2995"/>
        <v>174</v>
      </c>
      <c r="BB2066">
        <f t="shared" ref="BB2066:BD2066" si="3018">BB2065</f>
        <v>18987</v>
      </c>
      <c r="BC2066" t="str">
        <f t="shared" si="3018"/>
        <v>Velodrome</v>
      </c>
      <c r="BD2066" t="str">
        <f t="shared" si="3018"/>
        <v>Outlaws</v>
      </c>
      <c r="BE2066" t="s">
        <v>238</v>
      </c>
      <c r="BF2066" t="s">
        <v>184</v>
      </c>
      <c r="BI2066" cm="1">
        <f t="array" ref="BI2066">IFERROR(_xlfn._xlws.FILTER(shifts!A:A,(shifts!B:B=events!AD2066)*(shifts!AG:AG&gt;=events!BK2066)*(shifts!AH:AH&lt;=events!BL2066)),BI2065)</f>
        <v>71</v>
      </c>
      <c r="BJ2066" s="15">
        <f t="shared" si="2997"/>
        <v>1</v>
      </c>
      <c r="BK2066">
        <f t="shared" si="2998"/>
        <v>114</v>
      </c>
      <c r="BL2066">
        <f t="shared" si="2999"/>
        <v>113</v>
      </c>
      <c r="BM2066" s="15">
        <f>SUMIFS(BJ$2:BJ2066,K$2:K2066,"=Intermission")+SUMIFS(BJ$2:BJ2066,K$2:K2066,"=Timeout")</f>
        <v>67</v>
      </c>
      <c r="BN2066">
        <f t="shared" si="3000"/>
        <v>1147</v>
      </c>
      <c r="BO2066" s="19">
        <f t="shared" si="3001"/>
        <v>2113</v>
      </c>
      <c r="BP2066">
        <f t="shared" si="3002"/>
        <v>2108</v>
      </c>
      <c r="BQ2066" s="17">
        <f t="shared" si="3003"/>
        <v>2114</v>
      </c>
      <c r="BR2066" t="str">
        <f t="shared" si="3004"/>
        <v>event_team_player_1</v>
      </c>
      <c r="BS2066">
        <f>COUNTIFS(S$3:S2066,"="&amp;S2066,AI$3:AI2066,"="&amp;AI2066)</f>
        <v>1</v>
      </c>
      <c r="BT2066" t="str">
        <f>IFERROR(VLOOKUP(BB2066&amp;BU2066&amp;X2066,game_rosters!U:W,3,FALSE),"")</f>
        <v>P100032</v>
      </c>
      <c r="BU2066" t="str">
        <f t="shared" si="3005"/>
        <v>Outlaws</v>
      </c>
    </row>
    <row r="2067" spans="1:73" x14ac:dyDescent="0.2">
      <c r="A2067">
        <f t="shared" si="2980"/>
        <v>1</v>
      </c>
      <c r="I2067" s="44">
        <v>4</v>
      </c>
      <c r="K2067" t="s">
        <v>13</v>
      </c>
      <c r="O2067" t="s">
        <v>627</v>
      </c>
      <c r="Q2067" t="s">
        <v>595</v>
      </c>
      <c r="R2067" s="51">
        <v>1</v>
      </c>
      <c r="S2067">
        <v>1064</v>
      </c>
      <c r="T2067" t="s">
        <v>756</v>
      </c>
      <c r="W2067" t="s">
        <v>731</v>
      </c>
      <c r="X2067">
        <v>4</v>
      </c>
      <c r="Z2067">
        <v>1</v>
      </c>
      <c r="AA2067">
        <f t="shared" si="2937"/>
        <v>2064</v>
      </c>
      <c r="AB2067" t="str">
        <f t="shared" si="2938"/>
        <v/>
      </c>
      <c r="AC2067">
        <f t="shared" si="2976"/>
        <v>2064</v>
      </c>
      <c r="AD2067" s="6">
        <v>2</v>
      </c>
      <c r="AE2067" t="s">
        <v>943</v>
      </c>
      <c r="AF2067" t="s">
        <v>918</v>
      </c>
      <c r="AG2067" t="s">
        <v>943</v>
      </c>
      <c r="AH2067" t="s">
        <v>929</v>
      </c>
      <c r="AI2067" t="str">
        <f t="shared" si="2981"/>
        <v>e</v>
      </c>
      <c r="AJ2067" t="str">
        <f t="shared" si="2982"/>
        <v/>
      </c>
      <c r="AK2067" t="str">
        <f t="shared" si="2983"/>
        <v/>
      </c>
      <c r="AL2067" t="str">
        <f t="shared" si="2984"/>
        <v/>
      </c>
      <c r="AM2067" t="str">
        <f t="shared" si="2985"/>
        <v/>
      </c>
      <c r="AN2067" t="str">
        <f t="shared" si="2986"/>
        <v>Away</v>
      </c>
      <c r="AO2067" t="str">
        <f t="shared" si="2987"/>
        <v>a</v>
      </c>
      <c r="AP2067" t="str">
        <f t="shared" si="2988"/>
        <v/>
      </c>
      <c r="AQ2067" t="str">
        <f t="shared" si="2989"/>
        <v/>
      </c>
      <c r="AR2067" t="str">
        <f t="shared" si="2990"/>
        <v>Away</v>
      </c>
      <c r="AS2067" t="str">
        <f t="shared" si="2991"/>
        <v>a</v>
      </c>
      <c r="AT2067" t="str">
        <f t="shared" si="2992"/>
        <v>Offensive</v>
      </c>
      <c r="AU2067" t="str">
        <f t="shared" si="2993"/>
        <v/>
      </c>
      <c r="AV2067" t="str">
        <f t="shared" si="2994"/>
        <v/>
      </c>
      <c r="AW2067" t="str" cm="1">
        <f t="array" ref="AW2067">IFERROR(IF(O2067&lt;&gt;"",O2067,IF(OR($S2067="",$T2067=""),"",IF(O2067&lt;&gt;"",O2067,IF($T2067&lt;&gt;"",_xlfn._xlws.FILTER(O:O,($BU:$BU=$BU2067)*($I:$I=$I2067)*($T:$T=$T2067)*($S:$S=_xlfn.MINIFS($S:$S,$T:$T,"="&amp;$T2067)),"")))))&amp;"",IF(O2067="","",""))&amp;""</f>
        <v>OffensivePlay_Possession-Deke</v>
      </c>
      <c r="AX2067" t="str" cm="1">
        <f t="array" ref="AX2067">IFERROR(IF(P2067&lt;&gt;"",P2067,IF(OR($S2067="",$T2067=""),"",IF($T2067&lt;&gt;"",_xlfn._xlws.FILTER(P:P,($BU:$BU=$BU2067)*($I:$I=$I2067)*($T:$T=$T2067)*($S:$S=_xlfn.MINIFS($S:$S,$T:$T,"="&amp;$T2067)),""))))&amp;"",IF(P2067="","",""))&amp;""</f>
        <v/>
      </c>
      <c r="AY2067" t="str" cm="1">
        <f t="array" ref="AY2067">IFERROR(IF(Q2067&lt;&gt;"",Q2067,IF(OR($S2067="",$T2067=""),"",IF($T2067&lt;&gt;"",_xlfn._xlws.FILTER(Q:Q,($BU:$BU=$BU2067)*($I:$I=$I2067)*($T:$T=$T2067)*($S:$S=_xlfn.MINIFS($S:$S,$T:$T,"="&amp;$T2067)),""))))&amp;"",IF(Q2067="","",""))&amp;""</f>
        <v>s</v>
      </c>
      <c r="AZ2067" t="str" cm="1">
        <f t="array" ref="AZ2067">IFERROR(IF(R2067&lt;&gt;"",R2067,IF(OR($S2067="",$T2067=""),"",IF($T2067&lt;&gt;"",_xlfn._xlws.FILTER(R:R,($BU:$BU=$BU2067)*($I:$I=$I2067)*($T:$T=$T2067)*($S:$S=_xlfn.MINIFS($S:$S,$T:$T,"="&amp;$T2067)),""))))&amp;"",IF(R2067="","",""))&amp;""</f>
        <v>1</v>
      </c>
      <c r="BA2067" s="6">
        <f t="shared" si="2995"/>
        <v>174</v>
      </c>
      <c r="BB2067">
        <f t="shared" ref="BB2067:BD2067" si="3019">BB2066</f>
        <v>18987</v>
      </c>
      <c r="BC2067" t="str">
        <f t="shared" si="3019"/>
        <v>Velodrome</v>
      </c>
      <c r="BD2067" t="str">
        <f t="shared" si="3019"/>
        <v>Outlaws</v>
      </c>
      <c r="BE2067" t="s">
        <v>13</v>
      </c>
      <c r="BF2067" t="s">
        <v>756</v>
      </c>
      <c r="BI2067" cm="1">
        <f t="array" ref="BI2067">IFERROR(_xlfn._xlws.FILTER(shifts!A:A,(shifts!B:B=events!AD2067)*(shifts!AG:AG&gt;=events!BK2067)*(shifts!AH:AH&lt;=events!BL2067)),BI2066)</f>
        <v>71</v>
      </c>
      <c r="BJ2067" s="15">
        <f t="shared" si="2997"/>
        <v>1</v>
      </c>
      <c r="BK2067">
        <f t="shared" si="2998"/>
        <v>113</v>
      </c>
      <c r="BL2067">
        <f t="shared" si="2999"/>
        <v>112</v>
      </c>
      <c r="BM2067" s="15">
        <f>SUMIFS(BJ$2:BJ2067,K$2:K2067,"=Intermission")+SUMIFS(BJ$2:BJ2067,K$2:K2067,"=Timeout")</f>
        <v>67</v>
      </c>
      <c r="BN2067">
        <f t="shared" si="3000"/>
        <v>1147</v>
      </c>
      <c r="BO2067" s="19">
        <f t="shared" si="3001"/>
        <v>2114</v>
      </c>
      <c r="BP2067">
        <f t="shared" si="3002"/>
        <v>2109</v>
      </c>
      <c r="BQ2067" s="17">
        <f t="shared" si="3003"/>
        <v>2115</v>
      </c>
      <c r="BR2067" t="str">
        <f t="shared" si="3004"/>
        <v>event_team_player_1</v>
      </c>
      <c r="BS2067">
        <f>COUNTIFS(S$3:S2067,"="&amp;S2067,AI$3:AI2067,"="&amp;AI2067)</f>
        <v>1</v>
      </c>
      <c r="BT2067" t="str">
        <f>IFERROR(VLOOKUP(BB2067&amp;BU2067&amp;X2067,game_rosters!U:W,3,FALSE),"")</f>
        <v>P100032</v>
      </c>
      <c r="BU2067" t="str">
        <f t="shared" si="3005"/>
        <v>Outlaws</v>
      </c>
    </row>
    <row r="2068" spans="1:73" x14ac:dyDescent="0.2">
      <c r="A2068" t="str">
        <f t="shared" si="2980"/>
        <v/>
      </c>
      <c r="I2068" s="44">
        <v>61</v>
      </c>
      <c r="O2068" t="s">
        <v>625</v>
      </c>
      <c r="Q2068" t="s">
        <v>594</v>
      </c>
      <c r="R2068" s="51">
        <v>1</v>
      </c>
      <c r="S2068">
        <v>1064</v>
      </c>
      <c r="T2068" t="s">
        <v>756</v>
      </c>
      <c r="X2068">
        <v>61</v>
      </c>
      <c r="AA2068">
        <f t="shared" si="2937"/>
        <v>2064</v>
      </c>
      <c r="AB2068" t="str">
        <f t="shared" si="2938"/>
        <v/>
      </c>
      <c r="AC2068">
        <f t="shared" si="2976"/>
        <v>2064</v>
      </c>
      <c r="AD2068" s="6">
        <v>2</v>
      </c>
      <c r="AE2068" t="s">
        <v>943</v>
      </c>
      <c r="AF2068" t="s">
        <v>918</v>
      </c>
      <c r="AG2068" t="s">
        <v>943</v>
      </c>
      <c r="AH2068" t="s">
        <v>929</v>
      </c>
      <c r="AI2068" t="str">
        <f t="shared" si="2981"/>
        <v>o</v>
      </c>
      <c r="AJ2068" t="str">
        <f t="shared" si="2982"/>
        <v/>
      </c>
      <c r="AK2068" t="str">
        <f t="shared" si="2983"/>
        <v/>
      </c>
      <c r="AL2068" t="str">
        <f t="shared" si="2984"/>
        <v/>
      </c>
      <c r="AM2068" t="str">
        <f t="shared" si="2985"/>
        <v/>
      </c>
      <c r="AN2068" t="str">
        <f t="shared" si="2986"/>
        <v>Away</v>
      </c>
      <c r="AO2068" t="str">
        <f t="shared" si="2987"/>
        <v>a</v>
      </c>
      <c r="AP2068" t="str">
        <f t="shared" si="2988"/>
        <v/>
      </c>
      <c r="AQ2068" t="str">
        <f t="shared" si="2989"/>
        <v/>
      </c>
      <c r="AR2068" t="str">
        <f t="shared" si="2990"/>
        <v>Away</v>
      </c>
      <c r="AS2068" t="str">
        <f t="shared" si="2991"/>
        <v>a</v>
      </c>
      <c r="AT2068" t="str">
        <f t="shared" si="2992"/>
        <v>Defensive</v>
      </c>
      <c r="AU2068" t="str">
        <f t="shared" si="2993"/>
        <v/>
      </c>
      <c r="AV2068" t="str">
        <f t="shared" si="2994"/>
        <v/>
      </c>
      <c r="AW2068" t="str" cm="1">
        <f t="array" ref="AW2068">IFERROR(IF(O2068&lt;&gt;"",O2068,IF(OR($S2068="",$T2068=""),"",IF(O2068&lt;&gt;"",O2068,IF($T2068&lt;&gt;"",_xlfn._xlws.FILTER(O:O,($BU:$BU=$BU2068)*($I:$I=$I2068)*($T:$T=$T2068)*($S:$S=_xlfn.MINIFS($S:$S,$T:$T,"="&amp;$T2068)),"")))))&amp;"",IF(O2068="","",""))&amp;""</f>
        <v>Defensive_PlayPossession-BeatDeke</v>
      </c>
      <c r="AX2068" t="str" cm="1">
        <f t="array" ref="AX2068">IFERROR(IF(P2068&lt;&gt;"",P2068,IF(OR($S2068="",$T2068=""),"",IF($T2068&lt;&gt;"",_xlfn._xlws.FILTER(P:P,($BU:$BU=$BU2068)*($I:$I=$I2068)*($T:$T=$T2068)*($S:$S=_xlfn.MINIFS($S:$S,$T:$T,"="&amp;$T2068)),""))))&amp;"",IF(P2068="","",""))&amp;""</f>
        <v/>
      </c>
      <c r="AY2068" t="str" cm="1">
        <f t="array" ref="AY2068">IFERROR(IF(Q2068&lt;&gt;"",Q2068,IF(OR($S2068="",$T2068=""),"",IF($T2068&lt;&gt;"",_xlfn._xlws.FILTER(Q:Q,($BU:$BU=$BU2068)*($I:$I=$I2068)*($T:$T=$T2068)*($S:$S=_xlfn.MINIFS($S:$S,$T:$T,"="&amp;$T2068)),""))))&amp;"",IF(Q2068="","",""))&amp;""</f>
        <v>u</v>
      </c>
      <c r="AZ2068" t="str" cm="1">
        <f t="array" ref="AZ2068">IFERROR(IF(R2068&lt;&gt;"",R2068,IF(OR($S2068="",$T2068=""),"",IF($T2068&lt;&gt;"",_xlfn._xlws.FILTER(R:R,($BU:$BU=$BU2068)*($I:$I=$I2068)*($T:$T=$T2068)*($S:$S=_xlfn.MINIFS($S:$S,$T:$T,"="&amp;$T2068)),""))))&amp;"",IF(R2068="","",""))&amp;""</f>
        <v>1</v>
      </c>
      <c r="BA2068" s="6">
        <f t="shared" si="2995"/>
        <v>174</v>
      </c>
      <c r="BB2068">
        <f t="shared" ref="BB2068:BD2068" si="3020">BB2067</f>
        <v>18987</v>
      </c>
      <c r="BC2068" t="str">
        <f t="shared" si="3020"/>
        <v>Velodrome</v>
      </c>
      <c r="BD2068" t="str">
        <f t="shared" si="3020"/>
        <v>Outlaws</v>
      </c>
      <c r="BE2068" t="s">
        <v>13</v>
      </c>
      <c r="BF2068" t="s">
        <v>756</v>
      </c>
      <c r="BI2068" cm="1">
        <f t="array" ref="BI2068">IFERROR(_xlfn._xlws.FILTER(shifts!A:A,(shifts!B:B=events!AD2068)*(shifts!AG:AG&gt;=events!BK2068)*(shifts!AH:AH&lt;=events!BL2068)),BI2067)</f>
        <v>71</v>
      </c>
      <c r="BJ2068" s="15">
        <f t="shared" si="2997"/>
        <v>1</v>
      </c>
      <c r="BK2068">
        <f t="shared" si="2998"/>
        <v>113</v>
      </c>
      <c r="BL2068">
        <f t="shared" si="2999"/>
        <v>112</v>
      </c>
      <c r="BM2068" s="15">
        <f>SUMIFS(BJ$2:BJ2068,K$2:K2068,"=Intermission")+SUMIFS(BJ$2:BJ2068,K$2:K2068,"=Timeout")</f>
        <v>67</v>
      </c>
      <c r="BN2068">
        <f t="shared" si="3000"/>
        <v>1147</v>
      </c>
      <c r="BO2068" s="19">
        <f t="shared" si="3001"/>
        <v>2114</v>
      </c>
      <c r="BP2068">
        <f t="shared" si="3002"/>
        <v>2109</v>
      </c>
      <c r="BQ2068" s="17">
        <f t="shared" si="3003"/>
        <v>2115</v>
      </c>
      <c r="BR2068" t="str">
        <f t="shared" si="3004"/>
        <v>opp_team_player_1</v>
      </c>
      <c r="BS2068">
        <f>COUNTIFS(S$3:S2068,"="&amp;S2068,AI$3:AI2068,"="&amp;AI2068)</f>
        <v>1</v>
      </c>
      <c r="BT2068" t="str">
        <f>IFERROR(VLOOKUP(BB2068&amp;BU2068&amp;X2068,game_rosters!U:W,3,FALSE),"")</f>
        <v>P100224</v>
      </c>
      <c r="BU2068" t="str">
        <f t="shared" si="3005"/>
        <v>Velodrome</v>
      </c>
    </row>
    <row r="2069" spans="1:73" x14ac:dyDescent="0.2">
      <c r="A2069">
        <f t="shared" si="2980"/>
        <v>1</v>
      </c>
      <c r="I2069" s="44">
        <v>4</v>
      </c>
      <c r="K2069" t="s">
        <v>13</v>
      </c>
      <c r="R2069" s="51">
        <v>1</v>
      </c>
      <c r="S2069">
        <v>1065</v>
      </c>
      <c r="T2069" t="s">
        <v>756</v>
      </c>
      <c r="W2069" t="s">
        <v>731</v>
      </c>
      <c r="X2069">
        <v>4</v>
      </c>
      <c r="Z2069">
        <v>1</v>
      </c>
      <c r="AA2069">
        <f t="shared" si="2937"/>
        <v>2065</v>
      </c>
      <c r="AB2069" t="str">
        <f t="shared" si="2938"/>
        <v/>
      </c>
      <c r="AC2069">
        <f t="shared" si="2976"/>
        <v>2065</v>
      </c>
      <c r="AD2069" s="6">
        <v>2</v>
      </c>
      <c r="AE2069" t="s">
        <v>943</v>
      </c>
      <c r="AF2069" t="s">
        <v>929</v>
      </c>
      <c r="AG2069" t="s">
        <v>943</v>
      </c>
      <c r="AH2069" t="s">
        <v>751</v>
      </c>
      <c r="AI2069" t="str">
        <f t="shared" si="2981"/>
        <v>e</v>
      </c>
      <c r="AJ2069" t="str">
        <f t="shared" si="2982"/>
        <v/>
      </c>
      <c r="AK2069" t="str">
        <f t="shared" si="2983"/>
        <v/>
      </c>
      <c r="AL2069" t="str">
        <f t="shared" si="2984"/>
        <v/>
      </c>
      <c r="AM2069" t="str">
        <f t="shared" si="2985"/>
        <v/>
      </c>
      <c r="AN2069" t="str">
        <f t="shared" si="2986"/>
        <v>Away</v>
      </c>
      <c r="AO2069" t="str">
        <f t="shared" si="2987"/>
        <v>a</v>
      </c>
      <c r="AP2069" t="str">
        <f t="shared" si="2988"/>
        <v/>
      </c>
      <c r="AQ2069" t="str">
        <f t="shared" si="2989"/>
        <v/>
      </c>
      <c r="AR2069" t="str">
        <f t="shared" si="2990"/>
        <v>Away</v>
      </c>
      <c r="AS2069" t="str">
        <f t="shared" si="2991"/>
        <v>a</v>
      </c>
      <c r="AT2069" t="str">
        <f t="shared" si="2992"/>
        <v>Offensive</v>
      </c>
      <c r="AU2069" t="str">
        <f t="shared" si="2993"/>
        <v/>
      </c>
      <c r="AV2069" t="str">
        <f t="shared" si="2994"/>
        <v/>
      </c>
      <c r="AW2069" t="str" cm="1">
        <f t="array" ref="AW2069">IFERROR(IF(O2069&lt;&gt;"",O2069,IF(OR($S2069="",$T2069=""),"",IF(O2069&lt;&gt;"",O2069,IF($T2069&lt;&gt;"",_xlfn._xlws.FILTER(O:O,($BU:$BU=$BU2069)*($I:$I=$I2069)*($T:$T=$T2069)*($S:$S=_xlfn.MINIFS($S:$S,$T:$T,"="&amp;$T2069)),"")))))&amp;"",IF(O2069="","",""))&amp;""</f>
        <v/>
      </c>
      <c r="AX2069" t="str" cm="1">
        <f t="array" ref="AX2069">IFERROR(IF(P2069&lt;&gt;"",P2069,IF(OR($S2069="",$T2069=""),"",IF($T2069&lt;&gt;"",_xlfn._xlws.FILTER(P:P,($BU:$BU=$BU2069)*($I:$I=$I2069)*($T:$T=$T2069)*($S:$S=_xlfn.MINIFS($S:$S,$T:$T,"="&amp;$T2069)),""))))&amp;"",IF(P2069="","",""))&amp;""</f>
        <v/>
      </c>
      <c r="AY2069" t="str" cm="1">
        <f t="array" ref="AY2069">IFERROR(IF(Q2069&lt;&gt;"",Q2069,IF(OR($S2069="",$T2069=""),"",IF($T2069&lt;&gt;"",_xlfn._xlws.FILTER(Q:Q,($BU:$BU=$BU2069)*($I:$I=$I2069)*($T:$T=$T2069)*($S:$S=_xlfn.MINIFS($S:$S,$T:$T,"="&amp;$T2069)),""))))&amp;"",IF(Q2069="","",""))&amp;""</f>
        <v/>
      </c>
      <c r="AZ2069" t="str" cm="1">
        <f t="array" ref="AZ2069">IFERROR(IF(R2069&lt;&gt;"",R2069,IF(OR($S2069="",$T2069=""),"",IF($T2069&lt;&gt;"",_xlfn._xlws.FILTER(R:R,($BU:$BU=$BU2069)*($I:$I=$I2069)*($T:$T=$T2069)*($S:$S=_xlfn.MINIFS($S:$S,$T:$T,"="&amp;$T2069)),""))))&amp;"",IF(R2069="","",""))&amp;""</f>
        <v>1</v>
      </c>
      <c r="BA2069" s="6">
        <f t="shared" si="2995"/>
        <v>174</v>
      </c>
      <c r="BB2069">
        <f t="shared" ref="BB2069:BD2069" si="3021">BB2068</f>
        <v>18987</v>
      </c>
      <c r="BC2069" t="str">
        <f t="shared" si="3021"/>
        <v>Velodrome</v>
      </c>
      <c r="BD2069" t="str">
        <f t="shared" si="3021"/>
        <v>Outlaws</v>
      </c>
      <c r="BE2069" t="s">
        <v>13</v>
      </c>
      <c r="BF2069" t="s">
        <v>756</v>
      </c>
      <c r="BI2069" cm="1">
        <f t="array" ref="BI2069">IFERROR(_xlfn._xlws.FILTER(shifts!A:A,(shifts!B:B=events!AD2069)*(shifts!AG:AG&gt;=events!BK2069)*(shifts!AH:AH&lt;=events!BL2069)),BI2068)</f>
        <v>72</v>
      </c>
      <c r="BJ2069" s="15">
        <f t="shared" si="2997"/>
        <v>3</v>
      </c>
      <c r="BK2069">
        <f t="shared" si="2998"/>
        <v>112</v>
      </c>
      <c r="BL2069">
        <f t="shared" si="2999"/>
        <v>109</v>
      </c>
      <c r="BM2069" s="15">
        <f>SUMIFS(BJ$2:BJ2069,K$2:K2069,"=Intermission")+SUMIFS(BJ$2:BJ2069,K$2:K2069,"=Timeout")</f>
        <v>67</v>
      </c>
      <c r="BN2069">
        <f t="shared" si="3000"/>
        <v>1147</v>
      </c>
      <c r="BO2069" s="19">
        <f t="shared" si="3001"/>
        <v>2115</v>
      </c>
      <c r="BP2069">
        <f t="shared" si="3002"/>
        <v>2110</v>
      </c>
      <c r="BQ2069" s="17">
        <f t="shared" si="3003"/>
        <v>2118</v>
      </c>
      <c r="BR2069" t="str">
        <f t="shared" si="3004"/>
        <v>event_team_player_1</v>
      </c>
      <c r="BS2069">
        <f>COUNTIFS(S$3:S2069,"="&amp;S2069,AI$3:AI2069,"="&amp;AI2069)</f>
        <v>1</v>
      </c>
      <c r="BT2069" t="str">
        <f>IFERROR(VLOOKUP(BB2069&amp;BU2069&amp;X2069,game_rosters!U:W,3,FALSE),"")</f>
        <v>P100032</v>
      </c>
      <c r="BU2069" t="str">
        <f t="shared" si="3005"/>
        <v>Outlaws</v>
      </c>
    </row>
    <row r="2070" spans="1:73" x14ac:dyDescent="0.2">
      <c r="A2070" t="str">
        <f t="shared" si="2980"/>
        <v/>
      </c>
      <c r="I2070" s="44">
        <v>61</v>
      </c>
      <c r="R2070" s="51">
        <v>1</v>
      </c>
      <c r="S2070">
        <v>1065</v>
      </c>
      <c r="T2070" t="s">
        <v>756</v>
      </c>
      <c r="X2070">
        <v>61</v>
      </c>
      <c r="AA2070">
        <f t="shared" si="2937"/>
        <v>2065</v>
      </c>
      <c r="AB2070" t="str">
        <f t="shared" si="2938"/>
        <v/>
      </c>
      <c r="AC2070">
        <f t="shared" si="2976"/>
        <v>2065</v>
      </c>
      <c r="AD2070" s="6">
        <v>2</v>
      </c>
      <c r="AE2070" t="s">
        <v>943</v>
      </c>
      <c r="AF2070" t="s">
        <v>929</v>
      </c>
      <c r="AG2070" t="s">
        <v>943</v>
      </c>
      <c r="AH2070" t="s">
        <v>751</v>
      </c>
      <c r="AI2070" t="str">
        <f t="shared" si="2981"/>
        <v>o</v>
      </c>
      <c r="AJ2070" t="str">
        <f t="shared" si="2982"/>
        <v/>
      </c>
      <c r="AK2070" t="str">
        <f t="shared" si="2983"/>
        <v/>
      </c>
      <c r="AL2070" t="str">
        <f t="shared" si="2984"/>
        <v/>
      </c>
      <c r="AM2070" t="str">
        <f t="shared" si="2985"/>
        <v/>
      </c>
      <c r="AN2070" t="str">
        <f t="shared" si="2986"/>
        <v>Away</v>
      </c>
      <c r="AO2070" t="str">
        <f t="shared" si="2987"/>
        <v>a</v>
      </c>
      <c r="AP2070" t="str">
        <f t="shared" si="2988"/>
        <v/>
      </c>
      <c r="AQ2070" t="str">
        <f t="shared" si="2989"/>
        <v/>
      </c>
      <c r="AR2070" t="str">
        <f t="shared" si="2990"/>
        <v>Away</v>
      </c>
      <c r="AS2070" t="str">
        <f t="shared" si="2991"/>
        <v>a</v>
      </c>
      <c r="AT2070" t="str">
        <f t="shared" si="2992"/>
        <v>Defensive</v>
      </c>
      <c r="AU2070" t="str">
        <f t="shared" si="2993"/>
        <v/>
      </c>
      <c r="AV2070" t="str">
        <f t="shared" si="2994"/>
        <v/>
      </c>
      <c r="AW2070" t="str" cm="1">
        <f t="array" ref="AW2070">IFERROR(IF(O2070&lt;&gt;"",O2070,IF(OR($S2070="",$T2070=""),"",IF(O2070&lt;&gt;"",O2070,IF($T2070&lt;&gt;"",_xlfn._xlws.FILTER(O:O,($BU:$BU=$BU2070)*($I:$I=$I2070)*($T:$T=$T2070)*($S:$S=_xlfn.MINIFS($S:$S,$T:$T,"="&amp;$T2070)),"")))))&amp;"",IF(O2070="","",""))&amp;""</f>
        <v/>
      </c>
      <c r="AX2070" t="str" cm="1">
        <f t="array" ref="AX2070">IFERROR(IF(P2070&lt;&gt;"",P2070,IF(OR($S2070="",$T2070=""),"",IF($T2070&lt;&gt;"",_xlfn._xlws.FILTER(P:P,($BU:$BU=$BU2070)*($I:$I=$I2070)*($T:$T=$T2070)*($S:$S=_xlfn.MINIFS($S:$S,$T:$T,"="&amp;$T2070)),""))))&amp;"",IF(P2070="","",""))&amp;""</f>
        <v/>
      </c>
      <c r="AY2070" t="str" cm="1">
        <f t="array" ref="AY2070">IFERROR(IF(Q2070&lt;&gt;"",Q2070,IF(OR($S2070="",$T2070=""),"",IF($T2070&lt;&gt;"",_xlfn._xlws.FILTER(Q:Q,($BU:$BU=$BU2070)*($I:$I=$I2070)*($T:$T=$T2070)*($S:$S=_xlfn.MINIFS($S:$S,$T:$T,"="&amp;$T2070)),""))))&amp;"",IF(Q2070="","",""))&amp;""</f>
        <v/>
      </c>
      <c r="AZ2070" t="str" cm="1">
        <f t="array" ref="AZ2070">IFERROR(IF(R2070&lt;&gt;"",R2070,IF(OR($S2070="",$T2070=""),"",IF($T2070&lt;&gt;"",_xlfn._xlws.FILTER(R:R,($BU:$BU=$BU2070)*($I:$I=$I2070)*($T:$T=$T2070)*($S:$S=_xlfn.MINIFS($S:$S,$T:$T,"="&amp;$T2070)),""))))&amp;"",IF(R2070="","",""))&amp;""</f>
        <v>1</v>
      </c>
      <c r="BA2070" s="6">
        <f t="shared" si="2995"/>
        <v>174</v>
      </c>
      <c r="BB2070">
        <f t="shared" ref="BB2070:BD2070" si="3022">BB2069</f>
        <v>18987</v>
      </c>
      <c r="BC2070" t="str">
        <f t="shared" si="3022"/>
        <v>Velodrome</v>
      </c>
      <c r="BD2070" t="str">
        <f t="shared" si="3022"/>
        <v>Outlaws</v>
      </c>
      <c r="BE2070" t="s">
        <v>13</v>
      </c>
      <c r="BF2070" t="s">
        <v>756</v>
      </c>
      <c r="BI2070" cm="1">
        <f t="array" ref="BI2070">IFERROR(_xlfn._xlws.FILTER(shifts!A:A,(shifts!B:B=events!AD2070)*(shifts!AG:AG&gt;=events!BK2070)*(shifts!AH:AH&lt;=events!BL2070)),BI2069)</f>
        <v>72</v>
      </c>
      <c r="BJ2070" s="15">
        <f t="shared" si="2997"/>
        <v>3</v>
      </c>
      <c r="BK2070">
        <f t="shared" si="2998"/>
        <v>112</v>
      </c>
      <c r="BL2070">
        <f t="shared" si="2999"/>
        <v>109</v>
      </c>
      <c r="BM2070" s="15">
        <f>SUMIFS(BJ$2:BJ2070,K$2:K2070,"=Intermission")+SUMIFS(BJ$2:BJ2070,K$2:K2070,"=Timeout")</f>
        <v>67</v>
      </c>
      <c r="BN2070">
        <f t="shared" si="3000"/>
        <v>1147</v>
      </c>
      <c r="BO2070" s="19">
        <f t="shared" si="3001"/>
        <v>2115</v>
      </c>
      <c r="BP2070">
        <f t="shared" si="3002"/>
        <v>2110</v>
      </c>
      <c r="BQ2070" s="17">
        <f t="shared" si="3003"/>
        <v>2118</v>
      </c>
      <c r="BR2070" t="str">
        <f t="shared" si="3004"/>
        <v>opp_team_player_1</v>
      </c>
      <c r="BS2070">
        <f>COUNTIFS(S$3:S2070,"="&amp;S2070,AI$3:AI2070,"="&amp;AI2070)</f>
        <v>1</v>
      </c>
      <c r="BT2070" t="str">
        <f>IFERROR(VLOOKUP(BB2070&amp;BU2070&amp;X2070,game_rosters!U:W,3,FALSE),"")</f>
        <v>P100224</v>
      </c>
      <c r="BU2070" t="str">
        <f t="shared" si="3005"/>
        <v>Velodrome</v>
      </c>
    </row>
    <row r="2071" spans="1:73" x14ac:dyDescent="0.2">
      <c r="A2071">
        <f t="shared" si="2980"/>
        <v>1</v>
      </c>
      <c r="I2071" s="44">
        <v>4</v>
      </c>
      <c r="K2071" t="s">
        <v>238</v>
      </c>
      <c r="L2071" t="s">
        <v>174</v>
      </c>
      <c r="M2071" t="s">
        <v>85</v>
      </c>
      <c r="N2071" t="s">
        <v>594</v>
      </c>
      <c r="O2071" t="s">
        <v>633</v>
      </c>
      <c r="R2071" s="51">
        <v>1</v>
      </c>
      <c r="S2071">
        <v>1066</v>
      </c>
      <c r="T2071" t="s">
        <v>756</v>
      </c>
      <c r="W2071" t="s">
        <v>731</v>
      </c>
      <c r="X2071">
        <v>4</v>
      </c>
      <c r="Z2071">
        <v>1</v>
      </c>
      <c r="AA2071">
        <f t="shared" si="2937"/>
        <v>2066</v>
      </c>
      <c r="AB2071" t="str">
        <f t="shared" si="2938"/>
        <v/>
      </c>
      <c r="AC2071">
        <f t="shared" si="2976"/>
        <v>2066</v>
      </c>
      <c r="AD2071" s="6">
        <v>2</v>
      </c>
      <c r="AE2071" t="s">
        <v>943</v>
      </c>
      <c r="AF2071" t="s">
        <v>751</v>
      </c>
      <c r="AG2071" t="s">
        <v>756</v>
      </c>
      <c r="AH2071" t="s">
        <v>756</v>
      </c>
      <c r="AI2071" t="str">
        <f t="shared" si="2981"/>
        <v>e</v>
      </c>
      <c r="AJ2071" t="str">
        <f t="shared" si="2982"/>
        <v/>
      </c>
      <c r="AK2071" t="str">
        <f t="shared" si="2983"/>
        <v/>
      </c>
      <c r="AL2071" t="str">
        <f t="shared" si="2984"/>
        <v/>
      </c>
      <c r="AM2071" t="str">
        <f t="shared" si="2985"/>
        <v/>
      </c>
      <c r="AN2071" t="str">
        <f t="shared" si="2986"/>
        <v>Away</v>
      </c>
      <c r="AO2071" t="str">
        <f t="shared" si="2987"/>
        <v>a</v>
      </c>
      <c r="AP2071" t="str">
        <f t="shared" si="2988"/>
        <v/>
      </c>
      <c r="AQ2071" t="str">
        <f t="shared" si="2989"/>
        <v/>
      </c>
      <c r="AR2071" t="str">
        <f t="shared" si="2990"/>
        <v>Away</v>
      </c>
      <c r="AS2071" t="str">
        <f t="shared" si="2991"/>
        <v>a</v>
      </c>
      <c r="AT2071" t="str">
        <f t="shared" si="2992"/>
        <v>Offensive</v>
      </c>
      <c r="AU2071" t="str">
        <f t="shared" si="2993"/>
        <v/>
      </c>
      <c r="AV2071" t="str">
        <f t="shared" si="2994"/>
        <v/>
      </c>
      <c r="AW2071" t="str" cm="1">
        <f t="array" ref="AW2071">IFERROR(IF(O2071&lt;&gt;"",O2071,IF(OR($S2071="",$T2071=""),"",IF(O2071&lt;&gt;"",O2071,IF($T2071&lt;&gt;"",_xlfn._xlws.FILTER(O:O,($BU:$BU=$BU2071)*($I:$I=$I2071)*($T:$T=$T2071)*($S:$S=_xlfn.MINIFS($S:$S,$T:$T,"="&amp;$T2071)),"")))))&amp;"",IF(O2071="","",""))&amp;""</f>
        <v>OffensivePlay_Possession-Delay</v>
      </c>
      <c r="AX2071" t="str" cm="1">
        <f t="array" ref="AX2071">IFERROR(IF(P2071&lt;&gt;"",P2071,IF(OR($S2071="",$T2071=""),"",IF($T2071&lt;&gt;"",_xlfn._xlws.FILTER(P:P,($BU:$BU=$BU2071)*($I:$I=$I2071)*($T:$T=$T2071)*($S:$S=_xlfn.MINIFS($S:$S,$T:$T,"="&amp;$T2071)),""))))&amp;"",IF(P2071="","",""))&amp;""</f>
        <v/>
      </c>
      <c r="AY2071" t="str" cm="1">
        <f t="array" ref="AY2071">IFERROR(IF(Q2071&lt;&gt;"",Q2071,IF(OR($S2071="",$T2071=""),"",IF($T2071&lt;&gt;"",_xlfn._xlws.FILTER(Q:Q,($BU:$BU=$BU2071)*($I:$I=$I2071)*($T:$T=$T2071)*($S:$S=_xlfn.MINIFS($S:$S,$T:$T,"="&amp;$T2071)),""))))&amp;"",IF(Q2071="","",""))&amp;""</f>
        <v/>
      </c>
      <c r="AZ2071" t="str" cm="1">
        <f t="array" ref="AZ2071">IFERROR(IF(R2071&lt;&gt;"",R2071,IF(OR($S2071="",$T2071=""),"",IF($T2071&lt;&gt;"",_xlfn._xlws.FILTER(R:R,($BU:$BU=$BU2071)*($I:$I=$I2071)*($T:$T=$T2071)*($S:$S=_xlfn.MINIFS($S:$S,$T:$T,"="&amp;$T2071)),""))))&amp;"",IF(R2071="","",""))&amp;""</f>
        <v>1</v>
      </c>
      <c r="BA2071" s="6">
        <f t="shared" si="2995"/>
        <v>175</v>
      </c>
      <c r="BB2071">
        <f t="shared" ref="BB2071:BD2071" si="3023">BB2070</f>
        <v>18987</v>
      </c>
      <c r="BC2071" t="str">
        <f t="shared" si="3023"/>
        <v>Velodrome</v>
      </c>
      <c r="BD2071" t="str">
        <f t="shared" si="3023"/>
        <v>Outlaws</v>
      </c>
      <c r="BE2071" t="s">
        <v>238</v>
      </c>
      <c r="BF2071" t="s">
        <v>174</v>
      </c>
      <c r="BI2071" cm="1">
        <f t="array" ref="BI2071">IFERROR(_xlfn._xlws.FILTER(shifts!A:A,(shifts!B:B=events!AD2071)*(shifts!AG:AG&gt;=events!BK2071)*(shifts!AH:AH&lt;=events!BL2071)),BI2070)</f>
        <v>72</v>
      </c>
      <c r="BJ2071" s="15">
        <f t="shared" si="2997"/>
        <v>0</v>
      </c>
      <c r="BK2071">
        <f t="shared" si="2998"/>
        <v>109</v>
      </c>
      <c r="BL2071">
        <f t="shared" si="2999"/>
        <v>109</v>
      </c>
      <c r="BM2071" s="15">
        <f>SUMIFS(BJ$2:BJ2071,K$2:K2071,"=Intermission")+SUMIFS(BJ$2:BJ2071,K$2:K2071,"=Timeout")</f>
        <v>67</v>
      </c>
      <c r="BN2071">
        <f t="shared" si="3000"/>
        <v>1147</v>
      </c>
      <c r="BO2071" s="19">
        <f t="shared" si="3001"/>
        <v>2118</v>
      </c>
      <c r="BP2071">
        <f t="shared" si="3002"/>
        <v>2113</v>
      </c>
      <c r="BQ2071" s="17">
        <f t="shared" si="3003"/>
        <v>2118</v>
      </c>
      <c r="BR2071" t="str">
        <f t="shared" si="3004"/>
        <v>event_team_player_1</v>
      </c>
      <c r="BS2071">
        <f>COUNTIFS(S$3:S2071,"="&amp;S2071,AI$3:AI2071,"="&amp;AI2071)</f>
        <v>1</v>
      </c>
      <c r="BT2071" t="str">
        <f>IFERROR(VLOOKUP(BB2071&amp;BU2071&amp;X2071,game_rosters!U:W,3,FALSE),"")</f>
        <v>P100032</v>
      </c>
      <c r="BU2071" t="str">
        <f t="shared" si="3005"/>
        <v>Outlaws</v>
      </c>
    </row>
    <row r="2072" spans="1:73" x14ac:dyDescent="0.2">
      <c r="A2072" t="str">
        <f t="shared" si="2980"/>
        <v/>
      </c>
      <c r="I2072" s="44">
        <v>91</v>
      </c>
      <c r="S2072">
        <v>1066</v>
      </c>
      <c r="T2072" t="s">
        <v>756</v>
      </c>
      <c r="W2072" t="s">
        <v>731</v>
      </c>
      <c r="X2072">
        <v>91</v>
      </c>
      <c r="Z2072">
        <v>1</v>
      </c>
      <c r="AA2072">
        <f t="shared" si="2937"/>
        <v>2066</v>
      </c>
      <c r="AB2072" t="str">
        <f t="shared" si="2938"/>
        <v/>
      </c>
      <c r="AC2072">
        <f t="shared" si="2976"/>
        <v>2066</v>
      </c>
      <c r="AD2072" s="6">
        <v>2</v>
      </c>
      <c r="AE2072" t="s">
        <v>943</v>
      </c>
      <c r="AF2072" t="s">
        <v>751</v>
      </c>
      <c r="AG2072" t="s">
        <v>756</v>
      </c>
      <c r="AH2072" t="s">
        <v>756</v>
      </c>
      <c r="AI2072" t="str">
        <f t="shared" si="2981"/>
        <v>e</v>
      </c>
      <c r="AJ2072" t="str">
        <f t="shared" si="2982"/>
        <v/>
      </c>
      <c r="AK2072" t="str">
        <f t="shared" si="2983"/>
        <v/>
      </c>
      <c r="AL2072" t="str">
        <f t="shared" si="2984"/>
        <v/>
      </c>
      <c r="AM2072" t="str">
        <f t="shared" si="2985"/>
        <v/>
      </c>
      <c r="AN2072" t="str">
        <f t="shared" si="2986"/>
        <v>Away</v>
      </c>
      <c r="AO2072" t="str">
        <f t="shared" si="2987"/>
        <v>a</v>
      </c>
      <c r="AP2072" t="str">
        <f t="shared" si="2988"/>
        <v/>
      </c>
      <c r="AQ2072" t="str">
        <f t="shared" si="2989"/>
        <v/>
      </c>
      <c r="AR2072" t="str">
        <f t="shared" si="2990"/>
        <v>Away</v>
      </c>
      <c r="AS2072" t="str">
        <f t="shared" si="2991"/>
        <v>a</v>
      </c>
      <c r="AT2072" t="str">
        <f t="shared" si="2992"/>
        <v>Offensive</v>
      </c>
      <c r="AU2072" t="str">
        <f t="shared" si="2993"/>
        <v/>
      </c>
      <c r="AV2072" t="str">
        <f t="shared" si="2994"/>
        <v/>
      </c>
      <c r="AW2072" t="str" cm="1">
        <f t="array" ref="AW2072">IFERROR(IF(O2072&lt;&gt;"",O2072,IF(OR($S2072="",$T2072=""),"",IF(O2072&lt;&gt;"",O2072,IF($T2072&lt;&gt;"",_xlfn._xlws.FILTER(O:O,($BU:$BU=$BU2072)*($I:$I=$I2072)*($T:$T=$T2072)*($S:$S=_xlfn.MINIFS($S:$S,$T:$T,"="&amp;$T2072)),"")))))&amp;"",IF(O2072="","",""))&amp;""</f>
        <v/>
      </c>
      <c r="AX2072" t="str" cm="1">
        <f t="array" ref="AX2072">IFERROR(IF(P2072&lt;&gt;"",P2072,IF(OR($S2072="",$T2072=""),"",IF($T2072&lt;&gt;"",_xlfn._xlws.FILTER(P:P,($BU:$BU=$BU2072)*($I:$I=$I2072)*($T:$T=$T2072)*($S:$S=_xlfn.MINIFS($S:$S,$T:$T,"="&amp;$T2072)),""))))&amp;"",IF(P2072="","",""))&amp;""</f>
        <v/>
      </c>
      <c r="AY2072" t="str" cm="1">
        <f t="array" ref="AY2072">IFERROR(IF(Q2072&lt;&gt;"",Q2072,IF(OR($S2072="",$T2072=""),"",IF($T2072&lt;&gt;"",_xlfn._xlws.FILTER(Q:Q,($BU:$BU=$BU2072)*($I:$I=$I2072)*($T:$T=$T2072)*($S:$S=_xlfn.MINIFS($S:$S,$T:$T,"="&amp;$T2072)),""))))&amp;"",IF(Q2072="","",""))&amp;""</f>
        <v/>
      </c>
      <c r="AZ2072" t="str" cm="1">
        <f t="array" ref="AZ2072">IFERROR(IF(R2072&lt;&gt;"",R2072,IF(OR($S2072="",$T2072=""),"",IF($T2072&lt;&gt;"",_xlfn._xlws.FILTER(R:R,($BU:$BU=$BU2072)*($I:$I=$I2072)*($T:$T=$T2072)*($S:$S=_xlfn.MINIFS($S:$S,$T:$T,"="&amp;$T2072)),""))))&amp;"",IF(R2072="","",""))&amp;""</f>
        <v/>
      </c>
      <c r="BA2072" s="6">
        <f t="shared" si="2995"/>
        <v>175</v>
      </c>
      <c r="BB2072">
        <f t="shared" ref="BB2072:BD2072" si="3024">BB2071</f>
        <v>18987</v>
      </c>
      <c r="BC2072" t="str">
        <f t="shared" si="3024"/>
        <v>Velodrome</v>
      </c>
      <c r="BD2072" t="str">
        <f t="shared" si="3024"/>
        <v>Outlaws</v>
      </c>
      <c r="BE2072" t="s">
        <v>238</v>
      </c>
      <c r="BF2072" t="s">
        <v>174</v>
      </c>
      <c r="BI2072" cm="1">
        <f t="array" ref="BI2072">IFERROR(_xlfn._xlws.FILTER(shifts!A:A,(shifts!B:B=events!AD2072)*(shifts!AG:AG&gt;=events!BK2072)*(shifts!AH:AH&lt;=events!BL2072)),BI2071)</f>
        <v>72</v>
      </c>
      <c r="BJ2072" s="15">
        <f t="shared" si="2997"/>
        <v>0</v>
      </c>
      <c r="BK2072">
        <f t="shared" si="2998"/>
        <v>109</v>
      </c>
      <c r="BL2072">
        <f t="shared" si="2999"/>
        <v>109</v>
      </c>
      <c r="BM2072" s="15">
        <f>SUMIFS(BJ$2:BJ2072,K$2:K2072,"=Intermission")+SUMIFS(BJ$2:BJ2072,K$2:K2072,"=Timeout")</f>
        <v>67</v>
      </c>
      <c r="BN2072">
        <f t="shared" si="3000"/>
        <v>1147</v>
      </c>
      <c r="BO2072" s="19">
        <f t="shared" si="3001"/>
        <v>2118</v>
      </c>
      <c r="BP2072">
        <f t="shared" si="3002"/>
        <v>2113</v>
      </c>
      <c r="BQ2072" s="17">
        <f t="shared" si="3003"/>
        <v>2118</v>
      </c>
      <c r="BR2072" t="str">
        <f t="shared" si="3004"/>
        <v>event_team_player_2</v>
      </c>
      <c r="BS2072">
        <f>COUNTIFS(S$3:S2072,"="&amp;S2072,AI$3:AI2072,"="&amp;AI2072)</f>
        <v>2</v>
      </c>
      <c r="BT2072" t="str">
        <f>IFERROR(VLOOKUP(BB2072&amp;BU2072&amp;X2072,game_rosters!U:W,3,FALSE),"")</f>
        <v>P100232</v>
      </c>
      <c r="BU2072" t="str">
        <f t="shared" si="3005"/>
        <v>Outlaws</v>
      </c>
    </row>
    <row r="2073" spans="1:73" x14ac:dyDescent="0.2">
      <c r="A2073" t="str">
        <f t="shared" si="2980"/>
        <v/>
      </c>
      <c r="I2073" s="44">
        <v>61</v>
      </c>
      <c r="R2073" s="51">
        <v>1</v>
      </c>
      <c r="S2073">
        <v>1066</v>
      </c>
      <c r="T2073" t="s">
        <v>756</v>
      </c>
      <c r="X2073">
        <v>61</v>
      </c>
      <c r="AA2073">
        <f t="shared" si="2937"/>
        <v>2066</v>
      </c>
      <c r="AB2073" t="str">
        <f t="shared" si="2938"/>
        <v/>
      </c>
      <c r="AC2073">
        <f t="shared" si="2976"/>
        <v>2066</v>
      </c>
      <c r="AD2073" s="6">
        <v>2</v>
      </c>
      <c r="AE2073" t="s">
        <v>943</v>
      </c>
      <c r="AF2073" t="s">
        <v>751</v>
      </c>
      <c r="AG2073" t="s">
        <v>756</v>
      </c>
      <c r="AH2073" t="s">
        <v>756</v>
      </c>
      <c r="AI2073" t="str">
        <f t="shared" si="2981"/>
        <v>o</v>
      </c>
      <c r="AJ2073" t="str">
        <f t="shared" si="2982"/>
        <v/>
      </c>
      <c r="AK2073" t="str">
        <f t="shared" si="2983"/>
        <v/>
      </c>
      <c r="AL2073" t="str">
        <f t="shared" si="2984"/>
        <v/>
      </c>
      <c r="AM2073" t="str">
        <f t="shared" si="2985"/>
        <v/>
      </c>
      <c r="AN2073" t="str">
        <f t="shared" si="2986"/>
        <v>Away</v>
      </c>
      <c r="AO2073" t="str">
        <f t="shared" si="2987"/>
        <v>a</v>
      </c>
      <c r="AP2073" t="str">
        <f t="shared" si="2988"/>
        <v/>
      </c>
      <c r="AQ2073" t="str">
        <f t="shared" si="2989"/>
        <v/>
      </c>
      <c r="AR2073" t="str">
        <f t="shared" si="2990"/>
        <v>Away</v>
      </c>
      <c r="AS2073" t="str">
        <f t="shared" si="2991"/>
        <v>a</v>
      </c>
      <c r="AT2073" t="str">
        <f t="shared" si="2992"/>
        <v>Defensive</v>
      </c>
      <c r="AU2073" t="str">
        <f t="shared" si="2993"/>
        <v/>
      </c>
      <c r="AV2073" t="str">
        <f t="shared" si="2994"/>
        <v/>
      </c>
      <c r="AW2073" t="str" cm="1">
        <f t="array" ref="AW2073">IFERROR(IF(O2073&lt;&gt;"",O2073,IF(OR($S2073="",$T2073=""),"",IF(O2073&lt;&gt;"",O2073,IF($T2073&lt;&gt;"",_xlfn._xlws.FILTER(O:O,($BU:$BU=$BU2073)*($I:$I=$I2073)*($T:$T=$T2073)*($S:$S=_xlfn.MINIFS($S:$S,$T:$T,"="&amp;$T2073)),"")))))&amp;"",IF(O2073="","",""))&amp;""</f>
        <v/>
      </c>
      <c r="AX2073" t="str" cm="1">
        <f t="array" ref="AX2073">IFERROR(IF(P2073&lt;&gt;"",P2073,IF(OR($S2073="",$T2073=""),"",IF($T2073&lt;&gt;"",_xlfn._xlws.FILTER(P:P,($BU:$BU=$BU2073)*($I:$I=$I2073)*($T:$T=$T2073)*($S:$S=_xlfn.MINIFS($S:$S,$T:$T,"="&amp;$T2073)),""))))&amp;"",IF(P2073="","",""))&amp;""</f>
        <v/>
      </c>
      <c r="AY2073" t="str" cm="1">
        <f t="array" ref="AY2073">IFERROR(IF(Q2073&lt;&gt;"",Q2073,IF(OR($S2073="",$T2073=""),"",IF($T2073&lt;&gt;"",_xlfn._xlws.FILTER(Q:Q,($BU:$BU=$BU2073)*($I:$I=$I2073)*($T:$T=$T2073)*($S:$S=_xlfn.MINIFS($S:$S,$T:$T,"="&amp;$T2073)),""))))&amp;"",IF(Q2073="","",""))&amp;""</f>
        <v/>
      </c>
      <c r="AZ2073" t="str" cm="1">
        <f t="array" ref="AZ2073">IFERROR(IF(R2073&lt;&gt;"",R2073,IF(OR($S2073="",$T2073=""),"",IF($T2073&lt;&gt;"",_xlfn._xlws.FILTER(R:R,($BU:$BU=$BU2073)*($I:$I=$I2073)*($T:$T=$T2073)*($S:$S=_xlfn.MINIFS($S:$S,$T:$T,"="&amp;$T2073)),""))))&amp;"",IF(R2073="","",""))&amp;""</f>
        <v>1</v>
      </c>
      <c r="BA2073" s="6">
        <f t="shared" si="2995"/>
        <v>175</v>
      </c>
      <c r="BB2073">
        <f t="shared" ref="BB2073:BD2073" si="3025">BB2072</f>
        <v>18987</v>
      </c>
      <c r="BC2073" t="str">
        <f t="shared" si="3025"/>
        <v>Velodrome</v>
      </c>
      <c r="BD2073" t="str">
        <f t="shared" si="3025"/>
        <v>Outlaws</v>
      </c>
      <c r="BE2073" t="s">
        <v>238</v>
      </c>
      <c r="BF2073" t="s">
        <v>174</v>
      </c>
      <c r="BI2073" cm="1">
        <f t="array" ref="BI2073">IFERROR(_xlfn._xlws.FILTER(shifts!A:A,(shifts!B:B=events!AD2073)*(shifts!AG:AG&gt;=events!BK2073)*(shifts!AH:AH&lt;=events!BL2073)),BI2072)</f>
        <v>72</v>
      </c>
      <c r="BJ2073" s="15">
        <f t="shared" si="2997"/>
        <v>0</v>
      </c>
      <c r="BK2073">
        <f t="shared" si="2998"/>
        <v>109</v>
      </c>
      <c r="BL2073">
        <f t="shared" si="2999"/>
        <v>109</v>
      </c>
      <c r="BM2073" s="15">
        <f>SUMIFS(BJ$2:BJ2073,K$2:K2073,"=Intermission")+SUMIFS(BJ$2:BJ2073,K$2:K2073,"=Timeout")</f>
        <v>67</v>
      </c>
      <c r="BN2073">
        <f t="shared" si="3000"/>
        <v>1147</v>
      </c>
      <c r="BO2073" s="19">
        <f t="shared" si="3001"/>
        <v>2118</v>
      </c>
      <c r="BP2073">
        <f t="shared" si="3002"/>
        <v>2113</v>
      </c>
      <c r="BQ2073" s="17">
        <f t="shared" si="3003"/>
        <v>2118</v>
      </c>
      <c r="BR2073" t="str">
        <f t="shared" si="3004"/>
        <v>opp_team_player_1</v>
      </c>
      <c r="BS2073">
        <f>COUNTIFS(S$3:S2073,"="&amp;S2073,AI$3:AI2073,"="&amp;AI2073)</f>
        <v>1</v>
      </c>
      <c r="BT2073" t="str">
        <f>IFERROR(VLOOKUP(BB2073&amp;BU2073&amp;X2073,game_rosters!U:W,3,FALSE),"")</f>
        <v>P100224</v>
      </c>
      <c r="BU2073" t="str">
        <f t="shared" si="3005"/>
        <v>Velodrome</v>
      </c>
    </row>
    <row r="2074" spans="1:73" x14ac:dyDescent="0.2">
      <c r="A2074" t="str">
        <f t="shared" si="2980"/>
        <v/>
      </c>
      <c r="I2074" s="44">
        <v>70</v>
      </c>
      <c r="R2074" s="51">
        <v>1</v>
      </c>
      <c r="S2074">
        <v>1066</v>
      </c>
      <c r="T2074" t="s">
        <v>756</v>
      </c>
      <c r="X2074">
        <v>70</v>
      </c>
      <c r="AA2074">
        <f t="shared" si="2937"/>
        <v>2066</v>
      </c>
      <c r="AB2074" t="str">
        <f t="shared" si="2938"/>
        <v/>
      </c>
      <c r="AC2074">
        <f t="shared" si="2976"/>
        <v>2066</v>
      </c>
      <c r="AD2074" s="6">
        <v>2</v>
      </c>
      <c r="AE2074" t="s">
        <v>943</v>
      </c>
      <c r="AF2074" t="s">
        <v>751</v>
      </c>
      <c r="AG2074" t="s">
        <v>756</v>
      </c>
      <c r="AH2074" t="s">
        <v>756</v>
      </c>
      <c r="AI2074" t="str">
        <f t="shared" si="2981"/>
        <v>o</v>
      </c>
      <c r="AJ2074" t="str">
        <f t="shared" si="2982"/>
        <v/>
      </c>
      <c r="AK2074" t="str">
        <f t="shared" si="2983"/>
        <v/>
      </c>
      <c r="AL2074" t="str">
        <f t="shared" si="2984"/>
        <v/>
      </c>
      <c r="AM2074" t="str">
        <f t="shared" si="2985"/>
        <v/>
      </c>
      <c r="AN2074" t="str">
        <f t="shared" si="2986"/>
        <v>Away</v>
      </c>
      <c r="AO2074" t="str">
        <f t="shared" si="2987"/>
        <v>a</v>
      </c>
      <c r="AP2074" t="str">
        <f t="shared" si="2988"/>
        <v/>
      </c>
      <c r="AQ2074" t="str">
        <f t="shared" si="2989"/>
        <v/>
      </c>
      <c r="AR2074" t="str">
        <f t="shared" si="2990"/>
        <v>Away</v>
      </c>
      <c r="AS2074" t="str">
        <f t="shared" si="2991"/>
        <v>a</v>
      </c>
      <c r="AT2074" t="str">
        <f t="shared" si="2992"/>
        <v>Defensive</v>
      </c>
      <c r="AU2074" t="str">
        <f t="shared" si="2993"/>
        <v/>
      </c>
      <c r="AV2074" t="str">
        <f t="shared" si="2994"/>
        <v/>
      </c>
      <c r="AW2074" t="str" cm="1">
        <f t="array" ref="AW2074">IFERROR(IF(O2074&lt;&gt;"",O2074,IF(OR($S2074="",$T2074=""),"",IF(O2074&lt;&gt;"",O2074,IF($T2074&lt;&gt;"",_xlfn._xlws.FILTER(O:O,($BU:$BU=$BU2074)*($I:$I=$I2074)*($T:$T=$T2074)*($S:$S=_xlfn.MINIFS($S:$S,$T:$T,"="&amp;$T2074)),"")))))&amp;"",IF(O2074="","",""))&amp;""</f>
        <v/>
      </c>
      <c r="AX2074" t="str" cm="1">
        <f t="array" ref="AX2074">IFERROR(IF(P2074&lt;&gt;"",P2074,IF(OR($S2074="",$T2074=""),"",IF($T2074&lt;&gt;"",_xlfn._xlws.FILTER(P:P,($BU:$BU=$BU2074)*($I:$I=$I2074)*($T:$T=$T2074)*($S:$S=_xlfn.MINIFS($S:$S,$T:$T,"="&amp;$T2074)),""))))&amp;"",IF(P2074="","",""))&amp;""</f>
        <v/>
      </c>
      <c r="AY2074" t="str" cm="1">
        <f t="array" ref="AY2074">IFERROR(IF(Q2074&lt;&gt;"",Q2074,IF(OR($S2074="",$T2074=""),"",IF($T2074&lt;&gt;"",_xlfn._xlws.FILTER(Q:Q,($BU:$BU=$BU2074)*($I:$I=$I2074)*($T:$T=$T2074)*($S:$S=_xlfn.MINIFS($S:$S,$T:$T,"="&amp;$T2074)),""))))&amp;"",IF(Q2074="","",""))&amp;""</f>
        <v/>
      </c>
      <c r="AZ2074" t="str" cm="1">
        <f t="array" ref="AZ2074">IFERROR(IF(R2074&lt;&gt;"",R2074,IF(OR($S2074="",$T2074=""),"",IF($T2074&lt;&gt;"",_xlfn._xlws.FILTER(R:R,($BU:$BU=$BU2074)*($I:$I=$I2074)*($T:$T=$T2074)*($S:$S=_xlfn.MINIFS($S:$S,$T:$T,"="&amp;$T2074)),""))))&amp;"",IF(R2074="","",""))&amp;""</f>
        <v>1</v>
      </c>
      <c r="BA2074" s="6">
        <f t="shared" si="2995"/>
        <v>175</v>
      </c>
      <c r="BB2074">
        <f t="shared" ref="BB2074:BD2074" si="3026">BB2073</f>
        <v>18987</v>
      </c>
      <c r="BC2074" t="str">
        <f t="shared" si="3026"/>
        <v>Velodrome</v>
      </c>
      <c r="BD2074" t="str">
        <f t="shared" si="3026"/>
        <v>Outlaws</v>
      </c>
      <c r="BE2074" t="s">
        <v>238</v>
      </c>
      <c r="BF2074" t="s">
        <v>174</v>
      </c>
      <c r="BI2074" cm="1">
        <f t="array" ref="BI2074">IFERROR(_xlfn._xlws.FILTER(shifts!A:A,(shifts!B:B=events!AD2074)*(shifts!AG:AG&gt;=events!BK2074)*(shifts!AH:AH&lt;=events!BL2074)),BI2073)</f>
        <v>72</v>
      </c>
      <c r="BJ2074" s="15">
        <f t="shared" si="2997"/>
        <v>0</v>
      </c>
      <c r="BK2074">
        <f t="shared" si="2998"/>
        <v>109</v>
      </c>
      <c r="BL2074">
        <f t="shared" si="2999"/>
        <v>109</v>
      </c>
      <c r="BM2074" s="15">
        <f>SUMIFS(BJ$2:BJ2074,K$2:K2074,"=Intermission")+SUMIFS(BJ$2:BJ2074,K$2:K2074,"=Timeout")</f>
        <v>67</v>
      </c>
      <c r="BN2074">
        <f t="shared" si="3000"/>
        <v>1147</v>
      </c>
      <c r="BO2074" s="19">
        <f t="shared" si="3001"/>
        <v>2118</v>
      </c>
      <c r="BP2074">
        <f t="shared" si="3002"/>
        <v>2113</v>
      </c>
      <c r="BQ2074" s="17">
        <f t="shared" si="3003"/>
        <v>2118</v>
      </c>
      <c r="BR2074" t="str">
        <f t="shared" si="3004"/>
        <v>opp_team_player_2</v>
      </c>
      <c r="BS2074">
        <f>COUNTIFS(S$3:S2074,"="&amp;S2074,AI$3:AI2074,"="&amp;AI2074)</f>
        <v>2</v>
      </c>
      <c r="BT2074" t="str">
        <f>IFERROR(VLOOKUP(BB2074&amp;BU2074&amp;X2074,game_rosters!U:W,3,FALSE),"")</f>
        <v>P100001</v>
      </c>
      <c r="BU2074" t="str">
        <f t="shared" si="3005"/>
        <v>Velodrome</v>
      </c>
    </row>
    <row r="2075" spans="1:73" x14ac:dyDescent="0.2">
      <c r="A2075">
        <f t="shared" si="2980"/>
        <v>1</v>
      </c>
      <c r="I2075" s="44">
        <v>4</v>
      </c>
      <c r="K2075" t="s">
        <v>7</v>
      </c>
      <c r="L2075" t="s">
        <v>182</v>
      </c>
      <c r="M2075" t="s">
        <v>68</v>
      </c>
      <c r="N2075" t="s">
        <v>594</v>
      </c>
      <c r="R2075" s="51">
        <v>1</v>
      </c>
      <c r="S2075">
        <v>1067</v>
      </c>
      <c r="T2075" t="s">
        <v>756</v>
      </c>
      <c r="W2075" t="s">
        <v>731</v>
      </c>
      <c r="X2075">
        <v>4</v>
      </c>
      <c r="Z2075">
        <v>1</v>
      </c>
      <c r="AA2075">
        <f t="shared" si="2937"/>
        <v>2067</v>
      </c>
      <c r="AB2075" t="str">
        <f t="shared" si="2938"/>
        <v/>
      </c>
      <c r="AC2075">
        <f t="shared" si="2976"/>
        <v>2067</v>
      </c>
      <c r="AD2075" s="6">
        <v>2</v>
      </c>
      <c r="AE2075" t="s">
        <v>943</v>
      </c>
      <c r="AF2075" t="s">
        <v>751</v>
      </c>
      <c r="AG2075" t="s">
        <v>756</v>
      </c>
      <c r="AH2075" t="s">
        <v>756</v>
      </c>
      <c r="AI2075" t="str">
        <f t="shared" si="2981"/>
        <v>e</v>
      </c>
      <c r="AJ2075" t="str">
        <f t="shared" si="2982"/>
        <v/>
      </c>
      <c r="AK2075" t="str">
        <f t="shared" si="2983"/>
        <v/>
      </c>
      <c r="AL2075" t="str">
        <f t="shared" si="2984"/>
        <v/>
      </c>
      <c r="AM2075" t="str">
        <f t="shared" si="2985"/>
        <v/>
      </c>
      <c r="AN2075" t="str">
        <f t="shared" si="2986"/>
        <v>Away</v>
      </c>
      <c r="AO2075" t="str">
        <f t="shared" si="2987"/>
        <v>a</v>
      </c>
      <c r="AP2075" t="str">
        <f t="shared" si="2988"/>
        <v/>
      </c>
      <c r="AQ2075" t="str">
        <f t="shared" si="2989"/>
        <v/>
      </c>
      <c r="AR2075" t="str">
        <f t="shared" si="2990"/>
        <v>Away</v>
      </c>
      <c r="AS2075" t="str">
        <f t="shared" si="2991"/>
        <v>a</v>
      </c>
      <c r="AT2075" t="str">
        <f t="shared" si="2992"/>
        <v>Offensive</v>
      </c>
      <c r="AU2075" t="str">
        <f t="shared" si="2993"/>
        <v/>
      </c>
      <c r="AV2075" t="str">
        <f t="shared" si="2994"/>
        <v/>
      </c>
      <c r="AW2075" t="str" cm="1">
        <f t="array" ref="AW2075">IFERROR(IF(O2075&lt;&gt;"",O2075,IF(OR($S2075="",$T2075=""),"",IF(O2075&lt;&gt;"",O2075,IF($T2075&lt;&gt;"",_xlfn._xlws.FILTER(O:O,($BU:$BU=$BU2075)*($I:$I=$I2075)*($T:$T=$T2075)*($S:$S=_xlfn.MINIFS($S:$S,$T:$T,"="&amp;$T2075)),"")))))&amp;"",IF(O2075="","",""))&amp;""</f>
        <v/>
      </c>
      <c r="AX2075" t="str" cm="1">
        <f t="array" ref="AX2075">IFERROR(IF(P2075&lt;&gt;"",P2075,IF(OR($S2075="",$T2075=""),"",IF($T2075&lt;&gt;"",_xlfn._xlws.FILTER(P:P,($BU:$BU=$BU2075)*($I:$I=$I2075)*($T:$T=$T2075)*($S:$S=_xlfn.MINIFS($S:$S,$T:$T,"="&amp;$T2075)),""))))&amp;"",IF(P2075="","",""))&amp;""</f>
        <v/>
      </c>
      <c r="AY2075" t="str" cm="1">
        <f t="array" ref="AY2075">IFERROR(IF(Q2075&lt;&gt;"",Q2075,IF(OR($S2075="",$T2075=""),"",IF($T2075&lt;&gt;"",_xlfn._xlws.FILTER(Q:Q,($BU:$BU=$BU2075)*($I:$I=$I2075)*($T:$T=$T2075)*($S:$S=_xlfn.MINIFS($S:$S,$T:$T,"="&amp;$T2075)),""))))&amp;"",IF(Q2075="","",""))&amp;""</f>
        <v/>
      </c>
      <c r="AZ2075" t="str" cm="1">
        <f t="array" ref="AZ2075">IFERROR(IF(R2075&lt;&gt;"",R2075,IF(OR($S2075="",$T2075=""),"",IF($T2075&lt;&gt;"",_xlfn._xlws.FILTER(R:R,($BU:$BU=$BU2075)*($I:$I=$I2075)*($T:$T=$T2075)*($S:$S=_xlfn.MINIFS($S:$S,$T:$T,"="&amp;$T2075)),""))))&amp;"",IF(R2075="","",""))&amp;""</f>
        <v>1</v>
      </c>
      <c r="BA2075" s="6">
        <f t="shared" si="2995"/>
        <v>175</v>
      </c>
      <c r="BB2075">
        <f t="shared" ref="BB2075:BD2075" si="3027">BB2074</f>
        <v>18987</v>
      </c>
      <c r="BC2075" t="str">
        <f t="shared" si="3027"/>
        <v>Velodrome</v>
      </c>
      <c r="BD2075" t="str">
        <f t="shared" si="3027"/>
        <v>Outlaws</v>
      </c>
      <c r="BE2075" t="s">
        <v>7</v>
      </c>
      <c r="BF2075" t="s">
        <v>182</v>
      </c>
      <c r="BI2075" cm="1">
        <f t="array" ref="BI2075">IFERROR(_xlfn._xlws.FILTER(shifts!A:A,(shifts!B:B=events!AD2075)*(shifts!AG:AG&gt;=events!BK2075)*(shifts!AH:AH&lt;=events!BL2075)),BI2074)</f>
        <v>72</v>
      </c>
      <c r="BJ2075" s="15">
        <f t="shared" si="2997"/>
        <v>0</v>
      </c>
      <c r="BK2075">
        <f t="shared" si="2998"/>
        <v>109</v>
      </c>
      <c r="BL2075">
        <f t="shared" si="2999"/>
        <v>109</v>
      </c>
      <c r="BM2075" s="15">
        <f>SUMIFS(BJ$2:BJ2075,K$2:K2075,"=Intermission")+SUMIFS(BJ$2:BJ2075,K$2:K2075,"=Timeout")</f>
        <v>67</v>
      </c>
      <c r="BN2075">
        <f t="shared" si="3000"/>
        <v>1147</v>
      </c>
      <c r="BO2075" s="19">
        <f t="shared" si="3001"/>
        <v>2118</v>
      </c>
      <c r="BP2075">
        <f t="shared" si="3002"/>
        <v>2113</v>
      </c>
      <c r="BQ2075" s="17">
        <f t="shared" si="3003"/>
        <v>2118</v>
      </c>
      <c r="BR2075" t="str">
        <f t="shared" si="3004"/>
        <v>event_team_player_1</v>
      </c>
      <c r="BS2075">
        <f>COUNTIFS(S$3:S2075,"="&amp;S2075,AI$3:AI2075,"="&amp;AI2075)</f>
        <v>1</v>
      </c>
      <c r="BT2075" t="str">
        <f>IFERROR(VLOOKUP(BB2075&amp;BU2075&amp;X2075,game_rosters!U:W,3,FALSE),"")</f>
        <v>P100032</v>
      </c>
      <c r="BU2075" t="str">
        <f t="shared" si="3005"/>
        <v>Outlaws</v>
      </c>
    </row>
    <row r="2076" spans="1:73" x14ac:dyDescent="0.2">
      <c r="A2076" t="str">
        <f t="shared" si="2980"/>
        <v/>
      </c>
      <c r="I2076" s="44">
        <v>70</v>
      </c>
      <c r="R2076" s="51">
        <v>1</v>
      </c>
      <c r="S2076">
        <v>1067</v>
      </c>
      <c r="T2076" t="s">
        <v>756</v>
      </c>
      <c r="X2076">
        <v>70</v>
      </c>
      <c r="AA2076">
        <f t="shared" si="2937"/>
        <v>2067</v>
      </c>
      <c r="AB2076" t="str">
        <f t="shared" si="2938"/>
        <v/>
      </c>
      <c r="AC2076">
        <f t="shared" si="2976"/>
        <v>2067</v>
      </c>
      <c r="AD2076" s="6">
        <v>2</v>
      </c>
      <c r="AE2076" t="s">
        <v>943</v>
      </c>
      <c r="AF2076" t="s">
        <v>751</v>
      </c>
      <c r="AG2076" t="s">
        <v>756</v>
      </c>
      <c r="AH2076" t="s">
        <v>756</v>
      </c>
      <c r="AI2076" t="str">
        <f t="shared" si="2981"/>
        <v>o</v>
      </c>
      <c r="AJ2076" t="str">
        <f t="shared" si="2982"/>
        <v/>
      </c>
      <c r="AK2076" t="str">
        <f t="shared" si="2983"/>
        <v/>
      </c>
      <c r="AL2076" t="str">
        <f t="shared" si="2984"/>
        <v/>
      </c>
      <c r="AM2076" t="str">
        <f t="shared" si="2985"/>
        <v/>
      </c>
      <c r="AN2076" t="str">
        <f t="shared" si="2986"/>
        <v>Away</v>
      </c>
      <c r="AO2076" t="str">
        <f t="shared" si="2987"/>
        <v>a</v>
      </c>
      <c r="AP2076" t="str">
        <f t="shared" si="2988"/>
        <v/>
      </c>
      <c r="AQ2076" t="str">
        <f t="shared" si="2989"/>
        <v/>
      </c>
      <c r="AR2076" t="str">
        <f t="shared" si="2990"/>
        <v>Away</v>
      </c>
      <c r="AS2076" t="str">
        <f t="shared" si="2991"/>
        <v>a</v>
      </c>
      <c r="AT2076" t="str">
        <f t="shared" si="2992"/>
        <v>Defensive</v>
      </c>
      <c r="AU2076" t="str">
        <f t="shared" si="2993"/>
        <v/>
      </c>
      <c r="AV2076" t="str">
        <f t="shared" si="2994"/>
        <v/>
      </c>
      <c r="AW2076" t="str" cm="1">
        <f t="array" ref="AW2076">IFERROR(IF(O2076&lt;&gt;"",O2076,IF(OR($S2076="",$T2076=""),"",IF(O2076&lt;&gt;"",O2076,IF($T2076&lt;&gt;"",_xlfn._xlws.FILTER(O:O,($BU:$BU=$BU2076)*($I:$I=$I2076)*($T:$T=$T2076)*($S:$S=_xlfn.MINIFS($S:$S,$T:$T,"="&amp;$T2076)),"")))))&amp;"",IF(O2076="","",""))&amp;""</f>
        <v/>
      </c>
      <c r="AX2076" t="str" cm="1">
        <f t="array" ref="AX2076">IFERROR(IF(P2076&lt;&gt;"",P2076,IF(OR($S2076="",$T2076=""),"",IF($T2076&lt;&gt;"",_xlfn._xlws.FILTER(P:P,($BU:$BU=$BU2076)*($I:$I=$I2076)*($T:$T=$T2076)*($S:$S=_xlfn.MINIFS($S:$S,$T:$T,"="&amp;$T2076)),""))))&amp;"",IF(P2076="","",""))&amp;""</f>
        <v/>
      </c>
      <c r="AY2076" t="str" cm="1">
        <f t="array" ref="AY2076">IFERROR(IF(Q2076&lt;&gt;"",Q2076,IF(OR($S2076="",$T2076=""),"",IF($T2076&lt;&gt;"",_xlfn._xlws.FILTER(Q:Q,($BU:$BU=$BU2076)*($I:$I=$I2076)*($T:$T=$T2076)*($S:$S=_xlfn.MINIFS($S:$S,$T:$T,"="&amp;$T2076)),""))))&amp;"",IF(Q2076="","",""))&amp;""</f>
        <v/>
      </c>
      <c r="AZ2076" t="str" cm="1">
        <f t="array" ref="AZ2076">IFERROR(IF(R2076&lt;&gt;"",R2076,IF(OR($S2076="",$T2076=""),"",IF($T2076&lt;&gt;"",_xlfn._xlws.FILTER(R:R,($BU:$BU=$BU2076)*($I:$I=$I2076)*($T:$T=$T2076)*($S:$S=_xlfn.MINIFS($S:$S,$T:$T,"="&amp;$T2076)),""))))&amp;"",IF(R2076="","",""))&amp;""</f>
        <v>1</v>
      </c>
      <c r="BA2076" s="6">
        <f t="shared" si="2995"/>
        <v>175</v>
      </c>
      <c r="BB2076">
        <f t="shared" ref="BB2076:BD2076" si="3028">BB2075</f>
        <v>18987</v>
      </c>
      <c r="BC2076" t="str">
        <f t="shared" si="3028"/>
        <v>Velodrome</v>
      </c>
      <c r="BD2076" t="str">
        <f t="shared" si="3028"/>
        <v>Outlaws</v>
      </c>
      <c r="BE2076" t="s">
        <v>7</v>
      </c>
      <c r="BF2076" t="s">
        <v>182</v>
      </c>
      <c r="BI2076" cm="1">
        <f t="array" ref="BI2076">IFERROR(_xlfn._xlws.FILTER(shifts!A:A,(shifts!B:B=events!AD2076)*(shifts!AG:AG&gt;=events!BK2076)*(shifts!AH:AH&lt;=events!BL2076)),BI2075)</f>
        <v>72</v>
      </c>
      <c r="BJ2076" s="15">
        <f t="shared" si="2997"/>
        <v>0</v>
      </c>
      <c r="BK2076">
        <f t="shared" si="2998"/>
        <v>109</v>
      </c>
      <c r="BL2076">
        <f t="shared" si="2999"/>
        <v>109</v>
      </c>
      <c r="BM2076" s="15">
        <f>SUMIFS(BJ$2:BJ2076,K$2:K2076,"=Intermission")+SUMIFS(BJ$2:BJ2076,K$2:K2076,"=Timeout")</f>
        <v>67</v>
      </c>
      <c r="BN2076">
        <f t="shared" si="3000"/>
        <v>1147</v>
      </c>
      <c r="BO2076" s="19">
        <f t="shared" si="3001"/>
        <v>2118</v>
      </c>
      <c r="BP2076">
        <f t="shared" si="3002"/>
        <v>2113</v>
      </c>
      <c r="BQ2076" s="17">
        <f t="shared" si="3003"/>
        <v>2118</v>
      </c>
      <c r="BR2076" t="str">
        <f t="shared" si="3004"/>
        <v>opp_team_player_1</v>
      </c>
      <c r="BS2076">
        <f>COUNTIFS(S$3:S2076,"="&amp;S2076,AI$3:AI2076,"="&amp;AI2076)</f>
        <v>1</v>
      </c>
      <c r="BT2076" t="str">
        <f>IFERROR(VLOOKUP(BB2076&amp;BU2076&amp;X2076,game_rosters!U:W,3,FALSE),"")</f>
        <v>P100001</v>
      </c>
      <c r="BU2076" t="str">
        <f t="shared" si="3005"/>
        <v>Velodrome</v>
      </c>
    </row>
    <row r="2077" spans="1:73" x14ac:dyDescent="0.2">
      <c r="A2077">
        <f t="shared" si="2980"/>
        <v>1</v>
      </c>
      <c r="I2077" s="44">
        <v>4</v>
      </c>
      <c r="K2077" t="s">
        <v>9</v>
      </c>
      <c r="L2077" t="s">
        <v>173</v>
      </c>
      <c r="M2077" t="s">
        <v>74</v>
      </c>
      <c r="N2077" t="s">
        <v>594</v>
      </c>
      <c r="R2077" s="51">
        <v>1</v>
      </c>
      <c r="S2077">
        <v>1068</v>
      </c>
      <c r="T2077" t="s">
        <v>756</v>
      </c>
      <c r="W2077" t="s">
        <v>731</v>
      </c>
      <c r="X2077">
        <v>4</v>
      </c>
      <c r="Z2077">
        <v>1</v>
      </c>
      <c r="AA2077">
        <f t="shared" ref="AA2077:AA2140" si="3029">S2077+1000</f>
        <v>2068</v>
      </c>
      <c r="AB2077" t="str">
        <f t="shared" ref="AB2077:AB2140" si="3030">IF(T2077&lt;&gt;"",9000+T2077,"")</f>
        <v/>
      </c>
      <c r="AC2077">
        <f t="shared" si="2976"/>
        <v>2068</v>
      </c>
      <c r="AD2077" s="6">
        <v>2</v>
      </c>
      <c r="AE2077" t="s">
        <v>943</v>
      </c>
      <c r="AF2077" t="s">
        <v>751</v>
      </c>
      <c r="AG2077" t="s">
        <v>756</v>
      </c>
      <c r="AH2077" t="s">
        <v>756</v>
      </c>
      <c r="AI2077" t="str">
        <f t="shared" si="2981"/>
        <v>e</v>
      </c>
      <c r="AJ2077" t="str">
        <f t="shared" si="2982"/>
        <v/>
      </c>
      <c r="AK2077" t="str">
        <f t="shared" si="2983"/>
        <v/>
      </c>
      <c r="AL2077" t="str">
        <f t="shared" si="2984"/>
        <v/>
      </c>
      <c r="AM2077" t="str">
        <f t="shared" si="2985"/>
        <v/>
      </c>
      <c r="AN2077" t="str">
        <f t="shared" si="2986"/>
        <v>Away</v>
      </c>
      <c r="AO2077" t="str">
        <f t="shared" si="2987"/>
        <v>a</v>
      </c>
      <c r="AP2077" t="str">
        <f t="shared" si="2988"/>
        <v/>
      </c>
      <c r="AQ2077" t="str">
        <f t="shared" si="2989"/>
        <v/>
      </c>
      <c r="AR2077" t="str">
        <f t="shared" si="2990"/>
        <v>Away</v>
      </c>
      <c r="AS2077" t="str">
        <f t="shared" si="2991"/>
        <v>a</v>
      </c>
      <c r="AT2077" t="str">
        <f t="shared" si="2992"/>
        <v>Offensive</v>
      </c>
      <c r="AU2077" t="str">
        <f t="shared" si="2993"/>
        <v/>
      </c>
      <c r="AV2077" t="str">
        <f t="shared" si="2994"/>
        <v/>
      </c>
      <c r="AW2077" t="str" cm="1">
        <f t="array" ref="AW2077">IFERROR(IF(O2077&lt;&gt;"",O2077,IF(OR($S2077="",$T2077=""),"",IF(O2077&lt;&gt;"",O2077,IF($T2077&lt;&gt;"",_xlfn._xlws.FILTER(O:O,($BU:$BU=$BU2077)*($I:$I=$I2077)*($T:$T=$T2077)*($S:$S=_xlfn.MINIFS($S:$S,$T:$T,"="&amp;$T2077)),"")))))&amp;"",IF(O2077="","",""))&amp;""</f>
        <v/>
      </c>
      <c r="AX2077" t="str" cm="1">
        <f t="array" ref="AX2077">IFERROR(IF(P2077&lt;&gt;"",P2077,IF(OR($S2077="",$T2077=""),"",IF($T2077&lt;&gt;"",_xlfn._xlws.FILTER(P:P,($BU:$BU=$BU2077)*($I:$I=$I2077)*($T:$T=$T2077)*($S:$S=_xlfn.MINIFS($S:$S,$T:$T,"="&amp;$T2077)),""))))&amp;"",IF(P2077="","",""))&amp;""</f>
        <v/>
      </c>
      <c r="AY2077" t="str" cm="1">
        <f t="array" ref="AY2077">IFERROR(IF(Q2077&lt;&gt;"",Q2077,IF(OR($S2077="",$T2077=""),"",IF($T2077&lt;&gt;"",_xlfn._xlws.FILTER(Q:Q,($BU:$BU=$BU2077)*($I:$I=$I2077)*($T:$T=$T2077)*($S:$S=_xlfn.MINIFS($S:$S,$T:$T,"="&amp;$T2077)),""))))&amp;"",IF(Q2077="","",""))&amp;""</f>
        <v/>
      </c>
      <c r="AZ2077" t="str" cm="1">
        <f t="array" ref="AZ2077">IFERROR(IF(R2077&lt;&gt;"",R2077,IF(OR($S2077="",$T2077=""),"",IF($T2077&lt;&gt;"",_xlfn._xlws.FILTER(R:R,($BU:$BU=$BU2077)*($I:$I=$I2077)*($T:$T=$T2077)*($S:$S=_xlfn.MINIFS($S:$S,$T:$T,"="&amp;$T2077)),""))))&amp;"",IF(R2077="","",""))&amp;""</f>
        <v>1</v>
      </c>
      <c r="BA2077" s="6">
        <f t="shared" si="2995"/>
        <v>175</v>
      </c>
      <c r="BB2077">
        <f t="shared" ref="BB2077:BD2077" si="3031">BB2076</f>
        <v>18987</v>
      </c>
      <c r="BC2077" t="str">
        <f t="shared" si="3031"/>
        <v>Velodrome</v>
      </c>
      <c r="BD2077" t="str">
        <f t="shared" si="3031"/>
        <v>Outlaws</v>
      </c>
      <c r="BE2077" t="s">
        <v>9</v>
      </c>
      <c r="BF2077" t="s">
        <v>173</v>
      </c>
      <c r="BI2077" cm="1">
        <f t="array" ref="BI2077">IFERROR(_xlfn._xlws.FILTER(shifts!A:A,(shifts!B:B=events!AD2077)*(shifts!AG:AG&gt;=events!BK2077)*(shifts!AH:AH&lt;=events!BL2077)),BI2076)</f>
        <v>72</v>
      </c>
      <c r="BJ2077" s="15">
        <f t="shared" si="2997"/>
        <v>0</v>
      </c>
      <c r="BK2077">
        <f t="shared" si="2998"/>
        <v>109</v>
      </c>
      <c r="BL2077">
        <f t="shared" si="2999"/>
        <v>109</v>
      </c>
      <c r="BM2077" s="15">
        <f>SUMIFS(BJ$2:BJ2077,K$2:K2077,"=Intermission")+SUMIFS(BJ$2:BJ2077,K$2:K2077,"=Timeout")</f>
        <v>67</v>
      </c>
      <c r="BN2077">
        <f t="shared" si="3000"/>
        <v>1147</v>
      </c>
      <c r="BO2077" s="19">
        <f t="shared" si="3001"/>
        <v>2118</v>
      </c>
      <c r="BP2077">
        <f t="shared" si="3002"/>
        <v>2113</v>
      </c>
      <c r="BQ2077" s="17">
        <f t="shared" si="3003"/>
        <v>2118</v>
      </c>
      <c r="BR2077" t="str">
        <f t="shared" si="3004"/>
        <v>event_team_player_1</v>
      </c>
      <c r="BS2077">
        <f>COUNTIFS(S$3:S2077,"="&amp;S2077,AI$3:AI2077,"="&amp;AI2077)</f>
        <v>1</v>
      </c>
      <c r="BT2077" t="str">
        <f>IFERROR(VLOOKUP(BB2077&amp;BU2077&amp;X2077,game_rosters!U:W,3,FALSE),"")</f>
        <v>P100032</v>
      </c>
      <c r="BU2077" t="str">
        <f t="shared" si="3005"/>
        <v>Outlaws</v>
      </c>
    </row>
    <row r="2078" spans="1:73" x14ac:dyDescent="0.2">
      <c r="A2078" t="str">
        <f t="shared" si="2980"/>
        <v/>
      </c>
      <c r="I2078" s="44">
        <v>70</v>
      </c>
      <c r="R2078" s="51">
        <v>1</v>
      </c>
      <c r="S2078">
        <v>1068</v>
      </c>
      <c r="T2078" t="s">
        <v>756</v>
      </c>
      <c r="X2078">
        <v>70</v>
      </c>
      <c r="AA2078">
        <f t="shared" si="3029"/>
        <v>2068</v>
      </c>
      <c r="AB2078" t="str">
        <f t="shared" si="3030"/>
        <v/>
      </c>
      <c r="AC2078">
        <f t="shared" si="2976"/>
        <v>2068</v>
      </c>
      <c r="AD2078" s="6">
        <v>2</v>
      </c>
      <c r="AE2078" t="s">
        <v>943</v>
      </c>
      <c r="AF2078" t="s">
        <v>751</v>
      </c>
      <c r="AG2078" t="s">
        <v>756</v>
      </c>
      <c r="AH2078" t="s">
        <v>756</v>
      </c>
      <c r="AI2078" t="str">
        <f t="shared" si="2981"/>
        <v>o</v>
      </c>
      <c r="AJ2078" t="str">
        <f t="shared" si="2982"/>
        <v/>
      </c>
      <c r="AK2078" t="str">
        <f t="shared" si="2983"/>
        <v/>
      </c>
      <c r="AL2078" t="str">
        <f t="shared" si="2984"/>
        <v/>
      </c>
      <c r="AM2078" t="str">
        <f t="shared" si="2985"/>
        <v/>
      </c>
      <c r="AN2078" t="str">
        <f t="shared" si="2986"/>
        <v>Away</v>
      </c>
      <c r="AO2078" t="str">
        <f t="shared" si="2987"/>
        <v>a</v>
      </c>
      <c r="AP2078" t="str">
        <f t="shared" si="2988"/>
        <v/>
      </c>
      <c r="AQ2078" t="str">
        <f t="shared" si="2989"/>
        <v/>
      </c>
      <c r="AR2078" t="str">
        <f t="shared" si="2990"/>
        <v>Away</v>
      </c>
      <c r="AS2078" t="str">
        <f t="shared" si="2991"/>
        <v>a</v>
      </c>
      <c r="AT2078" t="str">
        <f t="shared" si="2992"/>
        <v>Defensive</v>
      </c>
      <c r="AU2078" t="str">
        <f t="shared" si="2993"/>
        <v/>
      </c>
      <c r="AV2078" t="str">
        <f t="shared" si="2994"/>
        <v/>
      </c>
      <c r="AW2078" t="str" cm="1">
        <f t="array" ref="AW2078">IFERROR(IF(O2078&lt;&gt;"",O2078,IF(OR($S2078="",$T2078=""),"",IF(O2078&lt;&gt;"",O2078,IF($T2078&lt;&gt;"",_xlfn._xlws.FILTER(O:O,($BU:$BU=$BU2078)*($I:$I=$I2078)*($T:$T=$T2078)*($S:$S=_xlfn.MINIFS($S:$S,$T:$T,"="&amp;$T2078)),"")))))&amp;"",IF(O2078="","",""))&amp;""</f>
        <v/>
      </c>
      <c r="AX2078" t="str" cm="1">
        <f t="array" ref="AX2078">IFERROR(IF(P2078&lt;&gt;"",P2078,IF(OR($S2078="",$T2078=""),"",IF($T2078&lt;&gt;"",_xlfn._xlws.FILTER(P:P,($BU:$BU=$BU2078)*($I:$I=$I2078)*($T:$T=$T2078)*($S:$S=_xlfn.MINIFS($S:$S,$T:$T,"="&amp;$T2078)),""))))&amp;"",IF(P2078="","",""))&amp;""</f>
        <v/>
      </c>
      <c r="AY2078" t="str" cm="1">
        <f t="array" ref="AY2078">IFERROR(IF(Q2078&lt;&gt;"",Q2078,IF(OR($S2078="",$T2078=""),"",IF($T2078&lt;&gt;"",_xlfn._xlws.FILTER(Q:Q,($BU:$BU=$BU2078)*($I:$I=$I2078)*($T:$T=$T2078)*($S:$S=_xlfn.MINIFS($S:$S,$T:$T,"="&amp;$T2078)),""))))&amp;"",IF(Q2078="","",""))&amp;""</f>
        <v/>
      </c>
      <c r="AZ2078" t="str" cm="1">
        <f t="array" ref="AZ2078">IFERROR(IF(R2078&lt;&gt;"",R2078,IF(OR($S2078="",$T2078=""),"",IF($T2078&lt;&gt;"",_xlfn._xlws.FILTER(R:R,($BU:$BU=$BU2078)*($I:$I=$I2078)*($T:$T=$T2078)*($S:$S=_xlfn.MINIFS($S:$S,$T:$T,"="&amp;$T2078)),""))))&amp;"",IF(R2078="","",""))&amp;""</f>
        <v>1</v>
      </c>
      <c r="BA2078" s="6">
        <f t="shared" si="2995"/>
        <v>175</v>
      </c>
      <c r="BB2078">
        <f t="shared" ref="BB2078:BD2078" si="3032">BB2077</f>
        <v>18987</v>
      </c>
      <c r="BC2078" t="str">
        <f t="shared" si="3032"/>
        <v>Velodrome</v>
      </c>
      <c r="BD2078" t="str">
        <f t="shared" si="3032"/>
        <v>Outlaws</v>
      </c>
      <c r="BE2078" t="s">
        <v>9</v>
      </c>
      <c r="BF2078" t="s">
        <v>173</v>
      </c>
      <c r="BI2078" cm="1">
        <f t="array" ref="BI2078">IFERROR(_xlfn._xlws.FILTER(shifts!A:A,(shifts!B:B=events!AD2078)*(shifts!AG:AG&gt;=events!BK2078)*(shifts!AH:AH&lt;=events!BL2078)),BI2077)</f>
        <v>72</v>
      </c>
      <c r="BJ2078" s="15">
        <f t="shared" si="2997"/>
        <v>0</v>
      </c>
      <c r="BK2078">
        <f t="shared" si="2998"/>
        <v>109</v>
      </c>
      <c r="BL2078">
        <f t="shared" si="2999"/>
        <v>109</v>
      </c>
      <c r="BM2078" s="15">
        <f>SUMIFS(BJ$2:BJ2078,K$2:K2078,"=Intermission")+SUMIFS(BJ$2:BJ2078,K$2:K2078,"=Timeout")</f>
        <v>67</v>
      </c>
      <c r="BN2078">
        <f t="shared" si="3000"/>
        <v>1147</v>
      </c>
      <c r="BO2078" s="19">
        <f t="shared" si="3001"/>
        <v>2118</v>
      </c>
      <c r="BP2078">
        <f t="shared" si="3002"/>
        <v>2113</v>
      </c>
      <c r="BQ2078" s="17">
        <f t="shared" si="3003"/>
        <v>2118</v>
      </c>
      <c r="BR2078" t="str">
        <f t="shared" si="3004"/>
        <v>opp_team_player_1</v>
      </c>
      <c r="BS2078">
        <f>COUNTIFS(S$3:S2078,"="&amp;S2078,AI$3:AI2078,"="&amp;AI2078)</f>
        <v>1</v>
      </c>
      <c r="BT2078" t="str">
        <f>IFERROR(VLOOKUP(BB2078&amp;BU2078&amp;X2078,game_rosters!U:W,3,FALSE),"")</f>
        <v>P100001</v>
      </c>
      <c r="BU2078" t="str">
        <f t="shared" si="3005"/>
        <v>Velodrome</v>
      </c>
    </row>
    <row r="2079" spans="1:73" x14ac:dyDescent="0.2">
      <c r="A2079">
        <f t="shared" si="2980"/>
        <v>1</v>
      </c>
      <c r="I2079" s="44">
        <v>22</v>
      </c>
      <c r="K2079" t="s">
        <v>13</v>
      </c>
      <c r="L2079" t="s">
        <v>586</v>
      </c>
      <c r="N2079" t="s">
        <v>595</v>
      </c>
      <c r="O2079" t="s">
        <v>607</v>
      </c>
      <c r="Q2079" t="s">
        <v>595</v>
      </c>
      <c r="S2079">
        <v>1069</v>
      </c>
      <c r="T2079" t="s">
        <v>756</v>
      </c>
      <c r="W2079" t="s">
        <v>735</v>
      </c>
      <c r="X2079">
        <v>22</v>
      </c>
      <c r="Z2079">
        <v>1</v>
      </c>
      <c r="AA2079">
        <f t="shared" si="3029"/>
        <v>2069</v>
      </c>
      <c r="AB2079" t="str">
        <f t="shared" si="3030"/>
        <v/>
      </c>
      <c r="AC2079">
        <f t="shared" si="2976"/>
        <v>2069</v>
      </c>
      <c r="AD2079" s="6">
        <v>2</v>
      </c>
      <c r="AE2079" t="s">
        <v>943</v>
      </c>
      <c r="AF2079" t="s">
        <v>900</v>
      </c>
      <c r="AG2079" t="s">
        <v>943</v>
      </c>
      <c r="AH2079" t="s">
        <v>932</v>
      </c>
      <c r="AI2079" t="str">
        <f t="shared" si="2981"/>
        <v>e</v>
      </c>
      <c r="AJ2079" t="str">
        <f t="shared" si="2982"/>
        <v/>
      </c>
      <c r="AK2079" t="str">
        <f t="shared" si="2983"/>
        <v/>
      </c>
      <c r="AL2079" t="str">
        <f t="shared" si="2984"/>
        <v/>
      </c>
      <c r="AM2079" t="str">
        <f t="shared" si="2985"/>
        <v/>
      </c>
      <c r="AN2079" t="str">
        <f t="shared" si="2986"/>
        <v>Home</v>
      </c>
      <c r="AO2079" t="str">
        <f t="shared" si="2987"/>
        <v>h</v>
      </c>
      <c r="AP2079" t="str">
        <f t="shared" si="2988"/>
        <v/>
      </c>
      <c r="AQ2079" t="str">
        <f t="shared" si="2989"/>
        <v/>
      </c>
      <c r="AR2079" t="str">
        <f t="shared" si="2990"/>
        <v>Home</v>
      </c>
      <c r="AS2079" t="str">
        <f t="shared" si="2991"/>
        <v>h</v>
      </c>
      <c r="AT2079" t="str">
        <f t="shared" si="2992"/>
        <v>Offensive</v>
      </c>
      <c r="AU2079" t="str">
        <f t="shared" si="2993"/>
        <v/>
      </c>
      <c r="AV2079" t="str">
        <f t="shared" si="2994"/>
        <v/>
      </c>
      <c r="AW2079" t="str" cm="1">
        <f t="array" ref="AW2079">IFERROR(IF(O2079&lt;&gt;"",O2079,IF(OR($S2079="",$T2079=""),"",IF(O2079&lt;&gt;"",O2079,IF($T2079&lt;&gt;"",_xlfn._xlws.FILTER(O:O,($BU:$BU=$BU2079)*($I:$I=$I2079)*($T:$T=$T2079)*($S:$S=_xlfn.MINIFS($S:$S,$T:$T,"="&amp;$T2079)),"")))))&amp;"",IF(O2079="","",""))&amp;""</f>
        <v>OffensivePlay_Zone-PuckRetreivalPass</v>
      </c>
      <c r="AX2079" t="str" cm="1">
        <f t="array" ref="AX2079">IFERROR(IF(P2079&lt;&gt;"",P2079,IF(OR($S2079="",$T2079=""),"",IF($T2079&lt;&gt;"",_xlfn._xlws.FILTER(P:P,($BU:$BU=$BU2079)*($I:$I=$I2079)*($T:$T=$T2079)*($S:$S=_xlfn.MINIFS($S:$S,$T:$T,"="&amp;$T2079)),""))))&amp;"",IF(P2079="","",""))&amp;""</f>
        <v/>
      </c>
      <c r="AY2079" t="str" cm="1">
        <f t="array" ref="AY2079">IFERROR(IF(Q2079&lt;&gt;"",Q2079,IF(OR($S2079="",$T2079=""),"",IF($T2079&lt;&gt;"",_xlfn._xlws.FILTER(Q:Q,($BU:$BU=$BU2079)*($I:$I=$I2079)*($T:$T=$T2079)*($S:$S=_xlfn.MINIFS($S:$S,$T:$T,"="&amp;$T2079)),""))))&amp;"",IF(Q2079="","",""))&amp;""</f>
        <v>s</v>
      </c>
      <c r="AZ2079" t="str" cm="1">
        <f t="array" ref="AZ2079">IFERROR(IF(R2079&lt;&gt;"",R2079,IF(OR($S2079="",$T2079=""),"",IF($T2079&lt;&gt;"",_xlfn._xlws.FILTER(R:R,($BU:$BU=$BU2079)*($I:$I=$I2079)*($T:$T=$T2079)*($S:$S=_xlfn.MINIFS($S:$S,$T:$T,"="&amp;$T2079)),""))))&amp;"",IF(R2079="","",""))&amp;""</f>
        <v/>
      </c>
      <c r="BA2079" s="6">
        <f t="shared" si="2995"/>
        <v>175</v>
      </c>
      <c r="BB2079">
        <f t="shared" ref="BB2079:BD2079" si="3033">BB2078</f>
        <v>18987</v>
      </c>
      <c r="BC2079" t="str">
        <f t="shared" si="3033"/>
        <v>Velodrome</v>
      </c>
      <c r="BD2079" t="str">
        <f t="shared" si="3033"/>
        <v>Outlaws</v>
      </c>
      <c r="BE2079" t="s">
        <v>13</v>
      </c>
      <c r="BF2079" t="s">
        <v>586</v>
      </c>
      <c r="BI2079" cm="1">
        <f t="array" ref="BI2079">IFERROR(_xlfn._xlws.FILTER(shifts!A:A,(shifts!B:B=events!AD2079)*(shifts!AG:AG&gt;=events!BK2079)*(shifts!AH:AH&lt;=events!BL2079)),BI2078)</f>
        <v>72</v>
      </c>
      <c r="BJ2079" s="15">
        <f t="shared" si="2997"/>
        <v>1</v>
      </c>
      <c r="BK2079">
        <f t="shared" si="2998"/>
        <v>105</v>
      </c>
      <c r="BL2079">
        <f t="shared" si="2999"/>
        <v>104</v>
      </c>
      <c r="BM2079" s="15">
        <f>SUMIFS(BJ$2:BJ2079,K$2:K2079,"=Intermission")+SUMIFS(BJ$2:BJ2079,K$2:K2079,"=Timeout")</f>
        <v>67</v>
      </c>
      <c r="BN2079">
        <f t="shared" si="3000"/>
        <v>1147</v>
      </c>
      <c r="BO2079" s="19">
        <f t="shared" si="3001"/>
        <v>2122</v>
      </c>
      <c r="BP2079">
        <f t="shared" si="3002"/>
        <v>2117</v>
      </c>
      <c r="BQ2079" s="17">
        <f t="shared" si="3003"/>
        <v>2123</v>
      </c>
      <c r="BR2079" t="str">
        <f t="shared" si="3004"/>
        <v>event_team_player_1</v>
      </c>
      <c r="BS2079">
        <f>COUNTIFS(S$3:S2079,"="&amp;S2079,AI$3:AI2079,"="&amp;AI2079)</f>
        <v>1</v>
      </c>
      <c r="BT2079" t="str">
        <f>IFERROR(VLOOKUP(BB2079&amp;BU2079&amp;X2079,game_rosters!U:W,3,FALSE),"")</f>
        <v>P100108</v>
      </c>
      <c r="BU2079" t="str">
        <f t="shared" si="3005"/>
        <v>Velodrome</v>
      </c>
    </row>
    <row r="2080" spans="1:73" x14ac:dyDescent="0.2">
      <c r="A2080">
        <f t="shared" si="2980"/>
        <v>1</v>
      </c>
      <c r="I2080" s="44">
        <v>22</v>
      </c>
      <c r="K2080" t="s">
        <v>7</v>
      </c>
      <c r="L2080" t="s">
        <v>172</v>
      </c>
      <c r="M2080" t="s">
        <v>69</v>
      </c>
      <c r="N2080" t="s">
        <v>595</v>
      </c>
      <c r="O2080" t="s">
        <v>569</v>
      </c>
      <c r="P2080" t="s">
        <v>654</v>
      </c>
      <c r="Q2080" t="s">
        <v>595</v>
      </c>
      <c r="R2080" s="51">
        <v>1</v>
      </c>
      <c r="S2080">
        <v>1070</v>
      </c>
      <c r="T2080" t="s">
        <v>756</v>
      </c>
      <c r="W2080" t="s">
        <v>735</v>
      </c>
      <c r="X2080">
        <v>22</v>
      </c>
      <c r="Z2080">
        <v>1</v>
      </c>
      <c r="AA2080">
        <f t="shared" si="3029"/>
        <v>2070</v>
      </c>
      <c r="AB2080" t="str">
        <f t="shared" si="3030"/>
        <v/>
      </c>
      <c r="AC2080">
        <f t="shared" si="2976"/>
        <v>2070</v>
      </c>
      <c r="AD2080" s="6">
        <v>2</v>
      </c>
      <c r="AE2080" t="s">
        <v>943</v>
      </c>
      <c r="AF2080" t="s">
        <v>932</v>
      </c>
      <c r="AG2080" t="s">
        <v>756</v>
      </c>
      <c r="AH2080" t="s">
        <v>756</v>
      </c>
      <c r="AI2080" t="str">
        <f t="shared" si="2981"/>
        <v>e</v>
      </c>
      <c r="AJ2080" t="str">
        <f t="shared" si="2982"/>
        <v/>
      </c>
      <c r="AK2080" t="str">
        <f t="shared" si="2983"/>
        <v/>
      </c>
      <c r="AL2080" t="str">
        <f t="shared" si="2984"/>
        <v/>
      </c>
      <c r="AM2080" t="str">
        <f t="shared" si="2985"/>
        <v/>
      </c>
      <c r="AN2080" t="str">
        <f t="shared" si="2986"/>
        <v>Home</v>
      </c>
      <c r="AO2080" t="str">
        <f t="shared" si="2987"/>
        <v>h</v>
      </c>
      <c r="AP2080" t="str">
        <f t="shared" si="2988"/>
        <v/>
      </c>
      <c r="AQ2080" t="str">
        <f t="shared" si="2989"/>
        <v/>
      </c>
      <c r="AR2080" t="str">
        <f t="shared" si="2990"/>
        <v>Home</v>
      </c>
      <c r="AS2080" t="str">
        <f t="shared" si="2991"/>
        <v>h</v>
      </c>
      <c r="AT2080" t="str">
        <f t="shared" si="2992"/>
        <v>Offensive</v>
      </c>
      <c r="AU2080" t="str">
        <f t="shared" si="2993"/>
        <v/>
      </c>
      <c r="AV2080" t="str">
        <f t="shared" si="2994"/>
        <v/>
      </c>
      <c r="AW2080" t="str" cm="1">
        <f t="array" ref="AW2080">IFERROR(IF(O2080&lt;&gt;"",O2080,IF(OR($S2080="",$T2080=""),"",IF(O2080&lt;&gt;"",O2080,IF($T2080&lt;&gt;"",_xlfn._xlws.FILTER(O:O,($BU:$BU=$BU2080)*($I:$I=$I2080)*($T:$T=$T2080)*($S:$S=_xlfn.MINIFS($S:$S,$T:$T,"="&amp;$T2080)),"")))))&amp;"",IF(O2080="","",""))&amp;""</f>
        <v>OffensivePlay_Zone-Breakout</v>
      </c>
      <c r="AX2080" t="str" cm="1">
        <f t="array" ref="AX2080">IFERROR(IF(P2080&lt;&gt;"",P2080,IF(OR($S2080="",$T2080=""),"",IF($T2080&lt;&gt;"",_xlfn._xlws.FILTER(P:P,($BU:$BU=$BU2080)*($I:$I=$I2080)*($T:$T=$T2080)*($S:$S=_xlfn.MINIFS($S:$S,$T:$T,"="&amp;$T2080)),""))))&amp;"",IF(P2080="","",""))&amp;""</f>
        <v>OffensivePlay_Pass-SecondTouch</v>
      </c>
      <c r="AY2080" t="str" cm="1">
        <f t="array" ref="AY2080">IFERROR(IF(Q2080&lt;&gt;"",Q2080,IF(OR($S2080="",$T2080=""),"",IF($T2080&lt;&gt;"",_xlfn._xlws.FILTER(Q:Q,($BU:$BU=$BU2080)*($I:$I=$I2080)*($T:$T=$T2080)*($S:$S=_xlfn.MINIFS($S:$S,$T:$T,"="&amp;$T2080)),""))))&amp;"",IF(Q2080="","",""))&amp;""</f>
        <v>s</v>
      </c>
      <c r="AZ2080" t="str" cm="1">
        <f t="array" ref="AZ2080">IFERROR(IF(R2080&lt;&gt;"",R2080,IF(OR($S2080="",$T2080=""),"",IF($T2080&lt;&gt;"",_xlfn._xlws.FILTER(R:R,($BU:$BU=$BU2080)*($I:$I=$I2080)*($T:$T=$T2080)*($S:$S=_xlfn.MINIFS($S:$S,$T:$T,"="&amp;$T2080)),""))))&amp;"",IF(R2080="","",""))&amp;""</f>
        <v>1</v>
      </c>
      <c r="BA2080" s="6">
        <f t="shared" si="2995"/>
        <v>175</v>
      </c>
      <c r="BB2080">
        <f t="shared" ref="BB2080:BD2080" si="3034">BB2079</f>
        <v>18987</v>
      </c>
      <c r="BC2080" t="str">
        <f t="shared" si="3034"/>
        <v>Velodrome</v>
      </c>
      <c r="BD2080" t="str">
        <f t="shared" si="3034"/>
        <v>Outlaws</v>
      </c>
      <c r="BE2080" t="s">
        <v>7</v>
      </c>
      <c r="BF2080" t="s">
        <v>172</v>
      </c>
      <c r="BI2080" cm="1">
        <f t="array" ref="BI2080">IFERROR(_xlfn._xlws.FILTER(shifts!A:A,(shifts!B:B=events!AD2080)*(shifts!AG:AG&gt;=events!BK2080)*(shifts!AH:AH&lt;=events!BL2080)),BI2079)</f>
        <v>72</v>
      </c>
      <c r="BJ2080" s="15">
        <f t="shared" si="2997"/>
        <v>0</v>
      </c>
      <c r="BK2080">
        <f t="shared" si="2998"/>
        <v>104</v>
      </c>
      <c r="BL2080">
        <f t="shared" si="2999"/>
        <v>104</v>
      </c>
      <c r="BM2080" s="15">
        <f>SUMIFS(BJ$2:BJ2080,K$2:K2080,"=Intermission")+SUMIFS(BJ$2:BJ2080,K$2:K2080,"=Timeout")</f>
        <v>67</v>
      </c>
      <c r="BN2080">
        <f t="shared" si="3000"/>
        <v>1147</v>
      </c>
      <c r="BO2080" s="19">
        <f t="shared" si="3001"/>
        <v>2123</v>
      </c>
      <c r="BP2080">
        <f t="shared" si="3002"/>
        <v>2118</v>
      </c>
      <c r="BQ2080" s="17">
        <f t="shared" si="3003"/>
        <v>2123</v>
      </c>
      <c r="BR2080" t="str">
        <f t="shared" si="3004"/>
        <v>event_team_player_1</v>
      </c>
      <c r="BS2080">
        <f>COUNTIFS(S$3:S2080,"="&amp;S2080,AI$3:AI2080,"="&amp;AI2080)</f>
        <v>1</v>
      </c>
      <c r="BT2080" t="str">
        <f>IFERROR(VLOOKUP(BB2080&amp;BU2080&amp;X2080,game_rosters!U:W,3,FALSE),"")</f>
        <v>P100108</v>
      </c>
      <c r="BU2080" t="str">
        <f t="shared" si="3005"/>
        <v>Velodrome</v>
      </c>
    </row>
    <row r="2081" spans="1:73" x14ac:dyDescent="0.2">
      <c r="A2081" t="str">
        <f t="shared" si="2980"/>
        <v/>
      </c>
      <c r="I2081" s="44">
        <v>70</v>
      </c>
      <c r="S2081">
        <v>1070</v>
      </c>
      <c r="T2081" t="s">
        <v>756</v>
      </c>
      <c r="X2081">
        <v>70</v>
      </c>
      <c r="Z2081">
        <v>1</v>
      </c>
      <c r="AA2081">
        <f t="shared" si="3029"/>
        <v>2070</v>
      </c>
      <c r="AB2081" t="str">
        <f t="shared" si="3030"/>
        <v/>
      </c>
      <c r="AC2081">
        <f t="shared" si="2976"/>
        <v>2070</v>
      </c>
      <c r="AD2081" s="6">
        <v>2</v>
      </c>
      <c r="AE2081" t="s">
        <v>943</v>
      </c>
      <c r="AF2081" t="s">
        <v>932</v>
      </c>
      <c r="AG2081" t="s">
        <v>756</v>
      </c>
      <c r="AH2081" t="s">
        <v>756</v>
      </c>
      <c r="AI2081" t="str">
        <f t="shared" si="2981"/>
        <v>e</v>
      </c>
      <c r="AJ2081" t="str">
        <f t="shared" si="2982"/>
        <v/>
      </c>
      <c r="AK2081" t="str">
        <f t="shared" si="2983"/>
        <v/>
      </c>
      <c r="AL2081" t="str">
        <f t="shared" si="2984"/>
        <v/>
      </c>
      <c r="AM2081" t="str">
        <f t="shared" si="2985"/>
        <v/>
      </c>
      <c r="AN2081" t="str">
        <f t="shared" si="2986"/>
        <v>Home</v>
      </c>
      <c r="AO2081" t="str">
        <f t="shared" si="2987"/>
        <v>h</v>
      </c>
      <c r="AP2081" t="str">
        <f t="shared" si="2988"/>
        <v/>
      </c>
      <c r="AQ2081" t="str">
        <f t="shared" si="2989"/>
        <v/>
      </c>
      <c r="AR2081" t="str">
        <f t="shared" si="2990"/>
        <v>Home</v>
      </c>
      <c r="AS2081" t="str">
        <f t="shared" si="2991"/>
        <v>h</v>
      </c>
      <c r="AT2081" t="str">
        <f t="shared" si="2992"/>
        <v>Offensive</v>
      </c>
      <c r="AU2081" t="str">
        <f t="shared" si="2993"/>
        <v/>
      </c>
      <c r="AV2081" t="str">
        <f t="shared" si="2994"/>
        <v/>
      </c>
      <c r="AW2081" t="str" cm="1">
        <f t="array" ref="AW2081">IFERROR(IF(O2081&lt;&gt;"",O2081,IF(OR($S2081="",$T2081=""),"",IF(O2081&lt;&gt;"",O2081,IF($T2081&lt;&gt;"",_xlfn._xlws.FILTER(O:O,($BU:$BU=$BU2081)*($I:$I=$I2081)*($T:$T=$T2081)*($S:$S=_xlfn.MINIFS($S:$S,$T:$T,"="&amp;$T2081)),"")))))&amp;"",IF(O2081="","",""))&amp;""</f>
        <v/>
      </c>
      <c r="AX2081" t="str" cm="1">
        <f t="array" ref="AX2081">IFERROR(IF(P2081&lt;&gt;"",P2081,IF(OR($S2081="",$T2081=""),"",IF($T2081&lt;&gt;"",_xlfn._xlws.FILTER(P:P,($BU:$BU=$BU2081)*($I:$I=$I2081)*($T:$T=$T2081)*($S:$S=_xlfn.MINIFS($S:$S,$T:$T,"="&amp;$T2081)),""))))&amp;"",IF(P2081="","",""))&amp;""</f>
        <v/>
      </c>
      <c r="AY2081" t="str" cm="1">
        <f t="array" ref="AY2081">IFERROR(IF(Q2081&lt;&gt;"",Q2081,IF(OR($S2081="",$T2081=""),"",IF($T2081&lt;&gt;"",_xlfn._xlws.FILTER(Q:Q,($BU:$BU=$BU2081)*($I:$I=$I2081)*($T:$T=$T2081)*($S:$S=_xlfn.MINIFS($S:$S,$T:$T,"="&amp;$T2081)),""))))&amp;"",IF(Q2081="","",""))&amp;""</f>
        <v/>
      </c>
      <c r="AZ2081" t="str" cm="1">
        <f t="array" ref="AZ2081">IFERROR(IF(R2081&lt;&gt;"",R2081,IF(OR($S2081="",$T2081=""),"",IF($T2081&lt;&gt;"",_xlfn._xlws.FILTER(R:R,($BU:$BU=$BU2081)*($I:$I=$I2081)*($T:$T=$T2081)*($S:$S=_xlfn.MINIFS($S:$S,$T:$T,"="&amp;$T2081)),""))))&amp;"",IF(R2081="","",""))&amp;""</f>
        <v/>
      </c>
      <c r="BA2081" s="6">
        <f t="shared" si="2995"/>
        <v>175</v>
      </c>
      <c r="BB2081">
        <f t="shared" ref="BB2081:BD2081" si="3035">BB2080</f>
        <v>18987</v>
      </c>
      <c r="BC2081" t="str">
        <f t="shared" si="3035"/>
        <v>Velodrome</v>
      </c>
      <c r="BD2081" t="str">
        <f t="shared" si="3035"/>
        <v>Outlaws</v>
      </c>
      <c r="BE2081" t="s">
        <v>7</v>
      </c>
      <c r="BF2081" t="s">
        <v>172</v>
      </c>
      <c r="BI2081" cm="1">
        <f t="array" ref="BI2081">IFERROR(_xlfn._xlws.FILTER(shifts!A:A,(shifts!B:B=events!AD2081)*(shifts!AG:AG&gt;=events!BK2081)*(shifts!AH:AH&lt;=events!BL2081)),BI2080)</f>
        <v>72</v>
      </c>
      <c r="BJ2081" s="15">
        <f t="shared" si="2997"/>
        <v>0</v>
      </c>
      <c r="BK2081">
        <f t="shared" si="2998"/>
        <v>104</v>
      </c>
      <c r="BL2081">
        <f t="shared" si="2999"/>
        <v>104</v>
      </c>
      <c r="BM2081" s="15">
        <f>SUMIFS(BJ$2:BJ2081,K$2:K2081,"=Intermission")+SUMIFS(BJ$2:BJ2081,K$2:K2081,"=Timeout")</f>
        <v>67</v>
      </c>
      <c r="BN2081">
        <f t="shared" si="3000"/>
        <v>1147</v>
      </c>
      <c r="BO2081" s="19">
        <f t="shared" si="3001"/>
        <v>2123</v>
      </c>
      <c r="BP2081">
        <f t="shared" si="3002"/>
        <v>2118</v>
      </c>
      <c r="BQ2081" s="17">
        <f t="shared" si="3003"/>
        <v>2123</v>
      </c>
      <c r="BR2081" t="str">
        <f t="shared" si="3004"/>
        <v>event_team_player_2</v>
      </c>
      <c r="BS2081">
        <f>COUNTIFS(S$3:S2081,"="&amp;S2081,AI$3:AI2081,"="&amp;AI2081)</f>
        <v>2</v>
      </c>
      <c r="BT2081" t="str">
        <f>IFERROR(VLOOKUP(BB2081&amp;BU2081&amp;X2081,game_rosters!U:W,3,FALSE),"")</f>
        <v>P100001</v>
      </c>
      <c r="BU2081" t="str">
        <f t="shared" si="3005"/>
        <v>Velodrome</v>
      </c>
    </row>
    <row r="2082" spans="1:73" x14ac:dyDescent="0.2">
      <c r="A2082" t="str">
        <f t="shared" si="2980"/>
        <v/>
      </c>
      <c r="I2082" s="44">
        <v>91</v>
      </c>
      <c r="R2082" s="51">
        <v>1</v>
      </c>
      <c r="S2082">
        <v>1070</v>
      </c>
      <c r="T2082" t="s">
        <v>756</v>
      </c>
      <c r="X2082">
        <v>91</v>
      </c>
      <c r="AA2082">
        <f t="shared" si="3029"/>
        <v>2070</v>
      </c>
      <c r="AB2082" t="str">
        <f t="shared" si="3030"/>
        <v/>
      </c>
      <c r="AC2082">
        <f t="shared" si="2976"/>
        <v>2070</v>
      </c>
      <c r="AD2082" s="6">
        <v>2</v>
      </c>
      <c r="AE2082" t="s">
        <v>943</v>
      </c>
      <c r="AF2082" t="s">
        <v>932</v>
      </c>
      <c r="AG2082" t="s">
        <v>756</v>
      </c>
      <c r="AH2082" t="s">
        <v>756</v>
      </c>
      <c r="AI2082" t="str">
        <f t="shared" si="2981"/>
        <v>o</v>
      </c>
      <c r="AJ2082" t="str">
        <f t="shared" si="2982"/>
        <v/>
      </c>
      <c r="AK2082" t="str">
        <f t="shared" si="2983"/>
        <v/>
      </c>
      <c r="AL2082" t="str">
        <f t="shared" si="2984"/>
        <v/>
      </c>
      <c r="AM2082" t="str">
        <f t="shared" si="2985"/>
        <v/>
      </c>
      <c r="AN2082" t="str">
        <f t="shared" si="2986"/>
        <v>Home</v>
      </c>
      <c r="AO2082" t="str">
        <f t="shared" si="2987"/>
        <v>h</v>
      </c>
      <c r="AP2082" t="str">
        <f t="shared" si="2988"/>
        <v/>
      </c>
      <c r="AQ2082" t="str">
        <f t="shared" si="2989"/>
        <v/>
      </c>
      <c r="AR2082" t="str">
        <f t="shared" si="2990"/>
        <v>Home</v>
      </c>
      <c r="AS2082" t="str">
        <f t="shared" si="2991"/>
        <v>h</v>
      </c>
      <c r="AT2082" t="str">
        <f t="shared" si="2992"/>
        <v>Defensive</v>
      </c>
      <c r="AU2082" t="str">
        <f t="shared" si="2993"/>
        <v/>
      </c>
      <c r="AV2082" t="str">
        <f t="shared" si="2994"/>
        <v/>
      </c>
      <c r="AW2082" t="str" cm="1">
        <f t="array" ref="AW2082">IFERROR(IF(O2082&lt;&gt;"",O2082,IF(OR($S2082="",$T2082=""),"",IF(O2082&lt;&gt;"",O2082,IF($T2082&lt;&gt;"",_xlfn._xlws.FILTER(O:O,($BU:$BU=$BU2082)*($I:$I=$I2082)*($T:$T=$T2082)*($S:$S=_xlfn.MINIFS($S:$S,$T:$T,"="&amp;$T2082)),"")))))&amp;"",IF(O2082="","",""))&amp;""</f>
        <v/>
      </c>
      <c r="AX2082" t="str" cm="1">
        <f t="array" ref="AX2082">IFERROR(IF(P2082&lt;&gt;"",P2082,IF(OR($S2082="",$T2082=""),"",IF($T2082&lt;&gt;"",_xlfn._xlws.FILTER(P:P,($BU:$BU=$BU2082)*($I:$I=$I2082)*($T:$T=$T2082)*($S:$S=_xlfn.MINIFS($S:$S,$T:$T,"="&amp;$T2082)),""))))&amp;"",IF(P2082="","",""))&amp;""</f>
        <v/>
      </c>
      <c r="AY2082" t="str" cm="1">
        <f t="array" ref="AY2082">IFERROR(IF(Q2082&lt;&gt;"",Q2082,IF(OR($S2082="",$T2082=""),"",IF($T2082&lt;&gt;"",_xlfn._xlws.FILTER(Q:Q,($BU:$BU=$BU2082)*($I:$I=$I2082)*($T:$T=$T2082)*($S:$S=_xlfn.MINIFS($S:$S,$T:$T,"="&amp;$T2082)),""))))&amp;"",IF(Q2082="","",""))&amp;""</f>
        <v/>
      </c>
      <c r="AZ2082" t="str" cm="1">
        <f t="array" ref="AZ2082">IFERROR(IF(R2082&lt;&gt;"",R2082,IF(OR($S2082="",$T2082=""),"",IF($T2082&lt;&gt;"",_xlfn._xlws.FILTER(R:R,($BU:$BU=$BU2082)*($I:$I=$I2082)*($T:$T=$T2082)*($S:$S=_xlfn.MINIFS($S:$S,$T:$T,"="&amp;$T2082)),""))))&amp;"",IF(R2082="","",""))&amp;""</f>
        <v>1</v>
      </c>
      <c r="BA2082" s="6">
        <f t="shared" si="2995"/>
        <v>175</v>
      </c>
      <c r="BB2082">
        <f t="shared" ref="BB2082:BD2082" si="3036">BB2081</f>
        <v>18987</v>
      </c>
      <c r="BC2082" t="str">
        <f t="shared" si="3036"/>
        <v>Velodrome</v>
      </c>
      <c r="BD2082" t="str">
        <f t="shared" si="3036"/>
        <v>Outlaws</v>
      </c>
      <c r="BE2082" t="s">
        <v>7</v>
      </c>
      <c r="BF2082" t="s">
        <v>172</v>
      </c>
      <c r="BI2082" cm="1">
        <f t="array" ref="BI2082">IFERROR(_xlfn._xlws.FILTER(shifts!A:A,(shifts!B:B=events!AD2082)*(shifts!AG:AG&gt;=events!BK2082)*(shifts!AH:AH&lt;=events!BL2082)),BI2081)</f>
        <v>72</v>
      </c>
      <c r="BJ2082" s="15">
        <f t="shared" si="2997"/>
        <v>0</v>
      </c>
      <c r="BK2082">
        <f t="shared" si="2998"/>
        <v>104</v>
      </c>
      <c r="BL2082">
        <f t="shared" si="2999"/>
        <v>104</v>
      </c>
      <c r="BM2082" s="15">
        <f>SUMIFS(BJ$2:BJ2082,K$2:K2082,"=Intermission")+SUMIFS(BJ$2:BJ2082,K$2:K2082,"=Timeout")</f>
        <v>67</v>
      </c>
      <c r="BN2082">
        <f t="shared" si="3000"/>
        <v>1147</v>
      </c>
      <c r="BO2082" s="19">
        <f t="shared" si="3001"/>
        <v>2123</v>
      </c>
      <c r="BP2082">
        <f t="shared" si="3002"/>
        <v>2118</v>
      </c>
      <c r="BQ2082" s="17">
        <f t="shared" si="3003"/>
        <v>2123</v>
      </c>
      <c r="BR2082" t="str">
        <f t="shared" si="3004"/>
        <v>opp_team_player_1</v>
      </c>
      <c r="BS2082">
        <f>COUNTIFS(S$3:S2082,"="&amp;S2082,AI$3:AI2082,"="&amp;AI2082)</f>
        <v>1</v>
      </c>
      <c r="BT2082" t="str">
        <f>IFERROR(VLOOKUP(BB2082&amp;BU2082&amp;X2082,game_rosters!U:W,3,FALSE),"")</f>
        <v>P100232</v>
      </c>
      <c r="BU2082" t="str">
        <f t="shared" si="3005"/>
        <v>Outlaws</v>
      </c>
    </row>
    <row r="2083" spans="1:73" x14ac:dyDescent="0.2">
      <c r="A2083">
        <f t="shared" si="2980"/>
        <v>1</v>
      </c>
      <c r="I2083" s="44">
        <v>22</v>
      </c>
      <c r="K2083" t="s">
        <v>238</v>
      </c>
      <c r="L2083" t="s">
        <v>184</v>
      </c>
      <c r="M2083" t="s">
        <v>89</v>
      </c>
      <c r="N2083" t="s">
        <v>595</v>
      </c>
      <c r="O2083" t="s">
        <v>569</v>
      </c>
      <c r="P2083" t="s">
        <v>654</v>
      </c>
      <c r="Q2083" t="s">
        <v>595</v>
      </c>
      <c r="R2083" s="51">
        <v>1</v>
      </c>
      <c r="S2083">
        <v>1071</v>
      </c>
      <c r="T2083" t="s">
        <v>756</v>
      </c>
      <c r="W2083" t="s">
        <v>735</v>
      </c>
      <c r="X2083">
        <v>22</v>
      </c>
      <c r="Z2083">
        <v>1</v>
      </c>
      <c r="AA2083">
        <f t="shared" si="3029"/>
        <v>2071</v>
      </c>
      <c r="AB2083" t="str">
        <f t="shared" si="3030"/>
        <v/>
      </c>
      <c r="AC2083">
        <f t="shared" si="2976"/>
        <v>2071</v>
      </c>
      <c r="AD2083" s="6">
        <v>2</v>
      </c>
      <c r="AE2083" t="s">
        <v>943</v>
      </c>
      <c r="AF2083" t="s">
        <v>932</v>
      </c>
      <c r="AG2083" t="s">
        <v>756</v>
      </c>
      <c r="AH2083" t="s">
        <v>756</v>
      </c>
      <c r="AI2083" t="str">
        <f t="shared" si="2981"/>
        <v>e</v>
      </c>
      <c r="AJ2083" t="str">
        <f t="shared" si="2982"/>
        <v/>
      </c>
      <c r="AK2083" t="str">
        <f t="shared" si="2983"/>
        <v/>
      </c>
      <c r="AL2083" t="str">
        <f t="shared" si="2984"/>
        <v/>
      </c>
      <c r="AM2083" t="str">
        <f t="shared" si="2985"/>
        <v/>
      </c>
      <c r="AN2083" t="str">
        <f t="shared" si="2986"/>
        <v>Home</v>
      </c>
      <c r="AO2083" t="str">
        <f t="shared" si="2987"/>
        <v>h</v>
      </c>
      <c r="AP2083" t="str">
        <f t="shared" si="2988"/>
        <v/>
      </c>
      <c r="AQ2083" t="str">
        <f t="shared" si="2989"/>
        <v/>
      </c>
      <c r="AR2083" t="str">
        <f t="shared" si="2990"/>
        <v>Home</v>
      </c>
      <c r="AS2083" t="str">
        <f t="shared" si="2991"/>
        <v>h</v>
      </c>
      <c r="AT2083" t="str">
        <f t="shared" si="2992"/>
        <v>Offensive</v>
      </c>
      <c r="AU2083" t="str">
        <f t="shared" si="2993"/>
        <v/>
      </c>
      <c r="AV2083" t="str">
        <f t="shared" si="2994"/>
        <v/>
      </c>
      <c r="AW2083" t="str" cm="1">
        <f t="array" ref="AW2083">IFERROR(IF(O2083&lt;&gt;"",O2083,IF(OR($S2083="",$T2083=""),"",IF(O2083&lt;&gt;"",O2083,IF($T2083&lt;&gt;"",_xlfn._xlws.FILTER(O:O,($BU:$BU=$BU2083)*($I:$I=$I2083)*($T:$T=$T2083)*($S:$S=_xlfn.MINIFS($S:$S,$T:$T,"="&amp;$T2083)),"")))))&amp;"",IF(O2083="","",""))&amp;""</f>
        <v>OffensivePlay_Zone-Breakout</v>
      </c>
      <c r="AX2083" t="str" cm="1">
        <f t="array" ref="AX2083">IFERROR(IF(P2083&lt;&gt;"",P2083,IF(OR($S2083="",$T2083=""),"",IF($T2083&lt;&gt;"",_xlfn._xlws.FILTER(P:P,($BU:$BU=$BU2083)*($I:$I=$I2083)*($T:$T=$T2083)*($S:$S=_xlfn.MINIFS($S:$S,$T:$T,"="&amp;$T2083)),""))))&amp;"",IF(P2083="","",""))&amp;""</f>
        <v>OffensivePlay_Pass-SecondTouch</v>
      </c>
      <c r="AY2083" t="str" cm="1">
        <f t="array" ref="AY2083">IFERROR(IF(Q2083&lt;&gt;"",Q2083,IF(OR($S2083="",$T2083=""),"",IF($T2083&lt;&gt;"",_xlfn._xlws.FILTER(Q:Q,($BU:$BU=$BU2083)*($I:$I=$I2083)*($T:$T=$T2083)*($S:$S=_xlfn.MINIFS($S:$S,$T:$T,"="&amp;$T2083)),""))))&amp;"",IF(Q2083="","",""))&amp;""</f>
        <v>s</v>
      </c>
      <c r="AZ2083" t="str" cm="1">
        <f t="array" ref="AZ2083">IFERROR(IF(R2083&lt;&gt;"",R2083,IF(OR($S2083="",$T2083=""),"",IF($T2083&lt;&gt;"",_xlfn._xlws.FILTER(R:R,($BU:$BU=$BU2083)*($I:$I=$I2083)*($T:$T=$T2083)*($S:$S=_xlfn.MINIFS($S:$S,$T:$T,"="&amp;$T2083)),""))))&amp;"",IF(R2083="","",""))&amp;""</f>
        <v>1</v>
      </c>
      <c r="BA2083" s="6">
        <f t="shared" si="2995"/>
        <v>176</v>
      </c>
      <c r="BB2083">
        <f t="shared" ref="BB2083:BD2083" si="3037">BB2082</f>
        <v>18987</v>
      </c>
      <c r="BC2083" t="str">
        <f t="shared" si="3037"/>
        <v>Velodrome</v>
      </c>
      <c r="BD2083" t="str">
        <f t="shared" si="3037"/>
        <v>Outlaws</v>
      </c>
      <c r="BE2083" t="s">
        <v>238</v>
      </c>
      <c r="BF2083" t="s">
        <v>184</v>
      </c>
      <c r="BI2083" cm="1">
        <f t="array" ref="BI2083">IFERROR(_xlfn._xlws.FILTER(shifts!A:A,(shifts!B:B=events!AD2083)*(shifts!AG:AG&gt;=events!BK2083)*(shifts!AH:AH&lt;=events!BL2083)),BI2082)</f>
        <v>72</v>
      </c>
      <c r="BJ2083" s="15">
        <f t="shared" si="2997"/>
        <v>0</v>
      </c>
      <c r="BK2083">
        <f t="shared" si="2998"/>
        <v>104</v>
      </c>
      <c r="BL2083">
        <f t="shared" si="2999"/>
        <v>104</v>
      </c>
      <c r="BM2083" s="15">
        <f>SUMIFS(BJ$2:BJ2083,K$2:K2083,"=Intermission")+SUMIFS(BJ$2:BJ2083,K$2:K2083,"=Timeout")</f>
        <v>67</v>
      </c>
      <c r="BN2083">
        <f t="shared" si="3000"/>
        <v>1147</v>
      </c>
      <c r="BO2083" s="19">
        <f t="shared" si="3001"/>
        <v>2123</v>
      </c>
      <c r="BP2083">
        <f t="shared" si="3002"/>
        <v>2118</v>
      </c>
      <c r="BQ2083" s="17">
        <f t="shared" si="3003"/>
        <v>2123</v>
      </c>
      <c r="BR2083" t="str">
        <f t="shared" si="3004"/>
        <v>event_team_player_1</v>
      </c>
      <c r="BS2083">
        <f>COUNTIFS(S$3:S2083,"="&amp;S2083,AI$3:AI2083,"="&amp;AI2083)</f>
        <v>1</v>
      </c>
      <c r="BT2083" t="str">
        <f>IFERROR(VLOOKUP(BB2083&amp;BU2083&amp;X2083,game_rosters!U:W,3,FALSE),"")</f>
        <v>P100108</v>
      </c>
      <c r="BU2083" t="str">
        <f t="shared" si="3005"/>
        <v>Velodrome</v>
      </c>
    </row>
    <row r="2084" spans="1:73" x14ac:dyDescent="0.2">
      <c r="A2084" t="str">
        <f t="shared" si="2980"/>
        <v/>
      </c>
      <c r="I2084" s="44">
        <v>70</v>
      </c>
      <c r="S2084">
        <v>1071</v>
      </c>
      <c r="T2084" t="s">
        <v>756</v>
      </c>
      <c r="X2084">
        <v>70</v>
      </c>
      <c r="Z2084">
        <v>1</v>
      </c>
      <c r="AA2084">
        <f t="shared" si="3029"/>
        <v>2071</v>
      </c>
      <c r="AB2084" t="str">
        <f t="shared" si="3030"/>
        <v/>
      </c>
      <c r="AC2084">
        <f t="shared" si="2976"/>
        <v>2071</v>
      </c>
      <c r="AD2084" s="6">
        <v>2</v>
      </c>
      <c r="AE2084" t="s">
        <v>943</v>
      </c>
      <c r="AF2084" t="s">
        <v>932</v>
      </c>
      <c r="AG2084" t="s">
        <v>756</v>
      </c>
      <c r="AH2084" t="s">
        <v>756</v>
      </c>
      <c r="AI2084" t="str">
        <f t="shared" si="2981"/>
        <v>e</v>
      </c>
      <c r="AJ2084" t="str">
        <f t="shared" si="2982"/>
        <v/>
      </c>
      <c r="AK2084" t="str">
        <f t="shared" si="2983"/>
        <v/>
      </c>
      <c r="AL2084" t="str">
        <f t="shared" si="2984"/>
        <v/>
      </c>
      <c r="AM2084" t="str">
        <f t="shared" si="2985"/>
        <v/>
      </c>
      <c r="AN2084" t="str">
        <f t="shared" si="2986"/>
        <v>Home</v>
      </c>
      <c r="AO2084" t="str">
        <f t="shared" si="2987"/>
        <v>h</v>
      </c>
      <c r="AP2084" t="str">
        <f t="shared" si="2988"/>
        <v/>
      </c>
      <c r="AQ2084" t="str">
        <f t="shared" si="2989"/>
        <v/>
      </c>
      <c r="AR2084" t="str">
        <f t="shared" si="2990"/>
        <v>Home</v>
      </c>
      <c r="AS2084" t="str">
        <f t="shared" si="2991"/>
        <v>h</v>
      </c>
      <c r="AT2084" t="str">
        <f t="shared" si="2992"/>
        <v>Offensive</v>
      </c>
      <c r="AU2084" t="str">
        <f t="shared" si="2993"/>
        <v/>
      </c>
      <c r="AV2084" t="str">
        <f t="shared" si="2994"/>
        <v/>
      </c>
      <c r="AW2084" t="str" cm="1">
        <f t="array" ref="AW2084">IFERROR(IF(O2084&lt;&gt;"",O2084,IF(OR($S2084="",$T2084=""),"",IF(O2084&lt;&gt;"",O2084,IF($T2084&lt;&gt;"",_xlfn._xlws.FILTER(O:O,($BU:$BU=$BU2084)*($I:$I=$I2084)*($T:$T=$T2084)*($S:$S=_xlfn.MINIFS($S:$S,$T:$T,"="&amp;$T2084)),"")))))&amp;"",IF(O2084="","",""))&amp;""</f>
        <v/>
      </c>
      <c r="AX2084" t="str" cm="1">
        <f t="array" ref="AX2084">IFERROR(IF(P2084&lt;&gt;"",P2084,IF(OR($S2084="",$T2084=""),"",IF($T2084&lt;&gt;"",_xlfn._xlws.FILTER(P:P,($BU:$BU=$BU2084)*($I:$I=$I2084)*($T:$T=$T2084)*($S:$S=_xlfn.MINIFS($S:$S,$T:$T,"="&amp;$T2084)),""))))&amp;"",IF(P2084="","",""))&amp;""</f>
        <v/>
      </c>
      <c r="AY2084" t="str" cm="1">
        <f t="array" ref="AY2084">IFERROR(IF(Q2084&lt;&gt;"",Q2084,IF(OR($S2084="",$T2084=""),"",IF($T2084&lt;&gt;"",_xlfn._xlws.FILTER(Q:Q,($BU:$BU=$BU2084)*($I:$I=$I2084)*($T:$T=$T2084)*($S:$S=_xlfn.MINIFS($S:$S,$T:$T,"="&amp;$T2084)),""))))&amp;"",IF(Q2084="","",""))&amp;""</f>
        <v/>
      </c>
      <c r="AZ2084" t="str" cm="1">
        <f t="array" ref="AZ2084">IFERROR(IF(R2084&lt;&gt;"",R2084,IF(OR($S2084="",$T2084=""),"",IF($T2084&lt;&gt;"",_xlfn._xlws.FILTER(R:R,($BU:$BU=$BU2084)*($I:$I=$I2084)*($T:$T=$T2084)*($S:$S=_xlfn.MINIFS($S:$S,$T:$T,"="&amp;$T2084)),""))))&amp;"",IF(R2084="","",""))&amp;""</f>
        <v/>
      </c>
      <c r="BA2084" s="6">
        <f t="shared" si="2995"/>
        <v>176</v>
      </c>
      <c r="BB2084">
        <f t="shared" ref="BB2084:BD2084" si="3038">BB2083</f>
        <v>18987</v>
      </c>
      <c r="BC2084" t="str">
        <f t="shared" si="3038"/>
        <v>Velodrome</v>
      </c>
      <c r="BD2084" t="str">
        <f t="shared" si="3038"/>
        <v>Outlaws</v>
      </c>
      <c r="BE2084" t="s">
        <v>238</v>
      </c>
      <c r="BF2084" t="s">
        <v>184</v>
      </c>
      <c r="BI2084" cm="1">
        <f t="array" ref="BI2084">IFERROR(_xlfn._xlws.FILTER(shifts!A:A,(shifts!B:B=events!AD2084)*(shifts!AG:AG&gt;=events!BK2084)*(shifts!AH:AH&lt;=events!BL2084)),BI2083)</f>
        <v>72</v>
      </c>
      <c r="BJ2084" s="15">
        <f t="shared" si="2997"/>
        <v>0</v>
      </c>
      <c r="BK2084">
        <f t="shared" si="2998"/>
        <v>104</v>
      </c>
      <c r="BL2084">
        <f t="shared" si="2999"/>
        <v>104</v>
      </c>
      <c r="BM2084" s="15">
        <f>SUMIFS(BJ$2:BJ2084,K$2:K2084,"=Intermission")+SUMIFS(BJ$2:BJ2084,K$2:K2084,"=Timeout")</f>
        <v>67</v>
      </c>
      <c r="BN2084">
        <f t="shared" si="3000"/>
        <v>1147</v>
      </c>
      <c r="BO2084" s="19">
        <f t="shared" si="3001"/>
        <v>2123</v>
      </c>
      <c r="BP2084">
        <f t="shared" si="3002"/>
        <v>2118</v>
      </c>
      <c r="BQ2084" s="17">
        <f t="shared" si="3003"/>
        <v>2123</v>
      </c>
      <c r="BR2084" t="str">
        <f t="shared" si="3004"/>
        <v>event_team_player_2</v>
      </c>
      <c r="BS2084">
        <f>COUNTIFS(S$3:S2084,"="&amp;S2084,AI$3:AI2084,"="&amp;AI2084)</f>
        <v>2</v>
      </c>
      <c r="BT2084" t="str">
        <f>IFERROR(VLOOKUP(BB2084&amp;BU2084&amp;X2084,game_rosters!U:W,3,FALSE),"")</f>
        <v>P100001</v>
      </c>
      <c r="BU2084" t="str">
        <f t="shared" si="3005"/>
        <v>Velodrome</v>
      </c>
    </row>
    <row r="2085" spans="1:73" x14ac:dyDescent="0.2">
      <c r="A2085" t="str">
        <f t="shared" si="2980"/>
        <v/>
      </c>
      <c r="I2085" s="44">
        <v>91</v>
      </c>
      <c r="R2085" s="51">
        <v>1</v>
      </c>
      <c r="S2085">
        <v>1071</v>
      </c>
      <c r="T2085" t="s">
        <v>756</v>
      </c>
      <c r="X2085">
        <v>91</v>
      </c>
      <c r="AA2085">
        <f t="shared" si="3029"/>
        <v>2071</v>
      </c>
      <c r="AB2085" t="str">
        <f t="shared" si="3030"/>
        <v/>
      </c>
      <c r="AC2085">
        <f t="shared" si="2976"/>
        <v>2071</v>
      </c>
      <c r="AD2085" s="6">
        <v>2</v>
      </c>
      <c r="AE2085" t="s">
        <v>943</v>
      </c>
      <c r="AF2085" t="s">
        <v>932</v>
      </c>
      <c r="AG2085" t="s">
        <v>756</v>
      </c>
      <c r="AH2085" t="s">
        <v>756</v>
      </c>
      <c r="AI2085" t="str">
        <f t="shared" si="2981"/>
        <v>o</v>
      </c>
      <c r="AJ2085" t="str">
        <f t="shared" si="2982"/>
        <v/>
      </c>
      <c r="AK2085" t="str">
        <f t="shared" si="2983"/>
        <v/>
      </c>
      <c r="AL2085" t="str">
        <f t="shared" si="2984"/>
        <v/>
      </c>
      <c r="AM2085" t="str">
        <f t="shared" si="2985"/>
        <v/>
      </c>
      <c r="AN2085" t="str">
        <f t="shared" si="2986"/>
        <v>Home</v>
      </c>
      <c r="AO2085" t="str">
        <f t="shared" si="2987"/>
        <v>h</v>
      </c>
      <c r="AP2085" t="str">
        <f t="shared" si="2988"/>
        <v/>
      </c>
      <c r="AQ2085" t="str">
        <f t="shared" si="2989"/>
        <v/>
      </c>
      <c r="AR2085" t="str">
        <f t="shared" si="2990"/>
        <v>Home</v>
      </c>
      <c r="AS2085" t="str">
        <f t="shared" si="2991"/>
        <v>h</v>
      </c>
      <c r="AT2085" t="str">
        <f t="shared" si="2992"/>
        <v>Defensive</v>
      </c>
      <c r="AU2085" t="str">
        <f t="shared" si="2993"/>
        <v/>
      </c>
      <c r="AV2085" t="str">
        <f t="shared" si="2994"/>
        <v/>
      </c>
      <c r="AW2085" t="str" cm="1">
        <f t="array" ref="AW2085">IFERROR(IF(O2085&lt;&gt;"",O2085,IF(OR($S2085="",$T2085=""),"",IF(O2085&lt;&gt;"",O2085,IF($T2085&lt;&gt;"",_xlfn._xlws.FILTER(O:O,($BU:$BU=$BU2085)*($I:$I=$I2085)*($T:$T=$T2085)*($S:$S=_xlfn.MINIFS($S:$S,$T:$T,"="&amp;$T2085)),"")))))&amp;"",IF(O2085="","",""))&amp;""</f>
        <v/>
      </c>
      <c r="AX2085" t="str" cm="1">
        <f t="array" ref="AX2085">IFERROR(IF(P2085&lt;&gt;"",P2085,IF(OR($S2085="",$T2085=""),"",IF($T2085&lt;&gt;"",_xlfn._xlws.FILTER(P:P,($BU:$BU=$BU2085)*($I:$I=$I2085)*($T:$T=$T2085)*($S:$S=_xlfn.MINIFS($S:$S,$T:$T,"="&amp;$T2085)),""))))&amp;"",IF(P2085="","",""))&amp;""</f>
        <v/>
      </c>
      <c r="AY2085" t="str" cm="1">
        <f t="array" ref="AY2085">IFERROR(IF(Q2085&lt;&gt;"",Q2085,IF(OR($S2085="",$T2085=""),"",IF($T2085&lt;&gt;"",_xlfn._xlws.FILTER(Q:Q,($BU:$BU=$BU2085)*($I:$I=$I2085)*($T:$T=$T2085)*($S:$S=_xlfn.MINIFS($S:$S,$T:$T,"="&amp;$T2085)),""))))&amp;"",IF(Q2085="","",""))&amp;""</f>
        <v/>
      </c>
      <c r="AZ2085" t="str" cm="1">
        <f t="array" ref="AZ2085">IFERROR(IF(R2085&lt;&gt;"",R2085,IF(OR($S2085="",$T2085=""),"",IF($T2085&lt;&gt;"",_xlfn._xlws.FILTER(R:R,($BU:$BU=$BU2085)*($I:$I=$I2085)*($T:$T=$T2085)*($S:$S=_xlfn.MINIFS($S:$S,$T:$T,"="&amp;$T2085)),""))))&amp;"",IF(R2085="","",""))&amp;""</f>
        <v>1</v>
      </c>
      <c r="BA2085" s="6">
        <f t="shared" si="2995"/>
        <v>176</v>
      </c>
      <c r="BB2085">
        <f t="shared" ref="BB2085:BD2085" si="3039">BB2084</f>
        <v>18987</v>
      </c>
      <c r="BC2085" t="str">
        <f t="shared" si="3039"/>
        <v>Velodrome</v>
      </c>
      <c r="BD2085" t="str">
        <f t="shared" si="3039"/>
        <v>Outlaws</v>
      </c>
      <c r="BE2085" t="s">
        <v>238</v>
      </c>
      <c r="BF2085" t="s">
        <v>184</v>
      </c>
      <c r="BI2085" cm="1">
        <f t="array" ref="BI2085">IFERROR(_xlfn._xlws.FILTER(shifts!A:A,(shifts!B:B=events!AD2085)*(shifts!AG:AG&gt;=events!BK2085)*(shifts!AH:AH&lt;=events!BL2085)),BI2084)</f>
        <v>72</v>
      </c>
      <c r="BJ2085" s="15">
        <f t="shared" si="2997"/>
        <v>0</v>
      </c>
      <c r="BK2085">
        <f t="shared" si="2998"/>
        <v>104</v>
      </c>
      <c r="BL2085">
        <f t="shared" si="2999"/>
        <v>104</v>
      </c>
      <c r="BM2085" s="15">
        <f>SUMIFS(BJ$2:BJ2085,K$2:K2085,"=Intermission")+SUMIFS(BJ$2:BJ2085,K$2:K2085,"=Timeout")</f>
        <v>67</v>
      </c>
      <c r="BN2085">
        <f t="shared" si="3000"/>
        <v>1147</v>
      </c>
      <c r="BO2085" s="19">
        <f t="shared" si="3001"/>
        <v>2123</v>
      </c>
      <c r="BP2085">
        <f t="shared" si="3002"/>
        <v>2118</v>
      </c>
      <c r="BQ2085" s="17">
        <f t="shared" si="3003"/>
        <v>2123</v>
      </c>
      <c r="BR2085" t="str">
        <f t="shared" si="3004"/>
        <v>opp_team_player_1</v>
      </c>
      <c r="BS2085">
        <f>COUNTIFS(S$3:S2085,"="&amp;S2085,AI$3:AI2085,"="&amp;AI2085)</f>
        <v>1</v>
      </c>
      <c r="BT2085" t="str">
        <f>IFERROR(VLOOKUP(BB2085&amp;BU2085&amp;X2085,game_rosters!U:W,3,FALSE),"")</f>
        <v>P100232</v>
      </c>
      <c r="BU2085" t="str">
        <f t="shared" si="3005"/>
        <v>Outlaws</v>
      </c>
    </row>
    <row r="2086" spans="1:73" x14ac:dyDescent="0.2">
      <c r="A2086">
        <f t="shared" si="2980"/>
        <v>1</v>
      </c>
      <c r="I2086" s="44">
        <v>70</v>
      </c>
      <c r="K2086" t="s">
        <v>13</v>
      </c>
      <c r="S2086">
        <v>1072</v>
      </c>
      <c r="T2086" t="s">
        <v>756</v>
      </c>
      <c r="W2086" t="s">
        <v>735</v>
      </c>
      <c r="X2086">
        <v>70</v>
      </c>
      <c r="Z2086">
        <v>1</v>
      </c>
      <c r="AA2086">
        <f t="shared" si="3029"/>
        <v>2072</v>
      </c>
      <c r="AB2086" t="str">
        <f t="shared" si="3030"/>
        <v/>
      </c>
      <c r="AC2086">
        <f t="shared" si="2976"/>
        <v>2072</v>
      </c>
      <c r="AD2086" s="6">
        <v>2</v>
      </c>
      <c r="AE2086" t="s">
        <v>943</v>
      </c>
      <c r="AF2086" t="s">
        <v>919</v>
      </c>
      <c r="AG2086" t="s">
        <v>943</v>
      </c>
      <c r="AH2086" t="s">
        <v>902</v>
      </c>
      <c r="AI2086" t="str">
        <f t="shared" si="2981"/>
        <v>e</v>
      </c>
      <c r="AJ2086" t="str">
        <f t="shared" si="2982"/>
        <v/>
      </c>
      <c r="AK2086" t="str">
        <f t="shared" si="2983"/>
        <v/>
      </c>
      <c r="AL2086" t="str">
        <f t="shared" si="2984"/>
        <v/>
      </c>
      <c r="AM2086" t="str">
        <f t="shared" si="2985"/>
        <v/>
      </c>
      <c r="AN2086" t="str">
        <f t="shared" si="2986"/>
        <v>Home</v>
      </c>
      <c r="AO2086" t="str">
        <f t="shared" si="2987"/>
        <v>h</v>
      </c>
      <c r="AP2086" t="str">
        <f t="shared" si="2988"/>
        <v/>
      </c>
      <c r="AQ2086" t="str">
        <f t="shared" si="2989"/>
        <v/>
      </c>
      <c r="AR2086" t="str">
        <f t="shared" si="2990"/>
        <v>Home</v>
      </c>
      <c r="AS2086" t="str">
        <f t="shared" si="2991"/>
        <v>h</v>
      </c>
      <c r="AT2086" t="str">
        <f t="shared" si="2992"/>
        <v>Offensive</v>
      </c>
      <c r="AU2086" t="str">
        <f t="shared" si="2993"/>
        <v/>
      </c>
      <c r="AV2086" t="str">
        <f t="shared" si="2994"/>
        <v/>
      </c>
      <c r="AW2086" t="str" cm="1">
        <f t="array" ref="AW2086">IFERROR(IF(O2086&lt;&gt;"",O2086,IF(OR($S2086="",$T2086=""),"",IF(O2086&lt;&gt;"",O2086,IF($T2086&lt;&gt;"",_xlfn._xlws.FILTER(O:O,($BU:$BU=$BU2086)*($I:$I=$I2086)*($T:$T=$T2086)*($S:$S=_xlfn.MINIFS($S:$S,$T:$T,"="&amp;$T2086)),"")))))&amp;"",IF(O2086="","",""))&amp;""</f>
        <v/>
      </c>
      <c r="AX2086" t="str" cm="1">
        <f t="array" ref="AX2086">IFERROR(IF(P2086&lt;&gt;"",P2086,IF(OR($S2086="",$T2086=""),"",IF($T2086&lt;&gt;"",_xlfn._xlws.FILTER(P:P,($BU:$BU=$BU2086)*($I:$I=$I2086)*($T:$T=$T2086)*($S:$S=_xlfn.MINIFS($S:$S,$T:$T,"="&amp;$T2086)),""))))&amp;"",IF(P2086="","",""))&amp;""</f>
        <v/>
      </c>
      <c r="AY2086" t="str" cm="1">
        <f t="array" ref="AY2086">IFERROR(IF(Q2086&lt;&gt;"",Q2086,IF(OR($S2086="",$T2086=""),"",IF($T2086&lt;&gt;"",_xlfn._xlws.FILTER(Q:Q,($BU:$BU=$BU2086)*($I:$I=$I2086)*($T:$T=$T2086)*($S:$S=_xlfn.MINIFS($S:$S,$T:$T,"="&amp;$T2086)),""))))&amp;"",IF(Q2086="","",""))&amp;""</f>
        <v/>
      </c>
      <c r="AZ2086" t="str" cm="1">
        <f t="array" ref="AZ2086">IFERROR(IF(R2086&lt;&gt;"",R2086,IF(OR($S2086="",$T2086=""),"",IF($T2086&lt;&gt;"",_xlfn._xlws.FILTER(R:R,($BU:$BU=$BU2086)*($I:$I=$I2086)*($T:$T=$T2086)*($S:$S=_xlfn.MINIFS($S:$S,$T:$T,"="&amp;$T2086)),""))))&amp;"",IF(R2086="","",""))&amp;""</f>
        <v/>
      </c>
      <c r="BA2086" s="6">
        <f t="shared" si="2995"/>
        <v>176</v>
      </c>
      <c r="BB2086">
        <f t="shared" ref="BB2086:BD2086" si="3040">BB2085</f>
        <v>18987</v>
      </c>
      <c r="BC2086" t="str">
        <f t="shared" si="3040"/>
        <v>Velodrome</v>
      </c>
      <c r="BD2086" t="str">
        <f t="shared" si="3040"/>
        <v>Outlaws</v>
      </c>
      <c r="BE2086" t="s">
        <v>13</v>
      </c>
      <c r="BF2086" t="s">
        <v>756</v>
      </c>
      <c r="BI2086" cm="1">
        <f t="array" ref="BI2086">IFERROR(_xlfn._xlws.FILTER(shifts!A:A,(shifts!B:B=events!AD2086)*(shifts!AG:AG&gt;=events!BK2086)*(shifts!AH:AH&lt;=events!BL2086)),BI2085)</f>
        <v>72</v>
      </c>
      <c r="BJ2086" s="15">
        <f t="shared" si="2997"/>
        <v>2</v>
      </c>
      <c r="BK2086">
        <f t="shared" si="2998"/>
        <v>103</v>
      </c>
      <c r="BL2086">
        <f t="shared" si="2999"/>
        <v>101</v>
      </c>
      <c r="BM2086" s="15">
        <f>SUMIFS(BJ$2:BJ2086,K$2:K2086,"=Intermission")+SUMIFS(BJ$2:BJ2086,K$2:K2086,"=Timeout")</f>
        <v>67</v>
      </c>
      <c r="BN2086">
        <f t="shared" si="3000"/>
        <v>1147</v>
      </c>
      <c r="BO2086" s="19">
        <f t="shared" si="3001"/>
        <v>2124</v>
      </c>
      <c r="BP2086">
        <f t="shared" si="3002"/>
        <v>2119</v>
      </c>
      <c r="BQ2086" s="17">
        <f t="shared" si="3003"/>
        <v>2126</v>
      </c>
      <c r="BR2086" t="str">
        <f t="shared" si="3004"/>
        <v>event_team_player_1</v>
      </c>
      <c r="BS2086">
        <f>COUNTIFS(S$3:S2086,"="&amp;S2086,AI$3:AI2086,"="&amp;AI2086)</f>
        <v>1</v>
      </c>
      <c r="BT2086" t="str">
        <f>IFERROR(VLOOKUP(BB2086&amp;BU2086&amp;X2086,game_rosters!U:W,3,FALSE),"")</f>
        <v>P100001</v>
      </c>
      <c r="BU2086" t="str">
        <f t="shared" si="3005"/>
        <v>Velodrome</v>
      </c>
    </row>
    <row r="2087" spans="1:73" x14ac:dyDescent="0.2">
      <c r="A2087">
        <f t="shared" si="2980"/>
        <v>1</v>
      </c>
      <c r="I2087" s="44">
        <v>70</v>
      </c>
      <c r="K2087" t="s">
        <v>238</v>
      </c>
      <c r="L2087" t="s">
        <v>174</v>
      </c>
      <c r="M2087" t="s">
        <v>85</v>
      </c>
      <c r="N2087" t="s">
        <v>594</v>
      </c>
      <c r="O2087" t="s">
        <v>633</v>
      </c>
      <c r="Q2087" t="s">
        <v>594</v>
      </c>
      <c r="R2087" s="51">
        <v>1</v>
      </c>
      <c r="S2087">
        <v>1073</v>
      </c>
      <c r="T2087" t="s">
        <v>756</v>
      </c>
      <c r="W2087" t="s">
        <v>735</v>
      </c>
      <c r="X2087">
        <v>70</v>
      </c>
      <c r="Z2087">
        <v>1</v>
      </c>
      <c r="AA2087">
        <f t="shared" si="3029"/>
        <v>2073</v>
      </c>
      <c r="AB2087" t="str">
        <f t="shared" si="3030"/>
        <v/>
      </c>
      <c r="AC2087">
        <f t="shared" si="2976"/>
        <v>2073</v>
      </c>
      <c r="AD2087" s="6">
        <v>2</v>
      </c>
      <c r="AE2087" t="s">
        <v>943</v>
      </c>
      <c r="AF2087" t="s">
        <v>902</v>
      </c>
      <c r="AG2087" t="s">
        <v>943</v>
      </c>
      <c r="AH2087" t="s">
        <v>749</v>
      </c>
      <c r="AI2087" t="str">
        <f t="shared" si="2981"/>
        <v>e</v>
      </c>
      <c r="AJ2087" t="str">
        <f t="shared" si="2982"/>
        <v/>
      </c>
      <c r="AK2087" t="str">
        <f t="shared" si="2983"/>
        <v/>
      </c>
      <c r="AL2087" t="str">
        <f t="shared" si="2984"/>
        <v/>
      </c>
      <c r="AM2087" t="str">
        <f t="shared" si="2985"/>
        <v/>
      </c>
      <c r="AN2087" t="str">
        <f t="shared" si="2986"/>
        <v>Home</v>
      </c>
      <c r="AO2087" t="str">
        <f t="shared" si="2987"/>
        <v>h</v>
      </c>
      <c r="AP2087" t="str">
        <f t="shared" si="2988"/>
        <v/>
      </c>
      <c r="AQ2087" t="str">
        <f t="shared" si="2989"/>
        <v/>
      </c>
      <c r="AR2087" t="str">
        <f t="shared" si="2990"/>
        <v>Home</v>
      </c>
      <c r="AS2087" t="str">
        <f t="shared" si="2991"/>
        <v>h</v>
      </c>
      <c r="AT2087" t="str">
        <f t="shared" si="2992"/>
        <v>Offensive</v>
      </c>
      <c r="AU2087" t="str">
        <f t="shared" si="2993"/>
        <v/>
      </c>
      <c r="AV2087" t="str">
        <f t="shared" si="2994"/>
        <v/>
      </c>
      <c r="AW2087" t="str" cm="1">
        <f t="array" ref="AW2087">IFERROR(IF(O2087&lt;&gt;"",O2087,IF(OR($S2087="",$T2087=""),"",IF(O2087&lt;&gt;"",O2087,IF($T2087&lt;&gt;"",_xlfn._xlws.FILTER(O:O,($BU:$BU=$BU2087)*($I:$I=$I2087)*($T:$T=$T2087)*($S:$S=_xlfn.MINIFS($S:$S,$T:$T,"="&amp;$T2087)),"")))))&amp;"",IF(O2087="","",""))&amp;""</f>
        <v>OffensivePlay_Possession-Delay</v>
      </c>
      <c r="AX2087" t="str" cm="1">
        <f t="array" ref="AX2087">IFERROR(IF(P2087&lt;&gt;"",P2087,IF(OR($S2087="",$T2087=""),"",IF($T2087&lt;&gt;"",_xlfn._xlws.FILTER(P:P,($BU:$BU=$BU2087)*($I:$I=$I2087)*($T:$T=$T2087)*($S:$S=_xlfn.MINIFS($S:$S,$T:$T,"="&amp;$T2087)),""))))&amp;"",IF(P2087="","",""))&amp;""</f>
        <v/>
      </c>
      <c r="AY2087" t="str" cm="1">
        <f t="array" ref="AY2087">IFERROR(IF(Q2087&lt;&gt;"",Q2087,IF(OR($S2087="",$T2087=""),"",IF($T2087&lt;&gt;"",_xlfn._xlws.FILTER(Q:Q,($BU:$BU=$BU2087)*($I:$I=$I2087)*($T:$T=$T2087)*($S:$S=_xlfn.MINIFS($S:$S,$T:$T,"="&amp;$T2087)),""))))&amp;"",IF(Q2087="","",""))&amp;""</f>
        <v>u</v>
      </c>
      <c r="AZ2087" t="str" cm="1">
        <f t="array" ref="AZ2087">IFERROR(IF(R2087&lt;&gt;"",R2087,IF(OR($S2087="",$T2087=""),"",IF($T2087&lt;&gt;"",_xlfn._xlws.FILTER(R:R,($BU:$BU=$BU2087)*($I:$I=$I2087)*($T:$T=$T2087)*($S:$S=_xlfn.MINIFS($S:$S,$T:$T,"="&amp;$T2087)),""))))&amp;"",IF(R2087="","",""))&amp;""</f>
        <v>1</v>
      </c>
      <c r="BA2087" s="6">
        <f t="shared" si="2995"/>
        <v>177</v>
      </c>
      <c r="BB2087">
        <f t="shared" ref="BB2087:BD2087" si="3041">BB2086</f>
        <v>18987</v>
      </c>
      <c r="BC2087" t="str">
        <f t="shared" si="3041"/>
        <v>Velodrome</v>
      </c>
      <c r="BD2087" t="str">
        <f t="shared" si="3041"/>
        <v>Outlaws</v>
      </c>
      <c r="BE2087" t="s">
        <v>238</v>
      </c>
      <c r="BF2087" t="s">
        <v>174</v>
      </c>
      <c r="BI2087" cm="1">
        <f t="array" ref="BI2087">IFERROR(_xlfn._xlws.FILTER(shifts!A:A,(shifts!B:B=events!AD2087)*(shifts!AG:AG&gt;=events!BK2087)*(shifts!AH:AH&lt;=events!BL2087)),BI2086)</f>
        <v>72</v>
      </c>
      <c r="BJ2087" s="15">
        <f t="shared" si="2997"/>
        <v>2</v>
      </c>
      <c r="BK2087">
        <f t="shared" si="2998"/>
        <v>101</v>
      </c>
      <c r="BL2087">
        <f t="shared" si="2999"/>
        <v>99</v>
      </c>
      <c r="BM2087" s="15">
        <f>SUMIFS(BJ$2:BJ2087,K$2:K2087,"=Intermission")+SUMIFS(BJ$2:BJ2087,K$2:K2087,"=Timeout")</f>
        <v>67</v>
      </c>
      <c r="BN2087">
        <f t="shared" si="3000"/>
        <v>1147</v>
      </c>
      <c r="BO2087" s="19">
        <f t="shared" si="3001"/>
        <v>2126</v>
      </c>
      <c r="BP2087">
        <f t="shared" si="3002"/>
        <v>2121</v>
      </c>
      <c r="BQ2087" s="17">
        <f t="shared" si="3003"/>
        <v>2128</v>
      </c>
      <c r="BR2087" t="str">
        <f t="shared" si="3004"/>
        <v>event_team_player_1</v>
      </c>
      <c r="BS2087">
        <f>COUNTIFS(S$3:S2087,"="&amp;S2087,AI$3:AI2087,"="&amp;AI2087)</f>
        <v>1</v>
      </c>
      <c r="BT2087" t="str">
        <f>IFERROR(VLOOKUP(BB2087&amp;BU2087&amp;X2087,game_rosters!U:W,3,FALSE),"")</f>
        <v>P100001</v>
      </c>
      <c r="BU2087" t="str">
        <f t="shared" si="3005"/>
        <v>Velodrome</v>
      </c>
    </row>
    <row r="2088" spans="1:73" x14ac:dyDescent="0.2">
      <c r="A2088" t="str">
        <f t="shared" si="2980"/>
        <v/>
      </c>
      <c r="I2088" s="44">
        <v>4</v>
      </c>
      <c r="R2088" s="51">
        <v>1</v>
      </c>
      <c r="S2088">
        <v>1073</v>
      </c>
      <c r="T2088" t="s">
        <v>756</v>
      </c>
      <c r="X2088">
        <v>4</v>
      </c>
      <c r="AA2088">
        <f t="shared" si="3029"/>
        <v>2073</v>
      </c>
      <c r="AB2088" t="str">
        <f t="shared" si="3030"/>
        <v/>
      </c>
      <c r="AC2088">
        <f t="shared" si="2976"/>
        <v>2073</v>
      </c>
      <c r="AD2088" s="6">
        <v>2</v>
      </c>
      <c r="AE2088" t="s">
        <v>943</v>
      </c>
      <c r="AF2088" t="s">
        <v>902</v>
      </c>
      <c r="AG2088" t="s">
        <v>943</v>
      </c>
      <c r="AH2088" t="s">
        <v>749</v>
      </c>
      <c r="AI2088" t="str">
        <f t="shared" si="2981"/>
        <v>o</v>
      </c>
      <c r="AJ2088" t="str">
        <f t="shared" si="2982"/>
        <v/>
      </c>
      <c r="AK2088" t="str">
        <f t="shared" si="2983"/>
        <v/>
      </c>
      <c r="AL2088" t="str">
        <f t="shared" si="2984"/>
        <v/>
      </c>
      <c r="AM2088" t="str">
        <f t="shared" si="2985"/>
        <v/>
      </c>
      <c r="AN2088" t="str">
        <f t="shared" si="2986"/>
        <v>Home</v>
      </c>
      <c r="AO2088" t="str">
        <f t="shared" si="2987"/>
        <v>h</v>
      </c>
      <c r="AP2088" t="str">
        <f t="shared" si="2988"/>
        <v/>
      </c>
      <c r="AQ2088" t="str">
        <f t="shared" si="2989"/>
        <v/>
      </c>
      <c r="AR2088" t="str">
        <f t="shared" si="2990"/>
        <v>Home</v>
      </c>
      <c r="AS2088" t="str">
        <f t="shared" si="2991"/>
        <v>h</v>
      </c>
      <c r="AT2088" t="str">
        <f t="shared" si="2992"/>
        <v>Defensive</v>
      </c>
      <c r="AU2088" t="str">
        <f t="shared" si="2993"/>
        <v/>
      </c>
      <c r="AV2088" t="str">
        <f t="shared" si="2994"/>
        <v/>
      </c>
      <c r="AW2088" t="str" cm="1">
        <f t="array" ref="AW2088">IFERROR(IF(O2088&lt;&gt;"",O2088,IF(OR($S2088="",$T2088=""),"",IF(O2088&lt;&gt;"",O2088,IF($T2088&lt;&gt;"",_xlfn._xlws.FILTER(O:O,($BU:$BU=$BU2088)*($I:$I=$I2088)*($T:$T=$T2088)*($S:$S=_xlfn.MINIFS($S:$S,$T:$T,"="&amp;$T2088)),"")))))&amp;"",IF(O2088="","",""))&amp;""</f>
        <v/>
      </c>
      <c r="AX2088" t="str" cm="1">
        <f t="array" ref="AX2088">IFERROR(IF(P2088&lt;&gt;"",P2088,IF(OR($S2088="",$T2088=""),"",IF($T2088&lt;&gt;"",_xlfn._xlws.FILTER(P:P,($BU:$BU=$BU2088)*($I:$I=$I2088)*($T:$T=$T2088)*($S:$S=_xlfn.MINIFS($S:$S,$T:$T,"="&amp;$T2088)),""))))&amp;"",IF(P2088="","",""))&amp;""</f>
        <v/>
      </c>
      <c r="AY2088" t="str" cm="1">
        <f t="array" ref="AY2088">IFERROR(IF(Q2088&lt;&gt;"",Q2088,IF(OR($S2088="",$T2088=""),"",IF($T2088&lt;&gt;"",_xlfn._xlws.FILTER(Q:Q,($BU:$BU=$BU2088)*($I:$I=$I2088)*($T:$T=$T2088)*($S:$S=_xlfn.MINIFS($S:$S,$T:$T,"="&amp;$T2088)),""))))&amp;"",IF(Q2088="","",""))&amp;""</f>
        <v/>
      </c>
      <c r="AZ2088" t="str" cm="1">
        <f t="array" ref="AZ2088">IFERROR(IF(R2088&lt;&gt;"",R2088,IF(OR($S2088="",$T2088=""),"",IF($T2088&lt;&gt;"",_xlfn._xlws.FILTER(R:R,($BU:$BU=$BU2088)*($I:$I=$I2088)*($T:$T=$T2088)*($S:$S=_xlfn.MINIFS($S:$S,$T:$T,"="&amp;$T2088)),""))))&amp;"",IF(R2088="","",""))&amp;""</f>
        <v>1</v>
      </c>
      <c r="BA2088" s="6">
        <f t="shared" si="2995"/>
        <v>177</v>
      </c>
      <c r="BB2088">
        <f t="shared" ref="BB2088:BD2088" si="3042">BB2087</f>
        <v>18987</v>
      </c>
      <c r="BC2088" t="str">
        <f t="shared" si="3042"/>
        <v>Velodrome</v>
      </c>
      <c r="BD2088" t="str">
        <f t="shared" si="3042"/>
        <v>Outlaws</v>
      </c>
      <c r="BE2088" t="s">
        <v>238</v>
      </c>
      <c r="BF2088" t="s">
        <v>174</v>
      </c>
      <c r="BI2088" cm="1">
        <f t="array" ref="BI2088">IFERROR(_xlfn._xlws.FILTER(shifts!A:A,(shifts!B:B=events!AD2088)*(shifts!AG:AG&gt;=events!BK2088)*(shifts!AH:AH&lt;=events!BL2088)),BI2087)</f>
        <v>72</v>
      </c>
      <c r="BJ2088" s="15">
        <f t="shared" si="2997"/>
        <v>2</v>
      </c>
      <c r="BK2088">
        <f t="shared" si="2998"/>
        <v>101</v>
      </c>
      <c r="BL2088">
        <f t="shared" si="2999"/>
        <v>99</v>
      </c>
      <c r="BM2088" s="15">
        <f>SUMIFS(BJ$2:BJ2088,K$2:K2088,"=Intermission")+SUMIFS(BJ$2:BJ2088,K$2:K2088,"=Timeout")</f>
        <v>67</v>
      </c>
      <c r="BN2088">
        <f t="shared" si="3000"/>
        <v>1147</v>
      </c>
      <c r="BO2088" s="19">
        <f t="shared" si="3001"/>
        <v>2126</v>
      </c>
      <c r="BP2088">
        <f t="shared" si="3002"/>
        <v>2121</v>
      </c>
      <c r="BQ2088" s="17">
        <f t="shared" si="3003"/>
        <v>2128</v>
      </c>
      <c r="BR2088" t="str">
        <f t="shared" si="3004"/>
        <v>opp_team_player_1</v>
      </c>
      <c r="BS2088">
        <f>COUNTIFS(S$3:S2088,"="&amp;S2088,AI$3:AI2088,"="&amp;AI2088)</f>
        <v>1</v>
      </c>
      <c r="BT2088" t="str">
        <f>IFERROR(VLOOKUP(BB2088&amp;BU2088&amp;X2088,game_rosters!U:W,3,FALSE),"")</f>
        <v>P100032</v>
      </c>
      <c r="BU2088" t="str">
        <f t="shared" si="3005"/>
        <v>Outlaws</v>
      </c>
    </row>
    <row r="2089" spans="1:73" x14ac:dyDescent="0.2">
      <c r="A2089">
        <f t="shared" si="2980"/>
        <v>1</v>
      </c>
      <c r="I2089" s="44">
        <v>4</v>
      </c>
      <c r="K2089" t="s">
        <v>230</v>
      </c>
      <c r="L2089" t="s">
        <v>389</v>
      </c>
      <c r="M2089" t="s">
        <v>434</v>
      </c>
      <c r="N2089" t="s">
        <v>595</v>
      </c>
      <c r="O2089" t="s">
        <v>631</v>
      </c>
      <c r="Q2089" t="s">
        <v>595</v>
      </c>
      <c r="R2089" s="51">
        <v>1</v>
      </c>
      <c r="S2089">
        <v>1074</v>
      </c>
      <c r="T2089" t="s">
        <v>756</v>
      </c>
      <c r="W2089" t="s">
        <v>731</v>
      </c>
      <c r="X2089">
        <v>4</v>
      </c>
      <c r="Z2089">
        <v>1</v>
      </c>
      <c r="AA2089">
        <f t="shared" si="3029"/>
        <v>2074</v>
      </c>
      <c r="AB2089" t="str">
        <f t="shared" si="3030"/>
        <v/>
      </c>
      <c r="AC2089">
        <f t="shared" si="2976"/>
        <v>2074</v>
      </c>
      <c r="AD2089" s="6">
        <v>2</v>
      </c>
      <c r="AE2089" t="s">
        <v>943</v>
      </c>
      <c r="AF2089" t="s">
        <v>749</v>
      </c>
      <c r="AG2089" t="s">
        <v>756</v>
      </c>
      <c r="AH2089" t="s">
        <v>756</v>
      </c>
      <c r="AI2089" t="str">
        <f t="shared" si="2981"/>
        <v>e</v>
      </c>
      <c r="AJ2089" t="str">
        <f t="shared" si="2982"/>
        <v/>
      </c>
      <c r="AK2089" t="str">
        <f t="shared" si="2983"/>
        <v/>
      </c>
      <c r="AL2089" t="str">
        <f t="shared" si="2984"/>
        <v/>
      </c>
      <c r="AM2089" t="str">
        <f t="shared" si="2985"/>
        <v/>
      </c>
      <c r="AN2089" t="str">
        <f t="shared" si="2986"/>
        <v>Away</v>
      </c>
      <c r="AO2089" t="str">
        <f t="shared" si="2987"/>
        <v>a</v>
      </c>
      <c r="AP2089" t="str">
        <f t="shared" si="2988"/>
        <v/>
      </c>
      <c r="AQ2089" t="str">
        <f t="shared" si="2989"/>
        <v/>
      </c>
      <c r="AR2089" t="str">
        <f t="shared" si="2990"/>
        <v>Away</v>
      </c>
      <c r="AS2089" t="str">
        <f t="shared" si="2991"/>
        <v>a</v>
      </c>
      <c r="AT2089" t="str">
        <f t="shared" si="2992"/>
        <v>Defensive</v>
      </c>
      <c r="AU2089" t="str">
        <f t="shared" si="2993"/>
        <v/>
      </c>
      <c r="AV2089" t="str">
        <f t="shared" si="2994"/>
        <v/>
      </c>
      <c r="AW2089" t="str" cm="1">
        <f t="array" ref="AW2089">IFERROR(IF(O2089&lt;&gt;"",O2089,IF(OR($S2089="",$T2089=""),"",IF(O2089&lt;&gt;"",O2089,IF($T2089&lt;&gt;"",_xlfn._xlws.FILTER(O:O,($BU:$BU=$BU2089)*($I:$I=$I2089)*($T:$T=$T2089)*($S:$S=_xlfn.MINIFS($S:$S,$T:$T,"="&amp;$T2089)),"")))))&amp;"",IF(O2089="","",""))&amp;""</f>
        <v>Defensive_PlayPossession-SeperateFromPuck</v>
      </c>
      <c r="AX2089" t="str" cm="1">
        <f t="array" ref="AX2089">IFERROR(IF(P2089&lt;&gt;"",P2089,IF(OR($S2089="",$T2089=""),"",IF($T2089&lt;&gt;"",_xlfn._xlws.FILTER(P:P,($BU:$BU=$BU2089)*($I:$I=$I2089)*($T:$T=$T2089)*($S:$S=_xlfn.MINIFS($S:$S,$T:$T,"="&amp;$T2089)),""))))&amp;"",IF(P2089="","",""))&amp;""</f>
        <v/>
      </c>
      <c r="AY2089" t="str" cm="1">
        <f t="array" ref="AY2089">IFERROR(IF(Q2089&lt;&gt;"",Q2089,IF(OR($S2089="",$T2089=""),"",IF($T2089&lt;&gt;"",_xlfn._xlws.FILTER(Q:Q,($BU:$BU=$BU2089)*($I:$I=$I2089)*($T:$T=$T2089)*($S:$S=_xlfn.MINIFS($S:$S,$T:$T,"="&amp;$T2089)),""))))&amp;"",IF(Q2089="","",""))&amp;""</f>
        <v>s</v>
      </c>
      <c r="AZ2089" t="str" cm="1">
        <f t="array" ref="AZ2089">IFERROR(IF(R2089&lt;&gt;"",R2089,IF(OR($S2089="",$T2089=""),"",IF($T2089&lt;&gt;"",_xlfn._xlws.FILTER(R:R,($BU:$BU=$BU2089)*($I:$I=$I2089)*($T:$T=$T2089)*($S:$S=_xlfn.MINIFS($S:$S,$T:$T,"="&amp;$T2089)),""))))&amp;"",IF(R2089="","",""))&amp;""</f>
        <v>1</v>
      </c>
      <c r="BA2089" s="6">
        <f t="shared" si="2995"/>
        <v>177</v>
      </c>
      <c r="BB2089">
        <f t="shared" ref="BB2089:BD2089" si="3043">BB2088</f>
        <v>18987</v>
      </c>
      <c r="BC2089" t="str">
        <f t="shared" si="3043"/>
        <v>Velodrome</v>
      </c>
      <c r="BD2089" t="str">
        <f t="shared" si="3043"/>
        <v>Outlaws</v>
      </c>
      <c r="BE2089" t="s">
        <v>230</v>
      </c>
      <c r="BF2089" t="s">
        <v>389</v>
      </c>
      <c r="BI2089">
        <v>72</v>
      </c>
      <c r="BJ2089" s="15">
        <f t="shared" si="2997"/>
        <v>0</v>
      </c>
      <c r="BK2089">
        <f t="shared" si="2998"/>
        <v>99</v>
      </c>
      <c r="BL2089">
        <f t="shared" si="2999"/>
        <v>99</v>
      </c>
      <c r="BM2089" s="15">
        <f>SUMIFS(BJ$2:BJ2089,K$2:K2089,"=Intermission")+SUMIFS(BJ$2:BJ2089,K$2:K2089,"=Timeout")</f>
        <v>67</v>
      </c>
      <c r="BN2089">
        <f t="shared" si="3000"/>
        <v>1147</v>
      </c>
      <c r="BO2089" s="19">
        <f t="shared" si="3001"/>
        <v>2128</v>
      </c>
      <c r="BP2089">
        <f t="shared" si="3002"/>
        <v>2123</v>
      </c>
      <c r="BQ2089" s="17">
        <f t="shared" si="3003"/>
        <v>2128</v>
      </c>
      <c r="BR2089" t="str">
        <f t="shared" si="3004"/>
        <v>event_team_player_1</v>
      </c>
      <c r="BS2089">
        <f>COUNTIFS(S$3:S2089,"="&amp;S2089,AI$3:AI2089,"="&amp;AI2089)</f>
        <v>1</v>
      </c>
      <c r="BT2089" t="str">
        <f>IFERROR(VLOOKUP(BB2089&amp;BU2089&amp;X2089,game_rosters!U:W,3,FALSE),"")</f>
        <v>P100032</v>
      </c>
      <c r="BU2089" t="str">
        <f t="shared" si="3005"/>
        <v>Outlaws</v>
      </c>
    </row>
    <row r="2090" spans="1:73" x14ac:dyDescent="0.2">
      <c r="A2090" t="str">
        <f t="shared" si="2980"/>
        <v/>
      </c>
      <c r="I2090" s="44">
        <v>70</v>
      </c>
      <c r="R2090" s="51">
        <v>1</v>
      </c>
      <c r="S2090">
        <v>1074</v>
      </c>
      <c r="T2090" t="s">
        <v>756</v>
      </c>
      <c r="X2090">
        <v>70</v>
      </c>
      <c r="AA2090">
        <f t="shared" si="3029"/>
        <v>2074</v>
      </c>
      <c r="AB2090" t="str">
        <f t="shared" si="3030"/>
        <v/>
      </c>
      <c r="AC2090">
        <f t="shared" si="2976"/>
        <v>2074</v>
      </c>
      <c r="AD2090" s="6">
        <v>2</v>
      </c>
      <c r="AE2090" t="s">
        <v>943</v>
      </c>
      <c r="AF2090" t="s">
        <v>749</v>
      </c>
      <c r="AG2090" t="s">
        <v>756</v>
      </c>
      <c r="AH2090" t="s">
        <v>756</v>
      </c>
      <c r="AI2090" t="str">
        <f t="shared" si="2981"/>
        <v>o</v>
      </c>
      <c r="AJ2090" t="str">
        <f t="shared" si="2982"/>
        <v/>
      </c>
      <c r="AK2090" t="str">
        <f t="shared" si="2983"/>
        <v/>
      </c>
      <c r="AL2090" t="str">
        <f t="shared" si="2984"/>
        <v/>
      </c>
      <c r="AM2090" t="str">
        <f t="shared" si="2985"/>
        <v/>
      </c>
      <c r="AN2090" t="str">
        <f t="shared" si="2986"/>
        <v>Away</v>
      </c>
      <c r="AO2090" t="str">
        <f t="shared" si="2987"/>
        <v>a</v>
      </c>
      <c r="AP2090" t="str">
        <f t="shared" si="2988"/>
        <v/>
      </c>
      <c r="AQ2090" t="str">
        <f t="shared" si="2989"/>
        <v/>
      </c>
      <c r="AR2090" t="str">
        <f t="shared" si="2990"/>
        <v>Away</v>
      </c>
      <c r="AS2090" t="str">
        <f t="shared" si="2991"/>
        <v>a</v>
      </c>
      <c r="AT2090" t="str">
        <f t="shared" si="2992"/>
        <v>Offensive</v>
      </c>
      <c r="AU2090" t="str">
        <f t="shared" si="2993"/>
        <v/>
      </c>
      <c r="AV2090" t="str">
        <f t="shared" si="2994"/>
        <v/>
      </c>
      <c r="AW2090" t="str" cm="1">
        <f t="array" ref="AW2090">IFERROR(IF(O2090&lt;&gt;"",O2090,IF(OR($S2090="",$T2090=""),"",IF(O2090&lt;&gt;"",O2090,IF($T2090&lt;&gt;"",_xlfn._xlws.FILTER(O:O,($BU:$BU=$BU2090)*($I:$I=$I2090)*($T:$T=$T2090)*($S:$S=_xlfn.MINIFS($S:$S,$T:$T,"="&amp;$T2090)),"")))))&amp;"",IF(O2090="","",""))&amp;""</f>
        <v/>
      </c>
      <c r="AX2090" t="str" cm="1">
        <f t="array" ref="AX2090">IFERROR(IF(P2090&lt;&gt;"",P2090,IF(OR($S2090="",$T2090=""),"",IF($T2090&lt;&gt;"",_xlfn._xlws.FILTER(P:P,($BU:$BU=$BU2090)*($I:$I=$I2090)*($T:$T=$T2090)*($S:$S=_xlfn.MINIFS($S:$S,$T:$T,"="&amp;$T2090)),""))))&amp;"",IF(P2090="","",""))&amp;""</f>
        <v/>
      </c>
      <c r="AY2090" t="str" cm="1">
        <f t="array" ref="AY2090">IFERROR(IF(Q2090&lt;&gt;"",Q2090,IF(OR($S2090="",$T2090=""),"",IF($T2090&lt;&gt;"",_xlfn._xlws.FILTER(Q:Q,($BU:$BU=$BU2090)*($I:$I=$I2090)*($T:$T=$T2090)*($S:$S=_xlfn.MINIFS($S:$S,$T:$T,"="&amp;$T2090)),""))))&amp;"",IF(Q2090="","",""))&amp;""</f>
        <v/>
      </c>
      <c r="AZ2090" t="str" cm="1">
        <f t="array" ref="AZ2090">IFERROR(IF(R2090&lt;&gt;"",R2090,IF(OR($S2090="",$T2090=""),"",IF($T2090&lt;&gt;"",_xlfn._xlws.FILTER(R:R,($BU:$BU=$BU2090)*($I:$I=$I2090)*($T:$T=$T2090)*($S:$S=_xlfn.MINIFS($S:$S,$T:$T,"="&amp;$T2090)),""))))&amp;"",IF(R2090="","",""))&amp;""</f>
        <v>1</v>
      </c>
      <c r="BA2090" s="6">
        <f t="shared" si="2995"/>
        <v>177</v>
      </c>
      <c r="BB2090">
        <f t="shared" ref="BB2090:BD2090" si="3044">BB2089</f>
        <v>18987</v>
      </c>
      <c r="BC2090" t="str">
        <f t="shared" si="3044"/>
        <v>Velodrome</v>
      </c>
      <c r="BD2090" t="str">
        <f t="shared" si="3044"/>
        <v>Outlaws</v>
      </c>
      <c r="BE2090" t="s">
        <v>230</v>
      </c>
      <c r="BF2090" t="s">
        <v>389</v>
      </c>
      <c r="BI2090">
        <v>72</v>
      </c>
      <c r="BJ2090" s="15">
        <f t="shared" si="2997"/>
        <v>0</v>
      </c>
      <c r="BK2090">
        <f t="shared" si="2998"/>
        <v>99</v>
      </c>
      <c r="BL2090">
        <f t="shared" si="2999"/>
        <v>99</v>
      </c>
      <c r="BM2090" s="15">
        <f>SUMIFS(BJ$2:BJ2090,K$2:K2090,"=Intermission")+SUMIFS(BJ$2:BJ2090,K$2:K2090,"=Timeout")</f>
        <v>67</v>
      </c>
      <c r="BN2090">
        <f t="shared" si="3000"/>
        <v>1147</v>
      </c>
      <c r="BO2090" s="19">
        <f t="shared" si="3001"/>
        <v>2128</v>
      </c>
      <c r="BP2090">
        <f t="shared" si="3002"/>
        <v>2123</v>
      </c>
      <c r="BQ2090" s="17">
        <f t="shared" si="3003"/>
        <v>2128</v>
      </c>
      <c r="BR2090" t="str">
        <f t="shared" si="3004"/>
        <v>opp_team_player_1</v>
      </c>
      <c r="BS2090">
        <f>COUNTIFS(S$3:S2090,"="&amp;S2090,AI$3:AI2090,"="&amp;AI2090)</f>
        <v>1</v>
      </c>
      <c r="BT2090" t="str">
        <f>IFERROR(VLOOKUP(BB2090&amp;BU2090&amp;X2090,game_rosters!U:W,3,FALSE),"")</f>
        <v>P100001</v>
      </c>
      <c r="BU2090" t="str">
        <f t="shared" si="3005"/>
        <v>Velodrome</v>
      </c>
    </row>
    <row r="2091" spans="1:73" x14ac:dyDescent="0.2">
      <c r="A2091">
        <f t="shared" si="2980"/>
        <v>1</v>
      </c>
      <c r="I2091" s="44">
        <v>70</v>
      </c>
      <c r="K2091" t="s">
        <v>13</v>
      </c>
      <c r="L2091" t="s">
        <v>587</v>
      </c>
      <c r="N2091" t="s">
        <v>595</v>
      </c>
      <c r="O2091" t="s">
        <v>618</v>
      </c>
      <c r="Q2091" t="s">
        <v>595</v>
      </c>
      <c r="R2091" s="51">
        <v>1</v>
      </c>
      <c r="S2091">
        <v>1075</v>
      </c>
      <c r="T2091" t="s">
        <v>756</v>
      </c>
      <c r="W2091" t="s">
        <v>735</v>
      </c>
      <c r="X2091">
        <v>70</v>
      </c>
      <c r="Z2091">
        <v>1</v>
      </c>
      <c r="AA2091">
        <f t="shared" si="3029"/>
        <v>2075</v>
      </c>
      <c r="AB2091" t="str">
        <f t="shared" si="3030"/>
        <v/>
      </c>
      <c r="AC2091">
        <f t="shared" si="2976"/>
        <v>2075</v>
      </c>
      <c r="AD2091" s="6">
        <v>2</v>
      </c>
      <c r="AE2091" t="s">
        <v>943</v>
      </c>
      <c r="AF2091" t="s">
        <v>927</v>
      </c>
      <c r="AG2091" t="s">
        <v>756</v>
      </c>
      <c r="AH2091" t="s">
        <v>756</v>
      </c>
      <c r="AI2091" t="str">
        <f t="shared" si="2981"/>
        <v>e</v>
      </c>
      <c r="AJ2091" t="str">
        <f t="shared" si="2982"/>
        <v/>
      </c>
      <c r="AK2091" t="str">
        <f t="shared" si="2983"/>
        <v/>
      </c>
      <c r="AL2091" t="str">
        <f t="shared" si="2984"/>
        <v/>
      </c>
      <c r="AM2091" t="str">
        <f t="shared" si="2985"/>
        <v/>
      </c>
      <c r="AN2091" t="str">
        <f t="shared" si="2986"/>
        <v>Home</v>
      </c>
      <c r="AO2091" t="str">
        <f t="shared" si="2987"/>
        <v>h</v>
      </c>
      <c r="AP2091" t="str">
        <f t="shared" si="2988"/>
        <v/>
      </c>
      <c r="AQ2091" t="str">
        <f t="shared" si="2989"/>
        <v/>
      </c>
      <c r="AR2091" t="str">
        <f t="shared" si="2990"/>
        <v>Home</v>
      </c>
      <c r="AS2091" t="str">
        <f t="shared" si="2991"/>
        <v>h</v>
      </c>
      <c r="AT2091" t="str">
        <f t="shared" si="2992"/>
        <v>Offensive</v>
      </c>
      <c r="AU2091" t="str">
        <f t="shared" si="2993"/>
        <v/>
      </c>
      <c r="AV2091" t="str">
        <f t="shared" si="2994"/>
        <v/>
      </c>
      <c r="AW2091" t="str" cm="1">
        <f t="array" ref="AW2091">IFERROR(IF(O2091&lt;&gt;"",O2091,IF(OR($S2091="",$T2091=""),"",IF(O2091&lt;&gt;"",O2091,IF($T2091&lt;&gt;"",_xlfn._xlws.FILTER(O:O,($BU:$BU=$BU2091)*($I:$I=$I2091)*($T:$T=$T2091)*($S:$S=_xlfn.MINIFS($S:$S,$T:$T,"="&amp;$T2091)),"")))))&amp;"",IF(O2091="","",""))&amp;""</f>
        <v>OffensivePlay_Zone-PuckRecoveryTurnover</v>
      </c>
      <c r="AX2091" t="str" cm="1">
        <f t="array" ref="AX2091">IFERROR(IF(P2091&lt;&gt;"",P2091,IF(OR($S2091="",$T2091=""),"",IF($T2091&lt;&gt;"",_xlfn._xlws.FILTER(P:P,($BU:$BU=$BU2091)*($I:$I=$I2091)*($T:$T=$T2091)*($S:$S=_xlfn.MINIFS($S:$S,$T:$T,"="&amp;$T2091)),""))))&amp;"",IF(P2091="","",""))&amp;""</f>
        <v/>
      </c>
      <c r="AY2091" t="str" cm="1">
        <f t="array" ref="AY2091">IFERROR(IF(Q2091&lt;&gt;"",Q2091,IF(OR($S2091="",$T2091=""),"",IF($T2091&lt;&gt;"",_xlfn._xlws.FILTER(Q:Q,($BU:$BU=$BU2091)*($I:$I=$I2091)*($T:$T=$T2091)*($S:$S=_xlfn.MINIFS($S:$S,$T:$T,"="&amp;$T2091)),""))))&amp;"",IF(Q2091="","",""))&amp;""</f>
        <v>s</v>
      </c>
      <c r="AZ2091" t="str" cm="1">
        <f t="array" ref="AZ2091">IFERROR(IF(R2091&lt;&gt;"",R2091,IF(OR($S2091="",$T2091=""),"",IF($T2091&lt;&gt;"",_xlfn._xlws.FILTER(R:R,($BU:$BU=$BU2091)*($I:$I=$I2091)*($T:$T=$T2091)*($S:$S=_xlfn.MINIFS($S:$S,$T:$T,"="&amp;$T2091)),""))))&amp;"",IF(R2091="","",""))&amp;""</f>
        <v>1</v>
      </c>
      <c r="BA2091" s="6">
        <f t="shared" si="2995"/>
        <v>177</v>
      </c>
      <c r="BB2091">
        <f t="shared" ref="BB2091:BD2091" si="3045">BB2090</f>
        <v>18987</v>
      </c>
      <c r="BC2091" t="str">
        <f t="shared" si="3045"/>
        <v>Velodrome</v>
      </c>
      <c r="BD2091" t="str">
        <f t="shared" si="3045"/>
        <v>Outlaws</v>
      </c>
      <c r="BE2091" t="s">
        <v>13</v>
      </c>
      <c r="BF2091" t="s">
        <v>587</v>
      </c>
      <c r="BI2091" cm="1">
        <f t="array" ref="BI2091">IFERROR(_xlfn._xlws.FILTER(shifts!A:A,(shifts!B:B=events!AD2091)*(shifts!AG:AG&gt;=events!BK2091)*(shifts!AH:AH&lt;=events!BL2091)),BI2090)</f>
        <v>73</v>
      </c>
      <c r="BJ2091" s="15">
        <f t="shared" si="2997"/>
        <v>0</v>
      </c>
      <c r="BK2091">
        <f t="shared" si="2998"/>
        <v>92</v>
      </c>
      <c r="BL2091">
        <f t="shared" si="2999"/>
        <v>92</v>
      </c>
      <c r="BM2091" s="15">
        <f>SUMIFS(BJ$2:BJ2091,K$2:K2091,"=Intermission")+SUMIFS(BJ$2:BJ2091,K$2:K2091,"=Timeout")</f>
        <v>67</v>
      </c>
      <c r="BN2091">
        <f t="shared" si="3000"/>
        <v>1147</v>
      </c>
      <c r="BO2091" s="19">
        <f t="shared" si="3001"/>
        <v>2135</v>
      </c>
      <c r="BP2091">
        <f t="shared" si="3002"/>
        <v>2130</v>
      </c>
      <c r="BQ2091" s="17">
        <f t="shared" si="3003"/>
        <v>2135</v>
      </c>
      <c r="BR2091" t="str">
        <f t="shared" si="3004"/>
        <v>event_team_player_1</v>
      </c>
      <c r="BS2091">
        <f>COUNTIFS(S$3:S2091,"="&amp;S2091,AI$3:AI2091,"="&amp;AI2091)</f>
        <v>1</v>
      </c>
      <c r="BT2091" t="str">
        <f>IFERROR(VLOOKUP(BB2091&amp;BU2091&amp;X2091,game_rosters!U:W,3,FALSE),"")</f>
        <v>P100001</v>
      </c>
      <c r="BU2091" t="str">
        <f t="shared" si="3005"/>
        <v>Velodrome</v>
      </c>
    </row>
    <row r="2092" spans="1:73" x14ac:dyDescent="0.2">
      <c r="A2092" t="str">
        <f t="shared" si="2980"/>
        <v/>
      </c>
      <c r="I2092" s="44">
        <v>24</v>
      </c>
      <c r="O2092" t="s">
        <v>618</v>
      </c>
      <c r="Q2092" t="s">
        <v>594</v>
      </c>
      <c r="R2092" s="51">
        <v>1</v>
      </c>
      <c r="S2092">
        <v>1075</v>
      </c>
      <c r="T2092" t="s">
        <v>756</v>
      </c>
      <c r="X2092">
        <v>24</v>
      </c>
      <c r="Z2092">
        <v>1</v>
      </c>
      <c r="AA2092">
        <f t="shared" si="3029"/>
        <v>2075</v>
      </c>
      <c r="AB2092" t="str">
        <f t="shared" si="3030"/>
        <v/>
      </c>
      <c r="AC2092">
        <f t="shared" si="2976"/>
        <v>2075</v>
      </c>
      <c r="AD2092" s="6">
        <v>2</v>
      </c>
      <c r="AE2092" t="s">
        <v>943</v>
      </c>
      <c r="AF2092" t="s">
        <v>927</v>
      </c>
      <c r="AG2092" t="s">
        <v>756</v>
      </c>
      <c r="AH2092" t="s">
        <v>756</v>
      </c>
      <c r="AI2092" t="str">
        <f t="shared" si="2981"/>
        <v>e</v>
      </c>
      <c r="AJ2092" t="str">
        <f t="shared" si="2982"/>
        <v/>
      </c>
      <c r="AK2092" t="str">
        <f t="shared" si="2983"/>
        <v/>
      </c>
      <c r="AL2092" t="str">
        <f t="shared" si="2984"/>
        <v/>
      </c>
      <c r="AM2092" t="str">
        <f t="shared" si="2985"/>
        <v/>
      </c>
      <c r="AN2092" t="str">
        <f t="shared" si="2986"/>
        <v>Home</v>
      </c>
      <c r="AO2092" t="str">
        <f t="shared" si="2987"/>
        <v>h</v>
      </c>
      <c r="AP2092" t="str">
        <f t="shared" si="2988"/>
        <v/>
      </c>
      <c r="AQ2092" t="str">
        <f t="shared" si="2989"/>
        <v/>
      </c>
      <c r="AR2092" t="str">
        <f t="shared" si="2990"/>
        <v>Home</v>
      </c>
      <c r="AS2092" t="str">
        <f t="shared" si="2991"/>
        <v>h</v>
      </c>
      <c r="AT2092" t="str">
        <f t="shared" si="2992"/>
        <v>Offensive</v>
      </c>
      <c r="AU2092" t="str">
        <f t="shared" si="2993"/>
        <v/>
      </c>
      <c r="AV2092" t="str">
        <f t="shared" si="2994"/>
        <v/>
      </c>
      <c r="AW2092" t="str" cm="1">
        <f t="array" ref="AW2092">IFERROR(IF(O2092&lt;&gt;"",O2092,IF(OR($S2092="",$T2092=""),"",IF(O2092&lt;&gt;"",O2092,IF($T2092&lt;&gt;"",_xlfn._xlws.FILTER(O:O,($BU:$BU=$BU2092)*($I:$I=$I2092)*($T:$T=$T2092)*($S:$S=_xlfn.MINIFS($S:$S,$T:$T,"="&amp;$T2092)),"")))))&amp;"",IF(O2092="","",""))&amp;""</f>
        <v>OffensivePlay_Zone-PuckRecoveryTurnover</v>
      </c>
      <c r="AX2092" t="str" cm="1">
        <f t="array" ref="AX2092">IFERROR(IF(P2092&lt;&gt;"",P2092,IF(OR($S2092="",$T2092=""),"",IF($T2092&lt;&gt;"",_xlfn._xlws.FILTER(P:P,($BU:$BU=$BU2092)*($I:$I=$I2092)*($T:$T=$T2092)*($S:$S=_xlfn.MINIFS($S:$S,$T:$T,"="&amp;$T2092)),""))))&amp;"",IF(P2092="","",""))&amp;""</f>
        <v/>
      </c>
      <c r="AY2092" t="str" cm="1">
        <f t="array" ref="AY2092">IFERROR(IF(Q2092&lt;&gt;"",Q2092,IF(OR($S2092="",$T2092=""),"",IF($T2092&lt;&gt;"",_xlfn._xlws.FILTER(Q:Q,($BU:$BU=$BU2092)*($I:$I=$I2092)*($T:$T=$T2092)*($S:$S=_xlfn.MINIFS($S:$S,$T:$T,"="&amp;$T2092)),""))))&amp;"",IF(Q2092="","",""))&amp;""</f>
        <v>u</v>
      </c>
      <c r="AZ2092" t="str" cm="1">
        <f t="array" ref="AZ2092">IFERROR(IF(R2092&lt;&gt;"",R2092,IF(OR($S2092="",$T2092=""),"",IF($T2092&lt;&gt;"",_xlfn._xlws.FILTER(R:R,($BU:$BU=$BU2092)*($I:$I=$I2092)*($T:$T=$T2092)*($S:$S=_xlfn.MINIFS($S:$S,$T:$T,"="&amp;$T2092)),""))))&amp;"",IF(R2092="","",""))&amp;""</f>
        <v>1</v>
      </c>
      <c r="BA2092" s="6">
        <f t="shared" si="2995"/>
        <v>177</v>
      </c>
      <c r="BB2092">
        <f t="shared" ref="BB2092:BD2092" si="3046">BB2091</f>
        <v>18987</v>
      </c>
      <c r="BC2092" t="str">
        <f t="shared" si="3046"/>
        <v>Velodrome</v>
      </c>
      <c r="BD2092" t="str">
        <f t="shared" si="3046"/>
        <v>Outlaws</v>
      </c>
      <c r="BE2092" t="s">
        <v>13</v>
      </c>
      <c r="BF2092" t="s">
        <v>587</v>
      </c>
      <c r="BI2092" cm="1">
        <f t="array" ref="BI2092">IFERROR(_xlfn._xlws.FILTER(shifts!A:A,(shifts!B:B=events!AD2092)*(shifts!AG:AG&gt;=events!BK2092)*(shifts!AH:AH&lt;=events!BL2092)),BI2091)</f>
        <v>73</v>
      </c>
      <c r="BJ2092" s="15">
        <f t="shared" si="2997"/>
        <v>0</v>
      </c>
      <c r="BK2092">
        <f t="shared" si="2998"/>
        <v>92</v>
      </c>
      <c r="BL2092">
        <f t="shared" si="2999"/>
        <v>92</v>
      </c>
      <c r="BM2092" s="15">
        <f>SUMIFS(BJ$2:BJ2092,K$2:K2092,"=Intermission")+SUMIFS(BJ$2:BJ2092,K$2:K2092,"=Timeout")</f>
        <v>67</v>
      </c>
      <c r="BN2092">
        <f t="shared" si="3000"/>
        <v>1147</v>
      </c>
      <c r="BO2092" s="19">
        <f t="shared" si="3001"/>
        <v>2135</v>
      </c>
      <c r="BP2092">
        <f t="shared" si="3002"/>
        <v>2130</v>
      </c>
      <c r="BQ2092" s="17">
        <f t="shared" si="3003"/>
        <v>2135</v>
      </c>
      <c r="BR2092" t="str">
        <f t="shared" si="3004"/>
        <v>event_team_player_2</v>
      </c>
      <c r="BS2092">
        <f>COUNTIFS(S$3:S2092,"="&amp;S2092,AI$3:AI2092,"="&amp;AI2092)</f>
        <v>2</v>
      </c>
      <c r="BT2092" t="str">
        <f>IFERROR(VLOOKUP(BB2092&amp;BU2092&amp;X2092,game_rosters!U:W,3,FALSE),"")</f>
        <v>P100230</v>
      </c>
      <c r="BU2092" t="str">
        <f t="shared" si="3005"/>
        <v>Velodrome</v>
      </c>
    </row>
    <row r="2093" spans="1:73" x14ac:dyDescent="0.2">
      <c r="A2093" t="str">
        <f t="shared" si="2980"/>
        <v/>
      </c>
      <c r="I2093" s="44">
        <v>4</v>
      </c>
      <c r="O2093" t="s">
        <v>685</v>
      </c>
      <c r="Q2093" t="s">
        <v>594</v>
      </c>
      <c r="R2093" s="51">
        <v>1</v>
      </c>
      <c r="S2093">
        <v>1075</v>
      </c>
      <c r="T2093" t="s">
        <v>756</v>
      </c>
      <c r="X2093">
        <v>4</v>
      </c>
      <c r="AA2093">
        <f t="shared" si="3029"/>
        <v>2075</v>
      </c>
      <c r="AB2093" t="str">
        <f t="shared" si="3030"/>
        <v/>
      </c>
      <c r="AC2093">
        <f t="shared" si="2976"/>
        <v>2075</v>
      </c>
      <c r="AD2093" s="6">
        <v>2</v>
      </c>
      <c r="AE2093" t="s">
        <v>943</v>
      </c>
      <c r="AF2093" t="s">
        <v>927</v>
      </c>
      <c r="AG2093" t="s">
        <v>756</v>
      </c>
      <c r="AH2093" t="s">
        <v>756</v>
      </c>
      <c r="AI2093" t="str">
        <f t="shared" si="2981"/>
        <v>o</v>
      </c>
      <c r="AJ2093" t="str">
        <f t="shared" si="2982"/>
        <v/>
      </c>
      <c r="AK2093" t="str">
        <f t="shared" si="2983"/>
        <v/>
      </c>
      <c r="AL2093" t="str">
        <f t="shared" si="2984"/>
        <v/>
      </c>
      <c r="AM2093" t="str">
        <f t="shared" si="2985"/>
        <v/>
      </c>
      <c r="AN2093" t="str">
        <f t="shared" si="2986"/>
        <v>Home</v>
      </c>
      <c r="AO2093" t="str">
        <f t="shared" si="2987"/>
        <v>h</v>
      </c>
      <c r="AP2093" t="str">
        <f t="shared" si="2988"/>
        <v/>
      </c>
      <c r="AQ2093" t="str">
        <f t="shared" si="2989"/>
        <v/>
      </c>
      <c r="AR2093" t="str">
        <f t="shared" si="2990"/>
        <v>Home</v>
      </c>
      <c r="AS2093" t="str">
        <f t="shared" si="2991"/>
        <v>h</v>
      </c>
      <c r="AT2093" t="str">
        <f t="shared" si="2992"/>
        <v>Defensive</v>
      </c>
      <c r="AU2093" t="str">
        <f t="shared" si="2993"/>
        <v/>
      </c>
      <c r="AV2093" t="str">
        <f t="shared" si="2994"/>
        <v/>
      </c>
      <c r="AW2093" t="str" cm="1">
        <f t="array" ref="AW2093">IFERROR(IF(O2093&lt;&gt;"",O2093,IF(OR($S2093="",$T2093=""),"",IF(O2093&lt;&gt;"",O2093,IF($T2093&lt;&gt;"",_xlfn._xlws.FILTER(O:O,($BU:$BU=$BU2093)*($I:$I=$I2093)*($T:$T=$T2093)*($S:$S=_xlfn.MINIFS($S:$S,$T:$T,"="&amp;$T2093)),"")))))&amp;"",IF(O2093="","",""))&amp;""</f>
        <v>Defensive_PlayZone-PuckRetreivalTurnover</v>
      </c>
      <c r="AX2093" t="str" cm="1">
        <f t="array" ref="AX2093">IFERROR(IF(P2093&lt;&gt;"",P2093,IF(OR($S2093="",$T2093=""),"",IF($T2093&lt;&gt;"",_xlfn._xlws.FILTER(P:P,($BU:$BU=$BU2093)*($I:$I=$I2093)*($T:$T=$T2093)*($S:$S=_xlfn.MINIFS($S:$S,$T:$T,"="&amp;$T2093)),""))))&amp;"",IF(P2093="","",""))&amp;""</f>
        <v/>
      </c>
      <c r="AY2093" t="str" cm="1">
        <f t="array" ref="AY2093">IFERROR(IF(Q2093&lt;&gt;"",Q2093,IF(OR($S2093="",$T2093=""),"",IF($T2093&lt;&gt;"",_xlfn._xlws.FILTER(Q:Q,($BU:$BU=$BU2093)*($I:$I=$I2093)*($T:$T=$T2093)*($S:$S=_xlfn.MINIFS($S:$S,$T:$T,"="&amp;$T2093)),""))))&amp;"",IF(Q2093="","",""))&amp;""</f>
        <v>u</v>
      </c>
      <c r="AZ2093" t="str" cm="1">
        <f t="array" ref="AZ2093">IFERROR(IF(R2093&lt;&gt;"",R2093,IF(OR($S2093="",$T2093=""),"",IF($T2093&lt;&gt;"",_xlfn._xlws.FILTER(R:R,($BU:$BU=$BU2093)*($I:$I=$I2093)*($T:$T=$T2093)*($S:$S=_xlfn.MINIFS($S:$S,$T:$T,"="&amp;$T2093)),""))))&amp;"",IF(R2093="","",""))&amp;""</f>
        <v>1</v>
      </c>
      <c r="BA2093" s="6">
        <f t="shared" si="2995"/>
        <v>177</v>
      </c>
      <c r="BB2093">
        <f t="shared" ref="BB2093:BD2093" si="3047">BB2092</f>
        <v>18987</v>
      </c>
      <c r="BC2093" t="str">
        <f t="shared" si="3047"/>
        <v>Velodrome</v>
      </c>
      <c r="BD2093" t="str">
        <f t="shared" si="3047"/>
        <v>Outlaws</v>
      </c>
      <c r="BE2093" t="s">
        <v>13</v>
      </c>
      <c r="BF2093" t="s">
        <v>587</v>
      </c>
      <c r="BI2093" cm="1">
        <f t="array" ref="BI2093">IFERROR(_xlfn._xlws.FILTER(shifts!A:A,(shifts!B:B=events!AD2093)*(shifts!AG:AG&gt;=events!BK2093)*(shifts!AH:AH&lt;=events!BL2093)),BI2092)</f>
        <v>73</v>
      </c>
      <c r="BJ2093" s="15">
        <f t="shared" si="2997"/>
        <v>0</v>
      </c>
      <c r="BK2093">
        <f t="shared" si="2998"/>
        <v>92</v>
      </c>
      <c r="BL2093">
        <f t="shared" si="2999"/>
        <v>92</v>
      </c>
      <c r="BM2093" s="15">
        <f>SUMIFS(BJ$2:BJ2093,K$2:K2093,"=Intermission")+SUMIFS(BJ$2:BJ2093,K$2:K2093,"=Timeout")</f>
        <v>67</v>
      </c>
      <c r="BN2093">
        <f t="shared" si="3000"/>
        <v>1147</v>
      </c>
      <c r="BO2093" s="19">
        <f t="shared" si="3001"/>
        <v>2135</v>
      </c>
      <c r="BP2093">
        <f t="shared" si="3002"/>
        <v>2130</v>
      </c>
      <c r="BQ2093" s="17">
        <f t="shared" si="3003"/>
        <v>2135</v>
      </c>
      <c r="BR2093" t="str">
        <f t="shared" si="3004"/>
        <v>opp_team_player_1</v>
      </c>
      <c r="BS2093">
        <f>COUNTIFS(S$3:S2093,"="&amp;S2093,AI$3:AI2093,"="&amp;AI2093)</f>
        <v>1</v>
      </c>
      <c r="BT2093" t="str">
        <f>IFERROR(VLOOKUP(BB2093&amp;BU2093&amp;X2093,game_rosters!U:W,3,FALSE),"")</f>
        <v>P100032</v>
      </c>
      <c r="BU2093" t="str">
        <f t="shared" si="3005"/>
        <v>Outlaws</v>
      </c>
    </row>
    <row r="2094" spans="1:73" x14ac:dyDescent="0.2">
      <c r="A2094" t="str">
        <f t="shared" si="2980"/>
        <v/>
      </c>
      <c r="I2094" s="44">
        <v>25</v>
      </c>
      <c r="O2094" t="s">
        <v>685</v>
      </c>
      <c r="Q2094" t="s">
        <v>594</v>
      </c>
      <c r="R2094" s="51">
        <v>1</v>
      </c>
      <c r="S2094">
        <v>1075</v>
      </c>
      <c r="T2094" t="s">
        <v>756</v>
      </c>
      <c r="X2094">
        <v>25</v>
      </c>
      <c r="AA2094">
        <f t="shared" si="3029"/>
        <v>2075</v>
      </c>
      <c r="AB2094" t="str">
        <f t="shared" si="3030"/>
        <v/>
      </c>
      <c r="AC2094">
        <f t="shared" si="2976"/>
        <v>2075</v>
      </c>
      <c r="AD2094" s="6">
        <v>2</v>
      </c>
      <c r="AE2094" t="s">
        <v>943</v>
      </c>
      <c r="AF2094" t="s">
        <v>927</v>
      </c>
      <c r="AG2094" t="s">
        <v>756</v>
      </c>
      <c r="AH2094" t="s">
        <v>756</v>
      </c>
      <c r="AI2094" t="str">
        <f t="shared" si="2981"/>
        <v>o</v>
      </c>
      <c r="AJ2094" t="str">
        <f t="shared" si="2982"/>
        <v/>
      </c>
      <c r="AK2094" t="str">
        <f t="shared" si="2983"/>
        <v/>
      </c>
      <c r="AL2094" t="str">
        <f t="shared" si="2984"/>
        <v/>
      </c>
      <c r="AM2094" t="str">
        <f t="shared" si="2985"/>
        <v/>
      </c>
      <c r="AN2094" t="str">
        <f t="shared" si="2986"/>
        <v>Home</v>
      </c>
      <c r="AO2094" t="str">
        <f t="shared" si="2987"/>
        <v>h</v>
      </c>
      <c r="AP2094" t="str">
        <f t="shared" si="2988"/>
        <v/>
      </c>
      <c r="AQ2094" t="str">
        <f t="shared" si="2989"/>
        <v/>
      </c>
      <c r="AR2094" t="str">
        <f t="shared" si="2990"/>
        <v>Home</v>
      </c>
      <c r="AS2094" t="str">
        <f t="shared" si="2991"/>
        <v>h</v>
      </c>
      <c r="AT2094" t="str">
        <f t="shared" si="2992"/>
        <v>Defensive</v>
      </c>
      <c r="AU2094" t="str">
        <f t="shared" si="2993"/>
        <v/>
      </c>
      <c r="AV2094" t="str">
        <f t="shared" si="2994"/>
        <v/>
      </c>
      <c r="AW2094" t="str" cm="1">
        <f t="array" ref="AW2094">IFERROR(IF(O2094&lt;&gt;"",O2094,IF(OR($S2094="",$T2094=""),"",IF(O2094&lt;&gt;"",O2094,IF($T2094&lt;&gt;"",_xlfn._xlws.FILTER(O:O,($BU:$BU=$BU2094)*($I:$I=$I2094)*($T:$T=$T2094)*($S:$S=_xlfn.MINIFS($S:$S,$T:$T,"="&amp;$T2094)),"")))))&amp;"",IF(O2094="","",""))&amp;""</f>
        <v>Defensive_PlayZone-PuckRetreivalTurnover</v>
      </c>
      <c r="AX2094" t="str" cm="1">
        <f t="array" ref="AX2094">IFERROR(IF(P2094&lt;&gt;"",P2094,IF(OR($S2094="",$T2094=""),"",IF($T2094&lt;&gt;"",_xlfn._xlws.FILTER(P:P,($BU:$BU=$BU2094)*($I:$I=$I2094)*($T:$T=$T2094)*($S:$S=_xlfn.MINIFS($S:$S,$T:$T,"="&amp;$T2094)),""))))&amp;"",IF(P2094="","",""))&amp;""</f>
        <v/>
      </c>
      <c r="AY2094" t="str" cm="1">
        <f t="array" ref="AY2094">IFERROR(IF(Q2094&lt;&gt;"",Q2094,IF(OR($S2094="",$T2094=""),"",IF($T2094&lt;&gt;"",_xlfn._xlws.FILTER(Q:Q,($BU:$BU=$BU2094)*($I:$I=$I2094)*($T:$T=$T2094)*($S:$S=_xlfn.MINIFS($S:$S,$T:$T,"="&amp;$T2094)),""))))&amp;"",IF(Q2094="","",""))&amp;""</f>
        <v>u</v>
      </c>
      <c r="AZ2094" t="str" cm="1">
        <f t="array" ref="AZ2094">IFERROR(IF(R2094&lt;&gt;"",R2094,IF(OR($S2094="",$T2094=""),"",IF($T2094&lt;&gt;"",_xlfn._xlws.FILTER(R:R,($BU:$BU=$BU2094)*($I:$I=$I2094)*($T:$T=$T2094)*($S:$S=_xlfn.MINIFS($S:$S,$T:$T,"="&amp;$T2094)),""))))&amp;"",IF(R2094="","",""))&amp;""</f>
        <v>1</v>
      </c>
      <c r="BA2094" s="6">
        <f t="shared" si="2995"/>
        <v>177</v>
      </c>
      <c r="BB2094">
        <f t="shared" ref="BB2094:BD2094" si="3048">BB2093</f>
        <v>18987</v>
      </c>
      <c r="BC2094" t="str">
        <f t="shared" si="3048"/>
        <v>Velodrome</v>
      </c>
      <c r="BD2094" t="str">
        <f t="shared" si="3048"/>
        <v>Outlaws</v>
      </c>
      <c r="BE2094" t="s">
        <v>13</v>
      </c>
      <c r="BF2094" t="s">
        <v>587</v>
      </c>
      <c r="BI2094" cm="1">
        <f t="array" ref="BI2094">IFERROR(_xlfn._xlws.FILTER(shifts!A:A,(shifts!B:B=events!AD2094)*(shifts!AG:AG&gt;=events!BK2094)*(shifts!AH:AH&lt;=events!BL2094)),BI2093)</f>
        <v>73</v>
      </c>
      <c r="BJ2094" s="15">
        <f t="shared" si="2997"/>
        <v>0</v>
      </c>
      <c r="BK2094">
        <f t="shared" si="2998"/>
        <v>92</v>
      </c>
      <c r="BL2094">
        <f t="shared" si="2999"/>
        <v>92</v>
      </c>
      <c r="BM2094" s="15">
        <f>SUMIFS(BJ$2:BJ2094,K$2:K2094,"=Intermission")+SUMIFS(BJ$2:BJ2094,K$2:K2094,"=Timeout")</f>
        <v>67</v>
      </c>
      <c r="BN2094">
        <f t="shared" si="3000"/>
        <v>1147</v>
      </c>
      <c r="BO2094" s="19">
        <f t="shared" si="3001"/>
        <v>2135</v>
      </c>
      <c r="BP2094">
        <f t="shared" si="3002"/>
        <v>2130</v>
      </c>
      <c r="BQ2094" s="17">
        <f t="shared" si="3003"/>
        <v>2135</v>
      </c>
      <c r="BR2094" t="str">
        <f t="shared" si="3004"/>
        <v>opp_team_player_2</v>
      </c>
      <c r="BS2094">
        <f>COUNTIFS(S$3:S2094,"="&amp;S2094,AI$3:AI2094,"="&amp;AI2094)</f>
        <v>2</v>
      </c>
      <c r="BT2094" t="str">
        <f>IFERROR(VLOOKUP(BB2094&amp;BU2094&amp;X2094,game_rosters!U:W,3,FALSE),"")</f>
        <v>P100170</v>
      </c>
      <c r="BU2094" t="str">
        <f t="shared" si="3005"/>
        <v>Outlaws</v>
      </c>
    </row>
    <row r="2095" spans="1:73" x14ac:dyDescent="0.2">
      <c r="A2095">
        <f t="shared" si="2980"/>
        <v>1</v>
      </c>
      <c r="I2095" s="44">
        <v>70</v>
      </c>
      <c r="K2095" t="s">
        <v>7</v>
      </c>
      <c r="L2095" t="s">
        <v>172</v>
      </c>
      <c r="M2095" t="s">
        <v>67</v>
      </c>
      <c r="N2095" t="s">
        <v>595</v>
      </c>
      <c r="O2095" t="s">
        <v>654</v>
      </c>
      <c r="Q2095" t="s">
        <v>595</v>
      </c>
      <c r="S2095">
        <v>1076</v>
      </c>
      <c r="T2095" t="s">
        <v>756</v>
      </c>
      <c r="W2095" t="s">
        <v>735</v>
      </c>
      <c r="X2095">
        <v>70</v>
      </c>
      <c r="Z2095">
        <v>1</v>
      </c>
      <c r="AA2095">
        <f t="shared" si="3029"/>
        <v>2076</v>
      </c>
      <c r="AB2095" t="str">
        <f t="shared" si="3030"/>
        <v/>
      </c>
      <c r="AC2095">
        <f t="shared" si="2976"/>
        <v>2076</v>
      </c>
      <c r="AD2095" s="6">
        <v>2</v>
      </c>
      <c r="AE2095" t="s">
        <v>943</v>
      </c>
      <c r="AF2095" t="s">
        <v>905</v>
      </c>
      <c r="AG2095" t="s">
        <v>756</v>
      </c>
      <c r="AH2095" t="s">
        <v>756</v>
      </c>
      <c r="AI2095" t="str">
        <f t="shared" si="2981"/>
        <v>e</v>
      </c>
      <c r="AJ2095" t="str">
        <f t="shared" si="2982"/>
        <v/>
      </c>
      <c r="AK2095" t="str">
        <f t="shared" si="2983"/>
        <v/>
      </c>
      <c r="AL2095" t="str">
        <f t="shared" si="2984"/>
        <v/>
      </c>
      <c r="AM2095" t="str">
        <f t="shared" si="2985"/>
        <v/>
      </c>
      <c r="AN2095" t="str">
        <f t="shared" si="2986"/>
        <v>Home</v>
      </c>
      <c r="AO2095" t="str">
        <f t="shared" si="2987"/>
        <v>h</v>
      </c>
      <c r="AP2095" t="str">
        <f t="shared" si="2988"/>
        <v/>
      </c>
      <c r="AQ2095" t="str">
        <f t="shared" si="2989"/>
        <v/>
      </c>
      <c r="AR2095" t="str">
        <f t="shared" si="2990"/>
        <v>Home</v>
      </c>
      <c r="AS2095" t="str">
        <f t="shared" si="2991"/>
        <v>h</v>
      </c>
      <c r="AT2095" t="str">
        <f t="shared" si="2992"/>
        <v>Offensive</v>
      </c>
      <c r="AU2095" t="str">
        <f t="shared" si="2993"/>
        <v/>
      </c>
      <c r="AV2095" t="str">
        <f t="shared" si="2994"/>
        <v/>
      </c>
      <c r="AW2095" t="str" cm="1">
        <f t="array" ref="AW2095">IFERROR(IF(O2095&lt;&gt;"",O2095,IF(OR($S2095="",$T2095=""),"",IF(O2095&lt;&gt;"",O2095,IF($T2095&lt;&gt;"",_xlfn._xlws.FILTER(O:O,($BU:$BU=$BU2095)*($I:$I=$I2095)*($T:$T=$T2095)*($S:$S=_xlfn.MINIFS($S:$S,$T:$T,"="&amp;$T2095)),"")))))&amp;"",IF(O2095="","",""))&amp;""</f>
        <v>OffensivePlay_Pass-SecondTouch</v>
      </c>
      <c r="AX2095" t="str" cm="1">
        <f t="array" ref="AX2095">IFERROR(IF(P2095&lt;&gt;"",P2095,IF(OR($S2095="",$T2095=""),"",IF($T2095&lt;&gt;"",_xlfn._xlws.FILTER(P:P,($BU:$BU=$BU2095)*($I:$I=$I2095)*($T:$T=$T2095)*($S:$S=_xlfn.MINIFS($S:$S,$T:$T,"="&amp;$T2095)),""))))&amp;"",IF(P2095="","",""))&amp;""</f>
        <v/>
      </c>
      <c r="AY2095" t="str" cm="1">
        <f t="array" ref="AY2095">IFERROR(IF(Q2095&lt;&gt;"",Q2095,IF(OR($S2095="",$T2095=""),"",IF($T2095&lt;&gt;"",_xlfn._xlws.FILTER(Q:Q,($BU:$BU=$BU2095)*($I:$I=$I2095)*($T:$T=$T2095)*($S:$S=_xlfn.MINIFS($S:$S,$T:$T,"="&amp;$T2095)),""))))&amp;"",IF(Q2095="","",""))&amp;""</f>
        <v>s</v>
      </c>
      <c r="AZ2095" t="str" cm="1">
        <f t="array" ref="AZ2095">IFERROR(IF(R2095&lt;&gt;"",R2095,IF(OR($S2095="",$T2095=""),"",IF($T2095&lt;&gt;"",_xlfn._xlws.FILTER(R:R,($BU:$BU=$BU2095)*($I:$I=$I2095)*($T:$T=$T2095)*($S:$S=_xlfn.MINIFS($S:$S,$T:$T,"="&amp;$T2095)),""))))&amp;"",IF(R2095="","",""))&amp;""</f>
        <v/>
      </c>
      <c r="BA2095" s="6">
        <f t="shared" si="2995"/>
        <v>177</v>
      </c>
      <c r="BB2095">
        <f t="shared" ref="BB2095:BD2095" si="3049">BB2094</f>
        <v>18987</v>
      </c>
      <c r="BC2095" t="str">
        <f t="shared" si="3049"/>
        <v>Velodrome</v>
      </c>
      <c r="BD2095" t="str">
        <f t="shared" si="3049"/>
        <v>Outlaws</v>
      </c>
      <c r="BE2095" t="s">
        <v>7</v>
      </c>
      <c r="BF2095" t="s">
        <v>172</v>
      </c>
      <c r="BI2095" cm="1">
        <f t="array" ref="BI2095">IFERROR(_xlfn._xlws.FILTER(shifts!A:A,(shifts!B:B=events!AD2095)*(shifts!AG:AG&gt;=events!BK2095)*(shifts!AH:AH&lt;=events!BL2095)),BI2094)</f>
        <v>73</v>
      </c>
      <c r="BJ2095" s="15">
        <f t="shared" si="2997"/>
        <v>0</v>
      </c>
      <c r="BK2095">
        <f t="shared" si="2998"/>
        <v>90</v>
      </c>
      <c r="BL2095">
        <f t="shared" si="2999"/>
        <v>90</v>
      </c>
      <c r="BM2095" s="15">
        <f>SUMIFS(BJ$2:BJ2095,K$2:K2095,"=Intermission")+SUMIFS(BJ$2:BJ2095,K$2:K2095,"=Timeout")</f>
        <v>67</v>
      </c>
      <c r="BN2095">
        <f t="shared" si="3000"/>
        <v>1147</v>
      </c>
      <c r="BO2095" s="19">
        <f t="shared" si="3001"/>
        <v>2137</v>
      </c>
      <c r="BP2095">
        <f t="shared" si="3002"/>
        <v>2132</v>
      </c>
      <c r="BQ2095" s="17">
        <f t="shared" si="3003"/>
        <v>2137</v>
      </c>
      <c r="BR2095" t="str">
        <f t="shared" si="3004"/>
        <v>event_team_player_1</v>
      </c>
      <c r="BS2095">
        <f>COUNTIFS(S$3:S2095,"="&amp;S2095,AI$3:AI2095,"="&amp;AI2095)</f>
        <v>1</v>
      </c>
      <c r="BT2095" t="str">
        <f>IFERROR(VLOOKUP(BB2095&amp;BU2095&amp;X2095,game_rosters!U:W,3,FALSE),"")</f>
        <v>P100001</v>
      </c>
      <c r="BU2095" t="str">
        <f t="shared" si="3005"/>
        <v>Velodrome</v>
      </c>
    </row>
    <row r="2096" spans="1:73" x14ac:dyDescent="0.2">
      <c r="A2096" t="str">
        <f t="shared" si="2980"/>
        <v/>
      </c>
      <c r="I2096" s="44">
        <v>22</v>
      </c>
      <c r="S2096">
        <v>1076</v>
      </c>
      <c r="T2096" t="s">
        <v>756</v>
      </c>
      <c r="X2096">
        <v>22</v>
      </c>
      <c r="Z2096">
        <v>1</v>
      </c>
      <c r="AA2096">
        <f t="shared" si="3029"/>
        <v>2076</v>
      </c>
      <c r="AB2096" t="str">
        <f t="shared" si="3030"/>
        <v/>
      </c>
      <c r="AC2096">
        <f t="shared" si="2976"/>
        <v>2076</v>
      </c>
      <c r="AD2096" s="6">
        <v>2</v>
      </c>
      <c r="AE2096" t="s">
        <v>943</v>
      </c>
      <c r="AF2096" t="s">
        <v>905</v>
      </c>
      <c r="AG2096" t="s">
        <v>756</v>
      </c>
      <c r="AH2096" t="s">
        <v>756</v>
      </c>
      <c r="AI2096" t="str">
        <f t="shared" si="2981"/>
        <v>e</v>
      </c>
      <c r="AJ2096" t="str">
        <f t="shared" si="2982"/>
        <v/>
      </c>
      <c r="AK2096" t="str">
        <f t="shared" si="2983"/>
        <v/>
      </c>
      <c r="AL2096" t="str">
        <f t="shared" si="2984"/>
        <v/>
      </c>
      <c r="AM2096" t="str">
        <f t="shared" si="2985"/>
        <v/>
      </c>
      <c r="AN2096" t="str">
        <f t="shared" si="2986"/>
        <v>Home</v>
      </c>
      <c r="AO2096" t="str">
        <f t="shared" si="2987"/>
        <v>h</v>
      </c>
      <c r="AP2096" t="str">
        <f t="shared" si="2988"/>
        <v/>
      </c>
      <c r="AQ2096" t="str">
        <f t="shared" si="2989"/>
        <v/>
      </c>
      <c r="AR2096" t="str">
        <f t="shared" si="2990"/>
        <v>Home</v>
      </c>
      <c r="AS2096" t="str">
        <f t="shared" si="2991"/>
        <v>h</v>
      </c>
      <c r="AT2096" t="str">
        <f t="shared" si="2992"/>
        <v>Offensive</v>
      </c>
      <c r="AU2096" t="str">
        <f t="shared" si="2993"/>
        <v/>
      </c>
      <c r="AV2096" t="str">
        <f t="shared" si="2994"/>
        <v/>
      </c>
      <c r="AW2096" t="str" cm="1">
        <f t="array" ref="AW2096">IFERROR(IF(O2096&lt;&gt;"",O2096,IF(OR($S2096="",$T2096=""),"",IF(O2096&lt;&gt;"",O2096,IF($T2096&lt;&gt;"",_xlfn._xlws.FILTER(O:O,($BU:$BU=$BU2096)*($I:$I=$I2096)*($T:$T=$T2096)*($S:$S=_xlfn.MINIFS($S:$S,$T:$T,"="&amp;$T2096)),"")))))&amp;"",IF(O2096="","",""))&amp;""</f>
        <v/>
      </c>
      <c r="AX2096" t="str" cm="1">
        <f t="array" ref="AX2096">IFERROR(IF(P2096&lt;&gt;"",P2096,IF(OR($S2096="",$T2096=""),"",IF($T2096&lt;&gt;"",_xlfn._xlws.FILTER(P:P,($BU:$BU=$BU2096)*($I:$I=$I2096)*($T:$T=$T2096)*($S:$S=_xlfn.MINIFS($S:$S,$T:$T,"="&amp;$T2096)),""))))&amp;"",IF(P2096="","",""))&amp;""</f>
        <v/>
      </c>
      <c r="AY2096" t="str" cm="1">
        <f t="array" ref="AY2096">IFERROR(IF(Q2096&lt;&gt;"",Q2096,IF(OR($S2096="",$T2096=""),"",IF($T2096&lt;&gt;"",_xlfn._xlws.FILTER(Q:Q,($BU:$BU=$BU2096)*($I:$I=$I2096)*($T:$T=$T2096)*($S:$S=_xlfn.MINIFS($S:$S,$T:$T,"="&amp;$T2096)),""))))&amp;"",IF(Q2096="","",""))&amp;""</f>
        <v/>
      </c>
      <c r="AZ2096" t="str" cm="1">
        <f t="array" ref="AZ2096">IFERROR(IF(R2096&lt;&gt;"",R2096,IF(OR($S2096="",$T2096=""),"",IF($T2096&lt;&gt;"",_xlfn._xlws.FILTER(R:R,($BU:$BU=$BU2096)*($I:$I=$I2096)*($T:$T=$T2096)*($S:$S=_xlfn.MINIFS($S:$S,$T:$T,"="&amp;$T2096)),""))))&amp;"",IF(R2096="","",""))&amp;""</f>
        <v/>
      </c>
      <c r="BA2096" s="6">
        <f t="shared" si="2995"/>
        <v>177</v>
      </c>
      <c r="BB2096">
        <f t="shared" ref="BB2096:BD2096" si="3050">BB2095</f>
        <v>18987</v>
      </c>
      <c r="BC2096" t="str">
        <f t="shared" si="3050"/>
        <v>Velodrome</v>
      </c>
      <c r="BD2096" t="str">
        <f t="shared" si="3050"/>
        <v>Outlaws</v>
      </c>
      <c r="BE2096" t="s">
        <v>7</v>
      </c>
      <c r="BF2096" t="s">
        <v>172</v>
      </c>
      <c r="BI2096" cm="1">
        <f t="array" ref="BI2096">IFERROR(_xlfn._xlws.FILTER(shifts!A:A,(shifts!B:B=events!AD2096)*(shifts!AG:AG&gt;=events!BK2096)*(shifts!AH:AH&lt;=events!BL2096)),BI2095)</f>
        <v>73</v>
      </c>
      <c r="BJ2096" s="15">
        <f t="shared" si="2997"/>
        <v>0</v>
      </c>
      <c r="BK2096">
        <f t="shared" si="2998"/>
        <v>90</v>
      </c>
      <c r="BL2096">
        <f t="shared" si="2999"/>
        <v>90</v>
      </c>
      <c r="BM2096" s="15">
        <f>SUMIFS(BJ$2:BJ2096,K$2:K2096,"=Intermission")+SUMIFS(BJ$2:BJ2096,K$2:K2096,"=Timeout")</f>
        <v>67</v>
      </c>
      <c r="BN2096">
        <f t="shared" si="3000"/>
        <v>1147</v>
      </c>
      <c r="BO2096" s="19">
        <f t="shared" si="3001"/>
        <v>2137</v>
      </c>
      <c r="BP2096">
        <f t="shared" si="3002"/>
        <v>2132</v>
      </c>
      <c r="BQ2096" s="17">
        <f t="shared" si="3003"/>
        <v>2137</v>
      </c>
      <c r="BR2096" t="str">
        <f t="shared" si="3004"/>
        <v>event_team_player_2</v>
      </c>
      <c r="BS2096">
        <f>COUNTIFS(S$3:S2096,"="&amp;S2096,AI$3:AI2096,"="&amp;AI2096)</f>
        <v>2</v>
      </c>
      <c r="BT2096" t="str">
        <f>IFERROR(VLOOKUP(BB2096&amp;BU2096&amp;X2096,game_rosters!U:W,3,FALSE),"")</f>
        <v>P100108</v>
      </c>
      <c r="BU2096" t="str">
        <f t="shared" si="3005"/>
        <v>Velodrome</v>
      </c>
    </row>
    <row r="2097" spans="1:73" x14ac:dyDescent="0.2">
      <c r="A2097">
        <f t="shared" si="2980"/>
        <v>1</v>
      </c>
      <c r="I2097" s="44">
        <v>22</v>
      </c>
      <c r="K2097" t="s">
        <v>6</v>
      </c>
      <c r="L2097" t="s">
        <v>191</v>
      </c>
      <c r="M2097" t="s">
        <v>52</v>
      </c>
      <c r="N2097" t="s">
        <v>594</v>
      </c>
      <c r="S2097">
        <v>1077</v>
      </c>
      <c r="T2097" t="s">
        <v>756</v>
      </c>
      <c r="W2097" t="s">
        <v>735</v>
      </c>
      <c r="X2097">
        <v>22</v>
      </c>
      <c r="Z2097">
        <v>1</v>
      </c>
      <c r="AA2097">
        <f t="shared" si="3029"/>
        <v>2077</v>
      </c>
      <c r="AB2097" t="str">
        <f t="shared" si="3030"/>
        <v/>
      </c>
      <c r="AC2097">
        <f t="shared" si="2976"/>
        <v>2077</v>
      </c>
      <c r="AD2097" s="6">
        <v>2</v>
      </c>
      <c r="AE2097" t="s">
        <v>943</v>
      </c>
      <c r="AF2097" t="s">
        <v>906</v>
      </c>
      <c r="AG2097" t="s">
        <v>756</v>
      </c>
      <c r="AH2097" t="s">
        <v>756</v>
      </c>
      <c r="AI2097" t="str">
        <f t="shared" si="2981"/>
        <v>e</v>
      </c>
      <c r="AJ2097" t="str">
        <f t="shared" si="2982"/>
        <v/>
      </c>
      <c r="AK2097" t="str">
        <f t="shared" si="2983"/>
        <v/>
      </c>
      <c r="AL2097" t="str">
        <f t="shared" si="2984"/>
        <v/>
      </c>
      <c r="AM2097" t="str">
        <f t="shared" si="2985"/>
        <v/>
      </c>
      <c r="AN2097" t="str">
        <f t="shared" si="2986"/>
        <v>Home</v>
      </c>
      <c r="AO2097" t="str">
        <f t="shared" si="2987"/>
        <v>h</v>
      </c>
      <c r="AP2097" t="str">
        <f t="shared" si="2988"/>
        <v/>
      </c>
      <c r="AQ2097" t="str">
        <f t="shared" si="2989"/>
        <v/>
      </c>
      <c r="AR2097" t="str">
        <f t="shared" si="2990"/>
        <v>Home</v>
      </c>
      <c r="AS2097" t="str">
        <f t="shared" si="2991"/>
        <v>h</v>
      </c>
      <c r="AT2097" t="str">
        <f t="shared" si="2992"/>
        <v>Offensive</v>
      </c>
      <c r="AU2097" t="str">
        <f t="shared" si="2993"/>
        <v/>
      </c>
      <c r="AV2097" t="str">
        <f t="shared" si="2994"/>
        <v/>
      </c>
      <c r="AW2097" t="str" cm="1">
        <f t="array" ref="AW2097">IFERROR(IF(O2097&lt;&gt;"",O2097,IF(OR($S2097="",$T2097=""),"",IF(O2097&lt;&gt;"",O2097,IF($T2097&lt;&gt;"",_xlfn._xlws.FILTER(O:O,($BU:$BU=$BU2097)*($I:$I=$I2097)*($T:$T=$T2097)*($S:$S=_xlfn.MINIFS($S:$S,$T:$T,"="&amp;$T2097)),"")))))&amp;"",IF(O2097="","",""))&amp;""</f>
        <v/>
      </c>
      <c r="AX2097" t="str" cm="1">
        <f t="array" ref="AX2097">IFERROR(IF(P2097&lt;&gt;"",P2097,IF(OR($S2097="",$T2097=""),"",IF($T2097&lt;&gt;"",_xlfn._xlws.FILTER(P:P,($BU:$BU=$BU2097)*($I:$I=$I2097)*($T:$T=$T2097)*($S:$S=_xlfn.MINIFS($S:$S,$T:$T,"="&amp;$T2097)),""))))&amp;"",IF(P2097="","",""))&amp;""</f>
        <v/>
      </c>
      <c r="AY2097" t="str" cm="1">
        <f t="array" ref="AY2097">IFERROR(IF(Q2097&lt;&gt;"",Q2097,IF(OR($S2097="",$T2097=""),"",IF($T2097&lt;&gt;"",_xlfn._xlws.FILTER(Q:Q,($BU:$BU=$BU2097)*($I:$I=$I2097)*($T:$T=$T2097)*($S:$S=_xlfn.MINIFS($S:$S,$T:$T,"="&amp;$T2097)),""))))&amp;"",IF(Q2097="","",""))&amp;""</f>
        <v/>
      </c>
      <c r="AZ2097" t="str" cm="1">
        <f t="array" ref="AZ2097">IFERROR(IF(R2097&lt;&gt;"",R2097,IF(OR($S2097="",$T2097=""),"",IF($T2097&lt;&gt;"",_xlfn._xlws.FILTER(R:R,($BU:$BU=$BU2097)*($I:$I=$I2097)*($T:$T=$T2097)*($S:$S=_xlfn.MINIFS($S:$S,$T:$T,"="&amp;$T2097)),""))))&amp;"",IF(R2097="","",""))&amp;""</f>
        <v/>
      </c>
      <c r="BA2097" s="6">
        <f t="shared" si="2995"/>
        <v>177</v>
      </c>
      <c r="BB2097">
        <f t="shared" ref="BB2097:BD2097" si="3051">BB2096</f>
        <v>18987</v>
      </c>
      <c r="BC2097" t="str">
        <f t="shared" si="3051"/>
        <v>Velodrome</v>
      </c>
      <c r="BD2097" t="str">
        <f t="shared" si="3051"/>
        <v>Outlaws</v>
      </c>
      <c r="BE2097" t="s">
        <v>6</v>
      </c>
      <c r="BF2097" t="s">
        <v>191</v>
      </c>
      <c r="BI2097" cm="1">
        <f t="array" ref="BI2097">IFERROR(_xlfn._xlws.FILTER(shifts!A:A,(shifts!B:B=events!AD2097)*(shifts!AG:AG&gt;=events!BK2097)*(shifts!AH:AH&lt;=events!BL2097)),BI2096)</f>
        <v>73</v>
      </c>
      <c r="BJ2097" s="15">
        <f t="shared" si="2997"/>
        <v>0</v>
      </c>
      <c r="BK2097">
        <f t="shared" si="2998"/>
        <v>89</v>
      </c>
      <c r="BL2097">
        <f t="shared" si="2999"/>
        <v>89</v>
      </c>
      <c r="BM2097" s="15">
        <f>SUMIFS(BJ$2:BJ2097,K$2:K2097,"=Intermission")+SUMIFS(BJ$2:BJ2097,K$2:K2097,"=Timeout")</f>
        <v>67</v>
      </c>
      <c r="BN2097">
        <f t="shared" si="3000"/>
        <v>1147</v>
      </c>
      <c r="BO2097" s="19">
        <f t="shared" si="3001"/>
        <v>2138</v>
      </c>
      <c r="BP2097">
        <f t="shared" si="3002"/>
        <v>2133</v>
      </c>
      <c r="BQ2097" s="17">
        <f t="shared" si="3003"/>
        <v>2138</v>
      </c>
      <c r="BR2097" t="str">
        <f t="shared" si="3004"/>
        <v>event_team_player_1</v>
      </c>
      <c r="BS2097">
        <f>COUNTIFS(S$3:S2097,"="&amp;S2097,AI$3:AI2097,"="&amp;AI2097)</f>
        <v>1</v>
      </c>
      <c r="BT2097" t="str">
        <f>IFERROR(VLOOKUP(BB2097&amp;BU2097&amp;X2097,game_rosters!U:W,3,FALSE),"")</f>
        <v>P100108</v>
      </c>
      <c r="BU2097" t="str">
        <f t="shared" si="3005"/>
        <v>Velodrome</v>
      </c>
    </row>
    <row r="2098" spans="1:73" x14ac:dyDescent="0.2">
      <c r="A2098" t="str">
        <f t="shared" si="2980"/>
        <v/>
      </c>
      <c r="I2098" s="44">
        <v>4</v>
      </c>
      <c r="O2098" t="s">
        <v>605</v>
      </c>
      <c r="P2098" t="s">
        <v>572</v>
      </c>
      <c r="Q2098" t="s">
        <v>595</v>
      </c>
      <c r="S2098">
        <v>1077</v>
      </c>
      <c r="T2098" t="s">
        <v>756</v>
      </c>
      <c r="X2098">
        <v>4</v>
      </c>
      <c r="AA2098">
        <f t="shared" si="3029"/>
        <v>2077</v>
      </c>
      <c r="AB2098" t="str">
        <f t="shared" si="3030"/>
        <v/>
      </c>
      <c r="AC2098">
        <f t="shared" si="2976"/>
        <v>2077</v>
      </c>
      <c r="AD2098" s="6">
        <v>2</v>
      </c>
      <c r="AE2098" t="s">
        <v>943</v>
      </c>
      <c r="AF2098" t="s">
        <v>906</v>
      </c>
      <c r="AG2098" t="s">
        <v>756</v>
      </c>
      <c r="AH2098" t="s">
        <v>756</v>
      </c>
      <c r="AI2098" t="str">
        <f t="shared" si="2981"/>
        <v>o</v>
      </c>
      <c r="AJ2098" t="str">
        <f t="shared" si="2982"/>
        <v/>
      </c>
      <c r="AK2098" t="str">
        <f t="shared" si="2983"/>
        <v/>
      </c>
      <c r="AL2098" t="str">
        <f t="shared" si="2984"/>
        <v/>
      </c>
      <c r="AM2098" t="str">
        <f t="shared" si="2985"/>
        <v/>
      </c>
      <c r="AN2098" t="str">
        <f t="shared" si="2986"/>
        <v>Home</v>
      </c>
      <c r="AO2098" t="str">
        <f t="shared" si="2987"/>
        <v>h</v>
      </c>
      <c r="AP2098" t="str">
        <f t="shared" si="2988"/>
        <v/>
      </c>
      <c r="AQ2098" t="str">
        <f t="shared" si="2989"/>
        <v/>
      </c>
      <c r="AR2098" t="str">
        <f t="shared" si="2990"/>
        <v>Home</v>
      </c>
      <c r="AS2098" t="str">
        <f t="shared" si="2991"/>
        <v>h</v>
      </c>
      <c r="AT2098" t="str">
        <f t="shared" si="2992"/>
        <v>Defensive</v>
      </c>
      <c r="AU2098" t="str">
        <f t="shared" si="2993"/>
        <v/>
      </c>
      <c r="AV2098" t="str">
        <f t="shared" si="2994"/>
        <v/>
      </c>
      <c r="AW2098" t="str" cm="1">
        <f t="array" ref="AW2098">IFERROR(IF(O2098&lt;&gt;"",O2098,IF(OR($S2098="",$T2098=""),"",IF(O2098&lt;&gt;"",O2098,IF($T2098&lt;&gt;"",_xlfn._xlws.FILTER(O:O,($BU:$BU=$BU2098)*($I:$I=$I2098)*($T:$T=$T2098)*($S:$S=_xlfn.MINIFS($S:$S,$T:$T,"="&amp;$T2098)),"")))))&amp;"",IF(O2098="","",""))&amp;""</f>
        <v>Defensive_PlayPass-InShotPassLane</v>
      </c>
      <c r="AX2098" t="str" cm="1">
        <f t="array" ref="AX2098">IFERROR(IF(P2098&lt;&gt;"",P2098,IF(OR($S2098="",$T2098=""),"",IF($T2098&lt;&gt;"",_xlfn._xlws.FILTER(P:P,($BU:$BU=$BU2098)*($I:$I=$I2098)*($T:$T=$T2098)*($S:$S=_xlfn.MINIFS($S:$S,$T:$T,"="&amp;$T2098)),""))))&amp;"",IF(P2098="","",""))&amp;""</f>
        <v>Defensive_PlayShot-BlockedShot</v>
      </c>
      <c r="AY2098" t="str" cm="1">
        <f t="array" ref="AY2098">IFERROR(IF(Q2098&lt;&gt;"",Q2098,IF(OR($S2098="",$T2098=""),"",IF($T2098&lt;&gt;"",_xlfn._xlws.FILTER(Q:Q,($BU:$BU=$BU2098)*($I:$I=$I2098)*($T:$T=$T2098)*($S:$S=_xlfn.MINIFS($S:$S,$T:$T,"="&amp;$T2098)),""))))&amp;"",IF(Q2098="","",""))&amp;""</f>
        <v>s</v>
      </c>
      <c r="AZ2098" t="str" cm="1">
        <f t="array" ref="AZ2098">IFERROR(IF(R2098&lt;&gt;"",R2098,IF(OR($S2098="",$T2098=""),"",IF($T2098&lt;&gt;"",_xlfn._xlws.FILTER(R:R,($BU:$BU=$BU2098)*($I:$I=$I2098)*($T:$T=$T2098)*($S:$S=_xlfn.MINIFS($S:$S,$T:$T,"="&amp;$T2098)),""))))&amp;"",IF(R2098="","",""))&amp;""</f>
        <v/>
      </c>
      <c r="BA2098" s="6">
        <f t="shared" si="2995"/>
        <v>177</v>
      </c>
      <c r="BB2098">
        <f t="shared" ref="BB2098:BD2098" si="3052">BB2097</f>
        <v>18987</v>
      </c>
      <c r="BC2098" t="str">
        <f t="shared" si="3052"/>
        <v>Velodrome</v>
      </c>
      <c r="BD2098" t="str">
        <f t="shared" si="3052"/>
        <v>Outlaws</v>
      </c>
      <c r="BE2098" t="s">
        <v>6</v>
      </c>
      <c r="BF2098" t="s">
        <v>191</v>
      </c>
      <c r="BI2098" cm="1">
        <f t="array" ref="BI2098">IFERROR(_xlfn._xlws.FILTER(shifts!A:A,(shifts!B:B=events!AD2098)*(shifts!AG:AG&gt;=events!BK2098)*(shifts!AH:AH&lt;=events!BL2098)),BI2097)</f>
        <v>73</v>
      </c>
      <c r="BJ2098" s="15">
        <f t="shared" si="2997"/>
        <v>0</v>
      </c>
      <c r="BK2098">
        <f t="shared" si="2998"/>
        <v>89</v>
      </c>
      <c r="BL2098">
        <f t="shared" si="2999"/>
        <v>89</v>
      </c>
      <c r="BM2098" s="15">
        <f>SUMIFS(BJ$2:BJ2098,K$2:K2098,"=Intermission")+SUMIFS(BJ$2:BJ2098,K$2:K2098,"=Timeout")</f>
        <v>67</v>
      </c>
      <c r="BN2098">
        <f t="shared" si="3000"/>
        <v>1147</v>
      </c>
      <c r="BO2098" s="19">
        <f t="shared" si="3001"/>
        <v>2138</v>
      </c>
      <c r="BP2098">
        <f t="shared" si="3002"/>
        <v>2133</v>
      </c>
      <c r="BQ2098" s="17">
        <f t="shared" si="3003"/>
        <v>2138</v>
      </c>
      <c r="BR2098" t="str">
        <f t="shared" si="3004"/>
        <v>opp_team_player_1</v>
      </c>
      <c r="BS2098">
        <f>COUNTIFS(S$3:S2098,"="&amp;S2098,AI$3:AI2098,"="&amp;AI2098)</f>
        <v>1</v>
      </c>
      <c r="BT2098" t="str">
        <f>IFERROR(VLOOKUP(BB2098&amp;BU2098&amp;X2098,game_rosters!U:W,3,FALSE),"")</f>
        <v>P100032</v>
      </c>
      <c r="BU2098" t="str">
        <f t="shared" si="3005"/>
        <v>Outlaws</v>
      </c>
    </row>
    <row r="2099" spans="1:73" x14ac:dyDescent="0.2">
      <c r="A2099">
        <f t="shared" si="2980"/>
        <v>1</v>
      </c>
      <c r="I2099" s="44">
        <v>91</v>
      </c>
      <c r="K2099" t="s">
        <v>13</v>
      </c>
      <c r="L2099" t="s">
        <v>587</v>
      </c>
      <c r="N2099" t="s">
        <v>595</v>
      </c>
      <c r="O2099" t="s">
        <v>611</v>
      </c>
      <c r="Q2099" t="s">
        <v>595</v>
      </c>
      <c r="S2099">
        <v>1078</v>
      </c>
      <c r="T2099" t="s">
        <v>756</v>
      </c>
      <c r="W2099" t="s">
        <v>735</v>
      </c>
      <c r="X2099">
        <v>91</v>
      </c>
      <c r="Z2099">
        <v>1</v>
      </c>
      <c r="AA2099">
        <f t="shared" si="3029"/>
        <v>2078</v>
      </c>
      <c r="AB2099" t="str">
        <f t="shared" si="3030"/>
        <v/>
      </c>
      <c r="AC2099">
        <f t="shared" si="2976"/>
        <v>2078</v>
      </c>
      <c r="AD2099" s="6">
        <v>2</v>
      </c>
      <c r="AE2099" t="s">
        <v>943</v>
      </c>
      <c r="AF2099" t="s">
        <v>740</v>
      </c>
      <c r="AG2099" t="s">
        <v>943</v>
      </c>
      <c r="AH2099" t="s">
        <v>908</v>
      </c>
      <c r="AI2099" t="str">
        <f t="shared" si="2981"/>
        <v>e</v>
      </c>
      <c r="AJ2099" t="str">
        <f t="shared" si="2982"/>
        <v/>
      </c>
      <c r="AK2099" t="str">
        <f t="shared" si="2983"/>
        <v/>
      </c>
      <c r="AL2099" t="str">
        <f t="shared" si="2984"/>
        <v/>
      </c>
      <c r="AM2099" t="str">
        <f t="shared" si="2985"/>
        <v/>
      </c>
      <c r="AN2099" t="str">
        <f t="shared" si="2986"/>
        <v>Home</v>
      </c>
      <c r="AO2099" t="str">
        <f t="shared" si="2987"/>
        <v>h</v>
      </c>
      <c r="AP2099" t="str">
        <f t="shared" si="2988"/>
        <v/>
      </c>
      <c r="AQ2099" t="str">
        <f t="shared" si="2989"/>
        <v/>
      </c>
      <c r="AR2099" t="str">
        <f t="shared" si="2990"/>
        <v>Home</v>
      </c>
      <c r="AS2099" t="str">
        <f t="shared" si="2991"/>
        <v>h</v>
      </c>
      <c r="AT2099" t="str">
        <f t="shared" si="2992"/>
        <v>Offensive</v>
      </c>
      <c r="AU2099" t="str">
        <f t="shared" si="2993"/>
        <v/>
      </c>
      <c r="AV2099" t="str">
        <f t="shared" si="2994"/>
        <v/>
      </c>
      <c r="AW2099" t="str" cm="1">
        <f t="array" ref="AW2099">IFERROR(IF(O2099&lt;&gt;"",O2099,IF(OR($S2099="",$T2099=""),"",IF(O2099&lt;&gt;"",O2099,IF($T2099&lt;&gt;"",_xlfn._xlws.FILTER(O:O,($BU:$BU=$BU2099)*($I:$I=$I2099)*($T:$T=$T2099)*($S:$S=_xlfn.MINIFS($S:$S,$T:$T,"="&amp;$T2099)),"")))))&amp;"",IF(O2099="","",""))&amp;""</f>
        <v>OffensivePlay_Zone-PuckRecoveryShot</v>
      </c>
      <c r="AX2099" t="str" cm="1">
        <f t="array" ref="AX2099">IFERROR(IF(P2099&lt;&gt;"",P2099,IF(OR($S2099="",$T2099=""),"",IF($T2099&lt;&gt;"",_xlfn._xlws.FILTER(P:P,($BU:$BU=$BU2099)*($I:$I=$I2099)*($T:$T=$T2099)*($S:$S=_xlfn.MINIFS($S:$S,$T:$T,"="&amp;$T2099)),""))))&amp;"",IF(P2099="","",""))&amp;""</f>
        <v/>
      </c>
      <c r="AY2099" t="str" cm="1">
        <f t="array" ref="AY2099">IFERROR(IF(Q2099&lt;&gt;"",Q2099,IF(OR($S2099="",$T2099=""),"",IF($T2099&lt;&gt;"",_xlfn._xlws.FILTER(Q:Q,($BU:$BU=$BU2099)*($I:$I=$I2099)*($T:$T=$T2099)*($S:$S=_xlfn.MINIFS($S:$S,$T:$T,"="&amp;$T2099)),""))))&amp;"",IF(Q2099="","",""))&amp;""</f>
        <v>s</v>
      </c>
      <c r="AZ2099" t="str" cm="1">
        <f t="array" ref="AZ2099">IFERROR(IF(R2099&lt;&gt;"",R2099,IF(OR($S2099="",$T2099=""),"",IF($T2099&lt;&gt;"",_xlfn._xlws.FILTER(R:R,($BU:$BU=$BU2099)*($I:$I=$I2099)*($T:$T=$T2099)*($S:$S=_xlfn.MINIFS($S:$S,$T:$T,"="&amp;$T2099)),""))))&amp;"",IF(R2099="","",""))&amp;""</f>
        <v/>
      </c>
      <c r="BA2099" s="6">
        <f t="shared" si="2995"/>
        <v>177</v>
      </c>
      <c r="BB2099">
        <f t="shared" ref="BB2099:BD2099" si="3053">BB2098</f>
        <v>18987</v>
      </c>
      <c r="BC2099" t="str">
        <f t="shared" si="3053"/>
        <v>Velodrome</v>
      </c>
      <c r="BD2099" t="str">
        <f t="shared" si="3053"/>
        <v>Outlaws</v>
      </c>
      <c r="BE2099" t="s">
        <v>13</v>
      </c>
      <c r="BF2099" t="s">
        <v>587</v>
      </c>
      <c r="BI2099" cm="1">
        <f t="array" ref="BI2099">IFERROR(_xlfn._xlws.FILTER(shifts!A:A,(shifts!B:B=events!AD2099)*(shifts!AG:AG&gt;=events!BK2099)*(shifts!AH:AH&lt;=events!BL2099)),BI2098)</f>
        <v>73</v>
      </c>
      <c r="BJ2099" s="15">
        <f t="shared" si="2997"/>
        <v>1</v>
      </c>
      <c r="BK2099">
        <f t="shared" si="2998"/>
        <v>85</v>
      </c>
      <c r="BL2099">
        <f t="shared" si="2999"/>
        <v>84</v>
      </c>
      <c r="BM2099" s="15">
        <f>SUMIFS(BJ$2:BJ2099,K$2:K2099,"=Intermission")+SUMIFS(BJ$2:BJ2099,K$2:K2099,"=Timeout")</f>
        <v>67</v>
      </c>
      <c r="BN2099">
        <f t="shared" si="3000"/>
        <v>1147</v>
      </c>
      <c r="BO2099" s="19">
        <f t="shared" si="3001"/>
        <v>2142</v>
      </c>
      <c r="BP2099">
        <f t="shared" si="3002"/>
        <v>2137</v>
      </c>
      <c r="BQ2099" s="17">
        <f t="shared" si="3003"/>
        <v>2143</v>
      </c>
      <c r="BR2099" t="str">
        <f t="shared" si="3004"/>
        <v>event_team_player_1</v>
      </c>
      <c r="BS2099">
        <f>COUNTIFS(S$3:S2099,"="&amp;S2099,AI$3:AI2099,"="&amp;AI2099)</f>
        <v>1</v>
      </c>
      <c r="BT2099" t="str">
        <f>IFERROR(VLOOKUP(BB2099&amp;BU2099&amp;X2099,game_rosters!U:W,3,FALSE),"")</f>
        <v>P100002</v>
      </c>
      <c r="BU2099" t="str">
        <f t="shared" si="3005"/>
        <v>Velodrome</v>
      </c>
    </row>
    <row r="2100" spans="1:73" x14ac:dyDescent="0.2">
      <c r="A2100">
        <f t="shared" si="2980"/>
        <v>1</v>
      </c>
      <c r="I2100" s="44">
        <v>91</v>
      </c>
      <c r="K2100" t="s">
        <v>13</v>
      </c>
      <c r="O2100" t="s">
        <v>627</v>
      </c>
      <c r="P2100" t="s">
        <v>664</v>
      </c>
      <c r="Q2100" t="s">
        <v>594</v>
      </c>
      <c r="R2100" s="51">
        <v>1</v>
      </c>
      <c r="S2100">
        <v>1079</v>
      </c>
      <c r="T2100" t="s">
        <v>756</v>
      </c>
      <c r="W2100" t="s">
        <v>735</v>
      </c>
      <c r="X2100">
        <v>91</v>
      </c>
      <c r="Z2100">
        <v>1</v>
      </c>
      <c r="AA2100">
        <f t="shared" si="3029"/>
        <v>2079</v>
      </c>
      <c r="AB2100" t="str">
        <f t="shared" si="3030"/>
        <v/>
      </c>
      <c r="AC2100">
        <f t="shared" si="2976"/>
        <v>2079</v>
      </c>
      <c r="AD2100" s="6">
        <v>2</v>
      </c>
      <c r="AE2100" t="s">
        <v>943</v>
      </c>
      <c r="AF2100" t="s">
        <v>908</v>
      </c>
      <c r="AG2100" t="s">
        <v>943</v>
      </c>
      <c r="AH2100" t="s">
        <v>921</v>
      </c>
      <c r="AI2100" t="str">
        <f t="shared" si="2981"/>
        <v>e</v>
      </c>
      <c r="AJ2100" t="str">
        <f t="shared" si="2982"/>
        <v/>
      </c>
      <c r="AK2100" t="str">
        <f t="shared" si="2983"/>
        <v/>
      </c>
      <c r="AL2100" t="str">
        <f t="shared" si="2984"/>
        <v/>
      </c>
      <c r="AM2100" t="str">
        <f t="shared" si="2985"/>
        <v/>
      </c>
      <c r="AN2100" t="str">
        <f t="shared" si="2986"/>
        <v>Home</v>
      </c>
      <c r="AO2100" t="str">
        <f t="shared" si="2987"/>
        <v>h</v>
      </c>
      <c r="AP2100" t="str">
        <f t="shared" si="2988"/>
        <v/>
      </c>
      <c r="AQ2100" t="str">
        <f t="shared" si="2989"/>
        <v/>
      </c>
      <c r="AR2100" t="str">
        <f t="shared" si="2990"/>
        <v>Home</v>
      </c>
      <c r="AS2100" t="str">
        <f t="shared" si="2991"/>
        <v>h</v>
      </c>
      <c r="AT2100" t="str">
        <f t="shared" si="2992"/>
        <v>Offensive</v>
      </c>
      <c r="AU2100" t="str">
        <f t="shared" si="2993"/>
        <v/>
      </c>
      <c r="AV2100" t="str">
        <f t="shared" si="2994"/>
        <v/>
      </c>
      <c r="AW2100" t="str" cm="1">
        <f t="array" ref="AW2100">IFERROR(IF(O2100&lt;&gt;"",O2100,IF(OR($S2100="",$T2100=""),"",IF(O2100&lt;&gt;"",O2100,IF($T2100&lt;&gt;"",_xlfn._xlws.FILTER(O:O,($BU:$BU=$BU2100)*($I:$I=$I2100)*($T:$T=$T2100)*($S:$S=_xlfn.MINIFS($S:$S,$T:$T,"="&amp;$T2100)),"")))))&amp;"",IF(O2100="","",""))&amp;""</f>
        <v>OffensivePlay_Possession-Deke</v>
      </c>
      <c r="AX2100" t="str" cm="1">
        <f t="array" ref="AX2100">IFERROR(IF(P2100&lt;&gt;"",P2100,IF(OR($S2100="",$T2100=""),"",IF($T2100&lt;&gt;"",_xlfn._xlws.FILTER(P:P,($BU:$BU=$BU2100)*($I:$I=$I2100)*($T:$T=$T2100)*($S:$S=_xlfn.MINIFS($S:$S,$T:$T,"="&amp;$T2100)),""))))&amp;"",IF(P2100="","",""))&amp;""</f>
        <v>OffensivePlay_Possession-DriveNetWide</v>
      </c>
      <c r="AY2100" t="str" cm="1">
        <f t="array" ref="AY2100">IFERROR(IF(Q2100&lt;&gt;"",Q2100,IF(OR($S2100="",$T2100=""),"",IF($T2100&lt;&gt;"",_xlfn._xlws.FILTER(Q:Q,($BU:$BU=$BU2100)*($I:$I=$I2100)*($T:$T=$T2100)*($S:$S=_xlfn.MINIFS($S:$S,$T:$T,"="&amp;$T2100)),""))))&amp;"",IF(Q2100="","",""))&amp;""</f>
        <v>u</v>
      </c>
      <c r="AZ2100" t="str" cm="1">
        <f t="array" ref="AZ2100">IFERROR(IF(R2100&lt;&gt;"",R2100,IF(OR($S2100="",$T2100=""),"",IF($T2100&lt;&gt;"",_xlfn._xlws.FILTER(R:R,($BU:$BU=$BU2100)*($I:$I=$I2100)*($T:$T=$T2100)*($S:$S=_xlfn.MINIFS($S:$S,$T:$T,"="&amp;$T2100)),""))))&amp;"",IF(R2100="","",""))&amp;""</f>
        <v>1</v>
      </c>
      <c r="BA2100" s="6">
        <f t="shared" si="2995"/>
        <v>177</v>
      </c>
      <c r="BB2100">
        <f t="shared" ref="BB2100:BD2100" si="3054">BB2099</f>
        <v>18987</v>
      </c>
      <c r="BC2100" t="str">
        <f t="shared" si="3054"/>
        <v>Velodrome</v>
      </c>
      <c r="BD2100" t="str">
        <f t="shared" si="3054"/>
        <v>Outlaws</v>
      </c>
      <c r="BE2100" t="s">
        <v>13</v>
      </c>
      <c r="BF2100" t="s">
        <v>756</v>
      </c>
      <c r="BI2100" cm="1">
        <f t="array" ref="BI2100">IFERROR(_xlfn._xlws.FILTER(shifts!A:A,(shifts!B:B=events!AD2100)*(shifts!AG:AG&gt;=events!BK2100)*(shifts!AH:AH&lt;=events!BL2100)),BI2099)</f>
        <v>73</v>
      </c>
      <c r="BJ2100" s="15">
        <f t="shared" si="2997"/>
        <v>1</v>
      </c>
      <c r="BK2100">
        <f t="shared" si="2998"/>
        <v>84</v>
      </c>
      <c r="BL2100">
        <f t="shared" si="2999"/>
        <v>83</v>
      </c>
      <c r="BM2100" s="15">
        <f>SUMIFS(BJ$2:BJ2100,K$2:K2100,"=Intermission")+SUMIFS(BJ$2:BJ2100,K$2:K2100,"=Timeout")</f>
        <v>67</v>
      </c>
      <c r="BN2100">
        <f t="shared" si="3000"/>
        <v>1147</v>
      </c>
      <c r="BO2100" s="19">
        <f t="shared" si="3001"/>
        <v>2143</v>
      </c>
      <c r="BP2100">
        <f t="shared" si="3002"/>
        <v>2138</v>
      </c>
      <c r="BQ2100" s="17">
        <f t="shared" si="3003"/>
        <v>2144</v>
      </c>
      <c r="BR2100" t="str">
        <f t="shared" si="3004"/>
        <v>event_team_player_1</v>
      </c>
      <c r="BS2100">
        <f>COUNTIFS(S$3:S2100,"="&amp;S2100,AI$3:AI2100,"="&amp;AI2100)</f>
        <v>1</v>
      </c>
      <c r="BT2100" t="str">
        <f>IFERROR(VLOOKUP(BB2100&amp;BU2100&amp;X2100,game_rosters!U:W,3,FALSE),"")</f>
        <v>P100002</v>
      </c>
      <c r="BU2100" t="str">
        <f t="shared" si="3005"/>
        <v>Velodrome</v>
      </c>
    </row>
    <row r="2101" spans="1:73" x14ac:dyDescent="0.2">
      <c r="A2101" t="str">
        <f t="shared" si="2980"/>
        <v/>
      </c>
      <c r="I2101" s="44">
        <v>4</v>
      </c>
      <c r="O2101" t="s">
        <v>601</v>
      </c>
      <c r="Q2101" t="s">
        <v>595</v>
      </c>
      <c r="R2101" s="51">
        <v>1</v>
      </c>
      <c r="S2101">
        <v>1079</v>
      </c>
      <c r="T2101" t="s">
        <v>756</v>
      </c>
      <c r="X2101">
        <v>4</v>
      </c>
      <c r="AA2101">
        <f t="shared" si="3029"/>
        <v>2079</v>
      </c>
      <c r="AB2101" t="str">
        <f t="shared" si="3030"/>
        <v/>
      </c>
      <c r="AC2101">
        <f t="shared" si="2976"/>
        <v>2079</v>
      </c>
      <c r="AD2101" s="6">
        <v>2</v>
      </c>
      <c r="AE2101" t="s">
        <v>943</v>
      </c>
      <c r="AF2101" t="s">
        <v>908</v>
      </c>
      <c r="AG2101" t="s">
        <v>943</v>
      </c>
      <c r="AH2101" t="s">
        <v>921</v>
      </c>
      <c r="AI2101" t="str">
        <f t="shared" si="2981"/>
        <v>o</v>
      </c>
      <c r="AJ2101" t="str">
        <f t="shared" si="2982"/>
        <v/>
      </c>
      <c r="AK2101" t="str">
        <f t="shared" si="2983"/>
        <v/>
      </c>
      <c r="AL2101" t="str">
        <f t="shared" si="2984"/>
        <v/>
      </c>
      <c r="AM2101" t="str">
        <f t="shared" si="2985"/>
        <v/>
      </c>
      <c r="AN2101" t="str">
        <f t="shared" si="2986"/>
        <v>Home</v>
      </c>
      <c r="AO2101" t="str">
        <f t="shared" si="2987"/>
        <v>h</v>
      </c>
      <c r="AP2101" t="str">
        <f t="shared" si="2988"/>
        <v/>
      </c>
      <c r="AQ2101" t="str">
        <f t="shared" si="2989"/>
        <v/>
      </c>
      <c r="AR2101" t="str">
        <f t="shared" si="2990"/>
        <v>Home</v>
      </c>
      <c r="AS2101" t="str">
        <f t="shared" si="2991"/>
        <v>h</v>
      </c>
      <c r="AT2101" t="str">
        <f t="shared" si="2992"/>
        <v>Defensive</v>
      </c>
      <c r="AU2101" t="str">
        <f t="shared" si="2993"/>
        <v/>
      </c>
      <c r="AV2101" t="str">
        <f t="shared" si="2994"/>
        <v/>
      </c>
      <c r="AW2101" t="str" cm="1">
        <f t="array" ref="AW2101">IFERROR(IF(O2101&lt;&gt;"",O2101,IF(OR($S2101="",$T2101=""),"",IF(O2101&lt;&gt;"",O2101,IF($T2101&lt;&gt;"",_xlfn._xlws.FILTER(O:O,($BU:$BU=$BU2101)*($I:$I=$I2101)*($T:$T=$T2101)*($S:$S=_xlfn.MINIFS($S:$S,$T:$T,"="&amp;$T2101)),"")))))&amp;"",IF(O2101="","",""))&amp;""</f>
        <v>Defensive_PlayPossession-PokeCheck</v>
      </c>
      <c r="AX2101" t="str" cm="1">
        <f t="array" ref="AX2101">IFERROR(IF(P2101&lt;&gt;"",P2101,IF(OR($S2101="",$T2101=""),"",IF($T2101&lt;&gt;"",_xlfn._xlws.FILTER(P:P,($BU:$BU=$BU2101)*($I:$I=$I2101)*($T:$T=$T2101)*($S:$S=_xlfn.MINIFS($S:$S,$T:$T,"="&amp;$T2101)),""))))&amp;"",IF(P2101="","",""))&amp;""</f>
        <v/>
      </c>
      <c r="AY2101" t="str" cm="1">
        <f t="array" ref="AY2101">IFERROR(IF(Q2101&lt;&gt;"",Q2101,IF(OR($S2101="",$T2101=""),"",IF($T2101&lt;&gt;"",_xlfn._xlws.FILTER(Q:Q,($BU:$BU=$BU2101)*($I:$I=$I2101)*($T:$T=$T2101)*($S:$S=_xlfn.MINIFS($S:$S,$T:$T,"="&amp;$T2101)),""))))&amp;"",IF(Q2101="","",""))&amp;""</f>
        <v>s</v>
      </c>
      <c r="AZ2101" t="str" cm="1">
        <f t="array" ref="AZ2101">IFERROR(IF(R2101&lt;&gt;"",R2101,IF(OR($S2101="",$T2101=""),"",IF($T2101&lt;&gt;"",_xlfn._xlws.FILTER(R:R,($BU:$BU=$BU2101)*($I:$I=$I2101)*($T:$T=$T2101)*($S:$S=_xlfn.MINIFS($S:$S,$T:$T,"="&amp;$T2101)),""))))&amp;"",IF(R2101="","",""))&amp;""</f>
        <v>1</v>
      </c>
      <c r="BA2101" s="6">
        <f t="shared" si="2995"/>
        <v>177</v>
      </c>
      <c r="BB2101">
        <f t="shared" ref="BB2101:BD2101" si="3055">BB2100</f>
        <v>18987</v>
      </c>
      <c r="BC2101" t="str">
        <f t="shared" si="3055"/>
        <v>Velodrome</v>
      </c>
      <c r="BD2101" t="str">
        <f t="shared" si="3055"/>
        <v>Outlaws</v>
      </c>
      <c r="BE2101" t="s">
        <v>13</v>
      </c>
      <c r="BF2101" t="s">
        <v>756</v>
      </c>
      <c r="BI2101" cm="1">
        <f t="array" ref="BI2101">IFERROR(_xlfn._xlws.FILTER(shifts!A:A,(shifts!B:B=events!AD2101)*(shifts!AG:AG&gt;=events!BK2101)*(shifts!AH:AH&lt;=events!BL2101)),BI2100)</f>
        <v>73</v>
      </c>
      <c r="BJ2101" s="15">
        <f t="shared" si="2997"/>
        <v>1</v>
      </c>
      <c r="BK2101">
        <f t="shared" si="2998"/>
        <v>84</v>
      </c>
      <c r="BL2101">
        <f t="shared" si="2999"/>
        <v>83</v>
      </c>
      <c r="BM2101" s="15">
        <f>SUMIFS(BJ$2:BJ2101,K$2:K2101,"=Intermission")+SUMIFS(BJ$2:BJ2101,K$2:K2101,"=Timeout")</f>
        <v>67</v>
      </c>
      <c r="BN2101">
        <f t="shared" si="3000"/>
        <v>1147</v>
      </c>
      <c r="BO2101" s="19">
        <f t="shared" si="3001"/>
        <v>2143</v>
      </c>
      <c r="BP2101">
        <f t="shared" si="3002"/>
        <v>2138</v>
      </c>
      <c r="BQ2101" s="17">
        <f t="shared" si="3003"/>
        <v>2144</v>
      </c>
      <c r="BR2101" t="str">
        <f t="shared" si="3004"/>
        <v>opp_team_player_1</v>
      </c>
      <c r="BS2101">
        <f>COUNTIFS(S$3:S2101,"="&amp;S2101,AI$3:AI2101,"="&amp;AI2101)</f>
        <v>1</v>
      </c>
      <c r="BT2101" t="str">
        <f>IFERROR(VLOOKUP(BB2101&amp;BU2101&amp;X2101,game_rosters!U:W,3,FALSE),"")</f>
        <v>P100032</v>
      </c>
      <c r="BU2101" t="str">
        <f t="shared" si="3005"/>
        <v>Outlaws</v>
      </c>
    </row>
    <row r="2102" spans="1:73" x14ac:dyDescent="0.2">
      <c r="A2102">
        <f t="shared" si="2980"/>
        <v>1</v>
      </c>
      <c r="I2102" s="44">
        <v>4</v>
      </c>
      <c r="K2102" t="s">
        <v>9</v>
      </c>
      <c r="L2102" t="s">
        <v>183</v>
      </c>
      <c r="M2102" t="s">
        <v>80</v>
      </c>
      <c r="N2102" t="s">
        <v>595</v>
      </c>
      <c r="O2102" t="s">
        <v>601</v>
      </c>
      <c r="Q2102" t="s">
        <v>595</v>
      </c>
      <c r="R2102" s="51">
        <v>1</v>
      </c>
      <c r="S2102">
        <v>1080</v>
      </c>
      <c r="T2102" t="s">
        <v>756</v>
      </c>
      <c r="W2102" t="s">
        <v>731</v>
      </c>
      <c r="X2102">
        <v>4</v>
      </c>
      <c r="Z2102">
        <v>1</v>
      </c>
      <c r="AA2102">
        <f t="shared" si="3029"/>
        <v>2080</v>
      </c>
      <c r="AB2102" t="str">
        <f t="shared" si="3030"/>
        <v/>
      </c>
      <c r="AC2102">
        <f t="shared" si="2976"/>
        <v>2080</v>
      </c>
      <c r="AD2102" s="6">
        <v>2</v>
      </c>
      <c r="AE2102" t="s">
        <v>943</v>
      </c>
      <c r="AF2102" t="s">
        <v>921</v>
      </c>
      <c r="AG2102" t="s">
        <v>756</v>
      </c>
      <c r="AH2102" t="s">
        <v>756</v>
      </c>
      <c r="AI2102" t="str">
        <f t="shared" si="2981"/>
        <v>e</v>
      </c>
      <c r="AJ2102" t="str">
        <f t="shared" si="2982"/>
        <v/>
      </c>
      <c r="AK2102" t="str">
        <f t="shared" si="2983"/>
        <v/>
      </c>
      <c r="AL2102" t="str">
        <f t="shared" si="2984"/>
        <v/>
      </c>
      <c r="AM2102" t="str">
        <f t="shared" si="2985"/>
        <v/>
      </c>
      <c r="AN2102" t="str">
        <f t="shared" si="2986"/>
        <v>Away</v>
      </c>
      <c r="AO2102" t="str">
        <f t="shared" si="2987"/>
        <v>a</v>
      </c>
      <c r="AP2102" t="str">
        <f t="shared" si="2988"/>
        <v/>
      </c>
      <c r="AQ2102" t="str">
        <f t="shared" si="2989"/>
        <v/>
      </c>
      <c r="AR2102" t="str">
        <f t="shared" si="2990"/>
        <v>Away</v>
      </c>
      <c r="AS2102" t="str">
        <f t="shared" si="2991"/>
        <v>a</v>
      </c>
      <c r="AT2102" t="str">
        <f t="shared" si="2992"/>
        <v>Defensive</v>
      </c>
      <c r="AU2102" t="str">
        <f t="shared" si="2993"/>
        <v/>
      </c>
      <c r="AV2102" t="str">
        <f t="shared" si="2994"/>
        <v/>
      </c>
      <c r="AW2102" t="str" cm="1">
        <f t="array" ref="AW2102">IFERROR(IF(O2102&lt;&gt;"",O2102,IF(OR($S2102="",$T2102=""),"",IF(O2102&lt;&gt;"",O2102,IF($T2102&lt;&gt;"",_xlfn._xlws.FILTER(O:O,($BU:$BU=$BU2102)*($I:$I=$I2102)*($T:$T=$T2102)*($S:$S=_xlfn.MINIFS($S:$S,$T:$T,"="&amp;$T2102)),"")))))&amp;"",IF(O2102="","",""))&amp;""</f>
        <v>Defensive_PlayPossession-PokeCheck</v>
      </c>
      <c r="AX2102" t="str" cm="1">
        <f t="array" ref="AX2102">IFERROR(IF(P2102&lt;&gt;"",P2102,IF(OR($S2102="",$T2102=""),"",IF($T2102&lt;&gt;"",_xlfn._xlws.FILTER(P:P,($BU:$BU=$BU2102)*($I:$I=$I2102)*($T:$T=$T2102)*($S:$S=_xlfn.MINIFS($S:$S,$T:$T,"="&amp;$T2102)),""))))&amp;"",IF(P2102="","",""))&amp;""</f>
        <v/>
      </c>
      <c r="AY2102" t="str" cm="1">
        <f t="array" ref="AY2102">IFERROR(IF(Q2102&lt;&gt;"",Q2102,IF(OR($S2102="",$T2102=""),"",IF($T2102&lt;&gt;"",_xlfn._xlws.FILTER(Q:Q,($BU:$BU=$BU2102)*($I:$I=$I2102)*($T:$T=$T2102)*($S:$S=_xlfn.MINIFS($S:$S,$T:$T,"="&amp;$T2102)),""))))&amp;"",IF(Q2102="","",""))&amp;""</f>
        <v>s</v>
      </c>
      <c r="AZ2102" t="str" cm="1">
        <f t="array" ref="AZ2102">IFERROR(IF(R2102&lt;&gt;"",R2102,IF(OR($S2102="",$T2102=""),"",IF($T2102&lt;&gt;"",_xlfn._xlws.FILTER(R:R,($BU:$BU=$BU2102)*($I:$I=$I2102)*($T:$T=$T2102)*($S:$S=_xlfn.MINIFS($S:$S,$T:$T,"="&amp;$T2102)),""))))&amp;"",IF(R2102="","",""))&amp;""</f>
        <v>1</v>
      </c>
      <c r="BA2102" s="6">
        <f t="shared" si="2995"/>
        <v>177</v>
      </c>
      <c r="BB2102">
        <f t="shared" ref="BB2102:BD2102" si="3056">BB2101</f>
        <v>18987</v>
      </c>
      <c r="BC2102" t="str">
        <f t="shared" si="3056"/>
        <v>Velodrome</v>
      </c>
      <c r="BD2102" t="str">
        <f t="shared" si="3056"/>
        <v>Outlaws</v>
      </c>
      <c r="BE2102" t="s">
        <v>9</v>
      </c>
      <c r="BF2102" t="s">
        <v>183</v>
      </c>
      <c r="BI2102" cm="1">
        <f t="array" ref="BI2102">IFERROR(_xlfn._xlws.FILTER(shifts!A:A,(shifts!B:B=events!AD2102)*(shifts!AG:AG&gt;=events!BK2102)*(shifts!AH:AH&lt;=events!BL2102)),BI2101)</f>
        <v>73</v>
      </c>
      <c r="BJ2102" s="15">
        <f t="shared" si="2997"/>
        <v>0</v>
      </c>
      <c r="BK2102">
        <f t="shared" si="2998"/>
        <v>83</v>
      </c>
      <c r="BL2102">
        <f t="shared" si="2999"/>
        <v>83</v>
      </c>
      <c r="BM2102" s="15">
        <f>SUMIFS(BJ$2:BJ2102,K$2:K2102,"=Intermission")+SUMIFS(BJ$2:BJ2102,K$2:K2102,"=Timeout")</f>
        <v>67</v>
      </c>
      <c r="BN2102">
        <f t="shared" si="3000"/>
        <v>1147</v>
      </c>
      <c r="BO2102" s="19">
        <f t="shared" si="3001"/>
        <v>2144</v>
      </c>
      <c r="BP2102">
        <f t="shared" si="3002"/>
        <v>2139</v>
      </c>
      <c r="BQ2102" s="17">
        <f t="shared" si="3003"/>
        <v>2144</v>
      </c>
      <c r="BR2102" t="str">
        <f t="shared" si="3004"/>
        <v>event_team_player_1</v>
      </c>
      <c r="BS2102">
        <f>COUNTIFS(S$3:S2102,"="&amp;S2102,AI$3:AI2102,"="&amp;AI2102)</f>
        <v>1</v>
      </c>
      <c r="BT2102" t="str">
        <f>IFERROR(VLOOKUP(BB2102&amp;BU2102&amp;X2102,game_rosters!U:W,3,FALSE),"")</f>
        <v>P100032</v>
      </c>
      <c r="BU2102" t="str">
        <f t="shared" si="3005"/>
        <v>Outlaws</v>
      </c>
    </row>
    <row r="2103" spans="1:73" x14ac:dyDescent="0.2">
      <c r="A2103" t="str">
        <f t="shared" si="2980"/>
        <v/>
      </c>
      <c r="I2103" s="44">
        <v>91</v>
      </c>
      <c r="O2103" t="s">
        <v>627</v>
      </c>
      <c r="P2103" t="s">
        <v>664</v>
      </c>
      <c r="Q2103" t="s">
        <v>594</v>
      </c>
      <c r="R2103" s="51">
        <v>1</v>
      </c>
      <c r="S2103">
        <v>1080</v>
      </c>
      <c r="T2103" t="s">
        <v>756</v>
      </c>
      <c r="X2103">
        <v>91</v>
      </c>
      <c r="AA2103">
        <f t="shared" si="3029"/>
        <v>2080</v>
      </c>
      <c r="AB2103" t="str">
        <f t="shared" si="3030"/>
        <v/>
      </c>
      <c r="AC2103">
        <f t="shared" si="2976"/>
        <v>2080</v>
      </c>
      <c r="AD2103" s="6">
        <v>2</v>
      </c>
      <c r="AE2103" t="s">
        <v>943</v>
      </c>
      <c r="AF2103" t="s">
        <v>921</v>
      </c>
      <c r="AG2103" t="s">
        <v>756</v>
      </c>
      <c r="AH2103" t="s">
        <v>756</v>
      </c>
      <c r="AI2103" t="str">
        <f t="shared" si="2981"/>
        <v>o</v>
      </c>
      <c r="AJ2103" t="str">
        <f t="shared" si="2982"/>
        <v/>
      </c>
      <c r="AK2103" t="str">
        <f t="shared" si="2983"/>
        <v/>
      </c>
      <c r="AL2103" t="str">
        <f t="shared" si="2984"/>
        <v/>
      </c>
      <c r="AM2103" t="str">
        <f t="shared" si="2985"/>
        <v/>
      </c>
      <c r="AN2103" t="str">
        <f t="shared" si="2986"/>
        <v>Away</v>
      </c>
      <c r="AO2103" t="str">
        <f t="shared" si="2987"/>
        <v>a</v>
      </c>
      <c r="AP2103" t="str">
        <f t="shared" si="2988"/>
        <v/>
      </c>
      <c r="AQ2103" t="str">
        <f t="shared" si="2989"/>
        <v/>
      </c>
      <c r="AR2103" t="str">
        <f t="shared" si="2990"/>
        <v>Away</v>
      </c>
      <c r="AS2103" t="str">
        <f t="shared" si="2991"/>
        <v>a</v>
      </c>
      <c r="AT2103" t="str">
        <f t="shared" si="2992"/>
        <v>Offensive</v>
      </c>
      <c r="AU2103" t="str">
        <f t="shared" si="2993"/>
        <v/>
      </c>
      <c r="AV2103" t="str">
        <f t="shared" si="2994"/>
        <v/>
      </c>
      <c r="AW2103" t="str" cm="1">
        <f t="array" ref="AW2103">IFERROR(IF(O2103&lt;&gt;"",O2103,IF(OR($S2103="",$T2103=""),"",IF(O2103&lt;&gt;"",O2103,IF($T2103&lt;&gt;"",_xlfn._xlws.FILTER(O:O,($BU:$BU=$BU2103)*($I:$I=$I2103)*($T:$T=$T2103)*($S:$S=_xlfn.MINIFS($S:$S,$T:$T,"="&amp;$T2103)),"")))))&amp;"",IF(O2103="","",""))&amp;""</f>
        <v>OffensivePlay_Possession-Deke</v>
      </c>
      <c r="AX2103" t="str" cm="1">
        <f t="array" ref="AX2103">IFERROR(IF(P2103&lt;&gt;"",P2103,IF(OR($S2103="",$T2103=""),"",IF($T2103&lt;&gt;"",_xlfn._xlws.FILTER(P:P,($BU:$BU=$BU2103)*($I:$I=$I2103)*($T:$T=$T2103)*($S:$S=_xlfn.MINIFS($S:$S,$T:$T,"="&amp;$T2103)),""))))&amp;"",IF(P2103="","",""))&amp;""</f>
        <v>OffensivePlay_Possession-DriveNetWide</v>
      </c>
      <c r="AY2103" t="str" cm="1">
        <f t="array" ref="AY2103">IFERROR(IF(Q2103&lt;&gt;"",Q2103,IF(OR($S2103="",$T2103=""),"",IF($T2103&lt;&gt;"",_xlfn._xlws.FILTER(Q:Q,($BU:$BU=$BU2103)*($I:$I=$I2103)*($T:$T=$T2103)*($S:$S=_xlfn.MINIFS($S:$S,$T:$T,"="&amp;$T2103)),""))))&amp;"",IF(Q2103="","",""))&amp;""</f>
        <v>u</v>
      </c>
      <c r="AZ2103" t="str" cm="1">
        <f t="array" ref="AZ2103">IFERROR(IF(R2103&lt;&gt;"",R2103,IF(OR($S2103="",$T2103=""),"",IF($T2103&lt;&gt;"",_xlfn._xlws.FILTER(R:R,($BU:$BU=$BU2103)*($I:$I=$I2103)*($T:$T=$T2103)*($S:$S=_xlfn.MINIFS($S:$S,$T:$T,"="&amp;$T2103)),""))))&amp;"",IF(R2103="","",""))&amp;""</f>
        <v>1</v>
      </c>
      <c r="BA2103" s="6">
        <f t="shared" si="2995"/>
        <v>177</v>
      </c>
      <c r="BB2103">
        <f t="shared" ref="BB2103:BD2103" si="3057">BB2102</f>
        <v>18987</v>
      </c>
      <c r="BC2103" t="str">
        <f t="shared" si="3057"/>
        <v>Velodrome</v>
      </c>
      <c r="BD2103" t="str">
        <f t="shared" si="3057"/>
        <v>Outlaws</v>
      </c>
      <c r="BE2103" t="s">
        <v>9</v>
      </c>
      <c r="BF2103" t="s">
        <v>183</v>
      </c>
      <c r="BI2103" cm="1">
        <f t="array" ref="BI2103">IFERROR(_xlfn._xlws.FILTER(shifts!A:A,(shifts!B:B=events!AD2103)*(shifts!AG:AG&gt;=events!BK2103)*(shifts!AH:AH&lt;=events!BL2103)),BI2102)</f>
        <v>73</v>
      </c>
      <c r="BJ2103" s="15">
        <f t="shared" si="2997"/>
        <v>0</v>
      </c>
      <c r="BK2103">
        <f t="shared" si="2998"/>
        <v>83</v>
      </c>
      <c r="BL2103">
        <f t="shared" si="2999"/>
        <v>83</v>
      </c>
      <c r="BM2103" s="15">
        <f>SUMIFS(BJ$2:BJ2103,K$2:K2103,"=Intermission")+SUMIFS(BJ$2:BJ2103,K$2:K2103,"=Timeout")</f>
        <v>67</v>
      </c>
      <c r="BN2103">
        <f t="shared" si="3000"/>
        <v>1147</v>
      </c>
      <c r="BO2103" s="19">
        <f t="shared" si="3001"/>
        <v>2144</v>
      </c>
      <c r="BP2103">
        <f t="shared" si="3002"/>
        <v>2139</v>
      </c>
      <c r="BQ2103" s="17">
        <f t="shared" si="3003"/>
        <v>2144</v>
      </c>
      <c r="BR2103" t="str">
        <f t="shared" si="3004"/>
        <v>opp_team_player_1</v>
      </c>
      <c r="BS2103">
        <f>COUNTIFS(S$3:S2103,"="&amp;S2103,AI$3:AI2103,"="&amp;AI2103)</f>
        <v>1</v>
      </c>
      <c r="BT2103" t="str">
        <f>IFERROR(VLOOKUP(BB2103&amp;BU2103&amp;X2103,game_rosters!U:W,3,FALSE),"")</f>
        <v>P100002</v>
      </c>
      <c r="BU2103" t="str">
        <f t="shared" si="3005"/>
        <v>Velodrome</v>
      </c>
    </row>
    <row r="2104" spans="1:73" x14ac:dyDescent="0.2">
      <c r="A2104">
        <f t="shared" si="2980"/>
        <v>1</v>
      </c>
      <c r="I2104" s="44">
        <v>25</v>
      </c>
      <c r="K2104" t="s">
        <v>13</v>
      </c>
      <c r="L2104" t="s">
        <v>586</v>
      </c>
      <c r="N2104" t="s">
        <v>595</v>
      </c>
      <c r="O2104" t="s">
        <v>600</v>
      </c>
      <c r="Q2104" t="s">
        <v>595</v>
      </c>
      <c r="S2104">
        <v>1081</v>
      </c>
      <c r="T2104" t="s">
        <v>756</v>
      </c>
      <c r="W2104" t="s">
        <v>731</v>
      </c>
      <c r="X2104">
        <v>25</v>
      </c>
      <c r="Z2104">
        <v>1</v>
      </c>
      <c r="AA2104">
        <f t="shared" si="3029"/>
        <v>2081</v>
      </c>
      <c r="AB2104" t="str">
        <f t="shared" si="3030"/>
        <v/>
      </c>
      <c r="AC2104">
        <f t="shared" si="2976"/>
        <v>2081</v>
      </c>
      <c r="AD2104" s="6">
        <v>2</v>
      </c>
      <c r="AE2104" t="s">
        <v>943</v>
      </c>
      <c r="AF2104" t="s">
        <v>922</v>
      </c>
      <c r="AG2104" t="s">
        <v>943</v>
      </c>
      <c r="AH2104" t="s">
        <v>732</v>
      </c>
      <c r="AI2104" t="str">
        <f t="shared" si="2981"/>
        <v>e</v>
      </c>
      <c r="AJ2104" t="str">
        <f t="shared" si="2982"/>
        <v/>
      </c>
      <c r="AK2104" t="str">
        <f t="shared" si="2983"/>
        <v/>
      </c>
      <c r="AL2104" t="str">
        <f t="shared" si="2984"/>
        <v/>
      </c>
      <c r="AM2104" t="str">
        <f t="shared" si="2985"/>
        <v/>
      </c>
      <c r="AN2104" t="str">
        <f t="shared" si="2986"/>
        <v>Away</v>
      </c>
      <c r="AO2104" t="str">
        <f t="shared" si="2987"/>
        <v>a</v>
      </c>
      <c r="AP2104" t="str">
        <f t="shared" si="2988"/>
        <v/>
      </c>
      <c r="AQ2104" t="str">
        <f t="shared" si="2989"/>
        <v/>
      </c>
      <c r="AR2104" t="str">
        <f t="shared" si="2990"/>
        <v>Away</v>
      </c>
      <c r="AS2104" t="str">
        <f t="shared" si="2991"/>
        <v>a</v>
      </c>
      <c r="AT2104" t="str">
        <f t="shared" si="2992"/>
        <v>Offensive</v>
      </c>
      <c r="AU2104" t="str">
        <f t="shared" si="2993"/>
        <v/>
      </c>
      <c r="AV2104" t="str">
        <f t="shared" si="2994"/>
        <v/>
      </c>
      <c r="AW2104" t="str" cm="1">
        <f t="array" ref="AW2104">IFERROR(IF(O2104&lt;&gt;"",O2104,IF(OR($S2104="",$T2104=""),"",IF(O2104&lt;&gt;"",O2104,IF($T2104&lt;&gt;"",_xlfn._xlws.FILTER(O:O,($BU:$BU=$BU2104)*($I:$I=$I2104)*($T:$T=$T2104)*($S:$S=_xlfn.MINIFS($S:$S,$T:$T,"="&amp;$T2104)),"")))))&amp;"",IF(O2104="","",""))&amp;""</f>
        <v>OffensivePlay_Zone-PuckRetreivalTurnover</v>
      </c>
      <c r="AX2104" t="str" cm="1">
        <f t="array" ref="AX2104">IFERROR(IF(P2104&lt;&gt;"",P2104,IF(OR($S2104="",$T2104=""),"",IF($T2104&lt;&gt;"",_xlfn._xlws.FILTER(P:P,($BU:$BU=$BU2104)*($I:$I=$I2104)*($T:$T=$T2104)*($S:$S=_xlfn.MINIFS($S:$S,$T:$T,"="&amp;$T2104)),""))))&amp;"",IF(P2104="","",""))&amp;""</f>
        <v/>
      </c>
      <c r="AY2104" t="str" cm="1">
        <f t="array" ref="AY2104">IFERROR(IF(Q2104&lt;&gt;"",Q2104,IF(OR($S2104="",$T2104=""),"",IF($T2104&lt;&gt;"",_xlfn._xlws.FILTER(Q:Q,($BU:$BU=$BU2104)*($I:$I=$I2104)*($T:$T=$T2104)*($S:$S=_xlfn.MINIFS($S:$S,$T:$T,"="&amp;$T2104)),""))))&amp;"",IF(Q2104="","",""))&amp;""</f>
        <v>s</v>
      </c>
      <c r="AZ2104" t="str" cm="1">
        <f t="array" ref="AZ2104">IFERROR(IF(R2104&lt;&gt;"",R2104,IF(OR($S2104="",$T2104=""),"",IF($T2104&lt;&gt;"",_xlfn._xlws.FILTER(R:R,($BU:$BU=$BU2104)*($I:$I=$I2104)*($T:$T=$T2104)*($S:$S=_xlfn.MINIFS($S:$S,$T:$T,"="&amp;$T2104)),""))))&amp;"",IF(R2104="","",""))&amp;""</f>
        <v/>
      </c>
      <c r="BA2104" s="6">
        <f t="shared" si="2995"/>
        <v>177</v>
      </c>
      <c r="BB2104">
        <f t="shared" ref="BB2104:BD2104" si="3058">BB2103</f>
        <v>18987</v>
      </c>
      <c r="BC2104" t="str">
        <f t="shared" si="3058"/>
        <v>Velodrome</v>
      </c>
      <c r="BD2104" t="str">
        <f t="shared" si="3058"/>
        <v>Outlaws</v>
      </c>
      <c r="BE2104" t="s">
        <v>13</v>
      </c>
      <c r="BF2104" t="s">
        <v>586</v>
      </c>
      <c r="BI2104" cm="1">
        <f t="array" ref="BI2104">IFERROR(_xlfn._xlws.FILTER(shifts!A:A,(shifts!B:B=events!AD2104)*(shifts!AG:AG&gt;=events!BK2104)*(shifts!AH:AH&lt;=events!BL2104)),BI2103)</f>
        <v>74</v>
      </c>
      <c r="BJ2104" s="15">
        <f t="shared" si="2997"/>
        <v>3</v>
      </c>
      <c r="BK2104">
        <f t="shared" si="2998"/>
        <v>80</v>
      </c>
      <c r="BL2104">
        <f t="shared" si="2999"/>
        <v>77</v>
      </c>
      <c r="BM2104" s="15">
        <f>SUMIFS(BJ$2:BJ2104,K$2:K2104,"=Intermission")+SUMIFS(BJ$2:BJ2104,K$2:K2104,"=Timeout")</f>
        <v>67</v>
      </c>
      <c r="BN2104">
        <f t="shared" si="3000"/>
        <v>1147</v>
      </c>
      <c r="BO2104" s="19">
        <f t="shared" si="3001"/>
        <v>2147</v>
      </c>
      <c r="BP2104">
        <f t="shared" si="3002"/>
        <v>2142</v>
      </c>
      <c r="BQ2104" s="17">
        <f t="shared" si="3003"/>
        <v>2150</v>
      </c>
      <c r="BR2104" t="str">
        <f t="shared" si="3004"/>
        <v>event_team_player_1</v>
      </c>
      <c r="BS2104">
        <f>COUNTIFS(S$3:S2104,"="&amp;S2104,AI$3:AI2104,"="&amp;AI2104)</f>
        <v>1</v>
      </c>
      <c r="BT2104" t="str">
        <f>IFERROR(VLOOKUP(BB2104&amp;BU2104&amp;X2104,game_rosters!U:W,3,FALSE),"")</f>
        <v>P100170</v>
      </c>
      <c r="BU2104" t="str">
        <f t="shared" si="3005"/>
        <v>Outlaws</v>
      </c>
    </row>
    <row r="2105" spans="1:73" x14ac:dyDescent="0.2">
      <c r="A2105">
        <f t="shared" si="2980"/>
        <v>1</v>
      </c>
      <c r="I2105" s="44">
        <v>25</v>
      </c>
      <c r="K2105" t="s">
        <v>7</v>
      </c>
      <c r="L2105" t="s">
        <v>172</v>
      </c>
      <c r="M2105" t="s">
        <v>68</v>
      </c>
      <c r="N2105" t="s">
        <v>595</v>
      </c>
      <c r="R2105" s="51">
        <v>1</v>
      </c>
      <c r="S2105">
        <v>1082</v>
      </c>
      <c r="T2105" t="s">
        <v>756</v>
      </c>
      <c r="W2105" t="s">
        <v>731</v>
      </c>
      <c r="X2105">
        <v>25</v>
      </c>
      <c r="Z2105">
        <v>1</v>
      </c>
      <c r="AA2105">
        <f t="shared" si="3029"/>
        <v>2082</v>
      </c>
      <c r="AB2105" t="str">
        <f t="shared" si="3030"/>
        <v/>
      </c>
      <c r="AC2105">
        <f t="shared" si="2976"/>
        <v>2082</v>
      </c>
      <c r="AD2105" s="6">
        <v>2</v>
      </c>
      <c r="AE2105" t="s">
        <v>943</v>
      </c>
      <c r="AF2105" t="s">
        <v>732</v>
      </c>
      <c r="AG2105" t="s">
        <v>756</v>
      </c>
      <c r="AH2105" t="s">
        <v>756</v>
      </c>
      <c r="AI2105" t="str">
        <f t="shared" si="2981"/>
        <v>e</v>
      </c>
      <c r="AJ2105" t="str">
        <f t="shared" si="2982"/>
        <v/>
      </c>
      <c r="AK2105" t="str">
        <f t="shared" si="2983"/>
        <v/>
      </c>
      <c r="AL2105" t="str">
        <f t="shared" si="2984"/>
        <v/>
      </c>
      <c r="AM2105" t="str">
        <f t="shared" si="2985"/>
        <v/>
      </c>
      <c r="AN2105" t="str">
        <f t="shared" si="2986"/>
        <v>Away</v>
      </c>
      <c r="AO2105" t="str">
        <f t="shared" si="2987"/>
        <v>a</v>
      </c>
      <c r="AP2105" t="str">
        <f t="shared" si="2988"/>
        <v/>
      </c>
      <c r="AQ2105" t="str">
        <f t="shared" si="2989"/>
        <v/>
      </c>
      <c r="AR2105" t="str">
        <f t="shared" si="2990"/>
        <v>Away</v>
      </c>
      <c r="AS2105" t="str">
        <f t="shared" si="2991"/>
        <v>a</v>
      </c>
      <c r="AT2105" t="str">
        <f t="shared" si="2992"/>
        <v>Offensive</v>
      </c>
      <c r="AU2105" t="str">
        <f t="shared" si="2993"/>
        <v/>
      </c>
      <c r="AV2105" t="str">
        <f t="shared" si="2994"/>
        <v/>
      </c>
      <c r="AW2105" t="str" cm="1">
        <f t="array" ref="AW2105">IFERROR(IF(O2105&lt;&gt;"",O2105,IF(OR($S2105="",$T2105=""),"",IF(O2105&lt;&gt;"",O2105,IF($T2105&lt;&gt;"",_xlfn._xlws.FILTER(O:O,($BU:$BU=$BU2105)*($I:$I=$I2105)*($T:$T=$T2105)*($S:$S=_xlfn.MINIFS($S:$S,$T:$T,"="&amp;$T2105)),"")))))&amp;"",IF(O2105="","",""))&amp;""</f>
        <v/>
      </c>
      <c r="AX2105" t="str" cm="1">
        <f t="array" ref="AX2105">IFERROR(IF(P2105&lt;&gt;"",P2105,IF(OR($S2105="",$T2105=""),"",IF($T2105&lt;&gt;"",_xlfn._xlws.FILTER(P:P,($BU:$BU=$BU2105)*($I:$I=$I2105)*($T:$T=$T2105)*($S:$S=_xlfn.MINIFS($S:$S,$T:$T,"="&amp;$T2105)),""))))&amp;"",IF(P2105="","",""))&amp;""</f>
        <v/>
      </c>
      <c r="AY2105" t="str" cm="1">
        <f t="array" ref="AY2105">IFERROR(IF(Q2105&lt;&gt;"",Q2105,IF(OR($S2105="",$T2105=""),"",IF($T2105&lt;&gt;"",_xlfn._xlws.FILTER(Q:Q,($BU:$BU=$BU2105)*($I:$I=$I2105)*($T:$T=$T2105)*($S:$S=_xlfn.MINIFS($S:$S,$T:$T,"="&amp;$T2105)),""))))&amp;"",IF(Q2105="","",""))&amp;""</f>
        <v/>
      </c>
      <c r="AZ2105" t="str" cm="1">
        <f t="array" ref="AZ2105">IFERROR(IF(R2105&lt;&gt;"",R2105,IF(OR($S2105="",$T2105=""),"",IF($T2105&lt;&gt;"",_xlfn._xlws.FILTER(R:R,($BU:$BU=$BU2105)*($I:$I=$I2105)*($T:$T=$T2105)*($S:$S=_xlfn.MINIFS($S:$S,$T:$T,"="&amp;$T2105)),""))))&amp;"",IF(R2105="","",""))&amp;""</f>
        <v>1</v>
      </c>
      <c r="BA2105" s="6">
        <f t="shared" si="2995"/>
        <v>177</v>
      </c>
      <c r="BB2105">
        <f t="shared" ref="BB2105:BD2105" si="3059">BB2104</f>
        <v>18987</v>
      </c>
      <c r="BC2105" t="str">
        <f t="shared" si="3059"/>
        <v>Velodrome</v>
      </c>
      <c r="BD2105" t="str">
        <f t="shared" si="3059"/>
        <v>Outlaws</v>
      </c>
      <c r="BE2105" t="s">
        <v>7</v>
      </c>
      <c r="BF2105" t="s">
        <v>172</v>
      </c>
      <c r="BI2105" cm="1">
        <f t="array" ref="BI2105">IFERROR(_xlfn._xlws.FILTER(shifts!A:A,(shifts!B:B=events!AD2105)*(shifts!AG:AG&gt;=events!BK2105)*(shifts!AH:AH&lt;=events!BL2105)),BI2104)</f>
        <v>74</v>
      </c>
      <c r="BJ2105" s="15">
        <f t="shared" si="2997"/>
        <v>0</v>
      </c>
      <c r="BK2105">
        <f t="shared" si="2998"/>
        <v>77</v>
      </c>
      <c r="BL2105">
        <f t="shared" si="2999"/>
        <v>77</v>
      </c>
      <c r="BM2105" s="15">
        <f>SUMIFS(BJ$2:BJ2105,K$2:K2105,"=Intermission")+SUMIFS(BJ$2:BJ2105,K$2:K2105,"=Timeout")</f>
        <v>67</v>
      </c>
      <c r="BN2105">
        <f t="shared" si="3000"/>
        <v>1147</v>
      </c>
      <c r="BO2105" s="19">
        <f t="shared" si="3001"/>
        <v>2150</v>
      </c>
      <c r="BP2105">
        <f t="shared" si="3002"/>
        <v>2145</v>
      </c>
      <c r="BQ2105" s="17">
        <f t="shared" si="3003"/>
        <v>2150</v>
      </c>
      <c r="BR2105" t="str">
        <f t="shared" si="3004"/>
        <v>event_team_player_1</v>
      </c>
      <c r="BS2105">
        <f>COUNTIFS(S$3:S2105,"="&amp;S2105,AI$3:AI2105,"="&amp;AI2105)</f>
        <v>1</v>
      </c>
      <c r="BT2105" t="str">
        <f>IFERROR(VLOOKUP(BB2105&amp;BU2105&amp;X2105,game_rosters!U:W,3,FALSE),"")</f>
        <v>P100170</v>
      </c>
      <c r="BU2105" t="str">
        <f t="shared" si="3005"/>
        <v>Outlaws</v>
      </c>
    </row>
    <row r="2106" spans="1:73" x14ac:dyDescent="0.2">
      <c r="A2106" t="str">
        <f t="shared" si="2980"/>
        <v/>
      </c>
      <c r="I2106" s="44">
        <v>80</v>
      </c>
      <c r="S2106">
        <v>1082</v>
      </c>
      <c r="T2106" t="s">
        <v>756</v>
      </c>
      <c r="X2106">
        <v>80</v>
      </c>
      <c r="Z2106">
        <v>1</v>
      </c>
      <c r="AA2106">
        <f t="shared" si="3029"/>
        <v>2082</v>
      </c>
      <c r="AB2106" t="str">
        <f t="shared" si="3030"/>
        <v/>
      </c>
      <c r="AC2106">
        <f t="shared" si="2976"/>
        <v>2082</v>
      </c>
      <c r="AD2106" s="6">
        <v>2</v>
      </c>
      <c r="AE2106" t="s">
        <v>943</v>
      </c>
      <c r="AF2106" t="s">
        <v>732</v>
      </c>
      <c r="AG2106" t="s">
        <v>756</v>
      </c>
      <c r="AH2106" t="s">
        <v>756</v>
      </c>
      <c r="AI2106" t="str">
        <f t="shared" si="2981"/>
        <v>e</v>
      </c>
      <c r="AJ2106" t="str">
        <f t="shared" si="2982"/>
        <v/>
      </c>
      <c r="AK2106" t="str">
        <f t="shared" si="2983"/>
        <v/>
      </c>
      <c r="AL2106" t="str">
        <f t="shared" si="2984"/>
        <v/>
      </c>
      <c r="AM2106" t="str">
        <f t="shared" si="2985"/>
        <v/>
      </c>
      <c r="AN2106" t="str">
        <f t="shared" si="2986"/>
        <v>Away</v>
      </c>
      <c r="AO2106" t="str">
        <f t="shared" si="2987"/>
        <v>a</v>
      </c>
      <c r="AP2106" t="str">
        <f t="shared" si="2988"/>
        <v/>
      </c>
      <c r="AQ2106" t="str">
        <f t="shared" si="2989"/>
        <v/>
      </c>
      <c r="AR2106" t="str">
        <f t="shared" si="2990"/>
        <v>Away</v>
      </c>
      <c r="AS2106" t="str">
        <f t="shared" si="2991"/>
        <v>a</v>
      </c>
      <c r="AT2106" t="str">
        <f t="shared" si="2992"/>
        <v>Offensive</v>
      </c>
      <c r="AU2106" t="str">
        <f t="shared" si="2993"/>
        <v/>
      </c>
      <c r="AV2106" t="str">
        <f t="shared" si="2994"/>
        <v/>
      </c>
      <c r="AW2106" t="str" cm="1">
        <f t="array" ref="AW2106">IFERROR(IF(O2106&lt;&gt;"",O2106,IF(OR($S2106="",$T2106=""),"",IF(O2106&lt;&gt;"",O2106,IF($T2106&lt;&gt;"",_xlfn._xlws.FILTER(O:O,($BU:$BU=$BU2106)*($I:$I=$I2106)*($T:$T=$T2106)*($S:$S=_xlfn.MINIFS($S:$S,$T:$T,"="&amp;$T2106)),"")))))&amp;"",IF(O2106="","",""))&amp;""</f>
        <v/>
      </c>
      <c r="AX2106" t="str" cm="1">
        <f t="array" ref="AX2106">IFERROR(IF(P2106&lt;&gt;"",P2106,IF(OR($S2106="",$T2106=""),"",IF($T2106&lt;&gt;"",_xlfn._xlws.FILTER(P:P,($BU:$BU=$BU2106)*($I:$I=$I2106)*($T:$T=$T2106)*($S:$S=_xlfn.MINIFS($S:$S,$T:$T,"="&amp;$T2106)),""))))&amp;"",IF(P2106="","",""))&amp;""</f>
        <v/>
      </c>
      <c r="AY2106" t="str" cm="1">
        <f t="array" ref="AY2106">IFERROR(IF(Q2106&lt;&gt;"",Q2106,IF(OR($S2106="",$T2106=""),"",IF($T2106&lt;&gt;"",_xlfn._xlws.FILTER(Q:Q,($BU:$BU=$BU2106)*($I:$I=$I2106)*($T:$T=$T2106)*($S:$S=_xlfn.MINIFS($S:$S,$T:$T,"="&amp;$T2106)),""))))&amp;"",IF(Q2106="","",""))&amp;""</f>
        <v/>
      </c>
      <c r="AZ2106" t="str" cm="1">
        <f t="array" ref="AZ2106">IFERROR(IF(R2106&lt;&gt;"",R2106,IF(OR($S2106="",$T2106=""),"",IF($T2106&lt;&gt;"",_xlfn._xlws.FILTER(R:R,($BU:$BU=$BU2106)*($I:$I=$I2106)*($T:$T=$T2106)*($S:$S=_xlfn.MINIFS($S:$S,$T:$T,"="&amp;$T2106)),""))))&amp;"",IF(R2106="","",""))&amp;""</f>
        <v/>
      </c>
      <c r="BA2106" s="6">
        <f t="shared" si="2995"/>
        <v>177</v>
      </c>
      <c r="BB2106">
        <f t="shared" ref="BB2106:BD2106" si="3060">BB2105</f>
        <v>18987</v>
      </c>
      <c r="BC2106" t="str">
        <f t="shared" si="3060"/>
        <v>Velodrome</v>
      </c>
      <c r="BD2106" t="str">
        <f t="shared" si="3060"/>
        <v>Outlaws</v>
      </c>
      <c r="BE2106" t="s">
        <v>7</v>
      </c>
      <c r="BF2106" t="s">
        <v>172</v>
      </c>
      <c r="BI2106" cm="1">
        <f t="array" ref="BI2106">IFERROR(_xlfn._xlws.FILTER(shifts!A:A,(shifts!B:B=events!AD2106)*(shifts!AG:AG&gt;=events!BK2106)*(shifts!AH:AH&lt;=events!BL2106)),BI2105)</f>
        <v>74</v>
      </c>
      <c r="BJ2106" s="15">
        <f t="shared" si="2997"/>
        <v>0</v>
      </c>
      <c r="BK2106">
        <f t="shared" si="2998"/>
        <v>77</v>
      </c>
      <c r="BL2106">
        <f t="shared" si="2999"/>
        <v>77</v>
      </c>
      <c r="BM2106" s="15">
        <f>SUMIFS(BJ$2:BJ2106,K$2:K2106,"=Intermission")+SUMIFS(BJ$2:BJ2106,K$2:K2106,"=Timeout")</f>
        <v>67</v>
      </c>
      <c r="BN2106">
        <f t="shared" si="3000"/>
        <v>1147</v>
      </c>
      <c r="BO2106" s="19">
        <f t="shared" si="3001"/>
        <v>2150</v>
      </c>
      <c r="BP2106">
        <f t="shared" si="3002"/>
        <v>2145</v>
      </c>
      <c r="BQ2106" s="17">
        <f t="shared" si="3003"/>
        <v>2150</v>
      </c>
      <c r="BR2106" t="str">
        <f t="shared" si="3004"/>
        <v>event_team_player_2</v>
      </c>
      <c r="BS2106">
        <f>COUNTIFS(S$3:S2106,"="&amp;S2106,AI$3:AI2106,"="&amp;AI2106)</f>
        <v>2</v>
      </c>
      <c r="BT2106" t="str">
        <f>IFERROR(VLOOKUP(BB2106&amp;BU2106&amp;X2106,game_rosters!U:W,3,FALSE),"")</f>
        <v>P100223</v>
      </c>
      <c r="BU2106" t="str">
        <f t="shared" si="3005"/>
        <v>Outlaws</v>
      </c>
    </row>
    <row r="2107" spans="1:73" x14ac:dyDescent="0.2">
      <c r="A2107" t="str">
        <f t="shared" si="2980"/>
        <v/>
      </c>
      <c r="I2107" s="44">
        <v>61</v>
      </c>
      <c r="R2107" s="51">
        <v>1</v>
      </c>
      <c r="S2107">
        <v>1082</v>
      </c>
      <c r="T2107" t="s">
        <v>756</v>
      </c>
      <c r="X2107">
        <v>61</v>
      </c>
      <c r="AA2107">
        <f t="shared" si="3029"/>
        <v>2082</v>
      </c>
      <c r="AB2107" t="str">
        <f t="shared" si="3030"/>
        <v/>
      </c>
      <c r="AC2107">
        <f t="shared" si="2976"/>
        <v>2082</v>
      </c>
      <c r="AD2107" s="6">
        <v>2</v>
      </c>
      <c r="AE2107" t="s">
        <v>943</v>
      </c>
      <c r="AF2107" t="s">
        <v>732</v>
      </c>
      <c r="AG2107" t="s">
        <v>756</v>
      </c>
      <c r="AH2107" t="s">
        <v>756</v>
      </c>
      <c r="AI2107" t="str">
        <f t="shared" si="2981"/>
        <v>o</v>
      </c>
      <c r="AJ2107" t="str">
        <f t="shared" si="2982"/>
        <v/>
      </c>
      <c r="AK2107" t="str">
        <f t="shared" si="2983"/>
        <v/>
      </c>
      <c r="AL2107" t="str">
        <f t="shared" si="2984"/>
        <v/>
      </c>
      <c r="AM2107" t="str">
        <f t="shared" si="2985"/>
        <v/>
      </c>
      <c r="AN2107" t="str">
        <f t="shared" si="2986"/>
        <v>Away</v>
      </c>
      <c r="AO2107" t="str">
        <f t="shared" si="2987"/>
        <v>a</v>
      </c>
      <c r="AP2107" t="str">
        <f t="shared" si="2988"/>
        <v/>
      </c>
      <c r="AQ2107" t="str">
        <f t="shared" si="2989"/>
        <v/>
      </c>
      <c r="AR2107" t="str">
        <f t="shared" si="2990"/>
        <v>Away</v>
      </c>
      <c r="AS2107" t="str">
        <f t="shared" si="2991"/>
        <v>a</v>
      </c>
      <c r="AT2107" t="str">
        <f t="shared" si="2992"/>
        <v>Defensive</v>
      </c>
      <c r="AU2107" t="str">
        <f t="shared" si="2993"/>
        <v/>
      </c>
      <c r="AV2107" t="str">
        <f t="shared" si="2994"/>
        <v/>
      </c>
      <c r="AW2107" t="str" cm="1">
        <f t="array" ref="AW2107">IFERROR(IF(O2107&lt;&gt;"",O2107,IF(OR($S2107="",$T2107=""),"",IF(O2107&lt;&gt;"",O2107,IF($T2107&lt;&gt;"",_xlfn._xlws.FILTER(O:O,($BU:$BU=$BU2107)*($I:$I=$I2107)*($T:$T=$T2107)*($S:$S=_xlfn.MINIFS($S:$S,$T:$T,"="&amp;$T2107)),"")))))&amp;"",IF(O2107="","",""))&amp;""</f>
        <v/>
      </c>
      <c r="AX2107" t="str" cm="1">
        <f t="array" ref="AX2107">IFERROR(IF(P2107&lt;&gt;"",P2107,IF(OR($S2107="",$T2107=""),"",IF($T2107&lt;&gt;"",_xlfn._xlws.FILTER(P:P,($BU:$BU=$BU2107)*($I:$I=$I2107)*($T:$T=$T2107)*($S:$S=_xlfn.MINIFS($S:$S,$T:$T,"="&amp;$T2107)),""))))&amp;"",IF(P2107="","",""))&amp;""</f>
        <v/>
      </c>
      <c r="AY2107" t="str" cm="1">
        <f t="array" ref="AY2107">IFERROR(IF(Q2107&lt;&gt;"",Q2107,IF(OR($S2107="",$T2107=""),"",IF($T2107&lt;&gt;"",_xlfn._xlws.FILTER(Q:Q,($BU:$BU=$BU2107)*($I:$I=$I2107)*($T:$T=$T2107)*($S:$S=_xlfn.MINIFS($S:$S,$T:$T,"="&amp;$T2107)),""))))&amp;"",IF(Q2107="","",""))&amp;""</f>
        <v/>
      </c>
      <c r="AZ2107" t="str" cm="1">
        <f t="array" ref="AZ2107">IFERROR(IF(R2107&lt;&gt;"",R2107,IF(OR($S2107="",$T2107=""),"",IF($T2107&lt;&gt;"",_xlfn._xlws.FILTER(R:R,($BU:$BU=$BU2107)*($I:$I=$I2107)*($T:$T=$T2107)*($S:$S=_xlfn.MINIFS($S:$S,$T:$T,"="&amp;$T2107)),""))))&amp;"",IF(R2107="","",""))&amp;""</f>
        <v>1</v>
      </c>
      <c r="BA2107" s="6">
        <f t="shared" si="2995"/>
        <v>177</v>
      </c>
      <c r="BB2107">
        <f t="shared" ref="BB2107:BD2107" si="3061">BB2106</f>
        <v>18987</v>
      </c>
      <c r="BC2107" t="str">
        <f t="shared" si="3061"/>
        <v>Velodrome</v>
      </c>
      <c r="BD2107" t="str">
        <f t="shared" si="3061"/>
        <v>Outlaws</v>
      </c>
      <c r="BE2107" t="s">
        <v>7</v>
      </c>
      <c r="BF2107" t="s">
        <v>172</v>
      </c>
      <c r="BI2107" cm="1">
        <f t="array" ref="BI2107">IFERROR(_xlfn._xlws.FILTER(shifts!A:A,(shifts!B:B=events!AD2107)*(shifts!AG:AG&gt;=events!BK2107)*(shifts!AH:AH&lt;=events!BL2107)),BI2106)</f>
        <v>74</v>
      </c>
      <c r="BJ2107" s="15">
        <f t="shared" si="2997"/>
        <v>0</v>
      </c>
      <c r="BK2107">
        <f t="shared" si="2998"/>
        <v>77</v>
      </c>
      <c r="BL2107">
        <f t="shared" si="2999"/>
        <v>77</v>
      </c>
      <c r="BM2107" s="15">
        <f>SUMIFS(BJ$2:BJ2107,K$2:K2107,"=Intermission")+SUMIFS(BJ$2:BJ2107,K$2:K2107,"=Timeout")</f>
        <v>67</v>
      </c>
      <c r="BN2107">
        <f t="shared" si="3000"/>
        <v>1147</v>
      </c>
      <c r="BO2107" s="19">
        <f t="shared" si="3001"/>
        <v>2150</v>
      </c>
      <c r="BP2107">
        <f t="shared" si="3002"/>
        <v>2145</v>
      </c>
      <c r="BQ2107" s="17">
        <f t="shared" si="3003"/>
        <v>2150</v>
      </c>
      <c r="BR2107" t="str">
        <f t="shared" si="3004"/>
        <v>opp_team_player_1</v>
      </c>
      <c r="BS2107">
        <f>COUNTIFS(S$3:S2107,"="&amp;S2107,AI$3:AI2107,"="&amp;AI2107)</f>
        <v>1</v>
      </c>
      <c r="BT2107" t="str">
        <f>IFERROR(VLOOKUP(BB2107&amp;BU2107&amp;X2107,game_rosters!U:W,3,FALSE),"")</f>
        <v>P100224</v>
      </c>
      <c r="BU2107" t="str">
        <f t="shared" si="3005"/>
        <v>Velodrome</v>
      </c>
    </row>
    <row r="2108" spans="1:73" x14ac:dyDescent="0.2">
      <c r="A2108">
        <f t="shared" si="2980"/>
        <v>1</v>
      </c>
      <c r="I2108" s="44">
        <v>80</v>
      </c>
      <c r="K2108" t="s">
        <v>7</v>
      </c>
      <c r="L2108" t="s">
        <v>182</v>
      </c>
      <c r="M2108" t="s">
        <v>68</v>
      </c>
      <c r="N2108" t="s">
        <v>594</v>
      </c>
      <c r="O2108" t="s">
        <v>654</v>
      </c>
      <c r="P2108" t="s">
        <v>612</v>
      </c>
      <c r="Q2108" t="s">
        <v>594</v>
      </c>
      <c r="S2108">
        <v>1083</v>
      </c>
      <c r="T2108">
        <v>177</v>
      </c>
      <c r="W2108" t="s">
        <v>731</v>
      </c>
      <c r="X2108">
        <v>80</v>
      </c>
      <c r="Z2108">
        <v>1</v>
      </c>
      <c r="AA2108">
        <f t="shared" si="3029"/>
        <v>2083</v>
      </c>
      <c r="AB2108">
        <f t="shared" si="3030"/>
        <v>9177</v>
      </c>
      <c r="AC2108">
        <f t="shared" si="2976"/>
        <v>9177</v>
      </c>
      <c r="AD2108" s="6">
        <v>2</v>
      </c>
      <c r="AE2108" t="s">
        <v>943</v>
      </c>
      <c r="AF2108" t="s">
        <v>744</v>
      </c>
      <c r="AG2108" t="s">
        <v>756</v>
      </c>
      <c r="AH2108" t="s">
        <v>756</v>
      </c>
      <c r="AI2108" t="str">
        <f t="shared" si="2981"/>
        <v>e</v>
      </c>
      <c r="AJ2108" t="str">
        <f t="shared" si="2982"/>
        <v/>
      </c>
      <c r="AK2108" t="str">
        <f t="shared" si="2983"/>
        <v/>
      </c>
      <c r="AL2108" t="str">
        <f t="shared" si="2984"/>
        <v/>
      </c>
      <c r="AM2108" t="str">
        <f t="shared" si="2985"/>
        <v/>
      </c>
      <c r="AN2108" t="str">
        <f t="shared" si="2986"/>
        <v>Away</v>
      </c>
      <c r="AO2108" t="str">
        <f t="shared" si="2987"/>
        <v>a</v>
      </c>
      <c r="AP2108" t="str">
        <f t="shared" si="2988"/>
        <v/>
      </c>
      <c r="AQ2108" t="str">
        <f t="shared" si="2989"/>
        <v/>
      </c>
      <c r="AR2108" t="str">
        <f t="shared" si="2990"/>
        <v>Away</v>
      </c>
      <c r="AS2108" t="str">
        <f t="shared" si="2991"/>
        <v>a</v>
      </c>
      <c r="AT2108" t="str">
        <f t="shared" si="2992"/>
        <v>Offensive</v>
      </c>
      <c r="AU2108" t="str">
        <f t="shared" si="2993"/>
        <v/>
      </c>
      <c r="AV2108" t="str">
        <f t="shared" si="2994"/>
        <v/>
      </c>
      <c r="AW2108" t="str" cm="1">
        <f t="array" ref="AW2108">IFERROR(IF(O2108&lt;&gt;"",O2108,IF(OR($S2108="",$T2108=""),"",IF(O2108&lt;&gt;"",O2108,IF($T2108&lt;&gt;"",_xlfn._xlws.FILTER(O:O,($BU:$BU=$BU2108)*($I:$I=$I2108)*($T:$T=$T2108)*($S:$S=_xlfn.MINIFS($S:$S,$T:$T,"="&amp;$T2108)),"")))))&amp;"",IF(O2108="","",""))&amp;""</f>
        <v>OffensivePlay_Pass-SecondTouch</v>
      </c>
      <c r="AX2108" t="str" cm="1">
        <f t="array" ref="AX2108">IFERROR(IF(P2108&lt;&gt;"",P2108,IF(OR($S2108="",$T2108=""),"",IF($T2108&lt;&gt;"",_xlfn._xlws.FILTER(P:P,($BU:$BU=$BU2108)*($I:$I=$I2108)*($T:$T=$T2108)*($S:$S=_xlfn.MINIFS($S:$S,$T:$T,"="&amp;$T2108)),""))))&amp;"",IF(P2108="","",""))&amp;""</f>
        <v>Defensive_Zone-AttemptedBreakOutPass</v>
      </c>
      <c r="AY2108" t="str" cm="1">
        <f t="array" ref="AY2108">IFERROR(IF(Q2108&lt;&gt;"",Q2108,IF(OR($S2108="",$T2108=""),"",IF($T2108&lt;&gt;"",_xlfn._xlws.FILTER(Q:Q,($BU:$BU=$BU2108)*($I:$I=$I2108)*($T:$T=$T2108)*($S:$S=_xlfn.MINIFS($S:$S,$T:$T,"="&amp;$T2108)),""))))&amp;"",IF(Q2108="","",""))&amp;""</f>
        <v>u</v>
      </c>
      <c r="AZ2108" t="str" cm="1">
        <f t="array" ref="AZ2108">IFERROR(IF(R2108&lt;&gt;"",R2108,IF(OR($S2108="",$T2108=""),"",IF($T2108&lt;&gt;"",_xlfn._xlws.FILTER(R:R,($BU:$BU=$BU2108)*($I:$I=$I2108)*($T:$T=$T2108)*($S:$S=_xlfn.MINIFS($S:$S,$T:$T,"="&amp;$T2108)),""))))&amp;"",IF(R2108="","",""))&amp;""</f>
        <v/>
      </c>
      <c r="BA2108" s="6">
        <f t="shared" si="2995"/>
        <v>177</v>
      </c>
      <c r="BB2108">
        <f t="shared" ref="BB2108:BD2108" si="3062">BB2107</f>
        <v>18987</v>
      </c>
      <c r="BC2108" t="str">
        <f t="shared" si="3062"/>
        <v>Velodrome</v>
      </c>
      <c r="BD2108" t="str">
        <f t="shared" si="3062"/>
        <v>Outlaws</v>
      </c>
      <c r="BE2108" t="s">
        <v>7</v>
      </c>
      <c r="BF2108" t="s">
        <v>182</v>
      </c>
      <c r="BI2108" cm="1">
        <f t="array" ref="BI2108">IFERROR(_xlfn._xlws.FILTER(shifts!A:A,(shifts!B:B=events!AD2108)*(shifts!AG:AG&gt;=events!BK2108)*(shifts!AH:AH&lt;=events!BL2108)),BI2107)</f>
        <v>74</v>
      </c>
      <c r="BJ2108" s="15">
        <f t="shared" si="2997"/>
        <v>0</v>
      </c>
      <c r="BK2108">
        <f t="shared" si="2998"/>
        <v>75</v>
      </c>
      <c r="BL2108">
        <f t="shared" si="2999"/>
        <v>75</v>
      </c>
      <c r="BM2108" s="15">
        <f>SUMIFS(BJ$2:BJ2108,K$2:K2108,"=Intermission")+SUMIFS(BJ$2:BJ2108,K$2:K2108,"=Timeout")</f>
        <v>67</v>
      </c>
      <c r="BN2108">
        <f t="shared" si="3000"/>
        <v>1147</v>
      </c>
      <c r="BO2108" s="19">
        <f t="shared" si="3001"/>
        <v>2152</v>
      </c>
      <c r="BP2108">
        <f t="shared" si="3002"/>
        <v>2147</v>
      </c>
      <c r="BQ2108" s="17">
        <f t="shared" si="3003"/>
        <v>2152</v>
      </c>
      <c r="BR2108" t="str">
        <f t="shared" si="3004"/>
        <v>event_team_player_1</v>
      </c>
      <c r="BS2108">
        <f>COUNTIFS(S$3:S2108,"="&amp;S2108,AI$3:AI2108,"="&amp;AI2108)</f>
        <v>1</v>
      </c>
      <c r="BT2108" t="str">
        <f>IFERROR(VLOOKUP(BB2108&amp;BU2108&amp;X2108,game_rosters!U:W,3,FALSE),"")</f>
        <v>P100223</v>
      </c>
      <c r="BU2108" t="str">
        <f t="shared" si="3005"/>
        <v>Outlaws</v>
      </c>
    </row>
    <row r="2109" spans="1:73" x14ac:dyDescent="0.2">
      <c r="A2109" t="str">
        <f t="shared" si="2980"/>
        <v/>
      </c>
      <c r="I2109" s="44">
        <v>91</v>
      </c>
      <c r="S2109">
        <v>1083</v>
      </c>
      <c r="T2109">
        <v>177</v>
      </c>
      <c r="X2109">
        <v>91</v>
      </c>
      <c r="Z2109">
        <v>1</v>
      </c>
      <c r="AA2109">
        <f t="shared" si="3029"/>
        <v>2083</v>
      </c>
      <c r="AB2109">
        <f t="shared" si="3030"/>
        <v>9177</v>
      </c>
      <c r="AC2109">
        <f t="shared" si="2976"/>
        <v>9177</v>
      </c>
      <c r="AD2109" s="6">
        <v>2</v>
      </c>
      <c r="AE2109" t="s">
        <v>943</v>
      </c>
      <c r="AF2109" t="s">
        <v>744</v>
      </c>
      <c r="AG2109" t="s">
        <v>756</v>
      </c>
      <c r="AH2109" t="s">
        <v>756</v>
      </c>
      <c r="AI2109" t="str">
        <f t="shared" si="2981"/>
        <v>e</v>
      </c>
      <c r="AJ2109" t="str">
        <f t="shared" si="2982"/>
        <v/>
      </c>
      <c r="AK2109" t="str">
        <f t="shared" si="2983"/>
        <v/>
      </c>
      <c r="AL2109" t="str">
        <f t="shared" si="2984"/>
        <v/>
      </c>
      <c r="AM2109" t="str">
        <f t="shared" si="2985"/>
        <v/>
      </c>
      <c r="AN2109" t="str">
        <f t="shared" si="2986"/>
        <v>Away</v>
      </c>
      <c r="AO2109" t="str">
        <f t="shared" si="2987"/>
        <v>a</v>
      </c>
      <c r="AP2109" t="str">
        <f t="shared" si="2988"/>
        <v/>
      </c>
      <c r="AQ2109" t="str">
        <f t="shared" si="2989"/>
        <v/>
      </c>
      <c r="AR2109" t="str">
        <f t="shared" si="2990"/>
        <v>Away</v>
      </c>
      <c r="AS2109" t="str">
        <f t="shared" si="2991"/>
        <v>a</v>
      </c>
      <c r="AT2109" t="str">
        <f t="shared" si="2992"/>
        <v>Offensive</v>
      </c>
      <c r="AU2109" t="str">
        <f t="shared" si="2993"/>
        <v/>
      </c>
      <c r="AV2109" t="str">
        <f t="shared" si="2994"/>
        <v/>
      </c>
      <c r="AW2109" t="str" cm="1">
        <f t="array" ref="AW2109">IFERROR(IF(O2109&lt;&gt;"",O2109,IF(OR($S2109="",$T2109=""),"",IF(O2109&lt;&gt;"",O2109,IF($T2109&lt;&gt;"",_xlfn._xlws.FILTER(O:O,($BU:$BU=$BU2109)*($I:$I=$I2109)*($T:$T=$T2109)*($S:$S=_xlfn.MINIFS($S:$S,$T:$T,"="&amp;$T2109)),"")))))&amp;"",IF(O2109="","",""))&amp;""</f>
        <v/>
      </c>
      <c r="AX2109" t="str" cm="1">
        <f t="array" ref="AX2109">IFERROR(IF(P2109&lt;&gt;"",P2109,IF(OR($S2109="",$T2109=""),"",IF($T2109&lt;&gt;"",_xlfn._xlws.FILTER(P:P,($BU:$BU=$BU2109)*($I:$I=$I2109)*($T:$T=$T2109)*($S:$S=_xlfn.MINIFS($S:$S,$T:$T,"="&amp;$T2109)),""))))&amp;"",IF(P2109="","",""))&amp;""</f>
        <v/>
      </c>
      <c r="AY2109" t="str" cm="1">
        <f t="array" ref="AY2109">IFERROR(IF(Q2109&lt;&gt;"",Q2109,IF(OR($S2109="",$T2109=""),"",IF($T2109&lt;&gt;"",_xlfn._xlws.FILTER(Q:Q,($BU:$BU=$BU2109)*($I:$I=$I2109)*($T:$T=$T2109)*($S:$S=_xlfn.MINIFS($S:$S,$T:$T,"="&amp;$T2109)),""))))&amp;"",IF(Q2109="","",""))&amp;""</f>
        <v/>
      </c>
      <c r="AZ2109" t="str" cm="1">
        <f t="array" ref="AZ2109">IFERROR(IF(R2109&lt;&gt;"",R2109,IF(OR($S2109="",$T2109=""),"",IF($T2109&lt;&gt;"",_xlfn._xlws.FILTER(R:R,($BU:$BU=$BU2109)*($I:$I=$I2109)*($T:$T=$T2109)*($S:$S=_xlfn.MINIFS($S:$S,$T:$T,"="&amp;$T2109)),""))))&amp;"",IF(R2109="","",""))&amp;""</f>
        <v/>
      </c>
      <c r="BA2109" s="6">
        <f t="shared" si="2995"/>
        <v>177</v>
      </c>
      <c r="BB2109">
        <f t="shared" ref="BB2109:BD2109" si="3063">BB2108</f>
        <v>18987</v>
      </c>
      <c r="BC2109" t="str">
        <f t="shared" si="3063"/>
        <v>Velodrome</v>
      </c>
      <c r="BD2109" t="str">
        <f t="shared" si="3063"/>
        <v>Outlaws</v>
      </c>
      <c r="BE2109" t="s">
        <v>7</v>
      </c>
      <c r="BF2109" t="s">
        <v>182</v>
      </c>
      <c r="BI2109" cm="1">
        <f t="array" ref="BI2109">IFERROR(_xlfn._xlws.FILTER(shifts!A:A,(shifts!B:B=events!AD2109)*(shifts!AG:AG&gt;=events!BK2109)*(shifts!AH:AH&lt;=events!BL2109)),BI2108)</f>
        <v>74</v>
      </c>
      <c r="BJ2109" s="15">
        <f t="shared" si="2997"/>
        <v>0</v>
      </c>
      <c r="BK2109">
        <f t="shared" si="2998"/>
        <v>75</v>
      </c>
      <c r="BL2109">
        <f t="shared" si="2999"/>
        <v>75</v>
      </c>
      <c r="BM2109" s="15">
        <f>SUMIFS(BJ$2:BJ2109,K$2:K2109,"=Intermission")+SUMIFS(BJ$2:BJ2109,K$2:K2109,"=Timeout")</f>
        <v>67</v>
      </c>
      <c r="BN2109">
        <f t="shared" si="3000"/>
        <v>1147</v>
      </c>
      <c r="BO2109" s="19">
        <f t="shared" si="3001"/>
        <v>2152</v>
      </c>
      <c r="BP2109">
        <f t="shared" si="3002"/>
        <v>2147</v>
      </c>
      <c r="BQ2109" s="17">
        <f t="shared" si="3003"/>
        <v>2152</v>
      </c>
      <c r="BR2109" t="str">
        <f t="shared" si="3004"/>
        <v>event_team_player_2</v>
      </c>
      <c r="BS2109">
        <f>COUNTIFS(S$3:S2109,"="&amp;S2109,AI$3:AI2109,"="&amp;AI2109)</f>
        <v>2</v>
      </c>
      <c r="BT2109" t="str">
        <f>IFERROR(VLOOKUP(BB2109&amp;BU2109&amp;X2109,game_rosters!U:W,3,FALSE),"")</f>
        <v>P100232</v>
      </c>
      <c r="BU2109" t="str">
        <f t="shared" si="3005"/>
        <v>Outlaws</v>
      </c>
    </row>
    <row r="2110" spans="1:73" x14ac:dyDescent="0.2">
      <c r="A2110">
        <f t="shared" si="2980"/>
        <v>1</v>
      </c>
      <c r="I2110" s="44">
        <v>80</v>
      </c>
      <c r="K2110" t="s">
        <v>238</v>
      </c>
      <c r="L2110" t="s">
        <v>184</v>
      </c>
      <c r="M2110" t="s">
        <v>376</v>
      </c>
      <c r="N2110" t="s">
        <v>594</v>
      </c>
      <c r="O2110" t="s">
        <v>654</v>
      </c>
      <c r="P2110" t="s">
        <v>612</v>
      </c>
      <c r="Q2110" t="s">
        <v>594</v>
      </c>
      <c r="S2110">
        <v>1084</v>
      </c>
      <c r="T2110">
        <v>177</v>
      </c>
      <c r="W2110" t="s">
        <v>731</v>
      </c>
      <c r="X2110">
        <v>80</v>
      </c>
      <c r="Z2110">
        <v>1</v>
      </c>
      <c r="AA2110">
        <f t="shared" si="3029"/>
        <v>2084</v>
      </c>
      <c r="AB2110">
        <f t="shared" si="3030"/>
        <v>9177</v>
      </c>
      <c r="AC2110">
        <f t="shared" si="2976"/>
        <v>9177</v>
      </c>
      <c r="AD2110" s="6">
        <v>2</v>
      </c>
      <c r="AE2110" t="s">
        <v>943</v>
      </c>
      <c r="AF2110" t="s">
        <v>744</v>
      </c>
      <c r="AG2110" t="s">
        <v>756</v>
      </c>
      <c r="AH2110" t="s">
        <v>756</v>
      </c>
      <c r="AI2110" t="str">
        <f t="shared" si="2981"/>
        <v>e</v>
      </c>
      <c r="AJ2110" t="str">
        <f t="shared" si="2982"/>
        <v/>
      </c>
      <c r="AK2110" t="str">
        <f t="shared" si="2983"/>
        <v/>
      </c>
      <c r="AL2110" t="str">
        <f t="shared" si="2984"/>
        <v/>
      </c>
      <c r="AM2110" t="str">
        <f t="shared" si="2985"/>
        <v/>
      </c>
      <c r="AN2110" t="str">
        <f t="shared" si="2986"/>
        <v>Away</v>
      </c>
      <c r="AO2110" t="str">
        <f t="shared" si="2987"/>
        <v>a</v>
      </c>
      <c r="AP2110" t="str">
        <f t="shared" si="2988"/>
        <v/>
      </c>
      <c r="AQ2110" t="str">
        <f t="shared" si="2989"/>
        <v/>
      </c>
      <c r="AR2110" t="str">
        <f t="shared" si="2990"/>
        <v>Away</v>
      </c>
      <c r="AS2110" t="str">
        <f t="shared" si="2991"/>
        <v>a</v>
      </c>
      <c r="AT2110" t="str">
        <f t="shared" si="2992"/>
        <v>Offensive</v>
      </c>
      <c r="AU2110" t="str">
        <f t="shared" si="2993"/>
        <v/>
      </c>
      <c r="AV2110" t="str">
        <f t="shared" si="2994"/>
        <v/>
      </c>
      <c r="AW2110" t="str" cm="1">
        <f t="array" ref="AW2110">IFERROR(IF(O2110&lt;&gt;"",O2110,IF(OR($S2110="",$T2110=""),"",IF(O2110&lt;&gt;"",O2110,IF($T2110&lt;&gt;"",_xlfn._xlws.FILTER(O:O,($BU:$BU=$BU2110)*($I:$I=$I2110)*($T:$T=$T2110)*($S:$S=_xlfn.MINIFS($S:$S,$T:$T,"="&amp;$T2110)),"")))))&amp;"",IF(O2110="","",""))&amp;""</f>
        <v>OffensivePlay_Pass-SecondTouch</v>
      </c>
      <c r="AX2110" t="str" cm="1">
        <f t="array" ref="AX2110">IFERROR(IF(P2110&lt;&gt;"",P2110,IF(OR($S2110="",$T2110=""),"",IF($T2110&lt;&gt;"",_xlfn._xlws.FILTER(P:P,($BU:$BU=$BU2110)*($I:$I=$I2110)*($T:$T=$T2110)*($S:$S=_xlfn.MINIFS($S:$S,$T:$T,"="&amp;$T2110)),""))))&amp;"",IF(P2110="","",""))&amp;""</f>
        <v>Defensive_Zone-AttemptedBreakOutPass</v>
      </c>
      <c r="AY2110" t="str" cm="1">
        <f t="array" ref="AY2110">IFERROR(IF(Q2110&lt;&gt;"",Q2110,IF(OR($S2110="",$T2110=""),"",IF($T2110&lt;&gt;"",_xlfn._xlws.FILTER(Q:Q,($BU:$BU=$BU2110)*($I:$I=$I2110)*($T:$T=$T2110)*($S:$S=_xlfn.MINIFS($S:$S,$T:$T,"="&amp;$T2110)),""))))&amp;"",IF(Q2110="","",""))&amp;""</f>
        <v>u</v>
      </c>
      <c r="AZ2110" t="str" cm="1">
        <f t="array" ref="AZ2110">IFERROR(IF(R2110&lt;&gt;"",R2110,IF(OR($S2110="",$T2110=""),"",IF($T2110&lt;&gt;"",_xlfn._xlws.FILTER(R:R,($BU:$BU=$BU2110)*($I:$I=$I2110)*($T:$T=$T2110)*($S:$S=_xlfn.MINIFS($S:$S,$T:$T,"="&amp;$T2110)),""))))&amp;"",IF(R2110="","",""))&amp;""</f>
        <v/>
      </c>
      <c r="BA2110" s="6">
        <f t="shared" si="2995"/>
        <v>178</v>
      </c>
      <c r="BB2110">
        <f t="shared" ref="BB2110:BD2110" si="3064">BB2109</f>
        <v>18987</v>
      </c>
      <c r="BC2110" t="str">
        <f t="shared" si="3064"/>
        <v>Velodrome</v>
      </c>
      <c r="BD2110" t="str">
        <f t="shared" si="3064"/>
        <v>Outlaws</v>
      </c>
      <c r="BE2110" t="s">
        <v>238</v>
      </c>
      <c r="BF2110" t="s">
        <v>184</v>
      </c>
      <c r="BI2110" cm="1">
        <f t="array" ref="BI2110">IFERROR(_xlfn._xlws.FILTER(shifts!A:A,(shifts!B:B=events!AD2110)*(shifts!AG:AG&gt;=events!BK2110)*(shifts!AH:AH&lt;=events!BL2110)),BI2109)</f>
        <v>74</v>
      </c>
      <c r="BJ2110" s="15">
        <f t="shared" si="2997"/>
        <v>0</v>
      </c>
      <c r="BK2110">
        <f t="shared" si="2998"/>
        <v>75</v>
      </c>
      <c r="BL2110">
        <f t="shared" si="2999"/>
        <v>75</v>
      </c>
      <c r="BM2110" s="15">
        <f>SUMIFS(BJ$2:BJ2110,K$2:K2110,"=Intermission")+SUMIFS(BJ$2:BJ2110,K$2:K2110,"=Timeout")</f>
        <v>67</v>
      </c>
      <c r="BN2110">
        <f t="shared" si="3000"/>
        <v>1147</v>
      </c>
      <c r="BO2110" s="19">
        <f t="shared" si="3001"/>
        <v>2152</v>
      </c>
      <c r="BP2110">
        <f t="shared" si="3002"/>
        <v>2147</v>
      </c>
      <c r="BQ2110" s="17">
        <f t="shared" si="3003"/>
        <v>2152</v>
      </c>
      <c r="BR2110" t="str">
        <f t="shared" si="3004"/>
        <v>event_team_player_1</v>
      </c>
      <c r="BS2110">
        <f>COUNTIFS(S$3:S2110,"="&amp;S2110,AI$3:AI2110,"="&amp;AI2110)</f>
        <v>1</v>
      </c>
      <c r="BT2110" t="str">
        <f>IFERROR(VLOOKUP(BB2110&amp;BU2110&amp;X2110,game_rosters!U:W,3,FALSE),"")</f>
        <v>P100223</v>
      </c>
      <c r="BU2110" t="str">
        <f t="shared" si="3005"/>
        <v>Outlaws</v>
      </c>
    </row>
    <row r="2111" spans="1:73" x14ac:dyDescent="0.2">
      <c r="A2111" t="str">
        <f t="shared" si="2980"/>
        <v/>
      </c>
      <c r="I2111" s="44">
        <v>91</v>
      </c>
      <c r="S2111">
        <v>1084</v>
      </c>
      <c r="T2111">
        <v>177</v>
      </c>
      <c r="X2111">
        <v>91</v>
      </c>
      <c r="Z2111">
        <v>1</v>
      </c>
      <c r="AA2111">
        <f t="shared" si="3029"/>
        <v>2084</v>
      </c>
      <c r="AB2111">
        <f t="shared" si="3030"/>
        <v>9177</v>
      </c>
      <c r="AC2111">
        <f t="shared" si="2976"/>
        <v>9177</v>
      </c>
      <c r="AD2111" s="6">
        <v>2</v>
      </c>
      <c r="AE2111" t="s">
        <v>943</v>
      </c>
      <c r="AF2111" t="s">
        <v>744</v>
      </c>
      <c r="AG2111" t="s">
        <v>756</v>
      </c>
      <c r="AH2111" t="s">
        <v>756</v>
      </c>
      <c r="AI2111" t="str">
        <f t="shared" si="2981"/>
        <v>e</v>
      </c>
      <c r="AJ2111" t="str">
        <f t="shared" si="2982"/>
        <v/>
      </c>
      <c r="AK2111" t="str">
        <f t="shared" si="2983"/>
        <v/>
      </c>
      <c r="AL2111" t="str">
        <f t="shared" si="2984"/>
        <v/>
      </c>
      <c r="AM2111" t="str">
        <f t="shared" si="2985"/>
        <v/>
      </c>
      <c r="AN2111" t="str">
        <f t="shared" si="2986"/>
        <v>Away</v>
      </c>
      <c r="AO2111" t="str">
        <f t="shared" si="2987"/>
        <v>a</v>
      </c>
      <c r="AP2111" t="str">
        <f t="shared" si="2988"/>
        <v/>
      </c>
      <c r="AQ2111" t="str">
        <f t="shared" si="2989"/>
        <v/>
      </c>
      <c r="AR2111" t="str">
        <f t="shared" si="2990"/>
        <v>Away</v>
      </c>
      <c r="AS2111" t="str">
        <f t="shared" si="2991"/>
        <v>a</v>
      </c>
      <c r="AT2111" t="str">
        <f t="shared" si="2992"/>
        <v>Offensive</v>
      </c>
      <c r="AU2111" t="str">
        <f t="shared" si="2993"/>
        <v/>
      </c>
      <c r="AV2111" t="str">
        <f t="shared" si="2994"/>
        <v/>
      </c>
      <c r="AW2111" t="str" cm="1">
        <f t="array" ref="AW2111">IFERROR(IF(O2111&lt;&gt;"",O2111,IF(OR($S2111="",$T2111=""),"",IF(O2111&lt;&gt;"",O2111,IF($T2111&lt;&gt;"",_xlfn._xlws.FILTER(O:O,($BU:$BU=$BU2111)*($I:$I=$I2111)*($T:$T=$T2111)*($S:$S=_xlfn.MINIFS($S:$S,$T:$T,"="&amp;$T2111)),"")))))&amp;"",IF(O2111="","",""))&amp;""</f>
        <v/>
      </c>
      <c r="AX2111" t="str" cm="1">
        <f t="array" ref="AX2111">IFERROR(IF(P2111&lt;&gt;"",P2111,IF(OR($S2111="",$T2111=""),"",IF($T2111&lt;&gt;"",_xlfn._xlws.FILTER(P:P,($BU:$BU=$BU2111)*($I:$I=$I2111)*($T:$T=$T2111)*($S:$S=_xlfn.MINIFS($S:$S,$T:$T,"="&amp;$T2111)),""))))&amp;"",IF(P2111="","",""))&amp;""</f>
        <v/>
      </c>
      <c r="AY2111" t="str" cm="1">
        <f t="array" ref="AY2111">IFERROR(IF(Q2111&lt;&gt;"",Q2111,IF(OR($S2111="",$T2111=""),"",IF($T2111&lt;&gt;"",_xlfn._xlws.FILTER(Q:Q,($BU:$BU=$BU2111)*($I:$I=$I2111)*($T:$T=$T2111)*($S:$S=_xlfn.MINIFS($S:$S,$T:$T,"="&amp;$T2111)),""))))&amp;"",IF(Q2111="","",""))&amp;""</f>
        <v/>
      </c>
      <c r="AZ2111" t="str" cm="1">
        <f t="array" ref="AZ2111">IFERROR(IF(R2111&lt;&gt;"",R2111,IF(OR($S2111="",$T2111=""),"",IF($T2111&lt;&gt;"",_xlfn._xlws.FILTER(R:R,($BU:$BU=$BU2111)*($I:$I=$I2111)*($T:$T=$T2111)*($S:$S=_xlfn.MINIFS($S:$S,$T:$T,"="&amp;$T2111)),""))))&amp;"",IF(R2111="","",""))&amp;""</f>
        <v/>
      </c>
      <c r="BA2111" s="6">
        <f t="shared" si="2995"/>
        <v>178</v>
      </c>
      <c r="BB2111">
        <f t="shared" ref="BB2111:BD2111" si="3065">BB2110</f>
        <v>18987</v>
      </c>
      <c r="BC2111" t="str">
        <f t="shared" si="3065"/>
        <v>Velodrome</v>
      </c>
      <c r="BD2111" t="str">
        <f t="shared" si="3065"/>
        <v>Outlaws</v>
      </c>
      <c r="BE2111" t="s">
        <v>238</v>
      </c>
      <c r="BF2111" t="s">
        <v>184</v>
      </c>
      <c r="BI2111" cm="1">
        <f t="array" ref="BI2111">IFERROR(_xlfn._xlws.FILTER(shifts!A:A,(shifts!B:B=events!AD2111)*(shifts!AG:AG&gt;=events!BK2111)*(shifts!AH:AH&lt;=events!BL2111)),BI2110)</f>
        <v>74</v>
      </c>
      <c r="BJ2111" s="15">
        <f t="shared" si="2997"/>
        <v>0</v>
      </c>
      <c r="BK2111">
        <f t="shared" si="2998"/>
        <v>75</v>
      </c>
      <c r="BL2111">
        <f t="shared" si="2999"/>
        <v>75</v>
      </c>
      <c r="BM2111" s="15">
        <f>SUMIFS(BJ$2:BJ2111,K$2:K2111,"=Intermission")+SUMIFS(BJ$2:BJ2111,K$2:K2111,"=Timeout")</f>
        <v>67</v>
      </c>
      <c r="BN2111">
        <f t="shared" si="3000"/>
        <v>1147</v>
      </c>
      <c r="BO2111" s="19">
        <f t="shared" si="3001"/>
        <v>2152</v>
      </c>
      <c r="BP2111">
        <f t="shared" si="3002"/>
        <v>2147</v>
      </c>
      <c r="BQ2111" s="17">
        <f t="shared" si="3003"/>
        <v>2152</v>
      </c>
      <c r="BR2111" t="str">
        <f t="shared" si="3004"/>
        <v>event_team_player_2</v>
      </c>
      <c r="BS2111">
        <f>COUNTIFS(S$3:S2111,"="&amp;S2111,AI$3:AI2111,"="&amp;AI2111)</f>
        <v>2</v>
      </c>
      <c r="BT2111" t="str">
        <f>IFERROR(VLOOKUP(BB2111&amp;BU2111&amp;X2111,game_rosters!U:W,3,FALSE),"")</f>
        <v>P100232</v>
      </c>
      <c r="BU2111" t="str">
        <f t="shared" si="3005"/>
        <v>Outlaws</v>
      </c>
    </row>
    <row r="2112" spans="1:73" x14ac:dyDescent="0.2">
      <c r="A2112">
        <f t="shared" si="2980"/>
        <v>1</v>
      </c>
      <c r="I2112" s="44">
        <v>80</v>
      </c>
      <c r="K2112" t="s">
        <v>238</v>
      </c>
      <c r="L2112" t="s">
        <v>174</v>
      </c>
      <c r="M2112" t="s">
        <v>390</v>
      </c>
      <c r="N2112" t="s">
        <v>594</v>
      </c>
      <c r="O2112" t="s">
        <v>654</v>
      </c>
      <c r="P2112" t="s">
        <v>612</v>
      </c>
      <c r="Q2112" t="s">
        <v>594</v>
      </c>
      <c r="S2112">
        <v>1085</v>
      </c>
      <c r="T2112">
        <v>177</v>
      </c>
      <c r="W2112" t="s">
        <v>731</v>
      </c>
      <c r="X2112">
        <v>80</v>
      </c>
      <c r="Z2112">
        <v>1</v>
      </c>
      <c r="AA2112">
        <f t="shared" si="3029"/>
        <v>2085</v>
      </c>
      <c r="AB2112">
        <f t="shared" si="3030"/>
        <v>9177</v>
      </c>
      <c r="AC2112">
        <f t="shared" si="2976"/>
        <v>9177</v>
      </c>
      <c r="AD2112" s="6">
        <v>2</v>
      </c>
      <c r="AE2112" t="s">
        <v>943</v>
      </c>
      <c r="AF2112" t="s">
        <v>744</v>
      </c>
      <c r="AG2112" t="s">
        <v>756</v>
      </c>
      <c r="AH2112" t="s">
        <v>756</v>
      </c>
      <c r="AI2112" t="str">
        <f t="shared" si="2981"/>
        <v>e</v>
      </c>
      <c r="AJ2112" t="str">
        <f t="shared" si="2982"/>
        <v/>
      </c>
      <c r="AK2112" t="str">
        <f t="shared" si="2983"/>
        <v/>
      </c>
      <c r="AL2112" t="str">
        <f t="shared" si="2984"/>
        <v/>
      </c>
      <c r="AM2112" t="str">
        <f t="shared" si="2985"/>
        <v/>
      </c>
      <c r="AN2112" t="str">
        <f t="shared" si="2986"/>
        <v>Away</v>
      </c>
      <c r="AO2112" t="str">
        <f t="shared" si="2987"/>
        <v>a</v>
      </c>
      <c r="AP2112" t="str">
        <f t="shared" si="2988"/>
        <v/>
      </c>
      <c r="AQ2112" t="str">
        <f t="shared" si="2989"/>
        <v/>
      </c>
      <c r="AR2112" t="str">
        <f t="shared" si="2990"/>
        <v>Away</v>
      </c>
      <c r="AS2112" t="str">
        <f t="shared" si="2991"/>
        <v>a</v>
      </c>
      <c r="AT2112" t="str">
        <f t="shared" si="2992"/>
        <v>Offensive</v>
      </c>
      <c r="AU2112" t="str">
        <f t="shared" si="2993"/>
        <v/>
      </c>
      <c r="AV2112" t="str">
        <f t="shared" si="2994"/>
        <v/>
      </c>
      <c r="AW2112" t="str" cm="1">
        <f t="array" ref="AW2112">IFERROR(IF(O2112&lt;&gt;"",O2112,IF(OR($S2112="",$T2112=""),"",IF(O2112&lt;&gt;"",O2112,IF($T2112&lt;&gt;"",_xlfn._xlws.FILTER(O:O,($BU:$BU=$BU2112)*($I:$I=$I2112)*($T:$T=$T2112)*($S:$S=_xlfn.MINIFS($S:$S,$T:$T,"="&amp;$T2112)),"")))))&amp;"",IF(O2112="","",""))&amp;""</f>
        <v>OffensivePlay_Pass-SecondTouch</v>
      </c>
      <c r="AX2112" t="str" cm="1">
        <f t="array" ref="AX2112">IFERROR(IF(P2112&lt;&gt;"",P2112,IF(OR($S2112="",$T2112=""),"",IF($T2112&lt;&gt;"",_xlfn._xlws.FILTER(P:P,($BU:$BU=$BU2112)*($I:$I=$I2112)*($T:$T=$T2112)*($S:$S=_xlfn.MINIFS($S:$S,$T:$T,"="&amp;$T2112)),""))))&amp;"",IF(P2112="","",""))&amp;""</f>
        <v>Defensive_Zone-AttemptedBreakOutPass</v>
      </c>
      <c r="AY2112" t="str" cm="1">
        <f t="array" ref="AY2112">IFERROR(IF(Q2112&lt;&gt;"",Q2112,IF(OR($S2112="",$T2112=""),"",IF($T2112&lt;&gt;"",_xlfn._xlws.FILTER(Q:Q,($BU:$BU=$BU2112)*($I:$I=$I2112)*($T:$T=$T2112)*($S:$S=_xlfn.MINIFS($S:$S,$T:$T,"="&amp;$T2112)),""))))&amp;"",IF(Q2112="","",""))&amp;""</f>
        <v>u</v>
      </c>
      <c r="AZ2112" t="str" cm="1">
        <f t="array" ref="AZ2112">IFERROR(IF(R2112&lt;&gt;"",R2112,IF(OR($S2112="",$T2112=""),"",IF($T2112&lt;&gt;"",_xlfn._xlws.FILTER(R:R,($BU:$BU=$BU2112)*($I:$I=$I2112)*($T:$T=$T2112)*($S:$S=_xlfn.MINIFS($S:$S,$T:$T,"="&amp;$T2112)),""))))&amp;"",IF(R2112="","",""))&amp;""</f>
        <v/>
      </c>
      <c r="BA2112" s="6">
        <f t="shared" si="2995"/>
        <v>179</v>
      </c>
      <c r="BB2112">
        <f t="shared" ref="BB2112:BD2112" si="3066">BB2111</f>
        <v>18987</v>
      </c>
      <c r="BC2112" t="str">
        <f t="shared" si="3066"/>
        <v>Velodrome</v>
      </c>
      <c r="BD2112" t="str">
        <f t="shared" si="3066"/>
        <v>Outlaws</v>
      </c>
      <c r="BE2112" t="s">
        <v>238</v>
      </c>
      <c r="BF2112" t="s">
        <v>174</v>
      </c>
      <c r="BI2112" cm="1">
        <f t="array" ref="BI2112">IFERROR(_xlfn._xlws.FILTER(shifts!A:A,(shifts!B:B=events!AD2112)*(shifts!AG:AG&gt;=events!BK2112)*(shifts!AH:AH&lt;=events!BL2112)),BI2111)</f>
        <v>74</v>
      </c>
      <c r="BJ2112" s="15">
        <f t="shared" si="2997"/>
        <v>0</v>
      </c>
      <c r="BK2112">
        <f t="shared" si="2998"/>
        <v>75</v>
      </c>
      <c r="BL2112">
        <f t="shared" si="2999"/>
        <v>75</v>
      </c>
      <c r="BM2112" s="15">
        <f>SUMIFS(BJ$2:BJ2112,K$2:K2112,"=Intermission")+SUMIFS(BJ$2:BJ2112,K$2:K2112,"=Timeout")</f>
        <v>67</v>
      </c>
      <c r="BN2112">
        <f t="shared" si="3000"/>
        <v>1147</v>
      </c>
      <c r="BO2112" s="19">
        <f t="shared" si="3001"/>
        <v>2152</v>
      </c>
      <c r="BP2112">
        <f t="shared" si="3002"/>
        <v>2147</v>
      </c>
      <c r="BQ2112" s="17">
        <f t="shared" si="3003"/>
        <v>2152</v>
      </c>
      <c r="BR2112" t="str">
        <f t="shared" si="3004"/>
        <v>event_team_player_1</v>
      </c>
      <c r="BS2112">
        <f>COUNTIFS(S$3:S2112,"="&amp;S2112,AI$3:AI2112,"="&amp;AI2112)</f>
        <v>1</v>
      </c>
      <c r="BT2112" t="str">
        <f>IFERROR(VLOOKUP(BB2112&amp;BU2112&amp;X2112,game_rosters!U:W,3,FALSE),"")</f>
        <v>P100223</v>
      </c>
      <c r="BU2112" t="str">
        <f t="shared" si="3005"/>
        <v>Outlaws</v>
      </c>
    </row>
    <row r="2113" spans="1:73" x14ac:dyDescent="0.2">
      <c r="A2113" t="str">
        <f t="shared" si="2980"/>
        <v/>
      </c>
      <c r="I2113" s="44">
        <v>91</v>
      </c>
      <c r="S2113">
        <v>1085</v>
      </c>
      <c r="T2113">
        <v>177</v>
      </c>
      <c r="X2113">
        <v>91</v>
      </c>
      <c r="Z2113">
        <v>1</v>
      </c>
      <c r="AA2113">
        <f t="shared" si="3029"/>
        <v>2085</v>
      </c>
      <c r="AB2113">
        <f t="shared" si="3030"/>
        <v>9177</v>
      </c>
      <c r="AC2113">
        <f t="shared" si="2976"/>
        <v>9177</v>
      </c>
      <c r="AD2113" s="6">
        <v>2</v>
      </c>
      <c r="AE2113" t="s">
        <v>943</v>
      </c>
      <c r="AF2113" t="s">
        <v>744</v>
      </c>
      <c r="AG2113" t="s">
        <v>756</v>
      </c>
      <c r="AH2113" t="s">
        <v>756</v>
      </c>
      <c r="AI2113" t="str">
        <f t="shared" si="2981"/>
        <v>e</v>
      </c>
      <c r="AJ2113" t="str">
        <f t="shared" si="2982"/>
        <v/>
      </c>
      <c r="AK2113" t="str">
        <f t="shared" si="2983"/>
        <v/>
      </c>
      <c r="AL2113" t="str">
        <f t="shared" si="2984"/>
        <v/>
      </c>
      <c r="AM2113" t="str">
        <f t="shared" si="2985"/>
        <v/>
      </c>
      <c r="AN2113" t="str">
        <f t="shared" si="2986"/>
        <v>Away</v>
      </c>
      <c r="AO2113" t="str">
        <f t="shared" si="2987"/>
        <v>a</v>
      </c>
      <c r="AP2113" t="str">
        <f t="shared" si="2988"/>
        <v/>
      </c>
      <c r="AQ2113" t="str">
        <f t="shared" si="2989"/>
        <v/>
      </c>
      <c r="AR2113" t="str">
        <f t="shared" si="2990"/>
        <v>Away</v>
      </c>
      <c r="AS2113" t="str">
        <f t="shared" si="2991"/>
        <v>a</v>
      </c>
      <c r="AT2113" t="str">
        <f t="shared" si="2992"/>
        <v>Offensive</v>
      </c>
      <c r="AU2113" t="str">
        <f t="shared" si="2993"/>
        <v/>
      </c>
      <c r="AV2113" t="str">
        <f t="shared" si="2994"/>
        <v/>
      </c>
      <c r="AW2113" t="str" cm="1">
        <f t="array" ref="AW2113">IFERROR(IF(O2113&lt;&gt;"",O2113,IF(OR($S2113="",$T2113=""),"",IF(O2113&lt;&gt;"",O2113,IF($T2113&lt;&gt;"",_xlfn._xlws.FILTER(O:O,($BU:$BU=$BU2113)*($I:$I=$I2113)*($T:$T=$T2113)*($S:$S=_xlfn.MINIFS($S:$S,$T:$T,"="&amp;$T2113)),"")))))&amp;"",IF(O2113="","",""))&amp;""</f>
        <v/>
      </c>
      <c r="AX2113" t="str" cm="1">
        <f t="array" ref="AX2113">IFERROR(IF(P2113&lt;&gt;"",P2113,IF(OR($S2113="",$T2113=""),"",IF($T2113&lt;&gt;"",_xlfn._xlws.FILTER(P:P,($BU:$BU=$BU2113)*($I:$I=$I2113)*($T:$T=$T2113)*($S:$S=_xlfn.MINIFS($S:$S,$T:$T,"="&amp;$T2113)),""))))&amp;"",IF(P2113="","",""))&amp;""</f>
        <v/>
      </c>
      <c r="AY2113" t="str" cm="1">
        <f t="array" ref="AY2113">IFERROR(IF(Q2113&lt;&gt;"",Q2113,IF(OR($S2113="",$T2113=""),"",IF($T2113&lt;&gt;"",_xlfn._xlws.FILTER(Q:Q,($BU:$BU=$BU2113)*($I:$I=$I2113)*($T:$T=$T2113)*($S:$S=_xlfn.MINIFS($S:$S,$T:$T,"="&amp;$T2113)),""))))&amp;"",IF(Q2113="","",""))&amp;""</f>
        <v/>
      </c>
      <c r="AZ2113" t="str" cm="1">
        <f t="array" ref="AZ2113">IFERROR(IF(R2113&lt;&gt;"",R2113,IF(OR($S2113="",$T2113=""),"",IF($T2113&lt;&gt;"",_xlfn._xlws.FILTER(R:R,($BU:$BU=$BU2113)*($I:$I=$I2113)*($T:$T=$T2113)*($S:$S=_xlfn.MINIFS($S:$S,$T:$T,"="&amp;$T2113)),""))))&amp;"",IF(R2113="","",""))&amp;""</f>
        <v/>
      </c>
      <c r="BA2113" s="6">
        <f t="shared" si="2995"/>
        <v>179</v>
      </c>
      <c r="BB2113">
        <f t="shared" ref="BB2113:BD2113" si="3067">BB2112</f>
        <v>18987</v>
      </c>
      <c r="BC2113" t="str">
        <f t="shared" si="3067"/>
        <v>Velodrome</v>
      </c>
      <c r="BD2113" t="str">
        <f t="shared" si="3067"/>
        <v>Outlaws</v>
      </c>
      <c r="BE2113" t="s">
        <v>238</v>
      </c>
      <c r="BF2113" t="s">
        <v>174</v>
      </c>
      <c r="BI2113" cm="1">
        <f t="array" ref="BI2113">IFERROR(_xlfn._xlws.FILTER(shifts!A:A,(shifts!B:B=events!AD2113)*(shifts!AG:AG&gt;=events!BK2113)*(shifts!AH:AH&lt;=events!BL2113)),BI2112)</f>
        <v>74</v>
      </c>
      <c r="BJ2113" s="15">
        <f t="shared" si="2997"/>
        <v>0</v>
      </c>
      <c r="BK2113">
        <f t="shared" si="2998"/>
        <v>75</v>
      </c>
      <c r="BL2113">
        <f t="shared" si="2999"/>
        <v>75</v>
      </c>
      <c r="BM2113" s="15">
        <f>SUMIFS(BJ$2:BJ2113,K$2:K2113,"=Intermission")+SUMIFS(BJ$2:BJ2113,K$2:K2113,"=Timeout")</f>
        <v>67</v>
      </c>
      <c r="BN2113">
        <f t="shared" si="3000"/>
        <v>1147</v>
      </c>
      <c r="BO2113" s="19">
        <f t="shared" si="3001"/>
        <v>2152</v>
      </c>
      <c r="BP2113">
        <f t="shared" si="3002"/>
        <v>2147</v>
      </c>
      <c r="BQ2113" s="17">
        <f t="shared" si="3003"/>
        <v>2152</v>
      </c>
      <c r="BR2113" t="str">
        <f t="shared" si="3004"/>
        <v>event_team_player_2</v>
      </c>
      <c r="BS2113">
        <f>COUNTIFS(S$3:S2113,"="&amp;S2113,AI$3:AI2113,"="&amp;AI2113)</f>
        <v>2</v>
      </c>
      <c r="BT2113" t="str">
        <f>IFERROR(VLOOKUP(BB2113&amp;BU2113&amp;X2113,game_rosters!U:W,3,FALSE),"")</f>
        <v>P100232</v>
      </c>
      <c r="BU2113" t="str">
        <f t="shared" si="3005"/>
        <v>Outlaws</v>
      </c>
    </row>
    <row r="2114" spans="1:73" x14ac:dyDescent="0.2">
      <c r="A2114">
        <f t="shared" si="2980"/>
        <v>1</v>
      </c>
      <c r="I2114" s="44">
        <v>80</v>
      </c>
      <c r="K2114" t="s">
        <v>9</v>
      </c>
      <c r="L2114" t="s">
        <v>173</v>
      </c>
      <c r="M2114" t="s">
        <v>74</v>
      </c>
      <c r="N2114" t="s">
        <v>594</v>
      </c>
      <c r="O2114" t="s">
        <v>654</v>
      </c>
      <c r="P2114" t="s">
        <v>612</v>
      </c>
      <c r="Q2114" t="s">
        <v>594</v>
      </c>
      <c r="S2114">
        <v>1086</v>
      </c>
      <c r="T2114">
        <v>177</v>
      </c>
      <c r="W2114" t="s">
        <v>731</v>
      </c>
      <c r="X2114">
        <v>80</v>
      </c>
      <c r="Z2114">
        <v>1</v>
      </c>
      <c r="AA2114">
        <f t="shared" si="3029"/>
        <v>2086</v>
      </c>
      <c r="AB2114">
        <f t="shared" si="3030"/>
        <v>9177</v>
      </c>
      <c r="AC2114">
        <f t="shared" ref="AC2114:AC2177" si="3068">IF(AB2114&lt;&gt;"",AB2114,S2114+1000)</f>
        <v>9177</v>
      </c>
      <c r="AD2114" s="6">
        <v>2</v>
      </c>
      <c r="AE2114" t="s">
        <v>943</v>
      </c>
      <c r="AF2114" t="s">
        <v>744</v>
      </c>
      <c r="AG2114" t="s">
        <v>756</v>
      </c>
      <c r="AH2114" t="s">
        <v>756</v>
      </c>
      <c r="AI2114" t="str">
        <f t="shared" si="2981"/>
        <v>e</v>
      </c>
      <c r="AJ2114" t="str">
        <f t="shared" si="2982"/>
        <v/>
      </c>
      <c r="AK2114" t="str">
        <f t="shared" si="2983"/>
        <v/>
      </c>
      <c r="AL2114" t="str">
        <f t="shared" si="2984"/>
        <v/>
      </c>
      <c r="AM2114" t="str">
        <f t="shared" si="2985"/>
        <v/>
      </c>
      <c r="AN2114" t="str">
        <f t="shared" si="2986"/>
        <v>Away</v>
      </c>
      <c r="AO2114" t="str">
        <f t="shared" si="2987"/>
        <v>a</v>
      </c>
      <c r="AP2114" t="str">
        <f t="shared" si="2988"/>
        <v/>
      </c>
      <c r="AQ2114" t="str">
        <f t="shared" si="2989"/>
        <v/>
      </c>
      <c r="AR2114" t="str">
        <f t="shared" si="2990"/>
        <v>Away</v>
      </c>
      <c r="AS2114" t="str">
        <f t="shared" si="2991"/>
        <v>a</v>
      </c>
      <c r="AT2114" t="str">
        <f t="shared" si="2992"/>
        <v>Offensive</v>
      </c>
      <c r="AU2114" t="str">
        <f t="shared" si="2993"/>
        <v/>
      </c>
      <c r="AV2114" t="str">
        <f t="shared" si="2994"/>
        <v/>
      </c>
      <c r="AW2114" t="str" cm="1">
        <f t="array" ref="AW2114">IFERROR(IF(O2114&lt;&gt;"",O2114,IF(OR($S2114="",$T2114=""),"",IF(O2114&lt;&gt;"",O2114,IF($T2114&lt;&gt;"",_xlfn._xlws.FILTER(O:O,($BU:$BU=$BU2114)*($I:$I=$I2114)*($T:$T=$T2114)*($S:$S=_xlfn.MINIFS($S:$S,$T:$T,"="&amp;$T2114)),"")))))&amp;"",IF(O2114="","",""))&amp;""</f>
        <v>OffensivePlay_Pass-SecondTouch</v>
      </c>
      <c r="AX2114" t="str" cm="1">
        <f t="array" ref="AX2114">IFERROR(IF(P2114&lt;&gt;"",P2114,IF(OR($S2114="",$T2114=""),"",IF($T2114&lt;&gt;"",_xlfn._xlws.FILTER(P:P,($BU:$BU=$BU2114)*($I:$I=$I2114)*($T:$T=$T2114)*($S:$S=_xlfn.MINIFS($S:$S,$T:$T,"="&amp;$T2114)),""))))&amp;"",IF(P2114="","",""))&amp;""</f>
        <v>Defensive_Zone-AttemptedBreakOutPass</v>
      </c>
      <c r="AY2114" t="str" cm="1">
        <f t="array" ref="AY2114">IFERROR(IF(Q2114&lt;&gt;"",Q2114,IF(OR($S2114="",$T2114=""),"",IF($T2114&lt;&gt;"",_xlfn._xlws.FILTER(Q:Q,($BU:$BU=$BU2114)*($I:$I=$I2114)*($T:$T=$T2114)*($S:$S=_xlfn.MINIFS($S:$S,$T:$T,"="&amp;$T2114)),""))))&amp;"",IF(Q2114="","",""))&amp;""</f>
        <v>u</v>
      </c>
      <c r="AZ2114" t="str" cm="1">
        <f t="array" ref="AZ2114">IFERROR(IF(R2114&lt;&gt;"",R2114,IF(OR($S2114="",$T2114=""),"",IF($T2114&lt;&gt;"",_xlfn._xlws.FILTER(R:R,($BU:$BU=$BU2114)*($I:$I=$I2114)*($T:$T=$T2114)*($S:$S=_xlfn.MINIFS($S:$S,$T:$T,"="&amp;$T2114)),""))))&amp;"",IF(R2114="","",""))&amp;""</f>
        <v/>
      </c>
      <c r="BA2114" s="6">
        <f t="shared" si="2995"/>
        <v>179</v>
      </c>
      <c r="BB2114">
        <f t="shared" ref="BB2114:BD2114" si="3069">BB2113</f>
        <v>18987</v>
      </c>
      <c r="BC2114" t="str">
        <f t="shared" si="3069"/>
        <v>Velodrome</v>
      </c>
      <c r="BD2114" t="str">
        <f t="shared" si="3069"/>
        <v>Outlaws</v>
      </c>
      <c r="BE2114" t="s">
        <v>9</v>
      </c>
      <c r="BF2114" t="s">
        <v>173</v>
      </c>
      <c r="BI2114" cm="1">
        <f t="array" ref="BI2114">IFERROR(_xlfn._xlws.FILTER(shifts!A:A,(shifts!B:B=events!AD2114)*(shifts!AG:AG&gt;=events!BK2114)*(shifts!AH:AH&lt;=events!BL2114)),BI2113)</f>
        <v>74</v>
      </c>
      <c r="BJ2114" s="15">
        <f t="shared" si="2997"/>
        <v>0</v>
      </c>
      <c r="BK2114">
        <f t="shared" si="2998"/>
        <v>75</v>
      </c>
      <c r="BL2114">
        <f t="shared" si="2999"/>
        <v>75</v>
      </c>
      <c r="BM2114" s="15">
        <f>SUMIFS(BJ$2:BJ2114,K$2:K2114,"=Intermission")+SUMIFS(BJ$2:BJ2114,K$2:K2114,"=Timeout")</f>
        <v>67</v>
      </c>
      <c r="BN2114">
        <f t="shared" si="3000"/>
        <v>1147</v>
      </c>
      <c r="BO2114" s="19">
        <f t="shared" si="3001"/>
        <v>2152</v>
      </c>
      <c r="BP2114">
        <f t="shared" si="3002"/>
        <v>2147</v>
      </c>
      <c r="BQ2114" s="17">
        <f t="shared" si="3003"/>
        <v>2152</v>
      </c>
      <c r="BR2114" t="str">
        <f t="shared" si="3004"/>
        <v>event_team_player_1</v>
      </c>
      <c r="BS2114">
        <f>COUNTIFS(S$3:S2114,"="&amp;S2114,AI$3:AI2114,"="&amp;AI2114)</f>
        <v>1</v>
      </c>
      <c r="BT2114" t="str">
        <f>IFERROR(VLOOKUP(BB2114&amp;BU2114&amp;X2114,game_rosters!U:W,3,FALSE),"")</f>
        <v>P100223</v>
      </c>
      <c r="BU2114" t="str">
        <f t="shared" si="3005"/>
        <v>Outlaws</v>
      </c>
    </row>
    <row r="2115" spans="1:73" x14ac:dyDescent="0.2">
      <c r="A2115" t="str">
        <f t="shared" si="2980"/>
        <v/>
      </c>
      <c r="I2115" s="44">
        <v>91</v>
      </c>
      <c r="S2115">
        <v>1086</v>
      </c>
      <c r="T2115">
        <v>177</v>
      </c>
      <c r="X2115">
        <v>91</v>
      </c>
      <c r="Z2115">
        <v>1</v>
      </c>
      <c r="AA2115">
        <f t="shared" si="3029"/>
        <v>2086</v>
      </c>
      <c r="AB2115">
        <f t="shared" si="3030"/>
        <v>9177</v>
      </c>
      <c r="AC2115">
        <f t="shared" si="3068"/>
        <v>9177</v>
      </c>
      <c r="AD2115" s="6">
        <v>2</v>
      </c>
      <c r="AE2115" t="s">
        <v>943</v>
      </c>
      <c r="AF2115" t="s">
        <v>744</v>
      </c>
      <c r="AG2115" t="s">
        <v>756</v>
      </c>
      <c r="AH2115" t="s">
        <v>756</v>
      </c>
      <c r="AI2115" t="str">
        <f t="shared" si="2981"/>
        <v>e</v>
      </c>
      <c r="AJ2115" t="str">
        <f t="shared" si="2982"/>
        <v/>
      </c>
      <c r="AK2115" t="str">
        <f t="shared" si="2983"/>
        <v/>
      </c>
      <c r="AL2115" t="str">
        <f t="shared" si="2984"/>
        <v/>
      </c>
      <c r="AM2115" t="str">
        <f t="shared" si="2985"/>
        <v/>
      </c>
      <c r="AN2115" t="str">
        <f t="shared" si="2986"/>
        <v>Away</v>
      </c>
      <c r="AO2115" t="str">
        <f t="shared" si="2987"/>
        <v>a</v>
      </c>
      <c r="AP2115" t="str">
        <f t="shared" si="2988"/>
        <v/>
      </c>
      <c r="AQ2115" t="str">
        <f t="shared" si="2989"/>
        <v/>
      </c>
      <c r="AR2115" t="str">
        <f t="shared" si="2990"/>
        <v>Away</v>
      </c>
      <c r="AS2115" t="str">
        <f t="shared" si="2991"/>
        <v>a</v>
      </c>
      <c r="AT2115" t="str">
        <f t="shared" si="2992"/>
        <v>Offensive</v>
      </c>
      <c r="AU2115" t="str">
        <f t="shared" si="2993"/>
        <v/>
      </c>
      <c r="AV2115" t="str">
        <f t="shared" si="2994"/>
        <v/>
      </c>
      <c r="AW2115" t="str" cm="1">
        <f t="array" ref="AW2115">IFERROR(IF(O2115&lt;&gt;"",O2115,IF(OR($S2115="",$T2115=""),"",IF(O2115&lt;&gt;"",O2115,IF($T2115&lt;&gt;"",_xlfn._xlws.FILTER(O:O,($BU:$BU=$BU2115)*($I:$I=$I2115)*($T:$T=$T2115)*($S:$S=_xlfn.MINIFS($S:$S,$T:$T,"="&amp;$T2115)),"")))))&amp;"",IF(O2115="","",""))&amp;""</f>
        <v/>
      </c>
      <c r="AX2115" t="str" cm="1">
        <f t="array" ref="AX2115">IFERROR(IF(P2115&lt;&gt;"",P2115,IF(OR($S2115="",$T2115=""),"",IF($T2115&lt;&gt;"",_xlfn._xlws.FILTER(P:P,($BU:$BU=$BU2115)*($I:$I=$I2115)*($T:$T=$T2115)*($S:$S=_xlfn.MINIFS($S:$S,$T:$T,"="&amp;$T2115)),""))))&amp;"",IF(P2115="","",""))&amp;""</f>
        <v/>
      </c>
      <c r="AY2115" t="str" cm="1">
        <f t="array" ref="AY2115">IFERROR(IF(Q2115&lt;&gt;"",Q2115,IF(OR($S2115="",$T2115=""),"",IF($T2115&lt;&gt;"",_xlfn._xlws.FILTER(Q:Q,($BU:$BU=$BU2115)*($I:$I=$I2115)*($T:$T=$T2115)*($S:$S=_xlfn.MINIFS($S:$S,$T:$T,"="&amp;$T2115)),""))))&amp;"",IF(Q2115="","",""))&amp;""</f>
        <v/>
      </c>
      <c r="AZ2115" t="str" cm="1">
        <f t="array" ref="AZ2115">IFERROR(IF(R2115&lt;&gt;"",R2115,IF(OR($S2115="",$T2115=""),"",IF($T2115&lt;&gt;"",_xlfn._xlws.FILTER(R:R,($BU:$BU=$BU2115)*($I:$I=$I2115)*($T:$T=$T2115)*($S:$S=_xlfn.MINIFS($S:$S,$T:$T,"="&amp;$T2115)),""))))&amp;"",IF(R2115="","",""))&amp;""</f>
        <v/>
      </c>
      <c r="BA2115" s="6">
        <f t="shared" si="2995"/>
        <v>179</v>
      </c>
      <c r="BB2115">
        <f t="shared" ref="BB2115:BD2115" si="3070">BB2114</f>
        <v>18987</v>
      </c>
      <c r="BC2115" t="str">
        <f t="shared" si="3070"/>
        <v>Velodrome</v>
      </c>
      <c r="BD2115" t="str">
        <f t="shared" si="3070"/>
        <v>Outlaws</v>
      </c>
      <c r="BE2115" t="s">
        <v>9</v>
      </c>
      <c r="BF2115" t="s">
        <v>173</v>
      </c>
      <c r="BI2115" cm="1">
        <f t="array" ref="BI2115">IFERROR(_xlfn._xlws.FILTER(shifts!A:A,(shifts!B:B=events!AD2115)*(shifts!AG:AG&gt;=events!BK2115)*(shifts!AH:AH&lt;=events!BL2115)),BI2114)</f>
        <v>74</v>
      </c>
      <c r="BJ2115" s="15">
        <f t="shared" si="2997"/>
        <v>0</v>
      </c>
      <c r="BK2115">
        <f t="shared" si="2998"/>
        <v>75</v>
      </c>
      <c r="BL2115">
        <f t="shared" si="2999"/>
        <v>75</v>
      </c>
      <c r="BM2115" s="15">
        <f>SUMIFS(BJ$2:BJ2115,K$2:K2115,"=Intermission")+SUMIFS(BJ$2:BJ2115,K$2:K2115,"=Timeout")</f>
        <v>67</v>
      </c>
      <c r="BN2115">
        <f t="shared" si="3000"/>
        <v>1147</v>
      </c>
      <c r="BO2115" s="19">
        <f t="shared" si="3001"/>
        <v>2152</v>
      </c>
      <c r="BP2115">
        <f t="shared" si="3002"/>
        <v>2147</v>
      </c>
      <c r="BQ2115" s="17">
        <f t="shared" si="3003"/>
        <v>2152</v>
      </c>
      <c r="BR2115" t="str">
        <f t="shared" si="3004"/>
        <v>event_team_player_2</v>
      </c>
      <c r="BS2115">
        <f>COUNTIFS(S$3:S2115,"="&amp;S2115,AI$3:AI2115,"="&amp;AI2115)</f>
        <v>2</v>
      </c>
      <c r="BT2115" t="str">
        <f>IFERROR(VLOOKUP(BB2115&amp;BU2115&amp;X2115,game_rosters!U:W,3,FALSE),"")</f>
        <v>P100232</v>
      </c>
      <c r="BU2115" t="str">
        <f t="shared" si="3005"/>
        <v>Outlaws</v>
      </c>
    </row>
    <row r="2116" spans="1:73" x14ac:dyDescent="0.2">
      <c r="A2116">
        <f t="shared" si="2980"/>
        <v>1</v>
      </c>
      <c r="I2116" s="44">
        <v>22</v>
      </c>
      <c r="K2116" t="s">
        <v>13</v>
      </c>
      <c r="L2116" t="s">
        <v>586</v>
      </c>
      <c r="N2116" t="s">
        <v>595</v>
      </c>
      <c r="O2116" t="s">
        <v>600</v>
      </c>
      <c r="Q2116" t="s">
        <v>595</v>
      </c>
      <c r="S2116">
        <v>1087</v>
      </c>
      <c r="T2116" t="s">
        <v>756</v>
      </c>
      <c r="W2116" t="s">
        <v>735</v>
      </c>
      <c r="X2116">
        <v>22</v>
      </c>
      <c r="Z2116">
        <v>1</v>
      </c>
      <c r="AA2116">
        <f t="shared" si="3029"/>
        <v>2087</v>
      </c>
      <c r="AB2116" t="str">
        <f t="shared" si="3030"/>
        <v/>
      </c>
      <c r="AC2116">
        <f t="shared" si="3068"/>
        <v>2087</v>
      </c>
      <c r="AD2116" s="6">
        <v>2</v>
      </c>
      <c r="AE2116" t="s">
        <v>943</v>
      </c>
      <c r="AF2116" t="s">
        <v>911</v>
      </c>
      <c r="AG2116" t="s">
        <v>943</v>
      </c>
      <c r="AH2116" t="s">
        <v>913</v>
      </c>
      <c r="AI2116" t="str">
        <f t="shared" si="2981"/>
        <v>e</v>
      </c>
      <c r="AJ2116" t="str">
        <f t="shared" si="2982"/>
        <v/>
      </c>
      <c r="AK2116" t="str">
        <f t="shared" si="2983"/>
        <v/>
      </c>
      <c r="AL2116" t="str">
        <f t="shared" si="2984"/>
        <v/>
      </c>
      <c r="AM2116" t="str">
        <f t="shared" si="2985"/>
        <v/>
      </c>
      <c r="AN2116" t="str">
        <f t="shared" si="2986"/>
        <v>Home</v>
      </c>
      <c r="AO2116" t="str">
        <f t="shared" si="2987"/>
        <v>h</v>
      </c>
      <c r="AP2116" t="str">
        <f t="shared" si="2988"/>
        <v/>
      </c>
      <c r="AQ2116" t="str">
        <f t="shared" si="2989"/>
        <v/>
      </c>
      <c r="AR2116" t="str">
        <f t="shared" si="2990"/>
        <v>Home</v>
      </c>
      <c r="AS2116" t="str">
        <f t="shared" si="2991"/>
        <v>h</v>
      </c>
      <c r="AT2116" t="str">
        <f t="shared" si="2992"/>
        <v>Offensive</v>
      </c>
      <c r="AU2116" t="str">
        <f t="shared" si="2993"/>
        <v/>
      </c>
      <c r="AV2116" t="str">
        <f t="shared" si="2994"/>
        <v/>
      </c>
      <c r="AW2116" t="str" cm="1">
        <f t="array" ref="AW2116">IFERROR(IF(O2116&lt;&gt;"",O2116,IF(OR($S2116="",$T2116=""),"",IF(O2116&lt;&gt;"",O2116,IF($T2116&lt;&gt;"",_xlfn._xlws.FILTER(O:O,($BU:$BU=$BU2116)*($I:$I=$I2116)*($T:$T=$T2116)*($S:$S=_xlfn.MINIFS($S:$S,$T:$T,"="&amp;$T2116)),"")))))&amp;"",IF(O2116="","",""))&amp;""</f>
        <v>OffensivePlay_Zone-PuckRetreivalTurnover</v>
      </c>
      <c r="AX2116" t="str" cm="1">
        <f t="array" ref="AX2116">IFERROR(IF(P2116&lt;&gt;"",P2116,IF(OR($S2116="",$T2116=""),"",IF($T2116&lt;&gt;"",_xlfn._xlws.FILTER(P:P,($BU:$BU=$BU2116)*($I:$I=$I2116)*($T:$T=$T2116)*($S:$S=_xlfn.MINIFS($S:$S,$T:$T,"="&amp;$T2116)),""))))&amp;"",IF(P2116="","",""))&amp;""</f>
        <v/>
      </c>
      <c r="AY2116" t="str" cm="1">
        <f t="array" ref="AY2116">IFERROR(IF(Q2116&lt;&gt;"",Q2116,IF(OR($S2116="",$T2116=""),"",IF($T2116&lt;&gt;"",_xlfn._xlws.FILTER(Q:Q,($BU:$BU=$BU2116)*($I:$I=$I2116)*($T:$T=$T2116)*($S:$S=_xlfn.MINIFS($S:$S,$T:$T,"="&amp;$T2116)),""))))&amp;"",IF(Q2116="","",""))&amp;""</f>
        <v>s</v>
      </c>
      <c r="AZ2116" t="str" cm="1">
        <f t="array" ref="AZ2116">IFERROR(IF(R2116&lt;&gt;"",R2116,IF(OR($S2116="",$T2116=""),"",IF($T2116&lt;&gt;"",_xlfn._xlws.FILTER(R:R,($BU:$BU=$BU2116)*($I:$I=$I2116)*($T:$T=$T2116)*($S:$S=_xlfn.MINIFS($S:$S,$T:$T,"="&amp;$T2116)),""))))&amp;"",IF(R2116="","",""))&amp;""</f>
        <v/>
      </c>
      <c r="BA2116" s="6">
        <f t="shared" si="2995"/>
        <v>179</v>
      </c>
      <c r="BB2116">
        <f t="shared" ref="BB2116:BD2116" si="3071">BB2115</f>
        <v>18987</v>
      </c>
      <c r="BC2116" t="str">
        <f t="shared" si="3071"/>
        <v>Velodrome</v>
      </c>
      <c r="BD2116" t="str">
        <f t="shared" si="3071"/>
        <v>Outlaws</v>
      </c>
      <c r="BE2116" t="s">
        <v>13</v>
      </c>
      <c r="BF2116" t="s">
        <v>586</v>
      </c>
      <c r="BI2116" cm="1">
        <f t="array" ref="BI2116">IFERROR(_xlfn._xlws.FILTER(shifts!A:A,(shifts!B:B=events!AD2116)*(shifts!AG:AG&gt;=events!BK2116)*(shifts!AH:AH&lt;=events!BL2116)),BI2115)</f>
        <v>74</v>
      </c>
      <c r="BJ2116" s="15">
        <f t="shared" si="2997"/>
        <v>2</v>
      </c>
      <c r="BK2116">
        <f t="shared" si="2998"/>
        <v>70</v>
      </c>
      <c r="BL2116">
        <f t="shared" si="2999"/>
        <v>68</v>
      </c>
      <c r="BM2116" s="15">
        <f>SUMIFS(BJ$2:BJ2116,K$2:K2116,"=Intermission")+SUMIFS(BJ$2:BJ2116,K$2:K2116,"=Timeout")</f>
        <v>67</v>
      </c>
      <c r="BN2116">
        <f t="shared" si="3000"/>
        <v>1147</v>
      </c>
      <c r="BO2116" s="19">
        <f t="shared" si="3001"/>
        <v>2157</v>
      </c>
      <c r="BP2116">
        <f t="shared" si="3002"/>
        <v>2152</v>
      </c>
      <c r="BQ2116" s="17">
        <f t="shared" si="3003"/>
        <v>2159</v>
      </c>
      <c r="BR2116" t="str">
        <f t="shared" si="3004"/>
        <v>event_team_player_1</v>
      </c>
      <c r="BS2116">
        <f>COUNTIFS(S$3:S2116,"="&amp;S2116,AI$3:AI2116,"="&amp;AI2116)</f>
        <v>1</v>
      </c>
      <c r="BT2116" t="str">
        <f>IFERROR(VLOOKUP(BB2116&amp;BU2116&amp;X2116,game_rosters!U:W,3,FALSE),"")</f>
        <v>P100108</v>
      </c>
      <c r="BU2116" t="str">
        <f t="shared" si="3005"/>
        <v>Velodrome</v>
      </c>
    </row>
    <row r="2117" spans="1:73" x14ac:dyDescent="0.2">
      <c r="A2117">
        <f t="shared" ref="A2117:A2180" si="3072">IF(K2117&lt;&gt;"",1,IF(D2117="x","x",""))</f>
        <v>1</v>
      </c>
      <c r="I2117" s="44">
        <v>22</v>
      </c>
      <c r="K2117" t="s">
        <v>13</v>
      </c>
      <c r="O2117" t="s">
        <v>633</v>
      </c>
      <c r="R2117" s="51">
        <v>1</v>
      </c>
      <c r="S2117">
        <v>1088</v>
      </c>
      <c r="T2117" t="s">
        <v>756</v>
      </c>
      <c r="W2117" t="s">
        <v>735</v>
      </c>
      <c r="X2117">
        <v>22</v>
      </c>
      <c r="Z2117">
        <v>1</v>
      </c>
      <c r="AA2117">
        <f t="shared" si="3029"/>
        <v>2088</v>
      </c>
      <c r="AB2117" t="str">
        <f t="shared" si="3030"/>
        <v/>
      </c>
      <c r="AC2117">
        <f t="shared" si="3068"/>
        <v>2088</v>
      </c>
      <c r="AD2117" s="6">
        <v>2</v>
      </c>
      <c r="AE2117" t="s">
        <v>943</v>
      </c>
      <c r="AF2117" t="s">
        <v>913</v>
      </c>
      <c r="AG2117" t="s">
        <v>943</v>
      </c>
      <c r="AH2117" t="s">
        <v>914</v>
      </c>
      <c r="AI2117" t="str">
        <f t="shared" ref="AI2117:AI2180" si="3073">IF(Z2117="x","",IF(Z2117=1,"e","o"))</f>
        <v>e</v>
      </c>
      <c r="AJ2117" t="str">
        <f t="shared" ref="AJ2117:AJ2180" si="3074">IF($J2117&lt;&gt;"",$J2117,IF($AC2117=$AC2116,AJ2116,""))</f>
        <v/>
      </c>
      <c r="AK2117" t="str">
        <f t="shared" ref="AK2117:AK2180" si="3075">IF($J2117&lt;&gt;"",$J2117,IF($AC2117=$AC2116,AK2116,""))</f>
        <v/>
      </c>
      <c r="AL2117" t="str">
        <f t="shared" ref="AL2117:AL2180" si="3076">IF($W2117="","",IF($AJ2117="","",IF($W2117="h",$AJ2117,IF($AJ2117="n","n",IF(AND($W2117="a",$AJ2117="d"),"o",IF(AND($W2117="a",$AJ2117="o"),"d"))))))</f>
        <v/>
      </c>
      <c r="AM2117" t="str">
        <f t="shared" ref="AM2117:AM2180" si="3077">IF($W2117="","",IF(J2117="","",IF(AL2117="n","n",IF(AL2117="d","o",IF(AL2117="o","d","")))))</f>
        <v/>
      </c>
      <c r="AN2117" t="str">
        <f t="shared" ref="AN2117:AN2180" si="3078">IF(AO2117="H","Home",IF(AO2117="A","Away",""))</f>
        <v>Home</v>
      </c>
      <c r="AO2117" t="str">
        <f t="shared" ref="AO2117:AO2180" si="3079">IF($W2117&lt;&gt;"",$W2117,IF($AC2117=$AC2116,AO2116,""))</f>
        <v>h</v>
      </c>
      <c r="AP2117" t="str">
        <f t="shared" ref="AP2117:AP2180" si="3080">IF(AL2117&lt;&gt;"",AL2117,IF($AC2117=$AC2116,AP2116,""))</f>
        <v/>
      </c>
      <c r="AQ2117" t="str">
        <f t="shared" ref="AQ2117:AQ2180" si="3081">IF(AM2117&lt;&gt;"",AM2117,IF($AC2117=$AC2116,AQ2116,""))</f>
        <v/>
      </c>
      <c r="AR2117" t="str">
        <f t="shared" ref="AR2117:AR2180" si="3082">IF(AN2117&lt;&gt;"",AN2117,IF($AC2117=$AC2116,AR2116,""))</f>
        <v>Home</v>
      </c>
      <c r="AS2117" t="str">
        <f t="shared" ref="AS2117:AS2180" si="3083">IF(AO2117&lt;&gt;"",AO2117,IF($AC2117=$AC2116,AS2116,""))</f>
        <v>h</v>
      </c>
      <c r="AT2117" t="str">
        <f t="shared" ref="AT2117:AT2180" si="3084">IF(AND(AI2117="e",OR(BE2117="Save",BF2117="Turnover_Takeaway",BF2117="Play_Defensive")),"Defensive",IF(AND(AI2117="o",OR(BE2117="Save",BF2117="Turnover_Takeaway",BF2117="Play_Defensive")),"Offensive",IF(OR(BE2117="Deadice",BE2117="Stoppage",BE2117="Intermission"),"",IF(AI2117="e","Offensive",IF(AI2117="o","Defensive","")))))</f>
        <v>Offensive</v>
      </c>
      <c r="AU2117" t="str">
        <f t="shared" ref="AU2117:AU2180" si="3085">IF(U2117&lt;&gt;"",U2117+5000,"")</f>
        <v/>
      </c>
      <c r="AV2117" t="str">
        <f t="shared" ref="AV2117:AV2180" si="3086">IF(V2117&lt;&gt;"",V2117+6000,"")</f>
        <v/>
      </c>
      <c r="AW2117" t="str" cm="1">
        <f t="array" ref="AW2117">IFERROR(IF(O2117&lt;&gt;"",O2117,IF(OR($S2117="",$T2117=""),"",IF(O2117&lt;&gt;"",O2117,IF($T2117&lt;&gt;"",_xlfn._xlws.FILTER(O:O,($BU:$BU=$BU2117)*($I:$I=$I2117)*($T:$T=$T2117)*($S:$S=_xlfn.MINIFS($S:$S,$T:$T,"="&amp;$T2117)),"")))))&amp;"",IF(O2117="","",""))&amp;""</f>
        <v>OffensivePlay_Possession-Delay</v>
      </c>
      <c r="AX2117" t="str" cm="1">
        <f t="array" ref="AX2117">IFERROR(IF(P2117&lt;&gt;"",P2117,IF(OR($S2117="",$T2117=""),"",IF($T2117&lt;&gt;"",_xlfn._xlws.FILTER(P:P,($BU:$BU=$BU2117)*($I:$I=$I2117)*($T:$T=$T2117)*($S:$S=_xlfn.MINIFS($S:$S,$T:$T,"="&amp;$T2117)),""))))&amp;"",IF(P2117="","",""))&amp;""</f>
        <v/>
      </c>
      <c r="AY2117" t="str" cm="1">
        <f t="array" ref="AY2117">IFERROR(IF(Q2117&lt;&gt;"",Q2117,IF(OR($S2117="",$T2117=""),"",IF($T2117&lt;&gt;"",_xlfn._xlws.FILTER(Q:Q,($BU:$BU=$BU2117)*($I:$I=$I2117)*($T:$T=$T2117)*($S:$S=_xlfn.MINIFS($S:$S,$T:$T,"="&amp;$T2117)),""))))&amp;"",IF(Q2117="","",""))&amp;""</f>
        <v/>
      </c>
      <c r="AZ2117" t="str" cm="1">
        <f t="array" ref="AZ2117">IFERROR(IF(R2117&lt;&gt;"",R2117,IF(OR($S2117="",$T2117=""),"",IF($T2117&lt;&gt;"",_xlfn._xlws.FILTER(R:R,($BU:$BU=$BU2117)*($I:$I=$I2117)*($T:$T=$T2117)*($S:$S=_xlfn.MINIFS($S:$S,$T:$T,"="&amp;$T2117)),""))))&amp;"",IF(R2117="","",""))&amp;""</f>
        <v>1</v>
      </c>
      <c r="BA2117" s="6">
        <f t="shared" ref="BA2117:BA2180" si="3087">IF(OR(L2117="Zone_Entry",L2117="Zone_Exit"),BA2116+1,BA2116)</f>
        <v>179</v>
      </c>
      <c r="BB2117">
        <f t="shared" ref="BB2117:BD2117" si="3088">BB2116</f>
        <v>18987</v>
      </c>
      <c r="BC2117" t="str">
        <f t="shared" si="3088"/>
        <v>Velodrome</v>
      </c>
      <c r="BD2117" t="str">
        <f t="shared" si="3088"/>
        <v>Outlaws</v>
      </c>
      <c r="BE2117" t="s">
        <v>13</v>
      </c>
      <c r="BF2117" t="s">
        <v>756</v>
      </c>
      <c r="BI2117" cm="1">
        <f t="array" ref="BI2117">IFERROR(_xlfn._xlws.FILTER(shifts!A:A,(shifts!B:B=events!AD2117)*(shifts!AG:AG&gt;=events!BK2117)*(shifts!AH:AH&lt;=events!BL2117)),BI2116)</f>
        <v>75</v>
      </c>
      <c r="BJ2117" s="15">
        <f t="shared" ref="BJ2117:BJ2180" si="3089">IF(AND(AG2117="",AH2117=""),0,((AE2117*60)+AF2117)-((AG2117*60)+AH2117))</f>
        <v>3</v>
      </c>
      <c r="BK2117">
        <f t="shared" ref="BK2117:BK2180" si="3090">(AE2117*60)+AF2117</f>
        <v>68</v>
      </c>
      <c r="BL2117">
        <f t="shared" ref="BL2117:BL2180" si="3091">IF(AND(AG2117="",AH2117=""),BK2117,((AG2117*60)+AH2117))</f>
        <v>65</v>
      </c>
      <c r="BM2117" s="15">
        <f>SUMIFS(BJ$2:BJ2117,K$2:K2117,"=Intermission")+SUMIFS(BJ$2:BJ2117,K$2:K2117,"=Timeout")</f>
        <v>67</v>
      </c>
      <c r="BN2117">
        <f t="shared" ref="BN2117:BN2180" si="3092">IF(AD2117=1,0,IF(AD2117=2,1080+BM2117,IF(AD2117=3,(1080*2)+BM2117,0)))</f>
        <v>1147</v>
      </c>
      <c r="BO2117" s="19">
        <f t="shared" ref="BO2117:BO2180" si="3093">IF(K2117="Intermission",BO2116,((1080)-((AE2117*60)+AF2117))+BN2117)</f>
        <v>2159</v>
      </c>
      <c r="BP2117">
        <f t="shared" ref="BP2117:BP2180" si="3094">IF(BO2117&lt;5,0,BO2117-5)</f>
        <v>2154</v>
      </c>
      <c r="BQ2117" s="17">
        <f t="shared" ref="BQ2117:BQ2180" si="3095">BP2117+BJ2117+5</f>
        <v>2162</v>
      </c>
      <c r="BR2117" t="str">
        <f t="shared" ref="BR2117:BR2180" si="3096">IF(AI2117="e","event_team_player_"&amp;BS2117,IF(AI2117="o","opp_team_player_"&amp;BS2117,""))</f>
        <v>event_team_player_1</v>
      </c>
      <c r="BS2117">
        <f>COUNTIFS(S$3:S2117,"="&amp;S2117,AI$3:AI2117,"="&amp;AI2117)</f>
        <v>1</v>
      </c>
      <c r="BT2117" t="str">
        <f>IFERROR(VLOOKUP(BB2117&amp;BU2117&amp;X2117,game_rosters!U:W,3,FALSE),"")</f>
        <v>P100108</v>
      </c>
      <c r="BU2117" t="str">
        <f t="shared" ref="BU2117:BU2180" si="3097">IF(AR2117="","",IF(AND(AR2117="Away",AI2117="e"),BD2117,IF(AND(AR2117="Home",AI2117="e"),BC2117,IF(AND(AR2117="Away",AI2117="o"),BC2117,IF(AND(AR2117="Home",AI2117="o"),BD2117)))))</f>
        <v>Velodrome</v>
      </c>
    </row>
    <row r="2118" spans="1:73" x14ac:dyDescent="0.2">
      <c r="A2118" t="str">
        <f t="shared" si="3072"/>
        <v/>
      </c>
      <c r="I2118" s="44">
        <v>91</v>
      </c>
      <c r="R2118" s="51">
        <v>1</v>
      </c>
      <c r="S2118">
        <v>1088</v>
      </c>
      <c r="T2118" t="s">
        <v>756</v>
      </c>
      <c r="X2118">
        <v>91</v>
      </c>
      <c r="AA2118">
        <f t="shared" si="3029"/>
        <v>2088</v>
      </c>
      <c r="AB2118" t="str">
        <f t="shared" si="3030"/>
        <v/>
      </c>
      <c r="AC2118">
        <f t="shared" si="3068"/>
        <v>2088</v>
      </c>
      <c r="AD2118" s="6">
        <v>2</v>
      </c>
      <c r="AE2118" t="s">
        <v>943</v>
      </c>
      <c r="AF2118" t="s">
        <v>913</v>
      </c>
      <c r="AG2118" t="s">
        <v>943</v>
      </c>
      <c r="AH2118" t="s">
        <v>914</v>
      </c>
      <c r="AI2118" t="str">
        <f t="shared" si="3073"/>
        <v>o</v>
      </c>
      <c r="AJ2118" t="str">
        <f t="shared" si="3074"/>
        <v/>
      </c>
      <c r="AK2118" t="str">
        <f t="shared" si="3075"/>
        <v/>
      </c>
      <c r="AL2118" t="str">
        <f t="shared" si="3076"/>
        <v/>
      </c>
      <c r="AM2118" t="str">
        <f t="shared" si="3077"/>
        <v/>
      </c>
      <c r="AN2118" t="str">
        <f t="shared" si="3078"/>
        <v>Home</v>
      </c>
      <c r="AO2118" t="str">
        <f t="shared" si="3079"/>
        <v>h</v>
      </c>
      <c r="AP2118" t="str">
        <f t="shared" si="3080"/>
        <v/>
      </c>
      <c r="AQ2118" t="str">
        <f t="shared" si="3081"/>
        <v/>
      </c>
      <c r="AR2118" t="str">
        <f t="shared" si="3082"/>
        <v>Home</v>
      </c>
      <c r="AS2118" t="str">
        <f t="shared" si="3083"/>
        <v>h</v>
      </c>
      <c r="AT2118" t="str">
        <f t="shared" si="3084"/>
        <v>Defensive</v>
      </c>
      <c r="AU2118" t="str">
        <f t="shared" si="3085"/>
        <v/>
      </c>
      <c r="AV2118" t="str">
        <f t="shared" si="3086"/>
        <v/>
      </c>
      <c r="AW2118" t="str" cm="1">
        <f t="array" ref="AW2118">IFERROR(IF(O2118&lt;&gt;"",O2118,IF(OR($S2118="",$T2118=""),"",IF(O2118&lt;&gt;"",O2118,IF($T2118&lt;&gt;"",_xlfn._xlws.FILTER(O:O,($BU:$BU=$BU2118)*($I:$I=$I2118)*($T:$T=$T2118)*($S:$S=_xlfn.MINIFS($S:$S,$T:$T,"="&amp;$T2118)),"")))))&amp;"",IF(O2118="","",""))&amp;""</f>
        <v/>
      </c>
      <c r="AX2118" t="str" cm="1">
        <f t="array" ref="AX2118">IFERROR(IF(P2118&lt;&gt;"",P2118,IF(OR($S2118="",$T2118=""),"",IF($T2118&lt;&gt;"",_xlfn._xlws.FILTER(P:P,($BU:$BU=$BU2118)*($I:$I=$I2118)*($T:$T=$T2118)*($S:$S=_xlfn.MINIFS($S:$S,$T:$T,"="&amp;$T2118)),""))))&amp;"",IF(P2118="","",""))&amp;""</f>
        <v/>
      </c>
      <c r="AY2118" t="str" cm="1">
        <f t="array" ref="AY2118">IFERROR(IF(Q2118&lt;&gt;"",Q2118,IF(OR($S2118="",$T2118=""),"",IF($T2118&lt;&gt;"",_xlfn._xlws.FILTER(Q:Q,($BU:$BU=$BU2118)*($I:$I=$I2118)*($T:$T=$T2118)*($S:$S=_xlfn.MINIFS($S:$S,$T:$T,"="&amp;$T2118)),""))))&amp;"",IF(Q2118="","",""))&amp;""</f>
        <v/>
      </c>
      <c r="AZ2118" t="str" cm="1">
        <f t="array" ref="AZ2118">IFERROR(IF(R2118&lt;&gt;"",R2118,IF(OR($S2118="",$T2118=""),"",IF($T2118&lt;&gt;"",_xlfn._xlws.FILTER(R:R,($BU:$BU=$BU2118)*($I:$I=$I2118)*($T:$T=$T2118)*($S:$S=_xlfn.MINIFS($S:$S,$T:$T,"="&amp;$T2118)),""))))&amp;"",IF(R2118="","",""))&amp;""</f>
        <v>1</v>
      </c>
      <c r="BA2118" s="6">
        <f t="shared" si="3087"/>
        <v>179</v>
      </c>
      <c r="BB2118">
        <f t="shared" ref="BB2118:BD2118" si="3098">BB2117</f>
        <v>18987</v>
      </c>
      <c r="BC2118" t="str">
        <f t="shared" si="3098"/>
        <v>Velodrome</v>
      </c>
      <c r="BD2118" t="str">
        <f t="shared" si="3098"/>
        <v>Outlaws</v>
      </c>
      <c r="BE2118" t="s">
        <v>13</v>
      </c>
      <c r="BF2118" t="s">
        <v>756</v>
      </c>
      <c r="BI2118" cm="1">
        <f t="array" ref="BI2118">IFERROR(_xlfn._xlws.FILTER(shifts!A:A,(shifts!B:B=events!AD2118)*(shifts!AG:AG&gt;=events!BK2118)*(shifts!AH:AH&lt;=events!BL2118)),BI2117)</f>
        <v>75</v>
      </c>
      <c r="BJ2118" s="15">
        <f t="shared" si="3089"/>
        <v>3</v>
      </c>
      <c r="BK2118">
        <f t="shared" si="3090"/>
        <v>68</v>
      </c>
      <c r="BL2118">
        <f t="shared" si="3091"/>
        <v>65</v>
      </c>
      <c r="BM2118" s="15">
        <f>SUMIFS(BJ$2:BJ2118,K$2:K2118,"=Intermission")+SUMIFS(BJ$2:BJ2118,K$2:K2118,"=Timeout")</f>
        <v>67</v>
      </c>
      <c r="BN2118">
        <f t="shared" si="3092"/>
        <v>1147</v>
      </c>
      <c r="BO2118" s="19">
        <f t="shared" si="3093"/>
        <v>2159</v>
      </c>
      <c r="BP2118">
        <f t="shared" si="3094"/>
        <v>2154</v>
      </c>
      <c r="BQ2118" s="17">
        <f t="shared" si="3095"/>
        <v>2162</v>
      </c>
      <c r="BR2118" t="str">
        <f t="shared" si="3096"/>
        <v>opp_team_player_1</v>
      </c>
      <c r="BS2118">
        <f>COUNTIFS(S$3:S2118,"="&amp;S2118,AI$3:AI2118,"="&amp;AI2118)</f>
        <v>1</v>
      </c>
      <c r="BT2118" t="str">
        <f>IFERROR(VLOOKUP(BB2118&amp;BU2118&amp;X2118,game_rosters!U:W,3,FALSE),"")</f>
        <v>P100232</v>
      </c>
      <c r="BU2118" t="str">
        <f t="shared" si="3097"/>
        <v>Outlaws</v>
      </c>
    </row>
    <row r="2119" spans="1:73" x14ac:dyDescent="0.2">
      <c r="A2119">
        <f t="shared" si="3072"/>
        <v>1</v>
      </c>
      <c r="I2119" s="44">
        <v>22</v>
      </c>
      <c r="K2119" t="s">
        <v>13</v>
      </c>
      <c r="O2119" t="s">
        <v>570</v>
      </c>
      <c r="R2119" s="51">
        <v>1</v>
      </c>
      <c r="S2119">
        <v>1089</v>
      </c>
      <c r="T2119" t="s">
        <v>756</v>
      </c>
      <c r="W2119" t="s">
        <v>735</v>
      </c>
      <c r="X2119">
        <v>22</v>
      </c>
      <c r="Z2119">
        <v>1</v>
      </c>
      <c r="AA2119">
        <f t="shared" si="3029"/>
        <v>2089</v>
      </c>
      <c r="AB2119" t="str">
        <f t="shared" si="3030"/>
        <v/>
      </c>
      <c r="AC2119">
        <f t="shared" si="3068"/>
        <v>2089</v>
      </c>
      <c r="AD2119" s="6">
        <v>2</v>
      </c>
      <c r="AE2119" t="s">
        <v>943</v>
      </c>
      <c r="AF2119" t="s">
        <v>914</v>
      </c>
      <c r="AG2119" t="s">
        <v>943</v>
      </c>
      <c r="AH2119" t="s">
        <v>916</v>
      </c>
      <c r="AI2119" t="str">
        <f t="shared" si="3073"/>
        <v>e</v>
      </c>
      <c r="AJ2119" t="str">
        <f t="shared" si="3074"/>
        <v/>
      </c>
      <c r="AK2119" t="str">
        <f t="shared" si="3075"/>
        <v/>
      </c>
      <c r="AL2119" t="str">
        <f t="shared" si="3076"/>
        <v/>
      </c>
      <c r="AM2119" t="str">
        <f t="shared" si="3077"/>
        <v/>
      </c>
      <c r="AN2119" t="str">
        <f t="shared" si="3078"/>
        <v>Home</v>
      </c>
      <c r="AO2119" t="str">
        <f t="shared" si="3079"/>
        <v>h</v>
      </c>
      <c r="AP2119" t="str">
        <f t="shared" si="3080"/>
        <v/>
      </c>
      <c r="AQ2119" t="str">
        <f t="shared" si="3081"/>
        <v/>
      </c>
      <c r="AR2119" t="str">
        <f t="shared" si="3082"/>
        <v>Home</v>
      </c>
      <c r="AS2119" t="str">
        <f t="shared" si="3083"/>
        <v>h</v>
      </c>
      <c r="AT2119" t="str">
        <f t="shared" si="3084"/>
        <v>Offensive</v>
      </c>
      <c r="AU2119" t="str">
        <f t="shared" si="3085"/>
        <v/>
      </c>
      <c r="AV2119" t="str">
        <f t="shared" si="3086"/>
        <v/>
      </c>
      <c r="AW2119" t="str" cm="1">
        <f t="array" ref="AW2119">IFERROR(IF(O2119&lt;&gt;"",O2119,IF(OR($S2119="",$T2119=""),"",IF(O2119&lt;&gt;"",O2119,IF($T2119&lt;&gt;"",_xlfn._xlws.FILTER(O:O,($BU:$BU=$BU2119)*($I:$I=$I2119)*($T:$T=$T2119)*($S:$S=_xlfn.MINIFS($S:$S,$T:$T,"="&amp;$T2119)),"")))))&amp;"",IF(O2119="","",""))&amp;""</f>
        <v>OffensivePlay_Possession-CutBack</v>
      </c>
      <c r="AX2119" t="str" cm="1">
        <f t="array" ref="AX2119">IFERROR(IF(P2119&lt;&gt;"",P2119,IF(OR($S2119="",$T2119=""),"",IF($T2119&lt;&gt;"",_xlfn._xlws.FILTER(P:P,($BU:$BU=$BU2119)*($I:$I=$I2119)*($T:$T=$T2119)*($S:$S=_xlfn.MINIFS($S:$S,$T:$T,"="&amp;$T2119)),""))))&amp;"",IF(P2119="","",""))&amp;""</f>
        <v/>
      </c>
      <c r="AY2119" t="str" cm="1">
        <f t="array" ref="AY2119">IFERROR(IF(Q2119&lt;&gt;"",Q2119,IF(OR($S2119="",$T2119=""),"",IF($T2119&lt;&gt;"",_xlfn._xlws.FILTER(Q:Q,($BU:$BU=$BU2119)*($I:$I=$I2119)*($T:$T=$T2119)*($S:$S=_xlfn.MINIFS($S:$S,$T:$T,"="&amp;$T2119)),""))))&amp;"",IF(Q2119="","",""))&amp;""</f>
        <v/>
      </c>
      <c r="AZ2119" t="str" cm="1">
        <f t="array" ref="AZ2119">IFERROR(IF(R2119&lt;&gt;"",R2119,IF(OR($S2119="",$T2119=""),"",IF($T2119&lt;&gt;"",_xlfn._xlws.FILTER(R:R,($BU:$BU=$BU2119)*($I:$I=$I2119)*($T:$T=$T2119)*($S:$S=_xlfn.MINIFS($S:$S,$T:$T,"="&amp;$T2119)),""))))&amp;"",IF(R2119="","",""))&amp;""</f>
        <v>1</v>
      </c>
      <c r="BA2119" s="6">
        <f t="shared" si="3087"/>
        <v>179</v>
      </c>
      <c r="BB2119">
        <f t="shared" ref="BB2119:BD2119" si="3099">BB2118</f>
        <v>18987</v>
      </c>
      <c r="BC2119" t="str">
        <f t="shared" si="3099"/>
        <v>Velodrome</v>
      </c>
      <c r="BD2119" t="str">
        <f t="shared" si="3099"/>
        <v>Outlaws</v>
      </c>
      <c r="BE2119" t="s">
        <v>13</v>
      </c>
      <c r="BF2119" t="s">
        <v>756</v>
      </c>
      <c r="BI2119" cm="1">
        <f t="array" ref="BI2119">IFERROR(_xlfn._xlws.FILTER(shifts!A:A,(shifts!B:B=events!AD2119)*(shifts!AG:AG&gt;=events!BK2119)*(shifts!AH:AH&lt;=events!BL2119)),BI2118)</f>
        <v>75</v>
      </c>
      <c r="BJ2119" s="15">
        <f t="shared" si="3089"/>
        <v>3</v>
      </c>
      <c r="BK2119">
        <f t="shared" si="3090"/>
        <v>65</v>
      </c>
      <c r="BL2119">
        <f t="shared" si="3091"/>
        <v>62</v>
      </c>
      <c r="BM2119" s="15">
        <f>SUMIFS(BJ$2:BJ2119,K$2:K2119,"=Intermission")+SUMIFS(BJ$2:BJ2119,K$2:K2119,"=Timeout")</f>
        <v>67</v>
      </c>
      <c r="BN2119">
        <f t="shared" si="3092"/>
        <v>1147</v>
      </c>
      <c r="BO2119" s="19">
        <f t="shared" si="3093"/>
        <v>2162</v>
      </c>
      <c r="BP2119">
        <f t="shared" si="3094"/>
        <v>2157</v>
      </c>
      <c r="BQ2119" s="17">
        <f t="shared" si="3095"/>
        <v>2165</v>
      </c>
      <c r="BR2119" t="str">
        <f t="shared" si="3096"/>
        <v>event_team_player_1</v>
      </c>
      <c r="BS2119">
        <f>COUNTIFS(S$3:S2119,"="&amp;S2119,AI$3:AI2119,"="&amp;AI2119)</f>
        <v>1</v>
      </c>
      <c r="BT2119" t="str">
        <f>IFERROR(VLOOKUP(BB2119&amp;BU2119&amp;X2119,game_rosters!U:W,3,FALSE),"")</f>
        <v>P100108</v>
      </c>
      <c r="BU2119" t="str">
        <f t="shared" si="3097"/>
        <v>Velodrome</v>
      </c>
    </row>
    <row r="2120" spans="1:73" x14ac:dyDescent="0.2">
      <c r="A2120" t="str">
        <f t="shared" si="3072"/>
        <v/>
      </c>
      <c r="I2120" s="44">
        <v>91</v>
      </c>
      <c r="R2120" s="51">
        <v>1</v>
      </c>
      <c r="S2120">
        <v>1089</v>
      </c>
      <c r="T2120" t="s">
        <v>756</v>
      </c>
      <c r="X2120">
        <v>91</v>
      </c>
      <c r="AA2120">
        <f t="shared" si="3029"/>
        <v>2089</v>
      </c>
      <c r="AB2120" t="str">
        <f t="shared" si="3030"/>
        <v/>
      </c>
      <c r="AC2120">
        <f t="shared" si="3068"/>
        <v>2089</v>
      </c>
      <c r="AD2120" s="6">
        <v>2</v>
      </c>
      <c r="AE2120" t="s">
        <v>943</v>
      </c>
      <c r="AF2120" t="s">
        <v>914</v>
      </c>
      <c r="AG2120" t="s">
        <v>943</v>
      </c>
      <c r="AH2120" t="s">
        <v>916</v>
      </c>
      <c r="AI2120" t="str">
        <f t="shared" si="3073"/>
        <v>o</v>
      </c>
      <c r="AJ2120" t="str">
        <f t="shared" si="3074"/>
        <v/>
      </c>
      <c r="AK2120" t="str">
        <f t="shared" si="3075"/>
        <v/>
      </c>
      <c r="AL2120" t="str">
        <f t="shared" si="3076"/>
        <v/>
      </c>
      <c r="AM2120" t="str">
        <f t="shared" si="3077"/>
        <v/>
      </c>
      <c r="AN2120" t="str">
        <f t="shared" si="3078"/>
        <v>Home</v>
      </c>
      <c r="AO2120" t="str">
        <f t="shared" si="3079"/>
        <v>h</v>
      </c>
      <c r="AP2120" t="str">
        <f t="shared" si="3080"/>
        <v/>
      </c>
      <c r="AQ2120" t="str">
        <f t="shared" si="3081"/>
        <v/>
      </c>
      <c r="AR2120" t="str">
        <f t="shared" si="3082"/>
        <v>Home</v>
      </c>
      <c r="AS2120" t="str">
        <f t="shared" si="3083"/>
        <v>h</v>
      </c>
      <c r="AT2120" t="str">
        <f t="shared" si="3084"/>
        <v>Defensive</v>
      </c>
      <c r="AU2120" t="str">
        <f t="shared" si="3085"/>
        <v/>
      </c>
      <c r="AV2120" t="str">
        <f t="shared" si="3086"/>
        <v/>
      </c>
      <c r="AW2120" t="str" cm="1">
        <f t="array" ref="AW2120">IFERROR(IF(O2120&lt;&gt;"",O2120,IF(OR($S2120="",$T2120=""),"",IF(O2120&lt;&gt;"",O2120,IF($T2120&lt;&gt;"",_xlfn._xlws.FILTER(O:O,($BU:$BU=$BU2120)*($I:$I=$I2120)*($T:$T=$T2120)*($S:$S=_xlfn.MINIFS($S:$S,$T:$T,"="&amp;$T2120)),"")))))&amp;"",IF(O2120="","",""))&amp;""</f>
        <v/>
      </c>
      <c r="AX2120" t="str" cm="1">
        <f t="array" ref="AX2120">IFERROR(IF(P2120&lt;&gt;"",P2120,IF(OR($S2120="",$T2120=""),"",IF($T2120&lt;&gt;"",_xlfn._xlws.FILTER(P:P,($BU:$BU=$BU2120)*($I:$I=$I2120)*($T:$T=$T2120)*($S:$S=_xlfn.MINIFS($S:$S,$T:$T,"="&amp;$T2120)),""))))&amp;"",IF(P2120="","",""))&amp;""</f>
        <v/>
      </c>
      <c r="AY2120" t="str" cm="1">
        <f t="array" ref="AY2120">IFERROR(IF(Q2120&lt;&gt;"",Q2120,IF(OR($S2120="",$T2120=""),"",IF($T2120&lt;&gt;"",_xlfn._xlws.FILTER(Q:Q,($BU:$BU=$BU2120)*($I:$I=$I2120)*($T:$T=$T2120)*($S:$S=_xlfn.MINIFS($S:$S,$T:$T,"="&amp;$T2120)),""))))&amp;"",IF(Q2120="","",""))&amp;""</f>
        <v/>
      </c>
      <c r="AZ2120" t="str" cm="1">
        <f t="array" ref="AZ2120">IFERROR(IF(R2120&lt;&gt;"",R2120,IF(OR($S2120="",$T2120=""),"",IF($T2120&lt;&gt;"",_xlfn._xlws.FILTER(R:R,($BU:$BU=$BU2120)*($I:$I=$I2120)*($T:$T=$T2120)*($S:$S=_xlfn.MINIFS($S:$S,$T:$T,"="&amp;$T2120)),""))))&amp;"",IF(R2120="","",""))&amp;""</f>
        <v>1</v>
      </c>
      <c r="BA2120" s="6">
        <f t="shared" si="3087"/>
        <v>179</v>
      </c>
      <c r="BB2120">
        <f t="shared" ref="BB2120:BD2120" si="3100">BB2119</f>
        <v>18987</v>
      </c>
      <c r="BC2120" t="str">
        <f t="shared" si="3100"/>
        <v>Velodrome</v>
      </c>
      <c r="BD2120" t="str">
        <f t="shared" si="3100"/>
        <v>Outlaws</v>
      </c>
      <c r="BE2120" t="s">
        <v>13</v>
      </c>
      <c r="BF2120" t="s">
        <v>756</v>
      </c>
      <c r="BI2120" cm="1">
        <f t="array" ref="BI2120">IFERROR(_xlfn._xlws.FILTER(shifts!A:A,(shifts!B:B=events!AD2120)*(shifts!AG:AG&gt;=events!BK2120)*(shifts!AH:AH&lt;=events!BL2120)),BI2119)</f>
        <v>75</v>
      </c>
      <c r="BJ2120" s="15">
        <f t="shared" si="3089"/>
        <v>3</v>
      </c>
      <c r="BK2120">
        <f t="shared" si="3090"/>
        <v>65</v>
      </c>
      <c r="BL2120">
        <f t="shared" si="3091"/>
        <v>62</v>
      </c>
      <c r="BM2120" s="15">
        <f>SUMIFS(BJ$2:BJ2120,K$2:K2120,"=Intermission")+SUMIFS(BJ$2:BJ2120,K$2:K2120,"=Timeout")</f>
        <v>67</v>
      </c>
      <c r="BN2120">
        <f t="shared" si="3092"/>
        <v>1147</v>
      </c>
      <c r="BO2120" s="19">
        <f t="shared" si="3093"/>
        <v>2162</v>
      </c>
      <c r="BP2120">
        <f t="shared" si="3094"/>
        <v>2157</v>
      </c>
      <c r="BQ2120" s="17">
        <f t="shared" si="3095"/>
        <v>2165</v>
      </c>
      <c r="BR2120" t="str">
        <f t="shared" si="3096"/>
        <v>opp_team_player_1</v>
      </c>
      <c r="BS2120">
        <f>COUNTIFS(S$3:S2120,"="&amp;S2120,AI$3:AI2120,"="&amp;AI2120)</f>
        <v>1</v>
      </c>
      <c r="BT2120" t="str">
        <f>IFERROR(VLOOKUP(BB2120&amp;BU2120&amp;X2120,game_rosters!U:W,3,FALSE),"")</f>
        <v>P100232</v>
      </c>
      <c r="BU2120" t="str">
        <f t="shared" si="3097"/>
        <v>Outlaws</v>
      </c>
    </row>
    <row r="2121" spans="1:73" x14ac:dyDescent="0.2">
      <c r="A2121">
        <f t="shared" si="3072"/>
        <v>1</v>
      </c>
      <c r="I2121" s="44">
        <v>22</v>
      </c>
      <c r="K2121" t="s">
        <v>7</v>
      </c>
      <c r="L2121" t="s">
        <v>172</v>
      </c>
      <c r="M2121" t="s">
        <v>66</v>
      </c>
      <c r="N2121" t="s">
        <v>595</v>
      </c>
      <c r="O2121" t="s">
        <v>636</v>
      </c>
      <c r="Q2121" t="s">
        <v>595</v>
      </c>
      <c r="S2121">
        <v>1090</v>
      </c>
      <c r="T2121" t="s">
        <v>756</v>
      </c>
      <c r="W2121" t="s">
        <v>735</v>
      </c>
      <c r="X2121">
        <v>22</v>
      </c>
      <c r="Z2121">
        <v>1</v>
      </c>
      <c r="AA2121">
        <f t="shared" si="3029"/>
        <v>2090</v>
      </c>
      <c r="AB2121" t="str">
        <f t="shared" si="3030"/>
        <v/>
      </c>
      <c r="AC2121">
        <f t="shared" si="3068"/>
        <v>2090</v>
      </c>
      <c r="AD2121" s="6">
        <v>2</v>
      </c>
      <c r="AE2121" t="s">
        <v>943</v>
      </c>
      <c r="AF2121" t="s">
        <v>916</v>
      </c>
      <c r="AG2121" t="s">
        <v>756</v>
      </c>
      <c r="AH2121" t="s">
        <v>756</v>
      </c>
      <c r="AI2121" t="str">
        <f t="shared" si="3073"/>
        <v>e</v>
      </c>
      <c r="AJ2121" t="str">
        <f t="shared" si="3074"/>
        <v/>
      </c>
      <c r="AK2121" t="str">
        <f t="shared" si="3075"/>
        <v/>
      </c>
      <c r="AL2121" t="str">
        <f t="shared" si="3076"/>
        <v/>
      </c>
      <c r="AM2121" t="str">
        <f t="shared" si="3077"/>
        <v/>
      </c>
      <c r="AN2121" t="str">
        <f t="shared" si="3078"/>
        <v>Home</v>
      </c>
      <c r="AO2121" t="str">
        <f t="shared" si="3079"/>
        <v>h</v>
      </c>
      <c r="AP2121" t="str">
        <f t="shared" si="3080"/>
        <v/>
      </c>
      <c r="AQ2121" t="str">
        <f t="shared" si="3081"/>
        <v/>
      </c>
      <c r="AR2121" t="str">
        <f t="shared" si="3082"/>
        <v>Home</v>
      </c>
      <c r="AS2121" t="str">
        <f t="shared" si="3083"/>
        <v>h</v>
      </c>
      <c r="AT2121" t="str">
        <f t="shared" si="3084"/>
        <v>Offensive</v>
      </c>
      <c r="AU2121" t="str">
        <f t="shared" si="3085"/>
        <v/>
      </c>
      <c r="AV2121" t="str">
        <f t="shared" si="3086"/>
        <v/>
      </c>
      <c r="AW2121" t="str" cm="1">
        <f t="array" ref="AW2121">IFERROR(IF(O2121&lt;&gt;"",O2121,IF(OR($S2121="",$T2121=""),"",IF(O2121&lt;&gt;"",O2121,IF($T2121&lt;&gt;"",_xlfn._xlws.FILTER(O:O,($BU:$BU=$BU2121)*($I:$I=$I2121)*($T:$T=$T2121)*($S:$S=_xlfn.MINIFS($S:$S,$T:$T,"="&amp;$T2121)),"")))))&amp;"",IF(O2121="","",""))&amp;""</f>
        <v>OffensivePlay_Pass-Reverse</v>
      </c>
      <c r="AX2121" t="str" cm="1">
        <f t="array" ref="AX2121">IFERROR(IF(P2121&lt;&gt;"",P2121,IF(OR($S2121="",$T2121=""),"",IF($T2121&lt;&gt;"",_xlfn._xlws.FILTER(P:P,($BU:$BU=$BU2121)*($I:$I=$I2121)*($T:$T=$T2121)*($S:$S=_xlfn.MINIFS($S:$S,$T:$T,"="&amp;$T2121)),""))))&amp;"",IF(P2121="","",""))&amp;""</f>
        <v/>
      </c>
      <c r="AY2121" t="str" cm="1">
        <f t="array" ref="AY2121">IFERROR(IF(Q2121&lt;&gt;"",Q2121,IF(OR($S2121="",$T2121=""),"",IF($T2121&lt;&gt;"",_xlfn._xlws.FILTER(Q:Q,($BU:$BU=$BU2121)*($I:$I=$I2121)*($T:$T=$T2121)*($S:$S=_xlfn.MINIFS($S:$S,$T:$T,"="&amp;$T2121)),""))))&amp;"",IF(Q2121="","",""))&amp;""</f>
        <v>s</v>
      </c>
      <c r="AZ2121" t="str" cm="1">
        <f t="array" ref="AZ2121">IFERROR(IF(R2121&lt;&gt;"",R2121,IF(OR($S2121="",$T2121=""),"",IF($T2121&lt;&gt;"",_xlfn._xlws.FILTER(R:R,($BU:$BU=$BU2121)*($I:$I=$I2121)*($T:$T=$T2121)*($S:$S=_xlfn.MINIFS($S:$S,$T:$T,"="&amp;$T2121)),""))))&amp;"",IF(R2121="","",""))&amp;""</f>
        <v/>
      </c>
      <c r="BA2121" s="6">
        <f t="shared" si="3087"/>
        <v>179</v>
      </c>
      <c r="BB2121">
        <f t="shared" ref="BB2121:BD2121" si="3101">BB2120</f>
        <v>18987</v>
      </c>
      <c r="BC2121" t="str">
        <f t="shared" si="3101"/>
        <v>Velodrome</v>
      </c>
      <c r="BD2121" t="str">
        <f t="shared" si="3101"/>
        <v>Outlaws</v>
      </c>
      <c r="BE2121" t="s">
        <v>7</v>
      </c>
      <c r="BF2121" t="s">
        <v>172</v>
      </c>
      <c r="BI2121" cm="1">
        <f t="array" ref="BI2121">IFERROR(_xlfn._xlws.FILTER(shifts!A:A,(shifts!B:B=events!AD2121)*(shifts!AG:AG&gt;=events!BK2121)*(shifts!AH:AH&lt;=events!BL2121)),BI2120)</f>
        <v>75</v>
      </c>
      <c r="BJ2121" s="15">
        <f t="shared" si="3089"/>
        <v>0</v>
      </c>
      <c r="BK2121">
        <f t="shared" si="3090"/>
        <v>62</v>
      </c>
      <c r="BL2121">
        <f t="shared" si="3091"/>
        <v>62</v>
      </c>
      <c r="BM2121" s="15">
        <f>SUMIFS(BJ$2:BJ2121,K$2:K2121,"=Intermission")+SUMIFS(BJ$2:BJ2121,K$2:K2121,"=Timeout")</f>
        <v>67</v>
      </c>
      <c r="BN2121">
        <f t="shared" si="3092"/>
        <v>1147</v>
      </c>
      <c r="BO2121" s="19">
        <f t="shared" si="3093"/>
        <v>2165</v>
      </c>
      <c r="BP2121">
        <f t="shared" si="3094"/>
        <v>2160</v>
      </c>
      <c r="BQ2121" s="17">
        <f t="shared" si="3095"/>
        <v>2165</v>
      </c>
      <c r="BR2121" t="str">
        <f t="shared" si="3096"/>
        <v>event_team_player_1</v>
      </c>
      <c r="BS2121">
        <f>COUNTIFS(S$3:S2121,"="&amp;S2121,AI$3:AI2121,"="&amp;AI2121)</f>
        <v>1</v>
      </c>
      <c r="BT2121" t="str">
        <f>IFERROR(VLOOKUP(BB2121&amp;BU2121&amp;X2121,game_rosters!U:W,3,FALSE),"")</f>
        <v>P100108</v>
      </c>
      <c r="BU2121" t="str">
        <f t="shared" si="3097"/>
        <v>Velodrome</v>
      </c>
    </row>
    <row r="2122" spans="1:73" x14ac:dyDescent="0.2">
      <c r="A2122" t="str">
        <f t="shared" si="3072"/>
        <v/>
      </c>
      <c r="I2122" s="44">
        <v>91</v>
      </c>
      <c r="S2122">
        <v>1090</v>
      </c>
      <c r="T2122" t="s">
        <v>756</v>
      </c>
      <c r="X2122">
        <v>91</v>
      </c>
      <c r="Z2122">
        <v>1</v>
      </c>
      <c r="AA2122">
        <f t="shared" si="3029"/>
        <v>2090</v>
      </c>
      <c r="AB2122" t="str">
        <f t="shared" si="3030"/>
        <v/>
      </c>
      <c r="AC2122">
        <f t="shared" si="3068"/>
        <v>2090</v>
      </c>
      <c r="AD2122" s="6">
        <v>2</v>
      </c>
      <c r="AE2122" t="s">
        <v>943</v>
      </c>
      <c r="AF2122" t="s">
        <v>916</v>
      </c>
      <c r="AG2122" t="s">
        <v>756</v>
      </c>
      <c r="AH2122" t="s">
        <v>756</v>
      </c>
      <c r="AI2122" t="str">
        <f t="shared" si="3073"/>
        <v>e</v>
      </c>
      <c r="AJ2122" t="str">
        <f t="shared" si="3074"/>
        <v/>
      </c>
      <c r="AK2122" t="str">
        <f t="shared" si="3075"/>
        <v/>
      </c>
      <c r="AL2122" t="str">
        <f t="shared" si="3076"/>
        <v/>
      </c>
      <c r="AM2122" t="str">
        <f t="shared" si="3077"/>
        <v/>
      </c>
      <c r="AN2122" t="str">
        <f t="shared" si="3078"/>
        <v>Home</v>
      </c>
      <c r="AO2122" t="str">
        <f t="shared" si="3079"/>
        <v>h</v>
      </c>
      <c r="AP2122" t="str">
        <f t="shared" si="3080"/>
        <v/>
      </c>
      <c r="AQ2122" t="str">
        <f t="shared" si="3081"/>
        <v/>
      </c>
      <c r="AR2122" t="str">
        <f t="shared" si="3082"/>
        <v>Home</v>
      </c>
      <c r="AS2122" t="str">
        <f t="shared" si="3083"/>
        <v>h</v>
      </c>
      <c r="AT2122" t="str">
        <f t="shared" si="3084"/>
        <v>Offensive</v>
      </c>
      <c r="AU2122" t="str">
        <f t="shared" si="3085"/>
        <v/>
      </c>
      <c r="AV2122" t="str">
        <f t="shared" si="3086"/>
        <v/>
      </c>
      <c r="AW2122" t="str" cm="1">
        <f t="array" ref="AW2122">IFERROR(IF(O2122&lt;&gt;"",O2122,IF(OR($S2122="",$T2122=""),"",IF(O2122&lt;&gt;"",O2122,IF($T2122&lt;&gt;"",_xlfn._xlws.FILTER(O:O,($BU:$BU=$BU2122)*($I:$I=$I2122)*($T:$T=$T2122)*($S:$S=_xlfn.MINIFS($S:$S,$T:$T,"="&amp;$T2122)),"")))))&amp;"",IF(O2122="","",""))&amp;""</f>
        <v/>
      </c>
      <c r="AX2122" t="str" cm="1">
        <f t="array" ref="AX2122">IFERROR(IF(P2122&lt;&gt;"",P2122,IF(OR($S2122="",$T2122=""),"",IF($T2122&lt;&gt;"",_xlfn._xlws.FILTER(P:P,($BU:$BU=$BU2122)*($I:$I=$I2122)*($T:$T=$T2122)*($S:$S=_xlfn.MINIFS($S:$S,$T:$T,"="&amp;$T2122)),""))))&amp;"",IF(P2122="","",""))&amp;""</f>
        <v/>
      </c>
      <c r="AY2122" t="str" cm="1">
        <f t="array" ref="AY2122">IFERROR(IF(Q2122&lt;&gt;"",Q2122,IF(OR($S2122="",$T2122=""),"",IF($T2122&lt;&gt;"",_xlfn._xlws.FILTER(Q:Q,($BU:$BU=$BU2122)*($I:$I=$I2122)*($T:$T=$T2122)*($S:$S=_xlfn.MINIFS($S:$S,$T:$T,"="&amp;$T2122)),""))))&amp;"",IF(Q2122="","",""))&amp;""</f>
        <v/>
      </c>
      <c r="AZ2122" t="str" cm="1">
        <f t="array" ref="AZ2122">IFERROR(IF(R2122&lt;&gt;"",R2122,IF(OR($S2122="",$T2122=""),"",IF($T2122&lt;&gt;"",_xlfn._xlws.FILTER(R:R,($BU:$BU=$BU2122)*($I:$I=$I2122)*($T:$T=$T2122)*($S:$S=_xlfn.MINIFS($S:$S,$T:$T,"="&amp;$T2122)),""))))&amp;"",IF(R2122="","",""))&amp;""</f>
        <v/>
      </c>
      <c r="BA2122" s="6">
        <f t="shared" si="3087"/>
        <v>179</v>
      </c>
      <c r="BB2122">
        <f t="shared" ref="BB2122:BD2122" si="3102">BB2121</f>
        <v>18987</v>
      </c>
      <c r="BC2122" t="str">
        <f t="shared" si="3102"/>
        <v>Velodrome</v>
      </c>
      <c r="BD2122" t="str">
        <f t="shared" si="3102"/>
        <v>Outlaws</v>
      </c>
      <c r="BE2122" t="s">
        <v>7</v>
      </c>
      <c r="BF2122" t="s">
        <v>172</v>
      </c>
      <c r="BI2122" cm="1">
        <f t="array" ref="BI2122">IFERROR(_xlfn._xlws.FILTER(shifts!A:A,(shifts!B:B=events!AD2122)*(shifts!AG:AG&gt;=events!BK2122)*(shifts!AH:AH&lt;=events!BL2122)),BI2121)</f>
        <v>75</v>
      </c>
      <c r="BJ2122" s="15">
        <f t="shared" si="3089"/>
        <v>0</v>
      </c>
      <c r="BK2122">
        <f t="shared" si="3090"/>
        <v>62</v>
      </c>
      <c r="BL2122">
        <f t="shared" si="3091"/>
        <v>62</v>
      </c>
      <c r="BM2122" s="15">
        <f>SUMIFS(BJ$2:BJ2122,K$2:K2122,"=Intermission")+SUMIFS(BJ$2:BJ2122,K$2:K2122,"=Timeout")</f>
        <v>67</v>
      </c>
      <c r="BN2122">
        <f t="shared" si="3092"/>
        <v>1147</v>
      </c>
      <c r="BO2122" s="19">
        <f t="shared" si="3093"/>
        <v>2165</v>
      </c>
      <c r="BP2122">
        <f t="shared" si="3094"/>
        <v>2160</v>
      </c>
      <c r="BQ2122" s="17">
        <f t="shared" si="3095"/>
        <v>2165</v>
      </c>
      <c r="BR2122" t="str">
        <f t="shared" si="3096"/>
        <v>event_team_player_2</v>
      </c>
      <c r="BS2122">
        <f>COUNTIFS(S$3:S2122,"="&amp;S2122,AI$3:AI2122,"="&amp;AI2122)</f>
        <v>2</v>
      </c>
      <c r="BT2122" t="str">
        <f>IFERROR(VLOOKUP(BB2122&amp;BU2122&amp;X2122,game_rosters!U:W,3,FALSE),"")</f>
        <v>P100002</v>
      </c>
      <c r="BU2122" t="str">
        <f t="shared" si="3097"/>
        <v>Velodrome</v>
      </c>
    </row>
    <row r="2123" spans="1:73" x14ac:dyDescent="0.2">
      <c r="A2123">
        <f t="shared" si="3072"/>
        <v>1</v>
      </c>
      <c r="I2123" s="44">
        <v>91</v>
      </c>
      <c r="K2123" t="s">
        <v>7</v>
      </c>
      <c r="L2123" t="s">
        <v>182</v>
      </c>
      <c r="M2123" t="s">
        <v>66</v>
      </c>
      <c r="N2123" t="s">
        <v>594</v>
      </c>
      <c r="O2123" t="s">
        <v>612</v>
      </c>
      <c r="P2123" t="s">
        <v>654</v>
      </c>
      <c r="Q2123" t="s">
        <v>594</v>
      </c>
      <c r="S2123">
        <v>1091</v>
      </c>
      <c r="T2123" t="s">
        <v>756</v>
      </c>
      <c r="W2123" t="s">
        <v>735</v>
      </c>
      <c r="X2123">
        <v>91</v>
      </c>
      <c r="Z2123">
        <v>1</v>
      </c>
      <c r="AA2123">
        <f t="shared" si="3029"/>
        <v>2091</v>
      </c>
      <c r="AB2123" t="str">
        <f t="shared" si="3030"/>
        <v/>
      </c>
      <c r="AC2123">
        <f t="shared" si="3068"/>
        <v>2091</v>
      </c>
      <c r="AD2123" s="6">
        <v>2</v>
      </c>
      <c r="AE2123" t="s">
        <v>943</v>
      </c>
      <c r="AF2123" t="s">
        <v>748</v>
      </c>
      <c r="AG2123" t="s">
        <v>756</v>
      </c>
      <c r="AH2123" t="s">
        <v>756</v>
      </c>
      <c r="AI2123" t="str">
        <f t="shared" si="3073"/>
        <v>e</v>
      </c>
      <c r="AJ2123" t="str">
        <f t="shared" si="3074"/>
        <v/>
      </c>
      <c r="AK2123" t="str">
        <f t="shared" si="3075"/>
        <v/>
      </c>
      <c r="AL2123" t="str">
        <f t="shared" si="3076"/>
        <v/>
      </c>
      <c r="AM2123" t="str">
        <f t="shared" si="3077"/>
        <v/>
      </c>
      <c r="AN2123" t="str">
        <f t="shared" si="3078"/>
        <v>Home</v>
      </c>
      <c r="AO2123" t="str">
        <f t="shared" si="3079"/>
        <v>h</v>
      </c>
      <c r="AP2123" t="str">
        <f t="shared" si="3080"/>
        <v/>
      </c>
      <c r="AQ2123" t="str">
        <f t="shared" si="3081"/>
        <v/>
      </c>
      <c r="AR2123" t="str">
        <f t="shared" si="3082"/>
        <v>Home</v>
      </c>
      <c r="AS2123" t="str">
        <f t="shared" si="3083"/>
        <v>h</v>
      </c>
      <c r="AT2123" t="str">
        <f t="shared" si="3084"/>
        <v>Offensive</v>
      </c>
      <c r="AU2123" t="str">
        <f t="shared" si="3085"/>
        <v/>
      </c>
      <c r="AV2123" t="str">
        <f t="shared" si="3086"/>
        <v/>
      </c>
      <c r="AW2123" t="str" cm="1">
        <f t="array" ref="AW2123">IFERROR(IF(O2123&lt;&gt;"",O2123,IF(OR($S2123="",$T2123=""),"",IF(O2123&lt;&gt;"",O2123,IF($T2123&lt;&gt;"",_xlfn._xlws.FILTER(O:O,($BU:$BU=$BU2123)*($I:$I=$I2123)*($T:$T=$T2123)*($S:$S=_xlfn.MINIFS($S:$S,$T:$T,"="&amp;$T2123)),"")))))&amp;"",IF(O2123="","",""))&amp;""</f>
        <v>Defensive_Zone-AttemptedBreakOutPass</v>
      </c>
      <c r="AX2123" t="str" cm="1">
        <f t="array" ref="AX2123">IFERROR(IF(P2123&lt;&gt;"",P2123,IF(OR($S2123="",$T2123=""),"",IF($T2123&lt;&gt;"",_xlfn._xlws.FILTER(P:P,($BU:$BU=$BU2123)*($I:$I=$I2123)*($T:$T=$T2123)*($S:$S=_xlfn.MINIFS($S:$S,$T:$T,"="&amp;$T2123)),""))))&amp;"",IF(P2123="","",""))&amp;""</f>
        <v>OffensivePlay_Pass-SecondTouch</v>
      </c>
      <c r="AY2123" t="str" cm="1">
        <f t="array" ref="AY2123">IFERROR(IF(Q2123&lt;&gt;"",Q2123,IF(OR($S2123="",$T2123=""),"",IF($T2123&lt;&gt;"",_xlfn._xlws.FILTER(Q:Q,($BU:$BU=$BU2123)*($I:$I=$I2123)*($T:$T=$T2123)*($S:$S=_xlfn.MINIFS($S:$S,$T:$T,"="&amp;$T2123)),""))))&amp;"",IF(Q2123="","",""))&amp;""</f>
        <v>u</v>
      </c>
      <c r="AZ2123" t="str" cm="1">
        <f t="array" ref="AZ2123">IFERROR(IF(R2123&lt;&gt;"",R2123,IF(OR($S2123="",$T2123=""),"",IF($T2123&lt;&gt;"",_xlfn._xlws.FILTER(R:R,($BU:$BU=$BU2123)*($I:$I=$I2123)*($T:$T=$T2123)*($S:$S=_xlfn.MINIFS($S:$S,$T:$T,"="&amp;$T2123)),""))))&amp;"",IF(R2123="","",""))&amp;""</f>
        <v/>
      </c>
      <c r="BA2123" s="6">
        <f t="shared" si="3087"/>
        <v>179</v>
      </c>
      <c r="BB2123">
        <f t="shared" ref="BB2123:BD2123" si="3103">BB2122</f>
        <v>18987</v>
      </c>
      <c r="BC2123" t="str">
        <f t="shared" si="3103"/>
        <v>Velodrome</v>
      </c>
      <c r="BD2123" t="str">
        <f t="shared" si="3103"/>
        <v>Outlaws</v>
      </c>
      <c r="BE2123" t="s">
        <v>7</v>
      </c>
      <c r="BF2123" t="s">
        <v>182</v>
      </c>
      <c r="BI2123" cm="1">
        <f t="array" ref="BI2123">IFERROR(_xlfn._xlws.FILTER(shifts!A:A,(shifts!B:B=events!AD2123)*(shifts!AG:AG&gt;=events!BK2123)*(shifts!AH:AH&lt;=events!BL2123)),BI2122)</f>
        <v>75</v>
      </c>
      <c r="BJ2123" s="15">
        <f t="shared" si="3089"/>
        <v>0</v>
      </c>
      <c r="BK2123">
        <f t="shared" si="3090"/>
        <v>61</v>
      </c>
      <c r="BL2123">
        <f t="shared" si="3091"/>
        <v>61</v>
      </c>
      <c r="BM2123" s="15">
        <f>SUMIFS(BJ$2:BJ2123,K$2:K2123,"=Intermission")+SUMIFS(BJ$2:BJ2123,K$2:K2123,"=Timeout")</f>
        <v>67</v>
      </c>
      <c r="BN2123">
        <f t="shared" si="3092"/>
        <v>1147</v>
      </c>
      <c r="BO2123" s="19">
        <f t="shared" si="3093"/>
        <v>2166</v>
      </c>
      <c r="BP2123">
        <f t="shared" si="3094"/>
        <v>2161</v>
      </c>
      <c r="BQ2123" s="17">
        <f t="shared" si="3095"/>
        <v>2166</v>
      </c>
      <c r="BR2123" t="str">
        <f t="shared" si="3096"/>
        <v>event_team_player_1</v>
      </c>
      <c r="BS2123">
        <f>COUNTIFS(S$3:S2123,"="&amp;S2123,AI$3:AI2123,"="&amp;AI2123)</f>
        <v>1</v>
      </c>
      <c r="BT2123" t="str">
        <f>IFERROR(VLOOKUP(BB2123&amp;BU2123&amp;X2123,game_rosters!U:W,3,FALSE),"")</f>
        <v>P100002</v>
      </c>
      <c r="BU2123" t="str">
        <f t="shared" si="3097"/>
        <v>Velodrome</v>
      </c>
    </row>
    <row r="2124" spans="1:73" x14ac:dyDescent="0.2">
      <c r="A2124" t="str">
        <f t="shared" si="3072"/>
        <v/>
      </c>
      <c r="I2124" s="44">
        <v>55</v>
      </c>
      <c r="S2124">
        <v>1091</v>
      </c>
      <c r="T2124" t="s">
        <v>756</v>
      </c>
      <c r="X2124">
        <v>55</v>
      </c>
      <c r="Z2124">
        <v>1</v>
      </c>
      <c r="AA2124">
        <f t="shared" si="3029"/>
        <v>2091</v>
      </c>
      <c r="AB2124" t="str">
        <f t="shared" si="3030"/>
        <v/>
      </c>
      <c r="AC2124">
        <f t="shared" si="3068"/>
        <v>2091</v>
      </c>
      <c r="AD2124" s="6">
        <v>2</v>
      </c>
      <c r="AE2124" t="s">
        <v>943</v>
      </c>
      <c r="AF2124" t="s">
        <v>748</v>
      </c>
      <c r="AG2124" t="s">
        <v>756</v>
      </c>
      <c r="AH2124" t="s">
        <v>756</v>
      </c>
      <c r="AI2124" t="str">
        <f t="shared" si="3073"/>
        <v>e</v>
      </c>
      <c r="AJ2124" t="str">
        <f t="shared" si="3074"/>
        <v/>
      </c>
      <c r="AK2124" t="str">
        <f t="shared" si="3075"/>
        <v/>
      </c>
      <c r="AL2124" t="str">
        <f t="shared" si="3076"/>
        <v/>
      </c>
      <c r="AM2124" t="str">
        <f t="shared" si="3077"/>
        <v/>
      </c>
      <c r="AN2124" t="str">
        <f t="shared" si="3078"/>
        <v>Home</v>
      </c>
      <c r="AO2124" t="str">
        <f t="shared" si="3079"/>
        <v>h</v>
      </c>
      <c r="AP2124" t="str">
        <f t="shared" si="3080"/>
        <v/>
      </c>
      <c r="AQ2124" t="str">
        <f t="shared" si="3081"/>
        <v/>
      </c>
      <c r="AR2124" t="str">
        <f t="shared" si="3082"/>
        <v>Home</v>
      </c>
      <c r="AS2124" t="str">
        <f t="shared" si="3083"/>
        <v>h</v>
      </c>
      <c r="AT2124" t="str">
        <f t="shared" si="3084"/>
        <v>Offensive</v>
      </c>
      <c r="AU2124" t="str">
        <f t="shared" si="3085"/>
        <v/>
      </c>
      <c r="AV2124" t="str">
        <f t="shared" si="3086"/>
        <v/>
      </c>
      <c r="AW2124" t="str" cm="1">
        <f t="array" ref="AW2124">IFERROR(IF(O2124&lt;&gt;"",O2124,IF(OR($S2124="",$T2124=""),"",IF(O2124&lt;&gt;"",O2124,IF($T2124&lt;&gt;"",_xlfn._xlws.FILTER(O:O,($BU:$BU=$BU2124)*($I:$I=$I2124)*($T:$T=$T2124)*($S:$S=_xlfn.MINIFS($S:$S,$T:$T,"="&amp;$T2124)),"")))))&amp;"",IF(O2124="","",""))&amp;""</f>
        <v/>
      </c>
      <c r="AX2124" t="str" cm="1">
        <f t="array" ref="AX2124">IFERROR(IF(P2124&lt;&gt;"",P2124,IF(OR($S2124="",$T2124=""),"",IF($T2124&lt;&gt;"",_xlfn._xlws.FILTER(P:P,($BU:$BU=$BU2124)*($I:$I=$I2124)*($T:$T=$T2124)*($S:$S=_xlfn.MINIFS($S:$S,$T:$T,"="&amp;$T2124)),""))))&amp;"",IF(P2124="","",""))&amp;""</f>
        <v/>
      </c>
      <c r="AY2124" t="str" cm="1">
        <f t="array" ref="AY2124">IFERROR(IF(Q2124&lt;&gt;"",Q2124,IF(OR($S2124="",$T2124=""),"",IF($T2124&lt;&gt;"",_xlfn._xlws.FILTER(Q:Q,($BU:$BU=$BU2124)*($I:$I=$I2124)*($T:$T=$T2124)*($S:$S=_xlfn.MINIFS($S:$S,$T:$T,"="&amp;$T2124)),""))))&amp;"",IF(Q2124="","",""))&amp;""</f>
        <v/>
      </c>
      <c r="AZ2124" t="str" cm="1">
        <f t="array" ref="AZ2124">IFERROR(IF(R2124&lt;&gt;"",R2124,IF(OR($S2124="",$T2124=""),"",IF($T2124&lt;&gt;"",_xlfn._xlws.FILTER(R:R,($BU:$BU=$BU2124)*($I:$I=$I2124)*($T:$T=$T2124)*($S:$S=_xlfn.MINIFS($S:$S,$T:$T,"="&amp;$T2124)),""))))&amp;"",IF(R2124="","",""))&amp;""</f>
        <v/>
      </c>
      <c r="BA2124" s="6">
        <f t="shared" si="3087"/>
        <v>179</v>
      </c>
      <c r="BB2124">
        <f t="shared" ref="BB2124:BD2124" si="3104">BB2123</f>
        <v>18987</v>
      </c>
      <c r="BC2124" t="str">
        <f t="shared" si="3104"/>
        <v>Velodrome</v>
      </c>
      <c r="BD2124" t="str">
        <f t="shared" si="3104"/>
        <v>Outlaws</v>
      </c>
      <c r="BE2124" t="s">
        <v>7</v>
      </c>
      <c r="BF2124" t="s">
        <v>182</v>
      </c>
      <c r="BI2124" cm="1">
        <f t="array" ref="BI2124">IFERROR(_xlfn._xlws.FILTER(shifts!A:A,(shifts!B:B=events!AD2124)*(shifts!AG:AG&gt;=events!BK2124)*(shifts!AH:AH&lt;=events!BL2124)),BI2123)</f>
        <v>75</v>
      </c>
      <c r="BJ2124" s="15">
        <f t="shared" si="3089"/>
        <v>0</v>
      </c>
      <c r="BK2124">
        <f t="shared" si="3090"/>
        <v>61</v>
      </c>
      <c r="BL2124">
        <f t="shared" si="3091"/>
        <v>61</v>
      </c>
      <c r="BM2124" s="15">
        <f>SUMIFS(BJ$2:BJ2124,K$2:K2124,"=Intermission")+SUMIFS(BJ$2:BJ2124,K$2:K2124,"=Timeout")</f>
        <v>67</v>
      </c>
      <c r="BN2124">
        <f t="shared" si="3092"/>
        <v>1147</v>
      </c>
      <c r="BO2124" s="19">
        <f t="shared" si="3093"/>
        <v>2166</v>
      </c>
      <c r="BP2124">
        <f t="shared" si="3094"/>
        <v>2161</v>
      </c>
      <c r="BQ2124" s="17">
        <f t="shared" si="3095"/>
        <v>2166</v>
      </c>
      <c r="BR2124" t="str">
        <f t="shared" si="3096"/>
        <v>event_team_player_2</v>
      </c>
      <c r="BS2124">
        <f>COUNTIFS(S$3:S2124,"="&amp;S2124,AI$3:AI2124,"="&amp;AI2124)</f>
        <v>2</v>
      </c>
      <c r="BT2124" t="str">
        <f>IFERROR(VLOOKUP(BB2124&amp;BU2124&amp;X2124,game_rosters!U:W,3,FALSE),"")</f>
        <v>P100064</v>
      </c>
      <c r="BU2124" t="str">
        <f t="shared" si="3097"/>
        <v>Velodrome</v>
      </c>
    </row>
    <row r="2125" spans="1:73" x14ac:dyDescent="0.2">
      <c r="A2125">
        <f t="shared" si="3072"/>
        <v>1</v>
      </c>
      <c r="I2125" s="44">
        <v>91</v>
      </c>
      <c r="K2125" t="s">
        <v>238</v>
      </c>
      <c r="L2125" t="s">
        <v>184</v>
      </c>
      <c r="M2125" t="s">
        <v>376</v>
      </c>
      <c r="N2125" t="s">
        <v>594</v>
      </c>
      <c r="O2125" t="s">
        <v>612</v>
      </c>
      <c r="P2125" t="s">
        <v>654</v>
      </c>
      <c r="Q2125" t="s">
        <v>594</v>
      </c>
      <c r="S2125">
        <v>1092</v>
      </c>
      <c r="T2125" t="s">
        <v>756</v>
      </c>
      <c r="W2125" t="s">
        <v>735</v>
      </c>
      <c r="X2125">
        <v>91</v>
      </c>
      <c r="Z2125">
        <v>1</v>
      </c>
      <c r="AA2125">
        <f t="shared" si="3029"/>
        <v>2092</v>
      </c>
      <c r="AB2125" t="str">
        <f t="shared" si="3030"/>
        <v/>
      </c>
      <c r="AC2125">
        <f t="shared" si="3068"/>
        <v>2092</v>
      </c>
      <c r="AD2125" s="6">
        <v>2</v>
      </c>
      <c r="AE2125" t="s">
        <v>943</v>
      </c>
      <c r="AF2125" t="s">
        <v>748</v>
      </c>
      <c r="AG2125" t="s">
        <v>756</v>
      </c>
      <c r="AH2125" t="s">
        <v>756</v>
      </c>
      <c r="AI2125" t="str">
        <f t="shared" si="3073"/>
        <v>e</v>
      </c>
      <c r="AJ2125" t="str">
        <f t="shared" si="3074"/>
        <v/>
      </c>
      <c r="AK2125" t="str">
        <f t="shared" si="3075"/>
        <v/>
      </c>
      <c r="AL2125" t="str">
        <f t="shared" si="3076"/>
        <v/>
      </c>
      <c r="AM2125" t="str">
        <f t="shared" si="3077"/>
        <v/>
      </c>
      <c r="AN2125" t="str">
        <f t="shared" si="3078"/>
        <v>Home</v>
      </c>
      <c r="AO2125" t="str">
        <f t="shared" si="3079"/>
        <v>h</v>
      </c>
      <c r="AP2125" t="str">
        <f t="shared" si="3080"/>
        <v/>
      </c>
      <c r="AQ2125" t="str">
        <f t="shared" si="3081"/>
        <v/>
      </c>
      <c r="AR2125" t="str">
        <f t="shared" si="3082"/>
        <v>Home</v>
      </c>
      <c r="AS2125" t="str">
        <f t="shared" si="3083"/>
        <v>h</v>
      </c>
      <c r="AT2125" t="str">
        <f t="shared" si="3084"/>
        <v>Offensive</v>
      </c>
      <c r="AU2125" t="str">
        <f t="shared" si="3085"/>
        <v/>
      </c>
      <c r="AV2125" t="str">
        <f t="shared" si="3086"/>
        <v/>
      </c>
      <c r="AW2125" t="str" cm="1">
        <f t="array" ref="AW2125">IFERROR(IF(O2125&lt;&gt;"",O2125,IF(OR($S2125="",$T2125=""),"",IF(O2125&lt;&gt;"",O2125,IF($T2125&lt;&gt;"",_xlfn._xlws.FILTER(O:O,($BU:$BU=$BU2125)*($I:$I=$I2125)*($T:$T=$T2125)*($S:$S=_xlfn.MINIFS($S:$S,$T:$T,"="&amp;$T2125)),"")))))&amp;"",IF(O2125="","",""))&amp;""</f>
        <v>Defensive_Zone-AttemptedBreakOutPass</v>
      </c>
      <c r="AX2125" t="str" cm="1">
        <f t="array" ref="AX2125">IFERROR(IF(P2125&lt;&gt;"",P2125,IF(OR($S2125="",$T2125=""),"",IF($T2125&lt;&gt;"",_xlfn._xlws.FILTER(P:P,($BU:$BU=$BU2125)*($I:$I=$I2125)*($T:$T=$T2125)*($S:$S=_xlfn.MINIFS($S:$S,$T:$T,"="&amp;$T2125)),""))))&amp;"",IF(P2125="","",""))&amp;""</f>
        <v>OffensivePlay_Pass-SecondTouch</v>
      </c>
      <c r="AY2125" t="str" cm="1">
        <f t="array" ref="AY2125">IFERROR(IF(Q2125&lt;&gt;"",Q2125,IF(OR($S2125="",$T2125=""),"",IF($T2125&lt;&gt;"",_xlfn._xlws.FILTER(Q:Q,($BU:$BU=$BU2125)*($I:$I=$I2125)*($T:$T=$T2125)*($S:$S=_xlfn.MINIFS($S:$S,$T:$T,"="&amp;$T2125)),""))))&amp;"",IF(Q2125="","",""))&amp;""</f>
        <v>u</v>
      </c>
      <c r="AZ2125" t="str" cm="1">
        <f t="array" ref="AZ2125">IFERROR(IF(R2125&lt;&gt;"",R2125,IF(OR($S2125="",$T2125=""),"",IF($T2125&lt;&gt;"",_xlfn._xlws.FILTER(R:R,($BU:$BU=$BU2125)*($I:$I=$I2125)*($T:$T=$T2125)*($S:$S=_xlfn.MINIFS($S:$S,$T:$T,"="&amp;$T2125)),""))))&amp;"",IF(R2125="","",""))&amp;""</f>
        <v/>
      </c>
      <c r="BA2125" s="6">
        <f t="shared" si="3087"/>
        <v>180</v>
      </c>
      <c r="BB2125">
        <f t="shared" ref="BB2125:BD2125" si="3105">BB2124</f>
        <v>18987</v>
      </c>
      <c r="BC2125" t="str">
        <f t="shared" si="3105"/>
        <v>Velodrome</v>
      </c>
      <c r="BD2125" t="str">
        <f t="shared" si="3105"/>
        <v>Outlaws</v>
      </c>
      <c r="BE2125" t="s">
        <v>238</v>
      </c>
      <c r="BF2125" t="s">
        <v>184</v>
      </c>
      <c r="BI2125" cm="1">
        <f t="array" ref="BI2125">IFERROR(_xlfn._xlws.FILTER(shifts!A:A,(shifts!B:B=events!AD2125)*(shifts!AG:AG&gt;=events!BK2125)*(shifts!AH:AH&lt;=events!BL2125)),BI2124)</f>
        <v>75</v>
      </c>
      <c r="BJ2125" s="15">
        <f t="shared" si="3089"/>
        <v>0</v>
      </c>
      <c r="BK2125">
        <f t="shared" si="3090"/>
        <v>61</v>
      </c>
      <c r="BL2125">
        <f t="shared" si="3091"/>
        <v>61</v>
      </c>
      <c r="BM2125" s="15">
        <f>SUMIFS(BJ$2:BJ2125,K$2:K2125,"=Intermission")+SUMIFS(BJ$2:BJ2125,K$2:K2125,"=Timeout")</f>
        <v>67</v>
      </c>
      <c r="BN2125">
        <f t="shared" si="3092"/>
        <v>1147</v>
      </c>
      <c r="BO2125" s="19">
        <f t="shared" si="3093"/>
        <v>2166</v>
      </c>
      <c r="BP2125">
        <f t="shared" si="3094"/>
        <v>2161</v>
      </c>
      <c r="BQ2125" s="17">
        <f t="shared" si="3095"/>
        <v>2166</v>
      </c>
      <c r="BR2125" t="str">
        <f t="shared" si="3096"/>
        <v>event_team_player_1</v>
      </c>
      <c r="BS2125">
        <f>COUNTIFS(S$3:S2125,"="&amp;S2125,AI$3:AI2125,"="&amp;AI2125)</f>
        <v>1</v>
      </c>
      <c r="BT2125" t="str">
        <f>IFERROR(VLOOKUP(BB2125&amp;BU2125&amp;X2125,game_rosters!U:W,3,FALSE),"")</f>
        <v>P100002</v>
      </c>
      <c r="BU2125" t="str">
        <f t="shared" si="3097"/>
        <v>Velodrome</v>
      </c>
    </row>
    <row r="2126" spans="1:73" x14ac:dyDescent="0.2">
      <c r="A2126" t="str">
        <f t="shared" si="3072"/>
        <v/>
      </c>
      <c r="I2126" s="44">
        <v>55</v>
      </c>
      <c r="S2126">
        <v>1092</v>
      </c>
      <c r="T2126" t="s">
        <v>756</v>
      </c>
      <c r="X2126">
        <v>55</v>
      </c>
      <c r="Z2126">
        <v>1</v>
      </c>
      <c r="AA2126">
        <f t="shared" si="3029"/>
        <v>2092</v>
      </c>
      <c r="AB2126" t="str">
        <f t="shared" si="3030"/>
        <v/>
      </c>
      <c r="AC2126">
        <f t="shared" si="3068"/>
        <v>2092</v>
      </c>
      <c r="AD2126" s="6">
        <v>2</v>
      </c>
      <c r="AE2126" t="s">
        <v>943</v>
      </c>
      <c r="AF2126" t="s">
        <v>748</v>
      </c>
      <c r="AG2126" t="s">
        <v>756</v>
      </c>
      <c r="AH2126" t="s">
        <v>756</v>
      </c>
      <c r="AI2126" t="str">
        <f t="shared" si="3073"/>
        <v>e</v>
      </c>
      <c r="AJ2126" t="str">
        <f t="shared" si="3074"/>
        <v/>
      </c>
      <c r="AK2126" t="str">
        <f t="shared" si="3075"/>
        <v/>
      </c>
      <c r="AL2126" t="str">
        <f t="shared" si="3076"/>
        <v/>
      </c>
      <c r="AM2126" t="str">
        <f t="shared" si="3077"/>
        <v/>
      </c>
      <c r="AN2126" t="str">
        <f t="shared" si="3078"/>
        <v>Home</v>
      </c>
      <c r="AO2126" t="str">
        <f t="shared" si="3079"/>
        <v>h</v>
      </c>
      <c r="AP2126" t="str">
        <f t="shared" si="3080"/>
        <v/>
      </c>
      <c r="AQ2126" t="str">
        <f t="shared" si="3081"/>
        <v/>
      </c>
      <c r="AR2126" t="str">
        <f t="shared" si="3082"/>
        <v>Home</v>
      </c>
      <c r="AS2126" t="str">
        <f t="shared" si="3083"/>
        <v>h</v>
      </c>
      <c r="AT2126" t="str">
        <f t="shared" si="3084"/>
        <v>Offensive</v>
      </c>
      <c r="AU2126" t="str">
        <f t="shared" si="3085"/>
        <v/>
      </c>
      <c r="AV2126" t="str">
        <f t="shared" si="3086"/>
        <v/>
      </c>
      <c r="AW2126" t="str" cm="1">
        <f t="array" ref="AW2126">IFERROR(IF(O2126&lt;&gt;"",O2126,IF(OR($S2126="",$T2126=""),"",IF(O2126&lt;&gt;"",O2126,IF($T2126&lt;&gt;"",_xlfn._xlws.FILTER(O:O,($BU:$BU=$BU2126)*($I:$I=$I2126)*($T:$T=$T2126)*($S:$S=_xlfn.MINIFS($S:$S,$T:$T,"="&amp;$T2126)),"")))))&amp;"",IF(O2126="","",""))&amp;""</f>
        <v/>
      </c>
      <c r="AX2126" t="str" cm="1">
        <f t="array" ref="AX2126">IFERROR(IF(P2126&lt;&gt;"",P2126,IF(OR($S2126="",$T2126=""),"",IF($T2126&lt;&gt;"",_xlfn._xlws.FILTER(P:P,($BU:$BU=$BU2126)*($I:$I=$I2126)*($T:$T=$T2126)*($S:$S=_xlfn.MINIFS($S:$S,$T:$T,"="&amp;$T2126)),""))))&amp;"",IF(P2126="","",""))&amp;""</f>
        <v/>
      </c>
      <c r="AY2126" t="str" cm="1">
        <f t="array" ref="AY2126">IFERROR(IF(Q2126&lt;&gt;"",Q2126,IF(OR($S2126="",$T2126=""),"",IF($T2126&lt;&gt;"",_xlfn._xlws.FILTER(Q:Q,($BU:$BU=$BU2126)*($I:$I=$I2126)*($T:$T=$T2126)*($S:$S=_xlfn.MINIFS($S:$S,$T:$T,"="&amp;$T2126)),""))))&amp;"",IF(Q2126="","",""))&amp;""</f>
        <v/>
      </c>
      <c r="AZ2126" t="str" cm="1">
        <f t="array" ref="AZ2126">IFERROR(IF(R2126&lt;&gt;"",R2126,IF(OR($S2126="",$T2126=""),"",IF($T2126&lt;&gt;"",_xlfn._xlws.FILTER(R:R,($BU:$BU=$BU2126)*($I:$I=$I2126)*($T:$T=$T2126)*($S:$S=_xlfn.MINIFS($S:$S,$T:$T,"="&amp;$T2126)),""))))&amp;"",IF(R2126="","",""))&amp;""</f>
        <v/>
      </c>
      <c r="BA2126" s="6">
        <f t="shared" si="3087"/>
        <v>180</v>
      </c>
      <c r="BB2126">
        <f t="shared" ref="BB2126:BD2126" si="3106">BB2125</f>
        <v>18987</v>
      </c>
      <c r="BC2126" t="str">
        <f t="shared" si="3106"/>
        <v>Velodrome</v>
      </c>
      <c r="BD2126" t="str">
        <f t="shared" si="3106"/>
        <v>Outlaws</v>
      </c>
      <c r="BE2126" t="s">
        <v>238</v>
      </c>
      <c r="BF2126" t="s">
        <v>184</v>
      </c>
      <c r="BI2126" cm="1">
        <f t="array" ref="BI2126">IFERROR(_xlfn._xlws.FILTER(shifts!A:A,(shifts!B:B=events!AD2126)*(shifts!AG:AG&gt;=events!BK2126)*(shifts!AH:AH&lt;=events!BL2126)),BI2125)</f>
        <v>75</v>
      </c>
      <c r="BJ2126" s="15">
        <f t="shared" si="3089"/>
        <v>0</v>
      </c>
      <c r="BK2126">
        <f t="shared" si="3090"/>
        <v>61</v>
      </c>
      <c r="BL2126">
        <f t="shared" si="3091"/>
        <v>61</v>
      </c>
      <c r="BM2126" s="15">
        <f>SUMIFS(BJ$2:BJ2126,K$2:K2126,"=Intermission")+SUMIFS(BJ$2:BJ2126,K$2:K2126,"=Timeout")</f>
        <v>67</v>
      </c>
      <c r="BN2126">
        <f t="shared" si="3092"/>
        <v>1147</v>
      </c>
      <c r="BO2126" s="19">
        <f t="shared" si="3093"/>
        <v>2166</v>
      </c>
      <c r="BP2126">
        <f t="shared" si="3094"/>
        <v>2161</v>
      </c>
      <c r="BQ2126" s="17">
        <f t="shared" si="3095"/>
        <v>2166</v>
      </c>
      <c r="BR2126" t="str">
        <f t="shared" si="3096"/>
        <v>event_team_player_2</v>
      </c>
      <c r="BS2126">
        <f>COUNTIFS(S$3:S2126,"="&amp;S2126,AI$3:AI2126,"="&amp;AI2126)</f>
        <v>2</v>
      </c>
      <c r="BT2126" t="str">
        <f>IFERROR(VLOOKUP(BB2126&amp;BU2126&amp;X2126,game_rosters!U:W,3,FALSE),"")</f>
        <v>P100064</v>
      </c>
      <c r="BU2126" t="str">
        <f t="shared" si="3097"/>
        <v>Velodrome</v>
      </c>
    </row>
    <row r="2127" spans="1:73" x14ac:dyDescent="0.2">
      <c r="A2127">
        <f t="shared" si="3072"/>
        <v>1</v>
      </c>
      <c r="I2127" s="44">
        <v>91</v>
      </c>
      <c r="K2127" t="s">
        <v>9</v>
      </c>
      <c r="L2127" t="s">
        <v>173</v>
      </c>
      <c r="M2127" t="s">
        <v>74</v>
      </c>
      <c r="N2127" t="s">
        <v>594</v>
      </c>
      <c r="O2127" t="s">
        <v>612</v>
      </c>
      <c r="P2127" t="s">
        <v>654</v>
      </c>
      <c r="Q2127" t="s">
        <v>594</v>
      </c>
      <c r="S2127">
        <v>1093</v>
      </c>
      <c r="T2127" t="s">
        <v>756</v>
      </c>
      <c r="W2127" t="s">
        <v>735</v>
      </c>
      <c r="X2127">
        <v>91</v>
      </c>
      <c r="Z2127">
        <v>1</v>
      </c>
      <c r="AA2127">
        <f t="shared" si="3029"/>
        <v>2093</v>
      </c>
      <c r="AB2127" t="str">
        <f t="shared" si="3030"/>
        <v/>
      </c>
      <c r="AC2127">
        <f t="shared" si="3068"/>
        <v>2093</v>
      </c>
      <c r="AD2127" s="6">
        <v>2</v>
      </c>
      <c r="AE2127" t="s">
        <v>943</v>
      </c>
      <c r="AF2127" t="s">
        <v>748</v>
      </c>
      <c r="AG2127" t="s">
        <v>756</v>
      </c>
      <c r="AH2127" t="s">
        <v>756</v>
      </c>
      <c r="AI2127" t="str">
        <f t="shared" si="3073"/>
        <v>e</v>
      </c>
      <c r="AJ2127" t="str">
        <f t="shared" si="3074"/>
        <v/>
      </c>
      <c r="AK2127" t="str">
        <f t="shared" si="3075"/>
        <v/>
      </c>
      <c r="AL2127" t="str">
        <f t="shared" si="3076"/>
        <v/>
      </c>
      <c r="AM2127" t="str">
        <f t="shared" si="3077"/>
        <v/>
      </c>
      <c r="AN2127" t="str">
        <f t="shared" si="3078"/>
        <v>Home</v>
      </c>
      <c r="AO2127" t="str">
        <f t="shared" si="3079"/>
        <v>h</v>
      </c>
      <c r="AP2127" t="str">
        <f t="shared" si="3080"/>
        <v/>
      </c>
      <c r="AQ2127" t="str">
        <f t="shared" si="3081"/>
        <v/>
      </c>
      <c r="AR2127" t="str">
        <f t="shared" si="3082"/>
        <v>Home</v>
      </c>
      <c r="AS2127" t="str">
        <f t="shared" si="3083"/>
        <v>h</v>
      </c>
      <c r="AT2127" t="str">
        <f t="shared" si="3084"/>
        <v>Offensive</v>
      </c>
      <c r="AU2127" t="str">
        <f t="shared" si="3085"/>
        <v/>
      </c>
      <c r="AV2127" t="str">
        <f t="shared" si="3086"/>
        <v/>
      </c>
      <c r="AW2127" t="str" cm="1">
        <f t="array" ref="AW2127">IFERROR(IF(O2127&lt;&gt;"",O2127,IF(OR($S2127="",$T2127=""),"",IF(O2127&lt;&gt;"",O2127,IF($T2127&lt;&gt;"",_xlfn._xlws.FILTER(O:O,($BU:$BU=$BU2127)*($I:$I=$I2127)*($T:$T=$T2127)*($S:$S=_xlfn.MINIFS($S:$S,$T:$T,"="&amp;$T2127)),"")))))&amp;"",IF(O2127="","",""))&amp;""</f>
        <v>Defensive_Zone-AttemptedBreakOutPass</v>
      </c>
      <c r="AX2127" t="str" cm="1">
        <f t="array" ref="AX2127">IFERROR(IF(P2127&lt;&gt;"",P2127,IF(OR($S2127="",$T2127=""),"",IF($T2127&lt;&gt;"",_xlfn._xlws.FILTER(P:P,($BU:$BU=$BU2127)*($I:$I=$I2127)*($T:$T=$T2127)*($S:$S=_xlfn.MINIFS($S:$S,$T:$T,"="&amp;$T2127)),""))))&amp;"",IF(P2127="","",""))&amp;""</f>
        <v>OffensivePlay_Pass-SecondTouch</v>
      </c>
      <c r="AY2127" t="str" cm="1">
        <f t="array" ref="AY2127">IFERROR(IF(Q2127&lt;&gt;"",Q2127,IF(OR($S2127="",$T2127=""),"",IF($T2127&lt;&gt;"",_xlfn._xlws.FILTER(Q:Q,($BU:$BU=$BU2127)*($I:$I=$I2127)*($T:$T=$T2127)*($S:$S=_xlfn.MINIFS($S:$S,$T:$T,"="&amp;$T2127)),""))))&amp;"",IF(Q2127="","",""))&amp;""</f>
        <v>u</v>
      </c>
      <c r="AZ2127" t="str" cm="1">
        <f t="array" ref="AZ2127">IFERROR(IF(R2127&lt;&gt;"",R2127,IF(OR($S2127="",$T2127=""),"",IF($T2127&lt;&gt;"",_xlfn._xlws.FILTER(R:R,($BU:$BU=$BU2127)*($I:$I=$I2127)*($T:$T=$T2127)*($S:$S=_xlfn.MINIFS($S:$S,$T:$T,"="&amp;$T2127)),""))))&amp;"",IF(R2127="","",""))&amp;""</f>
        <v/>
      </c>
      <c r="BA2127" s="6">
        <f t="shared" si="3087"/>
        <v>180</v>
      </c>
      <c r="BB2127">
        <f t="shared" ref="BB2127:BD2127" si="3107">BB2126</f>
        <v>18987</v>
      </c>
      <c r="BC2127" t="str">
        <f t="shared" si="3107"/>
        <v>Velodrome</v>
      </c>
      <c r="BD2127" t="str">
        <f t="shared" si="3107"/>
        <v>Outlaws</v>
      </c>
      <c r="BE2127" t="s">
        <v>9</v>
      </c>
      <c r="BF2127" t="s">
        <v>173</v>
      </c>
      <c r="BI2127" cm="1">
        <f t="array" ref="BI2127">IFERROR(_xlfn._xlws.FILTER(shifts!A:A,(shifts!B:B=events!AD2127)*(shifts!AG:AG&gt;=events!BK2127)*(shifts!AH:AH&lt;=events!BL2127)),BI2126)</f>
        <v>75</v>
      </c>
      <c r="BJ2127" s="15">
        <f t="shared" si="3089"/>
        <v>0</v>
      </c>
      <c r="BK2127">
        <f t="shared" si="3090"/>
        <v>61</v>
      </c>
      <c r="BL2127">
        <f t="shared" si="3091"/>
        <v>61</v>
      </c>
      <c r="BM2127" s="15">
        <f>SUMIFS(BJ$2:BJ2127,K$2:K2127,"=Intermission")+SUMIFS(BJ$2:BJ2127,K$2:K2127,"=Timeout")</f>
        <v>67</v>
      </c>
      <c r="BN2127">
        <f t="shared" si="3092"/>
        <v>1147</v>
      </c>
      <c r="BO2127" s="19">
        <f t="shared" si="3093"/>
        <v>2166</v>
      </c>
      <c r="BP2127">
        <f t="shared" si="3094"/>
        <v>2161</v>
      </c>
      <c r="BQ2127" s="17">
        <f t="shared" si="3095"/>
        <v>2166</v>
      </c>
      <c r="BR2127" t="str">
        <f t="shared" si="3096"/>
        <v>event_team_player_1</v>
      </c>
      <c r="BS2127">
        <f>COUNTIFS(S$3:S2127,"="&amp;S2127,AI$3:AI2127,"="&amp;AI2127)</f>
        <v>1</v>
      </c>
      <c r="BT2127" t="str">
        <f>IFERROR(VLOOKUP(BB2127&amp;BU2127&amp;X2127,game_rosters!U:W,3,FALSE),"")</f>
        <v>P100002</v>
      </c>
      <c r="BU2127" t="str">
        <f t="shared" si="3097"/>
        <v>Velodrome</v>
      </c>
    </row>
    <row r="2128" spans="1:73" x14ac:dyDescent="0.2">
      <c r="A2128" t="str">
        <f t="shared" si="3072"/>
        <v/>
      </c>
      <c r="I2128" s="44">
        <v>55</v>
      </c>
      <c r="S2128">
        <v>1093</v>
      </c>
      <c r="T2128" t="s">
        <v>756</v>
      </c>
      <c r="X2128">
        <v>55</v>
      </c>
      <c r="Z2128">
        <v>1</v>
      </c>
      <c r="AA2128">
        <f t="shared" si="3029"/>
        <v>2093</v>
      </c>
      <c r="AB2128" t="str">
        <f t="shared" si="3030"/>
        <v/>
      </c>
      <c r="AC2128">
        <f t="shared" si="3068"/>
        <v>2093</v>
      </c>
      <c r="AD2128" s="6">
        <v>2</v>
      </c>
      <c r="AE2128" t="s">
        <v>943</v>
      </c>
      <c r="AF2128" t="s">
        <v>748</v>
      </c>
      <c r="AG2128" t="s">
        <v>756</v>
      </c>
      <c r="AH2128" t="s">
        <v>756</v>
      </c>
      <c r="AI2128" t="str">
        <f t="shared" si="3073"/>
        <v>e</v>
      </c>
      <c r="AJ2128" t="str">
        <f t="shared" si="3074"/>
        <v/>
      </c>
      <c r="AK2128" t="str">
        <f t="shared" si="3075"/>
        <v/>
      </c>
      <c r="AL2128" t="str">
        <f t="shared" si="3076"/>
        <v/>
      </c>
      <c r="AM2128" t="str">
        <f t="shared" si="3077"/>
        <v/>
      </c>
      <c r="AN2128" t="str">
        <f t="shared" si="3078"/>
        <v>Home</v>
      </c>
      <c r="AO2128" t="str">
        <f t="shared" si="3079"/>
        <v>h</v>
      </c>
      <c r="AP2128" t="str">
        <f t="shared" si="3080"/>
        <v/>
      </c>
      <c r="AQ2128" t="str">
        <f t="shared" si="3081"/>
        <v/>
      </c>
      <c r="AR2128" t="str">
        <f t="shared" si="3082"/>
        <v>Home</v>
      </c>
      <c r="AS2128" t="str">
        <f t="shared" si="3083"/>
        <v>h</v>
      </c>
      <c r="AT2128" t="str">
        <f t="shared" si="3084"/>
        <v>Offensive</v>
      </c>
      <c r="AU2128" t="str">
        <f t="shared" si="3085"/>
        <v/>
      </c>
      <c r="AV2128" t="str">
        <f t="shared" si="3086"/>
        <v/>
      </c>
      <c r="AW2128" t="str" cm="1">
        <f t="array" ref="AW2128">IFERROR(IF(O2128&lt;&gt;"",O2128,IF(OR($S2128="",$T2128=""),"",IF(O2128&lt;&gt;"",O2128,IF($T2128&lt;&gt;"",_xlfn._xlws.FILTER(O:O,($BU:$BU=$BU2128)*($I:$I=$I2128)*($T:$T=$T2128)*($S:$S=_xlfn.MINIFS($S:$S,$T:$T,"="&amp;$T2128)),"")))))&amp;"",IF(O2128="","",""))&amp;""</f>
        <v/>
      </c>
      <c r="AX2128" t="str" cm="1">
        <f t="array" ref="AX2128">IFERROR(IF(P2128&lt;&gt;"",P2128,IF(OR($S2128="",$T2128=""),"",IF($T2128&lt;&gt;"",_xlfn._xlws.FILTER(P:P,($BU:$BU=$BU2128)*($I:$I=$I2128)*($T:$T=$T2128)*($S:$S=_xlfn.MINIFS($S:$S,$T:$T,"="&amp;$T2128)),""))))&amp;"",IF(P2128="","",""))&amp;""</f>
        <v/>
      </c>
      <c r="AY2128" t="str" cm="1">
        <f t="array" ref="AY2128">IFERROR(IF(Q2128&lt;&gt;"",Q2128,IF(OR($S2128="",$T2128=""),"",IF($T2128&lt;&gt;"",_xlfn._xlws.FILTER(Q:Q,($BU:$BU=$BU2128)*($I:$I=$I2128)*($T:$T=$T2128)*($S:$S=_xlfn.MINIFS($S:$S,$T:$T,"="&amp;$T2128)),""))))&amp;"",IF(Q2128="","",""))&amp;""</f>
        <v/>
      </c>
      <c r="AZ2128" t="str" cm="1">
        <f t="array" ref="AZ2128">IFERROR(IF(R2128&lt;&gt;"",R2128,IF(OR($S2128="",$T2128=""),"",IF($T2128&lt;&gt;"",_xlfn._xlws.FILTER(R:R,($BU:$BU=$BU2128)*($I:$I=$I2128)*($T:$T=$T2128)*($S:$S=_xlfn.MINIFS($S:$S,$T:$T,"="&amp;$T2128)),""))))&amp;"",IF(R2128="","",""))&amp;""</f>
        <v/>
      </c>
      <c r="BA2128" s="6">
        <f t="shared" si="3087"/>
        <v>180</v>
      </c>
      <c r="BB2128">
        <f t="shared" ref="BB2128:BD2128" si="3108">BB2127</f>
        <v>18987</v>
      </c>
      <c r="BC2128" t="str">
        <f t="shared" si="3108"/>
        <v>Velodrome</v>
      </c>
      <c r="BD2128" t="str">
        <f t="shared" si="3108"/>
        <v>Outlaws</v>
      </c>
      <c r="BE2128" t="s">
        <v>9</v>
      </c>
      <c r="BF2128" t="s">
        <v>173</v>
      </c>
      <c r="BI2128" cm="1">
        <f t="array" ref="BI2128">IFERROR(_xlfn._xlws.FILTER(shifts!A:A,(shifts!B:B=events!AD2128)*(shifts!AG:AG&gt;=events!BK2128)*(shifts!AH:AH&lt;=events!BL2128)),BI2127)</f>
        <v>75</v>
      </c>
      <c r="BJ2128" s="15">
        <f t="shared" si="3089"/>
        <v>0</v>
      </c>
      <c r="BK2128">
        <f t="shared" si="3090"/>
        <v>61</v>
      </c>
      <c r="BL2128">
        <f t="shared" si="3091"/>
        <v>61</v>
      </c>
      <c r="BM2128" s="15">
        <f>SUMIFS(BJ$2:BJ2128,K$2:K2128,"=Intermission")+SUMIFS(BJ$2:BJ2128,K$2:K2128,"=Timeout")</f>
        <v>67</v>
      </c>
      <c r="BN2128">
        <f t="shared" si="3092"/>
        <v>1147</v>
      </c>
      <c r="BO2128" s="19">
        <f t="shared" si="3093"/>
        <v>2166</v>
      </c>
      <c r="BP2128">
        <f t="shared" si="3094"/>
        <v>2161</v>
      </c>
      <c r="BQ2128" s="17">
        <f t="shared" si="3095"/>
        <v>2166</v>
      </c>
      <c r="BR2128" t="str">
        <f t="shared" si="3096"/>
        <v>event_team_player_2</v>
      </c>
      <c r="BS2128">
        <f>COUNTIFS(S$3:S2128,"="&amp;S2128,AI$3:AI2128,"="&amp;AI2128)</f>
        <v>2</v>
      </c>
      <c r="BT2128" t="str">
        <f>IFERROR(VLOOKUP(BB2128&amp;BU2128&amp;X2128,game_rosters!U:W,3,FALSE),"")</f>
        <v>P100064</v>
      </c>
      <c r="BU2128" t="str">
        <f t="shared" si="3097"/>
        <v>Velodrome</v>
      </c>
    </row>
    <row r="2129" spans="1:73" x14ac:dyDescent="0.2">
      <c r="A2129">
        <f t="shared" si="3072"/>
        <v>1</v>
      </c>
      <c r="I2129" s="44">
        <v>4</v>
      </c>
      <c r="K2129" t="s">
        <v>13</v>
      </c>
      <c r="L2129" t="s">
        <v>586</v>
      </c>
      <c r="N2129" t="s">
        <v>594</v>
      </c>
      <c r="O2129" t="s">
        <v>600</v>
      </c>
      <c r="Q2129" t="s">
        <v>594</v>
      </c>
      <c r="S2129">
        <v>1094</v>
      </c>
      <c r="T2129" t="s">
        <v>756</v>
      </c>
      <c r="W2129" t="s">
        <v>731</v>
      </c>
      <c r="X2129">
        <v>4</v>
      </c>
      <c r="Z2129">
        <v>1</v>
      </c>
      <c r="AA2129">
        <f t="shared" si="3029"/>
        <v>2094</v>
      </c>
      <c r="AB2129" t="str">
        <f t="shared" si="3030"/>
        <v/>
      </c>
      <c r="AC2129">
        <f t="shared" si="3068"/>
        <v>2094</v>
      </c>
      <c r="AD2129" s="6">
        <v>2</v>
      </c>
      <c r="AE2129" t="s">
        <v>742</v>
      </c>
      <c r="AF2129" t="s">
        <v>920</v>
      </c>
      <c r="AG2129" t="s">
        <v>756</v>
      </c>
      <c r="AH2129" t="s">
        <v>756</v>
      </c>
      <c r="AI2129" t="str">
        <f t="shared" si="3073"/>
        <v>e</v>
      </c>
      <c r="AJ2129" t="str">
        <f t="shared" si="3074"/>
        <v/>
      </c>
      <c r="AK2129" t="str">
        <f t="shared" si="3075"/>
        <v/>
      </c>
      <c r="AL2129" t="str">
        <f t="shared" si="3076"/>
        <v/>
      </c>
      <c r="AM2129" t="str">
        <f t="shared" si="3077"/>
        <v/>
      </c>
      <c r="AN2129" t="str">
        <f t="shared" si="3078"/>
        <v>Away</v>
      </c>
      <c r="AO2129" t="str">
        <f t="shared" si="3079"/>
        <v>a</v>
      </c>
      <c r="AP2129" t="str">
        <f t="shared" si="3080"/>
        <v/>
      </c>
      <c r="AQ2129" t="str">
        <f t="shared" si="3081"/>
        <v/>
      </c>
      <c r="AR2129" t="str">
        <f t="shared" si="3082"/>
        <v>Away</v>
      </c>
      <c r="AS2129" t="str">
        <f t="shared" si="3083"/>
        <v>a</v>
      </c>
      <c r="AT2129" t="str">
        <f t="shared" si="3084"/>
        <v>Offensive</v>
      </c>
      <c r="AU2129" t="str">
        <f t="shared" si="3085"/>
        <v/>
      </c>
      <c r="AV2129" t="str">
        <f t="shared" si="3086"/>
        <v/>
      </c>
      <c r="AW2129" t="str" cm="1">
        <f t="array" ref="AW2129">IFERROR(IF(O2129&lt;&gt;"",O2129,IF(OR($S2129="",$T2129=""),"",IF(O2129&lt;&gt;"",O2129,IF($T2129&lt;&gt;"",_xlfn._xlws.FILTER(O:O,($BU:$BU=$BU2129)*($I:$I=$I2129)*($T:$T=$T2129)*($S:$S=_xlfn.MINIFS($S:$S,$T:$T,"="&amp;$T2129)),"")))))&amp;"",IF(O2129="","",""))&amp;""</f>
        <v>OffensivePlay_Zone-PuckRetreivalTurnover</v>
      </c>
      <c r="AX2129" t="str" cm="1">
        <f t="array" ref="AX2129">IFERROR(IF(P2129&lt;&gt;"",P2129,IF(OR($S2129="",$T2129=""),"",IF($T2129&lt;&gt;"",_xlfn._xlws.FILTER(P:P,($BU:$BU=$BU2129)*($I:$I=$I2129)*($T:$T=$T2129)*($S:$S=_xlfn.MINIFS($S:$S,$T:$T,"="&amp;$T2129)),""))))&amp;"",IF(P2129="","",""))&amp;""</f>
        <v/>
      </c>
      <c r="AY2129" t="str" cm="1">
        <f t="array" ref="AY2129">IFERROR(IF(Q2129&lt;&gt;"",Q2129,IF(OR($S2129="",$T2129=""),"",IF($T2129&lt;&gt;"",_xlfn._xlws.FILTER(Q:Q,($BU:$BU=$BU2129)*($I:$I=$I2129)*($T:$T=$T2129)*($S:$S=_xlfn.MINIFS($S:$S,$T:$T,"="&amp;$T2129)),""))))&amp;"",IF(Q2129="","",""))&amp;""</f>
        <v>u</v>
      </c>
      <c r="AZ2129" t="str" cm="1">
        <f t="array" ref="AZ2129">IFERROR(IF(R2129&lt;&gt;"",R2129,IF(OR($S2129="",$T2129=""),"",IF($T2129&lt;&gt;"",_xlfn._xlws.FILTER(R:R,($BU:$BU=$BU2129)*($I:$I=$I2129)*($T:$T=$T2129)*($S:$S=_xlfn.MINIFS($S:$S,$T:$T,"="&amp;$T2129)),""))))&amp;"",IF(R2129="","",""))&amp;""</f>
        <v/>
      </c>
      <c r="BA2129" s="6">
        <f t="shared" si="3087"/>
        <v>180</v>
      </c>
      <c r="BB2129">
        <f t="shared" ref="BB2129:BD2129" si="3109">BB2128</f>
        <v>18987</v>
      </c>
      <c r="BC2129" t="str">
        <f t="shared" si="3109"/>
        <v>Velodrome</v>
      </c>
      <c r="BD2129" t="str">
        <f t="shared" si="3109"/>
        <v>Outlaws</v>
      </c>
      <c r="BE2129" t="s">
        <v>13</v>
      </c>
      <c r="BF2129" t="s">
        <v>586</v>
      </c>
      <c r="BI2129" cm="1">
        <f t="array" ref="BI2129">IFERROR(_xlfn._xlws.FILTER(shifts!A:A,(shifts!B:B=events!AD2129)*(shifts!AG:AG&gt;=events!BK2129)*(shifts!AH:AH&lt;=events!BL2129)),BI2128)</f>
        <v>75</v>
      </c>
      <c r="BJ2129" s="15">
        <f t="shared" si="3089"/>
        <v>0</v>
      </c>
      <c r="BK2129">
        <f t="shared" si="3090"/>
        <v>54</v>
      </c>
      <c r="BL2129">
        <f t="shared" si="3091"/>
        <v>54</v>
      </c>
      <c r="BM2129" s="15">
        <f>SUMIFS(BJ$2:BJ2129,K$2:K2129,"=Intermission")+SUMIFS(BJ$2:BJ2129,K$2:K2129,"=Timeout")</f>
        <v>67</v>
      </c>
      <c r="BN2129">
        <f t="shared" si="3092"/>
        <v>1147</v>
      </c>
      <c r="BO2129" s="19">
        <f t="shared" si="3093"/>
        <v>2173</v>
      </c>
      <c r="BP2129">
        <f t="shared" si="3094"/>
        <v>2168</v>
      </c>
      <c r="BQ2129" s="17">
        <f t="shared" si="3095"/>
        <v>2173</v>
      </c>
      <c r="BR2129" t="str">
        <f t="shared" si="3096"/>
        <v>event_team_player_1</v>
      </c>
      <c r="BS2129">
        <f>COUNTIFS(S$3:S2129,"="&amp;S2129,AI$3:AI2129,"="&amp;AI2129)</f>
        <v>1</v>
      </c>
      <c r="BT2129" t="str">
        <f>IFERROR(VLOOKUP(BB2129&amp;BU2129&amp;X2129,game_rosters!U:W,3,FALSE),"")</f>
        <v>P100032</v>
      </c>
      <c r="BU2129" t="str">
        <f t="shared" si="3097"/>
        <v>Outlaws</v>
      </c>
    </row>
    <row r="2130" spans="1:73" x14ac:dyDescent="0.2">
      <c r="A2130">
        <f t="shared" si="3072"/>
        <v>1</v>
      </c>
      <c r="I2130" s="44">
        <v>4</v>
      </c>
      <c r="K2130" t="s">
        <v>13</v>
      </c>
      <c r="O2130" t="s">
        <v>627</v>
      </c>
      <c r="Q2130" t="s">
        <v>595</v>
      </c>
      <c r="R2130" s="51">
        <v>1</v>
      </c>
      <c r="S2130">
        <v>1095</v>
      </c>
      <c r="T2130" t="s">
        <v>756</v>
      </c>
      <c r="W2130" t="s">
        <v>731</v>
      </c>
      <c r="X2130">
        <v>4</v>
      </c>
      <c r="Z2130">
        <v>1</v>
      </c>
      <c r="AA2130">
        <f t="shared" si="3029"/>
        <v>2095</v>
      </c>
      <c r="AB2130" t="str">
        <f t="shared" si="3030"/>
        <v/>
      </c>
      <c r="AC2130">
        <f t="shared" si="3068"/>
        <v>2095</v>
      </c>
      <c r="AD2130" s="6">
        <v>2</v>
      </c>
      <c r="AE2130" t="s">
        <v>742</v>
      </c>
      <c r="AF2130" t="s">
        <v>920</v>
      </c>
      <c r="AG2130" t="s">
        <v>742</v>
      </c>
      <c r="AH2130" t="s">
        <v>918</v>
      </c>
      <c r="AI2130" t="str">
        <f t="shared" si="3073"/>
        <v>e</v>
      </c>
      <c r="AJ2130" t="str">
        <f t="shared" si="3074"/>
        <v/>
      </c>
      <c r="AK2130" t="str">
        <f t="shared" si="3075"/>
        <v/>
      </c>
      <c r="AL2130" t="str">
        <f t="shared" si="3076"/>
        <v/>
      </c>
      <c r="AM2130" t="str">
        <f t="shared" si="3077"/>
        <v/>
      </c>
      <c r="AN2130" t="str">
        <f t="shared" si="3078"/>
        <v>Away</v>
      </c>
      <c r="AO2130" t="str">
        <f t="shared" si="3079"/>
        <v>a</v>
      </c>
      <c r="AP2130" t="str">
        <f t="shared" si="3080"/>
        <v/>
      </c>
      <c r="AQ2130" t="str">
        <f t="shared" si="3081"/>
        <v/>
      </c>
      <c r="AR2130" t="str">
        <f t="shared" si="3082"/>
        <v>Away</v>
      </c>
      <c r="AS2130" t="str">
        <f t="shared" si="3083"/>
        <v>a</v>
      </c>
      <c r="AT2130" t="str">
        <f t="shared" si="3084"/>
        <v>Offensive</v>
      </c>
      <c r="AU2130" t="str">
        <f t="shared" si="3085"/>
        <v/>
      </c>
      <c r="AV2130" t="str">
        <f t="shared" si="3086"/>
        <v/>
      </c>
      <c r="AW2130" t="str" cm="1">
        <f t="array" ref="AW2130">IFERROR(IF(O2130&lt;&gt;"",O2130,IF(OR($S2130="",$T2130=""),"",IF(O2130&lt;&gt;"",O2130,IF($T2130&lt;&gt;"",_xlfn._xlws.FILTER(O:O,($BU:$BU=$BU2130)*($I:$I=$I2130)*($T:$T=$T2130)*($S:$S=_xlfn.MINIFS($S:$S,$T:$T,"="&amp;$T2130)),"")))))&amp;"",IF(O2130="","",""))&amp;""</f>
        <v>OffensivePlay_Possession-Deke</v>
      </c>
      <c r="AX2130" t="str" cm="1">
        <f t="array" ref="AX2130">IFERROR(IF(P2130&lt;&gt;"",P2130,IF(OR($S2130="",$T2130=""),"",IF($T2130&lt;&gt;"",_xlfn._xlws.FILTER(P:P,($BU:$BU=$BU2130)*($I:$I=$I2130)*($T:$T=$T2130)*($S:$S=_xlfn.MINIFS($S:$S,$T:$T,"="&amp;$T2130)),""))))&amp;"",IF(P2130="","",""))&amp;""</f>
        <v/>
      </c>
      <c r="AY2130" t="str" cm="1">
        <f t="array" ref="AY2130">IFERROR(IF(Q2130&lt;&gt;"",Q2130,IF(OR($S2130="",$T2130=""),"",IF($T2130&lt;&gt;"",_xlfn._xlws.FILTER(Q:Q,($BU:$BU=$BU2130)*($I:$I=$I2130)*($T:$T=$T2130)*($S:$S=_xlfn.MINIFS($S:$S,$T:$T,"="&amp;$T2130)),""))))&amp;"",IF(Q2130="","",""))&amp;""</f>
        <v>s</v>
      </c>
      <c r="AZ2130" t="str" cm="1">
        <f t="array" ref="AZ2130">IFERROR(IF(R2130&lt;&gt;"",R2130,IF(OR($S2130="",$T2130=""),"",IF($T2130&lt;&gt;"",_xlfn._xlws.FILTER(R:R,($BU:$BU=$BU2130)*($I:$I=$I2130)*($T:$T=$T2130)*($S:$S=_xlfn.MINIFS($S:$S,$T:$T,"="&amp;$T2130)),""))))&amp;"",IF(R2130="","",""))&amp;""</f>
        <v>1</v>
      </c>
      <c r="BA2130" s="6">
        <f t="shared" si="3087"/>
        <v>180</v>
      </c>
      <c r="BB2130">
        <f t="shared" ref="BB2130:BD2130" si="3110">BB2129</f>
        <v>18987</v>
      </c>
      <c r="BC2130" t="str">
        <f t="shared" si="3110"/>
        <v>Velodrome</v>
      </c>
      <c r="BD2130" t="str">
        <f t="shared" si="3110"/>
        <v>Outlaws</v>
      </c>
      <c r="BE2130" t="s">
        <v>13</v>
      </c>
      <c r="BF2130" t="s">
        <v>756</v>
      </c>
      <c r="BI2130" cm="1">
        <f t="array" ref="BI2130">IFERROR(_xlfn._xlws.FILTER(shifts!A:A,(shifts!B:B=events!AD2130)*(shifts!AG:AG&gt;=events!BK2130)*(shifts!AH:AH&lt;=events!BL2130)),BI2129)</f>
        <v>75</v>
      </c>
      <c r="BJ2130" s="15">
        <f t="shared" si="3089"/>
        <v>1</v>
      </c>
      <c r="BK2130">
        <f t="shared" si="3090"/>
        <v>54</v>
      </c>
      <c r="BL2130">
        <f t="shared" si="3091"/>
        <v>53</v>
      </c>
      <c r="BM2130" s="15">
        <f>SUMIFS(BJ$2:BJ2130,K$2:K2130,"=Intermission")+SUMIFS(BJ$2:BJ2130,K$2:K2130,"=Timeout")</f>
        <v>67</v>
      </c>
      <c r="BN2130">
        <f t="shared" si="3092"/>
        <v>1147</v>
      </c>
      <c r="BO2130" s="19">
        <f t="shared" si="3093"/>
        <v>2173</v>
      </c>
      <c r="BP2130">
        <f t="shared" si="3094"/>
        <v>2168</v>
      </c>
      <c r="BQ2130" s="17">
        <f t="shared" si="3095"/>
        <v>2174</v>
      </c>
      <c r="BR2130" t="str">
        <f t="shared" si="3096"/>
        <v>event_team_player_1</v>
      </c>
      <c r="BS2130">
        <f>COUNTIFS(S$3:S2130,"="&amp;S2130,AI$3:AI2130,"="&amp;AI2130)</f>
        <v>1</v>
      </c>
      <c r="BT2130" t="str">
        <f>IFERROR(VLOOKUP(BB2130&amp;BU2130&amp;X2130,game_rosters!U:W,3,FALSE),"")</f>
        <v>P100032</v>
      </c>
      <c r="BU2130" t="str">
        <f t="shared" si="3097"/>
        <v>Outlaws</v>
      </c>
    </row>
    <row r="2131" spans="1:73" x14ac:dyDescent="0.2">
      <c r="A2131" t="str">
        <f t="shared" si="3072"/>
        <v/>
      </c>
      <c r="I2131" s="44">
        <v>55</v>
      </c>
      <c r="O2131" t="s">
        <v>625</v>
      </c>
      <c r="P2131" t="s">
        <v>601</v>
      </c>
      <c r="Q2131" t="s">
        <v>594</v>
      </c>
      <c r="R2131" s="51">
        <v>1</v>
      </c>
      <c r="S2131">
        <v>1095</v>
      </c>
      <c r="T2131" t="s">
        <v>756</v>
      </c>
      <c r="X2131">
        <v>55</v>
      </c>
      <c r="AA2131">
        <f t="shared" si="3029"/>
        <v>2095</v>
      </c>
      <c r="AB2131" t="str">
        <f t="shared" si="3030"/>
        <v/>
      </c>
      <c r="AC2131">
        <f t="shared" si="3068"/>
        <v>2095</v>
      </c>
      <c r="AD2131" s="6">
        <v>2</v>
      </c>
      <c r="AE2131" t="s">
        <v>742</v>
      </c>
      <c r="AF2131" t="s">
        <v>920</v>
      </c>
      <c r="AG2131" t="s">
        <v>742</v>
      </c>
      <c r="AH2131" t="s">
        <v>918</v>
      </c>
      <c r="AI2131" t="str">
        <f t="shared" si="3073"/>
        <v>o</v>
      </c>
      <c r="AJ2131" t="str">
        <f t="shared" si="3074"/>
        <v/>
      </c>
      <c r="AK2131" t="str">
        <f t="shared" si="3075"/>
        <v/>
      </c>
      <c r="AL2131" t="str">
        <f t="shared" si="3076"/>
        <v/>
      </c>
      <c r="AM2131" t="str">
        <f t="shared" si="3077"/>
        <v/>
      </c>
      <c r="AN2131" t="str">
        <f t="shared" si="3078"/>
        <v>Away</v>
      </c>
      <c r="AO2131" t="str">
        <f t="shared" si="3079"/>
        <v>a</v>
      </c>
      <c r="AP2131" t="str">
        <f t="shared" si="3080"/>
        <v/>
      </c>
      <c r="AQ2131" t="str">
        <f t="shared" si="3081"/>
        <v/>
      </c>
      <c r="AR2131" t="str">
        <f t="shared" si="3082"/>
        <v>Away</v>
      </c>
      <c r="AS2131" t="str">
        <f t="shared" si="3083"/>
        <v>a</v>
      </c>
      <c r="AT2131" t="str">
        <f t="shared" si="3084"/>
        <v>Defensive</v>
      </c>
      <c r="AU2131" t="str">
        <f t="shared" si="3085"/>
        <v/>
      </c>
      <c r="AV2131" t="str">
        <f t="shared" si="3086"/>
        <v/>
      </c>
      <c r="AW2131" t="str" cm="1">
        <f t="array" ref="AW2131">IFERROR(IF(O2131&lt;&gt;"",O2131,IF(OR($S2131="",$T2131=""),"",IF(O2131&lt;&gt;"",O2131,IF($T2131&lt;&gt;"",_xlfn._xlws.FILTER(O:O,($BU:$BU=$BU2131)*($I:$I=$I2131)*($T:$T=$T2131)*($S:$S=_xlfn.MINIFS($S:$S,$T:$T,"="&amp;$T2131)),"")))))&amp;"",IF(O2131="","",""))&amp;""</f>
        <v>Defensive_PlayPossession-BeatDeke</v>
      </c>
      <c r="AX2131" t="str" cm="1">
        <f t="array" ref="AX2131">IFERROR(IF(P2131&lt;&gt;"",P2131,IF(OR($S2131="",$T2131=""),"",IF($T2131&lt;&gt;"",_xlfn._xlws.FILTER(P:P,($BU:$BU=$BU2131)*($I:$I=$I2131)*($T:$T=$T2131)*($S:$S=_xlfn.MINIFS($S:$S,$T:$T,"="&amp;$T2131)),""))))&amp;"",IF(P2131="","",""))&amp;""</f>
        <v>Defensive_PlayPossession-PokeCheck</v>
      </c>
      <c r="AY2131" t="str" cm="1">
        <f t="array" ref="AY2131">IFERROR(IF(Q2131&lt;&gt;"",Q2131,IF(OR($S2131="",$T2131=""),"",IF($T2131&lt;&gt;"",_xlfn._xlws.FILTER(Q:Q,($BU:$BU=$BU2131)*($I:$I=$I2131)*($T:$T=$T2131)*($S:$S=_xlfn.MINIFS($S:$S,$T:$T,"="&amp;$T2131)),""))))&amp;"",IF(Q2131="","",""))&amp;""</f>
        <v>u</v>
      </c>
      <c r="AZ2131" t="str" cm="1">
        <f t="array" ref="AZ2131">IFERROR(IF(R2131&lt;&gt;"",R2131,IF(OR($S2131="",$T2131=""),"",IF($T2131&lt;&gt;"",_xlfn._xlws.FILTER(R:R,($BU:$BU=$BU2131)*($I:$I=$I2131)*($T:$T=$T2131)*($S:$S=_xlfn.MINIFS($S:$S,$T:$T,"="&amp;$T2131)),""))))&amp;"",IF(R2131="","",""))&amp;""</f>
        <v>1</v>
      </c>
      <c r="BA2131" s="6">
        <f t="shared" si="3087"/>
        <v>180</v>
      </c>
      <c r="BB2131">
        <f t="shared" ref="BB2131:BD2131" si="3111">BB2130</f>
        <v>18987</v>
      </c>
      <c r="BC2131" t="str">
        <f t="shared" si="3111"/>
        <v>Velodrome</v>
      </c>
      <c r="BD2131" t="str">
        <f t="shared" si="3111"/>
        <v>Outlaws</v>
      </c>
      <c r="BE2131" t="s">
        <v>13</v>
      </c>
      <c r="BF2131" t="s">
        <v>756</v>
      </c>
      <c r="BI2131" cm="1">
        <f t="array" ref="BI2131">IFERROR(_xlfn._xlws.FILTER(shifts!A:A,(shifts!B:B=events!AD2131)*(shifts!AG:AG&gt;=events!BK2131)*(shifts!AH:AH&lt;=events!BL2131)),BI2130)</f>
        <v>75</v>
      </c>
      <c r="BJ2131" s="15">
        <f t="shared" si="3089"/>
        <v>1</v>
      </c>
      <c r="BK2131">
        <f t="shared" si="3090"/>
        <v>54</v>
      </c>
      <c r="BL2131">
        <f t="shared" si="3091"/>
        <v>53</v>
      </c>
      <c r="BM2131" s="15">
        <f>SUMIFS(BJ$2:BJ2131,K$2:K2131,"=Intermission")+SUMIFS(BJ$2:BJ2131,K$2:K2131,"=Timeout")</f>
        <v>67</v>
      </c>
      <c r="BN2131">
        <f t="shared" si="3092"/>
        <v>1147</v>
      </c>
      <c r="BO2131" s="19">
        <f t="shared" si="3093"/>
        <v>2173</v>
      </c>
      <c r="BP2131">
        <f t="shared" si="3094"/>
        <v>2168</v>
      </c>
      <c r="BQ2131" s="17">
        <f t="shared" si="3095"/>
        <v>2174</v>
      </c>
      <c r="BR2131" t="str">
        <f t="shared" si="3096"/>
        <v>opp_team_player_1</v>
      </c>
      <c r="BS2131">
        <f>COUNTIFS(S$3:S2131,"="&amp;S2131,AI$3:AI2131,"="&amp;AI2131)</f>
        <v>1</v>
      </c>
      <c r="BT2131" t="str">
        <f>IFERROR(VLOOKUP(BB2131&amp;BU2131&amp;X2131,game_rosters!U:W,3,FALSE),"")</f>
        <v>P100064</v>
      </c>
      <c r="BU2131" t="str">
        <f t="shared" si="3097"/>
        <v>Velodrome</v>
      </c>
    </row>
    <row r="2132" spans="1:73" x14ac:dyDescent="0.2">
      <c r="A2132">
        <f t="shared" si="3072"/>
        <v>1</v>
      </c>
      <c r="I2132" s="44">
        <v>4</v>
      </c>
      <c r="K2132" t="s">
        <v>238</v>
      </c>
      <c r="L2132" t="s">
        <v>174</v>
      </c>
      <c r="M2132" t="s">
        <v>87</v>
      </c>
      <c r="N2132" t="s">
        <v>594</v>
      </c>
      <c r="O2132" t="s">
        <v>603</v>
      </c>
      <c r="Q2132" t="s">
        <v>594</v>
      </c>
      <c r="S2132">
        <v>1096</v>
      </c>
      <c r="T2132" t="s">
        <v>756</v>
      </c>
      <c r="W2132" t="s">
        <v>731</v>
      </c>
      <c r="X2132">
        <v>4</v>
      </c>
      <c r="Z2132">
        <v>1</v>
      </c>
      <c r="AA2132">
        <f t="shared" si="3029"/>
        <v>2096</v>
      </c>
      <c r="AB2132" t="str">
        <f t="shared" si="3030"/>
        <v/>
      </c>
      <c r="AC2132">
        <f t="shared" si="3068"/>
        <v>2096</v>
      </c>
      <c r="AD2132" s="6">
        <v>2</v>
      </c>
      <c r="AE2132" t="s">
        <v>742</v>
      </c>
      <c r="AF2132" t="s">
        <v>918</v>
      </c>
      <c r="AG2132" t="s">
        <v>756</v>
      </c>
      <c r="AH2132" t="s">
        <v>756</v>
      </c>
      <c r="AI2132" t="str">
        <f t="shared" si="3073"/>
        <v>e</v>
      </c>
      <c r="AJ2132" t="str">
        <f t="shared" si="3074"/>
        <v/>
      </c>
      <c r="AK2132" t="str">
        <f t="shared" si="3075"/>
        <v/>
      </c>
      <c r="AL2132" t="str">
        <f t="shared" si="3076"/>
        <v/>
      </c>
      <c r="AM2132" t="str">
        <f t="shared" si="3077"/>
        <v/>
      </c>
      <c r="AN2132" t="str">
        <f t="shared" si="3078"/>
        <v>Away</v>
      </c>
      <c r="AO2132" t="str">
        <f t="shared" si="3079"/>
        <v>a</v>
      </c>
      <c r="AP2132" t="str">
        <f t="shared" si="3080"/>
        <v/>
      </c>
      <c r="AQ2132" t="str">
        <f t="shared" si="3081"/>
        <v/>
      </c>
      <c r="AR2132" t="str">
        <f t="shared" si="3082"/>
        <v>Away</v>
      </c>
      <c r="AS2132" t="str">
        <f t="shared" si="3083"/>
        <v>a</v>
      </c>
      <c r="AT2132" t="str">
        <f t="shared" si="3084"/>
        <v>Offensive</v>
      </c>
      <c r="AU2132" t="str">
        <f t="shared" si="3085"/>
        <v/>
      </c>
      <c r="AV2132" t="str">
        <f t="shared" si="3086"/>
        <v/>
      </c>
      <c r="AW2132" t="str" cm="1">
        <f t="array" ref="AW2132">IFERROR(IF(O2132&lt;&gt;"",O2132,IF(OR($S2132="",$T2132=""),"",IF(O2132&lt;&gt;"",O2132,IF($T2132&lt;&gt;"",_xlfn._xlws.FILTER(O:O,($BU:$BU=$BU2132)*($I:$I=$I2132)*($T:$T=$T2132)*($S:$S=_xlfn.MINIFS($S:$S,$T:$T,"="&amp;$T2132)),"")))))&amp;"",IF(O2132="","",""))&amp;""</f>
        <v>OffensivePlay_Zone-DumpChase</v>
      </c>
      <c r="AX2132" t="str" cm="1">
        <f t="array" ref="AX2132">IFERROR(IF(P2132&lt;&gt;"",P2132,IF(OR($S2132="",$T2132=""),"",IF($T2132&lt;&gt;"",_xlfn._xlws.FILTER(P:P,($BU:$BU=$BU2132)*($I:$I=$I2132)*($T:$T=$T2132)*($S:$S=_xlfn.MINIFS($S:$S,$T:$T,"="&amp;$T2132)),""))))&amp;"",IF(P2132="","",""))&amp;""</f>
        <v/>
      </c>
      <c r="AY2132" t="str" cm="1">
        <f t="array" ref="AY2132">IFERROR(IF(Q2132&lt;&gt;"",Q2132,IF(OR($S2132="",$T2132=""),"",IF($T2132&lt;&gt;"",_xlfn._xlws.FILTER(Q:Q,($BU:$BU=$BU2132)*($I:$I=$I2132)*($T:$T=$T2132)*($S:$S=_xlfn.MINIFS($S:$S,$T:$T,"="&amp;$T2132)),""))))&amp;"",IF(Q2132="","",""))&amp;""</f>
        <v>u</v>
      </c>
      <c r="AZ2132" t="str" cm="1">
        <f t="array" ref="AZ2132">IFERROR(IF(R2132&lt;&gt;"",R2132,IF(OR($S2132="",$T2132=""),"",IF($T2132&lt;&gt;"",_xlfn._xlws.FILTER(R:R,($BU:$BU=$BU2132)*($I:$I=$I2132)*($T:$T=$T2132)*($S:$S=_xlfn.MINIFS($S:$S,$T:$T,"="&amp;$T2132)),""))))&amp;"",IF(R2132="","",""))&amp;""</f>
        <v/>
      </c>
      <c r="BA2132" s="6">
        <f t="shared" si="3087"/>
        <v>181</v>
      </c>
      <c r="BB2132">
        <f t="shared" ref="BB2132:BD2132" si="3112">BB2131</f>
        <v>18987</v>
      </c>
      <c r="BC2132" t="str">
        <f t="shared" si="3112"/>
        <v>Velodrome</v>
      </c>
      <c r="BD2132" t="str">
        <f t="shared" si="3112"/>
        <v>Outlaws</v>
      </c>
      <c r="BE2132" t="s">
        <v>238</v>
      </c>
      <c r="BF2132" t="s">
        <v>174</v>
      </c>
      <c r="BI2132" cm="1">
        <f t="array" ref="BI2132">IFERROR(_xlfn._xlws.FILTER(shifts!A:A,(shifts!B:B=events!AD2132)*(shifts!AG:AG&gt;=events!BK2132)*(shifts!AH:AH&lt;=events!BL2132)),BI2131)</f>
        <v>75</v>
      </c>
      <c r="BJ2132" s="15">
        <f t="shared" si="3089"/>
        <v>0</v>
      </c>
      <c r="BK2132">
        <f t="shared" si="3090"/>
        <v>53</v>
      </c>
      <c r="BL2132">
        <f t="shared" si="3091"/>
        <v>53</v>
      </c>
      <c r="BM2132" s="15">
        <f>SUMIFS(BJ$2:BJ2132,K$2:K2132,"=Intermission")+SUMIFS(BJ$2:BJ2132,K$2:K2132,"=Timeout")</f>
        <v>67</v>
      </c>
      <c r="BN2132">
        <f t="shared" si="3092"/>
        <v>1147</v>
      </c>
      <c r="BO2132" s="19">
        <f t="shared" si="3093"/>
        <v>2174</v>
      </c>
      <c r="BP2132">
        <f t="shared" si="3094"/>
        <v>2169</v>
      </c>
      <c r="BQ2132" s="17">
        <f t="shared" si="3095"/>
        <v>2174</v>
      </c>
      <c r="BR2132" t="str">
        <f t="shared" si="3096"/>
        <v>event_team_player_1</v>
      </c>
      <c r="BS2132">
        <f>COUNTIFS(S$3:S2132,"="&amp;S2132,AI$3:AI2132,"="&amp;AI2132)</f>
        <v>1</v>
      </c>
      <c r="BT2132" t="str">
        <f>IFERROR(VLOOKUP(BB2132&amp;BU2132&amp;X2132,game_rosters!U:W,3,FALSE),"")</f>
        <v>P100032</v>
      </c>
      <c r="BU2132" t="str">
        <f t="shared" si="3097"/>
        <v>Outlaws</v>
      </c>
    </row>
    <row r="2133" spans="1:73" x14ac:dyDescent="0.2">
      <c r="A2133">
        <f t="shared" si="3072"/>
        <v>1</v>
      </c>
      <c r="I2133" s="44">
        <v>91</v>
      </c>
      <c r="K2133" t="s">
        <v>13</v>
      </c>
      <c r="L2133" t="s">
        <v>586</v>
      </c>
      <c r="N2133" t="s">
        <v>595</v>
      </c>
      <c r="O2133" t="s">
        <v>604</v>
      </c>
      <c r="Q2133" t="s">
        <v>595</v>
      </c>
      <c r="S2133">
        <v>1097</v>
      </c>
      <c r="T2133" t="s">
        <v>756</v>
      </c>
      <c r="W2133" t="s">
        <v>735</v>
      </c>
      <c r="X2133">
        <v>91</v>
      </c>
      <c r="Z2133">
        <v>1</v>
      </c>
      <c r="AA2133">
        <f t="shared" si="3029"/>
        <v>2097</v>
      </c>
      <c r="AB2133" t="str">
        <f t="shared" si="3030"/>
        <v/>
      </c>
      <c r="AC2133">
        <f t="shared" si="3068"/>
        <v>2097</v>
      </c>
      <c r="AD2133" s="6">
        <v>2</v>
      </c>
      <c r="AE2133" t="s">
        <v>742</v>
      </c>
      <c r="AF2133" t="s">
        <v>899</v>
      </c>
      <c r="AG2133" t="s">
        <v>756</v>
      </c>
      <c r="AH2133" t="s">
        <v>756</v>
      </c>
      <c r="AI2133" t="str">
        <f t="shared" si="3073"/>
        <v>e</v>
      </c>
      <c r="AJ2133" t="str">
        <f t="shared" si="3074"/>
        <v/>
      </c>
      <c r="AK2133" t="str">
        <f t="shared" si="3075"/>
        <v/>
      </c>
      <c r="AL2133" t="str">
        <f t="shared" si="3076"/>
        <v/>
      </c>
      <c r="AM2133" t="str">
        <f t="shared" si="3077"/>
        <v/>
      </c>
      <c r="AN2133" t="str">
        <f t="shared" si="3078"/>
        <v>Home</v>
      </c>
      <c r="AO2133" t="str">
        <f t="shared" si="3079"/>
        <v>h</v>
      </c>
      <c r="AP2133" t="str">
        <f t="shared" si="3080"/>
        <v/>
      </c>
      <c r="AQ2133" t="str">
        <f t="shared" si="3081"/>
        <v/>
      </c>
      <c r="AR2133" t="str">
        <f t="shared" si="3082"/>
        <v>Home</v>
      </c>
      <c r="AS2133" t="str">
        <f t="shared" si="3083"/>
        <v>h</v>
      </c>
      <c r="AT2133" t="str">
        <f t="shared" si="3084"/>
        <v>Offensive</v>
      </c>
      <c r="AU2133" t="str">
        <f t="shared" si="3085"/>
        <v/>
      </c>
      <c r="AV2133" t="str">
        <f t="shared" si="3086"/>
        <v/>
      </c>
      <c r="AW2133" t="str" cm="1">
        <f t="array" ref="AW2133">IFERROR(IF(O2133&lt;&gt;"",O2133,IF(OR($S2133="",$T2133=""),"",IF(O2133&lt;&gt;"",O2133,IF($T2133&lt;&gt;"",_xlfn._xlws.FILTER(O:O,($BU:$BU=$BU2133)*($I:$I=$I2133)*($T:$T=$T2133)*($S:$S=_xlfn.MINIFS($S:$S,$T:$T,"="&amp;$T2133)),"")))))&amp;"",IF(O2133="","",""))&amp;""</f>
        <v>OffensivePlay_Zone-PuckRetrievalDumpIn</v>
      </c>
      <c r="AX2133" t="str" cm="1">
        <f t="array" ref="AX2133">IFERROR(IF(P2133&lt;&gt;"",P2133,IF(OR($S2133="",$T2133=""),"",IF($T2133&lt;&gt;"",_xlfn._xlws.FILTER(P:P,($BU:$BU=$BU2133)*($I:$I=$I2133)*($T:$T=$T2133)*($S:$S=_xlfn.MINIFS($S:$S,$T:$T,"="&amp;$T2133)),""))))&amp;"",IF(P2133="","",""))&amp;""</f>
        <v/>
      </c>
      <c r="AY2133" t="str" cm="1">
        <f t="array" ref="AY2133">IFERROR(IF(Q2133&lt;&gt;"",Q2133,IF(OR($S2133="",$T2133=""),"",IF($T2133&lt;&gt;"",_xlfn._xlws.FILTER(Q:Q,($BU:$BU=$BU2133)*($I:$I=$I2133)*($T:$T=$T2133)*($S:$S=_xlfn.MINIFS($S:$S,$T:$T,"="&amp;$T2133)),""))))&amp;"",IF(Q2133="","",""))&amp;""</f>
        <v>s</v>
      </c>
      <c r="AZ2133" t="str" cm="1">
        <f t="array" ref="AZ2133">IFERROR(IF(R2133&lt;&gt;"",R2133,IF(OR($S2133="",$T2133=""),"",IF($T2133&lt;&gt;"",_xlfn._xlws.FILTER(R:R,($BU:$BU=$BU2133)*($I:$I=$I2133)*($T:$T=$T2133)*($S:$S=_xlfn.MINIFS($S:$S,$T:$T,"="&amp;$T2133)),""))))&amp;"",IF(R2133="","",""))&amp;""</f>
        <v/>
      </c>
      <c r="BA2133" s="6">
        <f t="shared" si="3087"/>
        <v>181</v>
      </c>
      <c r="BB2133">
        <f t="shared" ref="BB2133:BD2133" si="3113">BB2132</f>
        <v>18987</v>
      </c>
      <c r="BC2133" t="str">
        <f t="shared" si="3113"/>
        <v>Velodrome</v>
      </c>
      <c r="BD2133" t="str">
        <f t="shared" si="3113"/>
        <v>Outlaws</v>
      </c>
      <c r="BE2133" t="s">
        <v>13</v>
      </c>
      <c r="BF2133" t="s">
        <v>586</v>
      </c>
      <c r="BI2133" cm="1">
        <f t="array" ref="BI2133">IFERROR(_xlfn._xlws.FILTER(shifts!A:A,(shifts!B:B=events!AD2133)*(shifts!AG:AG&gt;=events!BK2133)*(shifts!AH:AH&lt;=events!BL2133)),BI2132)</f>
        <v>75</v>
      </c>
      <c r="BJ2133" s="15">
        <f t="shared" si="3089"/>
        <v>0</v>
      </c>
      <c r="BK2133">
        <f t="shared" si="3090"/>
        <v>48</v>
      </c>
      <c r="BL2133">
        <f t="shared" si="3091"/>
        <v>48</v>
      </c>
      <c r="BM2133" s="15">
        <f>SUMIFS(BJ$2:BJ2133,K$2:K2133,"=Intermission")+SUMIFS(BJ$2:BJ2133,K$2:K2133,"=Timeout")</f>
        <v>67</v>
      </c>
      <c r="BN2133">
        <f t="shared" si="3092"/>
        <v>1147</v>
      </c>
      <c r="BO2133" s="19">
        <f t="shared" si="3093"/>
        <v>2179</v>
      </c>
      <c r="BP2133">
        <f t="shared" si="3094"/>
        <v>2174</v>
      </c>
      <c r="BQ2133" s="17">
        <f t="shared" si="3095"/>
        <v>2179</v>
      </c>
      <c r="BR2133" t="str">
        <f t="shared" si="3096"/>
        <v>event_team_player_1</v>
      </c>
      <c r="BS2133">
        <f>COUNTIFS(S$3:S2133,"="&amp;S2133,AI$3:AI2133,"="&amp;AI2133)</f>
        <v>1</v>
      </c>
      <c r="BT2133" t="str">
        <f>IFERROR(VLOOKUP(BB2133&amp;BU2133&amp;X2133,game_rosters!U:W,3,FALSE),"")</f>
        <v>P100002</v>
      </c>
      <c r="BU2133" t="str">
        <f t="shared" si="3097"/>
        <v>Velodrome</v>
      </c>
    </row>
    <row r="2134" spans="1:73" x14ac:dyDescent="0.2">
      <c r="A2134">
        <f t="shared" si="3072"/>
        <v>1</v>
      </c>
      <c r="I2134" s="44">
        <v>91</v>
      </c>
      <c r="K2134" t="s">
        <v>7</v>
      </c>
      <c r="L2134" t="s">
        <v>172</v>
      </c>
      <c r="M2134" t="s">
        <v>68</v>
      </c>
      <c r="N2134" t="s">
        <v>595</v>
      </c>
      <c r="O2134" t="s">
        <v>636</v>
      </c>
      <c r="P2134" t="s">
        <v>654</v>
      </c>
      <c r="Q2134" t="s">
        <v>595</v>
      </c>
      <c r="S2134">
        <v>1098</v>
      </c>
      <c r="T2134" t="s">
        <v>756</v>
      </c>
      <c r="W2134" t="s">
        <v>735</v>
      </c>
      <c r="X2134">
        <v>91</v>
      </c>
      <c r="Z2134">
        <v>1</v>
      </c>
      <c r="AA2134">
        <f t="shared" si="3029"/>
        <v>2098</v>
      </c>
      <c r="AB2134" t="str">
        <f t="shared" si="3030"/>
        <v/>
      </c>
      <c r="AC2134">
        <f t="shared" si="3068"/>
        <v>2098</v>
      </c>
      <c r="AD2134" s="6">
        <v>2</v>
      </c>
      <c r="AE2134" t="s">
        <v>742</v>
      </c>
      <c r="AF2134" t="s">
        <v>930</v>
      </c>
      <c r="AG2134" t="s">
        <v>756</v>
      </c>
      <c r="AH2134" t="s">
        <v>756</v>
      </c>
      <c r="AI2134" t="str">
        <f t="shared" si="3073"/>
        <v>e</v>
      </c>
      <c r="AJ2134" t="str">
        <f t="shared" si="3074"/>
        <v/>
      </c>
      <c r="AK2134" t="str">
        <f t="shared" si="3075"/>
        <v/>
      </c>
      <c r="AL2134" t="str">
        <f t="shared" si="3076"/>
        <v/>
      </c>
      <c r="AM2134" t="str">
        <f t="shared" si="3077"/>
        <v/>
      </c>
      <c r="AN2134" t="str">
        <f t="shared" si="3078"/>
        <v>Home</v>
      </c>
      <c r="AO2134" t="str">
        <f t="shared" si="3079"/>
        <v>h</v>
      </c>
      <c r="AP2134" t="str">
        <f t="shared" si="3080"/>
        <v/>
      </c>
      <c r="AQ2134" t="str">
        <f t="shared" si="3081"/>
        <v/>
      </c>
      <c r="AR2134" t="str">
        <f t="shared" si="3082"/>
        <v>Home</v>
      </c>
      <c r="AS2134" t="str">
        <f t="shared" si="3083"/>
        <v>h</v>
      </c>
      <c r="AT2134" t="str">
        <f t="shared" si="3084"/>
        <v>Offensive</v>
      </c>
      <c r="AU2134" t="str">
        <f t="shared" si="3085"/>
        <v/>
      </c>
      <c r="AV2134" t="str">
        <f t="shared" si="3086"/>
        <v/>
      </c>
      <c r="AW2134" t="str" cm="1">
        <f t="array" ref="AW2134">IFERROR(IF(O2134&lt;&gt;"",O2134,IF(OR($S2134="",$T2134=""),"",IF(O2134&lt;&gt;"",O2134,IF($T2134&lt;&gt;"",_xlfn._xlws.FILTER(O:O,($BU:$BU=$BU2134)*($I:$I=$I2134)*($T:$T=$T2134)*($S:$S=_xlfn.MINIFS($S:$S,$T:$T,"="&amp;$T2134)),"")))))&amp;"",IF(O2134="","",""))&amp;""</f>
        <v>OffensivePlay_Pass-Reverse</v>
      </c>
      <c r="AX2134" t="str" cm="1">
        <f t="array" ref="AX2134">IFERROR(IF(P2134&lt;&gt;"",P2134,IF(OR($S2134="",$T2134=""),"",IF($T2134&lt;&gt;"",_xlfn._xlws.FILTER(P:P,($BU:$BU=$BU2134)*($I:$I=$I2134)*($T:$T=$T2134)*($S:$S=_xlfn.MINIFS($S:$S,$T:$T,"="&amp;$T2134)),""))))&amp;"",IF(P2134="","",""))&amp;""</f>
        <v>OffensivePlay_Pass-SecondTouch</v>
      </c>
      <c r="AY2134" t="str" cm="1">
        <f t="array" ref="AY2134">IFERROR(IF(Q2134&lt;&gt;"",Q2134,IF(OR($S2134="",$T2134=""),"",IF($T2134&lt;&gt;"",_xlfn._xlws.FILTER(Q:Q,($BU:$BU=$BU2134)*($I:$I=$I2134)*($T:$T=$T2134)*($S:$S=_xlfn.MINIFS($S:$S,$T:$T,"="&amp;$T2134)),""))))&amp;"",IF(Q2134="","",""))&amp;""</f>
        <v>s</v>
      </c>
      <c r="AZ2134" t="str" cm="1">
        <f t="array" ref="AZ2134">IFERROR(IF(R2134&lt;&gt;"",R2134,IF(OR($S2134="",$T2134=""),"",IF($T2134&lt;&gt;"",_xlfn._xlws.FILTER(R:R,($BU:$BU=$BU2134)*($I:$I=$I2134)*($T:$T=$T2134)*($S:$S=_xlfn.MINIFS($S:$S,$T:$T,"="&amp;$T2134)),""))))&amp;"",IF(R2134="","",""))&amp;""</f>
        <v/>
      </c>
      <c r="BA2134" s="6">
        <f t="shared" si="3087"/>
        <v>181</v>
      </c>
      <c r="BB2134">
        <f t="shared" ref="BB2134:BD2134" si="3114">BB2133</f>
        <v>18987</v>
      </c>
      <c r="BC2134" t="str">
        <f t="shared" si="3114"/>
        <v>Velodrome</v>
      </c>
      <c r="BD2134" t="str">
        <f t="shared" si="3114"/>
        <v>Outlaws</v>
      </c>
      <c r="BE2134" t="s">
        <v>7</v>
      </c>
      <c r="BF2134" t="s">
        <v>172</v>
      </c>
      <c r="BI2134" cm="1">
        <f t="array" ref="BI2134">IFERROR(_xlfn._xlws.FILTER(shifts!A:A,(shifts!B:B=events!AD2134)*(shifts!AG:AG&gt;=events!BK2134)*(shifts!AH:AH&lt;=events!BL2134)),BI2133)</f>
        <v>75</v>
      </c>
      <c r="BJ2134" s="15">
        <f t="shared" si="3089"/>
        <v>0</v>
      </c>
      <c r="BK2134">
        <f t="shared" si="3090"/>
        <v>47</v>
      </c>
      <c r="BL2134">
        <f t="shared" si="3091"/>
        <v>47</v>
      </c>
      <c r="BM2134" s="15">
        <f>SUMIFS(BJ$2:BJ2134,K$2:K2134,"=Intermission")+SUMIFS(BJ$2:BJ2134,K$2:K2134,"=Timeout")</f>
        <v>67</v>
      </c>
      <c r="BN2134">
        <f t="shared" si="3092"/>
        <v>1147</v>
      </c>
      <c r="BO2134" s="19">
        <f t="shared" si="3093"/>
        <v>2180</v>
      </c>
      <c r="BP2134">
        <f t="shared" si="3094"/>
        <v>2175</v>
      </c>
      <c r="BQ2134" s="17">
        <f t="shared" si="3095"/>
        <v>2180</v>
      </c>
      <c r="BR2134" t="str">
        <f t="shared" si="3096"/>
        <v>event_team_player_1</v>
      </c>
      <c r="BS2134">
        <f>COUNTIFS(S$3:S2134,"="&amp;S2134,AI$3:AI2134,"="&amp;AI2134)</f>
        <v>1</v>
      </c>
      <c r="BT2134" t="str">
        <f>IFERROR(VLOOKUP(BB2134&amp;BU2134&amp;X2134,game_rosters!U:W,3,FALSE),"")</f>
        <v>P100002</v>
      </c>
      <c r="BU2134" t="str">
        <f t="shared" si="3097"/>
        <v>Velodrome</v>
      </c>
    </row>
    <row r="2135" spans="1:73" x14ac:dyDescent="0.2">
      <c r="A2135" t="str">
        <f t="shared" si="3072"/>
        <v/>
      </c>
      <c r="I2135" s="44">
        <v>22</v>
      </c>
      <c r="S2135">
        <v>1098</v>
      </c>
      <c r="T2135" t="s">
        <v>756</v>
      </c>
      <c r="X2135">
        <v>22</v>
      </c>
      <c r="Z2135">
        <v>1</v>
      </c>
      <c r="AA2135">
        <f t="shared" si="3029"/>
        <v>2098</v>
      </c>
      <c r="AB2135" t="str">
        <f t="shared" si="3030"/>
        <v/>
      </c>
      <c r="AC2135">
        <f t="shared" si="3068"/>
        <v>2098</v>
      </c>
      <c r="AD2135" s="6">
        <v>2</v>
      </c>
      <c r="AE2135" t="s">
        <v>742</v>
      </c>
      <c r="AF2135" t="s">
        <v>930</v>
      </c>
      <c r="AG2135" t="s">
        <v>756</v>
      </c>
      <c r="AH2135" t="s">
        <v>756</v>
      </c>
      <c r="AI2135" t="str">
        <f t="shared" si="3073"/>
        <v>e</v>
      </c>
      <c r="AJ2135" t="str">
        <f t="shared" si="3074"/>
        <v/>
      </c>
      <c r="AK2135" t="str">
        <f t="shared" si="3075"/>
        <v/>
      </c>
      <c r="AL2135" t="str">
        <f t="shared" si="3076"/>
        <v/>
      </c>
      <c r="AM2135" t="str">
        <f t="shared" si="3077"/>
        <v/>
      </c>
      <c r="AN2135" t="str">
        <f t="shared" si="3078"/>
        <v>Home</v>
      </c>
      <c r="AO2135" t="str">
        <f t="shared" si="3079"/>
        <v>h</v>
      </c>
      <c r="AP2135" t="str">
        <f t="shared" si="3080"/>
        <v/>
      </c>
      <c r="AQ2135" t="str">
        <f t="shared" si="3081"/>
        <v/>
      </c>
      <c r="AR2135" t="str">
        <f t="shared" si="3082"/>
        <v>Home</v>
      </c>
      <c r="AS2135" t="str">
        <f t="shared" si="3083"/>
        <v>h</v>
      </c>
      <c r="AT2135" t="str">
        <f t="shared" si="3084"/>
        <v>Offensive</v>
      </c>
      <c r="AU2135" t="str">
        <f t="shared" si="3085"/>
        <v/>
      </c>
      <c r="AV2135" t="str">
        <f t="shared" si="3086"/>
        <v/>
      </c>
      <c r="AW2135" t="str" cm="1">
        <f t="array" ref="AW2135">IFERROR(IF(O2135&lt;&gt;"",O2135,IF(OR($S2135="",$T2135=""),"",IF(O2135&lt;&gt;"",O2135,IF($T2135&lt;&gt;"",_xlfn._xlws.FILTER(O:O,($BU:$BU=$BU2135)*($I:$I=$I2135)*($T:$T=$T2135)*($S:$S=_xlfn.MINIFS($S:$S,$T:$T,"="&amp;$T2135)),"")))))&amp;"",IF(O2135="","",""))&amp;""</f>
        <v/>
      </c>
      <c r="AX2135" t="str" cm="1">
        <f t="array" ref="AX2135">IFERROR(IF(P2135&lt;&gt;"",P2135,IF(OR($S2135="",$T2135=""),"",IF($T2135&lt;&gt;"",_xlfn._xlws.FILTER(P:P,($BU:$BU=$BU2135)*($I:$I=$I2135)*($T:$T=$T2135)*($S:$S=_xlfn.MINIFS($S:$S,$T:$T,"="&amp;$T2135)),""))))&amp;"",IF(P2135="","",""))&amp;""</f>
        <v/>
      </c>
      <c r="AY2135" t="str" cm="1">
        <f t="array" ref="AY2135">IFERROR(IF(Q2135&lt;&gt;"",Q2135,IF(OR($S2135="",$T2135=""),"",IF($T2135&lt;&gt;"",_xlfn._xlws.FILTER(Q:Q,($BU:$BU=$BU2135)*($I:$I=$I2135)*($T:$T=$T2135)*($S:$S=_xlfn.MINIFS($S:$S,$T:$T,"="&amp;$T2135)),""))))&amp;"",IF(Q2135="","",""))&amp;""</f>
        <v/>
      </c>
      <c r="AZ2135" t="str" cm="1">
        <f t="array" ref="AZ2135">IFERROR(IF(R2135&lt;&gt;"",R2135,IF(OR($S2135="",$T2135=""),"",IF($T2135&lt;&gt;"",_xlfn._xlws.FILTER(R:R,($BU:$BU=$BU2135)*($I:$I=$I2135)*($T:$T=$T2135)*($S:$S=_xlfn.MINIFS($S:$S,$T:$T,"="&amp;$T2135)),""))))&amp;"",IF(R2135="","",""))&amp;""</f>
        <v/>
      </c>
      <c r="BA2135" s="6">
        <f t="shared" si="3087"/>
        <v>181</v>
      </c>
      <c r="BB2135">
        <f t="shared" ref="BB2135:BD2135" si="3115">BB2134</f>
        <v>18987</v>
      </c>
      <c r="BC2135" t="str">
        <f t="shared" si="3115"/>
        <v>Velodrome</v>
      </c>
      <c r="BD2135" t="str">
        <f t="shared" si="3115"/>
        <v>Outlaws</v>
      </c>
      <c r="BE2135" t="s">
        <v>7</v>
      </c>
      <c r="BF2135" t="s">
        <v>172</v>
      </c>
      <c r="BI2135" cm="1">
        <f t="array" ref="BI2135">IFERROR(_xlfn._xlws.FILTER(shifts!A:A,(shifts!B:B=events!AD2135)*(shifts!AG:AG&gt;=events!BK2135)*(shifts!AH:AH&lt;=events!BL2135)),BI2134)</f>
        <v>75</v>
      </c>
      <c r="BJ2135" s="15">
        <f t="shared" si="3089"/>
        <v>0</v>
      </c>
      <c r="BK2135">
        <f t="shared" si="3090"/>
        <v>47</v>
      </c>
      <c r="BL2135">
        <f t="shared" si="3091"/>
        <v>47</v>
      </c>
      <c r="BM2135" s="15">
        <f>SUMIFS(BJ$2:BJ2135,K$2:K2135,"=Intermission")+SUMIFS(BJ$2:BJ2135,K$2:K2135,"=Timeout")</f>
        <v>67</v>
      </c>
      <c r="BN2135">
        <f t="shared" si="3092"/>
        <v>1147</v>
      </c>
      <c r="BO2135" s="19">
        <f t="shared" si="3093"/>
        <v>2180</v>
      </c>
      <c r="BP2135">
        <f t="shared" si="3094"/>
        <v>2175</v>
      </c>
      <c r="BQ2135" s="17">
        <f t="shared" si="3095"/>
        <v>2180</v>
      </c>
      <c r="BR2135" t="str">
        <f t="shared" si="3096"/>
        <v>event_team_player_2</v>
      </c>
      <c r="BS2135">
        <f>COUNTIFS(S$3:S2135,"="&amp;S2135,AI$3:AI2135,"="&amp;AI2135)</f>
        <v>2</v>
      </c>
      <c r="BT2135" t="str">
        <f>IFERROR(VLOOKUP(BB2135&amp;BU2135&amp;X2135,game_rosters!U:W,3,FALSE),"")</f>
        <v>P100108</v>
      </c>
      <c r="BU2135" t="str">
        <f t="shared" si="3097"/>
        <v>Velodrome</v>
      </c>
    </row>
    <row r="2136" spans="1:73" x14ac:dyDescent="0.2">
      <c r="A2136">
        <f t="shared" si="3072"/>
        <v>1</v>
      </c>
      <c r="I2136" s="44">
        <v>22</v>
      </c>
      <c r="K2136" t="s">
        <v>7</v>
      </c>
      <c r="L2136" t="s">
        <v>182</v>
      </c>
      <c r="M2136" t="s">
        <v>66</v>
      </c>
      <c r="N2136" t="s">
        <v>594</v>
      </c>
      <c r="O2136" t="s">
        <v>654</v>
      </c>
      <c r="P2136" t="s">
        <v>612</v>
      </c>
      <c r="Q2136" t="s">
        <v>594</v>
      </c>
      <c r="S2136">
        <v>1099</v>
      </c>
      <c r="T2136">
        <v>178</v>
      </c>
      <c r="W2136" t="s">
        <v>735</v>
      </c>
      <c r="X2136">
        <v>22</v>
      </c>
      <c r="Z2136">
        <v>1</v>
      </c>
      <c r="AA2136">
        <f t="shared" si="3029"/>
        <v>2099</v>
      </c>
      <c r="AB2136">
        <f t="shared" si="3030"/>
        <v>9178</v>
      </c>
      <c r="AC2136">
        <f t="shared" si="3068"/>
        <v>9178</v>
      </c>
      <c r="AD2136" s="6">
        <v>2</v>
      </c>
      <c r="AE2136" t="s">
        <v>742</v>
      </c>
      <c r="AF2136" t="s">
        <v>737</v>
      </c>
      <c r="AG2136" t="s">
        <v>756</v>
      </c>
      <c r="AH2136" t="s">
        <v>756</v>
      </c>
      <c r="AI2136" t="str">
        <f t="shared" si="3073"/>
        <v>e</v>
      </c>
      <c r="AJ2136" t="str">
        <f t="shared" si="3074"/>
        <v/>
      </c>
      <c r="AK2136" t="str">
        <f t="shared" si="3075"/>
        <v/>
      </c>
      <c r="AL2136" t="str">
        <f t="shared" si="3076"/>
        <v/>
      </c>
      <c r="AM2136" t="str">
        <f t="shared" si="3077"/>
        <v/>
      </c>
      <c r="AN2136" t="str">
        <f t="shared" si="3078"/>
        <v>Home</v>
      </c>
      <c r="AO2136" t="str">
        <f t="shared" si="3079"/>
        <v>h</v>
      </c>
      <c r="AP2136" t="str">
        <f t="shared" si="3080"/>
        <v/>
      </c>
      <c r="AQ2136" t="str">
        <f t="shared" si="3081"/>
        <v/>
      </c>
      <c r="AR2136" t="str">
        <f t="shared" si="3082"/>
        <v>Home</v>
      </c>
      <c r="AS2136" t="str">
        <f t="shared" si="3083"/>
        <v>h</v>
      </c>
      <c r="AT2136" t="str">
        <f t="shared" si="3084"/>
        <v>Offensive</v>
      </c>
      <c r="AU2136" t="str">
        <f t="shared" si="3085"/>
        <v/>
      </c>
      <c r="AV2136" t="str">
        <f t="shared" si="3086"/>
        <v/>
      </c>
      <c r="AW2136" t="str" cm="1">
        <f t="array" ref="AW2136">IFERROR(IF(O2136&lt;&gt;"",O2136,IF(OR($S2136="",$T2136=""),"",IF(O2136&lt;&gt;"",O2136,IF($T2136&lt;&gt;"",_xlfn._xlws.FILTER(O:O,($BU:$BU=$BU2136)*($I:$I=$I2136)*($T:$T=$T2136)*($S:$S=_xlfn.MINIFS($S:$S,$T:$T,"="&amp;$T2136)),"")))))&amp;"",IF(O2136="","",""))&amp;""</f>
        <v>OffensivePlay_Pass-SecondTouch</v>
      </c>
      <c r="AX2136" t="str" cm="1">
        <f t="array" ref="AX2136">IFERROR(IF(P2136&lt;&gt;"",P2136,IF(OR($S2136="",$T2136=""),"",IF($T2136&lt;&gt;"",_xlfn._xlws.FILTER(P:P,($BU:$BU=$BU2136)*($I:$I=$I2136)*($T:$T=$T2136)*($S:$S=_xlfn.MINIFS($S:$S,$T:$T,"="&amp;$T2136)),""))))&amp;"",IF(P2136="","",""))&amp;""</f>
        <v>Defensive_Zone-AttemptedBreakOutPass</v>
      </c>
      <c r="AY2136" t="str" cm="1">
        <f t="array" ref="AY2136">IFERROR(IF(Q2136&lt;&gt;"",Q2136,IF(OR($S2136="",$T2136=""),"",IF($T2136&lt;&gt;"",_xlfn._xlws.FILTER(Q:Q,($BU:$BU=$BU2136)*($I:$I=$I2136)*($T:$T=$T2136)*($S:$S=_xlfn.MINIFS($S:$S,$T:$T,"="&amp;$T2136)),""))))&amp;"",IF(Q2136="","",""))&amp;""</f>
        <v>u</v>
      </c>
      <c r="AZ2136" t="str" cm="1">
        <f t="array" ref="AZ2136">IFERROR(IF(R2136&lt;&gt;"",R2136,IF(OR($S2136="",$T2136=""),"",IF($T2136&lt;&gt;"",_xlfn._xlws.FILTER(R:R,($BU:$BU=$BU2136)*($I:$I=$I2136)*($T:$T=$T2136)*($S:$S=_xlfn.MINIFS($S:$S,$T:$T,"="&amp;$T2136)),""))))&amp;"",IF(R2136="","",""))&amp;""</f>
        <v/>
      </c>
      <c r="BA2136" s="6">
        <f t="shared" si="3087"/>
        <v>181</v>
      </c>
      <c r="BB2136">
        <f t="shared" ref="BB2136:BD2136" si="3116">BB2135</f>
        <v>18987</v>
      </c>
      <c r="BC2136" t="str">
        <f t="shared" si="3116"/>
        <v>Velodrome</v>
      </c>
      <c r="BD2136" t="str">
        <f t="shared" si="3116"/>
        <v>Outlaws</v>
      </c>
      <c r="BE2136" t="s">
        <v>7</v>
      </c>
      <c r="BF2136" t="s">
        <v>182</v>
      </c>
      <c r="BI2136">
        <v>75</v>
      </c>
      <c r="BJ2136" s="15">
        <f t="shared" si="3089"/>
        <v>0</v>
      </c>
      <c r="BK2136">
        <f t="shared" si="3090"/>
        <v>46</v>
      </c>
      <c r="BL2136">
        <f t="shared" si="3091"/>
        <v>46</v>
      </c>
      <c r="BM2136" s="15">
        <f>SUMIFS(BJ$2:BJ2136,K$2:K2136,"=Intermission")+SUMIFS(BJ$2:BJ2136,K$2:K2136,"=Timeout")</f>
        <v>67</v>
      </c>
      <c r="BN2136">
        <f t="shared" si="3092"/>
        <v>1147</v>
      </c>
      <c r="BO2136" s="19">
        <f t="shared" si="3093"/>
        <v>2181</v>
      </c>
      <c r="BP2136">
        <f t="shared" si="3094"/>
        <v>2176</v>
      </c>
      <c r="BQ2136" s="17">
        <f t="shared" si="3095"/>
        <v>2181</v>
      </c>
      <c r="BR2136" t="str">
        <f t="shared" si="3096"/>
        <v>event_team_player_1</v>
      </c>
      <c r="BS2136">
        <f>COUNTIFS(S$3:S2136,"="&amp;S2136,AI$3:AI2136,"="&amp;AI2136)</f>
        <v>1</v>
      </c>
      <c r="BT2136" t="str">
        <f>IFERROR(VLOOKUP(BB2136&amp;BU2136&amp;X2136,game_rosters!U:W,3,FALSE),"")</f>
        <v>P100108</v>
      </c>
      <c r="BU2136" t="str">
        <f t="shared" si="3097"/>
        <v>Velodrome</v>
      </c>
    </row>
    <row r="2137" spans="1:73" x14ac:dyDescent="0.2">
      <c r="A2137" t="str">
        <f t="shared" si="3072"/>
        <v/>
      </c>
      <c r="I2137" s="44">
        <v>55</v>
      </c>
      <c r="S2137">
        <v>1099</v>
      </c>
      <c r="T2137">
        <v>178</v>
      </c>
      <c r="X2137">
        <v>55</v>
      </c>
      <c r="Z2137">
        <v>1</v>
      </c>
      <c r="AA2137">
        <f t="shared" si="3029"/>
        <v>2099</v>
      </c>
      <c r="AB2137">
        <f t="shared" si="3030"/>
        <v>9178</v>
      </c>
      <c r="AC2137">
        <f t="shared" si="3068"/>
        <v>9178</v>
      </c>
      <c r="AD2137" s="6">
        <v>2</v>
      </c>
      <c r="AE2137" t="s">
        <v>742</v>
      </c>
      <c r="AF2137" t="s">
        <v>737</v>
      </c>
      <c r="AG2137" t="s">
        <v>756</v>
      </c>
      <c r="AH2137" t="s">
        <v>756</v>
      </c>
      <c r="AI2137" t="str">
        <f t="shared" si="3073"/>
        <v>e</v>
      </c>
      <c r="AJ2137" t="str">
        <f t="shared" si="3074"/>
        <v/>
      </c>
      <c r="AK2137" t="str">
        <f t="shared" si="3075"/>
        <v/>
      </c>
      <c r="AL2137" t="str">
        <f t="shared" si="3076"/>
        <v/>
      </c>
      <c r="AM2137" t="str">
        <f t="shared" si="3077"/>
        <v/>
      </c>
      <c r="AN2137" t="str">
        <f t="shared" si="3078"/>
        <v>Home</v>
      </c>
      <c r="AO2137" t="str">
        <f t="shared" si="3079"/>
        <v>h</v>
      </c>
      <c r="AP2137" t="str">
        <f t="shared" si="3080"/>
        <v/>
      </c>
      <c r="AQ2137" t="str">
        <f t="shared" si="3081"/>
        <v/>
      </c>
      <c r="AR2137" t="str">
        <f t="shared" si="3082"/>
        <v>Home</v>
      </c>
      <c r="AS2137" t="str">
        <f t="shared" si="3083"/>
        <v>h</v>
      </c>
      <c r="AT2137" t="str">
        <f t="shared" si="3084"/>
        <v>Offensive</v>
      </c>
      <c r="AU2137" t="str">
        <f t="shared" si="3085"/>
        <v/>
      </c>
      <c r="AV2137" t="str">
        <f t="shared" si="3086"/>
        <v/>
      </c>
      <c r="AW2137" t="str" cm="1">
        <f t="array" ref="AW2137">IFERROR(IF(O2137&lt;&gt;"",O2137,IF(OR($S2137="",$T2137=""),"",IF(O2137&lt;&gt;"",O2137,IF($T2137&lt;&gt;"",_xlfn._xlws.FILTER(O:O,($BU:$BU=$BU2137)*($I:$I=$I2137)*($T:$T=$T2137)*($S:$S=_xlfn.MINIFS($S:$S,$T:$T,"="&amp;$T2137)),"")))))&amp;"",IF(O2137="","",""))&amp;""</f>
        <v/>
      </c>
      <c r="AX2137" t="str" cm="1">
        <f t="array" ref="AX2137">IFERROR(IF(P2137&lt;&gt;"",P2137,IF(OR($S2137="",$T2137=""),"",IF($T2137&lt;&gt;"",_xlfn._xlws.FILTER(P:P,($BU:$BU=$BU2137)*($I:$I=$I2137)*($T:$T=$T2137)*($S:$S=_xlfn.MINIFS($S:$S,$T:$T,"="&amp;$T2137)),""))))&amp;"",IF(P2137="","",""))&amp;""</f>
        <v/>
      </c>
      <c r="AY2137" t="str" cm="1">
        <f t="array" ref="AY2137">IFERROR(IF(Q2137&lt;&gt;"",Q2137,IF(OR($S2137="",$T2137=""),"",IF($T2137&lt;&gt;"",_xlfn._xlws.FILTER(Q:Q,($BU:$BU=$BU2137)*($I:$I=$I2137)*($T:$T=$T2137)*($S:$S=_xlfn.MINIFS($S:$S,$T:$T,"="&amp;$T2137)),""))))&amp;"",IF(Q2137="","",""))&amp;""</f>
        <v/>
      </c>
      <c r="AZ2137" t="str" cm="1">
        <f t="array" ref="AZ2137">IFERROR(IF(R2137&lt;&gt;"",R2137,IF(OR($S2137="",$T2137=""),"",IF($T2137&lt;&gt;"",_xlfn._xlws.FILTER(R:R,($BU:$BU=$BU2137)*($I:$I=$I2137)*($T:$T=$T2137)*($S:$S=_xlfn.MINIFS($S:$S,$T:$T,"="&amp;$T2137)),""))))&amp;"",IF(R2137="","",""))&amp;""</f>
        <v/>
      </c>
      <c r="BA2137" s="6">
        <f t="shared" si="3087"/>
        <v>181</v>
      </c>
      <c r="BB2137">
        <f t="shared" ref="BB2137:BD2137" si="3117">BB2136</f>
        <v>18987</v>
      </c>
      <c r="BC2137" t="str">
        <f t="shared" si="3117"/>
        <v>Velodrome</v>
      </c>
      <c r="BD2137" t="str">
        <f t="shared" si="3117"/>
        <v>Outlaws</v>
      </c>
      <c r="BE2137" t="s">
        <v>7</v>
      </c>
      <c r="BF2137" t="s">
        <v>182</v>
      </c>
      <c r="BI2137">
        <v>75</v>
      </c>
      <c r="BJ2137" s="15">
        <f t="shared" si="3089"/>
        <v>0</v>
      </c>
      <c r="BK2137">
        <f t="shared" si="3090"/>
        <v>46</v>
      </c>
      <c r="BL2137">
        <f t="shared" si="3091"/>
        <v>46</v>
      </c>
      <c r="BM2137" s="15">
        <f>SUMIFS(BJ$2:BJ2137,K$2:K2137,"=Intermission")+SUMIFS(BJ$2:BJ2137,K$2:K2137,"=Timeout")</f>
        <v>67</v>
      </c>
      <c r="BN2137">
        <f t="shared" si="3092"/>
        <v>1147</v>
      </c>
      <c r="BO2137" s="19">
        <f t="shared" si="3093"/>
        <v>2181</v>
      </c>
      <c r="BP2137">
        <f t="shared" si="3094"/>
        <v>2176</v>
      </c>
      <c r="BQ2137" s="17">
        <f t="shared" si="3095"/>
        <v>2181</v>
      </c>
      <c r="BR2137" t="str">
        <f t="shared" si="3096"/>
        <v>event_team_player_2</v>
      </c>
      <c r="BS2137">
        <f>COUNTIFS(S$3:S2137,"="&amp;S2137,AI$3:AI2137,"="&amp;AI2137)</f>
        <v>2</v>
      </c>
      <c r="BT2137" t="str">
        <f>IFERROR(VLOOKUP(BB2137&amp;BU2137&amp;X2137,game_rosters!U:W,3,FALSE),"")</f>
        <v>P100064</v>
      </c>
      <c r="BU2137" t="str">
        <f t="shared" si="3097"/>
        <v>Velodrome</v>
      </c>
    </row>
    <row r="2138" spans="1:73" x14ac:dyDescent="0.2">
      <c r="A2138">
        <f t="shared" si="3072"/>
        <v>1</v>
      </c>
      <c r="I2138" s="44">
        <v>22</v>
      </c>
      <c r="K2138" t="s">
        <v>238</v>
      </c>
      <c r="L2138" t="s">
        <v>184</v>
      </c>
      <c r="M2138" t="s">
        <v>376</v>
      </c>
      <c r="N2138" t="s">
        <v>594</v>
      </c>
      <c r="O2138" t="s">
        <v>654</v>
      </c>
      <c r="P2138" t="s">
        <v>612</v>
      </c>
      <c r="Q2138" t="s">
        <v>594</v>
      </c>
      <c r="S2138">
        <v>1100</v>
      </c>
      <c r="T2138">
        <v>178</v>
      </c>
      <c r="W2138" t="s">
        <v>735</v>
      </c>
      <c r="X2138">
        <v>22</v>
      </c>
      <c r="Z2138">
        <v>1</v>
      </c>
      <c r="AA2138">
        <f t="shared" si="3029"/>
        <v>2100</v>
      </c>
      <c r="AB2138">
        <f t="shared" si="3030"/>
        <v>9178</v>
      </c>
      <c r="AC2138">
        <f t="shared" si="3068"/>
        <v>9178</v>
      </c>
      <c r="AD2138" s="6">
        <v>2</v>
      </c>
      <c r="AE2138" t="s">
        <v>742</v>
      </c>
      <c r="AF2138" t="s">
        <v>737</v>
      </c>
      <c r="AG2138" t="s">
        <v>756</v>
      </c>
      <c r="AH2138" t="s">
        <v>756</v>
      </c>
      <c r="AI2138" t="str">
        <f t="shared" si="3073"/>
        <v>e</v>
      </c>
      <c r="AJ2138" t="str">
        <f t="shared" si="3074"/>
        <v/>
      </c>
      <c r="AK2138" t="str">
        <f t="shared" si="3075"/>
        <v/>
      </c>
      <c r="AL2138" t="str">
        <f t="shared" si="3076"/>
        <v/>
      </c>
      <c r="AM2138" t="str">
        <f t="shared" si="3077"/>
        <v/>
      </c>
      <c r="AN2138" t="str">
        <f t="shared" si="3078"/>
        <v>Home</v>
      </c>
      <c r="AO2138" t="str">
        <f t="shared" si="3079"/>
        <v>h</v>
      </c>
      <c r="AP2138" t="str">
        <f t="shared" si="3080"/>
        <v/>
      </c>
      <c r="AQ2138" t="str">
        <f t="shared" si="3081"/>
        <v/>
      </c>
      <c r="AR2138" t="str">
        <f t="shared" si="3082"/>
        <v>Home</v>
      </c>
      <c r="AS2138" t="str">
        <f t="shared" si="3083"/>
        <v>h</v>
      </c>
      <c r="AT2138" t="str">
        <f t="shared" si="3084"/>
        <v>Offensive</v>
      </c>
      <c r="AU2138" t="str">
        <f t="shared" si="3085"/>
        <v/>
      </c>
      <c r="AV2138" t="str">
        <f t="shared" si="3086"/>
        <v/>
      </c>
      <c r="AW2138" t="str" cm="1">
        <f t="array" ref="AW2138">IFERROR(IF(O2138&lt;&gt;"",O2138,IF(OR($S2138="",$T2138=""),"",IF(O2138&lt;&gt;"",O2138,IF($T2138&lt;&gt;"",_xlfn._xlws.FILTER(O:O,($BU:$BU=$BU2138)*($I:$I=$I2138)*($T:$T=$T2138)*($S:$S=_xlfn.MINIFS($S:$S,$T:$T,"="&amp;$T2138)),"")))))&amp;"",IF(O2138="","",""))&amp;""</f>
        <v>OffensivePlay_Pass-SecondTouch</v>
      </c>
      <c r="AX2138" t="str" cm="1">
        <f t="array" ref="AX2138">IFERROR(IF(P2138&lt;&gt;"",P2138,IF(OR($S2138="",$T2138=""),"",IF($T2138&lt;&gt;"",_xlfn._xlws.FILTER(P:P,($BU:$BU=$BU2138)*($I:$I=$I2138)*($T:$T=$T2138)*($S:$S=_xlfn.MINIFS($S:$S,$T:$T,"="&amp;$T2138)),""))))&amp;"",IF(P2138="","",""))&amp;""</f>
        <v>Defensive_Zone-AttemptedBreakOutPass</v>
      </c>
      <c r="AY2138" t="str" cm="1">
        <f t="array" ref="AY2138">IFERROR(IF(Q2138&lt;&gt;"",Q2138,IF(OR($S2138="",$T2138=""),"",IF($T2138&lt;&gt;"",_xlfn._xlws.FILTER(Q:Q,($BU:$BU=$BU2138)*($I:$I=$I2138)*($T:$T=$T2138)*($S:$S=_xlfn.MINIFS($S:$S,$T:$T,"="&amp;$T2138)),""))))&amp;"",IF(Q2138="","",""))&amp;""</f>
        <v>u</v>
      </c>
      <c r="AZ2138" t="str" cm="1">
        <f t="array" ref="AZ2138">IFERROR(IF(R2138&lt;&gt;"",R2138,IF(OR($S2138="",$T2138=""),"",IF($T2138&lt;&gt;"",_xlfn._xlws.FILTER(R:R,($BU:$BU=$BU2138)*($I:$I=$I2138)*($T:$T=$T2138)*($S:$S=_xlfn.MINIFS($S:$S,$T:$T,"="&amp;$T2138)),""))))&amp;"",IF(R2138="","",""))&amp;""</f>
        <v/>
      </c>
      <c r="BA2138" s="6">
        <f t="shared" si="3087"/>
        <v>182</v>
      </c>
      <c r="BB2138">
        <f t="shared" ref="BB2138:BD2138" si="3118">BB2137</f>
        <v>18987</v>
      </c>
      <c r="BC2138" t="str">
        <f t="shared" si="3118"/>
        <v>Velodrome</v>
      </c>
      <c r="BD2138" t="str">
        <f t="shared" si="3118"/>
        <v>Outlaws</v>
      </c>
      <c r="BE2138" t="s">
        <v>238</v>
      </c>
      <c r="BF2138" t="s">
        <v>184</v>
      </c>
      <c r="BI2138">
        <v>75</v>
      </c>
      <c r="BJ2138" s="15">
        <f t="shared" si="3089"/>
        <v>0</v>
      </c>
      <c r="BK2138">
        <f t="shared" si="3090"/>
        <v>46</v>
      </c>
      <c r="BL2138">
        <f t="shared" si="3091"/>
        <v>46</v>
      </c>
      <c r="BM2138" s="15">
        <f>SUMIFS(BJ$2:BJ2138,K$2:K2138,"=Intermission")+SUMIFS(BJ$2:BJ2138,K$2:K2138,"=Timeout")</f>
        <v>67</v>
      </c>
      <c r="BN2138">
        <f t="shared" si="3092"/>
        <v>1147</v>
      </c>
      <c r="BO2138" s="19">
        <f t="shared" si="3093"/>
        <v>2181</v>
      </c>
      <c r="BP2138">
        <f t="shared" si="3094"/>
        <v>2176</v>
      </c>
      <c r="BQ2138" s="17">
        <f t="shared" si="3095"/>
        <v>2181</v>
      </c>
      <c r="BR2138" t="str">
        <f t="shared" si="3096"/>
        <v>event_team_player_1</v>
      </c>
      <c r="BS2138">
        <f>COUNTIFS(S$3:S2138,"="&amp;S2138,AI$3:AI2138,"="&amp;AI2138)</f>
        <v>1</v>
      </c>
      <c r="BT2138" t="str">
        <f>IFERROR(VLOOKUP(BB2138&amp;BU2138&amp;X2138,game_rosters!U:W,3,FALSE),"")</f>
        <v>P100108</v>
      </c>
      <c r="BU2138" t="str">
        <f t="shared" si="3097"/>
        <v>Velodrome</v>
      </c>
    </row>
    <row r="2139" spans="1:73" x14ac:dyDescent="0.2">
      <c r="A2139" t="str">
        <f t="shared" si="3072"/>
        <v/>
      </c>
      <c r="I2139" s="44">
        <v>55</v>
      </c>
      <c r="S2139">
        <v>1100</v>
      </c>
      <c r="T2139">
        <v>178</v>
      </c>
      <c r="X2139">
        <v>55</v>
      </c>
      <c r="Z2139">
        <v>1</v>
      </c>
      <c r="AA2139">
        <f t="shared" si="3029"/>
        <v>2100</v>
      </c>
      <c r="AB2139">
        <f t="shared" si="3030"/>
        <v>9178</v>
      </c>
      <c r="AC2139">
        <f t="shared" si="3068"/>
        <v>9178</v>
      </c>
      <c r="AD2139" s="6">
        <v>2</v>
      </c>
      <c r="AE2139" t="s">
        <v>742</v>
      </c>
      <c r="AF2139" t="s">
        <v>737</v>
      </c>
      <c r="AG2139" t="s">
        <v>756</v>
      </c>
      <c r="AH2139" t="s">
        <v>756</v>
      </c>
      <c r="AI2139" t="str">
        <f t="shared" si="3073"/>
        <v>e</v>
      </c>
      <c r="AJ2139" t="str">
        <f t="shared" si="3074"/>
        <v/>
      </c>
      <c r="AK2139" t="str">
        <f t="shared" si="3075"/>
        <v/>
      </c>
      <c r="AL2139" t="str">
        <f t="shared" si="3076"/>
        <v/>
      </c>
      <c r="AM2139" t="str">
        <f t="shared" si="3077"/>
        <v/>
      </c>
      <c r="AN2139" t="str">
        <f t="shared" si="3078"/>
        <v>Home</v>
      </c>
      <c r="AO2139" t="str">
        <f t="shared" si="3079"/>
        <v>h</v>
      </c>
      <c r="AP2139" t="str">
        <f t="shared" si="3080"/>
        <v/>
      </c>
      <c r="AQ2139" t="str">
        <f t="shared" si="3081"/>
        <v/>
      </c>
      <c r="AR2139" t="str">
        <f t="shared" si="3082"/>
        <v>Home</v>
      </c>
      <c r="AS2139" t="str">
        <f t="shared" si="3083"/>
        <v>h</v>
      </c>
      <c r="AT2139" t="str">
        <f t="shared" si="3084"/>
        <v>Offensive</v>
      </c>
      <c r="AU2139" t="str">
        <f t="shared" si="3085"/>
        <v/>
      </c>
      <c r="AV2139" t="str">
        <f t="shared" si="3086"/>
        <v/>
      </c>
      <c r="AW2139" t="str" cm="1">
        <f t="array" ref="AW2139">IFERROR(IF(O2139&lt;&gt;"",O2139,IF(OR($S2139="",$T2139=""),"",IF(O2139&lt;&gt;"",O2139,IF($T2139&lt;&gt;"",_xlfn._xlws.FILTER(O:O,($BU:$BU=$BU2139)*($I:$I=$I2139)*($T:$T=$T2139)*($S:$S=_xlfn.MINIFS($S:$S,$T:$T,"="&amp;$T2139)),"")))))&amp;"",IF(O2139="","",""))&amp;""</f>
        <v/>
      </c>
      <c r="AX2139" t="str" cm="1">
        <f t="array" ref="AX2139">IFERROR(IF(P2139&lt;&gt;"",P2139,IF(OR($S2139="",$T2139=""),"",IF($T2139&lt;&gt;"",_xlfn._xlws.FILTER(P:P,($BU:$BU=$BU2139)*($I:$I=$I2139)*($T:$T=$T2139)*($S:$S=_xlfn.MINIFS($S:$S,$T:$T,"="&amp;$T2139)),""))))&amp;"",IF(P2139="","",""))&amp;""</f>
        <v/>
      </c>
      <c r="AY2139" t="str" cm="1">
        <f t="array" ref="AY2139">IFERROR(IF(Q2139&lt;&gt;"",Q2139,IF(OR($S2139="",$T2139=""),"",IF($T2139&lt;&gt;"",_xlfn._xlws.FILTER(Q:Q,($BU:$BU=$BU2139)*($I:$I=$I2139)*($T:$T=$T2139)*($S:$S=_xlfn.MINIFS($S:$S,$T:$T,"="&amp;$T2139)),""))))&amp;"",IF(Q2139="","",""))&amp;""</f>
        <v/>
      </c>
      <c r="AZ2139" t="str" cm="1">
        <f t="array" ref="AZ2139">IFERROR(IF(R2139&lt;&gt;"",R2139,IF(OR($S2139="",$T2139=""),"",IF($T2139&lt;&gt;"",_xlfn._xlws.FILTER(R:R,($BU:$BU=$BU2139)*($I:$I=$I2139)*($T:$T=$T2139)*($S:$S=_xlfn.MINIFS($S:$S,$T:$T,"="&amp;$T2139)),""))))&amp;"",IF(R2139="","",""))&amp;""</f>
        <v/>
      </c>
      <c r="BA2139" s="6">
        <f t="shared" si="3087"/>
        <v>182</v>
      </c>
      <c r="BB2139">
        <f t="shared" ref="BB2139:BD2139" si="3119">BB2138</f>
        <v>18987</v>
      </c>
      <c r="BC2139" t="str">
        <f t="shared" si="3119"/>
        <v>Velodrome</v>
      </c>
      <c r="BD2139" t="str">
        <f t="shared" si="3119"/>
        <v>Outlaws</v>
      </c>
      <c r="BE2139" t="s">
        <v>238</v>
      </c>
      <c r="BF2139" t="s">
        <v>184</v>
      </c>
      <c r="BI2139">
        <v>75</v>
      </c>
      <c r="BJ2139" s="15">
        <f t="shared" si="3089"/>
        <v>0</v>
      </c>
      <c r="BK2139">
        <f t="shared" si="3090"/>
        <v>46</v>
      </c>
      <c r="BL2139">
        <f t="shared" si="3091"/>
        <v>46</v>
      </c>
      <c r="BM2139" s="15">
        <f>SUMIFS(BJ$2:BJ2139,K$2:K2139,"=Intermission")+SUMIFS(BJ$2:BJ2139,K$2:K2139,"=Timeout")</f>
        <v>67</v>
      </c>
      <c r="BN2139">
        <f t="shared" si="3092"/>
        <v>1147</v>
      </c>
      <c r="BO2139" s="19">
        <f t="shared" si="3093"/>
        <v>2181</v>
      </c>
      <c r="BP2139">
        <f t="shared" si="3094"/>
        <v>2176</v>
      </c>
      <c r="BQ2139" s="17">
        <f t="shared" si="3095"/>
        <v>2181</v>
      </c>
      <c r="BR2139" t="str">
        <f t="shared" si="3096"/>
        <v>event_team_player_2</v>
      </c>
      <c r="BS2139">
        <f>COUNTIFS(S$3:S2139,"="&amp;S2139,AI$3:AI2139,"="&amp;AI2139)</f>
        <v>2</v>
      </c>
      <c r="BT2139" t="str">
        <f>IFERROR(VLOOKUP(BB2139&amp;BU2139&amp;X2139,game_rosters!U:W,3,FALSE),"")</f>
        <v>P100064</v>
      </c>
      <c r="BU2139" t="str">
        <f t="shared" si="3097"/>
        <v>Velodrome</v>
      </c>
    </row>
    <row r="2140" spans="1:73" x14ac:dyDescent="0.2">
      <c r="A2140">
        <f t="shared" si="3072"/>
        <v>1</v>
      </c>
      <c r="I2140" s="44">
        <v>22</v>
      </c>
      <c r="K2140" t="s">
        <v>9</v>
      </c>
      <c r="L2140" t="s">
        <v>173</v>
      </c>
      <c r="M2140" t="s">
        <v>383</v>
      </c>
      <c r="N2140" t="s">
        <v>594</v>
      </c>
      <c r="O2140" t="s">
        <v>654</v>
      </c>
      <c r="P2140" t="s">
        <v>612</v>
      </c>
      <c r="Q2140" t="s">
        <v>594</v>
      </c>
      <c r="S2140">
        <v>1101</v>
      </c>
      <c r="T2140">
        <v>178</v>
      </c>
      <c r="W2140" t="s">
        <v>735</v>
      </c>
      <c r="X2140">
        <v>22</v>
      </c>
      <c r="Z2140">
        <v>1</v>
      </c>
      <c r="AA2140">
        <f t="shared" si="3029"/>
        <v>2101</v>
      </c>
      <c r="AB2140">
        <f t="shared" si="3030"/>
        <v>9178</v>
      </c>
      <c r="AC2140">
        <f t="shared" si="3068"/>
        <v>9178</v>
      </c>
      <c r="AD2140" s="6">
        <v>2</v>
      </c>
      <c r="AE2140" t="s">
        <v>742</v>
      </c>
      <c r="AF2140" t="s">
        <v>737</v>
      </c>
      <c r="AG2140" t="s">
        <v>756</v>
      </c>
      <c r="AH2140" t="s">
        <v>756</v>
      </c>
      <c r="AI2140" t="str">
        <f t="shared" si="3073"/>
        <v>e</v>
      </c>
      <c r="AJ2140" t="str">
        <f t="shared" si="3074"/>
        <v/>
      </c>
      <c r="AK2140" t="str">
        <f t="shared" si="3075"/>
        <v/>
      </c>
      <c r="AL2140" t="str">
        <f t="shared" si="3076"/>
        <v/>
      </c>
      <c r="AM2140" t="str">
        <f t="shared" si="3077"/>
        <v/>
      </c>
      <c r="AN2140" t="str">
        <f t="shared" si="3078"/>
        <v>Home</v>
      </c>
      <c r="AO2140" t="str">
        <f t="shared" si="3079"/>
        <v>h</v>
      </c>
      <c r="AP2140" t="str">
        <f t="shared" si="3080"/>
        <v/>
      </c>
      <c r="AQ2140" t="str">
        <f t="shared" si="3081"/>
        <v/>
      </c>
      <c r="AR2140" t="str">
        <f t="shared" si="3082"/>
        <v>Home</v>
      </c>
      <c r="AS2140" t="str">
        <f t="shared" si="3083"/>
        <v>h</v>
      </c>
      <c r="AT2140" t="str">
        <f t="shared" si="3084"/>
        <v>Offensive</v>
      </c>
      <c r="AU2140" t="str">
        <f t="shared" si="3085"/>
        <v/>
      </c>
      <c r="AV2140" t="str">
        <f t="shared" si="3086"/>
        <v/>
      </c>
      <c r="AW2140" t="str" cm="1">
        <f t="array" ref="AW2140">IFERROR(IF(O2140&lt;&gt;"",O2140,IF(OR($S2140="",$T2140=""),"",IF(O2140&lt;&gt;"",O2140,IF($T2140&lt;&gt;"",_xlfn._xlws.FILTER(O:O,($BU:$BU=$BU2140)*($I:$I=$I2140)*($T:$T=$T2140)*($S:$S=_xlfn.MINIFS($S:$S,$T:$T,"="&amp;$T2140)),"")))))&amp;"",IF(O2140="","",""))&amp;""</f>
        <v>OffensivePlay_Pass-SecondTouch</v>
      </c>
      <c r="AX2140" t="str" cm="1">
        <f t="array" ref="AX2140">IFERROR(IF(P2140&lt;&gt;"",P2140,IF(OR($S2140="",$T2140=""),"",IF($T2140&lt;&gt;"",_xlfn._xlws.FILTER(P:P,($BU:$BU=$BU2140)*($I:$I=$I2140)*($T:$T=$T2140)*($S:$S=_xlfn.MINIFS($S:$S,$T:$T,"="&amp;$T2140)),""))))&amp;"",IF(P2140="","",""))&amp;""</f>
        <v>Defensive_Zone-AttemptedBreakOutPass</v>
      </c>
      <c r="AY2140" t="str" cm="1">
        <f t="array" ref="AY2140">IFERROR(IF(Q2140&lt;&gt;"",Q2140,IF(OR($S2140="",$T2140=""),"",IF($T2140&lt;&gt;"",_xlfn._xlws.FILTER(Q:Q,($BU:$BU=$BU2140)*($I:$I=$I2140)*($T:$T=$T2140)*($S:$S=_xlfn.MINIFS($S:$S,$T:$T,"="&amp;$T2140)),""))))&amp;"",IF(Q2140="","",""))&amp;""</f>
        <v>u</v>
      </c>
      <c r="AZ2140" t="str" cm="1">
        <f t="array" ref="AZ2140">IFERROR(IF(R2140&lt;&gt;"",R2140,IF(OR($S2140="",$T2140=""),"",IF($T2140&lt;&gt;"",_xlfn._xlws.FILTER(R:R,($BU:$BU=$BU2140)*($I:$I=$I2140)*($T:$T=$T2140)*($S:$S=_xlfn.MINIFS($S:$S,$T:$T,"="&amp;$T2140)),""))))&amp;"",IF(R2140="","",""))&amp;""</f>
        <v/>
      </c>
      <c r="BA2140" s="6">
        <f t="shared" si="3087"/>
        <v>182</v>
      </c>
      <c r="BB2140">
        <f t="shared" ref="BB2140:BD2140" si="3120">BB2139</f>
        <v>18987</v>
      </c>
      <c r="BC2140" t="str">
        <f t="shared" si="3120"/>
        <v>Velodrome</v>
      </c>
      <c r="BD2140" t="str">
        <f t="shared" si="3120"/>
        <v>Outlaws</v>
      </c>
      <c r="BE2140" t="s">
        <v>9</v>
      </c>
      <c r="BF2140" t="s">
        <v>173</v>
      </c>
      <c r="BI2140">
        <v>75</v>
      </c>
      <c r="BJ2140" s="15">
        <f t="shared" si="3089"/>
        <v>0</v>
      </c>
      <c r="BK2140">
        <f t="shared" si="3090"/>
        <v>46</v>
      </c>
      <c r="BL2140">
        <f t="shared" si="3091"/>
        <v>46</v>
      </c>
      <c r="BM2140" s="15">
        <f>SUMIFS(BJ$2:BJ2140,K$2:K2140,"=Intermission")+SUMIFS(BJ$2:BJ2140,K$2:K2140,"=Timeout")</f>
        <v>67</v>
      </c>
      <c r="BN2140">
        <f t="shared" si="3092"/>
        <v>1147</v>
      </c>
      <c r="BO2140" s="19">
        <f t="shared" si="3093"/>
        <v>2181</v>
      </c>
      <c r="BP2140">
        <f t="shared" si="3094"/>
        <v>2176</v>
      </c>
      <c r="BQ2140" s="17">
        <f t="shared" si="3095"/>
        <v>2181</v>
      </c>
      <c r="BR2140" t="str">
        <f t="shared" si="3096"/>
        <v>event_team_player_1</v>
      </c>
      <c r="BS2140">
        <f>COUNTIFS(S$3:S2140,"="&amp;S2140,AI$3:AI2140,"="&amp;AI2140)</f>
        <v>1</v>
      </c>
      <c r="BT2140" t="str">
        <f>IFERROR(VLOOKUP(BB2140&amp;BU2140&amp;X2140,game_rosters!U:W,3,FALSE),"")</f>
        <v>P100108</v>
      </c>
      <c r="BU2140" t="str">
        <f t="shared" si="3097"/>
        <v>Velodrome</v>
      </c>
    </row>
    <row r="2141" spans="1:73" x14ac:dyDescent="0.2">
      <c r="A2141" t="str">
        <f t="shared" si="3072"/>
        <v/>
      </c>
      <c r="I2141" s="44">
        <v>55</v>
      </c>
      <c r="S2141">
        <v>1101</v>
      </c>
      <c r="T2141">
        <v>178</v>
      </c>
      <c r="X2141">
        <v>55</v>
      </c>
      <c r="Z2141">
        <v>1</v>
      </c>
      <c r="AA2141">
        <f t="shared" ref="AA2141:AA2204" si="3121">S2141+1000</f>
        <v>2101</v>
      </c>
      <c r="AB2141">
        <f t="shared" ref="AB2141:AB2204" si="3122">IF(T2141&lt;&gt;"",9000+T2141,"")</f>
        <v>9178</v>
      </c>
      <c r="AC2141">
        <f t="shared" si="3068"/>
        <v>9178</v>
      </c>
      <c r="AD2141" s="6">
        <v>2</v>
      </c>
      <c r="AE2141" t="s">
        <v>742</v>
      </c>
      <c r="AF2141" t="s">
        <v>737</v>
      </c>
      <c r="AG2141" t="s">
        <v>756</v>
      </c>
      <c r="AH2141" t="s">
        <v>756</v>
      </c>
      <c r="AI2141" t="str">
        <f t="shared" si="3073"/>
        <v>e</v>
      </c>
      <c r="AJ2141" t="str">
        <f t="shared" si="3074"/>
        <v/>
      </c>
      <c r="AK2141" t="str">
        <f t="shared" si="3075"/>
        <v/>
      </c>
      <c r="AL2141" t="str">
        <f t="shared" si="3076"/>
        <v/>
      </c>
      <c r="AM2141" t="str">
        <f t="shared" si="3077"/>
        <v/>
      </c>
      <c r="AN2141" t="str">
        <f t="shared" si="3078"/>
        <v>Home</v>
      </c>
      <c r="AO2141" t="str">
        <f t="shared" si="3079"/>
        <v>h</v>
      </c>
      <c r="AP2141" t="str">
        <f t="shared" si="3080"/>
        <v/>
      </c>
      <c r="AQ2141" t="str">
        <f t="shared" si="3081"/>
        <v/>
      </c>
      <c r="AR2141" t="str">
        <f t="shared" si="3082"/>
        <v>Home</v>
      </c>
      <c r="AS2141" t="str">
        <f t="shared" si="3083"/>
        <v>h</v>
      </c>
      <c r="AT2141" t="str">
        <f t="shared" si="3084"/>
        <v>Offensive</v>
      </c>
      <c r="AU2141" t="str">
        <f t="shared" si="3085"/>
        <v/>
      </c>
      <c r="AV2141" t="str">
        <f t="shared" si="3086"/>
        <v/>
      </c>
      <c r="AW2141" t="str" cm="1">
        <f t="array" ref="AW2141">IFERROR(IF(O2141&lt;&gt;"",O2141,IF(OR($S2141="",$T2141=""),"",IF(O2141&lt;&gt;"",O2141,IF($T2141&lt;&gt;"",_xlfn._xlws.FILTER(O:O,($BU:$BU=$BU2141)*($I:$I=$I2141)*($T:$T=$T2141)*($S:$S=_xlfn.MINIFS($S:$S,$T:$T,"="&amp;$T2141)),"")))))&amp;"",IF(O2141="","",""))&amp;""</f>
        <v/>
      </c>
      <c r="AX2141" t="str" cm="1">
        <f t="array" ref="AX2141">IFERROR(IF(P2141&lt;&gt;"",P2141,IF(OR($S2141="",$T2141=""),"",IF($T2141&lt;&gt;"",_xlfn._xlws.FILTER(P:P,($BU:$BU=$BU2141)*($I:$I=$I2141)*($T:$T=$T2141)*($S:$S=_xlfn.MINIFS($S:$S,$T:$T,"="&amp;$T2141)),""))))&amp;"",IF(P2141="","",""))&amp;""</f>
        <v/>
      </c>
      <c r="AY2141" t="str" cm="1">
        <f t="array" ref="AY2141">IFERROR(IF(Q2141&lt;&gt;"",Q2141,IF(OR($S2141="",$T2141=""),"",IF($T2141&lt;&gt;"",_xlfn._xlws.FILTER(Q:Q,($BU:$BU=$BU2141)*($I:$I=$I2141)*($T:$T=$T2141)*($S:$S=_xlfn.MINIFS($S:$S,$T:$T,"="&amp;$T2141)),""))))&amp;"",IF(Q2141="","",""))&amp;""</f>
        <v/>
      </c>
      <c r="AZ2141" t="str" cm="1">
        <f t="array" ref="AZ2141">IFERROR(IF(R2141&lt;&gt;"",R2141,IF(OR($S2141="",$T2141=""),"",IF($T2141&lt;&gt;"",_xlfn._xlws.FILTER(R:R,($BU:$BU=$BU2141)*($I:$I=$I2141)*($T:$T=$T2141)*($S:$S=_xlfn.MINIFS($S:$S,$T:$T,"="&amp;$T2141)),""))))&amp;"",IF(R2141="","",""))&amp;""</f>
        <v/>
      </c>
      <c r="BA2141" s="6">
        <f t="shared" si="3087"/>
        <v>182</v>
      </c>
      <c r="BB2141">
        <f t="shared" ref="BB2141:BD2141" si="3123">BB2140</f>
        <v>18987</v>
      </c>
      <c r="BC2141" t="str">
        <f t="shared" si="3123"/>
        <v>Velodrome</v>
      </c>
      <c r="BD2141" t="str">
        <f t="shared" si="3123"/>
        <v>Outlaws</v>
      </c>
      <c r="BE2141" t="s">
        <v>9</v>
      </c>
      <c r="BF2141" t="s">
        <v>173</v>
      </c>
      <c r="BI2141">
        <v>75</v>
      </c>
      <c r="BJ2141" s="15">
        <f t="shared" si="3089"/>
        <v>0</v>
      </c>
      <c r="BK2141">
        <f t="shared" si="3090"/>
        <v>46</v>
      </c>
      <c r="BL2141">
        <f t="shared" si="3091"/>
        <v>46</v>
      </c>
      <c r="BM2141" s="15">
        <f>SUMIFS(BJ$2:BJ2141,K$2:K2141,"=Intermission")+SUMIFS(BJ$2:BJ2141,K$2:K2141,"=Timeout")</f>
        <v>67</v>
      </c>
      <c r="BN2141">
        <f t="shared" si="3092"/>
        <v>1147</v>
      </c>
      <c r="BO2141" s="19">
        <f t="shared" si="3093"/>
        <v>2181</v>
      </c>
      <c r="BP2141">
        <f t="shared" si="3094"/>
        <v>2176</v>
      </c>
      <c r="BQ2141" s="17">
        <f t="shared" si="3095"/>
        <v>2181</v>
      </c>
      <c r="BR2141" t="str">
        <f t="shared" si="3096"/>
        <v>event_team_player_2</v>
      </c>
      <c r="BS2141">
        <f>COUNTIFS(S$3:S2141,"="&amp;S2141,AI$3:AI2141,"="&amp;AI2141)</f>
        <v>2</v>
      </c>
      <c r="BT2141" t="str">
        <f>IFERROR(VLOOKUP(BB2141&amp;BU2141&amp;X2141,game_rosters!U:W,3,FALSE),"")</f>
        <v>P100064</v>
      </c>
      <c r="BU2141" t="str">
        <f t="shared" si="3097"/>
        <v>Velodrome</v>
      </c>
    </row>
    <row r="2142" spans="1:73" x14ac:dyDescent="0.2">
      <c r="A2142">
        <f t="shared" si="3072"/>
        <v>1</v>
      </c>
      <c r="I2142" s="44">
        <v>44</v>
      </c>
      <c r="K2142" t="s">
        <v>9</v>
      </c>
      <c r="L2142" t="s">
        <v>173</v>
      </c>
      <c r="M2142" t="s">
        <v>365</v>
      </c>
      <c r="N2142" t="s">
        <v>594</v>
      </c>
      <c r="S2142">
        <v>1102</v>
      </c>
      <c r="T2142" t="s">
        <v>756</v>
      </c>
      <c r="W2142" t="s">
        <v>731</v>
      </c>
      <c r="X2142">
        <v>44</v>
      </c>
      <c r="Z2142">
        <v>1</v>
      </c>
      <c r="AA2142">
        <f t="shared" si="3121"/>
        <v>2102</v>
      </c>
      <c r="AB2142" t="str">
        <f t="shared" si="3122"/>
        <v/>
      </c>
      <c r="AC2142">
        <f t="shared" si="3068"/>
        <v>2102</v>
      </c>
      <c r="AD2142" s="6">
        <v>2</v>
      </c>
      <c r="AE2142" t="s">
        <v>742</v>
      </c>
      <c r="AF2142" t="s">
        <v>919</v>
      </c>
      <c r="AG2142" t="s">
        <v>756</v>
      </c>
      <c r="AH2142" t="s">
        <v>756</v>
      </c>
      <c r="AI2142" t="str">
        <f t="shared" si="3073"/>
        <v>e</v>
      </c>
      <c r="AJ2142" t="str">
        <f t="shared" si="3074"/>
        <v/>
      </c>
      <c r="AK2142" t="str">
        <f t="shared" si="3075"/>
        <v/>
      </c>
      <c r="AL2142" t="str">
        <f t="shared" si="3076"/>
        <v/>
      </c>
      <c r="AM2142" t="str">
        <f t="shared" si="3077"/>
        <v/>
      </c>
      <c r="AN2142" t="str">
        <f t="shared" si="3078"/>
        <v>Away</v>
      </c>
      <c r="AO2142" t="str">
        <f t="shared" si="3079"/>
        <v>a</v>
      </c>
      <c r="AP2142" t="str">
        <f t="shared" si="3080"/>
        <v/>
      </c>
      <c r="AQ2142" t="str">
        <f t="shared" si="3081"/>
        <v/>
      </c>
      <c r="AR2142" t="str">
        <f t="shared" si="3082"/>
        <v>Away</v>
      </c>
      <c r="AS2142" t="str">
        <f t="shared" si="3083"/>
        <v>a</v>
      </c>
      <c r="AT2142" t="str">
        <f t="shared" si="3084"/>
        <v>Offensive</v>
      </c>
      <c r="AU2142" t="str">
        <f t="shared" si="3085"/>
        <v/>
      </c>
      <c r="AV2142" t="str">
        <f t="shared" si="3086"/>
        <v/>
      </c>
      <c r="AW2142" t="str" cm="1">
        <f t="array" ref="AW2142">IFERROR(IF(O2142&lt;&gt;"",O2142,IF(OR($S2142="",$T2142=""),"",IF(O2142&lt;&gt;"",O2142,IF($T2142&lt;&gt;"",_xlfn._xlws.FILTER(O:O,($BU:$BU=$BU2142)*($I:$I=$I2142)*($T:$T=$T2142)*($S:$S=_xlfn.MINIFS($S:$S,$T:$T,"="&amp;$T2142)),"")))))&amp;"",IF(O2142="","",""))&amp;""</f>
        <v/>
      </c>
      <c r="AX2142" t="str" cm="1">
        <f t="array" ref="AX2142">IFERROR(IF(P2142&lt;&gt;"",P2142,IF(OR($S2142="",$T2142=""),"",IF($T2142&lt;&gt;"",_xlfn._xlws.FILTER(P:P,($BU:$BU=$BU2142)*($I:$I=$I2142)*($T:$T=$T2142)*($S:$S=_xlfn.MINIFS($S:$S,$T:$T,"="&amp;$T2142)),""))))&amp;"",IF(P2142="","",""))&amp;""</f>
        <v/>
      </c>
      <c r="AY2142" t="str" cm="1">
        <f t="array" ref="AY2142">IFERROR(IF(Q2142&lt;&gt;"",Q2142,IF(OR($S2142="",$T2142=""),"",IF($T2142&lt;&gt;"",_xlfn._xlws.FILTER(Q:Q,($BU:$BU=$BU2142)*($I:$I=$I2142)*($T:$T=$T2142)*($S:$S=_xlfn.MINIFS($S:$S,$T:$T,"="&amp;$T2142)),""))))&amp;"",IF(Q2142="","",""))&amp;""</f>
        <v/>
      </c>
      <c r="AZ2142" t="str" cm="1">
        <f t="array" ref="AZ2142">IFERROR(IF(R2142&lt;&gt;"",R2142,IF(OR($S2142="",$T2142=""),"",IF($T2142&lt;&gt;"",_xlfn._xlws.FILTER(R:R,($BU:$BU=$BU2142)*($I:$I=$I2142)*($T:$T=$T2142)*($S:$S=_xlfn.MINIFS($S:$S,$T:$T,"="&amp;$T2142)),""))))&amp;"",IF(R2142="","",""))&amp;""</f>
        <v/>
      </c>
      <c r="BA2142" s="6">
        <f t="shared" si="3087"/>
        <v>182</v>
      </c>
      <c r="BB2142">
        <f t="shared" ref="BB2142:BD2142" si="3124">BB2141</f>
        <v>18987</v>
      </c>
      <c r="BC2142" t="str">
        <f t="shared" si="3124"/>
        <v>Velodrome</v>
      </c>
      <c r="BD2142" t="str">
        <f t="shared" si="3124"/>
        <v>Outlaws</v>
      </c>
      <c r="BE2142" t="s">
        <v>9</v>
      </c>
      <c r="BF2142" t="s">
        <v>173</v>
      </c>
      <c r="BI2142" cm="1">
        <f t="array" ref="BI2142">IFERROR(_xlfn._xlws.FILTER(shifts!A:A,(shifts!B:B=events!AD2142)*(shifts!AG:AG&gt;=events!BK2142)*(shifts!AH:AH&lt;=events!BL2142)),BI2141)</f>
        <v>76</v>
      </c>
      <c r="BJ2142" s="15">
        <f t="shared" si="3089"/>
        <v>0</v>
      </c>
      <c r="BK2142">
        <f t="shared" si="3090"/>
        <v>43</v>
      </c>
      <c r="BL2142">
        <f t="shared" si="3091"/>
        <v>43</v>
      </c>
      <c r="BM2142" s="15">
        <f>SUMIFS(BJ$2:BJ2142,K$2:K2142,"=Intermission")+SUMIFS(BJ$2:BJ2142,K$2:K2142,"=Timeout")</f>
        <v>67</v>
      </c>
      <c r="BN2142">
        <f t="shared" si="3092"/>
        <v>1147</v>
      </c>
      <c r="BO2142" s="19">
        <f t="shared" si="3093"/>
        <v>2184</v>
      </c>
      <c r="BP2142">
        <f t="shared" si="3094"/>
        <v>2179</v>
      </c>
      <c r="BQ2142" s="17">
        <f t="shared" si="3095"/>
        <v>2184</v>
      </c>
      <c r="BR2142" t="str">
        <f t="shared" si="3096"/>
        <v>event_team_player_1</v>
      </c>
      <c r="BS2142">
        <f>COUNTIFS(S$3:S2142,"="&amp;S2142,AI$3:AI2142,"="&amp;AI2142)</f>
        <v>1</v>
      </c>
      <c r="BT2142" t="str">
        <f>IFERROR(VLOOKUP(BB2142&amp;BU2142&amp;X2142,game_rosters!U:W,3,FALSE),"")</f>
        <v>P100033</v>
      </c>
      <c r="BU2142" t="str">
        <f t="shared" si="3097"/>
        <v>Outlaws</v>
      </c>
    </row>
    <row r="2143" spans="1:73" x14ac:dyDescent="0.2">
      <c r="A2143">
        <f t="shared" si="3072"/>
        <v>1</v>
      </c>
      <c r="I2143" s="44">
        <v>22</v>
      </c>
      <c r="K2143" t="s">
        <v>13</v>
      </c>
      <c r="L2143" t="s">
        <v>586</v>
      </c>
      <c r="N2143" t="s">
        <v>594</v>
      </c>
      <c r="O2143" t="s">
        <v>600</v>
      </c>
      <c r="Q2143" t="s">
        <v>594</v>
      </c>
      <c r="S2143">
        <v>1103</v>
      </c>
      <c r="T2143" t="s">
        <v>756</v>
      </c>
      <c r="W2143" t="s">
        <v>735</v>
      </c>
      <c r="X2143">
        <v>22</v>
      </c>
      <c r="Z2143">
        <v>1</v>
      </c>
      <c r="AA2143">
        <f t="shared" si="3121"/>
        <v>2103</v>
      </c>
      <c r="AB2143" t="str">
        <f t="shared" si="3122"/>
        <v/>
      </c>
      <c r="AC2143">
        <f t="shared" si="3068"/>
        <v>2103</v>
      </c>
      <c r="AD2143" s="6">
        <v>2</v>
      </c>
      <c r="AE2143" t="s">
        <v>742</v>
      </c>
      <c r="AF2143" t="s">
        <v>749</v>
      </c>
      <c r="AG2143" t="s">
        <v>742</v>
      </c>
      <c r="AH2143" t="s">
        <v>750</v>
      </c>
      <c r="AI2143" t="str">
        <f t="shared" si="3073"/>
        <v>e</v>
      </c>
      <c r="AJ2143" t="str">
        <f t="shared" si="3074"/>
        <v/>
      </c>
      <c r="AK2143" t="str">
        <f t="shared" si="3075"/>
        <v/>
      </c>
      <c r="AL2143" t="str">
        <f t="shared" si="3076"/>
        <v/>
      </c>
      <c r="AM2143" t="str">
        <f t="shared" si="3077"/>
        <v/>
      </c>
      <c r="AN2143" t="str">
        <f t="shared" si="3078"/>
        <v>Home</v>
      </c>
      <c r="AO2143" t="str">
        <f t="shared" si="3079"/>
        <v>h</v>
      </c>
      <c r="AP2143" t="str">
        <f t="shared" si="3080"/>
        <v/>
      </c>
      <c r="AQ2143" t="str">
        <f t="shared" si="3081"/>
        <v/>
      </c>
      <c r="AR2143" t="str">
        <f t="shared" si="3082"/>
        <v>Home</v>
      </c>
      <c r="AS2143" t="str">
        <f t="shared" si="3083"/>
        <v>h</v>
      </c>
      <c r="AT2143" t="str">
        <f t="shared" si="3084"/>
        <v>Offensive</v>
      </c>
      <c r="AU2143" t="str">
        <f t="shared" si="3085"/>
        <v/>
      </c>
      <c r="AV2143" t="str">
        <f t="shared" si="3086"/>
        <v/>
      </c>
      <c r="AW2143" t="str" cm="1">
        <f t="array" ref="AW2143">IFERROR(IF(O2143&lt;&gt;"",O2143,IF(OR($S2143="",$T2143=""),"",IF(O2143&lt;&gt;"",O2143,IF($T2143&lt;&gt;"",_xlfn._xlws.FILTER(O:O,($BU:$BU=$BU2143)*($I:$I=$I2143)*($T:$T=$T2143)*($S:$S=_xlfn.MINIFS($S:$S,$T:$T,"="&amp;$T2143)),"")))))&amp;"",IF(O2143="","",""))&amp;""</f>
        <v>OffensivePlay_Zone-PuckRetreivalTurnover</v>
      </c>
      <c r="AX2143" t="str" cm="1">
        <f t="array" ref="AX2143">IFERROR(IF(P2143&lt;&gt;"",P2143,IF(OR($S2143="",$T2143=""),"",IF($T2143&lt;&gt;"",_xlfn._xlws.FILTER(P:P,($BU:$BU=$BU2143)*($I:$I=$I2143)*($T:$T=$T2143)*($S:$S=_xlfn.MINIFS($S:$S,$T:$T,"="&amp;$T2143)),""))))&amp;"",IF(P2143="","",""))&amp;""</f>
        <v/>
      </c>
      <c r="AY2143" t="str" cm="1">
        <f t="array" ref="AY2143">IFERROR(IF(Q2143&lt;&gt;"",Q2143,IF(OR($S2143="",$T2143=""),"",IF($T2143&lt;&gt;"",_xlfn._xlws.FILTER(Q:Q,($BU:$BU=$BU2143)*($I:$I=$I2143)*($T:$T=$T2143)*($S:$S=_xlfn.MINIFS($S:$S,$T:$T,"="&amp;$T2143)),""))))&amp;"",IF(Q2143="","",""))&amp;""</f>
        <v>u</v>
      </c>
      <c r="AZ2143" t="str" cm="1">
        <f t="array" ref="AZ2143">IFERROR(IF(R2143&lt;&gt;"",R2143,IF(OR($S2143="",$T2143=""),"",IF($T2143&lt;&gt;"",_xlfn._xlws.FILTER(R:R,($BU:$BU=$BU2143)*($I:$I=$I2143)*($T:$T=$T2143)*($S:$S=_xlfn.MINIFS($S:$S,$T:$T,"="&amp;$T2143)),""))))&amp;"",IF(R2143="","",""))&amp;""</f>
        <v/>
      </c>
      <c r="BA2143" s="6">
        <f t="shared" si="3087"/>
        <v>182</v>
      </c>
      <c r="BB2143">
        <f t="shared" ref="BB2143:BD2143" si="3125">BB2142</f>
        <v>18987</v>
      </c>
      <c r="BC2143" t="str">
        <f t="shared" si="3125"/>
        <v>Velodrome</v>
      </c>
      <c r="BD2143" t="str">
        <f t="shared" si="3125"/>
        <v>Outlaws</v>
      </c>
      <c r="BE2143" t="s">
        <v>13</v>
      </c>
      <c r="BF2143" t="s">
        <v>586</v>
      </c>
      <c r="BI2143" cm="1">
        <f t="array" ref="BI2143">IFERROR(_xlfn._xlws.FILTER(shifts!A:A,(shifts!B:B=events!AD2143)*(shifts!AG:AG&gt;=events!BK2143)*(shifts!AH:AH&lt;=events!BL2143)),BI2142)</f>
        <v>77</v>
      </c>
      <c r="BJ2143" s="15">
        <f t="shared" si="3089"/>
        <v>4</v>
      </c>
      <c r="BK2143">
        <f t="shared" si="3090"/>
        <v>39</v>
      </c>
      <c r="BL2143">
        <f t="shared" si="3091"/>
        <v>35</v>
      </c>
      <c r="BM2143" s="15">
        <f>SUMIFS(BJ$2:BJ2143,K$2:K2143,"=Intermission")+SUMIFS(BJ$2:BJ2143,K$2:K2143,"=Timeout")</f>
        <v>67</v>
      </c>
      <c r="BN2143">
        <f t="shared" si="3092"/>
        <v>1147</v>
      </c>
      <c r="BO2143" s="19">
        <f t="shared" si="3093"/>
        <v>2188</v>
      </c>
      <c r="BP2143">
        <f t="shared" si="3094"/>
        <v>2183</v>
      </c>
      <c r="BQ2143" s="17">
        <f t="shared" si="3095"/>
        <v>2192</v>
      </c>
      <c r="BR2143" t="str">
        <f t="shared" si="3096"/>
        <v>event_team_player_1</v>
      </c>
      <c r="BS2143">
        <f>COUNTIFS(S$3:S2143,"="&amp;S2143,AI$3:AI2143,"="&amp;AI2143)</f>
        <v>1</v>
      </c>
      <c r="BT2143" t="str">
        <f>IFERROR(VLOOKUP(BB2143&amp;BU2143&amp;X2143,game_rosters!U:W,3,FALSE),"")</f>
        <v>P100108</v>
      </c>
      <c r="BU2143" t="str">
        <f t="shared" si="3097"/>
        <v>Velodrome</v>
      </c>
    </row>
    <row r="2144" spans="1:73" x14ac:dyDescent="0.2">
      <c r="A2144">
        <f t="shared" si="3072"/>
        <v>1</v>
      </c>
      <c r="I2144" s="44">
        <v>22</v>
      </c>
      <c r="K2144" t="s">
        <v>7</v>
      </c>
      <c r="L2144" t="s">
        <v>182</v>
      </c>
      <c r="M2144" t="s">
        <v>68</v>
      </c>
      <c r="N2144" t="s">
        <v>594</v>
      </c>
      <c r="S2144">
        <v>1104</v>
      </c>
      <c r="T2144">
        <v>179</v>
      </c>
      <c r="W2144" t="s">
        <v>735</v>
      </c>
      <c r="X2144">
        <v>22</v>
      </c>
      <c r="Z2144">
        <v>1</v>
      </c>
      <c r="AA2144">
        <f t="shared" si="3121"/>
        <v>2104</v>
      </c>
      <c r="AB2144">
        <f t="shared" si="3122"/>
        <v>9179</v>
      </c>
      <c r="AC2144">
        <f t="shared" si="3068"/>
        <v>9179</v>
      </c>
      <c r="AD2144" s="6">
        <v>2</v>
      </c>
      <c r="AE2144" t="s">
        <v>742</v>
      </c>
      <c r="AF2144" t="s">
        <v>750</v>
      </c>
      <c r="AG2144" t="s">
        <v>756</v>
      </c>
      <c r="AH2144" t="s">
        <v>756</v>
      </c>
      <c r="AI2144" t="str">
        <f t="shared" si="3073"/>
        <v>e</v>
      </c>
      <c r="AJ2144" t="str">
        <f t="shared" si="3074"/>
        <v/>
      </c>
      <c r="AK2144" t="str">
        <f t="shared" si="3075"/>
        <v/>
      </c>
      <c r="AL2144" t="str">
        <f t="shared" si="3076"/>
        <v/>
      </c>
      <c r="AM2144" t="str">
        <f t="shared" si="3077"/>
        <v/>
      </c>
      <c r="AN2144" t="str">
        <f t="shared" si="3078"/>
        <v>Home</v>
      </c>
      <c r="AO2144" t="str">
        <f t="shared" si="3079"/>
        <v>h</v>
      </c>
      <c r="AP2144" t="str">
        <f t="shared" si="3080"/>
        <v/>
      </c>
      <c r="AQ2144" t="str">
        <f t="shared" si="3081"/>
        <v/>
      </c>
      <c r="AR2144" t="str">
        <f t="shared" si="3082"/>
        <v>Home</v>
      </c>
      <c r="AS2144" t="str">
        <f t="shared" si="3083"/>
        <v>h</v>
      </c>
      <c r="AT2144" t="str">
        <f t="shared" si="3084"/>
        <v>Offensive</v>
      </c>
      <c r="AU2144" t="str">
        <f t="shared" si="3085"/>
        <v/>
      </c>
      <c r="AV2144" t="str">
        <f t="shared" si="3086"/>
        <v/>
      </c>
      <c r="AW2144" t="str" cm="1">
        <f t="array" ref="AW2144">IFERROR(IF(O2144&lt;&gt;"",O2144,IF(OR($S2144="",$T2144=""),"",IF(O2144&lt;&gt;"",O2144,IF($T2144&lt;&gt;"",_xlfn._xlws.FILTER(O:O,($BU:$BU=$BU2144)*($I:$I=$I2144)*($T:$T=$T2144)*($S:$S=_xlfn.MINIFS($S:$S,$T:$T,"="&amp;$T2144)),"")))))&amp;"",IF(O2144="","",""))&amp;""</f>
        <v/>
      </c>
      <c r="AX2144" t="str" cm="1">
        <f t="array" ref="AX2144">IFERROR(IF(P2144&lt;&gt;"",P2144,IF(OR($S2144="",$T2144=""),"",IF($T2144&lt;&gt;"",_xlfn._xlws.FILTER(P:P,($BU:$BU=$BU2144)*($I:$I=$I2144)*($T:$T=$T2144)*($S:$S=_xlfn.MINIFS($S:$S,$T:$T,"="&amp;$T2144)),""))))&amp;"",IF(P2144="","",""))&amp;""</f>
        <v/>
      </c>
      <c r="AY2144" t="str" cm="1">
        <f t="array" ref="AY2144">IFERROR(IF(Q2144&lt;&gt;"",Q2144,IF(OR($S2144="",$T2144=""),"",IF($T2144&lt;&gt;"",_xlfn._xlws.FILTER(Q:Q,($BU:$BU=$BU2144)*($I:$I=$I2144)*($T:$T=$T2144)*($S:$S=_xlfn.MINIFS($S:$S,$T:$T,"="&amp;$T2144)),""))))&amp;"",IF(Q2144="","",""))&amp;""</f>
        <v/>
      </c>
      <c r="AZ2144" t="str" cm="1">
        <f t="array" ref="AZ2144">IFERROR(IF(R2144&lt;&gt;"",R2144,IF(OR($S2144="",$T2144=""),"",IF($T2144&lt;&gt;"",_xlfn._xlws.FILTER(R:R,($BU:$BU=$BU2144)*($I:$I=$I2144)*($T:$T=$T2144)*($S:$S=_xlfn.MINIFS($S:$S,$T:$T,"="&amp;$T2144)),""))))&amp;"",IF(R2144="","",""))&amp;""</f>
        <v/>
      </c>
      <c r="BA2144" s="6">
        <f t="shared" si="3087"/>
        <v>182</v>
      </c>
      <c r="BB2144">
        <f t="shared" ref="BB2144:BD2144" si="3126">BB2143</f>
        <v>18987</v>
      </c>
      <c r="BC2144" t="str">
        <f t="shared" si="3126"/>
        <v>Velodrome</v>
      </c>
      <c r="BD2144" t="str">
        <f t="shared" si="3126"/>
        <v>Outlaws</v>
      </c>
      <c r="BE2144" t="s">
        <v>7</v>
      </c>
      <c r="BF2144" t="s">
        <v>182</v>
      </c>
      <c r="BI2144" cm="1">
        <f t="array" ref="BI2144">IFERROR(_xlfn._xlws.FILTER(shifts!A:A,(shifts!B:B=events!AD2144)*(shifts!AG:AG&gt;=events!BK2144)*(shifts!AH:AH&lt;=events!BL2144)),BI2143)</f>
        <v>77</v>
      </c>
      <c r="BJ2144" s="15">
        <f t="shared" si="3089"/>
        <v>0</v>
      </c>
      <c r="BK2144">
        <f t="shared" si="3090"/>
        <v>35</v>
      </c>
      <c r="BL2144">
        <f t="shared" si="3091"/>
        <v>35</v>
      </c>
      <c r="BM2144" s="15">
        <f>SUMIFS(BJ$2:BJ2144,K$2:K2144,"=Intermission")+SUMIFS(BJ$2:BJ2144,K$2:K2144,"=Timeout")</f>
        <v>67</v>
      </c>
      <c r="BN2144">
        <f t="shared" si="3092"/>
        <v>1147</v>
      </c>
      <c r="BO2144" s="19">
        <f t="shared" si="3093"/>
        <v>2192</v>
      </c>
      <c r="BP2144">
        <f t="shared" si="3094"/>
        <v>2187</v>
      </c>
      <c r="BQ2144" s="17">
        <f t="shared" si="3095"/>
        <v>2192</v>
      </c>
      <c r="BR2144" t="str">
        <f t="shared" si="3096"/>
        <v>event_team_player_1</v>
      </c>
      <c r="BS2144">
        <f>COUNTIFS(S$3:S2144,"="&amp;S2144,AI$3:AI2144,"="&amp;AI2144)</f>
        <v>1</v>
      </c>
      <c r="BT2144" t="str">
        <f>IFERROR(VLOOKUP(BB2144&amp;BU2144&amp;X2144,game_rosters!U:W,3,FALSE),"")</f>
        <v>P100108</v>
      </c>
      <c r="BU2144" t="str">
        <f t="shared" si="3097"/>
        <v>Velodrome</v>
      </c>
    </row>
    <row r="2145" spans="1:73" x14ac:dyDescent="0.2">
      <c r="A2145" t="str">
        <f t="shared" si="3072"/>
        <v/>
      </c>
      <c r="I2145" s="44">
        <v>61</v>
      </c>
      <c r="S2145">
        <v>1104</v>
      </c>
      <c r="T2145">
        <v>179</v>
      </c>
      <c r="X2145">
        <v>61</v>
      </c>
      <c r="Z2145">
        <v>1</v>
      </c>
      <c r="AA2145">
        <f t="shared" si="3121"/>
        <v>2104</v>
      </c>
      <c r="AB2145">
        <f t="shared" si="3122"/>
        <v>9179</v>
      </c>
      <c r="AC2145">
        <f t="shared" si="3068"/>
        <v>9179</v>
      </c>
      <c r="AD2145" s="6">
        <v>2</v>
      </c>
      <c r="AE2145" t="s">
        <v>742</v>
      </c>
      <c r="AF2145" t="s">
        <v>750</v>
      </c>
      <c r="AG2145" t="s">
        <v>756</v>
      </c>
      <c r="AH2145" t="s">
        <v>756</v>
      </c>
      <c r="AI2145" t="str">
        <f t="shared" si="3073"/>
        <v>e</v>
      </c>
      <c r="AJ2145" t="str">
        <f t="shared" si="3074"/>
        <v/>
      </c>
      <c r="AK2145" t="str">
        <f t="shared" si="3075"/>
        <v/>
      </c>
      <c r="AL2145" t="str">
        <f t="shared" si="3076"/>
        <v/>
      </c>
      <c r="AM2145" t="str">
        <f t="shared" si="3077"/>
        <v/>
      </c>
      <c r="AN2145" t="str">
        <f t="shared" si="3078"/>
        <v>Home</v>
      </c>
      <c r="AO2145" t="str">
        <f t="shared" si="3079"/>
        <v>h</v>
      </c>
      <c r="AP2145" t="str">
        <f t="shared" si="3080"/>
        <v/>
      </c>
      <c r="AQ2145" t="str">
        <f t="shared" si="3081"/>
        <v/>
      </c>
      <c r="AR2145" t="str">
        <f t="shared" si="3082"/>
        <v>Home</v>
      </c>
      <c r="AS2145" t="str">
        <f t="shared" si="3083"/>
        <v>h</v>
      </c>
      <c r="AT2145" t="str">
        <f t="shared" si="3084"/>
        <v>Offensive</v>
      </c>
      <c r="AU2145" t="str">
        <f t="shared" si="3085"/>
        <v/>
      </c>
      <c r="AV2145" t="str">
        <f t="shared" si="3086"/>
        <v/>
      </c>
      <c r="AW2145" t="str" cm="1">
        <f t="array" ref="AW2145">IFERROR(IF(O2145&lt;&gt;"",O2145,IF(OR($S2145="",$T2145=""),"",IF(O2145&lt;&gt;"",O2145,IF($T2145&lt;&gt;"",_xlfn._xlws.FILTER(O:O,($BU:$BU=$BU2145)*($I:$I=$I2145)*($T:$T=$T2145)*($S:$S=_xlfn.MINIFS($S:$S,$T:$T,"="&amp;$T2145)),"")))))&amp;"",IF(O2145="","",""))&amp;""</f>
        <v/>
      </c>
      <c r="AX2145" t="str" cm="1">
        <f t="array" ref="AX2145">IFERROR(IF(P2145&lt;&gt;"",P2145,IF(OR($S2145="",$T2145=""),"",IF($T2145&lt;&gt;"",_xlfn._xlws.FILTER(P:P,($BU:$BU=$BU2145)*($I:$I=$I2145)*($T:$T=$T2145)*($S:$S=_xlfn.MINIFS($S:$S,$T:$T,"="&amp;$T2145)),""))))&amp;"",IF(P2145="","",""))&amp;""</f>
        <v/>
      </c>
      <c r="AY2145" t="str" cm="1">
        <f t="array" ref="AY2145">IFERROR(IF(Q2145&lt;&gt;"",Q2145,IF(OR($S2145="",$T2145=""),"",IF($T2145&lt;&gt;"",_xlfn._xlws.FILTER(Q:Q,($BU:$BU=$BU2145)*($I:$I=$I2145)*($T:$T=$T2145)*($S:$S=_xlfn.MINIFS($S:$S,$T:$T,"="&amp;$T2145)),""))))&amp;"",IF(Q2145="","",""))&amp;""</f>
        <v/>
      </c>
      <c r="AZ2145" t="str" cm="1">
        <f t="array" ref="AZ2145">IFERROR(IF(R2145&lt;&gt;"",R2145,IF(OR($S2145="",$T2145=""),"",IF($T2145&lt;&gt;"",_xlfn._xlws.FILTER(R:R,($BU:$BU=$BU2145)*($I:$I=$I2145)*($T:$T=$T2145)*($S:$S=_xlfn.MINIFS($S:$S,$T:$T,"="&amp;$T2145)),""))))&amp;"",IF(R2145="","",""))&amp;""</f>
        <v/>
      </c>
      <c r="BA2145" s="6">
        <f t="shared" si="3087"/>
        <v>182</v>
      </c>
      <c r="BB2145">
        <f t="shared" ref="BB2145:BD2145" si="3127">BB2144</f>
        <v>18987</v>
      </c>
      <c r="BC2145" t="str">
        <f t="shared" si="3127"/>
        <v>Velodrome</v>
      </c>
      <c r="BD2145" t="str">
        <f t="shared" si="3127"/>
        <v>Outlaws</v>
      </c>
      <c r="BE2145" t="s">
        <v>7</v>
      </c>
      <c r="BF2145" t="s">
        <v>182</v>
      </c>
      <c r="BI2145" cm="1">
        <f t="array" ref="BI2145">IFERROR(_xlfn._xlws.FILTER(shifts!A:A,(shifts!B:B=events!AD2145)*(shifts!AG:AG&gt;=events!BK2145)*(shifts!AH:AH&lt;=events!BL2145)),BI2144)</f>
        <v>77</v>
      </c>
      <c r="BJ2145" s="15">
        <f t="shared" si="3089"/>
        <v>0</v>
      </c>
      <c r="BK2145">
        <f t="shared" si="3090"/>
        <v>35</v>
      </c>
      <c r="BL2145">
        <f t="shared" si="3091"/>
        <v>35</v>
      </c>
      <c r="BM2145" s="15">
        <f>SUMIFS(BJ$2:BJ2145,K$2:K2145,"=Intermission")+SUMIFS(BJ$2:BJ2145,K$2:K2145,"=Timeout")</f>
        <v>67</v>
      </c>
      <c r="BN2145">
        <f t="shared" si="3092"/>
        <v>1147</v>
      </c>
      <c r="BO2145" s="19">
        <f t="shared" si="3093"/>
        <v>2192</v>
      </c>
      <c r="BP2145">
        <f t="shared" si="3094"/>
        <v>2187</v>
      </c>
      <c r="BQ2145" s="17">
        <f t="shared" si="3095"/>
        <v>2192</v>
      </c>
      <c r="BR2145" t="str">
        <f t="shared" si="3096"/>
        <v>event_team_player_2</v>
      </c>
      <c r="BS2145">
        <f>COUNTIFS(S$3:S2145,"="&amp;S2145,AI$3:AI2145,"="&amp;AI2145)</f>
        <v>2</v>
      </c>
      <c r="BT2145" t="str">
        <f>IFERROR(VLOOKUP(BB2145&amp;BU2145&amp;X2145,game_rosters!U:W,3,FALSE),"")</f>
        <v>P100224</v>
      </c>
      <c r="BU2145" t="str">
        <f t="shared" si="3097"/>
        <v>Velodrome</v>
      </c>
    </row>
    <row r="2146" spans="1:73" x14ac:dyDescent="0.2">
      <c r="A2146">
        <f t="shared" si="3072"/>
        <v>1</v>
      </c>
      <c r="I2146" s="44">
        <v>22</v>
      </c>
      <c r="K2146" t="s">
        <v>238</v>
      </c>
      <c r="L2146" t="s">
        <v>174</v>
      </c>
      <c r="M2146" t="s">
        <v>390</v>
      </c>
      <c r="N2146" t="s">
        <v>594</v>
      </c>
      <c r="S2146">
        <v>1105</v>
      </c>
      <c r="T2146">
        <v>179</v>
      </c>
      <c r="W2146" t="s">
        <v>735</v>
      </c>
      <c r="X2146">
        <v>22</v>
      </c>
      <c r="Z2146">
        <v>1</v>
      </c>
      <c r="AA2146">
        <f t="shared" si="3121"/>
        <v>2105</v>
      </c>
      <c r="AB2146">
        <f t="shared" si="3122"/>
        <v>9179</v>
      </c>
      <c r="AC2146">
        <f t="shared" si="3068"/>
        <v>9179</v>
      </c>
      <c r="AD2146" s="6">
        <v>2</v>
      </c>
      <c r="AE2146" t="s">
        <v>742</v>
      </c>
      <c r="AF2146" t="s">
        <v>750</v>
      </c>
      <c r="AG2146" t="s">
        <v>756</v>
      </c>
      <c r="AH2146" t="s">
        <v>756</v>
      </c>
      <c r="AI2146" t="str">
        <f t="shared" si="3073"/>
        <v>e</v>
      </c>
      <c r="AJ2146" t="str">
        <f t="shared" si="3074"/>
        <v/>
      </c>
      <c r="AK2146" t="str">
        <f t="shared" si="3075"/>
        <v/>
      </c>
      <c r="AL2146" t="str">
        <f t="shared" si="3076"/>
        <v/>
      </c>
      <c r="AM2146" t="str">
        <f t="shared" si="3077"/>
        <v/>
      </c>
      <c r="AN2146" t="str">
        <f t="shared" si="3078"/>
        <v>Home</v>
      </c>
      <c r="AO2146" t="str">
        <f t="shared" si="3079"/>
        <v>h</v>
      </c>
      <c r="AP2146" t="str">
        <f t="shared" si="3080"/>
        <v/>
      </c>
      <c r="AQ2146" t="str">
        <f t="shared" si="3081"/>
        <v/>
      </c>
      <c r="AR2146" t="str">
        <f t="shared" si="3082"/>
        <v>Home</v>
      </c>
      <c r="AS2146" t="str">
        <f t="shared" si="3083"/>
        <v>h</v>
      </c>
      <c r="AT2146" t="str">
        <f t="shared" si="3084"/>
        <v>Offensive</v>
      </c>
      <c r="AU2146" t="str">
        <f t="shared" si="3085"/>
        <v/>
      </c>
      <c r="AV2146" t="str">
        <f t="shared" si="3086"/>
        <v/>
      </c>
      <c r="AW2146" t="str" cm="1">
        <f t="array" ref="AW2146">IFERROR(IF(O2146&lt;&gt;"",O2146,IF(OR($S2146="",$T2146=""),"",IF(O2146&lt;&gt;"",O2146,IF($T2146&lt;&gt;"",_xlfn._xlws.FILTER(O:O,($BU:$BU=$BU2146)*($I:$I=$I2146)*($T:$T=$T2146)*($S:$S=_xlfn.MINIFS($S:$S,$T:$T,"="&amp;$T2146)),"")))))&amp;"",IF(O2146="","",""))&amp;""</f>
        <v/>
      </c>
      <c r="AX2146" t="str" cm="1">
        <f t="array" ref="AX2146">IFERROR(IF(P2146&lt;&gt;"",P2146,IF(OR($S2146="",$T2146=""),"",IF($T2146&lt;&gt;"",_xlfn._xlws.FILTER(P:P,($BU:$BU=$BU2146)*($I:$I=$I2146)*($T:$T=$T2146)*($S:$S=_xlfn.MINIFS($S:$S,$T:$T,"="&amp;$T2146)),""))))&amp;"",IF(P2146="","",""))&amp;""</f>
        <v/>
      </c>
      <c r="AY2146" t="str" cm="1">
        <f t="array" ref="AY2146">IFERROR(IF(Q2146&lt;&gt;"",Q2146,IF(OR($S2146="",$T2146=""),"",IF($T2146&lt;&gt;"",_xlfn._xlws.FILTER(Q:Q,($BU:$BU=$BU2146)*($I:$I=$I2146)*($T:$T=$T2146)*($S:$S=_xlfn.MINIFS($S:$S,$T:$T,"="&amp;$T2146)),""))))&amp;"",IF(Q2146="","",""))&amp;""</f>
        <v/>
      </c>
      <c r="AZ2146" t="str" cm="1">
        <f t="array" ref="AZ2146">IFERROR(IF(R2146&lt;&gt;"",R2146,IF(OR($S2146="",$T2146=""),"",IF($T2146&lt;&gt;"",_xlfn._xlws.FILTER(R:R,($BU:$BU=$BU2146)*($I:$I=$I2146)*($T:$T=$T2146)*($S:$S=_xlfn.MINIFS($S:$S,$T:$T,"="&amp;$T2146)),""))))&amp;"",IF(R2146="","",""))&amp;""</f>
        <v/>
      </c>
      <c r="BA2146" s="6">
        <f t="shared" si="3087"/>
        <v>183</v>
      </c>
      <c r="BB2146">
        <f t="shared" ref="BB2146:BD2146" si="3128">BB2145</f>
        <v>18987</v>
      </c>
      <c r="BC2146" t="str">
        <f t="shared" si="3128"/>
        <v>Velodrome</v>
      </c>
      <c r="BD2146" t="str">
        <f t="shared" si="3128"/>
        <v>Outlaws</v>
      </c>
      <c r="BE2146" t="s">
        <v>238</v>
      </c>
      <c r="BF2146" t="s">
        <v>174</v>
      </c>
      <c r="BI2146" cm="1">
        <f t="array" ref="BI2146">IFERROR(_xlfn._xlws.FILTER(shifts!A:A,(shifts!B:B=events!AD2146)*(shifts!AG:AG&gt;=events!BK2146)*(shifts!AH:AH&lt;=events!BL2146)),BI2145)</f>
        <v>77</v>
      </c>
      <c r="BJ2146" s="15">
        <f t="shared" si="3089"/>
        <v>0</v>
      </c>
      <c r="BK2146">
        <f t="shared" si="3090"/>
        <v>35</v>
      </c>
      <c r="BL2146">
        <f t="shared" si="3091"/>
        <v>35</v>
      </c>
      <c r="BM2146" s="15">
        <f>SUMIFS(BJ$2:BJ2146,K$2:K2146,"=Intermission")+SUMIFS(BJ$2:BJ2146,K$2:K2146,"=Timeout")</f>
        <v>67</v>
      </c>
      <c r="BN2146">
        <f t="shared" si="3092"/>
        <v>1147</v>
      </c>
      <c r="BO2146" s="19">
        <f t="shared" si="3093"/>
        <v>2192</v>
      </c>
      <c r="BP2146">
        <f t="shared" si="3094"/>
        <v>2187</v>
      </c>
      <c r="BQ2146" s="17">
        <f t="shared" si="3095"/>
        <v>2192</v>
      </c>
      <c r="BR2146" t="str">
        <f t="shared" si="3096"/>
        <v>event_team_player_1</v>
      </c>
      <c r="BS2146">
        <f>COUNTIFS(S$3:S2146,"="&amp;S2146,AI$3:AI2146,"="&amp;AI2146)</f>
        <v>1</v>
      </c>
      <c r="BT2146" t="str">
        <f>IFERROR(VLOOKUP(BB2146&amp;BU2146&amp;X2146,game_rosters!U:W,3,FALSE),"")</f>
        <v>P100108</v>
      </c>
      <c r="BU2146" t="str">
        <f t="shared" si="3097"/>
        <v>Velodrome</v>
      </c>
    </row>
    <row r="2147" spans="1:73" x14ac:dyDescent="0.2">
      <c r="A2147" t="str">
        <f t="shared" si="3072"/>
        <v/>
      </c>
      <c r="I2147" s="44">
        <v>61</v>
      </c>
      <c r="S2147">
        <v>1105</v>
      </c>
      <c r="T2147">
        <v>179</v>
      </c>
      <c r="X2147">
        <v>61</v>
      </c>
      <c r="Z2147">
        <v>1</v>
      </c>
      <c r="AA2147">
        <f t="shared" si="3121"/>
        <v>2105</v>
      </c>
      <c r="AB2147">
        <f t="shared" si="3122"/>
        <v>9179</v>
      </c>
      <c r="AC2147">
        <f t="shared" si="3068"/>
        <v>9179</v>
      </c>
      <c r="AD2147" s="6">
        <v>2</v>
      </c>
      <c r="AE2147" t="s">
        <v>742</v>
      </c>
      <c r="AF2147" t="s">
        <v>750</v>
      </c>
      <c r="AG2147" t="s">
        <v>756</v>
      </c>
      <c r="AH2147" t="s">
        <v>756</v>
      </c>
      <c r="AI2147" t="str">
        <f t="shared" si="3073"/>
        <v>e</v>
      </c>
      <c r="AJ2147" t="str">
        <f t="shared" si="3074"/>
        <v/>
      </c>
      <c r="AK2147" t="str">
        <f t="shared" si="3075"/>
        <v/>
      </c>
      <c r="AL2147" t="str">
        <f t="shared" si="3076"/>
        <v/>
      </c>
      <c r="AM2147" t="str">
        <f t="shared" si="3077"/>
        <v/>
      </c>
      <c r="AN2147" t="str">
        <f t="shared" si="3078"/>
        <v>Home</v>
      </c>
      <c r="AO2147" t="str">
        <f t="shared" si="3079"/>
        <v>h</v>
      </c>
      <c r="AP2147" t="str">
        <f t="shared" si="3080"/>
        <v/>
      </c>
      <c r="AQ2147" t="str">
        <f t="shared" si="3081"/>
        <v/>
      </c>
      <c r="AR2147" t="str">
        <f t="shared" si="3082"/>
        <v>Home</v>
      </c>
      <c r="AS2147" t="str">
        <f t="shared" si="3083"/>
        <v>h</v>
      </c>
      <c r="AT2147" t="str">
        <f t="shared" si="3084"/>
        <v>Offensive</v>
      </c>
      <c r="AU2147" t="str">
        <f t="shared" si="3085"/>
        <v/>
      </c>
      <c r="AV2147" t="str">
        <f t="shared" si="3086"/>
        <v/>
      </c>
      <c r="AW2147" t="str" cm="1">
        <f t="array" ref="AW2147">IFERROR(IF(O2147&lt;&gt;"",O2147,IF(OR($S2147="",$T2147=""),"",IF(O2147&lt;&gt;"",O2147,IF($T2147&lt;&gt;"",_xlfn._xlws.FILTER(O:O,($BU:$BU=$BU2147)*($I:$I=$I2147)*($T:$T=$T2147)*($S:$S=_xlfn.MINIFS($S:$S,$T:$T,"="&amp;$T2147)),"")))))&amp;"",IF(O2147="","",""))&amp;""</f>
        <v/>
      </c>
      <c r="AX2147" t="str" cm="1">
        <f t="array" ref="AX2147">IFERROR(IF(P2147&lt;&gt;"",P2147,IF(OR($S2147="",$T2147=""),"",IF($T2147&lt;&gt;"",_xlfn._xlws.FILTER(P:P,($BU:$BU=$BU2147)*($I:$I=$I2147)*($T:$T=$T2147)*($S:$S=_xlfn.MINIFS($S:$S,$T:$T,"="&amp;$T2147)),""))))&amp;"",IF(P2147="","",""))&amp;""</f>
        <v/>
      </c>
      <c r="AY2147" t="str" cm="1">
        <f t="array" ref="AY2147">IFERROR(IF(Q2147&lt;&gt;"",Q2147,IF(OR($S2147="",$T2147=""),"",IF($T2147&lt;&gt;"",_xlfn._xlws.FILTER(Q:Q,($BU:$BU=$BU2147)*($I:$I=$I2147)*($T:$T=$T2147)*($S:$S=_xlfn.MINIFS($S:$S,$T:$T,"="&amp;$T2147)),""))))&amp;"",IF(Q2147="","",""))&amp;""</f>
        <v/>
      </c>
      <c r="AZ2147" t="str" cm="1">
        <f t="array" ref="AZ2147">IFERROR(IF(R2147&lt;&gt;"",R2147,IF(OR($S2147="",$T2147=""),"",IF($T2147&lt;&gt;"",_xlfn._xlws.FILTER(R:R,($BU:$BU=$BU2147)*($I:$I=$I2147)*($T:$T=$T2147)*($S:$S=_xlfn.MINIFS($S:$S,$T:$T,"="&amp;$T2147)),""))))&amp;"",IF(R2147="","",""))&amp;""</f>
        <v/>
      </c>
      <c r="BA2147" s="6">
        <f t="shared" si="3087"/>
        <v>183</v>
      </c>
      <c r="BB2147">
        <f t="shared" ref="BB2147:BD2147" si="3129">BB2146</f>
        <v>18987</v>
      </c>
      <c r="BC2147" t="str">
        <f t="shared" si="3129"/>
        <v>Velodrome</v>
      </c>
      <c r="BD2147" t="str">
        <f t="shared" si="3129"/>
        <v>Outlaws</v>
      </c>
      <c r="BE2147" t="s">
        <v>238</v>
      </c>
      <c r="BF2147" t="s">
        <v>174</v>
      </c>
      <c r="BI2147" cm="1">
        <f t="array" ref="BI2147">IFERROR(_xlfn._xlws.FILTER(shifts!A:A,(shifts!B:B=events!AD2147)*(shifts!AG:AG&gt;=events!BK2147)*(shifts!AH:AH&lt;=events!BL2147)),BI2146)</f>
        <v>77</v>
      </c>
      <c r="BJ2147" s="15">
        <f t="shared" si="3089"/>
        <v>0</v>
      </c>
      <c r="BK2147">
        <f t="shared" si="3090"/>
        <v>35</v>
      </c>
      <c r="BL2147">
        <f t="shared" si="3091"/>
        <v>35</v>
      </c>
      <c r="BM2147" s="15">
        <f>SUMIFS(BJ$2:BJ2147,K$2:K2147,"=Intermission")+SUMIFS(BJ$2:BJ2147,K$2:K2147,"=Timeout")</f>
        <v>67</v>
      </c>
      <c r="BN2147">
        <f t="shared" si="3092"/>
        <v>1147</v>
      </c>
      <c r="BO2147" s="19">
        <f t="shared" si="3093"/>
        <v>2192</v>
      </c>
      <c r="BP2147">
        <f t="shared" si="3094"/>
        <v>2187</v>
      </c>
      <c r="BQ2147" s="17">
        <f t="shared" si="3095"/>
        <v>2192</v>
      </c>
      <c r="BR2147" t="str">
        <f t="shared" si="3096"/>
        <v>event_team_player_2</v>
      </c>
      <c r="BS2147">
        <f>COUNTIFS(S$3:S2147,"="&amp;S2147,AI$3:AI2147,"="&amp;AI2147)</f>
        <v>2</v>
      </c>
      <c r="BT2147" t="str">
        <f>IFERROR(VLOOKUP(BB2147&amp;BU2147&amp;X2147,game_rosters!U:W,3,FALSE),"")</f>
        <v>P100224</v>
      </c>
      <c r="BU2147" t="str">
        <f t="shared" si="3097"/>
        <v>Velodrome</v>
      </c>
    </row>
    <row r="2148" spans="1:73" x14ac:dyDescent="0.2">
      <c r="A2148">
        <f t="shared" si="3072"/>
        <v>1</v>
      </c>
      <c r="I2148" s="44">
        <v>61</v>
      </c>
      <c r="K2148" t="s">
        <v>13</v>
      </c>
      <c r="L2148" t="s">
        <v>587</v>
      </c>
      <c r="N2148" t="s">
        <v>595</v>
      </c>
      <c r="O2148" t="s">
        <v>620</v>
      </c>
      <c r="Q2148" t="s">
        <v>595</v>
      </c>
      <c r="R2148" s="51">
        <v>1</v>
      </c>
      <c r="S2148">
        <v>1106</v>
      </c>
      <c r="T2148" t="s">
        <v>756</v>
      </c>
      <c r="W2148" t="s">
        <v>735</v>
      </c>
      <c r="X2148">
        <v>61</v>
      </c>
      <c r="Z2148">
        <v>1</v>
      </c>
      <c r="AA2148">
        <f t="shared" si="3121"/>
        <v>2106</v>
      </c>
      <c r="AB2148" t="str">
        <f t="shared" si="3122"/>
        <v/>
      </c>
      <c r="AC2148">
        <f t="shared" si="3068"/>
        <v>2106</v>
      </c>
      <c r="AD2148" s="6">
        <v>2</v>
      </c>
      <c r="AE2148" t="s">
        <v>742</v>
      </c>
      <c r="AF2148" t="s">
        <v>904</v>
      </c>
      <c r="AG2148" t="s">
        <v>742</v>
      </c>
      <c r="AH2148" t="s">
        <v>927</v>
      </c>
      <c r="AI2148" t="str">
        <f t="shared" si="3073"/>
        <v>e</v>
      </c>
      <c r="AJ2148" t="str">
        <f t="shared" si="3074"/>
        <v/>
      </c>
      <c r="AK2148" t="str">
        <f t="shared" si="3075"/>
        <v/>
      </c>
      <c r="AL2148" t="str">
        <f t="shared" si="3076"/>
        <v/>
      </c>
      <c r="AM2148" t="str">
        <f t="shared" si="3077"/>
        <v/>
      </c>
      <c r="AN2148" t="str">
        <f t="shared" si="3078"/>
        <v>Home</v>
      </c>
      <c r="AO2148" t="str">
        <f t="shared" si="3079"/>
        <v>h</v>
      </c>
      <c r="AP2148" t="str">
        <f t="shared" si="3080"/>
        <v/>
      </c>
      <c r="AQ2148" t="str">
        <f t="shared" si="3081"/>
        <v/>
      </c>
      <c r="AR2148" t="str">
        <f t="shared" si="3082"/>
        <v>Home</v>
      </c>
      <c r="AS2148" t="str">
        <f t="shared" si="3083"/>
        <v>h</v>
      </c>
      <c r="AT2148" t="str">
        <f t="shared" si="3084"/>
        <v>Offensive</v>
      </c>
      <c r="AU2148" t="str">
        <f t="shared" si="3085"/>
        <v/>
      </c>
      <c r="AV2148" t="str">
        <f t="shared" si="3086"/>
        <v/>
      </c>
      <c r="AW2148" t="str" cm="1">
        <f t="array" ref="AW2148">IFERROR(IF(O2148&lt;&gt;"",O2148,IF(OR($S2148="",$T2148=""),"",IF(O2148&lt;&gt;"",O2148,IF($T2148&lt;&gt;"",_xlfn._xlws.FILTER(O:O,($BU:$BU=$BU2148)*($I:$I=$I2148)*($T:$T=$T2148)*($S:$S=_xlfn.MINIFS($S:$S,$T:$T,"="&amp;$T2148)),"")))))&amp;"",IF(O2148="","",""))&amp;""</f>
        <v>OffensivePlay_Zone-PuckRecoveryPass</v>
      </c>
      <c r="AX2148" t="str" cm="1">
        <f t="array" ref="AX2148">IFERROR(IF(P2148&lt;&gt;"",P2148,IF(OR($S2148="",$T2148=""),"",IF($T2148&lt;&gt;"",_xlfn._xlws.FILTER(P:P,($BU:$BU=$BU2148)*($I:$I=$I2148)*($T:$T=$T2148)*($S:$S=_xlfn.MINIFS($S:$S,$T:$T,"="&amp;$T2148)),""))))&amp;"",IF(P2148="","",""))&amp;""</f>
        <v/>
      </c>
      <c r="AY2148" t="str" cm="1">
        <f t="array" ref="AY2148">IFERROR(IF(Q2148&lt;&gt;"",Q2148,IF(OR($S2148="",$T2148=""),"",IF($T2148&lt;&gt;"",_xlfn._xlws.FILTER(Q:Q,($BU:$BU=$BU2148)*($I:$I=$I2148)*($T:$T=$T2148)*($S:$S=_xlfn.MINIFS($S:$S,$T:$T,"="&amp;$T2148)),""))))&amp;"",IF(Q2148="","",""))&amp;""</f>
        <v>s</v>
      </c>
      <c r="AZ2148" t="str" cm="1">
        <f t="array" ref="AZ2148">IFERROR(IF(R2148&lt;&gt;"",R2148,IF(OR($S2148="",$T2148=""),"",IF($T2148&lt;&gt;"",_xlfn._xlws.FILTER(R:R,($BU:$BU=$BU2148)*($I:$I=$I2148)*($T:$T=$T2148)*($S:$S=_xlfn.MINIFS($S:$S,$T:$T,"="&amp;$T2148)),""))))&amp;"",IF(R2148="","",""))&amp;""</f>
        <v>1</v>
      </c>
      <c r="BA2148" s="6">
        <f t="shared" si="3087"/>
        <v>183</v>
      </c>
      <c r="BB2148">
        <f t="shared" ref="BB2148:BD2148" si="3130">BB2147</f>
        <v>18987</v>
      </c>
      <c r="BC2148" t="str">
        <f t="shared" si="3130"/>
        <v>Velodrome</v>
      </c>
      <c r="BD2148" t="str">
        <f t="shared" si="3130"/>
        <v>Outlaws</v>
      </c>
      <c r="BE2148" t="s">
        <v>13</v>
      </c>
      <c r="BF2148" t="s">
        <v>587</v>
      </c>
      <c r="BI2148" cm="1">
        <f t="array" ref="BI2148">IFERROR(_xlfn._xlws.FILTER(shifts!A:A,(shifts!B:B=events!AD2148)*(shifts!AG:AG&gt;=events!BK2148)*(shifts!AH:AH&lt;=events!BL2148)),BI2147)</f>
        <v>77</v>
      </c>
      <c r="BJ2148" s="15">
        <f t="shared" si="3089"/>
        <v>1</v>
      </c>
      <c r="BK2148">
        <f t="shared" si="3090"/>
        <v>33</v>
      </c>
      <c r="BL2148">
        <f t="shared" si="3091"/>
        <v>32</v>
      </c>
      <c r="BM2148" s="15">
        <f>SUMIFS(BJ$2:BJ2148,K$2:K2148,"=Intermission")+SUMIFS(BJ$2:BJ2148,K$2:K2148,"=Timeout")</f>
        <v>67</v>
      </c>
      <c r="BN2148">
        <f t="shared" si="3092"/>
        <v>1147</v>
      </c>
      <c r="BO2148" s="19">
        <f t="shared" si="3093"/>
        <v>2194</v>
      </c>
      <c r="BP2148">
        <f t="shared" si="3094"/>
        <v>2189</v>
      </c>
      <c r="BQ2148" s="17">
        <f t="shared" si="3095"/>
        <v>2195</v>
      </c>
      <c r="BR2148" t="str">
        <f t="shared" si="3096"/>
        <v>event_team_player_1</v>
      </c>
      <c r="BS2148">
        <f>COUNTIFS(S$3:S2148,"="&amp;S2148,AI$3:AI2148,"="&amp;AI2148)</f>
        <v>1</v>
      </c>
      <c r="BT2148" t="str">
        <f>IFERROR(VLOOKUP(BB2148&amp;BU2148&amp;X2148,game_rosters!U:W,3,FALSE),"")</f>
        <v>P100224</v>
      </c>
      <c r="BU2148" t="str">
        <f t="shared" si="3097"/>
        <v>Velodrome</v>
      </c>
    </row>
    <row r="2149" spans="1:73" x14ac:dyDescent="0.2">
      <c r="A2149" t="str">
        <f t="shared" si="3072"/>
        <v/>
      </c>
      <c r="I2149" s="44">
        <v>44</v>
      </c>
      <c r="R2149" s="51">
        <v>1</v>
      </c>
      <c r="S2149">
        <v>1106</v>
      </c>
      <c r="T2149" t="s">
        <v>756</v>
      </c>
      <c r="X2149">
        <v>44</v>
      </c>
      <c r="AA2149">
        <f t="shared" si="3121"/>
        <v>2106</v>
      </c>
      <c r="AB2149" t="str">
        <f t="shared" si="3122"/>
        <v/>
      </c>
      <c r="AC2149">
        <f t="shared" si="3068"/>
        <v>2106</v>
      </c>
      <c r="AD2149" s="6">
        <v>2</v>
      </c>
      <c r="AE2149" t="s">
        <v>742</v>
      </c>
      <c r="AF2149" t="s">
        <v>904</v>
      </c>
      <c r="AG2149" t="s">
        <v>742</v>
      </c>
      <c r="AH2149" t="s">
        <v>927</v>
      </c>
      <c r="AI2149" t="str">
        <f t="shared" si="3073"/>
        <v>o</v>
      </c>
      <c r="AJ2149" t="str">
        <f t="shared" si="3074"/>
        <v/>
      </c>
      <c r="AK2149" t="str">
        <f t="shared" si="3075"/>
        <v/>
      </c>
      <c r="AL2149" t="str">
        <f t="shared" si="3076"/>
        <v/>
      </c>
      <c r="AM2149" t="str">
        <f t="shared" si="3077"/>
        <v/>
      </c>
      <c r="AN2149" t="str">
        <f t="shared" si="3078"/>
        <v>Home</v>
      </c>
      <c r="AO2149" t="str">
        <f t="shared" si="3079"/>
        <v>h</v>
      </c>
      <c r="AP2149" t="str">
        <f t="shared" si="3080"/>
        <v/>
      </c>
      <c r="AQ2149" t="str">
        <f t="shared" si="3081"/>
        <v/>
      </c>
      <c r="AR2149" t="str">
        <f t="shared" si="3082"/>
        <v>Home</v>
      </c>
      <c r="AS2149" t="str">
        <f t="shared" si="3083"/>
        <v>h</v>
      </c>
      <c r="AT2149" t="str">
        <f t="shared" si="3084"/>
        <v>Defensive</v>
      </c>
      <c r="AU2149" t="str">
        <f t="shared" si="3085"/>
        <v/>
      </c>
      <c r="AV2149" t="str">
        <f t="shared" si="3086"/>
        <v/>
      </c>
      <c r="AW2149" t="str" cm="1">
        <f t="array" ref="AW2149">IFERROR(IF(O2149&lt;&gt;"",O2149,IF(OR($S2149="",$T2149=""),"",IF(O2149&lt;&gt;"",O2149,IF($T2149&lt;&gt;"",_xlfn._xlws.FILTER(O:O,($BU:$BU=$BU2149)*($I:$I=$I2149)*($T:$T=$T2149)*($S:$S=_xlfn.MINIFS($S:$S,$T:$T,"="&amp;$T2149)),"")))))&amp;"",IF(O2149="","",""))&amp;""</f>
        <v/>
      </c>
      <c r="AX2149" t="str" cm="1">
        <f t="array" ref="AX2149">IFERROR(IF(P2149&lt;&gt;"",P2149,IF(OR($S2149="",$T2149=""),"",IF($T2149&lt;&gt;"",_xlfn._xlws.FILTER(P:P,($BU:$BU=$BU2149)*($I:$I=$I2149)*($T:$T=$T2149)*($S:$S=_xlfn.MINIFS($S:$S,$T:$T,"="&amp;$T2149)),""))))&amp;"",IF(P2149="","",""))&amp;""</f>
        <v/>
      </c>
      <c r="AY2149" t="str" cm="1">
        <f t="array" ref="AY2149">IFERROR(IF(Q2149&lt;&gt;"",Q2149,IF(OR($S2149="",$T2149=""),"",IF($T2149&lt;&gt;"",_xlfn._xlws.FILTER(Q:Q,($BU:$BU=$BU2149)*($I:$I=$I2149)*($T:$T=$T2149)*($S:$S=_xlfn.MINIFS($S:$S,$T:$T,"="&amp;$T2149)),""))))&amp;"",IF(Q2149="","",""))&amp;""</f>
        <v/>
      </c>
      <c r="AZ2149" t="str" cm="1">
        <f t="array" ref="AZ2149">IFERROR(IF(R2149&lt;&gt;"",R2149,IF(OR($S2149="",$T2149=""),"",IF($T2149&lt;&gt;"",_xlfn._xlws.FILTER(R:R,($BU:$BU=$BU2149)*($I:$I=$I2149)*($T:$T=$T2149)*($S:$S=_xlfn.MINIFS($S:$S,$T:$T,"="&amp;$T2149)),""))))&amp;"",IF(R2149="","",""))&amp;""</f>
        <v>1</v>
      </c>
      <c r="BA2149" s="6">
        <f t="shared" si="3087"/>
        <v>183</v>
      </c>
      <c r="BB2149">
        <f t="shared" ref="BB2149:BD2149" si="3131">BB2148</f>
        <v>18987</v>
      </c>
      <c r="BC2149" t="str">
        <f t="shared" si="3131"/>
        <v>Velodrome</v>
      </c>
      <c r="BD2149" t="str">
        <f t="shared" si="3131"/>
        <v>Outlaws</v>
      </c>
      <c r="BE2149" t="s">
        <v>13</v>
      </c>
      <c r="BF2149" t="s">
        <v>587</v>
      </c>
      <c r="BI2149" cm="1">
        <f t="array" ref="BI2149">IFERROR(_xlfn._xlws.FILTER(shifts!A:A,(shifts!B:B=events!AD2149)*(shifts!AG:AG&gt;=events!BK2149)*(shifts!AH:AH&lt;=events!BL2149)),BI2148)</f>
        <v>77</v>
      </c>
      <c r="BJ2149" s="15">
        <f t="shared" si="3089"/>
        <v>1</v>
      </c>
      <c r="BK2149">
        <f t="shared" si="3090"/>
        <v>33</v>
      </c>
      <c r="BL2149">
        <f t="shared" si="3091"/>
        <v>32</v>
      </c>
      <c r="BM2149" s="15">
        <f>SUMIFS(BJ$2:BJ2149,K$2:K2149,"=Intermission")+SUMIFS(BJ$2:BJ2149,K$2:K2149,"=Timeout")</f>
        <v>67</v>
      </c>
      <c r="BN2149">
        <f t="shared" si="3092"/>
        <v>1147</v>
      </c>
      <c r="BO2149" s="19">
        <f t="shared" si="3093"/>
        <v>2194</v>
      </c>
      <c r="BP2149">
        <f t="shared" si="3094"/>
        <v>2189</v>
      </c>
      <c r="BQ2149" s="17">
        <f t="shared" si="3095"/>
        <v>2195</v>
      </c>
      <c r="BR2149" t="str">
        <f t="shared" si="3096"/>
        <v>opp_team_player_1</v>
      </c>
      <c r="BS2149">
        <f>COUNTIFS(S$3:S2149,"="&amp;S2149,AI$3:AI2149,"="&amp;AI2149)</f>
        <v>1</v>
      </c>
      <c r="BT2149" t="str">
        <f>IFERROR(VLOOKUP(BB2149&amp;BU2149&amp;X2149,game_rosters!U:W,3,FALSE),"")</f>
        <v>P100033</v>
      </c>
      <c r="BU2149" t="str">
        <f t="shared" si="3097"/>
        <v>Outlaws</v>
      </c>
    </row>
    <row r="2150" spans="1:73" x14ac:dyDescent="0.2">
      <c r="A2150" t="str">
        <f t="shared" si="3072"/>
        <v/>
      </c>
      <c r="I2150" s="44">
        <v>68</v>
      </c>
      <c r="R2150" s="51">
        <v>1</v>
      </c>
      <c r="S2150">
        <v>1106</v>
      </c>
      <c r="T2150" t="s">
        <v>756</v>
      </c>
      <c r="X2150">
        <v>68</v>
      </c>
      <c r="AA2150">
        <f t="shared" si="3121"/>
        <v>2106</v>
      </c>
      <c r="AB2150" t="str">
        <f t="shared" si="3122"/>
        <v/>
      </c>
      <c r="AC2150">
        <f t="shared" si="3068"/>
        <v>2106</v>
      </c>
      <c r="AD2150" s="6">
        <v>2</v>
      </c>
      <c r="AE2150" t="s">
        <v>742</v>
      </c>
      <c r="AF2150" t="s">
        <v>904</v>
      </c>
      <c r="AG2150" t="s">
        <v>742</v>
      </c>
      <c r="AH2150" t="s">
        <v>927</v>
      </c>
      <c r="AI2150" t="str">
        <f t="shared" si="3073"/>
        <v>o</v>
      </c>
      <c r="AJ2150" t="str">
        <f t="shared" si="3074"/>
        <v/>
      </c>
      <c r="AK2150" t="str">
        <f t="shared" si="3075"/>
        <v/>
      </c>
      <c r="AL2150" t="str">
        <f t="shared" si="3076"/>
        <v/>
      </c>
      <c r="AM2150" t="str">
        <f t="shared" si="3077"/>
        <v/>
      </c>
      <c r="AN2150" t="str">
        <f t="shared" si="3078"/>
        <v>Home</v>
      </c>
      <c r="AO2150" t="str">
        <f t="shared" si="3079"/>
        <v>h</v>
      </c>
      <c r="AP2150" t="str">
        <f t="shared" si="3080"/>
        <v/>
      </c>
      <c r="AQ2150" t="str">
        <f t="shared" si="3081"/>
        <v/>
      </c>
      <c r="AR2150" t="str">
        <f t="shared" si="3082"/>
        <v>Home</v>
      </c>
      <c r="AS2150" t="str">
        <f t="shared" si="3083"/>
        <v>h</v>
      </c>
      <c r="AT2150" t="str">
        <f t="shared" si="3084"/>
        <v>Defensive</v>
      </c>
      <c r="AU2150" t="str">
        <f t="shared" si="3085"/>
        <v/>
      </c>
      <c r="AV2150" t="str">
        <f t="shared" si="3086"/>
        <v/>
      </c>
      <c r="AW2150" t="str" cm="1">
        <f t="array" ref="AW2150">IFERROR(IF(O2150&lt;&gt;"",O2150,IF(OR($S2150="",$T2150=""),"",IF(O2150&lt;&gt;"",O2150,IF($T2150&lt;&gt;"",_xlfn._xlws.FILTER(O:O,($BU:$BU=$BU2150)*($I:$I=$I2150)*($T:$T=$T2150)*($S:$S=_xlfn.MINIFS($S:$S,$T:$T,"="&amp;$T2150)),"")))))&amp;"",IF(O2150="","",""))&amp;""</f>
        <v/>
      </c>
      <c r="AX2150" t="str" cm="1">
        <f t="array" ref="AX2150">IFERROR(IF(P2150&lt;&gt;"",P2150,IF(OR($S2150="",$T2150=""),"",IF($T2150&lt;&gt;"",_xlfn._xlws.FILTER(P:P,($BU:$BU=$BU2150)*($I:$I=$I2150)*($T:$T=$T2150)*($S:$S=_xlfn.MINIFS($S:$S,$T:$T,"="&amp;$T2150)),""))))&amp;"",IF(P2150="","",""))&amp;""</f>
        <v/>
      </c>
      <c r="AY2150" t="str" cm="1">
        <f t="array" ref="AY2150">IFERROR(IF(Q2150&lt;&gt;"",Q2150,IF(OR($S2150="",$T2150=""),"",IF($T2150&lt;&gt;"",_xlfn._xlws.FILTER(Q:Q,($BU:$BU=$BU2150)*($I:$I=$I2150)*($T:$T=$T2150)*($S:$S=_xlfn.MINIFS($S:$S,$T:$T,"="&amp;$T2150)),""))))&amp;"",IF(Q2150="","",""))&amp;""</f>
        <v/>
      </c>
      <c r="AZ2150" t="str" cm="1">
        <f t="array" ref="AZ2150">IFERROR(IF(R2150&lt;&gt;"",R2150,IF(OR($S2150="",$T2150=""),"",IF($T2150&lt;&gt;"",_xlfn._xlws.FILTER(R:R,($BU:$BU=$BU2150)*($I:$I=$I2150)*($T:$T=$T2150)*($S:$S=_xlfn.MINIFS($S:$S,$T:$T,"="&amp;$T2150)),""))))&amp;"",IF(R2150="","",""))&amp;""</f>
        <v>1</v>
      </c>
      <c r="BA2150" s="6">
        <f t="shared" si="3087"/>
        <v>183</v>
      </c>
      <c r="BB2150">
        <f t="shared" ref="BB2150:BD2150" si="3132">BB2149</f>
        <v>18987</v>
      </c>
      <c r="BC2150" t="str">
        <f t="shared" si="3132"/>
        <v>Velodrome</v>
      </c>
      <c r="BD2150" t="str">
        <f t="shared" si="3132"/>
        <v>Outlaws</v>
      </c>
      <c r="BE2150" t="s">
        <v>13</v>
      </c>
      <c r="BF2150" t="s">
        <v>587</v>
      </c>
      <c r="BI2150" cm="1">
        <f t="array" ref="BI2150">IFERROR(_xlfn._xlws.FILTER(shifts!A:A,(shifts!B:B=events!AD2150)*(shifts!AG:AG&gt;=events!BK2150)*(shifts!AH:AH&lt;=events!BL2150)),BI2149)</f>
        <v>77</v>
      </c>
      <c r="BJ2150" s="15">
        <f t="shared" si="3089"/>
        <v>1</v>
      </c>
      <c r="BK2150">
        <f t="shared" si="3090"/>
        <v>33</v>
      </c>
      <c r="BL2150">
        <f t="shared" si="3091"/>
        <v>32</v>
      </c>
      <c r="BM2150" s="15">
        <f>SUMIFS(BJ$2:BJ2150,K$2:K2150,"=Intermission")+SUMIFS(BJ$2:BJ2150,K$2:K2150,"=Timeout")</f>
        <v>67</v>
      </c>
      <c r="BN2150">
        <f t="shared" si="3092"/>
        <v>1147</v>
      </c>
      <c r="BO2150" s="19">
        <f t="shared" si="3093"/>
        <v>2194</v>
      </c>
      <c r="BP2150">
        <f t="shared" si="3094"/>
        <v>2189</v>
      </c>
      <c r="BQ2150" s="17">
        <f t="shared" si="3095"/>
        <v>2195</v>
      </c>
      <c r="BR2150" t="str">
        <f t="shared" si="3096"/>
        <v>opp_team_player_2</v>
      </c>
      <c r="BS2150">
        <f>COUNTIFS(S$3:S2150,"="&amp;S2150,AI$3:AI2150,"="&amp;AI2150)</f>
        <v>2</v>
      </c>
      <c r="BT2150" t="str">
        <f>IFERROR(VLOOKUP(BB2150&amp;BU2150&amp;X2150,game_rosters!U:W,3,FALSE),"")</f>
        <v>P100128</v>
      </c>
      <c r="BU2150" t="str">
        <f t="shared" si="3097"/>
        <v>Outlaws</v>
      </c>
    </row>
    <row r="2151" spans="1:73" x14ac:dyDescent="0.2">
      <c r="A2151">
        <f t="shared" si="3072"/>
        <v>1</v>
      </c>
      <c r="I2151" s="44">
        <v>61</v>
      </c>
      <c r="K2151" t="s">
        <v>13</v>
      </c>
      <c r="O2151" t="s">
        <v>633</v>
      </c>
      <c r="P2151" t="s">
        <v>570</v>
      </c>
      <c r="Q2151" t="s">
        <v>595</v>
      </c>
      <c r="R2151" s="51">
        <v>1</v>
      </c>
      <c r="S2151">
        <v>1107</v>
      </c>
      <c r="T2151" t="s">
        <v>756</v>
      </c>
      <c r="W2151" t="s">
        <v>735</v>
      </c>
      <c r="X2151">
        <v>61</v>
      </c>
      <c r="Z2151">
        <v>1</v>
      </c>
      <c r="AA2151">
        <f t="shared" si="3121"/>
        <v>2107</v>
      </c>
      <c r="AB2151" t="str">
        <f t="shared" si="3122"/>
        <v/>
      </c>
      <c r="AC2151">
        <f t="shared" si="3068"/>
        <v>2107</v>
      </c>
      <c r="AD2151" s="6">
        <v>2</v>
      </c>
      <c r="AE2151" t="s">
        <v>742</v>
      </c>
      <c r="AF2151" t="s">
        <v>927</v>
      </c>
      <c r="AG2151" t="s">
        <v>742</v>
      </c>
      <c r="AH2151" t="s">
        <v>905</v>
      </c>
      <c r="AI2151" t="str">
        <f t="shared" si="3073"/>
        <v>e</v>
      </c>
      <c r="AJ2151" t="str">
        <f t="shared" si="3074"/>
        <v/>
      </c>
      <c r="AK2151" t="str">
        <f t="shared" si="3075"/>
        <v/>
      </c>
      <c r="AL2151" t="str">
        <f t="shared" si="3076"/>
        <v/>
      </c>
      <c r="AM2151" t="str">
        <f t="shared" si="3077"/>
        <v/>
      </c>
      <c r="AN2151" t="str">
        <f t="shared" si="3078"/>
        <v>Home</v>
      </c>
      <c r="AO2151" t="str">
        <f t="shared" si="3079"/>
        <v>h</v>
      </c>
      <c r="AP2151" t="str">
        <f t="shared" si="3080"/>
        <v/>
      </c>
      <c r="AQ2151" t="str">
        <f t="shared" si="3081"/>
        <v/>
      </c>
      <c r="AR2151" t="str">
        <f t="shared" si="3082"/>
        <v>Home</v>
      </c>
      <c r="AS2151" t="str">
        <f t="shared" si="3083"/>
        <v>h</v>
      </c>
      <c r="AT2151" t="str">
        <f t="shared" si="3084"/>
        <v>Offensive</v>
      </c>
      <c r="AU2151" t="str">
        <f t="shared" si="3085"/>
        <v/>
      </c>
      <c r="AV2151" t="str">
        <f t="shared" si="3086"/>
        <v/>
      </c>
      <c r="AW2151" t="str" cm="1">
        <f t="array" ref="AW2151">IFERROR(IF(O2151&lt;&gt;"",O2151,IF(OR($S2151="",$T2151=""),"",IF(O2151&lt;&gt;"",O2151,IF($T2151&lt;&gt;"",_xlfn._xlws.FILTER(O:O,($BU:$BU=$BU2151)*($I:$I=$I2151)*($T:$T=$T2151)*($S:$S=_xlfn.MINIFS($S:$S,$T:$T,"="&amp;$T2151)),"")))))&amp;"",IF(O2151="","",""))&amp;""</f>
        <v>OffensivePlay_Possession-Delay</v>
      </c>
      <c r="AX2151" t="str" cm="1">
        <f t="array" ref="AX2151">IFERROR(IF(P2151&lt;&gt;"",P2151,IF(OR($S2151="",$T2151=""),"",IF($T2151&lt;&gt;"",_xlfn._xlws.FILTER(P:P,($BU:$BU=$BU2151)*($I:$I=$I2151)*($T:$T=$T2151)*($S:$S=_xlfn.MINIFS($S:$S,$T:$T,"="&amp;$T2151)),""))))&amp;"",IF(P2151="","",""))&amp;""</f>
        <v>OffensivePlay_Possession-CutBack</v>
      </c>
      <c r="AY2151" t="str" cm="1">
        <f t="array" ref="AY2151">IFERROR(IF(Q2151&lt;&gt;"",Q2151,IF(OR($S2151="",$T2151=""),"",IF($T2151&lt;&gt;"",_xlfn._xlws.FILTER(Q:Q,($BU:$BU=$BU2151)*($I:$I=$I2151)*($T:$T=$T2151)*($S:$S=_xlfn.MINIFS($S:$S,$T:$T,"="&amp;$T2151)),""))))&amp;"",IF(Q2151="","",""))&amp;""</f>
        <v>s</v>
      </c>
      <c r="AZ2151" t="str" cm="1">
        <f t="array" ref="AZ2151">IFERROR(IF(R2151&lt;&gt;"",R2151,IF(OR($S2151="",$T2151=""),"",IF($T2151&lt;&gt;"",_xlfn._xlws.FILTER(R:R,($BU:$BU=$BU2151)*($I:$I=$I2151)*($T:$T=$T2151)*($S:$S=_xlfn.MINIFS($S:$S,$T:$T,"="&amp;$T2151)),""))))&amp;"",IF(R2151="","",""))&amp;""</f>
        <v>1</v>
      </c>
      <c r="BA2151" s="6">
        <f t="shared" si="3087"/>
        <v>183</v>
      </c>
      <c r="BB2151">
        <f t="shared" ref="BB2151:BD2151" si="3133">BB2150</f>
        <v>18987</v>
      </c>
      <c r="BC2151" t="str">
        <f t="shared" si="3133"/>
        <v>Velodrome</v>
      </c>
      <c r="BD2151" t="str">
        <f t="shared" si="3133"/>
        <v>Outlaws</v>
      </c>
      <c r="BE2151" t="s">
        <v>13</v>
      </c>
      <c r="BF2151" t="s">
        <v>756</v>
      </c>
      <c r="BI2151" cm="1">
        <f t="array" ref="BI2151">IFERROR(_xlfn._xlws.FILTER(shifts!A:A,(shifts!B:B=events!AD2151)*(shifts!AG:AG&gt;=events!BK2151)*(shifts!AH:AH&lt;=events!BL2151)),BI2150)</f>
        <v>77</v>
      </c>
      <c r="BJ2151" s="15">
        <f t="shared" si="3089"/>
        <v>2</v>
      </c>
      <c r="BK2151">
        <f t="shared" si="3090"/>
        <v>32</v>
      </c>
      <c r="BL2151">
        <f t="shared" si="3091"/>
        <v>30</v>
      </c>
      <c r="BM2151" s="15">
        <f>SUMIFS(BJ$2:BJ2151,K$2:K2151,"=Intermission")+SUMIFS(BJ$2:BJ2151,K$2:K2151,"=Timeout")</f>
        <v>67</v>
      </c>
      <c r="BN2151">
        <f t="shared" si="3092"/>
        <v>1147</v>
      </c>
      <c r="BO2151" s="19">
        <f t="shared" si="3093"/>
        <v>2195</v>
      </c>
      <c r="BP2151">
        <f t="shared" si="3094"/>
        <v>2190</v>
      </c>
      <c r="BQ2151" s="17">
        <f t="shared" si="3095"/>
        <v>2197</v>
      </c>
      <c r="BR2151" t="str">
        <f t="shared" si="3096"/>
        <v>event_team_player_1</v>
      </c>
      <c r="BS2151">
        <f>COUNTIFS(S$3:S2151,"="&amp;S2151,AI$3:AI2151,"="&amp;AI2151)</f>
        <v>1</v>
      </c>
      <c r="BT2151" t="str">
        <f>IFERROR(VLOOKUP(BB2151&amp;BU2151&amp;X2151,game_rosters!U:W,3,FALSE),"")</f>
        <v>P100224</v>
      </c>
      <c r="BU2151" t="str">
        <f t="shared" si="3097"/>
        <v>Velodrome</v>
      </c>
    </row>
    <row r="2152" spans="1:73" x14ac:dyDescent="0.2">
      <c r="A2152" t="str">
        <f t="shared" si="3072"/>
        <v/>
      </c>
      <c r="I2152" s="44">
        <v>44</v>
      </c>
      <c r="O2152" t="s">
        <v>602</v>
      </c>
      <c r="R2152" s="51">
        <v>1</v>
      </c>
      <c r="S2152">
        <v>1107</v>
      </c>
      <c r="T2152" t="s">
        <v>756</v>
      </c>
      <c r="X2152">
        <v>44</v>
      </c>
      <c r="AA2152">
        <f t="shared" si="3121"/>
        <v>2107</v>
      </c>
      <c r="AB2152" t="str">
        <f t="shared" si="3122"/>
        <v/>
      </c>
      <c r="AC2152">
        <f t="shared" si="3068"/>
        <v>2107</v>
      </c>
      <c r="AD2152" s="6">
        <v>2</v>
      </c>
      <c r="AE2152" t="s">
        <v>742</v>
      </c>
      <c r="AF2152" t="s">
        <v>927</v>
      </c>
      <c r="AG2152" t="s">
        <v>742</v>
      </c>
      <c r="AH2152" t="s">
        <v>905</v>
      </c>
      <c r="AI2152" t="str">
        <f t="shared" si="3073"/>
        <v>o</v>
      </c>
      <c r="AJ2152" t="str">
        <f t="shared" si="3074"/>
        <v/>
      </c>
      <c r="AK2152" t="str">
        <f t="shared" si="3075"/>
        <v/>
      </c>
      <c r="AL2152" t="str">
        <f t="shared" si="3076"/>
        <v/>
      </c>
      <c r="AM2152" t="str">
        <f t="shared" si="3077"/>
        <v/>
      </c>
      <c r="AN2152" t="str">
        <f t="shared" si="3078"/>
        <v>Home</v>
      </c>
      <c r="AO2152" t="str">
        <f t="shared" si="3079"/>
        <v>h</v>
      </c>
      <c r="AP2152" t="str">
        <f t="shared" si="3080"/>
        <v/>
      </c>
      <c r="AQ2152" t="str">
        <f t="shared" si="3081"/>
        <v/>
      </c>
      <c r="AR2152" t="str">
        <f t="shared" si="3082"/>
        <v>Home</v>
      </c>
      <c r="AS2152" t="str">
        <f t="shared" si="3083"/>
        <v>h</v>
      </c>
      <c r="AT2152" t="str">
        <f t="shared" si="3084"/>
        <v>Defensive</v>
      </c>
      <c r="AU2152" t="str">
        <f t="shared" si="3085"/>
        <v/>
      </c>
      <c r="AV2152" t="str">
        <f t="shared" si="3086"/>
        <v/>
      </c>
      <c r="AW2152" t="str" cm="1">
        <f t="array" ref="AW2152">IFERROR(IF(O2152&lt;&gt;"",O2152,IF(OR($S2152="",$T2152=""),"",IF(O2152&lt;&gt;"",O2152,IF($T2152&lt;&gt;"",_xlfn._xlws.FILTER(O:O,($BU:$BU=$BU2152)*($I:$I=$I2152)*($T:$T=$T2152)*($S:$S=_xlfn.MINIFS($S:$S,$T:$T,"="&amp;$T2152)),"")))))&amp;"",IF(O2152="","",""))&amp;""</f>
        <v>Defensive_PlayPossession-StickCheck</v>
      </c>
      <c r="AX2152" t="str" cm="1">
        <f t="array" ref="AX2152">IFERROR(IF(P2152&lt;&gt;"",P2152,IF(OR($S2152="",$T2152=""),"",IF($T2152&lt;&gt;"",_xlfn._xlws.FILTER(P:P,($BU:$BU=$BU2152)*($I:$I=$I2152)*($T:$T=$T2152)*($S:$S=_xlfn.MINIFS($S:$S,$T:$T,"="&amp;$T2152)),""))))&amp;"",IF(P2152="","",""))&amp;""</f>
        <v/>
      </c>
      <c r="AY2152" t="str" cm="1">
        <f t="array" ref="AY2152">IFERROR(IF(Q2152&lt;&gt;"",Q2152,IF(OR($S2152="",$T2152=""),"",IF($T2152&lt;&gt;"",_xlfn._xlws.FILTER(Q:Q,($BU:$BU=$BU2152)*($I:$I=$I2152)*($T:$T=$T2152)*($S:$S=_xlfn.MINIFS($S:$S,$T:$T,"="&amp;$T2152)),""))))&amp;"",IF(Q2152="","",""))&amp;""</f>
        <v/>
      </c>
      <c r="AZ2152" t="str" cm="1">
        <f t="array" ref="AZ2152">IFERROR(IF(R2152&lt;&gt;"",R2152,IF(OR($S2152="",$T2152=""),"",IF($T2152&lt;&gt;"",_xlfn._xlws.FILTER(R:R,($BU:$BU=$BU2152)*($I:$I=$I2152)*($T:$T=$T2152)*($S:$S=_xlfn.MINIFS($S:$S,$T:$T,"="&amp;$T2152)),""))))&amp;"",IF(R2152="","",""))&amp;""</f>
        <v>1</v>
      </c>
      <c r="BA2152" s="6">
        <f t="shared" si="3087"/>
        <v>183</v>
      </c>
      <c r="BB2152">
        <f t="shared" ref="BB2152:BD2152" si="3134">BB2151</f>
        <v>18987</v>
      </c>
      <c r="BC2152" t="str">
        <f t="shared" si="3134"/>
        <v>Velodrome</v>
      </c>
      <c r="BD2152" t="str">
        <f t="shared" si="3134"/>
        <v>Outlaws</v>
      </c>
      <c r="BE2152" t="s">
        <v>13</v>
      </c>
      <c r="BF2152" t="s">
        <v>756</v>
      </c>
      <c r="BI2152" cm="1">
        <f t="array" ref="BI2152">IFERROR(_xlfn._xlws.FILTER(shifts!A:A,(shifts!B:B=events!AD2152)*(shifts!AG:AG&gt;=events!BK2152)*(shifts!AH:AH&lt;=events!BL2152)),BI2151)</f>
        <v>77</v>
      </c>
      <c r="BJ2152" s="15">
        <f t="shared" si="3089"/>
        <v>2</v>
      </c>
      <c r="BK2152">
        <f t="shared" si="3090"/>
        <v>32</v>
      </c>
      <c r="BL2152">
        <f t="shared" si="3091"/>
        <v>30</v>
      </c>
      <c r="BM2152" s="15">
        <f>SUMIFS(BJ$2:BJ2152,K$2:K2152,"=Intermission")+SUMIFS(BJ$2:BJ2152,K$2:K2152,"=Timeout")</f>
        <v>67</v>
      </c>
      <c r="BN2152">
        <f t="shared" si="3092"/>
        <v>1147</v>
      </c>
      <c r="BO2152" s="19">
        <f t="shared" si="3093"/>
        <v>2195</v>
      </c>
      <c r="BP2152">
        <f t="shared" si="3094"/>
        <v>2190</v>
      </c>
      <c r="BQ2152" s="17">
        <f t="shared" si="3095"/>
        <v>2197</v>
      </c>
      <c r="BR2152" t="str">
        <f t="shared" si="3096"/>
        <v>opp_team_player_1</v>
      </c>
      <c r="BS2152">
        <f>COUNTIFS(S$3:S2152,"="&amp;S2152,AI$3:AI2152,"="&amp;AI2152)</f>
        <v>1</v>
      </c>
      <c r="BT2152" t="str">
        <f>IFERROR(VLOOKUP(BB2152&amp;BU2152&amp;X2152,game_rosters!U:W,3,FALSE),"")</f>
        <v>P100033</v>
      </c>
      <c r="BU2152" t="str">
        <f t="shared" si="3097"/>
        <v>Outlaws</v>
      </c>
    </row>
    <row r="2153" spans="1:73" x14ac:dyDescent="0.2">
      <c r="A2153" t="str">
        <f t="shared" si="3072"/>
        <v/>
      </c>
      <c r="I2153" s="44">
        <v>68</v>
      </c>
      <c r="O2153" t="s">
        <v>602</v>
      </c>
      <c r="R2153" s="51">
        <v>1</v>
      </c>
      <c r="S2153">
        <v>1107</v>
      </c>
      <c r="T2153" t="s">
        <v>756</v>
      </c>
      <c r="X2153">
        <v>68</v>
      </c>
      <c r="AA2153">
        <f t="shared" si="3121"/>
        <v>2107</v>
      </c>
      <c r="AB2153" t="str">
        <f t="shared" si="3122"/>
        <v/>
      </c>
      <c r="AC2153">
        <f t="shared" si="3068"/>
        <v>2107</v>
      </c>
      <c r="AD2153" s="6">
        <v>2</v>
      </c>
      <c r="AE2153" t="s">
        <v>742</v>
      </c>
      <c r="AF2153" t="s">
        <v>927</v>
      </c>
      <c r="AG2153" t="s">
        <v>742</v>
      </c>
      <c r="AH2153" t="s">
        <v>905</v>
      </c>
      <c r="AI2153" t="str">
        <f t="shared" si="3073"/>
        <v>o</v>
      </c>
      <c r="AJ2153" t="str">
        <f t="shared" si="3074"/>
        <v/>
      </c>
      <c r="AK2153" t="str">
        <f t="shared" si="3075"/>
        <v/>
      </c>
      <c r="AL2153" t="str">
        <f t="shared" si="3076"/>
        <v/>
      </c>
      <c r="AM2153" t="str">
        <f t="shared" si="3077"/>
        <v/>
      </c>
      <c r="AN2153" t="str">
        <f t="shared" si="3078"/>
        <v>Home</v>
      </c>
      <c r="AO2153" t="str">
        <f t="shared" si="3079"/>
        <v>h</v>
      </c>
      <c r="AP2153" t="str">
        <f t="shared" si="3080"/>
        <v/>
      </c>
      <c r="AQ2153" t="str">
        <f t="shared" si="3081"/>
        <v/>
      </c>
      <c r="AR2153" t="str">
        <f t="shared" si="3082"/>
        <v>Home</v>
      </c>
      <c r="AS2153" t="str">
        <f t="shared" si="3083"/>
        <v>h</v>
      </c>
      <c r="AT2153" t="str">
        <f t="shared" si="3084"/>
        <v>Defensive</v>
      </c>
      <c r="AU2153" t="str">
        <f t="shared" si="3085"/>
        <v/>
      </c>
      <c r="AV2153" t="str">
        <f t="shared" si="3086"/>
        <v/>
      </c>
      <c r="AW2153" t="str" cm="1">
        <f t="array" ref="AW2153">IFERROR(IF(O2153&lt;&gt;"",O2153,IF(OR($S2153="",$T2153=""),"",IF(O2153&lt;&gt;"",O2153,IF($T2153&lt;&gt;"",_xlfn._xlws.FILTER(O:O,($BU:$BU=$BU2153)*($I:$I=$I2153)*($T:$T=$T2153)*($S:$S=_xlfn.MINIFS($S:$S,$T:$T,"="&amp;$T2153)),"")))))&amp;"",IF(O2153="","",""))&amp;""</f>
        <v>Defensive_PlayPossession-StickCheck</v>
      </c>
      <c r="AX2153" t="str" cm="1">
        <f t="array" ref="AX2153">IFERROR(IF(P2153&lt;&gt;"",P2153,IF(OR($S2153="",$T2153=""),"",IF($T2153&lt;&gt;"",_xlfn._xlws.FILTER(P:P,($BU:$BU=$BU2153)*($I:$I=$I2153)*($T:$T=$T2153)*($S:$S=_xlfn.MINIFS($S:$S,$T:$T,"="&amp;$T2153)),""))))&amp;"",IF(P2153="","",""))&amp;""</f>
        <v/>
      </c>
      <c r="AY2153" t="str" cm="1">
        <f t="array" ref="AY2153">IFERROR(IF(Q2153&lt;&gt;"",Q2153,IF(OR($S2153="",$T2153=""),"",IF($T2153&lt;&gt;"",_xlfn._xlws.FILTER(Q:Q,($BU:$BU=$BU2153)*($I:$I=$I2153)*($T:$T=$T2153)*($S:$S=_xlfn.MINIFS($S:$S,$T:$T,"="&amp;$T2153)),""))))&amp;"",IF(Q2153="","",""))&amp;""</f>
        <v/>
      </c>
      <c r="AZ2153" t="str" cm="1">
        <f t="array" ref="AZ2153">IFERROR(IF(R2153&lt;&gt;"",R2153,IF(OR($S2153="",$T2153=""),"",IF($T2153&lt;&gt;"",_xlfn._xlws.FILTER(R:R,($BU:$BU=$BU2153)*($I:$I=$I2153)*($T:$T=$T2153)*($S:$S=_xlfn.MINIFS($S:$S,$T:$T,"="&amp;$T2153)),""))))&amp;"",IF(R2153="","",""))&amp;""</f>
        <v>1</v>
      </c>
      <c r="BA2153" s="6">
        <f t="shared" si="3087"/>
        <v>183</v>
      </c>
      <c r="BB2153">
        <f t="shared" ref="BB2153:BD2153" si="3135">BB2152</f>
        <v>18987</v>
      </c>
      <c r="BC2153" t="str">
        <f t="shared" si="3135"/>
        <v>Velodrome</v>
      </c>
      <c r="BD2153" t="str">
        <f t="shared" si="3135"/>
        <v>Outlaws</v>
      </c>
      <c r="BE2153" t="s">
        <v>13</v>
      </c>
      <c r="BF2153" t="s">
        <v>756</v>
      </c>
      <c r="BI2153" cm="1">
        <f t="array" ref="BI2153">IFERROR(_xlfn._xlws.FILTER(shifts!A:A,(shifts!B:B=events!AD2153)*(shifts!AG:AG&gt;=events!BK2153)*(shifts!AH:AH&lt;=events!BL2153)),BI2152)</f>
        <v>77</v>
      </c>
      <c r="BJ2153" s="15">
        <f t="shared" si="3089"/>
        <v>2</v>
      </c>
      <c r="BK2153">
        <f t="shared" si="3090"/>
        <v>32</v>
      </c>
      <c r="BL2153">
        <f t="shared" si="3091"/>
        <v>30</v>
      </c>
      <c r="BM2153" s="15">
        <f>SUMIFS(BJ$2:BJ2153,K$2:K2153,"=Intermission")+SUMIFS(BJ$2:BJ2153,K$2:K2153,"=Timeout")</f>
        <v>67</v>
      </c>
      <c r="BN2153">
        <f t="shared" si="3092"/>
        <v>1147</v>
      </c>
      <c r="BO2153" s="19">
        <f t="shared" si="3093"/>
        <v>2195</v>
      </c>
      <c r="BP2153">
        <f t="shared" si="3094"/>
        <v>2190</v>
      </c>
      <c r="BQ2153" s="17">
        <f t="shared" si="3095"/>
        <v>2197</v>
      </c>
      <c r="BR2153" t="str">
        <f t="shared" si="3096"/>
        <v>opp_team_player_2</v>
      </c>
      <c r="BS2153">
        <f>COUNTIFS(S$3:S2153,"="&amp;S2153,AI$3:AI2153,"="&amp;AI2153)</f>
        <v>2</v>
      </c>
      <c r="BT2153" t="str">
        <f>IFERROR(VLOOKUP(BB2153&amp;BU2153&amp;X2153,game_rosters!U:W,3,FALSE),"")</f>
        <v>P100128</v>
      </c>
      <c r="BU2153" t="str">
        <f t="shared" si="3097"/>
        <v>Outlaws</v>
      </c>
    </row>
    <row r="2154" spans="1:73" x14ac:dyDescent="0.2">
      <c r="A2154">
        <f t="shared" si="3072"/>
        <v>1</v>
      </c>
      <c r="I2154" s="44">
        <v>61</v>
      </c>
      <c r="K2154" t="s">
        <v>7</v>
      </c>
      <c r="L2154" t="s">
        <v>172</v>
      </c>
      <c r="M2154" t="s">
        <v>68</v>
      </c>
      <c r="N2154" t="s">
        <v>595</v>
      </c>
      <c r="S2154">
        <v>1108</v>
      </c>
      <c r="T2154" t="s">
        <v>756</v>
      </c>
      <c r="W2154" t="s">
        <v>735</v>
      </c>
      <c r="X2154">
        <v>61</v>
      </c>
      <c r="Z2154">
        <v>1</v>
      </c>
      <c r="AA2154">
        <f t="shared" si="3121"/>
        <v>2108</v>
      </c>
      <c r="AB2154" t="str">
        <f t="shared" si="3122"/>
        <v/>
      </c>
      <c r="AC2154">
        <f t="shared" si="3068"/>
        <v>2108</v>
      </c>
      <c r="AD2154" s="6">
        <v>2</v>
      </c>
      <c r="AE2154" t="s">
        <v>742</v>
      </c>
      <c r="AF2154" t="s">
        <v>905</v>
      </c>
      <c r="AG2154" t="s">
        <v>756</v>
      </c>
      <c r="AH2154" t="s">
        <v>756</v>
      </c>
      <c r="AI2154" t="str">
        <f t="shared" si="3073"/>
        <v>e</v>
      </c>
      <c r="AJ2154" t="str">
        <f t="shared" si="3074"/>
        <v/>
      </c>
      <c r="AK2154" t="str">
        <f t="shared" si="3075"/>
        <v/>
      </c>
      <c r="AL2154" t="str">
        <f t="shared" si="3076"/>
        <v/>
      </c>
      <c r="AM2154" t="str">
        <f t="shared" si="3077"/>
        <v/>
      </c>
      <c r="AN2154" t="str">
        <f t="shared" si="3078"/>
        <v>Home</v>
      </c>
      <c r="AO2154" t="str">
        <f t="shared" si="3079"/>
        <v>h</v>
      </c>
      <c r="AP2154" t="str">
        <f t="shared" si="3080"/>
        <v/>
      </c>
      <c r="AQ2154" t="str">
        <f t="shared" si="3081"/>
        <v/>
      </c>
      <c r="AR2154" t="str">
        <f t="shared" si="3082"/>
        <v>Home</v>
      </c>
      <c r="AS2154" t="str">
        <f t="shared" si="3083"/>
        <v>h</v>
      </c>
      <c r="AT2154" t="str">
        <f t="shared" si="3084"/>
        <v>Offensive</v>
      </c>
      <c r="AU2154" t="str">
        <f t="shared" si="3085"/>
        <v/>
      </c>
      <c r="AV2154" t="str">
        <f t="shared" si="3086"/>
        <v/>
      </c>
      <c r="AW2154" t="str" cm="1">
        <f t="array" ref="AW2154">IFERROR(IF(O2154&lt;&gt;"",O2154,IF(OR($S2154="",$T2154=""),"",IF(O2154&lt;&gt;"",O2154,IF($T2154&lt;&gt;"",_xlfn._xlws.FILTER(O:O,($BU:$BU=$BU2154)*($I:$I=$I2154)*($T:$T=$T2154)*($S:$S=_xlfn.MINIFS($S:$S,$T:$T,"="&amp;$T2154)),"")))))&amp;"",IF(O2154="","",""))&amp;""</f>
        <v/>
      </c>
      <c r="AX2154" t="str" cm="1">
        <f t="array" ref="AX2154">IFERROR(IF(P2154&lt;&gt;"",P2154,IF(OR($S2154="",$T2154=""),"",IF($T2154&lt;&gt;"",_xlfn._xlws.FILTER(P:P,($BU:$BU=$BU2154)*($I:$I=$I2154)*($T:$T=$T2154)*($S:$S=_xlfn.MINIFS($S:$S,$T:$T,"="&amp;$T2154)),""))))&amp;"",IF(P2154="","",""))&amp;""</f>
        <v/>
      </c>
      <c r="AY2154" t="str" cm="1">
        <f t="array" ref="AY2154">IFERROR(IF(Q2154&lt;&gt;"",Q2154,IF(OR($S2154="",$T2154=""),"",IF($T2154&lt;&gt;"",_xlfn._xlws.FILTER(Q:Q,($BU:$BU=$BU2154)*($I:$I=$I2154)*($T:$T=$T2154)*($S:$S=_xlfn.MINIFS($S:$S,$T:$T,"="&amp;$T2154)),""))))&amp;"",IF(Q2154="","",""))&amp;""</f>
        <v/>
      </c>
      <c r="AZ2154" t="str" cm="1">
        <f t="array" ref="AZ2154">IFERROR(IF(R2154&lt;&gt;"",R2154,IF(OR($S2154="",$T2154=""),"",IF($T2154&lt;&gt;"",_xlfn._xlws.FILTER(R:R,($BU:$BU=$BU2154)*($I:$I=$I2154)*($T:$T=$T2154)*($S:$S=_xlfn.MINIFS($S:$S,$T:$T,"="&amp;$T2154)),""))))&amp;"",IF(R2154="","",""))&amp;""</f>
        <v/>
      </c>
      <c r="BA2154" s="6">
        <f t="shared" si="3087"/>
        <v>183</v>
      </c>
      <c r="BB2154">
        <f t="shared" ref="BB2154:BD2154" si="3136">BB2153</f>
        <v>18987</v>
      </c>
      <c r="BC2154" t="str">
        <f t="shared" si="3136"/>
        <v>Velodrome</v>
      </c>
      <c r="BD2154" t="str">
        <f t="shared" si="3136"/>
        <v>Outlaws</v>
      </c>
      <c r="BE2154" t="s">
        <v>7</v>
      </c>
      <c r="BF2154" t="s">
        <v>172</v>
      </c>
      <c r="BI2154" cm="1">
        <f t="array" ref="BI2154">IFERROR(_xlfn._xlws.FILTER(shifts!A:A,(shifts!B:B=events!AD2154)*(shifts!AG:AG&gt;=events!BK2154)*(shifts!AH:AH&lt;=events!BL2154)),BI2153)</f>
        <v>77</v>
      </c>
      <c r="BJ2154" s="15">
        <f t="shared" si="3089"/>
        <v>0</v>
      </c>
      <c r="BK2154">
        <f t="shared" si="3090"/>
        <v>30</v>
      </c>
      <c r="BL2154">
        <f t="shared" si="3091"/>
        <v>30</v>
      </c>
      <c r="BM2154" s="15">
        <f>SUMIFS(BJ$2:BJ2154,K$2:K2154,"=Intermission")+SUMIFS(BJ$2:BJ2154,K$2:K2154,"=Timeout")</f>
        <v>67</v>
      </c>
      <c r="BN2154">
        <f t="shared" si="3092"/>
        <v>1147</v>
      </c>
      <c r="BO2154" s="19">
        <f t="shared" si="3093"/>
        <v>2197</v>
      </c>
      <c r="BP2154">
        <f t="shared" si="3094"/>
        <v>2192</v>
      </c>
      <c r="BQ2154" s="17">
        <f t="shared" si="3095"/>
        <v>2197</v>
      </c>
      <c r="BR2154" t="str">
        <f t="shared" si="3096"/>
        <v>event_team_player_1</v>
      </c>
      <c r="BS2154">
        <f>COUNTIFS(S$3:S2154,"="&amp;S2154,AI$3:AI2154,"="&amp;AI2154)</f>
        <v>1</v>
      </c>
      <c r="BT2154" t="str">
        <f>IFERROR(VLOOKUP(BB2154&amp;BU2154&amp;X2154,game_rosters!U:W,3,FALSE),"")</f>
        <v>P100224</v>
      </c>
      <c r="BU2154" t="str">
        <f t="shared" si="3097"/>
        <v>Velodrome</v>
      </c>
    </row>
    <row r="2155" spans="1:73" x14ac:dyDescent="0.2">
      <c r="A2155" t="str">
        <f t="shared" si="3072"/>
        <v/>
      </c>
      <c r="I2155" s="44">
        <v>22</v>
      </c>
      <c r="S2155">
        <v>1108</v>
      </c>
      <c r="T2155" t="s">
        <v>756</v>
      </c>
      <c r="X2155">
        <v>22</v>
      </c>
      <c r="Z2155">
        <v>1</v>
      </c>
      <c r="AA2155">
        <f t="shared" si="3121"/>
        <v>2108</v>
      </c>
      <c r="AB2155" t="str">
        <f t="shared" si="3122"/>
        <v/>
      </c>
      <c r="AC2155">
        <f t="shared" si="3068"/>
        <v>2108</v>
      </c>
      <c r="AD2155" s="6">
        <v>2</v>
      </c>
      <c r="AE2155" t="s">
        <v>742</v>
      </c>
      <c r="AF2155" t="s">
        <v>905</v>
      </c>
      <c r="AG2155" t="s">
        <v>756</v>
      </c>
      <c r="AH2155" t="s">
        <v>756</v>
      </c>
      <c r="AI2155" t="str">
        <f t="shared" si="3073"/>
        <v>e</v>
      </c>
      <c r="AJ2155" t="str">
        <f t="shared" si="3074"/>
        <v/>
      </c>
      <c r="AK2155" t="str">
        <f t="shared" si="3075"/>
        <v/>
      </c>
      <c r="AL2155" t="str">
        <f t="shared" si="3076"/>
        <v/>
      </c>
      <c r="AM2155" t="str">
        <f t="shared" si="3077"/>
        <v/>
      </c>
      <c r="AN2155" t="str">
        <f t="shared" si="3078"/>
        <v>Home</v>
      </c>
      <c r="AO2155" t="str">
        <f t="shared" si="3079"/>
        <v>h</v>
      </c>
      <c r="AP2155" t="str">
        <f t="shared" si="3080"/>
        <v/>
      </c>
      <c r="AQ2155" t="str">
        <f t="shared" si="3081"/>
        <v/>
      </c>
      <c r="AR2155" t="str">
        <f t="shared" si="3082"/>
        <v>Home</v>
      </c>
      <c r="AS2155" t="str">
        <f t="shared" si="3083"/>
        <v>h</v>
      </c>
      <c r="AT2155" t="str">
        <f t="shared" si="3084"/>
        <v>Offensive</v>
      </c>
      <c r="AU2155" t="str">
        <f t="shared" si="3085"/>
        <v/>
      </c>
      <c r="AV2155" t="str">
        <f t="shared" si="3086"/>
        <v/>
      </c>
      <c r="AW2155" t="str" cm="1">
        <f t="array" ref="AW2155">IFERROR(IF(O2155&lt;&gt;"",O2155,IF(OR($S2155="",$T2155=""),"",IF(O2155&lt;&gt;"",O2155,IF($T2155&lt;&gt;"",_xlfn._xlws.FILTER(O:O,($BU:$BU=$BU2155)*($I:$I=$I2155)*($T:$T=$T2155)*($S:$S=_xlfn.MINIFS($S:$S,$T:$T,"="&amp;$T2155)),"")))))&amp;"",IF(O2155="","",""))&amp;""</f>
        <v/>
      </c>
      <c r="AX2155" t="str" cm="1">
        <f t="array" ref="AX2155">IFERROR(IF(P2155&lt;&gt;"",P2155,IF(OR($S2155="",$T2155=""),"",IF($T2155&lt;&gt;"",_xlfn._xlws.FILTER(P:P,($BU:$BU=$BU2155)*($I:$I=$I2155)*($T:$T=$T2155)*($S:$S=_xlfn.MINIFS($S:$S,$T:$T,"="&amp;$T2155)),""))))&amp;"",IF(P2155="","",""))&amp;""</f>
        <v/>
      </c>
      <c r="AY2155" t="str" cm="1">
        <f t="array" ref="AY2155">IFERROR(IF(Q2155&lt;&gt;"",Q2155,IF(OR($S2155="",$T2155=""),"",IF($T2155&lt;&gt;"",_xlfn._xlws.FILTER(Q:Q,($BU:$BU=$BU2155)*($I:$I=$I2155)*($T:$T=$T2155)*($S:$S=_xlfn.MINIFS($S:$S,$T:$T,"="&amp;$T2155)),""))))&amp;"",IF(Q2155="","",""))&amp;""</f>
        <v/>
      </c>
      <c r="AZ2155" t="str" cm="1">
        <f t="array" ref="AZ2155">IFERROR(IF(R2155&lt;&gt;"",R2155,IF(OR($S2155="",$T2155=""),"",IF($T2155&lt;&gt;"",_xlfn._xlws.FILTER(R:R,($BU:$BU=$BU2155)*($I:$I=$I2155)*($T:$T=$T2155)*($S:$S=_xlfn.MINIFS($S:$S,$T:$T,"="&amp;$T2155)),""))))&amp;"",IF(R2155="","",""))&amp;""</f>
        <v/>
      </c>
      <c r="BA2155" s="6">
        <f t="shared" si="3087"/>
        <v>183</v>
      </c>
      <c r="BB2155">
        <f t="shared" ref="BB2155:BD2155" si="3137">BB2154</f>
        <v>18987</v>
      </c>
      <c r="BC2155" t="str">
        <f t="shared" si="3137"/>
        <v>Velodrome</v>
      </c>
      <c r="BD2155" t="str">
        <f t="shared" si="3137"/>
        <v>Outlaws</v>
      </c>
      <c r="BE2155" t="s">
        <v>7</v>
      </c>
      <c r="BF2155" t="s">
        <v>172</v>
      </c>
      <c r="BI2155" cm="1">
        <f t="array" ref="BI2155">IFERROR(_xlfn._xlws.FILTER(shifts!A:A,(shifts!B:B=events!AD2155)*(shifts!AG:AG&gt;=events!BK2155)*(shifts!AH:AH&lt;=events!BL2155)),BI2154)</f>
        <v>77</v>
      </c>
      <c r="BJ2155" s="15">
        <f t="shared" si="3089"/>
        <v>0</v>
      </c>
      <c r="BK2155">
        <f t="shared" si="3090"/>
        <v>30</v>
      </c>
      <c r="BL2155">
        <f t="shared" si="3091"/>
        <v>30</v>
      </c>
      <c r="BM2155" s="15">
        <f>SUMIFS(BJ$2:BJ2155,K$2:K2155,"=Intermission")+SUMIFS(BJ$2:BJ2155,K$2:K2155,"=Timeout")</f>
        <v>67</v>
      </c>
      <c r="BN2155">
        <f t="shared" si="3092"/>
        <v>1147</v>
      </c>
      <c r="BO2155" s="19">
        <f t="shared" si="3093"/>
        <v>2197</v>
      </c>
      <c r="BP2155">
        <f t="shared" si="3094"/>
        <v>2192</v>
      </c>
      <c r="BQ2155" s="17">
        <f t="shared" si="3095"/>
        <v>2197</v>
      </c>
      <c r="BR2155" t="str">
        <f t="shared" si="3096"/>
        <v>event_team_player_2</v>
      </c>
      <c r="BS2155">
        <f>COUNTIFS(S$3:S2155,"="&amp;S2155,AI$3:AI2155,"="&amp;AI2155)</f>
        <v>2</v>
      </c>
      <c r="BT2155" t="str">
        <f>IFERROR(VLOOKUP(BB2155&amp;BU2155&amp;X2155,game_rosters!U:W,3,FALSE),"")</f>
        <v>P100108</v>
      </c>
      <c r="BU2155" t="str">
        <f t="shared" si="3097"/>
        <v>Velodrome</v>
      </c>
    </row>
    <row r="2156" spans="1:73" x14ac:dyDescent="0.2">
      <c r="A2156" t="str">
        <f t="shared" si="3072"/>
        <v/>
      </c>
      <c r="I2156" s="44">
        <v>77</v>
      </c>
      <c r="O2156" t="s">
        <v>605</v>
      </c>
      <c r="S2156">
        <v>1108</v>
      </c>
      <c r="T2156" t="s">
        <v>756</v>
      </c>
      <c r="X2156">
        <v>77</v>
      </c>
      <c r="AA2156">
        <f t="shared" si="3121"/>
        <v>2108</v>
      </c>
      <c r="AB2156" t="str">
        <f t="shared" si="3122"/>
        <v/>
      </c>
      <c r="AC2156">
        <f t="shared" si="3068"/>
        <v>2108</v>
      </c>
      <c r="AD2156" s="6">
        <v>2</v>
      </c>
      <c r="AE2156" t="s">
        <v>742</v>
      </c>
      <c r="AF2156" t="s">
        <v>905</v>
      </c>
      <c r="AG2156" t="s">
        <v>756</v>
      </c>
      <c r="AH2156" t="s">
        <v>756</v>
      </c>
      <c r="AI2156" t="str">
        <f t="shared" si="3073"/>
        <v>o</v>
      </c>
      <c r="AJ2156" t="str">
        <f t="shared" si="3074"/>
        <v/>
      </c>
      <c r="AK2156" t="str">
        <f t="shared" si="3075"/>
        <v/>
      </c>
      <c r="AL2156" t="str">
        <f t="shared" si="3076"/>
        <v/>
      </c>
      <c r="AM2156" t="str">
        <f t="shared" si="3077"/>
        <v/>
      </c>
      <c r="AN2156" t="str">
        <f t="shared" si="3078"/>
        <v>Home</v>
      </c>
      <c r="AO2156" t="str">
        <f t="shared" si="3079"/>
        <v>h</v>
      </c>
      <c r="AP2156" t="str">
        <f t="shared" si="3080"/>
        <v/>
      </c>
      <c r="AQ2156" t="str">
        <f t="shared" si="3081"/>
        <v/>
      </c>
      <c r="AR2156" t="str">
        <f t="shared" si="3082"/>
        <v>Home</v>
      </c>
      <c r="AS2156" t="str">
        <f t="shared" si="3083"/>
        <v>h</v>
      </c>
      <c r="AT2156" t="str">
        <f t="shared" si="3084"/>
        <v>Defensive</v>
      </c>
      <c r="AU2156" t="str">
        <f t="shared" si="3085"/>
        <v/>
      </c>
      <c r="AV2156" t="str">
        <f t="shared" si="3086"/>
        <v/>
      </c>
      <c r="AW2156" t="str" cm="1">
        <f t="array" ref="AW2156">IFERROR(IF(O2156&lt;&gt;"",O2156,IF(OR($S2156="",$T2156=""),"",IF(O2156&lt;&gt;"",O2156,IF($T2156&lt;&gt;"",_xlfn._xlws.FILTER(O:O,($BU:$BU=$BU2156)*($I:$I=$I2156)*($T:$T=$T2156)*($S:$S=_xlfn.MINIFS($S:$S,$T:$T,"="&amp;$T2156)),"")))))&amp;"",IF(O2156="","",""))&amp;""</f>
        <v>Defensive_PlayPass-InShotPassLane</v>
      </c>
      <c r="AX2156" t="str" cm="1">
        <f t="array" ref="AX2156">IFERROR(IF(P2156&lt;&gt;"",P2156,IF(OR($S2156="",$T2156=""),"",IF($T2156&lt;&gt;"",_xlfn._xlws.FILTER(P:P,($BU:$BU=$BU2156)*($I:$I=$I2156)*($T:$T=$T2156)*($S:$S=_xlfn.MINIFS($S:$S,$T:$T,"="&amp;$T2156)),""))))&amp;"",IF(P2156="","",""))&amp;""</f>
        <v/>
      </c>
      <c r="AY2156" t="str" cm="1">
        <f t="array" ref="AY2156">IFERROR(IF(Q2156&lt;&gt;"",Q2156,IF(OR($S2156="",$T2156=""),"",IF($T2156&lt;&gt;"",_xlfn._xlws.FILTER(Q:Q,($BU:$BU=$BU2156)*($I:$I=$I2156)*($T:$T=$T2156)*($S:$S=_xlfn.MINIFS($S:$S,$T:$T,"="&amp;$T2156)),""))))&amp;"",IF(Q2156="","",""))&amp;""</f>
        <v/>
      </c>
      <c r="AZ2156" t="str" cm="1">
        <f t="array" ref="AZ2156">IFERROR(IF(R2156&lt;&gt;"",R2156,IF(OR($S2156="",$T2156=""),"",IF($T2156&lt;&gt;"",_xlfn._xlws.FILTER(R:R,($BU:$BU=$BU2156)*($I:$I=$I2156)*($T:$T=$T2156)*($S:$S=_xlfn.MINIFS($S:$S,$T:$T,"="&amp;$T2156)),""))))&amp;"",IF(R2156="","",""))&amp;""</f>
        <v/>
      </c>
      <c r="BA2156" s="6">
        <f t="shared" si="3087"/>
        <v>183</v>
      </c>
      <c r="BB2156">
        <f t="shared" ref="BB2156:BD2156" si="3138">BB2155</f>
        <v>18987</v>
      </c>
      <c r="BC2156" t="str">
        <f t="shared" si="3138"/>
        <v>Velodrome</v>
      </c>
      <c r="BD2156" t="str">
        <f t="shared" si="3138"/>
        <v>Outlaws</v>
      </c>
      <c r="BE2156" t="s">
        <v>7</v>
      </c>
      <c r="BF2156" t="s">
        <v>172</v>
      </c>
      <c r="BI2156" cm="1">
        <f t="array" ref="BI2156">IFERROR(_xlfn._xlws.FILTER(shifts!A:A,(shifts!B:B=events!AD2156)*(shifts!AG:AG&gt;=events!BK2156)*(shifts!AH:AH&lt;=events!BL2156)),BI2155)</f>
        <v>77</v>
      </c>
      <c r="BJ2156" s="15">
        <f t="shared" si="3089"/>
        <v>0</v>
      </c>
      <c r="BK2156">
        <f t="shared" si="3090"/>
        <v>30</v>
      </c>
      <c r="BL2156">
        <f t="shared" si="3091"/>
        <v>30</v>
      </c>
      <c r="BM2156" s="15">
        <f>SUMIFS(BJ$2:BJ2156,K$2:K2156,"=Intermission")+SUMIFS(BJ$2:BJ2156,K$2:K2156,"=Timeout")</f>
        <v>67</v>
      </c>
      <c r="BN2156">
        <f t="shared" si="3092"/>
        <v>1147</v>
      </c>
      <c r="BO2156" s="19">
        <f t="shared" si="3093"/>
        <v>2197</v>
      </c>
      <c r="BP2156">
        <f t="shared" si="3094"/>
        <v>2192</v>
      </c>
      <c r="BQ2156" s="17">
        <f t="shared" si="3095"/>
        <v>2197</v>
      </c>
      <c r="BR2156" t="str">
        <f t="shared" si="3096"/>
        <v>opp_team_player_1</v>
      </c>
      <c r="BS2156">
        <f>COUNTIFS(S$3:S2156,"="&amp;S2156,AI$3:AI2156,"="&amp;AI2156)</f>
        <v>1</v>
      </c>
      <c r="BT2156" t="str">
        <f>IFERROR(VLOOKUP(BB2156&amp;BU2156&amp;X2156,game_rosters!U:W,3,FALSE),"")</f>
        <v>P100185</v>
      </c>
      <c r="BU2156" t="str">
        <f t="shared" si="3097"/>
        <v>Outlaws</v>
      </c>
    </row>
    <row r="2157" spans="1:73" x14ac:dyDescent="0.2">
      <c r="A2157">
        <f t="shared" si="3072"/>
        <v>1</v>
      </c>
      <c r="I2157" s="44">
        <v>22</v>
      </c>
      <c r="K2157" t="s">
        <v>6</v>
      </c>
      <c r="L2157" t="s">
        <v>181</v>
      </c>
      <c r="M2157" t="s">
        <v>51</v>
      </c>
      <c r="N2157" t="s">
        <v>594</v>
      </c>
      <c r="R2157" s="51">
        <v>1</v>
      </c>
      <c r="S2157">
        <v>1109</v>
      </c>
      <c r="T2157" t="s">
        <v>756</v>
      </c>
      <c r="W2157" t="s">
        <v>735</v>
      </c>
      <c r="X2157">
        <v>22</v>
      </c>
      <c r="Z2157">
        <v>1</v>
      </c>
      <c r="AA2157">
        <f t="shared" si="3121"/>
        <v>2109</v>
      </c>
      <c r="AB2157" t="str">
        <f t="shared" si="3122"/>
        <v/>
      </c>
      <c r="AC2157">
        <f t="shared" si="3068"/>
        <v>2109</v>
      </c>
      <c r="AD2157" s="6">
        <v>2</v>
      </c>
      <c r="AE2157" t="s">
        <v>742</v>
      </c>
      <c r="AF2157" t="s">
        <v>906</v>
      </c>
      <c r="AG2157" t="s">
        <v>756</v>
      </c>
      <c r="AH2157" t="s">
        <v>756</v>
      </c>
      <c r="AI2157" t="str">
        <f t="shared" si="3073"/>
        <v>e</v>
      </c>
      <c r="AJ2157" t="str">
        <f t="shared" si="3074"/>
        <v/>
      </c>
      <c r="AK2157" t="str">
        <f t="shared" si="3075"/>
        <v/>
      </c>
      <c r="AL2157" t="str">
        <f t="shared" si="3076"/>
        <v/>
      </c>
      <c r="AM2157" t="str">
        <f t="shared" si="3077"/>
        <v/>
      </c>
      <c r="AN2157" t="str">
        <f t="shared" si="3078"/>
        <v>Home</v>
      </c>
      <c r="AO2157" t="str">
        <f t="shared" si="3079"/>
        <v>h</v>
      </c>
      <c r="AP2157" t="str">
        <f t="shared" si="3080"/>
        <v/>
      </c>
      <c r="AQ2157" t="str">
        <f t="shared" si="3081"/>
        <v/>
      </c>
      <c r="AR2157" t="str">
        <f t="shared" si="3082"/>
        <v>Home</v>
      </c>
      <c r="AS2157" t="str">
        <f t="shared" si="3083"/>
        <v>h</v>
      </c>
      <c r="AT2157" t="str">
        <f t="shared" si="3084"/>
        <v>Offensive</v>
      </c>
      <c r="AU2157" t="str">
        <f t="shared" si="3085"/>
        <v/>
      </c>
      <c r="AV2157" t="str">
        <f t="shared" si="3086"/>
        <v/>
      </c>
      <c r="AW2157" t="str" cm="1">
        <f t="array" ref="AW2157">IFERROR(IF(O2157&lt;&gt;"",O2157,IF(OR($S2157="",$T2157=""),"",IF(O2157&lt;&gt;"",O2157,IF($T2157&lt;&gt;"",_xlfn._xlws.FILTER(O:O,($BU:$BU=$BU2157)*($I:$I=$I2157)*($T:$T=$T2157)*($S:$S=_xlfn.MINIFS($S:$S,$T:$T,"="&amp;$T2157)),"")))))&amp;"",IF(O2157="","",""))&amp;""</f>
        <v/>
      </c>
      <c r="AX2157" t="str" cm="1">
        <f t="array" ref="AX2157">IFERROR(IF(P2157&lt;&gt;"",P2157,IF(OR($S2157="",$T2157=""),"",IF($T2157&lt;&gt;"",_xlfn._xlws.FILTER(P:P,($BU:$BU=$BU2157)*($I:$I=$I2157)*($T:$T=$T2157)*($S:$S=_xlfn.MINIFS($S:$S,$T:$T,"="&amp;$T2157)),""))))&amp;"",IF(P2157="","",""))&amp;""</f>
        <v/>
      </c>
      <c r="AY2157" t="str" cm="1">
        <f t="array" ref="AY2157">IFERROR(IF(Q2157&lt;&gt;"",Q2157,IF(OR($S2157="",$T2157=""),"",IF($T2157&lt;&gt;"",_xlfn._xlws.FILTER(Q:Q,($BU:$BU=$BU2157)*($I:$I=$I2157)*($T:$T=$T2157)*($S:$S=_xlfn.MINIFS($S:$S,$T:$T,"="&amp;$T2157)),""))))&amp;"",IF(Q2157="","",""))&amp;""</f>
        <v/>
      </c>
      <c r="AZ2157" t="str" cm="1">
        <f t="array" ref="AZ2157">IFERROR(IF(R2157&lt;&gt;"",R2157,IF(OR($S2157="",$T2157=""),"",IF($T2157&lt;&gt;"",_xlfn._xlws.FILTER(R:R,($BU:$BU=$BU2157)*($I:$I=$I2157)*($T:$T=$T2157)*($S:$S=_xlfn.MINIFS($S:$S,$T:$T,"="&amp;$T2157)),""))))&amp;"",IF(R2157="","",""))&amp;""</f>
        <v>1</v>
      </c>
      <c r="BA2157" s="6">
        <f t="shared" si="3087"/>
        <v>183</v>
      </c>
      <c r="BB2157">
        <f t="shared" ref="BB2157:BD2157" si="3139">BB2156</f>
        <v>18987</v>
      </c>
      <c r="BC2157" t="str">
        <f t="shared" si="3139"/>
        <v>Velodrome</v>
      </c>
      <c r="BD2157" t="str">
        <f t="shared" si="3139"/>
        <v>Outlaws</v>
      </c>
      <c r="BE2157" t="s">
        <v>6</v>
      </c>
      <c r="BF2157" t="s">
        <v>181</v>
      </c>
      <c r="BI2157" cm="1">
        <f t="array" ref="BI2157">IFERROR(_xlfn._xlws.FILTER(shifts!A:A,(shifts!B:B=events!AD2157)*(shifts!AG:AG&gt;=events!BK2157)*(shifts!AH:AH&lt;=events!BL2157)),BI2156)</f>
        <v>77</v>
      </c>
      <c r="BJ2157" s="15">
        <f t="shared" si="3089"/>
        <v>0</v>
      </c>
      <c r="BK2157">
        <f t="shared" si="3090"/>
        <v>29</v>
      </c>
      <c r="BL2157">
        <f t="shared" si="3091"/>
        <v>29</v>
      </c>
      <c r="BM2157" s="15">
        <f>SUMIFS(BJ$2:BJ2157,K$2:K2157,"=Intermission")+SUMIFS(BJ$2:BJ2157,K$2:K2157,"=Timeout")</f>
        <v>67</v>
      </c>
      <c r="BN2157">
        <f t="shared" si="3092"/>
        <v>1147</v>
      </c>
      <c r="BO2157" s="19">
        <f t="shared" si="3093"/>
        <v>2198</v>
      </c>
      <c r="BP2157">
        <f t="shared" si="3094"/>
        <v>2193</v>
      </c>
      <c r="BQ2157" s="17">
        <f t="shared" si="3095"/>
        <v>2198</v>
      </c>
      <c r="BR2157" t="str">
        <f t="shared" si="3096"/>
        <v>event_team_player_1</v>
      </c>
      <c r="BS2157">
        <f>COUNTIFS(S$3:S2157,"="&amp;S2157,AI$3:AI2157,"="&amp;AI2157)</f>
        <v>1</v>
      </c>
      <c r="BT2157" t="str">
        <f>IFERROR(VLOOKUP(BB2157&amp;BU2157&amp;X2157,game_rosters!U:W,3,FALSE),"")</f>
        <v>P100108</v>
      </c>
      <c r="BU2157" t="str">
        <f t="shared" si="3097"/>
        <v>Velodrome</v>
      </c>
    </row>
    <row r="2158" spans="1:73" x14ac:dyDescent="0.2">
      <c r="A2158" t="str">
        <f t="shared" si="3072"/>
        <v/>
      </c>
      <c r="I2158" s="44">
        <v>44</v>
      </c>
      <c r="O2158" t="s">
        <v>602</v>
      </c>
      <c r="R2158" s="51">
        <v>1</v>
      </c>
      <c r="S2158">
        <v>1109</v>
      </c>
      <c r="T2158" t="s">
        <v>756</v>
      </c>
      <c r="X2158">
        <v>44</v>
      </c>
      <c r="AA2158">
        <f t="shared" si="3121"/>
        <v>2109</v>
      </c>
      <c r="AB2158" t="str">
        <f t="shared" si="3122"/>
        <v/>
      </c>
      <c r="AC2158">
        <f t="shared" si="3068"/>
        <v>2109</v>
      </c>
      <c r="AD2158" s="6">
        <v>2</v>
      </c>
      <c r="AE2158" t="s">
        <v>742</v>
      </c>
      <c r="AF2158" t="s">
        <v>906</v>
      </c>
      <c r="AG2158" t="s">
        <v>756</v>
      </c>
      <c r="AH2158" t="s">
        <v>756</v>
      </c>
      <c r="AI2158" t="str">
        <f t="shared" si="3073"/>
        <v>o</v>
      </c>
      <c r="AJ2158" t="str">
        <f t="shared" si="3074"/>
        <v/>
      </c>
      <c r="AK2158" t="str">
        <f t="shared" si="3075"/>
        <v/>
      </c>
      <c r="AL2158" t="str">
        <f t="shared" si="3076"/>
        <v/>
      </c>
      <c r="AM2158" t="str">
        <f t="shared" si="3077"/>
        <v/>
      </c>
      <c r="AN2158" t="str">
        <f t="shared" si="3078"/>
        <v>Home</v>
      </c>
      <c r="AO2158" t="str">
        <f t="shared" si="3079"/>
        <v>h</v>
      </c>
      <c r="AP2158" t="str">
        <f t="shared" si="3080"/>
        <v/>
      </c>
      <c r="AQ2158" t="str">
        <f t="shared" si="3081"/>
        <v/>
      </c>
      <c r="AR2158" t="str">
        <f t="shared" si="3082"/>
        <v>Home</v>
      </c>
      <c r="AS2158" t="str">
        <f t="shared" si="3083"/>
        <v>h</v>
      </c>
      <c r="AT2158" t="str">
        <f t="shared" si="3084"/>
        <v>Defensive</v>
      </c>
      <c r="AU2158" t="str">
        <f t="shared" si="3085"/>
        <v/>
      </c>
      <c r="AV2158" t="str">
        <f t="shared" si="3086"/>
        <v/>
      </c>
      <c r="AW2158" t="str" cm="1">
        <f t="array" ref="AW2158">IFERROR(IF(O2158&lt;&gt;"",O2158,IF(OR($S2158="",$T2158=""),"",IF(O2158&lt;&gt;"",O2158,IF($T2158&lt;&gt;"",_xlfn._xlws.FILTER(O:O,($BU:$BU=$BU2158)*($I:$I=$I2158)*($T:$T=$T2158)*($S:$S=_xlfn.MINIFS($S:$S,$T:$T,"="&amp;$T2158)),"")))))&amp;"",IF(O2158="","",""))&amp;""</f>
        <v>Defensive_PlayPossession-StickCheck</v>
      </c>
      <c r="AX2158" t="str" cm="1">
        <f t="array" ref="AX2158">IFERROR(IF(P2158&lt;&gt;"",P2158,IF(OR($S2158="",$T2158=""),"",IF($T2158&lt;&gt;"",_xlfn._xlws.FILTER(P:P,($BU:$BU=$BU2158)*($I:$I=$I2158)*($T:$T=$T2158)*($S:$S=_xlfn.MINIFS($S:$S,$T:$T,"="&amp;$T2158)),""))))&amp;"",IF(P2158="","",""))&amp;""</f>
        <v/>
      </c>
      <c r="AY2158" t="str" cm="1">
        <f t="array" ref="AY2158">IFERROR(IF(Q2158&lt;&gt;"",Q2158,IF(OR($S2158="",$T2158=""),"",IF($T2158&lt;&gt;"",_xlfn._xlws.FILTER(Q:Q,($BU:$BU=$BU2158)*($I:$I=$I2158)*($T:$T=$T2158)*($S:$S=_xlfn.MINIFS($S:$S,$T:$T,"="&amp;$T2158)),""))))&amp;"",IF(Q2158="","",""))&amp;""</f>
        <v/>
      </c>
      <c r="AZ2158" t="str" cm="1">
        <f t="array" ref="AZ2158">IFERROR(IF(R2158&lt;&gt;"",R2158,IF(OR($S2158="",$T2158=""),"",IF($T2158&lt;&gt;"",_xlfn._xlws.FILTER(R:R,($BU:$BU=$BU2158)*($I:$I=$I2158)*($T:$T=$T2158)*($S:$S=_xlfn.MINIFS($S:$S,$T:$T,"="&amp;$T2158)),""))))&amp;"",IF(R2158="","",""))&amp;""</f>
        <v>1</v>
      </c>
      <c r="BA2158" s="6">
        <f t="shared" si="3087"/>
        <v>183</v>
      </c>
      <c r="BB2158">
        <f t="shared" ref="BB2158:BD2158" si="3140">BB2157</f>
        <v>18987</v>
      </c>
      <c r="BC2158" t="str">
        <f t="shared" si="3140"/>
        <v>Velodrome</v>
      </c>
      <c r="BD2158" t="str">
        <f t="shared" si="3140"/>
        <v>Outlaws</v>
      </c>
      <c r="BE2158" t="s">
        <v>6</v>
      </c>
      <c r="BF2158" t="s">
        <v>181</v>
      </c>
      <c r="BI2158" cm="1">
        <f t="array" ref="BI2158">IFERROR(_xlfn._xlws.FILTER(shifts!A:A,(shifts!B:B=events!AD2158)*(shifts!AG:AG&gt;=events!BK2158)*(shifts!AH:AH&lt;=events!BL2158)),BI2157)</f>
        <v>77</v>
      </c>
      <c r="BJ2158" s="15">
        <f t="shared" si="3089"/>
        <v>0</v>
      </c>
      <c r="BK2158">
        <f t="shared" si="3090"/>
        <v>29</v>
      </c>
      <c r="BL2158">
        <f t="shared" si="3091"/>
        <v>29</v>
      </c>
      <c r="BM2158" s="15">
        <f>SUMIFS(BJ$2:BJ2158,K$2:K2158,"=Intermission")+SUMIFS(BJ$2:BJ2158,K$2:K2158,"=Timeout")</f>
        <v>67</v>
      </c>
      <c r="BN2158">
        <f t="shared" si="3092"/>
        <v>1147</v>
      </c>
      <c r="BO2158" s="19">
        <f t="shared" si="3093"/>
        <v>2198</v>
      </c>
      <c r="BP2158">
        <f t="shared" si="3094"/>
        <v>2193</v>
      </c>
      <c r="BQ2158" s="17">
        <f t="shared" si="3095"/>
        <v>2198</v>
      </c>
      <c r="BR2158" t="str">
        <f t="shared" si="3096"/>
        <v>opp_team_player_1</v>
      </c>
      <c r="BS2158">
        <f>COUNTIFS(S$3:S2158,"="&amp;S2158,AI$3:AI2158,"="&amp;AI2158)</f>
        <v>1</v>
      </c>
      <c r="BT2158" t="str">
        <f>IFERROR(VLOOKUP(BB2158&amp;BU2158&amp;X2158,game_rosters!U:W,3,FALSE),"")</f>
        <v>P100033</v>
      </c>
      <c r="BU2158" t="str">
        <f t="shared" si="3097"/>
        <v>Outlaws</v>
      </c>
    </row>
    <row r="2159" spans="1:73" x14ac:dyDescent="0.2">
      <c r="A2159">
        <f t="shared" si="3072"/>
        <v>1</v>
      </c>
      <c r="I2159" s="44">
        <v>22</v>
      </c>
      <c r="K2159" t="s">
        <v>9</v>
      </c>
      <c r="L2159" t="s">
        <v>173</v>
      </c>
      <c r="M2159" t="s">
        <v>77</v>
      </c>
      <c r="N2159" t="s">
        <v>594</v>
      </c>
      <c r="R2159" s="51">
        <v>1</v>
      </c>
      <c r="S2159">
        <v>1110</v>
      </c>
      <c r="T2159" t="s">
        <v>756</v>
      </c>
      <c r="W2159" t="s">
        <v>735</v>
      </c>
      <c r="X2159">
        <v>22</v>
      </c>
      <c r="Z2159">
        <v>1</v>
      </c>
      <c r="AA2159">
        <f t="shared" si="3121"/>
        <v>2110</v>
      </c>
      <c r="AB2159" t="str">
        <f t="shared" si="3122"/>
        <v/>
      </c>
      <c r="AC2159">
        <f t="shared" si="3068"/>
        <v>2110</v>
      </c>
      <c r="AD2159" s="6">
        <v>2</v>
      </c>
      <c r="AE2159" t="s">
        <v>742</v>
      </c>
      <c r="AF2159" t="s">
        <v>906</v>
      </c>
      <c r="AG2159" t="s">
        <v>756</v>
      </c>
      <c r="AH2159" t="s">
        <v>756</v>
      </c>
      <c r="AI2159" t="str">
        <f t="shared" si="3073"/>
        <v>e</v>
      </c>
      <c r="AJ2159" t="str">
        <f t="shared" si="3074"/>
        <v/>
      </c>
      <c r="AK2159" t="str">
        <f t="shared" si="3075"/>
        <v/>
      </c>
      <c r="AL2159" t="str">
        <f t="shared" si="3076"/>
        <v/>
      </c>
      <c r="AM2159" t="str">
        <f t="shared" si="3077"/>
        <v/>
      </c>
      <c r="AN2159" t="str">
        <f t="shared" si="3078"/>
        <v>Home</v>
      </c>
      <c r="AO2159" t="str">
        <f t="shared" si="3079"/>
        <v>h</v>
      </c>
      <c r="AP2159" t="str">
        <f t="shared" si="3080"/>
        <v/>
      </c>
      <c r="AQ2159" t="str">
        <f t="shared" si="3081"/>
        <v/>
      </c>
      <c r="AR2159" t="str">
        <f t="shared" si="3082"/>
        <v>Home</v>
      </c>
      <c r="AS2159" t="str">
        <f t="shared" si="3083"/>
        <v>h</v>
      </c>
      <c r="AT2159" t="str">
        <f t="shared" si="3084"/>
        <v>Offensive</v>
      </c>
      <c r="AU2159" t="str">
        <f t="shared" si="3085"/>
        <v/>
      </c>
      <c r="AV2159" t="str">
        <f t="shared" si="3086"/>
        <v/>
      </c>
      <c r="AW2159" t="str" cm="1">
        <f t="array" ref="AW2159">IFERROR(IF(O2159&lt;&gt;"",O2159,IF(OR($S2159="",$T2159=""),"",IF(O2159&lt;&gt;"",O2159,IF($T2159&lt;&gt;"",_xlfn._xlws.FILTER(O:O,($BU:$BU=$BU2159)*($I:$I=$I2159)*($T:$T=$T2159)*($S:$S=_xlfn.MINIFS($S:$S,$T:$T,"="&amp;$T2159)),"")))))&amp;"",IF(O2159="","",""))&amp;""</f>
        <v/>
      </c>
      <c r="AX2159" t="str" cm="1">
        <f t="array" ref="AX2159">IFERROR(IF(P2159&lt;&gt;"",P2159,IF(OR($S2159="",$T2159=""),"",IF($T2159&lt;&gt;"",_xlfn._xlws.FILTER(P:P,($BU:$BU=$BU2159)*($I:$I=$I2159)*($T:$T=$T2159)*($S:$S=_xlfn.MINIFS($S:$S,$T:$T,"="&amp;$T2159)),""))))&amp;"",IF(P2159="","",""))&amp;""</f>
        <v/>
      </c>
      <c r="AY2159" t="str" cm="1">
        <f t="array" ref="AY2159">IFERROR(IF(Q2159&lt;&gt;"",Q2159,IF(OR($S2159="",$T2159=""),"",IF($T2159&lt;&gt;"",_xlfn._xlws.FILTER(Q:Q,($BU:$BU=$BU2159)*($I:$I=$I2159)*($T:$T=$T2159)*($S:$S=_xlfn.MINIFS($S:$S,$T:$T,"="&amp;$T2159)),""))))&amp;"",IF(Q2159="","",""))&amp;""</f>
        <v/>
      </c>
      <c r="AZ2159" t="str" cm="1">
        <f t="array" ref="AZ2159">IFERROR(IF(R2159&lt;&gt;"",R2159,IF(OR($S2159="",$T2159=""),"",IF($T2159&lt;&gt;"",_xlfn._xlws.FILTER(R:R,($BU:$BU=$BU2159)*($I:$I=$I2159)*($T:$T=$T2159)*($S:$S=_xlfn.MINIFS($S:$S,$T:$T,"="&amp;$T2159)),""))))&amp;"",IF(R2159="","",""))&amp;""</f>
        <v>1</v>
      </c>
      <c r="BA2159" s="6">
        <f t="shared" si="3087"/>
        <v>183</v>
      </c>
      <c r="BB2159">
        <f t="shared" ref="BB2159:BD2159" si="3141">BB2158</f>
        <v>18987</v>
      </c>
      <c r="BC2159" t="str">
        <f t="shared" si="3141"/>
        <v>Velodrome</v>
      </c>
      <c r="BD2159" t="str">
        <f t="shared" si="3141"/>
        <v>Outlaws</v>
      </c>
      <c r="BE2159" t="s">
        <v>9</v>
      </c>
      <c r="BF2159" t="s">
        <v>173</v>
      </c>
      <c r="BI2159" cm="1">
        <f t="array" ref="BI2159">IFERROR(_xlfn._xlws.FILTER(shifts!A:A,(shifts!B:B=events!AD2159)*(shifts!AG:AG&gt;=events!BK2159)*(shifts!AH:AH&lt;=events!BL2159)),BI2158)</f>
        <v>77</v>
      </c>
      <c r="BJ2159" s="15">
        <f t="shared" si="3089"/>
        <v>0</v>
      </c>
      <c r="BK2159">
        <f t="shared" si="3090"/>
        <v>29</v>
      </c>
      <c r="BL2159">
        <f t="shared" si="3091"/>
        <v>29</v>
      </c>
      <c r="BM2159" s="15">
        <f>SUMIFS(BJ$2:BJ2159,K$2:K2159,"=Intermission")+SUMIFS(BJ$2:BJ2159,K$2:K2159,"=Timeout")</f>
        <v>67</v>
      </c>
      <c r="BN2159">
        <f t="shared" si="3092"/>
        <v>1147</v>
      </c>
      <c r="BO2159" s="19">
        <f t="shared" si="3093"/>
        <v>2198</v>
      </c>
      <c r="BP2159">
        <f t="shared" si="3094"/>
        <v>2193</v>
      </c>
      <c r="BQ2159" s="17">
        <f t="shared" si="3095"/>
        <v>2198</v>
      </c>
      <c r="BR2159" t="str">
        <f t="shared" si="3096"/>
        <v>event_team_player_1</v>
      </c>
      <c r="BS2159">
        <f>COUNTIFS(S$3:S2159,"="&amp;S2159,AI$3:AI2159,"="&amp;AI2159)</f>
        <v>1</v>
      </c>
      <c r="BT2159" t="str">
        <f>IFERROR(VLOOKUP(BB2159&amp;BU2159&amp;X2159,game_rosters!U:W,3,FALSE),"")</f>
        <v>P100108</v>
      </c>
      <c r="BU2159" t="str">
        <f t="shared" si="3097"/>
        <v>Velodrome</v>
      </c>
    </row>
    <row r="2160" spans="1:73" x14ac:dyDescent="0.2">
      <c r="A2160" t="str">
        <f t="shared" si="3072"/>
        <v/>
      </c>
      <c r="I2160" s="44">
        <v>44</v>
      </c>
      <c r="O2160" t="s">
        <v>602</v>
      </c>
      <c r="R2160" s="51">
        <v>1</v>
      </c>
      <c r="S2160">
        <v>1110</v>
      </c>
      <c r="T2160" t="s">
        <v>756</v>
      </c>
      <c r="X2160">
        <v>44</v>
      </c>
      <c r="AA2160">
        <f t="shared" si="3121"/>
        <v>2110</v>
      </c>
      <c r="AB2160" t="str">
        <f t="shared" si="3122"/>
        <v/>
      </c>
      <c r="AC2160">
        <f t="shared" si="3068"/>
        <v>2110</v>
      </c>
      <c r="AD2160" s="6">
        <v>2</v>
      </c>
      <c r="AE2160" t="s">
        <v>742</v>
      </c>
      <c r="AF2160" t="s">
        <v>906</v>
      </c>
      <c r="AG2160" t="s">
        <v>756</v>
      </c>
      <c r="AH2160" t="s">
        <v>756</v>
      </c>
      <c r="AI2160" t="str">
        <f t="shared" si="3073"/>
        <v>o</v>
      </c>
      <c r="AJ2160" t="str">
        <f t="shared" si="3074"/>
        <v/>
      </c>
      <c r="AK2160" t="str">
        <f t="shared" si="3075"/>
        <v/>
      </c>
      <c r="AL2160" t="str">
        <f t="shared" si="3076"/>
        <v/>
      </c>
      <c r="AM2160" t="str">
        <f t="shared" si="3077"/>
        <v/>
      </c>
      <c r="AN2160" t="str">
        <f t="shared" si="3078"/>
        <v>Home</v>
      </c>
      <c r="AO2160" t="str">
        <f t="shared" si="3079"/>
        <v>h</v>
      </c>
      <c r="AP2160" t="str">
        <f t="shared" si="3080"/>
        <v/>
      </c>
      <c r="AQ2160" t="str">
        <f t="shared" si="3081"/>
        <v/>
      </c>
      <c r="AR2160" t="str">
        <f t="shared" si="3082"/>
        <v>Home</v>
      </c>
      <c r="AS2160" t="str">
        <f t="shared" si="3083"/>
        <v>h</v>
      </c>
      <c r="AT2160" t="str">
        <f t="shared" si="3084"/>
        <v>Defensive</v>
      </c>
      <c r="AU2160" t="str">
        <f t="shared" si="3085"/>
        <v/>
      </c>
      <c r="AV2160" t="str">
        <f t="shared" si="3086"/>
        <v/>
      </c>
      <c r="AW2160" t="str" cm="1">
        <f t="array" ref="AW2160">IFERROR(IF(O2160&lt;&gt;"",O2160,IF(OR($S2160="",$T2160=""),"",IF(O2160&lt;&gt;"",O2160,IF($T2160&lt;&gt;"",_xlfn._xlws.FILTER(O:O,($BU:$BU=$BU2160)*($I:$I=$I2160)*($T:$T=$T2160)*($S:$S=_xlfn.MINIFS($S:$S,$T:$T,"="&amp;$T2160)),"")))))&amp;"",IF(O2160="","",""))&amp;""</f>
        <v>Defensive_PlayPossession-StickCheck</v>
      </c>
      <c r="AX2160" t="str" cm="1">
        <f t="array" ref="AX2160">IFERROR(IF(P2160&lt;&gt;"",P2160,IF(OR($S2160="",$T2160=""),"",IF($T2160&lt;&gt;"",_xlfn._xlws.FILTER(P:P,($BU:$BU=$BU2160)*($I:$I=$I2160)*($T:$T=$T2160)*($S:$S=_xlfn.MINIFS($S:$S,$T:$T,"="&amp;$T2160)),""))))&amp;"",IF(P2160="","",""))&amp;""</f>
        <v/>
      </c>
      <c r="AY2160" t="str" cm="1">
        <f t="array" ref="AY2160">IFERROR(IF(Q2160&lt;&gt;"",Q2160,IF(OR($S2160="",$T2160=""),"",IF($T2160&lt;&gt;"",_xlfn._xlws.FILTER(Q:Q,($BU:$BU=$BU2160)*($I:$I=$I2160)*($T:$T=$T2160)*($S:$S=_xlfn.MINIFS($S:$S,$T:$T,"="&amp;$T2160)),""))))&amp;"",IF(Q2160="","",""))&amp;""</f>
        <v/>
      </c>
      <c r="AZ2160" t="str" cm="1">
        <f t="array" ref="AZ2160">IFERROR(IF(R2160&lt;&gt;"",R2160,IF(OR($S2160="",$T2160=""),"",IF($T2160&lt;&gt;"",_xlfn._xlws.FILTER(R:R,($BU:$BU=$BU2160)*($I:$I=$I2160)*($T:$T=$T2160)*($S:$S=_xlfn.MINIFS($S:$S,$T:$T,"="&amp;$T2160)),""))))&amp;"",IF(R2160="","",""))&amp;""</f>
        <v>1</v>
      </c>
      <c r="BA2160" s="6">
        <f t="shared" si="3087"/>
        <v>183</v>
      </c>
      <c r="BB2160">
        <f t="shared" ref="BB2160:BD2160" si="3142">BB2159</f>
        <v>18987</v>
      </c>
      <c r="BC2160" t="str">
        <f t="shared" si="3142"/>
        <v>Velodrome</v>
      </c>
      <c r="BD2160" t="str">
        <f t="shared" si="3142"/>
        <v>Outlaws</v>
      </c>
      <c r="BE2160" t="s">
        <v>9</v>
      </c>
      <c r="BF2160" t="s">
        <v>173</v>
      </c>
      <c r="BI2160" cm="1">
        <f t="array" ref="BI2160">IFERROR(_xlfn._xlws.FILTER(shifts!A:A,(shifts!B:B=events!AD2160)*(shifts!AG:AG&gt;=events!BK2160)*(shifts!AH:AH&lt;=events!BL2160)),BI2159)</f>
        <v>77</v>
      </c>
      <c r="BJ2160" s="15">
        <f t="shared" si="3089"/>
        <v>0</v>
      </c>
      <c r="BK2160">
        <f t="shared" si="3090"/>
        <v>29</v>
      </c>
      <c r="BL2160">
        <f t="shared" si="3091"/>
        <v>29</v>
      </c>
      <c r="BM2160" s="15">
        <f>SUMIFS(BJ$2:BJ2160,K$2:K2160,"=Intermission")+SUMIFS(BJ$2:BJ2160,K$2:K2160,"=Timeout")</f>
        <v>67</v>
      </c>
      <c r="BN2160">
        <f t="shared" si="3092"/>
        <v>1147</v>
      </c>
      <c r="BO2160" s="19">
        <f t="shared" si="3093"/>
        <v>2198</v>
      </c>
      <c r="BP2160">
        <f t="shared" si="3094"/>
        <v>2193</v>
      </c>
      <c r="BQ2160" s="17">
        <f t="shared" si="3095"/>
        <v>2198</v>
      </c>
      <c r="BR2160" t="str">
        <f t="shared" si="3096"/>
        <v>opp_team_player_1</v>
      </c>
      <c r="BS2160">
        <f>COUNTIFS(S$3:S2160,"="&amp;S2160,AI$3:AI2160,"="&amp;AI2160)</f>
        <v>1</v>
      </c>
      <c r="BT2160" t="str">
        <f>IFERROR(VLOOKUP(BB2160&amp;BU2160&amp;X2160,game_rosters!U:W,3,FALSE),"")</f>
        <v>P100033</v>
      </c>
      <c r="BU2160" t="str">
        <f t="shared" si="3097"/>
        <v>Outlaws</v>
      </c>
    </row>
    <row r="2161" spans="1:73" x14ac:dyDescent="0.2">
      <c r="A2161">
        <f t="shared" si="3072"/>
        <v>1</v>
      </c>
      <c r="I2161" s="44">
        <v>68</v>
      </c>
      <c r="K2161" t="s">
        <v>13</v>
      </c>
      <c r="L2161" t="s">
        <v>586</v>
      </c>
      <c r="N2161" t="s">
        <v>594</v>
      </c>
      <c r="O2161" t="s">
        <v>695</v>
      </c>
      <c r="Q2161" t="s">
        <v>594</v>
      </c>
      <c r="R2161" s="51">
        <v>1</v>
      </c>
      <c r="S2161">
        <v>1111</v>
      </c>
      <c r="T2161" t="s">
        <v>756</v>
      </c>
      <c r="W2161" t="s">
        <v>731</v>
      </c>
      <c r="X2161">
        <v>68</v>
      </c>
      <c r="Z2161">
        <v>1</v>
      </c>
      <c r="AA2161">
        <f t="shared" si="3121"/>
        <v>2111</v>
      </c>
      <c r="AB2161" t="str">
        <f t="shared" si="3122"/>
        <v/>
      </c>
      <c r="AC2161">
        <f t="shared" si="3068"/>
        <v>2111</v>
      </c>
      <c r="AD2161" s="6">
        <v>2</v>
      </c>
      <c r="AE2161" t="s">
        <v>742</v>
      </c>
      <c r="AF2161" t="s">
        <v>741</v>
      </c>
      <c r="AG2161" t="s">
        <v>742</v>
      </c>
      <c r="AH2161" t="s">
        <v>910</v>
      </c>
      <c r="AI2161" t="str">
        <f t="shared" si="3073"/>
        <v>e</v>
      </c>
      <c r="AJ2161" t="str">
        <f t="shared" si="3074"/>
        <v/>
      </c>
      <c r="AK2161" t="str">
        <f t="shared" si="3075"/>
        <v/>
      </c>
      <c r="AL2161" t="str">
        <f t="shared" si="3076"/>
        <v/>
      </c>
      <c r="AM2161" t="str">
        <f t="shared" si="3077"/>
        <v/>
      </c>
      <c r="AN2161" t="str">
        <f t="shared" si="3078"/>
        <v>Away</v>
      </c>
      <c r="AO2161" t="str">
        <f t="shared" si="3079"/>
        <v>a</v>
      </c>
      <c r="AP2161" t="str">
        <f t="shared" si="3080"/>
        <v/>
      </c>
      <c r="AQ2161" t="str">
        <f t="shared" si="3081"/>
        <v/>
      </c>
      <c r="AR2161" t="str">
        <f t="shared" si="3082"/>
        <v>Away</v>
      </c>
      <c r="AS2161" t="str">
        <f t="shared" si="3083"/>
        <v>a</v>
      </c>
      <c r="AT2161" t="str">
        <f t="shared" si="3084"/>
        <v>Offensive</v>
      </c>
      <c r="AU2161" t="str">
        <f t="shared" si="3085"/>
        <v/>
      </c>
      <c r="AV2161" t="str">
        <f t="shared" si="3086"/>
        <v/>
      </c>
      <c r="AW2161" t="str" cm="1">
        <f t="array" ref="AW2161">IFERROR(IF(O2161&lt;&gt;"",O2161,IF(OR($S2161="",$T2161=""),"",IF(O2161&lt;&gt;"",O2161,IF($T2161&lt;&gt;"",_xlfn._xlws.FILTER(O:O,($BU:$BU=$BU2161)*($I:$I=$I2161)*($T:$T=$T2161)*($S:$S=_xlfn.MINIFS($S:$S,$T:$T,"="&amp;$T2161)),"")))))&amp;"",IF(O2161="","",""))&amp;""</f>
        <v>OffensivePlay_Zone-PuckRetreivalShot</v>
      </c>
      <c r="AX2161" t="str" cm="1">
        <f t="array" ref="AX2161">IFERROR(IF(P2161&lt;&gt;"",P2161,IF(OR($S2161="",$T2161=""),"",IF($T2161&lt;&gt;"",_xlfn._xlws.FILTER(P:P,($BU:$BU=$BU2161)*($I:$I=$I2161)*($T:$T=$T2161)*($S:$S=_xlfn.MINIFS($S:$S,$T:$T,"="&amp;$T2161)),""))))&amp;"",IF(P2161="","",""))&amp;""</f>
        <v/>
      </c>
      <c r="AY2161" t="str" cm="1">
        <f t="array" ref="AY2161">IFERROR(IF(Q2161&lt;&gt;"",Q2161,IF(OR($S2161="",$T2161=""),"",IF($T2161&lt;&gt;"",_xlfn._xlws.FILTER(Q:Q,($BU:$BU=$BU2161)*($I:$I=$I2161)*($T:$T=$T2161)*($S:$S=_xlfn.MINIFS($S:$S,$T:$T,"="&amp;$T2161)),""))))&amp;"",IF(Q2161="","",""))&amp;""</f>
        <v>u</v>
      </c>
      <c r="AZ2161" t="str" cm="1">
        <f t="array" ref="AZ2161">IFERROR(IF(R2161&lt;&gt;"",R2161,IF(OR($S2161="",$T2161=""),"",IF($T2161&lt;&gt;"",_xlfn._xlws.FILTER(R:R,($BU:$BU=$BU2161)*($I:$I=$I2161)*($T:$T=$T2161)*($S:$S=_xlfn.MINIFS($S:$S,$T:$T,"="&amp;$T2161)),""))))&amp;"",IF(R2161="","",""))&amp;""</f>
        <v>1</v>
      </c>
      <c r="BA2161" s="6">
        <f t="shared" si="3087"/>
        <v>183</v>
      </c>
      <c r="BB2161">
        <f t="shared" ref="BB2161:BD2161" si="3143">BB2160</f>
        <v>18987</v>
      </c>
      <c r="BC2161" t="str">
        <f t="shared" si="3143"/>
        <v>Velodrome</v>
      </c>
      <c r="BD2161" t="str">
        <f t="shared" si="3143"/>
        <v>Outlaws</v>
      </c>
      <c r="BE2161" t="s">
        <v>13</v>
      </c>
      <c r="BF2161" t="s">
        <v>586</v>
      </c>
      <c r="BI2161" cm="1">
        <f t="array" ref="BI2161">IFERROR(_xlfn._xlws.FILTER(shifts!A:A,(shifts!B:B=events!AD2161)*(shifts!AG:AG&gt;=events!BK2161)*(shifts!AH:AH&lt;=events!BL2161)),BI2160)</f>
        <v>77</v>
      </c>
      <c r="BJ2161" s="15">
        <f t="shared" si="3089"/>
        <v>2</v>
      </c>
      <c r="BK2161">
        <f t="shared" si="3090"/>
        <v>21</v>
      </c>
      <c r="BL2161">
        <f t="shared" si="3091"/>
        <v>19</v>
      </c>
      <c r="BM2161" s="15">
        <f>SUMIFS(BJ$2:BJ2161,K$2:K2161,"=Intermission")+SUMIFS(BJ$2:BJ2161,K$2:K2161,"=Timeout")</f>
        <v>67</v>
      </c>
      <c r="BN2161">
        <f t="shared" si="3092"/>
        <v>1147</v>
      </c>
      <c r="BO2161" s="19">
        <f t="shared" si="3093"/>
        <v>2206</v>
      </c>
      <c r="BP2161">
        <f t="shared" si="3094"/>
        <v>2201</v>
      </c>
      <c r="BQ2161" s="17">
        <f t="shared" si="3095"/>
        <v>2208</v>
      </c>
      <c r="BR2161" t="str">
        <f t="shared" si="3096"/>
        <v>event_team_player_1</v>
      </c>
      <c r="BS2161">
        <f>COUNTIFS(S$3:S2161,"="&amp;S2161,AI$3:AI2161,"="&amp;AI2161)</f>
        <v>1</v>
      </c>
      <c r="BT2161" t="str">
        <f>IFERROR(VLOOKUP(BB2161&amp;BU2161&amp;X2161,game_rosters!U:W,3,FALSE),"")</f>
        <v>P100128</v>
      </c>
      <c r="BU2161" t="str">
        <f t="shared" si="3097"/>
        <v>Outlaws</v>
      </c>
    </row>
    <row r="2162" spans="1:73" x14ac:dyDescent="0.2">
      <c r="A2162" t="str">
        <f t="shared" si="3072"/>
        <v/>
      </c>
      <c r="I2162" s="44">
        <v>42</v>
      </c>
      <c r="O2162" t="s">
        <v>670</v>
      </c>
      <c r="R2162" s="51">
        <v>1</v>
      </c>
      <c r="S2162">
        <v>1111</v>
      </c>
      <c r="T2162" t="s">
        <v>756</v>
      </c>
      <c r="X2162">
        <v>42</v>
      </c>
      <c r="AA2162">
        <f t="shared" si="3121"/>
        <v>2111</v>
      </c>
      <c r="AB2162" t="str">
        <f t="shared" si="3122"/>
        <v/>
      </c>
      <c r="AC2162">
        <f t="shared" si="3068"/>
        <v>2111</v>
      </c>
      <c r="AD2162" s="6">
        <v>2</v>
      </c>
      <c r="AE2162" t="s">
        <v>742</v>
      </c>
      <c r="AF2162" t="s">
        <v>741</v>
      </c>
      <c r="AG2162" t="s">
        <v>742</v>
      </c>
      <c r="AH2162" t="s">
        <v>910</v>
      </c>
      <c r="AI2162" t="str">
        <f t="shared" si="3073"/>
        <v>o</v>
      </c>
      <c r="AJ2162" t="str">
        <f t="shared" si="3074"/>
        <v/>
      </c>
      <c r="AK2162" t="str">
        <f t="shared" si="3075"/>
        <v/>
      </c>
      <c r="AL2162" t="str">
        <f t="shared" si="3076"/>
        <v/>
      </c>
      <c r="AM2162" t="str">
        <f t="shared" si="3077"/>
        <v/>
      </c>
      <c r="AN2162" t="str">
        <f t="shared" si="3078"/>
        <v>Away</v>
      </c>
      <c r="AO2162" t="str">
        <f t="shared" si="3079"/>
        <v>a</v>
      </c>
      <c r="AP2162" t="str">
        <f t="shared" si="3080"/>
        <v/>
      </c>
      <c r="AQ2162" t="str">
        <f t="shared" si="3081"/>
        <v/>
      </c>
      <c r="AR2162" t="str">
        <f t="shared" si="3082"/>
        <v>Away</v>
      </c>
      <c r="AS2162" t="str">
        <f t="shared" si="3083"/>
        <v>a</v>
      </c>
      <c r="AT2162" t="str">
        <f t="shared" si="3084"/>
        <v>Defensive</v>
      </c>
      <c r="AU2162" t="str">
        <f t="shared" si="3085"/>
        <v/>
      </c>
      <c r="AV2162" t="str">
        <f t="shared" si="3086"/>
        <v/>
      </c>
      <c r="AW2162" t="str" cm="1">
        <f t="array" ref="AW2162">IFERROR(IF(O2162&lt;&gt;"",O2162,IF(OR($S2162="",$T2162=""),"",IF(O2162&lt;&gt;"",O2162,IF($T2162&lt;&gt;"",_xlfn._xlws.FILTER(O:O,($BU:$BU=$BU2162)*($I:$I=$I2162)*($T:$T=$T2162)*($S:$S=_xlfn.MINIFS($S:$S,$T:$T,"="&amp;$T2162)),"")))))&amp;"",IF(O2162="","",""))&amp;""</f>
        <v>Defensive_PlayPossession-ManOnMan</v>
      </c>
      <c r="AX2162" t="str" cm="1">
        <f t="array" ref="AX2162">IFERROR(IF(P2162&lt;&gt;"",P2162,IF(OR($S2162="",$T2162=""),"",IF($T2162&lt;&gt;"",_xlfn._xlws.FILTER(P:P,($BU:$BU=$BU2162)*($I:$I=$I2162)*($T:$T=$T2162)*($S:$S=_xlfn.MINIFS($S:$S,$T:$T,"="&amp;$T2162)),""))))&amp;"",IF(P2162="","",""))&amp;""</f>
        <v/>
      </c>
      <c r="AY2162" t="str" cm="1">
        <f t="array" ref="AY2162">IFERROR(IF(Q2162&lt;&gt;"",Q2162,IF(OR($S2162="",$T2162=""),"",IF($T2162&lt;&gt;"",_xlfn._xlws.FILTER(Q:Q,($BU:$BU=$BU2162)*($I:$I=$I2162)*($T:$T=$T2162)*($S:$S=_xlfn.MINIFS($S:$S,$T:$T,"="&amp;$T2162)),""))))&amp;"",IF(Q2162="","",""))&amp;""</f>
        <v/>
      </c>
      <c r="AZ2162" t="str" cm="1">
        <f t="array" ref="AZ2162">IFERROR(IF(R2162&lt;&gt;"",R2162,IF(OR($S2162="",$T2162=""),"",IF($T2162&lt;&gt;"",_xlfn._xlws.FILTER(R:R,($BU:$BU=$BU2162)*($I:$I=$I2162)*($T:$T=$T2162)*($S:$S=_xlfn.MINIFS($S:$S,$T:$T,"="&amp;$T2162)),""))))&amp;"",IF(R2162="","",""))&amp;""</f>
        <v>1</v>
      </c>
      <c r="BA2162" s="6">
        <f t="shared" si="3087"/>
        <v>183</v>
      </c>
      <c r="BB2162">
        <f t="shared" ref="BB2162:BD2162" si="3144">BB2161</f>
        <v>18987</v>
      </c>
      <c r="BC2162" t="str">
        <f t="shared" si="3144"/>
        <v>Velodrome</v>
      </c>
      <c r="BD2162" t="str">
        <f t="shared" si="3144"/>
        <v>Outlaws</v>
      </c>
      <c r="BE2162" t="s">
        <v>13</v>
      </c>
      <c r="BF2162" t="s">
        <v>586</v>
      </c>
      <c r="BI2162" cm="1">
        <f t="array" ref="BI2162">IFERROR(_xlfn._xlws.FILTER(shifts!A:A,(shifts!B:B=events!AD2162)*(shifts!AG:AG&gt;=events!BK2162)*(shifts!AH:AH&lt;=events!BL2162)),BI2161)</f>
        <v>77</v>
      </c>
      <c r="BJ2162" s="15">
        <f t="shared" si="3089"/>
        <v>2</v>
      </c>
      <c r="BK2162">
        <f t="shared" si="3090"/>
        <v>21</v>
      </c>
      <c r="BL2162">
        <f t="shared" si="3091"/>
        <v>19</v>
      </c>
      <c r="BM2162" s="15">
        <f>SUMIFS(BJ$2:BJ2162,K$2:K2162,"=Intermission")+SUMIFS(BJ$2:BJ2162,K$2:K2162,"=Timeout")</f>
        <v>67</v>
      </c>
      <c r="BN2162">
        <f t="shared" si="3092"/>
        <v>1147</v>
      </c>
      <c r="BO2162" s="19">
        <f t="shared" si="3093"/>
        <v>2206</v>
      </c>
      <c r="BP2162">
        <f t="shared" si="3094"/>
        <v>2201</v>
      </c>
      <c r="BQ2162" s="17">
        <f t="shared" si="3095"/>
        <v>2208</v>
      </c>
      <c r="BR2162" t="str">
        <f t="shared" si="3096"/>
        <v>opp_team_player_1</v>
      </c>
      <c r="BS2162">
        <f>COUNTIFS(S$3:S2162,"="&amp;S2162,AI$3:AI2162,"="&amp;AI2162)</f>
        <v>1</v>
      </c>
      <c r="BT2162" t="str">
        <f>IFERROR(VLOOKUP(BB2162&amp;BU2162&amp;X2162,game_rosters!U:W,3,FALSE),"")</f>
        <v>P100201</v>
      </c>
      <c r="BU2162" t="str">
        <f t="shared" si="3097"/>
        <v>Velodrome</v>
      </c>
    </row>
    <row r="2163" spans="1:73" x14ac:dyDescent="0.2">
      <c r="A2163">
        <f t="shared" si="3072"/>
        <v>1</v>
      </c>
      <c r="I2163" s="44">
        <v>42</v>
      </c>
      <c r="K2163" t="s">
        <v>9</v>
      </c>
      <c r="L2163" t="s">
        <v>183</v>
      </c>
      <c r="M2163" t="s">
        <v>80</v>
      </c>
      <c r="O2163" t="s">
        <v>601</v>
      </c>
      <c r="P2163" t="s">
        <v>631</v>
      </c>
      <c r="Q2163" t="s">
        <v>594</v>
      </c>
      <c r="R2163" s="51">
        <v>1</v>
      </c>
      <c r="S2163">
        <v>1112</v>
      </c>
      <c r="T2163" t="s">
        <v>756</v>
      </c>
      <c r="W2163" t="s">
        <v>735</v>
      </c>
      <c r="X2163">
        <v>42</v>
      </c>
      <c r="Z2163">
        <v>1</v>
      </c>
      <c r="AA2163">
        <f t="shared" si="3121"/>
        <v>2112</v>
      </c>
      <c r="AB2163" t="str">
        <f t="shared" si="3122"/>
        <v/>
      </c>
      <c r="AC2163">
        <f t="shared" si="3068"/>
        <v>2112</v>
      </c>
      <c r="AD2163" s="6">
        <v>2</v>
      </c>
      <c r="AE2163" t="s">
        <v>742</v>
      </c>
      <c r="AF2163" t="s">
        <v>910</v>
      </c>
      <c r="AG2163" t="s">
        <v>756</v>
      </c>
      <c r="AH2163" t="s">
        <v>756</v>
      </c>
      <c r="AI2163" t="str">
        <f t="shared" si="3073"/>
        <v>e</v>
      </c>
      <c r="AJ2163" t="str">
        <f t="shared" si="3074"/>
        <v/>
      </c>
      <c r="AK2163" t="str">
        <f t="shared" si="3075"/>
        <v/>
      </c>
      <c r="AL2163" t="str">
        <f t="shared" si="3076"/>
        <v/>
      </c>
      <c r="AM2163" t="str">
        <f t="shared" si="3077"/>
        <v/>
      </c>
      <c r="AN2163" t="str">
        <f t="shared" si="3078"/>
        <v>Home</v>
      </c>
      <c r="AO2163" t="str">
        <f t="shared" si="3079"/>
        <v>h</v>
      </c>
      <c r="AP2163" t="str">
        <f t="shared" si="3080"/>
        <v/>
      </c>
      <c r="AQ2163" t="str">
        <f t="shared" si="3081"/>
        <v/>
      </c>
      <c r="AR2163" t="str">
        <f t="shared" si="3082"/>
        <v>Home</v>
      </c>
      <c r="AS2163" t="str">
        <f t="shared" si="3083"/>
        <v>h</v>
      </c>
      <c r="AT2163" t="str">
        <f t="shared" si="3084"/>
        <v>Defensive</v>
      </c>
      <c r="AU2163" t="str">
        <f t="shared" si="3085"/>
        <v/>
      </c>
      <c r="AV2163" t="str">
        <f t="shared" si="3086"/>
        <v/>
      </c>
      <c r="AW2163" t="str" cm="1">
        <f t="array" ref="AW2163">IFERROR(IF(O2163&lt;&gt;"",O2163,IF(OR($S2163="",$T2163=""),"",IF(O2163&lt;&gt;"",O2163,IF($T2163&lt;&gt;"",_xlfn._xlws.FILTER(O:O,($BU:$BU=$BU2163)*($I:$I=$I2163)*($T:$T=$T2163)*($S:$S=_xlfn.MINIFS($S:$S,$T:$T,"="&amp;$T2163)),"")))))&amp;"",IF(O2163="","",""))&amp;""</f>
        <v>Defensive_PlayPossession-PokeCheck</v>
      </c>
      <c r="AX2163" t="str" cm="1">
        <f t="array" ref="AX2163">IFERROR(IF(P2163&lt;&gt;"",P2163,IF(OR($S2163="",$T2163=""),"",IF($T2163&lt;&gt;"",_xlfn._xlws.FILTER(P:P,($BU:$BU=$BU2163)*($I:$I=$I2163)*($T:$T=$T2163)*($S:$S=_xlfn.MINIFS($S:$S,$T:$T,"="&amp;$T2163)),""))))&amp;"",IF(P2163="","",""))&amp;""</f>
        <v>Defensive_PlayPossession-SeperateFromPuck</v>
      </c>
      <c r="AY2163" t="str" cm="1">
        <f t="array" ref="AY2163">IFERROR(IF(Q2163&lt;&gt;"",Q2163,IF(OR($S2163="",$T2163=""),"",IF($T2163&lt;&gt;"",_xlfn._xlws.FILTER(Q:Q,($BU:$BU=$BU2163)*($I:$I=$I2163)*($T:$T=$T2163)*($S:$S=_xlfn.MINIFS($S:$S,$T:$T,"="&amp;$T2163)),""))))&amp;"",IF(Q2163="","",""))&amp;""</f>
        <v>u</v>
      </c>
      <c r="AZ2163" t="str" cm="1">
        <f t="array" ref="AZ2163">IFERROR(IF(R2163&lt;&gt;"",R2163,IF(OR($S2163="",$T2163=""),"",IF($T2163&lt;&gt;"",_xlfn._xlws.FILTER(R:R,($BU:$BU=$BU2163)*($I:$I=$I2163)*($T:$T=$T2163)*($S:$S=_xlfn.MINIFS($S:$S,$T:$T,"="&amp;$T2163)),""))))&amp;"",IF(R2163="","",""))&amp;""</f>
        <v>1</v>
      </c>
      <c r="BA2163" s="6">
        <f t="shared" si="3087"/>
        <v>183</v>
      </c>
      <c r="BB2163">
        <f t="shared" ref="BB2163:BD2163" si="3145">BB2162</f>
        <v>18987</v>
      </c>
      <c r="BC2163" t="str">
        <f t="shared" si="3145"/>
        <v>Velodrome</v>
      </c>
      <c r="BD2163" t="str">
        <f t="shared" si="3145"/>
        <v>Outlaws</v>
      </c>
      <c r="BE2163" t="s">
        <v>9</v>
      </c>
      <c r="BF2163" t="s">
        <v>183</v>
      </c>
      <c r="BI2163" cm="1">
        <f t="array" ref="BI2163">IFERROR(_xlfn._xlws.FILTER(shifts!A:A,(shifts!B:B=events!AD2163)*(shifts!AG:AG&gt;=events!BK2163)*(shifts!AH:AH&lt;=events!BL2163)),BI2162)</f>
        <v>77</v>
      </c>
      <c r="BJ2163" s="15">
        <f t="shared" si="3089"/>
        <v>0</v>
      </c>
      <c r="BK2163">
        <f t="shared" si="3090"/>
        <v>19</v>
      </c>
      <c r="BL2163">
        <f t="shared" si="3091"/>
        <v>19</v>
      </c>
      <c r="BM2163" s="15">
        <f>SUMIFS(BJ$2:BJ2163,K$2:K2163,"=Intermission")+SUMIFS(BJ$2:BJ2163,K$2:K2163,"=Timeout")</f>
        <v>67</v>
      </c>
      <c r="BN2163">
        <f t="shared" si="3092"/>
        <v>1147</v>
      </c>
      <c r="BO2163" s="19">
        <f t="shared" si="3093"/>
        <v>2208</v>
      </c>
      <c r="BP2163">
        <f t="shared" si="3094"/>
        <v>2203</v>
      </c>
      <c r="BQ2163" s="17">
        <f t="shared" si="3095"/>
        <v>2208</v>
      </c>
      <c r="BR2163" t="str">
        <f t="shared" si="3096"/>
        <v>event_team_player_1</v>
      </c>
      <c r="BS2163">
        <f>COUNTIFS(S$3:S2163,"="&amp;S2163,AI$3:AI2163,"="&amp;AI2163)</f>
        <v>1</v>
      </c>
      <c r="BT2163" t="str">
        <f>IFERROR(VLOOKUP(BB2163&amp;BU2163&amp;X2163,game_rosters!U:W,3,FALSE),"")</f>
        <v>P100201</v>
      </c>
      <c r="BU2163" t="str">
        <f t="shared" si="3097"/>
        <v>Velodrome</v>
      </c>
    </row>
    <row r="2164" spans="1:73" x14ac:dyDescent="0.2">
      <c r="A2164" t="str">
        <f t="shared" si="3072"/>
        <v/>
      </c>
      <c r="I2164" s="44">
        <v>68</v>
      </c>
      <c r="S2164">
        <v>1112</v>
      </c>
      <c r="T2164" t="s">
        <v>756</v>
      </c>
      <c r="X2164">
        <v>68</v>
      </c>
      <c r="AA2164">
        <f t="shared" si="3121"/>
        <v>2112</v>
      </c>
      <c r="AB2164" t="str">
        <f t="shared" si="3122"/>
        <v/>
      </c>
      <c r="AC2164">
        <f t="shared" si="3068"/>
        <v>2112</v>
      </c>
      <c r="AD2164" s="6">
        <v>2</v>
      </c>
      <c r="AE2164" t="s">
        <v>742</v>
      </c>
      <c r="AF2164" t="s">
        <v>910</v>
      </c>
      <c r="AG2164" t="s">
        <v>756</v>
      </c>
      <c r="AH2164" t="s">
        <v>756</v>
      </c>
      <c r="AI2164" t="str">
        <f t="shared" si="3073"/>
        <v>o</v>
      </c>
      <c r="AJ2164" t="str">
        <f t="shared" si="3074"/>
        <v/>
      </c>
      <c r="AK2164" t="str">
        <f t="shared" si="3075"/>
        <v/>
      </c>
      <c r="AL2164" t="str">
        <f t="shared" si="3076"/>
        <v/>
      </c>
      <c r="AM2164" t="str">
        <f t="shared" si="3077"/>
        <v/>
      </c>
      <c r="AN2164" t="str">
        <f t="shared" si="3078"/>
        <v>Home</v>
      </c>
      <c r="AO2164" t="str">
        <f t="shared" si="3079"/>
        <v>h</v>
      </c>
      <c r="AP2164" t="str">
        <f t="shared" si="3080"/>
        <v/>
      </c>
      <c r="AQ2164" t="str">
        <f t="shared" si="3081"/>
        <v/>
      </c>
      <c r="AR2164" t="str">
        <f t="shared" si="3082"/>
        <v>Home</v>
      </c>
      <c r="AS2164" t="str">
        <f t="shared" si="3083"/>
        <v>h</v>
      </c>
      <c r="AT2164" t="str">
        <f t="shared" si="3084"/>
        <v>Offensive</v>
      </c>
      <c r="AU2164" t="str">
        <f t="shared" si="3085"/>
        <v/>
      </c>
      <c r="AV2164" t="str">
        <f t="shared" si="3086"/>
        <v/>
      </c>
      <c r="AW2164" t="str" cm="1">
        <f t="array" ref="AW2164">IFERROR(IF(O2164&lt;&gt;"",O2164,IF(OR($S2164="",$T2164=""),"",IF(O2164&lt;&gt;"",O2164,IF($T2164&lt;&gt;"",_xlfn._xlws.FILTER(O:O,($BU:$BU=$BU2164)*($I:$I=$I2164)*($T:$T=$T2164)*($S:$S=_xlfn.MINIFS($S:$S,$T:$T,"="&amp;$T2164)),"")))))&amp;"",IF(O2164="","",""))&amp;""</f>
        <v/>
      </c>
      <c r="AX2164" t="str" cm="1">
        <f t="array" ref="AX2164">IFERROR(IF(P2164&lt;&gt;"",P2164,IF(OR($S2164="",$T2164=""),"",IF($T2164&lt;&gt;"",_xlfn._xlws.FILTER(P:P,($BU:$BU=$BU2164)*($I:$I=$I2164)*($T:$T=$T2164)*($S:$S=_xlfn.MINIFS($S:$S,$T:$T,"="&amp;$T2164)),""))))&amp;"",IF(P2164="","",""))&amp;""</f>
        <v/>
      </c>
      <c r="AY2164" t="str" cm="1">
        <f t="array" ref="AY2164">IFERROR(IF(Q2164&lt;&gt;"",Q2164,IF(OR($S2164="",$T2164=""),"",IF($T2164&lt;&gt;"",_xlfn._xlws.FILTER(Q:Q,($BU:$BU=$BU2164)*($I:$I=$I2164)*($T:$T=$T2164)*($S:$S=_xlfn.MINIFS($S:$S,$T:$T,"="&amp;$T2164)),""))))&amp;"",IF(Q2164="","",""))&amp;""</f>
        <v/>
      </c>
      <c r="AZ2164" t="str" cm="1">
        <f t="array" ref="AZ2164">IFERROR(IF(R2164&lt;&gt;"",R2164,IF(OR($S2164="",$T2164=""),"",IF($T2164&lt;&gt;"",_xlfn._xlws.FILTER(R:R,($BU:$BU=$BU2164)*($I:$I=$I2164)*($T:$T=$T2164)*($S:$S=_xlfn.MINIFS($S:$S,$T:$T,"="&amp;$T2164)),""))))&amp;"",IF(R2164="","",""))&amp;""</f>
        <v/>
      </c>
      <c r="BA2164" s="6">
        <f t="shared" si="3087"/>
        <v>183</v>
      </c>
      <c r="BB2164">
        <f t="shared" ref="BB2164:BD2164" si="3146">BB2163</f>
        <v>18987</v>
      </c>
      <c r="BC2164" t="str">
        <f t="shared" si="3146"/>
        <v>Velodrome</v>
      </c>
      <c r="BD2164" t="str">
        <f t="shared" si="3146"/>
        <v>Outlaws</v>
      </c>
      <c r="BE2164" t="s">
        <v>9</v>
      </c>
      <c r="BF2164" t="s">
        <v>183</v>
      </c>
      <c r="BI2164" cm="1">
        <f t="array" ref="BI2164">IFERROR(_xlfn._xlws.FILTER(shifts!A:A,(shifts!B:B=events!AD2164)*(shifts!AG:AG&gt;=events!BK2164)*(shifts!AH:AH&lt;=events!BL2164)),BI2163)</f>
        <v>77</v>
      </c>
      <c r="BJ2164" s="15">
        <f t="shared" si="3089"/>
        <v>0</v>
      </c>
      <c r="BK2164">
        <f t="shared" si="3090"/>
        <v>19</v>
      </c>
      <c r="BL2164">
        <f t="shared" si="3091"/>
        <v>19</v>
      </c>
      <c r="BM2164" s="15">
        <f>SUMIFS(BJ$2:BJ2164,K$2:K2164,"=Intermission")+SUMIFS(BJ$2:BJ2164,K$2:K2164,"=Timeout")</f>
        <v>67</v>
      </c>
      <c r="BN2164">
        <f t="shared" si="3092"/>
        <v>1147</v>
      </c>
      <c r="BO2164" s="19">
        <f t="shared" si="3093"/>
        <v>2208</v>
      </c>
      <c r="BP2164">
        <f t="shared" si="3094"/>
        <v>2203</v>
      </c>
      <c r="BQ2164" s="17">
        <f t="shared" si="3095"/>
        <v>2208</v>
      </c>
      <c r="BR2164" t="str">
        <f t="shared" si="3096"/>
        <v>opp_team_player_1</v>
      </c>
      <c r="BS2164">
        <f>COUNTIFS(S$3:S2164,"="&amp;S2164,AI$3:AI2164,"="&amp;AI2164)</f>
        <v>1</v>
      </c>
      <c r="BT2164" t="str">
        <f>IFERROR(VLOOKUP(BB2164&amp;BU2164&amp;X2164,game_rosters!U:W,3,FALSE),"")</f>
        <v>P100128</v>
      </c>
      <c r="BU2164" t="str">
        <f t="shared" si="3097"/>
        <v>Outlaws</v>
      </c>
    </row>
    <row r="2165" spans="1:73" x14ac:dyDescent="0.2">
      <c r="A2165">
        <f t="shared" si="3072"/>
        <v>1</v>
      </c>
      <c r="I2165" s="44">
        <v>42</v>
      </c>
      <c r="K2165" t="s">
        <v>13</v>
      </c>
      <c r="O2165" t="s">
        <v>653</v>
      </c>
      <c r="R2165" s="51">
        <v>1</v>
      </c>
      <c r="S2165">
        <v>1113</v>
      </c>
      <c r="T2165" t="s">
        <v>756</v>
      </c>
      <c r="W2165" t="s">
        <v>735</v>
      </c>
      <c r="X2165">
        <v>42</v>
      </c>
      <c r="Z2165">
        <v>1</v>
      </c>
      <c r="AA2165">
        <f t="shared" si="3121"/>
        <v>2113</v>
      </c>
      <c r="AB2165" t="str">
        <f t="shared" si="3122"/>
        <v/>
      </c>
      <c r="AC2165">
        <f t="shared" si="3068"/>
        <v>2113</v>
      </c>
      <c r="AD2165" s="6">
        <v>2</v>
      </c>
      <c r="AE2165" t="s">
        <v>742</v>
      </c>
      <c r="AF2165" t="s">
        <v>910</v>
      </c>
      <c r="AG2165" t="s">
        <v>742</v>
      </c>
      <c r="AH2165" t="s">
        <v>744</v>
      </c>
      <c r="AI2165" t="str">
        <f t="shared" si="3073"/>
        <v>e</v>
      </c>
      <c r="AJ2165" t="str">
        <f t="shared" si="3074"/>
        <v/>
      </c>
      <c r="AK2165" t="str">
        <f t="shared" si="3075"/>
        <v/>
      </c>
      <c r="AL2165" t="str">
        <f t="shared" si="3076"/>
        <v/>
      </c>
      <c r="AM2165" t="str">
        <f t="shared" si="3077"/>
        <v/>
      </c>
      <c r="AN2165" t="str">
        <f t="shared" si="3078"/>
        <v>Home</v>
      </c>
      <c r="AO2165" t="str">
        <f t="shared" si="3079"/>
        <v>h</v>
      </c>
      <c r="AP2165" t="str">
        <f t="shared" si="3080"/>
        <v/>
      </c>
      <c r="AQ2165" t="str">
        <f t="shared" si="3081"/>
        <v/>
      </c>
      <c r="AR2165" t="str">
        <f t="shared" si="3082"/>
        <v>Home</v>
      </c>
      <c r="AS2165" t="str">
        <f t="shared" si="3083"/>
        <v>h</v>
      </c>
      <c r="AT2165" t="str">
        <f t="shared" si="3084"/>
        <v>Offensive</v>
      </c>
      <c r="AU2165" t="str">
        <f t="shared" si="3085"/>
        <v/>
      </c>
      <c r="AV2165" t="str">
        <f t="shared" si="3086"/>
        <v/>
      </c>
      <c r="AW2165" t="str" cm="1">
        <f t="array" ref="AW2165">IFERROR(IF(O2165&lt;&gt;"",O2165,IF(OR($S2165="",$T2165=""),"",IF(O2165&lt;&gt;"",O2165,IF($T2165&lt;&gt;"",_xlfn._xlws.FILTER(O:O,($BU:$BU=$BU2165)*($I:$I=$I2165)*($T:$T=$T2165)*($S:$S=_xlfn.MINIFS($S:$S,$T:$T,"="&amp;$T2165)),"")))))&amp;"",IF(O2165="","",""))&amp;""</f>
        <v>OffensivePlay_Possession-DriveCorner</v>
      </c>
      <c r="AX2165" t="str" cm="1">
        <f t="array" ref="AX2165">IFERROR(IF(P2165&lt;&gt;"",P2165,IF(OR($S2165="",$T2165=""),"",IF($T2165&lt;&gt;"",_xlfn._xlws.FILTER(P:P,($BU:$BU=$BU2165)*($I:$I=$I2165)*($T:$T=$T2165)*($S:$S=_xlfn.MINIFS($S:$S,$T:$T,"="&amp;$T2165)),""))))&amp;"",IF(P2165="","",""))&amp;""</f>
        <v/>
      </c>
      <c r="AY2165" t="str" cm="1">
        <f t="array" ref="AY2165">IFERROR(IF(Q2165&lt;&gt;"",Q2165,IF(OR($S2165="",$T2165=""),"",IF($T2165&lt;&gt;"",_xlfn._xlws.FILTER(Q:Q,($BU:$BU=$BU2165)*($I:$I=$I2165)*($T:$T=$T2165)*($S:$S=_xlfn.MINIFS($S:$S,$T:$T,"="&amp;$T2165)),""))))&amp;"",IF(Q2165="","",""))&amp;""</f>
        <v/>
      </c>
      <c r="AZ2165" t="str" cm="1">
        <f t="array" ref="AZ2165">IFERROR(IF(R2165&lt;&gt;"",R2165,IF(OR($S2165="",$T2165=""),"",IF($T2165&lt;&gt;"",_xlfn._xlws.FILTER(R:R,($BU:$BU=$BU2165)*($I:$I=$I2165)*($T:$T=$T2165)*($S:$S=_xlfn.MINIFS($S:$S,$T:$T,"="&amp;$T2165)),""))))&amp;"",IF(R2165="","",""))&amp;""</f>
        <v>1</v>
      </c>
      <c r="BA2165" s="6">
        <f t="shared" si="3087"/>
        <v>183</v>
      </c>
      <c r="BB2165">
        <f t="shared" ref="BB2165:BD2165" si="3147">BB2164</f>
        <v>18987</v>
      </c>
      <c r="BC2165" t="str">
        <f t="shared" si="3147"/>
        <v>Velodrome</v>
      </c>
      <c r="BD2165" t="str">
        <f t="shared" si="3147"/>
        <v>Outlaws</v>
      </c>
      <c r="BE2165" t="s">
        <v>13</v>
      </c>
      <c r="BF2165" t="s">
        <v>756</v>
      </c>
      <c r="BI2165" cm="1">
        <f t="array" ref="BI2165">IFERROR(_xlfn._xlws.FILTER(shifts!A:A,(shifts!B:B=events!AD2165)*(shifts!AG:AG&gt;=events!BK2165)*(shifts!AH:AH&lt;=events!BL2165)),BI2164)</f>
        <v>77</v>
      </c>
      <c r="BJ2165" s="15">
        <f t="shared" si="3089"/>
        <v>4</v>
      </c>
      <c r="BK2165">
        <f t="shared" si="3090"/>
        <v>19</v>
      </c>
      <c r="BL2165">
        <f t="shared" si="3091"/>
        <v>15</v>
      </c>
      <c r="BM2165" s="15">
        <f>SUMIFS(BJ$2:BJ2165,K$2:K2165,"=Intermission")+SUMIFS(BJ$2:BJ2165,K$2:K2165,"=Timeout")</f>
        <v>67</v>
      </c>
      <c r="BN2165">
        <f t="shared" si="3092"/>
        <v>1147</v>
      </c>
      <c r="BO2165" s="19">
        <f t="shared" si="3093"/>
        <v>2208</v>
      </c>
      <c r="BP2165">
        <f t="shared" si="3094"/>
        <v>2203</v>
      </c>
      <c r="BQ2165" s="17">
        <f t="shared" si="3095"/>
        <v>2212</v>
      </c>
      <c r="BR2165" t="str">
        <f t="shared" si="3096"/>
        <v>event_team_player_1</v>
      </c>
      <c r="BS2165">
        <f>COUNTIFS(S$3:S2165,"="&amp;S2165,AI$3:AI2165,"="&amp;AI2165)</f>
        <v>1</v>
      </c>
      <c r="BT2165" t="str">
        <f>IFERROR(VLOOKUP(BB2165&amp;BU2165&amp;X2165,game_rosters!U:W,3,FALSE),"")</f>
        <v>P100201</v>
      </c>
      <c r="BU2165" t="str">
        <f t="shared" si="3097"/>
        <v>Velodrome</v>
      </c>
    </row>
    <row r="2166" spans="1:73" x14ac:dyDescent="0.2">
      <c r="A2166" t="str">
        <f t="shared" si="3072"/>
        <v/>
      </c>
      <c r="I2166" s="44">
        <v>68</v>
      </c>
      <c r="R2166" s="51">
        <v>1</v>
      </c>
      <c r="S2166">
        <v>1113</v>
      </c>
      <c r="T2166" t="s">
        <v>756</v>
      </c>
      <c r="X2166">
        <v>68</v>
      </c>
      <c r="AA2166">
        <f t="shared" si="3121"/>
        <v>2113</v>
      </c>
      <c r="AB2166" t="str">
        <f t="shared" si="3122"/>
        <v/>
      </c>
      <c r="AC2166">
        <f t="shared" si="3068"/>
        <v>2113</v>
      </c>
      <c r="AD2166" s="6">
        <v>2</v>
      </c>
      <c r="AE2166" t="s">
        <v>742</v>
      </c>
      <c r="AF2166" t="s">
        <v>910</v>
      </c>
      <c r="AG2166" t="s">
        <v>742</v>
      </c>
      <c r="AH2166" t="s">
        <v>744</v>
      </c>
      <c r="AI2166" t="str">
        <f t="shared" si="3073"/>
        <v>o</v>
      </c>
      <c r="AJ2166" t="str">
        <f t="shared" si="3074"/>
        <v/>
      </c>
      <c r="AK2166" t="str">
        <f t="shared" si="3075"/>
        <v/>
      </c>
      <c r="AL2166" t="str">
        <f t="shared" si="3076"/>
        <v/>
      </c>
      <c r="AM2166" t="str">
        <f t="shared" si="3077"/>
        <v/>
      </c>
      <c r="AN2166" t="str">
        <f t="shared" si="3078"/>
        <v>Home</v>
      </c>
      <c r="AO2166" t="str">
        <f t="shared" si="3079"/>
        <v>h</v>
      </c>
      <c r="AP2166" t="str">
        <f t="shared" si="3080"/>
        <v/>
      </c>
      <c r="AQ2166" t="str">
        <f t="shared" si="3081"/>
        <v/>
      </c>
      <c r="AR2166" t="str">
        <f t="shared" si="3082"/>
        <v>Home</v>
      </c>
      <c r="AS2166" t="str">
        <f t="shared" si="3083"/>
        <v>h</v>
      </c>
      <c r="AT2166" t="str">
        <f t="shared" si="3084"/>
        <v>Defensive</v>
      </c>
      <c r="AU2166" t="str">
        <f t="shared" si="3085"/>
        <v/>
      </c>
      <c r="AV2166" t="str">
        <f t="shared" si="3086"/>
        <v/>
      </c>
      <c r="AW2166" t="str" cm="1">
        <f t="array" ref="AW2166">IFERROR(IF(O2166&lt;&gt;"",O2166,IF(OR($S2166="",$T2166=""),"",IF(O2166&lt;&gt;"",O2166,IF($T2166&lt;&gt;"",_xlfn._xlws.FILTER(O:O,($BU:$BU=$BU2166)*($I:$I=$I2166)*($T:$T=$T2166)*($S:$S=_xlfn.MINIFS($S:$S,$T:$T,"="&amp;$T2166)),"")))))&amp;"",IF(O2166="","",""))&amp;""</f>
        <v/>
      </c>
      <c r="AX2166" t="str" cm="1">
        <f t="array" ref="AX2166">IFERROR(IF(P2166&lt;&gt;"",P2166,IF(OR($S2166="",$T2166=""),"",IF($T2166&lt;&gt;"",_xlfn._xlws.FILTER(P:P,($BU:$BU=$BU2166)*($I:$I=$I2166)*($T:$T=$T2166)*($S:$S=_xlfn.MINIFS($S:$S,$T:$T,"="&amp;$T2166)),""))))&amp;"",IF(P2166="","",""))&amp;""</f>
        <v/>
      </c>
      <c r="AY2166" t="str" cm="1">
        <f t="array" ref="AY2166">IFERROR(IF(Q2166&lt;&gt;"",Q2166,IF(OR($S2166="",$T2166=""),"",IF($T2166&lt;&gt;"",_xlfn._xlws.FILTER(Q:Q,($BU:$BU=$BU2166)*($I:$I=$I2166)*($T:$T=$T2166)*($S:$S=_xlfn.MINIFS($S:$S,$T:$T,"="&amp;$T2166)),""))))&amp;"",IF(Q2166="","",""))&amp;""</f>
        <v/>
      </c>
      <c r="AZ2166" t="str" cm="1">
        <f t="array" ref="AZ2166">IFERROR(IF(R2166&lt;&gt;"",R2166,IF(OR($S2166="",$T2166=""),"",IF($T2166&lt;&gt;"",_xlfn._xlws.FILTER(R:R,($BU:$BU=$BU2166)*($I:$I=$I2166)*($T:$T=$T2166)*($S:$S=_xlfn.MINIFS($S:$S,$T:$T,"="&amp;$T2166)),""))))&amp;"",IF(R2166="","",""))&amp;""</f>
        <v>1</v>
      </c>
      <c r="BA2166" s="6">
        <f t="shared" si="3087"/>
        <v>183</v>
      </c>
      <c r="BB2166">
        <f t="shared" ref="BB2166:BD2166" si="3148">BB2165</f>
        <v>18987</v>
      </c>
      <c r="BC2166" t="str">
        <f t="shared" si="3148"/>
        <v>Velodrome</v>
      </c>
      <c r="BD2166" t="str">
        <f t="shared" si="3148"/>
        <v>Outlaws</v>
      </c>
      <c r="BE2166" t="s">
        <v>13</v>
      </c>
      <c r="BF2166" t="s">
        <v>756</v>
      </c>
      <c r="BI2166" cm="1">
        <f t="array" ref="BI2166">IFERROR(_xlfn._xlws.FILTER(shifts!A:A,(shifts!B:B=events!AD2166)*(shifts!AG:AG&gt;=events!BK2166)*(shifts!AH:AH&lt;=events!BL2166)),BI2165)</f>
        <v>77</v>
      </c>
      <c r="BJ2166" s="15">
        <f t="shared" si="3089"/>
        <v>4</v>
      </c>
      <c r="BK2166">
        <f t="shared" si="3090"/>
        <v>19</v>
      </c>
      <c r="BL2166">
        <f t="shared" si="3091"/>
        <v>15</v>
      </c>
      <c r="BM2166" s="15">
        <f>SUMIFS(BJ$2:BJ2166,K$2:K2166,"=Intermission")+SUMIFS(BJ$2:BJ2166,K$2:K2166,"=Timeout")</f>
        <v>67</v>
      </c>
      <c r="BN2166">
        <f t="shared" si="3092"/>
        <v>1147</v>
      </c>
      <c r="BO2166" s="19">
        <f t="shared" si="3093"/>
        <v>2208</v>
      </c>
      <c r="BP2166">
        <f t="shared" si="3094"/>
        <v>2203</v>
      </c>
      <c r="BQ2166" s="17">
        <f t="shared" si="3095"/>
        <v>2212</v>
      </c>
      <c r="BR2166" t="str">
        <f t="shared" si="3096"/>
        <v>opp_team_player_1</v>
      </c>
      <c r="BS2166">
        <f>COUNTIFS(S$3:S2166,"="&amp;S2166,AI$3:AI2166,"="&amp;AI2166)</f>
        <v>1</v>
      </c>
      <c r="BT2166" t="str">
        <f>IFERROR(VLOOKUP(BB2166&amp;BU2166&amp;X2166,game_rosters!U:W,3,FALSE),"")</f>
        <v>P100128</v>
      </c>
      <c r="BU2166" t="str">
        <f t="shared" si="3097"/>
        <v>Outlaws</v>
      </c>
    </row>
    <row r="2167" spans="1:73" x14ac:dyDescent="0.2">
      <c r="A2167">
        <f t="shared" si="3072"/>
        <v>1</v>
      </c>
      <c r="I2167" s="44">
        <v>42</v>
      </c>
      <c r="K2167" t="s">
        <v>13</v>
      </c>
      <c r="O2167" t="s">
        <v>653</v>
      </c>
      <c r="P2167" t="s">
        <v>627</v>
      </c>
      <c r="Q2167" t="s">
        <v>594</v>
      </c>
      <c r="R2167" s="51">
        <v>1</v>
      </c>
      <c r="S2167">
        <v>1114</v>
      </c>
      <c r="T2167" t="s">
        <v>756</v>
      </c>
      <c r="W2167" t="s">
        <v>735</v>
      </c>
      <c r="X2167">
        <v>42</v>
      </c>
      <c r="Z2167">
        <v>1</v>
      </c>
      <c r="AA2167">
        <f t="shared" si="3121"/>
        <v>2114</v>
      </c>
      <c r="AB2167" t="str">
        <f t="shared" si="3122"/>
        <v/>
      </c>
      <c r="AC2167">
        <f t="shared" si="3068"/>
        <v>2114</v>
      </c>
      <c r="AD2167" s="6">
        <v>2</v>
      </c>
      <c r="AE2167" t="s">
        <v>742</v>
      </c>
      <c r="AF2167" t="s">
        <v>744</v>
      </c>
      <c r="AG2167" t="s">
        <v>742</v>
      </c>
      <c r="AH2167" t="s">
        <v>746</v>
      </c>
      <c r="AI2167" t="str">
        <f t="shared" si="3073"/>
        <v>e</v>
      </c>
      <c r="AJ2167" t="str">
        <f t="shared" si="3074"/>
        <v/>
      </c>
      <c r="AK2167" t="str">
        <f t="shared" si="3075"/>
        <v/>
      </c>
      <c r="AL2167" t="str">
        <f t="shared" si="3076"/>
        <v/>
      </c>
      <c r="AM2167" t="str">
        <f t="shared" si="3077"/>
        <v/>
      </c>
      <c r="AN2167" t="str">
        <f t="shared" si="3078"/>
        <v>Home</v>
      </c>
      <c r="AO2167" t="str">
        <f t="shared" si="3079"/>
        <v>h</v>
      </c>
      <c r="AP2167" t="str">
        <f t="shared" si="3080"/>
        <v/>
      </c>
      <c r="AQ2167" t="str">
        <f t="shared" si="3081"/>
        <v/>
      </c>
      <c r="AR2167" t="str">
        <f t="shared" si="3082"/>
        <v>Home</v>
      </c>
      <c r="AS2167" t="str">
        <f t="shared" si="3083"/>
        <v>h</v>
      </c>
      <c r="AT2167" t="str">
        <f t="shared" si="3084"/>
        <v>Offensive</v>
      </c>
      <c r="AU2167" t="str">
        <f t="shared" si="3085"/>
        <v/>
      </c>
      <c r="AV2167" t="str">
        <f t="shared" si="3086"/>
        <v/>
      </c>
      <c r="AW2167" t="str" cm="1">
        <f t="array" ref="AW2167">IFERROR(IF(O2167&lt;&gt;"",O2167,IF(OR($S2167="",$T2167=""),"",IF(O2167&lt;&gt;"",O2167,IF($T2167&lt;&gt;"",_xlfn._xlws.FILTER(O:O,($BU:$BU=$BU2167)*($I:$I=$I2167)*($T:$T=$T2167)*($S:$S=_xlfn.MINIFS($S:$S,$T:$T,"="&amp;$T2167)),"")))))&amp;"",IF(O2167="","",""))&amp;""</f>
        <v>OffensivePlay_Possession-DriveCorner</v>
      </c>
      <c r="AX2167" t="str" cm="1">
        <f t="array" ref="AX2167">IFERROR(IF(P2167&lt;&gt;"",P2167,IF(OR($S2167="",$T2167=""),"",IF($T2167&lt;&gt;"",_xlfn._xlws.FILTER(P:P,($BU:$BU=$BU2167)*($I:$I=$I2167)*($T:$T=$T2167)*($S:$S=_xlfn.MINIFS($S:$S,$T:$T,"="&amp;$T2167)),""))))&amp;"",IF(P2167="","",""))&amp;""</f>
        <v>OffensivePlay_Possession-Deke</v>
      </c>
      <c r="AY2167" t="str" cm="1">
        <f t="array" ref="AY2167">IFERROR(IF(Q2167&lt;&gt;"",Q2167,IF(OR($S2167="",$T2167=""),"",IF($T2167&lt;&gt;"",_xlfn._xlws.FILTER(Q:Q,($BU:$BU=$BU2167)*($I:$I=$I2167)*($T:$T=$T2167)*($S:$S=_xlfn.MINIFS($S:$S,$T:$T,"="&amp;$T2167)),""))))&amp;"",IF(Q2167="","",""))&amp;""</f>
        <v>u</v>
      </c>
      <c r="AZ2167" t="str" cm="1">
        <f t="array" ref="AZ2167">IFERROR(IF(R2167&lt;&gt;"",R2167,IF(OR($S2167="",$T2167=""),"",IF($T2167&lt;&gt;"",_xlfn._xlws.FILTER(R:R,($BU:$BU=$BU2167)*($I:$I=$I2167)*($T:$T=$T2167)*($S:$S=_xlfn.MINIFS($S:$S,$T:$T,"="&amp;$T2167)),""))))&amp;"",IF(R2167="","",""))&amp;""</f>
        <v>1</v>
      </c>
      <c r="BA2167" s="6">
        <f t="shared" si="3087"/>
        <v>183</v>
      </c>
      <c r="BB2167">
        <f t="shared" ref="BB2167:BD2167" si="3149">BB2166</f>
        <v>18987</v>
      </c>
      <c r="BC2167" t="str">
        <f t="shared" si="3149"/>
        <v>Velodrome</v>
      </c>
      <c r="BD2167" t="str">
        <f t="shared" si="3149"/>
        <v>Outlaws</v>
      </c>
      <c r="BE2167" t="s">
        <v>13</v>
      </c>
      <c r="BF2167" t="s">
        <v>756</v>
      </c>
      <c r="BI2167" cm="1">
        <f t="array" ref="BI2167">IFERROR(_xlfn._xlws.FILTER(shifts!A:A,(shifts!B:B=events!AD2167)*(shifts!AG:AG&gt;=events!BK2167)*(shifts!AH:AH&lt;=events!BL2167)),BI2166)</f>
        <v>77</v>
      </c>
      <c r="BJ2167" s="15">
        <f t="shared" si="3089"/>
        <v>3</v>
      </c>
      <c r="BK2167">
        <f t="shared" si="3090"/>
        <v>15</v>
      </c>
      <c r="BL2167">
        <f t="shared" si="3091"/>
        <v>12</v>
      </c>
      <c r="BM2167" s="15">
        <f>SUMIFS(BJ$2:BJ2167,K$2:K2167,"=Intermission")+SUMIFS(BJ$2:BJ2167,K$2:K2167,"=Timeout")</f>
        <v>67</v>
      </c>
      <c r="BN2167">
        <f t="shared" si="3092"/>
        <v>1147</v>
      </c>
      <c r="BO2167" s="19">
        <f t="shared" si="3093"/>
        <v>2212</v>
      </c>
      <c r="BP2167">
        <f t="shared" si="3094"/>
        <v>2207</v>
      </c>
      <c r="BQ2167" s="17">
        <f t="shared" si="3095"/>
        <v>2215</v>
      </c>
      <c r="BR2167" t="str">
        <f t="shared" si="3096"/>
        <v>event_team_player_1</v>
      </c>
      <c r="BS2167">
        <f>COUNTIFS(S$3:S2167,"="&amp;S2167,AI$3:AI2167,"="&amp;AI2167)</f>
        <v>1</v>
      </c>
      <c r="BT2167" t="str">
        <f>IFERROR(VLOOKUP(BB2167&amp;BU2167&amp;X2167,game_rosters!U:W,3,FALSE),"")</f>
        <v>P100201</v>
      </c>
      <c r="BU2167" t="str">
        <f t="shared" si="3097"/>
        <v>Velodrome</v>
      </c>
    </row>
    <row r="2168" spans="1:73" x14ac:dyDescent="0.2">
      <c r="A2168" t="str">
        <f t="shared" si="3072"/>
        <v/>
      </c>
      <c r="I2168" s="44">
        <v>44</v>
      </c>
      <c r="R2168" s="51">
        <v>1</v>
      </c>
      <c r="S2168">
        <v>1114</v>
      </c>
      <c r="T2168" t="s">
        <v>756</v>
      </c>
      <c r="X2168">
        <v>44</v>
      </c>
      <c r="AA2168">
        <f t="shared" si="3121"/>
        <v>2114</v>
      </c>
      <c r="AB2168" t="str">
        <f t="shared" si="3122"/>
        <v/>
      </c>
      <c r="AC2168">
        <f t="shared" si="3068"/>
        <v>2114</v>
      </c>
      <c r="AD2168" s="6">
        <v>2</v>
      </c>
      <c r="AE2168" t="s">
        <v>742</v>
      </c>
      <c r="AF2168" t="s">
        <v>744</v>
      </c>
      <c r="AG2168" t="s">
        <v>742</v>
      </c>
      <c r="AH2168" t="s">
        <v>746</v>
      </c>
      <c r="AI2168" t="str">
        <f t="shared" si="3073"/>
        <v>o</v>
      </c>
      <c r="AJ2168" t="str">
        <f t="shared" si="3074"/>
        <v/>
      </c>
      <c r="AK2168" t="str">
        <f t="shared" si="3075"/>
        <v/>
      </c>
      <c r="AL2168" t="str">
        <f t="shared" si="3076"/>
        <v/>
      </c>
      <c r="AM2168" t="str">
        <f t="shared" si="3077"/>
        <v/>
      </c>
      <c r="AN2168" t="str">
        <f t="shared" si="3078"/>
        <v>Home</v>
      </c>
      <c r="AO2168" t="str">
        <f t="shared" si="3079"/>
        <v>h</v>
      </c>
      <c r="AP2168" t="str">
        <f t="shared" si="3080"/>
        <v/>
      </c>
      <c r="AQ2168" t="str">
        <f t="shared" si="3081"/>
        <v/>
      </c>
      <c r="AR2168" t="str">
        <f t="shared" si="3082"/>
        <v>Home</v>
      </c>
      <c r="AS2168" t="str">
        <f t="shared" si="3083"/>
        <v>h</v>
      </c>
      <c r="AT2168" t="str">
        <f t="shared" si="3084"/>
        <v>Defensive</v>
      </c>
      <c r="AU2168" t="str">
        <f t="shared" si="3085"/>
        <v/>
      </c>
      <c r="AV2168" t="str">
        <f t="shared" si="3086"/>
        <v/>
      </c>
      <c r="AW2168" t="str" cm="1">
        <f t="array" ref="AW2168">IFERROR(IF(O2168&lt;&gt;"",O2168,IF(OR($S2168="",$T2168=""),"",IF(O2168&lt;&gt;"",O2168,IF($T2168&lt;&gt;"",_xlfn._xlws.FILTER(O:O,($BU:$BU=$BU2168)*($I:$I=$I2168)*($T:$T=$T2168)*($S:$S=_xlfn.MINIFS($S:$S,$T:$T,"="&amp;$T2168)),"")))))&amp;"",IF(O2168="","",""))&amp;""</f>
        <v/>
      </c>
      <c r="AX2168" t="str" cm="1">
        <f t="array" ref="AX2168">IFERROR(IF(P2168&lt;&gt;"",P2168,IF(OR($S2168="",$T2168=""),"",IF($T2168&lt;&gt;"",_xlfn._xlws.FILTER(P:P,($BU:$BU=$BU2168)*($I:$I=$I2168)*($T:$T=$T2168)*($S:$S=_xlfn.MINIFS($S:$S,$T:$T,"="&amp;$T2168)),""))))&amp;"",IF(P2168="","",""))&amp;""</f>
        <v/>
      </c>
      <c r="AY2168" t="str" cm="1">
        <f t="array" ref="AY2168">IFERROR(IF(Q2168&lt;&gt;"",Q2168,IF(OR($S2168="",$T2168=""),"",IF($T2168&lt;&gt;"",_xlfn._xlws.FILTER(Q:Q,($BU:$BU=$BU2168)*($I:$I=$I2168)*($T:$T=$T2168)*($S:$S=_xlfn.MINIFS($S:$S,$T:$T,"="&amp;$T2168)),""))))&amp;"",IF(Q2168="","",""))&amp;""</f>
        <v/>
      </c>
      <c r="AZ2168" t="str" cm="1">
        <f t="array" ref="AZ2168">IFERROR(IF(R2168&lt;&gt;"",R2168,IF(OR($S2168="",$T2168=""),"",IF($T2168&lt;&gt;"",_xlfn._xlws.FILTER(R:R,($BU:$BU=$BU2168)*($I:$I=$I2168)*($T:$T=$T2168)*($S:$S=_xlfn.MINIFS($S:$S,$T:$T,"="&amp;$T2168)),""))))&amp;"",IF(R2168="","",""))&amp;""</f>
        <v>1</v>
      </c>
      <c r="BA2168" s="6">
        <f t="shared" si="3087"/>
        <v>183</v>
      </c>
      <c r="BB2168">
        <f t="shared" ref="BB2168:BD2168" si="3150">BB2167</f>
        <v>18987</v>
      </c>
      <c r="BC2168" t="str">
        <f t="shared" si="3150"/>
        <v>Velodrome</v>
      </c>
      <c r="BD2168" t="str">
        <f t="shared" si="3150"/>
        <v>Outlaws</v>
      </c>
      <c r="BE2168" t="s">
        <v>13</v>
      </c>
      <c r="BF2168" t="s">
        <v>756</v>
      </c>
      <c r="BI2168" cm="1">
        <f t="array" ref="BI2168">IFERROR(_xlfn._xlws.FILTER(shifts!A:A,(shifts!B:B=events!AD2168)*(shifts!AG:AG&gt;=events!BK2168)*(shifts!AH:AH&lt;=events!BL2168)),BI2167)</f>
        <v>77</v>
      </c>
      <c r="BJ2168" s="15">
        <f t="shared" si="3089"/>
        <v>3</v>
      </c>
      <c r="BK2168">
        <f t="shared" si="3090"/>
        <v>15</v>
      </c>
      <c r="BL2168">
        <f t="shared" si="3091"/>
        <v>12</v>
      </c>
      <c r="BM2168" s="15">
        <f>SUMIFS(BJ$2:BJ2168,K$2:K2168,"=Intermission")+SUMIFS(BJ$2:BJ2168,K$2:K2168,"=Timeout")</f>
        <v>67</v>
      </c>
      <c r="BN2168">
        <f t="shared" si="3092"/>
        <v>1147</v>
      </c>
      <c r="BO2168" s="19">
        <f t="shared" si="3093"/>
        <v>2212</v>
      </c>
      <c r="BP2168">
        <f t="shared" si="3094"/>
        <v>2207</v>
      </c>
      <c r="BQ2168" s="17">
        <f t="shared" si="3095"/>
        <v>2215</v>
      </c>
      <c r="BR2168" t="str">
        <f t="shared" si="3096"/>
        <v>opp_team_player_1</v>
      </c>
      <c r="BS2168">
        <f>COUNTIFS(S$3:S2168,"="&amp;S2168,AI$3:AI2168,"="&amp;AI2168)</f>
        <v>1</v>
      </c>
      <c r="BT2168" t="str">
        <f>IFERROR(VLOOKUP(BB2168&amp;BU2168&amp;X2168,game_rosters!U:W,3,FALSE),"")</f>
        <v>P100033</v>
      </c>
      <c r="BU2168" t="str">
        <f t="shared" si="3097"/>
        <v>Outlaws</v>
      </c>
    </row>
    <row r="2169" spans="1:73" x14ac:dyDescent="0.2">
      <c r="A2169" t="str">
        <f t="shared" si="3072"/>
        <v/>
      </c>
      <c r="I2169" s="44">
        <v>77</v>
      </c>
      <c r="O2169" t="s">
        <v>601</v>
      </c>
      <c r="Q2169" t="s">
        <v>595</v>
      </c>
      <c r="R2169" s="51">
        <v>1</v>
      </c>
      <c r="S2169">
        <v>1114</v>
      </c>
      <c r="T2169" t="s">
        <v>756</v>
      </c>
      <c r="X2169">
        <v>77</v>
      </c>
      <c r="AA2169">
        <f t="shared" si="3121"/>
        <v>2114</v>
      </c>
      <c r="AB2169" t="str">
        <f t="shared" si="3122"/>
        <v/>
      </c>
      <c r="AC2169">
        <f t="shared" si="3068"/>
        <v>2114</v>
      </c>
      <c r="AD2169" s="6">
        <v>2</v>
      </c>
      <c r="AE2169" t="s">
        <v>742</v>
      </c>
      <c r="AF2169" t="s">
        <v>744</v>
      </c>
      <c r="AG2169" t="s">
        <v>742</v>
      </c>
      <c r="AH2169" t="s">
        <v>746</v>
      </c>
      <c r="AI2169" t="str">
        <f t="shared" si="3073"/>
        <v>o</v>
      </c>
      <c r="AJ2169" t="str">
        <f t="shared" si="3074"/>
        <v/>
      </c>
      <c r="AK2169" t="str">
        <f t="shared" si="3075"/>
        <v/>
      </c>
      <c r="AL2169" t="str">
        <f t="shared" si="3076"/>
        <v/>
      </c>
      <c r="AM2169" t="str">
        <f t="shared" si="3077"/>
        <v/>
      </c>
      <c r="AN2169" t="str">
        <f t="shared" si="3078"/>
        <v>Home</v>
      </c>
      <c r="AO2169" t="str">
        <f t="shared" si="3079"/>
        <v>h</v>
      </c>
      <c r="AP2169" t="str">
        <f t="shared" si="3080"/>
        <v/>
      </c>
      <c r="AQ2169" t="str">
        <f t="shared" si="3081"/>
        <v/>
      </c>
      <c r="AR2169" t="str">
        <f t="shared" si="3082"/>
        <v>Home</v>
      </c>
      <c r="AS2169" t="str">
        <f t="shared" si="3083"/>
        <v>h</v>
      </c>
      <c r="AT2169" t="str">
        <f t="shared" si="3084"/>
        <v>Defensive</v>
      </c>
      <c r="AU2169" t="str">
        <f t="shared" si="3085"/>
        <v/>
      </c>
      <c r="AV2169" t="str">
        <f t="shared" si="3086"/>
        <v/>
      </c>
      <c r="AW2169" t="str" cm="1">
        <f t="array" ref="AW2169">IFERROR(IF(O2169&lt;&gt;"",O2169,IF(OR($S2169="",$T2169=""),"",IF(O2169&lt;&gt;"",O2169,IF($T2169&lt;&gt;"",_xlfn._xlws.FILTER(O:O,($BU:$BU=$BU2169)*($I:$I=$I2169)*($T:$T=$T2169)*($S:$S=_xlfn.MINIFS($S:$S,$T:$T,"="&amp;$T2169)),"")))))&amp;"",IF(O2169="","",""))&amp;""</f>
        <v>Defensive_PlayPossession-PokeCheck</v>
      </c>
      <c r="AX2169" t="str" cm="1">
        <f t="array" ref="AX2169">IFERROR(IF(P2169&lt;&gt;"",P2169,IF(OR($S2169="",$T2169=""),"",IF($T2169&lt;&gt;"",_xlfn._xlws.FILTER(P:P,($BU:$BU=$BU2169)*($I:$I=$I2169)*($T:$T=$T2169)*($S:$S=_xlfn.MINIFS($S:$S,$T:$T,"="&amp;$T2169)),""))))&amp;"",IF(P2169="","",""))&amp;""</f>
        <v/>
      </c>
      <c r="AY2169" t="str" cm="1">
        <f t="array" ref="AY2169">IFERROR(IF(Q2169&lt;&gt;"",Q2169,IF(OR($S2169="",$T2169=""),"",IF($T2169&lt;&gt;"",_xlfn._xlws.FILTER(Q:Q,($BU:$BU=$BU2169)*($I:$I=$I2169)*($T:$T=$T2169)*($S:$S=_xlfn.MINIFS($S:$S,$T:$T,"="&amp;$T2169)),""))))&amp;"",IF(Q2169="","",""))&amp;""</f>
        <v>s</v>
      </c>
      <c r="AZ2169" t="str" cm="1">
        <f t="array" ref="AZ2169">IFERROR(IF(R2169&lt;&gt;"",R2169,IF(OR($S2169="",$T2169=""),"",IF($T2169&lt;&gt;"",_xlfn._xlws.FILTER(R:R,($BU:$BU=$BU2169)*($I:$I=$I2169)*($T:$T=$T2169)*($S:$S=_xlfn.MINIFS($S:$S,$T:$T,"="&amp;$T2169)),""))))&amp;"",IF(R2169="","",""))&amp;""</f>
        <v>1</v>
      </c>
      <c r="BA2169" s="6">
        <f t="shared" si="3087"/>
        <v>183</v>
      </c>
      <c r="BB2169">
        <f t="shared" ref="BB2169:BD2169" si="3151">BB2168</f>
        <v>18987</v>
      </c>
      <c r="BC2169" t="str">
        <f t="shared" si="3151"/>
        <v>Velodrome</v>
      </c>
      <c r="BD2169" t="str">
        <f t="shared" si="3151"/>
        <v>Outlaws</v>
      </c>
      <c r="BE2169" t="s">
        <v>13</v>
      </c>
      <c r="BF2169" t="s">
        <v>756</v>
      </c>
      <c r="BI2169" cm="1">
        <f t="array" ref="BI2169">IFERROR(_xlfn._xlws.FILTER(shifts!A:A,(shifts!B:B=events!AD2169)*(shifts!AG:AG&gt;=events!BK2169)*(shifts!AH:AH&lt;=events!BL2169)),BI2168)</f>
        <v>77</v>
      </c>
      <c r="BJ2169" s="15">
        <f t="shared" si="3089"/>
        <v>3</v>
      </c>
      <c r="BK2169">
        <f t="shared" si="3090"/>
        <v>15</v>
      </c>
      <c r="BL2169">
        <f t="shared" si="3091"/>
        <v>12</v>
      </c>
      <c r="BM2169" s="15">
        <f>SUMIFS(BJ$2:BJ2169,K$2:K2169,"=Intermission")+SUMIFS(BJ$2:BJ2169,K$2:K2169,"=Timeout")</f>
        <v>67</v>
      </c>
      <c r="BN2169">
        <f t="shared" si="3092"/>
        <v>1147</v>
      </c>
      <c r="BO2169" s="19">
        <f t="shared" si="3093"/>
        <v>2212</v>
      </c>
      <c r="BP2169">
        <f t="shared" si="3094"/>
        <v>2207</v>
      </c>
      <c r="BQ2169" s="17">
        <f t="shared" si="3095"/>
        <v>2215</v>
      </c>
      <c r="BR2169" t="str">
        <f t="shared" si="3096"/>
        <v>opp_team_player_2</v>
      </c>
      <c r="BS2169">
        <f>COUNTIFS(S$3:S2169,"="&amp;S2169,AI$3:AI2169,"="&amp;AI2169)</f>
        <v>2</v>
      </c>
      <c r="BT2169" t="str">
        <f>IFERROR(VLOOKUP(BB2169&amp;BU2169&amp;X2169,game_rosters!U:W,3,FALSE),"")</f>
        <v>P100185</v>
      </c>
      <c r="BU2169" t="str">
        <f t="shared" si="3097"/>
        <v>Outlaws</v>
      </c>
    </row>
    <row r="2170" spans="1:73" x14ac:dyDescent="0.2">
      <c r="A2170">
        <f t="shared" si="3072"/>
        <v>1</v>
      </c>
      <c r="I2170" s="44">
        <v>77</v>
      </c>
      <c r="K2170" t="s">
        <v>9</v>
      </c>
      <c r="L2170" t="s">
        <v>183</v>
      </c>
      <c r="M2170" t="s">
        <v>80</v>
      </c>
      <c r="N2170" t="s">
        <v>595</v>
      </c>
      <c r="O2170" t="s">
        <v>601</v>
      </c>
      <c r="Q2170" t="s">
        <v>595</v>
      </c>
      <c r="R2170" s="51">
        <v>1</v>
      </c>
      <c r="S2170">
        <v>1115</v>
      </c>
      <c r="T2170" t="s">
        <v>756</v>
      </c>
      <c r="W2170" t="s">
        <v>731</v>
      </c>
      <c r="X2170">
        <v>77</v>
      </c>
      <c r="Z2170">
        <v>1</v>
      </c>
      <c r="AA2170">
        <f t="shared" si="3121"/>
        <v>2115</v>
      </c>
      <c r="AB2170" t="str">
        <f t="shared" si="3122"/>
        <v/>
      </c>
      <c r="AC2170">
        <f t="shared" si="3068"/>
        <v>2115</v>
      </c>
      <c r="AD2170" s="6">
        <v>2</v>
      </c>
      <c r="AE2170" t="s">
        <v>742</v>
      </c>
      <c r="AF2170" t="s">
        <v>746</v>
      </c>
      <c r="AG2170" t="s">
        <v>756</v>
      </c>
      <c r="AH2170" t="s">
        <v>756</v>
      </c>
      <c r="AI2170" t="str">
        <f t="shared" si="3073"/>
        <v>e</v>
      </c>
      <c r="AJ2170" t="str">
        <f t="shared" si="3074"/>
        <v/>
      </c>
      <c r="AK2170" t="str">
        <f t="shared" si="3075"/>
        <v/>
      </c>
      <c r="AL2170" t="str">
        <f t="shared" si="3076"/>
        <v/>
      </c>
      <c r="AM2170" t="str">
        <f t="shared" si="3077"/>
        <v/>
      </c>
      <c r="AN2170" t="str">
        <f t="shared" si="3078"/>
        <v>Away</v>
      </c>
      <c r="AO2170" t="str">
        <f t="shared" si="3079"/>
        <v>a</v>
      </c>
      <c r="AP2170" t="str">
        <f t="shared" si="3080"/>
        <v/>
      </c>
      <c r="AQ2170" t="str">
        <f t="shared" si="3081"/>
        <v/>
      </c>
      <c r="AR2170" t="str">
        <f t="shared" si="3082"/>
        <v>Away</v>
      </c>
      <c r="AS2170" t="str">
        <f t="shared" si="3083"/>
        <v>a</v>
      </c>
      <c r="AT2170" t="str">
        <f t="shared" si="3084"/>
        <v>Defensive</v>
      </c>
      <c r="AU2170" t="str">
        <f t="shared" si="3085"/>
        <v/>
      </c>
      <c r="AV2170" t="str">
        <f t="shared" si="3086"/>
        <v/>
      </c>
      <c r="AW2170" t="str" cm="1">
        <f t="array" ref="AW2170">IFERROR(IF(O2170&lt;&gt;"",O2170,IF(OR($S2170="",$T2170=""),"",IF(O2170&lt;&gt;"",O2170,IF($T2170&lt;&gt;"",_xlfn._xlws.FILTER(O:O,($BU:$BU=$BU2170)*($I:$I=$I2170)*($T:$T=$T2170)*($S:$S=_xlfn.MINIFS($S:$S,$T:$T,"="&amp;$T2170)),"")))))&amp;"",IF(O2170="","",""))&amp;""</f>
        <v>Defensive_PlayPossession-PokeCheck</v>
      </c>
      <c r="AX2170" t="str" cm="1">
        <f t="array" ref="AX2170">IFERROR(IF(P2170&lt;&gt;"",P2170,IF(OR($S2170="",$T2170=""),"",IF($T2170&lt;&gt;"",_xlfn._xlws.FILTER(P:P,($BU:$BU=$BU2170)*($I:$I=$I2170)*($T:$T=$T2170)*($S:$S=_xlfn.MINIFS($S:$S,$T:$T,"="&amp;$T2170)),""))))&amp;"",IF(P2170="","",""))&amp;""</f>
        <v/>
      </c>
      <c r="AY2170" t="str" cm="1">
        <f t="array" ref="AY2170">IFERROR(IF(Q2170&lt;&gt;"",Q2170,IF(OR($S2170="",$T2170=""),"",IF($T2170&lt;&gt;"",_xlfn._xlws.FILTER(Q:Q,($BU:$BU=$BU2170)*($I:$I=$I2170)*($T:$T=$T2170)*($S:$S=_xlfn.MINIFS($S:$S,$T:$T,"="&amp;$T2170)),""))))&amp;"",IF(Q2170="","",""))&amp;""</f>
        <v>s</v>
      </c>
      <c r="AZ2170" t="str" cm="1">
        <f t="array" ref="AZ2170">IFERROR(IF(R2170&lt;&gt;"",R2170,IF(OR($S2170="",$T2170=""),"",IF($T2170&lt;&gt;"",_xlfn._xlws.FILTER(R:R,($BU:$BU=$BU2170)*($I:$I=$I2170)*($T:$T=$T2170)*($S:$S=_xlfn.MINIFS($S:$S,$T:$T,"="&amp;$T2170)),""))))&amp;"",IF(R2170="","",""))&amp;""</f>
        <v>1</v>
      </c>
      <c r="BA2170" s="6">
        <f t="shared" si="3087"/>
        <v>183</v>
      </c>
      <c r="BB2170">
        <f t="shared" ref="BB2170:BD2170" si="3152">BB2169</f>
        <v>18987</v>
      </c>
      <c r="BC2170" t="str">
        <f t="shared" si="3152"/>
        <v>Velodrome</v>
      </c>
      <c r="BD2170" t="str">
        <f t="shared" si="3152"/>
        <v>Outlaws</v>
      </c>
      <c r="BE2170" t="s">
        <v>9</v>
      </c>
      <c r="BF2170" t="s">
        <v>183</v>
      </c>
      <c r="BI2170" cm="1">
        <f t="array" ref="BI2170">IFERROR(_xlfn._xlws.FILTER(shifts!A:A,(shifts!B:B=events!AD2170)*(shifts!AG:AG&gt;=events!BK2170)*(shifts!AH:AH&lt;=events!BL2170)),BI2169)</f>
        <v>77</v>
      </c>
      <c r="BJ2170" s="15">
        <f t="shared" si="3089"/>
        <v>0</v>
      </c>
      <c r="BK2170">
        <f t="shared" si="3090"/>
        <v>12</v>
      </c>
      <c r="BL2170">
        <f t="shared" si="3091"/>
        <v>12</v>
      </c>
      <c r="BM2170" s="15">
        <f>SUMIFS(BJ$2:BJ2170,K$2:K2170,"=Intermission")+SUMIFS(BJ$2:BJ2170,K$2:K2170,"=Timeout")</f>
        <v>67</v>
      </c>
      <c r="BN2170">
        <f t="shared" si="3092"/>
        <v>1147</v>
      </c>
      <c r="BO2170" s="19">
        <f t="shared" si="3093"/>
        <v>2215</v>
      </c>
      <c r="BP2170">
        <f t="shared" si="3094"/>
        <v>2210</v>
      </c>
      <c r="BQ2170" s="17">
        <f t="shared" si="3095"/>
        <v>2215</v>
      </c>
      <c r="BR2170" t="str">
        <f t="shared" si="3096"/>
        <v>event_team_player_1</v>
      </c>
      <c r="BS2170">
        <f>COUNTIFS(S$3:S2170,"="&amp;S2170,AI$3:AI2170,"="&amp;AI2170)</f>
        <v>1</v>
      </c>
      <c r="BT2170" t="str">
        <f>IFERROR(VLOOKUP(BB2170&amp;BU2170&amp;X2170,game_rosters!U:W,3,FALSE),"")</f>
        <v>P100185</v>
      </c>
      <c r="BU2170" t="str">
        <f t="shared" si="3097"/>
        <v>Outlaws</v>
      </c>
    </row>
    <row r="2171" spans="1:73" x14ac:dyDescent="0.2">
      <c r="A2171" t="str">
        <f t="shared" si="3072"/>
        <v/>
      </c>
      <c r="I2171" s="44">
        <v>42</v>
      </c>
      <c r="O2171" t="s">
        <v>653</v>
      </c>
      <c r="Q2171" t="s">
        <v>594</v>
      </c>
      <c r="R2171" s="51">
        <v>1</v>
      </c>
      <c r="S2171">
        <v>1115</v>
      </c>
      <c r="T2171" t="s">
        <v>756</v>
      </c>
      <c r="X2171">
        <v>42</v>
      </c>
      <c r="AA2171">
        <f t="shared" si="3121"/>
        <v>2115</v>
      </c>
      <c r="AB2171" t="str">
        <f t="shared" si="3122"/>
        <v/>
      </c>
      <c r="AC2171">
        <f t="shared" si="3068"/>
        <v>2115</v>
      </c>
      <c r="AD2171" s="6">
        <v>2</v>
      </c>
      <c r="AE2171" t="s">
        <v>742</v>
      </c>
      <c r="AF2171" t="s">
        <v>746</v>
      </c>
      <c r="AG2171" t="s">
        <v>756</v>
      </c>
      <c r="AH2171" t="s">
        <v>756</v>
      </c>
      <c r="AI2171" t="str">
        <f t="shared" si="3073"/>
        <v>o</v>
      </c>
      <c r="AJ2171" t="str">
        <f t="shared" si="3074"/>
        <v/>
      </c>
      <c r="AK2171" t="str">
        <f t="shared" si="3075"/>
        <v/>
      </c>
      <c r="AL2171" t="str">
        <f t="shared" si="3076"/>
        <v/>
      </c>
      <c r="AM2171" t="str">
        <f t="shared" si="3077"/>
        <v/>
      </c>
      <c r="AN2171" t="str">
        <f t="shared" si="3078"/>
        <v>Away</v>
      </c>
      <c r="AO2171" t="str">
        <f t="shared" si="3079"/>
        <v>a</v>
      </c>
      <c r="AP2171" t="str">
        <f t="shared" si="3080"/>
        <v/>
      </c>
      <c r="AQ2171" t="str">
        <f t="shared" si="3081"/>
        <v/>
      </c>
      <c r="AR2171" t="str">
        <f t="shared" si="3082"/>
        <v>Away</v>
      </c>
      <c r="AS2171" t="str">
        <f t="shared" si="3083"/>
        <v>a</v>
      </c>
      <c r="AT2171" t="str">
        <f t="shared" si="3084"/>
        <v>Offensive</v>
      </c>
      <c r="AU2171" t="str">
        <f t="shared" si="3085"/>
        <v/>
      </c>
      <c r="AV2171" t="str">
        <f t="shared" si="3086"/>
        <v/>
      </c>
      <c r="AW2171" t="str" cm="1">
        <f t="array" ref="AW2171">IFERROR(IF(O2171&lt;&gt;"",O2171,IF(OR($S2171="",$T2171=""),"",IF(O2171&lt;&gt;"",O2171,IF($T2171&lt;&gt;"",_xlfn._xlws.FILTER(O:O,($BU:$BU=$BU2171)*($I:$I=$I2171)*($T:$T=$T2171)*($S:$S=_xlfn.MINIFS($S:$S,$T:$T,"="&amp;$T2171)),"")))))&amp;"",IF(O2171="","",""))&amp;""</f>
        <v>OffensivePlay_Possession-DriveCorner</v>
      </c>
      <c r="AX2171" t="str" cm="1">
        <f t="array" ref="AX2171">IFERROR(IF(P2171&lt;&gt;"",P2171,IF(OR($S2171="",$T2171=""),"",IF($T2171&lt;&gt;"",_xlfn._xlws.FILTER(P:P,($BU:$BU=$BU2171)*($I:$I=$I2171)*($T:$T=$T2171)*($S:$S=_xlfn.MINIFS($S:$S,$T:$T,"="&amp;$T2171)),""))))&amp;"",IF(P2171="","",""))&amp;""</f>
        <v/>
      </c>
      <c r="AY2171" t="str" cm="1">
        <f t="array" ref="AY2171">IFERROR(IF(Q2171&lt;&gt;"",Q2171,IF(OR($S2171="",$T2171=""),"",IF($T2171&lt;&gt;"",_xlfn._xlws.FILTER(Q:Q,($BU:$BU=$BU2171)*($I:$I=$I2171)*($T:$T=$T2171)*($S:$S=_xlfn.MINIFS($S:$S,$T:$T,"="&amp;$T2171)),""))))&amp;"",IF(Q2171="","",""))&amp;""</f>
        <v>u</v>
      </c>
      <c r="AZ2171" t="str" cm="1">
        <f t="array" ref="AZ2171">IFERROR(IF(R2171&lt;&gt;"",R2171,IF(OR($S2171="",$T2171=""),"",IF($T2171&lt;&gt;"",_xlfn._xlws.FILTER(R:R,($BU:$BU=$BU2171)*($I:$I=$I2171)*($T:$T=$T2171)*($S:$S=_xlfn.MINIFS($S:$S,$T:$T,"="&amp;$T2171)),""))))&amp;"",IF(R2171="","",""))&amp;""</f>
        <v>1</v>
      </c>
      <c r="BA2171" s="6">
        <f t="shared" si="3087"/>
        <v>183</v>
      </c>
      <c r="BB2171">
        <f t="shared" ref="BB2171:BD2171" si="3153">BB2170</f>
        <v>18987</v>
      </c>
      <c r="BC2171" t="str">
        <f t="shared" si="3153"/>
        <v>Velodrome</v>
      </c>
      <c r="BD2171" t="str">
        <f t="shared" si="3153"/>
        <v>Outlaws</v>
      </c>
      <c r="BE2171" t="s">
        <v>9</v>
      </c>
      <c r="BF2171" t="s">
        <v>183</v>
      </c>
      <c r="BI2171" cm="1">
        <f t="array" ref="BI2171">IFERROR(_xlfn._xlws.FILTER(shifts!A:A,(shifts!B:B=events!AD2171)*(shifts!AG:AG&gt;=events!BK2171)*(shifts!AH:AH&lt;=events!BL2171)),BI2170)</f>
        <v>77</v>
      </c>
      <c r="BJ2171" s="15">
        <f t="shared" si="3089"/>
        <v>0</v>
      </c>
      <c r="BK2171">
        <f t="shared" si="3090"/>
        <v>12</v>
      </c>
      <c r="BL2171">
        <f t="shared" si="3091"/>
        <v>12</v>
      </c>
      <c r="BM2171" s="15">
        <f>SUMIFS(BJ$2:BJ2171,K$2:K2171,"=Intermission")+SUMIFS(BJ$2:BJ2171,K$2:K2171,"=Timeout")</f>
        <v>67</v>
      </c>
      <c r="BN2171">
        <f t="shared" si="3092"/>
        <v>1147</v>
      </c>
      <c r="BO2171" s="19">
        <f t="shared" si="3093"/>
        <v>2215</v>
      </c>
      <c r="BP2171">
        <f t="shared" si="3094"/>
        <v>2210</v>
      </c>
      <c r="BQ2171" s="17">
        <f t="shared" si="3095"/>
        <v>2215</v>
      </c>
      <c r="BR2171" t="str">
        <f t="shared" si="3096"/>
        <v>opp_team_player_1</v>
      </c>
      <c r="BS2171">
        <f>COUNTIFS(S$3:S2171,"="&amp;S2171,AI$3:AI2171,"="&amp;AI2171)</f>
        <v>1</v>
      </c>
      <c r="BT2171" t="str">
        <f>IFERROR(VLOOKUP(BB2171&amp;BU2171&amp;X2171,game_rosters!U:W,3,FALSE),"")</f>
        <v>P100201</v>
      </c>
      <c r="BU2171" t="str">
        <f t="shared" si="3097"/>
        <v>Velodrome</v>
      </c>
    </row>
    <row r="2172" spans="1:73" x14ac:dyDescent="0.2">
      <c r="A2172">
        <f t="shared" si="3072"/>
        <v>1</v>
      </c>
      <c r="I2172" s="44">
        <v>77</v>
      </c>
      <c r="K2172" t="s">
        <v>13</v>
      </c>
      <c r="O2172" t="s">
        <v>627</v>
      </c>
      <c r="P2172" t="s">
        <v>570</v>
      </c>
      <c r="Q2172" t="s">
        <v>595</v>
      </c>
      <c r="R2172" s="51">
        <v>1</v>
      </c>
      <c r="S2172">
        <v>1116</v>
      </c>
      <c r="T2172" t="s">
        <v>756</v>
      </c>
      <c r="W2172" t="s">
        <v>731</v>
      </c>
      <c r="X2172">
        <v>77</v>
      </c>
      <c r="Z2172">
        <v>1</v>
      </c>
      <c r="AA2172">
        <f t="shared" si="3121"/>
        <v>2116</v>
      </c>
      <c r="AB2172" t="str">
        <f t="shared" si="3122"/>
        <v/>
      </c>
      <c r="AC2172">
        <f t="shared" si="3068"/>
        <v>2116</v>
      </c>
      <c r="AD2172" s="6">
        <v>2</v>
      </c>
      <c r="AE2172" t="s">
        <v>742</v>
      </c>
      <c r="AF2172" t="s">
        <v>911</v>
      </c>
      <c r="AG2172" t="s">
        <v>742</v>
      </c>
      <c r="AH2172" t="s">
        <v>913</v>
      </c>
      <c r="AI2172" t="str">
        <f t="shared" si="3073"/>
        <v>e</v>
      </c>
      <c r="AJ2172" t="str">
        <f t="shared" si="3074"/>
        <v/>
      </c>
      <c r="AK2172" t="str">
        <f t="shared" si="3075"/>
        <v/>
      </c>
      <c r="AL2172" t="str">
        <f t="shared" si="3076"/>
        <v/>
      </c>
      <c r="AM2172" t="str">
        <f t="shared" si="3077"/>
        <v/>
      </c>
      <c r="AN2172" t="str">
        <f t="shared" si="3078"/>
        <v>Away</v>
      </c>
      <c r="AO2172" t="str">
        <f t="shared" si="3079"/>
        <v>a</v>
      </c>
      <c r="AP2172" t="str">
        <f t="shared" si="3080"/>
        <v/>
      </c>
      <c r="AQ2172" t="str">
        <f t="shared" si="3081"/>
        <v/>
      </c>
      <c r="AR2172" t="str">
        <f t="shared" si="3082"/>
        <v>Away</v>
      </c>
      <c r="AS2172" t="str">
        <f t="shared" si="3083"/>
        <v>a</v>
      </c>
      <c r="AT2172" t="str">
        <f t="shared" si="3084"/>
        <v>Offensive</v>
      </c>
      <c r="AU2172" t="str">
        <f t="shared" si="3085"/>
        <v/>
      </c>
      <c r="AV2172" t="str">
        <f t="shared" si="3086"/>
        <v/>
      </c>
      <c r="AW2172" t="str" cm="1">
        <f t="array" ref="AW2172">IFERROR(IF(O2172&lt;&gt;"",O2172,IF(OR($S2172="",$T2172=""),"",IF(O2172&lt;&gt;"",O2172,IF($T2172&lt;&gt;"",_xlfn._xlws.FILTER(O:O,($BU:$BU=$BU2172)*($I:$I=$I2172)*($T:$T=$T2172)*($S:$S=_xlfn.MINIFS($S:$S,$T:$T,"="&amp;$T2172)),"")))))&amp;"",IF(O2172="","",""))&amp;""</f>
        <v>OffensivePlay_Possession-Deke</v>
      </c>
      <c r="AX2172" t="str" cm="1">
        <f t="array" ref="AX2172">IFERROR(IF(P2172&lt;&gt;"",P2172,IF(OR($S2172="",$T2172=""),"",IF($T2172&lt;&gt;"",_xlfn._xlws.FILTER(P:P,($BU:$BU=$BU2172)*($I:$I=$I2172)*($T:$T=$T2172)*($S:$S=_xlfn.MINIFS($S:$S,$T:$T,"="&amp;$T2172)),""))))&amp;"",IF(P2172="","",""))&amp;""</f>
        <v>OffensivePlay_Possession-CutBack</v>
      </c>
      <c r="AY2172" t="str" cm="1">
        <f t="array" ref="AY2172">IFERROR(IF(Q2172&lt;&gt;"",Q2172,IF(OR($S2172="",$T2172=""),"",IF($T2172&lt;&gt;"",_xlfn._xlws.FILTER(Q:Q,($BU:$BU=$BU2172)*($I:$I=$I2172)*($T:$T=$T2172)*($S:$S=_xlfn.MINIFS($S:$S,$T:$T,"="&amp;$T2172)),""))))&amp;"",IF(Q2172="","",""))&amp;""</f>
        <v>s</v>
      </c>
      <c r="AZ2172" t="str" cm="1">
        <f t="array" ref="AZ2172">IFERROR(IF(R2172&lt;&gt;"",R2172,IF(OR($S2172="",$T2172=""),"",IF($T2172&lt;&gt;"",_xlfn._xlws.FILTER(R:R,($BU:$BU=$BU2172)*($I:$I=$I2172)*($T:$T=$T2172)*($S:$S=_xlfn.MINIFS($S:$S,$T:$T,"="&amp;$T2172)),""))))&amp;"",IF(R2172="","",""))&amp;""</f>
        <v>1</v>
      </c>
      <c r="BA2172" s="6">
        <f t="shared" si="3087"/>
        <v>183</v>
      </c>
      <c r="BB2172">
        <f t="shared" ref="BB2172:BD2172" si="3154">BB2171</f>
        <v>18987</v>
      </c>
      <c r="BC2172" t="str">
        <f t="shared" si="3154"/>
        <v>Velodrome</v>
      </c>
      <c r="BD2172" t="str">
        <f t="shared" si="3154"/>
        <v>Outlaws</v>
      </c>
      <c r="BE2172" t="s">
        <v>13</v>
      </c>
      <c r="BF2172" t="s">
        <v>756</v>
      </c>
      <c r="BI2172" cm="1">
        <f t="array" ref="BI2172">IFERROR(_xlfn._xlws.FILTER(shifts!A:A,(shifts!B:B=events!AD2172)*(shifts!AG:AG&gt;=events!BK2172)*(shifts!AH:AH&lt;=events!BL2172)),BI2171)</f>
        <v>77</v>
      </c>
      <c r="BJ2172" s="15">
        <f t="shared" si="3089"/>
        <v>2</v>
      </c>
      <c r="BK2172">
        <f t="shared" si="3090"/>
        <v>10</v>
      </c>
      <c r="BL2172">
        <f t="shared" si="3091"/>
        <v>8</v>
      </c>
      <c r="BM2172" s="15">
        <f>SUMIFS(BJ$2:BJ2172,K$2:K2172,"=Intermission")+SUMIFS(BJ$2:BJ2172,K$2:K2172,"=Timeout")</f>
        <v>67</v>
      </c>
      <c r="BN2172">
        <f t="shared" si="3092"/>
        <v>1147</v>
      </c>
      <c r="BO2172" s="19">
        <f t="shared" si="3093"/>
        <v>2217</v>
      </c>
      <c r="BP2172">
        <f t="shared" si="3094"/>
        <v>2212</v>
      </c>
      <c r="BQ2172" s="17">
        <f t="shared" si="3095"/>
        <v>2219</v>
      </c>
      <c r="BR2172" t="str">
        <f t="shared" si="3096"/>
        <v>event_team_player_1</v>
      </c>
      <c r="BS2172">
        <f>COUNTIFS(S$3:S2172,"="&amp;S2172,AI$3:AI2172,"="&amp;AI2172)</f>
        <v>1</v>
      </c>
      <c r="BT2172" t="str">
        <f>IFERROR(VLOOKUP(BB2172&amp;BU2172&amp;X2172,game_rosters!U:W,3,FALSE),"")</f>
        <v>P100185</v>
      </c>
      <c r="BU2172" t="str">
        <f t="shared" si="3097"/>
        <v>Outlaws</v>
      </c>
    </row>
    <row r="2173" spans="1:73" x14ac:dyDescent="0.2">
      <c r="A2173" t="str">
        <f t="shared" si="3072"/>
        <v/>
      </c>
      <c r="I2173" s="44">
        <v>55</v>
      </c>
      <c r="R2173" s="51">
        <v>1</v>
      </c>
      <c r="S2173">
        <v>1116</v>
      </c>
      <c r="T2173" t="s">
        <v>756</v>
      </c>
      <c r="X2173">
        <v>55</v>
      </c>
      <c r="AA2173">
        <f t="shared" si="3121"/>
        <v>2116</v>
      </c>
      <c r="AB2173" t="str">
        <f t="shared" si="3122"/>
        <v/>
      </c>
      <c r="AC2173">
        <f t="shared" si="3068"/>
        <v>2116</v>
      </c>
      <c r="AD2173" s="6">
        <v>2</v>
      </c>
      <c r="AE2173" t="s">
        <v>742</v>
      </c>
      <c r="AF2173" t="s">
        <v>911</v>
      </c>
      <c r="AG2173" t="s">
        <v>742</v>
      </c>
      <c r="AH2173" t="s">
        <v>913</v>
      </c>
      <c r="AI2173" t="str">
        <f t="shared" si="3073"/>
        <v>o</v>
      </c>
      <c r="AJ2173" t="str">
        <f t="shared" si="3074"/>
        <v/>
      </c>
      <c r="AK2173" t="str">
        <f t="shared" si="3075"/>
        <v/>
      </c>
      <c r="AL2173" t="str">
        <f t="shared" si="3076"/>
        <v/>
      </c>
      <c r="AM2173" t="str">
        <f t="shared" si="3077"/>
        <v/>
      </c>
      <c r="AN2173" t="str">
        <f t="shared" si="3078"/>
        <v>Away</v>
      </c>
      <c r="AO2173" t="str">
        <f t="shared" si="3079"/>
        <v>a</v>
      </c>
      <c r="AP2173" t="str">
        <f t="shared" si="3080"/>
        <v/>
      </c>
      <c r="AQ2173" t="str">
        <f t="shared" si="3081"/>
        <v/>
      </c>
      <c r="AR2173" t="str">
        <f t="shared" si="3082"/>
        <v>Away</v>
      </c>
      <c r="AS2173" t="str">
        <f t="shared" si="3083"/>
        <v>a</v>
      </c>
      <c r="AT2173" t="str">
        <f t="shared" si="3084"/>
        <v>Defensive</v>
      </c>
      <c r="AU2173" t="str">
        <f t="shared" si="3085"/>
        <v/>
      </c>
      <c r="AV2173" t="str">
        <f t="shared" si="3086"/>
        <v/>
      </c>
      <c r="AW2173" t="str" cm="1">
        <f t="array" ref="AW2173">IFERROR(IF(O2173&lt;&gt;"",O2173,IF(OR($S2173="",$T2173=""),"",IF(O2173&lt;&gt;"",O2173,IF($T2173&lt;&gt;"",_xlfn._xlws.FILTER(O:O,($BU:$BU=$BU2173)*($I:$I=$I2173)*($T:$T=$T2173)*($S:$S=_xlfn.MINIFS($S:$S,$T:$T,"="&amp;$T2173)),"")))))&amp;"",IF(O2173="","",""))&amp;""</f>
        <v/>
      </c>
      <c r="AX2173" t="str" cm="1">
        <f t="array" ref="AX2173">IFERROR(IF(P2173&lt;&gt;"",P2173,IF(OR($S2173="",$T2173=""),"",IF($T2173&lt;&gt;"",_xlfn._xlws.FILTER(P:P,($BU:$BU=$BU2173)*($I:$I=$I2173)*($T:$T=$T2173)*($S:$S=_xlfn.MINIFS($S:$S,$T:$T,"="&amp;$T2173)),""))))&amp;"",IF(P2173="","",""))&amp;""</f>
        <v/>
      </c>
      <c r="AY2173" t="str" cm="1">
        <f t="array" ref="AY2173">IFERROR(IF(Q2173&lt;&gt;"",Q2173,IF(OR($S2173="",$T2173=""),"",IF($T2173&lt;&gt;"",_xlfn._xlws.FILTER(Q:Q,($BU:$BU=$BU2173)*($I:$I=$I2173)*($T:$T=$T2173)*($S:$S=_xlfn.MINIFS($S:$S,$T:$T,"="&amp;$T2173)),""))))&amp;"",IF(Q2173="","",""))&amp;""</f>
        <v/>
      </c>
      <c r="AZ2173" t="str" cm="1">
        <f t="array" ref="AZ2173">IFERROR(IF(R2173&lt;&gt;"",R2173,IF(OR($S2173="",$T2173=""),"",IF($T2173&lt;&gt;"",_xlfn._xlws.FILTER(R:R,($BU:$BU=$BU2173)*($I:$I=$I2173)*($T:$T=$T2173)*($S:$S=_xlfn.MINIFS($S:$S,$T:$T,"="&amp;$T2173)),""))))&amp;"",IF(R2173="","",""))&amp;""</f>
        <v>1</v>
      </c>
      <c r="BA2173" s="6">
        <f t="shared" si="3087"/>
        <v>183</v>
      </c>
      <c r="BB2173">
        <f t="shared" ref="BB2173:BD2173" si="3155">BB2172</f>
        <v>18987</v>
      </c>
      <c r="BC2173" t="str">
        <f t="shared" si="3155"/>
        <v>Velodrome</v>
      </c>
      <c r="BD2173" t="str">
        <f t="shared" si="3155"/>
        <v>Outlaws</v>
      </c>
      <c r="BE2173" t="s">
        <v>13</v>
      </c>
      <c r="BF2173" t="s">
        <v>756</v>
      </c>
      <c r="BI2173" cm="1">
        <f t="array" ref="BI2173">IFERROR(_xlfn._xlws.FILTER(shifts!A:A,(shifts!B:B=events!AD2173)*(shifts!AG:AG&gt;=events!BK2173)*(shifts!AH:AH&lt;=events!BL2173)),BI2172)</f>
        <v>77</v>
      </c>
      <c r="BJ2173" s="15">
        <f t="shared" si="3089"/>
        <v>2</v>
      </c>
      <c r="BK2173">
        <f t="shared" si="3090"/>
        <v>10</v>
      </c>
      <c r="BL2173">
        <f t="shared" si="3091"/>
        <v>8</v>
      </c>
      <c r="BM2173" s="15">
        <f>SUMIFS(BJ$2:BJ2173,K$2:K2173,"=Intermission")+SUMIFS(BJ$2:BJ2173,K$2:K2173,"=Timeout")</f>
        <v>67</v>
      </c>
      <c r="BN2173">
        <f t="shared" si="3092"/>
        <v>1147</v>
      </c>
      <c r="BO2173" s="19">
        <f t="shared" si="3093"/>
        <v>2217</v>
      </c>
      <c r="BP2173">
        <f t="shared" si="3094"/>
        <v>2212</v>
      </c>
      <c r="BQ2173" s="17">
        <f t="shared" si="3095"/>
        <v>2219</v>
      </c>
      <c r="BR2173" t="str">
        <f t="shared" si="3096"/>
        <v>opp_team_player_1</v>
      </c>
      <c r="BS2173">
        <f>COUNTIFS(S$3:S2173,"="&amp;S2173,AI$3:AI2173,"="&amp;AI2173)</f>
        <v>1</v>
      </c>
      <c r="BT2173" t="str">
        <f>IFERROR(VLOOKUP(BB2173&amp;BU2173&amp;X2173,game_rosters!U:W,3,FALSE),"")</f>
        <v>P100064</v>
      </c>
      <c r="BU2173" t="str">
        <f t="shared" si="3097"/>
        <v>Velodrome</v>
      </c>
    </row>
    <row r="2174" spans="1:73" x14ac:dyDescent="0.2">
      <c r="A2174" t="str">
        <f t="shared" si="3072"/>
        <v/>
      </c>
      <c r="I2174" s="44">
        <v>42</v>
      </c>
      <c r="O2174" t="s">
        <v>625</v>
      </c>
      <c r="Q2174" t="s">
        <v>594</v>
      </c>
      <c r="R2174" s="51">
        <v>1</v>
      </c>
      <c r="S2174">
        <v>1116</v>
      </c>
      <c r="T2174" t="s">
        <v>756</v>
      </c>
      <c r="X2174">
        <v>42</v>
      </c>
      <c r="AA2174">
        <f t="shared" si="3121"/>
        <v>2116</v>
      </c>
      <c r="AB2174" t="str">
        <f t="shared" si="3122"/>
        <v/>
      </c>
      <c r="AC2174">
        <f t="shared" si="3068"/>
        <v>2116</v>
      </c>
      <c r="AD2174" s="6">
        <v>2</v>
      </c>
      <c r="AE2174" t="s">
        <v>742</v>
      </c>
      <c r="AF2174" t="s">
        <v>911</v>
      </c>
      <c r="AG2174" t="s">
        <v>742</v>
      </c>
      <c r="AH2174" t="s">
        <v>913</v>
      </c>
      <c r="AI2174" t="str">
        <f t="shared" si="3073"/>
        <v>o</v>
      </c>
      <c r="AJ2174" t="str">
        <f t="shared" si="3074"/>
        <v/>
      </c>
      <c r="AK2174" t="str">
        <f t="shared" si="3075"/>
        <v/>
      </c>
      <c r="AL2174" t="str">
        <f t="shared" si="3076"/>
        <v/>
      </c>
      <c r="AM2174" t="str">
        <f t="shared" si="3077"/>
        <v/>
      </c>
      <c r="AN2174" t="str">
        <f t="shared" si="3078"/>
        <v>Away</v>
      </c>
      <c r="AO2174" t="str">
        <f t="shared" si="3079"/>
        <v>a</v>
      </c>
      <c r="AP2174" t="str">
        <f t="shared" si="3080"/>
        <v/>
      </c>
      <c r="AQ2174" t="str">
        <f t="shared" si="3081"/>
        <v/>
      </c>
      <c r="AR2174" t="str">
        <f t="shared" si="3082"/>
        <v>Away</v>
      </c>
      <c r="AS2174" t="str">
        <f t="shared" si="3083"/>
        <v>a</v>
      </c>
      <c r="AT2174" t="str">
        <f t="shared" si="3084"/>
        <v>Defensive</v>
      </c>
      <c r="AU2174" t="str">
        <f t="shared" si="3085"/>
        <v/>
      </c>
      <c r="AV2174" t="str">
        <f t="shared" si="3086"/>
        <v/>
      </c>
      <c r="AW2174" t="str" cm="1">
        <f t="array" ref="AW2174">IFERROR(IF(O2174&lt;&gt;"",O2174,IF(OR($S2174="",$T2174=""),"",IF(O2174&lt;&gt;"",O2174,IF($T2174&lt;&gt;"",_xlfn._xlws.FILTER(O:O,($BU:$BU=$BU2174)*($I:$I=$I2174)*($T:$T=$T2174)*($S:$S=_xlfn.MINIFS($S:$S,$T:$T,"="&amp;$T2174)),"")))))&amp;"",IF(O2174="","",""))&amp;""</f>
        <v>Defensive_PlayPossession-BeatDeke</v>
      </c>
      <c r="AX2174" t="str" cm="1">
        <f t="array" ref="AX2174">IFERROR(IF(P2174&lt;&gt;"",P2174,IF(OR($S2174="",$T2174=""),"",IF($T2174&lt;&gt;"",_xlfn._xlws.FILTER(P:P,($BU:$BU=$BU2174)*($I:$I=$I2174)*($T:$T=$T2174)*($S:$S=_xlfn.MINIFS($S:$S,$T:$T,"="&amp;$T2174)),""))))&amp;"",IF(P2174="","",""))&amp;""</f>
        <v/>
      </c>
      <c r="AY2174" t="str" cm="1">
        <f t="array" ref="AY2174">IFERROR(IF(Q2174&lt;&gt;"",Q2174,IF(OR($S2174="",$T2174=""),"",IF($T2174&lt;&gt;"",_xlfn._xlws.FILTER(Q:Q,($BU:$BU=$BU2174)*($I:$I=$I2174)*($T:$T=$T2174)*($S:$S=_xlfn.MINIFS($S:$S,$T:$T,"="&amp;$T2174)),""))))&amp;"",IF(Q2174="","",""))&amp;""</f>
        <v>u</v>
      </c>
      <c r="AZ2174" t="str" cm="1">
        <f t="array" ref="AZ2174">IFERROR(IF(R2174&lt;&gt;"",R2174,IF(OR($S2174="",$T2174=""),"",IF($T2174&lt;&gt;"",_xlfn._xlws.FILTER(R:R,($BU:$BU=$BU2174)*($I:$I=$I2174)*($T:$T=$T2174)*($S:$S=_xlfn.MINIFS($S:$S,$T:$T,"="&amp;$T2174)),""))))&amp;"",IF(R2174="","",""))&amp;""</f>
        <v>1</v>
      </c>
      <c r="BA2174" s="6">
        <f t="shared" si="3087"/>
        <v>183</v>
      </c>
      <c r="BB2174">
        <f t="shared" ref="BB2174:BD2174" si="3156">BB2173</f>
        <v>18987</v>
      </c>
      <c r="BC2174" t="str">
        <f t="shared" si="3156"/>
        <v>Velodrome</v>
      </c>
      <c r="BD2174" t="str">
        <f t="shared" si="3156"/>
        <v>Outlaws</v>
      </c>
      <c r="BE2174" t="s">
        <v>13</v>
      </c>
      <c r="BF2174" t="s">
        <v>756</v>
      </c>
      <c r="BI2174" cm="1">
        <f t="array" ref="BI2174">IFERROR(_xlfn._xlws.FILTER(shifts!A:A,(shifts!B:B=events!AD2174)*(shifts!AG:AG&gt;=events!BK2174)*(shifts!AH:AH&lt;=events!BL2174)),BI2173)</f>
        <v>77</v>
      </c>
      <c r="BJ2174" s="15">
        <f t="shared" si="3089"/>
        <v>2</v>
      </c>
      <c r="BK2174">
        <f t="shared" si="3090"/>
        <v>10</v>
      </c>
      <c r="BL2174">
        <f t="shared" si="3091"/>
        <v>8</v>
      </c>
      <c r="BM2174" s="15">
        <f>SUMIFS(BJ$2:BJ2174,K$2:K2174,"=Intermission")+SUMIFS(BJ$2:BJ2174,K$2:K2174,"=Timeout")</f>
        <v>67</v>
      </c>
      <c r="BN2174">
        <f t="shared" si="3092"/>
        <v>1147</v>
      </c>
      <c r="BO2174" s="19">
        <f t="shared" si="3093"/>
        <v>2217</v>
      </c>
      <c r="BP2174">
        <f t="shared" si="3094"/>
        <v>2212</v>
      </c>
      <c r="BQ2174" s="17">
        <f t="shared" si="3095"/>
        <v>2219</v>
      </c>
      <c r="BR2174" t="str">
        <f t="shared" si="3096"/>
        <v>opp_team_player_2</v>
      </c>
      <c r="BS2174">
        <f>COUNTIFS(S$3:S2174,"="&amp;S2174,AI$3:AI2174,"="&amp;AI2174)</f>
        <v>2</v>
      </c>
      <c r="BT2174" t="str">
        <f>IFERROR(VLOOKUP(BB2174&amp;BU2174&amp;X2174,game_rosters!U:W,3,FALSE),"")</f>
        <v>P100201</v>
      </c>
      <c r="BU2174" t="str">
        <f t="shared" si="3097"/>
        <v>Velodrome</v>
      </c>
    </row>
    <row r="2175" spans="1:73" x14ac:dyDescent="0.2">
      <c r="A2175">
        <f t="shared" si="3072"/>
        <v>1</v>
      </c>
      <c r="I2175" s="44">
        <v>77</v>
      </c>
      <c r="K2175" t="s">
        <v>238</v>
      </c>
      <c r="L2175" t="s">
        <v>184</v>
      </c>
      <c r="M2175" t="s">
        <v>88</v>
      </c>
      <c r="N2175" t="s">
        <v>595</v>
      </c>
      <c r="S2175">
        <v>1117</v>
      </c>
      <c r="T2175" t="s">
        <v>756</v>
      </c>
      <c r="W2175" t="s">
        <v>731</v>
      </c>
      <c r="X2175">
        <v>77</v>
      </c>
      <c r="Z2175">
        <v>1</v>
      </c>
      <c r="AA2175">
        <f t="shared" si="3121"/>
        <v>2117</v>
      </c>
      <c r="AB2175" t="str">
        <f t="shared" si="3122"/>
        <v/>
      </c>
      <c r="AC2175">
        <f t="shared" si="3068"/>
        <v>2117</v>
      </c>
      <c r="AD2175" s="6">
        <v>2</v>
      </c>
      <c r="AE2175" t="s">
        <v>742</v>
      </c>
      <c r="AF2175" t="s">
        <v>913</v>
      </c>
      <c r="AG2175" t="s">
        <v>742</v>
      </c>
      <c r="AH2175" t="s">
        <v>914</v>
      </c>
      <c r="AI2175" t="str">
        <f t="shared" si="3073"/>
        <v>e</v>
      </c>
      <c r="AJ2175" t="str">
        <f t="shared" si="3074"/>
        <v/>
      </c>
      <c r="AK2175" t="str">
        <f t="shared" si="3075"/>
        <v/>
      </c>
      <c r="AL2175" t="str">
        <f t="shared" si="3076"/>
        <v/>
      </c>
      <c r="AM2175" t="str">
        <f t="shared" si="3077"/>
        <v/>
      </c>
      <c r="AN2175" t="str">
        <f t="shared" si="3078"/>
        <v>Away</v>
      </c>
      <c r="AO2175" t="str">
        <f t="shared" si="3079"/>
        <v>a</v>
      </c>
      <c r="AP2175" t="str">
        <f t="shared" si="3080"/>
        <v/>
      </c>
      <c r="AQ2175" t="str">
        <f t="shared" si="3081"/>
        <v/>
      </c>
      <c r="AR2175" t="str">
        <f t="shared" si="3082"/>
        <v>Away</v>
      </c>
      <c r="AS2175" t="str">
        <f t="shared" si="3083"/>
        <v>a</v>
      </c>
      <c r="AT2175" t="str">
        <f t="shared" si="3084"/>
        <v>Offensive</v>
      </c>
      <c r="AU2175" t="str">
        <f t="shared" si="3085"/>
        <v/>
      </c>
      <c r="AV2175" t="str">
        <f t="shared" si="3086"/>
        <v/>
      </c>
      <c r="AW2175" t="str" cm="1">
        <f t="array" ref="AW2175">IFERROR(IF(O2175&lt;&gt;"",O2175,IF(OR($S2175="",$T2175=""),"",IF(O2175&lt;&gt;"",O2175,IF($T2175&lt;&gt;"",_xlfn._xlws.FILTER(O:O,($BU:$BU=$BU2175)*($I:$I=$I2175)*($T:$T=$T2175)*($S:$S=_xlfn.MINIFS($S:$S,$T:$T,"="&amp;$T2175)),"")))))&amp;"",IF(O2175="","",""))&amp;""</f>
        <v/>
      </c>
      <c r="AX2175" t="str" cm="1">
        <f t="array" ref="AX2175">IFERROR(IF(P2175&lt;&gt;"",P2175,IF(OR($S2175="",$T2175=""),"",IF($T2175&lt;&gt;"",_xlfn._xlws.FILTER(P:P,($BU:$BU=$BU2175)*($I:$I=$I2175)*($T:$T=$T2175)*($S:$S=_xlfn.MINIFS($S:$S,$T:$T,"="&amp;$T2175)),""))))&amp;"",IF(P2175="","",""))&amp;""</f>
        <v/>
      </c>
      <c r="AY2175" t="str" cm="1">
        <f t="array" ref="AY2175">IFERROR(IF(Q2175&lt;&gt;"",Q2175,IF(OR($S2175="",$T2175=""),"",IF($T2175&lt;&gt;"",_xlfn._xlws.FILTER(Q:Q,($BU:$BU=$BU2175)*($I:$I=$I2175)*($T:$T=$T2175)*($S:$S=_xlfn.MINIFS($S:$S,$T:$T,"="&amp;$T2175)),""))))&amp;"",IF(Q2175="","",""))&amp;""</f>
        <v/>
      </c>
      <c r="AZ2175" t="str" cm="1">
        <f t="array" ref="AZ2175">IFERROR(IF(R2175&lt;&gt;"",R2175,IF(OR($S2175="",$T2175=""),"",IF($T2175&lt;&gt;"",_xlfn._xlws.FILTER(R:R,($BU:$BU=$BU2175)*($I:$I=$I2175)*($T:$T=$T2175)*($S:$S=_xlfn.MINIFS($S:$S,$T:$T,"="&amp;$T2175)),""))))&amp;"",IF(R2175="","",""))&amp;""</f>
        <v/>
      </c>
      <c r="BA2175" s="6">
        <f t="shared" si="3087"/>
        <v>184</v>
      </c>
      <c r="BB2175">
        <f t="shared" ref="BB2175:BD2175" si="3157">BB2174</f>
        <v>18987</v>
      </c>
      <c r="BC2175" t="str">
        <f t="shared" si="3157"/>
        <v>Velodrome</v>
      </c>
      <c r="BD2175" t="str">
        <f t="shared" si="3157"/>
        <v>Outlaws</v>
      </c>
      <c r="BE2175" t="s">
        <v>238</v>
      </c>
      <c r="BF2175" t="s">
        <v>184</v>
      </c>
      <c r="BI2175" cm="1">
        <f t="array" ref="BI2175">IFERROR(_xlfn._xlws.FILTER(shifts!A:A,(shifts!B:B=events!AD2175)*(shifts!AG:AG&gt;=events!BK2175)*(shifts!AH:AH&lt;=events!BL2175)),BI2174)</f>
        <v>77</v>
      </c>
      <c r="BJ2175" s="15">
        <f t="shared" si="3089"/>
        <v>3</v>
      </c>
      <c r="BK2175">
        <f t="shared" si="3090"/>
        <v>8</v>
      </c>
      <c r="BL2175">
        <f t="shared" si="3091"/>
        <v>5</v>
      </c>
      <c r="BM2175" s="15">
        <f>SUMIFS(BJ$2:BJ2175,K$2:K2175,"=Intermission")+SUMIFS(BJ$2:BJ2175,K$2:K2175,"=Timeout")</f>
        <v>67</v>
      </c>
      <c r="BN2175">
        <f t="shared" si="3092"/>
        <v>1147</v>
      </c>
      <c r="BO2175" s="19">
        <f t="shared" si="3093"/>
        <v>2219</v>
      </c>
      <c r="BP2175">
        <f t="shared" si="3094"/>
        <v>2214</v>
      </c>
      <c r="BQ2175" s="17">
        <f t="shared" si="3095"/>
        <v>2222</v>
      </c>
      <c r="BR2175" t="str">
        <f t="shared" si="3096"/>
        <v>event_team_player_1</v>
      </c>
      <c r="BS2175">
        <f>COUNTIFS(S$3:S2175,"="&amp;S2175,AI$3:AI2175,"="&amp;AI2175)</f>
        <v>1</v>
      </c>
      <c r="BT2175" t="str">
        <f>IFERROR(VLOOKUP(BB2175&amp;BU2175&amp;X2175,game_rosters!U:W,3,FALSE),"")</f>
        <v>P100185</v>
      </c>
      <c r="BU2175" t="str">
        <f t="shared" si="3097"/>
        <v>Outlaws</v>
      </c>
    </row>
    <row r="2176" spans="1:73" x14ac:dyDescent="0.2">
      <c r="A2176">
        <f t="shared" si="3072"/>
        <v>1</v>
      </c>
      <c r="I2176" s="44">
        <v>77</v>
      </c>
      <c r="K2176" t="s">
        <v>13</v>
      </c>
      <c r="S2176">
        <v>1118</v>
      </c>
      <c r="T2176" t="s">
        <v>756</v>
      </c>
      <c r="W2176" t="s">
        <v>731</v>
      </c>
      <c r="X2176">
        <v>77</v>
      </c>
      <c r="Z2176">
        <v>1</v>
      </c>
      <c r="AA2176">
        <f t="shared" si="3121"/>
        <v>2118</v>
      </c>
      <c r="AB2176" t="str">
        <f t="shared" si="3122"/>
        <v/>
      </c>
      <c r="AC2176">
        <f t="shared" si="3068"/>
        <v>2118</v>
      </c>
      <c r="AD2176" s="6">
        <v>2</v>
      </c>
      <c r="AE2176" t="s">
        <v>742</v>
      </c>
      <c r="AF2176" t="s">
        <v>914</v>
      </c>
      <c r="AG2176" t="s">
        <v>742</v>
      </c>
      <c r="AH2176" t="s">
        <v>928</v>
      </c>
      <c r="AI2176" t="str">
        <f t="shared" si="3073"/>
        <v>e</v>
      </c>
      <c r="AJ2176" t="str">
        <f t="shared" si="3074"/>
        <v/>
      </c>
      <c r="AK2176" t="str">
        <f t="shared" si="3075"/>
        <v/>
      </c>
      <c r="AL2176" t="str">
        <f t="shared" si="3076"/>
        <v/>
      </c>
      <c r="AM2176" t="str">
        <f t="shared" si="3077"/>
        <v/>
      </c>
      <c r="AN2176" t="str">
        <f t="shared" si="3078"/>
        <v>Away</v>
      </c>
      <c r="AO2176" t="str">
        <f t="shared" si="3079"/>
        <v>a</v>
      </c>
      <c r="AP2176" t="str">
        <f t="shared" si="3080"/>
        <v/>
      </c>
      <c r="AQ2176" t="str">
        <f t="shared" si="3081"/>
        <v/>
      </c>
      <c r="AR2176" t="str">
        <f t="shared" si="3082"/>
        <v>Away</v>
      </c>
      <c r="AS2176" t="str">
        <f t="shared" si="3083"/>
        <v>a</v>
      </c>
      <c r="AT2176" t="str">
        <f t="shared" si="3084"/>
        <v>Offensive</v>
      </c>
      <c r="AU2176" t="str">
        <f t="shared" si="3085"/>
        <v/>
      </c>
      <c r="AV2176" t="str">
        <f t="shared" si="3086"/>
        <v/>
      </c>
      <c r="AW2176" t="str" cm="1">
        <f t="array" ref="AW2176">IFERROR(IF(O2176&lt;&gt;"",O2176,IF(OR($S2176="",$T2176=""),"",IF(O2176&lt;&gt;"",O2176,IF($T2176&lt;&gt;"",_xlfn._xlws.FILTER(O:O,($BU:$BU=$BU2176)*($I:$I=$I2176)*($T:$T=$T2176)*($S:$S=_xlfn.MINIFS($S:$S,$T:$T,"="&amp;$T2176)),"")))))&amp;"",IF(O2176="","",""))&amp;""</f>
        <v/>
      </c>
      <c r="AX2176" t="str" cm="1">
        <f t="array" ref="AX2176">IFERROR(IF(P2176&lt;&gt;"",P2176,IF(OR($S2176="",$T2176=""),"",IF($T2176&lt;&gt;"",_xlfn._xlws.FILTER(P:P,($BU:$BU=$BU2176)*($I:$I=$I2176)*($T:$T=$T2176)*($S:$S=_xlfn.MINIFS($S:$S,$T:$T,"="&amp;$T2176)),""))))&amp;"",IF(P2176="","",""))&amp;""</f>
        <v/>
      </c>
      <c r="AY2176" t="str" cm="1">
        <f t="array" ref="AY2176">IFERROR(IF(Q2176&lt;&gt;"",Q2176,IF(OR($S2176="",$T2176=""),"",IF($T2176&lt;&gt;"",_xlfn._xlws.FILTER(Q:Q,($BU:$BU=$BU2176)*($I:$I=$I2176)*($T:$T=$T2176)*($S:$S=_xlfn.MINIFS($S:$S,$T:$T,"="&amp;$T2176)),""))))&amp;"",IF(Q2176="","",""))&amp;""</f>
        <v/>
      </c>
      <c r="AZ2176" t="str" cm="1">
        <f t="array" ref="AZ2176">IFERROR(IF(R2176&lt;&gt;"",R2176,IF(OR($S2176="",$T2176=""),"",IF($T2176&lt;&gt;"",_xlfn._xlws.FILTER(R:R,($BU:$BU=$BU2176)*($I:$I=$I2176)*($T:$T=$T2176)*($S:$S=_xlfn.MINIFS($S:$S,$T:$T,"="&amp;$T2176)),""))))&amp;"",IF(R2176="","",""))&amp;""</f>
        <v/>
      </c>
      <c r="BA2176" s="6">
        <f t="shared" si="3087"/>
        <v>184</v>
      </c>
      <c r="BB2176">
        <f t="shared" ref="BB2176:BD2176" si="3158">BB2175</f>
        <v>18987</v>
      </c>
      <c r="BC2176" t="str">
        <f t="shared" si="3158"/>
        <v>Velodrome</v>
      </c>
      <c r="BD2176" t="str">
        <f t="shared" si="3158"/>
        <v>Outlaws</v>
      </c>
      <c r="BE2176" t="s">
        <v>13</v>
      </c>
      <c r="BF2176" t="s">
        <v>756</v>
      </c>
      <c r="BI2176" cm="1">
        <f t="array" ref="BI2176">IFERROR(_xlfn._xlws.FILTER(shifts!A:A,(shifts!B:B=events!AD2176)*(shifts!AG:AG&gt;=events!BK2176)*(shifts!AH:AH&lt;=events!BL2176)),BI2175)</f>
        <v>77</v>
      </c>
      <c r="BJ2176" s="15">
        <f t="shared" si="3089"/>
        <v>1</v>
      </c>
      <c r="BK2176">
        <f t="shared" si="3090"/>
        <v>5</v>
      </c>
      <c r="BL2176">
        <f t="shared" si="3091"/>
        <v>4</v>
      </c>
      <c r="BM2176" s="15">
        <f>SUMIFS(BJ$2:BJ2176,K$2:K2176,"=Intermission")+SUMIFS(BJ$2:BJ2176,K$2:K2176,"=Timeout")</f>
        <v>67</v>
      </c>
      <c r="BN2176">
        <f t="shared" si="3092"/>
        <v>1147</v>
      </c>
      <c r="BO2176" s="19">
        <f t="shared" si="3093"/>
        <v>2222</v>
      </c>
      <c r="BP2176">
        <f t="shared" si="3094"/>
        <v>2217</v>
      </c>
      <c r="BQ2176" s="17">
        <f t="shared" si="3095"/>
        <v>2223</v>
      </c>
      <c r="BR2176" t="str">
        <f t="shared" si="3096"/>
        <v>event_team_player_1</v>
      </c>
      <c r="BS2176">
        <f>COUNTIFS(S$3:S2176,"="&amp;S2176,AI$3:AI2176,"="&amp;AI2176)</f>
        <v>1</v>
      </c>
      <c r="BT2176" t="str">
        <f>IFERROR(VLOOKUP(BB2176&amp;BU2176&amp;X2176,game_rosters!U:W,3,FALSE),"")</f>
        <v>P100185</v>
      </c>
      <c r="BU2176" t="str">
        <f t="shared" si="3097"/>
        <v>Outlaws</v>
      </c>
    </row>
    <row r="2177" spans="1:73" x14ac:dyDescent="0.2">
      <c r="A2177">
        <f t="shared" si="3072"/>
        <v>1</v>
      </c>
      <c r="I2177" s="44">
        <v>77</v>
      </c>
      <c r="K2177" t="s">
        <v>238</v>
      </c>
      <c r="L2177" t="s">
        <v>174</v>
      </c>
      <c r="M2177" t="s">
        <v>85</v>
      </c>
      <c r="N2177" t="s">
        <v>595</v>
      </c>
      <c r="R2177" s="51">
        <v>1</v>
      </c>
      <c r="S2177">
        <v>1119</v>
      </c>
      <c r="T2177" t="s">
        <v>756</v>
      </c>
      <c r="W2177" t="s">
        <v>731</v>
      </c>
      <c r="X2177">
        <v>77</v>
      </c>
      <c r="Z2177">
        <v>1</v>
      </c>
      <c r="AA2177">
        <f t="shared" si="3121"/>
        <v>2119</v>
      </c>
      <c r="AB2177" t="str">
        <f t="shared" si="3122"/>
        <v/>
      </c>
      <c r="AC2177">
        <f t="shared" si="3068"/>
        <v>2119</v>
      </c>
      <c r="AD2177" s="6">
        <v>2</v>
      </c>
      <c r="AE2177" t="s">
        <v>742</v>
      </c>
      <c r="AF2177" t="s">
        <v>928</v>
      </c>
      <c r="AG2177" t="s">
        <v>742</v>
      </c>
      <c r="AH2177" t="s">
        <v>915</v>
      </c>
      <c r="AI2177" t="str">
        <f t="shared" si="3073"/>
        <v>e</v>
      </c>
      <c r="AJ2177" t="str">
        <f t="shared" si="3074"/>
        <v/>
      </c>
      <c r="AK2177" t="str">
        <f t="shared" si="3075"/>
        <v/>
      </c>
      <c r="AL2177" t="str">
        <f t="shared" si="3076"/>
        <v/>
      </c>
      <c r="AM2177" t="str">
        <f t="shared" si="3077"/>
        <v/>
      </c>
      <c r="AN2177" t="str">
        <f t="shared" si="3078"/>
        <v>Away</v>
      </c>
      <c r="AO2177" t="str">
        <f t="shared" si="3079"/>
        <v>a</v>
      </c>
      <c r="AP2177" t="str">
        <f t="shared" si="3080"/>
        <v/>
      </c>
      <c r="AQ2177" t="str">
        <f t="shared" si="3081"/>
        <v/>
      </c>
      <c r="AR2177" t="str">
        <f t="shared" si="3082"/>
        <v>Away</v>
      </c>
      <c r="AS2177" t="str">
        <f t="shared" si="3083"/>
        <v>a</v>
      </c>
      <c r="AT2177" t="str">
        <f t="shared" si="3084"/>
        <v>Offensive</v>
      </c>
      <c r="AU2177" t="str">
        <f t="shared" si="3085"/>
        <v/>
      </c>
      <c r="AV2177" t="str">
        <f t="shared" si="3086"/>
        <v/>
      </c>
      <c r="AW2177" t="str" cm="1">
        <f t="array" ref="AW2177">IFERROR(IF(O2177&lt;&gt;"",O2177,IF(OR($S2177="",$T2177=""),"",IF(O2177&lt;&gt;"",O2177,IF($T2177&lt;&gt;"",_xlfn._xlws.FILTER(O:O,($BU:$BU=$BU2177)*($I:$I=$I2177)*($T:$T=$T2177)*($S:$S=_xlfn.MINIFS($S:$S,$T:$T,"="&amp;$T2177)),"")))))&amp;"",IF(O2177="","",""))&amp;""</f>
        <v/>
      </c>
      <c r="AX2177" t="str" cm="1">
        <f t="array" ref="AX2177">IFERROR(IF(P2177&lt;&gt;"",P2177,IF(OR($S2177="",$T2177=""),"",IF($T2177&lt;&gt;"",_xlfn._xlws.FILTER(P:P,($BU:$BU=$BU2177)*($I:$I=$I2177)*($T:$T=$T2177)*($S:$S=_xlfn.MINIFS($S:$S,$T:$T,"="&amp;$T2177)),""))))&amp;"",IF(P2177="","",""))&amp;""</f>
        <v/>
      </c>
      <c r="AY2177" t="str" cm="1">
        <f t="array" ref="AY2177">IFERROR(IF(Q2177&lt;&gt;"",Q2177,IF(OR($S2177="",$T2177=""),"",IF($T2177&lt;&gt;"",_xlfn._xlws.FILTER(Q:Q,($BU:$BU=$BU2177)*($I:$I=$I2177)*($T:$T=$T2177)*($S:$S=_xlfn.MINIFS($S:$S,$T:$T,"="&amp;$T2177)),""))))&amp;"",IF(Q2177="","",""))&amp;""</f>
        <v/>
      </c>
      <c r="AZ2177" t="str" cm="1">
        <f t="array" ref="AZ2177">IFERROR(IF(R2177&lt;&gt;"",R2177,IF(OR($S2177="",$T2177=""),"",IF($T2177&lt;&gt;"",_xlfn._xlws.FILTER(R:R,($BU:$BU=$BU2177)*($I:$I=$I2177)*($T:$T=$T2177)*($S:$S=_xlfn.MINIFS($S:$S,$T:$T,"="&amp;$T2177)),""))))&amp;"",IF(R2177="","",""))&amp;""</f>
        <v>1</v>
      </c>
      <c r="BA2177" s="6">
        <f t="shared" si="3087"/>
        <v>185</v>
      </c>
      <c r="BB2177">
        <f t="shared" ref="BB2177:BD2177" si="3159">BB2176</f>
        <v>18987</v>
      </c>
      <c r="BC2177" t="str">
        <f t="shared" si="3159"/>
        <v>Velodrome</v>
      </c>
      <c r="BD2177" t="str">
        <f t="shared" si="3159"/>
        <v>Outlaws</v>
      </c>
      <c r="BE2177" t="s">
        <v>238</v>
      </c>
      <c r="BF2177" t="s">
        <v>174</v>
      </c>
      <c r="BI2177" cm="1">
        <f t="array" ref="BI2177">IFERROR(_xlfn._xlws.FILTER(shifts!A:A,(shifts!B:B=events!AD2177)*(shifts!AG:AG&gt;=events!BK2177)*(shifts!AH:AH&lt;=events!BL2177)),BI2176)</f>
        <v>77</v>
      </c>
      <c r="BJ2177" s="15">
        <f t="shared" si="3089"/>
        <v>1</v>
      </c>
      <c r="BK2177">
        <f t="shared" si="3090"/>
        <v>4</v>
      </c>
      <c r="BL2177">
        <f t="shared" si="3091"/>
        <v>3</v>
      </c>
      <c r="BM2177" s="15">
        <f>SUMIFS(BJ$2:BJ2177,K$2:K2177,"=Intermission")+SUMIFS(BJ$2:BJ2177,K$2:K2177,"=Timeout")</f>
        <v>67</v>
      </c>
      <c r="BN2177">
        <f t="shared" si="3092"/>
        <v>1147</v>
      </c>
      <c r="BO2177" s="19">
        <f t="shared" si="3093"/>
        <v>2223</v>
      </c>
      <c r="BP2177">
        <f t="shared" si="3094"/>
        <v>2218</v>
      </c>
      <c r="BQ2177" s="17">
        <f t="shared" si="3095"/>
        <v>2224</v>
      </c>
      <c r="BR2177" t="str">
        <f t="shared" si="3096"/>
        <v>event_team_player_1</v>
      </c>
      <c r="BS2177">
        <f>COUNTIFS(S$3:S2177,"="&amp;S2177,AI$3:AI2177,"="&amp;AI2177)</f>
        <v>1</v>
      </c>
      <c r="BT2177" t="str">
        <f>IFERROR(VLOOKUP(BB2177&amp;BU2177&amp;X2177,game_rosters!U:W,3,FALSE),"")</f>
        <v>P100185</v>
      </c>
      <c r="BU2177" t="str">
        <f t="shared" si="3097"/>
        <v>Outlaws</v>
      </c>
    </row>
    <row r="2178" spans="1:73" x14ac:dyDescent="0.2">
      <c r="A2178" t="str">
        <f t="shared" si="3072"/>
        <v/>
      </c>
      <c r="I2178" s="44">
        <v>68</v>
      </c>
      <c r="S2178">
        <v>1119</v>
      </c>
      <c r="T2178" t="s">
        <v>756</v>
      </c>
      <c r="X2178">
        <v>68</v>
      </c>
      <c r="Z2178">
        <v>1</v>
      </c>
      <c r="AA2178">
        <f t="shared" si="3121"/>
        <v>2119</v>
      </c>
      <c r="AB2178" t="str">
        <f t="shared" si="3122"/>
        <v/>
      </c>
      <c r="AC2178">
        <f t="shared" ref="AC2178:AC2241" si="3160">IF(AB2178&lt;&gt;"",AB2178,S2178+1000)</f>
        <v>2119</v>
      </c>
      <c r="AD2178" s="6">
        <v>2</v>
      </c>
      <c r="AE2178" t="s">
        <v>742</v>
      </c>
      <c r="AF2178" t="s">
        <v>928</v>
      </c>
      <c r="AG2178" t="s">
        <v>742</v>
      </c>
      <c r="AH2178" t="s">
        <v>915</v>
      </c>
      <c r="AI2178" t="str">
        <f t="shared" si="3073"/>
        <v>e</v>
      </c>
      <c r="AJ2178" t="str">
        <f t="shared" si="3074"/>
        <v/>
      </c>
      <c r="AK2178" t="str">
        <f t="shared" si="3075"/>
        <v/>
      </c>
      <c r="AL2178" t="str">
        <f t="shared" si="3076"/>
        <v/>
      </c>
      <c r="AM2178" t="str">
        <f t="shared" si="3077"/>
        <v/>
      </c>
      <c r="AN2178" t="str">
        <f t="shared" si="3078"/>
        <v>Away</v>
      </c>
      <c r="AO2178" t="str">
        <f t="shared" si="3079"/>
        <v>a</v>
      </c>
      <c r="AP2178" t="str">
        <f t="shared" si="3080"/>
        <v/>
      </c>
      <c r="AQ2178" t="str">
        <f t="shared" si="3081"/>
        <v/>
      </c>
      <c r="AR2178" t="str">
        <f t="shared" si="3082"/>
        <v>Away</v>
      </c>
      <c r="AS2178" t="str">
        <f t="shared" si="3083"/>
        <v>a</v>
      </c>
      <c r="AT2178" t="str">
        <f t="shared" si="3084"/>
        <v>Offensive</v>
      </c>
      <c r="AU2178" t="str">
        <f t="shared" si="3085"/>
        <v/>
      </c>
      <c r="AV2178" t="str">
        <f t="shared" si="3086"/>
        <v/>
      </c>
      <c r="AW2178" t="str" cm="1">
        <f t="array" ref="AW2178">IFERROR(IF(O2178&lt;&gt;"",O2178,IF(OR($S2178="",$T2178=""),"",IF(O2178&lt;&gt;"",O2178,IF($T2178&lt;&gt;"",_xlfn._xlws.FILTER(O:O,($BU:$BU=$BU2178)*($I:$I=$I2178)*($T:$T=$T2178)*($S:$S=_xlfn.MINIFS($S:$S,$T:$T,"="&amp;$T2178)),"")))))&amp;"",IF(O2178="","",""))&amp;""</f>
        <v/>
      </c>
      <c r="AX2178" t="str" cm="1">
        <f t="array" ref="AX2178">IFERROR(IF(P2178&lt;&gt;"",P2178,IF(OR($S2178="",$T2178=""),"",IF($T2178&lt;&gt;"",_xlfn._xlws.FILTER(P:P,($BU:$BU=$BU2178)*($I:$I=$I2178)*($T:$T=$T2178)*($S:$S=_xlfn.MINIFS($S:$S,$T:$T,"="&amp;$T2178)),""))))&amp;"",IF(P2178="","",""))&amp;""</f>
        <v/>
      </c>
      <c r="AY2178" t="str" cm="1">
        <f t="array" ref="AY2178">IFERROR(IF(Q2178&lt;&gt;"",Q2178,IF(OR($S2178="",$T2178=""),"",IF($T2178&lt;&gt;"",_xlfn._xlws.FILTER(Q:Q,($BU:$BU=$BU2178)*($I:$I=$I2178)*($T:$T=$T2178)*($S:$S=_xlfn.MINIFS($S:$S,$T:$T,"="&amp;$T2178)),""))))&amp;"",IF(Q2178="","",""))&amp;""</f>
        <v/>
      </c>
      <c r="AZ2178" t="str" cm="1">
        <f t="array" ref="AZ2178">IFERROR(IF(R2178&lt;&gt;"",R2178,IF(OR($S2178="",$T2178=""),"",IF($T2178&lt;&gt;"",_xlfn._xlws.FILTER(R:R,($BU:$BU=$BU2178)*($I:$I=$I2178)*($T:$T=$T2178)*($S:$S=_xlfn.MINIFS($S:$S,$T:$T,"="&amp;$T2178)),""))))&amp;"",IF(R2178="","",""))&amp;""</f>
        <v/>
      </c>
      <c r="BA2178" s="6">
        <f t="shared" si="3087"/>
        <v>185</v>
      </c>
      <c r="BB2178">
        <f t="shared" ref="BB2178:BD2178" si="3161">BB2177</f>
        <v>18987</v>
      </c>
      <c r="BC2178" t="str">
        <f t="shared" si="3161"/>
        <v>Velodrome</v>
      </c>
      <c r="BD2178" t="str">
        <f t="shared" si="3161"/>
        <v>Outlaws</v>
      </c>
      <c r="BE2178" t="s">
        <v>238</v>
      </c>
      <c r="BF2178" t="s">
        <v>174</v>
      </c>
      <c r="BI2178" cm="1">
        <f t="array" ref="BI2178">IFERROR(_xlfn._xlws.FILTER(shifts!A:A,(shifts!B:B=events!AD2178)*(shifts!AG:AG&gt;=events!BK2178)*(shifts!AH:AH&lt;=events!BL2178)),BI2177)</f>
        <v>77</v>
      </c>
      <c r="BJ2178" s="15">
        <f t="shared" si="3089"/>
        <v>1</v>
      </c>
      <c r="BK2178">
        <f t="shared" si="3090"/>
        <v>4</v>
      </c>
      <c r="BL2178">
        <f t="shared" si="3091"/>
        <v>3</v>
      </c>
      <c r="BM2178" s="15">
        <f>SUMIFS(BJ$2:BJ2178,K$2:K2178,"=Intermission")+SUMIFS(BJ$2:BJ2178,K$2:K2178,"=Timeout")</f>
        <v>67</v>
      </c>
      <c r="BN2178">
        <f t="shared" si="3092"/>
        <v>1147</v>
      </c>
      <c r="BO2178" s="19">
        <f t="shared" si="3093"/>
        <v>2223</v>
      </c>
      <c r="BP2178">
        <f t="shared" si="3094"/>
        <v>2218</v>
      </c>
      <c r="BQ2178" s="17">
        <f t="shared" si="3095"/>
        <v>2224</v>
      </c>
      <c r="BR2178" t="str">
        <f t="shared" si="3096"/>
        <v>event_team_player_2</v>
      </c>
      <c r="BS2178">
        <f>COUNTIFS(S$3:S2178,"="&amp;S2178,AI$3:AI2178,"="&amp;AI2178)</f>
        <v>2</v>
      </c>
      <c r="BT2178" t="str">
        <f>IFERROR(VLOOKUP(BB2178&amp;BU2178&amp;X2178,game_rosters!U:W,3,FALSE),"")</f>
        <v>P100128</v>
      </c>
      <c r="BU2178" t="str">
        <f t="shared" si="3097"/>
        <v>Outlaws</v>
      </c>
    </row>
    <row r="2179" spans="1:73" x14ac:dyDescent="0.2">
      <c r="A2179" t="str">
        <f t="shared" si="3072"/>
        <v/>
      </c>
      <c r="I2179" s="44">
        <v>91</v>
      </c>
      <c r="R2179" s="51">
        <v>1</v>
      </c>
      <c r="S2179">
        <v>1119</v>
      </c>
      <c r="T2179" t="s">
        <v>756</v>
      </c>
      <c r="X2179">
        <v>91</v>
      </c>
      <c r="AA2179">
        <f t="shared" si="3121"/>
        <v>2119</v>
      </c>
      <c r="AB2179" t="str">
        <f t="shared" si="3122"/>
        <v/>
      </c>
      <c r="AC2179">
        <f t="shared" si="3160"/>
        <v>2119</v>
      </c>
      <c r="AD2179" s="6">
        <v>2</v>
      </c>
      <c r="AE2179" t="s">
        <v>742</v>
      </c>
      <c r="AF2179" t="s">
        <v>928</v>
      </c>
      <c r="AG2179" t="s">
        <v>742</v>
      </c>
      <c r="AH2179" t="s">
        <v>915</v>
      </c>
      <c r="AI2179" t="str">
        <f t="shared" si="3073"/>
        <v>o</v>
      </c>
      <c r="AJ2179" t="str">
        <f t="shared" si="3074"/>
        <v/>
      </c>
      <c r="AK2179" t="str">
        <f t="shared" si="3075"/>
        <v/>
      </c>
      <c r="AL2179" t="str">
        <f t="shared" si="3076"/>
        <v/>
      </c>
      <c r="AM2179" t="str">
        <f t="shared" si="3077"/>
        <v/>
      </c>
      <c r="AN2179" t="str">
        <f t="shared" si="3078"/>
        <v>Away</v>
      </c>
      <c r="AO2179" t="str">
        <f t="shared" si="3079"/>
        <v>a</v>
      </c>
      <c r="AP2179" t="str">
        <f t="shared" si="3080"/>
        <v/>
      </c>
      <c r="AQ2179" t="str">
        <f t="shared" si="3081"/>
        <v/>
      </c>
      <c r="AR2179" t="str">
        <f t="shared" si="3082"/>
        <v>Away</v>
      </c>
      <c r="AS2179" t="str">
        <f t="shared" si="3083"/>
        <v>a</v>
      </c>
      <c r="AT2179" t="str">
        <f t="shared" si="3084"/>
        <v>Defensive</v>
      </c>
      <c r="AU2179" t="str">
        <f t="shared" si="3085"/>
        <v/>
      </c>
      <c r="AV2179" t="str">
        <f t="shared" si="3086"/>
        <v/>
      </c>
      <c r="AW2179" t="str" cm="1">
        <f t="array" ref="AW2179">IFERROR(IF(O2179&lt;&gt;"",O2179,IF(OR($S2179="",$T2179=""),"",IF(O2179&lt;&gt;"",O2179,IF($T2179&lt;&gt;"",_xlfn._xlws.FILTER(O:O,($BU:$BU=$BU2179)*($I:$I=$I2179)*($T:$T=$T2179)*($S:$S=_xlfn.MINIFS($S:$S,$T:$T,"="&amp;$T2179)),"")))))&amp;"",IF(O2179="","",""))&amp;""</f>
        <v/>
      </c>
      <c r="AX2179" t="str" cm="1">
        <f t="array" ref="AX2179">IFERROR(IF(P2179&lt;&gt;"",P2179,IF(OR($S2179="",$T2179=""),"",IF($T2179&lt;&gt;"",_xlfn._xlws.FILTER(P:P,($BU:$BU=$BU2179)*($I:$I=$I2179)*($T:$T=$T2179)*($S:$S=_xlfn.MINIFS($S:$S,$T:$T,"="&amp;$T2179)),""))))&amp;"",IF(P2179="","",""))&amp;""</f>
        <v/>
      </c>
      <c r="AY2179" t="str" cm="1">
        <f t="array" ref="AY2179">IFERROR(IF(Q2179&lt;&gt;"",Q2179,IF(OR($S2179="",$T2179=""),"",IF($T2179&lt;&gt;"",_xlfn._xlws.FILTER(Q:Q,($BU:$BU=$BU2179)*($I:$I=$I2179)*($T:$T=$T2179)*($S:$S=_xlfn.MINIFS($S:$S,$T:$T,"="&amp;$T2179)),""))))&amp;"",IF(Q2179="","",""))&amp;""</f>
        <v/>
      </c>
      <c r="AZ2179" t="str" cm="1">
        <f t="array" ref="AZ2179">IFERROR(IF(R2179&lt;&gt;"",R2179,IF(OR($S2179="",$T2179=""),"",IF($T2179&lt;&gt;"",_xlfn._xlws.FILTER(R:R,($BU:$BU=$BU2179)*($I:$I=$I2179)*($T:$T=$T2179)*($S:$S=_xlfn.MINIFS($S:$S,$T:$T,"="&amp;$T2179)),""))))&amp;"",IF(R2179="","",""))&amp;""</f>
        <v>1</v>
      </c>
      <c r="BA2179" s="6">
        <f t="shared" si="3087"/>
        <v>185</v>
      </c>
      <c r="BB2179">
        <f t="shared" ref="BB2179:BD2179" si="3162">BB2178</f>
        <v>18987</v>
      </c>
      <c r="BC2179" t="str">
        <f t="shared" si="3162"/>
        <v>Velodrome</v>
      </c>
      <c r="BD2179" t="str">
        <f t="shared" si="3162"/>
        <v>Outlaws</v>
      </c>
      <c r="BE2179" t="s">
        <v>238</v>
      </c>
      <c r="BF2179" t="s">
        <v>174</v>
      </c>
      <c r="BI2179" cm="1">
        <f t="array" ref="BI2179">IFERROR(_xlfn._xlws.FILTER(shifts!A:A,(shifts!B:B=events!AD2179)*(shifts!AG:AG&gt;=events!BK2179)*(shifts!AH:AH&lt;=events!BL2179)),BI2178)</f>
        <v>77</v>
      </c>
      <c r="BJ2179" s="15">
        <f t="shared" si="3089"/>
        <v>1</v>
      </c>
      <c r="BK2179">
        <f t="shared" si="3090"/>
        <v>4</v>
      </c>
      <c r="BL2179">
        <f t="shared" si="3091"/>
        <v>3</v>
      </c>
      <c r="BM2179" s="15">
        <f>SUMIFS(BJ$2:BJ2179,K$2:K2179,"=Intermission")+SUMIFS(BJ$2:BJ2179,K$2:K2179,"=Timeout")</f>
        <v>67</v>
      </c>
      <c r="BN2179">
        <f t="shared" si="3092"/>
        <v>1147</v>
      </c>
      <c r="BO2179" s="19">
        <f t="shared" si="3093"/>
        <v>2223</v>
      </c>
      <c r="BP2179">
        <f t="shared" si="3094"/>
        <v>2218</v>
      </c>
      <c r="BQ2179" s="17">
        <f t="shared" si="3095"/>
        <v>2224</v>
      </c>
      <c r="BR2179" t="str">
        <f t="shared" si="3096"/>
        <v>opp_team_player_1</v>
      </c>
      <c r="BS2179">
        <f>COUNTIFS(S$3:S2179,"="&amp;S2179,AI$3:AI2179,"="&amp;AI2179)</f>
        <v>1</v>
      </c>
      <c r="BT2179" t="str">
        <f>IFERROR(VLOOKUP(BB2179&amp;BU2179&amp;X2179,game_rosters!U:W,3,FALSE),"")</f>
        <v>P100002</v>
      </c>
      <c r="BU2179" t="str">
        <f t="shared" si="3097"/>
        <v>Velodrome</v>
      </c>
    </row>
    <row r="2180" spans="1:73" x14ac:dyDescent="0.2">
      <c r="A2180" t="str">
        <f t="shared" si="3072"/>
        <v/>
      </c>
      <c r="I2180" s="44">
        <v>22</v>
      </c>
      <c r="R2180" s="51">
        <v>1</v>
      </c>
      <c r="S2180">
        <v>1119</v>
      </c>
      <c r="T2180" t="s">
        <v>756</v>
      </c>
      <c r="X2180">
        <v>22</v>
      </c>
      <c r="AA2180">
        <f t="shared" si="3121"/>
        <v>2119</v>
      </c>
      <c r="AB2180" t="str">
        <f t="shared" si="3122"/>
        <v/>
      </c>
      <c r="AC2180">
        <f t="shared" si="3160"/>
        <v>2119</v>
      </c>
      <c r="AD2180" s="6">
        <v>2</v>
      </c>
      <c r="AE2180" t="s">
        <v>742</v>
      </c>
      <c r="AF2180" t="s">
        <v>928</v>
      </c>
      <c r="AG2180" t="s">
        <v>742</v>
      </c>
      <c r="AH2180" t="s">
        <v>915</v>
      </c>
      <c r="AI2180" t="str">
        <f t="shared" si="3073"/>
        <v>o</v>
      </c>
      <c r="AJ2180" t="str">
        <f t="shared" si="3074"/>
        <v/>
      </c>
      <c r="AK2180" t="str">
        <f t="shared" si="3075"/>
        <v/>
      </c>
      <c r="AL2180" t="str">
        <f t="shared" si="3076"/>
        <v/>
      </c>
      <c r="AM2180" t="str">
        <f t="shared" si="3077"/>
        <v/>
      </c>
      <c r="AN2180" t="str">
        <f t="shared" si="3078"/>
        <v>Away</v>
      </c>
      <c r="AO2180" t="str">
        <f t="shared" si="3079"/>
        <v>a</v>
      </c>
      <c r="AP2180" t="str">
        <f t="shared" si="3080"/>
        <v/>
      </c>
      <c r="AQ2180" t="str">
        <f t="shared" si="3081"/>
        <v/>
      </c>
      <c r="AR2180" t="str">
        <f t="shared" si="3082"/>
        <v>Away</v>
      </c>
      <c r="AS2180" t="str">
        <f t="shared" si="3083"/>
        <v>a</v>
      </c>
      <c r="AT2180" t="str">
        <f t="shared" si="3084"/>
        <v>Defensive</v>
      </c>
      <c r="AU2180" t="str">
        <f t="shared" si="3085"/>
        <v/>
      </c>
      <c r="AV2180" t="str">
        <f t="shared" si="3086"/>
        <v/>
      </c>
      <c r="AW2180" t="str" cm="1">
        <f t="array" ref="AW2180">IFERROR(IF(O2180&lt;&gt;"",O2180,IF(OR($S2180="",$T2180=""),"",IF(O2180&lt;&gt;"",O2180,IF($T2180&lt;&gt;"",_xlfn._xlws.FILTER(O:O,($BU:$BU=$BU2180)*($I:$I=$I2180)*($T:$T=$T2180)*($S:$S=_xlfn.MINIFS($S:$S,$T:$T,"="&amp;$T2180)),"")))))&amp;"",IF(O2180="","",""))&amp;""</f>
        <v/>
      </c>
      <c r="AX2180" t="str" cm="1">
        <f t="array" ref="AX2180">IFERROR(IF(P2180&lt;&gt;"",P2180,IF(OR($S2180="",$T2180=""),"",IF($T2180&lt;&gt;"",_xlfn._xlws.FILTER(P:P,($BU:$BU=$BU2180)*($I:$I=$I2180)*($T:$T=$T2180)*($S:$S=_xlfn.MINIFS($S:$S,$T:$T,"="&amp;$T2180)),""))))&amp;"",IF(P2180="","",""))&amp;""</f>
        <v/>
      </c>
      <c r="AY2180" t="str" cm="1">
        <f t="array" ref="AY2180">IFERROR(IF(Q2180&lt;&gt;"",Q2180,IF(OR($S2180="",$T2180=""),"",IF($T2180&lt;&gt;"",_xlfn._xlws.FILTER(Q:Q,($BU:$BU=$BU2180)*($I:$I=$I2180)*($T:$T=$T2180)*($S:$S=_xlfn.MINIFS($S:$S,$T:$T,"="&amp;$T2180)),""))))&amp;"",IF(Q2180="","",""))&amp;""</f>
        <v/>
      </c>
      <c r="AZ2180" t="str" cm="1">
        <f t="array" ref="AZ2180">IFERROR(IF(R2180&lt;&gt;"",R2180,IF(OR($S2180="",$T2180=""),"",IF($T2180&lt;&gt;"",_xlfn._xlws.FILTER(R:R,($BU:$BU=$BU2180)*($I:$I=$I2180)*($T:$T=$T2180)*($S:$S=_xlfn.MINIFS($S:$S,$T:$T,"="&amp;$T2180)),""))))&amp;"",IF(R2180="","",""))&amp;""</f>
        <v>1</v>
      </c>
      <c r="BA2180" s="6">
        <f t="shared" si="3087"/>
        <v>185</v>
      </c>
      <c r="BB2180">
        <f t="shared" ref="BB2180:BD2180" si="3163">BB2179</f>
        <v>18987</v>
      </c>
      <c r="BC2180" t="str">
        <f t="shared" si="3163"/>
        <v>Velodrome</v>
      </c>
      <c r="BD2180" t="str">
        <f t="shared" si="3163"/>
        <v>Outlaws</v>
      </c>
      <c r="BE2180" t="s">
        <v>238</v>
      </c>
      <c r="BF2180" t="s">
        <v>174</v>
      </c>
      <c r="BI2180" cm="1">
        <f t="array" ref="BI2180">IFERROR(_xlfn._xlws.FILTER(shifts!A:A,(shifts!B:B=events!AD2180)*(shifts!AG:AG&gt;=events!BK2180)*(shifts!AH:AH&lt;=events!BL2180)),BI2179)</f>
        <v>77</v>
      </c>
      <c r="BJ2180" s="15">
        <f t="shared" si="3089"/>
        <v>1</v>
      </c>
      <c r="BK2180">
        <f t="shared" si="3090"/>
        <v>4</v>
      </c>
      <c r="BL2180">
        <f t="shared" si="3091"/>
        <v>3</v>
      </c>
      <c r="BM2180" s="15">
        <f>SUMIFS(BJ$2:BJ2180,K$2:K2180,"=Intermission")+SUMIFS(BJ$2:BJ2180,K$2:K2180,"=Timeout")</f>
        <v>67</v>
      </c>
      <c r="BN2180">
        <f t="shared" si="3092"/>
        <v>1147</v>
      </c>
      <c r="BO2180" s="19">
        <f t="shared" si="3093"/>
        <v>2223</v>
      </c>
      <c r="BP2180">
        <f t="shared" si="3094"/>
        <v>2218</v>
      </c>
      <c r="BQ2180" s="17">
        <f t="shared" si="3095"/>
        <v>2224</v>
      </c>
      <c r="BR2180" t="str">
        <f t="shared" si="3096"/>
        <v>opp_team_player_2</v>
      </c>
      <c r="BS2180">
        <f>COUNTIFS(S$3:S2180,"="&amp;S2180,AI$3:AI2180,"="&amp;AI2180)</f>
        <v>2</v>
      </c>
      <c r="BT2180" t="str">
        <f>IFERROR(VLOOKUP(BB2180&amp;BU2180&amp;X2180,game_rosters!U:W,3,FALSE),"")</f>
        <v>P100108</v>
      </c>
      <c r="BU2180" t="str">
        <f t="shared" si="3097"/>
        <v>Velodrome</v>
      </c>
    </row>
    <row r="2181" spans="1:73" x14ac:dyDescent="0.2">
      <c r="A2181">
        <f t="shared" ref="A2181:A2244" si="3164">IF(K2181&lt;&gt;"",1,IF(D2181="x","x",""))</f>
        <v>1</v>
      </c>
      <c r="I2181" s="44">
        <v>77</v>
      </c>
      <c r="K2181" t="s">
        <v>13</v>
      </c>
      <c r="N2181" t="s">
        <v>595</v>
      </c>
      <c r="O2181" t="s">
        <v>568</v>
      </c>
      <c r="P2181" t="s">
        <v>627</v>
      </c>
      <c r="Q2181" t="s">
        <v>595</v>
      </c>
      <c r="R2181" s="51">
        <v>1</v>
      </c>
      <c r="S2181">
        <v>1120</v>
      </c>
      <c r="T2181" t="s">
        <v>756</v>
      </c>
      <c r="W2181" t="s">
        <v>731</v>
      </c>
      <c r="X2181">
        <v>77</v>
      </c>
      <c r="Z2181">
        <v>1</v>
      </c>
      <c r="AA2181">
        <f t="shared" si="3121"/>
        <v>2120</v>
      </c>
      <c r="AB2181" t="str">
        <f t="shared" si="3122"/>
        <v/>
      </c>
      <c r="AC2181">
        <f t="shared" si="3160"/>
        <v>2120</v>
      </c>
      <c r="AD2181" s="6">
        <v>2</v>
      </c>
      <c r="AE2181" t="s">
        <v>742</v>
      </c>
      <c r="AF2181" t="s">
        <v>915</v>
      </c>
      <c r="AG2181" t="s">
        <v>742</v>
      </c>
      <c r="AH2181" t="s">
        <v>916</v>
      </c>
      <c r="AI2181" t="str">
        <f t="shared" ref="AI2181:AI2244" si="3165">IF(Z2181="x","",IF(Z2181=1,"e","o"))</f>
        <v>e</v>
      </c>
      <c r="AJ2181" t="str">
        <f t="shared" ref="AJ2181:AJ2244" si="3166">IF($J2181&lt;&gt;"",$J2181,IF($AC2181=$AC2180,AJ2180,""))</f>
        <v/>
      </c>
      <c r="AK2181" t="str">
        <f t="shared" ref="AK2181:AK2244" si="3167">IF($J2181&lt;&gt;"",$J2181,IF($AC2181=$AC2180,AK2180,""))</f>
        <v/>
      </c>
      <c r="AL2181" t="str">
        <f t="shared" ref="AL2181:AL2244" si="3168">IF($W2181="","",IF($AJ2181="","",IF($W2181="h",$AJ2181,IF($AJ2181="n","n",IF(AND($W2181="a",$AJ2181="d"),"o",IF(AND($W2181="a",$AJ2181="o"),"d"))))))</f>
        <v/>
      </c>
      <c r="AM2181" t="str">
        <f t="shared" ref="AM2181:AM2244" si="3169">IF($W2181="","",IF(J2181="","",IF(AL2181="n","n",IF(AL2181="d","o",IF(AL2181="o","d","")))))</f>
        <v/>
      </c>
      <c r="AN2181" t="str">
        <f t="shared" ref="AN2181:AN2244" si="3170">IF(AO2181="H","Home",IF(AO2181="A","Away",""))</f>
        <v>Away</v>
      </c>
      <c r="AO2181" t="str">
        <f t="shared" ref="AO2181:AO2244" si="3171">IF($W2181&lt;&gt;"",$W2181,IF($AC2181=$AC2180,AO2180,""))</f>
        <v>a</v>
      </c>
      <c r="AP2181" t="str">
        <f t="shared" ref="AP2181:AP2244" si="3172">IF(AL2181&lt;&gt;"",AL2181,IF($AC2181=$AC2180,AP2180,""))</f>
        <v/>
      </c>
      <c r="AQ2181" t="str">
        <f t="shared" ref="AQ2181:AQ2244" si="3173">IF(AM2181&lt;&gt;"",AM2181,IF($AC2181=$AC2180,AQ2180,""))</f>
        <v/>
      </c>
      <c r="AR2181" t="str">
        <f t="shared" ref="AR2181:AR2244" si="3174">IF(AN2181&lt;&gt;"",AN2181,IF($AC2181=$AC2180,AR2180,""))</f>
        <v>Away</v>
      </c>
      <c r="AS2181" t="str">
        <f t="shared" ref="AS2181:AS2244" si="3175">IF(AO2181&lt;&gt;"",AO2181,IF($AC2181=$AC2180,AS2180,""))</f>
        <v>a</v>
      </c>
      <c r="AT2181" t="str">
        <f t="shared" ref="AT2181:AT2244" si="3176">IF(AND(AI2181="e",OR(BE2181="Save",BF2181="Turnover_Takeaway",BF2181="Play_Defensive")),"Defensive",IF(AND(AI2181="o",OR(BE2181="Save",BF2181="Turnover_Takeaway",BF2181="Play_Defensive")),"Offensive",IF(OR(BE2181="Deadice",BE2181="Stoppage",BE2181="Intermission"),"",IF(AI2181="e","Offensive",IF(AI2181="o","Defensive","")))))</f>
        <v>Offensive</v>
      </c>
      <c r="AU2181" t="str">
        <f t="shared" ref="AU2181:AU2244" si="3177">IF(U2181&lt;&gt;"",U2181+5000,"")</f>
        <v/>
      </c>
      <c r="AV2181" t="str">
        <f t="shared" ref="AV2181:AV2244" si="3178">IF(V2181&lt;&gt;"",V2181+6000,"")</f>
        <v/>
      </c>
      <c r="AW2181" t="str" cm="1">
        <f t="array" ref="AW2181">IFERROR(IF(O2181&lt;&gt;"",O2181,IF(OR($S2181="",$T2181=""),"",IF(O2181&lt;&gt;"",O2181,IF($T2181&lt;&gt;"",_xlfn._xlws.FILTER(O:O,($BU:$BU=$BU2181)*($I:$I=$I2181)*($T:$T=$T2181)*($S:$S=_xlfn.MINIFS($S:$S,$T:$T,"="&amp;$T2181)),"")))))&amp;"",IF(O2181="","",""))&amp;""</f>
        <v>OffensivePlay_Possession-DriveMiddle</v>
      </c>
      <c r="AX2181" t="str" cm="1">
        <f t="array" ref="AX2181">IFERROR(IF(P2181&lt;&gt;"",P2181,IF(OR($S2181="",$T2181=""),"",IF($T2181&lt;&gt;"",_xlfn._xlws.FILTER(P:P,($BU:$BU=$BU2181)*($I:$I=$I2181)*($T:$T=$T2181)*($S:$S=_xlfn.MINIFS($S:$S,$T:$T,"="&amp;$T2181)),""))))&amp;"",IF(P2181="","",""))&amp;""</f>
        <v>OffensivePlay_Possession-Deke</v>
      </c>
      <c r="AY2181" t="str" cm="1">
        <f t="array" ref="AY2181">IFERROR(IF(Q2181&lt;&gt;"",Q2181,IF(OR($S2181="",$T2181=""),"",IF($T2181&lt;&gt;"",_xlfn._xlws.FILTER(Q:Q,($BU:$BU=$BU2181)*($I:$I=$I2181)*($T:$T=$T2181)*($S:$S=_xlfn.MINIFS($S:$S,$T:$T,"="&amp;$T2181)),""))))&amp;"",IF(Q2181="","",""))&amp;""</f>
        <v>s</v>
      </c>
      <c r="AZ2181" t="str" cm="1">
        <f t="array" ref="AZ2181">IFERROR(IF(R2181&lt;&gt;"",R2181,IF(OR($S2181="",$T2181=""),"",IF($T2181&lt;&gt;"",_xlfn._xlws.FILTER(R:R,($BU:$BU=$BU2181)*($I:$I=$I2181)*($T:$T=$T2181)*($S:$S=_xlfn.MINIFS($S:$S,$T:$T,"="&amp;$T2181)),""))))&amp;"",IF(R2181="","",""))&amp;""</f>
        <v>1</v>
      </c>
      <c r="BA2181" s="6">
        <f t="shared" ref="BA2181:BA2244" si="3179">IF(OR(L2181="Zone_Entry",L2181="Zone_Exit"),BA2180+1,BA2180)</f>
        <v>185</v>
      </c>
      <c r="BB2181">
        <f t="shared" ref="BB2181:BD2181" si="3180">BB2180</f>
        <v>18987</v>
      </c>
      <c r="BC2181" t="str">
        <f t="shared" si="3180"/>
        <v>Velodrome</v>
      </c>
      <c r="BD2181" t="str">
        <f t="shared" si="3180"/>
        <v>Outlaws</v>
      </c>
      <c r="BE2181" t="s">
        <v>13</v>
      </c>
      <c r="BF2181" t="s">
        <v>756</v>
      </c>
      <c r="BI2181" cm="1">
        <f t="array" ref="BI2181">IFERROR(_xlfn._xlws.FILTER(shifts!A:A,(shifts!B:B=events!AD2181)*(shifts!AG:AG&gt;=events!BK2181)*(shifts!AH:AH&lt;=events!BL2181)),BI2180)</f>
        <v>77</v>
      </c>
      <c r="BJ2181" s="15">
        <f t="shared" ref="BJ2181:BJ2244" si="3181">IF(AND(AG2181="",AH2181=""),0,((AE2181*60)+AF2181)-((AG2181*60)+AH2181))</f>
        <v>1</v>
      </c>
      <c r="BK2181">
        <f t="shared" ref="BK2181:BK2244" si="3182">(AE2181*60)+AF2181</f>
        <v>3</v>
      </c>
      <c r="BL2181">
        <f t="shared" ref="BL2181:BL2244" si="3183">IF(AND(AG2181="",AH2181=""),BK2181,((AG2181*60)+AH2181))</f>
        <v>2</v>
      </c>
      <c r="BM2181" s="15">
        <f>SUMIFS(BJ$2:BJ2181,K$2:K2181,"=Intermission")+SUMIFS(BJ$2:BJ2181,K$2:K2181,"=Timeout")</f>
        <v>67</v>
      </c>
      <c r="BN2181">
        <f t="shared" ref="BN2181:BN2244" si="3184">IF(AD2181=1,0,IF(AD2181=2,1080+BM2181,IF(AD2181=3,(1080*2)+BM2181,0)))</f>
        <v>1147</v>
      </c>
      <c r="BO2181" s="19">
        <f t="shared" ref="BO2181:BO2244" si="3185">IF(K2181="Intermission",BO2180,((1080)-((AE2181*60)+AF2181))+BN2181)</f>
        <v>2224</v>
      </c>
      <c r="BP2181">
        <f t="shared" ref="BP2181:BP2244" si="3186">IF(BO2181&lt;5,0,BO2181-5)</f>
        <v>2219</v>
      </c>
      <c r="BQ2181" s="17">
        <f t="shared" ref="BQ2181:BQ2244" si="3187">BP2181+BJ2181+5</f>
        <v>2225</v>
      </c>
      <c r="BR2181" t="str">
        <f t="shared" ref="BR2181:BR2244" si="3188">IF(AI2181="e","event_team_player_"&amp;BS2181,IF(AI2181="o","opp_team_player_"&amp;BS2181,""))</f>
        <v>event_team_player_1</v>
      </c>
      <c r="BS2181">
        <f>COUNTIFS(S$3:S2181,"="&amp;S2181,AI$3:AI2181,"="&amp;AI2181)</f>
        <v>1</v>
      </c>
      <c r="BT2181" t="str">
        <f>IFERROR(VLOOKUP(BB2181&amp;BU2181&amp;X2181,game_rosters!U:W,3,FALSE),"")</f>
        <v>P100185</v>
      </c>
      <c r="BU2181" t="str">
        <f t="shared" ref="BU2181:BU2244" si="3189">IF(AR2181="","",IF(AND(AR2181="Away",AI2181="e"),BD2181,IF(AND(AR2181="Home",AI2181="e"),BC2181,IF(AND(AR2181="Away",AI2181="o"),BC2181,IF(AND(AR2181="Home",AI2181="o"),BD2181)))))</f>
        <v>Outlaws</v>
      </c>
    </row>
    <row r="2182" spans="1:73" x14ac:dyDescent="0.2">
      <c r="A2182" t="str">
        <f t="shared" si="3164"/>
        <v/>
      </c>
      <c r="I2182" s="44">
        <v>91</v>
      </c>
      <c r="O2182" t="s">
        <v>625</v>
      </c>
      <c r="Q2182" t="s">
        <v>594</v>
      </c>
      <c r="R2182" s="51">
        <v>1</v>
      </c>
      <c r="S2182">
        <v>1120</v>
      </c>
      <c r="T2182" t="s">
        <v>756</v>
      </c>
      <c r="X2182">
        <v>91</v>
      </c>
      <c r="AA2182">
        <f t="shared" si="3121"/>
        <v>2120</v>
      </c>
      <c r="AB2182" t="str">
        <f t="shared" si="3122"/>
        <v/>
      </c>
      <c r="AC2182">
        <f t="shared" si="3160"/>
        <v>2120</v>
      </c>
      <c r="AD2182" s="6">
        <v>2</v>
      </c>
      <c r="AE2182" t="s">
        <v>742</v>
      </c>
      <c r="AF2182" t="s">
        <v>915</v>
      </c>
      <c r="AG2182" t="s">
        <v>742</v>
      </c>
      <c r="AH2182" t="s">
        <v>916</v>
      </c>
      <c r="AI2182" t="str">
        <f t="shared" si="3165"/>
        <v>o</v>
      </c>
      <c r="AJ2182" t="str">
        <f t="shared" si="3166"/>
        <v/>
      </c>
      <c r="AK2182" t="str">
        <f t="shared" si="3167"/>
        <v/>
      </c>
      <c r="AL2182" t="str">
        <f t="shared" si="3168"/>
        <v/>
      </c>
      <c r="AM2182" t="str">
        <f t="shared" si="3169"/>
        <v/>
      </c>
      <c r="AN2182" t="str">
        <f t="shared" si="3170"/>
        <v>Away</v>
      </c>
      <c r="AO2182" t="str">
        <f t="shared" si="3171"/>
        <v>a</v>
      </c>
      <c r="AP2182" t="str">
        <f t="shared" si="3172"/>
        <v/>
      </c>
      <c r="AQ2182" t="str">
        <f t="shared" si="3173"/>
        <v/>
      </c>
      <c r="AR2182" t="str">
        <f t="shared" si="3174"/>
        <v>Away</v>
      </c>
      <c r="AS2182" t="str">
        <f t="shared" si="3175"/>
        <v>a</v>
      </c>
      <c r="AT2182" t="str">
        <f t="shared" si="3176"/>
        <v>Defensive</v>
      </c>
      <c r="AU2182" t="str">
        <f t="shared" si="3177"/>
        <v/>
      </c>
      <c r="AV2182" t="str">
        <f t="shared" si="3178"/>
        <v/>
      </c>
      <c r="AW2182" t="str" cm="1">
        <f t="array" ref="AW2182">IFERROR(IF(O2182&lt;&gt;"",O2182,IF(OR($S2182="",$T2182=""),"",IF(O2182&lt;&gt;"",O2182,IF($T2182&lt;&gt;"",_xlfn._xlws.FILTER(O:O,($BU:$BU=$BU2182)*($I:$I=$I2182)*($T:$T=$T2182)*($S:$S=_xlfn.MINIFS($S:$S,$T:$T,"="&amp;$T2182)),"")))))&amp;"",IF(O2182="","",""))&amp;""</f>
        <v>Defensive_PlayPossession-BeatDeke</v>
      </c>
      <c r="AX2182" t="str" cm="1">
        <f t="array" ref="AX2182">IFERROR(IF(P2182&lt;&gt;"",P2182,IF(OR($S2182="",$T2182=""),"",IF($T2182&lt;&gt;"",_xlfn._xlws.FILTER(P:P,($BU:$BU=$BU2182)*($I:$I=$I2182)*($T:$T=$T2182)*($S:$S=_xlfn.MINIFS($S:$S,$T:$T,"="&amp;$T2182)),""))))&amp;"",IF(P2182="","",""))&amp;""</f>
        <v/>
      </c>
      <c r="AY2182" t="str" cm="1">
        <f t="array" ref="AY2182">IFERROR(IF(Q2182&lt;&gt;"",Q2182,IF(OR($S2182="",$T2182=""),"",IF($T2182&lt;&gt;"",_xlfn._xlws.FILTER(Q:Q,($BU:$BU=$BU2182)*($I:$I=$I2182)*($T:$T=$T2182)*($S:$S=_xlfn.MINIFS($S:$S,$T:$T,"="&amp;$T2182)),""))))&amp;"",IF(Q2182="","",""))&amp;""</f>
        <v>u</v>
      </c>
      <c r="AZ2182" t="str" cm="1">
        <f t="array" ref="AZ2182">IFERROR(IF(R2182&lt;&gt;"",R2182,IF(OR($S2182="",$T2182=""),"",IF($T2182&lt;&gt;"",_xlfn._xlws.FILTER(R:R,($BU:$BU=$BU2182)*($I:$I=$I2182)*($T:$T=$T2182)*($S:$S=_xlfn.MINIFS($S:$S,$T:$T,"="&amp;$T2182)),""))))&amp;"",IF(R2182="","",""))&amp;""</f>
        <v>1</v>
      </c>
      <c r="BA2182" s="6">
        <f t="shared" si="3179"/>
        <v>185</v>
      </c>
      <c r="BB2182">
        <f t="shared" ref="BB2182:BD2182" si="3190">BB2181</f>
        <v>18987</v>
      </c>
      <c r="BC2182" t="str">
        <f t="shared" si="3190"/>
        <v>Velodrome</v>
      </c>
      <c r="BD2182" t="str">
        <f t="shared" si="3190"/>
        <v>Outlaws</v>
      </c>
      <c r="BE2182" t="s">
        <v>13</v>
      </c>
      <c r="BF2182" t="s">
        <v>756</v>
      </c>
      <c r="BI2182" cm="1">
        <f t="array" ref="BI2182">IFERROR(_xlfn._xlws.FILTER(shifts!A:A,(shifts!B:B=events!AD2182)*(shifts!AG:AG&gt;=events!BK2182)*(shifts!AH:AH&lt;=events!BL2182)),BI2181)</f>
        <v>77</v>
      </c>
      <c r="BJ2182" s="15">
        <f t="shared" si="3181"/>
        <v>1</v>
      </c>
      <c r="BK2182">
        <f t="shared" si="3182"/>
        <v>3</v>
      </c>
      <c r="BL2182">
        <f t="shared" si="3183"/>
        <v>2</v>
      </c>
      <c r="BM2182" s="15">
        <f>SUMIFS(BJ$2:BJ2182,K$2:K2182,"=Intermission")+SUMIFS(BJ$2:BJ2182,K$2:K2182,"=Timeout")</f>
        <v>67</v>
      </c>
      <c r="BN2182">
        <f t="shared" si="3184"/>
        <v>1147</v>
      </c>
      <c r="BO2182" s="19">
        <f t="shared" si="3185"/>
        <v>2224</v>
      </c>
      <c r="BP2182">
        <f t="shared" si="3186"/>
        <v>2219</v>
      </c>
      <c r="BQ2182" s="17">
        <f t="shared" si="3187"/>
        <v>2225</v>
      </c>
      <c r="BR2182" t="str">
        <f t="shared" si="3188"/>
        <v>opp_team_player_1</v>
      </c>
      <c r="BS2182">
        <f>COUNTIFS(S$3:S2182,"="&amp;S2182,AI$3:AI2182,"="&amp;AI2182)</f>
        <v>1</v>
      </c>
      <c r="BT2182" t="str">
        <f>IFERROR(VLOOKUP(BB2182&amp;BU2182&amp;X2182,game_rosters!U:W,3,FALSE),"")</f>
        <v>P100002</v>
      </c>
      <c r="BU2182" t="str">
        <f t="shared" si="3189"/>
        <v>Velodrome</v>
      </c>
    </row>
    <row r="2183" spans="1:73" x14ac:dyDescent="0.2">
      <c r="A2183" t="str">
        <f t="shared" si="3164"/>
        <v/>
      </c>
      <c r="I2183" s="44">
        <v>22</v>
      </c>
      <c r="O2183" t="s">
        <v>602</v>
      </c>
      <c r="Q2183" t="s">
        <v>594</v>
      </c>
      <c r="R2183" s="51">
        <v>1</v>
      </c>
      <c r="S2183">
        <v>1120</v>
      </c>
      <c r="T2183" t="s">
        <v>756</v>
      </c>
      <c r="X2183">
        <v>22</v>
      </c>
      <c r="AA2183">
        <f t="shared" si="3121"/>
        <v>2120</v>
      </c>
      <c r="AB2183" t="str">
        <f t="shared" si="3122"/>
        <v/>
      </c>
      <c r="AC2183">
        <f t="shared" si="3160"/>
        <v>2120</v>
      </c>
      <c r="AD2183" s="6">
        <v>2</v>
      </c>
      <c r="AE2183" t="s">
        <v>742</v>
      </c>
      <c r="AF2183" t="s">
        <v>915</v>
      </c>
      <c r="AG2183" t="s">
        <v>742</v>
      </c>
      <c r="AH2183" t="s">
        <v>916</v>
      </c>
      <c r="AI2183" t="str">
        <f t="shared" si="3165"/>
        <v>o</v>
      </c>
      <c r="AJ2183" t="str">
        <f t="shared" si="3166"/>
        <v/>
      </c>
      <c r="AK2183" t="str">
        <f t="shared" si="3167"/>
        <v/>
      </c>
      <c r="AL2183" t="str">
        <f t="shared" si="3168"/>
        <v/>
      </c>
      <c r="AM2183" t="str">
        <f t="shared" si="3169"/>
        <v/>
      </c>
      <c r="AN2183" t="str">
        <f t="shared" si="3170"/>
        <v>Away</v>
      </c>
      <c r="AO2183" t="str">
        <f t="shared" si="3171"/>
        <v>a</v>
      </c>
      <c r="AP2183" t="str">
        <f t="shared" si="3172"/>
        <v/>
      </c>
      <c r="AQ2183" t="str">
        <f t="shared" si="3173"/>
        <v/>
      </c>
      <c r="AR2183" t="str">
        <f t="shared" si="3174"/>
        <v>Away</v>
      </c>
      <c r="AS2183" t="str">
        <f t="shared" si="3175"/>
        <v>a</v>
      </c>
      <c r="AT2183" t="str">
        <f t="shared" si="3176"/>
        <v>Defensive</v>
      </c>
      <c r="AU2183" t="str">
        <f t="shared" si="3177"/>
        <v/>
      </c>
      <c r="AV2183" t="str">
        <f t="shared" si="3178"/>
        <v/>
      </c>
      <c r="AW2183" t="str" cm="1">
        <f t="array" ref="AW2183">IFERROR(IF(O2183&lt;&gt;"",O2183,IF(OR($S2183="",$T2183=""),"",IF(O2183&lt;&gt;"",O2183,IF($T2183&lt;&gt;"",_xlfn._xlws.FILTER(O:O,($BU:$BU=$BU2183)*($I:$I=$I2183)*($T:$T=$T2183)*($S:$S=_xlfn.MINIFS($S:$S,$T:$T,"="&amp;$T2183)),"")))))&amp;"",IF(O2183="","",""))&amp;""</f>
        <v>Defensive_PlayPossession-StickCheck</v>
      </c>
      <c r="AX2183" t="str" cm="1">
        <f t="array" ref="AX2183">IFERROR(IF(P2183&lt;&gt;"",P2183,IF(OR($S2183="",$T2183=""),"",IF($T2183&lt;&gt;"",_xlfn._xlws.FILTER(P:P,($BU:$BU=$BU2183)*($I:$I=$I2183)*($T:$T=$T2183)*($S:$S=_xlfn.MINIFS($S:$S,$T:$T,"="&amp;$T2183)),""))))&amp;"",IF(P2183="","",""))&amp;""</f>
        <v/>
      </c>
      <c r="AY2183" t="str" cm="1">
        <f t="array" ref="AY2183">IFERROR(IF(Q2183&lt;&gt;"",Q2183,IF(OR($S2183="",$T2183=""),"",IF($T2183&lt;&gt;"",_xlfn._xlws.FILTER(Q:Q,($BU:$BU=$BU2183)*($I:$I=$I2183)*($T:$T=$T2183)*($S:$S=_xlfn.MINIFS($S:$S,$T:$T,"="&amp;$T2183)),""))))&amp;"",IF(Q2183="","",""))&amp;""</f>
        <v>u</v>
      </c>
      <c r="AZ2183" t="str" cm="1">
        <f t="array" ref="AZ2183">IFERROR(IF(R2183&lt;&gt;"",R2183,IF(OR($S2183="",$T2183=""),"",IF($T2183&lt;&gt;"",_xlfn._xlws.FILTER(R:R,($BU:$BU=$BU2183)*($I:$I=$I2183)*($T:$T=$T2183)*($S:$S=_xlfn.MINIFS($S:$S,$T:$T,"="&amp;$T2183)),""))))&amp;"",IF(R2183="","",""))&amp;""</f>
        <v>1</v>
      </c>
      <c r="BA2183" s="6">
        <f t="shared" si="3179"/>
        <v>185</v>
      </c>
      <c r="BB2183">
        <f t="shared" ref="BB2183:BD2183" si="3191">BB2182</f>
        <v>18987</v>
      </c>
      <c r="BC2183" t="str">
        <f t="shared" si="3191"/>
        <v>Velodrome</v>
      </c>
      <c r="BD2183" t="str">
        <f t="shared" si="3191"/>
        <v>Outlaws</v>
      </c>
      <c r="BE2183" t="s">
        <v>13</v>
      </c>
      <c r="BF2183" t="s">
        <v>756</v>
      </c>
      <c r="BI2183" cm="1">
        <f t="array" ref="BI2183">IFERROR(_xlfn._xlws.FILTER(shifts!A:A,(shifts!B:B=events!AD2183)*(shifts!AG:AG&gt;=events!BK2183)*(shifts!AH:AH&lt;=events!BL2183)),BI2182)</f>
        <v>77</v>
      </c>
      <c r="BJ2183" s="15">
        <f t="shared" si="3181"/>
        <v>1</v>
      </c>
      <c r="BK2183">
        <f t="shared" si="3182"/>
        <v>3</v>
      </c>
      <c r="BL2183">
        <f t="shared" si="3183"/>
        <v>2</v>
      </c>
      <c r="BM2183" s="15">
        <f>SUMIFS(BJ$2:BJ2183,K$2:K2183,"=Intermission")+SUMIFS(BJ$2:BJ2183,K$2:K2183,"=Timeout")</f>
        <v>67</v>
      </c>
      <c r="BN2183">
        <f t="shared" si="3184"/>
        <v>1147</v>
      </c>
      <c r="BO2183" s="19">
        <f t="shared" si="3185"/>
        <v>2224</v>
      </c>
      <c r="BP2183">
        <f t="shared" si="3186"/>
        <v>2219</v>
      </c>
      <c r="BQ2183" s="17">
        <f t="shared" si="3187"/>
        <v>2225</v>
      </c>
      <c r="BR2183" t="str">
        <f t="shared" si="3188"/>
        <v>opp_team_player_2</v>
      </c>
      <c r="BS2183">
        <f>COUNTIFS(S$3:S2183,"="&amp;S2183,AI$3:AI2183,"="&amp;AI2183)</f>
        <v>2</v>
      </c>
      <c r="BT2183" t="str">
        <f>IFERROR(VLOOKUP(BB2183&amp;BU2183&amp;X2183,game_rosters!U:W,3,FALSE),"")</f>
        <v>P100108</v>
      </c>
      <c r="BU2183" t="str">
        <f t="shared" si="3189"/>
        <v>Velodrome</v>
      </c>
    </row>
    <row r="2184" spans="1:73" x14ac:dyDescent="0.2">
      <c r="A2184">
        <f t="shared" si="3164"/>
        <v>1</v>
      </c>
      <c r="I2184" s="44">
        <v>77</v>
      </c>
      <c r="K2184" t="s">
        <v>6</v>
      </c>
      <c r="L2184" t="s">
        <v>205</v>
      </c>
      <c r="M2184" t="s">
        <v>51</v>
      </c>
      <c r="N2184" t="s">
        <v>595</v>
      </c>
      <c r="R2184" s="51">
        <v>1</v>
      </c>
      <c r="S2184">
        <v>1121</v>
      </c>
      <c r="T2184">
        <v>180</v>
      </c>
      <c r="W2184" t="s">
        <v>731</v>
      </c>
      <c r="X2184">
        <v>77</v>
      </c>
      <c r="Z2184">
        <v>1</v>
      </c>
      <c r="AA2184">
        <f t="shared" si="3121"/>
        <v>2121</v>
      </c>
      <c r="AB2184">
        <f t="shared" si="3122"/>
        <v>9180</v>
      </c>
      <c r="AC2184">
        <f t="shared" si="3160"/>
        <v>9180</v>
      </c>
      <c r="AD2184" s="6">
        <v>2</v>
      </c>
      <c r="AE2184" t="s">
        <v>742</v>
      </c>
      <c r="AF2184" t="s">
        <v>916</v>
      </c>
      <c r="AG2184" t="s">
        <v>756</v>
      </c>
      <c r="AH2184" t="s">
        <v>756</v>
      </c>
      <c r="AI2184" t="str">
        <f t="shared" si="3165"/>
        <v>e</v>
      </c>
      <c r="AJ2184" t="str">
        <f t="shared" si="3166"/>
        <v/>
      </c>
      <c r="AK2184" t="str">
        <f t="shared" si="3167"/>
        <v/>
      </c>
      <c r="AL2184" t="str">
        <f t="shared" si="3168"/>
        <v/>
      </c>
      <c r="AM2184" t="str">
        <f t="shared" si="3169"/>
        <v/>
      </c>
      <c r="AN2184" t="str">
        <f t="shared" si="3170"/>
        <v>Away</v>
      </c>
      <c r="AO2184" t="str">
        <f t="shared" si="3171"/>
        <v>a</v>
      </c>
      <c r="AP2184" t="str">
        <f t="shared" si="3172"/>
        <v/>
      </c>
      <c r="AQ2184" t="str">
        <f t="shared" si="3173"/>
        <v/>
      </c>
      <c r="AR2184" t="str">
        <f t="shared" si="3174"/>
        <v>Away</v>
      </c>
      <c r="AS2184" t="str">
        <f t="shared" si="3175"/>
        <v>a</v>
      </c>
      <c r="AT2184" t="str">
        <f t="shared" si="3176"/>
        <v>Offensive</v>
      </c>
      <c r="AU2184" t="str">
        <f t="shared" si="3177"/>
        <v/>
      </c>
      <c r="AV2184" t="str">
        <f t="shared" si="3178"/>
        <v/>
      </c>
      <c r="AW2184" t="str" cm="1">
        <f t="array" ref="AW2184">IFERROR(IF(O2184&lt;&gt;"",O2184,IF(OR($S2184="",$T2184=""),"",IF(O2184&lt;&gt;"",O2184,IF($T2184&lt;&gt;"",_xlfn._xlws.FILTER(O:O,($BU:$BU=$BU2184)*($I:$I=$I2184)*($T:$T=$T2184)*($S:$S=_xlfn.MINIFS($S:$S,$T:$T,"="&amp;$T2184)),"")))))&amp;"",IF(O2184="","",""))&amp;""</f>
        <v/>
      </c>
      <c r="AX2184" t="str" cm="1">
        <f t="array" ref="AX2184">IFERROR(IF(P2184&lt;&gt;"",P2184,IF(OR($S2184="",$T2184=""),"",IF($T2184&lt;&gt;"",_xlfn._xlws.FILTER(P:P,($BU:$BU=$BU2184)*($I:$I=$I2184)*($T:$T=$T2184)*($S:$S=_xlfn.MINIFS($S:$S,$T:$T,"="&amp;$T2184)),""))))&amp;"",IF(P2184="","",""))&amp;""</f>
        <v/>
      </c>
      <c r="AY2184" t="str" cm="1">
        <f t="array" ref="AY2184">IFERROR(IF(Q2184&lt;&gt;"",Q2184,IF(OR($S2184="",$T2184=""),"",IF($T2184&lt;&gt;"",_xlfn._xlws.FILTER(Q:Q,($BU:$BU=$BU2184)*($I:$I=$I2184)*($T:$T=$T2184)*($S:$S=_xlfn.MINIFS($S:$S,$T:$T,"="&amp;$T2184)),""))))&amp;"",IF(Q2184="","",""))&amp;""</f>
        <v/>
      </c>
      <c r="AZ2184" t="str" cm="1">
        <f t="array" ref="AZ2184">IFERROR(IF(R2184&lt;&gt;"",R2184,IF(OR($S2184="",$T2184=""),"",IF($T2184&lt;&gt;"",_xlfn._xlws.FILTER(R:R,($BU:$BU=$BU2184)*($I:$I=$I2184)*($T:$T=$T2184)*($S:$S=_xlfn.MINIFS($S:$S,$T:$T,"="&amp;$T2184)),""))))&amp;"",IF(R2184="","",""))&amp;""</f>
        <v>1</v>
      </c>
      <c r="BA2184" s="6">
        <f t="shared" si="3179"/>
        <v>185</v>
      </c>
      <c r="BB2184">
        <f t="shared" ref="BB2184:BD2184" si="3192">BB2183</f>
        <v>18987</v>
      </c>
      <c r="BC2184" t="str">
        <f t="shared" si="3192"/>
        <v>Velodrome</v>
      </c>
      <c r="BD2184" t="str">
        <f t="shared" si="3192"/>
        <v>Outlaws</v>
      </c>
      <c r="BE2184" t="s">
        <v>6</v>
      </c>
      <c r="BF2184" t="s">
        <v>205</v>
      </c>
      <c r="BI2184" cm="1">
        <f t="array" ref="BI2184">IFERROR(_xlfn._xlws.FILTER(shifts!A:A,(shifts!B:B=events!AD2184)*(shifts!AG:AG&gt;=events!BK2184)*(shifts!AH:AH&lt;=events!BL2184)),BI2183)</f>
        <v>77</v>
      </c>
      <c r="BJ2184" s="15">
        <f t="shared" si="3181"/>
        <v>0</v>
      </c>
      <c r="BK2184">
        <f t="shared" si="3182"/>
        <v>2</v>
      </c>
      <c r="BL2184">
        <f t="shared" si="3183"/>
        <v>2</v>
      </c>
      <c r="BM2184" s="15">
        <f>SUMIFS(BJ$2:BJ2184,K$2:K2184,"=Intermission")+SUMIFS(BJ$2:BJ2184,K$2:K2184,"=Timeout")</f>
        <v>67</v>
      </c>
      <c r="BN2184">
        <f t="shared" si="3184"/>
        <v>1147</v>
      </c>
      <c r="BO2184" s="19">
        <f t="shared" si="3185"/>
        <v>2225</v>
      </c>
      <c r="BP2184">
        <f t="shared" si="3186"/>
        <v>2220</v>
      </c>
      <c r="BQ2184" s="17">
        <f t="shared" si="3187"/>
        <v>2225</v>
      </c>
      <c r="BR2184" t="str">
        <f t="shared" si="3188"/>
        <v>event_team_player_1</v>
      </c>
      <c r="BS2184">
        <f>COUNTIFS(S$3:S2184,"="&amp;S2184,AI$3:AI2184,"="&amp;AI2184)</f>
        <v>1</v>
      </c>
      <c r="BT2184" t="str">
        <f>IFERROR(VLOOKUP(BB2184&amp;BU2184&amp;X2184,game_rosters!U:W,3,FALSE),"")</f>
        <v>P100185</v>
      </c>
      <c r="BU2184" t="str">
        <f t="shared" si="3189"/>
        <v>Outlaws</v>
      </c>
    </row>
    <row r="2185" spans="1:73" x14ac:dyDescent="0.2">
      <c r="A2185" t="str">
        <f t="shared" si="3164"/>
        <v/>
      </c>
      <c r="I2185" s="44">
        <v>39</v>
      </c>
      <c r="S2185">
        <v>1121</v>
      </c>
      <c r="T2185">
        <v>180</v>
      </c>
      <c r="X2185">
        <v>39</v>
      </c>
      <c r="AA2185">
        <f t="shared" si="3121"/>
        <v>2121</v>
      </c>
      <c r="AB2185">
        <f t="shared" si="3122"/>
        <v>9180</v>
      </c>
      <c r="AC2185">
        <f t="shared" si="3160"/>
        <v>9180</v>
      </c>
      <c r="AD2185" s="6">
        <v>2</v>
      </c>
      <c r="AE2185" t="s">
        <v>742</v>
      </c>
      <c r="AF2185" t="s">
        <v>916</v>
      </c>
      <c r="AG2185" t="s">
        <v>756</v>
      </c>
      <c r="AH2185" t="s">
        <v>756</v>
      </c>
      <c r="AI2185" t="str">
        <f t="shared" si="3165"/>
        <v>o</v>
      </c>
      <c r="AJ2185" t="str">
        <f t="shared" si="3166"/>
        <v/>
      </c>
      <c r="AK2185" t="str">
        <f t="shared" si="3167"/>
        <v/>
      </c>
      <c r="AL2185" t="str">
        <f t="shared" si="3168"/>
        <v/>
      </c>
      <c r="AM2185" t="str">
        <f t="shared" si="3169"/>
        <v/>
      </c>
      <c r="AN2185" t="str">
        <f t="shared" si="3170"/>
        <v>Away</v>
      </c>
      <c r="AO2185" t="str">
        <f t="shared" si="3171"/>
        <v>a</v>
      </c>
      <c r="AP2185" t="str">
        <f t="shared" si="3172"/>
        <v/>
      </c>
      <c r="AQ2185" t="str">
        <f t="shared" si="3173"/>
        <v/>
      </c>
      <c r="AR2185" t="str">
        <f t="shared" si="3174"/>
        <v>Away</v>
      </c>
      <c r="AS2185" t="str">
        <f t="shared" si="3175"/>
        <v>a</v>
      </c>
      <c r="AT2185" t="str">
        <f t="shared" si="3176"/>
        <v>Defensive</v>
      </c>
      <c r="AU2185" t="str">
        <f t="shared" si="3177"/>
        <v/>
      </c>
      <c r="AV2185" t="str">
        <f t="shared" si="3178"/>
        <v/>
      </c>
      <c r="AW2185" t="str" cm="1">
        <f t="array" ref="AW2185">IFERROR(IF(O2185&lt;&gt;"",O2185,IF(OR($S2185="",$T2185=""),"",IF(O2185&lt;&gt;"",O2185,IF($T2185&lt;&gt;"",_xlfn._xlws.FILTER(O:O,($BU:$BU=$BU2185)*($I:$I=$I2185)*($T:$T=$T2185)*($S:$S=_xlfn.MINIFS($S:$S,$T:$T,"="&amp;$T2185)),"")))))&amp;"",IF(O2185="","",""))&amp;""</f>
        <v/>
      </c>
      <c r="AX2185" t="str" cm="1">
        <f t="array" ref="AX2185">IFERROR(IF(P2185&lt;&gt;"",P2185,IF(OR($S2185="",$T2185=""),"",IF($T2185&lt;&gt;"",_xlfn._xlws.FILTER(P:P,($BU:$BU=$BU2185)*($I:$I=$I2185)*($T:$T=$T2185)*($S:$S=_xlfn.MINIFS($S:$S,$T:$T,"="&amp;$T2185)),""))))&amp;"",IF(P2185="","",""))&amp;""</f>
        <v/>
      </c>
      <c r="AY2185" t="str" cm="1">
        <f t="array" ref="AY2185">IFERROR(IF(Q2185&lt;&gt;"",Q2185,IF(OR($S2185="",$T2185=""),"",IF($T2185&lt;&gt;"",_xlfn._xlws.FILTER(Q:Q,($BU:$BU=$BU2185)*($I:$I=$I2185)*($T:$T=$T2185)*($S:$S=_xlfn.MINIFS($S:$S,$T:$T,"="&amp;$T2185)),""))))&amp;"",IF(Q2185="","",""))&amp;""</f>
        <v/>
      </c>
      <c r="AZ2185" t="str" cm="1">
        <f t="array" ref="AZ2185">IFERROR(IF(R2185&lt;&gt;"",R2185,IF(OR($S2185="",$T2185=""),"",IF($T2185&lt;&gt;"",_xlfn._xlws.FILTER(R:R,($BU:$BU=$BU2185)*($I:$I=$I2185)*($T:$T=$T2185)*($S:$S=_xlfn.MINIFS($S:$S,$T:$T,"="&amp;$T2185)),""))))&amp;"",IF(R2185="","",""))&amp;""</f>
        <v/>
      </c>
      <c r="BA2185" s="6">
        <f t="shared" si="3179"/>
        <v>185</v>
      </c>
      <c r="BB2185">
        <f t="shared" ref="BB2185:BD2185" si="3193">BB2184</f>
        <v>18987</v>
      </c>
      <c r="BC2185" t="str">
        <f t="shared" si="3193"/>
        <v>Velodrome</v>
      </c>
      <c r="BD2185" t="str">
        <f t="shared" si="3193"/>
        <v>Outlaws</v>
      </c>
      <c r="BE2185" t="s">
        <v>6</v>
      </c>
      <c r="BF2185" t="s">
        <v>205</v>
      </c>
      <c r="BI2185" cm="1">
        <f t="array" ref="BI2185">IFERROR(_xlfn._xlws.FILTER(shifts!A:A,(shifts!B:B=events!AD2185)*(shifts!AG:AG&gt;=events!BK2185)*(shifts!AH:AH&lt;=events!BL2185)),BI2184)</f>
        <v>77</v>
      </c>
      <c r="BJ2185" s="15">
        <f t="shared" si="3181"/>
        <v>0</v>
      </c>
      <c r="BK2185">
        <f t="shared" si="3182"/>
        <v>2</v>
      </c>
      <c r="BL2185">
        <f t="shared" si="3183"/>
        <v>2</v>
      </c>
      <c r="BM2185" s="15">
        <f>SUMIFS(BJ$2:BJ2185,K$2:K2185,"=Intermission")+SUMIFS(BJ$2:BJ2185,K$2:K2185,"=Timeout")</f>
        <v>67</v>
      </c>
      <c r="BN2185">
        <f t="shared" si="3184"/>
        <v>1147</v>
      </c>
      <c r="BO2185" s="19">
        <f t="shared" si="3185"/>
        <v>2225</v>
      </c>
      <c r="BP2185">
        <f t="shared" si="3186"/>
        <v>2220</v>
      </c>
      <c r="BQ2185" s="17">
        <f t="shared" si="3187"/>
        <v>2225</v>
      </c>
      <c r="BR2185" t="str">
        <f t="shared" si="3188"/>
        <v>opp_team_player_1</v>
      </c>
      <c r="BS2185">
        <f>COUNTIFS(S$3:S2185,"="&amp;S2185,AI$3:AI2185,"="&amp;AI2185)</f>
        <v>1</v>
      </c>
      <c r="BT2185" t="str">
        <f>IFERROR(VLOOKUP(BB2185&amp;BU2185&amp;X2185,game_rosters!U:W,3,FALSE),"")</f>
        <v>P100016</v>
      </c>
      <c r="BU2185" t="str">
        <f t="shared" si="3189"/>
        <v>Velodrome</v>
      </c>
    </row>
    <row r="2186" spans="1:73" x14ac:dyDescent="0.2">
      <c r="A2186" t="str">
        <f t="shared" si="3164"/>
        <v/>
      </c>
      <c r="I2186" s="44">
        <v>91</v>
      </c>
      <c r="O2186" t="s">
        <v>602</v>
      </c>
      <c r="R2186" s="51">
        <v>1</v>
      </c>
      <c r="S2186">
        <v>1121</v>
      </c>
      <c r="T2186">
        <v>180</v>
      </c>
      <c r="X2186">
        <v>91</v>
      </c>
      <c r="AA2186">
        <f t="shared" si="3121"/>
        <v>2121</v>
      </c>
      <c r="AB2186">
        <f t="shared" si="3122"/>
        <v>9180</v>
      </c>
      <c r="AC2186">
        <f t="shared" si="3160"/>
        <v>9180</v>
      </c>
      <c r="AD2186" s="6">
        <v>2</v>
      </c>
      <c r="AE2186" t="s">
        <v>742</v>
      </c>
      <c r="AF2186" t="s">
        <v>916</v>
      </c>
      <c r="AG2186" t="s">
        <v>756</v>
      </c>
      <c r="AH2186" t="s">
        <v>756</v>
      </c>
      <c r="AI2186" t="str">
        <f t="shared" si="3165"/>
        <v>o</v>
      </c>
      <c r="AJ2186" t="str">
        <f t="shared" si="3166"/>
        <v/>
      </c>
      <c r="AK2186" t="str">
        <f t="shared" si="3167"/>
        <v/>
      </c>
      <c r="AL2186" t="str">
        <f t="shared" si="3168"/>
        <v/>
      </c>
      <c r="AM2186" t="str">
        <f t="shared" si="3169"/>
        <v/>
      </c>
      <c r="AN2186" t="str">
        <f t="shared" si="3170"/>
        <v>Away</v>
      </c>
      <c r="AO2186" t="str">
        <f t="shared" si="3171"/>
        <v>a</v>
      </c>
      <c r="AP2186" t="str">
        <f t="shared" si="3172"/>
        <v/>
      </c>
      <c r="AQ2186" t="str">
        <f t="shared" si="3173"/>
        <v/>
      </c>
      <c r="AR2186" t="str">
        <f t="shared" si="3174"/>
        <v>Away</v>
      </c>
      <c r="AS2186" t="str">
        <f t="shared" si="3175"/>
        <v>a</v>
      </c>
      <c r="AT2186" t="str">
        <f t="shared" si="3176"/>
        <v>Defensive</v>
      </c>
      <c r="AU2186" t="str">
        <f t="shared" si="3177"/>
        <v/>
      </c>
      <c r="AV2186" t="str">
        <f t="shared" si="3178"/>
        <v/>
      </c>
      <c r="AW2186" t="str" cm="1">
        <f t="array" ref="AW2186">IFERROR(IF(O2186&lt;&gt;"",O2186,IF(OR($S2186="",$T2186=""),"",IF(O2186&lt;&gt;"",O2186,IF($T2186&lt;&gt;"",_xlfn._xlws.FILTER(O:O,($BU:$BU=$BU2186)*($I:$I=$I2186)*($T:$T=$T2186)*($S:$S=_xlfn.MINIFS($S:$S,$T:$T,"="&amp;$T2186)),"")))))&amp;"",IF(O2186="","",""))&amp;""</f>
        <v>Defensive_PlayPossession-StickCheck</v>
      </c>
      <c r="AX2186" t="str" cm="1">
        <f t="array" ref="AX2186">IFERROR(IF(P2186&lt;&gt;"",P2186,IF(OR($S2186="",$T2186=""),"",IF($T2186&lt;&gt;"",_xlfn._xlws.FILTER(P:P,($BU:$BU=$BU2186)*($I:$I=$I2186)*($T:$T=$T2186)*($S:$S=_xlfn.MINIFS($S:$S,$T:$T,"="&amp;$T2186)),""))))&amp;"",IF(P2186="","",""))&amp;""</f>
        <v/>
      </c>
      <c r="AY2186" t="str" cm="1">
        <f t="array" ref="AY2186">IFERROR(IF(Q2186&lt;&gt;"",Q2186,IF(OR($S2186="",$T2186=""),"",IF($T2186&lt;&gt;"",_xlfn._xlws.FILTER(Q:Q,($BU:$BU=$BU2186)*($I:$I=$I2186)*($T:$T=$T2186)*($S:$S=_xlfn.MINIFS($S:$S,$T:$T,"="&amp;$T2186)),""))))&amp;"",IF(Q2186="","",""))&amp;""</f>
        <v/>
      </c>
      <c r="AZ2186" t="str" cm="1">
        <f t="array" ref="AZ2186">IFERROR(IF(R2186&lt;&gt;"",R2186,IF(OR($S2186="",$T2186=""),"",IF($T2186&lt;&gt;"",_xlfn._xlws.FILTER(R:R,($BU:$BU=$BU2186)*($I:$I=$I2186)*($T:$T=$T2186)*($S:$S=_xlfn.MINIFS($S:$S,$T:$T,"="&amp;$T2186)),""))))&amp;"",IF(R2186="","",""))&amp;""</f>
        <v>1</v>
      </c>
      <c r="BA2186" s="6">
        <f t="shared" si="3179"/>
        <v>185</v>
      </c>
      <c r="BB2186">
        <f t="shared" ref="BB2186:BD2186" si="3194">BB2185</f>
        <v>18987</v>
      </c>
      <c r="BC2186" t="str">
        <f t="shared" si="3194"/>
        <v>Velodrome</v>
      </c>
      <c r="BD2186" t="str">
        <f t="shared" si="3194"/>
        <v>Outlaws</v>
      </c>
      <c r="BE2186" t="s">
        <v>6</v>
      </c>
      <c r="BF2186" t="s">
        <v>205</v>
      </c>
      <c r="BI2186" cm="1">
        <f t="array" ref="BI2186">IFERROR(_xlfn._xlws.FILTER(shifts!A:A,(shifts!B:B=events!AD2186)*(shifts!AG:AG&gt;=events!BK2186)*(shifts!AH:AH&lt;=events!BL2186)),BI2185)</f>
        <v>77</v>
      </c>
      <c r="BJ2186" s="15">
        <f t="shared" si="3181"/>
        <v>0</v>
      </c>
      <c r="BK2186">
        <f t="shared" si="3182"/>
        <v>2</v>
      </c>
      <c r="BL2186">
        <f t="shared" si="3183"/>
        <v>2</v>
      </c>
      <c r="BM2186" s="15">
        <f>SUMIFS(BJ$2:BJ2186,K$2:K2186,"=Intermission")+SUMIFS(BJ$2:BJ2186,K$2:K2186,"=Timeout")</f>
        <v>67</v>
      </c>
      <c r="BN2186">
        <f t="shared" si="3184"/>
        <v>1147</v>
      </c>
      <c r="BO2186" s="19">
        <f t="shared" si="3185"/>
        <v>2225</v>
      </c>
      <c r="BP2186">
        <f t="shared" si="3186"/>
        <v>2220</v>
      </c>
      <c r="BQ2186" s="17">
        <f t="shared" si="3187"/>
        <v>2225</v>
      </c>
      <c r="BR2186" t="str">
        <f t="shared" si="3188"/>
        <v>opp_team_player_2</v>
      </c>
      <c r="BS2186">
        <f>COUNTIFS(S$3:S2186,"="&amp;S2186,AI$3:AI2186,"="&amp;AI2186)</f>
        <v>2</v>
      </c>
      <c r="BT2186" t="str">
        <f>IFERROR(VLOOKUP(BB2186&amp;BU2186&amp;X2186,game_rosters!U:W,3,FALSE),"")</f>
        <v>P100002</v>
      </c>
      <c r="BU2186" t="str">
        <f t="shared" si="3189"/>
        <v>Velodrome</v>
      </c>
    </row>
    <row r="2187" spans="1:73" x14ac:dyDescent="0.2">
      <c r="A2187">
        <f t="shared" si="3164"/>
        <v>1</v>
      </c>
      <c r="I2187" s="44">
        <v>39</v>
      </c>
      <c r="K2187" t="s">
        <v>15</v>
      </c>
      <c r="L2187" t="s">
        <v>179</v>
      </c>
      <c r="M2187" t="s">
        <v>97</v>
      </c>
      <c r="S2187">
        <v>1122</v>
      </c>
      <c r="T2187">
        <v>180</v>
      </c>
      <c r="W2187" t="s">
        <v>735</v>
      </c>
      <c r="X2187">
        <v>39</v>
      </c>
      <c r="Z2187">
        <v>1</v>
      </c>
      <c r="AA2187">
        <f t="shared" si="3121"/>
        <v>2122</v>
      </c>
      <c r="AB2187">
        <f t="shared" si="3122"/>
        <v>9180</v>
      </c>
      <c r="AC2187">
        <f t="shared" si="3160"/>
        <v>9180</v>
      </c>
      <c r="AD2187" s="6">
        <v>2</v>
      </c>
      <c r="AE2187" t="s">
        <v>742</v>
      </c>
      <c r="AF2187" t="s">
        <v>916</v>
      </c>
      <c r="AG2187" t="s">
        <v>756</v>
      </c>
      <c r="AH2187" t="s">
        <v>756</v>
      </c>
      <c r="AI2187" t="str">
        <f t="shared" si="3165"/>
        <v>e</v>
      </c>
      <c r="AJ2187" t="str">
        <f t="shared" si="3166"/>
        <v/>
      </c>
      <c r="AK2187" t="str">
        <f t="shared" si="3167"/>
        <v/>
      </c>
      <c r="AL2187" t="str">
        <f t="shared" si="3168"/>
        <v/>
      </c>
      <c r="AM2187" t="str">
        <f t="shared" si="3169"/>
        <v/>
      </c>
      <c r="AN2187" t="str">
        <f t="shared" si="3170"/>
        <v>Home</v>
      </c>
      <c r="AO2187" t="str">
        <f t="shared" si="3171"/>
        <v>h</v>
      </c>
      <c r="AP2187" t="str">
        <f t="shared" si="3172"/>
        <v/>
      </c>
      <c r="AQ2187" t="str">
        <f t="shared" si="3173"/>
        <v/>
      </c>
      <c r="AR2187" t="str">
        <f t="shared" si="3174"/>
        <v>Home</v>
      </c>
      <c r="AS2187" t="str">
        <f t="shared" si="3175"/>
        <v>h</v>
      </c>
      <c r="AT2187" t="str">
        <f t="shared" si="3176"/>
        <v>Defensive</v>
      </c>
      <c r="AU2187" t="str">
        <f t="shared" si="3177"/>
        <v/>
      </c>
      <c r="AV2187" t="str">
        <f t="shared" si="3178"/>
        <v/>
      </c>
      <c r="AW2187" t="str" cm="1">
        <f t="array" ref="AW2187">IFERROR(IF(O2187&lt;&gt;"",O2187,IF(OR($S2187="",$T2187=""),"",IF(O2187&lt;&gt;"",O2187,IF($T2187&lt;&gt;"",_xlfn._xlws.FILTER(O:O,($BU:$BU=$BU2187)*($I:$I=$I2187)*($T:$T=$T2187)*($S:$S=_xlfn.MINIFS($S:$S,$T:$T,"="&amp;$T2187)),"")))))&amp;"",IF(O2187="","",""))&amp;""</f>
        <v/>
      </c>
      <c r="AX2187" t="str" cm="1">
        <f t="array" ref="AX2187">IFERROR(IF(P2187&lt;&gt;"",P2187,IF(OR($S2187="",$T2187=""),"",IF($T2187&lt;&gt;"",_xlfn._xlws.FILTER(P:P,($BU:$BU=$BU2187)*($I:$I=$I2187)*($T:$T=$T2187)*($S:$S=_xlfn.MINIFS($S:$S,$T:$T,"="&amp;$T2187)),""))))&amp;"",IF(P2187="","",""))&amp;""</f>
        <v/>
      </c>
      <c r="AY2187" t="str" cm="1">
        <f t="array" ref="AY2187">IFERROR(IF(Q2187&lt;&gt;"",Q2187,IF(OR($S2187="",$T2187=""),"",IF($T2187&lt;&gt;"",_xlfn._xlws.FILTER(Q:Q,($BU:$BU=$BU2187)*($I:$I=$I2187)*($T:$T=$T2187)*($S:$S=_xlfn.MINIFS($S:$S,$T:$T,"="&amp;$T2187)),""))))&amp;"",IF(Q2187="","",""))&amp;""</f>
        <v/>
      </c>
      <c r="AZ2187" t="str" cm="1">
        <f t="array" ref="AZ2187">IFERROR(IF(R2187&lt;&gt;"",R2187,IF(OR($S2187="",$T2187=""),"",IF($T2187&lt;&gt;"",_xlfn._xlws.FILTER(R:R,($BU:$BU=$BU2187)*($I:$I=$I2187)*($T:$T=$T2187)*($S:$S=_xlfn.MINIFS($S:$S,$T:$T,"="&amp;$T2187)),""))))&amp;"",IF(R2187="","",""))&amp;""</f>
        <v/>
      </c>
      <c r="BA2187" s="6">
        <f t="shared" si="3179"/>
        <v>185</v>
      </c>
      <c r="BB2187">
        <f t="shared" ref="BB2187:BD2187" si="3195">BB2186</f>
        <v>18987</v>
      </c>
      <c r="BC2187" t="str">
        <f t="shared" si="3195"/>
        <v>Velodrome</v>
      </c>
      <c r="BD2187" t="str">
        <f t="shared" si="3195"/>
        <v>Outlaws</v>
      </c>
      <c r="BE2187" t="s">
        <v>15</v>
      </c>
      <c r="BF2187" t="s">
        <v>179</v>
      </c>
      <c r="BI2187" cm="1">
        <f t="array" ref="BI2187">IFERROR(_xlfn._xlws.FILTER(shifts!A:A,(shifts!B:B=events!AD2187)*(shifts!AG:AG&gt;=events!BK2187)*(shifts!AH:AH&lt;=events!BL2187)),BI2186)</f>
        <v>77</v>
      </c>
      <c r="BJ2187" s="15">
        <f t="shared" si="3181"/>
        <v>0</v>
      </c>
      <c r="BK2187">
        <f t="shared" si="3182"/>
        <v>2</v>
      </c>
      <c r="BL2187">
        <f t="shared" si="3183"/>
        <v>2</v>
      </c>
      <c r="BM2187" s="15">
        <f>SUMIFS(BJ$2:BJ2187,K$2:K2187,"=Intermission")+SUMIFS(BJ$2:BJ2187,K$2:K2187,"=Timeout")</f>
        <v>67</v>
      </c>
      <c r="BN2187">
        <f t="shared" si="3184"/>
        <v>1147</v>
      </c>
      <c r="BO2187" s="19">
        <f t="shared" si="3185"/>
        <v>2225</v>
      </c>
      <c r="BP2187">
        <f t="shared" si="3186"/>
        <v>2220</v>
      </c>
      <c r="BQ2187" s="17">
        <f t="shared" si="3187"/>
        <v>2225</v>
      </c>
      <c r="BR2187" t="str">
        <f t="shared" si="3188"/>
        <v>event_team_player_1</v>
      </c>
      <c r="BS2187">
        <f>COUNTIFS(S$3:S2187,"="&amp;S2187,AI$3:AI2187,"="&amp;AI2187)</f>
        <v>1</v>
      </c>
      <c r="BT2187" t="str">
        <f>IFERROR(VLOOKUP(BB2187&amp;BU2187&amp;X2187,game_rosters!U:W,3,FALSE),"")</f>
        <v>P100016</v>
      </c>
      <c r="BU2187" t="str">
        <f t="shared" si="3189"/>
        <v>Velodrome</v>
      </c>
    </row>
    <row r="2188" spans="1:73" x14ac:dyDescent="0.2">
      <c r="A2188" t="str">
        <f t="shared" si="3164"/>
        <v/>
      </c>
      <c r="I2188" s="44">
        <v>91</v>
      </c>
      <c r="O2188" t="s">
        <v>602</v>
      </c>
      <c r="R2188" s="51">
        <v>1</v>
      </c>
      <c r="S2188">
        <v>1122</v>
      </c>
      <c r="T2188">
        <v>180</v>
      </c>
      <c r="X2188">
        <v>91</v>
      </c>
      <c r="Z2188">
        <v>1</v>
      </c>
      <c r="AA2188">
        <f t="shared" si="3121"/>
        <v>2122</v>
      </c>
      <c r="AB2188">
        <f t="shared" si="3122"/>
        <v>9180</v>
      </c>
      <c r="AC2188">
        <f t="shared" si="3160"/>
        <v>9180</v>
      </c>
      <c r="AD2188" s="6">
        <v>2</v>
      </c>
      <c r="AE2188" t="s">
        <v>742</v>
      </c>
      <c r="AF2188" t="s">
        <v>916</v>
      </c>
      <c r="AG2188" t="s">
        <v>756</v>
      </c>
      <c r="AH2188" t="s">
        <v>756</v>
      </c>
      <c r="AI2188" t="str">
        <f t="shared" si="3165"/>
        <v>e</v>
      </c>
      <c r="AJ2188" t="str">
        <f t="shared" si="3166"/>
        <v/>
      </c>
      <c r="AK2188" t="str">
        <f t="shared" si="3167"/>
        <v/>
      </c>
      <c r="AL2188" t="str">
        <f t="shared" si="3168"/>
        <v/>
      </c>
      <c r="AM2188" t="str">
        <f t="shared" si="3169"/>
        <v/>
      </c>
      <c r="AN2188" t="str">
        <f t="shared" si="3170"/>
        <v>Home</v>
      </c>
      <c r="AO2188" t="str">
        <f t="shared" si="3171"/>
        <v>h</v>
      </c>
      <c r="AP2188" t="str">
        <f t="shared" si="3172"/>
        <v/>
      </c>
      <c r="AQ2188" t="str">
        <f t="shared" si="3173"/>
        <v/>
      </c>
      <c r="AR2188" t="str">
        <f t="shared" si="3174"/>
        <v>Home</v>
      </c>
      <c r="AS2188" t="str">
        <f t="shared" si="3175"/>
        <v>h</v>
      </c>
      <c r="AT2188" t="str">
        <f t="shared" si="3176"/>
        <v>Defensive</v>
      </c>
      <c r="AU2188" t="str">
        <f t="shared" si="3177"/>
        <v/>
      </c>
      <c r="AV2188" t="str">
        <f t="shared" si="3178"/>
        <v/>
      </c>
      <c r="AW2188" t="str" cm="1">
        <f t="array" ref="AW2188">IFERROR(IF(O2188&lt;&gt;"",O2188,IF(OR($S2188="",$T2188=""),"",IF(O2188&lt;&gt;"",O2188,IF($T2188&lt;&gt;"",_xlfn._xlws.FILTER(O:O,($BU:$BU=$BU2188)*($I:$I=$I2188)*($T:$T=$T2188)*($S:$S=_xlfn.MINIFS($S:$S,$T:$T,"="&amp;$T2188)),"")))))&amp;"",IF(O2188="","",""))&amp;""</f>
        <v>Defensive_PlayPossession-StickCheck</v>
      </c>
      <c r="AX2188" t="str" cm="1">
        <f t="array" ref="AX2188">IFERROR(IF(P2188&lt;&gt;"",P2188,IF(OR($S2188="",$T2188=""),"",IF($T2188&lt;&gt;"",_xlfn._xlws.FILTER(P:P,($BU:$BU=$BU2188)*($I:$I=$I2188)*($T:$T=$T2188)*($S:$S=_xlfn.MINIFS($S:$S,$T:$T,"="&amp;$T2188)),""))))&amp;"",IF(P2188="","",""))&amp;""</f>
        <v/>
      </c>
      <c r="AY2188" t="str" cm="1">
        <f t="array" ref="AY2188">IFERROR(IF(Q2188&lt;&gt;"",Q2188,IF(OR($S2188="",$T2188=""),"",IF($T2188&lt;&gt;"",_xlfn._xlws.FILTER(Q:Q,($BU:$BU=$BU2188)*($I:$I=$I2188)*($T:$T=$T2188)*($S:$S=_xlfn.MINIFS($S:$S,$T:$T,"="&amp;$T2188)),""))))&amp;"",IF(Q2188="","",""))&amp;""</f>
        <v/>
      </c>
      <c r="AZ2188" t="str" cm="1">
        <f t="array" ref="AZ2188">IFERROR(IF(R2188&lt;&gt;"",R2188,IF(OR($S2188="",$T2188=""),"",IF($T2188&lt;&gt;"",_xlfn._xlws.FILTER(R:R,($BU:$BU=$BU2188)*($I:$I=$I2188)*($T:$T=$T2188)*($S:$S=_xlfn.MINIFS($S:$S,$T:$T,"="&amp;$T2188)),""))))&amp;"",IF(R2188="","",""))&amp;""</f>
        <v>1</v>
      </c>
      <c r="BA2188" s="6">
        <f t="shared" si="3179"/>
        <v>185</v>
      </c>
      <c r="BB2188">
        <f t="shared" ref="BB2188:BD2188" si="3196">BB2187</f>
        <v>18987</v>
      </c>
      <c r="BC2188" t="str">
        <f t="shared" si="3196"/>
        <v>Velodrome</v>
      </c>
      <c r="BD2188" t="str">
        <f t="shared" si="3196"/>
        <v>Outlaws</v>
      </c>
      <c r="BE2188" t="s">
        <v>15</v>
      </c>
      <c r="BF2188" t="s">
        <v>179</v>
      </c>
      <c r="BI2188" cm="1">
        <f t="array" ref="BI2188">IFERROR(_xlfn._xlws.FILTER(shifts!A:A,(shifts!B:B=events!AD2188)*(shifts!AG:AG&gt;=events!BK2188)*(shifts!AH:AH&lt;=events!BL2188)),BI2187)</f>
        <v>77</v>
      </c>
      <c r="BJ2188" s="15">
        <f t="shared" si="3181"/>
        <v>0</v>
      </c>
      <c r="BK2188">
        <f t="shared" si="3182"/>
        <v>2</v>
      </c>
      <c r="BL2188">
        <f t="shared" si="3183"/>
        <v>2</v>
      </c>
      <c r="BM2188" s="15">
        <f>SUMIFS(BJ$2:BJ2188,K$2:K2188,"=Intermission")+SUMIFS(BJ$2:BJ2188,K$2:K2188,"=Timeout")</f>
        <v>67</v>
      </c>
      <c r="BN2188">
        <f t="shared" si="3184"/>
        <v>1147</v>
      </c>
      <c r="BO2188" s="19">
        <f t="shared" si="3185"/>
        <v>2225</v>
      </c>
      <c r="BP2188">
        <f t="shared" si="3186"/>
        <v>2220</v>
      </c>
      <c r="BQ2188" s="17">
        <f t="shared" si="3187"/>
        <v>2225</v>
      </c>
      <c r="BR2188" t="str">
        <f t="shared" si="3188"/>
        <v>event_team_player_2</v>
      </c>
      <c r="BS2188">
        <f>COUNTIFS(S$3:S2188,"="&amp;S2188,AI$3:AI2188,"="&amp;AI2188)</f>
        <v>2</v>
      </c>
      <c r="BT2188" t="str">
        <f>IFERROR(VLOOKUP(BB2188&amp;BU2188&amp;X2188,game_rosters!U:W,3,FALSE),"")</f>
        <v>P100002</v>
      </c>
      <c r="BU2188" t="str">
        <f t="shared" si="3189"/>
        <v>Velodrome</v>
      </c>
    </row>
    <row r="2189" spans="1:73" x14ac:dyDescent="0.2">
      <c r="A2189" t="str">
        <f t="shared" si="3164"/>
        <v/>
      </c>
      <c r="I2189" s="44">
        <v>77</v>
      </c>
      <c r="R2189" s="51">
        <v>1</v>
      </c>
      <c r="S2189">
        <v>1122</v>
      </c>
      <c r="T2189">
        <v>180</v>
      </c>
      <c r="X2189">
        <v>77</v>
      </c>
      <c r="AA2189">
        <f t="shared" si="3121"/>
        <v>2122</v>
      </c>
      <c r="AB2189">
        <f t="shared" si="3122"/>
        <v>9180</v>
      </c>
      <c r="AC2189">
        <f t="shared" si="3160"/>
        <v>9180</v>
      </c>
      <c r="AD2189" s="6">
        <v>2</v>
      </c>
      <c r="AE2189" t="s">
        <v>742</v>
      </c>
      <c r="AF2189" t="s">
        <v>916</v>
      </c>
      <c r="AG2189" t="s">
        <v>756</v>
      </c>
      <c r="AH2189" t="s">
        <v>756</v>
      </c>
      <c r="AI2189" t="str">
        <f t="shared" si="3165"/>
        <v>o</v>
      </c>
      <c r="AJ2189" t="str">
        <f t="shared" si="3166"/>
        <v/>
      </c>
      <c r="AK2189" t="str">
        <f t="shared" si="3167"/>
        <v/>
      </c>
      <c r="AL2189" t="str">
        <f t="shared" si="3168"/>
        <v/>
      </c>
      <c r="AM2189" t="str">
        <f t="shared" si="3169"/>
        <v/>
      </c>
      <c r="AN2189" t="str">
        <f t="shared" si="3170"/>
        <v>Home</v>
      </c>
      <c r="AO2189" t="str">
        <f t="shared" si="3171"/>
        <v>h</v>
      </c>
      <c r="AP2189" t="str">
        <f t="shared" si="3172"/>
        <v/>
      </c>
      <c r="AQ2189" t="str">
        <f t="shared" si="3173"/>
        <v/>
      </c>
      <c r="AR2189" t="str">
        <f t="shared" si="3174"/>
        <v>Home</v>
      </c>
      <c r="AS2189" t="str">
        <f t="shared" si="3175"/>
        <v>h</v>
      </c>
      <c r="AT2189" t="str">
        <f t="shared" si="3176"/>
        <v>Offensive</v>
      </c>
      <c r="AU2189" t="str">
        <f t="shared" si="3177"/>
        <v/>
      </c>
      <c r="AV2189" t="str">
        <f t="shared" si="3178"/>
        <v/>
      </c>
      <c r="AW2189" t="str" cm="1">
        <f t="array" ref="AW2189">IFERROR(IF(O2189&lt;&gt;"",O2189,IF(OR($S2189="",$T2189=""),"",IF(O2189&lt;&gt;"",O2189,IF($T2189&lt;&gt;"",_xlfn._xlws.FILTER(O:O,($BU:$BU=$BU2189)*($I:$I=$I2189)*($T:$T=$T2189)*($S:$S=_xlfn.MINIFS($S:$S,$T:$T,"="&amp;$T2189)),"")))))&amp;"",IF(O2189="","",""))&amp;""</f>
        <v/>
      </c>
      <c r="AX2189" t="str" cm="1">
        <f t="array" ref="AX2189">IFERROR(IF(P2189&lt;&gt;"",P2189,IF(OR($S2189="",$T2189=""),"",IF($T2189&lt;&gt;"",_xlfn._xlws.FILTER(P:P,($BU:$BU=$BU2189)*($I:$I=$I2189)*($T:$T=$T2189)*($S:$S=_xlfn.MINIFS($S:$S,$T:$T,"="&amp;$T2189)),""))))&amp;"",IF(P2189="","",""))&amp;""</f>
        <v/>
      </c>
      <c r="AY2189" t="str" cm="1">
        <f t="array" ref="AY2189">IFERROR(IF(Q2189&lt;&gt;"",Q2189,IF(OR($S2189="",$T2189=""),"",IF($T2189&lt;&gt;"",_xlfn._xlws.FILTER(Q:Q,($BU:$BU=$BU2189)*($I:$I=$I2189)*($T:$T=$T2189)*($S:$S=_xlfn.MINIFS($S:$S,$T:$T,"="&amp;$T2189)),""))))&amp;"",IF(Q2189="","",""))&amp;""</f>
        <v/>
      </c>
      <c r="AZ2189" t="str" cm="1">
        <f t="array" ref="AZ2189">IFERROR(IF(R2189&lt;&gt;"",R2189,IF(OR($S2189="",$T2189=""),"",IF($T2189&lt;&gt;"",_xlfn._xlws.FILTER(R:R,($BU:$BU=$BU2189)*($I:$I=$I2189)*($T:$T=$T2189)*($S:$S=_xlfn.MINIFS($S:$S,$T:$T,"="&amp;$T2189)),""))))&amp;"",IF(R2189="","",""))&amp;""</f>
        <v>1</v>
      </c>
      <c r="BA2189" s="6">
        <f t="shared" si="3179"/>
        <v>185</v>
      </c>
      <c r="BB2189">
        <f t="shared" ref="BB2189:BD2189" si="3197">BB2188</f>
        <v>18987</v>
      </c>
      <c r="BC2189" t="str">
        <f t="shared" si="3197"/>
        <v>Velodrome</v>
      </c>
      <c r="BD2189" t="str">
        <f t="shared" si="3197"/>
        <v>Outlaws</v>
      </c>
      <c r="BE2189" t="s">
        <v>15</v>
      </c>
      <c r="BF2189" t="s">
        <v>179</v>
      </c>
      <c r="BI2189" cm="1">
        <f t="array" ref="BI2189">IFERROR(_xlfn._xlws.FILTER(shifts!A:A,(shifts!B:B=events!AD2189)*(shifts!AG:AG&gt;=events!BK2189)*(shifts!AH:AH&lt;=events!BL2189)),BI2188)</f>
        <v>77</v>
      </c>
      <c r="BJ2189" s="15">
        <f t="shared" si="3181"/>
        <v>0</v>
      </c>
      <c r="BK2189">
        <f t="shared" si="3182"/>
        <v>2</v>
      </c>
      <c r="BL2189">
        <f t="shared" si="3183"/>
        <v>2</v>
      </c>
      <c r="BM2189" s="15">
        <f>SUMIFS(BJ$2:BJ2189,K$2:K2189,"=Intermission")+SUMIFS(BJ$2:BJ2189,K$2:K2189,"=Timeout")</f>
        <v>67</v>
      </c>
      <c r="BN2189">
        <f t="shared" si="3184"/>
        <v>1147</v>
      </c>
      <c r="BO2189" s="19">
        <f t="shared" si="3185"/>
        <v>2225</v>
      </c>
      <c r="BP2189">
        <f t="shared" si="3186"/>
        <v>2220</v>
      </c>
      <c r="BQ2189" s="17">
        <f t="shared" si="3187"/>
        <v>2225</v>
      </c>
      <c r="BR2189" t="str">
        <f t="shared" si="3188"/>
        <v>opp_team_player_1</v>
      </c>
      <c r="BS2189">
        <f>COUNTIFS(S$3:S2189,"="&amp;S2189,AI$3:AI2189,"="&amp;AI2189)</f>
        <v>1</v>
      </c>
      <c r="BT2189" t="str">
        <f>IFERROR(VLOOKUP(BB2189&amp;BU2189&amp;X2189,game_rosters!U:W,3,FALSE),"")</f>
        <v>P100185</v>
      </c>
      <c r="BU2189" t="str">
        <f t="shared" si="3189"/>
        <v>Outlaws</v>
      </c>
    </row>
    <row r="2190" spans="1:73" x14ac:dyDescent="0.2">
      <c r="A2190">
        <f t="shared" si="3164"/>
        <v>1</v>
      </c>
      <c r="I2190" s="44">
        <v>39</v>
      </c>
      <c r="K2190" t="s">
        <v>231</v>
      </c>
      <c r="S2190">
        <v>1123</v>
      </c>
      <c r="T2190">
        <v>180</v>
      </c>
      <c r="W2190" t="s">
        <v>735</v>
      </c>
      <c r="X2190">
        <v>39</v>
      </c>
      <c r="Z2190">
        <v>1</v>
      </c>
      <c r="AA2190">
        <f t="shared" si="3121"/>
        <v>2123</v>
      </c>
      <c r="AB2190">
        <f t="shared" si="3122"/>
        <v>9180</v>
      </c>
      <c r="AC2190">
        <f t="shared" si="3160"/>
        <v>9180</v>
      </c>
      <c r="AD2190" s="6">
        <v>2</v>
      </c>
      <c r="AE2190" t="s">
        <v>742</v>
      </c>
      <c r="AF2190" t="s">
        <v>916</v>
      </c>
      <c r="AG2190" t="s">
        <v>756</v>
      </c>
      <c r="AH2190" t="s">
        <v>756</v>
      </c>
      <c r="AI2190" t="str">
        <f t="shared" si="3165"/>
        <v>e</v>
      </c>
      <c r="AJ2190" t="str">
        <f t="shared" si="3166"/>
        <v/>
      </c>
      <c r="AK2190" t="str">
        <f t="shared" si="3167"/>
        <v/>
      </c>
      <c r="AL2190" t="str">
        <f t="shared" si="3168"/>
        <v/>
      </c>
      <c r="AM2190" t="str">
        <f t="shared" si="3169"/>
        <v/>
      </c>
      <c r="AN2190" t="str">
        <f t="shared" si="3170"/>
        <v>Home</v>
      </c>
      <c r="AO2190" t="str">
        <f t="shared" si="3171"/>
        <v>h</v>
      </c>
      <c r="AP2190" t="str">
        <f t="shared" si="3172"/>
        <v/>
      </c>
      <c r="AQ2190" t="str">
        <f t="shared" si="3173"/>
        <v/>
      </c>
      <c r="AR2190" t="str">
        <f t="shared" si="3174"/>
        <v>Home</v>
      </c>
      <c r="AS2190" t="str">
        <f t="shared" si="3175"/>
        <v>h</v>
      </c>
      <c r="AT2190" t="str">
        <f t="shared" si="3176"/>
        <v>Offensive</v>
      </c>
      <c r="AU2190" t="str">
        <f t="shared" si="3177"/>
        <v/>
      </c>
      <c r="AV2190" t="str">
        <f t="shared" si="3178"/>
        <v/>
      </c>
      <c r="AW2190" t="str" cm="1">
        <f t="array" ref="AW2190">IFERROR(IF(O2190&lt;&gt;"",O2190,IF(OR($S2190="",$T2190=""),"",IF(O2190&lt;&gt;"",O2190,IF($T2190&lt;&gt;"",_xlfn._xlws.FILTER(O:O,($BU:$BU=$BU2190)*($I:$I=$I2190)*($T:$T=$T2190)*($S:$S=_xlfn.MINIFS($S:$S,$T:$T,"="&amp;$T2190)),"")))))&amp;"",IF(O2190="","",""))&amp;""</f>
        <v/>
      </c>
      <c r="AX2190" t="str" cm="1">
        <f t="array" ref="AX2190">IFERROR(IF(P2190&lt;&gt;"",P2190,IF(OR($S2190="",$T2190=""),"",IF($T2190&lt;&gt;"",_xlfn._xlws.FILTER(P:P,($BU:$BU=$BU2190)*($I:$I=$I2190)*($T:$T=$T2190)*($S:$S=_xlfn.MINIFS($S:$S,$T:$T,"="&amp;$T2190)),""))))&amp;"",IF(P2190="","",""))&amp;""</f>
        <v/>
      </c>
      <c r="AY2190" t="str" cm="1">
        <f t="array" ref="AY2190">IFERROR(IF(Q2190&lt;&gt;"",Q2190,IF(OR($S2190="",$T2190=""),"",IF($T2190&lt;&gt;"",_xlfn._xlws.FILTER(Q:Q,($BU:$BU=$BU2190)*($I:$I=$I2190)*($T:$T=$T2190)*($S:$S=_xlfn.MINIFS($S:$S,$T:$T,"="&amp;$T2190)),""))))&amp;"",IF(Q2190="","",""))&amp;""</f>
        <v/>
      </c>
      <c r="AZ2190" t="str" cm="1">
        <f t="array" ref="AZ2190">IFERROR(IF(R2190&lt;&gt;"",R2190,IF(OR($S2190="",$T2190=""),"",IF($T2190&lt;&gt;"",_xlfn._xlws.FILTER(R:R,($BU:$BU=$BU2190)*($I:$I=$I2190)*($T:$T=$T2190)*($S:$S=_xlfn.MINIFS($S:$S,$T:$T,"="&amp;$T2190)),""))))&amp;"",IF(R2190="","",""))&amp;""</f>
        <v/>
      </c>
      <c r="BA2190" s="6">
        <f t="shared" si="3179"/>
        <v>185</v>
      </c>
      <c r="BB2190">
        <f t="shared" ref="BB2190:BD2190" si="3198">BB2189</f>
        <v>18987</v>
      </c>
      <c r="BC2190" t="str">
        <f t="shared" si="3198"/>
        <v>Velodrome</v>
      </c>
      <c r="BD2190" t="str">
        <f t="shared" si="3198"/>
        <v>Outlaws</v>
      </c>
      <c r="BE2190" t="s">
        <v>231</v>
      </c>
      <c r="BF2190" t="s">
        <v>756</v>
      </c>
      <c r="BI2190" cm="1">
        <f t="array" ref="BI2190">IFERROR(_xlfn._xlws.FILTER(shifts!A:A,(shifts!B:B=events!AD2190)*(shifts!AG:AG&gt;=events!BK2190)*(shifts!AH:AH&lt;=events!BL2190)),BI2189)</f>
        <v>77</v>
      </c>
      <c r="BJ2190" s="15">
        <f t="shared" si="3181"/>
        <v>0</v>
      </c>
      <c r="BK2190">
        <f t="shared" si="3182"/>
        <v>2</v>
      </c>
      <c r="BL2190">
        <f t="shared" si="3183"/>
        <v>2</v>
      </c>
      <c r="BM2190" s="15">
        <f>SUMIFS(BJ$2:BJ2190,K$2:K2190,"=Intermission")+SUMIFS(BJ$2:BJ2190,K$2:K2190,"=Timeout")</f>
        <v>67</v>
      </c>
      <c r="BN2190">
        <f t="shared" si="3184"/>
        <v>1147</v>
      </c>
      <c r="BO2190" s="19">
        <f t="shared" si="3185"/>
        <v>2225</v>
      </c>
      <c r="BP2190">
        <f t="shared" si="3186"/>
        <v>2220</v>
      </c>
      <c r="BQ2190" s="17">
        <f t="shared" si="3187"/>
        <v>2225</v>
      </c>
      <c r="BR2190" t="str">
        <f t="shared" si="3188"/>
        <v>event_team_player_1</v>
      </c>
      <c r="BS2190">
        <f>COUNTIFS(S$3:S2190,"="&amp;S2190,AI$3:AI2190,"="&amp;AI2190)</f>
        <v>1</v>
      </c>
      <c r="BT2190" t="str">
        <f>IFERROR(VLOOKUP(BB2190&amp;BU2190&amp;X2190,game_rosters!U:W,3,FALSE),"")</f>
        <v>P100016</v>
      </c>
      <c r="BU2190" t="str">
        <f t="shared" si="3189"/>
        <v>Velodrome</v>
      </c>
    </row>
    <row r="2191" spans="1:73" x14ac:dyDescent="0.2">
      <c r="A2191">
        <f t="shared" si="3164"/>
        <v>1</v>
      </c>
      <c r="I2191" s="44">
        <v>39</v>
      </c>
      <c r="K2191" t="s">
        <v>11</v>
      </c>
      <c r="L2191" t="s">
        <v>177</v>
      </c>
      <c r="M2191" t="s">
        <v>39</v>
      </c>
      <c r="S2191">
        <v>1124</v>
      </c>
      <c r="T2191" t="s">
        <v>756</v>
      </c>
      <c r="AA2191">
        <f t="shared" si="3121"/>
        <v>2124</v>
      </c>
      <c r="AB2191" t="str">
        <f t="shared" si="3122"/>
        <v/>
      </c>
      <c r="AC2191">
        <f t="shared" si="3160"/>
        <v>2124</v>
      </c>
      <c r="AD2191" s="6">
        <v>2</v>
      </c>
      <c r="AE2191" t="s">
        <v>742</v>
      </c>
      <c r="AF2191" t="s">
        <v>413</v>
      </c>
      <c r="AG2191" t="s">
        <v>756</v>
      </c>
      <c r="AH2191" t="s">
        <v>756</v>
      </c>
      <c r="AI2191" t="str">
        <f t="shared" si="3165"/>
        <v>o</v>
      </c>
      <c r="AJ2191" t="str">
        <f t="shared" si="3166"/>
        <v/>
      </c>
      <c r="AK2191" t="str">
        <f t="shared" si="3167"/>
        <v/>
      </c>
      <c r="AL2191" t="str">
        <f t="shared" si="3168"/>
        <v/>
      </c>
      <c r="AM2191" t="str">
        <f t="shared" si="3169"/>
        <v/>
      </c>
      <c r="AN2191" t="str">
        <f t="shared" si="3170"/>
        <v/>
      </c>
      <c r="AO2191" t="str">
        <f t="shared" si="3171"/>
        <v/>
      </c>
      <c r="AP2191" t="str">
        <f t="shared" si="3172"/>
        <v/>
      </c>
      <c r="AQ2191" t="str">
        <f t="shared" si="3173"/>
        <v/>
      </c>
      <c r="AR2191" t="str">
        <f t="shared" si="3174"/>
        <v/>
      </c>
      <c r="AS2191" t="str">
        <f t="shared" si="3175"/>
        <v/>
      </c>
      <c r="AT2191" t="str">
        <f t="shared" si="3176"/>
        <v/>
      </c>
      <c r="AU2191" t="str">
        <f t="shared" si="3177"/>
        <v/>
      </c>
      <c r="AV2191" t="str">
        <f t="shared" si="3178"/>
        <v/>
      </c>
      <c r="AW2191" t="str" cm="1">
        <f t="array" ref="AW2191">IFERROR(IF(O2191&lt;&gt;"",O2191,IF(OR($S2191="",$T2191=""),"",IF(O2191&lt;&gt;"",O2191,IF($T2191&lt;&gt;"",_xlfn._xlws.FILTER(O:O,($BU:$BU=$BU2191)*($I:$I=$I2191)*($T:$T=$T2191)*($S:$S=_xlfn.MINIFS($S:$S,$T:$T,"="&amp;$T2191)),"")))))&amp;"",IF(O2191="","",""))&amp;""</f>
        <v/>
      </c>
      <c r="AX2191" t="str" cm="1">
        <f t="array" ref="AX2191">IFERROR(IF(P2191&lt;&gt;"",P2191,IF(OR($S2191="",$T2191=""),"",IF($T2191&lt;&gt;"",_xlfn._xlws.FILTER(P:P,($BU:$BU=$BU2191)*($I:$I=$I2191)*($T:$T=$T2191)*($S:$S=_xlfn.MINIFS($S:$S,$T:$T,"="&amp;$T2191)),""))))&amp;"",IF(P2191="","",""))&amp;""</f>
        <v/>
      </c>
      <c r="AY2191" t="str" cm="1">
        <f t="array" ref="AY2191">IFERROR(IF(Q2191&lt;&gt;"",Q2191,IF(OR($S2191="",$T2191=""),"",IF($T2191&lt;&gt;"",_xlfn._xlws.FILTER(Q:Q,($BU:$BU=$BU2191)*($I:$I=$I2191)*($T:$T=$T2191)*($S:$S=_xlfn.MINIFS($S:$S,$T:$T,"="&amp;$T2191)),""))))&amp;"",IF(Q2191="","",""))&amp;""</f>
        <v/>
      </c>
      <c r="AZ2191" t="str" cm="1">
        <f t="array" ref="AZ2191">IFERROR(IF(R2191&lt;&gt;"",R2191,IF(OR($S2191="",$T2191=""),"",IF($T2191&lt;&gt;"",_xlfn._xlws.FILTER(R:R,($BU:$BU=$BU2191)*($I:$I=$I2191)*($T:$T=$T2191)*($S:$S=_xlfn.MINIFS($S:$S,$T:$T,"="&amp;$T2191)),""))))&amp;"",IF(R2191="","",""))&amp;""</f>
        <v/>
      </c>
      <c r="BA2191" s="6">
        <f t="shared" si="3179"/>
        <v>185</v>
      </c>
      <c r="BB2191">
        <f t="shared" ref="BB2191:BD2191" si="3199">BB2190</f>
        <v>18987</v>
      </c>
      <c r="BC2191" t="str">
        <f t="shared" si="3199"/>
        <v>Velodrome</v>
      </c>
      <c r="BD2191" t="str">
        <f t="shared" si="3199"/>
        <v>Outlaws</v>
      </c>
      <c r="BE2191" t="s">
        <v>11</v>
      </c>
      <c r="BF2191" t="s">
        <v>177</v>
      </c>
      <c r="BI2191" cm="1">
        <f t="array" ref="BI2191">IFERROR(_xlfn._xlws.FILTER(shifts!A:A,(shifts!B:B=events!AD2191)*(shifts!AG:AG&gt;=events!BK2191)*(shifts!AH:AH&lt;=events!BL2191)),BI2190)</f>
        <v>78</v>
      </c>
      <c r="BJ2191" s="15">
        <f t="shared" si="3181"/>
        <v>0</v>
      </c>
      <c r="BK2191">
        <f t="shared" si="3182"/>
        <v>0</v>
      </c>
      <c r="BL2191">
        <f t="shared" si="3183"/>
        <v>0</v>
      </c>
      <c r="BM2191" s="15">
        <f>SUMIFS(BJ$2:BJ2191,K$2:K2191,"=Intermission")+SUMIFS(BJ$2:BJ2191,K$2:K2191,"=Timeout")</f>
        <v>67</v>
      </c>
      <c r="BN2191">
        <f t="shared" si="3184"/>
        <v>1147</v>
      </c>
      <c r="BO2191" s="19">
        <f t="shared" si="3185"/>
        <v>2227</v>
      </c>
      <c r="BP2191">
        <f t="shared" si="3186"/>
        <v>2222</v>
      </c>
      <c r="BQ2191" s="17">
        <f t="shared" si="3187"/>
        <v>2227</v>
      </c>
      <c r="BR2191" t="str">
        <f t="shared" si="3188"/>
        <v>opp_team_player_1</v>
      </c>
      <c r="BS2191">
        <f>COUNTIFS(S$3:S2191,"="&amp;S2191,AI$3:AI2191,"="&amp;AI2191)</f>
        <v>1</v>
      </c>
      <c r="BT2191" t="str">
        <f>IFERROR(VLOOKUP(BB2191&amp;BU2191&amp;X2191,game_rosters!U:W,3,FALSE),"")</f>
        <v/>
      </c>
      <c r="BU2191" t="s">
        <v>521</v>
      </c>
    </row>
    <row r="2192" spans="1:73" x14ac:dyDescent="0.2">
      <c r="A2192">
        <f t="shared" si="3164"/>
        <v>1</v>
      </c>
      <c r="I2192" s="44">
        <v>39</v>
      </c>
      <c r="K2192" t="s">
        <v>393</v>
      </c>
      <c r="S2192">
        <v>1125</v>
      </c>
      <c r="T2192" t="s">
        <v>756</v>
      </c>
      <c r="AA2192">
        <f t="shared" si="3121"/>
        <v>2125</v>
      </c>
      <c r="AB2192" t="str">
        <f t="shared" si="3122"/>
        <v/>
      </c>
      <c r="AC2192">
        <f t="shared" si="3160"/>
        <v>2125</v>
      </c>
      <c r="AD2192" s="6">
        <v>3</v>
      </c>
      <c r="AE2192" t="s">
        <v>917</v>
      </c>
      <c r="AF2192" t="s">
        <v>413</v>
      </c>
      <c r="AG2192" t="s">
        <v>745</v>
      </c>
      <c r="AH2192" t="s">
        <v>932</v>
      </c>
      <c r="AI2192" t="str">
        <f t="shared" si="3165"/>
        <v>o</v>
      </c>
      <c r="AJ2192" t="str">
        <f t="shared" si="3166"/>
        <v/>
      </c>
      <c r="AK2192" t="str">
        <f t="shared" si="3167"/>
        <v/>
      </c>
      <c r="AL2192" t="str">
        <f t="shared" si="3168"/>
        <v/>
      </c>
      <c r="AM2192" t="str">
        <f t="shared" si="3169"/>
        <v/>
      </c>
      <c r="AN2192" t="str">
        <f t="shared" si="3170"/>
        <v/>
      </c>
      <c r="AO2192" t="str">
        <f t="shared" si="3171"/>
        <v/>
      </c>
      <c r="AP2192" t="str">
        <f t="shared" si="3172"/>
        <v/>
      </c>
      <c r="AQ2192" t="str">
        <f t="shared" si="3173"/>
        <v/>
      </c>
      <c r="AR2192" t="str">
        <f t="shared" si="3174"/>
        <v/>
      </c>
      <c r="AS2192" t="str">
        <f t="shared" si="3175"/>
        <v/>
      </c>
      <c r="AT2192" t="str">
        <f t="shared" si="3176"/>
        <v/>
      </c>
      <c r="AU2192" t="str">
        <f t="shared" si="3177"/>
        <v/>
      </c>
      <c r="AV2192" t="str">
        <f t="shared" si="3178"/>
        <v/>
      </c>
      <c r="AW2192" t="str" cm="1">
        <f t="array" ref="AW2192">IFERROR(IF(O2192&lt;&gt;"",O2192,IF(OR($S2192="",$T2192=""),"",IF(O2192&lt;&gt;"",O2192,IF($T2192&lt;&gt;"",_xlfn._xlws.FILTER(O:O,($BU:$BU=$BU2192)*($I:$I=$I2192)*($T:$T=$T2192)*($S:$S=_xlfn.MINIFS($S:$S,$T:$T,"="&amp;$T2192)),"")))))&amp;"",IF(O2192="","",""))&amp;""</f>
        <v/>
      </c>
      <c r="AX2192" t="str" cm="1">
        <f t="array" ref="AX2192">IFERROR(IF(P2192&lt;&gt;"",P2192,IF(OR($S2192="",$T2192=""),"",IF($T2192&lt;&gt;"",_xlfn._xlws.FILTER(P:P,($BU:$BU=$BU2192)*($I:$I=$I2192)*($T:$T=$T2192)*($S:$S=_xlfn.MINIFS($S:$S,$T:$T,"="&amp;$T2192)),""))))&amp;"",IF(P2192="","",""))&amp;""</f>
        <v/>
      </c>
      <c r="AY2192" t="str" cm="1">
        <f t="array" ref="AY2192">IFERROR(IF(Q2192&lt;&gt;"",Q2192,IF(OR($S2192="",$T2192=""),"",IF($T2192&lt;&gt;"",_xlfn._xlws.FILTER(Q:Q,($BU:$BU=$BU2192)*($I:$I=$I2192)*($T:$T=$T2192)*($S:$S=_xlfn.MINIFS($S:$S,$T:$T,"="&amp;$T2192)),""))))&amp;"",IF(Q2192="","",""))&amp;""</f>
        <v/>
      </c>
      <c r="AZ2192" t="str" cm="1">
        <f t="array" ref="AZ2192">IFERROR(IF(R2192&lt;&gt;"",R2192,IF(OR($S2192="",$T2192=""),"",IF($T2192&lt;&gt;"",_xlfn._xlws.FILTER(R:R,($BU:$BU=$BU2192)*($I:$I=$I2192)*($T:$T=$T2192)*($S:$S=_xlfn.MINIFS($S:$S,$T:$T,"="&amp;$T2192)),""))))&amp;"",IF(R2192="","",""))&amp;""</f>
        <v/>
      </c>
      <c r="BA2192" s="6">
        <f t="shared" si="3179"/>
        <v>185</v>
      </c>
      <c r="BB2192">
        <f t="shared" ref="BB2192:BD2192" si="3200">BB2191</f>
        <v>18987</v>
      </c>
      <c r="BC2192" t="str">
        <f t="shared" si="3200"/>
        <v>Velodrome</v>
      </c>
      <c r="BD2192" t="str">
        <f t="shared" si="3200"/>
        <v>Outlaws</v>
      </c>
      <c r="BE2192" t="s">
        <v>393</v>
      </c>
      <c r="BF2192" t="s">
        <v>756</v>
      </c>
      <c r="BI2192" cm="1">
        <f t="array" ref="BI2192">IFERROR(_xlfn._xlws.FILTER(shifts!A:A,(shifts!B:B=events!AD2192)*(shifts!AG:AG&gt;=events!BK2192)*(shifts!AH:AH&lt;=events!BL2192)),BI2191)</f>
        <v>78</v>
      </c>
      <c r="BJ2192" s="15">
        <f t="shared" si="3181"/>
        <v>76</v>
      </c>
      <c r="BK2192">
        <f t="shared" si="3182"/>
        <v>960</v>
      </c>
      <c r="BL2192">
        <f t="shared" si="3183"/>
        <v>884</v>
      </c>
      <c r="BM2192" s="15">
        <f>SUMIFS(BJ$2:BJ2192,K$2:K2192,"=Intermission")+SUMIFS(BJ$2:BJ2192,K$2:K2192,"=Timeout")</f>
        <v>143</v>
      </c>
      <c r="BN2192">
        <f t="shared" si="3184"/>
        <v>2303</v>
      </c>
      <c r="BO2192" s="19">
        <f t="shared" si="3185"/>
        <v>2227</v>
      </c>
      <c r="BP2192">
        <f t="shared" si="3186"/>
        <v>2222</v>
      </c>
      <c r="BQ2192" s="17">
        <f t="shared" si="3187"/>
        <v>2303</v>
      </c>
      <c r="BR2192" t="str">
        <f t="shared" si="3188"/>
        <v>opp_team_player_1</v>
      </c>
      <c r="BS2192">
        <f>COUNTIFS(S$3:S2192,"="&amp;S2192,AI$3:AI2192,"="&amp;AI2192)</f>
        <v>1</v>
      </c>
      <c r="BT2192" t="str">
        <f>IFERROR(VLOOKUP(BB2192&amp;BU2192&amp;X2192,game_rosters!U:W,3,FALSE),"")</f>
        <v/>
      </c>
      <c r="BU2192" t="s">
        <v>521</v>
      </c>
    </row>
    <row r="2193" spans="1:73" x14ac:dyDescent="0.2">
      <c r="A2193">
        <f t="shared" si="3164"/>
        <v>1</v>
      </c>
      <c r="I2193" s="44">
        <v>77</v>
      </c>
      <c r="K2193" t="s">
        <v>5</v>
      </c>
      <c r="L2193" t="s">
        <v>197</v>
      </c>
      <c r="S2193">
        <v>1126</v>
      </c>
      <c r="T2193" t="s">
        <v>756</v>
      </c>
      <c r="W2193" t="s">
        <v>731</v>
      </c>
      <c r="X2193">
        <v>77</v>
      </c>
      <c r="Z2193">
        <v>1</v>
      </c>
      <c r="AA2193">
        <f t="shared" si="3121"/>
        <v>2126</v>
      </c>
      <c r="AB2193" t="str">
        <f t="shared" si="3122"/>
        <v/>
      </c>
      <c r="AC2193">
        <f t="shared" si="3160"/>
        <v>2126</v>
      </c>
      <c r="AD2193" s="6">
        <v>3</v>
      </c>
      <c r="AE2193" t="s">
        <v>743</v>
      </c>
      <c r="AF2193" t="s">
        <v>413</v>
      </c>
      <c r="AG2193" t="s">
        <v>756</v>
      </c>
      <c r="AH2193" t="s">
        <v>756</v>
      </c>
      <c r="AI2193" t="str">
        <f t="shared" si="3165"/>
        <v>e</v>
      </c>
      <c r="AJ2193" t="str">
        <f t="shared" si="3166"/>
        <v/>
      </c>
      <c r="AK2193" t="str">
        <f t="shared" si="3167"/>
        <v/>
      </c>
      <c r="AL2193" t="str">
        <f t="shared" si="3168"/>
        <v/>
      </c>
      <c r="AM2193" t="str">
        <f t="shared" si="3169"/>
        <v/>
      </c>
      <c r="AN2193" t="str">
        <f t="shared" si="3170"/>
        <v>Away</v>
      </c>
      <c r="AO2193" t="str">
        <f t="shared" si="3171"/>
        <v>a</v>
      </c>
      <c r="AP2193" t="str">
        <f t="shared" si="3172"/>
        <v/>
      </c>
      <c r="AQ2193" t="str">
        <f t="shared" si="3173"/>
        <v/>
      </c>
      <c r="AR2193" t="str">
        <f t="shared" si="3174"/>
        <v>Away</v>
      </c>
      <c r="AS2193" t="str">
        <f t="shared" si="3175"/>
        <v>a</v>
      </c>
      <c r="AT2193" t="str">
        <f t="shared" si="3176"/>
        <v>Offensive</v>
      </c>
      <c r="AU2193" t="str">
        <f t="shared" si="3177"/>
        <v/>
      </c>
      <c r="AV2193" t="str">
        <f t="shared" si="3178"/>
        <v/>
      </c>
      <c r="AW2193" t="str" cm="1">
        <f t="array" ref="AW2193">IFERROR(IF(O2193&lt;&gt;"",O2193,IF(OR($S2193="",$T2193=""),"",IF(O2193&lt;&gt;"",O2193,IF($T2193&lt;&gt;"",_xlfn._xlws.FILTER(O:O,($BU:$BU=$BU2193)*($I:$I=$I2193)*($T:$T=$T2193)*($S:$S=_xlfn.MINIFS($S:$S,$T:$T,"="&amp;$T2193)),"")))))&amp;"",IF(O2193="","",""))&amp;""</f>
        <v/>
      </c>
      <c r="AX2193" t="str" cm="1">
        <f t="array" ref="AX2193">IFERROR(IF(P2193&lt;&gt;"",P2193,IF(OR($S2193="",$T2193=""),"",IF($T2193&lt;&gt;"",_xlfn._xlws.FILTER(P:P,($BU:$BU=$BU2193)*($I:$I=$I2193)*($T:$T=$T2193)*($S:$S=_xlfn.MINIFS($S:$S,$T:$T,"="&amp;$T2193)),""))))&amp;"",IF(P2193="","",""))&amp;""</f>
        <v/>
      </c>
      <c r="AY2193" t="str" cm="1">
        <f t="array" ref="AY2193">IFERROR(IF(Q2193&lt;&gt;"",Q2193,IF(OR($S2193="",$T2193=""),"",IF($T2193&lt;&gt;"",_xlfn._xlws.FILTER(Q:Q,($BU:$BU=$BU2193)*($I:$I=$I2193)*($T:$T=$T2193)*($S:$S=_xlfn.MINIFS($S:$S,$T:$T,"="&amp;$T2193)),""))))&amp;"",IF(Q2193="","",""))&amp;""</f>
        <v/>
      </c>
      <c r="AZ2193" t="str" cm="1">
        <f t="array" ref="AZ2193">IFERROR(IF(R2193&lt;&gt;"",R2193,IF(OR($S2193="",$T2193=""),"",IF($T2193&lt;&gt;"",_xlfn._xlws.FILTER(R:R,($BU:$BU=$BU2193)*($I:$I=$I2193)*($T:$T=$T2193)*($S:$S=_xlfn.MINIFS($S:$S,$T:$T,"="&amp;$T2193)),""))))&amp;"",IF(R2193="","",""))&amp;""</f>
        <v/>
      </c>
      <c r="BA2193" s="6">
        <f t="shared" si="3179"/>
        <v>185</v>
      </c>
      <c r="BB2193">
        <f t="shared" ref="BB2193:BD2193" si="3201">BB2192</f>
        <v>18987</v>
      </c>
      <c r="BC2193" t="str">
        <f t="shared" si="3201"/>
        <v>Velodrome</v>
      </c>
      <c r="BD2193" t="str">
        <f t="shared" si="3201"/>
        <v>Outlaws</v>
      </c>
      <c r="BE2193" t="s">
        <v>5</v>
      </c>
      <c r="BF2193" t="s">
        <v>197</v>
      </c>
      <c r="BI2193" cm="1">
        <f t="array" ref="BI2193">IFERROR(_xlfn._xlws.FILTER(shifts!A:A,(shifts!B:B=events!AD2193)*(shifts!AG:AG&gt;=events!BK2193)*(shifts!AH:AH&lt;=events!BL2193)),BI2192)</f>
        <v>79</v>
      </c>
      <c r="BJ2193" s="15">
        <f t="shared" si="3181"/>
        <v>0</v>
      </c>
      <c r="BK2193">
        <f t="shared" si="3182"/>
        <v>1080</v>
      </c>
      <c r="BL2193">
        <f t="shared" si="3183"/>
        <v>1080</v>
      </c>
      <c r="BM2193" s="15">
        <f>SUMIFS(BJ$2:BJ2193,K$2:K2193,"=Intermission")+SUMIFS(BJ$2:BJ2193,K$2:K2193,"=Timeout")</f>
        <v>143</v>
      </c>
      <c r="BN2193">
        <f t="shared" si="3184"/>
        <v>2303</v>
      </c>
      <c r="BO2193" s="19">
        <f t="shared" si="3185"/>
        <v>2303</v>
      </c>
      <c r="BP2193">
        <f t="shared" si="3186"/>
        <v>2298</v>
      </c>
      <c r="BQ2193" s="17">
        <f t="shared" si="3187"/>
        <v>2303</v>
      </c>
      <c r="BR2193" t="str">
        <f t="shared" si="3188"/>
        <v>event_team_player_1</v>
      </c>
      <c r="BS2193">
        <f>COUNTIFS(S$3:S2193,"="&amp;S2193,AI$3:AI2193,"="&amp;AI2193)</f>
        <v>1</v>
      </c>
      <c r="BT2193" t="str">
        <f>IFERROR(VLOOKUP(BB2193&amp;BU2193&amp;X2193,game_rosters!U:W,3,FALSE),"")</f>
        <v>P100185</v>
      </c>
      <c r="BU2193" t="str">
        <f t="shared" si="3189"/>
        <v>Outlaws</v>
      </c>
    </row>
    <row r="2194" spans="1:73" x14ac:dyDescent="0.2">
      <c r="A2194" t="str">
        <f t="shared" si="3164"/>
        <v/>
      </c>
      <c r="I2194" s="44">
        <v>42</v>
      </c>
      <c r="S2194">
        <v>1126</v>
      </c>
      <c r="T2194" t="s">
        <v>756</v>
      </c>
      <c r="X2194">
        <v>42</v>
      </c>
      <c r="AA2194">
        <f t="shared" si="3121"/>
        <v>2126</v>
      </c>
      <c r="AB2194" t="str">
        <f t="shared" si="3122"/>
        <v/>
      </c>
      <c r="AC2194">
        <f t="shared" si="3160"/>
        <v>2126</v>
      </c>
      <c r="AD2194" s="6">
        <v>3</v>
      </c>
      <c r="AE2194" t="s">
        <v>743</v>
      </c>
      <c r="AF2194" t="s">
        <v>413</v>
      </c>
      <c r="AG2194" t="s">
        <v>756</v>
      </c>
      <c r="AH2194" t="s">
        <v>756</v>
      </c>
      <c r="AI2194" t="str">
        <f t="shared" si="3165"/>
        <v>o</v>
      </c>
      <c r="AJ2194" t="str">
        <f t="shared" si="3166"/>
        <v/>
      </c>
      <c r="AK2194" t="str">
        <f t="shared" si="3167"/>
        <v/>
      </c>
      <c r="AL2194" t="str">
        <f t="shared" si="3168"/>
        <v/>
      </c>
      <c r="AM2194" t="str">
        <f t="shared" si="3169"/>
        <v/>
      </c>
      <c r="AN2194" t="str">
        <f t="shared" si="3170"/>
        <v>Away</v>
      </c>
      <c r="AO2194" t="str">
        <f t="shared" si="3171"/>
        <v>a</v>
      </c>
      <c r="AP2194" t="str">
        <f t="shared" si="3172"/>
        <v/>
      </c>
      <c r="AQ2194" t="str">
        <f t="shared" si="3173"/>
        <v/>
      </c>
      <c r="AR2194" t="str">
        <f t="shared" si="3174"/>
        <v>Away</v>
      </c>
      <c r="AS2194" t="str">
        <f t="shared" si="3175"/>
        <v>a</v>
      </c>
      <c r="AT2194" t="str">
        <f t="shared" si="3176"/>
        <v>Defensive</v>
      </c>
      <c r="AU2194" t="str">
        <f t="shared" si="3177"/>
        <v/>
      </c>
      <c r="AV2194" t="str">
        <f t="shared" si="3178"/>
        <v/>
      </c>
      <c r="AW2194" t="str" cm="1">
        <f t="array" ref="AW2194">IFERROR(IF(O2194&lt;&gt;"",O2194,IF(OR($S2194="",$T2194=""),"",IF(O2194&lt;&gt;"",O2194,IF($T2194&lt;&gt;"",_xlfn._xlws.FILTER(O:O,($BU:$BU=$BU2194)*($I:$I=$I2194)*($T:$T=$T2194)*($S:$S=_xlfn.MINIFS($S:$S,$T:$T,"="&amp;$T2194)),"")))))&amp;"",IF(O2194="","",""))&amp;""</f>
        <v/>
      </c>
      <c r="AX2194" t="str" cm="1">
        <f t="array" ref="AX2194">IFERROR(IF(P2194&lt;&gt;"",P2194,IF(OR($S2194="",$T2194=""),"",IF($T2194&lt;&gt;"",_xlfn._xlws.FILTER(P:P,($BU:$BU=$BU2194)*($I:$I=$I2194)*($T:$T=$T2194)*($S:$S=_xlfn.MINIFS($S:$S,$T:$T,"="&amp;$T2194)),""))))&amp;"",IF(P2194="","",""))&amp;""</f>
        <v/>
      </c>
      <c r="AY2194" t="str" cm="1">
        <f t="array" ref="AY2194">IFERROR(IF(Q2194&lt;&gt;"",Q2194,IF(OR($S2194="",$T2194=""),"",IF($T2194&lt;&gt;"",_xlfn._xlws.FILTER(Q:Q,($BU:$BU=$BU2194)*($I:$I=$I2194)*($T:$T=$T2194)*($S:$S=_xlfn.MINIFS($S:$S,$T:$T,"="&amp;$T2194)),""))))&amp;"",IF(Q2194="","",""))&amp;""</f>
        <v/>
      </c>
      <c r="AZ2194" t="str" cm="1">
        <f t="array" ref="AZ2194">IFERROR(IF(R2194&lt;&gt;"",R2194,IF(OR($S2194="",$T2194=""),"",IF($T2194&lt;&gt;"",_xlfn._xlws.FILTER(R:R,($BU:$BU=$BU2194)*($I:$I=$I2194)*($T:$T=$T2194)*($S:$S=_xlfn.MINIFS($S:$S,$T:$T,"="&amp;$T2194)),""))))&amp;"",IF(R2194="","",""))&amp;""</f>
        <v/>
      </c>
      <c r="BA2194" s="6">
        <f t="shared" si="3179"/>
        <v>185</v>
      </c>
      <c r="BB2194">
        <f t="shared" ref="BB2194:BD2194" si="3202">BB2193</f>
        <v>18987</v>
      </c>
      <c r="BC2194" t="str">
        <f t="shared" si="3202"/>
        <v>Velodrome</v>
      </c>
      <c r="BD2194" t="str">
        <f t="shared" si="3202"/>
        <v>Outlaws</v>
      </c>
      <c r="BE2194" t="s">
        <v>5</v>
      </c>
      <c r="BF2194" t="s">
        <v>197</v>
      </c>
      <c r="BI2194" cm="1">
        <f t="array" ref="BI2194">IFERROR(_xlfn._xlws.FILTER(shifts!A:A,(shifts!B:B=events!AD2194)*(shifts!AG:AG&gt;=events!BK2194)*(shifts!AH:AH&lt;=events!BL2194)),BI2193)</f>
        <v>79</v>
      </c>
      <c r="BJ2194" s="15">
        <f t="shared" si="3181"/>
        <v>0</v>
      </c>
      <c r="BK2194">
        <f t="shared" si="3182"/>
        <v>1080</v>
      </c>
      <c r="BL2194">
        <f t="shared" si="3183"/>
        <v>1080</v>
      </c>
      <c r="BM2194" s="15">
        <f>SUMIFS(BJ$2:BJ2194,K$2:K2194,"=Intermission")+SUMIFS(BJ$2:BJ2194,K$2:K2194,"=Timeout")</f>
        <v>143</v>
      </c>
      <c r="BN2194">
        <f t="shared" si="3184"/>
        <v>2303</v>
      </c>
      <c r="BO2194" s="19">
        <f t="shared" si="3185"/>
        <v>2303</v>
      </c>
      <c r="BP2194">
        <f t="shared" si="3186"/>
        <v>2298</v>
      </c>
      <c r="BQ2194" s="17">
        <f t="shared" si="3187"/>
        <v>2303</v>
      </c>
      <c r="BR2194" t="str">
        <f t="shared" si="3188"/>
        <v>opp_team_player_1</v>
      </c>
      <c r="BS2194">
        <f>COUNTIFS(S$3:S2194,"="&amp;S2194,AI$3:AI2194,"="&amp;AI2194)</f>
        <v>1</v>
      </c>
      <c r="BT2194" t="str">
        <f>IFERROR(VLOOKUP(BB2194&amp;BU2194&amp;X2194,game_rosters!U:W,3,FALSE),"")</f>
        <v>P100201</v>
      </c>
      <c r="BU2194" t="str">
        <f t="shared" si="3189"/>
        <v>Velodrome</v>
      </c>
    </row>
    <row r="2195" spans="1:73" x14ac:dyDescent="0.2">
      <c r="A2195">
        <f t="shared" si="3164"/>
        <v>1</v>
      </c>
      <c r="I2195" s="44">
        <v>77</v>
      </c>
      <c r="K2195" t="s">
        <v>238</v>
      </c>
      <c r="L2195" t="s">
        <v>174</v>
      </c>
      <c r="M2195" t="s">
        <v>390</v>
      </c>
      <c r="N2195" t="s">
        <v>594</v>
      </c>
      <c r="R2195" s="51">
        <v>1</v>
      </c>
      <c r="S2195">
        <v>1127</v>
      </c>
      <c r="T2195" t="s">
        <v>756</v>
      </c>
      <c r="W2195" t="s">
        <v>731</v>
      </c>
      <c r="X2195">
        <v>77</v>
      </c>
      <c r="Z2195">
        <v>1</v>
      </c>
      <c r="AA2195">
        <f t="shared" si="3121"/>
        <v>2127</v>
      </c>
      <c r="AB2195" t="str">
        <f t="shared" si="3122"/>
        <v/>
      </c>
      <c r="AC2195">
        <f t="shared" si="3160"/>
        <v>2127</v>
      </c>
      <c r="AD2195" s="6">
        <v>3</v>
      </c>
      <c r="AE2195" t="s">
        <v>732</v>
      </c>
      <c r="AF2195" t="s">
        <v>897</v>
      </c>
      <c r="AG2195" t="s">
        <v>756</v>
      </c>
      <c r="AH2195" t="s">
        <v>756</v>
      </c>
      <c r="AI2195" t="str">
        <f t="shared" si="3165"/>
        <v>e</v>
      </c>
      <c r="AJ2195" t="str">
        <f t="shared" si="3166"/>
        <v/>
      </c>
      <c r="AK2195" t="str">
        <f t="shared" si="3167"/>
        <v/>
      </c>
      <c r="AL2195" t="str">
        <f t="shared" si="3168"/>
        <v/>
      </c>
      <c r="AM2195" t="str">
        <f t="shared" si="3169"/>
        <v/>
      </c>
      <c r="AN2195" t="str">
        <f t="shared" si="3170"/>
        <v>Away</v>
      </c>
      <c r="AO2195" t="str">
        <f t="shared" si="3171"/>
        <v>a</v>
      </c>
      <c r="AP2195" t="str">
        <f t="shared" si="3172"/>
        <v/>
      </c>
      <c r="AQ2195" t="str">
        <f t="shared" si="3173"/>
        <v/>
      </c>
      <c r="AR2195" t="str">
        <f t="shared" si="3174"/>
        <v>Away</v>
      </c>
      <c r="AS2195" t="str">
        <f t="shared" si="3175"/>
        <v>a</v>
      </c>
      <c r="AT2195" t="str">
        <f t="shared" si="3176"/>
        <v>Offensive</v>
      </c>
      <c r="AU2195" t="str">
        <f t="shared" si="3177"/>
        <v/>
      </c>
      <c r="AV2195" t="str">
        <f t="shared" si="3178"/>
        <v/>
      </c>
      <c r="AW2195" t="str" cm="1">
        <f t="array" ref="AW2195">IFERROR(IF(O2195&lt;&gt;"",O2195,IF(OR($S2195="",$T2195=""),"",IF(O2195&lt;&gt;"",O2195,IF($T2195&lt;&gt;"",_xlfn._xlws.FILTER(O:O,($BU:$BU=$BU2195)*($I:$I=$I2195)*($T:$T=$T2195)*($S:$S=_xlfn.MINIFS($S:$S,$T:$T,"="&amp;$T2195)),"")))))&amp;"",IF(O2195="","",""))&amp;""</f>
        <v/>
      </c>
      <c r="AX2195" t="str" cm="1">
        <f t="array" ref="AX2195">IFERROR(IF(P2195&lt;&gt;"",P2195,IF(OR($S2195="",$T2195=""),"",IF($T2195&lt;&gt;"",_xlfn._xlws.FILTER(P:P,($BU:$BU=$BU2195)*($I:$I=$I2195)*($T:$T=$T2195)*($S:$S=_xlfn.MINIFS($S:$S,$T:$T,"="&amp;$T2195)),""))))&amp;"",IF(P2195="","",""))&amp;""</f>
        <v/>
      </c>
      <c r="AY2195" t="str" cm="1">
        <f t="array" ref="AY2195">IFERROR(IF(Q2195&lt;&gt;"",Q2195,IF(OR($S2195="",$T2195=""),"",IF($T2195&lt;&gt;"",_xlfn._xlws.FILTER(Q:Q,($BU:$BU=$BU2195)*($I:$I=$I2195)*($T:$T=$T2195)*($S:$S=_xlfn.MINIFS($S:$S,$T:$T,"="&amp;$T2195)),""))))&amp;"",IF(Q2195="","",""))&amp;""</f>
        <v/>
      </c>
      <c r="AZ2195" t="str" cm="1">
        <f t="array" ref="AZ2195">IFERROR(IF(R2195&lt;&gt;"",R2195,IF(OR($S2195="",$T2195=""),"",IF($T2195&lt;&gt;"",_xlfn._xlws.FILTER(R:R,($BU:$BU=$BU2195)*($I:$I=$I2195)*($T:$T=$T2195)*($S:$S=_xlfn.MINIFS($S:$S,$T:$T,"="&amp;$T2195)),""))))&amp;"",IF(R2195="","",""))&amp;""</f>
        <v>1</v>
      </c>
      <c r="BA2195" s="6">
        <f t="shared" si="3179"/>
        <v>186</v>
      </c>
      <c r="BB2195">
        <f t="shared" ref="BB2195:BD2195" si="3203">BB2194</f>
        <v>18987</v>
      </c>
      <c r="BC2195" t="str">
        <f t="shared" si="3203"/>
        <v>Velodrome</v>
      </c>
      <c r="BD2195" t="str">
        <f t="shared" si="3203"/>
        <v>Outlaws</v>
      </c>
      <c r="BE2195" t="s">
        <v>238</v>
      </c>
      <c r="BF2195" t="s">
        <v>174</v>
      </c>
      <c r="BI2195" cm="1">
        <f t="array" ref="BI2195">IFERROR(_xlfn._xlws.FILTER(shifts!A:A,(shifts!B:B=events!AD2195)*(shifts!AG:AG&gt;=events!BK2195)*(shifts!AH:AH&lt;=events!BL2195)),BI2194)</f>
        <v>79</v>
      </c>
      <c r="BJ2195" s="15">
        <f t="shared" si="3181"/>
        <v>0</v>
      </c>
      <c r="BK2195">
        <f t="shared" si="3182"/>
        <v>1077</v>
      </c>
      <c r="BL2195">
        <f t="shared" si="3183"/>
        <v>1077</v>
      </c>
      <c r="BM2195" s="15">
        <f>SUMIFS(BJ$2:BJ2195,K$2:K2195,"=Intermission")+SUMIFS(BJ$2:BJ2195,K$2:K2195,"=Timeout")</f>
        <v>143</v>
      </c>
      <c r="BN2195">
        <f t="shared" si="3184"/>
        <v>2303</v>
      </c>
      <c r="BO2195" s="19">
        <f t="shared" si="3185"/>
        <v>2306</v>
      </c>
      <c r="BP2195">
        <f t="shared" si="3186"/>
        <v>2301</v>
      </c>
      <c r="BQ2195" s="17">
        <f t="shared" si="3187"/>
        <v>2306</v>
      </c>
      <c r="BR2195" t="str">
        <f t="shared" si="3188"/>
        <v>event_team_player_1</v>
      </c>
      <c r="BS2195">
        <f>COUNTIFS(S$3:S2195,"="&amp;S2195,AI$3:AI2195,"="&amp;AI2195)</f>
        <v>1</v>
      </c>
      <c r="BT2195" t="str">
        <f>IFERROR(VLOOKUP(BB2195&amp;BU2195&amp;X2195,game_rosters!U:W,3,FALSE),"")</f>
        <v>P100185</v>
      </c>
      <c r="BU2195" t="str">
        <f t="shared" si="3189"/>
        <v>Outlaws</v>
      </c>
    </row>
    <row r="2196" spans="1:73" x14ac:dyDescent="0.2">
      <c r="A2196" t="str">
        <f t="shared" si="3164"/>
        <v/>
      </c>
      <c r="I2196" s="44">
        <v>84</v>
      </c>
      <c r="O2196" t="s">
        <v>601</v>
      </c>
      <c r="Q2196" t="s">
        <v>595</v>
      </c>
      <c r="R2196" s="51">
        <v>1</v>
      </c>
      <c r="S2196">
        <v>1127</v>
      </c>
      <c r="T2196" t="s">
        <v>756</v>
      </c>
      <c r="X2196">
        <v>84</v>
      </c>
      <c r="AA2196">
        <f t="shared" si="3121"/>
        <v>2127</v>
      </c>
      <c r="AB2196" t="str">
        <f t="shared" si="3122"/>
        <v/>
      </c>
      <c r="AC2196">
        <f t="shared" si="3160"/>
        <v>2127</v>
      </c>
      <c r="AD2196" s="6">
        <v>3</v>
      </c>
      <c r="AE2196" t="s">
        <v>732</v>
      </c>
      <c r="AF2196" t="s">
        <v>897</v>
      </c>
      <c r="AG2196" t="s">
        <v>756</v>
      </c>
      <c r="AH2196" t="s">
        <v>756</v>
      </c>
      <c r="AI2196" t="str">
        <f t="shared" si="3165"/>
        <v>o</v>
      </c>
      <c r="AJ2196" t="str">
        <f t="shared" si="3166"/>
        <v/>
      </c>
      <c r="AK2196" t="str">
        <f t="shared" si="3167"/>
        <v/>
      </c>
      <c r="AL2196" t="str">
        <f t="shared" si="3168"/>
        <v/>
      </c>
      <c r="AM2196" t="str">
        <f t="shared" si="3169"/>
        <v/>
      </c>
      <c r="AN2196" t="str">
        <f t="shared" si="3170"/>
        <v>Away</v>
      </c>
      <c r="AO2196" t="str">
        <f t="shared" si="3171"/>
        <v>a</v>
      </c>
      <c r="AP2196" t="str">
        <f t="shared" si="3172"/>
        <v/>
      </c>
      <c r="AQ2196" t="str">
        <f t="shared" si="3173"/>
        <v/>
      </c>
      <c r="AR2196" t="str">
        <f t="shared" si="3174"/>
        <v>Away</v>
      </c>
      <c r="AS2196" t="str">
        <f t="shared" si="3175"/>
        <v>a</v>
      </c>
      <c r="AT2196" t="str">
        <f t="shared" si="3176"/>
        <v>Defensive</v>
      </c>
      <c r="AU2196" t="str">
        <f t="shared" si="3177"/>
        <v/>
      </c>
      <c r="AV2196" t="str">
        <f t="shared" si="3178"/>
        <v/>
      </c>
      <c r="AW2196" t="str" cm="1">
        <f t="array" ref="AW2196">IFERROR(IF(O2196&lt;&gt;"",O2196,IF(OR($S2196="",$T2196=""),"",IF(O2196&lt;&gt;"",O2196,IF($T2196&lt;&gt;"",_xlfn._xlws.FILTER(O:O,($BU:$BU=$BU2196)*($I:$I=$I2196)*($T:$T=$T2196)*($S:$S=_xlfn.MINIFS($S:$S,$T:$T,"="&amp;$T2196)),"")))))&amp;"",IF(O2196="","",""))&amp;""</f>
        <v>Defensive_PlayPossession-PokeCheck</v>
      </c>
      <c r="AX2196" t="str" cm="1">
        <f t="array" ref="AX2196">IFERROR(IF(P2196&lt;&gt;"",P2196,IF(OR($S2196="",$T2196=""),"",IF($T2196&lt;&gt;"",_xlfn._xlws.FILTER(P:P,($BU:$BU=$BU2196)*($I:$I=$I2196)*($T:$T=$T2196)*($S:$S=_xlfn.MINIFS($S:$S,$T:$T,"="&amp;$T2196)),""))))&amp;"",IF(P2196="","",""))&amp;""</f>
        <v/>
      </c>
      <c r="AY2196" t="str" cm="1">
        <f t="array" ref="AY2196">IFERROR(IF(Q2196&lt;&gt;"",Q2196,IF(OR($S2196="",$T2196=""),"",IF($T2196&lt;&gt;"",_xlfn._xlws.FILTER(Q:Q,($BU:$BU=$BU2196)*($I:$I=$I2196)*($T:$T=$T2196)*($S:$S=_xlfn.MINIFS($S:$S,$T:$T,"="&amp;$T2196)),""))))&amp;"",IF(Q2196="","",""))&amp;""</f>
        <v>s</v>
      </c>
      <c r="AZ2196" t="str" cm="1">
        <f t="array" ref="AZ2196">IFERROR(IF(R2196&lt;&gt;"",R2196,IF(OR($S2196="",$T2196=""),"",IF($T2196&lt;&gt;"",_xlfn._xlws.FILTER(R:R,($BU:$BU=$BU2196)*($I:$I=$I2196)*($T:$T=$T2196)*($S:$S=_xlfn.MINIFS($S:$S,$T:$T,"="&amp;$T2196)),""))))&amp;"",IF(R2196="","",""))&amp;""</f>
        <v>1</v>
      </c>
      <c r="BA2196" s="6">
        <f t="shared" si="3179"/>
        <v>186</v>
      </c>
      <c r="BB2196">
        <f t="shared" ref="BB2196:BD2196" si="3204">BB2195</f>
        <v>18987</v>
      </c>
      <c r="BC2196" t="str">
        <f t="shared" si="3204"/>
        <v>Velodrome</v>
      </c>
      <c r="BD2196" t="str">
        <f t="shared" si="3204"/>
        <v>Outlaws</v>
      </c>
      <c r="BE2196" t="s">
        <v>238</v>
      </c>
      <c r="BF2196" t="s">
        <v>174</v>
      </c>
      <c r="BI2196" cm="1">
        <f t="array" ref="BI2196">IFERROR(_xlfn._xlws.FILTER(shifts!A:A,(shifts!B:B=events!AD2196)*(shifts!AG:AG&gt;=events!BK2196)*(shifts!AH:AH&lt;=events!BL2196)),BI2195)</f>
        <v>79</v>
      </c>
      <c r="BJ2196" s="15">
        <f t="shared" si="3181"/>
        <v>0</v>
      </c>
      <c r="BK2196">
        <f t="shared" si="3182"/>
        <v>1077</v>
      </c>
      <c r="BL2196">
        <f t="shared" si="3183"/>
        <v>1077</v>
      </c>
      <c r="BM2196" s="15">
        <f>SUMIFS(BJ$2:BJ2196,K$2:K2196,"=Intermission")+SUMIFS(BJ$2:BJ2196,K$2:K2196,"=Timeout")</f>
        <v>143</v>
      </c>
      <c r="BN2196">
        <f t="shared" si="3184"/>
        <v>2303</v>
      </c>
      <c r="BO2196" s="19">
        <f t="shared" si="3185"/>
        <v>2306</v>
      </c>
      <c r="BP2196">
        <f t="shared" si="3186"/>
        <v>2301</v>
      </c>
      <c r="BQ2196" s="17">
        <f t="shared" si="3187"/>
        <v>2306</v>
      </c>
      <c r="BR2196" t="str">
        <f t="shared" si="3188"/>
        <v>opp_team_player_1</v>
      </c>
      <c r="BS2196">
        <f>COUNTIFS(S$3:S2196,"="&amp;S2196,AI$3:AI2196,"="&amp;AI2196)</f>
        <v>1</v>
      </c>
      <c r="BT2196" t="str">
        <f>IFERROR(VLOOKUP(BB2196&amp;BU2196&amp;X2196,game_rosters!U:W,3,FALSE),"")</f>
        <v>P100198</v>
      </c>
      <c r="BU2196" t="str">
        <f t="shared" si="3189"/>
        <v>Velodrome</v>
      </c>
    </row>
    <row r="2197" spans="1:73" x14ac:dyDescent="0.2">
      <c r="A2197">
        <f t="shared" si="3164"/>
        <v>1</v>
      </c>
      <c r="I2197" s="44">
        <v>77</v>
      </c>
      <c r="K2197" t="s">
        <v>13</v>
      </c>
      <c r="L2197" t="s">
        <v>587</v>
      </c>
      <c r="N2197" t="s">
        <v>595</v>
      </c>
      <c r="O2197" t="s">
        <v>696</v>
      </c>
      <c r="Q2197" t="s">
        <v>595</v>
      </c>
      <c r="R2197" s="51">
        <v>1</v>
      </c>
      <c r="S2197">
        <v>1128</v>
      </c>
      <c r="T2197" t="s">
        <v>756</v>
      </c>
      <c r="W2197" t="s">
        <v>731</v>
      </c>
      <c r="X2197">
        <v>77</v>
      </c>
      <c r="Z2197">
        <v>1</v>
      </c>
      <c r="AA2197">
        <f t="shared" si="3121"/>
        <v>2128</v>
      </c>
      <c r="AB2197" t="str">
        <f t="shared" si="3122"/>
        <v/>
      </c>
      <c r="AC2197">
        <f t="shared" si="3160"/>
        <v>2128</v>
      </c>
      <c r="AD2197" s="6">
        <v>3</v>
      </c>
      <c r="AE2197" t="s">
        <v>732</v>
      </c>
      <c r="AF2197" t="s">
        <v>918</v>
      </c>
      <c r="AG2197" t="s">
        <v>732</v>
      </c>
      <c r="AH2197" t="s">
        <v>924</v>
      </c>
      <c r="AI2197" t="str">
        <f t="shared" si="3165"/>
        <v>e</v>
      </c>
      <c r="AJ2197" t="str">
        <f t="shared" si="3166"/>
        <v/>
      </c>
      <c r="AK2197" t="str">
        <f t="shared" si="3167"/>
        <v/>
      </c>
      <c r="AL2197" t="str">
        <f t="shared" si="3168"/>
        <v/>
      </c>
      <c r="AM2197" t="str">
        <f t="shared" si="3169"/>
        <v/>
      </c>
      <c r="AN2197" t="str">
        <f t="shared" si="3170"/>
        <v>Away</v>
      </c>
      <c r="AO2197" t="str">
        <f t="shared" si="3171"/>
        <v>a</v>
      </c>
      <c r="AP2197" t="str">
        <f t="shared" si="3172"/>
        <v/>
      </c>
      <c r="AQ2197" t="str">
        <f t="shared" si="3173"/>
        <v/>
      </c>
      <c r="AR2197" t="str">
        <f t="shared" si="3174"/>
        <v>Away</v>
      </c>
      <c r="AS2197" t="str">
        <f t="shared" si="3175"/>
        <v>a</v>
      </c>
      <c r="AT2197" t="str">
        <f t="shared" si="3176"/>
        <v>Offensive</v>
      </c>
      <c r="AU2197" t="str">
        <f t="shared" si="3177"/>
        <v/>
      </c>
      <c r="AV2197" t="str">
        <f t="shared" si="3178"/>
        <v/>
      </c>
      <c r="AW2197" t="str" cm="1">
        <f t="array" ref="AW2197">IFERROR(IF(O2197&lt;&gt;"",O2197,IF(OR($S2197="",$T2197=""),"",IF(O2197&lt;&gt;"",O2197,IF($T2197&lt;&gt;"",_xlfn._xlws.FILTER(O:O,($BU:$BU=$BU2197)*($I:$I=$I2197)*($T:$T=$T2197)*($S:$S=_xlfn.MINIFS($S:$S,$T:$T,"="&amp;$T2197)),"")))))&amp;"",IF(O2197="","",""))&amp;""</f>
        <v>OffensivePlay_Zone-PuckRecoveryDumpIn</v>
      </c>
      <c r="AX2197" t="str" cm="1">
        <f t="array" ref="AX2197">IFERROR(IF(P2197&lt;&gt;"",P2197,IF(OR($S2197="",$T2197=""),"",IF($T2197&lt;&gt;"",_xlfn._xlws.FILTER(P:P,($BU:$BU=$BU2197)*($I:$I=$I2197)*($T:$T=$T2197)*($S:$S=_xlfn.MINIFS($S:$S,$T:$T,"="&amp;$T2197)),""))))&amp;"",IF(P2197="","",""))&amp;""</f>
        <v/>
      </c>
      <c r="AY2197" t="str" cm="1">
        <f t="array" ref="AY2197">IFERROR(IF(Q2197&lt;&gt;"",Q2197,IF(OR($S2197="",$T2197=""),"",IF($T2197&lt;&gt;"",_xlfn._xlws.FILTER(Q:Q,($BU:$BU=$BU2197)*($I:$I=$I2197)*($T:$T=$T2197)*($S:$S=_xlfn.MINIFS($S:$S,$T:$T,"="&amp;$T2197)),""))))&amp;"",IF(Q2197="","",""))&amp;""</f>
        <v>s</v>
      </c>
      <c r="AZ2197" t="str" cm="1">
        <f t="array" ref="AZ2197">IFERROR(IF(R2197&lt;&gt;"",R2197,IF(OR($S2197="",$T2197=""),"",IF($T2197&lt;&gt;"",_xlfn._xlws.FILTER(R:R,($BU:$BU=$BU2197)*($I:$I=$I2197)*($T:$T=$T2197)*($S:$S=_xlfn.MINIFS($S:$S,$T:$T,"="&amp;$T2197)),""))))&amp;"",IF(R2197="","",""))&amp;""</f>
        <v>1</v>
      </c>
      <c r="BA2197" s="6">
        <f t="shared" si="3179"/>
        <v>186</v>
      </c>
      <c r="BB2197">
        <f t="shared" ref="BB2197:BD2197" si="3205">BB2196</f>
        <v>18987</v>
      </c>
      <c r="BC2197" t="str">
        <f t="shared" si="3205"/>
        <v>Velodrome</v>
      </c>
      <c r="BD2197" t="str">
        <f t="shared" si="3205"/>
        <v>Outlaws</v>
      </c>
      <c r="BE2197" t="s">
        <v>13</v>
      </c>
      <c r="BF2197" t="s">
        <v>587</v>
      </c>
      <c r="BI2197" cm="1">
        <f t="array" ref="BI2197">IFERROR(_xlfn._xlws.FILTER(shifts!A:A,(shifts!B:B=events!AD2197)*(shifts!AG:AG&gt;=events!BK2197)*(shifts!AH:AH&lt;=events!BL2197)),BI2196)</f>
        <v>79</v>
      </c>
      <c r="BJ2197" s="15">
        <f t="shared" si="3181"/>
        <v>2</v>
      </c>
      <c r="BK2197">
        <f t="shared" si="3182"/>
        <v>1073</v>
      </c>
      <c r="BL2197">
        <f t="shared" si="3183"/>
        <v>1071</v>
      </c>
      <c r="BM2197" s="15">
        <f>SUMIFS(BJ$2:BJ2197,K$2:K2197,"=Intermission")+SUMIFS(BJ$2:BJ2197,K$2:K2197,"=Timeout")</f>
        <v>143</v>
      </c>
      <c r="BN2197">
        <f t="shared" si="3184"/>
        <v>2303</v>
      </c>
      <c r="BO2197" s="19">
        <f t="shared" si="3185"/>
        <v>2310</v>
      </c>
      <c r="BP2197">
        <f t="shared" si="3186"/>
        <v>2305</v>
      </c>
      <c r="BQ2197" s="17">
        <f t="shared" si="3187"/>
        <v>2312</v>
      </c>
      <c r="BR2197" t="str">
        <f t="shared" si="3188"/>
        <v>event_team_player_1</v>
      </c>
      <c r="BS2197">
        <f>COUNTIFS(S$3:S2197,"="&amp;S2197,AI$3:AI2197,"="&amp;AI2197)</f>
        <v>1</v>
      </c>
      <c r="BT2197" t="str">
        <f>IFERROR(VLOOKUP(BB2197&amp;BU2197&amp;X2197,game_rosters!U:W,3,FALSE),"")</f>
        <v>P100185</v>
      </c>
      <c r="BU2197" t="str">
        <f t="shared" si="3189"/>
        <v>Outlaws</v>
      </c>
    </row>
    <row r="2198" spans="1:73" x14ac:dyDescent="0.2">
      <c r="A2198" t="str">
        <f t="shared" si="3164"/>
        <v/>
      </c>
      <c r="I2198" s="44">
        <v>84</v>
      </c>
      <c r="R2198" s="51">
        <v>1</v>
      </c>
      <c r="S2198">
        <v>1128</v>
      </c>
      <c r="T2198" t="s">
        <v>756</v>
      </c>
      <c r="X2198">
        <v>84</v>
      </c>
      <c r="AA2198">
        <f t="shared" si="3121"/>
        <v>2128</v>
      </c>
      <c r="AB2198" t="str">
        <f t="shared" si="3122"/>
        <v/>
      </c>
      <c r="AC2198">
        <f t="shared" si="3160"/>
        <v>2128</v>
      </c>
      <c r="AD2198" s="6">
        <v>3</v>
      </c>
      <c r="AE2198" t="s">
        <v>732</v>
      </c>
      <c r="AF2198" t="s">
        <v>918</v>
      </c>
      <c r="AG2198" t="s">
        <v>732</v>
      </c>
      <c r="AH2198" t="s">
        <v>924</v>
      </c>
      <c r="AI2198" t="str">
        <f t="shared" si="3165"/>
        <v>o</v>
      </c>
      <c r="AJ2198" t="str">
        <f t="shared" si="3166"/>
        <v/>
      </c>
      <c r="AK2198" t="str">
        <f t="shared" si="3167"/>
        <v/>
      </c>
      <c r="AL2198" t="str">
        <f t="shared" si="3168"/>
        <v/>
      </c>
      <c r="AM2198" t="str">
        <f t="shared" si="3169"/>
        <v/>
      </c>
      <c r="AN2198" t="str">
        <f t="shared" si="3170"/>
        <v>Away</v>
      </c>
      <c r="AO2198" t="str">
        <f t="shared" si="3171"/>
        <v>a</v>
      </c>
      <c r="AP2198" t="str">
        <f t="shared" si="3172"/>
        <v/>
      </c>
      <c r="AQ2198" t="str">
        <f t="shared" si="3173"/>
        <v/>
      </c>
      <c r="AR2198" t="str">
        <f t="shared" si="3174"/>
        <v>Away</v>
      </c>
      <c r="AS2198" t="str">
        <f t="shared" si="3175"/>
        <v>a</v>
      </c>
      <c r="AT2198" t="str">
        <f t="shared" si="3176"/>
        <v>Defensive</v>
      </c>
      <c r="AU2198" t="str">
        <f t="shared" si="3177"/>
        <v/>
      </c>
      <c r="AV2198" t="str">
        <f t="shared" si="3178"/>
        <v/>
      </c>
      <c r="AW2198" t="str" cm="1">
        <f t="array" ref="AW2198">IFERROR(IF(O2198&lt;&gt;"",O2198,IF(OR($S2198="",$T2198=""),"",IF(O2198&lt;&gt;"",O2198,IF($T2198&lt;&gt;"",_xlfn._xlws.FILTER(O:O,($BU:$BU=$BU2198)*($I:$I=$I2198)*($T:$T=$T2198)*($S:$S=_xlfn.MINIFS($S:$S,$T:$T,"="&amp;$T2198)),"")))))&amp;"",IF(O2198="","",""))&amp;""</f>
        <v/>
      </c>
      <c r="AX2198" t="str" cm="1">
        <f t="array" ref="AX2198">IFERROR(IF(P2198&lt;&gt;"",P2198,IF(OR($S2198="",$T2198=""),"",IF($T2198&lt;&gt;"",_xlfn._xlws.FILTER(P:P,($BU:$BU=$BU2198)*($I:$I=$I2198)*($T:$T=$T2198)*($S:$S=_xlfn.MINIFS($S:$S,$T:$T,"="&amp;$T2198)),""))))&amp;"",IF(P2198="","",""))&amp;""</f>
        <v/>
      </c>
      <c r="AY2198" t="str" cm="1">
        <f t="array" ref="AY2198">IFERROR(IF(Q2198&lt;&gt;"",Q2198,IF(OR($S2198="",$T2198=""),"",IF($T2198&lt;&gt;"",_xlfn._xlws.FILTER(Q:Q,($BU:$BU=$BU2198)*($I:$I=$I2198)*($T:$T=$T2198)*($S:$S=_xlfn.MINIFS($S:$S,$T:$T,"="&amp;$T2198)),""))))&amp;"",IF(Q2198="","",""))&amp;""</f>
        <v/>
      </c>
      <c r="AZ2198" t="str" cm="1">
        <f t="array" ref="AZ2198">IFERROR(IF(R2198&lt;&gt;"",R2198,IF(OR($S2198="",$T2198=""),"",IF($T2198&lt;&gt;"",_xlfn._xlws.FILTER(R:R,($BU:$BU=$BU2198)*($I:$I=$I2198)*($T:$T=$T2198)*($S:$S=_xlfn.MINIFS($S:$S,$T:$T,"="&amp;$T2198)),""))))&amp;"",IF(R2198="","",""))&amp;""</f>
        <v>1</v>
      </c>
      <c r="BA2198" s="6">
        <f t="shared" si="3179"/>
        <v>186</v>
      </c>
      <c r="BB2198">
        <f t="shared" ref="BB2198:BD2198" si="3206">BB2197</f>
        <v>18987</v>
      </c>
      <c r="BC2198" t="str">
        <f t="shared" si="3206"/>
        <v>Velodrome</v>
      </c>
      <c r="BD2198" t="str">
        <f t="shared" si="3206"/>
        <v>Outlaws</v>
      </c>
      <c r="BE2198" t="s">
        <v>13</v>
      </c>
      <c r="BF2198" t="s">
        <v>587</v>
      </c>
      <c r="BI2198" cm="1">
        <f t="array" ref="BI2198">IFERROR(_xlfn._xlws.FILTER(shifts!A:A,(shifts!B:B=events!AD2198)*(shifts!AG:AG&gt;=events!BK2198)*(shifts!AH:AH&lt;=events!BL2198)),BI2197)</f>
        <v>79</v>
      </c>
      <c r="BJ2198" s="15">
        <f t="shared" si="3181"/>
        <v>2</v>
      </c>
      <c r="BK2198">
        <f t="shared" si="3182"/>
        <v>1073</v>
      </c>
      <c r="BL2198">
        <f t="shared" si="3183"/>
        <v>1071</v>
      </c>
      <c r="BM2198" s="15">
        <f>SUMIFS(BJ$2:BJ2198,K$2:K2198,"=Intermission")+SUMIFS(BJ$2:BJ2198,K$2:K2198,"=Timeout")</f>
        <v>143</v>
      </c>
      <c r="BN2198">
        <f t="shared" si="3184"/>
        <v>2303</v>
      </c>
      <c r="BO2198" s="19">
        <f t="shared" si="3185"/>
        <v>2310</v>
      </c>
      <c r="BP2198">
        <f t="shared" si="3186"/>
        <v>2305</v>
      </c>
      <c r="BQ2198" s="17">
        <f t="shared" si="3187"/>
        <v>2312</v>
      </c>
      <c r="BR2198" t="str">
        <f t="shared" si="3188"/>
        <v>opp_team_player_1</v>
      </c>
      <c r="BS2198">
        <f>COUNTIFS(S$3:S2198,"="&amp;S2198,AI$3:AI2198,"="&amp;AI2198)</f>
        <v>1</v>
      </c>
      <c r="BT2198" t="str">
        <f>IFERROR(VLOOKUP(BB2198&amp;BU2198&amp;X2198,game_rosters!U:W,3,FALSE),"")</f>
        <v>P100198</v>
      </c>
      <c r="BU2198" t="str">
        <f t="shared" si="3189"/>
        <v>Velodrome</v>
      </c>
    </row>
    <row r="2199" spans="1:73" x14ac:dyDescent="0.2">
      <c r="A2199">
        <f t="shared" si="3164"/>
        <v>1</v>
      </c>
      <c r="I2199" s="44">
        <v>77</v>
      </c>
      <c r="K2199" t="s">
        <v>7</v>
      </c>
      <c r="L2199" t="s">
        <v>172</v>
      </c>
      <c r="M2199" t="s">
        <v>68</v>
      </c>
      <c r="N2199" t="s">
        <v>595</v>
      </c>
      <c r="R2199" s="51">
        <v>1</v>
      </c>
      <c r="S2199">
        <v>1129</v>
      </c>
      <c r="T2199" t="s">
        <v>756</v>
      </c>
      <c r="W2199" t="s">
        <v>731</v>
      </c>
      <c r="X2199">
        <v>77</v>
      </c>
      <c r="Z2199">
        <v>1</v>
      </c>
      <c r="AA2199">
        <f t="shared" si="3121"/>
        <v>2129</v>
      </c>
      <c r="AB2199" t="str">
        <f t="shared" si="3122"/>
        <v/>
      </c>
      <c r="AC2199">
        <f t="shared" si="3160"/>
        <v>2129</v>
      </c>
      <c r="AD2199" s="6">
        <v>3</v>
      </c>
      <c r="AE2199" t="s">
        <v>732</v>
      </c>
      <c r="AF2199" t="s">
        <v>924</v>
      </c>
      <c r="AG2199" t="s">
        <v>756</v>
      </c>
      <c r="AH2199" t="s">
        <v>756</v>
      </c>
      <c r="AI2199" t="str">
        <f t="shared" si="3165"/>
        <v>e</v>
      </c>
      <c r="AJ2199" t="str">
        <f t="shared" si="3166"/>
        <v/>
      </c>
      <c r="AK2199" t="str">
        <f t="shared" si="3167"/>
        <v/>
      </c>
      <c r="AL2199" t="str">
        <f t="shared" si="3168"/>
        <v/>
      </c>
      <c r="AM2199" t="str">
        <f t="shared" si="3169"/>
        <v/>
      </c>
      <c r="AN2199" t="str">
        <f t="shared" si="3170"/>
        <v>Away</v>
      </c>
      <c r="AO2199" t="str">
        <f t="shared" si="3171"/>
        <v>a</v>
      </c>
      <c r="AP2199" t="str">
        <f t="shared" si="3172"/>
        <v/>
      </c>
      <c r="AQ2199" t="str">
        <f t="shared" si="3173"/>
        <v/>
      </c>
      <c r="AR2199" t="str">
        <f t="shared" si="3174"/>
        <v>Away</v>
      </c>
      <c r="AS2199" t="str">
        <f t="shared" si="3175"/>
        <v>a</v>
      </c>
      <c r="AT2199" t="str">
        <f t="shared" si="3176"/>
        <v>Offensive</v>
      </c>
      <c r="AU2199" t="str">
        <f t="shared" si="3177"/>
        <v/>
      </c>
      <c r="AV2199" t="str">
        <f t="shared" si="3178"/>
        <v/>
      </c>
      <c r="AW2199" t="str" cm="1">
        <f t="array" ref="AW2199">IFERROR(IF(O2199&lt;&gt;"",O2199,IF(OR($S2199="",$T2199=""),"",IF(O2199&lt;&gt;"",O2199,IF($T2199&lt;&gt;"",_xlfn._xlws.FILTER(O:O,($BU:$BU=$BU2199)*($I:$I=$I2199)*($T:$T=$T2199)*($S:$S=_xlfn.MINIFS($S:$S,$T:$T,"="&amp;$T2199)),"")))))&amp;"",IF(O2199="","",""))&amp;""</f>
        <v/>
      </c>
      <c r="AX2199" t="str" cm="1">
        <f t="array" ref="AX2199">IFERROR(IF(P2199&lt;&gt;"",P2199,IF(OR($S2199="",$T2199=""),"",IF($T2199&lt;&gt;"",_xlfn._xlws.FILTER(P:P,($BU:$BU=$BU2199)*($I:$I=$I2199)*($T:$T=$T2199)*($S:$S=_xlfn.MINIFS($S:$S,$T:$T,"="&amp;$T2199)),""))))&amp;"",IF(P2199="","",""))&amp;""</f>
        <v/>
      </c>
      <c r="AY2199" t="str" cm="1">
        <f t="array" ref="AY2199">IFERROR(IF(Q2199&lt;&gt;"",Q2199,IF(OR($S2199="",$T2199=""),"",IF($T2199&lt;&gt;"",_xlfn._xlws.FILTER(Q:Q,($BU:$BU=$BU2199)*($I:$I=$I2199)*($T:$T=$T2199)*($S:$S=_xlfn.MINIFS($S:$S,$T:$T,"="&amp;$T2199)),""))))&amp;"",IF(Q2199="","",""))&amp;""</f>
        <v/>
      </c>
      <c r="AZ2199" t="str" cm="1">
        <f t="array" ref="AZ2199">IFERROR(IF(R2199&lt;&gt;"",R2199,IF(OR($S2199="",$T2199=""),"",IF($T2199&lt;&gt;"",_xlfn._xlws.FILTER(R:R,($BU:$BU=$BU2199)*($I:$I=$I2199)*($T:$T=$T2199)*($S:$S=_xlfn.MINIFS($S:$S,$T:$T,"="&amp;$T2199)),""))))&amp;"",IF(R2199="","",""))&amp;""</f>
        <v>1</v>
      </c>
      <c r="BA2199" s="6">
        <f t="shared" si="3179"/>
        <v>186</v>
      </c>
      <c r="BB2199">
        <f t="shared" ref="BB2199:BD2199" si="3207">BB2198</f>
        <v>18987</v>
      </c>
      <c r="BC2199" t="str">
        <f t="shared" si="3207"/>
        <v>Velodrome</v>
      </c>
      <c r="BD2199" t="str">
        <f t="shared" si="3207"/>
        <v>Outlaws</v>
      </c>
      <c r="BE2199" t="s">
        <v>7</v>
      </c>
      <c r="BF2199" t="s">
        <v>172</v>
      </c>
      <c r="BI2199" cm="1">
        <f t="array" ref="BI2199">IFERROR(_xlfn._xlws.FILTER(shifts!A:A,(shifts!B:B=events!AD2199)*(shifts!AG:AG&gt;=events!BK2199)*(shifts!AH:AH&lt;=events!BL2199)),BI2198)</f>
        <v>79</v>
      </c>
      <c r="BJ2199" s="15">
        <f t="shared" si="3181"/>
        <v>0</v>
      </c>
      <c r="BK2199">
        <f t="shared" si="3182"/>
        <v>1071</v>
      </c>
      <c r="BL2199">
        <f t="shared" si="3183"/>
        <v>1071</v>
      </c>
      <c r="BM2199" s="15">
        <f>SUMIFS(BJ$2:BJ2199,K$2:K2199,"=Intermission")+SUMIFS(BJ$2:BJ2199,K$2:K2199,"=Timeout")</f>
        <v>143</v>
      </c>
      <c r="BN2199">
        <f t="shared" si="3184"/>
        <v>2303</v>
      </c>
      <c r="BO2199" s="19">
        <f t="shared" si="3185"/>
        <v>2312</v>
      </c>
      <c r="BP2199">
        <f t="shared" si="3186"/>
        <v>2307</v>
      </c>
      <c r="BQ2199" s="17">
        <f t="shared" si="3187"/>
        <v>2312</v>
      </c>
      <c r="BR2199" t="str">
        <f t="shared" si="3188"/>
        <v>event_team_player_1</v>
      </c>
      <c r="BS2199">
        <f>COUNTIFS(S$3:S2199,"="&amp;S2199,AI$3:AI2199,"="&amp;AI2199)</f>
        <v>1</v>
      </c>
      <c r="BT2199" t="str">
        <f>IFERROR(VLOOKUP(BB2199&amp;BU2199&amp;X2199,game_rosters!U:W,3,FALSE),"")</f>
        <v>P100185</v>
      </c>
      <c r="BU2199" t="str">
        <f t="shared" si="3189"/>
        <v>Outlaws</v>
      </c>
    </row>
    <row r="2200" spans="1:73" x14ac:dyDescent="0.2">
      <c r="A2200" t="str">
        <f t="shared" si="3164"/>
        <v/>
      </c>
      <c r="I2200" s="44">
        <v>68</v>
      </c>
      <c r="S2200">
        <v>1129</v>
      </c>
      <c r="T2200" t="s">
        <v>756</v>
      </c>
      <c r="X2200">
        <v>68</v>
      </c>
      <c r="Z2200">
        <v>1</v>
      </c>
      <c r="AA2200">
        <f t="shared" si="3121"/>
        <v>2129</v>
      </c>
      <c r="AB2200" t="str">
        <f t="shared" si="3122"/>
        <v/>
      </c>
      <c r="AC2200">
        <f t="shared" si="3160"/>
        <v>2129</v>
      </c>
      <c r="AD2200" s="6">
        <v>3</v>
      </c>
      <c r="AE2200" t="s">
        <v>732</v>
      </c>
      <c r="AF2200" t="s">
        <v>924</v>
      </c>
      <c r="AG2200" t="s">
        <v>756</v>
      </c>
      <c r="AH2200" t="s">
        <v>756</v>
      </c>
      <c r="AI2200" t="str">
        <f t="shared" si="3165"/>
        <v>e</v>
      </c>
      <c r="AJ2200" t="str">
        <f t="shared" si="3166"/>
        <v/>
      </c>
      <c r="AK2200" t="str">
        <f t="shared" si="3167"/>
        <v/>
      </c>
      <c r="AL2200" t="str">
        <f t="shared" si="3168"/>
        <v/>
      </c>
      <c r="AM2200" t="str">
        <f t="shared" si="3169"/>
        <v/>
      </c>
      <c r="AN2200" t="str">
        <f t="shared" si="3170"/>
        <v>Away</v>
      </c>
      <c r="AO2200" t="str">
        <f t="shared" si="3171"/>
        <v>a</v>
      </c>
      <c r="AP2200" t="str">
        <f t="shared" si="3172"/>
        <v/>
      </c>
      <c r="AQ2200" t="str">
        <f t="shared" si="3173"/>
        <v/>
      </c>
      <c r="AR2200" t="str">
        <f t="shared" si="3174"/>
        <v>Away</v>
      </c>
      <c r="AS2200" t="str">
        <f t="shared" si="3175"/>
        <v>a</v>
      </c>
      <c r="AT2200" t="str">
        <f t="shared" si="3176"/>
        <v>Offensive</v>
      </c>
      <c r="AU2200" t="str">
        <f t="shared" si="3177"/>
        <v/>
      </c>
      <c r="AV2200" t="str">
        <f t="shared" si="3178"/>
        <v/>
      </c>
      <c r="AW2200" t="str" cm="1">
        <f t="array" ref="AW2200">IFERROR(IF(O2200&lt;&gt;"",O2200,IF(OR($S2200="",$T2200=""),"",IF(O2200&lt;&gt;"",O2200,IF($T2200&lt;&gt;"",_xlfn._xlws.FILTER(O:O,($BU:$BU=$BU2200)*($I:$I=$I2200)*($T:$T=$T2200)*($S:$S=_xlfn.MINIFS($S:$S,$T:$T,"="&amp;$T2200)),"")))))&amp;"",IF(O2200="","",""))&amp;""</f>
        <v/>
      </c>
      <c r="AX2200" t="str" cm="1">
        <f t="array" ref="AX2200">IFERROR(IF(P2200&lt;&gt;"",P2200,IF(OR($S2200="",$T2200=""),"",IF($T2200&lt;&gt;"",_xlfn._xlws.FILTER(P:P,($BU:$BU=$BU2200)*($I:$I=$I2200)*($T:$T=$T2200)*($S:$S=_xlfn.MINIFS($S:$S,$T:$T,"="&amp;$T2200)),""))))&amp;"",IF(P2200="","",""))&amp;""</f>
        <v/>
      </c>
      <c r="AY2200" t="str" cm="1">
        <f t="array" ref="AY2200">IFERROR(IF(Q2200&lt;&gt;"",Q2200,IF(OR($S2200="",$T2200=""),"",IF($T2200&lt;&gt;"",_xlfn._xlws.FILTER(Q:Q,($BU:$BU=$BU2200)*($I:$I=$I2200)*($T:$T=$T2200)*($S:$S=_xlfn.MINIFS($S:$S,$T:$T,"="&amp;$T2200)),""))))&amp;"",IF(Q2200="","",""))&amp;""</f>
        <v/>
      </c>
      <c r="AZ2200" t="str" cm="1">
        <f t="array" ref="AZ2200">IFERROR(IF(R2200&lt;&gt;"",R2200,IF(OR($S2200="",$T2200=""),"",IF($T2200&lt;&gt;"",_xlfn._xlws.FILTER(R:R,($BU:$BU=$BU2200)*($I:$I=$I2200)*($T:$T=$T2200)*($S:$S=_xlfn.MINIFS($S:$S,$T:$T,"="&amp;$T2200)),""))))&amp;"",IF(R2200="","",""))&amp;""</f>
        <v/>
      </c>
      <c r="BA2200" s="6">
        <f t="shared" si="3179"/>
        <v>186</v>
      </c>
      <c r="BB2200">
        <f t="shared" ref="BB2200:BD2200" si="3208">BB2199</f>
        <v>18987</v>
      </c>
      <c r="BC2200" t="str">
        <f t="shared" si="3208"/>
        <v>Velodrome</v>
      </c>
      <c r="BD2200" t="str">
        <f t="shared" si="3208"/>
        <v>Outlaws</v>
      </c>
      <c r="BE2200" t="s">
        <v>7</v>
      </c>
      <c r="BF2200" t="s">
        <v>172</v>
      </c>
      <c r="BI2200" cm="1">
        <f t="array" ref="BI2200">IFERROR(_xlfn._xlws.FILTER(shifts!A:A,(shifts!B:B=events!AD2200)*(shifts!AG:AG&gt;=events!BK2200)*(shifts!AH:AH&lt;=events!BL2200)),BI2199)</f>
        <v>79</v>
      </c>
      <c r="BJ2200" s="15">
        <f t="shared" si="3181"/>
        <v>0</v>
      </c>
      <c r="BK2200">
        <f t="shared" si="3182"/>
        <v>1071</v>
      </c>
      <c r="BL2200">
        <f t="shared" si="3183"/>
        <v>1071</v>
      </c>
      <c r="BM2200" s="15">
        <f>SUMIFS(BJ$2:BJ2200,K$2:K2200,"=Intermission")+SUMIFS(BJ$2:BJ2200,K$2:K2200,"=Timeout")</f>
        <v>143</v>
      </c>
      <c r="BN2200">
        <f t="shared" si="3184"/>
        <v>2303</v>
      </c>
      <c r="BO2200" s="19">
        <f t="shared" si="3185"/>
        <v>2312</v>
      </c>
      <c r="BP2200">
        <f t="shared" si="3186"/>
        <v>2307</v>
      </c>
      <c r="BQ2200" s="17">
        <f t="shared" si="3187"/>
        <v>2312</v>
      </c>
      <c r="BR2200" t="str">
        <f t="shared" si="3188"/>
        <v>event_team_player_2</v>
      </c>
      <c r="BS2200">
        <f>COUNTIFS(S$3:S2200,"="&amp;S2200,AI$3:AI2200,"="&amp;AI2200)</f>
        <v>2</v>
      </c>
      <c r="BT2200" t="str">
        <f>IFERROR(VLOOKUP(BB2200&amp;BU2200&amp;X2200,game_rosters!U:W,3,FALSE),"")</f>
        <v>P100128</v>
      </c>
      <c r="BU2200" t="str">
        <f t="shared" si="3189"/>
        <v>Outlaws</v>
      </c>
    </row>
    <row r="2201" spans="1:73" x14ac:dyDescent="0.2">
      <c r="A2201" t="str">
        <f t="shared" si="3164"/>
        <v/>
      </c>
      <c r="I2201" s="44">
        <v>91</v>
      </c>
      <c r="R2201" s="51">
        <v>1</v>
      </c>
      <c r="S2201">
        <v>1129</v>
      </c>
      <c r="T2201" t="s">
        <v>756</v>
      </c>
      <c r="X2201">
        <v>91</v>
      </c>
      <c r="AA2201">
        <f t="shared" si="3121"/>
        <v>2129</v>
      </c>
      <c r="AB2201" t="str">
        <f t="shared" si="3122"/>
        <v/>
      </c>
      <c r="AC2201">
        <f t="shared" si="3160"/>
        <v>2129</v>
      </c>
      <c r="AD2201" s="6">
        <v>3</v>
      </c>
      <c r="AE2201" t="s">
        <v>732</v>
      </c>
      <c r="AF2201" t="s">
        <v>924</v>
      </c>
      <c r="AG2201" t="s">
        <v>756</v>
      </c>
      <c r="AH2201" t="s">
        <v>756</v>
      </c>
      <c r="AI2201" t="str">
        <f t="shared" si="3165"/>
        <v>o</v>
      </c>
      <c r="AJ2201" t="str">
        <f t="shared" si="3166"/>
        <v/>
      </c>
      <c r="AK2201" t="str">
        <f t="shared" si="3167"/>
        <v/>
      </c>
      <c r="AL2201" t="str">
        <f t="shared" si="3168"/>
        <v/>
      </c>
      <c r="AM2201" t="str">
        <f t="shared" si="3169"/>
        <v/>
      </c>
      <c r="AN2201" t="str">
        <f t="shared" si="3170"/>
        <v>Away</v>
      </c>
      <c r="AO2201" t="str">
        <f t="shared" si="3171"/>
        <v>a</v>
      </c>
      <c r="AP2201" t="str">
        <f t="shared" si="3172"/>
        <v/>
      </c>
      <c r="AQ2201" t="str">
        <f t="shared" si="3173"/>
        <v/>
      </c>
      <c r="AR2201" t="str">
        <f t="shared" si="3174"/>
        <v>Away</v>
      </c>
      <c r="AS2201" t="str">
        <f t="shared" si="3175"/>
        <v>a</v>
      </c>
      <c r="AT2201" t="str">
        <f t="shared" si="3176"/>
        <v>Defensive</v>
      </c>
      <c r="AU2201" t="str">
        <f t="shared" si="3177"/>
        <v/>
      </c>
      <c r="AV2201" t="str">
        <f t="shared" si="3178"/>
        <v/>
      </c>
      <c r="AW2201" t="str" cm="1">
        <f t="array" ref="AW2201">IFERROR(IF(O2201&lt;&gt;"",O2201,IF(OR($S2201="",$T2201=""),"",IF(O2201&lt;&gt;"",O2201,IF($T2201&lt;&gt;"",_xlfn._xlws.FILTER(O:O,($BU:$BU=$BU2201)*($I:$I=$I2201)*($T:$T=$T2201)*($S:$S=_xlfn.MINIFS($S:$S,$T:$T,"="&amp;$T2201)),"")))))&amp;"",IF(O2201="","",""))&amp;""</f>
        <v/>
      </c>
      <c r="AX2201" t="str" cm="1">
        <f t="array" ref="AX2201">IFERROR(IF(P2201&lt;&gt;"",P2201,IF(OR($S2201="",$T2201=""),"",IF($T2201&lt;&gt;"",_xlfn._xlws.FILTER(P:P,($BU:$BU=$BU2201)*($I:$I=$I2201)*($T:$T=$T2201)*($S:$S=_xlfn.MINIFS($S:$S,$T:$T,"="&amp;$T2201)),""))))&amp;"",IF(P2201="","",""))&amp;""</f>
        <v/>
      </c>
      <c r="AY2201" t="str" cm="1">
        <f t="array" ref="AY2201">IFERROR(IF(Q2201&lt;&gt;"",Q2201,IF(OR($S2201="",$T2201=""),"",IF($T2201&lt;&gt;"",_xlfn._xlws.FILTER(Q:Q,($BU:$BU=$BU2201)*($I:$I=$I2201)*($T:$T=$T2201)*($S:$S=_xlfn.MINIFS($S:$S,$T:$T,"="&amp;$T2201)),""))))&amp;"",IF(Q2201="","",""))&amp;""</f>
        <v/>
      </c>
      <c r="AZ2201" t="str" cm="1">
        <f t="array" ref="AZ2201">IFERROR(IF(R2201&lt;&gt;"",R2201,IF(OR($S2201="",$T2201=""),"",IF($T2201&lt;&gt;"",_xlfn._xlws.FILTER(R:R,($BU:$BU=$BU2201)*($I:$I=$I2201)*($T:$T=$T2201)*($S:$S=_xlfn.MINIFS($S:$S,$T:$T,"="&amp;$T2201)),""))))&amp;"",IF(R2201="","",""))&amp;""</f>
        <v>1</v>
      </c>
      <c r="BA2201" s="6">
        <f t="shared" si="3179"/>
        <v>186</v>
      </c>
      <c r="BB2201">
        <f t="shared" ref="BB2201:BD2201" si="3209">BB2200</f>
        <v>18987</v>
      </c>
      <c r="BC2201" t="str">
        <f t="shared" si="3209"/>
        <v>Velodrome</v>
      </c>
      <c r="BD2201" t="str">
        <f t="shared" si="3209"/>
        <v>Outlaws</v>
      </c>
      <c r="BE2201" t="s">
        <v>7</v>
      </c>
      <c r="BF2201" t="s">
        <v>172</v>
      </c>
      <c r="BI2201" cm="1">
        <f t="array" ref="BI2201">IFERROR(_xlfn._xlws.FILTER(shifts!A:A,(shifts!B:B=events!AD2201)*(shifts!AG:AG&gt;=events!BK2201)*(shifts!AH:AH&lt;=events!BL2201)),BI2200)</f>
        <v>79</v>
      </c>
      <c r="BJ2201" s="15">
        <f t="shared" si="3181"/>
        <v>0</v>
      </c>
      <c r="BK2201">
        <f t="shared" si="3182"/>
        <v>1071</v>
      </c>
      <c r="BL2201">
        <f t="shared" si="3183"/>
        <v>1071</v>
      </c>
      <c r="BM2201" s="15">
        <f>SUMIFS(BJ$2:BJ2201,K$2:K2201,"=Intermission")+SUMIFS(BJ$2:BJ2201,K$2:K2201,"=Timeout")</f>
        <v>143</v>
      </c>
      <c r="BN2201">
        <f t="shared" si="3184"/>
        <v>2303</v>
      </c>
      <c r="BO2201" s="19">
        <f t="shared" si="3185"/>
        <v>2312</v>
      </c>
      <c r="BP2201">
        <f t="shared" si="3186"/>
        <v>2307</v>
      </c>
      <c r="BQ2201" s="17">
        <f t="shared" si="3187"/>
        <v>2312</v>
      </c>
      <c r="BR2201" t="str">
        <f t="shared" si="3188"/>
        <v>opp_team_player_1</v>
      </c>
      <c r="BS2201">
        <f>COUNTIFS(S$3:S2201,"="&amp;S2201,AI$3:AI2201,"="&amp;AI2201)</f>
        <v>1</v>
      </c>
      <c r="BT2201" t="str">
        <f>IFERROR(VLOOKUP(BB2201&amp;BU2201&amp;X2201,game_rosters!U:W,3,FALSE),"")</f>
        <v>P100002</v>
      </c>
      <c r="BU2201" t="str">
        <f t="shared" si="3189"/>
        <v>Velodrome</v>
      </c>
    </row>
    <row r="2202" spans="1:73" x14ac:dyDescent="0.2">
      <c r="A2202">
        <f t="shared" si="3164"/>
        <v>1</v>
      </c>
      <c r="I2202" s="44">
        <v>77</v>
      </c>
      <c r="K2202" t="s">
        <v>13</v>
      </c>
      <c r="S2202">
        <v>1130</v>
      </c>
      <c r="T2202" t="s">
        <v>756</v>
      </c>
      <c r="W2202" t="s">
        <v>731</v>
      </c>
      <c r="X2202">
        <v>77</v>
      </c>
      <c r="Z2202">
        <v>1</v>
      </c>
      <c r="AA2202">
        <f t="shared" si="3121"/>
        <v>2130</v>
      </c>
      <c r="AB2202" t="str">
        <f t="shared" si="3122"/>
        <v/>
      </c>
      <c r="AC2202">
        <f t="shared" si="3160"/>
        <v>2130</v>
      </c>
      <c r="AD2202" s="6">
        <v>3</v>
      </c>
      <c r="AE2202" t="s">
        <v>732</v>
      </c>
      <c r="AF2202" t="s">
        <v>924</v>
      </c>
      <c r="AG2202" t="s">
        <v>732</v>
      </c>
      <c r="AH2202" t="s">
        <v>751</v>
      </c>
      <c r="AI2202" t="str">
        <f t="shared" si="3165"/>
        <v>e</v>
      </c>
      <c r="AJ2202" t="str">
        <f t="shared" si="3166"/>
        <v/>
      </c>
      <c r="AK2202" t="str">
        <f t="shared" si="3167"/>
        <v/>
      </c>
      <c r="AL2202" t="str">
        <f t="shared" si="3168"/>
        <v/>
      </c>
      <c r="AM2202" t="str">
        <f t="shared" si="3169"/>
        <v/>
      </c>
      <c r="AN2202" t="str">
        <f t="shared" si="3170"/>
        <v>Away</v>
      </c>
      <c r="AO2202" t="str">
        <f t="shared" si="3171"/>
        <v>a</v>
      </c>
      <c r="AP2202" t="str">
        <f t="shared" si="3172"/>
        <v/>
      </c>
      <c r="AQ2202" t="str">
        <f t="shared" si="3173"/>
        <v/>
      </c>
      <c r="AR2202" t="str">
        <f t="shared" si="3174"/>
        <v>Away</v>
      </c>
      <c r="AS2202" t="str">
        <f t="shared" si="3175"/>
        <v>a</v>
      </c>
      <c r="AT2202" t="str">
        <f t="shared" si="3176"/>
        <v>Offensive</v>
      </c>
      <c r="AU2202" t="str">
        <f t="shared" si="3177"/>
        <v/>
      </c>
      <c r="AV2202" t="str">
        <f t="shared" si="3178"/>
        <v/>
      </c>
      <c r="AW2202" t="str" cm="1">
        <f t="array" ref="AW2202">IFERROR(IF(O2202&lt;&gt;"",O2202,IF(OR($S2202="",$T2202=""),"",IF(O2202&lt;&gt;"",O2202,IF($T2202&lt;&gt;"",_xlfn._xlws.FILTER(O:O,($BU:$BU=$BU2202)*($I:$I=$I2202)*($T:$T=$T2202)*($S:$S=_xlfn.MINIFS($S:$S,$T:$T,"="&amp;$T2202)),"")))))&amp;"",IF(O2202="","",""))&amp;""</f>
        <v/>
      </c>
      <c r="AX2202" t="str" cm="1">
        <f t="array" ref="AX2202">IFERROR(IF(P2202&lt;&gt;"",P2202,IF(OR($S2202="",$T2202=""),"",IF($T2202&lt;&gt;"",_xlfn._xlws.FILTER(P:P,($BU:$BU=$BU2202)*($I:$I=$I2202)*($T:$T=$T2202)*($S:$S=_xlfn.MINIFS($S:$S,$T:$T,"="&amp;$T2202)),""))))&amp;"",IF(P2202="","",""))&amp;""</f>
        <v/>
      </c>
      <c r="AY2202" t="str" cm="1">
        <f t="array" ref="AY2202">IFERROR(IF(Q2202&lt;&gt;"",Q2202,IF(OR($S2202="",$T2202=""),"",IF($T2202&lt;&gt;"",_xlfn._xlws.FILTER(Q:Q,($BU:$BU=$BU2202)*($I:$I=$I2202)*($T:$T=$T2202)*($S:$S=_xlfn.MINIFS($S:$S,$T:$T,"="&amp;$T2202)),""))))&amp;"",IF(Q2202="","",""))&amp;""</f>
        <v/>
      </c>
      <c r="AZ2202" t="str" cm="1">
        <f t="array" ref="AZ2202">IFERROR(IF(R2202&lt;&gt;"",R2202,IF(OR($S2202="",$T2202=""),"",IF($T2202&lt;&gt;"",_xlfn._xlws.FILTER(R:R,($BU:$BU=$BU2202)*($I:$I=$I2202)*($T:$T=$T2202)*($S:$S=_xlfn.MINIFS($S:$S,$T:$T,"="&amp;$T2202)),""))))&amp;"",IF(R2202="","",""))&amp;""</f>
        <v/>
      </c>
      <c r="BA2202" s="6">
        <f t="shared" si="3179"/>
        <v>186</v>
      </c>
      <c r="BB2202">
        <f t="shared" ref="BB2202:BD2202" si="3210">BB2201</f>
        <v>18987</v>
      </c>
      <c r="BC2202" t="str">
        <f t="shared" si="3210"/>
        <v>Velodrome</v>
      </c>
      <c r="BD2202" t="str">
        <f t="shared" si="3210"/>
        <v>Outlaws</v>
      </c>
      <c r="BE2202" t="s">
        <v>13</v>
      </c>
      <c r="BF2202" t="s">
        <v>756</v>
      </c>
      <c r="BI2202" cm="1">
        <f t="array" ref="BI2202">IFERROR(_xlfn._xlws.FILTER(shifts!A:A,(shifts!B:B=events!AD2202)*(shifts!AG:AG&gt;=events!BK2202)*(shifts!AH:AH&lt;=events!BL2202)),BI2201)</f>
        <v>79</v>
      </c>
      <c r="BJ2202" s="15">
        <f t="shared" si="3181"/>
        <v>2</v>
      </c>
      <c r="BK2202">
        <f t="shared" si="3182"/>
        <v>1071</v>
      </c>
      <c r="BL2202">
        <f t="shared" si="3183"/>
        <v>1069</v>
      </c>
      <c r="BM2202" s="15">
        <f>SUMIFS(BJ$2:BJ2202,K$2:K2202,"=Intermission")+SUMIFS(BJ$2:BJ2202,K$2:K2202,"=Timeout")</f>
        <v>143</v>
      </c>
      <c r="BN2202">
        <f t="shared" si="3184"/>
        <v>2303</v>
      </c>
      <c r="BO2202" s="19">
        <f t="shared" si="3185"/>
        <v>2312</v>
      </c>
      <c r="BP2202">
        <f t="shared" si="3186"/>
        <v>2307</v>
      </c>
      <c r="BQ2202" s="17">
        <f t="shared" si="3187"/>
        <v>2314</v>
      </c>
      <c r="BR2202" t="str">
        <f t="shared" si="3188"/>
        <v>event_team_player_1</v>
      </c>
      <c r="BS2202">
        <f>COUNTIFS(S$3:S2202,"="&amp;S2202,AI$3:AI2202,"="&amp;AI2202)</f>
        <v>1</v>
      </c>
      <c r="BT2202" t="str">
        <f>IFERROR(VLOOKUP(BB2202&amp;BU2202&amp;X2202,game_rosters!U:W,3,FALSE),"")</f>
        <v>P100185</v>
      </c>
      <c r="BU2202" t="str">
        <f t="shared" si="3189"/>
        <v>Outlaws</v>
      </c>
    </row>
    <row r="2203" spans="1:73" x14ac:dyDescent="0.2">
      <c r="A2203">
        <f t="shared" si="3164"/>
        <v>1</v>
      </c>
      <c r="I2203" s="44">
        <v>68</v>
      </c>
      <c r="K2203" t="s">
        <v>7</v>
      </c>
      <c r="L2203" t="s">
        <v>182</v>
      </c>
      <c r="M2203" t="s">
        <v>68</v>
      </c>
      <c r="N2203" t="s">
        <v>594</v>
      </c>
      <c r="R2203" s="51">
        <v>1</v>
      </c>
      <c r="S2203">
        <v>1131</v>
      </c>
      <c r="T2203" t="s">
        <v>756</v>
      </c>
      <c r="W2203" t="s">
        <v>731</v>
      </c>
      <c r="X2203">
        <v>68</v>
      </c>
      <c r="Z2203">
        <v>1</v>
      </c>
      <c r="AA2203">
        <f t="shared" si="3121"/>
        <v>2131</v>
      </c>
      <c r="AB2203" t="str">
        <f t="shared" si="3122"/>
        <v/>
      </c>
      <c r="AC2203">
        <f t="shared" si="3160"/>
        <v>2131</v>
      </c>
      <c r="AD2203" s="6">
        <v>3</v>
      </c>
      <c r="AE2203" t="s">
        <v>732</v>
      </c>
      <c r="AF2203" t="s">
        <v>751</v>
      </c>
      <c r="AG2203" t="s">
        <v>756</v>
      </c>
      <c r="AH2203" t="s">
        <v>756</v>
      </c>
      <c r="AI2203" t="str">
        <f t="shared" si="3165"/>
        <v>e</v>
      </c>
      <c r="AJ2203" t="str">
        <f t="shared" si="3166"/>
        <v/>
      </c>
      <c r="AK2203" t="str">
        <f t="shared" si="3167"/>
        <v/>
      </c>
      <c r="AL2203" t="str">
        <f t="shared" si="3168"/>
        <v/>
      </c>
      <c r="AM2203" t="str">
        <f t="shared" si="3169"/>
        <v/>
      </c>
      <c r="AN2203" t="str">
        <f t="shared" si="3170"/>
        <v>Away</v>
      </c>
      <c r="AO2203" t="str">
        <f t="shared" si="3171"/>
        <v>a</v>
      </c>
      <c r="AP2203" t="str">
        <f t="shared" si="3172"/>
        <v/>
      </c>
      <c r="AQ2203" t="str">
        <f t="shared" si="3173"/>
        <v/>
      </c>
      <c r="AR2203" t="str">
        <f t="shared" si="3174"/>
        <v>Away</v>
      </c>
      <c r="AS2203" t="str">
        <f t="shared" si="3175"/>
        <v>a</v>
      </c>
      <c r="AT2203" t="str">
        <f t="shared" si="3176"/>
        <v>Offensive</v>
      </c>
      <c r="AU2203" t="str">
        <f t="shared" si="3177"/>
        <v/>
      </c>
      <c r="AV2203" t="str">
        <f t="shared" si="3178"/>
        <v/>
      </c>
      <c r="AW2203" t="str" cm="1">
        <f t="array" ref="AW2203">IFERROR(IF(O2203&lt;&gt;"",O2203,IF(OR($S2203="",$T2203=""),"",IF(O2203&lt;&gt;"",O2203,IF($T2203&lt;&gt;"",_xlfn._xlws.FILTER(O:O,($BU:$BU=$BU2203)*($I:$I=$I2203)*($T:$T=$T2203)*($S:$S=_xlfn.MINIFS($S:$S,$T:$T,"="&amp;$T2203)),"")))))&amp;"",IF(O2203="","",""))&amp;""</f>
        <v/>
      </c>
      <c r="AX2203" t="str" cm="1">
        <f t="array" ref="AX2203">IFERROR(IF(P2203&lt;&gt;"",P2203,IF(OR($S2203="",$T2203=""),"",IF($T2203&lt;&gt;"",_xlfn._xlws.FILTER(P:P,($BU:$BU=$BU2203)*($I:$I=$I2203)*($T:$T=$T2203)*($S:$S=_xlfn.MINIFS($S:$S,$T:$T,"="&amp;$T2203)),""))))&amp;"",IF(P2203="","",""))&amp;""</f>
        <v/>
      </c>
      <c r="AY2203" t="str" cm="1">
        <f t="array" ref="AY2203">IFERROR(IF(Q2203&lt;&gt;"",Q2203,IF(OR($S2203="",$T2203=""),"",IF($T2203&lt;&gt;"",_xlfn._xlws.FILTER(Q:Q,($BU:$BU=$BU2203)*($I:$I=$I2203)*($T:$T=$T2203)*($S:$S=_xlfn.MINIFS($S:$S,$T:$T,"="&amp;$T2203)),""))))&amp;"",IF(Q2203="","",""))&amp;""</f>
        <v/>
      </c>
      <c r="AZ2203" t="str" cm="1">
        <f t="array" ref="AZ2203">IFERROR(IF(R2203&lt;&gt;"",R2203,IF(OR($S2203="",$T2203=""),"",IF($T2203&lt;&gt;"",_xlfn._xlws.FILTER(R:R,($BU:$BU=$BU2203)*($I:$I=$I2203)*($T:$T=$T2203)*($S:$S=_xlfn.MINIFS($S:$S,$T:$T,"="&amp;$T2203)),""))))&amp;"",IF(R2203="","",""))&amp;""</f>
        <v>1</v>
      </c>
      <c r="BA2203" s="6">
        <f t="shared" si="3179"/>
        <v>186</v>
      </c>
      <c r="BB2203">
        <f t="shared" ref="BB2203:BD2203" si="3211">BB2202</f>
        <v>18987</v>
      </c>
      <c r="BC2203" t="str">
        <f t="shared" si="3211"/>
        <v>Velodrome</v>
      </c>
      <c r="BD2203" t="str">
        <f t="shared" si="3211"/>
        <v>Outlaws</v>
      </c>
      <c r="BE2203" t="s">
        <v>7</v>
      </c>
      <c r="BF2203" t="s">
        <v>182</v>
      </c>
      <c r="BI2203" cm="1">
        <f t="array" ref="BI2203">IFERROR(_xlfn._xlws.FILTER(shifts!A:A,(shifts!B:B=events!AD2203)*(shifts!AG:AG&gt;=events!BK2203)*(shifts!AH:AH&lt;=events!BL2203)),BI2202)</f>
        <v>79</v>
      </c>
      <c r="BJ2203" s="15">
        <f t="shared" si="3181"/>
        <v>0</v>
      </c>
      <c r="BK2203">
        <f t="shared" si="3182"/>
        <v>1069</v>
      </c>
      <c r="BL2203">
        <f t="shared" si="3183"/>
        <v>1069</v>
      </c>
      <c r="BM2203" s="15">
        <f>SUMIFS(BJ$2:BJ2203,K$2:K2203,"=Intermission")+SUMIFS(BJ$2:BJ2203,K$2:K2203,"=Timeout")</f>
        <v>143</v>
      </c>
      <c r="BN2203">
        <f t="shared" si="3184"/>
        <v>2303</v>
      </c>
      <c r="BO2203" s="19">
        <f t="shared" si="3185"/>
        <v>2314</v>
      </c>
      <c r="BP2203">
        <f t="shared" si="3186"/>
        <v>2309</v>
      </c>
      <c r="BQ2203" s="17">
        <f t="shared" si="3187"/>
        <v>2314</v>
      </c>
      <c r="BR2203" t="str">
        <f t="shared" si="3188"/>
        <v>event_team_player_1</v>
      </c>
      <c r="BS2203">
        <f>COUNTIFS(S$3:S2203,"="&amp;S2203,AI$3:AI2203,"="&amp;AI2203)</f>
        <v>1</v>
      </c>
      <c r="BT2203" t="str">
        <f>IFERROR(VLOOKUP(BB2203&amp;BU2203&amp;X2203,game_rosters!U:W,3,FALSE),"")</f>
        <v>P100128</v>
      </c>
      <c r="BU2203" t="str">
        <f t="shared" si="3189"/>
        <v>Outlaws</v>
      </c>
    </row>
    <row r="2204" spans="1:73" x14ac:dyDescent="0.2">
      <c r="A2204" t="str">
        <f t="shared" si="3164"/>
        <v/>
      </c>
      <c r="I2204" s="44">
        <v>44</v>
      </c>
      <c r="S2204">
        <v>1131</v>
      </c>
      <c r="T2204" t="s">
        <v>756</v>
      </c>
      <c r="X2204">
        <v>44</v>
      </c>
      <c r="Z2204">
        <v>1</v>
      </c>
      <c r="AA2204">
        <f t="shared" si="3121"/>
        <v>2131</v>
      </c>
      <c r="AB2204" t="str">
        <f t="shared" si="3122"/>
        <v/>
      </c>
      <c r="AC2204">
        <f t="shared" si="3160"/>
        <v>2131</v>
      </c>
      <c r="AD2204" s="6">
        <v>3</v>
      </c>
      <c r="AE2204" t="s">
        <v>732</v>
      </c>
      <c r="AF2204" t="s">
        <v>751</v>
      </c>
      <c r="AG2204" t="s">
        <v>756</v>
      </c>
      <c r="AH2204" t="s">
        <v>756</v>
      </c>
      <c r="AI2204" t="str">
        <f t="shared" si="3165"/>
        <v>e</v>
      </c>
      <c r="AJ2204" t="str">
        <f t="shared" si="3166"/>
        <v/>
      </c>
      <c r="AK2204" t="str">
        <f t="shared" si="3167"/>
        <v/>
      </c>
      <c r="AL2204" t="str">
        <f t="shared" si="3168"/>
        <v/>
      </c>
      <c r="AM2204" t="str">
        <f t="shared" si="3169"/>
        <v/>
      </c>
      <c r="AN2204" t="str">
        <f t="shared" si="3170"/>
        <v>Away</v>
      </c>
      <c r="AO2204" t="str">
        <f t="shared" si="3171"/>
        <v>a</v>
      </c>
      <c r="AP2204" t="str">
        <f t="shared" si="3172"/>
        <v/>
      </c>
      <c r="AQ2204" t="str">
        <f t="shared" si="3173"/>
        <v/>
      </c>
      <c r="AR2204" t="str">
        <f t="shared" si="3174"/>
        <v>Away</v>
      </c>
      <c r="AS2204" t="str">
        <f t="shared" si="3175"/>
        <v>a</v>
      </c>
      <c r="AT2204" t="str">
        <f t="shared" si="3176"/>
        <v>Offensive</v>
      </c>
      <c r="AU2204" t="str">
        <f t="shared" si="3177"/>
        <v/>
      </c>
      <c r="AV2204" t="str">
        <f t="shared" si="3178"/>
        <v/>
      </c>
      <c r="AW2204" t="str" cm="1">
        <f t="array" ref="AW2204">IFERROR(IF(O2204&lt;&gt;"",O2204,IF(OR($S2204="",$T2204=""),"",IF(O2204&lt;&gt;"",O2204,IF($T2204&lt;&gt;"",_xlfn._xlws.FILTER(O:O,($BU:$BU=$BU2204)*($I:$I=$I2204)*($T:$T=$T2204)*($S:$S=_xlfn.MINIFS($S:$S,$T:$T,"="&amp;$T2204)),"")))))&amp;"",IF(O2204="","",""))&amp;""</f>
        <v/>
      </c>
      <c r="AX2204" t="str" cm="1">
        <f t="array" ref="AX2204">IFERROR(IF(P2204&lt;&gt;"",P2204,IF(OR($S2204="",$T2204=""),"",IF($T2204&lt;&gt;"",_xlfn._xlws.FILTER(P:P,($BU:$BU=$BU2204)*($I:$I=$I2204)*($T:$T=$T2204)*($S:$S=_xlfn.MINIFS($S:$S,$T:$T,"="&amp;$T2204)),""))))&amp;"",IF(P2204="","",""))&amp;""</f>
        <v/>
      </c>
      <c r="AY2204" t="str" cm="1">
        <f t="array" ref="AY2204">IFERROR(IF(Q2204&lt;&gt;"",Q2204,IF(OR($S2204="",$T2204=""),"",IF($T2204&lt;&gt;"",_xlfn._xlws.FILTER(Q:Q,($BU:$BU=$BU2204)*($I:$I=$I2204)*($T:$T=$T2204)*($S:$S=_xlfn.MINIFS($S:$S,$T:$T,"="&amp;$T2204)),""))))&amp;"",IF(Q2204="","",""))&amp;""</f>
        <v/>
      </c>
      <c r="AZ2204" t="str" cm="1">
        <f t="array" ref="AZ2204">IFERROR(IF(R2204&lt;&gt;"",R2204,IF(OR($S2204="",$T2204=""),"",IF($T2204&lt;&gt;"",_xlfn._xlws.FILTER(R:R,($BU:$BU=$BU2204)*($I:$I=$I2204)*($T:$T=$T2204)*($S:$S=_xlfn.MINIFS($S:$S,$T:$T,"="&amp;$T2204)),""))))&amp;"",IF(R2204="","",""))&amp;""</f>
        <v/>
      </c>
      <c r="BA2204" s="6">
        <f t="shared" si="3179"/>
        <v>186</v>
      </c>
      <c r="BB2204">
        <f t="shared" ref="BB2204:BD2204" si="3212">BB2203</f>
        <v>18987</v>
      </c>
      <c r="BC2204" t="str">
        <f t="shared" si="3212"/>
        <v>Velodrome</v>
      </c>
      <c r="BD2204" t="str">
        <f t="shared" si="3212"/>
        <v>Outlaws</v>
      </c>
      <c r="BE2204" t="s">
        <v>7</v>
      </c>
      <c r="BF2204" t="s">
        <v>182</v>
      </c>
      <c r="BI2204" cm="1">
        <f t="array" ref="BI2204">IFERROR(_xlfn._xlws.FILTER(shifts!A:A,(shifts!B:B=events!AD2204)*(shifts!AG:AG&gt;=events!BK2204)*(shifts!AH:AH&lt;=events!BL2204)),BI2203)</f>
        <v>79</v>
      </c>
      <c r="BJ2204" s="15">
        <f t="shared" si="3181"/>
        <v>0</v>
      </c>
      <c r="BK2204">
        <f t="shared" si="3182"/>
        <v>1069</v>
      </c>
      <c r="BL2204">
        <f t="shared" si="3183"/>
        <v>1069</v>
      </c>
      <c r="BM2204" s="15">
        <f>SUMIFS(BJ$2:BJ2204,K$2:K2204,"=Intermission")+SUMIFS(BJ$2:BJ2204,K$2:K2204,"=Timeout")</f>
        <v>143</v>
      </c>
      <c r="BN2204">
        <f t="shared" si="3184"/>
        <v>2303</v>
      </c>
      <c r="BO2204" s="19">
        <f t="shared" si="3185"/>
        <v>2314</v>
      </c>
      <c r="BP2204">
        <f t="shared" si="3186"/>
        <v>2309</v>
      </c>
      <c r="BQ2204" s="17">
        <f t="shared" si="3187"/>
        <v>2314</v>
      </c>
      <c r="BR2204" t="str">
        <f t="shared" si="3188"/>
        <v>event_team_player_2</v>
      </c>
      <c r="BS2204">
        <f>COUNTIFS(S$3:S2204,"="&amp;S2204,AI$3:AI2204,"="&amp;AI2204)</f>
        <v>2</v>
      </c>
      <c r="BT2204" t="str">
        <f>IFERROR(VLOOKUP(BB2204&amp;BU2204&amp;X2204,game_rosters!U:W,3,FALSE),"")</f>
        <v>P100033</v>
      </c>
      <c r="BU2204" t="str">
        <f t="shared" si="3189"/>
        <v>Outlaws</v>
      </c>
    </row>
    <row r="2205" spans="1:73" x14ac:dyDescent="0.2">
      <c r="A2205" t="str">
        <f t="shared" si="3164"/>
        <v/>
      </c>
      <c r="I2205" s="44">
        <v>91</v>
      </c>
      <c r="R2205" s="51">
        <v>1</v>
      </c>
      <c r="S2205">
        <v>1131</v>
      </c>
      <c r="T2205" t="s">
        <v>756</v>
      </c>
      <c r="X2205">
        <v>91</v>
      </c>
      <c r="AA2205">
        <f t="shared" ref="AA2205:AA2268" si="3213">S2205+1000</f>
        <v>2131</v>
      </c>
      <c r="AB2205" t="str">
        <f t="shared" ref="AB2205:AB2268" si="3214">IF(T2205&lt;&gt;"",9000+T2205,"")</f>
        <v/>
      </c>
      <c r="AC2205">
        <f t="shared" si="3160"/>
        <v>2131</v>
      </c>
      <c r="AD2205" s="6">
        <v>3</v>
      </c>
      <c r="AE2205" t="s">
        <v>732</v>
      </c>
      <c r="AF2205" t="s">
        <v>751</v>
      </c>
      <c r="AG2205" t="s">
        <v>756</v>
      </c>
      <c r="AH2205" t="s">
        <v>756</v>
      </c>
      <c r="AI2205" t="str">
        <f t="shared" si="3165"/>
        <v>o</v>
      </c>
      <c r="AJ2205" t="str">
        <f t="shared" si="3166"/>
        <v/>
      </c>
      <c r="AK2205" t="str">
        <f t="shared" si="3167"/>
        <v/>
      </c>
      <c r="AL2205" t="str">
        <f t="shared" si="3168"/>
        <v/>
      </c>
      <c r="AM2205" t="str">
        <f t="shared" si="3169"/>
        <v/>
      </c>
      <c r="AN2205" t="str">
        <f t="shared" si="3170"/>
        <v>Away</v>
      </c>
      <c r="AO2205" t="str">
        <f t="shared" si="3171"/>
        <v>a</v>
      </c>
      <c r="AP2205" t="str">
        <f t="shared" si="3172"/>
        <v/>
      </c>
      <c r="AQ2205" t="str">
        <f t="shared" si="3173"/>
        <v/>
      </c>
      <c r="AR2205" t="str">
        <f t="shared" si="3174"/>
        <v>Away</v>
      </c>
      <c r="AS2205" t="str">
        <f t="shared" si="3175"/>
        <v>a</v>
      </c>
      <c r="AT2205" t="str">
        <f t="shared" si="3176"/>
        <v>Defensive</v>
      </c>
      <c r="AU2205" t="str">
        <f t="shared" si="3177"/>
        <v/>
      </c>
      <c r="AV2205" t="str">
        <f t="shared" si="3178"/>
        <v/>
      </c>
      <c r="AW2205" t="str" cm="1">
        <f t="array" ref="AW2205">IFERROR(IF(O2205&lt;&gt;"",O2205,IF(OR($S2205="",$T2205=""),"",IF(O2205&lt;&gt;"",O2205,IF($T2205&lt;&gt;"",_xlfn._xlws.FILTER(O:O,($BU:$BU=$BU2205)*($I:$I=$I2205)*($T:$T=$T2205)*($S:$S=_xlfn.MINIFS($S:$S,$T:$T,"="&amp;$T2205)),"")))))&amp;"",IF(O2205="","",""))&amp;""</f>
        <v/>
      </c>
      <c r="AX2205" t="str" cm="1">
        <f t="array" ref="AX2205">IFERROR(IF(P2205&lt;&gt;"",P2205,IF(OR($S2205="",$T2205=""),"",IF($T2205&lt;&gt;"",_xlfn._xlws.FILTER(P:P,($BU:$BU=$BU2205)*($I:$I=$I2205)*($T:$T=$T2205)*($S:$S=_xlfn.MINIFS($S:$S,$T:$T,"="&amp;$T2205)),""))))&amp;"",IF(P2205="","",""))&amp;""</f>
        <v/>
      </c>
      <c r="AY2205" t="str" cm="1">
        <f t="array" ref="AY2205">IFERROR(IF(Q2205&lt;&gt;"",Q2205,IF(OR($S2205="",$T2205=""),"",IF($T2205&lt;&gt;"",_xlfn._xlws.FILTER(Q:Q,($BU:$BU=$BU2205)*($I:$I=$I2205)*($T:$T=$T2205)*($S:$S=_xlfn.MINIFS($S:$S,$T:$T,"="&amp;$T2205)),""))))&amp;"",IF(Q2205="","",""))&amp;""</f>
        <v/>
      </c>
      <c r="AZ2205" t="str" cm="1">
        <f t="array" ref="AZ2205">IFERROR(IF(R2205&lt;&gt;"",R2205,IF(OR($S2205="",$T2205=""),"",IF($T2205&lt;&gt;"",_xlfn._xlws.FILTER(R:R,($BU:$BU=$BU2205)*($I:$I=$I2205)*($T:$T=$T2205)*($S:$S=_xlfn.MINIFS($S:$S,$T:$T,"="&amp;$T2205)),""))))&amp;"",IF(R2205="","",""))&amp;""</f>
        <v>1</v>
      </c>
      <c r="BA2205" s="6">
        <f t="shared" si="3179"/>
        <v>186</v>
      </c>
      <c r="BB2205">
        <f t="shared" ref="BB2205:BD2205" si="3215">BB2204</f>
        <v>18987</v>
      </c>
      <c r="BC2205" t="str">
        <f t="shared" si="3215"/>
        <v>Velodrome</v>
      </c>
      <c r="BD2205" t="str">
        <f t="shared" si="3215"/>
        <v>Outlaws</v>
      </c>
      <c r="BE2205" t="s">
        <v>7</v>
      </c>
      <c r="BF2205" t="s">
        <v>182</v>
      </c>
      <c r="BI2205" cm="1">
        <f t="array" ref="BI2205">IFERROR(_xlfn._xlws.FILTER(shifts!A:A,(shifts!B:B=events!AD2205)*(shifts!AG:AG&gt;=events!BK2205)*(shifts!AH:AH&lt;=events!BL2205)),BI2204)</f>
        <v>79</v>
      </c>
      <c r="BJ2205" s="15">
        <f t="shared" si="3181"/>
        <v>0</v>
      </c>
      <c r="BK2205">
        <f t="shared" si="3182"/>
        <v>1069</v>
      </c>
      <c r="BL2205">
        <f t="shared" si="3183"/>
        <v>1069</v>
      </c>
      <c r="BM2205" s="15">
        <f>SUMIFS(BJ$2:BJ2205,K$2:K2205,"=Intermission")+SUMIFS(BJ$2:BJ2205,K$2:K2205,"=Timeout")</f>
        <v>143</v>
      </c>
      <c r="BN2205">
        <f t="shared" si="3184"/>
        <v>2303</v>
      </c>
      <c r="BO2205" s="19">
        <f t="shared" si="3185"/>
        <v>2314</v>
      </c>
      <c r="BP2205">
        <f t="shared" si="3186"/>
        <v>2309</v>
      </c>
      <c r="BQ2205" s="17">
        <f t="shared" si="3187"/>
        <v>2314</v>
      </c>
      <c r="BR2205" t="str">
        <f t="shared" si="3188"/>
        <v>opp_team_player_1</v>
      </c>
      <c r="BS2205">
        <f>COUNTIFS(S$3:S2205,"="&amp;S2205,AI$3:AI2205,"="&amp;AI2205)</f>
        <v>1</v>
      </c>
      <c r="BT2205" t="str">
        <f>IFERROR(VLOOKUP(BB2205&amp;BU2205&amp;X2205,game_rosters!U:W,3,FALSE),"")</f>
        <v>P100002</v>
      </c>
      <c r="BU2205" t="str">
        <f t="shared" si="3189"/>
        <v>Velodrome</v>
      </c>
    </row>
    <row r="2206" spans="1:73" x14ac:dyDescent="0.2">
      <c r="A2206">
        <f t="shared" si="3164"/>
        <v>1</v>
      </c>
      <c r="I2206" s="44">
        <v>18</v>
      </c>
      <c r="K2206" t="s">
        <v>13</v>
      </c>
      <c r="L2206" t="s">
        <v>587</v>
      </c>
      <c r="N2206" t="s">
        <v>594</v>
      </c>
      <c r="O2206" t="s">
        <v>620</v>
      </c>
      <c r="Q2206" t="s">
        <v>594</v>
      </c>
      <c r="S2206">
        <v>1132</v>
      </c>
      <c r="T2206" t="s">
        <v>756</v>
      </c>
      <c r="W2206" t="s">
        <v>731</v>
      </c>
      <c r="X2206">
        <v>18</v>
      </c>
      <c r="Z2206">
        <v>1</v>
      </c>
      <c r="AA2206">
        <f t="shared" si="3213"/>
        <v>2132</v>
      </c>
      <c r="AB2206" t="str">
        <f t="shared" si="3214"/>
        <v/>
      </c>
      <c r="AC2206">
        <f t="shared" si="3160"/>
        <v>2132</v>
      </c>
      <c r="AD2206" s="6">
        <v>3</v>
      </c>
      <c r="AE2206" t="s">
        <v>732</v>
      </c>
      <c r="AF2206" t="s">
        <v>900</v>
      </c>
      <c r="AG2206" t="s">
        <v>756</v>
      </c>
      <c r="AH2206" t="s">
        <v>756</v>
      </c>
      <c r="AI2206" t="str">
        <f t="shared" si="3165"/>
        <v>e</v>
      </c>
      <c r="AJ2206" t="str">
        <f t="shared" si="3166"/>
        <v/>
      </c>
      <c r="AK2206" t="str">
        <f t="shared" si="3167"/>
        <v/>
      </c>
      <c r="AL2206" t="str">
        <f t="shared" si="3168"/>
        <v/>
      </c>
      <c r="AM2206" t="str">
        <f t="shared" si="3169"/>
        <v/>
      </c>
      <c r="AN2206" t="str">
        <f t="shared" si="3170"/>
        <v>Away</v>
      </c>
      <c r="AO2206" t="str">
        <f t="shared" si="3171"/>
        <v>a</v>
      </c>
      <c r="AP2206" t="str">
        <f t="shared" si="3172"/>
        <v/>
      </c>
      <c r="AQ2206" t="str">
        <f t="shared" si="3173"/>
        <v/>
      </c>
      <c r="AR2206" t="str">
        <f t="shared" si="3174"/>
        <v>Away</v>
      </c>
      <c r="AS2206" t="str">
        <f t="shared" si="3175"/>
        <v>a</v>
      </c>
      <c r="AT2206" t="str">
        <f t="shared" si="3176"/>
        <v>Offensive</v>
      </c>
      <c r="AU2206" t="str">
        <f t="shared" si="3177"/>
        <v/>
      </c>
      <c r="AV2206" t="str">
        <f t="shared" si="3178"/>
        <v/>
      </c>
      <c r="AW2206" t="str" cm="1">
        <f t="array" ref="AW2206">IFERROR(IF(O2206&lt;&gt;"",O2206,IF(OR($S2206="",$T2206=""),"",IF(O2206&lt;&gt;"",O2206,IF($T2206&lt;&gt;"",_xlfn._xlws.FILTER(O:O,($BU:$BU=$BU2206)*($I:$I=$I2206)*($T:$T=$T2206)*($S:$S=_xlfn.MINIFS($S:$S,$T:$T,"="&amp;$T2206)),"")))))&amp;"",IF(O2206="","",""))&amp;""</f>
        <v>OffensivePlay_Zone-PuckRecoveryPass</v>
      </c>
      <c r="AX2206" t="str" cm="1">
        <f t="array" ref="AX2206">IFERROR(IF(P2206&lt;&gt;"",P2206,IF(OR($S2206="",$T2206=""),"",IF($T2206&lt;&gt;"",_xlfn._xlws.FILTER(P:P,($BU:$BU=$BU2206)*($I:$I=$I2206)*($T:$T=$T2206)*($S:$S=_xlfn.MINIFS($S:$S,$T:$T,"="&amp;$T2206)),""))))&amp;"",IF(P2206="","",""))&amp;""</f>
        <v/>
      </c>
      <c r="AY2206" t="str" cm="1">
        <f t="array" ref="AY2206">IFERROR(IF(Q2206&lt;&gt;"",Q2206,IF(OR($S2206="",$T2206=""),"",IF($T2206&lt;&gt;"",_xlfn._xlws.FILTER(Q:Q,($BU:$BU=$BU2206)*($I:$I=$I2206)*($T:$T=$T2206)*($S:$S=_xlfn.MINIFS($S:$S,$T:$T,"="&amp;$T2206)),""))))&amp;"",IF(Q2206="","",""))&amp;""</f>
        <v>u</v>
      </c>
      <c r="AZ2206" t="str" cm="1">
        <f t="array" ref="AZ2206">IFERROR(IF(R2206&lt;&gt;"",R2206,IF(OR($S2206="",$T2206=""),"",IF($T2206&lt;&gt;"",_xlfn._xlws.FILTER(R:R,($BU:$BU=$BU2206)*($I:$I=$I2206)*($T:$T=$T2206)*($S:$S=_xlfn.MINIFS($S:$S,$T:$T,"="&amp;$T2206)),""))))&amp;"",IF(R2206="","",""))&amp;""</f>
        <v/>
      </c>
      <c r="BA2206" s="6">
        <f t="shared" si="3179"/>
        <v>186</v>
      </c>
      <c r="BB2206">
        <f t="shared" ref="BB2206:BD2206" si="3216">BB2205</f>
        <v>18987</v>
      </c>
      <c r="BC2206" t="str">
        <f t="shared" si="3216"/>
        <v>Velodrome</v>
      </c>
      <c r="BD2206" t="str">
        <f t="shared" si="3216"/>
        <v>Outlaws</v>
      </c>
      <c r="BE2206" t="s">
        <v>13</v>
      </c>
      <c r="BF2206" t="s">
        <v>587</v>
      </c>
      <c r="BI2206" cm="1">
        <f t="array" ref="BI2206">IFERROR(_xlfn._xlws.FILTER(shifts!A:A,(shifts!B:B=events!AD2206)*(shifts!AG:AG&gt;=events!BK2206)*(shifts!AH:AH&lt;=events!BL2206)),BI2205)</f>
        <v>79</v>
      </c>
      <c r="BJ2206" s="15">
        <f t="shared" si="3181"/>
        <v>0</v>
      </c>
      <c r="BK2206">
        <f t="shared" si="3182"/>
        <v>1065</v>
      </c>
      <c r="BL2206">
        <f t="shared" si="3183"/>
        <v>1065</v>
      </c>
      <c r="BM2206" s="15">
        <f>SUMIFS(BJ$2:BJ2206,K$2:K2206,"=Intermission")+SUMIFS(BJ$2:BJ2206,K$2:K2206,"=Timeout")</f>
        <v>143</v>
      </c>
      <c r="BN2206">
        <f t="shared" si="3184"/>
        <v>2303</v>
      </c>
      <c r="BO2206" s="19">
        <f t="shared" si="3185"/>
        <v>2318</v>
      </c>
      <c r="BP2206">
        <f t="shared" si="3186"/>
        <v>2313</v>
      </c>
      <c r="BQ2206" s="17">
        <f t="shared" si="3187"/>
        <v>2318</v>
      </c>
      <c r="BR2206" t="str">
        <f t="shared" si="3188"/>
        <v>event_team_player_1</v>
      </c>
      <c r="BS2206">
        <f>COUNTIFS(S$3:S2206,"="&amp;S2206,AI$3:AI2206,"="&amp;AI2206)</f>
        <v>1</v>
      </c>
      <c r="BT2206" t="str">
        <f>IFERROR(VLOOKUP(BB2206&amp;BU2206&amp;X2206,game_rosters!U:W,3,FALSE),"")</f>
        <v>P100034</v>
      </c>
      <c r="BU2206" t="str">
        <f t="shared" si="3189"/>
        <v>Outlaws</v>
      </c>
    </row>
    <row r="2207" spans="1:73" x14ac:dyDescent="0.2">
      <c r="A2207">
        <f t="shared" si="3164"/>
        <v>1</v>
      </c>
      <c r="I2207" s="44">
        <v>18</v>
      </c>
      <c r="K2207" t="s">
        <v>6</v>
      </c>
      <c r="L2207" t="s">
        <v>198</v>
      </c>
      <c r="M2207" t="s">
        <v>51</v>
      </c>
      <c r="N2207" t="s">
        <v>594</v>
      </c>
      <c r="R2207" s="51">
        <v>1</v>
      </c>
      <c r="S2207">
        <v>1133</v>
      </c>
      <c r="T2207" t="s">
        <v>756</v>
      </c>
      <c r="W2207" t="s">
        <v>731</v>
      </c>
      <c r="X2207">
        <v>18</v>
      </c>
      <c r="Z2207">
        <v>1</v>
      </c>
      <c r="AA2207">
        <f t="shared" si="3213"/>
        <v>2133</v>
      </c>
      <c r="AB2207" t="str">
        <f t="shared" si="3214"/>
        <v/>
      </c>
      <c r="AC2207">
        <f t="shared" si="3160"/>
        <v>2133</v>
      </c>
      <c r="AD2207" s="6">
        <v>3</v>
      </c>
      <c r="AE2207" t="s">
        <v>732</v>
      </c>
      <c r="AF2207" t="s">
        <v>900</v>
      </c>
      <c r="AG2207" t="s">
        <v>756</v>
      </c>
      <c r="AH2207" t="s">
        <v>756</v>
      </c>
      <c r="AI2207" t="str">
        <f t="shared" si="3165"/>
        <v>e</v>
      </c>
      <c r="AJ2207" t="str">
        <f t="shared" si="3166"/>
        <v/>
      </c>
      <c r="AK2207" t="str">
        <f t="shared" si="3167"/>
        <v/>
      </c>
      <c r="AL2207" t="str">
        <f t="shared" si="3168"/>
        <v/>
      </c>
      <c r="AM2207" t="str">
        <f t="shared" si="3169"/>
        <v/>
      </c>
      <c r="AN2207" t="str">
        <f t="shared" si="3170"/>
        <v>Away</v>
      </c>
      <c r="AO2207" t="str">
        <f t="shared" si="3171"/>
        <v>a</v>
      </c>
      <c r="AP2207" t="str">
        <f t="shared" si="3172"/>
        <v/>
      </c>
      <c r="AQ2207" t="str">
        <f t="shared" si="3173"/>
        <v/>
      </c>
      <c r="AR2207" t="str">
        <f t="shared" si="3174"/>
        <v>Away</v>
      </c>
      <c r="AS2207" t="str">
        <f t="shared" si="3175"/>
        <v>a</v>
      </c>
      <c r="AT2207" t="str">
        <f t="shared" si="3176"/>
        <v>Offensive</v>
      </c>
      <c r="AU2207" t="str">
        <f t="shared" si="3177"/>
        <v/>
      </c>
      <c r="AV2207" t="str">
        <f t="shared" si="3178"/>
        <v/>
      </c>
      <c r="AW2207" t="str" cm="1">
        <f t="array" ref="AW2207">IFERROR(IF(O2207&lt;&gt;"",O2207,IF(OR($S2207="",$T2207=""),"",IF(O2207&lt;&gt;"",O2207,IF($T2207&lt;&gt;"",_xlfn._xlws.FILTER(O:O,($BU:$BU=$BU2207)*($I:$I=$I2207)*($T:$T=$T2207)*($S:$S=_xlfn.MINIFS($S:$S,$T:$T,"="&amp;$T2207)),"")))))&amp;"",IF(O2207="","",""))&amp;""</f>
        <v/>
      </c>
      <c r="AX2207" t="str" cm="1">
        <f t="array" ref="AX2207">IFERROR(IF(P2207&lt;&gt;"",P2207,IF(OR($S2207="",$T2207=""),"",IF($T2207&lt;&gt;"",_xlfn._xlws.FILTER(P:P,($BU:$BU=$BU2207)*($I:$I=$I2207)*($T:$T=$T2207)*($S:$S=_xlfn.MINIFS($S:$S,$T:$T,"="&amp;$T2207)),""))))&amp;"",IF(P2207="","",""))&amp;""</f>
        <v/>
      </c>
      <c r="AY2207" t="str" cm="1">
        <f t="array" ref="AY2207">IFERROR(IF(Q2207&lt;&gt;"",Q2207,IF(OR($S2207="",$T2207=""),"",IF($T2207&lt;&gt;"",_xlfn._xlws.FILTER(Q:Q,($BU:$BU=$BU2207)*($I:$I=$I2207)*($T:$T=$T2207)*($S:$S=_xlfn.MINIFS($S:$S,$T:$T,"="&amp;$T2207)),""))))&amp;"",IF(Q2207="","",""))&amp;""</f>
        <v/>
      </c>
      <c r="AZ2207" t="str" cm="1">
        <f t="array" ref="AZ2207">IFERROR(IF(R2207&lt;&gt;"",R2207,IF(OR($S2207="",$T2207=""),"",IF($T2207&lt;&gt;"",_xlfn._xlws.FILTER(R:R,($BU:$BU=$BU2207)*($I:$I=$I2207)*($T:$T=$T2207)*($S:$S=_xlfn.MINIFS($S:$S,$T:$T,"="&amp;$T2207)),""))))&amp;"",IF(R2207="","",""))&amp;""</f>
        <v>1</v>
      </c>
      <c r="BA2207" s="6">
        <f t="shared" si="3179"/>
        <v>186</v>
      </c>
      <c r="BB2207">
        <f t="shared" ref="BB2207:BD2207" si="3217">BB2206</f>
        <v>18987</v>
      </c>
      <c r="BC2207" t="str">
        <f t="shared" si="3217"/>
        <v>Velodrome</v>
      </c>
      <c r="BD2207" t="str">
        <f t="shared" si="3217"/>
        <v>Outlaws</v>
      </c>
      <c r="BE2207" t="s">
        <v>6</v>
      </c>
      <c r="BF2207" t="s">
        <v>198</v>
      </c>
      <c r="BI2207" cm="1">
        <f t="array" ref="BI2207">IFERROR(_xlfn._xlws.FILTER(shifts!A:A,(shifts!B:B=events!AD2207)*(shifts!AG:AG&gt;=events!BK2207)*(shifts!AH:AH&lt;=events!BL2207)),BI2206)</f>
        <v>79</v>
      </c>
      <c r="BJ2207" s="15">
        <f t="shared" si="3181"/>
        <v>0</v>
      </c>
      <c r="BK2207">
        <f t="shared" si="3182"/>
        <v>1065</v>
      </c>
      <c r="BL2207">
        <f t="shared" si="3183"/>
        <v>1065</v>
      </c>
      <c r="BM2207" s="15">
        <f>SUMIFS(BJ$2:BJ2207,K$2:K2207,"=Intermission")+SUMIFS(BJ$2:BJ2207,K$2:K2207,"=Timeout")</f>
        <v>143</v>
      </c>
      <c r="BN2207">
        <f t="shared" si="3184"/>
        <v>2303</v>
      </c>
      <c r="BO2207" s="19">
        <f t="shared" si="3185"/>
        <v>2318</v>
      </c>
      <c r="BP2207">
        <f t="shared" si="3186"/>
        <v>2313</v>
      </c>
      <c r="BQ2207" s="17">
        <f t="shared" si="3187"/>
        <v>2318</v>
      </c>
      <c r="BR2207" t="str">
        <f t="shared" si="3188"/>
        <v>event_team_player_1</v>
      </c>
      <c r="BS2207">
        <f>COUNTIFS(S$3:S2207,"="&amp;S2207,AI$3:AI2207,"="&amp;AI2207)</f>
        <v>1</v>
      </c>
      <c r="BT2207" t="str">
        <f>IFERROR(VLOOKUP(BB2207&amp;BU2207&amp;X2207,game_rosters!U:W,3,FALSE),"")</f>
        <v>P100034</v>
      </c>
      <c r="BU2207" t="str">
        <f t="shared" si="3189"/>
        <v>Outlaws</v>
      </c>
    </row>
    <row r="2208" spans="1:73" x14ac:dyDescent="0.2">
      <c r="A2208" t="str">
        <f t="shared" si="3164"/>
        <v/>
      </c>
      <c r="I2208" s="44">
        <v>13</v>
      </c>
      <c r="S2208">
        <v>1133</v>
      </c>
      <c r="T2208" t="s">
        <v>756</v>
      </c>
      <c r="X2208">
        <v>13</v>
      </c>
      <c r="Z2208">
        <v>1</v>
      </c>
      <c r="AA2208">
        <f t="shared" si="3213"/>
        <v>2133</v>
      </c>
      <c r="AB2208" t="str">
        <f t="shared" si="3214"/>
        <v/>
      </c>
      <c r="AC2208">
        <f t="shared" si="3160"/>
        <v>2133</v>
      </c>
      <c r="AD2208" s="6">
        <v>3</v>
      </c>
      <c r="AE2208" t="s">
        <v>732</v>
      </c>
      <c r="AF2208" t="s">
        <v>900</v>
      </c>
      <c r="AG2208" t="s">
        <v>756</v>
      </c>
      <c r="AH2208" t="s">
        <v>756</v>
      </c>
      <c r="AI2208" t="str">
        <f t="shared" si="3165"/>
        <v>e</v>
      </c>
      <c r="AJ2208" t="str">
        <f t="shared" si="3166"/>
        <v/>
      </c>
      <c r="AK2208" t="str">
        <f t="shared" si="3167"/>
        <v/>
      </c>
      <c r="AL2208" t="str">
        <f t="shared" si="3168"/>
        <v/>
      </c>
      <c r="AM2208" t="str">
        <f t="shared" si="3169"/>
        <v/>
      </c>
      <c r="AN2208" t="str">
        <f t="shared" si="3170"/>
        <v>Away</v>
      </c>
      <c r="AO2208" t="str">
        <f t="shared" si="3171"/>
        <v>a</v>
      </c>
      <c r="AP2208" t="str">
        <f t="shared" si="3172"/>
        <v/>
      </c>
      <c r="AQ2208" t="str">
        <f t="shared" si="3173"/>
        <v/>
      </c>
      <c r="AR2208" t="str">
        <f t="shared" si="3174"/>
        <v>Away</v>
      </c>
      <c r="AS2208" t="str">
        <f t="shared" si="3175"/>
        <v>a</v>
      </c>
      <c r="AT2208" t="str">
        <f t="shared" si="3176"/>
        <v>Offensive</v>
      </c>
      <c r="AU2208" t="str">
        <f t="shared" si="3177"/>
        <v/>
      </c>
      <c r="AV2208" t="str">
        <f t="shared" si="3178"/>
        <v/>
      </c>
      <c r="AW2208" t="str" cm="1">
        <f t="array" ref="AW2208">IFERROR(IF(O2208&lt;&gt;"",O2208,IF(OR($S2208="",$T2208=""),"",IF(O2208&lt;&gt;"",O2208,IF($T2208&lt;&gt;"",_xlfn._xlws.FILTER(O:O,($BU:$BU=$BU2208)*($I:$I=$I2208)*($T:$T=$T2208)*($S:$S=_xlfn.MINIFS($S:$S,$T:$T,"="&amp;$T2208)),"")))))&amp;"",IF(O2208="","",""))&amp;""</f>
        <v/>
      </c>
      <c r="AX2208" t="str" cm="1">
        <f t="array" ref="AX2208">IFERROR(IF(P2208&lt;&gt;"",P2208,IF(OR($S2208="",$T2208=""),"",IF($T2208&lt;&gt;"",_xlfn._xlws.FILTER(P:P,($BU:$BU=$BU2208)*($I:$I=$I2208)*($T:$T=$T2208)*($S:$S=_xlfn.MINIFS($S:$S,$T:$T,"="&amp;$T2208)),""))))&amp;"",IF(P2208="","",""))&amp;""</f>
        <v/>
      </c>
      <c r="AY2208" t="str" cm="1">
        <f t="array" ref="AY2208">IFERROR(IF(Q2208&lt;&gt;"",Q2208,IF(OR($S2208="",$T2208=""),"",IF($T2208&lt;&gt;"",_xlfn._xlws.FILTER(Q:Q,($BU:$BU=$BU2208)*($I:$I=$I2208)*($T:$T=$T2208)*($S:$S=_xlfn.MINIFS($S:$S,$T:$T,"="&amp;$T2208)),""))))&amp;"",IF(Q2208="","",""))&amp;""</f>
        <v/>
      </c>
      <c r="AZ2208" t="str" cm="1">
        <f t="array" ref="AZ2208">IFERROR(IF(R2208&lt;&gt;"",R2208,IF(OR($S2208="",$T2208=""),"",IF($T2208&lt;&gt;"",_xlfn._xlws.FILTER(R:R,($BU:$BU=$BU2208)*($I:$I=$I2208)*($T:$T=$T2208)*($S:$S=_xlfn.MINIFS($S:$S,$T:$T,"="&amp;$T2208)),""))))&amp;"",IF(R2208="","",""))&amp;""</f>
        <v/>
      </c>
      <c r="BA2208" s="6">
        <f t="shared" si="3179"/>
        <v>186</v>
      </c>
      <c r="BB2208">
        <f t="shared" ref="BB2208:BD2208" si="3218">BB2207</f>
        <v>18987</v>
      </c>
      <c r="BC2208" t="str">
        <f t="shared" si="3218"/>
        <v>Velodrome</v>
      </c>
      <c r="BD2208" t="str">
        <f t="shared" si="3218"/>
        <v>Outlaws</v>
      </c>
      <c r="BE2208" t="s">
        <v>6</v>
      </c>
      <c r="BF2208" t="s">
        <v>198</v>
      </c>
      <c r="BI2208" cm="1">
        <f t="array" ref="BI2208">IFERROR(_xlfn._xlws.FILTER(shifts!A:A,(shifts!B:B=events!AD2208)*(shifts!AG:AG&gt;=events!BK2208)*(shifts!AH:AH&lt;=events!BL2208)),BI2207)</f>
        <v>79</v>
      </c>
      <c r="BJ2208" s="15">
        <f t="shared" si="3181"/>
        <v>0</v>
      </c>
      <c r="BK2208">
        <f t="shared" si="3182"/>
        <v>1065</v>
      </c>
      <c r="BL2208">
        <f t="shared" si="3183"/>
        <v>1065</v>
      </c>
      <c r="BM2208" s="15">
        <f>SUMIFS(BJ$2:BJ2208,K$2:K2208,"=Intermission")+SUMIFS(BJ$2:BJ2208,K$2:K2208,"=Timeout")</f>
        <v>143</v>
      </c>
      <c r="BN2208">
        <f t="shared" si="3184"/>
        <v>2303</v>
      </c>
      <c r="BO2208" s="19">
        <f t="shared" si="3185"/>
        <v>2318</v>
      </c>
      <c r="BP2208">
        <f t="shared" si="3186"/>
        <v>2313</v>
      </c>
      <c r="BQ2208" s="17">
        <f t="shared" si="3187"/>
        <v>2318</v>
      </c>
      <c r="BR2208" t="str">
        <f t="shared" si="3188"/>
        <v>event_team_player_2</v>
      </c>
      <c r="BS2208">
        <f>COUNTIFS(S$3:S2208,"="&amp;S2208,AI$3:AI2208,"="&amp;AI2208)</f>
        <v>2</v>
      </c>
      <c r="BT2208" t="str">
        <f>IFERROR(VLOOKUP(BB2208&amp;BU2208&amp;X2208,game_rosters!U:W,3,FALSE),"")</f>
        <v>P100031</v>
      </c>
      <c r="BU2208" t="str">
        <f t="shared" si="3189"/>
        <v>Outlaws</v>
      </c>
    </row>
    <row r="2209" spans="1:73" x14ac:dyDescent="0.2">
      <c r="A2209" t="str">
        <f t="shared" si="3164"/>
        <v/>
      </c>
      <c r="I2209" s="44">
        <v>91</v>
      </c>
      <c r="O2209" t="s">
        <v>605</v>
      </c>
      <c r="R2209" s="51">
        <v>1</v>
      </c>
      <c r="S2209">
        <v>1133</v>
      </c>
      <c r="T2209" t="s">
        <v>756</v>
      </c>
      <c r="X2209">
        <v>91</v>
      </c>
      <c r="AA2209">
        <f t="shared" si="3213"/>
        <v>2133</v>
      </c>
      <c r="AB2209" t="str">
        <f t="shared" si="3214"/>
        <v/>
      </c>
      <c r="AC2209">
        <f t="shared" si="3160"/>
        <v>2133</v>
      </c>
      <c r="AD2209" s="6">
        <v>3</v>
      </c>
      <c r="AE2209" t="s">
        <v>732</v>
      </c>
      <c r="AF2209" t="s">
        <v>900</v>
      </c>
      <c r="AG2209" t="s">
        <v>756</v>
      </c>
      <c r="AH2209" t="s">
        <v>756</v>
      </c>
      <c r="AI2209" t="str">
        <f t="shared" si="3165"/>
        <v>o</v>
      </c>
      <c r="AJ2209" t="str">
        <f t="shared" si="3166"/>
        <v/>
      </c>
      <c r="AK2209" t="str">
        <f t="shared" si="3167"/>
        <v/>
      </c>
      <c r="AL2209" t="str">
        <f t="shared" si="3168"/>
        <v/>
      </c>
      <c r="AM2209" t="str">
        <f t="shared" si="3169"/>
        <v/>
      </c>
      <c r="AN2209" t="str">
        <f t="shared" si="3170"/>
        <v>Away</v>
      </c>
      <c r="AO2209" t="str">
        <f t="shared" si="3171"/>
        <v>a</v>
      </c>
      <c r="AP2209" t="str">
        <f t="shared" si="3172"/>
        <v/>
      </c>
      <c r="AQ2209" t="str">
        <f t="shared" si="3173"/>
        <v/>
      </c>
      <c r="AR2209" t="str">
        <f t="shared" si="3174"/>
        <v>Away</v>
      </c>
      <c r="AS2209" t="str">
        <f t="shared" si="3175"/>
        <v>a</v>
      </c>
      <c r="AT2209" t="str">
        <f t="shared" si="3176"/>
        <v>Defensive</v>
      </c>
      <c r="AU2209" t="str">
        <f t="shared" si="3177"/>
        <v/>
      </c>
      <c r="AV2209" t="str">
        <f t="shared" si="3178"/>
        <v/>
      </c>
      <c r="AW2209" t="str" cm="1">
        <f t="array" ref="AW2209">IFERROR(IF(O2209&lt;&gt;"",O2209,IF(OR($S2209="",$T2209=""),"",IF(O2209&lt;&gt;"",O2209,IF($T2209&lt;&gt;"",_xlfn._xlws.FILTER(O:O,($BU:$BU=$BU2209)*($I:$I=$I2209)*($T:$T=$T2209)*($S:$S=_xlfn.MINIFS($S:$S,$T:$T,"="&amp;$T2209)),"")))))&amp;"",IF(O2209="","",""))&amp;""</f>
        <v>Defensive_PlayPass-InShotPassLane</v>
      </c>
      <c r="AX2209" t="str" cm="1">
        <f t="array" ref="AX2209">IFERROR(IF(P2209&lt;&gt;"",P2209,IF(OR($S2209="",$T2209=""),"",IF($T2209&lt;&gt;"",_xlfn._xlws.FILTER(P:P,($BU:$BU=$BU2209)*($I:$I=$I2209)*($T:$T=$T2209)*($S:$S=_xlfn.MINIFS($S:$S,$T:$T,"="&amp;$T2209)),""))))&amp;"",IF(P2209="","",""))&amp;""</f>
        <v/>
      </c>
      <c r="AY2209" t="str" cm="1">
        <f t="array" ref="AY2209">IFERROR(IF(Q2209&lt;&gt;"",Q2209,IF(OR($S2209="",$T2209=""),"",IF($T2209&lt;&gt;"",_xlfn._xlws.FILTER(Q:Q,($BU:$BU=$BU2209)*($I:$I=$I2209)*($T:$T=$T2209)*($S:$S=_xlfn.MINIFS($S:$S,$T:$T,"="&amp;$T2209)),""))))&amp;"",IF(Q2209="","",""))&amp;""</f>
        <v/>
      </c>
      <c r="AZ2209" t="str" cm="1">
        <f t="array" ref="AZ2209">IFERROR(IF(R2209&lt;&gt;"",R2209,IF(OR($S2209="",$T2209=""),"",IF($T2209&lt;&gt;"",_xlfn._xlws.FILTER(R:R,($BU:$BU=$BU2209)*($I:$I=$I2209)*($T:$T=$T2209)*($S:$S=_xlfn.MINIFS($S:$S,$T:$T,"="&amp;$T2209)),""))))&amp;"",IF(R2209="","",""))&amp;""</f>
        <v>1</v>
      </c>
      <c r="BA2209" s="6">
        <f t="shared" si="3179"/>
        <v>186</v>
      </c>
      <c r="BB2209">
        <f t="shared" ref="BB2209:BD2209" si="3219">BB2208</f>
        <v>18987</v>
      </c>
      <c r="BC2209" t="str">
        <f t="shared" si="3219"/>
        <v>Velodrome</v>
      </c>
      <c r="BD2209" t="str">
        <f t="shared" si="3219"/>
        <v>Outlaws</v>
      </c>
      <c r="BE2209" t="s">
        <v>6</v>
      </c>
      <c r="BF2209" t="s">
        <v>198</v>
      </c>
      <c r="BI2209" cm="1">
        <f t="array" ref="BI2209">IFERROR(_xlfn._xlws.FILTER(shifts!A:A,(shifts!B:B=events!AD2209)*(shifts!AG:AG&gt;=events!BK2209)*(shifts!AH:AH&lt;=events!BL2209)),BI2208)</f>
        <v>79</v>
      </c>
      <c r="BJ2209" s="15">
        <f t="shared" si="3181"/>
        <v>0</v>
      </c>
      <c r="BK2209">
        <f t="shared" si="3182"/>
        <v>1065</v>
      </c>
      <c r="BL2209">
        <f t="shared" si="3183"/>
        <v>1065</v>
      </c>
      <c r="BM2209" s="15">
        <f>SUMIFS(BJ$2:BJ2209,K$2:K2209,"=Intermission")+SUMIFS(BJ$2:BJ2209,K$2:K2209,"=Timeout")</f>
        <v>143</v>
      </c>
      <c r="BN2209">
        <f t="shared" si="3184"/>
        <v>2303</v>
      </c>
      <c r="BO2209" s="19">
        <f t="shared" si="3185"/>
        <v>2318</v>
      </c>
      <c r="BP2209">
        <f t="shared" si="3186"/>
        <v>2313</v>
      </c>
      <c r="BQ2209" s="17">
        <f t="shared" si="3187"/>
        <v>2318</v>
      </c>
      <c r="BR2209" t="str">
        <f t="shared" si="3188"/>
        <v>opp_team_player_1</v>
      </c>
      <c r="BS2209">
        <f>COUNTIFS(S$3:S2209,"="&amp;S2209,AI$3:AI2209,"="&amp;AI2209)</f>
        <v>1</v>
      </c>
      <c r="BT2209" t="str">
        <f>IFERROR(VLOOKUP(BB2209&amp;BU2209&amp;X2209,game_rosters!U:W,3,FALSE),"")</f>
        <v>P100002</v>
      </c>
      <c r="BU2209" t="str">
        <f t="shared" si="3189"/>
        <v>Velodrome</v>
      </c>
    </row>
    <row r="2210" spans="1:73" x14ac:dyDescent="0.2">
      <c r="A2210" t="str">
        <f t="shared" si="3164"/>
        <v/>
      </c>
      <c r="I2210" s="44">
        <v>22</v>
      </c>
      <c r="O2210" t="s">
        <v>602</v>
      </c>
      <c r="R2210" s="51">
        <v>1</v>
      </c>
      <c r="S2210">
        <v>1133</v>
      </c>
      <c r="T2210" t="s">
        <v>756</v>
      </c>
      <c r="X2210">
        <v>22</v>
      </c>
      <c r="AA2210">
        <f t="shared" si="3213"/>
        <v>2133</v>
      </c>
      <c r="AB2210" t="str">
        <f t="shared" si="3214"/>
        <v/>
      </c>
      <c r="AC2210">
        <f t="shared" si="3160"/>
        <v>2133</v>
      </c>
      <c r="AD2210" s="6">
        <v>3</v>
      </c>
      <c r="AE2210" t="s">
        <v>732</v>
      </c>
      <c r="AF2210" t="s">
        <v>900</v>
      </c>
      <c r="AG2210" t="s">
        <v>756</v>
      </c>
      <c r="AH2210" t="s">
        <v>756</v>
      </c>
      <c r="AI2210" t="str">
        <f t="shared" si="3165"/>
        <v>o</v>
      </c>
      <c r="AJ2210" t="str">
        <f t="shared" si="3166"/>
        <v/>
      </c>
      <c r="AK2210" t="str">
        <f t="shared" si="3167"/>
        <v/>
      </c>
      <c r="AL2210" t="str">
        <f t="shared" si="3168"/>
        <v/>
      </c>
      <c r="AM2210" t="str">
        <f t="shared" si="3169"/>
        <v/>
      </c>
      <c r="AN2210" t="str">
        <f t="shared" si="3170"/>
        <v>Away</v>
      </c>
      <c r="AO2210" t="str">
        <f t="shared" si="3171"/>
        <v>a</v>
      </c>
      <c r="AP2210" t="str">
        <f t="shared" si="3172"/>
        <v/>
      </c>
      <c r="AQ2210" t="str">
        <f t="shared" si="3173"/>
        <v/>
      </c>
      <c r="AR2210" t="str">
        <f t="shared" si="3174"/>
        <v>Away</v>
      </c>
      <c r="AS2210" t="str">
        <f t="shared" si="3175"/>
        <v>a</v>
      </c>
      <c r="AT2210" t="str">
        <f t="shared" si="3176"/>
        <v>Defensive</v>
      </c>
      <c r="AU2210" t="str">
        <f t="shared" si="3177"/>
        <v/>
      </c>
      <c r="AV2210" t="str">
        <f t="shared" si="3178"/>
        <v/>
      </c>
      <c r="AW2210" t="str" cm="1">
        <f t="array" ref="AW2210">IFERROR(IF(O2210&lt;&gt;"",O2210,IF(OR($S2210="",$T2210=""),"",IF(O2210&lt;&gt;"",O2210,IF($T2210&lt;&gt;"",_xlfn._xlws.FILTER(O:O,($BU:$BU=$BU2210)*($I:$I=$I2210)*($T:$T=$T2210)*($S:$S=_xlfn.MINIFS($S:$S,$T:$T,"="&amp;$T2210)),"")))))&amp;"",IF(O2210="","",""))&amp;""</f>
        <v>Defensive_PlayPossession-StickCheck</v>
      </c>
      <c r="AX2210" t="str" cm="1">
        <f t="array" ref="AX2210">IFERROR(IF(P2210&lt;&gt;"",P2210,IF(OR($S2210="",$T2210=""),"",IF($T2210&lt;&gt;"",_xlfn._xlws.FILTER(P:P,($BU:$BU=$BU2210)*($I:$I=$I2210)*($T:$T=$T2210)*($S:$S=_xlfn.MINIFS($S:$S,$T:$T,"="&amp;$T2210)),""))))&amp;"",IF(P2210="","",""))&amp;""</f>
        <v/>
      </c>
      <c r="AY2210" t="str" cm="1">
        <f t="array" ref="AY2210">IFERROR(IF(Q2210&lt;&gt;"",Q2210,IF(OR($S2210="",$T2210=""),"",IF($T2210&lt;&gt;"",_xlfn._xlws.FILTER(Q:Q,($BU:$BU=$BU2210)*($I:$I=$I2210)*($T:$T=$T2210)*($S:$S=_xlfn.MINIFS($S:$S,$T:$T,"="&amp;$T2210)),""))))&amp;"",IF(Q2210="","",""))&amp;""</f>
        <v/>
      </c>
      <c r="AZ2210" t="str" cm="1">
        <f t="array" ref="AZ2210">IFERROR(IF(R2210&lt;&gt;"",R2210,IF(OR($S2210="",$T2210=""),"",IF($T2210&lt;&gt;"",_xlfn._xlws.FILTER(R:R,($BU:$BU=$BU2210)*($I:$I=$I2210)*($T:$T=$T2210)*($S:$S=_xlfn.MINIFS($S:$S,$T:$T,"="&amp;$T2210)),""))))&amp;"",IF(R2210="","",""))&amp;""</f>
        <v>1</v>
      </c>
      <c r="BA2210" s="6">
        <f t="shared" si="3179"/>
        <v>186</v>
      </c>
      <c r="BB2210">
        <f t="shared" ref="BB2210:BD2210" si="3220">BB2209</f>
        <v>18987</v>
      </c>
      <c r="BC2210" t="str">
        <f t="shared" si="3220"/>
        <v>Velodrome</v>
      </c>
      <c r="BD2210" t="str">
        <f t="shared" si="3220"/>
        <v>Outlaws</v>
      </c>
      <c r="BE2210" t="s">
        <v>6</v>
      </c>
      <c r="BF2210" t="s">
        <v>198</v>
      </c>
      <c r="BI2210" cm="1">
        <f t="array" ref="BI2210">IFERROR(_xlfn._xlws.FILTER(shifts!A:A,(shifts!B:B=events!AD2210)*(shifts!AG:AG&gt;=events!BK2210)*(shifts!AH:AH&lt;=events!BL2210)),BI2209)</f>
        <v>79</v>
      </c>
      <c r="BJ2210" s="15">
        <f t="shared" si="3181"/>
        <v>0</v>
      </c>
      <c r="BK2210">
        <f t="shared" si="3182"/>
        <v>1065</v>
      </c>
      <c r="BL2210">
        <f t="shared" si="3183"/>
        <v>1065</v>
      </c>
      <c r="BM2210" s="15">
        <f>SUMIFS(BJ$2:BJ2210,K$2:K2210,"=Intermission")+SUMIFS(BJ$2:BJ2210,K$2:K2210,"=Timeout")</f>
        <v>143</v>
      </c>
      <c r="BN2210">
        <f t="shared" si="3184"/>
        <v>2303</v>
      </c>
      <c r="BO2210" s="19">
        <f t="shared" si="3185"/>
        <v>2318</v>
      </c>
      <c r="BP2210">
        <f t="shared" si="3186"/>
        <v>2313</v>
      </c>
      <c r="BQ2210" s="17">
        <f t="shared" si="3187"/>
        <v>2318</v>
      </c>
      <c r="BR2210" t="str">
        <f t="shared" si="3188"/>
        <v>opp_team_player_2</v>
      </c>
      <c r="BS2210">
        <f>COUNTIFS(S$3:S2210,"="&amp;S2210,AI$3:AI2210,"="&amp;AI2210)</f>
        <v>2</v>
      </c>
      <c r="BT2210" t="str">
        <f>IFERROR(VLOOKUP(BB2210&amp;BU2210&amp;X2210,game_rosters!U:W,3,FALSE),"")</f>
        <v>P100108</v>
      </c>
      <c r="BU2210" t="str">
        <f t="shared" si="3189"/>
        <v>Velodrome</v>
      </c>
    </row>
    <row r="2211" spans="1:73" x14ac:dyDescent="0.2">
      <c r="A2211">
        <f t="shared" si="3164"/>
        <v>1</v>
      </c>
      <c r="I2211" s="44">
        <v>22</v>
      </c>
      <c r="K2211" t="s">
        <v>238</v>
      </c>
      <c r="L2211" t="s">
        <v>184</v>
      </c>
      <c r="M2211" t="s">
        <v>378</v>
      </c>
      <c r="S2211">
        <v>1134</v>
      </c>
      <c r="T2211" t="s">
        <v>756</v>
      </c>
      <c r="W2211" t="s">
        <v>735</v>
      </c>
      <c r="X2211">
        <v>22</v>
      </c>
      <c r="Z2211">
        <v>1</v>
      </c>
      <c r="AA2211">
        <f t="shared" si="3213"/>
        <v>2134</v>
      </c>
      <c r="AB2211" t="str">
        <f t="shared" si="3214"/>
        <v/>
      </c>
      <c r="AC2211">
        <f t="shared" si="3160"/>
        <v>2134</v>
      </c>
      <c r="AD2211" s="6">
        <v>3</v>
      </c>
      <c r="AE2211" t="s">
        <v>732</v>
      </c>
      <c r="AF2211" t="s">
        <v>902</v>
      </c>
      <c r="AG2211" t="s">
        <v>756</v>
      </c>
      <c r="AH2211" t="s">
        <v>756</v>
      </c>
      <c r="AI2211" t="str">
        <f t="shared" si="3165"/>
        <v>e</v>
      </c>
      <c r="AJ2211" t="str">
        <f t="shared" si="3166"/>
        <v/>
      </c>
      <c r="AK2211" t="str">
        <f t="shared" si="3167"/>
        <v/>
      </c>
      <c r="AL2211" t="str">
        <f t="shared" si="3168"/>
        <v/>
      </c>
      <c r="AM2211" t="str">
        <f t="shared" si="3169"/>
        <v/>
      </c>
      <c r="AN2211" t="str">
        <f t="shared" si="3170"/>
        <v>Home</v>
      </c>
      <c r="AO2211" t="str">
        <f t="shared" si="3171"/>
        <v>h</v>
      </c>
      <c r="AP2211" t="str">
        <f t="shared" si="3172"/>
        <v/>
      </c>
      <c r="AQ2211" t="str">
        <f t="shared" si="3173"/>
        <v/>
      </c>
      <c r="AR2211" t="str">
        <f t="shared" si="3174"/>
        <v>Home</v>
      </c>
      <c r="AS2211" t="str">
        <f t="shared" si="3175"/>
        <v>h</v>
      </c>
      <c r="AT2211" t="str">
        <f t="shared" si="3176"/>
        <v>Offensive</v>
      </c>
      <c r="AU2211" t="str">
        <f t="shared" si="3177"/>
        <v/>
      </c>
      <c r="AV2211" t="str">
        <f t="shared" si="3178"/>
        <v/>
      </c>
      <c r="AW2211" t="str" cm="1">
        <f t="array" ref="AW2211">IFERROR(IF(O2211&lt;&gt;"",O2211,IF(OR($S2211="",$T2211=""),"",IF(O2211&lt;&gt;"",O2211,IF($T2211&lt;&gt;"",_xlfn._xlws.FILTER(O:O,($BU:$BU=$BU2211)*($I:$I=$I2211)*($T:$T=$T2211)*($S:$S=_xlfn.MINIFS($S:$S,$T:$T,"="&amp;$T2211)),"")))))&amp;"",IF(O2211="","",""))&amp;""</f>
        <v/>
      </c>
      <c r="AX2211" t="str" cm="1">
        <f t="array" ref="AX2211">IFERROR(IF(P2211&lt;&gt;"",P2211,IF(OR($S2211="",$T2211=""),"",IF($T2211&lt;&gt;"",_xlfn._xlws.FILTER(P:P,($BU:$BU=$BU2211)*($I:$I=$I2211)*($T:$T=$T2211)*($S:$S=_xlfn.MINIFS($S:$S,$T:$T,"="&amp;$T2211)),""))))&amp;"",IF(P2211="","",""))&amp;""</f>
        <v/>
      </c>
      <c r="AY2211" t="str" cm="1">
        <f t="array" ref="AY2211">IFERROR(IF(Q2211&lt;&gt;"",Q2211,IF(OR($S2211="",$T2211=""),"",IF($T2211&lt;&gt;"",_xlfn._xlws.FILTER(Q:Q,($BU:$BU=$BU2211)*($I:$I=$I2211)*($T:$T=$T2211)*($S:$S=_xlfn.MINIFS($S:$S,$T:$T,"="&amp;$T2211)),""))))&amp;"",IF(Q2211="","",""))&amp;""</f>
        <v/>
      </c>
      <c r="AZ2211" t="str" cm="1">
        <f t="array" ref="AZ2211">IFERROR(IF(R2211&lt;&gt;"",R2211,IF(OR($S2211="",$T2211=""),"",IF($T2211&lt;&gt;"",_xlfn._xlws.FILTER(R:R,($BU:$BU=$BU2211)*($I:$I=$I2211)*($T:$T=$T2211)*($S:$S=_xlfn.MINIFS($S:$S,$T:$T,"="&amp;$T2211)),""))))&amp;"",IF(R2211="","",""))&amp;""</f>
        <v/>
      </c>
      <c r="BA2211" s="6">
        <f t="shared" si="3179"/>
        <v>187</v>
      </c>
      <c r="BB2211">
        <f t="shared" ref="BB2211:BD2211" si="3221">BB2210</f>
        <v>18987</v>
      </c>
      <c r="BC2211" t="str">
        <f t="shared" si="3221"/>
        <v>Velodrome</v>
      </c>
      <c r="BD2211" t="str">
        <f t="shared" si="3221"/>
        <v>Outlaws</v>
      </c>
      <c r="BE2211" t="s">
        <v>238</v>
      </c>
      <c r="BF2211" t="s">
        <v>184</v>
      </c>
      <c r="BI2211" cm="1">
        <f t="array" ref="BI2211">IFERROR(_xlfn._xlws.FILTER(shifts!A:A,(shifts!B:B=events!AD2211)*(shifts!AG:AG&gt;=events!BK2211)*(shifts!AH:AH&lt;=events!BL2211)),BI2210)</f>
        <v>79</v>
      </c>
      <c r="BJ2211" s="15">
        <f t="shared" si="3181"/>
        <v>0</v>
      </c>
      <c r="BK2211">
        <f t="shared" si="3182"/>
        <v>1061</v>
      </c>
      <c r="BL2211">
        <f t="shared" si="3183"/>
        <v>1061</v>
      </c>
      <c r="BM2211" s="15">
        <f>SUMIFS(BJ$2:BJ2211,K$2:K2211,"=Intermission")+SUMIFS(BJ$2:BJ2211,K$2:K2211,"=Timeout")</f>
        <v>143</v>
      </c>
      <c r="BN2211">
        <f t="shared" si="3184"/>
        <v>2303</v>
      </c>
      <c r="BO2211" s="19">
        <f t="shared" si="3185"/>
        <v>2322</v>
      </c>
      <c r="BP2211">
        <f t="shared" si="3186"/>
        <v>2317</v>
      </c>
      <c r="BQ2211" s="17">
        <f t="shared" si="3187"/>
        <v>2322</v>
      </c>
      <c r="BR2211" t="str">
        <f t="shared" si="3188"/>
        <v>event_team_player_1</v>
      </c>
      <c r="BS2211">
        <f>COUNTIFS(S$3:S2211,"="&amp;S2211,AI$3:AI2211,"="&amp;AI2211)</f>
        <v>1</v>
      </c>
      <c r="BT2211" t="str">
        <f>IFERROR(VLOOKUP(BB2211&amp;BU2211&amp;X2211,game_rosters!U:W,3,FALSE),"")</f>
        <v>P100108</v>
      </c>
      <c r="BU2211" t="str">
        <f t="shared" si="3189"/>
        <v>Velodrome</v>
      </c>
    </row>
    <row r="2212" spans="1:73" x14ac:dyDescent="0.2">
      <c r="A2212">
        <f t="shared" si="3164"/>
        <v>1</v>
      </c>
      <c r="I2212" s="44">
        <v>44</v>
      </c>
      <c r="K2212" t="s">
        <v>13</v>
      </c>
      <c r="L2212" t="s">
        <v>587</v>
      </c>
      <c r="N2212" t="s">
        <v>594</v>
      </c>
      <c r="O2212" t="s">
        <v>611</v>
      </c>
      <c r="Q2212" t="s">
        <v>594</v>
      </c>
      <c r="S2212">
        <v>1135</v>
      </c>
      <c r="T2212" t="s">
        <v>756</v>
      </c>
      <c r="W2212" t="s">
        <v>731</v>
      </c>
      <c r="X2212">
        <v>44</v>
      </c>
      <c r="Z2212">
        <v>1</v>
      </c>
      <c r="AA2212">
        <f t="shared" si="3213"/>
        <v>2135</v>
      </c>
      <c r="AB2212" t="str">
        <f t="shared" si="3214"/>
        <v/>
      </c>
      <c r="AC2212">
        <f t="shared" si="3160"/>
        <v>2135</v>
      </c>
      <c r="AD2212" s="6">
        <v>3</v>
      </c>
      <c r="AE2212" t="s">
        <v>732</v>
      </c>
      <c r="AF2212" t="s">
        <v>902</v>
      </c>
      <c r="AG2212" t="s">
        <v>732</v>
      </c>
      <c r="AH2212" t="s">
        <v>749</v>
      </c>
      <c r="AI2212" t="str">
        <f t="shared" si="3165"/>
        <v>e</v>
      </c>
      <c r="AJ2212" t="str">
        <f t="shared" si="3166"/>
        <v/>
      </c>
      <c r="AK2212" t="str">
        <f t="shared" si="3167"/>
        <v/>
      </c>
      <c r="AL2212" t="str">
        <f t="shared" si="3168"/>
        <v/>
      </c>
      <c r="AM2212" t="str">
        <f t="shared" si="3169"/>
        <v/>
      </c>
      <c r="AN2212" t="str">
        <f t="shared" si="3170"/>
        <v>Away</v>
      </c>
      <c r="AO2212" t="str">
        <f t="shared" si="3171"/>
        <v>a</v>
      </c>
      <c r="AP2212" t="str">
        <f t="shared" si="3172"/>
        <v/>
      </c>
      <c r="AQ2212" t="str">
        <f t="shared" si="3173"/>
        <v/>
      </c>
      <c r="AR2212" t="str">
        <f t="shared" si="3174"/>
        <v>Away</v>
      </c>
      <c r="AS2212" t="str">
        <f t="shared" si="3175"/>
        <v>a</v>
      </c>
      <c r="AT2212" t="str">
        <f t="shared" si="3176"/>
        <v>Offensive</v>
      </c>
      <c r="AU2212" t="str">
        <f t="shared" si="3177"/>
        <v/>
      </c>
      <c r="AV2212" t="str">
        <f t="shared" si="3178"/>
        <v/>
      </c>
      <c r="AW2212" t="str" cm="1">
        <f t="array" ref="AW2212">IFERROR(IF(O2212&lt;&gt;"",O2212,IF(OR($S2212="",$T2212=""),"",IF(O2212&lt;&gt;"",O2212,IF($T2212&lt;&gt;"",_xlfn._xlws.FILTER(O:O,($BU:$BU=$BU2212)*($I:$I=$I2212)*($T:$T=$T2212)*($S:$S=_xlfn.MINIFS($S:$S,$T:$T,"="&amp;$T2212)),"")))))&amp;"",IF(O2212="","",""))&amp;""</f>
        <v>OffensivePlay_Zone-PuckRecoveryShot</v>
      </c>
      <c r="AX2212" t="str" cm="1">
        <f t="array" ref="AX2212">IFERROR(IF(P2212&lt;&gt;"",P2212,IF(OR($S2212="",$T2212=""),"",IF($T2212&lt;&gt;"",_xlfn._xlws.FILTER(P:P,($BU:$BU=$BU2212)*($I:$I=$I2212)*($T:$T=$T2212)*($S:$S=_xlfn.MINIFS($S:$S,$T:$T,"="&amp;$T2212)),""))))&amp;"",IF(P2212="","",""))&amp;""</f>
        <v/>
      </c>
      <c r="AY2212" t="str" cm="1">
        <f t="array" ref="AY2212">IFERROR(IF(Q2212&lt;&gt;"",Q2212,IF(OR($S2212="",$T2212=""),"",IF($T2212&lt;&gt;"",_xlfn._xlws.FILTER(Q:Q,($BU:$BU=$BU2212)*($I:$I=$I2212)*($T:$T=$T2212)*($S:$S=_xlfn.MINIFS($S:$S,$T:$T,"="&amp;$T2212)),""))))&amp;"",IF(Q2212="","",""))&amp;""</f>
        <v>u</v>
      </c>
      <c r="AZ2212" t="str" cm="1">
        <f t="array" ref="AZ2212">IFERROR(IF(R2212&lt;&gt;"",R2212,IF(OR($S2212="",$T2212=""),"",IF($T2212&lt;&gt;"",_xlfn._xlws.FILTER(R:R,($BU:$BU=$BU2212)*($I:$I=$I2212)*($T:$T=$T2212)*($S:$S=_xlfn.MINIFS($S:$S,$T:$T,"="&amp;$T2212)),""))))&amp;"",IF(R2212="","",""))&amp;""</f>
        <v/>
      </c>
      <c r="BA2212" s="6">
        <f t="shared" si="3179"/>
        <v>187</v>
      </c>
      <c r="BB2212">
        <f t="shared" ref="BB2212:BD2212" si="3222">BB2211</f>
        <v>18987</v>
      </c>
      <c r="BC2212" t="str">
        <f t="shared" si="3222"/>
        <v>Velodrome</v>
      </c>
      <c r="BD2212" t="str">
        <f t="shared" si="3222"/>
        <v>Outlaws</v>
      </c>
      <c r="BE2212" t="s">
        <v>13</v>
      </c>
      <c r="BF2212" t="s">
        <v>587</v>
      </c>
      <c r="BI2212" cm="1">
        <f t="array" ref="BI2212">IFERROR(_xlfn._xlws.FILTER(shifts!A:A,(shifts!B:B=events!AD2212)*(shifts!AG:AG&gt;=events!BK2212)*(shifts!AH:AH&lt;=events!BL2212)),BI2211)</f>
        <v>79</v>
      </c>
      <c r="BJ2212" s="15">
        <f t="shared" si="3181"/>
        <v>2</v>
      </c>
      <c r="BK2212">
        <f t="shared" si="3182"/>
        <v>1061</v>
      </c>
      <c r="BL2212">
        <f t="shared" si="3183"/>
        <v>1059</v>
      </c>
      <c r="BM2212" s="15">
        <f>SUMIFS(BJ$2:BJ2212,K$2:K2212,"=Intermission")+SUMIFS(BJ$2:BJ2212,K$2:K2212,"=Timeout")</f>
        <v>143</v>
      </c>
      <c r="BN2212">
        <f t="shared" si="3184"/>
        <v>2303</v>
      </c>
      <c r="BO2212" s="19">
        <f t="shared" si="3185"/>
        <v>2322</v>
      </c>
      <c r="BP2212">
        <f t="shared" si="3186"/>
        <v>2317</v>
      </c>
      <c r="BQ2212" s="17">
        <f t="shared" si="3187"/>
        <v>2324</v>
      </c>
      <c r="BR2212" t="str">
        <f t="shared" si="3188"/>
        <v>event_team_player_1</v>
      </c>
      <c r="BS2212">
        <f>COUNTIFS(S$3:S2212,"="&amp;S2212,AI$3:AI2212,"="&amp;AI2212)</f>
        <v>1</v>
      </c>
      <c r="BT2212" t="str">
        <f>IFERROR(VLOOKUP(BB2212&amp;BU2212&amp;X2212,game_rosters!U:W,3,FALSE),"")</f>
        <v>P100033</v>
      </c>
      <c r="BU2212" t="str">
        <f t="shared" si="3189"/>
        <v>Outlaws</v>
      </c>
    </row>
    <row r="2213" spans="1:73" x14ac:dyDescent="0.2">
      <c r="A2213">
        <f t="shared" si="3164"/>
        <v>1</v>
      </c>
      <c r="I2213" s="44">
        <v>44</v>
      </c>
      <c r="K2213" t="s">
        <v>238</v>
      </c>
      <c r="L2213" t="s">
        <v>174</v>
      </c>
      <c r="M2213" t="s">
        <v>87</v>
      </c>
      <c r="N2213" t="s">
        <v>594</v>
      </c>
      <c r="O2213" t="s">
        <v>655</v>
      </c>
      <c r="Q2213" t="s">
        <v>594</v>
      </c>
      <c r="S2213">
        <v>1136</v>
      </c>
      <c r="T2213">
        <v>181</v>
      </c>
      <c r="W2213" t="s">
        <v>731</v>
      </c>
      <c r="X2213">
        <v>44</v>
      </c>
      <c r="Z2213">
        <v>1</v>
      </c>
      <c r="AA2213">
        <f t="shared" si="3213"/>
        <v>2136</v>
      </c>
      <c r="AB2213">
        <f t="shared" si="3214"/>
        <v>9181</v>
      </c>
      <c r="AC2213">
        <f t="shared" si="3160"/>
        <v>9181</v>
      </c>
      <c r="AD2213" s="6">
        <v>3</v>
      </c>
      <c r="AE2213" t="s">
        <v>732</v>
      </c>
      <c r="AF2213" t="s">
        <v>749</v>
      </c>
      <c r="AG2213" t="s">
        <v>756</v>
      </c>
      <c r="AH2213" t="s">
        <v>756</v>
      </c>
      <c r="AI2213" t="str">
        <f t="shared" si="3165"/>
        <v>e</v>
      </c>
      <c r="AJ2213" t="str">
        <f t="shared" si="3166"/>
        <v/>
      </c>
      <c r="AK2213" t="str">
        <f t="shared" si="3167"/>
        <v/>
      </c>
      <c r="AL2213" t="str">
        <f t="shared" si="3168"/>
        <v/>
      </c>
      <c r="AM2213" t="str">
        <f t="shared" si="3169"/>
        <v/>
      </c>
      <c r="AN2213" t="str">
        <f t="shared" si="3170"/>
        <v>Away</v>
      </c>
      <c r="AO2213" t="str">
        <f t="shared" si="3171"/>
        <v>a</v>
      </c>
      <c r="AP2213" t="str">
        <f t="shared" si="3172"/>
        <v/>
      </c>
      <c r="AQ2213" t="str">
        <f t="shared" si="3173"/>
        <v/>
      </c>
      <c r="AR2213" t="str">
        <f t="shared" si="3174"/>
        <v>Away</v>
      </c>
      <c r="AS2213" t="str">
        <f t="shared" si="3175"/>
        <v>a</v>
      </c>
      <c r="AT2213" t="str">
        <f t="shared" si="3176"/>
        <v>Offensive</v>
      </c>
      <c r="AU2213" t="str">
        <f t="shared" si="3177"/>
        <v/>
      </c>
      <c r="AV2213" t="str">
        <f t="shared" si="3178"/>
        <v/>
      </c>
      <c r="AW2213" t="str" cm="1">
        <f t="array" ref="AW2213">IFERROR(IF(O2213&lt;&gt;"",O2213,IF(OR($S2213="",$T2213=""),"",IF(O2213&lt;&gt;"",O2213,IF($T2213&lt;&gt;"",_xlfn._xlws.FILTER(O:O,($BU:$BU=$BU2213)*($I:$I=$I2213)*($T:$T=$T2213)*($S:$S=_xlfn.MINIFS($S:$S,$T:$T,"="&amp;$T2213)),"")))))&amp;"",IF(O2213="","",""))&amp;""</f>
        <v>OffensivePlay_Zone-DumpInAttempt</v>
      </c>
      <c r="AX2213" t="str" cm="1">
        <f t="array" ref="AX2213">IFERROR(IF(P2213&lt;&gt;"",P2213,IF(OR($S2213="",$T2213=""),"",IF($T2213&lt;&gt;"",_xlfn._xlws.FILTER(P:P,($BU:$BU=$BU2213)*($I:$I=$I2213)*($T:$T=$T2213)*($S:$S=_xlfn.MINIFS($S:$S,$T:$T,"="&amp;$T2213)),""))))&amp;"",IF(P2213="","",""))&amp;""</f>
        <v/>
      </c>
      <c r="AY2213" t="str" cm="1">
        <f t="array" ref="AY2213">IFERROR(IF(Q2213&lt;&gt;"",Q2213,IF(OR($S2213="",$T2213=""),"",IF($T2213&lt;&gt;"",_xlfn._xlws.FILTER(Q:Q,($BU:$BU=$BU2213)*($I:$I=$I2213)*($T:$T=$T2213)*($S:$S=_xlfn.MINIFS($S:$S,$T:$T,"="&amp;$T2213)),""))))&amp;"",IF(Q2213="","",""))&amp;""</f>
        <v>u</v>
      </c>
      <c r="AZ2213" t="str" cm="1">
        <f t="array" ref="AZ2213">IFERROR(IF(R2213&lt;&gt;"",R2213,IF(OR($S2213="",$T2213=""),"",IF($T2213&lt;&gt;"",_xlfn._xlws.FILTER(R:R,($BU:$BU=$BU2213)*($I:$I=$I2213)*($T:$T=$T2213)*($S:$S=_xlfn.MINIFS($S:$S,$T:$T,"="&amp;$T2213)),""))))&amp;"",IF(R2213="","",""))&amp;""</f>
        <v/>
      </c>
      <c r="BA2213" s="6">
        <f t="shared" si="3179"/>
        <v>188</v>
      </c>
      <c r="BB2213">
        <f t="shared" ref="BB2213:BD2213" si="3223">BB2212</f>
        <v>18987</v>
      </c>
      <c r="BC2213" t="str">
        <f t="shared" si="3223"/>
        <v>Velodrome</v>
      </c>
      <c r="BD2213" t="str">
        <f t="shared" si="3223"/>
        <v>Outlaws</v>
      </c>
      <c r="BE2213" t="s">
        <v>238</v>
      </c>
      <c r="BF2213" t="s">
        <v>174</v>
      </c>
      <c r="BI2213" cm="1">
        <f t="array" ref="BI2213">IFERROR(_xlfn._xlws.FILTER(shifts!A:A,(shifts!B:B=events!AD2213)*(shifts!AG:AG&gt;=events!BK2213)*(shifts!AH:AH&lt;=events!BL2213)),BI2212)</f>
        <v>79</v>
      </c>
      <c r="BJ2213" s="15">
        <f t="shared" si="3181"/>
        <v>0</v>
      </c>
      <c r="BK2213">
        <f t="shared" si="3182"/>
        <v>1059</v>
      </c>
      <c r="BL2213">
        <f t="shared" si="3183"/>
        <v>1059</v>
      </c>
      <c r="BM2213" s="15">
        <f>SUMIFS(BJ$2:BJ2213,K$2:K2213,"=Intermission")+SUMIFS(BJ$2:BJ2213,K$2:K2213,"=Timeout")</f>
        <v>143</v>
      </c>
      <c r="BN2213">
        <f t="shared" si="3184"/>
        <v>2303</v>
      </c>
      <c r="BO2213" s="19">
        <f t="shared" si="3185"/>
        <v>2324</v>
      </c>
      <c r="BP2213">
        <f t="shared" si="3186"/>
        <v>2319</v>
      </c>
      <c r="BQ2213" s="17">
        <f t="shared" si="3187"/>
        <v>2324</v>
      </c>
      <c r="BR2213" t="str">
        <f t="shared" si="3188"/>
        <v>event_team_player_1</v>
      </c>
      <c r="BS2213">
        <f>COUNTIFS(S$3:S2213,"="&amp;S2213,AI$3:AI2213,"="&amp;AI2213)</f>
        <v>1</v>
      </c>
      <c r="BT2213" t="str">
        <f>IFERROR(VLOOKUP(BB2213&amp;BU2213&amp;X2213,game_rosters!U:W,3,FALSE),"")</f>
        <v>P100033</v>
      </c>
      <c r="BU2213" t="str">
        <f t="shared" si="3189"/>
        <v>Outlaws</v>
      </c>
    </row>
    <row r="2214" spans="1:73" x14ac:dyDescent="0.2">
      <c r="A2214">
        <f t="shared" si="3164"/>
        <v>1</v>
      </c>
      <c r="I2214" s="44">
        <v>44</v>
      </c>
      <c r="K2214" t="s">
        <v>9</v>
      </c>
      <c r="L2214" t="s">
        <v>173</v>
      </c>
      <c r="M2214" t="s">
        <v>354</v>
      </c>
      <c r="N2214" t="s">
        <v>594</v>
      </c>
      <c r="O2214" t="s">
        <v>655</v>
      </c>
      <c r="S2214">
        <v>1137</v>
      </c>
      <c r="T2214">
        <v>181</v>
      </c>
      <c r="W2214" t="s">
        <v>731</v>
      </c>
      <c r="X2214">
        <v>44</v>
      </c>
      <c r="Z2214">
        <v>1</v>
      </c>
      <c r="AA2214">
        <f t="shared" si="3213"/>
        <v>2137</v>
      </c>
      <c r="AB2214">
        <f t="shared" si="3214"/>
        <v>9181</v>
      </c>
      <c r="AC2214">
        <f t="shared" si="3160"/>
        <v>9181</v>
      </c>
      <c r="AD2214" s="6">
        <v>3</v>
      </c>
      <c r="AE2214" t="s">
        <v>732</v>
      </c>
      <c r="AF2214" t="s">
        <v>749</v>
      </c>
      <c r="AG2214" t="s">
        <v>756</v>
      </c>
      <c r="AH2214" t="s">
        <v>756</v>
      </c>
      <c r="AI2214" t="str">
        <f t="shared" si="3165"/>
        <v>e</v>
      </c>
      <c r="AJ2214" t="str">
        <f t="shared" si="3166"/>
        <v/>
      </c>
      <c r="AK2214" t="str">
        <f t="shared" si="3167"/>
        <v/>
      </c>
      <c r="AL2214" t="str">
        <f t="shared" si="3168"/>
        <v/>
      </c>
      <c r="AM2214" t="str">
        <f t="shared" si="3169"/>
        <v/>
      </c>
      <c r="AN2214" t="str">
        <f t="shared" si="3170"/>
        <v>Away</v>
      </c>
      <c r="AO2214" t="str">
        <f t="shared" si="3171"/>
        <v>a</v>
      </c>
      <c r="AP2214" t="str">
        <f t="shared" si="3172"/>
        <v/>
      </c>
      <c r="AQ2214" t="str">
        <f t="shared" si="3173"/>
        <v/>
      </c>
      <c r="AR2214" t="str">
        <f t="shared" si="3174"/>
        <v>Away</v>
      </c>
      <c r="AS2214" t="str">
        <f t="shared" si="3175"/>
        <v>a</v>
      </c>
      <c r="AT2214" t="str">
        <f t="shared" si="3176"/>
        <v>Offensive</v>
      </c>
      <c r="AU2214" t="str">
        <f t="shared" si="3177"/>
        <v/>
      </c>
      <c r="AV2214" t="str">
        <f t="shared" si="3178"/>
        <v/>
      </c>
      <c r="AW2214" t="str" cm="1">
        <f t="array" ref="AW2214">IFERROR(IF(O2214&lt;&gt;"",O2214,IF(OR($S2214="",$T2214=""),"",IF(O2214&lt;&gt;"",O2214,IF($T2214&lt;&gt;"",_xlfn._xlws.FILTER(O:O,($BU:$BU=$BU2214)*($I:$I=$I2214)*($T:$T=$T2214)*($S:$S=_xlfn.MINIFS($S:$S,$T:$T,"="&amp;$T2214)),"")))))&amp;"",IF(O2214="","",""))&amp;""</f>
        <v>OffensivePlay_Zone-DumpInAttempt</v>
      </c>
      <c r="AX2214" t="str" cm="1">
        <f t="array" ref="AX2214">IFERROR(IF(P2214&lt;&gt;"",P2214,IF(OR($S2214="",$T2214=""),"",IF($T2214&lt;&gt;"",_xlfn._xlws.FILTER(P:P,($BU:$BU=$BU2214)*($I:$I=$I2214)*($T:$T=$T2214)*($S:$S=_xlfn.MINIFS($S:$S,$T:$T,"="&amp;$T2214)),""))))&amp;"",IF(P2214="","",""))&amp;""</f>
        <v/>
      </c>
      <c r="AY2214" t="str" cm="1">
        <f t="array" ref="AY2214">IFERROR(IF(Q2214&lt;&gt;"",Q2214,IF(OR($S2214="",$T2214=""),"",IF($T2214&lt;&gt;"",_xlfn._xlws.FILTER(Q:Q,($BU:$BU=$BU2214)*($I:$I=$I2214)*($T:$T=$T2214)*($S:$S=_xlfn.MINIFS($S:$S,$T:$T,"="&amp;$T2214)),""))))&amp;"",IF(Q2214="","",""))&amp;""</f>
        <v>u</v>
      </c>
      <c r="AZ2214" t="str" cm="1">
        <f t="array" ref="AZ2214">IFERROR(IF(R2214&lt;&gt;"",R2214,IF(OR($S2214="",$T2214=""),"",IF($T2214&lt;&gt;"",_xlfn._xlws.FILTER(R:R,($BU:$BU=$BU2214)*($I:$I=$I2214)*($T:$T=$T2214)*($S:$S=_xlfn.MINIFS($S:$S,$T:$T,"="&amp;$T2214)),""))))&amp;"",IF(R2214="","",""))&amp;""</f>
        <v/>
      </c>
      <c r="BA2214" s="6">
        <f t="shared" si="3179"/>
        <v>188</v>
      </c>
      <c r="BB2214">
        <f t="shared" ref="BB2214:BD2214" si="3224">BB2213</f>
        <v>18987</v>
      </c>
      <c r="BC2214" t="str">
        <f t="shared" si="3224"/>
        <v>Velodrome</v>
      </c>
      <c r="BD2214" t="str">
        <f t="shared" si="3224"/>
        <v>Outlaws</v>
      </c>
      <c r="BE2214" t="s">
        <v>9</v>
      </c>
      <c r="BF2214" t="s">
        <v>173</v>
      </c>
      <c r="BI2214" cm="1">
        <f t="array" ref="BI2214">IFERROR(_xlfn._xlws.FILTER(shifts!A:A,(shifts!B:B=events!AD2214)*(shifts!AG:AG&gt;=events!BK2214)*(shifts!AH:AH&lt;=events!BL2214)),BI2213)</f>
        <v>79</v>
      </c>
      <c r="BJ2214" s="15">
        <f t="shared" si="3181"/>
        <v>0</v>
      </c>
      <c r="BK2214">
        <f t="shared" si="3182"/>
        <v>1059</v>
      </c>
      <c r="BL2214">
        <f t="shared" si="3183"/>
        <v>1059</v>
      </c>
      <c r="BM2214" s="15">
        <f>SUMIFS(BJ$2:BJ2214,K$2:K2214,"=Intermission")+SUMIFS(BJ$2:BJ2214,K$2:K2214,"=Timeout")</f>
        <v>143</v>
      </c>
      <c r="BN2214">
        <f t="shared" si="3184"/>
        <v>2303</v>
      </c>
      <c r="BO2214" s="19">
        <f t="shared" si="3185"/>
        <v>2324</v>
      </c>
      <c r="BP2214">
        <f t="shared" si="3186"/>
        <v>2319</v>
      </c>
      <c r="BQ2214" s="17">
        <f t="shared" si="3187"/>
        <v>2324</v>
      </c>
      <c r="BR2214" t="str">
        <f t="shared" si="3188"/>
        <v>event_team_player_1</v>
      </c>
      <c r="BS2214">
        <f>COUNTIFS(S$3:S2214,"="&amp;S2214,AI$3:AI2214,"="&amp;AI2214)</f>
        <v>1</v>
      </c>
      <c r="BT2214" t="str">
        <f>IFERROR(VLOOKUP(BB2214&amp;BU2214&amp;X2214,game_rosters!U:W,3,FALSE),"")</f>
        <v>P100033</v>
      </c>
      <c r="BU2214" t="str">
        <f t="shared" si="3189"/>
        <v>Outlaws</v>
      </c>
    </row>
    <row r="2215" spans="1:73" x14ac:dyDescent="0.2">
      <c r="A2215">
        <f t="shared" si="3164"/>
        <v>1</v>
      </c>
      <c r="I2215" s="44">
        <v>42</v>
      </c>
      <c r="K2215" t="s">
        <v>13</v>
      </c>
      <c r="L2215" t="s">
        <v>586</v>
      </c>
      <c r="N2215" t="s">
        <v>595</v>
      </c>
      <c r="O2215" t="s">
        <v>604</v>
      </c>
      <c r="Q2215" t="s">
        <v>595</v>
      </c>
      <c r="S2215">
        <v>1138</v>
      </c>
      <c r="T2215" t="s">
        <v>756</v>
      </c>
      <c r="W2215" t="s">
        <v>735</v>
      </c>
      <c r="X2215">
        <v>42</v>
      </c>
      <c r="Z2215">
        <v>1</v>
      </c>
      <c r="AA2215">
        <f t="shared" si="3213"/>
        <v>2138</v>
      </c>
      <c r="AB2215" t="str">
        <f t="shared" si="3214"/>
        <v/>
      </c>
      <c r="AC2215">
        <f t="shared" si="3160"/>
        <v>2138</v>
      </c>
      <c r="AD2215" s="6">
        <v>3</v>
      </c>
      <c r="AE2215" t="s">
        <v>732</v>
      </c>
      <c r="AF2215" t="s">
        <v>749</v>
      </c>
      <c r="AG2215" t="s">
        <v>732</v>
      </c>
      <c r="AH2215" t="s">
        <v>750</v>
      </c>
      <c r="AI2215" t="str">
        <f t="shared" si="3165"/>
        <v>e</v>
      </c>
      <c r="AJ2215" t="str">
        <f t="shared" si="3166"/>
        <v/>
      </c>
      <c r="AK2215" t="str">
        <f t="shared" si="3167"/>
        <v/>
      </c>
      <c r="AL2215" t="str">
        <f t="shared" si="3168"/>
        <v/>
      </c>
      <c r="AM2215" t="str">
        <f t="shared" si="3169"/>
        <v/>
      </c>
      <c r="AN2215" t="str">
        <f t="shared" si="3170"/>
        <v>Home</v>
      </c>
      <c r="AO2215" t="str">
        <f t="shared" si="3171"/>
        <v>h</v>
      </c>
      <c r="AP2215" t="str">
        <f t="shared" si="3172"/>
        <v/>
      </c>
      <c r="AQ2215" t="str">
        <f t="shared" si="3173"/>
        <v/>
      </c>
      <c r="AR2215" t="str">
        <f t="shared" si="3174"/>
        <v>Home</v>
      </c>
      <c r="AS2215" t="str">
        <f t="shared" si="3175"/>
        <v>h</v>
      </c>
      <c r="AT2215" t="str">
        <f t="shared" si="3176"/>
        <v>Offensive</v>
      </c>
      <c r="AU2215" t="str">
        <f t="shared" si="3177"/>
        <v/>
      </c>
      <c r="AV2215" t="str">
        <f t="shared" si="3178"/>
        <v/>
      </c>
      <c r="AW2215" t="str" cm="1">
        <f t="array" ref="AW2215">IFERROR(IF(O2215&lt;&gt;"",O2215,IF(OR($S2215="",$T2215=""),"",IF(O2215&lt;&gt;"",O2215,IF($T2215&lt;&gt;"",_xlfn._xlws.FILTER(O:O,($BU:$BU=$BU2215)*($I:$I=$I2215)*($T:$T=$T2215)*($S:$S=_xlfn.MINIFS($S:$S,$T:$T,"="&amp;$T2215)),"")))))&amp;"",IF(O2215="","",""))&amp;""</f>
        <v>OffensivePlay_Zone-PuckRetrievalDumpIn</v>
      </c>
      <c r="AX2215" t="str" cm="1">
        <f t="array" ref="AX2215">IFERROR(IF(P2215&lt;&gt;"",P2215,IF(OR($S2215="",$T2215=""),"",IF($T2215&lt;&gt;"",_xlfn._xlws.FILTER(P:P,($BU:$BU=$BU2215)*($I:$I=$I2215)*($T:$T=$T2215)*($S:$S=_xlfn.MINIFS($S:$S,$T:$T,"="&amp;$T2215)),""))))&amp;"",IF(P2215="","",""))&amp;""</f>
        <v/>
      </c>
      <c r="AY2215" t="str" cm="1">
        <f t="array" ref="AY2215">IFERROR(IF(Q2215&lt;&gt;"",Q2215,IF(OR($S2215="",$T2215=""),"",IF($T2215&lt;&gt;"",_xlfn._xlws.FILTER(Q:Q,($BU:$BU=$BU2215)*($I:$I=$I2215)*($T:$T=$T2215)*($S:$S=_xlfn.MINIFS($S:$S,$T:$T,"="&amp;$T2215)),""))))&amp;"",IF(Q2215="","",""))&amp;""</f>
        <v>s</v>
      </c>
      <c r="AZ2215" t="str" cm="1">
        <f t="array" ref="AZ2215">IFERROR(IF(R2215&lt;&gt;"",R2215,IF(OR($S2215="",$T2215=""),"",IF($T2215&lt;&gt;"",_xlfn._xlws.FILTER(R:R,($BU:$BU=$BU2215)*($I:$I=$I2215)*($T:$T=$T2215)*($S:$S=_xlfn.MINIFS($S:$S,$T:$T,"="&amp;$T2215)),""))))&amp;"",IF(R2215="","",""))&amp;""</f>
        <v/>
      </c>
      <c r="BA2215" s="6">
        <f t="shared" si="3179"/>
        <v>188</v>
      </c>
      <c r="BB2215">
        <f t="shared" ref="BB2215:BD2215" si="3225">BB2214</f>
        <v>18987</v>
      </c>
      <c r="BC2215" t="str">
        <f t="shared" si="3225"/>
        <v>Velodrome</v>
      </c>
      <c r="BD2215" t="str">
        <f t="shared" si="3225"/>
        <v>Outlaws</v>
      </c>
      <c r="BE2215" t="s">
        <v>13</v>
      </c>
      <c r="BF2215" t="s">
        <v>586</v>
      </c>
      <c r="BI2215" cm="1">
        <f t="array" ref="BI2215">IFERROR(_xlfn._xlws.FILTER(shifts!A:A,(shifts!B:B=events!AD2215)*(shifts!AG:AG&gt;=events!BK2215)*(shifts!AH:AH&lt;=events!BL2215)),BI2214)</f>
        <v>79</v>
      </c>
      <c r="BJ2215" s="15">
        <f t="shared" si="3181"/>
        <v>4</v>
      </c>
      <c r="BK2215">
        <f t="shared" si="3182"/>
        <v>1059</v>
      </c>
      <c r="BL2215">
        <f t="shared" si="3183"/>
        <v>1055</v>
      </c>
      <c r="BM2215" s="15">
        <f>SUMIFS(BJ$2:BJ2215,K$2:K2215,"=Intermission")+SUMIFS(BJ$2:BJ2215,K$2:K2215,"=Timeout")</f>
        <v>143</v>
      </c>
      <c r="BN2215">
        <f t="shared" si="3184"/>
        <v>2303</v>
      </c>
      <c r="BO2215" s="19">
        <f t="shared" si="3185"/>
        <v>2324</v>
      </c>
      <c r="BP2215">
        <f t="shared" si="3186"/>
        <v>2319</v>
      </c>
      <c r="BQ2215" s="17">
        <f t="shared" si="3187"/>
        <v>2328</v>
      </c>
      <c r="BR2215" t="str">
        <f t="shared" si="3188"/>
        <v>event_team_player_1</v>
      </c>
      <c r="BS2215">
        <f>COUNTIFS(S$3:S2215,"="&amp;S2215,AI$3:AI2215,"="&amp;AI2215)</f>
        <v>1</v>
      </c>
      <c r="BT2215" t="str">
        <f>IFERROR(VLOOKUP(BB2215&amp;BU2215&amp;X2215,game_rosters!U:W,3,FALSE),"")</f>
        <v>P100201</v>
      </c>
      <c r="BU2215" t="str">
        <f t="shared" si="3189"/>
        <v>Velodrome</v>
      </c>
    </row>
    <row r="2216" spans="1:73" x14ac:dyDescent="0.2">
      <c r="A2216">
        <f t="shared" si="3164"/>
        <v>1</v>
      </c>
      <c r="I2216" s="44">
        <v>42</v>
      </c>
      <c r="K2216" t="s">
        <v>238</v>
      </c>
      <c r="L2216" t="s">
        <v>184</v>
      </c>
      <c r="M2216" t="s">
        <v>88</v>
      </c>
      <c r="N2216" t="s">
        <v>595</v>
      </c>
      <c r="S2216">
        <v>1139</v>
      </c>
      <c r="T2216" t="s">
        <v>756</v>
      </c>
      <c r="W2216" t="s">
        <v>735</v>
      </c>
      <c r="X2216">
        <v>42</v>
      </c>
      <c r="Z2216">
        <v>1</v>
      </c>
      <c r="AA2216">
        <f t="shared" si="3213"/>
        <v>2139</v>
      </c>
      <c r="AB2216" t="str">
        <f t="shared" si="3214"/>
        <v/>
      </c>
      <c r="AC2216">
        <f t="shared" si="3160"/>
        <v>2139</v>
      </c>
      <c r="AD2216" s="6">
        <v>3</v>
      </c>
      <c r="AE2216" t="s">
        <v>732</v>
      </c>
      <c r="AF2216" t="s">
        <v>750</v>
      </c>
      <c r="AG2216" t="s">
        <v>732</v>
      </c>
      <c r="AH2216" t="s">
        <v>927</v>
      </c>
      <c r="AI2216" t="str">
        <f t="shared" si="3165"/>
        <v>e</v>
      </c>
      <c r="AJ2216" t="str">
        <f t="shared" si="3166"/>
        <v/>
      </c>
      <c r="AK2216" t="str">
        <f t="shared" si="3167"/>
        <v/>
      </c>
      <c r="AL2216" t="str">
        <f t="shared" si="3168"/>
        <v/>
      </c>
      <c r="AM2216" t="str">
        <f t="shared" si="3169"/>
        <v/>
      </c>
      <c r="AN2216" t="str">
        <f t="shared" si="3170"/>
        <v>Home</v>
      </c>
      <c r="AO2216" t="str">
        <f t="shared" si="3171"/>
        <v>h</v>
      </c>
      <c r="AP2216" t="str">
        <f t="shared" si="3172"/>
        <v/>
      </c>
      <c r="AQ2216" t="str">
        <f t="shared" si="3173"/>
        <v/>
      </c>
      <c r="AR2216" t="str">
        <f t="shared" si="3174"/>
        <v>Home</v>
      </c>
      <c r="AS2216" t="str">
        <f t="shared" si="3175"/>
        <v>h</v>
      </c>
      <c r="AT2216" t="str">
        <f t="shared" si="3176"/>
        <v>Offensive</v>
      </c>
      <c r="AU2216" t="str">
        <f t="shared" si="3177"/>
        <v/>
      </c>
      <c r="AV2216" t="str">
        <f t="shared" si="3178"/>
        <v/>
      </c>
      <c r="AW2216" t="str" cm="1">
        <f t="array" ref="AW2216">IFERROR(IF(O2216&lt;&gt;"",O2216,IF(OR($S2216="",$T2216=""),"",IF(O2216&lt;&gt;"",O2216,IF($T2216&lt;&gt;"",_xlfn._xlws.FILTER(O:O,($BU:$BU=$BU2216)*($I:$I=$I2216)*($T:$T=$T2216)*($S:$S=_xlfn.MINIFS($S:$S,$T:$T,"="&amp;$T2216)),"")))))&amp;"",IF(O2216="","",""))&amp;""</f>
        <v/>
      </c>
      <c r="AX2216" t="str" cm="1">
        <f t="array" ref="AX2216">IFERROR(IF(P2216&lt;&gt;"",P2216,IF(OR($S2216="",$T2216=""),"",IF($T2216&lt;&gt;"",_xlfn._xlws.FILTER(P:P,($BU:$BU=$BU2216)*($I:$I=$I2216)*($T:$T=$T2216)*($S:$S=_xlfn.MINIFS($S:$S,$T:$T,"="&amp;$T2216)),""))))&amp;"",IF(P2216="","",""))&amp;""</f>
        <v/>
      </c>
      <c r="AY2216" t="str" cm="1">
        <f t="array" ref="AY2216">IFERROR(IF(Q2216&lt;&gt;"",Q2216,IF(OR($S2216="",$T2216=""),"",IF($T2216&lt;&gt;"",_xlfn._xlws.FILTER(Q:Q,($BU:$BU=$BU2216)*($I:$I=$I2216)*($T:$T=$T2216)*($S:$S=_xlfn.MINIFS($S:$S,$T:$T,"="&amp;$T2216)),""))))&amp;"",IF(Q2216="","",""))&amp;""</f>
        <v/>
      </c>
      <c r="AZ2216" t="str" cm="1">
        <f t="array" ref="AZ2216">IFERROR(IF(R2216&lt;&gt;"",R2216,IF(OR($S2216="",$T2216=""),"",IF($T2216&lt;&gt;"",_xlfn._xlws.FILTER(R:R,($BU:$BU=$BU2216)*($I:$I=$I2216)*($T:$T=$T2216)*($S:$S=_xlfn.MINIFS($S:$S,$T:$T,"="&amp;$T2216)),""))))&amp;"",IF(R2216="","",""))&amp;""</f>
        <v/>
      </c>
      <c r="BA2216" s="6">
        <f t="shared" si="3179"/>
        <v>189</v>
      </c>
      <c r="BB2216">
        <f t="shared" ref="BB2216:BD2216" si="3226">BB2215</f>
        <v>18987</v>
      </c>
      <c r="BC2216" t="str">
        <f t="shared" si="3226"/>
        <v>Velodrome</v>
      </c>
      <c r="BD2216" t="str">
        <f t="shared" si="3226"/>
        <v>Outlaws</v>
      </c>
      <c r="BE2216" t="s">
        <v>238</v>
      </c>
      <c r="BF2216" t="s">
        <v>184</v>
      </c>
      <c r="BI2216" cm="1">
        <f t="array" ref="BI2216">IFERROR(_xlfn._xlws.FILTER(shifts!A:A,(shifts!B:B=events!AD2216)*(shifts!AG:AG&gt;=events!BK2216)*(shifts!AH:AH&lt;=events!BL2216)),BI2215)</f>
        <v>79</v>
      </c>
      <c r="BJ2216" s="15">
        <f t="shared" si="3181"/>
        <v>3</v>
      </c>
      <c r="BK2216">
        <f t="shared" si="3182"/>
        <v>1055</v>
      </c>
      <c r="BL2216">
        <f t="shared" si="3183"/>
        <v>1052</v>
      </c>
      <c r="BM2216" s="15">
        <f>SUMIFS(BJ$2:BJ2216,K$2:K2216,"=Intermission")+SUMIFS(BJ$2:BJ2216,K$2:K2216,"=Timeout")</f>
        <v>143</v>
      </c>
      <c r="BN2216">
        <f t="shared" si="3184"/>
        <v>2303</v>
      </c>
      <c r="BO2216" s="19">
        <f t="shared" si="3185"/>
        <v>2328</v>
      </c>
      <c r="BP2216">
        <f t="shared" si="3186"/>
        <v>2323</v>
      </c>
      <c r="BQ2216" s="17">
        <f t="shared" si="3187"/>
        <v>2331</v>
      </c>
      <c r="BR2216" t="str">
        <f t="shared" si="3188"/>
        <v>event_team_player_1</v>
      </c>
      <c r="BS2216">
        <f>COUNTIFS(S$3:S2216,"="&amp;S2216,AI$3:AI2216,"="&amp;AI2216)</f>
        <v>1</v>
      </c>
      <c r="BT2216" t="str">
        <f>IFERROR(VLOOKUP(BB2216&amp;BU2216&amp;X2216,game_rosters!U:W,3,FALSE),"")</f>
        <v>P100201</v>
      </c>
      <c r="BU2216" t="str">
        <f t="shared" si="3189"/>
        <v>Velodrome</v>
      </c>
    </row>
    <row r="2217" spans="1:73" x14ac:dyDescent="0.2">
      <c r="A2217">
        <f t="shared" si="3164"/>
        <v>1</v>
      </c>
      <c r="I2217" s="44">
        <v>42</v>
      </c>
      <c r="K2217" t="s">
        <v>13</v>
      </c>
      <c r="O2217" t="s">
        <v>627</v>
      </c>
      <c r="Q2217" t="s">
        <v>595</v>
      </c>
      <c r="R2217" s="51">
        <v>1</v>
      </c>
      <c r="S2217">
        <v>1140</v>
      </c>
      <c r="T2217" t="s">
        <v>756</v>
      </c>
      <c r="W2217" t="s">
        <v>735</v>
      </c>
      <c r="X2217">
        <v>42</v>
      </c>
      <c r="Z2217">
        <v>1</v>
      </c>
      <c r="AA2217">
        <f t="shared" si="3213"/>
        <v>2140</v>
      </c>
      <c r="AB2217" t="str">
        <f t="shared" si="3214"/>
        <v/>
      </c>
      <c r="AC2217">
        <f t="shared" si="3160"/>
        <v>2140</v>
      </c>
      <c r="AD2217" s="6">
        <v>3</v>
      </c>
      <c r="AE2217" t="s">
        <v>732</v>
      </c>
      <c r="AF2217" t="s">
        <v>927</v>
      </c>
      <c r="AG2217" t="s">
        <v>732</v>
      </c>
      <c r="AH2217" t="s">
        <v>738</v>
      </c>
      <c r="AI2217" t="str">
        <f t="shared" si="3165"/>
        <v>e</v>
      </c>
      <c r="AJ2217" t="str">
        <f t="shared" si="3166"/>
        <v/>
      </c>
      <c r="AK2217" t="str">
        <f t="shared" si="3167"/>
        <v/>
      </c>
      <c r="AL2217" t="str">
        <f t="shared" si="3168"/>
        <v/>
      </c>
      <c r="AM2217" t="str">
        <f t="shared" si="3169"/>
        <v/>
      </c>
      <c r="AN2217" t="str">
        <f t="shared" si="3170"/>
        <v>Home</v>
      </c>
      <c r="AO2217" t="str">
        <f t="shared" si="3171"/>
        <v>h</v>
      </c>
      <c r="AP2217" t="str">
        <f t="shared" si="3172"/>
        <v/>
      </c>
      <c r="AQ2217" t="str">
        <f t="shared" si="3173"/>
        <v/>
      </c>
      <c r="AR2217" t="str">
        <f t="shared" si="3174"/>
        <v>Home</v>
      </c>
      <c r="AS2217" t="str">
        <f t="shared" si="3175"/>
        <v>h</v>
      </c>
      <c r="AT2217" t="str">
        <f t="shared" si="3176"/>
        <v>Offensive</v>
      </c>
      <c r="AU2217" t="str">
        <f t="shared" si="3177"/>
        <v/>
      </c>
      <c r="AV2217" t="str">
        <f t="shared" si="3178"/>
        <v/>
      </c>
      <c r="AW2217" t="str" cm="1">
        <f t="array" ref="AW2217">IFERROR(IF(O2217&lt;&gt;"",O2217,IF(OR($S2217="",$T2217=""),"",IF(O2217&lt;&gt;"",O2217,IF($T2217&lt;&gt;"",_xlfn._xlws.FILTER(O:O,($BU:$BU=$BU2217)*($I:$I=$I2217)*($T:$T=$T2217)*($S:$S=_xlfn.MINIFS($S:$S,$T:$T,"="&amp;$T2217)),"")))))&amp;"",IF(O2217="","",""))&amp;""</f>
        <v>OffensivePlay_Possession-Deke</v>
      </c>
      <c r="AX2217" t="str" cm="1">
        <f t="array" ref="AX2217">IFERROR(IF(P2217&lt;&gt;"",P2217,IF(OR($S2217="",$T2217=""),"",IF($T2217&lt;&gt;"",_xlfn._xlws.FILTER(P:P,($BU:$BU=$BU2217)*($I:$I=$I2217)*($T:$T=$T2217)*($S:$S=_xlfn.MINIFS($S:$S,$T:$T,"="&amp;$T2217)),""))))&amp;"",IF(P2217="","",""))&amp;""</f>
        <v/>
      </c>
      <c r="AY2217" t="str" cm="1">
        <f t="array" ref="AY2217">IFERROR(IF(Q2217&lt;&gt;"",Q2217,IF(OR($S2217="",$T2217=""),"",IF($T2217&lt;&gt;"",_xlfn._xlws.FILTER(Q:Q,($BU:$BU=$BU2217)*($I:$I=$I2217)*($T:$T=$T2217)*($S:$S=_xlfn.MINIFS($S:$S,$T:$T,"="&amp;$T2217)),""))))&amp;"",IF(Q2217="","",""))&amp;""</f>
        <v>s</v>
      </c>
      <c r="AZ2217" t="str" cm="1">
        <f t="array" ref="AZ2217">IFERROR(IF(R2217&lt;&gt;"",R2217,IF(OR($S2217="",$T2217=""),"",IF($T2217&lt;&gt;"",_xlfn._xlws.FILTER(R:R,($BU:$BU=$BU2217)*($I:$I=$I2217)*($T:$T=$T2217)*($S:$S=_xlfn.MINIFS($S:$S,$T:$T,"="&amp;$T2217)),""))))&amp;"",IF(R2217="","",""))&amp;""</f>
        <v>1</v>
      </c>
      <c r="BA2217" s="6">
        <f t="shared" si="3179"/>
        <v>189</v>
      </c>
      <c r="BB2217">
        <f t="shared" ref="BB2217:BD2217" si="3227">BB2216</f>
        <v>18987</v>
      </c>
      <c r="BC2217" t="str">
        <f t="shared" si="3227"/>
        <v>Velodrome</v>
      </c>
      <c r="BD2217" t="str">
        <f t="shared" si="3227"/>
        <v>Outlaws</v>
      </c>
      <c r="BE2217" t="s">
        <v>13</v>
      </c>
      <c r="BF2217" t="s">
        <v>756</v>
      </c>
      <c r="BI2217" cm="1">
        <f t="array" ref="BI2217">IFERROR(_xlfn._xlws.FILTER(shifts!A:A,(shifts!B:B=events!AD2217)*(shifts!AG:AG&gt;=events!BK2217)*(shifts!AH:AH&lt;=events!BL2217)),BI2216)</f>
        <v>79</v>
      </c>
      <c r="BJ2217" s="15">
        <f t="shared" si="3181"/>
        <v>1</v>
      </c>
      <c r="BK2217">
        <f t="shared" si="3182"/>
        <v>1052</v>
      </c>
      <c r="BL2217">
        <f t="shared" si="3183"/>
        <v>1051</v>
      </c>
      <c r="BM2217" s="15">
        <f>SUMIFS(BJ$2:BJ2217,K$2:K2217,"=Intermission")+SUMIFS(BJ$2:BJ2217,K$2:K2217,"=Timeout")</f>
        <v>143</v>
      </c>
      <c r="BN2217">
        <f t="shared" si="3184"/>
        <v>2303</v>
      </c>
      <c r="BO2217" s="19">
        <f t="shared" si="3185"/>
        <v>2331</v>
      </c>
      <c r="BP2217">
        <f t="shared" si="3186"/>
        <v>2326</v>
      </c>
      <c r="BQ2217" s="17">
        <f t="shared" si="3187"/>
        <v>2332</v>
      </c>
      <c r="BR2217" t="str">
        <f t="shared" si="3188"/>
        <v>event_team_player_1</v>
      </c>
      <c r="BS2217">
        <f>COUNTIFS(S$3:S2217,"="&amp;S2217,AI$3:AI2217,"="&amp;AI2217)</f>
        <v>1</v>
      </c>
      <c r="BT2217" t="str">
        <f>IFERROR(VLOOKUP(BB2217&amp;BU2217&amp;X2217,game_rosters!U:W,3,FALSE),"")</f>
        <v>P100201</v>
      </c>
      <c r="BU2217" t="str">
        <f t="shared" si="3189"/>
        <v>Velodrome</v>
      </c>
    </row>
    <row r="2218" spans="1:73" x14ac:dyDescent="0.2">
      <c r="A2218" t="str">
        <f t="shared" si="3164"/>
        <v/>
      </c>
      <c r="I2218" s="44">
        <v>77</v>
      </c>
      <c r="O2218" t="s">
        <v>625</v>
      </c>
      <c r="R2218" s="51">
        <v>1</v>
      </c>
      <c r="S2218">
        <v>1140</v>
      </c>
      <c r="T2218" t="s">
        <v>756</v>
      </c>
      <c r="X2218">
        <v>77</v>
      </c>
      <c r="AA2218">
        <f t="shared" si="3213"/>
        <v>2140</v>
      </c>
      <c r="AB2218" t="str">
        <f t="shared" si="3214"/>
        <v/>
      </c>
      <c r="AC2218">
        <f t="shared" si="3160"/>
        <v>2140</v>
      </c>
      <c r="AD2218" s="6">
        <v>3</v>
      </c>
      <c r="AE2218" t="s">
        <v>732</v>
      </c>
      <c r="AF2218" t="s">
        <v>927</v>
      </c>
      <c r="AG2218" t="s">
        <v>732</v>
      </c>
      <c r="AH2218" t="s">
        <v>738</v>
      </c>
      <c r="AI2218" t="str">
        <f t="shared" si="3165"/>
        <v>o</v>
      </c>
      <c r="AJ2218" t="str">
        <f t="shared" si="3166"/>
        <v/>
      </c>
      <c r="AK2218" t="str">
        <f t="shared" si="3167"/>
        <v/>
      </c>
      <c r="AL2218" t="str">
        <f t="shared" si="3168"/>
        <v/>
      </c>
      <c r="AM2218" t="str">
        <f t="shared" si="3169"/>
        <v/>
      </c>
      <c r="AN2218" t="str">
        <f t="shared" si="3170"/>
        <v>Home</v>
      </c>
      <c r="AO2218" t="str">
        <f t="shared" si="3171"/>
        <v>h</v>
      </c>
      <c r="AP2218" t="str">
        <f t="shared" si="3172"/>
        <v/>
      </c>
      <c r="AQ2218" t="str">
        <f t="shared" si="3173"/>
        <v/>
      </c>
      <c r="AR2218" t="str">
        <f t="shared" si="3174"/>
        <v>Home</v>
      </c>
      <c r="AS2218" t="str">
        <f t="shared" si="3175"/>
        <v>h</v>
      </c>
      <c r="AT2218" t="str">
        <f t="shared" si="3176"/>
        <v>Defensive</v>
      </c>
      <c r="AU2218" t="str">
        <f t="shared" si="3177"/>
        <v/>
      </c>
      <c r="AV2218" t="str">
        <f t="shared" si="3178"/>
        <v/>
      </c>
      <c r="AW2218" t="str" cm="1">
        <f t="array" ref="AW2218">IFERROR(IF(O2218&lt;&gt;"",O2218,IF(OR($S2218="",$T2218=""),"",IF(O2218&lt;&gt;"",O2218,IF($T2218&lt;&gt;"",_xlfn._xlws.FILTER(O:O,($BU:$BU=$BU2218)*($I:$I=$I2218)*($T:$T=$T2218)*($S:$S=_xlfn.MINIFS($S:$S,$T:$T,"="&amp;$T2218)),"")))))&amp;"",IF(O2218="","",""))&amp;""</f>
        <v>Defensive_PlayPossession-BeatDeke</v>
      </c>
      <c r="AX2218" t="str" cm="1">
        <f t="array" ref="AX2218">IFERROR(IF(P2218&lt;&gt;"",P2218,IF(OR($S2218="",$T2218=""),"",IF($T2218&lt;&gt;"",_xlfn._xlws.FILTER(P:P,($BU:$BU=$BU2218)*($I:$I=$I2218)*($T:$T=$T2218)*($S:$S=_xlfn.MINIFS($S:$S,$T:$T,"="&amp;$T2218)),""))))&amp;"",IF(P2218="","",""))&amp;""</f>
        <v/>
      </c>
      <c r="AY2218" t="str" cm="1">
        <f t="array" ref="AY2218">IFERROR(IF(Q2218&lt;&gt;"",Q2218,IF(OR($S2218="",$T2218=""),"",IF($T2218&lt;&gt;"",_xlfn._xlws.FILTER(Q:Q,($BU:$BU=$BU2218)*($I:$I=$I2218)*($T:$T=$T2218)*($S:$S=_xlfn.MINIFS($S:$S,$T:$T,"="&amp;$T2218)),""))))&amp;"",IF(Q2218="","",""))&amp;""</f>
        <v/>
      </c>
      <c r="AZ2218" t="str" cm="1">
        <f t="array" ref="AZ2218">IFERROR(IF(R2218&lt;&gt;"",R2218,IF(OR($S2218="",$T2218=""),"",IF($T2218&lt;&gt;"",_xlfn._xlws.FILTER(R:R,($BU:$BU=$BU2218)*($I:$I=$I2218)*($T:$T=$T2218)*($S:$S=_xlfn.MINIFS($S:$S,$T:$T,"="&amp;$T2218)),""))))&amp;"",IF(R2218="","",""))&amp;""</f>
        <v>1</v>
      </c>
      <c r="BA2218" s="6">
        <f t="shared" si="3179"/>
        <v>189</v>
      </c>
      <c r="BB2218">
        <f t="shared" ref="BB2218:BD2218" si="3228">BB2217</f>
        <v>18987</v>
      </c>
      <c r="BC2218" t="str">
        <f t="shared" si="3228"/>
        <v>Velodrome</v>
      </c>
      <c r="BD2218" t="str">
        <f t="shared" si="3228"/>
        <v>Outlaws</v>
      </c>
      <c r="BE2218" t="s">
        <v>13</v>
      </c>
      <c r="BF2218" t="s">
        <v>756</v>
      </c>
      <c r="BI2218" cm="1">
        <f t="array" ref="BI2218">IFERROR(_xlfn._xlws.FILTER(shifts!A:A,(shifts!B:B=events!AD2218)*(shifts!AG:AG&gt;=events!BK2218)*(shifts!AH:AH&lt;=events!BL2218)),BI2217)</f>
        <v>79</v>
      </c>
      <c r="BJ2218" s="15">
        <f t="shared" si="3181"/>
        <v>1</v>
      </c>
      <c r="BK2218">
        <f t="shared" si="3182"/>
        <v>1052</v>
      </c>
      <c r="BL2218">
        <f t="shared" si="3183"/>
        <v>1051</v>
      </c>
      <c r="BM2218" s="15">
        <f>SUMIFS(BJ$2:BJ2218,K$2:K2218,"=Intermission")+SUMIFS(BJ$2:BJ2218,K$2:K2218,"=Timeout")</f>
        <v>143</v>
      </c>
      <c r="BN2218">
        <f t="shared" si="3184"/>
        <v>2303</v>
      </c>
      <c r="BO2218" s="19">
        <f t="shared" si="3185"/>
        <v>2331</v>
      </c>
      <c r="BP2218">
        <f t="shared" si="3186"/>
        <v>2326</v>
      </c>
      <c r="BQ2218" s="17">
        <f t="shared" si="3187"/>
        <v>2332</v>
      </c>
      <c r="BR2218" t="str">
        <f t="shared" si="3188"/>
        <v>opp_team_player_1</v>
      </c>
      <c r="BS2218">
        <f>COUNTIFS(S$3:S2218,"="&amp;S2218,AI$3:AI2218,"="&amp;AI2218)</f>
        <v>1</v>
      </c>
      <c r="BT2218" t="str">
        <f>IFERROR(VLOOKUP(BB2218&amp;BU2218&amp;X2218,game_rosters!U:W,3,FALSE),"")</f>
        <v>P100185</v>
      </c>
      <c r="BU2218" t="str">
        <f t="shared" si="3189"/>
        <v>Outlaws</v>
      </c>
    </row>
    <row r="2219" spans="1:73" x14ac:dyDescent="0.2">
      <c r="A2219">
        <f t="shared" si="3164"/>
        <v>1</v>
      </c>
      <c r="I2219" s="44">
        <v>42</v>
      </c>
      <c r="K2219" t="s">
        <v>13</v>
      </c>
      <c r="S2219">
        <v>1141</v>
      </c>
      <c r="T2219" t="s">
        <v>756</v>
      </c>
      <c r="W2219" t="s">
        <v>735</v>
      </c>
      <c r="X2219">
        <v>42</v>
      </c>
      <c r="Z2219">
        <v>1</v>
      </c>
      <c r="AA2219">
        <f t="shared" si="3213"/>
        <v>2141</v>
      </c>
      <c r="AB2219" t="str">
        <f t="shared" si="3214"/>
        <v/>
      </c>
      <c r="AC2219">
        <f t="shared" si="3160"/>
        <v>2141</v>
      </c>
      <c r="AD2219" s="6">
        <v>3</v>
      </c>
      <c r="AE2219" t="s">
        <v>732</v>
      </c>
      <c r="AF2219" t="s">
        <v>738</v>
      </c>
      <c r="AG2219" t="s">
        <v>756</v>
      </c>
      <c r="AH2219" t="s">
        <v>756</v>
      </c>
      <c r="AI2219" t="str">
        <f t="shared" si="3165"/>
        <v>e</v>
      </c>
      <c r="AJ2219" t="str">
        <f t="shared" si="3166"/>
        <v/>
      </c>
      <c r="AK2219" t="str">
        <f t="shared" si="3167"/>
        <v/>
      </c>
      <c r="AL2219" t="str">
        <f t="shared" si="3168"/>
        <v/>
      </c>
      <c r="AM2219" t="str">
        <f t="shared" si="3169"/>
        <v/>
      </c>
      <c r="AN2219" t="str">
        <f t="shared" si="3170"/>
        <v>Home</v>
      </c>
      <c r="AO2219" t="str">
        <f t="shared" si="3171"/>
        <v>h</v>
      </c>
      <c r="AP2219" t="str">
        <f t="shared" si="3172"/>
        <v/>
      </c>
      <c r="AQ2219" t="str">
        <f t="shared" si="3173"/>
        <v/>
      </c>
      <c r="AR2219" t="str">
        <f t="shared" si="3174"/>
        <v>Home</v>
      </c>
      <c r="AS2219" t="str">
        <f t="shared" si="3175"/>
        <v>h</v>
      </c>
      <c r="AT2219" t="str">
        <f t="shared" si="3176"/>
        <v>Offensive</v>
      </c>
      <c r="AU2219" t="str">
        <f t="shared" si="3177"/>
        <v/>
      </c>
      <c r="AV2219" t="str">
        <f t="shared" si="3178"/>
        <v/>
      </c>
      <c r="AW2219" t="str" cm="1">
        <f t="array" ref="AW2219">IFERROR(IF(O2219&lt;&gt;"",O2219,IF(OR($S2219="",$T2219=""),"",IF(O2219&lt;&gt;"",O2219,IF($T2219&lt;&gt;"",_xlfn._xlws.FILTER(O:O,($BU:$BU=$BU2219)*($I:$I=$I2219)*($T:$T=$T2219)*($S:$S=_xlfn.MINIFS($S:$S,$T:$T,"="&amp;$T2219)),"")))))&amp;"",IF(O2219="","",""))&amp;""</f>
        <v/>
      </c>
      <c r="AX2219" t="str" cm="1">
        <f t="array" ref="AX2219">IFERROR(IF(P2219&lt;&gt;"",P2219,IF(OR($S2219="",$T2219=""),"",IF($T2219&lt;&gt;"",_xlfn._xlws.FILTER(P:P,($BU:$BU=$BU2219)*($I:$I=$I2219)*($T:$T=$T2219)*($S:$S=_xlfn.MINIFS($S:$S,$T:$T,"="&amp;$T2219)),""))))&amp;"",IF(P2219="","",""))&amp;""</f>
        <v/>
      </c>
      <c r="AY2219" t="str" cm="1">
        <f t="array" ref="AY2219">IFERROR(IF(Q2219&lt;&gt;"",Q2219,IF(OR($S2219="",$T2219=""),"",IF($T2219&lt;&gt;"",_xlfn._xlws.FILTER(Q:Q,($BU:$BU=$BU2219)*($I:$I=$I2219)*($T:$T=$T2219)*($S:$S=_xlfn.MINIFS($S:$S,$T:$T,"="&amp;$T2219)),""))))&amp;"",IF(Q2219="","",""))&amp;""</f>
        <v/>
      </c>
      <c r="AZ2219" t="str" cm="1">
        <f t="array" ref="AZ2219">IFERROR(IF(R2219&lt;&gt;"",R2219,IF(OR($S2219="",$T2219=""),"",IF($T2219&lt;&gt;"",_xlfn._xlws.FILTER(R:R,($BU:$BU=$BU2219)*($I:$I=$I2219)*($T:$T=$T2219)*($S:$S=_xlfn.MINIFS($S:$S,$T:$T,"="&amp;$T2219)),""))))&amp;"",IF(R2219="","",""))&amp;""</f>
        <v/>
      </c>
      <c r="BA2219" s="6">
        <f t="shared" si="3179"/>
        <v>189</v>
      </c>
      <c r="BB2219">
        <f t="shared" ref="BB2219:BD2219" si="3229">BB2218</f>
        <v>18987</v>
      </c>
      <c r="BC2219" t="str">
        <f t="shared" si="3229"/>
        <v>Velodrome</v>
      </c>
      <c r="BD2219" t="str">
        <f t="shared" si="3229"/>
        <v>Outlaws</v>
      </c>
      <c r="BE2219" t="s">
        <v>13</v>
      </c>
      <c r="BF2219" t="s">
        <v>756</v>
      </c>
      <c r="BI2219" cm="1">
        <f t="array" ref="BI2219">IFERROR(_xlfn._xlws.FILTER(shifts!A:A,(shifts!B:B=events!AD2219)*(shifts!AG:AG&gt;=events!BK2219)*(shifts!AH:AH&lt;=events!BL2219)),BI2218)</f>
        <v>79</v>
      </c>
      <c r="BJ2219" s="15">
        <f t="shared" si="3181"/>
        <v>0</v>
      </c>
      <c r="BK2219">
        <f t="shared" si="3182"/>
        <v>1051</v>
      </c>
      <c r="BL2219">
        <f t="shared" si="3183"/>
        <v>1051</v>
      </c>
      <c r="BM2219" s="15">
        <f>SUMIFS(BJ$2:BJ2219,K$2:K2219,"=Intermission")+SUMIFS(BJ$2:BJ2219,K$2:K2219,"=Timeout")</f>
        <v>143</v>
      </c>
      <c r="BN2219">
        <f t="shared" si="3184"/>
        <v>2303</v>
      </c>
      <c r="BO2219" s="19">
        <f t="shared" si="3185"/>
        <v>2332</v>
      </c>
      <c r="BP2219">
        <f t="shared" si="3186"/>
        <v>2327</v>
      </c>
      <c r="BQ2219" s="17">
        <f t="shared" si="3187"/>
        <v>2332</v>
      </c>
      <c r="BR2219" t="str">
        <f t="shared" si="3188"/>
        <v>event_team_player_1</v>
      </c>
      <c r="BS2219">
        <f>COUNTIFS(S$3:S2219,"="&amp;S2219,AI$3:AI2219,"="&amp;AI2219)</f>
        <v>1</v>
      </c>
      <c r="BT2219" t="str">
        <f>IFERROR(VLOOKUP(BB2219&amp;BU2219&amp;X2219,game_rosters!U:W,3,FALSE),"")</f>
        <v>P100201</v>
      </c>
      <c r="BU2219" t="str">
        <f t="shared" si="3189"/>
        <v>Velodrome</v>
      </c>
    </row>
    <row r="2220" spans="1:73" x14ac:dyDescent="0.2">
      <c r="A2220">
        <f t="shared" si="3164"/>
        <v>1</v>
      </c>
      <c r="I2220" s="44">
        <v>42</v>
      </c>
      <c r="K2220" t="s">
        <v>238</v>
      </c>
      <c r="L2220" t="s">
        <v>174</v>
      </c>
      <c r="M2220" t="s">
        <v>85</v>
      </c>
      <c r="N2220" t="s">
        <v>595</v>
      </c>
      <c r="O2220" t="s">
        <v>627</v>
      </c>
      <c r="Q2220" t="s">
        <v>595</v>
      </c>
      <c r="R2220" s="51">
        <v>1</v>
      </c>
      <c r="S2220">
        <v>1142</v>
      </c>
      <c r="T2220" t="s">
        <v>756</v>
      </c>
      <c r="W2220" t="s">
        <v>735</v>
      </c>
      <c r="X2220">
        <v>42</v>
      </c>
      <c r="Z2220">
        <v>1</v>
      </c>
      <c r="AA2220">
        <f t="shared" si="3213"/>
        <v>2142</v>
      </c>
      <c r="AB2220" t="str">
        <f t="shared" si="3214"/>
        <v/>
      </c>
      <c r="AC2220">
        <f t="shared" si="3160"/>
        <v>2142</v>
      </c>
      <c r="AD2220" s="6">
        <v>3</v>
      </c>
      <c r="AE2220" t="s">
        <v>732</v>
      </c>
      <c r="AF2220" t="s">
        <v>738</v>
      </c>
      <c r="AG2220" t="s">
        <v>732</v>
      </c>
      <c r="AH2220" t="s">
        <v>934</v>
      </c>
      <c r="AI2220" t="str">
        <f t="shared" si="3165"/>
        <v>e</v>
      </c>
      <c r="AJ2220" t="str">
        <f t="shared" si="3166"/>
        <v/>
      </c>
      <c r="AK2220" t="str">
        <f t="shared" si="3167"/>
        <v/>
      </c>
      <c r="AL2220" t="str">
        <f t="shared" si="3168"/>
        <v/>
      </c>
      <c r="AM2220" t="str">
        <f t="shared" si="3169"/>
        <v/>
      </c>
      <c r="AN2220" t="str">
        <f t="shared" si="3170"/>
        <v>Home</v>
      </c>
      <c r="AO2220" t="str">
        <f t="shared" si="3171"/>
        <v>h</v>
      </c>
      <c r="AP2220" t="str">
        <f t="shared" si="3172"/>
        <v/>
      </c>
      <c r="AQ2220" t="str">
        <f t="shared" si="3173"/>
        <v/>
      </c>
      <c r="AR2220" t="str">
        <f t="shared" si="3174"/>
        <v>Home</v>
      </c>
      <c r="AS2220" t="str">
        <f t="shared" si="3175"/>
        <v>h</v>
      </c>
      <c r="AT2220" t="str">
        <f t="shared" si="3176"/>
        <v>Offensive</v>
      </c>
      <c r="AU2220" t="str">
        <f t="shared" si="3177"/>
        <v/>
      </c>
      <c r="AV2220" t="str">
        <f t="shared" si="3178"/>
        <v/>
      </c>
      <c r="AW2220" t="str" cm="1">
        <f t="array" ref="AW2220">IFERROR(IF(O2220&lt;&gt;"",O2220,IF(OR($S2220="",$T2220=""),"",IF(O2220&lt;&gt;"",O2220,IF($T2220&lt;&gt;"",_xlfn._xlws.FILTER(O:O,($BU:$BU=$BU2220)*($I:$I=$I2220)*($T:$T=$T2220)*($S:$S=_xlfn.MINIFS($S:$S,$T:$T,"="&amp;$T2220)),"")))))&amp;"",IF(O2220="","",""))&amp;""</f>
        <v>OffensivePlay_Possession-Deke</v>
      </c>
      <c r="AX2220" t="str" cm="1">
        <f t="array" ref="AX2220">IFERROR(IF(P2220&lt;&gt;"",P2220,IF(OR($S2220="",$T2220=""),"",IF($T2220&lt;&gt;"",_xlfn._xlws.FILTER(P:P,($BU:$BU=$BU2220)*($I:$I=$I2220)*($T:$T=$T2220)*($S:$S=_xlfn.MINIFS($S:$S,$T:$T,"="&amp;$T2220)),""))))&amp;"",IF(P2220="","",""))&amp;""</f>
        <v/>
      </c>
      <c r="AY2220" t="str" cm="1">
        <f t="array" ref="AY2220">IFERROR(IF(Q2220&lt;&gt;"",Q2220,IF(OR($S2220="",$T2220=""),"",IF($T2220&lt;&gt;"",_xlfn._xlws.FILTER(Q:Q,($BU:$BU=$BU2220)*($I:$I=$I2220)*($T:$T=$T2220)*($S:$S=_xlfn.MINIFS($S:$S,$T:$T,"="&amp;$T2220)),""))))&amp;"",IF(Q2220="","",""))&amp;""</f>
        <v>s</v>
      </c>
      <c r="AZ2220" t="str" cm="1">
        <f t="array" ref="AZ2220">IFERROR(IF(R2220&lt;&gt;"",R2220,IF(OR($S2220="",$T2220=""),"",IF($T2220&lt;&gt;"",_xlfn._xlws.FILTER(R:R,($BU:$BU=$BU2220)*($I:$I=$I2220)*($T:$T=$T2220)*($S:$S=_xlfn.MINIFS($S:$S,$T:$T,"="&amp;$T2220)),""))))&amp;"",IF(R2220="","",""))&amp;""</f>
        <v>1</v>
      </c>
      <c r="BA2220" s="6">
        <f t="shared" si="3179"/>
        <v>190</v>
      </c>
      <c r="BB2220">
        <f t="shared" ref="BB2220:BD2220" si="3230">BB2219</f>
        <v>18987</v>
      </c>
      <c r="BC2220" t="str">
        <f t="shared" si="3230"/>
        <v>Velodrome</v>
      </c>
      <c r="BD2220" t="str">
        <f t="shared" si="3230"/>
        <v>Outlaws</v>
      </c>
      <c r="BE2220" t="s">
        <v>238</v>
      </c>
      <c r="BF2220" t="s">
        <v>174</v>
      </c>
      <c r="BI2220" cm="1">
        <f t="array" ref="BI2220">IFERROR(_xlfn._xlws.FILTER(shifts!A:A,(shifts!B:B=events!AD2220)*(shifts!AG:AG&gt;=events!BK2220)*(shifts!AH:AH&lt;=events!BL2220)),BI2219)</f>
        <v>79</v>
      </c>
      <c r="BJ2220" s="15">
        <f t="shared" si="3181"/>
        <v>3</v>
      </c>
      <c r="BK2220">
        <f t="shared" si="3182"/>
        <v>1051</v>
      </c>
      <c r="BL2220">
        <f t="shared" si="3183"/>
        <v>1048</v>
      </c>
      <c r="BM2220" s="15">
        <f>SUMIFS(BJ$2:BJ2220,K$2:K2220,"=Intermission")+SUMIFS(BJ$2:BJ2220,K$2:K2220,"=Timeout")</f>
        <v>143</v>
      </c>
      <c r="BN2220">
        <f t="shared" si="3184"/>
        <v>2303</v>
      </c>
      <c r="BO2220" s="19">
        <f t="shared" si="3185"/>
        <v>2332</v>
      </c>
      <c r="BP2220">
        <f t="shared" si="3186"/>
        <v>2327</v>
      </c>
      <c r="BQ2220" s="17">
        <f t="shared" si="3187"/>
        <v>2335</v>
      </c>
      <c r="BR2220" t="str">
        <f t="shared" si="3188"/>
        <v>event_team_player_1</v>
      </c>
      <c r="BS2220">
        <f>COUNTIFS(S$3:S2220,"="&amp;S2220,AI$3:AI2220,"="&amp;AI2220)</f>
        <v>1</v>
      </c>
      <c r="BT2220" t="str">
        <f>IFERROR(VLOOKUP(BB2220&amp;BU2220&amp;X2220,game_rosters!U:W,3,FALSE),"")</f>
        <v>P100201</v>
      </c>
      <c r="BU2220" t="str">
        <f t="shared" si="3189"/>
        <v>Velodrome</v>
      </c>
    </row>
    <row r="2221" spans="1:73" x14ac:dyDescent="0.2">
      <c r="A2221" t="str">
        <f t="shared" si="3164"/>
        <v/>
      </c>
      <c r="I2221" s="44">
        <v>14</v>
      </c>
      <c r="S2221">
        <v>1142</v>
      </c>
      <c r="T2221" t="s">
        <v>756</v>
      </c>
      <c r="X2221">
        <v>14</v>
      </c>
      <c r="Z2221">
        <v>1</v>
      </c>
      <c r="AA2221">
        <f t="shared" si="3213"/>
        <v>2142</v>
      </c>
      <c r="AB2221" t="str">
        <f t="shared" si="3214"/>
        <v/>
      </c>
      <c r="AC2221">
        <f t="shared" si="3160"/>
        <v>2142</v>
      </c>
      <c r="AD2221" s="6">
        <v>3</v>
      </c>
      <c r="AE2221" t="s">
        <v>732</v>
      </c>
      <c r="AF2221" t="s">
        <v>738</v>
      </c>
      <c r="AG2221" t="s">
        <v>732</v>
      </c>
      <c r="AH2221" t="s">
        <v>934</v>
      </c>
      <c r="AI2221" t="str">
        <f t="shared" si="3165"/>
        <v>e</v>
      </c>
      <c r="AJ2221" t="str">
        <f t="shared" si="3166"/>
        <v/>
      </c>
      <c r="AK2221" t="str">
        <f t="shared" si="3167"/>
        <v/>
      </c>
      <c r="AL2221" t="str">
        <f t="shared" si="3168"/>
        <v/>
      </c>
      <c r="AM2221" t="str">
        <f t="shared" si="3169"/>
        <v/>
      </c>
      <c r="AN2221" t="str">
        <f t="shared" si="3170"/>
        <v>Home</v>
      </c>
      <c r="AO2221" t="str">
        <f t="shared" si="3171"/>
        <v>h</v>
      </c>
      <c r="AP2221" t="str">
        <f t="shared" si="3172"/>
        <v/>
      </c>
      <c r="AQ2221" t="str">
        <f t="shared" si="3173"/>
        <v/>
      </c>
      <c r="AR2221" t="str">
        <f t="shared" si="3174"/>
        <v>Home</v>
      </c>
      <c r="AS2221" t="str">
        <f t="shared" si="3175"/>
        <v>h</v>
      </c>
      <c r="AT2221" t="str">
        <f t="shared" si="3176"/>
        <v>Offensive</v>
      </c>
      <c r="AU2221" t="str">
        <f t="shared" si="3177"/>
        <v/>
      </c>
      <c r="AV2221" t="str">
        <f t="shared" si="3178"/>
        <v/>
      </c>
      <c r="AW2221" t="str" cm="1">
        <f t="array" ref="AW2221">IFERROR(IF(O2221&lt;&gt;"",O2221,IF(OR($S2221="",$T2221=""),"",IF(O2221&lt;&gt;"",O2221,IF($T2221&lt;&gt;"",_xlfn._xlws.FILTER(O:O,($BU:$BU=$BU2221)*($I:$I=$I2221)*($T:$T=$T2221)*($S:$S=_xlfn.MINIFS($S:$S,$T:$T,"="&amp;$T2221)),"")))))&amp;"",IF(O2221="","",""))&amp;""</f>
        <v/>
      </c>
      <c r="AX2221" t="str" cm="1">
        <f t="array" ref="AX2221">IFERROR(IF(P2221&lt;&gt;"",P2221,IF(OR($S2221="",$T2221=""),"",IF($T2221&lt;&gt;"",_xlfn._xlws.FILTER(P:P,($BU:$BU=$BU2221)*($I:$I=$I2221)*($T:$T=$T2221)*($S:$S=_xlfn.MINIFS($S:$S,$T:$T,"="&amp;$T2221)),""))))&amp;"",IF(P2221="","",""))&amp;""</f>
        <v/>
      </c>
      <c r="AY2221" t="str" cm="1">
        <f t="array" ref="AY2221">IFERROR(IF(Q2221&lt;&gt;"",Q2221,IF(OR($S2221="",$T2221=""),"",IF($T2221&lt;&gt;"",_xlfn._xlws.FILTER(Q:Q,($BU:$BU=$BU2221)*($I:$I=$I2221)*($T:$T=$T2221)*($S:$S=_xlfn.MINIFS($S:$S,$T:$T,"="&amp;$T2221)),""))))&amp;"",IF(Q2221="","",""))&amp;""</f>
        <v/>
      </c>
      <c r="AZ2221" t="str" cm="1">
        <f t="array" ref="AZ2221">IFERROR(IF(R2221&lt;&gt;"",R2221,IF(OR($S2221="",$T2221=""),"",IF($T2221&lt;&gt;"",_xlfn._xlws.FILTER(R:R,($BU:$BU=$BU2221)*($I:$I=$I2221)*($T:$T=$T2221)*($S:$S=_xlfn.MINIFS($S:$S,$T:$T,"="&amp;$T2221)),""))))&amp;"",IF(R2221="","",""))&amp;""</f>
        <v/>
      </c>
      <c r="BA2221" s="6">
        <f t="shared" si="3179"/>
        <v>190</v>
      </c>
      <c r="BB2221">
        <f t="shared" ref="BB2221:BD2221" si="3231">BB2220</f>
        <v>18987</v>
      </c>
      <c r="BC2221" t="str">
        <f t="shared" si="3231"/>
        <v>Velodrome</v>
      </c>
      <c r="BD2221" t="str">
        <f t="shared" si="3231"/>
        <v>Outlaws</v>
      </c>
      <c r="BE2221" t="s">
        <v>238</v>
      </c>
      <c r="BF2221" t="s">
        <v>174</v>
      </c>
      <c r="BI2221" cm="1">
        <f t="array" ref="BI2221">IFERROR(_xlfn._xlws.FILTER(shifts!A:A,(shifts!B:B=events!AD2221)*(shifts!AG:AG&gt;=events!BK2221)*(shifts!AH:AH&lt;=events!BL2221)),BI2220)</f>
        <v>79</v>
      </c>
      <c r="BJ2221" s="15">
        <f t="shared" si="3181"/>
        <v>3</v>
      </c>
      <c r="BK2221">
        <f t="shared" si="3182"/>
        <v>1051</v>
      </c>
      <c r="BL2221">
        <f t="shared" si="3183"/>
        <v>1048</v>
      </c>
      <c r="BM2221" s="15">
        <f>SUMIFS(BJ$2:BJ2221,K$2:K2221,"=Intermission")+SUMIFS(BJ$2:BJ2221,K$2:K2221,"=Timeout")</f>
        <v>143</v>
      </c>
      <c r="BN2221">
        <f t="shared" si="3184"/>
        <v>2303</v>
      </c>
      <c r="BO2221" s="19">
        <f t="shared" si="3185"/>
        <v>2332</v>
      </c>
      <c r="BP2221">
        <f t="shared" si="3186"/>
        <v>2327</v>
      </c>
      <c r="BQ2221" s="17">
        <f t="shared" si="3187"/>
        <v>2335</v>
      </c>
      <c r="BR2221" t="str">
        <f t="shared" si="3188"/>
        <v>event_team_player_2</v>
      </c>
      <c r="BS2221">
        <f>COUNTIFS(S$3:S2221,"="&amp;S2221,AI$3:AI2221,"="&amp;AI2221)</f>
        <v>2</v>
      </c>
      <c r="BT2221" t="str">
        <f>IFERROR(VLOOKUP(BB2221&amp;BU2221&amp;X2221,game_rosters!U:W,3,FALSE),"")</f>
        <v>P100132</v>
      </c>
      <c r="BU2221" t="str">
        <f t="shared" si="3189"/>
        <v>Velodrome</v>
      </c>
    </row>
    <row r="2222" spans="1:73" x14ac:dyDescent="0.2">
      <c r="A2222" t="str">
        <f t="shared" si="3164"/>
        <v/>
      </c>
      <c r="I2222" s="44">
        <v>13</v>
      </c>
      <c r="O2222" t="s">
        <v>601</v>
      </c>
      <c r="Q2222" t="s">
        <v>594</v>
      </c>
      <c r="R2222" s="51">
        <v>1</v>
      </c>
      <c r="S2222">
        <v>1142</v>
      </c>
      <c r="T2222" t="s">
        <v>756</v>
      </c>
      <c r="X2222">
        <v>13</v>
      </c>
      <c r="AA2222">
        <f t="shared" si="3213"/>
        <v>2142</v>
      </c>
      <c r="AB2222" t="str">
        <f t="shared" si="3214"/>
        <v/>
      </c>
      <c r="AC2222">
        <f t="shared" si="3160"/>
        <v>2142</v>
      </c>
      <c r="AD2222" s="6">
        <v>3</v>
      </c>
      <c r="AE2222" t="s">
        <v>732</v>
      </c>
      <c r="AF2222" t="s">
        <v>738</v>
      </c>
      <c r="AG2222" t="s">
        <v>732</v>
      </c>
      <c r="AH2222" t="s">
        <v>934</v>
      </c>
      <c r="AI2222" t="str">
        <f t="shared" si="3165"/>
        <v>o</v>
      </c>
      <c r="AJ2222" t="str">
        <f t="shared" si="3166"/>
        <v/>
      </c>
      <c r="AK2222" t="str">
        <f t="shared" si="3167"/>
        <v/>
      </c>
      <c r="AL2222" t="str">
        <f t="shared" si="3168"/>
        <v/>
      </c>
      <c r="AM2222" t="str">
        <f t="shared" si="3169"/>
        <v/>
      </c>
      <c r="AN2222" t="str">
        <f t="shared" si="3170"/>
        <v>Home</v>
      </c>
      <c r="AO2222" t="str">
        <f t="shared" si="3171"/>
        <v>h</v>
      </c>
      <c r="AP2222" t="str">
        <f t="shared" si="3172"/>
        <v/>
      </c>
      <c r="AQ2222" t="str">
        <f t="shared" si="3173"/>
        <v/>
      </c>
      <c r="AR2222" t="str">
        <f t="shared" si="3174"/>
        <v>Home</v>
      </c>
      <c r="AS2222" t="str">
        <f t="shared" si="3175"/>
        <v>h</v>
      </c>
      <c r="AT2222" t="str">
        <f t="shared" si="3176"/>
        <v>Defensive</v>
      </c>
      <c r="AU2222" t="str">
        <f t="shared" si="3177"/>
        <v/>
      </c>
      <c r="AV2222" t="str">
        <f t="shared" si="3178"/>
        <v/>
      </c>
      <c r="AW2222" t="str" cm="1">
        <f t="array" ref="AW2222">IFERROR(IF(O2222&lt;&gt;"",O2222,IF(OR($S2222="",$T2222=""),"",IF(O2222&lt;&gt;"",O2222,IF($T2222&lt;&gt;"",_xlfn._xlws.FILTER(O:O,($BU:$BU=$BU2222)*($I:$I=$I2222)*($T:$T=$T2222)*($S:$S=_xlfn.MINIFS($S:$S,$T:$T,"="&amp;$T2222)),"")))))&amp;"",IF(O2222="","",""))&amp;""</f>
        <v>Defensive_PlayPossession-PokeCheck</v>
      </c>
      <c r="AX2222" t="str" cm="1">
        <f t="array" ref="AX2222">IFERROR(IF(P2222&lt;&gt;"",P2222,IF(OR($S2222="",$T2222=""),"",IF($T2222&lt;&gt;"",_xlfn._xlws.FILTER(P:P,($BU:$BU=$BU2222)*($I:$I=$I2222)*($T:$T=$T2222)*($S:$S=_xlfn.MINIFS($S:$S,$T:$T,"="&amp;$T2222)),""))))&amp;"",IF(P2222="","",""))&amp;""</f>
        <v/>
      </c>
      <c r="AY2222" t="str" cm="1">
        <f t="array" ref="AY2222">IFERROR(IF(Q2222&lt;&gt;"",Q2222,IF(OR($S2222="",$T2222=""),"",IF($T2222&lt;&gt;"",_xlfn._xlws.FILTER(Q:Q,($BU:$BU=$BU2222)*($I:$I=$I2222)*($T:$T=$T2222)*($S:$S=_xlfn.MINIFS($S:$S,$T:$T,"="&amp;$T2222)),""))))&amp;"",IF(Q2222="","",""))&amp;""</f>
        <v>u</v>
      </c>
      <c r="AZ2222" t="str" cm="1">
        <f t="array" ref="AZ2222">IFERROR(IF(R2222&lt;&gt;"",R2222,IF(OR($S2222="",$T2222=""),"",IF($T2222&lt;&gt;"",_xlfn._xlws.FILTER(R:R,($BU:$BU=$BU2222)*($I:$I=$I2222)*($T:$T=$T2222)*($S:$S=_xlfn.MINIFS($S:$S,$T:$T,"="&amp;$T2222)),""))))&amp;"",IF(R2222="","",""))&amp;""</f>
        <v>1</v>
      </c>
      <c r="BA2222" s="6">
        <f t="shared" si="3179"/>
        <v>190</v>
      </c>
      <c r="BB2222">
        <f t="shared" ref="BB2222:BD2222" si="3232">BB2221</f>
        <v>18987</v>
      </c>
      <c r="BC2222" t="str">
        <f t="shared" si="3232"/>
        <v>Velodrome</v>
      </c>
      <c r="BD2222" t="str">
        <f t="shared" si="3232"/>
        <v>Outlaws</v>
      </c>
      <c r="BE2222" t="s">
        <v>238</v>
      </c>
      <c r="BF2222" t="s">
        <v>174</v>
      </c>
      <c r="BI2222" cm="1">
        <f t="array" ref="BI2222">IFERROR(_xlfn._xlws.FILTER(shifts!A:A,(shifts!B:B=events!AD2222)*(shifts!AG:AG&gt;=events!BK2222)*(shifts!AH:AH&lt;=events!BL2222)),BI2221)</f>
        <v>79</v>
      </c>
      <c r="BJ2222" s="15">
        <f t="shared" si="3181"/>
        <v>3</v>
      </c>
      <c r="BK2222">
        <f t="shared" si="3182"/>
        <v>1051</v>
      </c>
      <c r="BL2222">
        <f t="shared" si="3183"/>
        <v>1048</v>
      </c>
      <c r="BM2222" s="15">
        <f>SUMIFS(BJ$2:BJ2222,K$2:K2222,"=Intermission")+SUMIFS(BJ$2:BJ2222,K$2:K2222,"=Timeout")</f>
        <v>143</v>
      </c>
      <c r="BN2222">
        <f t="shared" si="3184"/>
        <v>2303</v>
      </c>
      <c r="BO2222" s="19">
        <f t="shared" si="3185"/>
        <v>2332</v>
      </c>
      <c r="BP2222">
        <f t="shared" si="3186"/>
        <v>2327</v>
      </c>
      <c r="BQ2222" s="17">
        <f t="shared" si="3187"/>
        <v>2335</v>
      </c>
      <c r="BR2222" t="str">
        <f t="shared" si="3188"/>
        <v>opp_team_player_1</v>
      </c>
      <c r="BS2222">
        <f>COUNTIFS(S$3:S2222,"="&amp;S2222,AI$3:AI2222,"="&amp;AI2222)</f>
        <v>1</v>
      </c>
      <c r="BT2222" t="str">
        <f>IFERROR(VLOOKUP(BB2222&amp;BU2222&amp;X2222,game_rosters!U:W,3,FALSE),"")</f>
        <v>P100031</v>
      </c>
      <c r="BU2222" t="str">
        <f t="shared" si="3189"/>
        <v>Outlaws</v>
      </c>
    </row>
    <row r="2223" spans="1:73" x14ac:dyDescent="0.2">
      <c r="A2223" t="str">
        <f t="shared" si="3164"/>
        <v/>
      </c>
      <c r="I2223" s="44">
        <v>44</v>
      </c>
      <c r="S2223">
        <v>1142</v>
      </c>
      <c r="T2223" t="s">
        <v>756</v>
      </c>
      <c r="X2223">
        <v>44</v>
      </c>
      <c r="AA2223">
        <f t="shared" si="3213"/>
        <v>2142</v>
      </c>
      <c r="AB2223" t="str">
        <f t="shared" si="3214"/>
        <v/>
      </c>
      <c r="AC2223">
        <f t="shared" si="3160"/>
        <v>2142</v>
      </c>
      <c r="AD2223" s="6">
        <v>3</v>
      </c>
      <c r="AE2223" t="s">
        <v>732</v>
      </c>
      <c r="AF2223" t="s">
        <v>738</v>
      </c>
      <c r="AG2223" t="s">
        <v>732</v>
      </c>
      <c r="AH2223" t="s">
        <v>934</v>
      </c>
      <c r="AI2223" t="str">
        <f t="shared" si="3165"/>
        <v>o</v>
      </c>
      <c r="AJ2223" t="str">
        <f t="shared" si="3166"/>
        <v/>
      </c>
      <c r="AK2223" t="str">
        <f t="shared" si="3167"/>
        <v/>
      </c>
      <c r="AL2223" t="str">
        <f t="shared" si="3168"/>
        <v/>
      </c>
      <c r="AM2223" t="str">
        <f t="shared" si="3169"/>
        <v/>
      </c>
      <c r="AN2223" t="str">
        <f t="shared" si="3170"/>
        <v>Home</v>
      </c>
      <c r="AO2223" t="str">
        <f t="shared" si="3171"/>
        <v>h</v>
      </c>
      <c r="AP2223" t="str">
        <f t="shared" si="3172"/>
        <v/>
      </c>
      <c r="AQ2223" t="str">
        <f t="shared" si="3173"/>
        <v/>
      </c>
      <c r="AR2223" t="str">
        <f t="shared" si="3174"/>
        <v>Home</v>
      </c>
      <c r="AS2223" t="str">
        <f t="shared" si="3175"/>
        <v>h</v>
      </c>
      <c r="AT2223" t="str">
        <f t="shared" si="3176"/>
        <v>Defensive</v>
      </c>
      <c r="AU2223" t="str">
        <f t="shared" si="3177"/>
        <v/>
      </c>
      <c r="AV2223" t="str">
        <f t="shared" si="3178"/>
        <v/>
      </c>
      <c r="AW2223" t="str" cm="1">
        <f t="array" ref="AW2223">IFERROR(IF(O2223&lt;&gt;"",O2223,IF(OR($S2223="",$T2223=""),"",IF(O2223&lt;&gt;"",O2223,IF($T2223&lt;&gt;"",_xlfn._xlws.FILTER(O:O,($BU:$BU=$BU2223)*($I:$I=$I2223)*($T:$T=$T2223)*($S:$S=_xlfn.MINIFS($S:$S,$T:$T,"="&amp;$T2223)),"")))))&amp;"",IF(O2223="","",""))&amp;""</f>
        <v/>
      </c>
      <c r="AX2223" t="str" cm="1">
        <f t="array" ref="AX2223">IFERROR(IF(P2223&lt;&gt;"",P2223,IF(OR($S2223="",$T2223=""),"",IF($T2223&lt;&gt;"",_xlfn._xlws.FILTER(P:P,($BU:$BU=$BU2223)*($I:$I=$I2223)*($T:$T=$T2223)*($S:$S=_xlfn.MINIFS($S:$S,$T:$T,"="&amp;$T2223)),""))))&amp;"",IF(P2223="","",""))&amp;""</f>
        <v/>
      </c>
      <c r="AY2223" t="str" cm="1">
        <f t="array" ref="AY2223">IFERROR(IF(Q2223&lt;&gt;"",Q2223,IF(OR($S2223="",$T2223=""),"",IF($T2223&lt;&gt;"",_xlfn._xlws.FILTER(Q:Q,($BU:$BU=$BU2223)*($I:$I=$I2223)*($T:$T=$T2223)*($S:$S=_xlfn.MINIFS($S:$S,$T:$T,"="&amp;$T2223)),""))))&amp;"",IF(Q2223="","",""))&amp;""</f>
        <v/>
      </c>
      <c r="AZ2223" t="str" cm="1">
        <f t="array" ref="AZ2223">IFERROR(IF(R2223&lt;&gt;"",R2223,IF(OR($S2223="",$T2223=""),"",IF($T2223&lt;&gt;"",_xlfn._xlws.FILTER(R:R,($BU:$BU=$BU2223)*($I:$I=$I2223)*($T:$T=$T2223)*($S:$S=_xlfn.MINIFS($S:$S,$T:$T,"="&amp;$T2223)),""))))&amp;"",IF(R2223="","",""))&amp;""</f>
        <v/>
      </c>
      <c r="BA2223" s="6">
        <f t="shared" si="3179"/>
        <v>190</v>
      </c>
      <c r="BB2223">
        <f t="shared" ref="BB2223:BD2223" si="3233">BB2222</f>
        <v>18987</v>
      </c>
      <c r="BC2223" t="str">
        <f t="shared" si="3233"/>
        <v>Velodrome</v>
      </c>
      <c r="BD2223" t="str">
        <f t="shared" si="3233"/>
        <v>Outlaws</v>
      </c>
      <c r="BE2223" t="s">
        <v>238</v>
      </c>
      <c r="BF2223" t="s">
        <v>174</v>
      </c>
      <c r="BI2223" cm="1">
        <f t="array" ref="BI2223">IFERROR(_xlfn._xlws.FILTER(shifts!A:A,(shifts!B:B=events!AD2223)*(shifts!AG:AG&gt;=events!BK2223)*(shifts!AH:AH&lt;=events!BL2223)),BI2222)</f>
        <v>79</v>
      </c>
      <c r="BJ2223" s="15">
        <f t="shared" si="3181"/>
        <v>3</v>
      </c>
      <c r="BK2223">
        <f t="shared" si="3182"/>
        <v>1051</v>
      </c>
      <c r="BL2223">
        <f t="shared" si="3183"/>
        <v>1048</v>
      </c>
      <c r="BM2223" s="15">
        <f>SUMIFS(BJ$2:BJ2223,K$2:K2223,"=Intermission")+SUMIFS(BJ$2:BJ2223,K$2:K2223,"=Timeout")</f>
        <v>143</v>
      </c>
      <c r="BN2223">
        <f t="shared" si="3184"/>
        <v>2303</v>
      </c>
      <c r="BO2223" s="19">
        <f t="shared" si="3185"/>
        <v>2332</v>
      </c>
      <c r="BP2223">
        <f t="shared" si="3186"/>
        <v>2327</v>
      </c>
      <c r="BQ2223" s="17">
        <f t="shared" si="3187"/>
        <v>2335</v>
      </c>
      <c r="BR2223" t="str">
        <f t="shared" si="3188"/>
        <v>opp_team_player_2</v>
      </c>
      <c r="BS2223">
        <f>COUNTIFS(S$3:S2223,"="&amp;S2223,AI$3:AI2223,"="&amp;AI2223)</f>
        <v>2</v>
      </c>
      <c r="BT2223" t="str">
        <f>IFERROR(VLOOKUP(BB2223&amp;BU2223&amp;X2223,game_rosters!U:W,3,FALSE),"")</f>
        <v>P100033</v>
      </c>
      <c r="BU2223" t="str">
        <f t="shared" si="3189"/>
        <v>Outlaws</v>
      </c>
    </row>
    <row r="2224" spans="1:73" x14ac:dyDescent="0.2">
      <c r="A2224">
        <f t="shared" si="3164"/>
        <v>1</v>
      </c>
      <c r="I2224" s="44">
        <v>42</v>
      </c>
      <c r="K2224" t="s">
        <v>13</v>
      </c>
      <c r="O2224" t="s">
        <v>653</v>
      </c>
      <c r="R2224" s="51">
        <v>1</v>
      </c>
      <c r="S2224">
        <v>1143</v>
      </c>
      <c r="T2224" t="s">
        <v>756</v>
      </c>
      <c r="W2224" t="s">
        <v>735</v>
      </c>
      <c r="X2224">
        <v>42</v>
      </c>
      <c r="Z2224">
        <v>1</v>
      </c>
      <c r="AA2224">
        <f t="shared" si="3213"/>
        <v>2143</v>
      </c>
      <c r="AB2224" t="str">
        <f t="shared" si="3214"/>
        <v/>
      </c>
      <c r="AC2224">
        <f t="shared" si="3160"/>
        <v>2143</v>
      </c>
      <c r="AD2224" s="6">
        <v>3</v>
      </c>
      <c r="AE2224" t="s">
        <v>732</v>
      </c>
      <c r="AF2224" t="s">
        <v>934</v>
      </c>
      <c r="AG2224" t="s">
        <v>732</v>
      </c>
      <c r="AH2224" t="s">
        <v>740</v>
      </c>
      <c r="AI2224" t="str">
        <f t="shared" si="3165"/>
        <v>e</v>
      </c>
      <c r="AJ2224" t="str">
        <f t="shared" si="3166"/>
        <v/>
      </c>
      <c r="AK2224" t="str">
        <f t="shared" si="3167"/>
        <v/>
      </c>
      <c r="AL2224" t="str">
        <f t="shared" si="3168"/>
        <v/>
      </c>
      <c r="AM2224" t="str">
        <f t="shared" si="3169"/>
        <v/>
      </c>
      <c r="AN2224" t="str">
        <f t="shared" si="3170"/>
        <v>Home</v>
      </c>
      <c r="AO2224" t="str">
        <f t="shared" si="3171"/>
        <v>h</v>
      </c>
      <c r="AP2224" t="str">
        <f t="shared" si="3172"/>
        <v/>
      </c>
      <c r="AQ2224" t="str">
        <f t="shared" si="3173"/>
        <v/>
      </c>
      <c r="AR2224" t="str">
        <f t="shared" si="3174"/>
        <v>Home</v>
      </c>
      <c r="AS2224" t="str">
        <f t="shared" si="3175"/>
        <v>h</v>
      </c>
      <c r="AT2224" t="str">
        <f t="shared" si="3176"/>
        <v>Offensive</v>
      </c>
      <c r="AU2224" t="str">
        <f t="shared" si="3177"/>
        <v/>
      </c>
      <c r="AV2224" t="str">
        <f t="shared" si="3178"/>
        <v/>
      </c>
      <c r="AW2224" t="str" cm="1">
        <f t="array" ref="AW2224">IFERROR(IF(O2224&lt;&gt;"",O2224,IF(OR($S2224="",$T2224=""),"",IF(O2224&lt;&gt;"",O2224,IF($T2224&lt;&gt;"",_xlfn._xlws.FILTER(O:O,($BU:$BU=$BU2224)*($I:$I=$I2224)*($T:$T=$T2224)*($S:$S=_xlfn.MINIFS($S:$S,$T:$T,"="&amp;$T2224)),"")))))&amp;"",IF(O2224="","",""))&amp;""</f>
        <v>OffensivePlay_Possession-DriveCorner</v>
      </c>
      <c r="AX2224" t="str" cm="1">
        <f t="array" ref="AX2224">IFERROR(IF(P2224&lt;&gt;"",P2224,IF(OR($S2224="",$T2224=""),"",IF($T2224&lt;&gt;"",_xlfn._xlws.FILTER(P:P,($BU:$BU=$BU2224)*($I:$I=$I2224)*($T:$T=$T2224)*($S:$S=_xlfn.MINIFS($S:$S,$T:$T,"="&amp;$T2224)),""))))&amp;"",IF(P2224="","",""))&amp;""</f>
        <v/>
      </c>
      <c r="AY2224" t="str" cm="1">
        <f t="array" ref="AY2224">IFERROR(IF(Q2224&lt;&gt;"",Q2224,IF(OR($S2224="",$T2224=""),"",IF($T2224&lt;&gt;"",_xlfn._xlws.FILTER(Q:Q,($BU:$BU=$BU2224)*($I:$I=$I2224)*($T:$T=$T2224)*($S:$S=_xlfn.MINIFS($S:$S,$T:$T,"="&amp;$T2224)),""))))&amp;"",IF(Q2224="","",""))&amp;""</f>
        <v/>
      </c>
      <c r="AZ2224" t="str" cm="1">
        <f t="array" ref="AZ2224">IFERROR(IF(R2224&lt;&gt;"",R2224,IF(OR($S2224="",$T2224=""),"",IF($T2224&lt;&gt;"",_xlfn._xlws.FILTER(R:R,($BU:$BU=$BU2224)*($I:$I=$I2224)*($T:$T=$T2224)*($S:$S=_xlfn.MINIFS($S:$S,$T:$T,"="&amp;$T2224)),""))))&amp;"",IF(R2224="","",""))&amp;""</f>
        <v>1</v>
      </c>
      <c r="BA2224" s="6">
        <f t="shared" si="3179"/>
        <v>190</v>
      </c>
      <c r="BB2224">
        <f t="shared" ref="BB2224:BD2224" si="3234">BB2223</f>
        <v>18987</v>
      </c>
      <c r="BC2224" t="str">
        <f t="shared" si="3234"/>
        <v>Velodrome</v>
      </c>
      <c r="BD2224" t="str">
        <f t="shared" si="3234"/>
        <v>Outlaws</v>
      </c>
      <c r="BE2224" t="s">
        <v>13</v>
      </c>
      <c r="BF2224" t="s">
        <v>756</v>
      </c>
      <c r="BI2224" cm="1">
        <f t="array" ref="BI2224">IFERROR(_xlfn._xlws.FILTER(shifts!A:A,(shifts!B:B=events!AD2224)*(shifts!AG:AG&gt;=events!BK2224)*(shifts!AH:AH&lt;=events!BL2224)),BI2223)</f>
        <v>79</v>
      </c>
      <c r="BJ2224" s="15">
        <f t="shared" si="3181"/>
        <v>3</v>
      </c>
      <c r="BK2224">
        <f t="shared" si="3182"/>
        <v>1048</v>
      </c>
      <c r="BL2224">
        <f t="shared" si="3183"/>
        <v>1045</v>
      </c>
      <c r="BM2224" s="15">
        <f>SUMIFS(BJ$2:BJ2224,K$2:K2224,"=Intermission")+SUMIFS(BJ$2:BJ2224,K$2:K2224,"=Timeout")</f>
        <v>143</v>
      </c>
      <c r="BN2224">
        <f t="shared" si="3184"/>
        <v>2303</v>
      </c>
      <c r="BO2224" s="19">
        <f t="shared" si="3185"/>
        <v>2335</v>
      </c>
      <c r="BP2224">
        <f t="shared" si="3186"/>
        <v>2330</v>
      </c>
      <c r="BQ2224" s="17">
        <f t="shared" si="3187"/>
        <v>2338</v>
      </c>
      <c r="BR2224" t="str">
        <f t="shared" si="3188"/>
        <v>event_team_player_1</v>
      </c>
      <c r="BS2224">
        <f>COUNTIFS(S$3:S2224,"="&amp;S2224,AI$3:AI2224,"="&amp;AI2224)</f>
        <v>1</v>
      </c>
      <c r="BT2224" t="str">
        <f>IFERROR(VLOOKUP(BB2224&amp;BU2224&amp;X2224,game_rosters!U:W,3,FALSE),"")</f>
        <v>P100201</v>
      </c>
      <c r="BU2224" t="str">
        <f t="shared" si="3189"/>
        <v>Velodrome</v>
      </c>
    </row>
    <row r="2225" spans="1:73" x14ac:dyDescent="0.2">
      <c r="A2225" t="str">
        <f t="shared" si="3164"/>
        <v/>
      </c>
      <c r="I2225" s="44">
        <v>44</v>
      </c>
      <c r="R2225" s="51">
        <v>1</v>
      </c>
      <c r="S2225">
        <v>1143</v>
      </c>
      <c r="T2225" t="s">
        <v>756</v>
      </c>
      <c r="X2225">
        <v>44</v>
      </c>
      <c r="AA2225">
        <f t="shared" si="3213"/>
        <v>2143</v>
      </c>
      <c r="AB2225" t="str">
        <f t="shared" si="3214"/>
        <v/>
      </c>
      <c r="AC2225">
        <f t="shared" si="3160"/>
        <v>2143</v>
      </c>
      <c r="AD2225" s="6">
        <v>3</v>
      </c>
      <c r="AE2225" t="s">
        <v>732</v>
      </c>
      <c r="AF2225" t="s">
        <v>934</v>
      </c>
      <c r="AG2225" t="s">
        <v>732</v>
      </c>
      <c r="AH2225" t="s">
        <v>740</v>
      </c>
      <c r="AI2225" t="str">
        <f t="shared" si="3165"/>
        <v>o</v>
      </c>
      <c r="AJ2225" t="str">
        <f t="shared" si="3166"/>
        <v/>
      </c>
      <c r="AK2225" t="str">
        <f t="shared" si="3167"/>
        <v/>
      </c>
      <c r="AL2225" t="str">
        <f t="shared" si="3168"/>
        <v/>
      </c>
      <c r="AM2225" t="str">
        <f t="shared" si="3169"/>
        <v/>
      </c>
      <c r="AN2225" t="str">
        <f t="shared" si="3170"/>
        <v>Home</v>
      </c>
      <c r="AO2225" t="str">
        <f t="shared" si="3171"/>
        <v>h</v>
      </c>
      <c r="AP2225" t="str">
        <f t="shared" si="3172"/>
        <v/>
      </c>
      <c r="AQ2225" t="str">
        <f t="shared" si="3173"/>
        <v/>
      </c>
      <c r="AR2225" t="str">
        <f t="shared" si="3174"/>
        <v>Home</v>
      </c>
      <c r="AS2225" t="str">
        <f t="shared" si="3175"/>
        <v>h</v>
      </c>
      <c r="AT2225" t="str">
        <f t="shared" si="3176"/>
        <v>Defensive</v>
      </c>
      <c r="AU2225" t="str">
        <f t="shared" si="3177"/>
        <v/>
      </c>
      <c r="AV2225" t="str">
        <f t="shared" si="3178"/>
        <v/>
      </c>
      <c r="AW2225" t="str" cm="1">
        <f t="array" ref="AW2225">IFERROR(IF(O2225&lt;&gt;"",O2225,IF(OR($S2225="",$T2225=""),"",IF(O2225&lt;&gt;"",O2225,IF($T2225&lt;&gt;"",_xlfn._xlws.FILTER(O:O,($BU:$BU=$BU2225)*($I:$I=$I2225)*($T:$T=$T2225)*($S:$S=_xlfn.MINIFS($S:$S,$T:$T,"="&amp;$T2225)),"")))))&amp;"",IF(O2225="","",""))&amp;""</f>
        <v/>
      </c>
      <c r="AX2225" t="str" cm="1">
        <f t="array" ref="AX2225">IFERROR(IF(P2225&lt;&gt;"",P2225,IF(OR($S2225="",$T2225=""),"",IF($T2225&lt;&gt;"",_xlfn._xlws.FILTER(P:P,($BU:$BU=$BU2225)*($I:$I=$I2225)*($T:$T=$T2225)*($S:$S=_xlfn.MINIFS($S:$S,$T:$T,"="&amp;$T2225)),""))))&amp;"",IF(P2225="","",""))&amp;""</f>
        <v/>
      </c>
      <c r="AY2225" t="str" cm="1">
        <f t="array" ref="AY2225">IFERROR(IF(Q2225&lt;&gt;"",Q2225,IF(OR($S2225="",$T2225=""),"",IF($T2225&lt;&gt;"",_xlfn._xlws.FILTER(Q:Q,($BU:$BU=$BU2225)*($I:$I=$I2225)*($T:$T=$T2225)*($S:$S=_xlfn.MINIFS($S:$S,$T:$T,"="&amp;$T2225)),""))))&amp;"",IF(Q2225="","",""))&amp;""</f>
        <v/>
      </c>
      <c r="AZ2225" t="str" cm="1">
        <f t="array" ref="AZ2225">IFERROR(IF(R2225&lt;&gt;"",R2225,IF(OR($S2225="",$T2225=""),"",IF($T2225&lt;&gt;"",_xlfn._xlws.FILTER(R:R,($BU:$BU=$BU2225)*($I:$I=$I2225)*($T:$T=$T2225)*($S:$S=_xlfn.MINIFS($S:$S,$T:$T,"="&amp;$T2225)),""))))&amp;"",IF(R2225="","",""))&amp;""</f>
        <v>1</v>
      </c>
      <c r="BA2225" s="6">
        <f t="shared" si="3179"/>
        <v>190</v>
      </c>
      <c r="BB2225">
        <f t="shared" ref="BB2225:BD2225" si="3235">BB2224</f>
        <v>18987</v>
      </c>
      <c r="BC2225" t="str">
        <f t="shared" si="3235"/>
        <v>Velodrome</v>
      </c>
      <c r="BD2225" t="str">
        <f t="shared" si="3235"/>
        <v>Outlaws</v>
      </c>
      <c r="BE2225" t="s">
        <v>13</v>
      </c>
      <c r="BF2225" t="s">
        <v>756</v>
      </c>
      <c r="BI2225" cm="1">
        <f t="array" ref="BI2225">IFERROR(_xlfn._xlws.FILTER(shifts!A:A,(shifts!B:B=events!AD2225)*(shifts!AG:AG&gt;=events!BK2225)*(shifts!AH:AH&lt;=events!BL2225)),BI2224)</f>
        <v>79</v>
      </c>
      <c r="BJ2225" s="15">
        <f t="shared" si="3181"/>
        <v>3</v>
      </c>
      <c r="BK2225">
        <f t="shared" si="3182"/>
        <v>1048</v>
      </c>
      <c r="BL2225">
        <f t="shared" si="3183"/>
        <v>1045</v>
      </c>
      <c r="BM2225" s="15">
        <f>SUMIFS(BJ$2:BJ2225,K$2:K2225,"=Intermission")+SUMIFS(BJ$2:BJ2225,K$2:K2225,"=Timeout")</f>
        <v>143</v>
      </c>
      <c r="BN2225">
        <f t="shared" si="3184"/>
        <v>2303</v>
      </c>
      <c r="BO2225" s="19">
        <f t="shared" si="3185"/>
        <v>2335</v>
      </c>
      <c r="BP2225">
        <f t="shared" si="3186"/>
        <v>2330</v>
      </c>
      <c r="BQ2225" s="17">
        <f t="shared" si="3187"/>
        <v>2338</v>
      </c>
      <c r="BR2225" t="str">
        <f t="shared" si="3188"/>
        <v>opp_team_player_1</v>
      </c>
      <c r="BS2225">
        <f>COUNTIFS(S$3:S2225,"="&amp;S2225,AI$3:AI2225,"="&amp;AI2225)</f>
        <v>1</v>
      </c>
      <c r="BT2225" t="str">
        <f>IFERROR(VLOOKUP(BB2225&amp;BU2225&amp;X2225,game_rosters!U:W,3,FALSE),"")</f>
        <v>P100033</v>
      </c>
      <c r="BU2225" t="str">
        <f t="shared" si="3189"/>
        <v>Outlaws</v>
      </c>
    </row>
    <row r="2226" spans="1:73" x14ac:dyDescent="0.2">
      <c r="A2226">
        <f t="shared" si="3164"/>
        <v>1</v>
      </c>
      <c r="I2226" s="44">
        <v>42</v>
      </c>
      <c r="K2226" t="s">
        <v>7</v>
      </c>
      <c r="L2226" t="s">
        <v>192</v>
      </c>
      <c r="M2226" t="s">
        <v>67</v>
      </c>
      <c r="N2226" t="s">
        <v>594</v>
      </c>
      <c r="R2226" s="51">
        <v>1</v>
      </c>
      <c r="S2226">
        <v>1144</v>
      </c>
      <c r="T2226" t="s">
        <v>756</v>
      </c>
      <c r="W2226" t="s">
        <v>735</v>
      </c>
      <c r="X2226">
        <v>42</v>
      </c>
      <c r="Z2226">
        <v>1</v>
      </c>
      <c r="AA2226">
        <f t="shared" si="3213"/>
        <v>2144</v>
      </c>
      <c r="AB2226" t="str">
        <f t="shared" si="3214"/>
        <v/>
      </c>
      <c r="AC2226">
        <f t="shared" si="3160"/>
        <v>2144</v>
      </c>
      <c r="AD2226" s="6">
        <v>3</v>
      </c>
      <c r="AE2226" t="s">
        <v>732</v>
      </c>
      <c r="AF2226" t="s">
        <v>740</v>
      </c>
      <c r="AG2226" t="s">
        <v>756</v>
      </c>
      <c r="AH2226" t="s">
        <v>756</v>
      </c>
      <c r="AI2226" t="str">
        <f t="shared" si="3165"/>
        <v>e</v>
      </c>
      <c r="AJ2226" t="str">
        <f t="shared" si="3166"/>
        <v/>
      </c>
      <c r="AK2226" t="str">
        <f t="shared" si="3167"/>
        <v/>
      </c>
      <c r="AL2226" t="str">
        <f t="shared" si="3168"/>
        <v/>
      </c>
      <c r="AM2226" t="str">
        <f t="shared" si="3169"/>
        <v/>
      </c>
      <c r="AN2226" t="str">
        <f t="shared" si="3170"/>
        <v>Home</v>
      </c>
      <c r="AO2226" t="str">
        <f t="shared" si="3171"/>
        <v>h</v>
      </c>
      <c r="AP2226" t="str">
        <f t="shared" si="3172"/>
        <v/>
      </c>
      <c r="AQ2226" t="str">
        <f t="shared" si="3173"/>
        <v/>
      </c>
      <c r="AR2226" t="str">
        <f t="shared" si="3174"/>
        <v>Home</v>
      </c>
      <c r="AS2226" t="str">
        <f t="shared" si="3175"/>
        <v>h</v>
      </c>
      <c r="AT2226" t="str">
        <f t="shared" si="3176"/>
        <v>Offensive</v>
      </c>
      <c r="AU2226" t="str">
        <f t="shared" si="3177"/>
        <v/>
      </c>
      <c r="AV2226" t="str">
        <f t="shared" si="3178"/>
        <v/>
      </c>
      <c r="AW2226" t="str" cm="1">
        <f t="array" ref="AW2226">IFERROR(IF(O2226&lt;&gt;"",O2226,IF(OR($S2226="",$T2226=""),"",IF(O2226&lt;&gt;"",O2226,IF($T2226&lt;&gt;"",_xlfn._xlws.FILTER(O:O,($BU:$BU=$BU2226)*($I:$I=$I2226)*($T:$T=$T2226)*($S:$S=_xlfn.MINIFS($S:$S,$T:$T,"="&amp;$T2226)),"")))))&amp;"",IF(O2226="","",""))&amp;""</f>
        <v/>
      </c>
      <c r="AX2226" t="str" cm="1">
        <f t="array" ref="AX2226">IFERROR(IF(P2226&lt;&gt;"",P2226,IF(OR($S2226="",$T2226=""),"",IF($T2226&lt;&gt;"",_xlfn._xlws.FILTER(P:P,($BU:$BU=$BU2226)*($I:$I=$I2226)*($T:$T=$T2226)*($S:$S=_xlfn.MINIFS($S:$S,$T:$T,"="&amp;$T2226)),""))))&amp;"",IF(P2226="","",""))&amp;""</f>
        <v/>
      </c>
      <c r="AY2226" t="str" cm="1">
        <f t="array" ref="AY2226">IFERROR(IF(Q2226&lt;&gt;"",Q2226,IF(OR($S2226="",$T2226=""),"",IF($T2226&lt;&gt;"",_xlfn._xlws.FILTER(Q:Q,($BU:$BU=$BU2226)*($I:$I=$I2226)*($T:$T=$T2226)*($S:$S=_xlfn.MINIFS($S:$S,$T:$T,"="&amp;$T2226)),""))))&amp;"",IF(Q2226="","",""))&amp;""</f>
        <v/>
      </c>
      <c r="AZ2226" t="str" cm="1">
        <f t="array" ref="AZ2226">IFERROR(IF(R2226&lt;&gt;"",R2226,IF(OR($S2226="",$T2226=""),"",IF($T2226&lt;&gt;"",_xlfn._xlws.FILTER(R:R,($BU:$BU=$BU2226)*($I:$I=$I2226)*($T:$T=$T2226)*($S:$S=_xlfn.MINIFS($S:$S,$T:$T,"="&amp;$T2226)),""))))&amp;"",IF(R2226="","",""))&amp;""</f>
        <v>1</v>
      </c>
      <c r="BA2226" s="6">
        <f t="shared" si="3179"/>
        <v>190</v>
      </c>
      <c r="BB2226">
        <f t="shared" ref="BB2226:BD2226" si="3236">BB2225</f>
        <v>18987</v>
      </c>
      <c r="BC2226" t="str">
        <f t="shared" si="3236"/>
        <v>Velodrome</v>
      </c>
      <c r="BD2226" t="str">
        <f t="shared" si="3236"/>
        <v>Outlaws</v>
      </c>
      <c r="BE2226" t="s">
        <v>7</v>
      </c>
      <c r="BF2226" t="s">
        <v>192</v>
      </c>
      <c r="BI2226" cm="1">
        <f t="array" ref="BI2226">IFERROR(_xlfn._xlws.FILTER(shifts!A:A,(shifts!B:B=events!AD2226)*(shifts!AG:AG&gt;=events!BK2226)*(shifts!AH:AH&lt;=events!BL2226)),BI2225)</f>
        <v>79</v>
      </c>
      <c r="BJ2226" s="15">
        <f t="shared" si="3181"/>
        <v>0</v>
      </c>
      <c r="BK2226">
        <f t="shared" si="3182"/>
        <v>1045</v>
      </c>
      <c r="BL2226">
        <f t="shared" si="3183"/>
        <v>1045</v>
      </c>
      <c r="BM2226" s="15">
        <f>SUMIFS(BJ$2:BJ2226,K$2:K2226,"=Intermission")+SUMIFS(BJ$2:BJ2226,K$2:K2226,"=Timeout")</f>
        <v>143</v>
      </c>
      <c r="BN2226">
        <f t="shared" si="3184"/>
        <v>2303</v>
      </c>
      <c r="BO2226" s="19">
        <f t="shared" si="3185"/>
        <v>2338</v>
      </c>
      <c r="BP2226">
        <f t="shared" si="3186"/>
        <v>2333</v>
      </c>
      <c r="BQ2226" s="17">
        <f t="shared" si="3187"/>
        <v>2338</v>
      </c>
      <c r="BR2226" t="str">
        <f t="shared" si="3188"/>
        <v>event_team_player_1</v>
      </c>
      <c r="BS2226">
        <f>COUNTIFS(S$3:S2226,"="&amp;S2226,AI$3:AI2226,"="&amp;AI2226)</f>
        <v>1</v>
      </c>
      <c r="BT2226" t="str">
        <f>IFERROR(VLOOKUP(BB2226&amp;BU2226&amp;X2226,game_rosters!U:W,3,FALSE),"")</f>
        <v>P100201</v>
      </c>
      <c r="BU2226" t="str">
        <f t="shared" si="3189"/>
        <v>Velodrome</v>
      </c>
    </row>
    <row r="2227" spans="1:73" x14ac:dyDescent="0.2">
      <c r="A2227" t="str">
        <f t="shared" si="3164"/>
        <v/>
      </c>
      <c r="I2227" s="44">
        <v>75</v>
      </c>
      <c r="S2227">
        <v>1144</v>
      </c>
      <c r="T2227" t="s">
        <v>756</v>
      </c>
      <c r="X2227">
        <v>75</v>
      </c>
      <c r="Z2227">
        <v>1</v>
      </c>
      <c r="AA2227">
        <f t="shared" si="3213"/>
        <v>2144</v>
      </c>
      <c r="AB2227" t="str">
        <f t="shared" si="3214"/>
        <v/>
      </c>
      <c r="AC2227">
        <f t="shared" si="3160"/>
        <v>2144</v>
      </c>
      <c r="AD2227" s="6">
        <v>3</v>
      </c>
      <c r="AE2227" t="s">
        <v>732</v>
      </c>
      <c r="AF2227" t="s">
        <v>740</v>
      </c>
      <c r="AG2227" t="s">
        <v>756</v>
      </c>
      <c r="AH2227" t="s">
        <v>756</v>
      </c>
      <c r="AI2227" t="str">
        <f t="shared" si="3165"/>
        <v>e</v>
      </c>
      <c r="AJ2227" t="str">
        <f t="shared" si="3166"/>
        <v/>
      </c>
      <c r="AK2227" t="str">
        <f t="shared" si="3167"/>
        <v/>
      </c>
      <c r="AL2227" t="str">
        <f t="shared" si="3168"/>
        <v/>
      </c>
      <c r="AM2227" t="str">
        <f t="shared" si="3169"/>
        <v/>
      </c>
      <c r="AN2227" t="str">
        <f t="shared" si="3170"/>
        <v>Home</v>
      </c>
      <c r="AO2227" t="str">
        <f t="shared" si="3171"/>
        <v>h</v>
      </c>
      <c r="AP2227" t="str">
        <f t="shared" si="3172"/>
        <v/>
      </c>
      <c r="AQ2227" t="str">
        <f t="shared" si="3173"/>
        <v/>
      </c>
      <c r="AR2227" t="str">
        <f t="shared" si="3174"/>
        <v>Home</v>
      </c>
      <c r="AS2227" t="str">
        <f t="shared" si="3175"/>
        <v>h</v>
      </c>
      <c r="AT2227" t="str">
        <f t="shared" si="3176"/>
        <v>Offensive</v>
      </c>
      <c r="AU2227" t="str">
        <f t="shared" si="3177"/>
        <v/>
      </c>
      <c r="AV2227" t="str">
        <f t="shared" si="3178"/>
        <v/>
      </c>
      <c r="AW2227" t="str" cm="1">
        <f t="array" ref="AW2227">IFERROR(IF(O2227&lt;&gt;"",O2227,IF(OR($S2227="",$T2227=""),"",IF(O2227&lt;&gt;"",O2227,IF($T2227&lt;&gt;"",_xlfn._xlws.FILTER(O:O,($BU:$BU=$BU2227)*($I:$I=$I2227)*($T:$T=$T2227)*($S:$S=_xlfn.MINIFS($S:$S,$T:$T,"="&amp;$T2227)),"")))))&amp;"",IF(O2227="","",""))&amp;""</f>
        <v/>
      </c>
      <c r="AX2227" t="str" cm="1">
        <f t="array" ref="AX2227">IFERROR(IF(P2227&lt;&gt;"",P2227,IF(OR($S2227="",$T2227=""),"",IF($T2227&lt;&gt;"",_xlfn._xlws.FILTER(P:P,($BU:$BU=$BU2227)*($I:$I=$I2227)*($T:$T=$T2227)*($S:$S=_xlfn.MINIFS($S:$S,$T:$T,"="&amp;$T2227)),""))))&amp;"",IF(P2227="","",""))&amp;""</f>
        <v/>
      </c>
      <c r="AY2227" t="str" cm="1">
        <f t="array" ref="AY2227">IFERROR(IF(Q2227&lt;&gt;"",Q2227,IF(OR($S2227="",$T2227=""),"",IF($T2227&lt;&gt;"",_xlfn._xlws.FILTER(Q:Q,($BU:$BU=$BU2227)*($I:$I=$I2227)*($T:$T=$T2227)*($S:$S=_xlfn.MINIFS($S:$S,$T:$T,"="&amp;$T2227)),""))))&amp;"",IF(Q2227="","",""))&amp;""</f>
        <v/>
      </c>
      <c r="AZ2227" t="str" cm="1">
        <f t="array" ref="AZ2227">IFERROR(IF(R2227&lt;&gt;"",R2227,IF(OR($S2227="",$T2227=""),"",IF($T2227&lt;&gt;"",_xlfn._xlws.FILTER(R:R,($BU:$BU=$BU2227)*($I:$I=$I2227)*($T:$T=$T2227)*($S:$S=_xlfn.MINIFS($S:$S,$T:$T,"="&amp;$T2227)),""))))&amp;"",IF(R2227="","",""))&amp;""</f>
        <v/>
      </c>
      <c r="BA2227" s="6">
        <f t="shared" si="3179"/>
        <v>190</v>
      </c>
      <c r="BB2227">
        <f t="shared" ref="BB2227:BD2227" si="3237">BB2226</f>
        <v>18987</v>
      </c>
      <c r="BC2227" t="str">
        <f t="shared" si="3237"/>
        <v>Velodrome</v>
      </c>
      <c r="BD2227" t="str">
        <f t="shared" si="3237"/>
        <v>Outlaws</v>
      </c>
      <c r="BE2227" t="s">
        <v>7</v>
      </c>
      <c r="BF2227" t="s">
        <v>192</v>
      </c>
      <c r="BI2227" cm="1">
        <f t="array" ref="BI2227">IFERROR(_xlfn._xlws.FILTER(shifts!A:A,(shifts!B:B=events!AD2227)*(shifts!AG:AG&gt;=events!BK2227)*(shifts!AH:AH&lt;=events!BL2227)),BI2226)</f>
        <v>79</v>
      </c>
      <c r="BJ2227" s="15">
        <f t="shared" si="3181"/>
        <v>0</v>
      </c>
      <c r="BK2227">
        <f t="shared" si="3182"/>
        <v>1045</v>
      </c>
      <c r="BL2227">
        <f t="shared" si="3183"/>
        <v>1045</v>
      </c>
      <c r="BM2227" s="15">
        <f>SUMIFS(BJ$2:BJ2227,K$2:K2227,"=Intermission")+SUMIFS(BJ$2:BJ2227,K$2:K2227,"=Timeout")</f>
        <v>143</v>
      </c>
      <c r="BN2227">
        <f t="shared" si="3184"/>
        <v>2303</v>
      </c>
      <c r="BO2227" s="19">
        <f t="shared" si="3185"/>
        <v>2338</v>
      </c>
      <c r="BP2227">
        <f t="shared" si="3186"/>
        <v>2333</v>
      </c>
      <c r="BQ2227" s="17">
        <f t="shared" si="3187"/>
        <v>2338</v>
      </c>
      <c r="BR2227" t="str">
        <f t="shared" si="3188"/>
        <v>event_team_player_2</v>
      </c>
      <c r="BS2227">
        <f>COUNTIFS(S$3:S2227,"="&amp;S2227,AI$3:AI2227,"="&amp;AI2227)</f>
        <v>2</v>
      </c>
      <c r="BT2227" t="str">
        <f>IFERROR(VLOOKUP(BB2227&amp;BU2227&amp;X2227,game_rosters!U:W,3,FALSE),"")</f>
        <v>P100039</v>
      </c>
      <c r="BU2227" t="str">
        <f t="shared" si="3189"/>
        <v>Velodrome</v>
      </c>
    </row>
    <row r="2228" spans="1:73" x14ac:dyDescent="0.2">
      <c r="A2228" t="str">
        <f t="shared" si="3164"/>
        <v/>
      </c>
      <c r="I2228" s="44">
        <v>44</v>
      </c>
      <c r="O2228" t="s">
        <v>605</v>
      </c>
      <c r="P2228" t="s">
        <v>602</v>
      </c>
      <c r="Q2228" t="s">
        <v>595</v>
      </c>
      <c r="R2228" s="51">
        <v>1</v>
      </c>
      <c r="S2228">
        <v>1144</v>
      </c>
      <c r="T2228" t="s">
        <v>756</v>
      </c>
      <c r="X2228">
        <v>44</v>
      </c>
      <c r="AA2228">
        <f t="shared" si="3213"/>
        <v>2144</v>
      </c>
      <c r="AB2228" t="str">
        <f t="shared" si="3214"/>
        <v/>
      </c>
      <c r="AC2228">
        <f t="shared" si="3160"/>
        <v>2144</v>
      </c>
      <c r="AD2228" s="6">
        <v>3</v>
      </c>
      <c r="AE2228" t="s">
        <v>732</v>
      </c>
      <c r="AF2228" t="s">
        <v>740</v>
      </c>
      <c r="AG2228" t="s">
        <v>756</v>
      </c>
      <c r="AH2228" t="s">
        <v>756</v>
      </c>
      <c r="AI2228" t="str">
        <f t="shared" si="3165"/>
        <v>o</v>
      </c>
      <c r="AJ2228" t="str">
        <f t="shared" si="3166"/>
        <v/>
      </c>
      <c r="AK2228" t="str">
        <f t="shared" si="3167"/>
        <v/>
      </c>
      <c r="AL2228" t="str">
        <f t="shared" si="3168"/>
        <v/>
      </c>
      <c r="AM2228" t="str">
        <f t="shared" si="3169"/>
        <v/>
      </c>
      <c r="AN2228" t="str">
        <f t="shared" si="3170"/>
        <v>Home</v>
      </c>
      <c r="AO2228" t="str">
        <f t="shared" si="3171"/>
        <v>h</v>
      </c>
      <c r="AP2228" t="str">
        <f t="shared" si="3172"/>
        <v/>
      </c>
      <c r="AQ2228" t="str">
        <f t="shared" si="3173"/>
        <v/>
      </c>
      <c r="AR2228" t="str">
        <f t="shared" si="3174"/>
        <v>Home</v>
      </c>
      <c r="AS2228" t="str">
        <f t="shared" si="3175"/>
        <v>h</v>
      </c>
      <c r="AT2228" t="str">
        <f t="shared" si="3176"/>
        <v>Defensive</v>
      </c>
      <c r="AU2228" t="str">
        <f t="shared" si="3177"/>
        <v/>
      </c>
      <c r="AV2228" t="str">
        <f t="shared" si="3178"/>
        <v/>
      </c>
      <c r="AW2228" t="str" cm="1">
        <f t="array" ref="AW2228">IFERROR(IF(O2228&lt;&gt;"",O2228,IF(OR($S2228="",$T2228=""),"",IF(O2228&lt;&gt;"",O2228,IF($T2228&lt;&gt;"",_xlfn._xlws.FILTER(O:O,($BU:$BU=$BU2228)*($I:$I=$I2228)*($T:$T=$T2228)*($S:$S=_xlfn.MINIFS($S:$S,$T:$T,"="&amp;$T2228)),"")))))&amp;"",IF(O2228="","",""))&amp;""</f>
        <v>Defensive_PlayPass-InShotPassLane</v>
      </c>
      <c r="AX2228" t="str" cm="1">
        <f t="array" ref="AX2228">IFERROR(IF(P2228&lt;&gt;"",P2228,IF(OR($S2228="",$T2228=""),"",IF($T2228&lt;&gt;"",_xlfn._xlws.FILTER(P:P,($BU:$BU=$BU2228)*($I:$I=$I2228)*($T:$T=$T2228)*($S:$S=_xlfn.MINIFS($S:$S,$T:$T,"="&amp;$T2228)),""))))&amp;"",IF(P2228="","",""))&amp;""</f>
        <v>Defensive_PlayPossession-StickCheck</v>
      </c>
      <c r="AY2228" t="str" cm="1">
        <f t="array" ref="AY2228">IFERROR(IF(Q2228&lt;&gt;"",Q2228,IF(OR($S2228="",$T2228=""),"",IF($T2228&lt;&gt;"",_xlfn._xlws.FILTER(Q:Q,($BU:$BU=$BU2228)*($I:$I=$I2228)*($T:$T=$T2228)*($S:$S=_xlfn.MINIFS($S:$S,$T:$T,"="&amp;$T2228)),""))))&amp;"",IF(Q2228="","",""))&amp;""</f>
        <v>s</v>
      </c>
      <c r="AZ2228" t="str" cm="1">
        <f t="array" ref="AZ2228">IFERROR(IF(R2228&lt;&gt;"",R2228,IF(OR($S2228="",$T2228=""),"",IF($T2228&lt;&gt;"",_xlfn._xlws.FILTER(R:R,($BU:$BU=$BU2228)*($I:$I=$I2228)*($T:$T=$T2228)*($S:$S=_xlfn.MINIFS($S:$S,$T:$T,"="&amp;$T2228)),""))))&amp;"",IF(R2228="","",""))&amp;""</f>
        <v>1</v>
      </c>
      <c r="BA2228" s="6">
        <f t="shared" si="3179"/>
        <v>190</v>
      </c>
      <c r="BB2228">
        <f t="shared" ref="BB2228:BD2228" si="3238">BB2227</f>
        <v>18987</v>
      </c>
      <c r="BC2228" t="str">
        <f t="shared" si="3238"/>
        <v>Velodrome</v>
      </c>
      <c r="BD2228" t="str">
        <f t="shared" si="3238"/>
        <v>Outlaws</v>
      </c>
      <c r="BE2228" t="s">
        <v>7</v>
      </c>
      <c r="BF2228" t="s">
        <v>192</v>
      </c>
      <c r="BI2228" cm="1">
        <f t="array" ref="BI2228">IFERROR(_xlfn._xlws.FILTER(shifts!A:A,(shifts!B:B=events!AD2228)*(shifts!AG:AG&gt;=events!BK2228)*(shifts!AH:AH&lt;=events!BL2228)),BI2227)</f>
        <v>79</v>
      </c>
      <c r="BJ2228" s="15">
        <f t="shared" si="3181"/>
        <v>0</v>
      </c>
      <c r="BK2228">
        <f t="shared" si="3182"/>
        <v>1045</v>
      </c>
      <c r="BL2228">
        <f t="shared" si="3183"/>
        <v>1045</v>
      </c>
      <c r="BM2228" s="15">
        <f>SUMIFS(BJ$2:BJ2228,K$2:K2228,"=Intermission")+SUMIFS(BJ$2:BJ2228,K$2:K2228,"=Timeout")</f>
        <v>143</v>
      </c>
      <c r="BN2228">
        <f t="shared" si="3184"/>
        <v>2303</v>
      </c>
      <c r="BO2228" s="19">
        <f t="shared" si="3185"/>
        <v>2338</v>
      </c>
      <c r="BP2228">
        <f t="shared" si="3186"/>
        <v>2333</v>
      </c>
      <c r="BQ2228" s="17">
        <f t="shared" si="3187"/>
        <v>2338</v>
      </c>
      <c r="BR2228" t="str">
        <f t="shared" si="3188"/>
        <v>opp_team_player_1</v>
      </c>
      <c r="BS2228">
        <f>COUNTIFS(S$3:S2228,"="&amp;S2228,AI$3:AI2228,"="&amp;AI2228)</f>
        <v>1</v>
      </c>
      <c r="BT2228" t="str">
        <f>IFERROR(VLOOKUP(BB2228&amp;BU2228&amp;X2228,game_rosters!U:W,3,FALSE),"")</f>
        <v>P100033</v>
      </c>
      <c r="BU2228" t="str">
        <f t="shared" si="3189"/>
        <v>Outlaws</v>
      </c>
    </row>
    <row r="2229" spans="1:73" x14ac:dyDescent="0.2">
      <c r="A2229">
        <f t="shared" si="3164"/>
        <v>1</v>
      </c>
      <c r="I2229" s="44">
        <v>84</v>
      </c>
      <c r="K2229" t="s">
        <v>13</v>
      </c>
      <c r="L2229" t="s">
        <v>587</v>
      </c>
      <c r="N2229" t="s">
        <v>594</v>
      </c>
      <c r="O2229" t="s">
        <v>620</v>
      </c>
      <c r="Q2229" t="s">
        <v>594</v>
      </c>
      <c r="R2229" s="51">
        <v>1</v>
      </c>
      <c r="S2229">
        <v>1145</v>
      </c>
      <c r="T2229" t="s">
        <v>756</v>
      </c>
      <c r="W2229" t="s">
        <v>735</v>
      </c>
      <c r="X2229">
        <v>84</v>
      </c>
      <c r="Z2229">
        <v>1</v>
      </c>
      <c r="AA2229">
        <f t="shared" si="3213"/>
        <v>2145</v>
      </c>
      <c r="AB2229" t="str">
        <f t="shared" si="3214"/>
        <v/>
      </c>
      <c r="AC2229">
        <f t="shared" si="3160"/>
        <v>2145</v>
      </c>
      <c r="AD2229" s="6">
        <v>3</v>
      </c>
      <c r="AE2229" t="s">
        <v>732</v>
      </c>
      <c r="AF2229" t="s">
        <v>741</v>
      </c>
      <c r="AG2229" t="s">
        <v>756</v>
      </c>
      <c r="AH2229" t="s">
        <v>756</v>
      </c>
      <c r="AI2229" t="str">
        <f t="shared" si="3165"/>
        <v>e</v>
      </c>
      <c r="AJ2229" t="str">
        <f t="shared" si="3166"/>
        <v/>
      </c>
      <c r="AK2229" t="str">
        <f t="shared" si="3167"/>
        <v/>
      </c>
      <c r="AL2229" t="str">
        <f t="shared" si="3168"/>
        <v/>
      </c>
      <c r="AM2229" t="str">
        <f t="shared" si="3169"/>
        <v/>
      </c>
      <c r="AN2229" t="str">
        <f t="shared" si="3170"/>
        <v>Home</v>
      </c>
      <c r="AO2229" t="str">
        <f t="shared" si="3171"/>
        <v>h</v>
      </c>
      <c r="AP2229" t="str">
        <f t="shared" si="3172"/>
        <v/>
      </c>
      <c r="AQ2229" t="str">
        <f t="shared" si="3173"/>
        <v/>
      </c>
      <c r="AR2229" t="str">
        <f t="shared" si="3174"/>
        <v>Home</v>
      </c>
      <c r="AS2229" t="str">
        <f t="shared" si="3175"/>
        <v>h</v>
      </c>
      <c r="AT2229" t="str">
        <f t="shared" si="3176"/>
        <v>Offensive</v>
      </c>
      <c r="AU2229" t="str">
        <f t="shared" si="3177"/>
        <v/>
      </c>
      <c r="AV2229" t="str">
        <f t="shared" si="3178"/>
        <v/>
      </c>
      <c r="AW2229" t="str" cm="1">
        <f t="array" ref="AW2229">IFERROR(IF(O2229&lt;&gt;"",O2229,IF(OR($S2229="",$T2229=""),"",IF(O2229&lt;&gt;"",O2229,IF($T2229&lt;&gt;"",_xlfn._xlws.FILTER(O:O,($BU:$BU=$BU2229)*($I:$I=$I2229)*($T:$T=$T2229)*($S:$S=_xlfn.MINIFS($S:$S,$T:$T,"="&amp;$T2229)),"")))))&amp;"",IF(O2229="","",""))&amp;""</f>
        <v>OffensivePlay_Zone-PuckRecoveryPass</v>
      </c>
      <c r="AX2229" t="str" cm="1">
        <f t="array" ref="AX2229">IFERROR(IF(P2229&lt;&gt;"",P2229,IF(OR($S2229="",$T2229=""),"",IF($T2229&lt;&gt;"",_xlfn._xlws.FILTER(P:P,($BU:$BU=$BU2229)*($I:$I=$I2229)*($T:$T=$T2229)*($S:$S=_xlfn.MINIFS($S:$S,$T:$T,"="&amp;$T2229)),""))))&amp;"",IF(P2229="","",""))&amp;""</f>
        <v/>
      </c>
      <c r="AY2229" t="str" cm="1">
        <f t="array" ref="AY2229">IFERROR(IF(Q2229&lt;&gt;"",Q2229,IF(OR($S2229="",$T2229=""),"",IF($T2229&lt;&gt;"",_xlfn._xlws.FILTER(Q:Q,($BU:$BU=$BU2229)*($I:$I=$I2229)*($T:$T=$T2229)*($S:$S=_xlfn.MINIFS($S:$S,$T:$T,"="&amp;$T2229)),""))))&amp;"",IF(Q2229="","",""))&amp;""</f>
        <v>u</v>
      </c>
      <c r="AZ2229" t="str" cm="1">
        <f t="array" ref="AZ2229">IFERROR(IF(R2229&lt;&gt;"",R2229,IF(OR($S2229="",$T2229=""),"",IF($T2229&lt;&gt;"",_xlfn._xlws.FILTER(R:R,($BU:$BU=$BU2229)*($I:$I=$I2229)*($T:$T=$T2229)*($S:$S=_xlfn.MINIFS($S:$S,$T:$T,"="&amp;$T2229)),""))))&amp;"",IF(R2229="","",""))&amp;""</f>
        <v>1</v>
      </c>
      <c r="BA2229" s="6">
        <f t="shared" si="3179"/>
        <v>190</v>
      </c>
      <c r="BB2229">
        <f t="shared" ref="BB2229:BD2229" si="3239">BB2228</f>
        <v>18987</v>
      </c>
      <c r="BC2229" t="str">
        <f t="shared" si="3239"/>
        <v>Velodrome</v>
      </c>
      <c r="BD2229" t="str">
        <f t="shared" si="3239"/>
        <v>Outlaws</v>
      </c>
      <c r="BE2229" t="s">
        <v>13</v>
      </c>
      <c r="BF2229" t="s">
        <v>587</v>
      </c>
      <c r="BI2229" cm="1">
        <f t="array" ref="BI2229">IFERROR(_xlfn._xlws.FILTER(shifts!A:A,(shifts!B:B=events!AD2229)*(shifts!AG:AG&gt;=events!BK2229)*(shifts!AH:AH&lt;=events!BL2229)),BI2228)</f>
        <v>79</v>
      </c>
      <c r="BJ2229" s="15">
        <f t="shared" si="3181"/>
        <v>0</v>
      </c>
      <c r="BK2229">
        <f t="shared" si="3182"/>
        <v>1041</v>
      </c>
      <c r="BL2229">
        <f t="shared" si="3183"/>
        <v>1041</v>
      </c>
      <c r="BM2229" s="15">
        <f>SUMIFS(BJ$2:BJ2229,K$2:K2229,"=Intermission")+SUMIFS(BJ$2:BJ2229,K$2:K2229,"=Timeout")</f>
        <v>143</v>
      </c>
      <c r="BN2229">
        <f t="shared" si="3184"/>
        <v>2303</v>
      </c>
      <c r="BO2229" s="19">
        <f t="shared" si="3185"/>
        <v>2342</v>
      </c>
      <c r="BP2229">
        <f t="shared" si="3186"/>
        <v>2337</v>
      </c>
      <c r="BQ2229" s="17">
        <f t="shared" si="3187"/>
        <v>2342</v>
      </c>
      <c r="BR2229" t="str">
        <f t="shared" si="3188"/>
        <v>event_team_player_1</v>
      </c>
      <c r="BS2229">
        <f>COUNTIFS(S$3:S2229,"="&amp;S2229,AI$3:AI2229,"="&amp;AI2229)</f>
        <v>1</v>
      </c>
      <c r="BT2229" t="str">
        <f>IFERROR(VLOOKUP(BB2229&amp;BU2229&amp;X2229,game_rosters!U:W,3,FALSE),"")</f>
        <v>P100198</v>
      </c>
      <c r="BU2229" t="str">
        <f t="shared" si="3189"/>
        <v>Velodrome</v>
      </c>
    </row>
    <row r="2230" spans="1:73" x14ac:dyDescent="0.2">
      <c r="A2230" t="str">
        <f t="shared" si="3164"/>
        <v/>
      </c>
      <c r="I2230" s="44">
        <v>68</v>
      </c>
      <c r="R2230" s="51">
        <v>1</v>
      </c>
      <c r="S2230">
        <v>1145</v>
      </c>
      <c r="T2230" t="s">
        <v>756</v>
      </c>
      <c r="X2230">
        <v>68</v>
      </c>
      <c r="AA2230">
        <f t="shared" si="3213"/>
        <v>2145</v>
      </c>
      <c r="AB2230" t="str">
        <f t="shared" si="3214"/>
        <v/>
      </c>
      <c r="AC2230">
        <f t="shared" si="3160"/>
        <v>2145</v>
      </c>
      <c r="AD2230" s="6">
        <v>3</v>
      </c>
      <c r="AE2230" t="s">
        <v>732</v>
      </c>
      <c r="AF2230" t="s">
        <v>741</v>
      </c>
      <c r="AG2230" t="s">
        <v>756</v>
      </c>
      <c r="AH2230" t="s">
        <v>756</v>
      </c>
      <c r="AI2230" t="str">
        <f t="shared" si="3165"/>
        <v>o</v>
      </c>
      <c r="AJ2230" t="str">
        <f t="shared" si="3166"/>
        <v/>
      </c>
      <c r="AK2230" t="str">
        <f t="shared" si="3167"/>
        <v/>
      </c>
      <c r="AL2230" t="str">
        <f t="shared" si="3168"/>
        <v/>
      </c>
      <c r="AM2230" t="str">
        <f t="shared" si="3169"/>
        <v/>
      </c>
      <c r="AN2230" t="str">
        <f t="shared" si="3170"/>
        <v>Home</v>
      </c>
      <c r="AO2230" t="str">
        <f t="shared" si="3171"/>
        <v>h</v>
      </c>
      <c r="AP2230" t="str">
        <f t="shared" si="3172"/>
        <v/>
      </c>
      <c r="AQ2230" t="str">
        <f t="shared" si="3173"/>
        <v/>
      </c>
      <c r="AR2230" t="str">
        <f t="shared" si="3174"/>
        <v>Home</v>
      </c>
      <c r="AS2230" t="str">
        <f t="shared" si="3175"/>
        <v>h</v>
      </c>
      <c r="AT2230" t="str">
        <f t="shared" si="3176"/>
        <v>Defensive</v>
      </c>
      <c r="AU2230" t="str">
        <f t="shared" si="3177"/>
        <v/>
      </c>
      <c r="AV2230" t="str">
        <f t="shared" si="3178"/>
        <v/>
      </c>
      <c r="AW2230" t="str" cm="1">
        <f t="array" ref="AW2230">IFERROR(IF(O2230&lt;&gt;"",O2230,IF(OR($S2230="",$T2230=""),"",IF(O2230&lt;&gt;"",O2230,IF($T2230&lt;&gt;"",_xlfn._xlws.FILTER(O:O,($BU:$BU=$BU2230)*($I:$I=$I2230)*($T:$T=$T2230)*($S:$S=_xlfn.MINIFS($S:$S,$T:$T,"="&amp;$T2230)),"")))))&amp;"",IF(O2230="","",""))&amp;""</f>
        <v/>
      </c>
      <c r="AX2230" t="str" cm="1">
        <f t="array" ref="AX2230">IFERROR(IF(P2230&lt;&gt;"",P2230,IF(OR($S2230="",$T2230=""),"",IF($T2230&lt;&gt;"",_xlfn._xlws.FILTER(P:P,($BU:$BU=$BU2230)*($I:$I=$I2230)*($T:$T=$T2230)*($S:$S=_xlfn.MINIFS($S:$S,$T:$T,"="&amp;$T2230)),""))))&amp;"",IF(P2230="","",""))&amp;""</f>
        <v/>
      </c>
      <c r="AY2230" t="str" cm="1">
        <f t="array" ref="AY2230">IFERROR(IF(Q2230&lt;&gt;"",Q2230,IF(OR($S2230="",$T2230=""),"",IF($T2230&lt;&gt;"",_xlfn._xlws.FILTER(Q:Q,($BU:$BU=$BU2230)*($I:$I=$I2230)*($T:$T=$T2230)*($S:$S=_xlfn.MINIFS($S:$S,$T:$T,"="&amp;$T2230)),""))))&amp;"",IF(Q2230="","",""))&amp;""</f>
        <v/>
      </c>
      <c r="AZ2230" t="str" cm="1">
        <f t="array" ref="AZ2230">IFERROR(IF(R2230&lt;&gt;"",R2230,IF(OR($S2230="",$T2230=""),"",IF($T2230&lt;&gt;"",_xlfn._xlws.FILTER(R:R,($BU:$BU=$BU2230)*($I:$I=$I2230)*($T:$T=$T2230)*($S:$S=_xlfn.MINIFS($S:$S,$T:$T,"="&amp;$T2230)),""))))&amp;"",IF(R2230="","",""))&amp;""</f>
        <v>1</v>
      </c>
      <c r="BA2230" s="6">
        <f t="shared" si="3179"/>
        <v>190</v>
      </c>
      <c r="BB2230">
        <f t="shared" ref="BB2230:BD2230" si="3240">BB2229</f>
        <v>18987</v>
      </c>
      <c r="BC2230" t="str">
        <f t="shared" si="3240"/>
        <v>Velodrome</v>
      </c>
      <c r="BD2230" t="str">
        <f t="shared" si="3240"/>
        <v>Outlaws</v>
      </c>
      <c r="BE2230" t="s">
        <v>13</v>
      </c>
      <c r="BF2230" t="s">
        <v>587</v>
      </c>
      <c r="BI2230" cm="1">
        <f t="array" ref="BI2230">IFERROR(_xlfn._xlws.FILTER(shifts!A:A,(shifts!B:B=events!AD2230)*(shifts!AG:AG&gt;=events!BK2230)*(shifts!AH:AH&lt;=events!BL2230)),BI2229)</f>
        <v>79</v>
      </c>
      <c r="BJ2230" s="15">
        <f t="shared" si="3181"/>
        <v>0</v>
      </c>
      <c r="BK2230">
        <f t="shared" si="3182"/>
        <v>1041</v>
      </c>
      <c r="BL2230">
        <f t="shared" si="3183"/>
        <v>1041</v>
      </c>
      <c r="BM2230" s="15">
        <f>SUMIFS(BJ$2:BJ2230,K$2:K2230,"=Intermission")+SUMIFS(BJ$2:BJ2230,K$2:K2230,"=Timeout")</f>
        <v>143</v>
      </c>
      <c r="BN2230">
        <f t="shared" si="3184"/>
        <v>2303</v>
      </c>
      <c r="BO2230" s="19">
        <f t="shared" si="3185"/>
        <v>2342</v>
      </c>
      <c r="BP2230">
        <f t="shared" si="3186"/>
        <v>2337</v>
      </c>
      <c r="BQ2230" s="17">
        <f t="shared" si="3187"/>
        <v>2342</v>
      </c>
      <c r="BR2230" t="str">
        <f t="shared" si="3188"/>
        <v>opp_team_player_1</v>
      </c>
      <c r="BS2230">
        <f>COUNTIFS(S$3:S2230,"="&amp;S2230,AI$3:AI2230,"="&amp;AI2230)</f>
        <v>1</v>
      </c>
      <c r="BT2230" t="str">
        <f>IFERROR(VLOOKUP(BB2230&amp;BU2230&amp;X2230,game_rosters!U:W,3,FALSE),"")</f>
        <v>P100128</v>
      </c>
      <c r="BU2230" t="str">
        <f t="shared" si="3189"/>
        <v>Outlaws</v>
      </c>
    </row>
    <row r="2231" spans="1:73" x14ac:dyDescent="0.2">
      <c r="A2231">
        <f t="shared" si="3164"/>
        <v>1</v>
      </c>
      <c r="I2231" s="44">
        <v>84</v>
      </c>
      <c r="K2231" t="s">
        <v>9</v>
      </c>
      <c r="L2231" t="s">
        <v>173</v>
      </c>
      <c r="M2231" t="s">
        <v>391</v>
      </c>
      <c r="N2231" t="s">
        <v>594</v>
      </c>
      <c r="O2231" t="s">
        <v>571</v>
      </c>
      <c r="Q2231" t="s">
        <v>594</v>
      </c>
      <c r="R2231" s="51">
        <v>1</v>
      </c>
      <c r="S2231">
        <v>1146</v>
      </c>
      <c r="T2231" t="s">
        <v>756</v>
      </c>
      <c r="W2231" t="s">
        <v>735</v>
      </c>
      <c r="X2231">
        <v>84</v>
      </c>
      <c r="Z2231">
        <v>1</v>
      </c>
      <c r="AA2231">
        <f t="shared" si="3213"/>
        <v>2146</v>
      </c>
      <c r="AB2231" t="str">
        <f t="shared" si="3214"/>
        <v/>
      </c>
      <c r="AC2231">
        <f t="shared" si="3160"/>
        <v>2146</v>
      </c>
      <c r="AD2231" s="6">
        <v>3</v>
      </c>
      <c r="AE2231" t="s">
        <v>732</v>
      </c>
      <c r="AF2231" t="s">
        <v>922</v>
      </c>
      <c r="AG2231" t="s">
        <v>756</v>
      </c>
      <c r="AH2231" t="s">
        <v>756</v>
      </c>
      <c r="AI2231" t="str">
        <f t="shared" si="3165"/>
        <v>e</v>
      </c>
      <c r="AJ2231" t="str">
        <f t="shared" si="3166"/>
        <v/>
      </c>
      <c r="AK2231" t="str">
        <f t="shared" si="3167"/>
        <v/>
      </c>
      <c r="AL2231" t="str">
        <f t="shared" si="3168"/>
        <v/>
      </c>
      <c r="AM2231" t="str">
        <f t="shared" si="3169"/>
        <v/>
      </c>
      <c r="AN2231" t="str">
        <f t="shared" si="3170"/>
        <v>Home</v>
      </c>
      <c r="AO2231" t="str">
        <f t="shared" si="3171"/>
        <v>h</v>
      </c>
      <c r="AP2231" t="str">
        <f t="shared" si="3172"/>
        <v/>
      </c>
      <c r="AQ2231" t="str">
        <f t="shared" si="3173"/>
        <v/>
      </c>
      <c r="AR2231" t="str">
        <f t="shared" si="3174"/>
        <v>Home</v>
      </c>
      <c r="AS2231" t="str">
        <f t="shared" si="3175"/>
        <v>h</v>
      </c>
      <c r="AT2231" t="str">
        <f t="shared" si="3176"/>
        <v>Offensive</v>
      </c>
      <c r="AU2231" t="str">
        <f t="shared" si="3177"/>
        <v/>
      </c>
      <c r="AV2231" t="str">
        <f t="shared" si="3178"/>
        <v/>
      </c>
      <c r="AW2231" t="str" cm="1">
        <f t="array" ref="AW2231">IFERROR(IF(O2231&lt;&gt;"",O2231,IF(OR($S2231="",$T2231=""),"",IF(O2231&lt;&gt;"",O2231,IF($T2231&lt;&gt;"",_xlfn._xlws.FILTER(O:O,($BU:$BU=$BU2231)*($I:$I=$I2231)*($T:$T=$T2231)*($S:$S=_xlfn.MINIFS($S:$S,$T:$T,"="&amp;$T2231)),"")))))&amp;"",IF(O2231="","",""))&amp;""</f>
        <v>OffensivePlay_Zone-Dump/RimInZone</v>
      </c>
      <c r="AX2231" t="str" cm="1">
        <f t="array" ref="AX2231">IFERROR(IF(P2231&lt;&gt;"",P2231,IF(OR($S2231="",$T2231=""),"",IF($T2231&lt;&gt;"",_xlfn._xlws.FILTER(P:P,($BU:$BU=$BU2231)*($I:$I=$I2231)*($T:$T=$T2231)*($S:$S=_xlfn.MINIFS($S:$S,$T:$T,"="&amp;$T2231)),""))))&amp;"",IF(P2231="","",""))&amp;""</f>
        <v/>
      </c>
      <c r="AY2231" t="str" cm="1">
        <f t="array" ref="AY2231">IFERROR(IF(Q2231&lt;&gt;"",Q2231,IF(OR($S2231="",$T2231=""),"",IF($T2231&lt;&gt;"",_xlfn._xlws.FILTER(Q:Q,($BU:$BU=$BU2231)*($I:$I=$I2231)*($T:$T=$T2231)*($S:$S=_xlfn.MINIFS($S:$S,$T:$T,"="&amp;$T2231)),""))))&amp;"",IF(Q2231="","",""))&amp;""</f>
        <v>u</v>
      </c>
      <c r="AZ2231" t="str" cm="1">
        <f t="array" ref="AZ2231">IFERROR(IF(R2231&lt;&gt;"",R2231,IF(OR($S2231="",$T2231=""),"",IF($T2231&lt;&gt;"",_xlfn._xlws.FILTER(R:R,($BU:$BU=$BU2231)*($I:$I=$I2231)*($T:$T=$T2231)*($S:$S=_xlfn.MINIFS($S:$S,$T:$T,"="&amp;$T2231)),""))))&amp;"",IF(R2231="","",""))&amp;""</f>
        <v>1</v>
      </c>
      <c r="BA2231" s="6">
        <f t="shared" si="3179"/>
        <v>190</v>
      </c>
      <c r="BB2231">
        <f t="shared" ref="BB2231:BD2231" si="3241">BB2230</f>
        <v>18987</v>
      </c>
      <c r="BC2231" t="str">
        <f t="shared" si="3241"/>
        <v>Velodrome</v>
      </c>
      <c r="BD2231" t="str">
        <f t="shared" si="3241"/>
        <v>Outlaws</v>
      </c>
      <c r="BE2231" t="s">
        <v>9</v>
      </c>
      <c r="BF2231" t="s">
        <v>173</v>
      </c>
      <c r="BI2231" cm="1">
        <f t="array" ref="BI2231">IFERROR(_xlfn._xlws.FILTER(shifts!A:A,(shifts!B:B=events!AD2231)*(shifts!AG:AG&gt;=events!BK2231)*(shifts!AH:AH&lt;=events!BL2231)),BI2230)</f>
        <v>79</v>
      </c>
      <c r="BJ2231" s="15">
        <f t="shared" si="3181"/>
        <v>0</v>
      </c>
      <c r="BK2231">
        <f t="shared" si="3182"/>
        <v>1040</v>
      </c>
      <c r="BL2231">
        <f t="shared" si="3183"/>
        <v>1040</v>
      </c>
      <c r="BM2231" s="15">
        <f>SUMIFS(BJ$2:BJ2231,K$2:K2231,"=Intermission")+SUMIFS(BJ$2:BJ2231,K$2:K2231,"=Timeout")</f>
        <v>143</v>
      </c>
      <c r="BN2231">
        <f t="shared" si="3184"/>
        <v>2303</v>
      </c>
      <c r="BO2231" s="19">
        <f t="shared" si="3185"/>
        <v>2343</v>
      </c>
      <c r="BP2231">
        <f t="shared" si="3186"/>
        <v>2338</v>
      </c>
      <c r="BQ2231" s="17">
        <f t="shared" si="3187"/>
        <v>2343</v>
      </c>
      <c r="BR2231" t="str">
        <f t="shared" si="3188"/>
        <v>event_team_player_1</v>
      </c>
      <c r="BS2231">
        <f>COUNTIFS(S$3:S2231,"="&amp;S2231,AI$3:AI2231,"="&amp;AI2231)</f>
        <v>1</v>
      </c>
      <c r="BT2231" t="str">
        <f>IFERROR(VLOOKUP(BB2231&amp;BU2231&amp;X2231,game_rosters!U:W,3,FALSE),"")</f>
        <v>P100198</v>
      </c>
      <c r="BU2231" t="str">
        <f t="shared" si="3189"/>
        <v>Velodrome</v>
      </c>
    </row>
    <row r="2232" spans="1:73" x14ac:dyDescent="0.2">
      <c r="A2232" t="str">
        <f t="shared" si="3164"/>
        <v/>
      </c>
      <c r="I2232" s="44">
        <v>68</v>
      </c>
      <c r="R2232" s="51">
        <v>1</v>
      </c>
      <c r="S2232">
        <v>1146</v>
      </c>
      <c r="T2232" t="s">
        <v>756</v>
      </c>
      <c r="X2232">
        <v>68</v>
      </c>
      <c r="AA2232">
        <f t="shared" si="3213"/>
        <v>2146</v>
      </c>
      <c r="AB2232" t="str">
        <f t="shared" si="3214"/>
        <v/>
      </c>
      <c r="AC2232">
        <f t="shared" si="3160"/>
        <v>2146</v>
      </c>
      <c r="AD2232" s="6">
        <v>3</v>
      </c>
      <c r="AE2232" t="s">
        <v>732</v>
      </c>
      <c r="AF2232" t="s">
        <v>922</v>
      </c>
      <c r="AG2232" t="s">
        <v>756</v>
      </c>
      <c r="AH2232" t="s">
        <v>756</v>
      </c>
      <c r="AI2232" t="str">
        <f t="shared" si="3165"/>
        <v>o</v>
      </c>
      <c r="AJ2232" t="str">
        <f t="shared" si="3166"/>
        <v/>
      </c>
      <c r="AK2232" t="str">
        <f t="shared" si="3167"/>
        <v/>
      </c>
      <c r="AL2232" t="str">
        <f t="shared" si="3168"/>
        <v/>
      </c>
      <c r="AM2232" t="str">
        <f t="shared" si="3169"/>
        <v/>
      </c>
      <c r="AN2232" t="str">
        <f t="shared" si="3170"/>
        <v>Home</v>
      </c>
      <c r="AO2232" t="str">
        <f t="shared" si="3171"/>
        <v>h</v>
      </c>
      <c r="AP2232" t="str">
        <f t="shared" si="3172"/>
        <v/>
      </c>
      <c r="AQ2232" t="str">
        <f t="shared" si="3173"/>
        <v/>
      </c>
      <c r="AR2232" t="str">
        <f t="shared" si="3174"/>
        <v>Home</v>
      </c>
      <c r="AS2232" t="str">
        <f t="shared" si="3175"/>
        <v>h</v>
      </c>
      <c r="AT2232" t="str">
        <f t="shared" si="3176"/>
        <v>Defensive</v>
      </c>
      <c r="AU2232" t="str">
        <f t="shared" si="3177"/>
        <v/>
      </c>
      <c r="AV2232" t="str">
        <f t="shared" si="3178"/>
        <v/>
      </c>
      <c r="AW2232" t="str" cm="1">
        <f t="array" ref="AW2232">IFERROR(IF(O2232&lt;&gt;"",O2232,IF(OR($S2232="",$T2232=""),"",IF(O2232&lt;&gt;"",O2232,IF($T2232&lt;&gt;"",_xlfn._xlws.FILTER(O:O,($BU:$BU=$BU2232)*($I:$I=$I2232)*($T:$T=$T2232)*($S:$S=_xlfn.MINIFS($S:$S,$T:$T,"="&amp;$T2232)),"")))))&amp;"",IF(O2232="","",""))&amp;""</f>
        <v/>
      </c>
      <c r="AX2232" t="str" cm="1">
        <f t="array" ref="AX2232">IFERROR(IF(P2232&lt;&gt;"",P2232,IF(OR($S2232="",$T2232=""),"",IF($T2232&lt;&gt;"",_xlfn._xlws.FILTER(P:P,($BU:$BU=$BU2232)*($I:$I=$I2232)*($T:$T=$T2232)*($S:$S=_xlfn.MINIFS($S:$S,$T:$T,"="&amp;$T2232)),""))))&amp;"",IF(P2232="","",""))&amp;""</f>
        <v/>
      </c>
      <c r="AY2232" t="str" cm="1">
        <f t="array" ref="AY2232">IFERROR(IF(Q2232&lt;&gt;"",Q2232,IF(OR($S2232="",$T2232=""),"",IF($T2232&lt;&gt;"",_xlfn._xlws.FILTER(Q:Q,($BU:$BU=$BU2232)*($I:$I=$I2232)*($T:$T=$T2232)*($S:$S=_xlfn.MINIFS($S:$S,$T:$T,"="&amp;$T2232)),""))))&amp;"",IF(Q2232="","",""))&amp;""</f>
        <v/>
      </c>
      <c r="AZ2232" t="str" cm="1">
        <f t="array" ref="AZ2232">IFERROR(IF(R2232&lt;&gt;"",R2232,IF(OR($S2232="",$T2232=""),"",IF($T2232&lt;&gt;"",_xlfn._xlws.FILTER(R:R,($BU:$BU=$BU2232)*($I:$I=$I2232)*($T:$T=$T2232)*($S:$S=_xlfn.MINIFS($S:$S,$T:$T,"="&amp;$T2232)),""))))&amp;"",IF(R2232="","",""))&amp;""</f>
        <v>1</v>
      </c>
      <c r="BA2232" s="6">
        <f t="shared" si="3179"/>
        <v>190</v>
      </c>
      <c r="BB2232">
        <f t="shared" ref="BB2232:BD2232" si="3242">BB2231</f>
        <v>18987</v>
      </c>
      <c r="BC2232" t="str">
        <f t="shared" si="3242"/>
        <v>Velodrome</v>
      </c>
      <c r="BD2232" t="str">
        <f t="shared" si="3242"/>
        <v>Outlaws</v>
      </c>
      <c r="BE2232" t="s">
        <v>9</v>
      </c>
      <c r="BF2232" t="s">
        <v>173</v>
      </c>
      <c r="BI2232" cm="1">
        <f t="array" ref="BI2232">IFERROR(_xlfn._xlws.FILTER(shifts!A:A,(shifts!B:B=events!AD2232)*(shifts!AG:AG&gt;=events!BK2232)*(shifts!AH:AH&lt;=events!BL2232)),BI2231)</f>
        <v>79</v>
      </c>
      <c r="BJ2232" s="15">
        <f t="shared" si="3181"/>
        <v>0</v>
      </c>
      <c r="BK2232">
        <f t="shared" si="3182"/>
        <v>1040</v>
      </c>
      <c r="BL2232">
        <f t="shared" si="3183"/>
        <v>1040</v>
      </c>
      <c r="BM2232" s="15">
        <f>SUMIFS(BJ$2:BJ2232,K$2:K2232,"=Intermission")+SUMIFS(BJ$2:BJ2232,K$2:K2232,"=Timeout")</f>
        <v>143</v>
      </c>
      <c r="BN2232">
        <f t="shared" si="3184"/>
        <v>2303</v>
      </c>
      <c r="BO2232" s="19">
        <f t="shared" si="3185"/>
        <v>2343</v>
      </c>
      <c r="BP2232">
        <f t="shared" si="3186"/>
        <v>2338</v>
      </c>
      <c r="BQ2232" s="17">
        <f t="shared" si="3187"/>
        <v>2343</v>
      </c>
      <c r="BR2232" t="str">
        <f t="shared" si="3188"/>
        <v>opp_team_player_1</v>
      </c>
      <c r="BS2232">
        <f>COUNTIFS(S$3:S2232,"="&amp;S2232,AI$3:AI2232,"="&amp;AI2232)</f>
        <v>1</v>
      </c>
      <c r="BT2232" t="str">
        <f>IFERROR(VLOOKUP(BB2232&amp;BU2232&amp;X2232,game_rosters!U:W,3,FALSE),"")</f>
        <v>P100128</v>
      </c>
      <c r="BU2232" t="str">
        <f t="shared" si="3189"/>
        <v>Outlaws</v>
      </c>
    </row>
    <row r="2233" spans="1:73" x14ac:dyDescent="0.2">
      <c r="A2233">
        <f t="shared" si="3164"/>
        <v>1</v>
      </c>
      <c r="I2233" s="44">
        <v>18</v>
      </c>
      <c r="K2233" t="s">
        <v>9</v>
      </c>
      <c r="L2233" t="s">
        <v>173</v>
      </c>
      <c r="M2233" t="s">
        <v>365</v>
      </c>
      <c r="N2233" t="s">
        <v>594</v>
      </c>
      <c r="O2233" t="s">
        <v>614</v>
      </c>
      <c r="Q2233" t="s">
        <v>594</v>
      </c>
      <c r="S2233">
        <v>1147</v>
      </c>
      <c r="T2233" t="s">
        <v>756</v>
      </c>
      <c r="W2233" t="s">
        <v>731</v>
      </c>
      <c r="X2233">
        <v>18</v>
      </c>
      <c r="Z2233">
        <v>1</v>
      </c>
      <c r="AA2233">
        <f t="shared" si="3213"/>
        <v>2147</v>
      </c>
      <c r="AB2233" t="str">
        <f t="shared" si="3214"/>
        <v/>
      </c>
      <c r="AC2233">
        <f t="shared" si="3160"/>
        <v>2147</v>
      </c>
      <c r="AD2233" s="6">
        <v>3</v>
      </c>
      <c r="AE2233" t="s">
        <v>732</v>
      </c>
      <c r="AF2233" t="s">
        <v>743</v>
      </c>
      <c r="AG2233" t="s">
        <v>756</v>
      </c>
      <c r="AH2233" t="s">
        <v>756</v>
      </c>
      <c r="AI2233" t="str">
        <f t="shared" si="3165"/>
        <v>e</v>
      </c>
      <c r="AJ2233" t="str">
        <f t="shared" si="3166"/>
        <v/>
      </c>
      <c r="AK2233" t="str">
        <f t="shared" si="3167"/>
        <v/>
      </c>
      <c r="AL2233" t="str">
        <f t="shared" si="3168"/>
        <v/>
      </c>
      <c r="AM2233" t="str">
        <f t="shared" si="3169"/>
        <v/>
      </c>
      <c r="AN2233" t="str">
        <f t="shared" si="3170"/>
        <v>Away</v>
      </c>
      <c r="AO2233" t="str">
        <f t="shared" si="3171"/>
        <v>a</v>
      </c>
      <c r="AP2233" t="str">
        <f t="shared" si="3172"/>
        <v/>
      </c>
      <c r="AQ2233" t="str">
        <f t="shared" si="3173"/>
        <v/>
      </c>
      <c r="AR2233" t="str">
        <f t="shared" si="3174"/>
        <v>Away</v>
      </c>
      <c r="AS2233" t="str">
        <f t="shared" si="3175"/>
        <v>a</v>
      </c>
      <c r="AT2233" t="str">
        <f t="shared" si="3176"/>
        <v>Offensive</v>
      </c>
      <c r="AU2233" t="str">
        <f t="shared" si="3177"/>
        <v/>
      </c>
      <c r="AV2233" t="str">
        <f t="shared" si="3178"/>
        <v/>
      </c>
      <c r="AW2233" t="str" cm="1">
        <f t="array" ref="AW2233">IFERROR(IF(O2233&lt;&gt;"",O2233,IF(OR($S2233="",$T2233=""),"",IF(O2233&lt;&gt;"",O2233,IF($T2233&lt;&gt;"",_xlfn._xlws.FILTER(O:O,($BU:$BU=$BU2233)*($I:$I=$I2233)*($T:$T=$T2233)*($S:$S=_xlfn.MINIFS($S:$S,$T:$T,"="&amp;$T2233)),"")))))&amp;"",IF(O2233="","",""))&amp;""</f>
        <v>Defensive_Zone-AttemptedBreakOutClear</v>
      </c>
      <c r="AX2233" t="str" cm="1">
        <f t="array" ref="AX2233">IFERROR(IF(P2233&lt;&gt;"",P2233,IF(OR($S2233="",$T2233=""),"",IF($T2233&lt;&gt;"",_xlfn._xlws.FILTER(P:P,($BU:$BU=$BU2233)*($I:$I=$I2233)*($T:$T=$T2233)*($S:$S=_xlfn.MINIFS($S:$S,$T:$T,"="&amp;$T2233)),""))))&amp;"",IF(P2233="","",""))&amp;""</f>
        <v/>
      </c>
      <c r="AY2233" t="str" cm="1">
        <f t="array" ref="AY2233">IFERROR(IF(Q2233&lt;&gt;"",Q2233,IF(OR($S2233="",$T2233=""),"",IF($T2233&lt;&gt;"",_xlfn._xlws.FILTER(Q:Q,($BU:$BU=$BU2233)*($I:$I=$I2233)*($T:$T=$T2233)*($S:$S=_xlfn.MINIFS($S:$S,$T:$T,"="&amp;$T2233)),""))))&amp;"",IF(Q2233="","",""))&amp;""</f>
        <v>u</v>
      </c>
      <c r="AZ2233" t="str" cm="1">
        <f t="array" ref="AZ2233">IFERROR(IF(R2233&lt;&gt;"",R2233,IF(OR($S2233="",$T2233=""),"",IF($T2233&lt;&gt;"",_xlfn._xlws.FILTER(R:R,($BU:$BU=$BU2233)*($I:$I=$I2233)*($T:$T=$T2233)*($S:$S=_xlfn.MINIFS($S:$S,$T:$T,"="&amp;$T2233)),""))))&amp;"",IF(R2233="","",""))&amp;""</f>
        <v/>
      </c>
      <c r="BA2233" s="6">
        <f t="shared" si="3179"/>
        <v>190</v>
      </c>
      <c r="BB2233">
        <f t="shared" ref="BB2233:BD2233" si="3243">BB2232</f>
        <v>18987</v>
      </c>
      <c r="BC2233" t="str">
        <f t="shared" si="3243"/>
        <v>Velodrome</v>
      </c>
      <c r="BD2233" t="str">
        <f t="shared" si="3243"/>
        <v>Outlaws</v>
      </c>
      <c r="BE2233" t="s">
        <v>9</v>
      </c>
      <c r="BF2233" t="s">
        <v>173</v>
      </c>
      <c r="BI2233" cm="1">
        <f t="array" ref="BI2233">IFERROR(_xlfn._xlws.FILTER(shifts!A:A,(shifts!B:B=events!AD2233)*(shifts!AG:AG&gt;=events!BK2233)*(shifts!AH:AH&lt;=events!BL2233)),BI2232)</f>
        <v>79</v>
      </c>
      <c r="BJ2233" s="15">
        <f t="shared" si="3181"/>
        <v>0</v>
      </c>
      <c r="BK2233">
        <f t="shared" si="3182"/>
        <v>1038</v>
      </c>
      <c r="BL2233">
        <f t="shared" si="3183"/>
        <v>1038</v>
      </c>
      <c r="BM2233" s="15">
        <f>SUMIFS(BJ$2:BJ2233,K$2:K2233,"=Intermission")+SUMIFS(BJ$2:BJ2233,K$2:K2233,"=Timeout")</f>
        <v>143</v>
      </c>
      <c r="BN2233">
        <f t="shared" si="3184"/>
        <v>2303</v>
      </c>
      <c r="BO2233" s="19">
        <f t="shared" si="3185"/>
        <v>2345</v>
      </c>
      <c r="BP2233">
        <f t="shared" si="3186"/>
        <v>2340</v>
      </c>
      <c r="BQ2233" s="17">
        <f t="shared" si="3187"/>
        <v>2345</v>
      </c>
      <c r="BR2233" t="str">
        <f t="shared" si="3188"/>
        <v>event_team_player_1</v>
      </c>
      <c r="BS2233">
        <f>COUNTIFS(S$3:S2233,"="&amp;S2233,AI$3:AI2233,"="&amp;AI2233)</f>
        <v>1</v>
      </c>
      <c r="BT2233" t="str">
        <f>IFERROR(VLOOKUP(BB2233&amp;BU2233&amp;X2233,game_rosters!U:W,3,FALSE),"")</f>
        <v>P100034</v>
      </c>
      <c r="BU2233" t="str">
        <f t="shared" si="3189"/>
        <v>Outlaws</v>
      </c>
    </row>
    <row r="2234" spans="1:73" x14ac:dyDescent="0.2">
      <c r="A2234">
        <f t="shared" si="3164"/>
        <v>1</v>
      </c>
      <c r="I2234" s="44">
        <v>14</v>
      </c>
      <c r="K2234" t="s">
        <v>13</v>
      </c>
      <c r="L2234" t="s">
        <v>586</v>
      </c>
      <c r="N2234" t="s">
        <v>594</v>
      </c>
      <c r="O2234" t="s">
        <v>604</v>
      </c>
      <c r="Q2234" t="s">
        <v>594</v>
      </c>
      <c r="R2234" s="51">
        <v>1</v>
      </c>
      <c r="S2234">
        <v>1148</v>
      </c>
      <c r="T2234" t="s">
        <v>756</v>
      </c>
      <c r="W2234" t="s">
        <v>735</v>
      </c>
      <c r="X2234">
        <v>14</v>
      </c>
      <c r="Z2234">
        <v>1</v>
      </c>
      <c r="AA2234">
        <f t="shared" si="3213"/>
        <v>2148</v>
      </c>
      <c r="AB2234" t="str">
        <f t="shared" si="3214"/>
        <v/>
      </c>
      <c r="AC2234">
        <f t="shared" si="3160"/>
        <v>2148</v>
      </c>
      <c r="AD2234" s="6">
        <v>3</v>
      </c>
      <c r="AE2234" t="s">
        <v>732</v>
      </c>
      <c r="AF2234" t="s">
        <v>917</v>
      </c>
      <c r="AG2234" t="s">
        <v>732</v>
      </c>
      <c r="AH2234" t="s">
        <v>923</v>
      </c>
      <c r="AI2234" t="str">
        <f t="shared" si="3165"/>
        <v>e</v>
      </c>
      <c r="AJ2234" t="str">
        <f t="shared" si="3166"/>
        <v/>
      </c>
      <c r="AK2234" t="str">
        <f t="shared" si="3167"/>
        <v/>
      </c>
      <c r="AL2234" t="str">
        <f t="shared" si="3168"/>
        <v/>
      </c>
      <c r="AM2234" t="str">
        <f t="shared" si="3169"/>
        <v/>
      </c>
      <c r="AN2234" t="str">
        <f t="shared" si="3170"/>
        <v>Home</v>
      </c>
      <c r="AO2234" t="str">
        <f t="shared" si="3171"/>
        <v>h</v>
      </c>
      <c r="AP2234" t="str">
        <f t="shared" si="3172"/>
        <v/>
      </c>
      <c r="AQ2234" t="str">
        <f t="shared" si="3173"/>
        <v/>
      </c>
      <c r="AR2234" t="str">
        <f t="shared" si="3174"/>
        <v>Home</v>
      </c>
      <c r="AS2234" t="str">
        <f t="shared" si="3175"/>
        <v>h</v>
      </c>
      <c r="AT2234" t="str">
        <f t="shared" si="3176"/>
        <v>Offensive</v>
      </c>
      <c r="AU2234" t="str">
        <f t="shared" si="3177"/>
        <v/>
      </c>
      <c r="AV2234" t="str">
        <f t="shared" si="3178"/>
        <v/>
      </c>
      <c r="AW2234" t="str" cm="1">
        <f t="array" ref="AW2234">IFERROR(IF(O2234&lt;&gt;"",O2234,IF(OR($S2234="",$T2234=""),"",IF(O2234&lt;&gt;"",O2234,IF($T2234&lt;&gt;"",_xlfn._xlws.FILTER(O:O,($BU:$BU=$BU2234)*($I:$I=$I2234)*($T:$T=$T2234)*($S:$S=_xlfn.MINIFS($S:$S,$T:$T,"="&amp;$T2234)),"")))))&amp;"",IF(O2234="","",""))&amp;""</f>
        <v>OffensivePlay_Zone-PuckRetrievalDumpIn</v>
      </c>
      <c r="AX2234" t="str" cm="1">
        <f t="array" ref="AX2234">IFERROR(IF(P2234&lt;&gt;"",P2234,IF(OR($S2234="",$T2234=""),"",IF($T2234&lt;&gt;"",_xlfn._xlws.FILTER(P:P,($BU:$BU=$BU2234)*($I:$I=$I2234)*($T:$T=$T2234)*($S:$S=_xlfn.MINIFS($S:$S,$T:$T,"="&amp;$T2234)),""))))&amp;"",IF(P2234="","",""))&amp;""</f>
        <v/>
      </c>
      <c r="AY2234" t="str" cm="1">
        <f t="array" ref="AY2234">IFERROR(IF(Q2234&lt;&gt;"",Q2234,IF(OR($S2234="",$T2234=""),"",IF($T2234&lt;&gt;"",_xlfn._xlws.FILTER(Q:Q,($BU:$BU=$BU2234)*($I:$I=$I2234)*($T:$T=$T2234)*($S:$S=_xlfn.MINIFS($S:$S,$T:$T,"="&amp;$T2234)),""))))&amp;"",IF(Q2234="","",""))&amp;""</f>
        <v>u</v>
      </c>
      <c r="AZ2234" t="str" cm="1">
        <f t="array" ref="AZ2234">IFERROR(IF(R2234&lt;&gt;"",R2234,IF(OR($S2234="",$T2234=""),"",IF($T2234&lt;&gt;"",_xlfn._xlws.FILTER(R:R,($BU:$BU=$BU2234)*($I:$I=$I2234)*($T:$T=$T2234)*($S:$S=_xlfn.MINIFS($S:$S,$T:$T,"="&amp;$T2234)),""))))&amp;"",IF(R2234="","",""))&amp;""</f>
        <v>1</v>
      </c>
      <c r="BA2234" s="6">
        <f t="shared" si="3179"/>
        <v>190</v>
      </c>
      <c r="BB2234">
        <f t="shared" ref="BB2234:BD2234" si="3244">BB2233</f>
        <v>18987</v>
      </c>
      <c r="BC2234" t="str">
        <f t="shared" si="3244"/>
        <v>Velodrome</v>
      </c>
      <c r="BD2234" t="str">
        <f t="shared" si="3244"/>
        <v>Outlaws</v>
      </c>
      <c r="BE2234" t="s">
        <v>13</v>
      </c>
      <c r="BF2234" t="s">
        <v>586</v>
      </c>
      <c r="BI2234" cm="1">
        <f t="array" ref="BI2234">IFERROR(_xlfn._xlws.FILTER(shifts!A:A,(shifts!B:B=events!AD2234)*(shifts!AG:AG&gt;=events!BK2234)*(shifts!AH:AH&lt;=events!BL2234)),BI2233)</f>
        <v>79</v>
      </c>
      <c r="BJ2234" s="15">
        <f t="shared" si="3181"/>
        <v>3</v>
      </c>
      <c r="BK2234">
        <f t="shared" si="3182"/>
        <v>1036</v>
      </c>
      <c r="BL2234">
        <f t="shared" si="3183"/>
        <v>1033</v>
      </c>
      <c r="BM2234" s="15">
        <f>SUMIFS(BJ$2:BJ2234,K$2:K2234,"=Intermission")+SUMIFS(BJ$2:BJ2234,K$2:K2234,"=Timeout")</f>
        <v>143</v>
      </c>
      <c r="BN2234">
        <f t="shared" si="3184"/>
        <v>2303</v>
      </c>
      <c r="BO2234" s="19">
        <f t="shared" si="3185"/>
        <v>2347</v>
      </c>
      <c r="BP2234">
        <f t="shared" si="3186"/>
        <v>2342</v>
      </c>
      <c r="BQ2234" s="17">
        <f t="shared" si="3187"/>
        <v>2350</v>
      </c>
      <c r="BR2234" t="str">
        <f t="shared" si="3188"/>
        <v>event_team_player_1</v>
      </c>
      <c r="BS2234">
        <f>COUNTIFS(S$3:S2234,"="&amp;S2234,AI$3:AI2234,"="&amp;AI2234)</f>
        <v>1</v>
      </c>
      <c r="BT2234" t="str">
        <f>IFERROR(VLOOKUP(BB2234&amp;BU2234&amp;X2234,game_rosters!U:W,3,FALSE),"")</f>
        <v>P100132</v>
      </c>
      <c r="BU2234" t="str">
        <f t="shared" si="3189"/>
        <v>Velodrome</v>
      </c>
    </row>
    <row r="2235" spans="1:73" x14ac:dyDescent="0.2">
      <c r="A2235" t="str">
        <f t="shared" si="3164"/>
        <v/>
      </c>
      <c r="I2235" s="44">
        <v>13</v>
      </c>
      <c r="R2235" s="51">
        <v>1</v>
      </c>
      <c r="S2235">
        <v>1148</v>
      </c>
      <c r="T2235" t="s">
        <v>756</v>
      </c>
      <c r="X2235">
        <v>13</v>
      </c>
      <c r="AA2235">
        <f t="shared" si="3213"/>
        <v>2148</v>
      </c>
      <c r="AB2235" t="str">
        <f t="shared" si="3214"/>
        <v/>
      </c>
      <c r="AC2235">
        <f t="shared" si="3160"/>
        <v>2148</v>
      </c>
      <c r="AD2235" s="6">
        <v>3</v>
      </c>
      <c r="AE2235" t="s">
        <v>732</v>
      </c>
      <c r="AF2235" t="s">
        <v>917</v>
      </c>
      <c r="AG2235" t="s">
        <v>732</v>
      </c>
      <c r="AH2235" t="s">
        <v>923</v>
      </c>
      <c r="AI2235" t="str">
        <f t="shared" si="3165"/>
        <v>o</v>
      </c>
      <c r="AJ2235" t="str">
        <f t="shared" si="3166"/>
        <v/>
      </c>
      <c r="AK2235" t="str">
        <f t="shared" si="3167"/>
        <v/>
      </c>
      <c r="AL2235" t="str">
        <f t="shared" si="3168"/>
        <v/>
      </c>
      <c r="AM2235" t="str">
        <f t="shared" si="3169"/>
        <v/>
      </c>
      <c r="AN2235" t="str">
        <f t="shared" si="3170"/>
        <v>Home</v>
      </c>
      <c r="AO2235" t="str">
        <f t="shared" si="3171"/>
        <v>h</v>
      </c>
      <c r="AP2235" t="str">
        <f t="shared" si="3172"/>
        <v/>
      </c>
      <c r="AQ2235" t="str">
        <f t="shared" si="3173"/>
        <v/>
      </c>
      <c r="AR2235" t="str">
        <f t="shared" si="3174"/>
        <v>Home</v>
      </c>
      <c r="AS2235" t="str">
        <f t="shared" si="3175"/>
        <v>h</v>
      </c>
      <c r="AT2235" t="str">
        <f t="shared" si="3176"/>
        <v>Defensive</v>
      </c>
      <c r="AU2235" t="str">
        <f t="shared" si="3177"/>
        <v/>
      </c>
      <c r="AV2235" t="str">
        <f t="shared" si="3178"/>
        <v/>
      </c>
      <c r="AW2235" t="str" cm="1">
        <f t="array" ref="AW2235">IFERROR(IF(O2235&lt;&gt;"",O2235,IF(OR($S2235="",$T2235=""),"",IF(O2235&lt;&gt;"",O2235,IF($T2235&lt;&gt;"",_xlfn._xlws.FILTER(O:O,($BU:$BU=$BU2235)*($I:$I=$I2235)*($T:$T=$T2235)*($S:$S=_xlfn.MINIFS($S:$S,$T:$T,"="&amp;$T2235)),"")))))&amp;"",IF(O2235="","",""))&amp;""</f>
        <v/>
      </c>
      <c r="AX2235" t="str" cm="1">
        <f t="array" ref="AX2235">IFERROR(IF(P2235&lt;&gt;"",P2235,IF(OR($S2235="",$T2235=""),"",IF($T2235&lt;&gt;"",_xlfn._xlws.FILTER(P:P,($BU:$BU=$BU2235)*($I:$I=$I2235)*($T:$T=$T2235)*($S:$S=_xlfn.MINIFS($S:$S,$T:$T,"="&amp;$T2235)),""))))&amp;"",IF(P2235="","",""))&amp;""</f>
        <v/>
      </c>
      <c r="AY2235" t="str" cm="1">
        <f t="array" ref="AY2235">IFERROR(IF(Q2235&lt;&gt;"",Q2235,IF(OR($S2235="",$T2235=""),"",IF($T2235&lt;&gt;"",_xlfn._xlws.FILTER(Q:Q,($BU:$BU=$BU2235)*($I:$I=$I2235)*($T:$T=$T2235)*($S:$S=_xlfn.MINIFS($S:$S,$T:$T,"="&amp;$T2235)),""))))&amp;"",IF(Q2235="","",""))&amp;""</f>
        <v/>
      </c>
      <c r="AZ2235" t="str" cm="1">
        <f t="array" ref="AZ2235">IFERROR(IF(R2235&lt;&gt;"",R2235,IF(OR($S2235="",$T2235=""),"",IF($T2235&lt;&gt;"",_xlfn._xlws.FILTER(R:R,($BU:$BU=$BU2235)*($I:$I=$I2235)*($T:$T=$T2235)*($S:$S=_xlfn.MINIFS($S:$S,$T:$T,"="&amp;$T2235)),""))))&amp;"",IF(R2235="","",""))&amp;""</f>
        <v>1</v>
      </c>
      <c r="BA2235" s="6">
        <f t="shared" si="3179"/>
        <v>190</v>
      </c>
      <c r="BB2235">
        <f t="shared" ref="BB2235:BD2235" si="3245">BB2234</f>
        <v>18987</v>
      </c>
      <c r="BC2235" t="str">
        <f t="shared" si="3245"/>
        <v>Velodrome</v>
      </c>
      <c r="BD2235" t="str">
        <f t="shared" si="3245"/>
        <v>Outlaws</v>
      </c>
      <c r="BE2235" t="s">
        <v>13</v>
      </c>
      <c r="BF2235" t="s">
        <v>586</v>
      </c>
      <c r="BI2235" cm="1">
        <f t="array" ref="BI2235">IFERROR(_xlfn._xlws.FILTER(shifts!A:A,(shifts!B:B=events!AD2235)*(shifts!AG:AG&gt;=events!BK2235)*(shifts!AH:AH&lt;=events!BL2235)),BI2234)</f>
        <v>79</v>
      </c>
      <c r="BJ2235" s="15">
        <f t="shared" si="3181"/>
        <v>3</v>
      </c>
      <c r="BK2235">
        <f t="shared" si="3182"/>
        <v>1036</v>
      </c>
      <c r="BL2235">
        <f t="shared" si="3183"/>
        <v>1033</v>
      </c>
      <c r="BM2235" s="15">
        <f>SUMIFS(BJ$2:BJ2235,K$2:K2235,"=Intermission")+SUMIFS(BJ$2:BJ2235,K$2:K2235,"=Timeout")</f>
        <v>143</v>
      </c>
      <c r="BN2235">
        <f t="shared" si="3184"/>
        <v>2303</v>
      </c>
      <c r="BO2235" s="19">
        <f t="shared" si="3185"/>
        <v>2347</v>
      </c>
      <c r="BP2235">
        <f t="shared" si="3186"/>
        <v>2342</v>
      </c>
      <c r="BQ2235" s="17">
        <f t="shared" si="3187"/>
        <v>2350</v>
      </c>
      <c r="BR2235" t="str">
        <f t="shared" si="3188"/>
        <v>opp_team_player_1</v>
      </c>
      <c r="BS2235">
        <f>COUNTIFS(S$3:S2235,"="&amp;S2235,AI$3:AI2235,"="&amp;AI2235)</f>
        <v>1</v>
      </c>
      <c r="BT2235" t="str">
        <f>IFERROR(VLOOKUP(BB2235&amp;BU2235&amp;X2235,game_rosters!U:W,3,FALSE),"")</f>
        <v>P100031</v>
      </c>
      <c r="BU2235" t="str">
        <f t="shared" si="3189"/>
        <v>Outlaws</v>
      </c>
    </row>
    <row r="2236" spans="1:73" x14ac:dyDescent="0.2">
      <c r="A2236">
        <f t="shared" si="3164"/>
        <v>1</v>
      </c>
      <c r="I2236" s="44">
        <v>13</v>
      </c>
      <c r="K2236" t="s">
        <v>9</v>
      </c>
      <c r="L2236" t="s">
        <v>183</v>
      </c>
      <c r="M2236" t="s">
        <v>79</v>
      </c>
      <c r="N2236" t="s">
        <v>595</v>
      </c>
      <c r="O2236" t="s">
        <v>631</v>
      </c>
      <c r="Q2236" t="s">
        <v>595</v>
      </c>
      <c r="R2236" s="51">
        <v>1</v>
      </c>
      <c r="S2236">
        <v>1149</v>
      </c>
      <c r="T2236" t="s">
        <v>756</v>
      </c>
      <c r="W2236" t="s">
        <v>731</v>
      </c>
      <c r="X2236">
        <v>13</v>
      </c>
      <c r="Z2236">
        <v>1</v>
      </c>
      <c r="AA2236">
        <f t="shared" si="3213"/>
        <v>2149</v>
      </c>
      <c r="AB2236" t="str">
        <f t="shared" si="3214"/>
        <v/>
      </c>
      <c r="AC2236">
        <f t="shared" si="3160"/>
        <v>2149</v>
      </c>
      <c r="AD2236" s="6">
        <v>3</v>
      </c>
      <c r="AE2236" t="s">
        <v>732</v>
      </c>
      <c r="AF2236" t="s">
        <v>923</v>
      </c>
      <c r="AG2236" t="s">
        <v>756</v>
      </c>
      <c r="AH2236" t="s">
        <v>756</v>
      </c>
      <c r="AI2236" t="str">
        <f t="shared" si="3165"/>
        <v>e</v>
      </c>
      <c r="AJ2236" t="str">
        <f t="shared" si="3166"/>
        <v/>
      </c>
      <c r="AK2236" t="str">
        <f t="shared" si="3167"/>
        <v/>
      </c>
      <c r="AL2236" t="str">
        <f t="shared" si="3168"/>
        <v/>
      </c>
      <c r="AM2236" t="str">
        <f t="shared" si="3169"/>
        <v/>
      </c>
      <c r="AN2236" t="str">
        <f t="shared" si="3170"/>
        <v>Away</v>
      </c>
      <c r="AO2236" t="str">
        <f t="shared" si="3171"/>
        <v>a</v>
      </c>
      <c r="AP2236" t="str">
        <f t="shared" si="3172"/>
        <v/>
      </c>
      <c r="AQ2236" t="str">
        <f t="shared" si="3173"/>
        <v/>
      </c>
      <c r="AR2236" t="str">
        <f t="shared" si="3174"/>
        <v>Away</v>
      </c>
      <c r="AS2236" t="str">
        <f t="shared" si="3175"/>
        <v>a</v>
      </c>
      <c r="AT2236" t="str">
        <f t="shared" si="3176"/>
        <v>Defensive</v>
      </c>
      <c r="AU2236" t="str">
        <f t="shared" si="3177"/>
        <v/>
      </c>
      <c r="AV2236" t="str">
        <f t="shared" si="3178"/>
        <v/>
      </c>
      <c r="AW2236" t="str" cm="1">
        <f t="array" ref="AW2236">IFERROR(IF(O2236&lt;&gt;"",O2236,IF(OR($S2236="",$T2236=""),"",IF(O2236&lt;&gt;"",O2236,IF($T2236&lt;&gt;"",_xlfn._xlws.FILTER(O:O,($BU:$BU=$BU2236)*($I:$I=$I2236)*($T:$T=$T2236)*($S:$S=_xlfn.MINIFS($S:$S,$T:$T,"="&amp;$T2236)),"")))))&amp;"",IF(O2236="","",""))&amp;""</f>
        <v>Defensive_PlayPossession-SeperateFromPuck</v>
      </c>
      <c r="AX2236" t="str" cm="1">
        <f t="array" ref="AX2236">IFERROR(IF(P2236&lt;&gt;"",P2236,IF(OR($S2236="",$T2236=""),"",IF($T2236&lt;&gt;"",_xlfn._xlws.FILTER(P:P,($BU:$BU=$BU2236)*($I:$I=$I2236)*($T:$T=$T2236)*($S:$S=_xlfn.MINIFS($S:$S,$T:$T,"="&amp;$T2236)),""))))&amp;"",IF(P2236="","",""))&amp;""</f>
        <v/>
      </c>
      <c r="AY2236" t="str" cm="1">
        <f t="array" ref="AY2236">IFERROR(IF(Q2236&lt;&gt;"",Q2236,IF(OR($S2236="",$T2236=""),"",IF($T2236&lt;&gt;"",_xlfn._xlws.FILTER(Q:Q,($BU:$BU=$BU2236)*($I:$I=$I2236)*($T:$T=$T2236)*($S:$S=_xlfn.MINIFS($S:$S,$T:$T,"="&amp;$T2236)),""))))&amp;"",IF(Q2236="","",""))&amp;""</f>
        <v>s</v>
      </c>
      <c r="AZ2236" t="str" cm="1">
        <f t="array" ref="AZ2236">IFERROR(IF(R2236&lt;&gt;"",R2236,IF(OR($S2236="",$T2236=""),"",IF($T2236&lt;&gt;"",_xlfn._xlws.FILTER(R:R,($BU:$BU=$BU2236)*($I:$I=$I2236)*($T:$T=$T2236)*($S:$S=_xlfn.MINIFS($S:$S,$T:$T,"="&amp;$T2236)),""))))&amp;"",IF(R2236="","",""))&amp;""</f>
        <v>1</v>
      </c>
      <c r="BA2236" s="6">
        <f t="shared" si="3179"/>
        <v>190</v>
      </c>
      <c r="BB2236">
        <f t="shared" ref="BB2236:BD2236" si="3246">BB2235</f>
        <v>18987</v>
      </c>
      <c r="BC2236" t="str">
        <f t="shared" si="3246"/>
        <v>Velodrome</v>
      </c>
      <c r="BD2236" t="str">
        <f t="shared" si="3246"/>
        <v>Outlaws</v>
      </c>
      <c r="BE2236" t="s">
        <v>9</v>
      </c>
      <c r="BF2236" t="s">
        <v>183</v>
      </c>
      <c r="BI2236" cm="1">
        <f t="array" ref="BI2236">IFERROR(_xlfn._xlws.FILTER(shifts!A:A,(shifts!B:B=events!AD2236)*(shifts!AG:AG&gt;=events!BK2236)*(shifts!AH:AH&lt;=events!BL2236)),BI2235)</f>
        <v>79</v>
      </c>
      <c r="BJ2236" s="15">
        <f t="shared" si="3181"/>
        <v>0</v>
      </c>
      <c r="BK2236">
        <f t="shared" si="3182"/>
        <v>1033</v>
      </c>
      <c r="BL2236">
        <f t="shared" si="3183"/>
        <v>1033</v>
      </c>
      <c r="BM2236" s="15">
        <f>SUMIFS(BJ$2:BJ2236,K$2:K2236,"=Intermission")+SUMIFS(BJ$2:BJ2236,K$2:K2236,"=Timeout")</f>
        <v>143</v>
      </c>
      <c r="BN2236">
        <f t="shared" si="3184"/>
        <v>2303</v>
      </c>
      <c r="BO2236" s="19">
        <f t="shared" si="3185"/>
        <v>2350</v>
      </c>
      <c r="BP2236">
        <f t="shared" si="3186"/>
        <v>2345</v>
      </c>
      <c r="BQ2236" s="17">
        <f t="shared" si="3187"/>
        <v>2350</v>
      </c>
      <c r="BR2236" t="str">
        <f t="shared" si="3188"/>
        <v>event_team_player_1</v>
      </c>
      <c r="BS2236">
        <f>COUNTIFS(S$3:S2236,"="&amp;S2236,AI$3:AI2236,"="&amp;AI2236)</f>
        <v>1</v>
      </c>
      <c r="BT2236" t="str">
        <f>IFERROR(VLOOKUP(BB2236&amp;BU2236&amp;X2236,game_rosters!U:W,3,FALSE),"")</f>
        <v>P100031</v>
      </c>
      <c r="BU2236" t="str">
        <f t="shared" si="3189"/>
        <v>Outlaws</v>
      </c>
    </row>
    <row r="2237" spans="1:73" x14ac:dyDescent="0.2">
      <c r="A2237" t="str">
        <f t="shared" si="3164"/>
        <v/>
      </c>
      <c r="I2237" s="44">
        <v>14</v>
      </c>
      <c r="R2237" s="51">
        <v>1</v>
      </c>
      <c r="S2237">
        <v>1149</v>
      </c>
      <c r="T2237" t="s">
        <v>756</v>
      </c>
      <c r="X2237">
        <v>14</v>
      </c>
      <c r="AA2237">
        <f t="shared" si="3213"/>
        <v>2149</v>
      </c>
      <c r="AB2237" t="str">
        <f t="shared" si="3214"/>
        <v/>
      </c>
      <c r="AC2237">
        <f t="shared" si="3160"/>
        <v>2149</v>
      </c>
      <c r="AD2237" s="6">
        <v>3</v>
      </c>
      <c r="AE2237" t="s">
        <v>732</v>
      </c>
      <c r="AF2237" t="s">
        <v>923</v>
      </c>
      <c r="AG2237" t="s">
        <v>756</v>
      </c>
      <c r="AH2237" t="s">
        <v>756</v>
      </c>
      <c r="AI2237" t="str">
        <f t="shared" si="3165"/>
        <v>o</v>
      </c>
      <c r="AJ2237" t="str">
        <f t="shared" si="3166"/>
        <v/>
      </c>
      <c r="AK2237" t="str">
        <f t="shared" si="3167"/>
        <v/>
      </c>
      <c r="AL2237" t="str">
        <f t="shared" si="3168"/>
        <v/>
      </c>
      <c r="AM2237" t="str">
        <f t="shared" si="3169"/>
        <v/>
      </c>
      <c r="AN2237" t="str">
        <f t="shared" si="3170"/>
        <v>Away</v>
      </c>
      <c r="AO2237" t="str">
        <f t="shared" si="3171"/>
        <v>a</v>
      </c>
      <c r="AP2237" t="str">
        <f t="shared" si="3172"/>
        <v/>
      </c>
      <c r="AQ2237" t="str">
        <f t="shared" si="3173"/>
        <v/>
      </c>
      <c r="AR2237" t="str">
        <f t="shared" si="3174"/>
        <v>Away</v>
      </c>
      <c r="AS2237" t="str">
        <f t="shared" si="3175"/>
        <v>a</v>
      </c>
      <c r="AT2237" t="str">
        <f t="shared" si="3176"/>
        <v>Offensive</v>
      </c>
      <c r="AU2237" t="str">
        <f t="shared" si="3177"/>
        <v/>
      </c>
      <c r="AV2237" t="str">
        <f t="shared" si="3178"/>
        <v/>
      </c>
      <c r="AW2237" t="str" cm="1">
        <f t="array" ref="AW2237">IFERROR(IF(O2237&lt;&gt;"",O2237,IF(OR($S2237="",$T2237=""),"",IF(O2237&lt;&gt;"",O2237,IF($T2237&lt;&gt;"",_xlfn._xlws.FILTER(O:O,($BU:$BU=$BU2237)*($I:$I=$I2237)*($T:$T=$T2237)*($S:$S=_xlfn.MINIFS($S:$S,$T:$T,"="&amp;$T2237)),"")))))&amp;"",IF(O2237="","",""))&amp;""</f>
        <v/>
      </c>
      <c r="AX2237" t="str" cm="1">
        <f t="array" ref="AX2237">IFERROR(IF(P2237&lt;&gt;"",P2237,IF(OR($S2237="",$T2237=""),"",IF($T2237&lt;&gt;"",_xlfn._xlws.FILTER(P:P,($BU:$BU=$BU2237)*($I:$I=$I2237)*($T:$T=$T2237)*($S:$S=_xlfn.MINIFS($S:$S,$T:$T,"="&amp;$T2237)),""))))&amp;"",IF(P2237="","",""))&amp;""</f>
        <v/>
      </c>
      <c r="AY2237" t="str" cm="1">
        <f t="array" ref="AY2237">IFERROR(IF(Q2237&lt;&gt;"",Q2237,IF(OR($S2237="",$T2237=""),"",IF($T2237&lt;&gt;"",_xlfn._xlws.FILTER(Q:Q,($BU:$BU=$BU2237)*($I:$I=$I2237)*($T:$T=$T2237)*($S:$S=_xlfn.MINIFS($S:$S,$T:$T,"="&amp;$T2237)),""))))&amp;"",IF(Q2237="","",""))&amp;""</f>
        <v/>
      </c>
      <c r="AZ2237" t="str" cm="1">
        <f t="array" ref="AZ2237">IFERROR(IF(R2237&lt;&gt;"",R2237,IF(OR($S2237="",$T2237=""),"",IF($T2237&lt;&gt;"",_xlfn._xlws.FILTER(R:R,($BU:$BU=$BU2237)*($I:$I=$I2237)*($T:$T=$T2237)*($S:$S=_xlfn.MINIFS($S:$S,$T:$T,"="&amp;$T2237)),""))))&amp;"",IF(R2237="","",""))&amp;""</f>
        <v>1</v>
      </c>
      <c r="BA2237" s="6">
        <f t="shared" si="3179"/>
        <v>190</v>
      </c>
      <c r="BB2237">
        <f t="shared" ref="BB2237:BD2237" si="3247">BB2236</f>
        <v>18987</v>
      </c>
      <c r="BC2237" t="str">
        <f t="shared" si="3247"/>
        <v>Velodrome</v>
      </c>
      <c r="BD2237" t="str">
        <f t="shared" si="3247"/>
        <v>Outlaws</v>
      </c>
      <c r="BE2237" t="s">
        <v>9</v>
      </c>
      <c r="BF2237" t="s">
        <v>183</v>
      </c>
      <c r="BI2237" cm="1">
        <f t="array" ref="BI2237">IFERROR(_xlfn._xlws.FILTER(shifts!A:A,(shifts!B:B=events!AD2237)*(shifts!AG:AG&gt;=events!BK2237)*(shifts!AH:AH&lt;=events!BL2237)),BI2236)</f>
        <v>79</v>
      </c>
      <c r="BJ2237" s="15">
        <f t="shared" si="3181"/>
        <v>0</v>
      </c>
      <c r="BK2237">
        <f t="shared" si="3182"/>
        <v>1033</v>
      </c>
      <c r="BL2237">
        <f t="shared" si="3183"/>
        <v>1033</v>
      </c>
      <c r="BM2237" s="15">
        <f>SUMIFS(BJ$2:BJ2237,K$2:K2237,"=Intermission")+SUMIFS(BJ$2:BJ2237,K$2:K2237,"=Timeout")</f>
        <v>143</v>
      </c>
      <c r="BN2237">
        <f t="shared" si="3184"/>
        <v>2303</v>
      </c>
      <c r="BO2237" s="19">
        <f t="shared" si="3185"/>
        <v>2350</v>
      </c>
      <c r="BP2237">
        <f t="shared" si="3186"/>
        <v>2345</v>
      </c>
      <c r="BQ2237" s="17">
        <f t="shared" si="3187"/>
        <v>2350</v>
      </c>
      <c r="BR2237" t="str">
        <f t="shared" si="3188"/>
        <v>opp_team_player_1</v>
      </c>
      <c r="BS2237">
        <f>COUNTIFS(S$3:S2237,"="&amp;S2237,AI$3:AI2237,"="&amp;AI2237)</f>
        <v>1</v>
      </c>
      <c r="BT2237" t="str">
        <f>IFERROR(VLOOKUP(BB2237&amp;BU2237&amp;X2237,game_rosters!U:W,3,FALSE),"")</f>
        <v>P100132</v>
      </c>
      <c r="BU2237" t="str">
        <f t="shared" si="3189"/>
        <v>Velodrome</v>
      </c>
    </row>
    <row r="2238" spans="1:73" x14ac:dyDescent="0.2">
      <c r="A2238">
        <f t="shared" si="3164"/>
        <v>1</v>
      </c>
      <c r="I2238" s="44">
        <v>13</v>
      </c>
      <c r="K2238" t="s">
        <v>13</v>
      </c>
      <c r="S2238">
        <v>1150</v>
      </c>
      <c r="T2238" t="s">
        <v>756</v>
      </c>
      <c r="W2238" t="s">
        <v>731</v>
      </c>
      <c r="X2238">
        <v>13</v>
      </c>
      <c r="Z2238">
        <v>1</v>
      </c>
      <c r="AA2238">
        <f t="shared" si="3213"/>
        <v>2150</v>
      </c>
      <c r="AB2238" t="str">
        <f t="shared" si="3214"/>
        <v/>
      </c>
      <c r="AC2238">
        <f t="shared" si="3160"/>
        <v>2150</v>
      </c>
      <c r="AD2238" s="6">
        <v>3</v>
      </c>
      <c r="AE2238" t="s">
        <v>732</v>
      </c>
      <c r="AF2238" t="s">
        <v>746</v>
      </c>
      <c r="AG2238" t="s">
        <v>732</v>
      </c>
      <c r="AH2238" t="s">
        <v>912</v>
      </c>
      <c r="AI2238" t="str">
        <f t="shared" si="3165"/>
        <v>e</v>
      </c>
      <c r="AJ2238" t="str">
        <f t="shared" si="3166"/>
        <v/>
      </c>
      <c r="AK2238" t="str">
        <f t="shared" si="3167"/>
        <v/>
      </c>
      <c r="AL2238" t="str">
        <f t="shared" si="3168"/>
        <v/>
      </c>
      <c r="AM2238" t="str">
        <f t="shared" si="3169"/>
        <v/>
      </c>
      <c r="AN2238" t="str">
        <f t="shared" si="3170"/>
        <v>Away</v>
      </c>
      <c r="AO2238" t="str">
        <f t="shared" si="3171"/>
        <v>a</v>
      </c>
      <c r="AP2238" t="str">
        <f t="shared" si="3172"/>
        <v/>
      </c>
      <c r="AQ2238" t="str">
        <f t="shared" si="3173"/>
        <v/>
      </c>
      <c r="AR2238" t="str">
        <f t="shared" si="3174"/>
        <v>Away</v>
      </c>
      <c r="AS2238" t="str">
        <f t="shared" si="3175"/>
        <v>a</v>
      </c>
      <c r="AT2238" t="str">
        <f t="shared" si="3176"/>
        <v>Offensive</v>
      </c>
      <c r="AU2238" t="str">
        <f t="shared" si="3177"/>
        <v/>
      </c>
      <c r="AV2238" t="str">
        <f t="shared" si="3178"/>
        <v/>
      </c>
      <c r="AW2238" t="str" cm="1">
        <f t="array" ref="AW2238">IFERROR(IF(O2238&lt;&gt;"",O2238,IF(OR($S2238="",$T2238=""),"",IF(O2238&lt;&gt;"",O2238,IF($T2238&lt;&gt;"",_xlfn._xlws.FILTER(O:O,($BU:$BU=$BU2238)*($I:$I=$I2238)*($T:$T=$T2238)*($S:$S=_xlfn.MINIFS($S:$S,$T:$T,"="&amp;$T2238)),"")))))&amp;"",IF(O2238="","",""))&amp;""</f>
        <v/>
      </c>
      <c r="AX2238" t="str" cm="1">
        <f t="array" ref="AX2238">IFERROR(IF(P2238&lt;&gt;"",P2238,IF(OR($S2238="",$T2238=""),"",IF($T2238&lt;&gt;"",_xlfn._xlws.FILTER(P:P,($BU:$BU=$BU2238)*($I:$I=$I2238)*($T:$T=$T2238)*($S:$S=_xlfn.MINIFS($S:$S,$T:$T,"="&amp;$T2238)),""))))&amp;"",IF(P2238="","",""))&amp;""</f>
        <v/>
      </c>
      <c r="AY2238" t="str" cm="1">
        <f t="array" ref="AY2238">IFERROR(IF(Q2238&lt;&gt;"",Q2238,IF(OR($S2238="",$T2238=""),"",IF($T2238&lt;&gt;"",_xlfn._xlws.FILTER(Q:Q,($BU:$BU=$BU2238)*($I:$I=$I2238)*($T:$T=$T2238)*($S:$S=_xlfn.MINIFS($S:$S,$T:$T,"="&amp;$T2238)),""))))&amp;"",IF(Q2238="","",""))&amp;""</f>
        <v/>
      </c>
      <c r="AZ2238" t="str" cm="1">
        <f t="array" ref="AZ2238">IFERROR(IF(R2238&lt;&gt;"",R2238,IF(OR($S2238="",$T2238=""),"",IF($T2238&lt;&gt;"",_xlfn._xlws.FILTER(R:R,($BU:$BU=$BU2238)*($I:$I=$I2238)*($T:$T=$T2238)*($S:$S=_xlfn.MINIFS($S:$S,$T:$T,"="&amp;$T2238)),""))))&amp;"",IF(R2238="","",""))&amp;""</f>
        <v/>
      </c>
      <c r="BA2238" s="6">
        <f t="shared" si="3179"/>
        <v>190</v>
      </c>
      <c r="BB2238">
        <f t="shared" ref="BB2238:BD2238" si="3248">BB2237</f>
        <v>18987</v>
      </c>
      <c r="BC2238" t="str">
        <f t="shared" si="3248"/>
        <v>Velodrome</v>
      </c>
      <c r="BD2238" t="str">
        <f t="shared" si="3248"/>
        <v>Outlaws</v>
      </c>
      <c r="BE2238" t="s">
        <v>13</v>
      </c>
      <c r="BF2238" t="s">
        <v>756</v>
      </c>
      <c r="BI2238" cm="1">
        <f t="array" ref="BI2238">IFERROR(_xlfn._xlws.FILTER(shifts!A:A,(shifts!B:B=events!AD2238)*(shifts!AG:AG&gt;=events!BK2238)*(shifts!AH:AH&lt;=events!BL2238)),BI2237)</f>
        <v>79</v>
      </c>
      <c r="BJ2238" s="15">
        <f t="shared" si="3181"/>
        <v>3</v>
      </c>
      <c r="BK2238">
        <f t="shared" si="3182"/>
        <v>1032</v>
      </c>
      <c r="BL2238">
        <f t="shared" si="3183"/>
        <v>1029</v>
      </c>
      <c r="BM2238" s="15">
        <f>SUMIFS(BJ$2:BJ2238,K$2:K2238,"=Intermission")+SUMIFS(BJ$2:BJ2238,K$2:K2238,"=Timeout")</f>
        <v>143</v>
      </c>
      <c r="BN2238">
        <f t="shared" si="3184"/>
        <v>2303</v>
      </c>
      <c r="BO2238" s="19">
        <f t="shared" si="3185"/>
        <v>2351</v>
      </c>
      <c r="BP2238">
        <f t="shared" si="3186"/>
        <v>2346</v>
      </c>
      <c r="BQ2238" s="17">
        <f t="shared" si="3187"/>
        <v>2354</v>
      </c>
      <c r="BR2238" t="str">
        <f t="shared" si="3188"/>
        <v>event_team_player_1</v>
      </c>
      <c r="BS2238">
        <f>COUNTIFS(S$3:S2238,"="&amp;S2238,AI$3:AI2238,"="&amp;AI2238)</f>
        <v>1</v>
      </c>
      <c r="BT2238" t="str">
        <f>IFERROR(VLOOKUP(BB2238&amp;BU2238&amp;X2238,game_rosters!U:W,3,FALSE),"")</f>
        <v>P100031</v>
      </c>
      <c r="BU2238" t="str">
        <f t="shared" si="3189"/>
        <v>Outlaws</v>
      </c>
    </row>
    <row r="2239" spans="1:73" x14ac:dyDescent="0.2">
      <c r="A2239">
        <f t="shared" si="3164"/>
        <v>1</v>
      </c>
      <c r="I2239" s="44">
        <v>13</v>
      </c>
      <c r="K2239" t="s">
        <v>7</v>
      </c>
      <c r="L2239" t="s">
        <v>182</v>
      </c>
      <c r="M2239" t="s">
        <v>67</v>
      </c>
      <c r="N2239" t="s">
        <v>594</v>
      </c>
      <c r="O2239" t="s">
        <v>612</v>
      </c>
      <c r="Q2239" t="s">
        <v>594</v>
      </c>
      <c r="S2239">
        <v>1151</v>
      </c>
      <c r="T2239" t="s">
        <v>756</v>
      </c>
      <c r="W2239" t="s">
        <v>735</v>
      </c>
      <c r="X2239">
        <v>13</v>
      </c>
      <c r="Z2239">
        <v>1</v>
      </c>
      <c r="AA2239">
        <f t="shared" si="3213"/>
        <v>2151</v>
      </c>
      <c r="AB2239" t="str">
        <f t="shared" si="3214"/>
        <v/>
      </c>
      <c r="AC2239">
        <f t="shared" si="3160"/>
        <v>2151</v>
      </c>
      <c r="AD2239" s="6">
        <v>3</v>
      </c>
      <c r="AE2239" t="s">
        <v>732</v>
      </c>
      <c r="AF2239" t="s">
        <v>912</v>
      </c>
      <c r="AG2239" t="s">
        <v>756</v>
      </c>
      <c r="AH2239" t="s">
        <v>756</v>
      </c>
      <c r="AI2239" t="str">
        <f t="shared" si="3165"/>
        <v>e</v>
      </c>
      <c r="AJ2239" t="str">
        <f t="shared" si="3166"/>
        <v/>
      </c>
      <c r="AK2239" t="str">
        <f t="shared" si="3167"/>
        <v/>
      </c>
      <c r="AL2239" t="str">
        <f t="shared" si="3168"/>
        <v/>
      </c>
      <c r="AM2239" t="str">
        <f t="shared" si="3169"/>
        <v/>
      </c>
      <c r="AN2239" t="str">
        <f t="shared" si="3170"/>
        <v>Home</v>
      </c>
      <c r="AO2239" t="str">
        <f t="shared" si="3171"/>
        <v>h</v>
      </c>
      <c r="AP2239" t="str">
        <f t="shared" si="3172"/>
        <v/>
      </c>
      <c r="AQ2239" t="str">
        <f t="shared" si="3173"/>
        <v/>
      </c>
      <c r="AR2239" t="str">
        <f t="shared" si="3174"/>
        <v>Home</v>
      </c>
      <c r="AS2239" t="str">
        <f t="shared" si="3175"/>
        <v>h</v>
      </c>
      <c r="AT2239" t="str">
        <f t="shared" si="3176"/>
        <v>Offensive</v>
      </c>
      <c r="AU2239" t="str">
        <f t="shared" si="3177"/>
        <v/>
      </c>
      <c r="AV2239" t="str">
        <f t="shared" si="3178"/>
        <v/>
      </c>
      <c r="AW2239" t="str" cm="1">
        <f t="array" ref="AW2239">IFERROR(IF(O2239&lt;&gt;"",O2239,IF(OR($S2239="",$T2239=""),"",IF(O2239&lt;&gt;"",O2239,IF($T2239&lt;&gt;"",_xlfn._xlws.FILTER(O:O,($BU:$BU=$BU2239)*($I:$I=$I2239)*($T:$T=$T2239)*($S:$S=_xlfn.MINIFS($S:$S,$T:$T,"="&amp;$T2239)),"")))))&amp;"",IF(O2239="","",""))&amp;""</f>
        <v>Defensive_Zone-AttemptedBreakOutPass</v>
      </c>
      <c r="AX2239" t="str" cm="1">
        <f t="array" ref="AX2239">IFERROR(IF(P2239&lt;&gt;"",P2239,IF(OR($S2239="",$T2239=""),"",IF($T2239&lt;&gt;"",_xlfn._xlws.FILTER(P:P,($BU:$BU=$BU2239)*($I:$I=$I2239)*($T:$T=$T2239)*($S:$S=_xlfn.MINIFS($S:$S,$T:$T,"="&amp;$T2239)),""))))&amp;"",IF(P2239="","",""))&amp;""</f>
        <v/>
      </c>
      <c r="AY2239" t="str" cm="1">
        <f t="array" ref="AY2239">IFERROR(IF(Q2239&lt;&gt;"",Q2239,IF(OR($S2239="",$T2239=""),"",IF($T2239&lt;&gt;"",_xlfn._xlws.FILTER(Q:Q,($BU:$BU=$BU2239)*($I:$I=$I2239)*($T:$T=$T2239)*($S:$S=_xlfn.MINIFS($S:$S,$T:$T,"="&amp;$T2239)),""))))&amp;"",IF(Q2239="","",""))&amp;""</f>
        <v>u</v>
      </c>
      <c r="AZ2239" t="str" cm="1">
        <f t="array" ref="AZ2239">IFERROR(IF(R2239&lt;&gt;"",R2239,IF(OR($S2239="",$T2239=""),"",IF($T2239&lt;&gt;"",_xlfn._xlws.FILTER(R:R,($BU:$BU=$BU2239)*($I:$I=$I2239)*($T:$T=$T2239)*($S:$S=_xlfn.MINIFS($S:$S,$T:$T,"="&amp;$T2239)),""))))&amp;"",IF(R2239="","",""))&amp;""</f>
        <v/>
      </c>
      <c r="BA2239" s="6">
        <f t="shared" si="3179"/>
        <v>190</v>
      </c>
      <c r="BB2239">
        <f t="shared" ref="BB2239:BD2239" si="3249">BB2238</f>
        <v>18987</v>
      </c>
      <c r="BC2239" t="str">
        <f t="shared" si="3249"/>
        <v>Velodrome</v>
      </c>
      <c r="BD2239" t="str">
        <f t="shared" si="3249"/>
        <v>Outlaws</v>
      </c>
      <c r="BE2239" t="s">
        <v>7</v>
      </c>
      <c r="BF2239" t="s">
        <v>182</v>
      </c>
      <c r="BI2239" cm="1">
        <f t="array" ref="BI2239">IFERROR(_xlfn._xlws.FILTER(shifts!A:A,(shifts!B:B=events!AD2239)*(shifts!AG:AG&gt;=events!BK2239)*(shifts!AH:AH&lt;=events!BL2239)),BI2238)</f>
        <v>79</v>
      </c>
      <c r="BJ2239" s="15">
        <f t="shared" si="3181"/>
        <v>0</v>
      </c>
      <c r="BK2239">
        <f t="shared" si="3182"/>
        <v>1029</v>
      </c>
      <c r="BL2239">
        <f t="shared" si="3183"/>
        <v>1029</v>
      </c>
      <c r="BM2239" s="15">
        <f>SUMIFS(BJ$2:BJ2239,K$2:K2239,"=Intermission")+SUMIFS(BJ$2:BJ2239,K$2:K2239,"=Timeout")</f>
        <v>143</v>
      </c>
      <c r="BN2239">
        <f t="shared" si="3184"/>
        <v>2303</v>
      </c>
      <c r="BO2239" s="19">
        <f t="shared" si="3185"/>
        <v>2354</v>
      </c>
      <c r="BP2239">
        <f t="shared" si="3186"/>
        <v>2349</v>
      </c>
      <c r="BQ2239" s="17">
        <f t="shared" si="3187"/>
        <v>2354</v>
      </c>
      <c r="BR2239" t="str">
        <f t="shared" si="3188"/>
        <v>event_team_player_1</v>
      </c>
      <c r="BS2239">
        <f>COUNTIFS(S$3:S2239,"="&amp;S2239,AI$3:AI2239,"="&amp;AI2239)</f>
        <v>1</v>
      </c>
      <c r="BT2239" t="str">
        <f>IFERROR(VLOOKUP(BB2239&amp;BU2239&amp;X2239,game_rosters!U:W,3,FALSE),"")</f>
        <v>P100031</v>
      </c>
      <c r="BU2239" t="s">
        <v>960</v>
      </c>
    </row>
    <row r="2240" spans="1:73" x14ac:dyDescent="0.2">
      <c r="A2240" t="str">
        <f t="shared" si="3164"/>
        <v/>
      </c>
      <c r="I2240" s="44">
        <v>68</v>
      </c>
      <c r="S2240">
        <v>1151</v>
      </c>
      <c r="T2240" t="s">
        <v>756</v>
      </c>
      <c r="X2240">
        <v>68</v>
      </c>
      <c r="Z2240">
        <v>1</v>
      </c>
      <c r="AA2240">
        <f t="shared" si="3213"/>
        <v>2151</v>
      </c>
      <c r="AB2240" t="str">
        <f t="shared" si="3214"/>
        <v/>
      </c>
      <c r="AC2240">
        <f t="shared" si="3160"/>
        <v>2151</v>
      </c>
      <c r="AD2240" s="6">
        <v>3</v>
      </c>
      <c r="AE2240" t="s">
        <v>732</v>
      </c>
      <c r="AF2240" t="s">
        <v>912</v>
      </c>
      <c r="AG2240" t="s">
        <v>756</v>
      </c>
      <c r="AH2240" t="s">
        <v>756</v>
      </c>
      <c r="AI2240" t="str">
        <f t="shared" si="3165"/>
        <v>e</v>
      </c>
      <c r="AJ2240" t="str">
        <f t="shared" si="3166"/>
        <v/>
      </c>
      <c r="AK2240" t="str">
        <f t="shared" si="3167"/>
        <v/>
      </c>
      <c r="AL2240" t="str">
        <f t="shared" si="3168"/>
        <v/>
      </c>
      <c r="AM2240" t="str">
        <f t="shared" si="3169"/>
        <v/>
      </c>
      <c r="AN2240" t="str">
        <f t="shared" si="3170"/>
        <v>Home</v>
      </c>
      <c r="AO2240" t="str">
        <f t="shared" si="3171"/>
        <v>h</v>
      </c>
      <c r="AP2240" t="str">
        <f t="shared" si="3172"/>
        <v/>
      </c>
      <c r="AQ2240" t="str">
        <f t="shared" si="3173"/>
        <v/>
      </c>
      <c r="AR2240" t="str">
        <f t="shared" si="3174"/>
        <v>Home</v>
      </c>
      <c r="AS2240" t="str">
        <f t="shared" si="3175"/>
        <v>h</v>
      </c>
      <c r="AT2240" t="str">
        <f t="shared" si="3176"/>
        <v>Offensive</v>
      </c>
      <c r="AU2240" t="str">
        <f t="shared" si="3177"/>
        <v/>
      </c>
      <c r="AV2240" t="str">
        <f t="shared" si="3178"/>
        <v/>
      </c>
      <c r="AW2240" t="str" cm="1">
        <f t="array" ref="AW2240">IFERROR(IF(O2240&lt;&gt;"",O2240,IF(OR($S2240="",$T2240=""),"",IF(O2240&lt;&gt;"",O2240,IF($T2240&lt;&gt;"",_xlfn._xlws.FILTER(O:O,($BU:$BU=$BU2240)*($I:$I=$I2240)*($T:$T=$T2240)*($S:$S=_xlfn.MINIFS($S:$S,$T:$T,"="&amp;$T2240)),"")))))&amp;"",IF(O2240="","",""))&amp;""</f>
        <v/>
      </c>
      <c r="AX2240" t="str" cm="1">
        <f t="array" ref="AX2240">IFERROR(IF(P2240&lt;&gt;"",P2240,IF(OR($S2240="",$T2240=""),"",IF($T2240&lt;&gt;"",_xlfn._xlws.FILTER(P:P,($BU:$BU=$BU2240)*($I:$I=$I2240)*($T:$T=$T2240)*($S:$S=_xlfn.MINIFS($S:$S,$T:$T,"="&amp;$T2240)),""))))&amp;"",IF(P2240="","",""))&amp;""</f>
        <v/>
      </c>
      <c r="AY2240" t="str" cm="1">
        <f t="array" ref="AY2240">IFERROR(IF(Q2240&lt;&gt;"",Q2240,IF(OR($S2240="",$T2240=""),"",IF($T2240&lt;&gt;"",_xlfn._xlws.FILTER(Q:Q,($BU:$BU=$BU2240)*($I:$I=$I2240)*($T:$T=$T2240)*($S:$S=_xlfn.MINIFS($S:$S,$T:$T,"="&amp;$T2240)),""))))&amp;"",IF(Q2240="","",""))&amp;""</f>
        <v/>
      </c>
      <c r="AZ2240" t="str" cm="1">
        <f t="array" ref="AZ2240">IFERROR(IF(R2240&lt;&gt;"",R2240,IF(OR($S2240="",$T2240=""),"",IF($T2240&lt;&gt;"",_xlfn._xlws.FILTER(R:R,($BU:$BU=$BU2240)*($I:$I=$I2240)*($T:$T=$T2240)*($S:$S=_xlfn.MINIFS($S:$S,$T:$T,"="&amp;$T2240)),""))))&amp;"",IF(R2240="","",""))&amp;""</f>
        <v/>
      </c>
      <c r="BA2240" s="6">
        <f t="shared" si="3179"/>
        <v>190</v>
      </c>
      <c r="BB2240">
        <f t="shared" ref="BB2240:BD2240" si="3250">BB2239</f>
        <v>18987</v>
      </c>
      <c r="BC2240" t="str">
        <f t="shared" si="3250"/>
        <v>Velodrome</v>
      </c>
      <c r="BD2240" t="str">
        <f t="shared" si="3250"/>
        <v>Outlaws</v>
      </c>
      <c r="BE2240" t="s">
        <v>7</v>
      </c>
      <c r="BF2240" t="s">
        <v>182</v>
      </c>
      <c r="BI2240" cm="1">
        <f t="array" ref="BI2240">IFERROR(_xlfn._xlws.FILTER(shifts!A:A,(shifts!B:B=events!AD2240)*(shifts!AG:AG&gt;=events!BK2240)*(shifts!AH:AH&lt;=events!BL2240)),BI2239)</f>
        <v>79</v>
      </c>
      <c r="BJ2240" s="15">
        <f t="shared" si="3181"/>
        <v>0</v>
      </c>
      <c r="BK2240">
        <f t="shared" si="3182"/>
        <v>1029</v>
      </c>
      <c r="BL2240">
        <f t="shared" si="3183"/>
        <v>1029</v>
      </c>
      <c r="BM2240" s="15">
        <f>SUMIFS(BJ$2:BJ2240,K$2:K2240,"=Intermission")+SUMIFS(BJ$2:BJ2240,K$2:K2240,"=Timeout")</f>
        <v>143</v>
      </c>
      <c r="BN2240">
        <f t="shared" si="3184"/>
        <v>2303</v>
      </c>
      <c r="BO2240" s="19">
        <f t="shared" si="3185"/>
        <v>2354</v>
      </c>
      <c r="BP2240">
        <f t="shared" si="3186"/>
        <v>2349</v>
      </c>
      <c r="BQ2240" s="17">
        <f t="shared" si="3187"/>
        <v>2354</v>
      </c>
      <c r="BR2240" t="str">
        <f t="shared" si="3188"/>
        <v>event_team_player_2</v>
      </c>
      <c r="BS2240">
        <f>COUNTIFS(S$3:S2240,"="&amp;S2240,AI$3:AI2240,"="&amp;AI2240)</f>
        <v>2</v>
      </c>
      <c r="BT2240" t="str">
        <f>IFERROR(VLOOKUP(BB2240&amp;BU2240&amp;X2240,game_rosters!U:W,3,FALSE),"")</f>
        <v>P100128</v>
      </c>
      <c r="BU2240" t="s">
        <v>960</v>
      </c>
    </row>
    <row r="2241" spans="1:73" x14ac:dyDescent="0.2">
      <c r="A2241">
        <f t="shared" si="3164"/>
        <v>1</v>
      </c>
      <c r="I2241" s="44">
        <v>84</v>
      </c>
      <c r="K2241" t="s">
        <v>238</v>
      </c>
      <c r="L2241" t="s">
        <v>658</v>
      </c>
      <c r="N2241" t="s">
        <v>594</v>
      </c>
      <c r="O2241" t="s">
        <v>610</v>
      </c>
      <c r="Q2241" t="s">
        <v>594</v>
      </c>
      <c r="R2241" s="51">
        <v>1</v>
      </c>
      <c r="S2241">
        <v>1152</v>
      </c>
      <c r="T2241" t="s">
        <v>756</v>
      </c>
      <c r="W2241" t="s">
        <v>735</v>
      </c>
      <c r="X2241">
        <v>84</v>
      </c>
      <c r="Z2241">
        <v>1</v>
      </c>
      <c r="AA2241">
        <f t="shared" si="3213"/>
        <v>2152</v>
      </c>
      <c r="AB2241" t="str">
        <f t="shared" si="3214"/>
        <v/>
      </c>
      <c r="AC2241">
        <f t="shared" si="3160"/>
        <v>2152</v>
      </c>
      <c r="AD2241" s="6">
        <v>3</v>
      </c>
      <c r="AE2241" t="s">
        <v>732</v>
      </c>
      <c r="AF2241" t="s">
        <v>912</v>
      </c>
      <c r="AG2241" t="s">
        <v>756</v>
      </c>
      <c r="AH2241" t="s">
        <v>756</v>
      </c>
      <c r="AI2241" t="str">
        <f t="shared" si="3165"/>
        <v>e</v>
      </c>
      <c r="AJ2241" t="str">
        <f t="shared" si="3166"/>
        <v/>
      </c>
      <c r="AK2241" t="str">
        <f t="shared" si="3167"/>
        <v/>
      </c>
      <c r="AL2241" t="str">
        <f t="shared" si="3168"/>
        <v/>
      </c>
      <c r="AM2241" t="str">
        <f t="shared" si="3169"/>
        <v/>
      </c>
      <c r="AN2241" t="str">
        <f t="shared" si="3170"/>
        <v>Home</v>
      </c>
      <c r="AO2241" t="str">
        <f t="shared" si="3171"/>
        <v>h</v>
      </c>
      <c r="AP2241" t="str">
        <f t="shared" si="3172"/>
        <v/>
      </c>
      <c r="AQ2241" t="str">
        <f t="shared" si="3173"/>
        <v/>
      </c>
      <c r="AR2241" t="str">
        <f t="shared" si="3174"/>
        <v>Home</v>
      </c>
      <c r="AS2241" t="str">
        <f t="shared" si="3175"/>
        <v>h</v>
      </c>
      <c r="AT2241" t="str">
        <f t="shared" si="3176"/>
        <v>Offensive</v>
      </c>
      <c r="AU2241" t="str">
        <f t="shared" si="3177"/>
        <v/>
      </c>
      <c r="AV2241" t="str">
        <f t="shared" si="3178"/>
        <v/>
      </c>
      <c r="AW2241" t="str" cm="1">
        <f t="array" ref="AW2241">IFERROR(IF(O2241&lt;&gt;"",O2241,IF(OR($S2241="",$T2241=""),"",IF(O2241&lt;&gt;"",O2241,IF($T2241&lt;&gt;"",_xlfn._xlws.FILTER(O:O,($BU:$BU=$BU2241)*($I:$I=$I2241)*($T:$T=$T2241)*($S:$S=_xlfn.MINIFS($S:$S,$T:$T,"="&amp;$T2241)),"")))))&amp;"",IF(O2241="","",""))&amp;""</f>
        <v>Offensive_Zone-AttemptedKeepin</v>
      </c>
      <c r="AX2241" t="str" cm="1">
        <f t="array" ref="AX2241">IFERROR(IF(P2241&lt;&gt;"",P2241,IF(OR($S2241="",$T2241=""),"",IF($T2241&lt;&gt;"",_xlfn._xlws.FILTER(P:P,($BU:$BU=$BU2241)*($I:$I=$I2241)*($T:$T=$T2241)*($S:$S=_xlfn.MINIFS($S:$S,$T:$T,"="&amp;$T2241)),""))))&amp;"",IF(P2241="","",""))&amp;""</f>
        <v/>
      </c>
      <c r="AY2241" t="str" cm="1">
        <f t="array" ref="AY2241">IFERROR(IF(Q2241&lt;&gt;"",Q2241,IF(OR($S2241="",$T2241=""),"",IF($T2241&lt;&gt;"",_xlfn._xlws.FILTER(Q:Q,($BU:$BU=$BU2241)*($I:$I=$I2241)*($T:$T=$T2241)*($S:$S=_xlfn.MINIFS($S:$S,$T:$T,"="&amp;$T2241)),""))))&amp;"",IF(Q2241="","",""))&amp;""</f>
        <v>u</v>
      </c>
      <c r="AZ2241" t="str" cm="1">
        <f t="array" ref="AZ2241">IFERROR(IF(R2241&lt;&gt;"",R2241,IF(OR($S2241="",$T2241=""),"",IF($T2241&lt;&gt;"",_xlfn._xlws.FILTER(R:R,($BU:$BU=$BU2241)*($I:$I=$I2241)*($T:$T=$T2241)*($S:$S=_xlfn.MINIFS($S:$S,$T:$T,"="&amp;$T2241)),""))))&amp;"",IF(R2241="","",""))&amp;""</f>
        <v>1</v>
      </c>
      <c r="BA2241" s="6">
        <f t="shared" si="3179"/>
        <v>190</v>
      </c>
      <c r="BB2241">
        <f t="shared" ref="BB2241:BD2241" si="3251">BB2240</f>
        <v>18987</v>
      </c>
      <c r="BC2241" t="str">
        <f t="shared" si="3251"/>
        <v>Velodrome</v>
      </c>
      <c r="BD2241" t="str">
        <f t="shared" si="3251"/>
        <v>Outlaws</v>
      </c>
      <c r="BE2241" t="s">
        <v>238</v>
      </c>
      <c r="BF2241" t="s">
        <v>658</v>
      </c>
      <c r="BI2241" cm="1">
        <f t="array" ref="BI2241">IFERROR(_xlfn._xlws.FILTER(shifts!A:A,(shifts!B:B=events!AD2241)*(shifts!AG:AG&gt;=events!BK2241)*(shifts!AH:AH&lt;=events!BL2241)),BI2240)</f>
        <v>79</v>
      </c>
      <c r="BJ2241" s="15">
        <f t="shared" si="3181"/>
        <v>0</v>
      </c>
      <c r="BK2241">
        <f t="shared" si="3182"/>
        <v>1029</v>
      </c>
      <c r="BL2241">
        <f t="shared" si="3183"/>
        <v>1029</v>
      </c>
      <c r="BM2241" s="15">
        <f>SUMIFS(BJ$2:BJ2241,K$2:K2241,"=Intermission")+SUMIFS(BJ$2:BJ2241,K$2:K2241,"=Timeout")</f>
        <v>143</v>
      </c>
      <c r="BN2241">
        <f t="shared" si="3184"/>
        <v>2303</v>
      </c>
      <c r="BO2241" s="19">
        <f t="shared" si="3185"/>
        <v>2354</v>
      </c>
      <c r="BP2241">
        <f t="shared" si="3186"/>
        <v>2349</v>
      </c>
      <c r="BQ2241" s="17">
        <f t="shared" si="3187"/>
        <v>2354</v>
      </c>
      <c r="BR2241" t="str">
        <f t="shared" si="3188"/>
        <v>event_team_player_1</v>
      </c>
      <c r="BS2241">
        <f>COUNTIFS(S$3:S2241,"="&amp;S2241,AI$3:AI2241,"="&amp;AI2241)</f>
        <v>1</v>
      </c>
      <c r="BT2241" t="str">
        <f>IFERROR(VLOOKUP(BB2241&amp;BU2241&amp;X2241,game_rosters!U:W,3,FALSE),"")</f>
        <v>P100198</v>
      </c>
      <c r="BU2241" t="str">
        <f t="shared" si="3189"/>
        <v>Velodrome</v>
      </c>
    </row>
    <row r="2242" spans="1:73" x14ac:dyDescent="0.2">
      <c r="A2242" t="str">
        <f t="shared" si="3164"/>
        <v/>
      </c>
      <c r="I2242" s="44">
        <v>68</v>
      </c>
      <c r="O2242" t="s">
        <v>601</v>
      </c>
      <c r="Q2242" t="s">
        <v>595</v>
      </c>
      <c r="R2242" s="51">
        <v>1</v>
      </c>
      <c r="S2242">
        <v>1152</v>
      </c>
      <c r="T2242" t="s">
        <v>756</v>
      </c>
      <c r="X2242">
        <v>68</v>
      </c>
      <c r="AA2242">
        <f t="shared" si="3213"/>
        <v>2152</v>
      </c>
      <c r="AB2242" t="str">
        <f t="shared" si="3214"/>
        <v/>
      </c>
      <c r="AC2242">
        <f t="shared" ref="AC2242:AC2305" si="3252">IF(AB2242&lt;&gt;"",AB2242,S2242+1000)</f>
        <v>2152</v>
      </c>
      <c r="AD2242" s="6">
        <v>3</v>
      </c>
      <c r="AE2242" t="s">
        <v>732</v>
      </c>
      <c r="AF2242" t="s">
        <v>912</v>
      </c>
      <c r="AG2242" t="s">
        <v>756</v>
      </c>
      <c r="AH2242" t="s">
        <v>756</v>
      </c>
      <c r="AI2242" t="str">
        <f t="shared" si="3165"/>
        <v>o</v>
      </c>
      <c r="AJ2242" t="str">
        <f t="shared" si="3166"/>
        <v/>
      </c>
      <c r="AK2242" t="str">
        <f t="shared" si="3167"/>
        <v/>
      </c>
      <c r="AL2242" t="str">
        <f t="shared" si="3168"/>
        <v/>
      </c>
      <c r="AM2242" t="str">
        <f t="shared" si="3169"/>
        <v/>
      </c>
      <c r="AN2242" t="str">
        <f t="shared" si="3170"/>
        <v>Home</v>
      </c>
      <c r="AO2242" t="str">
        <f t="shared" si="3171"/>
        <v>h</v>
      </c>
      <c r="AP2242" t="str">
        <f t="shared" si="3172"/>
        <v/>
      </c>
      <c r="AQ2242" t="str">
        <f t="shared" si="3173"/>
        <v/>
      </c>
      <c r="AR2242" t="str">
        <f t="shared" si="3174"/>
        <v>Home</v>
      </c>
      <c r="AS2242" t="str">
        <f t="shared" si="3175"/>
        <v>h</v>
      </c>
      <c r="AT2242" t="str">
        <f t="shared" si="3176"/>
        <v>Defensive</v>
      </c>
      <c r="AU2242" t="str">
        <f t="shared" si="3177"/>
        <v/>
      </c>
      <c r="AV2242" t="str">
        <f t="shared" si="3178"/>
        <v/>
      </c>
      <c r="AW2242" t="str" cm="1">
        <f t="array" ref="AW2242">IFERROR(IF(O2242&lt;&gt;"",O2242,IF(OR($S2242="",$T2242=""),"",IF(O2242&lt;&gt;"",O2242,IF($T2242&lt;&gt;"",_xlfn._xlws.FILTER(O:O,($BU:$BU=$BU2242)*($I:$I=$I2242)*($T:$T=$T2242)*($S:$S=_xlfn.MINIFS($S:$S,$T:$T,"="&amp;$T2242)),"")))))&amp;"",IF(O2242="","",""))&amp;""</f>
        <v>Defensive_PlayPossession-PokeCheck</v>
      </c>
      <c r="AX2242" t="str" cm="1">
        <f t="array" ref="AX2242">IFERROR(IF(P2242&lt;&gt;"",P2242,IF(OR($S2242="",$T2242=""),"",IF($T2242&lt;&gt;"",_xlfn._xlws.FILTER(P:P,($BU:$BU=$BU2242)*($I:$I=$I2242)*($T:$T=$T2242)*($S:$S=_xlfn.MINIFS($S:$S,$T:$T,"="&amp;$T2242)),""))))&amp;"",IF(P2242="","",""))&amp;""</f>
        <v/>
      </c>
      <c r="AY2242" t="str" cm="1">
        <f t="array" ref="AY2242">IFERROR(IF(Q2242&lt;&gt;"",Q2242,IF(OR($S2242="",$T2242=""),"",IF($T2242&lt;&gt;"",_xlfn._xlws.FILTER(Q:Q,($BU:$BU=$BU2242)*($I:$I=$I2242)*($T:$T=$T2242)*($S:$S=_xlfn.MINIFS($S:$S,$T:$T,"="&amp;$T2242)),""))))&amp;"",IF(Q2242="","",""))&amp;""</f>
        <v>s</v>
      </c>
      <c r="AZ2242" t="str" cm="1">
        <f t="array" ref="AZ2242">IFERROR(IF(R2242&lt;&gt;"",R2242,IF(OR($S2242="",$T2242=""),"",IF($T2242&lt;&gt;"",_xlfn._xlws.FILTER(R:R,($BU:$BU=$BU2242)*($I:$I=$I2242)*($T:$T=$T2242)*($S:$S=_xlfn.MINIFS($S:$S,$T:$T,"="&amp;$T2242)),""))))&amp;"",IF(R2242="","",""))&amp;""</f>
        <v>1</v>
      </c>
      <c r="BA2242" s="6">
        <f t="shared" si="3179"/>
        <v>190</v>
      </c>
      <c r="BB2242">
        <f t="shared" ref="BB2242:BD2242" si="3253">BB2241</f>
        <v>18987</v>
      </c>
      <c r="BC2242" t="str">
        <f t="shared" si="3253"/>
        <v>Velodrome</v>
      </c>
      <c r="BD2242" t="str">
        <f t="shared" si="3253"/>
        <v>Outlaws</v>
      </c>
      <c r="BE2242" t="s">
        <v>238</v>
      </c>
      <c r="BF2242" t="s">
        <v>658</v>
      </c>
      <c r="BI2242" cm="1">
        <f t="array" ref="BI2242">IFERROR(_xlfn._xlws.FILTER(shifts!A:A,(shifts!B:B=events!AD2242)*(shifts!AG:AG&gt;=events!BK2242)*(shifts!AH:AH&lt;=events!BL2242)),BI2241)</f>
        <v>79</v>
      </c>
      <c r="BJ2242" s="15">
        <f t="shared" si="3181"/>
        <v>0</v>
      </c>
      <c r="BK2242">
        <f t="shared" si="3182"/>
        <v>1029</v>
      </c>
      <c r="BL2242">
        <f t="shared" si="3183"/>
        <v>1029</v>
      </c>
      <c r="BM2242" s="15">
        <f>SUMIFS(BJ$2:BJ2242,K$2:K2242,"=Intermission")+SUMIFS(BJ$2:BJ2242,K$2:K2242,"=Timeout")</f>
        <v>143</v>
      </c>
      <c r="BN2242">
        <f t="shared" si="3184"/>
        <v>2303</v>
      </c>
      <c r="BO2242" s="19">
        <f t="shared" si="3185"/>
        <v>2354</v>
      </c>
      <c r="BP2242">
        <f t="shared" si="3186"/>
        <v>2349</v>
      </c>
      <c r="BQ2242" s="17">
        <f t="shared" si="3187"/>
        <v>2354</v>
      </c>
      <c r="BR2242" t="str">
        <f t="shared" si="3188"/>
        <v>opp_team_player_1</v>
      </c>
      <c r="BS2242">
        <f>COUNTIFS(S$3:S2242,"="&amp;S2242,AI$3:AI2242,"="&amp;AI2242)</f>
        <v>1</v>
      </c>
      <c r="BT2242" t="str">
        <f>IFERROR(VLOOKUP(BB2242&amp;BU2242&amp;X2242,game_rosters!U:W,3,FALSE),"")</f>
        <v>P100128</v>
      </c>
      <c r="BU2242" t="str">
        <f t="shared" si="3189"/>
        <v>Outlaws</v>
      </c>
    </row>
    <row r="2243" spans="1:73" x14ac:dyDescent="0.2">
      <c r="A2243">
        <f t="shared" si="3164"/>
        <v>1</v>
      </c>
      <c r="I2243" s="44">
        <v>68</v>
      </c>
      <c r="K2243" t="s">
        <v>238</v>
      </c>
      <c r="L2243" t="s">
        <v>184</v>
      </c>
      <c r="M2243" t="s">
        <v>376</v>
      </c>
      <c r="N2243" t="s">
        <v>594</v>
      </c>
      <c r="O2243" t="s">
        <v>601</v>
      </c>
      <c r="R2243" s="51">
        <v>1</v>
      </c>
      <c r="S2243">
        <v>1153</v>
      </c>
      <c r="T2243" t="s">
        <v>756</v>
      </c>
      <c r="W2243" t="s">
        <v>731</v>
      </c>
      <c r="X2243">
        <v>68</v>
      </c>
      <c r="Z2243">
        <v>1</v>
      </c>
      <c r="AA2243">
        <f t="shared" si="3213"/>
        <v>2153</v>
      </c>
      <c r="AB2243" t="str">
        <f t="shared" si="3214"/>
        <v/>
      </c>
      <c r="AC2243">
        <f t="shared" si="3252"/>
        <v>2153</v>
      </c>
      <c r="AD2243" s="6">
        <v>3</v>
      </c>
      <c r="AE2243" t="s">
        <v>732</v>
      </c>
      <c r="AF2243" t="s">
        <v>912</v>
      </c>
      <c r="AG2243" t="s">
        <v>756</v>
      </c>
      <c r="AH2243" t="s">
        <v>756</v>
      </c>
      <c r="AI2243" t="str">
        <f t="shared" si="3165"/>
        <v>e</v>
      </c>
      <c r="AJ2243" t="str">
        <f t="shared" si="3166"/>
        <v/>
      </c>
      <c r="AK2243" t="str">
        <f t="shared" si="3167"/>
        <v/>
      </c>
      <c r="AL2243" t="str">
        <f t="shared" si="3168"/>
        <v/>
      </c>
      <c r="AM2243" t="str">
        <f t="shared" si="3169"/>
        <v/>
      </c>
      <c r="AN2243" t="str">
        <f t="shared" si="3170"/>
        <v>Away</v>
      </c>
      <c r="AO2243" t="str">
        <f t="shared" si="3171"/>
        <v>a</v>
      </c>
      <c r="AP2243" t="str">
        <f t="shared" si="3172"/>
        <v/>
      </c>
      <c r="AQ2243" t="str">
        <f t="shared" si="3173"/>
        <v/>
      </c>
      <c r="AR2243" t="str">
        <f t="shared" si="3174"/>
        <v>Away</v>
      </c>
      <c r="AS2243" t="str">
        <f t="shared" si="3175"/>
        <v>a</v>
      </c>
      <c r="AT2243" t="str">
        <f t="shared" si="3176"/>
        <v>Offensive</v>
      </c>
      <c r="AU2243" t="str">
        <f t="shared" si="3177"/>
        <v/>
      </c>
      <c r="AV2243" t="str">
        <f t="shared" si="3178"/>
        <v/>
      </c>
      <c r="AW2243" t="str" cm="1">
        <f t="array" ref="AW2243">IFERROR(IF(O2243&lt;&gt;"",O2243,IF(OR($S2243="",$T2243=""),"",IF(O2243&lt;&gt;"",O2243,IF($T2243&lt;&gt;"",_xlfn._xlws.FILTER(O:O,($BU:$BU=$BU2243)*($I:$I=$I2243)*($T:$T=$T2243)*($S:$S=_xlfn.MINIFS($S:$S,$T:$T,"="&amp;$T2243)),"")))))&amp;"",IF(O2243="","",""))&amp;""</f>
        <v>Defensive_PlayPossession-PokeCheck</v>
      </c>
      <c r="AX2243" t="str" cm="1">
        <f t="array" ref="AX2243">IFERROR(IF(P2243&lt;&gt;"",P2243,IF(OR($S2243="",$T2243=""),"",IF($T2243&lt;&gt;"",_xlfn._xlws.FILTER(P:P,($BU:$BU=$BU2243)*($I:$I=$I2243)*($T:$T=$T2243)*($S:$S=_xlfn.MINIFS($S:$S,$T:$T,"="&amp;$T2243)),""))))&amp;"",IF(P2243="","",""))&amp;""</f>
        <v/>
      </c>
      <c r="AY2243" t="str" cm="1">
        <f t="array" ref="AY2243">IFERROR(IF(Q2243&lt;&gt;"",Q2243,IF(OR($S2243="",$T2243=""),"",IF($T2243&lt;&gt;"",_xlfn._xlws.FILTER(Q:Q,($BU:$BU=$BU2243)*($I:$I=$I2243)*($T:$T=$T2243)*($S:$S=_xlfn.MINIFS($S:$S,$T:$T,"="&amp;$T2243)),""))))&amp;"",IF(Q2243="","",""))&amp;""</f>
        <v/>
      </c>
      <c r="AZ2243" t="str" cm="1">
        <f t="array" ref="AZ2243">IFERROR(IF(R2243&lt;&gt;"",R2243,IF(OR($S2243="",$T2243=""),"",IF($T2243&lt;&gt;"",_xlfn._xlws.FILTER(R:R,($BU:$BU=$BU2243)*($I:$I=$I2243)*($T:$T=$T2243)*($S:$S=_xlfn.MINIFS($S:$S,$T:$T,"="&amp;$T2243)),""))))&amp;"",IF(R2243="","",""))&amp;""</f>
        <v>1</v>
      </c>
      <c r="BA2243" s="6">
        <f t="shared" si="3179"/>
        <v>191</v>
      </c>
      <c r="BB2243">
        <f t="shared" ref="BB2243:BD2243" si="3254">BB2242</f>
        <v>18987</v>
      </c>
      <c r="BC2243" t="str">
        <f t="shared" si="3254"/>
        <v>Velodrome</v>
      </c>
      <c r="BD2243" t="str">
        <f t="shared" si="3254"/>
        <v>Outlaws</v>
      </c>
      <c r="BE2243" t="s">
        <v>238</v>
      </c>
      <c r="BF2243" t="s">
        <v>184</v>
      </c>
      <c r="BI2243" cm="1">
        <f t="array" ref="BI2243">IFERROR(_xlfn._xlws.FILTER(shifts!A:A,(shifts!B:B=events!AD2243)*(shifts!AG:AG&gt;=events!BK2243)*(shifts!AH:AH&lt;=events!BL2243)),BI2242)</f>
        <v>79</v>
      </c>
      <c r="BJ2243" s="15">
        <f t="shared" si="3181"/>
        <v>0</v>
      </c>
      <c r="BK2243">
        <f t="shared" si="3182"/>
        <v>1029</v>
      </c>
      <c r="BL2243">
        <f t="shared" si="3183"/>
        <v>1029</v>
      </c>
      <c r="BM2243" s="15">
        <f>SUMIFS(BJ$2:BJ2243,K$2:K2243,"=Intermission")+SUMIFS(BJ$2:BJ2243,K$2:K2243,"=Timeout")</f>
        <v>143</v>
      </c>
      <c r="BN2243">
        <f t="shared" si="3184"/>
        <v>2303</v>
      </c>
      <c r="BO2243" s="19">
        <f t="shared" si="3185"/>
        <v>2354</v>
      </c>
      <c r="BP2243">
        <f t="shared" si="3186"/>
        <v>2349</v>
      </c>
      <c r="BQ2243" s="17">
        <f t="shared" si="3187"/>
        <v>2354</v>
      </c>
      <c r="BR2243" t="str">
        <f t="shared" si="3188"/>
        <v>event_team_player_1</v>
      </c>
      <c r="BS2243">
        <f>COUNTIFS(S$3:S2243,"="&amp;S2243,AI$3:AI2243,"="&amp;AI2243)</f>
        <v>1</v>
      </c>
      <c r="BT2243" t="str">
        <f>IFERROR(VLOOKUP(BB2243&amp;BU2243&amp;X2243,game_rosters!U:W,3,FALSE),"")</f>
        <v>P100128</v>
      </c>
      <c r="BU2243" t="str">
        <f t="shared" si="3189"/>
        <v>Outlaws</v>
      </c>
    </row>
    <row r="2244" spans="1:73" x14ac:dyDescent="0.2">
      <c r="A2244" t="str">
        <f t="shared" si="3164"/>
        <v/>
      </c>
      <c r="I2244" s="44">
        <v>84</v>
      </c>
      <c r="O2244" t="s">
        <v>610</v>
      </c>
      <c r="Q2244" t="s">
        <v>594</v>
      </c>
      <c r="R2244" s="51">
        <v>1</v>
      </c>
      <c r="S2244">
        <v>1153</v>
      </c>
      <c r="T2244" t="s">
        <v>756</v>
      </c>
      <c r="X2244">
        <v>84</v>
      </c>
      <c r="AA2244">
        <f t="shared" si="3213"/>
        <v>2153</v>
      </c>
      <c r="AB2244" t="str">
        <f t="shared" si="3214"/>
        <v/>
      </c>
      <c r="AC2244">
        <f t="shared" si="3252"/>
        <v>2153</v>
      </c>
      <c r="AD2244" s="6">
        <v>3</v>
      </c>
      <c r="AE2244" t="s">
        <v>732</v>
      </c>
      <c r="AF2244" t="s">
        <v>912</v>
      </c>
      <c r="AG2244" t="s">
        <v>756</v>
      </c>
      <c r="AH2244" t="s">
        <v>756</v>
      </c>
      <c r="AI2244" t="str">
        <f t="shared" si="3165"/>
        <v>o</v>
      </c>
      <c r="AJ2244" t="str">
        <f t="shared" si="3166"/>
        <v/>
      </c>
      <c r="AK2244" t="str">
        <f t="shared" si="3167"/>
        <v/>
      </c>
      <c r="AL2244" t="str">
        <f t="shared" si="3168"/>
        <v/>
      </c>
      <c r="AM2244" t="str">
        <f t="shared" si="3169"/>
        <v/>
      </c>
      <c r="AN2244" t="str">
        <f t="shared" si="3170"/>
        <v>Away</v>
      </c>
      <c r="AO2244" t="str">
        <f t="shared" si="3171"/>
        <v>a</v>
      </c>
      <c r="AP2244" t="str">
        <f t="shared" si="3172"/>
        <v/>
      </c>
      <c r="AQ2244" t="str">
        <f t="shared" si="3173"/>
        <v/>
      </c>
      <c r="AR2244" t="str">
        <f t="shared" si="3174"/>
        <v>Away</v>
      </c>
      <c r="AS2244" t="str">
        <f t="shared" si="3175"/>
        <v>a</v>
      </c>
      <c r="AT2244" t="str">
        <f t="shared" si="3176"/>
        <v>Defensive</v>
      </c>
      <c r="AU2244" t="str">
        <f t="shared" si="3177"/>
        <v/>
      </c>
      <c r="AV2244" t="str">
        <f t="shared" si="3178"/>
        <v/>
      </c>
      <c r="AW2244" t="str" cm="1">
        <f t="array" ref="AW2244">IFERROR(IF(O2244&lt;&gt;"",O2244,IF(OR($S2244="",$T2244=""),"",IF(O2244&lt;&gt;"",O2244,IF($T2244&lt;&gt;"",_xlfn._xlws.FILTER(O:O,($BU:$BU=$BU2244)*($I:$I=$I2244)*($T:$T=$T2244)*($S:$S=_xlfn.MINIFS($S:$S,$T:$T,"="&amp;$T2244)),"")))))&amp;"",IF(O2244="","",""))&amp;""</f>
        <v>Offensive_Zone-AttemptedKeepin</v>
      </c>
      <c r="AX2244" t="str" cm="1">
        <f t="array" ref="AX2244">IFERROR(IF(P2244&lt;&gt;"",P2244,IF(OR($S2244="",$T2244=""),"",IF($T2244&lt;&gt;"",_xlfn._xlws.FILTER(P:P,($BU:$BU=$BU2244)*($I:$I=$I2244)*($T:$T=$T2244)*($S:$S=_xlfn.MINIFS($S:$S,$T:$T,"="&amp;$T2244)),""))))&amp;"",IF(P2244="","",""))&amp;""</f>
        <v/>
      </c>
      <c r="AY2244" t="str" cm="1">
        <f t="array" ref="AY2244">IFERROR(IF(Q2244&lt;&gt;"",Q2244,IF(OR($S2244="",$T2244=""),"",IF($T2244&lt;&gt;"",_xlfn._xlws.FILTER(Q:Q,($BU:$BU=$BU2244)*($I:$I=$I2244)*($T:$T=$T2244)*($S:$S=_xlfn.MINIFS($S:$S,$T:$T,"="&amp;$T2244)),""))))&amp;"",IF(Q2244="","",""))&amp;""</f>
        <v>u</v>
      </c>
      <c r="AZ2244" t="str" cm="1">
        <f t="array" ref="AZ2244">IFERROR(IF(R2244&lt;&gt;"",R2244,IF(OR($S2244="",$T2244=""),"",IF($T2244&lt;&gt;"",_xlfn._xlws.FILTER(R:R,($BU:$BU=$BU2244)*($I:$I=$I2244)*($T:$T=$T2244)*($S:$S=_xlfn.MINIFS($S:$S,$T:$T,"="&amp;$T2244)),""))))&amp;"",IF(R2244="","",""))&amp;""</f>
        <v>1</v>
      </c>
      <c r="BA2244" s="6">
        <f t="shared" si="3179"/>
        <v>191</v>
      </c>
      <c r="BB2244">
        <f t="shared" ref="BB2244:BD2244" si="3255">BB2243</f>
        <v>18987</v>
      </c>
      <c r="BC2244" t="str">
        <f t="shared" si="3255"/>
        <v>Velodrome</v>
      </c>
      <c r="BD2244" t="str">
        <f t="shared" si="3255"/>
        <v>Outlaws</v>
      </c>
      <c r="BE2244" t="s">
        <v>238</v>
      </c>
      <c r="BF2244" t="s">
        <v>184</v>
      </c>
      <c r="BI2244" cm="1">
        <f t="array" ref="BI2244">IFERROR(_xlfn._xlws.FILTER(shifts!A:A,(shifts!B:B=events!AD2244)*(shifts!AG:AG&gt;=events!BK2244)*(shifts!AH:AH&lt;=events!BL2244)),BI2243)</f>
        <v>79</v>
      </c>
      <c r="BJ2244" s="15">
        <f t="shared" si="3181"/>
        <v>0</v>
      </c>
      <c r="BK2244">
        <f t="shared" si="3182"/>
        <v>1029</v>
      </c>
      <c r="BL2244">
        <f t="shared" si="3183"/>
        <v>1029</v>
      </c>
      <c r="BM2244" s="15">
        <f>SUMIFS(BJ$2:BJ2244,K$2:K2244,"=Intermission")+SUMIFS(BJ$2:BJ2244,K$2:K2244,"=Timeout")</f>
        <v>143</v>
      </c>
      <c r="BN2244">
        <f t="shared" si="3184"/>
        <v>2303</v>
      </c>
      <c r="BO2244" s="19">
        <f t="shared" si="3185"/>
        <v>2354</v>
      </c>
      <c r="BP2244">
        <f t="shared" si="3186"/>
        <v>2349</v>
      </c>
      <c r="BQ2244" s="17">
        <f t="shared" si="3187"/>
        <v>2354</v>
      </c>
      <c r="BR2244" t="str">
        <f t="shared" si="3188"/>
        <v>opp_team_player_1</v>
      </c>
      <c r="BS2244">
        <f>COUNTIFS(S$3:S2244,"="&amp;S2244,AI$3:AI2244,"="&amp;AI2244)</f>
        <v>1</v>
      </c>
      <c r="BT2244" t="str">
        <f>IFERROR(VLOOKUP(BB2244&amp;BU2244&amp;X2244,game_rosters!U:W,3,FALSE),"")</f>
        <v>P100198</v>
      </c>
      <c r="BU2244" t="str">
        <f t="shared" si="3189"/>
        <v>Velodrome</v>
      </c>
    </row>
    <row r="2245" spans="1:73" x14ac:dyDescent="0.2">
      <c r="A2245">
        <f t="shared" ref="A2245:A2308" si="3256">IF(K2245&lt;&gt;"",1,IF(D2245="x","x",""))</f>
        <v>1</v>
      </c>
      <c r="I2245" s="44">
        <v>91</v>
      </c>
      <c r="K2245" t="s">
        <v>13</v>
      </c>
      <c r="L2245" t="s">
        <v>586</v>
      </c>
      <c r="N2245" t="s">
        <v>594</v>
      </c>
      <c r="O2245" t="s">
        <v>600</v>
      </c>
      <c r="Q2245" t="s">
        <v>594</v>
      </c>
      <c r="S2245">
        <v>1154</v>
      </c>
      <c r="T2245" t="s">
        <v>756</v>
      </c>
      <c r="W2245" t="s">
        <v>735</v>
      </c>
      <c r="X2245">
        <v>91</v>
      </c>
      <c r="Z2245">
        <v>1</v>
      </c>
      <c r="AA2245">
        <f t="shared" si="3213"/>
        <v>2154</v>
      </c>
      <c r="AB2245" t="str">
        <f t="shared" si="3214"/>
        <v/>
      </c>
      <c r="AC2245">
        <f t="shared" si="3252"/>
        <v>2154</v>
      </c>
      <c r="AD2245" s="6">
        <v>3</v>
      </c>
      <c r="AE2245" t="s">
        <v>732</v>
      </c>
      <c r="AF2245" t="s">
        <v>931</v>
      </c>
      <c r="AG2245" t="s">
        <v>732</v>
      </c>
      <c r="AH2245" t="s">
        <v>914</v>
      </c>
      <c r="AI2245" t="str">
        <f t="shared" ref="AI2245:AI2308" si="3257">IF(Z2245="x","",IF(Z2245=1,"e","o"))</f>
        <v>e</v>
      </c>
      <c r="AJ2245" t="str">
        <f t="shared" ref="AJ2245:AJ2308" si="3258">IF($J2245&lt;&gt;"",$J2245,IF($AC2245=$AC2244,AJ2244,""))</f>
        <v/>
      </c>
      <c r="AK2245" t="str">
        <f t="shared" ref="AK2245:AK2308" si="3259">IF($J2245&lt;&gt;"",$J2245,IF($AC2245=$AC2244,AK2244,""))</f>
        <v/>
      </c>
      <c r="AL2245" t="str">
        <f t="shared" ref="AL2245:AL2308" si="3260">IF($W2245="","",IF($AJ2245="","",IF($W2245="h",$AJ2245,IF($AJ2245="n","n",IF(AND($W2245="a",$AJ2245="d"),"o",IF(AND($W2245="a",$AJ2245="o"),"d"))))))</f>
        <v/>
      </c>
      <c r="AM2245" t="str">
        <f t="shared" ref="AM2245:AM2308" si="3261">IF($W2245="","",IF(J2245="","",IF(AL2245="n","n",IF(AL2245="d","o",IF(AL2245="o","d","")))))</f>
        <v/>
      </c>
      <c r="AN2245" t="str">
        <f t="shared" ref="AN2245:AN2308" si="3262">IF(AO2245="H","Home",IF(AO2245="A","Away",""))</f>
        <v>Home</v>
      </c>
      <c r="AO2245" t="str">
        <f t="shared" ref="AO2245:AO2308" si="3263">IF($W2245&lt;&gt;"",$W2245,IF($AC2245=$AC2244,AO2244,""))</f>
        <v>h</v>
      </c>
      <c r="AP2245" t="str">
        <f t="shared" ref="AP2245:AP2308" si="3264">IF(AL2245&lt;&gt;"",AL2245,IF($AC2245=$AC2244,AP2244,""))</f>
        <v/>
      </c>
      <c r="AQ2245" t="str">
        <f t="shared" ref="AQ2245:AQ2308" si="3265">IF(AM2245&lt;&gt;"",AM2245,IF($AC2245=$AC2244,AQ2244,""))</f>
        <v/>
      </c>
      <c r="AR2245" t="str">
        <f t="shared" ref="AR2245:AR2308" si="3266">IF(AN2245&lt;&gt;"",AN2245,IF($AC2245=$AC2244,AR2244,""))</f>
        <v>Home</v>
      </c>
      <c r="AS2245" t="str">
        <f t="shared" ref="AS2245:AS2308" si="3267">IF(AO2245&lt;&gt;"",AO2245,IF($AC2245=$AC2244,AS2244,""))</f>
        <v>h</v>
      </c>
      <c r="AT2245" t="str">
        <f t="shared" ref="AT2245:AT2308" si="3268">IF(AND(AI2245="e",OR(BE2245="Save",BF2245="Turnover_Takeaway",BF2245="Play_Defensive")),"Defensive",IF(AND(AI2245="o",OR(BE2245="Save",BF2245="Turnover_Takeaway",BF2245="Play_Defensive")),"Offensive",IF(OR(BE2245="Deadice",BE2245="Stoppage",BE2245="Intermission"),"",IF(AI2245="e","Offensive",IF(AI2245="o","Defensive","")))))</f>
        <v>Offensive</v>
      </c>
      <c r="AU2245" t="str">
        <f t="shared" ref="AU2245:AU2308" si="3269">IF(U2245&lt;&gt;"",U2245+5000,"")</f>
        <v/>
      </c>
      <c r="AV2245" t="str">
        <f t="shared" ref="AV2245:AV2308" si="3270">IF(V2245&lt;&gt;"",V2245+6000,"")</f>
        <v/>
      </c>
      <c r="AW2245" t="str" cm="1">
        <f t="array" ref="AW2245">IFERROR(IF(O2245&lt;&gt;"",O2245,IF(OR($S2245="",$T2245=""),"",IF(O2245&lt;&gt;"",O2245,IF($T2245&lt;&gt;"",_xlfn._xlws.FILTER(O:O,($BU:$BU=$BU2245)*($I:$I=$I2245)*($T:$T=$T2245)*($S:$S=_xlfn.MINIFS($S:$S,$T:$T,"="&amp;$T2245)),"")))))&amp;"",IF(O2245="","",""))&amp;""</f>
        <v>OffensivePlay_Zone-PuckRetreivalTurnover</v>
      </c>
      <c r="AX2245" t="str" cm="1">
        <f t="array" ref="AX2245">IFERROR(IF(P2245&lt;&gt;"",P2245,IF(OR($S2245="",$T2245=""),"",IF($T2245&lt;&gt;"",_xlfn._xlws.FILTER(P:P,($BU:$BU=$BU2245)*($I:$I=$I2245)*($T:$T=$T2245)*($S:$S=_xlfn.MINIFS($S:$S,$T:$T,"="&amp;$T2245)),""))))&amp;"",IF(P2245="","",""))&amp;""</f>
        <v/>
      </c>
      <c r="AY2245" t="str" cm="1">
        <f t="array" ref="AY2245">IFERROR(IF(Q2245&lt;&gt;"",Q2245,IF(OR($S2245="",$T2245=""),"",IF($T2245&lt;&gt;"",_xlfn._xlws.FILTER(Q:Q,($BU:$BU=$BU2245)*($I:$I=$I2245)*($T:$T=$T2245)*($S:$S=_xlfn.MINIFS($S:$S,$T:$T,"="&amp;$T2245)),""))))&amp;"",IF(Q2245="","",""))&amp;""</f>
        <v>u</v>
      </c>
      <c r="AZ2245" t="str" cm="1">
        <f t="array" ref="AZ2245">IFERROR(IF(R2245&lt;&gt;"",R2245,IF(OR($S2245="",$T2245=""),"",IF($T2245&lt;&gt;"",_xlfn._xlws.FILTER(R:R,($BU:$BU=$BU2245)*($I:$I=$I2245)*($T:$T=$T2245)*($S:$S=_xlfn.MINIFS($S:$S,$T:$T,"="&amp;$T2245)),""))))&amp;"",IF(R2245="","",""))&amp;""</f>
        <v/>
      </c>
      <c r="BA2245" s="6">
        <f t="shared" ref="BA2245:BA2308" si="3271">IF(OR(L2245="Zone_Entry",L2245="Zone_Exit"),BA2244+1,BA2244)</f>
        <v>191</v>
      </c>
      <c r="BB2245">
        <f t="shared" ref="BB2245:BD2245" si="3272">BB2244</f>
        <v>18987</v>
      </c>
      <c r="BC2245" t="str">
        <f t="shared" si="3272"/>
        <v>Velodrome</v>
      </c>
      <c r="BD2245" t="str">
        <f t="shared" si="3272"/>
        <v>Outlaws</v>
      </c>
      <c r="BE2245" t="s">
        <v>13</v>
      </c>
      <c r="BF2245" t="s">
        <v>586</v>
      </c>
      <c r="BI2245" cm="1">
        <f t="array" ref="BI2245">IFERROR(_xlfn._xlws.FILTER(shifts!A:A,(shifts!B:B=events!AD2245)*(shifts!AG:AG&gt;=events!BK2245)*(shifts!AH:AH&lt;=events!BL2245)),BI2244)</f>
        <v>79</v>
      </c>
      <c r="BJ2245" s="15">
        <f t="shared" ref="BJ2245:BJ2308" si="3273">IF(AND(AG2245="",AH2245=""),0,((AE2245*60)+AF2245)-((AG2245*60)+AH2245))</f>
        <v>1</v>
      </c>
      <c r="BK2245">
        <f t="shared" ref="BK2245:BK2308" si="3274">(AE2245*60)+AF2245</f>
        <v>1026</v>
      </c>
      <c r="BL2245">
        <f t="shared" ref="BL2245:BL2308" si="3275">IF(AND(AG2245="",AH2245=""),BK2245,((AG2245*60)+AH2245))</f>
        <v>1025</v>
      </c>
      <c r="BM2245" s="15">
        <f>SUMIFS(BJ$2:BJ2245,K$2:K2245,"=Intermission")+SUMIFS(BJ$2:BJ2245,K$2:K2245,"=Timeout")</f>
        <v>143</v>
      </c>
      <c r="BN2245">
        <f t="shared" ref="BN2245:BN2308" si="3276">IF(AD2245=1,0,IF(AD2245=2,1080+BM2245,IF(AD2245=3,(1080*2)+BM2245,0)))</f>
        <v>2303</v>
      </c>
      <c r="BO2245" s="19">
        <f t="shared" ref="BO2245:BO2308" si="3277">IF(K2245="Intermission",BO2244,((1080)-((AE2245*60)+AF2245))+BN2245)</f>
        <v>2357</v>
      </c>
      <c r="BP2245">
        <f t="shared" ref="BP2245:BP2308" si="3278">IF(BO2245&lt;5,0,BO2245-5)</f>
        <v>2352</v>
      </c>
      <c r="BQ2245" s="17">
        <f t="shared" ref="BQ2245:BQ2308" si="3279">BP2245+BJ2245+5</f>
        <v>2358</v>
      </c>
      <c r="BR2245" t="str">
        <f t="shared" ref="BR2245:BR2308" si="3280">IF(AI2245="e","event_team_player_"&amp;BS2245,IF(AI2245="o","opp_team_player_"&amp;BS2245,""))</f>
        <v>event_team_player_1</v>
      </c>
      <c r="BS2245">
        <f>COUNTIFS(S$3:S2245,"="&amp;S2245,AI$3:AI2245,"="&amp;AI2245)</f>
        <v>1</v>
      </c>
      <c r="BT2245" t="str">
        <f>IFERROR(VLOOKUP(BB2245&amp;BU2245&amp;X2245,game_rosters!U:W,3,FALSE),"")</f>
        <v>P100002</v>
      </c>
      <c r="BU2245" t="str">
        <f t="shared" ref="BU2245:BU2308" si="3281">IF(AR2245="","",IF(AND(AR2245="Away",AI2245="e"),BD2245,IF(AND(AR2245="Home",AI2245="e"),BC2245,IF(AND(AR2245="Away",AI2245="o"),BC2245,IF(AND(AR2245="Home",AI2245="o"),BD2245)))))</f>
        <v>Velodrome</v>
      </c>
    </row>
    <row r="2246" spans="1:73" x14ac:dyDescent="0.2">
      <c r="A2246">
        <f t="shared" si="3256"/>
        <v>1</v>
      </c>
      <c r="I2246" s="44">
        <v>91</v>
      </c>
      <c r="K2246" t="s">
        <v>9</v>
      </c>
      <c r="L2246" t="s">
        <v>173</v>
      </c>
      <c r="M2246" t="s">
        <v>365</v>
      </c>
      <c r="N2246" t="s">
        <v>594</v>
      </c>
      <c r="O2246" t="s">
        <v>616</v>
      </c>
      <c r="Q2246" t="s">
        <v>594</v>
      </c>
      <c r="R2246" s="51">
        <v>1</v>
      </c>
      <c r="S2246">
        <v>1155</v>
      </c>
      <c r="W2246" t="s">
        <v>735</v>
      </c>
      <c r="X2246">
        <v>91</v>
      </c>
      <c r="Z2246">
        <v>1</v>
      </c>
      <c r="AA2246">
        <f t="shared" si="3213"/>
        <v>2155</v>
      </c>
      <c r="AB2246" t="str">
        <f t="shared" si="3214"/>
        <v/>
      </c>
      <c r="AC2246">
        <f t="shared" si="3252"/>
        <v>2155</v>
      </c>
      <c r="AD2246" s="6">
        <v>3</v>
      </c>
      <c r="AE2246" t="s">
        <v>732</v>
      </c>
      <c r="AF2246" t="s">
        <v>914</v>
      </c>
      <c r="AG2246" t="s">
        <v>756</v>
      </c>
      <c r="AH2246" t="s">
        <v>756</v>
      </c>
      <c r="AI2246" t="str">
        <f t="shared" si="3257"/>
        <v>e</v>
      </c>
      <c r="AJ2246" t="str">
        <f t="shared" si="3258"/>
        <v/>
      </c>
      <c r="AK2246" t="str">
        <f t="shared" si="3259"/>
        <v/>
      </c>
      <c r="AL2246" t="str">
        <f t="shared" si="3260"/>
        <v/>
      </c>
      <c r="AM2246" t="str">
        <f t="shared" si="3261"/>
        <v/>
      </c>
      <c r="AN2246" t="str">
        <f t="shared" si="3262"/>
        <v>Home</v>
      </c>
      <c r="AO2246" t="str">
        <f t="shared" si="3263"/>
        <v>h</v>
      </c>
      <c r="AP2246" t="str">
        <f t="shared" si="3264"/>
        <v/>
      </c>
      <c r="AQ2246" t="str">
        <f t="shared" si="3265"/>
        <v/>
      </c>
      <c r="AR2246" t="str">
        <f t="shared" si="3266"/>
        <v>Home</v>
      </c>
      <c r="AS2246" t="str">
        <f t="shared" si="3267"/>
        <v>h</v>
      </c>
      <c r="AT2246" t="str">
        <f t="shared" si="3268"/>
        <v>Offensive</v>
      </c>
      <c r="AU2246" t="str">
        <f t="shared" si="3269"/>
        <v/>
      </c>
      <c r="AV2246" t="str">
        <f t="shared" si="3270"/>
        <v/>
      </c>
      <c r="AW2246" t="str" cm="1">
        <f t="array" ref="AW2246">IFERROR(IF(O2246&lt;&gt;"",O2246,IF(OR($S2246="",$T2246=""),"",IF(O2246&lt;&gt;"",O2246,IF($T2246&lt;&gt;"",_xlfn._xlws.FILTER(O:O,($BU:$BU=$BU2246)*($I:$I=$I2246)*($T:$T=$T2246)*($S:$S=_xlfn.MINIFS($S:$S,$T:$T,"="&amp;$T2246)),"")))))&amp;"",IF(O2246="","",""))&amp;""</f>
        <v>Offensive_Zone-AttemptedEntryDumpIn</v>
      </c>
      <c r="AX2246" t="str" cm="1">
        <f t="array" ref="AX2246">IFERROR(IF(P2246&lt;&gt;"",P2246,IF(OR($S2246="",$T2246=""),"",IF($T2246&lt;&gt;"",_xlfn._xlws.FILTER(P:P,($BU:$BU=$BU2246)*($I:$I=$I2246)*($T:$T=$T2246)*($S:$S=_xlfn.MINIFS($S:$S,$T:$T,"="&amp;$T2246)),""))))&amp;"",IF(P2246="","",""))&amp;""</f>
        <v/>
      </c>
      <c r="AY2246" t="str" cm="1">
        <f t="array" ref="AY2246">IFERROR(IF(Q2246&lt;&gt;"",Q2246,IF(OR($S2246="",$T2246=""),"",IF($T2246&lt;&gt;"",_xlfn._xlws.FILTER(Q:Q,($BU:$BU=$BU2246)*($I:$I=$I2246)*($T:$T=$T2246)*($S:$S=_xlfn.MINIFS($S:$S,$T:$T,"="&amp;$T2246)),""))))&amp;"",IF(Q2246="","",""))&amp;""</f>
        <v>u</v>
      </c>
      <c r="AZ2246" t="str" cm="1">
        <f t="array" ref="AZ2246">IFERROR(IF(R2246&lt;&gt;"",R2246,IF(OR($S2246="",$T2246=""),"",IF($T2246&lt;&gt;"",_xlfn._xlws.FILTER(R:R,($BU:$BU=$BU2246)*($I:$I=$I2246)*($T:$T=$T2246)*($S:$S=_xlfn.MINIFS($S:$S,$T:$T,"="&amp;$T2246)),""))))&amp;"",IF(R2246="","",""))&amp;""</f>
        <v>1</v>
      </c>
      <c r="BA2246" s="6">
        <f t="shared" si="3271"/>
        <v>191</v>
      </c>
      <c r="BB2246">
        <f t="shared" ref="BB2246:BD2246" si="3282">BB2245</f>
        <v>18987</v>
      </c>
      <c r="BC2246" t="str">
        <f t="shared" si="3282"/>
        <v>Velodrome</v>
      </c>
      <c r="BD2246" t="str">
        <f t="shared" si="3282"/>
        <v>Outlaws</v>
      </c>
      <c r="BE2246" t="s">
        <v>9</v>
      </c>
      <c r="BF2246" t="s">
        <v>173</v>
      </c>
      <c r="BI2246" cm="1">
        <f t="array" ref="BI2246">IFERROR(_xlfn._xlws.FILTER(shifts!A:A,(shifts!B:B=events!AD2246)*(shifts!AG:AG&gt;=events!BK2246)*(shifts!AH:AH&lt;=events!BL2246)),BI2245)</f>
        <v>79</v>
      </c>
      <c r="BJ2246" s="15">
        <f t="shared" si="3273"/>
        <v>0</v>
      </c>
      <c r="BK2246">
        <f t="shared" si="3274"/>
        <v>1025</v>
      </c>
      <c r="BL2246">
        <f t="shared" si="3275"/>
        <v>1025</v>
      </c>
      <c r="BM2246" s="15">
        <f>SUMIFS(BJ$2:BJ2246,K$2:K2246,"=Intermission")+SUMIFS(BJ$2:BJ2246,K$2:K2246,"=Timeout")</f>
        <v>143</v>
      </c>
      <c r="BN2246">
        <f t="shared" si="3276"/>
        <v>2303</v>
      </c>
      <c r="BO2246" s="19">
        <f t="shared" si="3277"/>
        <v>2358</v>
      </c>
      <c r="BP2246">
        <f t="shared" si="3278"/>
        <v>2353</v>
      </c>
      <c r="BQ2246" s="17">
        <f t="shared" si="3279"/>
        <v>2358</v>
      </c>
      <c r="BR2246" t="str">
        <f t="shared" si="3280"/>
        <v>event_team_player_1</v>
      </c>
      <c r="BS2246">
        <f>COUNTIFS(S$3:S2246,"="&amp;S2246,AI$3:AI2246,"="&amp;AI2246)</f>
        <v>1</v>
      </c>
      <c r="BT2246" t="str">
        <f>IFERROR(VLOOKUP(BB2246&amp;BU2246&amp;X2246,game_rosters!U:W,3,FALSE),"")</f>
        <v>P100002</v>
      </c>
      <c r="BU2246" t="str">
        <f t="shared" si="3281"/>
        <v>Velodrome</v>
      </c>
    </row>
    <row r="2247" spans="1:73" x14ac:dyDescent="0.2">
      <c r="A2247" t="str">
        <f t="shared" si="3256"/>
        <v/>
      </c>
      <c r="I2247" s="44">
        <v>77</v>
      </c>
      <c r="O2247" t="s">
        <v>605</v>
      </c>
      <c r="Q2247" t="s">
        <v>595</v>
      </c>
      <c r="R2247" s="51">
        <v>1</v>
      </c>
      <c r="S2247">
        <v>1155</v>
      </c>
      <c r="X2247">
        <v>77</v>
      </c>
      <c r="AA2247">
        <f t="shared" si="3213"/>
        <v>2155</v>
      </c>
      <c r="AB2247" t="str">
        <f t="shared" si="3214"/>
        <v/>
      </c>
      <c r="AC2247">
        <f t="shared" si="3252"/>
        <v>2155</v>
      </c>
      <c r="AD2247" s="6">
        <v>3</v>
      </c>
      <c r="AE2247" t="s">
        <v>732</v>
      </c>
      <c r="AF2247" t="s">
        <v>914</v>
      </c>
      <c r="AG2247" t="s">
        <v>756</v>
      </c>
      <c r="AH2247" t="s">
        <v>756</v>
      </c>
      <c r="AI2247" t="str">
        <f t="shared" si="3257"/>
        <v>o</v>
      </c>
      <c r="AJ2247" t="str">
        <f t="shared" si="3258"/>
        <v/>
      </c>
      <c r="AK2247" t="str">
        <f t="shared" si="3259"/>
        <v/>
      </c>
      <c r="AL2247" t="str">
        <f t="shared" si="3260"/>
        <v/>
      </c>
      <c r="AM2247" t="str">
        <f t="shared" si="3261"/>
        <v/>
      </c>
      <c r="AN2247" t="str">
        <f t="shared" si="3262"/>
        <v>Home</v>
      </c>
      <c r="AO2247" t="str">
        <f t="shared" si="3263"/>
        <v>h</v>
      </c>
      <c r="AP2247" t="str">
        <f t="shared" si="3264"/>
        <v/>
      </c>
      <c r="AQ2247" t="str">
        <f t="shared" si="3265"/>
        <v/>
      </c>
      <c r="AR2247" t="str">
        <f t="shared" si="3266"/>
        <v>Home</v>
      </c>
      <c r="AS2247" t="str">
        <f t="shared" si="3267"/>
        <v>h</v>
      </c>
      <c r="AT2247" t="str">
        <f t="shared" si="3268"/>
        <v>Defensive</v>
      </c>
      <c r="AU2247" t="str">
        <f t="shared" si="3269"/>
        <v/>
      </c>
      <c r="AV2247" t="str">
        <f t="shared" si="3270"/>
        <v/>
      </c>
      <c r="AW2247" t="str" cm="1">
        <f t="array" ref="AW2247">IFERROR(IF(O2247&lt;&gt;"",O2247,IF(OR($S2247="",$T2247=""),"",IF(O2247&lt;&gt;"",O2247,IF($T2247&lt;&gt;"",_xlfn._xlws.FILTER(O:O,($BU:$BU=$BU2247)*($I:$I=$I2247)*($T:$T=$T2247)*($S:$S=_xlfn.MINIFS($S:$S,$T:$T,"="&amp;$T2247)),"")))))&amp;"",IF(O2247="","",""))&amp;""</f>
        <v>Defensive_PlayPass-InShotPassLane</v>
      </c>
      <c r="AX2247" t="str" cm="1">
        <f t="array" ref="AX2247">IFERROR(IF(P2247&lt;&gt;"",P2247,IF(OR($S2247="",$T2247=""),"",IF($T2247&lt;&gt;"",_xlfn._xlws.FILTER(P:P,($BU:$BU=$BU2247)*($I:$I=$I2247)*($T:$T=$T2247)*($S:$S=_xlfn.MINIFS($S:$S,$T:$T,"="&amp;$T2247)),""))))&amp;"",IF(P2247="","",""))&amp;""</f>
        <v/>
      </c>
      <c r="AY2247" t="str" cm="1">
        <f t="array" ref="AY2247">IFERROR(IF(Q2247&lt;&gt;"",Q2247,IF(OR($S2247="",$T2247=""),"",IF($T2247&lt;&gt;"",_xlfn._xlws.FILTER(Q:Q,($BU:$BU=$BU2247)*($I:$I=$I2247)*($T:$T=$T2247)*($S:$S=_xlfn.MINIFS($S:$S,$T:$T,"="&amp;$T2247)),""))))&amp;"",IF(Q2247="","",""))&amp;""</f>
        <v>s</v>
      </c>
      <c r="AZ2247" t="str" cm="1">
        <f t="array" ref="AZ2247">IFERROR(IF(R2247&lt;&gt;"",R2247,IF(OR($S2247="",$T2247=""),"",IF($T2247&lt;&gt;"",_xlfn._xlws.FILTER(R:R,($BU:$BU=$BU2247)*($I:$I=$I2247)*($T:$T=$T2247)*($S:$S=_xlfn.MINIFS($S:$S,$T:$T,"="&amp;$T2247)),""))))&amp;"",IF(R2247="","",""))&amp;""</f>
        <v>1</v>
      </c>
      <c r="BA2247" s="6">
        <f t="shared" si="3271"/>
        <v>191</v>
      </c>
      <c r="BB2247">
        <f t="shared" ref="BB2247:BD2247" si="3283">BB2246</f>
        <v>18987</v>
      </c>
      <c r="BC2247" t="str">
        <f t="shared" si="3283"/>
        <v>Velodrome</v>
      </c>
      <c r="BD2247" t="str">
        <f t="shared" si="3283"/>
        <v>Outlaws</v>
      </c>
      <c r="BE2247" t="s">
        <v>9</v>
      </c>
      <c r="BF2247" t="s">
        <v>173</v>
      </c>
      <c r="BI2247" cm="1">
        <f t="array" ref="BI2247">IFERROR(_xlfn._xlws.FILTER(shifts!A:A,(shifts!B:B=events!AD2247)*(shifts!AG:AG&gt;=events!BK2247)*(shifts!AH:AH&lt;=events!BL2247)),BI2246)</f>
        <v>79</v>
      </c>
      <c r="BJ2247" s="15">
        <f t="shared" si="3273"/>
        <v>0</v>
      </c>
      <c r="BK2247">
        <f t="shared" si="3274"/>
        <v>1025</v>
      </c>
      <c r="BL2247">
        <f t="shared" si="3275"/>
        <v>1025</v>
      </c>
      <c r="BM2247" s="15">
        <f>SUMIFS(BJ$2:BJ2247,K$2:K2247,"=Intermission")+SUMIFS(BJ$2:BJ2247,K$2:K2247,"=Timeout")</f>
        <v>143</v>
      </c>
      <c r="BN2247">
        <f t="shared" si="3276"/>
        <v>2303</v>
      </c>
      <c r="BO2247" s="19">
        <f t="shared" si="3277"/>
        <v>2358</v>
      </c>
      <c r="BP2247">
        <f t="shared" si="3278"/>
        <v>2353</v>
      </c>
      <c r="BQ2247" s="17">
        <f t="shared" si="3279"/>
        <v>2358</v>
      </c>
      <c r="BR2247" t="str">
        <f t="shared" si="3280"/>
        <v>opp_team_player_1</v>
      </c>
      <c r="BS2247">
        <f>COUNTIFS(S$3:S2247,"="&amp;S2247,AI$3:AI2247,"="&amp;AI2247)</f>
        <v>1</v>
      </c>
      <c r="BT2247" t="str">
        <f>IFERROR(VLOOKUP(BB2247&amp;BU2247&amp;X2247,game_rosters!U:W,3,FALSE),"")</f>
        <v>P100185</v>
      </c>
      <c r="BU2247" t="str">
        <f t="shared" si="3281"/>
        <v>Outlaws</v>
      </c>
    </row>
    <row r="2248" spans="1:73" x14ac:dyDescent="0.2">
      <c r="A2248">
        <f t="shared" si="3256"/>
        <v>1</v>
      </c>
      <c r="I2248" s="44">
        <v>68</v>
      </c>
      <c r="K2248" t="s">
        <v>13</v>
      </c>
      <c r="L2248" t="s">
        <v>586</v>
      </c>
      <c r="N2248" t="s">
        <v>595</v>
      </c>
      <c r="O2248" t="s">
        <v>600</v>
      </c>
      <c r="Q2248" t="s">
        <v>595</v>
      </c>
      <c r="R2248" s="51">
        <v>1</v>
      </c>
      <c r="S2248">
        <v>1156</v>
      </c>
      <c r="W2248" t="s">
        <v>731</v>
      </c>
      <c r="X2248">
        <v>68</v>
      </c>
      <c r="Z2248">
        <v>1</v>
      </c>
      <c r="AA2248">
        <f t="shared" si="3213"/>
        <v>2156</v>
      </c>
      <c r="AB2248" t="str">
        <f t="shared" si="3214"/>
        <v/>
      </c>
      <c r="AC2248">
        <f t="shared" si="3252"/>
        <v>2156</v>
      </c>
      <c r="AD2248" s="6">
        <v>3</v>
      </c>
      <c r="AE2248" t="s">
        <v>732</v>
      </c>
      <c r="AF2248" t="s">
        <v>914</v>
      </c>
      <c r="AG2248" t="s">
        <v>732</v>
      </c>
      <c r="AH2248" t="s">
        <v>916</v>
      </c>
      <c r="AI2248" t="str">
        <f t="shared" si="3257"/>
        <v>e</v>
      </c>
      <c r="AJ2248" t="str">
        <f t="shared" si="3258"/>
        <v/>
      </c>
      <c r="AK2248" t="str">
        <f t="shared" si="3259"/>
        <v/>
      </c>
      <c r="AL2248" t="str">
        <f t="shared" si="3260"/>
        <v/>
      </c>
      <c r="AM2248" t="str">
        <f t="shared" si="3261"/>
        <v/>
      </c>
      <c r="AN2248" t="str">
        <f t="shared" si="3262"/>
        <v>Away</v>
      </c>
      <c r="AO2248" t="str">
        <f t="shared" si="3263"/>
        <v>a</v>
      </c>
      <c r="AP2248" t="str">
        <f t="shared" si="3264"/>
        <v/>
      </c>
      <c r="AQ2248" t="str">
        <f t="shared" si="3265"/>
        <v/>
      </c>
      <c r="AR2248" t="str">
        <f t="shared" si="3266"/>
        <v>Away</v>
      </c>
      <c r="AS2248" t="str">
        <f t="shared" si="3267"/>
        <v>a</v>
      </c>
      <c r="AT2248" t="str">
        <f t="shared" si="3268"/>
        <v>Offensive</v>
      </c>
      <c r="AU2248" t="str">
        <f t="shared" si="3269"/>
        <v/>
      </c>
      <c r="AV2248" t="str">
        <f t="shared" si="3270"/>
        <v/>
      </c>
      <c r="AW2248" t="str" cm="1">
        <f t="array" ref="AW2248">IFERROR(IF(O2248&lt;&gt;"",O2248,IF(OR($S2248="",$T2248=""),"",IF(O2248&lt;&gt;"",O2248,IF($T2248&lt;&gt;"",_xlfn._xlws.FILTER(O:O,($BU:$BU=$BU2248)*($I:$I=$I2248)*($T:$T=$T2248)*($S:$S=_xlfn.MINIFS($S:$S,$T:$T,"="&amp;$T2248)),"")))))&amp;"",IF(O2248="","",""))&amp;""</f>
        <v>OffensivePlay_Zone-PuckRetreivalTurnover</v>
      </c>
      <c r="AX2248" t="str" cm="1">
        <f t="array" ref="AX2248">IFERROR(IF(P2248&lt;&gt;"",P2248,IF(OR($S2248="",$T2248=""),"",IF($T2248&lt;&gt;"",_xlfn._xlws.FILTER(P:P,($BU:$BU=$BU2248)*($I:$I=$I2248)*($T:$T=$T2248)*($S:$S=_xlfn.MINIFS($S:$S,$T:$T,"="&amp;$T2248)),""))))&amp;"",IF(P2248="","",""))&amp;""</f>
        <v/>
      </c>
      <c r="AY2248" t="str" cm="1">
        <f t="array" ref="AY2248">IFERROR(IF(Q2248&lt;&gt;"",Q2248,IF(OR($S2248="",$T2248=""),"",IF($T2248&lt;&gt;"",_xlfn._xlws.FILTER(Q:Q,($BU:$BU=$BU2248)*($I:$I=$I2248)*($T:$T=$T2248)*($S:$S=_xlfn.MINIFS($S:$S,$T:$T,"="&amp;$T2248)),""))))&amp;"",IF(Q2248="","",""))&amp;""</f>
        <v>s</v>
      </c>
      <c r="AZ2248" t="str" cm="1">
        <f t="array" ref="AZ2248">IFERROR(IF(R2248&lt;&gt;"",R2248,IF(OR($S2248="",$T2248=""),"",IF($T2248&lt;&gt;"",_xlfn._xlws.FILTER(R:R,($BU:$BU=$BU2248)*($I:$I=$I2248)*($T:$T=$T2248)*($S:$S=_xlfn.MINIFS($S:$S,$T:$T,"="&amp;$T2248)),""))))&amp;"",IF(R2248="","",""))&amp;""</f>
        <v>1</v>
      </c>
      <c r="BA2248" s="6">
        <f t="shared" si="3271"/>
        <v>191</v>
      </c>
      <c r="BB2248">
        <f t="shared" ref="BB2248:BD2248" si="3284">BB2247</f>
        <v>18987</v>
      </c>
      <c r="BC2248" t="str">
        <f t="shared" si="3284"/>
        <v>Velodrome</v>
      </c>
      <c r="BD2248" t="str">
        <f t="shared" si="3284"/>
        <v>Outlaws</v>
      </c>
      <c r="BE2248" t="s">
        <v>13</v>
      </c>
      <c r="BF2248" t="s">
        <v>586</v>
      </c>
      <c r="BI2248" cm="1">
        <f t="array" ref="BI2248">IFERROR(_xlfn._xlws.FILTER(shifts!A:A,(shifts!B:B=events!AD2248)*(shifts!AG:AG&gt;=events!BK2248)*(shifts!AH:AH&lt;=events!BL2248)),BI2247)</f>
        <v>79</v>
      </c>
      <c r="BJ2248" s="15">
        <f t="shared" si="3273"/>
        <v>3</v>
      </c>
      <c r="BK2248">
        <f t="shared" si="3274"/>
        <v>1025</v>
      </c>
      <c r="BL2248">
        <f t="shared" si="3275"/>
        <v>1022</v>
      </c>
      <c r="BM2248" s="15">
        <f>SUMIFS(BJ$2:BJ2248,K$2:K2248,"=Intermission")+SUMIFS(BJ$2:BJ2248,K$2:K2248,"=Timeout")</f>
        <v>143</v>
      </c>
      <c r="BN2248">
        <f t="shared" si="3276"/>
        <v>2303</v>
      </c>
      <c r="BO2248" s="19">
        <f t="shared" si="3277"/>
        <v>2358</v>
      </c>
      <c r="BP2248">
        <f t="shared" si="3278"/>
        <v>2353</v>
      </c>
      <c r="BQ2248" s="17">
        <f t="shared" si="3279"/>
        <v>2361</v>
      </c>
      <c r="BR2248" t="str">
        <f t="shared" si="3280"/>
        <v>event_team_player_1</v>
      </c>
      <c r="BS2248">
        <f>COUNTIFS(S$3:S2248,"="&amp;S2248,AI$3:AI2248,"="&amp;AI2248)</f>
        <v>1</v>
      </c>
      <c r="BT2248" t="str">
        <f>IFERROR(VLOOKUP(BB2248&amp;BU2248&amp;X2248,game_rosters!U:W,3,FALSE),"")</f>
        <v>P100128</v>
      </c>
      <c r="BU2248" t="str">
        <f t="shared" si="3281"/>
        <v>Outlaws</v>
      </c>
    </row>
    <row r="2249" spans="1:73" x14ac:dyDescent="0.2">
      <c r="A2249" t="str">
        <f t="shared" si="3256"/>
        <v/>
      </c>
      <c r="I2249" s="44">
        <v>84</v>
      </c>
      <c r="O2249" t="s">
        <v>670</v>
      </c>
      <c r="Q2249" t="s">
        <v>594</v>
      </c>
      <c r="R2249" s="51">
        <v>1</v>
      </c>
      <c r="S2249">
        <v>1156</v>
      </c>
      <c r="X2249">
        <v>84</v>
      </c>
      <c r="AA2249">
        <f t="shared" si="3213"/>
        <v>2156</v>
      </c>
      <c r="AB2249" t="str">
        <f t="shared" si="3214"/>
        <v/>
      </c>
      <c r="AC2249">
        <f t="shared" si="3252"/>
        <v>2156</v>
      </c>
      <c r="AD2249" s="6">
        <v>3</v>
      </c>
      <c r="AE2249" t="s">
        <v>732</v>
      </c>
      <c r="AF2249" t="s">
        <v>914</v>
      </c>
      <c r="AG2249" t="s">
        <v>732</v>
      </c>
      <c r="AH2249" t="s">
        <v>916</v>
      </c>
      <c r="AI2249" t="str">
        <f t="shared" si="3257"/>
        <v>o</v>
      </c>
      <c r="AJ2249" t="str">
        <f t="shared" si="3258"/>
        <v/>
      </c>
      <c r="AK2249" t="str">
        <f t="shared" si="3259"/>
        <v/>
      </c>
      <c r="AL2249" t="str">
        <f t="shared" si="3260"/>
        <v/>
      </c>
      <c r="AM2249" t="str">
        <f t="shared" si="3261"/>
        <v/>
      </c>
      <c r="AN2249" t="str">
        <f t="shared" si="3262"/>
        <v>Away</v>
      </c>
      <c r="AO2249" t="str">
        <f t="shared" si="3263"/>
        <v>a</v>
      </c>
      <c r="AP2249" t="str">
        <f t="shared" si="3264"/>
        <v/>
      </c>
      <c r="AQ2249" t="str">
        <f t="shared" si="3265"/>
        <v/>
      </c>
      <c r="AR2249" t="str">
        <f t="shared" si="3266"/>
        <v>Away</v>
      </c>
      <c r="AS2249" t="str">
        <f t="shared" si="3267"/>
        <v>a</v>
      </c>
      <c r="AT2249" t="str">
        <f t="shared" si="3268"/>
        <v>Defensive</v>
      </c>
      <c r="AU2249" t="str">
        <f t="shared" si="3269"/>
        <v/>
      </c>
      <c r="AV2249" t="str">
        <f t="shared" si="3270"/>
        <v/>
      </c>
      <c r="AW2249" t="str" cm="1">
        <f t="array" ref="AW2249">IFERROR(IF(O2249&lt;&gt;"",O2249,IF(OR($S2249="",$T2249=""),"",IF(O2249&lt;&gt;"",O2249,IF($T2249&lt;&gt;"",_xlfn._xlws.FILTER(O:O,($BU:$BU=$BU2249)*($I:$I=$I2249)*($T:$T=$T2249)*($S:$S=_xlfn.MINIFS($S:$S,$T:$T,"="&amp;$T2249)),"")))))&amp;"",IF(O2249="","",""))&amp;""</f>
        <v>Defensive_PlayPossession-ManOnMan</v>
      </c>
      <c r="AX2249" t="str" cm="1">
        <f t="array" ref="AX2249">IFERROR(IF(P2249&lt;&gt;"",P2249,IF(OR($S2249="",$T2249=""),"",IF($T2249&lt;&gt;"",_xlfn._xlws.FILTER(P:P,($BU:$BU=$BU2249)*($I:$I=$I2249)*($T:$T=$T2249)*($S:$S=_xlfn.MINIFS($S:$S,$T:$T,"="&amp;$T2249)),""))))&amp;"",IF(P2249="","",""))&amp;""</f>
        <v/>
      </c>
      <c r="AY2249" t="str" cm="1">
        <f t="array" ref="AY2249">IFERROR(IF(Q2249&lt;&gt;"",Q2249,IF(OR($S2249="",$T2249=""),"",IF($T2249&lt;&gt;"",_xlfn._xlws.FILTER(Q:Q,($BU:$BU=$BU2249)*($I:$I=$I2249)*($T:$T=$T2249)*($S:$S=_xlfn.MINIFS($S:$S,$T:$T,"="&amp;$T2249)),""))))&amp;"",IF(Q2249="","",""))&amp;""</f>
        <v>u</v>
      </c>
      <c r="AZ2249" t="str" cm="1">
        <f t="array" ref="AZ2249">IFERROR(IF(R2249&lt;&gt;"",R2249,IF(OR($S2249="",$T2249=""),"",IF($T2249&lt;&gt;"",_xlfn._xlws.FILTER(R:R,($BU:$BU=$BU2249)*($I:$I=$I2249)*($T:$T=$T2249)*($S:$S=_xlfn.MINIFS($S:$S,$T:$T,"="&amp;$T2249)),""))))&amp;"",IF(R2249="","",""))&amp;""</f>
        <v>1</v>
      </c>
      <c r="BA2249" s="6">
        <f t="shared" si="3271"/>
        <v>191</v>
      </c>
      <c r="BB2249">
        <f t="shared" ref="BB2249:BD2249" si="3285">BB2248</f>
        <v>18987</v>
      </c>
      <c r="BC2249" t="str">
        <f t="shared" si="3285"/>
        <v>Velodrome</v>
      </c>
      <c r="BD2249" t="str">
        <f t="shared" si="3285"/>
        <v>Outlaws</v>
      </c>
      <c r="BE2249" t="s">
        <v>13</v>
      </c>
      <c r="BF2249" t="s">
        <v>586</v>
      </c>
      <c r="BI2249" cm="1">
        <f t="array" ref="BI2249">IFERROR(_xlfn._xlws.FILTER(shifts!A:A,(shifts!B:B=events!AD2249)*(shifts!AG:AG&gt;=events!BK2249)*(shifts!AH:AH&lt;=events!BL2249)),BI2248)</f>
        <v>79</v>
      </c>
      <c r="BJ2249" s="15">
        <f t="shared" si="3273"/>
        <v>3</v>
      </c>
      <c r="BK2249">
        <f t="shared" si="3274"/>
        <v>1025</v>
      </c>
      <c r="BL2249">
        <f t="shared" si="3275"/>
        <v>1022</v>
      </c>
      <c r="BM2249" s="15">
        <f>SUMIFS(BJ$2:BJ2249,K$2:K2249,"=Intermission")+SUMIFS(BJ$2:BJ2249,K$2:K2249,"=Timeout")</f>
        <v>143</v>
      </c>
      <c r="BN2249">
        <f t="shared" si="3276"/>
        <v>2303</v>
      </c>
      <c r="BO2249" s="19">
        <f t="shared" si="3277"/>
        <v>2358</v>
      </c>
      <c r="BP2249">
        <f t="shared" si="3278"/>
        <v>2353</v>
      </c>
      <c r="BQ2249" s="17">
        <f t="shared" si="3279"/>
        <v>2361</v>
      </c>
      <c r="BR2249" t="str">
        <f t="shared" si="3280"/>
        <v>opp_team_player_1</v>
      </c>
      <c r="BS2249">
        <f>COUNTIFS(S$3:S2249,"="&amp;S2249,AI$3:AI2249,"="&amp;AI2249)</f>
        <v>1</v>
      </c>
      <c r="BT2249" t="str">
        <f>IFERROR(VLOOKUP(BB2249&amp;BU2249&amp;X2249,game_rosters!U:W,3,FALSE),"")</f>
        <v>P100198</v>
      </c>
      <c r="BU2249" t="str">
        <f t="shared" si="3281"/>
        <v>Velodrome</v>
      </c>
    </row>
    <row r="2250" spans="1:73" x14ac:dyDescent="0.2">
      <c r="A2250">
        <f t="shared" si="3256"/>
        <v>1</v>
      </c>
      <c r="I2250" s="44">
        <v>68</v>
      </c>
      <c r="K2250" t="s">
        <v>238</v>
      </c>
      <c r="L2250" t="s">
        <v>174</v>
      </c>
      <c r="M2250" t="s">
        <v>85</v>
      </c>
      <c r="N2250" t="s">
        <v>594</v>
      </c>
      <c r="R2250" s="51">
        <v>1</v>
      </c>
      <c r="S2250">
        <v>1157</v>
      </c>
      <c r="T2250" t="s">
        <v>756</v>
      </c>
      <c r="W2250" t="s">
        <v>731</v>
      </c>
      <c r="X2250">
        <v>68</v>
      </c>
      <c r="Z2250">
        <v>1</v>
      </c>
      <c r="AA2250">
        <f t="shared" si="3213"/>
        <v>2157</v>
      </c>
      <c r="AB2250" t="str">
        <f t="shared" si="3214"/>
        <v/>
      </c>
      <c r="AC2250">
        <f t="shared" si="3252"/>
        <v>2157</v>
      </c>
      <c r="AD2250" s="6">
        <v>3</v>
      </c>
      <c r="AE2250" t="s">
        <v>732</v>
      </c>
      <c r="AF2250" t="s">
        <v>916</v>
      </c>
      <c r="AG2250" t="s">
        <v>756</v>
      </c>
      <c r="AH2250" t="s">
        <v>756</v>
      </c>
      <c r="AI2250" t="str">
        <f t="shared" si="3257"/>
        <v>e</v>
      </c>
      <c r="AJ2250" t="str">
        <f t="shared" si="3258"/>
        <v/>
      </c>
      <c r="AK2250" t="str">
        <f t="shared" si="3259"/>
        <v/>
      </c>
      <c r="AL2250" t="str">
        <f t="shared" si="3260"/>
        <v/>
      </c>
      <c r="AM2250" t="str">
        <f t="shared" si="3261"/>
        <v/>
      </c>
      <c r="AN2250" t="str">
        <f t="shared" si="3262"/>
        <v>Away</v>
      </c>
      <c r="AO2250" t="str">
        <f t="shared" si="3263"/>
        <v>a</v>
      </c>
      <c r="AP2250" t="str">
        <f t="shared" si="3264"/>
        <v/>
      </c>
      <c r="AQ2250" t="str">
        <f t="shared" si="3265"/>
        <v/>
      </c>
      <c r="AR2250" t="str">
        <f t="shared" si="3266"/>
        <v>Away</v>
      </c>
      <c r="AS2250" t="str">
        <f t="shared" si="3267"/>
        <v>a</v>
      </c>
      <c r="AT2250" t="str">
        <f t="shared" si="3268"/>
        <v>Offensive</v>
      </c>
      <c r="AU2250" t="str">
        <f t="shared" si="3269"/>
        <v/>
      </c>
      <c r="AV2250" t="str">
        <f t="shared" si="3270"/>
        <v/>
      </c>
      <c r="AW2250" t="str" cm="1">
        <f t="array" ref="AW2250">IFERROR(IF(O2250&lt;&gt;"",O2250,IF(OR($S2250="",$T2250=""),"",IF(O2250&lt;&gt;"",O2250,IF($T2250&lt;&gt;"",_xlfn._xlws.FILTER(O:O,($BU:$BU=$BU2250)*($I:$I=$I2250)*($T:$T=$T2250)*($S:$S=_xlfn.MINIFS($S:$S,$T:$T,"="&amp;$T2250)),"")))))&amp;"",IF(O2250="","",""))&amp;""</f>
        <v/>
      </c>
      <c r="AX2250" t="str" cm="1">
        <f t="array" ref="AX2250">IFERROR(IF(P2250&lt;&gt;"",P2250,IF(OR($S2250="",$T2250=""),"",IF($T2250&lt;&gt;"",_xlfn._xlws.FILTER(P:P,($BU:$BU=$BU2250)*($I:$I=$I2250)*($T:$T=$T2250)*($S:$S=_xlfn.MINIFS($S:$S,$T:$T,"="&amp;$T2250)),""))))&amp;"",IF(P2250="","",""))&amp;""</f>
        <v/>
      </c>
      <c r="AY2250" t="str" cm="1">
        <f t="array" ref="AY2250">IFERROR(IF(Q2250&lt;&gt;"",Q2250,IF(OR($S2250="",$T2250=""),"",IF($T2250&lt;&gt;"",_xlfn._xlws.FILTER(Q:Q,($BU:$BU=$BU2250)*($I:$I=$I2250)*($T:$T=$T2250)*($S:$S=_xlfn.MINIFS($S:$S,$T:$T,"="&amp;$T2250)),""))))&amp;"",IF(Q2250="","",""))&amp;""</f>
        <v/>
      </c>
      <c r="AZ2250" t="str" cm="1">
        <f t="array" ref="AZ2250">IFERROR(IF(R2250&lt;&gt;"",R2250,IF(OR($S2250="",$T2250=""),"",IF($T2250&lt;&gt;"",_xlfn._xlws.FILTER(R:R,($BU:$BU=$BU2250)*($I:$I=$I2250)*($T:$T=$T2250)*($S:$S=_xlfn.MINIFS($S:$S,$T:$T,"="&amp;$T2250)),""))))&amp;"",IF(R2250="","",""))&amp;""</f>
        <v>1</v>
      </c>
      <c r="BA2250" s="6">
        <f t="shared" si="3271"/>
        <v>192</v>
      </c>
      <c r="BB2250">
        <f t="shared" ref="BB2250:BD2250" si="3286">BB2249</f>
        <v>18987</v>
      </c>
      <c r="BC2250" t="str">
        <f t="shared" si="3286"/>
        <v>Velodrome</v>
      </c>
      <c r="BD2250" t="str">
        <f t="shared" si="3286"/>
        <v>Outlaws</v>
      </c>
      <c r="BE2250" t="s">
        <v>238</v>
      </c>
      <c r="BF2250" t="s">
        <v>174</v>
      </c>
      <c r="BI2250" cm="1">
        <f t="array" ref="BI2250">IFERROR(_xlfn._xlws.FILTER(shifts!A:A,(shifts!B:B=events!AD2250)*(shifts!AG:AG&gt;=events!BK2250)*(shifts!AH:AH&lt;=events!BL2250)),BI2249)</f>
        <v>79</v>
      </c>
      <c r="BJ2250" s="15">
        <f t="shared" si="3273"/>
        <v>0</v>
      </c>
      <c r="BK2250">
        <f t="shared" si="3274"/>
        <v>1022</v>
      </c>
      <c r="BL2250">
        <f t="shared" si="3275"/>
        <v>1022</v>
      </c>
      <c r="BM2250" s="15">
        <f>SUMIFS(BJ$2:BJ2250,K$2:K2250,"=Intermission")+SUMIFS(BJ$2:BJ2250,K$2:K2250,"=Timeout")</f>
        <v>143</v>
      </c>
      <c r="BN2250">
        <f t="shared" si="3276"/>
        <v>2303</v>
      </c>
      <c r="BO2250" s="19">
        <f t="shared" si="3277"/>
        <v>2361</v>
      </c>
      <c r="BP2250">
        <f t="shared" si="3278"/>
        <v>2356</v>
      </c>
      <c r="BQ2250" s="17">
        <f t="shared" si="3279"/>
        <v>2361</v>
      </c>
      <c r="BR2250" t="str">
        <f t="shared" si="3280"/>
        <v>event_team_player_1</v>
      </c>
      <c r="BS2250">
        <f>COUNTIFS(S$3:S2250,"="&amp;S2250,AI$3:AI2250,"="&amp;AI2250)</f>
        <v>1</v>
      </c>
      <c r="BT2250" t="str">
        <f>IFERROR(VLOOKUP(BB2250&amp;BU2250&amp;X2250,game_rosters!U:W,3,FALSE),"")</f>
        <v>P100128</v>
      </c>
      <c r="BU2250" t="str">
        <f t="shared" si="3281"/>
        <v>Outlaws</v>
      </c>
    </row>
    <row r="2251" spans="1:73" x14ac:dyDescent="0.2">
      <c r="A2251" t="str">
        <f t="shared" si="3256"/>
        <v/>
      </c>
      <c r="I2251" s="44">
        <v>84</v>
      </c>
      <c r="O2251" t="s">
        <v>670</v>
      </c>
      <c r="R2251" s="51">
        <v>1</v>
      </c>
      <c r="S2251">
        <v>1157</v>
      </c>
      <c r="T2251" t="s">
        <v>756</v>
      </c>
      <c r="X2251">
        <v>84</v>
      </c>
      <c r="AA2251">
        <f t="shared" si="3213"/>
        <v>2157</v>
      </c>
      <c r="AB2251" t="str">
        <f t="shared" si="3214"/>
        <v/>
      </c>
      <c r="AC2251">
        <f t="shared" si="3252"/>
        <v>2157</v>
      </c>
      <c r="AD2251" s="6">
        <v>3</v>
      </c>
      <c r="AE2251" t="s">
        <v>732</v>
      </c>
      <c r="AF2251" t="s">
        <v>916</v>
      </c>
      <c r="AG2251" t="s">
        <v>756</v>
      </c>
      <c r="AH2251" t="s">
        <v>756</v>
      </c>
      <c r="AI2251" t="str">
        <f t="shared" si="3257"/>
        <v>o</v>
      </c>
      <c r="AJ2251" t="str">
        <f t="shared" si="3258"/>
        <v/>
      </c>
      <c r="AK2251" t="str">
        <f t="shared" si="3259"/>
        <v/>
      </c>
      <c r="AL2251" t="str">
        <f t="shared" si="3260"/>
        <v/>
      </c>
      <c r="AM2251" t="str">
        <f t="shared" si="3261"/>
        <v/>
      </c>
      <c r="AN2251" t="str">
        <f t="shared" si="3262"/>
        <v>Away</v>
      </c>
      <c r="AO2251" t="str">
        <f t="shared" si="3263"/>
        <v>a</v>
      </c>
      <c r="AP2251" t="str">
        <f t="shared" si="3264"/>
        <v/>
      </c>
      <c r="AQ2251" t="str">
        <f t="shared" si="3265"/>
        <v/>
      </c>
      <c r="AR2251" t="str">
        <f t="shared" si="3266"/>
        <v>Away</v>
      </c>
      <c r="AS2251" t="str">
        <f t="shared" si="3267"/>
        <v>a</v>
      </c>
      <c r="AT2251" t="str">
        <f t="shared" si="3268"/>
        <v>Defensive</v>
      </c>
      <c r="AU2251" t="str">
        <f t="shared" si="3269"/>
        <v/>
      </c>
      <c r="AV2251" t="str">
        <f t="shared" si="3270"/>
        <v/>
      </c>
      <c r="AW2251" t="str" cm="1">
        <f t="array" ref="AW2251">IFERROR(IF(O2251&lt;&gt;"",O2251,IF(OR($S2251="",$T2251=""),"",IF(O2251&lt;&gt;"",O2251,IF($T2251&lt;&gt;"",_xlfn._xlws.FILTER(O:O,($BU:$BU=$BU2251)*($I:$I=$I2251)*($T:$T=$T2251)*($S:$S=_xlfn.MINIFS($S:$S,$T:$T,"="&amp;$T2251)),"")))))&amp;"",IF(O2251="","",""))&amp;""</f>
        <v>Defensive_PlayPossession-ManOnMan</v>
      </c>
      <c r="AX2251" t="str" cm="1">
        <f t="array" ref="AX2251">IFERROR(IF(P2251&lt;&gt;"",P2251,IF(OR($S2251="",$T2251=""),"",IF($T2251&lt;&gt;"",_xlfn._xlws.FILTER(P:P,($BU:$BU=$BU2251)*($I:$I=$I2251)*($T:$T=$T2251)*($S:$S=_xlfn.MINIFS($S:$S,$T:$T,"="&amp;$T2251)),""))))&amp;"",IF(P2251="","",""))&amp;""</f>
        <v/>
      </c>
      <c r="AY2251" t="str" cm="1">
        <f t="array" ref="AY2251">IFERROR(IF(Q2251&lt;&gt;"",Q2251,IF(OR($S2251="",$T2251=""),"",IF($T2251&lt;&gt;"",_xlfn._xlws.FILTER(Q:Q,($BU:$BU=$BU2251)*($I:$I=$I2251)*($T:$T=$T2251)*($S:$S=_xlfn.MINIFS($S:$S,$T:$T,"="&amp;$T2251)),""))))&amp;"",IF(Q2251="","",""))&amp;""</f>
        <v/>
      </c>
      <c r="AZ2251" t="str" cm="1">
        <f t="array" ref="AZ2251">IFERROR(IF(R2251&lt;&gt;"",R2251,IF(OR($S2251="",$T2251=""),"",IF($T2251&lt;&gt;"",_xlfn._xlws.FILTER(R:R,($BU:$BU=$BU2251)*($I:$I=$I2251)*($T:$T=$T2251)*($S:$S=_xlfn.MINIFS($S:$S,$T:$T,"="&amp;$T2251)),""))))&amp;"",IF(R2251="","",""))&amp;""</f>
        <v>1</v>
      </c>
      <c r="BA2251" s="6">
        <f t="shared" si="3271"/>
        <v>192</v>
      </c>
      <c r="BB2251">
        <f t="shared" ref="BB2251:BD2251" si="3287">BB2250</f>
        <v>18987</v>
      </c>
      <c r="BC2251" t="str">
        <f t="shared" si="3287"/>
        <v>Velodrome</v>
      </c>
      <c r="BD2251" t="str">
        <f t="shared" si="3287"/>
        <v>Outlaws</v>
      </c>
      <c r="BE2251" t="s">
        <v>238</v>
      </c>
      <c r="BF2251" t="s">
        <v>174</v>
      </c>
      <c r="BI2251" cm="1">
        <f t="array" ref="BI2251">IFERROR(_xlfn._xlws.FILTER(shifts!A:A,(shifts!B:B=events!AD2251)*(shifts!AG:AG&gt;=events!BK2251)*(shifts!AH:AH&lt;=events!BL2251)),BI2250)</f>
        <v>79</v>
      </c>
      <c r="BJ2251" s="15">
        <f t="shared" si="3273"/>
        <v>0</v>
      </c>
      <c r="BK2251">
        <f t="shared" si="3274"/>
        <v>1022</v>
      </c>
      <c r="BL2251">
        <f t="shared" si="3275"/>
        <v>1022</v>
      </c>
      <c r="BM2251" s="15">
        <f>SUMIFS(BJ$2:BJ2251,K$2:K2251,"=Intermission")+SUMIFS(BJ$2:BJ2251,K$2:K2251,"=Timeout")</f>
        <v>143</v>
      </c>
      <c r="BN2251">
        <f t="shared" si="3276"/>
        <v>2303</v>
      </c>
      <c r="BO2251" s="19">
        <f t="shared" si="3277"/>
        <v>2361</v>
      </c>
      <c r="BP2251">
        <f t="shared" si="3278"/>
        <v>2356</v>
      </c>
      <c r="BQ2251" s="17">
        <f t="shared" si="3279"/>
        <v>2361</v>
      </c>
      <c r="BR2251" t="str">
        <f t="shared" si="3280"/>
        <v>opp_team_player_1</v>
      </c>
      <c r="BS2251">
        <f>COUNTIFS(S$3:S2251,"="&amp;S2251,AI$3:AI2251,"="&amp;AI2251)</f>
        <v>1</v>
      </c>
      <c r="BT2251" t="str">
        <f>IFERROR(VLOOKUP(BB2251&amp;BU2251&amp;X2251,game_rosters!U:W,3,FALSE),"")</f>
        <v>P100198</v>
      </c>
      <c r="BU2251" t="str">
        <f t="shared" si="3281"/>
        <v>Velodrome</v>
      </c>
    </row>
    <row r="2252" spans="1:73" x14ac:dyDescent="0.2">
      <c r="A2252">
        <f t="shared" si="3256"/>
        <v>1</v>
      </c>
      <c r="I2252" s="44">
        <v>84</v>
      </c>
      <c r="K2252" t="s">
        <v>9</v>
      </c>
      <c r="L2252" t="s">
        <v>183</v>
      </c>
      <c r="M2252" t="s">
        <v>79</v>
      </c>
      <c r="N2252" t="s">
        <v>595</v>
      </c>
      <c r="O2252" t="s">
        <v>631</v>
      </c>
      <c r="Q2252" t="s">
        <v>595</v>
      </c>
      <c r="R2252" s="51">
        <v>1</v>
      </c>
      <c r="S2252">
        <v>1158</v>
      </c>
      <c r="T2252" t="s">
        <v>756</v>
      </c>
      <c r="W2252" t="s">
        <v>735</v>
      </c>
      <c r="X2252">
        <v>84</v>
      </c>
      <c r="Z2252">
        <v>1</v>
      </c>
      <c r="AA2252">
        <f t="shared" si="3213"/>
        <v>2158</v>
      </c>
      <c r="AB2252" t="str">
        <f t="shared" si="3214"/>
        <v/>
      </c>
      <c r="AC2252">
        <f t="shared" si="3252"/>
        <v>2158</v>
      </c>
      <c r="AD2252" s="6">
        <v>3</v>
      </c>
      <c r="AE2252" t="s">
        <v>732</v>
      </c>
      <c r="AF2252" t="s">
        <v>916</v>
      </c>
      <c r="AG2252" t="s">
        <v>756</v>
      </c>
      <c r="AH2252" t="s">
        <v>756</v>
      </c>
      <c r="AI2252" t="str">
        <f t="shared" si="3257"/>
        <v>e</v>
      </c>
      <c r="AJ2252" t="str">
        <f t="shared" si="3258"/>
        <v/>
      </c>
      <c r="AK2252" t="str">
        <f t="shared" si="3259"/>
        <v/>
      </c>
      <c r="AL2252" t="str">
        <f t="shared" si="3260"/>
        <v/>
      </c>
      <c r="AM2252" t="str">
        <f t="shared" si="3261"/>
        <v/>
      </c>
      <c r="AN2252" t="str">
        <f t="shared" si="3262"/>
        <v>Home</v>
      </c>
      <c r="AO2252" t="str">
        <f t="shared" si="3263"/>
        <v>h</v>
      </c>
      <c r="AP2252" t="str">
        <f t="shared" si="3264"/>
        <v/>
      </c>
      <c r="AQ2252" t="str">
        <f t="shared" si="3265"/>
        <v/>
      </c>
      <c r="AR2252" t="str">
        <f t="shared" si="3266"/>
        <v>Home</v>
      </c>
      <c r="AS2252" t="str">
        <f t="shared" si="3267"/>
        <v>h</v>
      </c>
      <c r="AT2252" t="str">
        <f t="shared" si="3268"/>
        <v>Defensive</v>
      </c>
      <c r="AU2252" t="str">
        <f t="shared" si="3269"/>
        <v/>
      </c>
      <c r="AV2252" t="str">
        <f t="shared" si="3270"/>
        <v/>
      </c>
      <c r="AW2252" t="str" cm="1">
        <f t="array" ref="AW2252">IFERROR(IF(O2252&lt;&gt;"",O2252,IF(OR($S2252="",$T2252=""),"",IF(O2252&lt;&gt;"",O2252,IF($T2252&lt;&gt;"",_xlfn._xlws.FILTER(O:O,($BU:$BU=$BU2252)*($I:$I=$I2252)*($T:$T=$T2252)*($S:$S=_xlfn.MINIFS($S:$S,$T:$T,"="&amp;$T2252)),"")))))&amp;"",IF(O2252="","",""))&amp;""</f>
        <v>Defensive_PlayPossession-SeperateFromPuck</v>
      </c>
      <c r="AX2252" t="str" cm="1">
        <f t="array" ref="AX2252">IFERROR(IF(P2252&lt;&gt;"",P2252,IF(OR($S2252="",$T2252=""),"",IF($T2252&lt;&gt;"",_xlfn._xlws.FILTER(P:P,($BU:$BU=$BU2252)*($I:$I=$I2252)*($T:$T=$T2252)*($S:$S=_xlfn.MINIFS($S:$S,$T:$T,"="&amp;$T2252)),""))))&amp;"",IF(P2252="","",""))&amp;""</f>
        <v/>
      </c>
      <c r="AY2252" t="str" cm="1">
        <f t="array" ref="AY2252">IFERROR(IF(Q2252&lt;&gt;"",Q2252,IF(OR($S2252="",$T2252=""),"",IF($T2252&lt;&gt;"",_xlfn._xlws.FILTER(Q:Q,($BU:$BU=$BU2252)*($I:$I=$I2252)*($T:$T=$T2252)*($S:$S=_xlfn.MINIFS($S:$S,$T:$T,"="&amp;$T2252)),""))))&amp;"",IF(Q2252="","",""))&amp;""</f>
        <v>s</v>
      </c>
      <c r="AZ2252" t="str" cm="1">
        <f t="array" ref="AZ2252">IFERROR(IF(R2252&lt;&gt;"",R2252,IF(OR($S2252="",$T2252=""),"",IF($T2252&lt;&gt;"",_xlfn._xlws.FILTER(R:R,($BU:$BU=$BU2252)*($I:$I=$I2252)*($T:$T=$T2252)*($S:$S=_xlfn.MINIFS($S:$S,$T:$T,"="&amp;$T2252)),""))))&amp;"",IF(R2252="","",""))&amp;""</f>
        <v>1</v>
      </c>
      <c r="BA2252" s="6">
        <f t="shared" si="3271"/>
        <v>192</v>
      </c>
      <c r="BB2252">
        <f t="shared" ref="BB2252:BD2252" si="3288">BB2251</f>
        <v>18987</v>
      </c>
      <c r="BC2252" t="str">
        <f t="shared" si="3288"/>
        <v>Velodrome</v>
      </c>
      <c r="BD2252" t="str">
        <f t="shared" si="3288"/>
        <v>Outlaws</v>
      </c>
      <c r="BE2252" t="s">
        <v>9</v>
      </c>
      <c r="BF2252" t="s">
        <v>183</v>
      </c>
      <c r="BI2252" cm="1">
        <f t="array" ref="BI2252">IFERROR(_xlfn._xlws.FILTER(shifts!A:A,(shifts!B:B=events!AD2252)*(shifts!AG:AG&gt;=events!BK2252)*(shifts!AH:AH&lt;=events!BL2252)),BI2251)</f>
        <v>79</v>
      </c>
      <c r="BJ2252" s="15">
        <f t="shared" si="3273"/>
        <v>0</v>
      </c>
      <c r="BK2252">
        <f t="shared" si="3274"/>
        <v>1022</v>
      </c>
      <c r="BL2252">
        <f t="shared" si="3275"/>
        <v>1022</v>
      </c>
      <c r="BM2252" s="15">
        <f>SUMIFS(BJ$2:BJ2252,K$2:K2252,"=Intermission")+SUMIFS(BJ$2:BJ2252,K$2:K2252,"=Timeout")</f>
        <v>143</v>
      </c>
      <c r="BN2252">
        <f t="shared" si="3276"/>
        <v>2303</v>
      </c>
      <c r="BO2252" s="19">
        <f t="shared" si="3277"/>
        <v>2361</v>
      </c>
      <c r="BP2252">
        <f t="shared" si="3278"/>
        <v>2356</v>
      </c>
      <c r="BQ2252" s="17">
        <f t="shared" si="3279"/>
        <v>2361</v>
      </c>
      <c r="BR2252" t="str">
        <f t="shared" si="3280"/>
        <v>event_team_player_1</v>
      </c>
      <c r="BS2252">
        <f>COUNTIFS(S$3:S2252,"="&amp;S2252,AI$3:AI2252,"="&amp;AI2252)</f>
        <v>1</v>
      </c>
      <c r="BT2252" t="str">
        <f>IFERROR(VLOOKUP(BB2252&amp;BU2252&amp;X2252,game_rosters!U:W,3,FALSE),"")</f>
        <v>P100198</v>
      </c>
      <c r="BU2252" t="str">
        <f t="shared" si="3281"/>
        <v>Velodrome</v>
      </c>
    </row>
    <row r="2253" spans="1:73" x14ac:dyDescent="0.2">
      <c r="A2253" t="str">
        <f t="shared" si="3256"/>
        <v/>
      </c>
      <c r="I2253" s="44">
        <v>68</v>
      </c>
      <c r="R2253" s="51">
        <v>1</v>
      </c>
      <c r="S2253">
        <v>1158</v>
      </c>
      <c r="T2253" t="s">
        <v>756</v>
      </c>
      <c r="X2253">
        <v>68</v>
      </c>
      <c r="AA2253">
        <f t="shared" si="3213"/>
        <v>2158</v>
      </c>
      <c r="AB2253" t="str">
        <f t="shared" si="3214"/>
        <v/>
      </c>
      <c r="AC2253">
        <f t="shared" si="3252"/>
        <v>2158</v>
      </c>
      <c r="AD2253" s="6">
        <v>3</v>
      </c>
      <c r="AE2253" t="s">
        <v>732</v>
      </c>
      <c r="AF2253" t="s">
        <v>916</v>
      </c>
      <c r="AG2253" t="s">
        <v>756</v>
      </c>
      <c r="AH2253" t="s">
        <v>756</v>
      </c>
      <c r="AI2253" t="str">
        <f t="shared" si="3257"/>
        <v>o</v>
      </c>
      <c r="AJ2253" t="str">
        <f t="shared" si="3258"/>
        <v/>
      </c>
      <c r="AK2253" t="str">
        <f t="shared" si="3259"/>
        <v/>
      </c>
      <c r="AL2253" t="str">
        <f t="shared" si="3260"/>
        <v/>
      </c>
      <c r="AM2253" t="str">
        <f t="shared" si="3261"/>
        <v/>
      </c>
      <c r="AN2253" t="str">
        <f t="shared" si="3262"/>
        <v>Home</v>
      </c>
      <c r="AO2253" t="str">
        <f t="shared" si="3263"/>
        <v>h</v>
      </c>
      <c r="AP2253" t="str">
        <f t="shared" si="3264"/>
        <v/>
      </c>
      <c r="AQ2253" t="str">
        <f t="shared" si="3265"/>
        <v/>
      </c>
      <c r="AR2253" t="str">
        <f t="shared" si="3266"/>
        <v>Home</v>
      </c>
      <c r="AS2253" t="str">
        <f t="shared" si="3267"/>
        <v>h</v>
      </c>
      <c r="AT2253" t="str">
        <f t="shared" si="3268"/>
        <v>Offensive</v>
      </c>
      <c r="AU2253" t="str">
        <f t="shared" si="3269"/>
        <v/>
      </c>
      <c r="AV2253" t="str">
        <f t="shared" si="3270"/>
        <v/>
      </c>
      <c r="AW2253" t="str" cm="1">
        <f t="array" ref="AW2253">IFERROR(IF(O2253&lt;&gt;"",O2253,IF(OR($S2253="",$T2253=""),"",IF(O2253&lt;&gt;"",O2253,IF($T2253&lt;&gt;"",_xlfn._xlws.FILTER(O:O,($BU:$BU=$BU2253)*($I:$I=$I2253)*($T:$T=$T2253)*($S:$S=_xlfn.MINIFS($S:$S,$T:$T,"="&amp;$T2253)),"")))))&amp;"",IF(O2253="","",""))&amp;""</f>
        <v/>
      </c>
      <c r="AX2253" t="str" cm="1">
        <f t="array" ref="AX2253">IFERROR(IF(P2253&lt;&gt;"",P2253,IF(OR($S2253="",$T2253=""),"",IF($T2253&lt;&gt;"",_xlfn._xlws.FILTER(P:P,($BU:$BU=$BU2253)*($I:$I=$I2253)*($T:$T=$T2253)*($S:$S=_xlfn.MINIFS($S:$S,$T:$T,"="&amp;$T2253)),""))))&amp;"",IF(P2253="","",""))&amp;""</f>
        <v/>
      </c>
      <c r="AY2253" t="str" cm="1">
        <f t="array" ref="AY2253">IFERROR(IF(Q2253&lt;&gt;"",Q2253,IF(OR($S2253="",$T2253=""),"",IF($T2253&lt;&gt;"",_xlfn._xlws.FILTER(Q:Q,($BU:$BU=$BU2253)*($I:$I=$I2253)*($T:$T=$T2253)*($S:$S=_xlfn.MINIFS($S:$S,$T:$T,"="&amp;$T2253)),""))))&amp;"",IF(Q2253="","",""))&amp;""</f>
        <v/>
      </c>
      <c r="AZ2253" t="str" cm="1">
        <f t="array" ref="AZ2253">IFERROR(IF(R2253&lt;&gt;"",R2253,IF(OR($S2253="",$T2253=""),"",IF($T2253&lt;&gt;"",_xlfn._xlws.FILTER(R:R,($BU:$BU=$BU2253)*($I:$I=$I2253)*($T:$T=$T2253)*($S:$S=_xlfn.MINIFS($S:$S,$T:$T,"="&amp;$T2253)),""))))&amp;"",IF(R2253="","",""))&amp;""</f>
        <v>1</v>
      </c>
      <c r="BA2253" s="6">
        <f t="shared" si="3271"/>
        <v>192</v>
      </c>
      <c r="BB2253">
        <f t="shared" ref="BB2253:BD2253" si="3289">BB2252</f>
        <v>18987</v>
      </c>
      <c r="BC2253" t="str">
        <f t="shared" si="3289"/>
        <v>Velodrome</v>
      </c>
      <c r="BD2253" t="str">
        <f t="shared" si="3289"/>
        <v>Outlaws</v>
      </c>
      <c r="BE2253" t="s">
        <v>9</v>
      </c>
      <c r="BF2253" t="s">
        <v>183</v>
      </c>
      <c r="BI2253" cm="1">
        <f t="array" ref="BI2253">IFERROR(_xlfn._xlws.FILTER(shifts!A:A,(shifts!B:B=events!AD2253)*(shifts!AG:AG&gt;=events!BK2253)*(shifts!AH:AH&lt;=events!BL2253)),BI2252)</f>
        <v>79</v>
      </c>
      <c r="BJ2253" s="15">
        <f t="shared" si="3273"/>
        <v>0</v>
      </c>
      <c r="BK2253">
        <f t="shared" si="3274"/>
        <v>1022</v>
      </c>
      <c r="BL2253">
        <f t="shared" si="3275"/>
        <v>1022</v>
      </c>
      <c r="BM2253" s="15">
        <f>SUMIFS(BJ$2:BJ2253,K$2:K2253,"=Intermission")+SUMIFS(BJ$2:BJ2253,K$2:K2253,"=Timeout")</f>
        <v>143</v>
      </c>
      <c r="BN2253">
        <f t="shared" si="3276"/>
        <v>2303</v>
      </c>
      <c r="BO2253" s="19">
        <f t="shared" si="3277"/>
        <v>2361</v>
      </c>
      <c r="BP2253">
        <f t="shared" si="3278"/>
        <v>2356</v>
      </c>
      <c r="BQ2253" s="17">
        <f t="shared" si="3279"/>
        <v>2361</v>
      </c>
      <c r="BR2253" t="str">
        <f t="shared" si="3280"/>
        <v>opp_team_player_1</v>
      </c>
      <c r="BS2253">
        <f>COUNTIFS(S$3:S2253,"="&amp;S2253,AI$3:AI2253,"="&amp;AI2253)</f>
        <v>1</v>
      </c>
      <c r="BT2253" t="str">
        <f>IFERROR(VLOOKUP(BB2253&amp;BU2253&amp;X2253,game_rosters!U:W,3,FALSE),"")</f>
        <v>P100128</v>
      </c>
      <c r="BU2253" t="str">
        <f t="shared" si="3281"/>
        <v>Outlaws</v>
      </c>
    </row>
    <row r="2254" spans="1:73" x14ac:dyDescent="0.2">
      <c r="A2254">
        <f t="shared" si="3256"/>
        <v>1</v>
      </c>
      <c r="I2254" s="44">
        <v>91</v>
      </c>
      <c r="K2254" t="s">
        <v>13</v>
      </c>
      <c r="L2254" t="s">
        <v>586</v>
      </c>
      <c r="N2254" t="s">
        <v>595</v>
      </c>
      <c r="O2254" t="s">
        <v>600</v>
      </c>
      <c r="Q2254" t="s">
        <v>595</v>
      </c>
      <c r="R2254" s="51">
        <v>1</v>
      </c>
      <c r="S2254">
        <v>1159</v>
      </c>
      <c r="T2254" t="s">
        <v>756</v>
      </c>
      <c r="W2254" t="s">
        <v>735</v>
      </c>
      <c r="X2254">
        <v>91</v>
      </c>
      <c r="Z2254">
        <v>1</v>
      </c>
      <c r="AA2254">
        <f t="shared" si="3213"/>
        <v>2159</v>
      </c>
      <c r="AB2254" t="str">
        <f t="shared" si="3214"/>
        <v/>
      </c>
      <c r="AC2254">
        <f t="shared" si="3252"/>
        <v>2159</v>
      </c>
      <c r="AD2254" s="6">
        <v>3</v>
      </c>
      <c r="AE2254" t="s">
        <v>732</v>
      </c>
      <c r="AF2254" t="s">
        <v>413</v>
      </c>
      <c r="AG2254" t="s">
        <v>917</v>
      </c>
      <c r="AH2254" t="s">
        <v>896</v>
      </c>
      <c r="AI2254" t="str">
        <f t="shared" si="3257"/>
        <v>e</v>
      </c>
      <c r="AJ2254" t="str">
        <f t="shared" si="3258"/>
        <v/>
      </c>
      <c r="AK2254" t="str">
        <f t="shared" si="3259"/>
        <v/>
      </c>
      <c r="AL2254" t="str">
        <f t="shared" si="3260"/>
        <v/>
      </c>
      <c r="AM2254" t="str">
        <f t="shared" si="3261"/>
        <v/>
      </c>
      <c r="AN2254" t="str">
        <f t="shared" si="3262"/>
        <v>Home</v>
      </c>
      <c r="AO2254" t="str">
        <f t="shared" si="3263"/>
        <v>h</v>
      </c>
      <c r="AP2254" t="str">
        <f t="shared" si="3264"/>
        <v/>
      </c>
      <c r="AQ2254" t="str">
        <f t="shared" si="3265"/>
        <v/>
      </c>
      <c r="AR2254" t="str">
        <f t="shared" si="3266"/>
        <v>Home</v>
      </c>
      <c r="AS2254" t="str">
        <f t="shared" si="3267"/>
        <v>h</v>
      </c>
      <c r="AT2254" t="str">
        <f t="shared" si="3268"/>
        <v>Offensive</v>
      </c>
      <c r="AU2254" t="str">
        <f t="shared" si="3269"/>
        <v/>
      </c>
      <c r="AV2254" t="str">
        <f t="shared" si="3270"/>
        <v/>
      </c>
      <c r="AW2254" t="str" cm="1">
        <f t="array" ref="AW2254">IFERROR(IF(O2254&lt;&gt;"",O2254,IF(OR($S2254="",$T2254=""),"",IF(O2254&lt;&gt;"",O2254,IF($T2254&lt;&gt;"",_xlfn._xlws.FILTER(O:O,($BU:$BU=$BU2254)*($I:$I=$I2254)*($T:$T=$T2254)*($S:$S=_xlfn.MINIFS($S:$S,$T:$T,"="&amp;$T2254)),"")))))&amp;"",IF(O2254="","",""))&amp;""</f>
        <v>OffensivePlay_Zone-PuckRetreivalTurnover</v>
      </c>
      <c r="AX2254" t="str" cm="1">
        <f t="array" ref="AX2254">IFERROR(IF(P2254&lt;&gt;"",P2254,IF(OR($S2254="",$T2254=""),"",IF($T2254&lt;&gt;"",_xlfn._xlws.FILTER(P:P,($BU:$BU=$BU2254)*($I:$I=$I2254)*($T:$T=$T2254)*($S:$S=_xlfn.MINIFS($S:$S,$T:$T,"="&amp;$T2254)),""))))&amp;"",IF(P2254="","",""))&amp;""</f>
        <v/>
      </c>
      <c r="AY2254" t="str" cm="1">
        <f t="array" ref="AY2254">IFERROR(IF(Q2254&lt;&gt;"",Q2254,IF(OR($S2254="",$T2254=""),"",IF($T2254&lt;&gt;"",_xlfn._xlws.FILTER(Q:Q,($BU:$BU=$BU2254)*($I:$I=$I2254)*($T:$T=$T2254)*($S:$S=_xlfn.MINIFS($S:$S,$T:$T,"="&amp;$T2254)),""))))&amp;"",IF(Q2254="","",""))&amp;""</f>
        <v>s</v>
      </c>
      <c r="AZ2254" t="str" cm="1">
        <f t="array" ref="AZ2254">IFERROR(IF(R2254&lt;&gt;"",R2254,IF(OR($S2254="",$T2254=""),"",IF($T2254&lt;&gt;"",_xlfn._xlws.FILTER(R:R,($BU:$BU=$BU2254)*($I:$I=$I2254)*($T:$T=$T2254)*($S:$S=_xlfn.MINIFS($S:$S,$T:$T,"="&amp;$T2254)),""))))&amp;"",IF(R2254="","",""))&amp;""</f>
        <v>1</v>
      </c>
      <c r="BA2254" s="6">
        <f t="shared" si="3271"/>
        <v>192</v>
      </c>
      <c r="BB2254">
        <f t="shared" ref="BB2254:BD2254" si="3290">BB2253</f>
        <v>18987</v>
      </c>
      <c r="BC2254" t="str">
        <f t="shared" si="3290"/>
        <v>Velodrome</v>
      </c>
      <c r="BD2254" t="str">
        <f t="shared" si="3290"/>
        <v>Outlaws</v>
      </c>
      <c r="BE2254" t="s">
        <v>13</v>
      </c>
      <c r="BF2254" t="s">
        <v>586</v>
      </c>
      <c r="BI2254" cm="1">
        <f t="array" ref="BI2254">IFERROR(_xlfn._xlws.FILTER(shifts!A:A,(shifts!B:B=events!AD2254)*(shifts!AG:AG&gt;=events!BK2254)*(shifts!AH:AH&lt;=events!BL2254)),BI2253)</f>
        <v>79</v>
      </c>
      <c r="BJ2254" s="15">
        <f t="shared" si="3273"/>
        <v>1</v>
      </c>
      <c r="BK2254">
        <f t="shared" si="3274"/>
        <v>1020</v>
      </c>
      <c r="BL2254">
        <f t="shared" si="3275"/>
        <v>1019</v>
      </c>
      <c r="BM2254" s="15">
        <f>SUMIFS(BJ$2:BJ2254,K$2:K2254,"=Intermission")+SUMIFS(BJ$2:BJ2254,K$2:K2254,"=Timeout")</f>
        <v>143</v>
      </c>
      <c r="BN2254">
        <f t="shared" si="3276"/>
        <v>2303</v>
      </c>
      <c r="BO2254" s="19">
        <f t="shared" si="3277"/>
        <v>2363</v>
      </c>
      <c r="BP2254">
        <f t="shared" si="3278"/>
        <v>2358</v>
      </c>
      <c r="BQ2254" s="17">
        <f t="shared" si="3279"/>
        <v>2364</v>
      </c>
      <c r="BR2254" t="str">
        <f t="shared" si="3280"/>
        <v>event_team_player_1</v>
      </c>
      <c r="BS2254">
        <f>COUNTIFS(S$3:S2254,"="&amp;S2254,AI$3:AI2254,"="&amp;AI2254)</f>
        <v>1</v>
      </c>
      <c r="BT2254" t="str">
        <f>IFERROR(VLOOKUP(BB2254&amp;BU2254&amp;X2254,game_rosters!U:W,3,FALSE),"")</f>
        <v>P100002</v>
      </c>
      <c r="BU2254" t="str">
        <f t="shared" si="3281"/>
        <v>Velodrome</v>
      </c>
    </row>
    <row r="2255" spans="1:73" x14ac:dyDescent="0.2">
      <c r="A2255" t="str">
        <f t="shared" si="3256"/>
        <v/>
      </c>
      <c r="I2255" s="44">
        <v>77</v>
      </c>
      <c r="R2255" s="51">
        <v>1</v>
      </c>
      <c r="S2255">
        <v>1159</v>
      </c>
      <c r="T2255" t="s">
        <v>756</v>
      </c>
      <c r="X2255">
        <v>77</v>
      </c>
      <c r="AA2255">
        <f t="shared" si="3213"/>
        <v>2159</v>
      </c>
      <c r="AB2255" t="str">
        <f t="shared" si="3214"/>
        <v/>
      </c>
      <c r="AC2255">
        <f t="shared" si="3252"/>
        <v>2159</v>
      </c>
      <c r="AD2255" s="6">
        <v>3</v>
      </c>
      <c r="AE2255" t="s">
        <v>732</v>
      </c>
      <c r="AF2255" t="s">
        <v>413</v>
      </c>
      <c r="AG2255" t="s">
        <v>917</v>
      </c>
      <c r="AH2255" t="s">
        <v>896</v>
      </c>
      <c r="AI2255" t="str">
        <f t="shared" si="3257"/>
        <v>o</v>
      </c>
      <c r="AJ2255" t="str">
        <f t="shared" si="3258"/>
        <v/>
      </c>
      <c r="AK2255" t="str">
        <f t="shared" si="3259"/>
        <v/>
      </c>
      <c r="AL2255" t="str">
        <f t="shared" si="3260"/>
        <v/>
      </c>
      <c r="AM2255" t="str">
        <f t="shared" si="3261"/>
        <v/>
      </c>
      <c r="AN2255" t="str">
        <f t="shared" si="3262"/>
        <v>Home</v>
      </c>
      <c r="AO2255" t="str">
        <f t="shared" si="3263"/>
        <v>h</v>
      </c>
      <c r="AP2255" t="str">
        <f t="shared" si="3264"/>
        <v/>
      </c>
      <c r="AQ2255" t="str">
        <f t="shared" si="3265"/>
        <v/>
      </c>
      <c r="AR2255" t="str">
        <f t="shared" si="3266"/>
        <v>Home</v>
      </c>
      <c r="AS2255" t="str">
        <f t="shared" si="3267"/>
        <v>h</v>
      </c>
      <c r="AT2255" t="str">
        <f t="shared" si="3268"/>
        <v>Defensive</v>
      </c>
      <c r="AU2255" t="str">
        <f t="shared" si="3269"/>
        <v/>
      </c>
      <c r="AV2255" t="str">
        <f t="shared" si="3270"/>
        <v/>
      </c>
      <c r="AW2255" t="str" cm="1">
        <f t="array" ref="AW2255">IFERROR(IF(O2255&lt;&gt;"",O2255,IF(OR($S2255="",$T2255=""),"",IF(O2255&lt;&gt;"",O2255,IF($T2255&lt;&gt;"",_xlfn._xlws.FILTER(O:O,($BU:$BU=$BU2255)*($I:$I=$I2255)*($T:$T=$T2255)*($S:$S=_xlfn.MINIFS($S:$S,$T:$T,"="&amp;$T2255)),"")))))&amp;"",IF(O2255="","",""))&amp;""</f>
        <v/>
      </c>
      <c r="AX2255" t="str" cm="1">
        <f t="array" ref="AX2255">IFERROR(IF(P2255&lt;&gt;"",P2255,IF(OR($S2255="",$T2255=""),"",IF($T2255&lt;&gt;"",_xlfn._xlws.FILTER(P:P,($BU:$BU=$BU2255)*($I:$I=$I2255)*($T:$T=$T2255)*($S:$S=_xlfn.MINIFS($S:$S,$T:$T,"="&amp;$T2255)),""))))&amp;"",IF(P2255="","",""))&amp;""</f>
        <v/>
      </c>
      <c r="AY2255" t="str" cm="1">
        <f t="array" ref="AY2255">IFERROR(IF(Q2255&lt;&gt;"",Q2255,IF(OR($S2255="",$T2255=""),"",IF($T2255&lt;&gt;"",_xlfn._xlws.FILTER(Q:Q,($BU:$BU=$BU2255)*($I:$I=$I2255)*($T:$T=$T2255)*($S:$S=_xlfn.MINIFS($S:$S,$T:$T,"="&amp;$T2255)),""))))&amp;"",IF(Q2255="","",""))&amp;""</f>
        <v/>
      </c>
      <c r="AZ2255" t="str" cm="1">
        <f t="array" ref="AZ2255">IFERROR(IF(R2255&lt;&gt;"",R2255,IF(OR($S2255="",$T2255=""),"",IF($T2255&lt;&gt;"",_xlfn._xlws.FILTER(R:R,($BU:$BU=$BU2255)*($I:$I=$I2255)*($T:$T=$T2255)*($S:$S=_xlfn.MINIFS($S:$S,$T:$T,"="&amp;$T2255)),""))))&amp;"",IF(R2255="","",""))&amp;""</f>
        <v>1</v>
      </c>
      <c r="BA2255" s="6">
        <f t="shared" si="3271"/>
        <v>192</v>
      </c>
      <c r="BB2255">
        <f t="shared" ref="BB2255:BD2255" si="3291">BB2254</f>
        <v>18987</v>
      </c>
      <c r="BC2255" t="str">
        <f t="shared" si="3291"/>
        <v>Velodrome</v>
      </c>
      <c r="BD2255" t="str">
        <f t="shared" si="3291"/>
        <v>Outlaws</v>
      </c>
      <c r="BE2255" t="s">
        <v>13</v>
      </c>
      <c r="BF2255" t="s">
        <v>586</v>
      </c>
      <c r="BI2255" cm="1">
        <f t="array" ref="BI2255">IFERROR(_xlfn._xlws.FILTER(shifts!A:A,(shifts!B:B=events!AD2255)*(shifts!AG:AG&gt;=events!BK2255)*(shifts!AH:AH&lt;=events!BL2255)),BI2254)</f>
        <v>79</v>
      </c>
      <c r="BJ2255" s="15">
        <f t="shared" si="3273"/>
        <v>1</v>
      </c>
      <c r="BK2255">
        <f t="shared" si="3274"/>
        <v>1020</v>
      </c>
      <c r="BL2255">
        <f t="shared" si="3275"/>
        <v>1019</v>
      </c>
      <c r="BM2255" s="15">
        <f>SUMIFS(BJ$2:BJ2255,K$2:K2255,"=Intermission")+SUMIFS(BJ$2:BJ2255,K$2:K2255,"=Timeout")</f>
        <v>143</v>
      </c>
      <c r="BN2255">
        <f t="shared" si="3276"/>
        <v>2303</v>
      </c>
      <c r="BO2255" s="19">
        <f t="shared" si="3277"/>
        <v>2363</v>
      </c>
      <c r="BP2255">
        <f t="shared" si="3278"/>
        <v>2358</v>
      </c>
      <c r="BQ2255" s="17">
        <f t="shared" si="3279"/>
        <v>2364</v>
      </c>
      <c r="BR2255" t="str">
        <f t="shared" si="3280"/>
        <v>opp_team_player_1</v>
      </c>
      <c r="BS2255">
        <f>COUNTIFS(S$3:S2255,"="&amp;S2255,AI$3:AI2255,"="&amp;AI2255)</f>
        <v>1</v>
      </c>
      <c r="BT2255" t="str">
        <f>IFERROR(VLOOKUP(BB2255&amp;BU2255&amp;X2255,game_rosters!U:W,3,FALSE),"")</f>
        <v>P100185</v>
      </c>
      <c r="BU2255" t="str">
        <f t="shared" si="3281"/>
        <v>Outlaws</v>
      </c>
    </row>
    <row r="2256" spans="1:73" x14ac:dyDescent="0.2">
      <c r="A2256">
        <f t="shared" si="3256"/>
        <v>1</v>
      </c>
      <c r="I2256" s="44">
        <v>91</v>
      </c>
      <c r="K2256" t="s">
        <v>7</v>
      </c>
      <c r="L2256" t="s">
        <v>172</v>
      </c>
      <c r="M2256" t="s">
        <v>67</v>
      </c>
      <c r="N2256" t="s">
        <v>595</v>
      </c>
      <c r="O2256" t="s">
        <v>569</v>
      </c>
      <c r="Q2256" t="s">
        <v>595</v>
      </c>
      <c r="R2256" s="51">
        <v>1</v>
      </c>
      <c r="S2256">
        <v>1160</v>
      </c>
      <c r="T2256">
        <v>182</v>
      </c>
      <c r="W2256" t="s">
        <v>735</v>
      </c>
      <c r="X2256">
        <v>91</v>
      </c>
      <c r="Z2256">
        <v>1</v>
      </c>
      <c r="AA2256">
        <f t="shared" si="3213"/>
        <v>2160</v>
      </c>
      <c r="AB2256">
        <f t="shared" si="3214"/>
        <v>9182</v>
      </c>
      <c r="AC2256">
        <f t="shared" si="3252"/>
        <v>9182</v>
      </c>
      <c r="AD2256" s="6">
        <v>3</v>
      </c>
      <c r="AE2256" t="s">
        <v>917</v>
      </c>
      <c r="AF2256" t="s">
        <v>896</v>
      </c>
      <c r="AG2256" t="s">
        <v>756</v>
      </c>
      <c r="AH2256" t="s">
        <v>756</v>
      </c>
      <c r="AI2256" t="str">
        <f t="shared" si="3257"/>
        <v>e</v>
      </c>
      <c r="AJ2256" t="str">
        <f t="shared" si="3258"/>
        <v/>
      </c>
      <c r="AK2256" t="str">
        <f t="shared" si="3259"/>
        <v/>
      </c>
      <c r="AL2256" t="str">
        <f t="shared" si="3260"/>
        <v/>
      </c>
      <c r="AM2256" t="str">
        <f t="shared" si="3261"/>
        <v/>
      </c>
      <c r="AN2256" t="str">
        <f t="shared" si="3262"/>
        <v>Home</v>
      </c>
      <c r="AO2256" t="str">
        <f t="shared" si="3263"/>
        <v>h</v>
      </c>
      <c r="AP2256" t="str">
        <f t="shared" si="3264"/>
        <v/>
      </c>
      <c r="AQ2256" t="str">
        <f t="shared" si="3265"/>
        <v/>
      </c>
      <c r="AR2256" t="str">
        <f t="shared" si="3266"/>
        <v>Home</v>
      </c>
      <c r="AS2256" t="str">
        <f t="shared" si="3267"/>
        <v>h</v>
      </c>
      <c r="AT2256" t="str">
        <f t="shared" si="3268"/>
        <v>Offensive</v>
      </c>
      <c r="AU2256" t="str">
        <f t="shared" si="3269"/>
        <v/>
      </c>
      <c r="AV2256" t="str">
        <f t="shared" si="3270"/>
        <v/>
      </c>
      <c r="AW2256" t="str" cm="1">
        <f t="array" ref="AW2256">IFERROR(IF(O2256&lt;&gt;"",O2256,IF(OR($S2256="",$T2256=""),"",IF(O2256&lt;&gt;"",O2256,IF($T2256&lt;&gt;"",_xlfn._xlws.FILTER(O:O,($BU:$BU=$BU2256)*($I:$I=$I2256)*($T:$T=$T2256)*($S:$S=_xlfn.MINIFS($S:$S,$T:$T,"="&amp;$T2256)),"")))))&amp;"",IF(O2256="","",""))&amp;""</f>
        <v>OffensivePlay_Zone-Breakout</v>
      </c>
      <c r="AX2256" t="str" cm="1">
        <f t="array" ref="AX2256">IFERROR(IF(P2256&lt;&gt;"",P2256,IF(OR($S2256="",$T2256=""),"",IF($T2256&lt;&gt;"",_xlfn._xlws.FILTER(P:P,($BU:$BU=$BU2256)*($I:$I=$I2256)*($T:$T=$T2256)*($S:$S=_xlfn.MINIFS($S:$S,$T:$T,"="&amp;$T2256)),""))))&amp;"",IF(P2256="","",""))&amp;""</f>
        <v/>
      </c>
      <c r="AY2256" t="str" cm="1">
        <f t="array" ref="AY2256">IFERROR(IF(Q2256&lt;&gt;"",Q2256,IF(OR($S2256="",$T2256=""),"",IF($T2256&lt;&gt;"",_xlfn._xlws.FILTER(Q:Q,($BU:$BU=$BU2256)*($I:$I=$I2256)*($T:$T=$T2256)*($S:$S=_xlfn.MINIFS($S:$S,$T:$T,"="&amp;$T2256)),""))))&amp;"",IF(Q2256="","",""))&amp;""</f>
        <v>s</v>
      </c>
      <c r="AZ2256" t="str" cm="1">
        <f t="array" ref="AZ2256">IFERROR(IF(R2256&lt;&gt;"",R2256,IF(OR($S2256="",$T2256=""),"",IF($T2256&lt;&gt;"",_xlfn._xlws.FILTER(R:R,($BU:$BU=$BU2256)*($I:$I=$I2256)*($T:$T=$T2256)*($S:$S=_xlfn.MINIFS($S:$S,$T:$T,"="&amp;$T2256)),""))))&amp;"",IF(R2256="","",""))&amp;""</f>
        <v>1</v>
      </c>
      <c r="BA2256" s="6">
        <f t="shared" si="3271"/>
        <v>192</v>
      </c>
      <c r="BB2256">
        <f t="shared" ref="BB2256:BD2256" si="3292">BB2255</f>
        <v>18987</v>
      </c>
      <c r="BC2256" t="str">
        <f t="shared" si="3292"/>
        <v>Velodrome</v>
      </c>
      <c r="BD2256" t="str">
        <f t="shared" si="3292"/>
        <v>Outlaws</v>
      </c>
      <c r="BE2256" t="s">
        <v>7</v>
      </c>
      <c r="BF2256" t="s">
        <v>172</v>
      </c>
      <c r="BI2256" cm="1">
        <f t="array" ref="BI2256">IFERROR(_xlfn._xlws.FILTER(shifts!A:A,(shifts!B:B=events!AD2256)*(shifts!AG:AG&gt;=events!BK2256)*(shifts!AH:AH&lt;=events!BL2256)),BI2255)</f>
        <v>79</v>
      </c>
      <c r="BJ2256" s="15">
        <f t="shared" si="3273"/>
        <v>0</v>
      </c>
      <c r="BK2256">
        <f t="shared" si="3274"/>
        <v>1019</v>
      </c>
      <c r="BL2256">
        <f t="shared" si="3275"/>
        <v>1019</v>
      </c>
      <c r="BM2256" s="15">
        <f>SUMIFS(BJ$2:BJ2256,K$2:K2256,"=Intermission")+SUMIFS(BJ$2:BJ2256,K$2:K2256,"=Timeout")</f>
        <v>143</v>
      </c>
      <c r="BN2256">
        <f t="shared" si="3276"/>
        <v>2303</v>
      </c>
      <c r="BO2256" s="19">
        <f t="shared" si="3277"/>
        <v>2364</v>
      </c>
      <c r="BP2256">
        <f t="shared" si="3278"/>
        <v>2359</v>
      </c>
      <c r="BQ2256" s="17">
        <f t="shared" si="3279"/>
        <v>2364</v>
      </c>
      <c r="BR2256" t="str">
        <f t="shared" si="3280"/>
        <v>event_team_player_1</v>
      </c>
      <c r="BS2256">
        <f>COUNTIFS(S$3:S2256,"="&amp;S2256,AI$3:AI2256,"="&amp;AI2256)</f>
        <v>1</v>
      </c>
      <c r="BT2256" t="str">
        <f>IFERROR(VLOOKUP(BB2256&amp;BU2256&amp;X2256,game_rosters!U:W,3,FALSE),"")</f>
        <v>P100002</v>
      </c>
      <c r="BU2256" t="str">
        <f t="shared" si="3281"/>
        <v>Velodrome</v>
      </c>
    </row>
    <row r="2257" spans="1:73" x14ac:dyDescent="0.2">
      <c r="A2257" t="str">
        <f t="shared" si="3256"/>
        <v/>
      </c>
      <c r="I2257" s="44">
        <v>42</v>
      </c>
      <c r="S2257">
        <v>1160</v>
      </c>
      <c r="T2257">
        <v>182</v>
      </c>
      <c r="X2257">
        <v>42</v>
      </c>
      <c r="Z2257">
        <v>1</v>
      </c>
      <c r="AA2257">
        <f t="shared" si="3213"/>
        <v>2160</v>
      </c>
      <c r="AB2257">
        <f t="shared" si="3214"/>
        <v>9182</v>
      </c>
      <c r="AC2257">
        <f t="shared" si="3252"/>
        <v>9182</v>
      </c>
      <c r="AD2257" s="6">
        <v>3</v>
      </c>
      <c r="AE2257" t="s">
        <v>917</v>
      </c>
      <c r="AF2257" t="s">
        <v>896</v>
      </c>
      <c r="AG2257" t="s">
        <v>756</v>
      </c>
      <c r="AH2257" t="s">
        <v>756</v>
      </c>
      <c r="AI2257" t="str">
        <f t="shared" si="3257"/>
        <v>e</v>
      </c>
      <c r="AJ2257" t="str">
        <f t="shared" si="3258"/>
        <v/>
      </c>
      <c r="AK2257" t="str">
        <f t="shared" si="3259"/>
        <v/>
      </c>
      <c r="AL2257" t="str">
        <f t="shared" si="3260"/>
        <v/>
      </c>
      <c r="AM2257" t="str">
        <f t="shared" si="3261"/>
        <v/>
      </c>
      <c r="AN2257" t="str">
        <f t="shared" si="3262"/>
        <v>Home</v>
      </c>
      <c r="AO2257" t="str">
        <f t="shared" si="3263"/>
        <v>h</v>
      </c>
      <c r="AP2257" t="str">
        <f t="shared" si="3264"/>
        <v/>
      </c>
      <c r="AQ2257" t="str">
        <f t="shared" si="3265"/>
        <v/>
      </c>
      <c r="AR2257" t="str">
        <f t="shared" si="3266"/>
        <v>Home</v>
      </c>
      <c r="AS2257" t="str">
        <f t="shared" si="3267"/>
        <v>h</v>
      </c>
      <c r="AT2257" t="str">
        <f t="shared" si="3268"/>
        <v>Offensive</v>
      </c>
      <c r="AU2257" t="str">
        <f t="shared" si="3269"/>
        <v/>
      </c>
      <c r="AV2257" t="str">
        <f t="shared" si="3270"/>
        <v/>
      </c>
      <c r="AW2257" t="str" cm="1">
        <f t="array" ref="AW2257">IFERROR(IF(O2257&lt;&gt;"",O2257,IF(OR($S2257="",$T2257=""),"",IF(O2257&lt;&gt;"",O2257,IF($T2257&lt;&gt;"",_xlfn._xlws.FILTER(O:O,($BU:$BU=$BU2257)*($I:$I=$I2257)*($T:$T=$T2257)*($S:$S=_xlfn.MINIFS($S:$S,$T:$T,"="&amp;$T2257)),"")))))&amp;"",IF(O2257="","",""))&amp;""</f>
        <v/>
      </c>
      <c r="AX2257" t="str" cm="1">
        <f t="array" ref="AX2257">IFERROR(IF(P2257&lt;&gt;"",P2257,IF(OR($S2257="",$T2257=""),"",IF($T2257&lt;&gt;"",_xlfn._xlws.FILTER(P:P,($BU:$BU=$BU2257)*($I:$I=$I2257)*($T:$T=$T2257)*($S:$S=_xlfn.MINIFS($S:$S,$T:$T,"="&amp;$T2257)),""))))&amp;"",IF(P2257="","",""))&amp;""</f>
        <v/>
      </c>
      <c r="AY2257" t="str" cm="1">
        <f t="array" ref="AY2257">IFERROR(IF(Q2257&lt;&gt;"",Q2257,IF(OR($S2257="",$T2257=""),"",IF($T2257&lt;&gt;"",_xlfn._xlws.FILTER(Q:Q,($BU:$BU=$BU2257)*($I:$I=$I2257)*($T:$T=$T2257)*($S:$S=_xlfn.MINIFS($S:$S,$T:$T,"="&amp;$T2257)),""))))&amp;"",IF(Q2257="","",""))&amp;""</f>
        <v/>
      </c>
      <c r="AZ2257" t="str" cm="1">
        <f t="array" ref="AZ2257">IFERROR(IF(R2257&lt;&gt;"",R2257,IF(OR($S2257="",$T2257=""),"",IF($T2257&lt;&gt;"",_xlfn._xlws.FILTER(R:R,($BU:$BU=$BU2257)*($I:$I=$I2257)*($T:$T=$T2257)*($S:$S=_xlfn.MINIFS($S:$S,$T:$T,"="&amp;$T2257)),""))))&amp;"",IF(R2257="","",""))&amp;""</f>
        <v/>
      </c>
      <c r="BA2257" s="6">
        <f t="shared" si="3271"/>
        <v>192</v>
      </c>
      <c r="BB2257">
        <f t="shared" ref="BB2257:BD2257" si="3293">BB2256</f>
        <v>18987</v>
      </c>
      <c r="BC2257" t="str">
        <f t="shared" si="3293"/>
        <v>Velodrome</v>
      </c>
      <c r="BD2257" t="str">
        <f t="shared" si="3293"/>
        <v>Outlaws</v>
      </c>
      <c r="BE2257" t="s">
        <v>7</v>
      </c>
      <c r="BF2257" t="s">
        <v>172</v>
      </c>
      <c r="BI2257" cm="1">
        <f t="array" ref="BI2257">IFERROR(_xlfn._xlws.FILTER(shifts!A:A,(shifts!B:B=events!AD2257)*(shifts!AG:AG&gt;=events!BK2257)*(shifts!AH:AH&lt;=events!BL2257)),BI2256)</f>
        <v>79</v>
      </c>
      <c r="BJ2257" s="15">
        <f t="shared" si="3273"/>
        <v>0</v>
      </c>
      <c r="BK2257">
        <f t="shared" si="3274"/>
        <v>1019</v>
      </c>
      <c r="BL2257">
        <f t="shared" si="3275"/>
        <v>1019</v>
      </c>
      <c r="BM2257" s="15">
        <f>SUMIFS(BJ$2:BJ2257,K$2:K2257,"=Intermission")+SUMIFS(BJ$2:BJ2257,K$2:K2257,"=Timeout")</f>
        <v>143</v>
      </c>
      <c r="BN2257">
        <f t="shared" si="3276"/>
        <v>2303</v>
      </c>
      <c r="BO2257" s="19">
        <f t="shared" si="3277"/>
        <v>2364</v>
      </c>
      <c r="BP2257">
        <f t="shared" si="3278"/>
        <v>2359</v>
      </c>
      <c r="BQ2257" s="17">
        <f t="shared" si="3279"/>
        <v>2364</v>
      </c>
      <c r="BR2257" t="str">
        <f t="shared" si="3280"/>
        <v>event_team_player_2</v>
      </c>
      <c r="BS2257">
        <f>COUNTIFS(S$3:S2257,"="&amp;S2257,AI$3:AI2257,"="&amp;AI2257)</f>
        <v>2</v>
      </c>
      <c r="BT2257" t="str">
        <f>IFERROR(VLOOKUP(BB2257&amp;BU2257&amp;X2257,game_rosters!U:W,3,FALSE),"")</f>
        <v>P100201</v>
      </c>
      <c r="BU2257" t="str">
        <f t="shared" si="3281"/>
        <v>Velodrome</v>
      </c>
    </row>
    <row r="2258" spans="1:73" x14ac:dyDescent="0.2">
      <c r="A2258" t="str">
        <f t="shared" si="3256"/>
        <v/>
      </c>
      <c r="I2258" s="44">
        <v>77</v>
      </c>
      <c r="R2258" s="51">
        <v>1</v>
      </c>
      <c r="S2258">
        <v>1160</v>
      </c>
      <c r="T2258">
        <v>182</v>
      </c>
      <c r="X2258">
        <v>77</v>
      </c>
      <c r="AA2258">
        <f t="shared" si="3213"/>
        <v>2160</v>
      </c>
      <c r="AB2258">
        <f t="shared" si="3214"/>
        <v>9182</v>
      </c>
      <c r="AC2258">
        <f t="shared" si="3252"/>
        <v>9182</v>
      </c>
      <c r="AD2258" s="6">
        <v>3</v>
      </c>
      <c r="AE2258" t="s">
        <v>917</v>
      </c>
      <c r="AF2258" t="s">
        <v>896</v>
      </c>
      <c r="AG2258" t="s">
        <v>756</v>
      </c>
      <c r="AH2258" t="s">
        <v>756</v>
      </c>
      <c r="AI2258" t="str">
        <f t="shared" si="3257"/>
        <v>o</v>
      </c>
      <c r="AJ2258" t="str">
        <f t="shared" si="3258"/>
        <v/>
      </c>
      <c r="AK2258" t="str">
        <f t="shared" si="3259"/>
        <v/>
      </c>
      <c r="AL2258" t="str">
        <f t="shared" si="3260"/>
        <v/>
      </c>
      <c r="AM2258" t="str">
        <f t="shared" si="3261"/>
        <v/>
      </c>
      <c r="AN2258" t="str">
        <f t="shared" si="3262"/>
        <v>Home</v>
      </c>
      <c r="AO2258" t="str">
        <f t="shared" si="3263"/>
        <v>h</v>
      </c>
      <c r="AP2258" t="str">
        <f t="shared" si="3264"/>
        <v/>
      </c>
      <c r="AQ2258" t="str">
        <f t="shared" si="3265"/>
        <v/>
      </c>
      <c r="AR2258" t="str">
        <f t="shared" si="3266"/>
        <v>Home</v>
      </c>
      <c r="AS2258" t="str">
        <f t="shared" si="3267"/>
        <v>h</v>
      </c>
      <c r="AT2258" t="str">
        <f t="shared" si="3268"/>
        <v>Defensive</v>
      </c>
      <c r="AU2258" t="str">
        <f t="shared" si="3269"/>
        <v/>
      </c>
      <c r="AV2258" t="str">
        <f t="shared" si="3270"/>
        <v/>
      </c>
      <c r="AW2258" t="str" cm="1">
        <f t="array" ref="AW2258">IFERROR(IF(O2258&lt;&gt;"",O2258,IF(OR($S2258="",$T2258=""),"",IF(O2258&lt;&gt;"",O2258,IF($T2258&lt;&gt;"",_xlfn._xlws.FILTER(O:O,($BU:$BU=$BU2258)*($I:$I=$I2258)*($T:$T=$T2258)*($S:$S=_xlfn.MINIFS($S:$S,$T:$T,"="&amp;$T2258)),"")))))&amp;"",IF(O2258="","",""))&amp;""</f>
        <v/>
      </c>
      <c r="AX2258" t="str" cm="1">
        <f t="array" ref="AX2258">IFERROR(IF(P2258&lt;&gt;"",P2258,IF(OR($S2258="",$T2258=""),"",IF($T2258&lt;&gt;"",_xlfn._xlws.FILTER(P:P,($BU:$BU=$BU2258)*($I:$I=$I2258)*($T:$T=$T2258)*($S:$S=_xlfn.MINIFS($S:$S,$T:$T,"="&amp;$T2258)),""))))&amp;"",IF(P2258="","",""))&amp;""</f>
        <v/>
      </c>
      <c r="AY2258" t="str" cm="1">
        <f t="array" ref="AY2258">IFERROR(IF(Q2258&lt;&gt;"",Q2258,IF(OR($S2258="",$T2258=""),"",IF($T2258&lt;&gt;"",_xlfn._xlws.FILTER(Q:Q,($BU:$BU=$BU2258)*($I:$I=$I2258)*($T:$T=$T2258)*($S:$S=_xlfn.MINIFS($S:$S,$T:$T,"="&amp;$T2258)),""))))&amp;"",IF(Q2258="","",""))&amp;""</f>
        <v/>
      </c>
      <c r="AZ2258" t="str" cm="1">
        <f t="array" ref="AZ2258">IFERROR(IF(R2258&lt;&gt;"",R2258,IF(OR($S2258="",$T2258=""),"",IF($T2258&lt;&gt;"",_xlfn._xlws.FILTER(R:R,($BU:$BU=$BU2258)*($I:$I=$I2258)*($T:$T=$T2258)*($S:$S=_xlfn.MINIFS($S:$S,$T:$T,"="&amp;$T2258)),""))))&amp;"",IF(R2258="","",""))&amp;""</f>
        <v>1</v>
      </c>
      <c r="BA2258" s="6">
        <f t="shared" si="3271"/>
        <v>192</v>
      </c>
      <c r="BB2258">
        <f t="shared" ref="BB2258:BD2258" si="3294">BB2257</f>
        <v>18987</v>
      </c>
      <c r="BC2258" t="str">
        <f t="shared" si="3294"/>
        <v>Velodrome</v>
      </c>
      <c r="BD2258" t="str">
        <f t="shared" si="3294"/>
        <v>Outlaws</v>
      </c>
      <c r="BE2258" t="s">
        <v>7</v>
      </c>
      <c r="BF2258" t="s">
        <v>172</v>
      </c>
      <c r="BI2258" cm="1">
        <f t="array" ref="BI2258">IFERROR(_xlfn._xlws.FILTER(shifts!A:A,(shifts!B:B=events!AD2258)*(shifts!AG:AG&gt;=events!BK2258)*(shifts!AH:AH&lt;=events!BL2258)),BI2257)</f>
        <v>79</v>
      </c>
      <c r="BJ2258" s="15">
        <f t="shared" si="3273"/>
        <v>0</v>
      </c>
      <c r="BK2258">
        <f t="shared" si="3274"/>
        <v>1019</v>
      </c>
      <c r="BL2258">
        <f t="shared" si="3275"/>
        <v>1019</v>
      </c>
      <c r="BM2258" s="15">
        <f>SUMIFS(BJ$2:BJ2258,K$2:K2258,"=Intermission")+SUMIFS(BJ$2:BJ2258,K$2:K2258,"=Timeout")</f>
        <v>143</v>
      </c>
      <c r="BN2258">
        <f t="shared" si="3276"/>
        <v>2303</v>
      </c>
      <c r="BO2258" s="19">
        <f t="shared" si="3277"/>
        <v>2364</v>
      </c>
      <c r="BP2258">
        <f t="shared" si="3278"/>
        <v>2359</v>
      </c>
      <c r="BQ2258" s="17">
        <f t="shared" si="3279"/>
        <v>2364</v>
      </c>
      <c r="BR2258" t="str">
        <f t="shared" si="3280"/>
        <v>opp_team_player_1</v>
      </c>
      <c r="BS2258">
        <f>COUNTIFS(S$3:S2258,"="&amp;S2258,AI$3:AI2258,"="&amp;AI2258)</f>
        <v>1</v>
      </c>
      <c r="BT2258" t="str">
        <f>IFERROR(VLOOKUP(BB2258&amp;BU2258&amp;X2258,game_rosters!U:W,3,FALSE),"")</f>
        <v>P100185</v>
      </c>
      <c r="BU2258" t="str">
        <f t="shared" si="3281"/>
        <v>Outlaws</v>
      </c>
    </row>
    <row r="2259" spans="1:73" x14ac:dyDescent="0.2">
      <c r="A2259">
        <f t="shared" si="3256"/>
        <v>1</v>
      </c>
      <c r="I2259" s="44">
        <v>91</v>
      </c>
      <c r="K2259" t="s">
        <v>238</v>
      </c>
      <c r="L2259" t="s">
        <v>184</v>
      </c>
      <c r="M2259" t="s">
        <v>89</v>
      </c>
      <c r="N2259" t="s">
        <v>595</v>
      </c>
      <c r="O2259" t="s">
        <v>569</v>
      </c>
      <c r="Q2259" t="s">
        <v>595</v>
      </c>
      <c r="R2259" s="51">
        <v>1</v>
      </c>
      <c r="S2259">
        <v>1161</v>
      </c>
      <c r="T2259">
        <v>182</v>
      </c>
      <c r="W2259" t="s">
        <v>735</v>
      </c>
      <c r="X2259">
        <v>91</v>
      </c>
      <c r="Z2259">
        <v>1</v>
      </c>
      <c r="AA2259">
        <f t="shared" si="3213"/>
        <v>2161</v>
      </c>
      <c r="AB2259">
        <f t="shared" si="3214"/>
        <v>9182</v>
      </c>
      <c r="AC2259">
        <f t="shared" si="3252"/>
        <v>9182</v>
      </c>
      <c r="AD2259" s="6">
        <v>3</v>
      </c>
      <c r="AE2259" t="s">
        <v>917</v>
      </c>
      <c r="AF2259" t="s">
        <v>896</v>
      </c>
      <c r="AG2259" t="s">
        <v>756</v>
      </c>
      <c r="AH2259" t="s">
        <v>756</v>
      </c>
      <c r="AI2259" t="str">
        <f t="shared" si="3257"/>
        <v>e</v>
      </c>
      <c r="AJ2259" t="str">
        <f t="shared" si="3258"/>
        <v/>
      </c>
      <c r="AK2259" t="str">
        <f t="shared" si="3259"/>
        <v/>
      </c>
      <c r="AL2259" t="str">
        <f t="shared" si="3260"/>
        <v/>
      </c>
      <c r="AM2259" t="str">
        <f t="shared" si="3261"/>
        <v/>
      </c>
      <c r="AN2259" t="str">
        <f t="shared" si="3262"/>
        <v>Home</v>
      </c>
      <c r="AO2259" t="str">
        <f t="shared" si="3263"/>
        <v>h</v>
      </c>
      <c r="AP2259" t="str">
        <f t="shared" si="3264"/>
        <v/>
      </c>
      <c r="AQ2259" t="str">
        <f t="shared" si="3265"/>
        <v/>
      </c>
      <c r="AR2259" t="str">
        <f t="shared" si="3266"/>
        <v>Home</v>
      </c>
      <c r="AS2259" t="str">
        <f t="shared" si="3267"/>
        <v>h</v>
      </c>
      <c r="AT2259" t="str">
        <f t="shared" si="3268"/>
        <v>Offensive</v>
      </c>
      <c r="AU2259" t="str">
        <f t="shared" si="3269"/>
        <v/>
      </c>
      <c r="AV2259" t="str">
        <f t="shared" si="3270"/>
        <v/>
      </c>
      <c r="AW2259" t="str" cm="1">
        <f t="array" ref="AW2259">IFERROR(IF(O2259&lt;&gt;"",O2259,IF(OR($S2259="",$T2259=""),"",IF(O2259&lt;&gt;"",O2259,IF($T2259&lt;&gt;"",_xlfn._xlws.FILTER(O:O,($BU:$BU=$BU2259)*($I:$I=$I2259)*($T:$T=$T2259)*($S:$S=_xlfn.MINIFS($S:$S,$T:$T,"="&amp;$T2259)),"")))))&amp;"",IF(O2259="","",""))&amp;""</f>
        <v>OffensivePlay_Zone-Breakout</v>
      </c>
      <c r="AX2259" t="str" cm="1">
        <f t="array" ref="AX2259">IFERROR(IF(P2259&lt;&gt;"",P2259,IF(OR($S2259="",$T2259=""),"",IF($T2259&lt;&gt;"",_xlfn._xlws.FILTER(P:P,($BU:$BU=$BU2259)*($I:$I=$I2259)*($T:$T=$T2259)*($S:$S=_xlfn.MINIFS($S:$S,$T:$T,"="&amp;$T2259)),""))))&amp;"",IF(P2259="","",""))&amp;""</f>
        <v/>
      </c>
      <c r="AY2259" t="str" cm="1">
        <f t="array" ref="AY2259">IFERROR(IF(Q2259&lt;&gt;"",Q2259,IF(OR($S2259="",$T2259=""),"",IF($T2259&lt;&gt;"",_xlfn._xlws.FILTER(Q:Q,($BU:$BU=$BU2259)*($I:$I=$I2259)*($T:$T=$T2259)*($S:$S=_xlfn.MINIFS($S:$S,$T:$T,"="&amp;$T2259)),""))))&amp;"",IF(Q2259="","",""))&amp;""</f>
        <v>s</v>
      </c>
      <c r="AZ2259" t="str" cm="1">
        <f t="array" ref="AZ2259">IFERROR(IF(R2259&lt;&gt;"",R2259,IF(OR($S2259="",$T2259=""),"",IF($T2259&lt;&gt;"",_xlfn._xlws.FILTER(R:R,($BU:$BU=$BU2259)*($I:$I=$I2259)*($T:$T=$T2259)*($S:$S=_xlfn.MINIFS($S:$S,$T:$T,"="&amp;$T2259)),""))))&amp;"",IF(R2259="","",""))&amp;""</f>
        <v>1</v>
      </c>
      <c r="BA2259" s="6">
        <f t="shared" si="3271"/>
        <v>193</v>
      </c>
      <c r="BB2259">
        <f t="shared" ref="BB2259:BD2259" si="3295">BB2258</f>
        <v>18987</v>
      </c>
      <c r="BC2259" t="str">
        <f t="shared" si="3295"/>
        <v>Velodrome</v>
      </c>
      <c r="BD2259" t="str">
        <f t="shared" si="3295"/>
        <v>Outlaws</v>
      </c>
      <c r="BE2259" t="s">
        <v>238</v>
      </c>
      <c r="BF2259" t="s">
        <v>184</v>
      </c>
      <c r="BI2259" cm="1">
        <f t="array" ref="BI2259">IFERROR(_xlfn._xlws.FILTER(shifts!A:A,(shifts!B:B=events!AD2259)*(shifts!AG:AG&gt;=events!BK2259)*(shifts!AH:AH&lt;=events!BL2259)),BI2258)</f>
        <v>79</v>
      </c>
      <c r="BJ2259" s="15">
        <f t="shared" si="3273"/>
        <v>0</v>
      </c>
      <c r="BK2259">
        <f t="shared" si="3274"/>
        <v>1019</v>
      </c>
      <c r="BL2259">
        <f t="shared" si="3275"/>
        <v>1019</v>
      </c>
      <c r="BM2259" s="15">
        <f>SUMIFS(BJ$2:BJ2259,K$2:K2259,"=Intermission")+SUMIFS(BJ$2:BJ2259,K$2:K2259,"=Timeout")</f>
        <v>143</v>
      </c>
      <c r="BN2259">
        <f t="shared" si="3276"/>
        <v>2303</v>
      </c>
      <c r="BO2259" s="19">
        <f t="shared" si="3277"/>
        <v>2364</v>
      </c>
      <c r="BP2259">
        <f t="shared" si="3278"/>
        <v>2359</v>
      </c>
      <c r="BQ2259" s="17">
        <f t="shared" si="3279"/>
        <v>2364</v>
      </c>
      <c r="BR2259" t="str">
        <f t="shared" si="3280"/>
        <v>event_team_player_1</v>
      </c>
      <c r="BS2259">
        <f>COUNTIFS(S$3:S2259,"="&amp;S2259,AI$3:AI2259,"="&amp;AI2259)</f>
        <v>1</v>
      </c>
      <c r="BT2259" t="str">
        <f>IFERROR(VLOOKUP(BB2259&amp;BU2259&amp;X2259,game_rosters!U:W,3,FALSE),"")</f>
        <v>P100002</v>
      </c>
      <c r="BU2259" t="str">
        <f t="shared" si="3281"/>
        <v>Velodrome</v>
      </c>
    </row>
    <row r="2260" spans="1:73" x14ac:dyDescent="0.2">
      <c r="A2260" t="str">
        <f t="shared" si="3256"/>
        <v/>
      </c>
      <c r="I2260" s="44">
        <v>42</v>
      </c>
      <c r="S2260">
        <v>1161</v>
      </c>
      <c r="T2260">
        <v>182</v>
      </c>
      <c r="X2260">
        <v>42</v>
      </c>
      <c r="Z2260">
        <v>1</v>
      </c>
      <c r="AA2260">
        <f t="shared" si="3213"/>
        <v>2161</v>
      </c>
      <c r="AB2260">
        <f t="shared" si="3214"/>
        <v>9182</v>
      </c>
      <c r="AC2260">
        <f t="shared" si="3252"/>
        <v>9182</v>
      </c>
      <c r="AD2260" s="6">
        <v>3</v>
      </c>
      <c r="AE2260" t="s">
        <v>917</v>
      </c>
      <c r="AF2260" t="s">
        <v>896</v>
      </c>
      <c r="AG2260" t="s">
        <v>756</v>
      </c>
      <c r="AH2260" t="s">
        <v>756</v>
      </c>
      <c r="AI2260" t="str">
        <f t="shared" si="3257"/>
        <v>e</v>
      </c>
      <c r="AJ2260" t="str">
        <f t="shared" si="3258"/>
        <v/>
      </c>
      <c r="AK2260" t="str">
        <f t="shared" si="3259"/>
        <v/>
      </c>
      <c r="AL2260" t="str">
        <f t="shared" si="3260"/>
        <v/>
      </c>
      <c r="AM2260" t="str">
        <f t="shared" si="3261"/>
        <v/>
      </c>
      <c r="AN2260" t="str">
        <f t="shared" si="3262"/>
        <v>Home</v>
      </c>
      <c r="AO2260" t="str">
        <f t="shared" si="3263"/>
        <v>h</v>
      </c>
      <c r="AP2260" t="str">
        <f t="shared" si="3264"/>
        <v/>
      </c>
      <c r="AQ2260" t="str">
        <f t="shared" si="3265"/>
        <v/>
      </c>
      <c r="AR2260" t="str">
        <f t="shared" si="3266"/>
        <v>Home</v>
      </c>
      <c r="AS2260" t="str">
        <f t="shared" si="3267"/>
        <v>h</v>
      </c>
      <c r="AT2260" t="str">
        <f t="shared" si="3268"/>
        <v>Offensive</v>
      </c>
      <c r="AU2260" t="str">
        <f t="shared" si="3269"/>
        <v/>
      </c>
      <c r="AV2260" t="str">
        <f t="shared" si="3270"/>
        <v/>
      </c>
      <c r="AW2260" t="str" cm="1">
        <f t="array" ref="AW2260">IFERROR(IF(O2260&lt;&gt;"",O2260,IF(OR($S2260="",$T2260=""),"",IF(O2260&lt;&gt;"",O2260,IF($T2260&lt;&gt;"",_xlfn._xlws.FILTER(O:O,($BU:$BU=$BU2260)*($I:$I=$I2260)*($T:$T=$T2260)*($S:$S=_xlfn.MINIFS($S:$S,$T:$T,"="&amp;$T2260)),"")))))&amp;"",IF(O2260="","",""))&amp;""</f>
        <v/>
      </c>
      <c r="AX2260" t="str" cm="1">
        <f t="array" ref="AX2260">IFERROR(IF(P2260&lt;&gt;"",P2260,IF(OR($S2260="",$T2260=""),"",IF($T2260&lt;&gt;"",_xlfn._xlws.FILTER(P:P,($BU:$BU=$BU2260)*($I:$I=$I2260)*($T:$T=$T2260)*($S:$S=_xlfn.MINIFS($S:$S,$T:$T,"="&amp;$T2260)),""))))&amp;"",IF(P2260="","",""))&amp;""</f>
        <v/>
      </c>
      <c r="AY2260" t="str" cm="1">
        <f t="array" ref="AY2260">IFERROR(IF(Q2260&lt;&gt;"",Q2260,IF(OR($S2260="",$T2260=""),"",IF($T2260&lt;&gt;"",_xlfn._xlws.FILTER(Q:Q,($BU:$BU=$BU2260)*($I:$I=$I2260)*($T:$T=$T2260)*($S:$S=_xlfn.MINIFS($S:$S,$T:$T,"="&amp;$T2260)),""))))&amp;"",IF(Q2260="","",""))&amp;""</f>
        <v/>
      </c>
      <c r="AZ2260" t="str" cm="1">
        <f t="array" ref="AZ2260">IFERROR(IF(R2260&lt;&gt;"",R2260,IF(OR($S2260="",$T2260=""),"",IF($T2260&lt;&gt;"",_xlfn._xlws.FILTER(R:R,($BU:$BU=$BU2260)*($I:$I=$I2260)*($T:$T=$T2260)*($S:$S=_xlfn.MINIFS($S:$S,$T:$T,"="&amp;$T2260)),""))))&amp;"",IF(R2260="","",""))&amp;""</f>
        <v/>
      </c>
      <c r="BA2260" s="6">
        <f t="shared" si="3271"/>
        <v>193</v>
      </c>
      <c r="BB2260">
        <f t="shared" ref="BB2260:BD2260" si="3296">BB2259</f>
        <v>18987</v>
      </c>
      <c r="BC2260" t="str">
        <f t="shared" si="3296"/>
        <v>Velodrome</v>
      </c>
      <c r="BD2260" t="str">
        <f t="shared" si="3296"/>
        <v>Outlaws</v>
      </c>
      <c r="BE2260" t="s">
        <v>238</v>
      </c>
      <c r="BF2260" t="s">
        <v>184</v>
      </c>
      <c r="BI2260" cm="1">
        <f t="array" ref="BI2260">IFERROR(_xlfn._xlws.FILTER(shifts!A:A,(shifts!B:B=events!AD2260)*(shifts!AG:AG&gt;=events!BK2260)*(shifts!AH:AH&lt;=events!BL2260)),BI2259)</f>
        <v>79</v>
      </c>
      <c r="BJ2260" s="15">
        <f t="shared" si="3273"/>
        <v>0</v>
      </c>
      <c r="BK2260">
        <f t="shared" si="3274"/>
        <v>1019</v>
      </c>
      <c r="BL2260">
        <f t="shared" si="3275"/>
        <v>1019</v>
      </c>
      <c r="BM2260" s="15">
        <f>SUMIFS(BJ$2:BJ2260,K$2:K2260,"=Intermission")+SUMIFS(BJ$2:BJ2260,K$2:K2260,"=Timeout")</f>
        <v>143</v>
      </c>
      <c r="BN2260">
        <f t="shared" si="3276"/>
        <v>2303</v>
      </c>
      <c r="BO2260" s="19">
        <f t="shared" si="3277"/>
        <v>2364</v>
      </c>
      <c r="BP2260">
        <f t="shared" si="3278"/>
        <v>2359</v>
      </c>
      <c r="BQ2260" s="17">
        <f t="shared" si="3279"/>
        <v>2364</v>
      </c>
      <c r="BR2260" t="str">
        <f t="shared" si="3280"/>
        <v>event_team_player_2</v>
      </c>
      <c r="BS2260">
        <f>COUNTIFS(S$3:S2260,"="&amp;S2260,AI$3:AI2260,"="&amp;AI2260)</f>
        <v>2</v>
      </c>
      <c r="BT2260" t="str">
        <f>IFERROR(VLOOKUP(BB2260&amp;BU2260&amp;X2260,game_rosters!U:W,3,FALSE),"")</f>
        <v>P100201</v>
      </c>
      <c r="BU2260" t="str">
        <f t="shared" si="3281"/>
        <v>Velodrome</v>
      </c>
    </row>
    <row r="2261" spans="1:73" x14ac:dyDescent="0.2">
      <c r="A2261" t="str">
        <f t="shared" si="3256"/>
        <v/>
      </c>
      <c r="I2261" s="44">
        <v>77</v>
      </c>
      <c r="R2261" s="51">
        <v>1</v>
      </c>
      <c r="S2261">
        <v>1161</v>
      </c>
      <c r="T2261">
        <v>182</v>
      </c>
      <c r="X2261">
        <v>77</v>
      </c>
      <c r="AA2261">
        <f t="shared" si="3213"/>
        <v>2161</v>
      </c>
      <c r="AB2261">
        <f t="shared" si="3214"/>
        <v>9182</v>
      </c>
      <c r="AC2261">
        <f t="shared" si="3252"/>
        <v>9182</v>
      </c>
      <c r="AD2261" s="6">
        <v>3</v>
      </c>
      <c r="AE2261" t="s">
        <v>917</v>
      </c>
      <c r="AF2261" t="s">
        <v>896</v>
      </c>
      <c r="AG2261" t="s">
        <v>756</v>
      </c>
      <c r="AH2261" t="s">
        <v>756</v>
      </c>
      <c r="AI2261" t="str">
        <f t="shared" si="3257"/>
        <v>o</v>
      </c>
      <c r="AJ2261" t="str">
        <f t="shared" si="3258"/>
        <v/>
      </c>
      <c r="AK2261" t="str">
        <f t="shared" si="3259"/>
        <v/>
      </c>
      <c r="AL2261" t="str">
        <f t="shared" si="3260"/>
        <v/>
      </c>
      <c r="AM2261" t="str">
        <f t="shared" si="3261"/>
        <v/>
      </c>
      <c r="AN2261" t="str">
        <f t="shared" si="3262"/>
        <v>Home</v>
      </c>
      <c r="AO2261" t="str">
        <f t="shared" si="3263"/>
        <v>h</v>
      </c>
      <c r="AP2261" t="str">
        <f t="shared" si="3264"/>
        <v/>
      </c>
      <c r="AQ2261" t="str">
        <f t="shared" si="3265"/>
        <v/>
      </c>
      <c r="AR2261" t="str">
        <f t="shared" si="3266"/>
        <v>Home</v>
      </c>
      <c r="AS2261" t="str">
        <f t="shared" si="3267"/>
        <v>h</v>
      </c>
      <c r="AT2261" t="str">
        <f t="shared" si="3268"/>
        <v>Defensive</v>
      </c>
      <c r="AU2261" t="str">
        <f t="shared" si="3269"/>
        <v/>
      </c>
      <c r="AV2261" t="str">
        <f t="shared" si="3270"/>
        <v/>
      </c>
      <c r="AW2261" t="str" cm="1">
        <f t="array" ref="AW2261">IFERROR(IF(O2261&lt;&gt;"",O2261,IF(OR($S2261="",$T2261=""),"",IF(O2261&lt;&gt;"",O2261,IF($T2261&lt;&gt;"",_xlfn._xlws.FILTER(O:O,($BU:$BU=$BU2261)*($I:$I=$I2261)*($T:$T=$T2261)*($S:$S=_xlfn.MINIFS($S:$S,$T:$T,"="&amp;$T2261)),"")))))&amp;"",IF(O2261="","",""))&amp;""</f>
        <v/>
      </c>
      <c r="AX2261" t="str" cm="1">
        <f t="array" ref="AX2261">IFERROR(IF(P2261&lt;&gt;"",P2261,IF(OR($S2261="",$T2261=""),"",IF($T2261&lt;&gt;"",_xlfn._xlws.FILTER(P:P,($BU:$BU=$BU2261)*($I:$I=$I2261)*($T:$T=$T2261)*($S:$S=_xlfn.MINIFS($S:$S,$T:$T,"="&amp;$T2261)),""))))&amp;"",IF(P2261="","",""))&amp;""</f>
        <v/>
      </c>
      <c r="AY2261" t="str" cm="1">
        <f t="array" ref="AY2261">IFERROR(IF(Q2261&lt;&gt;"",Q2261,IF(OR($S2261="",$T2261=""),"",IF($T2261&lt;&gt;"",_xlfn._xlws.FILTER(Q:Q,($BU:$BU=$BU2261)*($I:$I=$I2261)*($T:$T=$T2261)*($S:$S=_xlfn.MINIFS($S:$S,$T:$T,"="&amp;$T2261)),""))))&amp;"",IF(Q2261="","",""))&amp;""</f>
        <v/>
      </c>
      <c r="AZ2261" t="str" cm="1">
        <f t="array" ref="AZ2261">IFERROR(IF(R2261&lt;&gt;"",R2261,IF(OR($S2261="",$T2261=""),"",IF($T2261&lt;&gt;"",_xlfn._xlws.FILTER(R:R,($BU:$BU=$BU2261)*($I:$I=$I2261)*($T:$T=$T2261)*($S:$S=_xlfn.MINIFS($S:$S,$T:$T,"="&amp;$T2261)),""))))&amp;"",IF(R2261="","",""))&amp;""</f>
        <v>1</v>
      </c>
      <c r="BA2261" s="6">
        <f t="shared" si="3271"/>
        <v>193</v>
      </c>
      <c r="BB2261">
        <f t="shared" ref="BB2261:BD2261" si="3297">BB2260</f>
        <v>18987</v>
      </c>
      <c r="BC2261" t="str">
        <f t="shared" si="3297"/>
        <v>Velodrome</v>
      </c>
      <c r="BD2261" t="str">
        <f t="shared" si="3297"/>
        <v>Outlaws</v>
      </c>
      <c r="BE2261" t="s">
        <v>238</v>
      </c>
      <c r="BF2261" t="s">
        <v>184</v>
      </c>
      <c r="BI2261" cm="1">
        <f t="array" ref="BI2261">IFERROR(_xlfn._xlws.FILTER(shifts!A:A,(shifts!B:B=events!AD2261)*(shifts!AG:AG&gt;=events!BK2261)*(shifts!AH:AH&lt;=events!BL2261)),BI2260)</f>
        <v>79</v>
      </c>
      <c r="BJ2261" s="15">
        <f t="shared" si="3273"/>
        <v>0</v>
      </c>
      <c r="BK2261">
        <f t="shared" si="3274"/>
        <v>1019</v>
      </c>
      <c r="BL2261">
        <f t="shared" si="3275"/>
        <v>1019</v>
      </c>
      <c r="BM2261" s="15">
        <f>SUMIFS(BJ$2:BJ2261,K$2:K2261,"=Intermission")+SUMIFS(BJ$2:BJ2261,K$2:K2261,"=Timeout")</f>
        <v>143</v>
      </c>
      <c r="BN2261">
        <f t="shared" si="3276"/>
        <v>2303</v>
      </c>
      <c r="BO2261" s="19">
        <f t="shared" si="3277"/>
        <v>2364</v>
      </c>
      <c r="BP2261">
        <f t="shared" si="3278"/>
        <v>2359</v>
      </c>
      <c r="BQ2261" s="17">
        <f t="shared" si="3279"/>
        <v>2364</v>
      </c>
      <c r="BR2261" t="str">
        <f t="shared" si="3280"/>
        <v>opp_team_player_1</v>
      </c>
      <c r="BS2261">
        <f>COUNTIFS(S$3:S2261,"="&amp;S2261,AI$3:AI2261,"="&amp;AI2261)</f>
        <v>1</v>
      </c>
      <c r="BT2261" t="str">
        <f>IFERROR(VLOOKUP(BB2261&amp;BU2261&amp;X2261,game_rosters!U:W,3,FALSE),"")</f>
        <v>P100185</v>
      </c>
      <c r="BU2261" t="str">
        <f t="shared" si="3281"/>
        <v>Outlaws</v>
      </c>
    </row>
    <row r="2262" spans="1:73" x14ac:dyDescent="0.2">
      <c r="A2262">
        <f t="shared" si="3256"/>
        <v>1</v>
      </c>
      <c r="I2262" s="44">
        <v>42</v>
      </c>
      <c r="K2262" t="s">
        <v>13</v>
      </c>
      <c r="S2262">
        <v>1162</v>
      </c>
      <c r="T2262" t="s">
        <v>756</v>
      </c>
      <c r="W2262" t="s">
        <v>735</v>
      </c>
      <c r="X2262">
        <v>42</v>
      </c>
      <c r="Z2262">
        <v>1</v>
      </c>
      <c r="AA2262">
        <f t="shared" si="3213"/>
        <v>2162</v>
      </c>
      <c r="AB2262" t="str">
        <f t="shared" si="3214"/>
        <v/>
      </c>
      <c r="AC2262">
        <f t="shared" si="3252"/>
        <v>2162</v>
      </c>
      <c r="AD2262" s="6">
        <v>3</v>
      </c>
      <c r="AE2262" t="s">
        <v>917</v>
      </c>
      <c r="AF2262" t="s">
        <v>897</v>
      </c>
      <c r="AG2262" t="s">
        <v>917</v>
      </c>
      <c r="AH2262" t="s">
        <v>753</v>
      </c>
      <c r="AI2262" t="str">
        <f t="shared" si="3257"/>
        <v>e</v>
      </c>
      <c r="AJ2262" t="str">
        <f t="shared" si="3258"/>
        <v/>
      </c>
      <c r="AK2262" t="str">
        <f t="shared" si="3259"/>
        <v/>
      </c>
      <c r="AL2262" t="str">
        <f t="shared" si="3260"/>
        <v/>
      </c>
      <c r="AM2262" t="str">
        <f t="shared" si="3261"/>
        <v/>
      </c>
      <c r="AN2262" t="str">
        <f t="shared" si="3262"/>
        <v>Home</v>
      </c>
      <c r="AO2262" t="str">
        <f t="shared" si="3263"/>
        <v>h</v>
      </c>
      <c r="AP2262" t="str">
        <f t="shared" si="3264"/>
        <v/>
      </c>
      <c r="AQ2262" t="str">
        <f t="shared" si="3265"/>
        <v/>
      </c>
      <c r="AR2262" t="str">
        <f t="shared" si="3266"/>
        <v>Home</v>
      </c>
      <c r="AS2262" t="str">
        <f t="shared" si="3267"/>
        <v>h</v>
      </c>
      <c r="AT2262" t="str">
        <f t="shared" si="3268"/>
        <v>Offensive</v>
      </c>
      <c r="AU2262" t="str">
        <f t="shared" si="3269"/>
        <v/>
      </c>
      <c r="AV2262" t="str">
        <f t="shared" si="3270"/>
        <v/>
      </c>
      <c r="AW2262" t="str" cm="1">
        <f t="array" ref="AW2262">IFERROR(IF(O2262&lt;&gt;"",O2262,IF(OR($S2262="",$T2262=""),"",IF(O2262&lt;&gt;"",O2262,IF($T2262&lt;&gt;"",_xlfn._xlws.FILTER(O:O,($BU:$BU=$BU2262)*($I:$I=$I2262)*($T:$T=$T2262)*($S:$S=_xlfn.MINIFS($S:$S,$T:$T,"="&amp;$T2262)),"")))))&amp;"",IF(O2262="","",""))&amp;""</f>
        <v/>
      </c>
      <c r="AX2262" t="str" cm="1">
        <f t="array" ref="AX2262">IFERROR(IF(P2262&lt;&gt;"",P2262,IF(OR($S2262="",$T2262=""),"",IF($T2262&lt;&gt;"",_xlfn._xlws.FILTER(P:P,($BU:$BU=$BU2262)*($I:$I=$I2262)*($T:$T=$T2262)*($S:$S=_xlfn.MINIFS($S:$S,$T:$T,"="&amp;$T2262)),""))))&amp;"",IF(P2262="","",""))&amp;""</f>
        <v/>
      </c>
      <c r="AY2262" t="str" cm="1">
        <f t="array" ref="AY2262">IFERROR(IF(Q2262&lt;&gt;"",Q2262,IF(OR($S2262="",$T2262=""),"",IF($T2262&lt;&gt;"",_xlfn._xlws.FILTER(Q:Q,($BU:$BU=$BU2262)*($I:$I=$I2262)*($T:$T=$T2262)*($S:$S=_xlfn.MINIFS($S:$S,$T:$T,"="&amp;$T2262)),""))))&amp;"",IF(Q2262="","",""))&amp;""</f>
        <v/>
      </c>
      <c r="AZ2262" t="str" cm="1">
        <f t="array" ref="AZ2262">IFERROR(IF(R2262&lt;&gt;"",R2262,IF(OR($S2262="",$T2262=""),"",IF($T2262&lt;&gt;"",_xlfn._xlws.FILTER(R:R,($BU:$BU=$BU2262)*($I:$I=$I2262)*($T:$T=$T2262)*($S:$S=_xlfn.MINIFS($S:$S,$T:$T,"="&amp;$T2262)),""))))&amp;"",IF(R2262="","",""))&amp;""</f>
        <v/>
      </c>
      <c r="BA2262" s="6">
        <f t="shared" si="3271"/>
        <v>193</v>
      </c>
      <c r="BB2262">
        <f t="shared" ref="BB2262:BD2262" si="3298">BB2261</f>
        <v>18987</v>
      </c>
      <c r="BC2262" t="str">
        <f t="shared" si="3298"/>
        <v>Velodrome</v>
      </c>
      <c r="BD2262" t="str">
        <f t="shared" si="3298"/>
        <v>Outlaws</v>
      </c>
      <c r="BE2262" t="s">
        <v>13</v>
      </c>
      <c r="BF2262" t="s">
        <v>756</v>
      </c>
      <c r="BI2262" cm="1">
        <f t="array" ref="BI2262">IFERROR(_xlfn._xlws.FILTER(shifts!A:A,(shifts!B:B=events!AD2262)*(shifts!AG:AG&gt;=events!BK2262)*(shifts!AH:AH&lt;=events!BL2262)),BI2261)</f>
        <v>79</v>
      </c>
      <c r="BJ2262" s="15">
        <f t="shared" si="3273"/>
        <v>2</v>
      </c>
      <c r="BK2262">
        <f t="shared" si="3274"/>
        <v>1017</v>
      </c>
      <c r="BL2262">
        <f t="shared" si="3275"/>
        <v>1015</v>
      </c>
      <c r="BM2262" s="15">
        <f>SUMIFS(BJ$2:BJ2262,K$2:K2262,"=Intermission")+SUMIFS(BJ$2:BJ2262,K$2:K2262,"=Timeout")</f>
        <v>143</v>
      </c>
      <c r="BN2262">
        <f t="shared" si="3276"/>
        <v>2303</v>
      </c>
      <c r="BO2262" s="19">
        <f t="shared" si="3277"/>
        <v>2366</v>
      </c>
      <c r="BP2262">
        <f t="shared" si="3278"/>
        <v>2361</v>
      </c>
      <c r="BQ2262" s="17">
        <f t="shared" si="3279"/>
        <v>2368</v>
      </c>
      <c r="BR2262" t="str">
        <f t="shared" si="3280"/>
        <v>event_team_player_1</v>
      </c>
      <c r="BS2262">
        <f>COUNTIFS(S$3:S2262,"="&amp;S2262,AI$3:AI2262,"="&amp;AI2262)</f>
        <v>1</v>
      </c>
      <c r="BT2262" t="str">
        <f>IFERROR(VLOOKUP(BB2262&amp;BU2262&amp;X2262,game_rosters!U:W,3,FALSE),"")</f>
        <v>P100201</v>
      </c>
      <c r="BU2262" t="str">
        <f t="shared" si="3281"/>
        <v>Velodrome</v>
      </c>
    </row>
    <row r="2263" spans="1:73" x14ac:dyDescent="0.2">
      <c r="A2263">
        <f t="shared" si="3256"/>
        <v>1</v>
      </c>
      <c r="I2263" s="44">
        <v>42</v>
      </c>
      <c r="K2263" t="s">
        <v>238</v>
      </c>
      <c r="L2263" t="s">
        <v>174</v>
      </c>
      <c r="M2263" t="s">
        <v>85</v>
      </c>
      <c r="N2263" t="s">
        <v>595</v>
      </c>
      <c r="O2263" t="s">
        <v>608</v>
      </c>
      <c r="Q2263" t="s">
        <v>595</v>
      </c>
      <c r="R2263" s="51">
        <v>1</v>
      </c>
      <c r="S2263">
        <v>1163</v>
      </c>
      <c r="T2263" t="s">
        <v>756</v>
      </c>
      <c r="W2263" t="s">
        <v>735</v>
      </c>
      <c r="X2263">
        <v>42</v>
      </c>
      <c r="Z2263">
        <v>1</v>
      </c>
      <c r="AA2263">
        <f t="shared" si="3213"/>
        <v>2163</v>
      </c>
      <c r="AB2263" t="str">
        <f t="shared" si="3214"/>
        <v/>
      </c>
      <c r="AC2263">
        <f t="shared" si="3252"/>
        <v>2163</v>
      </c>
      <c r="AD2263" s="6">
        <v>3</v>
      </c>
      <c r="AE2263" t="s">
        <v>917</v>
      </c>
      <c r="AF2263" t="s">
        <v>753</v>
      </c>
      <c r="AG2263" t="s">
        <v>917</v>
      </c>
      <c r="AH2263" t="s">
        <v>924</v>
      </c>
      <c r="AI2263" t="str">
        <f t="shared" si="3257"/>
        <v>e</v>
      </c>
      <c r="AJ2263" t="str">
        <f t="shared" si="3258"/>
        <v/>
      </c>
      <c r="AK2263" t="str">
        <f t="shared" si="3259"/>
        <v/>
      </c>
      <c r="AL2263" t="str">
        <f t="shared" si="3260"/>
        <v/>
      </c>
      <c r="AM2263" t="str">
        <f t="shared" si="3261"/>
        <v/>
      </c>
      <c r="AN2263" t="str">
        <f t="shared" si="3262"/>
        <v>Home</v>
      </c>
      <c r="AO2263" t="str">
        <f t="shared" si="3263"/>
        <v>h</v>
      </c>
      <c r="AP2263" t="str">
        <f t="shared" si="3264"/>
        <v/>
      </c>
      <c r="AQ2263" t="str">
        <f t="shared" si="3265"/>
        <v/>
      </c>
      <c r="AR2263" t="str">
        <f t="shared" si="3266"/>
        <v>Home</v>
      </c>
      <c r="AS2263" t="str">
        <f t="shared" si="3267"/>
        <v>h</v>
      </c>
      <c r="AT2263" t="str">
        <f t="shared" si="3268"/>
        <v>Offensive</v>
      </c>
      <c r="AU2263" t="str">
        <f t="shared" si="3269"/>
        <v/>
      </c>
      <c r="AV2263" t="str">
        <f t="shared" si="3270"/>
        <v/>
      </c>
      <c r="AW2263" t="str" cm="1">
        <f t="array" ref="AW2263">IFERROR(IF(O2263&lt;&gt;"",O2263,IF(OR($S2263="",$T2263=""),"",IF(O2263&lt;&gt;"",O2263,IF($T2263&lt;&gt;"",_xlfn._xlws.FILTER(O:O,($BU:$BU=$BU2263)*($I:$I=$I2263)*($T:$T=$T2263)*($S:$S=_xlfn.MINIFS($S:$S,$T:$T,"="&amp;$T2263)),"")))))&amp;"",IF(O2263="","",""))&amp;""</f>
        <v>OffensivePlay_Possession-DriveWide</v>
      </c>
      <c r="AX2263" t="str" cm="1">
        <f t="array" ref="AX2263">IFERROR(IF(P2263&lt;&gt;"",P2263,IF(OR($S2263="",$T2263=""),"",IF($T2263&lt;&gt;"",_xlfn._xlws.FILTER(P:P,($BU:$BU=$BU2263)*($I:$I=$I2263)*($T:$T=$T2263)*($S:$S=_xlfn.MINIFS($S:$S,$T:$T,"="&amp;$T2263)),""))))&amp;"",IF(P2263="","",""))&amp;""</f>
        <v/>
      </c>
      <c r="AY2263" t="str" cm="1">
        <f t="array" ref="AY2263">IFERROR(IF(Q2263&lt;&gt;"",Q2263,IF(OR($S2263="",$T2263=""),"",IF($T2263&lt;&gt;"",_xlfn._xlws.FILTER(Q:Q,($BU:$BU=$BU2263)*($I:$I=$I2263)*($T:$T=$T2263)*($S:$S=_xlfn.MINIFS($S:$S,$T:$T,"="&amp;$T2263)),""))))&amp;"",IF(Q2263="","",""))&amp;""</f>
        <v>s</v>
      </c>
      <c r="AZ2263" t="str" cm="1">
        <f t="array" ref="AZ2263">IFERROR(IF(R2263&lt;&gt;"",R2263,IF(OR($S2263="",$T2263=""),"",IF($T2263&lt;&gt;"",_xlfn._xlws.FILTER(R:R,($BU:$BU=$BU2263)*($I:$I=$I2263)*($T:$T=$T2263)*($S:$S=_xlfn.MINIFS($S:$S,$T:$T,"="&amp;$T2263)),""))))&amp;"",IF(R2263="","",""))&amp;""</f>
        <v>1</v>
      </c>
      <c r="BA2263" s="6">
        <f t="shared" si="3271"/>
        <v>194</v>
      </c>
      <c r="BB2263">
        <f t="shared" ref="BB2263:BD2263" si="3299">BB2262</f>
        <v>18987</v>
      </c>
      <c r="BC2263" t="str">
        <f t="shared" si="3299"/>
        <v>Velodrome</v>
      </c>
      <c r="BD2263" t="str">
        <f t="shared" si="3299"/>
        <v>Outlaws</v>
      </c>
      <c r="BE2263" t="s">
        <v>238</v>
      </c>
      <c r="BF2263" t="s">
        <v>174</v>
      </c>
      <c r="BI2263" cm="1">
        <f t="array" ref="BI2263">IFERROR(_xlfn._xlws.FILTER(shifts!A:A,(shifts!B:B=events!AD2263)*(shifts!AG:AG&gt;=events!BK2263)*(shifts!AH:AH&lt;=events!BL2263)),BI2262)</f>
        <v>79</v>
      </c>
      <c r="BJ2263" s="15">
        <f t="shared" si="3273"/>
        <v>4</v>
      </c>
      <c r="BK2263">
        <f t="shared" si="3274"/>
        <v>1015</v>
      </c>
      <c r="BL2263">
        <f t="shared" si="3275"/>
        <v>1011</v>
      </c>
      <c r="BM2263" s="15">
        <f>SUMIFS(BJ$2:BJ2263,K$2:K2263,"=Intermission")+SUMIFS(BJ$2:BJ2263,K$2:K2263,"=Timeout")</f>
        <v>143</v>
      </c>
      <c r="BN2263">
        <f t="shared" si="3276"/>
        <v>2303</v>
      </c>
      <c r="BO2263" s="19">
        <f t="shared" si="3277"/>
        <v>2368</v>
      </c>
      <c r="BP2263">
        <f t="shared" si="3278"/>
        <v>2363</v>
      </c>
      <c r="BQ2263" s="17">
        <f t="shared" si="3279"/>
        <v>2372</v>
      </c>
      <c r="BR2263" t="str">
        <f t="shared" si="3280"/>
        <v>event_team_player_1</v>
      </c>
      <c r="BS2263">
        <f>COUNTIFS(S$3:S2263,"="&amp;S2263,AI$3:AI2263,"="&amp;AI2263)</f>
        <v>1</v>
      </c>
      <c r="BT2263" t="str">
        <f>IFERROR(VLOOKUP(BB2263&amp;BU2263&amp;X2263,game_rosters!U:W,3,FALSE),"")</f>
        <v>P100201</v>
      </c>
      <c r="BU2263" t="str">
        <f t="shared" si="3281"/>
        <v>Velodrome</v>
      </c>
    </row>
    <row r="2264" spans="1:73" x14ac:dyDescent="0.2">
      <c r="A2264" t="str">
        <f t="shared" si="3256"/>
        <v/>
      </c>
      <c r="I2264" s="44">
        <v>18</v>
      </c>
      <c r="S2264">
        <v>1163</v>
      </c>
      <c r="T2264" t="s">
        <v>756</v>
      </c>
      <c r="X2264">
        <v>18</v>
      </c>
      <c r="AA2264">
        <f t="shared" si="3213"/>
        <v>2163</v>
      </c>
      <c r="AB2264" t="str">
        <f t="shared" si="3214"/>
        <v/>
      </c>
      <c r="AC2264">
        <f t="shared" si="3252"/>
        <v>2163</v>
      </c>
      <c r="AD2264" s="6">
        <v>3</v>
      </c>
      <c r="AE2264" t="s">
        <v>917</v>
      </c>
      <c r="AF2264" t="s">
        <v>753</v>
      </c>
      <c r="AG2264" t="s">
        <v>917</v>
      </c>
      <c r="AH2264" t="s">
        <v>924</v>
      </c>
      <c r="AI2264" t="str">
        <f t="shared" si="3257"/>
        <v>o</v>
      </c>
      <c r="AJ2264" t="str">
        <f t="shared" si="3258"/>
        <v/>
      </c>
      <c r="AK2264" t="str">
        <f t="shared" si="3259"/>
        <v/>
      </c>
      <c r="AL2264" t="str">
        <f t="shared" si="3260"/>
        <v/>
      </c>
      <c r="AM2264" t="str">
        <f t="shared" si="3261"/>
        <v/>
      </c>
      <c r="AN2264" t="str">
        <f t="shared" si="3262"/>
        <v>Home</v>
      </c>
      <c r="AO2264" t="str">
        <f t="shared" si="3263"/>
        <v>h</v>
      </c>
      <c r="AP2264" t="str">
        <f t="shared" si="3264"/>
        <v/>
      </c>
      <c r="AQ2264" t="str">
        <f t="shared" si="3265"/>
        <v/>
      </c>
      <c r="AR2264" t="str">
        <f t="shared" si="3266"/>
        <v>Home</v>
      </c>
      <c r="AS2264" t="str">
        <f t="shared" si="3267"/>
        <v>h</v>
      </c>
      <c r="AT2264" t="str">
        <f t="shared" si="3268"/>
        <v>Defensive</v>
      </c>
      <c r="AU2264" t="str">
        <f t="shared" si="3269"/>
        <v/>
      </c>
      <c r="AV2264" t="str">
        <f t="shared" si="3270"/>
        <v/>
      </c>
      <c r="AW2264" t="str" cm="1">
        <f t="array" ref="AW2264">IFERROR(IF(O2264&lt;&gt;"",O2264,IF(OR($S2264="",$T2264=""),"",IF(O2264&lt;&gt;"",O2264,IF($T2264&lt;&gt;"",_xlfn._xlws.FILTER(O:O,($BU:$BU=$BU2264)*($I:$I=$I2264)*($T:$T=$T2264)*($S:$S=_xlfn.MINIFS($S:$S,$T:$T,"="&amp;$T2264)),"")))))&amp;"",IF(O2264="","",""))&amp;""</f>
        <v/>
      </c>
      <c r="AX2264" t="str" cm="1">
        <f t="array" ref="AX2264">IFERROR(IF(P2264&lt;&gt;"",P2264,IF(OR($S2264="",$T2264=""),"",IF($T2264&lt;&gt;"",_xlfn._xlws.FILTER(P:P,($BU:$BU=$BU2264)*($I:$I=$I2264)*($T:$T=$T2264)*($S:$S=_xlfn.MINIFS($S:$S,$T:$T,"="&amp;$T2264)),""))))&amp;"",IF(P2264="","",""))&amp;""</f>
        <v/>
      </c>
      <c r="AY2264" t="str" cm="1">
        <f t="array" ref="AY2264">IFERROR(IF(Q2264&lt;&gt;"",Q2264,IF(OR($S2264="",$T2264=""),"",IF($T2264&lt;&gt;"",_xlfn._xlws.FILTER(Q:Q,($BU:$BU=$BU2264)*($I:$I=$I2264)*($T:$T=$T2264)*($S:$S=_xlfn.MINIFS($S:$S,$T:$T,"="&amp;$T2264)),""))))&amp;"",IF(Q2264="","",""))&amp;""</f>
        <v/>
      </c>
      <c r="AZ2264" t="str" cm="1">
        <f t="array" ref="AZ2264">IFERROR(IF(R2264&lt;&gt;"",R2264,IF(OR($S2264="",$T2264=""),"",IF($T2264&lt;&gt;"",_xlfn._xlws.FILTER(R:R,($BU:$BU=$BU2264)*($I:$I=$I2264)*($T:$T=$T2264)*($S:$S=_xlfn.MINIFS($S:$S,$T:$T,"="&amp;$T2264)),""))))&amp;"",IF(R2264="","",""))&amp;""</f>
        <v/>
      </c>
      <c r="BA2264" s="6">
        <f t="shared" si="3271"/>
        <v>194</v>
      </c>
      <c r="BB2264">
        <f t="shared" ref="BB2264:BD2264" si="3300">BB2263</f>
        <v>18987</v>
      </c>
      <c r="BC2264" t="str">
        <f t="shared" si="3300"/>
        <v>Velodrome</v>
      </c>
      <c r="BD2264" t="str">
        <f t="shared" si="3300"/>
        <v>Outlaws</v>
      </c>
      <c r="BE2264" t="s">
        <v>238</v>
      </c>
      <c r="BF2264" t="s">
        <v>174</v>
      </c>
      <c r="BI2264" cm="1">
        <f t="array" ref="BI2264">IFERROR(_xlfn._xlws.FILTER(shifts!A:A,(shifts!B:B=events!AD2264)*(shifts!AG:AG&gt;=events!BK2264)*(shifts!AH:AH&lt;=events!BL2264)),BI2263)</f>
        <v>79</v>
      </c>
      <c r="BJ2264" s="15">
        <f t="shared" si="3273"/>
        <v>4</v>
      </c>
      <c r="BK2264">
        <f t="shared" si="3274"/>
        <v>1015</v>
      </c>
      <c r="BL2264">
        <f t="shared" si="3275"/>
        <v>1011</v>
      </c>
      <c r="BM2264" s="15">
        <f>SUMIFS(BJ$2:BJ2264,K$2:K2264,"=Intermission")+SUMIFS(BJ$2:BJ2264,K$2:K2264,"=Timeout")</f>
        <v>143</v>
      </c>
      <c r="BN2264">
        <f t="shared" si="3276"/>
        <v>2303</v>
      </c>
      <c r="BO2264" s="19">
        <f t="shared" si="3277"/>
        <v>2368</v>
      </c>
      <c r="BP2264">
        <f t="shared" si="3278"/>
        <v>2363</v>
      </c>
      <c r="BQ2264" s="17">
        <f t="shared" si="3279"/>
        <v>2372</v>
      </c>
      <c r="BR2264" t="str">
        <f t="shared" si="3280"/>
        <v>opp_team_player_1</v>
      </c>
      <c r="BS2264">
        <f>COUNTIFS(S$3:S2264,"="&amp;S2264,AI$3:AI2264,"="&amp;AI2264)</f>
        <v>1</v>
      </c>
      <c r="BT2264" t="str">
        <f>IFERROR(VLOOKUP(BB2264&amp;BU2264&amp;X2264,game_rosters!U:W,3,FALSE),"")</f>
        <v>P100034</v>
      </c>
      <c r="BU2264" t="str">
        <f t="shared" si="3281"/>
        <v>Outlaws</v>
      </c>
    </row>
    <row r="2265" spans="1:73" x14ac:dyDescent="0.2">
      <c r="A2265" t="str">
        <f t="shared" si="3256"/>
        <v/>
      </c>
      <c r="I2265" s="44">
        <v>44</v>
      </c>
      <c r="R2265" s="51">
        <v>1</v>
      </c>
      <c r="S2265">
        <v>1163</v>
      </c>
      <c r="T2265" t="s">
        <v>756</v>
      </c>
      <c r="X2265">
        <v>44</v>
      </c>
      <c r="AA2265">
        <f t="shared" si="3213"/>
        <v>2163</v>
      </c>
      <c r="AB2265" t="str">
        <f t="shared" si="3214"/>
        <v/>
      </c>
      <c r="AC2265">
        <f t="shared" si="3252"/>
        <v>2163</v>
      </c>
      <c r="AD2265" s="6">
        <v>3</v>
      </c>
      <c r="AE2265" t="s">
        <v>917</v>
      </c>
      <c r="AF2265" t="s">
        <v>753</v>
      </c>
      <c r="AG2265" t="s">
        <v>917</v>
      </c>
      <c r="AH2265" t="s">
        <v>924</v>
      </c>
      <c r="AI2265" t="str">
        <f t="shared" si="3257"/>
        <v>o</v>
      </c>
      <c r="AJ2265" t="str">
        <f t="shared" si="3258"/>
        <v/>
      </c>
      <c r="AK2265" t="str">
        <f t="shared" si="3259"/>
        <v/>
      </c>
      <c r="AL2265" t="str">
        <f t="shared" si="3260"/>
        <v/>
      </c>
      <c r="AM2265" t="str">
        <f t="shared" si="3261"/>
        <v/>
      </c>
      <c r="AN2265" t="str">
        <f t="shared" si="3262"/>
        <v>Home</v>
      </c>
      <c r="AO2265" t="str">
        <f t="shared" si="3263"/>
        <v>h</v>
      </c>
      <c r="AP2265" t="str">
        <f t="shared" si="3264"/>
        <v/>
      </c>
      <c r="AQ2265" t="str">
        <f t="shared" si="3265"/>
        <v/>
      </c>
      <c r="AR2265" t="str">
        <f t="shared" si="3266"/>
        <v>Home</v>
      </c>
      <c r="AS2265" t="str">
        <f t="shared" si="3267"/>
        <v>h</v>
      </c>
      <c r="AT2265" t="str">
        <f t="shared" si="3268"/>
        <v>Defensive</v>
      </c>
      <c r="AU2265" t="str">
        <f t="shared" si="3269"/>
        <v/>
      </c>
      <c r="AV2265" t="str">
        <f t="shared" si="3270"/>
        <v/>
      </c>
      <c r="AW2265" t="str" cm="1">
        <f t="array" ref="AW2265">IFERROR(IF(O2265&lt;&gt;"",O2265,IF(OR($S2265="",$T2265=""),"",IF(O2265&lt;&gt;"",O2265,IF($T2265&lt;&gt;"",_xlfn._xlws.FILTER(O:O,($BU:$BU=$BU2265)*($I:$I=$I2265)*($T:$T=$T2265)*($S:$S=_xlfn.MINIFS($S:$S,$T:$T,"="&amp;$T2265)),"")))))&amp;"",IF(O2265="","",""))&amp;""</f>
        <v/>
      </c>
      <c r="AX2265" t="str" cm="1">
        <f t="array" ref="AX2265">IFERROR(IF(P2265&lt;&gt;"",P2265,IF(OR($S2265="",$T2265=""),"",IF($T2265&lt;&gt;"",_xlfn._xlws.FILTER(P:P,($BU:$BU=$BU2265)*($I:$I=$I2265)*($T:$T=$T2265)*($S:$S=_xlfn.MINIFS($S:$S,$T:$T,"="&amp;$T2265)),""))))&amp;"",IF(P2265="","",""))&amp;""</f>
        <v/>
      </c>
      <c r="AY2265" t="str" cm="1">
        <f t="array" ref="AY2265">IFERROR(IF(Q2265&lt;&gt;"",Q2265,IF(OR($S2265="",$T2265=""),"",IF($T2265&lt;&gt;"",_xlfn._xlws.FILTER(Q:Q,($BU:$BU=$BU2265)*($I:$I=$I2265)*($T:$T=$T2265)*($S:$S=_xlfn.MINIFS($S:$S,$T:$T,"="&amp;$T2265)),""))))&amp;"",IF(Q2265="","",""))&amp;""</f>
        <v/>
      </c>
      <c r="AZ2265" t="str" cm="1">
        <f t="array" ref="AZ2265">IFERROR(IF(R2265&lt;&gt;"",R2265,IF(OR($S2265="",$T2265=""),"",IF($T2265&lt;&gt;"",_xlfn._xlws.FILTER(R:R,($BU:$BU=$BU2265)*($I:$I=$I2265)*($T:$T=$T2265)*($S:$S=_xlfn.MINIFS($S:$S,$T:$T,"="&amp;$T2265)),""))))&amp;"",IF(R2265="","",""))&amp;""</f>
        <v>1</v>
      </c>
      <c r="BA2265" s="6">
        <f t="shared" si="3271"/>
        <v>194</v>
      </c>
      <c r="BB2265">
        <f t="shared" ref="BB2265:BD2265" si="3301">BB2264</f>
        <v>18987</v>
      </c>
      <c r="BC2265" t="str">
        <f t="shared" si="3301"/>
        <v>Velodrome</v>
      </c>
      <c r="BD2265" t="str">
        <f t="shared" si="3301"/>
        <v>Outlaws</v>
      </c>
      <c r="BE2265" t="s">
        <v>238</v>
      </c>
      <c r="BF2265" t="s">
        <v>174</v>
      </c>
      <c r="BI2265" cm="1">
        <f t="array" ref="BI2265">IFERROR(_xlfn._xlws.FILTER(shifts!A:A,(shifts!B:B=events!AD2265)*(shifts!AG:AG&gt;=events!BK2265)*(shifts!AH:AH&lt;=events!BL2265)),BI2264)</f>
        <v>79</v>
      </c>
      <c r="BJ2265" s="15">
        <f t="shared" si="3273"/>
        <v>4</v>
      </c>
      <c r="BK2265">
        <f t="shared" si="3274"/>
        <v>1015</v>
      </c>
      <c r="BL2265">
        <f t="shared" si="3275"/>
        <v>1011</v>
      </c>
      <c r="BM2265" s="15">
        <f>SUMIFS(BJ$2:BJ2265,K$2:K2265,"=Intermission")+SUMIFS(BJ$2:BJ2265,K$2:K2265,"=Timeout")</f>
        <v>143</v>
      </c>
      <c r="BN2265">
        <f t="shared" si="3276"/>
        <v>2303</v>
      </c>
      <c r="BO2265" s="19">
        <f t="shared" si="3277"/>
        <v>2368</v>
      </c>
      <c r="BP2265">
        <f t="shared" si="3278"/>
        <v>2363</v>
      </c>
      <c r="BQ2265" s="17">
        <f t="shared" si="3279"/>
        <v>2372</v>
      </c>
      <c r="BR2265" t="str">
        <f t="shared" si="3280"/>
        <v>opp_team_player_2</v>
      </c>
      <c r="BS2265">
        <f>COUNTIFS(S$3:S2265,"="&amp;S2265,AI$3:AI2265,"="&amp;AI2265)</f>
        <v>2</v>
      </c>
      <c r="BT2265" t="str">
        <f>IFERROR(VLOOKUP(BB2265&amp;BU2265&amp;X2265,game_rosters!U:W,3,FALSE),"")</f>
        <v>P100033</v>
      </c>
      <c r="BU2265" t="str">
        <f t="shared" si="3281"/>
        <v>Outlaws</v>
      </c>
    </row>
    <row r="2266" spans="1:73" x14ac:dyDescent="0.2">
      <c r="A2266">
        <f t="shared" si="3256"/>
        <v>1</v>
      </c>
      <c r="I2266" s="44">
        <v>42</v>
      </c>
      <c r="K2266" t="s">
        <v>13</v>
      </c>
      <c r="O2266" t="s">
        <v>608</v>
      </c>
      <c r="S2266">
        <v>1164</v>
      </c>
      <c r="T2266" t="s">
        <v>756</v>
      </c>
      <c r="W2266" t="s">
        <v>735</v>
      </c>
      <c r="X2266">
        <v>42</v>
      </c>
      <c r="Z2266">
        <v>1</v>
      </c>
      <c r="AA2266">
        <f t="shared" si="3213"/>
        <v>2164</v>
      </c>
      <c r="AB2266" t="str">
        <f t="shared" si="3214"/>
        <v/>
      </c>
      <c r="AC2266">
        <f t="shared" si="3252"/>
        <v>2164</v>
      </c>
      <c r="AD2266" s="6">
        <v>3</v>
      </c>
      <c r="AE2266" t="s">
        <v>917</v>
      </c>
      <c r="AF2266" t="s">
        <v>924</v>
      </c>
      <c r="AG2266" t="s">
        <v>917</v>
      </c>
      <c r="AH2266" t="s">
        <v>751</v>
      </c>
      <c r="AI2266" t="str">
        <f t="shared" si="3257"/>
        <v>e</v>
      </c>
      <c r="AJ2266" t="str">
        <f t="shared" si="3258"/>
        <v/>
      </c>
      <c r="AK2266" t="str">
        <f t="shared" si="3259"/>
        <v/>
      </c>
      <c r="AL2266" t="str">
        <f t="shared" si="3260"/>
        <v/>
      </c>
      <c r="AM2266" t="str">
        <f t="shared" si="3261"/>
        <v/>
      </c>
      <c r="AN2266" t="str">
        <f t="shared" si="3262"/>
        <v>Home</v>
      </c>
      <c r="AO2266" t="str">
        <f t="shared" si="3263"/>
        <v>h</v>
      </c>
      <c r="AP2266" t="str">
        <f t="shared" si="3264"/>
        <v/>
      </c>
      <c r="AQ2266" t="str">
        <f t="shared" si="3265"/>
        <v/>
      </c>
      <c r="AR2266" t="str">
        <f t="shared" si="3266"/>
        <v>Home</v>
      </c>
      <c r="AS2266" t="str">
        <f t="shared" si="3267"/>
        <v>h</v>
      </c>
      <c r="AT2266" t="str">
        <f t="shared" si="3268"/>
        <v>Offensive</v>
      </c>
      <c r="AU2266" t="str">
        <f t="shared" si="3269"/>
        <v/>
      </c>
      <c r="AV2266" t="str">
        <f t="shared" si="3270"/>
        <v/>
      </c>
      <c r="AW2266" t="str" cm="1">
        <f t="array" ref="AW2266">IFERROR(IF(O2266&lt;&gt;"",O2266,IF(OR($S2266="",$T2266=""),"",IF(O2266&lt;&gt;"",O2266,IF($T2266&lt;&gt;"",_xlfn._xlws.FILTER(O:O,($BU:$BU=$BU2266)*($I:$I=$I2266)*($T:$T=$T2266)*($S:$S=_xlfn.MINIFS($S:$S,$T:$T,"="&amp;$T2266)),"")))))&amp;"",IF(O2266="","",""))&amp;""</f>
        <v>OffensivePlay_Possession-DriveWide</v>
      </c>
      <c r="AX2266" t="str" cm="1">
        <f t="array" ref="AX2266">IFERROR(IF(P2266&lt;&gt;"",P2266,IF(OR($S2266="",$T2266=""),"",IF($T2266&lt;&gt;"",_xlfn._xlws.FILTER(P:P,($BU:$BU=$BU2266)*($I:$I=$I2266)*($T:$T=$T2266)*($S:$S=_xlfn.MINIFS($S:$S,$T:$T,"="&amp;$T2266)),""))))&amp;"",IF(P2266="","",""))&amp;""</f>
        <v/>
      </c>
      <c r="AY2266" t="str" cm="1">
        <f t="array" ref="AY2266">IFERROR(IF(Q2266&lt;&gt;"",Q2266,IF(OR($S2266="",$T2266=""),"",IF($T2266&lt;&gt;"",_xlfn._xlws.FILTER(Q:Q,($BU:$BU=$BU2266)*($I:$I=$I2266)*($T:$T=$T2266)*($S:$S=_xlfn.MINIFS($S:$S,$T:$T,"="&amp;$T2266)),""))))&amp;"",IF(Q2266="","",""))&amp;""</f>
        <v/>
      </c>
      <c r="AZ2266" t="str" cm="1">
        <f t="array" ref="AZ2266">IFERROR(IF(R2266&lt;&gt;"",R2266,IF(OR($S2266="",$T2266=""),"",IF($T2266&lt;&gt;"",_xlfn._xlws.FILTER(R:R,($BU:$BU=$BU2266)*($I:$I=$I2266)*($T:$T=$T2266)*($S:$S=_xlfn.MINIFS($S:$S,$T:$T,"="&amp;$T2266)),""))))&amp;"",IF(R2266="","",""))&amp;""</f>
        <v/>
      </c>
      <c r="BA2266" s="6">
        <f t="shared" si="3271"/>
        <v>194</v>
      </c>
      <c r="BB2266">
        <f t="shared" ref="BB2266:BD2266" si="3302">BB2265</f>
        <v>18987</v>
      </c>
      <c r="BC2266" t="str">
        <f t="shared" si="3302"/>
        <v>Velodrome</v>
      </c>
      <c r="BD2266" t="str">
        <f t="shared" si="3302"/>
        <v>Outlaws</v>
      </c>
      <c r="BE2266" t="s">
        <v>13</v>
      </c>
      <c r="BF2266" t="s">
        <v>756</v>
      </c>
      <c r="BI2266" cm="1">
        <f t="array" ref="BI2266">IFERROR(_xlfn._xlws.FILTER(shifts!A:A,(shifts!B:B=events!AD2266)*(shifts!AG:AG&gt;=events!BK2266)*(shifts!AH:AH&lt;=events!BL2266)),BI2265)</f>
        <v>79</v>
      </c>
      <c r="BJ2266" s="15">
        <f t="shared" si="3273"/>
        <v>2</v>
      </c>
      <c r="BK2266">
        <f t="shared" si="3274"/>
        <v>1011</v>
      </c>
      <c r="BL2266">
        <f t="shared" si="3275"/>
        <v>1009</v>
      </c>
      <c r="BM2266" s="15">
        <f>SUMIFS(BJ$2:BJ2266,K$2:K2266,"=Intermission")+SUMIFS(BJ$2:BJ2266,K$2:K2266,"=Timeout")</f>
        <v>143</v>
      </c>
      <c r="BN2266">
        <f t="shared" si="3276"/>
        <v>2303</v>
      </c>
      <c r="BO2266" s="19">
        <f t="shared" si="3277"/>
        <v>2372</v>
      </c>
      <c r="BP2266">
        <f t="shared" si="3278"/>
        <v>2367</v>
      </c>
      <c r="BQ2266" s="17">
        <f t="shared" si="3279"/>
        <v>2374</v>
      </c>
      <c r="BR2266" t="str">
        <f t="shared" si="3280"/>
        <v>event_team_player_1</v>
      </c>
      <c r="BS2266">
        <f>COUNTIFS(S$3:S2266,"="&amp;S2266,AI$3:AI2266,"="&amp;AI2266)</f>
        <v>1</v>
      </c>
      <c r="BT2266" t="str">
        <f>IFERROR(VLOOKUP(BB2266&amp;BU2266&amp;X2266,game_rosters!U:W,3,FALSE),"")</f>
        <v>P100201</v>
      </c>
      <c r="BU2266" t="str">
        <f t="shared" si="3281"/>
        <v>Velodrome</v>
      </c>
    </row>
    <row r="2267" spans="1:73" x14ac:dyDescent="0.2">
      <c r="A2267" t="str">
        <f t="shared" si="3256"/>
        <v/>
      </c>
      <c r="I2267" s="44">
        <v>13</v>
      </c>
      <c r="S2267">
        <v>1164</v>
      </c>
      <c r="T2267" t="s">
        <v>756</v>
      </c>
      <c r="X2267">
        <v>13</v>
      </c>
      <c r="AA2267">
        <f t="shared" si="3213"/>
        <v>2164</v>
      </c>
      <c r="AB2267" t="str">
        <f t="shared" si="3214"/>
        <v/>
      </c>
      <c r="AC2267">
        <f t="shared" si="3252"/>
        <v>2164</v>
      </c>
      <c r="AD2267" s="6">
        <v>3</v>
      </c>
      <c r="AE2267" t="s">
        <v>917</v>
      </c>
      <c r="AF2267" t="s">
        <v>924</v>
      </c>
      <c r="AG2267" t="s">
        <v>917</v>
      </c>
      <c r="AH2267" t="s">
        <v>751</v>
      </c>
      <c r="AI2267" t="str">
        <f t="shared" si="3257"/>
        <v>o</v>
      </c>
      <c r="AJ2267" t="str">
        <f t="shared" si="3258"/>
        <v/>
      </c>
      <c r="AK2267" t="str">
        <f t="shared" si="3259"/>
        <v/>
      </c>
      <c r="AL2267" t="str">
        <f t="shared" si="3260"/>
        <v/>
      </c>
      <c r="AM2267" t="str">
        <f t="shared" si="3261"/>
        <v/>
      </c>
      <c r="AN2267" t="str">
        <f t="shared" si="3262"/>
        <v>Home</v>
      </c>
      <c r="AO2267" t="str">
        <f t="shared" si="3263"/>
        <v>h</v>
      </c>
      <c r="AP2267" t="str">
        <f t="shared" si="3264"/>
        <v/>
      </c>
      <c r="AQ2267" t="str">
        <f t="shared" si="3265"/>
        <v/>
      </c>
      <c r="AR2267" t="str">
        <f t="shared" si="3266"/>
        <v>Home</v>
      </c>
      <c r="AS2267" t="str">
        <f t="shared" si="3267"/>
        <v>h</v>
      </c>
      <c r="AT2267" t="str">
        <f t="shared" si="3268"/>
        <v>Defensive</v>
      </c>
      <c r="AU2267" t="str">
        <f t="shared" si="3269"/>
        <v/>
      </c>
      <c r="AV2267" t="str">
        <f t="shared" si="3270"/>
        <v/>
      </c>
      <c r="AW2267" t="str" cm="1">
        <f t="array" ref="AW2267">IFERROR(IF(O2267&lt;&gt;"",O2267,IF(OR($S2267="",$T2267=""),"",IF(O2267&lt;&gt;"",O2267,IF($T2267&lt;&gt;"",_xlfn._xlws.FILTER(O:O,($BU:$BU=$BU2267)*($I:$I=$I2267)*($T:$T=$T2267)*($S:$S=_xlfn.MINIFS($S:$S,$T:$T,"="&amp;$T2267)),"")))))&amp;"",IF(O2267="","",""))&amp;""</f>
        <v/>
      </c>
      <c r="AX2267" t="str" cm="1">
        <f t="array" ref="AX2267">IFERROR(IF(P2267&lt;&gt;"",P2267,IF(OR($S2267="",$T2267=""),"",IF($T2267&lt;&gt;"",_xlfn._xlws.FILTER(P:P,($BU:$BU=$BU2267)*($I:$I=$I2267)*($T:$T=$T2267)*($S:$S=_xlfn.MINIFS($S:$S,$T:$T,"="&amp;$T2267)),""))))&amp;"",IF(P2267="","",""))&amp;""</f>
        <v/>
      </c>
      <c r="AY2267" t="str" cm="1">
        <f t="array" ref="AY2267">IFERROR(IF(Q2267&lt;&gt;"",Q2267,IF(OR($S2267="",$T2267=""),"",IF($T2267&lt;&gt;"",_xlfn._xlws.FILTER(Q:Q,($BU:$BU=$BU2267)*($I:$I=$I2267)*($T:$T=$T2267)*($S:$S=_xlfn.MINIFS($S:$S,$T:$T,"="&amp;$T2267)),""))))&amp;"",IF(Q2267="","",""))&amp;""</f>
        <v/>
      </c>
      <c r="AZ2267" t="str" cm="1">
        <f t="array" ref="AZ2267">IFERROR(IF(R2267&lt;&gt;"",R2267,IF(OR($S2267="",$T2267=""),"",IF($T2267&lt;&gt;"",_xlfn._xlws.FILTER(R:R,($BU:$BU=$BU2267)*($I:$I=$I2267)*($T:$T=$T2267)*($S:$S=_xlfn.MINIFS($S:$S,$T:$T,"="&amp;$T2267)),""))))&amp;"",IF(R2267="","",""))&amp;""</f>
        <v/>
      </c>
      <c r="BA2267" s="6">
        <f t="shared" si="3271"/>
        <v>194</v>
      </c>
      <c r="BB2267">
        <f t="shared" ref="BB2267:BD2267" si="3303">BB2266</f>
        <v>18987</v>
      </c>
      <c r="BC2267" t="str">
        <f t="shared" si="3303"/>
        <v>Velodrome</v>
      </c>
      <c r="BD2267" t="str">
        <f t="shared" si="3303"/>
        <v>Outlaws</v>
      </c>
      <c r="BE2267" t="s">
        <v>13</v>
      </c>
      <c r="BF2267" t="s">
        <v>756</v>
      </c>
      <c r="BI2267" cm="1">
        <f t="array" ref="BI2267">IFERROR(_xlfn._xlws.FILTER(shifts!A:A,(shifts!B:B=events!AD2267)*(shifts!AG:AG&gt;=events!BK2267)*(shifts!AH:AH&lt;=events!BL2267)),BI2266)</f>
        <v>79</v>
      </c>
      <c r="BJ2267" s="15">
        <f t="shared" si="3273"/>
        <v>2</v>
      </c>
      <c r="BK2267">
        <f t="shared" si="3274"/>
        <v>1011</v>
      </c>
      <c r="BL2267">
        <f t="shared" si="3275"/>
        <v>1009</v>
      </c>
      <c r="BM2267" s="15">
        <f>SUMIFS(BJ$2:BJ2267,K$2:K2267,"=Intermission")+SUMIFS(BJ$2:BJ2267,K$2:K2267,"=Timeout")</f>
        <v>143</v>
      </c>
      <c r="BN2267">
        <f t="shared" si="3276"/>
        <v>2303</v>
      </c>
      <c r="BO2267" s="19">
        <f t="shared" si="3277"/>
        <v>2372</v>
      </c>
      <c r="BP2267">
        <f t="shared" si="3278"/>
        <v>2367</v>
      </c>
      <c r="BQ2267" s="17">
        <f t="shared" si="3279"/>
        <v>2374</v>
      </c>
      <c r="BR2267" t="str">
        <f t="shared" si="3280"/>
        <v>opp_team_player_1</v>
      </c>
      <c r="BS2267">
        <f>COUNTIFS(S$3:S2267,"="&amp;S2267,AI$3:AI2267,"="&amp;AI2267)</f>
        <v>1</v>
      </c>
      <c r="BT2267" t="str">
        <f>IFERROR(VLOOKUP(BB2267&amp;BU2267&amp;X2267,game_rosters!U:W,3,FALSE),"")</f>
        <v>P100031</v>
      </c>
      <c r="BU2267" t="str">
        <f t="shared" si="3281"/>
        <v>Outlaws</v>
      </c>
    </row>
    <row r="2268" spans="1:73" x14ac:dyDescent="0.2">
      <c r="A2268">
        <f t="shared" si="3256"/>
        <v>1</v>
      </c>
      <c r="I2268" s="44">
        <v>42</v>
      </c>
      <c r="K2268" t="s">
        <v>7</v>
      </c>
      <c r="L2268" t="s">
        <v>172</v>
      </c>
      <c r="M2268" t="s">
        <v>68</v>
      </c>
      <c r="N2268" t="s">
        <v>595</v>
      </c>
      <c r="R2268" s="51">
        <v>1</v>
      </c>
      <c r="S2268">
        <v>1165</v>
      </c>
      <c r="T2268" t="s">
        <v>756</v>
      </c>
      <c r="W2268" t="s">
        <v>735</v>
      </c>
      <c r="X2268">
        <v>42</v>
      </c>
      <c r="Z2268">
        <v>1</v>
      </c>
      <c r="AA2268">
        <f t="shared" si="3213"/>
        <v>2165</v>
      </c>
      <c r="AB2268" t="str">
        <f t="shared" si="3214"/>
        <v/>
      </c>
      <c r="AC2268">
        <f t="shared" si="3252"/>
        <v>2165</v>
      </c>
      <c r="AD2268" s="6">
        <v>3</v>
      </c>
      <c r="AE2268" t="s">
        <v>917</v>
      </c>
      <c r="AF2268" t="s">
        <v>899</v>
      </c>
      <c r="AG2268" t="s">
        <v>756</v>
      </c>
      <c r="AH2268" t="s">
        <v>756</v>
      </c>
      <c r="AI2268" t="str">
        <f t="shared" si="3257"/>
        <v>e</v>
      </c>
      <c r="AJ2268" t="str">
        <f t="shared" si="3258"/>
        <v/>
      </c>
      <c r="AK2268" t="str">
        <f t="shared" si="3259"/>
        <v/>
      </c>
      <c r="AL2268" t="str">
        <f t="shared" si="3260"/>
        <v/>
      </c>
      <c r="AM2268" t="str">
        <f t="shared" si="3261"/>
        <v/>
      </c>
      <c r="AN2268" t="str">
        <f t="shared" si="3262"/>
        <v>Home</v>
      </c>
      <c r="AO2268" t="str">
        <f t="shared" si="3263"/>
        <v>h</v>
      </c>
      <c r="AP2268" t="str">
        <f t="shared" si="3264"/>
        <v/>
      </c>
      <c r="AQ2268" t="str">
        <f t="shared" si="3265"/>
        <v/>
      </c>
      <c r="AR2268" t="str">
        <f t="shared" si="3266"/>
        <v>Home</v>
      </c>
      <c r="AS2268" t="str">
        <f t="shared" si="3267"/>
        <v>h</v>
      </c>
      <c r="AT2268" t="str">
        <f t="shared" si="3268"/>
        <v>Offensive</v>
      </c>
      <c r="AU2268" t="str">
        <f t="shared" si="3269"/>
        <v/>
      </c>
      <c r="AV2268" t="str">
        <f t="shared" si="3270"/>
        <v/>
      </c>
      <c r="AW2268" t="str" cm="1">
        <f t="array" ref="AW2268">IFERROR(IF(O2268&lt;&gt;"",O2268,IF(OR($S2268="",$T2268=""),"",IF(O2268&lt;&gt;"",O2268,IF($T2268&lt;&gt;"",_xlfn._xlws.FILTER(O:O,($BU:$BU=$BU2268)*($I:$I=$I2268)*($T:$T=$T2268)*($S:$S=_xlfn.MINIFS($S:$S,$T:$T,"="&amp;$T2268)),"")))))&amp;"",IF(O2268="","",""))&amp;""</f>
        <v/>
      </c>
      <c r="AX2268" t="str" cm="1">
        <f t="array" ref="AX2268">IFERROR(IF(P2268&lt;&gt;"",P2268,IF(OR($S2268="",$T2268=""),"",IF($T2268&lt;&gt;"",_xlfn._xlws.FILTER(P:P,($BU:$BU=$BU2268)*($I:$I=$I2268)*($T:$T=$T2268)*($S:$S=_xlfn.MINIFS($S:$S,$T:$T,"="&amp;$T2268)),""))))&amp;"",IF(P2268="","",""))&amp;""</f>
        <v/>
      </c>
      <c r="AY2268" t="str" cm="1">
        <f t="array" ref="AY2268">IFERROR(IF(Q2268&lt;&gt;"",Q2268,IF(OR($S2268="",$T2268=""),"",IF($T2268&lt;&gt;"",_xlfn._xlws.FILTER(Q:Q,($BU:$BU=$BU2268)*($I:$I=$I2268)*($T:$T=$T2268)*($S:$S=_xlfn.MINIFS($S:$S,$T:$T,"="&amp;$T2268)),""))))&amp;"",IF(Q2268="","",""))&amp;""</f>
        <v/>
      </c>
      <c r="AZ2268" t="str" cm="1">
        <f t="array" ref="AZ2268">IFERROR(IF(R2268&lt;&gt;"",R2268,IF(OR($S2268="",$T2268=""),"",IF($T2268&lt;&gt;"",_xlfn._xlws.FILTER(R:R,($BU:$BU=$BU2268)*($I:$I=$I2268)*($T:$T=$T2268)*($S:$S=_xlfn.MINIFS($S:$S,$T:$T,"="&amp;$T2268)),""))))&amp;"",IF(R2268="","",""))&amp;""</f>
        <v>1</v>
      </c>
      <c r="BA2268" s="6">
        <f t="shared" si="3271"/>
        <v>194</v>
      </c>
      <c r="BB2268">
        <f t="shared" ref="BB2268:BD2268" si="3304">BB2267</f>
        <v>18987</v>
      </c>
      <c r="BC2268" t="str">
        <f t="shared" si="3304"/>
        <v>Velodrome</v>
      </c>
      <c r="BD2268" t="str">
        <f t="shared" si="3304"/>
        <v>Outlaws</v>
      </c>
      <c r="BE2268" t="s">
        <v>7</v>
      </c>
      <c r="BF2268" t="s">
        <v>172</v>
      </c>
      <c r="BI2268" cm="1">
        <f t="array" ref="BI2268">IFERROR(_xlfn._xlws.FILTER(shifts!A:A,(shifts!B:B=events!AD2268)*(shifts!AG:AG&gt;=events!BK2268)*(shifts!AH:AH&lt;=events!BL2268)),BI2267)</f>
        <v>79</v>
      </c>
      <c r="BJ2268" s="15">
        <f t="shared" si="3273"/>
        <v>0</v>
      </c>
      <c r="BK2268">
        <f t="shared" si="3274"/>
        <v>1008</v>
      </c>
      <c r="BL2268">
        <f t="shared" si="3275"/>
        <v>1008</v>
      </c>
      <c r="BM2268" s="15">
        <f>SUMIFS(BJ$2:BJ2268,K$2:K2268,"=Intermission")+SUMIFS(BJ$2:BJ2268,K$2:K2268,"=Timeout")</f>
        <v>143</v>
      </c>
      <c r="BN2268">
        <f t="shared" si="3276"/>
        <v>2303</v>
      </c>
      <c r="BO2268" s="19">
        <f t="shared" si="3277"/>
        <v>2375</v>
      </c>
      <c r="BP2268">
        <f t="shared" si="3278"/>
        <v>2370</v>
      </c>
      <c r="BQ2268" s="17">
        <f t="shared" si="3279"/>
        <v>2375</v>
      </c>
      <c r="BR2268" t="str">
        <f t="shared" si="3280"/>
        <v>event_team_player_1</v>
      </c>
      <c r="BS2268">
        <f>COUNTIFS(S$3:S2268,"="&amp;S2268,AI$3:AI2268,"="&amp;AI2268)</f>
        <v>1</v>
      </c>
      <c r="BT2268" t="str">
        <f>IFERROR(VLOOKUP(BB2268&amp;BU2268&amp;X2268,game_rosters!U:W,3,FALSE),"")</f>
        <v>P100201</v>
      </c>
      <c r="BU2268" t="str">
        <f t="shared" si="3281"/>
        <v>Velodrome</v>
      </c>
    </row>
    <row r="2269" spans="1:73" x14ac:dyDescent="0.2">
      <c r="A2269" t="str">
        <f t="shared" si="3256"/>
        <v/>
      </c>
      <c r="I2269" s="44">
        <v>91</v>
      </c>
      <c r="S2269">
        <v>1165</v>
      </c>
      <c r="T2269" t="s">
        <v>756</v>
      </c>
      <c r="X2269">
        <v>91</v>
      </c>
      <c r="Z2269">
        <v>1</v>
      </c>
      <c r="AA2269">
        <f t="shared" ref="AA2269:AA2332" si="3305">S2269+1000</f>
        <v>2165</v>
      </c>
      <c r="AB2269" t="str">
        <f t="shared" ref="AB2269:AB2332" si="3306">IF(T2269&lt;&gt;"",9000+T2269,"")</f>
        <v/>
      </c>
      <c r="AC2269">
        <f t="shared" si="3252"/>
        <v>2165</v>
      </c>
      <c r="AD2269" s="6">
        <v>3</v>
      </c>
      <c r="AE2269" t="s">
        <v>917</v>
      </c>
      <c r="AF2269" t="s">
        <v>899</v>
      </c>
      <c r="AG2269" t="s">
        <v>756</v>
      </c>
      <c r="AH2269" t="s">
        <v>756</v>
      </c>
      <c r="AI2269" t="str">
        <f t="shared" si="3257"/>
        <v>e</v>
      </c>
      <c r="AJ2269" t="str">
        <f t="shared" si="3258"/>
        <v/>
      </c>
      <c r="AK2269" t="str">
        <f t="shared" si="3259"/>
        <v/>
      </c>
      <c r="AL2269" t="str">
        <f t="shared" si="3260"/>
        <v/>
      </c>
      <c r="AM2269" t="str">
        <f t="shared" si="3261"/>
        <v/>
      </c>
      <c r="AN2269" t="str">
        <f t="shared" si="3262"/>
        <v>Home</v>
      </c>
      <c r="AO2269" t="str">
        <f t="shared" si="3263"/>
        <v>h</v>
      </c>
      <c r="AP2269" t="str">
        <f t="shared" si="3264"/>
        <v/>
      </c>
      <c r="AQ2269" t="str">
        <f t="shared" si="3265"/>
        <v/>
      </c>
      <c r="AR2269" t="str">
        <f t="shared" si="3266"/>
        <v>Home</v>
      </c>
      <c r="AS2269" t="str">
        <f t="shared" si="3267"/>
        <v>h</v>
      </c>
      <c r="AT2269" t="str">
        <f t="shared" si="3268"/>
        <v>Offensive</v>
      </c>
      <c r="AU2269" t="str">
        <f t="shared" si="3269"/>
        <v/>
      </c>
      <c r="AV2269" t="str">
        <f t="shared" si="3270"/>
        <v/>
      </c>
      <c r="AW2269" t="str" cm="1">
        <f t="array" ref="AW2269">IFERROR(IF(O2269&lt;&gt;"",O2269,IF(OR($S2269="",$T2269=""),"",IF(O2269&lt;&gt;"",O2269,IF($T2269&lt;&gt;"",_xlfn._xlws.FILTER(O:O,($BU:$BU=$BU2269)*($I:$I=$I2269)*($T:$T=$T2269)*($S:$S=_xlfn.MINIFS($S:$S,$T:$T,"="&amp;$T2269)),"")))))&amp;"",IF(O2269="","",""))&amp;""</f>
        <v/>
      </c>
      <c r="AX2269" t="str" cm="1">
        <f t="array" ref="AX2269">IFERROR(IF(P2269&lt;&gt;"",P2269,IF(OR($S2269="",$T2269=""),"",IF($T2269&lt;&gt;"",_xlfn._xlws.FILTER(P:P,($BU:$BU=$BU2269)*($I:$I=$I2269)*($T:$T=$T2269)*($S:$S=_xlfn.MINIFS($S:$S,$T:$T,"="&amp;$T2269)),""))))&amp;"",IF(P2269="","",""))&amp;""</f>
        <v/>
      </c>
      <c r="AY2269" t="str" cm="1">
        <f t="array" ref="AY2269">IFERROR(IF(Q2269&lt;&gt;"",Q2269,IF(OR($S2269="",$T2269=""),"",IF($T2269&lt;&gt;"",_xlfn._xlws.FILTER(Q:Q,($BU:$BU=$BU2269)*($I:$I=$I2269)*($T:$T=$T2269)*($S:$S=_xlfn.MINIFS($S:$S,$T:$T,"="&amp;$T2269)),""))))&amp;"",IF(Q2269="","",""))&amp;""</f>
        <v/>
      </c>
      <c r="AZ2269" t="str" cm="1">
        <f t="array" ref="AZ2269">IFERROR(IF(R2269&lt;&gt;"",R2269,IF(OR($S2269="",$T2269=""),"",IF($T2269&lt;&gt;"",_xlfn._xlws.FILTER(R:R,($BU:$BU=$BU2269)*($I:$I=$I2269)*($T:$T=$T2269)*($S:$S=_xlfn.MINIFS($S:$S,$T:$T,"="&amp;$T2269)),""))))&amp;"",IF(R2269="","",""))&amp;""</f>
        <v/>
      </c>
      <c r="BA2269" s="6">
        <f t="shared" si="3271"/>
        <v>194</v>
      </c>
      <c r="BB2269">
        <f t="shared" ref="BB2269:BD2269" si="3307">BB2268</f>
        <v>18987</v>
      </c>
      <c r="BC2269" t="str">
        <f t="shared" si="3307"/>
        <v>Velodrome</v>
      </c>
      <c r="BD2269" t="str">
        <f t="shared" si="3307"/>
        <v>Outlaws</v>
      </c>
      <c r="BE2269" t="s">
        <v>7</v>
      </c>
      <c r="BF2269" t="s">
        <v>172</v>
      </c>
      <c r="BI2269" cm="1">
        <f t="array" ref="BI2269">IFERROR(_xlfn._xlws.FILTER(shifts!A:A,(shifts!B:B=events!AD2269)*(shifts!AG:AG&gt;=events!BK2269)*(shifts!AH:AH&lt;=events!BL2269)),BI2268)</f>
        <v>79</v>
      </c>
      <c r="BJ2269" s="15">
        <f t="shared" si="3273"/>
        <v>0</v>
      </c>
      <c r="BK2269">
        <f t="shared" si="3274"/>
        <v>1008</v>
      </c>
      <c r="BL2269">
        <f t="shared" si="3275"/>
        <v>1008</v>
      </c>
      <c r="BM2269" s="15">
        <f>SUMIFS(BJ$2:BJ2269,K$2:K2269,"=Intermission")+SUMIFS(BJ$2:BJ2269,K$2:K2269,"=Timeout")</f>
        <v>143</v>
      </c>
      <c r="BN2269">
        <f t="shared" si="3276"/>
        <v>2303</v>
      </c>
      <c r="BO2269" s="19">
        <f t="shared" si="3277"/>
        <v>2375</v>
      </c>
      <c r="BP2269">
        <f t="shared" si="3278"/>
        <v>2370</v>
      </c>
      <c r="BQ2269" s="17">
        <f t="shared" si="3279"/>
        <v>2375</v>
      </c>
      <c r="BR2269" t="str">
        <f t="shared" si="3280"/>
        <v>event_team_player_2</v>
      </c>
      <c r="BS2269">
        <f>COUNTIFS(S$3:S2269,"="&amp;S2269,AI$3:AI2269,"="&amp;AI2269)</f>
        <v>2</v>
      </c>
      <c r="BT2269" t="str">
        <f>IFERROR(VLOOKUP(BB2269&amp;BU2269&amp;X2269,game_rosters!U:W,3,FALSE),"")</f>
        <v>P100002</v>
      </c>
      <c r="BU2269" t="str">
        <f t="shared" si="3281"/>
        <v>Velodrome</v>
      </c>
    </row>
    <row r="2270" spans="1:73" x14ac:dyDescent="0.2">
      <c r="A2270" t="str">
        <f t="shared" si="3256"/>
        <v/>
      </c>
      <c r="I2270" s="44">
        <v>77</v>
      </c>
      <c r="R2270" s="51">
        <v>1</v>
      </c>
      <c r="S2270">
        <v>1165</v>
      </c>
      <c r="T2270" t="s">
        <v>756</v>
      </c>
      <c r="X2270">
        <v>77</v>
      </c>
      <c r="AA2270">
        <f t="shared" si="3305"/>
        <v>2165</v>
      </c>
      <c r="AB2270" t="str">
        <f t="shared" si="3306"/>
        <v/>
      </c>
      <c r="AC2270">
        <f t="shared" si="3252"/>
        <v>2165</v>
      </c>
      <c r="AD2270" s="6">
        <v>3</v>
      </c>
      <c r="AE2270" t="s">
        <v>917</v>
      </c>
      <c r="AF2270" t="s">
        <v>899</v>
      </c>
      <c r="AG2270" t="s">
        <v>756</v>
      </c>
      <c r="AH2270" t="s">
        <v>756</v>
      </c>
      <c r="AI2270" t="str">
        <f t="shared" si="3257"/>
        <v>o</v>
      </c>
      <c r="AJ2270" t="str">
        <f t="shared" si="3258"/>
        <v/>
      </c>
      <c r="AK2270" t="str">
        <f t="shared" si="3259"/>
        <v/>
      </c>
      <c r="AL2270" t="str">
        <f t="shared" si="3260"/>
        <v/>
      </c>
      <c r="AM2270" t="str">
        <f t="shared" si="3261"/>
        <v/>
      </c>
      <c r="AN2270" t="str">
        <f t="shared" si="3262"/>
        <v>Home</v>
      </c>
      <c r="AO2270" t="str">
        <f t="shared" si="3263"/>
        <v>h</v>
      </c>
      <c r="AP2270" t="str">
        <f t="shared" si="3264"/>
        <v/>
      </c>
      <c r="AQ2270" t="str">
        <f t="shared" si="3265"/>
        <v/>
      </c>
      <c r="AR2270" t="str">
        <f t="shared" si="3266"/>
        <v>Home</v>
      </c>
      <c r="AS2270" t="str">
        <f t="shared" si="3267"/>
        <v>h</v>
      </c>
      <c r="AT2270" t="str">
        <f t="shared" si="3268"/>
        <v>Defensive</v>
      </c>
      <c r="AU2270" t="str">
        <f t="shared" si="3269"/>
        <v/>
      </c>
      <c r="AV2270" t="str">
        <f t="shared" si="3270"/>
        <v/>
      </c>
      <c r="AW2270" t="str" cm="1">
        <f t="array" ref="AW2270">IFERROR(IF(O2270&lt;&gt;"",O2270,IF(OR($S2270="",$T2270=""),"",IF(O2270&lt;&gt;"",O2270,IF($T2270&lt;&gt;"",_xlfn._xlws.FILTER(O:O,($BU:$BU=$BU2270)*($I:$I=$I2270)*($T:$T=$T2270)*($S:$S=_xlfn.MINIFS($S:$S,$T:$T,"="&amp;$T2270)),"")))))&amp;"",IF(O2270="","",""))&amp;""</f>
        <v/>
      </c>
      <c r="AX2270" t="str" cm="1">
        <f t="array" ref="AX2270">IFERROR(IF(P2270&lt;&gt;"",P2270,IF(OR($S2270="",$T2270=""),"",IF($T2270&lt;&gt;"",_xlfn._xlws.FILTER(P:P,($BU:$BU=$BU2270)*($I:$I=$I2270)*($T:$T=$T2270)*($S:$S=_xlfn.MINIFS($S:$S,$T:$T,"="&amp;$T2270)),""))))&amp;"",IF(P2270="","",""))&amp;""</f>
        <v/>
      </c>
      <c r="AY2270" t="str" cm="1">
        <f t="array" ref="AY2270">IFERROR(IF(Q2270&lt;&gt;"",Q2270,IF(OR($S2270="",$T2270=""),"",IF($T2270&lt;&gt;"",_xlfn._xlws.FILTER(Q:Q,($BU:$BU=$BU2270)*($I:$I=$I2270)*($T:$T=$T2270)*($S:$S=_xlfn.MINIFS($S:$S,$T:$T,"="&amp;$T2270)),""))))&amp;"",IF(Q2270="","",""))&amp;""</f>
        <v/>
      </c>
      <c r="AZ2270" t="str" cm="1">
        <f t="array" ref="AZ2270">IFERROR(IF(R2270&lt;&gt;"",R2270,IF(OR($S2270="",$T2270=""),"",IF($T2270&lt;&gt;"",_xlfn._xlws.FILTER(R:R,($BU:$BU=$BU2270)*($I:$I=$I2270)*($T:$T=$T2270)*($S:$S=_xlfn.MINIFS($S:$S,$T:$T,"="&amp;$T2270)),""))))&amp;"",IF(R2270="","",""))&amp;""</f>
        <v>1</v>
      </c>
      <c r="BA2270" s="6">
        <f t="shared" si="3271"/>
        <v>194</v>
      </c>
      <c r="BB2270">
        <f t="shared" ref="BB2270:BD2270" si="3308">BB2269</f>
        <v>18987</v>
      </c>
      <c r="BC2270" t="str">
        <f t="shared" si="3308"/>
        <v>Velodrome</v>
      </c>
      <c r="BD2270" t="str">
        <f t="shared" si="3308"/>
        <v>Outlaws</v>
      </c>
      <c r="BE2270" t="s">
        <v>7</v>
      </c>
      <c r="BF2270" t="s">
        <v>172</v>
      </c>
      <c r="BI2270" cm="1">
        <f t="array" ref="BI2270">IFERROR(_xlfn._xlws.FILTER(shifts!A:A,(shifts!B:B=events!AD2270)*(shifts!AG:AG&gt;=events!BK2270)*(shifts!AH:AH&lt;=events!BL2270)),BI2269)</f>
        <v>79</v>
      </c>
      <c r="BJ2270" s="15">
        <f t="shared" si="3273"/>
        <v>0</v>
      </c>
      <c r="BK2270">
        <f t="shared" si="3274"/>
        <v>1008</v>
      </c>
      <c r="BL2270">
        <f t="shared" si="3275"/>
        <v>1008</v>
      </c>
      <c r="BM2270" s="15">
        <f>SUMIFS(BJ$2:BJ2270,K$2:K2270,"=Intermission")+SUMIFS(BJ$2:BJ2270,K$2:K2270,"=Timeout")</f>
        <v>143</v>
      </c>
      <c r="BN2270">
        <f t="shared" si="3276"/>
        <v>2303</v>
      </c>
      <c r="BO2270" s="19">
        <f t="shared" si="3277"/>
        <v>2375</v>
      </c>
      <c r="BP2270">
        <f t="shared" si="3278"/>
        <v>2370</v>
      </c>
      <c r="BQ2270" s="17">
        <f t="shared" si="3279"/>
        <v>2375</v>
      </c>
      <c r="BR2270" t="str">
        <f t="shared" si="3280"/>
        <v>opp_team_player_1</v>
      </c>
      <c r="BS2270">
        <f>COUNTIFS(S$3:S2270,"="&amp;S2270,AI$3:AI2270,"="&amp;AI2270)</f>
        <v>1</v>
      </c>
      <c r="BT2270" t="str">
        <f>IFERROR(VLOOKUP(BB2270&amp;BU2270&amp;X2270,game_rosters!U:W,3,FALSE),"")</f>
        <v>P100185</v>
      </c>
      <c r="BU2270" t="str">
        <f t="shared" si="3281"/>
        <v>Outlaws</v>
      </c>
    </row>
    <row r="2271" spans="1:73" x14ac:dyDescent="0.2">
      <c r="A2271">
        <f t="shared" si="3256"/>
        <v>1</v>
      </c>
      <c r="I2271" s="44">
        <v>91</v>
      </c>
      <c r="K2271" t="s">
        <v>6</v>
      </c>
      <c r="L2271" t="s">
        <v>191</v>
      </c>
      <c r="M2271" t="s">
        <v>51</v>
      </c>
      <c r="N2271" t="s">
        <v>594</v>
      </c>
      <c r="R2271" s="51">
        <v>1</v>
      </c>
      <c r="S2271">
        <v>1166</v>
      </c>
      <c r="T2271">
        <v>183</v>
      </c>
      <c r="W2271" t="s">
        <v>735</v>
      </c>
      <c r="X2271">
        <v>91</v>
      </c>
      <c r="Z2271">
        <v>1</v>
      </c>
      <c r="AA2271">
        <f t="shared" si="3305"/>
        <v>2166</v>
      </c>
      <c r="AB2271">
        <f t="shared" si="3306"/>
        <v>9183</v>
      </c>
      <c r="AC2271">
        <f t="shared" si="3252"/>
        <v>9183</v>
      </c>
      <c r="AD2271" s="6">
        <v>3</v>
      </c>
      <c r="AE2271" t="s">
        <v>917</v>
      </c>
      <c r="AF2271" t="s">
        <v>930</v>
      </c>
      <c r="AG2271" t="s">
        <v>756</v>
      </c>
      <c r="AH2271" t="s">
        <v>756</v>
      </c>
      <c r="AI2271" t="str">
        <f t="shared" si="3257"/>
        <v>e</v>
      </c>
      <c r="AJ2271" t="str">
        <f t="shared" si="3258"/>
        <v/>
      </c>
      <c r="AK2271" t="str">
        <f t="shared" si="3259"/>
        <v/>
      </c>
      <c r="AL2271" t="str">
        <f t="shared" si="3260"/>
        <v/>
      </c>
      <c r="AM2271" t="str">
        <f t="shared" si="3261"/>
        <v/>
      </c>
      <c r="AN2271" t="str">
        <f t="shared" si="3262"/>
        <v>Home</v>
      </c>
      <c r="AO2271" t="str">
        <f t="shared" si="3263"/>
        <v>h</v>
      </c>
      <c r="AP2271" t="str">
        <f t="shared" si="3264"/>
        <v/>
      </c>
      <c r="AQ2271" t="str">
        <f t="shared" si="3265"/>
        <v/>
      </c>
      <c r="AR2271" t="str">
        <f t="shared" si="3266"/>
        <v>Home</v>
      </c>
      <c r="AS2271" t="str">
        <f t="shared" si="3267"/>
        <v>h</v>
      </c>
      <c r="AT2271" t="str">
        <f t="shared" si="3268"/>
        <v>Offensive</v>
      </c>
      <c r="AU2271" t="str">
        <f t="shared" si="3269"/>
        <v/>
      </c>
      <c r="AV2271" t="str">
        <f t="shared" si="3270"/>
        <v/>
      </c>
      <c r="AW2271" t="str" cm="1">
        <f t="array" ref="AW2271">IFERROR(IF(O2271&lt;&gt;"",O2271,IF(OR($S2271="",$T2271=""),"",IF(O2271&lt;&gt;"",O2271,IF($T2271&lt;&gt;"",_xlfn._xlws.FILTER(O:O,($BU:$BU=$BU2271)*($I:$I=$I2271)*($T:$T=$T2271)*($S:$S=_xlfn.MINIFS($S:$S,$T:$T,"="&amp;$T2271)),"")))))&amp;"",IF(O2271="","",""))&amp;""</f>
        <v/>
      </c>
      <c r="AX2271" t="str" cm="1">
        <f t="array" ref="AX2271">IFERROR(IF(P2271&lt;&gt;"",P2271,IF(OR($S2271="",$T2271=""),"",IF($T2271&lt;&gt;"",_xlfn._xlws.FILTER(P:P,($BU:$BU=$BU2271)*($I:$I=$I2271)*($T:$T=$T2271)*($S:$S=_xlfn.MINIFS($S:$S,$T:$T,"="&amp;$T2271)),""))))&amp;"",IF(P2271="","",""))&amp;""</f>
        <v/>
      </c>
      <c r="AY2271" t="str" cm="1">
        <f t="array" ref="AY2271">IFERROR(IF(Q2271&lt;&gt;"",Q2271,IF(OR($S2271="",$T2271=""),"",IF($T2271&lt;&gt;"",_xlfn._xlws.FILTER(Q:Q,($BU:$BU=$BU2271)*($I:$I=$I2271)*($T:$T=$T2271)*($S:$S=_xlfn.MINIFS($S:$S,$T:$T,"="&amp;$T2271)),""))))&amp;"",IF(Q2271="","",""))&amp;""</f>
        <v/>
      </c>
      <c r="AZ2271" t="str" cm="1">
        <f t="array" ref="AZ2271">IFERROR(IF(R2271&lt;&gt;"",R2271,IF(OR($S2271="",$T2271=""),"",IF($T2271&lt;&gt;"",_xlfn._xlws.FILTER(R:R,($BU:$BU=$BU2271)*($I:$I=$I2271)*($T:$T=$T2271)*($S:$S=_xlfn.MINIFS($S:$S,$T:$T,"="&amp;$T2271)),""))))&amp;"",IF(R2271="","",""))&amp;""</f>
        <v>1</v>
      </c>
      <c r="BA2271" s="6">
        <f t="shared" si="3271"/>
        <v>194</v>
      </c>
      <c r="BB2271">
        <f t="shared" ref="BB2271:BD2271" si="3309">BB2270</f>
        <v>18987</v>
      </c>
      <c r="BC2271" t="str">
        <f t="shared" si="3309"/>
        <v>Velodrome</v>
      </c>
      <c r="BD2271" t="str">
        <f t="shared" si="3309"/>
        <v>Outlaws</v>
      </c>
      <c r="BE2271" t="s">
        <v>6</v>
      </c>
      <c r="BF2271" t="s">
        <v>191</v>
      </c>
      <c r="BI2271" cm="1">
        <f t="array" ref="BI2271">IFERROR(_xlfn._xlws.FILTER(shifts!A:A,(shifts!B:B=events!AD2271)*(shifts!AG:AG&gt;=events!BK2271)*(shifts!AH:AH&lt;=events!BL2271)),BI2270)</f>
        <v>79</v>
      </c>
      <c r="BJ2271" s="15">
        <f t="shared" si="3273"/>
        <v>0</v>
      </c>
      <c r="BK2271">
        <f t="shared" si="3274"/>
        <v>1007</v>
      </c>
      <c r="BL2271">
        <f t="shared" si="3275"/>
        <v>1007</v>
      </c>
      <c r="BM2271" s="15">
        <f>SUMIFS(BJ$2:BJ2271,K$2:K2271,"=Intermission")+SUMIFS(BJ$2:BJ2271,K$2:K2271,"=Timeout")</f>
        <v>143</v>
      </c>
      <c r="BN2271">
        <f t="shared" si="3276"/>
        <v>2303</v>
      </c>
      <c r="BO2271" s="19">
        <f t="shared" si="3277"/>
        <v>2376</v>
      </c>
      <c r="BP2271">
        <f t="shared" si="3278"/>
        <v>2371</v>
      </c>
      <c r="BQ2271" s="17">
        <f t="shared" si="3279"/>
        <v>2376</v>
      </c>
      <c r="BR2271" t="str">
        <f t="shared" si="3280"/>
        <v>event_team_player_1</v>
      </c>
      <c r="BS2271">
        <f>COUNTIFS(S$3:S2271,"="&amp;S2271,AI$3:AI2271,"="&amp;AI2271)</f>
        <v>1</v>
      </c>
      <c r="BT2271" t="str">
        <f>IFERROR(VLOOKUP(BB2271&amp;BU2271&amp;X2271,game_rosters!U:W,3,FALSE),"")</f>
        <v>P100002</v>
      </c>
      <c r="BU2271" t="str">
        <f t="shared" si="3281"/>
        <v>Velodrome</v>
      </c>
    </row>
    <row r="2272" spans="1:73" x14ac:dyDescent="0.2">
      <c r="A2272" t="str">
        <f t="shared" si="3256"/>
        <v/>
      </c>
      <c r="I2272" s="44">
        <v>44</v>
      </c>
      <c r="O2272" t="s">
        <v>572</v>
      </c>
      <c r="Q2272" t="s">
        <v>595</v>
      </c>
      <c r="S2272">
        <v>1166</v>
      </c>
      <c r="T2272">
        <v>183</v>
      </c>
      <c r="X2272">
        <v>44</v>
      </c>
      <c r="AA2272">
        <f t="shared" si="3305"/>
        <v>2166</v>
      </c>
      <c r="AB2272">
        <f t="shared" si="3306"/>
        <v>9183</v>
      </c>
      <c r="AC2272">
        <f t="shared" si="3252"/>
        <v>9183</v>
      </c>
      <c r="AD2272" s="6">
        <v>3</v>
      </c>
      <c r="AE2272" t="s">
        <v>917</v>
      </c>
      <c r="AF2272" t="s">
        <v>930</v>
      </c>
      <c r="AG2272" t="s">
        <v>756</v>
      </c>
      <c r="AH2272" t="s">
        <v>756</v>
      </c>
      <c r="AI2272" t="str">
        <f t="shared" si="3257"/>
        <v>o</v>
      </c>
      <c r="AJ2272" t="str">
        <f t="shared" si="3258"/>
        <v/>
      </c>
      <c r="AK2272" t="str">
        <f t="shared" si="3259"/>
        <v/>
      </c>
      <c r="AL2272" t="str">
        <f t="shared" si="3260"/>
        <v/>
      </c>
      <c r="AM2272" t="str">
        <f t="shared" si="3261"/>
        <v/>
      </c>
      <c r="AN2272" t="str">
        <f t="shared" si="3262"/>
        <v>Home</v>
      </c>
      <c r="AO2272" t="str">
        <f t="shared" si="3263"/>
        <v>h</v>
      </c>
      <c r="AP2272" t="str">
        <f t="shared" si="3264"/>
        <v/>
      </c>
      <c r="AQ2272" t="str">
        <f t="shared" si="3265"/>
        <v/>
      </c>
      <c r="AR2272" t="str">
        <f t="shared" si="3266"/>
        <v>Home</v>
      </c>
      <c r="AS2272" t="str">
        <f t="shared" si="3267"/>
        <v>h</v>
      </c>
      <c r="AT2272" t="str">
        <f t="shared" si="3268"/>
        <v>Defensive</v>
      </c>
      <c r="AU2272" t="str">
        <f t="shared" si="3269"/>
        <v/>
      </c>
      <c r="AV2272" t="str">
        <f t="shared" si="3270"/>
        <v/>
      </c>
      <c r="AW2272" t="str" cm="1">
        <f t="array" ref="AW2272">IFERROR(IF(O2272&lt;&gt;"",O2272,IF(OR($S2272="",$T2272=""),"",IF(O2272&lt;&gt;"",O2272,IF($T2272&lt;&gt;"",_xlfn._xlws.FILTER(O:O,($BU:$BU=$BU2272)*($I:$I=$I2272)*($T:$T=$T2272)*($S:$S=_xlfn.MINIFS($S:$S,$T:$T,"="&amp;$T2272)),"")))))&amp;"",IF(O2272="","",""))&amp;""</f>
        <v>Defensive_PlayShot-BlockedShot</v>
      </c>
      <c r="AX2272" t="str" cm="1">
        <f t="array" ref="AX2272">IFERROR(IF(P2272&lt;&gt;"",P2272,IF(OR($S2272="",$T2272=""),"",IF($T2272&lt;&gt;"",_xlfn._xlws.FILTER(P:P,($BU:$BU=$BU2272)*($I:$I=$I2272)*($T:$T=$T2272)*($S:$S=_xlfn.MINIFS($S:$S,$T:$T,"="&amp;$T2272)),""))))&amp;"",IF(P2272="","",""))&amp;""</f>
        <v/>
      </c>
      <c r="AY2272" t="str" cm="1">
        <f t="array" ref="AY2272">IFERROR(IF(Q2272&lt;&gt;"",Q2272,IF(OR($S2272="",$T2272=""),"",IF($T2272&lt;&gt;"",_xlfn._xlws.FILTER(Q:Q,($BU:$BU=$BU2272)*($I:$I=$I2272)*($T:$T=$T2272)*($S:$S=_xlfn.MINIFS($S:$S,$T:$T,"="&amp;$T2272)),""))))&amp;"",IF(Q2272="","",""))&amp;""</f>
        <v>s</v>
      </c>
      <c r="AZ2272" t="str" cm="1">
        <f t="array" ref="AZ2272">IFERROR(IF(R2272&lt;&gt;"",R2272,IF(OR($S2272="",$T2272=""),"",IF($T2272&lt;&gt;"",_xlfn._xlws.FILTER(R:R,($BU:$BU=$BU2272)*($I:$I=$I2272)*($T:$T=$T2272)*($S:$S=_xlfn.MINIFS($S:$S,$T:$T,"="&amp;$T2272)),""))))&amp;"",IF(R2272="","",""))&amp;""</f>
        <v/>
      </c>
      <c r="BA2272" s="6">
        <f t="shared" si="3271"/>
        <v>194</v>
      </c>
      <c r="BB2272">
        <f t="shared" ref="BB2272:BD2272" si="3310">BB2271</f>
        <v>18987</v>
      </c>
      <c r="BC2272" t="str">
        <f t="shared" si="3310"/>
        <v>Velodrome</v>
      </c>
      <c r="BD2272" t="str">
        <f t="shared" si="3310"/>
        <v>Outlaws</v>
      </c>
      <c r="BE2272" t="s">
        <v>6</v>
      </c>
      <c r="BF2272" t="s">
        <v>191</v>
      </c>
      <c r="BI2272" cm="1">
        <f t="array" ref="BI2272">IFERROR(_xlfn._xlws.FILTER(shifts!A:A,(shifts!B:B=events!AD2272)*(shifts!AG:AG&gt;=events!BK2272)*(shifts!AH:AH&lt;=events!BL2272)),BI2271)</f>
        <v>79</v>
      </c>
      <c r="BJ2272" s="15">
        <f t="shared" si="3273"/>
        <v>0</v>
      </c>
      <c r="BK2272">
        <f t="shared" si="3274"/>
        <v>1007</v>
      </c>
      <c r="BL2272">
        <f t="shared" si="3275"/>
        <v>1007</v>
      </c>
      <c r="BM2272" s="15">
        <f>SUMIFS(BJ$2:BJ2272,K$2:K2272,"=Intermission")+SUMIFS(BJ$2:BJ2272,K$2:K2272,"=Timeout")</f>
        <v>143</v>
      </c>
      <c r="BN2272">
        <f t="shared" si="3276"/>
        <v>2303</v>
      </c>
      <c r="BO2272" s="19">
        <f t="shared" si="3277"/>
        <v>2376</v>
      </c>
      <c r="BP2272">
        <f t="shared" si="3278"/>
        <v>2371</v>
      </c>
      <c r="BQ2272" s="17">
        <f t="shared" si="3279"/>
        <v>2376</v>
      </c>
      <c r="BR2272" t="str">
        <f t="shared" si="3280"/>
        <v>opp_team_player_1</v>
      </c>
      <c r="BS2272">
        <f>COUNTIFS(S$3:S2272,"="&amp;S2272,AI$3:AI2272,"="&amp;AI2272)</f>
        <v>1</v>
      </c>
      <c r="BT2272" t="str">
        <f>IFERROR(VLOOKUP(BB2272&amp;BU2272&amp;X2272,game_rosters!U:W,3,FALSE),"")</f>
        <v>P100033</v>
      </c>
      <c r="BU2272" t="str">
        <f t="shared" si="3281"/>
        <v>Outlaws</v>
      </c>
    </row>
    <row r="2273" spans="1:73" x14ac:dyDescent="0.2">
      <c r="A2273" t="str">
        <f t="shared" si="3256"/>
        <v/>
      </c>
      <c r="I2273" s="44">
        <v>68</v>
      </c>
      <c r="O2273" t="s">
        <v>602</v>
      </c>
      <c r="R2273" s="51">
        <v>1</v>
      </c>
      <c r="S2273">
        <v>1166</v>
      </c>
      <c r="T2273">
        <v>183</v>
      </c>
      <c r="X2273">
        <v>68</v>
      </c>
      <c r="AA2273">
        <f t="shared" si="3305"/>
        <v>2166</v>
      </c>
      <c r="AB2273">
        <f t="shared" si="3306"/>
        <v>9183</v>
      </c>
      <c r="AC2273">
        <f t="shared" si="3252"/>
        <v>9183</v>
      </c>
      <c r="AD2273" s="6">
        <v>3</v>
      </c>
      <c r="AE2273" t="s">
        <v>917</v>
      </c>
      <c r="AF2273" t="s">
        <v>930</v>
      </c>
      <c r="AG2273" t="s">
        <v>756</v>
      </c>
      <c r="AH2273" t="s">
        <v>756</v>
      </c>
      <c r="AI2273" t="str">
        <f t="shared" si="3257"/>
        <v>o</v>
      </c>
      <c r="AJ2273" t="str">
        <f t="shared" si="3258"/>
        <v/>
      </c>
      <c r="AK2273" t="str">
        <f t="shared" si="3259"/>
        <v/>
      </c>
      <c r="AL2273" t="str">
        <f t="shared" si="3260"/>
        <v/>
      </c>
      <c r="AM2273" t="str">
        <f t="shared" si="3261"/>
        <v/>
      </c>
      <c r="AN2273" t="str">
        <f t="shared" si="3262"/>
        <v>Home</v>
      </c>
      <c r="AO2273" t="str">
        <f t="shared" si="3263"/>
        <v>h</v>
      </c>
      <c r="AP2273" t="str">
        <f t="shared" si="3264"/>
        <v/>
      </c>
      <c r="AQ2273" t="str">
        <f t="shared" si="3265"/>
        <v/>
      </c>
      <c r="AR2273" t="str">
        <f t="shared" si="3266"/>
        <v>Home</v>
      </c>
      <c r="AS2273" t="str">
        <f t="shared" si="3267"/>
        <v>h</v>
      </c>
      <c r="AT2273" t="str">
        <f t="shared" si="3268"/>
        <v>Defensive</v>
      </c>
      <c r="AU2273" t="str">
        <f t="shared" si="3269"/>
        <v/>
      </c>
      <c r="AV2273" t="str">
        <f t="shared" si="3270"/>
        <v/>
      </c>
      <c r="AW2273" t="str" cm="1">
        <f t="array" ref="AW2273">IFERROR(IF(O2273&lt;&gt;"",O2273,IF(OR($S2273="",$T2273=""),"",IF(O2273&lt;&gt;"",O2273,IF($T2273&lt;&gt;"",_xlfn._xlws.FILTER(O:O,($BU:$BU=$BU2273)*($I:$I=$I2273)*($T:$T=$T2273)*($S:$S=_xlfn.MINIFS($S:$S,$T:$T,"="&amp;$T2273)),"")))))&amp;"",IF(O2273="","",""))&amp;""</f>
        <v>Defensive_PlayPossession-StickCheck</v>
      </c>
      <c r="AX2273" t="str" cm="1">
        <f t="array" ref="AX2273">IFERROR(IF(P2273&lt;&gt;"",P2273,IF(OR($S2273="",$T2273=""),"",IF($T2273&lt;&gt;"",_xlfn._xlws.FILTER(P:P,($BU:$BU=$BU2273)*($I:$I=$I2273)*($T:$T=$T2273)*($S:$S=_xlfn.MINIFS($S:$S,$T:$T,"="&amp;$T2273)),""))))&amp;"",IF(P2273="","",""))&amp;""</f>
        <v/>
      </c>
      <c r="AY2273" t="str" cm="1">
        <f t="array" ref="AY2273">IFERROR(IF(Q2273&lt;&gt;"",Q2273,IF(OR($S2273="",$T2273=""),"",IF($T2273&lt;&gt;"",_xlfn._xlws.FILTER(Q:Q,($BU:$BU=$BU2273)*($I:$I=$I2273)*($T:$T=$T2273)*($S:$S=_xlfn.MINIFS($S:$S,$T:$T,"="&amp;$T2273)),""))))&amp;"",IF(Q2273="","",""))&amp;""</f>
        <v/>
      </c>
      <c r="AZ2273" t="str" cm="1">
        <f t="array" ref="AZ2273">IFERROR(IF(R2273&lt;&gt;"",R2273,IF(OR($S2273="",$T2273=""),"",IF($T2273&lt;&gt;"",_xlfn._xlws.FILTER(R:R,($BU:$BU=$BU2273)*($I:$I=$I2273)*($T:$T=$T2273)*($S:$S=_xlfn.MINIFS($S:$S,$T:$T,"="&amp;$T2273)),""))))&amp;"",IF(R2273="","",""))&amp;""</f>
        <v>1</v>
      </c>
      <c r="BA2273" s="6">
        <f t="shared" si="3271"/>
        <v>194</v>
      </c>
      <c r="BB2273">
        <f t="shared" ref="BB2273:BD2273" si="3311">BB2272</f>
        <v>18987</v>
      </c>
      <c r="BC2273" t="str">
        <f t="shared" si="3311"/>
        <v>Velodrome</v>
      </c>
      <c r="BD2273" t="str">
        <f t="shared" si="3311"/>
        <v>Outlaws</v>
      </c>
      <c r="BE2273" t="s">
        <v>6</v>
      </c>
      <c r="BF2273" t="s">
        <v>191</v>
      </c>
      <c r="BI2273" cm="1">
        <f t="array" ref="BI2273">IFERROR(_xlfn._xlws.FILTER(shifts!A:A,(shifts!B:B=events!AD2273)*(shifts!AG:AG&gt;=events!BK2273)*(shifts!AH:AH&lt;=events!BL2273)),BI2272)</f>
        <v>79</v>
      </c>
      <c r="BJ2273" s="15">
        <f t="shared" si="3273"/>
        <v>0</v>
      </c>
      <c r="BK2273">
        <f t="shared" si="3274"/>
        <v>1007</v>
      </c>
      <c r="BL2273">
        <f t="shared" si="3275"/>
        <v>1007</v>
      </c>
      <c r="BM2273" s="15">
        <f>SUMIFS(BJ$2:BJ2273,K$2:K2273,"=Intermission")+SUMIFS(BJ$2:BJ2273,K$2:K2273,"=Timeout")</f>
        <v>143</v>
      </c>
      <c r="BN2273">
        <f t="shared" si="3276"/>
        <v>2303</v>
      </c>
      <c r="BO2273" s="19">
        <f t="shared" si="3277"/>
        <v>2376</v>
      </c>
      <c r="BP2273">
        <f t="shared" si="3278"/>
        <v>2371</v>
      </c>
      <c r="BQ2273" s="17">
        <f t="shared" si="3279"/>
        <v>2376</v>
      </c>
      <c r="BR2273" t="str">
        <f t="shared" si="3280"/>
        <v>opp_team_player_2</v>
      </c>
      <c r="BS2273">
        <f>COUNTIFS(S$3:S2273,"="&amp;S2273,AI$3:AI2273,"="&amp;AI2273)</f>
        <v>2</v>
      </c>
      <c r="BT2273" t="str">
        <f>IFERROR(VLOOKUP(BB2273&amp;BU2273&amp;X2273,game_rosters!U:W,3,FALSE),"")</f>
        <v>P100128</v>
      </c>
      <c r="BU2273" t="str">
        <f t="shared" si="3281"/>
        <v>Outlaws</v>
      </c>
    </row>
    <row r="2274" spans="1:73" x14ac:dyDescent="0.2">
      <c r="A2274" t="str">
        <f t="shared" si="3256"/>
        <v/>
      </c>
      <c r="I2274" s="44">
        <v>13</v>
      </c>
      <c r="O2274" t="s">
        <v>602</v>
      </c>
      <c r="R2274" s="51">
        <v>1</v>
      </c>
      <c r="S2274">
        <v>1166</v>
      </c>
      <c r="T2274">
        <v>183</v>
      </c>
      <c r="X2274">
        <v>13</v>
      </c>
      <c r="AA2274">
        <f t="shared" si="3305"/>
        <v>2166</v>
      </c>
      <c r="AB2274">
        <f t="shared" si="3306"/>
        <v>9183</v>
      </c>
      <c r="AC2274">
        <f t="shared" si="3252"/>
        <v>9183</v>
      </c>
      <c r="AD2274" s="6">
        <v>3</v>
      </c>
      <c r="AE2274" t="s">
        <v>917</v>
      </c>
      <c r="AF2274" t="s">
        <v>930</v>
      </c>
      <c r="AG2274" t="s">
        <v>756</v>
      </c>
      <c r="AH2274" t="s">
        <v>756</v>
      </c>
      <c r="AI2274" t="str">
        <f t="shared" si="3257"/>
        <v>o</v>
      </c>
      <c r="AJ2274" t="str">
        <f t="shared" si="3258"/>
        <v/>
      </c>
      <c r="AK2274" t="str">
        <f t="shared" si="3259"/>
        <v/>
      </c>
      <c r="AL2274" t="str">
        <f t="shared" si="3260"/>
        <v/>
      </c>
      <c r="AM2274" t="str">
        <f t="shared" si="3261"/>
        <v/>
      </c>
      <c r="AN2274" t="str">
        <f t="shared" si="3262"/>
        <v>Home</v>
      </c>
      <c r="AO2274" t="str">
        <f t="shared" si="3263"/>
        <v>h</v>
      </c>
      <c r="AP2274" t="str">
        <f t="shared" si="3264"/>
        <v/>
      </c>
      <c r="AQ2274" t="str">
        <f t="shared" si="3265"/>
        <v/>
      </c>
      <c r="AR2274" t="str">
        <f t="shared" si="3266"/>
        <v>Home</v>
      </c>
      <c r="AS2274" t="str">
        <f t="shared" si="3267"/>
        <v>h</v>
      </c>
      <c r="AT2274" t="str">
        <f t="shared" si="3268"/>
        <v>Defensive</v>
      </c>
      <c r="AU2274" t="str">
        <f t="shared" si="3269"/>
        <v/>
      </c>
      <c r="AV2274" t="str">
        <f t="shared" si="3270"/>
        <v/>
      </c>
      <c r="AW2274" t="str" cm="1">
        <f t="array" ref="AW2274">IFERROR(IF(O2274&lt;&gt;"",O2274,IF(OR($S2274="",$T2274=""),"",IF(O2274&lt;&gt;"",O2274,IF($T2274&lt;&gt;"",_xlfn._xlws.FILTER(O:O,($BU:$BU=$BU2274)*($I:$I=$I2274)*($T:$T=$T2274)*($S:$S=_xlfn.MINIFS($S:$S,$T:$T,"="&amp;$T2274)),"")))))&amp;"",IF(O2274="","",""))&amp;""</f>
        <v>Defensive_PlayPossession-StickCheck</v>
      </c>
      <c r="AX2274" t="str" cm="1">
        <f t="array" ref="AX2274">IFERROR(IF(P2274&lt;&gt;"",P2274,IF(OR($S2274="",$T2274=""),"",IF($T2274&lt;&gt;"",_xlfn._xlws.FILTER(P:P,($BU:$BU=$BU2274)*($I:$I=$I2274)*($T:$T=$T2274)*($S:$S=_xlfn.MINIFS($S:$S,$T:$T,"="&amp;$T2274)),""))))&amp;"",IF(P2274="","",""))&amp;""</f>
        <v/>
      </c>
      <c r="AY2274" t="str" cm="1">
        <f t="array" ref="AY2274">IFERROR(IF(Q2274&lt;&gt;"",Q2274,IF(OR($S2274="",$T2274=""),"",IF($T2274&lt;&gt;"",_xlfn._xlws.FILTER(Q:Q,($BU:$BU=$BU2274)*($I:$I=$I2274)*($T:$T=$T2274)*($S:$S=_xlfn.MINIFS($S:$S,$T:$T,"="&amp;$T2274)),""))))&amp;"",IF(Q2274="","",""))&amp;""</f>
        <v/>
      </c>
      <c r="AZ2274" t="str" cm="1">
        <f t="array" ref="AZ2274">IFERROR(IF(R2274&lt;&gt;"",R2274,IF(OR($S2274="",$T2274=""),"",IF($T2274&lt;&gt;"",_xlfn._xlws.FILTER(R:R,($BU:$BU=$BU2274)*($I:$I=$I2274)*($T:$T=$T2274)*($S:$S=_xlfn.MINIFS($S:$S,$T:$T,"="&amp;$T2274)),""))))&amp;"",IF(R2274="","",""))&amp;""</f>
        <v>1</v>
      </c>
      <c r="BA2274" s="6">
        <f t="shared" si="3271"/>
        <v>194</v>
      </c>
      <c r="BB2274">
        <f t="shared" ref="BB2274:BD2274" si="3312">BB2273</f>
        <v>18987</v>
      </c>
      <c r="BC2274" t="str">
        <f t="shared" si="3312"/>
        <v>Velodrome</v>
      </c>
      <c r="BD2274" t="str">
        <f t="shared" si="3312"/>
        <v>Outlaws</v>
      </c>
      <c r="BE2274" t="s">
        <v>6</v>
      </c>
      <c r="BF2274" t="s">
        <v>191</v>
      </c>
      <c r="BI2274" cm="1">
        <f t="array" ref="BI2274">IFERROR(_xlfn._xlws.FILTER(shifts!A:A,(shifts!B:B=events!AD2274)*(shifts!AG:AG&gt;=events!BK2274)*(shifts!AH:AH&lt;=events!BL2274)),BI2273)</f>
        <v>79</v>
      </c>
      <c r="BJ2274" s="15">
        <f t="shared" si="3273"/>
        <v>0</v>
      </c>
      <c r="BK2274">
        <f t="shared" si="3274"/>
        <v>1007</v>
      </c>
      <c r="BL2274">
        <f t="shared" si="3275"/>
        <v>1007</v>
      </c>
      <c r="BM2274" s="15">
        <f>SUMIFS(BJ$2:BJ2274,K$2:K2274,"=Intermission")+SUMIFS(BJ$2:BJ2274,K$2:K2274,"=Timeout")</f>
        <v>143</v>
      </c>
      <c r="BN2274">
        <f t="shared" si="3276"/>
        <v>2303</v>
      </c>
      <c r="BO2274" s="19">
        <f t="shared" si="3277"/>
        <v>2376</v>
      </c>
      <c r="BP2274">
        <f t="shared" si="3278"/>
        <v>2371</v>
      </c>
      <c r="BQ2274" s="17">
        <f t="shared" si="3279"/>
        <v>2376</v>
      </c>
      <c r="BR2274" t="str">
        <f t="shared" si="3280"/>
        <v>opp_team_player_3</v>
      </c>
      <c r="BS2274">
        <f>COUNTIFS(S$3:S2274,"="&amp;S2274,AI$3:AI2274,"="&amp;AI2274)</f>
        <v>3</v>
      </c>
      <c r="BT2274" t="str">
        <f>IFERROR(VLOOKUP(BB2274&amp;BU2274&amp;X2274,game_rosters!U:W,3,FALSE),"")</f>
        <v>P100031</v>
      </c>
      <c r="BU2274" t="str">
        <f t="shared" si="3281"/>
        <v>Outlaws</v>
      </c>
    </row>
    <row r="2275" spans="1:73" x14ac:dyDescent="0.2">
      <c r="A2275">
        <f t="shared" si="3256"/>
        <v>1</v>
      </c>
      <c r="I2275" s="44">
        <v>91</v>
      </c>
      <c r="K2275" t="s">
        <v>9</v>
      </c>
      <c r="L2275" t="s">
        <v>173</v>
      </c>
      <c r="M2275" t="s">
        <v>76</v>
      </c>
      <c r="N2275" t="s">
        <v>594</v>
      </c>
      <c r="S2275">
        <v>1167</v>
      </c>
      <c r="T2275">
        <v>183</v>
      </c>
      <c r="W2275" t="s">
        <v>735</v>
      </c>
      <c r="X2275">
        <v>91</v>
      </c>
      <c r="Z2275">
        <v>1</v>
      </c>
      <c r="AA2275">
        <f t="shared" si="3305"/>
        <v>2167</v>
      </c>
      <c r="AB2275">
        <f t="shared" si="3306"/>
        <v>9183</v>
      </c>
      <c r="AC2275">
        <f t="shared" si="3252"/>
        <v>9183</v>
      </c>
      <c r="AD2275" s="6">
        <v>3</v>
      </c>
      <c r="AE2275" t="s">
        <v>917</v>
      </c>
      <c r="AF2275" t="s">
        <v>930</v>
      </c>
      <c r="AG2275" t="s">
        <v>756</v>
      </c>
      <c r="AH2275" t="s">
        <v>756</v>
      </c>
      <c r="AI2275" t="str">
        <f t="shared" si="3257"/>
        <v>e</v>
      </c>
      <c r="AJ2275" t="str">
        <f t="shared" si="3258"/>
        <v/>
      </c>
      <c r="AK2275" t="str">
        <f t="shared" si="3259"/>
        <v/>
      </c>
      <c r="AL2275" t="str">
        <f t="shared" si="3260"/>
        <v/>
      </c>
      <c r="AM2275" t="str">
        <f t="shared" si="3261"/>
        <v/>
      </c>
      <c r="AN2275" t="str">
        <f t="shared" si="3262"/>
        <v>Home</v>
      </c>
      <c r="AO2275" t="str">
        <f t="shared" si="3263"/>
        <v>h</v>
      </c>
      <c r="AP2275" t="str">
        <f t="shared" si="3264"/>
        <v/>
      </c>
      <c r="AQ2275" t="str">
        <f t="shared" si="3265"/>
        <v/>
      </c>
      <c r="AR2275" t="str">
        <f t="shared" si="3266"/>
        <v>Home</v>
      </c>
      <c r="AS2275" t="str">
        <f t="shared" si="3267"/>
        <v>h</v>
      </c>
      <c r="AT2275" t="str">
        <f t="shared" si="3268"/>
        <v>Offensive</v>
      </c>
      <c r="AU2275" t="str">
        <f t="shared" si="3269"/>
        <v/>
      </c>
      <c r="AV2275" t="str">
        <f t="shared" si="3270"/>
        <v/>
      </c>
      <c r="AW2275" t="str" cm="1">
        <f t="array" ref="AW2275">IFERROR(IF(O2275&lt;&gt;"",O2275,IF(OR($S2275="",$T2275=""),"",IF(O2275&lt;&gt;"",O2275,IF($T2275&lt;&gt;"",_xlfn._xlws.FILTER(O:O,($BU:$BU=$BU2275)*($I:$I=$I2275)*($T:$T=$T2275)*($S:$S=_xlfn.MINIFS($S:$S,$T:$T,"="&amp;$T2275)),"")))))&amp;"",IF(O2275="","",""))&amp;""</f>
        <v/>
      </c>
      <c r="AX2275" t="str" cm="1">
        <f t="array" ref="AX2275">IFERROR(IF(P2275&lt;&gt;"",P2275,IF(OR($S2275="",$T2275=""),"",IF($T2275&lt;&gt;"",_xlfn._xlws.FILTER(P:P,($BU:$BU=$BU2275)*($I:$I=$I2275)*($T:$T=$T2275)*($S:$S=_xlfn.MINIFS($S:$S,$T:$T,"="&amp;$T2275)),""))))&amp;"",IF(P2275="","",""))&amp;""</f>
        <v/>
      </c>
      <c r="AY2275" t="str" cm="1">
        <f t="array" ref="AY2275">IFERROR(IF(Q2275&lt;&gt;"",Q2275,IF(OR($S2275="",$T2275=""),"",IF($T2275&lt;&gt;"",_xlfn._xlws.FILTER(Q:Q,($BU:$BU=$BU2275)*($I:$I=$I2275)*($T:$T=$T2275)*($S:$S=_xlfn.MINIFS($S:$S,$T:$T,"="&amp;$T2275)),""))))&amp;"",IF(Q2275="","",""))&amp;""</f>
        <v/>
      </c>
      <c r="AZ2275" t="str" cm="1">
        <f t="array" ref="AZ2275">IFERROR(IF(R2275&lt;&gt;"",R2275,IF(OR($S2275="",$T2275=""),"",IF($T2275&lt;&gt;"",_xlfn._xlws.FILTER(R:R,($BU:$BU=$BU2275)*($I:$I=$I2275)*($T:$T=$T2275)*($S:$S=_xlfn.MINIFS($S:$S,$T:$T,"="&amp;$T2275)),""))))&amp;"",IF(R2275="","",""))&amp;""</f>
        <v>1</v>
      </c>
      <c r="BA2275" s="6">
        <f t="shared" si="3271"/>
        <v>194</v>
      </c>
      <c r="BB2275">
        <f t="shared" ref="BB2275:BD2275" si="3313">BB2274</f>
        <v>18987</v>
      </c>
      <c r="BC2275" t="str">
        <f t="shared" si="3313"/>
        <v>Velodrome</v>
      </c>
      <c r="BD2275" t="str">
        <f t="shared" si="3313"/>
        <v>Outlaws</v>
      </c>
      <c r="BE2275" t="s">
        <v>9</v>
      </c>
      <c r="BF2275" t="s">
        <v>173</v>
      </c>
      <c r="BI2275" cm="1">
        <f t="array" ref="BI2275">IFERROR(_xlfn._xlws.FILTER(shifts!A:A,(shifts!B:B=events!AD2275)*(shifts!AG:AG&gt;=events!BK2275)*(shifts!AH:AH&lt;=events!BL2275)),BI2274)</f>
        <v>79</v>
      </c>
      <c r="BJ2275" s="15">
        <f t="shared" si="3273"/>
        <v>0</v>
      </c>
      <c r="BK2275">
        <f t="shared" si="3274"/>
        <v>1007</v>
      </c>
      <c r="BL2275">
        <f t="shared" si="3275"/>
        <v>1007</v>
      </c>
      <c r="BM2275" s="15">
        <f>SUMIFS(BJ$2:BJ2275,K$2:K2275,"=Intermission")+SUMIFS(BJ$2:BJ2275,K$2:K2275,"=Timeout")</f>
        <v>143</v>
      </c>
      <c r="BN2275">
        <f t="shared" si="3276"/>
        <v>2303</v>
      </c>
      <c r="BO2275" s="19">
        <f t="shared" si="3277"/>
        <v>2376</v>
      </c>
      <c r="BP2275">
        <f t="shared" si="3278"/>
        <v>2371</v>
      </c>
      <c r="BQ2275" s="17">
        <f t="shared" si="3279"/>
        <v>2376</v>
      </c>
      <c r="BR2275" t="str">
        <f t="shared" si="3280"/>
        <v>event_team_player_1</v>
      </c>
      <c r="BS2275">
        <f>COUNTIFS(S$3:S2275,"="&amp;S2275,AI$3:AI2275,"="&amp;AI2275)</f>
        <v>1</v>
      </c>
      <c r="BT2275" t="str">
        <f>IFERROR(VLOOKUP(BB2275&amp;BU2275&amp;X2275,game_rosters!U:W,3,FALSE),"")</f>
        <v>P100002</v>
      </c>
      <c r="BU2275" t="str">
        <f t="shared" si="3281"/>
        <v>Velodrome</v>
      </c>
    </row>
    <row r="2276" spans="1:73" x14ac:dyDescent="0.2">
      <c r="A2276" t="str">
        <f t="shared" si="3256"/>
        <v/>
      </c>
      <c r="I2276" s="44">
        <v>44</v>
      </c>
      <c r="O2276" t="s">
        <v>572</v>
      </c>
      <c r="Q2276" t="s">
        <v>595</v>
      </c>
      <c r="S2276">
        <v>1167</v>
      </c>
      <c r="T2276">
        <v>183</v>
      </c>
      <c r="X2276">
        <v>44</v>
      </c>
      <c r="AA2276">
        <f t="shared" si="3305"/>
        <v>2167</v>
      </c>
      <c r="AB2276">
        <f t="shared" si="3306"/>
        <v>9183</v>
      </c>
      <c r="AC2276">
        <f t="shared" si="3252"/>
        <v>9183</v>
      </c>
      <c r="AD2276" s="6">
        <v>3</v>
      </c>
      <c r="AE2276" t="s">
        <v>917</v>
      </c>
      <c r="AF2276" t="s">
        <v>930</v>
      </c>
      <c r="AG2276" t="s">
        <v>756</v>
      </c>
      <c r="AH2276" t="s">
        <v>756</v>
      </c>
      <c r="AI2276" t="str">
        <f t="shared" si="3257"/>
        <v>o</v>
      </c>
      <c r="AJ2276" t="str">
        <f t="shared" si="3258"/>
        <v/>
      </c>
      <c r="AK2276" t="str">
        <f t="shared" si="3259"/>
        <v/>
      </c>
      <c r="AL2276" t="str">
        <f t="shared" si="3260"/>
        <v/>
      </c>
      <c r="AM2276" t="str">
        <f t="shared" si="3261"/>
        <v/>
      </c>
      <c r="AN2276" t="str">
        <f t="shared" si="3262"/>
        <v>Home</v>
      </c>
      <c r="AO2276" t="str">
        <f t="shared" si="3263"/>
        <v>h</v>
      </c>
      <c r="AP2276" t="str">
        <f t="shared" si="3264"/>
        <v/>
      </c>
      <c r="AQ2276" t="str">
        <f t="shared" si="3265"/>
        <v/>
      </c>
      <c r="AR2276" t="str">
        <f t="shared" si="3266"/>
        <v>Home</v>
      </c>
      <c r="AS2276" t="str">
        <f t="shared" si="3267"/>
        <v>h</v>
      </c>
      <c r="AT2276" t="str">
        <f t="shared" si="3268"/>
        <v>Defensive</v>
      </c>
      <c r="AU2276" t="str">
        <f t="shared" si="3269"/>
        <v/>
      </c>
      <c r="AV2276" t="str">
        <f t="shared" si="3270"/>
        <v/>
      </c>
      <c r="AW2276" t="str" cm="1">
        <f t="array" ref="AW2276">IFERROR(IF(O2276&lt;&gt;"",O2276,IF(OR($S2276="",$T2276=""),"",IF(O2276&lt;&gt;"",O2276,IF($T2276&lt;&gt;"",_xlfn._xlws.FILTER(O:O,($BU:$BU=$BU2276)*($I:$I=$I2276)*($T:$T=$T2276)*($S:$S=_xlfn.MINIFS($S:$S,$T:$T,"="&amp;$T2276)),"")))))&amp;"",IF(O2276="","",""))&amp;""</f>
        <v>Defensive_PlayShot-BlockedShot</v>
      </c>
      <c r="AX2276" t="str" cm="1">
        <f t="array" ref="AX2276">IFERROR(IF(P2276&lt;&gt;"",P2276,IF(OR($S2276="",$T2276=""),"",IF($T2276&lt;&gt;"",_xlfn._xlws.FILTER(P:P,($BU:$BU=$BU2276)*($I:$I=$I2276)*($T:$T=$T2276)*($S:$S=_xlfn.MINIFS($S:$S,$T:$T,"="&amp;$T2276)),""))))&amp;"",IF(P2276="","",""))&amp;""</f>
        <v/>
      </c>
      <c r="AY2276" t="str" cm="1">
        <f t="array" ref="AY2276">IFERROR(IF(Q2276&lt;&gt;"",Q2276,IF(OR($S2276="",$T2276=""),"",IF($T2276&lt;&gt;"",_xlfn._xlws.FILTER(Q:Q,($BU:$BU=$BU2276)*($I:$I=$I2276)*($T:$T=$T2276)*($S:$S=_xlfn.MINIFS($S:$S,$T:$T,"="&amp;$T2276)),""))))&amp;"",IF(Q2276="","",""))&amp;""</f>
        <v>s</v>
      </c>
      <c r="AZ2276" t="str" cm="1">
        <f t="array" ref="AZ2276">IFERROR(IF(R2276&lt;&gt;"",R2276,IF(OR($S2276="",$T2276=""),"",IF($T2276&lt;&gt;"",_xlfn._xlws.FILTER(R:R,($BU:$BU=$BU2276)*($I:$I=$I2276)*($T:$T=$T2276)*($S:$S=_xlfn.MINIFS($S:$S,$T:$T,"="&amp;$T2276)),""))))&amp;"",IF(R2276="","",""))&amp;""</f>
        <v/>
      </c>
      <c r="BA2276" s="6">
        <f t="shared" si="3271"/>
        <v>194</v>
      </c>
      <c r="BB2276">
        <f t="shared" ref="BB2276:BD2276" si="3314">BB2275</f>
        <v>18987</v>
      </c>
      <c r="BC2276" t="str">
        <f t="shared" si="3314"/>
        <v>Velodrome</v>
      </c>
      <c r="BD2276" t="str">
        <f t="shared" si="3314"/>
        <v>Outlaws</v>
      </c>
      <c r="BE2276" t="s">
        <v>9</v>
      </c>
      <c r="BF2276" t="s">
        <v>173</v>
      </c>
      <c r="BI2276" cm="1">
        <f t="array" ref="BI2276">IFERROR(_xlfn._xlws.FILTER(shifts!A:A,(shifts!B:B=events!AD2276)*(shifts!AG:AG&gt;=events!BK2276)*(shifts!AH:AH&lt;=events!BL2276)),BI2275)</f>
        <v>79</v>
      </c>
      <c r="BJ2276" s="15">
        <f t="shared" si="3273"/>
        <v>0</v>
      </c>
      <c r="BK2276">
        <f t="shared" si="3274"/>
        <v>1007</v>
      </c>
      <c r="BL2276">
        <f t="shared" si="3275"/>
        <v>1007</v>
      </c>
      <c r="BM2276" s="15">
        <f>SUMIFS(BJ$2:BJ2276,K$2:K2276,"=Intermission")+SUMIFS(BJ$2:BJ2276,K$2:K2276,"=Timeout")</f>
        <v>143</v>
      </c>
      <c r="BN2276">
        <f t="shared" si="3276"/>
        <v>2303</v>
      </c>
      <c r="BO2276" s="19">
        <f t="shared" si="3277"/>
        <v>2376</v>
      </c>
      <c r="BP2276">
        <f t="shared" si="3278"/>
        <v>2371</v>
      </c>
      <c r="BQ2276" s="17">
        <f t="shared" si="3279"/>
        <v>2376</v>
      </c>
      <c r="BR2276" t="str">
        <f t="shared" si="3280"/>
        <v>opp_team_player_1</v>
      </c>
      <c r="BS2276">
        <f>COUNTIFS(S$3:S2276,"="&amp;S2276,AI$3:AI2276,"="&amp;AI2276)</f>
        <v>1</v>
      </c>
      <c r="BT2276" t="str">
        <f>IFERROR(VLOOKUP(BB2276&amp;BU2276&amp;X2276,game_rosters!U:W,3,FALSE),"")</f>
        <v>P100033</v>
      </c>
      <c r="BU2276" t="str">
        <f t="shared" si="3281"/>
        <v>Outlaws</v>
      </c>
    </row>
    <row r="2277" spans="1:73" x14ac:dyDescent="0.2">
      <c r="A2277">
        <f t="shared" si="3256"/>
        <v>1</v>
      </c>
      <c r="I2277" s="44">
        <v>44</v>
      </c>
      <c r="K2277" t="s">
        <v>13</v>
      </c>
      <c r="L2277" t="s">
        <v>586</v>
      </c>
      <c r="N2277" t="s">
        <v>594</v>
      </c>
      <c r="O2277" t="s">
        <v>573</v>
      </c>
      <c r="Q2277" t="s">
        <v>594</v>
      </c>
      <c r="S2277">
        <v>1168</v>
      </c>
      <c r="T2277" t="s">
        <v>756</v>
      </c>
      <c r="W2277" t="s">
        <v>731</v>
      </c>
      <c r="X2277">
        <v>44</v>
      </c>
      <c r="Z2277">
        <v>1</v>
      </c>
      <c r="AA2277">
        <f t="shared" si="3305"/>
        <v>2168</v>
      </c>
      <c r="AB2277" t="str">
        <f t="shared" si="3306"/>
        <v/>
      </c>
      <c r="AC2277">
        <f t="shared" si="3252"/>
        <v>2168</v>
      </c>
      <c r="AD2277" s="6">
        <v>3</v>
      </c>
      <c r="AE2277" t="s">
        <v>917</v>
      </c>
      <c r="AF2277" t="s">
        <v>932</v>
      </c>
      <c r="AG2277" t="s">
        <v>756</v>
      </c>
      <c r="AH2277" t="s">
        <v>756</v>
      </c>
      <c r="AI2277" t="str">
        <f t="shared" si="3257"/>
        <v>e</v>
      </c>
      <c r="AJ2277" t="str">
        <f t="shared" si="3258"/>
        <v/>
      </c>
      <c r="AK2277" t="str">
        <f t="shared" si="3259"/>
        <v/>
      </c>
      <c r="AL2277" t="str">
        <f t="shared" si="3260"/>
        <v/>
      </c>
      <c r="AM2277" t="str">
        <f t="shared" si="3261"/>
        <v/>
      </c>
      <c r="AN2277" t="str">
        <f t="shared" si="3262"/>
        <v>Away</v>
      </c>
      <c r="AO2277" t="str">
        <f t="shared" si="3263"/>
        <v>a</v>
      </c>
      <c r="AP2277" t="str">
        <f t="shared" si="3264"/>
        <v/>
      </c>
      <c r="AQ2277" t="str">
        <f t="shared" si="3265"/>
        <v/>
      </c>
      <c r="AR2277" t="str">
        <f t="shared" si="3266"/>
        <v>Away</v>
      </c>
      <c r="AS2277" t="str">
        <f t="shared" si="3267"/>
        <v>a</v>
      </c>
      <c r="AT2277" t="str">
        <f t="shared" si="3268"/>
        <v>Offensive</v>
      </c>
      <c r="AU2277" t="str">
        <f t="shared" si="3269"/>
        <v/>
      </c>
      <c r="AV2277" t="str">
        <f t="shared" si="3270"/>
        <v/>
      </c>
      <c r="AW2277" t="str" cm="1">
        <f t="array" ref="AW2277">IFERROR(IF(O2277&lt;&gt;"",O2277,IF(OR($S2277="",$T2277=""),"",IF(O2277&lt;&gt;"",O2277,IF($T2277&lt;&gt;"",_xlfn._xlws.FILTER(O:O,($BU:$BU=$BU2277)*($I:$I=$I2277)*($T:$T=$T2277)*($S:$S=_xlfn.MINIFS($S:$S,$T:$T,"="&amp;$T2277)),"")))))&amp;"",IF(O2277="","",""))&amp;""</f>
        <v>OffensivePlay_Zone-PuckRetrievalShot</v>
      </c>
      <c r="AX2277" t="str" cm="1">
        <f t="array" ref="AX2277">IFERROR(IF(P2277&lt;&gt;"",P2277,IF(OR($S2277="",$T2277=""),"",IF($T2277&lt;&gt;"",_xlfn._xlws.FILTER(P:P,($BU:$BU=$BU2277)*($I:$I=$I2277)*($T:$T=$T2277)*($S:$S=_xlfn.MINIFS($S:$S,$T:$T,"="&amp;$T2277)),""))))&amp;"",IF(P2277="","",""))&amp;""</f>
        <v/>
      </c>
      <c r="AY2277" t="str" cm="1">
        <f t="array" ref="AY2277">IFERROR(IF(Q2277&lt;&gt;"",Q2277,IF(OR($S2277="",$T2277=""),"",IF($T2277&lt;&gt;"",_xlfn._xlws.FILTER(Q:Q,($BU:$BU=$BU2277)*($I:$I=$I2277)*($T:$T=$T2277)*($S:$S=_xlfn.MINIFS($S:$S,$T:$T,"="&amp;$T2277)),""))))&amp;"",IF(Q2277="","",""))&amp;""</f>
        <v>u</v>
      </c>
      <c r="AZ2277" t="str" cm="1">
        <f t="array" ref="AZ2277">IFERROR(IF(R2277&lt;&gt;"",R2277,IF(OR($S2277="",$T2277=""),"",IF($T2277&lt;&gt;"",_xlfn._xlws.FILTER(R:R,($BU:$BU=$BU2277)*($I:$I=$I2277)*($T:$T=$T2277)*($S:$S=_xlfn.MINIFS($S:$S,$T:$T,"="&amp;$T2277)),""))))&amp;"",IF(R2277="","",""))&amp;""</f>
        <v/>
      </c>
      <c r="BA2277" s="6">
        <f t="shared" si="3271"/>
        <v>194</v>
      </c>
      <c r="BB2277">
        <f t="shared" ref="BB2277:BD2277" si="3315">BB2276</f>
        <v>18987</v>
      </c>
      <c r="BC2277" t="str">
        <f t="shared" si="3315"/>
        <v>Velodrome</v>
      </c>
      <c r="BD2277" t="str">
        <f t="shared" si="3315"/>
        <v>Outlaws</v>
      </c>
      <c r="BE2277" t="s">
        <v>13</v>
      </c>
      <c r="BF2277" t="s">
        <v>586</v>
      </c>
      <c r="BI2277" cm="1">
        <f t="array" ref="BI2277">IFERROR(_xlfn._xlws.FILTER(shifts!A:A,(shifts!B:B=events!AD2277)*(shifts!AG:AG&gt;=events!BK2277)*(shifts!AH:AH&lt;=events!BL2277)),BI2276)</f>
        <v>79</v>
      </c>
      <c r="BJ2277" s="15">
        <f t="shared" si="3273"/>
        <v>0</v>
      </c>
      <c r="BK2277">
        <f t="shared" si="3274"/>
        <v>1004</v>
      </c>
      <c r="BL2277">
        <f t="shared" si="3275"/>
        <v>1004</v>
      </c>
      <c r="BM2277" s="15">
        <f>SUMIFS(BJ$2:BJ2277,K$2:K2277,"=Intermission")+SUMIFS(BJ$2:BJ2277,K$2:K2277,"=Timeout")</f>
        <v>143</v>
      </c>
      <c r="BN2277">
        <f t="shared" si="3276"/>
        <v>2303</v>
      </c>
      <c r="BO2277" s="19">
        <f t="shared" si="3277"/>
        <v>2379</v>
      </c>
      <c r="BP2277">
        <f t="shared" si="3278"/>
        <v>2374</v>
      </c>
      <c r="BQ2277" s="17">
        <f t="shared" si="3279"/>
        <v>2379</v>
      </c>
      <c r="BR2277" t="str">
        <f t="shared" si="3280"/>
        <v>event_team_player_1</v>
      </c>
      <c r="BS2277">
        <f>COUNTIFS(S$3:S2277,"="&amp;S2277,AI$3:AI2277,"="&amp;AI2277)</f>
        <v>1</v>
      </c>
      <c r="BT2277" t="str">
        <f>IFERROR(VLOOKUP(BB2277&amp;BU2277&amp;X2277,game_rosters!U:W,3,FALSE),"")</f>
        <v>P100033</v>
      </c>
      <c r="BU2277" t="str">
        <f t="shared" si="3281"/>
        <v>Outlaws</v>
      </c>
    </row>
    <row r="2278" spans="1:73" x14ac:dyDescent="0.2">
      <c r="A2278">
        <f t="shared" si="3256"/>
        <v>1</v>
      </c>
      <c r="I2278" s="44">
        <v>44</v>
      </c>
      <c r="K2278" t="s">
        <v>238</v>
      </c>
      <c r="L2278" t="s">
        <v>184</v>
      </c>
      <c r="M2278" t="s">
        <v>90</v>
      </c>
      <c r="N2278" t="s">
        <v>594</v>
      </c>
      <c r="S2278">
        <v>1169</v>
      </c>
      <c r="T2278" t="s">
        <v>756</v>
      </c>
      <c r="W2278" t="s">
        <v>731</v>
      </c>
      <c r="X2278">
        <v>44</v>
      </c>
      <c r="Z2278">
        <v>1</v>
      </c>
      <c r="AA2278">
        <f t="shared" si="3305"/>
        <v>2169</v>
      </c>
      <c r="AB2278" t="str">
        <f t="shared" si="3306"/>
        <v/>
      </c>
      <c r="AC2278">
        <f t="shared" si="3252"/>
        <v>2169</v>
      </c>
      <c r="AD2278" s="6">
        <v>3</v>
      </c>
      <c r="AE2278" t="s">
        <v>917</v>
      </c>
      <c r="AF2278" t="s">
        <v>932</v>
      </c>
      <c r="AG2278" t="s">
        <v>756</v>
      </c>
      <c r="AH2278" t="s">
        <v>756</v>
      </c>
      <c r="AI2278" t="str">
        <f t="shared" si="3257"/>
        <v>e</v>
      </c>
      <c r="AJ2278" t="str">
        <f t="shared" si="3258"/>
        <v/>
      </c>
      <c r="AK2278" t="str">
        <f t="shared" si="3259"/>
        <v/>
      </c>
      <c r="AL2278" t="str">
        <f t="shared" si="3260"/>
        <v/>
      </c>
      <c r="AM2278" t="str">
        <f t="shared" si="3261"/>
        <v/>
      </c>
      <c r="AN2278" t="str">
        <f t="shared" si="3262"/>
        <v>Away</v>
      </c>
      <c r="AO2278" t="str">
        <f t="shared" si="3263"/>
        <v>a</v>
      </c>
      <c r="AP2278" t="str">
        <f t="shared" si="3264"/>
        <v/>
      </c>
      <c r="AQ2278" t="str">
        <f t="shared" si="3265"/>
        <v/>
      </c>
      <c r="AR2278" t="str">
        <f t="shared" si="3266"/>
        <v>Away</v>
      </c>
      <c r="AS2278" t="str">
        <f t="shared" si="3267"/>
        <v>a</v>
      </c>
      <c r="AT2278" t="str">
        <f t="shared" si="3268"/>
        <v>Offensive</v>
      </c>
      <c r="AU2278" t="str">
        <f t="shared" si="3269"/>
        <v/>
      </c>
      <c r="AV2278" t="str">
        <f t="shared" si="3270"/>
        <v/>
      </c>
      <c r="AW2278" t="str" cm="1">
        <f t="array" ref="AW2278">IFERROR(IF(O2278&lt;&gt;"",O2278,IF(OR($S2278="",$T2278=""),"",IF(O2278&lt;&gt;"",O2278,IF($T2278&lt;&gt;"",_xlfn._xlws.FILTER(O:O,($BU:$BU=$BU2278)*($I:$I=$I2278)*($T:$T=$T2278)*($S:$S=_xlfn.MINIFS($S:$S,$T:$T,"="&amp;$T2278)),"")))))&amp;"",IF(O2278="","",""))&amp;""</f>
        <v/>
      </c>
      <c r="AX2278" t="str" cm="1">
        <f t="array" ref="AX2278">IFERROR(IF(P2278&lt;&gt;"",P2278,IF(OR($S2278="",$T2278=""),"",IF($T2278&lt;&gt;"",_xlfn._xlws.FILTER(P:P,($BU:$BU=$BU2278)*($I:$I=$I2278)*($T:$T=$T2278)*($S:$S=_xlfn.MINIFS($S:$S,$T:$T,"="&amp;$T2278)),""))))&amp;"",IF(P2278="","",""))&amp;""</f>
        <v/>
      </c>
      <c r="AY2278" t="str" cm="1">
        <f t="array" ref="AY2278">IFERROR(IF(Q2278&lt;&gt;"",Q2278,IF(OR($S2278="",$T2278=""),"",IF($T2278&lt;&gt;"",_xlfn._xlws.FILTER(Q:Q,($BU:$BU=$BU2278)*($I:$I=$I2278)*($T:$T=$T2278)*($S:$S=_xlfn.MINIFS($S:$S,$T:$T,"="&amp;$T2278)),""))))&amp;"",IF(Q2278="","",""))&amp;""</f>
        <v/>
      </c>
      <c r="AZ2278" t="str" cm="1">
        <f t="array" ref="AZ2278">IFERROR(IF(R2278&lt;&gt;"",R2278,IF(OR($S2278="",$T2278=""),"",IF($T2278&lt;&gt;"",_xlfn._xlws.FILTER(R:R,($BU:$BU=$BU2278)*($I:$I=$I2278)*($T:$T=$T2278)*($S:$S=_xlfn.MINIFS($S:$S,$T:$T,"="&amp;$T2278)),""))))&amp;"",IF(R2278="","",""))&amp;""</f>
        <v/>
      </c>
      <c r="BA2278" s="6">
        <f t="shared" si="3271"/>
        <v>195</v>
      </c>
      <c r="BB2278">
        <f t="shared" ref="BB2278:BD2278" si="3316">BB2277</f>
        <v>18987</v>
      </c>
      <c r="BC2278" t="str">
        <f t="shared" si="3316"/>
        <v>Velodrome</v>
      </c>
      <c r="BD2278" t="str">
        <f t="shared" si="3316"/>
        <v>Outlaws</v>
      </c>
      <c r="BE2278" t="s">
        <v>238</v>
      </c>
      <c r="BF2278" t="s">
        <v>184</v>
      </c>
      <c r="BI2278" cm="1">
        <f t="array" ref="BI2278">IFERROR(_xlfn._xlws.FILTER(shifts!A:A,(shifts!B:B=events!AD2278)*(shifts!AG:AG&gt;=events!BK2278)*(shifts!AH:AH&lt;=events!BL2278)),BI2277)</f>
        <v>79</v>
      </c>
      <c r="BJ2278" s="15">
        <f t="shared" si="3273"/>
        <v>0</v>
      </c>
      <c r="BK2278">
        <f t="shared" si="3274"/>
        <v>1004</v>
      </c>
      <c r="BL2278">
        <f t="shared" si="3275"/>
        <v>1004</v>
      </c>
      <c r="BM2278" s="15">
        <f>SUMIFS(BJ$2:BJ2278,K$2:K2278,"=Intermission")+SUMIFS(BJ$2:BJ2278,K$2:K2278,"=Timeout")</f>
        <v>143</v>
      </c>
      <c r="BN2278">
        <f t="shared" si="3276"/>
        <v>2303</v>
      </c>
      <c r="BO2278" s="19">
        <f t="shared" si="3277"/>
        <v>2379</v>
      </c>
      <c r="BP2278">
        <f t="shared" si="3278"/>
        <v>2374</v>
      </c>
      <c r="BQ2278" s="17">
        <f t="shared" si="3279"/>
        <v>2379</v>
      </c>
      <c r="BR2278" t="str">
        <f t="shared" si="3280"/>
        <v>event_team_player_1</v>
      </c>
      <c r="BS2278">
        <f>COUNTIFS(S$3:S2278,"="&amp;S2278,AI$3:AI2278,"="&amp;AI2278)</f>
        <v>1</v>
      </c>
      <c r="BT2278" t="str">
        <f>IFERROR(VLOOKUP(BB2278&amp;BU2278&amp;X2278,game_rosters!U:W,3,FALSE),"")</f>
        <v>P100033</v>
      </c>
      <c r="BU2278" t="str">
        <f t="shared" si="3281"/>
        <v>Outlaws</v>
      </c>
    </row>
    <row r="2279" spans="1:73" x14ac:dyDescent="0.2">
      <c r="A2279">
        <f t="shared" si="3256"/>
        <v>1</v>
      </c>
      <c r="I2279" s="44">
        <v>44</v>
      </c>
      <c r="K2279" t="s">
        <v>9</v>
      </c>
      <c r="L2279" t="s">
        <v>173</v>
      </c>
      <c r="M2279" t="s">
        <v>354</v>
      </c>
      <c r="N2279" t="s">
        <v>594</v>
      </c>
      <c r="S2279">
        <v>1170</v>
      </c>
      <c r="T2279" t="s">
        <v>756</v>
      </c>
      <c r="W2279" t="s">
        <v>731</v>
      </c>
      <c r="X2279">
        <v>44</v>
      </c>
      <c r="Z2279">
        <v>1</v>
      </c>
      <c r="AA2279">
        <f t="shared" si="3305"/>
        <v>2170</v>
      </c>
      <c r="AB2279" t="str">
        <f t="shared" si="3306"/>
        <v/>
      </c>
      <c r="AC2279">
        <f t="shared" si="3252"/>
        <v>2170</v>
      </c>
      <c r="AD2279" s="6">
        <v>3</v>
      </c>
      <c r="AE2279" t="s">
        <v>917</v>
      </c>
      <c r="AF2279" t="s">
        <v>932</v>
      </c>
      <c r="AG2279" t="s">
        <v>756</v>
      </c>
      <c r="AH2279" t="s">
        <v>756</v>
      </c>
      <c r="AI2279" t="str">
        <f t="shared" si="3257"/>
        <v>e</v>
      </c>
      <c r="AJ2279" t="str">
        <f t="shared" si="3258"/>
        <v/>
      </c>
      <c r="AK2279" t="str">
        <f t="shared" si="3259"/>
        <v/>
      </c>
      <c r="AL2279" t="str">
        <f t="shared" si="3260"/>
        <v/>
      </c>
      <c r="AM2279" t="str">
        <f t="shared" si="3261"/>
        <v/>
      </c>
      <c r="AN2279" t="str">
        <f t="shared" si="3262"/>
        <v>Away</v>
      </c>
      <c r="AO2279" t="str">
        <f t="shared" si="3263"/>
        <v>a</v>
      </c>
      <c r="AP2279" t="str">
        <f t="shared" si="3264"/>
        <v/>
      </c>
      <c r="AQ2279" t="str">
        <f t="shared" si="3265"/>
        <v/>
      </c>
      <c r="AR2279" t="str">
        <f t="shared" si="3266"/>
        <v>Away</v>
      </c>
      <c r="AS2279" t="str">
        <f t="shared" si="3267"/>
        <v>a</v>
      </c>
      <c r="AT2279" t="str">
        <f t="shared" si="3268"/>
        <v>Offensive</v>
      </c>
      <c r="AU2279" t="str">
        <f t="shared" si="3269"/>
        <v/>
      </c>
      <c r="AV2279" t="str">
        <f t="shared" si="3270"/>
        <v/>
      </c>
      <c r="AW2279" t="str" cm="1">
        <f t="array" ref="AW2279">IFERROR(IF(O2279&lt;&gt;"",O2279,IF(OR($S2279="",$T2279=""),"",IF(O2279&lt;&gt;"",O2279,IF($T2279&lt;&gt;"",_xlfn._xlws.FILTER(O:O,($BU:$BU=$BU2279)*($I:$I=$I2279)*($T:$T=$T2279)*($S:$S=_xlfn.MINIFS($S:$S,$T:$T,"="&amp;$T2279)),"")))))&amp;"",IF(O2279="","",""))&amp;""</f>
        <v/>
      </c>
      <c r="AX2279" t="str" cm="1">
        <f t="array" ref="AX2279">IFERROR(IF(P2279&lt;&gt;"",P2279,IF(OR($S2279="",$T2279=""),"",IF($T2279&lt;&gt;"",_xlfn._xlws.FILTER(P:P,($BU:$BU=$BU2279)*($I:$I=$I2279)*($T:$T=$T2279)*($S:$S=_xlfn.MINIFS($S:$S,$T:$T,"="&amp;$T2279)),""))))&amp;"",IF(P2279="","",""))&amp;""</f>
        <v/>
      </c>
      <c r="AY2279" t="str" cm="1">
        <f t="array" ref="AY2279">IFERROR(IF(Q2279&lt;&gt;"",Q2279,IF(OR($S2279="",$T2279=""),"",IF($T2279&lt;&gt;"",_xlfn._xlws.FILTER(Q:Q,($BU:$BU=$BU2279)*($I:$I=$I2279)*($T:$T=$T2279)*($S:$S=_xlfn.MINIFS($S:$S,$T:$T,"="&amp;$T2279)),""))))&amp;"",IF(Q2279="","",""))&amp;""</f>
        <v/>
      </c>
      <c r="AZ2279" t="str" cm="1">
        <f t="array" ref="AZ2279">IFERROR(IF(R2279&lt;&gt;"",R2279,IF(OR($S2279="",$T2279=""),"",IF($T2279&lt;&gt;"",_xlfn._xlws.FILTER(R:R,($BU:$BU=$BU2279)*($I:$I=$I2279)*($T:$T=$T2279)*($S:$S=_xlfn.MINIFS($S:$S,$T:$T,"="&amp;$T2279)),""))))&amp;"",IF(R2279="","",""))&amp;""</f>
        <v/>
      </c>
      <c r="BA2279" s="6">
        <f t="shared" si="3271"/>
        <v>195</v>
      </c>
      <c r="BB2279">
        <f t="shared" ref="BB2279:BD2279" si="3317">BB2278</f>
        <v>18987</v>
      </c>
      <c r="BC2279" t="str">
        <f t="shared" si="3317"/>
        <v>Velodrome</v>
      </c>
      <c r="BD2279" t="str">
        <f t="shared" si="3317"/>
        <v>Outlaws</v>
      </c>
      <c r="BE2279" t="s">
        <v>9</v>
      </c>
      <c r="BF2279" t="s">
        <v>173</v>
      </c>
      <c r="BI2279" cm="1">
        <f t="array" ref="BI2279">IFERROR(_xlfn._xlws.FILTER(shifts!A:A,(shifts!B:B=events!AD2279)*(shifts!AG:AG&gt;=events!BK2279)*(shifts!AH:AH&lt;=events!BL2279)),BI2278)</f>
        <v>79</v>
      </c>
      <c r="BJ2279" s="15">
        <f t="shared" si="3273"/>
        <v>0</v>
      </c>
      <c r="BK2279">
        <f t="shared" si="3274"/>
        <v>1004</v>
      </c>
      <c r="BL2279">
        <f t="shared" si="3275"/>
        <v>1004</v>
      </c>
      <c r="BM2279" s="15">
        <f>SUMIFS(BJ$2:BJ2279,K$2:K2279,"=Intermission")+SUMIFS(BJ$2:BJ2279,K$2:K2279,"=Timeout")</f>
        <v>143</v>
      </c>
      <c r="BN2279">
        <f t="shared" si="3276"/>
        <v>2303</v>
      </c>
      <c r="BO2279" s="19">
        <f t="shared" si="3277"/>
        <v>2379</v>
      </c>
      <c r="BP2279">
        <f t="shared" si="3278"/>
        <v>2374</v>
      </c>
      <c r="BQ2279" s="17">
        <f t="shared" si="3279"/>
        <v>2379</v>
      </c>
      <c r="BR2279" t="str">
        <f t="shared" si="3280"/>
        <v>event_team_player_1</v>
      </c>
      <c r="BS2279">
        <f>COUNTIFS(S$3:S2279,"="&amp;S2279,AI$3:AI2279,"="&amp;AI2279)</f>
        <v>1</v>
      </c>
      <c r="BT2279" t="str">
        <f>IFERROR(VLOOKUP(BB2279&amp;BU2279&amp;X2279,game_rosters!U:W,3,FALSE),"")</f>
        <v>P100033</v>
      </c>
      <c r="BU2279" t="str">
        <f t="shared" si="3281"/>
        <v>Outlaws</v>
      </c>
    </row>
    <row r="2280" spans="1:73" x14ac:dyDescent="0.2">
      <c r="A2280">
        <f t="shared" si="3256"/>
        <v>1</v>
      </c>
      <c r="I2280" s="44">
        <v>91</v>
      </c>
      <c r="K2280" t="s">
        <v>13</v>
      </c>
      <c r="L2280" t="s">
        <v>586</v>
      </c>
      <c r="N2280" t="s">
        <v>594</v>
      </c>
      <c r="O2280" t="s">
        <v>600</v>
      </c>
      <c r="Q2280" t="s">
        <v>594</v>
      </c>
      <c r="S2280">
        <v>1171</v>
      </c>
      <c r="T2280" t="s">
        <v>756</v>
      </c>
      <c r="W2280" t="s">
        <v>735</v>
      </c>
      <c r="X2280">
        <v>91</v>
      </c>
      <c r="Z2280">
        <v>1</v>
      </c>
      <c r="AA2280">
        <f t="shared" si="3305"/>
        <v>2171</v>
      </c>
      <c r="AB2280" t="str">
        <f t="shared" si="3306"/>
        <v/>
      </c>
      <c r="AC2280">
        <f t="shared" si="3252"/>
        <v>2171</v>
      </c>
      <c r="AD2280" s="6">
        <v>3</v>
      </c>
      <c r="AE2280" t="s">
        <v>917</v>
      </c>
      <c r="AF2280" t="s">
        <v>903</v>
      </c>
      <c r="AG2280" t="s">
        <v>917</v>
      </c>
      <c r="AH2280" t="s">
        <v>749</v>
      </c>
      <c r="AI2280" t="str">
        <f t="shared" si="3257"/>
        <v>e</v>
      </c>
      <c r="AJ2280" t="str">
        <f t="shared" si="3258"/>
        <v/>
      </c>
      <c r="AK2280" t="str">
        <f t="shared" si="3259"/>
        <v/>
      </c>
      <c r="AL2280" t="str">
        <f t="shared" si="3260"/>
        <v/>
      </c>
      <c r="AM2280" t="str">
        <f t="shared" si="3261"/>
        <v/>
      </c>
      <c r="AN2280" t="str">
        <f t="shared" si="3262"/>
        <v>Home</v>
      </c>
      <c r="AO2280" t="str">
        <f t="shared" si="3263"/>
        <v>h</v>
      </c>
      <c r="AP2280" t="str">
        <f t="shared" si="3264"/>
        <v/>
      </c>
      <c r="AQ2280" t="str">
        <f t="shared" si="3265"/>
        <v/>
      </c>
      <c r="AR2280" t="str">
        <f t="shared" si="3266"/>
        <v>Home</v>
      </c>
      <c r="AS2280" t="str">
        <f t="shared" si="3267"/>
        <v>h</v>
      </c>
      <c r="AT2280" t="str">
        <f t="shared" si="3268"/>
        <v>Offensive</v>
      </c>
      <c r="AU2280" t="str">
        <f t="shared" si="3269"/>
        <v/>
      </c>
      <c r="AV2280" t="str">
        <f t="shared" si="3270"/>
        <v/>
      </c>
      <c r="AW2280" t="str" cm="1">
        <f t="array" ref="AW2280">IFERROR(IF(O2280&lt;&gt;"",O2280,IF(OR($S2280="",$T2280=""),"",IF(O2280&lt;&gt;"",O2280,IF($T2280&lt;&gt;"",_xlfn._xlws.FILTER(O:O,($BU:$BU=$BU2280)*($I:$I=$I2280)*($T:$T=$T2280)*($S:$S=_xlfn.MINIFS($S:$S,$T:$T,"="&amp;$T2280)),"")))))&amp;"",IF(O2280="","",""))&amp;""</f>
        <v>OffensivePlay_Zone-PuckRetreivalTurnover</v>
      </c>
      <c r="AX2280" t="str" cm="1">
        <f t="array" ref="AX2280">IFERROR(IF(P2280&lt;&gt;"",P2280,IF(OR($S2280="",$T2280=""),"",IF($T2280&lt;&gt;"",_xlfn._xlws.FILTER(P:P,($BU:$BU=$BU2280)*($I:$I=$I2280)*($T:$T=$T2280)*($S:$S=_xlfn.MINIFS($S:$S,$T:$T,"="&amp;$T2280)),""))))&amp;"",IF(P2280="","",""))&amp;""</f>
        <v/>
      </c>
      <c r="AY2280" t="str" cm="1">
        <f t="array" ref="AY2280">IFERROR(IF(Q2280&lt;&gt;"",Q2280,IF(OR($S2280="",$T2280=""),"",IF($T2280&lt;&gt;"",_xlfn._xlws.FILTER(Q:Q,($BU:$BU=$BU2280)*($I:$I=$I2280)*($T:$T=$T2280)*($S:$S=_xlfn.MINIFS($S:$S,$T:$T,"="&amp;$T2280)),""))))&amp;"",IF(Q2280="","",""))&amp;""</f>
        <v>u</v>
      </c>
      <c r="AZ2280" t="str" cm="1">
        <f t="array" ref="AZ2280">IFERROR(IF(R2280&lt;&gt;"",R2280,IF(OR($S2280="",$T2280=""),"",IF($T2280&lt;&gt;"",_xlfn._xlws.FILTER(R:R,($BU:$BU=$BU2280)*($I:$I=$I2280)*($T:$T=$T2280)*($S:$S=_xlfn.MINIFS($S:$S,$T:$T,"="&amp;$T2280)),""))))&amp;"",IF(R2280="","",""))&amp;""</f>
        <v/>
      </c>
      <c r="BA2280" s="6">
        <f t="shared" si="3271"/>
        <v>195</v>
      </c>
      <c r="BB2280">
        <f t="shared" ref="BB2280:BD2280" si="3318">BB2279</f>
        <v>18987</v>
      </c>
      <c r="BC2280" t="str">
        <f t="shared" si="3318"/>
        <v>Velodrome</v>
      </c>
      <c r="BD2280" t="str">
        <f t="shared" si="3318"/>
        <v>Outlaws</v>
      </c>
      <c r="BE2280" t="s">
        <v>13</v>
      </c>
      <c r="BF2280" t="s">
        <v>586</v>
      </c>
      <c r="BI2280" cm="1">
        <f t="array" ref="BI2280">IFERROR(_xlfn._xlws.FILTER(shifts!A:A,(shifts!B:B=events!AD2280)*(shifts!AG:AG&gt;=events!BK2280)*(shifts!AH:AH&lt;=events!BL2280)),BI2279)</f>
        <v>80</v>
      </c>
      <c r="BJ2280" s="15">
        <f t="shared" si="3273"/>
        <v>1</v>
      </c>
      <c r="BK2280">
        <f t="shared" si="3274"/>
        <v>1000</v>
      </c>
      <c r="BL2280">
        <f t="shared" si="3275"/>
        <v>999</v>
      </c>
      <c r="BM2280" s="15">
        <f>SUMIFS(BJ$2:BJ2280,K$2:K2280,"=Intermission")+SUMIFS(BJ$2:BJ2280,K$2:K2280,"=Timeout")</f>
        <v>143</v>
      </c>
      <c r="BN2280">
        <f t="shared" si="3276"/>
        <v>2303</v>
      </c>
      <c r="BO2280" s="19">
        <f t="shared" si="3277"/>
        <v>2383</v>
      </c>
      <c r="BP2280">
        <f t="shared" si="3278"/>
        <v>2378</v>
      </c>
      <c r="BQ2280" s="17">
        <f t="shared" si="3279"/>
        <v>2384</v>
      </c>
      <c r="BR2280" t="str">
        <f t="shared" si="3280"/>
        <v>event_team_player_1</v>
      </c>
      <c r="BS2280">
        <f>COUNTIFS(S$3:S2280,"="&amp;S2280,AI$3:AI2280,"="&amp;AI2280)</f>
        <v>1</v>
      </c>
      <c r="BT2280" t="str">
        <f>IFERROR(VLOOKUP(BB2280&amp;BU2280&amp;X2280,game_rosters!U:W,3,FALSE),"")</f>
        <v>P100002</v>
      </c>
      <c r="BU2280" t="str">
        <f t="shared" si="3281"/>
        <v>Velodrome</v>
      </c>
    </row>
    <row r="2281" spans="1:73" x14ac:dyDescent="0.2">
      <c r="A2281">
        <f t="shared" si="3256"/>
        <v>1</v>
      </c>
      <c r="I2281" s="44">
        <v>91</v>
      </c>
      <c r="K2281" t="s">
        <v>238</v>
      </c>
      <c r="L2281" t="s">
        <v>174</v>
      </c>
      <c r="M2281" t="s">
        <v>87</v>
      </c>
      <c r="N2281" t="s">
        <v>594</v>
      </c>
      <c r="O2281" t="s">
        <v>603</v>
      </c>
      <c r="Q2281" t="s">
        <v>594</v>
      </c>
      <c r="S2281">
        <v>1172</v>
      </c>
      <c r="T2281">
        <v>184</v>
      </c>
      <c r="W2281" t="s">
        <v>735</v>
      </c>
      <c r="X2281">
        <v>91</v>
      </c>
      <c r="Z2281">
        <v>1</v>
      </c>
      <c r="AA2281">
        <f t="shared" si="3305"/>
        <v>2172</v>
      </c>
      <c r="AB2281">
        <f t="shared" si="3306"/>
        <v>9184</v>
      </c>
      <c r="AC2281">
        <f t="shared" si="3252"/>
        <v>9184</v>
      </c>
      <c r="AD2281" s="6">
        <v>3</v>
      </c>
      <c r="AE2281" t="s">
        <v>917</v>
      </c>
      <c r="AF2281" t="s">
        <v>749</v>
      </c>
      <c r="AG2281" t="s">
        <v>756</v>
      </c>
      <c r="AH2281" t="s">
        <v>756</v>
      </c>
      <c r="AI2281" t="str">
        <f t="shared" si="3257"/>
        <v>e</v>
      </c>
      <c r="AJ2281" t="str">
        <f t="shared" si="3258"/>
        <v/>
      </c>
      <c r="AK2281" t="str">
        <f t="shared" si="3259"/>
        <v/>
      </c>
      <c r="AL2281" t="str">
        <f t="shared" si="3260"/>
        <v/>
      </c>
      <c r="AM2281" t="str">
        <f t="shared" si="3261"/>
        <v/>
      </c>
      <c r="AN2281" t="str">
        <f t="shared" si="3262"/>
        <v>Home</v>
      </c>
      <c r="AO2281" t="str">
        <f t="shared" si="3263"/>
        <v>h</v>
      </c>
      <c r="AP2281" t="str">
        <f t="shared" si="3264"/>
        <v/>
      </c>
      <c r="AQ2281" t="str">
        <f t="shared" si="3265"/>
        <v/>
      </c>
      <c r="AR2281" t="str">
        <f t="shared" si="3266"/>
        <v>Home</v>
      </c>
      <c r="AS2281" t="str">
        <f t="shared" si="3267"/>
        <v>h</v>
      </c>
      <c r="AT2281" t="str">
        <f t="shared" si="3268"/>
        <v>Offensive</v>
      </c>
      <c r="AU2281" t="str">
        <f t="shared" si="3269"/>
        <v/>
      </c>
      <c r="AV2281" t="str">
        <f t="shared" si="3270"/>
        <v/>
      </c>
      <c r="AW2281" t="str" cm="1">
        <f t="array" ref="AW2281">IFERROR(IF(O2281&lt;&gt;"",O2281,IF(OR($S2281="",$T2281=""),"",IF(O2281&lt;&gt;"",O2281,IF($T2281&lt;&gt;"",_xlfn._xlws.FILTER(O:O,($BU:$BU=$BU2281)*($I:$I=$I2281)*($T:$T=$T2281)*($S:$S=_xlfn.MINIFS($S:$S,$T:$T,"="&amp;$T2281)),"")))))&amp;"",IF(O2281="","",""))&amp;""</f>
        <v>OffensivePlay_Zone-DumpChase</v>
      </c>
      <c r="AX2281" t="str" cm="1">
        <f t="array" ref="AX2281">IFERROR(IF(P2281&lt;&gt;"",P2281,IF(OR($S2281="",$T2281=""),"",IF($T2281&lt;&gt;"",_xlfn._xlws.FILTER(P:P,($BU:$BU=$BU2281)*($I:$I=$I2281)*($T:$T=$T2281)*($S:$S=_xlfn.MINIFS($S:$S,$T:$T,"="&amp;$T2281)),""))))&amp;"",IF(P2281="","",""))&amp;""</f>
        <v/>
      </c>
      <c r="AY2281" t="str" cm="1">
        <f t="array" ref="AY2281">IFERROR(IF(Q2281&lt;&gt;"",Q2281,IF(OR($S2281="",$T2281=""),"",IF($T2281&lt;&gt;"",_xlfn._xlws.FILTER(Q:Q,($BU:$BU=$BU2281)*($I:$I=$I2281)*($T:$T=$T2281)*($S:$S=_xlfn.MINIFS($S:$S,$T:$T,"="&amp;$T2281)),""))))&amp;"",IF(Q2281="","",""))&amp;""</f>
        <v>u</v>
      </c>
      <c r="AZ2281" t="str" cm="1">
        <f t="array" ref="AZ2281">IFERROR(IF(R2281&lt;&gt;"",R2281,IF(OR($S2281="",$T2281=""),"",IF($T2281&lt;&gt;"",_xlfn._xlws.FILTER(R:R,($BU:$BU=$BU2281)*($I:$I=$I2281)*($T:$T=$T2281)*($S:$S=_xlfn.MINIFS($S:$S,$T:$T,"="&amp;$T2281)),""))))&amp;"",IF(R2281="","",""))&amp;""</f>
        <v/>
      </c>
      <c r="BA2281" s="6">
        <f t="shared" si="3271"/>
        <v>196</v>
      </c>
      <c r="BB2281">
        <f t="shared" ref="BB2281:BD2281" si="3319">BB2280</f>
        <v>18987</v>
      </c>
      <c r="BC2281" t="str">
        <f t="shared" si="3319"/>
        <v>Velodrome</v>
      </c>
      <c r="BD2281" t="str">
        <f t="shared" si="3319"/>
        <v>Outlaws</v>
      </c>
      <c r="BE2281" t="s">
        <v>238</v>
      </c>
      <c r="BF2281" t="s">
        <v>174</v>
      </c>
      <c r="BI2281" cm="1">
        <f t="array" ref="BI2281">IFERROR(_xlfn._xlws.FILTER(shifts!A:A,(shifts!B:B=events!AD2281)*(shifts!AG:AG&gt;=events!BK2281)*(shifts!AH:AH&lt;=events!BL2281)),BI2280)</f>
        <v>80</v>
      </c>
      <c r="BJ2281" s="15">
        <f t="shared" si="3273"/>
        <v>0</v>
      </c>
      <c r="BK2281">
        <f t="shared" si="3274"/>
        <v>999</v>
      </c>
      <c r="BL2281">
        <f t="shared" si="3275"/>
        <v>999</v>
      </c>
      <c r="BM2281" s="15">
        <f>SUMIFS(BJ$2:BJ2281,K$2:K2281,"=Intermission")+SUMIFS(BJ$2:BJ2281,K$2:K2281,"=Timeout")</f>
        <v>143</v>
      </c>
      <c r="BN2281">
        <f t="shared" si="3276"/>
        <v>2303</v>
      </c>
      <c r="BO2281" s="19">
        <f t="shared" si="3277"/>
        <v>2384</v>
      </c>
      <c r="BP2281">
        <f t="shared" si="3278"/>
        <v>2379</v>
      </c>
      <c r="BQ2281" s="17">
        <f t="shared" si="3279"/>
        <v>2384</v>
      </c>
      <c r="BR2281" t="str">
        <f t="shared" si="3280"/>
        <v>event_team_player_1</v>
      </c>
      <c r="BS2281">
        <f>COUNTIFS(S$3:S2281,"="&amp;S2281,AI$3:AI2281,"="&amp;AI2281)</f>
        <v>1</v>
      </c>
      <c r="BT2281" t="str">
        <f>IFERROR(VLOOKUP(BB2281&amp;BU2281&amp;X2281,game_rosters!U:W,3,FALSE),"")</f>
        <v>P100002</v>
      </c>
      <c r="BU2281" t="str">
        <f t="shared" si="3281"/>
        <v>Velodrome</v>
      </c>
    </row>
    <row r="2282" spans="1:73" x14ac:dyDescent="0.2">
      <c r="A2282">
        <f t="shared" si="3256"/>
        <v>1</v>
      </c>
      <c r="I2282" s="44">
        <v>91</v>
      </c>
      <c r="K2282" t="s">
        <v>9</v>
      </c>
      <c r="L2282" t="s">
        <v>173</v>
      </c>
      <c r="M2282" t="s">
        <v>354</v>
      </c>
      <c r="N2282" t="s">
        <v>594</v>
      </c>
      <c r="O2282" t="s">
        <v>603</v>
      </c>
      <c r="Q2282" t="s">
        <v>594</v>
      </c>
      <c r="S2282">
        <v>1173</v>
      </c>
      <c r="T2282">
        <v>184</v>
      </c>
      <c r="W2282" t="s">
        <v>735</v>
      </c>
      <c r="X2282">
        <v>91</v>
      </c>
      <c r="Z2282">
        <v>1</v>
      </c>
      <c r="AA2282">
        <f t="shared" si="3305"/>
        <v>2173</v>
      </c>
      <c r="AB2282">
        <f t="shared" si="3306"/>
        <v>9184</v>
      </c>
      <c r="AC2282">
        <f t="shared" si="3252"/>
        <v>9184</v>
      </c>
      <c r="AD2282" s="6">
        <v>3</v>
      </c>
      <c r="AE2282" t="s">
        <v>917</v>
      </c>
      <c r="AF2282" t="s">
        <v>749</v>
      </c>
      <c r="AG2282" t="s">
        <v>756</v>
      </c>
      <c r="AH2282" t="s">
        <v>756</v>
      </c>
      <c r="AI2282" t="str">
        <f t="shared" si="3257"/>
        <v>e</v>
      </c>
      <c r="AJ2282" t="str">
        <f t="shared" si="3258"/>
        <v/>
      </c>
      <c r="AK2282" t="str">
        <f t="shared" si="3259"/>
        <v/>
      </c>
      <c r="AL2282" t="str">
        <f t="shared" si="3260"/>
        <v/>
      </c>
      <c r="AM2282" t="str">
        <f t="shared" si="3261"/>
        <v/>
      </c>
      <c r="AN2282" t="str">
        <f t="shared" si="3262"/>
        <v>Home</v>
      </c>
      <c r="AO2282" t="str">
        <f t="shared" si="3263"/>
        <v>h</v>
      </c>
      <c r="AP2282" t="str">
        <f t="shared" si="3264"/>
        <v/>
      </c>
      <c r="AQ2282" t="str">
        <f t="shared" si="3265"/>
        <v/>
      </c>
      <c r="AR2282" t="str">
        <f t="shared" si="3266"/>
        <v>Home</v>
      </c>
      <c r="AS2282" t="str">
        <f t="shared" si="3267"/>
        <v>h</v>
      </c>
      <c r="AT2282" t="str">
        <f t="shared" si="3268"/>
        <v>Offensive</v>
      </c>
      <c r="AU2282" t="str">
        <f t="shared" si="3269"/>
        <v/>
      </c>
      <c r="AV2282" t="str">
        <f t="shared" si="3270"/>
        <v/>
      </c>
      <c r="AW2282" t="str" cm="1">
        <f t="array" ref="AW2282">IFERROR(IF(O2282&lt;&gt;"",O2282,IF(OR($S2282="",$T2282=""),"",IF(O2282&lt;&gt;"",O2282,IF($T2282&lt;&gt;"",_xlfn._xlws.FILTER(O:O,($BU:$BU=$BU2282)*($I:$I=$I2282)*($T:$T=$T2282)*($S:$S=_xlfn.MINIFS($S:$S,$T:$T,"="&amp;$T2282)),"")))))&amp;"",IF(O2282="","",""))&amp;""</f>
        <v>OffensivePlay_Zone-DumpChase</v>
      </c>
      <c r="AX2282" t="str" cm="1">
        <f t="array" ref="AX2282">IFERROR(IF(P2282&lt;&gt;"",P2282,IF(OR($S2282="",$T2282=""),"",IF($T2282&lt;&gt;"",_xlfn._xlws.FILTER(P:P,($BU:$BU=$BU2282)*($I:$I=$I2282)*($T:$T=$T2282)*($S:$S=_xlfn.MINIFS($S:$S,$T:$T,"="&amp;$T2282)),""))))&amp;"",IF(P2282="","",""))&amp;""</f>
        <v/>
      </c>
      <c r="AY2282" t="str" cm="1">
        <f t="array" ref="AY2282">IFERROR(IF(Q2282&lt;&gt;"",Q2282,IF(OR($S2282="",$T2282=""),"",IF($T2282&lt;&gt;"",_xlfn._xlws.FILTER(Q:Q,($BU:$BU=$BU2282)*($I:$I=$I2282)*($T:$T=$T2282)*($S:$S=_xlfn.MINIFS($S:$S,$T:$T,"="&amp;$T2282)),""))))&amp;"",IF(Q2282="","",""))&amp;""</f>
        <v>u</v>
      </c>
      <c r="AZ2282" t="str" cm="1">
        <f t="array" ref="AZ2282">IFERROR(IF(R2282&lt;&gt;"",R2282,IF(OR($S2282="",$T2282=""),"",IF($T2282&lt;&gt;"",_xlfn._xlws.FILTER(R:R,($BU:$BU=$BU2282)*($I:$I=$I2282)*($T:$T=$T2282)*($S:$S=_xlfn.MINIFS($S:$S,$T:$T,"="&amp;$T2282)),""))))&amp;"",IF(R2282="","",""))&amp;""</f>
        <v/>
      </c>
      <c r="BA2282" s="6">
        <f t="shared" si="3271"/>
        <v>196</v>
      </c>
      <c r="BB2282">
        <f t="shared" ref="BB2282:BD2282" si="3320">BB2281</f>
        <v>18987</v>
      </c>
      <c r="BC2282" t="str">
        <f t="shared" si="3320"/>
        <v>Velodrome</v>
      </c>
      <c r="BD2282" t="str">
        <f t="shared" si="3320"/>
        <v>Outlaws</v>
      </c>
      <c r="BE2282" t="s">
        <v>9</v>
      </c>
      <c r="BF2282" t="s">
        <v>173</v>
      </c>
      <c r="BI2282" cm="1">
        <f t="array" ref="BI2282">IFERROR(_xlfn._xlws.FILTER(shifts!A:A,(shifts!B:B=events!AD2282)*(shifts!AG:AG&gt;=events!BK2282)*(shifts!AH:AH&lt;=events!BL2282)),BI2281)</f>
        <v>80</v>
      </c>
      <c r="BJ2282" s="15">
        <f t="shared" si="3273"/>
        <v>0</v>
      </c>
      <c r="BK2282">
        <f t="shared" si="3274"/>
        <v>999</v>
      </c>
      <c r="BL2282">
        <f t="shared" si="3275"/>
        <v>999</v>
      </c>
      <c r="BM2282" s="15">
        <f>SUMIFS(BJ$2:BJ2282,K$2:K2282,"=Intermission")+SUMIFS(BJ$2:BJ2282,K$2:K2282,"=Timeout")</f>
        <v>143</v>
      </c>
      <c r="BN2282">
        <f t="shared" si="3276"/>
        <v>2303</v>
      </c>
      <c r="BO2282" s="19">
        <f t="shared" si="3277"/>
        <v>2384</v>
      </c>
      <c r="BP2282">
        <f t="shared" si="3278"/>
        <v>2379</v>
      </c>
      <c r="BQ2282" s="17">
        <f t="shared" si="3279"/>
        <v>2384</v>
      </c>
      <c r="BR2282" t="str">
        <f t="shared" si="3280"/>
        <v>event_team_player_1</v>
      </c>
      <c r="BS2282">
        <f>COUNTIFS(S$3:S2282,"="&amp;S2282,AI$3:AI2282,"="&amp;AI2282)</f>
        <v>1</v>
      </c>
      <c r="BT2282" t="str">
        <f>IFERROR(VLOOKUP(BB2282&amp;BU2282&amp;X2282,game_rosters!U:W,3,FALSE),"")</f>
        <v>P100002</v>
      </c>
      <c r="BU2282" t="str">
        <f t="shared" si="3281"/>
        <v>Velodrome</v>
      </c>
    </row>
    <row r="2283" spans="1:73" x14ac:dyDescent="0.2">
      <c r="A2283">
        <f t="shared" si="3256"/>
        <v>1</v>
      </c>
      <c r="I2283" s="44">
        <v>18</v>
      </c>
      <c r="K2283" t="s">
        <v>13</v>
      </c>
      <c r="L2283" t="s">
        <v>586</v>
      </c>
      <c r="N2283" t="s">
        <v>595</v>
      </c>
      <c r="O2283" t="s">
        <v>604</v>
      </c>
      <c r="Q2283" t="s">
        <v>595</v>
      </c>
      <c r="S2283">
        <v>1174</v>
      </c>
      <c r="T2283" t="s">
        <v>756</v>
      </c>
      <c r="W2283" t="s">
        <v>731</v>
      </c>
      <c r="X2283">
        <v>18</v>
      </c>
      <c r="Z2283">
        <v>1</v>
      </c>
      <c r="AA2283">
        <f t="shared" si="3305"/>
        <v>2174</v>
      </c>
      <c r="AB2283" t="str">
        <f t="shared" si="3306"/>
        <v/>
      </c>
      <c r="AC2283">
        <f t="shared" si="3252"/>
        <v>2174</v>
      </c>
      <c r="AD2283" s="6">
        <v>3</v>
      </c>
      <c r="AE2283" t="s">
        <v>917</v>
      </c>
      <c r="AF2283" t="s">
        <v>933</v>
      </c>
      <c r="AG2283" t="s">
        <v>917</v>
      </c>
      <c r="AH2283" t="s">
        <v>925</v>
      </c>
      <c r="AI2283" t="str">
        <f t="shared" si="3257"/>
        <v>e</v>
      </c>
      <c r="AJ2283" t="str">
        <f t="shared" si="3258"/>
        <v/>
      </c>
      <c r="AK2283" t="str">
        <f t="shared" si="3259"/>
        <v/>
      </c>
      <c r="AL2283" t="str">
        <f t="shared" si="3260"/>
        <v/>
      </c>
      <c r="AM2283" t="str">
        <f t="shared" si="3261"/>
        <v/>
      </c>
      <c r="AN2283" t="str">
        <f t="shared" si="3262"/>
        <v>Away</v>
      </c>
      <c r="AO2283" t="str">
        <f t="shared" si="3263"/>
        <v>a</v>
      </c>
      <c r="AP2283" t="str">
        <f t="shared" si="3264"/>
        <v/>
      </c>
      <c r="AQ2283" t="str">
        <f t="shared" si="3265"/>
        <v/>
      </c>
      <c r="AR2283" t="str">
        <f t="shared" si="3266"/>
        <v>Away</v>
      </c>
      <c r="AS2283" t="str">
        <f t="shared" si="3267"/>
        <v>a</v>
      </c>
      <c r="AT2283" t="str">
        <f t="shared" si="3268"/>
        <v>Offensive</v>
      </c>
      <c r="AU2283" t="str">
        <f t="shared" si="3269"/>
        <v/>
      </c>
      <c r="AV2283" t="str">
        <f t="shared" si="3270"/>
        <v/>
      </c>
      <c r="AW2283" t="str" cm="1">
        <f t="array" ref="AW2283">IFERROR(IF(O2283&lt;&gt;"",O2283,IF(OR($S2283="",$T2283=""),"",IF(O2283&lt;&gt;"",O2283,IF($T2283&lt;&gt;"",_xlfn._xlws.FILTER(O:O,($BU:$BU=$BU2283)*($I:$I=$I2283)*($T:$T=$T2283)*($S:$S=_xlfn.MINIFS($S:$S,$T:$T,"="&amp;$T2283)),"")))))&amp;"",IF(O2283="","",""))&amp;""</f>
        <v>OffensivePlay_Zone-PuckRetrievalDumpIn</v>
      </c>
      <c r="AX2283" t="str" cm="1">
        <f t="array" ref="AX2283">IFERROR(IF(P2283&lt;&gt;"",P2283,IF(OR($S2283="",$T2283=""),"",IF($T2283&lt;&gt;"",_xlfn._xlws.FILTER(P:P,($BU:$BU=$BU2283)*($I:$I=$I2283)*($T:$T=$T2283)*($S:$S=_xlfn.MINIFS($S:$S,$T:$T,"="&amp;$T2283)),""))))&amp;"",IF(P2283="","",""))&amp;""</f>
        <v/>
      </c>
      <c r="AY2283" t="str" cm="1">
        <f t="array" ref="AY2283">IFERROR(IF(Q2283&lt;&gt;"",Q2283,IF(OR($S2283="",$T2283=""),"",IF($T2283&lt;&gt;"",_xlfn._xlws.FILTER(Q:Q,($BU:$BU=$BU2283)*($I:$I=$I2283)*($T:$T=$T2283)*($S:$S=_xlfn.MINIFS($S:$S,$T:$T,"="&amp;$T2283)),""))))&amp;"",IF(Q2283="","",""))&amp;""</f>
        <v>s</v>
      </c>
      <c r="AZ2283" t="str" cm="1">
        <f t="array" ref="AZ2283">IFERROR(IF(R2283&lt;&gt;"",R2283,IF(OR($S2283="",$T2283=""),"",IF($T2283&lt;&gt;"",_xlfn._xlws.FILTER(R:R,($BU:$BU=$BU2283)*($I:$I=$I2283)*($T:$T=$T2283)*($S:$S=_xlfn.MINIFS($S:$S,$T:$T,"="&amp;$T2283)),""))))&amp;"",IF(R2283="","",""))&amp;""</f>
        <v/>
      </c>
      <c r="BA2283" s="6">
        <f t="shared" si="3271"/>
        <v>196</v>
      </c>
      <c r="BB2283">
        <f t="shared" ref="BB2283:BD2283" si="3321">BB2282</f>
        <v>18987</v>
      </c>
      <c r="BC2283" t="str">
        <f t="shared" si="3321"/>
        <v>Velodrome</v>
      </c>
      <c r="BD2283" t="str">
        <f t="shared" si="3321"/>
        <v>Outlaws</v>
      </c>
      <c r="BE2283" t="s">
        <v>13</v>
      </c>
      <c r="BF2283" t="s">
        <v>586</v>
      </c>
      <c r="BI2283" cm="1">
        <f t="array" ref="BI2283">IFERROR(_xlfn._xlws.FILTER(shifts!A:A,(shifts!B:B=events!AD2283)*(shifts!AG:AG&gt;=events!BK2283)*(shifts!AH:AH&lt;=events!BL2283)),BI2282)</f>
        <v>80</v>
      </c>
      <c r="BJ2283" s="15">
        <f t="shared" si="3273"/>
        <v>1</v>
      </c>
      <c r="BK2283">
        <f t="shared" si="3274"/>
        <v>997</v>
      </c>
      <c r="BL2283">
        <f t="shared" si="3275"/>
        <v>996</v>
      </c>
      <c r="BM2283" s="15">
        <f>SUMIFS(BJ$2:BJ2283,K$2:K2283,"=Intermission")+SUMIFS(BJ$2:BJ2283,K$2:K2283,"=Timeout")</f>
        <v>143</v>
      </c>
      <c r="BN2283">
        <f t="shared" si="3276"/>
        <v>2303</v>
      </c>
      <c r="BO2283" s="19">
        <f t="shared" si="3277"/>
        <v>2386</v>
      </c>
      <c r="BP2283">
        <f t="shared" si="3278"/>
        <v>2381</v>
      </c>
      <c r="BQ2283" s="17">
        <f t="shared" si="3279"/>
        <v>2387</v>
      </c>
      <c r="BR2283" t="str">
        <f t="shared" si="3280"/>
        <v>event_team_player_1</v>
      </c>
      <c r="BS2283">
        <f>COUNTIFS(S$3:S2283,"="&amp;S2283,AI$3:AI2283,"="&amp;AI2283)</f>
        <v>1</v>
      </c>
      <c r="BT2283" t="str">
        <f>IFERROR(VLOOKUP(BB2283&amp;BU2283&amp;X2283,game_rosters!U:W,3,FALSE),"")</f>
        <v>P100034</v>
      </c>
      <c r="BU2283" t="str">
        <f t="shared" si="3281"/>
        <v>Outlaws</v>
      </c>
    </row>
    <row r="2284" spans="1:73" x14ac:dyDescent="0.2">
      <c r="A2284">
        <f t="shared" si="3256"/>
        <v>1</v>
      </c>
      <c r="I2284" s="44">
        <v>18</v>
      </c>
      <c r="K2284" t="s">
        <v>7</v>
      </c>
      <c r="L2284" t="s">
        <v>172</v>
      </c>
      <c r="M2284" t="s">
        <v>65</v>
      </c>
      <c r="N2284" t="s">
        <v>595</v>
      </c>
      <c r="O2284" t="s">
        <v>569</v>
      </c>
      <c r="P2284" t="s">
        <v>654</v>
      </c>
      <c r="Q2284" t="s">
        <v>595</v>
      </c>
      <c r="S2284">
        <v>1175</v>
      </c>
      <c r="T2284">
        <v>185</v>
      </c>
      <c r="W2284" t="s">
        <v>731</v>
      </c>
      <c r="X2284">
        <v>18</v>
      </c>
      <c r="Z2284">
        <v>1</v>
      </c>
      <c r="AA2284">
        <f t="shared" si="3305"/>
        <v>2175</v>
      </c>
      <c r="AB2284">
        <f t="shared" si="3306"/>
        <v>9185</v>
      </c>
      <c r="AC2284">
        <f t="shared" si="3252"/>
        <v>9185</v>
      </c>
      <c r="AD2284" s="6">
        <v>3</v>
      </c>
      <c r="AE2284" t="s">
        <v>917</v>
      </c>
      <c r="AF2284" t="s">
        <v>750</v>
      </c>
      <c r="AG2284" t="s">
        <v>756</v>
      </c>
      <c r="AH2284" t="s">
        <v>756</v>
      </c>
      <c r="AI2284" t="str">
        <f t="shared" si="3257"/>
        <v>e</v>
      </c>
      <c r="AJ2284" t="str">
        <f t="shared" si="3258"/>
        <v/>
      </c>
      <c r="AK2284" t="str">
        <f t="shared" si="3259"/>
        <v/>
      </c>
      <c r="AL2284" t="str">
        <f t="shared" si="3260"/>
        <v/>
      </c>
      <c r="AM2284" t="str">
        <f t="shared" si="3261"/>
        <v/>
      </c>
      <c r="AN2284" t="str">
        <f t="shared" si="3262"/>
        <v>Away</v>
      </c>
      <c r="AO2284" t="str">
        <f t="shared" si="3263"/>
        <v>a</v>
      </c>
      <c r="AP2284" t="str">
        <f t="shared" si="3264"/>
        <v/>
      </c>
      <c r="AQ2284" t="str">
        <f t="shared" si="3265"/>
        <v/>
      </c>
      <c r="AR2284" t="str">
        <f t="shared" si="3266"/>
        <v>Away</v>
      </c>
      <c r="AS2284" t="str">
        <f t="shared" si="3267"/>
        <v>a</v>
      </c>
      <c r="AT2284" t="str">
        <f t="shared" si="3268"/>
        <v>Offensive</v>
      </c>
      <c r="AU2284" t="str">
        <f t="shared" si="3269"/>
        <v/>
      </c>
      <c r="AV2284" t="str">
        <f t="shared" si="3270"/>
        <v/>
      </c>
      <c r="AW2284" t="str" cm="1">
        <f t="array" ref="AW2284">IFERROR(IF(O2284&lt;&gt;"",O2284,IF(OR($S2284="",$T2284=""),"",IF(O2284&lt;&gt;"",O2284,IF($T2284&lt;&gt;"",_xlfn._xlws.FILTER(O:O,($BU:$BU=$BU2284)*($I:$I=$I2284)*($T:$T=$T2284)*($S:$S=_xlfn.MINIFS($S:$S,$T:$T,"="&amp;$T2284)),"")))))&amp;"",IF(O2284="","",""))&amp;""</f>
        <v>OffensivePlay_Zone-Breakout</v>
      </c>
      <c r="AX2284" t="str" cm="1">
        <f t="array" ref="AX2284">IFERROR(IF(P2284&lt;&gt;"",P2284,IF(OR($S2284="",$T2284=""),"",IF($T2284&lt;&gt;"",_xlfn._xlws.FILTER(P:P,($BU:$BU=$BU2284)*($I:$I=$I2284)*($T:$T=$T2284)*($S:$S=_xlfn.MINIFS($S:$S,$T:$T,"="&amp;$T2284)),""))))&amp;"",IF(P2284="","",""))&amp;""</f>
        <v>OffensivePlay_Pass-SecondTouch</v>
      </c>
      <c r="AY2284" t="str" cm="1">
        <f t="array" ref="AY2284">IFERROR(IF(Q2284&lt;&gt;"",Q2284,IF(OR($S2284="",$T2284=""),"",IF($T2284&lt;&gt;"",_xlfn._xlws.FILTER(Q:Q,($BU:$BU=$BU2284)*($I:$I=$I2284)*($T:$T=$T2284)*($S:$S=_xlfn.MINIFS($S:$S,$T:$T,"="&amp;$T2284)),""))))&amp;"",IF(Q2284="","",""))&amp;""</f>
        <v>s</v>
      </c>
      <c r="AZ2284" t="str" cm="1">
        <f t="array" ref="AZ2284">IFERROR(IF(R2284&lt;&gt;"",R2284,IF(OR($S2284="",$T2284=""),"",IF($T2284&lt;&gt;"",_xlfn._xlws.FILTER(R:R,($BU:$BU=$BU2284)*($I:$I=$I2284)*($T:$T=$T2284)*($S:$S=_xlfn.MINIFS($S:$S,$T:$T,"="&amp;$T2284)),""))))&amp;"",IF(R2284="","",""))&amp;""</f>
        <v/>
      </c>
      <c r="BA2284" s="6">
        <f t="shared" si="3271"/>
        <v>196</v>
      </c>
      <c r="BB2284">
        <f t="shared" ref="BB2284:BD2284" si="3322">BB2283</f>
        <v>18987</v>
      </c>
      <c r="BC2284" t="str">
        <f t="shared" si="3322"/>
        <v>Velodrome</v>
      </c>
      <c r="BD2284" t="str">
        <f t="shared" si="3322"/>
        <v>Outlaws</v>
      </c>
      <c r="BE2284" t="s">
        <v>7</v>
      </c>
      <c r="BF2284" t="s">
        <v>172</v>
      </c>
      <c r="BI2284" cm="1">
        <f t="array" ref="BI2284">IFERROR(_xlfn._xlws.FILTER(shifts!A:A,(shifts!B:B=events!AD2284)*(shifts!AG:AG&gt;=events!BK2284)*(shifts!AH:AH&lt;=events!BL2284)),BI2283)</f>
        <v>80</v>
      </c>
      <c r="BJ2284" s="15">
        <f t="shared" si="3273"/>
        <v>0</v>
      </c>
      <c r="BK2284">
        <f t="shared" si="3274"/>
        <v>995</v>
      </c>
      <c r="BL2284">
        <f t="shared" si="3275"/>
        <v>995</v>
      </c>
      <c r="BM2284" s="15">
        <f>SUMIFS(BJ$2:BJ2284,K$2:K2284,"=Intermission")+SUMIFS(BJ$2:BJ2284,K$2:K2284,"=Timeout")</f>
        <v>143</v>
      </c>
      <c r="BN2284">
        <f t="shared" si="3276"/>
        <v>2303</v>
      </c>
      <c r="BO2284" s="19">
        <f t="shared" si="3277"/>
        <v>2388</v>
      </c>
      <c r="BP2284">
        <f t="shared" si="3278"/>
        <v>2383</v>
      </c>
      <c r="BQ2284" s="17">
        <f t="shared" si="3279"/>
        <v>2388</v>
      </c>
      <c r="BR2284" t="str">
        <f t="shared" si="3280"/>
        <v>event_team_player_1</v>
      </c>
      <c r="BS2284">
        <f>COUNTIFS(S$3:S2284,"="&amp;S2284,AI$3:AI2284,"="&amp;AI2284)</f>
        <v>1</v>
      </c>
      <c r="BT2284" t="str">
        <f>IFERROR(VLOOKUP(BB2284&amp;BU2284&amp;X2284,game_rosters!U:W,3,FALSE),"")</f>
        <v>P100034</v>
      </c>
      <c r="BU2284" t="str">
        <f t="shared" si="3281"/>
        <v>Outlaws</v>
      </c>
    </row>
    <row r="2285" spans="1:73" x14ac:dyDescent="0.2">
      <c r="A2285" t="str">
        <f t="shared" si="3256"/>
        <v/>
      </c>
      <c r="I2285" s="44">
        <v>77</v>
      </c>
      <c r="S2285">
        <v>1175</v>
      </c>
      <c r="T2285">
        <v>185</v>
      </c>
      <c r="X2285">
        <v>77</v>
      </c>
      <c r="Z2285">
        <v>1</v>
      </c>
      <c r="AA2285">
        <f t="shared" si="3305"/>
        <v>2175</v>
      </c>
      <c r="AB2285">
        <f t="shared" si="3306"/>
        <v>9185</v>
      </c>
      <c r="AC2285">
        <f t="shared" si="3252"/>
        <v>9185</v>
      </c>
      <c r="AD2285" s="6">
        <v>3</v>
      </c>
      <c r="AE2285" t="s">
        <v>917</v>
      </c>
      <c r="AF2285" t="s">
        <v>750</v>
      </c>
      <c r="AG2285" t="s">
        <v>756</v>
      </c>
      <c r="AH2285" t="s">
        <v>756</v>
      </c>
      <c r="AI2285" t="str">
        <f t="shared" si="3257"/>
        <v>e</v>
      </c>
      <c r="AJ2285" t="str">
        <f t="shared" si="3258"/>
        <v/>
      </c>
      <c r="AK2285" t="str">
        <f t="shared" si="3259"/>
        <v/>
      </c>
      <c r="AL2285" t="str">
        <f t="shared" si="3260"/>
        <v/>
      </c>
      <c r="AM2285" t="str">
        <f t="shared" si="3261"/>
        <v/>
      </c>
      <c r="AN2285" t="str">
        <f t="shared" si="3262"/>
        <v>Away</v>
      </c>
      <c r="AO2285" t="str">
        <f t="shared" si="3263"/>
        <v>a</v>
      </c>
      <c r="AP2285" t="str">
        <f t="shared" si="3264"/>
        <v/>
      </c>
      <c r="AQ2285" t="str">
        <f t="shared" si="3265"/>
        <v/>
      </c>
      <c r="AR2285" t="str">
        <f t="shared" si="3266"/>
        <v>Away</v>
      </c>
      <c r="AS2285" t="str">
        <f t="shared" si="3267"/>
        <v>a</v>
      </c>
      <c r="AT2285" t="str">
        <f t="shared" si="3268"/>
        <v>Offensive</v>
      </c>
      <c r="AU2285" t="str">
        <f t="shared" si="3269"/>
        <v/>
      </c>
      <c r="AV2285" t="str">
        <f t="shared" si="3270"/>
        <v/>
      </c>
      <c r="AW2285" t="str" cm="1">
        <f t="array" ref="AW2285">IFERROR(IF(O2285&lt;&gt;"",O2285,IF(OR($S2285="",$T2285=""),"",IF(O2285&lt;&gt;"",O2285,IF($T2285&lt;&gt;"",_xlfn._xlws.FILTER(O:O,($BU:$BU=$BU2285)*($I:$I=$I2285)*($T:$T=$T2285)*($S:$S=_xlfn.MINIFS($S:$S,$T:$T,"="&amp;$T2285)),"")))))&amp;"",IF(O2285="","",""))&amp;""</f>
        <v/>
      </c>
      <c r="AX2285" t="str" cm="1">
        <f t="array" ref="AX2285">IFERROR(IF(P2285&lt;&gt;"",P2285,IF(OR($S2285="",$T2285=""),"",IF($T2285&lt;&gt;"",_xlfn._xlws.FILTER(P:P,($BU:$BU=$BU2285)*($I:$I=$I2285)*($T:$T=$T2285)*($S:$S=_xlfn.MINIFS($S:$S,$T:$T,"="&amp;$T2285)),""))))&amp;"",IF(P2285="","",""))&amp;""</f>
        <v/>
      </c>
      <c r="AY2285" t="str" cm="1">
        <f t="array" ref="AY2285">IFERROR(IF(Q2285&lt;&gt;"",Q2285,IF(OR($S2285="",$T2285=""),"",IF($T2285&lt;&gt;"",_xlfn._xlws.FILTER(Q:Q,($BU:$BU=$BU2285)*($I:$I=$I2285)*($T:$T=$T2285)*($S:$S=_xlfn.MINIFS($S:$S,$T:$T,"="&amp;$T2285)),""))))&amp;"",IF(Q2285="","",""))&amp;""</f>
        <v/>
      </c>
      <c r="AZ2285" t="str" cm="1">
        <f t="array" ref="AZ2285">IFERROR(IF(R2285&lt;&gt;"",R2285,IF(OR($S2285="",$T2285=""),"",IF($T2285&lt;&gt;"",_xlfn._xlws.FILTER(R:R,($BU:$BU=$BU2285)*($I:$I=$I2285)*($T:$T=$T2285)*($S:$S=_xlfn.MINIFS($S:$S,$T:$T,"="&amp;$T2285)),""))))&amp;"",IF(R2285="","",""))&amp;""</f>
        <v/>
      </c>
      <c r="BA2285" s="6">
        <f t="shared" si="3271"/>
        <v>196</v>
      </c>
      <c r="BB2285">
        <f t="shared" ref="BB2285:BD2285" si="3323">BB2284</f>
        <v>18987</v>
      </c>
      <c r="BC2285" t="str">
        <f t="shared" si="3323"/>
        <v>Velodrome</v>
      </c>
      <c r="BD2285" t="str">
        <f t="shared" si="3323"/>
        <v>Outlaws</v>
      </c>
      <c r="BE2285" t="s">
        <v>7</v>
      </c>
      <c r="BF2285" t="s">
        <v>172</v>
      </c>
      <c r="BI2285" cm="1">
        <f t="array" ref="BI2285">IFERROR(_xlfn._xlws.FILTER(shifts!A:A,(shifts!B:B=events!AD2285)*(shifts!AG:AG&gt;=events!BK2285)*(shifts!AH:AH&lt;=events!BL2285)),BI2284)</f>
        <v>80</v>
      </c>
      <c r="BJ2285" s="15">
        <f t="shared" si="3273"/>
        <v>0</v>
      </c>
      <c r="BK2285">
        <f t="shared" si="3274"/>
        <v>995</v>
      </c>
      <c r="BL2285">
        <f t="shared" si="3275"/>
        <v>995</v>
      </c>
      <c r="BM2285" s="15">
        <f>SUMIFS(BJ$2:BJ2285,K$2:K2285,"=Intermission")+SUMIFS(BJ$2:BJ2285,K$2:K2285,"=Timeout")</f>
        <v>143</v>
      </c>
      <c r="BN2285">
        <f t="shared" si="3276"/>
        <v>2303</v>
      </c>
      <c r="BO2285" s="19">
        <f t="shared" si="3277"/>
        <v>2388</v>
      </c>
      <c r="BP2285">
        <f t="shared" si="3278"/>
        <v>2383</v>
      </c>
      <c r="BQ2285" s="17">
        <f t="shared" si="3279"/>
        <v>2388</v>
      </c>
      <c r="BR2285" t="str">
        <f t="shared" si="3280"/>
        <v>event_team_player_2</v>
      </c>
      <c r="BS2285">
        <f>COUNTIFS(S$3:S2285,"="&amp;S2285,AI$3:AI2285,"="&amp;AI2285)</f>
        <v>2</v>
      </c>
      <c r="BT2285" t="str">
        <f>IFERROR(VLOOKUP(BB2285&amp;BU2285&amp;X2285,game_rosters!U:W,3,FALSE),"")</f>
        <v>P100185</v>
      </c>
      <c r="BU2285" t="str">
        <f t="shared" si="3281"/>
        <v>Outlaws</v>
      </c>
    </row>
    <row r="2286" spans="1:73" x14ac:dyDescent="0.2">
      <c r="A2286">
        <f t="shared" si="3256"/>
        <v>1</v>
      </c>
      <c r="I2286" s="44">
        <v>18</v>
      </c>
      <c r="K2286" t="s">
        <v>238</v>
      </c>
      <c r="L2286" t="s">
        <v>184</v>
      </c>
      <c r="M2286" t="s">
        <v>89</v>
      </c>
      <c r="N2286" t="s">
        <v>595</v>
      </c>
      <c r="O2286" t="s">
        <v>569</v>
      </c>
      <c r="P2286" t="s">
        <v>654</v>
      </c>
      <c r="Q2286" t="s">
        <v>595</v>
      </c>
      <c r="S2286">
        <v>1176</v>
      </c>
      <c r="T2286">
        <v>185</v>
      </c>
      <c r="W2286" t="s">
        <v>731</v>
      </c>
      <c r="X2286">
        <v>18</v>
      </c>
      <c r="Z2286">
        <v>1</v>
      </c>
      <c r="AA2286">
        <f t="shared" si="3305"/>
        <v>2176</v>
      </c>
      <c r="AB2286">
        <f t="shared" si="3306"/>
        <v>9185</v>
      </c>
      <c r="AC2286">
        <f t="shared" si="3252"/>
        <v>9185</v>
      </c>
      <c r="AD2286" s="6">
        <v>3</v>
      </c>
      <c r="AE2286" t="s">
        <v>917</v>
      </c>
      <c r="AF2286" t="s">
        <v>750</v>
      </c>
      <c r="AG2286" t="s">
        <v>756</v>
      </c>
      <c r="AH2286" t="s">
        <v>756</v>
      </c>
      <c r="AI2286" t="str">
        <f t="shared" si="3257"/>
        <v>e</v>
      </c>
      <c r="AJ2286" t="str">
        <f t="shared" si="3258"/>
        <v/>
      </c>
      <c r="AK2286" t="str">
        <f t="shared" si="3259"/>
        <v/>
      </c>
      <c r="AL2286" t="str">
        <f t="shared" si="3260"/>
        <v/>
      </c>
      <c r="AM2286" t="str">
        <f t="shared" si="3261"/>
        <v/>
      </c>
      <c r="AN2286" t="str">
        <f t="shared" si="3262"/>
        <v>Away</v>
      </c>
      <c r="AO2286" t="str">
        <f t="shared" si="3263"/>
        <v>a</v>
      </c>
      <c r="AP2286" t="str">
        <f t="shared" si="3264"/>
        <v/>
      </c>
      <c r="AQ2286" t="str">
        <f t="shared" si="3265"/>
        <v/>
      </c>
      <c r="AR2286" t="str">
        <f t="shared" si="3266"/>
        <v>Away</v>
      </c>
      <c r="AS2286" t="str">
        <f t="shared" si="3267"/>
        <v>a</v>
      </c>
      <c r="AT2286" t="str">
        <f t="shared" si="3268"/>
        <v>Offensive</v>
      </c>
      <c r="AU2286" t="str">
        <f t="shared" si="3269"/>
        <v/>
      </c>
      <c r="AV2286" t="str">
        <f t="shared" si="3270"/>
        <v/>
      </c>
      <c r="AW2286" t="str" cm="1">
        <f t="array" ref="AW2286">IFERROR(IF(O2286&lt;&gt;"",O2286,IF(OR($S2286="",$T2286=""),"",IF(O2286&lt;&gt;"",O2286,IF($T2286&lt;&gt;"",_xlfn._xlws.FILTER(O:O,($BU:$BU=$BU2286)*($I:$I=$I2286)*($T:$T=$T2286)*($S:$S=_xlfn.MINIFS($S:$S,$T:$T,"="&amp;$T2286)),"")))))&amp;"",IF(O2286="","",""))&amp;""</f>
        <v>OffensivePlay_Zone-Breakout</v>
      </c>
      <c r="AX2286" t="str" cm="1">
        <f t="array" ref="AX2286">IFERROR(IF(P2286&lt;&gt;"",P2286,IF(OR($S2286="",$T2286=""),"",IF($T2286&lt;&gt;"",_xlfn._xlws.FILTER(P:P,($BU:$BU=$BU2286)*($I:$I=$I2286)*($T:$T=$T2286)*($S:$S=_xlfn.MINIFS($S:$S,$T:$T,"="&amp;$T2286)),""))))&amp;"",IF(P2286="","",""))&amp;""</f>
        <v>OffensivePlay_Pass-SecondTouch</v>
      </c>
      <c r="AY2286" t="str" cm="1">
        <f t="array" ref="AY2286">IFERROR(IF(Q2286&lt;&gt;"",Q2286,IF(OR($S2286="",$T2286=""),"",IF($T2286&lt;&gt;"",_xlfn._xlws.FILTER(Q:Q,($BU:$BU=$BU2286)*($I:$I=$I2286)*($T:$T=$T2286)*($S:$S=_xlfn.MINIFS($S:$S,$T:$T,"="&amp;$T2286)),""))))&amp;"",IF(Q2286="","",""))&amp;""</f>
        <v>s</v>
      </c>
      <c r="AZ2286" t="str" cm="1">
        <f t="array" ref="AZ2286">IFERROR(IF(R2286&lt;&gt;"",R2286,IF(OR($S2286="",$T2286=""),"",IF($T2286&lt;&gt;"",_xlfn._xlws.FILTER(R:R,($BU:$BU=$BU2286)*($I:$I=$I2286)*($T:$T=$T2286)*($S:$S=_xlfn.MINIFS($S:$S,$T:$T,"="&amp;$T2286)),""))))&amp;"",IF(R2286="","",""))&amp;""</f>
        <v/>
      </c>
      <c r="BA2286" s="6">
        <f t="shared" si="3271"/>
        <v>197</v>
      </c>
      <c r="BB2286">
        <f t="shared" ref="BB2286:BD2286" si="3324">BB2285</f>
        <v>18987</v>
      </c>
      <c r="BC2286" t="str">
        <f t="shared" si="3324"/>
        <v>Velodrome</v>
      </c>
      <c r="BD2286" t="str">
        <f t="shared" si="3324"/>
        <v>Outlaws</v>
      </c>
      <c r="BE2286" t="s">
        <v>238</v>
      </c>
      <c r="BF2286" t="s">
        <v>184</v>
      </c>
      <c r="BI2286" cm="1">
        <f t="array" ref="BI2286">IFERROR(_xlfn._xlws.FILTER(shifts!A:A,(shifts!B:B=events!AD2286)*(shifts!AG:AG&gt;=events!BK2286)*(shifts!AH:AH&lt;=events!BL2286)),BI2285)</f>
        <v>80</v>
      </c>
      <c r="BJ2286" s="15">
        <f t="shared" si="3273"/>
        <v>0</v>
      </c>
      <c r="BK2286">
        <f t="shared" si="3274"/>
        <v>995</v>
      </c>
      <c r="BL2286">
        <f t="shared" si="3275"/>
        <v>995</v>
      </c>
      <c r="BM2286" s="15">
        <f>SUMIFS(BJ$2:BJ2286,K$2:K2286,"=Intermission")+SUMIFS(BJ$2:BJ2286,K$2:K2286,"=Timeout")</f>
        <v>143</v>
      </c>
      <c r="BN2286">
        <f t="shared" si="3276"/>
        <v>2303</v>
      </c>
      <c r="BO2286" s="19">
        <f t="shared" si="3277"/>
        <v>2388</v>
      </c>
      <c r="BP2286">
        <f t="shared" si="3278"/>
        <v>2383</v>
      </c>
      <c r="BQ2286" s="17">
        <f t="shared" si="3279"/>
        <v>2388</v>
      </c>
      <c r="BR2286" t="str">
        <f t="shared" si="3280"/>
        <v>event_team_player_1</v>
      </c>
      <c r="BS2286">
        <f>COUNTIFS(S$3:S2286,"="&amp;S2286,AI$3:AI2286,"="&amp;AI2286)</f>
        <v>1</v>
      </c>
      <c r="BT2286" t="str">
        <f>IFERROR(VLOOKUP(BB2286&amp;BU2286&amp;X2286,game_rosters!U:W,3,FALSE),"")</f>
        <v>P100034</v>
      </c>
      <c r="BU2286" t="str">
        <f t="shared" si="3281"/>
        <v>Outlaws</v>
      </c>
    </row>
    <row r="2287" spans="1:73" x14ac:dyDescent="0.2">
      <c r="A2287" t="str">
        <f t="shared" si="3256"/>
        <v/>
      </c>
      <c r="I2287" s="44">
        <v>77</v>
      </c>
      <c r="S2287">
        <v>1176</v>
      </c>
      <c r="T2287">
        <v>185</v>
      </c>
      <c r="X2287">
        <v>77</v>
      </c>
      <c r="Z2287">
        <v>1</v>
      </c>
      <c r="AA2287">
        <f t="shared" si="3305"/>
        <v>2176</v>
      </c>
      <c r="AB2287">
        <f t="shared" si="3306"/>
        <v>9185</v>
      </c>
      <c r="AC2287">
        <f t="shared" si="3252"/>
        <v>9185</v>
      </c>
      <c r="AD2287" s="6">
        <v>3</v>
      </c>
      <c r="AE2287" t="s">
        <v>917</v>
      </c>
      <c r="AF2287" t="s">
        <v>750</v>
      </c>
      <c r="AG2287" t="s">
        <v>756</v>
      </c>
      <c r="AH2287" t="s">
        <v>756</v>
      </c>
      <c r="AI2287" t="str">
        <f t="shared" si="3257"/>
        <v>e</v>
      </c>
      <c r="AJ2287" t="str">
        <f t="shared" si="3258"/>
        <v/>
      </c>
      <c r="AK2287" t="str">
        <f t="shared" si="3259"/>
        <v/>
      </c>
      <c r="AL2287" t="str">
        <f t="shared" si="3260"/>
        <v/>
      </c>
      <c r="AM2287" t="str">
        <f t="shared" si="3261"/>
        <v/>
      </c>
      <c r="AN2287" t="str">
        <f t="shared" si="3262"/>
        <v>Away</v>
      </c>
      <c r="AO2287" t="str">
        <f t="shared" si="3263"/>
        <v>a</v>
      </c>
      <c r="AP2287" t="str">
        <f t="shared" si="3264"/>
        <v/>
      </c>
      <c r="AQ2287" t="str">
        <f t="shared" si="3265"/>
        <v/>
      </c>
      <c r="AR2287" t="str">
        <f t="shared" si="3266"/>
        <v>Away</v>
      </c>
      <c r="AS2287" t="str">
        <f t="shared" si="3267"/>
        <v>a</v>
      </c>
      <c r="AT2287" t="str">
        <f t="shared" si="3268"/>
        <v>Offensive</v>
      </c>
      <c r="AU2287" t="str">
        <f t="shared" si="3269"/>
        <v/>
      </c>
      <c r="AV2287" t="str">
        <f t="shared" si="3270"/>
        <v/>
      </c>
      <c r="AW2287" t="str" cm="1">
        <f t="array" ref="AW2287">IFERROR(IF(O2287&lt;&gt;"",O2287,IF(OR($S2287="",$T2287=""),"",IF(O2287&lt;&gt;"",O2287,IF($T2287&lt;&gt;"",_xlfn._xlws.FILTER(O:O,($BU:$BU=$BU2287)*($I:$I=$I2287)*($T:$T=$T2287)*($S:$S=_xlfn.MINIFS($S:$S,$T:$T,"="&amp;$T2287)),"")))))&amp;"",IF(O2287="","",""))&amp;""</f>
        <v/>
      </c>
      <c r="AX2287" t="str" cm="1">
        <f t="array" ref="AX2287">IFERROR(IF(P2287&lt;&gt;"",P2287,IF(OR($S2287="",$T2287=""),"",IF($T2287&lt;&gt;"",_xlfn._xlws.FILTER(P:P,($BU:$BU=$BU2287)*($I:$I=$I2287)*($T:$T=$T2287)*($S:$S=_xlfn.MINIFS($S:$S,$T:$T,"="&amp;$T2287)),""))))&amp;"",IF(P2287="","",""))&amp;""</f>
        <v/>
      </c>
      <c r="AY2287" t="str" cm="1">
        <f t="array" ref="AY2287">IFERROR(IF(Q2287&lt;&gt;"",Q2287,IF(OR($S2287="",$T2287=""),"",IF($T2287&lt;&gt;"",_xlfn._xlws.FILTER(Q:Q,($BU:$BU=$BU2287)*($I:$I=$I2287)*($T:$T=$T2287)*($S:$S=_xlfn.MINIFS($S:$S,$T:$T,"="&amp;$T2287)),""))))&amp;"",IF(Q2287="","",""))&amp;""</f>
        <v/>
      </c>
      <c r="AZ2287" t="str" cm="1">
        <f t="array" ref="AZ2287">IFERROR(IF(R2287&lt;&gt;"",R2287,IF(OR($S2287="",$T2287=""),"",IF($T2287&lt;&gt;"",_xlfn._xlws.FILTER(R:R,($BU:$BU=$BU2287)*($I:$I=$I2287)*($T:$T=$T2287)*($S:$S=_xlfn.MINIFS($S:$S,$T:$T,"="&amp;$T2287)),""))))&amp;"",IF(R2287="","",""))&amp;""</f>
        <v/>
      </c>
      <c r="BA2287" s="6">
        <f t="shared" si="3271"/>
        <v>197</v>
      </c>
      <c r="BB2287">
        <f t="shared" ref="BB2287:BD2287" si="3325">BB2286</f>
        <v>18987</v>
      </c>
      <c r="BC2287" t="str">
        <f t="shared" si="3325"/>
        <v>Velodrome</v>
      </c>
      <c r="BD2287" t="str">
        <f t="shared" si="3325"/>
        <v>Outlaws</v>
      </c>
      <c r="BE2287" t="s">
        <v>238</v>
      </c>
      <c r="BF2287" t="s">
        <v>184</v>
      </c>
      <c r="BI2287" cm="1">
        <f t="array" ref="BI2287">IFERROR(_xlfn._xlws.FILTER(shifts!A:A,(shifts!B:B=events!AD2287)*(shifts!AG:AG&gt;=events!BK2287)*(shifts!AH:AH&lt;=events!BL2287)),BI2286)</f>
        <v>80</v>
      </c>
      <c r="BJ2287" s="15">
        <f t="shared" si="3273"/>
        <v>0</v>
      </c>
      <c r="BK2287">
        <f t="shared" si="3274"/>
        <v>995</v>
      </c>
      <c r="BL2287">
        <f t="shared" si="3275"/>
        <v>995</v>
      </c>
      <c r="BM2287" s="15">
        <f>SUMIFS(BJ$2:BJ2287,K$2:K2287,"=Intermission")+SUMIFS(BJ$2:BJ2287,K$2:K2287,"=Timeout")</f>
        <v>143</v>
      </c>
      <c r="BN2287">
        <f t="shared" si="3276"/>
        <v>2303</v>
      </c>
      <c r="BO2287" s="19">
        <f t="shared" si="3277"/>
        <v>2388</v>
      </c>
      <c r="BP2287">
        <f t="shared" si="3278"/>
        <v>2383</v>
      </c>
      <c r="BQ2287" s="17">
        <f t="shared" si="3279"/>
        <v>2388</v>
      </c>
      <c r="BR2287" t="str">
        <f t="shared" si="3280"/>
        <v>event_team_player_2</v>
      </c>
      <c r="BS2287">
        <f>COUNTIFS(S$3:S2287,"="&amp;S2287,AI$3:AI2287,"="&amp;AI2287)</f>
        <v>2</v>
      </c>
      <c r="BT2287" t="str">
        <f>IFERROR(VLOOKUP(BB2287&amp;BU2287&amp;X2287,game_rosters!U:W,3,FALSE),"")</f>
        <v>P100185</v>
      </c>
      <c r="BU2287" t="str">
        <f t="shared" si="3281"/>
        <v>Outlaws</v>
      </c>
    </row>
    <row r="2288" spans="1:73" x14ac:dyDescent="0.2">
      <c r="A2288">
        <f t="shared" si="3256"/>
        <v>1</v>
      </c>
      <c r="I2288" s="44">
        <v>77</v>
      </c>
      <c r="K2288" t="s">
        <v>13</v>
      </c>
      <c r="S2288">
        <v>1177</v>
      </c>
      <c r="T2288" t="s">
        <v>756</v>
      </c>
      <c r="W2288" t="s">
        <v>731</v>
      </c>
      <c r="X2288">
        <v>77</v>
      </c>
      <c r="Z2288">
        <v>1</v>
      </c>
      <c r="AA2288">
        <f t="shared" si="3305"/>
        <v>2177</v>
      </c>
      <c r="AB2288" t="str">
        <f t="shared" si="3306"/>
        <v/>
      </c>
      <c r="AC2288">
        <f t="shared" si="3252"/>
        <v>2177</v>
      </c>
      <c r="AD2288" s="6">
        <v>3</v>
      </c>
      <c r="AE2288" t="s">
        <v>917</v>
      </c>
      <c r="AF2288" t="s">
        <v>926</v>
      </c>
      <c r="AG2288" t="s">
        <v>917</v>
      </c>
      <c r="AH2288" t="s">
        <v>927</v>
      </c>
      <c r="AI2288" t="str">
        <f t="shared" si="3257"/>
        <v>e</v>
      </c>
      <c r="AJ2288" t="str">
        <f t="shared" si="3258"/>
        <v/>
      </c>
      <c r="AK2288" t="str">
        <f t="shared" si="3259"/>
        <v/>
      </c>
      <c r="AL2288" t="str">
        <f t="shared" si="3260"/>
        <v/>
      </c>
      <c r="AM2288" t="str">
        <f t="shared" si="3261"/>
        <v/>
      </c>
      <c r="AN2288" t="str">
        <f t="shared" si="3262"/>
        <v>Away</v>
      </c>
      <c r="AO2288" t="str">
        <f t="shared" si="3263"/>
        <v>a</v>
      </c>
      <c r="AP2288" t="str">
        <f t="shared" si="3264"/>
        <v/>
      </c>
      <c r="AQ2288" t="str">
        <f t="shared" si="3265"/>
        <v/>
      </c>
      <c r="AR2288" t="str">
        <f t="shared" si="3266"/>
        <v>Away</v>
      </c>
      <c r="AS2288" t="str">
        <f t="shared" si="3267"/>
        <v>a</v>
      </c>
      <c r="AT2288" t="str">
        <f t="shared" si="3268"/>
        <v>Offensive</v>
      </c>
      <c r="AU2288" t="str">
        <f t="shared" si="3269"/>
        <v/>
      </c>
      <c r="AV2288" t="str">
        <f t="shared" si="3270"/>
        <v/>
      </c>
      <c r="AW2288" t="str" cm="1">
        <f t="array" ref="AW2288">IFERROR(IF(O2288&lt;&gt;"",O2288,IF(OR($S2288="",$T2288=""),"",IF(O2288&lt;&gt;"",O2288,IF($T2288&lt;&gt;"",_xlfn._xlws.FILTER(O:O,($BU:$BU=$BU2288)*($I:$I=$I2288)*($T:$T=$T2288)*($S:$S=_xlfn.MINIFS($S:$S,$T:$T,"="&amp;$T2288)),"")))))&amp;"",IF(O2288="","",""))&amp;""</f>
        <v/>
      </c>
      <c r="AX2288" t="str" cm="1">
        <f t="array" ref="AX2288">IFERROR(IF(P2288&lt;&gt;"",P2288,IF(OR($S2288="",$T2288=""),"",IF($T2288&lt;&gt;"",_xlfn._xlws.FILTER(P:P,($BU:$BU=$BU2288)*($I:$I=$I2288)*($T:$T=$T2288)*($S:$S=_xlfn.MINIFS($S:$S,$T:$T,"="&amp;$T2288)),""))))&amp;"",IF(P2288="","",""))&amp;""</f>
        <v/>
      </c>
      <c r="AY2288" t="str" cm="1">
        <f t="array" ref="AY2288">IFERROR(IF(Q2288&lt;&gt;"",Q2288,IF(OR($S2288="",$T2288=""),"",IF($T2288&lt;&gt;"",_xlfn._xlws.FILTER(Q:Q,($BU:$BU=$BU2288)*($I:$I=$I2288)*($T:$T=$T2288)*($S:$S=_xlfn.MINIFS($S:$S,$T:$T,"="&amp;$T2288)),""))))&amp;"",IF(Q2288="","",""))&amp;""</f>
        <v/>
      </c>
      <c r="AZ2288" t="str" cm="1">
        <f t="array" ref="AZ2288">IFERROR(IF(R2288&lt;&gt;"",R2288,IF(OR($S2288="",$T2288=""),"",IF($T2288&lt;&gt;"",_xlfn._xlws.FILTER(R:R,($BU:$BU=$BU2288)*($I:$I=$I2288)*($T:$T=$T2288)*($S:$S=_xlfn.MINIFS($S:$S,$T:$T,"="&amp;$T2288)),""))))&amp;"",IF(R2288="","",""))&amp;""</f>
        <v/>
      </c>
      <c r="BA2288" s="6">
        <f t="shared" si="3271"/>
        <v>197</v>
      </c>
      <c r="BB2288">
        <f t="shared" ref="BB2288:BD2288" si="3326">BB2287</f>
        <v>18987</v>
      </c>
      <c r="BC2288" t="str">
        <f t="shared" si="3326"/>
        <v>Velodrome</v>
      </c>
      <c r="BD2288" t="str">
        <f t="shared" si="3326"/>
        <v>Outlaws</v>
      </c>
      <c r="BE2288" t="s">
        <v>13</v>
      </c>
      <c r="BF2288" t="s">
        <v>756</v>
      </c>
      <c r="BI2288" cm="1">
        <f t="array" ref="BI2288">IFERROR(_xlfn._xlws.FILTER(shifts!A:A,(shifts!B:B=events!AD2288)*(shifts!AG:AG&gt;=events!BK2288)*(shifts!AH:AH&lt;=events!BL2288)),BI2287)</f>
        <v>80</v>
      </c>
      <c r="BJ2288" s="15">
        <f t="shared" si="3273"/>
        <v>2</v>
      </c>
      <c r="BK2288">
        <f t="shared" si="3274"/>
        <v>994</v>
      </c>
      <c r="BL2288">
        <f t="shared" si="3275"/>
        <v>992</v>
      </c>
      <c r="BM2288" s="15">
        <f>SUMIFS(BJ$2:BJ2288,K$2:K2288,"=Intermission")+SUMIFS(BJ$2:BJ2288,K$2:K2288,"=Timeout")</f>
        <v>143</v>
      </c>
      <c r="BN2288">
        <f t="shared" si="3276"/>
        <v>2303</v>
      </c>
      <c r="BO2288" s="19">
        <f t="shared" si="3277"/>
        <v>2389</v>
      </c>
      <c r="BP2288">
        <f t="shared" si="3278"/>
        <v>2384</v>
      </c>
      <c r="BQ2288" s="17">
        <f t="shared" si="3279"/>
        <v>2391</v>
      </c>
      <c r="BR2288" t="str">
        <f t="shared" si="3280"/>
        <v>event_team_player_1</v>
      </c>
      <c r="BS2288">
        <f>COUNTIFS(S$3:S2288,"="&amp;S2288,AI$3:AI2288,"="&amp;AI2288)</f>
        <v>1</v>
      </c>
      <c r="BT2288" t="str">
        <f>IFERROR(VLOOKUP(BB2288&amp;BU2288&amp;X2288,game_rosters!U:W,3,FALSE),"")</f>
        <v>P100185</v>
      </c>
      <c r="BU2288" t="str">
        <f t="shared" si="3281"/>
        <v>Outlaws</v>
      </c>
    </row>
    <row r="2289" spans="1:73" x14ac:dyDescent="0.2">
      <c r="A2289">
        <f t="shared" si="3256"/>
        <v>1</v>
      </c>
      <c r="I2289" s="44">
        <v>77</v>
      </c>
      <c r="K2289" t="s">
        <v>238</v>
      </c>
      <c r="L2289" t="s">
        <v>174</v>
      </c>
      <c r="M2289" t="s">
        <v>85</v>
      </c>
      <c r="N2289" t="s">
        <v>595</v>
      </c>
      <c r="O2289" t="s">
        <v>608</v>
      </c>
      <c r="R2289" s="51">
        <v>1</v>
      </c>
      <c r="S2289">
        <v>1178</v>
      </c>
      <c r="T2289" t="s">
        <v>756</v>
      </c>
      <c r="W2289" t="s">
        <v>731</v>
      </c>
      <c r="X2289">
        <v>77</v>
      </c>
      <c r="Z2289">
        <v>1</v>
      </c>
      <c r="AA2289">
        <f t="shared" si="3305"/>
        <v>2178</v>
      </c>
      <c r="AB2289" t="str">
        <f t="shared" si="3306"/>
        <v/>
      </c>
      <c r="AC2289">
        <f t="shared" si="3252"/>
        <v>2178</v>
      </c>
      <c r="AD2289" s="6">
        <v>3</v>
      </c>
      <c r="AE2289" t="s">
        <v>917</v>
      </c>
      <c r="AF2289" t="s">
        <v>927</v>
      </c>
      <c r="AG2289" t="s">
        <v>917</v>
      </c>
      <c r="AH2289" t="s">
        <v>906</v>
      </c>
      <c r="AI2289" t="str">
        <f t="shared" si="3257"/>
        <v>e</v>
      </c>
      <c r="AJ2289" t="str">
        <f t="shared" si="3258"/>
        <v/>
      </c>
      <c r="AK2289" t="str">
        <f t="shared" si="3259"/>
        <v/>
      </c>
      <c r="AL2289" t="str">
        <f t="shared" si="3260"/>
        <v/>
      </c>
      <c r="AM2289" t="str">
        <f t="shared" si="3261"/>
        <v/>
      </c>
      <c r="AN2289" t="str">
        <f t="shared" si="3262"/>
        <v>Away</v>
      </c>
      <c r="AO2289" t="str">
        <f t="shared" si="3263"/>
        <v>a</v>
      </c>
      <c r="AP2289" t="str">
        <f t="shared" si="3264"/>
        <v/>
      </c>
      <c r="AQ2289" t="str">
        <f t="shared" si="3265"/>
        <v/>
      </c>
      <c r="AR2289" t="str">
        <f t="shared" si="3266"/>
        <v>Away</v>
      </c>
      <c r="AS2289" t="str">
        <f t="shared" si="3267"/>
        <v>a</v>
      </c>
      <c r="AT2289" t="str">
        <f t="shared" si="3268"/>
        <v>Offensive</v>
      </c>
      <c r="AU2289" t="str">
        <f t="shared" si="3269"/>
        <v/>
      </c>
      <c r="AV2289" t="str">
        <f t="shared" si="3270"/>
        <v/>
      </c>
      <c r="AW2289" t="str" cm="1">
        <f t="array" ref="AW2289">IFERROR(IF(O2289&lt;&gt;"",O2289,IF(OR($S2289="",$T2289=""),"",IF(O2289&lt;&gt;"",O2289,IF($T2289&lt;&gt;"",_xlfn._xlws.FILTER(O:O,($BU:$BU=$BU2289)*($I:$I=$I2289)*($T:$T=$T2289)*($S:$S=_xlfn.MINIFS($S:$S,$T:$T,"="&amp;$T2289)),"")))))&amp;"",IF(O2289="","",""))&amp;""</f>
        <v>OffensivePlay_Possession-DriveWide</v>
      </c>
      <c r="AX2289" t="str" cm="1">
        <f t="array" ref="AX2289">IFERROR(IF(P2289&lt;&gt;"",P2289,IF(OR($S2289="",$T2289=""),"",IF($T2289&lt;&gt;"",_xlfn._xlws.FILTER(P:P,($BU:$BU=$BU2289)*($I:$I=$I2289)*($T:$T=$T2289)*($S:$S=_xlfn.MINIFS($S:$S,$T:$T,"="&amp;$T2289)),""))))&amp;"",IF(P2289="","",""))&amp;""</f>
        <v/>
      </c>
      <c r="AY2289" t="str" cm="1">
        <f t="array" ref="AY2289">IFERROR(IF(Q2289&lt;&gt;"",Q2289,IF(OR($S2289="",$T2289=""),"",IF($T2289&lt;&gt;"",_xlfn._xlws.FILTER(Q:Q,($BU:$BU=$BU2289)*($I:$I=$I2289)*($T:$T=$T2289)*($S:$S=_xlfn.MINIFS($S:$S,$T:$T,"="&amp;$T2289)),""))))&amp;"",IF(Q2289="","",""))&amp;""</f>
        <v/>
      </c>
      <c r="AZ2289" t="str" cm="1">
        <f t="array" ref="AZ2289">IFERROR(IF(R2289&lt;&gt;"",R2289,IF(OR($S2289="",$T2289=""),"",IF($T2289&lt;&gt;"",_xlfn._xlws.FILTER(R:R,($BU:$BU=$BU2289)*($I:$I=$I2289)*($T:$T=$T2289)*($S:$S=_xlfn.MINIFS($S:$S,$T:$T,"="&amp;$T2289)),""))))&amp;"",IF(R2289="","",""))&amp;""</f>
        <v>1</v>
      </c>
      <c r="BA2289" s="6">
        <f t="shared" si="3271"/>
        <v>198</v>
      </c>
      <c r="BB2289">
        <f t="shared" ref="BB2289:BD2289" si="3327">BB2288</f>
        <v>18987</v>
      </c>
      <c r="BC2289" t="str">
        <f t="shared" si="3327"/>
        <v>Velodrome</v>
      </c>
      <c r="BD2289" t="str">
        <f t="shared" si="3327"/>
        <v>Outlaws</v>
      </c>
      <c r="BE2289" t="s">
        <v>238</v>
      </c>
      <c r="BF2289" t="s">
        <v>174</v>
      </c>
      <c r="BI2289" cm="1">
        <f t="array" ref="BI2289">IFERROR(_xlfn._xlws.FILTER(shifts!A:A,(shifts!B:B=events!AD2289)*(shifts!AG:AG&gt;=events!BK2289)*(shifts!AH:AH&lt;=events!BL2289)),BI2288)</f>
        <v>80</v>
      </c>
      <c r="BJ2289" s="15">
        <f t="shared" si="3273"/>
        <v>3</v>
      </c>
      <c r="BK2289">
        <f t="shared" si="3274"/>
        <v>992</v>
      </c>
      <c r="BL2289">
        <f t="shared" si="3275"/>
        <v>989</v>
      </c>
      <c r="BM2289" s="15">
        <f>SUMIFS(BJ$2:BJ2289,K$2:K2289,"=Intermission")+SUMIFS(BJ$2:BJ2289,K$2:K2289,"=Timeout")</f>
        <v>143</v>
      </c>
      <c r="BN2289">
        <f t="shared" si="3276"/>
        <v>2303</v>
      </c>
      <c r="BO2289" s="19">
        <f t="shared" si="3277"/>
        <v>2391</v>
      </c>
      <c r="BP2289">
        <f t="shared" si="3278"/>
        <v>2386</v>
      </c>
      <c r="BQ2289" s="17">
        <f t="shared" si="3279"/>
        <v>2394</v>
      </c>
      <c r="BR2289" t="str">
        <f t="shared" si="3280"/>
        <v>event_team_player_1</v>
      </c>
      <c r="BS2289">
        <f>COUNTIFS(S$3:S2289,"="&amp;S2289,AI$3:AI2289,"="&amp;AI2289)</f>
        <v>1</v>
      </c>
      <c r="BT2289" t="str">
        <f>IFERROR(VLOOKUP(BB2289&amp;BU2289&amp;X2289,game_rosters!U:W,3,FALSE),"")</f>
        <v>P100185</v>
      </c>
      <c r="BU2289" t="str">
        <f t="shared" si="3281"/>
        <v>Outlaws</v>
      </c>
    </row>
    <row r="2290" spans="1:73" x14ac:dyDescent="0.2">
      <c r="A2290" t="str">
        <f t="shared" si="3256"/>
        <v/>
      </c>
      <c r="I2290" s="44">
        <v>56</v>
      </c>
      <c r="S2290">
        <v>1178</v>
      </c>
      <c r="T2290" t="s">
        <v>756</v>
      </c>
      <c r="X2290">
        <v>56</v>
      </c>
      <c r="Z2290">
        <v>1</v>
      </c>
      <c r="AA2290">
        <f t="shared" si="3305"/>
        <v>2178</v>
      </c>
      <c r="AB2290" t="str">
        <f t="shared" si="3306"/>
        <v/>
      </c>
      <c r="AC2290">
        <f t="shared" si="3252"/>
        <v>2178</v>
      </c>
      <c r="AD2290" s="6">
        <v>3</v>
      </c>
      <c r="AE2290" t="s">
        <v>917</v>
      </c>
      <c r="AF2290" t="s">
        <v>927</v>
      </c>
      <c r="AG2290" t="s">
        <v>917</v>
      </c>
      <c r="AH2290" t="s">
        <v>906</v>
      </c>
      <c r="AI2290" t="str">
        <f t="shared" si="3257"/>
        <v>e</v>
      </c>
      <c r="AJ2290" t="str">
        <f t="shared" si="3258"/>
        <v/>
      </c>
      <c r="AK2290" t="str">
        <f t="shared" si="3259"/>
        <v/>
      </c>
      <c r="AL2290" t="str">
        <f t="shared" si="3260"/>
        <v/>
      </c>
      <c r="AM2290" t="str">
        <f t="shared" si="3261"/>
        <v/>
      </c>
      <c r="AN2290" t="str">
        <f t="shared" si="3262"/>
        <v>Away</v>
      </c>
      <c r="AO2290" t="str">
        <f t="shared" si="3263"/>
        <v>a</v>
      </c>
      <c r="AP2290" t="str">
        <f t="shared" si="3264"/>
        <v/>
      </c>
      <c r="AQ2290" t="str">
        <f t="shared" si="3265"/>
        <v/>
      </c>
      <c r="AR2290" t="str">
        <f t="shared" si="3266"/>
        <v>Away</v>
      </c>
      <c r="AS2290" t="str">
        <f t="shared" si="3267"/>
        <v>a</v>
      </c>
      <c r="AT2290" t="str">
        <f t="shared" si="3268"/>
        <v>Offensive</v>
      </c>
      <c r="AU2290" t="str">
        <f t="shared" si="3269"/>
        <v/>
      </c>
      <c r="AV2290" t="str">
        <f t="shared" si="3270"/>
        <v/>
      </c>
      <c r="AW2290" t="str" cm="1">
        <f t="array" ref="AW2290">IFERROR(IF(O2290&lt;&gt;"",O2290,IF(OR($S2290="",$T2290=""),"",IF(O2290&lt;&gt;"",O2290,IF($T2290&lt;&gt;"",_xlfn._xlws.FILTER(O:O,($BU:$BU=$BU2290)*($I:$I=$I2290)*($T:$T=$T2290)*($S:$S=_xlfn.MINIFS($S:$S,$T:$T,"="&amp;$T2290)),"")))))&amp;"",IF(O2290="","",""))&amp;""</f>
        <v/>
      </c>
      <c r="AX2290" t="str" cm="1">
        <f t="array" ref="AX2290">IFERROR(IF(P2290&lt;&gt;"",P2290,IF(OR($S2290="",$T2290=""),"",IF($T2290&lt;&gt;"",_xlfn._xlws.FILTER(P:P,($BU:$BU=$BU2290)*($I:$I=$I2290)*($T:$T=$T2290)*($S:$S=_xlfn.MINIFS($S:$S,$T:$T,"="&amp;$T2290)),""))))&amp;"",IF(P2290="","",""))&amp;""</f>
        <v/>
      </c>
      <c r="AY2290" t="str" cm="1">
        <f t="array" ref="AY2290">IFERROR(IF(Q2290&lt;&gt;"",Q2290,IF(OR($S2290="",$T2290=""),"",IF($T2290&lt;&gt;"",_xlfn._xlws.FILTER(Q:Q,($BU:$BU=$BU2290)*($I:$I=$I2290)*($T:$T=$T2290)*($S:$S=_xlfn.MINIFS($S:$S,$T:$T,"="&amp;$T2290)),""))))&amp;"",IF(Q2290="","",""))&amp;""</f>
        <v/>
      </c>
      <c r="AZ2290" t="str" cm="1">
        <f t="array" ref="AZ2290">IFERROR(IF(R2290&lt;&gt;"",R2290,IF(OR($S2290="",$T2290=""),"",IF($T2290&lt;&gt;"",_xlfn._xlws.FILTER(R:R,($BU:$BU=$BU2290)*($I:$I=$I2290)*($T:$T=$T2290)*($S:$S=_xlfn.MINIFS($S:$S,$T:$T,"="&amp;$T2290)),""))))&amp;"",IF(R2290="","",""))&amp;""</f>
        <v/>
      </c>
      <c r="BA2290" s="6">
        <f t="shared" si="3271"/>
        <v>198</v>
      </c>
      <c r="BB2290">
        <f t="shared" ref="BB2290:BD2290" si="3328">BB2289</f>
        <v>18987</v>
      </c>
      <c r="BC2290" t="str">
        <f t="shared" si="3328"/>
        <v>Velodrome</v>
      </c>
      <c r="BD2290" t="str">
        <f t="shared" si="3328"/>
        <v>Outlaws</v>
      </c>
      <c r="BE2290" t="s">
        <v>238</v>
      </c>
      <c r="BF2290" t="s">
        <v>174</v>
      </c>
      <c r="BI2290" cm="1">
        <f t="array" ref="BI2290">IFERROR(_xlfn._xlws.FILTER(shifts!A:A,(shifts!B:B=events!AD2290)*(shifts!AG:AG&gt;=events!BK2290)*(shifts!AH:AH&lt;=events!BL2290)),BI2289)</f>
        <v>80</v>
      </c>
      <c r="BJ2290" s="15">
        <f t="shared" si="3273"/>
        <v>3</v>
      </c>
      <c r="BK2290">
        <f t="shared" si="3274"/>
        <v>992</v>
      </c>
      <c r="BL2290">
        <f t="shared" si="3275"/>
        <v>989</v>
      </c>
      <c r="BM2290" s="15">
        <f>SUMIFS(BJ$2:BJ2290,K$2:K2290,"=Intermission")+SUMIFS(BJ$2:BJ2290,K$2:K2290,"=Timeout")</f>
        <v>143</v>
      </c>
      <c r="BN2290">
        <f t="shared" si="3276"/>
        <v>2303</v>
      </c>
      <c r="BO2290" s="19">
        <f t="shared" si="3277"/>
        <v>2391</v>
      </c>
      <c r="BP2290">
        <f t="shared" si="3278"/>
        <v>2386</v>
      </c>
      <c r="BQ2290" s="17">
        <f t="shared" si="3279"/>
        <v>2394</v>
      </c>
      <c r="BR2290" t="str">
        <f t="shared" si="3280"/>
        <v>event_team_player_2</v>
      </c>
      <c r="BS2290">
        <f>COUNTIFS(S$3:S2290,"="&amp;S2290,AI$3:AI2290,"="&amp;AI2290)</f>
        <v>2</v>
      </c>
      <c r="BT2290" t="str">
        <f>IFERROR(VLOOKUP(BB2290&amp;BU2290&amp;X2290,game_rosters!U:W,3,FALSE),"")</f>
        <v>P100099</v>
      </c>
      <c r="BU2290" t="str">
        <f t="shared" si="3281"/>
        <v>Outlaws</v>
      </c>
    </row>
    <row r="2291" spans="1:73" x14ac:dyDescent="0.2">
      <c r="A2291" t="str">
        <f t="shared" si="3256"/>
        <v/>
      </c>
      <c r="I2291" s="44">
        <v>12</v>
      </c>
      <c r="S2291">
        <v>1178</v>
      </c>
      <c r="T2291" t="s">
        <v>756</v>
      </c>
      <c r="X2291">
        <v>12</v>
      </c>
      <c r="Z2291">
        <v>1</v>
      </c>
      <c r="AA2291">
        <f t="shared" si="3305"/>
        <v>2178</v>
      </c>
      <c r="AB2291" t="str">
        <f t="shared" si="3306"/>
        <v/>
      </c>
      <c r="AC2291">
        <f t="shared" si="3252"/>
        <v>2178</v>
      </c>
      <c r="AD2291" s="6">
        <v>3</v>
      </c>
      <c r="AE2291" t="s">
        <v>917</v>
      </c>
      <c r="AF2291" t="s">
        <v>927</v>
      </c>
      <c r="AG2291" t="s">
        <v>917</v>
      </c>
      <c r="AH2291" t="s">
        <v>906</v>
      </c>
      <c r="AI2291" t="str">
        <f t="shared" si="3257"/>
        <v>e</v>
      </c>
      <c r="AJ2291" t="str">
        <f t="shared" si="3258"/>
        <v/>
      </c>
      <c r="AK2291" t="str">
        <f t="shared" si="3259"/>
        <v/>
      </c>
      <c r="AL2291" t="str">
        <f t="shared" si="3260"/>
        <v/>
      </c>
      <c r="AM2291" t="str">
        <f t="shared" si="3261"/>
        <v/>
      </c>
      <c r="AN2291" t="str">
        <f t="shared" si="3262"/>
        <v>Away</v>
      </c>
      <c r="AO2291" t="str">
        <f t="shared" si="3263"/>
        <v>a</v>
      </c>
      <c r="AP2291" t="str">
        <f t="shared" si="3264"/>
        <v/>
      </c>
      <c r="AQ2291" t="str">
        <f t="shared" si="3265"/>
        <v/>
      </c>
      <c r="AR2291" t="str">
        <f t="shared" si="3266"/>
        <v>Away</v>
      </c>
      <c r="AS2291" t="str">
        <f t="shared" si="3267"/>
        <v>a</v>
      </c>
      <c r="AT2291" t="str">
        <f t="shared" si="3268"/>
        <v>Offensive</v>
      </c>
      <c r="AU2291" t="str">
        <f t="shared" si="3269"/>
        <v/>
      </c>
      <c r="AV2291" t="str">
        <f t="shared" si="3270"/>
        <v/>
      </c>
      <c r="AW2291" t="str" cm="1">
        <f t="array" ref="AW2291">IFERROR(IF(O2291&lt;&gt;"",O2291,IF(OR($S2291="",$T2291=""),"",IF(O2291&lt;&gt;"",O2291,IF($T2291&lt;&gt;"",_xlfn._xlws.FILTER(O:O,($BU:$BU=$BU2291)*($I:$I=$I2291)*($T:$T=$T2291)*($S:$S=_xlfn.MINIFS($S:$S,$T:$T,"="&amp;$T2291)),"")))))&amp;"",IF(O2291="","",""))&amp;""</f>
        <v/>
      </c>
      <c r="AX2291" t="str" cm="1">
        <f t="array" ref="AX2291">IFERROR(IF(P2291&lt;&gt;"",P2291,IF(OR($S2291="",$T2291=""),"",IF($T2291&lt;&gt;"",_xlfn._xlws.FILTER(P:P,($BU:$BU=$BU2291)*($I:$I=$I2291)*($T:$T=$T2291)*($S:$S=_xlfn.MINIFS($S:$S,$T:$T,"="&amp;$T2291)),""))))&amp;"",IF(P2291="","",""))&amp;""</f>
        <v/>
      </c>
      <c r="AY2291" t="str" cm="1">
        <f t="array" ref="AY2291">IFERROR(IF(Q2291&lt;&gt;"",Q2291,IF(OR($S2291="",$T2291=""),"",IF($T2291&lt;&gt;"",_xlfn._xlws.FILTER(Q:Q,($BU:$BU=$BU2291)*($I:$I=$I2291)*($T:$T=$T2291)*($S:$S=_xlfn.MINIFS($S:$S,$T:$T,"="&amp;$T2291)),""))))&amp;"",IF(Q2291="","",""))&amp;""</f>
        <v/>
      </c>
      <c r="AZ2291" t="str" cm="1">
        <f t="array" ref="AZ2291">IFERROR(IF(R2291&lt;&gt;"",R2291,IF(OR($S2291="",$T2291=""),"",IF($T2291&lt;&gt;"",_xlfn._xlws.FILTER(R:R,($BU:$BU=$BU2291)*($I:$I=$I2291)*($T:$T=$T2291)*($S:$S=_xlfn.MINIFS($S:$S,$T:$T,"="&amp;$T2291)),""))))&amp;"",IF(R2291="","",""))&amp;""</f>
        <v/>
      </c>
      <c r="BA2291" s="6">
        <f t="shared" si="3271"/>
        <v>198</v>
      </c>
      <c r="BB2291">
        <f t="shared" ref="BB2291:BD2291" si="3329">BB2290</f>
        <v>18987</v>
      </c>
      <c r="BC2291" t="str">
        <f t="shared" si="3329"/>
        <v>Velodrome</v>
      </c>
      <c r="BD2291" t="str">
        <f t="shared" si="3329"/>
        <v>Outlaws</v>
      </c>
      <c r="BE2291" t="s">
        <v>238</v>
      </c>
      <c r="BF2291" t="s">
        <v>174</v>
      </c>
      <c r="BI2291" cm="1">
        <f t="array" ref="BI2291">IFERROR(_xlfn._xlws.FILTER(shifts!A:A,(shifts!B:B=events!AD2291)*(shifts!AG:AG&gt;=events!BK2291)*(shifts!AH:AH&lt;=events!BL2291)),BI2290)</f>
        <v>80</v>
      </c>
      <c r="BJ2291" s="15">
        <f t="shared" si="3273"/>
        <v>3</v>
      </c>
      <c r="BK2291">
        <f t="shared" si="3274"/>
        <v>992</v>
      </c>
      <c r="BL2291">
        <f t="shared" si="3275"/>
        <v>989</v>
      </c>
      <c r="BM2291" s="15">
        <f>SUMIFS(BJ$2:BJ2291,K$2:K2291,"=Intermission")+SUMIFS(BJ$2:BJ2291,K$2:K2291,"=Timeout")</f>
        <v>143</v>
      </c>
      <c r="BN2291">
        <f t="shared" si="3276"/>
        <v>2303</v>
      </c>
      <c r="BO2291" s="19">
        <f t="shared" si="3277"/>
        <v>2391</v>
      </c>
      <c r="BP2291">
        <f t="shared" si="3278"/>
        <v>2386</v>
      </c>
      <c r="BQ2291" s="17">
        <f t="shared" si="3279"/>
        <v>2394</v>
      </c>
      <c r="BR2291" t="str">
        <f t="shared" si="3280"/>
        <v>event_team_player_3</v>
      </c>
      <c r="BS2291">
        <f>COUNTIFS(S$3:S2291,"="&amp;S2291,AI$3:AI2291,"="&amp;AI2291)</f>
        <v>3</v>
      </c>
      <c r="BT2291" t="str">
        <f>IFERROR(VLOOKUP(BB2291&amp;BU2291&amp;X2291,game_rosters!U:W,3,FALSE),"")</f>
        <v>P100214</v>
      </c>
      <c r="BU2291" t="str">
        <f t="shared" si="3281"/>
        <v>Outlaws</v>
      </c>
    </row>
    <row r="2292" spans="1:73" x14ac:dyDescent="0.2">
      <c r="A2292" t="str">
        <f t="shared" si="3256"/>
        <v/>
      </c>
      <c r="I2292" s="44">
        <v>84</v>
      </c>
      <c r="R2292" s="51">
        <v>1</v>
      </c>
      <c r="S2292">
        <v>1178</v>
      </c>
      <c r="T2292" t="s">
        <v>756</v>
      </c>
      <c r="X2292">
        <v>84</v>
      </c>
      <c r="AA2292">
        <f t="shared" si="3305"/>
        <v>2178</v>
      </c>
      <c r="AB2292" t="str">
        <f t="shared" si="3306"/>
        <v/>
      </c>
      <c r="AC2292">
        <f t="shared" si="3252"/>
        <v>2178</v>
      </c>
      <c r="AD2292" s="6">
        <v>3</v>
      </c>
      <c r="AE2292" t="s">
        <v>917</v>
      </c>
      <c r="AF2292" t="s">
        <v>927</v>
      </c>
      <c r="AG2292" t="s">
        <v>917</v>
      </c>
      <c r="AH2292" t="s">
        <v>906</v>
      </c>
      <c r="AI2292" t="str">
        <f t="shared" si="3257"/>
        <v>o</v>
      </c>
      <c r="AJ2292" t="str">
        <f t="shared" si="3258"/>
        <v/>
      </c>
      <c r="AK2292" t="str">
        <f t="shared" si="3259"/>
        <v/>
      </c>
      <c r="AL2292" t="str">
        <f t="shared" si="3260"/>
        <v/>
      </c>
      <c r="AM2292" t="str">
        <f t="shared" si="3261"/>
        <v/>
      </c>
      <c r="AN2292" t="str">
        <f t="shared" si="3262"/>
        <v>Away</v>
      </c>
      <c r="AO2292" t="str">
        <f t="shared" si="3263"/>
        <v>a</v>
      </c>
      <c r="AP2292" t="str">
        <f t="shared" si="3264"/>
        <v/>
      </c>
      <c r="AQ2292" t="str">
        <f t="shared" si="3265"/>
        <v/>
      </c>
      <c r="AR2292" t="str">
        <f t="shared" si="3266"/>
        <v>Away</v>
      </c>
      <c r="AS2292" t="str">
        <f t="shared" si="3267"/>
        <v>a</v>
      </c>
      <c r="AT2292" t="str">
        <f t="shared" si="3268"/>
        <v>Defensive</v>
      </c>
      <c r="AU2292" t="str">
        <f t="shared" si="3269"/>
        <v/>
      </c>
      <c r="AV2292" t="str">
        <f t="shared" si="3270"/>
        <v/>
      </c>
      <c r="AW2292" t="str" cm="1">
        <f t="array" ref="AW2292">IFERROR(IF(O2292&lt;&gt;"",O2292,IF(OR($S2292="",$T2292=""),"",IF(O2292&lt;&gt;"",O2292,IF($T2292&lt;&gt;"",_xlfn._xlws.FILTER(O:O,($BU:$BU=$BU2292)*($I:$I=$I2292)*($T:$T=$T2292)*($S:$S=_xlfn.MINIFS($S:$S,$T:$T,"="&amp;$T2292)),"")))))&amp;"",IF(O2292="","",""))&amp;""</f>
        <v/>
      </c>
      <c r="AX2292" t="str" cm="1">
        <f t="array" ref="AX2292">IFERROR(IF(P2292&lt;&gt;"",P2292,IF(OR($S2292="",$T2292=""),"",IF($T2292&lt;&gt;"",_xlfn._xlws.FILTER(P:P,($BU:$BU=$BU2292)*($I:$I=$I2292)*($T:$T=$T2292)*($S:$S=_xlfn.MINIFS($S:$S,$T:$T,"="&amp;$T2292)),""))))&amp;"",IF(P2292="","",""))&amp;""</f>
        <v/>
      </c>
      <c r="AY2292" t="str" cm="1">
        <f t="array" ref="AY2292">IFERROR(IF(Q2292&lt;&gt;"",Q2292,IF(OR($S2292="",$T2292=""),"",IF($T2292&lt;&gt;"",_xlfn._xlws.FILTER(Q:Q,($BU:$BU=$BU2292)*($I:$I=$I2292)*($T:$T=$T2292)*($S:$S=_xlfn.MINIFS($S:$S,$T:$T,"="&amp;$T2292)),""))))&amp;"",IF(Q2292="","",""))&amp;""</f>
        <v/>
      </c>
      <c r="AZ2292" t="str" cm="1">
        <f t="array" ref="AZ2292">IFERROR(IF(R2292&lt;&gt;"",R2292,IF(OR($S2292="",$T2292=""),"",IF($T2292&lt;&gt;"",_xlfn._xlws.FILTER(R:R,($BU:$BU=$BU2292)*($I:$I=$I2292)*($T:$T=$T2292)*($S:$S=_xlfn.MINIFS($S:$S,$T:$T,"="&amp;$T2292)),""))))&amp;"",IF(R2292="","",""))&amp;""</f>
        <v>1</v>
      </c>
      <c r="BA2292" s="6">
        <f t="shared" si="3271"/>
        <v>198</v>
      </c>
      <c r="BB2292">
        <f t="shared" ref="BB2292:BD2292" si="3330">BB2291</f>
        <v>18987</v>
      </c>
      <c r="BC2292" t="str">
        <f t="shared" si="3330"/>
        <v>Velodrome</v>
      </c>
      <c r="BD2292" t="str">
        <f t="shared" si="3330"/>
        <v>Outlaws</v>
      </c>
      <c r="BE2292" t="s">
        <v>238</v>
      </c>
      <c r="BF2292" t="s">
        <v>174</v>
      </c>
      <c r="BI2292" cm="1">
        <f t="array" ref="BI2292">IFERROR(_xlfn._xlws.FILTER(shifts!A:A,(shifts!B:B=events!AD2292)*(shifts!AG:AG&gt;=events!BK2292)*(shifts!AH:AH&lt;=events!BL2292)),BI2291)</f>
        <v>80</v>
      </c>
      <c r="BJ2292" s="15">
        <f t="shared" si="3273"/>
        <v>3</v>
      </c>
      <c r="BK2292">
        <f t="shared" si="3274"/>
        <v>992</v>
      </c>
      <c r="BL2292">
        <f t="shared" si="3275"/>
        <v>989</v>
      </c>
      <c r="BM2292" s="15">
        <f>SUMIFS(BJ$2:BJ2292,K$2:K2292,"=Intermission")+SUMIFS(BJ$2:BJ2292,K$2:K2292,"=Timeout")</f>
        <v>143</v>
      </c>
      <c r="BN2292">
        <f t="shared" si="3276"/>
        <v>2303</v>
      </c>
      <c r="BO2292" s="19">
        <f t="shared" si="3277"/>
        <v>2391</v>
      </c>
      <c r="BP2292">
        <f t="shared" si="3278"/>
        <v>2386</v>
      </c>
      <c r="BQ2292" s="17">
        <f t="shared" si="3279"/>
        <v>2394</v>
      </c>
      <c r="BR2292" t="str">
        <f t="shared" si="3280"/>
        <v>opp_team_player_1</v>
      </c>
      <c r="BS2292">
        <f>COUNTIFS(S$3:S2292,"="&amp;S2292,AI$3:AI2292,"="&amp;AI2292)</f>
        <v>1</v>
      </c>
      <c r="BT2292" t="str">
        <f>IFERROR(VLOOKUP(BB2292&amp;BU2292&amp;X2292,game_rosters!U:W,3,FALSE),"")</f>
        <v>P100198</v>
      </c>
      <c r="BU2292" t="str">
        <f t="shared" si="3281"/>
        <v>Velodrome</v>
      </c>
    </row>
    <row r="2293" spans="1:73" x14ac:dyDescent="0.2">
      <c r="A2293" t="str">
        <f t="shared" si="3256"/>
        <v/>
      </c>
      <c r="I2293" s="44">
        <v>91</v>
      </c>
      <c r="R2293" s="51">
        <v>1</v>
      </c>
      <c r="S2293">
        <v>1178</v>
      </c>
      <c r="T2293" t="s">
        <v>756</v>
      </c>
      <c r="X2293">
        <v>91</v>
      </c>
      <c r="AA2293">
        <f t="shared" si="3305"/>
        <v>2178</v>
      </c>
      <c r="AB2293" t="str">
        <f t="shared" si="3306"/>
        <v/>
      </c>
      <c r="AC2293">
        <f t="shared" si="3252"/>
        <v>2178</v>
      </c>
      <c r="AD2293" s="6">
        <v>3</v>
      </c>
      <c r="AE2293" t="s">
        <v>917</v>
      </c>
      <c r="AF2293" t="s">
        <v>927</v>
      </c>
      <c r="AG2293" t="s">
        <v>917</v>
      </c>
      <c r="AH2293" t="s">
        <v>906</v>
      </c>
      <c r="AI2293" t="str">
        <f t="shared" si="3257"/>
        <v>o</v>
      </c>
      <c r="AJ2293" t="str">
        <f t="shared" si="3258"/>
        <v/>
      </c>
      <c r="AK2293" t="str">
        <f t="shared" si="3259"/>
        <v/>
      </c>
      <c r="AL2293" t="str">
        <f t="shared" si="3260"/>
        <v/>
      </c>
      <c r="AM2293" t="str">
        <f t="shared" si="3261"/>
        <v/>
      </c>
      <c r="AN2293" t="str">
        <f t="shared" si="3262"/>
        <v>Away</v>
      </c>
      <c r="AO2293" t="str">
        <f t="shared" si="3263"/>
        <v>a</v>
      </c>
      <c r="AP2293" t="str">
        <f t="shared" si="3264"/>
        <v/>
      </c>
      <c r="AQ2293" t="str">
        <f t="shared" si="3265"/>
        <v/>
      </c>
      <c r="AR2293" t="str">
        <f t="shared" si="3266"/>
        <v>Away</v>
      </c>
      <c r="AS2293" t="str">
        <f t="shared" si="3267"/>
        <v>a</v>
      </c>
      <c r="AT2293" t="str">
        <f t="shared" si="3268"/>
        <v>Defensive</v>
      </c>
      <c r="AU2293" t="str">
        <f t="shared" si="3269"/>
        <v/>
      </c>
      <c r="AV2293" t="str">
        <f t="shared" si="3270"/>
        <v/>
      </c>
      <c r="AW2293" t="str" cm="1">
        <f t="array" ref="AW2293">IFERROR(IF(O2293&lt;&gt;"",O2293,IF(OR($S2293="",$T2293=""),"",IF(O2293&lt;&gt;"",O2293,IF($T2293&lt;&gt;"",_xlfn._xlws.FILTER(O:O,($BU:$BU=$BU2293)*($I:$I=$I2293)*($T:$T=$T2293)*($S:$S=_xlfn.MINIFS($S:$S,$T:$T,"="&amp;$T2293)),"")))))&amp;"",IF(O2293="","",""))&amp;""</f>
        <v/>
      </c>
      <c r="AX2293" t="str" cm="1">
        <f t="array" ref="AX2293">IFERROR(IF(P2293&lt;&gt;"",P2293,IF(OR($S2293="",$T2293=""),"",IF($T2293&lt;&gt;"",_xlfn._xlws.FILTER(P:P,($BU:$BU=$BU2293)*($I:$I=$I2293)*($T:$T=$T2293)*($S:$S=_xlfn.MINIFS($S:$S,$T:$T,"="&amp;$T2293)),""))))&amp;"",IF(P2293="","",""))&amp;""</f>
        <v/>
      </c>
      <c r="AY2293" t="str" cm="1">
        <f t="array" ref="AY2293">IFERROR(IF(Q2293&lt;&gt;"",Q2293,IF(OR($S2293="",$T2293=""),"",IF($T2293&lt;&gt;"",_xlfn._xlws.FILTER(Q:Q,($BU:$BU=$BU2293)*($I:$I=$I2293)*($T:$T=$T2293)*($S:$S=_xlfn.MINIFS($S:$S,$T:$T,"="&amp;$T2293)),""))))&amp;"",IF(Q2293="","",""))&amp;""</f>
        <v/>
      </c>
      <c r="AZ2293" t="str" cm="1">
        <f t="array" ref="AZ2293">IFERROR(IF(R2293&lt;&gt;"",R2293,IF(OR($S2293="",$T2293=""),"",IF($T2293&lt;&gt;"",_xlfn._xlws.FILTER(R:R,($BU:$BU=$BU2293)*($I:$I=$I2293)*($T:$T=$T2293)*($S:$S=_xlfn.MINIFS($S:$S,$T:$T,"="&amp;$T2293)),""))))&amp;"",IF(R2293="","",""))&amp;""</f>
        <v>1</v>
      </c>
      <c r="BA2293" s="6">
        <f t="shared" si="3271"/>
        <v>198</v>
      </c>
      <c r="BB2293">
        <f t="shared" ref="BB2293:BD2293" si="3331">BB2292</f>
        <v>18987</v>
      </c>
      <c r="BC2293" t="str">
        <f t="shared" si="3331"/>
        <v>Velodrome</v>
      </c>
      <c r="BD2293" t="str">
        <f t="shared" si="3331"/>
        <v>Outlaws</v>
      </c>
      <c r="BE2293" t="s">
        <v>238</v>
      </c>
      <c r="BF2293" t="s">
        <v>174</v>
      </c>
      <c r="BI2293" cm="1">
        <f t="array" ref="BI2293">IFERROR(_xlfn._xlws.FILTER(shifts!A:A,(shifts!B:B=events!AD2293)*(shifts!AG:AG&gt;=events!BK2293)*(shifts!AH:AH&lt;=events!BL2293)),BI2292)</f>
        <v>80</v>
      </c>
      <c r="BJ2293" s="15">
        <f t="shared" si="3273"/>
        <v>3</v>
      </c>
      <c r="BK2293">
        <f t="shared" si="3274"/>
        <v>992</v>
      </c>
      <c r="BL2293">
        <f t="shared" si="3275"/>
        <v>989</v>
      </c>
      <c r="BM2293" s="15">
        <f>SUMIFS(BJ$2:BJ2293,K$2:K2293,"=Intermission")+SUMIFS(BJ$2:BJ2293,K$2:K2293,"=Timeout")</f>
        <v>143</v>
      </c>
      <c r="BN2293">
        <f t="shared" si="3276"/>
        <v>2303</v>
      </c>
      <c r="BO2293" s="19">
        <f t="shared" si="3277"/>
        <v>2391</v>
      </c>
      <c r="BP2293">
        <f t="shared" si="3278"/>
        <v>2386</v>
      </c>
      <c r="BQ2293" s="17">
        <f t="shared" si="3279"/>
        <v>2394</v>
      </c>
      <c r="BR2293" t="str">
        <f t="shared" si="3280"/>
        <v>opp_team_player_2</v>
      </c>
      <c r="BS2293">
        <f>COUNTIFS(S$3:S2293,"="&amp;S2293,AI$3:AI2293,"="&amp;AI2293)</f>
        <v>2</v>
      </c>
      <c r="BT2293" t="str">
        <f>IFERROR(VLOOKUP(BB2293&amp;BU2293&amp;X2293,game_rosters!U:W,3,FALSE),"")</f>
        <v>P100002</v>
      </c>
      <c r="BU2293" t="str">
        <f t="shared" si="3281"/>
        <v>Velodrome</v>
      </c>
    </row>
    <row r="2294" spans="1:73" x14ac:dyDescent="0.2">
      <c r="A2294" t="str">
        <f t="shared" si="3256"/>
        <v/>
      </c>
      <c r="I2294" s="44">
        <v>14</v>
      </c>
      <c r="S2294">
        <v>1178</v>
      </c>
      <c r="T2294" t="s">
        <v>756</v>
      </c>
      <c r="X2294">
        <v>14</v>
      </c>
      <c r="AA2294">
        <f t="shared" si="3305"/>
        <v>2178</v>
      </c>
      <c r="AB2294" t="str">
        <f t="shared" si="3306"/>
        <v/>
      </c>
      <c r="AC2294">
        <f t="shared" si="3252"/>
        <v>2178</v>
      </c>
      <c r="AD2294" s="6">
        <v>3</v>
      </c>
      <c r="AE2294" t="s">
        <v>917</v>
      </c>
      <c r="AF2294" t="s">
        <v>927</v>
      </c>
      <c r="AG2294" t="s">
        <v>917</v>
      </c>
      <c r="AH2294" t="s">
        <v>906</v>
      </c>
      <c r="AI2294" t="str">
        <f t="shared" si="3257"/>
        <v>o</v>
      </c>
      <c r="AJ2294" t="str">
        <f t="shared" si="3258"/>
        <v/>
      </c>
      <c r="AK2294" t="str">
        <f t="shared" si="3259"/>
        <v/>
      </c>
      <c r="AL2294" t="str">
        <f t="shared" si="3260"/>
        <v/>
      </c>
      <c r="AM2294" t="str">
        <f t="shared" si="3261"/>
        <v/>
      </c>
      <c r="AN2294" t="str">
        <f t="shared" si="3262"/>
        <v>Away</v>
      </c>
      <c r="AO2294" t="str">
        <f t="shared" si="3263"/>
        <v>a</v>
      </c>
      <c r="AP2294" t="str">
        <f t="shared" si="3264"/>
        <v/>
      </c>
      <c r="AQ2294" t="str">
        <f t="shared" si="3265"/>
        <v/>
      </c>
      <c r="AR2294" t="str">
        <f t="shared" si="3266"/>
        <v>Away</v>
      </c>
      <c r="AS2294" t="str">
        <f t="shared" si="3267"/>
        <v>a</v>
      </c>
      <c r="AT2294" t="str">
        <f t="shared" si="3268"/>
        <v>Defensive</v>
      </c>
      <c r="AU2294" t="str">
        <f t="shared" si="3269"/>
        <v/>
      </c>
      <c r="AV2294" t="str">
        <f t="shared" si="3270"/>
        <v/>
      </c>
      <c r="AW2294" t="str" cm="1">
        <f t="array" ref="AW2294">IFERROR(IF(O2294&lt;&gt;"",O2294,IF(OR($S2294="",$T2294=""),"",IF(O2294&lt;&gt;"",O2294,IF($T2294&lt;&gt;"",_xlfn._xlws.FILTER(O:O,($BU:$BU=$BU2294)*($I:$I=$I2294)*($T:$T=$T2294)*($S:$S=_xlfn.MINIFS($S:$S,$T:$T,"="&amp;$T2294)),"")))))&amp;"",IF(O2294="","",""))&amp;""</f>
        <v/>
      </c>
      <c r="AX2294" t="str" cm="1">
        <f t="array" ref="AX2294">IFERROR(IF(P2294&lt;&gt;"",P2294,IF(OR($S2294="",$T2294=""),"",IF($T2294&lt;&gt;"",_xlfn._xlws.FILTER(P:P,($BU:$BU=$BU2294)*($I:$I=$I2294)*($T:$T=$T2294)*($S:$S=_xlfn.MINIFS($S:$S,$T:$T,"="&amp;$T2294)),""))))&amp;"",IF(P2294="","",""))&amp;""</f>
        <v/>
      </c>
      <c r="AY2294" t="str" cm="1">
        <f t="array" ref="AY2294">IFERROR(IF(Q2294&lt;&gt;"",Q2294,IF(OR($S2294="",$T2294=""),"",IF($T2294&lt;&gt;"",_xlfn._xlws.FILTER(Q:Q,($BU:$BU=$BU2294)*($I:$I=$I2294)*($T:$T=$T2294)*($S:$S=_xlfn.MINIFS($S:$S,$T:$T,"="&amp;$T2294)),""))))&amp;"",IF(Q2294="","",""))&amp;""</f>
        <v/>
      </c>
      <c r="AZ2294" t="str" cm="1">
        <f t="array" ref="AZ2294">IFERROR(IF(R2294&lt;&gt;"",R2294,IF(OR($S2294="",$T2294=""),"",IF($T2294&lt;&gt;"",_xlfn._xlws.FILTER(R:R,($BU:$BU=$BU2294)*($I:$I=$I2294)*($T:$T=$T2294)*($S:$S=_xlfn.MINIFS($S:$S,$T:$T,"="&amp;$T2294)),""))))&amp;"",IF(R2294="","",""))&amp;""</f>
        <v/>
      </c>
      <c r="BA2294" s="6">
        <f t="shared" si="3271"/>
        <v>198</v>
      </c>
      <c r="BB2294">
        <f t="shared" ref="BB2294:BD2294" si="3332">BB2293</f>
        <v>18987</v>
      </c>
      <c r="BC2294" t="str">
        <f t="shared" si="3332"/>
        <v>Velodrome</v>
      </c>
      <c r="BD2294" t="str">
        <f t="shared" si="3332"/>
        <v>Outlaws</v>
      </c>
      <c r="BE2294" t="s">
        <v>238</v>
      </c>
      <c r="BF2294" t="s">
        <v>174</v>
      </c>
      <c r="BI2294" cm="1">
        <f t="array" ref="BI2294">IFERROR(_xlfn._xlws.FILTER(shifts!A:A,(shifts!B:B=events!AD2294)*(shifts!AG:AG&gt;=events!BK2294)*(shifts!AH:AH&lt;=events!BL2294)),BI2293)</f>
        <v>80</v>
      </c>
      <c r="BJ2294" s="15">
        <f t="shared" si="3273"/>
        <v>3</v>
      </c>
      <c r="BK2294">
        <f t="shared" si="3274"/>
        <v>992</v>
      </c>
      <c r="BL2294">
        <f t="shared" si="3275"/>
        <v>989</v>
      </c>
      <c r="BM2294" s="15">
        <f>SUMIFS(BJ$2:BJ2294,K$2:K2294,"=Intermission")+SUMIFS(BJ$2:BJ2294,K$2:K2294,"=Timeout")</f>
        <v>143</v>
      </c>
      <c r="BN2294">
        <f t="shared" si="3276"/>
        <v>2303</v>
      </c>
      <c r="BO2294" s="19">
        <f t="shared" si="3277"/>
        <v>2391</v>
      </c>
      <c r="BP2294">
        <f t="shared" si="3278"/>
        <v>2386</v>
      </c>
      <c r="BQ2294" s="17">
        <f t="shared" si="3279"/>
        <v>2394</v>
      </c>
      <c r="BR2294" t="str">
        <f t="shared" si="3280"/>
        <v>opp_team_player_3</v>
      </c>
      <c r="BS2294">
        <f>COUNTIFS(S$3:S2294,"="&amp;S2294,AI$3:AI2294,"="&amp;AI2294)</f>
        <v>3</v>
      </c>
      <c r="BT2294" t="str">
        <f>IFERROR(VLOOKUP(BB2294&amp;BU2294&amp;X2294,game_rosters!U:W,3,FALSE),"")</f>
        <v>P100132</v>
      </c>
      <c r="BU2294" t="str">
        <f t="shared" si="3281"/>
        <v>Velodrome</v>
      </c>
    </row>
    <row r="2295" spans="1:73" x14ac:dyDescent="0.2">
      <c r="A2295">
        <f t="shared" si="3256"/>
        <v>1</v>
      </c>
      <c r="I2295" s="44">
        <v>77</v>
      </c>
      <c r="K2295" t="s">
        <v>6</v>
      </c>
      <c r="L2295" t="s">
        <v>191</v>
      </c>
      <c r="M2295" t="s">
        <v>51</v>
      </c>
      <c r="N2295" t="s">
        <v>594</v>
      </c>
      <c r="R2295" s="51">
        <v>1</v>
      </c>
      <c r="S2295">
        <v>1179</v>
      </c>
      <c r="T2295">
        <v>186</v>
      </c>
      <c r="W2295" t="s">
        <v>731</v>
      </c>
      <c r="X2295">
        <v>77</v>
      </c>
      <c r="Z2295">
        <v>1</v>
      </c>
      <c r="AA2295">
        <f t="shared" si="3305"/>
        <v>2179</v>
      </c>
      <c r="AB2295">
        <f t="shared" si="3306"/>
        <v>9186</v>
      </c>
      <c r="AC2295">
        <f t="shared" si="3252"/>
        <v>9186</v>
      </c>
      <c r="AD2295" s="6">
        <v>3</v>
      </c>
      <c r="AE2295" t="s">
        <v>917</v>
      </c>
      <c r="AF2295" t="s">
        <v>934</v>
      </c>
      <c r="AG2295" t="s">
        <v>756</v>
      </c>
      <c r="AH2295" t="s">
        <v>756</v>
      </c>
      <c r="AI2295" t="str">
        <f t="shared" si="3257"/>
        <v>e</v>
      </c>
      <c r="AJ2295" t="str">
        <f t="shared" si="3258"/>
        <v/>
      </c>
      <c r="AK2295" t="str">
        <f t="shared" si="3259"/>
        <v/>
      </c>
      <c r="AL2295" t="str">
        <f t="shared" si="3260"/>
        <v/>
      </c>
      <c r="AM2295" t="str">
        <f t="shared" si="3261"/>
        <v/>
      </c>
      <c r="AN2295" t="str">
        <f t="shared" si="3262"/>
        <v>Away</v>
      </c>
      <c r="AO2295" t="str">
        <f t="shared" si="3263"/>
        <v>a</v>
      </c>
      <c r="AP2295" t="str">
        <f t="shared" si="3264"/>
        <v/>
      </c>
      <c r="AQ2295" t="str">
        <f t="shared" si="3265"/>
        <v/>
      </c>
      <c r="AR2295" t="str">
        <f t="shared" si="3266"/>
        <v>Away</v>
      </c>
      <c r="AS2295" t="str">
        <f t="shared" si="3267"/>
        <v>a</v>
      </c>
      <c r="AT2295" t="str">
        <f t="shared" si="3268"/>
        <v>Offensive</v>
      </c>
      <c r="AU2295" t="str">
        <f t="shared" si="3269"/>
        <v/>
      </c>
      <c r="AV2295" t="str">
        <f t="shared" si="3270"/>
        <v/>
      </c>
      <c r="AW2295" t="str" cm="1">
        <f t="array" ref="AW2295">IFERROR(IF(O2295&lt;&gt;"",O2295,IF(OR($S2295="",$T2295=""),"",IF(O2295&lt;&gt;"",O2295,IF($T2295&lt;&gt;"",_xlfn._xlws.FILTER(O:O,($BU:$BU=$BU2295)*($I:$I=$I2295)*($T:$T=$T2295)*($S:$S=_xlfn.MINIFS($S:$S,$T:$T,"="&amp;$T2295)),"")))))&amp;"",IF(O2295="","",""))&amp;""</f>
        <v/>
      </c>
      <c r="AX2295" t="str" cm="1">
        <f t="array" ref="AX2295">IFERROR(IF(P2295&lt;&gt;"",P2295,IF(OR($S2295="",$T2295=""),"",IF($T2295&lt;&gt;"",_xlfn._xlws.FILTER(P:P,($BU:$BU=$BU2295)*($I:$I=$I2295)*($T:$T=$T2295)*($S:$S=_xlfn.MINIFS($S:$S,$T:$T,"="&amp;$T2295)),""))))&amp;"",IF(P2295="","",""))&amp;""</f>
        <v/>
      </c>
      <c r="AY2295" t="str" cm="1">
        <f t="array" ref="AY2295">IFERROR(IF(Q2295&lt;&gt;"",Q2295,IF(OR($S2295="",$T2295=""),"",IF($T2295&lt;&gt;"",_xlfn._xlws.FILTER(Q:Q,($BU:$BU=$BU2295)*($I:$I=$I2295)*($T:$T=$T2295)*($S:$S=_xlfn.MINIFS($S:$S,$T:$T,"="&amp;$T2295)),""))))&amp;"",IF(Q2295="","",""))&amp;""</f>
        <v/>
      </c>
      <c r="AZ2295" t="str" cm="1">
        <f t="array" ref="AZ2295">IFERROR(IF(R2295&lt;&gt;"",R2295,IF(OR($S2295="",$T2295=""),"",IF($T2295&lt;&gt;"",_xlfn._xlws.FILTER(R:R,($BU:$BU=$BU2295)*($I:$I=$I2295)*($T:$T=$T2295)*($S:$S=_xlfn.MINIFS($S:$S,$T:$T,"="&amp;$T2295)),""))))&amp;"",IF(R2295="","",""))&amp;""</f>
        <v>1</v>
      </c>
      <c r="BA2295" s="6">
        <f t="shared" si="3271"/>
        <v>198</v>
      </c>
      <c r="BB2295">
        <f t="shared" ref="BB2295:BD2295" si="3333">BB2294</f>
        <v>18987</v>
      </c>
      <c r="BC2295" t="str">
        <f t="shared" si="3333"/>
        <v>Velodrome</v>
      </c>
      <c r="BD2295" t="str">
        <f t="shared" si="3333"/>
        <v>Outlaws</v>
      </c>
      <c r="BE2295" t="s">
        <v>6</v>
      </c>
      <c r="BF2295" t="s">
        <v>191</v>
      </c>
      <c r="BI2295" cm="1">
        <f t="array" ref="BI2295">IFERROR(_xlfn._xlws.FILTER(shifts!A:A,(shifts!B:B=events!AD2295)*(shifts!AG:AG&gt;=events!BK2295)*(shifts!AH:AH&lt;=events!BL2295)),BI2294)</f>
        <v>81</v>
      </c>
      <c r="BJ2295" s="15">
        <f t="shared" si="3273"/>
        <v>0</v>
      </c>
      <c r="BK2295">
        <f t="shared" si="3274"/>
        <v>988</v>
      </c>
      <c r="BL2295">
        <f t="shared" si="3275"/>
        <v>988</v>
      </c>
      <c r="BM2295" s="15">
        <f>SUMIFS(BJ$2:BJ2295,K$2:K2295,"=Intermission")+SUMIFS(BJ$2:BJ2295,K$2:K2295,"=Timeout")</f>
        <v>143</v>
      </c>
      <c r="BN2295">
        <f t="shared" si="3276"/>
        <v>2303</v>
      </c>
      <c r="BO2295" s="19">
        <f t="shared" si="3277"/>
        <v>2395</v>
      </c>
      <c r="BP2295">
        <f t="shared" si="3278"/>
        <v>2390</v>
      </c>
      <c r="BQ2295" s="17">
        <f t="shared" si="3279"/>
        <v>2395</v>
      </c>
      <c r="BR2295" t="str">
        <f t="shared" si="3280"/>
        <v>event_team_player_1</v>
      </c>
      <c r="BS2295">
        <f>COUNTIFS(S$3:S2295,"="&amp;S2295,AI$3:AI2295,"="&amp;AI2295)</f>
        <v>1</v>
      </c>
      <c r="BT2295" t="str">
        <f>IFERROR(VLOOKUP(BB2295&amp;BU2295&amp;X2295,game_rosters!U:W,3,FALSE),"")</f>
        <v>P100185</v>
      </c>
      <c r="BU2295" t="str">
        <f t="shared" si="3281"/>
        <v>Outlaws</v>
      </c>
    </row>
    <row r="2296" spans="1:73" x14ac:dyDescent="0.2">
      <c r="A2296" t="str">
        <f t="shared" si="3256"/>
        <v/>
      </c>
      <c r="I2296" s="44">
        <v>91</v>
      </c>
      <c r="O2296" t="s">
        <v>572</v>
      </c>
      <c r="Q2296" t="s">
        <v>595</v>
      </c>
      <c r="S2296">
        <v>1179</v>
      </c>
      <c r="T2296">
        <v>186</v>
      </c>
      <c r="X2296">
        <v>91</v>
      </c>
      <c r="AA2296">
        <f t="shared" si="3305"/>
        <v>2179</v>
      </c>
      <c r="AB2296">
        <f t="shared" si="3306"/>
        <v>9186</v>
      </c>
      <c r="AC2296">
        <f t="shared" si="3252"/>
        <v>9186</v>
      </c>
      <c r="AD2296" s="6">
        <v>3</v>
      </c>
      <c r="AE2296" t="s">
        <v>917</v>
      </c>
      <c r="AF2296" t="s">
        <v>934</v>
      </c>
      <c r="AG2296" t="s">
        <v>756</v>
      </c>
      <c r="AH2296" t="s">
        <v>756</v>
      </c>
      <c r="AI2296" t="str">
        <f t="shared" si="3257"/>
        <v>o</v>
      </c>
      <c r="AJ2296" t="str">
        <f t="shared" si="3258"/>
        <v/>
      </c>
      <c r="AK2296" t="str">
        <f t="shared" si="3259"/>
        <v/>
      </c>
      <c r="AL2296" t="str">
        <f t="shared" si="3260"/>
        <v/>
      </c>
      <c r="AM2296" t="str">
        <f t="shared" si="3261"/>
        <v/>
      </c>
      <c r="AN2296" t="str">
        <f t="shared" si="3262"/>
        <v>Away</v>
      </c>
      <c r="AO2296" t="str">
        <f t="shared" si="3263"/>
        <v>a</v>
      </c>
      <c r="AP2296" t="str">
        <f t="shared" si="3264"/>
        <v/>
      </c>
      <c r="AQ2296" t="str">
        <f t="shared" si="3265"/>
        <v/>
      </c>
      <c r="AR2296" t="str">
        <f t="shared" si="3266"/>
        <v>Away</v>
      </c>
      <c r="AS2296" t="str">
        <f t="shared" si="3267"/>
        <v>a</v>
      </c>
      <c r="AT2296" t="str">
        <f t="shared" si="3268"/>
        <v>Defensive</v>
      </c>
      <c r="AU2296" t="str">
        <f t="shared" si="3269"/>
        <v/>
      </c>
      <c r="AV2296" t="str">
        <f t="shared" si="3270"/>
        <v/>
      </c>
      <c r="AW2296" t="str" cm="1">
        <f t="array" ref="AW2296">IFERROR(IF(O2296&lt;&gt;"",O2296,IF(OR($S2296="",$T2296=""),"",IF(O2296&lt;&gt;"",O2296,IF($T2296&lt;&gt;"",_xlfn._xlws.FILTER(O:O,($BU:$BU=$BU2296)*($I:$I=$I2296)*($T:$T=$T2296)*($S:$S=_xlfn.MINIFS($S:$S,$T:$T,"="&amp;$T2296)),"")))))&amp;"",IF(O2296="","",""))&amp;""</f>
        <v>Defensive_PlayShot-BlockedShot</v>
      </c>
      <c r="AX2296" t="str" cm="1">
        <f t="array" ref="AX2296">IFERROR(IF(P2296&lt;&gt;"",P2296,IF(OR($S2296="",$T2296=""),"",IF($T2296&lt;&gt;"",_xlfn._xlws.FILTER(P:P,($BU:$BU=$BU2296)*($I:$I=$I2296)*($T:$T=$T2296)*($S:$S=_xlfn.MINIFS($S:$S,$T:$T,"="&amp;$T2296)),""))))&amp;"",IF(P2296="","",""))&amp;""</f>
        <v/>
      </c>
      <c r="AY2296" t="str" cm="1">
        <f t="array" ref="AY2296">IFERROR(IF(Q2296&lt;&gt;"",Q2296,IF(OR($S2296="",$T2296=""),"",IF($T2296&lt;&gt;"",_xlfn._xlws.FILTER(Q:Q,($BU:$BU=$BU2296)*($I:$I=$I2296)*($T:$T=$T2296)*($S:$S=_xlfn.MINIFS($S:$S,$T:$T,"="&amp;$T2296)),""))))&amp;"",IF(Q2296="","",""))&amp;""</f>
        <v>s</v>
      </c>
      <c r="AZ2296" t="str" cm="1">
        <f t="array" ref="AZ2296">IFERROR(IF(R2296&lt;&gt;"",R2296,IF(OR($S2296="",$T2296=""),"",IF($T2296&lt;&gt;"",_xlfn._xlws.FILTER(R:R,($BU:$BU=$BU2296)*($I:$I=$I2296)*($T:$T=$T2296)*($S:$S=_xlfn.MINIFS($S:$S,$T:$T,"="&amp;$T2296)),""))))&amp;"",IF(R2296="","",""))&amp;""</f>
        <v/>
      </c>
      <c r="BA2296" s="6">
        <f t="shared" si="3271"/>
        <v>198</v>
      </c>
      <c r="BB2296">
        <f t="shared" ref="BB2296:BD2296" si="3334">BB2295</f>
        <v>18987</v>
      </c>
      <c r="BC2296" t="str">
        <f t="shared" si="3334"/>
        <v>Velodrome</v>
      </c>
      <c r="BD2296" t="str">
        <f t="shared" si="3334"/>
        <v>Outlaws</v>
      </c>
      <c r="BE2296" t="s">
        <v>6</v>
      </c>
      <c r="BF2296" t="s">
        <v>191</v>
      </c>
      <c r="BI2296" cm="1">
        <f t="array" ref="BI2296">IFERROR(_xlfn._xlws.FILTER(shifts!A:A,(shifts!B:B=events!AD2296)*(shifts!AG:AG&gt;=events!BK2296)*(shifts!AH:AH&lt;=events!BL2296)),BI2295)</f>
        <v>81</v>
      </c>
      <c r="BJ2296" s="15">
        <f t="shared" si="3273"/>
        <v>0</v>
      </c>
      <c r="BK2296">
        <f t="shared" si="3274"/>
        <v>988</v>
      </c>
      <c r="BL2296">
        <f t="shared" si="3275"/>
        <v>988</v>
      </c>
      <c r="BM2296" s="15">
        <f>SUMIFS(BJ$2:BJ2296,K$2:K2296,"=Intermission")+SUMIFS(BJ$2:BJ2296,K$2:K2296,"=Timeout")</f>
        <v>143</v>
      </c>
      <c r="BN2296">
        <f t="shared" si="3276"/>
        <v>2303</v>
      </c>
      <c r="BO2296" s="19">
        <f t="shared" si="3277"/>
        <v>2395</v>
      </c>
      <c r="BP2296">
        <f t="shared" si="3278"/>
        <v>2390</v>
      </c>
      <c r="BQ2296" s="17">
        <f t="shared" si="3279"/>
        <v>2395</v>
      </c>
      <c r="BR2296" t="str">
        <f t="shared" si="3280"/>
        <v>opp_team_player_1</v>
      </c>
      <c r="BS2296">
        <f>COUNTIFS(S$3:S2296,"="&amp;S2296,AI$3:AI2296,"="&amp;AI2296)</f>
        <v>1</v>
      </c>
      <c r="BT2296" t="str">
        <f>IFERROR(VLOOKUP(BB2296&amp;BU2296&amp;X2296,game_rosters!U:W,3,FALSE),"")</f>
        <v>P100002</v>
      </c>
      <c r="BU2296" t="str">
        <f t="shared" si="3281"/>
        <v>Velodrome</v>
      </c>
    </row>
    <row r="2297" spans="1:73" x14ac:dyDescent="0.2">
      <c r="A2297">
        <f t="shared" si="3256"/>
        <v>1</v>
      </c>
      <c r="I2297" s="44">
        <v>77</v>
      </c>
      <c r="K2297" t="s">
        <v>11</v>
      </c>
      <c r="L2297" t="s">
        <v>187</v>
      </c>
      <c r="M2297" t="s">
        <v>105</v>
      </c>
      <c r="S2297">
        <v>1180</v>
      </c>
      <c r="T2297">
        <v>186</v>
      </c>
      <c r="W2297" t="s">
        <v>731</v>
      </c>
      <c r="X2297">
        <v>77</v>
      </c>
      <c r="Z2297">
        <v>1</v>
      </c>
      <c r="AA2297">
        <f t="shared" si="3305"/>
        <v>2180</v>
      </c>
      <c r="AB2297">
        <f t="shared" si="3306"/>
        <v>9186</v>
      </c>
      <c r="AC2297">
        <f t="shared" si="3252"/>
        <v>9186</v>
      </c>
      <c r="AD2297" s="6">
        <v>3</v>
      </c>
      <c r="AE2297" t="s">
        <v>917</v>
      </c>
      <c r="AF2297" t="s">
        <v>934</v>
      </c>
      <c r="AG2297" t="s">
        <v>756</v>
      </c>
      <c r="AH2297" t="s">
        <v>756</v>
      </c>
      <c r="AI2297" t="str">
        <f t="shared" si="3257"/>
        <v>e</v>
      </c>
      <c r="AJ2297" t="str">
        <f t="shared" si="3258"/>
        <v/>
      </c>
      <c r="AK2297" t="str">
        <f t="shared" si="3259"/>
        <v/>
      </c>
      <c r="AL2297" t="str">
        <f t="shared" si="3260"/>
        <v/>
      </c>
      <c r="AM2297" t="str">
        <f t="shared" si="3261"/>
        <v/>
      </c>
      <c r="AN2297" t="str">
        <f t="shared" si="3262"/>
        <v>Away</v>
      </c>
      <c r="AO2297" t="str">
        <f t="shared" si="3263"/>
        <v>a</v>
      </c>
      <c r="AP2297" t="str">
        <f t="shared" si="3264"/>
        <v/>
      </c>
      <c r="AQ2297" t="str">
        <f t="shared" si="3265"/>
        <v/>
      </c>
      <c r="AR2297" t="str">
        <f t="shared" si="3266"/>
        <v>Away</v>
      </c>
      <c r="AS2297" t="str">
        <f t="shared" si="3267"/>
        <v>a</v>
      </c>
      <c r="AT2297" t="str">
        <f t="shared" si="3268"/>
        <v/>
      </c>
      <c r="AU2297" t="str">
        <f t="shared" si="3269"/>
        <v/>
      </c>
      <c r="AV2297" t="str">
        <f t="shared" si="3270"/>
        <v/>
      </c>
      <c r="AW2297" t="str" cm="1">
        <f t="array" ref="AW2297">IFERROR(IF(O2297&lt;&gt;"",O2297,IF(OR($S2297="",$T2297=""),"",IF(O2297&lt;&gt;"",O2297,IF($T2297&lt;&gt;"",_xlfn._xlws.FILTER(O:O,($BU:$BU=$BU2297)*($I:$I=$I2297)*($T:$T=$T2297)*($S:$S=_xlfn.MINIFS($S:$S,$T:$T,"="&amp;$T2297)),"")))))&amp;"",IF(O2297="","",""))&amp;""</f>
        <v/>
      </c>
      <c r="AX2297" t="str" cm="1">
        <f t="array" ref="AX2297">IFERROR(IF(P2297&lt;&gt;"",P2297,IF(OR($S2297="",$T2297=""),"",IF($T2297&lt;&gt;"",_xlfn._xlws.FILTER(P:P,($BU:$BU=$BU2297)*($I:$I=$I2297)*($T:$T=$T2297)*($S:$S=_xlfn.MINIFS($S:$S,$T:$T,"="&amp;$T2297)),""))))&amp;"",IF(P2297="","",""))&amp;""</f>
        <v/>
      </c>
      <c r="AY2297" t="str" cm="1">
        <f t="array" ref="AY2297">IFERROR(IF(Q2297&lt;&gt;"",Q2297,IF(OR($S2297="",$T2297=""),"",IF($T2297&lt;&gt;"",_xlfn._xlws.FILTER(Q:Q,($BU:$BU=$BU2297)*($I:$I=$I2297)*($T:$T=$T2297)*($S:$S=_xlfn.MINIFS($S:$S,$T:$T,"="&amp;$T2297)),""))))&amp;"",IF(Q2297="","",""))&amp;""</f>
        <v/>
      </c>
      <c r="AZ2297" t="str" cm="1">
        <f t="array" ref="AZ2297">IFERROR(IF(R2297&lt;&gt;"",R2297,IF(OR($S2297="",$T2297=""),"",IF($T2297&lt;&gt;"",_xlfn._xlws.FILTER(R:R,($BU:$BU=$BU2297)*($I:$I=$I2297)*($T:$T=$T2297)*($S:$S=_xlfn.MINIFS($S:$S,$T:$T,"="&amp;$T2297)),""))))&amp;"",IF(R2297="","",""))&amp;""</f>
        <v>1</v>
      </c>
      <c r="BA2297" s="6">
        <f t="shared" si="3271"/>
        <v>198</v>
      </c>
      <c r="BB2297">
        <f t="shared" ref="BB2297:BD2297" si="3335">BB2296</f>
        <v>18987</v>
      </c>
      <c r="BC2297" t="str">
        <f t="shared" si="3335"/>
        <v>Velodrome</v>
      </c>
      <c r="BD2297" t="str">
        <f t="shared" si="3335"/>
        <v>Outlaws</v>
      </c>
      <c r="BE2297" t="s">
        <v>11</v>
      </c>
      <c r="BF2297" t="s">
        <v>187</v>
      </c>
      <c r="BI2297" cm="1">
        <f t="array" ref="BI2297">IFERROR(_xlfn._xlws.FILTER(shifts!A:A,(shifts!B:B=events!AD2297)*(shifts!AG:AG&gt;=events!BK2297)*(shifts!AH:AH&lt;=events!BL2297)),BI2296)</f>
        <v>81</v>
      </c>
      <c r="BJ2297" s="15">
        <f t="shared" si="3273"/>
        <v>0</v>
      </c>
      <c r="BK2297">
        <f t="shared" si="3274"/>
        <v>988</v>
      </c>
      <c r="BL2297">
        <f t="shared" si="3275"/>
        <v>988</v>
      </c>
      <c r="BM2297" s="15">
        <f>SUMIFS(BJ$2:BJ2297,K$2:K2297,"=Intermission")+SUMIFS(BJ$2:BJ2297,K$2:K2297,"=Timeout")</f>
        <v>143</v>
      </c>
      <c r="BN2297">
        <f t="shared" si="3276"/>
        <v>2303</v>
      </c>
      <c r="BO2297" s="19">
        <f t="shared" si="3277"/>
        <v>2395</v>
      </c>
      <c r="BP2297">
        <f t="shared" si="3278"/>
        <v>2390</v>
      </c>
      <c r="BQ2297" s="17">
        <f t="shared" si="3279"/>
        <v>2395</v>
      </c>
      <c r="BR2297" t="str">
        <f t="shared" si="3280"/>
        <v>event_team_player_1</v>
      </c>
      <c r="BS2297">
        <f>COUNTIFS(S$3:S2297,"="&amp;S2297,AI$3:AI2297,"="&amp;AI2297)</f>
        <v>1</v>
      </c>
      <c r="BT2297" t="str">
        <f>IFERROR(VLOOKUP(BB2297&amp;BU2297&amp;X2297,game_rosters!U:W,3,FALSE),"")</f>
        <v>P100185</v>
      </c>
      <c r="BU2297" t="str">
        <f t="shared" si="3281"/>
        <v>Outlaws</v>
      </c>
    </row>
    <row r="2298" spans="1:73" x14ac:dyDescent="0.2">
      <c r="A2298">
        <f t="shared" si="3256"/>
        <v>1</v>
      </c>
      <c r="I2298" s="44">
        <v>77</v>
      </c>
      <c r="K2298" t="s">
        <v>241</v>
      </c>
      <c r="S2298">
        <v>1181</v>
      </c>
      <c r="T2298">
        <v>186</v>
      </c>
      <c r="W2298" t="s">
        <v>731</v>
      </c>
      <c r="X2298">
        <v>77</v>
      </c>
      <c r="Z2298">
        <v>1</v>
      </c>
      <c r="AA2298">
        <f t="shared" si="3305"/>
        <v>2181</v>
      </c>
      <c r="AB2298">
        <f t="shared" si="3306"/>
        <v>9186</v>
      </c>
      <c r="AC2298">
        <f t="shared" si="3252"/>
        <v>9186</v>
      </c>
      <c r="AD2298" s="6">
        <v>3</v>
      </c>
      <c r="AE2298" t="s">
        <v>917</v>
      </c>
      <c r="AF2298" t="s">
        <v>934</v>
      </c>
      <c r="AG2298" t="s">
        <v>917</v>
      </c>
      <c r="AH2298" t="s">
        <v>916</v>
      </c>
      <c r="AI2298" t="str">
        <f t="shared" si="3257"/>
        <v>e</v>
      </c>
      <c r="AJ2298" t="str">
        <f t="shared" si="3258"/>
        <v/>
      </c>
      <c r="AK2298" t="str">
        <f t="shared" si="3259"/>
        <v/>
      </c>
      <c r="AL2298" t="str">
        <f t="shared" si="3260"/>
        <v/>
      </c>
      <c r="AM2298" t="str">
        <f t="shared" si="3261"/>
        <v/>
      </c>
      <c r="AN2298" t="str">
        <f t="shared" si="3262"/>
        <v>Away</v>
      </c>
      <c r="AO2298" t="str">
        <f t="shared" si="3263"/>
        <v>a</v>
      </c>
      <c r="AP2298" t="str">
        <f t="shared" si="3264"/>
        <v/>
      </c>
      <c r="AQ2298" t="str">
        <f t="shared" si="3265"/>
        <v/>
      </c>
      <c r="AR2298" t="str">
        <f t="shared" si="3266"/>
        <v>Away</v>
      </c>
      <c r="AS2298" t="str">
        <f t="shared" si="3267"/>
        <v>a</v>
      </c>
      <c r="AT2298" t="str">
        <f t="shared" si="3268"/>
        <v/>
      </c>
      <c r="AU2298" t="str">
        <f t="shared" si="3269"/>
        <v/>
      </c>
      <c r="AV2298" t="str">
        <f t="shared" si="3270"/>
        <v/>
      </c>
      <c r="AW2298" t="str" cm="1">
        <f t="array" ref="AW2298">IFERROR(IF(O2298&lt;&gt;"",O2298,IF(OR($S2298="",$T2298=""),"",IF(O2298&lt;&gt;"",O2298,IF($T2298&lt;&gt;"",_xlfn._xlws.FILTER(O:O,($BU:$BU=$BU2298)*($I:$I=$I2298)*($T:$T=$T2298)*($S:$S=_xlfn.MINIFS($S:$S,$T:$T,"="&amp;$T2298)),"")))))&amp;"",IF(O2298="","",""))&amp;""</f>
        <v/>
      </c>
      <c r="AX2298" t="str" cm="1">
        <f t="array" ref="AX2298">IFERROR(IF(P2298&lt;&gt;"",P2298,IF(OR($S2298="",$T2298=""),"",IF($T2298&lt;&gt;"",_xlfn._xlws.FILTER(P:P,($BU:$BU=$BU2298)*($I:$I=$I2298)*($T:$T=$T2298)*($S:$S=_xlfn.MINIFS($S:$S,$T:$T,"="&amp;$T2298)),""))))&amp;"",IF(P2298="","",""))&amp;""</f>
        <v/>
      </c>
      <c r="AY2298" t="str" cm="1">
        <f t="array" ref="AY2298">IFERROR(IF(Q2298&lt;&gt;"",Q2298,IF(OR($S2298="",$T2298=""),"",IF($T2298&lt;&gt;"",_xlfn._xlws.FILTER(Q:Q,($BU:$BU=$BU2298)*($I:$I=$I2298)*($T:$T=$T2298)*($S:$S=_xlfn.MINIFS($S:$S,$T:$T,"="&amp;$T2298)),""))))&amp;"",IF(Q2298="","",""))&amp;""</f>
        <v/>
      </c>
      <c r="AZ2298" t="str" cm="1">
        <f t="array" ref="AZ2298">IFERROR(IF(R2298&lt;&gt;"",R2298,IF(OR($S2298="",$T2298=""),"",IF($T2298&lt;&gt;"",_xlfn._xlws.FILTER(R:R,($BU:$BU=$BU2298)*($I:$I=$I2298)*($T:$T=$T2298)*($S:$S=_xlfn.MINIFS($S:$S,$T:$T,"="&amp;$T2298)),""))))&amp;"",IF(R2298="","",""))&amp;""</f>
        <v>1</v>
      </c>
      <c r="BA2298" s="6">
        <f t="shared" si="3271"/>
        <v>198</v>
      </c>
      <c r="BB2298">
        <f t="shared" ref="BB2298:BD2298" si="3336">BB2297</f>
        <v>18987</v>
      </c>
      <c r="BC2298" t="str">
        <f t="shared" si="3336"/>
        <v>Velodrome</v>
      </c>
      <c r="BD2298" t="str">
        <f t="shared" si="3336"/>
        <v>Outlaws</v>
      </c>
      <c r="BE2298" t="s">
        <v>241</v>
      </c>
      <c r="BF2298" t="s">
        <v>756</v>
      </c>
      <c r="BI2298" cm="1">
        <f t="array" ref="BI2298">IFERROR(_xlfn._xlws.FILTER(shifts!A:A,(shifts!B:B=events!AD2298)*(shifts!AG:AG&gt;=events!BK2298)*(shifts!AH:AH&lt;=events!BL2298)),BI2297)</f>
        <v>81</v>
      </c>
      <c r="BJ2298" s="15">
        <f t="shared" si="3273"/>
        <v>26</v>
      </c>
      <c r="BK2298">
        <f t="shared" si="3274"/>
        <v>988</v>
      </c>
      <c r="BL2298">
        <f t="shared" si="3275"/>
        <v>962</v>
      </c>
      <c r="BM2298" s="15">
        <f>SUMIFS(BJ$2:BJ2298,K$2:K2298,"=Intermission")+SUMIFS(BJ$2:BJ2298,K$2:K2298,"=Timeout")</f>
        <v>143</v>
      </c>
      <c r="BN2298">
        <f t="shared" si="3276"/>
        <v>2303</v>
      </c>
      <c r="BO2298" s="19">
        <f t="shared" si="3277"/>
        <v>2395</v>
      </c>
      <c r="BP2298">
        <f t="shared" si="3278"/>
        <v>2390</v>
      </c>
      <c r="BQ2298" s="17">
        <f t="shared" si="3279"/>
        <v>2421</v>
      </c>
      <c r="BR2298" t="str">
        <f t="shared" si="3280"/>
        <v>event_team_player_1</v>
      </c>
      <c r="BS2298">
        <f>COUNTIFS(S$3:S2298,"="&amp;S2298,AI$3:AI2298,"="&amp;AI2298)</f>
        <v>1</v>
      </c>
      <c r="BT2298" t="str">
        <f>IFERROR(VLOOKUP(BB2298&amp;BU2298&amp;X2298,game_rosters!U:W,3,FALSE),"")</f>
        <v>P100185</v>
      </c>
      <c r="BU2298" t="str">
        <f t="shared" si="3281"/>
        <v>Outlaws</v>
      </c>
    </row>
    <row r="2299" spans="1:73" x14ac:dyDescent="0.2">
      <c r="A2299">
        <f t="shared" si="3256"/>
        <v>1</v>
      </c>
      <c r="I2299" s="44">
        <v>70</v>
      </c>
      <c r="K2299" t="s">
        <v>5</v>
      </c>
      <c r="L2299" t="s">
        <v>236</v>
      </c>
      <c r="S2299">
        <v>1182</v>
      </c>
      <c r="T2299" t="s">
        <v>756</v>
      </c>
      <c r="W2299" t="s">
        <v>735</v>
      </c>
      <c r="X2299">
        <v>70</v>
      </c>
      <c r="Z2299">
        <v>1</v>
      </c>
      <c r="AA2299">
        <f t="shared" si="3305"/>
        <v>2182</v>
      </c>
      <c r="AB2299" t="str">
        <f t="shared" si="3306"/>
        <v/>
      </c>
      <c r="AC2299">
        <f t="shared" si="3252"/>
        <v>2182</v>
      </c>
      <c r="AD2299" s="6">
        <v>3</v>
      </c>
      <c r="AE2299" t="s">
        <v>917</v>
      </c>
      <c r="AF2299" t="s">
        <v>916</v>
      </c>
      <c r="AG2299" t="s">
        <v>756</v>
      </c>
      <c r="AH2299" t="s">
        <v>756</v>
      </c>
      <c r="AI2299" t="str">
        <f t="shared" si="3257"/>
        <v>e</v>
      </c>
      <c r="AJ2299" t="str">
        <f t="shared" si="3258"/>
        <v/>
      </c>
      <c r="AK2299" t="str">
        <f t="shared" si="3259"/>
        <v/>
      </c>
      <c r="AL2299" t="str">
        <f t="shared" si="3260"/>
        <v/>
      </c>
      <c r="AM2299" t="str">
        <f t="shared" si="3261"/>
        <v/>
      </c>
      <c r="AN2299" t="str">
        <f t="shared" si="3262"/>
        <v>Home</v>
      </c>
      <c r="AO2299" t="str">
        <f t="shared" si="3263"/>
        <v>h</v>
      </c>
      <c r="AP2299" t="str">
        <f t="shared" si="3264"/>
        <v/>
      </c>
      <c r="AQ2299" t="str">
        <f t="shared" si="3265"/>
        <v/>
      </c>
      <c r="AR2299" t="str">
        <f t="shared" si="3266"/>
        <v>Home</v>
      </c>
      <c r="AS2299" t="str">
        <f t="shared" si="3267"/>
        <v>h</v>
      </c>
      <c r="AT2299" t="str">
        <f t="shared" si="3268"/>
        <v>Offensive</v>
      </c>
      <c r="AU2299" t="str">
        <f t="shared" si="3269"/>
        <v/>
      </c>
      <c r="AV2299" t="str">
        <f t="shared" si="3270"/>
        <v/>
      </c>
      <c r="AW2299" t="str" cm="1">
        <f t="array" ref="AW2299">IFERROR(IF(O2299&lt;&gt;"",O2299,IF(OR($S2299="",$T2299=""),"",IF(O2299&lt;&gt;"",O2299,IF($T2299&lt;&gt;"",_xlfn._xlws.FILTER(O:O,($BU:$BU=$BU2299)*($I:$I=$I2299)*($T:$T=$T2299)*($S:$S=_xlfn.MINIFS($S:$S,$T:$T,"="&amp;$T2299)),"")))))&amp;"",IF(O2299="","",""))&amp;""</f>
        <v/>
      </c>
      <c r="AX2299" t="str" cm="1">
        <f t="array" ref="AX2299">IFERROR(IF(P2299&lt;&gt;"",P2299,IF(OR($S2299="",$T2299=""),"",IF($T2299&lt;&gt;"",_xlfn._xlws.FILTER(P:P,($BU:$BU=$BU2299)*($I:$I=$I2299)*($T:$T=$T2299)*($S:$S=_xlfn.MINIFS($S:$S,$T:$T,"="&amp;$T2299)),""))))&amp;"",IF(P2299="","",""))&amp;""</f>
        <v/>
      </c>
      <c r="AY2299" t="str" cm="1">
        <f t="array" ref="AY2299">IFERROR(IF(Q2299&lt;&gt;"",Q2299,IF(OR($S2299="",$T2299=""),"",IF($T2299&lt;&gt;"",_xlfn._xlws.FILTER(Q:Q,($BU:$BU=$BU2299)*($I:$I=$I2299)*($T:$T=$T2299)*($S:$S=_xlfn.MINIFS($S:$S,$T:$T,"="&amp;$T2299)),""))))&amp;"",IF(Q2299="","",""))&amp;""</f>
        <v/>
      </c>
      <c r="AZ2299" t="str" cm="1">
        <f t="array" ref="AZ2299">IFERROR(IF(R2299&lt;&gt;"",R2299,IF(OR($S2299="",$T2299=""),"",IF($T2299&lt;&gt;"",_xlfn._xlws.FILTER(R:R,($BU:$BU=$BU2299)*($I:$I=$I2299)*($T:$T=$T2299)*($S:$S=_xlfn.MINIFS($S:$S,$T:$T,"="&amp;$T2299)),""))))&amp;"",IF(R2299="","",""))&amp;""</f>
        <v/>
      </c>
      <c r="BA2299" s="6">
        <f t="shared" si="3271"/>
        <v>198</v>
      </c>
      <c r="BB2299">
        <f t="shared" ref="BB2299:BD2299" si="3337">BB2298</f>
        <v>18987</v>
      </c>
      <c r="BC2299" t="str">
        <f t="shared" si="3337"/>
        <v>Velodrome</v>
      </c>
      <c r="BD2299" t="str">
        <f t="shared" si="3337"/>
        <v>Outlaws</v>
      </c>
      <c r="BE2299" t="s">
        <v>5</v>
      </c>
      <c r="BF2299" t="s">
        <v>236</v>
      </c>
      <c r="BI2299" cm="1">
        <f t="array" ref="BI2299">IFERROR(_xlfn._xlws.FILTER(shifts!A:A,(shifts!B:B=events!AD2299)*(shifts!AG:AG&gt;=events!BK2299)*(shifts!AH:AH&lt;=events!BL2299)),BI2298)</f>
        <v>82</v>
      </c>
      <c r="BJ2299" s="15">
        <f t="shared" si="3273"/>
        <v>0</v>
      </c>
      <c r="BK2299">
        <f t="shared" si="3274"/>
        <v>962</v>
      </c>
      <c r="BL2299">
        <f t="shared" si="3275"/>
        <v>962</v>
      </c>
      <c r="BM2299" s="15">
        <f>SUMIFS(BJ$2:BJ2299,K$2:K2299,"=Intermission")+SUMIFS(BJ$2:BJ2299,K$2:K2299,"=Timeout")</f>
        <v>143</v>
      </c>
      <c r="BN2299">
        <f t="shared" si="3276"/>
        <v>2303</v>
      </c>
      <c r="BO2299" s="19">
        <f t="shared" si="3277"/>
        <v>2421</v>
      </c>
      <c r="BP2299">
        <f t="shared" si="3278"/>
        <v>2416</v>
      </c>
      <c r="BQ2299" s="17">
        <f t="shared" si="3279"/>
        <v>2421</v>
      </c>
      <c r="BR2299" t="str">
        <f t="shared" si="3280"/>
        <v>event_team_player_1</v>
      </c>
      <c r="BS2299">
        <f>COUNTIFS(S$3:S2299,"="&amp;S2299,AI$3:AI2299,"="&amp;AI2299)</f>
        <v>1</v>
      </c>
      <c r="BT2299" t="str">
        <f>IFERROR(VLOOKUP(BB2299&amp;BU2299&amp;X2299,game_rosters!U:W,3,FALSE),"")</f>
        <v>P100001</v>
      </c>
      <c r="BU2299" t="str">
        <f t="shared" si="3281"/>
        <v>Velodrome</v>
      </c>
    </row>
    <row r="2300" spans="1:73" x14ac:dyDescent="0.2">
      <c r="A2300" t="str">
        <f t="shared" si="3256"/>
        <v/>
      </c>
      <c r="I2300" s="44">
        <v>3</v>
      </c>
      <c r="S2300">
        <v>1182</v>
      </c>
      <c r="T2300" t="s">
        <v>756</v>
      </c>
      <c r="X2300">
        <v>3</v>
      </c>
      <c r="AA2300">
        <f t="shared" si="3305"/>
        <v>2182</v>
      </c>
      <c r="AB2300" t="str">
        <f t="shared" si="3306"/>
        <v/>
      </c>
      <c r="AC2300">
        <f t="shared" si="3252"/>
        <v>2182</v>
      </c>
      <c r="AD2300" s="6">
        <v>3</v>
      </c>
      <c r="AE2300" t="s">
        <v>917</v>
      </c>
      <c r="AF2300" t="s">
        <v>916</v>
      </c>
      <c r="AG2300" t="s">
        <v>756</v>
      </c>
      <c r="AH2300" t="s">
        <v>756</v>
      </c>
      <c r="AI2300" t="str">
        <f t="shared" si="3257"/>
        <v>o</v>
      </c>
      <c r="AJ2300" t="str">
        <f t="shared" si="3258"/>
        <v/>
      </c>
      <c r="AK2300" t="str">
        <f t="shared" si="3259"/>
        <v/>
      </c>
      <c r="AL2300" t="str">
        <f t="shared" si="3260"/>
        <v/>
      </c>
      <c r="AM2300" t="str">
        <f t="shared" si="3261"/>
        <v/>
      </c>
      <c r="AN2300" t="str">
        <f t="shared" si="3262"/>
        <v>Home</v>
      </c>
      <c r="AO2300" t="str">
        <f t="shared" si="3263"/>
        <v>h</v>
      </c>
      <c r="AP2300" t="str">
        <f t="shared" si="3264"/>
        <v/>
      </c>
      <c r="AQ2300" t="str">
        <f t="shared" si="3265"/>
        <v/>
      </c>
      <c r="AR2300" t="str">
        <f t="shared" si="3266"/>
        <v>Home</v>
      </c>
      <c r="AS2300" t="str">
        <f t="shared" si="3267"/>
        <v>h</v>
      </c>
      <c r="AT2300" t="str">
        <f t="shared" si="3268"/>
        <v>Defensive</v>
      </c>
      <c r="AU2300" t="str">
        <f t="shared" si="3269"/>
        <v/>
      </c>
      <c r="AV2300" t="str">
        <f t="shared" si="3270"/>
        <v/>
      </c>
      <c r="AW2300" t="str" cm="1">
        <f t="array" ref="AW2300">IFERROR(IF(O2300&lt;&gt;"",O2300,IF(OR($S2300="",$T2300=""),"",IF(O2300&lt;&gt;"",O2300,IF($T2300&lt;&gt;"",_xlfn._xlws.FILTER(O:O,($BU:$BU=$BU2300)*($I:$I=$I2300)*($T:$T=$T2300)*($S:$S=_xlfn.MINIFS($S:$S,$T:$T,"="&amp;$T2300)),"")))))&amp;"",IF(O2300="","",""))&amp;""</f>
        <v/>
      </c>
      <c r="AX2300" t="str" cm="1">
        <f t="array" ref="AX2300">IFERROR(IF(P2300&lt;&gt;"",P2300,IF(OR($S2300="",$T2300=""),"",IF($T2300&lt;&gt;"",_xlfn._xlws.FILTER(P:P,($BU:$BU=$BU2300)*($I:$I=$I2300)*($T:$T=$T2300)*($S:$S=_xlfn.MINIFS($S:$S,$T:$T,"="&amp;$T2300)),""))))&amp;"",IF(P2300="","",""))&amp;""</f>
        <v/>
      </c>
      <c r="AY2300" t="str" cm="1">
        <f t="array" ref="AY2300">IFERROR(IF(Q2300&lt;&gt;"",Q2300,IF(OR($S2300="",$T2300=""),"",IF($T2300&lt;&gt;"",_xlfn._xlws.FILTER(Q:Q,($BU:$BU=$BU2300)*($I:$I=$I2300)*($T:$T=$T2300)*($S:$S=_xlfn.MINIFS($S:$S,$T:$T,"="&amp;$T2300)),""))))&amp;"",IF(Q2300="","",""))&amp;""</f>
        <v/>
      </c>
      <c r="AZ2300" t="str" cm="1">
        <f t="array" ref="AZ2300">IFERROR(IF(R2300&lt;&gt;"",R2300,IF(OR($S2300="",$T2300=""),"",IF($T2300&lt;&gt;"",_xlfn._xlws.FILTER(R:R,($BU:$BU=$BU2300)*($I:$I=$I2300)*($T:$T=$T2300)*($S:$S=_xlfn.MINIFS($S:$S,$T:$T,"="&amp;$T2300)),""))))&amp;"",IF(R2300="","",""))&amp;""</f>
        <v/>
      </c>
      <c r="BA2300" s="6">
        <f t="shared" si="3271"/>
        <v>198</v>
      </c>
      <c r="BB2300">
        <f t="shared" ref="BB2300:BD2300" si="3338">BB2299</f>
        <v>18987</v>
      </c>
      <c r="BC2300" t="str">
        <f t="shared" si="3338"/>
        <v>Velodrome</v>
      </c>
      <c r="BD2300" t="str">
        <f t="shared" si="3338"/>
        <v>Outlaws</v>
      </c>
      <c r="BE2300" t="s">
        <v>5</v>
      </c>
      <c r="BF2300" t="s">
        <v>236</v>
      </c>
      <c r="BI2300" cm="1">
        <f t="array" ref="BI2300">IFERROR(_xlfn._xlws.FILTER(shifts!A:A,(shifts!B:B=events!AD2300)*(shifts!AG:AG&gt;=events!BK2300)*(shifts!AH:AH&lt;=events!BL2300)),BI2299)</f>
        <v>82</v>
      </c>
      <c r="BJ2300" s="15">
        <f t="shared" si="3273"/>
        <v>0</v>
      </c>
      <c r="BK2300">
        <f t="shared" si="3274"/>
        <v>962</v>
      </c>
      <c r="BL2300">
        <f t="shared" si="3275"/>
        <v>962</v>
      </c>
      <c r="BM2300" s="15">
        <f>SUMIFS(BJ$2:BJ2300,K$2:K2300,"=Intermission")+SUMIFS(BJ$2:BJ2300,K$2:K2300,"=Timeout")</f>
        <v>143</v>
      </c>
      <c r="BN2300">
        <f t="shared" si="3276"/>
        <v>2303</v>
      </c>
      <c r="BO2300" s="19">
        <f t="shared" si="3277"/>
        <v>2421</v>
      </c>
      <c r="BP2300">
        <f t="shared" si="3278"/>
        <v>2416</v>
      </c>
      <c r="BQ2300" s="17">
        <f t="shared" si="3279"/>
        <v>2421</v>
      </c>
      <c r="BR2300" t="str">
        <f t="shared" si="3280"/>
        <v>opp_team_player_1</v>
      </c>
      <c r="BS2300">
        <f>COUNTIFS(S$3:S2300,"="&amp;S2300,AI$3:AI2300,"="&amp;AI2300)</f>
        <v>1</v>
      </c>
      <c r="BT2300" t="str">
        <f>IFERROR(VLOOKUP(BB2300&amp;BU2300&amp;X2300,game_rosters!U:W,3,FALSE),"")</f>
        <v>P100004</v>
      </c>
      <c r="BU2300" t="str">
        <f t="shared" si="3281"/>
        <v>Outlaws</v>
      </c>
    </row>
    <row r="2301" spans="1:73" x14ac:dyDescent="0.2">
      <c r="A2301">
        <f t="shared" si="3256"/>
        <v>1</v>
      </c>
      <c r="I2301" s="44">
        <v>70</v>
      </c>
      <c r="K2301" t="s">
        <v>238</v>
      </c>
      <c r="L2301" t="s">
        <v>184</v>
      </c>
      <c r="M2301" t="s">
        <v>88</v>
      </c>
      <c r="N2301" t="s">
        <v>595</v>
      </c>
      <c r="S2301">
        <v>1183</v>
      </c>
      <c r="T2301" t="s">
        <v>756</v>
      </c>
      <c r="W2301" t="s">
        <v>735</v>
      </c>
      <c r="X2301">
        <v>70</v>
      </c>
      <c r="Z2301">
        <v>1</v>
      </c>
      <c r="AA2301">
        <f t="shared" si="3305"/>
        <v>2183</v>
      </c>
      <c r="AB2301" t="str">
        <f t="shared" si="3306"/>
        <v/>
      </c>
      <c r="AC2301">
        <f t="shared" si="3252"/>
        <v>2183</v>
      </c>
      <c r="AD2301" s="6">
        <v>3</v>
      </c>
      <c r="AE2301" t="s">
        <v>917</v>
      </c>
      <c r="AF2301" t="s">
        <v>916</v>
      </c>
      <c r="AG2301" t="s">
        <v>917</v>
      </c>
      <c r="AH2301" t="s">
        <v>413</v>
      </c>
      <c r="AI2301" t="str">
        <f t="shared" si="3257"/>
        <v>e</v>
      </c>
      <c r="AJ2301" t="str">
        <f t="shared" si="3258"/>
        <v/>
      </c>
      <c r="AK2301" t="str">
        <f t="shared" si="3259"/>
        <v/>
      </c>
      <c r="AL2301" t="str">
        <f t="shared" si="3260"/>
        <v/>
      </c>
      <c r="AM2301" t="str">
        <f t="shared" si="3261"/>
        <v/>
      </c>
      <c r="AN2301" t="str">
        <f t="shared" si="3262"/>
        <v>Home</v>
      </c>
      <c r="AO2301" t="str">
        <f t="shared" si="3263"/>
        <v>h</v>
      </c>
      <c r="AP2301" t="str">
        <f t="shared" si="3264"/>
        <v/>
      </c>
      <c r="AQ2301" t="str">
        <f t="shared" si="3265"/>
        <v/>
      </c>
      <c r="AR2301" t="str">
        <f t="shared" si="3266"/>
        <v>Home</v>
      </c>
      <c r="AS2301" t="str">
        <f t="shared" si="3267"/>
        <v>h</v>
      </c>
      <c r="AT2301" t="str">
        <f t="shared" si="3268"/>
        <v>Offensive</v>
      </c>
      <c r="AU2301" t="str">
        <f t="shared" si="3269"/>
        <v/>
      </c>
      <c r="AV2301" t="str">
        <f t="shared" si="3270"/>
        <v/>
      </c>
      <c r="AW2301" t="str" cm="1">
        <f t="array" ref="AW2301">IFERROR(IF(O2301&lt;&gt;"",O2301,IF(OR($S2301="",$T2301=""),"",IF(O2301&lt;&gt;"",O2301,IF($T2301&lt;&gt;"",_xlfn._xlws.FILTER(O:O,($BU:$BU=$BU2301)*($I:$I=$I2301)*($T:$T=$T2301)*($S:$S=_xlfn.MINIFS($S:$S,$T:$T,"="&amp;$T2301)),"")))))&amp;"",IF(O2301="","",""))&amp;""</f>
        <v/>
      </c>
      <c r="AX2301" t="str" cm="1">
        <f t="array" ref="AX2301">IFERROR(IF(P2301&lt;&gt;"",P2301,IF(OR($S2301="",$T2301=""),"",IF($T2301&lt;&gt;"",_xlfn._xlws.FILTER(P:P,($BU:$BU=$BU2301)*($I:$I=$I2301)*($T:$T=$T2301)*($S:$S=_xlfn.MINIFS($S:$S,$T:$T,"="&amp;$T2301)),""))))&amp;"",IF(P2301="","",""))&amp;""</f>
        <v/>
      </c>
      <c r="AY2301" t="str" cm="1">
        <f t="array" ref="AY2301">IFERROR(IF(Q2301&lt;&gt;"",Q2301,IF(OR($S2301="",$T2301=""),"",IF($T2301&lt;&gt;"",_xlfn._xlws.FILTER(Q:Q,($BU:$BU=$BU2301)*($I:$I=$I2301)*($T:$T=$T2301)*($S:$S=_xlfn.MINIFS($S:$S,$T:$T,"="&amp;$T2301)),""))))&amp;"",IF(Q2301="","",""))&amp;""</f>
        <v/>
      </c>
      <c r="AZ2301" t="str" cm="1">
        <f t="array" ref="AZ2301">IFERROR(IF(R2301&lt;&gt;"",R2301,IF(OR($S2301="",$T2301=""),"",IF($T2301&lt;&gt;"",_xlfn._xlws.FILTER(R:R,($BU:$BU=$BU2301)*($I:$I=$I2301)*($T:$T=$T2301)*($S:$S=_xlfn.MINIFS($S:$S,$T:$T,"="&amp;$T2301)),""))))&amp;"",IF(R2301="","",""))&amp;""</f>
        <v/>
      </c>
      <c r="BA2301" s="6">
        <f t="shared" si="3271"/>
        <v>199</v>
      </c>
      <c r="BB2301">
        <f t="shared" ref="BB2301:BD2301" si="3339">BB2300</f>
        <v>18987</v>
      </c>
      <c r="BC2301" t="str">
        <f t="shared" si="3339"/>
        <v>Velodrome</v>
      </c>
      <c r="BD2301" t="str">
        <f t="shared" si="3339"/>
        <v>Outlaws</v>
      </c>
      <c r="BE2301" t="s">
        <v>238</v>
      </c>
      <c r="BF2301" t="s">
        <v>184</v>
      </c>
      <c r="BI2301" cm="1">
        <f t="array" ref="BI2301">IFERROR(_xlfn._xlws.FILTER(shifts!A:A,(shifts!B:B=events!AD2301)*(shifts!AG:AG&gt;=events!BK2301)*(shifts!AH:AH&lt;=events!BL2301)),BI2300)</f>
        <v>82</v>
      </c>
      <c r="BJ2301" s="15">
        <f t="shared" si="3273"/>
        <v>2</v>
      </c>
      <c r="BK2301">
        <f t="shared" si="3274"/>
        <v>962</v>
      </c>
      <c r="BL2301">
        <f t="shared" si="3275"/>
        <v>960</v>
      </c>
      <c r="BM2301" s="15">
        <f>SUMIFS(BJ$2:BJ2301,K$2:K2301,"=Intermission")+SUMIFS(BJ$2:BJ2301,K$2:K2301,"=Timeout")</f>
        <v>143</v>
      </c>
      <c r="BN2301">
        <f t="shared" si="3276"/>
        <v>2303</v>
      </c>
      <c r="BO2301" s="19">
        <f t="shared" si="3277"/>
        <v>2421</v>
      </c>
      <c r="BP2301">
        <f t="shared" si="3278"/>
        <v>2416</v>
      </c>
      <c r="BQ2301" s="17">
        <f t="shared" si="3279"/>
        <v>2423</v>
      </c>
      <c r="BR2301" t="str">
        <f t="shared" si="3280"/>
        <v>event_team_player_1</v>
      </c>
      <c r="BS2301">
        <f>COUNTIFS(S$3:S2301,"="&amp;S2301,AI$3:AI2301,"="&amp;AI2301)</f>
        <v>1</v>
      </c>
      <c r="BT2301" t="str">
        <f>IFERROR(VLOOKUP(BB2301&amp;BU2301&amp;X2301,game_rosters!U:W,3,FALSE),"")</f>
        <v>P100001</v>
      </c>
      <c r="BU2301" t="str">
        <f t="shared" si="3281"/>
        <v>Velodrome</v>
      </c>
    </row>
    <row r="2302" spans="1:73" x14ac:dyDescent="0.2">
      <c r="A2302">
        <f t="shared" si="3256"/>
        <v>1</v>
      </c>
      <c r="I2302" s="44">
        <v>70</v>
      </c>
      <c r="K2302" t="s">
        <v>13</v>
      </c>
      <c r="S2302">
        <v>1184</v>
      </c>
      <c r="T2302" t="s">
        <v>756</v>
      </c>
      <c r="W2302" t="s">
        <v>735</v>
      </c>
      <c r="X2302">
        <v>70</v>
      </c>
      <c r="Z2302">
        <v>1</v>
      </c>
      <c r="AA2302">
        <f t="shared" si="3305"/>
        <v>2184</v>
      </c>
      <c r="AB2302" t="str">
        <f t="shared" si="3306"/>
        <v/>
      </c>
      <c r="AC2302">
        <f t="shared" si="3252"/>
        <v>2184</v>
      </c>
      <c r="AD2302" s="6">
        <v>3</v>
      </c>
      <c r="AE2302" t="s">
        <v>917</v>
      </c>
      <c r="AF2302" t="s">
        <v>413</v>
      </c>
      <c r="AG2302" t="s">
        <v>744</v>
      </c>
      <c r="AH2302" t="s">
        <v>938</v>
      </c>
      <c r="AI2302" t="str">
        <f t="shared" si="3257"/>
        <v>e</v>
      </c>
      <c r="AJ2302" t="str">
        <f t="shared" si="3258"/>
        <v/>
      </c>
      <c r="AK2302" t="str">
        <f t="shared" si="3259"/>
        <v/>
      </c>
      <c r="AL2302" t="str">
        <f t="shared" si="3260"/>
        <v/>
      </c>
      <c r="AM2302" t="str">
        <f t="shared" si="3261"/>
        <v/>
      </c>
      <c r="AN2302" t="str">
        <f t="shared" si="3262"/>
        <v>Home</v>
      </c>
      <c r="AO2302" t="str">
        <f t="shared" si="3263"/>
        <v>h</v>
      </c>
      <c r="AP2302" t="str">
        <f t="shared" si="3264"/>
        <v/>
      </c>
      <c r="AQ2302" t="str">
        <f t="shared" si="3265"/>
        <v/>
      </c>
      <c r="AR2302" t="str">
        <f t="shared" si="3266"/>
        <v>Home</v>
      </c>
      <c r="AS2302" t="str">
        <f t="shared" si="3267"/>
        <v>h</v>
      </c>
      <c r="AT2302" t="str">
        <f t="shared" si="3268"/>
        <v>Offensive</v>
      </c>
      <c r="AU2302" t="str">
        <f t="shared" si="3269"/>
        <v/>
      </c>
      <c r="AV2302" t="str">
        <f t="shared" si="3270"/>
        <v/>
      </c>
      <c r="AW2302" t="str" cm="1">
        <f t="array" ref="AW2302">IFERROR(IF(O2302&lt;&gt;"",O2302,IF(OR($S2302="",$T2302=""),"",IF(O2302&lt;&gt;"",O2302,IF($T2302&lt;&gt;"",_xlfn._xlws.FILTER(O:O,($BU:$BU=$BU2302)*($I:$I=$I2302)*($T:$T=$T2302)*($S:$S=_xlfn.MINIFS($S:$S,$T:$T,"="&amp;$T2302)),"")))))&amp;"",IF(O2302="","",""))&amp;""</f>
        <v/>
      </c>
      <c r="AX2302" t="str" cm="1">
        <f t="array" ref="AX2302">IFERROR(IF(P2302&lt;&gt;"",P2302,IF(OR($S2302="",$T2302=""),"",IF($T2302&lt;&gt;"",_xlfn._xlws.FILTER(P:P,($BU:$BU=$BU2302)*($I:$I=$I2302)*($T:$T=$T2302)*($S:$S=_xlfn.MINIFS($S:$S,$T:$T,"="&amp;$T2302)),""))))&amp;"",IF(P2302="","",""))&amp;""</f>
        <v/>
      </c>
      <c r="AY2302" t="str" cm="1">
        <f t="array" ref="AY2302">IFERROR(IF(Q2302&lt;&gt;"",Q2302,IF(OR($S2302="",$T2302=""),"",IF($T2302&lt;&gt;"",_xlfn._xlws.FILTER(Q:Q,($BU:$BU=$BU2302)*($I:$I=$I2302)*($T:$T=$T2302)*($S:$S=_xlfn.MINIFS($S:$S,$T:$T,"="&amp;$T2302)),""))))&amp;"",IF(Q2302="","",""))&amp;""</f>
        <v/>
      </c>
      <c r="AZ2302" t="str" cm="1">
        <f t="array" ref="AZ2302">IFERROR(IF(R2302&lt;&gt;"",R2302,IF(OR($S2302="",$T2302=""),"",IF($T2302&lt;&gt;"",_xlfn._xlws.FILTER(R:R,($BU:$BU=$BU2302)*($I:$I=$I2302)*($T:$T=$T2302)*($S:$S=_xlfn.MINIFS($S:$S,$T:$T,"="&amp;$T2302)),""))))&amp;"",IF(R2302="","",""))&amp;""</f>
        <v/>
      </c>
      <c r="BA2302" s="6">
        <f t="shared" si="3271"/>
        <v>199</v>
      </c>
      <c r="BB2302">
        <f t="shared" ref="BB2302:BD2302" si="3340">BB2301</f>
        <v>18987</v>
      </c>
      <c r="BC2302" t="str">
        <f t="shared" si="3340"/>
        <v>Velodrome</v>
      </c>
      <c r="BD2302" t="str">
        <f t="shared" si="3340"/>
        <v>Outlaws</v>
      </c>
      <c r="BE2302" t="s">
        <v>13</v>
      </c>
      <c r="BF2302" t="s">
        <v>756</v>
      </c>
      <c r="BI2302" cm="1">
        <f t="array" ref="BI2302">IFERROR(_xlfn._xlws.FILTER(shifts!A:A,(shifts!B:B=events!AD2302)*(shifts!AG:AG&gt;=events!BK2302)*(shifts!AH:AH&lt;=events!BL2302)),BI2301)</f>
        <v>82</v>
      </c>
      <c r="BJ2302" s="15">
        <f t="shared" si="3273"/>
        <v>2</v>
      </c>
      <c r="BK2302">
        <f t="shared" si="3274"/>
        <v>960</v>
      </c>
      <c r="BL2302">
        <f t="shared" si="3275"/>
        <v>958</v>
      </c>
      <c r="BM2302" s="15">
        <f>SUMIFS(BJ$2:BJ2302,K$2:K2302,"=Intermission")+SUMIFS(BJ$2:BJ2302,K$2:K2302,"=Timeout")</f>
        <v>143</v>
      </c>
      <c r="BN2302">
        <f t="shared" si="3276"/>
        <v>2303</v>
      </c>
      <c r="BO2302" s="19">
        <f t="shared" si="3277"/>
        <v>2423</v>
      </c>
      <c r="BP2302">
        <f t="shared" si="3278"/>
        <v>2418</v>
      </c>
      <c r="BQ2302" s="17">
        <f t="shared" si="3279"/>
        <v>2425</v>
      </c>
      <c r="BR2302" t="str">
        <f t="shared" si="3280"/>
        <v>event_team_player_1</v>
      </c>
      <c r="BS2302">
        <f>COUNTIFS(S$3:S2302,"="&amp;S2302,AI$3:AI2302,"="&amp;AI2302)</f>
        <v>1</v>
      </c>
      <c r="BT2302" t="str">
        <f>IFERROR(VLOOKUP(BB2302&amp;BU2302&amp;X2302,game_rosters!U:W,3,FALSE),"")</f>
        <v>P100001</v>
      </c>
      <c r="BU2302" t="str">
        <f t="shared" si="3281"/>
        <v>Velodrome</v>
      </c>
    </row>
    <row r="2303" spans="1:73" x14ac:dyDescent="0.2">
      <c r="A2303">
        <f t="shared" si="3256"/>
        <v>1</v>
      </c>
      <c r="I2303" s="44">
        <v>70</v>
      </c>
      <c r="K2303" t="s">
        <v>238</v>
      </c>
      <c r="L2303" t="s">
        <v>174</v>
      </c>
      <c r="M2303" t="s">
        <v>85</v>
      </c>
      <c r="N2303" t="s">
        <v>595</v>
      </c>
      <c r="O2303" t="s">
        <v>633</v>
      </c>
      <c r="P2303" t="s">
        <v>568</v>
      </c>
      <c r="R2303" s="51">
        <v>1</v>
      </c>
      <c r="S2303">
        <v>1185</v>
      </c>
      <c r="T2303" t="s">
        <v>756</v>
      </c>
      <c r="W2303" t="s">
        <v>735</v>
      </c>
      <c r="X2303">
        <v>70</v>
      </c>
      <c r="Z2303">
        <v>1</v>
      </c>
      <c r="AA2303">
        <f t="shared" si="3305"/>
        <v>2185</v>
      </c>
      <c r="AB2303" t="str">
        <f t="shared" si="3306"/>
        <v/>
      </c>
      <c r="AC2303">
        <f t="shared" si="3252"/>
        <v>2185</v>
      </c>
      <c r="AD2303" s="6">
        <v>3</v>
      </c>
      <c r="AE2303" t="s">
        <v>744</v>
      </c>
      <c r="AF2303" t="s">
        <v>938</v>
      </c>
      <c r="AG2303" t="s">
        <v>744</v>
      </c>
      <c r="AH2303" t="s">
        <v>733</v>
      </c>
      <c r="AI2303" t="str">
        <f t="shared" si="3257"/>
        <v>e</v>
      </c>
      <c r="AJ2303" t="str">
        <f t="shared" si="3258"/>
        <v/>
      </c>
      <c r="AK2303" t="str">
        <f t="shared" si="3259"/>
        <v/>
      </c>
      <c r="AL2303" t="str">
        <f t="shared" si="3260"/>
        <v/>
      </c>
      <c r="AM2303" t="str">
        <f t="shared" si="3261"/>
        <v/>
      </c>
      <c r="AN2303" t="str">
        <f t="shared" si="3262"/>
        <v>Home</v>
      </c>
      <c r="AO2303" t="str">
        <f t="shared" si="3263"/>
        <v>h</v>
      </c>
      <c r="AP2303" t="str">
        <f t="shared" si="3264"/>
        <v/>
      </c>
      <c r="AQ2303" t="str">
        <f t="shared" si="3265"/>
        <v/>
      </c>
      <c r="AR2303" t="str">
        <f t="shared" si="3266"/>
        <v>Home</v>
      </c>
      <c r="AS2303" t="str">
        <f t="shared" si="3267"/>
        <v>h</v>
      </c>
      <c r="AT2303" t="str">
        <f t="shared" si="3268"/>
        <v>Offensive</v>
      </c>
      <c r="AU2303" t="str">
        <f t="shared" si="3269"/>
        <v/>
      </c>
      <c r="AV2303" t="str">
        <f t="shared" si="3270"/>
        <v/>
      </c>
      <c r="AW2303" t="str" cm="1">
        <f t="array" ref="AW2303">IFERROR(IF(O2303&lt;&gt;"",O2303,IF(OR($S2303="",$T2303=""),"",IF(O2303&lt;&gt;"",O2303,IF($T2303&lt;&gt;"",_xlfn._xlws.FILTER(O:O,($BU:$BU=$BU2303)*($I:$I=$I2303)*($T:$T=$T2303)*($S:$S=_xlfn.MINIFS($S:$S,$T:$T,"="&amp;$T2303)),"")))))&amp;"",IF(O2303="","",""))&amp;""</f>
        <v>OffensivePlay_Possession-Delay</v>
      </c>
      <c r="AX2303" t="str" cm="1">
        <f t="array" ref="AX2303">IFERROR(IF(P2303&lt;&gt;"",P2303,IF(OR($S2303="",$T2303=""),"",IF($T2303&lt;&gt;"",_xlfn._xlws.FILTER(P:P,($BU:$BU=$BU2303)*($I:$I=$I2303)*($T:$T=$T2303)*($S:$S=_xlfn.MINIFS($S:$S,$T:$T,"="&amp;$T2303)),""))))&amp;"",IF(P2303="","",""))&amp;""</f>
        <v>OffensivePlay_Possession-DriveMiddle</v>
      </c>
      <c r="AY2303" t="str" cm="1">
        <f t="array" ref="AY2303">IFERROR(IF(Q2303&lt;&gt;"",Q2303,IF(OR($S2303="",$T2303=""),"",IF($T2303&lt;&gt;"",_xlfn._xlws.FILTER(Q:Q,($BU:$BU=$BU2303)*($I:$I=$I2303)*($T:$T=$T2303)*($S:$S=_xlfn.MINIFS($S:$S,$T:$T,"="&amp;$T2303)),""))))&amp;"",IF(Q2303="","",""))&amp;""</f>
        <v/>
      </c>
      <c r="AZ2303" t="str" cm="1">
        <f t="array" ref="AZ2303">IFERROR(IF(R2303&lt;&gt;"",R2303,IF(OR($S2303="",$T2303=""),"",IF($T2303&lt;&gt;"",_xlfn._xlws.FILTER(R:R,($BU:$BU=$BU2303)*($I:$I=$I2303)*($T:$T=$T2303)*($S:$S=_xlfn.MINIFS($S:$S,$T:$T,"="&amp;$T2303)),""))))&amp;"",IF(R2303="","",""))&amp;""</f>
        <v>1</v>
      </c>
      <c r="BA2303" s="6">
        <f t="shared" si="3271"/>
        <v>200</v>
      </c>
      <c r="BB2303">
        <f t="shared" ref="BB2303:BD2303" si="3341">BB2302</f>
        <v>18987</v>
      </c>
      <c r="BC2303" t="str">
        <f t="shared" si="3341"/>
        <v>Velodrome</v>
      </c>
      <c r="BD2303" t="str">
        <f t="shared" si="3341"/>
        <v>Outlaws</v>
      </c>
      <c r="BE2303" t="s">
        <v>238</v>
      </c>
      <c r="BF2303" t="s">
        <v>174</v>
      </c>
      <c r="BI2303" cm="1">
        <f t="array" ref="BI2303">IFERROR(_xlfn._xlws.FILTER(shifts!A:A,(shifts!B:B=events!AD2303)*(shifts!AG:AG&gt;=events!BK2303)*(shifts!AH:AH&lt;=events!BL2303)),BI2302)</f>
        <v>82</v>
      </c>
      <c r="BJ2303" s="15">
        <f t="shared" si="3273"/>
        <v>2</v>
      </c>
      <c r="BK2303">
        <f t="shared" si="3274"/>
        <v>958</v>
      </c>
      <c r="BL2303">
        <f t="shared" si="3275"/>
        <v>956</v>
      </c>
      <c r="BM2303" s="15">
        <f>SUMIFS(BJ$2:BJ2303,K$2:K2303,"=Intermission")+SUMIFS(BJ$2:BJ2303,K$2:K2303,"=Timeout")</f>
        <v>143</v>
      </c>
      <c r="BN2303">
        <f t="shared" si="3276"/>
        <v>2303</v>
      </c>
      <c r="BO2303" s="19">
        <f t="shared" si="3277"/>
        <v>2425</v>
      </c>
      <c r="BP2303">
        <f t="shared" si="3278"/>
        <v>2420</v>
      </c>
      <c r="BQ2303" s="17">
        <f t="shared" si="3279"/>
        <v>2427</v>
      </c>
      <c r="BR2303" t="str">
        <f t="shared" si="3280"/>
        <v>event_team_player_1</v>
      </c>
      <c r="BS2303">
        <f>COUNTIFS(S$3:S2303,"="&amp;S2303,AI$3:AI2303,"="&amp;AI2303)</f>
        <v>1</v>
      </c>
      <c r="BT2303" t="str">
        <f>IFERROR(VLOOKUP(BB2303&amp;BU2303&amp;X2303,game_rosters!U:W,3,FALSE),"")</f>
        <v>P100001</v>
      </c>
      <c r="BU2303" t="str">
        <f t="shared" si="3281"/>
        <v>Velodrome</v>
      </c>
    </row>
    <row r="2304" spans="1:73" x14ac:dyDescent="0.2">
      <c r="A2304" t="str">
        <f t="shared" si="3256"/>
        <v/>
      </c>
      <c r="I2304" s="44">
        <v>4</v>
      </c>
      <c r="R2304" s="51">
        <v>1</v>
      </c>
      <c r="S2304">
        <v>1185</v>
      </c>
      <c r="T2304" t="s">
        <v>756</v>
      </c>
      <c r="X2304">
        <v>4</v>
      </c>
      <c r="AA2304">
        <f t="shared" si="3305"/>
        <v>2185</v>
      </c>
      <c r="AB2304" t="str">
        <f t="shared" si="3306"/>
        <v/>
      </c>
      <c r="AC2304">
        <f t="shared" si="3252"/>
        <v>2185</v>
      </c>
      <c r="AD2304" s="6">
        <v>3</v>
      </c>
      <c r="AE2304" t="s">
        <v>744</v>
      </c>
      <c r="AF2304" t="s">
        <v>938</v>
      </c>
      <c r="AG2304" t="s">
        <v>744</v>
      </c>
      <c r="AH2304" t="s">
        <v>733</v>
      </c>
      <c r="AI2304" t="str">
        <f t="shared" si="3257"/>
        <v>o</v>
      </c>
      <c r="AJ2304" t="str">
        <f t="shared" si="3258"/>
        <v/>
      </c>
      <c r="AK2304" t="str">
        <f t="shared" si="3259"/>
        <v/>
      </c>
      <c r="AL2304" t="str">
        <f t="shared" si="3260"/>
        <v/>
      </c>
      <c r="AM2304" t="str">
        <f t="shared" si="3261"/>
        <v/>
      </c>
      <c r="AN2304" t="str">
        <f t="shared" si="3262"/>
        <v>Home</v>
      </c>
      <c r="AO2304" t="str">
        <f t="shared" si="3263"/>
        <v>h</v>
      </c>
      <c r="AP2304" t="str">
        <f t="shared" si="3264"/>
        <v/>
      </c>
      <c r="AQ2304" t="str">
        <f t="shared" si="3265"/>
        <v/>
      </c>
      <c r="AR2304" t="str">
        <f t="shared" si="3266"/>
        <v>Home</v>
      </c>
      <c r="AS2304" t="str">
        <f t="shared" si="3267"/>
        <v>h</v>
      </c>
      <c r="AT2304" t="str">
        <f t="shared" si="3268"/>
        <v>Defensive</v>
      </c>
      <c r="AU2304" t="str">
        <f t="shared" si="3269"/>
        <v/>
      </c>
      <c r="AV2304" t="str">
        <f t="shared" si="3270"/>
        <v/>
      </c>
      <c r="AW2304" t="str" cm="1">
        <f t="array" ref="AW2304">IFERROR(IF(O2304&lt;&gt;"",O2304,IF(OR($S2304="",$T2304=""),"",IF(O2304&lt;&gt;"",O2304,IF($T2304&lt;&gt;"",_xlfn._xlws.FILTER(O:O,($BU:$BU=$BU2304)*($I:$I=$I2304)*($T:$T=$T2304)*($S:$S=_xlfn.MINIFS($S:$S,$T:$T,"="&amp;$T2304)),"")))))&amp;"",IF(O2304="","",""))&amp;""</f>
        <v/>
      </c>
      <c r="AX2304" t="str" cm="1">
        <f t="array" ref="AX2304">IFERROR(IF(P2304&lt;&gt;"",P2304,IF(OR($S2304="",$T2304=""),"",IF($T2304&lt;&gt;"",_xlfn._xlws.FILTER(P:P,($BU:$BU=$BU2304)*($I:$I=$I2304)*($T:$T=$T2304)*($S:$S=_xlfn.MINIFS($S:$S,$T:$T,"="&amp;$T2304)),""))))&amp;"",IF(P2304="","",""))&amp;""</f>
        <v/>
      </c>
      <c r="AY2304" t="str" cm="1">
        <f t="array" ref="AY2304">IFERROR(IF(Q2304&lt;&gt;"",Q2304,IF(OR($S2304="",$T2304=""),"",IF($T2304&lt;&gt;"",_xlfn._xlws.FILTER(Q:Q,($BU:$BU=$BU2304)*($I:$I=$I2304)*($T:$T=$T2304)*($S:$S=_xlfn.MINIFS($S:$S,$T:$T,"="&amp;$T2304)),""))))&amp;"",IF(Q2304="","",""))&amp;""</f>
        <v/>
      </c>
      <c r="AZ2304" t="str" cm="1">
        <f t="array" ref="AZ2304">IFERROR(IF(R2304&lt;&gt;"",R2304,IF(OR($S2304="",$T2304=""),"",IF($T2304&lt;&gt;"",_xlfn._xlws.FILTER(R:R,($BU:$BU=$BU2304)*($I:$I=$I2304)*($T:$T=$T2304)*($S:$S=_xlfn.MINIFS($S:$S,$T:$T,"="&amp;$T2304)),""))))&amp;"",IF(R2304="","",""))&amp;""</f>
        <v>1</v>
      </c>
      <c r="BA2304" s="6">
        <f t="shared" si="3271"/>
        <v>200</v>
      </c>
      <c r="BB2304">
        <f t="shared" ref="BB2304:BD2304" si="3342">BB2303</f>
        <v>18987</v>
      </c>
      <c r="BC2304" t="str">
        <f t="shared" si="3342"/>
        <v>Velodrome</v>
      </c>
      <c r="BD2304" t="str">
        <f t="shared" si="3342"/>
        <v>Outlaws</v>
      </c>
      <c r="BE2304" t="s">
        <v>238</v>
      </c>
      <c r="BF2304" t="s">
        <v>174</v>
      </c>
      <c r="BI2304" cm="1">
        <f t="array" ref="BI2304">IFERROR(_xlfn._xlws.FILTER(shifts!A:A,(shifts!B:B=events!AD2304)*(shifts!AG:AG&gt;=events!BK2304)*(shifts!AH:AH&lt;=events!BL2304)),BI2303)</f>
        <v>82</v>
      </c>
      <c r="BJ2304" s="15">
        <f t="shared" si="3273"/>
        <v>2</v>
      </c>
      <c r="BK2304">
        <f t="shared" si="3274"/>
        <v>958</v>
      </c>
      <c r="BL2304">
        <f t="shared" si="3275"/>
        <v>956</v>
      </c>
      <c r="BM2304" s="15">
        <f>SUMIFS(BJ$2:BJ2304,K$2:K2304,"=Intermission")+SUMIFS(BJ$2:BJ2304,K$2:K2304,"=Timeout")</f>
        <v>143</v>
      </c>
      <c r="BN2304">
        <f t="shared" si="3276"/>
        <v>2303</v>
      </c>
      <c r="BO2304" s="19">
        <f t="shared" si="3277"/>
        <v>2425</v>
      </c>
      <c r="BP2304">
        <f t="shared" si="3278"/>
        <v>2420</v>
      </c>
      <c r="BQ2304" s="17">
        <f t="shared" si="3279"/>
        <v>2427</v>
      </c>
      <c r="BR2304" t="str">
        <f t="shared" si="3280"/>
        <v>opp_team_player_1</v>
      </c>
      <c r="BS2304">
        <f>COUNTIFS(S$3:S2304,"="&amp;S2304,AI$3:AI2304,"="&amp;AI2304)</f>
        <v>1</v>
      </c>
      <c r="BT2304" t="str">
        <f>IFERROR(VLOOKUP(BB2304&amp;BU2304&amp;X2304,game_rosters!U:W,3,FALSE),"")</f>
        <v>P100032</v>
      </c>
      <c r="BU2304" t="str">
        <f t="shared" si="3281"/>
        <v>Outlaws</v>
      </c>
    </row>
    <row r="2305" spans="1:73" x14ac:dyDescent="0.2">
      <c r="A2305">
        <f t="shared" si="3256"/>
        <v>1</v>
      </c>
      <c r="I2305" s="44">
        <v>70</v>
      </c>
      <c r="K2305" t="s">
        <v>13</v>
      </c>
      <c r="O2305" t="s">
        <v>568</v>
      </c>
      <c r="Q2305" t="s">
        <v>595</v>
      </c>
      <c r="R2305" s="51">
        <v>1</v>
      </c>
      <c r="S2305">
        <v>1186</v>
      </c>
      <c r="T2305" t="s">
        <v>756</v>
      </c>
      <c r="W2305" t="s">
        <v>735</v>
      </c>
      <c r="X2305">
        <v>70</v>
      </c>
      <c r="Z2305">
        <v>1</v>
      </c>
      <c r="AA2305">
        <f t="shared" si="3305"/>
        <v>2186</v>
      </c>
      <c r="AB2305" t="str">
        <f t="shared" si="3306"/>
        <v/>
      </c>
      <c r="AC2305">
        <f t="shared" si="3252"/>
        <v>2186</v>
      </c>
      <c r="AD2305" s="6">
        <v>3</v>
      </c>
      <c r="AE2305" t="s">
        <v>744</v>
      </c>
      <c r="AF2305" t="s">
        <v>733</v>
      </c>
      <c r="AG2305" t="s">
        <v>744</v>
      </c>
      <c r="AH2305" t="s">
        <v>753</v>
      </c>
      <c r="AI2305" t="str">
        <f t="shared" si="3257"/>
        <v>e</v>
      </c>
      <c r="AJ2305" t="str">
        <f t="shared" si="3258"/>
        <v/>
      </c>
      <c r="AK2305" t="str">
        <f t="shared" si="3259"/>
        <v/>
      </c>
      <c r="AL2305" t="str">
        <f t="shared" si="3260"/>
        <v/>
      </c>
      <c r="AM2305" t="str">
        <f t="shared" si="3261"/>
        <v/>
      </c>
      <c r="AN2305" t="str">
        <f t="shared" si="3262"/>
        <v>Home</v>
      </c>
      <c r="AO2305" t="str">
        <f t="shared" si="3263"/>
        <v>h</v>
      </c>
      <c r="AP2305" t="str">
        <f t="shared" si="3264"/>
        <v/>
      </c>
      <c r="AQ2305" t="str">
        <f t="shared" si="3265"/>
        <v/>
      </c>
      <c r="AR2305" t="str">
        <f t="shared" si="3266"/>
        <v>Home</v>
      </c>
      <c r="AS2305" t="str">
        <f t="shared" si="3267"/>
        <v>h</v>
      </c>
      <c r="AT2305" t="str">
        <f t="shared" si="3268"/>
        <v>Offensive</v>
      </c>
      <c r="AU2305" t="str">
        <f t="shared" si="3269"/>
        <v/>
      </c>
      <c r="AV2305" t="str">
        <f t="shared" si="3270"/>
        <v/>
      </c>
      <c r="AW2305" t="str" cm="1">
        <f t="array" ref="AW2305">IFERROR(IF(O2305&lt;&gt;"",O2305,IF(OR($S2305="",$T2305=""),"",IF(O2305&lt;&gt;"",O2305,IF($T2305&lt;&gt;"",_xlfn._xlws.FILTER(O:O,($BU:$BU=$BU2305)*($I:$I=$I2305)*($T:$T=$T2305)*($S:$S=_xlfn.MINIFS($S:$S,$T:$T,"="&amp;$T2305)),"")))))&amp;"",IF(O2305="","",""))&amp;""</f>
        <v>OffensivePlay_Possession-DriveMiddle</v>
      </c>
      <c r="AX2305" t="str" cm="1">
        <f t="array" ref="AX2305">IFERROR(IF(P2305&lt;&gt;"",P2305,IF(OR($S2305="",$T2305=""),"",IF($T2305&lt;&gt;"",_xlfn._xlws.FILTER(P:P,($BU:$BU=$BU2305)*($I:$I=$I2305)*($T:$T=$T2305)*($S:$S=_xlfn.MINIFS($S:$S,$T:$T,"="&amp;$T2305)),""))))&amp;"",IF(P2305="","",""))&amp;""</f>
        <v/>
      </c>
      <c r="AY2305" t="str" cm="1">
        <f t="array" ref="AY2305">IFERROR(IF(Q2305&lt;&gt;"",Q2305,IF(OR($S2305="",$T2305=""),"",IF($T2305&lt;&gt;"",_xlfn._xlws.FILTER(Q:Q,($BU:$BU=$BU2305)*($I:$I=$I2305)*($T:$T=$T2305)*($S:$S=_xlfn.MINIFS($S:$S,$T:$T,"="&amp;$T2305)),""))))&amp;"",IF(Q2305="","",""))&amp;""</f>
        <v>s</v>
      </c>
      <c r="AZ2305" t="str" cm="1">
        <f t="array" ref="AZ2305">IFERROR(IF(R2305&lt;&gt;"",R2305,IF(OR($S2305="",$T2305=""),"",IF($T2305&lt;&gt;"",_xlfn._xlws.FILTER(R:R,($BU:$BU=$BU2305)*($I:$I=$I2305)*($T:$T=$T2305)*($S:$S=_xlfn.MINIFS($S:$S,$T:$T,"="&amp;$T2305)),""))))&amp;"",IF(R2305="","",""))&amp;""</f>
        <v>1</v>
      </c>
      <c r="BA2305" s="6">
        <f t="shared" si="3271"/>
        <v>200</v>
      </c>
      <c r="BB2305">
        <f t="shared" ref="BB2305:BD2305" si="3343">BB2304</f>
        <v>18987</v>
      </c>
      <c r="BC2305" t="str">
        <f t="shared" si="3343"/>
        <v>Velodrome</v>
      </c>
      <c r="BD2305" t="str">
        <f t="shared" si="3343"/>
        <v>Outlaws</v>
      </c>
      <c r="BE2305" t="s">
        <v>13</v>
      </c>
      <c r="BF2305" t="s">
        <v>756</v>
      </c>
      <c r="BI2305" cm="1">
        <f t="array" ref="BI2305">IFERROR(_xlfn._xlws.FILTER(shifts!A:A,(shifts!B:B=events!AD2305)*(shifts!AG:AG&gt;=events!BK2305)*(shifts!AH:AH&lt;=events!BL2305)),BI2304)</f>
        <v>82</v>
      </c>
      <c r="BJ2305" s="15">
        <f t="shared" si="3273"/>
        <v>1</v>
      </c>
      <c r="BK2305">
        <f t="shared" si="3274"/>
        <v>956</v>
      </c>
      <c r="BL2305">
        <f t="shared" si="3275"/>
        <v>955</v>
      </c>
      <c r="BM2305" s="15">
        <f>SUMIFS(BJ$2:BJ2305,K$2:K2305,"=Intermission")+SUMIFS(BJ$2:BJ2305,K$2:K2305,"=Timeout")</f>
        <v>143</v>
      </c>
      <c r="BN2305">
        <f t="shared" si="3276"/>
        <v>2303</v>
      </c>
      <c r="BO2305" s="19">
        <f t="shared" si="3277"/>
        <v>2427</v>
      </c>
      <c r="BP2305">
        <f t="shared" si="3278"/>
        <v>2422</v>
      </c>
      <c r="BQ2305" s="17">
        <f t="shared" si="3279"/>
        <v>2428</v>
      </c>
      <c r="BR2305" t="str">
        <f t="shared" si="3280"/>
        <v>event_team_player_1</v>
      </c>
      <c r="BS2305">
        <f>COUNTIFS(S$3:S2305,"="&amp;S2305,AI$3:AI2305,"="&amp;AI2305)</f>
        <v>1</v>
      </c>
      <c r="BT2305" t="str">
        <f>IFERROR(VLOOKUP(BB2305&amp;BU2305&amp;X2305,game_rosters!U:W,3,FALSE),"")</f>
        <v>P100001</v>
      </c>
      <c r="BU2305" t="str">
        <f t="shared" si="3281"/>
        <v>Velodrome</v>
      </c>
    </row>
    <row r="2306" spans="1:73" x14ac:dyDescent="0.2">
      <c r="A2306" t="str">
        <f t="shared" si="3256"/>
        <v/>
      </c>
      <c r="I2306" s="44">
        <v>4</v>
      </c>
      <c r="O2306" t="s">
        <v>602</v>
      </c>
      <c r="Q2306" t="s">
        <v>595</v>
      </c>
      <c r="R2306" s="51">
        <v>1</v>
      </c>
      <c r="S2306">
        <v>1186</v>
      </c>
      <c r="T2306" t="s">
        <v>756</v>
      </c>
      <c r="X2306">
        <v>4</v>
      </c>
      <c r="AA2306">
        <f t="shared" si="3305"/>
        <v>2186</v>
      </c>
      <c r="AB2306" t="str">
        <f t="shared" si="3306"/>
        <v/>
      </c>
      <c r="AC2306">
        <f t="shared" ref="AC2306:AC2369" si="3344">IF(AB2306&lt;&gt;"",AB2306,S2306+1000)</f>
        <v>2186</v>
      </c>
      <c r="AD2306" s="6">
        <v>3</v>
      </c>
      <c r="AE2306" t="s">
        <v>744</v>
      </c>
      <c r="AF2306" t="s">
        <v>733</v>
      </c>
      <c r="AG2306" t="s">
        <v>744</v>
      </c>
      <c r="AH2306" t="s">
        <v>753</v>
      </c>
      <c r="AI2306" t="str">
        <f t="shared" si="3257"/>
        <v>o</v>
      </c>
      <c r="AJ2306" t="str">
        <f t="shared" si="3258"/>
        <v/>
      </c>
      <c r="AK2306" t="str">
        <f t="shared" si="3259"/>
        <v/>
      </c>
      <c r="AL2306" t="str">
        <f t="shared" si="3260"/>
        <v/>
      </c>
      <c r="AM2306" t="str">
        <f t="shared" si="3261"/>
        <v/>
      </c>
      <c r="AN2306" t="str">
        <f t="shared" si="3262"/>
        <v>Home</v>
      </c>
      <c r="AO2306" t="str">
        <f t="shared" si="3263"/>
        <v>h</v>
      </c>
      <c r="AP2306" t="str">
        <f t="shared" si="3264"/>
        <v/>
      </c>
      <c r="AQ2306" t="str">
        <f t="shared" si="3265"/>
        <v/>
      </c>
      <c r="AR2306" t="str">
        <f t="shared" si="3266"/>
        <v>Home</v>
      </c>
      <c r="AS2306" t="str">
        <f t="shared" si="3267"/>
        <v>h</v>
      </c>
      <c r="AT2306" t="str">
        <f t="shared" si="3268"/>
        <v>Defensive</v>
      </c>
      <c r="AU2306" t="str">
        <f t="shared" si="3269"/>
        <v/>
      </c>
      <c r="AV2306" t="str">
        <f t="shared" si="3270"/>
        <v/>
      </c>
      <c r="AW2306" t="str" cm="1">
        <f t="array" ref="AW2306">IFERROR(IF(O2306&lt;&gt;"",O2306,IF(OR($S2306="",$T2306=""),"",IF(O2306&lt;&gt;"",O2306,IF($T2306&lt;&gt;"",_xlfn._xlws.FILTER(O:O,($BU:$BU=$BU2306)*($I:$I=$I2306)*($T:$T=$T2306)*($S:$S=_xlfn.MINIFS($S:$S,$T:$T,"="&amp;$T2306)),"")))))&amp;"",IF(O2306="","",""))&amp;""</f>
        <v>Defensive_PlayPossession-StickCheck</v>
      </c>
      <c r="AX2306" t="str" cm="1">
        <f t="array" ref="AX2306">IFERROR(IF(P2306&lt;&gt;"",P2306,IF(OR($S2306="",$T2306=""),"",IF($T2306&lt;&gt;"",_xlfn._xlws.FILTER(P:P,($BU:$BU=$BU2306)*($I:$I=$I2306)*($T:$T=$T2306)*($S:$S=_xlfn.MINIFS($S:$S,$T:$T,"="&amp;$T2306)),""))))&amp;"",IF(P2306="","",""))&amp;""</f>
        <v/>
      </c>
      <c r="AY2306" t="str" cm="1">
        <f t="array" ref="AY2306">IFERROR(IF(Q2306&lt;&gt;"",Q2306,IF(OR($S2306="",$T2306=""),"",IF($T2306&lt;&gt;"",_xlfn._xlws.FILTER(Q:Q,($BU:$BU=$BU2306)*($I:$I=$I2306)*($T:$T=$T2306)*($S:$S=_xlfn.MINIFS($S:$S,$T:$T,"="&amp;$T2306)),""))))&amp;"",IF(Q2306="","",""))&amp;""</f>
        <v>s</v>
      </c>
      <c r="AZ2306" t="str" cm="1">
        <f t="array" ref="AZ2306">IFERROR(IF(R2306&lt;&gt;"",R2306,IF(OR($S2306="",$T2306=""),"",IF($T2306&lt;&gt;"",_xlfn._xlws.FILTER(R:R,($BU:$BU=$BU2306)*($I:$I=$I2306)*($T:$T=$T2306)*($S:$S=_xlfn.MINIFS($S:$S,$T:$T,"="&amp;$T2306)),""))))&amp;"",IF(R2306="","",""))&amp;""</f>
        <v>1</v>
      </c>
      <c r="BA2306" s="6">
        <f t="shared" si="3271"/>
        <v>200</v>
      </c>
      <c r="BB2306">
        <f t="shared" ref="BB2306:BD2306" si="3345">BB2305</f>
        <v>18987</v>
      </c>
      <c r="BC2306" t="str">
        <f t="shared" si="3345"/>
        <v>Velodrome</v>
      </c>
      <c r="BD2306" t="str">
        <f t="shared" si="3345"/>
        <v>Outlaws</v>
      </c>
      <c r="BE2306" t="s">
        <v>13</v>
      </c>
      <c r="BF2306" t="s">
        <v>756</v>
      </c>
      <c r="BI2306" cm="1">
        <f t="array" ref="BI2306">IFERROR(_xlfn._xlws.FILTER(shifts!A:A,(shifts!B:B=events!AD2306)*(shifts!AG:AG&gt;=events!BK2306)*(shifts!AH:AH&lt;=events!BL2306)),BI2305)</f>
        <v>82</v>
      </c>
      <c r="BJ2306" s="15">
        <f t="shared" si="3273"/>
        <v>1</v>
      </c>
      <c r="BK2306">
        <f t="shared" si="3274"/>
        <v>956</v>
      </c>
      <c r="BL2306">
        <f t="shared" si="3275"/>
        <v>955</v>
      </c>
      <c r="BM2306" s="15">
        <f>SUMIFS(BJ$2:BJ2306,K$2:K2306,"=Intermission")+SUMIFS(BJ$2:BJ2306,K$2:K2306,"=Timeout")</f>
        <v>143</v>
      </c>
      <c r="BN2306">
        <f t="shared" si="3276"/>
        <v>2303</v>
      </c>
      <c r="BO2306" s="19">
        <f t="shared" si="3277"/>
        <v>2427</v>
      </c>
      <c r="BP2306">
        <f t="shared" si="3278"/>
        <v>2422</v>
      </c>
      <c r="BQ2306" s="17">
        <f t="shared" si="3279"/>
        <v>2428</v>
      </c>
      <c r="BR2306" t="str">
        <f t="shared" si="3280"/>
        <v>opp_team_player_1</v>
      </c>
      <c r="BS2306">
        <f>COUNTIFS(S$3:S2306,"="&amp;S2306,AI$3:AI2306,"="&amp;AI2306)</f>
        <v>1</v>
      </c>
      <c r="BT2306" t="str">
        <f>IFERROR(VLOOKUP(BB2306&amp;BU2306&amp;X2306,game_rosters!U:W,3,FALSE),"")</f>
        <v>P100032</v>
      </c>
      <c r="BU2306" t="str">
        <f t="shared" si="3281"/>
        <v>Outlaws</v>
      </c>
    </row>
    <row r="2307" spans="1:73" x14ac:dyDescent="0.2">
      <c r="A2307" t="str">
        <f t="shared" si="3256"/>
        <v/>
      </c>
      <c r="I2307" s="44">
        <v>25</v>
      </c>
      <c r="O2307" t="s">
        <v>602</v>
      </c>
      <c r="R2307" s="51">
        <v>1</v>
      </c>
      <c r="S2307">
        <v>1186</v>
      </c>
      <c r="T2307" t="s">
        <v>756</v>
      </c>
      <c r="X2307">
        <v>25</v>
      </c>
      <c r="AA2307">
        <f t="shared" si="3305"/>
        <v>2186</v>
      </c>
      <c r="AB2307" t="str">
        <f t="shared" si="3306"/>
        <v/>
      </c>
      <c r="AC2307">
        <f t="shared" si="3344"/>
        <v>2186</v>
      </c>
      <c r="AD2307" s="6">
        <v>3</v>
      </c>
      <c r="AE2307" t="s">
        <v>744</v>
      </c>
      <c r="AF2307" t="s">
        <v>733</v>
      </c>
      <c r="AG2307" t="s">
        <v>744</v>
      </c>
      <c r="AH2307" t="s">
        <v>753</v>
      </c>
      <c r="AI2307" t="str">
        <f t="shared" si="3257"/>
        <v>o</v>
      </c>
      <c r="AJ2307" t="str">
        <f t="shared" si="3258"/>
        <v/>
      </c>
      <c r="AK2307" t="str">
        <f t="shared" si="3259"/>
        <v/>
      </c>
      <c r="AL2307" t="str">
        <f t="shared" si="3260"/>
        <v/>
      </c>
      <c r="AM2307" t="str">
        <f t="shared" si="3261"/>
        <v/>
      </c>
      <c r="AN2307" t="str">
        <f t="shared" si="3262"/>
        <v>Home</v>
      </c>
      <c r="AO2307" t="str">
        <f t="shared" si="3263"/>
        <v>h</v>
      </c>
      <c r="AP2307" t="str">
        <f t="shared" si="3264"/>
        <v/>
      </c>
      <c r="AQ2307" t="str">
        <f t="shared" si="3265"/>
        <v/>
      </c>
      <c r="AR2307" t="str">
        <f t="shared" si="3266"/>
        <v>Home</v>
      </c>
      <c r="AS2307" t="str">
        <f t="shared" si="3267"/>
        <v>h</v>
      </c>
      <c r="AT2307" t="str">
        <f t="shared" si="3268"/>
        <v>Defensive</v>
      </c>
      <c r="AU2307" t="str">
        <f t="shared" si="3269"/>
        <v/>
      </c>
      <c r="AV2307" t="str">
        <f t="shared" si="3270"/>
        <v/>
      </c>
      <c r="AW2307" t="str" cm="1">
        <f t="array" ref="AW2307">IFERROR(IF(O2307&lt;&gt;"",O2307,IF(OR($S2307="",$T2307=""),"",IF(O2307&lt;&gt;"",O2307,IF($T2307&lt;&gt;"",_xlfn._xlws.FILTER(O:O,($BU:$BU=$BU2307)*($I:$I=$I2307)*($T:$T=$T2307)*($S:$S=_xlfn.MINIFS($S:$S,$T:$T,"="&amp;$T2307)),"")))))&amp;"",IF(O2307="","",""))&amp;""</f>
        <v>Defensive_PlayPossession-StickCheck</v>
      </c>
      <c r="AX2307" t="str" cm="1">
        <f t="array" ref="AX2307">IFERROR(IF(P2307&lt;&gt;"",P2307,IF(OR($S2307="",$T2307=""),"",IF($T2307&lt;&gt;"",_xlfn._xlws.FILTER(P:P,($BU:$BU=$BU2307)*($I:$I=$I2307)*($T:$T=$T2307)*($S:$S=_xlfn.MINIFS($S:$S,$T:$T,"="&amp;$T2307)),""))))&amp;"",IF(P2307="","",""))&amp;""</f>
        <v/>
      </c>
      <c r="AY2307" t="str" cm="1">
        <f t="array" ref="AY2307">IFERROR(IF(Q2307&lt;&gt;"",Q2307,IF(OR($S2307="",$T2307=""),"",IF($T2307&lt;&gt;"",_xlfn._xlws.FILTER(Q:Q,($BU:$BU=$BU2307)*($I:$I=$I2307)*($T:$T=$T2307)*($S:$S=_xlfn.MINIFS($S:$S,$T:$T,"="&amp;$T2307)),""))))&amp;"",IF(Q2307="","",""))&amp;""</f>
        <v/>
      </c>
      <c r="AZ2307" t="str" cm="1">
        <f t="array" ref="AZ2307">IFERROR(IF(R2307&lt;&gt;"",R2307,IF(OR($S2307="",$T2307=""),"",IF($T2307&lt;&gt;"",_xlfn._xlws.FILTER(R:R,($BU:$BU=$BU2307)*($I:$I=$I2307)*($T:$T=$T2307)*($S:$S=_xlfn.MINIFS($S:$S,$T:$T,"="&amp;$T2307)),""))))&amp;"",IF(R2307="","",""))&amp;""</f>
        <v>1</v>
      </c>
      <c r="BA2307" s="6">
        <f t="shared" si="3271"/>
        <v>200</v>
      </c>
      <c r="BB2307">
        <f t="shared" ref="BB2307:BD2307" si="3346">BB2306</f>
        <v>18987</v>
      </c>
      <c r="BC2307" t="str">
        <f t="shared" si="3346"/>
        <v>Velodrome</v>
      </c>
      <c r="BD2307" t="str">
        <f t="shared" si="3346"/>
        <v>Outlaws</v>
      </c>
      <c r="BE2307" t="s">
        <v>13</v>
      </c>
      <c r="BF2307" t="s">
        <v>756</v>
      </c>
      <c r="BI2307" cm="1">
        <f t="array" ref="BI2307">IFERROR(_xlfn._xlws.FILTER(shifts!A:A,(shifts!B:B=events!AD2307)*(shifts!AG:AG&gt;=events!BK2307)*(shifts!AH:AH&lt;=events!BL2307)),BI2306)</f>
        <v>82</v>
      </c>
      <c r="BJ2307" s="15">
        <f t="shared" si="3273"/>
        <v>1</v>
      </c>
      <c r="BK2307">
        <f t="shared" si="3274"/>
        <v>956</v>
      </c>
      <c r="BL2307">
        <f t="shared" si="3275"/>
        <v>955</v>
      </c>
      <c r="BM2307" s="15">
        <f>SUMIFS(BJ$2:BJ2307,K$2:K2307,"=Intermission")+SUMIFS(BJ$2:BJ2307,K$2:K2307,"=Timeout")</f>
        <v>143</v>
      </c>
      <c r="BN2307">
        <f t="shared" si="3276"/>
        <v>2303</v>
      </c>
      <c r="BO2307" s="19">
        <f t="shared" si="3277"/>
        <v>2427</v>
      </c>
      <c r="BP2307">
        <f t="shared" si="3278"/>
        <v>2422</v>
      </c>
      <c r="BQ2307" s="17">
        <f t="shared" si="3279"/>
        <v>2428</v>
      </c>
      <c r="BR2307" t="str">
        <f t="shared" si="3280"/>
        <v>opp_team_player_2</v>
      </c>
      <c r="BS2307">
        <f>COUNTIFS(S$3:S2307,"="&amp;S2307,AI$3:AI2307,"="&amp;AI2307)</f>
        <v>2</v>
      </c>
      <c r="BT2307" t="str">
        <f>IFERROR(VLOOKUP(BB2307&amp;BU2307&amp;X2307,game_rosters!U:W,3,FALSE),"")</f>
        <v>P100170</v>
      </c>
      <c r="BU2307" t="str">
        <f t="shared" si="3281"/>
        <v>Outlaws</v>
      </c>
    </row>
    <row r="2308" spans="1:73" x14ac:dyDescent="0.2">
      <c r="A2308">
        <f t="shared" si="3256"/>
        <v>1</v>
      </c>
      <c r="I2308" s="44">
        <v>70</v>
      </c>
      <c r="K2308" t="s">
        <v>6</v>
      </c>
      <c r="L2308" t="s">
        <v>181</v>
      </c>
      <c r="M2308" t="s">
        <v>51</v>
      </c>
      <c r="N2308" t="s">
        <v>594</v>
      </c>
      <c r="R2308" s="51">
        <v>1</v>
      </c>
      <c r="S2308">
        <v>1187</v>
      </c>
      <c r="T2308" t="s">
        <v>756</v>
      </c>
      <c r="W2308" t="s">
        <v>735</v>
      </c>
      <c r="X2308">
        <v>70</v>
      </c>
      <c r="Z2308">
        <v>1</v>
      </c>
      <c r="AA2308">
        <f t="shared" si="3305"/>
        <v>2187</v>
      </c>
      <c r="AB2308" t="str">
        <f t="shared" si="3306"/>
        <v/>
      </c>
      <c r="AC2308">
        <f t="shared" si="3344"/>
        <v>2187</v>
      </c>
      <c r="AD2308" s="6">
        <v>3</v>
      </c>
      <c r="AE2308" t="s">
        <v>744</v>
      </c>
      <c r="AF2308" t="s">
        <v>753</v>
      </c>
      <c r="AG2308" t="s">
        <v>756</v>
      </c>
      <c r="AH2308" t="s">
        <v>756</v>
      </c>
      <c r="AI2308" t="str">
        <f t="shared" si="3257"/>
        <v>e</v>
      </c>
      <c r="AJ2308" t="str">
        <f t="shared" si="3258"/>
        <v/>
      </c>
      <c r="AK2308" t="str">
        <f t="shared" si="3259"/>
        <v/>
      </c>
      <c r="AL2308" t="str">
        <f t="shared" si="3260"/>
        <v/>
      </c>
      <c r="AM2308" t="str">
        <f t="shared" si="3261"/>
        <v/>
      </c>
      <c r="AN2308" t="str">
        <f t="shared" si="3262"/>
        <v>Home</v>
      </c>
      <c r="AO2308" t="str">
        <f t="shared" si="3263"/>
        <v>h</v>
      </c>
      <c r="AP2308" t="str">
        <f t="shared" si="3264"/>
        <v/>
      </c>
      <c r="AQ2308" t="str">
        <f t="shared" si="3265"/>
        <v/>
      </c>
      <c r="AR2308" t="str">
        <f t="shared" si="3266"/>
        <v>Home</v>
      </c>
      <c r="AS2308" t="str">
        <f t="shared" si="3267"/>
        <v>h</v>
      </c>
      <c r="AT2308" t="str">
        <f t="shared" si="3268"/>
        <v>Offensive</v>
      </c>
      <c r="AU2308" t="str">
        <f t="shared" si="3269"/>
        <v/>
      </c>
      <c r="AV2308" t="str">
        <f t="shared" si="3270"/>
        <v/>
      </c>
      <c r="AW2308" t="str" cm="1">
        <f t="array" ref="AW2308">IFERROR(IF(O2308&lt;&gt;"",O2308,IF(OR($S2308="",$T2308=""),"",IF(O2308&lt;&gt;"",O2308,IF($T2308&lt;&gt;"",_xlfn._xlws.FILTER(O:O,($BU:$BU=$BU2308)*($I:$I=$I2308)*($T:$T=$T2308)*($S:$S=_xlfn.MINIFS($S:$S,$T:$T,"="&amp;$T2308)),"")))))&amp;"",IF(O2308="","",""))&amp;""</f>
        <v/>
      </c>
      <c r="AX2308" t="str" cm="1">
        <f t="array" ref="AX2308">IFERROR(IF(P2308&lt;&gt;"",P2308,IF(OR($S2308="",$T2308=""),"",IF($T2308&lt;&gt;"",_xlfn._xlws.FILTER(P:P,($BU:$BU=$BU2308)*($I:$I=$I2308)*($T:$T=$T2308)*($S:$S=_xlfn.MINIFS($S:$S,$T:$T,"="&amp;$T2308)),""))))&amp;"",IF(P2308="","",""))&amp;""</f>
        <v/>
      </c>
      <c r="AY2308" t="str" cm="1">
        <f t="array" ref="AY2308">IFERROR(IF(Q2308&lt;&gt;"",Q2308,IF(OR($S2308="",$T2308=""),"",IF($T2308&lt;&gt;"",_xlfn._xlws.FILTER(Q:Q,($BU:$BU=$BU2308)*($I:$I=$I2308)*($T:$T=$T2308)*($S:$S=_xlfn.MINIFS($S:$S,$T:$T,"="&amp;$T2308)),""))))&amp;"",IF(Q2308="","",""))&amp;""</f>
        <v/>
      </c>
      <c r="AZ2308" t="str" cm="1">
        <f t="array" ref="AZ2308">IFERROR(IF(R2308&lt;&gt;"",R2308,IF(OR($S2308="",$T2308=""),"",IF($T2308&lt;&gt;"",_xlfn._xlws.FILTER(R:R,($BU:$BU=$BU2308)*($I:$I=$I2308)*($T:$T=$T2308)*($S:$S=_xlfn.MINIFS($S:$S,$T:$T,"="&amp;$T2308)),""))))&amp;"",IF(R2308="","",""))&amp;""</f>
        <v>1</v>
      </c>
      <c r="BA2308" s="6">
        <f t="shared" si="3271"/>
        <v>200</v>
      </c>
      <c r="BB2308">
        <f t="shared" ref="BB2308:BD2308" si="3347">BB2307</f>
        <v>18987</v>
      </c>
      <c r="BC2308" t="str">
        <f t="shared" si="3347"/>
        <v>Velodrome</v>
      </c>
      <c r="BD2308" t="str">
        <f t="shared" si="3347"/>
        <v>Outlaws</v>
      </c>
      <c r="BE2308" t="s">
        <v>6</v>
      </c>
      <c r="BF2308" t="s">
        <v>181</v>
      </c>
      <c r="BI2308" cm="1">
        <f t="array" ref="BI2308">IFERROR(_xlfn._xlws.FILTER(shifts!A:A,(shifts!B:B=events!AD2308)*(shifts!AG:AG&gt;=events!BK2308)*(shifts!AH:AH&lt;=events!BL2308)),BI2307)</f>
        <v>82</v>
      </c>
      <c r="BJ2308" s="15">
        <f t="shared" si="3273"/>
        <v>0</v>
      </c>
      <c r="BK2308">
        <f t="shared" si="3274"/>
        <v>955</v>
      </c>
      <c r="BL2308">
        <f t="shared" si="3275"/>
        <v>955</v>
      </c>
      <c r="BM2308" s="15">
        <f>SUMIFS(BJ$2:BJ2308,K$2:K2308,"=Intermission")+SUMIFS(BJ$2:BJ2308,K$2:K2308,"=Timeout")</f>
        <v>143</v>
      </c>
      <c r="BN2308">
        <f t="shared" si="3276"/>
        <v>2303</v>
      </c>
      <c r="BO2308" s="19">
        <f t="shared" si="3277"/>
        <v>2428</v>
      </c>
      <c r="BP2308">
        <f t="shared" si="3278"/>
        <v>2423</v>
      </c>
      <c r="BQ2308" s="17">
        <f t="shared" si="3279"/>
        <v>2428</v>
      </c>
      <c r="BR2308" t="str">
        <f t="shared" si="3280"/>
        <v>event_team_player_1</v>
      </c>
      <c r="BS2308">
        <f>COUNTIFS(S$3:S2308,"="&amp;S2308,AI$3:AI2308,"="&amp;AI2308)</f>
        <v>1</v>
      </c>
      <c r="BT2308" t="str">
        <f>IFERROR(VLOOKUP(BB2308&amp;BU2308&amp;X2308,game_rosters!U:W,3,FALSE),"")</f>
        <v>P100001</v>
      </c>
      <c r="BU2308" t="str">
        <f t="shared" si="3281"/>
        <v>Velodrome</v>
      </c>
    </row>
    <row r="2309" spans="1:73" x14ac:dyDescent="0.2">
      <c r="A2309" t="str">
        <f t="shared" ref="A2309:A2372" si="3348">IF(K2309&lt;&gt;"",1,IF(D2309="x","x",""))</f>
        <v/>
      </c>
      <c r="I2309" s="44">
        <v>4</v>
      </c>
      <c r="O2309" t="s">
        <v>602</v>
      </c>
      <c r="R2309" s="51">
        <v>1</v>
      </c>
      <c r="S2309">
        <v>1187</v>
      </c>
      <c r="T2309" t="s">
        <v>756</v>
      </c>
      <c r="X2309">
        <v>4</v>
      </c>
      <c r="AA2309">
        <f t="shared" si="3305"/>
        <v>2187</v>
      </c>
      <c r="AB2309" t="str">
        <f t="shared" si="3306"/>
        <v/>
      </c>
      <c r="AC2309">
        <f t="shared" si="3344"/>
        <v>2187</v>
      </c>
      <c r="AD2309" s="6">
        <v>3</v>
      </c>
      <c r="AE2309" t="s">
        <v>744</v>
      </c>
      <c r="AF2309" t="s">
        <v>753</v>
      </c>
      <c r="AG2309" t="s">
        <v>756</v>
      </c>
      <c r="AH2309" t="s">
        <v>756</v>
      </c>
      <c r="AI2309" t="str">
        <f t="shared" ref="AI2309:AI2372" si="3349">IF(Z2309="x","",IF(Z2309=1,"e","o"))</f>
        <v>o</v>
      </c>
      <c r="AJ2309" t="str">
        <f t="shared" ref="AJ2309:AJ2372" si="3350">IF($J2309&lt;&gt;"",$J2309,IF($AC2309=$AC2308,AJ2308,""))</f>
        <v/>
      </c>
      <c r="AK2309" t="str">
        <f t="shared" ref="AK2309:AK2372" si="3351">IF($J2309&lt;&gt;"",$J2309,IF($AC2309=$AC2308,AK2308,""))</f>
        <v/>
      </c>
      <c r="AL2309" t="str">
        <f t="shared" ref="AL2309:AL2372" si="3352">IF($W2309="","",IF($AJ2309="","",IF($W2309="h",$AJ2309,IF($AJ2309="n","n",IF(AND($W2309="a",$AJ2309="d"),"o",IF(AND($W2309="a",$AJ2309="o"),"d"))))))</f>
        <v/>
      </c>
      <c r="AM2309" t="str">
        <f t="shared" ref="AM2309:AM2372" si="3353">IF($W2309="","",IF(J2309="","",IF(AL2309="n","n",IF(AL2309="d","o",IF(AL2309="o","d","")))))</f>
        <v/>
      </c>
      <c r="AN2309" t="str">
        <f t="shared" ref="AN2309:AN2372" si="3354">IF(AO2309="H","Home",IF(AO2309="A","Away",""))</f>
        <v>Home</v>
      </c>
      <c r="AO2309" t="str">
        <f t="shared" ref="AO2309:AO2372" si="3355">IF($W2309&lt;&gt;"",$W2309,IF($AC2309=$AC2308,AO2308,""))</f>
        <v>h</v>
      </c>
      <c r="AP2309" t="str">
        <f t="shared" ref="AP2309:AP2372" si="3356">IF(AL2309&lt;&gt;"",AL2309,IF($AC2309=$AC2308,AP2308,""))</f>
        <v/>
      </c>
      <c r="AQ2309" t="str">
        <f t="shared" ref="AQ2309:AQ2372" si="3357">IF(AM2309&lt;&gt;"",AM2309,IF($AC2309=$AC2308,AQ2308,""))</f>
        <v/>
      </c>
      <c r="AR2309" t="str">
        <f t="shared" ref="AR2309:AR2372" si="3358">IF(AN2309&lt;&gt;"",AN2309,IF($AC2309=$AC2308,AR2308,""))</f>
        <v>Home</v>
      </c>
      <c r="AS2309" t="str">
        <f t="shared" ref="AS2309:AS2372" si="3359">IF(AO2309&lt;&gt;"",AO2309,IF($AC2309=$AC2308,AS2308,""))</f>
        <v>h</v>
      </c>
      <c r="AT2309" t="str">
        <f t="shared" ref="AT2309:AT2372" si="3360">IF(AND(AI2309="e",OR(BE2309="Save",BF2309="Turnover_Takeaway",BF2309="Play_Defensive")),"Defensive",IF(AND(AI2309="o",OR(BE2309="Save",BF2309="Turnover_Takeaway",BF2309="Play_Defensive")),"Offensive",IF(OR(BE2309="Deadice",BE2309="Stoppage",BE2309="Intermission"),"",IF(AI2309="e","Offensive",IF(AI2309="o","Defensive","")))))</f>
        <v>Defensive</v>
      </c>
      <c r="AU2309" t="str">
        <f t="shared" ref="AU2309:AU2372" si="3361">IF(U2309&lt;&gt;"",U2309+5000,"")</f>
        <v/>
      </c>
      <c r="AV2309" t="str">
        <f t="shared" ref="AV2309:AV2372" si="3362">IF(V2309&lt;&gt;"",V2309+6000,"")</f>
        <v/>
      </c>
      <c r="AW2309" t="str" cm="1">
        <f t="array" ref="AW2309">IFERROR(IF(O2309&lt;&gt;"",O2309,IF(OR($S2309="",$T2309=""),"",IF(O2309&lt;&gt;"",O2309,IF($T2309&lt;&gt;"",_xlfn._xlws.FILTER(O:O,($BU:$BU=$BU2309)*($I:$I=$I2309)*($T:$T=$T2309)*($S:$S=_xlfn.MINIFS($S:$S,$T:$T,"="&amp;$T2309)),"")))))&amp;"",IF(O2309="","",""))&amp;""</f>
        <v>Defensive_PlayPossession-StickCheck</v>
      </c>
      <c r="AX2309" t="str" cm="1">
        <f t="array" ref="AX2309">IFERROR(IF(P2309&lt;&gt;"",P2309,IF(OR($S2309="",$T2309=""),"",IF($T2309&lt;&gt;"",_xlfn._xlws.FILTER(P:P,($BU:$BU=$BU2309)*($I:$I=$I2309)*($T:$T=$T2309)*($S:$S=_xlfn.MINIFS($S:$S,$T:$T,"="&amp;$T2309)),""))))&amp;"",IF(P2309="","",""))&amp;""</f>
        <v/>
      </c>
      <c r="AY2309" t="str" cm="1">
        <f t="array" ref="AY2309">IFERROR(IF(Q2309&lt;&gt;"",Q2309,IF(OR($S2309="",$T2309=""),"",IF($T2309&lt;&gt;"",_xlfn._xlws.FILTER(Q:Q,($BU:$BU=$BU2309)*($I:$I=$I2309)*($T:$T=$T2309)*($S:$S=_xlfn.MINIFS($S:$S,$T:$T,"="&amp;$T2309)),""))))&amp;"",IF(Q2309="","",""))&amp;""</f>
        <v/>
      </c>
      <c r="AZ2309" t="str" cm="1">
        <f t="array" ref="AZ2309">IFERROR(IF(R2309&lt;&gt;"",R2309,IF(OR($S2309="",$T2309=""),"",IF($T2309&lt;&gt;"",_xlfn._xlws.FILTER(R:R,($BU:$BU=$BU2309)*($I:$I=$I2309)*($T:$T=$T2309)*($S:$S=_xlfn.MINIFS($S:$S,$T:$T,"="&amp;$T2309)),""))))&amp;"",IF(R2309="","",""))&amp;""</f>
        <v>1</v>
      </c>
      <c r="BA2309" s="6">
        <f t="shared" ref="BA2309:BA2372" si="3363">IF(OR(L2309="Zone_Entry",L2309="Zone_Exit"),BA2308+1,BA2308)</f>
        <v>200</v>
      </c>
      <c r="BB2309">
        <f t="shared" ref="BB2309:BD2309" si="3364">BB2308</f>
        <v>18987</v>
      </c>
      <c r="BC2309" t="str">
        <f t="shared" si="3364"/>
        <v>Velodrome</v>
      </c>
      <c r="BD2309" t="str">
        <f t="shared" si="3364"/>
        <v>Outlaws</v>
      </c>
      <c r="BE2309" t="s">
        <v>6</v>
      </c>
      <c r="BF2309" t="s">
        <v>181</v>
      </c>
      <c r="BI2309" cm="1">
        <f t="array" ref="BI2309">IFERROR(_xlfn._xlws.FILTER(shifts!A:A,(shifts!B:B=events!AD2309)*(shifts!AG:AG&gt;=events!BK2309)*(shifts!AH:AH&lt;=events!BL2309)),BI2308)</f>
        <v>82</v>
      </c>
      <c r="BJ2309" s="15">
        <f t="shared" ref="BJ2309:BJ2372" si="3365">IF(AND(AG2309="",AH2309=""),0,((AE2309*60)+AF2309)-((AG2309*60)+AH2309))</f>
        <v>0</v>
      </c>
      <c r="BK2309">
        <f t="shared" ref="BK2309:BK2372" si="3366">(AE2309*60)+AF2309</f>
        <v>955</v>
      </c>
      <c r="BL2309">
        <f t="shared" ref="BL2309:BL2372" si="3367">IF(AND(AG2309="",AH2309=""),BK2309,((AG2309*60)+AH2309))</f>
        <v>955</v>
      </c>
      <c r="BM2309" s="15">
        <f>SUMIFS(BJ$2:BJ2309,K$2:K2309,"=Intermission")+SUMIFS(BJ$2:BJ2309,K$2:K2309,"=Timeout")</f>
        <v>143</v>
      </c>
      <c r="BN2309">
        <f t="shared" ref="BN2309:BN2372" si="3368">IF(AD2309=1,0,IF(AD2309=2,1080+BM2309,IF(AD2309=3,(1080*2)+BM2309,0)))</f>
        <v>2303</v>
      </c>
      <c r="BO2309" s="19">
        <f t="shared" ref="BO2309:BO2372" si="3369">IF(K2309="Intermission",BO2308,((1080)-((AE2309*60)+AF2309))+BN2309)</f>
        <v>2428</v>
      </c>
      <c r="BP2309">
        <f t="shared" ref="BP2309:BP2372" si="3370">IF(BO2309&lt;5,0,BO2309-5)</f>
        <v>2423</v>
      </c>
      <c r="BQ2309" s="17">
        <f t="shared" ref="BQ2309:BQ2372" si="3371">BP2309+BJ2309+5</f>
        <v>2428</v>
      </c>
      <c r="BR2309" t="str">
        <f t="shared" ref="BR2309:BR2372" si="3372">IF(AI2309="e","event_team_player_"&amp;BS2309,IF(AI2309="o","opp_team_player_"&amp;BS2309,""))</f>
        <v>opp_team_player_1</v>
      </c>
      <c r="BS2309">
        <f>COUNTIFS(S$3:S2309,"="&amp;S2309,AI$3:AI2309,"="&amp;AI2309)</f>
        <v>1</v>
      </c>
      <c r="BT2309" t="str">
        <f>IFERROR(VLOOKUP(BB2309&amp;BU2309&amp;X2309,game_rosters!U:W,3,FALSE),"")</f>
        <v>P100032</v>
      </c>
      <c r="BU2309" t="str">
        <f t="shared" ref="BU2309:BU2372" si="3373">IF(AR2309="","",IF(AND(AR2309="Away",AI2309="e"),BD2309,IF(AND(AR2309="Home",AI2309="e"),BC2309,IF(AND(AR2309="Away",AI2309="o"),BC2309,IF(AND(AR2309="Home",AI2309="o"),BD2309)))))</f>
        <v>Outlaws</v>
      </c>
    </row>
    <row r="2310" spans="1:73" x14ac:dyDescent="0.2">
      <c r="A2310">
        <f t="shared" si="3348"/>
        <v>1</v>
      </c>
      <c r="I2310" s="44">
        <v>70</v>
      </c>
      <c r="K2310" t="s">
        <v>13</v>
      </c>
      <c r="L2310" t="s">
        <v>587</v>
      </c>
      <c r="N2310" t="s">
        <v>594</v>
      </c>
      <c r="O2310" t="s">
        <v>611</v>
      </c>
      <c r="Q2310" t="s">
        <v>594</v>
      </c>
      <c r="S2310">
        <v>1188</v>
      </c>
      <c r="T2310" t="s">
        <v>756</v>
      </c>
      <c r="W2310" t="s">
        <v>735</v>
      </c>
      <c r="X2310">
        <v>70</v>
      </c>
      <c r="Z2310">
        <v>1</v>
      </c>
      <c r="AA2310">
        <f t="shared" si="3305"/>
        <v>2188</v>
      </c>
      <c r="AB2310" t="str">
        <f t="shared" si="3306"/>
        <v/>
      </c>
      <c r="AC2310">
        <f t="shared" si="3344"/>
        <v>2188</v>
      </c>
      <c r="AD2310" s="6">
        <v>3</v>
      </c>
      <c r="AE2310" t="s">
        <v>744</v>
      </c>
      <c r="AF2310" t="s">
        <v>920</v>
      </c>
      <c r="AG2310" t="s">
        <v>756</v>
      </c>
      <c r="AH2310" t="s">
        <v>756</v>
      </c>
      <c r="AI2310" t="str">
        <f t="shared" si="3349"/>
        <v>e</v>
      </c>
      <c r="AJ2310" t="str">
        <f t="shared" si="3350"/>
        <v/>
      </c>
      <c r="AK2310" t="str">
        <f t="shared" si="3351"/>
        <v/>
      </c>
      <c r="AL2310" t="str">
        <f t="shared" si="3352"/>
        <v/>
      </c>
      <c r="AM2310" t="str">
        <f t="shared" si="3353"/>
        <v/>
      </c>
      <c r="AN2310" t="str">
        <f t="shared" si="3354"/>
        <v>Home</v>
      </c>
      <c r="AO2310" t="str">
        <f t="shared" si="3355"/>
        <v>h</v>
      </c>
      <c r="AP2310" t="str">
        <f t="shared" si="3356"/>
        <v/>
      </c>
      <c r="AQ2310" t="str">
        <f t="shared" si="3357"/>
        <v/>
      </c>
      <c r="AR2310" t="str">
        <f t="shared" si="3358"/>
        <v>Home</v>
      </c>
      <c r="AS2310" t="str">
        <f t="shared" si="3359"/>
        <v>h</v>
      </c>
      <c r="AT2310" t="str">
        <f t="shared" si="3360"/>
        <v>Offensive</v>
      </c>
      <c r="AU2310" t="str">
        <f t="shared" si="3361"/>
        <v/>
      </c>
      <c r="AV2310" t="str">
        <f t="shared" si="3362"/>
        <v/>
      </c>
      <c r="AW2310" t="str" cm="1">
        <f t="array" ref="AW2310">IFERROR(IF(O2310&lt;&gt;"",O2310,IF(OR($S2310="",$T2310=""),"",IF(O2310&lt;&gt;"",O2310,IF($T2310&lt;&gt;"",_xlfn._xlws.FILTER(O:O,($BU:$BU=$BU2310)*($I:$I=$I2310)*($T:$T=$T2310)*($S:$S=_xlfn.MINIFS($S:$S,$T:$T,"="&amp;$T2310)),"")))))&amp;"",IF(O2310="","",""))&amp;""</f>
        <v>OffensivePlay_Zone-PuckRecoveryShot</v>
      </c>
      <c r="AX2310" t="str" cm="1">
        <f t="array" ref="AX2310">IFERROR(IF(P2310&lt;&gt;"",P2310,IF(OR($S2310="",$T2310=""),"",IF($T2310&lt;&gt;"",_xlfn._xlws.FILTER(P:P,($BU:$BU=$BU2310)*($I:$I=$I2310)*($T:$T=$T2310)*($S:$S=_xlfn.MINIFS($S:$S,$T:$T,"="&amp;$T2310)),""))))&amp;"",IF(P2310="","",""))&amp;""</f>
        <v/>
      </c>
      <c r="AY2310" t="str" cm="1">
        <f t="array" ref="AY2310">IFERROR(IF(Q2310&lt;&gt;"",Q2310,IF(OR($S2310="",$T2310=""),"",IF($T2310&lt;&gt;"",_xlfn._xlws.FILTER(Q:Q,($BU:$BU=$BU2310)*($I:$I=$I2310)*($T:$T=$T2310)*($S:$S=_xlfn.MINIFS($S:$S,$T:$T,"="&amp;$T2310)),""))))&amp;"",IF(Q2310="","",""))&amp;""</f>
        <v>u</v>
      </c>
      <c r="AZ2310" t="str" cm="1">
        <f t="array" ref="AZ2310">IFERROR(IF(R2310&lt;&gt;"",R2310,IF(OR($S2310="",$T2310=""),"",IF($T2310&lt;&gt;"",_xlfn._xlws.FILTER(R:R,($BU:$BU=$BU2310)*($I:$I=$I2310)*($T:$T=$T2310)*($S:$S=_xlfn.MINIFS($S:$S,$T:$T,"="&amp;$T2310)),""))))&amp;"",IF(R2310="","",""))&amp;""</f>
        <v/>
      </c>
      <c r="BA2310" s="6">
        <f t="shared" si="3363"/>
        <v>200</v>
      </c>
      <c r="BB2310">
        <f t="shared" ref="BB2310:BD2310" si="3374">BB2309</f>
        <v>18987</v>
      </c>
      <c r="BC2310" t="str">
        <f t="shared" si="3374"/>
        <v>Velodrome</v>
      </c>
      <c r="BD2310" t="str">
        <f t="shared" si="3374"/>
        <v>Outlaws</v>
      </c>
      <c r="BE2310" t="s">
        <v>13</v>
      </c>
      <c r="BF2310" t="s">
        <v>587</v>
      </c>
      <c r="BI2310" cm="1">
        <f t="array" ref="BI2310">IFERROR(_xlfn._xlws.FILTER(shifts!A:A,(shifts!B:B=events!AD2310)*(shifts!AG:AG&gt;=events!BK2310)*(shifts!AH:AH&lt;=events!BL2310)),BI2309)</f>
        <v>82</v>
      </c>
      <c r="BJ2310" s="15">
        <f t="shared" si="3365"/>
        <v>0</v>
      </c>
      <c r="BK2310">
        <f t="shared" si="3366"/>
        <v>954</v>
      </c>
      <c r="BL2310">
        <f t="shared" si="3367"/>
        <v>954</v>
      </c>
      <c r="BM2310" s="15">
        <f>SUMIFS(BJ$2:BJ2310,K$2:K2310,"=Intermission")+SUMIFS(BJ$2:BJ2310,K$2:K2310,"=Timeout")</f>
        <v>143</v>
      </c>
      <c r="BN2310">
        <f t="shared" si="3368"/>
        <v>2303</v>
      </c>
      <c r="BO2310" s="19">
        <f t="shared" si="3369"/>
        <v>2429</v>
      </c>
      <c r="BP2310">
        <f t="shared" si="3370"/>
        <v>2424</v>
      </c>
      <c r="BQ2310" s="17">
        <f t="shared" si="3371"/>
        <v>2429</v>
      </c>
      <c r="BR2310" t="str">
        <f t="shared" si="3372"/>
        <v>event_team_player_1</v>
      </c>
      <c r="BS2310">
        <f>COUNTIFS(S$3:S2310,"="&amp;S2310,AI$3:AI2310,"="&amp;AI2310)</f>
        <v>1</v>
      </c>
      <c r="BT2310" t="str">
        <f>IFERROR(VLOOKUP(BB2310&amp;BU2310&amp;X2310,game_rosters!U:W,3,FALSE),"")</f>
        <v>P100001</v>
      </c>
      <c r="BU2310" t="str">
        <f t="shared" si="3373"/>
        <v>Velodrome</v>
      </c>
    </row>
    <row r="2311" spans="1:73" x14ac:dyDescent="0.2">
      <c r="A2311">
        <f t="shared" si="3348"/>
        <v>1</v>
      </c>
      <c r="I2311" s="44">
        <v>70</v>
      </c>
      <c r="K2311" t="s">
        <v>7</v>
      </c>
      <c r="L2311" t="s">
        <v>182</v>
      </c>
      <c r="M2311" t="s">
        <v>67</v>
      </c>
      <c r="N2311" t="s">
        <v>594</v>
      </c>
      <c r="O2311" t="s">
        <v>654</v>
      </c>
      <c r="Q2311" t="s">
        <v>594</v>
      </c>
      <c r="S2311">
        <v>1189</v>
      </c>
      <c r="T2311">
        <v>187</v>
      </c>
      <c r="W2311" t="s">
        <v>735</v>
      </c>
      <c r="X2311">
        <v>70</v>
      </c>
      <c r="Z2311">
        <v>1</v>
      </c>
      <c r="AA2311">
        <f t="shared" si="3305"/>
        <v>2189</v>
      </c>
      <c r="AB2311">
        <f t="shared" si="3306"/>
        <v>9187</v>
      </c>
      <c r="AC2311">
        <f t="shared" si="3344"/>
        <v>9187</v>
      </c>
      <c r="AD2311" s="6">
        <v>3</v>
      </c>
      <c r="AE2311" t="s">
        <v>744</v>
      </c>
      <c r="AF2311" t="s">
        <v>920</v>
      </c>
      <c r="AG2311" t="s">
        <v>756</v>
      </c>
      <c r="AH2311" t="s">
        <v>756</v>
      </c>
      <c r="AI2311" t="str">
        <f t="shared" si="3349"/>
        <v>e</v>
      </c>
      <c r="AJ2311" t="str">
        <f t="shared" si="3350"/>
        <v/>
      </c>
      <c r="AK2311" t="str">
        <f t="shared" si="3351"/>
        <v/>
      </c>
      <c r="AL2311" t="str">
        <f t="shared" si="3352"/>
        <v/>
      </c>
      <c r="AM2311" t="str">
        <f t="shared" si="3353"/>
        <v/>
      </c>
      <c r="AN2311" t="str">
        <f t="shared" si="3354"/>
        <v>Home</v>
      </c>
      <c r="AO2311" t="str">
        <f t="shared" si="3355"/>
        <v>h</v>
      </c>
      <c r="AP2311" t="str">
        <f t="shared" si="3356"/>
        <v/>
      </c>
      <c r="AQ2311" t="str">
        <f t="shared" si="3357"/>
        <v/>
      </c>
      <c r="AR2311" t="str">
        <f t="shared" si="3358"/>
        <v>Home</v>
      </c>
      <c r="AS2311" t="str">
        <f t="shared" si="3359"/>
        <v>h</v>
      </c>
      <c r="AT2311" t="str">
        <f t="shared" si="3360"/>
        <v>Offensive</v>
      </c>
      <c r="AU2311" t="str">
        <f t="shared" si="3361"/>
        <v/>
      </c>
      <c r="AV2311" t="str">
        <f t="shared" si="3362"/>
        <v/>
      </c>
      <c r="AW2311" t="str" cm="1">
        <f t="array" ref="AW2311">IFERROR(IF(O2311&lt;&gt;"",O2311,IF(OR($S2311="",$T2311=""),"",IF(O2311&lt;&gt;"",O2311,IF($T2311&lt;&gt;"",_xlfn._xlws.FILTER(O:O,($BU:$BU=$BU2311)*($I:$I=$I2311)*($T:$T=$T2311)*($S:$S=_xlfn.MINIFS($S:$S,$T:$T,"="&amp;$T2311)),"")))))&amp;"",IF(O2311="","",""))&amp;""</f>
        <v>OffensivePlay_Pass-SecondTouch</v>
      </c>
      <c r="AX2311" t="str" cm="1">
        <f t="array" ref="AX2311">IFERROR(IF(P2311&lt;&gt;"",P2311,IF(OR($S2311="",$T2311=""),"",IF($T2311&lt;&gt;"",_xlfn._xlws.FILTER(P:P,($BU:$BU=$BU2311)*($I:$I=$I2311)*($T:$T=$T2311)*($S:$S=_xlfn.MINIFS($S:$S,$T:$T,"="&amp;$T2311)),""))))&amp;"",IF(P2311="","",""))&amp;""</f>
        <v/>
      </c>
      <c r="AY2311" t="str" cm="1">
        <f t="array" ref="AY2311">IFERROR(IF(Q2311&lt;&gt;"",Q2311,IF(OR($S2311="",$T2311=""),"",IF($T2311&lt;&gt;"",_xlfn._xlws.FILTER(Q:Q,($BU:$BU=$BU2311)*($I:$I=$I2311)*($T:$T=$T2311)*($S:$S=_xlfn.MINIFS($S:$S,$T:$T,"="&amp;$T2311)),""))))&amp;"",IF(Q2311="","",""))&amp;""</f>
        <v>u</v>
      </c>
      <c r="AZ2311" t="str" cm="1">
        <f t="array" ref="AZ2311">IFERROR(IF(R2311&lt;&gt;"",R2311,IF(OR($S2311="",$T2311=""),"",IF($T2311&lt;&gt;"",_xlfn._xlws.FILTER(R:R,($BU:$BU=$BU2311)*($I:$I=$I2311)*($T:$T=$T2311)*($S:$S=_xlfn.MINIFS($S:$S,$T:$T,"="&amp;$T2311)),""))))&amp;"",IF(R2311="","",""))&amp;""</f>
        <v/>
      </c>
      <c r="BA2311" s="6">
        <f t="shared" si="3363"/>
        <v>200</v>
      </c>
      <c r="BB2311">
        <f t="shared" ref="BB2311:BD2311" si="3375">BB2310</f>
        <v>18987</v>
      </c>
      <c r="BC2311" t="str">
        <f t="shared" si="3375"/>
        <v>Velodrome</v>
      </c>
      <c r="BD2311" t="str">
        <f t="shared" si="3375"/>
        <v>Outlaws</v>
      </c>
      <c r="BE2311" t="s">
        <v>7</v>
      </c>
      <c r="BF2311" t="s">
        <v>182</v>
      </c>
      <c r="BI2311" cm="1">
        <f t="array" ref="BI2311">IFERROR(_xlfn._xlws.FILTER(shifts!A:A,(shifts!B:B=events!AD2311)*(shifts!AG:AG&gt;=events!BK2311)*(shifts!AH:AH&lt;=events!BL2311)),BI2310)</f>
        <v>82</v>
      </c>
      <c r="BJ2311" s="15">
        <f t="shared" si="3365"/>
        <v>0</v>
      </c>
      <c r="BK2311">
        <f t="shared" si="3366"/>
        <v>954</v>
      </c>
      <c r="BL2311">
        <f t="shared" si="3367"/>
        <v>954</v>
      </c>
      <c r="BM2311" s="15">
        <f>SUMIFS(BJ$2:BJ2311,K$2:K2311,"=Intermission")+SUMIFS(BJ$2:BJ2311,K$2:K2311,"=Timeout")</f>
        <v>143</v>
      </c>
      <c r="BN2311">
        <f t="shared" si="3368"/>
        <v>2303</v>
      </c>
      <c r="BO2311" s="19">
        <f t="shared" si="3369"/>
        <v>2429</v>
      </c>
      <c r="BP2311">
        <f t="shared" si="3370"/>
        <v>2424</v>
      </c>
      <c r="BQ2311" s="17">
        <f t="shared" si="3371"/>
        <v>2429</v>
      </c>
      <c r="BR2311" t="str">
        <f t="shared" si="3372"/>
        <v>event_team_player_1</v>
      </c>
      <c r="BS2311">
        <f>COUNTIFS(S$3:S2311,"="&amp;S2311,AI$3:AI2311,"="&amp;AI2311)</f>
        <v>1</v>
      </c>
      <c r="BT2311" t="str">
        <f>IFERROR(VLOOKUP(BB2311&amp;BU2311&amp;X2311,game_rosters!U:W,3,FALSE),"")</f>
        <v>P100001</v>
      </c>
      <c r="BU2311" t="str">
        <f t="shared" si="3373"/>
        <v>Velodrome</v>
      </c>
    </row>
    <row r="2312" spans="1:73" x14ac:dyDescent="0.2">
      <c r="A2312" t="str">
        <f t="shared" si="3348"/>
        <v/>
      </c>
      <c r="I2312" s="44">
        <v>3</v>
      </c>
      <c r="S2312">
        <v>1189</v>
      </c>
      <c r="T2312">
        <v>187</v>
      </c>
      <c r="X2312">
        <v>3</v>
      </c>
      <c r="AA2312">
        <f t="shared" si="3305"/>
        <v>2189</v>
      </c>
      <c r="AB2312">
        <f t="shared" si="3306"/>
        <v>9187</v>
      </c>
      <c r="AC2312">
        <f t="shared" si="3344"/>
        <v>9187</v>
      </c>
      <c r="AD2312" s="6">
        <v>3</v>
      </c>
      <c r="AE2312" t="s">
        <v>744</v>
      </c>
      <c r="AF2312" t="s">
        <v>920</v>
      </c>
      <c r="AG2312" t="s">
        <v>756</v>
      </c>
      <c r="AH2312" t="s">
        <v>756</v>
      </c>
      <c r="AI2312" t="str">
        <f t="shared" si="3349"/>
        <v>o</v>
      </c>
      <c r="AJ2312" t="str">
        <f t="shared" si="3350"/>
        <v/>
      </c>
      <c r="AK2312" t="str">
        <f t="shared" si="3351"/>
        <v/>
      </c>
      <c r="AL2312" t="str">
        <f t="shared" si="3352"/>
        <v/>
      </c>
      <c r="AM2312" t="str">
        <f t="shared" si="3353"/>
        <v/>
      </c>
      <c r="AN2312" t="str">
        <f t="shared" si="3354"/>
        <v>Home</v>
      </c>
      <c r="AO2312" t="str">
        <f t="shared" si="3355"/>
        <v>h</v>
      </c>
      <c r="AP2312" t="str">
        <f t="shared" si="3356"/>
        <v/>
      </c>
      <c r="AQ2312" t="str">
        <f t="shared" si="3357"/>
        <v/>
      </c>
      <c r="AR2312" t="str">
        <f t="shared" si="3358"/>
        <v>Home</v>
      </c>
      <c r="AS2312" t="str">
        <f t="shared" si="3359"/>
        <v>h</v>
      </c>
      <c r="AT2312" t="str">
        <f t="shared" si="3360"/>
        <v>Defensive</v>
      </c>
      <c r="AU2312" t="str">
        <f t="shared" si="3361"/>
        <v/>
      </c>
      <c r="AV2312" t="str">
        <f t="shared" si="3362"/>
        <v/>
      </c>
      <c r="AW2312" t="str" cm="1">
        <f t="array" ref="AW2312">IFERROR(IF(O2312&lt;&gt;"",O2312,IF(OR($S2312="",$T2312=""),"",IF(O2312&lt;&gt;"",O2312,IF($T2312&lt;&gt;"",_xlfn._xlws.FILTER(O:O,($BU:$BU=$BU2312)*($I:$I=$I2312)*($T:$T=$T2312)*($S:$S=_xlfn.MINIFS($S:$S,$T:$T,"="&amp;$T2312)),"")))))&amp;"",IF(O2312="","",""))&amp;""</f>
        <v/>
      </c>
      <c r="AX2312" t="str" cm="1">
        <f t="array" ref="AX2312">IFERROR(IF(P2312&lt;&gt;"",P2312,IF(OR($S2312="",$T2312=""),"",IF($T2312&lt;&gt;"",_xlfn._xlws.FILTER(P:P,($BU:$BU=$BU2312)*($I:$I=$I2312)*($T:$T=$T2312)*($S:$S=_xlfn.MINIFS($S:$S,$T:$T,"="&amp;$T2312)),""))))&amp;"",IF(P2312="","",""))&amp;""</f>
        <v/>
      </c>
      <c r="AY2312" t="str" cm="1">
        <f t="array" ref="AY2312">IFERROR(IF(Q2312&lt;&gt;"",Q2312,IF(OR($S2312="",$T2312=""),"",IF($T2312&lt;&gt;"",_xlfn._xlws.FILTER(Q:Q,($BU:$BU=$BU2312)*($I:$I=$I2312)*($T:$T=$T2312)*($S:$S=_xlfn.MINIFS($S:$S,$T:$T,"="&amp;$T2312)),""))))&amp;"",IF(Q2312="","",""))&amp;""</f>
        <v/>
      </c>
      <c r="AZ2312" t="str" cm="1">
        <f t="array" ref="AZ2312">IFERROR(IF(R2312&lt;&gt;"",R2312,IF(OR($S2312="",$T2312=""),"",IF($T2312&lt;&gt;"",_xlfn._xlws.FILTER(R:R,($BU:$BU=$BU2312)*($I:$I=$I2312)*($T:$T=$T2312)*($S:$S=_xlfn.MINIFS($S:$S,$T:$T,"="&amp;$T2312)),""))))&amp;"",IF(R2312="","",""))&amp;""</f>
        <v/>
      </c>
      <c r="BA2312" s="6">
        <f t="shared" si="3363"/>
        <v>200</v>
      </c>
      <c r="BB2312">
        <f t="shared" ref="BB2312:BD2312" si="3376">BB2311</f>
        <v>18987</v>
      </c>
      <c r="BC2312" t="str">
        <f t="shared" si="3376"/>
        <v>Velodrome</v>
      </c>
      <c r="BD2312" t="str">
        <f t="shared" si="3376"/>
        <v>Outlaws</v>
      </c>
      <c r="BE2312" t="s">
        <v>7</v>
      </c>
      <c r="BF2312" t="s">
        <v>182</v>
      </c>
      <c r="BI2312" cm="1">
        <f t="array" ref="BI2312">IFERROR(_xlfn._xlws.FILTER(shifts!A:A,(shifts!B:B=events!AD2312)*(shifts!AG:AG&gt;=events!BK2312)*(shifts!AH:AH&lt;=events!BL2312)),BI2311)</f>
        <v>82</v>
      </c>
      <c r="BJ2312" s="15">
        <f t="shared" si="3365"/>
        <v>0</v>
      </c>
      <c r="BK2312">
        <f t="shared" si="3366"/>
        <v>954</v>
      </c>
      <c r="BL2312">
        <f t="shared" si="3367"/>
        <v>954</v>
      </c>
      <c r="BM2312" s="15">
        <f>SUMIFS(BJ$2:BJ2312,K$2:K2312,"=Intermission")+SUMIFS(BJ$2:BJ2312,K$2:K2312,"=Timeout")</f>
        <v>143</v>
      </c>
      <c r="BN2312">
        <f t="shared" si="3368"/>
        <v>2303</v>
      </c>
      <c r="BO2312" s="19">
        <f t="shared" si="3369"/>
        <v>2429</v>
      </c>
      <c r="BP2312">
        <f t="shared" si="3370"/>
        <v>2424</v>
      </c>
      <c r="BQ2312" s="17">
        <f t="shared" si="3371"/>
        <v>2429</v>
      </c>
      <c r="BR2312" t="str">
        <f t="shared" si="3372"/>
        <v>opp_team_player_1</v>
      </c>
      <c r="BS2312">
        <f>COUNTIFS(S$3:S2312,"="&amp;S2312,AI$3:AI2312,"="&amp;AI2312)</f>
        <v>1</v>
      </c>
      <c r="BT2312" t="str">
        <f>IFERROR(VLOOKUP(BB2312&amp;BU2312&amp;X2312,game_rosters!U:W,3,FALSE),"")</f>
        <v>P100004</v>
      </c>
      <c r="BU2312" t="str">
        <f t="shared" si="3373"/>
        <v>Outlaws</v>
      </c>
    </row>
    <row r="2313" spans="1:73" x14ac:dyDescent="0.2">
      <c r="A2313">
        <f t="shared" si="3348"/>
        <v>1</v>
      </c>
      <c r="I2313" s="44">
        <v>70</v>
      </c>
      <c r="K2313" t="s">
        <v>9</v>
      </c>
      <c r="L2313" t="s">
        <v>173</v>
      </c>
      <c r="M2313" t="s">
        <v>74</v>
      </c>
      <c r="N2313" t="s">
        <v>594</v>
      </c>
      <c r="O2313" t="s">
        <v>654</v>
      </c>
      <c r="Q2313" t="s">
        <v>594</v>
      </c>
      <c r="S2313">
        <v>1190</v>
      </c>
      <c r="T2313">
        <v>187</v>
      </c>
      <c r="W2313" t="s">
        <v>735</v>
      </c>
      <c r="X2313">
        <v>70</v>
      </c>
      <c r="Z2313">
        <v>1</v>
      </c>
      <c r="AA2313">
        <f t="shared" si="3305"/>
        <v>2190</v>
      </c>
      <c r="AB2313">
        <f t="shared" si="3306"/>
        <v>9187</v>
      </c>
      <c r="AC2313">
        <f t="shared" si="3344"/>
        <v>9187</v>
      </c>
      <c r="AD2313" s="6">
        <v>3</v>
      </c>
      <c r="AE2313" t="s">
        <v>744</v>
      </c>
      <c r="AF2313" t="s">
        <v>920</v>
      </c>
      <c r="AG2313" t="s">
        <v>756</v>
      </c>
      <c r="AH2313" t="s">
        <v>756</v>
      </c>
      <c r="AI2313" t="str">
        <f t="shared" si="3349"/>
        <v>e</v>
      </c>
      <c r="AJ2313" t="str">
        <f t="shared" si="3350"/>
        <v/>
      </c>
      <c r="AK2313" t="str">
        <f t="shared" si="3351"/>
        <v/>
      </c>
      <c r="AL2313" t="str">
        <f t="shared" si="3352"/>
        <v/>
      </c>
      <c r="AM2313" t="str">
        <f t="shared" si="3353"/>
        <v/>
      </c>
      <c r="AN2313" t="str">
        <f t="shared" si="3354"/>
        <v>Home</v>
      </c>
      <c r="AO2313" t="str">
        <f t="shared" si="3355"/>
        <v>h</v>
      </c>
      <c r="AP2313" t="str">
        <f t="shared" si="3356"/>
        <v/>
      </c>
      <c r="AQ2313" t="str">
        <f t="shared" si="3357"/>
        <v/>
      </c>
      <c r="AR2313" t="str">
        <f t="shared" si="3358"/>
        <v>Home</v>
      </c>
      <c r="AS2313" t="str">
        <f t="shared" si="3359"/>
        <v>h</v>
      </c>
      <c r="AT2313" t="str">
        <f t="shared" si="3360"/>
        <v>Offensive</v>
      </c>
      <c r="AU2313" t="str">
        <f t="shared" si="3361"/>
        <v/>
      </c>
      <c r="AV2313" t="str">
        <f t="shared" si="3362"/>
        <v/>
      </c>
      <c r="AW2313" t="str" cm="1">
        <f t="array" ref="AW2313">IFERROR(IF(O2313&lt;&gt;"",O2313,IF(OR($S2313="",$T2313=""),"",IF(O2313&lt;&gt;"",O2313,IF($T2313&lt;&gt;"",_xlfn._xlws.FILTER(O:O,($BU:$BU=$BU2313)*($I:$I=$I2313)*($T:$T=$T2313)*($S:$S=_xlfn.MINIFS($S:$S,$T:$T,"="&amp;$T2313)),"")))))&amp;"",IF(O2313="","",""))&amp;""</f>
        <v>OffensivePlay_Pass-SecondTouch</v>
      </c>
      <c r="AX2313" t="str" cm="1">
        <f t="array" ref="AX2313">IFERROR(IF(P2313&lt;&gt;"",P2313,IF(OR($S2313="",$T2313=""),"",IF($T2313&lt;&gt;"",_xlfn._xlws.FILTER(P:P,($BU:$BU=$BU2313)*($I:$I=$I2313)*($T:$T=$T2313)*($S:$S=_xlfn.MINIFS($S:$S,$T:$T,"="&amp;$T2313)),""))))&amp;"",IF(P2313="","",""))&amp;""</f>
        <v/>
      </c>
      <c r="AY2313" t="str" cm="1">
        <f t="array" ref="AY2313">IFERROR(IF(Q2313&lt;&gt;"",Q2313,IF(OR($S2313="",$T2313=""),"",IF($T2313&lt;&gt;"",_xlfn._xlws.FILTER(Q:Q,($BU:$BU=$BU2313)*($I:$I=$I2313)*($T:$T=$T2313)*($S:$S=_xlfn.MINIFS($S:$S,$T:$T,"="&amp;$T2313)),""))))&amp;"",IF(Q2313="","",""))&amp;""</f>
        <v>u</v>
      </c>
      <c r="AZ2313" t="str" cm="1">
        <f t="array" ref="AZ2313">IFERROR(IF(R2313&lt;&gt;"",R2313,IF(OR($S2313="",$T2313=""),"",IF($T2313&lt;&gt;"",_xlfn._xlws.FILTER(R:R,($BU:$BU=$BU2313)*($I:$I=$I2313)*($T:$T=$T2313)*($S:$S=_xlfn.MINIFS($S:$S,$T:$T,"="&amp;$T2313)),""))))&amp;"",IF(R2313="","",""))&amp;""</f>
        <v/>
      </c>
      <c r="BA2313" s="6">
        <f t="shared" si="3363"/>
        <v>200</v>
      </c>
      <c r="BB2313">
        <f t="shared" ref="BB2313:BD2313" si="3377">BB2312</f>
        <v>18987</v>
      </c>
      <c r="BC2313" t="str">
        <f t="shared" si="3377"/>
        <v>Velodrome</v>
      </c>
      <c r="BD2313" t="str">
        <f t="shared" si="3377"/>
        <v>Outlaws</v>
      </c>
      <c r="BE2313" t="s">
        <v>9</v>
      </c>
      <c r="BF2313" t="s">
        <v>173</v>
      </c>
      <c r="BI2313" cm="1">
        <f t="array" ref="BI2313">IFERROR(_xlfn._xlws.FILTER(shifts!A:A,(shifts!B:B=events!AD2313)*(shifts!AG:AG&gt;=events!BK2313)*(shifts!AH:AH&lt;=events!BL2313)),BI2312)</f>
        <v>82</v>
      </c>
      <c r="BJ2313" s="15">
        <f t="shared" si="3365"/>
        <v>0</v>
      </c>
      <c r="BK2313">
        <f t="shared" si="3366"/>
        <v>954</v>
      </c>
      <c r="BL2313">
        <f t="shared" si="3367"/>
        <v>954</v>
      </c>
      <c r="BM2313" s="15">
        <f>SUMIFS(BJ$2:BJ2313,K$2:K2313,"=Intermission")+SUMIFS(BJ$2:BJ2313,K$2:K2313,"=Timeout")</f>
        <v>143</v>
      </c>
      <c r="BN2313">
        <f t="shared" si="3368"/>
        <v>2303</v>
      </c>
      <c r="BO2313" s="19">
        <f t="shared" si="3369"/>
        <v>2429</v>
      </c>
      <c r="BP2313">
        <f t="shared" si="3370"/>
        <v>2424</v>
      </c>
      <c r="BQ2313" s="17">
        <f t="shared" si="3371"/>
        <v>2429</v>
      </c>
      <c r="BR2313" t="str">
        <f t="shared" si="3372"/>
        <v>event_team_player_1</v>
      </c>
      <c r="BS2313">
        <f>COUNTIFS(S$3:S2313,"="&amp;S2313,AI$3:AI2313,"="&amp;AI2313)</f>
        <v>1</v>
      </c>
      <c r="BT2313" t="str">
        <f>IFERROR(VLOOKUP(BB2313&amp;BU2313&amp;X2313,game_rosters!U:W,3,FALSE),"")</f>
        <v>P100001</v>
      </c>
      <c r="BU2313" t="str">
        <f t="shared" si="3373"/>
        <v>Velodrome</v>
      </c>
    </row>
    <row r="2314" spans="1:73" x14ac:dyDescent="0.2">
      <c r="A2314" t="str">
        <f t="shared" si="3348"/>
        <v/>
      </c>
      <c r="I2314" s="44">
        <v>3</v>
      </c>
      <c r="S2314">
        <v>1190</v>
      </c>
      <c r="T2314">
        <v>187</v>
      </c>
      <c r="X2314">
        <v>3</v>
      </c>
      <c r="AA2314">
        <f t="shared" si="3305"/>
        <v>2190</v>
      </c>
      <c r="AB2314">
        <f t="shared" si="3306"/>
        <v>9187</v>
      </c>
      <c r="AC2314">
        <f t="shared" si="3344"/>
        <v>9187</v>
      </c>
      <c r="AD2314" s="6">
        <v>3</v>
      </c>
      <c r="AE2314" t="s">
        <v>744</v>
      </c>
      <c r="AF2314" t="s">
        <v>920</v>
      </c>
      <c r="AG2314" t="s">
        <v>756</v>
      </c>
      <c r="AH2314" t="s">
        <v>756</v>
      </c>
      <c r="AI2314" t="str">
        <f t="shared" si="3349"/>
        <v>o</v>
      </c>
      <c r="AJ2314" t="str">
        <f t="shared" si="3350"/>
        <v/>
      </c>
      <c r="AK2314" t="str">
        <f t="shared" si="3351"/>
        <v/>
      </c>
      <c r="AL2314" t="str">
        <f t="shared" si="3352"/>
        <v/>
      </c>
      <c r="AM2314" t="str">
        <f t="shared" si="3353"/>
        <v/>
      </c>
      <c r="AN2314" t="str">
        <f t="shared" si="3354"/>
        <v>Home</v>
      </c>
      <c r="AO2314" t="str">
        <f t="shared" si="3355"/>
        <v>h</v>
      </c>
      <c r="AP2314" t="str">
        <f t="shared" si="3356"/>
        <v/>
      </c>
      <c r="AQ2314" t="str">
        <f t="shared" si="3357"/>
        <v/>
      </c>
      <c r="AR2314" t="str">
        <f t="shared" si="3358"/>
        <v>Home</v>
      </c>
      <c r="AS2314" t="str">
        <f t="shared" si="3359"/>
        <v>h</v>
      </c>
      <c r="AT2314" t="str">
        <f t="shared" si="3360"/>
        <v>Defensive</v>
      </c>
      <c r="AU2314" t="str">
        <f t="shared" si="3361"/>
        <v/>
      </c>
      <c r="AV2314" t="str">
        <f t="shared" si="3362"/>
        <v/>
      </c>
      <c r="AW2314" t="str" cm="1">
        <f t="array" ref="AW2314">IFERROR(IF(O2314&lt;&gt;"",O2314,IF(OR($S2314="",$T2314=""),"",IF(O2314&lt;&gt;"",O2314,IF($T2314&lt;&gt;"",_xlfn._xlws.FILTER(O:O,($BU:$BU=$BU2314)*($I:$I=$I2314)*($T:$T=$T2314)*($S:$S=_xlfn.MINIFS($S:$S,$T:$T,"="&amp;$T2314)),"")))))&amp;"",IF(O2314="","",""))&amp;""</f>
        <v/>
      </c>
      <c r="AX2314" t="str" cm="1">
        <f t="array" ref="AX2314">IFERROR(IF(P2314&lt;&gt;"",P2314,IF(OR($S2314="",$T2314=""),"",IF($T2314&lt;&gt;"",_xlfn._xlws.FILTER(P:P,($BU:$BU=$BU2314)*($I:$I=$I2314)*($T:$T=$T2314)*($S:$S=_xlfn.MINIFS($S:$S,$T:$T,"="&amp;$T2314)),""))))&amp;"",IF(P2314="","",""))&amp;""</f>
        <v/>
      </c>
      <c r="AY2314" t="str" cm="1">
        <f t="array" ref="AY2314">IFERROR(IF(Q2314&lt;&gt;"",Q2314,IF(OR($S2314="",$T2314=""),"",IF($T2314&lt;&gt;"",_xlfn._xlws.FILTER(Q:Q,($BU:$BU=$BU2314)*($I:$I=$I2314)*($T:$T=$T2314)*($S:$S=_xlfn.MINIFS($S:$S,$T:$T,"="&amp;$T2314)),""))))&amp;"",IF(Q2314="","",""))&amp;""</f>
        <v/>
      </c>
      <c r="AZ2314" t="str" cm="1">
        <f t="array" ref="AZ2314">IFERROR(IF(R2314&lt;&gt;"",R2314,IF(OR($S2314="",$T2314=""),"",IF($T2314&lt;&gt;"",_xlfn._xlws.FILTER(R:R,($BU:$BU=$BU2314)*($I:$I=$I2314)*($T:$T=$T2314)*($S:$S=_xlfn.MINIFS($S:$S,$T:$T,"="&amp;$T2314)),""))))&amp;"",IF(R2314="","",""))&amp;""</f>
        <v/>
      </c>
      <c r="BA2314" s="6">
        <f t="shared" si="3363"/>
        <v>200</v>
      </c>
      <c r="BB2314">
        <f t="shared" ref="BB2314:BD2314" si="3378">BB2313</f>
        <v>18987</v>
      </c>
      <c r="BC2314" t="str">
        <f t="shared" si="3378"/>
        <v>Velodrome</v>
      </c>
      <c r="BD2314" t="str">
        <f t="shared" si="3378"/>
        <v>Outlaws</v>
      </c>
      <c r="BE2314" t="s">
        <v>9</v>
      </c>
      <c r="BF2314" t="s">
        <v>173</v>
      </c>
      <c r="BI2314" cm="1">
        <f t="array" ref="BI2314">IFERROR(_xlfn._xlws.FILTER(shifts!A:A,(shifts!B:B=events!AD2314)*(shifts!AG:AG&gt;=events!BK2314)*(shifts!AH:AH&lt;=events!BL2314)),BI2313)</f>
        <v>82</v>
      </c>
      <c r="BJ2314" s="15">
        <f t="shared" si="3365"/>
        <v>0</v>
      </c>
      <c r="BK2314">
        <f t="shared" si="3366"/>
        <v>954</v>
      </c>
      <c r="BL2314">
        <f t="shared" si="3367"/>
        <v>954</v>
      </c>
      <c r="BM2314" s="15">
        <f>SUMIFS(BJ$2:BJ2314,K$2:K2314,"=Intermission")+SUMIFS(BJ$2:BJ2314,K$2:K2314,"=Timeout")</f>
        <v>143</v>
      </c>
      <c r="BN2314">
        <f t="shared" si="3368"/>
        <v>2303</v>
      </c>
      <c r="BO2314" s="19">
        <f t="shared" si="3369"/>
        <v>2429</v>
      </c>
      <c r="BP2314">
        <f t="shared" si="3370"/>
        <v>2424</v>
      </c>
      <c r="BQ2314" s="17">
        <f t="shared" si="3371"/>
        <v>2429</v>
      </c>
      <c r="BR2314" t="str">
        <f t="shared" si="3372"/>
        <v>opp_team_player_1</v>
      </c>
      <c r="BS2314">
        <f>COUNTIFS(S$3:S2314,"="&amp;S2314,AI$3:AI2314,"="&amp;AI2314)</f>
        <v>1</v>
      </c>
      <c r="BT2314" t="str">
        <f>IFERROR(VLOOKUP(BB2314&amp;BU2314&amp;X2314,game_rosters!U:W,3,FALSE),"")</f>
        <v>P100004</v>
      </c>
      <c r="BU2314" t="str">
        <f t="shared" si="3373"/>
        <v>Outlaws</v>
      </c>
    </row>
    <row r="2315" spans="1:73" x14ac:dyDescent="0.2">
      <c r="A2315">
        <f t="shared" si="3348"/>
        <v>1</v>
      </c>
      <c r="I2315" s="44">
        <v>3</v>
      </c>
      <c r="K2315" t="s">
        <v>13</v>
      </c>
      <c r="L2315" t="s">
        <v>586</v>
      </c>
      <c r="N2315" t="s">
        <v>594</v>
      </c>
      <c r="O2315" t="s">
        <v>607</v>
      </c>
      <c r="Q2315" t="s">
        <v>594</v>
      </c>
      <c r="R2315" s="51">
        <v>1</v>
      </c>
      <c r="S2315">
        <v>1191</v>
      </c>
      <c r="T2315" t="s">
        <v>756</v>
      </c>
      <c r="W2315" t="s">
        <v>731</v>
      </c>
      <c r="X2315">
        <v>3</v>
      </c>
      <c r="Z2315">
        <v>1</v>
      </c>
      <c r="AA2315">
        <f t="shared" si="3305"/>
        <v>2191</v>
      </c>
      <c r="AB2315" t="str">
        <f t="shared" si="3306"/>
        <v/>
      </c>
      <c r="AC2315">
        <f t="shared" si="3344"/>
        <v>2191</v>
      </c>
      <c r="AD2315" s="6">
        <v>3</v>
      </c>
      <c r="AE2315" t="s">
        <v>744</v>
      </c>
      <c r="AF2315" t="s">
        <v>924</v>
      </c>
      <c r="AG2315" t="s">
        <v>756</v>
      </c>
      <c r="AH2315" t="s">
        <v>756</v>
      </c>
      <c r="AI2315" t="str">
        <f t="shared" si="3349"/>
        <v>e</v>
      </c>
      <c r="AJ2315" t="str">
        <f t="shared" si="3350"/>
        <v/>
      </c>
      <c r="AK2315" t="str">
        <f t="shared" si="3351"/>
        <v/>
      </c>
      <c r="AL2315" t="str">
        <f t="shared" si="3352"/>
        <v/>
      </c>
      <c r="AM2315" t="str">
        <f t="shared" si="3353"/>
        <v/>
      </c>
      <c r="AN2315" t="str">
        <f t="shared" si="3354"/>
        <v>Away</v>
      </c>
      <c r="AO2315" t="str">
        <f t="shared" si="3355"/>
        <v>a</v>
      </c>
      <c r="AP2315" t="str">
        <f t="shared" si="3356"/>
        <v/>
      </c>
      <c r="AQ2315" t="str">
        <f t="shared" si="3357"/>
        <v/>
      </c>
      <c r="AR2315" t="str">
        <f t="shared" si="3358"/>
        <v>Away</v>
      </c>
      <c r="AS2315" t="str">
        <f t="shared" si="3359"/>
        <v>a</v>
      </c>
      <c r="AT2315" t="str">
        <f t="shared" si="3360"/>
        <v>Offensive</v>
      </c>
      <c r="AU2315" t="str">
        <f t="shared" si="3361"/>
        <v/>
      </c>
      <c r="AV2315" t="str">
        <f t="shared" si="3362"/>
        <v/>
      </c>
      <c r="AW2315" t="str" cm="1">
        <f t="array" ref="AW2315">IFERROR(IF(O2315&lt;&gt;"",O2315,IF(OR($S2315="",$T2315=""),"",IF(O2315&lt;&gt;"",O2315,IF($T2315&lt;&gt;"",_xlfn._xlws.FILTER(O:O,($BU:$BU=$BU2315)*($I:$I=$I2315)*($T:$T=$T2315)*($S:$S=_xlfn.MINIFS($S:$S,$T:$T,"="&amp;$T2315)),"")))))&amp;"",IF(O2315="","",""))&amp;""</f>
        <v>OffensivePlay_Zone-PuckRetreivalPass</v>
      </c>
      <c r="AX2315" t="str" cm="1">
        <f t="array" ref="AX2315">IFERROR(IF(P2315&lt;&gt;"",P2315,IF(OR($S2315="",$T2315=""),"",IF($T2315&lt;&gt;"",_xlfn._xlws.FILTER(P:P,($BU:$BU=$BU2315)*($I:$I=$I2315)*($T:$T=$T2315)*($S:$S=_xlfn.MINIFS($S:$S,$T:$T,"="&amp;$T2315)),""))))&amp;"",IF(P2315="","",""))&amp;""</f>
        <v/>
      </c>
      <c r="AY2315" t="str" cm="1">
        <f t="array" ref="AY2315">IFERROR(IF(Q2315&lt;&gt;"",Q2315,IF(OR($S2315="",$T2315=""),"",IF($T2315&lt;&gt;"",_xlfn._xlws.FILTER(Q:Q,($BU:$BU=$BU2315)*($I:$I=$I2315)*($T:$T=$T2315)*($S:$S=_xlfn.MINIFS($S:$S,$T:$T,"="&amp;$T2315)),""))))&amp;"",IF(Q2315="","",""))&amp;""</f>
        <v>u</v>
      </c>
      <c r="AZ2315" t="str" cm="1">
        <f t="array" ref="AZ2315">IFERROR(IF(R2315&lt;&gt;"",R2315,IF(OR($S2315="",$T2315=""),"",IF($T2315&lt;&gt;"",_xlfn._xlws.FILTER(R:R,($BU:$BU=$BU2315)*($I:$I=$I2315)*($T:$T=$T2315)*($S:$S=_xlfn.MINIFS($S:$S,$T:$T,"="&amp;$T2315)),""))))&amp;"",IF(R2315="","",""))&amp;""</f>
        <v>1</v>
      </c>
      <c r="BA2315" s="6">
        <f t="shared" si="3363"/>
        <v>200</v>
      </c>
      <c r="BB2315">
        <f t="shared" ref="BB2315:BD2315" si="3379">BB2314</f>
        <v>18987</v>
      </c>
      <c r="BC2315" t="str">
        <f t="shared" si="3379"/>
        <v>Velodrome</v>
      </c>
      <c r="BD2315" t="str">
        <f t="shared" si="3379"/>
        <v>Outlaws</v>
      </c>
      <c r="BE2315" t="s">
        <v>13</v>
      </c>
      <c r="BF2315" t="s">
        <v>586</v>
      </c>
      <c r="BI2315" cm="1">
        <f t="array" ref="BI2315">IFERROR(_xlfn._xlws.FILTER(shifts!A:A,(shifts!B:B=events!AD2315)*(shifts!AG:AG&gt;=events!BK2315)*(shifts!AH:AH&lt;=events!BL2315)),BI2314)</f>
        <v>82</v>
      </c>
      <c r="BJ2315" s="15">
        <f t="shared" si="3365"/>
        <v>0</v>
      </c>
      <c r="BK2315">
        <f t="shared" si="3366"/>
        <v>951</v>
      </c>
      <c r="BL2315">
        <f t="shared" si="3367"/>
        <v>951</v>
      </c>
      <c r="BM2315" s="15">
        <f>SUMIFS(BJ$2:BJ2315,K$2:K2315,"=Intermission")+SUMIFS(BJ$2:BJ2315,K$2:K2315,"=Timeout")</f>
        <v>143</v>
      </c>
      <c r="BN2315">
        <f t="shared" si="3368"/>
        <v>2303</v>
      </c>
      <c r="BO2315" s="19">
        <f t="shared" si="3369"/>
        <v>2432</v>
      </c>
      <c r="BP2315">
        <f t="shared" si="3370"/>
        <v>2427</v>
      </c>
      <c r="BQ2315" s="17">
        <f t="shared" si="3371"/>
        <v>2432</v>
      </c>
      <c r="BR2315" t="str">
        <f t="shared" si="3372"/>
        <v>event_team_player_1</v>
      </c>
      <c r="BS2315">
        <f>COUNTIFS(S$3:S2315,"="&amp;S2315,AI$3:AI2315,"="&amp;AI2315)</f>
        <v>1</v>
      </c>
      <c r="BT2315" t="str">
        <f>IFERROR(VLOOKUP(BB2315&amp;BU2315&amp;X2315,game_rosters!U:W,3,FALSE),"")</f>
        <v>P100004</v>
      </c>
      <c r="BU2315" t="str">
        <f t="shared" si="3373"/>
        <v>Outlaws</v>
      </c>
    </row>
    <row r="2316" spans="1:73" x14ac:dyDescent="0.2">
      <c r="A2316" t="str">
        <f t="shared" si="3348"/>
        <v/>
      </c>
      <c r="I2316" s="44">
        <v>9</v>
      </c>
      <c r="O2316" t="s">
        <v>632</v>
      </c>
      <c r="Q2316" t="s">
        <v>594</v>
      </c>
      <c r="R2316" s="51">
        <v>1</v>
      </c>
      <c r="S2316">
        <v>1191</v>
      </c>
      <c r="T2316" t="s">
        <v>756</v>
      </c>
      <c r="X2316">
        <v>9</v>
      </c>
      <c r="AA2316">
        <f t="shared" si="3305"/>
        <v>2191</v>
      </c>
      <c r="AB2316" t="str">
        <f t="shared" si="3306"/>
        <v/>
      </c>
      <c r="AC2316">
        <f t="shared" si="3344"/>
        <v>2191</v>
      </c>
      <c r="AD2316" s="6">
        <v>3</v>
      </c>
      <c r="AE2316" t="s">
        <v>744</v>
      </c>
      <c r="AF2316" t="s">
        <v>924</v>
      </c>
      <c r="AG2316" t="s">
        <v>756</v>
      </c>
      <c r="AH2316" t="s">
        <v>756</v>
      </c>
      <c r="AI2316" t="str">
        <f t="shared" si="3349"/>
        <v>o</v>
      </c>
      <c r="AJ2316" t="str">
        <f t="shared" si="3350"/>
        <v/>
      </c>
      <c r="AK2316" t="str">
        <f t="shared" si="3351"/>
        <v/>
      </c>
      <c r="AL2316" t="str">
        <f t="shared" si="3352"/>
        <v/>
      </c>
      <c r="AM2316" t="str">
        <f t="shared" si="3353"/>
        <v/>
      </c>
      <c r="AN2316" t="str">
        <f t="shared" si="3354"/>
        <v>Away</v>
      </c>
      <c r="AO2316" t="str">
        <f t="shared" si="3355"/>
        <v>a</v>
      </c>
      <c r="AP2316" t="str">
        <f t="shared" si="3356"/>
        <v/>
      </c>
      <c r="AQ2316" t="str">
        <f t="shared" si="3357"/>
        <v/>
      </c>
      <c r="AR2316" t="str">
        <f t="shared" si="3358"/>
        <v>Away</v>
      </c>
      <c r="AS2316" t="str">
        <f t="shared" si="3359"/>
        <v>a</v>
      </c>
      <c r="AT2316" t="str">
        <f t="shared" si="3360"/>
        <v>Defensive</v>
      </c>
      <c r="AU2316" t="str">
        <f t="shared" si="3361"/>
        <v/>
      </c>
      <c r="AV2316" t="str">
        <f t="shared" si="3362"/>
        <v/>
      </c>
      <c r="AW2316" t="str" cm="1">
        <f t="array" ref="AW2316">IFERROR(IF(O2316&lt;&gt;"",O2316,IF(OR($S2316="",$T2316=""),"",IF(O2316&lt;&gt;"",O2316,IF($T2316&lt;&gt;"",_xlfn._xlws.FILTER(O:O,($BU:$BU=$BU2316)*($I:$I=$I2316)*($T:$T=$T2316)*($S:$S=_xlfn.MINIFS($S:$S,$T:$T,"="&amp;$T2316)),"")))))&amp;"",IF(O2316="","",""))&amp;""</f>
        <v>Defensive_PlayZone-PuckRecoveryTurnover</v>
      </c>
      <c r="AX2316" t="str" cm="1">
        <f t="array" ref="AX2316">IFERROR(IF(P2316&lt;&gt;"",P2316,IF(OR($S2316="",$T2316=""),"",IF($T2316&lt;&gt;"",_xlfn._xlws.FILTER(P:P,($BU:$BU=$BU2316)*($I:$I=$I2316)*($T:$T=$T2316)*($S:$S=_xlfn.MINIFS($S:$S,$T:$T,"="&amp;$T2316)),""))))&amp;"",IF(P2316="","",""))&amp;""</f>
        <v/>
      </c>
      <c r="AY2316" t="str" cm="1">
        <f t="array" ref="AY2316">IFERROR(IF(Q2316&lt;&gt;"",Q2316,IF(OR($S2316="",$T2316=""),"",IF($T2316&lt;&gt;"",_xlfn._xlws.FILTER(Q:Q,($BU:$BU=$BU2316)*($I:$I=$I2316)*($T:$T=$T2316)*($S:$S=_xlfn.MINIFS($S:$S,$T:$T,"="&amp;$T2316)),""))))&amp;"",IF(Q2316="","",""))&amp;""</f>
        <v>u</v>
      </c>
      <c r="AZ2316" t="str" cm="1">
        <f t="array" ref="AZ2316">IFERROR(IF(R2316&lt;&gt;"",R2316,IF(OR($S2316="",$T2316=""),"",IF($T2316&lt;&gt;"",_xlfn._xlws.FILTER(R:R,($BU:$BU=$BU2316)*($I:$I=$I2316)*($T:$T=$T2316)*($S:$S=_xlfn.MINIFS($S:$S,$T:$T,"="&amp;$T2316)),""))))&amp;"",IF(R2316="","",""))&amp;""</f>
        <v>1</v>
      </c>
      <c r="BA2316" s="6">
        <f t="shared" si="3363"/>
        <v>200</v>
      </c>
      <c r="BB2316">
        <f t="shared" ref="BB2316:BD2316" si="3380">BB2315</f>
        <v>18987</v>
      </c>
      <c r="BC2316" t="str">
        <f t="shared" si="3380"/>
        <v>Velodrome</v>
      </c>
      <c r="BD2316" t="str">
        <f t="shared" si="3380"/>
        <v>Outlaws</v>
      </c>
      <c r="BE2316" t="s">
        <v>13</v>
      </c>
      <c r="BF2316" t="s">
        <v>586</v>
      </c>
      <c r="BI2316" cm="1">
        <f t="array" ref="BI2316">IFERROR(_xlfn._xlws.FILTER(shifts!A:A,(shifts!B:B=events!AD2316)*(shifts!AG:AG&gt;=events!BK2316)*(shifts!AH:AH&lt;=events!BL2316)),BI2315)</f>
        <v>82</v>
      </c>
      <c r="BJ2316" s="15">
        <f t="shared" si="3365"/>
        <v>0</v>
      </c>
      <c r="BK2316">
        <f t="shared" si="3366"/>
        <v>951</v>
      </c>
      <c r="BL2316">
        <f t="shared" si="3367"/>
        <v>951</v>
      </c>
      <c r="BM2316" s="15">
        <f>SUMIFS(BJ$2:BJ2316,K$2:K2316,"=Intermission")+SUMIFS(BJ$2:BJ2316,K$2:K2316,"=Timeout")</f>
        <v>143</v>
      </c>
      <c r="BN2316">
        <f t="shared" si="3368"/>
        <v>2303</v>
      </c>
      <c r="BO2316" s="19">
        <f t="shared" si="3369"/>
        <v>2432</v>
      </c>
      <c r="BP2316">
        <f t="shared" si="3370"/>
        <v>2427</v>
      </c>
      <c r="BQ2316" s="17">
        <f t="shared" si="3371"/>
        <v>2432</v>
      </c>
      <c r="BR2316" t="str">
        <f t="shared" si="3372"/>
        <v>opp_team_player_1</v>
      </c>
      <c r="BS2316">
        <f>COUNTIFS(S$3:S2316,"="&amp;S2316,AI$3:AI2316,"="&amp;AI2316)</f>
        <v>1</v>
      </c>
      <c r="BT2316" t="str">
        <f>IFERROR(VLOOKUP(BB2316&amp;BU2316&amp;X2316,game_rosters!U:W,3,FALSE),"")</f>
        <v>P100105</v>
      </c>
      <c r="BU2316" t="str">
        <f t="shared" si="3373"/>
        <v>Velodrome</v>
      </c>
    </row>
    <row r="2317" spans="1:73" x14ac:dyDescent="0.2">
      <c r="A2317">
        <f t="shared" si="3348"/>
        <v>1</v>
      </c>
      <c r="I2317" s="44">
        <v>12</v>
      </c>
      <c r="K2317" t="s">
        <v>13</v>
      </c>
      <c r="L2317" t="s">
        <v>586</v>
      </c>
      <c r="N2317" t="s">
        <v>595</v>
      </c>
      <c r="O2317" t="s">
        <v>600</v>
      </c>
      <c r="Q2317" t="s">
        <v>595</v>
      </c>
      <c r="S2317">
        <v>1192</v>
      </c>
      <c r="T2317" t="s">
        <v>756</v>
      </c>
      <c r="W2317" t="s">
        <v>731</v>
      </c>
      <c r="X2317">
        <v>12</v>
      </c>
      <c r="Z2317">
        <v>1</v>
      </c>
      <c r="AA2317">
        <f t="shared" si="3305"/>
        <v>2192</v>
      </c>
      <c r="AB2317" t="str">
        <f t="shared" si="3306"/>
        <v/>
      </c>
      <c r="AC2317">
        <f t="shared" si="3344"/>
        <v>2192</v>
      </c>
      <c r="AD2317" s="6">
        <v>3</v>
      </c>
      <c r="AE2317" t="s">
        <v>744</v>
      </c>
      <c r="AF2317" t="s">
        <v>899</v>
      </c>
      <c r="AG2317" t="s">
        <v>756</v>
      </c>
      <c r="AH2317" t="s">
        <v>756</v>
      </c>
      <c r="AI2317" t="str">
        <f t="shared" si="3349"/>
        <v>e</v>
      </c>
      <c r="AJ2317" t="str">
        <f t="shared" si="3350"/>
        <v/>
      </c>
      <c r="AK2317" t="str">
        <f t="shared" si="3351"/>
        <v/>
      </c>
      <c r="AL2317" t="str">
        <f t="shared" si="3352"/>
        <v/>
      </c>
      <c r="AM2317" t="str">
        <f t="shared" si="3353"/>
        <v/>
      </c>
      <c r="AN2317" t="str">
        <f t="shared" si="3354"/>
        <v>Away</v>
      </c>
      <c r="AO2317" t="str">
        <f t="shared" si="3355"/>
        <v>a</v>
      </c>
      <c r="AP2317" t="str">
        <f t="shared" si="3356"/>
        <v/>
      </c>
      <c r="AQ2317" t="str">
        <f t="shared" si="3357"/>
        <v/>
      </c>
      <c r="AR2317" t="str">
        <f t="shared" si="3358"/>
        <v>Away</v>
      </c>
      <c r="AS2317" t="str">
        <f t="shared" si="3359"/>
        <v>a</v>
      </c>
      <c r="AT2317" t="str">
        <f t="shared" si="3360"/>
        <v>Offensive</v>
      </c>
      <c r="AU2317" t="str">
        <f t="shared" si="3361"/>
        <v/>
      </c>
      <c r="AV2317" t="str">
        <f t="shared" si="3362"/>
        <v/>
      </c>
      <c r="AW2317" t="str" cm="1">
        <f t="array" ref="AW2317">IFERROR(IF(O2317&lt;&gt;"",O2317,IF(OR($S2317="",$T2317=""),"",IF(O2317&lt;&gt;"",O2317,IF($T2317&lt;&gt;"",_xlfn._xlws.FILTER(O:O,($BU:$BU=$BU2317)*($I:$I=$I2317)*($T:$T=$T2317)*($S:$S=_xlfn.MINIFS($S:$S,$T:$T,"="&amp;$T2317)),"")))))&amp;"",IF(O2317="","",""))&amp;""</f>
        <v>OffensivePlay_Zone-PuckRetreivalTurnover</v>
      </c>
      <c r="AX2317" t="str" cm="1">
        <f t="array" ref="AX2317">IFERROR(IF(P2317&lt;&gt;"",P2317,IF(OR($S2317="",$T2317=""),"",IF($T2317&lt;&gt;"",_xlfn._xlws.FILTER(P:P,($BU:$BU=$BU2317)*($I:$I=$I2317)*($T:$T=$T2317)*($S:$S=_xlfn.MINIFS($S:$S,$T:$T,"="&amp;$T2317)),""))))&amp;"",IF(P2317="","",""))&amp;""</f>
        <v/>
      </c>
      <c r="AY2317" t="str" cm="1">
        <f t="array" ref="AY2317">IFERROR(IF(Q2317&lt;&gt;"",Q2317,IF(OR($S2317="",$T2317=""),"",IF($T2317&lt;&gt;"",_xlfn._xlws.FILTER(Q:Q,($BU:$BU=$BU2317)*($I:$I=$I2317)*($T:$T=$T2317)*($S:$S=_xlfn.MINIFS($S:$S,$T:$T,"="&amp;$T2317)),""))))&amp;"",IF(Q2317="","",""))&amp;""</f>
        <v>s</v>
      </c>
      <c r="AZ2317" t="str" cm="1">
        <f t="array" ref="AZ2317">IFERROR(IF(R2317&lt;&gt;"",R2317,IF(OR($S2317="",$T2317=""),"",IF($T2317&lt;&gt;"",_xlfn._xlws.FILTER(R:R,($BU:$BU=$BU2317)*($I:$I=$I2317)*($T:$T=$T2317)*($S:$S=_xlfn.MINIFS($S:$S,$T:$T,"="&amp;$T2317)),""))))&amp;"",IF(R2317="","",""))&amp;""</f>
        <v/>
      </c>
      <c r="BA2317" s="6">
        <f t="shared" si="3363"/>
        <v>200</v>
      </c>
      <c r="BB2317">
        <f t="shared" ref="BB2317:BD2317" si="3381">BB2316</f>
        <v>18987</v>
      </c>
      <c r="BC2317" t="str">
        <f t="shared" si="3381"/>
        <v>Velodrome</v>
      </c>
      <c r="BD2317" t="str">
        <f t="shared" si="3381"/>
        <v>Outlaws</v>
      </c>
      <c r="BE2317" t="s">
        <v>13</v>
      </c>
      <c r="BF2317" t="s">
        <v>586</v>
      </c>
      <c r="BI2317" cm="1">
        <f t="array" ref="BI2317">IFERROR(_xlfn._xlws.FILTER(shifts!A:A,(shifts!B:B=events!AD2317)*(shifts!AG:AG&gt;=events!BK2317)*(shifts!AH:AH&lt;=events!BL2317)),BI2316)</f>
        <v>82</v>
      </c>
      <c r="BJ2317" s="15">
        <f t="shared" si="3365"/>
        <v>0</v>
      </c>
      <c r="BK2317">
        <f t="shared" si="3366"/>
        <v>948</v>
      </c>
      <c r="BL2317">
        <f t="shared" si="3367"/>
        <v>948</v>
      </c>
      <c r="BM2317" s="15">
        <f>SUMIFS(BJ$2:BJ2317,K$2:K2317,"=Intermission")+SUMIFS(BJ$2:BJ2317,K$2:K2317,"=Timeout")</f>
        <v>143</v>
      </c>
      <c r="BN2317">
        <f t="shared" si="3368"/>
        <v>2303</v>
      </c>
      <c r="BO2317" s="19">
        <f t="shared" si="3369"/>
        <v>2435</v>
      </c>
      <c r="BP2317">
        <f t="shared" si="3370"/>
        <v>2430</v>
      </c>
      <c r="BQ2317" s="17">
        <f t="shared" si="3371"/>
        <v>2435</v>
      </c>
      <c r="BR2317" t="str">
        <f t="shared" si="3372"/>
        <v>event_team_player_1</v>
      </c>
      <c r="BS2317">
        <f>COUNTIFS(S$3:S2317,"="&amp;S2317,AI$3:AI2317,"="&amp;AI2317)</f>
        <v>1</v>
      </c>
      <c r="BT2317" t="str">
        <f>IFERROR(VLOOKUP(BB2317&amp;BU2317&amp;X2317,game_rosters!U:W,3,FALSE),"")</f>
        <v>P100214</v>
      </c>
      <c r="BU2317" t="str">
        <f t="shared" si="3373"/>
        <v>Outlaws</v>
      </c>
    </row>
    <row r="2318" spans="1:73" x14ac:dyDescent="0.2">
      <c r="A2318">
        <f t="shared" si="3348"/>
        <v>1</v>
      </c>
      <c r="I2318" s="44">
        <v>12</v>
      </c>
      <c r="K2318" t="s">
        <v>238</v>
      </c>
      <c r="L2318" t="s">
        <v>184</v>
      </c>
      <c r="M2318" t="s">
        <v>88</v>
      </c>
      <c r="N2318" t="s">
        <v>595</v>
      </c>
      <c r="O2318" t="s">
        <v>569</v>
      </c>
      <c r="Q2318" t="s">
        <v>595</v>
      </c>
      <c r="S2318">
        <v>1193</v>
      </c>
      <c r="T2318" t="s">
        <v>756</v>
      </c>
      <c r="W2318" t="s">
        <v>731</v>
      </c>
      <c r="X2318">
        <v>12</v>
      </c>
      <c r="Z2318">
        <v>1</v>
      </c>
      <c r="AA2318">
        <f t="shared" si="3305"/>
        <v>2193</v>
      </c>
      <c r="AB2318" t="str">
        <f t="shared" si="3306"/>
        <v/>
      </c>
      <c r="AC2318">
        <f t="shared" si="3344"/>
        <v>2193</v>
      </c>
      <c r="AD2318" s="6">
        <v>3</v>
      </c>
      <c r="AE2318" t="s">
        <v>744</v>
      </c>
      <c r="AF2318" t="s">
        <v>899</v>
      </c>
      <c r="AG2318" t="s">
        <v>744</v>
      </c>
      <c r="AH2318" t="s">
        <v>930</v>
      </c>
      <c r="AI2318" t="str">
        <f t="shared" si="3349"/>
        <v>e</v>
      </c>
      <c r="AJ2318" t="str">
        <f t="shared" si="3350"/>
        <v/>
      </c>
      <c r="AK2318" t="str">
        <f t="shared" si="3351"/>
        <v/>
      </c>
      <c r="AL2318" t="str">
        <f t="shared" si="3352"/>
        <v/>
      </c>
      <c r="AM2318" t="str">
        <f t="shared" si="3353"/>
        <v/>
      </c>
      <c r="AN2318" t="str">
        <f t="shared" si="3354"/>
        <v>Away</v>
      </c>
      <c r="AO2318" t="str">
        <f t="shared" si="3355"/>
        <v>a</v>
      </c>
      <c r="AP2318" t="str">
        <f t="shared" si="3356"/>
        <v/>
      </c>
      <c r="AQ2318" t="str">
        <f t="shared" si="3357"/>
        <v/>
      </c>
      <c r="AR2318" t="str">
        <f t="shared" si="3358"/>
        <v>Away</v>
      </c>
      <c r="AS2318" t="str">
        <f t="shared" si="3359"/>
        <v>a</v>
      </c>
      <c r="AT2318" t="str">
        <f t="shared" si="3360"/>
        <v>Offensive</v>
      </c>
      <c r="AU2318" t="str">
        <f t="shared" si="3361"/>
        <v/>
      </c>
      <c r="AV2318" t="str">
        <f t="shared" si="3362"/>
        <v/>
      </c>
      <c r="AW2318" t="str" cm="1">
        <f t="array" ref="AW2318">IFERROR(IF(O2318&lt;&gt;"",O2318,IF(OR($S2318="",$T2318=""),"",IF(O2318&lt;&gt;"",O2318,IF($T2318&lt;&gt;"",_xlfn._xlws.FILTER(O:O,($BU:$BU=$BU2318)*($I:$I=$I2318)*($T:$T=$T2318)*($S:$S=_xlfn.MINIFS($S:$S,$T:$T,"="&amp;$T2318)),"")))))&amp;"",IF(O2318="","",""))&amp;""</f>
        <v>OffensivePlay_Zone-Breakout</v>
      </c>
      <c r="AX2318" t="str" cm="1">
        <f t="array" ref="AX2318">IFERROR(IF(P2318&lt;&gt;"",P2318,IF(OR($S2318="",$T2318=""),"",IF($T2318&lt;&gt;"",_xlfn._xlws.FILTER(P:P,($BU:$BU=$BU2318)*($I:$I=$I2318)*($T:$T=$T2318)*($S:$S=_xlfn.MINIFS($S:$S,$T:$T,"="&amp;$T2318)),""))))&amp;"",IF(P2318="","",""))&amp;""</f>
        <v/>
      </c>
      <c r="AY2318" t="str" cm="1">
        <f t="array" ref="AY2318">IFERROR(IF(Q2318&lt;&gt;"",Q2318,IF(OR($S2318="",$T2318=""),"",IF($T2318&lt;&gt;"",_xlfn._xlws.FILTER(Q:Q,($BU:$BU=$BU2318)*($I:$I=$I2318)*($T:$T=$T2318)*($S:$S=_xlfn.MINIFS($S:$S,$T:$T,"="&amp;$T2318)),""))))&amp;"",IF(Q2318="","",""))&amp;""</f>
        <v>s</v>
      </c>
      <c r="AZ2318" t="str" cm="1">
        <f t="array" ref="AZ2318">IFERROR(IF(R2318&lt;&gt;"",R2318,IF(OR($S2318="",$T2318=""),"",IF($T2318&lt;&gt;"",_xlfn._xlws.FILTER(R:R,($BU:$BU=$BU2318)*($I:$I=$I2318)*($T:$T=$T2318)*($S:$S=_xlfn.MINIFS($S:$S,$T:$T,"="&amp;$T2318)),""))))&amp;"",IF(R2318="","",""))&amp;""</f>
        <v/>
      </c>
      <c r="BA2318" s="6">
        <f t="shared" si="3363"/>
        <v>201</v>
      </c>
      <c r="BB2318">
        <f t="shared" ref="BB2318:BD2318" si="3382">BB2317</f>
        <v>18987</v>
      </c>
      <c r="BC2318" t="str">
        <f t="shared" si="3382"/>
        <v>Velodrome</v>
      </c>
      <c r="BD2318" t="str">
        <f t="shared" si="3382"/>
        <v>Outlaws</v>
      </c>
      <c r="BE2318" t="s">
        <v>238</v>
      </c>
      <c r="BF2318" t="s">
        <v>184</v>
      </c>
      <c r="BI2318" cm="1">
        <f t="array" ref="BI2318">IFERROR(_xlfn._xlws.FILTER(shifts!A:A,(shifts!B:B=events!AD2318)*(shifts!AG:AG&gt;=events!BK2318)*(shifts!AH:AH&lt;=events!BL2318)),BI2317)</f>
        <v>82</v>
      </c>
      <c r="BJ2318" s="15">
        <f t="shared" si="3365"/>
        <v>1</v>
      </c>
      <c r="BK2318">
        <f t="shared" si="3366"/>
        <v>948</v>
      </c>
      <c r="BL2318">
        <f t="shared" si="3367"/>
        <v>947</v>
      </c>
      <c r="BM2318" s="15">
        <f>SUMIFS(BJ$2:BJ2318,K$2:K2318,"=Intermission")+SUMIFS(BJ$2:BJ2318,K$2:K2318,"=Timeout")</f>
        <v>143</v>
      </c>
      <c r="BN2318">
        <f t="shared" si="3368"/>
        <v>2303</v>
      </c>
      <c r="BO2318" s="19">
        <f t="shared" si="3369"/>
        <v>2435</v>
      </c>
      <c r="BP2318">
        <f t="shared" si="3370"/>
        <v>2430</v>
      </c>
      <c r="BQ2318" s="17">
        <f t="shared" si="3371"/>
        <v>2436</v>
      </c>
      <c r="BR2318" t="str">
        <f t="shared" si="3372"/>
        <v>event_team_player_1</v>
      </c>
      <c r="BS2318">
        <f>COUNTIFS(S$3:S2318,"="&amp;S2318,AI$3:AI2318,"="&amp;AI2318)</f>
        <v>1</v>
      </c>
      <c r="BT2318" t="str">
        <f>IFERROR(VLOOKUP(BB2318&amp;BU2318&amp;X2318,game_rosters!U:W,3,FALSE),"")</f>
        <v>P100214</v>
      </c>
      <c r="BU2318" t="str">
        <f t="shared" si="3373"/>
        <v>Outlaws</v>
      </c>
    </row>
    <row r="2319" spans="1:73" x14ac:dyDescent="0.2">
      <c r="A2319">
        <f t="shared" si="3348"/>
        <v>1</v>
      </c>
      <c r="I2319" s="44">
        <v>12</v>
      </c>
      <c r="K2319" t="s">
        <v>13</v>
      </c>
      <c r="S2319">
        <v>1194</v>
      </c>
      <c r="T2319" t="s">
        <v>756</v>
      </c>
      <c r="W2319" t="s">
        <v>731</v>
      </c>
      <c r="X2319">
        <v>12</v>
      </c>
      <c r="Z2319">
        <v>1</v>
      </c>
      <c r="AA2319">
        <f t="shared" si="3305"/>
        <v>2194</v>
      </c>
      <c r="AB2319" t="str">
        <f t="shared" si="3306"/>
        <v/>
      </c>
      <c r="AC2319">
        <f t="shared" si="3344"/>
        <v>2194</v>
      </c>
      <c r="AD2319" s="6">
        <v>3</v>
      </c>
      <c r="AE2319" t="s">
        <v>744</v>
      </c>
      <c r="AF2319" t="s">
        <v>930</v>
      </c>
      <c r="AG2319" t="s">
        <v>744</v>
      </c>
      <c r="AH2319" t="s">
        <v>900</v>
      </c>
      <c r="AI2319" t="str">
        <f t="shared" si="3349"/>
        <v>e</v>
      </c>
      <c r="AJ2319" t="str">
        <f t="shared" si="3350"/>
        <v/>
      </c>
      <c r="AK2319" t="str">
        <f t="shared" si="3351"/>
        <v/>
      </c>
      <c r="AL2319" t="str">
        <f t="shared" si="3352"/>
        <v/>
      </c>
      <c r="AM2319" t="str">
        <f t="shared" si="3353"/>
        <v/>
      </c>
      <c r="AN2319" t="str">
        <f t="shared" si="3354"/>
        <v>Away</v>
      </c>
      <c r="AO2319" t="str">
        <f t="shared" si="3355"/>
        <v>a</v>
      </c>
      <c r="AP2319" t="str">
        <f t="shared" si="3356"/>
        <v/>
      </c>
      <c r="AQ2319" t="str">
        <f t="shared" si="3357"/>
        <v/>
      </c>
      <c r="AR2319" t="str">
        <f t="shared" si="3358"/>
        <v>Away</v>
      </c>
      <c r="AS2319" t="str">
        <f t="shared" si="3359"/>
        <v>a</v>
      </c>
      <c r="AT2319" t="str">
        <f t="shared" si="3360"/>
        <v>Offensive</v>
      </c>
      <c r="AU2319" t="str">
        <f t="shared" si="3361"/>
        <v/>
      </c>
      <c r="AV2319" t="str">
        <f t="shared" si="3362"/>
        <v/>
      </c>
      <c r="AW2319" t="str" cm="1">
        <f t="array" ref="AW2319">IFERROR(IF(O2319&lt;&gt;"",O2319,IF(OR($S2319="",$T2319=""),"",IF(O2319&lt;&gt;"",O2319,IF($T2319&lt;&gt;"",_xlfn._xlws.FILTER(O:O,($BU:$BU=$BU2319)*($I:$I=$I2319)*($T:$T=$T2319)*($S:$S=_xlfn.MINIFS($S:$S,$T:$T,"="&amp;$T2319)),"")))))&amp;"",IF(O2319="","",""))&amp;""</f>
        <v/>
      </c>
      <c r="AX2319" t="str" cm="1">
        <f t="array" ref="AX2319">IFERROR(IF(P2319&lt;&gt;"",P2319,IF(OR($S2319="",$T2319=""),"",IF($T2319&lt;&gt;"",_xlfn._xlws.FILTER(P:P,($BU:$BU=$BU2319)*($I:$I=$I2319)*($T:$T=$T2319)*($S:$S=_xlfn.MINIFS($S:$S,$T:$T,"="&amp;$T2319)),""))))&amp;"",IF(P2319="","",""))&amp;""</f>
        <v/>
      </c>
      <c r="AY2319" t="str" cm="1">
        <f t="array" ref="AY2319">IFERROR(IF(Q2319&lt;&gt;"",Q2319,IF(OR($S2319="",$T2319=""),"",IF($T2319&lt;&gt;"",_xlfn._xlws.FILTER(Q:Q,($BU:$BU=$BU2319)*($I:$I=$I2319)*($T:$T=$T2319)*($S:$S=_xlfn.MINIFS($S:$S,$T:$T,"="&amp;$T2319)),""))))&amp;"",IF(Q2319="","",""))&amp;""</f>
        <v/>
      </c>
      <c r="AZ2319" t="str" cm="1">
        <f t="array" ref="AZ2319">IFERROR(IF(R2319&lt;&gt;"",R2319,IF(OR($S2319="",$T2319=""),"",IF($T2319&lt;&gt;"",_xlfn._xlws.FILTER(R:R,($BU:$BU=$BU2319)*($I:$I=$I2319)*($T:$T=$T2319)*($S:$S=_xlfn.MINIFS($S:$S,$T:$T,"="&amp;$T2319)),""))))&amp;"",IF(R2319="","",""))&amp;""</f>
        <v/>
      </c>
      <c r="BA2319" s="6">
        <f t="shared" si="3363"/>
        <v>201</v>
      </c>
      <c r="BB2319">
        <f t="shared" ref="BB2319:BD2319" si="3383">BB2318</f>
        <v>18987</v>
      </c>
      <c r="BC2319" t="str">
        <f t="shared" si="3383"/>
        <v>Velodrome</v>
      </c>
      <c r="BD2319" t="str">
        <f t="shared" si="3383"/>
        <v>Outlaws</v>
      </c>
      <c r="BE2319" t="s">
        <v>13</v>
      </c>
      <c r="BF2319" t="s">
        <v>756</v>
      </c>
      <c r="BI2319" cm="1">
        <f t="array" ref="BI2319">IFERROR(_xlfn._xlws.FILTER(shifts!A:A,(shifts!B:B=events!AD2319)*(shifts!AG:AG&gt;=events!BK2319)*(shifts!AH:AH&lt;=events!BL2319)),BI2318)</f>
        <v>82</v>
      </c>
      <c r="BJ2319" s="15">
        <f t="shared" si="3365"/>
        <v>2</v>
      </c>
      <c r="BK2319">
        <f t="shared" si="3366"/>
        <v>947</v>
      </c>
      <c r="BL2319">
        <f t="shared" si="3367"/>
        <v>945</v>
      </c>
      <c r="BM2319" s="15">
        <f>SUMIFS(BJ$2:BJ2319,K$2:K2319,"=Intermission")+SUMIFS(BJ$2:BJ2319,K$2:K2319,"=Timeout")</f>
        <v>143</v>
      </c>
      <c r="BN2319">
        <f t="shared" si="3368"/>
        <v>2303</v>
      </c>
      <c r="BO2319" s="19">
        <f t="shared" si="3369"/>
        <v>2436</v>
      </c>
      <c r="BP2319">
        <f t="shared" si="3370"/>
        <v>2431</v>
      </c>
      <c r="BQ2319" s="17">
        <f t="shared" si="3371"/>
        <v>2438</v>
      </c>
      <c r="BR2319" t="str">
        <f t="shared" si="3372"/>
        <v>event_team_player_1</v>
      </c>
      <c r="BS2319">
        <f>COUNTIFS(S$3:S2319,"="&amp;S2319,AI$3:AI2319,"="&amp;AI2319)</f>
        <v>1</v>
      </c>
      <c r="BT2319" t="str">
        <f>IFERROR(VLOOKUP(BB2319&amp;BU2319&amp;X2319,game_rosters!U:W,3,FALSE),"")</f>
        <v>P100214</v>
      </c>
      <c r="BU2319" t="str">
        <f t="shared" si="3373"/>
        <v>Outlaws</v>
      </c>
    </row>
    <row r="2320" spans="1:73" x14ac:dyDescent="0.2">
      <c r="A2320">
        <f t="shared" si="3348"/>
        <v>1</v>
      </c>
      <c r="I2320" s="44">
        <v>12</v>
      </c>
      <c r="K2320" t="s">
        <v>238</v>
      </c>
      <c r="L2320" t="s">
        <v>174</v>
      </c>
      <c r="M2320" t="s">
        <v>85</v>
      </c>
      <c r="N2320" t="s">
        <v>595</v>
      </c>
      <c r="O2320" t="s">
        <v>568</v>
      </c>
      <c r="Q2320" t="s">
        <v>595</v>
      </c>
      <c r="S2320">
        <v>1195</v>
      </c>
      <c r="T2320" t="s">
        <v>756</v>
      </c>
      <c r="W2320" t="s">
        <v>731</v>
      </c>
      <c r="X2320">
        <v>12</v>
      </c>
      <c r="Z2320">
        <v>1</v>
      </c>
      <c r="AA2320">
        <f t="shared" si="3305"/>
        <v>2195</v>
      </c>
      <c r="AB2320" t="str">
        <f t="shared" si="3306"/>
        <v/>
      </c>
      <c r="AC2320">
        <f t="shared" si="3344"/>
        <v>2195</v>
      </c>
      <c r="AD2320" s="6">
        <v>3</v>
      </c>
      <c r="AE2320" t="s">
        <v>744</v>
      </c>
      <c r="AF2320" t="s">
        <v>900</v>
      </c>
      <c r="AG2320" t="s">
        <v>744</v>
      </c>
      <c r="AH2320" t="s">
        <v>932</v>
      </c>
      <c r="AI2320" t="str">
        <f t="shared" si="3349"/>
        <v>e</v>
      </c>
      <c r="AJ2320" t="str">
        <f t="shared" si="3350"/>
        <v/>
      </c>
      <c r="AK2320" t="str">
        <f t="shared" si="3351"/>
        <v/>
      </c>
      <c r="AL2320" t="str">
        <f t="shared" si="3352"/>
        <v/>
      </c>
      <c r="AM2320" t="str">
        <f t="shared" si="3353"/>
        <v/>
      </c>
      <c r="AN2320" t="str">
        <f t="shared" si="3354"/>
        <v>Away</v>
      </c>
      <c r="AO2320" t="str">
        <f t="shared" si="3355"/>
        <v>a</v>
      </c>
      <c r="AP2320" t="str">
        <f t="shared" si="3356"/>
        <v/>
      </c>
      <c r="AQ2320" t="str">
        <f t="shared" si="3357"/>
        <v/>
      </c>
      <c r="AR2320" t="str">
        <f t="shared" si="3358"/>
        <v>Away</v>
      </c>
      <c r="AS2320" t="str">
        <f t="shared" si="3359"/>
        <v>a</v>
      </c>
      <c r="AT2320" t="str">
        <f t="shared" si="3360"/>
        <v>Offensive</v>
      </c>
      <c r="AU2320" t="str">
        <f t="shared" si="3361"/>
        <v/>
      </c>
      <c r="AV2320" t="str">
        <f t="shared" si="3362"/>
        <v/>
      </c>
      <c r="AW2320" t="str" cm="1">
        <f t="array" ref="AW2320">IFERROR(IF(O2320&lt;&gt;"",O2320,IF(OR($S2320="",$T2320=""),"",IF(O2320&lt;&gt;"",O2320,IF($T2320&lt;&gt;"",_xlfn._xlws.FILTER(O:O,($BU:$BU=$BU2320)*($I:$I=$I2320)*($T:$T=$T2320)*($S:$S=_xlfn.MINIFS($S:$S,$T:$T,"="&amp;$T2320)),"")))))&amp;"",IF(O2320="","",""))&amp;""</f>
        <v>OffensivePlay_Possession-DriveMiddle</v>
      </c>
      <c r="AX2320" t="str" cm="1">
        <f t="array" ref="AX2320">IFERROR(IF(P2320&lt;&gt;"",P2320,IF(OR($S2320="",$T2320=""),"",IF($T2320&lt;&gt;"",_xlfn._xlws.FILTER(P:P,($BU:$BU=$BU2320)*($I:$I=$I2320)*($T:$T=$T2320)*($S:$S=_xlfn.MINIFS($S:$S,$T:$T,"="&amp;$T2320)),""))))&amp;"",IF(P2320="","",""))&amp;""</f>
        <v/>
      </c>
      <c r="AY2320" t="str" cm="1">
        <f t="array" ref="AY2320">IFERROR(IF(Q2320&lt;&gt;"",Q2320,IF(OR($S2320="",$T2320=""),"",IF($T2320&lt;&gt;"",_xlfn._xlws.FILTER(Q:Q,($BU:$BU=$BU2320)*($I:$I=$I2320)*($T:$T=$T2320)*($S:$S=_xlfn.MINIFS($S:$S,$T:$T,"="&amp;$T2320)),""))))&amp;"",IF(Q2320="","",""))&amp;""</f>
        <v>s</v>
      </c>
      <c r="AZ2320" t="str" cm="1">
        <f t="array" ref="AZ2320">IFERROR(IF(R2320&lt;&gt;"",R2320,IF(OR($S2320="",$T2320=""),"",IF($T2320&lt;&gt;"",_xlfn._xlws.FILTER(R:R,($BU:$BU=$BU2320)*($I:$I=$I2320)*($T:$T=$T2320)*($S:$S=_xlfn.MINIFS($S:$S,$T:$T,"="&amp;$T2320)),""))))&amp;"",IF(R2320="","",""))&amp;""</f>
        <v/>
      </c>
      <c r="BA2320" s="6">
        <f t="shared" si="3363"/>
        <v>202</v>
      </c>
      <c r="BB2320">
        <f t="shared" ref="BB2320:BD2320" si="3384">BB2319</f>
        <v>18987</v>
      </c>
      <c r="BC2320" t="str">
        <f t="shared" si="3384"/>
        <v>Velodrome</v>
      </c>
      <c r="BD2320" t="str">
        <f t="shared" si="3384"/>
        <v>Outlaws</v>
      </c>
      <c r="BE2320" t="s">
        <v>238</v>
      </c>
      <c r="BF2320" t="s">
        <v>174</v>
      </c>
      <c r="BI2320" cm="1">
        <f t="array" ref="BI2320">IFERROR(_xlfn._xlws.FILTER(shifts!A:A,(shifts!B:B=events!AD2320)*(shifts!AG:AG&gt;=events!BK2320)*(shifts!AH:AH&lt;=events!BL2320)),BI2319)</f>
        <v>82</v>
      </c>
      <c r="BJ2320" s="15">
        <f t="shared" si="3365"/>
        <v>1</v>
      </c>
      <c r="BK2320">
        <f t="shared" si="3366"/>
        <v>945</v>
      </c>
      <c r="BL2320">
        <f t="shared" si="3367"/>
        <v>944</v>
      </c>
      <c r="BM2320" s="15">
        <f>SUMIFS(BJ$2:BJ2320,K$2:K2320,"=Intermission")+SUMIFS(BJ$2:BJ2320,K$2:K2320,"=Timeout")</f>
        <v>143</v>
      </c>
      <c r="BN2320">
        <f t="shared" si="3368"/>
        <v>2303</v>
      </c>
      <c r="BO2320" s="19">
        <f t="shared" si="3369"/>
        <v>2438</v>
      </c>
      <c r="BP2320">
        <f t="shared" si="3370"/>
        <v>2433</v>
      </c>
      <c r="BQ2320" s="17">
        <f t="shared" si="3371"/>
        <v>2439</v>
      </c>
      <c r="BR2320" t="str">
        <f t="shared" si="3372"/>
        <v>event_team_player_1</v>
      </c>
      <c r="BS2320">
        <f>COUNTIFS(S$3:S2320,"="&amp;S2320,AI$3:AI2320,"="&amp;AI2320)</f>
        <v>1</v>
      </c>
      <c r="BT2320" t="str">
        <f>IFERROR(VLOOKUP(BB2320&amp;BU2320&amp;X2320,game_rosters!U:W,3,FALSE),"")</f>
        <v>P100214</v>
      </c>
      <c r="BU2320" t="str">
        <f t="shared" si="3373"/>
        <v>Outlaws</v>
      </c>
    </row>
    <row r="2321" spans="1:73" x14ac:dyDescent="0.2">
      <c r="A2321" t="str">
        <f t="shared" si="3348"/>
        <v/>
      </c>
      <c r="I2321" s="44">
        <v>24</v>
      </c>
      <c r="S2321">
        <v>1195</v>
      </c>
      <c r="T2321" t="s">
        <v>756</v>
      </c>
      <c r="X2321">
        <v>24</v>
      </c>
      <c r="AA2321">
        <f t="shared" si="3305"/>
        <v>2195</v>
      </c>
      <c r="AB2321" t="str">
        <f t="shared" si="3306"/>
        <v/>
      </c>
      <c r="AC2321">
        <f t="shared" si="3344"/>
        <v>2195</v>
      </c>
      <c r="AD2321" s="6">
        <v>3</v>
      </c>
      <c r="AE2321" t="s">
        <v>744</v>
      </c>
      <c r="AF2321" t="s">
        <v>900</v>
      </c>
      <c r="AG2321" t="s">
        <v>744</v>
      </c>
      <c r="AH2321" t="s">
        <v>932</v>
      </c>
      <c r="AI2321" t="str">
        <f t="shared" si="3349"/>
        <v>o</v>
      </c>
      <c r="AJ2321" t="str">
        <f t="shared" si="3350"/>
        <v/>
      </c>
      <c r="AK2321" t="str">
        <f t="shared" si="3351"/>
        <v/>
      </c>
      <c r="AL2321" t="str">
        <f t="shared" si="3352"/>
        <v/>
      </c>
      <c r="AM2321" t="str">
        <f t="shared" si="3353"/>
        <v/>
      </c>
      <c r="AN2321" t="str">
        <f t="shared" si="3354"/>
        <v>Away</v>
      </c>
      <c r="AO2321" t="str">
        <f t="shared" si="3355"/>
        <v>a</v>
      </c>
      <c r="AP2321" t="str">
        <f t="shared" si="3356"/>
        <v/>
      </c>
      <c r="AQ2321" t="str">
        <f t="shared" si="3357"/>
        <v/>
      </c>
      <c r="AR2321" t="str">
        <f t="shared" si="3358"/>
        <v>Away</v>
      </c>
      <c r="AS2321" t="str">
        <f t="shared" si="3359"/>
        <v>a</v>
      </c>
      <c r="AT2321" t="str">
        <f t="shared" si="3360"/>
        <v>Defensive</v>
      </c>
      <c r="AU2321" t="str">
        <f t="shared" si="3361"/>
        <v/>
      </c>
      <c r="AV2321" t="str">
        <f t="shared" si="3362"/>
        <v/>
      </c>
      <c r="AW2321" t="str" cm="1">
        <f t="array" ref="AW2321">IFERROR(IF(O2321&lt;&gt;"",O2321,IF(OR($S2321="",$T2321=""),"",IF(O2321&lt;&gt;"",O2321,IF($T2321&lt;&gt;"",_xlfn._xlws.FILTER(O:O,($BU:$BU=$BU2321)*($I:$I=$I2321)*($T:$T=$T2321)*($S:$S=_xlfn.MINIFS($S:$S,$T:$T,"="&amp;$T2321)),"")))))&amp;"",IF(O2321="","",""))&amp;""</f>
        <v/>
      </c>
      <c r="AX2321" t="str" cm="1">
        <f t="array" ref="AX2321">IFERROR(IF(P2321&lt;&gt;"",P2321,IF(OR($S2321="",$T2321=""),"",IF($T2321&lt;&gt;"",_xlfn._xlws.FILTER(P:P,($BU:$BU=$BU2321)*($I:$I=$I2321)*($T:$T=$T2321)*($S:$S=_xlfn.MINIFS($S:$S,$T:$T,"="&amp;$T2321)),""))))&amp;"",IF(P2321="","",""))&amp;""</f>
        <v/>
      </c>
      <c r="AY2321" t="str" cm="1">
        <f t="array" ref="AY2321">IFERROR(IF(Q2321&lt;&gt;"",Q2321,IF(OR($S2321="",$T2321=""),"",IF($T2321&lt;&gt;"",_xlfn._xlws.FILTER(Q:Q,($BU:$BU=$BU2321)*($I:$I=$I2321)*($T:$T=$T2321)*($S:$S=_xlfn.MINIFS($S:$S,$T:$T,"="&amp;$T2321)),""))))&amp;"",IF(Q2321="","",""))&amp;""</f>
        <v/>
      </c>
      <c r="AZ2321" t="str" cm="1">
        <f t="array" ref="AZ2321">IFERROR(IF(R2321&lt;&gt;"",R2321,IF(OR($S2321="",$T2321=""),"",IF($T2321&lt;&gt;"",_xlfn._xlws.FILTER(R:R,($BU:$BU=$BU2321)*($I:$I=$I2321)*($T:$T=$T2321)*($S:$S=_xlfn.MINIFS($S:$S,$T:$T,"="&amp;$T2321)),""))))&amp;"",IF(R2321="","",""))&amp;""</f>
        <v/>
      </c>
      <c r="BA2321" s="6">
        <f t="shared" si="3363"/>
        <v>202</v>
      </c>
      <c r="BB2321">
        <f t="shared" ref="BB2321:BD2321" si="3385">BB2320</f>
        <v>18987</v>
      </c>
      <c r="BC2321" t="str">
        <f t="shared" si="3385"/>
        <v>Velodrome</v>
      </c>
      <c r="BD2321" t="str">
        <f t="shared" si="3385"/>
        <v>Outlaws</v>
      </c>
      <c r="BE2321" t="s">
        <v>238</v>
      </c>
      <c r="BF2321" t="s">
        <v>174</v>
      </c>
      <c r="BI2321" cm="1">
        <f t="array" ref="BI2321">IFERROR(_xlfn._xlws.FILTER(shifts!A:A,(shifts!B:B=events!AD2321)*(shifts!AG:AG&gt;=events!BK2321)*(shifts!AH:AH&lt;=events!BL2321)),BI2320)</f>
        <v>82</v>
      </c>
      <c r="BJ2321" s="15">
        <f t="shared" si="3365"/>
        <v>1</v>
      </c>
      <c r="BK2321">
        <f t="shared" si="3366"/>
        <v>945</v>
      </c>
      <c r="BL2321">
        <f t="shared" si="3367"/>
        <v>944</v>
      </c>
      <c r="BM2321" s="15">
        <f>SUMIFS(BJ$2:BJ2321,K$2:K2321,"=Intermission")+SUMIFS(BJ$2:BJ2321,K$2:K2321,"=Timeout")</f>
        <v>143</v>
      </c>
      <c r="BN2321">
        <f t="shared" si="3368"/>
        <v>2303</v>
      </c>
      <c r="BO2321" s="19">
        <f t="shared" si="3369"/>
        <v>2438</v>
      </c>
      <c r="BP2321">
        <f t="shared" si="3370"/>
        <v>2433</v>
      </c>
      <c r="BQ2321" s="17">
        <f t="shared" si="3371"/>
        <v>2439</v>
      </c>
      <c r="BR2321" t="str">
        <f t="shared" si="3372"/>
        <v>opp_team_player_1</v>
      </c>
      <c r="BS2321">
        <f>COUNTIFS(S$3:S2321,"="&amp;S2321,AI$3:AI2321,"="&amp;AI2321)</f>
        <v>1</v>
      </c>
      <c r="BT2321" t="str">
        <f>IFERROR(VLOOKUP(BB2321&amp;BU2321&amp;X2321,game_rosters!U:W,3,FALSE),"")</f>
        <v>P100230</v>
      </c>
      <c r="BU2321" t="str">
        <f t="shared" si="3373"/>
        <v>Velodrome</v>
      </c>
    </row>
    <row r="2322" spans="1:73" x14ac:dyDescent="0.2">
      <c r="A2322">
        <f t="shared" si="3348"/>
        <v>1</v>
      </c>
      <c r="I2322" s="44">
        <v>12</v>
      </c>
      <c r="K2322" t="s">
        <v>6</v>
      </c>
      <c r="L2322" t="s">
        <v>205</v>
      </c>
      <c r="M2322" t="s">
        <v>51</v>
      </c>
      <c r="N2322" t="s">
        <v>595</v>
      </c>
      <c r="S2322">
        <v>1196</v>
      </c>
      <c r="T2322">
        <v>188</v>
      </c>
      <c r="W2322" t="s">
        <v>731</v>
      </c>
      <c r="X2322">
        <v>12</v>
      </c>
      <c r="Z2322">
        <v>1</v>
      </c>
      <c r="AA2322">
        <f t="shared" si="3305"/>
        <v>2196</v>
      </c>
      <c r="AB2322">
        <f t="shared" si="3306"/>
        <v>9188</v>
      </c>
      <c r="AC2322">
        <f t="shared" si="3344"/>
        <v>9188</v>
      </c>
      <c r="AD2322" s="6">
        <v>3</v>
      </c>
      <c r="AE2322" t="s">
        <v>744</v>
      </c>
      <c r="AF2322" t="s">
        <v>919</v>
      </c>
      <c r="AG2322" t="s">
        <v>756</v>
      </c>
      <c r="AH2322" t="s">
        <v>756</v>
      </c>
      <c r="AI2322" t="str">
        <f t="shared" si="3349"/>
        <v>e</v>
      </c>
      <c r="AJ2322" t="str">
        <f t="shared" si="3350"/>
        <v/>
      </c>
      <c r="AK2322" t="str">
        <f t="shared" si="3351"/>
        <v/>
      </c>
      <c r="AL2322" t="str">
        <f t="shared" si="3352"/>
        <v/>
      </c>
      <c r="AM2322" t="str">
        <f t="shared" si="3353"/>
        <v/>
      </c>
      <c r="AN2322" t="str">
        <f t="shared" si="3354"/>
        <v>Away</v>
      </c>
      <c r="AO2322" t="str">
        <f t="shared" si="3355"/>
        <v>a</v>
      </c>
      <c r="AP2322" t="str">
        <f t="shared" si="3356"/>
        <v/>
      </c>
      <c r="AQ2322" t="str">
        <f t="shared" si="3357"/>
        <v/>
      </c>
      <c r="AR2322" t="str">
        <f t="shared" si="3358"/>
        <v>Away</v>
      </c>
      <c r="AS2322" t="str">
        <f t="shared" si="3359"/>
        <v>a</v>
      </c>
      <c r="AT2322" t="str">
        <f t="shared" si="3360"/>
        <v>Offensive</v>
      </c>
      <c r="AU2322" t="str">
        <f t="shared" si="3361"/>
        <v/>
      </c>
      <c r="AV2322" t="str">
        <f t="shared" si="3362"/>
        <v/>
      </c>
      <c r="AW2322" t="str" cm="1">
        <f t="array" ref="AW2322">IFERROR(IF(O2322&lt;&gt;"",O2322,IF(OR($S2322="",$T2322=""),"",IF(O2322&lt;&gt;"",O2322,IF($T2322&lt;&gt;"",_xlfn._xlws.FILTER(O:O,($BU:$BU=$BU2322)*($I:$I=$I2322)*($T:$T=$T2322)*($S:$S=_xlfn.MINIFS($S:$S,$T:$T,"="&amp;$T2322)),"")))))&amp;"",IF(O2322="","",""))&amp;""</f>
        <v/>
      </c>
      <c r="AX2322" t="str" cm="1">
        <f t="array" ref="AX2322">IFERROR(IF(P2322&lt;&gt;"",P2322,IF(OR($S2322="",$T2322=""),"",IF($T2322&lt;&gt;"",_xlfn._xlws.FILTER(P:P,($BU:$BU=$BU2322)*($I:$I=$I2322)*($T:$T=$T2322)*($S:$S=_xlfn.MINIFS($S:$S,$T:$T,"="&amp;$T2322)),""))))&amp;"",IF(P2322="","",""))&amp;""</f>
        <v/>
      </c>
      <c r="AY2322" t="str" cm="1">
        <f t="array" ref="AY2322">IFERROR(IF(Q2322&lt;&gt;"",Q2322,IF(OR($S2322="",$T2322=""),"",IF($T2322&lt;&gt;"",_xlfn._xlws.FILTER(Q:Q,($BU:$BU=$BU2322)*($I:$I=$I2322)*($T:$T=$T2322)*($S:$S=_xlfn.MINIFS($S:$S,$T:$T,"="&amp;$T2322)),""))))&amp;"",IF(Q2322="","",""))&amp;""</f>
        <v/>
      </c>
      <c r="AZ2322" t="str" cm="1">
        <f t="array" ref="AZ2322">IFERROR(IF(R2322&lt;&gt;"",R2322,IF(OR($S2322="",$T2322=""),"",IF($T2322&lt;&gt;"",_xlfn._xlws.FILTER(R:R,($BU:$BU=$BU2322)*($I:$I=$I2322)*($T:$T=$T2322)*($S:$S=_xlfn.MINIFS($S:$S,$T:$T,"="&amp;$T2322)),""))))&amp;"",IF(R2322="","",""))&amp;""</f>
        <v/>
      </c>
      <c r="BA2322" s="6">
        <f t="shared" si="3363"/>
        <v>202</v>
      </c>
      <c r="BB2322">
        <f t="shared" ref="BB2322:BD2322" si="3386">BB2321</f>
        <v>18987</v>
      </c>
      <c r="BC2322" t="str">
        <f t="shared" si="3386"/>
        <v>Velodrome</v>
      </c>
      <c r="BD2322" t="str">
        <f t="shared" si="3386"/>
        <v>Outlaws</v>
      </c>
      <c r="BE2322" t="s">
        <v>6</v>
      </c>
      <c r="BF2322" t="s">
        <v>205</v>
      </c>
      <c r="BI2322" cm="1">
        <f t="array" ref="BI2322">IFERROR(_xlfn._xlws.FILTER(shifts!A:A,(shifts!B:B=events!AD2322)*(shifts!AG:AG&gt;=events!BK2322)*(shifts!AH:AH&lt;=events!BL2322)),BI2321)</f>
        <v>82</v>
      </c>
      <c r="BJ2322" s="15">
        <f t="shared" si="3365"/>
        <v>0</v>
      </c>
      <c r="BK2322">
        <f t="shared" si="3366"/>
        <v>943</v>
      </c>
      <c r="BL2322">
        <f t="shared" si="3367"/>
        <v>943</v>
      </c>
      <c r="BM2322" s="15">
        <f>SUMIFS(BJ$2:BJ2322,K$2:K2322,"=Intermission")+SUMIFS(BJ$2:BJ2322,K$2:K2322,"=Timeout")</f>
        <v>143</v>
      </c>
      <c r="BN2322">
        <f t="shared" si="3368"/>
        <v>2303</v>
      </c>
      <c r="BO2322" s="19">
        <f t="shared" si="3369"/>
        <v>2440</v>
      </c>
      <c r="BP2322">
        <f t="shared" si="3370"/>
        <v>2435</v>
      </c>
      <c r="BQ2322" s="17">
        <f t="shared" si="3371"/>
        <v>2440</v>
      </c>
      <c r="BR2322" t="str">
        <f t="shared" si="3372"/>
        <v>event_team_player_1</v>
      </c>
      <c r="BS2322">
        <f>COUNTIFS(S$3:S2322,"="&amp;S2322,AI$3:AI2322,"="&amp;AI2322)</f>
        <v>1</v>
      </c>
      <c r="BT2322" t="str">
        <f>IFERROR(VLOOKUP(BB2322&amp;BU2322&amp;X2322,game_rosters!U:W,3,FALSE),"")</f>
        <v>P100214</v>
      </c>
      <c r="BU2322" t="str">
        <f t="shared" si="3373"/>
        <v>Outlaws</v>
      </c>
    </row>
    <row r="2323" spans="1:73" x14ac:dyDescent="0.2">
      <c r="A2323" t="str">
        <f t="shared" si="3348"/>
        <v/>
      </c>
      <c r="I2323" s="44">
        <v>39</v>
      </c>
      <c r="S2323">
        <v>1196</v>
      </c>
      <c r="T2323">
        <v>188</v>
      </c>
      <c r="X2323">
        <v>39</v>
      </c>
      <c r="AA2323">
        <f t="shared" si="3305"/>
        <v>2196</v>
      </c>
      <c r="AB2323">
        <f t="shared" si="3306"/>
        <v>9188</v>
      </c>
      <c r="AC2323">
        <f t="shared" si="3344"/>
        <v>9188</v>
      </c>
      <c r="AD2323" s="6">
        <v>3</v>
      </c>
      <c r="AE2323" t="s">
        <v>744</v>
      </c>
      <c r="AF2323" t="s">
        <v>919</v>
      </c>
      <c r="AG2323" t="s">
        <v>756</v>
      </c>
      <c r="AH2323" t="s">
        <v>756</v>
      </c>
      <c r="AI2323" t="str">
        <f t="shared" si="3349"/>
        <v>o</v>
      </c>
      <c r="AJ2323" t="str">
        <f t="shared" si="3350"/>
        <v/>
      </c>
      <c r="AK2323" t="str">
        <f t="shared" si="3351"/>
        <v/>
      </c>
      <c r="AL2323" t="str">
        <f t="shared" si="3352"/>
        <v/>
      </c>
      <c r="AM2323" t="str">
        <f t="shared" si="3353"/>
        <v/>
      </c>
      <c r="AN2323" t="str">
        <f t="shared" si="3354"/>
        <v>Away</v>
      </c>
      <c r="AO2323" t="str">
        <f t="shared" si="3355"/>
        <v>a</v>
      </c>
      <c r="AP2323" t="str">
        <f t="shared" si="3356"/>
        <v/>
      </c>
      <c r="AQ2323" t="str">
        <f t="shared" si="3357"/>
        <v/>
      </c>
      <c r="AR2323" t="str">
        <f t="shared" si="3358"/>
        <v>Away</v>
      </c>
      <c r="AS2323" t="str">
        <f t="shared" si="3359"/>
        <v>a</v>
      </c>
      <c r="AT2323" t="str">
        <f t="shared" si="3360"/>
        <v>Defensive</v>
      </c>
      <c r="AU2323" t="str">
        <f t="shared" si="3361"/>
        <v/>
      </c>
      <c r="AV2323" t="str">
        <f t="shared" si="3362"/>
        <v/>
      </c>
      <c r="AW2323" t="str" cm="1">
        <f t="array" ref="AW2323">IFERROR(IF(O2323&lt;&gt;"",O2323,IF(OR($S2323="",$T2323=""),"",IF(O2323&lt;&gt;"",O2323,IF($T2323&lt;&gt;"",_xlfn._xlws.FILTER(O:O,($BU:$BU=$BU2323)*($I:$I=$I2323)*($T:$T=$T2323)*($S:$S=_xlfn.MINIFS($S:$S,$T:$T,"="&amp;$T2323)),"")))))&amp;"",IF(O2323="","",""))&amp;""</f>
        <v/>
      </c>
      <c r="AX2323" t="str" cm="1">
        <f t="array" ref="AX2323">IFERROR(IF(P2323&lt;&gt;"",P2323,IF(OR($S2323="",$T2323=""),"",IF($T2323&lt;&gt;"",_xlfn._xlws.FILTER(P:P,($BU:$BU=$BU2323)*($I:$I=$I2323)*($T:$T=$T2323)*($S:$S=_xlfn.MINIFS($S:$S,$T:$T,"="&amp;$T2323)),""))))&amp;"",IF(P2323="","",""))&amp;""</f>
        <v/>
      </c>
      <c r="AY2323" t="str" cm="1">
        <f t="array" ref="AY2323">IFERROR(IF(Q2323&lt;&gt;"",Q2323,IF(OR($S2323="",$T2323=""),"",IF($T2323&lt;&gt;"",_xlfn._xlws.FILTER(Q:Q,($BU:$BU=$BU2323)*($I:$I=$I2323)*($T:$T=$T2323)*($S:$S=_xlfn.MINIFS($S:$S,$T:$T,"="&amp;$T2323)),""))))&amp;"",IF(Q2323="","",""))&amp;""</f>
        <v/>
      </c>
      <c r="AZ2323" t="str" cm="1">
        <f t="array" ref="AZ2323">IFERROR(IF(R2323&lt;&gt;"",R2323,IF(OR($S2323="",$T2323=""),"",IF($T2323&lt;&gt;"",_xlfn._xlws.FILTER(R:R,($BU:$BU=$BU2323)*($I:$I=$I2323)*($T:$T=$T2323)*($S:$S=_xlfn.MINIFS($S:$S,$T:$T,"="&amp;$T2323)),""))))&amp;"",IF(R2323="","",""))&amp;""</f>
        <v/>
      </c>
      <c r="BA2323" s="6">
        <f t="shared" si="3363"/>
        <v>202</v>
      </c>
      <c r="BB2323">
        <f t="shared" ref="BB2323:BD2323" si="3387">BB2322</f>
        <v>18987</v>
      </c>
      <c r="BC2323" t="str">
        <f t="shared" si="3387"/>
        <v>Velodrome</v>
      </c>
      <c r="BD2323" t="str">
        <f t="shared" si="3387"/>
        <v>Outlaws</v>
      </c>
      <c r="BE2323" t="s">
        <v>6</v>
      </c>
      <c r="BF2323" t="s">
        <v>205</v>
      </c>
      <c r="BI2323" cm="1">
        <f t="array" ref="BI2323">IFERROR(_xlfn._xlws.FILTER(shifts!A:A,(shifts!B:B=events!AD2323)*(shifts!AG:AG&gt;=events!BK2323)*(shifts!AH:AH&lt;=events!BL2323)),BI2322)</f>
        <v>82</v>
      </c>
      <c r="BJ2323" s="15">
        <f t="shared" si="3365"/>
        <v>0</v>
      </c>
      <c r="BK2323">
        <f t="shared" si="3366"/>
        <v>943</v>
      </c>
      <c r="BL2323">
        <f t="shared" si="3367"/>
        <v>943</v>
      </c>
      <c r="BM2323" s="15">
        <f>SUMIFS(BJ$2:BJ2323,K$2:K2323,"=Intermission")+SUMIFS(BJ$2:BJ2323,K$2:K2323,"=Timeout")</f>
        <v>143</v>
      </c>
      <c r="BN2323">
        <f t="shared" si="3368"/>
        <v>2303</v>
      </c>
      <c r="BO2323" s="19">
        <f t="shared" si="3369"/>
        <v>2440</v>
      </c>
      <c r="BP2323">
        <f t="shared" si="3370"/>
        <v>2435</v>
      </c>
      <c r="BQ2323" s="17">
        <f t="shared" si="3371"/>
        <v>2440</v>
      </c>
      <c r="BR2323" t="str">
        <f t="shared" si="3372"/>
        <v>opp_team_player_1</v>
      </c>
      <c r="BS2323">
        <f>COUNTIFS(S$3:S2323,"="&amp;S2323,AI$3:AI2323,"="&amp;AI2323)</f>
        <v>1</v>
      </c>
      <c r="BT2323" t="str">
        <f>IFERROR(VLOOKUP(BB2323&amp;BU2323&amp;X2323,game_rosters!U:W,3,FALSE),"")</f>
        <v>P100016</v>
      </c>
      <c r="BU2323" t="str">
        <f t="shared" si="3373"/>
        <v>Velodrome</v>
      </c>
    </row>
    <row r="2324" spans="1:73" x14ac:dyDescent="0.2">
      <c r="A2324">
        <f t="shared" si="3348"/>
        <v>1</v>
      </c>
      <c r="I2324" s="44">
        <v>39</v>
      </c>
      <c r="K2324" t="s">
        <v>15</v>
      </c>
      <c r="L2324" t="s">
        <v>189</v>
      </c>
      <c r="M2324" t="s">
        <v>100</v>
      </c>
      <c r="S2324">
        <v>1197</v>
      </c>
      <c r="T2324">
        <v>188</v>
      </c>
      <c r="W2324" t="s">
        <v>735</v>
      </c>
      <c r="X2324">
        <v>39</v>
      </c>
      <c r="Z2324">
        <v>1</v>
      </c>
      <c r="AA2324">
        <f t="shared" si="3305"/>
        <v>2197</v>
      </c>
      <c r="AB2324">
        <f t="shared" si="3306"/>
        <v>9188</v>
      </c>
      <c r="AC2324">
        <f t="shared" si="3344"/>
        <v>9188</v>
      </c>
      <c r="AD2324" s="6">
        <v>3</v>
      </c>
      <c r="AE2324" t="s">
        <v>744</v>
      </c>
      <c r="AF2324" t="s">
        <v>919</v>
      </c>
      <c r="AG2324" t="s">
        <v>756</v>
      </c>
      <c r="AH2324" t="s">
        <v>756</v>
      </c>
      <c r="AI2324" t="str">
        <f t="shared" si="3349"/>
        <v>e</v>
      </c>
      <c r="AJ2324" t="str">
        <f t="shared" si="3350"/>
        <v/>
      </c>
      <c r="AK2324" t="str">
        <f t="shared" si="3351"/>
        <v/>
      </c>
      <c r="AL2324" t="str">
        <f t="shared" si="3352"/>
        <v/>
      </c>
      <c r="AM2324" t="str">
        <f t="shared" si="3353"/>
        <v/>
      </c>
      <c r="AN2324" t="str">
        <f t="shared" si="3354"/>
        <v>Home</v>
      </c>
      <c r="AO2324" t="str">
        <f t="shared" si="3355"/>
        <v>h</v>
      </c>
      <c r="AP2324" t="str">
        <f t="shared" si="3356"/>
        <v/>
      </c>
      <c r="AQ2324" t="str">
        <f t="shared" si="3357"/>
        <v/>
      </c>
      <c r="AR2324" t="str">
        <f t="shared" si="3358"/>
        <v>Home</v>
      </c>
      <c r="AS2324" t="str">
        <f t="shared" si="3359"/>
        <v>h</v>
      </c>
      <c r="AT2324" t="str">
        <f t="shared" si="3360"/>
        <v>Defensive</v>
      </c>
      <c r="AU2324" t="str">
        <f t="shared" si="3361"/>
        <v/>
      </c>
      <c r="AV2324" t="str">
        <f t="shared" si="3362"/>
        <v/>
      </c>
      <c r="AW2324" t="str" cm="1">
        <f t="array" ref="AW2324">IFERROR(IF(O2324&lt;&gt;"",O2324,IF(OR($S2324="",$T2324=""),"",IF(O2324&lt;&gt;"",O2324,IF($T2324&lt;&gt;"",_xlfn._xlws.FILTER(O:O,($BU:$BU=$BU2324)*($I:$I=$I2324)*($T:$T=$T2324)*($S:$S=_xlfn.MINIFS($S:$S,$T:$T,"="&amp;$T2324)),"")))))&amp;"",IF(O2324="","",""))&amp;""</f>
        <v/>
      </c>
      <c r="AX2324" t="str" cm="1">
        <f t="array" ref="AX2324">IFERROR(IF(P2324&lt;&gt;"",P2324,IF(OR($S2324="",$T2324=""),"",IF($T2324&lt;&gt;"",_xlfn._xlws.FILTER(P:P,($BU:$BU=$BU2324)*($I:$I=$I2324)*($T:$T=$T2324)*($S:$S=_xlfn.MINIFS($S:$S,$T:$T,"="&amp;$T2324)),""))))&amp;"",IF(P2324="","",""))&amp;""</f>
        <v/>
      </c>
      <c r="AY2324" t="str" cm="1">
        <f t="array" ref="AY2324">IFERROR(IF(Q2324&lt;&gt;"",Q2324,IF(OR($S2324="",$T2324=""),"",IF($T2324&lt;&gt;"",_xlfn._xlws.FILTER(Q:Q,($BU:$BU=$BU2324)*($I:$I=$I2324)*($T:$T=$T2324)*($S:$S=_xlfn.MINIFS($S:$S,$T:$T,"="&amp;$T2324)),""))))&amp;"",IF(Q2324="","",""))&amp;""</f>
        <v/>
      </c>
      <c r="AZ2324" t="str" cm="1">
        <f t="array" ref="AZ2324">IFERROR(IF(R2324&lt;&gt;"",R2324,IF(OR($S2324="",$T2324=""),"",IF($T2324&lt;&gt;"",_xlfn._xlws.FILTER(R:R,($BU:$BU=$BU2324)*($I:$I=$I2324)*($T:$T=$T2324)*($S:$S=_xlfn.MINIFS($S:$S,$T:$T,"="&amp;$T2324)),""))))&amp;"",IF(R2324="","",""))&amp;""</f>
        <v/>
      </c>
      <c r="BA2324" s="6">
        <f t="shared" si="3363"/>
        <v>202</v>
      </c>
      <c r="BB2324">
        <f t="shared" ref="BB2324:BD2324" si="3388">BB2323</f>
        <v>18987</v>
      </c>
      <c r="BC2324" t="str">
        <f t="shared" si="3388"/>
        <v>Velodrome</v>
      </c>
      <c r="BD2324" t="str">
        <f t="shared" si="3388"/>
        <v>Outlaws</v>
      </c>
      <c r="BE2324" t="s">
        <v>15</v>
      </c>
      <c r="BF2324" t="s">
        <v>189</v>
      </c>
      <c r="BI2324" cm="1">
        <f t="array" ref="BI2324">IFERROR(_xlfn._xlws.FILTER(shifts!A:A,(shifts!B:B=events!AD2324)*(shifts!AG:AG&gt;=events!BK2324)*(shifts!AH:AH&lt;=events!BL2324)),BI2323)</f>
        <v>82</v>
      </c>
      <c r="BJ2324" s="15">
        <f t="shared" si="3365"/>
        <v>0</v>
      </c>
      <c r="BK2324">
        <f t="shared" si="3366"/>
        <v>943</v>
      </c>
      <c r="BL2324">
        <f t="shared" si="3367"/>
        <v>943</v>
      </c>
      <c r="BM2324" s="15">
        <f>SUMIFS(BJ$2:BJ2324,K$2:K2324,"=Intermission")+SUMIFS(BJ$2:BJ2324,K$2:K2324,"=Timeout")</f>
        <v>143</v>
      </c>
      <c r="BN2324">
        <f t="shared" si="3368"/>
        <v>2303</v>
      </c>
      <c r="BO2324" s="19">
        <f t="shared" si="3369"/>
        <v>2440</v>
      </c>
      <c r="BP2324">
        <f t="shared" si="3370"/>
        <v>2435</v>
      </c>
      <c r="BQ2324" s="17">
        <f t="shared" si="3371"/>
        <v>2440</v>
      </c>
      <c r="BR2324" t="str">
        <f t="shared" si="3372"/>
        <v>event_team_player_1</v>
      </c>
      <c r="BS2324">
        <f>COUNTIFS(S$3:S2324,"="&amp;S2324,AI$3:AI2324,"="&amp;AI2324)</f>
        <v>1</v>
      </c>
      <c r="BT2324" t="str">
        <f>IFERROR(VLOOKUP(BB2324&amp;BU2324&amp;X2324,game_rosters!U:W,3,FALSE),"")</f>
        <v>P100016</v>
      </c>
      <c r="BU2324" t="str">
        <f t="shared" si="3373"/>
        <v>Velodrome</v>
      </c>
    </row>
    <row r="2325" spans="1:73" x14ac:dyDescent="0.2">
      <c r="A2325" t="str">
        <f t="shared" si="3348"/>
        <v/>
      </c>
      <c r="I2325" s="44">
        <v>12</v>
      </c>
      <c r="S2325">
        <v>1197</v>
      </c>
      <c r="T2325">
        <v>188</v>
      </c>
      <c r="X2325">
        <v>12</v>
      </c>
      <c r="AA2325">
        <f t="shared" si="3305"/>
        <v>2197</v>
      </c>
      <c r="AB2325">
        <f t="shared" si="3306"/>
        <v>9188</v>
      </c>
      <c r="AC2325">
        <f t="shared" si="3344"/>
        <v>9188</v>
      </c>
      <c r="AD2325" s="6">
        <v>3</v>
      </c>
      <c r="AE2325" t="s">
        <v>744</v>
      </c>
      <c r="AF2325" t="s">
        <v>919</v>
      </c>
      <c r="AG2325" t="s">
        <v>756</v>
      </c>
      <c r="AH2325" t="s">
        <v>756</v>
      </c>
      <c r="AI2325" t="str">
        <f t="shared" si="3349"/>
        <v>o</v>
      </c>
      <c r="AJ2325" t="str">
        <f t="shared" si="3350"/>
        <v/>
      </c>
      <c r="AK2325" t="str">
        <f t="shared" si="3351"/>
        <v/>
      </c>
      <c r="AL2325" t="str">
        <f t="shared" si="3352"/>
        <v/>
      </c>
      <c r="AM2325" t="str">
        <f t="shared" si="3353"/>
        <v/>
      </c>
      <c r="AN2325" t="str">
        <f t="shared" si="3354"/>
        <v>Home</v>
      </c>
      <c r="AO2325" t="str">
        <f t="shared" si="3355"/>
        <v>h</v>
      </c>
      <c r="AP2325" t="str">
        <f t="shared" si="3356"/>
        <v/>
      </c>
      <c r="AQ2325" t="str">
        <f t="shared" si="3357"/>
        <v/>
      </c>
      <c r="AR2325" t="str">
        <f t="shared" si="3358"/>
        <v>Home</v>
      </c>
      <c r="AS2325" t="str">
        <f t="shared" si="3359"/>
        <v>h</v>
      </c>
      <c r="AT2325" t="str">
        <f t="shared" si="3360"/>
        <v>Offensive</v>
      </c>
      <c r="AU2325" t="str">
        <f t="shared" si="3361"/>
        <v/>
      </c>
      <c r="AV2325" t="str">
        <f t="shared" si="3362"/>
        <v/>
      </c>
      <c r="AW2325" t="str" cm="1">
        <f t="array" ref="AW2325">IFERROR(IF(O2325&lt;&gt;"",O2325,IF(OR($S2325="",$T2325=""),"",IF(O2325&lt;&gt;"",O2325,IF($T2325&lt;&gt;"",_xlfn._xlws.FILTER(O:O,($BU:$BU=$BU2325)*($I:$I=$I2325)*($T:$T=$T2325)*($S:$S=_xlfn.MINIFS($S:$S,$T:$T,"="&amp;$T2325)),"")))))&amp;"",IF(O2325="","",""))&amp;""</f>
        <v/>
      </c>
      <c r="AX2325" t="str" cm="1">
        <f t="array" ref="AX2325">IFERROR(IF(P2325&lt;&gt;"",P2325,IF(OR($S2325="",$T2325=""),"",IF($T2325&lt;&gt;"",_xlfn._xlws.FILTER(P:P,($BU:$BU=$BU2325)*($I:$I=$I2325)*($T:$T=$T2325)*($S:$S=_xlfn.MINIFS($S:$S,$T:$T,"="&amp;$T2325)),""))))&amp;"",IF(P2325="","",""))&amp;""</f>
        <v/>
      </c>
      <c r="AY2325" t="str" cm="1">
        <f t="array" ref="AY2325">IFERROR(IF(Q2325&lt;&gt;"",Q2325,IF(OR($S2325="",$T2325=""),"",IF($T2325&lt;&gt;"",_xlfn._xlws.FILTER(Q:Q,($BU:$BU=$BU2325)*($I:$I=$I2325)*($T:$T=$T2325)*($S:$S=_xlfn.MINIFS($S:$S,$T:$T,"="&amp;$T2325)),""))))&amp;"",IF(Q2325="","",""))&amp;""</f>
        <v/>
      </c>
      <c r="AZ2325" t="str" cm="1">
        <f t="array" ref="AZ2325">IFERROR(IF(R2325&lt;&gt;"",R2325,IF(OR($S2325="",$T2325=""),"",IF($T2325&lt;&gt;"",_xlfn._xlws.FILTER(R:R,($BU:$BU=$BU2325)*($I:$I=$I2325)*($T:$T=$T2325)*($S:$S=_xlfn.MINIFS($S:$S,$T:$T,"="&amp;$T2325)),""))))&amp;"",IF(R2325="","",""))&amp;""</f>
        <v/>
      </c>
      <c r="BA2325" s="6">
        <f t="shared" si="3363"/>
        <v>202</v>
      </c>
      <c r="BB2325">
        <f t="shared" ref="BB2325:BD2325" si="3389">BB2324</f>
        <v>18987</v>
      </c>
      <c r="BC2325" t="str">
        <f t="shared" si="3389"/>
        <v>Velodrome</v>
      </c>
      <c r="BD2325" t="str">
        <f t="shared" si="3389"/>
        <v>Outlaws</v>
      </c>
      <c r="BE2325" t="s">
        <v>15</v>
      </c>
      <c r="BF2325" t="s">
        <v>189</v>
      </c>
      <c r="BI2325" cm="1">
        <f t="array" ref="BI2325">IFERROR(_xlfn._xlws.FILTER(shifts!A:A,(shifts!B:B=events!AD2325)*(shifts!AG:AG&gt;=events!BK2325)*(shifts!AH:AH&lt;=events!BL2325)),BI2324)</f>
        <v>82</v>
      </c>
      <c r="BJ2325" s="15">
        <f t="shared" si="3365"/>
        <v>0</v>
      </c>
      <c r="BK2325">
        <f t="shared" si="3366"/>
        <v>943</v>
      </c>
      <c r="BL2325">
        <f t="shared" si="3367"/>
        <v>943</v>
      </c>
      <c r="BM2325" s="15">
        <f>SUMIFS(BJ$2:BJ2325,K$2:K2325,"=Intermission")+SUMIFS(BJ$2:BJ2325,K$2:K2325,"=Timeout")</f>
        <v>143</v>
      </c>
      <c r="BN2325">
        <f t="shared" si="3368"/>
        <v>2303</v>
      </c>
      <c r="BO2325" s="19">
        <f t="shared" si="3369"/>
        <v>2440</v>
      </c>
      <c r="BP2325">
        <f t="shared" si="3370"/>
        <v>2435</v>
      </c>
      <c r="BQ2325" s="17">
        <f t="shared" si="3371"/>
        <v>2440</v>
      </c>
      <c r="BR2325" t="str">
        <f t="shared" si="3372"/>
        <v>opp_team_player_1</v>
      </c>
      <c r="BS2325">
        <f>COUNTIFS(S$3:S2325,"="&amp;S2325,AI$3:AI2325,"="&amp;AI2325)</f>
        <v>1</v>
      </c>
      <c r="BT2325" t="str">
        <f>IFERROR(VLOOKUP(BB2325&amp;BU2325&amp;X2325,game_rosters!U:W,3,FALSE),"")</f>
        <v>P100214</v>
      </c>
      <c r="BU2325" t="str">
        <f t="shared" si="3373"/>
        <v>Outlaws</v>
      </c>
    </row>
    <row r="2326" spans="1:73" x14ac:dyDescent="0.2">
      <c r="A2326">
        <f t="shared" si="3348"/>
        <v>1</v>
      </c>
      <c r="I2326" s="44">
        <v>39</v>
      </c>
      <c r="K2326" t="s">
        <v>11</v>
      </c>
      <c r="L2326" t="s">
        <v>187</v>
      </c>
      <c r="M2326" t="s">
        <v>108</v>
      </c>
      <c r="S2326">
        <v>1198</v>
      </c>
      <c r="T2326">
        <v>188</v>
      </c>
      <c r="W2326" t="s">
        <v>735</v>
      </c>
      <c r="X2326">
        <v>39</v>
      </c>
      <c r="Z2326">
        <v>1</v>
      </c>
      <c r="AA2326">
        <f t="shared" si="3305"/>
        <v>2198</v>
      </c>
      <c r="AB2326">
        <f t="shared" si="3306"/>
        <v>9188</v>
      </c>
      <c r="AC2326">
        <f t="shared" si="3344"/>
        <v>9188</v>
      </c>
      <c r="AD2326" s="6">
        <v>3</v>
      </c>
      <c r="AE2326" t="s">
        <v>744</v>
      </c>
      <c r="AF2326" t="s">
        <v>919</v>
      </c>
      <c r="AG2326" t="s">
        <v>756</v>
      </c>
      <c r="AH2326" t="s">
        <v>756</v>
      </c>
      <c r="AI2326" t="str">
        <f t="shared" si="3349"/>
        <v>e</v>
      </c>
      <c r="AJ2326" t="str">
        <f t="shared" si="3350"/>
        <v/>
      </c>
      <c r="AK2326" t="str">
        <f t="shared" si="3351"/>
        <v/>
      </c>
      <c r="AL2326" t="str">
        <f t="shared" si="3352"/>
        <v/>
      </c>
      <c r="AM2326" t="str">
        <f t="shared" si="3353"/>
        <v/>
      </c>
      <c r="AN2326" t="str">
        <f t="shared" si="3354"/>
        <v>Home</v>
      </c>
      <c r="AO2326" t="str">
        <f t="shared" si="3355"/>
        <v>h</v>
      </c>
      <c r="AP2326" t="str">
        <f t="shared" si="3356"/>
        <v/>
      </c>
      <c r="AQ2326" t="str">
        <f t="shared" si="3357"/>
        <v/>
      </c>
      <c r="AR2326" t="str">
        <f t="shared" si="3358"/>
        <v>Home</v>
      </c>
      <c r="AS2326" t="str">
        <f t="shared" si="3359"/>
        <v>h</v>
      </c>
      <c r="AT2326" t="str">
        <f t="shared" si="3360"/>
        <v/>
      </c>
      <c r="AU2326" t="str">
        <f t="shared" si="3361"/>
        <v/>
      </c>
      <c r="AV2326" t="str">
        <f t="shared" si="3362"/>
        <v/>
      </c>
      <c r="AW2326" t="str" cm="1">
        <f t="array" ref="AW2326">IFERROR(IF(O2326&lt;&gt;"",O2326,IF(OR($S2326="",$T2326=""),"",IF(O2326&lt;&gt;"",O2326,IF($T2326&lt;&gt;"",_xlfn._xlws.FILTER(O:O,($BU:$BU=$BU2326)*($I:$I=$I2326)*($T:$T=$T2326)*($S:$S=_xlfn.MINIFS($S:$S,$T:$T,"="&amp;$T2326)),"")))))&amp;"",IF(O2326="","",""))&amp;""</f>
        <v/>
      </c>
      <c r="AX2326" t="str" cm="1">
        <f t="array" ref="AX2326">IFERROR(IF(P2326&lt;&gt;"",P2326,IF(OR($S2326="",$T2326=""),"",IF($T2326&lt;&gt;"",_xlfn._xlws.FILTER(P:P,($BU:$BU=$BU2326)*($I:$I=$I2326)*($T:$T=$T2326)*($S:$S=_xlfn.MINIFS($S:$S,$T:$T,"="&amp;$T2326)),""))))&amp;"",IF(P2326="","",""))&amp;""</f>
        <v/>
      </c>
      <c r="AY2326" t="str" cm="1">
        <f t="array" ref="AY2326">IFERROR(IF(Q2326&lt;&gt;"",Q2326,IF(OR($S2326="",$T2326=""),"",IF($T2326&lt;&gt;"",_xlfn._xlws.FILTER(Q:Q,($BU:$BU=$BU2326)*($I:$I=$I2326)*($T:$T=$T2326)*($S:$S=_xlfn.MINIFS($S:$S,$T:$T,"="&amp;$T2326)),""))))&amp;"",IF(Q2326="","",""))&amp;""</f>
        <v/>
      </c>
      <c r="AZ2326" t="str" cm="1">
        <f t="array" ref="AZ2326">IFERROR(IF(R2326&lt;&gt;"",R2326,IF(OR($S2326="",$T2326=""),"",IF($T2326&lt;&gt;"",_xlfn._xlws.FILTER(R:R,($BU:$BU=$BU2326)*($I:$I=$I2326)*($T:$T=$T2326)*($S:$S=_xlfn.MINIFS($S:$S,$T:$T,"="&amp;$T2326)),""))))&amp;"",IF(R2326="","",""))&amp;""</f>
        <v/>
      </c>
      <c r="BA2326" s="6">
        <f t="shared" si="3363"/>
        <v>202</v>
      </c>
      <c r="BB2326">
        <f t="shared" ref="BB2326:BD2326" si="3390">BB2325</f>
        <v>18987</v>
      </c>
      <c r="BC2326" t="str">
        <f t="shared" si="3390"/>
        <v>Velodrome</v>
      </c>
      <c r="BD2326" t="str">
        <f t="shared" si="3390"/>
        <v>Outlaws</v>
      </c>
      <c r="BE2326" t="s">
        <v>11</v>
      </c>
      <c r="BF2326" t="s">
        <v>187</v>
      </c>
      <c r="BI2326" cm="1">
        <f t="array" ref="BI2326">IFERROR(_xlfn._xlws.FILTER(shifts!A:A,(shifts!B:B=events!AD2326)*(shifts!AG:AG&gt;=events!BK2326)*(shifts!AH:AH&lt;=events!BL2326)),BI2325)</f>
        <v>82</v>
      </c>
      <c r="BJ2326" s="15">
        <f t="shared" si="3365"/>
        <v>0</v>
      </c>
      <c r="BK2326">
        <f t="shared" si="3366"/>
        <v>943</v>
      </c>
      <c r="BL2326">
        <f t="shared" si="3367"/>
        <v>943</v>
      </c>
      <c r="BM2326" s="15">
        <f>SUMIFS(BJ$2:BJ2326,K$2:K2326,"=Intermission")+SUMIFS(BJ$2:BJ2326,K$2:K2326,"=Timeout")</f>
        <v>143</v>
      </c>
      <c r="BN2326">
        <f t="shared" si="3368"/>
        <v>2303</v>
      </c>
      <c r="BO2326" s="19">
        <f t="shared" si="3369"/>
        <v>2440</v>
      </c>
      <c r="BP2326">
        <f t="shared" si="3370"/>
        <v>2435</v>
      </c>
      <c r="BQ2326" s="17">
        <f t="shared" si="3371"/>
        <v>2440</v>
      </c>
      <c r="BR2326" t="str">
        <f t="shared" si="3372"/>
        <v>event_team_player_1</v>
      </c>
      <c r="BS2326">
        <f>COUNTIFS(S$3:S2326,"="&amp;S2326,AI$3:AI2326,"="&amp;AI2326)</f>
        <v>1</v>
      </c>
      <c r="BT2326" t="str">
        <f>IFERROR(VLOOKUP(BB2326&amp;BU2326&amp;X2326,game_rosters!U:W,3,FALSE),"")</f>
        <v>P100016</v>
      </c>
      <c r="BU2326" t="str">
        <f t="shared" si="3373"/>
        <v>Velodrome</v>
      </c>
    </row>
    <row r="2327" spans="1:73" x14ac:dyDescent="0.2">
      <c r="A2327">
        <f t="shared" si="3348"/>
        <v>1</v>
      </c>
      <c r="I2327" s="44">
        <v>39</v>
      </c>
      <c r="K2327" t="s">
        <v>241</v>
      </c>
      <c r="S2327">
        <v>1199</v>
      </c>
      <c r="T2327">
        <v>188</v>
      </c>
      <c r="W2327" t="s">
        <v>735</v>
      </c>
      <c r="X2327">
        <v>39</v>
      </c>
      <c r="Z2327">
        <v>1</v>
      </c>
      <c r="AA2327">
        <f t="shared" si="3305"/>
        <v>2199</v>
      </c>
      <c r="AB2327">
        <f t="shared" si="3306"/>
        <v>9188</v>
      </c>
      <c r="AC2327">
        <f t="shared" si="3344"/>
        <v>9188</v>
      </c>
      <c r="AD2327" s="6">
        <v>3</v>
      </c>
      <c r="AE2327" t="s">
        <v>744</v>
      </c>
      <c r="AF2327" t="s">
        <v>919</v>
      </c>
      <c r="AG2327" t="s">
        <v>744</v>
      </c>
      <c r="AH2327" t="s">
        <v>907</v>
      </c>
      <c r="AI2327" t="str">
        <f t="shared" si="3349"/>
        <v>e</v>
      </c>
      <c r="AJ2327" t="str">
        <f t="shared" si="3350"/>
        <v/>
      </c>
      <c r="AK2327" t="str">
        <f t="shared" si="3351"/>
        <v/>
      </c>
      <c r="AL2327" t="str">
        <f t="shared" si="3352"/>
        <v/>
      </c>
      <c r="AM2327" t="str">
        <f t="shared" si="3353"/>
        <v/>
      </c>
      <c r="AN2327" t="str">
        <f t="shared" si="3354"/>
        <v>Home</v>
      </c>
      <c r="AO2327" t="str">
        <f t="shared" si="3355"/>
        <v>h</v>
      </c>
      <c r="AP2327" t="str">
        <f t="shared" si="3356"/>
        <v/>
      </c>
      <c r="AQ2327" t="str">
        <f t="shared" si="3357"/>
        <v/>
      </c>
      <c r="AR2327" t="str">
        <f t="shared" si="3358"/>
        <v>Home</v>
      </c>
      <c r="AS2327" t="str">
        <f t="shared" si="3359"/>
        <v>h</v>
      </c>
      <c r="AT2327" t="str">
        <f t="shared" si="3360"/>
        <v/>
      </c>
      <c r="AU2327" t="str">
        <f t="shared" si="3361"/>
        <v/>
      </c>
      <c r="AV2327" t="str">
        <f t="shared" si="3362"/>
        <v/>
      </c>
      <c r="AW2327" t="str" cm="1">
        <f t="array" ref="AW2327">IFERROR(IF(O2327&lt;&gt;"",O2327,IF(OR($S2327="",$T2327=""),"",IF(O2327&lt;&gt;"",O2327,IF($T2327&lt;&gt;"",_xlfn._xlws.FILTER(O:O,($BU:$BU=$BU2327)*($I:$I=$I2327)*($T:$T=$T2327)*($S:$S=_xlfn.MINIFS($S:$S,$T:$T,"="&amp;$T2327)),"")))))&amp;"",IF(O2327="","",""))&amp;""</f>
        <v/>
      </c>
      <c r="AX2327" t="str" cm="1">
        <f t="array" ref="AX2327">IFERROR(IF(P2327&lt;&gt;"",P2327,IF(OR($S2327="",$T2327=""),"",IF($T2327&lt;&gt;"",_xlfn._xlws.FILTER(P:P,($BU:$BU=$BU2327)*($I:$I=$I2327)*($T:$T=$T2327)*($S:$S=_xlfn.MINIFS($S:$S,$T:$T,"="&amp;$T2327)),""))))&amp;"",IF(P2327="","",""))&amp;""</f>
        <v/>
      </c>
      <c r="AY2327" t="str" cm="1">
        <f t="array" ref="AY2327">IFERROR(IF(Q2327&lt;&gt;"",Q2327,IF(OR($S2327="",$T2327=""),"",IF($T2327&lt;&gt;"",_xlfn._xlws.FILTER(Q:Q,($BU:$BU=$BU2327)*($I:$I=$I2327)*($T:$T=$T2327)*($S:$S=_xlfn.MINIFS($S:$S,$T:$T,"="&amp;$T2327)),""))))&amp;"",IF(Q2327="","",""))&amp;""</f>
        <v/>
      </c>
      <c r="AZ2327" t="str" cm="1">
        <f t="array" ref="AZ2327">IFERROR(IF(R2327&lt;&gt;"",R2327,IF(OR($S2327="",$T2327=""),"",IF($T2327&lt;&gt;"",_xlfn._xlws.FILTER(R:R,($BU:$BU=$BU2327)*($I:$I=$I2327)*($T:$T=$T2327)*($S:$S=_xlfn.MINIFS($S:$S,$T:$T,"="&amp;$T2327)),""))))&amp;"",IF(R2327="","",""))&amp;""</f>
        <v/>
      </c>
      <c r="BA2327" s="6">
        <f t="shared" si="3363"/>
        <v>202</v>
      </c>
      <c r="BB2327">
        <f t="shared" ref="BB2327:BD2327" si="3391">BB2326</f>
        <v>18987</v>
      </c>
      <c r="BC2327" t="str">
        <f t="shared" si="3391"/>
        <v>Velodrome</v>
      </c>
      <c r="BD2327" t="str">
        <f t="shared" si="3391"/>
        <v>Outlaws</v>
      </c>
      <c r="BE2327" t="s">
        <v>241</v>
      </c>
      <c r="BF2327" t="s">
        <v>756</v>
      </c>
      <c r="BI2327" cm="1">
        <f t="array" ref="BI2327">IFERROR(_xlfn._xlws.FILTER(shifts!A:A,(shifts!B:B=events!AD2327)*(shifts!AG:AG&gt;=events!BK2327)*(shifts!AH:AH&lt;=events!BL2327)),BI2326)</f>
        <v>82</v>
      </c>
      <c r="BJ2327" s="15">
        <f t="shared" si="3365"/>
        <v>16</v>
      </c>
      <c r="BK2327">
        <f t="shared" si="3366"/>
        <v>943</v>
      </c>
      <c r="BL2327">
        <f t="shared" si="3367"/>
        <v>927</v>
      </c>
      <c r="BM2327" s="15">
        <f>SUMIFS(BJ$2:BJ2327,K$2:K2327,"=Intermission")+SUMIFS(BJ$2:BJ2327,K$2:K2327,"=Timeout")</f>
        <v>143</v>
      </c>
      <c r="BN2327">
        <f t="shared" si="3368"/>
        <v>2303</v>
      </c>
      <c r="BO2327" s="19">
        <f t="shared" si="3369"/>
        <v>2440</v>
      </c>
      <c r="BP2327">
        <f t="shared" si="3370"/>
        <v>2435</v>
      </c>
      <c r="BQ2327" s="17">
        <f t="shared" si="3371"/>
        <v>2456</v>
      </c>
      <c r="BR2327" t="str">
        <f t="shared" si="3372"/>
        <v>event_team_player_1</v>
      </c>
      <c r="BS2327">
        <f>COUNTIFS(S$3:S2327,"="&amp;S2327,AI$3:AI2327,"="&amp;AI2327)</f>
        <v>1</v>
      </c>
      <c r="BT2327" t="str">
        <f>IFERROR(VLOOKUP(BB2327&amp;BU2327&amp;X2327,game_rosters!U:W,3,FALSE),"")</f>
        <v>P100016</v>
      </c>
      <c r="BU2327" t="str">
        <f t="shared" si="3373"/>
        <v>Velodrome</v>
      </c>
    </row>
    <row r="2328" spans="1:73" x14ac:dyDescent="0.2">
      <c r="A2328">
        <f t="shared" si="3348"/>
        <v>1</v>
      </c>
      <c r="I2328" s="44">
        <v>70</v>
      </c>
      <c r="K2328" t="s">
        <v>5</v>
      </c>
      <c r="L2328" t="s">
        <v>236</v>
      </c>
      <c r="S2328">
        <v>1200</v>
      </c>
      <c r="T2328" t="s">
        <v>756</v>
      </c>
      <c r="W2328" t="s">
        <v>735</v>
      </c>
      <c r="X2328">
        <v>70</v>
      </c>
      <c r="Z2328">
        <v>1</v>
      </c>
      <c r="AA2328">
        <f t="shared" si="3305"/>
        <v>2200</v>
      </c>
      <c r="AB2328" t="str">
        <f t="shared" si="3306"/>
        <v/>
      </c>
      <c r="AC2328">
        <f t="shared" si="3344"/>
        <v>2200</v>
      </c>
      <c r="AD2328" s="6">
        <v>3</v>
      </c>
      <c r="AE2328" t="s">
        <v>744</v>
      </c>
      <c r="AF2328" t="s">
        <v>907</v>
      </c>
      <c r="AG2328" t="s">
        <v>756</v>
      </c>
      <c r="AH2328" t="s">
        <v>756</v>
      </c>
      <c r="AI2328" t="str">
        <f t="shared" si="3349"/>
        <v>e</v>
      </c>
      <c r="AJ2328" t="str">
        <f t="shared" si="3350"/>
        <v/>
      </c>
      <c r="AK2328" t="str">
        <f t="shared" si="3351"/>
        <v/>
      </c>
      <c r="AL2328" t="str">
        <f t="shared" si="3352"/>
        <v/>
      </c>
      <c r="AM2328" t="str">
        <f t="shared" si="3353"/>
        <v/>
      </c>
      <c r="AN2328" t="str">
        <f t="shared" si="3354"/>
        <v>Home</v>
      </c>
      <c r="AO2328" t="str">
        <f t="shared" si="3355"/>
        <v>h</v>
      </c>
      <c r="AP2328" t="str">
        <f t="shared" si="3356"/>
        <v/>
      </c>
      <c r="AQ2328" t="str">
        <f t="shared" si="3357"/>
        <v/>
      </c>
      <c r="AR2328" t="str">
        <f t="shared" si="3358"/>
        <v>Home</v>
      </c>
      <c r="AS2328" t="str">
        <f t="shared" si="3359"/>
        <v>h</v>
      </c>
      <c r="AT2328" t="str">
        <f t="shared" si="3360"/>
        <v>Offensive</v>
      </c>
      <c r="AU2328" t="str">
        <f t="shared" si="3361"/>
        <v/>
      </c>
      <c r="AV2328" t="str">
        <f t="shared" si="3362"/>
        <v/>
      </c>
      <c r="AW2328" t="str" cm="1">
        <f t="array" ref="AW2328">IFERROR(IF(O2328&lt;&gt;"",O2328,IF(OR($S2328="",$T2328=""),"",IF(O2328&lt;&gt;"",O2328,IF($T2328&lt;&gt;"",_xlfn._xlws.FILTER(O:O,($BU:$BU=$BU2328)*($I:$I=$I2328)*($T:$T=$T2328)*($S:$S=_xlfn.MINIFS($S:$S,$T:$T,"="&amp;$T2328)),"")))))&amp;"",IF(O2328="","",""))&amp;""</f>
        <v/>
      </c>
      <c r="AX2328" t="str" cm="1">
        <f t="array" ref="AX2328">IFERROR(IF(P2328&lt;&gt;"",P2328,IF(OR($S2328="",$T2328=""),"",IF($T2328&lt;&gt;"",_xlfn._xlws.FILTER(P:P,($BU:$BU=$BU2328)*($I:$I=$I2328)*($T:$T=$T2328)*($S:$S=_xlfn.MINIFS($S:$S,$T:$T,"="&amp;$T2328)),""))))&amp;"",IF(P2328="","",""))&amp;""</f>
        <v/>
      </c>
      <c r="AY2328" t="str" cm="1">
        <f t="array" ref="AY2328">IFERROR(IF(Q2328&lt;&gt;"",Q2328,IF(OR($S2328="",$T2328=""),"",IF($T2328&lt;&gt;"",_xlfn._xlws.FILTER(Q:Q,($BU:$BU=$BU2328)*($I:$I=$I2328)*($T:$T=$T2328)*($S:$S=_xlfn.MINIFS($S:$S,$T:$T,"="&amp;$T2328)),""))))&amp;"",IF(Q2328="","",""))&amp;""</f>
        <v/>
      </c>
      <c r="AZ2328" t="str" cm="1">
        <f t="array" ref="AZ2328">IFERROR(IF(R2328&lt;&gt;"",R2328,IF(OR($S2328="",$T2328=""),"",IF($T2328&lt;&gt;"",_xlfn._xlws.FILTER(R:R,($BU:$BU=$BU2328)*($I:$I=$I2328)*($T:$T=$T2328)*($S:$S=_xlfn.MINIFS($S:$S,$T:$T,"="&amp;$T2328)),""))))&amp;"",IF(R2328="","",""))&amp;""</f>
        <v/>
      </c>
      <c r="BA2328" s="6">
        <f t="shared" si="3363"/>
        <v>202</v>
      </c>
      <c r="BB2328">
        <f t="shared" ref="BB2328:BD2328" si="3392">BB2327</f>
        <v>18987</v>
      </c>
      <c r="BC2328" t="str">
        <f t="shared" si="3392"/>
        <v>Velodrome</v>
      </c>
      <c r="BD2328" t="str">
        <f t="shared" si="3392"/>
        <v>Outlaws</v>
      </c>
      <c r="BE2328" t="s">
        <v>5</v>
      </c>
      <c r="BF2328" t="s">
        <v>236</v>
      </c>
      <c r="BI2328" cm="1">
        <f t="array" ref="BI2328">IFERROR(_xlfn._xlws.FILTER(shifts!A:A,(shifts!B:B=events!AD2328)*(shifts!AG:AG&gt;=events!BK2328)*(shifts!AH:AH&lt;=events!BL2328)),BI2327)</f>
        <v>82</v>
      </c>
      <c r="BJ2328" s="15">
        <f t="shared" si="3365"/>
        <v>0</v>
      </c>
      <c r="BK2328">
        <f t="shared" si="3366"/>
        <v>927</v>
      </c>
      <c r="BL2328">
        <f t="shared" si="3367"/>
        <v>927</v>
      </c>
      <c r="BM2328" s="15">
        <f>SUMIFS(BJ$2:BJ2328,K$2:K2328,"=Intermission")+SUMIFS(BJ$2:BJ2328,K$2:K2328,"=Timeout")</f>
        <v>143</v>
      </c>
      <c r="BN2328">
        <f t="shared" si="3368"/>
        <v>2303</v>
      </c>
      <c r="BO2328" s="19">
        <f t="shared" si="3369"/>
        <v>2456</v>
      </c>
      <c r="BP2328">
        <f t="shared" si="3370"/>
        <v>2451</v>
      </c>
      <c r="BQ2328" s="17">
        <f t="shared" si="3371"/>
        <v>2456</v>
      </c>
      <c r="BR2328" t="str">
        <f t="shared" si="3372"/>
        <v>event_team_player_1</v>
      </c>
      <c r="BS2328">
        <f>COUNTIFS(S$3:S2328,"="&amp;S2328,AI$3:AI2328,"="&amp;AI2328)</f>
        <v>1</v>
      </c>
      <c r="BT2328" t="str">
        <f>IFERROR(VLOOKUP(BB2328&amp;BU2328&amp;X2328,game_rosters!U:W,3,FALSE),"")</f>
        <v>P100001</v>
      </c>
      <c r="BU2328" t="str">
        <f t="shared" si="3373"/>
        <v>Velodrome</v>
      </c>
    </row>
    <row r="2329" spans="1:73" x14ac:dyDescent="0.2">
      <c r="A2329" t="str">
        <f t="shared" si="3348"/>
        <v/>
      </c>
      <c r="I2329" s="44">
        <v>9</v>
      </c>
      <c r="S2329">
        <v>1200</v>
      </c>
      <c r="T2329" t="s">
        <v>756</v>
      </c>
      <c r="X2329">
        <v>9</v>
      </c>
      <c r="Z2329">
        <v>1</v>
      </c>
      <c r="AA2329">
        <f t="shared" si="3305"/>
        <v>2200</v>
      </c>
      <c r="AB2329" t="str">
        <f t="shared" si="3306"/>
        <v/>
      </c>
      <c r="AC2329">
        <f t="shared" si="3344"/>
        <v>2200</v>
      </c>
      <c r="AD2329" s="6">
        <v>3</v>
      </c>
      <c r="AE2329" t="s">
        <v>744</v>
      </c>
      <c r="AF2329" t="s">
        <v>907</v>
      </c>
      <c r="AG2329" t="s">
        <v>756</v>
      </c>
      <c r="AH2329" t="s">
        <v>756</v>
      </c>
      <c r="AI2329" t="str">
        <f t="shared" si="3349"/>
        <v>e</v>
      </c>
      <c r="AJ2329" t="str">
        <f t="shared" si="3350"/>
        <v/>
      </c>
      <c r="AK2329" t="str">
        <f t="shared" si="3351"/>
        <v/>
      </c>
      <c r="AL2329" t="str">
        <f t="shared" si="3352"/>
        <v/>
      </c>
      <c r="AM2329" t="str">
        <f t="shared" si="3353"/>
        <v/>
      </c>
      <c r="AN2329" t="str">
        <f t="shared" si="3354"/>
        <v>Home</v>
      </c>
      <c r="AO2329" t="str">
        <f t="shared" si="3355"/>
        <v>h</v>
      </c>
      <c r="AP2329" t="str">
        <f t="shared" si="3356"/>
        <v/>
      </c>
      <c r="AQ2329" t="str">
        <f t="shared" si="3357"/>
        <v/>
      </c>
      <c r="AR2329" t="str">
        <f t="shared" si="3358"/>
        <v>Home</v>
      </c>
      <c r="AS2329" t="str">
        <f t="shared" si="3359"/>
        <v>h</v>
      </c>
      <c r="AT2329" t="str">
        <f t="shared" si="3360"/>
        <v>Offensive</v>
      </c>
      <c r="AU2329" t="str">
        <f t="shared" si="3361"/>
        <v/>
      </c>
      <c r="AV2329" t="str">
        <f t="shared" si="3362"/>
        <v/>
      </c>
      <c r="AW2329" t="str" cm="1">
        <f t="array" ref="AW2329">IFERROR(IF(O2329&lt;&gt;"",O2329,IF(OR($S2329="",$T2329=""),"",IF(O2329&lt;&gt;"",O2329,IF($T2329&lt;&gt;"",_xlfn._xlws.FILTER(O:O,($BU:$BU=$BU2329)*($I:$I=$I2329)*($T:$T=$T2329)*($S:$S=_xlfn.MINIFS($S:$S,$T:$T,"="&amp;$T2329)),"")))))&amp;"",IF(O2329="","",""))&amp;""</f>
        <v/>
      </c>
      <c r="AX2329" t="str" cm="1">
        <f t="array" ref="AX2329">IFERROR(IF(P2329&lt;&gt;"",P2329,IF(OR($S2329="",$T2329=""),"",IF($T2329&lt;&gt;"",_xlfn._xlws.FILTER(P:P,($BU:$BU=$BU2329)*($I:$I=$I2329)*($T:$T=$T2329)*($S:$S=_xlfn.MINIFS($S:$S,$T:$T,"="&amp;$T2329)),""))))&amp;"",IF(P2329="","",""))&amp;""</f>
        <v/>
      </c>
      <c r="AY2329" t="str" cm="1">
        <f t="array" ref="AY2329">IFERROR(IF(Q2329&lt;&gt;"",Q2329,IF(OR($S2329="",$T2329=""),"",IF($T2329&lt;&gt;"",_xlfn._xlws.FILTER(Q:Q,($BU:$BU=$BU2329)*($I:$I=$I2329)*($T:$T=$T2329)*($S:$S=_xlfn.MINIFS($S:$S,$T:$T,"="&amp;$T2329)),""))))&amp;"",IF(Q2329="","",""))&amp;""</f>
        <v/>
      </c>
      <c r="AZ2329" t="str" cm="1">
        <f t="array" ref="AZ2329">IFERROR(IF(R2329&lt;&gt;"",R2329,IF(OR($S2329="",$T2329=""),"",IF($T2329&lt;&gt;"",_xlfn._xlws.FILTER(R:R,($BU:$BU=$BU2329)*($I:$I=$I2329)*($T:$T=$T2329)*($S:$S=_xlfn.MINIFS($S:$S,$T:$T,"="&amp;$T2329)),""))))&amp;"",IF(R2329="","",""))&amp;""</f>
        <v/>
      </c>
      <c r="BA2329" s="6">
        <f t="shared" si="3363"/>
        <v>202</v>
      </c>
      <c r="BB2329">
        <f t="shared" ref="BB2329:BD2329" si="3393">BB2328</f>
        <v>18987</v>
      </c>
      <c r="BC2329" t="str">
        <f t="shared" si="3393"/>
        <v>Velodrome</v>
      </c>
      <c r="BD2329" t="str">
        <f t="shared" si="3393"/>
        <v>Outlaws</v>
      </c>
      <c r="BE2329" t="s">
        <v>5</v>
      </c>
      <c r="BF2329" t="s">
        <v>236</v>
      </c>
      <c r="BI2329" cm="1">
        <f t="array" ref="BI2329">IFERROR(_xlfn._xlws.FILTER(shifts!A:A,(shifts!B:B=events!AD2329)*(shifts!AG:AG&gt;=events!BK2329)*(shifts!AH:AH&lt;=events!BL2329)),BI2328)</f>
        <v>82</v>
      </c>
      <c r="BJ2329" s="15">
        <f t="shared" si="3365"/>
        <v>0</v>
      </c>
      <c r="BK2329">
        <f t="shared" si="3366"/>
        <v>927</v>
      </c>
      <c r="BL2329">
        <f t="shared" si="3367"/>
        <v>927</v>
      </c>
      <c r="BM2329" s="15">
        <f>SUMIFS(BJ$2:BJ2329,K$2:K2329,"=Intermission")+SUMIFS(BJ$2:BJ2329,K$2:K2329,"=Timeout")</f>
        <v>143</v>
      </c>
      <c r="BN2329">
        <f t="shared" si="3368"/>
        <v>2303</v>
      </c>
      <c r="BO2329" s="19">
        <f t="shared" si="3369"/>
        <v>2456</v>
      </c>
      <c r="BP2329">
        <f t="shared" si="3370"/>
        <v>2451</v>
      </c>
      <c r="BQ2329" s="17">
        <f t="shared" si="3371"/>
        <v>2456</v>
      </c>
      <c r="BR2329" t="str">
        <f t="shared" si="3372"/>
        <v>event_team_player_2</v>
      </c>
      <c r="BS2329">
        <f>COUNTIFS(S$3:S2329,"="&amp;S2329,AI$3:AI2329,"="&amp;AI2329)</f>
        <v>2</v>
      </c>
      <c r="BT2329" t="str">
        <f>IFERROR(VLOOKUP(BB2329&amp;BU2329&amp;X2329,game_rosters!U:W,3,FALSE),"")</f>
        <v>P100105</v>
      </c>
      <c r="BU2329" t="str">
        <f t="shared" si="3373"/>
        <v>Velodrome</v>
      </c>
    </row>
    <row r="2330" spans="1:73" x14ac:dyDescent="0.2">
      <c r="A2330" t="str">
        <f t="shared" si="3348"/>
        <v/>
      </c>
      <c r="I2330" s="44">
        <v>3</v>
      </c>
      <c r="S2330">
        <v>1200</v>
      </c>
      <c r="T2330" t="s">
        <v>756</v>
      </c>
      <c r="X2330">
        <v>3</v>
      </c>
      <c r="AA2330">
        <f t="shared" si="3305"/>
        <v>2200</v>
      </c>
      <c r="AB2330" t="str">
        <f t="shared" si="3306"/>
        <v/>
      </c>
      <c r="AC2330">
        <f t="shared" si="3344"/>
        <v>2200</v>
      </c>
      <c r="AD2330" s="6">
        <v>3</v>
      </c>
      <c r="AE2330" t="s">
        <v>744</v>
      </c>
      <c r="AF2330" t="s">
        <v>907</v>
      </c>
      <c r="AG2330" t="s">
        <v>756</v>
      </c>
      <c r="AH2330" t="s">
        <v>756</v>
      </c>
      <c r="AI2330" t="str">
        <f t="shared" si="3349"/>
        <v>o</v>
      </c>
      <c r="AJ2330" t="str">
        <f t="shared" si="3350"/>
        <v/>
      </c>
      <c r="AK2330" t="str">
        <f t="shared" si="3351"/>
        <v/>
      </c>
      <c r="AL2330" t="str">
        <f t="shared" si="3352"/>
        <v/>
      </c>
      <c r="AM2330" t="str">
        <f t="shared" si="3353"/>
        <v/>
      </c>
      <c r="AN2330" t="str">
        <f t="shared" si="3354"/>
        <v>Home</v>
      </c>
      <c r="AO2330" t="str">
        <f t="shared" si="3355"/>
        <v>h</v>
      </c>
      <c r="AP2330" t="str">
        <f t="shared" si="3356"/>
        <v/>
      </c>
      <c r="AQ2330" t="str">
        <f t="shared" si="3357"/>
        <v/>
      </c>
      <c r="AR2330" t="str">
        <f t="shared" si="3358"/>
        <v>Home</v>
      </c>
      <c r="AS2330" t="str">
        <f t="shared" si="3359"/>
        <v>h</v>
      </c>
      <c r="AT2330" t="str">
        <f t="shared" si="3360"/>
        <v>Defensive</v>
      </c>
      <c r="AU2330" t="str">
        <f t="shared" si="3361"/>
        <v/>
      </c>
      <c r="AV2330" t="str">
        <f t="shared" si="3362"/>
        <v/>
      </c>
      <c r="AW2330" t="str" cm="1">
        <f t="array" ref="AW2330">IFERROR(IF(O2330&lt;&gt;"",O2330,IF(OR($S2330="",$T2330=""),"",IF(O2330&lt;&gt;"",O2330,IF($T2330&lt;&gt;"",_xlfn._xlws.FILTER(O:O,($BU:$BU=$BU2330)*($I:$I=$I2330)*($T:$T=$T2330)*($S:$S=_xlfn.MINIFS($S:$S,$T:$T,"="&amp;$T2330)),"")))))&amp;"",IF(O2330="","",""))&amp;""</f>
        <v/>
      </c>
      <c r="AX2330" t="str" cm="1">
        <f t="array" ref="AX2330">IFERROR(IF(P2330&lt;&gt;"",P2330,IF(OR($S2330="",$T2330=""),"",IF($T2330&lt;&gt;"",_xlfn._xlws.FILTER(P:P,($BU:$BU=$BU2330)*($I:$I=$I2330)*($T:$T=$T2330)*($S:$S=_xlfn.MINIFS($S:$S,$T:$T,"="&amp;$T2330)),""))))&amp;"",IF(P2330="","",""))&amp;""</f>
        <v/>
      </c>
      <c r="AY2330" t="str" cm="1">
        <f t="array" ref="AY2330">IFERROR(IF(Q2330&lt;&gt;"",Q2330,IF(OR($S2330="",$T2330=""),"",IF($T2330&lt;&gt;"",_xlfn._xlws.FILTER(Q:Q,($BU:$BU=$BU2330)*($I:$I=$I2330)*($T:$T=$T2330)*($S:$S=_xlfn.MINIFS($S:$S,$T:$T,"="&amp;$T2330)),""))))&amp;"",IF(Q2330="","",""))&amp;""</f>
        <v/>
      </c>
      <c r="AZ2330" t="str" cm="1">
        <f t="array" ref="AZ2330">IFERROR(IF(R2330&lt;&gt;"",R2330,IF(OR($S2330="",$T2330=""),"",IF($T2330&lt;&gt;"",_xlfn._xlws.FILTER(R:R,($BU:$BU=$BU2330)*($I:$I=$I2330)*($T:$T=$T2330)*($S:$S=_xlfn.MINIFS($S:$S,$T:$T,"="&amp;$T2330)),""))))&amp;"",IF(R2330="","",""))&amp;""</f>
        <v/>
      </c>
      <c r="BA2330" s="6">
        <f t="shared" si="3363"/>
        <v>202</v>
      </c>
      <c r="BB2330">
        <f t="shared" ref="BB2330:BD2330" si="3394">BB2329</f>
        <v>18987</v>
      </c>
      <c r="BC2330" t="str">
        <f t="shared" si="3394"/>
        <v>Velodrome</v>
      </c>
      <c r="BD2330" t="str">
        <f t="shared" si="3394"/>
        <v>Outlaws</v>
      </c>
      <c r="BE2330" t="s">
        <v>5</v>
      </c>
      <c r="BF2330" t="s">
        <v>236</v>
      </c>
      <c r="BI2330" cm="1">
        <f t="array" ref="BI2330">IFERROR(_xlfn._xlws.FILTER(shifts!A:A,(shifts!B:B=events!AD2330)*(shifts!AG:AG&gt;=events!BK2330)*(shifts!AH:AH&lt;=events!BL2330)),BI2329)</f>
        <v>82</v>
      </c>
      <c r="BJ2330" s="15">
        <f t="shared" si="3365"/>
        <v>0</v>
      </c>
      <c r="BK2330">
        <f t="shared" si="3366"/>
        <v>927</v>
      </c>
      <c r="BL2330">
        <f t="shared" si="3367"/>
        <v>927</v>
      </c>
      <c r="BM2330" s="15">
        <f>SUMIFS(BJ$2:BJ2330,K$2:K2330,"=Intermission")+SUMIFS(BJ$2:BJ2330,K$2:K2330,"=Timeout")</f>
        <v>143</v>
      </c>
      <c r="BN2330">
        <f t="shared" si="3368"/>
        <v>2303</v>
      </c>
      <c r="BO2330" s="19">
        <f t="shared" si="3369"/>
        <v>2456</v>
      </c>
      <c r="BP2330">
        <f t="shared" si="3370"/>
        <v>2451</v>
      </c>
      <c r="BQ2330" s="17">
        <f t="shared" si="3371"/>
        <v>2456</v>
      </c>
      <c r="BR2330" t="str">
        <f t="shared" si="3372"/>
        <v>opp_team_player_1</v>
      </c>
      <c r="BS2330">
        <f>COUNTIFS(S$3:S2330,"="&amp;S2330,AI$3:AI2330,"="&amp;AI2330)</f>
        <v>1</v>
      </c>
      <c r="BT2330" t="str">
        <f>IFERROR(VLOOKUP(BB2330&amp;BU2330&amp;X2330,game_rosters!U:W,3,FALSE),"")</f>
        <v>P100004</v>
      </c>
      <c r="BU2330" t="str">
        <f t="shared" si="3373"/>
        <v>Outlaws</v>
      </c>
    </row>
    <row r="2331" spans="1:73" x14ac:dyDescent="0.2">
      <c r="A2331">
        <f t="shared" si="3348"/>
        <v>1</v>
      </c>
      <c r="I2331" s="44">
        <v>9</v>
      </c>
      <c r="K2331" t="s">
        <v>9</v>
      </c>
      <c r="L2331" t="s">
        <v>173</v>
      </c>
      <c r="M2331" t="s">
        <v>365</v>
      </c>
      <c r="N2331" t="s">
        <v>594</v>
      </c>
      <c r="O2331" t="s">
        <v>614</v>
      </c>
      <c r="Q2331" t="s">
        <v>594</v>
      </c>
      <c r="S2331">
        <v>1201</v>
      </c>
      <c r="T2331" t="s">
        <v>756</v>
      </c>
      <c r="W2331" t="s">
        <v>735</v>
      </c>
      <c r="X2331">
        <v>9</v>
      </c>
      <c r="Z2331">
        <v>1</v>
      </c>
      <c r="AA2331">
        <f t="shared" si="3305"/>
        <v>2201</v>
      </c>
      <c r="AB2331" t="str">
        <f t="shared" si="3306"/>
        <v/>
      </c>
      <c r="AC2331">
        <f t="shared" si="3344"/>
        <v>2201</v>
      </c>
      <c r="AD2331" s="6">
        <v>3</v>
      </c>
      <c r="AE2331" t="s">
        <v>744</v>
      </c>
      <c r="AF2331" t="s">
        <v>907</v>
      </c>
      <c r="AG2331" t="s">
        <v>756</v>
      </c>
      <c r="AH2331" t="s">
        <v>756</v>
      </c>
      <c r="AI2331" t="str">
        <f t="shared" si="3349"/>
        <v>e</v>
      </c>
      <c r="AJ2331" t="str">
        <f t="shared" si="3350"/>
        <v/>
      </c>
      <c r="AK2331" t="str">
        <f t="shared" si="3351"/>
        <v/>
      </c>
      <c r="AL2331" t="str">
        <f t="shared" si="3352"/>
        <v/>
      </c>
      <c r="AM2331" t="str">
        <f t="shared" si="3353"/>
        <v/>
      </c>
      <c r="AN2331" t="str">
        <f t="shared" si="3354"/>
        <v>Home</v>
      </c>
      <c r="AO2331" t="str">
        <f t="shared" si="3355"/>
        <v>h</v>
      </c>
      <c r="AP2331" t="str">
        <f t="shared" si="3356"/>
        <v/>
      </c>
      <c r="AQ2331" t="str">
        <f t="shared" si="3357"/>
        <v/>
      </c>
      <c r="AR2331" t="str">
        <f t="shared" si="3358"/>
        <v>Home</v>
      </c>
      <c r="AS2331" t="str">
        <f t="shared" si="3359"/>
        <v>h</v>
      </c>
      <c r="AT2331" t="str">
        <f t="shared" si="3360"/>
        <v>Offensive</v>
      </c>
      <c r="AU2331" t="str">
        <f t="shared" si="3361"/>
        <v/>
      </c>
      <c r="AV2331" t="str">
        <f t="shared" si="3362"/>
        <v/>
      </c>
      <c r="AW2331" t="str" cm="1">
        <f t="array" ref="AW2331">IFERROR(IF(O2331&lt;&gt;"",O2331,IF(OR($S2331="",$T2331=""),"",IF(O2331&lt;&gt;"",O2331,IF($T2331&lt;&gt;"",_xlfn._xlws.FILTER(O:O,($BU:$BU=$BU2331)*($I:$I=$I2331)*($T:$T=$T2331)*($S:$S=_xlfn.MINIFS($S:$S,$T:$T,"="&amp;$T2331)),"")))))&amp;"",IF(O2331="","",""))&amp;""</f>
        <v>Defensive_Zone-AttemptedBreakOutClear</v>
      </c>
      <c r="AX2331" t="str" cm="1">
        <f t="array" ref="AX2331">IFERROR(IF(P2331&lt;&gt;"",P2331,IF(OR($S2331="",$T2331=""),"",IF($T2331&lt;&gt;"",_xlfn._xlws.FILTER(P:P,($BU:$BU=$BU2331)*($I:$I=$I2331)*($T:$T=$T2331)*($S:$S=_xlfn.MINIFS($S:$S,$T:$T,"="&amp;$T2331)),""))))&amp;"",IF(P2331="","",""))&amp;""</f>
        <v/>
      </c>
      <c r="AY2331" t="str" cm="1">
        <f t="array" ref="AY2331">IFERROR(IF(Q2331&lt;&gt;"",Q2331,IF(OR($S2331="",$T2331=""),"",IF($T2331&lt;&gt;"",_xlfn._xlws.FILTER(Q:Q,($BU:$BU=$BU2331)*($I:$I=$I2331)*($T:$T=$T2331)*($S:$S=_xlfn.MINIFS($S:$S,$T:$T,"="&amp;$T2331)),""))))&amp;"",IF(Q2331="","",""))&amp;""</f>
        <v>u</v>
      </c>
      <c r="AZ2331" t="str" cm="1">
        <f t="array" ref="AZ2331">IFERROR(IF(R2331&lt;&gt;"",R2331,IF(OR($S2331="",$T2331=""),"",IF($T2331&lt;&gt;"",_xlfn._xlws.FILTER(R:R,($BU:$BU=$BU2331)*($I:$I=$I2331)*($T:$T=$T2331)*($S:$S=_xlfn.MINIFS($S:$S,$T:$T,"="&amp;$T2331)),""))))&amp;"",IF(R2331="","",""))&amp;""</f>
        <v/>
      </c>
      <c r="BA2331" s="6">
        <f t="shared" si="3363"/>
        <v>202</v>
      </c>
      <c r="BB2331">
        <f t="shared" ref="BB2331:BD2331" si="3395">BB2330</f>
        <v>18987</v>
      </c>
      <c r="BC2331" t="str">
        <f t="shared" si="3395"/>
        <v>Velodrome</v>
      </c>
      <c r="BD2331" t="str">
        <f t="shared" si="3395"/>
        <v>Outlaws</v>
      </c>
      <c r="BE2331" t="s">
        <v>9</v>
      </c>
      <c r="BF2331" t="s">
        <v>173</v>
      </c>
      <c r="BI2331" cm="1">
        <f t="array" ref="BI2331">IFERROR(_xlfn._xlws.FILTER(shifts!A:A,(shifts!B:B=events!AD2331)*(shifts!AG:AG&gt;=events!BK2331)*(shifts!AH:AH&lt;=events!BL2331)),BI2330)</f>
        <v>82</v>
      </c>
      <c r="BJ2331" s="15">
        <f t="shared" si="3365"/>
        <v>0</v>
      </c>
      <c r="BK2331">
        <f t="shared" si="3366"/>
        <v>927</v>
      </c>
      <c r="BL2331">
        <f t="shared" si="3367"/>
        <v>927</v>
      </c>
      <c r="BM2331" s="15">
        <f>SUMIFS(BJ$2:BJ2331,K$2:K2331,"=Intermission")+SUMIFS(BJ$2:BJ2331,K$2:K2331,"=Timeout")</f>
        <v>143</v>
      </c>
      <c r="BN2331">
        <f t="shared" si="3368"/>
        <v>2303</v>
      </c>
      <c r="BO2331" s="19">
        <f t="shared" si="3369"/>
        <v>2456</v>
      </c>
      <c r="BP2331">
        <f t="shared" si="3370"/>
        <v>2451</v>
      </c>
      <c r="BQ2331" s="17">
        <f t="shared" si="3371"/>
        <v>2456</v>
      </c>
      <c r="BR2331" t="str">
        <f t="shared" si="3372"/>
        <v>event_team_player_1</v>
      </c>
      <c r="BS2331">
        <f>COUNTIFS(S$3:S2331,"="&amp;S2331,AI$3:AI2331,"="&amp;AI2331)</f>
        <v>1</v>
      </c>
      <c r="BT2331" t="str">
        <f>IFERROR(VLOOKUP(BB2331&amp;BU2331&amp;X2331,game_rosters!U:W,3,FALSE),"")</f>
        <v>P100105</v>
      </c>
      <c r="BU2331" t="str">
        <f t="shared" si="3373"/>
        <v>Velodrome</v>
      </c>
    </row>
    <row r="2332" spans="1:73" x14ac:dyDescent="0.2">
      <c r="A2332">
        <f t="shared" si="3348"/>
        <v>1</v>
      </c>
      <c r="I2332" s="44">
        <v>4</v>
      </c>
      <c r="K2332" t="s">
        <v>13</v>
      </c>
      <c r="L2332" t="s">
        <v>586</v>
      </c>
      <c r="N2332" t="s">
        <v>594</v>
      </c>
      <c r="O2332" t="s">
        <v>604</v>
      </c>
      <c r="Q2332" t="s">
        <v>594</v>
      </c>
      <c r="S2332">
        <v>1202</v>
      </c>
      <c r="T2332" t="s">
        <v>756</v>
      </c>
      <c r="W2332" t="s">
        <v>731</v>
      </c>
      <c r="X2332">
        <v>4</v>
      </c>
      <c r="Z2332">
        <v>1</v>
      </c>
      <c r="AA2332">
        <f t="shared" si="3305"/>
        <v>2202</v>
      </c>
      <c r="AB2332" t="str">
        <f t="shared" si="3306"/>
        <v/>
      </c>
      <c r="AC2332">
        <f t="shared" si="3344"/>
        <v>2202</v>
      </c>
      <c r="AD2332" s="6">
        <v>3</v>
      </c>
      <c r="AE2332" t="s">
        <v>744</v>
      </c>
      <c r="AF2332" t="s">
        <v>921</v>
      </c>
      <c r="AG2332" t="s">
        <v>756</v>
      </c>
      <c r="AH2332" t="s">
        <v>756</v>
      </c>
      <c r="AI2332" t="str">
        <f t="shared" si="3349"/>
        <v>e</v>
      </c>
      <c r="AJ2332" t="str">
        <f t="shared" si="3350"/>
        <v/>
      </c>
      <c r="AK2332" t="str">
        <f t="shared" si="3351"/>
        <v/>
      </c>
      <c r="AL2332" t="str">
        <f t="shared" si="3352"/>
        <v/>
      </c>
      <c r="AM2332" t="str">
        <f t="shared" si="3353"/>
        <v/>
      </c>
      <c r="AN2332" t="str">
        <f t="shared" si="3354"/>
        <v>Away</v>
      </c>
      <c r="AO2332" t="str">
        <f t="shared" si="3355"/>
        <v>a</v>
      </c>
      <c r="AP2332" t="str">
        <f t="shared" si="3356"/>
        <v/>
      </c>
      <c r="AQ2332" t="str">
        <f t="shared" si="3357"/>
        <v/>
      </c>
      <c r="AR2332" t="str">
        <f t="shared" si="3358"/>
        <v>Away</v>
      </c>
      <c r="AS2332" t="str">
        <f t="shared" si="3359"/>
        <v>a</v>
      </c>
      <c r="AT2332" t="str">
        <f t="shared" si="3360"/>
        <v>Offensive</v>
      </c>
      <c r="AU2332" t="str">
        <f t="shared" si="3361"/>
        <v/>
      </c>
      <c r="AV2332" t="str">
        <f t="shared" si="3362"/>
        <v/>
      </c>
      <c r="AW2332" t="str" cm="1">
        <f t="array" ref="AW2332">IFERROR(IF(O2332&lt;&gt;"",O2332,IF(OR($S2332="",$T2332=""),"",IF(O2332&lt;&gt;"",O2332,IF($T2332&lt;&gt;"",_xlfn._xlws.FILTER(O:O,($BU:$BU=$BU2332)*($I:$I=$I2332)*($T:$T=$T2332)*($S:$S=_xlfn.MINIFS($S:$S,$T:$T,"="&amp;$T2332)),"")))))&amp;"",IF(O2332="","",""))&amp;""</f>
        <v>OffensivePlay_Zone-PuckRetrievalDumpIn</v>
      </c>
      <c r="AX2332" t="str" cm="1">
        <f t="array" ref="AX2332">IFERROR(IF(P2332&lt;&gt;"",P2332,IF(OR($S2332="",$T2332=""),"",IF($T2332&lt;&gt;"",_xlfn._xlws.FILTER(P:P,($BU:$BU=$BU2332)*($I:$I=$I2332)*($T:$T=$T2332)*($S:$S=_xlfn.MINIFS($S:$S,$T:$T,"="&amp;$T2332)),""))))&amp;"",IF(P2332="","",""))&amp;""</f>
        <v/>
      </c>
      <c r="AY2332" t="str" cm="1">
        <f t="array" ref="AY2332">IFERROR(IF(Q2332&lt;&gt;"",Q2332,IF(OR($S2332="",$T2332=""),"",IF($T2332&lt;&gt;"",_xlfn._xlws.FILTER(Q:Q,($BU:$BU=$BU2332)*($I:$I=$I2332)*($T:$T=$T2332)*($S:$S=_xlfn.MINIFS($S:$S,$T:$T,"="&amp;$T2332)),""))))&amp;"",IF(Q2332="","",""))&amp;""</f>
        <v>u</v>
      </c>
      <c r="AZ2332" t="str" cm="1">
        <f t="array" ref="AZ2332">IFERROR(IF(R2332&lt;&gt;"",R2332,IF(OR($S2332="",$T2332=""),"",IF($T2332&lt;&gt;"",_xlfn._xlws.FILTER(R:R,($BU:$BU=$BU2332)*($I:$I=$I2332)*($T:$T=$T2332)*($S:$S=_xlfn.MINIFS($S:$S,$T:$T,"="&amp;$T2332)),""))))&amp;"",IF(R2332="","",""))&amp;""</f>
        <v/>
      </c>
      <c r="BA2332" s="6">
        <f t="shared" si="3363"/>
        <v>202</v>
      </c>
      <c r="BB2332">
        <f t="shared" ref="BB2332:BD2332" si="3396">BB2331</f>
        <v>18987</v>
      </c>
      <c r="BC2332" t="str">
        <f t="shared" si="3396"/>
        <v>Velodrome</v>
      </c>
      <c r="BD2332" t="str">
        <f t="shared" si="3396"/>
        <v>Outlaws</v>
      </c>
      <c r="BE2332" t="s">
        <v>13</v>
      </c>
      <c r="BF2332" t="s">
        <v>586</v>
      </c>
      <c r="BI2332" cm="1">
        <f t="array" ref="BI2332">IFERROR(_xlfn._xlws.FILTER(shifts!A:A,(shifts!B:B=events!AD2332)*(shifts!AG:AG&gt;=events!BK2332)*(shifts!AH:AH&lt;=events!BL2332)),BI2331)</f>
        <v>82</v>
      </c>
      <c r="BJ2332" s="15">
        <f t="shared" si="3365"/>
        <v>0</v>
      </c>
      <c r="BK2332">
        <f t="shared" si="3366"/>
        <v>923</v>
      </c>
      <c r="BL2332">
        <f t="shared" si="3367"/>
        <v>923</v>
      </c>
      <c r="BM2332" s="15">
        <f>SUMIFS(BJ$2:BJ2332,K$2:K2332,"=Intermission")+SUMIFS(BJ$2:BJ2332,K$2:K2332,"=Timeout")</f>
        <v>143</v>
      </c>
      <c r="BN2332">
        <f t="shared" si="3368"/>
        <v>2303</v>
      </c>
      <c r="BO2332" s="19">
        <f t="shared" si="3369"/>
        <v>2460</v>
      </c>
      <c r="BP2332">
        <f t="shared" si="3370"/>
        <v>2455</v>
      </c>
      <c r="BQ2332" s="17">
        <f t="shared" si="3371"/>
        <v>2460</v>
      </c>
      <c r="BR2332" t="str">
        <f t="shared" si="3372"/>
        <v>event_team_player_1</v>
      </c>
      <c r="BS2332">
        <f>COUNTIFS(S$3:S2332,"="&amp;S2332,AI$3:AI2332,"="&amp;AI2332)</f>
        <v>1</v>
      </c>
      <c r="BT2332" t="str">
        <f>IFERROR(VLOOKUP(BB2332&amp;BU2332&amp;X2332,game_rosters!U:W,3,FALSE),"")</f>
        <v>P100032</v>
      </c>
      <c r="BU2332" t="str">
        <f t="shared" si="3373"/>
        <v>Outlaws</v>
      </c>
    </row>
    <row r="2333" spans="1:73" x14ac:dyDescent="0.2">
      <c r="A2333">
        <f t="shared" si="3348"/>
        <v>1</v>
      </c>
      <c r="I2333" s="44">
        <v>4</v>
      </c>
      <c r="K2333" t="s">
        <v>9</v>
      </c>
      <c r="L2333" t="s">
        <v>173</v>
      </c>
      <c r="M2333" t="s">
        <v>391</v>
      </c>
      <c r="N2333" t="s">
        <v>594</v>
      </c>
      <c r="O2333" t="s">
        <v>571</v>
      </c>
      <c r="Q2333" t="s">
        <v>594</v>
      </c>
      <c r="S2333">
        <v>1203</v>
      </c>
      <c r="T2333" t="s">
        <v>756</v>
      </c>
      <c r="W2333" t="s">
        <v>731</v>
      </c>
      <c r="X2333">
        <v>4</v>
      </c>
      <c r="Z2333">
        <v>1</v>
      </c>
      <c r="AA2333">
        <f t="shared" ref="AA2333:AA2396" si="3397">S2333+1000</f>
        <v>2203</v>
      </c>
      <c r="AB2333" t="str">
        <f t="shared" ref="AB2333:AB2396" si="3398">IF(T2333&lt;&gt;"",9000+T2333,"")</f>
        <v/>
      </c>
      <c r="AC2333">
        <f t="shared" si="3344"/>
        <v>2203</v>
      </c>
      <c r="AD2333" s="6">
        <v>3</v>
      </c>
      <c r="AE2333" t="s">
        <v>744</v>
      </c>
      <c r="AF2333" t="s">
        <v>921</v>
      </c>
      <c r="AG2333" t="s">
        <v>756</v>
      </c>
      <c r="AH2333" t="s">
        <v>756</v>
      </c>
      <c r="AI2333" t="str">
        <f t="shared" si="3349"/>
        <v>e</v>
      </c>
      <c r="AJ2333" t="str">
        <f t="shared" si="3350"/>
        <v/>
      </c>
      <c r="AK2333" t="str">
        <f t="shared" si="3351"/>
        <v/>
      </c>
      <c r="AL2333" t="str">
        <f t="shared" si="3352"/>
        <v/>
      </c>
      <c r="AM2333" t="str">
        <f t="shared" si="3353"/>
        <v/>
      </c>
      <c r="AN2333" t="str">
        <f t="shared" si="3354"/>
        <v>Away</v>
      </c>
      <c r="AO2333" t="str">
        <f t="shared" si="3355"/>
        <v>a</v>
      </c>
      <c r="AP2333" t="str">
        <f t="shared" si="3356"/>
        <v/>
      </c>
      <c r="AQ2333" t="str">
        <f t="shared" si="3357"/>
        <v/>
      </c>
      <c r="AR2333" t="str">
        <f t="shared" si="3358"/>
        <v>Away</v>
      </c>
      <c r="AS2333" t="str">
        <f t="shared" si="3359"/>
        <v>a</v>
      </c>
      <c r="AT2333" t="str">
        <f t="shared" si="3360"/>
        <v>Offensive</v>
      </c>
      <c r="AU2333" t="str">
        <f t="shared" si="3361"/>
        <v/>
      </c>
      <c r="AV2333" t="str">
        <f t="shared" si="3362"/>
        <v/>
      </c>
      <c r="AW2333" t="str" cm="1">
        <f t="array" ref="AW2333">IFERROR(IF(O2333&lt;&gt;"",O2333,IF(OR($S2333="",$T2333=""),"",IF(O2333&lt;&gt;"",O2333,IF($T2333&lt;&gt;"",_xlfn._xlws.FILTER(O:O,($BU:$BU=$BU2333)*($I:$I=$I2333)*($T:$T=$T2333)*($S:$S=_xlfn.MINIFS($S:$S,$T:$T,"="&amp;$T2333)),"")))))&amp;"",IF(O2333="","",""))&amp;""</f>
        <v>OffensivePlay_Zone-Dump/RimInZone</v>
      </c>
      <c r="AX2333" t="str" cm="1">
        <f t="array" ref="AX2333">IFERROR(IF(P2333&lt;&gt;"",P2333,IF(OR($S2333="",$T2333=""),"",IF($T2333&lt;&gt;"",_xlfn._xlws.FILTER(P:P,($BU:$BU=$BU2333)*($I:$I=$I2333)*($T:$T=$T2333)*($S:$S=_xlfn.MINIFS($S:$S,$T:$T,"="&amp;$T2333)),""))))&amp;"",IF(P2333="","",""))&amp;""</f>
        <v/>
      </c>
      <c r="AY2333" t="str" cm="1">
        <f t="array" ref="AY2333">IFERROR(IF(Q2333&lt;&gt;"",Q2333,IF(OR($S2333="",$T2333=""),"",IF($T2333&lt;&gt;"",_xlfn._xlws.FILTER(Q:Q,($BU:$BU=$BU2333)*($I:$I=$I2333)*($T:$T=$T2333)*($S:$S=_xlfn.MINIFS($S:$S,$T:$T,"="&amp;$T2333)),""))))&amp;"",IF(Q2333="","",""))&amp;""</f>
        <v>u</v>
      </c>
      <c r="AZ2333" t="str" cm="1">
        <f t="array" ref="AZ2333">IFERROR(IF(R2333&lt;&gt;"",R2333,IF(OR($S2333="",$T2333=""),"",IF($T2333&lt;&gt;"",_xlfn._xlws.FILTER(R:R,($BU:$BU=$BU2333)*($I:$I=$I2333)*($T:$T=$T2333)*($S:$S=_xlfn.MINIFS($S:$S,$T:$T,"="&amp;$T2333)),""))))&amp;"",IF(R2333="","",""))&amp;""</f>
        <v/>
      </c>
      <c r="BA2333" s="6">
        <f t="shared" si="3363"/>
        <v>202</v>
      </c>
      <c r="BB2333">
        <f t="shared" ref="BB2333:BD2333" si="3399">BB2332</f>
        <v>18987</v>
      </c>
      <c r="BC2333" t="str">
        <f t="shared" si="3399"/>
        <v>Velodrome</v>
      </c>
      <c r="BD2333" t="str">
        <f t="shared" si="3399"/>
        <v>Outlaws</v>
      </c>
      <c r="BE2333" t="s">
        <v>9</v>
      </c>
      <c r="BF2333" t="s">
        <v>173</v>
      </c>
      <c r="BI2333" cm="1">
        <f t="array" ref="BI2333">IFERROR(_xlfn._xlws.FILTER(shifts!A:A,(shifts!B:B=events!AD2333)*(shifts!AG:AG&gt;=events!BK2333)*(shifts!AH:AH&lt;=events!BL2333)),BI2332)</f>
        <v>82</v>
      </c>
      <c r="BJ2333" s="15">
        <f t="shared" si="3365"/>
        <v>0</v>
      </c>
      <c r="BK2333">
        <f t="shared" si="3366"/>
        <v>923</v>
      </c>
      <c r="BL2333">
        <f t="shared" si="3367"/>
        <v>923</v>
      </c>
      <c r="BM2333" s="15">
        <f>SUMIFS(BJ$2:BJ2333,K$2:K2333,"=Intermission")+SUMIFS(BJ$2:BJ2333,K$2:K2333,"=Timeout")</f>
        <v>143</v>
      </c>
      <c r="BN2333">
        <f t="shared" si="3368"/>
        <v>2303</v>
      </c>
      <c r="BO2333" s="19">
        <f t="shared" si="3369"/>
        <v>2460</v>
      </c>
      <c r="BP2333">
        <f t="shared" si="3370"/>
        <v>2455</v>
      </c>
      <c r="BQ2333" s="17">
        <f t="shared" si="3371"/>
        <v>2460</v>
      </c>
      <c r="BR2333" t="str">
        <f t="shared" si="3372"/>
        <v>event_team_player_1</v>
      </c>
      <c r="BS2333">
        <f>COUNTIFS(S$3:S2333,"="&amp;S2333,AI$3:AI2333,"="&amp;AI2333)</f>
        <v>1</v>
      </c>
      <c r="BT2333" t="str">
        <f>IFERROR(VLOOKUP(BB2333&amp;BU2333&amp;X2333,game_rosters!U:W,3,FALSE),"")</f>
        <v>P100032</v>
      </c>
      <c r="BU2333" t="str">
        <f t="shared" si="3373"/>
        <v>Outlaws</v>
      </c>
    </row>
    <row r="2334" spans="1:73" x14ac:dyDescent="0.2">
      <c r="A2334">
        <f t="shared" si="3348"/>
        <v>1</v>
      </c>
      <c r="I2334" s="44">
        <v>9</v>
      </c>
      <c r="K2334" t="s">
        <v>13</v>
      </c>
      <c r="L2334" t="s">
        <v>586</v>
      </c>
      <c r="N2334" t="s">
        <v>595</v>
      </c>
      <c r="O2334" t="s">
        <v>604</v>
      </c>
      <c r="Q2334" t="s">
        <v>595</v>
      </c>
      <c r="R2334" s="51">
        <v>1</v>
      </c>
      <c r="S2334">
        <v>1204</v>
      </c>
      <c r="T2334" t="s">
        <v>756</v>
      </c>
      <c r="W2334" t="s">
        <v>735</v>
      </c>
      <c r="X2334">
        <v>9</v>
      </c>
      <c r="Z2334">
        <v>1</v>
      </c>
      <c r="AA2334">
        <f t="shared" si="3397"/>
        <v>2204</v>
      </c>
      <c r="AB2334" t="str">
        <f t="shared" si="3398"/>
        <v/>
      </c>
      <c r="AC2334">
        <f t="shared" si="3344"/>
        <v>2204</v>
      </c>
      <c r="AD2334" s="6">
        <v>3</v>
      </c>
      <c r="AE2334" t="s">
        <v>744</v>
      </c>
      <c r="AF2334" t="s">
        <v>744</v>
      </c>
      <c r="AG2334" t="s">
        <v>756</v>
      </c>
      <c r="AH2334" t="s">
        <v>756</v>
      </c>
      <c r="AI2334" t="str">
        <f t="shared" si="3349"/>
        <v>e</v>
      </c>
      <c r="AJ2334" t="str">
        <f t="shared" si="3350"/>
        <v/>
      </c>
      <c r="AK2334" t="str">
        <f t="shared" si="3351"/>
        <v/>
      </c>
      <c r="AL2334" t="str">
        <f t="shared" si="3352"/>
        <v/>
      </c>
      <c r="AM2334" t="str">
        <f t="shared" si="3353"/>
        <v/>
      </c>
      <c r="AN2334" t="str">
        <f t="shared" si="3354"/>
        <v>Home</v>
      </c>
      <c r="AO2334" t="str">
        <f t="shared" si="3355"/>
        <v>h</v>
      </c>
      <c r="AP2334" t="str">
        <f t="shared" si="3356"/>
        <v/>
      </c>
      <c r="AQ2334" t="str">
        <f t="shared" si="3357"/>
        <v/>
      </c>
      <c r="AR2334" t="str">
        <f t="shared" si="3358"/>
        <v>Home</v>
      </c>
      <c r="AS2334" t="str">
        <f t="shared" si="3359"/>
        <v>h</v>
      </c>
      <c r="AT2334" t="str">
        <f t="shared" si="3360"/>
        <v>Offensive</v>
      </c>
      <c r="AU2334" t="str">
        <f t="shared" si="3361"/>
        <v/>
      </c>
      <c r="AV2334" t="str">
        <f t="shared" si="3362"/>
        <v/>
      </c>
      <c r="AW2334" t="str" cm="1">
        <f t="array" ref="AW2334">IFERROR(IF(O2334&lt;&gt;"",O2334,IF(OR($S2334="",$T2334=""),"",IF(O2334&lt;&gt;"",O2334,IF($T2334&lt;&gt;"",_xlfn._xlws.FILTER(O:O,($BU:$BU=$BU2334)*($I:$I=$I2334)*($T:$T=$T2334)*($S:$S=_xlfn.MINIFS($S:$S,$T:$T,"="&amp;$T2334)),"")))))&amp;"",IF(O2334="","",""))&amp;""</f>
        <v>OffensivePlay_Zone-PuckRetrievalDumpIn</v>
      </c>
      <c r="AX2334" t="str" cm="1">
        <f t="array" ref="AX2334">IFERROR(IF(P2334&lt;&gt;"",P2334,IF(OR($S2334="",$T2334=""),"",IF($T2334&lt;&gt;"",_xlfn._xlws.FILTER(P:P,($BU:$BU=$BU2334)*($I:$I=$I2334)*($T:$T=$T2334)*($S:$S=_xlfn.MINIFS($S:$S,$T:$T,"="&amp;$T2334)),""))))&amp;"",IF(P2334="","",""))&amp;""</f>
        <v/>
      </c>
      <c r="AY2334" t="str" cm="1">
        <f t="array" ref="AY2334">IFERROR(IF(Q2334&lt;&gt;"",Q2334,IF(OR($S2334="",$T2334=""),"",IF($T2334&lt;&gt;"",_xlfn._xlws.FILTER(Q:Q,($BU:$BU=$BU2334)*($I:$I=$I2334)*($T:$T=$T2334)*($S:$S=_xlfn.MINIFS($S:$S,$T:$T,"="&amp;$T2334)),""))))&amp;"",IF(Q2334="","",""))&amp;""</f>
        <v>s</v>
      </c>
      <c r="AZ2334" t="str" cm="1">
        <f t="array" ref="AZ2334">IFERROR(IF(R2334&lt;&gt;"",R2334,IF(OR($S2334="",$T2334=""),"",IF($T2334&lt;&gt;"",_xlfn._xlws.FILTER(R:R,($BU:$BU=$BU2334)*($I:$I=$I2334)*($T:$T=$T2334)*($S:$S=_xlfn.MINIFS($S:$S,$T:$T,"="&amp;$T2334)),""))))&amp;"",IF(R2334="","",""))&amp;""</f>
        <v>1</v>
      </c>
      <c r="BA2334" s="6">
        <f t="shared" si="3363"/>
        <v>202</v>
      </c>
      <c r="BB2334">
        <f t="shared" ref="BB2334:BD2334" si="3400">BB2333</f>
        <v>18987</v>
      </c>
      <c r="BC2334" t="str">
        <f t="shared" si="3400"/>
        <v>Velodrome</v>
      </c>
      <c r="BD2334" t="str">
        <f t="shared" si="3400"/>
        <v>Outlaws</v>
      </c>
      <c r="BE2334" t="s">
        <v>13</v>
      </c>
      <c r="BF2334" t="s">
        <v>586</v>
      </c>
      <c r="BI2334" cm="1">
        <f t="array" ref="BI2334">IFERROR(_xlfn._xlws.FILTER(shifts!A:A,(shifts!B:B=events!AD2334)*(shifts!AG:AG&gt;=events!BK2334)*(shifts!AH:AH&lt;=events!BL2334)),BI2333)</f>
        <v>82</v>
      </c>
      <c r="BJ2334" s="15">
        <f t="shared" si="3365"/>
        <v>0</v>
      </c>
      <c r="BK2334">
        <f t="shared" si="3366"/>
        <v>915</v>
      </c>
      <c r="BL2334">
        <f t="shared" si="3367"/>
        <v>915</v>
      </c>
      <c r="BM2334" s="15">
        <f>SUMIFS(BJ$2:BJ2334,K$2:K2334,"=Intermission")+SUMIFS(BJ$2:BJ2334,K$2:K2334,"=Timeout")</f>
        <v>143</v>
      </c>
      <c r="BN2334">
        <f t="shared" si="3368"/>
        <v>2303</v>
      </c>
      <c r="BO2334" s="19">
        <f t="shared" si="3369"/>
        <v>2468</v>
      </c>
      <c r="BP2334">
        <f t="shared" si="3370"/>
        <v>2463</v>
      </c>
      <c r="BQ2334" s="17">
        <f t="shared" si="3371"/>
        <v>2468</v>
      </c>
      <c r="BR2334" t="str">
        <f t="shared" si="3372"/>
        <v>event_team_player_1</v>
      </c>
      <c r="BS2334">
        <f>COUNTIFS(S$3:S2334,"="&amp;S2334,AI$3:AI2334,"="&amp;AI2334)</f>
        <v>1</v>
      </c>
      <c r="BT2334" t="str">
        <f>IFERROR(VLOOKUP(BB2334&amp;BU2334&amp;X2334,game_rosters!U:W,3,FALSE),"")</f>
        <v>P100105</v>
      </c>
      <c r="BU2334" t="str">
        <f t="shared" si="3373"/>
        <v>Velodrome</v>
      </c>
    </row>
    <row r="2335" spans="1:73" x14ac:dyDescent="0.2">
      <c r="A2335" t="str">
        <f t="shared" si="3348"/>
        <v/>
      </c>
      <c r="I2335" s="44">
        <v>56</v>
      </c>
      <c r="O2335" t="s">
        <v>623</v>
      </c>
      <c r="Q2335" t="s">
        <v>594</v>
      </c>
      <c r="R2335" s="51">
        <v>1</v>
      </c>
      <c r="S2335">
        <v>1204</v>
      </c>
      <c r="T2335" t="s">
        <v>756</v>
      </c>
      <c r="X2335">
        <v>56</v>
      </c>
      <c r="AA2335">
        <f t="shared" si="3397"/>
        <v>2204</v>
      </c>
      <c r="AB2335" t="str">
        <f t="shared" si="3398"/>
        <v/>
      </c>
      <c r="AC2335">
        <f t="shared" si="3344"/>
        <v>2204</v>
      </c>
      <c r="AD2335" s="6">
        <v>3</v>
      </c>
      <c r="AE2335" t="s">
        <v>744</v>
      </c>
      <c r="AF2335" t="s">
        <v>744</v>
      </c>
      <c r="AG2335" t="s">
        <v>756</v>
      </c>
      <c r="AH2335" t="s">
        <v>756</v>
      </c>
      <c r="AI2335" t="str">
        <f t="shared" si="3349"/>
        <v>o</v>
      </c>
      <c r="AJ2335" t="str">
        <f t="shared" si="3350"/>
        <v/>
      </c>
      <c r="AK2335" t="str">
        <f t="shared" si="3351"/>
        <v/>
      </c>
      <c r="AL2335" t="str">
        <f t="shared" si="3352"/>
        <v/>
      </c>
      <c r="AM2335" t="str">
        <f t="shared" si="3353"/>
        <v/>
      </c>
      <c r="AN2335" t="str">
        <f t="shared" si="3354"/>
        <v>Home</v>
      </c>
      <c r="AO2335" t="str">
        <f t="shared" si="3355"/>
        <v>h</v>
      </c>
      <c r="AP2335" t="str">
        <f t="shared" si="3356"/>
        <v/>
      </c>
      <c r="AQ2335" t="str">
        <f t="shared" si="3357"/>
        <v/>
      </c>
      <c r="AR2335" t="str">
        <f t="shared" si="3358"/>
        <v>Home</v>
      </c>
      <c r="AS2335" t="str">
        <f t="shared" si="3359"/>
        <v>h</v>
      </c>
      <c r="AT2335" t="str">
        <f t="shared" si="3360"/>
        <v>Defensive</v>
      </c>
      <c r="AU2335" t="str">
        <f t="shared" si="3361"/>
        <v/>
      </c>
      <c r="AV2335" t="str">
        <f t="shared" si="3362"/>
        <v/>
      </c>
      <c r="AW2335" t="str" cm="1">
        <f t="array" ref="AW2335">IFERROR(IF(O2335&lt;&gt;"",O2335,IF(OR($S2335="",$T2335=""),"",IF(O2335&lt;&gt;"",O2335,IF($T2335&lt;&gt;"",_xlfn._xlws.FILTER(O:O,($BU:$BU=$BU2335)*($I:$I=$I2335)*($T:$T=$T2335)*($S:$S=_xlfn.MINIFS($S:$S,$T:$T,"="&amp;$T2335)),"")))))&amp;"",IF(O2335="","",""))&amp;""</f>
        <v>Defensive_PlayZone-PuckRecoveryDumpIn</v>
      </c>
      <c r="AX2335" t="str" cm="1">
        <f t="array" ref="AX2335">IFERROR(IF(P2335&lt;&gt;"",P2335,IF(OR($S2335="",$T2335=""),"",IF($T2335&lt;&gt;"",_xlfn._xlws.FILTER(P:P,($BU:$BU=$BU2335)*($I:$I=$I2335)*($T:$T=$T2335)*($S:$S=_xlfn.MINIFS($S:$S,$T:$T,"="&amp;$T2335)),""))))&amp;"",IF(P2335="","",""))&amp;""</f>
        <v/>
      </c>
      <c r="AY2335" t="str" cm="1">
        <f t="array" ref="AY2335">IFERROR(IF(Q2335&lt;&gt;"",Q2335,IF(OR($S2335="",$T2335=""),"",IF($T2335&lt;&gt;"",_xlfn._xlws.FILTER(Q:Q,($BU:$BU=$BU2335)*($I:$I=$I2335)*($T:$T=$T2335)*($S:$S=_xlfn.MINIFS($S:$S,$T:$T,"="&amp;$T2335)),""))))&amp;"",IF(Q2335="","",""))&amp;""</f>
        <v>u</v>
      </c>
      <c r="AZ2335" t="str" cm="1">
        <f t="array" ref="AZ2335">IFERROR(IF(R2335&lt;&gt;"",R2335,IF(OR($S2335="",$T2335=""),"",IF($T2335&lt;&gt;"",_xlfn._xlws.FILTER(R:R,($BU:$BU=$BU2335)*($I:$I=$I2335)*($T:$T=$T2335)*($S:$S=_xlfn.MINIFS($S:$S,$T:$T,"="&amp;$T2335)),""))))&amp;"",IF(R2335="","",""))&amp;""</f>
        <v>1</v>
      </c>
      <c r="BA2335" s="6">
        <f t="shared" si="3363"/>
        <v>202</v>
      </c>
      <c r="BB2335">
        <f t="shared" ref="BB2335:BD2335" si="3401">BB2334</f>
        <v>18987</v>
      </c>
      <c r="BC2335" t="str">
        <f t="shared" si="3401"/>
        <v>Velodrome</v>
      </c>
      <c r="BD2335" t="str">
        <f t="shared" si="3401"/>
        <v>Outlaws</v>
      </c>
      <c r="BE2335" t="s">
        <v>13</v>
      </c>
      <c r="BF2335" t="s">
        <v>586</v>
      </c>
      <c r="BI2335" cm="1">
        <f t="array" ref="BI2335">IFERROR(_xlfn._xlws.FILTER(shifts!A:A,(shifts!B:B=events!AD2335)*(shifts!AG:AG&gt;=events!BK2335)*(shifts!AH:AH&lt;=events!BL2335)),BI2334)</f>
        <v>82</v>
      </c>
      <c r="BJ2335" s="15">
        <f t="shared" si="3365"/>
        <v>0</v>
      </c>
      <c r="BK2335">
        <f t="shared" si="3366"/>
        <v>915</v>
      </c>
      <c r="BL2335">
        <f t="shared" si="3367"/>
        <v>915</v>
      </c>
      <c r="BM2335" s="15">
        <f>SUMIFS(BJ$2:BJ2335,K$2:K2335,"=Intermission")+SUMIFS(BJ$2:BJ2335,K$2:K2335,"=Timeout")</f>
        <v>143</v>
      </c>
      <c r="BN2335">
        <f t="shared" si="3368"/>
        <v>2303</v>
      </c>
      <c r="BO2335" s="19">
        <f t="shared" si="3369"/>
        <v>2468</v>
      </c>
      <c r="BP2335">
        <f t="shared" si="3370"/>
        <v>2463</v>
      </c>
      <c r="BQ2335" s="17">
        <f t="shared" si="3371"/>
        <v>2468</v>
      </c>
      <c r="BR2335" t="str">
        <f t="shared" si="3372"/>
        <v>opp_team_player_1</v>
      </c>
      <c r="BS2335">
        <f>COUNTIFS(S$3:S2335,"="&amp;S2335,AI$3:AI2335,"="&amp;AI2335)</f>
        <v>1</v>
      </c>
      <c r="BT2335" t="str">
        <f>IFERROR(VLOOKUP(BB2335&amp;BU2335&amp;X2335,game_rosters!U:W,3,FALSE),"")</f>
        <v>P100099</v>
      </c>
      <c r="BU2335" t="str">
        <f t="shared" si="3373"/>
        <v>Outlaws</v>
      </c>
    </row>
    <row r="2336" spans="1:73" x14ac:dyDescent="0.2">
      <c r="A2336">
        <f t="shared" si="3348"/>
        <v>1</v>
      </c>
      <c r="I2336" s="44">
        <v>9</v>
      </c>
      <c r="K2336" t="s">
        <v>7</v>
      </c>
      <c r="L2336" t="s">
        <v>172</v>
      </c>
      <c r="M2336" t="s">
        <v>68</v>
      </c>
      <c r="N2336" t="s">
        <v>595</v>
      </c>
      <c r="O2336" t="s">
        <v>654</v>
      </c>
      <c r="Q2336" t="s">
        <v>595</v>
      </c>
      <c r="R2336" s="51">
        <v>1</v>
      </c>
      <c r="S2336">
        <v>1205</v>
      </c>
      <c r="T2336" t="s">
        <v>756</v>
      </c>
      <c r="W2336" t="s">
        <v>735</v>
      </c>
      <c r="X2336">
        <v>9</v>
      </c>
      <c r="Z2336">
        <v>1</v>
      </c>
      <c r="AA2336">
        <f t="shared" si="3397"/>
        <v>2205</v>
      </c>
      <c r="AB2336" t="str">
        <f t="shared" si="3398"/>
        <v/>
      </c>
      <c r="AC2336">
        <f t="shared" si="3344"/>
        <v>2205</v>
      </c>
      <c r="AD2336" s="6">
        <v>3</v>
      </c>
      <c r="AE2336" t="s">
        <v>744</v>
      </c>
      <c r="AF2336" t="s">
        <v>744</v>
      </c>
      <c r="AG2336" t="s">
        <v>756</v>
      </c>
      <c r="AH2336" t="s">
        <v>756</v>
      </c>
      <c r="AI2336" t="str">
        <f t="shared" si="3349"/>
        <v>e</v>
      </c>
      <c r="AJ2336" t="str">
        <f t="shared" si="3350"/>
        <v/>
      </c>
      <c r="AK2336" t="str">
        <f t="shared" si="3351"/>
        <v/>
      </c>
      <c r="AL2336" t="str">
        <f t="shared" si="3352"/>
        <v/>
      </c>
      <c r="AM2336" t="str">
        <f t="shared" si="3353"/>
        <v/>
      </c>
      <c r="AN2336" t="str">
        <f t="shared" si="3354"/>
        <v>Home</v>
      </c>
      <c r="AO2336" t="str">
        <f t="shared" si="3355"/>
        <v>h</v>
      </c>
      <c r="AP2336" t="str">
        <f t="shared" si="3356"/>
        <v/>
      </c>
      <c r="AQ2336" t="str">
        <f t="shared" si="3357"/>
        <v/>
      </c>
      <c r="AR2336" t="str">
        <f t="shared" si="3358"/>
        <v>Home</v>
      </c>
      <c r="AS2336" t="str">
        <f t="shared" si="3359"/>
        <v>h</v>
      </c>
      <c r="AT2336" t="str">
        <f t="shared" si="3360"/>
        <v>Offensive</v>
      </c>
      <c r="AU2336" t="str">
        <f t="shared" si="3361"/>
        <v/>
      </c>
      <c r="AV2336" t="str">
        <f t="shared" si="3362"/>
        <v/>
      </c>
      <c r="AW2336" t="str" cm="1">
        <f t="array" ref="AW2336">IFERROR(IF(O2336&lt;&gt;"",O2336,IF(OR($S2336="",$T2336=""),"",IF(O2336&lt;&gt;"",O2336,IF($T2336&lt;&gt;"",_xlfn._xlws.FILTER(O:O,($BU:$BU=$BU2336)*($I:$I=$I2336)*($T:$T=$T2336)*($S:$S=_xlfn.MINIFS($S:$S,$T:$T,"="&amp;$T2336)),"")))))&amp;"",IF(O2336="","",""))&amp;""</f>
        <v>OffensivePlay_Pass-SecondTouch</v>
      </c>
      <c r="AX2336" t="str" cm="1">
        <f t="array" ref="AX2336">IFERROR(IF(P2336&lt;&gt;"",P2336,IF(OR($S2336="",$T2336=""),"",IF($T2336&lt;&gt;"",_xlfn._xlws.FILTER(P:P,($BU:$BU=$BU2336)*($I:$I=$I2336)*($T:$T=$T2336)*($S:$S=_xlfn.MINIFS($S:$S,$T:$T,"="&amp;$T2336)),""))))&amp;"",IF(P2336="","",""))&amp;""</f>
        <v/>
      </c>
      <c r="AY2336" t="str" cm="1">
        <f t="array" ref="AY2336">IFERROR(IF(Q2336&lt;&gt;"",Q2336,IF(OR($S2336="",$T2336=""),"",IF($T2336&lt;&gt;"",_xlfn._xlws.FILTER(Q:Q,($BU:$BU=$BU2336)*($I:$I=$I2336)*($T:$T=$T2336)*($S:$S=_xlfn.MINIFS($S:$S,$T:$T,"="&amp;$T2336)),""))))&amp;"",IF(Q2336="","",""))&amp;""</f>
        <v>s</v>
      </c>
      <c r="AZ2336" t="str" cm="1">
        <f t="array" ref="AZ2336">IFERROR(IF(R2336&lt;&gt;"",R2336,IF(OR($S2336="",$T2336=""),"",IF($T2336&lt;&gt;"",_xlfn._xlws.FILTER(R:R,($BU:$BU=$BU2336)*($I:$I=$I2336)*($T:$T=$T2336)*($S:$S=_xlfn.MINIFS($S:$S,$T:$T,"="&amp;$T2336)),""))))&amp;"",IF(R2336="","",""))&amp;""</f>
        <v>1</v>
      </c>
      <c r="BA2336" s="6">
        <f t="shared" si="3363"/>
        <v>202</v>
      </c>
      <c r="BB2336">
        <f t="shared" ref="BB2336:BD2336" si="3402">BB2335</f>
        <v>18987</v>
      </c>
      <c r="BC2336" t="str">
        <f t="shared" si="3402"/>
        <v>Velodrome</v>
      </c>
      <c r="BD2336" t="str">
        <f t="shared" si="3402"/>
        <v>Outlaws</v>
      </c>
      <c r="BE2336" t="s">
        <v>7</v>
      </c>
      <c r="BF2336" t="s">
        <v>172</v>
      </c>
      <c r="BI2336" cm="1">
        <f t="array" ref="BI2336">IFERROR(_xlfn._xlws.FILTER(shifts!A:A,(shifts!B:B=events!AD2336)*(shifts!AG:AG&gt;=events!BK2336)*(shifts!AH:AH&lt;=events!BL2336)),BI2335)</f>
        <v>82</v>
      </c>
      <c r="BJ2336" s="15">
        <f t="shared" si="3365"/>
        <v>0</v>
      </c>
      <c r="BK2336">
        <f t="shared" si="3366"/>
        <v>915</v>
      </c>
      <c r="BL2336">
        <f t="shared" si="3367"/>
        <v>915</v>
      </c>
      <c r="BM2336" s="15">
        <f>SUMIFS(BJ$2:BJ2336,K$2:K2336,"=Intermission")+SUMIFS(BJ$2:BJ2336,K$2:K2336,"=Timeout")</f>
        <v>143</v>
      </c>
      <c r="BN2336">
        <f t="shared" si="3368"/>
        <v>2303</v>
      </c>
      <c r="BO2336" s="19">
        <f t="shared" si="3369"/>
        <v>2468</v>
      </c>
      <c r="BP2336">
        <f t="shared" si="3370"/>
        <v>2463</v>
      </c>
      <c r="BQ2336" s="17">
        <f t="shared" si="3371"/>
        <v>2468</v>
      </c>
      <c r="BR2336" t="str">
        <f t="shared" si="3372"/>
        <v>event_team_player_1</v>
      </c>
      <c r="BS2336">
        <f>COUNTIFS(S$3:S2336,"="&amp;S2336,AI$3:AI2336,"="&amp;AI2336)</f>
        <v>1</v>
      </c>
      <c r="BT2336" t="str">
        <f>IFERROR(VLOOKUP(BB2336&amp;BU2336&amp;X2336,game_rosters!U:W,3,FALSE),"")</f>
        <v>P100105</v>
      </c>
      <c r="BU2336" t="str">
        <f t="shared" si="3373"/>
        <v>Velodrome</v>
      </c>
    </row>
    <row r="2337" spans="1:73" x14ac:dyDescent="0.2">
      <c r="A2337" t="str">
        <f t="shared" si="3348"/>
        <v/>
      </c>
      <c r="I2337" s="44">
        <v>70</v>
      </c>
      <c r="S2337">
        <v>1205</v>
      </c>
      <c r="T2337" t="s">
        <v>756</v>
      </c>
      <c r="X2337">
        <v>70</v>
      </c>
      <c r="Z2337">
        <v>1</v>
      </c>
      <c r="AA2337">
        <f t="shared" si="3397"/>
        <v>2205</v>
      </c>
      <c r="AB2337" t="str">
        <f t="shared" si="3398"/>
        <v/>
      </c>
      <c r="AC2337">
        <f t="shared" si="3344"/>
        <v>2205</v>
      </c>
      <c r="AD2337" s="6">
        <v>3</v>
      </c>
      <c r="AE2337" t="s">
        <v>744</v>
      </c>
      <c r="AF2337" t="s">
        <v>744</v>
      </c>
      <c r="AG2337" t="s">
        <v>756</v>
      </c>
      <c r="AH2337" t="s">
        <v>756</v>
      </c>
      <c r="AI2337" t="str">
        <f t="shared" si="3349"/>
        <v>e</v>
      </c>
      <c r="AJ2337" t="str">
        <f t="shared" si="3350"/>
        <v/>
      </c>
      <c r="AK2337" t="str">
        <f t="shared" si="3351"/>
        <v/>
      </c>
      <c r="AL2337" t="str">
        <f t="shared" si="3352"/>
        <v/>
      </c>
      <c r="AM2337" t="str">
        <f t="shared" si="3353"/>
        <v/>
      </c>
      <c r="AN2337" t="str">
        <f t="shared" si="3354"/>
        <v>Home</v>
      </c>
      <c r="AO2337" t="str">
        <f t="shared" si="3355"/>
        <v>h</v>
      </c>
      <c r="AP2337" t="str">
        <f t="shared" si="3356"/>
        <v/>
      </c>
      <c r="AQ2337" t="str">
        <f t="shared" si="3357"/>
        <v/>
      </c>
      <c r="AR2337" t="str">
        <f t="shared" si="3358"/>
        <v>Home</v>
      </c>
      <c r="AS2337" t="str">
        <f t="shared" si="3359"/>
        <v>h</v>
      </c>
      <c r="AT2337" t="str">
        <f t="shared" si="3360"/>
        <v>Offensive</v>
      </c>
      <c r="AU2337" t="str">
        <f t="shared" si="3361"/>
        <v/>
      </c>
      <c r="AV2337" t="str">
        <f t="shared" si="3362"/>
        <v/>
      </c>
      <c r="AW2337" t="str" cm="1">
        <f t="array" ref="AW2337">IFERROR(IF(O2337&lt;&gt;"",O2337,IF(OR($S2337="",$T2337=""),"",IF(O2337&lt;&gt;"",O2337,IF($T2337&lt;&gt;"",_xlfn._xlws.FILTER(O:O,($BU:$BU=$BU2337)*($I:$I=$I2337)*($T:$T=$T2337)*($S:$S=_xlfn.MINIFS($S:$S,$T:$T,"="&amp;$T2337)),"")))))&amp;"",IF(O2337="","",""))&amp;""</f>
        <v/>
      </c>
      <c r="AX2337" t="str" cm="1">
        <f t="array" ref="AX2337">IFERROR(IF(P2337&lt;&gt;"",P2337,IF(OR($S2337="",$T2337=""),"",IF($T2337&lt;&gt;"",_xlfn._xlws.FILTER(P:P,($BU:$BU=$BU2337)*($I:$I=$I2337)*($T:$T=$T2337)*($S:$S=_xlfn.MINIFS($S:$S,$T:$T,"="&amp;$T2337)),""))))&amp;"",IF(P2337="","",""))&amp;""</f>
        <v/>
      </c>
      <c r="AY2337" t="str" cm="1">
        <f t="array" ref="AY2337">IFERROR(IF(Q2337&lt;&gt;"",Q2337,IF(OR($S2337="",$T2337=""),"",IF($T2337&lt;&gt;"",_xlfn._xlws.FILTER(Q:Q,($BU:$BU=$BU2337)*($I:$I=$I2337)*($T:$T=$T2337)*($S:$S=_xlfn.MINIFS($S:$S,$T:$T,"="&amp;$T2337)),""))))&amp;"",IF(Q2337="","",""))&amp;""</f>
        <v/>
      </c>
      <c r="AZ2337" t="str" cm="1">
        <f t="array" ref="AZ2337">IFERROR(IF(R2337&lt;&gt;"",R2337,IF(OR($S2337="",$T2337=""),"",IF($T2337&lt;&gt;"",_xlfn._xlws.FILTER(R:R,($BU:$BU=$BU2337)*($I:$I=$I2337)*($T:$T=$T2337)*($S:$S=_xlfn.MINIFS($S:$S,$T:$T,"="&amp;$T2337)),""))))&amp;"",IF(R2337="","",""))&amp;""</f>
        <v/>
      </c>
      <c r="BA2337" s="6">
        <f t="shared" si="3363"/>
        <v>202</v>
      </c>
      <c r="BB2337">
        <f t="shared" ref="BB2337:BD2337" si="3403">BB2336</f>
        <v>18987</v>
      </c>
      <c r="BC2337" t="str">
        <f t="shared" si="3403"/>
        <v>Velodrome</v>
      </c>
      <c r="BD2337" t="str">
        <f t="shared" si="3403"/>
        <v>Outlaws</v>
      </c>
      <c r="BE2337" t="s">
        <v>7</v>
      </c>
      <c r="BF2337" t="s">
        <v>172</v>
      </c>
      <c r="BI2337" cm="1">
        <f t="array" ref="BI2337">IFERROR(_xlfn._xlws.FILTER(shifts!A:A,(shifts!B:B=events!AD2337)*(shifts!AG:AG&gt;=events!BK2337)*(shifts!AH:AH&lt;=events!BL2337)),BI2336)</f>
        <v>82</v>
      </c>
      <c r="BJ2337" s="15">
        <f t="shared" si="3365"/>
        <v>0</v>
      </c>
      <c r="BK2337">
        <f t="shared" si="3366"/>
        <v>915</v>
      </c>
      <c r="BL2337">
        <f t="shared" si="3367"/>
        <v>915</v>
      </c>
      <c r="BM2337" s="15">
        <f>SUMIFS(BJ$2:BJ2337,K$2:K2337,"=Intermission")+SUMIFS(BJ$2:BJ2337,K$2:K2337,"=Timeout")</f>
        <v>143</v>
      </c>
      <c r="BN2337">
        <f t="shared" si="3368"/>
        <v>2303</v>
      </c>
      <c r="BO2337" s="19">
        <f t="shared" si="3369"/>
        <v>2468</v>
      </c>
      <c r="BP2337">
        <f t="shared" si="3370"/>
        <v>2463</v>
      </c>
      <c r="BQ2337" s="17">
        <f t="shared" si="3371"/>
        <v>2468</v>
      </c>
      <c r="BR2337" t="str">
        <f t="shared" si="3372"/>
        <v>event_team_player_2</v>
      </c>
      <c r="BS2337">
        <f>COUNTIFS(S$3:S2337,"="&amp;S2337,AI$3:AI2337,"="&amp;AI2337)</f>
        <v>2</v>
      </c>
      <c r="BT2337" t="str">
        <f>IFERROR(VLOOKUP(BB2337&amp;BU2337&amp;X2337,game_rosters!U:W,3,FALSE),"")</f>
        <v>P100001</v>
      </c>
      <c r="BU2337" t="str">
        <f t="shared" si="3373"/>
        <v>Velodrome</v>
      </c>
    </row>
    <row r="2338" spans="1:73" x14ac:dyDescent="0.2">
      <c r="A2338" t="str">
        <f t="shared" si="3348"/>
        <v/>
      </c>
      <c r="I2338" s="44">
        <v>56</v>
      </c>
      <c r="R2338" s="51">
        <v>1</v>
      </c>
      <c r="S2338">
        <v>1205</v>
      </c>
      <c r="T2338" t="s">
        <v>756</v>
      </c>
      <c r="X2338">
        <v>56</v>
      </c>
      <c r="AA2338">
        <f t="shared" si="3397"/>
        <v>2205</v>
      </c>
      <c r="AB2338" t="str">
        <f t="shared" si="3398"/>
        <v/>
      </c>
      <c r="AC2338">
        <f t="shared" si="3344"/>
        <v>2205</v>
      </c>
      <c r="AD2338" s="6">
        <v>3</v>
      </c>
      <c r="AE2338" t="s">
        <v>744</v>
      </c>
      <c r="AF2338" t="s">
        <v>744</v>
      </c>
      <c r="AG2338" t="s">
        <v>756</v>
      </c>
      <c r="AH2338" t="s">
        <v>756</v>
      </c>
      <c r="AI2338" t="str">
        <f t="shared" si="3349"/>
        <v>o</v>
      </c>
      <c r="AJ2338" t="str">
        <f t="shared" si="3350"/>
        <v/>
      </c>
      <c r="AK2338" t="str">
        <f t="shared" si="3351"/>
        <v/>
      </c>
      <c r="AL2338" t="str">
        <f t="shared" si="3352"/>
        <v/>
      </c>
      <c r="AM2338" t="str">
        <f t="shared" si="3353"/>
        <v/>
      </c>
      <c r="AN2338" t="str">
        <f t="shared" si="3354"/>
        <v>Home</v>
      </c>
      <c r="AO2338" t="str">
        <f t="shared" si="3355"/>
        <v>h</v>
      </c>
      <c r="AP2338" t="str">
        <f t="shared" si="3356"/>
        <v/>
      </c>
      <c r="AQ2338" t="str">
        <f t="shared" si="3357"/>
        <v/>
      </c>
      <c r="AR2338" t="str">
        <f t="shared" si="3358"/>
        <v>Home</v>
      </c>
      <c r="AS2338" t="str">
        <f t="shared" si="3359"/>
        <v>h</v>
      </c>
      <c r="AT2338" t="str">
        <f t="shared" si="3360"/>
        <v>Defensive</v>
      </c>
      <c r="AU2338" t="str">
        <f t="shared" si="3361"/>
        <v/>
      </c>
      <c r="AV2338" t="str">
        <f t="shared" si="3362"/>
        <v/>
      </c>
      <c r="AW2338" t="str" cm="1">
        <f t="array" ref="AW2338">IFERROR(IF(O2338&lt;&gt;"",O2338,IF(OR($S2338="",$T2338=""),"",IF(O2338&lt;&gt;"",O2338,IF($T2338&lt;&gt;"",_xlfn._xlws.FILTER(O:O,($BU:$BU=$BU2338)*($I:$I=$I2338)*($T:$T=$T2338)*($S:$S=_xlfn.MINIFS($S:$S,$T:$T,"="&amp;$T2338)),"")))))&amp;"",IF(O2338="","",""))&amp;""</f>
        <v/>
      </c>
      <c r="AX2338" t="str" cm="1">
        <f t="array" ref="AX2338">IFERROR(IF(P2338&lt;&gt;"",P2338,IF(OR($S2338="",$T2338=""),"",IF($T2338&lt;&gt;"",_xlfn._xlws.FILTER(P:P,($BU:$BU=$BU2338)*($I:$I=$I2338)*($T:$T=$T2338)*($S:$S=_xlfn.MINIFS($S:$S,$T:$T,"="&amp;$T2338)),""))))&amp;"",IF(P2338="","",""))&amp;""</f>
        <v/>
      </c>
      <c r="AY2338" t="str" cm="1">
        <f t="array" ref="AY2338">IFERROR(IF(Q2338&lt;&gt;"",Q2338,IF(OR($S2338="",$T2338=""),"",IF($T2338&lt;&gt;"",_xlfn._xlws.FILTER(Q:Q,($BU:$BU=$BU2338)*($I:$I=$I2338)*($T:$T=$T2338)*($S:$S=_xlfn.MINIFS($S:$S,$T:$T,"="&amp;$T2338)),""))))&amp;"",IF(Q2338="","",""))&amp;""</f>
        <v/>
      </c>
      <c r="AZ2338" t="str" cm="1">
        <f t="array" ref="AZ2338">IFERROR(IF(R2338&lt;&gt;"",R2338,IF(OR($S2338="",$T2338=""),"",IF($T2338&lt;&gt;"",_xlfn._xlws.FILTER(R:R,($BU:$BU=$BU2338)*($I:$I=$I2338)*($T:$T=$T2338)*($S:$S=_xlfn.MINIFS($S:$S,$T:$T,"="&amp;$T2338)),""))))&amp;"",IF(R2338="","",""))&amp;""</f>
        <v>1</v>
      </c>
      <c r="BA2338" s="6">
        <f t="shared" si="3363"/>
        <v>202</v>
      </c>
      <c r="BB2338">
        <f t="shared" ref="BB2338:BD2338" si="3404">BB2337</f>
        <v>18987</v>
      </c>
      <c r="BC2338" t="str">
        <f t="shared" si="3404"/>
        <v>Velodrome</v>
      </c>
      <c r="BD2338" t="str">
        <f t="shared" si="3404"/>
        <v>Outlaws</v>
      </c>
      <c r="BE2338" t="s">
        <v>7</v>
      </c>
      <c r="BF2338" t="s">
        <v>172</v>
      </c>
      <c r="BI2338" cm="1">
        <f t="array" ref="BI2338">IFERROR(_xlfn._xlws.FILTER(shifts!A:A,(shifts!B:B=events!AD2338)*(shifts!AG:AG&gt;=events!BK2338)*(shifts!AH:AH&lt;=events!BL2338)),BI2337)</f>
        <v>82</v>
      </c>
      <c r="BJ2338" s="15">
        <f t="shared" si="3365"/>
        <v>0</v>
      </c>
      <c r="BK2338">
        <f t="shared" si="3366"/>
        <v>915</v>
      </c>
      <c r="BL2338">
        <f t="shared" si="3367"/>
        <v>915</v>
      </c>
      <c r="BM2338" s="15">
        <f>SUMIFS(BJ$2:BJ2338,K$2:K2338,"=Intermission")+SUMIFS(BJ$2:BJ2338,K$2:K2338,"=Timeout")</f>
        <v>143</v>
      </c>
      <c r="BN2338">
        <f t="shared" si="3368"/>
        <v>2303</v>
      </c>
      <c r="BO2338" s="19">
        <f t="shared" si="3369"/>
        <v>2468</v>
      </c>
      <c r="BP2338">
        <f t="shared" si="3370"/>
        <v>2463</v>
      </c>
      <c r="BQ2338" s="17">
        <f t="shared" si="3371"/>
        <v>2468</v>
      </c>
      <c r="BR2338" t="str">
        <f t="shared" si="3372"/>
        <v>opp_team_player_1</v>
      </c>
      <c r="BS2338">
        <f>COUNTIFS(S$3:S2338,"="&amp;S2338,AI$3:AI2338,"="&amp;AI2338)</f>
        <v>1</v>
      </c>
      <c r="BT2338" t="str">
        <f>IFERROR(VLOOKUP(BB2338&amp;BU2338&amp;X2338,game_rosters!U:W,3,FALSE),"")</f>
        <v>P100099</v>
      </c>
      <c r="BU2338" t="str">
        <f t="shared" si="3373"/>
        <v>Outlaws</v>
      </c>
    </row>
    <row r="2339" spans="1:73" x14ac:dyDescent="0.2">
      <c r="A2339">
        <f t="shared" si="3348"/>
        <v>1</v>
      </c>
      <c r="I2339" s="44">
        <v>70</v>
      </c>
      <c r="K2339" t="s">
        <v>238</v>
      </c>
      <c r="L2339" t="s">
        <v>184</v>
      </c>
      <c r="M2339" t="s">
        <v>90</v>
      </c>
      <c r="N2339" t="s">
        <v>594</v>
      </c>
      <c r="S2339">
        <v>1206</v>
      </c>
      <c r="T2339">
        <v>189</v>
      </c>
      <c r="W2339" t="s">
        <v>735</v>
      </c>
      <c r="X2339">
        <v>70</v>
      </c>
      <c r="Z2339">
        <v>1</v>
      </c>
      <c r="AA2339">
        <f t="shared" si="3397"/>
        <v>2206</v>
      </c>
      <c r="AB2339">
        <f t="shared" si="3398"/>
        <v>9189</v>
      </c>
      <c r="AC2339">
        <f t="shared" si="3344"/>
        <v>9189</v>
      </c>
      <c r="AD2339" s="6">
        <v>3</v>
      </c>
      <c r="AE2339" t="s">
        <v>744</v>
      </c>
      <c r="AF2339" t="s">
        <v>744</v>
      </c>
      <c r="AG2339" t="s">
        <v>756</v>
      </c>
      <c r="AH2339" t="s">
        <v>756</v>
      </c>
      <c r="AI2339" t="str">
        <f t="shared" si="3349"/>
        <v>e</v>
      </c>
      <c r="AJ2339" t="str">
        <f t="shared" si="3350"/>
        <v/>
      </c>
      <c r="AK2339" t="str">
        <f t="shared" si="3351"/>
        <v/>
      </c>
      <c r="AL2339" t="str">
        <f t="shared" si="3352"/>
        <v/>
      </c>
      <c r="AM2339" t="str">
        <f t="shared" si="3353"/>
        <v/>
      </c>
      <c r="AN2339" t="str">
        <f t="shared" si="3354"/>
        <v>Home</v>
      </c>
      <c r="AO2339" t="str">
        <f t="shared" si="3355"/>
        <v>h</v>
      </c>
      <c r="AP2339" t="str">
        <f t="shared" si="3356"/>
        <v/>
      </c>
      <c r="AQ2339" t="str">
        <f t="shared" si="3357"/>
        <v/>
      </c>
      <c r="AR2339" t="str">
        <f t="shared" si="3358"/>
        <v>Home</v>
      </c>
      <c r="AS2339" t="str">
        <f t="shared" si="3359"/>
        <v>h</v>
      </c>
      <c r="AT2339" t="str">
        <f t="shared" si="3360"/>
        <v>Offensive</v>
      </c>
      <c r="AU2339" t="str">
        <f t="shared" si="3361"/>
        <v/>
      </c>
      <c r="AV2339" t="str">
        <f t="shared" si="3362"/>
        <v/>
      </c>
      <c r="AW2339" t="str" cm="1">
        <f t="array" ref="AW2339">IFERROR(IF(O2339&lt;&gt;"",O2339,IF(OR($S2339="",$T2339=""),"",IF(O2339&lt;&gt;"",O2339,IF($T2339&lt;&gt;"",_xlfn._xlws.FILTER(O:O,($BU:$BU=$BU2339)*($I:$I=$I2339)*($T:$T=$T2339)*($S:$S=_xlfn.MINIFS($S:$S,$T:$T,"="&amp;$T2339)),"")))))&amp;"",IF(O2339="","",""))&amp;""</f>
        <v/>
      </c>
      <c r="AX2339" t="str" cm="1">
        <f t="array" ref="AX2339">IFERROR(IF(P2339&lt;&gt;"",P2339,IF(OR($S2339="",$T2339=""),"",IF($T2339&lt;&gt;"",_xlfn._xlws.FILTER(P:P,($BU:$BU=$BU2339)*($I:$I=$I2339)*($T:$T=$T2339)*($S:$S=_xlfn.MINIFS($S:$S,$T:$T,"="&amp;$T2339)),""))))&amp;"",IF(P2339="","",""))&amp;""</f>
        <v/>
      </c>
      <c r="AY2339" t="str" cm="1">
        <f t="array" ref="AY2339">IFERROR(IF(Q2339&lt;&gt;"",Q2339,IF(OR($S2339="",$T2339=""),"",IF($T2339&lt;&gt;"",_xlfn._xlws.FILTER(Q:Q,($BU:$BU=$BU2339)*($I:$I=$I2339)*($T:$T=$T2339)*($S:$S=_xlfn.MINIFS($S:$S,$T:$T,"="&amp;$T2339)),""))))&amp;"",IF(Q2339="","",""))&amp;""</f>
        <v/>
      </c>
      <c r="AZ2339" t="str" cm="1">
        <f t="array" ref="AZ2339">IFERROR(IF(R2339&lt;&gt;"",R2339,IF(OR($S2339="",$T2339=""),"",IF($T2339&lt;&gt;"",_xlfn._xlws.FILTER(R:R,($BU:$BU=$BU2339)*($I:$I=$I2339)*($T:$T=$T2339)*($S:$S=_xlfn.MINIFS($S:$S,$T:$T,"="&amp;$T2339)),""))))&amp;"",IF(R2339="","",""))&amp;""</f>
        <v/>
      </c>
      <c r="BA2339" s="6">
        <f t="shared" si="3363"/>
        <v>203</v>
      </c>
      <c r="BB2339">
        <f t="shared" ref="BB2339:BD2339" si="3405">BB2338</f>
        <v>18987</v>
      </c>
      <c r="BC2339" t="str">
        <f t="shared" si="3405"/>
        <v>Velodrome</v>
      </c>
      <c r="BD2339" t="str">
        <f t="shared" si="3405"/>
        <v>Outlaws</v>
      </c>
      <c r="BE2339" t="s">
        <v>238</v>
      </c>
      <c r="BF2339" t="s">
        <v>184</v>
      </c>
      <c r="BI2339" cm="1">
        <f t="array" ref="BI2339">IFERROR(_xlfn._xlws.FILTER(shifts!A:A,(shifts!B:B=events!AD2339)*(shifts!AG:AG&gt;=events!BK2339)*(shifts!AH:AH&lt;=events!BL2339)),BI2338)</f>
        <v>82</v>
      </c>
      <c r="BJ2339" s="15">
        <f t="shared" si="3365"/>
        <v>0</v>
      </c>
      <c r="BK2339">
        <f t="shared" si="3366"/>
        <v>915</v>
      </c>
      <c r="BL2339">
        <f t="shared" si="3367"/>
        <v>915</v>
      </c>
      <c r="BM2339" s="15">
        <f>SUMIFS(BJ$2:BJ2339,K$2:K2339,"=Intermission")+SUMIFS(BJ$2:BJ2339,K$2:K2339,"=Timeout")</f>
        <v>143</v>
      </c>
      <c r="BN2339">
        <f t="shared" si="3368"/>
        <v>2303</v>
      </c>
      <c r="BO2339" s="19">
        <f t="shared" si="3369"/>
        <v>2468</v>
      </c>
      <c r="BP2339">
        <f t="shared" si="3370"/>
        <v>2463</v>
      </c>
      <c r="BQ2339" s="17">
        <f t="shared" si="3371"/>
        <v>2468</v>
      </c>
      <c r="BR2339" t="str">
        <f t="shared" si="3372"/>
        <v>event_team_player_1</v>
      </c>
      <c r="BS2339">
        <f>COUNTIFS(S$3:S2339,"="&amp;S2339,AI$3:AI2339,"="&amp;AI2339)</f>
        <v>1</v>
      </c>
      <c r="BT2339" t="str">
        <f>IFERROR(VLOOKUP(BB2339&amp;BU2339&amp;X2339,game_rosters!U:W,3,FALSE),"")</f>
        <v>P100001</v>
      </c>
      <c r="BU2339" t="str">
        <f t="shared" si="3373"/>
        <v>Velodrome</v>
      </c>
    </row>
    <row r="2340" spans="1:73" x14ac:dyDescent="0.2">
      <c r="A2340">
        <f t="shared" si="3348"/>
        <v>1</v>
      </c>
      <c r="I2340" s="44">
        <v>70</v>
      </c>
      <c r="K2340" t="s">
        <v>238</v>
      </c>
      <c r="L2340" t="s">
        <v>174</v>
      </c>
      <c r="M2340" t="s">
        <v>375</v>
      </c>
      <c r="N2340" t="s">
        <v>594</v>
      </c>
      <c r="S2340">
        <v>1207</v>
      </c>
      <c r="T2340">
        <v>189</v>
      </c>
      <c r="W2340" t="s">
        <v>735</v>
      </c>
      <c r="X2340">
        <v>70</v>
      </c>
      <c r="Z2340">
        <v>1</v>
      </c>
      <c r="AA2340">
        <f t="shared" si="3397"/>
        <v>2207</v>
      </c>
      <c r="AB2340">
        <f t="shared" si="3398"/>
        <v>9189</v>
      </c>
      <c r="AC2340">
        <f t="shared" si="3344"/>
        <v>9189</v>
      </c>
      <c r="AD2340" s="6">
        <v>3</v>
      </c>
      <c r="AE2340" t="s">
        <v>744</v>
      </c>
      <c r="AF2340" t="s">
        <v>744</v>
      </c>
      <c r="AG2340" t="s">
        <v>756</v>
      </c>
      <c r="AH2340" t="s">
        <v>756</v>
      </c>
      <c r="AI2340" t="str">
        <f t="shared" si="3349"/>
        <v>e</v>
      </c>
      <c r="AJ2340" t="str">
        <f t="shared" si="3350"/>
        <v/>
      </c>
      <c r="AK2340" t="str">
        <f t="shared" si="3351"/>
        <v/>
      </c>
      <c r="AL2340" t="str">
        <f t="shared" si="3352"/>
        <v/>
      </c>
      <c r="AM2340" t="str">
        <f t="shared" si="3353"/>
        <v/>
      </c>
      <c r="AN2340" t="str">
        <f t="shared" si="3354"/>
        <v>Home</v>
      </c>
      <c r="AO2340" t="str">
        <f t="shared" si="3355"/>
        <v>h</v>
      </c>
      <c r="AP2340" t="str">
        <f t="shared" si="3356"/>
        <v/>
      </c>
      <c r="AQ2340" t="str">
        <f t="shared" si="3357"/>
        <v/>
      </c>
      <c r="AR2340" t="str">
        <f t="shared" si="3358"/>
        <v>Home</v>
      </c>
      <c r="AS2340" t="str">
        <f t="shared" si="3359"/>
        <v>h</v>
      </c>
      <c r="AT2340" t="str">
        <f t="shared" si="3360"/>
        <v>Offensive</v>
      </c>
      <c r="AU2340" t="str">
        <f t="shared" si="3361"/>
        <v/>
      </c>
      <c r="AV2340" t="str">
        <f t="shared" si="3362"/>
        <v/>
      </c>
      <c r="AW2340" t="str" cm="1">
        <f t="array" ref="AW2340">IFERROR(IF(O2340&lt;&gt;"",O2340,IF(OR($S2340="",$T2340=""),"",IF(O2340&lt;&gt;"",O2340,IF($T2340&lt;&gt;"",_xlfn._xlws.FILTER(O:O,($BU:$BU=$BU2340)*($I:$I=$I2340)*($T:$T=$T2340)*($S:$S=_xlfn.MINIFS($S:$S,$T:$T,"="&amp;$T2340)),"")))))&amp;"",IF(O2340="","",""))&amp;""</f>
        <v/>
      </c>
      <c r="AX2340" t="str" cm="1">
        <f t="array" ref="AX2340">IFERROR(IF(P2340&lt;&gt;"",P2340,IF(OR($S2340="",$T2340=""),"",IF($T2340&lt;&gt;"",_xlfn._xlws.FILTER(P:P,($BU:$BU=$BU2340)*($I:$I=$I2340)*($T:$T=$T2340)*($S:$S=_xlfn.MINIFS($S:$S,$T:$T,"="&amp;$T2340)),""))))&amp;"",IF(P2340="","",""))&amp;""</f>
        <v/>
      </c>
      <c r="AY2340" t="str" cm="1">
        <f t="array" ref="AY2340">IFERROR(IF(Q2340&lt;&gt;"",Q2340,IF(OR($S2340="",$T2340=""),"",IF($T2340&lt;&gt;"",_xlfn._xlws.FILTER(Q:Q,($BU:$BU=$BU2340)*($I:$I=$I2340)*($T:$T=$T2340)*($S:$S=_xlfn.MINIFS($S:$S,$T:$T,"="&amp;$T2340)),""))))&amp;"",IF(Q2340="","",""))&amp;""</f>
        <v/>
      </c>
      <c r="AZ2340" t="str" cm="1">
        <f t="array" ref="AZ2340">IFERROR(IF(R2340&lt;&gt;"",R2340,IF(OR($S2340="",$T2340=""),"",IF($T2340&lt;&gt;"",_xlfn._xlws.FILTER(R:R,($BU:$BU=$BU2340)*($I:$I=$I2340)*($T:$T=$T2340)*($S:$S=_xlfn.MINIFS($S:$S,$T:$T,"="&amp;$T2340)),""))))&amp;"",IF(R2340="","",""))&amp;""</f>
        <v/>
      </c>
      <c r="BA2340" s="6">
        <f t="shared" si="3363"/>
        <v>204</v>
      </c>
      <c r="BB2340">
        <f t="shared" ref="BB2340:BD2340" si="3406">BB2339</f>
        <v>18987</v>
      </c>
      <c r="BC2340" t="str">
        <f t="shared" si="3406"/>
        <v>Velodrome</v>
      </c>
      <c r="BD2340" t="str">
        <f t="shared" si="3406"/>
        <v>Outlaws</v>
      </c>
      <c r="BE2340" t="s">
        <v>238</v>
      </c>
      <c r="BF2340" t="s">
        <v>174</v>
      </c>
      <c r="BI2340" cm="1">
        <f t="array" ref="BI2340">IFERROR(_xlfn._xlws.FILTER(shifts!A:A,(shifts!B:B=events!AD2340)*(shifts!AG:AG&gt;=events!BK2340)*(shifts!AH:AH&lt;=events!BL2340)),BI2339)</f>
        <v>82</v>
      </c>
      <c r="BJ2340" s="15">
        <f t="shared" si="3365"/>
        <v>0</v>
      </c>
      <c r="BK2340">
        <f t="shared" si="3366"/>
        <v>915</v>
      </c>
      <c r="BL2340">
        <f t="shared" si="3367"/>
        <v>915</v>
      </c>
      <c r="BM2340" s="15">
        <f>SUMIFS(BJ$2:BJ2340,K$2:K2340,"=Intermission")+SUMIFS(BJ$2:BJ2340,K$2:K2340,"=Timeout")</f>
        <v>143</v>
      </c>
      <c r="BN2340">
        <f t="shared" si="3368"/>
        <v>2303</v>
      </c>
      <c r="BO2340" s="19">
        <f t="shared" si="3369"/>
        <v>2468</v>
      </c>
      <c r="BP2340">
        <f t="shared" si="3370"/>
        <v>2463</v>
      </c>
      <c r="BQ2340" s="17">
        <f t="shared" si="3371"/>
        <v>2468</v>
      </c>
      <c r="BR2340" t="str">
        <f t="shared" si="3372"/>
        <v>event_team_player_1</v>
      </c>
      <c r="BS2340">
        <f>COUNTIFS(S$3:S2340,"="&amp;S2340,AI$3:AI2340,"="&amp;AI2340)</f>
        <v>1</v>
      </c>
      <c r="BT2340" t="str">
        <f>IFERROR(VLOOKUP(BB2340&amp;BU2340&amp;X2340,game_rosters!U:W,3,FALSE),"")</f>
        <v>P100001</v>
      </c>
      <c r="BU2340" t="str">
        <f t="shared" si="3373"/>
        <v>Velodrome</v>
      </c>
    </row>
    <row r="2341" spans="1:73" x14ac:dyDescent="0.2">
      <c r="A2341">
        <f t="shared" si="3348"/>
        <v>1</v>
      </c>
      <c r="I2341" s="44">
        <v>4</v>
      </c>
      <c r="K2341" t="s">
        <v>13</v>
      </c>
      <c r="L2341" t="s">
        <v>586</v>
      </c>
      <c r="N2341" t="s">
        <v>594</v>
      </c>
      <c r="O2341" t="s">
        <v>604</v>
      </c>
      <c r="Q2341" t="s">
        <v>594</v>
      </c>
      <c r="S2341">
        <v>1208</v>
      </c>
      <c r="T2341" t="s">
        <v>756</v>
      </c>
      <c r="W2341" t="s">
        <v>731</v>
      </c>
      <c r="X2341">
        <v>4</v>
      </c>
      <c r="Z2341">
        <v>1</v>
      </c>
      <c r="AA2341">
        <f t="shared" si="3397"/>
        <v>2208</v>
      </c>
      <c r="AB2341" t="str">
        <f t="shared" si="3398"/>
        <v/>
      </c>
      <c r="AC2341">
        <f t="shared" si="3344"/>
        <v>2208</v>
      </c>
      <c r="AD2341" s="6">
        <v>3</v>
      </c>
      <c r="AE2341" t="s">
        <v>744</v>
      </c>
      <c r="AF2341" t="s">
        <v>912</v>
      </c>
      <c r="AG2341" t="s">
        <v>744</v>
      </c>
      <c r="AH2341" t="s">
        <v>914</v>
      </c>
      <c r="AI2341" t="str">
        <f t="shared" si="3349"/>
        <v>e</v>
      </c>
      <c r="AJ2341" t="str">
        <f t="shared" si="3350"/>
        <v/>
      </c>
      <c r="AK2341" t="str">
        <f t="shared" si="3351"/>
        <v/>
      </c>
      <c r="AL2341" t="str">
        <f t="shared" si="3352"/>
        <v/>
      </c>
      <c r="AM2341" t="str">
        <f t="shared" si="3353"/>
        <v/>
      </c>
      <c r="AN2341" t="str">
        <f t="shared" si="3354"/>
        <v>Away</v>
      </c>
      <c r="AO2341" t="str">
        <f t="shared" si="3355"/>
        <v>a</v>
      </c>
      <c r="AP2341" t="str">
        <f t="shared" si="3356"/>
        <v/>
      </c>
      <c r="AQ2341" t="str">
        <f t="shared" si="3357"/>
        <v/>
      </c>
      <c r="AR2341" t="str">
        <f t="shared" si="3358"/>
        <v>Away</v>
      </c>
      <c r="AS2341" t="str">
        <f t="shared" si="3359"/>
        <v>a</v>
      </c>
      <c r="AT2341" t="str">
        <f t="shared" si="3360"/>
        <v>Offensive</v>
      </c>
      <c r="AU2341" t="str">
        <f t="shared" si="3361"/>
        <v/>
      </c>
      <c r="AV2341" t="str">
        <f t="shared" si="3362"/>
        <v/>
      </c>
      <c r="AW2341" t="str" cm="1">
        <f t="array" ref="AW2341">IFERROR(IF(O2341&lt;&gt;"",O2341,IF(OR($S2341="",$T2341=""),"",IF(O2341&lt;&gt;"",O2341,IF($T2341&lt;&gt;"",_xlfn._xlws.FILTER(O:O,($BU:$BU=$BU2341)*($I:$I=$I2341)*($T:$T=$T2341)*($S:$S=_xlfn.MINIFS($S:$S,$T:$T,"="&amp;$T2341)),"")))))&amp;"",IF(O2341="","",""))&amp;""</f>
        <v>OffensivePlay_Zone-PuckRetrievalDumpIn</v>
      </c>
      <c r="AX2341" t="str" cm="1">
        <f t="array" ref="AX2341">IFERROR(IF(P2341&lt;&gt;"",P2341,IF(OR($S2341="",$T2341=""),"",IF($T2341&lt;&gt;"",_xlfn._xlws.FILTER(P:P,($BU:$BU=$BU2341)*($I:$I=$I2341)*($T:$T=$T2341)*($S:$S=_xlfn.MINIFS($S:$S,$T:$T,"="&amp;$T2341)),""))))&amp;"",IF(P2341="","",""))&amp;""</f>
        <v/>
      </c>
      <c r="AY2341" t="str" cm="1">
        <f t="array" ref="AY2341">IFERROR(IF(Q2341&lt;&gt;"",Q2341,IF(OR($S2341="",$T2341=""),"",IF($T2341&lt;&gt;"",_xlfn._xlws.FILTER(Q:Q,($BU:$BU=$BU2341)*($I:$I=$I2341)*($T:$T=$T2341)*($S:$S=_xlfn.MINIFS($S:$S,$T:$T,"="&amp;$T2341)),""))))&amp;"",IF(Q2341="","",""))&amp;""</f>
        <v>u</v>
      </c>
      <c r="AZ2341" t="str" cm="1">
        <f t="array" ref="AZ2341">IFERROR(IF(R2341&lt;&gt;"",R2341,IF(OR($S2341="",$T2341=""),"",IF($T2341&lt;&gt;"",_xlfn._xlws.FILTER(R:R,($BU:$BU=$BU2341)*($I:$I=$I2341)*($T:$T=$T2341)*($S:$S=_xlfn.MINIFS($S:$S,$T:$T,"="&amp;$T2341)),""))))&amp;"",IF(R2341="","",""))&amp;""</f>
        <v/>
      </c>
      <c r="BA2341" s="6">
        <f t="shared" si="3363"/>
        <v>204</v>
      </c>
      <c r="BB2341">
        <f t="shared" ref="BB2341:BD2341" si="3407">BB2340</f>
        <v>18987</v>
      </c>
      <c r="BC2341" t="str">
        <f t="shared" si="3407"/>
        <v>Velodrome</v>
      </c>
      <c r="BD2341" t="str">
        <f t="shared" si="3407"/>
        <v>Outlaws</v>
      </c>
      <c r="BE2341" t="s">
        <v>13</v>
      </c>
      <c r="BF2341" t="s">
        <v>586</v>
      </c>
      <c r="BI2341" cm="1">
        <f t="array" ref="BI2341">IFERROR(_xlfn._xlws.FILTER(shifts!A:A,(shifts!B:B=events!AD2341)*(shifts!AG:AG&gt;=events!BK2341)*(shifts!AH:AH&lt;=events!BL2341)),BI2340)</f>
        <v>82</v>
      </c>
      <c r="BJ2341" s="15">
        <f t="shared" si="3365"/>
        <v>4</v>
      </c>
      <c r="BK2341">
        <f t="shared" si="3366"/>
        <v>909</v>
      </c>
      <c r="BL2341">
        <f t="shared" si="3367"/>
        <v>905</v>
      </c>
      <c r="BM2341" s="15">
        <f>SUMIFS(BJ$2:BJ2341,K$2:K2341,"=Intermission")+SUMIFS(BJ$2:BJ2341,K$2:K2341,"=Timeout")</f>
        <v>143</v>
      </c>
      <c r="BN2341">
        <f t="shared" si="3368"/>
        <v>2303</v>
      </c>
      <c r="BO2341" s="19">
        <f t="shared" si="3369"/>
        <v>2474</v>
      </c>
      <c r="BP2341">
        <f t="shared" si="3370"/>
        <v>2469</v>
      </c>
      <c r="BQ2341" s="17">
        <f t="shared" si="3371"/>
        <v>2478</v>
      </c>
      <c r="BR2341" t="str">
        <f t="shared" si="3372"/>
        <v>event_team_player_1</v>
      </c>
      <c r="BS2341">
        <f>COUNTIFS(S$3:S2341,"="&amp;S2341,AI$3:AI2341,"="&amp;AI2341)</f>
        <v>1</v>
      </c>
      <c r="BT2341" t="str">
        <f>IFERROR(VLOOKUP(BB2341&amp;BU2341&amp;X2341,game_rosters!U:W,3,FALSE),"")</f>
        <v>P100032</v>
      </c>
      <c r="BU2341" t="str">
        <f t="shared" si="3373"/>
        <v>Outlaws</v>
      </c>
    </row>
    <row r="2342" spans="1:73" x14ac:dyDescent="0.2">
      <c r="A2342">
        <f t="shared" si="3348"/>
        <v>1</v>
      </c>
      <c r="I2342" s="44">
        <v>4</v>
      </c>
      <c r="K2342" t="s">
        <v>238</v>
      </c>
      <c r="L2342" t="s">
        <v>184</v>
      </c>
      <c r="M2342" t="s">
        <v>90</v>
      </c>
      <c r="N2342" t="s">
        <v>594</v>
      </c>
      <c r="S2342">
        <v>1209</v>
      </c>
      <c r="T2342" t="s">
        <v>756</v>
      </c>
      <c r="W2342" t="s">
        <v>731</v>
      </c>
      <c r="X2342">
        <v>4</v>
      </c>
      <c r="Z2342">
        <v>1</v>
      </c>
      <c r="AA2342">
        <f t="shared" si="3397"/>
        <v>2209</v>
      </c>
      <c r="AB2342" t="str">
        <f t="shared" si="3398"/>
        <v/>
      </c>
      <c r="AC2342">
        <f t="shared" si="3344"/>
        <v>2209</v>
      </c>
      <c r="AD2342" s="6">
        <v>3</v>
      </c>
      <c r="AE2342" t="s">
        <v>744</v>
      </c>
      <c r="AF2342" t="s">
        <v>914</v>
      </c>
      <c r="AG2342" t="s">
        <v>756</v>
      </c>
      <c r="AH2342" t="s">
        <v>756</v>
      </c>
      <c r="AI2342" t="str">
        <f t="shared" si="3349"/>
        <v>e</v>
      </c>
      <c r="AJ2342" t="str">
        <f t="shared" si="3350"/>
        <v/>
      </c>
      <c r="AK2342" t="str">
        <f t="shared" si="3351"/>
        <v/>
      </c>
      <c r="AL2342" t="str">
        <f t="shared" si="3352"/>
        <v/>
      </c>
      <c r="AM2342" t="str">
        <f t="shared" si="3353"/>
        <v/>
      </c>
      <c r="AN2342" t="str">
        <f t="shared" si="3354"/>
        <v>Away</v>
      </c>
      <c r="AO2342" t="str">
        <f t="shared" si="3355"/>
        <v>a</v>
      </c>
      <c r="AP2342" t="str">
        <f t="shared" si="3356"/>
        <v/>
      </c>
      <c r="AQ2342" t="str">
        <f t="shared" si="3357"/>
        <v/>
      </c>
      <c r="AR2342" t="str">
        <f t="shared" si="3358"/>
        <v>Away</v>
      </c>
      <c r="AS2342" t="str">
        <f t="shared" si="3359"/>
        <v>a</v>
      </c>
      <c r="AT2342" t="str">
        <f t="shared" si="3360"/>
        <v>Offensive</v>
      </c>
      <c r="AU2342" t="str">
        <f t="shared" si="3361"/>
        <v/>
      </c>
      <c r="AV2342" t="str">
        <f t="shared" si="3362"/>
        <v/>
      </c>
      <c r="AW2342" t="str" cm="1">
        <f t="array" ref="AW2342">IFERROR(IF(O2342&lt;&gt;"",O2342,IF(OR($S2342="",$T2342=""),"",IF(O2342&lt;&gt;"",O2342,IF($T2342&lt;&gt;"",_xlfn._xlws.FILTER(O:O,($BU:$BU=$BU2342)*($I:$I=$I2342)*($T:$T=$T2342)*($S:$S=_xlfn.MINIFS($S:$S,$T:$T,"="&amp;$T2342)),"")))))&amp;"",IF(O2342="","",""))&amp;""</f>
        <v/>
      </c>
      <c r="AX2342" t="str" cm="1">
        <f t="array" ref="AX2342">IFERROR(IF(P2342&lt;&gt;"",P2342,IF(OR($S2342="",$T2342=""),"",IF($T2342&lt;&gt;"",_xlfn._xlws.FILTER(P:P,($BU:$BU=$BU2342)*($I:$I=$I2342)*($T:$T=$T2342)*($S:$S=_xlfn.MINIFS($S:$S,$T:$T,"="&amp;$T2342)),""))))&amp;"",IF(P2342="","",""))&amp;""</f>
        <v/>
      </c>
      <c r="AY2342" t="str" cm="1">
        <f t="array" ref="AY2342">IFERROR(IF(Q2342&lt;&gt;"",Q2342,IF(OR($S2342="",$T2342=""),"",IF($T2342&lt;&gt;"",_xlfn._xlws.FILTER(Q:Q,($BU:$BU=$BU2342)*($I:$I=$I2342)*($T:$T=$T2342)*($S:$S=_xlfn.MINIFS($S:$S,$T:$T,"="&amp;$T2342)),""))))&amp;"",IF(Q2342="","",""))&amp;""</f>
        <v/>
      </c>
      <c r="AZ2342" t="str" cm="1">
        <f t="array" ref="AZ2342">IFERROR(IF(R2342&lt;&gt;"",R2342,IF(OR($S2342="",$T2342=""),"",IF($T2342&lt;&gt;"",_xlfn._xlws.FILTER(R:R,($BU:$BU=$BU2342)*($I:$I=$I2342)*($T:$T=$T2342)*($S:$S=_xlfn.MINIFS($S:$S,$T:$T,"="&amp;$T2342)),""))))&amp;"",IF(R2342="","",""))&amp;""</f>
        <v/>
      </c>
      <c r="BA2342" s="6">
        <f t="shared" si="3363"/>
        <v>205</v>
      </c>
      <c r="BB2342">
        <f t="shared" ref="BB2342:BD2342" si="3408">BB2341</f>
        <v>18987</v>
      </c>
      <c r="BC2342" t="str">
        <f t="shared" si="3408"/>
        <v>Velodrome</v>
      </c>
      <c r="BD2342" t="str">
        <f t="shared" si="3408"/>
        <v>Outlaws</v>
      </c>
      <c r="BE2342" t="s">
        <v>238</v>
      </c>
      <c r="BF2342" t="s">
        <v>184</v>
      </c>
      <c r="BI2342" cm="1">
        <f t="array" ref="BI2342">IFERROR(_xlfn._xlws.FILTER(shifts!A:A,(shifts!B:B=events!AD2342)*(shifts!AG:AG&gt;=events!BK2342)*(shifts!AH:AH&lt;=events!BL2342)),BI2341)</f>
        <v>82</v>
      </c>
      <c r="BJ2342" s="15">
        <f t="shared" si="3365"/>
        <v>0</v>
      </c>
      <c r="BK2342">
        <f t="shared" si="3366"/>
        <v>905</v>
      </c>
      <c r="BL2342">
        <f t="shared" si="3367"/>
        <v>905</v>
      </c>
      <c r="BM2342" s="15">
        <f>SUMIFS(BJ$2:BJ2342,K$2:K2342,"=Intermission")+SUMIFS(BJ$2:BJ2342,K$2:K2342,"=Timeout")</f>
        <v>143</v>
      </c>
      <c r="BN2342">
        <f t="shared" si="3368"/>
        <v>2303</v>
      </c>
      <c r="BO2342" s="19">
        <f t="shared" si="3369"/>
        <v>2478</v>
      </c>
      <c r="BP2342">
        <f t="shared" si="3370"/>
        <v>2473</v>
      </c>
      <c r="BQ2342" s="17">
        <f t="shared" si="3371"/>
        <v>2478</v>
      </c>
      <c r="BR2342" t="str">
        <f t="shared" si="3372"/>
        <v>event_team_player_1</v>
      </c>
      <c r="BS2342">
        <f>COUNTIFS(S$3:S2342,"="&amp;S2342,AI$3:AI2342,"="&amp;AI2342)</f>
        <v>1</v>
      </c>
      <c r="BT2342" t="str">
        <f>IFERROR(VLOOKUP(BB2342&amp;BU2342&amp;X2342,game_rosters!U:W,3,FALSE),"")</f>
        <v>P100032</v>
      </c>
      <c r="BU2342" t="str">
        <f t="shared" si="3373"/>
        <v>Outlaws</v>
      </c>
    </row>
    <row r="2343" spans="1:73" x14ac:dyDescent="0.2">
      <c r="A2343">
        <f t="shared" si="3348"/>
        <v>1</v>
      </c>
      <c r="I2343" s="44">
        <v>4</v>
      </c>
      <c r="K2343" t="s">
        <v>9</v>
      </c>
      <c r="L2343" t="s">
        <v>173</v>
      </c>
      <c r="M2343" t="s">
        <v>354</v>
      </c>
      <c r="N2343" t="s">
        <v>594</v>
      </c>
      <c r="O2343" t="s">
        <v>614</v>
      </c>
      <c r="Q2343" t="s">
        <v>594</v>
      </c>
      <c r="S2343">
        <v>1210</v>
      </c>
      <c r="T2343" t="s">
        <v>756</v>
      </c>
      <c r="W2343" t="s">
        <v>731</v>
      </c>
      <c r="X2343">
        <v>4</v>
      </c>
      <c r="Z2343">
        <v>1</v>
      </c>
      <c r="AA2343">
        <f t="shared" si="3397"/>
        <v>2210</v>
      </c>
      <c r="AB2343" t="str">
        <f t="shared" si="3398"/>
        <v/>
      </c>
      <c r="AC2343">
        <f t="shared" si="3344"/>
        <v>2210</v>
      </c>
      <c r="AD2343" s="6">
        <v>3</v>
      </c>
      <c r="AE2343" t="s">
        <v>744</v>
      </c>
      <c r="AF2343" t="s">
        <v>914</v>
      </c>
      <c r="AG2343" t="s">
        <v>756</v>
      </c>
      <c r="AH2343" t="s">
        <v>756</v>
      </c>
      <c r="AI2343" t="str">
        <f t="shared" si="3349"/>
        <v>e</v>
      </c>
      <c r="AJ2343" t="str">
        <f t="shared" si="3350"/>
        <v/>
      </c>
      <c r="AK2343" t="str">
        <f t="shared" si="3351"/>
        <v/>
      </c>
      <c r="AL2343" t="str">
        <f t="shared" si="3352"/>
        <v/>
      </c>
      <c r="AM2343" t="str">
        <f t="shared" si="3353"/>
        <v/>
      </c>
      <c r="AN2343" t="str">
        <f t="shared" si="3354"/>
        <v>Away</v>
      </c>
      <c r="AO2343" t="str">
        <f t="shared" si="3355"/>
        <v>a</v>
      </c>
      <c r="AP2343" t="str">
        <f t="shared" si="3356"/>
        <v/>
      </c>
      <c r="AQ2343" t="str">
        <f t="shared" si="3357"/>
        <v/>
      </c>
      <c r="AR2343" t="str">
        <f t="shared" si="3358"/>
        <v>Away</v>
      </c>
      <c r="AS2343" t="str">
        <f t="shared" si="3359"/>
        <v>a</v>
      </c>
      <c r="AT2343" t="str">
        <f t="shared" si="3360"/>
        <v>Offensive</v>
      </c>
      <c r="AU2343" t="str">
        <f t="shared" si="3361"/>
        <v/>
      </c>
      <c r="AV2343" t="str">
        <f t="shared" si="3362"/>
        <v/>
      </c>
      <c r="AW2343" t="str" cm="1">
        <f t="array" ref="AW2343">IFERROR(IF(O2343&lt;&gt;"",O2343,IF(OR($S2343="",$T2343=""),"",IF(O2343&lt;&gt;"",O2343,IF($T2343&lt;&gt;"",_xlfn._xlws.FILTER(O:O,($BU:$BU=$BU2343)*($I:$I=$I2343)*($T:$T=$T2343)*($S:$S=_xlfn.MINIFS($S:$S,$T:$T,"="&amp;$T2343)),"")))))&amp;"",IF(O2343="","",""))&amp;""</f>
        <v>Defensive_Zone-AttemptedBreakOutClear</v>
      </c>
      <c r="AX2343" t="str" cm="1">
        <f t="array" ref="AX2343">IFERROR(IF(P2343&lt;&gt;"",P2343,IF(OR($S2343="",$T2343=""),"",IF($T2343&lt;&gt;"",_xlfn._xlws.FILTER(P:P,($BU:$BU=$BU2343)*($I:$I=$I2343)*($T:$T=$T2343)*($S:$S=_xlfn.MINIFS($S:$S,$T:$T,"="&amp;$T2343)),""))))&amp;"",IF(P2343="","",""))&amp;""</f>
        <v/>
      </c>
      <c r="AY2343" t="str" cm="1">
        <f t="array" ref="AY2343">IFERROR(IF(Q2343&lt;&gt;"",Q2343,IF(OR($S2343="",$T2343=""),"",IF($T2343&lt;&gt;"",_xlfn._xlws.FILTER(Q:Q,($BU:$BU=$BU2343)*($I:$I=$I2343)*($T:$T=$T2343)*($S:$S=_xlfn.MINIFS($S:$S,$T:$T,"="&amp;$T2343)),""))))&amp;"",IF(Q2343="","",""))&amp;""</f>
        <v>u</v>
      </c>
      <c r="AZ2343" t="str" cm="1">
        <f t="array" ref="AZ2343">IFERROR(IF(R2343&lt;&gt;"",R2343,IF(OR($S2343="",$T2343=""),"",IF($T2343&lt;&gt;"",_xlfn._xlws.FILTER(R:R,($BU:$BU=$BU2343)*($I:$I=$I2343)*($T:$T=$T2343)*($S:$S=_xlfn.MINIFS($S:$S,$T:$T,"="&amp;$T2343)),""))))&amp;"",IF(R2343="","",""))&amp;""</f>
        <v/>
      </c>
      <c r="BA2343" s="6">
        <f t="shared" si="3363"/>
        <v>205</v>
      </c>
      <c r="BB2343">
        <f t="shared" ref="BB2343:BD2343" si="3409">BB2342</f>
        <v>18987</v>
      </c>
      <c r="BC2343" t="str">
        <f t="shared" si="3409"/>
        <v>Velodrome</v>
      </c>
      <c r="BD2343" t="str">
        <f t="shared" si="3409"/>
        <v>Outlaws</v>
      </c>
      <c r="BE2343" t="s">
        <v>9</v>
      </c>
      <c r="BF2343" t="s">
        <v>173</v>
      </c>
      <c r="BI2343" cm="1">
        <f t="array" ref="BI2343">IFERROR(_xlfn._xlws.FILTER(shifts!A:A,(shifts!B:B=events!AD2343)*(shifts!AG:AG&gt;=events!BK2343)*(shifts!AH:AH&lt;=events!BL2343)),BI2342)</f>
        <v>82</v>
      </c>
      <c r="BJ2343" s="15">
        <f t="shared" si="3365"/>
        <v>0</v>
      </c>
      <c r="BK2343">
        <f t="shared" si="3366"/>
        <v>905</v>
      </c>
      <c r="BL2343">
        <f t="shared" si="3367"/>
        <v>905</v>
      </c>
      <c r="BM2343" s="15">
        <f>SUMIFS(BJ$2:BJ2343,K$2:K2343,"=Intermission")+SUMIFS(BJ$2:BJ2343,K$2:K2343,"=Timeout")</f>
        <v>143</v>
      </c>
      <c r="BN2343">
        <f t="shared" si="3368"/>
        <v>2303</v>
      </c>
      <c r="BO2343" s="19">
        <f t="shared" si="3369"/>
        <v>2478</v>
      </c>
      <c r="BP2343">
        <f t="shared" si="3370"/>
        <v>2473</v>
      </c>
      <c r="BQ2343" s="17">
        <f t="shared" si="3371"/>
        <v>2478</v>
      </c>
      <c r="BR2343" t="str">
        <f t="shared" si="3372"/>
        <v>event_team_player_1</v>
      </c>
      <c r="BS2343">
        <f>COUNTIFS(S$3:S2343,"="&amp;S2343,AI$3:AI2343,"="&amp;AI2343)</f>
        <v>1</v>
      </c>
      <c r="BT2343" t="str">
        <f>IFERROR(VLOOKUP(BB2343&amp;BU2343&amp;X2343,game_rosters!U:W,3,FALSE),"")</f>
        <v>P100032</v>
      </c>
      <c r="BU2343" t="str">
        <f t="shared" si="3373"/>
        <v>Outlaws</v>
      </c>
    </row>
    <row r="2344" spans="1:73" x14ac:dyDescent="0.2">
      <c r="A2344">
        <f t="shared" si="3348"/>
        <v>1</v>
      </c>
      <c r="I2344" s="44">
        <v>9</v>
      </c>
      <c r="K2344" t="s">
        <v>13</v>
      </c>
      <c r="L2344" t="s">
        <v>586</v>
      </c>
      <c r="N2344" t="s">
        <v>594</v>
      </c>
      <c r="O2344" t="s">
        <v>604</v>
      </c>
      <c r="Q2344" t="s">
        <v>594</v>
      </c>
      <c r="R2344" s="51">
        <v>1</v>
      </c>
      <c r="S2344">
        <v>1211</v>
      </c>
      <c r="T2344" t="s">
        <v>756</v>
      </c>
      <c r="W2344" t="s">
        <v>735</v>
      </c>
      <c r="X2344">
        <v>9</v>
      </c>
      <c r="Z2344">
        <v>1</v>
      </c>
      <c r="AA2344">
        <f t="shared" si="3397"/>
        <v>2211</v>
      </c>
      <c r="AB2344" t="str">
        <f t="shared" si="3398"/>
        <v/>
      </c>
      <c r="AC2344">
        <f t="shared" si="3344"/>
        <v>2211</v>
      </c>
      <c r="AD2344" s="6">
        <v>3</v>
      </c>
      <c r="AE2344" t="s">
        <v>744</v>
      </c>
      <c r="AF2344" t="s">
        <v>915</v>
      </c>
      <c r="AG2344" t="s">
        <v>756</v>
      </c>
      <c r="AH2344" t="s">
        <v>756</v>
      </c>
      <c r="AI2344" t="str">
        <f t="shared" si="3349"/>
        <v>e</v>
      </c>
      <c r="AJ2344" t="str">
        <f t="shared" si="3350"/>
        <v/>
      </c>
      <c r="AK2344" t="str">
        <f t="shared" si="3351"/>
        <v/>
      </c>
      <c r="AL2344" t="str">
        <f t="shared" si="3352"/>
        <v/>
      </c>
      <c r="AM2344" t="str">
        <f t="shared" si="3353"/>
        <v/>
      </c>
      <c r="AN2344" t="str">
        <f t="shared" si="3354"/>
        <v>Home</v>
      </c>
      <c r="AO2344" t="str">
        <f t="shared" si="3355"/>
        <v>h</v>
      </c>
      <c r="AP2344" t="str">
        <f t="shared" si="3356"/>
        <v/>
      </c>
      <c r="AQ2344" t="str">
        <f t="shared" si="3357"/>
        <v/>
      </c>
      <c r="AR2344" t="str">
        <f t="shared" si="3358"/>
        <v>Home</v>
      </c>
      <c r="AS2344" t="str">
        <f t="shared" si="3359"/>
        <v>h</v>
      </c>
      <c r="AT2344" t="str">
        <f t="shared" si="3360"/>
        <v>Offensive</v>
      </c>
      <c r="AU2344" t="str">
        <f t="shared" si="3361"/>
        <v/>
      </c>
      <c r="AV2344" t="str">
        <f t="shared" si="3362"/>
        <v/>
      </c>
      <c r="AW2344" t="str" cm="1">
        <f t="array" ref="AW2344">IFERROR(IF(O2344&lt;&gt;"",O2344,IF(OR($S2344="",$T2344=""),"",IF(O2344&lt;&gt;"",O2344,IF($T2344&lt;&gt;"",_xlfn._xlws.FILTER(O:O,($BU:$BU=$BU2344)*($I:$I=$I2344)*($T:$T=$T2344)*($S:$S=_xlfn.MINIFS($S:$S,$T:$T,"="&amp;$T2344)),"")))))&amp;"",IF(O2344="","",""))&amp;""</f>
        <v>OffensivePlay_Zone-PuckRetrievalDumpIn</v>
      </c>
      <c r="AX2344" t="str" cm="1">
        <f t="array" ref="AX2344">IFERROR(IF(P2344&lt;&gt;"",P2344,IF(OR($S2344="",$T2344=""),"",IF($T2344&lt;&gt;"",_xlfn._xlws.FILTER(P:P,($BU:$BU=$BU2344)*($I:$I=$I2344)*($T:$T=$T2344)*($S:$S=_xlfn.MINIFS($S:$S,$T:$T,"="&amp;$T2344)),""))))&amp;"",IF(P2344="","",""))&amp;""</f>
        <v/>
      </c>
      <c r="AY2344" t="str" cm="1">
        <f t="array" ref="AY2344">IFERROR(IF(Q2344&lt;&gt;"",Q2344,IF(OR($S2344="",$T2344=""),"",IF($T2344&lt;&gt;"",_xlfn._xlws.FILTER(Q:Q,($BU:$BU=$BU2344)*($I:$I=$I2344)*($T:$T=$T2344)*($S:$S=_xlfn.MINIFS($S:$S,$T:$T,"="&amp;$T2344)),""))))&amp;"",IF(Q2344="","",""))&amp;""</f>
        <v>u</v>
      </c>
      <c r="AZ2344" t="str" cm="1">
        <f t="array" ref="AZ2344">IFERROR(IF(R2344&lt;&gt;"",R2344,IF(OR($S2344="",$T2344=""),"",IF($T2344&lt;&gt;"",_xlfn._xlws.FILTER(R:R,($BU:$BU=$BU2344)*($I:$I=$I2344)*($T:$T=$T2344)*($S:$S=_xlfn.MINIFS($S:$S,$T:$T,"="&amp;$T2344)),""))))&amp;"",IF(R2344="","",""))&amp;""</f>
        <v>1</v>
      </c>
      <c r="BA2344" s="6">
        <f t="shared" si="3363"/>
        <v>205</v>
      </c>
      <c r="BB2344">
        <f t="shared" ref="BB2344:BD2344" si="3410">BB2343</f>
        <v>18987</v>
      </c>
      <c r="BC2344" t="str">
        <f t="shared" si="3410"/>
        <v>Velodrome</v>
      </c>
      <c r="BD2344" t="str">
        <f t="shared" si="3410"/>
        <v>Outlaws</v>
      </c>
      <c r="BE2344" t="s">
        <v>13</v>
      </c>
      <c r="BF2344" t="s">
        <v>586</v>
      </c>
      <c r="BI2344" cm="1">
        <f t="array" ref="BI2344">IFERROR(_xlfn._xlws.FILTER(shifts!A:A,(shifts!B:B=events!AD2344)*(shifts!AG:AG&gt;=events!BK2344)*(shifts!AH:AH&lt;=events!BL2344)),BI2343)</f>
        <v>82</v>
      </c>
      <c r="BJ2344" s="15">
        <f t="shared" si="3365"/>
        <v>0</v>
      </c>
      <c r="BK2344">
        <f t="shared" si="3366"/>
        <v>903</v>
      </c>
      <c r="BL2344">
        <f t="shared" si="3367"/>
        <v>903</v>
      </c>
      <c r="BM2344" s="15">
        <f>SUMIFS(BJ$2:BJ2344,K$2:K2344,"=Intermission")+SUMIFS(BJ$2:BJ2344,K$2:K2344,"=Timeout")</f>
        <v>143</v>
      </c>
      <c r="BN2344">
        <f t="shared" si="3368"/>
        <v>2303</v>
      </c>
      <c r="BO2344" s="19">
        <f t="shared" si="3369"/>
        <v>2480</v>
      </c>
      <c r="BP2344">
        <f t="shared" si="3370"/>
        <v>2475</v>
      </c>
      <c r="BQ2344" s="17">
        <f t="shared" si="3371"/>
        <v>2480</v>
      </c>
      <c r="BR2344" t="str">
        <f t="shared" si="3372"/>
        <v>event_team_player_1</v>
      </c>
      <c r="BS2344">
        <f>COUNTIFS(S$3:S2344,"="&amp;S2344,AI$3:AI2344,"="&amp;AI2344)</f>
        <v>1</v>
      </c>
      <c r="BT2344" t="str">
        <f>IFERROR(VLOOKUP(BB2344&amp;BU2344&amp;X2344,game_rosters!U:W,3,FALSE),"")</f>
        <v>P100105</v>
      </c>
      <c r="BU2344" t="str">
        <f t="shared" si="3373"/>
        <v>Velodrome</v>
      </c>
    </row>
    <row r="2345" spans="1:73" x14ac:dyDescent="0.2">
      <c r="A2345" t="str">
        <f t="shared" si="3348"/>
        <v/>
      </c>
      <c r="I2345" s="44">
        <v>56</v>
      </c>
      <c r="R2345" s="51">
        <v>1</v>
      </c>
      <c r="S2345">
        <v>1211</v>
      </c>
      <c r="T2345" t="s">
        <v>756</v>
      </c>
      <c r="X2345">
        <v>56</v>
      </c>
      <c r="AA2345">
        <f t="shared" si="3397"/>
        <v>2211</v>
      </c>
      <c r="AB2345" t="str">
        <f t="shared" si="3398"/>
        <v/>
      </c>
      <c r="AC2345">
        <f t="shared" si="3344"/>
        <v>2211</v>
      </c>
      <c r="AD2345" s="6">
        <v>3</v>
      </c>
      <c r="AE2345" t="s">
        <v>744</v>
      </c>
      <c r="AF2345" t="s">
        <v>915</v>
      </c>
      <c r="AG2345" t="s">
        <v>756</v>
      </c>
      <c r="AH2345" t="s">
        <v>756</v>
      </c>
      <c r="AI2345" t="str">
        <f t="shared" si="3349"/>
        <v>o</v>
      </c>
      <c r="AJ2345" t="str">
        <f t="shared" si="3350"/>
        <v/>
      </c>
      <c r="AK2345" t="str">
        <f t="shared" si="3351"/>
        <v/>
      </c>
      <c r="AL2345" t="str">
        <f t="shared" si="3352"/>
        <v/>
      </c>
      <c r="AM2345" t="str">
        <f t="shared" si="3353"/>
        <v/>
      </c>
      <c r="AN2345" t="str">
        <f t="shared" si="3354"/>
        <v>Home</v>
      </c>
      <c r="AO2345" t="str">
        <f t="shared" si="3355"/>
        <v>h</v>
      </c>
      <c r="AP2345" t="str">
        <f t="shared" si="3356"/>
        <v/>
      </c>
      <c r="AQ2345" t="str">
        <f t="shared" si="3357"/>
        <v/>
      </c>
      <c r="AR2345" t="str">
        <f t="shared" si="3358"/>
        <v>Home</v>
      </c>
      <c r="AS2345" t="str">
        <f t="shared" si="3359"/>
        <v>h</v>
      </c>
      <c r="AT2345" t="str">
        <f t="shared" si="3360"/>
        <v>Defensive</v>
      </c>
      <c r="AU2345" t="str">
        <f t="shared" si="3361"/>
        <v/>
      </c>
      <c r="AV2345" t="str">
        <f t="shared" si="3362"/>
        <v/>
      </c>
      <c r="AW2345" t="str" cm="1">
        <f t="array" ref="AW2345">IFERROR(IF(O2345&lt;&gt;"",O2345,IF(OR($S2345="",$T2345=""),"",IF(O2345&lt;&gt;"",O2345,IF($T2345&lt;&gt;"",_xlfn._xlws.FILTER(O:O,($BU:$BU=$BU2345)*($I:$I=$I2345)*($T:$T=$T2345)*($S:$S=_xlfn.MINIFS($S:$S,$T:$T,"="&amp;$T2345)),"")))))&amp;"",IF(O2345="","",""))&amp;""</f>
        <v/>
      </c>
      <c r="AX2345" t="str" cm="1">
        <f t="array" ref="AX2345">IFERROR(IF(P2345&lt;&gt;"",P2345,IF(OR($S2345="",$T2345=""),"",IF($T2345&lt;&gt;"",_xlfn._xlws.FILTER(P:P,($BU:$BU=$BU2345)*($I:$I=$I2345)*($T:$T=$T2345)*($S:$S=_xlfn.MINIFS($S:$S,$T:$T,"="&amp;$T2345)),""))))&amp;"",IF(P2345="","",""))&amp;""</f>
        <v/>
      </c>
      <c r="AY2345" t="str" cm="1">
        <f t="array" ref="AY2345">IFERROR(IF(Q2345&lt;&gt;"",Q2345,IF(OR($S2345="",$T2345=""),"",IF($T2345&lt;&gt;"",_xlfn._xlws.FILTER(Q:Q,($BU:$BU=$BU2345)*($I:$I=$I2345)*($T:$T=$T2345)*($S:$S=_xlfn.MINIFS($S:$S,$T:$T,"="&amp;$T2345)),""))))&amp;"",IF(Q2345="","",""))&amp;""</f>
        <v/>
      </c>
      <c r="AZ2345" t="str" cm="1">
        <f t="array" ref="AZ2345">IFERROR(IF(R2345&lt;&gt;"",R2345,IF(OR($S2345="",$T2345=""),"",IF($T2345&lt;&gt;"",_xlfn._xlws.FILTER(R:R,($BU:$BU=$BU2345)*($I:$I=$I2345)*($T:$T=$T2345)*($S:$S=_xlfn.MINIFS($S:$S,$T:$T,"="&amp;$T2345)),""))))&amp;"",IF(R2345="","",""))&amp;""</f>
        <v>1</v>
      </c>
      <c r="BA2345" s="6">
        <f t="shared" si="3363"/>
        <v>205</v>
      </c>
      <c r="BB2345">
        <f t="shared" ref="BB2345:BD2345" si="3411">BB2344</f>
        <v>18987</v>
      </c>
      <c r="BC2345" t="str">
        <f t="shared" si="3411"/>
        <v>Velodrome</v>
      </c>
      <c r="BD2345" t="str">
        <f t="shared" si="3411"/>
        <v>Outlaws</v>
      </c>
      <c r="BE2345" t="s">
        <v>13</v>
      </c>
      <c r="BF2345" t="s">
        <v>586</v>
      </c>
      <c r="BI2345" cm="1">
        <f t="array" ref="BI2345">IFERROR(_xlfn._xlws.FILTER(shifts!A:A,(shifts!B:B=events!AD2345)*(shifts!AG:AG&gt;=events!BK2345)*(shifts!AH:AH&lt;=events!BL2345)),BI2344)</f>
        <v>82</v>
      </c>
      <c r="BJ2345" s="15">
        <f t="shared" si="3365"/>
        <v>0</v>
      </c>
      <c r="BK2345">
        <f t="shared" si="3366"/>
        <v>903</v>
      </c>
      <c r="BL2345">
        <f t="shared" si="3367"/>
        <v>903</v>
      </c>
      <c r="BM2345" s="15">
        <f>SUMIFS(BJ$2:BJ2345,K$2:K2345,"=Intermission")+SUMIFS(BJ$2:BJ2345,K$2:K2345,"=Timeout")</f>
        <v>143</v>
      </c>
      <c r="BN2345">
        <f t="shared" si="3368"/>
        <v>2303</v>
      </c>
      <c r="BO2345" s="19">
        <f t="shared" si="3369"/>
        <v>2480</v>
      </c>
      <c r="BP2345">
        <f t="shared" si="3370"/>
        <v>2475</v>
      </c>
      <c r="BQ2345" s="17">
        <f t="shared" si="3371"/>
        <v>2480</v>
      </c>
      <c r="BR2345" t="str">
        <f t="shared" si="3372"/>
        <v>opp_team_player_1</v>
      </c>
      <c r="BS2345">
        <f>COUNTIFS(S$3:S2345,"="&amp;S2345,AI$3:AI2345,"="&amp;AI2345)</f>
        <v>1</v>
      </c>
      <c r="BT2345" t="str">
        <f>IFERROR(VLOOKUP(BB2345&amp;BU2345&amp;X2345,game_rosters!U:W,3,FALSE),"")</f>
        <v>P100099</v>
      </c>
      <c r="BU2345" t="str">
        <f t="shared" si="3373"/>
        <v>Outlaws</v>
      </c>
    </row>
    <row r="2346" spans="1:73" x14ac:dyDescent="0.2">
      <c r="A2346">
        <f t="shared" si="3348"/>
        <v>1</v>
      </c>
      <c r="I2346" s="44">
        <v>56</v>
      </c>
      <c r="K2346" t="s">
        <v>9</v>
      </c>
      <c r="L2346" t="s">
        <v>183</v>
      </c>
      <c r="M2346" t="s">
        <v>79</v>
      </c>
      <c r="N2346" t="s">
        <v>595</v>
      </c>
      <c r="O2346" t="s">
        <v>631</v>
      </c>
      <c r="Q2346" t="s">
        <v>595</v>
      </c>
      <c r="R2346" s="51">
        <v>1</v>
      </c>
      <c r="S2346">
        <v>1212</v>
      </c>
      <c r="T2346" t="s">
        <v>756</v>
      </c>
      <c r="W2346" t="s">
        <v>731</v>
      </c>
      <c r="X2346">
        <v>56</v>
      </c>
      <c r="Z2346">
        <v>1</v>
      </c>
      <c r="AA2346">
        <f t="shared" si="3397"/>
        <v>2212</v>
      </c>
      <c r="AB2346" t="str">
        <f t="shared" si="3398"/>
        <v/>
      </c>
      <c r="AC2346">
        <f t="shared" si="3344"/>
        <v>2212</v>
      </c>
      <c r="AD2346" s="6">
        <v>3</v>
      </c>
      <c r="AE2346" t="s">
        <v>744</v>
      </c>
      <c r="AF2346" t="s">
        <v>915</v>
      </c>
      <c r="AG2346" t="s">
        <v>756</v>
      </c>
      <c r="AH2346" t="s">
        <v>756</v>
      </c>
      <c r="AI2346" t="str">
        <f t="shared" si="3349"/>
        <v>e</v>
      </c>
      <c r="AJ2346" t="str">
        <f t="shared" si="3350"/>
        <v/>
      </c>
      <c r="AK2346" t="str">
        <f t="shared" si="3351"/>
        <v/>
      </c>
      <c r="AL2346" t="str">
        <f t="shared" si="3352"/>
        <v/>
      </c>
      <c r="AM2346" t="str">
        <f t="shared" si="3353"/>
        <v/>
      </c>
      <c r="AN2346" t="str">
        <f t="shared" si="3354"/>
        <v>Away</v>
      </c>
      <c r="AO2346" t="str">
        <f t="shared" si="3355"/>
        <v>a</v>
      </c>
      <c r="AP2346" t="str">
        <f t="shared" si="3356"/>
        <v/>
      </c>
      <c r="AQ2346" t="str">
        <f t="shared" si="3357"/>
        <v/>
      </c>
      <c r="AR2346" t="str">
        <f t="shared" si="3358"/>
        <v>Away</v>
      </c>
      <c r="AS2346" t="str">
        <f t="shared" si="3359"/>
        <v>a</v>
      </c>
      <c r="AT2346" t="str">
        <f t="shared" si="3360"/>
        <v>Defensive</v>
      </c>
      <c r="AU2346" t="str">
        <f t="shared" si="3361"/>
        <v/>
      </c>
      <c r="AV2346" t="str">
        <f t="shared" si="3362"/>
        <v/>
      </c>
      <c r="AW2346" t="str" cm="1">
        <f t="array" ref="AW2346">IFERROR(IF(O2346&lt;&gt;"",O2346,IF(OR($S2346="",$T2346=""),"",IF(O2346&lt;&gt;"",O2346,IF($T2346&lt;&gt;"",_xlfn._xlws.FILTER(O:O,($BU:$BU=$BU2346)*($I:$I=$I2346)*($T:$T=$T2346)*($S:$S=_xlfn.MINIFS($S:$S,$T:$T,"="&amp;$T2346)),"")))))&amp;"",IF(O2346="","",""))&amp;""</f>
        <v>Defensive_PlayPossession-SeperateFromPuck</v>
      </c>
      <c r="AX2346" t="str" cm="1">
        <f t="array" ref="AX2346">IFERROR(IF(P2346&lt;&gt;"",P2346,IF(OR($S2346="",$T2346=""),"",IF($T2346&lt;&gt;"",_xlfn._xlws.FILTER(P:P,($BU:$BU=$BU2346)*($I:$I=$I2346)*($T:$T=$T2346)*($S:$S=_xlfn.MINIFS($S:$S,$T:$T,"="&amp;$T2346)),""))))&amp;"",IF(P2346="","",""))&amp;""</f>
        <v/>
      </c>
      <c r="AY2346" t="str" cm="1">
        <f t="array" ref="AY2346">IFERROR(IF(Q2346&lt;&gt;"",Q2346,IF(OR($S2346="",$T2346=""),"",IF($T2346&lt;&gt;"",_xlfn._xlws.FILTER(Q:Q,($BU:$BU=$BU2346)*($I:$I=$I2346)*($T:$T=$T2346)*($S:$S=_xlfn.MINIFS($S:$S,$T:$T,"="&amp;$T2346)),""))))&amp;"",IF(Q2346="","",""))&amp;""</f>
        <v>s</v>
      </c>
      <c r="AZ2346" t="str" cm="1">
        <f t="array" ref="AZ2346">IFERROR(IF(R2346&lt;&gt;"",R2346,IF(OR($S2346="",$T2346=""),"",IF($T2346&lt;&gt;"",_xlfn._xlws.FILTER(R:R,($BU:$BU=$BU2346)*($I:$I=$I2346)*($T:$T=$T2346)*($S:$S=_xlfn.MINIFS($S:$S,$T:$T,"="&amp;$T2346)),""))))&amp;"",IF(R2346="","",""))&amp;""</f>
        <v>1</v>
      </c>
      <c r="BA2346" s="6">
        <f t="shared" si="3363"/>
        <v>205</v>
      </c>
      <c r="BB2346">
        <f t="shared" ref="BB2346:BD2346" si="3412">BB2345</f>
        <v>18987</v>
      </c>
      <c r="BC2346" t="str">
        <f t="shared" si="3412"/>
        <v>Velodrome</v>
      </c>
      <c r="BD2346" t="str">
        <f t="shared" si="3412"/>
        <v>Outlaws</v>
      </c>
      <c r="BE2346" t="s">
        <v>9</v>
      </c>
      <c r="BF2346" t="s">
        <v>183</v>
      </c>
      <c r="BI2346" cm="1">
        <f t="array" ref="BI2346">IFERROR(_xlfn._xlws.FILTER(shifts!A:A,(shifts!B:B=events!AD2346)*(shifts!AG:AG&gt;=events!BK2346)*(shifts!AH:AH&lt;=events!BL2346)),BI2345)</f>
        <v>82</v>
      </c>
      <c r="BJ2346" s="15">
        <f t="shared" si="3365"/>
        <v>0</v>
      </c>
      <c r="BK2346">
        <f t="shared" si="3366"/>
        <v>903</v>
      </c>
      <c r="BL2346">
        <f t="shared" si="3367"/>
        <v>903</v>
      </c>
      <c r="BM2346" s="15">
        <f>SUMIFS(BJ$2:BJ2346,K$2:K2346,"=Intermission")+SUMIFS(BJ$2:BJ2346,K$2:K2346,"=Timeout")</f>
        <v>143</v>
      </c>
      <c r="BN2346">
        <f t="shared" si="3368"/>
        <v>2303</v>
      </c>
      <c r="BO2346" s="19">
        <f t="shared" si="3369"/>
        <v>2480</v>
      </c>
      <c r="BP2346">
        <f t="shared" si="3370"/>
        <v>2475</v>
      </c>
      <c r="BQ2346" s="17">
        <f t="shared" si="3371"/>
        <v>2480</v>
      </c>
      <c r="BR2346" t="str">
        <f t="shared" si="3372"/>
        <v>event_team_player_1</v>
      </c>
      <c r="BS2346">
        <f>COUNTIFS(S$3:S2346,"="&amp;S2346,AI$3:AI2346,"="&amp;AI2346)</f>
        <v>1</v>
      </c>
      <c r="BT2346" t="str">
        <f>IFERROR(VLOOKUP(BB2346&amp;BU2346&amp;X2346,game_rosters!U:W,3,FALSE),"")</f>
        <v>P100099</v>
      </c>
      <c r="BU2346" t="str">
        <f t="shared" si="3373"/>
        <v>Outlaws</v>
      </c>
    </row>
    <row r="2347" spans="1:73" x14ac:dyDescent="0.2">
      <c r="A2347" t="str">
        <f t="shared" si="3348"/>
        <v/>
      </c>
      <c r="I2347" s="44">
        <v>9</v>
      </c>
      <c r="R2347" s="51">
        <v>1</v>
      </c>
      <c r="S2347">
        <v>1212</v>
      </c>
      <c r="T2347" t="s">
        <v>756</v>
      </c>
      <c r="X2347">
        <v>9</v>
      </c>
      <c r="AA2347">
        <f t="shared" si="3397"/>
        <v>2212</v>
      </c>
      <c r="AB2347" t="str">
        <f t="shared" si="3398"/>
        <v/>
      </c>
      <c r="AC2347">
        <f t="shared" si="3344"/>
        <v>2212</v>
      </c>
      <c r="AD2347" s="6">
        <v>3</v>
      </c>
      <c r="AE2347" t="s">
        <v>744</v>
      </c>
      <c r="AF2347" t="s">
        <v>915</v>
      </c>
      <c r="AG2347" t="s">
        <v>756</v>
      </c>
      <c r="AH2347" t="s">
        <v>756</v>
      </c>
      <c r="AI2347" t="str">
        <f t="shared" si="3349"/>
        <v>o</v>
      </c>
      <c r="AJ2347" t="str">
        <f t="shared" si="3350"/>
        <v/>
      </c>
      <c r="AK2347" t="str">
        <f t="shared" si="3351"/>
        <v/>
      </c>
      <c r="AL2347" t="str">
        <f t="shared" si="3352"/>
        <v/>
      </c>
      <c r="AM2347" t="str">
        <f t="shared" si="3353"/>
        <v/>
      </c>
      <c r="AN2347" t="str">
        <f t="shared" si="3354"/>
        <v>Away</v>
      </c>
      <c r="AO2347" t="str">
        <f t="shared" si="3355"/>
        <v>a</v>
      </c>
      <c r="AP2347" t="str">
        <f t="shared" si="3356"/>
        <v/>
      </c>
      <c r="AQ2347" t="str">
        <f t="shared" si="3357"/>
        <v/>
      </c>
      <c r="AR2347" t="str">
        <f t="shared" si="3358"/>
        <v>Away</v>
      </c>
      <c r="AS2347" t="str">
        <f t="shared" si="3359"/>
        <v>a</v>
      </c>
      <c r="AT2347" t="str">
        <f t="shared" si="3360"/>
        <v>Offensive</v>
      </c>
      <c r="AU2347" t="str">
        <f t="shared" si="3361"/>
        <v/>
      </c>
      <c r="AV2347" t="str">
        <f t="shared" si="3362"/>
        <v/>
      </c>
      <c r="AW2347" t="str" cm="1">
        <f t="array" ref="AW2347">IFERROR(IF(O2347&lt;&gt;"",O2347,IF(OR($S2347="",$T2347=""),"",IF(O2347&lt;&gt;"",O2347,IF($T2347&lt;&gt;"",_xlfn._xlws.FILTER(O:O,($BU:$BU=$BU2347)*($I:$I=$I2347)*($T:$T=$T2347)*($S:$S=_xlfn.MINIFS($S:$S,$T:$T,"="&amp;$T2347)),"")))))&amp;"",IF(O2347="","",""))&amp;""</f>
        <v/>
      </c>
      <c r="AX2347" t="str" cm="1">
        <f t="array" ref="AX2347">IFERROR(IF(P2347&lt;&gt;"",P2347,IF(OR($S2347="",$T2347=""),"",IF($T2347&lt;&gt;"",_xlfn._xlws.FILTER(P:P,($BU:$BU=$BU2347)*($I:$I=$I2347)*($T:$T=$T2347)*($S:$S=_xlfn.MINIFS($S:$S,$T:$T,"="&amp;$T2347)),""))))&amp;"",IF(P2347="","",""))&amp;""</f>
        <v/>
      </c>
      <c r="AY2347" t="str" cm="1">
        <f t="array" ref="AY2347">IFERROR(IF(Q2347&lt;&gt;"",Q2347,IF(OR($S2347="",$T2347=""),"",IF($T2347&lt;&gt;"",_xlfn._xlws.FILTER(Q:Q,($BU:$BU=$BU2347)*($I:$I=$I2347)*($T:$T=$T2347)*($S:$S=_xlfn.MINIFS($S:$S,$T:$T,"="&amp;$T2347)),""))))&amp;"",IF(Q2347="","",""))&amp;""</f>
        <v/>
      </c>
      <c r="AZ2347" t="str" cm="1">
        <f t="array" ref="AZ2347">IFERROR(IF(R2347&lt;&gt;"",R2347,IF(OR($S2347="",$T2347=""),"",IF($T2347&lt;&gt;"",_xlfn._xlws.FILTER(R:R,($BU:$BU=$BU2347)*($I:$I=$I2347)*($T:$T=$T2347)*($S:$S=_xlfn.MINIFS($S:$S,$T:$T,"="&amp;$T2347)),""))))&amp;"",IF(R2347="","",""))&amp;""</f>
        <v>1</v>
      </c>
      <c r="BA2347" s="6">
        <f t="shared" si="3363"/>
        <v>205</v>
      </c>
      <c r="BB2347">
        <f t="shared" ref="BB2347:BD2347" si="3413">BB2346</f>
        <v>18987</v>
      </c>
      <c r="BC2347" t="str">
        <f t="shared" si="3413"/>
        <v>Velodrome</v>
      </c>
      <c r="BD2347" t="str">
        <f t="shared" si="3413"/>
        <v>Outlaws</v>
      </c>
      <c r="BE2347" t="s">
        <v>9</v>
      </c>
      <c r="BF2347" t="s">
        <v>183</v>
      </c>
      <c r="BI2347" cm="1">
        <f t="array" ref="BI2347">IFERROR(_xlfn._xlws.FILTER(shifts!A:A,(shifts!B:B=events!AD2347)*(shifts!AG:AG&gt;=events!BK2347)*(shifts!AH:AH&lt;=events!BL2347)),BI2346)</f>
        <v>82</v>
      </c>
      <c r="BJ2347" s="15">
        <f t="shared" si="3365"/>
        <v>0</v>
      </c>
      <c r="BK2347">
        <f t="shared" si="3366"/>
        <v>903</v>
      </c>
      <c r="BL2347">
        <f t="shared" si="3367"/>
        <v>903</v>
      </c>
      <c r="BM2347" s="15">
        <f>SUMIFS(BJ$2:BJ2347,K$2:K2347,"=Intermission")+SUMIFS(BJ$2:BJ2347,K$2:K2347,"=Timeout")</f>
        <v>143</v>
      </c>
      <c r="BN2347">
        <f t="shared" si="3368"/>
        <v>2303</v>
      </c>
      <c r="BO2347" s="19">
        <f t="shared" si="3369"/>
        <v>2480</v>
      </c>
      <c r="BP2347">
        <f t="shared" si="3370"/>
        <v>2475</v>
      </c>
      <c r="BQ2347" s="17">
        <f t="shared" si="3371"/>
        <v>2480</v>
      </c>
      <c r="BR2347" t="str">
        <f t="shared" si="3372"/>
        <v>opp_team_player_1</v>
      </c>
      <c r="BS2347">
        <f>COUNTIFS(S$3:S2347,"="&amp;S2347,AI$3:AI2347,"="&amp;AI2347)</f>
        <v>1</v>
      </c>
      <c r="BT2347" t="str">
        <f>IFERROR(VLOOKUP(BB2347&amp;BU2347&amp;X2347,game_rosters!U:W,3,FALSE),"")</f>
        <v>P100105</v>
      </c>
      <c r="BU2347" t="str">
        <f t="shared" si="3373"/>
        <v>Velodrome</v>
      </c>
    </row>
    <row r="2348" spans="1:73" x14ac:dyDescent="0.2">
      <c r="A2348">
        <f t="shared" si="3348"/>
        <v>1</v>
      </c>
      <c r="I2348" s="44">
        <v>56</v>
      </c>
      <c r="K2348" t="s">
        <v>238</v>
      </c>
      <c r="L2348" t="s">
        <v>174</v>
      </c>
      <c r="M2348" t="s">
        <v>85</v>
      </c>
      <c r="N2348" t="s">
        <v>595</v>
      </c>
      <c r="O2348" t="s">
        <v>568</v>
      </c>
      <c r="Q2348" t="s">
        <v>595</v>
      </c>
      <c r="S2348">
        <v>1213</v>
      </c>
      <c r="T2348" t="s">
        <v>756</v>
      </c>
      <c r="W2348" t="s">
        <v>731</v>
      </c>
      <c r="X2348">
        <v>56</v>
      </c>
      <c r="Z2348">
        <v>1</v>
      </c>
      <c r="AA2348">
        <f t="shared" si="3397"/>
        <v>2213</v>
      </c>
      <c r="AB2348" t="str">
        <f t="shared" si="3398"/>
        <v/>
      </c>
      <c r="AC2348">
        <f t="shared" si="3344"/>
        <v>2213</v>
      </c>
      <c r="AD2348" s="6">
        <v>3</v>
      </c>
      <c r="AE2348" t="s">
        <v>744</v>
      </c>
      <c r="AF2348" t="s">
        <v>916</v>
      </c>
      <c r="AG2348" t="s">
        <v>756</v>
      </c>
      <c r="AH2348" t="s">
        <v>756</v>
      </c>
      <c r="AI2348" t="str">
        <f t="shared" si="3349"/>
        <v>e</v>
      </c>
      <c r="AJ2348" t="str">
        <f t="shared" si="3350"/>
        <v/>
      </c>
      <c r="AK2348" t="str">
        <f t="shared" si="3351"/>
        <v/>
      </c>
      <c r="AL2348" t="str">
        <f t="shared" si="3352"/>
        <v/>
      </c>
      <c r="AM2348" t="str">
        <f t="shared" si="3353"/>
        <v/>
      </c>
      <c r="AN2348" t="str">
        <f t="shared" si="3354"/>
        <v>Away</v>
      </c>
      <c r="AO2348" t="str">
        <f t="shared" si="3355"/>
        <v>a</v>
      </c>
      <c r="AP2348" t="str">
        <f t="shared" si="3356"/>
        <v/>
      </c>
      <c r="AQ2348" t="str">
        <f t="shared" si="3357"/>
        <v/>
      </c>
      <c r="AR2348" t="str">
        <f t="shared" si="3358"/>
        <v>Away</v>
      </c>
      <c r="AS2348" t="str">
        <f t="shared" si="3359"/>
        <v>a</v>
      </c>
      <c r="AT2348" t="str">
        <f t="shared" si="3360"/>
        <v>Offensive</v>
      </c>
      <c r="AU2348" t="str">
        <f t="shared" si="3361"/>
        <v/>
      </c>
      <c r="AV2348" t="str">
        <f t="shared" si="3362"/>
        <v/>
      </c>
      <c r="AW2348" t="str" cm="1">
        <f t="array" ref="AW2348">IFERROR(IF(O2348&lt;&gt;"",O2348,IF(OR($S2348="",$T2348=""),"",IF(O2348&lt;&gt;"",O2348,IF($T2348&lt;&gt;"",_xlfn._xlws.FILTER(O:O,($BU:$BU=$BU2348)*($I:$I=$I2348)*($T:$T=$T2348)*($S:$S=_xlfn.MINIFS($S:$S,$T:$T,"="&amp;$T2348)),"")))))&amp;"",IF(O2348="","",""))&amp;""</f>
        <v>OffensivePlay_Possession-DriveMiddle</v>
      </c>
      <c r="AX2348" t="str" cm="1">
        <f t="array" ref="AX2348">IFERROR(IF(P2348&lt;&gt;"",P2348,IF(OR($S2348="",$T2348=""),"",IF($T2348&lt;&gt;"",_xlfn._xlws.FILTER(P:P,($BU:$BU=$BU2348)*($I:$I=$I2348)*($T:$T=$T2348)*($S:$S=_xlfn.MINIFS($S:$S,$T:$T,"="&amp;$T2348)),""))))&amp;"",IF(P2348="","",""))&amp;""</f>
        <v/>
      </c>
      <c r="AY2348" t="str" cm="1">
        <f t="array" ref="AY2348">IFERROR(IF(Q2348&lt;&gt;"",Q2348,IF(OR($S2348="",$T2348=""),"",IF($T2348&lt;&gt;"",_xlfn._xlws.FILTER(Q:Q,($BU:$BU=$BU2348)*($I:$I=$I2348)*($T:$T=$T2348)*($S:$S=_xlfn.MINIFS($S:$S,$T:$T,"="&amp;$T2348)),""))))&amp;"",IF(Q2348="","",""))&amp;""</f>
        <v>s</v>
      </c>
      <c r="AZ2348" t="str" cm="1">
        <f t="array" ref="AZ2348">IFERROR(IF(R2348&lt;&gt;"",R2348,IF(OR($S2348="",$T2348=""),"",IF($T2348&lt;&gt;"",_xlfn._xlws.FILTER(R:R,($BU:$BU=$BU2348)*($I:$I=$I2348)*($T:$T=$T2348)*($S:$S=_xlfn.MINIFS($S:$S,$T:$T,"="&amp;$T2348)),""))))&amp;"",IF(R2348="","",""))&amp;""</f>
        <v/>
      </c>
      <c r="BA2348" s="6">
        <f t="shared" si="3363"/>
        <v>206</v>
      </c>
      <c r="BB2348">
        <f t="shared" ref="BB2348:BD2348" si="3414">BB2347</f>
        <v>18987</v>
      </c>
      <c r="BC2348" t="str">
        <f t="shared" si="3414"/>
        <v>Velodrome</v>
      </c>
      <c r="BD2348" t="str">
        <f t="shared" si="3414"/>
        <v>Outlaws</v>
      </c>
      <c r="BE2348" t="s">
        <v>238</v>
      </c>
      <c r="BF2348" t="s">
        <v>174</v>
      </c>
      <c r="BI2348" cm="1">
        <f t="array" ref="BI2348">IFERROR(_xlfn._xlws.FILTER(shifts!A:A,(shifts!B:B=events!AD2348)*(shifts!AG:AG&gt;=events!BK2348)*(shifts!AH:AH&lt;=events!BL2348)),BI2347)</f>
        <v>82</v>
      </c>
      <c r="BJ2348" s="15">
        <f t="shared" si="3365"/>
        <v>0</v>
      </c>
      <c r="BK2348">
        <f t="shared" si="3366"/>
        <v>902</v>
      </c>
      <c r="BL2348">
        <f t="shared" si="3367"/>
        <v>902</v>
      </c>
      <c r="BM2348" s="15">
        <f>SUMIFS(BJ$2:BJ2348,K$2:K2348,"=Intermission")+SUMIFS(BJ$2:BJ2348,K$2:K2348,"=Timeout")</f>
        <v>143</v>
      </c>
      <c r="BN2348">
        <f t="shared" si="3368"/>
        <v>2303</v>
      </c>
      <c r="BO2348" s="19">
        <f t="shared" si="3369"/>
        <v>2481</v>
      </c>
      <c r="BP2348">
        <f t="shared" si="3370"/>
        <v>2476</v>
      </c>
      <c r="BQ2348" s="17">
        <f t="shared" si="3371"/>
        <v>2481</v>
      </c>
      <c r="BR2348" t="str">
        <f t="shared" si="3372"/>
        <v>event_team_player_1</v>
      </c>
      <c r="BS2348">
        <f>COUNTIFS(S$3:S2348,"="&amp;S2348,AI$3:AI2348,"="&amp;AI2348)</f>
        <v>1</v>
      </c>
      <c r="BT2348" t="str">
        <f>IFERROR(VLOOKUP(BB2348&amp;BU2348&amp;X2348,game_rosters!U:W,3,FALSE),"")</f>
        <v>P100099</v>
      </c>
      <c r="BU2348" t="str">
        <f t="shared" si="3373"/>
        <v>Outlaws</v>
      </c>
    </row>
    <row r="2349" spans="1:73" x14ac:dyDescent="0.2">
      <c r="A2349">
        <f t="shared" si="3348"/>
        <v>1</v>
      </c>
      <c r="I2349" s="44">
        <v>56</v>
      </c>
      <c r="K2349" t="s">
        <v>13</v>
      </c>
      <c r="L2349" t="s">
        <v>418</v>
      </c>
      <c r="O2349" t="s">
        <v>568</v>
      </c>
      <c r="R2349" s="51">
        <v>1</v>
      </c>
      <c r="S2349">
        <v>1214</v>
      </c>
      <c r="T2349" t="s">
        <v>756</v>
      </c>
      <c r="W2349" t="s">
        <v>731</v>
      </c>
      <c r="X2349">
        <v>56</v>
      </c>
      <c r="Z2349">
        <v>1</v>
      </c>
      <c r="AA2349">
        <f t="shared" si="3397"/>
        <v>2214</v>
      </c>
      <c r="AB2349" t="str">
        <f t="shared" si="3398"/>
        <v/>
      </c>
      <c r="AC2349">
        <f t="shared" si="3344"/>
        <v>2214</v>
      </c>
      <c r="AD2349" s="6">
        <v>3</v>
      </c>
      <c r="AE2349" t="s">
        <v>744</v>
      </c>
      <c r="AF2349" t="s">
        <v>916</v>
      </c>
      <c r="AG2349" t="s">
        <v>745</v>
      </c>
      <c r="AH2349" t="s">
        <v>896</v>
      </c>
      <c r="AI2349" t="str">
        <f t="shared" si="3349"/>
        <v>e</v>
      </c>
      <c r="AJ2349" t="str">
        <f t="shared" si="3350"/>
        <v/>
      </c>
      <c r="AK2349" t="str">
        <f t="shared" si="3351"/>
        <v/>
      </c>
      <c r="AL2349" t="str">
        <f t="shared" si="3352"/>
        <v/>
      </c>
      <c r="AM2349" t="str">
        <f t="shared" si="3353"/>
        <v/>
      </c>
      <c r="AN2349" t="str">
        <f t="shared" si="3354"/>
        <v>Away</v>
      </c>
      <c r="AO2349" t="str">
        <f t="shared" si="3355"/>
        <v>a</v>
      </c>
      <c r="AP2349" t="str">
        <f t="shared" si="3356"/>
        <v/>
      </c>
      <c r="AQ2349" t="str">
        <f t="shared" si="3357"/>
        <v/>
      </c>
      <c r="AR2349" t="str">
        <f t="shared" si="3358"/>
        <v>Away</v>
      </c>
      <c r="AS2349" t="str">
        <f t="shared" si="3359"/>
        <v>a</v>
      </c>
      <c r="AT2349" t="str">
        <f t="shared" si="3360"/>
        <v>Offensive</v>
      </c>
      <c r="AU2349" t="str">
        <f t="shared" si="3361"/>
        <v/>
      </c>
      <c r="AV2349" t="str">
        <f t="shared" si="3362"/>
        <v/>
      </c>
      <c r="AW2349" t="str" cm="1">
        <f t="array" ref="AW2349">IFERROR(IF(O2349&lt;&gt;"",O2349,IF(OR($S2349="",$T2349=""),"",IF(O2349&lt;&gt;"",O2349,IF($T2349&lt;&gt;"",_xlfn._xlws.FILTER(O:O,($BU:$BU=$BU2349)*($I:$I=$I2349)*($T:$T=$T2349)*($S:$S=_xlfn.MINIFS($S:$S,$T:$T,"="&amp;$T2349)),"")))))&amp;"",IF(O2349="","",""))&amp;""</f>
        <v>OffensivePlay_Possession-DriveMiddle</v>
      </c>
      <c r="AX2349" t="str" cm="1">
        <f t="array" ref="AX2349">IFERROR(IF(P2349&lt;&gt;"",P2349,IF(OR($S2349="",$T2349=""),"",IF($T2349&lt;&gt;"",_xlfn._xlws.FILTER(P:P,($BU:$BU=$BU2349)*($I:$I=$I2349)*($T:$T=$T2349)*($S:$S=_xlfn.MINIFS($S:$S,$T:$T,"="&amp;$T2349)),""))))&amp;"",IF(P2349="","",""))&amp;""</f>
        <v/>
      </c>
      <c r="AY2349" t="str" cm="1">
        <f t="array" ref="AY2349">IFERROR(IF(Q2349&lt;&gt;"",Q2349,IF(OR($S2349="",$T2349=""),"",IF($T2349&lt;&gt;"",_xlfn._xlws.FILTER(Q:Q,($BU:$BU=$BU2349)*($I:$I=$I2349)*($T:$T=$T2349)*($S:$S=_xlfn.MINIFS($S:$S,$T:$T,"="&amp;$T2349)),""))))&amp;"",IF(Q2349="","",""))&amp;""</f>
        <v/>
      </c>
      <c r="AZ2349" t="str" cm="1">
        <f t="array" ref="AZ2349">IFERROR(IF(R2349&lt;&gt;"",R2349,IF(OR($S2349="",$T2349=""),"",IF($T2349&lt;&gt;"",_xlfn._xlws.FILTER(R:R,($BU:$BU=$BU2349)*($I:$I=$I2349)*($T:$T=$T2349)*($S:$S=_xlfn.MINIFS($S:$S,$T:$T,"="&amp;$T2349)),""))))&amp;"",IF(R2349="","",""))&amp;""</f>
        <v>1</v>
      </c>
      <c r="BA2349" s="6">
        <f t="shared" si="3363"/>
        <v>206</v>
      </c>
      <c r="BB2349">
        <f t="shared" ref="BB2349:BD2349" si="3415">BB2348</f>
        <v>18987</v>
      </c>
      <c r="BC2349" t="str">
        <f t="shared" si="3415"/>
        <v>Velodrome</v>
      </c>
      <c r="BD2349" t="str">
        <f t="shared" si="3415"/>
        <v>Outlaws</v>
      </c>
      <c r="BE2349" t="s">
        <v>13</v>
      </c>
      <c r="BF2349" t="s">
        <v>418</v>
      </c>
      <c r="BI2349" cm="1">
        <f t="array" ref="BI2349">IFERROR(_xlfn._xlws.FILTER(shifts!A:A,(shifts!B:B=events!AD2349)*(shifts!AG:AG&gt;=events!BK2349)*(shifts!AH:AH&lt;=events!BL2349)),BI2348)</f>
        <v>82</v>
      </c>
      <c r="BJ2349" s="15">
        <f t="shared" si="3365"/>
        <v>3</v>
      </c>
      <c r="BK2349">
        <f t="shared" si="3366"/>
        <v>902</v>
      </c>
      <c r="BL2349">
        <f t="shared" si="3367"/>
        <v>899</v>
      </c>
      <c r="BM2349" s="15">
        <f>SUMIFS(BJ$2:BJ2349,K$2:K2349,"=Intermission")+SUMIFS(BJ$2:BJ2349,K$2:K2349,"=Timeout")</f>
        <v>143</v>
      </c>
      <c r="BN2349">
        <f t="shared" si="3368"/>
        <v>2303</v>
      </c>
      <c r="BO2349" s="19">
        <f t="shared" si="3369"/>
        <v>2481</v>
      </c>
      <c r="BP2349">
        <f t="shared" si="3370"/>
        <v>2476</v>
      </c>
      <c r="BQ2349" s="17">
        <f t="shared" si="3371"/>
        <v>2484</v>
      </c>
      <c r="BR2349" t="str">
        <f t="shared" si="3372"/>
        <v>event_team_player_1</v>
      </c>
      <c r="BS2349">
        <f>COUNTIFS(S$3:S2349,"="&amp;S2349,AI$3:AI2349,"="&amp;AI2349)</f>
        <v>1</v>
      </c>
      <c r="BT2349" t="str">
        <f>IFERROR(VLOOKUP(BB2349&amp;BU2349&amp;X2349,game_rosters!U:W,3,FALSE),"")</f>
        <v>P100099</v>
      </c>
      <c r="BU2349" t="str">
        <f t="shared" si="3373"/>
        <v>Outlaws</v>
      </c>
    </row>
    <row r="2350" spans="1:73" x14ac:dyDescent="0.2">
      <c r="A2350" t="str">
        <f t="shared" si="3348"/>
        <v/>
      </c>
      <c r="I2350" s="44">
        <v>22</v>
      </c>
      <c r="O2350" t="s">
        <v>662</v>
      </c>
      <c r="P2350" t="s">
        <v>602</v>
      </c>
      <c r="R2350" s="51">
        <v>1</v>
      </c>
      <c r="S2350">
        <v>1214</v>
      </c>
      <c r="T2350" t="s">
        <v>756</v>
      </c>
      <c r="X2350">
        <v>22</v>
      </c>
      <c r="AA2350">
        <f t="shared" si="3397"/>
        <v>2214</v>
      </c>
      <c r="AB2350" t="str">
        <f t="shared" si="3398"/>
        <v/>
      </c>
      <c r="AC2350">
        <f t="shared" si="3344"/>
        <v>2214</v>
      </c>
      <c r="AD2350" s="6">
        <v>3</v>
      </c>
      <c r="AE2350" t="s">
        <v>744</v>
      </c>
      <c r="AF2350" t="s">
        <v>916</v>
      </c>
      <c r="AG2350" t="s">
        <v>745</v>
      </c>
      <c r="AH2350" t="s">
        <v>896</v>
      </c>
      <c r="AI2350" t="str">
        <f t="shared" si="3349"/>
        <v>o</v>
      </c>
      <c r="AJ2350" t="str">
        <f t="shared" si="3350"/>
        <v/>
      </c>
      <c r="AK2350" t="str">
        <f t="shared" si="3351"/>
        <v/>
      </c>
      <c r="AL2350" t="str">
        <f t="shared" si="3352"/>
        <v/>
      </c>
      <c r="AM2350" t="str">
        <f t="shared" si="3353"/>
        <v/>
      </c>
      <c r="AN2350" t="str">
        <f t="shared" si="3354"/>
        <v>Away</v>
      </c>
      <c r="AO2350" t="str">
        <f t="shared" si="3355"/>
        <v>a</v>
      </c>
      <c r="AP2350" t="str">
        <f t="shared" si="3356"/>
        <v/>
      </c>
      <c r="AQ2350" t="str">
        <f t="shared" si="3357"/>
        <v/>
      </c>
      <c r="AR2350" t="str">
        <f t="shared" si="3358"/>
        <v>Away</v>
      </c>
      <c r="AS2350" t="str">
        <f t="shared" si="3359"/>
        <v>a</v>
      </c>
      <c r="AT2350" t="str">
        <f t="shared" si="3360"/>
        <v>Defensive</v>
      </c>
      <c r="AU2350" t="str">
        <f t="shared" si="3361"/>
        <v/>
      </c>
      <c r="AV2350" t="str">
        <f t="shared" si="3362"/>
        <v/>
      </c>
      <c r="AW2350" t="str" cm="1">
        <f t="array" ref="AW2350">IFERROR(IF(O2350&lt;&gt;"",O2350,IF(OR($S2350="",$T2350=""),"",IF(O2350&lt;&gt;"",O2350,IF($T2350&lt;&gt;"",_xlfn._xlws.FILTER(O:O,($BU:$BU=$BU2350)*($I:$I=$I2350)*($T:$T=$T2350)*($S:$S=_xlfn.MINIFS($S:$S,$T:$T,"="&amp;$T2350)),"")))))&amp;"",IF(O2350="","",""))&amp;""</f>
        <v>Defensive_PlayPossession-Backcheck</v>
      </c>
      <c r="AX2350" t="str" cm="1">
        <f t="array" ref="AX2350">IFERROR(IF(P2350&lt;&gt;"",P2350,IF(OR($S2350="",$T2350=""),"",IF($T2350&lt;&gt;"",_xlfn._xlws.FILTER(P:P,($BU:$BU=$BU2350)*($I:$I=$I2350)*($T:$T=$T2350)*($S:$S=_xlfn.MINIFS($S:$S,$T:$T,"="&amp;$T2350)),""))))&amp;"",IF(P2350="","",""))&amp;""</f>
        <v>Defensive_PlayPossession-StickCheck</v>
      </c>
      <c r="AY2350" t="str" cm="1">
        <f t="array" ref="AY2350">IFERROR(IF(Q2350&lt;&gt;"",Q2350,IF(OR($S2350="",$T2350=""),"",IF($T2350&lt;&gt;"",_xlfn._xlws.FILTER(Q:Q,($BU:$BU=$BU2350)*($I:$I=$I2350)*($T:$T=$T2350)*($S:$S=_xlfn.MINIFS($S:$S,$T:$T,"="&amp;$T2350)),""))))&amp;"",IF(Q2350="","",""))&amp;""</f>
        <v/>
      </c>
      <c r="AZ2350" t="str" cm="1">
        <f t="array" ref="AZ2350">IFERROR(IF(R2350&lt;&gt;"",R2350,IF(OR($S2350="",$T2350=""),"",IF($T2350&lt;&gt;"",_xlfn._xlws.FILTER(R:R,($BU:$BU=$BU2350)*($I:$I=$I2350)*($T:$T=$T2350)*($S:$S=_xlfn.MINIFS($S:$S,$T:$T,"="&amp;$T2350)),""))))&amp;"",IF(R2350="","",""))&amp;""</f>
        <v>1</v>
      </c>
      <c r="BA2350" s="6">
        <f t="shared" si="3363"/>
        <v>206</v>
      </c>
      <c r="BB2350">
        <f t="shared" ref="BB2350:BD2350" si="3416">BB2349</f>
        <v>18987</v>
      </c>
      <c r="BC2350" t="str">
        <f t="shared" si="3416"/>
        <v>Velodrome</v>
      </c>
      <c r="BD2350" t="str">
        <f t="shared" si="3416"/>
        <v>Outlaws</v>
      </c>
      <c r="BE2350" t="s">
        <v>13</v>
      </c>
      <c r="BF2350" t="s">
        <v>418</v>
      </c>
      <c r="BI2350" cm="1">
        <f t="array" ref="BI2350">IFERROR(_xlfn._xlws.FILTER(shifts!A:A,(shifts!B:B=events!AD2350)*(shifts!AG:AG&gt;=events!BK2350)*(shifts!AH:AH&lt;=events!BL2350)),BI2349)</f>
        <v>82</v>
      </c>
      <c r="BJ2350" s="15">
        <f t="shared" si="3365"/>
        <v>3</v>
      </c>
      <c r="BK2350">
        <f t="shared" si="3366"/>
        <v>902</v>
      </c>
      <c r="BL2350">
        <f t="shared" si="3367"/>
        <v>899</v>
      </c>
      <c r="BM2350" s="15">
        <f>SUMIFS(BJ$2:BJ2350,K$2:K2350,"=Intermission")+SUMIFS(BJ$2:BJ2350,K$2:K2350,"=Timeout")</f>
        <v>143</v>
      </c>
      <c r="BN2350">
        <f t="shared" si="3368"/>
        <v>2303</v>
      </c>
      <c r="BO2350" s="19">
        <f t="shared" si="3369"/>
        <v>2481</v>
      </c>
      <c r="BP2350">
        <f t="shared" si="3370"/>
        <v>2476</v>
      </c>
      <c r="BQ2350" s="17">
        <f t="shared" si="3371"/>
        <v>2484</v>
      </c>
      <c r="BR2350" t="str">
        <f t="shared" si="3372"/>
        <v>opp_team_player_1</v>
      </c>
      <c r="BS2350">
        <f>COUNTIFS(S$3:S2350,"="&amp;S2350,AI$3:AI2350,"="&amp;AI2350)</f>
        <v>1</v>
      </c>
      <c r="BT2350" t="str">
        <f>IFERROR(VLOOKUP(BB2350&amp;BU2350&amp;X2350,game_rosters!U:W,3,FALSE),"")</f>
        <v>P100108</v>
      </c>
      <c r="BU2350" t="str">
        <f t="shared" si="3373"/>
        <v>Velodrome</v>
      </c>
    </row>
    <row r="2351" spans="1:73" x14ac:dyDescent="0.2">
      <c r="A2351">
        <f t="shared" si="3348"/>
        <v>1</v>
      </c>
      <c r="I2351" s="44">
        <v>56</v>
      </c>
      <c r="K2351" t="s">
        <v>6</v>
      </c>
      <c r="L2351" t="s">
        <v>205</v>
      </c>
      <c r="M2351" t="s">
        <v>51</v>
      </c>
      <c r="N2351" t="s">
        <v>595</v>
      </c>
      <c r="S2351">
        <v>1215</v>
      </c>
      <c r="T2351">
        <v>190</v>
      </c>
      <c r="W2351" t="s">
        <v>731</v>
      </c>
      <c r="X2351">
        <v>56</v>
      </c>
      <c r="Z2351">
        <v>1</v>
      </c>
      <c r="AA2351">
        <f t="shared" si="3397"/>
        <v>2215</v>
      </c>
      <c r="AB2351">
        <f t="shared" si="3398"/>
        <v>9190</v>
      </c>
      <c r="AC2351">
        <f t="shared" si="3344"/>
        <v>9190</v>
      </c>
      <c r="AD2351" s="6">
        <v>3</v>
      </c>
      <c r="AE2351" t="s">
        <v>745</v>
      </c>
      <c r="AF2351" t="s">
        <v>896</v>
      </c>
      <c r="AG2351" t="s">
        <v>756</v>
      </c>
      <c r="AH2351" t="s">
        <v>756</v>
      </c>
      <c r="AI2351" t="str">
        <f t="shared" si="3349"/>
        <v>e</v>
      </c>
      <c r="AJ2351" t="str">
        <f t="shared" si="3350"/>
        <v/>
      </c>
      <c r="AK2351" t="str">
        <f t="shared" si="3351"/>
        <v/>
      </c>
      <c r="AL2351" t="str">
        <f t="shared" si="3352"/>
        <v/>
      </c>
      <c r="AM2351" t="str">
        <f t="shared" si="3353"/>
        <v/>
      </c>
      <c r="AN2351" t="str">
        <f t="shared" si="3354"/>
        <v>Away</v>
      </c>
      <c r="AO2351" t="str">
        <f t="shared" si="3355"/>
        <v>a</v>
      </c>
      <c r="AP2351" t="str">
        <f t="shared" si="3356"/>
        <v/>
      </c>
      <c r="AQ2351" t="str">
        <f t="shared" si="3357"/>
        <v/>
      </c>
      <c r="AR2351" t="str">
        <f t="shared" si="3358"/>
        <v>Away</v>
      </c>
      <c r="AS2351" t="str">
        <f t="shared" si="3359"/>
        <v>a</v>
      </c>
      <c r="AT2351" t="str">
        <f t="shared" si="3360"/>
        <v>Offensive</v>
      </c>
      <c r="AU2351" t="str">
        <f t="shared" si="3361"/>
        <v/>
      </c>
      <c r="AV2351" t="str">
        <f t="shared" si="3362"/>
        <v/>
      </c>
      <c r="AW2351" t="str" cm="1">
        <f t="array" ref="AW2351">IFERROR(IF(O2351&lt;&gt;"",O2351,IF(OR($S2351="",$T2351=""),"",IF(O2351&lt;&gt;"",O2351,IF($T2351&lt;&gt;"",_xlfn._xlws.FILTER(O:O,($BU:$BU=$BU2351)*($I:$I=$I2351)*($T:$T=$T2351)*($S:$S=_xlfn.MINIFS($S:$S,$T:$T,"="&amp;$T2351)),"")))))&amp;"",IF(O2351="","",""))&amp;""</f>
        <v/>
      </c>
      <c r="AX2351" t="str" cm="1">
        <f t="array" ref="AX2351">IFERROR(IF(P2351&lt;&gt;"",P2351,IF(OR($S2351="",$T2351=""),"",IF($T2351&lt;&gt;"",_xlfn._xlws.FILTER(P:P,($BU:$BU=$BU2351)*($I:$I=$I2351)*($T:$T=$T2351)*($S:$S=_xlfn.MINIFS($S:$S,$T:$T,"="&amp;$T2351)),""))))&amp;"",IF(P2351="","",""))&amp;""</f>
        <v/>
      </c>
      <c r="AY2351" t="str" cm="1">
        <f t="array" ref="AY2351">IFERROR(IF(Q2351&lt;&gt;"",Q2351,IF(OR($S2351="",$T2351=""),"",IF($T2351&lt;&gt;"",_xlfn._xlws.FILTER(Q:Q,($BU:$BU=$BU2351)*($I:$I=$I2351)*($T:$T=$T2351)*($S:$S=_xlfn.MINIFS($S:$S,$T:$T,"="&amp;$T2351)),""))))&amp;"",IF(Q2351="","",""))&amp;""</f>
        <v/>
      </c>
      <c r="AZ2351" t="str" cm="1">
        <f t="array" ref="AZ2351">IFERROR(IF(R2351&lt;&gt;"",R2351,IF(OR($S2351="",$T2351=""),"",IF($T2351&lt;&gt;"",_xlfn._xlws.FILTER(R:R,($BU:$BU=$BU2351)*($I:$I=$I2351)*($T:$T=$T2351)*($S:$S=_xlfn.MINIFS($S:$S,$T:$T,"="&amp;$T2351)),""))))&amp;"",IF(R2351="","",""))&amp;""</f>
        <v/>
      </c>
      <c r="BA2351" s="6">
        <f t="shared" si="3363"/>
        <v>206</v>
      </c>
      <c r="BB2351">
        <f t="shared" ref="BB2351:BD2351" si="3417">BB2350</f>
        <v>18987</v>
      </c>
      <c r="BC2351" t="str">
        <f t="shared" si="3417"/>
        <v>Velodrome</v>
      </c>
      <c r="BD2351" t="str">
        <f t="shared" si="3417"/>
        <v>Outlaws</v>
      </c>
      <c r="BE2351" t="s">
        <v>6</v>
      </c>
      <c r="BF2351" t="s">
        <v>205</v>
      </c>
      <c r="BI2351" cm="1">
        <f t="array" ref="BI2351">IFERROR(_xlfn._xlws.FILTER(shifts!A:A,(shifts!B:B=events!AD2351)*(shifts!AG:AG&gt;=events!BK2351)*(shifts!AH:AH&lt;=events!BL2351)),BI2350)</f>
        <v>82</v>
      </c>
      <c r="BJ2351" s="15">
        <f t="shared" si="3365"/>
        <v>0</v>
      </c>
      <c r="BK2351">
        <f t="shared" si="3366"/>
        <v>899</v>
      </c>
      <c r="BL2351">
        <f t="shared" si="3367"/>
        <v>899</v>
      </c>
      <c r="BM2351" s="15">
        <f>SUMIFS(BJ$2:BJ2351,K$2:K2351,"=Intermission")+SUMIFS(BJ$2:BJ2351,K$2:K2351,"=Timeout")</f>
        <v>143</v>
      </c>
      <c r="BN2351">
        <f t="shared" si="3368"/>
        <v>2303</v>
      </c>
      <c r="BO2351" s="19">
        <f t="shared" si="3369"/>
        <v>2484</v>
      </c>
      <c r="BP2351">
        <f t="shared" si="3370"/>
        <v>2479</v>
      </c>
      <c r="BQ2351" s="17">
        <f t="shared" si="3371"/>
        <v>2484</v>
      </c>
      <c r="BR2351" t="str">
        <f t="shared" si="3372"/>
        <v>event_team_player_1</v>
      </c>
      <c r="BS2351">
        <f>COUNTIFS(S$3:S2351,"="&amp;S2351,AI$3:AI2351,"="&amp;AI2351)</f>
        <v>1</v>
      </c>
      <c r="BT2351" t="str">
        <f>IFERROR(VLOOKUP(BB2351&amp;BU2351&amp;X2351,game_rosters!U:W,3,FALSE),"")</f>
        <v>P100099</v>
      </c>
      <c r="BU2351" t="str">
        <f t="shared" si="3373"/>
        <v>Outlaws</v>
      </c>
    </row>
    <row r="2352" spans="1:73" x14ac:dyDescent="0.2">
      <c r="A2352" t="str">
        <f t="shared" si="3348"/>
        <v/>
      </c>
      <c r="I2352" s="44">
        <v>39</v>
      </c>
      <c r="S2352">
        <v>1215</v>
      </c>
      <c r="T2352">
        <v>190</v>
      </c>
      <c r="X2352">
        <v>39</v>
      </c>
      <c r="AA2352">
        <f t="shared" si="3397"/>
        <v>2215</v>
      </c>
      <c r="AB2352">
        <f t="shared" si="3398"/>
        <v>9190</v>
      </c>
      <c r="AC2352">
        <f t="shared" si="3344"/>
        <v>9190</v>
      </c>
      <c r="AD2352" s="6">
        <v>3</v>
      </c>
      <c r="AE2352" t="s">
        <v>745</v>
      </c>
      <c r="AF2352" t="s">
        <v>896</v>
      </c>
      <c r="AG2352" t="s">
        <v>756</v>
      </c>
      <c r="AH2352" t="s">
        <v>756</v>
      </c>
      <c r="AI2352" t="str">
        <f t="shared" si="3349"/>
        <v>o</v>
      </c>
      <c r="AJ2352" t="str">
        <f t="shared" si="3350"/>
        <v/>
      </c>
      <c r="AK2352" t="str">
        <f t="shared" si="3351"/>
        <v/>
      </c>
      <c r="AL2352" t="str">
        <f t="shared" si="3352"/>
        <v/>
      </c>
      <c r="AM2352" t="str">
        <f t="shared" si="3353"/>
        <v/>
      </c>
      <c r="AN2352" t="str">
        <f t="shared" si="3354"/>
        <v>Away</v>
      </c>
      <c r="AO2352" t="str">
        <f t="shared" si="3355"/>
        <v>a</v>
      </c>
      <c r="AP2352" t="str">
        <f t="shared" si="3356"/>
        <v/>
      </c>
      <c r="AQ2352" t="str">
        <f t="shared" si="3357"/>
        <v/>
      </c>
      <c r="AR2352" t="str">
        <f t="shared" si="3358"/>
        <v>Away</v>
      </c>
      <c r="AS2352" t="str">
        <f t="shared" si="3359"/>
        <v>a</v>
      </c>
      <c r="AT2352" t="str">
        <f t="shared" si="3360"/>
        <v>Defensive</v>
      </c>
      <c r="AU2352" t="str">
        <f t="shared" si="3361"/>
        <v/>
      </c>
      <c r="AV2352" t="str">
        <f t="shared" si="3362"/>
        <v/>
      </c>
      <c r="AW2352" t="str" cm="1">
        <f t="array" ref="AW2352">IFERROR(IF(O2352&lt;&gt;"",O2352,IF(OR($S2352="",$T2352=""),"",IF(O2352&lt;&gt;"",O2352,IF($T2352&lt;&gt;"",_xlfn._xlws.FILTER(O:O,($BU:$BU=$BU2352)*($I:$I=$I2352)*($T:$T=$T2352)*($S:$S=_xlfn.MINIFS($S:$S,$T:$T,"="&amp;$T2352)),"")))))&amp;"",IF(O2352="","",""))&amp;""</f>
        <v/>
      </c>
      <c r="AX2352" t="str" cm="1">
        <f t="array" ref="AX2352">IFERROR(IF(P2352&lt;&gt;"",P2352,IF(OR($S2352="",$T2352=""),"",IF($T2352&lt;&gt;"",_xlfn._xlws.FILTER(P:P,($BU:$BU=$BU2352)*($I:$I=$I2352)*($T:$T=$T2352)*($S:$S=_xlfn.MINIFS($S:$S,$T:$T,"="&amp;$T2352)),""))))&amp;"",IF(P2352="","",""))&amp;""</f>
        <v/>
      </c>
      <c r="AY2352" t="str" cm="1">
        <f t="array" ref="AY2352">IFERROR(IF(Q2352&lt;&gt;"",Q2352,IF(OR($S2352="",$T2352=""),"",IF($T2352&lt;&gt;"",_xlfn._xlws.FILTER(Q:Q,($BU:$BU=$BU2352)*($I:$I=$I2352)*($T:$T=$T2352)*($S:$S=_xlfn.MINIFS($S:$S,$T:$T,"="&amp;$T2352)),""))))&amp;"",IF(Q2352="","",""))&amp;""</f>
        <v/>
      </c>
      <c r="AZ2352" t="str" cm="1">
        <f t="array" ref="AZ2352">IFERROR(IF(R2352&lt;&gt;"",R2352,IF(OR($S2352="",$T2352=""),"",IF($T2352&lt;&gt;"",_xlfn._xlws.FILTER(R:R,($BU:$BU=$BU2352)*($I:$I=$I2352)*($T:$T=$T2352)*($S:$S=_xlfn.MINIFS($S:$S,$T:$T,"="&amp;$T2352)),""))))&amp;"",IF(R2352="","",""))&amp;""</f>
        <v/>
      </c>
      <c r="BA2352" s="6">
        <f t="shared" si="3363"/>
        <v>206</v>
      </c>
      <c r="BB2352">
        <f t="shared" ref="BB2352:BD2352" si="3418">BB2351</f>
        <v>18987</v>
      </c>
      <c r="BC2352" t="str">
        <f t="shared" si="3418"/>
        <v>Velodrome</v>
      </c>
      <c r="BD2352" t="str">
        <f t="shared" si="3418"/>
        <v>Outlaws</v>
      </c>
      <c r="BE2352" t="s">
        <v>6</v>
      </c>
      <c r="BF2352" t="s">
        <v>205</v>
      </c>
      <c r="BI2352" cm="1">
        <f t="array" ref="BI2352">IFERROR(_xlfn._xlws.FILTER(shifts!A:A,(shifts!B:B=events!AD2352)*(shifts!AG:AG&gt;=events!BK2352)*(shifts!AH:AH&lt;=events!BL2352)),BI2351)</f>
        <v>82</v>
      </c>
      <c r="BJ2352" s="15">
        <f t="shared" si="3365"/>
        <v>0</v>
      </c>
      <c r="BK2352">
        <f t="shared" si="3366"/>
        <v>899</v>
      </c>
      <c r="BL2352">
        <f t="shared" si="3367"/>
        <v>899</v>
      </c>
      <c r="BM2352" s="15">
        <f>SUMIFS(BJ$2:BJ2352,K$2:K2352,"=Intermission")+SUMIFS(BJ$2:BJ2352,K$2:K2352,"=Timeout")</f>
        <v>143</v>
      </c>
      <c r="BN2352">
        <f t="shared" si="3368"/>
        <v>2303</v>
      </c>
      <c r="BO2352" s="19">
        <f t="shared" si="3369"/>
        <v>2484</v>
      </c>
      <c r="BP2352">
        <f t="shared" si="3370"/>
        <v>2479</v>
      </c>
      <c r="BQ2352" s="17">
        <f t="shared" si="3371"/>
        <v>2484</v>
      </c>
      <c r="BR2352" t="str">
        <f t="shared" si="3372"/>
        <v>opp_team_player_1</v>
      </c>
      <c r="BS2352">
        <f>COUNTIFS(S$3:S2352,"="&amp;S2352,AI$3:AI2352,"="&amp;AI2352)</f>
        <v>1</v>
      </c>
      <c r="BT2352" t="str">
        <f>IFERROR(VLOOKUP(BB2352&amp;BU2352&amp;X2352,game_rosters!U:W,3,FALSE),"")</f>
        <v>P100016</v>
      </c>
      <c r="BU2352" t="str">
        <f t="shared" si="3373"/>
        <v>Velodrome</v>
      </c>
    </row>
    <row r="2353" spans="1:73" x14ac:dyDescent="0.2">
      <c r="A2353">
        <f t="shared" si="3348"/>
        <v>1</v>
      </c>
      <c r="I2353" s="44">
        <v>39</v>
      </c>
      <c r="K2353" t="s">
        <v>15</v>
      </c>
      <c r="L2353" t="s">
        <v>179</v>
      </c>
      <c r="M2353" t="s">
        <v>97</v>
      </c>
      <c r="S2353">
        <v>1216</v>
      </c>
      <c r="T2353">
        <v>190</v>
      </c>
      <c r="W2353" t="s">
        <v>735</v>
      </c>
      <c r="X2353">
        <v>39</v>
      </c>
      <c r="Z2353">
        <v>1</v>
      </c>
      <c r="AA2353">
        <f t="shared" si="3397"/>
        <v>2216</v>
      </c>
      <c r="AB2353">
        <f t="shared" si="3398"/>
        <v>9190</v>
      </c>
      <c r="AC2353">
        <f t="shared" si="3344"/>
        <v>9190</v>
      </c>
      <c r="AD2353" s="6">
        <v>3</v>
      </c>
      <c r="AE2353" t="s">
        <v>745</v>
      </c>
      <c r="AF2353" t="s">
        <v>896</v>
      </c>
      <c r="AG2353" t="s">
        <v>756</v>
      </c>
      <c r="AH2353" t="s">
        <v>756</v>
      </c>
      <c r="AI2353" t="str">
        <f t="shared" si="3349"/>
        <v>e</v>
      </c>
      <c r="AJ2353" t="str">
        <f t="shared" si="3350"/>
        <v/>
      </c>
      <c r="AK2353" t="str">
        <f t="shared" si="3351"/>
        <v/>
      </c>
      <c r="AL2353" t="str">
        <f t="shared" si="3352"/>
        <v/>
      </c>
      <c r="AM2353" t="str">
        <f t="shared" si="3353"/>
        <v/>
      </c>
      <c r="AN2353" t="str">
        <f t="shared" si="3354"/>
        <v>Home</v>
      </c>
      <c r="AO2353" t="str">
        <f t="shared" si="3355"/>
        <v>h</v>
      </c>
      <c r="AP2353" t="str">
        <f t="shared" si="3356"/>
        <v/>
      </c>
      <c r="AQ2353" t="str">
        <f t="shared" si="3357"/>
        <v/>
      </c>
      <c r="AR2353" t="str">
        <f t="shared" si="3358"/>
        <v>Home</v>
      </c>
      <c r="AS2353" t="str">
        <f t="shared" si="3359"/>
        <v>h</v>
      </c>
      <c r="AT2353" t="str">
        <f t="shared" si="3360"/>
        <v>Defensive</v>
      </c>
      <c r="AU2353" t="str">
        <f t="shared" si="3361"/>
        <v/>
      </c>
      <c r="AV2353" t="str">
        <f t="shared" si="3362"/>
        <v/>
      </c>
      <c r="AW2353" t="str" cm="1">
        <f t="array" ref="AW2353">IFERROR(IF(O2353&lt;&gt;"",O2353,IF(OR($S2353="",$T2353=""),"",IF(O2353&lt;&gt;"",O2353,IF($T2353&lt;&gt;"",_xlfn._xlws.FILTER(O:O,($BU:$BU=$BU2353)*($I:$I=$I2353)*($T:$T=$T2353)*($S:$S=_xlfn.MINIFS($S:$S,$T:$T,"="&amp;$T2353)),"")))))&amp;"",IF(O2353="","",""))&amp;""</f>
        <v/>
      </c>
      <c r="AX2353" t="str" cm="1">
        <f t="array" ref="AX2353">IFERROR(IF(P2353&lt;&gt;"",P2353,IF(OR($S2353="",$T2353=""),"",IF($T2353&lt;&gt;"",_xlfn._xlws.FILTER(P:P,($BU:$BU=$BU2353)*($I:$I=$I2353)*($T:$T=$T2353)*($S:$S=_xlfn.MINIFS($S:$S,$T:$T,"="&amp;$T2353)),""))))&amp;"",IF(P2353="","",""))&amp;""</f>
        <v/>
      </c>
      <c r="AY2353" t="str" cm="1">
        <f t="array" ref="AY2353">IFERROR(IF(Q2353&lt;&gt;"",Q2353,IF(OR($S2353="",$T2353=""),"",IF($T2353&lt;&gt;"",_xlfn._xlws.FILTER(Q:Q,($BU:$BU=$BU2353)*($I:$I=$I2353)*($T:$T=$T2353)*($S:$S=_xlfn.MINIFS($S:$S,$T:$T,"="&amp;$T2353)),""))))&amp;"",IF(Q2353="","",""))&amp;""</f>
        <v/>
      </c>
      <c r="AZ2353" t="str" cm="1">
        <f t="array" ref="AZ2353">IFERROR(IF(R2353&lt;&gt;"",R2353,IF(OR($S2353="",$T2353=""),"",IF($T2353&lt;&gt;"",_xlfn._xlws.FILTER(R:R,($BU:$BU=$BU2353)*($I:$I=$I2353)*($T:$T=$T2353)*($S:$S=_xlfn.MINIFS($S:$S,$T:$T,"="&amp;$T2353)),""))))&amp;"",IF(R2353="","",""))&amp;""</f>
        <v/>
      </c>
      <c r="BA2353" s="6">
        <f t="shared" si="3363"/>
        <v>206</v>
      </c>
      <c r="BB2353">
        <f t="shared" ref="BB2353:BD2353" si="3419">BB2352</f>
        <v>18987</v>
      </c>
      <c r="BC2353" t="str">
        <f t="shared" si="3419"/>
        <v>Velodrome</v>
      </c>
      <c r="BD2353" t="str">
        <f t="shared" si="3419"/>
        <v>Outlaws</v>
      </c>
      <c r="BE2353" t="s">
        <v>15</v>
      </c>
      <c r="BF2353" t="s">
        <v>179</v>
      </c>
      <c r="BI2353" cm="1">
        <f t="array" ref="BI2353">IFERROR(_xlfn._xlws.FILTER(shifts!A:A,(shifts!B:B=events!AD2353)*(shifts!AG:AG&gt;=events!BK2353)*(shifts!AH:AH&lt;=events!BL2353)),BI2352)</f>
        <v>82</v>
      </c>
      <c r="BJ2353" s="15">
        <f t="shared" si="3365"/>
        <v>0</v>
      </c>
      <c r="BK2353">
        <f t="shared" si="3366"/>
        <v>899</v>
      </c>
      <c r="BL2353">
        <f t="shared" si="3367"/>
        <v>899</v>
      </c>
      <c r="BM2353" s="15">
        <f>SUMIFS(BJ$2:BJ2353,K$2:K2353,"=Intermission")+SUMIFS(BJ$2:BJ2353,K$2:K2353,"=Timeout")</f>
        <v>143</v>
      </c>
      <c r="BN2353">
        <f t="shared" si="3368"/>
        <v>2303</v>
      </c>
      <c r="BO2353" s="19">
        <f t="shared" si="3369"/>
        <v>2484</v>
      </c>
      <c r="BP2353">
        <f t="shared" si="3370"/>
        <v>2479</v>
      </c>
      <c r="BQ2353" s="17">
        <f t="shared" si="3371"/>
        <v>2484</v>
      </c>
      <c r="BR2353" t="str">
        <f t="shared" si="3372"/>
        <v>event_team_player_1</v>
      </c>
      <c r="BS2353">
        <f>COUNTIFS(S$3:S2353,"="&amp;S2353,AI$3:AI2353,"="&amp;AI2353)</f>
        <v>1</v>
      </c>
      <c r="BT2353" t="str">
        <f>IFERROR(VLOOKUP(BB2353&amp;BU2353&amp;X2353,game_rosters!U:W,3,FALSE),"")</f>
        <v>P100016</v>
      </c>
      <c r="BU2353" t="str">
        <f t="shared" si="3373"/>
        <v>Velodrome</v>
      </c>
    </row>
    <row r="2354" spans="1:73" x14ac:dyDescent="0.2">
      <c r="A2354" t="str">
        <f t="shared" si="3348"/>
        <v/>
      </c>
      <c r="I2354" s="44">
        <v>56</v>
      </c>
      <c r="S2354">
        <v>1216</v>
      </c>
      <c r="T2354">
        <v>190</v>
      </c>
      <c r="X2354">
        <v>56</v>
      </c>
      <c r="AA2354">
        <f t="shared" si="3397"/>
        <v>2216</v>
      </c>
      <c r="AB2354">
        <f t="shared" si="3398"/>
        <v>9190</v>
      </c>
      <c r="AC2354">
        <f t="shared" si="3344"/>
        <v>9190</v>
      </c>
      <c r="AD2354" s="6">
        <v>3</v>
      </c>
      <c r="AE2354" t="s">
        <v>745</v>
      </c>
      <c r="AF2354" t="s">
        <v>896</v>
      </c>
      <c r="AG2354" t="s">
        <v>756</v>
      </c>
      <c r="AH2354" t="s">
        <v>756</v>
      </c>
      <c r="AI2354" t="str">
        <f t="shared" si="3349"/>
        <v>o</v>
      </c>
      <c r="AJ2354" t="str">
        <f t="shared" si="3350"/>
        <v/>
      </c>
      <c r="AK2354" t="str">
        <f t="shared" si="3351"/>
        <v/>
      </c>
      <c r="AL2354" t="str">
        <f t="shared" si="3352"/>
        <v/>
      </c>
      <c r="AM2354" t="str">
        <f t="shared" si="3353"/>
        <v/>
      </c>
      <c r="AN2354" t="str">
        <f t="shared" si="3354"/>
        <v>Home</v>
      </c>
      <c r="AO2354" t="str">
        <f t="shared" si="3355"/>
        <v>h</v>
      </c>
      <c r="AP2354" t="str">
        <f t="shared" si="3356"/>
        <v/>
      </c>
      <c r="AQ2354" t="str">
        <f t="shared" si="3357"/>
        <v/>
      </c>
      <c r="AR2354" t="str">
        <f t="shared" si="3358"/>
        <v>Home</v>
      </c>
      <c r="AS2354" t="str">
        <f t="shared" si="3359"/>
        <v>h</v>
      </c>
      <c r="AT2354" t="str">
        <f t="shared" si="3360"/>
        <v>Offensive</v>
      </c>
      <c r="AU2354" t="str">
        <f t="shared" si="3361"/>
        <v/>
      </c>
      <c r="AV2354" t="str">
        <f t="shared" si="3362"/>
        <v/>
      </c>
      <c r="AW2354" t="str" cm="1">
        <f t="array" ref="AW2354">IFERROR(IF(O2354&lt;&gt;"",O2354,IF(OR($S2354="",$T2354=""),"",IF(O2354&lt;&gt;"",O2354,IF($T2354&lt;&gt;"",_xlfn._xlws.FILTER(O:O,($BU:$BU=$BU2354)*($I:$I=$I2354)*($T:$T=$T2354)*($S:$S=_xlfn.MINIFS($S:$S,$T:$T,"="&amp;$T2354)),"")))))&amp;"",IF(O2354="","",""))&amp;""</f>
        <v/>
      </c>
      <c r="AX2354" t="str" cm="1">
        <f t="array" ref="AX2354">IFERROR(IF(P2354&lt;&gt;"",P2354,IF(OR($S2354="",$T2354=""),"",IF($T2354&lt;&gt;"",_xlfn._xlws.FILTER(P:P,($BU:$BU=$BU2354)*($I:$I=$I2354)*($T:$T=$T2354)*($S:$S=_xlfn.MINIFS($S:$S,$T:$T,"="&amp;$T2354)),""))))&amp;"",IF(P2354="","",""))&amp;""</f>
        <v/>
      </c>
      <c r="AY2354" t="str" cm="1">
        <f t="array" ref="AY2354">IFERROR(IF(Q2354&lt;&gt;"",Q2354,IF(OR($S2354="",$T2354=""),"",IF($T2354&lt;&gt;"",_xlfn._xlws.FILTER(Q:Q,($BU:$BU=$BU2354)*($I:$I=$I2354)*($T:$T=$T2354)*($S:$S=_xlfn.MINIFS($S:$S,$T:$T,"="&amp;$T2354)),""))))&amp;"",IF(Q2354="","",""))&amp;""</f>
        <v/>
      </c>
      <c r="AZ2354" t="str" cm="1">
        <f t="array" ref="AZ2354">IFERROR(IF(R2354&lt;&gt;"",R2354,IF(OR($S2354="",$T2354=""),"",IF($T2354&lt;&gt;"",_xlfn._xlws.FILTER(R:R,($BU:$BU=$BU2354)*($I:$I=$I2354)*($T:$T=$T2354)*($S:$S=_xlfn.MINIFS($S:$S,$T:$T,"="&amp;$T2354)),""))))&amp;"",IF(R2354="","",""))&amp;""</f>
        <v/>
      </c>
      <c r="BA2354" s="6">
        <f t="shared" si="3363"/>
        <v>206</v>
      </c>
      <c r="BB2354">
        <f t="shared" ref="BB2354:BD2354" si="3420">BB2353</f>
        <v>18987</v>
      </c>
      <c r="BC2354" t="str">
        <f t="shared" si="3420"/>
        <v>Velodrome</v>
      </c>
      <c r="BD2354" t="str">
        <f t="shared" si="3420"/>
        <v>Outlaws</v>
      </c>
      <c r="BE2354" t="s">
        <v>15</v>
      </c>
      <c r="BF2354" t="s">
        <v>179</v>
      </c>
      <c r="BI2354" cm="1">
        <f t="array" ref="BI2354">IFERROR(_xlfn._xlws.FILTER(shifts!A:A,(shifts!B:B=events!AD2354)*(shifts!AG:AG&gt;=events!BK2354)*(shifts!AH:AH&lt;=events!BL2354)),BI2353)</f>
        <v>82</v>
      </c>
      <c r="BJ2354" s="15">
        <f t="shared" si="3365"/>
        <v>0</v>
      </c>
      <c r="BK2354">
        <f t="shared" si="3366"/>
        <v>899</v>
      </c>
      <c r="BL2354">
        <f t="shared" si="3367"/>
        <v>899</v>
      </c>
      <c r="BM2354" s="15">
        <f>SUMIFS(BJ$2:BJ2354,K$2:K2354,"=Intermission")+SUMIFS(BJ$2:BJ2354,K$2:K2354,"=Timeout")</f>
        <v>143</v>
      </c>
      <c r="BN2354">
        <f t="shared" si="3368"/>
        <v>2303</v>
      </c>
      <c r="BO2354" s="19">
        <f t="shared" si="3369"/>
        <v>2484</v>
      </c>
      <c r="BP2354">
        <f t="shared" si="3370"/>
        <v>2479</v>
      </c>
      <c r="BQ2354" s="17">
        <f t="shared" si="3371"/>
        <v>2484</v>
      </c>
      <c r="BR2354" t="str">
        <f t="shared" si="3372"/>
        <v>opp_team_player_1</v>
      </c>
      <c r="BS2354">
        <f>COUNTIFS(S$3:S2354,"="&amp;S2354,AI$3:AI2354,"="&amp;AI2354)</f>
        <v>1</v>
      </c>
      <c r="BT2354" t="str">
        <f>IFERROR(VLOOKUP(BB2354&amp;BU2354&amp;X2354,game_rosters!U:W,3,FALSE),"")</f>
        <v>P100099</v>
      </c>
      <c r="BU2354" t="str">
        <f t="shared" si="3373"/>
        <v>Outlaws</v>
      </c>
    </row>
    <row r="2355" spans="1:73" x14ac:dyDescent="0.2">
      <c r="A2355">
        <f t="shared" si="3348"/>
        <v>1</v>
      </c>
      <c r="I2355" s="44">
        <v>39</v>
      </c>
      <c r="K2355" t="s">
        <v>231</v>
      </c>
      <c r="L2355" t="s">
        <v>233</v>
      </c>
      <c r="S2355">
        <v>1217</v>
      </c>
      <c r="T2355">
        <v>190</v>
      </c>
      <c r="W2355" t="s">
        <v>735</v>
      </c>
      <c r="X2355">
        <v>39</v>
      </c>
      <c r="Z2355">
        <v>1</v>
      </c>
      <c r="AA2355">
        <f t="shared" si="3397"/>
        <v>2217</v>
      </c>
      <c r="AB2355">
        <f t="shared" si="3398"/>
        <v>9190</v>
      </c>
      <c r="AC2355">
        <f t="shared" si="3344"/>
        <v>9190</v>
      </c>
      <c r="AD2355" s="6">
        <v>3</v>
      </c>
      <c r="AE2355" t="s">
        <v>745</v>
      </c>
      <c r="AF2355" t="s">
        <v>896</v>
      </c>
      <c r="AG2355" t="s">
        <v>756</v>
      </c>
      <c r="AH2355" t="s">
        <v>756</v>
      </c>
      <c r="AI2355" t="str">
        <f t="shared" si="3349"/>
        <v>e</v>
      </c>
      <c r="AJ2355" t="str">
        <f t="shared" si="3350"/>
        <v/>
      </c>
      <c r="AK2355" t="str">
        <f t="shared" si="3351"/>
        <v/>
      </c>
      <c r="AL2355" t="str">
        <f t="shared" si="3352"/>
        <v/>
      </c>
      <c r="AM2355" t="str">
        <f t="shared" si="3353"/>
        <v/>
      </c>
      <c r="AN2355" t="str">
        <f t="shared" si="3354"/>
        <v>Home</v>
      </c>
      <c r="AO2355" t="str">
        <f t="shared" si="3355"/>
        <v>h</v>
      </c>
      <c r="AP2355" t="str">
        <f t="shared" si="3356"/>
        <v/>
      </c>
      <c r="AQ2355" t="str">
        <f t="shared" si="3357"/>
        <v/>
      </c>
      <c r="AR2355" t="str">
        <f t="shared" si="3358"/>
        <v>Home</v>
      </c>
      <c r="AS2355" t="str">
        <f t="shared" si="3359"/>
        <v>h</v>
      </c>
      <c r="AT2355" t="str">
        <f t="shared" si="3360"/>
        <v>Offensive</v>
      </c>
      <c r="AU2355" t="str">
        <f t="shared" si="3361"/>
        <v/>
      </c>
      <c r="AV2355" t="str">
        <f t="shared" si="3362"/>
        <v/>
      </c>
      <c r="AW2355" t="str" cm="1">
        <f t="array" ref="AW2355">IFERROR(IF(O2355&lt;&gt;"",O2355,IF(OR($S2355="",$T2355=""),"",IF(O2355&lt;&gt;"",O2355,IF($T2355&lt;&gt;"",_xlfn._xlws.FILTER(O:O,($BU:$BU=$BU2355)*($I:$I=$I2355)*($T:$T=$T2355)*($S:$S=_xlfn.MINIFS($S:$S,$T:$T,"="&amp;$T2355)),"")))))&amp;"",IF(O2355="","",""))&amp;""</f>
        <v/>
      </c>
      <c r="AX2355" t="str" cm="1">
        <f t="array" ref="AX2355">IFERROR(IF(P2355&lt;&gt;"",P2355,IF(OR($S2355="",$T2355=""),"",IF($T2355&lt;&gt;"",_xlfn._xlws.FILTER(P:P,($BU:$BU=$BU2355)*($I:$I=$I2355)*($T:$T=$T2355)*($S:$S=_xlfn.MINIFS($S:$S,$T:$T,"="&amp;$T2355)),""))))&amp;"",IF(P2355="","",""))&amp;""</f>
        <v/>
      </c>
      <c r="AY2355" t="str" cm="1">
        <f t="array" ref="AY2355">IFERROR(IF(Q2355&lt;&gt;"",Q2355,IF(OR($S2355="",$T2355=""),"",IF($T2355&lt;&gt;"",_xlfn._xlws.FILTER(Q:Q,($BU:$BU=$BU2355)*($I:$I=$I2355)*($T:$T=$T2355)*($S:$S=_xlfn.MINIFS($S:$S,$T:$T,"="&amp;$T2355)),""))))&amp;"",IF(Q2355="","",""))&amp;""</f>
        <v/>
      </c>
      <c r="AZ2355" t="str" cm="1">
        <f t="array" ref="AZ2355">IFERROR(IF(R2355&lt;&gt;"",R2355,IF(OR($S2355="",$T2355=""),"",IF($T2355&lt;&gt;"",_xlfn._xlws.FILTER(R:R,($BU:$BU=$BU2355)*($I:$I=$I2355)*($T:$T=$T2355)*($S:$S=_xlfn.MINIFS($S:$S,$T:$T,"="&amp;$T2355)),""))))&amp;"",IF(R2355="","",""))&amp;""</f>
        <v/>
      </c>
      <c r="BA2355" s="6">
        <f t="shared" si="3363"/>
        <v>206</v>
      </c>
      <c r="BB2355">
        <f t="shared" ref="BB2355:BD2355" si="3421">BB2354</f>
        <v>18987</v>
      </c>
      <c r="BC2355" t="str">
        <f t="shared" si="3421"/>
        <v>Velodrome</v>
      </c>
      <c r="BD2355" t="str">
        <f t="shared" si="3421"/>
        <v>Outlaws</v>
      </c>
      <c r="BE2355" t="s">
        <v>231</v>
      </c>
      <c r="BF2355" t="s">
        <v>233</v>
      </c>
      <c r="BI2355" cm="1">
        <f t="array" ref="BI2355">IFERROR(_xlfn._xlws.FILTER(shifts!A:A,(shifts!B:B=events!AD2355)*(shifts!AG:AG&gt;=events!BK2355)*(shifts!AH:AH&lt;=events!BL2355)),BI2354)</f>
        <v>82</v>
      </c>
      <c r="BJ2355" s="15">
        <f t="shared" si="3365"/>
        <v>0</v>
      </c>
      <c r="BK2355">
        <f t="shared" si="3366"/>
        <v>899</v>
      </c>
      <c r="BL2355">
        <f t="shared" si="3367"/>
        <v>899</v>
      </c>
      <c r="BM2355" s="15">
        <f>SUMIFS(BJ$2:BJ2355,K$2:K2355,"=Intermission")+SUMIFS(BJ$2:BJ2355,K$2:K2355,"=Timeout")</f>
        <v>143</v>
      </c>
      <c r="BN2355">
        <f t="shared" si="3368"/>
        <v>2303</v>
      </c>
      <c r="BO2355" s="19">
        <f t="shared" si="3369"/>
        <v>2484</v>
      </c>
      <c r="BP2355">
        <f t="shared" si="3370"/>
        <v>2479</v>
      </c>
      <c r="BQ2355" s="17">
        <f t="shared" si="3371"/>
        <v>2484</v>
      </c>
      <c r="BR2355" t="str">
        <f t="shared" si="3372"/>
        <v>event_team_player_1</v>
      </c>
      <c r="BS2355">
        <f>COUNTIFS(S$3:S2355,"="&amp;S2355,AI$3:AI2355,"="&amp;AI2355)</f>
        <v>1</v>
      </c>
      <c r="BT2355" t="str">
        <f>IFERROR(VLOOKUP(BB2355&amp;BU2355&amp;X2355,game_rosters!U:W,3,FALSE),"")</f>
        <v>P100016</v>
      </c>
      <c r="BU2355" t="str">
        <f t="shared" si="3373"/>
        <v>Velodrome</v>
      </c>
    </row>
    <row r="2356" spans="1:73" x14ac:dyDescent="0.2">
      <c r="A2356">
        <f t="shared" si="3348"/>
        <v>1</v>
      </c>
      <c r="I2356" s="44">
        <v>56</v>
      </c>
      <c r="K2356" t="s">
        <v>13</v>
      </c>
      <c r="L2356" t="s">
        <v>586</v>
      </c>
      <c r="N2356" t="s">
        <v>594</v>
      </c>
      <c r="O2356" t="s">
        <v>573</v>
      </c>
      <c r="Q2356" t="s">
        <v>594</v>
      </c>
      <c r="R2356" s="51">
        <v>1</v>
      </c>
      <c r="S2356">
        <v>1218</v>
      </c>
      <c r="T2356" t="s">
        <v>756</v>
      </c>
      <c r="W2356" t="s">
        <v>731</v>
      </c>
      <c r="X2356">
        <v>56</v>
      </c>
      <c r="Z2356">
        <v>1</v>
      </c>
      <c r="AA2356">
        <f t="shared" si="3397"/>
        <v>2218</v>
      </c>
      <c r="AB2356" t="str">
        <f t="shared" si="3398"/>
        <v/>
      </c>
      <c r="AC2356">
        <f t="shared" si="3344"/>
        <v>2218</v>
      </c>
      <c r="AD2356" s="6">
        <v>3</v>
      </c>
      <c r="AE2356" t="s">
        <v>745</v>
      </c>
      <c r="AF2356" t="s">
        <v>938</v>
      </c>
      <c r="AG2356" t="s">
        <v>745</v>
      </c>
      <c r="AH2356" t="s">
        <v>897</v>
      </c>
      <c r="AI2356" t="str">
        <f t="shared" si="3349"/>
        <v>e</v>
      </c>
      <c r="AJ2356" t="str">
        <f t="shared" si="3350"/>
        <v/>
      </c>
      <c r="AK2356" t="str">
        <f t="shared" si="3351"/>
        <v/>
      </c>
      <c r="AL2356" t="str">
        <f t="shared" si="3352"/>
        <v/>
      </c>
      <c r="AM2356" t="str">
        <f t="shared" si="3353"/>
        <v/>
      </c>
      <c r="AN2356" t="str">
        <f t="shared" si="3354"/>
        <v>Away</v>
      </c>
      <c r="AO2356" t="str">
        <f t="shared" si="3355"/>
        <v>a</v>
      </c>
      <c r="AP2356" t="str">
        <f t="shared" si="3356"/>
        <v/>
      </c>
      <c r="AQ2356" t="str">
        <f t="shared" si="3357"/>
        <v/>
      </c>
      <c r="AR2356" t="str">
        <f t="shared" si="3358"/>
        <v>Away</v>
      </c>
      <c r="AS2356" t="str">
        <f t="shared" si="3359"/>
        <v>a</v>
      </c>
      <c r="AT2356" t="str">
        <f t="shared" si="3360"/>
        <v>Offensive</v>
      </c>
      <c r="AU2356" t="str">
        <f t="shared" si="3361"/>
        <v/>
      </c>
      <c r="AV2356" t="str">
        <f t="shared" si="3362"/>
        <v/>
      </c>
      <c r="AW2356" t="str" cm="1">
        <f t="array" ref="AW2356">IFERROR(IF(O2356&lt;&gt;"",O2356,IF(OR($S2356="",$T2356=""),"",IF(O2356&lt;&gt;"",O2356,IF($T2356&lt;&gt;"",_xlfn._xlws.FILTER(O:O,($BU:$BU=$BU2356)*($I:$I=$I2356)*($T:$T=$T2356)*($S:$S=_xlfn.MINIFS($S:$S,$T:$T,"="&amp;$T2356)),"")))))&amp;"",IF(O2356="","",""))&amp;""</f>
        <v>OffensivePlay_Zone-PuckRetrievalShot</v>
      </c>
      <c r="AX2356" t="str" cm="1">
        <f t="array" ref="AX2356">IFERROR(IF(P2356&lt;&gt;"",P2356,IF(OR($S2356="",$T2356=""),"",IF($T2356&lt;&gt;"",_xlfn._xlws.FILTER(P:P,($BU:$BU=$BU2356)*($I:$I=$I2356)*($T:$T=$T2356)*($S:$S=_xlfn.MINIFS($S:$S,$T:$T,"="&amp;$T2356)),""))))&amp;"",IF(P2356="","",""))&amp;""</f>
        <v/>
      </c>
      <c r="AY2356" t="str" cm="1">
        <f t="array" ref="AY2356">IFERROR(IF(Q2356&lt;&gt;"",Q2356,IF(OR($S2356="",$T2356=""),"",IF($T2356&lt;&gt;"",_xlfn._xlws.FILTER(Q:Q,($BU:$BU=$BU2356)*($I:$I=$I2356)*($T:$T=$T2356)*($S:$S=_xlfn.MINIFS($S:$S,$T:$T,"="&amp;$T2356)),""))))&amp;"",IF(Q2356="","",""))&amp;""</f>
        <v>u</v>
      </c>
      <c r="AZ2356" t="str" cm="1">
        <f t="array" ref="AZ2356">IFERROR(IF(R2356&lt;&gt;"",R2356,IF(OR($S2356="",$T2356=""),"",IF($T2356&lt;&gt;"",_xlfn._xlws.FILTER(R:R,($BU:$BU=$BU2356)*($I:$I=$I2356)*($T:$T=$T2356)*($S:$S=_xlfn.MINIFS($S:$S,$T:$T,"="&amp;$T2356)),""))))&amp;"",IF(R2356="","",""))&amp;""</f>
        <v>1</v>
      </c>
      <c r="BA2356" s="6">
        <f t="shared" si="3363"/>
        <v>206</v>
      </c>
      <c r="BB2356">
        <f t="shared" ref="BB2356:BD2356" si="3422">BB2355</f>
        <v>18987</v>
      </c>
      <c r="BC2356" t="str">
        <f t="shared" si="3422"/>
        <v>Velodrome</v>
      </c>
      <c r="BD2356" t="str">
        <f t="shared" si="3422"/>
        <v>Outlaws</v>
      </c>
      <c r="BE2356" t="s">
        <v>13</v>
      </c>
      <c r="BF2356" t="s">
        <v>586</v>
      </c>
      <c r="BI2356" cm="1">
        <f t="array" ref="BI2356">IFERROR(_xlfn._xlws.FILTER(shifts!A:A,(shifts!B:B=events!AD2356)*(shifts!AG:AG&gt;=events!BK2356)*(shifts!AH:AH&lt;=events!BL2356)),BI2355)</f>
        <v>82</v>
      </c>
      <c r="BJ2356" s="15">
        <f t="shared" si="3365"/>
        <v>1</v>
      </c>
      <c r="BK2356">
        <f t="shared" si="3366"/>
        <v>898</v>
      </c>
      <c r="BL2356">
        <f t="shared" si="3367"/>
        <v>897</v>
      </c>
      <c r="BM2356" s="15">
        <f>SUMIFS(BJ$2:BJ2356,K$2:K2356,"=Intermission")+SUMIFS(BJ$2:BJ2356,K$2:K2356,"=Timeout")</f>
        <v>143</v>
      </c>
      <c r="BN2356">
        <f t="shared" si="3368"/>
        <v>2303</v>
      </c>
      <c r="BO2356" s="19">
        <f t="shared" si="3369"/>
        <v>2485</v>
      </c>
      <c r="BP2356">
        <f t="shared" si="3370"/>
        <v>2480</v>
      </c>
      <c r="BQ2356" s="17">
        <f t="shared" si="3371"/>
        <v>2486</v>
      </c>
      <c r="BR2356" t="str">
        <f t="shared" si="3372"/>
        <v>event_team_player_1</v>
      </c>
      <c r="BS2356">
        <f>COUNTIFS(S$3:S2356,"="&amp;S2356,AI$3:AI2356,"="&amp;AI2356)</f>
        <v>1</v>
      </c>
      <c r="BT2356" t="str">
        <f>IFERROR(VLOOKUP(BB2356&amp;BU2356&amp;X2356,game_rosters!U:W,3,FALSE),"")</f>
        <v>P100099</v>
      </c>
      <c r="BU2356" t="str">
        <f t="shared" si="3373"/>
        <v>Outlaws</v>
      </c>
    </row>
    <row r="2357" spans="1:73" x14ac:dyDescent="0.2">
      <c r="A2357" t="str">
        <f t="shared" si="3348"/>
        <v/>
      </c>
      <c r="I2357" s="44">
        <v>9</v>
      </c>
      <c r="O2357" t="s">
        <v>602</v>
      </c>
      <c r="R2357" s="51">
        <v>1</v>
      </c>
      <c r="S2357">
        <v>1218</v>
      </c>
      <c r="T2357" t="s">
        <v>756</v>
      </c>
      <c r="X2357">
        <v>9</v>
      </c>
      <c r="AA2357">
        <f t="shared" si="3397"/>
        <v>2218</v>
      </c>
      <c r="AB2357" t="str">
        <f t="shared" si="3398"/>
        <v/>
      </c>
      <c r="AC2357">
        <f t="shared" si="3344"/>
        <v>2218</v>
      </c>
      <c r="AD2357" s="6">
        <v>3</v>
      </c>
      <c r="AE2357" t="s">
        <v>745</v>
      </c>
      <c r="AF2357" t="s">
        <v>938</v>
      </c>
      <c r="AG2357" t="s">
        <v>745</v>
      </c>
      <c r="AH2357" t="s">
        <v>897</v>
      </c>
      <c r="AI2357" t="str">
        <f t="shared" si="3349"/>
        <v>o</v>
      </c>
      <c r="AJ2357" t="str">
        <f t="shared" si="3350"/>
        <v/>
      </c>
      <c r="AK2357" t="str">
        <f t="shared" si="3351"/>
        <v/>
      </c>
      <c r="AL2357" t="str">
        <f t="shared" si="3352"/>
        <v/>
      </c>
      <c r="AM2357" t="str">
        <f t="shared" si="3353"/>
        <v/>
      </c>
      <c r="AN2357" t="str">
        <f t="shared" si="3354"/>
        <v>Away</v>
      </c>
      <c r="AO2357" t="str">
        <f t="shared" si="3355"/>
        <v>a</v>
      </c>
      <c r="AP2357" t="str">
        <f t="shared" si="3356"/>
        <v/>
      </c>
      <c r="AQ2357" t="str">
        <f t="shared" si="3357"/>
        <v/>
      </c>
      <c r="AR2357" t="str">
        <f t="shared" si="3358"/>
        <v>Away</v>
      </c>
      <c r="AS2357" t="str">
        <f t="shared" si="3359"/>
        <v>a</v>
      </c>
      <c r="AT2357" t="str">
        <f t="shared" si="3360"/>
        <v>Defensive</v>
      </c>
      <c r="AU2357" t="str">
        <f t="shared" si="3361"/>
        <v/>
      </c>
      <c r="AV2357" t="str">
        <f t="shared" si="3362"/>
        <v/>
      </c>
      <c r="AW2357" t="str" cm="1">
        <f t="array" ref="AW2357">IFERROR(IF(O2357&lt;&gt;"",O2357,IF(OR($S2357="",$T2357=""),"",IF(O2357&lt;&gt;"",O2357,IF($T2357&lt;&gt;"",_xlfn._xlws.FILTER(O:O,($BU:$BU=$BU2357)*($I:$I=$I2357)*($T:$T=$T2357)*($S:$S=_xlfn.MINIFS($S:$S,$T:$T,"="&amp;$T2357)),"")))))&amp;"",IF(O2357="","",""))&amp;""</f>
        <v>Defensive_PlayPossession-StickCheck</v>
      </c>
      <c r="AX2357" t="str" cm="1">
        <f t="array" ref="AX2357">IFERROR(IF(P2357&lt;&gt;"",P2357,IF(OR($S2357="",$T2357=""),"",IF($T2357&lt;&gt;"",_xlfn._xlws.FILTER(P:P,($BU:$BU=$BU2357)*($I:$I=$I2357)*($T:$T=$T2357)*($S:$S=_xlfn.MINIFS($S:$S,$T:$T,"="&amp;$T2357)),""))))&amp;"",IF(P2357="","",""))&amp;""</f>
        <v/>
      </c>
      <c r="AY2357" t="str" cm="1">
        <f t="array" ref="AY2357">IFERROR(IF(Q2357&lt;&gt;"",Q2357,IF(OR($S2357="",$T2357=""),"",IF($T2357&lt;&gt;"",_xlfn._xlws.FILTER(Q:Q,($BU:$BU=$BU2357)*($I:$I=$I2357)*($T:$T=$T2357)*($S:$S=_xlfn.MINIFS($S:$S,$T:$T,"="&amp;$T2357)),""))))&amp;"",IF(Q2357="","",""))&amp;""</f>
        <v/>
      </c>
      <c r="AZ2357" t="str" cm="1">
        <f t="array" ref="AZ2357">IFERROR(IF(R2357&lt;&gt;"",R2357,IF(OR($S2357="",$T2357=""),"",IF($T2357&lt;&gt;"",_xlfn._xlws.FILTER(R:R,($BU:$BU=$BU2357)*($I:$I=$I2357)*($T:$T=$T2357)*($S:$S=_xlfn.MINIFS($S:$S,$T:$T,"="&amp;$T2357)),""))))&amp;"",IF(R2357="","",""))&amp;""</f>
        <v>1</v>
      </c>
      <c r="BA2357" s="6">
        <f t="shared" si="3363"/>
        <v>206</v>
      </c>
      <c r="BB2357">
        <f t="shared" ref="BB2357:BD2357" si="3423">BB2356</f>
        <v>18987</v>
      </c>
      <c r="BC2357" t="str">
        <f t="shared" si="3423"/>
        <v>Velodrome</v>
      </c>
      <c r="BD2357" t="str">
        <f t="shared" si="3423"/>
        <v>Outlaws</v>
      </c>
      <c r="BE2357" t="s">
        <v>13</v>
      </c>
      <c r="BF2357" t="s">
        <v>586</v>
      </c>
      <c r="BI2357" cm="1">
        <f t="array" ref="BI2357">IFERROR(_xlfn._xlws.FILTER(shifts!A:A,(shifts!B:B=events!AD2357)*(shifts!AG:AG&gt;=events!BK2357)*(shifts!AH:AH&lt;=events!BL2357)),BI2356)</f>
        <v>82</v>
      </c>
      <c r="BJ2357" s="15">
        <f t="shared" si="3365"/>
        <v>1</v>
      </c>
      <c r="BK2357">
        <f t="shared" si="3366"/>
        <v>898</v>
      </c>
      <c r="BL2357">
        <f t="shared" si="3367"/>
        <v>897</v>
      </c>
      <c r="BM2357" s="15">
        <f>SUMIFS(BJ$2:BJ2357,K$2:K2357,"=Intermission")+SUMIFS(BJ$2:BJ2357,K$2:K2357,"=Timeout")</f>
        <v>143</v>
      </c>
      <c r="BN2357">
        <f t="shared" si="3368"/>
        <v>2303</v>
      </c>
      <c r="BO2357" s="19">
        <f t="shared" si="3369"/>
        <v>2485</v>
      </c>
      <c r="BP2357">
        <f t="shared" si="3370"/>
        <v>2480</v>
      </c>
      <c r="BQ2357" s="17">
        <f t="shared" si="3371"/>
        <v>2486</v>
      </c>
      <c r="BR2357" t="str">
        <f t="shared" si="3372"/>
        <v>opp_team_player_1</v>
      </c>
      <c r="BS2357">
        <f>COUNTIFS(S$3:S2357,"="&amp;S2357,AI$3:AI2357,"="&amp;AI2357)</f>
        <v>1</v>
      </c>
      <c r="BT2357" t="str">
        <f>IFERROR(VLOOKUP(BB2357&amp;BU2357&amp;X2357,game_rosters!U:W,3,FALSE),"")</f>
        <v>P100105</v>
      </c>
      <c r="BU2357" t="str">
        <f t="shared" si="3373"/>
        <v>Velodrome</v>
      </c>
    </row>
    <row r="2358" spans="1:73" x14ac:dyDescent="0.2">
      <c r="A2358">
        <f t="shared" si="3348"/>
        <v>1</v>
      </c>
      <c r="I2358" s="44">
        <v>9</v>
      </c>
      <c r="K2358" t="s">
        <v>9</v>
      </c>
      <c r="L2358" t="s">
        <v>183</v>
      </c>
      <c r="M2358" t="s">
        <v>80</v>
      </c>
      <c r="N2358" t="s">
        <v>595</v>
      </c>
      <c r="O2358" t="s">
        <v>601</v>
      </c>
      <c r="Q2358" t="s">
        <v>595</v>
      </c>
      <c r="R2358" s="51">
        <v>1</v>
      </c>
      <c r="S2358">
        <v>1219</v>
      </c>
      <c r="T2358" t="s">
        <v>756</v>
      </c>
      <c r="W2358" t="s">
        <v>735</v>
      </c>
      <c r="X2358">
        <v>9</v>
      </c>
      <c r="Z2358">
        <v>1</v>
      </c>
      <c r="AA2358">
        <f t="shared" si="3397"/>
        <v>2219</v>
      </c>
      <c r="AB2358" t="str">
        <f t="shared" si="3398"/>
        <v/>
      </c>
      <c r="AC2358">
        <f t="shared" si="3344"/>
        <v>2219</v>
      </c>
      <c r="AD2358" s="6">
        <v>3</v>
      </c>
      <c r="AE2358" t="s">
        <v>745</v>
      </c>
      <c r="AF2358" t="s">
        <v>930</v>
      </c>
      <c r="AG2358" t="s">
        <v>756</v>
      </c>
      <c r="AH2358" t="s">
        <v>756</v>
      </c>
      <c r="AI2358" t="str">
        <f t="shared" si="3349"/>
        <v>e</v>
      </c>
      <c r="AJ2358" t="str">
        <f t="shared" si="3350"/>
        <v/>
      </c>
      <c r="AK2358" t="str">
        <f t="shared" si="3351"/>
        <v/>
      </c>
      <c r="AL2358" t="str">
        <f t="shared" si="3352"/>
        <v/>
      </c>
      <c r="AM2358" t="str">
        <f t="shared" si="3353"/>
        <v/>
      </c>
      <c r="AN2358" t="str">
        <f t="shared" si="3354"/>
        <v>Home</v>
      </c>
      <c r="AO2358" t="str">
        <f t="shared" si="3355"/>
        <v>h</v>
      </c>
      <c r="AP2358" t="str">
        <f t="shared" si="3356"/>
        <v/>
      </c>
      <c r="AQ2358" t="str">
        <f t="shared" si="3357"/>
        <v/>
      </c>
      <c r="AR2358" t="str">
        <f t="shared" si="3358"/>
        <v>Home</v>
      </c>
      <c r="AS2358" t="str">
        <f t="shared" si="3359"/>
        <v>h</v>
      </c>
      <c r="AT2358" t="str">
        <f t="shared" si="3360"/>
        <v>Defensive</v>
      </c>
      <c r="AU2358" t="str">
        <f t="shared" si="3361"/>
        <v/>
      </c>
      <c r="AV2358" t="str">
        <f t="shared" si="3362"/>
        <v/>
      </c>
      <c r="AW2358" t="str" cm="1">
        <f t="array" ref="AW2358">IFERROR(IF(O2358&lt;&gt;"",O2358,IF(OR($S2358="",$T2358=""),"",IF(O2358&lt;&gt;"",O2358,IF($T2358&lt;&gt;"",_xlfn._xlws.FILTER(O:O,($BU:$BU=$BU2358)*($I:$I=$I2358)*($T:$T=$T2358)*($S:$S=_xlfn.MINIFS($S:$S,$T:$T,"="&amp;$T2358)),"")))))&amp;"",IF(O2358="","",""))&amp;""</f>
        <v>Defensive_PlayPossession-PokeCheck</v>
      </c>
      <c r="AX2358" t="str" cm="1">
        <f t="array" ref="AX2358">IFERROR(IF(P2358&lt;&gt;"",P2358,IF(OR($S2358="",$T2358=""),"",IF($T2358&lt;&gt;"",_xlfn._xlws.FILTER(P:P,($BU:$BU=$BU2358)*($I:$I=$I2358)*($T:$T=$T2358)*($S:$S=_xlfn.MINIFS($S:$S,$T:$T,"="&amp;$T2358)),""))))&amp;"",IF(P2358="","",""))&amp;""</f>
        <v/>
      </c>
      <c r="AY2358" t="str" cm="1">
        <f t="array" ref="AY2358">IFERROR(IF(Q2358&lt;&gt;"",Q2358,IF(OR($S2358="",$T2358=""),"",IF($T2358&lt;&gt;"",_xlfn._xlws.FILTER(Q:Q,($BU:$BU=$BU2358)*($I:$I=$I2358)*($T:$T=$T2358)*($S:$S=_xlfn.MINIFS($S:$S,$T:$T,"="&amp;$T2358)),""))))&amp;"",IF(Q2358="","",""))&amp;""</f>
        <v>s</v>
      </c>
      <c r="AZ2358" t="str" cm="1">
        <f t="array" ref="AZ2358">IFERROR(IF(R2358&lt;&gt;"",R2358,IF(OR($S2358="",$T2358=""),"",IF($T2358&lt;&gt;"",_xlfn._xlws.FILTER(R:R,($BU:$BU=$BU2358)*($I:$I=$I2358)*($T:$T=$T2358)*($S:$S=_xlfn.MINIFS($S:$S,$T:$T,"="&amp;$T2358)),""))))&amp;"",IF(R2358="","",""))&amp;""</f>
        <v>1</v>
      </c>
      <c r="BA2358" s="6">
        <f t="shared" si="3363"/>
        <v>206</v>
      </c>
      <c r="BB2358">
        <f t="shared" ref="BB2358:BD2358" si="3424">BB2357</f>
        <v>18987</v>
      </c>
      <c r="BC2358" t="str">
        <f t="shared" si="3424"/>
        <v>Velodrome</v>
      </c>
      <c r="BD2358" t="str">
        <f t="shared" si="3424"/>
        <v>Outlaws</v>
      </c>
      <c r="BE2358" t="s">
        <v>9</v>
      </c>
      <c r="BF2358" t="s">
        <v>183</v>
      </c>
      <c r="BI2358">
        <v>82</v>
      </c>
      <c r="BJ2358" s="15">
        <f t="shared" si="3365"/>
        <v>0</v>
      </c>
      <c r="BK2358">
        <f t="shared" si="3366"/>
        <v>887</v>
      </c>
      <c r="BL2358">
        <f t="shared" si="3367"/>
        <v>887</v>
      </c>
      <c r="BM2358" s="15">
        <f>SUMIFS(BJ$2:BJ2358,K$2:K2358,"=Intermission")+SUMIFS(BJ$2:BJ2358,K$2:K2358,"=Timeout")</f>
        <v>143</v>
      </c>
      <c r="BN2358">
        <f t="shared" si="3368"/>
        <v>2303</v>
      </c>
      <c r="BO2358" s="19">
        <f t="shared" si="3369"/>
        <v>2496</v>
      </c>
      <c r="BP2358">
        <f t="shared" si="3370"/>
        <v>2491</v>
      </c>
      <c r="BQ2358" s="17">
        <f t="shared" si="3371"/>
        <v>2496</v>
      </c>
      <c r="BR2358" t="str">
        <f t="shared" si="3372"/>
        <v>event_team_player_1</v>
      </c>
      <c r="BS2358">
        <f>COUNTIFS(S$3:S2358,"="&amp;S2358,AI$3:AI2358,"="&amp;AI2358)</f>
        <v>1</v>
      </c>
      <c r="BT2358" t="str">
        <f>IFERROR(VLOOKUP(BB2358&amp;BU2358&amp;X2358,game_rosters!U:W,3,FALSE),"")</f>
        <v>P100105</v>
      </c>
      <c r="BU2358" t="str">
        <f t="shared" si="3373"/>
        <v>Velodrome</v>
      </c>
    </row>
    <row r="2359" spans="1:73" x14ac:dyDescent="0.2">
      <c r="A2359" t="str">
        <f t="shared" si="3348"/>
        <v/>
      </c>
      <c r="I2359" s="44">
        <v>56</v>
      </c>
      <c r="R2359" s="51">
        <v>1</v>
      </c>
      <c r="S2359">
        <v>1219</v>
      </c>
      <c r="T2359" t="s">
        <v>756</v>
      </c>
      <c r="X2359">
        <v>56</v>
      </c>
      <c r="AA2359">
        <f t="shared" si="3397"/>
        <v>2219</v>
      </c>
      <c r="AB2359" t="str">
        <f t="shared" si="3398"/>
        <v/>
      </c>
      <c r="AC2359">
        <f t="shared" si="3344"/>
        <v>2219</v>
      </c>
      <c r="AD2359" s="6">
        <v>3</v>
      </c>
      <c r="AE2359" t="s">
        <v>745</v>
      </c>
      <c r="AF2359" t="s">
        <v>930</v>
      </c>
      <c r="AG2359" t="s">
        <v>756</v>
      </c>
      <c r="AH2359" t="s">
        <v>756</v>
      </c>
      <c r="AI2359" t="str">
        <f t="shared" si="3349"/>
        <v>o</v>
      </c>
      <c r="AJ2359" t="str">
        <f t="shared" si="3350"/>
        <v/>
      </c>
      <c r="AK2359" t="str">
        <f t="shared" si="3351"/>
        <v/>
      </c>
      <c r="AL2359" t="str">
        <f t="shared" si="3352"/>
        <v/>
      </c>
      <c r="AM2359" t="str">
        <f t="shared" si="3353"/>
        <v/>
      </c>
      <c r="AN2359" t="str">
        <f t="shared" si="3354"/>
        <v>Home</v>
      </c>
      <c r="AO2359" t="str">
        <f t="shared" si="3355"/>
        <v>h</v>
      </c>
      <c r="AP2359" t="str">
        <f t="shared" si="3356"/>
        <v/>
      </c>
      <c r="AQ2359" t="str">
        <f t="shared" si="3357"/>
        <v/>
      </c>
      <c r="AR2359" t="str">
        <f t="shared" si="3358"/>
        <v>Home</v>
      </c>
      <c r="AS2359" t="str">
        <f t="shared" si="3359"/>
        <v>h</v>
      </c>
      <c r="AT2359" t="str">
        <f t="shared" si="3360"/>
        <v>Offensive</v>
      </c>
      <c r="AU2359" t="str">
        <f t="shared" si="3361"/>
        <v/>
      </c>
      <c r="AV2359" t="str">
        <f t="shared" si="3362"/>
        <v/>
      </c>
      <c r="AW2359" t="str" cm="1">
        <f t="array" ref="AW2359">IFERROR(IF(O2359&lt;&gt;"",O2359,IF(OR($S2359="",$T2359=""),"",IF(O2359&lt;&gt;"",O2359,IF($T2359&lt;&gt;"",_xlfn._xlws.FILTER(O:O,($BU:$BU=$BU2359)*($I:$I=$I2359)*($T:$T=$T2359)*($S:$S=_xlfn.MINIFS($S:$S,$T:$T,"="&amp;$T2359)),"")))))&amp;"",IF(O2359="","",""))&amp;""</f>
        <v/>
      </c>
      <c r="AX2359" t="str" cm="1">
        <f t="array" ref="AX2359">IFERROR(IF(P2359&lt;&gt;"",P2359,IF(OR($S2359="",$T2359=""),"",IF($T2359&lt;&gt;"",_xlfn._xlws.FILTER(P:P,($BU:$BU=$BU2359)*($I:$I=$I2359)*($T:$T=$T2359)*($S:$S=_xlfn.MINIFS($S:$S,$T:$T,"="&amp;$T2359)),""))))&amp;"",IF(P2359="","",""))&amp;""</f>
        <v/>
      </c>
      <c r="AY2359" t="str" cm="1">
        <f t="array" ref="AY2359">IFERROR(IF(Q2359&lt;&gt;"",Q2359,IF(OR($S2359="",$T2359=""),"",IF($T2359&lt;&gt;"",_xlfn._xlws.FILTER(Q:Q,($BU:$BU=$BU2359)*($I:$I=$I2359)*($T:$T=$T2359)*($S:$S=_xlfn.MINIFS($S:$S,$T:$T,"="&amp;$T2359)),""))))&amp;"",IF(Q2359="","",""))&amp;""</f>
        <v/>
      </c>
      <c r="AZ2359" t="str" cm="1">
        <f t="array" ref="AZ2359">IFERROR(IF(R2359&lt;&gt;"",R2359,IF(OR($S2359="",$T2359=""),"",IF($T2359&lt;&gt;"",_xlfn._xlws.FILTER(R:R,($BU:$BU=$BU2359)*($I:$I=$I2359)*($T:$T=$T2359)*($S:$S=_xlfn.MINIFS($S:$S,$T:$T,"="&amp;$T2359)),""))))&amp;"",IF(R2359="","",""))&amp;""</f>
        <v>1</v>
      </c>
      <c r="BA2359" s="6">
        <f t="shared" si="3363"/>
        <v>206</v>
      </c>
      <c r="BB2359">
        <f t="shared" ref="BB2359:BD2359" si="3425">BB2358</f>
        <v>18987</v>
      </c>
      <c r="BC2359" t="str">
        <f t="shared" si="3425"/>
        <v>Velodrome</v>
      </c>
      <c r="BD2359" t="str">
        <f t="shared" si="3425"/>
        <v>Outlaws</v>
      </c>
      <c r="BE2359" t="s">
        <v>9</v>
      </c>
      <c r="BF2359" t="s">
        <v>183</v>
      </c>
      <c r="BI2359">
        <v>82</v>
      </c>
      <c r="BJ2359" s="15">
        <f t="shared" si="3365"/>
        <v>0</v>
      </c>
      <c r="BK2359">
        <f t="shared" si="3366"/>
        <v>887</v>
      </c>
      <c r="BL2359">
        <f t="shared" si="3367"/>
        <v>887</v>
      </c>
      <c r="BM2359" s="15">
        <f>SUMIFS(BJ$2:BJ2359,K$2:K2359,"=Intermission")+SUMIFS(BJ$2:BJ2359,K$2:K2359,"=Timeout")</f>
        <v>143</v>
      </c>
      <c r="BN2359">
        <f t="shared" si="3368"/>
        <v>2303</v>
      </c>
      <c r="BO2359" s="19">
        <f t="shared" si="3369"/>
        <v>2496</v>
      </c>
      <c r="BP2359">
        <f t="shared" si="3370"/>
        <v>2491</v>
      </c>
      <c r="BQ2359" s="17">
        <f t="shared" si="3371"/>
        <v>2496</v>
      </c>
      <c r="BR2359" t="str">
        <f t="shared" si="3372"/>
        <v>opp_team_player_1</v>
      </c>
      <c r="BS2359">
        <f>COUNTIFS(S$3:S2359,"="&amp;S2359,AI$3:AI2359,"="&amp;AI2359)</f>
        <v>1</v>
      </c>
      <c r="BT2359" t="str">
        <f>IFERROR(VLOOKUP(BB2359&amp;BU2359&amp;X2359,game_rosters!U:W,3,FALSE),"")</f>
        <v>P100099</v>
      </c>
      <c r="BU2359" t="str">
        <f t="shared" si="3373"/>
        <v>Outlaws</v>
      </c>
    </row>
    <row r="2360" spans="1:73" x14ac:dyDescent="0.2">
      <c r="A2360">
        <f t="shared" si="3348"/>
        <v>1</v>
      </c>
      <c r="I2360" s="44">
        <v>70</v>
      </c>
      <c r="K2360" t="s">
        <v>13</v>
      </c>
      <c r="L2360" t="s">
        <v>586</v>
      </c>
      <c r="N2360" t="s">
        <v>595</v>
      </c>
      <c r="O2360" t="s">
        <v>600</v>
      </c>
      <c r="Q2360" t="s">
        <v>595</v>
      </c>
      <c r="R2360" s="51">
        <v>1</v>
      </c>
      <c r="S2360">
        <v>1220</v>
      </c>
      <c r="T2360" t="s">
        <v>756</v>
      </c>
      <c r="W2360" t="s">
        <v>735</v>
      </c>
      <c r="X2360">
        <v>70</v>
      </c>
      <c r="Z2360">
        <v>1</v>
      </c>
      <c r="AA2360">
        <f t="shared" si="3397"/>
        <v>2220</v>
      </c>
      <c r="AB2360" t="str">
        <f t="shared" si="3398"/>
        <v/>
      </c>
      <c r="AC2360">
        <f t="shared" si="3344"/>
        <v>2220</v>
      </c>
      <c r="AD2360" s="6">
        <v>3</v>
      </c>
      <c r="AE2360" t="s">
        <v>745</v>
      </c>
      <c r="AF2360" t="s">
        <v>929</v>
      </c>
      <c r="AG2360" t="s">
        <v>756</v>
      </c>
      <c r="AH2360" t="s">
        <v>756</v>
      </c>
      <c r="AI2360" t="str">
        <f t="shared" si="3349"/>
        <v>e</v>
      </c>
      <c r="AJ2360" t="str">
        <f t="shared" si="3350"/>
        <v/>
      </c>
      <c r="AK2360" t="str">
        <f t="shared" si="3351"/>
        <v/>
      </c>
      <c r="AL2360" t="str">
        <f t="shared" si="3352"/>
        <v/>
      </c>
      <c r="AM2360" t="str">
        <f t="shared" si="3353"/>
        <v/>
      </c>
      <c r="AN2360" t="str">
        <f t="shared" si="3354"/>
        <v>Home</v>
      </c>
      <c r="AO2360" t="str">
        <f t="shared" si="3355"/>
        <v>h</v>
      </c>
      <c r="AP2360" t="str">
        <f t="shared" si="3356"/>
        <v/>
      </c>
      <c r="AQ2360" t="str">
        <f t="shared" si="3357"/>
        <v/>
      </c>
      <c r="AR2360" t="str">
        <f t="shared" si="3358"/>
        <v>Home</v>
      </c>
      <c r="AS2360" t="str">
        <f t="shared" si="3359"/>
        <v>h</v>
      </c>
      <c r="AT2360" t="str">
        <f t="shared" si="3360"/>
        <v>Offensive</v>
      </c>
      <c r="AU2360" t="str">
        <f t="shared" si="3361"/>
        <v/>
      </c>
      <c r="AV2360" t="str">
        <f t="shared" si="3362"/>
        <v/>
      </c>
      <c r="AW2360" t="str" cm="1">
        <f t="array" ref="AW2360">IFERROR(IF(O2360&lt;&gt;"",O2360,IF(OR($S2360="",$T2360=""),"",IF(O2360&lt;&gt;"",O2360,IF($T2360&lt;&gt;"",_xlfn._xlws.FILTER(O:O,($BU:$BU=$BU2360)*($I:$I=$I2360)*($T:$T=$T2360)*($S:$S=_xlfn.MINIFS($S:$S,$T:$T,"="&amp;$T2360)),"")))))&amp;"",IF(O2360="","",""))&amp;""</f>
        <v>OffensivePlay_Zone-PuckRetreivalTurnover</v>
      </c>
      <c r="AX2360" t="str" cm="1">
        <f t="array" ref="AX2360">IFERROR(IF(P2360&lt;&gt;"",P2360,IF(OR($S2360="",$T2360=""),"",IF($T2360&lt;&gt;"",_xlfn._xlws.FILTER(P:P,($BU:$BU=$BU2360)*($I:$I=$I2360)*($T:$T=$T2360)*($S:$S=_xlfn.MINIFS($S:$S,$T:$T,"="&amp;$T2360)),""))))&amp;"",IF(P2360="","",""))&amp;""</f>
        <v/>
      </c>
      <c r="AY2360" t="str" cm="1">
        <f t="array" ref="AY2360">IFERROR(IF(Q2360&lt;&gt;"",Q2360,IF(OR($S2360="",$T2360=""),"",IF($T2360&lt;&gt;"",_xlfn._xlws.FILTER(Q:Q,($BU:$BU=$BU2360)*($I:$I=$I2360)*($T:$T=$T2360)*($S:$S=_xlfn.MINIFS($S:$S,$T:$T,"="&amp;$T2360)),""))))&amp;"",IF(Q2360="","",""))&amp;""</f>
        <v>s</v>
      </c>
      <c r="AZ2360" t="str" cm="1">
        <f t="array" ref="AZ2360">IFERROR(IF(R2360&lt;&gt;"",R2360,IF(OR($S2360="",$T2360=""),"",IF($T2360&lt;&gt;"",_xlfn._xlws.FILTER(R:R,($BU:$BU=$BU2360)*($I:$I=$I2360)*($T:$T=$T2360)*($S:$S=_xlfn.MINIFS($S:$S,$T:$T,"="&amp;$T2360)),""))))&amp;"",IF(R2360="","",""))&amp;""</f>
        <v>1</v>
      </c>
      <c r="BA2360" s="6">
        <f t="shared" si="3363"/>
        <v>206</v>
      </c>
      <c r="BB2360">
        <f t="shared" ref="BB2360:BD2360" si="3426">BB2359</f>
        <v>18987</v>
      </c>
      <c r="BC2360" t="str">
        <f t="shared" si="3426"/>
        <v>Velodrome</v>
      </c>
      <c r="BD2360" t="str">
        <f t="shared" si="3426"/>
        <v>Outlaws</v>
      </c>
      <c r="BE2360" t="s">
        <v>13</v>
      </c>
      <c r="BF2360" t="s">
        <v>586</v>
      </c>
      <c r="BI2360" cm="1">
        <f t="array" ref="BI2360">IFERROR(_xlfn._xlws.FILTER(shifts!A:A,(shifts!B:B=events!AD2360)*(shifts!AG:AG&gt;=events!BK2360)*(shifts!AH:AH&lt;=events!BL2360)),BI2359)</f>
        <v>82</v>
      </c>
      <c r="BJ2360" s="15">
        <f t="shared" si="3365"/>
        <v>0</v>
      </c>
      <c r="BK2360">
        <f t="shared" si="3366"/>
        <v>892</v>
      </c>
      <c r="BL2360">
        <f t="shared" si="3367"/>
        <v>892</v>
      </c>
      <c r="BM2360" s="15">
        <f>SUMIFS(BJ$2:BJ2360,K$2:K2360,"=Intermission")+SUMIFS(BJ$2:BJ2360,K$2:K2360,"=Timeout")</f>
        <v>143</v>
      </c>
      <c r="BN2360">
        <f t="shared" si="3368"/>
        <v>2303</v>
      </c>
      <c r="BO2360" s="19">
        <f t="shared" si="3369"/>
        <v>2491</v>
      </c>
      <c r="BP2360">
        <f t="shared" si="3370"/>
        <v>2486</v>
      </c>
      <c r="BQ2360" s="17">
        <f t="shared" si="3371"/>
        <v>2491</v>
      </c>
      <c r="BR2360" t="str">
        <f t="shared" si="3372"/>
        <v>event_team_player_1</v>
      </c>
      <c r="BS2360">
        <f>COUNTIFS(S$3:S2360,"="&amp;S2360,AI$3:AI2360,"="&amp;AI2360)</f>
        <v>1</v>
      </c>
      <c r="BT2360" t="str">
        <f>IFERROR(VLOOKUP(BB2360&amp;BU2360&amp;X2360,game_rosters!U:W,3,FALSE),"")</f>
        <v>P100001</v>
      </c>
      <c r="BU2360" t="str">
        <f t="shared" si="3373"/>
        <v>Velodrome</v>
      </c>
    </row>
    <row r="2361" spans="1:73" x14ac:dyDescent="0.2">
      <c r="A2361" t="str">
        <f t="shared" si="3348"/>
        <v/>
      </c>
      <c r="I2361" s="44">
        <v>3</v>
      </c>
      <c r="O2361" t="s">
        <v>632</v>
      </c>
      <c r="Q2361" t="s">
        <v>594</v>
      </c>
      <c r="R2361" s="51">
        <v>1</v>
      </c>
      <c r="S2361">
        <v>1220</v>
      </c>
      <c r="T2361" t="s">
        <v>756</v>
      </c>
      <c r="X2361">
        <v>3</v>
      </c>
      <c r="AA2361">
        <f t="shared" si="3397"/>
        <v>2220</v>
      </c>
      <c r="AB2361" t="str">
        <f t="shared" si="3398"/>
        <v/>
      </c>
      <c r="AC2361">
        <f t="shared" si="3344"/>
        <v>2220</v>
      </c>
      <c r="AD2361" s="6">
        <v>3</v>
      </c>
      <c r="AE2361" t="s">
        <v>745</v>
      </c>
      <c r="AF2361" t="s">
        <v>929</v>
      </c>
      <c r="AG2361" t="s">
        <v>756</v>
      </c>
      <c r="AH2361" t="s">
        <v>756</v>
      </c>
      <c r="AI2361" t="str">
        <f t="shared" si="3349"/>
        <v>o</v>
      </c>
      <c r="AJ2361" t="str">
        <f t="shared" si="3350"/>
        <v/>
      </c>
      <c r="AK2361" t="str">
        <f t="shared" si="3351"/>
        <v/>
      </c>
      <c r="AL2361" t="str">
        <f t="shared" si="3352"/>
        <v/>
      </c>
      <c r="AM2361" t="str">
        <f t="shared" si="3353"/>
        <v/>
      </c>
      <c r="AN2361" t="str">
        <f t="shared" si="3354"/>
        <v>Home</v>
      </c>
      <c r="AO2361" t="str">
        <f t="shared" si="3355"/>
        <v>h</v>
      </c>
      <c r="AP2361" t="str">
        <f t="shared" si="3356"/>
        <v/>
      </c>
      <c r="AQ2361" t="str">
        <f t="shared" si="3357"/>
        <v/>
      </c>
      <c r="AR2361" t="str">
        <f t="shared" si="3358"/>
        <v>Home</v>
      </c>
      <c r="AS2361" t="str">
        <f t="shared" si="3359"/>
        <v>h</v>
      </c>
      <c r="AT2361" t="str">
        <f t="shared" si="3360"/>
        <v>Defensive</v>
      </c>
      <c r="AU2361" t="str">
        <f t="shared" si="3361"/>
        <v/>
      </c>
      <c r="AV2361" t="str">
        <f t="shared" si="3362"/>
        <v/>
      </c>
      <c r="AW2361" t="str" cm="1">
        <f t="array" ref="AW2361">IFERROR(IF(O2361&lt;&gt;"",O2361,IF(OR($S2361="",$T2361=""),"",IF(O2361&lt;&gt;"",O2361,IF($T2361&lt;&gt;"",_xlfn._xlws.FILTER(O:O,($BU:$BU=$BU2361)*($I:$I=$I2361)*($T:$T=$T2361)*($S:$S=_xlfn.MINIFS($S:$S,$T:$T,"="&amp;$T2361)),"")))))&amp;"",IF(O2361="","",""))&amp;""</f>
        <v>Defensive_PlayZone-PuckRecoveryTurnover</v>
      </c>
      <c r="AX2361" t="str" cm="1">
        <f t="array" ref="AX2361">IFERROR(IF(P2361&lt;&gt;"",P2361,IF(OR($S2361="",$T2361=""),"",IF($T2361&lt;&gt;"",_xlfn._xlws.FILTER(P:P,($BU:$BU=$BU2361)*($I:$I=$I2361)*($T:$T=$T2361)*($S:$S=_xlfn.MINIFS($S:$S,$T:$T,"="&amp;$T2361)),""))))&amp;"",IF(P2361="","",""))&amp;""</f>
        <v/>
      </c>
      <c r="AY2361" t="str" cm="1">
        <f t="array" ref="AY2361">IFERROR(IF(Q2361&lt;&gt;"",Q2361,IF(OR($S2361="",$T2361=""),"",IF($T2361&lt;&gt;"",_xlfn._xlws.FILTER(Q:Q,($BU:$BU=$BU2361)*($I:$I=$I2361)*($T:$T=$T2361)*($S:$S=_xlfn.MINIFS($S:$S,$T:$T,"="&amp;$T2361)),""))))&amp;"",IF(Q2361="","",""))&amp;""</f>
        <v>u</v>
      </c>
      <c r="AZ2361" t="str" cm="1">
        <f t="array" ref="AZ2361">IFERROR(IF(R2361&lt;&gt;"",R2361,IF(OR($S2361="",$T2361=""),"",IF($T2361&lt;&gt;"",_xlfn._xlws.FILTER(R:R,($BU:$BU=$BU2361)*($I:$I=$I2361)*($T:$T=$T2361)*($S:$S=_xlfn.MINIFS($S:$S,$T:$T,"="&amp;$T2361)),""))))&amp;"",IF(R2361="","",""))&amp;""</f>
        <v>1</v>
      </c>
      <c r="BA2361" s="6">
        <f t="shared" si="3363"/>
        <v>206</v>
      </c>
      <c r="BB2361">
        <f t="shared" ref="BB2361:BD2361" si="3427">BB2360</f>
        <v>18987</v>
      </c>
      <c r="BC2361" t="str">
        <f t="shared" si="3427"/>
        <v>Velodrome</v>
      </c>
      <c r="BD2361" t="str">
        <f t="shared" si="3427"/>
        <v>Outlaws</v>
      </c>
      <c r="BE2361" t="s">
        <v>13</v>
      </c>
      <c r="BF2361" t="s">
        <v>586</v>
      </c>
      <c r="BI2361" cm="1">
        <f t="array" ref="BI2361">IFERROR(_xlfn._xlws.FILTER(shifts!A:A,(shifts!B:B=events!AD2361)*(shifts!AG:AG&gt;=events!BK2361)*(shifts!AH:AH&lt;=events!BL2361)),BI2360)</f>
        <v>82</v>
      </c>
      <c r="BJ2361" s="15">
        <f t="shared" si="3365"/>
        <v>0</v>
      </c>
      <c r="BK2361">
        <f t="shared" si="3366"/>
        <v>892</v>
      </c>
      <c r="BL2361">
        <f t="shared" si="3367"/>
        <v>892</v>
      </c>
      <c r="BM2361" s="15">
        <f>SUMIFS(BJ$2:BJ2361,K$2:K2361,"=Intermission")+SUMIFS(BJ$2:BJ2361,K$2:K2361,"=Timeout")</f>
        <v>143</v>
      </c>
      <c r="BN2361">
        <f t="shared" si="3368"/>
        <v>2303</v>
      </c>
      <c r="BO2361" s="19">
        <f t="shared" si="3369"/>
        <v>2491</v>
      </c>
      <c r="BP2361">
        <f t="shared" si="3370"/>
        <v>2486</v>
      </c>
      <c r="BQ2361" s="17">
        <f t="shared" si="3371"/>
        <v>2491</v>
      </c>
      <c r="BR2361" t="str">
        <f t="shared" si="3372"/>
        <v>opp_team_player_1</v>
      </c>
      <c r="BS2361">
        <f>COUNTIFS(S$3:S2361,"="&amp;S2361,AI$3:AI2361,"="&amp;AI2361)</f>
        <v>1</v>
      </c>
      <c r="BT2361" t="str">
        <f>IFERROR(VLOOKUP(BB2361&amp;BU2361&amp;X2361,game_rosters!U:W,3,FALSE),"")</f>
        <v>P100004</v>
      </c>
      <c r="BU2361" t="str">
        <f t="shared" si="3373"/>
        <v>Outlaws</v>
      </c>
    </row>
    <row r="2362" spans="1:73" x14ac:dyDescent="0.2">
      <c r="A2362" t="str">
        <f t="shared" si="3348"/>
        <v/>
      </c>
      <c r="I2362" s="44">
        <v>12</v>
      </c>
      <c r="O2362" t="s">
        <v>632</v>
      </c>
      <c r="Q2362" t="s">
        <v>594</v>
      </c>
      <c r="R2362" s="51">
        <v>1</v>
      </c>
      <c r="S2362">
        <v>1220</v>
      </c>
      <c r="T2362" t="s">
        <v>756</v>
      </c>
      <c r="X2362">
        <v>12</v>
      </c>
      <c r="AA2362">
        <f t="shared" si="3397"/>
        <v>2220</v>
      </c>
      <c r="AB2362" t="str">
        <f t="shared" si="3398"/>
        <v/>
      </c>
      <c r="AC2362">
        <f t="shared" si="3344"/>
        <v>2220</v>
      </c>
      <c r="AD2362" s="6">
        <v>3</v>
      </c>
      <c r="AE2362" t="s">
        <v>745</v>
      </c>
      <c r="AF2362" t="s">
        <v>929</v>
      </c>
      <c r="AG2362" t="s">
        <v>756</v>
      </c>
      <c r="AH2362" t="s">
        <v>756</v>
      </c>
      <c r="AI2362" t="str">
        <f t="shared" si="3349"/>
        <v>o</v>
      </c>
      <c r="AJ2362" t="str">
        <f t="shared" si="3350"/>
        <v/>
      </c>
      <c r="AK2362" t="str">
        <f t="shared" si="3351"/>
        <v/>
      </c>
      <c r="AL2362" t="str">
        <f t="shared" si="3352"/>
        <v/>
      </c>
      <c r="AM2362" t="str">
        <f t="shared" si="3353"/>
        <v/>
      </c>
      <c r="AN2362" t="str">
        <f t="shared" si="3354"/>
        <v>Home</v>
      </c>
      <c r="AO2362" t="str">
        <f t="shared" si="3355"/>
        <v>h</v>
      </c>
      <c r="AP2362" t="str">
        <f t="shared" si="3356"/>
        <v/>
      </c>
      <c r="AQ2362" t="str">
        <f t="shared" si="3357"/>
        <v/>
      </c>
      <c r="AR2362" t="str">
        <f t="shared" si="3358"/>
        <v>Home</v>
      </c>
      <c r="AS2362" t="str">
        <f t="shared" si="3359"/>
        <v>h</v>
      </c>
      <c r="AT2362" t="str">
        <f t="shared" si="3360"/>
        <v>Defensive</v>
      </c>
      <c r="AU2362" t="str">
        <f t="shared" si="3361"/>
        <v/>
      </c>
      <c r="AV2362" t="str">
        <f t="shared" si="3362"/>
        <v/>
      </c>
      <c r="AW2362" t="str" cm="1">
        <f t="array" ref="AW2362">IFERROR(IF(O2362&lt;&gt;"",O2362,IF(OR($S2362="",$T2362=""),"",IF(O2362&lt;&gt;"",O2362,IF($T2362&lt;&gt;"",_xlfn._xlws.FILTER(O:O,($BU:$BU=$BU2362)*($I:$I=$I2362)*($T:$T=$T2362)*($S:$S=_xlfn.MINIFS($S:$S,$T:$T,"="&amp;$T2362)),"")))))&amp;"",IF(O2362="","",""))&amp;""</f>
        <v>Defensive_PlayZone-PuckRecoveryTurnover</v>
      </c>
      <c r="AX2362" t="str" cm="1">
        <f t="array" ref="AX2362">IFERROR(IF(P2362&lt;&gt;"",P2362,IF(OR($S2362="",$T2362=""),"",IF($T2362&lt;&gt;"",_xlfn._xlws.FILTER(P:P,($BU:$BU=$BU2362)*($I:$I=$I2362)*($T:$T=$T2362)*($S:$S=_xlfn.MINIFS($S:$S,$T:$T,"="&amp;$T2362)),""))))&amp;"",IF(P2362="","",""))&amp;""</f>
        <v/>
      </c>
      <c r="AY2362" t="str" cm="1">
        <f t="array" ref="AY2362">IFERROR(IF(Q2362&lt;&gt;"",Q2362,IF(OR($S2362="",$T2362=""),"",IF($T2362&lt;&gt;"",_xlfn._xlws.FILTER(Q:Q,($BU:$BU=$BU2362)*($I:$I=$I2362)*($T:$T=$T2362)*($S:$S=_xlfn.MINIFS($S:$S,$T:$T,"="&amp;$T2362)),""))))&amp;"",IF(Q2362="","",""))&amp;""</f>
        <v>u</v>
      </c>
      <c r="AZ2362" t="str" cm="1">
        <f t="array" ref="AZ2362">IFERROR(IF(R2362&lt;&gt;"",R2362,IF(OR($S2362="",$T2362=""),"",IF($T2362&lt;&gt;"",_xlfn._xlws.FILTER(R:R,($BU:$BU=$BU2362)*($I:$I=$I2362)*($T:$T=$T2362)*($S:$S=_xlfn.MINIFS($S:$S,$T:$T,"="&amp;$T2362)),""))))&amp;"",IF(R2362="","",""))&amp;""</f>
        <v>1</v>
      </c>
      <c r="BA2362" s="6">
        <f t="shared" si="3363"/>
        <v>206</v>
      </c>
      <c r="BB2362">
        <f t="shared" ref="BB2362:BD2362" si="3428">BB2361</f>
        <v>18987</v>
      </c>
      <c r="BC2362" t="str">
        <f t="shared" si="3428"/>
        <v>Velodrome</v>
      </c>
      <c r="BD2362" t="str">
        <f t="shared" si="3428"/>
        <v>Outlaws</v>
      </c>
      <c r="BE2362" t="s">
        <v>13</v>
      </c>
      <c r="BF2362" t="s">
        <v>586</v>
      </c>
      <c r="BI2362" cm="1">
        <f t="array" ref="BI2362">IFERROR(_xlfn._xlws.FILTER(shifts!A:A,(shifts!B:B=events!AD2362)*(shifts!AG:AG&gt;=events!BK2362)*(shifts!AH:AH&lt;=events!BL2362)),BI2361)</f>
        <v>82</v>
      </c>
      <c r="BJ2362" s="15">
        <f t="shared" si="3365"/>
        <v>0</v>
      </c>
      <c r="BK2362">
        <f t="shared" si="3366"/>
        <v>892</v>
      </c>
      <c r="BL2362">
        <f t="shared" si="3367"/>
        <v>892</v>
      </c>
      <c r="BM2362" s="15">
        <f>SUMIFS(BJ$2:BJ2362,K$2:K2362,"=Intermission")+SUMIFS(BJ$2:BJ2362,K$2:K2362,"=Timeout")</f>
        <v>143</v>
      </c>
      <c r="BN2362">
        <f t="shared" si="3368"/>
        <v>2303</v>
      </c>
      <c r="BO2362" s="19">
        <f t="shared" si="3369"/>
        <v>2491</v>
      </c>
      <c r="BP2362">
        <f t="shared" si="3370"/>
        <v>2486</v>
      </c>
      <c r="BQ2362" s="17">
        <f t="shared" si="3371"/>
        <v>2491</v>
      </c>
      <c r="BR2362" t="str">
        <f t="shared" si="3372"/>
        <v>opp_team_player_2</v>
      </c>
      <c r="BS2362">
        <f>COUNTIFS(S$3:S2362,"="&amp;S2362,AI$3:AI2362,"="&amp;AI2362)</f>
        <v>2</v>
      </c>
      <c r="BT2362" t="str">
        <f>IFERROR(VLOOKUP(BB2362&amp;BU2362&amp;X2362,game_rosters!U:W,3,FALSE),"")</f>
        <v>P100214</v>
      </c>
      <c r="BU2362" t="str">
        <f t="shared" si="3373"/>
        <v>Outlaws</v>
      </c>
    </row>
    <row r="2363" spans="1:73" x14ac:dyDescent="0.2">
      <c r="A2363">
        <f t="shared" si="3348"/>
        <v>1</v>
      </c>
      <c r="I2363" s="44">
        <v>70</v>
      </c>
      <c r="K2363" t="s">
        <v>238</v>
      </c>
      <c r="L2363" t="s">
        <v>184</v>
      </c>
      <c r="M2363" t="s">
        <v>88</v>
      </c>
      <c r="N2363" t="s">
        <v>595</v>
      </c>
      <c r="S2363">
        <v>1221</v>
      </c>
      <c r="T2363" t="s">
        <v>756</v>
      </c>
      <c r="W2363" t="s">
        <v>735</v>
      </c>
      <c r="X2363">
        <v>70</v>
      </c>
      <c r="Z2363">
        <v>1</v>
      </c>
      <c r="AA2363">
        <f t="shared" si="3397"/>
        <v>2221</v>
      </c>
      <c r="AB2363" t="str">
        <f t="shared" si="3398"/>
        <v/>
      </c>
      <c r="AC2363">
        <f t="shared" si="3344"/>
        <v>2221</v>
      </c>
      <c r="AD2363" s="6">
        <v>3</v>
      </c>
      <c r="AE2363" t="s">
        <v>745</v>
      </c>
      <c r="AF2363" t="s">
        <v>929</v>
      </c>
      <c r="AG2363" t="s">
        <v>745</v>
      </c>
      <c r="AH2363" t="s">
        <v>898</v>
      </c>
      <c r="AI2363" t="str">
        <f t="shared" si="3349"/>
        <v>e</v>
      </c>
      <c r="AJ2363" t="str">
        <f t="shared" si="3350"/>
        <v/>
      </c>
      <c r="AK2363" t="str">
        <f t="shared" si="3351"/>
        <v/>
      </c>
      <c r="AL2363" t="str">
        <f t="shared" si="3352"/>
        <v/>
      </c>
      <c r="AM2363" t="str">
        <f t="shared" si="3353"/>
        <v/>
      </c>
      <c r="AN2363" t="str">
        <f t="shared" si="3354"/>
        <v>Home</v>
      </c>
      <c r="AO2363" t="str">
        <f t="shared" si="3355"/>
        <v>h</v>
      </c>
      <c r="AP2363" t="str">
        <f t="shared" si="3356"/>
        <v/>
      </c>
      <c r="AQ2363" t="str">
        <f t="shared" si="3357"/>
        <v/>
      </c>
      <c r="AR2363" t="str">
        <f t="shared" si="3358"/>
        <v>Home</v>
      </c>
      <c r="AS2363" t="str">
        <f t="shared" si="3359"/>
        <v>h</v>
      </c>
      <c r="AT2363" t="str">
        <f t="shared" si="3360"/>
        <v>Offensive</v>
      </c>
      <c r="AU2363" t="str">
        <f t="shared" si="3361"/>
        <v/>
      </c>
      <c r="AV2363" t="str">
        <f t="shared" si="3362"/>
        <v/>
      </c>
      <c r="AW2363" t="str" cm="1">
        <f t="array" ref="AW2363">IFERROR(IF(O2363&lt;&gt;"",O2363,IF(OR($S2363="",$T2363=""),"",IF(O2363&lt;&gt;"",O2363,IF($T2363&lt;&gt;"",_xlfn._xlws.FILTER(O:O,($BU:$BU=$BU2363)*($I:$I=$I2363)*($T:$T=$T2363)*($S:$S=_xlfn.MINIFS($S:$S,$T:$T,"="&amp;$T2363)),"")))))&amp;"",IF(O2363="","",""))&amp;""</f>
        <v/>
      </c>
      <c r="AX2363" t="str" cm="1">
        <f t="array" ref="AX2363">IFERROR(IF(P2363&lt;&gt;"",P2363,IF(OR($S2363="",$T2363=""),"",IF($T2363&lt;&gt;"",_xlfn._xlws.FILTER(P:P,($BU:$BU=$BU2363)*($I:$I=$I2363)*($T:$T=$T2363)*($S:$S=_xlfn.MINIFS($S:$S,$T:$T,"="&amp;$T2363)),""))))&amp;"",IF(P2363="","",""))&amp;""</f>
        <v/>
      </c>
      <c r="AY2363" t="str" cm="1">
        <f t="array" ref="AY2363">IFERROR(IF(Q2363&lt;&gt;"",Q2363,IF(OR($S2363="",$T2363=""),"",IF($T2363&lt;&gt;"",_xlfn._xlws.FILTER(Q:Q,($BU:$BU=$BU2363)*($I:$I=$I2363)*($T:$T=$T2363)*($S:$S=_xlfn.MINIFS($S:$S,$T:$T,"="&amp;$T2363)),""))))&amp;"",IF(Q2363="","",""))&amp;""</f>
        <v/>
      </c>
      <c r="AZ2363" t="str" cm="1">
        <f t="array" ref="AZ2363">IFERROR(IF(R2363&lt;&gt;"",R2363,IF(OR($S2363="",$T2363=""),"",IF($T2363&lt;&gt;"",_xlfn._xlws.FILTER(R:R,($BU:$BU=$BU2363)*($I:$I=$I2363)*($T:$T=$T2363)*($S:$S=_xlfn.MINIFS($S:$S,$T:$T,"="&amp;$T2363)),""))))&amp;"",IF(R2363="","",""))&amp;""</f>
        <v/>
      </c>
      <c r="BA2363" s="6">
        <f t="shared" si="3363"/>
        <v>207</v>
      </c>
      <c r="BB2363">
        <f t="shared" ref="BB2363:BD2363" si="3429">BB2362</f>
        <v>18987</v>
      </c>
      <c r="BC2363" t="str">
        <f t="shared" si="3429"/>
        <v>Velodrome</v>
      </c>
      <c r="BD2363" t="str">
        <f t="shared" si="3429"/>
        <v>Outlaws</v>
      </c>
      <c r="BE2363" t="s">
        <v>238</v>
      </c>
      <c r="BF2363" t="s">
        <v>184</v>
      </c>
      <c r="BI2363" cm="1">
        <f t="array" ref="BI2363">IFERROR(_xlfn._xlws.FILTER(shifts!A:A,(shifts!B:B=events!AD2363)*(shifts!AG:AG&gt;=events!BK2363)*(shifts!AH:AH&lt;=events!BL2363)),BI2362)</f>
        <v>82</v>
      </c>
      <c r="BJ2363" s="15">
        <f t="shared" si="3365"/>
        <v>2</v>
      </c>
      <c r="BK2363">
        <f t="shared" si="3366"/>
        <v>892</v>
      </c>
      <c r="BL2363">
        <f t="shared" si="3367"/>
        <v>890</v>
      </c>
      <c r="BM2363" s="15">
        <f>SUMIFS(BJ$2:BJ2363,K$2:K2363,"=Intermission")+SUMIFS(BJ$2:BJ2363,K$2:K2363,"=Timeout")</f>
        <v>143</v>
      </c>
      <c r="BN2363">
        <f t="shared" si="3368"/>
        <v>2303</v>
      </c>
      <c r="BO2363" s="19">
        <f t="shared" si="3369"/>
        <v>2491</v>
      </c>
      <c r="BP2363">
        <f t="shared" si="3370"/>
        <v>2486</v>
      </c>
      <c r="BQ2363" s="17">
        <f t="shared" si="3371"/>
        <v>2493</v>
      </c>
      <c r="BR2363" t="str">
        <f t="shared" si="3372"/>
        <v>event_team_player_1</v>
      </c>
      <c r="BS2363">
        <f>COUNTIFS(S$3:S2363,"="&amp;S2363,AI$3:AI2363,"="&amp;AI2363)</f>
        <v>1</v>
      </c>
      <c r="BT2363" t="str">
        <f>IFERROR(VLOOKUP(BB2363&amp;BU2363&amp;X2363,game_rosters!U:W,3,FALSE),"")</f>
        <v>P100001</v>
      </c>
      <c r="BU2363" t="str">
        <f t="shared" si="3373"/>
        <v>Velodrome</v>
      </c>
    </row>
    <row r="2364" spans="1:73" x14ac:dyDescent="0.2">
      <c r="A2364">
        <f t="shared" si="3348"/>
        <v>1</v>
      </c>
      <c r="I2364" s="44">
        <v>70</v>
      </c>
      <c r="K2364" t="s">
        <v>13</v>
      </c>
      <c r="S2364">
        <v>1222</v>
      </c>
      <c r="T2364" t="s">
        <v>756</v>
      </c>
      <c r="W2364" t="s">
        <v>735</v>
      </c>
      <c r="X2364">
        <v>70</v>
      </c>
      <c r="Z2364">
        <v>1</v>
      </c>
      <c r="AA2364">
        <f t="shared" si="3397"/>
        <v>2222</v>
      </c>
      <c r="AB2364" t="str">
        <f t="shared" si="3398"/>
        <v/>
      </c>
      <c r="AC2364">
        <f t="shared" si="3344"/>
        <v>2222</v>
      </c>
      <c r="AD2364" s="6">
        <v>3</v>
      </c>
      <c r="AE2364" t="s">
        <v>745</v>
      </c>
      <c r="AF2364" t="s">
        <v>898</v>
      </c>
      <c r="AG2364" t="s">
        <v>745</v>
      </c>
      <c r="AH2364" t="s">
        <v>899</v>
      </c>
      <c r="AI2364" t="str">
        <f t="shared" si="3349"/>
        <v>e</v>
      </c>
      <c r="AJ2364" t="str">
        <f t="shared" si="3350"/>
        <v/>
      </c>
      <c r="AK2364" t="str">
        <f t="shared" si="3351"/>
        <v/>
      </c>
      <c r="AL2364" t="str">
        <f t="shared" si="3352"/>
        <v/>
      </c>
      <c r="AM2364" t="str">
        <f t="shared" si="3353"/>
        <v/>
      </c>
      <c r="AN2364" t="str">
        <f t="shared" si="3354"/>
        <v>Home</v>
      </c>
      <c r="AO2364" t="str">
        <f t="shared" si="3355"/>
        <v>h</v>
      </c>
      <c r="AP2364" t="str">
        <f t="shared" si="3356"/>
        <v/>
      </c>
      <c r="AQ2364" t="str">
        <f t="shared" si="3357"/>
        <v/>
      </c>
      <c r="AR2364" t="str">
        <f t="shared" si="3358"/>
        <v>Home</v>
      </c>
      <c r="AS2364" t="str">
        <f t="shared" si="3359"/>
        <v>h</v>
      </c>
      <c r="AT2364" t="str">
        <f t="shared" si="3360"/>
        <v>Offensive</v>
      </c>
      <c r="AU2364" t="str">
        <f t="shared" si="3361"/>
        <v/>
      </c>
      <c r="AV2364" t="str">
        <f t="shared" si="3362"/>
        <v/>
      </c>
      <c r="AW2364" t="str" cm="1">
        <f t="array" ref="AW2364">IFERROR(IF(O2364&lt;&gt;"",O2364,IF(OR($S2364="",$T2364=""),"",IF(O2364&lt;&gt;"",O2364,IF($T2364&lt;&gt;"",_xlfn._xlws.FILTER(O:O,($BU:$BU=$BU2364)*($I:$I=$I2364)*($T:$T=$T2364)*($S:$S=_xlfn.MINIFS($S:$S,$T:$T,"="&amp;$T2364)),"")))))&amp;"",IF(O2364="","",""))&amp;""</f>
        <v/>
      </c>
      <c r="AX2364" t="str" cm="1">
        <f t="array" ref="AX2364">IFERROR(IF(P2364&lt;&gt;"",P2364,IF(OR($S2364="",$T2364=""),"",IF($T2364&lt;&gt;"",_xlfn._xlws.FILTER(P:P,($BU:$BU=$BU2364)*($I:$I=$I2364)*($T:$T=$T2364)*($S:$S=_xlfn.MINIFS($S:$S,$T:$T,"="&amp;$T2364)),""))))&amp;"",IF(P2364="","",""))&amp;""</f>
        <v/>
      </c>
      <c r="AY2364" t="str" cm="1">
        <f t="array" ref="AY2364">IFERROR(IF(Q2364&lt;&gt;"",Q2364,IF(OR($S2364="",$T2364=""),"",IF($T2364&lt;&gt;"",_xlfn._xlws.FILTER(Q:Q,($BU:$BU=$BU2364)*($I:$I=$I2364)*($T:$T=$T2364)*($S:$S=_xlfn.MINIFS($S:$S,$T:$T,"="&amp;$T2364)),""))))&amp;"",IF(Q2364="","",""))&amp;""</f>
        <v/>
      </c>
      <c r="AZ2364" t="str" cm="1">
        <f t="array" ref="AZ2364">IFERROR(IF(R2364&lt;&gt;"",R2364,IF(OR($S2364="",$T2364=""),"",IF($T2364&lt;&gt;"",_xlfn._xlws.FILTER(R:R,($BU:$BU=$BU2364)*($I:$I=$I2364)*($T:$T=$T2364)*($S:$S=_xlfn.MINIFS($S:$S,$T:$T,"="&amp;$T2364)),""))))&amp;"",IF(R2364="","",""))&amp;""</f>
        <v/>
      </c>
      <c r="BA2364" s="6">
        <f t="shared" si="3363"/>
        <v>207</v>
      </c>
      <c r="BB2364">
        <f t="shared" ref="BB2364:BD2364" si="3430">BB2363</f>
        <v>18987</v>
      </c>
      <c r="BC2364" t="str">
        <f t="shared" si="3430"/>
        <v>Velodrome</v>
      </c>
      <c r="BD2364" t="str">
        <f t="shared" si="3430"/>
        <v>Outlaws</v>
      </c>
      <c r="BE2364" t="s">
        <v>13</v>
      </c>
      <c r="BF2364" t="s">
        <v>756</v>
      </c>
      <c r="BI2364" cm="1">
        <f t="array" ref="BI2364">IFERROR(_xlfn._xlws.FILTER(shifts!A:A,(shifts!B:B=events!AD2364)*(shifts!AG:AG&gt;=events!BK2364)*(shifts!AH:AH&lt;=events!BL2364)),BI2363)</f>
        <v>82</v>
      </c>
      <c r="BJ2364" s="15">
        <f t="shared" si="3365"/>
        <v>2</v>
      </c>
      <c r="BK2364">
        <f t="shared" si="3366"/>
        <v>890</v>
      </c>
      <c r="BL2364">
        <f t="shared" si="3367"/>
        <v>888</v>
      </c>
      <c r="BM2364" s="15">
        <f>SUMIFS(BJ$2:BJ2364,K$2:K2364,"=Intermission")+SUMIFS(BJ$2:BJ2364,K$2:K2364,"=Timeout")</f>
        <v>143</v>
      </c>
      <c r="BN2364">
        <f t="shared" si="3368"/>
        <v>2303</v>
      </c>
      <c r="BO2364" s="19">
        <f t="shared" si="3369"/>
        <v>2493</v>
      </c>
      <c r="BP2364">
        <f t="shared" si="3370"/>
        <v>2488</v>
      </c>
      <c r="BQ2364" s="17">
        <f t="shared" si="3371"/>
        <v>2495</v>
      </c>
      <c r="BR2364" t="str">
        <f t="shared" si="3372"/>
        <v>event_team_player_1</v>
      </c>
      <c r="BS2364">
        <f>COUNTIFS(S$3:S2364,"="&amp;S2364,AI$3:AI2364,"="&amp;AI2364)</f>
        <v>1</v>
      </c>
      <c r="BT2364" t="str">
        <f>IFERROR(VLOOKUP(BB2364&amp;BU2364&amp;X2364,game_rosters!U:W,3,FALSE),"")</f>
        <v>P100001</v>
      </c>
      <c r="BU2364" t="str">
        <f t="shared" si="3373"/>
        <v>Velodrome</v>
      </c>
    </row>
    <row r="2365" spans="1:73" x14ac:dyDescent="0.2">
      <c r="A2365">
        <f t="shared" si="3348"/>
        <v>1</v>
      </c>
      <c r="I2365" s="44">
        <v>70</v>
      </c>
      <c r="K2365" t="s">
        <v>238</v>
      </c>
      <c r="L2365" t="s">
        <v>174</v>
      </c>
      <c r="M2365" t="s">
        <v>85</v>
      </c>
      <c r="N2365" t="s">
        <v>595</v>
      </c>
      <c r="O2365" t="s">
        <v>608</v>
      </c>
      <c r="Q2365" t="s">
        <v>595</v>
      </c>
      <c r="R2365" s="51">
        <v>1</v>
      </c>
      <c r="S2365">
        <v>1223</v>
      </c>
      <c r="T2365" t="s">
        <v>756</v>
      </c>
      <c r="W2365" t="s">
        <v>735</v>
      </c>
      <c r="X2365">
        <v>70</v>
      </c>
      <c r="Z2365">
        <v>1</v>
      </c>
      <c r="AA2365">
        <f t="shared" si="3397"/>
        <v>2223</v>
      </c>
      <c r="AB2365" t="str">
        <f t="shared" si="3398"/>
        <v/>
      </c>
      <c r="AC2365">
        <f t="shared" si="3344"/>
        <v>2223</v>
      </c>
      <c r="AD2365" s="6">
        <v>3</v>
      </c>
      <c r="AE2365" t="s">
        <v>745</v>
      </c>
      <c r="AF2365" t="s">
        <v>899</v>
      </c>
      <c r="AG2365" t="s">
        <v>745</v>
      </c>
      <c r="AH2365" t="s">
        <v>930</v>
      </c>
      <c r="AI2365" t="str">
        <f t="shared" si="3349"/>
        <v>e</v>
      </c>
      <c r="AJ2365" t="str">
        <f t="shared" si="3350"/>
        <v/>
      </c>
      <c r="AK2365" t="str">
        <f t="shared" si="3351"/>
        <v/>
      </c>
      <c r="AL2365" t="str">
        <f t="shared" si="3352"/>
        <v/>
      </c>
      <c r="AM2365" t="str">
        <f t="shared" si="3353"/>
        <v/>
      </c>
      <c r="AN2365" t="str">
        <f t="shared" si="3354"/>
        <v>Home</v>
      </c>
      <c r="AO2365" t="str">
        <f t="shared" si="3355"/>
        <v>h</v>
      </c>
      <c r="AP2365" t="str">
        <f t="shared" si="3356"/>
        <v/>
      </c>
      <c r="AQ2365" t="str">
        <f t="shared" si="3357"/>
        <v/>
      </c>
      <c r="AR2365" t="str">
        <f t="shared" si="3358"/>
        <v>Home</v>
      </c>
      <c r="AS2365" t="str">
        <f t="shared" si="3359"/>
        <v>h</v>
      </c>
      <c r="AT2365" t="str">
        <f t="shared" si="3360"/>
        <v>Offensive</v>
      </c>
      <c r="AU2365" t="str">
        <f t="shared" si="3361"/>
        <v/>
      </c>
      <c r="AV2365" t="str">
        <f t="shared" si="3362"/>
        <v/>
      </c>
      <c r="AW2365" t="str" cm="1">
        <f t="array" ref="AW2365">IFERROR(IF(O2365&lt;&gt;"",O2365,IF(OR($S2365="",$T2365=""),"",IF(O2365&lt;&gt;"",O2365,IF($T2365&lt;&gt;"",_xlfn._xlws.FILTER(O:O,($BU:$BU=$BU2365)*($I:$I=$I2365)*($T:$T=$T2365)*($S:$S=_xlfn.MINIFS($S:$S,$T:$T,"="&amp;$T2365)),"")))))&amp;"",IF(O2365="","",""))&amp;""</f>
        <v>OffensivePlay_Possession-DriveWide</v>
      </c>
      <c r="AX2365" t="str" cm="1">
        <f t="array" ref="AX2365">IFERROR(IF(P2365&lt;&gt;"",P2365,IF(OR($S2365="",$T2365=""),"",IF($T2365&lt;&gt;"",_xlfn._xlws.FILTER(P:P,($BU:$BU=$BU2365)*($I:$I=$I2365)*($T:$T=$T2365)*($S:$S=_xlfn.MINIFS($S:$S,$T:$T,"="&amp;$T2365)),""))))&amp;"",IF(P2365="","",""))&amp;""</f>
        <v/>
      </c>
      <c r="AY2365" t="str" cm="1">
        <f t="array" ref="AY2365">IFERROR(IF(Q2365&lt;&gt;"",Q2365,IF(OR($S2365="",$T2365=""),"",IF($T2365&lt;&gt;"",_xlfn._xlws.FILTER(Q:Q,($BU:$BU=$BU2365)*($I:$I=$I2365)*($T:$T=$T2365)*($S:$S=_xlfn.MINIFS($S:$S,$T:$T,"="&amp;$T2365)),""))))&amp;"",IF(Q2365="","",""))&amp;""</f>
        <v>s</v>
      </c>
      <c r="AZ2365" t="str" cm="1">
        <f t="array" ref="AZ2365">IFERROR(IF(R2365&lt;&gt;"",R2365,IF(OR($S2365="",$T2365=""),"",IF($T2365&lt;&gt;"",_xlfn._xlws.FILTER(R:R,($BU:$BU=$BU2365)*($I:$I=$I2365)*($T:$T=$T2365)*($S:$S=_xlfn.MINIFS($S:$S,$T:$T,"="&amp;$T2365)),""))))&amp;"",IF(R2365="","",""))&amp;""</f>
        <v>1</v>
      </c>
      <c r="BA2365" s="6">
        <f t="shared" si="3363"/>
        <v>208</v>
      </c>
      <c r="BB2365">
        <f t="shared" ref="BB2365:BD2365" si="3431">BB2364</f>
        <v>18987</v>
      </c>
      <c r="BC2365" t="str">
        <f t="shared" si="3431"/>
        <v>Velodrome</v>
      </c>
      <c r="BD2365" t="str">
        <f t="shared" si="3431"/>
        <v>Outlaws</v>
      </c>
      <c r="BE2365" t="s">
        <v>238</v>
      </c>
      <c r="BF2365" t="s">
        <v>174</v>
      </c>
      <c r="BI2365" cm="1">
        <f t="array" ref="BI2365">IFERROR(_xlfn._xlws.FILTER(shifts!A:A,(shifts!B:B=events!AD2365)*(shifts!AG:AG&gt;=events!BK2365)*(shifts!AH:AH&lt;=events!BL2365)),BI2364)</f>
        <v>82</v>
      </c>
      <c r="BJ2365" s="15">
        <f t="shared" si="3365"/>
        <v>1</v>
      </c>
      <c r="BK2365">
        <f t="shared" si="3366"/>
        <v>888</v>
      </c>
      <c r="BL2365">
        <f t="shared" si="3367"/>
        <v>887</v>
      </c>
      <c r="BM2365" s="15">
        <f>SUMIFS(BJ$2:BJ2365,K$2:K2365,"=Intermission")+SUMIFS(BJ$2:BJ2365,K$2:K2365,"=Timeout")</f>
        <v>143</v>
      </c>
      <c r="BN2365">
        <f t="shared" si="3368"/>
        <v>2303</v>
      </c>
      <c r="BO2365" s="19">
        <f t="shared" si="3369"/>
        <v>2495</v>
      </c>
      <c r="BP2365">
        <f t="shared" si="3370"/>
        <v>2490</v>
      </c>
      <c r="BQ2365" s="17">
        <f t="shared" si="3371"/>
        <v>2496</v>
      </c>
      <c r="BR2365" t="str">
        <f t="shared" si="3372"/>
        <v>event_team_player_1</v>
      </c>
      <c r="BS2365">
        <f>COUNTIFS(S$3:S2365,"="&amp;S2365,AI$3:AI2365,"="&amp;AI2365)</f>
        <v>1</v>
      </c>
      <c r="BT2365" t="str">
        <f>IFERROR(VLOOKUP(BB2365&amp;BU2365&amp;X2365,game_rosters!U:W,3,FALSE),"")</f>
        <v>P100001</v>
      </c>
      <c r="BU2365" t="str">
        <f t="shared" si="3373"/>
        <v>Velodrome</v>
      </c>
    </row>
    <row r="2366" spans="1:73" x14ac:dyDescent="0.2">
      <c r="A2366" t="str">
        <f t="shared" si="3348"/>
        <v/>
      </c>
      <c r="I2366" s="44">
        <v>4</v>
      </c>
      <c r="R2366" s="51">
        <v>1</v>
      </c>
      <c r="S2366">
        <v>1223</v>
      </c>
      <c r="T2366" t="s">
        <v>756</v>
      </c>
      <c r="X2366">
        <v>4</v>
      </c>
      <c r="AA2366">
        <f t="shared" si="3397"/>
        <v>2223</v>
      </c>
      <c r="AB2366" t="str">
        <f t="shared" si="3398"/>
        <v/>
      </c>
      <c r="AC2366">
        <f t="shared" si="3344"/>
        <v>2223</v>
      </c>
      <c r="AD2366" s="6">
        <v>3</v>
      </c>
      <c r="AE2366" t="s">
        <v>745</v>
      </c>
      <c r="AF2366" t="s">
        <v>899</v>
      </c>
      <c r="AG2366" t="s">
        <v>745</v>
      </c>
      <c r="AH2366" t="s">
        <v>930</v>
      </c>
      <c r="AI2366" t="str">
        <f t="shared" si="3349"/>
        <v>o</v>
      </c>
      <c r="AJ2366" t="str">
        <f t="shared" si="3350"/>
        <v/>
      </c>
      <c r="AK2366" t="str">
        <f t="shared" si="3351"/>
        <v/>
      </c>
      <c r="AL2366" t="str">
        <f t="shared" si="3352"/>
        <v/>
      </c>
      <c r="AM2366" t="str">
        <f t="shared" si="3353"/>
        <v/>
      </c>
      <c r="AN2366" t="str">
        <f t="shared" si="3354"/>
        <v>Home</v>
      </c>
      <c r="AO2366" t="str">
        <f t="shared" si="3355"/>
        <v>h</v>
      </c>
      <c r="AP2366" t="str">
        <f t="shared" si="3356"/>
        <v/>
      </c>
      <c r="AQ2366" t="str">
        <f t="shared" si="3357"/>
        <v/>
      </c>
      <c r="AR2366" t="str">
        <f t="shared" si="3358"/>
        <v>Home</v>
      </c>
      <c r="AS2366" t="str">
        <f t="shared" si="3359"/>
        <v>h</v>
      </c>
      <c r="AT2366" t="str">
        <f t="shared" si="3360"/>
        <v>Defensive</v>
      </c>
      <c r="AU2366" t="str">
        <f t="shared" si="3361"/>
        <v/>
      </c>
      <c r="AV2366" t="str">
        <f t="shared" si="3362"/>
        <v/>
      </c>
      <c r="AW2366" t="str" cm="1">
        <f t="array" ref="AW2366">IFERROR(IF(O2366&lt;&gt;"",O2366,IF(OR($S2366="",$T2366=""),"",IF(O2366&lt;&gt;"",O2366,IF($T2366&lt;&gt;"",_xlfn._xlws.FILTER(O:O,($BU:$BU=$BU2366)*($I:$I=$I2366)*($T:$T=$T2366)*($S:$S=_xlfn.MINIFS($S:$S,$T:$T,"="&amp;$T2366)),"")))))&amp;"",IF(O2366="","",""))&amp;""</f>
        <v/>
      </c>
      <c r="AX2366" t="str" cm="1">
        <f t="array" ref="AX2366">IFERROR(IF(P2366&lt;&gt;"",P2366,IF(OR($S2366="",$T2366=""),"",IF($T2366&lt;&gt;"",_xlfn._xlws.FILTER(P:P,($BU:$BU=$BU2366)*($I:$I=$I2366)*($T:$T=$T2366)*($S:$S=_xlfn.MINIFS($S:$S,$T:$T,"="&amp;$T2366)),""))))&amp;"",IF(P2366="","",""))&amp;""</f>
        <v/>
      </c>
      <c r="AY2366" t="str" cm="1">
        <f t="array" ref="AY2366">IFERROR(IF(Q2366&lt;&gt;"",Q2366,IF(OR($S2366="",$T2366=""),"",IF($T2366&lt;&gt;"",_xlfn._xlws.FILTER(Q:Q,($BU:$BU=$BU2366)*($I:$I=$I2366)*($T:$T=$T2366)*($S:$S=_xlfn.MINIFS($S:$S,$T:$T,"="&amp;$T2366)),""))))&amp;"",IF(Q2366="","",""))&amp;""</f>
        <v/>
      </c>
      <c r="AZ2366" t="str" cm="1">
        <f t="array" ref="AZ2366">IFERROR(IF(R2366&lt;&gt;"",R2366,IF(OR($S2366="",$T2366=""),"",IF($T2366&lt;&gt;"",_xlfn._xlws.FILTER(R:R,($BU:$BU=$BU2366)*($I:$I=$I2366)*($T:$T=$T2366)*($S:$S=_xlfn.MINIFS($S:$S,$T:$T,"="&amp;$T2366)),""))))&amp;"",IF(R2366="","",""))&amp;""</f>
        <v>1</v>
      </c>
      <c r="BA2366" s="6">
        <f t="shared" si="3363"/>
        <v>208</v>
      </c>
      <c r="BB2366">
        <f t="shared" ref="BB2366:BD2366" si="3432">BB2365</f>
        <v>18987</v>
      </c>
      <c r="BC2366" t="str">
        <f t="shared" si="3432"/>
        <v>Velodrome</v>
      </c>
      <c r="BD2366" t="str">
        <f t="shared" si="3432"/>
        <v>Outlaws</v>
      </c>
      <c r="BE2366" t="s">
        <v>238</v>
      </c>
      <c r="BF2366" t="s">
        <v>174</v>
      </c>
      <c r="BI2366" cm="1">
        <f t="array" ref="BI2366">IFERROR(_xlfn._xlws.FILTER(shifts!A:A,(shifts!B:B=events!AD2366)*(shifts!AG:AG&gt;=events!BK2366)*(shifts!AH:AH&lt;=events!BL2366)),BI2365)</f>
        <v>82</v>
      </c>
      <c r="BJ2366" s="15">
        <f t="shared" si="3365"/>
        <v>1</v>
      </c>
      <c r="BK2366">
        <f t="shared" si="3366"/>
        <v>888</v>
      </c>
      <c r="BL2366">
        <f t="shared" si="3367"/>
        <v>887</v>
      </c>
      <c r="BM2366" s="15">
        <f>SUMIFS(BJ$2:BJ2366,K$2:K2366,"=Intermission")+SUMIFS(BJ$2:BJ2366,K$2:K2366,"=Timeout")</f>
        <v>143</v>
      </c>
      <c r="BN2366">
        <f t="shared" si="3368"/>
        <v>2303</v>
      </c>
      <c r="BO2366" s="19">
        <f t="shared" si="3369"/>
        <v>2495</v>
      </c>
      <c r="BP2366">
        <f t="shared" si="3370"/>
        <v>2490</v>
      </c>
      <c r="BQ2366" s="17">
        <f t="shared" si="3371"/>
        <v>2496</v>
      </c>
      <c r="BR2366" t="str">
        <f t="shared" si="3372"/>
        <v>opp_team_player_1</v>
      </c>
      <c r="BS2366">
        <f>COUNTIFS(S$3:S2366,"="&amp;S2366,AI$3:AI2366,"="&amp;AI2366)</f>
        <v>1</v>
      </c>
      <c r="BT2366" t="str">
        <f>IFERROR(VLOOKUP(BB2366&amp;BU2366&amp;X2366,game_rosters!U:W,3,FALSE),"")</f>
        <v>P100032</v>
      </c>
      <c r="BU2366" t="str">
        <f t="shared" si="3373"/>
        <v>Outlaws</v>
      </c>
    </row>
    <row r="2367" spans="1:73" x14ac:dyDescent="0.2">
      <c r="A2367">
        <f t="shared" si="3348"/>
        <v>1</v>
      </c>
      <c r="I2367" s="44">
        <v>70</v>
      </c>
      <c r="K2367" t="s">
        <v>13</v>
      </c>
      <c r="O2367" t="s">
        <v>627</v>
      </c>
      <c r="P2367" t="s">
        <v>664</v>
      </c>
      <c r="Q2367" t="s">
        <v>595</v>
      </c>
      <c r="R2367" s="51">
        <v>1</v>
      </c>
      <c r="S2367">
        <v>1224</v>
      </c>
      <c r="T2367" t="s">
        <v>756</v>
      </c>
      <c r="W2367" t="s">
        <v>735</v>
      </c>
      <c r="X2367">
        <v>70</v>
      </c>
      <c r="Z2367">
        <v>1</v>
      </c>
      <c r="AA2367">
        <f t="shared" si="3397"/>
        <v>2224</v>
      </c>
      <c r="AB2367" t="str">
        <f t="shared" si="3398"/>
        <v/>
      </c>
      <c r="AC2367">
        <f t="shared" si="3344"/>
        <v>2224</v>
      </c>
      <c r="AD2367" s="6">
        <v>3</v>
      </c>
      <c r="AE2367" t="s">
        <v>745</v>
      </c>
      <c r="AF2367" t="s">
        <v>930</v>
      </c>
      <c r="AG2367" t="s">
        <v>745</v>
      </c>
      <c r="AH2367" t="s">
        <v>900</v>
      </c>
      <c r="AI2367" t="str">
        <f t="shared" si="3349"/>
        <v>e</v>
      </c>
      <c r="AJ2367" t="str">
        <f t="shared" si="3350"/>
        <v/>
      </c>
      <c r="AK2367" t="str">
        <f t="shared" si="3351"/>
        <v/>
      </c>
      <c r="AL2367" t="str">
        <f t="shared" si="3352"/>
        <v/>
      </c>
      <c r="AM2367" t="str">
        <f t="shared" si="3353"/>
        <v/>
      </c>
      <c r="AN2367" t="str">
        <f t="shared" si="3354"/>
        <v>Home</v>
      </c>
      <c r="AO2367" t="str">
        <f t="shared" si="3355"/>
        <v>h</v>
      </c>
      <c r="AP2367" t="str">
        <f t="shared" si="3356"/>
        <v/>
      </c>
      <c r="AQ2367" t="str">
        <f t="shared" si="3357"/>
        <v/>
      </c>
      <c r="AR2367" t="str">
        <f t="shared" si="3358"/>
        <v>Home</v>
      </c>
      <c r="AS2367" t="str">
        <f t="shared" si="3359"/>
        <v>h</v>
      </c>
      <c r="AT2367" t="str">
        <f t="shared" si="3360"/>
        <v>Offensive</v>
      </c>
      <c r="AU2367" t="str">
        <f t="shared" si="3361"/>
        <v/>
      </c>
      <c r="AV2367" t="str">
        <f t="shared" si="3362"/>
        <v/>
      </c>
      <c r="AW2367" t="str" cm="1">
        <f t="array" ref="AW2367">IFERROR(IF(O2367&lt;&gt;"",O2367,IF(OR($S2367="",$T2367=""),"",IF(O2367&lt;&gt;"",O2367,IF($T2367&lt;&gt;"",_xlfn._xlws.FILTER(O:O,($BU:$BU=$BU2367)*($I:$I=$I2367)*($T:$T=$T2367)*($S:$S=_xlfn.MINIFS($S:$S,$T:$T,"="&amp;$T2367)),"")))))&amp;"",IF(O2367="","",""))&amp;""</f>
        <v>OffensivePlay_Possession-Deke</v>
      </c>
      <c r="AX2367" t="str" cm="1">
        <f t="array" ref="AX2367">IFERROR(IF(P2367&lt;&gt;"",P2367,IF(OR($S2367="",$T2367=""),"",IF($T2367&lt;&gt;"",_xlfn._xlws.FILTER(P:P,($BU:$BU=$BU2367)*($I:$I=$I2367)*($T:$T=$T2367)*($S:$S=_xlfn.MINIFS($S:$S,$T:$T,"="&amp;$T2367)),""))))&amp;"",IF(P2367="","",""))&amp;""</f>
        <v>OffensivePlay_Possession-DriveNetWide</v>
      </c>
      <c r="AY2367" t="str" cm="1">
        <f t="array" ref="AY2367">IFERROR(IF(Q2367&lt;&gt;"",Q2367,IF(OR($S2367="",$T2367=""),"",IF($T2367&lt;&gt;"",_xlfn._xlws.FILTER(Q:Q,($BU:$BU=$BU2367)*($I:$I=$I2367)*($T:$T=$T2367)*($S:$S=_xlfn.MINIFS($S:$S,$T:$T,"="&amp;$T2367)),""))))&amp;"",IF(Q2367="","",""))&amp;""</f>
        <v>s</v>
      </c>
      <c r="AZ2367" t="str" cm="1">
        <f t="array" ref="AZ2367">IFERROR(IF(R2367&lt;&gt;"",R2367,IF(OR($S2367="",$T2367=""),"",IF($T2367&lt;&gt;"",_xlfn._xlws.FILTER(R:R,($BU:$BU=$BU2367)*($I:$I=$I2367)*($T:$T=$T2367)*($S:$S=_xlfn.MINIFS($S:$S,$T:$T,"="&amp;$T2367)),""))))&amp;"",IF(R2367="","",""))&amp;""</f>
        <v>1</v>
      </c>
      <c r="BA2367" s="6">
        <f t="shared" si="3363"/>
        <v>208</v>
      </c>
      <c r="BB2367">
        <f t="shared" ref="BB2367:BD2367" si="3433">BB2366</f>
        <v>18987</v>
      </c>
      <c r="BC2367" t="str">
        <f t="shared" si="3433"/>
        <v>Velodrome</v>
      </c>
      <c r="BD2367" t="str">
        <f t="shared" si="3433"/>
        <v>Outlaws</v>
      </c>
      <c r="BE2367" t="s">
        <v>13</v>
      </c>
      <c r="BF2367" t="s">
        <v>756</v>
      </c>
      <c r="BI2367" cm="1">
        <f t="array" ref="BI2367">IFERROR(_xlfn._xlws.FILTER(shifts!A:A,(shifts!B:B=events!AD2367)*(shifts!AG:AG&gt;=events!BK2367)*(shifts!AH:AH&lt;=events!BL2367)),BI2366)</f>
        <v>83</v>
      </c>
      <c r="BJ2367" s="15">
        <f t="shared" si="3365"/>
        <v>2</v>
      </c>
      <c r="BK2367">
        <f t="shared" si="3366"/>
        <v>887</v>
      </c>
      <c r="BL2367">
        <f t="shared" si="3367"/>
        <v>885</v>
      </c>
      <c r="BM2367" s="15">
        <f>SUMIFS(BJ$2:BJ2367,K$2:K2367,"=Intermission")+SUMIFS(BJ$2:BJ2367,K$2:K2367,"=Timeout")</f>
        <v>143</v>
      </c>
      <c r="BN2367">
        <f t="shared" si="3368"/>
        <v>2303</v>
      </c>
      <c r="BO2367" s="19">
        <f t="shared" si="3369"/>
        <v>2496</v>
      </c>
      <c r="BP2367">
        <f t="shared" si="3370"/>
        <v>2491</v>
      </c>
      <c r="BQ2367" s="17">
        <f t="shared" si="3371"/>
        <v>2498</v>
      </c>
      <c r="BR2367" t="str">
        <f t="shared" si="3372"/>
        <v>event_team_player_1</v>
      </c>
      <c r="BS2367">
        <f>COUNTIFS(S$3:S2367,"="&amp;S2367,AI$3:AI2367,"="&amp;AI2367)</f>
        <v>1</v>
      </c>
      <c r="BT2367" t="str">
        <f>IFERROR(VLOOKUP(BB2367&amp;BU2367&amp;X2367,game_rosters!U:W,3,FALSE),"")</f>
        <v>P100001</v>
      </c>
      <c r="BU2367" t="str">
        <f t="shared" si="3373"/>
        <v>Velodrome</v>
      </c>
    </row>
    <row r="2368" spans="1:73" x14ac:dyDescent="0.2">
      <c r="A2368" t="str">
        <f t="shared" si="3348"/>
        <v/>
      </c>
      <c r="I2368" s="44">
        <v>4</v>
      </c>
      <c r="O2368" t="s">
        <v>625</v>
      </c>
      <c r="Q2368" t="s">
        <v>594</v>
      </c>
      <c r="R2368" s="51">
        <v>1</v>
      </c>
      <c r="S2368">
        <v>1224</v>
      </c>
      <c r="T2368" t="s">
        <v>756</v>
      </c>
      <c r="X2368">
        <v>4</v>
      </c>
      <c r="AA2368">
        <f t="shared" si="3397"/>
        <v>2224</v>
      </c>
      <c r="AB2368" t="str">
        <f t="shared" si="3398"/>
        <v/>
      </c>
      <c r="AC2368">
        <f t="shared" si="3344"/>
        <v>2224</v>
      </c>
      <c r="AD2368" s="6">
        <v>3</v>
      </c>
      <c r="AE2368" t="s">
        <v>745</v>
      </c>
      <c r="AF2368" t="s">
        <v>930</v>
      </c>
      <c r="AG2368" t="s">
        <v>745</v>
      </c>
      <c r="AH2368" t="s">
        <v>900</v>
      </c>
      <c r="AI2368" t="str">
        <f t="shared" si="3349"/>
        <v>o</v>
      </c>
      <c r="AJ2368" t="str">
        <f t="shared" si="3350"/>
        <v/>
      </c>
      <c r="AK2368" t="str">
        <f t="shared" si="3351"/>
        <v/>
      </c>
      <c r="AL2368" t="str">
        <f t="shared" si="3352"/>
        <v/>
      </c>
      <c r="AM2368" t="str">
        <f t="shared" si="3353"/>
        <v/>
      </c>
      <c r="AN2368" t="str">
        <f t="shared" si="3354"/>
        <v>Home</v>
      </c>
      <c r="AO2368" t="str">
        <f t="shared" si="3355"/>
        <v>h</v>
      </c>
      <c r="AP2368" t="str">
        <f t="shared" si="3356"/>
        <v/>
      </c>
      <c r="AQ2368" t="str">
        <f t="shared" si="3357"/>
        <v/>
      </c>
      <c r="AR2368" t="str">
        <f t="shared" si="3358"/>
        <v>Home</v>
      </c>
      <c r="AS2368" t="str">
        <f t="shared" si="3359"/>
        <v>h</v>
      </c>
      <c r="AT2368" t="str">
        <f t="shared" si="3360"/>
        <v>Defensive</v>
      </c>
      <c r="AU2368" t="str">
        <f t="shared" si="3361"/>
        <v/>
      </c>
      <c r="AV2368" t="str">
        <f t="shared" si="3362"/>
        <v/>
      </c>
      <c r="AW2368" t="str" cm="1">
        <f t="array" ref="AW2368">IFERROR(IF(O2368&lt;&gt;"",O2368,IF(OR($S2368="",$T2368=""),"",IF(O2368&lt;&gt;"",O2368,IF($T2368&lt;&gt;"",_xlfn._xlws.FILTER(O:O,($BU:$BU=$BU2368)*($I:$I=$I2368)*($T:$T=$T2368)*($S:$S=_xlfn.MINIFS($S:$S,$T:$T,"="&amp;$T2368)),"")))))&amp;"",IF(O2368="","",""))&amp;""</f>
        <v>Defensive_PlayPossession-BeatDeke</v>
      </c>
      <c r="AX2368" t="str" cm="1">
        <f t="array" ref="AX2368">IFERROR(IF(P2368&lt;&gt;"",P2368,IF(OR($S2368="",$T2368=""),"",IF($T2368&lt;&gt;"",_xlfn._xlws.FILTER(P:P,($BU:$BU=$BU2368)*($I:$I=$I2368)*($T:$T=$T2368)*($S:$S=_xlfn.MINIFS($S:$S,$T:$T,"="&amp;$T2368)),""))))&amp;"",IF(P2368="","",""))&amp;""</f>
        <v/>
      </c>
      <c r="AY2368" t="str" cm="1">
        <f t="array" ref="AY2368">IFERROR(IF(Q2368&lt;&gt;"",Q2368,IF(OR($S2368="",$T2368=""),"",IF($T2368&lt;&gt;"",_xlfn._xlws.FILTER(Q:Q,($BU:$BU=$BU2368)*($I:$I=$I2368)*($T:$T=$T2368)*($S:$S=_xlfn.MINIFS($S:$S,$T:$T,"="&amp;$T2368)),""))))&amp;"",IF(Q2368="","",""))&amp;""</f>
        <v>u</v>
      </c>
      <c r="AZ2368" t="str" cm="1">
        <f t="array" ref="AZ2368">IFERROR(IF(R2368&lt;&gt;"",R2368,IF(OR($S2368="",$T2368=""),"",IF($T2368&lt;&gt;"",_xlfn._xlws.FILTER(R:R,($BU:$BU=$BU2368)*($I:$I=$I2368)*($T:$T=$T2368)*($S:$S=_xlfn.MINIFS($S:$S,$T:$T,"="&amp;$T2368)),""))))&amp;"",IF(R2368="","",""))&amp;""</f>
        <v>1</v>
      </c>
      <c r="BA2368" s="6">
        <f t="shared" si="3363"/>
        <v>208</v>
      </c>
      <c r="BB2368">
        <f t="shared" ref="BB2368:BD2368" si="3434">BB2367</f>
        <v>18987</v>
      </c>
      <c r="BC2368" t="str">
        <f t="shared" si="3434"/>
        <v>Velodrome</v>
      </c>
      <c r="BD2368" t="str">
        <f t="shared" si="3434"/>
        <v>Outlaws</v>
      </c>
      <c r="BE2368" t="s">
        <v>13</v>
      </c>
      <c r="BF2368" t="s">
        <v>756</v>
      </c>
      <c r="BI2368" cm="1">
        <f t="array" ref="BI2368">IFERROR(_xlfn._xlws.FILTER(shifts!A:A,(shifts!B:B=events!AD2368)*(shifts!AG:AG&gt;=events!BK2368)*(shifts!AH:AH&lt;=events!BL2368)),BI2367)</f>
        <v>83</v>
      </c>
      <c r="BJ2368" s="15">
        <f t="shared" si="3365"/>
        <v>2</v>
      </c>
      <c r="BK2368">
        <f t="shared" si="3366"/>
        <v>887</v>
      </c>
      <c r="BL2368">
        <f t="shared" si="3367"/>
        <v>885</v>
      </c>
      <c r="BM2368" s="15">
        <f>SUMIFS(BJ$2:BJ2368,K$2:K2368,"=Intermission")+SUMIFS(BJ$2:BJ2368,K$2:K2368,"=Timeout")</f>
        <v>143</v>
      </c>
      <c r="BN2368">
        <f t="shared" si="3368"/>
        <v>2303</v>
      </c>
      <c r="BO2368" s="19">
        <f t="shared" si="3369"/>
        <v>2496</v>
      </c>
      <c r="BP2368">
        <f t="shared" si="3370"/>
        <v>2491</v>
      </c>
      <c r="BQ2368" s="17">
        <f t="shared" si="3371"/>
        <v>2498</v>
      </c>
      <c r="BR2368" t="str">
        <f t="shared" si="3372"/>
        <v>opp_team_player_1</v>
      </c>
      <c r="BS2368">
        <f>COUNTIFS(S$3:S2368,"="&amp;S2368,AI$3:AI2368,"="&amp;AI2368)</f>
        <v>1</v>
      </c>
      <c r="BT2368" t="str">
        <f>IFERROR(VLOOKUP(BB2368&amp;BU2368&amp;X2368,game_rosters!U:W,3,FALSE),"")</f>
        <v>P100032</v>
      </c>
      <c r="BU2368" t="str">
        <f t="shared" si="3373"/>
        <v>Outlaws</v>
      </c>
    </row>
    <row r="2369" spans="1:73" x14ac:dyDescent="0.2">
      <c r="A2369">
        <f t="shared" si="3348"/>
        <v>1</v>
      </c>
      <c r="I2369" s="44">
        <v>70</v>
      </c>
      <c r="K2369" t="s">
        <v>6</v>
      </c>
      <c r="L2369" t="s">
        <v>181</v>
      </c>
      <c r="M2369" t="s">
        <v>53</v>
      </c>
      <c r="N2369" t="s">
        <v>594</v>
      </c>
      <c r="R2369" s="51">
        <v>1</v>
      </c>
      <c r="S2369">
        <v>1225</v>
      </c>
      <c r="T2369">
        <v>191</v>
      </c>
      <c r="W2369" t="s">
        <v>735</v>
      </c>
      <c r="X2369">
        <v>70</v>
      </c>
      <c r="Z2369">
        <v>1</v>
      </c>
      <c r="AA2369">
        <f t="shared" si="3397"/>
        <v>2225</v>
      </c>
      <c r="AB2369">
        <f t="shared" si="3398"/>
        <v>9191</v>
      </c>
      <c r="AC2369">
        <f t="shared" si="3344"/>
        <v>9191</v>
      </c>
      <c r="AD2369" s="6">
        <v>3</v>
      </c>
      <c r="AE2369" t="s">
        <v>745</v>
      </c>
      <c r="AF2369" t="s">
        <v>900</v>
      </c>
      <c r="AG2369" t="s">
        <v>756</v>
      </c>
      <c r="AH2369" t="s">
        <v>756</v>
      </c>
      <c r="AI2369" t="str">
        <f t="shared" si="3349"/>
        <v>e</v>
      </c>
      <c r="AJ2369" t="str">
        <f t="shared" si="3350"/>
        <v/>
      </c>
      <c r="AK2369" t="str">
        <f t="shared" si="3351"/>
        <v/>
      </c>
      <c r="AL2369" t="str">
        <f t="shared" si="3352"/>
        <v/>
      </c>
      <c r="AM2369" t="str">
        <f t="shared" si="3353"/>
        <v/>
      </c>
      <c r="AN2369" t="str">
        <f t="shared" si="3354"/>
        <v>Home</v>
      </c>
      <c r="AO2369" t="str">
        <f t="shared" si="3355"/>
        <v>h</v>
      </c>
      <c r="AP2369" t="str">
        <f t="shared" si="3356"/>
        <v/>
      </c>
      <c r="AQ2369" t="str">
        <f t="shared" si="3357"/>
        <v/>
      </c>
      <c r="AR2369" t="str">
        <f t="shared" si="3358"/>
        <v>Home</v>
      </c>
      <c r="AS2369" t="str">
        <f t="shared" si="3359"/>
        <v>h</v>
      </c>
      <c r="AT2369" t="str">
        <f t="shared" si="3360"/>
        <v>Offensive</v>
      </c>
      <c r="AU2369" t="str">
        <f t="shared" si="3361"/>
        <v/>
      </c>
      <c r="AV2369" t="str">
        <f t="shared" si="3362"/>
        <v/>
      </c>
      <c r="AW2369" t="str" cm="1">
        <f t="array" ref="AW2369">IFERROR(IF(O2369&lt;&gt;"",O2369,IF(OR($S2369="",$T2369=""),"",IF(O2369&lt;&gt;"",O2369,IF($T2369&lt;&gt;"",_xlfn._xlws.FILTER(O:O,($BU:$BU=$BU2369)*($I:$I=$I2369)*($T:$T=$T2369)*($S:$S=_xlfn.MINIFS($S:$S,$T:$T,"="&amp;$T2369)),"")))))&amp;"",IF(O2369="","",""))&amp;""</f>
        <v/>
      </c>
      <c r="AX2369" t="str" cm="1">
        <f t="array" ref="AX2369">IFERROR(IF(P2369&lt;&gt;"",P2369,IF(OR($S2369="",$T2369=""),"",IF($T2369&lt;&gt;"",_xlfn._xlws.FILTER(P:P,($BU:$BU=$BU2369)*($I:$I=$I2369)*($T:$T=$T2369)*($S:$S=_xlfn.MINIFS($S:$S,$T:$T,"="&amp;$T2369)),""))))&amp;"",IF(P2369="","",""))&amp;""</f>
        <v/>
      </c>
      <c r="AY2369" t="str" cm="1">
        <f t="array" ref="AY2369">IFERROR(IF(Q2369&lt;&gt;"",Q2369,IF(OR($S2369="",$T2369=""),"",IF($T2369&lt;&gt;"",_xlfn._xlws.FILTER(Q:Q,($BU:$BU=$BU2369)*($I:$I=$I2369)*($T:$T=$T2369)*($S:$S=_xlfn.MINIFS($S:$S,$T:$T,"="&amp;$T2369)),""))))&amp;"",IF(Q2369="","",""))&amp;""</f>
        <v/>
      </c>
      <c r="AZ2369" t="str" cm="1">
        <f t="array" ref="AZ2369">IFERROR(IF(R2369&lt;&gt;"",R2369,IF(OR($S2369="",$T2369=""),"",IF($T2369&lt;&gt;"",_xlfn._xlws.FILTER(R:R,($BU:$BU=$BU2369)*($I:$I=$I2369)*($T:$T=$T2369)*($S:$S=_xlfn.MINIFS($S:$S,$T:$T,"="&amp;$T2369)),""))))&amp;"",IF(R2369="","",""))&amp;""</f>
        <v>1</v>
      </c>
      <c r="BA2369" s="6">
        <f t="shared" si="3363"/>
        <v>208</v>
      </c>
      <c r="BB2369">
        <f t="shared" ref="BB2369:BD2369" si="3435">BB2368</f>
        <v>18987</v>
      </c>
      <c r="BC2369" t="str">
        <f t="shared" si="3435"/>
        <v>Velodrome</v>
      </c>
      <c r="BD2369" t="str">
        <f t="shared" si="3435"/>
        <v>Outlaws</v>
      </c>
      <c r="BE2369" t="s">
        <v>6</v>
      </c>
      <c r="BF2369" t="s">
        <v>181</v>
      </c>
      <c r="BI2369" cm="1">
        <f t="array" ref="BI2369">IFERROR(_xlfn._xlws.FILTER(shifts!A:A,(shifts!B:B=events!AD2369)*(shifts!AG:AG&gt;=events!BK2369)*(shifts!AH:AH&lt;=events!BL2369)),BI2368)</f>
        <v>83</v>
      </c>
      <c r="BJ2369" s="15">
        <f t="shared" si="3365"/>
        <v>0</v>
      </c>
      <c r="BK2369">
        <f t="shared" si="3366"/>
        <v>885</v>
      </c>
      <c r="BL2369">
        <f t="shared" si="3367"/>
        <v>885</v>
      </c>
      <c r="BM2369" s="15">
        <f>SUMIFS(BJ$2:BJ2369,K$2:K2369,"=Intermission")+SUMIFS(BJ$2:BJ2369,K$2:K2369,"=Timeout")</f>
        <v>143</v>
      </c>
      <c r="BN2369">
        <f t="shared" si="3368"/>
        <v>2303</v>
      </c>
      <c r="BO2369" s="19">
        <f t="shared" si="3369"/>
        <v>2498</v>
      </c>
      <c r="BP2369">
        <f t="shared" si="3370"/>
        <v>2493</v>
      </c>
      <c r="BQ2369" s="17">
        <f t="shared" si="3371"/>
        <v>2498</v>
      </c>
      <c r="BR2369" t="str">
        <f t="shared" si="3372"/>
        <v>event_team_player_1</v>
      </c>
      <c r="BS2369">
        <f>COUNTIFS(S$3:S2369,"="&amp;S2369,AI$3:AI2369,"="&amp;AI2369)</f>
        <v>1</v>
      </c>
      <c r="BT2369" t="str">
        <f>IFERROR(VLOOKUP(BB2369&amp;BU2369&amp;X2369,game_rosters!U:W,3,FALSE),"")</f>
        <v>P100001</v>
      </c>
      <c r="BU2369" t="str">
        <f t="shared" si="3373"/>
        <v>Velodrome</v>
      </c>
    </row>
    <row r="2370" spans="1:73" x14ac:dyDescent="0.2">
      <c r="A2370" t="str">
        <f t="shared" si="3348"/>
        <v/>
      </c>
      <c r="I2370" s="44">
        <v>4</v>
      </c>
      <c r="O2370" t="s">
        <v>602</v>
      </c>
      <c r="R2370" s="51">
        <v>1</v>
      </c>
      <c r="S2370">
        <v>1225</v>
      </c>
      <c r="T2370">
        <v>191</v>
      </c>
      <c r="X2370">
        <v>4</v>
      </c>
      <c r="AA2370">
        <f t="shared" si="3397"/>
        <v>2225</v>
      </c>
      <c r="AB2370">
        <f t="shared" si="3398"/>
        <v>9191</v>
      </c>
      <c r="AC2370">
        <f t="shared" ref="AC2370:AC2433" si="3436">IF(AB2370&lt;&gt;"",AB2370,S2370+1000)</f>
        <v>9191</v>
      </c>
      <c r="AD2370" s="6">
        <v>3</v>
      </c>
      <c r="AE2370" t="s">
        <v>745</v>
      </c>
      <c r="AF2370" t="s">
        <v>900</v>
      </c>
      <c r="AG2370" t="s">
        <v>756</v>
      </c>
      <c r="AH2370" t="s">
        <v>756</v>
      </c>
      <c r="AI2370" t="str">
        <f t="shared" si="3349"/>
        <v>o</v>
      </c>
      <c r="AJ2370" t="str">
        <f t="shared" si="3350"/>
        <v/>
      </c>
      <c r="AK2370" t="str">
        <f t="shared" si="3351"/>
        <v/>
      </c>
      <c r="AL2370" t="str">
        <f t="shared" si="3352"/>
        <v/>
      </c>
      <c r="AM2370" t="str">
        <f t="shared" si="3353"/>
        <v/>
      </c>
      <c r="AN2370" t="str">
        <f t="shared" si="3354"/>
        <v>Home</v>
      </c>
      <c r="AO2370" t="str">
        <f t="shared" si="3355"/>
        <v>h</v>
      </c>
      <c r="AP2370" t="str">
        <f t="shared" si="3356"/>
        <v/>
      </c>
      <c r="AQ2370" t="str">
        <f t="shared" si="3357"/>
        <v/>
      </c>
      <c r="AR2370" t="str">
        <f t="shared" si="3358"/>
        <v>Home</v>
      </c>
      <c r="AS2370" t="str">
        <f t="shared" si="3359"/>
        <v>h</v>
      </c>
      <c r="AT2370" t="str">
        <f t="shared" si="3360"/>
        <v>Defensive</v>
      </c>
      <c r="AU2370" t="str">
        <f t="shared" si="3361"/>
        <v/>
      </c>
      <c r="AV2370" t="str">
        <f t="shared" si="3362"/>
        <v/>
      </c>
      <c r="AW2370" t="str" cm="1">
        <f t="array" ref="AW2370">IFERROR(IF(O2370&lt;&gt;"",O2370,IF(OR($S2370="",$T2370=""),"",IF(O2370&lt;&gt;"",O2370,IF($T2370&lt;&gt;"",_xlfn._xlws.FILTER(O:O,($BU:$BU=$BU2370)*($I:$I=$I2370)*($T:$T=$T2370)*($S:$S=_xlfn.MINIFS($S:$S,$T:$T,"="&amp;$T2370)),"")))))&amp;"",IF(O2370="","",""))&amp;""</f>
        <v>Defensive_PlayPossession-StickCheck</v>
      </c>
      <c r="AX2370" t="str" cm="1">
        <f t="array" ref="AX2370">IFERROR(IF(P2370&lt;&gt;"",P2370,IF(OR($S2370="",$T2370=""),"",IF($T2370&lt;&gt;"",_xlfn._xlws.FILTER(P:P,($BU:$BU=$BU2370)*($I:$I=$I2370)*($T:$T=$T2370)*($S:$S=_xlfn.MINIFS($S:$S,$T:$T,"="&amp;$T2370)),""))))&amp;"",IF(P2370="","",""))&amp;""</f>
        <v/>
      </c>
      <c r="AY2370" t="str" cm="1">
        <f t="array" ref="AY2370">IFERROR(IF(Q2370&lt;&gt;"",Q2370,IF(OR($S2370="",$T2370=""),"",IF($T2370&lt;&gt;"",_xlfn._xlws.FILTER(Q:Q,($BU:$BU=$BU2370)*($I:$I=$I2370)*($T:$T=$T2370)*($S:$S=_xlfn.MINIFS($S:$S,$T:$T,"="&amp;$T2370)),""))))&amp;"",IF(Q2370="","",""))&amp;""</f>
        <v/>
      </c>
      <c r="AZ2370" t="str" cm="1">
        <f t="array" ref="AZ2370">IFERROR(IF(R2370&lt;&gt;"",R2370,IF(OR($S2370="",$T2370=""),"",IF($T2370&lt;&gt;"",_xlfn._xlws.FILTER(R:R,($BU:$BU=$BU2370)*($I:$I=$I2370)*($T:$T=$T2370)*($S:$S=_xlfn.MINIFS($S:$S,$T:$T,"="&amp;$T2370)),""))))&amp;"",IF(R2370="","",""))&amp;""</f>
        <v>1</v>
      </c>
      <c r="BA2370" s="6">
        <f t="shared" si="3363"/>
        <v>208</v>
      </c>
      <c r="BB2370">
        <f t="shared" ref="BB2370:BD2370" si="3437">BB2369</f>
        <v>18987</v>
      </c>
      <c r="BC2370" t="str">
        <f t="shared" si="3437"/>
        <v>Velodrome</v>
      </c>
      <c r="BD2370" t="str">
        <f t="shared" si="3437"/>
        <v>Outlaws</v>
      </c>
      <c r="BE2370" t="s">
        <v>6</v>
      </c>
      <c r="BF2370" t="s">
        <v>181</v>
      </c>
      <c r="BI2370" cm="1">
        <f t="array" ref="BI2370">IFERROR(_xlfn._xlws.FILTER(shifts!A:A,(shifts!B:B=events!AD2370)*(shifts!AG:AG&gt;=events!BK2370)*(shifts!AH:AH&lt;=events!BL2370)),BI2369)</f>
        <v>83</v>
      </c>
      <c r="BJ2370" s="15">
        <f t="shared" si="3365"/>
        <v>0</v>
      </c>
      <c r="BK2370">
        <f t="shared" si="3366"/>
        <v>885</v>
      </c>
      <c r="BL2370">
        <f t="shared" si="3367"/>
        <v>885</v>
      </c>
      <c r="BM2370" s="15">
        <f>SUMIFS(BJ$2:BJ2370,K$2:K2370,"=Intermission")+SUMIFS(BJ$2:BJ2370,K$2:K2370,"=Timeout")</f>
        <v>143</v>
      </c>
      <c r="BN2370">
        <f t="shared" si="3368"/>
        <v>2303</v>
      </c>
      <c r="BO2370" s="19">
        <f t="shared" si="3369"/>
        <v>2498</v>
      </c>
      <c r="BP2370">
        <f t="shared" si="3370"/>
        <v>2493</v>
      </c>
      <c r="BQ2370" s="17">
        <f t="shared" si="3371"/>
        <v>2498</v>
      </c>
      <c r="BR2370" t="str">
        <f t="shared" si="3372"/>
        <v>opp_team_player_1</v>
      </c>
      <c r="BS2370">
        <f>COUNTIFS(S$3:S2370,"="&amp;S2370,AI$3:AI2370,"="&amp;AI2370)</f>
        <v>1</v>
      </c>
      <c r="BT2370" t="str">
        <f>IFERROR(VLOOKUP(BB2370&amp;BU2370&amp;X2370,game_rosters!U:W,3,FALSE),"")</f>
        <v>P100032</v>
      </c>
      <c r="BU2370" t="str">
        <f t="shared" si="3373"/>
        <v>Outlaws</v>
      </c>
    </row>
    <row r="2371" spans="1:73" x14ac:dyDescent="0.2">
      <c r="A2371">
        <f t="shared" si="3348"/>
        <v>1</v>
      </c>
      <c r="I2371" s="44">
        <v>70</v>
      </c>
      <c r="K2371" t="s">
        <v>9</v>
      </c>
      <c r="L2371" t="s">
        <v>173</v>
      </c>
      <c r="M2371" t="s">
        <v>77</v>
      </c>
      <c r="N2371" t="s">
        <v>594</v>
      </c>
      <c r="R2371" s="51">
        <v>1</v>
      </c>
      <c r="S2371">
        <v>1226</v>
      </c>
      <c r="T2371">
        <v>191</v>
      </c>
      <c r="W2371" t="s">
        <v>735</v>
      </c>
      <c r="X2371">
        <v>70</v>
      </c>
      <c r="Z2371">
        <v>1</v>
      </c>
      <c r="AA2371">
        <f t="shared" si="3397"/>
        <v>2226</v>
      </c>
      <c r="AB2371">
        <f t="shared" si="3398"/>
        <v>9191</v>
      </c>
      <c r="AC2371">
        <f t="shared" si="3436"/>
        <v>9191</v>
      </c>
      <c r="AD2371" s="6">
        <v>3</v>
      </c>
      <c r="AE2371" t="s">
        <v>745</v>
      </c>
      <c r="AF2371" t="s">
        <v>900</v>
      </c>
      <c r="AG2371" t="s">
        <v>756</v>
      </c>
      <c r="AH2371" t="s">
        <v>756</v>
      </c>
      <c r="AI2371" t="str">
        <f t="shared" si="3349"/>
        <v>e</v>
      </c>
      <c r="AJ2371" t="str">
        <f t="shared" si="3350"/>
        <v/>
      </c>
      <c r="AK2371" t="str">
        <f t="shared" si="3351"/>
        <v/>
      </c>
      <c r="AL2371" t="str">
        <f t="shared" si="3352"/>
        <v/>
      </c>
      <c r="AM2371" t="str">
        <f t="shared" si="3353"/>
        <v/>
      </c>
      <c r="AN2371" t="str">
        <f t="shared" si="3354"/>
        <v>Home</v>
      </c>
      <c r="AO2371" t="str">
        <f t="shared" si="3355"/>
        <v>h</v>
      </c>
      <c r="AP2371" t="str">
        <f t="shared" si="3356"/>
        <v/>
      </c>
      <c r="AQ2371" t="str">
        <f t="shared" si="3357"/>
        <v/>
      </c>
      <c r="AR2371" t="str">
        <f t="shared" si="3358"/>
        <v>Home</v>
      </c>
      <c r="AS2371" t="str">
        <f t="shared" si="3359"/>
        <v>h</v>
      </c>
      <c r="AT2371" t="str">
        <f t="shared" si="3360"/>
        <v>Offensive</v>
      </c>
      <c r="AU2371" t="str">
        <f t="shared" si="3361"/>
        <v/>
      </c>
      <c r="AV2371" t="str">
        <f t="shared" si="3362"/>
        <v/>
      </c>
      <c r="AW2371" t="str" cm="1">
        <f t="array" ref="AW2371">IFERROR(IF(O2371&lt;&gt;"",O2371,IF(OR($S2371="",$T2371=""),"",IF(O2371&lt;&gt;"",O2371,IF($T2371&lt;&gt;"",_xlfn._xlws.FILTER(O:O,($BU:$BU=$BU2371)*($I:$I=$I2371)*($T:$T=$T2371)*($S:$S=_xlfn.MINIFS($S:$S,$T:$T,"="&amp;$T2371)),"")))))&amp;"",IF(O2371="","",""))&amp;""</f>
        <v/>
      </c>
      <c r="AX2371" t="str" cm="1">
        <f t="array" ref="AX2371">IFERROR(IF(P2371&lt;&gt;"",P2371,IF(OR($S2371="",$T2371=""),"",IF($T2371&lt;&gt;"",_xlfn._xlws.FILTER(P:P,($BU:$BU=$BU2371)*($I:$I=$I2371)*($T:$T=$T2371)*($S:$S=_xlfn.MINIFS($S:$S,$T:$T,"="&amp;$T2371)),""))))&amp;"",IF(P2371="","",""))&amp;""</f>
        <v/>
      </c>
      <c r="AY2371" t="str" cm="1">
        <f t="array" ref="AY2371">IFERROR(IF(Q2371&lt;&gt;"",Q2371,IF(OR($S2371="",$T2371=""),"",IF($T2371&lt;&gt;"",_xlfn._xlws.FILTER(Q:Q,($BU:$BU=$BU2371)*($I:$I=$I2371)*($T:$T=$T2371)*($S:$S=_xlfn.MINIFS($S:$S,$T:$T,"="&amp;$T2371)),""))))&amp;"",IF(Q2371="","",""))&amp;""</f>
        <v/>
      </c>
      <c r="AZ2371" t="str" cm="1">
        <f t="array" ref="AZ2371">IFERROR(IF(R2371&lt;&gt;"",R2371,IF(OR($S2371="",$T2371=""),"",IF($T2371&lt;&gt;"",_xlfn._xlws.FILTER(R:R,($BU:$BU=$BU2371)*($I:$I=$I2371)*($T:$T=$T2371)*($S:$S=_xlfn.MINIFS($S:$S,$T:$T,"="&amp;$T2371)),""))))&amp;"",IF(R2371="","",""))&amp;""</f>
        <v>1</v>
      </c>
      <c r="BA2371" s="6">
        <f t="shared" si="3363"/>
        <v>208</v>
      </c>
      <c r="BB2371">
        <f t="shared" ref="BB2371:BD2371" si="3438">BB2370</f>
        <v>18987</v>
      </c>
      <c r="BC2371" t="str">
        <f t="shared" si="3438"/>
        <v>Velodrome</v>
      </c>
      <c r="BD2371" t="str">
        <f t="shared" si="3438"/>
        <v>Outlaws</v>
      </c>
      <c r="BE2371" t="s">
        <v>9</v>
      </c>
      <c r="BF2371" t="s">
        <v>173</v>
      </c>
      <c r="BI2371" cm="1">
        <f t="array" ref="BI2371">IFERROR(_xlfn._xlws.FILTER(shifts!A:A,(shifts!B:B=events!AD2371)*(shifts!AG:AG&gt;=events!BK2371)*(shifts!AH:AH&lt;=events!BL2371)),BI2370)</f>
        <v>83</v>
      </c>
      <c r="BJ2371" s="15">
        <f t="shared" si="3365"/>
        <v>0</v>
      </c>
      <c r="BK2371">
        <f t="shared" si="3366"/>
        <v>885</v>
      </c>
      <c r="BL2371">
        <f t="shared" si="3367"/>
        <v>885</v>
      </c>
      <c r="BM2371" s="15">
        <f>SUMIFS(BJ$2:BJ2371,K$2:K2371,"=Intermission")+SUMIFS(BJ$2:BJ2371,K$2:K2371,"=Timeout")</f>
        <v>143</v>
      </c>
      <c r="BN2371">
        <f t="shared" si="3368"/>
        <v>2303</v>
      </c>
      <c r="BO2371" s="19">
        <f t="shared" si="3369"/>
        <v>2498</v>
      </c>
      <c r="BP2371">
        <f t="shared" si="3370"/>
        <v>2493</v>
      </c>
      <c r="BQ2371" s="17">
        <f t="shared" si="3371"/>
        <v>2498</v>
      </c>
      <c r="BR2371" t="str">
        <f t="shared" si="3372"/>
        <v>event_team_player_1</v>
      </c>
      <c r="BS2371">
        <f>COUNTIFS(S$3:S2371,"="&amp;S2371,AI$3:AI2371,"="&amp;AI2371)</f>
        <v>1</v>
      </c>
      <c r="BT2371" t="str">
        <f>IFERROR(VLOOKUP(BB2371&amp;BU2371&amp;X2371,game_rosters!U:W,3,FALSE),"")</f>
        <v>P100001</v>
      </c>
      <c r="BU2371" t="str">
        <f t="shared" si="3373"/>
        <v>Velodrome</v>
      </c>
    </row>
    <row r="2372" spans="1:73" x14ac:dyDescent="0.2">
      <c r="A2372" t="str">
        <f t="shared" si="3348"/>
        <v/>
      </c>
      <c r="I2372" s="44">
        <v>4</v>
      </c>
      <c r="O2372" t="s">
        <v>602</v>
      </c>
      <c r="R2372" s="51">
        <v>1</v>
      </c>
      <c r="S2372">
        <v>1226</v>
      </c>
      <c r="T2372">
        <v>191</v>
      </c>
      <c r="X2372">
        <v>4</v>
      </c>
      <c r="AA2372">
        <f t="shared" si="3397"/>
        <v>2226</v>
      </c>
      <c r="AB2372">
        <f t="shared" si="3398"/>
        <v>9191</v>
      </c>
      <c r="AC2372">
        <f t="shared" si="3436"/>
        <v>9191</v>
      </c>
      <c r="AD2372" s="6">
        <v>3</v>
      </c>
      <c r="AE2372" t="s">
        <v>745</v>
      </c>
      <c r="AF2372" t="s">
        <v>900</v>
      </c>
      <c r="AG2372" t="s">
        <v>756</v>
      </c>
      <c r="AH2372" t="s">
        <v>756</v>
      </c>
      <c r="AI2372" t="str">
        <f t="shared" si="3349"/>
        <v>o</v>
      </c>
      <c r="AJ2372" t="str">
        <f t="shared" si="3350"/>
        <v/>
      </c>
      <c r="AK2372" t="str">
        <f t="shared" si="3351"/>
        <v/>
      </c>
      <c r="AL2372" t="str">
        <f t="shared" si="3352"/>
        <v/>
      </c>
      <c r="AM2372" t="str">
        <f t="shared" si="3353"/>
        <v/>
      </c>
      <c r="AN2372" t="str">
        <f t="shared" si="3354"/>
        <v>Home</v>
      </c>
      <c r="AO2372" t="str">
        <f t="shared" si="3355"/>
        <v>h</v>
      </c>
      <c r="AP2372" t="str">
        <f t="shared" si="3356"/>
        <v/>
      </c>
      <c r="AQ2372" t="str">
        <f t="shared" si="3357"/>
        <v/>
      </c>
      <c r="AR2372" t="str">
        <f t="shared" si="3358"/>
        <v>Home</v>
      </c>
      <c r="AS2372" t="str">
        <f t="shared" si="3359"/>
        <v>h</v>
      </c>
      <c r="AT2372" t="str">
        <f t="shared" si="3360"/>
        <v>Defensive</v>
      </c>
      <c r="AU2372" t="str">
        <f t="shared" si="3361"/>
        <v/>
      </c>
      <c r="AV2372" t="str">
        <f t="shared" si="3362"/>
        <v/>
      </c>
      <c r="AW2372" t="str" cm="1">
        <f t="array" ref="AW2372">IFERROR(IF(O2372&lt;&gt;"",O2372,IF(OR($S2372="",$T2372=""),"",IF(O2372&lt;&gt;"",O2372,IF($T2372&lt;&gt;"",_xlfn._xlws.FILTER(O:O,($BU:$BU=$BU2372)*($I:$I=$I2372)*($T:$T=$T2372)*($S:$S=_xlfn.MINIFS($S:$S,$T:$T,"="&amp;$T2372)),"")))))&amp;"",IF(O2372="","",""))&amp;""</f>
        <v>Defensive_PlayPossession-StickCheck</v>
      </c>
      <c r="AX2372" t="str" cm="1">
        <f t="array" ref="AX2372">IFERROR(IF(P2372&lt;&gt;"",P2372,IF(OR($S2372="",$T2372=""),"",IF($T2372&lt;&gt;"",_xlfn._xlws.FILTER(P:P,($BU:$BU=$BU2372)*($I:$I=$I2372)*($T:$T=$T2372)*($S:$S=_xlfn.MINIFS($S:$S,$T:$T,"="&amp;$T2372)),""))))&amp;"",IF(P2372="","",""))&amp;""</f>
        <v/>
      </c>
      <c r="AY2372" t="str" cm="1">
        <f t="array" ref="AY2372">IFERROR(IF(Q2372&lt;&gt;"",Q2372,IF(OR($S2372="",$T2372=""),"",IF($T2372&lt;&gt;"",_xlfn._xlws.FILTER(Q:Q,($BU:$BU=$BU2372)*($I:$I=$I2372)*($T:$T=$T2372)*($S:$S=_xlfn.MINIFS($S:$S,$T:$T,"="&amp;$T2372)),""))))&amp;"",IF(Q2372="","",""))&amp;""</f>
        <v/>
      </c>
      <c r="AZ2372" t="str" cm="1">
        <f t="array" ref="AZ2372">IFERROR(IF(R2372&lt;&gt;"",R2372,IF(OR($S2372="",$T2372=""),"",IF($T2372&lt;&gt;"",_xlfn._xlws.FILTER(R:R,($BU:$BU=$BU2372)*($I:$I=$I2372)*($T:$T=$T2372)*($S:$S=_xlfn.MINIFS($S:$S,$T:$T,"="&amp;$T2372)),""))))&amp;"",IF(R2372="","",""))&amp;""</f>
        <v>1</v>
      </c>
      <c r="BA2372" s="6">
        <f t="shared" si="3363"/>
        <v>208</v>
      </c>
      <c r="BB2372">
        <f t="shared" ref="BB2372:BD2372" si="3439">BB2371</f>
        <v>18987</v>
      </c>
      <c r="BC2372" t="str">
        <f t="shared" si="3439"/>
        <v>Velodrome</v>
      </c>
      <c r="BD2372" t="str">
        <f t="shared" si="3439"/>
        <v>Outlaws</v>
      </c>
      <c r="BE2372" t="s">
        <v>9</v>
      </c>
      <c r="BF2372" t="s">
        <v>173</v>
      </c>
      <c r="BI2372" cm="1">
        <f t="array" ref="BI2372">IFERROR(_xlfn._xlws.FILTER(shifts!A:A,(shifts!B:B=events!AD2372)*(shifts!AG:AG&gt;=events!BK2372)*(shifts!AH:AH&lt;=events!BL2372)),BI2371)</f>
        <v>83</v>
      </c>
      <c r="BJ2372" s="15">
        <f t="shared" si="3365"/>
        <v>0</v>
      </c>
      <c r="BK2372">
        <f t="shared" si="3366"/>
        <v>885</v>
      </c>
      <c r="BL2372">
        <f t="shared" si="3367"/>
        <v>885</v>
      </c>
      <c r="BM2372" s="15">
        <f>SUMIFS(BJ$2:BJ2372,K$2:K2372,"=Intermission")+SUMIFS(BJ$2:BJ2372,K$2:K2372,"=Timeout")</f>
        <v>143</v>
      </c>
      <c r="BN2372">
        <f t="shared" si="3368"/>
        <v>2303</v>
      </c>
      <c r="BO2372" s="19">
        <f t="shared" si="3369"/>
        <v>2498</v>
      </c>
      <c r="BP2372">
        <f t="shared" si="3370"/>
        <v>2493</v>
      </c>
      <c r="BQ2372" s="17">
        <f t="shared" si="3371"/>
        <v>2498</v>
      </c>
      <c r="BR2372" t="str">
        <f t="shared" si="3372"/>
        <v>opp_team_player_1</v>
      </c>
      <c r="BS2372">
        <f>COUNTIFS(S$3:S2372,"="&amp;S2372,AI$3:AI2372,"="&amp;AI2372)</f>
        <v>1</v>
      </c>
      <c r="BT2372" t="str">
        <f>IFERROR(VLOOKUP(BB2372&amp;BU2372&amp;X2372,game_rosters!U:W,3,FALSE),"")</f>
        <v>P100032</v>
      </c>
      <c r="BU2372" t="str">
        <f t="shared" si="3373"/>
        <v>Outlaws</v>
      </c>
    </row>
    <row r="2373" spans="1:73" x14ac:dyDescent="0.2">
      <c r="A2373">
        <f t="shared" ref="A2373:A2436" si="3440">IF(K2373&lt;&gt;"",1,IF(D2373="x","x",""))</f>
        <v>1</v>
      </c>
      <c r="I2373" s="44">
        <v>4</v>
      </c>
      <c r="K2373" t="s">
        <v>9</v>
      </c>
      <c r="L2373" t="s">
        <v>173</v>
      </c>
      <c r="M2373" t="s">
        <v>365</v>
      </c>
      <c r="N2373" t="s">
        <v>594</v>
      </c>
      <c r="O2373" t="s">
        <v>614</v>
      </c>
      <c r="Q2373" t="s">
        <v>594</v>
      </c>
      <c r="S2373">
        <v>1227</v>
      </c>
      <c r="T2373" t="s">
        <v>756</v>
      </c>
      <c r="W2373" t="s">
        <v>731</v>
      </c>
      <c r="X2373">
        <v>4</v>
      </c>
      <c r="Z2373">
        <v>1</v>
      </c>
      <c r="AA2373">
        <f t="shared" si="3397"/>
        <v>2227</v>
      </c>
      <c r="AB2373" t="str">
        <f t="shared" si="3398"/>
        <v/>
      </c>
      <c r="AC2373">
        <f t="shared" si="3436"/>
        <v>2227</v>
      </c>
      <c r="AD2373" s="6">
        <v>3</v>
      </c>
      <c r="AE2373" t="s">
        <v>745</v>
      </c>
      <c r="AF2373" t="s">
        <v>919</v>
      </c>
      <c r="AG2373" t="s">
        <v>745</v>
      </c>
      <c r="AH2373" t="s">
        <v>903</v>
      </c>
      <c r="AI2373" t="str">
        <f t="shared" ref="AI2373:AI2436" si="3441">IF(Z2373="x","",IF(Z2373=1,"e","o"))</f>
        <v>e</v>
      </c>
      <c r="AJ2373" t="str">
        <f t="shared" ref="AJ2373:AJ2436" si="3442">IF($J2373&lt;&gt;"",$J2373,IF($AC2373=$AC2372,AJ2372,""))</f>
        <v/>
      </c>
      <c r="AK2373" t="str">
        <f t="shared" ref="AK2373:AK2436" si="3443">IF($J2373&lt;&gt;"",$J2373,IF($AC2373=$AC2372,AK2372,""))</f>
        <v/>
      </c>
      <c r="AL2373" t="str">
        <f t="shared" ref="AL2373:AL2436" si="3444">IF($W2373="","",IF($AJ2373="","",IF($W2373="h",$AJ2373,IF($AJ2373="n","n",IF(AND($W2373="a",$AJ2373="d"),"o",IF(AND($W2373="a",$AJ2373="o"),"d"))))))</f>
        <v/>
      </c>
      <c r="AM2373" t="str">
        <f t="shared" ref="AM2373:AM2436" si="3445">IF($W2373="","",IF(J2373="","",IF(AL2373="n","n",IF(AL2373="d","o",IF(AL2373="o","d","")))))</f>
        <v/>
      </c>
      <c r="AN2373" t="str">
        <f t="shared" ref="AN2373:AN2436" si="3446">IF(AO2373="H","Home",IF(AO2373="A","Away",""))</f>
        <v>Away</v>
      </c>
      <c r="AO2373" t="str">
        <f t="shared" ref="AO2373:AO2436" si="3447">IF($W2373&lt;&gt;"",$W2373,IF($AC2373=$AC2372,AO2372,""))</f>
        <v>a</v>
      </c>
      <c r="AP2373" t="str">
        <f t="shared" ref="AP2373:AP2436" si="3448">IF(AL2373&lt;&gt;"",AL2373,IF($AC2373=$AC2372,AP2372,""))</f>
        <v/>
      </c>
      <c r="AQ2373" t="str">
        <f t="shared" ref="AQ2373:AQ2436" si="3449">IF(AM2373&lt;&gt;"",AM2373,IF($AC2373=$AC2372,AQ2372,""))</f>
        <v/>
      </c>
      <c r="AR2373" t="str">
        <f t="shared" ref="AR2373:AR2436" si="3450">IF(AN2373&lt;&gt;"",AN2373,IF($AC2373=$AC2372,AR2372,""))</f>
        <v>Away</v>
      </c>
      <c r="AS2373" t="str">
        <f t="shared" ref="AS2373:AS2436" si="3451">IF(AO2373&lt;&gt;"",AO2373,IF($AC2373=$AC2372,AS2372,""))</f>
        <v>a</v>
      </c>
      <c r="AT2373" t="str">
        <f t="shared" ref="AT2373:AT2436" si="3452">IF(AND(AI2373="e",OR(BE2373="Save",BF2373="Turnover_Takeaway",BF2373="Play_Defensive")),"Defensive",IF(AND(AI2373="o",OR(BE2373="Save",BF2373="Turnover_Takeaway",BF2373="Play_Defensive")),"Offensive",IF(OR(BE2373="Deadice",BE2373="Stoppage",BE2373="Intermission"),"",IF(AI2373="e","Offensive",IF(AI2373="o","Defensive","")))))</f>
        <v>Offensive</v>
      </c>
      <c r="AU2373" t="str">
        <f t="shared" ref="AU2373:AU2436" si="3453">IF(U2373&lt;&gt;"",U2373+5000,"")</f>
        <v/>
      </c>
      <c r="AV2373" t="str">
        <f t="shared" ref="AV2373:AV2436" si="3454">IF(V2373&lt;&gt;"",V2373+6000,"")</f>
        <v/>
      </c>
      <c r="AW2373" t="str" cm="1">
        <f t="array" ref="AW2373">IFERROR(IF(O2373&lt;&gt;"",O2373,IF(OR($S2373="",$T2373=""),"",IF(O2373&lt;&gt;"",O2373,IF($T2373&lt;&gt;"",_xlfn._xlws.FILTER(O:O,($BU:$BU=$BU2373)*($I:$I=$I2373)*($T:$T=$T2373)*($S:$S=_xlfn.MINIFS($S:$S,$T:$T,"="&amp;$T2373)),"")))))&amp;"",IF(O2373="","",""))&amp;""</f>
        <v>Defensive_Zone-AttemptedBreakOutClear</v>
      </c>
      <c r="AX2373" t="str" cm="1">
        <f t="array" ref="AX2373">IFERROR(IF(P2373&lt;&gt;"",P2373,IF(OR($S2373="",$T2373=""),"",IF($T2373&lt;&gt;"",_xlfn._xlws.FILTER(P:P,($BU:$BU=$BU2373)*($I:$I=$I2373)*($T:$T=$T2373)*($S:$S=_xlfn.MINIFS($S:$S,$T:$T,"="&amp;$T2373)),""))))&amp;"",IF(P2373="","",""))&amp;""</f>
        <v/>
      </c>
      <c r="AY2373" t="str" cm="1">
        <f t="array" ref="AY2373">IFERROR(IF(Q2373&lt;&gt;"",Q2373,IF(OR($S2373="",$T2373=""),"",IF($T2373&lt;&gt;"",_xlfn._xlws.FILTER(Q:Q,($BU:$BU=$BU2373)*($I:$I=$I2373)*($T:$T=$T2373)*($S:$S=_xlfn.MINIFS($S:$S,$T:$T,"="&amp;$T2373)),""))))&amp;"",IF(Q2373="","",""))&amp;""</f>
        <v>u</v>
      </c>
      <c r="AZ2373" t="str" cm="1">
        <f t="array" ref="AZ2373">IFERROR(IF(R2373&lt;&gt;"",R2373,IF(OR($S2373="",$T2373=""),"",IF($T2373&lt;&gt;"",_xlfn._xlws.FILTER(R:R,($BU:$BU=$BU2373)*($I:$I=$I2373)*($T:$T=$T2373)*($S:$S=_xlfn.MINIFS($S:$S,$T:$T,"="&amp;$T2373)),""))))&amp;"",IF(R2373="","",""))&amp;""</f>
        <v/>
      </c>
      <c r="BA2373" s="6">
        <f t="shared" ref="BA2373:BA2436" si="3455">IF(OR(L2373="Zone_Entry",L2373="Zone_Exit"),BA2372+1,BA2372)</f>
        <v>208</v>
      </c>
      <c r="BB2373">
        <f t="shared" ref="BB2373:BD2373" si="3456">BB2372</f>
        <v>18987</v>
      </c>
      <c r="BC2373" t="str">
        <f t="shared" si="3456"/>
        <v>Velodrome</v>
      </c>
      <c r="BD2373" t="str">
        <f t="shared" si="3456"/>
        <v>Outlaws</v>
      </c>
      <c r="BE2373" t="s">
        <v>9</v>
      </c>
      <c r="BF2373" t="s">
        <v>173</v>
      </c>
      <c r="BI2373" cm="1">
        <f t="array" ref="BI2373">IFERROR(_xlfn._xlws.FILTER(shifts!A:A,(shifts!B:B=events!AD2373)*(shifts!AG:AG&gt;=events!BK2373)*(shifts!AH:AH&lt;=events!BL2373)),BI2372)</f>
        <v>83</v>
      </c>
      <c r="BJ2373" s="15">
        <f t="shared" ref="BJ2373:BJ2436" si="3457">IF(AND(AG2373="",AH2373=""),0,((AE2373*60)+AF2373)-((AG2373*60)+AH2373))</f>
        <v>3</v>
      </c>
      <c r="BK2373">
        <f t="shared" ref="BK2373:BK2436" si="3458">(AE2373*60)+AF2373</f>
        <v>883</v>
      </c>
      <c r="BL2373">
        <f t="shared" ref="BL2373:BL2436" si="3459">IF(AND(AG2373="",AH2373=""),BK2373,((AG2373*60)+AH2373))</f>
        <v>880</v>
      </c>
      <c r="BM2373" s="15">
        <f>SUMIFS(BJ$2:BJ2373,K$2:K2373,"=Intermission")+SUMIFS(BJ$2:BJ2373,K$2:K2373,"=Timeout")</f>
        <v>143</v>
      </c>
      <c r="BN2373">
        <f t="shared" ref="BN2373:BN2436" si="3460">IF(AD2373=1,0,IF(AD2373=2,1080+BM2373,IF(AD2373=3,(1080*2)+BM2373,0)))</f>
        <v>2303</v>
      </c>
      <c r="BO2373" s="19">
        <f t="shared" ref="BO2373:BO2436" si="3461">IF(K2373="Intermission",BO2372,((1080)-((AE2373*60)+AF2373))+BN2373)</f>
        <v>2500</v>
      </c>
      <c r="BP2373">
        <f t="shared" ref="BP2373:BP2436" si="3462">IF(BO2373&lt;5,0,BO2373-5)</f>
        <v>2495</v>
      </c>
      <c r="BQ2373" s="17">
        <f t="shared" ref="BQ2373:BQ2436" si="3463">BP2373+BJ2373+5</f>
        <v>2503</v>
      </c>
      <c r="BR2373" t="str">
        <f t="shared" ref="BR2373:BR2436" si="3464">IF(AI2373="e","event_team_player_"&amp;BS2373,IF(AI2373="o","opp_team_player_"&amp;BS2373,""))</f>
        <v>event_team_player_1</v>
      </c>
      <c r="BS2373">
        <f>COUNTIFS(S$3:S2373,"="&amp;S2373,AI$3:AI2373,"="&amp;AI2373)</f>
        <v>1</v>
      </c>
      <c r="BT2373" t="str">
        <f>IFERROR(VLOOKUP(BB2373&amp;BU2373&amp;X2373,game_rosters!U:W,3,FALSE),"")</f>
        <v>P100032</v>
      </c>
      <c r="BU2373" t="str">
        <f t="shared" ref="BU2373:BU2436" si="3465">IF(AR2373="","",IF(AND(AR2373="Away",AI2373="e"),BD2373,IF(AND(AR2373="Home",AI2373="e"),BC2373,IF(AND(AR2373="Away",AI2373="o"),BC2373,IF(AND(AR2373="Home",AI2373="o"),BD2373)))))</f>
        <v>Outlaws</v>
      </c>
    </row>
    <row r="2374" spans="1:73" x14ac:dyDescent="0.2">
      <c r="A2374">
        <f t="shared" si="3440"/>
        <v>1</v>
      </c>
      <c r="I2374" s="44">
        <v>22</v>
      </c>
      <c r="K2374" t="s">
        <v>238</v>
      </c>
      <c r="L2374" t="s">
        <v>193</v>
      </c>
      <c r="M2374" t="s">
        <v>91</v>
      </c>
      <c r="N2374" t="s">
        <v>594</v>
      </c>
      <c r="O2374" t="s">
        <v>610</v>
      </c>
      <c r="Q2374" t="s">
        <v>594</v>
      </c>
      <c r="S2374">
        <v>1228</v>
      </c>
      <c r="T2374">
        <v>192</v>
      </c>
      <c r="W2374" t="s">
        <v>735</v>
      </c>
      <c r="X2374">
        <v>22</v>
      </c>
      <c r="Z2374">
        <v>1</v>
      </c>
      <c r="AA2374">
        <f t="shared" si="3397"/>
        <v>2228</v>
      </c>
      <c r="AB2374">
        <f t="shared" si="3398"/>
        <v>9192</v>
      </c>
      <c r="AC2374">
        <f t="shared" si="3436"/>
        <v>9192</v>
      </c>
      <c r="AD2374" s="6">
        <v>3</v>
      </c>
      <c r="AE2374" t="s">
        <v>745</v>
      </c>
      <c r="AF2374" t="s">
        <v>749</v>
      </c>
      <c r="AG2374" t="s">
        <v>756</v>
      </c>
      <c r="AH2374" t="s">
        <v>756</v>
      </c>
      <c r="AI2374" t="str">
        <f t="shared" si="3441"/>
        <v>e</v>
      </c>
      <c r="AJ2374" t="str">
        <f t="shared" si="3442"/>
        <v/>
      </c>
      <c r="AK2374" t="str">
        <f t="shared" si="3443"/>
        <v/>
      </c>
      <c r="AL2374" t="str">
        <f t="shared" si="3444"/>
        <v/>
      </c>
      <c r="AM2374" t="str">
        <f t="shared" si="3445"/>
        <v/>
      </c>
      <c r="AN2374" t="str">
        <f t="shared" si="3446"/>
        <v>Home</v>
      </c>
      <c r="AO2374" t="str">
        <f t="shared" si="3447"/>
        <v>h</v>
      </c>
      <c r="AP2374" t="str">
        <f t="shared" si="3448"/>
        <v/>
      </c>
      <c r="AQ2374" t="str">
        <f t="shared" si="3449"/>
        <v/>
      </c>
      <c r="AR2374" t="str">
        <f t="shared" si="3450"/>
        <v>Home</v>
      </c>
      <c r="AS2374" t="str">
        <f t="shared" si="3451"/>
        <v>h</v>
      </c>
      <c r="AT2374" t="str">
        <f t="shared" si="3452"/>
        <v>Offensive</v>
      </c>
      <c r="AU2374" t="str">
        <f t="shared" si="3453"/>
        <v/>
      </c>
      <c r="AV2374" t="str">
        <f t="shared" si="3454"/>
        <v/>
      </c>
      <c r="AW2374" t="str" cm="1">
        <f t="array" ref="AW2374">IFERROR(IF(O2374&lt;&gt;"",O2374,IF(OR($S2374="",$T2374=""),"",IF(O2374&lt;&gt;"",O2374,IF($T2374&lt;&gt;"",_xlfn._xlws.FILTER(O:O,($BU:$BU=$BU2374)*($I:$I=$I2374)*($T:$T=$T2374)*($S:$S=_xlfn.MINIFS($S:$S,$T:$T,"="&amp;$T2374)),"")))))&amp;"",IF(O2374="","",""))&amp;""</f>
        <v>Offensive_Zone-AttemptedKeepin</v>
      </c>
      <c r="AX2374" t="str" cm="1">
        <f t="array" ref="AX2374">IFERROR(IF(P2374&lt;&gt;"",P2374,IF(OR($S2374="",$T2374=""),"",IF($T2374&lt;&gt;"",_xlfn._xlws.FILTER(P:P,($BU:$BU=$BU2374)*($I:$I=$I2374)*($T:$T=$T2374)*($S:$S=_xlfn.MINIFS($S:$S,$T:$T,"="&amp;$T2374)),""))))&amp;"",IF(P2374="","",""))&amp;""</f>
        <v/>
      </c>
      <c r="AY2374" t="str" cm="1">
        <f t="array" ref="AY2374">IFERROR(IF(Q2374&lt;&gt;"",Q2374,IF(OR($S2374="",$T2374=""),"",IF($T2374&lt;&gt;"",_xlfn._xlws.FILTER(Q:Q,($BU:$BU=$BU2374)*($I:$I=$I2374)*($T:$T=$T2374)*($S:$S=_xlfn.MINIFS($S:$S,$T:$T,"="&amp;$T2374)),""))))&amp;"",IF(Q2374="","",""))&amp;""</f>
        <v>u</v>
      </c>
      <c r="AZ2374" t="str" cm="1">
        <f t="array" ref="AZ2374">IFERROR(IF(R2374&lt;&gt;"",R2374,IF(OR($S2374="",$T2374=""),"",IF($T2374&lt;&gt;"",_xlfn._xlws.FILTER(R:R,($BU:$BU=$BU2374)*($I:$I=$I2374)*($T:$T=$T2374)*($S:$S=_xlfn.MINIFS($S:$S,$T:$T,"="&amp;$T2374)),""))))&amp;"",IF(R2374="","",""))&amp;""</f>
        <v/>
      </c>
      <c r="BA2374" s="6">
        <f t="shared" si="3455"/>
        <v>208</v>
      </c>
      <c r="BB2374">
        <f t="shared" ref="BB2374:BD2374" si="3466">BB2373</f>
        <v>18987</v>
      </c>
      <c r="BC2374" t="str">
        <f t="shared" si="3466"/>
        <v>Velodrome</v>
      </c>
      <c r="BD2374" t="str">
        <f t="shared" si="3466"/>
        <v>Outlaws</v>
      </c>
      <c r="BE2374" t="s">
        <v>238</v>
      </c>
      <c r="BF2374" t="s">
        <v>193</v>
      </c>
      <c r="BI2374" cm="1">
        <f t="array" ref="BI2374">IFERROR(_xlfn._xlws.FILTER(shifts!A:A,(shifts!B:B=events!AD2374)*(shifts!AG:AG&gt;=events!BK2374)*(shifts!AH:AH&lt;=events!BL2374)),BI2373)</f>
        <v>83</v>
      </c>
      <c r="BJ2374" s="15">
        <f t="shared" si="3457"/>
        <v>0</v>
      </c>
      <c r="BK2374">
        <f t="shared" si="3458"/>
        <v>879</v>
      </c>
      <c r="BL2374">
        <f t="shared" si="3459"/>
        <v>879</v>
      </c>
      <c r="BM2374" s="15">
        <f>SUMIFS(BJ$2:BJ2374,K$2:K2374,"=Intermission")+SUMIFS(BJ$2:BJ2374,K$2:K2374,"=Timeout")</f>
        <v>143</v>
      </c>
      <c r="BN2374">
        <f t="shared" si="3460"/>
        <v>2303</v>
      </c>
      <c r="BO2374" s="19">
        <f t="shared" si="3461"/>
        <v>2504</v>
      </c>
      <c r="BP2374">
        <f t="shared" si="3462"/>
        <v>2499</v>
      </c>
      <c r="BQ2374" s="17">
        <f t="shared" si="3463"/>
        <v>2504</v>
      </c>
      <c r="BR2374" t="str">
        <f t="shared" si="3464"/>
        <v>event_team_player_1</v>
      </c>
      <c r="BS2374">
        <f>COUNTIFS(S$3:S2374,"="&amp;S2374,AI$3:AI2374,"="&amp;AI2374)</f>
        <v>1</v>
      </c>
      <c r="BT2374" t="str">
        <f>IFERROR(VLOOKUP(BB2374&amp;BU2374&amp;X2374,game_rosters!U:W,3,FALSE),"")</f>
        <v>P100108</v>
      </c>
      <c r="BU2374" t="str">
        <f t="shared" si="3465"/>
        <v>Velodrome</v>
      </c>
    </row>
    <row r="2375" spans="1:73" x14ac:dyDescent="0.2">
      <c r="A2375">
        <f t="shared" si="3440"/>
        <v>1</v>
      </c>
      <c r="I2375" s="44">
        <v>22</v>
      </c>
      <c r="K2375" t="s">
        <v>13</v>
      </c>
      <c r="L2375" t="s">
        <v>586</v>
      </c>
      <c r="N2375" t="s">
        <v>594</v>
      </c>
      <c r="O2375" t="s">
        <v>604</v>
      </c>
      <c r="Q2375" t="s">
        <v>594</v>
      </c>
      <c r="S2375">
        <v>1229</v>
      </c>
      <c r="T2375">
        <v>192</v>
      </c>
      <c r="W2375" t="s">
        <v>735</v>
      </c>
      <c r="X2375">
        <v>22</v>
      </c>
      <c r="Z2375">
        <v>1</v>
      </c>
      <c r="AA2375">
        <f t="shared" si="3397"/>
        <v>2229</v>
      </c>
      <c r="AB2375">
        <f t="shared" si="3398"/>
        <v>9192</v>
      </c>
      <c r="AC2375">
        <f t="shared" si="3436"/>
        <v>9192</v>
      </c>
      <c r="AD2375" s="6">
        <v>3</v>
      </c>
      <c r="AE2375" t="s">
        <v>745</v>
      </c>
      <c r="AF2375" t="s">
        <v>749</v>
      </c>
      <c r="AG2375" t="s">
        <v>756</v>
      </c>
      <c r="AH2375" t="s">
        <v>756</v>
      </c>
      <c r="AI2375" t="str">
        <f t="shared" si="3441"/>
        <v>e</v>
      </c>
      <c r="AJ2375" t="str">
        <f t="shared" si="3442"/>
        <v/>
      </c>
      <c r="AK2375" t="str">
        <f t="shared" si="3443"/>
        <v/>
      </c>
      <c r="AL2375" t="str">
        <f t="shared" si="3444"/>
        <v/>
      </c>
      <c r="AM2375" t="str">
        <f t="shared" si="3445"/>
        <v/>
      </c>
      <c r="AN2375" t="str">
        <f t="shared" si="3446"/>
        <v>Home</v>
      </c>
      <c r="AO2375" t="str">
        <f t="shared" si="3447"/>
        <v>h</v>
      </c>
      <c r="AP2375" t="str">
        <f t="shared" si="3448"/>
        <v/>
      </c>
      <c r="AQ2375" t="str">
        <f t="shared" si="3449"/>
        <v/>
      </c>
      <c r="AR2375" t="str">
        <f t="shared" si="3450"/>
        <v>Home</v>
      </c>
      <c r="AS2375" t="str">
        <f t="shared" si="3451"/>
        <v>h</v>
      </c>
      <c r="AT2375" t="str">
        <f t="shared" si="3452"/>
        <v>Offensive</v>
      </c>
      <c r="AU2375" t="str">
        <f t="shared" si="3453"/>
        <v/>
      </c>
      <c r="AV2375" t="str">
        <f t="shared" si="3454"/>
        <v/>
      </c>
      <c r="AW2375" t="str" cm="1">
        <f t="array" ref="AW2375">IFERROR(IF(O2375&lt;&gt;"",O2375,IF(OR($S2375="",$T2375=""),"",IF(O2375&lt;&gt;"",O2375,IF($T2375&lt;&gt;"",_xlfn._xlws.FILTER(O:O,($BU:$BU=$BU2375)*($I:$I=$I2375)*($T:$T=$T2375)*($S:$S=_xlfn.MINIFS($S:$S,$T:$T,"="&amp;$T2375)),"")))))&amp;"",IF(O2375="","",""))&amp;""</f>
        <v>OffensivePlay_Zone-PuckRetrievalDumpIn</v>
      </c>
      <c r="AX2375" t="str" cm="1">
        <f t="array" ref="AX2375">IFERROR(IF(P2375&lt;&gt;"",P2375,IF(OR($S2375="",$T2375=""),"",IF($T2375&lt;&gt;"",_xlfn._xlws.FILTER(P:P,($BU:$BU=$BU2375)*($I:$I=$I2375)*($T:$T=$T2375)*($S:$S=_xlfn.MINIFS($S:$S,$T:$T,"="&amp;$T2375)),""))))&amp;"",IF(P2375="","",""))&amp;""</f>
        <v/>
      </c>
      <c r="AY2375" t="str" cm="1">
        <f t="array" ref="AY2375">IFERROR(IF(Q2375&lt;&gt;"",Q2375,IF(OR($S2375="",$T2375=""),"",IF($T2375&lt;&gt;"",_xlfn._xlws.FILTER(Q:Q,($BU:$BU=$BU2375)*($I:$I=$I2375)*($T:$T=$T2375)*($S:$S=_xlfn.MINIFS($S:$S,$T:$T,"="&amp;$T2375)),""))))&amp;"",IF(Q2375="","",""))&amp;""</f>
        <v>u</v>
      </c>
      <c r="AZ2375" t="str" cm="1">
        <f t="array" ref="AZ2375">IFERROR(IF(R2375&lt;&gt;"",R2375,IF(OR($S2375="",$T2375=""),"",IF($T2375&lt;&gt;"",_xlfn._xlws.FILTER(R:R,($BU:$BU=$BU2375)*($I:$I=$I2375)*($T:$T=$T2375)*($S:$S=_xlfn.MINIFS($S:$S,$T:$T,"="&amp;$T2375)),""))))&amp;"",IF(R2375="","",""))&amp;""</f>
        <v/>
      </c>
      <c r="BA2375" s="6">
        <f t="shared" si="3455"/>
        <v>208</v>
      </c>
      <c r="BB2375">
        <f t="shared" ref="BB2375:BD2375" si="3467">BB2374</f>
        <v>18987</v>
      </c>
      <c r="BC2375" t="str">
        <f t="shared" si="3467"/>
        <v>Velodrome</v>
      </c>
      <c r="BD2375" t="str">
        <f t="shared" si="3467"/>
        <v>Outlaws</v>
      </c>
      <c r="BE2375" t="s">
        <v>13</v>
      </c>
      <c r="BF2375" t="s">
        <v>586</v>
      </c>
      <c r="BI2375" cm="1">
        <f t="array" ref="BI2375">IFERROR(_xlfn._xlws.FILTER(shifts!A:A,(shifts!B:B=events!AD2375)*(shifts!AG:AG&gt;=events!BK2375)*(shifts!AH:AH&lt;=events!BL2375)),BI2374)</f>
        <v>83</v>
      </c>
      <c r="BJ2375" s="15">
        <f t="shared" si="3457"/>
        <v>0</v>
      </c>
      <c r="BK2375">
        <f t="shared" si="3458"/>
        <v>879</v>
      </c>
      <c r="BL2375">
        <f t="shared" si="3459"/>
        <v>879</v>
      </c>
      <c r="BM2375" s="15">
        <f>SUMIFS(BJ$2:BJ2375,K$2:K2375,"=Intermission")+SUMIFS(BJ$2:BJ2375,K$2:K2375,"=Timeout")</f>
        <v>143</v>
      </c>
      <c r="BN2375">
        <f t="shared" si="3460"/>
        <v>2303</v>
      </c>
      <c r="BO2375" s="19">
        <f t="shared" si="3461"/>
        <v>2504</v>
      </c>
      <c r="BP2375">
        <f t="shared" si="3462"/>
        <v>2499</v>
      </c>
      <c r="BQ2375" s="17">
        <f t="shared" si="3463"/>
        <v>2504</v>
      </c>
      <c r="BR2375" t="str">
        <f t="shared" si="3464"/>
        <v>event_team_player_1</v>
      </c>
      <c r="BS2375">
        <f>COUNTIFS(S$3:S2375,"="&amp;S2375,AI$3:AI2375,"="&amp;AI2375)</f>
        <v>1</v>
      </c>
      <c r="BT2375" t="str">
        <f>IFERROR(VLOOKUP(BB2375&amp;BU2375&amp;X2375,game_rosters!U:W,3,FALSE),"")</f>
        <v>P100108</v>
      </c>
      <c r="BU2375" t="str">
        <f t="shared" si="3465"/>
        <v>Velodrome</v>
      </c>
    </row>
    <row r="2376" spans="1:73" x14ac:dyDescent="0.2">
      <c r="A2376">
        <f t="shared" si="3440"/>
        <v>1</v>
      </c>
      <c r="I2376" s="44">
        <v>56</v>
      </c>
      <c r="K2376" t="s">
        <v>238</v>
      </c>
      <c r="L2376" t="s">
        <v>184</v>
      </c>
      <c r="M2376" t="s">
        <v>170</v>
      </c>
      <c r="N2376" t="s">
        <v>594</v>
      </c>
      <c r="R2376" s="51">
        <v>1</v>
      </c>
      <c r="S2376">
        <v>1230</v>
      </c>
      <c r="T2376" t="s">
        <v>756</v>
      </c>
      <c r="W2376" t="s">
        <v>731</v>
      </c>
      <c r="X2376">
        <v>56</v>
      </c>
      <c r="Z2376">
        <v>1</v>
      </c>
      <c r="AA2376">
        <f t="shared" si="3397"/>
        <v>2230</v>
      </c>
      <c r="AB2376" t="str">
        <f t="shared" si="3398"/>
        <v/>
      </c>
      <c r="AC2376">
        <f t="shared" si="3436"/>
        <v>2230</v>
      </c>
      <c r="AD2376" s="6">
        <v>3</v>
      </c>
      <c r="AE2376" t="s">
        <v>745</v>
      </c>
      <c r="AF2376" t="s">
        <v>865</v>
      </c>
      <c r="AG2376" t="s">
        <v>756</v>
      </c>
      <c r="AH2376" t="s">
        <v>756</v>
      </c>
      <c r="AI2376" t="str">
        <f t="shared" si="3441"/>
        <v>e</v>
      </c>
      <c r="AJ2376" t="str">
        <f t="shared" si="3442"/>
        <v/>
      </c>
      <c r="AK2376" t="str">
        <f t="shared" si="3443"/>
        <v/>
      </c>
      <c r="AL2376" t="str">
        <f t="shared" si="3444"/>
        <v/>
      </c>
      <c r="AM2376" t="str">
        <f t="shared" si="3445"/>
        <v/>
      </c>
      <c r="AN2376" t="str">
        <f t="shared" si="3446"/>
        <v>Away</v>
      </c>
      <c r="AO2376" t="str">
        <f t="shared" si="3447"/>
        <v>a</v>
      </c>
      <c r="AP2376" t="str">
        <f t="shared" si="3448"/>
        <v/>
      </c>
      <c r="AQ2376" t="str">
        <f t="shared" si="3449"/>
        <v/>
      </c>
      <c r="AR2376" t="str">
        <f t="shared" si="3450"/>
        <v>Away</v>
      </c>
      <c r="AS2376" t="str">
        <f t="shared" si="3451"/>
        <v>a</v>
      </c>
      <c r="AT2376" t="str">
        <f t="shared" si="3452"/>
        <v>Offensive</v>
      </c>
      <c r="AU2376" t="str">
        <f t="shared" si="3453"/>
        <v/>
      </c>
      <c r="AV2376" t="str">
        <f t="shared" si="3454"/>
        <v/>
      </c>
      <c r="AW2376" t="str" cm="1">
        <f t="array" ref="AW2376">IFERROR(IF(O2376&lt;&gt;"",O2376,IF(OR($S2376="",$T2376=""),"",IF(O2376&lt;&gt;"",O2376,IF($T2376&lt;&gt;"",_xlfn._xlws.FILTER(O:O,($BU:$BU=$BU2376)*($I:$I=$I2376)*($T:$T=$T2376)*($S:$S=_xlfn.MINIFS($S:$S,$T:$T,"="&amp;$T2376)),"")))))&amp;"",IF(O2376="","",""))&amp;""</f>
        <v/>
      </c>
      <c r="AX2376" t="str" cm="1">
        <f t="array" ref="AX2376">IFERROR(IF(P2376&lt;&gt;"",P2376,IF(OR($S2376="",$T2376=""),"",IF($T2376&lt;&gt;"",_xlfn._xlws.FILTER(P:P,($BU:$BU=$BU2376)*($I:$I=$I2376)*($T:$T=$T2376)*($S:$S=_xlfn.MINIFS($S:$S,$T:$T,"="&amp;$T2376)),""))))&amp;"",IF(P2376="","",""))&amp;""</f>
        <v/>
      </c>
      <c r="AY2376" t="str" cm="1">
        <f t="array" ref="AY2376">IFERROR(IF(Q2376&lt;&gt;"",Q2376,IF(OR($S2376="",$T2376=""),"",IF($T2376&lt;&gt;"",_xlfn._xlws.FILTER(Q:Q,($BU:$BU=$BU2376)*($I:$I=$I2376)*($T:$T=$T2376)*($S:$S=_xlfn.MINIFS($S:$S,$T:$T,"="&amp;$T2376)),""))))&amp;"",IF(Q2376="","",""))&amp;""</f>
        <v/>
      </c>
      <c r="AZ2376" t="str" cm="1">
        <f t="array" ref="AZ2376">IFERROR(IF(R2376&lt;&gt;"",R2376,IF(OR($S2376="",$T2376=""),"",IF($T2376&lt;&gt;"",_xlfn._xlws.FILTER(R:R,($BU:$BU=$BU2376)*($I:$I=$I2376)*($T:$T=$T2376)*($S:$S=_xlfn.MINIFS($S:$S,$T:$T,"="&amp;$T2376)),""))))&amp;"",IF(R2376="","",""))&amp;""</f>
        <v>1</v>
      </c>
      <c r="BA2376" s="6">
        <f t="shared" si="3455"/>
        <v>209</v>
      </c>
      <c r="BB2376">
        <f t="shared" ref="BB2376:BD2376" si="3468">BB2375</f>
        <v>18987</v>
      </c>
      <c r="BC2376" t="str">
        <f t="shared" si="3468"/>
        <v>Velodrome</v>
      </c>
      <c r="BD2376" t="str">
        <f t="shared" si="3468"/>
        <v>Outlaws</v>
      </c>
      <c r="BE2376" t="s">
        <v>238</v>
      </c>
      <c r="BF2376" t="s">
        <v>184</v>
      </c>
      <c r="BI2376" cm="1">
        <f t="array" ref="BI2376">IFERROR(_xlfn._xlws.FILTER(shifts!A:A,(shifts!B:B=events!AD2376)*(shifts!AG:AG&gt;=events!BK2376)*(shifts!AH:AH&lt;=events!BL2376)),BI2375)</f>
        <v>83</v>
      </c>
      <c r="BJ2376" s="15">
        <f t="shared" si="3457"/>
        <v>0</v>
      </c>
      <c r="BK2376">
        <f t="shared" si="3458"/>
        <v>878</v>
      </c>
      <c r="BL2376">
        <f t="shared" si="3459"/>
        <v>878</v>
      </c>
      <c r="BM2376" s="15">
        <f>SUMIFS(BJ$2:BJ2376,K$2:K2376,"=Intermission")+SUMIFS(BJ$2:BJ2376,K$2:K2376,"=Timeout")</f>
        <v>143</v>
      </c>
      <c r="BN2376">
        <f t="shared" si="3460"/>
        <v>2303</v>
      </c>
      <c r="BO2376" s="19">
        <f t="shared" si="3461"/>
        <v>2505</v>
      </c>
      <c r="BP2376">
        <f t="shared" si="3462"/>
        <v>2500</v>
      </c>
      <c r="BQ2376" s="17">
        <f t="shared" si="3463"/>
        <v>2505</v>
      </c>
      <c r="BR2376" t="str">
        <f t="shared" si="3464"/>
        <v>event_team_player_1</v>
      </c>
      <c r="BS2376">
        <f>COUNTIFS(S$3:S2376,"="&amp;S2376,AI$3:AI2376,"="&amp;AI2376)</f>
        <v>1</v>
      </c>
      <c r="BT2376" t="str">
        <f>IFERROR(VLOOKUP(BB2376&amp;BU2376&amp;X2376,game_rosters!U:W,3,FALSE),"")</f>
        <v>P100099</v>
      </c>
      <c r="BU2376" t="str">
        <f t="shared" si="3465"/>
        <v>Outlaws</v>
      </c>
    </row>
    <row r="2377" spans="1:73" x14ac:dyDescent="0.2">
      <c r="A2377" t="str">
        <f t="shared" si="3440"/>
        <v/>
      </c>
      <c r="I2377" s="44">
        <v>22</v>
      </c>
      <c r="R2377" s="51">
        <v>1</v>
      </c>
      <c r="S2377">
        <v>1230</v>
      </c>
      <c r="T2377" t="s">
        <v>756</v>
      </c>
      <c r="X2377">
        <v>22</v>
      </c>
      <c r="AA2377">
        <f t="shared" si="3397"/>
        <v>2230</v>
      </c>
      <c r="AB2377" t="str">
        <f t="shared" si="3398"/>
        <v/>
      </c>
      <c r="AC2377">
        <f t="shared" si="3436"/>
        <v>2230</v>
      </c>
      <c r="AD2377" s="6">
        <v>3</v>
      </c>
      <c r="AE2377" t="s">
        <v>745</v>
      </c>
      <c r="AF2377" t="s">
        <v>865</v>
      </c>
      <c r="AG2377" t="s">
        <v>756</v>
      </c>
      <c r="AH2377" t="s">
        <v>756</v>
      </c>
      <c r="AI2377" t="str">
        <f t="shared" si="3441"/>
        <v>o</v>
      </c>
      <c r="AJ2377" t="str">
        <f t="shared" si="3442"/>
        <v/>
      </c>
      <c r="AK2377" t="str">
        <f t="shared" si="3443"/>
        <v/>
      </c>
      <c r="AL2377" t="str">
        <f t="shared" si="3444"/>
        <v/>
      </c>
      <c r="AM2377" t="str">
        <f t="shared" si="3445"/>
        <v/>
      </c>
      <c r="AN2377" t="str">
        <f t="shared" si="3446"/>
        <v>Away</v>
      </c>
      <c r="AO2377" t="str">
        <f t="shared" si="3447"/>
        <v>a</v>
      </c>
      <c r="AP2377" t="str">
        <f t="shared" si="3448"/>
        <v/>
      </c>
      <c r="AQ2377" t="str">
        <f t="shared" si="3449"/>
        <v/>
      </c>
      <c r="AR2377" t="str">
        <f t="shared" si="3450"/>
        <v>Away</v>
      </c>
      <c r="AS2377" t="str">
        <f t="shared" si="3451"/>
        <v>a</v>
      </c>
      <c r="AT2377" t="str">
        <f t="shared" si="3452"/>
        <v>Defensive</v>
      </c>
      <c r="AU2377" t="str">
        <f t="shared" si="3453"/>
        <v/>
      </c>
      <c r="AV2377" t="str">
        <f t="shared" si="3454"/>
        <v/>
      </c>
      <c r="AW2377" t="str" cm="1">
        <f t="array" ref="AW2377">IFERROR(IF(O2377&lt;&gt;"",O2377,IF(OR($S2377="",$T2377=""),"",IF(O2377&lt;&gt;"",O2377,IF($T2377&lt;&gt;"",_xlfn._xlws.FILTER(O:O,($BU:$BU=$BU2377)*($I:$I=$I2377)*($T:$T=$T2377)*($S:$S=_xlfn.MINIFS($S:$S,$T:$T,"="&amp;$T2377)),"")))))&amp;"",IF(O2377="","",""))&amp;""</f>
        <v/>
      </c>
      <c r="AX2377" t="str" cm="1">
        <f t="array" ref="AX2377">IFERROR(IF(P2377&lt;&gt;"",P2377,IF(OR($S2377="",$T2377=""),"",IF($T2377&lt;&gt;"",_xlfn._xlws.FILTER(P:P,($BU:$BU=$BU2377)*($I:$I=$I2377)*($T:$T=$T2377)*($S:$S=_xlfn.MINIFS($S:$S,$T:$T,"="&amp;$T2377)),""))))&amp;"",IF(P2377="","",""))&amp;""</f>
        <v/>
      </c>
      <c r="AY2377" t="str" cm="1">
        <f t="array" ref="AY2377">IFERROR(IF(Q2377&lt;&gt;"",Q2377,IF(OR($S2377="",$T2377=""),"",IF($T2377&lt;&gt;"",_xlfn._xlws.FILTER(Q:Q,($BU:$BU=$BU2377)*($I:$I=$I2377)*($T:$T=$T2377)*($S:$S=_xlfn.MINIFS($S:$S,$T:$T,"="&amp;$T2377)),""))))&amp;"",IF(Q2377="","",""))&amp;""</f>
        <v/>
      </c>
      <c r="AZ2377" t="str" cm="1">
        <f t="array" ref="AZ2377">IFERROR(IF(R2377&lt;&gt;"",R2377,IF(OR($S2377="",$T2377=""),"",IF($T2377&lt;&gt;"",_xlfn._xlws.FILTER(R:R,($BU:$BU=$BU2377)*($I:$I=$I2377)*($T:$T=$T2377)*($S:$S=_xlfn.MINIFS($S:$S,$T:$T,"="&amp;$T2377)),""))))&amp;"",IF(R2377="","",""))&amp;""</f>
        <v>1</v>
      </c>
      <c r="BA2377" s="6">
        <f t="shared" si="3455"/>
        <v>209</v>
      </c>
      <c r="BB2377">
        <f t="shared" ref="BB2377:BD2377" si="3469">BB2376</f>
        <v>18987</v>
      </c>
      <c r="BC2377" t="str">
        <f t="shared" si="3469"/>
        <v>Velodrome</v>
      </c>
      <c r="BD2377" t="str">
        <f t="shared" si="3469"/>
        <v>Outlaws</v>
      </c>
      <c r="BE2377" t="s">
        <v>238</v>
      </c>
      <c r="BF2377" t="s">
        <v>184</v>
      </c>
      <c r="BI2377" cm="1">
        <f t="array" ref="BI2377">IFERROR(_xlfn._xlws.FILTER(shifts!A:A,(shifts!B:B=events!AD2377)*(shifts!AG:AG&gt;=events!BK2377)*(shifts!AH:AH&lt;=events!BL2377)),BI2376)</f>
        <v>83</v>
      </c>
      <c r="BJ2377" s="15">
        <f t="shared" si="3457"/>
        <v>0</v>
      </c>
      <c r="BK2377">
        <f t="shared" si="3458"/>
        <v>878</v>
      </c>
      <c r="BL2377">
        <f t="shared" si="3459"/>
        <v>878</v>
      </c>
      <c r="BM2377" s="15">
        <f>SUMIFS(BJ$2:BJ2377,K$2:K2377,"=Intermission")+SUMIFS(BJ$2:BJ2377,K$2:K2377,"=Timeout")</f>
        <v>143</v>
      </c>
      <c r="BN2377">
        <f t="shared" si="3460"/>
        <v>2303</v>
      </c>
      <c r="BO2377" s="19">
        <f t="shared" si="3461"/>
        <v>2505</v>
      </c>
      <c r="BP2377">
        <f t="shared" si="3462"/>
        <v>2500</v>
      </c>
      <c r="BQ2377" s="17">
        <f t="shared" si="3463"/>
        <v>2505</v>
      </c>
      <c r="BR2377" t="str">
        <f t="shared" si="3464"/>
        <v>opp_team_player_1</v>
      </c>
      <c r="BS2377">
        <f>COUNTIFS(S$3:S2377,"="&amp;S2377,AI$3:AI2377,"="&amp;AI2377)</f>
        <v>1</v>
      </c>
      <c r="BT2377" t="str">
        <f>IFERROR(VLOOKUP(BB2377&amp;BU2377&amp;X2377,game_rosters!U:W,3,FALSE),"")</f>
        <v>P100108</v>
      </c>
      <c r="BU2377" t="str">
        <f t="shared" si="3465"/>
        <v>Velodrome</v>
      </c>
    </row>
    <row r="2378" spans="1:73" x14ac:dyDescent="0.2">
      <c r="A2378">
        <f t="shared" si="3440"/>
        <v>1</v>
      </c>
      <c r="I2378" s="44">
        <v>22</v>
      </c>
      <c r="K2378" t="s">
        <v>13</v>
      </c>
      <c r="L2378" t="s">
        <v>586</v>
      </c>
      <c r="N2378" t="s">
        <v>595</v>
      </c>
      <c r="O2378" t="s">
        <v>600</v>
      </c>
      <c r="Q2378" t="s">
        <v>594</v>
      </c>
      <c r="S2378">
        <v>1231</v>
      </c>
      <c r="T2378" t="s">
        <v>756</v>
      </c>
      <c r="W2378" t="s">
        <v>735</v>
      </c>
      <c r="X2378">
        <v>22</v>
      </c>
      <c r="Z2378">
        <v>1</v>
      </c>
      <c r="AA2378">
        <f t="shared" si="3397"/>
        <v>2231</v>
      </c>
      <c r="AB2378" t="str">
        <f t="shared" si="3398"/>
        <v/>
      </c>
      <c r="AC2378">
        <f t="shared" si="3436"/>
        <v>2231</v>
      </c>
      <c r="AD2378" s="6">
        <v>3</v>
      </c>
      <c r="AE2378" t="s">
        <v>745</v>
      </c>
      <c r="AF2378" t="s">
        <v>750</v>
      </c>
      <c r="AG2378" t="s">
        <v>745</v>
      </c>
      <c r="AH2378" t="s">
        <v>926</v>
      </c>
      <c r="AI2378" t="str">
        <f t="shared" si="3441"/>
        <v>e</v>
      </c>
      <c r="AJ2378" t="str">
        <f t="shared" si="3442"/>
        <v/>
      </c>
      <c r="AK2378" t="str">
        <f t="shared" si="3443"/>
        <v/>
      </c>
      <c r="AL2378" t="str">
        <f t="shared" si="3444"/>
        <v/>
      </c>
      <c r="AM2378" t="str">
        <f t="shared" si="3445"/>
        <v/>
      </c>
      <c r="AN2378" t="str">
        <f t="shared" si="3446"/>
        <v>Home</v>
      </c>
      <c r="AO2378" t="str">
        <f t="shared" si="3447"/>
        <v>h</v>
      </c>
      <c r="AP2378" t="str">
        <f t="shared" si="3448"/>
        <v/>
      </c>
      <c r="AQ2378" t="str">
        <f t="shared" si="3449"/>
        <v/>
      </c>
      <c r="AR2378" t="str">
        <f t="shared" si="3450"/>
        <v>Home</v>
      </c>
      <c r="AS2378" t="str">
        <f t="shared" si="3451"/>
        <v>h</v>
      </c>
      <c r="AT2378" t="str">
        <f t="shared" si="3452"/>
        <v>Offensive</v>
      </c>
      <c r="AU2378" t="str">
        <f t="shared" si="3453"/>
        <v/>
      </c>
      <c r="AV2378" t="str">
        <f t="shared" si="3454"/>
        <v/>
      </c>
      <c r="AW2378" t="str" cm="1">
        <f t="array" ref="AW2378">IFERROR(IF(O2378&lt;&gt;"",O2378,IF(OR($S2378="",$T2378=""),"",IF(O2378&lt;&gt;"",O2378,IF($T2378&lt;&gt;"",_xlfn._xlws.FILTER(O:O,($BU:$BU=$BU2378)*($I:$I=$I2378)*($T:$T=$T2378)*($S:$S=_xlfn.MINIFS($S:$S,$T:$T,"="&amp;$T2378)),"")))))&amp;"",IF(O2378="","",""))&amp;""</f>
        <v>OffensivePlay_Zone-PuckRetreivalTurnover</v>
      </c>
      <c r="AX2378" t="str" cm="1">
        <f t="array" ref="AX2378">IFERROR(IF(P2378&lt;&gt;"",P2378,IF(OR($S2378="",$T2378=""),"",IF($T2378&lt;&gt;"",_xlfn._xlws.FILTER(P:P,($BU:$BU=$BU2378)*($I:$I=$I2378)*($T:$T=$T2378)*($S:$S=_xlfn.MINIFS($S:$S,$T:$T,"="&amp;$T2378)),""))))&amp;"",IF(P2378="","",""))&amp;""</f>
        <v/>
      </c>
      <c r="AY2378" t="str" cm="1">
        <f t="array" ref="AY2378">IFERROR(IF(Q2378&lt;&gt;"",Q2378,IF(OR($S2378="",$T2378=""),"",IF($T2378&lt;&gt;"",_xlfn._xlws.FILTER(Q:Q,($BU:$BU=$BU2378)*($I:$I=$I2378)*($T:$T=$T2378)*($S:$S=_xlfn.MINIFS($S:$S,$T:$T,"="&amp;$T2378)),""))))&amp;"",IF(Q2378="","",""))&amp;""</f>
        <v>u</v>
      </c>
      <c r="AZ2378" t="str" cm="1">
        <f t="array" ref="AZ2378">IFERROR(IF(R2378&lt;&gt;"",R2378,IF(OR($S2378="",$T2378=""),"",IF($T2378&lt;&gt;"",_xlfn._xlws.FILTER(R:R,($BU:$BU=$BU2378)*($I:$I=$I2378)*($T:$T=$T2378)*($S:$S=_xlfn.MINIFS($S:$S,$T:$T,"="&amp;$T2378)),""))))&amp;"",IF(R2378="","",""))&amp;""</f>
        <v/>
      </c>
      <c r="BA2378" s="6">
        <f t="shared" si="3455"/>
        <v>209</v>
      </c>
      <c r="BB2378">
        <f t="shared" ref="BB2378:BD2378" si="3470">BB2377</f>
        <v>18987</v>
      </c>
      <c r="BC2378" t="str">
        <f t="shared" si="3470"/>
        <v>Velodrome</v>
      </c>
      <c r="BD2378" t="str">
        <f t="shared" si="3470"/>
        <v>Outlaws</v>
      </c>
      <c r="BE2378" t="s">
        <v>13</v>
      </c>
      <c r="BF2378" t="s">
        <v>586</v>
      </c>
      <c r="BI2378" cm="1">
        <f t="array" ref="BI2378">IFERROR(_xlfn._xlws.FILTER(shifts!A:A,(shifts!B:B=events!AD2378)*(shifts!AG:AG&gt;=events!BK2378)*(shifts!AH:AH&lt;=events!BL2378)),BI2377)</f>
        <v>83</v>
      </c>
      <c r="BJ2378" s="15">
        <f t="shared" si="3457"/>
        <v>1</v>
      </c>
      <c r="BK2378">
        <f t="shared" si="3458"/>
        <v>875</v>
      </c>
      <c r="BL2378">
        <f t="shared" si="3459"/>
        <v>874</v>
      </c>
      <c r="BM2378" s="15">
        <f>SUMIFS(BJ$2:BJ2378,K$2:K2378,"=Intermission")+SUMIFS(BJ$2:BJ2378,K$2:K2378,"=Timeout")</f>
        <v>143</v>
      </c>
      <c r="BN2378">
        <f t="shared" si="3460"/>
        <v>2303</v>
      </c>
      <c r="BO2378" s="19">
        <f t="shared" si="3461"/>
        <v>2508</v>
      </c>
      <c r="BP2378">
        <f t="shared" si="3462"/>
        <v>2503</v>
      </c>
      <c r="BQ2378" s="17">
        <f t="shared" si="3463"/>
        <v>2509</v>
      </c>
      <c r="BR2378" t="str">
        <f t="shared" si="3464"/>
        <v>event_team_player_1</v>
      </c>
      <c r="BS2378">
        <f>COUNTIFS(S$3:S2378,"="&amp;S2378,AI$3:AI2378,"="&amp;AI2378)</f>
        <v>1</v>
      </c>
      <c r="BT2378" t="str">
        <f>IFERROR(VLOOKUP(BB2378&amp;BU2378&amp;X2378,game_rosters!U:W,3,FALSE),"")</f>
        <v>P100108</v>
      </c>
      <c r="BU2378" t="str">
        <f t="shared" si="3465"/>
        <v>Velodrome</v>
      </c>
    </row>
    <row r="2379" spans="1:73" x14ac:dyDescent="0.2">
      <c r="A2379">
        <f t="shared" si="3440"/>
        <v>1</v>
      </c>
      <c r="I2379" s="44">
        <v>22</v>
      </c>
      <c r="K2379" t="s">
        <v>7</v>
      </c>
      <c r="L2379" t="s">
        <v>172</v>
      </c>
      <c r="M2379" t="s">
        <v>68</v>
      </c>
      <c r="N2379" t="s">
        <v>595</v>
      </c>
      <c r="O2379" t="s">
        <v>654</v>
      </c>
      <c r="P2379" t="s">
        <v>636</v>
      </c>
      <c r="Q2379" t="s">
        <v>595</v>
      </c>
      <c r="S2379">
        <v>1232</v>
      </c>
      <c r="T2379" t="s">
        <v>756</v>
      </c>
      <c r="W2379" t="s">
        <v>735</v>
      </c>
      <c r="X2379">
        <v>22</v>
      </c>
      <c r="Z2379">
        <v>1</v>
      </c>
      <c r="AA2379">
        <f t="shared" si="3397"/>
        <v>2232</v>
      </c>
      <c r="AB2379" t="str">
        <f t="shared" si="3398"/>
        <v/>
      </c>
      <c r="AC2379">
        <f t="shared" si="3436"/>
        <v>2232</v>
      </c>
      <c r="AD2379" s="6">
        <v>3</v>
      </c>
      <c r="AE2379" t="s">
        <v>745</v>
      </c>
      <c r="AF2379" t="s">
        <v>904</v>
      </c>
      <c r="AG2379" t="s">
        <v>756</v>
      </c>
      <c r="AH2379" t="s">
        <v>756</v>
      </c>
      <c r="AI2379" t="str">
        <f t="shared" si="3441"/>
        <v>e</v>
      </c>
      <c r="AJ2379" t="str">
        <f t="shared" si="3442"/>
        <v/>
      </c>
      <c r="AK2379" t="str">
        <f t="shared" si="3443"/>
        <v/>
      </c>
      <c r="AL2379" t="str">
        <f t="shared" si="3444"/>
        <v/>
      </c>
      <c r="AM2379" t="str">
        <f t="shared" si="3445"/>
        <v/>
      </c>
      <c r="AN2379" t="str">
        <f t="shared" si="3446"/>
        <v>Home</v>
      </c>
      <c r="AO2379" t="str">
        <f t="shared" si="3447"/>
        <v>h</v>
      </c>
      <c r="AP2379" t="str">
        <f t="shared" si="3448"/>
        <v/>
      </c>
      <c r="AQ2379" t="str">
        <f t="shared" si="3449"/>
        <v/>
      </c>
      <c r="AR2379" t="str">
        <f t="shared" si="3450"/>
        <v>Home</v>
      </c>
      <c r="AS2379" t="str">
        <f t="shared" si="3451"/>
        <v>h</v>
      </c>
      <c r="AT2379" t="str">
        <f t="shared" si="3452"/>
        <v>Offensive</v>
      </c>
      <c r="AU2379" t="str">
        <f t="shared" si="3453"/>
        <v/>
      </c>
      <c r="AV2379" t="str">
        <f t="shared" si="3454"/>
        <v/>
      </c>
      <c r="AW2379" t="str" cm="1">
        <f t="array" ref="AW2379">IFERROR(IF(O2379&lt;&gt;"",O2379,IF(OR($S2379="",$T2379=""),"",IF(O2379&lt;&gt;"",O2379,IF($T2379&lt;&gt;"",_xlfn._xlws.FILTER(O:O,($BU:$BU=$BU2379)*($I:$I=$I2379)*($T:$T=$T2379)*($S:$S=_xlfn.MINIFS($S:$S,$T:$T,"="&amp;$T2379)),"")))))&amp;"",IF(O2379="","",""))&amp;""</f>
        <v>OffensivePlay_Pass-SecondTouch</v>
      </c>
      <c r="AX2379" t="str" cm="1">
        <f t="array" ref="AX2379">IFERROR(IF(P2379&lt;&gt;"",P2379,IF(OR($S2379="",$T2379=""),"",IF($T2379&lt;&gt;"",_xlfn._xlws.FILTER(P:P,($BU:$BU=$BU2379)*($I:$I=$I2379)*($T:$T=$T2379)*($S:$S=_xlfn.MINIFS($S:$S,$T:$T,"="&amp;$T2379)),""))))&amp;"",IF(P2379="","",""))&amp;""</f>
        <v>OffensivePlay_Pass-Reverse</v>
      </c>
      <c r="AY2379" t="str" cm="1">
        <f t="array" ref="AY2379">IFERROR(IF(Q2379&lt;&gt;"",Q2379,IF(OR($S2379="",$T2379=""),"",IF($T2379&lt;&gt;"",_xlfn._xlws.FILTER(Q:Q,($BU:$BU=$BU2379)*($I:$I=$I2379)*($T:$T=$T2379)*($S:$S=_xlfn.MINIFS($S:$S,$T:$T,"="&amp;$T2379)),""))))&amp;"",IF(Q2379="","",""))&amp;""</f>
        <v>s</v>
      </c>
      <c r="AZ2379" t="str" cm="1">
        <f t="array" ref="AZ2379">IFERROR(IF(R2379&lt;&gt;"",R2379,IF(OR($S2379="",$T2379=""),"",IF($T2379&lt;&gt;"",_xlfn._xlws.FILTER(R:R,($BU:$BU=$BU2379)*($I:$I=$I2379)*($T:$T=$T2379)*($S:$S=_xlfn.MINIFS($S:$S,$T:$T,"="&amp;$T2379)),""))))&amp;"",IF(R2379="","",""))&amp;""</f>
        <v/>
      </c>
      <c r="BA2379" s="6">
        <f t="shared" si="3455"/>
        <v>209</v>
      </c>
      <c r="BB2379">
        <f t="shared" ref="BB2379:BD2379" si="3471">BB2378</f>
        <v>18987</v>
      </c>
      <c r="BC2379" t="str">
        <f t="shared" si="3471"/>
        <v>Velodrome</v>
      </c>
      <c r="BD2379" t="str">
        <f t="shared" si="3471"/>
        <v>Outlaws</v>
      </c>
      <c r="BE2379" t="s">
        <v>7</v>
      </c>
      <c r="BF2379" t="s">
        <v>172</v>
      </c>
      <c r="BI2379" cm="1">
        <f t="array" ref="BI2379">IFERROR(_xlfn._xlws.FILTER(shifts!A:A,(shifts!B:B=events!AD2379)*(shifts!AG:AG&gt;=events!BK2379)*(shifts!AH:AH&lt;=events!BL2379)),BI2378)</f>
        <v>83</v>
      </c>
      <c r="BJ2379" s="15">
        <f t="shared" si="3457"/>
        <v>0</v>
      </c>
      <c r="BK2379">
        <f t="shared" si="3458"/>
        <v>873</v>
      </c>
      <c r="BL2379">
        <f t="shared" si="3459"/>
        <v>873</v>
      </c>
      <c r="BM2379" s="15">
        <f>SUMIFS(BJ$2:BJ2379,K$2:K2379,"=Intermission")+SUMIFS(BJ$2:BJ2379,K$2:K2379,"=Timeout")</f>
        <v>143</v>
      </c>
      <c r="BN2379">
        <f t="shared" si="3460"/>
        <v>2303</v>
      </c>
      <c r="BO2379" s="19">
        <f t="shared" si="3461"/>
        <v>2510</v>
      </c>
      <c r="BP2379">
        <f t="shared" si="3462"/>
        <v>2505</v>
      </c>
      <c r="BQ2379" s="17">
        <f t="shared" si="3463"/>
        <v>2510</v>
      </c>
      <c r="BR2379" t="str">
        <f t="shared" si="3464"/>
        <v>event_team_player_1</v>
      </c>
      <c r="BS2379">
        <f>COUNTIFS(S$3:S2379,"="&amp;S2379,AI$3:AI2379,"="&amp;AI2379)</f>
        <v>1</v>
      </c>
      <c r="BT2379" t="str">
        <f>IFERROR(VLOOKUP(BB2379&amp;BU2379&amp;X2379,game_rosters!U:W,3,FALSE),"")</f>
        <v>P100108</v>
      </c>
      <c r="BU2379" t="str">
        <f t="shared" si="3465"/>
        <v>Velodrome</v>
      </c>
    </row>
    <row r="2380" spans="1:73" x14ac:dyDescent="0.2">
      <c r="A2380" t="str">
        <f t="shared" si="3440"/>
        <v/>
      </c>
      <c r="I2380" s="44">
        <v>84</v>
      </c>
      <c r="S2380">
        <v>1232</v>
      </c>
      <c r="T2380" t="s">
        <v>756</v>
      </c>
      <c r="X2380">
        <v>84</v>
      </c>
      <c r="Z2380">
        <v>1</v>
      </c>
      <c r="AA2380">
        <f t="shared" si="3397"/>
        <v>2232</v>
      </c>
      <c r="AB2380" t="str">
        <f t="shared" si="3398"/>
        <v/>
      </c>
      <c r="AC2380">
        <f t="shared" si="3436"/>
        <v>2232</v>
      </c>
      <c r="AD2380" s="6">
        <v>3</v>
      </c>
      <c r="AE2380" t="s">
        <v>745</v>
      </c>
      <c r="AF2380" t="s">
        <v>904</v>
      </c>
      <c r="AG2380" t="s">
        <v>756</v>
      </c>
      <c r="AH2380" t="s">
        <v>756</v>
      </c>
      <c r="AI2380" t="str">
        <f t="shared" si="3441"/>
        <v>e</v>
      </c>
      <c r="AJ2380" t="str">
        <f t="shared" si="3442"/>
        <v/>
      </c>
      <c r="AK2380" t="str">
        <f t="shared" si="3443"/>
        <v/>
      </c>
      <c r="AL2380" t="str">
        <f t="shared" si="3444"/>
        <v/>
      </c>
      <c r="AM2380" t="str">
        <f t="shared" si="3445"/>
        <v/>
      </c>
      <c r="AN2380" t="str">
        <f t="shared" si="3446"/>
        <v>Home</v>
      </c>
      <c r="AO2380" t="str">
        <f t="shared" si="3447"/>
        <v>h</v>
      </c>
      <c r="AP2380" t="str">
        <f t="shared" si="3448"/>
        <v/>
      </c>
      <c r="AQ2380" t="str">
        <f t="shared" si="3449"/>
        <v/>
      </c>
      <c r="AR2380" t="str">
        <f t="shared" si="3450"/>
        <v>Home</v>
      </c>
      <c r="AS2380" t="str">
        <f t="shared" si="3451"/>
        <v>h</v>
      </c>
      <c r="AT2380" t="str">
        <f t="shared" si="3452"/>
        <v>Offensive</v>
      </c>
      <c r="AU2380" t="str">
        <f t="shared" si="3453"/>
        <v/>
      </c>
      <c r="AV2380" t="str">
        <f t="shared" si="3454"/>
        <v/>
      </c>
      <c r="AW2380" t="str" cm="1">
        <f t="array" ref="AW2380">IFERROR(IF(O2380&lt;&gt;"",O2380,IF(OR($S2380="",$T2380=""),"",IF(O2380&lt;&gt;"",O2380,IF($T2380&lt;&gt;"",_xlfn._xlws.FILTER(O:O,($BU:$BU=$BU2380)*($I:$I=$I2380)*($T:$T=$T2380)*($S:$S=_xlfn.MINIFS($S:$S,$T:$T,"="&amp;$T2380)),"")))))&amp;"",IF(O2380="","",""))&amp;""</f>
        <v/>
      </c>
      <c r="AX2380" t="str" cm="1">
        <f t="array" ref="AX2380">IFERROR(IF(P2380&lt;&gt;"",P2380,IF(OR($S2380="",$T2380=""),"",IF($T2380&lt;&gt;"",_xlfn._xlws.FILTER(P:P,($BU:$BU=$BU2380)*($I:$I=$I2380)*($T:$T=$T2380)*($S:$S=_xlfn.MINIFS($S:$S,$T:$T,"="&amp;$T2380)),""))))&amp;"",IF(P2380="","",""))&amp;""</f>
        <v/>
      </c>
      <c r="AY2380" t="str" cm="1">
        <f t="array" ref="AY2380">IFERROR(IF(Q2380&lt;&gt;"",Q2380,IF(OR($S2380="",$T2380=""),"",IF($T2380&lt;&gt;"",_xlfn._xlws.FILTER(Q:Q,($BU:$BU=$BU2380)*($I:$I=$I2380)*($T:$T=$T2380)*($S:$S=_xlfn.MINIFS($S:$S,$T:$T,"="&amp;$T2380)),""))))&amp;"",IF(Q2380="","",""))&amp;""</f>
        <v/>
      </c>
      <c r="AZ2380" t="str" cm="1">
        <f t="array" ref="AZ2380">IFERROR(IF(R2380&lt;&gt;"",R2380,IF(OR($S2380="",$T2380=""),"",IF($T2380&lt;&gt;"",_xlfn._xlws.FILTER(R:R,($BU:$BU=$BU2380)*($I:$I=$I2380)*($T:$T=$T2380)*($S:$S=_xlfn.MINIFS($S:$S,$T:$T,"="&amp;$T2380)),""))))&amp;"",IF(R2380="","",""))&amp;""</f>
        <v/>
      </c>
      <c r="BA2380" s="6">
        <f t="shared" si="3455"/>
        <v>209</v>
      </c>
      <c r="BB2380">
        <f t="shared" ref="BB2380:BD2380" si="3472">BB2379</f>
        <v>18987</v>
      </c>
      <c r="BC2380" t="str">
        <f t="shared" si="3472"/>
        <v>Velodrome</v>
      </c>
      <c r="BD2380" t="str">
        <f t="shared" si="3472"/>
        <v>Outlaws</v>
      </c>
      <c r="BE2380" t="s">
        <v>7</v>
      </c>
      <c r="BF2380" t="s">
        <v>172</v>
      </c>
      <c r="BI2380" cm="1">
        <f t="array" ref="BI2380">IFERROR(_xlfn._xlws.FILTER(shifts!A:A,(shifts!B:B=events!AD2380)*(shifts!AG:AG&gt;=events!BK2380)*(shifts!AH:AH&lt;=events!BL2380)),BI2379)</f>
        <v>83</v>
      </c>
      <c r="BJ2380" s="15">
        <f t="shared" si="3457"/>
        <v>0</v>
      </c>
      <c r="BK2380">
        <f t="shared" si="3458"/>
        <v>873</v>
      </c>
      <c r="BL2380">
        <f t="shared" si="3459"/>
        <v>873</v>
      </c>
      <c r="BM2380" s="15">
        <f>SUMIFS(BJ$2:BJ2380,K$2:K2380,"=Intermission")+SUMIFS(BJ$2:BJ2380,K$2:K2380,"=Timeout")</f>
        <v>143</v>
      </c>
      <c r="BN2380">
        <f t="shared" si="3460"/>
        <v>2303</v>
      </c>
      <c r="BO2380" s="19">
        <f t="shared" si="3461"/>
        <v>2510</v>
      </c>
      <c r="BP2380">
        <f t="shared" si="3462"/>
        <v>2505</v>
      </c>
      <c r="BQ2380" s="17">
        <f t="shared" si="3463"/>
        <v>2510</v>
      </c>
      <c r="BR2380" t="str">
        <f t="shared" si="3464"/>
        <v>event_team_player_2</v>
      </c>
      <c r="BS2380">
        <f>COUNTIFS(S$3:S2380,"="&amp;S2380,AI$3:AI2380,"="&amp;AI2380)</f>
        <v>2</v>
      </c>
      <c r="BT2380" t="str">
        <f>IFERROR(VLOOKUP(BB2380&amp;BU2380&amp;X2380,game_rosters!U:W,3,FALSE),"")</f>
        <v>P100198</v>
      </c>
      <c r="BU2380" t="str">
        <f t="shared" si="3465"/>
        <v>Velodrome</v>
      </c>
    </row>
    <row r="2381" spans="1:73" x14ac:dyDescent="0.2">
      <c r="A2381">
        <f t="shared" si="3440"/>
        <v>1</v>
      </c>
      <c r="I2381" s="44">
        <v>84</v>
      </c>
      <c r="K2381" t="s">
        <v>7</v>
      </c>
      <c r="L2381" t="s">
        <v>172</v>
      </c>
      <c r="M2381" t="s">
        <v>68</v>
      </c>
      <c r="N2381" t="s">
        <v>595</v>
      </c>
      <c r="O2381" t="s">
        <v>654</v>
      </c>
      <c r="Q2381" t="s">
        <v>595</v>
      </c>
      <c r="S2381">
        <v>1233</v>
      </c>
      <c r="T2381" t="s">
        <v>756</v>
      </c>
      <c r="W2381" t="s">
        <v>735</v>
      </c>
      <c r="X2381">
        <v>84</v>
      </c>
      <c r="Z2381">
        <v>1</v>
      </c>
      <c r="AA2381">
        <f t="shared" si="3397"/>
        <v>2233</v>
      </c>
      <c r="AB2381" t="str">
        <f t="shared" si="3398"/>
        <v/>
      </c>
      <c r="AC2381">
        <f t="shared" si="3436"/>
        <v>2233</v>
      </c>
      <c r="AD2381" s="6">
        <v>3</v>
      </c>
      <c r="AE2381" t="s">
        <v>745</v>
      </c>
      <c r="AF2381" t="s">
        <v>927</v>
      </c>
      <c r="AG2381" t="s">
        <v>756</v>
      </c>
      <c r="AH2381" t="s">
        <v>756</v>
      </c>
      <c r="AI2381" t="str">
        <f t="shared" si="3441"/>
        <v>e</v>
      </c>
      <c r="AJ2381" t="str">
        <f t="shared" si="3442"/>
        <v/>
      </c>
      <c r="AK2381" t="str">
        <f t="shared" si="3443"/>
        <v/>
      </c>
      <c r="AL2381" t="str">
        <f t="shared" si="3444"/>
        <v/>
      </c>
      <c r="AM2381" t="str">
        <f t="shared" si="3445"/>
        <v/>
      </c>
      <c r="AN2381" t="str">
        <f t="shared" si="3446"/>
        <v>Home</v>
      </c>
      <c r="AO2381" t="str">
        <f t="shared" si="3447"/>
        <v>h</v>
      </c>
      <c r="AP2381" t="str">
        <f t="shared" si="3448"/>
        <v/>
      </c>
      <c r="AQ2381" t="str">
        <f t="shared" si="3449"/>
        <v/>
      </c>
      <c r="AR2381" t="str">
        <f t="shared" si="3450"/>
        <v>Home</v>
      </c>
      <c r="AS2381" t="str">
        <f t="shared" si="3451"/>
        <v>h</v>
      </c>
      <c r="AT2381" t="str">
        <f t="shared" si="3452"/>
        <v>Offensive</v>
      </c>
      <c r="AU2381" t="str">
        <f t="shared" si="3453"/>
        <v/>
      </c>
      <c r="AV2381" t="str">
        <f t="shared" si="3454"/>
        <v/>
      </c>
      <c r="AW2381" t="str" cm="1">
        <f t="array" ref="AW2381">IFERROR(IF(O2381&lt;&gt;"",O2381,IF(OR($S2381="",$T2381=""),"",IF(O2381&lt;&gt;"",O2381,IF($T2381&lt;&gt;"",_xlfn._xlws.FILTER(O:O,($BU:$BU=$BU2381)*($I:$I=$I2381)*($T:$T=$T2381)*($S:$S=_xlfn.MINIFS($S:$S,$T:$T,"="&amp;$T2381)),"")))))&amp;"",IF(O2381="","",""))&amp;""</f>
        <v>OffensivePlay_Pass-SecondTouch</v>
      </c>
      <c r="AX2381" t="str" cm="1">
        <f t="array" ref="AX2381">IFERROR(IF(P2381&lt;&gt;"",P2381,IF(OR($S2381="",$T2381=""),"",IF($T2381&lt;&gt;"",_xlfn._xlws.FILTER(P:P,($BU:$BU=$BU2381)*($I:$I=$I2381)*($T:$T=$T2381)*($S:$S=_xlfn.MINIFS($S:$S,$T:$T,"="&amp;$T2381)),""))))&amp;"",IF(P2381="","",""))&amp;""</f>
        <v/>
      </c>
      <c r="AY2381" t="str" cm="1">
        <f t="array" ref="AY2381">IFERROR(IF(Q2381&lt;&gt;"",Q2381,IF(OR($S2381="",$T2381=""),"",IF($T2381&lt;&gt;"",_xlfn._xlws.FILTER(Q:Q,($BU:$BU=$BU2381)*($I:$I=$I2381)*($T:$T=$T2381)*($S:$S=_xlfn.MINIFS($S:$S,$T:$T,"="&amp;$T2381)),""))))&amp;"",IF(Q2381="","",""))&amp;""</f>
        <v>s</v>
      </c>
      <c r="AZ2381" t="str" cm="1">
        <f t="array" ref="AZ2381">IFERROR(IF(R2381&lt;&gt;"",R2381,IF(OR($S2381="",$T2381=""),"",IF($T2381&lt;&gt;"",_xlfn._xlws.FILTER(R:R,($BU:$BU=$BU2381)*($I:$I=$I2381)*($T:$T=$T2381)*($S:$S=_xlfn.MINIFS($S:$S,$T:$T,"="&amp;$T2381)),""))))&amp;"",IF(R2381="","",""))&amp;""</f>
        <v/>
      </c>
      <c r="BA2381" s="6">
        <f t="shared" si="3455"/>
        <v>209</v>
      </c>
      <c r="BB2381">
        <f t="shared" ref="BB2381:BD2381" si="3473">BB2380</f>
        <v>18987</v>
      </c>
      <c r="BC2381" t="str">
        <f t="shared" si="3473"/>
        <v>Velodrome</v>
      </c>
      <c r="BD2381" t="str">
        <f t="shared" si="3473"/>
        <v>Outlaws</v>
      </c>
      <c r="BE2381" t="s">
        <v>7</v>
      </c>
      <c r="BF2381" t="s">
        <v>172</v>
      </c>
      <c r="BI2381" cm="1">
        <f t="array" ref="BI2381">IFERROR(_xlfn._xlws.FILTER(shifts!A:A,(shifts!B:B=events!AD2381)*(shifts!AG:AG&gt;=events!BK2381)*(shifts!AH:AH&lt;=events!BL2381)),BI2380)</f>
        <v>83</v>
      </c>
      <c r="BJ2381" s="15">
        <f t="shared" si="3457"/>
        <v>0</v>
      </c>
      <c r="BK2381">
        <f t="shared" si="3458"/>
        <v>872</v>
      </c>
      <c r="BL2381">
        <f t="shared" si="3459"/>
        <v>872</v>
      </c>
      <c r="BM2381" s="15">
        <f>SUMIFS(BJ$2:BJ2381,K$2:K2381,"=Intermission")+SUMIFS(BJ$2:BJ2381,K$2:K2381,"=Timeout")</f>
        <v>143</v>
      </c>
      <c r="BN2381">
        <f t="shared" si="3460"/>
        <v>2303</v>
      </c>
      <c r="BO2381" s="19">
        <f t="shared" si="3461"/>
        <v>2511</v>
      </c>
      <c r="BP2381">
        <f t="shared" si="3462"/>
        <v>2506</v>
      </c>
      <c r="BQ2381" s="17">
        <f t="shared" si="3463"/>
        <v>2511</v>
      </c>
      <c r="BR2381" t="str">
        <f t="shared" si="3464"/>
        <v>event_team_player_1</v>
      </c>
      <c r="BS2381">
        <f>COUNTIFS(S$3:S2381,"="&amp;S2381,AI$3:AI2381,"="&amp;AI2381)</f>
        <v>1</v>
      </c>
      <c r="BT2381" t="str">
        <f>IFERROR(VLOOKUP(BB2381&amp;BU2381&amp;X2381,game_rosters!U:W,3,FALSE),"")</f>
        <v>P100198</v>
      </c>
      <c r="BU2381" t="str">
        <f t="shared" si="3465"/>
        <v>Velodrome</v>
      </c>
    </row>
    <row r="2382" spans="1:73" x14ac:dyDescent="0.2">
      <c r="A2382" t="str">
        <f t="shared" si="3440"/>
        <v/>
      </c>
      <c r="I2382" s="44">
        <v>70</v>
      </c>
      <c r="S2382">
        <v>1233</v>
      </c>
      <c r="T2382" t="s">
        <v>756</v>
      </c>
      <c r="X2382">
        <v>70</v>
      </c>
      <c r="Z2382">
        <v>1</v>
      </c>
      <c r="AA2382">
        <f t="shared" si="3397"/>
        <v>2233</v>
      </c>
      <c r="AB2382" t="str">
        <f t="shared" si="3398"/>
        <v/>
      </c>
      <c r="AC2382">
        <f t="shared" si="3436"/>
        <v>2233</v>
      </c>
      <c r="AD2382" s="6">
        <v>3</v>
      </c>
      <c r="AE2382" t="s">
        <v>745</v>
      </c>
      <c r="AF2382" t="s">
        <v>927</v>
      </c>
      <c r="AG2382" t="s">
        <v>756</v>
      </c>
      <c r="AH2382" t="s">
        <v>756</v>
      </c>
      <c r="AI2382" t="str">
        <f t="shared" si="3441"/>
        <v>e</v>
      </c>
      <c r="AJ2382" t="str">
        <f t="shared" si="3442"/>
        <v/>
      </c>
      <c r="AK2382" t="str">
        <f t="shared" si="3443"/>
        <v/>
      </c>
      <c r="AL2382" t="str">
        <f t="shared" si="3444"/>
        <v/>
      </c>
      <c r="AM2382" t="str">
        <f t="shared" si="3445"/>
        <v/>
      </c>
      <c r="AN2382" t="str">
        <f t="shared" si="3446"/>
        <v>Home</v>
      </c>
      <c r="AO2382" t="str">
        <f t="shared" si="3447"/>
        <v>h</v>
      </c>
      <c r="AP2382" t="str">
        <f t="shared" si="3448"/>
        <v/>
      </c>
      <c r="AQ2382" t="str">
        <f t="shared" si="3449"/>
        <v/>
      </c>
      <c r="AR2382" t="str">
        <f t="shared" si="3450"/>
        <v>Home</v>
      </c>
      <c r="AS2382" t="str">
        <f t="shared" si="3451"/>
        <v>h</v>
      </c>
      <c r="AT2382" t="str">
        <f t="shared" si="3452"/>
        <v>Offensive</v>
      </c>
      <c r="AU2382" t="str">
        <f t="shared" si="3453"/>
        <v/>
      </c>
      <c r="AV2382" t="str">
        <f t="shared" si="3454"/>
        <v/>
      </c>
      <c r="AW2382" t="str" cm="1">
        <f t="array" ref="AW2382">IFERROR(IF(O2382&lt;&gt;"",O2382,IF(OR($S2382="",$T2382=""),"",IF(O2382&lt;&gt;"",O2382,IF($T2382&lt;&gt;"",_xlfn._xlws.FILTER(O:O,($BU:$BU=$BU2382)*($I:$I=$I2382)*($T:$T=$T2382)*($S:$S=_xlfn.MINIFS($S:$S,$T:$T,"="&amp;$T2382)),"")))))&amp;"",IF(O2382="","",""))&amp;""</f>
        <v/>
      </c>
      <c r="AX2382" t="str" cm="1">
        <f t="array" ref="AX2382">IFERROR(IF(P2382&lt;&gt;"",P2382,IF(OR($S2382="",$T2382=""),"",IF($T2382&lt;&gt;"",_xlfn._xlws.FILTER(P:P,($BU:$BU=$BU2382)*($I:$I=$I2382)*($T:$T=$T2382)*($S:$S=_xlfn.MINIFS($S:$S,$T:$T,"="&amp;$T2382)),""))))&amp;"",IF(P2382="","",""))&amp;""</f>
        <v/>
      </c>
      <c r="AY2382" t="str" cm="1">
        <f t="array" ref="AY2382">IFERROR(IF(Q2382&lt;&gt;"",Q2382,IF(OR($S2382="",$T2382=""),"",IF($T2382&lt;&gt;"",_xlfn._xlws.FILTER(Q:Q,($BU:$BU=$BU2382)*($I:$I=$I2382)*($T:$T=$T2382)*($S:$S=_xlfn.MINIFS($S:$S,$T:$T,"="&amp;$T2382)),""))))&amp;"",IF(Q2382="","",""))&amp;""</f>
        <v/>
      </c>
      <c r="AZ2382" t="str" cm="1">
        <f t="array" ref="AZ2382">IFERROR(IF(R2382&lt;&gt;"",R2382,IF(OR($S2382="",$T2382=""),"",IF($T2382&lt;&gt;"",_xlfn._xlws.FILTER(R:R,($BU:$BU=$BU2382)*($I:$I=$I2382)*($T:$T=$T2382)*($S:$S=_xlfn.MINIFS($S:$S,$T:$T,"="&amp;$T2382)),""))))&amp;"",IF(R2382="","",""))&amp;""</f>
        <v/>
      </c>
      <c r="BA2382" s="6">
        <f t="shared" si="3455"/>
        <v>209</v>
      </c>
      <c r="BB2382">
        <f t="shared" ref="BB2382:BD2382" si="3474">BB2381</f>
        <v>18987</v>
      </c>
      <c r="BC2382" t="str">
        <f t="shared" si="3474"/>
        <v>Velodrome</v>
      </c>
      <c r="BD2382" t="str">
        <f t="shared" si="3474"/>
        <v>Outlaws</v>
      </c>
      <c r="BE2382" t="s">
        <v>7</v>
      </c>
      <c r="BF2382" t="s">
        <v>172</v>
      </c>
      <c r="BI2382" cm="1">
        <f t="array" ref="BI2382">IFERROR(_xlfn._xlws.FILTER(shifts!A:A,(shifts!B:B=events!AD2382)*(shifts!AG:AG&gt;=events!BK2382)*(shifts!AH:AH&lt;=events!BL2382)),BI2381)</f>
        <v>83</v>
      </c>
      <c r="BJ2382" s="15">
        <f t="shared" si="3457"/>
        <v>0</v>
      </c>
      <c r="BK2382">
        <f t="shared" si="3458"/>
        <v>872</v>
      </c>
      <c r="BL2382">
        <f t="shared" si="3459"/>
        <v>872</v>
      </c>
      <c r="BM2382" s="15">
        <f>SUMIFS(BJ$2:BJ2382,K$2:K2382,"=Intermission")+SUMIFS(BJ$2:BJ2382,K$2:K2382,"=Timeout")</f>
        <v>143</v>
      </c>
      <c r="BN2382">
        <f t="shared" si="3460"/>
        <v>2303</v>
      </c>
      <c r="BO2382" s="19">
        <f t="shared" si="3461"/>
        <v>2511</v>
      </c>
      <c r="BP2382">
        <f t="shared" si="3462"/>
        <v>2506</v>
      </c>
      <c r="BQ2382" s="17">
        <f t="shared" si="3463"/>
        <v>2511</v>
      </c>
      <c r="BR2382" t="str">
        <f t="shared" si="3464"/>
        <v>event_team_player_2</v>
      </c>
      <c r="BS2382">
        <f>COUNTIFS(S$3:S2382,"="&amp;S2382,AI$3:AI2382,"="&amp;AI2382)</f>
        <v>2</v>
      </c>
      <c r="BT2382" t="str">
        <f>IFERROR(VLOOKUP(BB2382&amp;BU2382&amp;X2382,game_rosters!U:W,3,FALSE),"")</f>
        <v>P100001</v>
      </c>
      <c r="BU2382" t="str">
        <f t="shared" si="3465"/>
        <v>Velodrome</v>
      </c>
    </row>
    <row r="2383" spans="1:73" x14ac:dyDescent="0.2">
      <c r="A2383">
        <f t="shared" si="3440"/>
        <v>1</v>
      </c>
      <c r="I2383" s="44">
        <v>70</v>
      </c>
      <c r="K2383" t="s">
        <v>9</v>
      </c>
      <c r="L2383" t="s">
        <v>173</v>
      </c>
      <c r="M2383" t="s">
        <v>365</v>
      </c>
      <c r="N2383" t="s">
        <v>594</v>
      </c>
      <c r="O2383" t="s">
        <v>616</v>
      </c>
      <c r="Q2383" t="s">
        <v>594</v>
      </c>
      <c r="S2383">
        <v>1234</v>
      </c>
      <c r="T2383" t="s">
        <v>756</v>
      </c>
      <c r="W2383" t="s">
        <v>735</v>
      </c>
      <c r="X2383">
        <v>70</v>
      </c>
      <c r="Z2383">
        <v>1</v>
      </c>
      <c r="AA2383">
        <f t="shared" si="3397"/>
        <v>2234</v>
      </c>
      <c r="AB2383" t="str">
        <f t="shared" si="3398"/>
        <v/>
      </c>
      <c r="AC2383">
        <f t="shared" si="3436"/>
        <v>2234</v>
      </c>
      <c r="AD2383" s="6">
        <v>3</v>
      </c>
      <c r="AE2383" t="s">
        <v>745</v>
      </c>
      <c r="AF2383" t="s">
        <v>905</v>
      </c>
      <c r="AG2383" t="s">
        <v>756</v>
      </c>
      <c r="AH2383" t="s">
        <v>756</v>
      </c>
      <c r="AI2383" t="str">
        <f t="shared" si="3441"/>
        <v>e</v>
      </c>
      <c r="AJ2383" t="str">
        <f t="shared" si="3442"/>
        <v/>
      </c>
      <c r="AK2383" t="str">
        <f t="shared" si="3443"/>
        <v/>
      </c>
      <c r="AL2383" t="str">
        <f t="shared" si="3444"/>
        <v/>
      </c>
      <c r="AM2383" t="str">
        <f t="shared" si="3445"/>
        <v/>
      </c>
      <c r="AN2383" t="str">
        <f t="shared" si="3446"/>
        <v>Home</v>
      </c>
      <c r="AO2383" t="str">
        <f t="shared" si="3447"/>
        <v>h</v>
      </c>
      <c r="AP2383" t="str">
        <f t="shared" si="3448"/>
        <v/>
      </c>
      <c r="AQ2383" t="str">
        <f t="shared" si="3449"/>
        <v/>
      </c>
      <c r="AR2383" t="str">
        <f t="shared" si="3450"/>
        <v>Home</v>
      </c>
      <c r="AS2383" t="str">
        <f t="shared" si="3451"/>
        <v>h</v>
      </c>
      <c r="AT2383" t="str">
        <f t="shared" si="3452"/>
        <v>Offensive</v>
      </c>
      <c r="AU2383" t="str">
        <f t="shared" si="3453"/>
        <v/>
      </c>
      <c r="AV2383" t="str">
        <f t="shared" si="3454"/>
        <v/>
      </c>
      <c r="AW2383" t="str" cm="1">
        <f t="array" ref="AW2383">IFERROR(IF(O2383&lt;&gt;"",O2383,IF(OR($S2383="",$T2383=""),"",IF(O2383&lt;&gt;"",O2383,IF($T2383&lt;&gt;"",_xlfn._xlws.FILTER(O:O,($BU:$BU=$BU2383)*($I:$I=$I2383)*($T:$T=$T2383)*($S:$S=_xlfn.MINIFS($S:$S,$T:$T,"="&amp;$T2383)),"")))))&amp;"",IF(O2383="","",""))&amp;""</f>
        <v>Offensive_Zone-AttemptedEntryDumpIn</v>
      </c>
      <c r="AX2383" t="str" cm="1">
        <f t="array" ref="AX2383">IFERROR(IF(P2383&lt;&gt;"",P2383,IF(OR($S2383="",$T2383=""),"",IF($T2383&lt;&gt;"",_xlfn._xlws.FILTER(P:P,($BU:$BU=$BU2383)*($I:$I=$I2383)*($T:$T=$T2383)*($S:$S=_xlfn.MINIFS($S:$S,$T:$T,"="&amp;$T2383)),""))))&amp;"",IF(P2383="","",""))&amp;""</f>
        <v/>
      </c>
      <c r="AY2383" t="str" cm="1">
        <f t="array" ref="AY2383">IFERROR(IF(Q2383&lt;&gt;"",Q2383,IF(OR($S2383="",$T2383=""),"",IF($T2383&lt;&gt;"",_xlfn._xlws.FILTER(Q:Q,($BU:$BU=$BU2383)*($I:$I=$I2383)*($T:$T=$T2383)*($S:$S=_xlfn.MINIFS($S:$S,$T:$T,"="&amp;$T2383)),""))))&amp;"",IF(Q2383="","",""))&amp;""</f>
        <v>u</v>
      </c>
      <c r="AZ2383" t="str" cm="1">
        <f t="array" ref="AZ2383">IFERROR(IF(R2383&lt;&gt;"",R2383,IF(OR($S2383="",$T2383=""),"",IF($T2383&lt;&gt;"",_xlfn._xlws.FILTER(R:R,($BU:$BU=$BU2383)*($I:$I=$I2383)*($T:$T=$T2383)*($S:$S=_xlfn.MINIFS($S:$S,$T:$T,"="&amp;$T2383)),""))))&amp;"",IF(R2383="","",""))&amp;""</f>
        <v/>
      </c>
      <c r="BA2383" s="6">
        <f t="shared" si="3455"/>
        <v>209</v>
      </c>
      <c r="BB2383">
        <f t="shared" ref="BB2383:BD2383" si="3475">BB2382</f>
        <v>18987</v>
      </c>
      <c r="BC2383" t="str">
        <f t="shared" si="3475"/>
        <v>Velodrome</v>
      </c>
      <c r="BD2383" t="str">
        <f t="shared" si="3475"/>
        <v>Outlaws</v>
      </c>
      <c r="BE2383" t="s">
        <v>9</v>
      </c>
      <c r="BF2383" t="s">
        <v>173</v>
      </c>
      <c r="BI2383" cm="1">
        <f t="array" ref="BI2383">IFERROR(_xlfn._xlws.FILTER(shifts!A:A,(shifts!B:B=events!AD2383)*(shifts!AG:AG&gt;=events!BK2383)*(shifts!AH:AH&lt;=events!BL2383)),BI2382)</f>
        <v>83</v>
      </c>
      <c r="BJ2383" s="15">
        <f t="shared" si="3457"/>
        <v>0</v>
      </c>
      <c r="BK2383">
        <f t="shared" si="3458"/>
        <v>870</v>
      </c>
      <c r="BL2383">
        <f t="shared" si="3459"/>
        <v>870</v>
      </c>
      <c r="BM2383" s="15">
        <f>SUMIFS(BJ$2:BJ2383,K$2:K2383,"=Intermission")+SUMIFS(BJ$2:BJ2383,K$2:K2383,"=Timeout")</f>
        <v>143</v>
      </c>
      <c r="BN2383">
        <f t="shared" si="3460"/>
        <v>2303</v>
      </c>
      <c r="BO2383" s="19">
        <f t="shared" si="3461"/>
        <v>2513</v>
      </c>
      <c r="BP2383">
        <f t="shared" si="3462"/>
        <v>2508</v>
      </c>
      <c r="BQ2383" s="17">
        <f t="shared" si="3463"/>
        <v>2513</v>
      </c>
      <c r="BR2383" t="str">
        <f t="shared" si="3464"/>
        <v>event_team_player_1</v>
      </c>
      <c r="BS2383">
        <f>COUNTIFS(S$3:S2383,"="&amp;S2383,AI$3:AI2383,"="&amp;AI2383)</f>
        <v>1</v>
      </c>
      <c r="BT2383" t="str">
        <f>IFERROR(VLOOKUP(BB2383&amp;BU2383&amp;X2383,game_rosters!U:W,3,FALSE),"")</f>
        <v>P100001</v>
      </c>
      <c r="BU2383" t="str">
        <f t="shared" si="3465"/>
        <v>Velodrome</v>
      </c>
    </row>
    <row r="2384" spans="1:73" x14ac:dyDescent="0.2">
      <c r="A2384">
        <f t="shared" si="3440"/>
        <v>1</v>
      </c>
      <c r="I2384" s="44">
        <v>56</v>
      </c>
      <c r="K2384" t="s">
        <v>13</v>
      </c>
      <c r="L2384" t="s">
        <v>586</v>
      </c>
      <c r="N2384" t="s">
        <v>595</v>
      </c>
      <c r="O2384" t="s">
        <v>600</v>
      </c>
      <c r="Q2384" t="s">
        <v>595</v>
      </c>
      <c r="R2384" s="51">
        <v>1</v>
      </c>
      <c r="S2384">
        <v>1235</v>
      </c>
      <c r="T2384" t="s">
        <v>756</v>
      </c>
      <c r="W2384" t="s">
        <v>731</v>
      </c>
      <c r="X2384">
        <v>56</v>
      </c>
      <c r="Z2384">
        <v>1</v>
      </c>
      <c r="AA2384">
        <f t="shared" si="3397"/>
        <v>2235</v>
      </c>
      <c r="AB2384" t="str">
        <f t="shared" si="3398"/>
        <v/>
      </c>
      <c r="AC2384">
        <f t="shared" si="3436"/>
        <v>2235</v>
      </c>
      <c r="AD2384" s="6">
        <v>3</v>
      </c>
      <c r="AE2384" t="s">
        <v>745</v>
      </c>
      <c r="AF2384" t="s">
        <v>906</v>
      </c>
      <c r="AG2384" t="s">
        <v>745</v>
      </c>
      <c r="AH2384" t="s">
        <v>739</v>
      </c>
      <c r="AI2384" t="str">
        <f t="shared" si="3441"/>
        <v>e</v>
      </c>
      <c r="AJ2384" t="str">
        <f t="shared" si="3442"/>
        <v/>
      </c>
      <c r="AK2384" t="str">
        <f t="shared" si="3443"/>
        <v/>
      </c>
      <c r="AL2384" t="str">
        <f t="shared" si="3444"/>
        <v/>
      </c>
      <c r="AM2384" t="str">
        <f t="shared" si="3445"/>
        <v/>
      </c>
      <c r="AN2384" t="str">
        <f t="shared" si="3446"/>
        <v>Away</v>
      </c>
      <c r="AO2384" t="str">
        <f t="shared" si="3447"/>
        <v>a</v>
      </c>
      <c r="AP2384" t="str">
        <f t="shared" si="3448"/>
        <v/>
      </c>
      <c r="AQ2384" t="str">
        <f t="shared" si="3449"/>
        <v/>
      </c>
      <c r="AR2384" t="str">
        <f t="shared" si="3450"/>
        <v>Away</v>
      </c>
      <c r="AS2384" t="str">
        <f t="shared" si="3451"/>
        <v>a</v>
      </c>
      <c r="AT2384" t="str">
        <f t="shared" si="3452"/>
        <v>Offensive</v>
      </c>
      <c r="AU2384" t="str">
        <f t="shared" si="3453"/>
        <v/>
      </c>
      <c r="AV2384" t="str">
        <f t="shared" si="3454"/>
        <v/>
      </c>
      <c r="AW2384" t="str" cm="1">
        <f t="array" ref="AW2384">IFERROR(IF(O2384&lt;&gt;"",O2384,IF(OR($S2384="",$T2384=""),"",IF(O2384&lt;&gt;"",O2384,IF($T2384&lt;&gt;"",_xlfn._xlws.FILTER(O:O,($BU:$BU=$BU2384)*($I:$I=$I2384)*($T:$T=$T2384)*($S:$S=_xlfn.MINIFS($S:$S,$T:$T,"="&amp;$T2384)),"")))))&amp;"",IF(O2384="","",""))&amp;""</f>
        <v>OffensivePlay_Zone-PuckRetreivalTurnover</v>
      </c>
      <c r="AX2384" t="str" cm="1">
        <f t="array" ref="AX2384">IFERROR(IF(P2384&lt;&gt;"",P2384,IF(OR($S2384="",$T2384=""),"",IF($T2384&lt;&gt;"",_xlfn._xlws.FILTER(P:P,($BU:$BU=$BU2384)*($I:$I=$I2384)*($T:$T=$T2384)*($S:$S=_xlfn.MINIFS($S:$S,$T:$T,"="&amp;$T2384)),""))))&amp;"",IF(P2384="","",""))&amp;""</f>
        <v/>
      </c>
      <c r="AY2384" t="str" cm="1">
        <f t="array" ref="AY2384">IFERROR(IF(Q2384&lt;&gt;"",Q2384,IF(OR($S2384="",$T2384=""),"",IF($T2384&lt;&gt;"",_xlfn._xlws.FILTER(Q:Q,($BU:$BU=$BU2384)*($I:$I=$I2384)*($T:$T=$T2384)*($S:$S=_xlfn.MINIFS($S:$S,$T:$T,"="&amp;$T2384)),""))))&amp;"",IF(Q2384="","",""))&amp;""</f>
        <v>s</v>
      </c>
      <c r="AZ2384" t="str" cm="1">
        <f t="array" ref="AZ2384">IFERROR(IF(R2384&lt;&gt;"",R2384,IF(OR($S2384="",$T2384=""),"",IF($T2384&lt;&gt;"",_xlfn._xlws.FILTER(R:R,($BU:$BU=$BU2384)*($I:$I=$I2384)*($T:$T=$T2384)*($S:$S=_xlfn.MINIFS($S:$S,$T:$T,"="&amp;$T2384)),""))))&amp;"",IF(R2384="","",""))&amp;""</f>
        <v>1</v>
      </c>
      <c r="BA2384" s="6">
        <f t="shared" si="3455"/>
        <v>209</v>
      </c>
      <c r="BB2384">
        <f t="shared" ref="BB2384:BD2384" si="3476">BB2383</f>
        <v>18987</v>
      </c>
      <c r="BC2384" t="str">
        <f t="shared" si="3476"/>
        <v>Velodrome</v>
      </c>
      <c r="BD2384" t="str">
        <f t="shared" si="3476"/>
        <v>Outlaws</v>
      </c>
      <c r="BE2384" t="s">
        <v>13</v>
      </c>
      <c r="BF2384" t="s">
        <v>586</v>
      </c>
      <c r="BI2384" cm="1">
        <f t="array" ref="BI2384">IFERROR(_xlfn._xlws.FILTER(shifts!A:A,(shifts!B:B=events!AD2384)*(shifts!AG:AG&gt;=events!BK2384)*(shifts!AH:AH&lt;=events!BL2384)),BI2383)</f>
        <v>83</v>
      </c>
      <c r="BJ2384" s="15">
        <f t="shared" si="3457"/>
        <v>3</v>
      </c>
      <c r="BK2384">
        <f t="shared" si="3458"/>
        <v>869</v>
      </c>
      <c r="BL2384">
        <f t="shared" si="3459"/>
        <v>866</v>
      </c>
      <c r="BM2384" s="15">
        <f>SUMIFS(BJ$2:BJ2384,K$2:K2384,"=Intermission")+SUMIFS(BJ$2:BJ2384,K$2:K2384,"=Timeout")</f>
        <v>143</v>
      </c>
      <c r="BN2384">
        <f t="shared" si="3460"/>
        <v>2303</v>
      </c>
      <c r="BO2384" s="19">
        <f t="shared" si="3461"/>
        <v>2514</v>
      </c>
      <c r="BP2384">
        <f t="shared" si="3462"/>
        <v>2509</v>
      </c>
      <c r="BQ2384" s="17">
        <f t="shared" si="3463"/>
        <v>2517</v>
      </c>
      <c r="BR2384" t="str">
        <f t="shared" si="3464"/>
        <v>event_team_player_1</v>
      </c>
      <c r="BS2384">
        <f>COUNTIFS(S$3:S2384,"="&amp;S2384,AI$3:AI2384,"="&amp;AI2384)</f>
        <v>1</v>
      </c>
      <c r="BT2384" t="str">
        <f>IFERROR(VLOOKUP(BB2384&amp;BU2384&amp;X2384,game_rosters!U:W,3,FALSE),"")</f>
        <v>P100099</v>
      </c>
      <c r="BU2384" t="str">
        <f t="shared" si="3465"/>
        <v>Outlaws</v>
      </c>
    </row>
    <row r="2385" spans="1:73" x14ac:dyDescent="0.2">
      <c r="A2385" t="str">
        <f t="shared" si="3440"/>
        <v/>
      </c>
      <c r="I2385" s="44">
        <v>61</v>
      </c>
      <c r="O2385" t="s">
        <v>602</v>
      </c>
      <c r="Q2385" t="s">
        <v>594</v>
      </c>
      <c r="R2385" s="51">
        <v>1</v>
      </c>
      <c r="S2385">
        <v>1235</v>
      </c>
      <c r="T2385" t="s">
        <v>756</v>
      </c>
      <c r="X2385">
        <v>61</v>
      </c>
      <c r="AA2385">
        <f t="shared" si="3397"/>
        <v>2235</v>
      </c>
      <c r="AB2385" t="str">
        <f t="shared" si="3398"/>
        <v/>
      </c>
      <c r="AC2385">
        <f t="shared" si="3436"/>
        <v>2235</v>
      </c>
      <c r="AD2385" s="6">
        <v>3</v>
      </c>
      <c r="AE2385" t="s">
        <v>745</v>
      </c>
      <c r="AF2385" t="s">
        <v>906</v>
      </c>
      <c r="AG2385" t="s">
        <v>745</v>
      </c>
      <c r="AH2385" t="s">
        <v>739</v>
      </c>
      <c r="AI2385" t="str">
        <f t="shared" si="3441"/>
        <v>o</v>
      </c>
      <c r="AJ2385" t="str">
        <f t="shared" si="3442"/>
        <v/>
      </c>
      <c r="AK2385" t="str">
        <f t="shared" si="3443"/>
        <v/>
      </c>
      <c r="AL2385" t="str">
        <f t="shared" si="3444"/>
        <v/>
      </c>
      <c r="AM2385" t="str">
        <f t="shared" si="3445"/>
        <v/>
      </c>
      <c r="AN2385" t="str">
        <f t="shared" si="3446"/>
        <v>Away</v>
      </c>
      <c r="AO2385" t="str">
        <f t="shared" si="3447"/>
        <v>a</v>
      </c>
      <c r="AP2385" t="str">
        <f t="shared" si="3448"/>
        <v/>
      </c>
      <c r="AQ2385" t="str">
        <f t="shared" si="3449"/>
        <v/>
      </c>
      <c r="AR2385" t="str">
        <f t="shared" si="3450"/>
        <v>Away</v>
      </c>
      <c r="AS2385" t="str">
        <f t="shared" si="3451"/>
        <v>a</v>
      </c>
      <c r="AT2385" t="str">
        <f t="shared" si="3452"/>
        <v>Defensive</v>
      </c>
      <c r="AU2385" t="str">
        <f t="shared" si="3453"/>
        <v/>
      </c>
      <c r="AV2385" t="str">
        <f t="shared" si="3454"/>
        <v/>
      </c>
      <c r="AW2385" t="str" cm="1">
        <f t="array" ref="AW2385">IFERROR(IF(O2385&lt;&gt;"",O2385,IF(OR($S2385="",$T2385=""),"",IF(O2385&lt;&gt;"",O2385,IF($T2385&lt;&gt;"",_xlfn._xlws.FILTER(O:O,($BU:$BU=$BU2385)*($I:$I=$I2385)*($T:$T=$T2385)*($S:$S=_xlfn.MINIFS($S:$S,$T:$T,"="&amp;$T2385)),"")))))&amp;"",IF(O2385="","",""))&amp;""</f>
        <v>Defensive_PlayPossession-StickCheck</v>
      </c>
      <c r="AX2385" t="str" cm="1">
        <f t="array" ref="AX2385">IFERROR(IF(P2385&lt;&gt;"",P2385,IF(OR($S2385="",$T2385=""),"",IF($T2385&lt;&gt;"",_xlfn._xlws.FILTER(P:P,($BU:$BU=$BU2385)*($I:$I=$I2385)*($T:$T=$T2385)*($S:$S=_xlfn.MINIFS($S:$S,$T:$T,"="&amp;$T2385)),""))))&amp;"",IF(P2385="","",""))&amp;""</f>
        <v/>
      </c>
      <c r="AY2385" t="str" cm="1">
        <f t="array" ref="AY2385">IFERROR(IF(Q2385&lt;&gt;"",Q2385,IF(OR($S2385="",$T2385=""),"",IF($T2385&lt;&gt;"",_xlfn._xlws.FILTER(Q:Q,($BU:$BU=$BU2385)*($I:$I=$I2385)*($T:$T=$T2385)*($S:$S=_xlfn.MINIFS($S:$S,$T:$T,"="&amp;$T2385)),""))))&amp;"",IF(Q2385="","",""))&amp;""</f>
        <v>u</v>
      </c>
      <c r="AZ2385" t="str" cm="1">
        <f t="array" ref="AZ2385">IFERROR(IF(R2385&lt;&gt;"",R2385,IF(OR($S2385="",$T2385=""),"",IF($T2385&lt;&gt;"",_xlfn._xlws.FILTER(R:R,($BU:$BU=$BU2385)*($I:$I=$I2385)*($T:$T=$T2385)*($S:$S=_xlfn.MINIFS($S:$S,$T:$T,"="&amp;$T2385)),""))))&amp;"",IF(R2385="","",""))&amp;""</f>
        <v>1</v>
      </c>
      <c r="BA2385" s="6">
        <f t="shared" si="3455"/>
        <v>209</v>
      </c>
      <c r="BB2385">
        <f t="shared" ref="BB2385:BD2385" si="3477">BB2384</f>
        <v>18987</v>
      </c>
      <c r="BC2385" t="str">
        <f t="shared" si="3477"/>
        <v>Velodrome</v>
      </c>
      <c r="BD2385" t="str">
        <f t="shared" si="3477"/>
        <v>Outlaws</v>
      </c>
      <c r="BE2385" t="s">
        <v>13</v>
      </c>
      <c r="BF2385" t="s">
        <v>586</v>
      </c>
      <c r="BI2385" cm="1">
        <f t="array" ref="BI2385">IFERROR(_xlfn._xlws.FILTER(shifts!A:A,(shifts!B:B=events!AD2385)*(shifts!AG:AG&gt;=events!BK2385)*(shifts!AH:AH&lt;=events!BL2385)),BI2384)</f>
        <v>83</v>
      </c>
      <c r="BJ2385" s="15">
        <f t="shared" si="3457"/>
        <v>3</v>
      </c>
      <c r="BK2385">
        <f t="shared" si="3458"/>
        <v>869</v>
      </c>
      <c r="BL2385">
        <f t="shared" si="3459"/>
        <v>866</v>
      </c>
      <c r="BM2385" s="15">
        <f>SUMIFS(BJ$2:BJ2385,K$2:K2385,"=Intermission")+SUMIFS(BJ$2:BJ2385,K$2:K2385,"=Timeout")</f>
        <v>143</v>
      </c>
      <c r="BN2385">
        <f t="shared" si="3460"/>
        <v>2303</v>
      </c>
      <c r="BO2385" s="19">
        <f t="shared" si="3461"/>
        <v>2514</v>
      </c>
      <c r="BP2385">
        <f t="shared" si="3462"/>
        <v>2509</v>
      </c>
      <c r="BQ2385" s="17">
        <f t="shared" si="3463"/>
        <v>2517</v>
      </c>
      <c r="BR2385" t="str">
        <f t="shared" si="3464"/>
        <v>opp_team_player_1</v>
      </c>
      <c r="BS2385">
        <f>COUNTIFS(S$3:S2385,"="&amp;S2385,AI$3:AI2385,"="&amp;AI2385)</f>
        <v>1</v>
      </c>
      <c r="BT2385" t="str">
        <f>IFERROR(VLOOKUP(BB2385&amp;BU2385&amp;X2385,game_rosters!U:W,3,FALSE),"")</f>
        <v>P100224</v>
      </c>
      <c r="BU2385" t="str">
        <f t="shared" si="3465"/>
        <v>Velodrome</v>
      </c>
    </row>
    <row r="2386" spans="1:73" x14ac:dyDescent="0.2">
      <c r="A2386" t="str">
        <f t="shared" si="3440"/>
        <v/>
      </c>
      <c r="I2386" s="44">
        <v>22</v>
      </c>
      <c r="O2386" t="s">
        <v>602</v>
      </c>
      <c r="Q2386" t="s">
        <v>594</v>
      </c>
      <c r="R2386" s="51">
        <v>1</v>
      </c>
      <c r="S2386">
        <v>1235</v>
      </c>
      <c r="T2386" t="s">
        <v>756</v>
      </c>
      <c r="X2386">
        <v>22</v>
      </c>
      <c r="AA2386">
        <f t="shared" si="3397"/>
        <v>2235</v>
      </c>
      <c r="AB2386" t="str">
        <f t="shared" si="3398"/>
        <v/>
      </c>
      <c r="AC2386">
        <f t="shared" si="3436"/>
        <v>2235</v>
      </c>
      <c r="AD2386" s="6">
        <v>3</v>
      </c>
      <c r="AE2386" t="s">
        <v>745</v>
      </c>
      <c r="AF2386" t="s">
        <v>906</v>
      </c>
      <c r="AG2386" t="s">
        <v>745</v>
      </c>
      <c r="AH2386" t="s">
        <v>739</v>
      </c>
      <c r="AI2386" t="str">
        <f t="shared" si="3441"/>
        <v>o</v>
      </c>
      <c r="AJ2386" t="str">
        <f t="shared" si="3442"/>
        <v/>
      </c>
      <c r="AK2386" t="str">
        <f t="shared" si="3443"/>
        <v/>
      </c>
      <c r="AL2386" t="str">
        <f t="shared" si="3444"/>
        <v/>
      </c>
      <c r="AM2386" t="str">
        <f t="shared" si="3445"/>
        <v/>
      </c>
      <c r="AN2386" t="str">
        <f t="shared" si="3446"/>
        <v>Away</v>
      </c>
      <c r="AO2386" t="str">
        <f t="shared" si="3447"/>
        <v>a</v>
      </c>
      <c r="AP2386" t="str">
        <f t="shared" si="3448"/>
        <v/>
      </c>
      <c r="AQ2386" t="str">
        <f t="shared" si="3449"/>
        <v/>
      </c>
      <c r="AR2386" t="str">
        <f t="shared" si="3450"/>
        <v>Away</v>
      </c>
      <c r="AS2386" t="str">
        <f t="shared" si="3451"/>
        <v>a</v>
      </c>
      <c r="AT2386" t="str">
        <f t="shared" si="3452"/>
        <v>Defensive</v>
      </c>
      <c r="AU2386" t="str">
        <f t="shared" si="3453"/>
        <v/>
      </c>
      <c r="AV2386" t="str">
        <f t="shared" si="3454"/>
        <v/>
      </c>
      <c r="AW2386" t="str" cm="1">
        <f t="array" ref="AW2386">IFERROR(IF(O2386&lt;&gt;"",O2386,IF(OR($S2386="",$T2386=""),"",IF(O2386&lt;&gt;"",O2386,IF($T2386&lt;&gt;"",_xlfn._xlws.FILTER(O:O,($BU:$BU=$BU2386)*($I:$I=$I2386)*($T:$T=$T2386)*($S:$S=_xlfn.MINIFS($S:$S,$T:$T,"="&amp;$T2386)),"")))))&amp;"",IF(O2386="","",""))&amp;""</f>
        <v>Defensive_PlayPossession-StickCheck</v>
      </c>
      <c r="AX2386" t="str" cm="1">
        <f t="array" ref="AX2386">IFERROR(IF(P2386&lt;&gt;"",P2386,IF(OR($S2386="",$T2386=""),"",IF($T2386&lt;&gt;"",_xlfn._xlws.FILTER(P:P,($BU:$BU=$BU2386)*($I:$I=$I2386)*($T:$T=$T2386)*($S:$S=_xlfn.MINIFS($S:$S,$T:$T,"="&amp;$T2386)),""))))&amp;"",IF(P2386="","",""))&amp;""</f>
        <v/>
      </c>
      <c r="AY2386" t="str" cm="1">
        <f t="array" ref="AY2386">IFERROR(IF(Q2386&lt;&gt;"",Q2386,IF(OR($S2386="",$T2386=""),"",IF($T2386&lt;&gt;"",_xlfn._xlws.FILTER(Q:Q,($BU:$BU=$BU2386)*($I:$I=$I2386)*($T:$T=$T2386)*($S:$S=_xlfn.MINIFS($S:$S,$T:$T,"="&amp;$T2386)),""))))&amp;"",IF(Q2386="","",""))&amp;""</f>
        <v>u</v>
      </c>
      <c r="AZ2386" t="str" cm="1">
        <f t="array" ref="AZ2386">IFERROR(IF(R2386&lt;&gt;"",R2386,IF(OR($S2386="",$T2386=""),"",IF($T2386&lt;&gt;"",_xlfn._xlws.FILTER(R:R,($BU:$BU=$BU2386)*($I:$I=$I2386)*($T:$T=$T2386)*($S:$S=_xlfn.MINIFS($S:$S,$T:$T,"="&amp;$T2386)),""))))&amp;"",IF(R2386="","",""))&amp;""</f>
        <v>1</v>
      </c>
      <c r="BA2386" s="6">
        <f t="shared" si="3455"/>
        <v>209</v>
      </c>
      <c r="BB2386">
        <f t="shared" ref="BB2386:BD2386" si="3478">BB2385</f>
        <v>18987</v>
      </c>
      <c r="BC2386" t="str">
        <f t="shared" si="3478"/>
        <v>Velodrome</v>
      </c>
      <c r="BD2386" t="str">
        <f t="shared" si="3478"/>
        <v>Outlaws</v>
      </c>
      <c r="BE2386" t="s">
        <v>13</v>
      </c>
      <c r="BF2386" t="s">
        <v>586</v>
      </c>
      <c r="BI2386" cm="1">
        <f t="array" ref="BI2386">IFERROR(_xlfn._xlws.FILTER(shifts!A:A,(shifts!B:B=events!AD2386)*(shifts!AG:AG&gt;=events!BK2386)*(shifts!AH:AH&lt;=events!BL2386)),BI2385)</f>
        <v>83</v>
      </c>
      <c r="BJ2386" s="15">
        <f t="shared" si="3457"/>
        <v>3</v>
      </c>
      <c r="BK2386">
        <f t="shared" si="3458"/>
        <v>869</v>
      </c>
      <c r="BL2386">
        <f t="shared" si="3459"/>
        <v>866</v>
      </c>
      <c r="BM2386" s="15">
        <f>SUMIFS(BJ$2:BJ2386,K$2:K2386,"=Intermission")+SUMIFS(BJ$2:BJ2386,K$2:K2386,"=Timeout")</f>
        <v>143</v>
      </c>
      <c r="BN2386">
        <f t="shared" si="3460"/>
        <v>2303</v>
      </c>
      <c r="BO2386" s="19">
        <f t="shared" si="3461"/>
        <v>2514</v>
      </c>
      <c r="BP2386">
        <f t="shared" si="3462"/>
        <v>2509</v>
      </c>
      <c r="BQ2386" s="17">
        <f t="shared" si="3463"/>
        <v>2517</v>
      </c>
      <c r="BR2386" t="str">
        <f t="shared" si="3464"/>
        <v>opp_team_player_2</v>
      </c>
      <c r="BS2386">
        <f>COUNTIFS(S$3:S2386,"="&amp;S2386,AI$3:AI2386,"="&amp;AI2386)</f>
        <v>2</v>
      </c>
      <c r="BT2386" t="str">
        <f>IFERROR(VLOOKUP(BB2386&amp;BU2386&amp;X2386,game_rosters!U:W,3,FALSE),"")</f>
        <v>P100108</v>
      </c>
      <c r="BU2386" t="str">
        <f t="shared" si="3465"/>
        <v>Velodrome</v>
      </c>
    </row>
    <row r="2387" spans="1:73" x14ac:dyDescent="0.2">
      <c r="A2387">
        <f t="shared" si="3440"/>
        <v>1</v>
      </c>
      <c r="I2387" s="44">
        <v>56</v>
      </c>
      <c r="K2387" t="s">
        <v>238</v>
      </c>
      <c r="L2387" t="s">
        <v>174</v>
      </c>
      <c r="M2387" t="s">
        <v>85</v>
      </c>
      <c r="N2387" t="s">
        <v>594</v>
      </c>
      <c r="O2387" t="s">
        <v>608</v>
      </c>
      <c r="R2387" s="51">
        <v>1</v>
      </c>
      <c r="S2387">
        <v>1236</v>
      </c>
      <c r="T2387" t="s">
        <v>756</v>
      </c>
      <c r="W2387" t="s">
        <v>731</v>
      </c>
      <c r="X2387">
        <v>56</v>
      </c>
      <c r="Z2387">
        <v>1</v>
      </c>
      <c r="AA2387">
        <f t="shared" si="3397"/>
        <v>2236</v>
      </c>
      <c r="AB2387" t="str">
        <f t="shared" si="3398"/>
        <v/>
      </c>
      <c r="AC2387">
        <f t="shared" si="3436"/>
        <v>2236</v>
      </c>
      <c r="AD2387" s="6">
        <v>3</v>
      </c>
      <c r="AE2387" t="s">
        <v>745</v>
      </c>
      <c r="AF2387" t="s">
        <v>739</v>
      </c>
      <c r="AG2387" t="s">
        <v>745</v>
      </c>
      <c r="AH2387" t="s">
        <v>741</v>
      </c>
      <c r="AI2387" t="str">
        <f t="shared" si="3441"/>
        <v>e</v>
      </c>
      <c r="AJ2387" t="str">
        <f t="shared" si="3442"/>
        <v/>
      </c>
      <c r="AK2387" t="str">
        <f t="shared" si="3443"/>
        <v/>
      </c>
      <c r="AL2387" t="str">
        <f t="shared" si="3444"/>
        <v/>
      </c>
      <c r="AM2387" t="str">
        <f t="shared" si="3445"/>
        <v/>
      </c>
      <c r="AN2387" t="str">
        <f t="shared" si="3446"/>
        <v>Away</v>
      </c>
      <c r="AO2387" t="str">
        <f t="shared" si="3447"/>
        <v>a</v>
      </c>
      <c r="AP2387" t="str">
        <f t="shared" si="3448"/>
        <v/>
      </c>
      <c r="AQ2387" t="str">
        <f t="shared" si="3449"/>
        <v/>
      </c>
      <c r="AR2387" t="str">
        <f t="shared" si="3450"/>
        <v>Away</v>
      </c>
      <c r="AS2387" t="str">
        <f t="shared" si="3451"/>
        <v>a</v>
      </c>
      <c r="AT2387" t="str">
        <f t="shared" si="3452"/>
        <v>Offensive</v>
      </c>
      <c r="AU2387" t="str">
        <f t="shared" si="3453"/>
        <v/>
      </c>
      <c r="AV2387" t="str">
        <f t="shared" si="3454"/>
        <v/>
      </c>
      <c r="AW2387" t="str" cm="1">
        <f t="array" ref="AW2387">IFERROR(IF(O2387&lt;&gt;"",O2387,IF(OR($S2387="",$T2387=""),"",IF(O2387&lt;&gt;"",O2387,IF($T2387&lt;&gt;"",_xlfn._xlws.FILTER(O:O,($BU:$BU=$BU2387)*($I:$I=$I2387)*($T:$T=$T2387)*($S:$S=_xlfn.MINIFS($S:$S,$T:$T,"="&amp;$T2387)),"")))))&amp;"",IF(O2387="","",""))&amp;""</f>
        <v>OffensivePlay_Possession-DriveWide</v>
      </c>
      <c r="AX2387" t="str" cm="1">
        <f t="array" ref="AX2387">IFERROR(IF(P2387&lt;&gt;"",P2387,IF(OR($S2387="",$T2387=""),"",IF($T2387&lt;&gt;"",_xlfn._xlws.FILTER(P:P,($BU:$BU=$BU2387)*($I:$I=$I2387)*($T:$T=$T2387)*($S:$S=_xlfn.MINIFS($S:$S,$T:$T,"="&amp;$T2387)),""))))&amp;"",IF(P2387="","",""))&amp;""</f>
        <v/>
      </c>
      <c r="AY2387" t="str" cm="1">
        <f t="array" ref="AY2387">IFERROR(IF(Q2387&lt;&gt;"",Q2387,IF(OR($S2387="",$T2387=""),"",IF($T2387&lt;&gt;"",_xlfn._xlws.FILTER(Q:Q,($BU:$BU=$BU2387)*($I:$I=$I2387)*($T:$T=$T2387)*($S:$S=_xlfn.MINIFS($S:$S,$T:$T,"="&amp;$T2387)),""))))&amp;"",IF(Q2387="","",""))&amp;""</f>
        <v/>
      </c>
      <c r="AZ2387" t="str" cm="1">
        <f t="array" ref="AZ2387">IFERROR(IF(R2387&lt;&gt;"",R2387,IF(OR($S2387="",$T2387=""),"",IF($T2387&lt;&gt;"",_xlfn._xlws.FILTER(R:R,($BU:$BU=$BU2387)*($I:$I=$I2387)*($T:$T=$T2387)*($S:$S=_xlfn.MINIFS($S:$S,$T:$T,"="&amp;$T2387)),""))))&amp;"",IF(R2387="","",""))&amp;""</f>
        <v>1</v>
      </c>
      <c r="BA2387" s="6">
        <f t="shared" si="3455"/>
        <v>210</v>
      </c>
      <c r="BB2387">
        <f t="shared" ref="BB2387:BD2387" si="3479">BB2386</f>
        <v>18987</v>
      </c>
      <c r="BC2387" t="str">
        <f t="shared" si="3479"/>
        <v>Velodrome</v>
      </c>
      <c r="BD2387" t="str">
        <f t="shared" si="3479"/>
        <v>Outlaws</v>
      </c>
      <c r="BE2387" t="s">
        <v>238</v>
      </c>
      <c r="BF2387" t="s">
        <v>174</v>
      </c>
      <c r="BI2387" cm="1">
        <f t="array" ref="BI2387">IFERROR(_xlfn._xlws.FILTER(shifts!A:A,(shifts!B:B=events!AD2387)*(shifts!AG:AG&gt;=events!BK2387)*(shifts!AH:AH&lt;=events!BL2387)),BI2386)</f>
        <v>83</v>
      </c>
      <c r="BJ2387" s="15">
        <f t="shared" si="3457"/>
        <v>5</v>
      </c>
      <c r="BK2387">
        <f t="shared" si="3458"/>
        <v>866</v>
      </c>
      <c r="BL2387">
        <f t="shared" si="3459"/>
        <v>861</v>
      </c>
      <c r="BM2387" s="15">
        <f>SUMIFS(BJ$2:BJ2387,K$2:K2387,"=Intermission")+SUMIFS(BJ$2:BJ2387,K$2:K2387,"=Timeout")</f>
        <v>143</v>
      </c>
      <c r="BN2387">
        <f t="shared" si="3460"/>
        <v>2303</v>
      </c>
      <c r="BO2387" s="19">
        <f t="shared" si="3461"/>
        <v>2517</v>
      </c>
      <c r="BP2387">
        <f t="shared" si="3462"/>
        <v>2512</v>
      </c>
      <c r="BQ2387" s="17">
        <f t="shared" si="3463"/>
        <v>2522</v>
      </c>
      <c r="BR2387" t="str">
        <f t="shared" si="3464"/>
        <v>event_team_player_1</v>
      </c>
      <c r="BS2387">
        <f>COUNTIFS(S$3:S2387,"="&amp;S2387,AI$3:AI2387,"="&amp;AI2387)</f>
        <v>1</v>
      </c>
      <c r="BT2387" t="str">
        <f>IFERROR(VLOOKUP(BB2387&amp;BU2387&amp;X2387,game_rosters!U:W,3,FALSE),"")</f>
        <v>P100099</v>
      </c>
      <c r="BU2387" t="str">
        <f t="shared" si="3465"/>
        <v>Outlaws</v>
      </c>
    </row>
    <row r="2388" spans="1:73" x14ac:dyDescent="0.2">
      <c r="A2388" t="str">
        <f t="shared" si="3440"/>
        <v/>
      </c>
      <c r="I2388" s="44">
        <v>3</v>
      </c>
      <c r="S2388">
        <v>1236</v>
      </c>
      <c r="T2388" t="s">
        <v>756</v>
      </c>
      <c r="X2388">
        <v>3</v>
      </c>
      <c r="Z2388">
        <v>1</v>
      </c>
      <c r="AA2388">
        <f t="shared" si="3397"/>
        <v>2236</v>
      </c>
      <c r="AB2388" t="str">
        <f t="shared" si="3398"/>
        <v/>
      </c>
      <c r="AC2388">
        <f t="shared" si="3436"/>
        <v>2236</v>
      </c>
      <c r="AD2388" s="6">
        <v>3</v>
      </c>
      <c r="AE2388" t="s">
        <v>745</v>
      </c>
      <c r="AF2388" t="s">
        <v>739</v>
      </c>
      <c r="AG2388" t="s">
        <v>745</v>
      </c>
      <c r="AH2388" t="s">
        <v>741</v>
      </c>
      <c r="AI2388" t="str">
        <f t="shared" si="3441"/>
        <v>e</v>
      </c>
      <c r="AJ2388" t="str">
        <f t="shared" si="3442"/>
        <v/>
      </c>
      <c r="AK2388" t="str">
        <f t="shared" si="3443"/>
        <v/>
      </c>
      <c r="AL2388" t="str">
        <f t="shared" si="3444"/>
        <v/>
      </c>
      <c r="AM2388" t="str">
        <f t="shared" si="3445"/>
        <v/>
      </c>
      <c r="AN2388" t="str">
        <f t="shared" si="3446"/>
        <v>Away</v>
      </c>
      <c r="AO2388" t="str">
        <f t="shared" si="3447"/>
        <v>a</v>
      </c>
      <c r="AP2388" t="str">
        <f t="shared" si="3448"/>
        <v/>
      </c>
      <c r="AQ2388" t="str">
        <f t="shared" si="3449"/>
        <v/>
      </c>
      <c r="AR2388" t="str">
        <f t="shared" si="3450"/>
        <v>Away</v>
      </c>
      <c r="AS2388" t="str">
        <f t="shared" si="3451"/>
        <v>a</v>
      </c>
      <c r="AT2388" t="str">
        <f t="shared" si="3452"/>
        <v>Offensive</v>
      </c>
      <c r="AU2388" t="str">
        <f t="shared" si="3453"/>
        <v/>
      </c>
      <c r="AV2388" t="str">
        <f t="shared" si="3454"/>
        <v/>
      </c>
      <c r="AW2388" t="str" cm="1">
        <f t="array" ref="AW2388">IFERROR(IF(O2388&lt;&gt;"",O2388,IF(OR($S2388="",$T2388=""),"",IF(O2388&lt;&gt;"",O2388,IF($T2388&lt;&gt;"",_xlfn._xlws.FILTER(O:O,($BU:$BU=$BU2388)*($I:$I=$I2388)*($T:$T=$T2388)*($S:$S=_xlfn.MINIFS($S:$S,$T:$T,"="&amp;$T2388)),"")))))&amp;"",IF(O2388="","",""))&amp;""</f>
        <v/>
      </c>
      <c r="AX2388" t="str" cm="1">
        <f t="array" ref="AX2388">IFERROR(IF(P2388&lt;&gt;"",P2388,IF(OR($S2388="",$T2388=""),"",IF($T2388&lt;&gt;"",_xlfn._xlws.FILTER(P:P,($BU:$BU=$BU2388)*($I:$I=$I2388)*($T:$T=$T2388)*($S:$S=_xlfn.MINIFS($S:$S,$T:$T,"="&amp;$T2388)),""))))&amp;"",IF(P2388="","",""))&amp;""</f>
        <v/>
      </c>
      <c r="AY2388" t="str" cm="1">
        <f t="array" ref="AY2388">IFERROR(IF(Q2388&lt;&gt;"",Q2388,IF(OR($S2388="",$T2388=""),"",IF($T2388&lt;&gt;"",_xlfn._xlws.FILTER(Q:Q,($BU:$BU=$BU2388)*($I:$I=$I2388)*($T:$T=$T2388)*($S:$S=_xlfn.MINIFS($S:$S,$T:$T,"="&amp;$T2388)),""))))&amp;"",IF(Q2388="","",""))&amp;""</f>
        <v/>
      </c>
      <c r="AZ2388" t="str" cm="1">
        <f t="array" ref="AZ2388">IFERROR(IF(R2388&lt;&gt;"",R2388,IF(OR($S2388="",$T2388=""),"",IF($T2388&lt;&gt;"",_xlfn._xlws.FILTER(R:R,($BU:$BU=$BU2388)*($I:$I=$I2388)*($T:$T=$T2388)*($S:$S=_xlfn.MINIFS($S:$S,$T:$T,"="&amp;$T2388)),""))))&amp;"",IF(R2388="","",""))&amp;""</f>
        <v/>
      </c>
      <c r="BA2388" s="6">
        <f t="shared" si="3455"/>
        <v>210</v>
      </c>
      <c r="BB2388">
        <f t="shared" ref="BB2388:BD2388" si="3480">BB2387</f>
        <v>18987</v>
      </c>
      <c r="BC2388" t="str">
        <f t="shared" si="3480"/>
        <v>Velodrome</v>
      </c>
      <c r="BD2388" t="str">
        <f t="shared" si="3480"/>
        <v>Outlaws</v>
      </c>
      <c r="BE2388" t="s">
        <v>238</v>
      </c>
      <c r="BF2388" t="s">
        <v>174</v>
      </c>
      <c r="BI2388" cm="1">
        <f t="array" ref="BI2388">IFERROR(_xlfn._xlws.FILTER(shifts!A:A,(shifts!B:B=events!AD2388)*(shifts!AG:AG&gt;=events!BK2388)*(shifts!AH:AH&lt;=events!BL2388)),BI2387)</f>
        <v>83</v>
      </c>
      <c r="BJ2388" s="15">
        <f t="shared" si="3457"/>
        <v>5</v>
      </c>
      <c r="BK2388">
        <f t="shared" si="3458"/>
        <v>866</v>
      </c>
      <c r="BL2388">
        <f t="shared" si="3459"/>
        <v>861</v>
      </c>
      <c r="BM2388" s="15">
        <f>SUMIFS(BJ$2:BJ2388,K$2:K2388,"=Intermission")+SUMIFS(BJ$2:BJ2388,K$2:K2388,"=Timeout")</f>
        <v>143</v>
      </c>
      <c r="BN2388">
        <f t="shared" si="3460"/>
        <v>2303</v>
      </c>
      <c r="BO2388" s="19">
        <f t="shared" si="3461"/>
        <v>2517</v>
      </c>
      <c r="BP2388">
        <f t="shared" si="3462"/>
        <v>2512</v>
      </c>
      <c r="BQ2388" s="17">
        <f t="shared" si="3463"/>
        <v>2522</v>
      </c>
      <c r="BR2388" t="str">
        <f t="shared" si="3464"/>
        <v>event_team_player_2</v>
      </c>
      <c r="BS2388">
        <f>COUNTIFS(S$3:S2388,"="&amp;S2388,AI$3:AI2388,"="&amp;AI2388)</f>
        <v>2</v>
      </c>
      <c r="BT2388" t="str">
        <f>IFERROR(VLOOKUP(BB2388&amp;BU2388&amp;X2388,game_rosters!U:W,3,FALSE),"")</f>
        <v>P100004</v>
      </c>
      <c r="BU2388" t="str">
        <f t="shared" si="3465"/>
        <v>Outlaws</v>
      </c>
    </row>
    <row r="2389" spans="1:73" x14ac:dyDescent="0.2">
      <c r="A2389" t="str">
        <f t="shared" si="3440"/>
        <v/>
      </c>
      <c r="I2389" s="44">
        <v>12</v>
      </c>
      <c r="S2389">
        <v>1236</v>
      </c>
      <c r="T2389" t="s">
        <v>756</v>
      </c>
      <c r="X2389">
        <v>12</v>
      </c>
      <c r="Z2389">
        <v>1</v>
      </c>
      <c r="AA2389">
        <f t="shared" si="3397"/>
        <v>2236</v>
      </c>
      <c r="AB2389" t="str">
        <f t="shared" si="3398"/>
        <v/>
      </c>
      <c r="AC2389">
        <f t="shared" si="3436"/>
        <v>2236</v>
      </c>
      <c r="AD2389" s="6">
        <v>3</v>
      </c>
      <c r="AE2389" t="s">
        <v>745</v>
      </c>
      <c r="AF2389" t="s">
        <v>739</v>
      </c>
      <c r="AG2389" t="s">
        <v>745</v>
      </c>
      <c r="AH2389" t="s">
        <v>741</v>
      </c>
      <c r="AI2389" t="str">
        <f t="shared" si="3441"/>
        <v>e</v>
      </c>
      <c r="AJ2389" t="str">
        <f t="shared" si="3442"/>
        <v/>
      </c>
      <c r="AK2389" t="str">
        <f t="shared" si="3443"/>
        <v/>
      </c>
      <c r="AL2389" t="str">
        <f t="shared" si="3444"/>
        <v/>
      </c>
      <c r="AM2389" t="str">
        <f t="shared" si="3445"/>
        <v/>
      </c>
      <c r="AN2389" t="str">
        <f t="shared" si="3446"/>
        <v>Away</v>
      </c>
      <c r="AO2389" t="str">
        <f t="shared" si="3447"/>
        <v>a</v>
      </c>
      <c r="AP2389" t="str">
        <f t="shared" si="3448"/>
        <v/>
      </c>
      <c r="AQ2389" t="str">
        <f t="shared" si="3449"/>
        <v/>
      </c>
      <c r="AR2389" t="str">
        <f t="shared" si="3450"/>
        <v>Away</v>
      </c>
      <c r="AS2389" t="str">
        <f t="shared" si="3451"/>
        <v>a</v>
      </c>
      <c r="AT2389" t="str">
        <f t="shared" si="3452"/>
        <v>Offensive</v>
      </c>
      <c r="AU2389" t="str">
        <f t="shared" si="3453"/>
        <v/>
      </c>
      <c r="AV2389" t="str">
        <f t="shared" si="3454"/>
        <v/>
      </c>
      <c r="AW2389" t="str" cm="1">
        <f t="array" ref="AW2389">IFERROR(IF(O2389&lt;&gt;"",O2389,IF(OR($S2389="",$T2389=""),"",IF(O2389&lt;&gt;"",O2389,IF($T2389&lt;&gt;"",_xlfn._xlws.FILTER(O:O,($BU:$BU=$BU2389)*($I:$I=$I2389)*($T:$T=$T2389)*($S:$S=_xlfn.MINIFS($S:$S,$T:$T,"="&amp;$T2389)),"")))))&amp;"",IF(O2389="","",""))&amp;""</f>
        <v/>
      </c>
      <c r="AX2389" t="str" cm="1">
        <f t="array" ref="AX2389">IFERROR(IF(P2389&lt;&gt;"",P2389,IF(OR($S2389="",$T2389=""),"",IF($T2389&lt;&gt;"",_xlfn._xlws.FILTER(P:P,($BU:$BU=$BU2389)*($I:$I=$I2389)*($T:$T=$T2389)*($S:$S=_xlfn.MINIFS($S:$S,$T:$T,"="&amp;$T2389)),""))))&amp;"",IF(P2389="","",""))&amp;""</f>
        <v/>
      </c>
      <c r="AY2389" t="str" cm="1">
        <f t="array" ref="AY2389">IFERROR(IF(Q2389&lt;&gt;"",Q2389,IF(OR($S2389="",$T2389=""),"",IF($T2389&lt;&gt;"",_xlfn._xlws.FILTER(Q:Q,($BU:$BU=$BU2389)*($I:$I=$I2389)*($T:$T=$T2389)*($S:$S=_xlfn.MINIFS($S:$S,$T:$T,"="&amp;$T2389)),""))))&amp;"",IF(Q2389="","",""))&amp;""</f>
        <v/>
      </c>
      <c r="AZ2389" t="str" cm="1">
        <f t="array" ref="AZ2389">IFERROR(IF(R2389&lt;&gt;"",R2389,IF(OR($S2389="",$T2389=""),"",IF($T2389&lt;&gt;"",_xlfn._xlws.FILTER(R:R,($BU:$BU=$BU2389)*($I:$I=$I2389)*($T:$T=$T2389)*($S:$S=_xlfn.MINIFS($S:$S,$T:$T,"="&amp;$T2389)),""))))&amp;"",IF(R2389="","",""))&amp;""</f>
        <v/>
      </c>
      <c r="BA2389" s="6">
        <f t="shared" si="3455"/>
        <v>210</v>
      </c>
      <c r="BB2389">
        <f t="shared" ref="BB2389:BD2389" si="3481">BB2388</f>
        <v>18987</v>
      </c>
      <c r="BC2389" t="str">
        <f t="shared" si="3481"/>
        <v>Velodrome</v>
      </c>
      <c r="BD2389" t="str">
        <f t="shared" si="3481"/>
        <v>Outlaws</v>
      </c>
      <c r="BE2389" t="s">
        <v>238</v>
      </c>
      <c r="BF2389" t="s">
        <v>174</v>
      </c>
      <c r="BI2389" cm="1">
        <f t="array" ref="BI2389">IFERROR(_xlfn._xlws.FILTER(shifts!A:A,(shifts!B:B=events!AD2389)*(shifts!AG:AG&gt;=events!BK2389)*(shifts!AH:AH&lt;=events!BL2389)),BI2388)</f>
        <v>83</v>
      </c>
      <c r="BJ2389" s="15">
        <f t="shared" si="3457"/>
        <v>5</v>
      </c>
      <c r="BK2389">
        <f t="shared" si="3458"/>
        <v>866</v>
      </c>
      <c r="BL2389">
        <f t="shared" si="3459"/>
        <v>861</v>
      </c>
      <c r="BM2389" s="15">
        <f>SUMIFS(BJ$2:BJ2389,K$2:K2389,"=Intermission")+SUMIFS(BJ$2:BJ2389,K$2:K2389,"=Timeout")</f>
        <v>143</v>
      </c>
      <c r="BN2389">
        <f t="shared" si="3460"/>
        <v>2303</v>
      </c>
      <c r="BO2389" s="19">
        <f t="shared" si="3461"/>
        <v>2517</v>
      </c>
      <c r="BP2389">
        <f t="shared" si="3462"/>
        <v>2512</v>
      </c>
      <c r="BQ2389" s="17">
        <f t="shared" si="3463"/>
        <v>2522</v>
      </c>
      <c r="BR2389" t="str">
        <f t="shared" si="3464"/>
        <v>event_team_player_3</v>
      </c>
      <c r="BS2389">
        <f>COUNTIFS(S$3:S2389,"="&amp;S2389,AI$3:AI2389,"="&amp;AI2389)</f>
        <v>3</v>
      </c>
      <c r="BT2389" t="str">
        <f>IFERROR(VLOOKUP(BB2389&amp;BU2389&amp;X2389,game_rosters!U:W,3,FALSE),"")</f>
        <v>P100214</v>
      </c>
      <c r="BU2389" t="str">
        <f t="shared" si="3465"/>
        <v>Outlaws</v>
      </c>
    </row>
    <row r="2390" spans="1:73" x14ac:dyDescent="0.2">
      <c r="A2390" t="str">
        <f t="shared" si="3440"/>
        <v/>
      </c>
      <c r="I2390" s="44">
        <v>22</v>
      </c>
      <c r="O2390" t="s">
        <v>602</v>
      </c>
      <c r="R2390" s="51">
        <v>1</v>
      </c>
      <c r="S2390">
        <v>1236</v>
      </c>
      <c r="T2390" t="s">
        <v>756</v>
      </c>
      <c r="X2390">
        <v>22</v>
      </c>
      <c r="AA2390">
        <f t="shared" si="3397"/>
        <v>2236</v>
      </c>
      <c r="AB2390" t="str">
        <f t="shared" si="3398"/>
        <v/>
      </c>
      <c r="AC2390">
        <f t="shared" si="3436"/>
        <v>2236</v>
      </c>
      <c r="AD2390" s="6">
        <v>3</v>
      </c>
      <c r="AE2390" t="s">
        <v>745</v>
      </c>
      <c r="AF2390" t="s">
        <v>739</v>
      </c>
      <c r="AG2390" t="s">
        <v>745</v>
      </c>
      <c r="AH2390" t="s">
        <v>741</v>
      </c>
      <c r="AI2390" t="str">
        <f t="shared" si="3441"/>
        <v>o</v>
      </c>
      <c r="AJ2390" t="str">
        <f t="shared" si="3442"/>
        <v/>
      </c>
      <c r="AK2390" t="str">
        <f t="shared" si="3443"/>
        <v/>
      </c>
      <c r="AL2390" t="str">
        <f t="shared" si="3444"/>
        <v/>
      </c>
      <c r="AM2390" t="str">
        <f t="shared" si="3445"/>
        <v/>
      </c>
      <c r="AN2390" t="str">
        <f t="shared" si="3446"/>
        <v>Away</v>
      </c>
      <c r="AO2390" t="str">
        <f t="shared" si="3447"/>
        <v>a</v>
      </c>
      <c r="AP2390" t="str">
        <f t="shared" si="3448"/>
        <v/>
      </c>
      <c r="AQ2390" t="str">
        <f t="shared" si="3449"/>
        <v/>
      </c>
      <c r="AR2390" t="str">
        <f t="shared" si="3450"/>
        <v>Away</v>
      </c>
      <c r="AS2390" t="str">
        <f t="shared" si="3451"/>
        <v>a</v>
      </c>
      <c r="AT2390" t="str">
        <f t="shared" si="3452"/>
        <v>Defensive</v>
      </c>
      <c r="AU2390" t="str">
        <f t="shared" si="3453"/>
        <v/>
      </c>
      <c r="AV2390" t="str">
        <f t="shared" si="3454"/>
        <v/>
      </c>
      <c r="AW2390" t="str" cm="1">
        <f t="array" ref="AW2390">IFERROR(IF(O2390&lt;&gt;"",O2390,IF(OR($S2390="",$T2390=""),"",IF(O2390&lt;&gt;"",O2390,IF($T2390&lt;&gt;"",_xlfn._xlws.FILTER(O:O,($BU:$BU=$BU2390)*($I:$I=$I2390)*($T:$T=$T2390)*($S:$S=_xlfn.MINIFS($S:$S,$T:$T,"="&amp;$T2390)),"")))))&amp;"",IF(O2390="","",""))&amp;""</f>
        <v>Defensive_PlayPossession-StickCheck</v>
      </c>
      <c r="AX2390" t="str" cm="1">
        <f t="array" ref="AX2390">IFERROR(IF(P2390&lt;&gt;"",P2390,IF(OR($S2390="",$T2390=""),"",IF($T2390&lt;&gt;"",_xlfn._xlws.FILTER(P:P,($BU:$BU=$BU2390)*($I:$I=$I2390)*($T:$T=$T2390)*($S:$S=_xlfn.MINIFS($S:$S,$T:$T,"="&amp;$T2390)),""))))&amp;"",IF(P2390="","",""))&amp;""</f>
        <v/>
      </c>
      <c r="AY2390" t="str" cm="1">
        <f t="array" ref="AY2390">IFERROR(IF(Q2390&lt;&gt;"",Q2390,IF(OR($S2390="",$T2390=""),"",IF($T2390&lt;&gt;"",_xlfn._xlws.FILTER(Q:Q,($BU:$BU=$BU2390)*($I:$I=$I2390)*($T:$T=$T2390)*($S:$S=_xlfn.MINIFS($S:$S,$T:$T,"="&amp;$T2390)),""))))&amp;"",IF(Q2390="","",""))&amp;""</f>
        <v/>
      </c>
      <c r="AZ2390" t="str" cm="1">
        <f t="array" ref="AZ2390">IFERROR(IF(R2390&lt;&gt;"",R2390,IF(OR($S2390="",$T2390=""),"",IF($T2390&lt;&gt;"",_xlfn._xlws.FILTER(R:R,($BU:$BU=$BU2390)*($I:$I=$I2390)*($T:$T=$T2390)*($S:$S=_xlfn.MINIFS($S:$S,$T:$T,"="&amp;$T2390)),""))))&amp;"",IF(R2390="","",""))&amp;""</f>
        <v>1</v>
      </c>
      <c r="BA2390" s="6">
        <f t="shared" si="3455"/>
        <v>210</v>
      </c>
      <c r="BB2390">
        <f t="shared" ref="BB2390:BD2390" si="3482">BB2389</f>
        <v>18987</v>
      </c>
      <c r="BC2390" t="str">
        <f t="shared" si="3482"/>
        <v>Velodrome</v>
      </c>
      <c r="BD2390" t="str">
        <f t="shared" si="3482"/>
        <v>Outlaws</v>
      </c>
      <c r="BE2390" t="s">
        <v>238</v>
      </c>
      <c r="BF2390" t="s">
        <v>174</v>
      </c>
      <c r="BI2390" cm="1">
        <f t="array" ref="BI2390">IFERROR(_xlfn._xlws.FILTER(shifts!A:A,(shifts!B:B=events!AD2390)*(shifts!AG:AG&gt;=events!BK2390)*(shifts!AH:AH&lt;=events!BL2390)),BI2389)</f>
        <v>83</v>
      </c>
      <c r="BJ2390" s="15">
        <f t="shared" si="3457"/>
        <v>5</v>
      </c>
      <c r="BK2390">
        <f t="shared" si="3458"/>
        <v>866</v>
      </c>
      <c r="BL2390">
        <f t="shared" si="3459"/>
        <v>861</v>
      </c>
      <c r="BM2390" s="15">
        <f>SUMIFS(BJ$2:BJ2390,K$2:K2390,"=Intermission")+SUMIFS(BJ$2:BJ2390,K$2:K2390,"=Timeout")</f>
        <v>143</v>
      </c>
      <c r="BN2390">
        <f t="shared" si="3460"/>
        <v>2303</v>
      </c>
      <c r="BO2390" s="19">
        <f t="shared" si="3461"/>
        <v>2517</v>
      </c>
      <c r="BP2390">
        <f t="shared" si="3462"/>
        <v>2512</v>
      </c>
      <c r="BQ2390" s="17">
        <f t="shared" si="3463"/>
        <v>2522</v>
      </c>
      <c r="BR2390" t="str">
        <f t="shared" si="3464"/>
        <v>opp_team_player_1</v>
      </c>
      <c r="BS2390">
        <f>COUNTIFS(S$3:S2390,"="&amp;S2390,AI$3:AI2390,"="&amp;AI2390)</f>
        <v>1</v>
      </c>
      <c r="BT2390" t="str">
        <f>IFERROR(VLOOKUP(BB2390&amp;BU2390&amp;X2390,game_rosters!U:W,3,FALSE),"")</f>
        <v>P100108</v>
      </c>
      <c r="BU2390" t="str">
        <f t="shared" si="3465"/>
        <v>Velodrome</v>
      </c>
    </row>
    <row r="2391" spans="1:73" x14ac:dyDescent="0.2">
      <c r="A2391" t="str">
        <f t="shared" si="3440"/>
        <v/>
      </c>
      <c r="I2391" s="44">
        <v>70</v>
      </c>
      <c r="S2391">
        <v>1236</v>
      </c>
      <c r="T2391" t="s">
        <v>756</v>
      </c>
      <c r="X2391">
        <v>70</v>
      </c>
      <c r="AA2391">
        <f t="shared" si="3397"/>
        <v>2236</v>
      </c>
      <c r="AB2391" t="str">
        <f t="shared" si="3398"/>
        <v/>
      </c>
      <c r="AC2391">
        <f t="shared" si="3436"/>
        <v>2236</v>
      </c>
      <c r="AD2391" s="6">
        <v>3</v>
      </c>
      <c r="AE2391" t="s">
        <v>745</v>
      </c>
      <c r="AF2391" t="s">
        <v>739</v>
      </c>
      <c r="AG2391" t="s">
        <v>745</v>
      </c>
      <c r="AH2391" t="s">
        <v>741</v>
      </c>
      <c r="AI2391" t="str">
        <f t="shared" si="3441"/>
        <v>o</v>
      </c>
      <c r="AJ2391" t="str">
        <f t="shared" si="3442"/>
        <v/>
      </c>
      <c r="AK2391" t="str">
        <f t="shared" si="3443"/>
        <v/>
      </c>
      <c r="AL2391" t="str">
        <f t="shared" si="3444"/>
        <v/>
      </c>
      <c r="AM2391" t="str">
        <f t="shared" si="3445"/>
        <v/>
      </c>
      <c r="AN2391" t="str">
        <f t="shared" si="3446"/>
        <v>Away</v>
      </c>
      <c r="AO2391" t="str">
        <f t="shared" si="3447"/>
        <v>a</v>
      </c>
      <c r="AP2391" t="str">
        <f t="shared" si="3448"/>
        <v/>
      </c>
      <c r="AQ2391" t="str">
        <f t="shared" si="3449"/>
        <v/>
      </c>
      <c r="AR2391" t="str">
        <f t="shared" si="3450"/>
        <v>Away</v>
      </c>
      <c r="AS2391" t="str">
        <f t="shared" si="3451"/>
        <v>a</v>
      </c>
      <c r="AT2391" t="str">
        <f t="shared" si="3452"/>
        <v>Defensive</v>
      </c>
      <c r="AU2391" t="str">
        <f t="shared" si="3453"/>
        <v/>
      </c>
      <c r="AV2391" t="str">
        <f t="shared" si="3454"/>
        <v/>
      </c>
      <c r="AW2391" t="str" cm="1">
        <f t="array" ref="AW2391">IFERROR(IF(O2391&lt;&gt;"",O2391,IF(OR($S2391="",$T2391=""),"",IF(O2391&lt;&gt;"",O2391,IF($T2391&lt;&gt;"",_xlfn._xlws.FILTER(O:O,($BU:$BU=$BU2391)*($I:$I=$I2391)*($T:$T=$T2391)*($S:$S=_xlfn.MINIFS($S:$S,$T:$T,"="&amp;$T2391)),"")))))&amp;"",IF(O2391="","",""))&amp;""</f>
        <v/>
      </c>
      <c r="AX2391" t="str" cm="1">
        <f t="array" ref="AX2391">IFERROR(IF(P2391&lt;&gt;"",P2391,IF(OR($S2391="",$T2391=""),"",IF($T2391&lt;&gt;"",_xlfn._xlws.FILTER(P:P,($BU:$BU=$BU2391)*($I:$I=$I2391)*($T:$T=$T2391)*($S:$S=_xlfn.MINIFS($S:$S,$T:$T,"="&amp;$T2391)),""))))&amp;"",IF(P2391="","",""))&amp;""</f>
        <v/>
      </c>
      <c r="AY2391" t="str" cm="1">
        <f t="array" ref="AY2391">IFERROR(IF(Q2391&lt;&gt;"",Q2391,IF(OR($S2391="",$T2391=""),"",IF($T2391&lt;&gt;"",_xlfn._xlws.FILTER(Q:Q,($BU:$BU=$BU2391)*($I:$I=$I2391)*($T:$T=$T2391)*($S:$S=_xlfn.MINIFS($S:$S,$T:$T,"="&amp;$T2391)),""))))&amp;"",IF(Q2391="","",""))&amp;""</f>
        <v/>
      </c>
      <c r="AZ2391" t="str" cm="1">
        <f t="array" ref="AZ2391">IFERROR(IF(R2391&lt;&gt;"",R2391,IF(OR($S2391="",$T2391=""),"",IF($T2391&lt;&gt;"",_xlfn._xlws.FILTER(R:R,($BU:$BU=$BU2391)*($I:$I=$I2391)*($T:$T=$T2391)*($S:$S=_xlfn.MINIFS($S:$S,$T:$T,"="&amp;$T2391)),""))))&amp;"",IF(R2391="","",""))&amp;""</f>
        <v/>
      </c>
      <c r="BA2391" s="6">
        <f t="shared" si="3455"/>
        <v>210</v>
      </c>
      <c r="BB2391">
        <f t="shared" ref="BB2391:BD2391" si="3483">BB2390</f>
        <v>18987</v>
      </c>
      <c r="BC2391" t="str">
        <f t="shared" si="3483"/>
        <v>Velodrome</v>
      </c>
      <c r="BD2391" t="str">
        <f t="shared" si="3483"/>
        <v>Outlaws</v>
      </c>
      <c r="BE2391" t="s">
        <v>238</v>
      </c>
      <c r="BF2391" t="s">
        <v>174</v>
      </c>
      <c r="BI2391" cm="1">
        <f t="array" ref="BI2391">IFERROR(_xlfn._xlws.FILTER(shifts!A:A,(shifts!B:B=events!AD2391)*(shifts!AG:AG&gt;=events!BK2391)*(shifts!AH:AH&lt;=events!BL2391)),BI2390)</f>
        <v>83</v>
      </c>
      <c r="BJ2391" s="15">
        <f t="shared" si="3457"/>
        <v>5</v>
      </c>
      <c r="BK2391">
        <f t="shared" si="3458"/>
        <v>866</v>
      </c>
      <c r="BL2391">
        <f t="shared" si="3459"/>
        <v>861</v>
      </c>
      <c r="BM2391" s="15">
        <f>SUMIFS(BJ$2:BJ2391,K$2:K2391,"=Intermission")+SUMIFS(BJ$2:BJ2391,K$2:K2391,"=Timeout")</f>
        <v>143</v>
      </c>
      <c r="BN2391">
        <f t="shared" si="3460"/>
        <v>2303</v>
      </c>
      <c r="BO2391" s="19">
        <f t="shared" si="3461"/>
        <v>2517</v>
      </c>
      <c r="BP2391">
        <f t="shared" si="3462"/>
        <v>2512</v>
      </c>
      <c r="BQ2391" s="17">
        <f t="shared" si="3463"/>
        <v>2522</v>
      </c>
      <c r="BR2391" t="str">
        <f t="shared" si="3464"/>
        <v>opp_team_player_2</v>
      </c>
      <c r="BS2391">
        <f>COUNTIFS(S$3:S2391,"="&amp;S2391,AI$3:AI2391,"="&amp;AI2391)</f>
        <v>2</v>
      </c>
      <c r="BT2391" t="str">
        <f>IFERROR(VLOOKUP(BB2391&amp;BU2391&amp;X2391,game_rosters!U:W,3,FALSE),"")</f>
        <v>P100001</v>
      </c>
      <c r="BU2391" t="str">
        <f t="shared" si="3465"/>
        <v>Velodrome</v>
      </c>
    </row>
    <row r="2392" spans="1:73" x14ac:dyDescent="0.2">
      <c r="A2392">
        <f t="shared" si="3440"/>
        <v>1</v>
      </c>
      <c r="I2392" s="44">
        <v>22</v>
      </c>
      <c r="K2392" t="s">
        <v>9</v>
      </c>
      <c r="L2392" t="s">
        <v>183</v>
      </c>
      <c r="M2392" t="s">
        <v>79</v>
      </c>
      <c r="N2392" t="s">
        <v>595</v>
      </c>
      <c r="O2392" t="s">
        <v>631</v>
      </c>
      <c r="Q2392" t="s">
        <v>595</v>
      </c>
      <c r="R2392" s="51">
        <v>1</v>
      </c>
      <c r="S2392">
        <v>1237</v>
      </c>
      <c r="T2392" t="s">
        <v>756</v>
      </c>
      <c r="W2392" t="s">
        <v>735</v>
      </c>
      <c r="X2392">
        <v>22</v>
      </c>
      <c r="Z2392">
        <v>1</v>
      </c>
      <c r="AA2392">
        <f t="shared" si="3397"/>
        <v>2237</v>
      </c>
      <c r="AB2392" t="str">
        <f t="shared" si="3398"/>
        <v/>
      </c>
      <c r="AC2392">
        <f t="shared" si="3436"/>
        <v>2237</v>
      </c>
      <c r="AD2392" s="6">
        <v>3</v>
      </c>
      <c r="AE2392" t="s">
        <v>745</v>
      </c>
      <c r="AF2392" t="s">
        <v>741</v>
      </c>
      <c r="AG2392" t="s">
        <v>756</v>
      </c>
      <c r="AH2392" t="s">
        <v>756</v>
      </c>
      <c r="AI2392" t="str">
        <f t="shared" si="3441"/>
        <v>e</v>
      </c>
      <c r="AJ2392" t="str">
        <f t="shared" si="3442"/>
        <v/>
      </c>
      <c r="AK2392" t="str">
        <f t="shared" si="3443"/>
        <v/>
      </c>
      <c r="AL2392" t="str">
        <f t="shared" si="3444"/>
        <v/>
      </c>
      <c r="AM2392" t="str">
        <f t="shared" si="3445"/>
        <v/>
      </c>
      <c r="AN2392" t="str">
        <f t="shared" si="3446"/>
        <v>Home</v>
      </c>
      <c r="AO2392" t="str">
        <f t="shared" si="3447"/>
        <v>h</v>
      </c>
      <c r="AP2392" t="str">
        <f t="shared" si="3448"/>
        <v/>
      </c>
      <c r="AQ2392" t="str">
        <f t="shared" si="3449"/>
        <v/>
      </c>
      <c r="AR2392" t="str">
        <f t="shared" si="3450"/>
        <v>Home</v>
      </c>
      <c r="AS2392" t="str">
        <f t="shared" si="3451"/>
        <v>h</v>
      </c>
      <c r="AT2392" t="str">
        <f t="shared" si="3452"/>
        <v>Defensive</v>
      </c>
      <c r="AU2392" t="str">
        <f t="shared" si="3453"/>
        <v/>
      </c>
      <c r="AV2392" t="str">
        <f t="shared" si="3454"/>
        <v/>
      </c>
      <c r="AW2392" t="str" cm="1">
        <f t="array" ref="AW2392">IFERROR(IF(O2392&lt;&gt;"",O2392,IF(OR($S2392="",$T2392=""),"",IF(O2392&lt;&gt;"",O2392,IF($T2392&lt;&gt;"",_xlfn._xlws.FILTER(O:O,($BU:$BU=$BU2392)*($I:$I=$I2392)*($T:$T=$T2392)*($S:$S=_xlfn.MINIFS($S:$S,$T:$T,"="&amp;$T2392)),"")))))&amp;"",IF(O2392="","",""))&amp;""</f>
        <v>Defensive_PlayPossession-SeperateFromPuck</v>
      </c>
      <c r="AX2392" t="str" cm="1">
        <f t="array" ref="AX2392">IFERROR(IF(P2392&lt;&gt;"",P2392,IF(OR($S2392="",$T2392=""),"",IF($T2392&lt;&gt;"",_xlfn._xlws.FILTER(P:P,($BU:$BU=$BU2392)*($I:$I=$I2392)*($T:$T=$T2392)*($S:$S=_xlfn.MINIFS($S:$S,$T:$T,"="&amp;$T2392)),""))))&amp;"",IF(P2392="","",""))&amp;""</f>
        <v/>
      </c>
      <c r="AY2392" t="str" cm="1">
        <f t="array" ref="AY2392">IFERROR(IF(Q2392&lt;&gt;"",Q2392,IF(OR($S2392="",$T2392=""),"",IF($T2392&lt;&gt;"",_xlfn._xlws.FILTER(Q:Q,($BU:$BU=$BU2392)*($I:$I=$I2392)*($T:$T=$T2392)*($S:$S=_xlfn.MINIFS($S:$S,$T:$T,"="&amp;$T2392)),""))))&amp;"",IF(Q2392="","",""))&amp;""</f>
        <v>s</v>
      </c>
      <c r="AZ2392" t="str" cm="1">
        <f t="array" ref="AZ2392">IFERROR(IF(R2392&lt;&gt;"",R2392,IF(OR($S2392="",$T2392=""),"",IF($T2392&lt;&gt;"",_xlfn._xlws.FILTER(R:R,($BU:$BU=$BU2392)*($I:$I=$I2392)*($T:$T=$T2392)*($S:$S=_xlfn.MINIFS($S:$S,$T:$T,"="&amp;$T2392)),""))))&amp;"",IF(R2392="","",""))&amp;""</f>
        <v>1</v>
      </c>
      <c r="BA2392" s="6">
        <f t="shared" si="3455"/>
        <v>210</v>
      </c>
      <c r="BB2392">
        <f t="shared" ref="BB2392:BD2392" si="3484">BB2391</f>
        <v>18987</v>
      </c>
      <c r="BC2392" t="str">
        <f t="shared" si="3484"/>
        <v>Velodrome</v>
      </c>
      <c r="BD2392" t="str">
        <f t="shared" si="3484"/>
        <v>Outlaws</v>
      </c>
      <c r="BE2392" t="s">
        <v>9</v>
      </c>
      <c r="BF2392" t="s">
        <v>183</v>
      </c>
      <c r="BI2392" cm="1">
        <f t="array" ref="BI2392">IFERROR(_xlfn._xlws.FILTER(shifts!A:A,(shifts!B:B=events!AD2392)*(shifts!AG:AG&gt;=events!BK2392)*(shifts!AH:AH&lt;=events!BL2392)),BI2391)</f>
        <v>83</v>
      </c>
      <c r="BJ2392" s="15">
        <f t="shared" si="3457"/>
        <v>0</v>
      </c>
      <c r="BK2392">
        <f t="shared" si="3458"/>
        <v>861</v>
      </c>
      <c r="BL2392">
        <f t="shared" si="3459"/>
        <v>861</v>
      </c>
      <c r="BM2392" s="15">
        <f>SUMIFS(BJ$2:BJ2392,K$2:K2392,"=Intermission")+SUMIFS(BJ$2:BJ2392,K$2:K2392,"=Timeout")</f>
        <v>143</v>
      </c>
      <c r="BN2392">
        <f t="shared" si="3460"/>
        <v>2303</v>
      </c>
      <c r="BO2392" s="19">
        <f t="shared" si="3461"/>
        <v>2522</v>
      </c>
      <c r="BP2392">
        <f t="shared" si="3462"/>
        <v>2517</v>
      </c>
      <c r="BQ2392" s="17">
        <f t="shared" si="3463"/>
        <v>2522</v>
      </c>
      <c r="BR2392" t="str">
        <f t="shared" si="3464"/>
        <v>event_team_player_1</v>
      </c>
      <c r="BS2392">
        <f>COUNTIFS(S$3:S2392,"="&amp;S2392,AI$3:AI2392,"="&amp;AI2392)</f>
        <v>1</v>
      </c>
      <c r="BT2392" t="str">
        <f>IFERROR(VLOOKUP(BB2392&amp;BU2392&amp;X2392,game_rosters!U:W,3,FALSE),"")</f>
        <v>P100108</v>
      </c>
      <c r="BU2392" t="str">
        <f t="shared" si="3465"/>
        <v>Velodrome</v>
      </c>
    </row>
    <row r="2393" spans="1:73" x14ac:dyDescent="0.2">
      <c r="A2393" t="str">
        <f t="shared" si="3440"/>
        <v/>
      </c>
      <c r="I2393" s="44">
        <v>56</v>
      </c>
      <c r="R2393" s="51">
        <v>1</v>
      </c>
      <c r="S2393">
        <v>1237</v>
      </c>
      <c r="T2393" t="s">
        <v>756</v>
      </c>
      <c r="X2393">
        <v>56</v>
      </c>
      <c r="AA2393">
        <f t="shared" si="3397"/>
        <v>2237</v>
      </c>
      <c r="AB2393" t="str">
        <f t="shared" si="3398"/>
        <v/>
      </c>
      <c r="AC2393">
        <f t="shared" si="3436"/>
        <v>2237</v>
      </c>
      <c r="AD2393" s="6">
        <v>3</v>
      </c>
      <c r="AE2393" t="s">
        <v>745</v>
      </c>
      <c r="AF2393" t="s">
        <v>741</v>
      </c>
      <c r="AG2393" t="s">
        <v>756</v>
      </c>
      <c r="AH2393" t="s">
        <v>756</v>
      </c>
      <c r="AI2393" t="str">
        <f t="shared" si="3441"/>
        <v>o</v>
      </c>
      <c r="AJ2393" t="str">
        <f t="shared" si="3442"/>
        <v/>
      </c>
      <c r="AK2393" t="str">
        <f t="shared" si="3443"/>
        <v/>
      </c>
      <c r="AL2393" t="str">
        <f t="shared" si="3444"/>
        <v/>
      </c>
      <c r="AM2393" t="str">
        <f t="shared" si="3445"/>
        <v/>
      </c>
      <c r="AN2393" t="str">
        <f t="shared" si="3446"/>
        <v>Home</v>
      </c>
      <c r="AO2393" t="str">
        <f t="shared" si="3447"/>
        <v>h</v>
      </c>
      <c r="AP2393" t="str">
        <f t="shared" si="3448"/>
        <v/>
      </c>
      <c r="AQ2393" t="str">
        <f t="shared" si="3449"/>
        <v/>
      </c>
      <c r="AR2393" t="str">
        <f t="shared" si="3450"/>
        <v>Home</v>
      </c>
      <c r="AS2393" t="str">
        <f t="shared" si="3451"/>
        <v>h</v>
      </c>
      <c r="AT2393" t="str">
        <f t="shared" si="3452"/>
        <v>Offensive</v>
      </c>
      <c r="AU2393" t="str">
        <f t="shared" si="3453"/>
        <v/>
      </c>
      <c r="AV2393" t="str">
        <f t="shared" si="3454"/>
        <v/>
      </c>
      <c r="AW2393" t="str" cm="1">
        <f t="array" ref="AW2393">IFERROR(IF(O2393&lt;&gt;"",O2393,IF(OR($S2393="",$T2393=""),"",IF(O2393&lt;&gt;"",O2393,IF($T2393&lt;&gt;"",_xlfn._xlws.FILTER(O:O,($BU:$BU=$BU2393)*($I:$I=$I2393)*($T:$T=$T2393)*($S:$S=_xlfn.MINIFS($S:$S,$T:$T,"="&amp;$T2393)),"")))))&amp;"",IF(O2393="","",""))&amp;""</f>
        <v/>
      </c>
      <c r="AX2393" t="str" cm="1">
        <f t="array" ref="AX2393">IFERROR(IF(P2393&lt;&gt;"",P2393,IF(OR($S2393="",$T2393=""),"",IF($T2393&lt;&gt;"",_xlfn._xlws.FILTER(P:P,($BU:$BU=$BU2393)*($I:$I=$I2393)*($T:$T=$T2393)*($S:$S=_xlfn.MINIFS($S:$S,$T:$T,"="&amp;$T2393)),""))))&amp;"",IF(P2393="","",""))&amp;""</f>
        <v/>
      </c>
      <c r="AY2393" t="str" cm="1">
        <f t="array" ref="AY2393">IFERROR(IF(Q2393&lt;&gt;"",Q2393,IF(OR($S2393="",$T2393=""),"",IF($T2393&lt;&gt;"",_xlfn._xlws.FILTER(Q:Q,($BU:$BU=$BU2393)*($I:$I=$I2393)*($T:$T=$T2393)*($S:$S=_xlfn.MINIFS($S:$S,$T:$T,"="&amp;$T2393)),""))))&amp;"",IF(Q2393="","",""))&amp;""</f>
        <v/>
      </c>
      <c r="AZ2393" t="str" cm="1">
        <f t="array" ref="AZ2393">IFERROR(IF(R2393&lt;&gt;"",R2393,IF(OR($S2393="",$T2393=""),"",IF($T2393&lt;&gt;"",_xlfn._xlws.FILTER(R:R,($BU:$BU=$BU2393)*($I:$I=$I2393)*($T:$T=$T2393)*($S:$S=_xlfn.MINIFS($S:$S,$T:$T,"="&amp;$T2393)),""))))&amp;"",IF(R2393="","",""))&amp;""</f>
        <v>1</v>
      </c>
      <c r="BA2393" s="6">
        <f t="shared" si="3455"/>
        <v>210</v>
      </c>
      <c r="BB2393">
        <f t="shared" ref="BB2393:BD2393" si="3485">BB2392</f>
        <v>18987</v>
      </c>
      <c r="BC2393" t="str">
        <f t="shared" si="3485"/>
        <v>Velodrome</v>
      </c>
      <c r="BD2393" t="str">
        <f t="shared" si="3485"/>
        <v>Outlaws</v>
      </c>
      <c r="BE2393" t="s">
        <v>9</v>
      </c>
      <c r="BF2393" t="s">
        <v>183</v>
      </c>
      <c r="BI2393" cm="1">
        <f t="array" ref="BI2393">IFERROR(_xlfn._xlws.FILTER(shifts!A:A,(shifts!B:B=events!AD2393)*(shifts!AG:AG&gt;=events!BK2393)*(shifts!AH:AH&lt;=events!BL2393)),BI2392)</f>
        <v>83</v>
      </c>
      <c r="BJ2393" s="15">
        <f t="shared" si="3457"/>
        <v>0</v>
      </c>
      <c r="BK2393">
        <f t="shared" si="3458"/>
        <v>861</v>
      </c>
      <c r="BL2393">
        <f t="shared" si="3459"/>
        <v>861</v>
      </c>
      <c r="BM2393" s="15">
        <f>SUMIFS(BJ$2:BJ2393,K$2:K2393,"=Intermission")+SUMIFS(BJ$2:BJ2393,K$2:K2393,"=Timeout")</f>
        <v>143</v>
      </c>
      <c r="BN2393">
        <f t="shared" si="3460"/>
        <v>2303</v>
      </c>
      <c r="BO2393" s="19">
        <f t="shared" si="3461"/>
        <v>2522</v>
      </c>
      <c r="BP2393">
        <f t="shared" si="3462"/>
        <v>2517</v>
      </c>
      <c r="BQ2393" s="17">
        <f t="shared" si="3463"/>
        <v>2522</v>
      </c>
      <c r="BR2393" t="str">
        <f t="shared" si="3464"/>
        <v>opp_team_player_1</v>
      </c>
      <c r="BS2393">
        <f>COUNTIFS(S$3:S2393,"="&amp;S2393,AI$3:AI2393,"="&amp;AI2393)</f>
        <v>1</v>
      </c>
      <c r="BT2393" t="str">
        <f>IFERROR(VLOOKUP(BB2393&amp;BU2393&amp;X2393,game_rosters!U:W,3,FALSE),"")</f>
        <v>P100099</v>
      </c>
      <c r="BU2393" t="str">
        <f t="shared" si="3465"/>
        <v>Outlaws</v>
      </c>
    </row>
    <row r="2394" spans="1:73" x14ac:dyDescent="0.2">
      <c r="A2394">
        <f t="shared" si="3440"/>
        <v>1</v>
      </c>
      <c r="I2394" s="44">
        <v>22</v>
      </c>
      <c r="K2394" t="s">
        <v>13</v>
      </c>
      <c r="S2394">
        <v>1238</v>
      </c>
      <c r="T2394" t="s">
        <v>756</v>
      </c>
      <c r="W2394" t="s">
        <v>735</v>
      </c>
      <c r="X2394">
        <v>22</v>
      </c>
      <c r="Z2394">
        <v>1</v>
      </c>
      <c r="AA2394">
        <f t="shared" si="3397"/>
        <v>2238</v>
      </c>
      <c r="AB2394" t="str">
        <f t="shared" si="3398"/>
        <v/>
      </c>
      <c r="AC2394">
        <f t="shared" si="3436"/>
        <v>2238</v>
      </c>
      <c r="AD2394" s="6">
        <v>3</v>
      </c>
      <c r="AE2394" t="s">
        <v>745</v>
      </c>
      <c r="AF2394" t="s">
        <v>741</v>
      </c>
      <c r="AG2394" t="s">
        <v>745</v>
      </c>
      <c r="AH2394" t="s">
        <v>922</v>
      </c>
      <c r="AI2394" t="str">
        <f t="shared" si="3441"/>
        <v>e</v>
      </c>
      <c r="AJ2394" t="str">
        <f t="shared" si="3442"/>
        <v/>
      </c>
      <c r="AK2394" t="str">
        <f t="shared" si="3443"/>
        <v/>
      </c>
      <c r="AL2394" t="str">
        <f t="shared" si="3444"/>
        <v/>
      </c>
      <c r="AM2394" t="str">
        <f t="shared" si="3445"/>
        <v/>
      </c>
      <c r="AN2394" t="str">
        <f t="shared" si="3446"/>
        <v>Home</v>
      </c>
      <c r="AO2394" t="str">
        <f t="shared" si="3447"/>
        <v>h</v>
      </c>
      <c r="AP2394" t="str">
        <f t="shared" si="3448"/>
        <v/>
      </c>
      <c r="AQ2394" t="str">
        <f t="shared" si="3449"/>
        <v/>
      </c>
      <c r="AR2394" t="str">
        <f t="shared" si="3450"/>
        <v>Home</v>
      </c>
      <c r="AS2394" t="str">
        <f t="shared" si="3451"/>
        <v>h</v>
      </c>
      <c r="AT2394" t="str">
        <f t="shared" si="3452"/>
        <v>Offensive</v>
      </c>
      <c r="AU2394" t="str">
        <f t="shared" si="3453"/>
        <v/>
      </c>
      <c r="AV2394" t="str">
        <f t="shared" si="3454"/>
        <v/>
      </c>
      <c r="AW2394" t="str" cm="1">
        <f t="array" ref="AW2394">IFERROR(IF(O2394&lt;&gt;"",O2394,IF(OR($S2394="",$T2394=""),"",IF(O2394&lt;&gt;"",O2394,IF($T2394&lt;&gt;"",_xlfn._xlws.FILTER(O:O,($BU:$BU=$BU2394)*($I:$I=$I2394)*($T:$T=$T2394)*($S:$S=_xlfn.MINIFS($S:$S,$T:$T,"="&amp;$T2394)),"")))))&amp;"",IF(O2394="","",""))&amp;""</f>
        <v/>
      </c>
      <c r="AX2394" t="str" cm="1">
        <f t="array" ref="AX2394">IFERROR(IF(P2394&lt;&gt;"",P2394,IF(OR($S2394="",$T2394=""),"",IF($T2394&lt;&gt;"",_xlfn._xlws.FILTER(P:P,($BU:$BU=$BU2394)*($I:$I=$I2394)*($T:$T=$T2394)*($S:$S=_xlfn.MINIFS($S:$S,$T:$T,"="&amp;$T2394)),""))))&amp;"",IF(P2394="","",""))&amp;""</f>
        <v/>
      </c>
      <c r="AY2394" t="str" cm="1">
        <f t="array" ref="AY2394">IFERROR(IF(Q2394&lt;&gt;"",Q2394,IF(OR($S2394="",$T2394=""),"",IF($T2394&lt;&gt;"",_xlfn._xlws.FILTER(Q:Q,($BU:$BU=$BU2394)*($I:$I=$I2394)*($T:$T=$T2394)*($S:$S=_xlfn.MINIFS($S:$S,$T:$T,"="&amp;$T2394)),""))))&amp;"",IF(Q2394="","",""))&amp;""</f>
        <v/>
      </c>
      <c r="AZ2394" t="str" cm="1">
        <f t="array" ref="AZ2394">IFERROR(IF(R2394&lt;&gt;"",R2394,IF(OR($S2394="",$T2394=""),"",IF($T2394&lt;&gt;"",_xlfn._xlws.FILTER(R:R,($BU:$BU=$BU2394)*($I:$I=$I2394)*($T:$T=$T2394)*($S:$S=_xlfn.MINIFS($S:$S,$T:$T,"="&amp;$T2394)),""))))&amp;"",IF(R2394="","",""))&amp;""</f>
        <v/>
      </c>
      <c r="BA2394" s="6">
        <f t="shared" si="3455"/>
        <v>210</v>
      </c>
      <c r="BB2394">
        <f t="shared" ref="BB2394:BD2394" si="3486">BB2393</f>
        <v>18987</v>
      </c>
      <c r="BC2394" t="str">
        <f t="shared" si="3486"/>
        <v>Velodrome</v>
      </c>
      <c r="BD2394" t="str">
        <f t="shared" si="3486"/>
        <v>Outlaws</v>
      </c>
      <c r="BE2394" t="s">
        <v>13</v>
      </c>
      <c r="BF2394" t="s">
        <v>756</v>
      </c>
      <c r="BI2394" cm="1">
        <f t="array" ref="BI2394">IFERROR(_xlfn._xlws.FILTER(shifts!A:A,(shifts!B:B=events!AD2394)*(shifts!AG:AG&gt;=events!BK2394)*(shifts!AH:AH&lt;=events!BL2394)),BI2393)</f>
        <v>83</v>
      </c>
      <c r="BJ2394" s="15">
        <f t="shared" si="3457"/>
        <v>1</v>
      </c>
      <c r="BK2394">
        <f t="shared" si="3458"/>
        <v>861</v>
      </c>
      <c r="BL2394">
        <f t="shared" si="3459"/>
        <v>860</v>
      </c>
      <c r="BM2394" s="15">
        <f>SUMIFS(BJ$2:BJ2394,K$2:K2394,"=Intermission")+SUMIFS(BJ$2:BJ2394,K$2:K2394,"=Timeout")</f>
        <v>143</v>
      </c>
      <c r="BN2394">
        <f t="shared" si="3460"/>
        <v>2303</v>
      </c>
      <c r="BO2394" s="19">
        <f t="shared" si="3461"/>
        <v>2522</v>
      </c>
      <c r="BP2394">
        <f t="shared" si="3462"/>
        <v>2517</v>
      </c>
      <c r="BQ2394" s="17">
        <f t="shared" si="3463"/>
        <v>2523</v>
      </c>
      <c r="BR2394" t="str">
        <f t="shared" si="3464"/>
        <v>event_team_player_1</v>
      </c>
      <c r="BS2394">
        <f>COUNTIFS(S$3:S2394,"="&amp;S2394,AI$3:AI2394,"="&amp;AI2394)</f>
        <v>1</v>
      </c>
      <c r="BT2394" t="str">
        <f>IFERROR(VLOOKUP(BB2394&amp;BU2394&amp;X2394,game_rosters!U:W,3,FALSE),"")</f>
        <v>P100108</v>
      </c>
      <c r="BU2394" t="str">
        <f t="shared" si="3465"/>
        <v>Velodrome</v>
      </c>
    </row>
    <row r="2395" spans="1:73" x14ac:dyDescent="0.2">
      <c r="A2395">
        <f t="shared" si="3440"/>
        <v>1</v>
      </c>
      <c r="I2395" s="44">
        <v>22</v>
      </c>
      <c r="K2395" t="s">
        <v>7</v>
      </c>
      <c r="L2395" t="s">
        <v>182</v>
      </c>
      <c r="M2395" t="s">
        <v>69</v>
      </c>
      <c r="N2395" t="s">
        <v>594</v>
      </c>
      <c r="O2395" t="s">
        <v>569</v>
      </c>
      <c r="Q2395" t="s">
        <v>594</v>
      </c>
      <c r="S2395">
        <v>1239</v>
      </c>
      <c r="T2395">
        <v>193</v>
      </c>
      <c r="W2395" t="s">
        <v>735</v>
      </c>
      <c r="X2395">
        <v>22</v>
      </c>
      <c r="Z2395">
        <v>1</v>
      </c>
      <c r="AA2395">
        <f t="shared" si="3397"/>
        <v>2239</v>
      </c>
      <c r="AB2395">
        <f t="shared" si="3398"/>
        <v>9193</v>
      </c>
      <c r="AC2395">
        <f t="shared" si="3436"/>
        <v>9193</v>
      </c>
      <c r="AD2395" s="6">
        <v>3</v>
      </c>
      <c r="AE2395" t="s">
        <v>745</v>
      </c>
      <c r="AF2395" t="s">
        <v>922</v>
      </c>
      <c r="AG2395" t="s">
        <v>756</v>
      </c>
      <c r="AH2395" t="s">
        <v>756</v>
      </c>
      <c r="AI2395" t="str">
        <f t="shared" si="3441"/>
        <v>e</v>
      </c>
      <c r="AJ2395" t="str">
        <f t="shared" si="3442"/>
        <v/>
      </c>
      <c r="AK2395" t="str">
        <f t="shared" si="3443"/>
        <v/>
      </c>
      <c r="AL2395" t="str">
        <f t="shared" si="3444"/>
        <v/>
      </c>
      <c r="AM2395" t="str">
        <f t="shared" si="3445"/>
        <v/>
      </c>
      <c r="AN2395" t="str">
        <f t="shared" si="3446"/>
        <v>Home</v>
      </c>
      <c r="AO2395" t="str">
        <f t="shared" si="3447"/>
        <v>h</v>
      </c>
      <c r="AP2395" t="str">
        <f t="shared" si="3448"/>
        <v/>
      </c>
      <c r="AQ2395" t="str">
        <f t="shared" si="3449"/>
        <v/>
      </c>
      <c r="AR2395" t="str">
        <f t="shared" si="3450"/>
        <v>Home</v>
      </c>
      <c r="AS2395" t="str">
        <f t="shared" si="3451"/>
        <v>h</v>
      </c>
      <c r="AT2395" t="str">
        <f t="shared" si="3452"/>
        <v>Offensive</v>
      </c>
      <c r="AU2395" t="str">
        <f t="shared" si="3453"/>
        <v/>
      </c>
      <c r="AV2395" t="str">
        <f t="shared" si="3454"/>
        <v/>
      </c>
      <c r="AW2395" t="str" cm="1">
        <f t="array" ref="AW2395">IFERROR(IF(O2395&lt;&gt;"",O2395,IF(OR($S2395="",$T2395=""),"",IF(O2395&lt;&gt;"",O2395,IF($T2395&lt;&gt;"",_xlfn._xlws.FILTER(O:O,($BU:$BU=$BU2395)*($I:$I=$I2395)*($T:$T=$T2395)*($S:$S=_xlfn.MINIFS($S:$S,$T:$T,"="&amp;$T2395)),"")))))&amp;"",IF(O2395="","",""))&amp;""</f>
        <v>OffensivePlay_Zone-Breakout</v>
      </c>
      <c r="AX2395" t="str" cm="1">
        <f t="array" ref="AX2395">IFERROR(IF(P2395&lt;&gt;"",P2395,IF(OR($S2395="",$T2395=""),"",IF($T2395&lt;&gt;"",_xlfn._xlws.FILTER(P:P,($BU:$BU=$BU2395)*($I:$I=$I2395)*($T:$T=$T2395)*($S:$S=_xlfn.MINIFS($S:$S,$T:$T,"="&amp;$T2395)),""))))&amp;"",IF(P2395="","",""))&amp;""</f>
        <v/>
      </c>
      <c r="AY2395" t="str" cm="1">
        <f t="array" ref="AY2395">IFERROR(IF(Q2395&lt;&gt;"",Q2395,IF(OR($S2395="",$T2395=""),"",IF($T2395&lt;&gt;"",_xlfn._xlws.FILTER(Q:Q,($BU:$BU=$BU2395)*($I:$I=$I2395)*($T:$T=$T2395)*($S:$S=_xlfn.MINIFS($S:$S,$T:$T,"="&amp;$T2395)),""))))&amp;"",IF(Q2395="","",""))&amp;""</f>
        <v>u</v>
      </c>
      <c r="AZ2395" t="str" cm="1">
        <f t="array" ref="AZ2395">IFERROR(IF(R2395&lt;&gt;"",R2395,IF(OR($S2395="",$T2395=""),"",IF($T2395&lt;&gt;"",_xlfn._xlws.FILTER(R:R,($BU:$BU=$BU2395)*($I:$I=$I2395)*($T:$T=$T2395)*($S:$S=_xlfn.MINIFS($S:$S,$T:$T,"="&amp;$T2395)),""))))&amp;"",IF(R2395="","",""))&amp;""</f>
        <v/>
      </c>
      <c r="BA2395" s="6">
        <f t="shared" si="3455"/>
        <v>210</v>
      </c>
      <c r="BB2395">
        <f t="shared" ref="BB2395:BD2395" si="3487">BB2394</f>
        <v>18987</v>
      </c>
      <c r="BC2395" t="str">
        <f t="shared" si="3487"/>
        <v>Velodrome</v>
      </c>
      <c r="BD2395" t="str">
        <f t="shared" si="3487"/>
        <v>Outlaws</v>
      </c>
      <c r="BE2395" t="s">
        <v>7</v>
      </c>
      <c r="BF2395" t="s">
        <v>182</v>
      </c>
      <c r="BI2395" cm="1">
        <f t="array" ref="BI2395">IFERROR(_xlfn._xlws.FILTER(shifts!A:A,(shifts!B:B=events!AD2395)*(shifts!AG:AG&gt;=events!BK2395)*(shifts!AH:AH&lt;=events!BL2395)),BI2394)</f>
        <v>83</v>
      </c>
      <c r="BJ2395" s="15">
        <f t="shared" si="3457"/>
        <v>0</v>
      </c>
      <c r="BK2395">
        <f t="shared" si="3458"/>
        <v>860</v>
      </c>
      <c r="BL2395">
        <f t="shared" si="3459"/>
        <v>860</v>
      </c>
      <c r="BM2395" s="15">
        <f>SUMIFS(BJ$2:BJ2395,K$2:K2395,"=Intermission")+SUMIFS(BJ$2:BJ2395,K$2:K2395,"=Timeout")</f>
        <v>143</v>
      </c>
      <c r="BN2395">
        <f t="shared" si="3460"/>
        <v>2303</v>
      </c>
      <c r="BO2395" s="19">
        <f t="shared" si="3461"/>
        <v>2523</v>
      </c>
      <c r="BP2395">
        <f t="shared" si="3462"/>
        <v>2518</v>
      </c>
      <c r="BQ2395" s="17">
        <f t="shared" si="3463"/>
        <v>2523</v>
      </c>
      <c r="BR2395" t="str">
        <f t="shared" si="3464"/>
        <v>event_team_player_1</v>
      </c>
      <c r="BS2395">
        <f>COUNTIFS(S$3:S2395,"="&amp;S2395,AI$3:AI2395,"="&amp;AI2395)</f>
        <v>1</v>
      </c>
      <c r="BT2395" t="str">
        <f>IFERROR(VLOOKUP(BB2395&amp;BU2395&amp;X2395,game_rosters!U:W,3,FALSE),"")</f>
        <v>P100108</v>
      </c>
      <c r="BU2395" t="str">
        <f t="shared" si="3465"/>
        <v>Velodrome</v>
      </c>
    </row>
    <row r="2396" spans="1:73" x14ac:dyDescent="0.2">
      <c r="A2396" t="str">
        <f t="shared" si="3440"/>
        <v/>
      </c>
      <c r="I2396" s="44">
        <v>61</v>
      </c>
      <c r="R2396" s="51">
        <v>1</v>
      </c>
      <c r="S2396">
        <v>1239</v>
      </c>
      <c r="T2396">
        <v>193</v>
      </c>
      <c r="X2396">
        <v>61</v>
      </c>
      <c r="Z2396">
        <v>1</v>
      </c>
      <c r="AA2396">
        <f t="shared" si="3397"/>
        <v>2239</v>
      </c>
      <c r="AB2396">
        <f t="shared" si="3398"/>
        <v>9193</v>
      </c>
      <c r="AC2396">
        <f t="shared" si="3436"/>
        <v>9193</v>
      </c>
      <c r="AD2396" s="6">
        <v>3</v>
      </c>
      <c r="AE2396" t="s">
        <v>745</v>
      </c>
      <c r="AF2396" t="s">
        <v>922</v>
      </c>
      <c r="AG2396" t="s">
        <v>756</v>
      </c>
      <c r="AH2396" t="s">
        <v>756</v>
      </c>
      <c r="AI2396" t="str">
        <f t="shared" si="3441"/>
        <v>e</v>
      </c>
      <c r="AJ2396" t="str">
        <f t="shared" si="3442"/>
        <v/>
      </c>
      <c r="AK2396" t="str">
        <f t="shared" si="3443"/>
        <v/>
      </c>
      <c r="AL2396" t="str">
        <f t="shared" si="3444"/>
        <v/>
      </c>
      <c r="AM2396" t="str">
        <f t="shared" si="3445"/>
        <v/>
      </c>
      <c r="AN2396" t="str">
        <f t="shared" si="3446"/>
        <v>Home</v>
      </c>
      <c r="AO2396" t="str">
        <f t="shared" si="3447"/>
        <v>h</v>
      </c>
      <c r="AP2396" t="str">
        <f t="shared" si="3448"/>
        <v/>
      </c>
      <c r="AQ2396" t="str">
        <f t="shared" si="3449"/>
        <v/>
      </c>
      <c r="AR2396" t="str">
        <f t="shared" si="3450"/>
        <v>Home</v>
      </c>
      <c r="AS2396" t="str">
        <f t="shared" si="3451"/>
        <v>h</v>
      </c>
      <c r="AT2396" t="str">
        <f t="shared" si="3452"/>
        <v>Offensive</v>
      </c>
      <c r="AU2396" t="str">
        <f t="shared" si="3453"/>
        <v/>
      </c>
      <c r="AV2396" t="str">
        <f t="shared" si="3454"/>
        <v/>
      </c>
      <c r="AW2396" t="str" cm="1">
        <f t="array" ref="AW2396">IFERROR(IF(O2396&lt;&gt;"",O2396,IF(OR($S2396="",$T2396=""),"",IF(O2396&lt;&gt;"",O2396,IF($T2396&lt;&gt;"",_xlfn._xlws.FILTER(O:O,($BU:$BU=$BU2396)*($I:$I=$I2396)*($T:$T=$T2396)*($S:$S=_xlfn.MINIFS($S:$S,$T:$T,"="&amp;$T2396)),"")))))&amp;"",IF(O2396="","",""))&amp;""</f>
        <v/>
      </c>
      <c r="AX2396" t="str" cm="1">
        <f t="array" ref="AX2396">IFERROR(IF(P2396&lt;&gt;"",P2396,IF(OR($S2396="",$T2396=""),"",IF($T2396&lt;&gt;"",_xlfn._xlws.FILTER(P:P,($BU:$BU=$BU2396)*($I:$I=$I2396)*($T:$T=$T2396)*($S:$S=_xlfn.MINIFS($S:$S,$T:$T,"="&amp;$T2396)),""))))&amp;"",IF(P2396="","",""))&amp;""</f>
        <v/>
      </c>
      <c r="AY2396" t="str" cm="1">
        <f t="array" ref="AY2396">IFERROR(IF(Q2396&lt;&gt;"",Q2396,IF(OR($S2396="",$T2396=""),"",IF($T2396&lt;&gt;"",_xlfn._xlws.FILTER(Q:Q,($BU:$BU=$BU2396)*($I:$I=$I2396)*($T:$T=$T2396)*($S:$S=_xlfn.MINIFS($S:$S,$T:$T,"="&amp;$T2396)),""))))&amp;"",IF(Q2396="","",""))&amp;""</f>
        <v/>
      </c>
      <c r="AZ2396" t="str" cm="1">
        <f t="array" ref="AZ2396">IFERROR(IF(R2396&lt;&gt;"",R2396,IF(OR($S2396="",$T2396=""),"",IF($T2396&lt;&gt;"",_xlfn._xlws.FILTER(R:R,($BU:$BU=$BU2396)*($I:$I=$I2396)*($T:$T=$T2396)*($S:$S=_xlfn.MINIFS($S:$S,$T:$T,"="&amp;$T2396)),""))))&amp;"",IF(R2396="","",""))&amp;""</f>
        <v>1</v>
      </c>
      <c r="BA2396" s="6">
        <f t="shared" si="3455"/>
        <v>210</v>
      </c>
      <c r="BB2396">
        <f t="shared" ref="BB2396:BD2396" si="3488">BB2395</f>
        <v>18987</v>
      </c>
      <c r="BC2396" t="str">
        <f t="shared" si="3488"/>
        <v>Velodrome</v>
      </c>
      <c r="BD2396" t="str">
        <f t="shared" si="3488"/>
        <v>Outlaws</v>
      </c>
      <c r="BE2396" t="s">
        <v>7</v>
      </c>
      <c r="BF2396" t="s">
        <v>182</v>
      </c>
      <c r="BI2396" cm="1">
        <f t="array" ref="BI2396">IFERROR(_xlfn._xlws.FILTER(shifts!A:A,(shifts!B:B=events!AD2396)*(shifts!AG:AG&gt;=events!BK2396)*(shifts!AH:AH&lt;=events!BL2396)),BI2395)</f>
        <v>83</v>
      </c>
      <c r="BJ2396" s="15">
        <f t="shared" si="3457"/>
        <v>0</v>
      </c>
      <c r="BK2396">
        <f t="shared" si="3458"/>
        <v>860</v>
      </c>
      <c r="BL2396">
        <f t="shared" si="3459"/>
        <v>860</v>
      </c>
      <c r="BM2396" s="15">
        <f>SUMIFS(BJ$2:BJ2396,K$2:K2396,"=Intermission")+SUMIFS(BJ$2:BJ2396,K$2:K2396,"=Timeout")</f>
        <v>143</v>
      </c>
      <c r="BN2396">
        <f t="shared" si="3460"/>
        <v>2303</v>
      </c>
      <c r="BO2396" s="19">
        <f t="shared" si="3461"/>
        <v>2523</v>
      </c>
      <c r="BP2396">
        <f t="shared" si="3462"/>
        <v>2518</v>
      </c>
      <c r="BQ2396" s="17">
        <f t="shared" si="3463"/>
        <v>2523</v>
      </c>
      <c r="BR2396" t="str">
        <f t="shared" si="3464"/>
        <v>event_team_player_2</v>
      </c>
      <c r="BS2396">
        <f>COUNTIFS(S$3:S2396,"="&amp;S2396,AI$3:AI2396,"="&amp;AI2396)</f>
        <v>2</v>
      </c>
      <c r="BT2396" t="str">
        <f>IFERROR(VLOOKUP(BB2396&amp;BU2396&amp;X2396,game_rosters!U:W,3,FALSE),"")</f>
        <v>P100224</v>
      </c>
      <c r="BU2396" t="str">
        <f t="shared" si="3465"/>
        <v>Velodrome</v>
      </c>
    </row>
    <row r="2397" spans="1:73" x14ac:dyDescent="0.2">
      <c r="A2397" t="str">
        <f t="shared" si="3440"/>
        <v/>
      </c>
      <c r="I2397" s="44">
        <v>25</v>
      </c>
      <c r="O2397" t="s">
        <v>610</v>
      </c>
      <c r="Q2397" t="s">
        <v>594</v>
      </c>
      <c r="R2397" s="51">
        <v>1</v>
      </c>
      <c r="S2397">
        <v>1239</v>
      </c>
      <c r="T2397">
        <v>193</v>
      </c>
      <c r="X2397">
        <v>25</v>
      </c>
      <c r="AA2397">
        <f t="shared" ref="AA2397:AA2460" si="3489">S2397+1000</f>
        <v>2239</v>
      </c>
      <c r="AB2397">
        <f t="shared" ref="AB2397:AB2460" si="3490">IF(T2397&lt;&gt;"",9000+T2397,"")</f>
        <v>9193</v>
      </c>
      <c r="AC2397">
        <f t="shared" si="3436"/>
        <v>9193</v>
      </c>
      <c r="AD2397" s="6">
        <v>3</v>
      </c>
      <c r="AE2397" t="s">
        <v>745</v>
      </c>
      <c r="AF2397" t="s">
        <v>922</v>
      </c>
      <c r="AG2397" t="s">
        <v>756</v>
      </c>
      <c r="AH2397" t="s">
        <v>756</v>
      </c>
      <c r="AI2397" t="str">
        <f t="shared" si="3441"/>
        <v>o</v>
      </c>
      <c r="AJ2397" t="str">
        <f t="shared" si="3442"/>
        <v/>
      </c>
      <c r="AK2397" t="str">
        <f t="shared" si="3443"/>
        <v/>
      </c>
      <c r="AL2397" t="str">
        <f t="shared" si="3444"/>
        <v/>
      </c>
      <c r="AM2397" t="str">
        <f t="shared" si="3445"/>
        <v/>
      </c>
      <c r="AN2397" t="str">
        <f t="shared" si="3446"/>
        <v>Home</v>
      </c>
      <c r="AO2397" t="str">
        <f t="shared" si="3447"/>
        <v>h</v>
      </c>
      <c r="AP2397" t="str">
        <f t="shared" si="3448"/>
        <v/>
      </c>
      <c r="AQ2397" t="str">
        <f t="shared" si="3449"/>
        <v/>
      </c>
      <c r="AR2397" t="str">
        <f t="shared" si="3450"/>
        <v>Home</v>
      </c>
      <c r="AS2397" t="str">
        <f t="shared" si="3451"/>
        <v>h</v>
      </c>
      <c r="AT2397" t="str">
        <f t="shared" si="3452"/>
        <v>Defensive</v>
      </c>
      <c r="AU2397" t="str">
        <f t="shared" si="3453"/>
        <v/>
      </c>
      <c r="AV2397" t="str">
        <f t="shared" si="3454"/>
        <v/>
      </c>
      <c r="AW2397" t="str" cm="1">
        <f t="array" ref="AW2397">IFERROR(IF(O2397&lt;&gt;"",O2397,IF(OR($S2397="",$T2397=""),"",IF(O2397&lt;&gt;"",O2397,IF($T2397&lt;&gt;"",_xlfn._xlws.FILTER(O:O,($BU:$BU=$BU2397)*($I:$I=$I2397)*($T:$T=$T2397)*($S:$S=_xlfn.MINIFS($S:$S,$T:$T,"="&amp;$T2397)),"")))))&amp;"",IF(O2397="","",""))&amp;""</f>
        <v>Offensive_Zone-AttemptedKeepin</v>
      </c>
      <c r="AX2397" t="str" cm="1">
        <f t="array" ref="AX2397">IFERROR(IF(P2397&lt;&gt;"",P2397,IF(OR($S2397="",$T2397=""),"",IF($T2397&lt;&gt;"",_xlfn._xlws.FILTER(P:P,($BU:$BU=$BU2397)*($I:$I=$I2397)*($T:$T=$T2397)*($S:$S=_xlfn.MINIFS($S:$S,$T:$T,"="&amp;$T2397)),""))))&amp;"",IF(P2397="","",""))&amp;""</f>
        <v/>
      </c>
      <c r="AY2397" t="str" cm="1">
        <f t="array" ref="AY2397">IFERROR(IF(Q2397&lt;&gt;"",Q2397,IF(OR($S2397="",$T2397=""),"",IF($T2397&lt;&gt;"",_xlfn._xlws.FILTER(Q:Q,($BU:$BU=$BU2397)*($I:$I=$I2397)*($T:$T=$T2397)*($S:$S=_xlfn.MINIFS($S:$S,$T:$T,"="&amp;$T2397)),""))))&amp;"",IF(Q2397="","",""))&amp;""</f>
        <v>u</v>
      </c>
      <c r="AZ2397" t="str" cm="1">
        <f t="array" ref="AZ2397">IFERROR(IF(R2397&lt;&gt;"",R2397,IF(OR($S2397="",$T2397=""),"",IF($T2397&lt;&gt;"",_xlfn._xlws.FILTER(R:R,($BU:$BU=$BU2397)*($I:$I=$I2397)*($T:$T=$T2397)*($S:$S=_xlfn.MINIFS($S:$S,$T:$T,"="&amp;$T2397)),""))))&amp;"",IF(R2397="","",""))&amp;""</f>
        <v>1</v>
      </c>
      <c r="BA2397" s="6">
        <f t="shared" si="3455"/>
        <v>210</v>
      </c>
      <c r="BB2397">
        <f t="shared" ref="BB2397:BD2397" si="3491">BB2396</f>
        <v>18987</v>
      </c>
      <c r="BC2397" t="str">
        <f t="shared" si="3491"/>
        <v>Velodrome</v>
      </c>
      <c r="BD2397" t="str">
        <f t="shared" si="3491"/>
        <v>Outlaws</v>
      </c>
      <c r="BE2397" t="s">
        <v>7</v>
      </c>
      <c r="BF2397" t="s">
        <v>182</v>
      </c>
      <c r="BI2397" cm="1">
        <f t="array" ref="BI2397">IFERROR(_xlfn._xlws.FILTER(shifts!A:A,(shifts!B:B=events!AD2397)*(shifts!AG:AG&gt;=events!BK2397)*(shifts!AH:AH&lt;=events!BL2397)),BI2396)</f>
        <v>83</v>
      </c>
      <c r="BJ2397" s="15">
        <f t="shared" si="3457"/>
        <v>0</v>
      </c>
      <c r="BK2397">
        <f t="shared" si="3458"/>
        <v>860</v>
      </c>
      <c r="BL2397">
        <f t="shared" si="3459"/>
        <v>860</v>
      </c>
      <c r="BM2397" s="15">
        <f>SUMIFS(BJ$2:BJ2397,K$2:K2397,"=Intermission")+SUMIFS(BJ$2:BJ2397,K$2:K2397,"=Timeout")</f>
        <v>143</v>
      </c>
      <c r="BN2397">
        <f t="shared" si="3460"/>
        <v>2303</v>
      </c>
      <c r="BO2397" s="19">
        <f t="shared" si="3461"/>
        <v>2523</v>
      </c>
      <c r="BP2397">
        <f t="shared" si="3462"/>
        <v>2518</v>
      </c>
      <c r="BQ2397" s="17">
        <f t="shared" si="3463"/>
        <v>2523</v>
      </c>
      <c r="BR2397" t="str">
        <f t="shared" si="3464"/>
        <v>opp_team_player_1</v>
      </c>
      <c r="BS2397">
        <f>COUNTIFS(S$3:S2397,"="&amp;S2397,AI$3:AI2397,"="&amp;AI2397)</f>
        <v>1</v>
      </c>
      <c r="BT2397" t="str">
        <f>IFERROR(VLOOKUP(BB2397&amp;BU2397&amp;X2397,game_rosters!U:W,3,FALSE),"")</f>
        <v>P100170</v>
      </c>
      <c r="BU2397" t="str">
        <f t="shared" si="3465"/>
        <v>Outlaws</v>
      </c>
    </row>
    <row r="2398" spans="1:73" x14ac:dyDescent="0.2">
      <c r="A2398">
        <f t="shared" si="3440"/>
        <v>1</v>
      </c>
      <c r="I2398" s="44">
        <v>22</v>
      </c>
      <c r="K2398" t="s">
        <v>238</v>
      </c>
      <c r="L2398" t="s">
        <v>184</v>
      </c>
      <c r="M2398" t="s">
        <v>376</v>
      </c>
      <c r="N2398" t="s">
        <v>594</v>
      </c>
      <c r="O2398" t="s">
        <v>569</v>
      </c>
      <c r="Q2398" t="s">
        <v>594</v>
      </c>
      <c r="S2398">
        <v>1240</v>
      </c>
      <c r="T2398">
        <v>193</v>
      </c>
      <c r="W2398" t="s">
        <v>735</v>
      </c>
      <c r="X2398">
        <v>22</v>
      </c>
      <c r="Z2398">
        <v>1</v>
      </c>
      <c r="AA2398">
        <f t="shared" si="3489"/>
        <v>2240</v>
      </c>
      <c r="AB2398">
        <f t="shared" si="3490"/>
        <v>9193</v>
      </c>
      <c r="AC2398">
        <f t="shared" si="3436"/>
        <v>9193</v>
      </c>
      <c r="AD2398" s="6">
        <v>3</v>
      </c>
      <c r="AE2398" t="s">
        <v>745</v>
      </c>
      <c r="AF2398" t="s">
        <v>922</v>
      </c>
      <c r="AG2398" t="s">
        <v>756</v>
      </c>
      <c r="AH2398" t="s">
        <v>756</v>
      </c>
      <c r="AI2398" t="str">
        <f t="shared" si="3441"/>
        <v>e</v>
      </c>
      <c r="AJ2398" t="str">
        <f t="shared" si="3442"/>
        <v/>
      </c>
      <c r="AK2398" t="str">
        <f t="shared" si="3443"/>
        <v/>
      </c>
      <c r="AL2398" t="str">
        <f t="shared" si="3444"/>
        <v/>
      </c>
      <c r="AM2398" t="str">
        <f t="shared" si="3445"/>
        <v/>
      </c>
      <c r="AN2398" t="str">
        <f t="shared" si="3446"/>
        <v>Home</v>
      </c>
      <c r="AO2398" t="str">
        <f t="shared" si="3447"/>
        <v>h</v>
      </c>
      <c r="AP2398" t="str">
        <f t="shared" si="3448"/>
        <v/>
      </c>
      <c r="AQ2398" t="str">
        <f t="shared" si="3449"/>
        <v/>
      </c>
      <c r="AR2398" t="str">
        <f t="shared" si="3450"/>
        <v>Home</v>
      </c>
      <c r="AS2398" t="str">
        <f t="shared" si="3451"/>
        <v>h</v>
      </c>
      <c r="AT2398" t="str">
        <f t="shared" si="3452"/>
        <v>Offensive</v>
      </c>
      <c r="AU2398" t="str">
        <f t="shared" si="3453"/>
        <v/>
      </c>
      <c r="AV2398" t="str">
        <f t="shared" si="3454"/>
        <v/>
      </c>
      <c r="AW2398" t="str" cm="1">
        <f t="array" ref="AW2398">IFERROR(IF(O2398&lt;&gt;"",O2398,IF(OR($S2398="",$T2398=""),"",IF(O2398&lt;&gt;"",O2398,IF($T2398&lt;&gt;"",_xlfn._xlws.FILTER(O:O,($BU:$BU=$BU2398)*($I:$I=$I2398)*($T:$T=$T2398)*($S:$S=_xlfn.MINIFS($S:$S,$T:$T,"="&amp;$T2398)),"")))))&amp;"",IF(O2398="","",""))&amp;""</f>
        <v>OffensivePlay_Zone-Breakout</v>
      </c>
      <c r="AX2398" t="str" cm="1">
        <f t="array" ref="AX2398">IFERROR(IF(P2398&lt;&gt;"",P2398,IF(OR($S2398="",$T2398=""),"",IF($T2398&lt;&gt;"",_xlfn._xlws.FILTER(P:P,($BU:$BU=$BU2398)*($I:$I=$I2398)*($T:$T=$T2398)*($S:$S=_xlfn.MINIFS($S:$S,$T:$T,"="&amp;$T2398)),""))))&amp;"",IF(P2398="","",""))&amp;""</f>
        <v/>
      </c>
      <c r="AY2398" t="str" cm="1">
        <f t="array" ref="AY2398">IFERROR(IF(Q2398&lt;&gt;"",Q2398,IF(OR($S2398="",$T2398=""),"",IF($T2398&lt;&gt;"",_xlfn._xlws.FILTER(Q:Q,($BU:$BU=$BU2398)*($I:$I=$I2398)*($T:$T=$T2398)*($S:$S=_xlfn.MINIFS($S:$S,$T:$T,"="&amp;$T2398)),""))))&amp;"",IF(Q2398="","",""))&amp;""</f>
        <v>u</v>
      </c>
      <c r="AZ2398" t="str" cm="1">
        <f t="array" ref="AZ2398">IFERROR(IF(R2398&lt;&gt;"",R2398,IF(OR($S2398="",$T2398=""),"",IF($T2398&lt;&gt;"",_xlfn._xlws.FILTER(R:R,($BU:$BU=$BU2398)*($I:$I=$I2398)*($T:$T=$T2398)*($S:$S=_xlfn.MINIFS($S:$S,$T:$T,"="&amp;$T2398)),""))))&amp;"",IF(R2398="","",""))&amp;""</f>
        <v/>
      </c>
      <c r="BA2398" s="6">
        <f t="shared" si="3455"/>
        <v>211</v>
      </c>
      <c r="BB2398">
        <f t="shared" ref="BB2398:BD2398" si="3492">BB2397</f>
        <v>18987</v>
      </c>
      <c r="BC2398" t="str">
        <f t="shared" si="3492"/>
        <v>Velodrome</v>
      </c>
      <c r="BD2398" t="str">
        <f t="shared" si="3492"/>
        <v>Outlaws</v>
      </c>
      <c r="BE2398" t="s">
        <v>238</v>
      </c>
      <c r="BF2398" t="s">
        <v>184</v>
      </c>
      <c r="BI2398" cm="1">
        <f t="array" ref="BI2398">IFERROR(_xlfn._xlws.FILTER(shifts!A:A,(shifts!B:B=events!AD2398)*(shifts!AG:AG&gt;=events!BK2398)*(shifts!AH:AH&lt;=events!BL2398)),BI2397)</f>
        <v>83</v>
      </c>
      <c r="BJ2398" s="15">
        <f t="shared" si="3457"/>
        <v>0</v>
      </c>
      <c r="BK2398">
        <f t="shared" si="3458"/>
        <v>860</v>
      </c>
      <c r="BL2398">
        <f t="shared" si="3459"/>
        <v>860</v>
      </c>
      <c r="BM2398" s="15">
        <f>SUMIFS(BJ$2:BJ2398,K$2:K2398,"=Intermission")+SUMIFS(BJ$2:BJ2398,K$2:K2398,"=Timeout")</f>
        <v>143</v>
      </c>
      <c r="BN2398">
        <f t="shared" si="3460"/>
        <v>2303</v>
      </c>
      <c r="BO2398" s="19">
        <f t="shared" si="3461"/>
        <v>2523</v>
      </c>
      <c r="BP2398">
        <f t="shared" si="3462"/>
        <v>2518</v>
      </c>
      <c r="BQ2398" s="17">
        <f t="shared" si="3463"/>
        <v>2523</v>
      </c>
      <c r="BR2398" t="str">
        <f t="shared" si="3464"/>
        <v>event_team_player_1</v>
      </c>
      <c r="BS2398">
        <f>COUNTIFS(S$3:S2398,"="&amp;S2398,AI$3:AI2398,"="&amp;AI2398)</f>
        <v>1</v>
      </c>
      <c r="BT2398" t="str">
        <f>IFERROR(VLOOKUP(BB2398&amp;BU2398&amp;X2398,game_rosters!U:W,3,FALSE),"")</f>
        <v>P100108</v>
      </c>
      <c r="BU2398" t="str">
        <f t="shared" si="3465"/>
        <v>Velodrome</v>
      </c>
    </row>
    <row r="2399" spans="1:73" x14ac:dyDescent="0.2">
      <c r="A2399" t="str">
        <f t="shared" si="3440"/>
        <v/>
      </c>
      <c r="I2399" s="44">
        <v>61</v>
      </c>
      <c r="R2399" s="51">
        <v>1</v>
      </c>
      <c r="S2399">
        <v>1240</v>
      </c>
      <c r="T2399">
        <v>193</v>
      </c>
      <c r="X2399">
        <v>61</v>
      </c>
      <c r="Z2399">
        <v>1</v>
      </c>
      <c r="AA2399">
        <f t="shared" si="3489"/>
        <v>2240</v>
      </c>
      <c r="AB2399">
        <f t="shared" si="3490"/>
        <v>9193</v>
      </c>
      <c r="AC2399">
        <f t="shared" si="3436"/>
        <v>9193</v>
      </c>
      <c r="AD2399" s="6">
        <v>3</v>
      </c>
      <c r="AE2399" t="s">
        <v>745</v>
      </c>
      <c r="AF2399" t="s">
        <v>922</v>
      </c>
      <c r="AG2399" t="s">
        <v>756</v>
      </c>
      <c r="AH2399" t="s">
        <v>756</v>
      </c>
      <c r="AI2399" t="str">
        <f t="shared" si="3441"/>
        <v>e</v>
      </c>
      <c r="AJ2399" t="str">
        <f t="shared" si="3442"/>
        <v/>
      </c>
      <c r="AK2399" t="str">
        <f t="shared" si="3443"/>
        <v/>
      </c>
      <c r="AL2399" t="str">
        <f t="shared" si="3444"/>
        <v/>
      </c>
      <c r="AM2399" t="str">
        <f t="shared" si="3445"/>
        <v/>
      </c>
      <c r="AN2399" t="str">
        <f t="shared" si="3446"/>
        <v>Home</v>
      </c>
      <c r="AO2399" t="str">
        <f t="shared" si="3447"/>
        <v>h</v>
      </c>
      <c r="AP2399" t="str">
        <f t="shared" si="3448"/>
        <v/>
      </c>
      <c r="AQ2399" t="str">
        <f t="shared" si="3449"/>
        <v/>
      </c>
      <c r="AR2399" t="str">
        <f t="shared" si="3450"/>
        <v>Home</v>
      </c>
      <c r="AS2399" t="str">
        <f t="shared" si="3451"/>
        <v>h</v>
      </c>
      <c r="AT2399" t="str">
        <f t="shared" si="3452"/>
        <v>Offensive</v>
      </c>
      <c r="AU2399" t="str">
        <f t="shared" si="3453"/>
        <v/>
      </c>
      <c r="AV2399" t="str">
        <f t="shared" si="3454"/>
        <v/>
      </c>
      <c r="AW2399" t="str" cm="1">
        <f t="array" ref="AW2399">IFERROR(IF(O2399&lt;&gt;"",O2399,IF(OR($S2399="",$T2399=""),"",IF(O2399&lt;&gt;"",O2399,IF($T2399&lt;&gt;"",_xlfn._xlws.FILTER(O:O,($BU:$BU=$BU2399)*($I:$I=$I2399)*($T:$T=$T2399)*($S:$S=_xlfn.MINIFS($S:$S,$T:$T,"="&amp;$T2399)),"")))))&amp;"",IF(O2399="","",""))&amp;""</f>
        <v/>
      </c>
      <c r="AX2399" t="str" cm="1">
        <f t="array" ref="AX2399">IFERROR(IF(P2399&lt;&gt;"",P2399,IF(OR($S2399="",$T2399=""),"",IF($T2399&lt;&gt;"",_xlfn._xlws.FILTER(P:P,($BU:$BU=$BU2399)*($I:$I=$I2399)*($T:$T=$T2399)*($S:$S=_xlfn.MINIFS($S:$S,$T:$T,"="&amp;$T2399)),""))))&amp;"",IF(P2399="","",""))&amp;""</f>
        <v/>
      </c>
      <c r="AY2399" t="str" cm="1">
        <f t="array" ref="AY2399">IFERROR(IF(Q2399&lt;&gt;"",Q2399,IF(OR($S2399="",$T2399=""),"",IF($T2399&lt;&gt;"",_xlfn._xlws.FILTER(Q:Q,($BU:$BU=$BU2399)*($I:$I=$I2399)*($T:$T=$T2399)*($S:$S=_xlfn.MINIFS($S:$S,$T:$T,"="&amp;$T2399)),""))))&amp;"",IF(Q2399="","",""))&amp;""</f>
        <v/>
      </c>
      <c r="AZ2399" t="str" cm="1">
        <f t="array" ref="AZ2399">IFERROR(IF(R2399&lt;&gt;"",R2399,IF(OR($S2399="",$T2399=""),"",IF($T2399&lt;&gt;"",_xlfn._xlws.FILTER(R:R,($BU:$BU=$BU2399)*($I:$I=$I2399)*($T:$T=$T2399)*($S:$S=_xlfn.MINIFS($S:$S,$T:$T,"="&amp;$T2399)),""))))&amp;"",IF(R2399="","",""))&amp;""</f>
        <v>1</v>
      </c>
      <c r="BA2399" s="6">
        <f t="shared" si="3455"/>
        <v>211</v>
      </c>
      <c r="BB2399">
        <f t="shared" ref="BB2399:BD2399" si="3493">BB2398</f>
        <v>18987</v>
      </c>
      <c r="BC2399" t="str">
        <f t="shared" si="3493"/>
        <v>Velodrome</v>
      </c>
      <c r="BD2399" t="str">
        <f t="shared" si="3493"/>
        <v>Outlaws</v>
      </c>
      <c r="BE2399" t="s">
        <v>238</v>
      </c>
      <c r="BF2399" t="s">
        <v>184</v>
      </c>
      <c r="BI2399" cm="1">
        <f t="array" ref="BI2399">IFERROR(_xlfn._xlws.FILTER(shifts!A:A,(shifts!B:B=events!AD2399)*(shifts!AG:AG&gt;=events!BK2399)*(shifts!AH:AH&lt;=events!BL2399)),BI2398)</f>
        <v>83</v>
      </c>
      <c r="BJ2399" s="15">
        <f t="shared" si="3457"/>
        <v>0</v>
      </c>
      <c r="BK2399">
        <f t="shared" si="3458"/>
        <v>860</v>
      </c>
      <c r="BL2399">
        <f t="shared" si="3459"/>
        <v>860</v>
      </c>
      <c r="BM2399" s="15">
        <f>SUMIFS(BJ$2:BJ2399,K$2:K2399,"=Intermission")+SUMIFS(BJ$2:BJ2399,K$2:K2399,"=Timeout")</f>
        <v>143</v>
      </c>
      <c r="BN2399">
        <f t="shared" si="3460"/>
        <v>2303</v>
      </c>
      <c r="BO2399" s="19">
        <f t="shared" si="3461"/>
        <v>2523</v>
      </c>
      <c r="BP2399">
        <f t="shared" si="3462"/>
        <v>2518</v>
      </c>
      <c r="BQ2399" s="17">
        <f t="shared" si="3463"/>
        <v>2523</v>
      </c>
      <c r="BR2399" t="str">
        <f t="shared" si="3464"/>
        <v>event_team_player_2</v>
      </c>
      <c r="BS2399">
        <f>COUNTIFS(S$3:S2399,"="&amp;S2399,AI$3:AI2399,"="&amp;AI2399)</f>
        <v>2</v>
      </c>
      <c r="BT2399" t="str">
        <f>IFERROR(VLOOKUP(BB2399&amp;BU2399&amp;X2399,game_rosters!U:W,3,FALSE),"")</f>
        <v>P100224</v>
      </c>
      <c r="BU2399" t="str">
        <f t="shared" si="3465"/>
        <v>Velodrome</v>
      </c>
    </row>
    <row r="2400" spans="1:73" x14ac:dyDescent="0.2">
      <c r="A2400" t="str">
        <f t="shared" si="3440"/>
        <v/>
      </c>
      <c r="I2400" s="44">
        <v>25</v>
      </c>
      <c r="O2400" t="s">
        <v>610</v>
      </c>
      <c r="Q2400" t="s">
        <v>594</v>
      </c>
      <c r="R2400" s="51">
        <v>1</v>
      </c>
      <c r="S2400">
        <v>1240</v>
      </c>
      <c r="T2400">
        <v>193</v>
      </c>
      <c r="X2400">
        <v>25</v>
      </c>
      <c r="AA2400">
        <f t="shared" si="3489"/>
        <v>2240</v>
      </c>
      <c r="AB2400">
        <f t="shared" si="3490"/>
        <v>9193</v>
      </c>
      <c r="AC2400">
        <f t="shared" si="3436"/>
        <v>9193</v>
      </c>
      <c r="AD2400" s="6">
        <v>3</v>
      </c>
      <c r="AE2400" t="s">
        <v>745</v>
      </c>
      <c r="AF2400" t="s">
        <v>922</v>
      </c>
      <c r="AG2400" t="s">
        <v>756</v>
      </c>
      <c r="AH2400" t="s">
        <v>756</v>
      </c>
      <c r="AI2400" t="str">
        <f t="shared" si="3441"/>
        <v>o</v>
      </c>
      <c r="AJ2400" t="str">
        <f t="shared" si="3442"/>
        <v/>
      </c>
      <c r="AK2400" t="str">
        <f t="shared" si="3443"/>
        <v/>
      </c>
      <c r="AL2400" t="str">
        <f t="shared" si="3444"/>
        <v/>
      </c>
      <c r="AM2400" t="str">
        <f t="shared" si="3445"/>
        <v/>
      </c>
      <c r="AN2400" t="str">
        <f t="shared" si="3446"/>
        <v>Home</v>
      </c>
      <c r="AO2400" t="str">
        <f t="shared" si="3447"/>
        <v>h</v>
      </c>
      <c r="AP2400" t="str">
        <f t="shared" si="3448"/>
        <v/>
      </c>
      <c r="AQ2400" t="str">
        <f t="shared" si="3449"/>
        <v/>
      </c>
      <c r="AR2400" t="str">
        <f t="shared" si="3450"/>
        <v>Home</v>
      </c>
      <c r="AS2400" t="str">
        <f t="shared" si="3451"/>
        <v>h</v>
      </c>
      <c r="AT2400" t="str">
        <f t="shared" si="3452"/>
        <v>Defensive</v>
      </c>
      <c r="AU2400" t="str">
        <f t="shared" si="3453"/>
        <v/>
      </c>
      <c r="AV2400" t="str">
        <f t="shared" si="3454"/>
        <v/>
      </c>
      <c r="AW2400" t="str" cm="1">
        <f t="array" ref="AW2400">IFERROR(IF(O2400&lt;&gt;"",O2400,IF(OR($S2400="",$T2400=""),"",IF(O2400&lt;&gt;"",O2400,IF($T2400&lt;&gt;"",_xlfn._xlws.FILTER(O:O,($BU:$BU=$BU2400)*($I:$I=$I2400)*($T:$T=$T2400)*($S:$S=_xlfn.MINIFS($S:$S,$T:$T,"="&amp;$T2400)),"")))))&amp;"",IF(O2400="","",""))&amp;""</f>
        <v>Offensive_Zone-AttemptedKeepin</v>
      </c>
      <c r="AX2400" t="str" cm="1">
        <f t="array" ref="AX2400">IFERROR(IF(P2400&lt;&gt;"",P2400,IF(OR($S2400="",$T2400=""),"",IF($T2400&lt;&gt;"",_xlfn._xlws.FILTER(P:P,($BU:$BU=$BU2400)*($I:$I=$I2400)*($T:$T=$T2400)*($S:$S=_xlfn.MINIFS($S:$S,$T:$T,"="&amp;$T2400)),""))))&amp;"",IF(P2400="","",""))&amp;""</f>
        <v/>
      </c>
      <c r="AY2400" t="str" cm="1">
        <f t="array" ref="AY2400">IFERROR(IF(Q2400&lt;&gt;"",Q2400,IF(OR($S2400="",$T2400=""),"",IF($T2400&lt;&gt;"",_xlfn._xlws.FILTER(Q:Q,($BU:$BU=$BU2400)*($I:$I=$I2400)*($T:$T=$T2400)*($S:$S=_xlfn.MINIFS($S:$S,$T:$T,"="&amp;$T2400)),""))))&amp;"",IF(Q2400="","",""))&amp;""</f>
        <v>u</v>
      </c>
      <c r="AZ2400" t="str" cm="1">
        <f t="array" ref="AZ2400">IFERROR(IF(R2400&lt;&gt;"",R2400,IF(OR($S2400="",$T2400=""),"",IF($T2400&lt;&gt;"",_xlfn._xlws.FILTER(R:R,($BU:$BU=$BU2400)*($I:$I=$I2400)*($T:$T=$T2400)*($S:$S=_xlfn.MINIFS($S:$S,$T:$T,"="&amp;$T2400)),""))))&amp;"",IF(R2400="","",""))&amp;""</f>
        <v>1</v>
      </c>
      <c r="BA2400" s="6">
        <f t="shared" si="3455"/>
        <v>211</v>
      </c>
      <c r="BB2400">
        <f t="shared" ref="BB2400:BD2400" si="3494">BB2399</f>
        <v>18987</v>
      </c>
      <c r="BC2400" t="str">
        <f t="shared" si="3494"/>
        <v>Velodrome</v>
      </c>
      <c r="BD2400" t="str">
        <f t="shared" si="3494"/>
        <v>Outlaws</v>
      </c>
      <c r="BE2400" t="s">
        <v>238</v>
      </c>
      <c r="BF2400" t="s">
        <v>184</v>
      </c>
      <c r="BI2400" cm="1">
        <f t="array" ref="BI2400">IFERROR(_xlfn._xlws.FILTER(shifts!A:A,(shifts!B:B=events!AD2400)*(shifts!AG:AG&gt;=events!BK2400)*(shifts!AH:AH&lt;=events!BL2400)),BI2399)</f>
        <v>83</v>
      </c>
      <c r="BJ2400" s="15">
        <f t="shared" si="3457"/>
        <v>0</v>
      </c>
      <c r="BK2400">
        <f t="shared" si="3458"/>
        <v>860</v>
      </c>
      <c r="BL2400">
        <f t="shared" si="3459"/>
        <v>860</v>
      </c>
      <c r="BM2400" s="15">
        <f>SUMIFS(BJ$2:BJ2400,K$2:K2400,"=Intermission")+SUMIFS(BJ$2:BJ2400,K$2:K2400,"=Timeout")</f>
        <v>143</v>
      </c>
      <c r="BN2400">
        <f t="shared" si="3460"/>
        <v>2303</v>
      </c>
      <c r="BO2400" s="19">
        <f t="shared" si="3461"/>
        <v>2523</v>
      </c>
      <c r="BP2400">
        <f t="shared" si="3462"/>
        <v>2518</v>
      </c>
      <c r="BQ2400" s="17">
        <f t="shared" si="3463"/>
        <v>2523</v>
      </c>
      <c r="BR2400" t="str">
        <f t="shared" si="3464"/>
        <v>opp_team_player_1</v>
      </c>
      <c r="BS2400">
        <f>COUNTIFS(S$3:S2400,"="&amp;S2400,AI$3:AI2400,"="&amp;AI2400)</f>
        <v>1</v>
      </c>
      <c r="BT2400" t="str">
        <f>IFERROR(VLOOKUP(BB2400&amp;BU2400&amp;X2400,game_rosters!U:W,3,FALSE),"")</f>
        <v>P100170</v>
      </c>
      <c r="BU2400" t="str">
        <f t="shared" si="3465"/>
        <v>Outlaws</v>
      </c>
    </row>
    <row r="2401" spans="1:73" x14ac:dyDescent="0.2">
      <c r="A2401">
        <f t="shared" si="3440"/>
        <v>1</v>
      </c>
      <c r="I2401" s="44">
        <v>22</v>
      </c>
      <c r="K2401" t="s">
        <v>9</v>
      </c>
      <c r="L2401" t="s">
        <v>173</v>
      </c>
      <c r="M2401" t="s">
        <v>74</v>
      </c>
      <c r="N2401" t="s">
        <v>594</v>
      </c>
      <c r="O2401" t="s">
        <v>569</v>
      </c>
      <c r="Q2401" t="s">
        <v>594</v>
      </c>
      <c r="S2401">
        <v>1241</v>
      </c>
      <c r="T2401">
        <v>193</v>
      </c>
      <c r="W2401" t="s">
        <v>735</v>
      </c>
      <c r="X2401">
        <v>22</v>
      </c>
      <c r="Z2401">
        <v>1</v>
      </c>
      <c r="AA2401">
        <f t="shared" si="3489"/>
        <v>2241</v>
      </c>
      <c r="AB2401">
        <f t="shared" si="3490"/>
        <v>9193</v>
      </c>
      <c r="AC2401">
        <f t="shared" si="3436"/>
        <v>9193</v>
      </c>
      <c r="AD2401" s="6">
        <v>3</v>
      </c>
      <c r="AE2401" t="s">
        <v>745</v>
      </c>
      <c r="AF2401" t="s">
        <v>922</v>
      </c>
      <c r="AG2401" t="s">
        <v>756</v>
      </c>
      <c r="AH2401" t="s">
        <v>756</v>
      </c>
      <c r="AI2401" t="str">
        <f t="shared" si="3441"/>
        <v>e</v>
      </c>
      <c r="AJ2401" t="str">
        <f t="shared" si="3442"/>
        <v/>
      </c>
      <c r="AK2401" t="str">
        <f t="shared" si="3443"/>
        <v/>
      </c>
      <c r="AL2401" t="str">
        <f t="shared" si="3444"/>
        <v/>
      </c>
      <c r="AM2401" t="str">
        <f t="shared" si="3445"/>
        <v/>
      </c>
      <c r="AN2401" t="str">
        <f t="shared" si="3446"/>
        <v>Home</v>
      </c>
      <c r="AO2401" t="str">
        <f t="shared" si="3447"/>
        <v>h</v>
      </c>
      <c r="AP2401" t="str">
        <f t="shared" si="3448"/>
        <v/>
      </c>
      <c r="AQ2401" t="str">
        <f t="shared" si="3449"/>
        <v/>
      </c>
      <c r="AR2401" t="str">
        <f t="shared" si="3450"/>
        <v>Home</v>
      </c>
      <c r="AS2401" t="str">
        <f t="shared" si="3451"/>
        <v>h</v>
      </c>
      <c r="AT2401" t="str">
        <f t="shared" si="3452"/>
        <v>Offensive</v>
      </c>
      <c r="AU2401" t="str">
        <f t="shared" si="3453"/>
        <v/>
      </c>
      <c r="AV2401" t="str">
        <f t="shared" si="3454"/>
        <v/>
      </c>
      <c r="AW2401" t="str" cm="1">
        <f t="array" ref="AW2401">IFERROR(IF(O2401&lt;&gt;"",O2401,IF(OR($S2401="",$T2401=""),"",IF(O2401&lt;&gt;"",O2401,IF($T2401&lt;&gt;"",_xlfn._xlws.FILTER(O:O,($BU:$BU=$BU2401)*($I:$I=$I2401)*($T:$T=$T2401)*($S:$S=_xlfn.MINIFS($S:$S,$T:$T,"="&amp;$T2401)),"")))))&amp;"",IF(O2401="","",""))&amp;""</f>
        <v>OffensivePlay_Zone-Breakout</v>
      </c>
      <c r="AX2401" t="str" cm="1">
        <f t="array" ref="AX2401">IFERROR(IF(P2401&lt;&gt;"",P2401,IF(OR($S2401="",$T2401=""),"",IF($T2401&lt;&gt;"",_xlfn._xlws.FILTER(P:P,($BU:$BU=$BU2401)*($I:$I=$I2401)*($T:$T=$T2401)*($S:$S=_xlfn.MINIFS($S:$S,$T:$T,"="&amp;$T2401)),""))))&amp;"",IF(P2401="","",""))&amp;""</f>
        <v/>
      </c>
      <c r="AY2401" t="str" cm="1">
        <f t="array" ref="AY2401">IFERROR(IF(Q2401&lt;&gt;"",Q2401,IF(OR($S2401="",$T2401=""),"",IF($T2401&lt;&gt;"",_xlfn._xlws.FILTER(Q:Q,($BU:$BU=$BU2401)*($I:$I=$I2401)*($T:$T=$T2401)*($S:$S=_xlfn.MINIFS($S:$S,$T:$T,"="&amp;$T2401)),""))))&amp;"",IF(Q2401="","",""))&amp;""</f>
        <v>u</v>
      </c>
      <c r="AZ2401" t="str" cm="1">
        <f t="array" ref="AZ2401">IFERROR(IF(R2401&lt;&gt;"",R2401,IF(OR($S2401="",$T2401=""),"",IF($T2401&lt;&gt;"",_xlfn._xlws.FILTER(R:R,($BU:$BU=$BU2401)*($I:$I=$I2401)*($T:$T=$T2401)*($S:$S=_xlfn.MINIFS($S:$S,$T:$T,"="&amp;$T2401)),""))))&amp;"",IF(R2401="","",""))&amp;""</f>
        <v/>
      </c>
      <c r="BA2401" s="6">
        <f t="shared" si="3455"/>
        <v>211</v>
      </c>
      <c r="BB2401">
        <f t="shared" ref="BB2401:BD2401" si="3495">BB2400</f>
        <v>18987</v>
      </c>
      <c r="BC2401" t="str">
        <f t="shared" si="3495"/>
        <v>Velodrome</v>
      </c>
      <c r="BD2401" t="str">
        <f t="shared" si="3495"/>
        <v>Outlaws</v>
      </c>
      <c r="BE2401" t="s">
        <v>9</v>
      </c>
      <c r="BF2401" t="s">
        <v>173</v>
      </c>
      <c r="BI2401" cm="1">
        <f t="array" ref="BI2401">IFERROR(_xlfn._xlws.FILTER(shifts!A:A,(shifts!B:B=events!AD2401)*(shifts!AG:AG&gt;=events!BK2401)*(shifts!AH:AH&lt;=events!BL2401)),BI2400)</f>
        <v>83</v>
      </c>
      <c r="BJ2401" s="15">
        <f t="shared" si="3457"/>
        <v>0</v>
      </c>
      <c r="BK2401">
        <f t="shared" si="3458"/>
        <v>860</v>
      </c>
      <c r="BL2401">
        <f t="shared" si="3459"/>
        <v>860</v>
      </c>
      <c r="BM2401" s="15">
        <f>SUMIFS(BJ$2:BJ2401,K$2:K2401,"=Intermission")+SUMIFS(BJ$2:BJ2401,K$2:K2401,"=Timeout")</f>
        <v>143</v>
      </c>
      <c r="BN2401">
        <f t="shared" si="3460"/>
        <v>2303</v>
      </c>
      <c r="BO2401" s="19">
        <f t="shared" si="3461"/>
        <v>2523</v>
      </c>
      <c r="BP2401">
        <f t="shared" si="3462"/>
        <v>2518</v>
      </c>
      <c r="BQ2401" s="17">
        <f t="shared" si="3463"/>
        <v>2523</v>
      </c>
      <c r="BR2401" t="str">
        <f t="shared" si="3464"/>
        <v>event_team_player_1</v>
      </c>
      <c r="BS2401">
        <f>COUNTIFS(S$3:S2401,"="&amp;S2401,AI$3:AI2401,"="&amp;AI2401)</f>
        <v>1</v>
      </c>
      <c r="BT2401" t="str">
        <f>IFERROR(VLOOKUP(BB2401&amp;BU2401&amp;X2401,game_rosters!U:W,3,FALSE),"")</f>
        <v>P100108</v>
      </c>
      <c r="BU2401" t="str">
        <f t="shared" si="3465"/>
        <v>Velodrome</v>
      </c>
    </row>
    <row r="2402" spans="1:73" x14ac:dyDescent="0.2">
      <c r="A2402" t="str">
        <f t="shared" si="3440"/>
        <v/>
      </c>
      <c r="I2402" s="44">
        <v>61</v>
      </c>
      <c r="R2402" s="51">
        <v>1</v>
      </c>
      <c r="S2402">
        <v>1241</v>
      </c>
      <c r="T2402">
        <v>193</v>
      </c>
      <c r="X2402">
        <v>61</v>
      </c>
      <c r="Z2402">
        <v>1</v>
      </c>
      <c r="AA2402">
        <f t="shared" si="3489"/>
        <v>2241</v>
      </c>
      <c r="AB2402">
        <f t="shared" si="3490"/>
        <v>9193</v>
      </c>
      <c r="AC2402">
        <f t="shared" si="3436"/>
        <v>9193</v>
      </c>
      <c r="AD2402" s="6">
        <v>3</v>
      </c>
      <c r="AE2402" t="s">
        <v>745</v>
      </c>
      <c r="AF2402" t="s">
        <v>922</v>
      </c>
      <c r="AG2402" t="s">
        <v>756</v>
      </c>
      <c r="AH2402" t="s">
        <v>756</v>
      </c>
      <c r="AI2402" t="str">
        <f t="shared" si="3441"/>
        <v>e</v>
      </c>
      <c r="AJ2402" t="str">
        <f t="shared" si="3442"/>
        <v/>
      </c>
      <c r="AK2402" t="str">
        <f t="shared" si="3443"/>
        <v/>
      </c>
      <c r="AL2402" t="str">
        <f t="shared" si="3444"/>
        <v/>
      </c>
      <c r="AM2402" t="str">
        <f t="shared" si="3445"/>
        <v/>
      </c>
      <c r="AN2402" t="str">
        <f t="shared" si="3446"/>
        <v>Home</v>
      </c>
      <c r="AO2402" t="str">
        <f t="shared" si="3447"/>
        <v>h</v>
      </c>
      <c r="AP2402" t="str">
        <f t="shared" si="3448"/>
        <v/>
      </c>
      <c r="AQ2402" t="str">
        <f t="shared" si="3449"/>
        <v/>
      </c>
      <c r="AR2402" t="str">
        <f t="shared" si="3450"/>
        <v>Home</v>
      </c>
      <c r="AS2402" t="str">
        <f t="shared" si="3451"/>
        <v>h</v>
      </c>
      <c r="AT2402" t="str">
        <f t="shared" si="3452"/>
        <v>Offensive</v>
      </c>
      <c r="AU2402" t="str">
        <f t="shared" si="3453"/>
        <v/>
      </c>
      <c r="AV2402" t="str">
        <f t="shared" si="3454"/>
        <v/>
      </c>
      <c r="AW2402" t="str" cm="1">
        <f t="array" ref="AW2402">IFERROR(IF(O2402&lt;&gt;"",O2402,IF(OR($S2402="",$T2402=""),"",IF(O2402&lt;&gt;"",O2402,IF($T2402&lt;&gt;"",_xlfn._xlws.FILTER(O:O,($BU:$BU=$BU2402)*($I:$I=$I2402)*($T:$T=$T2402)*($S:$S=_xlfn.MINIFS($S:$S,$T:$T,"="&amp;$T2402)),"")))))&amp;"",IF(O2402="","",""))&amp;""</f>
        <v/>
      </c>
      <c r="AX2402" t="str" cm="1">
        <f t="array" ref="AX2402">IFERROR(IF(P2402&lt;&gt;"",P2402,IF(OR($S2402="",$T2402=""),"",IF($T2402&lt;&gt;"",_xlfn._xlws.FILTER(P:P,($BU:$BU=$BU2402)*($I:$I=$I2402)*($T:$T=$T2402)*($S:$S=_xlfn.MINIFS($S:$S,$T:$T,"="&amp;$T2402)),""))))&amp;"",IF(P2402="","",""))&amp;""</f>
        <v/>
      </c>
      <c r="AY2402" t="str" cm="1">
        <f t="array" ref="AY2402">IFERROR(IF(Q2402&lt;&gt;"",Q2402,IF(OR($S2402="",$T2402=""),"",IF($T2402&lt;&gt;"",_xlfn._xlws.FILTER(Q:Q,($BU:$BU=$BU2402)*($I:$I=$I2402)*($T:$T=$T2402)*($S:$S=_xlfn.MINIFS($S:$S,$T:$T,"="&amp;$T2402)),""))))&amp;"",IF(Q2402="","",""))&amp;""</f>
        <v/>
      </c>
      <c r="AZ2402" t="str" cm="1">
        <f t="array" ref="AZ2402">IFERROR(IF(R2402&lt;&gt;"",R2402,IF(OR($S2402="",$T2402=""),"",IF($T2402&lt;&gt;"",_xlfn._xlws.FILTER(R:R,($BU:$BU=$BU2402)*($I:$I=$I2402)*($T:$T=$T2402)*($S:$S=_xlfn.MINIFS($S:$S,$T:$T,"="&amp;$T2402)),""))))&amp;"",IF(R2402="","",""))&amp;""</f>
        <v>1</v>
      </c>
      <c r="BA2402" s="6">
        <f t="shared" si="3455"/>
        <v>211</v>
      </c>
      <c r="BB2402">
        <f t="shared" ref="BB2402:BD2402" si="3496">BB2401</f>
        <v>18987</v>
      </c>
      <c r="BC2402" t="str">
        <f t="shared" si="3496"/>
        <v>Velodrome</v>
      </c>
      <c r="BD2402" t="str">
        <f t="shared" si="3496"/>
        <v>Outlaws</v>
      </c>
      <c r="BE2402" t="s">
        <v>9</v>
      </c>
      <c r="BF2402" t="s">
        <v>173</v>
      </c>
      <c r="BI2402" cm="1">
        <f t="array" ref="BI2402">IFERROR(_xlfn._xlws.FILTER(shifts!A:A,(shifts!B:B=events!AD2402)*(shifts!AG:AG&gt;=events!BK2402)*(shifts!AH:AH&lt;=events!BL2402)),BI2401)</f>
        <v>83</v>
      </c>
      <c r="BJ2402" s="15">
        <f t="shared" si="3457"/>
        <v>0</v>
      </c>
      <c r="BK2402">
        <f t="shared" si="3458"/>
        <v>860</v>
      </c>
      <c r="BL2402">
        <f t="shared" si="3459"/>
        <v>860</v>
      </c>
      <c r="BM2402" s="15">
        <f>SUMIFS(BJ$2:BJ2402,K$2:K2402,"=Intermission")+SUMIFS(BJ$2:BJ2402,K$2:K2402,"=Timeout")</f>
        <v>143</v>
      </c>
      <c r="BN2402">
        <f t="shared" si="3460"/>
        <v>2303</v>
      </c>
      <c r="BO2402" s="19">
        <f t="shared" si="3461"/>
        <v>2523</v>
      </c>
      <c r="BP2402">
        <f t="shared" si="3462"/>
        <v>2518</v>
      </c>
      <c r="BQ2402" s="17">
        <f t="shared" si="3463"/>
        <v>2523</v>
      </c>
      <c r="BR2402" t="str">
        <f t="shared" si="3464"/>
        <v>event_team_player_2</v>
      </c>
      <c r="BS2402">
        <f>COUNTIFS(S$3:S2402,"="&amp;S2402,AI$3:AI2402,"="&amp;AI2402)</f>
        <v>2</v>
      </c>
      <c r="BT2402" t="str">
        <f>IFERROR(VLOOKUP(BB2402&amp;BU2402&amp;X2402,game_rosters!U:W,3,FALSE),"")</f>
        <v>P100224</v>
      </c>
      <c r="BU2402" t="str">
        <f t="shared" si="3465"/>
        <v>Velodrome</v>
      </c>
    </row>
    <row r="2403" spans="1:73" x14ac:dyDescent="0.2">
      <c r="A2403" t="str">
        <f t="shared" si="3440"/>
        <v/>
      </c>
      <c r="I2403" s="44">
        <v>25</v>
      </c>
      <c r="O2403" t="s">
        <v>610</v>
      </c>
      <c r="Q2403" t="s">
        <v>594</v>
      </c>
      <c r="R2403" s="51">
        <v>1</v>
      </c>
      <c r="S2403">
        <v>1241</v>
      </c>
      <c r="T2403">
        <v>193</v>
      </c>
      <c r="X2403">
        <v>25</v>
      </c>
      <c r="AA2403">
        <f t="shared" si="3489"/>
        <v>2241</v>
      </c>
      <c r="AB2403">
        <f t="shared" si="3490"/>
        <v>9193</v>
      </c>
      <c r="AC2403">
        <f t="shared" si="3436"/>
        <v>9193</v>
      </c>
      <c r="AD2403" s="6">
        <v>3</v>
      </c>
      <c r="AE2403" t="s">
        <v>745</v>
      </c>
      <c r="AF2403" t="s">
        <v>922</v>
      </c>
      <c r="AG2403" t="s">
        <v>756</v>
      </c>
      <c r="AH2403" t="s">
        <v>756</v>
      </c>
      <c r="AI2403" t="str">
        <f t="shared" si="3441"/>
        <v>o</v>
      </c>
      <c r="AJ2403" t="str">
        <f t="shared" si="3442"/>
        <v/>
      </c>
      <c r="AK2403" t="str">
        <f t="shared" si="3443"/>
        <v/>
      </c>
      <c r="AL2403" t="str">
        <f t="shared" si="3444"/>
        <v/>
      </c>
      <c r="AM2403" t="str">
        <f t="shared" si="3445"/>
        <v/>
      </c>
      <c r="AN2403" t="str">
        <f t="shared" si="3446"/>
        <v>Home</v>
      </c>
      <c r="AO2403" t="str">
        <f t="shared" si="3447"/>
        <v>h</v>
      </c>
      <c r="AP2403" t="str">
        <f t="shared" si="3448"/>
        <v/>
      </c>
      <c r="AQ2403" t="str">
        <f t="shared" si="3449"/>
        <v/>
      </c>
      <c r="AR2403" t="str">
        <f t="shared" si="3450"/>
        <v>Home</v>
      </c>
      <c r="AS2403" t="str">
        <f t="shared" si="3451"/>
        <v>h</v>
      </c>
      <c r="AT2403" t="str">
        <f t="shared" si="3452"/>
        <v>Defensive</v>
      </c>
      <c r="AU2403" t="str">
        <f t="shared" si="3453"/>
        <v/>
      </c>
      <c r="AV2403" t="str">
        <f t="shared" si="3454"/>
        <v/>
      </c>
      <c r="AW2403" t="str" cm="1">
        <f t="array" ref="AW2403">IFERROR(IF(O2403&lt;&gt;"",O2403,IF(OR($S2403="",$T2403=""),"",IF(O2403&lt;&gt;"",O2403,IF($T2403&lt;&gt;"",_xlfn._xlws.FILTER(O:O,($BU:$BU=$BU2403)*($I:$I=$I2403)*($T:$T=$T2403)*($S:$S=_xlfn.MINIFS($S:$S,$T:$T,"="&amp;$T2403)),"")))))&amp;"",IF(O2403="","",""))&amp;""</f>
        <v>Offensive_Zone-AttemptedKeepin</v>
      </c>
      <c r="AX2403" t="str" cm="1">
        <f t="array" ref="AX2403">IFERROR(IF(P2403&lt;&gt;"",P2403,IF(OR($S2403="",$T2403=""),"",IF($T2403&lt;&gt;"",_xlfn._xlws.FILTER(P:P,($BU:$BU=$BU2403)*($I:$I=$I2403)*($T:$T=$T2403)*($S:$S=_xlfn.MINIFS($S:$S,$T:$T,"="&amp;$T2403)),""))))&amp;"",IF(P2403="","",""))&amp;""</f>
        <v/>
      </c>
      <c r="AY2403" t="str" cm="1">
        <f t="array" ref="AY2403">IFERROR(IF(Q2403&lt;&gt;"",Q2403,IF(OR($S2403="",$T2403=""),"",IF($T2403&lt;&gt;"",_xlfn._xlws.FILTER(Q:Q,($BU:$BU=$BU2403)*($I:$I=$I2403)*($T:$T=$T2403)*($S:$S=_xlfn.MINIFS($S:$S,$T:$T,"="&amp;$T2403)),""))))&amp;"",IF(Q2403="","",""))&amp;""</f>
        <v>u</v>
      </c>
      <c r="AZ2403" t="str" cm="1">
        <f t="array" ref="AZ2403">IFERROR(IF(R2403&lt;&gt;"",R2403,IF(OR($S2403="",$T2403=""),"",IF($T2403&lt;&gt;"",_xlfn._xlws.FILTER(R:R,($BU:$BU=$BU2403)*($I:$I=$I2403)*($T:$T=$T2403)*($S:$S=_xlfn.MINIFS($S:$S,$T:$T,"="&amp;$T2403)),""))))&amp;"",IF(R2403="","",""))&amp;""</f>
        <v>1</v>
      </c>
      <c r="BA2403" s="6">
        <f t="shared" si="3455"/>
        <v>211</v>
      </c>
      <c r="BB2403">
        <f t="shared" ref="BB2403:BD2403" si="3497">BB2402</f>
        <v>18987</v>
      </c>
      <c r="BC2403" t="str">
        <f t="shared" si="3497"/>
        <v>Velodrome</v>
      </c>
      <c r="BD2403" t="str">
        <f t="shared" si="3497"/>
        <v>Outlaws</v>
      </c>
      <c r="BE2403" t="s">
        <v>9</v>
      </c>
      <c r="BF2403" t="s">
        <v>173</v>
      </c>
      <c r="BI2403" cm="1">
        <f t="array" ref="BI2403">IFERROR(_xlfn._xlws.FILTER(shifts!A:A,(shifts!B:B=events!AD2403)*(shifts!AG:AG&gt;=events!BK2403)*(shifts!AH:AH&lt;=events!BL2403)),BI2402)</f>
        <v>83</v>
      </c>
      <c r="BJ2403" s="15">
        <f t="shared" si="3457"/>
        <v>0</v>
      </c>
      <c r="BK2403">
        <f t="shared" si="3458"/>
        <v>860</v>
      </c>
      <c r="BL2403">
        <f t="shared" si="3459"/>
        <v>860</v>
      </c>
      <c r="BM2403" s="15">
        <f>SUMIFS(BJ$2:BJ2403,K$2:K2403,"=Intermission")+SUMIFS(BJ$2:BJ2403,K$2:K2403,"=Timeout")</f>
        <v>143</v>
      </c>
      <c r="BN2403">
        <f t="shared" si="3460"/>
        <v>2303</v>
      </c>
      <c r="BO2403" s="19">
        <f t="shared" si="3461"/>
        <v>2523</v>
      </c>
      <c r="BP2403">
        <f t="shared" si="3462"/>
        <v>2518</v>
      </c>
      <c r="BQ2403" s="17">
        <f t="shared" si="3463"/>
        <v>2523</v>
      </c>
      <c r="BR2403" t="str">
        <f t="shared" si="3464"/>
        <v>opp_team_player_1</v>
      </c>
      <c r="BS2403">
        <f>COUNTIFS(S$3:S2403,"="&amp;S2403,AI$3:AI2403,"="&amp;AI2403)</f>
        <v>1</v>
      </c>
      <c r="BT2403" t="str">
        <f>IFERROR(VLOOKUP(BB2403&amp;BU2403&amp;X2403,game_rosters!U:W,3,FALSE),"")</f>
        <v>P100170</v>
      </c>
      <c r="BU2403" t="str">
        <f t="shared" si="3465"/>
        <v>Outlaws</v>
      </c>
    </row>
    <row r="2404" spans="1:73" x14ac:dyDescent="0.2">
      <c r="A2404">
        <f t="shared" si="3440"/>
        <v>1</v>
      </c>
      <c r="I2404" s="44">
        <v>4</v>
      </c>
      <c r="K2404" t="s">
        <v>13</v>
      </c>
      <c r="L2404" t="s">
        <v>586</v>
      </c>
      <c r="N2404" t="s">
        <v>594</v>
      </c>
      <c r="O2404" t="s">
        <v>600</v>
      </c>
      <c r="Q2404" t="s">
        <v>594</v>
      </c>
      <c r="R2404" s="51">
        <v>1</v>
      </c>
      <c r="S2404">
        <v>1242</v>
      </c>
      <c r="T2404" t="s">
        <v>756</v>
      </c>
      <c r="W2404" t="s">
        <v>731</v>
      </c>
      <c r="X2404">
        <v>4</v>
      </c>
      <c r="Z2404">
        <v>1</v>
      </c>
      <c r="AA2404">
        <f t="shared" si="3489"/>
        <v>2242</v>
      </c>
      <c r="AB2404" t="str">
        <f t="shared" si="3490"/>
        <v/>
      </c>
      <c r="AC2404">
        <f t="shared" si="3436"/>
        <v>2242</v>
      </c>
      <c r="AD2404" s="6">
        <v>3</v>
      </c>
      <c r="AE2404" t="s">
        <v>745</v>
      </c>
      <c r="AF2404" t="s">
        <v>743</v>
      </c>
      <c r="AG2404" t="s">
        <v>745</v>
      </c>
      <c r="AH2404" t="s">
        <v>744</v>
      </c>
      <c r="AI2404" t="str">
        <f t="shared" si="3441"/>
        <v>e</v>
      </c>
      <c r="AJ2404" t="str">
        <f t="shared" si="3442"/>
        <v/>
      </c>
      <c r="AK2404" t="str">
        <f t="shared" si="3443"/>
        <v/>
      </c>
      <c r="AL2404" t="str">
        <f t="shared" si="3444"/>
        <v/>
      </c>
      <c r="AM2404" t="str">
        <f t="shared" si="3445"/>
        <v/>
      </c>
      <c r="AN2404" t="str">
        <f t="shared" si="3446"/>
        <v>Away</v>
      </c>
      <c r="AO2404" t="str">
        <f t="shared" si="3447"/>
        <v>a</v>
      </c>
      <c r="AP2404" t="str">
        <f t="shared" si="3448"/>
        <v/>
      </c>
      <c r="AQ2404" t="str">
        <f t="shared" si="3449"/>
        <v/>
      </c>
      <c r="AR2404" t="str">
        <f t="shared" si="3450"/>
        <v>Away</v>
      </c>
      <c r="AS2404" t="str">
        <f t="shared" si="3451"/>
        <v>a</v>
      </c>
      <c r="AT2404" t="str">
        <f t="shared" si="3452"/>
        <v>Offensive</v>
      </c>
      <c r="AU2404" t="str">
        <f t="shared" si="3453"/>
        <v/>
      </c>
      <c r="AV2404" t="str">
        <f t="shared" si="3454"/>
        <v/>
      </c>
      <c r="AW2404" t="str" cm="1">
        <f t="array" ref="AW2404">IFERROR(IF(O2404&lt;&gt;"",O2404,IF(OR($S2404="",$T2404=""),"",IF(O2404&lt;&gt;"",O2404,IF($T2404&lt;&gt;"",_xlfn._xlws.FILTER(O:O,($BU:$BU=$BU2404)*($I:$I=$I2404)*($T:$T=$T2404)*($S:$S=_xlfn.MINIFS($S:$S,$T:$T,"="&amp;$T2404)),"")))))&amp;"",IF(O2404="","",""))&amp;""</f>
        <v>OffensivePlay_Zone-PuckRetreivalTurnover</v>
      </c>
      <c r="AX2404" t="str" cm="1">
        <f t="array" ref="AX2404">IFERROR(IF(P2404&lt;&gt;"",P2404,IF(OR($S2404="",$T2404=""),"",IF($T2404&lt;&gt;"",_xlfn._xlws.FILTER(P:P,($BU:$BU=$BU2404)*($I:$I=$I2404)*($T:$T=$T2404)*($S:$S=_xlfn.MINIFS($S:$S,$T:$T,"="&amp;$T2404)),""))))&amp;"",IF(P2404="","",""))&amp;""</f>
        <v/>
      </c>
      <c r="AY2404" t="str" cm="1">
        <f t="array" ref="AY2404">IFERROR(IF(Q2404&lt;&gt;"",Q2404,IF(OR($S2404="",$T2404=""),"",IF($T2404&lt;&gt;"",_xlfn._xlws.FILTER(Q:Q,($BU:$BU=$BU2404)*($I:$I=$I2404)*($T:$T=$T2404)*($S:$S=_xlfn.MINIFS($S:$S,$T:$T,"="&amp;$T2404)),""))))&amp;"",IF(Q2404="","",""))&amp;""</f>
        <v>u</v>
      </c>
      <c r="AZ2404" t="str" cm="1">
        <f t="array" ref="AZ2404">IFERROR(IF(R2404&lt;&gt;"",R2404,IF(OR($S2404="",$T2404=""),"",IF($T2404&lt;&gt;"",_xlfn._xlws.FILTER(R:R,($BU:$BU=$BU2404)*($I:$I=$I2404)*($T:$T=$T2404)*($S:$S=_xlfn.MINIFS($S:$S,$T:$T,"="&amp;$T2404)),""))))&amp;"",IF(R2404="","",""))&amp;""</f>
        <v>1</v>
      </c>
      <c r="BA2404" s="6">
        <f t="shared" si="3455"/>
        <v>211</v>
      </c>
      <c r="BB2404">
        <f t="shared" ref="BB2404:BD2404" si="3498">BB2403</f>
        <v>18987</v>
      </c>
      <c r="BC2404" t="str">
        <f t="shared" si="3498"/>
        <v>Velodrome</v>
      </c>
      <c r="BD2404" t="str">
        <f t="shared" si="3498"/>
        <v>Outlaws</v>
      </c>
      <c r="BE2404" t="s">
        <v>13</v>
      </c>
      <c r="BF2404" t="s">
        <v>586</v>
      </c>
      <c r="BI2404" cm="1">
        <f t="array" ref="BI2404">IFERROR(_xlfn._xlws.FILTER(shifts!A:A,(shifts!B:B=events!AD2404)*(shifts!AG:AG&gt;=events!BK2404)*(shifts!AH:AH&lt;=events!BL2404)),BI2403)</f>
        <v>83</v>
      </c>
      <c r="BJ2404" s="15">
        <f t="shared" si="3457"/>
        <v>3</v>
      </c>
      <c r="BK2404">
        <f t="shared" si="3458"/>
        <v>858</v>
      </c>
      <c r="BL2404">
        <f t="shared" si="3459"/>
        <v>855</v>
      </c>
      <c r="BM2404" s="15">
        <f>SUMIFS(BJ$2:BJ2404,K$2:K2404,"=Intermission")+SUMIFS(BJ$2:BJ2404,K$2:K2404,"=Timeout")</f>
        <v>143</v>
      </c>
      <c r="BN2404">
        <f t="shared" si="3460"/>
        <v>2303</v>
      </c>
      <c r="BO2404" s="19">
        <f t="shared" si="3461"/>
        <v>2525</v>
      </c>
      <c r="BP2404">
        <f t="shared" si="3462"/>
        <v>2520</v>
      </c>
      <c r="BQ2404" s="17">
        <f t="shared" si="3463"/>
        <v>2528</v>
      </c>
      <c r="BR2404" t="str">
        <f t="shared" si="3464"/>
        <v>event_team_player_1</v>
      </c>
      <c r="BS2404">
        <f>COUNTIFS(S$3:S2404,"="&amp;S2404,AI$3:AI2404,"="&amp;AI2404)</f>
        <v>1</v>
      </c>
      <c r="BT2404" t="str">
        <f>IFERROR(VLOOKUP(BB2404&amp;BU2404&amp;X2404,game_rosters!U:W,3,FALSE),"")</f>
        <v>P100032</v>
      </c>
      <c r="BU2404" t="str">
        <f t="shared" si="3465"/>
        <v>Outlaws</v>
      </c>
    </row>
    <row r="2405" spans="1:73" x14ac:dyDescent="0.2">
      <c r="A2405" t="str">
        <f t="shared" si="3440"/>
        <v/>
      </c>
      <c r="I2405" s="44">
        <v>70</v>
      </c>
      <c r="R2405" s="51">
        <v>1</v>
      </c>
      <c r="S2405">
        <v>1242</v>
      </c>
      <c r="T2405" t="s">
        <v>756</v>
      </c>
      <c r="X2405">
        <v>70</v>
      </c>
      <c r="AA2405">
        <f t="shared" si="3489"/>
        <v>2242</v>
      </c>
      <c r="AB2405" t="str">
        <f t="shared" si="3490"/>
        <v/>
      </c>
      <c r="AC2405">
        <f t="shared" si="3436"/>
        <v>2242</v>
      </c>
      <c r="AD2405" s="6">
        <v>3</v>
      </c>
      <c r="AE2405" t="s">
        <v>745</v>
      </c>
      <c r="AF2405" t="s">
        <v>743</v>
      </c>
      <c r="AG2405" t="s">
        <v>745</v>
      </c>
      <c r="AH2405" t="s">
        <v>744</v>
      </c>
      <c r="AI2405" t="str">
        <f t="shared" si="3441"/>
        <v>o</v>
      </c>
      <c r="AJ2405" t="str">
        <f t="shared" si="3442"/>
        <v/>
      </c>
      <c r="AK2405" t="str">
        <f t="shared" si="3443"/>
        <v/>
      </c>
      <c r="AL2405" t="str">
        <f t="shared" si="3444"/>
        <v/>
      </c>
      <c r="AM2405" t="str">
        <f t="shared" si="3445"/>
        <v/>
      </c>
      <c r="AN2405" t="str">
        <f t="shared" si="3446"/>
        <v>Away</v>
      </c>
      <c r="AO2405" t="str">
        <f t="shared" si="3447"/>
        <v>a</v>
      </c>
      <c r="AP2405" t="str">
        <f t="shared" si="3448"/>
        <v/>
      </c>
      <c r="AQ2405" t="str">
        <f t="shared" si="3449"/>
        <v/>
      </c>
      <c r="AR2405" t="str">
        <f t="shared" si="3450"/>
        <v>Away</v>
      </c>
      <c r="AS2405" t="str">
        <f t="shared" si="3451"/>
        <v>a</v>
      </c>
      <c r="AT2405" t="str">
        <f t="shared" si="3452"/>
        <v>Defensive</v>
      </c>
      <c r="AU2405" t="str">
        <f t="shared" si="3453"/>
        <v/>
      </c>
      <c r="AV2405" t="str">
        <f t="shared" si="3454"/>
        <v/>
      </c>
      <c r="AW2405" t="str" cm="1">
        <f t="array" ref="AW2405">IFERROR(IF(O2405&lt;&gt;"",O2405,IF(OR($S2405="",$T2405=""),"",IF(O2405&lt;&gt;"",O2405,IF($T2405&lt;&gt;"",_xlfn._xlws.FILTER(O:O,($BU:$BU=$BU2405)*($I:$I=$I2405)*($T:$T=$T2405)*($S:$S=_xlfn.MINIFS($S:$S,$T:$T,"="&amp;$T2405)),"")))))&amp;"",IF(O2405="","",""))&amp;""</f>
        <v/>
      </c>
      <c r="AX2405" t="str" cm="1">
        <f t="array" ref="AX2405">IFERROR(IF(P2405&lt;&gt;"",P2405,IF(OR($S2405="",$T2405=""),"",IF($T2405&lt;&gt;"",_xlfn._xlws.FILTER(P:P,($BU:$BU=$BU2405)*($I:$I=$I2405)*($T:$T=$T2405)*($S:$S=_xlfn.MINIFS($S:$S,$T:$T,"="&amp;$T2405)),""))))&amp;"",IF(P2405="","",""))&amp;""</f>
        <v/>
      </c>
      <c r="AY2405" t="str" cm="1">
        <f t="array" ref="AY2405">IFERROR(IF(Q2405&lt;&gt;"",Q2405,IF(OR($S2405="",$T2405=""),"",IF($T2405&lt;&gt;"",_xlfn._xlws.FILTER(Q:Q,($BU:$BU=$BU2405)*($I:$I=$I2405)*($T:$T=$T2405)*($S:$S=_xlfn.MINIFS($S:$S,$T:$T,"="&amp;$T2405)),""))))&amp;"",IF(Q2405="","",""))&amp;""</f>
        <v/>
      </c>
      <c r="AZ2405" t="str" cm="1">
        <f t="array" ref="AZ2405">IFERROR(IF(R2405&lt;&gt;"",R2405,IF(OR($S2405="",$T2405=""),"",IF($T2405&lt;&gt;"",_xlfn._xlws.FILTER(R:R,($BU:$BU=$BU2405)*($I:$I=$I2405)*($T:$T=$T2405)*($S:$S=_xlfn.MINIFS($S:$S,$T:$T,"="&amp;$T2405)),""))))&amp;"",IF(R2405="","",""))&amp;""</f>
        <v>1</v>
      </c>
      <c r="BA2405" s="6">
        <f t="shared" si="3455"/>
        <v>211</v>
      </c>
      <c r="BB2405">
        <f t="shared" ref="BB2405:BD2405" si="3499">BB2404</f>
        <v>18987</v>
      </c>
      <c r="BC2405" t="str">
        <f t="shared" si="3499"/>
        <v>Velodrome</v>
      </c>
      <c r="BD2405" t="str">
        <f t="shared" si="3499"/>
        <v>Outlaws</v>
      </c>
      <c r="BE2405" t="s">
        <v>13</v>
      </c>
      <c r="BF2405" t="s">
        <v>586</v>
      </c>
      <c r="BI2405" cm="1">
        <f t="array" ref="BI2405">IFERROR(_xlfn._xlws.FILTER(shifts!A:A,(shifts!B:B=events!AD2405)*(shifts!AG:AG&gt;=events!BK2405)*(shifts!AH:AH&lt;=events!BL2405)),BI2404)</f>
        <v>83</v>
      </c>
      <c r="BJ2405" s="15">
        <f t="shared" si="3457"/>
        <v>3</v>
      </c>
      <c r="BK2405">
        <f t="shared" si="3458"/>
        <v>858</v>
      </c>
      <c r="BL2405">
        <f t="shared" si="3459"/>
        <v>855</v>
      </c>
      <c r="BM2405" s="15">
        <f>SUMIFS(BJ$2:BJ2405,K$2:K2405,"=Intermission")+SUMIFS(BJ$2:BJ2405,K$2:K2405,"=Timeout")</f>
        <v>143</v>
      </c>
      <c r="BN2405">
        <f t="shared" si="3460"/>
        <v>2303</v>
      </c>
      <c r="BO2405" s="19">
        <f t="shared" si="3461"/>
        <v>2525</v>
      </c>
      <c r="BP2405">
        <f t="shared" si="3462"/>
        <v>2520</v>
      </c>
      <c r="BQ2405" s="17">
        <f t="shared" si="3463"/>
        <v>2528</v>
      </c>
      <c r="BR2405" t="str">
        <f t="shared" si="3464"/>
        <v>opp_team_player_1</v>
      </c>
      <c r="BS2405">
        <f>COUNTIFS(S$3:S2405,"="&amp;S2405,AI$3:AI2405,"="&amp;AI2405)</f>
        <v>1</v>
      </c>
      <c r="BT2405" t="str">
        <f>IFERROR(VLOOKUP(BB2405&amp;BU2405&amp;X2405,game_rosters!U:W,3,FALSE),"")</f>
        <v>P100001</v>
      </c>
      <c r="BU2405" t="str">
        <f t="shared" si="3465"/>
        <v>Velodrome</v>
      </c>
    </row>
    <row r="2406" spans="1:73" x14ac:dyDescent="0.2">
      <c r="A2406" t="str">
        <f t="shared" si="3440"/>
        <v/>
      </c>
      <c r="I2406" s="44">
        <v>61</v>
      </c>
      <c r="R2406" s="51">
        <v>1</v>
      </c>
      <c r="S2406">
        <v>1242</v>
      </c>
      <c r="T2406" t="s">
        <v>756</v>
      </c>
      <c r="X2406">
        <v>61</v>
      </c>
      <c r="AA2406">
        <f t="shared" si="3489"/>
        <v>2242</v>
      </c>
      <c r="AB2406" t="str">
        <f t="shared" si="3490"/>
        <v/>
      </c>
      <c r="AC2406">
        <f t="shared" si="3436"/>
        <v>2242</v>
      </c>
      <c r="AD2406" s="6">
        <v>3</v>
      </c>
      <c r="AE2406" t="s">
        <v>745</v>
      </c>
      <c r="AF2406" t="s">
        <v>743</v>
      </c>
      <c r="AG2406" t="s">
        <v>745</v>
      </c>
      <c r="AH2406" t="s">
        <v>744</v>
      </c>
      <c r="AI2406" t="str">
        <f t="shared" si="3441"/>
        <v>o</v>
      </c>
      <c r="AJ2406" t="str">
        <f t="shared" si="3442"/>
        <v/>
      </c>
      <c r="AK2406" t="str">
        <f t="shared" si="3443"/>
        <v/>
      </c>
      <c r="AL2406" t="str">
        <f t="shared" si="3444"/>
        <v/>
      </c>
      <c r="AM2406" t="str">
        <f t="shared" si="3445"/>
        <v/>
      </c>
      <c r="AN2406" t="str">
        <f t="shared" si="3446"/>
        <v>Away</v>
      </c>
      <c r="AO2406" t="str">
        <f t="shared" si="3447"/>
        <v>a</v>
      </c>
      <c r="AP2406" t="str">
        <f t="shared" si="3448"/>
        <v/>
      </c>
      <c r="AQ2406" t="str">
        <f t="shared" si="3449"/>
        <v/>
      </c>
      <c r="AR2406" t="str">
        <f t="shared" si="3450"/>
        <v>Away</v>
      </c>
      <c r="AS2406" t="str">
        <f t="shared" si="3451"/>
        <v>a</v>
      </c>
      <c r="AT2406" t="str">
        <f t="shared" si="3452"/>
        <v>Defensive</v>
      </c>
      <c r="AU2406" t="str">
        <f t="shared" si="3453"/>
        <v/>
      </c>
      <c r="AV2406" t="str">
        <f t="shared" si="3454"/>
        <v/>
      </c>
      <c r="AW2406" t="str" cm="1">
        <f t="array" ref="AW2406">IFERROR(IF(O2406&lt;&gt;"",O2406,IF(OR($S2406="",$T2406=""),"",IF(O2406&lt;&gt;"",O2406,IF($T2406&lt;&gt;"",_xlfn._xlws.FILTER(O:O,($BU:$BU=$BU2406)*($I:$I=$I2406)*($T:$T=$T2406)*($S:$S=_xlfn.MINIFS($S:$S,$T:$T,"="&amp;$T2406)),"")))))&amp;"",IF(O2406="","",""))&amp;""</f>
        <v/>
      </c>
      <c r="AX2406" t="str" cm="1">
        <f t="array" ref="AX2406">IFERROR(IF(P2406&lt;&gt;"",P2406,IF(OR($S2406="",$T2406=""),"",IF($T2406&lt;&gt;"",_xlfn._xlws.FILTER(P:P,($BU:$BU=$BU2406)*($I:$I=$I2406)*($T:$T=$T2406)*($S:$S=_xlfn.MINIFS($S:$S,$T:$T,"="&amp;$T2406)),""))))&amp;"",IF(P2406="","",""))&amp;""</f>
        <v/>
      </c>
      <c r="AY2406" t="str" cm="1">
        <f t="array" ref="AY2406">IFERROR(IF(Q2406&lt;&gt;"",Q2406,IF(OR($S2406="",$T2406=""),"",IF($T2406&lt;&gt;"",_xlfn._xlws.FILTER(Q:Q,($BU:$BU=$BU2406)*($I:$I=$I2406)*($T:$T=$T2406)*($S:$S=_xlfn.MINIFS($S:$S,$T:$T,"="&amp;$T2406)),""))))&amp;"",IF(Q2406="","",""))&amp;""</f>
        <v/>
      </c>
      <c r="AZ2406" t="str" cm="1">
        <f t="array" ref="AZ2406">IFERROR(IF(R2406&lt;&gt;"",R2406,IF(OR($S2406="",$T2406=""),"",IF($T2406&lt;&gt;"",_xlfn._xlws.FILTER(R:R,($BU:$BU=$BU2406)*($I:$I=$I2406)*($T:$T=$T2406)*($S:$S=_xlfn.MINIFS($S:$S,$T:$T,"="&amp;$T2406)),""))))&amp;"",IF(R2406="","",""))&amp;""</f>
        <v>1</v>
      </c>
      <c r="BA2406" s="6">
        <f t="shared" si="3455"/>
        <v>211</v>
      </c>
      <c r="BB2406">
        <f t="shared" ref="BB2406:BD2406" si="3500">BB2405</f>
        <v>18987</v>
      </c>
      <c r="BC2406" t="str">
        <f t="shared" si="3500"/>
        <v>Velodrome</v>
      </c>
      <c r="BD2406" t="str">
        <f t="shared" si="3500"/>
        <v>Outlaws</v>
      </c>
      <c r="BE2406" t="s">
        <v>13</v>
      </c>
      <c r="BF2406" t="s">
        <v>586</v>
      </c>
      <c r="BI2406" cm="1">
        <f t="array" ref="BI2406">IFERROR(_xlfn._xlws.FILTER(shifts!A:A,(shifts!B:B=events!AD2406)*(shifts!AG:AG&gt;=events!BK2406)*(shifts!AH:AH&lt;=events!BL2406)),BI2405)</f>
        <v>83</v>
      </c>
      <c r="BJ2406" s="15">
        <f t="shared" si="3457"/>
        <v>3</v>
      </c>
      <c r="BK2406">
        <f t="shared" si="3458"/>
        <v>858</v>
      </c>
      <c r="BL2406">
        <f t="shared" si="3459"/>
        <v>855</v>
      </c>
      <c r="BM2406" s="15">
        <f>SUMIFS(BJ$2:BJ2406,K$2:K2406,"=Intermission")+SUMIFS(BJ$2:BJ2406,K$2:K2406,"=Timeout")</f>
        <v>143</v>
      </c>
      <c r="BN2406">
        <f t="shared" si="3460"/>
        <v>2303</v>
      </c>
      <c r="BO2406" s="19">
        <f t="shared" si="3461"/>
        <v>2525</v>
      </c>
      <c r="BP2406">
        <f t="shared" si="3462"/>
        <v>2520</v>
      </c>
      <c r="BQ2406" s="17">
        <f t="shared" si="3463"/>
        <v>2528</v>
      </c>
      <c r="BR2406" t="str">
        <f t="shared" si="3464"/>
        <v>opp_team_player_2</v>
      </c>
      <c r="BS2406">
        <f>COUNTIFS(S$3:S2406,"="&amp;S2406,AI$3:AI2406,"="&amp;AI2406)</f>
        <v>2</v>
      </c>
      <c r="BT2406" t="str">
        <f>IFERROR(VLOOKUP(BB2406&amp;BU2406&amp;X2406,game_rosters!U:W,3,FALSE),"")</f>
        <v>P100224</v>
      </c>
      <c r="BU2406" t="str">
        <f t="shared" si="3465"/>
        <v>Velodrome</v>
      </c>
    </row>
    <row r="2407" spans="1:73" x14ac:dyDescent="0.2">
      <c r="A2407">
        <f t="shared" si="3440"/>
        <v>1</v>
      </c>
      <c r="I2407" s="44">
        <v>4</v>
      </c>
      <c r="K2407" t="s">
        <v>9</v>
      </c>
      <c r="L2407" t="s">
        <v>173</v>
      </c>
      <c r="M2407" t="s">
        <v>71</v>
      </c>
      <c r="N2407" t="s">
        <v>594</v>
      </c>
      <c r="S2407">
        <v>1243</v>
      </c>
      <c r="T2407" t="s">
        <v>756</v>
      </c>
      <c r="W2407" t="s">
        <v>731</v>
      </c>
      <c r="X2407">
        <v>4</v>
      </c>
      <c r="Z2407">
        <v>1</v>
      </c>
      <c r="AA2407">
        <f t="shared" si="3489"/>
        <v>2243</v>
      </c>
      <c r="AB2407" t="str">
        <f t="shared" si="3490"/>
        <v/>
      </c>
      <c r="AC2407">
        <f t="shared" si="3436"/>
        <v>2243</v>
      </c>
      <c r="AD2407" s="6">
        <v>3</v>
      </c>
      <c r="AE2407" t="s">
        <v>745</v>
      </c>
      <c r="AF2407" t="s">
        <v>744</v>
      </c>
      <c r="AG2407" t="s">
        <v>756</v>
      </c>
      <c r="AH2407" t="s">
        <v>756</v>
      </c>
      <c r="AI2407" t="str">
        <f t="shared" si="3441"/>
        <v>e</v>
      </c>
      <c r="AJ2407" t="str">
        <f t="shared" si="3442"/>
        <v/>
      </c>
      <c r="AK2407" t="str">
        <f t="shared" si="3443"/>
        <v/>
      </c>
      <c r="AL2407" t="str">
        <f t="shared" si="3444"/>
        <v/>
      </c>
      <c r="AM2407" t="str">
        <f t="shared" si="3445"/>
        <v/>
      </c>
      <c r="AN2407" t="str">
        <f t="shared" si="3446"/>
        <v>Away</v>
      </c>
      <c r="AO2407" t="str">
        <f t="shared" si="3447"/>
        <v>a</v>
      </c>
      <c r="AP2407" t="str">
        <f t="shared" si="3448"/>
        <v/>
      </c>
      <c r="AQ2407" t="str">
        <f t="shared" si="3449"/>
        <v/>
      </c>
      <c r="AR2407" t="str">
        <f t="shared" si="3450"/>
        <v>Away</v>
      </c>
      <c r="AS2407" t="str">
        <f t="shared" si="3451"/>
        <v>a</v>
      </c>
      <c r="AT2407" t="str">
        <f t="shared" si="3452"/>
        <v>Offensive</v>
      </c>
      <c r="AU2407" t="str">
        <f t="shared" si="3453"/>
        <v/>
      </c>
      <c r="AV2407" t="str">
        <f t="shared" si="3454"/>
        <v/>
      </c>
      <c r="AW2407" t="str" cm="1">
        <f t="array" ref="AW2407">IFERROR(IF(O2407&lt;&gt;"",O2407,IF(OR($S2407="",$T2407=""),"",IF(O2407&lt;&gt;"",O2407,IF($T2407&lt;&gt;"",_xlfn._xlws.FILTER(O:O,($BU:$BU=$BU2407)*($I:$I=$I2407)*($T:$T=$T2407)*($S:$S=_xlfn.MINIFS($S:$S,$T:$T,"="&amp;$T2407)),"")))))&amp;"",IF(O2407="","",""))&amp;""</f>
        <v/>
      </c>
      <c r="AX2407" t="str" cm="1">
        <f t="array" ref="AX2407">IFERROR(IF(P2407&lt;&gt;"",P2407,IF(OR($S2407="",$T2407=""),"",IF($T2407&lt;&gt;"",_xlfn._xlws.FILTER(P:P,($BU:$BU=$BU2407)*($I:$I=$I2407)*($T:$T=$T2407)*($S:$S=_xlfn.MINIFS($S:$S,$T:$T,"="&amp;$T2407)),""))))&amp;"",IF(P2407="","",""))&amp;""</f>
        <v/>
      </c>
      <c r="AY2407" t="str" cm="1">
        <f t="array" ref="AY2407">IFERROR(IF(Q2407&lt;&gt;"",Q2407,IF(OR($S2407="",$T2407=""),"",IF($T2407&lt;&gt;"",_xlfn._xlws.FILTER(Q:Q,($BU:$BU=$BU2407)*($I:$I=$I2407)*($T:$T=$T2407)*($S:$S=_xlfn.MINIFS($S:$S,$T:$T,"="&amp;$T2407)),""))))&amp;"",IF(Q2407="","",""))&amp;""</f>
        <v/>
      </c>
      <c r="AZ2407" t="str" cm="1">
        <f t="array" ref="AZ2407">IFERROR(IF(R2407&lt;&gt;"",R2407,IF(OR($S2407="",$T2407=""),"",IF($T2407&lt;&gt;"",_xlfn._xlws.FILTER(R:R,($BU:$BU=$BU2407)*($I:$I=$I2407)*($T:$T=$T2407)*($S:$S=_xlfn.MINIFS($S:$S,$T:$T,"="&amp;$T2407)),""))))&amp;"",IF(R2407="","",""))&amp;""</f>
        <v/>
      </c>
      <c r="BA2407" s="6">
        <f t="shared" si="3455"/>
        <v>211</v>
      </c>
      <c r="BB2407">
        <f t="shared" ref="BB2407:BD2407" si="3501">BB2406</f>
        <v>18987</v>
      </c>
      <c r="BC2407" t="str">
        <f t="shared" si="3501"/>
        <v>Velodrome</v>
      </c>
      <c r="BD2407" t="str">
        <f t="shared" si="3501"/>
        <v>Outlaws</v>
      </c>
      <c r="BE2407" t="s">
        <v>9</v>
      </c>
      <c r="BF2407" t="s">
        <v>173</v>
      </c>
      <c r="BI2407" cm="1">
        <f t="array" ref="BI2407">IFERROR(_xlfn._xlws.FILTER(shifts!A:A,(shifts!B:B=events!AD2407)*(shifts!AG:AG&gt;=events!BK2407)*(shifts!AH:AH&lt;=events!BL2407)),BI2406)</f>
        <v>83</v>
      </c>
      <c r="BJ2407" s="15">
        <f t="shared" si="3457"/>
        <v>0</v>
      </c>
      <c r="BK2407">
        <f t="shared" si="3458"/>
        <v>855</v>
      </c>
      <c r="BL2407">
        <f t="shared" si="3459"/>
        <v>855</v>
      </c>
      <c r="BM2407" s="15">
        <f>SUMIFS(BJ$2:BJ2407,K$2:K2407,"=Intermission")+SUMIFS(BJ$2:BJ2407,K$2:K2407,"=Timeout")</f>
        <v>143</v>
      </c>
      <c r="BN2407">
        <f t="shared" si="3460"/>
        <v>2303</v>
      </c>
      <c r="BO2407" s="19">
        <f t="shared" si="3461"/>
        <v>2528</v>
      </c>
      <c r="BP2407">
        <f t="shared" si="3462"/>
        <v>2523</v>
      </c>
      <c r="BQ2407" s="17">
        <f t="shared" si="3463"/>
        <v>2528</v>
      </c>
      <c r="BR2407" t="str">
        <f t="shared" si="3464"/>
        <v>event_team_player_1</v>
      </c>
      <c r="BS2407">
        <f>COUNTIFS(S$3:S2407,"="&amp;S2407,AI$3:AI2407,"="&amp;AI2407)</f>
        <v>1</v>
      </c>
      <c r="BT2407" t="str">
        <f>IFERROR(VLOOKUP(BB2407&amp;BU2407&amp;X2407,game_rosters!U:W,3,FALSE),"")</f>
        <v>P100032</v>
      </c>
      <c r="BU2407" t="str">
        <f t="shared" si="3465"/>
        <v>Outlaws</v>
      </c>
    </row>
    <row r="2408" spans="1:73" x14ac:dyDescent="0.2">
      <c r="A2408">
        <f t="shared" si="3440"/>
        <v>1</v>
      </c>
      <c r="I2408" s="44">
        <v>22</v>
      </c>
      <c r="K2408" t="s">
        <v>13</v>
      </c>
      <c r="L2408" t="s">
        <v>586</v>
      </c>
      <c r="N2408" t="s">
        <v>595</v>
      </c>
      <c r="O2408" t="s">
        <v>600</v>
      </c>
      <c r="P2408" t="s">
        <v>633</v>
      </c>
      <c r="Q2408" t="s">
        <v>595</v>
      </c>
      <c r="R2408" s="51">
        <v>1</v>
      </c>
      <c r="S2408">
        <v>1244</v>
      </c>
      <c r="T2408" t="s">
        <v>756</v>
      </c>
      <c r="W2408" t="s">
        <v>735</v>
      </c>
      <c r="X2408">
        <v>22</v>
      </c>
      <c r="Z2408">
        <v>1</v>
      </c>
      <c r="AA2408">
        <f t="shared" si="3489"/>
        <v>2244</v>
      </c>
      <c r="AB2408" t="str">
        <f t="shared" si="3490"/>
        <v/>
      </c>
      <c r="AC2408">
        <f t="shared" si="3436"/>
        <v>2244</v>
      </c>
      <c r="AD2408" s="6">
        <v>3</v>
      </c>
      <c r="AE2408" t="s">
        <v>745</v>
      </c>
      <c r="AF2408" t="s">
        <v>923</v>
      </c>
      <c r="AG2408" t="s">
        <v>745</v>
      </c>
      <c r="AH2408" t="s">
        <v>911</v>
      </c>
      <c r="AI2408" t="str">
        <f t="shared" si="3441"/>
        <v>e</v>
      </c>
      <c r="AJ2408" t="str">
        <f t="shared" si="3442"/>
        <v/>
      </c>
      <c r="AK2408" t="str">
        <f t="shared" si="3443"/>
        <v/>
      </c>
      <c r="AL2408" t="str">
        <f t="shared" si="3444"/>
        <v/>
      </c>
      <c r="AM2408" t="str">
        <f t="shared" si="3445"/>
        <v/>
      </c>
      <c r="AN2408" t="str">
        <f t="shared" si="3446"/>
        <v>Home</v>
      </c>
      <c r="AO2408" t="str">
        <f t="shared" si="3447"/>
        <v>h</v>
      </c>
      <c r="AP2408" t="str">
        <f t="shared" si="3448"/>
        <v/>
      </c>
      <c r="AQ2408" t="str">
        <f t="shared" si="3449"/>
        <v/>
      </c>
      <c r="AR2408" t="str">
        <f t="shared" si="3450"/>
        <v>Home</v>
      </c>
      <c r="AS2408" t="str">
        <f t="shared" si="3451"/>
        <v>h</v>
      </c>
      <c r="AT2408" t="str">
        <f t="shared" si="3452"/>
        <v>Offensive</v>
      </c>
      <c r="AU2408" t="str">
        <f t="shared" si="3453"/>
        <v/>
      </c>
      <c r="AV2408" t="str">
        <f t="shared" si="3454"/>
        <v/>
      </c>
      <c r="AW2408" t="str" cm="1">
        <f t="array" ref="AW2408">IFERROR(IF(O2408&lt;&gt;"",O2408,IF(OR($S2408="",$T2408=""),"",IF(O2408&lt;&gt;"",O2408,IF($T2408&lt;&gt;"",_xlfn._xlws.FILTER(O:O,($BU:$BU=$BU2408)*($I:$I=$I2408)*($T:$T=$T2408)*($S:$S=_xlfn.MINIFS($S:$S,$T:$T,"="&amp;$T2408)),"")))))&amp;"",IF(O2408="","",""))&amp;""</f>
        <v>OffensivePlay_Zone-PuckRetreivalTurnover</v>
      </c>
      <c r="AX2408" t="str" cm="1">
        <f t="array" ref="AX2408">IFERROR(IF(P2408&lt;&gt;"",P2408,IF(OR($S2408="",$T2408=""),"",IF($T2408&lt;&gt;"",_xlfn._xlws.FILTER(P:P,($BU:$BU=$BU2408)*($I:$I=$I2408)*($T:$T=$T2408)*($S:$S=_xlfn.MINIFS($S:$S,$T:$T,"="&amp;$T2408)),""))))&amp;"",IF(P2408="","",""))&amp;""</f>
        <v>OffensivePlay_Possession-Delay</v>
      </c>
      <c r="AY2408" t="str" cm="1">
        <f t="array" ref="AY2408">IFERROR(IF(Q2408&lt;&gt;"",Q2408,IF(OR($S2408="",$T2408=""),"",IF($T2408&lt;&gt;"",_xlfn._xlws.FILTER(Q:Q,($BU:$BU=$BU2408)*($I:$I=$I2408)*($T:$T=$T2408)*($S:$S=_xlfn.MINIFS($S:$S,$T:$T,"="&amp;$T2408)),""))))&amp;"",IF(Q2408="","",""))&amp;""</f>
        <v>s</v>
      </c>
      <c r="AZ2408" t="str" cm="1">
        <f t="array" ref="AZ2408">IFERROR(IF(R2408&lt;&gt;"",R2408,IF(OR($S2408="",$T2408=""),"",IF($T2408&lt;&gt;"",_xlfn._xlws.FILTER(R:R,($BU:$BU=$BU2408)*($I:$I=$I2408)*($T:$T=$T2408)*($S:$S=_xlfn.MINIFS($S:$S,$T:$T,"="&amp;$T2408)),""))))&amp;"",IF(R2408="","",""))&amp;""</f>
        <v>1</v>
      </c>
      <c r="BA2408" s="6">
        <f t="shared" si="3455"/>
        <v>211</v>
      </c>
      <c r="BB2408">
        <f t="shared" ref="BB2408:BD2408" si="3502">BB2407</f>
        <v>18987</v>
      </c>
      <c r="BC2408" t="str">
        <f t="shared" si="3502"/>
        <v>Velodrome</v>
      </c>
      <c r="BD2408" t="str">
        <f t="shared" si="3502"/>
        <v>Outlaws</v>
      </c>
      <c r="BE2408" t="s">
        <v>13</v>
      </c>
      <c r="BF2408" t="s">
        <v>586</v>
      </c>
      <c r="BI2408" cm="1">
        <f t="array" ref="BI2408">IFERROR(_xlfn._xlws.FILTER(shifts!A:A,(shifts!B:B=events!AD2408)*(shifts!AG:AG&gt;=events!BK2408)*(shifts!AH:AH&lt;=events!BL2408)),BI2407)</f>
        <v>83</v>
      </c>
      <c r="BJ2408" s="15">
        <f t="shared" si="3457"/>
        <v>3</v>
      </c>
      <c r="BK2408">
        <f t="shared" si="3458"/>
        <v>853</v>
      </c>
      <c r="BL2408">
        <f t="shared" si="3459"/>
        <v>850</v>
      </c>
      <c r="BM2408" s="15">
        <f>SUMIFS(BJ$2:BJ2408,K$2:K2408,"=Intermission")+SUMIFS(BJ$2:BJ2408,K$2:K2408,"=Timeout")</f>
        <v>143</v>
      </c>
      <c r="BN2408">
        <f t="shared" si="3460"/>
        <v>2303</v>
      </c>
      <c r="BO2408" s="19">
        <f t="shared" si="3461"/>
        <v>2530</v>
      </c>
      <c r="BP2408">
        <f t="shared" si="3462"/>
        <v>2525</v>
      </c>
      <c r="BQ2408" s="17">
        <f t="shared" si="3463"/>
        <v>2533</v>
      </c>
      <c r="BR2408" t="str">
        <f t="shared" si="3464"/>
        <v>event_team_player_1</v>
      </c>
      <c r="BS2408">
        <f>COUNTIFS(S$3:S2408,"="&amp;S2408,AI$3:AI2408,"="&amp;AI2408)</f>
        <v>1</v>
      </c>
      <c r="BT2408" t="str">
        <f>IFERROR(VLOOKUP(BB2408&amp;BU2408&amp;X2408,game_rosters!U:W,3,FALSE),"")</f>
        <v>P100108</v>
      </c>
      <c r="BU2408" t="str">
        <f t="shared" si="3465"/>
        <v>Velodrome</v>
      </c>
    </row>
    <row r="2409" spans="1:73" x14ac:dyDescent="0.2">
      <c r="A2409" t="str">
        <f t="shared" si="3440"/>
        <v/>
      </c>
      <c r="I2409" s="44">
        <v>12</v>
      </c>
      <c r="R2409" s="51">
        <v>1</v>
      </c>
      <c r="S2409">
        <v>1244</v>
      </c>
      <c r="T2409" t="s">
        <v>756</v>
      </c>
      <c r="X2409">
        <v>12</v>
      </c>
      <c r="AA2409">
        <f t="shared" si="3489"/>
        <v>2244</v>
      </c>
      <c r="AB2409" t="str">
        <f t="shared" si="3490"/>
        <v/>
      </c>
      <c r="AC2409">
        <f t="shared" si="3436"/>
        <v>2244</v>
      </c>
      <c r="AD2409" s="6">
        <v>3</v>
      </c>
      <c r="AE2409" t="s">
        <v>745</v>
      </c>
      <c r="AF2409" t="s">
        <v>923</v>
      </c>
      <c r="AG2409" t="s">
        <v>745</v>
      </c>
      <c r="AH2409" t="s">
        <v>911</v>
      </c>
      <c r="AI2409" t="str">
        <f t="shared" si="3441"/>
        <v>o</v>
      </c>
      <c r="AJ2409" t="str">
        <f t="shared" si="3442"/>
        <v/>
      </c>
      <c r="AK2409" t="str">
        <f t="shared" si="3443"/>
        <v/>
      </c>
      <c r="AL2409" t="str">
        <f t="shared" si="3444"/>
        <v/>
      </c>
      <c r="AM2409" t="str">
        <f t="shared" si="3445"/>
        <v/>
      </c>
      <c r="AN2409" t="str">
        <f t="shared" si="3446"/>
        <v>Home</v>
      </c>
      <c r="AO2409" t="str">
        <f t="shared" si="3447"/>
        <v>h</v>
      </c>
      <c r="AP2409" t="str">
        <f t="shared" si="3448"/>
        <v/>
      </c>
      <c r="AQ2409" t="str">
        <f t="shared" si="3449"/>
        <v/>
      </c>
      <c r="AR2409" t="str">
        <f t="shared" si="3450"/>
        <v>Home</v>
      </c>
      <c r="AS2409" t="str">
        <f t="shared" si="3451"/>
        <v>h</v>
      </c>
      <c r="AT2409" t="str">
        <f t="shared" si="3452"/>
        <v>Defensive</v>
      </c>
      <c r="AU2409" t="str">
        <f t="shared" si="3453"/>
        <v/>
      </c>
      <c r="AV2409" t="str">
        <f t="shared" si="3454"/>
        <v/>
      </c>
      <c r="AW2409" t="str" cm="1">
        <f t="array" ref="AW2409">IFERROR(IF(O2409&lt;&gt;"",O2409,IF(OR($S2409="",$T2409=""),"",IF(O2409&lt;&gt;"",O2409,IF($T2409&lt;&gt;"",_xlfn._xlws.FILTER(O:O,($BU:$BU=$BU2409)*($I:$I=$I2409)*($T:$T=$T2409)*($S:$S=_xlfn.MINIFS($S:$S,$T:$T,"="&amp;$T2409)),"")))))&amp;"",IF(O2409="","",""))&amp;""</f>
        <v/>
      </c>
      <c r="AX2409" t="str" cm="1">
        <f t="array" ref="AX2409">IFERROR(IF(P2409&lt;&gt;"",P2409,IF(OR($S2409="",$T2409=""),"",IF($T2409&lt;&gt;"",_xlfn._xlws.FILTER(P:P,($BU:$BU=$BU2409)*($I:$I=$I2409)*($T:$T=$T2409)*($S:$S=_xlfn.MINIFS($S:$S,$T:$T,"="&amp;$T2409)),""))))&amp;"",IF(P2409="","",""))&amp;""</f>
        <v/>
      </c>
      <c r="AY2409" t="str" cm="1">
        <f t="array" ref="AY2409">IFERROR(IF(Q2409&lt;&gt;"",Q2409,IF(OR($S2409="",$T2409=""),"",IF($T2409&lt;&gt;"",_xlfn._xlws.FILTER(Q:Q,($BU:$BU=$BU2409)*($I:$I=$I2409)*($T:$T=$T2409)*($S:$S=_xlfn.MINIFS($S:$S,$T:$T,"="&amp;$T2409)),""))))&amp;"",IF(Q2409="","",""))&amp;""</f>
        <v/>
      </c>
      <c r="AZ2409" t="str" cm="1">
        <f t="array" ref="AZ2409">IFERROR(IF(R2409&lt;&gt;"",R2409,IF(OR($S2409="",$T2409=""),"",IF($T2409&lt;&gt;"",_xlfn._xlws.FILTER(R:R,($BU:$BU=$BU2409)*($I:$I=$I2409)*($T:$T=$T2409)*($S:$S=_xlfn.MINIFS($S:$S,$T:$T,"="&amp;$T2409)),""))))&amp;"",IF(R2409="","",""))&amp;""</f>
        <v>1</v>
      </c>
      <c r="BA2409" s="6">
        <f t="shared" si="3455"/>
        <v>211</v>
      </c>
      <c r="BB2409">
        <f t="shared" ref="BB2409:BD2409" si="3503">BB2408</f>
        <v>18987</v>
      </c>
      <c r="BC2409" t="str">
        <f t="shared" si="3503"/>
        <v>Velodrome</v>
      </c>
      <c r="BD2409" t="str">
        <f t="shared" si="3503"/>
        <v>Outlaws</v>
      </c>
      <c r="BE2409" t="s">
        <v>13</v>
      </c>
      <c r="BF2409" t="s">
        <v>586</v>
      </c>
      <c r="BI2409" cm="1">
        <f t="array" ref="BI2409">IFERROR(_xlfn._xlws.FILTER(shifts!A:A,(shifts!B:B=events!AD2409)*(shifts!AG:AG&gt;=events!BK2409)*(shifts!AH:AH&lt;=events!BL2409)),BI2408)</f>
        <v>83</v>
      </c>
      <c r="BJ2409" s="15">
        <f t="shared" si="3457"/>
        <v>3</v>
      </c>
      <c r="BK2409">
        <f t="shared" si="3458"/>
        <v>853</v>
      </c>
      <c r="BL2409">
        <f t="shared" si="3459"/>
        <v>850</v>
      </c>
      <c r="BM2409" s="15">
        <f>SUMIFS(BJ$2:BJ2409,K$2:K2409,"=Intermission")+SUMIFS(BJ$2:BJ2409,K$2:K2409,"=Timeout")</f>
        <v>143</v>
      </c>
      <c r="BN2409">
        <f t="shared" si="3460"/>
        <v>2303</v>
      </c>
      <c r="BO2409" s="19">
        <f t="shared" si="3461"/>
        <v>2530</v>
      </c>
      <c r="BP2409">
        <f t="shared" si="3462"/>
        <v>2525</v>
      </c>
      <c r="BQ2409" s="17">
        <f t="shared" si="3463"/>
        <v>2533</v>
      </c>
      <c r="BR2409" t="str">
        <f t="shared" si="3464"/>
        <v>opp_team_player_1</v>
      </c>
      <c r="BS2409">
        <f>COUNTIFS(S$3:S2409,"="&amp;S2409,AI$3:AI2409,"="&amp;AI2409)</f>
        <v>1</v>
      </c>
      <c r="BT2409" t="str">
        <f>IFERROR(VLOOKUP(BB2409&amp;BU2409&amp;X2409,game_rosters!U:W,3,FALSE),"")</f>
        <v>P100214</v>
      </c>
      <c r="BU2409" t="str">
        <f t="shared" si="3465"/>
        <v>Outlaws</v>
      </c>
    </row>
    <row r="2410" spans="1:73" x14ac:dyDescent="0.2">
      <c r="A2410">
        <f t="shared" si="3440"/>
        <v>1</v>
      </c>
      <c r="I2410" s="44">
        <v>22</v>
      </c>
      <c r="K2410" t="s">
        <v>7</v>
      </c>
      <c r="L2410" t="s">
        <v>172</v>
      </c>
      <c r="M2410" t="s">
        <v>68</v>
      </c>
      <c r="N2410" t="s">
        <v>595</v>
      </c>
      <c r="S2410">
        <v>1245</v>
      </c>
      <c r="T2410" t="s">
        <v>756</v>
      </c>
      <c r="W2410" t="s">
        <v>735</v>
      </c>
      <c r="X2410">
        <v>22</v>
      </c>
      <c r="Z2410">
        <v>1</v>
      </c>
      <c r="AA2410">
        <f t="shared" si="3489"/>
        <v>2245</v>
      </c>
      <c r="AB2410" t="str">
        <f t="shared" si="3490"/>
        <v/>
      </c>
      <c r="AC2410">
        <f t="shared" si="3436"/>
        <v>2245</v>
      </c>
      <c r="AD2410" s="6">
        <v>3</v>
      </c>
      <c r="AE2410" t="s">
        <v>745</v>
      </c>
      <c r="AF2410" t="s">
        <v>911</v>
      </c>
      <c r="AG2410" t="s">
        <v>756</v>
      </c>
      <c r="AH2410" t="s">
        <v>756</v>
      </c>
      <c r="AI2410" t="str">
        <f t="shared" si="3441"/>
        <v>e</v>
      </c>
      <c r="AJ2410" t="str">
        <f t="shared" si="3442"/>
        <v/>
      </c>
      <c r="AK2410" t="str">
        <f t="shared" si="3443"/>
        <v/>
      </c>
      <c r="AL2410" t="str">
        <f t="shared" si="3444"/>
        <v/>
      </c>
      <c r="AM2410" t="str">
        <f t="shared" si="3445"/>
        <v/>
      </c>
      <c r="AN2410" t="str">
        <f t="shared" si="3446"/>
        <v>Home</v>
      </c>
      <c r="AO2410" t="str">
        <f t="shared" si="3447"/>
        <v>h</v>
      </c>
      <c r="AP2410" t="str">
        <f t="shared" si="3448"/>
        <v/>
      </c>
      <c r="AQ2410" t="str">
        <f t="shared" si="3449"/>
        <v/>
      </c>
      <c r="AR2410" t="str">
        <f t="shared" si="3450"/>
        <v>Home</v>
      </c>
      <c r="AS2410" t="str">
        <f t="shared" si="3451"/>
        <v>h</v>
      </c>
      <c r="AT2410" t="str">
        <f t="shared" si="3452"/>
        <v>Offensive</v>
      </c>
      <c r="AU2410" t="str">
        <f t="shared" si="3453"/>
        <v/>
      </c>
      <c r="AV2410" t="str">
        <f t="shared" si="3454"/>
        <v/>
      </c>
      <c r="AW2410" t="str" cm="1">
        <f t="array" ref="AW2410">IFERROR(IF(O2410&lt;&gt;"",O2410,IF(OR($S2410="",$T2410=""),"",IF(O2410&lt;&gt;"",O2410,IF($T2410&lt;&gt;"",_xlfn._xlws.FILTER(O:O,($BU:$BU=$BU2410)*($I:$I=$I2410)*($T:$T=$T2410)*($S:$S=_xlfn.MINIFS($S:$S,$T:$T,"="&amp;$T2410)),"")))))&amp;"",IF(O2410="","",""))&amp;""</f>
        <v/>
      </c>
      <c r="AX2410" t="str" cm="1">
        <f t="array" ref="AX2410">IFERROR(IF(P2410&lt;&gt;"",P2410,IF(OR($S2410="",$T2410=""),"",IF($T2410&lt;&gt;"",_xlfn._xlws.FILTER(P:P,($BU:$BU=$BU2410)*($I:$I=$I2410)*($T:$T=$T2410)*($S:$S=_xlfn.MINIFS($S:$S,$T:$T,"="&amp;$T2410)),""))))&amp;"",IF(P2410="","",""))&amp;""</f>
        <v/>
      </c>
      <c r="AY2410" t="str" cm="1">
        <f t="array" ref="AY2410">IFERROR(IF(Q2410&lt;&gt;"",Q2410,IF(OR($S2410="",$T2410=""),"",IF($T2410&lt;&gt;"",_xlfn._xlws.FILTER(Q:Q,($BU:$BU=$BU2410)*($I:$I=$I2410)*($T:$T=$T2410)*($S:$S=_xlfn.MINIFS($S:$S,$T:$T,"="&amp;$T2410)),""))))&amp;"",IF(Q2410="","",""))&amp;""</f>
        <v/>
      </c>
      <c r="AZ2410" t="str" cm="1">
        <f t="array" ref="AZ2410">IFERROR(IF(R2410&lt;&gt;"",R2410,IF(OR($S2410="",$T2410=""),"",IF($T2410&lt;&gt;"",_xlfn._xlws.FILTER(R:R,($BU:$BU=$BU2410)*($I:$I=$I2410)*($T:$T=$T2410)*($S:$S=_xlfn.MINIFS($S:$S,$T:$T,"="&amp;$T2410)),""))))&amp;"",IF(R2410="","",""))&amp;""</f>
        <v/>
      </c>
      <c r="BA2410" s="6">
        <f t="shared" si="3455"/>
        <v>211</v>
      </c>
      <c r="BB2410">
        <f t="shared" ref="BB2410:BD2410" si="3504">BB2409</f>
        <v>18987</v>
      </c>
      <c r="BC2410" t="str">
        <f t="shared" si="3504"/>
        <v>Velodrome</v>
      </c>
      <c r="BD2410" t="str">
        <f t="shared" si="3504"/>
        <v>Outlaws</v>
      </c>
      <c r="BE2410" t="s">
        <v>7</v>
      </c>
      <c r="BF2410" t="s">
        <v>172</v>
      </c>
      <c r="BI2410" cm="1">
        <f t="array" ref="BI2410">IFERROR(_xlfn._xlws.FILTER(shifts!A:A,(shifts!B:B=events!AD2410)*(shifts!AG:AG&gt;=events!BK2410)*(shifts!AH:AH&lt;=events!BL2410)),BI2409)</f>
        <v>84</v>
      </c>
      <c r="BJ2410" s="15">
        <f t="shared" si="3457"/>
        <v>0</v>
      </c>
      <c r="BK2410">
        <f t="shared" si="3458"/>
        <v>850</v>
      </c>
      <c r="BL2410">
        <f t="shared" si="3459"/>
        <v>850</v>
      </c>
      <c r="BM2410" s="15">
        <f>SUMIFS(BJ$2:BJ2410,K$2:K2410,"=Intermission")+SUMIFS(BJ$2:BJ2410,K$2:K2410,"=Timeout")</f>
        <v>143</v>
      </c>
      <c r="BN2410">
        <f t="shared" si="3460"/>
        <v>2303</v>
      </c>
      <c r="BO2410" s="19">
        <f t="shared" si="3461"/>
        <v>2533</v>
      </c>
      <c r="BP2410">
        <f t="shared" si="3462"/>
        <v>2528</v>
      </c>
      <c r="BQ2410" s="17">
        <f t="shared" si="3463"/>
        <v>2533</v>
      </c>
      <c r="BR2410" t="str">
        <f t="shared" si="3464"/>
        <v>event_team_player_1</v>
      </c>
      <c r="BS2410">
        <f>COUNTIFS(S$3:S2410,"="&amp;S2410,AI$3:AI2410,"="&amp;AI2410)</f>
        <v>1</v>
      </c>
      <c r="BT2410" t="str">
        <f>IFERROR(VLOOKUP(BB2410&amp;BU2410&amp;X2410,game_rosters!U:W,3,FALSE),"")</f>
        <v>P100108</v>
      </c>
      <c r="BU2410" t="str">
        <f t="shared" si="3465"/>
        <v>Velodrome</v>
      </c>
    </row>
    <row r="2411" spans="1:73" x14ac:dyDescent="0.2">
      <c r="A2411" t="str">
        <f t="shared" si="3440"/>
        <v/>
      </c>
      <c r="I2411" s="44">
        <v>70</v>
      </c>
      <c r="S2411">
        <v>1245</v>
      </c>
      <c r="T2411" t="s">
        <v>756</v>
      </c>
      <c r="X2411">
        <v>70</v>
      </c>
      <c r="Z2411">
        <v>1</v>
      </c>
      <c r="AA2411">
        <f t="shared" si="3489"/>
        <v>2245</v>
      </c>
      <c r="AB2411" t="str">
        <f t="shared" si="3490"/>
        <v/>
      </c>
      <c r="AC2411">
        <f t="shared" si="3436"/>
        <v>2245</v>
      </c>
      <c r="AD2411" s="6">
        <v>3</v>
      </c>
      <c r="AE2411" t="s">
        <v>745</v>
      </c>
      <c r="AF2411" t="s">
        <v>911</v>
      </c>
      <c r="AG2411" t="s">
        <v>756</v>
      </c>
      <c r="AH2411" t="s">
        <v>756</v>
      </c>
      <c r="AI2411" t="str">
        <f t="shared" si="3441"/>
        <v>e</v>
      </c>
      <c r="AJ2411" t="str">
        <f t="shared" si="3442"/>
        <v/>
      </c>
      <c r="AK2411" t="str">
        <f t="shared" si="3443"/>
        <v/>
      </c>
      <c r="AL2411" t="str">
        <f t="shared" si="3444"/>
        <v/>
      </c>
      <c r="AM2411" t="str">
        <f t="shared" si="3445"/>
        <v/>
      </c>
      <c r="AN2411" t="str">
        <f t="shared" si="3446"/>
        <v>Home</v>
      </c>
      <c r="AO2411" t="str">
        <f t="shared" si="3447"/>
        <v>h</v>
      </c>
      <c r="AP2411" t="str">
        <f t="shared" si="3448"/>
        <v/>
      </c>
      <c r="AQ2411" t="str">
        <f t="shared" si="3449"/>
        <v/>
      </c>
      <c r="AR2411" t="str">
        <f t="shared" si="3450"/>
        <v>Home</v>
      </c>
      <c r="AS2411" t="str">
        <f t="shared" si="3451"/>
        <v>h</v>
      </c>
      <c r="AT2411" t="str">
        <f t="shared" si="3452"/>
        <v>Offensive</v>
      </c>
      <c r="AU2411" t="str">
        <f t="shared" si="3453"/>
        <v/>
      </c>
      <c r="AV2411" t="str">
        <f t="shared" si="3454"/>
        <v/>
      </c>
      <c r="AW2411" t="str" cm="1">
        <f t="array" ref="AW2411">IFERROR(IF(O2411&lt;&gt;"",O2411,IF(OR($S2411="",$T2411=""),"",IF(O2411&lt;&gt;"",O2411,IF($T2411&lt;&gt;"",_xlfn._xlws.FILTER(O:O,($BU:$BU=$BU2411)*($I:$I=$I2411)*($T:$T=$T2411)*($S:$S=_xlfn.MINIFS($S:$S,$T:$T,"="&amp;$T2411)),"")))))&amp;"",IF(O2411="","",""))&amp;""</f>
        <v/>
      </c>
      <c r="AX2411" t="str" cm="1">
        <f t="array" ref="AX2411">IFERROR(IF(P2411&lt;&gt;"",P2411,IF(OR($S2411="",$T2411=""),"",IF($T2411&lt;&gt;"",_xlfn._xlws.FILTER(P:P,($BU:$BU=$BU2411)*($I:$I=$I2411)*($T:$T=$T2411)*($S:$S=_xlfn.MINIFS($S:$S,$T:$T,"="&amp;$T2411)),""))))&amp;"",IF(P2411="","",""))&amp;""</f>
        <v/>
      </c>
      <c r="AY2411" t="str" cm="1">
        <f t="array" ref="AY2411">IFERROR(IF(Q2411&lt;&gt;"",Q2411,IF(OR($S2411="",$T2411=""),"",IF($T2411&lt;&gt;"",_xlfn._xlws.FILTER(Q:Q,($BU:$BU=$BU2411)*($I:$I=$I2411)*($T:$T=$T2411)*($S:$S=_xlfn.MINIFS($S:$S,$T:$T,"="&amp;$T2411)),""))))&amp;"",IF(Q2411="","",""))&amp;""</f>
        <v/>
      </c>
      <c r="AZ2411" t="str" cm="1">
        <f t="array" ref="AZ2411">IFERROR(IF(R2411&lt;&gt;"",R2411,IF(OR($S2411="",$T2411=""),"",IF($T2411&lt;&gt;"",_xlfn._xlws.FILTER(R:R,($BU:$BU=$BU2411)*($I:$I=$I2411)*($T:$T=$T2411)*($S:$S=_xlfn.MINIFS($S:$S,$T:$T,"="&amp;$T2411)),""))))&amp;"",IF(R2411="","",""))&amp;""</f>
        <v/>
      </c>
      <c r="BA2411" s="6">
        <f t="shared" si="3455"/>
        <v>211</v>
      </c>
      <c r="BB2411">
        <f t="shared" ref="BB2411:BD2411" si="3505">BB2410</f>
        <v>18987</v>
      </c>
      <c r="BC2411" t="str">
        <f t="shared" si="3505"/>
        <v>Velodrome</v>
      </c>
      <c r="BD2411" t="str">
        <f t="shared" si="3505"/>
        <v>Outlaws</v>
      </c>
      <c r="BE2411" t="s">
        <v>7</v>
      </c>
      <c r="BF2411" t="s">
        <v>172</v>
      </c>
      <c r="BI2411" cm="1">
        <f t="array" ref="BI2411">IFERROR(_xlfn._xlws.FILTER(shifts!A:A,(shifts!B:B=events!AD2411)*(shifts!AG:AG&gt;=events!BK2411)*(shifts!AH:AH&lt;=events!BL2411)),BI2410)</f>
        <v>84</v>
      </c>
      <c r="BJ2411" s="15">
        <f t="shared" si="3457"/>
        <v>0</v>
      </c>
      <c r="BK2411">
        <f t="shared" si="3458"/>
        <v>850</v>
      </c>
      <c r="BL2411">
        <f t="shared" si="3459"/>
        <v>850</v>
      </c>
      <c r="BM2411" s="15">
        <f>SUMIFS(BJ$2:BJ2411,K$2:K2411,"=Intermission")+SUMIFS(BJ$2:BJ2411,K$2:K2411,"=Timeout")</f>
        <v>143</v>
      </c>
      <c r="BN2411">
        <f t="shared" si="3460"/>
        <v>2303</v>
      </c>
      <c r="BO2411" s="19">
        <f t="shared" si="3461"/>
        <v>2533</v>
      </c>
      <c r="BP2411">
        <f t="shared" si="3462"/>
        <v>2528</v>
      </c>
      <c r="BQ2411" s="17">
        <f t="shared" si="3463"/>
        <v>2533</v>
      </c>
      <c r="BR2411" t="str">
        <f t="shared" si="3464"/>
        <v>event_team_player_2</v>
      </c>
      <c r="BS2411">
        <f>COUNTIFS(S$3:S2411,"="&amp;S2411,AI$3:AI2411,"="&amp;AI2411)</f>
        <v>2</v>
      </c>
      <c r="BT2411" t="str">
        <f>IFERROR(VLOOKUP(BB2411&amp;BU2411&amp;X2411,game_rosters!U:W,3,FALSE),"")</f>
        <v>P100001</v>
      </c>
      <c r="BU2411" t="str">
        <f t="shared" si="3465"/>
        <v>Velodrome</v>
      </c>
    </row>
    <row r="2412" spans="1:73" x14ac:dyDescent="0.2">
      <c r="A2412">
        <f t="shared" si="3440"/>
        <v>1</v>
      </c>
      <c r="I2412" s="44">
        <v>70</v>
      </c>
      <c r="K2412" t="s">
        <v>238</v>
      </c>
      <c r="L2412" t="s">
        <v>174</v>
      </c>
      <c r="M2412" t="s">
        <v>87</v>
      </c>
      <c r="N2412" t="s">
        <v>594</v>
      </c>
      <c r="O2412" t="s">
        <v>603</v>
      </c>
      <c r="Q2412" t="s">
        <v>594</v>
      </c>
      <c r="S2412">
        <v>1246</v>
      </c>
      <c r="T2412" t="s">
        <v>756</v>
      </c>
      <c r="W2412" t="s">
        <v>735</v>
      </c>
      <c r="X2412">
        <v>70</v>
      </c>
      <c r="Z2412">
        <v>1</v>
      </c>
      <c r="AA2412">
        <f t="shared" si="3489"/>
        <v>2246</v>
      </c>
      <c r="AB2412" t="str">
        <f t="shared" si="3490"/>
        <v/>
      </c>
      <c r="AC2412">
        <f t="shared" si="3436"/>
        <v>2246</v>
      </c>
      <c r="AD2412" s="6">
        <v>3</v>
      </c>
      <c r="AE2412" t="s">
        <v>745</v>
      </c>
      <c r="AF2412" t="s">
        <v>912</v>
      </c>
      <c r="AG2412" t="s">
        <v>756</v>
      </c>
      <c r="AH2412" t="s">
        <v>756</v>
      </c>
      <c r="AI2412" t="str">
        <f t="shared" si="3441"/>
        <v>e</v>
      </c>
      <c r="AJ2412" t="str">
        <f t="shared" si="3442"/>
        <v/>
      </c>
      <c r="AK2412" t="str">
        <f t="shared" si="3443"/>
        <v/>
      </c>
      <c r="AL2412" t="str">
        <f t="shared" si="3444"/>
        <v/>
      </c>
      <c r="AM2412" t="str">
        <f t="shared" si="3445"/>
        <v/>
      </c>
      <c r="AN2412" t="str">
        <f t="shared" si="3446"/>
        <v>Home</v>
      </c>
      <c r="AO2412" t="str">
        <f t="shared" si="3447"/>
        <v>h</v>
      </c>
      <c r="AP2412" t="str">
        <f t="shared" si="3448"/>
        <v/>
      </c>
      <c r="AQ2412" t="str">
        <f t="shared" si="3449"/>
        <v/>
      </c>
      <c r="AR2412" t="str">
        <f t="shared" si="3450"/>
        <v>Home</v>
      </c>
      <c r="AS2412" t="str">
        <f t="shared" si="3451"/>
        <v>h</v>
      </c>
      <c r="AT2412" t="str">
        <f t="shared" si="3452"/>
        <v>Offensive</v>
      </c>
      <c r="AU2412" t="str">
        <f t="shared" si="3453"/>
        <v/>
      </c>
      <c r="AV2412" t="str">
        <f t="shared" si="3454"/>
        <v/>
      </c>
      <c r="AW2412" t="str" cm="1">
        <f t="array" ref="AW2412">IFERROR(IF(O2412&lt;&gt;"",O2412,IF(OR($S2412="",$T2412=""),"",IF(O2412&lt;&gt;"",O2412,IF($T2412&lt;&gt;"",_xlfn._xlws.FILTER(O:O,($BU:$BU=$BU2412)*($I:$I=$I2412)*($T:$T=$T2412)*($S:$S=_xlfn.MINIFS($S:$S,$T:$T,"="&amp;$T2412)),"")))))&amp;"",IF(O2412="","",""))&amp;""</f>
        <v>OffensivePlay_Zone-DumpChase</v>
      </c>
      <c r="AX2412" t="str" cm="1">
        <f t="array" ref="AX2412">IFERROR(IF(P2412&lt;&gt;"",P2412,IF(OR($S2412="",$T2412=""),"",IF($T2412&lt;&gt;"",_xlfn._xlws.FILTER(P:P,($BU:$BU=$BU2412)*($I:$I=$I2412)*($T:$T=$T2412)*($S:$S=_xlfn.MINIFS($S:$S,$T:$T,"="&amp;$T2412)),""))))&amp;"",IF(P2412="","",""))&amp;""</f>
        <v/>
      </c>
      <c r="AY2412" t="str" cm="1">
        <f t="array" ref="AY2412">IFERROR(IF(Q2412&lt;&gt;"",Q2412,IF(OR($S2412="",$T2412=""),"",IF($T2412&lt;&gt;"",_xlfn._xlws.FILTER(Q:Q,($BU:$BU=$BU2412)*($I:$I=$I2412)*($T:$T=$T2412)*($S:$S=_xlfn.MINIFS($S:$S,$T:$T,"="&amp;$T2412)),""))))&amp;"",IF(Q2412="","",""))&amp;""</f>
        <v>u</v>
      </c>
      <c r="AZ2412" t="str" cm="1">
        <f t="array" ref="AZ2412">IFERROR(IF(R2412&lt;&gt;"",R2412,IF(OR($S2412="",$T2412=""),"",IF($T2412&lt;&gt;"",_xlfn._xlws.FILTER(R:R,($BU:$BU=$BU2412)*($I:$I=$I2412)*($T:$T=$T2412)*($S:$S=_xlfn.MINIFS($S:$S,$T:$T,"="&amp;$T2412)),""))))&amp;"",IF(R2412="","",""))&amp;""</f>
        <v/>
      </c>
      <c r="BA2412" s="6">
        <f t="shared" si="3455"/>
        <v>212</v>
      </c>
      <c r="BB2412">
        <f t="shared" ref="BB2412:BD2412" si="3506">BB2411</f>
        <v>18987</v>
      </c>
      <c r="BC2412" t="str">
        <f t="shared" si="3506"/>
        <v>Velodrome</v>
      </c>
      <c r="BD2412" t="str">
        <f t="shared" si="3506"/>
        <v>Outlaws</v>
      </c>
      <c r="BE2412" t="s">
        <v>238</v>
      </c>
      <c r="BF2412" t="s">
        <v>174</v>
      </c>
      <c r="BI2412" cm="1">
        <f t="array" ref="BI2412">IFERROR(_xlfn._xlws.FILTER(shifts!A:A,(shifts!B:B=events!AD2412)*(shifts!AG:AG&gt;=events!BK2412)*(shifts!AH:AH&lt;=events!BL2412)),BI2411)</f>
        <v>84</v>
      </c>
      <c r="BJ2412" s="15">
        <f t="shared" si="3457"/>
        <v>0</v>
      </c>
      <c r="BK2412">
        <f t="shared" si="3458"/>
        <v>849</v>
      </c>
      <c r="BL2412">
        <f t="shared" si="3459"/>
        <v>849</v>
      </c>
      <c r="BM2412" s="15">
        <f>SUMIFS(BJ$2:BJ2412,K$2:K2412,"=Intermission")+SUMIFS(BJ$2:BJ2412,K$2:K2412,"=Timeout")</f>
        <v>143</v>
      </c>
      <c r="BN2412">
        <f t="shared" si="3460"/>
        <v>2303</v>
      </c>
      <c r="BO2412" s="19">
        <f t="shared" si="3461"/>
        <v>2534</v>
      </c>
      <c r="BP2412">
        <f t="shared" si="3462"/>
        <v>2529</v>
      </c>
      <c r="BQ2412" s="17">
        <f t="shared" si="3463"/>
        <v>2534</v>
      </c>
      <c r="BR2412" t="str">
        <f t="shared" si="3464"/>
        <v>event_team_player_1</v>
      </c>
      <c r="BS2412">
        <f>COUNTIFS(S$3:S2412,"="&amp;S2412,AI$3:AI2412,"="&amp;AI2412)</f>
        <v>1</v>
      </c>
      <c r="BT2412" t="str">
        <f>IFERROR(VLOOKUP(BB2412&amp;BU2412&amp;X2412,game_rosters!U:W,3,FALSE),"")</f>
        <v>P100001</v>
      </c>
      <c r="BU2412" t="str">
        <f t="shared" si="3465"/>
        <v>Velodrome</v>
      </c>
    </row>
    <row r="2413" spans="1:73" x14ac:dyDescent="0.2">
      <c r="A2413">
        <f t="shared" si="3440"/>
        <v>1</v>
      </c>
      <c r="I2413" s="44">
        <v>25</v>
      </c>
      <c r="K2413" t="s">
        <v>13</v>
      </c>
      <c r="L2413" t="s">
        <v>586</v>
      </c>
      <c r="N2413" t="s">
        <v>595</v>
      </c>
      <c r="O2413" t="s">
        <v>604</v>
      </c>
      <c r="Q2413" t="s">
        <v>595</v>
      </c>
      <c r="S2413">
        <v>1247</v>
      </c>
      <c r="T2413" t="s">
        <v>756</v>
      </c>
      <c r="W2413" t="s">
        <v>731</v>
      </c>
      <c r="X2413">
        <v>25</v>
      </c>
      <c r="Z2413">
        <v>1</v>
      </c>
      <c r="AA2413">
        <f t="shared" si="3489"/>
        <v>2247</v>
      </c>
      <c r="AB2413" t="str">
        <f t="shared" si="3490"/>
        <v/>
      </c>
      <c r="AC2413">
        <f t="shared" si="3436"/>
        <v>2247</v>
      </c>
      <c r="AD2413" s="6">
        <v>3</v>
      </c>
      <c r="AE2413" t="s">
        <v>745</v>
      </c>
      <c r="AF2413" t="s">
        <v>916</v>
      </c>
      <c r="AG2413" t="s">
        <v>756</v>
      </c>
      <c r="AH2413" t="s">
        <v>756</v>
      </c>
      <c r="AI2413" t="str">
        <f t="shared" si="3441"/>
        <v>e</v>
      </c>
      <c r="AJ2413" t="str">
        <f t="shared" si="3442"/>
        <v/>
      </c>
      <c r="AK2413" t="str">
        <f t="shared" si="3443"/>
        <v/>
      </c>
      <c r="AL2413" t="str">
        <f t="shared" si="3444"/>
        <v/>
      </c>
      <c r="AM2413" t="str">
        <f t="shared" si="3445"/>
        <v/>
      </c>
      <c r="AN2413" t="str">
        <f t="shared" si="3446"/>
        <v>Away</v>
      </c>
      <c r="AO2413" t="str">
        <f t="shared" si="3447"/>
        <v>a</v>
      </c>
      <c r="AP2413" t="str">
        <f t="shared" si="3448"/>
        <v/>
      </c>
      <c r="AQ2413" t="str">
        <f t="shared" si="3449"/>
        <v/>
      </c>
      <c r="AR2413" t="str">
        <f t="shared" si="3450"/>
        <v>Away</v>
      </c>
      <c r="AS2413" t="str">
        <f t="shared" si="3451"/>
        <v>a</v>
      </c>
      <c r="AT2413" t="str">
        <f t="shared" si="3452"/>
        <v>Offensive</v>
      </c>
      <c r="AU2413" t="str">
        <f t="shared" si="3453"/>
        <v/>
      </c>
      <c r="AV2413" t="str">
        <f t="shared" si="3454"/>
        <v/>
      </c>
      <c r="AW2413" t="str" cm="1">
        <f t="array" ref="AW2413">IFERROR(IF(O2413&lt;&gt;"",O2413,IF(OR($S2413="",$T2413=""),"",IF(O2413&lt;&gt;"",O2413,IF($T2413&lt;&gt;"",_xlfn._xlws.FILTER(O:O,($BU:$BU=$BU2413)*($I:$I=$I2413)*($T:$T=$T2413)*($S:$S=_xlfn.MINIFS($S:$S,$T:$T,"="&amp;$T2413)),"")))))&amp;"",IF(O2413="","",""))&amp;""</f>
        <v>OffensivePlay_Zone-PuckRetrievalDumpIn</v>
      </c>
      <c r="AX2413" t="str" cm="1">
        <f t="array" ref="AX2413">IFERROR(IF(P2413&lt;&gt;"",P2413,IF(OR($S2413="",$T2413=""),"",IF($T2413&lt;&gt;"",_xlfn._xlws.FILTER(P:P,($BU:$BU=$BU2413)*($I:$I=$I2413)*($T:$T=$T2413)*($S:$S=_xlfn.MINIFS($S:$S,$T:$T,"="&amp;$T2413)),""))))&amp;"",IF(P2413="","",""))&amp;""</f>
        <v/>
      </c>
      <c r="AY2413" t="str" cm="1">
        <f t="array" ref="AY2413">IFERROR(IF(Q2413&lt;&gt;"",Q2413,IF(OR($S2413="",$T2413=""),"",IF($T2413&lt;&gt;"",_xlfn._xlws.FILTER(Q:Q,($BU:$BU=$BU2413)*($I:$I=$I2413)*($T:$T=$T2413)*($S:$S=_xlfn.MINIFS($S:$S,$T:$T,"="&amp;$T2413)),""))))&amp;"",IF(Q2413="","",""))&amp;""</f>
        <v>s</v>
      </c>
      <c r="AZ2413" t="str" cm="1">
        <f t="array" ref="AZ2413">IFERROR(IF(R2413&lt;&gt;"",R2413,IF(OR($S2413="",$T2413=""),"",IF($T2413&lt;&gt;"",_xlfn._xlws.FILTER(R:R,($BU:$BU=$BU2413)*($I:$I=$I2413)*($T:$T=$T2413)*($S:$S=_xlfn.MINIFS($S:$S,$T:$T,"="&amp;$T2413)),""))))&amp;"",IF(R2413="","",""))&amp;""</f>
        <v/>
      </c>
      <c r="BA2413" s="6">
        <f t="shared" si="3455"/>
        <v>212</v>
      </c>
      <c r="BB2413">
        <f t="shared" ref="BB2413:BD2413" si="3507">BB2412</f>
        <v>18987</v>
      </c>
      <c r="BC2413" t="str">
        <f t="shared" si="3507"/>
        <v>Velodrome</v>
      </c>
      <c r="BD2413" t="str">
        <f t="shared" si="3507"/>
        <v>Outlaws</v>
      </c>
      <c r="BE2413" t="s">
        <v>13</v>
      </c>
      <c r="BF2413" t="s">
        <v>586</v>
      </c>
      <c r="BI2413" cm="1">
        <f t="array" ref="BI2413">IFERROR(_xlfn._xlws.FILTER(shifts!A:A,(shifts!B:B=events!AD2413)*(shifts!AG:AG&gt;=events!BK2413)*(shifts!AH:AH&lt;=events!BL2413)),BI2412)</f>
        <v>85</v>
      </c>
      <c r="BJ2413" s="15">
        <f t="shared" si="3457"/>
        <v>0</v>
      </c>
      <c r="BK2413">
        <f t="shared" si="3458"/>
        <v>842</v>
      </c>
      <c r="BL2413">
        <f t="shared" si="3459"/>
        <v>842</v>
      </c>
      <c r="BM2413" s="15">
        <f>SUMIFS(BJ$2:BJ2413,K$2:K2413,"=Intermission")+SUMIFS(BJ$2:BJ2413,K$2:K2413,"=Timeout")</f>
        <v>143</v>
      </c>
      <c r="BN2413">
        <f t="shared" si="3460"/>
        <v>2303</v>
      </c>
      <c r="BO2413" s="19">
        <f t="shared" si="3461"/>
        <v>2541</v>
      </c>
      <c r="BP2413">
        <f t="shared" si="3462"/>
        <v>2536</v>
      </c>
      <c r="BQ2413" s="17">
        <f t="shared" si="3463"/>
        <v>2541</v>
      </c>
      <c r="BR2413" t="str">
        <f t="shared" si="3464"/>
        <v>event_team_player_1</v>
      </c>
      <c r="BS2413">
        <f>COUNTIFS(S$3:S2413,"="&amp;S2413,AI$3:AI2413,"="&amp;AI2413)</f>
        <v>1</v>
      </c>
      <c r="BT2413" t="str">
        <f>IFERROR(VLOOKUP(BB2413&amp;BU2413&amp;X2413,game_rosters!U:W,3,FALSE),"")</f>
        <v>P100170</v>
      </c>
      <c r="BU2413" t="str">
        <f t="shared" si="3465"/>
        <v>Outlaws</v>
      </c>
    </row>
    <row r="2414" spans="1:73" x14ac:dyDescent="0.2">
      <c r="A2414">
        <f t="shared" si="3440"/>
        <v>1</v>
      </c>
      <c r="I2414" s="44">
        <v>25</v>
      </c>
      <c r="K2414" t="s">
        <v>13</v>
      </c>
      <c r="L2414" t="s">
        <v>574</v>
      </c>
      <c r="N2414" t="s">
        <v>595</v>
      </c>
      <c r="S2414">
        <v>1248</v>
      </c>
      <c r="T2414" t="s">
        <v>756</v>
      </c>
      <c r="W2414" t="s">
        <v>731</v>
      </c>
      <c r="X2414">
        <v>25</v>
      </c>
      <c r="Z2414">
        <v>1</v>
      </c>
      <c r="AA2414">
        <f t="shared" si="3489"/>
        <v>2248</v>
      </c>
      <c r="AB2414" t="str">
        <f t="shared" si="3490"/>
        <v/>
      </c>
      <c r="AC2414">
        <f t="shared" si="3436"/>
        <v>2248</v>
      </c>
      <c r="AD2414" s="6">
        <v>3</v>
      </c>
      <c r="AE2414" t="s">
        <v>745</v>
      </c>
      <c r="AF2414" t="s">
        <v>916</v>
      </c>
      <c r="AG2414" t="s">
        <v>923</v>
      </c>
      <c r="AH2414" t="s">
        <v>938</v>
      </c>
      <c r="AI2414" t="str">
        <f t="shared" si="3441"/>
        <v>e</v>
      </c>
      <c r="AJ2414" t="str">
        <f t="shared" si="3442"/>
        <v/>
      </c>
      <c r="AK2414" t="str">
        <f t="shared" si="3443"/>
        <v/>
      </c>
      <c r="AL2414" t="str">
        <f t="shared" si="3444"/>
        <v/>
      </c>
      <c r="AM2414" t="str">
        <f t="shared" si="3445"/>
        <v/>
      </c>
      <c r="AN2414" t="str">
        <f t="shared" si="3446"/>
        <v>Away</v>
      </c>
      <c r="AO2414" t="str">
        <f t="shared" si="3447"/>
        <v>a</v>
      </c>
      <c r="AP2414" t="str">
        <f t="shared" si="3448"/>
        <v/>
      </c>
      <c r="AQ2414" t="str">
        <f t="shared" si="3449"/>
        <v/>
      </c>
      <c r="AR2414" t="str">
        <f t="shared" si="3450"/>
        <v>Away</v>
      </c>
      <c r="AS2414" t="str">
        <f t="shared" si="3451"/>
        <v>a</v>
      </c>
      <c r="AT2414" t="str">
        <f t="shared" si="3452"/>
        <v>Offensive</v>
      </c>
      <c r="AU2414" t="str">
        <f t="shared" si="3453"/>
        <v/>
      </c>
      <c r="AV2414" t="str">
        <f t="shared" si="3454"/>
        <v/>
      </c>
      <c r="AW2414" t="str" cm="1">
        <f t="array" ref="AW2414">IFERROR(IF(O2414&lt;&gt;"",O2414,IF(OR($S2414="",$T2414=""),"",IF(O2414&lt;&gt;"",O2414,IF($T2414&lt;&gt;"",_xlfn._xlws.FILTER(O:O,($BU:$BU=$BU2414)*($I:$I=$I2414)*($T:$T=$T2414)*($S:$S=_xlfn.MINIFS($S:$S,$T:$T,"="&amp;$T2414)),"")))))&amp;"",IF(O2414="","",""))&amp;""</f>
        <v/>
      </c>
      <c r="AX2414" t="str" cm="1">
        <f t="array" ref="AX2414">IFERROR(IF(P2414&lt;&gt;"",P2414,IF(OR($S2414="",$T2414=""),"",IF($T2414&lt;&gt;"",_xlfn._xlws.FILTER(P:P,($BU:$BU=$BU2414)*($I:$I=$I2414)*($T:$T=$T2414)*($S:$S=_xlfn.MINIFS($S:$S,$T:$T,"="&amp;$T2414)),""))))&amp;"",IF(P2414="","",""))&amp;""</f>
        <v/>
      </c>
      <c r="AY2414" t="str" cm="1">
        <f t="array" ref="AY2414">IFERROR(IF(Q2414&lt;&gt;"",Q2414,IF(OR($S2414="",$T2414=""),"",IF($T2414&lt;&gt;"",_xlfn._xlws.FILTER(Q:Q,($BU:$BU=$BU2414)*($I:$I=$I2414)*($T:$T=$T2414)*($S:$S=_xlfn.MINIFS($S:$S,$T:$T,"="&amp;$T2414)),""))))&amp;"",IF(Q2414="","",""))&amp;""</f>
        <v/>
      </c>
      <c r="AZ2414" t="str" cm="1">
        <f t="array" ref="AZ2414">IFERROR(IF(R2414&lt;&gt;"",R2414,IF(OR($S2414="",$T2414=""),"",IF($T2414&lt;&gt;"",_xlfn._xlws.FILTER(R:R,($BU:$BU=$BU2414)*($I:$I=$I2414)*($T:$T=$T2414)*($S:$S=_xlfn.MINIFS($S:$S,$T:$T,"="&amp;$T2414)),""))))&amp;"",IF(R2414="","",""))&amp;""</f>
        <v/>
      </c>
      <c r="BA2414" s="6">
        <f t="shared" si="3455"/>
        <v>212</v>
      </c>
      <c r="BB2414">
        <f t="shared" ref="BB2414:BD2414" si="3508">BB2413</f>
        <v>18987</v>
      </c>
      <c r="BC2414" t="str">
        <f t="shared" si="3508"/>
        <v>Velodrome</v>
      </c>
      <c r="BD2414" t="str">
        <f t="shared" si="3508"/>
        <v>Outlaws</v>
      </c>
      <c r="BE2414" t="s">
        <v>13</v>
      </c>
      <c r="BF2414" t="s">
        <v>574</v>
      </c>
      <c r="BI2414" cm="1">
        <f t="array" ref="BI2414">IFERROR(_xlfn._xlws.FILTER(shifts!A:A,(shifts!B:B=events!AD2414)*(shifts!AG:AG&gt;=events!BK2414)*(shifts!AH:AH&lt;=events!BL2414)),BI2413)</f>
        <v>85</v>
      </c>
      <c r="BJ2414" s="15">
        <f t="shared" si="3457"/>
        <v>4</v>
      </c>
      <c r="BK2414">
        <f t="shared" si="3458"/>
        <v>842</v>
      </c>
      <c r="BL2414">
        <f t="shared" si="3459"/>
        <v>838</v>
      </c>
      <c r="BM2414" s="15">
        <f>SUMIFS(BJ$2:BJ2414,K$2:K2414,"=Intermission")+SUMIFS(BJ$2:BJ2414,K$2:K2414,"=Timeout")</f>
        <v>143</v>
      </c>
      <c r="BN2414">
        <f t="shared" si="3460"/>
        <v>2303</v>
      </c>
      <c r="BO2414" s="19">
        <f t="shared" si="3461"/>
        <v>2541</v>
      </c>
      <c r="BP2414">
        <f t="shared" si="3462"/>
        <v>2536</v>
      </c>
      <c r="BQ2414" s="17">
        <f t="shared" si="3463"/>
        <v>2545</v>
      </c>
      <c r="BR2414" t="str">
        <f t="shared" si="3464"/>
        <v>event_team_player_1</v>
      </c>
      <c r="BS2414">
        <f>COUNTIFS(S$3:S2414,"="&amp;S2414,AI$3:AI2414,"="&amp;AI2414)</f>
        <v>1</v>
      </c>
      <c r="BT2414" t="str">
        <f>IFERROR(VLOOKUP(BB2414&amp;BU2414&amp;X2414,game_rosters!U:W,3,FALSE),"")</f>
        <v>P100170</v>
      </c>
      <c r="BU2414" t="str">
        <f t="shared" si="3465"/>
        <v>Outlaws</v>
      </c>
    </row>
    <row r="2415" spans="1:73" x14ac:dyDescent="0.2">
      <c r="A2415">
        <f t="shared" si="3440"/>
        <v>1</v>
      </c>
      <c r="I2415" s="44">
        <v>25</v>
      </c>
      <c r="K2415" t="s">
        <v>7</v>
      </c>
      <c r="L2415" t="s">
        <v>172</v>
      </c>
      <c r="M2415" t="s">
        <v>69</v>
      </c>
      <c r="N2415" t="s">
        <v>595</v>
      </c>
      <c r="S2415">
        <v>1249</v>
      </c>
      <c r="T2415" t="s">
        <v>756</v>
      </c>
      <c r="W2415" t="s">
        <v>731</v>
      </c>
      <c r="X2415">
        <v>25</v>
      </c>
      <c r="Z2415">
        <v>1</v>
      </c>
      <c r="AA2415">
        <f t="shared" si="3489"/>
        <v>2249</v>
      </c>
      <c r="AB2415" t="str">
        <f t="shared" si="3490"/>
        <v/>
      </c>
      <c r="AC2415">
        <f t="shared" si="3436"/>
        <v>2249</v>
      </c>
      <c r="AD2415" s="6">
        <v>3</v>
      </c>
      <c r="AE2415" t="s">
        <v>923</v>
      </c>
      <c r="AF2415" t="s">
        <v>938</v>
      </c>
      <c r="AG2415" t="s">
        <v>756</v>
      </c>
      <c r="AH2415" t="s">
        <v>756</v>
      </c>
      <c r="AI2415" t="str">
        <f t="shared" si="3441"/>
        <v>e</v>
      </c>
      <c r="AJ2415" t="str">
        <f t="shared" si="3442"/>
        <v/>
      </c>
      <c r="AK2415" t="str">
        <f t="shared" si="3443"/>
        <v/>
      </c>
      <c r="AL2415" t="str">
        <f t="shared" si="3444"/>
        <v/>
      </c>
      <c r="AM2415" t="str">
        <f t="shared" si="3445"/>
        <v/>
      </c>
      <c r="AN2415" t="str">
        <f t="shared" si="3446"/>
        <v>Away</v>
      </c>
      <c r="AO2415" t="str">
        <f t="shared" si="3447"/>
        <v>a</v>
      </c>
      <c r="AP2415" t="str">
        <f t="shared" si="3448"/>
        <v/>
      </c>
      <c r="AQ2415" t="str">
        <f t="shared" si="3449"/>
        <v/>
      </c>
      <c r="AR2415" t="str">
        <f t="shared" si="3450"/>
        <v>Away</v>
      </c>
      <c r="AS2415" t="str">
        <f t="shared" si="3451"/>
        <v>a</v>
      </c>
      <c r="AT2415" t="str">
        <f t="shared" si="3452"/>
        <v>Offensive</v>
      </c>
      <c r="AU2415" t="str">
        <f t="shared" si="3453"/>
        <v/>
      </c>
      <c r="AV2415" t="str">
        <f t="shared" si="3454"/>
        <v/>
      </c>
      <c r="AW2415" t="str" cm="1">
        <f t="array" ref="AW2415">IFERROR(IF(O2415&lt;&gt;"",O2415,IF(OR($S2415="",$T2415=""),"",IF(O2415&lt;&gt;"",O2415,IF($T2415&lt;&gt;"",_xlfn._xlws.FILTER(O:O,($BU:$BU=$BU2415)*($I:$I=$I2415)*($T:$T=$T2415)*($S:$S=_xlfn.MINIFS($S:$S,$T:$T,"="&amp;$T2415)),"")))))&amp;"",IF(O2415="","",""))&amp;""</f>
        <v/>
      </c>
      <c r="AX2415" t="str" cm="1">
        <f t="array" ref="AX2415">IFERROR(IF(P2415&lt;&gt;"",P2415,IF(OR($S2415="",$T2415=""),"",IF($T2415&lt;&gt;"",_xlfn._xlws.FILTER(P:P,($BU:$BU=$BU2415)*($I:$I=$I2415)*($T:$T=$T2415)*($S:$S=_xlfn.MINIFS($S:$S,$T:$T,"="&amp;$T2415)),""))))&amp;"",IF(P2415="","",""))&amp;""</f>
        <v/>
      </c>
      <c r="AY2415" t="str" cm="1">
        <f t="array" ref="AY2415">IFERROR(IF(Q2415&lt;&gt;"",Q2415,IF(OR($S2415="",$T2415=""),"",IF($T2415&lt;&gt;"",_xlfn._xlws.FILTER(Q:Q,($BU:$BU=$BU2415)*($I:$I=$I2415)*($T:$T=$T2415)*($S:$S=_xlfn.MINIFS($S:$S,$T:$T,"="&amp;$T2415)),""))))&amp;"",IF(Q2415="","",""))&amp;""</f>
        <v/>
      </c>
      <c r="AZ2415" t="str" cm="1">
        <f t="array" ref="AZ2415">IFERROR(IF(R2415&lt;&gt;"",R2415,IF(OR($S2415="",$T2415=""),"",IF($T2415&lt;&gt;"",_xlfn._xlws.FILTER(R:R,($BU:$BU=$BU2415)*($I:$I=$I2415)*($T:$T=$T2415)*($S:$S=_xlfn.MINIFS($S:$S,$T:$T,"="&amp;$T2415)),""))))&amp;"",IF(R2415="","",""))&amp;""</f>
        <v/>
      </c>
      <c r="BA2415" s="6">
        <f t="shared" si="3455"/>
        <v>212</v>
      </c>
      <c r="BB2415">
        <f t="shared" ref="BB2415:BD2415" si="3509">BB2414</f>
        <v>18987</v>
      </c>
      <c r="BC2415" t="str">
        <f t="shared" si="3509"/>
        <v>Velodrome</v>
      </c>
      <c r="BD2415" t="str">
        <f t="shared" si="3509"/>
        <v>Outlaws</v>
      </c>
      <c r="BE2415" t="s">
        <v>7</v>
      </c>
      <c r="BF2415" t="s">
        <v>172</v>
      </c>
      <c r="BI2415" cm="1">
        <f t="array" ref="BI2415">IFERROR(_xlfn._xlws.FILTER(shifts!A:A,(shifts!B:B=events!AD2415)*(shifts!AG:AG&gt;=events!BK2415)*(shifts!AH:AH&lt;=events!BL2415)),BI2414)</f>
        <v>85</v>
      </c>
      <c r="BJ2415" s="15">
        <f t="shared" si="3457"/>
        <v>0</v>
      </c>
      <c r="BK2415">
        <f t="shared" si="3458"/>
        <v>838</v>
      </c>
      <c r="BL2415">
        <f t="shared" si="3459"/>
        <v>838</v>
      </c>
      <c r="BM2415" s="15">
        <f>SUMIFS(BJ$2:BJ2415,K$2:K2415,"=Intermission")+SUMIFS(BJ$2:BJ2415,K$2:K2415,"=Timeout")</f>
        <v>143</v>
      </c>
      <c r="BN2415">
        <f t="shared" si="3460"/>
        <v>2303</v>
      </c>
      <c r="BO2415" s="19">
        <f t="shared" si="3461"/>
        <v>2545</v>
      </c>
      <c r="BP2415">
        <f t="shared" si="3462"/>
        <v>2540</v>
      </c>
      <c r="BQ2415" s="17">
        <f t="shared" si="3463"/>
        <v>2545</v>
      </c>
      <c r="BR2415" t="str">
        <f t="shared" si="3464"/>
        <v>event_team_player_1</v>
      </c>
      <c r="BS2415">
        <f>COUNTIFS(S$3:S2415,"="&amp;S2415,AI$3:AI2415,"="&amp;AI2415)</f>
        <v>1</v>
      </c>
      <c r="BT2415" t="str">
        <f>IFERROR(VLOOKUP(BB2415&amp;BU2415&amp;X2415,game_rosters!U:W,3,FALSE),"")</f>
        <v>P100170</v>
      </c>
      <c r="BU2415" t="str">
        <f t="shared" si="3465"/>
        <v>Outlaws</v>
      </c>
    </row>
    <row r="2416" spans="1:73" x14ac:dyDescent="0.2">
      <c r="A2416" t="str">
        <f t="shared" si="3440"/>
        <v/>
      </c>
      <c r="I2416" s="44">
        <v>12</v>
      </c>
      <c r="S2416">
        <v>1249</v>
      </c>
      <c r="T2416" t="s">
        <v>756</v>
      </c>
      <c r="X2416">
        <v>12</v>
      </c>
      <c r="Z2416">
        <v>1</v>
      </c>
      <c r="AA2416">
        <f t="shared" si="3489"/>
        <v>2249</v>
      </c>
      <c r="AB2416" t="str">
        <f t="shared" si="3490"/>
        <v/>
      </c>
      <c r="AC2416">
        <f t="shared" si="3436"/>
        <v>2249</v>
      </c>
      <c r="AD2416" s="6">
        <v>3</v>
      </c>
      <c r="AE2416" t="s">
        <v>923</v>
      </c>
      <c r="AF2416" t="s">
        <v>938</v>
      </c>
      <c r="AG2416" t="s">
        <v>756</v>
      </c>
      <c r="AH2416" t="s">
        <v>756</v>
      </c>
      <c r="AI2416" t="str">
        <f t="shared" si="3441"/>
        <v>e</v>
      </c>
      <c r="AJ2416" t="str">
        <f t="shared" si="3442"/>
        <v/>
      </c>
      <c r="AK2416" t="str">
        <f t="shared" si="3443"/>
        <v/>
      </c>
      <c r="AL2416" t="str">
        <f t="shared" si="3444"/>
        <v/>
      </c>
      <c r="AM2416" t="str">
        <f t="shared" si="3445"/>
        <v/>
      </c>
      <c r="AN2416" t="str">
        <f t="shared" si="3446"/>
        <v>Away</v>
      </c>
      <c r="AO2416" t="str">
        <f t="shared" si="3447"/>
        <v>a</v>
      </c>
      <c r="AP2416" t="str">
        <f t="shared" si="3448"/>
        <v/>
      </c>
      <c r="AQ2416" t="str">
        <f t="shared" si="3449"/>
        <v/>
      </c>
      <c r="AR2416" t="str">
        <f t="shared" si="3450"/>
        <v>Away</v>
      </c>
      <c r="AS2416" t="str">
        <f t="shared" si="3451"/>
        <v>a</v>
      </c>
      <c r="AT2416" t="str">
        <f t="shared" si="3452"/>
        <v>Offensive</v>
      </c>
      <c r="AU2416" t="str">
        <f t="shared" si="3453"/>
        <v/>
      </c>
      <c r="AV2416" t="str">
        <f t="shared" si="3454"/>
        <v/>
      </c>
      <c r="AW2416" t="str" cm="1">
        <f t="array" ref="AW2416">IFERROR(IF(O2416&lt;&gt;"",O2416,IF(OR($S2416="",$T2416=""),"",IF(O2416&lt;&gt;"",O2416,IF($T2416&lt;&gt;"",_xlfn._xlws.FILTER(O:O,($BU:$BU=$BU2416)*($I:$I=$I2416)*($T:$T=$T2416)*($S:$S=_xlfn.MINIFS($S:$S,$T:$T,"="&amp;$T2416)),"")))))&amp;"",IF(O2416="","",""))&amp;""</f>
        <v/>
      </c>
      <c r="AX2416" t="str" cm="1">
        <f t="array" ref="AX2416">IFERROR(IF(P2416&lt;&gt;"",P2416,IF(OR($S2416="",$T2416=""),"",IF($T2416&lt;&gt;"",_xlfn._xlws.FILTER(P:P,($BU:$BU=$BU2416)*($I:$I=$I2416)*($T:$T=$T2416)*($S:$S=_xlfn.MINIFS($S:$S,$T:$T,"="&amp;$T2416)),""))))&amp;"",IF(P2416="","",""))&amp;""</f>
        <v/>
      </c>
      <c r="AY2416" t="str" cm="1">
        <f t="array" ref="AY2416">IFERROR(IF(Q2416&lt;&gt;"",Q2416,IF(OR($S2416="",$T2416=""),"",IF($T2416&lt;&gt;"",_xlfn._xlws.FILTER(Q:Q,($BU:$BU=$BU2416)*($I:$I=$I2416)*($T:$T=$T2416)*($S:$S=_xlfn.MINIFS($S:$S,$T:$T,"="&amp;$T2416)),""))))&amp;"",IF(Q2416="","",""))&amp;""</f>
        <v/>
      </c>
      <c r="AZ2416" t="str" cm="1">
        <f t="array" ref="AZ2416">IFERROR(IF(R2416&lt;&gt;"",R2416,IF(OR($S2416="",$T2416=""),"",IF($T2416&lt;&gt;"",_xlfn._xlws.FILTER(R:R,($BU:$BU=$BU2416)*($I:$I=$I2416)*($T:$T=$T2416)*($S:$S=_xlfn.MINIFS($S:$S,$T:$T,"="&amp;$T2416)),""))))&amp;"",IF(R2416="","",""))&amp;""</f>
        <v/>
      </c>
      <c r="BA2416" s="6">
        <f t="shared" si="3455"/>
        <v>212</v>
      </c>
      <c r="BB2416">
        <f t="shared" ref="BB2416:BD2416" si="3510">BB2415</f>
        <v>18987</v>
      </c>
      <c r="BC2416" t="str">
        <f t="shared" si="3510"/>
        <v>Velodrome</v>
      </c>
      <c r="BD2416" t="str">
        <f t="shared" si="3510"/>
        <v>Outlaws</v>
      </c>
      <c r="BE2416" t="s">
        <v>7</v>
      </c>
      <c r="BF2416" t="s">
        <v>172</v>
      </c>
      <c r="BI2416" cm="1">
        <f t="array" ref="BI2416">IFERROR(_xlfn._xlws.FILTER(shifts!A:A,(shifts!B:B=events!AD2416)*(shifts!AG:AG&gt;=events!BK2416)*(shifts!AH:AH&lt;=events!BL2416)),BI2415)</f>
        <v>85</v>
      </c>
      <c r="BJ2416" s="15">
        <f t="shared" si="3457"/>
        <v>0</v>
      </c>
      <c r="BK2416">
        <f t="shared" si="3458"/>
        <v>838</v>
      </c>
      <c r="BL2416">
        <f t="shared" si="3459"/>
        <v>838</v>
      </c>
      <c r="BM2416" s="15">
        <f>SUMIFS(BJ$2:BJ2416,K$2:K2416,"=Intermission")+SUMIFS(BJ$2:BJ2416,K$2:K2416,"=Timeout")</f>
        <v>143</v>
      </c>
      <c r="BN2416">
        <f t="shared" si="3460"/>
        <v>2303</v>
      </c>
      <c r="BO2416" s="19">
        <f t="shared" si="3461"/>
        <v>2545</v>
      </c>
      <c r="BP2416">
        <f t="shared" si="3462"/>
        <v>2540</v>
      </c>
      <c r="BQ2416" s="17">
        <f t="shared" si="3463"/>
        <v>2545</v>
      </c>
      <c r="BR2416" t="str">
        <f t="shared" si="3464"/>
        <v>event_team_player_2</v>
      </c>
      <c r="BS2416">
        <f>COUNTIFS(S$3:S2416,"="&amp;S2416,AI$3:AI2416,"="&amp;AI2416)</f>
        <v>2</v>
      </c>
      <c r="BT2416" t="str">
        <f>IFERROR(VLOOKUP(BB2416&amp;BU2416&amp;X2416,game_rosters!U:W,3,FALSE),"")</f>
        <v>P100214</v>
      </c>
      <c r="BU2416" t="str">
        <f t="shared" si="3465"/>
        <v>Outlaws</v>
      </c>
    </row>
    <row r="2417" spans="1:73" x14ac:dyDescent="0.2">
      <c r="A2417">
        <f t="shared" si="3440"/>
        <v>1</v>
      </c>
      <c r="I2417" s="44">
        <v>12</v>
      </c>
      <c r="K2417" t="s">
        <v>238</v>
      </c>
      <c r="L2417" t="s">
        <v>184</v>
      </c>
      <c r="M2417" t="s">
        <v>88</v>
      </c>
      <c r="N2417" t="s">
        <v>595</v>
      </c>
      <c r="S2417">
        <v>1250</v>
      </c>
      <c r="T2417" t="s">
        <v>756</v>
      </c>
      <c r="W2417" t="s">
        <v>731</v>
      </c>
      <c r="X2417">
        <v>12</v>
      </c>
      <c r="Z2417">
        <v>1</v>
      </c>
      <c r="AA2417">
        <f t="shared" si="3489"/>
        <v>2250</v>
      </c>
      <c r="AB2417" t="str">
        <f t="shared" si="3490"/>
        <v/>
      </c>
      <c r="AC2417">
        <f t="shared" si="3436"/>
        <v>2250</v>
      </c>
      <c r="AD2417" s="6">
        <v>3</v>
      </c>
      <c r="AE2417" t="s">
        <v>923</v>
      </c>
      <c r="AF2417" t="s">
        <v>733</v>
      </c>
      <c r="AG2417" t="s">
        <v>923</v>
      </c>
      <c r="AH2417" t="s">
        <v>753</v>
      </c>
      <c r="AI2417" t="str">
        <f t="shared" si="3441"/>
        <v>e</v>
      </c>
      <c r="AJ2417" t="str">
        <f t="shared" si="3442"/>
        <v/>
      </c>
      <c r="AK2417" t="str">
        <f t="shared" si="3443"/>
        <v/>
      </c>
      <c r="AL2417" t="str">
        <f t="shared" si="3444"/>
        <v/>
      </c>
      <c r="AM2417" t="str">
        <f t="shared" si="3445"/>
        <v/>
      </c>
      <c r="AN2417" t="str">
        <f t="shared" si="3446"/>
        <v>Away</v>
      </c>
      <c r="AO2417" t="str">
        <f t="shared" si="3447"/>
        <v>a</v>
      </c>
      <c r="AP2417" t="str">
        <f t="shared" si="3448"/>
        <v/>
      </c>
      <c r="AQ2417" t="str">
        <f t="shared" si="3449"/>
        <v/>
      </c>
      <c r="AR2417" t="str">
        <f t="shared" si="3450"/>
        <v>Away</v>
      </c>
      <c r="AS2417" t="str">
        <f t="shared" si="3451"/>
        <v>a</v>
      </c>
      <c r="AT2417" t="str">
        <f t="shared" si="3452"/>
        <v>Offensive</v>
      </c>
      <c r="AU2417" t="str">
        <f t="shared" si="3453"/>
        <v/>
      </c>
      <c r="AV2417" t="str">
        <f t="shared" si="3454"/>
        <v/>
      </c>
      <c r="AW2417" t="str" cm="1">
        <f t="array" ref="AW2417">IFERROR(IF(O2417&lt;&gt;"",O2417,IF(OR($S2417="",$T2417=""),"",IF(O2417&lt;&gt;"",O2417,IF($T2417&lt;&gt;"",_xlfn._xlws.FILTER(O:O,($BU:$BU=$BU2417)*($I:$I=$I2417)*($T:$T=$T2417)*($S:$S=_xlfn.MINIFS($S:$S,$T:$T,"="&amp;$T2417)),"")))))&amp;"",IF(O2417="","",""))&amp;""</f>
        <v/>
      </c>
      <c r="AX2417" t="str" cm="1">
        <f t="array" ref="AX2417">IFERROR(IF(P2417&lt;&gt;"",P2417,IF(OR($S2417="",$T2417=""),"",IF($T2417&lt;&gt;"",_xlfn._xlws.FILTER(P:P,($BU:$BU=$BU2417)*($I:$I=$I2417)*($T:$T=$T2417)*($S:$S=_xlfn.MINIFS($S:$S,$T:$T,"="&amp;$T2417)),""))))&amp;"",IF(P2417="","",""))&amp;""</f>
        <v/>
      </c>
      <c r="AY2417" t="str" cm="1">
        <f t="array" ref="AY2417">IFERROR(IF(Q2417&lt;&gt;"",Q2417,IF(OR($S2417="",$T2417=""),"",IF($T2417&lt;&gt;"",_xlfn._xlws.FILTER(Q:Q,($BU:$BU=$BU2417)*($I:$I=$I2417)*($T:$T=$T2417)*($S:$S=_xlfn.MINIFS($S:$S,$T:$T,"="&amp;$T2417)),""))))&amp;"",IF(Q2417="","",""))&amp;""</f>
        <v/>
      </c>
      <c r="AZ2417" t="str" cm="1">
        <f t="array" ref="AZ2417">IFERROR(IF(R2417&lt;&gt;"",R2417,IF(OR($S2417="",$T2417=""),"",IF($T2417&lt;&gt;"",_xlfn._xlws.FILTER(R:R,($BU:$BU=$BU2417)*($I:$I=$I2417)*($T:$T=$T2417)*($S:$S=_xlfn.MINIFS($S:$S,$T:$T,"="&amp;$T2417)),""))))&amp;"",IF(R2417="","",""))&amp;""</f>
        <v/>
      </c>
      <c r="BA2417" s="6">
        <f t="shared" si="3455"/>
        <v>213</v>
      </c>
      <c r="BB2417">
        <f t="shared" ref="BB2417:BD2417" si="3511">BB2416</f>
        <v>18987</v>
      </c>
      <c r="BC2417" t="str">
        <f t="shared" si="3511"/>
        <v>Velodrome</v>
      </c>
      <c r="BD2417" t="str">
        <f t="shared" si="3511"/>
        <v>Outlaws</v>
      </c>
      <c r="BE2417" t="s">
        <v>238</v>
      </c>
      <c r="BF2417" t="s">
        <v>184</v>
      </c>
      <c r="BI2417" cm="1">
        <f t="array" ref="BI2417">IFERROR(_xlfn._xlws.FILTER(shifts!A:A,(shifts!B:B=events!AD2417)*(shifts!AG:AG&gt;=events!BK2417)*(shifts!AH:AH&lt;=events!BL2417)),BI2416)</f>
        <v>85</v>
      </c>
      <c r="BJ2417" s="15">
        <f t="shared" si="3457"/>
        <v>1</v>
      </c>
      <c r="BK2417">
        <f t="shared" si="3458"/>
        <v>836</v>
      </c>
      <c r="BL2417">
        <f t="shared" si="3459"/>
        <v>835</v>
      </c>
      <c r="BM2417" s="15">
        <f>SUMIFS(BJ$2:BJ2417,K$2:K2417,"=Intermission")+SUMIFS(BJ$2:BJ2417,K$2:K2417,"=Timeout")</f>
        <v>143</v>
      </c>
      <c r="BN2417">
        <f t="shared" si="3460"/>
        <v>2303</v>
      </c>
      <c r="BO2417" s="19">
        <f t="shared" si="3461"/>
        <v>2547</v>
      </c>
      <c r="BP2417">
        <f t="shared" si="3462"/>
        <v>2542</v>
      </c>
      <c r="BQ2417" s="17">
        <f t="shared" si="3463"/>
        <v>2548</v>
      </c>
      <c r="BR2417" t="str">
        <f t="shared" si="3464"/>
        <v>event_team_player_1</v>
      </c>
      <c r="BS2417">
        <f>COUNTIFS(S$3:S2417,"="&amp;S2417,AI$3:AI2417,"="&amp;AI2417)</f>
        <v>1</v>
      </c>
      <c r="BT2417" t="str">
        <f>IFERROR(VLOOKUP(BB2417&amp;BU2417&amp;X2417,game_rosters!U:W,3,FALSE),"")</f>
        <v>P100214</v>
      </c>
      <c r="BU2417" t="str">
        <f t="shared" si="3465"/>
        <v>Outlaws</v>
      </c>
    </row>
    <row r="2418" spans="1:73" x14ac:dyDescent="0.2">
      <c r="A2418">
        <f t="shared" si="3440"/>
        <v>1</v>
      </c>
      <c r="I2418" s="44">
        <v>12</v>
      </c>
      <c r="K2418" t="s">
        <v>13</v>
      </c>
      <c r="R2418" s="51">
        <v>1</v>
      </c>
      <c r="S2418">
        <v>1251</v>
      </c>
      <c r="T2418" t="s">
        <v>756</v>
      </c>
      <c r="W2418" t="s">
        <v>731</v>
      </c>
      <c r="X2418">
        <v>12</v>
      </c>
      <c r="Z2418">
        <v>1</v>
      </c>
      <c r="AA2418">
        <f t="shared" si="3489"/>
        <v>2251</v>
      </c>
      <c r="AB2418" t="str">
        <f t="shared" si="3490"/>
        <v/>
      </c>
      <c r="AC2418">
        <f t="shared" si="3436"/>
        <v>2251</v>
      </c>
      <c r="AD2418" s="6">
        <v>3</v>
      </c>
      <c r="AE2418" t="s">
        <v>923</v>
      </c>
      <c r="AF2418" t="s">
        <v>753</v>
      </c>
      <c r="AG2418" t="s">
        <v>923</v>
      </c>
      <c r="AH2418" t="s">
        <v>929</v>
      </c>
      <c r="AI2418" t="str">
        <f t="shared" si="3441"/>
        <v>e</v>
      </c>
      <c r="AJ2418" t="str">
        <f t="shared" si="3442"/>
        <v/>
      </c>
      <c r="AK2418" t="str">
        <f t="shared" si="3443"/>
        <v/>
      </c>
      <c r="AL2418" t="str">
        <f t="shared" si="3444"/>
        <v/>
      </c>
      <c r="AM2418" t="str">
        <f t="shared" si="3445"/>
        <v/>
      </c>
      <c r="AN2418" t="str">
        <f t="shared" si="3446"/>
        <v>Away</v>
      </c>
      <c r="AO2418" t="str">
        <f t="shared" si="3447"/>
        <v>a</v>
      </c>
      <c r="AP2418" t="str">
        <f t="shared" si="3448"/>
        <v/>
      </c>
      <c r="AQ2418" t="str">
        <f t="shared" si="3449"/>
        <v/>
      </c>
      <c r="AR2418" t="str">
        <f t="shared" si="3450"/>
        <v>Away</v>
      </c>
      <c r="AS2418" t="str">
        <f t="shared" si="3451"/>
        <v>a</v>
      </c>
      <c r="AT2418" t="str">
        <f t="shared" si="3452"/>
        <v>Offensive</v>
      </c>
      <c r="AU2418" t="str">
        <f t="shared" si="3453"/>
        <v/>
      </c>
      <c r="AV2418" t="str">
        <f t="shared" si="3454"/>
        <v/>
      </c>
      <c r="AW2418" t="str" cm="1">
        <f t="array" ref="AW2418">IFERROR(IF(O2418&lt;&gt;"",O2418,IF(OR($S2418="",$T2418=""),"",IF(O2418&lt;&gt;"",O2418,IF($T2418&lt;&gt;"",_xlfn._xlws.FILTER(O:O,($BU:$BU=$BU2418)*($I:$I=$I2418)*($T:$T=$T2418)*($S:$S=_xlfn.MINIFS($S:$S,$T:$T,"="&amp;$T2418)),"")))))&amp;"",IF(O2418="","",""))&amp;""</f>
        <v/>
      </c>
      <c r="AX2418" t="str" cm="1">
        <f t="array" ref="AX2418">IFERROR(IF(P2418&lt;&gt;"",P2418,IF(OR($S2418="",$T2418=""),"",IF($T2418&lt;&gt;"",_xlfn._xlws.FILTER(P:P,($BU:$BU=$BU2418)*($I:$I=$I2418)*($T:$T=$T2418)*($S:$S=_xlfn.MINIFS($S:$S,$T:$T,"="&amp;$T2418)),""))))&amp;"",IF(P2418="","",""))&amp;""</f>
        <v/>
      </c>
      <c r="AY2418" t="str" cm="1">
        <f t="array" ref="AY2418">IFERROR(IF(Q2418&lt;&gt;"",Q2418,IF(OR($S2418="",$T2418=""),"",IF($T2418&lt;&gt;"",_xlfn._xlws.FILTER(Q:Q,($BU:$BU=$BU2418)*($I:$I=$I2418)*($T:$T=$T2418)*($S:$S=_xlfn.MINIFS($S:$S,$T:$T,"="&amp;$T2418)),""))))&amp;"",IF(Q2418="","",""))&amp;""</f>
        <v/>
      </c>
      <c r="AZ2418" t="str" cm="1">
        <f t="array" ref="AZ2418">IFERROR(IF(R2418&lt;&gt;"",R2418,IF(OR($S2418="",$T2418=""),"",IF($T2418&lt;&gt;"",_xlfn._xlws.FILTER(R:R,($BU:$BU=$BU2418)*($I:$I=$I2418)*($T:$T=$T2418)*($S:$S=_xlfn.MINIFS($S:$S,$T:$T,"="&amp;$T2418)),""))))&amp;"",IF(R2418="","",""))&amp;""</f>
        <v>1</v>
      </c>
      <c r="BA2418" s="6">
        <f t="shared" si="3455"/>
        <v>213</v>
      </c>
      <c r="BB2418">
        <f t="shared" ref="BB2418:BD2418" si="3512">BB2417</f>
        <v>18987</v>
      </c>
      <c r="BC2418" t="str">
        <f t="shared" si="3512"/>
        <v>Velodrome</v>
      </c>
      <c r="BD2418" t="str">
        <f t="shared" si="3512"/>
        <v>Outlaws</v>
      </c>
      <c r="BE2418" t="s">
        <v>13</v>
      </c>
      <c r="BF2418" t="s">
        <v>756</v>
      </c>
      <c r="BI2418" cm="1">
        <f t="array" ref="BI2418">IFERROR(_xlfn._xlws.FILTER(shifts!A:A,(shifts!B:B=events!AD2418)*(shifts!AG:AG&gt;=events!BK2418)*(shifts!AH:AH&lt;=events!BL2418)),BI2417)</f>
        <v>85</v>
      </c>
      <c r="BJ2418" s="15">
        <f t="shared" si="3457"/>
        <v>3</v>
      </c>
      <c r="BK2418">
        <f t="shared" si="3458"/>
        <v>835</v>
      </c>
      <c r="BL2418">
        <f t="shared" si="3459"/>
        <v>832</v>
      </c>
      <c r="BM2418" s="15">
        <f>SUMIFS(BJ$2:BJ2418,K$2:K2418,"=Intermission")+SUMIFS(BJ$2:BJ2418,K$2:K2418,"=Timeout")</f>
        <v>143</v>
      </c>
      <c r="BN2418">
        <f t="shared" si="3460"/>
        <v>2303</v>
      </c>
      <c r="BO2418" s="19">
        <f t="shared" si="3461"/>
        <v>2548</v>
      </c>
      <c r="BP2418">
        <f t="shared" si="3462"/>
        <v>2543</v>
      </c>
      <c r="BQ2418" s="17">
        <f t="shared" si="3463"/>
        <v>2551</v>
      </c>
      <c r="BR2418" t="str">
        <f t="shared" si="3464"/>
        <v>event_team_player_1</v>
      </c>
      <c r="BS2418">
        <f>COUNTIFS(S$3:S2418,"="&amp;S2418,AI$3:AI2418,"="&amp;AI2418)</f>
        <v>1</v>
      </c>
      <c r="BT2418" t="str">
        <f>IFERROR(VLOOKUP(BB2418&amp;BU2418&amp;X2418,game_rosters!U:W,3,FALSE),"")</f>
        <v>P100214</v>
      </c>
      <c r="BU2418" t="str">
        <f t="shared" si="3465"/>
        <v>Outlaws</v>
      </c>
    </row>
    <row r="2419" spans="1:73" x14ac:dyDescent="0.2">
      <c r="A2419" t="str">
        <f t="shared" si="3440"/>
        <v/>
      </c>
      <c r="I2419" s="44">
        <v>84</v>
      </c>
      <c r="O2419" t="s">
        <v>647</v>
      </c>
      <c r="R2419" s="51">
        <v>1</v>
      </c>
      <c r="S2419">
        <v>1251</v>
      </c>
      <c r="T2419" t="s">
        <v>756</v>
      </c>
      <c r="X2419">
        <v>84</v>
      </c>
      <c r="AA2419">
        <f t="shared" si="3489"/>
        <v>2251</v>
      </c>
      <c r="AB2419" t="str">
        <f t="shared" si="3490"/>
        <v/>
      </c>
      <c r="AC2419">
        <f t="shared" si="3436"/>
        <v>2251</v>
      </c>
      <c r="AD2419" s="6">
        <v>3</v>
      </c>
      <c r="AE2419" t="s">
        <v>923</v>
      </c>
      <c r="AF2419" t="s">
        <v>753</v>
      </c>
      <c r="AG2419" t="s">
        <v>923</v>
      </c>
      <c r="AH2419" t="s">
        <v>929</v>
      </c>
      <c r="AI2419" t="str">
        <f t="shared" si="3441"/>
        <v>o</v>
      </c>
      <c r="AJ2419" t="str">
        <f t="shared" si="3442"/>
        <v/>
      </c>
      <c r="AK2419" t="str">
        <f t="shared" si="3443"/>
        <v/>
      </c>
      <c r="AL2419" t="str">
        <f t="shared" si="3444"/>
        <v/>
      </c>
      <c r="AM2419" t="str">
        <f t="shared" si="3445"/>
        <v/>
      </c>
      <c r="AN2419" t="str">
        <f t="shared" si="3446"/>
        <v>Away</v>
      </c>
      <c r="AO2419" t="str">
        <f t="shared" si="3447"/>
        <v>a</v>
      </c>
      <c r="AP2419" t="str">
        <f t="shared" si="3448"/>
        <v/>
      </c>
      <c r="AQ2419" t="str">
        <f t="shared" si="3449"/>
        <v/>
      </c>
      <c r="AR2419" t="str">
        <f t="shared" si="3450"/>
        <v>Away</v>
      </c>
      <c r="AS2419" t="str">
        <f t="shared" si="3451"/>
        <v>a</v>
      </c>
      <c r="AT2419" t="str">
        <f t="shared" si="3452"/>
        <v>Defensive</v>
      </c>
      <c r="AU2419" t="str">
        <f t="shared" si="3453"/>
        <v/>
      </c>
      <c r="AV2419" t="str">
        <f t="shared" si="3454"/>
        <v/>
      </c>
      <c r="AW2419" t="str" cm="1">
        <f t="array" ref="AW2419">IFERROR(IF(O2419&lt;&gt;"",O2419,IF(OR($S2419="",$T2419=""),"",IF(O2419&lt;&gt;"",O2419,IF($T2419&lt;&gt;"",_xlfn._xlws.FILTER(O:O,($BU:$BU=$BU2419)*($I:$I=$I2419)*($T:$T=$T2419)*($S:$S=_xlfn.MINIFS($S:$S,$T:$T,"="&amp;$T2419)),"")))))&amp;"",IF(O2419="","",""))&amp;""</f>
        <v>Defensive_PlayPossession-Surf</v>
      </c>
      <c r="AX2419" t="str" cm="1">
        <f t="array" ref="AX2419">IFERROR(IF(P2419&lt;&gt;"",P2419,IF(OR($S2419="",$T2419=""),"",IF($T2419&lt;&gt;"",_xlfn._xlws.FILTER(P:P,($BU:$BU=$BU2419)*($I:$I=$I2419)*($T:$T=$T2419)*($S:$S=_xlfn.MINIFS($S:$S,$T:$T,"="&amp;$T2419)),""))))&amp;"",IF(P2419="","",""))&amp;""</f>
        <v/>
      </c>
      <c r="AY2419" t="str" cm="1">
        <f t="array" ref="AY2419">IFERROR(IF(Q2419&lt;&gt;"",Q2419,IF(OR($S2419="",$T2419=""),"",IF($T2419&lt;&gt;"",_xlfn._xlws.FILTER(Q:Q,($BU:$BU=$BU2419)*($I:$I=$I2419)*($T:$T=$T2419)*($S:$S=_xlfn.MINIFS($S:$S,$T:$T,"="&amp;$T2419)),""))))&amp;"",IF(Q2419="","",""))&amp;""</f>
        <v/>
      </c>
      <c r="AZ2419" t="str" cm="1">
        <f t="array" ref="AZ2419">IFERROR(IF(R2419&lt;&gt;"",R2419,IF(OR($S2419="",$T2419=""),"",IF($T2419&lt;&gt;"",_xlfn._xlws.FILTER(R:R,($BU:$BU=$BU2419)*($I:$I=$I2419)*($T:$T=$T2419)*($S:$S=_xlfn.MINIFS($S:$S,$T:$T,"="&amp;$T2419)),""))))&amp;"",IF(R2419="","",""))&amp;""</f>
        <v>1</v>
      </c>
      <c r="BA2419" s="6">
        <f t="shared" si="3455"/>
        <v>213</v>
      </c>
      <c r="BB2419">
        <f t="shared" ref="BB2419:BD2419" si="3513">BB2418</f>
        <v>18987</v>
      </c>
      <c r="BC2419" t="str">
        <f t="shared" si="3513"/>
        <v>Velodrome</v>
      </c>
      <c r="BD2419" t="str">
        <f t="shared" si="3513"/>
        <v>Outlaws</v>
      </c>
      <c r="BE2419" t="s">
        <v>13</v>
      </c>
      <c r="BF2419" t="s">
        <v>756</v>
      </c>
      <c r="BI2419" cm="1">
        <f t="array" ref="BI2419">IFERROR(_xlfn._xlws.FILTER(shifts!A:A,(shifts!B:B=events!AD2419)*(shifts!AG:AG&gt;=events!BK2419)*(shifts!AH:AH&lt;=events!BL2419)),BI2418)</f>
        <v>85</v>
      </c>
      <c r="BJ2419" s="15">
        <f t="shared" si="3457"/>
        <v>3</v>
      </c>
      <c r="BK2419">
        <f t="shared" si="3458"/>
        <v>835</v>
      </c>
      <c r="BL2419">
        <f t="shared" si="3459"/>
        <v>832</v>
      </c>
      <c r="BM2419" s="15">
        <f>SUMIFS(BJ$2:BJ2419,K$2:K2419,"=Intermission")+SUMIFS(BJ$2:BJ2419,K$2:K2419,"=Timeout")</f>
        <v>143</v>
      </c>
      <c r="BN2419">
        <f t="shared" si="3460"/>
        <v>2303</v>
      </c>
      <c r="BO2419" s="19">
        <f t="shared" si="3461"/>
        <v>2548</v>
      </c>
      <c r="BP2419">
        <f t="shared" si="3462"/>
        <v>2543</v>
      </c>
      <c r="BQ2419" s="17">
        <f t="shared" si="3463"/>
        <v>2551</v>
      </c>
      <c r="BR2419" t="str">
        <f t="shared" si="3464"/>
        <v>opp_team_player_1</v>
      </c>
      <c r="BS2419">
        <f>COUNTIFS(S$3:S2419,"="&amp;S2419,AI$3:AI2419,"="&amp;AI2419)</f>
        <v>1</v>
      </c>
      <c r="BT2419" t="str">
        <f>IFERROR(VLOOKUP(BB2419&amp;BU2419&amp;X2419,game_rosters!U:W,3,FALSE),"")</f>
        <v>P100198</v>
      </c>
      <c r="BU2419" t="str">
        <f t="shared" si="3465"/>
        <v>Velodrome</v>
      </c>
    </row>
    <row r="2420" spans="1:73" x14ac:dyDescent="0.2">
      <c r="A2420">
        <f t="shared" si="3440"/>
        <v>1</v>
      </c>
      <c r="I2420" s="44">
        <v>12</v>
      </c>
      <c r="K2420" t="s">
        <v>238</v>
      </c>
      <c r="L2420" t="s">
        <v>174</v>
      </c>
      <c r="M2420" t="s">
        <v>390</v>
      </c>
      <c r="N2420" t="s">
        <v>594</v>
      </c>
      <c r="R2420" s="51">
        <v>1</v>
      </c>
      <c r="S2420">
        <v>1252</v>
      </c>
      <c r="T2420" t="s">
        <v>756</v>
      </c>
      <c r="W2420" t="s">
        <v>731</v>
      </c>
      <c r="X2420">
        <v>12</v>
      </c>
      <c r="Z2420">
        <v>1</v>
      </c>
      <c r="AA2420">
        <f t="shared" si="3489"/>
        <v>2252</v>
      </c>
      <c r="AB2420" t="str">
        <f t="shared" si="3490"/>
        <v/>
      </c>
      <c r="AC2420">
        <f t="shared" si="3436"/>
        <v>2252</v>
      </c>
      <c r="AD2420" s="6">
        <v>3</v>
      </c>
      <c r="AE2420" t="s">
        <v>923</v>
      </c>
      <c r="AF2420" t="s">
        <v>929</v>
      </c>
      <c r="AG2420" t="s">
        <v>756</v>
      </c>
      <c r="AH2420" t="s">
        <v>756</v>
      </c>
      <c r="AI2420" t="str">
        <f t="shared" si="3441"/>
        <v>e</v>
      </c>
      <c r="AJ2420" t="str">
        <f t="shared" si="3442"/>
        <v/>
      </c>
      <c r="AK2420" t="str">
        <f t="shared" si="3443"/>
        <v/>
      </c>
      <c r="AL2420" t="str">
        <f t="shared" si="3444"/>
        <v/>
      </c>
      <c r="AM2420" t="str">
        <f t="shared" si="3445"/>
        <v/>
      </c>
      <c r="AN2420" t="str">
        <f t="shared" si="3446"/>
        <v>Away</v>
      </c>
      <c r="AO2420" t="str">
        <f t="shared" si="3447"/>
        <v>a</v>
      </c>
      <c r="AP2420" t="str">
        <f t="shared" si="3448"/>
        <v/>
      </c>
      <c r="AQ2420" t="str">
        <f t="shared" si="3449"/>
        <v/>
      </c>
      <c r="AR2420" t="str">
        <f t="shared" si="3450"/>
        <v>Away</v>
      </c>
      <c r="AS2420" t="str">
        <f t="shared" si="3451"/>
        <v>a</v>
      </c>
      <c r="AT2420" t="str">
        <f t="shared" si="3452"/>
        <v>Offensive</v>
      </c>
      <c r="AU2420" t="str">
        <f t="shared" si="3453"/>
        <v/>
      </c>
      <c r="AV2420" t="str">
        <f t="shared" si="3454"/>
        <v/>
      </c>
      <c r="AW2420" t="str" cm="1">
        <f t="array" ref="AW2420">IFERROR(IF(O2420&lt;&gt;"",O2420,IF(OR($S2420="",$T2420=""),"",IF(O2420&lt;&gt;"",O2420,IF($T2420&lt;&gt;"",_xlfn._xlws.FILTER(O:O,($BU:$BU=$BU2420)*($I:$I=$I2420)*($T:$T=$T2420)*($S:$S=_xlfn.MINIFS($S:$S,$T:$T,"="&amp;$T2420)),"")))))&amp;"",IF(O2420="","",""))&amp;""</f>
        <v/>
      </c>
      <c r="AX2420" t="str" cm="1">
        <f t="array" ref="AX2420">IFERROR(IF(P2420&lt;&gt;"",P2420,IF(OR($S2420="",$T2420=""),"",IF($T2420&lt;&gt;"",_xlfn._xlws.FILTER(P:P,($BU:$BU=$BU2420)*($I:$I=$I2420)*($T:$T=$T2420)*($S:$S=_xlfn.MINIFS($S:$S,$T:$T,"="&amp;$T2420)),""))))&amp;"",IF(P2420="","",""))&amp;""</f>
        <v/>
      </c>
      <c r="AY2420" t="str" cm="1">
        <f t="array" ref="AY2420">IFERROR(IF(Q2420&lt;&gt;"",Q2420,IF(OR($S2420="",$T2420=""),"",IF($T2420&lt;&gt;"",_xlfn._xlws.FILTER(Q:Q,($BU:$BU=$BU2420)*($I:$I=$I2420)*($T:$T=$T2420)*($S:$S=_xlfn.MINIFS($S:$S,$T:$T,"="&amp;$T2420)),""))))&amp;"",IF(Q2420="","",""))&amp;""</f>
        <v/>
      </c>
      <c r="AZ2420" t="str" cm="1">
        <f t="array" ref="AZ2420">IFERROR(IF(R2420&lt;&gt;"",R2420,IF(OR($S2420="",$T2420=""),"",IF($T2420&lt;&gt;"",_xlfn._xlws.FILTER(R:R,($BU:$BU=$BU2420)*($I:$I=$I2420)*($T:$T=$T2420)*($S:$S=_xlfn.MINIFS($S:$S,$T:$T,"="&amp;$T2420)),""))))&amp;"",IF(R2420="","",""))&amp;""</f>
        <v>1</v>
      </c>
      <c r="BA2420" s="6">
        <f t="shared" si="3455"/>
        <v>214</v>
      </c>
      <c r="BB2420">
        <f t="shared" ref="BB2420:BD2420" si="3514">BB2419</f>
        <v>18987</v>
      </c>
      <c r="BC2420" t="str">
        <f t="shared" si="3514"/>
        <v>Velodrome</v>
      </c>
      <c r="BD2420" t="str">
        <f t="shared" si="3514"/>
        <v>Outlaws</v>
      </c>
      <c r="BE2420" t="s">
        <v>238</v>
      </c>
      <c r="BF2420" t="s">
        <v>174</v>
      </c>
      <c r="BI2420" cm="1">
        <f t="array" ref="BI2420">IFERROR(_xlfn._xlws.FILTER(shifts!A:A,(shifts!B:B=events!AD2420)*(shifts!AG:AG&gt;=events!BK2420)*(shifts!AH:AH&lt;=events!BL2420)),BI2419)</f>
        <v>85</v>
      </c>
      <c r="BJ2420" s="15">
        <f t="shared" si="3457"/>
        <v>0</v>
      </c>
      <c r="BK2420">
        <f t="shared" si="3458"/>
        <v>832</v>
      </c>
      <c r="BL2420">
        <f t="shared" si="3459"/>
        <v>832</v>
      </c>
      <c r="BM2420" s="15">
        <f>SUMIFS(BJ$2:BJ2420,K$2:K2420,"=Intermission")+SUMIFS(BJ$2:BJ2420,K$2:K2420,"=Timeout")</f>
        <v>143</v>
      </c>
      <c r="BN2420">
        <f t="shared" si="3460"/>
        <v>2303</v>
      </c>
      <c r="BO2420" s="19">
        <f t="shared" si="3461"/>
        <v>2551</v>
      </c>
      <c r="BP2420">
        <f t="shared" si="3462"/>
        <v>2546</v>
      </c>
      <c r="BQ2420" s="17">
        <f t="shared" si="3463"/>
        <v>2551</v>
      </c>
      <c r="BR2420" t="str">
        <f t="shared" si="3464"/>
        <v>event_team_player_1</v>
      </c>
      <c r="BS2420">
        <f>COUNTIFS(S$3:S2420,"="&amp;S2420,AI$3:AI2420,"="&amp;AI2420)</f>
        <v>1</v>
      </c>
      <c r="BT2420" t="str">
        <f>IFERROR(VLOOKUP(BB2420&amp;BU2420&amp;X2420,game_rosters!U:W,3,FALSE),"")</f>
        <v>P100214</v>
      </c>
      <c r="BU2420" t="str">
        <f t="shared" si="3465"/>
        <v>Outlaws</v>
      </c>
    </row>
    <row r="2421" spans="1:73" x14ac:dyDescent="0.2">
      <c r="A2421" t="str">
        <f t="shared" si="3440"/>
        <v/>
      </c>
      <c r="I2421" s="44">
        <v>84</v>
      </c>
      <c r="O2421" t="s">
        <v>602</v>
      </c>
      <c r="Q2421" t="s">
        <v>595</v>
      </c>
      <c r="R2421" s="51">
        <v>1</v>
      </c>
      <c r="S2421">
        <v>1252</v>
      </c>
      <c r="T2421" t="s">
        <v>756</v>
      </c>
      <c r="X2421">
        <v>84</v>
      </c>
      <c r="AA2421">
        <f t="shared" si="3489"/>
        <v>2252</v>
      </c>
      <c r="AB2421" t="str">
        <f t="shared" si="3490"/>
        <v/>
      </c>
      <c r="AC2421">
        <f t="shared" si="3436"/>
        <v>2252</v>
      </c>
      <c r="AD2421" s="6">
        <v>3</v>
      </c>
      <c r="AE2421" t="s">
        <v>923</v>
      </c>
      <c r="AF2421" t="s">
        <v>929</v>
      </c>
      <c r="AG2421" t="s">
        <v>756</v>
      </c>
      <c r="AH2421" t="s">
        <v>756</v>
      </c>
      <c r="AI2421" t="str">
        <f t="shared" si="3441"/>
        <v>o</v>
      </c>
      <c r="AJ2421" t="str">
        <f t="shared" si="3442"/>
        <v/>
      </c>
      <c r="AK2421" t="str">
        <f t="shared" si="3443"/>
        <v/>
      </c>
      <c r="AL2421" t="str">
        <f t="shared" si="3444"/>
        <v/>
      </c>
      <c r="AM2421" t="str">
        <f t="shared" si="3445"/>
        <v/>
      </c>
      <c r="AN2421" t="str">
        <f t="shared" si="3446"/>
        <v>Away</v>
      </c>
      <c r="AO2421" t="str">
        <f t="shared" si="3447"/>
        <v>a</v>
      </c>
      <c r="AP2421" t="str">
        <f t="shared" si="3448"/>
        <v/>
      </c>
      <c r="AQ2421" t="str">
        <f t="shared" si="3449"/>
        <v/>
      </c>
      <c r="AR2421" t="str">
        <f t="shared" si="3450"/>
        <v>Away</v>
      </c>
      <c r="AS2421" t="str">
        <f t="shared" si="3451"/>
        <v>a</v>
      </c>
      <c r="AT2421" t="str">
        <f t="shared" si="3452"/>
        <v>Defensive</v>
      </c>
      <c r="AU2421" t="str">
        <f t="shared" si="3453"/>
        <v/>
      </c>
      <c r="AV2421" t="str">
        <f t="shared" si="3454"/>
        <v/>
      </c>
      <c r="AW2421" t="str" cm="1">
        <f t="array" ref="AW2421">IFERROR(IF(O2421&lt;&gt;"",O2421,IF(OR($S2421="",$T2421=""),"",IF(O2421&lt;&gt;"",O2421,IF($T2421&lt;&gt;"",_xlfn._xlws.FILTER(O:O,($BU:$BU=$BU2421)*($I:$I=$I2421)*($T:$T=$T2421)*($S:$S=_xlfn.MINIFS($S:$S,$T:$T,"="&amp;$T2421)),"")))))&amp;"",IF(O2421="","",""))&amp;""</f>
        <v>Defensive_PlayPossession-StickCheck</v>
      </c>
      <c r="AX2421" t="str" cm="1">
        <f t="array" ref="AX2421">IFERROR(IF(P2421&lt;&gt;"",P2421,IF(OR($S2421="",$T2421=""),"",IF($T2421&lt;&gt;"",_xlfn._xlws.FILTER(P:P,($BU:$BU=$BU2421)*($I:$I=$I2421)*($T:$T=$T2421)*($S:$S=_xlfn.MINIFS($S:$S,$T:$T,"="&amp;$T2421)),""))))&amp;"",IF(P2421="","",""))&amp;""</f>
        <v/>
      </c>
      <c r="AY2421" t="str" cm="1">
        <f t="array" ref="AY2421">IFERROR(IF(Q2421&lt;&gt;"",Q2421,IF(OR($S2421="",$T2421=""),"",IF($T2421&lt;&gt;"",_xlfn._xlws.FILTER(Q:Q,($BU:$BU=$BU2421)*($I:$I=$I2421)*($T:$T=$T2421)*($S:$S=_xlfn.MINIFS($S:$S,$T:$T,"="&amp;$T2421)),""))))&amp;"",IF(Q2421="","",""))&amp;""</f>
        <v>s</v>
      </c>
      <c r="AZ2421" t="str" cm="1">
        <f t="array" ref="AZ2421">IFERROR(IF(R2421&lt;&gt;"",R2421,IF(OR($S2421="",$T2421=""),"",IF($T2421&lt;&gt;"",_xlfn._xlws.FILTER(R:R,($BU:$BU=$BU2421)*($I:$I=$I2421)*($T:$T=$T2421)*($S:$S=_xlfn.MINIFS($S:$S,$T:$T,"="&amp;$T2421)),""))))&amp;"",IF(R2421="","",""))&amp;""</f>
        <v>1</v>
      </c>
      <c r="BA2421" s="6">
        <f t="shared" si="3455"/>
        <v>214</v>
      </c>
      <c r="BB2421">
        <f t="shared" ref="BB2421:BD2421" si="3515">BB2420</f>
        <v>18987</v>
      </c>
      <c r="BC2421" t="str">
        <f t="shared" si="3515"/>
        <v>Velodrome</v>
      </c>
      <c r="BD2421" t="str">
        <f t="shared" si="3515"/>
        <v>Outlaws</v>
      </c>
      <c r="BE2421" t="s">
        <v>238</v>
      </c>
      <c r="BF2421" t="s">
        <v>174</v>
      </c>
      <c r="BI2421" cm="1">
        <f t="array" ref="BI2421">IFERROR(_xlfn._xlws.FILTER(shifts!A:A,(shifts!B:B=events!AD2421)*(shifts!AG:AG&gt;=events!BK2421)*(shifts!AH:AH&lt;=events!BL2421)),BI2420)</f>
        <v>85</v>
      </c>
      <c r="BJ2421" s="15">
        <f t="shared" si="3457"/>
        <v>0</v>
      </c>
      <c r="BK2421">
        <f t="shared" si="3458"/>
        <v>832</v>
      </c>
      <c r="BL2421">
        <f t="shared" si="3459"/>
        <v>832</v>
      </c>
      <c r="BM2421" s="15">
        <f>SUMIFS(BJ$2:BJ2421,K$2:K2421,"=Intermission")+SUMIFS(BJ$2:BJ2421,K$2:K2421,"=Timeout")</f>
        <v>143</v>
      </c>
      <c r="BN2421">
        <f t="shared" si="3460"/>
        <v>2303</v>
      </c>
      <c r="BO2421" s="19">
        <f t="shared" si="3461"/>
        <v>2551</v>
      </c>
      <c r="BP2421">
        <f t="shared" si="3462"/>
        <v>2546</v>
      </c>
      <c r="BQ2421" s="17">
        <f t="shared" si="3463"/>
        <v>2551</v>
      </c>
      <c r="BR2421" t="str">
        <f t="shared" si="3464"/>
        <v>opp_team_player_1</v>
      </c>
      <c r="BS2421">
        <f>COUNTIFS(S$3:S2421,"="&amp;S2421,AI$3:AI2421,"="&amp;AI2421)</f>
        <v>1</v>
      </c>
      <c r="BT2421" t="str">
        <f>IFERROR(VLOOKUP(BB2421&amp;BU2421&amp;X2421,game_rosters!U:W,3,FALSE),"")</f>
        <v>P100198</v>
      </c>
      <c r="BU2421" t="str">
        <f t="shared" si="3465"/>
        <v>Velodrome</v>
      </c>
    </row>
    <row r="2422" spans="1:73" x14ac:dyDescent="0.2">
      <c r="A2422">
        <f t="shared" si="3440"/>
        <v>1</v>
      </c>
      <c r="I2422" s="44">
        <v>84</v>
      </c>
      <c r="K2422" t="s">
        <v>230</v>
      </c>
      <c r="L2422" t="s">
        <v>389</v>
      </c>
      <c r="M2422" t="s">
        <v>432</v>
      </c>
      <c r="N2422" t="s">
        <v>595</v>
      </c>
      <c r="O2422" t="s">
        <v>631</v>
      </c>
      <c r="Q2422" t="s">
        <v>595</v>
      </c>
      <c r="R2422" s="51">
        <v>1</v>
      </c>
      <c r="S2422">
        <v>1253</v>
      </c>
      <c r="T2422" t="s">
        <v>756</v>
      </c>
      <c r="W2422" t="s">
        <v>735</v>
      </c>
      <c r="X2422">
        <v>84</v>
      </c>
      <c r="Z2422">
        <v>1</v>
      </c>
      <c r="AA2422">
        <f t="shared" si="3489"/>
        <v>2253</v>
      </c>
      <c r="AB2422" t="str">
        <f t="shared" si="3490"/>
        <v/>
      </c>
      <c r="AC2422">
        <f t="shared" si="3436"/>
        <v>2253</v>
      </c>
      <c r="AD2422" s="6">
        <v>3</v>
      </c>
      <c r="AE2422" t="s">
        <v>923</v>
      </c>
      <c r="AF2422" t="s">
        <v>929</v>
      </c>
      <c r="AG2422" t="s">
        <v>756</v>
      </c>
      <c r="AH2422" t="s">
        <v>756</v>
      </c>
      <c r="AI2422" t="str">
        <f t="shared" si="3441"/>
        <v>e</v>
      </c>
      <c r="AJ2422" t="str">
        <f t="shared" si="3442"/>
        <v/>
      </c>
      <c r="AK2422" t="str">
        <f t="shared" si="3443"/>
        <v/>
      </c>
      <c r="AL2422" t="str">
        <f t="shared" si="3444"/>
        <v/>
      </c>
      <c r="AM2422" t="str">
        <f t="shared" si="3445"/>
        <v/>
      </c>
      <c r="AN2422" t="str">
        <f t="shared" si="3446"/>
        <v>Home</v>
      </c>
      <c r="AO2422" t="str">
        <f t="shared" si="3447"/>
        <v>h</v>
      </c>
      <c r="AP2422" t="str">
        <f t="shared" si="3448"/>
        <v/>
      </c>
      <c r="AQ2422" t="str">
        <f t="shared" si="3449"/>
        <v/>
      </c>
      <c r="AR2422" t="str">
        <f t="shared" si="3450"/>
        <v>Home</v>
      </c>
      <c r="AS2422" t="str">
        <f t="shared" si="3451"/>
        <v>h</v>
      </c>
      <c r="AT2422" t="str">
        <f t="shared" si="3452"/>
        <v>Defensive</v>
      </c>
      <c r="AU2422" t="str">
        <f t="shared" si="3453"/>
        <v/>
      </c>
      <c r="AV2422" t="str">
        <f t="shared" si="3454"/>
        <v/>
      </c>
      <c r="AW2422" t="str" cm="1">
        <f t="array" ref="AW2422">IFERROR(IF(O2422&lt;&gt;"",O2422,IF(OR($S2422="",$T2422=""),"",IF(O2422&lt;&gt;"",O2422,IF($T2422&lt;&gt;"",_xlfn._xlws.FILTER(O:O,($BU:$BU=$BU2422)*($I:$I=$I2422)*($T:$T=$T2422)*($S:$S=_xlfn.MINIFS($S:$S,$T:$T,"="&amp;$T2422)),"")))))&amp;"",IF(O2422="","",""))&amp;""</f>
        <v>Defensive_PlayPossession-SeperateFromPuck</v>
      </c>
      <c r="AX2422" t="str" cm="1">
        <f t="array" ref="AX2422">IFERROR(IF(P2422&lt;&gt;"",P2422,IF(OR($S2422="",$T2422=""),"",IF($T2422&lt;&gt;"",_xlfn._xlws.FILTER(P:P,($BU:$BU=$BU2422)*($I:$I=$I2422)*($T:$T=$T2422)*($S:$S=_xlfn.MINIFS($S:$S,$T:$T,"="&amp;$T2422)),""))))&amp;"",IF(P2422="","",""))&amp;""</f>
        <v/>
      </c>
      <c r="AY2422" t="str" cm="1">
        <f t="array" ref="AY2422">IFERROR(IF(Q2422&lt;&gt;"",Q2422,IF(OR($S2422="",$T2422=""),"",IF($T2422&lt;&gt;"",_xlfn._xlws.FILTER(Q:Q,($BU:$BU=$BU2422)*($I:$I=$I2422)*($T:$T=$T2422)*($S:$S=_xlfn.MINIFS($S:$S,$T:$T,"="&amp;$T2422)),""))))&amp;"",IF(Q2422="","",""))&amp;""</f>
        <v>s</v>
      </c>
      <c r="AZ2422" t="str" cm="1">
        <f t="array" ref="AZ2422">IFERROR(IF(R2422&lt;&gt;"",R2422,IF(OR($S2422="",$T2422=""),"",IF($T2422&lt;&gt;"",_xlfn._xlws.FILTER(R:R,($BU:$BU=$BU2422)*($I:$I=$I2422)*($T:$T=$T2422)*($S:$S=_xlfn.MINIFS($S:$S,$T:$T,"="&amp;$T2422)),""))))&amp;"",IF(R2422="","",""))&amp;""</f>
        <v>1</v>
      </c>
      <c r="BA2422" s="6">
        <f t="shared" si="3455"/>
        <v>214</v>
      </c>
      <c r="BB2422">
        <f t="shared" ref="BB2422:BD2422" si="3516">BB2421</f>
        <v>18987</v>
      </c>
      <c r="BC2422" t="str">
        <f t="shared" si="3516"/>
        <v>Velodrome</v>
      </c>
      <c r="BD2422" t="str">
        <f t="shared" si="3516"/>
        <v>Outlaws</v>
      </c>
      <c r="BE2422" t="s">
        <v>230</v>
      </c>
      <c r="BF2422" t="s">
        <v>389</v>
      </c>
      <c r="BI2422" cm="1">
        <f t="array" ref="BI2422">IFERROR(_xlfn._xlws.FILTER(shifts!A:A,(shifts!B:B=events!AD2422)*(shifts!AG:AG&gt;=events!BK2422)*(shifts!AH:AH&lt;=events!BL2422)),BI2421)</f>
        <v>85</v>
      </c>
      <c r="BJ2422" s="15">
        <f t="shared" si="3457"/>
        <v>0</v>
      </c>
      <c r="BK2422">
        <f t="shared" si="3458"/>
        <v>832</v>
      </c>
      <c r="BL2422">
        <f t="shared" si="3459"/>
        <v>832</v>
      </c>
      <c r="BM2422" s="15">
        <f>SUMIFS(BJ$2:BJ2422,K$2:K2422,"=Intermission")+SUMIFS(BJ$2:BJ2422,K$2:K2422,"=Timeout")</f>
        <v>143</v>
      </c>
      <c r="BN2422">
        <f t="shared" si="3460"/>
        <v>2303</v>
      </c>
      <c r="BO2422" s="19">
        <f t="shared" si="3461"/>
        <v>2551</v>
      </c>
      <c r="BP2422">
        <f t="shared" si="3462"/>
        <v>2546</v>
      </c>
      <c r="BQ2422" s="17">
        <f t="shared" si="3463"/>
        <v>2551</v>
      </c>
      <c r="BR2422" t="str">
        <f t="shared" si="3464"/>
        <v>event_team_player_1</v>
      </c>
      <c r="BS2422">
        <f>COUNTIFS(S$3:S2422,"="&amp;S2422,AI$3:AI2422,"="&amp;AI2422)</f>
        <v>1</v>
      </c>
      <c r="BT2422" t="str">
        <f>IFERROR(VLOOKUP(BB2422&amp;BU2422&amp;X2422,game_rosters!U:W,3,FALSE),"")</f>
        <v>P100198</v>
      </c>
      <c r="BU2422" t="str">
        <f t="shared" si="3465"/>
        <v>Velodrome</v>
      </c>
    </row>
    <row r="2423" spans="1:73" x14ac:dyDescent="0.2">
      <c r="A2423" t="str">
        <f t="shared" si="3440"/>
        <v/>
      </c>
      <c r="I2423" s="44">
        <v>12</v>
      </c>
      <c r="R2423" s="51">
        <v>1</v>
      </c>
      <c r="S2423">
        <v>1253</v>
      </c>
      <c r="T2423" t="s">
        <v>756</v>
      </c>
      <c r="X2423">
        <v>12</v>
      </c>
      <c r="AA2423">
        <f t="shared" si="3489"/>
        <v>2253</v>
      </c>
      <c r="AB2423" t="str">
        <f t="shared" si="3490"/>
        <v/>
      </c>
      <c r="AC2423">
        <f t="shared" si="3436"/>
        <v>2253</v>
      </c>
      <c r="AD2423" s="6">
        <v>3</v>
      </c>
      <c r="AE2423" t="s">
        <v>923</v>
      </c>
      <c r="AF2423" t="s">
        <v>929</v>
      </c>
      <c r="AG2423" t="s">
        <v>756</v>
      </c>
      <c r="AH2423" t="s">
        <v>756</v>
      </c>
      <c r="AI2423" t="str">
        <f t="shared" si="3441"/>
        <v>o</v>
      </c>
      <c r="AJ2423" t="str">
        <f t="shared" si="3442"/>
        <v/>
      </c>
      <c r="AK2423" t="str">
        <f t="shared" si="3443"/>
        <v/>
      </c>
      <c r="AL2423" t="str">
        <f t="shared" si="3444"/>
        <v/>
      </c>
      <c r="AM2423" t="str">
        <f t="shared" si="3445"/>
        <v/>
      </c>
      <c r="AN2423" t="str">
        <f t="shared" si="3446"/>
        <v>Home</v>
      </c>
      <c r="AO2423" t="str">
        <f t="shared" si="3447"/>
        <v>h</v>
      </c>
      <c r="AP2423" t="str">
        <f t="shared" si="3448"/>
        <v/>
      </c>
      <c r="AQ2423" t="str">
        <f t="shared" si="3449"/>
        <v/>
      </c>
      <c r="AR2423" t="str">
        <f t="shared" si="3450"/>
        <v>Home</v>
      </c>
      <c r="AS2423" t="str">
        <f t="shared" si="3451"/>
        <v>h</v>
      </c>
      <c r="AT2423" t="str">
        <f t="shared" si="3452"/>
        <v>Offensive</v>
      </c>
      <c r="AU2423" t="str">
        <f t="shared" si="3453"/>
        <v/>
      </c>
      <c r="AV2423" t="str">
        <f t="shared" si="3454"/>
        <v/>
      </c>
      <c r="AW2423" t="str" cm="1">
        <f t="array" ref="AW2423">IFERROR(IF(O2423&lt;&gt;"",O2423,IF(OR($S2423="",$T2423=""),"",IF(O2423&lt;&gt;"",O2423,IF($T2423&lt;&gt;"",_xlfn._xlws.FILTER(O:O,($BU:$BU=$BU2423)*($I:$I=$I2423)*($T:$T=$T2423)*($S:$S=_xlfn.MINIFS($S:$S,$T:$T,"="&amp;$T2423)),"")))))&amp;"",IF(O2423="","",""))&amp;""</f>
        <v/>
      </c>
      <c r="AX2423" t="str" cm="1">
        <f t="array" ref="AX2423">IFERROR(IF(P2423&lt;&gt;"",P2423,IF(OR($S2423="",$T2423=""),"",IF($T2423&lt;&gt;"",_xlfn._xlws.FILTER(P:P,($BU:$BU=$BU2423)*($I:$I=$I2423)*($T:$T=$T2423)*($S:$S=_xlfn.MINIFS($S:$S,$T:$T,"="&amp;$T2423)),""))))&amp;"",IF(P2423="","",""))&amp;""</f>
        <v/>
      </c>
      <c r="AY2423" t="str" cm="1">
        <f t="array" ref="AY2423">IFERROR(IF(Q2423&lt;&gt;"",Q2423,IF(OR($S2423="",$T2423=""),"",IF($T2423&lt;&gt;"",_xlfn._xlws.FILTER(Q:Q,($BU:$BU=$BU2423)*($I:$I=$I2423)*($T:$T=$T2423)*($S:$S=_xlfn.MINIFS($S:$S,$T:$T,"="&amp;$T2423)),""))))&amp;"",IF(Q2423="","",""))&amp;""</f>
        <v/>
      </c>
      <c r="AZ2423" t="str" cm="1">
        <f t="array" ref="AZ2423">IFERROR(IF(R2423&lt;&gt;"",R2423,IF(OR($S2423="",$T2423=""),"",IF($T2423&lt;&gt;"",_xlfn._xlws.FILTER(R:R,($BU:$BU=$BU2423)*($I:$I=$I2423)*($T:$T=$T2423)*($S:$S=_xlfn.MINIFS($S:$S,$T:$T,"="&amp;$T2423)),""))))&amp;"",IF(R2423="","",""))&amp;""</f>
        <v>1</v>
      </c>
      <c r="BA2423" s="6">
        <f t="shared" si="3455"/>
        <v>214</v>
      </c>
      <c r="BB2423">
        <f t="shared" ref="BB2423:BD2423" si="3517">BB2422</f>
        <v>18987</v>
      </c>
      <c r="BC2423" t="str">
        <f t="shared" si="3517"/>
        <v>Velodrome</v>
      </c>
      <c r="BD2423" t="str">
        <f t="shared" si="3517"/>
        <v>Outlaws</v>
      </c>
      <c r="BE2423" t="s">
        <v>230</v>
      </c>
      <c r="BF2423" t="s">
        <v>389</v>
      </c>
      <c r="BI2423" cm="1">
        <f t="array" ref="BI2423">IFERROR(_xlfn._xlws.FILTER(shifts!A:A,(shifts!B:B=events!AD2423)*(shifts!AG:AG&gt;=events!BK2423)*(shifts!AH:AH&lt;=events!BL2423)),BI2422)</f>
        <v>85</v>
      </c>
      <c r="BJ2423" s="15">
        <f t="shared" si="3457"/>
        <v>0</v>
      </c>
      <c r="BK2423">
        <f t="shared" si="3458"/>
        <v>832</v>
      </c>
      <c r="BL2423">
        <f t="shared" si="3459"/>
        <v>832</v>
      </c>
      <c r="BM2423" s="15">
        <f>SUMIFS(BJ$2:BJ2423,K$2:K2423,"=Intermission")+SUMIFS(BJ$2:BJ2423,K$2:K2423,"=Timeout")</f>
        <v>143</v>
      </c>
      <c r="BN2423">
        <f t="shared" si="3460"/>
        <v>2303</v>
      </c>
      <c r="BO2423" s="19">
        <f t="shared" si="3461"/>
        <v>2551</v>
      </c>
      <c r="BP2423">
        <f t="shared" si="3462"/>
        <v>2546</v>
      </c>
      <c r="BQ2423" s="17">
        <f t="shared" si="3463"/>
        <v>2551</v>
      </c>
      <c r="BR2423" t="str">
        <f t="shared" si="3464"/>
        <v>opp_team_player_1</v>
      </c>
      <c r="BS2423">
        <f>COUNTIFS(S$3:S2423,"="&amp;S2423,AI$3:AI2423,"="&amp;AI2423)</f>
        <v>1</v>
      </c>
      <c r="BT2423" t="str">
        <f>IFERROR(VLOOKUP(BB2423&amp;BU2423&amp;X2423,game_rosters!U:W,3,FALSE),"")</f>
        <v>P100214</v>
      </c>
      <c r="BU2423" t="str">
        <f t="shared" si="3465"/>
        <v>Outlaws</v>
      </c>
    </row>
    <row r="2424" spans="1:73" x14ac:dyDescent="0.2">
      <c r="A2424">
        <f t="shared" si="3440"/>
        <v>1</v>
      </c>
      <c r="I2424" s="44">
        <v>12</v>
      </c>
      <c r="K2424" t="s">
        <v>13</v>
      </c>
      <c r="L2424" t="s">
        <v>587</v>
      </c>
      <c r="N2424" t="s">
        <v>594</v>
      </c>
      <c r="O2424" t="s">
        <v>618</v>
      </c>
      <c r="R2424" s="51">
        <v>1</v>
      </c>
      <c r="S2424">
        <v>1254</v>
      </c>
      <c r="T2424" t="s">
        <v>756</v>
      </c>
      <c r="W2424" t="s">
        <v>731</v>
      </c>
      <c r="X2424">
        <v>12</v>
      </c>
      <c r="Z2424">
        <v>1</v>
      </c>
      <c r="AA2424">
        <f t="shared" si="3489"/>
        <v>2254</v>
      </c>
      <c r="AB2424" t="str">
        <f t="shared" si="3490"/>
        <v/>
      </c>
      <c r="AC2424">
        <f t="shared" si="3436"/>
        <v>2254</v>
      </c>
      <c r="AD2424" s="6">
        <v>3</v>
      </c>
      <c r="AE2424" t="s">
        <v>923</v>
      </c>
      <c r="AF2424" t="s">
        <v>737</v>
      </c>
      <c r="AG2424" t="s">
        <v>756</v>
      </c>
      <c r="AH2424" t="s">
        <v>756</v>
      </c>
      <c r="AI2424" t="str">
        <f t="shared" si="3441"/>
        <v>e</v>
      </c>
      <c r="AJ2424" t="str">
        <f t="shared" si="3442"/>
        <v/>
      </c>
      <c r="AK2424" t="str">
        <f t="shared" si="3443"/>
        <v/>
      </c>
      <c r="AL2424" t="str">
        <f t="shared" si="3444"/>
        <v/>
      </c>
      <c r="AM2424" t="str">
        <f t="shared" si="3445"/>
        <v/>
      </c>
      <c r="AN2424" t="str">
        <f t="shared" si="3446"/>
        <v>Away</v>
      </c>
      <c r="AO2424" t="str">
        <f t="shared" si="3447"/>
        <v>a</v>
      </c>
      <c r="AP2424" t="str">
        <f t="shared" si="3448"/>
        <v/>
      </c>
      <c r="AQ2424" t="str">
        <f t="shared" si="3449"/>
        <v/>
      </c>
      <c r="AR2424" t="str">
        <f t="shared" si="3450"/>
        <v>Away</v>
      </c>
      <c r="AS2424" t="str">
        <f t="shared" si="3451"/>
        <v>a</v>
      </c>
      <c r="AT2424" t="str">
        <f t="shared" si="3452"/>
        <v>Offensive</v>
      </c>
      <c r="AU2424" t="str">
        <f t="shared" si="3453"/>
        <v/>
      </c>
      <c r="AV2424" t="str">
        <f t="shared" si="3454"/>
        <v/>
      </c>
      <c r="AW2424" t="str" cm="1">
        <f t="array" ref="AW2424">IFERROR(IF(O2424&lt;&gt;"",O2424,IF(OR($S2424="",$T2424=""),"",IF(O2424&lt;&gt;"",O2424,IF($T2424&lt;&gt;"",_xlfn._xlws.FILTER(O:O,($BU:$BU=$BU2424)*($I:$I=$I2424)*($T:$T=$T2424)*($S:$S=_xlfn.MINIFS($S:$S,$T:$T,"="&amp;$T2424)),"")))))&amp;"",IF(O2424="","",""))&amp;""</f>
        <v>OffensivePlay_Zone-PuckRecoveryTurnover</v>
      </c>
      <c r="AX2424" t="str" cm="1">
        <f t="array" ref="AX2424">IFERROR(IF(P2424&lt;&gt;"",P2424,IF(OR($S2424="",$T2424=""),"",IF($T2424&lt;&gt;"",_xlfn._xlws.FILTER(P:P,($BU:$BU=$BU2424)*($I:$I=$I2424)*($T:$T=$T2424)*($S:$S=_xlfn.MINIFS($S:$S,$T:$T,"="&amp;$T2424)),""))))&amp;"",IF(P2424="","",""))&amp;""</f>
        <v/>
      </c>
      <c r="AY2424" t="str" cm="1">
        <f t="array" ref="AY2424">IFERROR(IF(Q2424&lt;&gt;"",Q2424,IF(OR($S2424="",$T2424=""),"",IF($T2424&lt;&gt;"",_xlfn._xlws.FILTER(Q:Q,($BU:$BU=$BU2424)*($I:$I=$I2424)*($T:$T=$T2424)*($S:$S=_xlfn.MINIFS($S:$S,$T:$T,"="&amp;$T2424)),""))))&amp;"",IF(Q2424="","",""))&amp;""</f>
        <v/>
      </c>
      <c r="AZ2424" t="str" cm="1">
        <f t="array" ref="AZ2424">IFERROR(IF(R2424&lt;&gt;"",R2424,IF(OR($S2424="",$T2424=""),"",IF($T2424&lt;&gt;"",_xlfn._xlws.FILTER(R:R,($BU:$BU=$BU2424)*($I:$I=$I2424)*($T:$T=$T2424)*($S:$S=_xlfn.MINIFS($S:$S,$T:$T,"="&amp;$T2424)),""))))&amp;"",IF(R2424="","",""))&amp;""</f>
        <v>1</v>
      </c>
      <c r="BA2424" s="6">
        <f t="shared" si="3455"/>
        <v>214</v>
      </c>
      <c r="BB2424">
        <f t="shared" ref="BB2424:BD2424" si="3518">BB2423</f>
        <v>18987</v>
      </c>
      <c r="BC2424" t="str">
        <f t="shared" si="3518"/>
        <v>Velodrome</v>
      </c>
      <c r="BD2424" t="str">
        <f t="shared" si="3518"/>
        <v>Outlaws</v>
      </c>
      <c r="BE2424" t="s">
        <v>13</v>
      </c>
      <c r="BF2424" t="s">
        <v>587</v>
      </c>
      <c r="BI2424" cm="1">
        <f t="array" ref="BI2424">IFERROR(_xlfn._xlws.FILTER(shifts!A:A,(shifts!B:B=events!AD2424)*(shifts!AG:AG&gt;=events!BK2424)*(shifts!AH:AH&lt;=events!BL2424)),BI2423)</f>
        <v>85</v>
      </c>
      <c r="BJ2424" s="15">
        <f t="shared" si="3457"/>
        <v>0</v>
      </c>
      <c r="BK2424">
        <f t="shared" si="3458"/>
        <v>826</v>
      </c>
      <c r="BL2424">
        <f t="shared" si="3459"/>
        <v>826</v>
      </c>
      <c r="BM2424" s="15">
        <f>SUMIFS(BJ$2:BJ2424,K$2:K2424,"=Intermission")+SUMIFS(BJ$2:BJ2424,K$2:K2424,"=Timeout")</f>
        <v>143</v>
      </c>
      <c r="BN2424">
        <f t="shared" si="3460"/>
        <v>2303</v>
      </c>
      <c r="BO2424" s="19">
        <f t="shared" si="3461"/>
        <v>2557</v>
      </c>
      <c r="BP2424">
        <f t="shared" si="3462"/>
        <v>2552</v>
      </c>
      <c r="BQ2424" s="17">
        <f t="shared" si="3463"/>
        <v>2557</v>
      </c>
      <c r="BR2424" t="str">
        <f t="shared" si="3464"/>
        <v>event_team_player_1</v>
      </c>
      <c r="BS2424">
        <f>COUNTIFS(S$3:S2424,"="&amp;S2424,AI$3:AI2424,"="&amp;AI2424)</f>
        <v>1</v>
      </c>
      <c r="BT2424" t="str">
        <f>IFERROR(VLOOKUP(BB2424&amp;BU2424&amp;X2424,game_rosters!U:W,3,FALSE),"")</f>
        <v>P100214</v>
      </c>
      <c r="BU2424" t="str">
        <f t="shared" si="3465"/>
        <v>Outlaws</v>
      </c>
    </row>
    <row r="2425" spans="1:73" x14ac:dyDescent="0.2">
      <c r="A2425" t="str">
        <f t="shared" si="3440"/>
        <v/>
      </c>
      <c r="I2425" s="44">
        <v>91</v>
      </c>
      <c r="O2425" t="s">
        <v>685</v>
      </c>
      <c r="Q2425" t="s">
        <v>594</v>
      </c>
      <c r="R2425" s="51">
        <v>1</v>
      </c>
      <c r="S2425">
        <v>1254</v>
      </c>
      <c r="T2425" t="s">
        <v>756</v>
      </c>
      <c r="X2425">
        <v>91</v>
      </c>
      <c r="AA2425">
        <f t="shared" si="3489"/>
        <v>2254</v>
      </c>
      <c r="AB2425" t="str">
        <f t="shared" si="3490"/>
        <v/>
      </c>
      <c r="AC2425">
        <f t="shared" si="3436"/>
        <v>2254</v>
      </c>
      <c r="AD2425" s="6">
        <v>3</v>
      </c>
      <c r="AE2425" t="s">
        <v>923</v>
      </c>
      <c r="AF2425" t="s">
        <v>737</v>
      </c>
      <c r="AG2425" t="s">
        <v>756</v>
      </c>
      <c r="AH2425" t="s">
        <v>756</v>
      </c>
      <c r="AI2425" t="str">
        <f t="shared" si="3441"/>
        <v>o</v>
      </c>
      <c r="AJ2425" t="str">
        <f t="shared" si="3442"/>
        <v/>
      </c>
      <c r="AK2425" t="str">
        <f t="shared" si="3443"/>
        <v/>
      </c>
      <c r="AL2425" t="str">
        <f t="shared" si="3444"/>
        <v/>
      </c>
      <c r="AM2425" t="str">
        <f t="shared" si="3445"/>
        <v/>
      </c>
      <c r="AN2425" t="str">
        <f t="shared" si="3446"/>
        <v>Away</v>
      </c>
      <c r="AO2425" t="str">
        <f t="shared" si="3447"/>
        <v>a</v>
      </c>
      <c r="AP2425" t="str">
        <f t="shared" si="3448"/>
        <v/>
      </c>
      <c r="AQ2425" t="str">
        <f t="shared" si="3449"/>
        <v/>
      </c>
      <c r="AR2425" t="str">
        <f t="shared" si="3450"/>
        <v>Away</v>
      </c>
      <c r="AS2425" t="str">
        <f t="shared" si="3451"/>
        <v>a</v>
      </c>
      <c r="AT2425" t="str">
        <f t="shared" si="3452"/>
        <v>Defensive</v>
      </c>
      <c r="AU2425" t="str">
        <f t="shared" si="3453"/>
        <v/>
      </c>
      <c r="AV2425" t="str">
        <f t="shared" si="3454"/>
        <v/>
      </c>
      <c r="AW2425" t="str" cm="1">
        <f t="array" ref="AW2425">IFERROR(IF(O2425&lt;&gt;"",O2425,IF(OR($S2425="",$T2425=""),"",IF(O2425&lt;&gt;"",O2425,IF($T2425&lt;&gt;"",_xlfn._xlws.FILTER(O:O,($BU:$BU=$BU2425)*($I:$I=$I2425)*($T:$T=$T2425)*($S:$S=_xlfn.MINIFS($S:$S,$T:$T,"="&amp;$T2425)),"")))))&amp;"",IF(O2425="","",""))&amp;""</f>
        <v>Defensive_PlayZone-PuckRetreivalTurnover</v>
      </c>
      <c r="AX2425" t="str" cm="1">
        <f t="array" ref="AX2425">IFERROR(IF(P2425&lt;&gt;"",P2425,IF(OR($S2425="",$T2425=""),"",IF($T2425&lt;&gt;"",_xlfn._xlws.FILTER(P:P,($BU:$BU=$BU2425)*($I:$I=$I2425)*($T:$T=$T2425)*($S:$S=_xlfn.MINIFS($S:$S,$T:$T,"="&amp;$T2425)),""))))&amp;"",IF(P2425="","",""))&amp;""</f>
        <v/>
      </c>
      <c r="AY2425" t="str" cm="1">
        <f t="array" ref="AY2425">IFERROR(IF(Q2425&lt;&gt;"",Q2425,IF(OR($S2425="",$T2425=""),"",IF($T2425&lt;&gt;"",_xlfn._xlws.FILTER(Q:Q,($BU:$BU=$BU2425)*($I:$I=$I2425)*($T:$T=$T2425)*($S:$S=_xlfn.MINIFS($S:$S,$T:$T,"="&amp;$T2425)),""))))&amp;"",IF(Q2425="","",""))&amp;""</f>
        <v>u</v>
      </c>
      <c r="AZ2425" t="str" cm="1">
        <f t="array" ref="AZ2425">IFERROR(IF(R2425&lt;&gt;"",R2425,IF(OR($S2425="",$T2425=""),"",IF($T2425&lt;&gt;"",_xlfn._xlws.FILTER(R:R,($BU:$BU=$BU2425)*($I:$I=$I2425)*($T:$T=$T2425)*($S:$S=_xlfn.MINIFS($S:$S,$T:$T,"="&amp;$T2425)),""))))&amp;"",IF(R2425="","",""))&amp;""</f>
        <v>1</v>
      </c>
      <c r="BA2425" s="6">
        <f t="shared" si="3455"/>
        <v>214</v>
      </c>
      <c r="BB2425">
        <f t="shared" ref="BB2425:BD2425" si="3519">BB2424</f>
        <v>18987</v>
      </c>
      <c r="BC2425" t="str">
        <f t="shared" si="3519"/>
        <v>Velodrome</v>
      </c>
      <c r="BD2425" t="str">
        <f t="shared" si="3519"/>
        <v>Outlaws</v>
      </c>
      <c r="BE2425" t="s">
        <v>13</v>
      </c>
      <c r="BF2425" t="s">
        <v>587</v>
      </c>
      <c r="BI2425" cm="1">
        <f t="array" ref="BI2425">IFERROR(_xlfn._xlws.FILTER(shifts!A:A,(shifts!B:B=events!AD2425)*(shifts!AG:AG&gt;=events!BK2425)*(shifts!AH:AH&lt;=events!BL2425)),BI2424)</f>
        <v>85</v>
      </c>
      <c r="BJ2425" s="15">
        <f t="shared" si="3457"/>
        <v>0</v>
      </c>
      <c r="BK2425">
        <f t="shared" si="3458"/>
        <v>826</v>
      </c>
      <c r="BL2425">
        <f t="shared" si="3459"/>
        <v>826</v>
      </c>
      <c r="BM2425" s="15">
        <f>SUMIFS(BJ$2:BJ2425,K$2:K2425,"=Intermission")+SUMIFS(BJ$2:BJ2425,K$2:K2425,"=Timeout")</f>
        <v>143</v>
      </c>
      <c r="BN2425">
        <f t="shared" si="3460"/>
        <v>2303</v>
      </c>
      <c r="BO2425" s="19">
        <f t="shared" si="3461"/>
        <v>2557</v>
      </c>
      <c r="BP2425">
        <f t="shared" si="3462"/>
        <v>2552</v>
      </c>
      <c r="BQ2425" s="17">
        <f t="shared" si="3463"/>
        <v>2557</v>
      </c>
      <c r="BR2425" t="str">
        <f t="shared" si="3464"/>
        <v>opp_team_player_1</v>
      </c>
      <c r="BS2425">
        <f>COUNTIFS(S$3:S2425,"="&amp;S2425,AI$3:AI2425,"="&amp;AI2425)</f>
        <v>1</v>
      </c>
      <c r="BT2425" t="str">
        <f>IFERROR(VLOOKUP(BB2425&amp;BU2425&amp;X2425,game_rosters!U:W,3,FALSE),"")</f>
        <v>P100002</v>
      </c>
      <c r="BU2425" t="str">
        <f t="shared" si="3465"/>
        <v>Velodrome</v>
      </c>
    </row>
    <row r="2426" spans="1:73" x14ac:dyDescent="0.2">
      <c r="A2426">
        <f t="shared" si="3440"/>
        <v>1</v>
      </c>
      <c r="I2426" s="44">
        <v>12</v>
      </c>
      <c r="K2426" t="s">
        <v>7</v>
      </c>
      <c r="L2426" t="s">
        <v>192</v>
      </c>
      <c r="M2426" t="s">
        <v>68</v>
      </c>
      <c r="N2426" t="s">
        <v>594</v>
      </c>
      <c r="O2426" t="s">
        <v>654</v>
      </c>
      <c r="Q2426" t="s">
        <v>594</v>
      </c>
      <c r="R2426" s="51">
        <v>1</v>
      </c>
      <c r="S2426">
        <v>1255</v>
      </c>
      <c r="T2426" t="s">
        <v>756</v>
      </c>
      <c r="W2426" t="s">
        <v>731</v>
      </c>
      <c r="X2426">
        <v>12</v>
      </c>
      <c r="Z2426">
        <v>1</v>
      </c>
      <c r="AA2426">
        <f t="shared" si="3489"/>
        <v>2255</v>
      </c>
      <c r="AB2426" t="str">
        <f t="shared" si="3490"/>
        <v/>
      </c>
      <c r="AC2426">
        <f t="shared" si="3436"/>
        <v>2255</v>
      </c>
      <c r="AD2426" s="6">
        <v>3</v>
      </c>
      <c r="AE2426" t="s">
        <v>923</v>
      </c>
      <c r="AF2426" t="s">
        <v>900</v>
      </c>
      <c r="AG2426" t="s">
        <v>756</v>
      </c>
      <c r="AH2426" t="s">
        <v>756</v>
      </c>
      <c r="AI2426" t="str">
        <f t="shared" si="3441"/>
        <v>e</v>
      </c>
      <c r="AJ2426" t="str">
        <f t="shared" si="3442"/>
        <v/>
      </c>
      <c r="AK2426" t="str">
        <f t="shared" si="3443"/>
        <v/>
      </c>
      <c r="AL2426" t="str">
        <f t="shared" si="3444"/>
        <v/>
      </c>
      <c r="AM2426" t="str">
        <f t="shared" si="3445"/>
        <v/>
      </c>
      <c r="AN2426" t="str">
        <f t="shared" si="3446"/>
        <v>Away</v>
      </c>
      <c r="AO2426" t="str">
        <f t="shared" si="3447"/>
        <v>a</v>
      </c>
      <c r="AP2426" t="str">
        <f t="shared" si="3448"/>
        <v/>
      </c>
      <c r="AQ2426" t="str">
        <f t="shared" si="3449"/>
        <v/>
      </c>
      <c r="AR2426" t="str">
        <f t="shared" si="3450"/>
        <v>Away</v>
      </c>
      <c r="AS2426" t="str">
        <f t="shared" si="3451"/>
        <v>a</v>
      </c>
      <c r="AT2426" t="str">
        <f t="shared" si="3452"/>
        <v>Offensive</v>
      </c>
      <c r="AU2426" t="str">
        <f t="shared" si="3453"/>
        <v/>
      </c>
      <c r="AV2426" t="str">
        <f t="shared" si="3454"/>
        <v/>
      </c>
      <c r="AW2426" t="str" cm="1">
        <f t="array" ref="AW2426">IFERROR(IF(O2426&lt;&gt;"",O2426,IF(OR($S2426="",$T2426=""),"",IF(O2426&lt;&gt;"",O2426,IF($T2426&lt;&gt;"",_xlfn._xlws.FILTER(O:O,($BU:$BU=$BU2426)*($I:$I=$I2426)*($T:$T=$T2426)*($S:$S=_xlfn.MINIFS($S:$S,$T:$T,"="&amp;$T2426)),"")))))&amp;"",IF(O2426="","",""))&amp;""</f>
        <v>OffensivePlay_Pass-SecondTouch</v>
      </c>
      <c r="AX2426" t="str" cm="1">
        <f t="array" ref="AX2426">IFERROR(IF(P2426&lt;&gt;"",P2426,IF(OR($S2426="",$T2426=""),"",IF($T2426&lt;&gt;"",_xlfn._xlws.FILTER(P:P,($BU:$BU=$BU2426)*($I:$I=$I2426)*($T:$T=$T2426)*($S:$S=_xlfn.MINIFS($S:$S,$T:$T,"="&amp;$T2426)),""))))&amp;"",IF(P2426="","",""))&amp;""</f>
        <v/>
      </c>
      <c r="AY2426" t="str" cm="1">
        <f t="array" ref="AY2426">IFERROR(IF(Q2426&lt;&gt;"",Q2426,IF(OR($S2426="",$T2426=""),"",IF($T2426&lt;&gt;"",_xlfn._xlws.FILTER(Q:Q,($BU:$BU=$BU2426)*($I:$I=$I2426)*($T:$T=$T2426)*($S:$S=_xlfn.MINIFS($S:$S,$T:$T,"="&amp;$T2426)),""))))&amp;"",IF(Q2426="","",""))&amp;""</f>
        <v>u</v>
      </c>
      <c r="AZ2426" t="str" cm="1">
        <f t="array" ref="AZ2426">IFERROR(IF(R2426&lt;&gt;"",R2426,IF(OR($S2426="",$T2426=""),"",IF($T2426&lt;&gt;"",_xlfn._xlws.FILTER(R:R,($BU:$BU=$BU2426)*($I:$I=$I2426)*($T:$T=$T2426)*($S:$S=_xlfn.MINIFS($S:$S,$T:$T,"="&amp;$T2426)),""))))&amp;"",IF(R2426="","",""))&amp;""</f>
        <v>1</v>
      </c>
      <c r="BA2426" s="6">
        <f t="shared" si="3455"/>
        <v>214</v>
      </c>
      <c r="BB2426">
        <f t="shared" ref="BB2426:BD2426" si="3520">BB2425</f>
        <v>18987</v>
      </c>
      <c r="BC2426" t="str">
        <f t="shared" si="3520"/>
        <v>Velodrome</v>
      </c>
      <c r="BD2426" t="str">
        <f t="shared" si="3520"/>
        <v>Outlaws</v>
      </c>
      <c r="BE2426" t="s">
        <v>7</v>
      </c>
      <c r="BF2426" t="s">
        <v>192</v>
      </c>
      <c r="BI2426" cm="1">
        <f t="array" ref="BI2426">IFERROR(_xlfn._xlws.FILTER(shifts!A:A,(shifts!B:B=events!AD2426)*(shifts!AG:AG&gt;=events!BK2426)*(shifts!AH:AH&lt;=events!BL2426)),BI2425)</f>
        <v>85</v>
      </c>
      <c r="BJ2426" s="15">
        <f t="shared" si="3457"/>
        <v>0</v>
      </c>
      <c r="BK2426">
        <f t="shared" si="3458"/>
        <v>825</v>
      </c>
      <c r="BL2426">
        <f t="shared" si="3459"/>
        <v>825</v>
      </c>
      <c r="BM2426" s="15">
        <f>SUMIFS(BJ$2:BJ2426,K$2:K2426,"=Intermission")+SUMIFS(BJ$2:BJ2426,K$2:K2426,"=Timeout")</f>
        <v>143</v>
      </c>
      <c r="BN2426">
        <f t="shared" si="3460"/>
        <v>2303</v>
      </c>
      <c r="BO2426" s="19">
        <f t="shared" si="3461"/>
        <v>2558</v>
      </c>
      <c r="BP2426">
        <f t="shared" si="3462"/>
        <v>2553</v>
      </c>
      <c r="BQ2426" s="17">
        <f t="shared" si="3463"/>
        <v>2558</v>
      </c>
      <c r="BR2426" t="str">
        <f t="shared" si="3464"/>
        <v>event_team_player_1</v>
      </c>
      <c r="BS2426">
        <f>COUNTIFS(S$3:S2426,"="&amp;S2426,AI$3:AI2426,"="&amp;AI2426)</f>
        <v>1</v>
      </c>
      <c r="BT2426" t="str">
        <f>IFERROR(VLOOKUP(BB2426&amp;BU2426&amp;X2426,game_rosters!U:W,3,FALSE),"")</f>
        <v>P100214</v>
      </c>
      <c r="BU2426" t="str">
        <f t="shared" si="3465"/>
        <v>Outlaws</v>
      </c>
    </row>
    <row r="2427" spans="1:73" x14ac:dyDescent="0.2">
      <c r="A2427" t="str">
        <f t="shared" si="3440"/>
        <v/>
      </c>
      <c r="I2427" s="44">
        <v>89</v>
      </c>
      <c r="S2427">
        <v>1255</v>
      </c>
      <c r="T2427" t="s">
        <v>756</v>
      </c>
      <c r="X2427">
        <v>89</v>
      </c>
      <c r="Z2427">
        <v>1</v>
      </c>
      <c r="AA2427">
        <f t="shared" si="3489"/>
        <v>2255</v>
      </c>
      <c r="AB2427" t="str">
        <f t="shared" si="3490"/>
        <v/>
      </c>
      <c r="AC2427">
        <f t="shared" si="3436"/>
        <v>2255</v>
      </c>
      <c r="AD2427" s="6">
        <v>3</v>
      </c>
      <c r="AE2427" t="s">
        <v>923</v>
      </c>
      <c r="AF2427" t="s">
        <v>900</v>
      </c>
      <c r="AG2427" t="s">
        <v>756</v>
      </c>
      <c r="AH2427" t="s">
        <v>756</v>
      </c>
      <c r="AI2427" t="str">
        <f t="shared" si="3441"/>
        <v>e</v>
      </c>
      <c r="AJ2427" t="str">
        <f t="shared" si="3442"/>
        <v/>
      </c>
      <c r="AK2427" t="str">
        <f t="shared" si="3443"/>
        <v/>
      </c>
      <c r="AL2427" t="str">
        <f t="shared" si="3444"/>
        <v/>
      </c>
      <c r="AM2427" t="str">
        <f t="shared" si="3445"/>
        <v/>
      </c>
      <c r="AN2427" t="str">
        <f t="shared" si="3446"/>
        <v>Away</v>
      </c>
      <c r="AO2427" t="str">
        <f t="shared" si="3447"/>
        <v>a</v>
      </c>
      <c r="AP2427" t="str">
        <f t="shared" si="3448"/>
        <v/>
      </c>
      <c r="AQ2427" t="str">
        <f t="shared" si="3449"/>
        <v/>
      </c>
      <c r="AR2427" t="str">
        <f t="shared" si="3450"/>
        <v>Away</v>
      </c>
      <c r="AS2427" t="str">
        <f t="shared" si="3451"/>
        <v>a</v>
      </c>
      <c r="AT2427" t="str">
        <f t="shared" si="3452"/>
        <v>Offensive</v>
      </c>
      <c r="AU2427" t="str">
        <f t="shared" si="3453"/>
        <v/>
      </c>
      <c r="AV2427" t="str">
        <f t="shared" si="3454"/>
        <v/>
      </c>
      <c r="AW2427" t="str" cm="1">
        <f t="array" ref="AW2427">IFERROR(IF(O2427&lt;&gt;"",O2427,IF(OR($S2427="",$T2427=""),"",IF(O2427&lt;&gt;"",O2427,IF($T2427&lt;&gt;"",_xlfn._xlws.FILTER(O:O,($BU:$BU=$BU2427)*($I:$I=$I2427)*($T:$T=$T2427)*($S:$S=_xlfn.MINIFS($S:$S,$T:$T,"="&amp;$T2427)),"")))))&amp;"",IF(O2427="","",""))&amp;""</f>
        <v/>
      </c>
      <c r="AX2427" t="str" cm="1">
        <f t="array" ref="AX2427">IFERROR(IF(P2427&lt;&gt;"",P2427,IF(OR($S2427="",$T2427=""),"",IF($T2427&lt;&gt;"",_xlfn._xlws.FILTER(P:P,($BU:$BU=$BU2427)*($I:$I=$I2427)*($T:$T=$T2427)*($S:$S=_xlfn.MINIFS($S:$S,$T:$T,"="&amp;$T2427)),""))))&amp;"",IF(P2427="","",""))&amp;""</f>
        <v/>
      </c>
      <c r="AY2427" t="str" cm="1">
        <f t="array" ref="AY2427">IFERROR(IF(Q2427&lt;&gt;"",Q2427,IF(OR($S2427="",$T2427=""),"",IF($T2427&lt;&gt;"",_xlfn._xlws.FILTER(Q:Q,($BU:$BU=$BU2427)*($I:$I=$I2427)*($T:$T=$T2427)*($S:$S=_xlfn.MINIFS($S:$S,$T:$T,"="&amp;$T2427)),""))))&amp;"",IF(Q2427="","",""))&amp;""</f>
        <v/>
      </c>
      <c r="AZ2427" t="str" cm="1">
        <f t="array" ref="AZ2427">IFERROR(IF(R2427&lt;&gt;"",R2427,IF(OR($S2427="",$T2427=""),"",IF($T2427&lt;&gt;"",_xlfn._xlws.FILTER(R:R,($BU:$BU=$BU2427)*($I:$I=$I2427)*($T:$T=$T2427)*($S:$S=_xlfn.MINIFS($S:$S,$T:$T,"="&amp;$T2427)),""))))&amp;"",IF(R2427="","",""))&amp;""</f>
        <v/>
      </c>
      <c r="BA2427" s="6">
        <f t="shared" si="3455"/>
        <v>214</v>
      </c>
      <c r="BB2427">
        <f t="shared" ref="BB2427:BD2427" si="3521">BB2426</f>
        <v>18987</v>
      </c>
      <c r="BC2427" t="str">
        <f t="shared" si="3521"/>
        <v>Velodrome</v>
      </c>
      <c r="BD2427" t="str">
        <f t="shared" si="3521"/>
        <v>Outlaws</v>
      </c>
      <c r="BE2427" t="s">
        <v>7</v>
      </c>
      <c r="BF2427" t="s">
        <v>192</v>
      </c>
      <c r="BI2427" cm="1">
        <f t="array" ref="BI2427">IFERROR(_xlfn._xlws.FILTER(shifts!A:A,(shifts!B:B=events!AD2427)*(shifts!AG:AG&gt;=events!BK2427)*(shifts!AH:AH&lt;=events!BL2427)),BI2426)</f>
        <v>85</v>
      </c>
      <c r="BJ2427" s="15">
        <f t="shared" si="3457"/>
        <v>0</v>
      </c>
      <c r="BK2427">
        <f t="shared" si="3458"/>
        <v>825</v>
      </c>
      <c r="BL2427">
        <f t="shared" si="3459"/>
        <v>825</v>
      </c>
      <c r="BM2427" s="15">
        <f>SUMIFS(BJ$2:BJ2427,K$2:K2427,"=Intermission")+SUMIFS(BJ$2:BJ2427,K$2:K2427,"=Timeout")</f>
        <v>143</v>
      </c>
      <c r="BN2427">
        <f t="shared" si="3460"/>
        <v>2303</v>
      </c>
      <c r="BO2427" s="19">
        <f t="shared" si="3461"/>
        <v>2558</v>
      </c>
      <c r="BP2427">
        <f t="shared" si="3462"/>
        <v>2553</v>
      </c>
      <c r="BQ2427" s="17">
        <f t="shared" si="3463"/>
        <v>2558</v>
      </c>
      <c r="BR2427" t="str">
        <f t="shared" si="3464"/>
        <v>event_team_player_2</v>
      </c>
      <c r="BS2427">
        <f>COUNTIFS(S$3:S2427,"="&amp;S2427,AI$3:AI2427,"="&amp;AI2427)</f>
        <v>2</v>
      </c>
      <c r="BT2427" t="str">
        <f>IFERROR(VLOOKUP(BB2427&amp;BU2427&amp;X2427,game_rosters!U:W,3,FALSE),"")</f>
        <v>P100080</v>
      </c>
      <c r="BU2427" t="str">
        <f t="shared" si="3465"/>
        <v>Outlaws</v>
      </c>
    </row>
    <row r="2428" spans="1:73" x14ac:dyDescent="0.2">
      <c r="A2428" t="str">
        <f t="shared" si="3440"/>
        <v/>
      </c>
      <c r="I2428" s="44">
        <v>84</v>
      </c>
      <c r="O2428" t="s">
        <v>605</v>
      </c>
      <c r="Q2428" t="s">
        <v>595</v>
      </c>
      <c r="R2428" s="51">
        <v>1</v>
      </c>
      <c r="S2428">
        <v>1255</v>
      </c>
      <c r="T2428" t="s">
        <v>756</v>
      </c>
      <c r="X2428">
        <v>84</v>
      </c>
      <c r="AA2428">
        <f t="shared" si="3489"/>
        <v>2255</v>
      </c>
      <c r="AB2428" t="str">
        <f t="shared" si="3490"/>
        <v/>
      </c>
      <c r="AC2428">
        <f t="shared" si="3436"/>
        <v>2255</v>
      </c>
      <c r="AD2428" s="6">
        <v>3</v>
      </c>
      <c r="AE2428" t="s">
        <v>923</v>
      </c>
      <c r="AF2428" t="s">
        <v>900</v>
      </c>
      <c r="AG2428" t="s">
        <v>756</v>
      </c>
      <c r="AH2428" t="s">
        <v>756</v>
      </c>
      <c r="AI2428" t="str">
        <f t="shared" si="3441"/>
        <v>o</v>
      </c>
      <c r="AJ2428" t="str">
        <f t="shared" si="3442"/>
        <v/>
      </c>
      <c r="AK2428" t="str">
        <f t="shared" si="3443"/>
        <v/>
      </c>
      <c r="AL2428" t="str">
        <f t="shared" si="3444"/>
        <v/>
      </c>
      <c r="AM2428" t="str">
        <f t="shared" si="3445"/>
        <v/>
      </c>
      <c r="AN2428" t="str">
        <f t="shared" si="3446"/>
        <v>Away</v>
      </c>
      <c r="AO2428" t="str">
        <f t="shared" si="3447"/>
        <v>a</v>
      </c>
      <c r="AP2428" t="str">
        <f t="shared" si="3448"/>
        <v/>
      </c>
      <c r="AQ2428" t="str">
        <f t="shared" si="3449"/>
        <v/>
      </c>
      <c r="AR2428" t="str">
        <f t="shared" si="3450"/>
        <v>Away</v>
      </c>
      <c r="AS2428" t="str">
        <f t="shared" si="3451"/>
        <v>a</v>
      </c>
      <c r="AT2428" t="str">
        <f t="shared" si="3452"/>
        <v>Defensive</v>
      </c>
      <c r="AU2428" t="str">
        <f t="shared" si="3453"/>
        <v/>
      </c>
      <c r="AV2428" t="str">
        <f t="shared" si="3454"/>
        <v/>
      </c>
      <c r="AW2428" t="str" cm="1">
        <f t="array" ref="AW2428">IFERROR(IF(O2428&lt;&gt;"",O2428,IF(OR($S2428="",$T2428=""),"",IF(O2428&lt;&gt;"",O2428,IF($T2428&lt;&gt;"",_xlfn._xlws.FILTER(O:O,($BU:$BU=$BU2428)*($I:$I=$I2428)*($T:$T=$T2428)*($S:$S=_xlfn.MINIFS($S:$S,$T:$T,"="&amp;$T2428)),"")))))&amp;"",IF(O2428="","",""))&amp;""</f>
        <v>Defensive_PlayPass-InShotPassLane</v>
      </c>
      <c r="AX2428" t="str" cm="1">
        <f t="array" ref="AX2428">IFERROR(IF(P2428&lt;&gt;"",P2428,IF(OR($S2428="",$T2428=""),"",IF($T2428&lt;&gt;"",_xlfn._xlws.FILTER(P:P,($BU:$BU=$BU2428)*($I:$I=$I2428)*($T:$T=$T2428)*($S:$S=_xlfn.MINIFS($S:$S,$T:$T,"="&amp;$T2428)),""))))&amp;"",IF(P2428="","",""))&amp;""</f>
        <v/>
      </c>
      <c r="AY2428" t="str" cm="1">
        <f t="array" ref="AY2428">IFERROR(IF(Q2428&lt;&gt;"",Q2428,IF(OR($S2428="",$T2428=""),"",IF($T2428&lt;&gt;"",_xlfn._xlws.FILTER(Q:Q,($BU:$BU=$BU2428)*($I:$I=$I2428)*($T:$T=$T2428)*($S:$S=_xlfn.MINIFS($S:$S,$T:$T,"="&amp;$T2428)),""))))&amp;"",IF(Q2428="","",""))&amp;""</f>
        <v>s</v>
      </c>
      <c r="AZ2428" t="str" cm="1">
        <f t="array" ref="AZ2428">IFERROR(IF(R2428&lt;&gt;"",R2428,IF(OR($S2428="",$T2428=""),"",IF($T2428&lt;&gt;"",_xlfn._xlws.FILTER(R:R,($BU:$BU=$BU2428)*($I:$I=$I2428)*($T:$T=$T2428)*($S:$S=_xlfn.MINIFS($S:$S,$T:$T,"="&amp;$T2428)),""))))&amp;"",IF(R2428="","",""))&amp;""</f>
        <v>1</v>
      </c>
      <c r="BA2428" s="6">
        <f t="shared" si="3455"/>
        <v>214</v>
      </c>
      <c r="BB2428">
        <f t="shared" ref="BB2428:BD2428" si="3522">BB2427</f>
        <v>18987</v>
      </c>
      <c r="BC2428" t="str">
        <f t="shared" si="3522"/>
        <v>Velodrome</v>
      </c>
      <c r="BD2428" t="str">
        <f t="shared" si="3522"/>
        <v>Outlaws</v>
      </c>
      <c r="BE2428" t="s">
        <v>7</v>
      </c>
      <c r="BF2428" t="s">
        <v>192</v>
      </c>
      <c r="BI2428" cm="1">
        <f t="array" ref="BI2428">IFERROR(_xlfn._xlws.FILTER(shifts!A:A,(shifts!B:B=events!AD2428)*(shifts!AG:AG&gt;=events!BK2428)*(shifts!AH:AH&lt;=events!BL2428)),BI2427)</f>
        <v>85</v>
      </c>
      <c r="BJ2428" s="15">
        <f t="shared" si="3457"/>
        <v>0</v>
      </c>
      <c r="BK2428">
        <f t="shared" si="3458"/>
        <v>825</v>
      </c>
      <c r="BL2428">
        <f t="shared" si="3459"/>
        <v>825</v>
      </c>
      <c r="BM2428" s="15">
        <f>SUMIFS(BJ$2:BJ2428,K$2:K2428,"=Intermission")+SUMIFS(BJ$2:BJ2428,K$2:K2428,"=Timeout")</f>
        <v>143</v>
      </c>
      <c r="BN2428">
        <f t="shared" si="3460"/>
        <v>2303</v>
      </c>
      <c r="BO2428" s="19">
        <f t="shared" si="3461"/>
        <v>2558</v>
      </c>
      <c r="BP2428">
        <f t="shared" si="3462"/>
        <v>2553</v>
      </c>
      <c r="BQ2428" s="17">
        <f t="shared" si="3463"/>
        <v>2558</v>
      </c>
      <c r="BR2428" t="str">
        <f t="shared" si="3464"/>
        <v>opp_team_player_1</v>
      </c>
      <c r="BS2428">
        <f>COUNTIFS(S$3:S2428,"="&amp;S2428,AI$3:AI2428,"="&amp;AI2428)</f>
        <v>1</v>
      </c>
      <c r="BT2428" t="str">
        <f>IFERROR(VLOOKUP(BB2428&amp;BU2428&amp;X2428,game_rosters!U:W,3,FALSE),"")</f>
        <v>P100198</v>
      </c>
      <c r="BU2428" t="str">
        <f t="shared" si="3465"/>
        <v>Velodrome</v>
      </c>
    </row>
    <row r="2429" spans="1:73" x14ac:dyDescent="0.2">
      <c r="A2429">
        <f t="shared" si="3440"/>
        <v>1</v>
      </c>
      <c r="I2429" s="44">
        <v>84</v>
      </c>
      <c r="K2429" t="s">
        <v>13</v>
      </c>
      <c r="L2429" t="s">
        <v>586</v>
      </c>
      <c r="N2429" t="s">
        <v>594</v>
      </c>
      <c r="O2429" t="s">
        <v>607</v>
      </c>
      <c r="Q2429" t="s">
        <v>594</v>
      </c>
      <c r="R2429" s="51">
        <v>1</v>
      </c>
      <c r="S2429">
        <v>1256</v>
      </c>
      <c r="T2429" t="s">
        <v>756</v>
      </c>
      <c r="W2429" t="s">
        <v>735</v>
      </c>
      <c r="X2429">
        <v>84</v>
      </c>
      <c r="Z2429">
        <v>1</v>
      </c>
      <c r="AA2429">
        <f t="shared" si="3489"/>
        <v>2256</v>
      </c>
      <c r="AB2429" t="str">
        <f t="shared" si="3490"/>
        <v/>
      </c>
      <c r="AC2429">
        <f t="shared" si="3436"/>
        <v>2256</v>
      </c>
      <c r="AD2429" s="6">
        <v>3</v>
      </c>
      <c r="AE2429" t="s">
        <v>923</v>
      </c>
      <c r="AF2429" t="s">
        <v>901</v>
      </c>
      <c r="AG2429" t="s">
        <v>923</v>
      </c>
      <c r="AH2429" t="s">
        <v>902</v>
      </c>
      <c r="AI2429" t="str">
        <f t="shared" si="3441"/>
        <v>e</v>
      </c>
      <c r="AJ2429" t="str">
        <f t="shared" si="3442"/>
        <v/>
      </c>
      <c r="AK2429" t="str">
        <f t="shared" si="3443"/>
        <v/>
      </c>
      <c r="AL2429" t="str">
        <f t="shared" si="3444"/>
        <v/>
      </c>
      <c r="AM2429" t="str">
        <f t="shared" si="3445"/>
        <v/>
      </c>
      <c r="AN2429" t="str">
        <f t="shared" si="3446"/>
        <v>Home</v>
      </c>
      <c r="AO2429" t="str">
        <f t="shared" si="3447"/>
        <v>h</v>
      </c>
      <c r="AP2429" t="str">
        <f t="shared" si="3448"/>
        <v/>
      </c>
      <c r="AQ2429" t="str">
        <f t="shared" si="3449"/>
        <v/>
      </c>
      <c r="AR2429" t="str">
        <f t="shared" si="3450"/>
        <v>Home</v>
      </c>
      <c r="AS2429" t="str">
        <f t="shared" si="3451"/>
        <v>h</v>
      </c>
      <c r="AT2429" t="str">
        <f t="shared" si="3452"/>
        <v>Offensive</v>
      </c>
      <c r="AU2429" t="str">
        <f t="shared" si="3453"/>
        <v/>
      </c>
      <c r="AV2429" t="str">
        <f t="shared" si="3454"/>
        <v/>
      </c>
      <c r="AW2429" t="str" cm="1">
        <f t="array" ref="AW2429">IFERROR(IF(O2429&lt;&gt;"",O2429,IF(OR($S2429="",$T2429=""),"",IF(O2429&lt;&gt;"",O2429,IF($T2429&lt;&gt;"",_xlfn._xlws.FILTER(O:O,($BU:$BU=$BU2429)*($I:$I=$I2429)*($T:$T=$T2429)*($S:$S=_xlfn.MINIFS($S:$S,$T:$T,"="&amp;$T2429)),"")))))&amp;"",IF(O2429="","",""))&amp;""</f>
        <v>OffensivePlay_Zone-PuckRetreivalPass</v>
      </c>
      <c r="AX2429" t="str" cm="1">
        <f t="array" ref="AX2429">IFERROR(IF(P2429&lt;&gt;"",P2429,IF(OR($S2429="",$T2429=""),"",IF($T2429&lt;&gt;"",_xlfn._xlws.FILTER(P:P,($BU:$BU=$BU2429)*($I:$I=$I2429)*($T:$T=$T2429)*($S:$S=_xlfn.MINIFS($S:$S,$T:$T,"="&amp;$T2429)),""))))&amp;"",IF(P2429="","",""))&amp;""</f>
        <v/>
      </c>
      <c r="AY2429" t="str" cm="1">
        <f t="array" ref="AY2429">IFERROR(IF(Q2429&lt;&gt;"",Q2429,IF(OR($S2429="",$T2429=""),"",IF($T2429&lt;&gt;"",_xlfn._xlws.FILTER(Q:Q,($BU:$BU=$BU2429)*($I:$I=$I2429)*($T:$T=$T2429)*($S:$S=_xlfn.MINIFS($S:$S,$T:$T,"="&amp;$T2429)),""))))&amp;"",IF(Q2429="","",""))&amp;""</f>
        <v>u</v>
      </c>
      <c r="AZ2429" t="str" cm="1">
        <f t="array" ref="AZ2429">IFERROR(IF(R2429&lt;&gt;"",R2429,IF(OR($S2429="",$T2429=""),"",IF($T2429&lt;&gt;"",_xlfn._xlws.FILTER(R:R,($BU:$BU=$BU2429)*($I:$I=$I2429)*($T:$T=$T2429)*($S:$S=_xlfn.MINIFS($S:$S,$T:$T,"="&amp;$T2429)),""))))&amp;"",IF(R2429="","",""))&amp;""</f>
        <v>1</v>
      </c>
      <c r="BA2429" s="6">
        <f t="shared" si="3455"/>
        <v>214</v>
      </c>
      <c r="BB2429">
        <f t="shared" ref="BB2429:BD2429" si="3523">BB2428</f>
        <v>18987</v>
      </c>
      <c r="BC2429" t="str">
        <f t="shared" si="3523"/>
        <v>Velodrome</v>
      </c>
      <c r="BD2429" t="str">
        <f t="shared" si="3523"/>
        <v>Outlaws</v>
      </c>
      <c r="BE2429" t="s">
        <v>13</v>
      </c>
      <c r="BF2429" t="s">
        <v>586</v>
      </c>
      <c r="BI2429" cm="1">
        <f t="array" ref="BI2429">IFERROR(_xlfn._xlws.FILTER(shifts!A:A,(shifts!B:B=events!AD2429)*(shifts!AG:AG&gt;=events!BK2429)*(shifts!AH:AH&lt;=events!BL2429)),BI2428)</f>
        <v>85</v>
      </c>
      <c r="BJ2429" s="15">
        <f t="shared" si="3457"/>
        <v>1</v>
      </c>
      <c r="BK2429">
        <f t="shared" si="3458"/>
        <v>822</v>
      </c>
      <c r="BL2429">
        <f t="shared" si="3459"/>
        <v>821</v>
      </c>
      <c r="BM2429" s="15">
        <f>SUMIFS(BJ$2:BJ2429,K$2:K2429,"=Intermission")+SUMIFS(BJ$2:BJ2429,K$2:K2429,"=Timeout")</f>
        <v>143</v>
      </c>
      <c r="BN2429">
        <f t="shared" si="3460"/>
        <v>2303</v>
      </c>
      <c r="BO2429" s="19">
        <f t="shared" si="3461"/>
        <v>2561</v>
      </c>
      <c r="BP2429">
        <f t="shared" si="3462"/>
        <v>2556</v>
      </c>
      <c r="BQ2429" s="17">
        <f t="shared" si="3463"/>
        <v>2562</v>
      </c>
      <c r="BR2429" t="str">
        <f t="shared" si="3464"/>
        <v>event_team_player_1</v>
      </c>
      <c r="BS2429">
        <f>COUNTIFS(S$3:S2429,"="&amp;S2429,AI$3:AI2429,"="&amp;AI2429)</f>
        <v>1</v>
      </c>
      <c r="BT2429" t="str">
        <f>IFERROR(VLOOKUP(BB2429&amp;BU2429&amp;X2429,game_rosters!U:W,3,FALSE),"")</f>
        <v>P100198</v>
      </c>
      <c r="BU2429" t="str">
        <f t="shared" si="3465"/>
        <v>Velodrome</v>
      </c>
    </row>
    <row r="2430" spans="1:73" x14ac:dyDescent="0.2">
      <c r="A2430" t="str">
        <f t="shared" si="3440"/>
        <v/>
      </c>
      <c r="I2430" s="44">
        <v>12</v>
      </c>
      <c r="R2430" s="51">
        <v>1</v>
      </c>
      <c r="S2430">
        <v>1256</v>
      </c>
      <c r="T2430" t="s">
        <v>756</v>
      </c>
      <c r="X2430">
        <v>12</v>
      </c>
      <c r="AA2430">
        <f t="shared" si="3489"/>
        <v>2256</v>
      </c>
      <c r="AB2430" t="str">
        <f t="shared" si="3490"/>
        <v/>
      </c>
      <c r="AC2430">
        <f t="shared" si="3436"/>
        <v>2256</v>
      </c>
      <c r="AD2430" s="6">
        <v>3</v>
      </c>
      <c r="AE2430" t="s">
        <v>923</v>
      </c>
      <c r="AF2430" t="s">
        <v>901</v>
      </c>
      <c r="AG2430" t="s">
        <v>923</v>
      </c>
      <c r="AH2430" t="s">
        <v>902</v>
      </c>
      <c r="AI2430" t="str">
        <f t="shared" si="3441"/>
        <v>o</v>
      </c>
      <c r="AJ2430" t="str">
        <f t="shared" si="3442"/>
        <v/>
      </c>
      <c r="AK2430" t="str">
        <f t="shared" si="3443"/>
        <v/>
      </c>
      <c r="AL2430" t="str">
        <f t="shared" si="3444"/>
        <v/>
      </c>
      <c r="AM2430" t="str">
        <f t="shared" si="3445"/>
        <v/>
      </c>
      <c r="AN2430" t="str">
        <f t="shared" si="3446"/>
        <v>Home</v>
      </c>
      <c r="AO2430" t="str">
        <f t="shared" si="3447"/>
        <v>h</v>
      </c>
      <c r="AP2430" t="str">
        <f t="shared" si="3448"/>
        <v/>
      </c>
      <c r="AQ2430" t="str">
        <f t="shared" si="3449"/>
        <v/>
      </c>
      <c r="AR2430" t="str">
        <f t="shared" si="3450"/>
        <v>Home</v>
      </c>
      <c r="AS2430" t="str">
        <f t="shared" si="3451"/>
        <v>h</v>
      </c>
      <c r="AT2430" t="str">
        <f t="shared" si="3452"/>
        <v>Defensive</v>
      </c>
      <c r="AU2430" t="str">
        <f t="shared" si="3453"/>
        <v/>
      </c>
      <c r="AV2430" t="str">
        <f t="shared" si="3454"/>
        <v/>
      </c>
      <c r="AW2430" t="str" cm="1">
        <f t="array" ref="AW2430">IFERROR(IF(O2430&lt;&gt;"",O2430,IF(OR($S2430="",$T2430=""),"",IF(O2430&lt;&gt;"",O2430,IF($T2430&lt;&gt;"",_xlfn._xlws.FILTER(O:O,($BU:$BU=$BU2430)*($I:$I=$I2430)*($T:$T=$T2430)*($S:$S=_xlfn.MINIFS($S:$S,$T:$T,"="&amp;$T2430)),"")))))&amp;"",IF(O2430="","",""))&amp;""</f>
        <v/>
      </c>
      <c r="AX2430" t="str" cm="1">
        <f t="array" ref="AX2430">IFERROR(IF(P2430&lt;&gt;"",P2430,IF(OR($S2430="",$T2430=""),"",IF($T2430&lt;&gt;"",_xlfn._xlws.FILTER(P:P,($BU:$BU=$BU2430)*($I:$I=$I2430)*($T:$T=$T2430)*($S:$S=_xlfn.MINIFS($S:$S,$T:$T,"="&amp;$T2430)),""))))&amp;"",IF(P2430="","",""))&amp;""</f>
        <v/>
      </c>
      <c r="AY2430" t="str" cm="1">
        <f t="array" ref="AY2430">IFERROR(IF(Q2430&lt;&gt;"",Q2430,IF(OR($S2430="",$T2430=""),"",IF($T2430&lt;&gt;"",_xlfn._xlws.FILTER(Q:Q,($BU:$BU=$BU2430)*($I:$I=$I2430)*($T:$T=$T2430)*($S:$S=_xlfn.MINIFS($S:$S,$T:$T,"="&amp;$T2430)),""))))&amp;"",IF(Q2430="","",""))&amp;""</f>
        <v/>
      </c>
      <c r="AZ2430" t="str" cm="1">
        <f t="array" ref="AZ2430">IFERROR(IF(R2430&lt;&gt;"",R2430,IF(OR($S2430="",$T2430=""),"",IF($T2430&lt;&gt;"",_xlfn._xlws.FILTER(R:R,($BU:$BU=$BU2430)*($I:$I=$I2430)*($T:$T=$T2430)*($S:$S=_xlfn.MINIFS($S:$S,$T:$T,"="&amp;$T2430)),""))))&amp;"",IF(R2430="","",""))&amp;""</f>
        <v>1</v>
      </c>
      <c r="BA2430" s="6">
        <f t="shared" si="3455"/>
        <v>214</v>
      </c>
      <c r="BB2430">
        <f t="shared" ref="BB2430:BD2430" si="3524">BB2429</f>
        <v>18987</v>
      </c>
      <c r="BC2430" t="str">
        <f t="shared" si="3524"/>
        <v>Velodrome</v>
      </c>
      <c r="BD2430" t="str">
        <f t="shared" si="3524"/>
        <v>Outlaws</v>
      </c>
      <c r="BE2430" t="s">
        <v>13</v>
      </c>
      <c r="BF2430" t="s">
        <v>586</v>
      </c>
      <c r="BI2430" cm="1">
        <f t="array" ref="BI2430">IFERROR(_xlfn._xlws.FILTER(shifts!A:A,(shifts!B:B=events!AD2430)*(shifts!AG:AG&gt;=events!BK2430)*(shifts!AH:AH&lt;=events!BL2430)),BI2429)</f>
        <v>85</v>
      </c>
      <c r="BJ2430" s="15">
        <f t="shared" si="3457"/>
        <v>1</v>
      </c>
      <c r="BK2430">
        <f t="shared" si="3458"/>
        <v>822</v>
      </c>
      <c r="BL2430">
        <f t="shared" si="3459"/>
        <v>821</v>
      </c>
      <c r="BM2430" s="15">
        <f>SUMIFS(BJ$2:BJ2430,K$2:K2430,"=Intermission")+SUMIFS(BJ$2:BJ2430,K$2:K2430,"=Timeout")</f>
        <v>143</v>
      </c>
      <c r="BN2430">
        <f t="shared" si="3460"/>
        <v>2303</v>
      </c>
      <c r="BO2430" s="19">
        <f t="shared" si="3461"/>
        <v>2561</v>
      </c>
      <c r="BP2430">
        <f t="shared" si="3462"/>
        <v>2556</v>
      </c>
      <c r="BQ2430" s="17">
        <f t="shared" si="3463"/>
        <v>2562</v>
      </c>
      <c r="BR2430" t="str">
        <f t="shared" si="3464"/>
        <v>opp_team_player_1</v>
      </c>
      <c r="BS2430">
        <f>COUNTIFS(S$3:S2430,"="&amp;S2430,AI$3:AI2430,"="&amp;AI2430)</f>
        <v>1</v>
      </c>
      <c r="BT2430" t="str">
        <f>IFERROR(VLOOKUP(BB2430&amp;BU2430&amp;X2430,game_rosters!U:W,3,FALSE),"")</f>
        <v>P100214</v>
      </c>
      <c r="BU2430" t="str">
        <f t="shared" si="3465"/>
        <v>Outlaws</v>
      </c>
    </row>
    <row r="2431" spans="1:73" x14ac:dyDescent="0.2">
      <c r="A2431">
        <f t="shared" si="3440"/>
        <v>1</v>
      </c>
      <c r="I2431" s="44">
        <v>12</v>
      </c>
      <c r="K2431" t="s">
        <v>9</v>
      </c>
      <c r="L2431" t="s">
        <v>183</v>
      </c>
      <c r="M2431" t="s">
        <v>79</v>
      </c>
      <c r="N2431" t="s">
        <v>595</v>
      </c>
      <c r="O2431" t="s">
        <v>631</v>
      </c>
      <c r="Q2431" t="s">
        <v>595</v>
      </c>
      <c r="R2431" s="51">
        <v>1</v>
      </c>
      <c r="S2431">
        <v>1257</v>
      </c>
      <c r="T2431" t="s">
        <v>756</v>
      </c>
      <c r="W2431" t="s">
        <v>731</v>
      </c>
      <c r="X2431">
        <v>12</v>
      </c>
      <c r="Z2431">
        <v>1</v>
      </c>
      <c r="AA2431">
        <f t="shared" si="3489"/>
        <v>2257</v>
      </c>
      <c r="AB2431" t="str">
        <f t="shared" si="3490"/>
        <v/>
      </c>
      <c r="AC2431">
        <f t="shared" si="3436"/>
        <v>2257</v>
      </c>
      <c r="AD2431" s="6">
        <v>3</v>
      </c>
      <c r="AE2431" t="s">
        <v>923</v>
      </c>
      <c r="AF2431" t="s">
        <v>902</v>
      </c>
      <c r="AG2431" t="s">
        <v>756</v>
      </c>
      <c r="AH2431" t="s">
        <v>756</v>
      </c>
      <c r="AI2431" t="str">
        <f t="shared" si="3441"/>
        <v>e</v>
      </c>
      <c r="AJ2431" t="str">
        <f t="shared" si="3442"/>
        <v/>
      </c>
      <c r="AK2431" t="str">
        <f t="shared" si="3443"/>
        <v/>
      </c>
      <c r="AL2431" t="str">
        <f t="shared" si="3444"/>
        <v/>
      </c>
      <c r="AM2431" t="str">
        <f t="shared" si="3445"/>
        <v/>
      </c>
      <c r="AN2431" t="str">
        <f t="shared" si="3446"/>
        <v>Away</v>
      </c>
      <c r="AO2431" t="str">
        <f t="shared" si="3447"/>
        <v>a</v>
      </c>
      <c r="AP2431" t="str">
        <f t="shared" si="3448"/>
        <v/>
      </c>
      <c r="AQ2431" t="str">
        <f t="shared" si="3449"/>
        <v/>
      </c>
      <c r="AR2431" t="str">
        <f t="shared" si="3450"/>
        <v>Away</v>
      </c>
      <c r="AS2431" t="str">
        <f t="shared" si="3451"/>
        <v>a</v>
      </c>
      <c r="AT2431" t="str">
        <f t="shared" si="3452"/>
        <v>Defensive</v>
      </c>
      <c r="AU2431" t="str">
        <f t="shared" si="3453"/>
        <v/>
      </c>
      <c r="AV2431" t="str">
        <f t="shared" si="3454"/>
        <v/>
      </c>
      <c r="AW2431" t="str" cm="1">
        <f t="array" ref="AW2431">IFERROR(IF(O2431&lt;&gt;"",O2431,IF(OR($S2431="",$T2431=""),"",IF(O2431&lt;&gt;"",O2431,IF($T2431&lt;&gt;"",_xlfn._xlws.FILTER(O:O,($BU:$BU=$BU2431)*($I:$I=$I2431)*($T:$T=$T2431)*($S:$S=_xlfn.MINIFS($S:$S,$T:$T,"="&amp;$T2431)),"")))))&amp;"",IF(O2431="","",""))&amp;""</f>
        <v>Defensive_PlayPossession-SeperateFromPuck</v>
      </c>
      <c r="AX2431" t="str" cm="1">
        <f t="array" ref="AX2431">IFERROR(IF(P2431&lt;&gt;"",P2431,IF(OR($S2431="",$T2431=""),"",IF($T2431&lt;&gt;"",_xlfn._xlws.FILTER(P:P,($BU:$BU=$BU2431)*($I:$I=$I2431)*($T:$T=$T2431)*($S:$S=_xlfn.MINIFS($S:$S,$T:$T,"="&amp;$T2431)),""))))&amp;"",IF(P2431="","",""))&amp;""</f>
        <v/>
      </c>
      <c r="AY2431" t="str" cm="1">
        <f t="array" ref="AY2431">IFERROR(IF(Q2431&lt;&gt;"",Q2431,IF(OR($S2431="",$T2431=""),"",IF($T2431&lt;&gt;"",_xlfn._xlws.FILTER(Q:Q,($BU:$BU=$BU2431)*($I:$I=$I2431)*($T:$T=$T2431)*($S:$S=_xlfn.MINIFS($S:$S,$T:$T,"="&amp;$T2431)),""))))&amp;"",IF(Q2431="","",""))&amp;""</f>
        <v>s</v>
      </c>
      <c r="AZ2431" t="str" cm="1">
        <f t="array" ref="AZ2431">IFERROR(IF(R2431&lt;&gt;"",R2431,IF(OR($S2431="",$T2431=""),"",IF($T2431&lt;&gt;"",_xlfn._xlws.FILTER(R:R,($BU:$BU=$BU2431)*($I:$I=$I2431)*($T:$T=$T2431)*($S:$S=_xlfn.MINIFS($S:$S,$T:$T,"="&amp;$T2431)),""))))&amp;"",IF(R2431="","",""))&amp;""</f>
        <v>1</v>
      </c>
      <c r="BA2431" s="6">
        <f t="shared" si="3455"/>
        <v>214</v>
      </c>
      <c r="BB2431">
        <f t="shared" ref="BB2431:BD2431" si="3525">BB2430</f>
        <v>18987</v>
      </c>
      <c r="BC2431" t="str">
        <f t="shared" si="3525"/>
        <v>Velodrome</v>
      </c>
      <c r="BD2431" t="str">
        <f t="shared" si="3525"/>
        <v>Outlaws</v>
      </c>
      <c r="BE2431" t="s">
        <v>9</v>
      </c>
      <c r="BF2431" t="s">
        <v>183</v>
      </c>
      <c r="BI2431" cm="1">
        <f t="array" ref="BI2431">IFERROR(_xlfn._xlws.FILTER(shifts!A:A,(shifts!B:B=events!AD2431)*(shifts!AG:AG&gt;=events!BK2431)*(shifts!AH:AH&lt;=events!BL2431)),BI2430)</f>
        <v>85</v>
      </c>
      <c r="BJ2431" s="15">
        <f t="shared" si="3457"/>
        <v>0</v>
      </c>
      <c r="BK2431">
        <f t="shared" si="3458"/>
        <v>821</v>
      </c>
      <c r="BL2431">
        <f t="shared" si="3459"/>
        <v>821</v>
      </c>
      <c r="BM2431" s="15">
        <f>SUMIFS(BJ$2:BJ2431,K$2:K2431,"=Intermission")+SUMIFS(BJ$2:BJ2431,K$2:K2431,"=Timeout")</f>
        <v>143</v>
      </c>
      <c r="BN2431">
        <f t="shared" si="3460"/>
        <v>2303</v>
      </c>
      <c r="BO2431" s="19">
        <f t="shared" si="3461"/>
        <v>2562</v>
      </c>
      <c r="BP2431">
        <f t="shared" si="3462"/>
        <v>2557</v>
      </c>
      <c r="BQ2431" s="17">
        <f t="shared" si="3463"/>
        <v>2562</v>
      </c>
      <c r="BR2431" t="str">
        <f t="shared" si="3464"/>
        <v>event_team_player_1</v>
      </c>
      <c r="BS2431">
        <f>COUNTIFS(S$3:S2431,"="&amp;S2431,AI$3:AI2431,"="&amp;AI2431)</f>
        <v>1</v>
      </c>
      <c r="BT2431" t="str">
        <f>IFERROR(VLOOKUP(BB2431&amp;BU2431&amp;X2431,game_rosters!U:W,3,FALSE),"")</f>
        <v>P100214</v>
      </c>
      <c r="BU2431" t="str">
        <f t="shared" si="3465"/>
        <v>Outlaws</v>
      </c>
    </row>
    <row r="2432" spans="1:73" x14ac:dyDescent="0.2">
      <c r="A2432" t="str">
        <f t="shared" si="3440"/>
        <v/>
      </c>
      <c r="I2432" s="44">
        <v>84</v>
      </c>
      <c r="R2432" s="51">
        <v>1</v>
      </c>
      <c r="S2432">
        <v>1257</v>
      </c>
      <c r="T2432" t="s">
        <v>756</v>
      </c>
      <c r="X2432">
        <v>84</v>
      </c>
      <c r="AA2432">
        <f t="shared" si="3489"/>
        <v>2257</v>
      </c>
      <c r="AB2432" t="str">
        <f t="shared" si="3490"/>
        <v/>
      </c>
      <c r="AC2432">
        <f t="shared" si="3436"/>
        <v>2257</v>
      </c>
      <c r="AD2432" s="6">
        <v>3</v>
      </c>
      <c r="AE2432" t="s">
        <v>923</v>
      </c>
      <c r="AF2432" t="s">
        <v>902</v>
      </c>
      <c r="AG2432" t="s">
        <v>756</v>
      </c>
      <c r="AH2432" t="s">
        <v>756</v>
      </c>
      <c r="AI2432" t="str">
        <f t="shared" si="3441"/>
        <v>o</v>
      </c>
      <c r="AJ2432" t="str">
        <f t="shared" si="3442"/>
        <v/>
      </c>
      <c r="AK2432" t="str">
        <f t="shared" si="3443"/>
        <v/>
      </c>
      <c r="AL2432" t="str">
        <f t="shared" si="3444"/>
        <v/>
      </c>
      <c r="AM2432" t="str">
        <f t="shared" si="3445"/>
        <v/>
      </c>
      <c r="AN2432" t="str">
        <f t="shared" si="3446"/>
        <v>Away</v>
      </c>
      <c r="AO2432" t="str">
        <f t="shared" si="3447"/>
        <v>a</v>
      </c>
      <c r="AP2432" t="str">
        <f t="shared" si="3448"/>
        <v/>
      </c>
      <c r="AQ2432" t="str">
        <f t="shared" si="3449"/>
        <v/>
      </c>
      <c r="AR2432" t="str">
        <f t="shared" si="3450"/>
        <v>Away</v>
      </c>
      <c r="AS2432" t="str">
        <f t="shared" si="3451"/>
        <v>a</v>
      </c>
      <c r="AT2432" t="str">
        <f t="shared" si="3452"/>
        <v>Offensive</v>
      </c>
      <c r="AU2432" t="str">
        <f t="shared" si="3453"/>
        <v/>
      </c>
      <c r="AV2432" t="str">
        <f t="shared" si="3454"/>
        <v/>
      </c>
      <c r="AW2432" t="str" cm="1">
        <f t="array" ref="AW2432">IFERROR(IF(O2432&lt;&gt;"",O2432,IF(OR($S2432="",$T2432=""),"",IF(O2432&lt;&gt;"",O2432,IF($T2432&lt;&gt;"",_xlfn._xlws.FILTER(O:O,($BU:$BU=$BU2432)*($I:$I=$I2432)*($T:$T=$T2432)*($S:$S=_xlfn.MINIFS($S:$S,$T:$T,"="&amp;$T2432)),"")))))&amp;"",IF(O2432="","",""))&amp;""</f>
        <v/>
      </c>
      <c r="AX2432" t="str" cm="1">
        <f t="array" ref="AX2432">IFERROR(IF(P2432&lt;&gt;"",P2432,IF(OR($S2432="",$T2432=""),"",IF($T2432&lt;&gt;"",_xlfn._xlws.FILTER(P:P,($BU:$BU=$BU2432)*($I:$I=$I2432)*($T:$T=$T2432)*($S:$S=_xlfn.MINIFS($S:$S,$T:$T,"="&amp;$T2432)),""))))&amp;"",IF(P2432="","",""))&amp;""</f>
        <v/>
      </c>
      <c r="AY2432" t="str" cm="1">
        <f t="array" ref="AY2432">IFERROR(IF(Q2432&lt;&gt;"",Q2432,IF(OR($S2432="",$T2432=""),"",IF($T2432&lt;&gt;"",_xlfn._xlws.FILTER(Q:Q,($BU:$BU=$BU2432)*($I:$I=$I2432)*($T:$T=$T2432)*($S:$S=_xlfn.MINIFS($S:$S,$T:$T,"="&amp;$T2432)),""))))&amp;"",IF(Q2432="","",""))&amp;""</f>
        <v/>
      </c>
      <c r="AZ2432" t="str" cm="1">
        <f t="array" ref="AZ2432">IFERROR(IF(R2432&lt;&gt;"",R2432,IF(OR($S2432="",$T2432=""),"",IF($T2432&lt;&gt;"",_xlfn._xlws.FILTER(R:R,($BU:$BU=$BU2432)*($I:$I=$I2432)*($T:$T=$T2432)*($S:$S=_xlfn.MINIFS($S:$S,$T:$T,"="&amp;$T2432)),""))))&amp;"",IF(R2432="","",""))&amp;""</f>
        <v>1</v>
      </c>
      <c r="BA2432" s="6">
        <f t="shared" si="3455"/>
        <v>214</v>
      </c>
      <c r="BB2432">
        <f t="shared" ref="BB2432:BD2432" si="3526">BB2431</f>
        <v>18987</v>
      </c>
      <c r="BC2432" t="str">
        <f t="shared" si="3526"/>
        <v>Velodrome</v>
      </c>
      <c r="BD2432" t="str">
        <f t="shared" si="3526"/>
        <v>Outlaws</v>
      </c>
      <c r="BE2432" t="s">
        <v>9</v>
      </c>
      <c r="BF2432" t="s">
        <v>183</v>
      </c>
      <c r="BI2432" cm="1">
        <f t="array" ref="BI2432">IFERROR(_xlfn._xlws.FILTER(shifts!A:A,(shifts!B:B=events!AD2432)*(shifts!AG:AG&gt;=events!BK2432)*(shifts!AH:AH&lt;=events!BL2432)),BI2431)</f>
        <v>85</v>
      </c>
      <c r="BJ2432" s="15">
        <f t="shared" si="3457"/>
        <v>0</v>
      </c>
      <c r="BK2432">
        <f t="shared" si="3458"/>
        <v>821</v>
      </c>
      <c r="BL2432">
        <f t="shared" si="3459"/>
        <v>821</v>
      </c>
      <c r="BM2432" s="15">
        <f>SUMIFS(BJ$2:BJ2432,K$2:K2432,"=Intermission")+SUMIFS(BJ$2:BJ2432,K$2:K2432,"=Timeout")</f>
        <v>143</v>
      </c>
      <c r="BN2432">
        <f t="shared" si="3460"/>
        <v>2303</v>
      </c>
      <c r="BO2432" s="19">
        <f t="shared" si="3461"/>
        <v>2562</v>
      </c>
      <c r="BP2432">
        <f t="shared" si="3462"/>
        <v>2557</v>
      </c>
      <c r="BQ2432" s="17">
        <f t="shared" si="3463"/>
        <v>2562</v>
      </c>
      <c r="BR2432" t="str">
        <f t="shared" si="3464"/>
        <v>opp_team_player_1</v>
      </c>
      <c r="BS2432">
        <f>COUNTIFS(S$3:S2432,"="&amp;S2432,AI$3:AI2432,"="&amp;AI2432)</f>
        <v>1</v>
      </c>
      <c r="BT2432" t="str">
        <f>IFERROR(VLOOKUP(BB2432&amp;BU2432&amp;X2432,game_rosters!U:W,3,FALSE),"")</f>
        <v>P100198</v>
      </c>
      <c r="BU2432" t="str">
        <f t="shared" si="3465"/>
        <v>Velodrome</v>
      </c>
    </row>
    <row r="2433" spans="1:73" x14ac:dyDescent="0.2">
      <c r="A2433">
        <f t="shared" si="3440"/>
        <v>1</v>
      </c>
      <c r="I2433" s="44">
        <v>91</v>
      </c>
      <c r="K2433" t="s">
        <v>230</v>
      </c>
      <c r="L2433" t="s">
        <v>388</v>
      </c>
      <c r="M2433" t="s">
        <v>431</v>
      </c>
      <c r="R2433" s="51">
        <v>1</v>
      </c>
      <c r="S2433">
        <v>1258</v>
      </c>
      <c r="T2433" t="s">
        <v>756</v>
      </c>
      <c r="W2433" t="s">
        <v>731</v>
      </c>
      <c r="X2433">
        <v>91</v>
      </c>
      <c r="Z2433">
        <v>1</v>
      </c>
      <c r="AA2433">
        <f t="shared" si="3489"/>
        <v>2258</v>
      </c>
      <c r="AB2433" t="str">
        <f t="shared" si="3490"/>
        <v/>
      </c>
      <c r="AC2433">
        <f t="shared" si="3436"/>
        <v>2258</v>
      </c>
      <c r="AD2433" s="6">
        <v>3</v>
      </c>
      <c r="AE2433" t="s">
        <v>923</v>
      </c>
      <c r="AF2433" t="s">
        <v>903</v>
      </c>
      <c r="AG2433" t="s">
        <v>756</v>
      </c>
      <c r="AH2433" t="s">
        <v>756</v>
      </c>
      <c r="AI2433" t="str">
        <f t="shared" si="3441"/>
        <v>e</v>
      </c>
      <c r="AJ2433" t="str">
        <f t="shared" si="3442"/>
        <v/>
      </c>
      <c r="AK2433" t="str">
        <f t="shared" si="3443"/>
        <v/>
      </c>
      <c r="AL2433" t="str">
        <f t="shared" si="3444"/>
        <v/>
      </c>
      <c r="AM2433" t="str">
        <f t="shared" si="3445"/>
        <v/>
      </c>
      <c r="AN2433" t="str">
        <f t="shared" si="3446"/>
        <v>Away</v>
      </c>
      <c r="AO2433" t="str">
        <f t="shared" si="3447"/>
        <v>a</v>
      </c>
      <c r="AP2433" t="str">
        <f t="shared" si="3448"/>
        <v/>
      </c>
      <c r="AQ2433" t="str">
        <f t="shared" si="3449"/>
        <v/>
      </c>
      <c r="AR2433" t="str">
        <f t="shared" si="3450"/>
        <v>Away</v>
      </c>
      <c r="AS2433" t="str">
        <f t="shared" si="3451"/>
        <v>a</v>
      </c>
      <c r="AT2433" t="str">
        <f t="shared" si="3452"/>
        <v>Offensive</v>
      </c>
      <c r="AU2433" t="str">
        <f t="shared" si="3453"/>
        <v/>
      </c>
      <c r="AV2433" t="str">
        <f t="shared" si="3454"/>
        <v/>
      </c>
      <c r="AW2433" t="str" cm="1">
        <f t="array" ref="AW2433">IFERROR(IF(O2433&lt;&gt;"",O2433,IF(OR($S2433="",$T2433=""),"",IF(O2433&lt;&gt;"",O2433,IF($T2433&lt;&gt;"",_xlfn._xlws.FILTER(O:O,($BU:$BU=$BU2433)*($I:$I=$I2433)*($T:$T=$T2433)*($S:$S=_xlfn.MINIFS($S:$S,$T:$T,"="&amp;$T2433)),"")))))&amp;"",IF(O2433="","",""))&amp;""</f>
        <v/>
      </c>
      <c r="AX2433" t="str" cm="1">
        <f t="array" ref="AX2433">IFERROR(IF(P2433&lt;&gt;"",P2433,IF(OR($S2433="",$T2433=""),"",IF($T2433&lt;&gt;"",_xlfn._xlws.FILTER(P:P,($BU:$BU=$BU2433)*($I:$I=$I2433)*($T:$T=$T2433)*($S:$S=_xlfn.MINIFS($S:$S,$T:$T,"="&amp;$T2433)),""))))&amp;"",IF(P2433="","",""))&amp;""</f>
        <v/>
      </c>
      <c r="AY2433" t="str" cm="1">
        <f t="array" ref="AY2433">IFERROR(IF(Q2433&lt;&gt;"",Q2433,IF(OR($S2433="",$T2433=""),"",IF($T2433&lt;&gt;"",_xlfn._xlws.FILTER(Q:Q,($BU:$BU=$BU2433)*($I:$I=$I2433)*($T:$T=$T2433)*($S:$S=_xlfn.MINIFS($S:$S,$T:$T,"="&amp;$T2433)),""))))&amp;"",IF(Q2433="","",""))&amp;""</f>
        <v/>
      </c>
      <c r="AZ2433" t="str" cm="1">
        <f t="array" ref="AZ2433">IFERROR(IF(R2433&lt;&gt;"",R2433,IF(OR($S2433="",$T2433=""),"",IF($T2433&lt;&gt;"",_xlfn._xlws.FILTER(R:R,($BU:$BU=$BU2433)*($I:$I=$I2433)*($T:$T=$T2433)*($S:$S=_xlfn.MINIFS($S:$S,$T:$T,"="&amp;$T2433)),""))))&amp;"",IF(R2433="","",""))&amp;""</f>
        <v>1</v>
      </c>
      <c r="BA2433" s="6">
        <f t="shared" si="3455"/>
        <v>214</v>
      </c>
      <c r="BB2433">
        <f t="shared" ref="BB2433:BD2433" si="3527">BB2432</f>
        <v>18987</v>
      </c>
      <c r="BC2433" t="str">
        <f t="shared" si="3527"/>
        <v>Velodrome</v>
      </c>
      <c r="BD2433" t="str">
        <f t="shared" si="3527"/>
        <v>Outlaws</v>
      </c>
      <c r="BE2433" t="s">
        <v>230</v>
      </c>
      <c r="BF2433" t="s">
        <v>388</v>
      </c>
      <c r="BI2433" cm="1">
        <f t="array" ref="BI2433">IFERROR(_xlfn._xlws.FILTER(shifts!A:A,(shifts!B:B=events!AD2433)*(shifts!AG:AG&gt;=events!BK2433)*(shifts!AH:AH&lt;=events!BL2433)),BI2432)</f>
        <v>85</v>
      </c>
      <c r="BJ2433" s="15">
        <f t="shared" si="3457"/>
        <v>0</v>
      </c>
      <c r="BK2433">
        <f t="shared" si="3458"/>
        <v>820</v>
      </c>
      <c r="BL2433">
        <f t="shared" si="3459"/>
        <v>820</v>
      </c>
      <c r="BM2433" s="15">
        <f>SUMIFS(BJ$2:BJ2433,K$2:K2433,"=Intermission")+SUMIFS(BJ$2:BJ2433,K$2:K2433,"=Timeout")</f>
        <v>143</v>
      </c>
      <c r="BN2433">
        <f t="shared" si="3460"/>
        <v>2303</v>
      </c>
      <c r="BO2433" s="19">
        <f t="shared" si="3461"/>
        <v>2563</v>
      </c>
      <c r="BP2433">
        <f t="shared" si="3462"/>
        <v>2558</v>
      </c>
      <c r="BQ2433" s="17">
        <f t="shared" si="3463"/>
        <v>2563</v>
      </c>
      <c r="BR2433" t="str">
        <f t="shared" si="3464"/>
        <v>event_team_player_1</v>
      </c>
      <c r="BS2433">
        <f>COUNTIFS(S$3:S2433,"="&amp;S2433,AI$3:AI2433,"="&amp;AI2433)</f>
        <v>1</v>
      </c>
      <c r="BT2433" t="str">
        <f>IFERROR(VLOOKUP(BB2433&amp;BU2433&amp;X2433,game_rosters!U:W,3,FALSE),"")</f>
        <v>P100232</v>
      </c>
      <c r="BU2433" t="str">
        <f t="shared" si="3465"/>
        <v>Outlaws</v>
      </c>
    </row>
    <row r="2434" spans="1:73" x14ac:dyDescent="0.2">
      <c r="A2434" t="str">
        <f t="shared" si="3440"/>
        <v/>
      </c>
      <c r="I2434" s="44">
        <v>91</v>
      </c>
      <c r="R2434" s="51">
        <v>1</v>
      </c>
      <c r="S2434">
        <v>1258</v>
      </c>
      <c r="T2434" t="s">
        <v>756</v>
      </c>
      <c r="X2434">
        <v>91</v>
      </c>
      <c r="AA2434">
        <f t="shared" si="3489"/>
        <v>2258</v>
      </c>
      <c r="AB2434" t="str">
        <f t="shared" si="3490"/>
        <v/>
      </c>
      <c r="AC2434">
        <f t="shared" ref="AC2434:AC2497" si="3528">IF(AB2434&lt;&gt;"",AB2434,S2434+1000)</f>
        <v>2258</v>
      </c>
      <c r="AD2434" s="6">
        <v>3</v>
      </c>
      <c r="AE2434" t="s">
        <v>923</v>
      </c>
      <c r="AF2434" t="s">
        <v>903</v>
      </c>
      <c r="AG2434" t="s">
        <v>756</v>
      </c>
      <c r="AH2434" t="s">
        <v>756</v>
      </c>
      <c r="AI2434" t="str">
        <f t="shared" si="3441"/>
        <v>o</v>
      </c>
      <c r="AJ2434" t="str">
        <f t="shared" si="3442"/>
        <v/>
      </c>
      <c r="AK2434" t="str">
        <f t="shared" si="3443"/>
        <v/>
      </c>
      <c r="AL2434" t="str">
        <f t="shared" si="3444"/>
        <v/>
      </c>
      <c r="AM2434" t="str">
        <f t="shared" si="3445"/>
        <v/>
      </c>
      <c r="AN2434" t="str">
        <f t="shared" si="3446"/>
        <v>Away</v>
      </c>
      <c r="AO2434" t="str">
        <f t="shared" si="3447"/>
        <v>a</v>
      </c>
      <c r="AP2434" t="str">
        <f t="shared" si="3448"/>
        <v/>
      </c>
      <c r="AQ2434" t="str">
        <f t="shared" si="3449"/>
        <v/>
      </c>
      <c r="AR2434" t="str">
        <f t="shared" si="3450"/>
        <v>Away</v>
      </c>
      <c r="AS2434" t="str">
        <f t="shared" si="3451"/>
        <v>a</v>
      </c>
      <c r="AT2434" t="str">
        <f t="shared" si="3452"/>
        <v>Defensive</v>
      </c>
      <c r="AU2434" t="str">
        <f t="shared" si="3453"/>
        <v/>
      </c>
      <c r="AV2434" t="str">
        <f t="shared" si="3454"/>
        <v/>
      </c>
      <c r="AW2434" t="str" cm="1">
        <f t="array" ref="AW2434">IFERROR(IF(O2434&lt;&gt;"",O2434,IF(OR($S2434="",$T2434=""),"",IF(O2434&lt;&gt;"",O2434,IF($T2434&lt;&gt;"",_xlfn._xlws.FILTER(O:O,($BU:$BU=$BU2434)*($I:$I=$I2434)*($T:$T=$T2434)*($S:$S=_xlfn.MINIFS($S:$S,$T:$T,"="&amp;$T2434)),"")))))&amp;"",IF(O2434="","",""))&amp;""</f>
        <v/>
      </c>
      <c r="AX2434" t="str" cm="1">
        <f t="array" ref="AX2434">IFERROR(IF(P2434&lt;&gt;"",P2434,IF(OR($S2434="",$T2434=""),"",IF($T2434&lt;&gt;"",_xlfn._xlws.FILTER(P:P,($BU:$BU=$BU2434)*($I:$I=$I2434)*($T:$T=$T2434)*($S:$S=_xlfn.MINIFS($S:$S,$T:$T,"="&amp;$T2434)),""))))&amp;"",IF(P2434="","",""))&amp;""</f>
        <v/>
      </c>
      <c r="AY2434" t="str" cm="1">
        <f t="array" ref="AY2434">IFERROR(IF(Q2434&lt;&gt;"",Q2434,IF(OR($S2434="",$T2434=""),"",IF($T2434&lt;&gt;"",_xlfn._xlws.FILTER(Q:Q,($BU:$BU=$BU2434)*($I:$I=$I2434)*($T:$T=$T2434)*($S:$S=_xlfn.MINIFS($S:$S,$T:$T,"="&amp;$T2434)),""))))&amp;"",IF(Q2434="","",""))&amp;""</f>
        <v/>
      </c>
      <c r="AZ2434" t="str" cm="1">
        <f t="array" ref="AZ2434">IFERROR(IF(R2434&lt;&gt;"",R2434,IF(OR($S2434="",$T2434=""),"",IF($T2434&lt;&gt;"",_xlfn._xlws.FILTER(R:R,($BU:$BU=$BU2434)*($I:$I=$I2434)*($T:$T=$T2434)*($S:$S=_xlfn.MINIFS($S:$S,$T:$T,"="&amp;$T2434)),""))))&amp;"",IF(R2434="","",""))&amp;""</f>
        <v>1</v>
      </c>
      <c r="BA2434" s="6">
        <f t="shared" si="3455"/>
        <v>214</v>
      </c>
      <c r="BB2434">
        <f t="shared" ref="BB2434:BD2434" si="3529">BB2433</f>
        <v>18987</v>
      </c>
      <c r="BC2434" t="str">
        <f t="shared" si="3529"/>
        <v>Velodrome</v>
      </c>
      <c r="BD2434" t="str">
        <f t="shared" si="3529"/>
        <v>Outlaws</v>
      </c>
      <c r="BE2434" t="s">
        <v>230</v>
      </c>
      <c r="BF2434" t="s">
        <v>388</v>
      </c>
      <c r="BI2434" cm="1">
        <f t="array" ref="BI2434">IFERROR(_xlfn._xlws.FILTER(shifts!A:A,(shifts!B:B=events!AD2434)*(shifts!AG:AG&gt;=events!BK2434)*(shifts!AH:AH&lt;=events!BL2434)),BI2433)</f>
        <v>85</v>
      </c>
      <c r="BJ2434" s="15">
        <f t="shared" si="3457"/>
        <v>0</v>
      </c>
      <c r="BK2434">
        <f t="shared" si="3458"/>
        <v>820</v>
      </c>
      <c r="BL2434">
        <f t="shared" si="3459"/>
        <v>820</v>
      </c>
      <c r="BM2434" s="15">
        <f>SUMIFS(BJ$2:BJ2434,K$2:K2434,"=Intermission")+SUMIFS(BJ$2:BJ2434,K$2:K2434,"=Timeout")</f>
        <v>143</v>
      </c>
      <c r="BN2434">
        <f t="shared" si="3460"/>
        <v>2303</v>
      </c>
      <c r="BO2434" s="19">
        <f t="shared" si="3461"/>
        <v>2563</v>
      </c>
      <c r="BP2434">
        <f t="shared" si="3462"/>
        <v>2558</v>
      </c>
      <c r="BQ2434" s="17">
        <f t="shared" si="3463"/>
        <v>2563</v>
      </c>
      <c r="BR2434" t="str">
        <f t="shared" si="3464"/>
        <v>opp_team_player_1</v>
      </c>
      <c r="BS2434">
        <f>COUNTIFS(S$3:S2434,"="&amp;S2434,AI$3:AI2434,"="&amp;AI2434)</f>
        <v>1</v>
      </c>
      <c r="BT2434" t="str">
        <f>IFERROR(VLOOKUP(BB2434&amp;BU2434&amp;X2434,game_rosters!U:W,3,FALSE),"")</f>
        <v>P100002</v>
      </c>
      <c r="BU2434" t="str">
        <f t="shared" si="3465"/>
        <v>Velodrome</v>
      </c>
    </row>
    <row r="2435" spans="1:73" x14ac:dyDescent="0.2">
      <c r="A2435">
        <f t="shared" si="3440"/>
        <v>1</v>
      </c>
      <c r="I2435" s="44">
        <v>89</v>
      </c>
      <c r="K2435" t="s">
        <v>13</v>
      </c>
      <c r="L2435" t="s">
        <v>587</v>
      </c>
      <c r="N2435" t="s">
        <v>594</v>
      </c>
      <c r="O2435" t="s">
        <v>696</v>
      </c>
      <c r="Q2435" t="s">
        <v>594</v>
      </c>
      <c r="S2435">
        <v>1259</v>
      </c>
      <c r="T2435" t="s">
        <v>756</v>
      </c>
      <c r="W2435" t="s">
        <v>731</v>
      </c>
      <c r="X2435">
        <v>89</v>
      </c>
      <c r="Z2435">
        <v>1</v>
      </c>
      <c r="AA2435">
        <f t="shared" si="3489"/>
        <v>2259</v>
      </c>
      <c r="AB2435" t="str">
        <f t="shared" si="3490"/>
        <v/>
      </c>
      <c r="AC2435">
        <f t="shared" si="3528"/>
        <v>2259</v>
      </c>
      <c r="AD2435" s="6">
        <v>3</v>
      </c>
      <c r="AE2435" t="s">
        <v>923</v>
      </c>
      <c r="AF2435" t="s">
        <v>926</v>
      </c>
      <c r="AG2435" t="s">
        <v>756</v>
      </c>
      <c r="AH2435" t="s">
        <v>756</v>
      </c>
      <c r="AI2435" t="str">
        <f t="shared" si="3441"/>
        <v>e</v>
      </c>
      <c r="AJ2435" t="str">
        <f t="shared" si="3442"/>
        <v/>
      </c>
      <c r="AK2435" t="str">
        <f t="shared" si="3443"/>
        <v/>
      </c>
      <c r="AL2435" t="str">
        <f t="shared" si="3444"/>
        <v/>
      </c>
      <c r="AM2435" t="str">
        <f t="shared" si="3445"/>
        <v/>
      </c>
      <c r="AN2435" t="str">
        <f t="shared" si="3446"/>
        <v>Away</v>
      </c>
      <c r="AO2435" t="str">
        <f t="shared" si="3447"/>
        <v>a</v>
      </c>
      <c r="AP2435" t="str">
        <f t="shared" si="3448"/>
        <v/>
      </c>
      <c r="AQ2435" t="str">
        <f t="shared" si="3449"/>
        <v/>
      </c>
      <c r="AR2435" t="str">
        <f t="shared" si="3450"/>
        <v>Away</v>
      </c>
      <c r="AS2435" t="str">
        <f t="shared" si="3451"/>
        <v>a</v>
      </c>
      <c r="AT2435" t="str">
        <f t="shared" si="3452"/>
        <v>Offensive</v>
      </c>
      <c r="AU2435" t="str">
        <f t="shared" si="3453"/>
        <v/>
      </c>
      <c r="AV2435" t="str">
        <f t="shared" si="3454"/>
        <v/>
      </c>
      <c r="AW2435" t="str" cm="1">
        <f t="array" ref="AW2435">IFERROR(IF(O2435&lt;&gt;"",O2435,IF(OR($S2435="",$T2435=""),"",IF(O2435&lt;&gt;"",O2435,IF($T2435&lt;&gt;"",_xlfn._xlws.FILTER(O:O,($BU:$BU=$BU2435)*($I:$I=$I2435)*($T:$T=$T2435)*($S:$S=_xlfn.MINIFS($S:$S,$T:$T,"="&amp;$T2435)),"")))))&amp;"",IF(O2435="","",""))&amp;""</f>
        <v>OffensivePlay_Zone-PuckRecoveryDumpIn</v>
      </c>
      <c r="AX2435" t="str" cm="1">
        <f t="array" ref="AX2435">IFERROR(IF(P2435&lt;&gt;"",P2435,IF(OR($S2435="",$T2435=""),"",IF($T2435&lt;&gt;"",_xlfn._xlws.FILTER(P:P,($BU:$BU=$BU2435)*($I:$I=$I2435)*($T:$T=$T2435)*($S:$S=_xlfn.MINIFS($S:$S,$T:$T,"="&amp;$T2435)),""))))&amp;"",IF(P2435="","",""))&amp;""</f>
        <v/>
      </c>
      <c r="AY2435" t="str" cm="1">
        <f t="array" ref="AY2435">IFERROR(IF(Q2435&lt;&gt;"",Q2435,IF(OR($S2435="",$T2435=""),"",IF($T2435&lt;&gt;"",_xlfn._xlws.FILTER(Q:Q,($BU:$BU=$BU2435)*($I:$I=$I2435)*($T:$T=$T2435)*($S:$S=_xlfn.MINIFS($S:$S,$T:$T,"="&amp;$T2435)),""))))&amp;"",IF(Q2435="","",""))&amp;""</f>
        <v>u</v>
      </c>
      <c r="AZ2435" t="str" cm="1">
        <f t="array" ref="AZ2435">IFERROR(IF(R2435&lt;&gt;"",R2435,IF(OR($S2435="",$T2435=""),"",IF($T2435&lt;&gt;"",_xlfn._xlws.FILTER(R:R,($BU:$BU=$BU2435)*($I:$I=$I2435)*($T:$T=$T2435)*($S:$S=_xlfn.MINIFS($S:$S,$T:$T,"="&amp;$T2435)),""))))&amp;"",IF(R2435="","",""))&amp;""</f>
        <v/>
      </c>
      <c r="BA2435" s="6">
        <f t="shared" si="3455"/>
        <v>214</v>
      </c>
      <c r="BB2435">
        <f t="shared" ref="BB2435:BD2435" si="3530">BB2434</f>
        <v>18987</v>
      </c>
      <c r="BC2435" t="str">
        <f t="shared" si="3530"/>
        <v>Velodrome</v>
      </c>
      <c r="BD2435" t="str">
        <f t="shared" si="3530"/>
        <v>Outlaws</v>
      </c>
      <c r="BE2435" t="s">
        <v>13</v>
      </c>
      <c r="BF2435" t="s">
        <v>587</v>
      </c>
      <c r="BI2435" cm="1">
        <f t="array" ref="BI2435">IFERROR(_xlfn._xlws.FILTER(shifts!A:A,(shifts!B:B=events!AD2435)*(shifts!AG:AG&gt;=events!BK2435)*(shifts!AH:AH&lt;=events!BL2435)),BI2434)</f>
        <v>86</v>
      </c>
      <c r="BJ2435" s="15">
        <f t="shared" si="3457"/>
        <v>0</v>
      </c>
      <c r="BK2435">
        <f t="shared" si="3458"/>
        <v>814</v>
      </c>
      <c r="BL2435">
        <f t="shared" si="3459"/>
        <v>814</v>
      </c>
      <c r="BM2435" s="15">
        <f>SUMIFS(BJ$2:BJ2435,K$2:K2435,"=Intermission")+SUMIFS(BJ$2:BJ2435,K$2:K2435,"=Timeout")</f>
        <v>143</v>
      </c>
      <c r="BN2435">
        <f t="shared" si="3460"/>
        <v>2303</v>
      </c>
      <c r="BO2435" s="19">
        <f t="shared" si="3461"/>
        <v>2569</v>
      </c>
      <c r="BP2435">
        <f t="shared" si="3462"/>
        <v>2564</v>
      </c>
      <c r="BQ2435" s="17">
        <f t="shared" si="3463"/>
        <v>2569</v>
      </c>
      <c r="BR2435" t="str">
        <f t="shared" si="3464"/>
        <v>event_team_player_1</v>
      </c>
      <c r="BS2435">
        <f>COUNTIFS(S$3:S2435,"="&amp;S2435,AI$3:AI2435,"="&amp;AI2435)</f>
        <v>1</v>
      </c>
      <c r="BT2435" t="str">
        <f>IFERROR(VLOOKUP(BB2435&amp;BU2435&amp;X2435,game_rosters!U:W,3,FALSE),"")</f>
        <v>P100080</v>
      </c>
      <c r="BU2435" t="str">
        <f t="shared" si="3465"/>
        <v>Outlaws</v>
      </c>
    </row>
    <row r="2436" spans="1:73" x14ac:dyDescent="0.2">
      <c r="A2436">
        <f t="shared" si="3440"/>
        <v>1</v>
      </c>
      <c r="I2436" s="44">
        <v>89</v>
      </c>
      <c r="K2436" t="s">
        <v>7</v>
      </c>
      <c r="L2436" t="s">
        <v>192</v>
      </c>
      <c r="M2436" t="s">
        <v>68</v>
      </c>
      <c r="N2436" t="s">
        <v>594</v>
      </c>
      <c r="O2436" t="s">
        <v>654</v>
      </c>
      <c r="Q2436" t="s">
        <v>594</v>
      </c>
      <c r="R2436" s="51">
        <v>1</v>
      </c>
      <c r="S2436">
        <v>1260</v>
      </c>
      <c r="T2436" t="s">
        <v>756</v>
      </c>
      <c r="W2436" t="s">
        <v>731</v>
      </c>
      <c r="X2436">
        <v>89</v>
      </c>
      <c r="Z2436">
        <v>1</v>
      </c>
      <c r="AA2436">
        <f t="shared" si="3489"/>
        <v>2260</v>
      </c>
      <c r="AB2436" t="str">
        <f t="shared" si="3490"/>
        <v/>
      </c>
      <c r="AC2436">
        <f t="shared" si="3528"/>
        <v>2260</v>
      </c>
      <c r="AD2436" s="6">
        <v>3</v>
      </c>
      <c r="AE2436" t="s">
        <v>923</v>
      </c>
      <c r="AF2436" t="s">
        <v>926</v>
      </c>
      <c r="AG2436" t="s">
        <v>756</v>
      </c>
      <c r="AH2436" t="s">
        <v>756</v>
      </c>
      <c r="AI2436" t="str">
        <f t="shared" si="3441"/>
        <v>e</v>
      </c>
      <c r="AJ2436" t="str">
        <f t="shared" si="3442"/>
        <v/>
      </c>
      <c r="AK2436" t="str">
        <f t="shared" si="3443"/>
        <v/>
      </c>
      <c r="AL2436" t="str">
        <f t="shared" si="3444"/>
        <v/>
      </c>
      <c r="AM2436" t="str">
        <f t="shared" si="3445"/>
        <v/>
      </c>
      <c r="AN2436" t="str">
        <f t="shared" si="3446"/>
        <v>Away</v>
      </c>
      <c r="AO2436" t="str">
        <f t="shared" si="3447"/>
        <v>a</v>
      </c>
      <c r="AP2436" t="str">
        <f t="shared" si="3448"/>
        <v/>
      </c>
      <c r="AQ2436" t="str">
        <f t="shared" si="3449"/>
        <v/>
      </c>
      <c r="AR2436" t="str">
        <f t="shared" si="3450"/>
        <v>Away</v>
      </c>
      <c r="AS2436" t="str">
        <f t="shared" si="3451"/>
        <v>a</v>
      </c>
      <c r="AT2436" t="str">
        <f t="shared" si="3452"/>
        <v>Offensive</v>
      </c>
      <c r="AU2436" t="str">
        <f t="shared" si="3453"/>
        <v/>
      </c>
      <c r="AV2436" t="str">
        <f t="shared" si="3454"/>
        <v/>
      </c>
      <c r="AW2436" t="str" cm="1">
        <f t="array" ref="AW2436">IFERROR(IF(O2436&lt;&gt;"",O2436,IF(OR($S2436="",$T2436=""),"",IF(O2436&lt;&gt;"",O2436,IF($T2436&lt;&gt;"",_xlfn._xlws.FILTER(O:O,($BU:$BU=$BU2436)*($I:$I=$I2436)*($T:$T=$T2436)*($S:$S=_xlfn.MINIFS($S:$S,$T:$T,"="&amp;$T2436)),"")))))&amp;"",IF(O2436="","",""))&amp;""</f>
        <v>OffensivePlay_Pass-SecondTouch</v>
      </c>
      <c r="AX2436" t="str" cm="1">
        <f t="array" ref="AX2436">IFERROR(IF(P2436&lt;&gt;"",P2436,IF(OR($S2436="",$T2436=""),"",IF($T2436&lt;&gt;"",_xlfn._xlws.FILTER(P:P,($BU:$BU=$BU2436)*($I:$I=$I2436)*($T:$T=$T2436)*($S:$S=_xlfn.MINIFS($S:$S,$T:$T,"="&amp;$T2436)),""))))&amp;"",IF(P2436="","",""))&amp;""</f>
        <v/>
      </c>
      <c r="AY2436" t="str" cm="1">
        <f t="array" ref="AY2436">IFERROR(IF(Q2436&lt;&gt;"",Q2436,IF(OR($S2436="",$T2436=""),"",IF($T2436&lt;&gt;"",_xlfn._xlws.FILTER(Q:Q,($BU:$BU=$BU2436)*($I:$I=$I2436)*($T:$T=$T2436)*($S:$S=_xlfn.MINIFS($S:$S,$T:$T,"="&amp;$T2436)),""))))&amp;"",IF(Q2436="","",""))&amp;""</f>
        <v>u</v>
      </c>
      <c r="AZ2436" t="str" cm="1">
        <f t="array" ref="AZ2436">IFERROR(IF(R2436&lt;&gt;"",R2436,IF(OR($S2436="",$T2436=""),"",IF($T2436&lt;&gt;"",_xlfn._xlws.FILTER(R:R,($BU:$BU=$BU2436)*($I:$I=$I2436)*($T:$T=$T2436)*($S:$S=_xlfn.MINIFS($S:$S,$T:$T,"="&amp;$T2436)),""))))&amp;"",IF(R2436="","",""))&amp;""</f>
        <v>1</v>
      </c>
      <c r="BA2436" s="6">
        <f t="shared" si="3455"/>
        <v>214</v>
      </c>
      <c r="BB2436">
        <f t="shared" ref="BB2436:BD2436" si="3531">BB2435</f>
        <v>18987</v>
      </c>
      <c r="BC2436" t="str">
        <f t="shared" si="3531"/>
        <v>Velodrome</v>
      </c>
      <c r="BD2436" t="str">
        <f t="shared" si="3531"/>
        <v>Outlaws</v>
      </c>
      <c r="BE2436" t="s">
        <v>7</v>
      </c>
      <c r="BF2436" t="s">
        <v>192</v>
      </c>
      <c r="BI2436" cm="1">
        <f t="array" ref="BI2436">IFERROR(_xlfn._xlws.FILTER(shifts!A:A,(shifts!B:B=events!AD2436)*(shifts!AG:AG&gt;=events!BK2436)*(shifts!AH:AH&lt;=events!BL2436)),BI2435)</f>
        <v>86</v>
      </c>
      <c r="BJ2436" s="15">
        <f t="shared" si="3457"/>
        <v>0</v>
      </c>
      <c r="BK2436">
        <f t="shared" si="3458"/>
        <v>814</v>
      </c>
      <c r="BL2436">
        <f t="shared" si="3459"/>
        <v>814</v>
      </c>
      <c r="BM2436" s="15">
        <f>SUMIFS(BJ$2:BJ2436,K$2:K2436,"=Intermission")+SUMIFS(BJ$2:BJ2436,K$2:K2436,"=Timeout")</f>
        <v>143</v>
      </c>
      <c r="BN2436">
        <f t="shared" si="3460"/>
        <v>2303</v>
      </c>
      <c r="BO2436" s="19">
        <f t="shared" si="3461"/>
        <v>2569</v>
      </c>
      <c r="BP2436">
        <f t="shared" si="3462"/>
        <v>2564</v>
      </c>
      <c r="BQ2436" s="17">
        <f t="shared" si="3463"/>
        <v>2569</v>
      </c>
      <c r="BR2436" t="str">
        <f t="shared" si="3464"/>
        <v>event_team_player_1</v>
      </c>
      <c r="BS2436">
        <f>COUNTIFS(S$3:S2436,"="&amp;S2436,AI$3:AI2436,"="&amp;AI2436)</f>
        <v>1</v>
      </c>
      <c r="BT2436" t="str">
        <f>IFERROR(VLOOKUP(BB2436&amp;BU2436&amp;X2436,game_rosters!U:W,3,FALSE),"")</f>
        <v>P100080</v>
      </c>
      <c r="BU2436" t="str">
        <f t="shared" si="3465"/>
        <v>Outlaws</v>
      </c>
    </row>
    <row r="2437" spans="1:73" x14ac:dyDescent="0.2">
      <c r="A2437" t="str">
        <f t="shared" ref="A2437:A2500" si="3532">IF(K2437&lt;&gt;"",1,IF(D2437="x","x",""))</f>
        <v/>
      </c>
      <c r="I2437" s="44">
        <v>91</v>
      </c>
      <c r="S2437">
        <v>1260</v>
      </c>
      <c r="T2437" t="s">
        <v>756</v>
      </c>
      <c r="X2437">
        <v>91</v>
      </c>
      <c r="Z2437">
        <v>1</v>
      </c>
      <c r="AA2437">
        <f t="shared" si="3489"/>
        <v>2260</v>
      </c>
      <c r="AB2437" t="str">
        <f t="shared" si="3490"/>
        <v/>
      </c>
      <c r="AC2437">
        <f t="shared" si="3528"/>
        <v>2260</v>
      </c>
      <c r="AD2437" s="6">
        <v>3</v>
      </c>
      <c r="AE2437" t="s">
        <v>923</v>
      </c>
      <c r="AF2437" t="s">
        <v>926</v>
      </c>
      <c r="AG2437" t="s">
        <v>756</v>
      </c>
      <c r="AH2437" t="s">
        <v>756</v>
      </c>
      <c r="AI2437" t="str">
        <f t="shared" ref="AI2437:AI2500" si="3533">IF(Z2437="x","",IF(Z2437=1,"e","o"))</f>
        <v>e</v>
      </c>
      <c r="AJ2437" t="str">
        <f t="shared" ref="AJ2437:AJ2500" si="3534">IF($J2437&lt;&gt;"",$J2437,IF($AC2437=$AC2436,AJ2436,""))</f>
        <v/>
      </c>
      <c r="AK2437" t="str">
        <f t="shared" ref="AK2437:AK2500" si="3535">IF($J2437&lt;&gt;"",$J2437,IF($AC2437=$AC2436,AK2436,""))</f>
        <v/>
      </c>
      <c r="AL2437" t="str">
        <f t="shared" ref="AL2437:AL2500" si="3536">IF($W2437="","",IF($AJ2437="","",IF($W2437="h",$AJ2437,IF($AJ2437="n","n",IF(AND($W2437="a",$AJ2437="d"),"o",IF(AND($W2437="a",$AJ2437="o"),"d"))))))</f>
        <v/>
      </c>
      <c r="AM2437" t="str">
        <f t="shared" ref="AM2437:AM2500" si="3537">IF($W2437="","",IF(J2437="","",IF(AL2437="n","n",IF(AL2437="d","o",IF(AL2437="o","d","")))))</f>
        <v/>
      </c>
      <c r="AN2437" t="str">
        <f t="shared" ref="AN2437:AN2500" si="3538">IF(AO2437="H","Home",IF(AO2437="A","Away",""))</f>
        <v>Away</v>
      </c>
      <c r="AO2437" t="str">
        <f t="shared" ref="AO2437:AO2500" si="3539">IF($W2437&lt;&gt;"",$W2437,IF($AC2437=$AC2436,AO2436,""))</f>
        <v>a</v>
      </c>
      <c r="AP2437" t="str">
        <f t="shared" ref="AP2437:AP2500" si="3540">IF(AL2437&lt;&gt;"",AL2437,IF($AC2437=$AC2436,AP2436,""))</f>
        <v/>
      </c>
      <c r="AQ2437" t="str">
        <f t="shared" ref="AQ2437:AQ2500" si="3541">IF(AM2437&lt;&gt;"",AM2437,IF($AC2437=$AC2436,AQ2436,""))</f>
        <v/>
      </c>
      <c r="AR2437" t="str">
        <f t="shared" ref="AR2437:AR2500" si="3542">IF(AN2437&lt;&gt;"",AN2437,IF($AC2437=$AC2436,AR2436,""))</f>
        <v>Away</v>
      </c>
      <c r="AS2437" t="str">
        <f t="shared" ref="AS2437:AS2500" si="3543">IF(AO2437&lt;&gt;"",AO2437,IF($AC2437=$AC2436,AS2436,""))</f>
        <v>a</v>
      </c>
      <c r="AT2437" t="str">
        <f t="shared" ref="AT2437:AT2500" si="3544">IF(AND(AI2437="e",OR(BE2437="Save",BF2437="Turnover_Takeaway",BF2437="Play_Defensive")),"Defensive",IF(AND(AI2437="o",OR(BE2437="Save",BF2437="Turnover_Takeaway",BF2437="Play_Defensive")),"Offensive",IF(OR(BE2437="Deadice",BE2437="Stoppage",BE2437="Intermission"),"",IF(AI2437="e","Offensive",IF(AI2437="o","Defensive","")))))</f>
        <v>Offensive</v>
      </c>
      <c r="AU2437" t="str">
        <f t="shared" ref="AU2437:AU2500" si="3545">IF(U2437&lt;&gt;"",U2437+5000,"")</f>
        <v/>
      </c>
      <c r="AV2437" t="str">
        <f t="shared" ref="AV2437:AV2500" si="3546">IF(V2437&lt;&gt;"",V2437+6000,"")</f>
        <v/>
      </c>
      <c r="AW2437" t="str" cm="1">
        <f t="array" ref="AW2437">IFERROR(IF(O2437&lt;&gt;"",O2437,IF(OR($S2437="",$T2437=""),"",IF(O2437&lt;&gt;"",O2437,IF($T2437&lt;&gt;"",_xlfn._xlws.FILTER(O:O,($BU:$BU=$BU2437)*($I:$I=$I2437)*($T:$T=$T2437)*($S:$S=_xlfn.MINIFS($S:$S,$T:$T,"="&amp;$T2437)),"")))))&amp;"",IF(O2437="","",""))&amp;""</f>
        <v/>
      </c>
      <c r="AX2437" t="str" cm="1">
        <f t="array" ref="AX2437">IFERROR(IF(P2437&lt;&gt;"",P2437,IF(OR($S2437="",$T2437=""),"",IF($T2437&lt;&gt;"",_xlfn._xlws.FILTER(P:P,($BU:$BU=$BU2437)*($I:$I=$I2437)*($T:$T=$T2437)*($S:$S=_xlfn.MINIFS($S:$S,$T:$T,"="&amp;$T2437)),""))))&amp;"",IF(P2437="","",""))&amp;""</f>
        <v/>
      </c>
      <c r="AY2437" t="str" cm="1">
        <f t="array" ref="AY2437">IFERROR(IF(Q2437&lt;&gt;"",Q2437,IF(OR($S2437="",$T2437=""),"",IF($T2437&lt;&gt;"",_xlfn._xlws.FILTER(Q:Q,($BU:$BU=$BU2437)*($I:$I=$I2437)*($T:$T=$T2437)*($S:$S=_xlfn.MINIFS($S:$S,$T:$T,"="&amp;$T2437)),""))))&amp;"",IF(Q2437="","",""))&amp;""</f>
        <v/>
      </c>
      <c r="AZ2437" t="str" cm="1">
        <f t="array" ref="AZ2437">IFERROR(IF(R2437&lt;&gt;"",R2437,IF(OR($S2437="",$T2437=""),"",IF($T2437&lt;&gt;"",_xlfn._xlws.FILTER(R:R,($BU:$BU=$BU2437)*($I:$I=$I2437)*($T:$T=$T2437)*($S:$S=_xlfn.MINIFS($S:$S,$T:$T,"="&amp;$T2437)),""))))&amp;"",IF(R2437="","",""))&amp;""</f>
        <v/>
      </c>
      <c r="BA2437" s="6">
        <f t="shared" ref="BA2437:BA2500" si="3547">IF(OR(L2437="Zone_Entry",L2437="Zone_Exit"),BA2436+1,BA2436)</f>
        <v>214</v>
      </c>
      <c r="BB2437">
        <f t="shared" ref="BB2437:BD2437" si="3548">BB2436</f>
        <v>18987</v>
      </c>
      <c r="BC2437" t="str">
        <f t="shared" si="3548"/>
        <v>Velodrome</v>
      </c>
      <c r="BD2437" t="str">
        <f t="shared" si="3548"/>
        <v>Outlaws</v>
      </c>
      <c r="BE2437" t="s">
        <v>7</v>
      </c>
      <c r="BF2437" t="s">
        <v>192</v>
      </c>
      <c r="BI2437" cm="1">
        <f t="array" ref="BI2437">IFERROR(_xlfn._xlws.FILTER(shifts!A:A,(shifts!B:B=events!AD2437)*(shifts!AG:AG&gt;=events!BK2437)*(shifts!AH:AH&lt;=events!BL2437)),BI2436)</f>
        <v>86</v>
      </c>
      <c r="BJ2437" s="15">
        <f t="shared" ref="BJ2437:BJ2500" si="3549">IF(AND(AG2437="",AH2437=""),0,((AE2437*60)+AF2437)-((AG2437*60)+AH2437))</f>
        <v>0</v>
      </c>
      <c r="BK2437">
        <f t="shared" ref="BK2437:BK2500" si="3550">(AE2437*60)+AF2437</f>
        <v>814</v>
      </c>
      <c r="BL2437">
        <f t="shared" ref="BL2437:BL2500" si="3551">IF(AND(AG2437="",AH2437=""),BK2437,((AG2437*60)+AH2437))</f>
        <v>814</v>
      </c>
      <c r="BM2437" s="15">
        <f>SUMIFS(BJ$2:BJ2437,K$2:K2437,"=Intermission")+SUMIFS(BJ$2:BJ2437,K$2:K2437,"=Timeout")</f>
        <v>143</v>
      </c>
      <c r="BN2437">
        <f t="shared" ref="BN2437:BN2500" si="3552">IF(AD2437=1,0,IF(AD2437=2,1080+BM2437,IF(AD2437=3,(1080*2)+BM2437,0)))</f>
        <v>2303</v>
      </c>
      <c r="BO2437" s="19">
        <f t="shared" ref="BO2437:BO2500" si="3553">IF(K2437="Intermission",BO2436,((1080)-((AE2437*60)+AF2437))+BN2437)</f>
        <v>2569</v>
      </c>
      <c r="BP2437">
        <f t="shared" ref="BP2437:BP2500" si="3554">IF(BO2437&lt;5,0,BO2437-5)</f>
        <v>2564</v>
      </c>
      <c r="BQ2437" s="17">
        <f t="shared" ref="BQ2437:BQ2500" si="3555">BP2437+BJ2437+5</f>
        <v>2569</v>
      </c>
      <c r="BR2437" t="str">
        <f t="shared" ref="BR2437:BR2500" si="3556">IF(AI2437="e","event_team_player_"&amp;BS2437,IF(AI2437="o","opp_team_player_"&amp;BS2437,""))</f>
        <v>event_team_player_2</v>
      </c>
      <c r="BS2437">
        <f>COUNTIFS(S$3:S2437,"="&amp;S2437,AI$3:AI2437,"="&amp;AI2437)</f>
        <v>2</v>
      </c>
      <c r="BT2437" t="str">
        <f>IFERROR(VLOOKUP(BB2437&amp;BU2437&amp;X2437,game_rosters!U:W,3,FALSE),"")</f>
        <v>P100232</v>
      </c>
      <c r="BU2437" t="str">
        <f t="shared" ref="BU2437:BU2500" si="3557">IF(AR2437="","",IF(AND(AR2437="Away",AI2437="e"),BD2437,IF(AND(AR2437="Home",AI2437="e"),BC2437,IF(AND(AR2437="Away",AI2437="o"),BC2437,IF(AND(AR2437="Home",AI2437="o"),BD2437)))))</f>
        <v>Outlaws</v>
      </c>
    </row>
    <row r="2438" spans="1:73" x14ac:dyDescent="0.2">
      <c r="A2438" t="str">
        <f t="shared" si="3532"/>
        <v/>
      </c>
      <c r="I2438" s="44">
        <v>91</v>
      </c>
      <c r="O2438" t="s">
        <v>605</v>
      </c>
      <c r="Q2438" t="s">
        <v>595</v>
      </c>
      <c r="R2438" s="51">
        <v>1</v>
      </c>
      <c r="S2438">
        <v>1260</v>
      </c>
      <c r="T2438" t="s">
        <v>756</v>
      </c>
      <c r="X2438">
        <v>91</v>
      </c>
      <c r="AA2438">
        <f t="shared" si="3489"/>
        <v>2260</v>
      </c>
      <c r="AB2438" t="str">
        <f t="shared" si="3490"/>
        <v/>
      </c>
      <c r="AC2438">
        <f t="shared" si="3528"/>
        <v>2260</v>
      </c>
      <c r="AD2438" s="6">
        <v>3</v>
      </c>
      <c r="AE2438" t="s">
        <v>923</v>
      </c>
      <c r="AF2438" t="s">
        <v>926</v>
      </c>
      <c r="AG2438" t="s">
        <v>756</v>
      </c>
      <c r="AH2438" t="s">
        <v>756</v>
      </c>
      <c r="AI2438" t="str">
        <f t="shared" si="3533"/>
        <v>o</v>
      </c>
      <c r="AJ2438" t="str">
        <f t="shared" si="3534"/>
        <v/>
      </c>
      <c r="AK2438" t="str">
        <f t="shared" si="3535"/>
        <v/>
      </c>
      <c r="AL2438" t="str">
        <f t="shared" si="3536"/>
        <v/>
      </c>
      <c r="AM2438" t="str">
        <f t="shared" si="3537"/>
        <v/>
      </c>
      <c r="AN2438" t="str">
        <f t="shared" si="3538"/>
        <v>Away</v>
      </c>
      <c r="AO2438" t="str">
        <f t="shared" si="3539"/>
        <v>a</v>
      </c>
      <c r="AP2438" t="str">
        <f t="shared" si="3540"/>
        <v/>
      </c>
      <c r="AQ2438" t="str">
        <f t="shared" si="3541"/>
        <v/>
      </c>
      <c r="AR2438" t="str">
        <f t="shared" si="3542"/>
        <v>Away</v>
      </c>
      <c r="AS2438" t="str">
        <f t="shared" si="3543"/>
        <v>a</v>
      </c>
      <c r="AT2438" t="str">
        <f t="shared" si="3544"/>
        <v>Defensive</v>
      </c>
      <c r="AU2438" t="str">
        <f t="shared" si="3545"/>
        <v/>
      </c>
      <c r="AV2438" t="str">
        <f t="shared" si="3546"/>
        <v/>
      </c>
      <c r="AW2438" t="str" cm="1">
        <f t="array" ref="AW2438">IFERROR(IF(O2438&lt;&gt;"",O2438,IF(OR($S2438="",$T2438=""),"",IF(O2438&lt;&gt;"",O2438,IF($T2438&lt;&gt;"",_xlfn._xlws.FILTER(O:O,($BU:$BU=$BU2438)*($I:$I=$I2438)*($T:$T=$T2438)*($S:$S=_xlfn.MINIFS($S:$S,$T:$T,"="&amp;$T2438)),"")))))&amp;"",IF(O2438="","",""))&amp;""</f>
        <v>Defensive_PlayPass-InShotPassLane</v>
      </c>
      <c r="AX2438" t="str" cm="1">
        <f t="array" ref="AX2438">IFERROR(IF(P2438&lt;&gt;"",P2438,IF(OR($S2438="",$T2438=""),"",IF($T2438&lt;&gt;"",_xlfn._xlws.FILTER(P:P,($BU:$BU=$BU2438)*($I:$I=$I2438)*($T:$T=$T2438)*($S:$S=_xlfn.MINIFS($S:$S,$T:$T,"="&amp;$T2438)),""))))&amp;"",IF(P2438="","",""))&amp;""</f>
        <v/>
      </c>
      <c r="AY2438" t="str" cm="1">
        <f t="array" ref="AY2438">IFERROR(IF(Q2438&lt;&gt;"",Q2438,IF(OR($S2438="",$T2438=""),"",IF($T2438&lt;&gt;"",_xlfn._xlws.FILTER(Q:Q,($BU:$BU=$BU2438)*($I:$I=$I2438)*($T:$T=$T2438)*($S:$S=_xlfn.MINIFS($S:$S,$T:$T,"="&amp;$T2438)),""))))&amp;"",IF(Q2438="","",""))&amp;""</f>
        <v>s</v>
      </c>
      <c r="AZ2438" t="str" cm="1">
        <f t="array" ref="AZ2438">IFERROR(IF(R2438&lt;&gt;"",R2438,IF(OR($S2438="",$T2438=""),"",IF($T2438&lt;&gt;"",_xlfn._xlws.FILTER(R:R,($BU:$BU=$BU2438)*($I:$I=$I2438)*($T:$T=$T2438)*($S:$S=_xlfn.MINIFS($S:$S,$T:$T,"="&amp;$T2438)),""))))&amp;"",IF(R2438="","",""))&amp;""</f>
        <v>1</v>
      </c>
      <c r="BA2438" s="6">
        <f t="shared" si="3547"/>
        <v>214</v>
      </c>
      <c r="BB2438">
        <f t="shared" ref="BB2438:BD2438" si="3558">BB2437</f>
        <v>18987</v>
      </c>
      <c r="BC2438" t="str">
        <f t="shared" si="3558"/>
        <v>Velodrome</v>
      </c>
      <c r="BD2438" t="str">
        <f t="shared" si="3558"/>
        <v>Outlaws</v>
      </c>
      <c r="BE2438" t="s">
        <v>7</v>
      </c>
      <c r="BF2438" t="s">
        <v>192</v>
      </c>
      <c r="BI2438" cm="1">
        <f t="array" ref="BI2438">IFERROR(_xlfn._xlws.FILTER(shifts!A:A,(shifts!B:B=events!AD2438)*(shifts!AG:AG&gt;=events!BK2438)*(shifts!AH:AH&lt;=events!BL2438)),BI2437)</f>
        <v>86</v>
      </c>
      <c r="BJ2438" s="15">
        <f t="shared" si="3549"/>
        <v>0</v>
      </c>
      <c r="BK2438">
        <f t="shared" si="3550"/>
        <v>814</v>
      </c>
      <c r="BL2438">
        <f t="shared" si="3551"/>
        <v>814</v>
      </c>
      <c r="BM2438" s="15">
        <f>SUMIFS(BJ$2:BJ2438,K$2:K2438,"=Intermission")+SUMIFS(BJ$2:BJ2438,K$2:K2438,"=Timeout")</f>
        <v>143</v>
      </c>
      <c r="BN2438">
        <f t="shared" si="3552"/>
        <v>2303</v>
      </c>
      <c r="BO2438" s="19">
        <f t="shared" si="3553"/>
        <v>2569</v>
      </c>
      <c r="BP2438">
        <f t="shared" si="3554"/>
        <v>2564</v>
      </c>
      <c r="BQ2438" s="17">
        <f t="shared" si="3555"/>
        <v>2569</v>
      </c>
      <c r="BR2438" t="str">
        <f t="shared" si="3556"/>
        <v>opp_team_player_1</v>
      </c>
      <c r="BS2438">
        <f>COUNTIFS(S$3:S2438,"="&amp;S2438,AI$3:AI2438,"="&amp;AI2438)</f>
        <v>1</v>
      </c>
      <c r="BT2438" t="str">
        <f>IFERROR(VLOOKUP(BB2438&amp;BU2438&amp;X2438,game_rosters!U:W,3,FALSE),"")</f>
        <v>P100002</v>
      </c>
      <c r="BU2438" t="str">
        <f t="shared" si="3557"/>
        <v>Velodrome</v>
      </c>
    </row>
    <row r="2439" spans="1:73" x14ac:dyDescent="0.2">
      <c r="A2439">
        <f t="shared" si="3532"/>
        <v>1</v>
      </c>
      <c r="I2439" s="44">
        <v>89</v>
      </c>
      <c r="K2439" t="s">
        <v>13</v>
      </c>
      <c r="L2439" t="s">
        <v>587</v>
      </c>
      <c r="N2439" t="s">
        <v>595</v>
      </c>
      <c r="O2439" t="s">
        <v>620</v>
      </c>
      <c r="Q2439" t="s">
        <v>595</v>
      </c>
      <c r="S2439">
        <v>1261</v>
      </c>
      <c r="T2439" t="s">
        <v>756</v>
      </c>
      <c r="W2439" t="s">
        <v>731</v>
      </c>
      <c r="X2439">
        <v>89</v>
      </c>
      <c r="Z2439">
        <v>1</v>
      </c>
      <c r="AA2439">
        <f t="shared" si="3489"/>
        <v>2261</v>
      </c>
      <c r="AB2439" t="str">
        <f t="shared" si="3490"/>
        <v/>
      </c>
      <c r="AC2439">
        <f t="shared" si="3528"/>
        <v>2261</v>
      </c>
      <c r="AD2439" s="6">
        <v>3</v>
      </c>
      <c r="AE2439" t="s">
        <v>923</v>
      </c>
      <c r="AF2439" t="s">
        <v>738</v>
      </c>
      <c r="AG2439" t="s">
        <v>923</v>
      </c>
      <c r="AH2439" t="s">
        <v>906</v>
      </c>
      <c r="AI2439" t="str">
        <f t="shared" si="3533"/>
        <v>e</v>
      </c>
      <c r="AJ2439" t="str">
        <f t="shared" si="3534"/>
        <v/>
      </c>
      <c r="AK2439" t="str">
        <f t="shared" si="3535"/>
        <v/>
      </c>
      <c r="AL2439" t="str">
        <f t="shared" si="3536"/>
        <v/>
      </c>
      <c r="AM2439" t="str">
        <f t="shared" si="3537"/>
        <v/>
      </c>
      <c r="AN2439" t="str">
        <f t="shared" si="3538"/>
        <v>Away</v>
      </c>
      <c r="AO2439" t="str">
        <f t="shared" si="3539"/>
        <v>a</v>
      </c>
      <c r="AP2439" t="str">
        <f t="shared" si="3540"/>
        <v/>
      </c>
      <c r="AQ2439" t="str">
        <f t="shared" si="3541"/>
        <v/>
      </c>
      <c r="AR2439" t="str">
        <f t="shared" si="3542"/>
        <v>Away</v>
      </c>
      <c r="AS2439" t="str">
        <f t="shared" si="3543"/>
        <v>a</v>
      </c>
      <c r="AT2439" t="str">
        <f t="shared" si="3544"/>
        <v>Offensive</v>
      </c>
      <c r="AU2439" t="str">
        <f t="shared" si="3545"/>
        <v/>
      </c>
      <c r="AV2439" t="str">
        <f t="shared" si="3546"/>
        <v/>
      </c>
      <c r="AW2439" t="str" cm="1">
        <f t="array" ref="AW2439">IFERROR(IF(O2439&lt;&gt;"",O2439,IF(OR($S2439="",$T2439=""),"",IF(O2439&lt;&gt;"",O2439,IF($T2439&lt;&gt;"",_xlfn._xlws.FILTER(O:O,($BU:$BU=$BU2439)*($I:$I=$I2439)*($T:$T=$T2439)*($S:$S=_xlfn.MINIFS($S:$S,$T:$T,"="&amp;$T2439)),"")))))&amp;"",IF(O2439="","",""))&amp;""</f>
        <v>OffensivePlay_Zone-PuckRecoveryPass</v>
      </c>
      <c r="AX2439" t="str" cm="1">
        <f t="array" ref="AX2439">IFERROR(IF(P2439&lt;&gt;"",P2439,IF(OR($S2439="",$T2439=""),"",IF($T2439&lt;&gt;"",_xlfn._xlws.FILTER(P:P,($BU:$BU=$BU2439)*($I:$I=$I2439)*($T:$T=$T2439)*($S:$S=_xlfn.MINIFS($S:$S,$T:$T,"="&amp;$T2439)),""))))&amp;"",IF(P2439="","",""))&amp;""</f>
        <v/>
      </c>
      <c r="AY2439" t="str" cm="1">
        <f t="array" ref="AY2439">IFERROR(IF(Q2439&lt;&gt;"",Q2439,IF(OR($S2439="",$T2439=""),"",IF($T2439&lt;&gt;"",_xlfn._xlws.FILTER(Q:Q,($BU:$BU=$BU2439)*($I:$I=$I2439)*($T:$T=$T2439)*($S:$S=_xlfn.MINIFS($S:$S,$T:$T,"="&amp;$T2439)),""))))&amp;"",IF(Q2439="","",""))&amp;""</f>
        <v>s</v>
      </c>
      <c r="AZ2439" t="str" cm="1">
        <f t="array" ref="AZ2439">IFERROR(IF(R2439&lt;&gt;"",R2439,IF(OR($S2439="",$T2439=""),"",IF($T2439&lt;&gt;"",_xlfn._xlws.FILTER(R:R,($BU:$BU=$BU2439)*($I:$I=$I2439)*($T:$T=$T2439)*($S:$S=_xlfn.MINIFS($S:$S,$T:$T,"="&amp;$T2439)),""))))&amp;"",IF(R2439="","",""))&amp;""</f>
        <v/>
      </c>
      <c r="BA2439" s="6">
        <f t="shared" si="3547"/>
        <v>214</v>
      </c>
      <c r="BB2439">
        <f t="shared" ref="BB2439:BD2439" si="3559">BB2438</f>
        <v>18987</v>
      </c>
      <c r="BC2439" t="str">
        <f t="shared" si="3559"/>
        <v>Velodrome</v>
      </c>
      <c r="BD2439" t="str">
        <f t="shared" si="3559"/>
        <v>Outlaws</v>
      </c>
      <c r="BE2439" t="s">
        <v>13</v>
      </c>
      <c r="BF2439" t="s">
        <v>587</v>
      </c>
      <c r="BI2439" cm="1">
        <f t="array" ref="BI2439">IFERROR(_xlfn._xlws.FILTER(shifts!A:A,(shifts!B:B=events!AD2439)*(shifts!AG:AG&gt;=events!BK2439)*(shifts!AH:AH&lt;=events!BL2439)),BI2438)</f>
        <v>86</v>
      </c>
      <c r="BJ2439" s="15">
        <f t="shared" si="3549"/>
        <v>2</v>
      </c>
      <c r="BK2439">
        <f t="shared" si="3550"/>
        <v>811</v>
      </c>
      <c r="BL2439">
        <f t="shared" si="3551"/>
        <v>809</v>
      </c>
      <c r="BM2439" s="15">
        <f>SUMIFS(BJ$2:BJ2439,K$2:K2439,"=Intermission")+SUMIFS(BJ$2:BJ2439,K$2:K2439,"=Timeout")</f>
        <v>143</v>
      </c>
      <c r="BN2439">
        <f t="shared" si="3552"/>
        <v>2303</v>
      </c>
      <c r="BO2439" s="19">
        <f t="shared" si="3553"/>
        <v>2572</v>
      </c>
      <c r="BP2439">
        <f t="shared" si="3554"/>
        <v>2567</v>
      </c>
      <c r="BQ2439" s="17">
        <f t="shared" si="3555"/>
        <v>2574</v>
      </c>
      <c r="BR2439" t="str">
        <f t="shared" si="3556"/>
        <v>event_team_player_1</v>
      </c>
      <c r="BS2439">
        <f>COUNTIFS(S$3:S2439,"="&amp;S2439,AI$3:AI2439,"="&amp;AI2439)</f>
        <v>1</v>
      </c>
      <c r="BT2439" t="str">
        <f>IFERROR(VLOOKUP(BB2439&amp;BU2439&amp;X2439,game_rosters!U:W,3,FALSE),"")</f>
        <v>P100080</v>
      </c>
      <c r="BU2439" t="str">
        <f t="shared" si="3557"/>
        <v>Outlaws</v>
      </c>
    </row>
    <row r="2440" spans="1:73" x14ac:dyDescent="0.2">
      <c r="A2440">
        <f t="shared" si="3532"/>
        <v>1</v>
      </c>
      <c r="I2440" s="44">
        <v>89</v>
      </c>
      <c r="K2440" t="s">
        <v>7</v>
      </c>
      <c r="L2440" t="s">
        <v>172</v>
      </c>
      <c r="M2440" t="s">
        <v>68</v>
      </c>
      <c r="N2440" t="s">
        <v>595</v>
      </c>
      <c r="O2440" t="s">
        <v>654</v>
      </c>
      <c r="Q2440" t="s">
        <v>595</v>
      </c>
      <c r="R2440" s="51">
        <v>1</v>
      </c>
      <c r="S2440">
        <v>1262</v>
      </c>
      <c r="T2440" t="s">
        <v>756</v>
      </c>
      <c r="W2440" t="s">
        <v>731</v>
      </c>
      <c r="X2440">
        <v>89</v>
      </c>
      <c r="Z2440">
        <v>1</v>
      </c>
      <c r="AA2440">
        <f t="shared" si="3489"/>
        <v>2262</v>
      </c>
      <c r="AB2440" t="str">
        <f t="shared" si="3490"/>
        <v/>
      </c>
      <c r="AC2440">
        <f t="shared" si="3528"/>
        <v>2262</v>
      </c>
      <c r="AD2440" s="6">
        <v>3</v>
      </c>
      <c r="AE2440" t="s">
        <v>923</v>
      </c>
      <c r="AF2440" t="s">
        <v>906</v>
      </c>
      <c r="AG2440" t="s">
        <v>756</v>
      </c>
      <c r="AH2440" t="s">
        <v>756</v>
      </c>
      <c r="AI2440" t="str">
        <f t="shared" si="3533"/>
        <v>e</v>
      </c>
      <c r="AJ2440" t="str">
        <f t="shared" si="3534"/>
        <v/>
      </c>
      <c r="AK2440" t="str">
        <f t="shared" si="3535"/>
        <v/>
      </c>
      <c r="AL2440" t="str">
        <f t="shared" si="3536"/>
        <v/>
      </c>
      <c r="AM2440" t="str">
        <f t="shared" si="3537"/>
        <v/>
      </c>
      <c r="AN2440" t="str">
        <f t="shared" si="3538"/>
        <v>Away</v>
      </c>
      <c r="AO2440" t="str">
        <f t="shared" si="3539"/>
        <v>a</v>
      </c>
      <c r="AP2440" t="str">
        <f t="shared" si="3540"/>
        <v/>
      </c>
      <c r="AQ2440" t="str">
        <f t="shared" si="3541"/>
        <v/>
      </c>
      <c r="AR2440" t="str">
        <f t="shared" si="3542"/>
        <v>Away</v>
      </c>
      <c r="AS2440" t="str">
        <f t="shared" si="3543"/>
        <v>a</v>
      </c>
      <c r="AT2440" t="str">
        <f t="shared" si="3544"/>
        <v>Offensive</v>
      </c>
      <c r="AU2440" t="str">
        <f t="shared" si="3545"/>
        <v/>
      </c>
      <c r="AV2440" t="str">
        <f t="shared" si="3546"/>
        <v/>
      </c>
      <c r="AW2440" t="str" cm="1">
        <f t="array" ref="AW2440">IFERROR(IF(O2440&lt;&gt;"",O2440,IF(OR($S2440="",$T2440=""),"",IF(O2440&lt;&gt;"",O2440,IF($T2440&lt;&gt;"",_xlfn._xlws.FILTER(O:O,($BU:$BU=$BU2440)*($I:$I=$I2440)*($T:$T=$T2440)*($S:$S=_xlfn.MINIFS($S:$S,$T:$T,"="&amp;$T2440)),"")))))&amp;"",IF(O2440="","",""))&amp;""</f>
        <v>OffensivePlay_Pass-SecondTouch</v>
      </c>
      <c r="AX2440" t="str" cm="1">
        <f t="array" ref="AX2440">IFERROR(IF(P2440&lt;&gt;"",P2440,IF(OR($S2440="",$T2440=""),"",IF($T2440&lt;&gt;"",_xlfn._xlws.FILTER(P:P,($BU:$BU=$BU2440)*($I:$I=$I2440)*($T:$T=$T2440)*($S:$S=_xlfn.MINIFS($S:$S,$T:$T,"="&amp;$T2440)),""))))&amp;"",IF(P2440="","",""))&amp;""</f>
        <v/>
      </c>
      <c r="AY2440" t="str" cm="1">
        <f t="array" ref="AY2440">IFERROR(IF(Q2440&lt;&gt;"",Q2440,IF(OR($S2440="",$T2440=""),"",IF($T2440&lt;&gt;"",_xlfn._xlws.FILTER(Q:Q,($BU:$BU=$BU2440)*($I:$I=$I2440)*($T:$T=$T2440)*($S:$S=_xlfn.MINIFS($S:$S,$T:$T,"="&amp;$T2440)),""))))&amp;"",IF(Q2440="","",""))&amp;""</f>
        <v>s</v>
      </c>
      <c r="AZ2440" t="str" cm="1">
        <f t="array" ref="AZ2440">IFERROR(IF(R2440&lt;&gt;"",R2440,IF(OR($S2440="",$T2440=""),"",IF($T2440&lt;&gt;"",_xlfn._xlws.FILTER(R:R,($BU:$BU=$BU2440)*($I:$I=$I2440)*($T:$T=$T2440)*($S:$S=_xlfn.MINIFS($S:$S,$T:$T,"="&amp;$T2440)),""))))&amp;"",IF(R2440="","",""))&amp;""</f>
        <v>1</v>
      </c>
      <c r="BA2440" s="6">
        <f t="shared" si="3547"/>
        <v>214</v>
      </c>
      <c r="BB2440">
        <f t="shared" ref="BB2440:BD2440" si="3560">BB2439</f>
        <v>18987</v>
      </c>
      <c r="BC2440" t="str">
        <f t="shared" si="3560"/>
        <v>Velodrome</v>
      </c>
      <c r="BD2440" t="str">
        <f t="shared" si="3560"/>
        <v>Outlaws</v>
      </c>
      <c r="BE2440" t="s">
        <v>7</v>
      </c>
      <c r="BF2440" t="s">
        <v>172</v>
      </c>
      <c r="BI2440" cm="1">
        <f t="array" ref="BI2440">IFERROR(_xlfn._xlws.FILTER(shifts!A:A,(shifts!B:B=events!AD2440)*(shifts!AG:AG&gt;=events!BK2440)*(shifts!AH:AH&lt;=events!BL2440)),BI2439)</f>
        <v>86</v>
      </c>
      <c r="BJ2440" s="15">
        <f t="shared" si="3549"/>
        <v>0</v>
      </c>
      <c r="BK2440">
        <f t="shared" si="3550"/>
        <v>809</v>
      </c>
      <c r="BL2440">
        <f t="shared" si="3551"/>
        <v>809</v>
      </c>
      <c r="BM2440" s="15">
        <f>SUMIFS(BJ$2:BJ2440,K$2:K2440,"=Intermission")+SUMIFS(BJ$2:BJ2440,K$2:K2440,"=Timeout")</f>
        <v>143</v>
      </c>
      <c r="BN2440">
        <f t="shared" si="3552"/>
        <v>2303</v>
      </c>
      <c r="BO2440" s="19">
        <f t="shared" si="3553"/>
        <v>2574</v>
      </c>
      <c r="BP2440">
        <f t="shared" si="3554"/>
        <v>2569</v>
      </c>
      <c r="BQ2440" s="17">
        <f t="shared" si="3555"/>
        <v>2574</v>
      </c>
      <c r="BR2440" t="str">
        <f t="shared" si="3556"/>
        <v>event_team_player_1</v>
      </c>
      <c r="BS2440">
        <f>COUNTIFS(S$3:S2440,"="&amp;S2440,AI$3:AI2440,"="&amp;AI2440)</f>
        <v>1</v>
      </c>
      <c r="BT2440" t="str">
        <f>IFERROR(VLOOKUP(BB2440&amp;BU2440&amp;X2440,game_rosters!U:W,3,FALSE),"")</f>
        <v>P100080</v>
      </c>
      <c r="BU2440" t="str">
        <f t="shared" si="3557"/>
        <v>Outlaws</v>
      </c>
    </row>
    <row r="2441" spans="1:73" x14ac:dyDescent="0.2">
      <c r="A2441" t="str">
        <f t="shared" si="3532"/>
        <v/>
      </c>
      <c r="I2441" s="44">
        <v>4</v>
      </c>
      <c r="S2441">
        <v>1262</v>
      </c>
      <c r="T2441" t="s">
        <v>756</v>
      </c>
      <c r="X2441">
        <v>4</v>
      </c>
      <c r="Z2441">
        <v>1</v>
      </c>
      <c r="AA2441">
        <f t="shared" si="3489"/>
        <v>2262</v>
      </c>
      <c r="AB2441" t="str">
        <f t="shared" si="3490"/>
        <v/>
      </c>
      <c r="AC2441">
        <f t="shared" si="3528"/>
        <v>2262</v>
      </c>
      <c r="AD2441" s="6">
        <v>3</v>
      </c>
      <c r="AE2441" t="s">
        <v>923</v>
      </c>
      <c r="AF2441" t="s">
        <v>906</v>
      </c>
      <c r="AG2441" t="s">
        <v>756</v>
      </c>
      <c r="AH2441" t="s">
        <v>756</v>
      </c>
      <c r="AI2441" t="str">
        <f t="shared" si="3533"/>
        <v>e</v>
      </c>
      <c r="AJ2441" t="str">
        <f t="shared" si="3534"/>
        <v/>
      </c>
      <c r="AK2441" t="str">
        <f t="shared" si="3535"/>
        <v/>
      </c>
      <c r="AL2441" t="str">
        <f t="shared" si="3536"/>
        <v/>
      </c>
      <c r="AM2441" t="str">
        <f t="shared" si="3537"/>
        <v/>
      </c>
      <c r="AN2441" t="str">
        <f t="shared" si="3538"/>
        <v>Away</v>
      </c>
      <c r="AO2441" t="str">
        <f t="shared" si="3539"/>
        <v>a</v>
      </c>
      <c r="AP2441" t="str">
        <f t="shared" si="3540"/>
        <v/>
      </c>
      <c r="AQ2441" t="str">
        <f t="shared" si="3541"/>
        <v/>
      </c>
      <c r="AR2441" t="str">
        <f t="shared" si="3542"/>
        <v>Away</v>
      </c>
      <c r="AS2441" t="str">
        <f t="shared" si="3543"/>
        <v>a</v>
      </c>
      <c r="AT2441" t="str">
        <f t="shared" si="3544"/>
        <v>Offensive</v>
      </c>
      <c r="AU2441" t="str">
        <f t="shared" si="3545"/>
        <v/>
      </c>
      <c r="AV2441" t="str">
        <f t="shared" si="3546"/>
        <v/>
      </c>
      <c r="AW2441" t="str" cm="1">
        <f t="array" ref="AW2441">IFERROR(IF(O2441&lt;&gt;"",O2441,IF(OR($S2441="",$T2441=""),"",IF(O2441&lt;&gt;"",O2441,IF($T2441&lt;&gt;"",_xlfn._xlws.FILTER(O:O,($BU:$BU=$BU2441)*($I:$I=$I2441)*($T:$T=$T2441)*($S:$S=_xlfn.MINIFS($S:$S,$T:$T,"="&amp;$T2441)),"")))))&amp;"",IF(O2441="","",""))&amp;""</f>
        <v/>
      </c>
      <c r="AX2441" t="str" cm="1">
        <f t="array" ref="AX2441">IFERROR(IF(P2441&lt;&gt;"",P2441,IF(OR($S2441="",$T2441=""),"",IF($T2441&lt;&gt;"",_xlfn._xlws.FILTER(P:P,($BU:$BU=$BU2441)*($I:$I=$I2441)*($T:$T=$T2441)*($S:$S=_xlfn.MINIFS($S:$S,$T:$T,"="&amp;$T2441)),""))))&amp;"",IF(P2441="","",""))&amp;""</f>
        <v/>
      </c>
      <c r="AY2441" t="str" cm="1">
        <f t="array" ref="AY2441">IFERROR(IF(Q2441&lt;&gt;"",Q2441,IF(OR($S2441="",$T2441=""),"",IF($T2441&lt;&gt;"",_xlfn._xlws.FILTER(Q:Q,($BU:$BU=$BU2441)*($I:$I=$I2441)*($T:$T=$T2441)*($S:$S=_xlfn.MINIFS($S:$S,$T:$T,"="&amp;$T2441)),""))))&amp;"",IF(Q2441="","",""))&amp;""</f>
        <v/>
      </c>
      <c r="AZ2441" t="str" cm="1">
        <f t="array" ref="AZ2441">IFERROR(IF(R2441&lt;&gt;"",R2441,IF(OR($S2441="",$T2441=""),"",IF($T2441&lt;&gt;"",_xlfn._xlws.FILTER(R:R,($BU:$BU=$BU2441)*($I:$I=$I2441)*($T:$T=$T2441)*($S:$S=_xlfn.MINIFS($S:$S,$T:$T,"="&amp;$T2441)),""))))&amp;"",IF(R2441="","",""))&amp;""</f>
        <v/>
      </c>
      <c r="BA2441" s="6">
        <f t="shared" si="3547"/>
        <v>214</v>
      </c>
      <c r="BB2441">
        <f t="shared" ref="BB2441:BD2441" si="3561">BB2440</f>
        <v>18987</v>
      </c>
      <c r="BC2441" t="str">
        <f t="shared" si="3561"/>
        <v>Velodrome</v>
      </c>
      <c r="BD2441" t="str">
        <f t="shared" si="3561"/>
        <v>Outlaws</v>
      </c>
      <c r="BE2441" t="s">
        <v>7</v>
      </c>
      <c r="BF2441" t="s">
        <v>172</v>
      </c>
      <c r="BI2441" cm="1">
        <f t="array" ref="BI2441">IFERROR(_xlfn._xlws.FILTER(shifts!A:A,(shifts!B:B=events!AD2441)*(shifts!AG:AG&gt;=events!BK2441)*(shifts!AH:AH&lt;=events!BL2441)),BI2440)</f>
        <v>86</v>
      </c>
      <c r="BJ2441" s="15">
        <f t="shared" si="3549"/>
        <v>0</v>
      </c>
      <c r="BK2441">
        <f t="shared" si="3550"/>
        <v>809</v>
      </c>
      <c r="BL2441">
        <f t="shared" si="3551"/>
        <v>809</v>
      </c>
      <c r="BM2441" s="15">
        <f>SUMIFS(BJ$2:BJ2441,K$2:K2441,"=Intermission")+SUMIFS(BJ$2:BJ2441,K$2:K2441,"=Timeout")</f>
        <v>143</v>
      </c>
      <c r="BN2441">
        <f t="shared" si="3552"/>
        <v>2303</v>
      </c>
      <c r="BO2441" s="19">
        <f t="shared" si="3553"/>
        <v>2574</v>
      </c>
      <c r="BP2441">
        <f t="shared" si="3554"/>
        <v>2569</v>
      </c>
      <c r="BQ2441" s="17">
        <f t="shared" si="3555"/>
        <v>2574</v>
      </c>
      <c r="BR2441" t="str">
        <f t="shared" si="3556"/>
        <v>event_team_player_2</v>
      </c>
      <c r="BS2441">
        <f>COUNTIFS(S$3:S2441,"="&amp;S2441,AI$3:AI2441,"="&amp;AI2441)</f>
        <v>2</v>
      </c>
      <c r="BT2441" t="str">
        <f>IFERROR(VLOOKUP(BB2441&amp;BU2441&amp;X2441,game_rosters!U:W,3,FALSE),"")</f>
        <v>P100032</v>
      </c>
      <c r="BU2441" t="str">
        <f t="shared" si="3557"/>
        <v>Outlaws</v>
      </c>
    </row>
    <row r="2442" spans="1:73" x14ac:dyDescent="0.2">
      <c r="A2442" t="str">
        <f t="shared" si="3532"/>
        <v/>
      </c>
      <c r="I2442" s="44">
        <v>61</v>
      </c>
      <c r="O2442" t="s">
        <v>605</v>
      </c>
      <c r="R2442" s="51">
        <v>1</v>
      </c>
      <c r="S2442">
        <v>1262</v>
      </c>
      <c r="T2442" t="s">
        <v>756</v>
      </c>
      <c r="X2442">
        <v>61</v>
      </c>
      <c r="AA2442">
        <f t="shared" si="3489"/>
        <v>2262</v>
      </c>
      <c r="AB2442" t="str">
        <f t="shared" si="3490"/>
        <v/>
      </c>
      <c r="AC2442">
        <f t="shared" si="3528"/>
        <v>2262</v>
      </c>
      <c r="AD2442" s="6">
        <v>3</v>
      </c>
      <c r="AE2442" t="s">
        <v>923</v>
      </c>
      <c r="AF2442" t="s">
        <v>906</v>
      </c>
      <c r="AG2442" t="s">
        <v>756</v>
      </c>
      <c r="AH2442" t="s">
        <v>756</v>
      </c>
      <c r="AI2442" t="str">
        <f t="shared" si="3533"/>
        <v>o</v>
      </c>
      <c r="AJ2442" t="str">
        <f t="shared" si="3534"/>
        <v/>
      </c>
      <c r="AK2442" t="str">
        <f t="shared" si="3535"/>
        <v/>
      </c>
      <c r="AL2442" t="str">
        <f t="shared" si="3536"/>
        <v/>
      </c>
      <c r="AM2442" t="str">
        <f t="shared" si="3537"/>
        <v/>
      </c>
      <c r="AN2442" t="str">
        <f t="shared" si="3538"/>
        <v>Away</v>
      </c>
      <c r="AO2442" t="str">
        <f t="shared" si="3539"/>
        <v>a</v>
      </c>
      <c r="AP2442" t="str">
        <f t="shared" si="3540"/>
        <v/>
      </c>
      <c r="AQ2442" t="str">
        <f t="shared" si="3541"/>
        <v/>
      </c>
      <c r="AR2442" t="str">
        <f t="shared" si="3542"/>
        <v>Away</v>
      </c>
      <c r="AS2442" t="str">
        <f t="shared" si="3543"/>
        <v>a</v>
      </c>
      <c r="AT2442" t="str">
        <f t="shared" si="3544"/>
        <v>Defensive</v>
      </c>
      <c r="AU2442" t="str">
        <f t="shared" si="3545"/>
        <v/>
      </c>
      <c r="AV2442" t="str">
        <f t="shared" si="3546"/>
        <v/>
      </c>
      <c r="AW2442" t="str" cm="1">
        <f t="array" ref="AW2442">IFERROR(IF(O2442&lt;&gt;"",O2442,IF(OR($S2442="",$T2442=""),"",IF(O2442&lt;&gt;"",O2442,IF($T2442&lt;&gt;"",_xlfn._xlws.FILTER(O:O,($BU:$BU=$BU2442)*($I:$I=$I2442)*($T:$T=$T2442)*($S:$S=_xlfn.MINIFS($S:$S,$T:$T,"="&amp;$T2442)),"")))))&amp;"",IF(O2442="","",""))&amp;""</f>
        <v>Defensive_PlayPass-InShotPassLane</v>
      </c>
      <c r="AX2442" t="str" cm="1">
        <f t="array" ref="AX2442">IFERROR(IF(P2442&lt;&gt;"",P2442,IF(OR($S2442="",$T2442=""),"",IF($T2442&lt;&gt;"",_xlfn._xlws.FILTER(P:P,($BU:$BU=$BU2442)*($I:$I=$I2442)*($T:$T=$T2442)*($S:$S=_xlfn.MINIFS($S:$S,$T:$T,"="&amp;$T2442)),""))))&amp;"",IF(P2442="","",""))&amp;""</f>
        <v/>
      </c>
      <c r="AY2442" t="str" cm="1">
        <f t="array" ref="AY2442">IFERROR(IF(Q2442&lt;&gt;"",Q2442,IF(OR($S2442="",$T2442=""),"",IF($T2442&lt;&gt;"",_xlfn._xlws.FILTER(Q:Q,($BU:$BU=$BU2442)*($I:$I=$I2442)*($T:$T=$T2442)*($S:$S=_xlfn.MINIFS($S:$S,$T:$T,"="&amp;$T2442)),""))))&amp;"",IF(Q2442="","",""))&amp;""</f>
        <v/>
      </c>
      <c r="AZ2442" t="str" cm="1">
        <f t="array" ref="AZ2442">IFERROR(IF(R2442&lt;&gt;"",R2442,IF(OR($S2442="",$T2442=""),"",IF($T2442&lt;&gt;"",_xlfn._xlws.FILTER(R:R,($BU:$BU=$BU2442)*($I:$I=$I2442)*($T:$T=$T2442)*($S:$S=_xlfn.MINIFS($S:$S,$T:$T,"="&amp;$T2442)),""))))&amp;"",IF(R2442="","",""))&amp;""</f>
        <v>1</v>
      </c>
      <c r="BA2442" s="6">
        <f t="shared" si="3547"/>
        <v>214</v>
      </c>
      <c r="BB2442">
        <f t="shared" ref="BB2442:BD2442" si="3562">BB2441</f>
        <v>18987</v>
      </c>
      <c r="BC2442" t="str">
        <f t="shared" si="3562"/>
        <v>Velodrome</v>
      </c>
      <c r="BD2442" t="str">
        <f t="shared" si="3562"/>
        <v>Outlaws</v>
      </c>
      <c r="BE2442" t="s">
        <v>7</v>
      </c>
      <c r="BF2442" t="s">
        <v>172</v>
      </c>
      <c r="BI2442" cm="1">
        <f t="array" ref="BI2442">IFERROR(_xlfn._xlws.FILTER(shifts!A:A,(shifts!B:B=events!AD2442)*(shifts!AG:AG&gt;=events!BK2442)*(shifts!AH:AH&lt;=events!BL2442)),BI2441)</f>
        <v>86</v>
      </c>
      <c r="BJ2442" s="15">
        <f t="shared" si="3549"/>
        <v>0</v>
      </c>
      <c r="BK2442">
        <f t="shared" si="3550"/>
        <v>809</v>
      </c>
      <c r="BL2442">
        <f t="shared" si="3551"/>
        <v>809</v>
      </c>
      <c r="BM2442" s="15">
        <f>SUMIFS(BJ$2:BJ2442,K$2:K2442,"=Intermission")+SUMIFS(BJ$2:BJ2442,K$2:K2442,"=Timeout")</f>
        <v>143</v>
      </c>
      <c r="BN2442">
        <f t="shared" si="3552"/>
        <v>2303</v>
      </c>
      <c r="BO2442" s="19">
        <f t="shared" si="3553"/>
        <v>2574</v>
      </c>
      <c r="BP2442">
        <f t="shared" si="3554"/>
        <v>2569</v>
      </c>
      <c r="BQ2442" s="17">
        <f t="shared" si="3555"/>
        <v>2574</v>
      </c>
      <c r="BR2442" t="str">
        <f t="shared" si="3556"/>
        <v>opp_team_player_1</v>
      </c>
      <c r="BS2442">
        <f>COUNTIFS(S$3:S2442,"="&amp;S2442,AI$3:AI2442,"="&amp;AI2442)</f>
        <v>1</v>
      </c>
      <c r="BT2442" t="str">
        <f>IFERROR(VLOOKUP(BB2442&amp;BU2442&amp;X2442,game_rosters!U:W,3,FALSE),"")</f>
        <v>P100224</v>
      </c>
      <c r="BU2442" t="str">
        <f t="shared" si="3557"/>
        <v>Velodrome</v>
      </c>
    </row>
    <row r="2443" spans="1:73" x14ac:dyDescent="0.2">
      <c r="A2443">
        <f t="shared" si="3532"/>
        <v>1</v>
      </c>
      <c r="I2443" s="44">
        <v>4</v>
      </c>
      <c r="K2443" t="s">
        <v>6</v>
      </c>
      <c r="L2443" t="s">
        <v>205</v>
      </c>
      <c r="M2443" t="s">
        <v>51</v>
      </c>
      <c r="N2443" t="s">
        <v>595</v>
      </c>
      <c r="R2443" s="51">
        <v>1</v>
      </c>
      <c r="S2443">
        <v>1263</v>
      </c>
      <c r="T2443">
        <v>194</v>
      </c>
      <c r="W2443" t="s">
        <v>731</v>
      </c>
      <c r="X2443">
        <v>4</v>
      </c>
      <c r="Z2443">
        <v>1</v>
      </c>
      <c r="AA2443">
        <f t="shared" si="3489"/>
        <v>2263</v>
      </c>
      <c r="AB2443">
        <f t="shared" si="3490"/>
        <v>9194</v>
      </c>
      <c r="AC2443">
        <f t="shared" si="3528"/>
        <v>9194</v>
      </c>
      <c r="AD2443" s="6">
        <v>3</v>
      </c>
      <c r="AE2443" t="s">
        <v>923</v>
      </c>
      <c r="AF2443" t="s">
        <v>934</v>
      </c>
      <c r="AG2443" t="s">
        <v>756</v>
      </c>
      <c r="AH2443" t="s">
        <v>756</v>
      </c>
      <c r="AI2443" t="str">
        <f t="shared" si="3533"/>
        <v>e</v>
      </c>
      <c r="AJ2443" t="str">
        <f t="shared" si="3534"/>
        <v/>
      </c>
      <c r="AK2443" t="str">
        <f t="shared" si="3535"/>
        <v/>
      </c>
      <c r="AL2443" t="str">
        <f t="shared" si="3536"/>
        <v/>
      </c>
      <c r="AM2443" t="str">
        <f t="shared" si="3537"/>
        <v/>
      </c>
      <c r="AN2443" t="str">
        <f t="shared" si="3538"/>
        <v>Away</v>
      </c>
      <c r="AO2443" t="str">
        <f t="shared" si="3539"/>
        <v>a</v>
      </c>
      <c r="AP2443" t="str">
        <f t="shared" si="3540"/>
        <v/>
      </c>
      <c r="AQ2443" t="str">
        <f t="shared" si="3541"/>
        <v/>
      </c>
      <c r="AR2443" t="str">
        <f t="shared" si="3542"/>
        <v>Away</v>
      </c>
      <c r="AS2443" t="str">
        <f t="shared" si="3543"/>
        <v>a</v>
      </c>
      <c r="AT2443" t="str">
        <f t="shared" si="3544"/>
        <v>Offensive</v>
      </c>
      <c r="AU2443" t="str">
        <f t="shared" si="3545"/>
        <v/>
      </c>
      <c r="AV2443" t="str">
        <f t="shared" si="3546"/>
        <v/>
      </c>
      <c r="AW2443" t="str" cm="1">
        <f t="array" ref="AW2443">IFERROR(IF(O2443&lt;&gt;"",O2443,IF(OR($S2443="",$T2443=""),"",IF(O2443&lt;&gt;"",O2443,IF($T2443&lt;&gt;"",_xlfn._xlws.FILTER(O:O,($BU:$BU=$BU2443)*($I:$I=$I2443)*($T:$T=$T2443)*($S:$S=_xlfn.MINIFS($S:$S,$T:$T,"="&amp;$T2443)),"")))))&amp;"",IF(O2443="","",""))&amp;""</f>
        <v/>
      </c>
      <c r="AX2443" t="str" cm="1">
        <f t="array" ref="AX2443">IFERROR(IF(P2443&lt;&gt;"",P2443,IF(OR($S2443="",$T2443=""),"",IF($T2443&lt;&gt;"",_xlfn._xlws.FILTER(P:P,($BU:$BU=$BU2443)*($I:$I=$I2443)*($T:$T=$T2443)*($S:$S=_xlfn.MINIFS($S:$S,$T:$T,"="&amp;$T2443)),""))))&amp;"",IF(P2443="","",""))&amp;""</f>
        <v/>
      </c>
      <c r="AY2443" t="str" cm="1">
        <f t="array" ref="AY2443">IFERROR(IF(Q2443&lt;&gt;"",Q2443,IF(OR($S2443="",$T2443=""),"",IF($T2443&lt;&gt;"",_xlfn._xlws.FILTER(Q:Q,($BU:$BU=$BU2443)*($I:$I=$I2443)*($T:$T=$T2443)*($S:$S=_xlfn.MINIFS($S:$S,$T:$T,"="&amp;$T2443)),""))))&amp;"",IF(Q2443="","",""))&amp;""</f>
        <v/>
      </c>
      <c r="AZ2443" t="str" cm="1">
        <f t="array" ref="AZ2443">IFERROR(IF(R2443&lt;&gt;"",R2443,IF(OR($S2443="",$T2443=""),"",IF($T2443&lt;&gt;"",_xlfn._xlws.FILTER(R:R,($BU:$BU=$BU2443)*($I:$I=$I2443)*($T:$T=$T2443)*($S:$S=_xlfn.MINIFS($S:$S,$T:$T,"="&amp;$T2443)),""))))&amp;"",IF(R2443="","",""))&amp;""</f>
        <v>1</v>
      </c>
      <c r="BA2443" s="6">
        <f t="shared" si="3547"/>
        <v>214</v>
      </c>
      <c r="BB2443">
        <f t="shared" ref="BB2443:BD2443" si="3563">BB2442</f>
        <v>18987</v>
      </c>
      <c r="BC2443" t="str">
        <f t="shared" si="3563"/>
        <v>Velodrome</v>
      </c>
      <c r="BD2443" t="str">
        <f t="shared" si="3563"/>
        <v>Outlaws</v>
      </c>
      <c r="BE2443" t="s">
        <v>6</v>
      </c>
      <c r="BF2443" t="s">
        <v>205</v>
      </c>
      <c r="BI2443" cm="1">
        <f t="array" ref="BI2443">IFERROR(_xlfn._xlws.FILTER(shifts!A:A,(shifts!B:B=events!AD2443)*(shifts!AG:AG&gt;=events!BK2443)*(shifts!AH:AH&lt;=events!BL2443)),BI2442)</f>
        <v>86</v>
      </c>
      <c r="BJ2443" s="15">
        <f t="shared" si="3549"/>
        <v>0</v>
      </c>
      <c r="BK2443">
        <f t="shared" si="3550"/>
        <v>808</v>
      </c>
      <c r="BL2443">
        <f t="shared" si="3551"/>
        <v>808</v>
      </c>
      <c r="BM2443" s="15">
        <f>SUMIFS(BJ$2:BJ2443,K$2:K2443,"=Intermission")+SUMIFS(BJ$2:BJ2443,K$2:K2443,"=Timeout")</f>
        <v>143</v>
      </c>
      <c r="BN2443">
        <f t="shared" si="3552"/>
        <v>2303</v>
      </c>
      <c r="BO2443" s="19">
        <f t="shared" si="3553"/>
        <v>2575</v>
      </c>
      <c r="BP2443">
        <f t="shared" si="3554"/>
        <v>2570</v>
      </c>
      <c r="BQ2443" s="17">
        <f t="shared" si="3555"/>
        <v>2575</v>
      </c>
      <c r="BR2443" t="str">
        <f t="shared" si="3556"/>
        <v>event_team_player_1</v>
      </c>
      <c r="BS2443">
        <f>COUNTIFS(S$3:S2443,"="&amp;S2443,AI$3:AI2443,"="&amp;AI2443)</f>
        <v>1</v>
      </c>
      <c r="BT2443" t="str">
        <f>IFERROR(VLOOKUP(BB2443&amp;BU2443&amp;X2443,game_rosters!U:W,3,FALSE),"")</f>
        <v>P100032</v>
      </c>
      <c r="BU2443" t="str">
        <f t="shared" si="3557"/>
        <v>Outlaws</v>
      </c>
    </row>
    <row r="2444" spans="1:73" x14ac:dyDescent="0.2">
      <c r="A2444" t="str">
        <f t="shared" si="3532"/>
        <v/>
      </c>
      <c r="I2444" s="44">
        <v>91</v>
      </c>
      <c r="O2444" t="s">
        <v>629</v>
      </c>
      <c r="P2444" t="s">
        <v>684</v>
      </c>
      <c r="S2444">
        <v>1263</v>
      </c>
      <c r="T2444">
        <v>194</v>
      </c>
      <c r="X2444">
        <v>91</v>
      </c>
      <c r="Z2444">
        <v>1</v>
      </c>
      <c r="AA2444">
        <f t="shared" si="3489"/>
        <v>2263</v>
      </c>
      <c r="AB2444">
        <f t="shared" si="3490"/>
        <v>9194</v>
      </c>
      <c r="AC2444">
        <f t="shared" si="3528"/>
        <v>9194</v>
      </c>
      <c r="AD2444" s="6">
        <v>3</v>
      </c>
      <c r="AE2444" t="s">
        <v>923</v>
      </c>
      <c r="AF2444" t="s">
        <v>934</v>
      </c>
      <c r="AG2444" t="s">
        <v>756</v>
      </c>
      <c r="AH2444" t="s">
        <v>756</v>
      </c>
      <c r="AI2444" t="str">
        <f t="shared" si="3533"/>
        <v>e</v>
      </c>
      <c r="AJ2444" t="str">
        <f t="shared" si="3534"/>
        <v/>
      </c>
      <c r="AK2444" t="str">
        <f t="shared" si="3535"/>
        <v/>
      </c>
      <c r="AL2444" t="str">
        <f t="shared" si="3536"/>
        <v/>
      </c>
      <c r="AM2444" t="str">
        <f t="shared" si="3537"/>
        <v/>
      </c>
      <c r="AN2444" t="str">
        <f t="shared" si="3538"/>
        <v>Away</v>
      </c>
      <c r="AO2444" t="str">
        <f t="shared" si="3539"/>
        <v>a</v>
      </c>
      <c r="AP2444" t="str">
        <f t="shared" si="3540"/>
        <v/>
      </c>
      <c r="AQ2444" t="str">
        <f t="shared" si="3541"/>
        <v/>
      </c>
      <c r="AR2444" t="str">
        <f t="shared" si="3542"/>
        <v>Away</v>
      </c>
      <c r="AS2444" t="str">
        <f t="shared" si="3543"/>
        <v>a</v>
      </c>
      <c r="AT2444" t="str">
        <f t="shared" si="3544"/>
        <v>Offensive</v>
      </c>
      <c r="AU2444" t="str">
        <f t="shared" si="3545"/>
        <v/>
      </c>
      <c r="AV2444" t="str">
        <f t="shared" si="3546"/>
        <v/>
      </c>
      <c r="AW2444" t="str" cm="1">
        <f t="array" ref="AW2444">IFERROR(IF(O2444&lt;&gt;"",O2444,IF(OR($S2444="",$T2444=""),"",IF(O2444&lt;&gt;"",O2444,IF($T2444&lt;&gt;"",_xlfn._xlws.FILTER(O:O,($BU:$BU=$BU2444)*($I:$I=$I2444)*($T:$T=$T2444)*($S:$S=_xlfn.MINIFS($S:$S,$T:$T,"="&amp;$T2444)),"")))))&amp;"",IF(O2444="","",""))&amp;""</f>
        <v>OffensivePlay_Possession-FrontofNet</v>
      </c>
      <c r="AX2444" t="str" cm="1">
        <f t="array" ref="AX2444">IFERROR(IF(P2444&lt;&gt;"",P2444,IF(OR($S2444="",$T2444=""),"",IF($T2444&lt;&gt;"",_xlfn._xlws.FILTER(P:P,($BU:$BU=$BU2444)*($I:$I=$I2444)*($T:$T=$T2444)*($S:$S=_xlfn.MINIFS($S:$S,$T:$T,"="&amp;$T2444)),""))))&amp;"",IF(P2444="","",""))&amp;""</f>
        <v>OffensivePlay_Shot-Screen</v>
      </c>
      <c r="AY2444" t="str" cm="1">
        <f t="array" ref="AY2444">IFERROR(IF(Q2444&lt;&gt;"",Q2444,IF(OR($S2444="",$T2444=""),"",IF($T2444&lt;&gt;"",_xlfn._xlws.FILTER(Q:Q,($BU:$BU=$BU2444)*($I:$I=$I2444)*($T:$T=$T2444)*($S:$S=_xlfn.MINIFS($S:$S,$T:$T,"="&amp;$T2444)),""))))&amp;"",IF(Q2444="","",""))&amp;""</f>
        <v/>
      </c>
      <c r="AZ2444" t="str" cm="1">
        <f t="array" ref="AZ2444">IFERROR(IF(R2444&lt;&gt;"",R2444,IF(OR($S2444="",$T2444=""),"",IF($T2444&lt;&gt;"",_xlfn._xlws.FILTER(R:R,($BU:$BU=$BU2444)*($I:$I=$I2444)*($T:$T=$T2444)*($S:$S=_xlfn.MINIFS($S:$S,$T:$T,"="&amp;$T2444)),""))))&amp;"",IF(R2444="","",""))&amp;""</f>
        <v/>
      </c>
      <c r="BA2444" s="6">
        <f t="shared" si="3547"/>
        <v>214</v>
      </c>
      <c r="BB2444">
        <f t="shared" ref="BB2444:BD2444" si="3564">BB2443</f>
        <v>18987</v>
      </c>
      <c r="BC2444" t="str">
        <f t="shared" si="3564"/>
        <v>Velodrome</v>
      </c>
      <c r="BD2444" t="str">
        <f t="shared" si="3564"/>
        <v>Outlaws</v>
      </c>
      <c r="BE2444" t="s">
        <v>6</v>
      </c>
      <c r="BF2444" t="s">
        <v>205</v>
      </c>
      <c r="BI2444" cm="1">
        <f t="array" ref="BI2444">IFERROR(_xlfn._xlws.FILTER(shifts!A:A,(shifts!B:B=events!AD2444)*(shifts!AG:AG&gt;=events!BK2444)*(shifts!AH:AH&lt;=events!BL2444)),BI2443)</f>
        <v>86</v>
      </c>
      <c r="BJ2444" s="15">
        <f t="shared" si="3549"/>
        <v>0</v>
      </c>
      <c r="BK2444">
        <f t="shared" si="3550"/>
        <v>808</v>
      </c>
      <c r="BL2444">
        <f t="shared" si="3551"/>
        <v>808</v>
      </c>
      <c r="BM2444" s="15">
        <f>SUMIFS(BJ$2:BJ2444,K$2:K2444,"=Intermission")+SUMIFS(BJ$2:BJ2444,K$2:K2444,"=Timeout")</f>
        <v>143</v>
      </c>
      <c r="BN2444">
        <f t="shared" si="3552"/>
        <v>2303</v>
      </c>
      <c r="BO2444" s="19">
        <f t="shared" si="3553"/>
        <v>2575</v>
      </c>
      <c r="BP2444">
        <f t="shared" si="3554"/>
        <v>2570</v>
      </c>
      <c r="BQ2444" s="17">
        <f t="shared" si="3555"/>
        <v>2575</v>
      </c>
      <c r="BR2444" t="str">
        <f t="shared" si="3556"/>
        <v>event_team_player_2</v>
      </c>
      <c r="BS2444">
        <f>COUNTIFS(S$3:S2444,"="&amp;S2444,AI$3:AI2444,"="&amp;AI2444)</f>
        <v>2</v>
      </c>
      <c r="BT2444" t="str">
        <f>IFERROR(VLOOKUP(BB2444&amp;BU2444&amp;X2444,game_rosters!U:W,3,FALSE),"")</f>
        <v>P100232</v>
      </c>
      <c r="BU2444" t="str">
        <f t="shared" si="3557"/>
        <v>Outlaws</v>
      </c>
    </row>
    <row r="2445" spans="1:73" x14ac:dyDescent="0.2">
      <c r="A2445" t="str">
        <f t="shared" si="3532"/>
        <v/>
      </c>
      <c r="I2445" s="44">
        <v>39</v>
      </c>
      <c r="S2445">
        <v>1263</v>
      </c>
      <c r="T2445">
        <v>194</v>
      </c>
      <c r="X2445">
        <v>39</v>
      </c>
      <c r="AA2445">
        <f t="shared" si="3489"/>
        <v>2263</v>
      </c>
      <c r="AB2445">
        <f t="shared" si="3490"/>
        <v>9194</v>
      </c>
      <c r="AC2445">
        <f t="shared" si="3528"/>
        <v>9194</v>
      </c>
      <c r="AD2445" s="6">
        <v>3</v>
      </c>
      <c r="AE2445" t="s">
        <v>923</v>
      </c>
      <c r="AF2445" t="s">
        <v>934</v>
      </c>
      <c r="AG2445" t="s">
        <v>756</v>
      </c>
      <c r="AH2445" t="s">
        <v>756</v>
      </c>
      <c r="AI2445" t="str">
        <f t="shared" si="3533"/>
        <v>o</v>
      </c>
      <c r="AJ2445" t="str">
        <f t="shared" si="3534"/>
        <v/>
      </c>
      <c r="AK2445" t="str">
        <f t="shared" si="3535"/>
        <v/>
      </c>
      <c r="AL2445" t="str">
        <f t="shared" si="3536"/>
        <v/>
      </c>
      <c r="AM2445" t="str">
        <f t="shared" si="3537"/>
        <v/>
      </c>
      <c r="AN2445" t="str">
        <f t="shared" si="3538"/>
        <v>Away</v>
      </c>
      <c r="AO2445" t="str">
        <f t="shared" si="3539"/>
        <v>a</v>
      </c>
      <c r="AP2445" t="str">
        <f t="shared" si="3540"/>
        <v/>
      </c>
      <c r="AQ2445" t="str">
        <f t="shared" si="3541"/>
        <v/>
      </c>
      <c r="AR2445" t="str">
        <f t="shared" si="3542"/>
        <v>Away</v>
      </c>
      <c r="AS2445" t="str">
        <f t="shared" si="3543"/>
        <v>a</v>
      </c>
      <c r="AT2445" t="str">
        <f t="shared" si="3544"/>
        <v>Defensive</v>
      </c>
      <c r="AU2445" t="str">
        <f t="shared" si="3545"/>
        <v/>
      </c>
      <c r="AV2445" t="str">
        <f t="shared" si="3546"/>
        <v/>
      </c>
      <c r="AW2445" t="str" cm="1">
        <f t="array" ref="AW2445">IFERROR(IF(O2445&lt;&gt;"",O2445,IF(OR($S2445="",$T2445=""),"",IF(O2445&lt;&gt;"",O2445,IF($T2445&lt;&gt;"",_xlfn._xlws.FILTER(O:O,($BU:$BU=$BU2445)*($I:$I=$I2445)*($T:$T=$T2445)*($S:$S=_xlfn.MINIFS($S:$S,$T:$T,"="&amp;$T2445)),"")))))&amp;"",IF(O2445="","",""))&amp;""</f>
        <v/>
      </c>
      <c r="AX2445" t="str" cm="1">
        <f t="array" ref="AX2445">IFERROR(IF(P2445&lt;&gt;"",P2445,IF(OR($S2445="",$T2445=""),"",IF($T2445&lt;&gt;"",_xlfn._xlws.FILTER(P:P,($BU:$BU=$BU2445)*($I:$I=$I2445)*($T:$T=$T2445)*($S:$S=_xlfn.MINIFS($S:$S,$T:$T,"="&amp;$T2445)),""))))&amp;"",IF(P2445="","",""))&amp;""</f>
        <v/>
      </c>
      <c r="AY2445" t="str" cm="1">
        <f t="array" ref="AY2445">IFERROR(IF(Q2445&lt;&gt;"",Q2445,IF(OR($S2445="",$T2445=""),"",IF($T2445&lt;&gt;"",_xlfn._xlws.FILTER(Q:Q,($BU:$BU=$BU2445)*($I:$I=$I2445)*($T:$T=$T2445)*($S:$S=_xlfn.MINIFS($S:$S,$T:$T,"="&amp;$T2445)),""))))&amp;"",IF(Q2445="","",""))&amp;""</f>
        <v/>
      </c>
      <c r="AZ2445" t="str" cm="1">
        <f t="array" ref="AZ2445">IFERROR(IF(R2445&lt;&gt;"",R2445,IF(OR($S2445="",$T2445=""),"",IF($T2445&lt;&gt;"",_xlfn._xlws.FILTER(R:R,($BU:$BU=$BU2445)*($I:$I=$I2445)*($T:$T=$T2445)*($S:$S=_xlfn.MINIFS($S:$S,$T:$T,"="&amp;$T2445)),""))))&amp;"",IF(R2445="","",""))&amp;""</f>
        <v/>
      </c>
      <c r="BA2445" s="6">
        <f t="shared" si="3547"/>
        <v>214</v>
      </c>
      <c r="BB2445">
        <f t="shared" ref="BB2445:BD2445" si="3565">BB2444</f>
        <v>18987</v>
      </c>
      <c r="BC2445" t="str">
        <f t="shared" si="3565"/>
        <v>Velodrome</v>
      </c>
      <c r="BD2445" t="str">
        <f t="shared" si="3565"/>
        <v>Outlaws</v>
      </c>
      <c r="BE2445" t="s">
        <v>6</v>
      </c>
      <c r="BF2445" t="s">
        <v>205</v>
      </c>
      <c r="BI2445" cm="1">
        <f t="array" ref="BI2445">IFERROR(_xlfn._xlws.FILTER(shifts!A:A,(shifts!B:B=events!AD2445)*(shifts!AG:AG&gt;=events!BK2445)*(shifts!AH:AH&lt;=events!BL2445)),BI2444)</f>
        <v>86</v>
      </c>
      <c r="BJ2445" s="15">
        <f t="shared" si="3549"/>
        <v>0</v>
      </c>
      <c r="BK2445">
        <f t="shared" si="3550"/>
        <v>808</v>
      </c>
      <c r="BL2445">
        <f t="shared" si="3551"/>
        <v>808</v>
      </c>
      <c r="BM2445" s="15">
        <f>SUMIFS(BJ$2:BJ2445,K$2:K2445,"=Intermission")+SUMIFS(BJ$2:BJ2445,K$2:K2445,"=Timeout")</f>
        <v>143</v>
      </c>
      <c r="BN2445">
        <f t="shared" si="3552"/>
        <v>2303</v>
      </c>
      <c r="BO2445" s="19">
        <f t="shared" si="3553"/>
        <v>2575</v>
      </c>
      <c r="BP2445">
        <f t="shared" si="3554"/>
        <v>2570</v>
      </c>
      <c r="BQ2445" s="17">
        <f t="shared" si="3555"/>
        <v>2575</v>
      </c>
      <c r="BR2445" t="str">
        <f t="shared" si="3556"/>
        <v>opp_team_player_1</v>
      </c>
      <c r="BS2445">
        <f>COUNTIFS(S$3:S2445,"="&amp;S2445,AI$3:AI2445,"="&amp;AI2445)</f>
        <v>1</v>
      </c>
      <c r="BT2445" t="str">
        <f>IFERROR(VLOOKUP(BB2445&amp;BU2445&amp;X2445,game_rosters!U:W,3,FALSE),"")</f>
        <v>P100016</v>
      </c>
      <c r="BU2445" t="str">
        <f t="shared" si="3557"/>
        <v>Velodrome</v>
      </c>
    </row>
    <row r="2446" spans="1:73" x14ac:dyDescent="0.2">
      <c r="A2446" t="str">
        <f t="shared" si="3532"/>
        <v/>
      </c>
      <c r="I2446" s="44">
        <v>24</v>
      </c>
      <c r="R2446" s="51">
        <v>1</v>
      </c>
      <c r="S2446">
        <v>1263</v>
      </c>
      <c r="T2446">
        <v>194</v>
      </c>
      <c r="X2446">
        <v>24</v>
      </c>
      <c r="AA2446">
        <f t="shared" si="3489"/>
        <v>2263</v>
      </c>
      <c r="AB2446">
        <f t="shared" si="3490"/>
        <v>9194</v>
      </c>
      <c r="AC2446">
        <f t="shared" si="3528"/>
        <v>9194</v>
      </c>
      <c r="AD2446" s="6">
        <v>3</v>
      </c>
      <c r="AE2446" t="s">
        <v>923</v>
      </c>
      <c r="AF2446" t="s">
        <v>934</v>
      </c>
      <c r="AG2446" t="s">
        <v>756</v>
      </c>
      <c r="AH2446" t="s">
        <v>756</v>
      </c>
      <c r="AI2446" t="str">
        <f t="shared" si="3533"/>
        <v>o</v>
      </c>
      <c r="AJ2446" t="str">
        <f t="shared" si="3534"/>
        <v/>
      </c>
      <c r="AK2446" t="str">
        <f t="shared" si="3535"/>
        <v/>
      </c>
      <c r="AL2446" t="str">
        <f t="shared" si="3536"/>
        <v/>
      </c>
      <c r="AM2446" t="str">
        <f t="shared" si="3537"/>
        <v/>
      </c>
      <c r="AN2446" t="str">
        <f t="shared" si="3538"/>
        <v>Away</v>
      </c>
      <c r="AO2446" t="str">
        <f t="shared" si="3539"/>
        <v>a</v>
      </c>
      <c r="AP2446" t="str">
        <f t="shared" si="3540"/>
        <v/>
      </c>
      <c r="AQ2446" t="str">
        <f t="shared" si="3541"/>
        <v/>
      </c>
      <c r="AR2446" t="str">
        <f t="shared" si="3542"/>
        <v>Away</v>
      </c>
      <c r="AS2446" t="str">
        <f t="shared" si="3543"/>
        <v>a</v>
      </c>
      <c r="AT2446" t="str">
        <f t="shared" si="3544"/>
        <v>Defensive</v>
      </c>
      <c r="AU2446" t="str">
        <f t="shared" si="3545"/>
        <v/>
      </c>
      <c r="AV2446" t="str">
        <f t="shared" si="3546"/>
        <v/>
      </c>
      <c r="AW2446" t="str" cm="1">
        <f t="array" ref="AW2446">IFERROR(IF(O2446&lt;&gt;"",O2446,IF(OR($S2446="",$T2446=""),"",IF(O2446&lt;&gt;"",O2446,IF($T2446&lt;&gt;"",_xlfn._xlws.FILTER(O:O,($BU:$BU=$BU2446)*($I:$I=$I2446)*($T:$T=$T2446)*($S:$S=_xlfn.MINIFS($S:$S,$T:$T,"="&amp;$T2446)),"")))))&amp;"",IF(O2446="","",""))&amp;""</f>
        <v/>
      </c>
      <c r="AX2446" t="str" cm="1">
        <f t="array" ref="AX2446">IFERROR(IF(P2446&lt;&gt;"",P2446,IF(OR($S2446="",$T2446=""),"",IF($T2446&lt;&gt;"",_xlfn._xlws.FILTER(P:P,($BU:$BU=$BU2446)*($I:$I=$I2446)*($T:$T=$T2446)*($S:$S=_xlfn.MINIFS($S:$S,$T:$T,"="&amp;$T2446)),""))))&amp;"",IF(P2446="","",""))&amp;""</f>
        <v/>
      </c>
      <c r="AY2446" t="str" cm="1">
        <f t="array" ref="AY2446">IFERROR(IF(Q2446&lt;&gt;"",Q2446,IF(OR($S2446="",$T2446=""),"",IF($T2446&lt;&gt;"",_xlfn._xlws.FILTER(Q:Q,($BU:$BU=$BU2446)*($I:$I=$I2446)*($T:$T=$T2446)*($S:$S=_xlfn.MINIFS($S:$S,$T:$T,"="&amp;$T2446)),""))))&amp;"",IF(Q2446="","",""))&amp;""</f>
        <v/>
      </c>
      <c r="AZ2446" t="str" cm="1">
        <f t="array" ref="AZ2446">IFERROR(IF(R2446&lt;&gt;"",R2446,IF(OR($S2446="",$T2446=""),"",IF($T2446&lt;&gt;"",_xlfn._xlws.FILTER(R:R,($BU:$BU=$BU2446)*($I:$I=$I2446)*($T:$T=$T2446)*($S:$S=_xlfn.MINIFS($S:$S,$T:$T,"="&amp;$T2446)),""))))&amp;"",IF(R2446="","",""))&amp;""</f>
        <v>1</v>
      </c>
      <c r="BA2446" s="6">
        <f t="shared" si="3547"/>
        <v>214</v>
      </c>
      <c r="BB2446">
        <f t="shared" ref="BB2446:BD2446" si="3566">BB2445</f>
        <v>18987</v>
      </c>
      <c r="BC2446" t="str">
        <f t="shared" si="3566"/>
        <v>Velodrome</v>
      </c>
      <c r="BD2446" t="str">
        <f t="shared" si="3566"/>
        <v>Outlaws</v>
      </c>
      <c r="BE2446" t="s">
        <v>6</v>
      </c>
      <c r="BF2446" t="s">
        <v>205</v>
      </c>
      <c r="BI2446" cm="1">
        <f t="array" ref="BI2446">IFERROR(_xlfn._xlws.FILTER(shifts!A:A,(shifts!B:B=events!AD2446)*(shifts!AG:AG&gt;=events!BK2446)*(shifts!AH:AH&lt;=events!BL2446)),BI2445)</f>
        <v>86</v>
      </c>
      <c r="BJ2446" s="15">
        <f t="shared" si="3549"/>
        <v>0</v>
      </c>
      <c r="BK2446">
        <f t="shared" si="3550"/>
        <v>808</v>
      </c>
      <c r="BL2446">
        <f t="shared" si="3551"/>
        <v>808</v>
      </c>
      <c r="BM2446" s="15">
        <f>SUMIFS(BJ$2:BJ2446,K$2:K2446,"=Intermission")+SUMIFS(BJ$2:BJ2446,K$2:K2446,"=Timeout")</f>
        <v>143</v>
      </c>
      <c r="BN2446">
        <f t="shared" si="3552"/>
        <v>2303</v>
      </c>
      <c r="BO2446" s="19">
        <f t="shared" si="3553"/>
        <v>2575</v>
      </c>
      <c r="BP2446">
        <f t="shared" si="3554"/>
        <v>2570</v>
      </c>
      <c r="BQ2446" s="17">
        <f t="shared" si="3555"/>
        <v>2575</v>
      </c>
      <c r="BR2446" t="str">
        <f t="shared" si="3556"/>
        <v>opp_team_player_2</v>
      </c>
      <c r="BS2446">
        <f>COUNTIFS(S$3:S2446,"="&amp;S2446,AI$3:AI2446,"="&amp;AI2446)</f>
        <v>2</v>
      </c>
      <c r="BT2446" t="str">
        <f>IFERROR(VLOOKUP(BB2446&amp;BU2446&amp;X2446,game_rosters!U:W,3,FALSE),"")</f>
        <v>P100230</v>
      </c>
      <c r="BU2446" t="str">
        <f t="shared" si="3557"/>
        <v>Velodrome</v>
      </c>
    </row>
    <row r="2447" spans="1:73" x14ac:dyDescent="0.2">
      <c r="A2447">
        <f t="shared" si="3532"/>
        <v>1</v>
      </c>
      <c r="I2447" s="44">
        <v>39</v>
      </c>
      <c r="K2447" t="s">
        <v>15</v>
      </c>
      <c r="L2447" t="s">
        <v>189</v>
      </c>
      <c r="M2447" t="s">
        <v>101</v>
      </c>
      <c r="S2447">
        <v>1264</v>
      </c>
      <c r="T2447">
        <v>194</v>
      </c>
      <c r="W2447" t="s">
        <v>735</v>
      </c>
      <c r="X2447">
        <v>39</v>
      </c>
      <c r="Z2447">
        <v>1</v>
      </c>
      <c r="AA2447">
        <f t="shared" si="3489"/>
        <v>2264</v>
      </c>
      <c r="AB2447">
        <f t="shared" si="3490"/>
        <v>9194</v>
      </c>
      <c r="AC2447">
        <f t="shared" si="3528"/>
        <v>9194</v>
      </c>
      <c r="AD2447" s="6">
        <v>3</v>
      </c>
      <c r="AE2447" t="s">
        <v>923</v>
      </c>
      <c r="AF2447" t="s">
        <v>934</v>
      </c>
      <c r="AG2447" t="s">
        <v>756</v>
      </c>
      <c r="AH2447" t="s">
        <v>756</v>
      </c>
      <c r="AI2447" t="str">
        <f t="shared" si="3533"/>
        <v>e</v>
      </c>
      <c r="AJ2447" t="str">
        <f t="shared" si="3534"/>
        <v/>
      </c>
      <c r="AK2447" t="str">
        <f t="shared" si="3535"/>
        <v/>
      </c>
      <c r="AL2447" t="str">
        <f t="shared" si="3536"/>
        <v/>
      </c>
      <c r="AM2447" t="str">
        <f t="shared" si="3537"/>
        <v/>
      </c>
      <c r="AN2447" t="str">
        <f t="shared" si="3538"/>
        <v>Home</v>
      </c>
      <c r="AO2447" t="str">
        <f t="shared" si="3539"/>
        <v>h</v>
      </c>
      <c r="AP2447" t="str">
        <f t="shared" si="3540"/>
        <v/>
      </c>
      <c r="AQ2447" t="str">
        <f t="shared" si="3541"/>
        <v/>
      </c>
      <c r="AR2447" t="str">
        <f t="shared" si="3542"/>
        <v>Home</v>
      </c>
      <c r="AS2447" t="str">
        <f t="shared" si="3543"/>
        <v>h</v>
      </c>
      <c r="AT2447" t="str">
        <f t="shared" si="3544"/>
        <v>Defensive</v>
      </c>
      <c r="AU2447" t="str">
        <f t="shared" si="3545"/>
        <v/>
      </c>
      <c r="AV2447" t="str">
        <f t="shared" si="3546"/>
        <v/>
      </c>
      <c r="AW2447" t="str" cm="1">
        <f t="array" ref="AW2447">IFERROR(IF(O2447&lt;&gt;"",O2447,IF(OR($S2447="",$T2447=""),"",IF(O2447&lt;&gt;"",O2447,IF($T2447&lt;&gt;"",_xlfn._xlws.FILTER(O:O,($BU:$BU=$BU2447)*($I:$I=$I2447)*($T:$T=$T2447)*($S:$S=_xlfn.MINIFS($S:$S,$T:$T,"="&amp;$T2447)),"")))))&amp;"",IF(O2447="","",""))&amp;""</f>
        <v/>
      </c>
      <c r="AX2447" t="str" cm="1">
        <f t="array" ref="AX2447">IFERROR(IF(P2447&lt;&gt;"",P2447,IF(OR($S2447="",$T2447=""),"",IF($T2447&lt;&gt;"",_xlfn._xlws.FILTER(P:P,($BU:$BU=$BU2447)*($I:$I=$I2447)*($T:$T=$T2447)*($S:$S=_xlfn.MINIFS($S:$S,$T:$T,"="&amp;$T2447)),""))))&amp;"",IF(P2447="","",""))&amp;""</f>
        <v/>
      </c>
      <c r="AY2447" t="str" cm="1">
        <f t="array" ref="AY2447">IFERROR(IF(Q2447&lt;&gt;"",Q2447,IF(OR($S2447="",$T2447=""),"",IF($T2447&lt;&gt;"",_xlfn._xlws.FILTER(Q:Q,($BU:$BU=$BU2447)*($I:$I=$I2447)*($T:$T=$T2447)*($S:$S=_xlfn.MINIFS($S:$S,$T:$T,"="&amp;$T2447)),""))))&amp;"",IF(Q2447="","",""))&amp;""</f>
        <v/>
      </c>
      <c r="AZ2447" t="str" cm="1">
        <f t="array" ref="AZ2447">IFERROR(IF(R2447&lt;&gt;"",R2447,IF(OR($S2447="",$T2447=""),"",IF($T2447&lt;&gt;"",_xlfn._xlws.FILTER(R:R,($BU:$BU=$BU2447)*($I:$I=$I2447)*($T:$T=$T2447)*($S:$S=_xlfn.MINIFS($S:$S,$T:$T,"="&amp;$T2447)),""))))&amp;"",IF(R2447="","",""))&amp;""</f>
        <v/>
      </c>
      <c r="BA2447" s="6">
        <f t="shared" si="3547"/>
        <v>214</v>
      </c>
      <c r="BB2447">
        <f t="shared" ref="BB2447:BD2447" si="3567">BB2446</f>
        <v>18987</v>
      </c>
      <c r="BC2447" t="str">
        <f t="shared" si="3567"/>
        <v>Velodrome</v>
      </c>
      <c r="BD2447" t="str">
        <f t="shared" si="3567"/>
        <v>Outlaws</v>
      </c>
      <c r="BE2447" t="s">
        <v>15</v>
      </c>
      <c r="BF2447" t="s">
        <v>189</v>
      </c>
      <c r="BI2447" cm="1">
        <f t="array" ref="BI2447">IFERROR(_xlfn._xlws.FILTER(shifts!A:A,(shifts!B:B=events!AD2447)*(shifts!AG:AG&gt;=events!BK2447)*(shifts!AH:AH&lt;=events!BL2447)),BI2446)</f>
        <v>86</v>
      </c>
      <c r="BJ2447" s="15">
        <f t="shared" si="3549"/>
        <v>0</v>
      </c>
      <c r="BK2447">
        <f t="shared" si="3550"/>
        <v>808</v>
      </c>
      <c r="BL2447">
        <f t="shared" si="3551"/>
        <v>808</v>
      </c>
      <c r="BM2447" s="15">
        <f>SUMIFS(BJ$2:BJ2447,K$2:K2447,"=Intermission")+SUMIFS(BJ$2:BJ2447,K$2:K2447,"=Timeout")</f>
        <v>143</v>
      </c>
      <c r="BN2447">
        <f t="shared" si="3552"/>
        <v>2303</v>
      </c>
      <c r="BO2447" s="19">
        <f t="shared" si="3553"/>
        <v>2575</v>
      </c>
      <c r="BP2447">
        <f t="shared" si="3554"/>
        <v>2570</v>
      </c>
      <c r="BQ2447" s="17">
        <f t="shared" si="3555"/>
        <v>2575</v>
      </c>
      <c r="BR2447" t="str">
        <f t="shared" si="3556"/>
        <v>event_team_player_1</v>
      </c>
      <c r="BS2447">
        <f>COUNTIFS(S$3:S2447,"="&amp;S2447,AI$3:AI2447,"="&amp;AI2447)</f>
        <v>1</v>
      </c>
      <c r="BT2447" t="str">
        <f>IFERROR(VLOOKUP(BB2447&amp;BU2447&amp;X2447,game_rosters!U:W,3,FALSE),"")</f>
        <v>P100016</v>
      </c>
      <c r="BU2447" t="str">
        <f t="shared" si="3557"/>
        <v>Velodrome</v>
      </c>
    </row>
    <row r="2448" spans="1:73" x14ac:dyDescent="0.2">
      <c r="A2448" t="str">
        <f t="shared" si="3532"/>
        <v/>
      </c>
      <c r="I2448" s="44">
        <v>24</v>
      </c>
      <c r="R2448" s="51">
        <v>1</v>
      </c>
      <c r="S2448">
        <v>1264</v>
      </c>
      <c r="T2448">
        <v>194</v>
      </c>
      <c r="X2448">
        <v>24</v>
      </c>
      <c r="Z2448">
        <v>1</v>
      </c>
      <c r="AA2448">
        <f t="shared" si="3489"/>
        <v>2264</v>
      </c>
      <c r="AB2448">
        <f t="shared" si="3490"/>
        <v>9194</v>
      </c>
      <c r="AC2448">
        <f t="shared" si="3528"/>
        <v>9194</v>
      </c>
      <c r="AD2448" s="6">
        <v>3</v>
      </c>
      <c r="AE2448" t="s">
        <v>923</v>
      </c>
      <c r="AF2448" t="s">
        <v>934</v>
      </c>
      <c r="AG2448" t="s">
        <v>756</v>
      </c>
      <c r="AH2448" t="s">
        <v>756</v>
      </c>
      <c r="AI2448" t="str">
        <f t="shared" si="3533"/>
        <v>e</v>
      </c>
      <c r="AJ2448" t="str">
        <f t="shared" si="3534"/>
        <v/>
      </c>
      <c r="AK2448" t="str">
        <f t="shared" si="3535"/>
        <v/>
      </c>
      <c r="AL2448" t="str">
        <f t="shared" si="3536"/>
        <v/>
      </c>
      <c r="AM2448" t="str">
        <f t="shared" si="3537"/>
        <v/>
      </c>
      <c r="AN2448" t="str">
        <f t="shared" si="3538"/>
        <v>Home</v>
      </c>
      <c r="AO2448" t="str">
        <f t="shared" si="3539"/>
        <v>h</v>
      </c>
      <c r="AP2448" t="str">
        <f t="shared" si="3540"/>
        <v/>
      </c>
      <c r="AQ2448" t="str">
        <f t="shared" si="3541"/>
        <v/>
      </c>
      <c r="AR2448" t="str">
        <f t="shared" si="3542"/>
        <v>Home</v>
      </c>
      <c r="AS2448" t="str">
        <f t="shared" si="3543"/>
        <v>h</v>
      </c>
      <c r="AT2448" t="str">
        <f t="shared" si="3544"/>
        <v>Defensive</v>
      </c>
      <c r="AU2448" t="str">
        <f t="shared" si="3545"/>
        <v/>
      </c>
      <c r="AV2448" t="str">
        <f t="shared" si="3546"/>
        <v/>
      </c>
      <c r="AW2448" t="str" cm="1">
        <f t="array" ref="AW2448">IFERROR(IF(O2448&lt;&gt;"",O2448,IF(OR($S2448="",$T2448=""),"",IF(O2448&lt;&gt;"",O2448,IF($T2448&lt;&gt;"",_xlfn._xlws.FILTER(O:O,($BU:$BU=$BU2448)*($I:$I=$I2448)*($T:$T=$T2448)*($S:$S=_xlfn.MINIFS($S:$S,$T:$T,"="&amp;$T2448)),"")))))&amp;"",IF(O2448="","",""))&amp;""</f>
        <v/>
      </c>
      <c r="AX2448" t="str" cm="1">
        <f t="array" ref="AX2448">IFERROR(IF(P2448&lt;&gt;"",P2448,IF(OR($S2448="",$T2448=""),"",IF($T2448&lt;&gt;"",_xlfn._xlws.FILTER(P:P,($BU:$BU=$BU2448)*($I:$I=$I2448)*($T:$T=$T2448)*($S:$S=_xlfn.MINIFS($S:$S,$T:$T,"="&amp;$T2448)),""))))&amp;"",IF(P2448="","",""))&amp;""</f>
        <v/>
      </c>
      <c r="AY2448" t="str" cm="1">
        <f t="array" ref="AY2448">IFERROR(IF(Q2448&lt;&gt;"",Q2448,IF(OR($S2448="",$T2448=""),"",IF($T2448&lt;&gt;"",_xlfn._xlws.FILTER(Q:Q,($BU:$BU=$BU2448)*($I:$I=$I2448)*($T:$T=$T2448)*($S:$S=_xlfn.MINIFS($S:$S,$T:$T,"="&amp;$T2448)),""))))&amp;"",IF(Q2448="","",""))&amp;""</f>
        <v/>
      </c>
      <c r="AZ2448" t="str" cm="1">
        <f t="array" ref="AZ2448">IFERROR(IF(R2448&lt;&gt;"",R2448,IF(OR($S2448="",$T2448=""),"",IF($T2448&lt;&gt;"",_xlfn._xlws.FILTER(R:R,($BU:$BU=$BU2448)*($I:$I=$I2448)*($T:$T=$T2448)*($S:$S=_xlfn.MINIFS($S:$S,$T:$T,"="&amp;$T2448)),""))))&amp;"",IF(R2448="","",""))&amp;""</f>
        <v>1</v>
      </c>
      <c r="BA2448" s="6">
        <f t="shared" si="3547"/>
        <v>214</v>
      </c>
      <c r="BB2448">
        <f t="shared" ref="BB2448:BD2448" si="3568">BB2447</f>
        <v>18987</v>
      </c>
      <c r="BC2448" t="str">
        <f t="shared" si="3568"/>
        <v>Velodrome</v>
      </c>
      <c r="BD2448" t="str">
        <f t="shared" si="3568"/>
        <v>Outlaws</v>
      </c>
      <c r="BE2448" t="s">
        <v>15</v>
      </c>
      <c r="BF2448" t="s">
        <v>189</v>
      </c>
      <c r="BI2448" cm="1">
        <f t="array" ref="BI2448">IFERROR(_xlfn._xlws.FILTER(shifts!A:A,(shifts!B:B=events!AD2448)*(shifts!AG:AG&gt;=events!BK2448)*(shifts!AH:AH&lt;=events!BL2448)),BI2447)</f>
        <v>86</v>
      </c>
      <c r="BJ2448" s="15">
        <f t="shared" si="3549"/>
        <v>0</v>
      </c>
      <c r="BK2448">
        <f t="shared" si="3550"/>
        <v>808</v>
      </c>
      <c r="BL2448">
        <f t="shared" si="3551"/>
        <v>808</v>
      </c>
      <c r="BM2448" s="15">
        <f>SUMIFS(BJ$2:BJ2448,K$2:K2448,"=Intermission")+SUMIFS(BJ$2:BJ2448,K$2:K2448,"=Timeout")</f>
        <v>143</v>
      </c>
      <c r="BN2448">
        <f t="shared" si="3552"/>
        <v>2303</v>
      </c>
      <c r="BO2448" s="19">
        <f t="shared" si="3553"/>
        <v>2575</v>
      </c>
      <c r="BP2448">
        <f t="shared" si="3554"/>
        <v>2570</v>
      </c>
      <c r="BQ2448" s="17">
        <f t="shared" si="3555"/>
        <v>2575</v>
      </c>
      <c r="BR2448" t="str">
        <f t="shared" si="3556"/>
        <v>event_team_player_2</v>
      </c>
      <c r="BS2448">
        <f>COUNTIFS(S$3:S2448,"="&amp;S2448,AI$3:AI2448,"="&amp;AI2448)</f>
        <v>2</v>
      </c>
      <c r="BT2448" t="str">
        <f>IFERROR(VLOOKUP(BB2448&amp;BU2448&amp;X2448,game_rosters!U:W,3,FALSE),"")</f>
        <v>P100230</v>
      </c>
      <c r="BU2448" t="str">
        <f t="shared" si="3557"/>
        <v>Velodrome</v>
      </c>
    </row>
    <row r="2449" spans="1:73" x14ac:dyDescent="0.2">
      <c r="A2449" t="str">
        <f t="shared" si="3532"/>
        <v/>
      </c>
      <c r="I2449" s="44">
        <v>4</v>
      </c>
      <c r="R2449" s="51">
        <v>1</v>
      </c>
      <c r="S2449">
        <v>1264</v>
      </c>
      <c r="T2449">
        <v>194</v>
      </c>
      <c r="X2449">
        <v>4</v>
      </c>
      <c r="AA2449">
        <f t="shared" si="3489"/>
        <v>2264</v>
      </c>
      <c r="AB2449">
        <f t="shared" si="3490"/>
        <v>9194</v>
      </c>
      <c r="AC2449">
        <f t="shared" si="3528"/>
        <v>9194</v>
      </c>
      <c r="AD2449" s="6">
        <v>3</v>
      </c>
      <c r="AE2449" t="s">
        <v>923</v>
      </c>
      <c r="AF2449" t="s">
        <v>934</v>
      </c>
      <c r="AG2449" t="s">
        <v>756</v>
      </c>
      <c r="AH2449" t="s">
        <v>756</v>
      </c>
      <c r="AI2449" t="str">
        <f t="shared" si="3533"/>
        <v>o</v>
      </c>
      <c r="AJ2449" t="str">
        <f t="shared" si="3534"/>
        <v/>
      </c>
      <c r="AK2449" t="str">
        <f t="shared" si="3535"/>
        <v/>
      </c>
      <c r="AL2449" t="str">
        <f t="shared" si="3536"/>
        <v/>
      </c>
      <c r="AM2449" t="str">
        <f t="shared" si="3537"/>
        <v/>
      </c>
      <c r="AN2449" t="str">
        <f t="shared" si="3538"/>
        <v>Home</v>
      </c>
      <c r="AO2449" t="str">
        <f t="shared" si="3539"/>
        <v>h</v>
      </c>
      <c r="AP2449" t="str">
        <f t="shared" si="3540"/>
        <v/>
      </c>
      <c r="AQ2449" t="str">
        <f t="shared" si="3541"/>
        <v/>
      </c>
      <c r="AR2449" t="str">
        <f t="shared" si="3542"/>
        <v>Home</v>
      </c>
      <c r="AS2449" t="str">
        <f t="shared" si="3543"/>
        <v>h</v>
      </c>
      <c r="AT2449" t="str">
        <f t="shared" si="3544"/>
        <v>Offensive</v>
      </c>
      <c r="AU2449" t="str">
        <f t="shared" si="3545"/>
        <v/>
      </c>
      <c r="AV2449" t="str">
        <f t="shared" si="3546"/>
        <v/>
      </c>
      <c r="AW2449" t="str" cm="1">
        <f t="array" ref="AW2449">IFERROR(IF(O2449&lt;&gt;"",O2449,IF(OR($S2449="",$T2449=""),"",IF(O2449&lt;&gt;"",O2449,IF($T2449&lt;&gt;"",_xlfn._xlws.FILTER(O:O,($BU:$BU=$BU2449)*($I:$I=$I2449)*($T:$T=$T2449)*($S:$S=_xlfn.MINIFS($S:$S,$T:$T,"="&amp;$T2449)),"")))))&amp;"",IF(O2449="","",""))&amp;""</f>
        <v/>
      </c>
      <c r="AX2449" t="str" cm="1">
        <f t="array" ref="AX2449">IFERROR(IF(P2449&lt;&gt;"",P2449,IF(OR($S2449="",$T2449=""),"",IF($T2449&lt;&gt;"",_xlfn._xlws.FILTER(P:P,($BU:$BU=$BU2449)*($I:$I=$I2449)*($T:$T=$T2449)*($S:$S=_xlfn.MINIFS($S:$S,$T:$T,"="&amp;$T2449)),""))))&amp;"",IF(P2449="","",""))&amp;""</f>
        <v/>
      </c>
      <c r="AY2449" t="str" cm="1">
        <f t="array" ref="AY2449">IFERROR(IF(Q2449&lt;&gt;"",Q2449,IF(OR($S2449="",$T2449=""),"",IF($T2449&lt;&gt;"",_xlfn._xlws.FILTER(Q:Q,($BU:$BU=$BU2449)*($I:$I=$I2449)*($T:$T=$T2449)*($S:$S=_xlfn.MINIFS($S:$S,$T:$T,"="&amp;$T2449)),""))))&amp;"",IF(Q2449="","",""))&amp;""</f>
        <v/>
      </c>
      <c r="AZ2449" t="str" cm="1">
        <f t="array" ref="AZ2449">IFERROR(IF(R2449&lt;&gt;"",R2449,IF(OR($S2449="",$T2449=""),"",IF($T2449&lt;&gt;"",_xlfn._xlws.FILTER(R:R,($BU:$BU=$BU2449)*($I:$I=$I2449)*($T:$T=$T2449)*($S:$S=_xlfn.MINIFS($S:$S,$T:$T,"="&amp;$T2449)),""))))&amp;"",IF(R2449="","",""))&amp;""</f>
        <v>1</v>
      </c>
      <c r="BA2449" s="6">
        <f t="shared" si="3547"/>
        <v>214</v>
      </c>
      <c r="BB2449">
        <f t="shared" ref="BB2449:BD2449" si="3569">BB2448</f>
        <v>18987</v>
      </c>
      <c r="BC2449" t="str">
        <f t="shared" si="3569"/>
        <v>Velodrome</v>
      </c>
      <c r="BD2449" t="str">
        <f t="shared" si="3569"/>
        <v>Outlaws</v>
      </c>
      <c r="BE2449" t="s">
        <v>15</v>
      </c>
      <c r="BF2449" t="s">
        <v>189</v>
      </c>
      <c r="BI2449" cm="1">
        <f t="array" ref="BI2449">IFERROR(_xlfn._xlws.FILTER(shifts!A:A,(shifts!B:B=events!AD2449)*(shifts!AG:AG&gt;=events!BK2449)*(shifts!AH:AH&lt;=events!BL2449)),BI2448)</f>
        <v>86</v>
      </c>
      <c r="BJ2449" s="15">
        <f t="shared" si="3549"/>
        <v>0</v>
      </c>
      <c r="BK2449">
        <f t="shared" si="3550"/>
        <v>808</v>
      </c>
      <c r="BL2449">
        <f t="shared" si="3551"/>
        <v>808</v>
      </c>
      <c r="BM2449" s="15">
        <f>SUMIFS(BJ$2:BJ2449,K$2:K2449,"=Intermission")+SUMIFS(BJ$2:BJ2449,K$2:K2449,"=Timeout")</f>
        <v>143</v>
      </c>
      <c r="BN2449">
        <f t="shared" si="3552"/>
        <v>2303</v>
      </c>
      <c r="BO2449" s="19">
        <f t="shared" si="3553"/>
        <v>2575</v>
      </c>
      <c r="BP2449">
        <f t="shared" si="3554"/>
        <v>2570</v>
      </c>
      <c r="BQ2449" s="17">
        <f t="shared" si="3555"/>
        <v>2575</v>
      </c>
      <c r="BR2449" t="str">
        <f t="shared" si="3556"/>
        <v>opp_team_player_1</v>
      </c>
      <c r="BS2449">
        <f>COUNTIFS(S$3:S2449,"="&amp;S2449,AI$3:AI2449,"="&amp;AI2449)</f>
        <v>1</v>
      </c>
      <c r="BT2449" t="str">
        <f>IFERROR(VLOOKUP(BB2449&amp;BU2449&amp;X2449,game_rosters!U:W,3,FALSE),"")</f>
        <v>P100032</v>
      </c>
      <c r="BU2449" t="str">
        <f t="shared" si="3557"/>
        <v>Outlaws</v>
      </c>
    </row>
    <row r="2450" spans="1:73" x14ac:dyDescent="0.2">
      <c r="A2450" t="str">
        <f t="shared" si="3532"/>
        <v/>
      </c>
      <c r="I2450" s="44">
        <v>91</v>
      </c>
      <c r="O2450" t="s">
        <v>629</v>
      </c>
      <c r="P2450" t="s">
        <v>684</v>
      </c>
      <c r="S2450">
        <v>1264</v>
      </c>
      <c r="T2450">
        <v>194</v>
      </c>
      <c r="X2450">
        <v>91</v>
      </c>
      <c r="AA2450">
        <f t="shared" si="3489"/>
        <v>2264</v>
      </c>
      <c r="AB2450">
        <f t="shared" si="3490"/>
        <v>9194</v>
      </c>
      <c r="AC2450">
        <f t="shared" si="3528"/>
        <v>9194</v>
      </c>
      <c r="AD2450" s="6">
        <v>3</v>
      </c>
      <c r="AE2450" t="s">
        <v>923</v>
      </c>
      <c r="AF2450" t="s">
        <v>934</v>
      </c>
      <c r="AG2450" t="s">
        <v>756</v>
      </c>
      <c r="AH2450" t="s">
        <v>756</v>
      </c>
      <c r="AI2450" t="str">
        <f t="shared" si="3533"/>
        <v>o</v>
      </c>
      <c r="AJ2450" t="str">
        <f t="shared" si="3534"/>
        <v/>
      </c>
      <c r="AK2450" t="str">
        <f t="shared" si="3535"/>
        <v/>
      </c>
      <c r="AL2450" t="str">
        <f t="shared" si="3536"/>
        <v/>
      </c>
      <c r="AM2450" t="str">
        <f t="shared" si="3537"/>
        <v/>
      </c>
      <c r="AN2450" t="str">
        <f t="shared" si="3538"/>
        <v>Home</v>
      </c>
      <c r="AO2450" t="str">
        <f t="shared" si="3539"/>
        <v>h</v>
      </c>
      <c r="AP2450" t="str">
        <f t="shared" si="3540"/>
        <v/>
      </c>
      <c r="AQ2450" t="str">
        <f t="shared" si="3541"/>
        <v/>
      </c>
      <c r="AR2450" t="str">
        <f t="shared" si="3542"/>
        <v>Home</v>
      </c>
      <c r="AS2450" t="str">
        <f t="shared" si="3543"/>
        <v>h</v>
      </c>
      <c r="AT2450" t="str">
        <f t="shared" si="3544"/>
        <v>Offensive</v>
      </c>
      <c r="AU2450" t="str">
        <f t="shared" si="3545"/>
        <v/>
      </c>
      <c r="AV2450" t="str">
        <f t="shared" si="3546"/>
        <v/>
      </c>
      <c r="AW2450" t="str" cm="1">
        <f t="array" ref="AW2450">IFERROR(IF(O2450&lt;&gt;"",O2450,IF(OR($S2450="",$T2450=""),"",IF(O2450&lt;&gt;"",O2450,IF($T2450&lt;&gt;"",_xlfn._xlws.FILTER(O:O,($BU:$BU=$BU2450)*($I:$I=$I2450)*($T:$T=$T2450)*($S:$S=_xlfn.MINIFS($S:$S,$T:$T,"="&amp;$T2450)),"")))))&amp;"",IF(O2450="","",""))&amp;""</f>
        <v>OffensivePlay_Possession-FrontofNet</v>
      </c>
      <c r="AX2450" t="str" cm="1">
        <f t="array" ref="AX2450">IFERROR(IF(P2450&lt;&gt;"",P2450,IF(OR($S2450="",$T2450=""),"",IF($T2450&lt;&gt;"",_xlfn._xlws.FILTER(P:P,($BU:$BU=$BU2450)*($I:$I=$I2450)*($T:$T=$T2450)*($S:$S=_xlfn.MINIFS($S:$S,$T:$T,"="&amp;$T2450)),""))))&amp;"",IF(P2450="","",""))&amp;""</f>
        <v>OffensivePlay_Shot-Screen</v>
      </c>
      <c r="AY2450" t="str" cm="1">
        <f t="array" ref="AY2450">IFERROR(IF(Q2450&lt;&gt;"",Q2450,IF(OR($S2450="",$T2450=""),"",IF($T2450&lt;&gt;"",_xlfn._xlws.FILTER(Q:Q,($BU:$BU=$BU2450)*($I:$I=$I2450)*($T:$T=$T2450)*($S:$S=_xlfn.MINIFS($S:$S,$T:$T,"="&amp;$T2450)),""))))&amp;"",IF(Q2450="","",""))&amp;""</f>
        <v/>
      </c>
      <c r="AZ2450" t="str" cm="1">
        <f t="array" ref="AZ2450">IFERROR(IF(R2450&lt;&gt;"",R2450,IF(OR($S2450="",$T2450=""),"",IF($T2450&lt;&gt;"",_xlfn._xlws.FILTER(R:R,($BU:$BU=$BU2450)*($I:$I=$I2450)*($T:$T=$T2450)*($S:$S=_xlfn.MINIFS($S:$S,$T:$T,"="&amp;$T2450)),""))))&amp;"",IF(R2450="","",""))&amp;""</f>
        <v/>
      </c>
      <c r="BA2450" s="6">
        <f t="shared" si="3547"/>
        <v>214</v>
      </c>
      <c r="BB2450">
        <f t="shared" ref="BB2450:BD2450" si="3570">BB2449</f>
        <v>18987</v>
      </c>
      <c r="BC2450" t="str">
        <f t="shared" si="3570"/>
        <v>Velodrome</v>
      </c>
      <c r="BD2450" t="str">
        <f t="shared" si="3570"/>
        <v>Outlaws</v>
      </c>
      <c r="BE2450" t="s">
        <v>15</v>
      </c>
      <c r="BF2450" t="s">
        <v>189</v>
      </c>
      <c r="BI2450" cm="1">
        <f t="array" ref="BI2450">IFERROR(_xlfn._xlws.FILTER(shifts!A:A,(shifts!B:B=events!AD2450)*(shifts!AG:AG&gt;=events!BK2450)*(shifts!AH:AH&lt;=events!BL2450)),BI2449)</f>
        <v>86</v>
      </c>
      <c r="BJ2450" s="15">
        <f t="shared" si="3549"/>
        <v>0</v>
      </c>
      <c r="BK2450">
        <f t="shared" si="3550"/>
        <v>808</v>
      </c>
      <c r="BL2450">
        <f t="shared" si="3551"/>
        <v>808</v>
      </c>
      <c r="BM2450" s="15">
        <f>SUMIFS(BJ$2:BJ2450,K$2:K2450,"=Intermission")+SUMIFS(BJ$2:BJ2450,K$2:K2450,"=Timeout")</f>
        <v>143</v>
      </c>
      <c r="BN2450">
        <f t="shared" si="3552"/>
        <v>2303</v>
      </c>
      <c r="BO2450" s="19">
        <f t="shared" si="3553"/>
        <v>2575</v>
      </c>
      <c r="BP2450">
        <f t="shared" si="3554"/>
        <v>2570</v>
      </c>
      <c r="BQ2450" s="17">
        <f t="shared" si="3555"/>
        <v>2575</v>
      </c>
      <c r="BR2450" t="str">
        <f t="shared" si="3556"/>
        <v>opp_team_player_2</v>
      </c>
      <c r="BS2450">
        <f>COUNTIFS(S$3:S2450,"="&amp;S2450,AI$3:AI2450,"="&amp;AI2450)</f>
        <v>2</v>
      </c>
      <c r="BT2450" t="str">
        <f>IFERROR(VLOOKUP(BB2450&amp;BU2450&amp;X2450,game_rosters!U:W,3,FALSE),"")</f>
        <v>P100232</v>
      </c>
      <c r="BU2450" t="str">
        <f t="shared" si="3557"/>
        <v>Outlaws</v>
      </c>
    </row>
    <row r="2451" spans="1:73" x14ac:dyDescent="0.2">
      <c r="A2451">
        <f t="shared" si="3532"/>
        <v>1</v>
      </c>
      <c r="I2451" s="44">
        <v>39</v>
      </c>
      <c r="K2451" t="s">
        <v>11</v>
      </c>
      <c r="L2451" t="s">
        <v>187</v>
      </c>
      <c r="M2451" t="s">
        <v>108</v>
      </c>
      <c r="S2451">
        <v>1265</v>
      </c>
      <c r="T2451">
        <v>194</v>
      </c>
      <c r="W2451" t="s">
        <v>735</v>
      </c>
      <c r="X2451">
        <v>39</v>
      </c>
      <c r="Z2451">
        <v>1</v>
      </c>
      <c r="AA2451">
        <f t="shared" si="3489"/>
        <v>2265</v>
      </c>
      <c r="AB2451">
        <f t="shared" si="3490"/>
        <v>9194</v>
      </c>
      <c r="AC2451">
        <f t="shared" si="3528"/>
        <v>9194</v>
      </c>
      <c r="AD2451" s="6">
        <v>3</v>
      </c>
      <c r="AE2451" t="s">
        <v>923</v>
      </c>
      <c r="AF2451" t="s">
        <v>907</v>
      </c>
      <c r="AG2451" t="s">
        <v>756</v>
      </c>
      <c r="AH2451" t="s">
        <v>756</v>
      </c>
      <c r="AI2451" t="str">
        <f t="shared" si="3533"/>
        <v>e</v>
      </c>
      <c r="AJ2451" t="str">
        <f t="shared" si="3534"/>
        <v/>
      </c>
      <c r="AK2451" t="str">
        <f t="shared" si="3535"/>
        <v/>
      </c>
      <c r="AL2451" t="str">
        <f t="shared" si="3536"/>
        <v/>
      </c>
      <c r="AM2451" t="str">
        <f t="shared" si="3537"/>
        <v/>
      </c>
      <c r="AN2451" t="str">
        <f t="shared" si="3538"/>
        <v>Home</v>
      </c>
      <c r="AO2451" t="str">
        <f t="shared" si="3539"/>
        <v>h</v>
      </c>
      <c r="AP2451" t="str">
        <f t="shared" si="3540"/>
        <v/>
      </c>
      <c r="AQ2451" t="str">
        <f t="shared" si="3541"/>
        <v/>
      </c>
      <c r="AR2451" t="str">
        <f t="shared" si="3542"/>
        <v>Home</v>
      </c>
      <c r="AS2451" t="str">
        <f t="shared" si="3543"/>
        <v>h</v>
      </c>
      <c r="AT2451" t="str">
        <f t="shared" si="3544"/>
        <v/>
      </c>
      <c r="AU2451" t="str">
        <f t="shared" si="3545"/>
        <v/>
      </c>
      <c r="AV2451" t="str">
        <f t="shared" si="3546"/>
        <v/>
      </c>
      <c r="AW2451" t="str" cm="1">
        <f t="array" ref="AW2451">IFERROR(IF(O2451&lt;&gt;"",O2451,IF(OR($S2451="",$T2451=""),"",IF(O2451&lt;&gt;"",O2451,IF($T2451&lt;&gt;"",_xlfn._xlws.FILTER(O:O,($BU:$BU=$BU2451)*($I:$I=$I2451)*($T:$T=$T2451)*($S:$S=_xlfn.MINIFS($S:$S,$T:$T,"="&amp;$T2451)),"")))))&amp;"",IF(O2451="","",""))&amp;""</f>
        <v/>
      </c>
      <c r="AX2451" t="str" cm="1">
        <f t="array" ref="AX2451">IFERROR(IF(P2451&lt;&gt;"",P2451,IF(OR($S2451="",$T2451=""),"",IF($T2451&lt;&gt;"",_xlfn._xlws.FILTER(P:P,($BU:$BU=$BU2451)*($I:$I=$I2451)*($T:$T=$T2451)*($S:$S=_xlfn.MINIFS($S:$S,$T:$T,"="&amp;$T2451)),""))))&amp;"",IF(P2451="","",""))&amp;""</f>
        <v/>
      </c>
      <c r="AY2451" t="str" cm="1">
        <f t="array" ref="AY2451">IFERROR(IF(Q2451&lt;&gt;"",Q2451,IF(OR($S2451="",$T2451=""),"",IF($T2451&lt;&gt;"",_xlfn._xlws.FILTER(Q:Q,($BU:$BU=$BU2451)*($I:$I=$I2451)*($T:$T=$T2451)*($S:$S=_xlfn.MINIFS($S:$S,$T:$T,"="&amp;$T2451)),""))))&amp;"",IF(Q2451="","",""))&amp;""</f>
        <v/>
      </c>
      <c r="AZ2451" t="str" cm="1">
        <f t="array" ref="AZ2451">IFERROR(IF(R2451&lt;&gt;"",R2451,IF(OR($S2451="",$T2451=""),"",IF($T2451&lt;&gt;"",_xlfn._xlws.FILTER(R:R,($BU:$BU=$BU2451)*($I:$I=$I2451)*($T:$T=$T2451)*($S:$S=_xlfn.MINIFS($S:$S,$T:$T,"="&amp;$T2451)),""))))&amp;"",IF(R2451="","",""))&amp;""</f>
        <v/>
      </c>
      <c r="BA2451" s="6">
        <f t="shared" si="3547"/>
        <v>214</v>
      </c>
      <c r="BB2451">
        <f t="shared" ref="BB2451:BD2451" si="3571">BB2450</f>
        <v>18987</v>
      </c>
      <c r="BC2451" t="str">
        <f t="shared" si="3571"/>
        <v>Velodrome</v>
      </c>
      <c r="BD2451" t="str">
        <f t="shared" si="3571"/>
        <v>Outlaws</v>
      </c>
      <c r="BE2451" t="s">
        <v>11</v>
      </c>
      <c r="BF2451" t="s">
        <v>187</v>
      </c>
      <c r="BI2451" t="e" cm="1" vm="1">
        <f t="array" aca="1" ref="BI2451" ca="1">IFERROR(_xlfn._xlws.FILTER(shifts!A:A,(shifts!B:B=events!AD2451)*(shifts!AG:AG&gt;=events!BK2451)*(shifts!AH:AH&lt;=events!BL2451)),BI2450)</f>
        <v>#VALUE!</v>
      </c>
      <c r="BJ2451" s="15">
        <f t="shared" si="3549"/>
        <v>0</v>
      </c>
      <c r="BK2451">
        <f t="shared" si="3550"/>
        <v>807</v>
      </c>
      <c r="BL2451">
        <f t="shared" si="3551"/>
        <v>807</v>
      </c>
      <c r="BM2451" s="15">
        <f>SUMIFS(BJ$2:BJ2451,K$2:K2451,"=Intermission")+SUMIFS(BJ$2:BJ2451,K$2:K2451,"=Timeout")</f>
        <v>143</v>
      </c>
      <c r="BN2451">
        <f t="shared" si="3552"/>
        <v>2303</v>
      </c>
      <c r="BO2451" s="19">
        <f t="shared" si="3553"/>
        <v>2576</v>
      </c>
      <c r="BP2451">
        <f t="shared" si="3554"/>
        <v>2571</v>
      </c>
      <c r="BQ2451" s="17">
        <f t="shared" si="3555"/>
        <v>2576</v>
      </c>
      <c r="BR2451" t="str">
        <f t="shared" si="3556"/>
        <v>event_team_player_1</v>
      </c>
      <c r="BS2451">
        <f>COUNTIFS(S$3:S2451,"="&amp;S2451,AI$3:AI2451,"="&amp;AI2451)</f>
        <v>1</v>
      </c>
      <c r="BT2451" t="str">
        <f>IFERROR(VLOOKUP(BB2451&amp;BU2451&amp;X2451,game_rosters!U:W,3,FALSE),"")</f>
        <v>P100016</v>
      </c>
      <c r="BU2451" t="str">
        <f t="shared" si="3557"/>
        <v>Velodrome</v>
      </c>
    </row>
    <row r="2452" spans="1:73" x14ac:dyDescent="0.2">
      <c r="A2452">
        <f t="shared" si="3532"/>
        <v>1</v>
      </c>
      <c r="I2452" s="44">
        <v>39</v>
      </c>
      <c r="K2452" t="s">
        <v>241</v>
      </c>
      <c r="S2452">
        <v>1266</v>
      </c>
      <c r="T2452">
        <v>194</v>
      </c>
      <c r="W2452" t="s">
        <v>735</v>
      </c>
      <c r="X2452">
        <v>39</v>
      </c>
      <c r="Z2452">
        <v>1</v>
      </c>
      <c r="AA2452">
        <f t="shared" si="3489"/>
        <v>2266</v>
      </c>
      <c r="AB2452">
        <f t="shared" si="3490"/>
        <v>9194</v>
      </c>
      <c r="AC2452">
        <f t="shared" si="3528"/>
        <v>9194</v>
      </c>
      <c r="AD2452" s="6">
        <v>3</v>
      </c>
      <c r="AE2452" t="s">
        <v>923</v>
      </c>
      <c r="AF2452" t="s">
        <v>907</v>
      </c>
      <c r="AG2452" t="s">
        <v>923</v>
      </c>
      <c r="AH2452" t="s">
        <v>914</v>
      </c>
      <c r="AI2452" t="str">
        <f t="shared" si="3533"/>
        <v>e</v>
      </c>
      <c r="AJ2452" t="str">
        <f t="shared" si="3534"/>
        <v/>
      </c>
      <c r="AK2452" t="str">
        <f t="shared" si="3535"/>
        <v/>
      </c>
      <c r="AL2452" t="str">
        <f t="shared" si="3536"/>
        <v/>
      </c>
      <c r="AM2452" t="str">
        <f t="shared" si="3537"/>
        <v/>
      </c>
      <c r="AN2452" t="str">
        <f t="shared" si="3538"/>
        <v>Home</v>
      </c>
      <c r="AO2452" t="str">
        <f t="shared" si="3539"/>
        <v>h</v>
      </c>
      <c r="AP2452" t="str">
        <f t="shared" si="3540"/>
        <v/>
      </c>
      <c r="AQ2452" t="str">
        <f t="shared" si="3541"/>
        <v/>
      </c>
      <c r="AR2452" t="str">
        <f t="shared" si="3542"/>
        <v>Home</v>
      </c>
      <c r="AS2452" t="str">
        <f t="shared" si="3543"/>
        <v>h</v>
      </c>
      <c r="AT2452" t="str">
        <f t="shared" si="3544"/>
        <v/>
      </c>
      <c r="AU2452" t="str">
        <f t="shared" si="3545"/>
        <v/>
      </c>
      <c r="AV2452" t="str">
        <f t="shared" si="3546"/>
        <v/>
      </c>
      <c r="AW2452" t="str" cm="1">
        <f t="array" ref="AW2452">IFERROR(IF(O2452&lt;&gt;"",O2452,IF(OR($S2452="",$T2452=""),"",IF(O2452&lt;&gt;"",O2452,IF($T2452&lt;&gt;"",_xlfn._xlws.FILTER(O:O,($BU:$BU=$BU2452)*($I:$I=$I2452)*($T:$T=$T2452)*($S:$S=_xlfn.MINIFS($S:$S,$T:$T,"="&amp;$T2452)),"")))))&amp;"",IF(O2452="","",""))&amp;""</f>
        <v/>
      </c>
      <c r="AX2452" t="str" cm="1">
        <f t="array" ref="AX2452">IFERROR(IF(P2452&lt;&gt;"",P2452,IF(OR($S2452="",$T2452=""),"",IF($T2452&lt;&gt;"",_xlfn._xlws.FILTER(P:P,($BU:$BU=$BU2452)*($I:$I=$I2452)*($T:$T=$T2452)*($S:$S=_xlfn.MINIFS($S:$S,$T:$T,"="&amp;$T2452)),""))))&amp;"",IF(P2452="","",""))&amp;""</f>
        <v/>
      </c>
      <c r="AY2452" t="str" cm="1">
        <f t="array" ref="AY2452">IFERROR(IF(Q2452&lt;&gt;"",Q2452,IF(OR($S2452="",$T2452=""),"",IF($T2452&lt;&gt;"",_xlfn._xlws.FILTER(Q:Q,($BU:$BU=$BU2452)*($I:$I=$I2452)*($T:$T=$T2452)*($S:$S=_xlfn.MINIFS($S:$S,$T:$T,"="&amp;$T2452)),""))))&amp;"",IF(Q2452="","",""))&amp;""</f>
        <v/>
      </c>
      <c r="AZ2452" t="str" cm="1">
        <f t="array" ref="AZ2452">IFERROR(IF(R2452&lt;&gt;"",R2452,IF(OR($S2452="",$T2452=""),"",IF($T2452&lt;&gt;"",_xlfn._xlws.FILTER(R:R,($BU:$BU=$BU2452)*($I:$I=$I2452)*($T:$T=$T2452)*($S:$S=_xlfn.MINIFS($S:$S,$T:$T,"="&amp;$T2452)),""))))&amp;"",IF(R2452="","",""))&amp;""</f>
        <v/>
      </c>
      <c r="BA2452" s="6">
        <f t="shared" si="3547"/>
        <v>214</v>
      </c>
      <c r="BB2452">
        <f t="shared" ref="BB2452:BD2452" si="3572">BB2451</f>
        <v>18987</v>
      </c>
      <c r="BC2452" t="str">
        <f t="shared" si="3572"/>
        <v>Velodrome</v>
      </c>
      <c r="BD2452" t="str">
        <f t="shared" si="3572"/>
        <v>Outlaws</v>
      </c>
      <c r="BE2452" t="s">
        <v>241</v>
      </c>
      <c r="BF2452" t="s">
        <v>756</v>
      </c>
      <c r="BI2452" cm="1">
        <f t="array" aca="1" ref="BI2452" ca="1">IFERROR(_xlfn._xlws.FILTER(shifts!A:A,(shifts!B:B=events!AD2452)*(shifts!AG:AG&gt;=events!BK2452)*(shifts!AH:AH&lt;=events!BL2452)),BI2451)</f>
        <v>87</v>
      </c>
      <c r="BJ2452" s="15">
        <f t="shared" si="3549"/>
        <v>22</v>
      </c>
      <c r="BK2452">
        <f t="shared" si="3550"/>
        <v>807</v>
      </c>
      <c r="BL2452">
        <f t="shared" si="3551"/>
        <v>785</v>
      </c>
      <c r="BM2452" s="15">
        <f>SUMIFS(BJ$2:BJ2452,K$2:K2452,"=Intermission")+SUMIFS(BJ$2:BJ2452,K$2:K2452,"=Timeout")</f>
        <v>143</v>
      </c>
      <c r="BN2452">
        <f t="shared" si="3552"/>
        <v>2303</v>
      </c>
      <c r="BO2452" s="19">
        <f t="shared" si="3553"/>
        <v>2576</v>
      </c>
      <c r="BP2452">
        <f t="shared" si="3554"/>
        <v>2571</v>
      </c>
      <c r="BQ2452" s="17">
        <f t="shared" si="3555"/>
        <v>2598</v>
      </c>
      <c r="BR2452" t="str">
        <f t="shared" si="3556"/>
        <v>event_team_player_1</v>
      </c>
      <c r="BS2452">
        <f>COUNTIFS(S$3:S2452,"="&amp;S2452,AI$3:AI2452,"="&amp;AI2452)</f>
        <v>1</v>
      </c>
      <c r="BT2452" t="str">
        <f>IFERROR(VLOOKUP(BB2452&amp;BU2452&amp;X2452,game_rosters!U:W,3,FALSE),"")</f>
        <v>P100016</v>
      </c>
      <c r="BU2452" t="str">
        <f t="shared" si="3557"/>
        <v>Velodrome</v>
      </c>
    </row>
    <row r="2453" spans="1:73" x14ac:dyDescent="0.2">
      <c r="A2453">
        <f t="shared" si="3532"/>
        <v>1</v>
      </c>
      <c r="I2453" s="44">
        <v>42</v>
      </c>
      <c r="K2453" t="s">
        <v>5</v>
      </c>
      <c r="L2453" t="s">
        <v>236</v>
      </c>
      <c r="S2453">
        <v>1267</v>
      </c>
      <c r="T2453" t="s">
        <v>756</v>
      </c>
      <c r="W2453" t="s">
        <v>735</v>
      </c>
      <c r="X2453">
        <v>42</v>
      </c>
      <c r="Z2453">
        <v>1</v>
      </c>
      <c r="AA2453">
        <f t="shared" si="3489"/>
        <v>2267</v>
      </c>
      <c r="AB2453" t="str">
        <f t="shared" si="3490"/>
        <v/>
      </c>
      <c r="AC2453">
        <f t="shared" si="3528"/>
        <v>2267</v>
      </c>
      <c r="AD2453" s="6">
        <v>3</v>
      </c>
      <c r="AE2453" t="s">
        <v>923</v>
      </c>
      <c r="AF2453" t="s">
        <v>914</v>
      </c>
      <c r="AG2453" t="s">
        <v>756</v>
      </c>
      <c r="AH2453" t="s">
        <v>756</v>
      </c>
      <c r="AI2453" t="str">
        <f t="shared" si="3533"/>
        <v>e</v>
      </c>
      <c r="AJ2453" t="str">
        <f t="shared" si="3534"/>
        <v/>
      </c>
      <c r="AK2453" t="str">
        <f t="shared" si="3535"/>
        <v/>
      </c>
      <c r="AL2453" t="str">
        <f t="shared" si="3536"/>
        <v/>
      </c>
      <c r="AM2453" t="str">
        <f t="shared" si="3537"/>
        <v/>
      </c>
      <c r="AN2453" t="str">
        <f t="shared" si="3538"/>
        <v>Home</v>
      </c>
      <c r="AO2453" t="str">
        <f t="shared" si="3539"/>
        <v>h</v>
      </c>
      <c r="AP2453" t="str">
        <f t="shared" si="3540"/>
        <v/>
      </c>
      <c r="AQ2453" t="str">
        <f t="shared" si="3541"/>
        <v/>
      </c>
      <c r="AR2453" t="str">
        <f t="shared" si="3542"/>
        <v>Home</v>
      </c>
      <c r="AS2453" t="str">
        <f t="shared" si="3543"/>
        <v>h</v>
      </c>
      <c r="AT2453" t="str">
        <f t="shared" si="3544"/>
        <v>Offensive</v>
      </c>
      <c r="AU2453" t="str">
        <f t="shared" si="3545"/>
        <v/>
      </c>
      <c r="AV2453" t="str">
        <f t="shared" si="3546"/>
        <v/>
      </c>
      <c r="AW2453" t="str" cm="1">
        <f t="array" ref="AW2453">IFERROR(IF(O2453&lt;&gt;"",O2453,IF(OR($S2453="",$T2453=""),"",IF(O2453&lt;&gt;"",O2453,IF($T2453&lt;&gt;"",_xlfn._xlws.FILTER(O:O,($BU:$BU=$BU2453)*($I:$I=$I2453)*($T:$T=$T2453)*($S:$S=_xlfn.MINIFS($S:$S,$T:$T,"="&amp;$T2453)),"")))))&amp;"",IF(O2453="","",""))&amp;""</f>
        <v/>
      </c>
      <c r="AX2453" t="str" cm="1">
        <f t="array" ref="AX2453">IFERROR(IF(P2453&lt;&gt;"",P2453,IF(OR($S2453="",$T2453=""),"",IF($T2453&lt;&gt;"",_xlfn._xlws.FILTER(P:P,($BU:$BU=$BU2453)*($I:$I=$I2453)*($T:$T=$T2453)*($S:$S=_xlfn.MINIFS($S:$S,$T:$T,"="&amp;$T2453)),""))))&amp;"",IF(P2453="","",""))&amp;""</f>
        <v/>
      </c>
      <c r="AY2453" t="str" cm="1">
        <f t="array" ref="AY2453">IFERROR(IF(Q2453&lt;&gt;"",Q2453,IF(OR($S2453="",$T2453=""),"",IF($T2453&lt;&gt;"",_xlfn._xlws.FILTER(Q:Q,($BU:$BU=$BU2453)*($I:$I=$I2453)*($T:$T=$T2453)*($S:$S=_xlfn.MINIFS($S:$S,$T:$T,"="&amp;$T2453)),""))))&amp;"",IF(Q2453="","",""))&amp;""</f>
        <v/>
      </c>
      <c r="AZ2453" t="str" cm="1">
        <f t="array" ref="AZ2453">IFERROR(IF(R2453&lt;&gt;"",R2453,IF(OR($S2453="",$T2453=""),"",IF($T2453&lt;&gt;"",_xlfn._xlws.FILTER(R:R,($BU:$BU=$BU2453)*($I:$I=$I2453)*($T:$T=$T2453)*($S:$S=_xlfn.MINIFS($S:$S,$T:$T,"="&amp;$T2453)),""))))&amp;"",IF(R2453="","",""))&amp;""</f>
        <v/>
      </c>
      <c r="BA2453" s="6">
        <f t="shared" si="3547"/>
        <v>214</v>
      </c>
      <c r="BB2453">
        <f t="shared" ref="BB2453:BD2453" si="3573">BB2452</f>
        <v>18987</v>
      </c>
      <c r="BC2453" t="str">
        <f t="shared" si="3573"/>
        <v>Velodrome</v>
      </c>
      <c r="BD2453" t="str">
        <f t="shared" si="3573"/>
        <v>Outlaws</v>
      </c>
      <c r="BE2453" t="s">
        <v>5</v>
      </c>
      <c r="BF2453" t="s">
        <v>236</v>
      </c>
      <c r="BI2453" cm="1">
        <f t="array" aca="1" ref="BI2453" ca="1">IFERROR(_xlfn._xlws.FILTER(shifts!A:A,(shifts!B:B=events!AD2453)*(shifts!AG:AG&gt;=events!BK2453)*(shifts!AH:AH&lt;=events!BL2453)),BI2452)</f>
        <v>87</v>
      </c>
      <c r="BJ2453" s="15">
        <f t="shared" si="3549"/>
        <v>0</v>
      </c>
      <c r="BK2453">
        <f t="shared" si="3550"/>
        <v>785</v>
      </c>
      <c r="BL2453">
        <f t="shared" si="3551"/>
        <v>785</v>
      </c>
      <c r="BM2453" s="15">
        <f>SUMIFS(BJ$2:BJ2453,K$2:K2453,"=Intermission")+SUMIFS(BJ$2:BJ2453,K$2:K2453,"=Timeout")</f>
        <v>143</v>
      </c>
      <c r="BN2453">
        <f t="shared" si="3552"/>
        <v>2303</v>
      </c>
      <c r="BO2453" s="19">
        <f t="shared" si="3553"/>
        <v>2598</v>
      </c>
      <c r="BP2453">
        <f t="shared" si="3554"/>
        <v>2593</v>
      </c>
      <c r="BQ2453" s="17">
        <f t="shared" si="3555"/>
        <v>2598</v>
      </c>
      <c r="BR2453" t="str">
        <f t="shared" si="3556"/>
        <v>event_team_player_1</v>
      </c>
      <c r="BS2453">
        <f>COUNTIFS(S$3:S2453,"="&amp;S2453,AI$3:AI2453,"="&amp;AI2453)</f>
        <v>1</v>
      </c>
      <c r="BT2453" t="str">
        <f>IFERROR(VLOOKUP(BB2453&amp;BU2453&amp;X2453,game_rosters!U:W,3,FALSE),"")</f>
        <v>P100201</v>
      </c>
      <c r="BU2453" t="str">
        <f t="shared" si="3557"/>
        <v>Velodrome</v>
      </c>
    </row>
    <row r="2454" spans="1:73" x14ac:dyDescent="0.2">
      <c r="A2454" t="str">
        <f t="shared" si="3532"/>
        <v/>
      </c>
      <c r="I2454" s="44">
        <v>77</v>
      </c>
      <c r="S2454">
        <v>1267</v>
      </c>
      <c r="T2454" t="s">
        <v>756</v>
      </c>
      <c r="X2454">
        <v>77</v>
      </c>
      <c r="AA2454">
        <f t="shared" si="3489"/>
        <v>2267</v>
      </c>
      <c r="AB2454" t="str">
        <f t="shared" si="3490"/>
        <v/>
      </c>
      <c r="AC2454">
        <f t="shared" si="3528"/>
        <v>2267</v>
      </c>
      <c r="AD2454" s="6">
        <v>3</v>
      </c>
      <c r="AE2454" t="s">
        <v>923</v>
      </c>
      <c r="AF2454" t="s">
        <v>914</v>
      </c>
      <c r="AG2454" t="s">
        <v>756</v>
      </c>
      <c r="AH2454" t="s">
        <v>756</v>
      </c>
      <c r="AI2454" t="str">
        <f t="shared" si="3533"/>
        <v>o</v>
      </c>
      <c r="AJ2454" t="str">
        <f t="shared" si="3534"/>
        <v/>
      </c>
      <c r="AK2454" t="str">
        <f t="shared" si="3535"/>
        <v/>
      </c>
      <c r="AL2454" t="str">
        <f t="shared" si="3536"/>
        <v/>
      </c>
      <c r="AM2454" t="str">
        <f t="shared" si="3537"/>
        <v/>
      </c>
      <c r="AN2454" t="str">
        <f t="shared" si="3538"/>
        <v>Home</v>
      </c>
      <c r="AO2454" t="str">
        <f t="shared" si="3539"/>
        <v>h</v>
      </c>
      <c r="AP2454" t="str">
        <f t="shared" si="3540"/>
        <v/>
      </c>
      <c r="AQ2454" t="str">
        <f t="shared" si="3541"/>
        <v/>
      </c>
      <c r="AR2454" t="str">
        <f t="shared" si="3542"/>
        <v>Home</v>
      </c>
      <c r="AS2454" t="str">
        <f t="shared" si="3543"/>
        <v>h</v>
      </c>
      <c r="AT2454" t="str">
        <f t="shared" si="3544"/>
        <v>Defensive</v>
      </c>
      <c r="AU2454" t="str">
        <f t="shared" si="3545"/>
        <v/>
      </c>
      <c r="AV2454" t="str">
        <f t="shared" si="3546"/>
        <v/>
      </c>
      <c r="AW2454" t="str" cm="1">
        <f t="array" ref="AW2454">IFERROR(IF(O2454&lt;&gt;"",O2454,IF(OR($S2454="",$T2454=""),"",IF(O2454&lt;&gt;"",O2454,IF($T2454&lt;&gt;"",_xlfn._xlws.FILTER(O:O,($BU:$BU=$BU2454)*($I:$I=$I2454)*($T:$T=$T2454)*($S:$S=_xlfn.MINIFS($S:$S,$T:$T,"="&amp;$T2454)),"")))))&amp;"",IF(O2454="","",""))&amp;""</f>
        <v/>
      </c>
      <c r="AX2454" t="str" cm="1">
        <f t="array" ref="AX2454">IFERROR(IF(P2454&lt;&gt;"",P2454,IF(OR($S2454="",$T2454=""),"",IF($T2454&lt;&gt;"",_xlfn._xlws.FILTER(P:P,($BU:$BU=$BU2454)*($I:$I=$I2454)*($T:$T=$T2454)*($S:$S=_xlfn.MINIFS($S:$S,$T:$T,"="&amp;$T2454)),""))))&amp;"",IF(P2454="","",""))&amp;""</f>
        <v/>
      </c>
      <c r="AY2454" t="str" cm="1">
        <f t="array" ref="AY2454">IFERROR(IF(Q2454&lt;&gt;"",Q2454,IF(OR($S2454="",$T2454=""),"",IF($T2454&lt;&gt;"",_xlfn._xlws.FILTER(Q:Q,($BU:$BU=$BU2454)*($I:$I=$I2454)*($T:$T=$T2454)*($S:$S=_xlfn.MINIFS($S:$S,$T:$T,"="&amp;$T2454)),""))))&amp;"",IF(Q2454="","",""))&amp;""</f>
        <v/>
      </c>
      <c r="AZ2454" t="str" cm="1">
        <f t="array" ref="AZ2454">IFERROR(IF(R2454&lt;&gt;"",R2454,IF(OR($S2454="",$T2454=""),"",IF($T2454&lt;&gt;"",_xlfn._xlws.FILTER(R:R,($BU:$BU=$BU2454)*($I:$I=$I2454)*($T:$T=$T2454)*($S:$S=_xlfn.MINIFS($S:$S,$T:$T,"="&amp;$T2454)),""))))&amp;"",IF(R2454="","",""))&amp;""</f>
        <v/>
      </c>
      <c r="BA2454" s="6">
        <f t="shared" si="3547"/>
        <v>214</v>
      </c>
      <c r="BB2454">
        <f t="shared" ref="BB2454:BD2454" si="3574">BB2453</f>
        <v>18987</v>
      </c>
      <c r="BC2454" t="str">
        <f t="shared" si="3574"/>
        <v>Velodrome</v>
      </c>
      <c r="BD2454" t="str">
        <f t="shared" si="3574"/>
        <v>Outlaws</v>
      </c>
      <c r="BE2454" t="s">
        <v>5</v>
      </c>
      <c r="BF2454" t="s">
        <v>236</v>
      </c>
      <c r="BI2454" cm="1">
        <f t="array" aca="1" ref="BI2454" ca="1">IFERROR(_xlfn._xlws.FILTER(shifts!A:A,(shifts!B:B=events!AD2454)*(shifts!AG:AG&gt;=events!BK2454)*(shifts!AH:AH&lt;=events!BL2454)),BI2453)</f>
        <v>87</v>
      </c>
      <c r="BJ2454" s="15">
        <f t="shared" si="3549"/>
        <v>0</v>
      </c>
      <c r="BK2454">
        <f t="shared" si="3550"/>
        <v>785</v>
      </c>
      <c r="BL2454">
        <f t="shared" si="3551"/>
        <v>785</v>
      </c>
      <c r="BM2454" s="15">
        <f>SUMIFS(BJ$2:BJ2454,K$2:K2454,"=Intermission")+SUMIFS(BJ$2:BJ2454,K$2:K2454,"=Timeout")</f>
        <v>143</v>
      </c>
      <c r="BN2454">
        <f t="shared" si="3552"/>
        <v>2303</v>
      </c>
      <c r="BO2454" s="19">
        <f t="shared" si="3553"/>
        <v>2598</v>
      </c>
      <c r="BP2454">
        <f t="shared" si="3554"/>
        <v>2593</v>
      </c>
      <c r="BQ2454" s="17">
        <f t="shared" si="3555"/>
        <v>2598</v>
      </c>
      <c r="BR2454" t="str">
        <f t="shared" si="3556"/>
        <v>opp_team_player_1</v>
      </c>
      <c r="BS2454">
        <f>COUNTIFS(S$3:S2454,"="&amp;S2454,AI$3:AI2454,"="&amp;AI2454)</f>
        <v>1</v>
      </c>
      <c r="BT2454" t="str">
        <f>IFERROR(VLOOKUP(BB2454&amp;BU2454&amp;X2454,game_rosters!U:W,3,FALSE),"")</f>
        <v>P100185</v>
      </c>
      <c r="BU2454" t="str">
        <f t="shared" si="3557"/>
        <v>Outlaws</v>
      </c>
    </row>
    <row r="2455" spans="1:73" x14ac:dyDescent="0.2">
      <c r="A2455">
        <f t="shared" si="3532"/>
        <v>1</v>
      </c>
      <c r="I2455" s="44">
        <v>84</v>
      </c>
      <c r="K2455" t="s">
        <v>13</v>
      </c>
      <c r="L2455" t="s">
        <v>587</v>
      </c>
      <c r="N2455" t="s">
        <v>595</v>
      </c>
      <c r="O2455" t="s">
        <v>948</v>
      </c>
      <c r="Q2455" t="s">
        <v>595</v>
      </c>
      <c r="S2455">
        <v>1268</v>
      </c>
      <c r="T2455" t="s">
        <v>756</v>
      </c>
      <c r="W2455" t="s">
        <v>735</v>
      </c>
      <c r="X2455">
        <v>84</v>
      </c>
      <c r="Z2455">
        <v>1</v>
      </c>
      <c r="AA2455">
        <f t="shared" si="3489"/>
        <v>2268</v>
      </c>
      <c r="AB2455" t="str">
        <f t="shared" si="3490"/>
        <v/>
      </c>
      <c r="AC2455">
        <f t="shared" si="3528"/>
        <v>2268</v>
      </c>
      <c r="AD2455" s="6">
        <v>3</v>
      </c>
      <c r="AE2455" t="s">
        <v>923</v>
      </c>
      <c r="AF2455" t="s">
        <v>915</v>
      </c>
      <c r="AG2455" t="s">
        <v>923</v>
      </c>
      <c r="AH2455" t="s">
        <v>748</v>
      </c>
      <c r="AI2455" t="str">
        <f t="shared" si="3533"/>
        <v>e</v>
      </c>
      <c r="AJ2455" t="str">
        <f t="shared" si="3534"/>
        <v/>
      </c>
      <c r="AK2455" t="str">
        <f t="shared" si="3535"/>
        <v/>
      </c>
      <c r="AL2455" t="str">
        <f t="shared" si="3536"/>
        <v/>
      </c>
      <c r="AM2455" t="str">
        <f t="shared" si="3537"/>
        <v/>
      </c>
      <c r="AN2455" t="str">
        <f t="shared" si="3538"/>
        <v>Home</v>
      </c>
      <c r="AO2455" t="str">
        <f t="shared" si="3539"/>
        <v>h</v>
      </c>
      <c r="AP2455" t="str">
        <f t="shared" si="3540"/>
        <v/>
      </c>
      <c r="AQ2455" t="str">
        <f t="shared" si="3541"/>
        <v/>
      </c>
      <c r="AR2455" t="str">
        <f t="shared" si="3542"/>
        <v>Home</v>
      </c>
      <c r="AS2455" t="str">
        <f t="shared" si="3543"/>
        <v>h</v>
      </c>
      <c r="AT2455" t="str">
        <f t="shared" si="3544"/>
        <v>Offensive</v>
      </c>
      <c r="AU2455" t="str">
        <f t="shared" si="3545"/>
        <v/>
      </c>
      <c r="AV2455" t="str">
        <f t="shared" si="3546"/>
        <v/>
      </c>
      <c r="AW2455" t="str" cm="1">
        <f t="array" ref="AW2455">IFERROR(IF(O2455&lt;&gt;"",O2455,IF(OR($S2455="",$T2455=""),"",IF(O2455&lt;&gt;"",O2455,IF($T2455&lt;&gt;"",_xlfn._xlws.FILTER(O:O,($BU:$BU=$BU2455)*($I:$I=$I2455)*($T:$T=$T2455)*($S:$S=_xlfn.MINIFS($S:$S,$T:$T,"="&amp;$T2455)),"")))))&amp;"",IF(O2455="","",""))&amp;""</f>
        <v>OffensivePlay_Zone-PuckRecoveryFaceoff</v>
      </c>
      <c r="AX2455" t="str" cm="1">
        <f t="array" ref="AX2455">IFERROR(IF(P2455&lt;&gt;"",P2455,IF(OR($S2455="",$T2455=""),"",IF($T2455&lt;&gt;"",_xlfn._xlws.FILTER(P:P,($BU:$BU=$BU2455)*($I:$I=$I2455)*($T:$T=$T2455)*($S:$S=_xlfn.MINIFS($S:$S,$T:$T,"="&amp;$T2455)),""))))&amp;"",IF(P2455="","",""))&amp;""</f>
        <v/>
      </c>
      <c r="AY2455" t="str" cm="1">
        <f t="array" ref="AY2455">IFERROR(IF(Q2455&lt;&gt;"",Q2455,IF(OR($S2455="",$T2455=""),"",IF($T2455&lt;&gt;"",_xlfn._xlws.FILTER(Q:Q,($BU:$BU=$BU2455)*($I:$I=$I2455)*($T:$T=$T2455)*($S:$S=_xlfn.MINIFS($S:$S,$T:$T,"="&amp;$T2455)),""))))&amp;"",IF(Q2455="","",""))&amp;""</f>
        <v>s</v>
      </c>
      <c r="AZ2455" t="str" cm="1">
        <f t="array" ref="AZ2455">IFERROR(IF(R2455&lt;&gt;"",R2455,IF(OR($S2455="",$T2455=""),"",IF($T2455&lt;&gt;"",_xlfn._xlws.FILTER(R:R,($BU:$BU=$BU2455)*($I:$I=$I2455)*($T:$T=$T2455)*($S:$S=_xlfn.MINIFS($S:$S,$T:$T,"="&amp;$T2455)),""))))&amp;"",IF(R2455="","",""))&amp;""</f>
        <v/>
      </c>
      <c r="BA2455" s="6">
        <f t="shared" si="3547"/>
        <v>214</v>
      </c>
      <c r="BB2455">
        <f t="shared" ref="BB2455:BD2455" si="3575">BB2454</f>
        <v>18987</v>
      </c>
      <c r="BC2455" t="str">
        <f t="shared" si="3575"/>
        <v>Velodrome</v>
      </c>
      <c r="BD2455" t="str">
        <f t="shared" si="3575"/>
        <v>Outlaws</v>
      </c>
      <c r="BE2455" t="s">
        <v>13</v>
      </c>
      <c r="BF2455" t="s">
        <v>587</v>
      </c>
      <c r="BI2455" cm="1">
        <f t="array" aca="1" ref="BI2455" ca="1">IFERROR(_xlfn._xlws.FILTER(shifts!A:A,(shifts!B:B=events!AD2455)*(shifts!AG:AG&gt;=events!BK2455)*(shifts!AH:AH&lt;=events!BL2455)),BI2454)</f>
        <v>87</v>
      </c>
      <c r="BJ2455" s="15">
        <f t="shared" si="3549"/>
        <v>2</v>
      </c>
      <c r="BK2455">
        <f t="shared" si="3550"/>
        <v>783</v>
      </c>
      <c r="BL2455">
        <f t="shared" si="3551"/>
        <v>781</v>
      </c>
      <c r="BM2455" s="15">
        <f>SUMIFS(BJ$2:BJ2455,K$2:K2455,"=Intermission")+SUMIFS(BJ$2:BJ2455,K$2:K2455,"=Timeout")</f>
        <v>143</v>
      </c>
      <c r="BN2455">
        <f t="shared" si="3552"/>
        <v>2303</v>
      </c>
      <c r="BO2455" s="19">
        <f t="shared" si="3553"/>
        <v>2600</v>
      </c>
      <c r="BP2455">
        <f t="shared" si="3554"/>
        <v>2595</v>
      </c>
      <c r="BQ2455" s="17">
        <f t="shared" si="3555"/>
        <v>2602</v>
      </c>
      <c r="BR2455" t="str">
        <f t="shared" si="3556"/>
        <v>event_team_player_1</v>
      </c>
      <c r="BS2455">
        <f>COUNTIFS(S$3:S2455,"="&amp;S2455,AI$3:AI2455,"="&amp;AI2455)</f>
        <v>1</v>
      </c>
      <c r="BT2455" t="str">
        <f>IFERROR(VLOOKUP(BB2455&amp;BU2455&amp;X2455,game_rosters!U:W,3,FALSE),"")</f>
        <v>P100198</v>
      </c>
      <c r="BU2455" t="str">
        <f t="shared" si="3557"/>
        <v>Velodrome</v>
      </c>
    </row>
    <row r="2456" spans="1:73" x14ac:dyDescent="0.2">
      <c r="A2456">
        <f t="shared" si="3532"/>
        <v>1</v>
      </c>
      <c r="I2456" s="44">
        <v>84</v>
      </c>
      <c r="K2456" t="s">
        <v>238</v>
      </c>
      <c r="L2456" t="s">
        <v>184</v>
      </c>
      <c r="M2456" t="s">
        <v>88</v>
      </c>
      <c r="N2456" t="s">
        <v>594</v>
      </c>
      <c r="S2456">
        <v>1269</v>
      </c>
      <c r="T2456" t="s">
        <v>756</v>
      </c>
      <c r="W2456" t="s">
        <v>735</v>
      </c>
      <c r="X2456">
        <v>84</v>
      </c>
      <c r="Z2456">
        <v>1</v>
      </c>
      <c r="AA2456">
        <f t="shared" si="3489"/>
        <v>2269</v>
      </c>
      <c r="AB2456" t="str">
        <f t="shared" si="3490"/>
        <v/>
      </c>
      <c r="AC2456">
        <f t="shared" si="3528"/>
        <v>2269</v>
      </c>
      <c r="AD2456" s="6">
        <v>3</v>
      </c>
      <c r="AE2456" t="s">
        <v>923</v>
      </c>
      <c r="AF2456" t="s">
        <v>748</v>
      </c>
      <c r="AG2456" t="s">
        <v>923</v>
      </c>
      <c r="AH2456" t="s">
        <v>413</v>
      </c>
      <c r="AI2456" t="str">
        <f t="shared" si="3533"/>
        <v>e</v>
      </c>
      <c r="AJ2456" t="str">
        <f t="shared" si="3534"/>
        <v/>
      </c>
      <c r="AK2456" t="str">
        <f t="shared" si="3535"/>
        <v/>
      </c>
      <c r="AL2456" t="str">
        <f t="shared" si="3536"/>
        <v/>
      </c>
      <c r="AM2456" t="str">
        <f t="shared" si="3537"/>
        <v/>
      </c>
      <c r="AN2456" t="str">
        <f t="shared" si="3538"/>
        <v>Home</v>
      </c>
      <c r="AO2456" t="str">
        <f t="shared" si="3539"/>
        <v>h</v>
      </c>
      <c r="AP2456" t="str">
        <f t="shared" si="3540"/>
        <v/>
      </c>
      <c r="AQ2456" t="str">
        <f t="shared" si="3541"/>
        <v/>
      </c>
      <c r="AR2456" t="str">
        <f t="shared" si="3542"/>
        <v>Home</v>
      </c>
      <c r="AS2456" t="str">
        <f t="shared" si="3543"/>
        <v>h</v>
      </c>
      <c r="AT2456" t="str">
        <f t="shared" si="3544"/>
        <v>Offensive</v>
      </c>
      <c r="AU2456" t="str">
        <f t="shared" si="3545"/>
        <v/>
      </c>
      <c r="AV2456" t="str">
        <f t="shared" si="3546"/>
        <v/>
      </c>
      <c r="AW2456" t="str" cm="1">
        <f t="array" ref="AW2456">IFERROR(IF(O2456&lt;&gt;"",O2456,IF(OR($S2456="",$T2456=""),"",IF(O2456&lt;&gt;"",O2456,IF($T2456&lt;&gt;"",_xlfn._xlws.FILTER(O:O,($BU:$BU=$BU2456)*($I:$I=$I2456)*($T:$T=$T2456)*($S:$S=_xlfn.MINIFS($S:$S,$T:$T,"="&amp;$T2456)),"")))))&amp;"",IF(O2456="","",""))&amp;""</f>
        <v/>
      </c>
      <c r="AX2456" t="str" cm="1">
        <f t="array" ref="AX2456">IFERROR(IF(P2456&lt;&gt;"",P2456,IF(OR($S2456="",$T2456=""),"",IF($T2456&lt;&gt;"",_xlfn._xlws.FILTER(P:P,($BU:$BU=$BU2456)*($I:$I=$I2456)*($T:$T=$T2456)*($S:$S=_xlfn.MINIFS($S:$S,$T:$T,"="&amp;$T2456)),""))))&amp;"",IF(P2456="","",""))&amp;""</f>
        <v/>
      </c>
      <c r="AY2456" t="str" cm="1">
        <f t="array" ref="AY2456">IFERROR(IF(Q2456&lt;&gt;"",Q2456,IF(OR($S2456="",$T2456=""),"",IF($T2456&lt;&gt;"",_xlfn._xlws.FILTER(Q:Q,($BU:$BU=$BU2456)*($I:$I=$I2456)*($T:$T=$T2456)*($S:$S=_xlfn.MINIFS($S:$S,$T:$T,"="&amp;$T2456)),""))))&amp;"",IF(Q2456="","",""))&amp;""</f>
        <v/>
      </c>
      <c r="AZ2456" t="str" cm="1">
        <f t="array" ref="AZ2456">IFERROR(IF(R2456&lt;&gt;"",R2456,IF(OR($S2456="",$T2456=""),"",IF($T2456&lt;&gt;"",_xlfn._xlws.FILTER(R:R,($BU:$BU=$BU2456)*($I:$I=$I2456)*($T:$T=$T2456)*($S:$S=_xlfn.MINIFS($S:$S,$T:$T,"="&amp;$T2456)),""))))&amp;"",IF(R2456="","",""))&amp;""</f>
        <v/>
      </c>
      <c r="BA2456" s="6">
        <f t="shared" si="3547"/>
        <v>215</v>
      </c>
      <c r="BB2456">
        <f t="shared" ref="BB2456:BD2456" si="3576">BB2455</f>
        <v>18987</v>
      </c>
      <c r="BC2456" t="str">
        <f t="shared" si="3576"/>
        <v>Velodrome</v>
      </c>
      <c r="BD2456" t="str">
        <f t="shared" si="3576"/>
        <v>Outlaws</v>
      </c>
      <c r="BE2456" t="s">
        <v>238</v>
      </c>
      <c r="BF2456" t="s">
        <v>184</v>
      </c>
      <c r="BI2456" cm="1">
        <f t="array" aca="1" ref="BI2456" ca="1">IFERROR(_xlfn._xlws.FILTER(shifts!A:A,(shifts!B:B=events!AD2456)*(shifts!AG:AG&gt;=events!BK2456)*(shifts!AH:AH&lt;=events!BL2456)),BI2455)</f>
        <v>87</v>
      </c>
      <c r="BJ2456" s="15">
        <f t="shared" si="3549"/>
        <v>1</v>
      </c>
      <c r="BK2456">
        <f t="shared" si="3550"/>
        <v>781</v>
      </c>
      <c r="BL2456">
        <f t="shared" si="3551"/>
        <v>780</v>
      </c>
      <c r="BM2456" s="15">
        <f>SUMIFS(BJ$2:BJ2456,K$2:K2456,"=Intermission")+SUMIFS(BJ$2:BJ2456,K$2:K2456,"=Timeout")</f>
        <v>143</v>
      </c>
      <c r="BN2456">
        <f t="shared" si="3552"/>
        <v>2303</v>
      </c>
      <c r="BO2456" s="19">
        <f t="shared" si="3553"/>
        <v>2602</v>
      </c>
      <c r="BP2456">
        <f t="shared" si="3554"/>
        <v>2597</v>
      </c>
      <c r="BQ2456" s="17">
        <f t="shared" si="3555"/>
        <v>2603</v>
      </c>
      <c r="BR2456" t="str">
        <f t="shared" si="3556"/>
        <v>event_team_player_1</v>
      </c>
      <c r="BS2456">
        <f>COUNTIFS(S$3:S2456,"="&amp;S2456,AI$3:AI2456,"="&amp;AI2456)</f>
        <v>1</v>
      </c>
      <c r="BT2456" t="str">
        <f>IFERROR(VLOOKUP(BB2456&amp;BU2456&amp;X2456,game_rosters!U:W,3,FALSE),"")</f>
        <v>P100198</v>
      </c>
      <c r="BU2456" t="str">
        <f t="shared" si="3557"/>
        <v>Velodrome</v>
      </c>
    </row>
    <row r="2457" spans="1:73" x14ac:dyDescent="0.2">
      <c r="A2457">
        <f t="shared" si="3532"/>
        <v>1</v>
      </c>
      <c r="I2457" s="44">
        <v>44</v>
      </c>
      <c r="K2457" t="s">
        <v>9</v>
      </c>
      <c r="L2457" t="s">
        <v>183</v>
      </c>
      <c r="M2457" t="s">
        <v>80</v>
      </c>
      <c r="N2457" t="s">
        <v>595</v>
      </c>
      <c r="O2457" t="s">
        <v>601</v>
      </c>
      <c r="Q2457" t="s">
        <v>595</v>
      </c>
      <c r="R2457" s="51">
        <v>1</v>
      </c>
      <c r="S2457">
        <v>1270</v>
      </c>
      <c r="T2457" t="s">
        <v>756</v>
      </c>
      <c r="W2457" t="s">
        <v>731</v>
      </c>
      <c r="X2457">
        <v>44</v>
      </c>
      <c r="Z2457">
        <v>1</v>
      </c>
      <c r="AA2457">
        <f t="shared" si="3489"/>
        <v>2270</v>
      </c>
      <c r="AB2457" t="str">
        <f t="shared" si="3490"/>
        <v/>
      </c>
      <c r="AC2457">
        <f t="shared" si="3528"/>
        <v>2270</v>
      </c>
      <c r="AD2457" s="6">
        <v>3</v>
      </c>
      <c r="AE2457" t="s">
        <v>923</v>
      </c>
      <c r="AF2457" t="s">
        <v>413</v>
      </c>
      <c r="AG2457" t="s">
        <v>756</v>
      </c>
      <c r="AH2457" t="s">
        <v>756</v>
      </c>
      <c r="AI2457" t="str">
        <f t="shared" si="3533"/>
        <v>e</v>
      </c>
      <c r="AJ2457" t="str">
        <f t="shared" si="3534"/>
        <v/>
      </c>
      <c r="AK2457" t="str">
        <f t="shared" si="3535"/>
        <v/>
      </c>
      <c r="AL2457" t="str">
        <f t="shared" si="3536"/>
        <v/>
      </c>
      <c r="AM2457" t="str">
        <f t="shared" si="3537"/>
        <v/>
      </c>
      <c r="AN2457" t="str">
        <f t="shared" si="3538"/>
        <v>Away</v>
      </c>
      <c r="AO2457" t="str">
        <f t="shared" si="3539"/>
        <v>a</v>
      </c>
      <c r="AP2457" t="str">
        <f t="shared" si="3540"/>
        <v/>
      </c>
      <c r="AQ2457" t="str">
        <f t="shared" si="3541"/>
        <v/>
      </c>
      <c r="AR2457" t="str">
        <f t="shared" si="3542"/>
        <v>Away</v>
      </c>
      <c r="AS2457" t="str">
        <f t="shared" si="3543"/>
        <v>a</v>
      </c>
      <c r="AT2457" t="str">
        <f t="shared" si="3544"/>
        <v>Defensive</v>
      </c>
      <c r="AU2457" t="str">
        <f t="shared" si="3545"/>
        <v/>
      </c>
      <c r="AV2457" t="str">
        <f t="shared" si="3546"/>
        <v/>
      </c>
      <c r="AW2457" t="str" cm="1">
        <f t="array" ref="AW2457">IFERROR(IF(O2457&lt;&gt;"",O2457,IF(OR($S2457="",$T2457=""),"",IF(O2457&lt;&gt;"",O2457,IF($T2457&lt;&gt;"",_xlfn._xlws.FILTER(O:O,($BU:$BU=$BU2457)*($I:$I=$I2457)*($T:$T=$T2457)*($S:$S=_xlfn.MINIFS($S:$S,$T:$T,"="&amp;$T2457)),"")))))&amp;"",IF(O2457="","",""))&amp;""</f>
        <v>Defensive_PlayPossession-PokeCheck</v>
      </c>
      <c r="AX2457" t="str" cm="1">
        <f t="array" ref="AX2457">IFERROR(IF(P2457&lt;&gt;"",P2457,IF(OR($S2457="",$T2457=""),"",IF($T2457&lt;&gt;"",_xlfn._xlws.FILTER(P:P,($BU:$BU=$BU2457)*($I:$I=$I2457)*($T:$T=$T2457)*($S:$S=_xlfn.MINIFS($S:$S,$T:$T,"="&amp;$T2457)),""))))&amp;"",IF(P2457="","",""))&amp;""</f>
        <v/>
      </c>
      <c r="AY2457" t="str" cm="1">
        <f t="array" ref="AY2457">IFERROR(IF(Q2457&lt;&gt;"",Q2457,IF(OR($S2457="",$T2457=""),"",IF($T2457&lt;&gt;"",_xlfn._xlws.FILTER(Q:Q,($BU:$BU=$BU2457)*($I:$I=$I2457)*($T:$T=$T2457)*($S:$S=_xlfn.MINIFS($S:$S,$T:$T,"="&amp;$T2457)),""))))&amp;"",IF(Q2457="","",""))&amp;""</f>
        <v>s</v>
      </c>
      <c r="AZ2457" t="str" cm="1">
        <f t="array" ref="AZ2457">IFERROR(IF(R2457&lt;&gt;"",R2457,IF(OR($S2457="",$T2457=""),"",IF($T2457&lt;&gt;"",_xlfn._xlws.FILTER(R:R,($BU:$BU=$BU2457)*($I:$I=$I2457)*($T:$T=$T2457)*($S:$S=_xlfn.MINIFS($S:$S,$T:$T,"="&amp;$T2457)),""))))&amp;"",IF(R2457="","",""))&amp;""</f>
        <v>1</v>
      </c>
      <c r="BA2457" s="6">
        <f t="shared" si="3547"/>
        <v>215</v>
      </c>
      <c r="BB2457">
        <f t="shared" ref="BB2457:BD2457" si="3577">BB2456</f>
        <v>18987</v>
      </c>
      <c r="BC2457" t="str">
        <f t="shared" si="3577"/>
        <v>Velodrome</v>
      </c>
      <c r="BD2457" t="str">
        <f t="shared" si="3577"/>
        <v>Outlaws</v>
      </c>
      <c r="BE2457" t="s">
        <v>9</v>
      </c>
      <c r="BF2457" t="s">
        <v>183</v>
      </c>
      <c r="BI2457" cm="1">
        <f t="array" aca="1" ref="BI2457" ca="1">IFERROR(_xlfn._xlws.FILTER(shifts!A:A,(shifts!B:B=events!AD2457)*(shifts!AG:AG&gt;=events!BK2457)*(shifts!AH:AH&lt;=events!BL2457)),BI2456)</f>
        <v>87</v>
      </c>
      <c r="BJ2457" s="15">
        <f t="shared" si="3549"/>
        <v>0</v>
      </c>
      <c r="BK2457">
        <f t="shared" si="3550"/>
        <v>780</v>
      </c>
      <c r="BL2457">
        <f t="shared" si="3551"/>
        <v>780</v>
      </c>
      <c r="BM2457" s="15">
        <f>SUMIFS(BJ$2:BJ2457,K$2:K2457,"=Intermission")+SUMIFS(BJ$2:BJ2457,K$2:K2457,"=Timeout")</f>
        <v>143</v>
      </c>
      <c r="BN2457">
        <f t="shared" si="3552"/>
        <v>2303</v>
      </c>
      <c r="BO2457" s="19">
        <f t="shared" si="3553"/>
        <v>2603</v>
      </c>
      <c r="BP2457">
        <f t="shared" si="3554"/>
        <v>2598</v>
      </c>
      <c r="BQ2457" s="17">
        <f t="shared" si="3555"/>
        <v>2603</v>
      </c>
      <c r="BR2457" t="str">
        <f t="shared" si="3556"/>
        <v>event_team_player_1</v>
      </c>
      <c r="BS2457">
        <f>COUNTIFS(S$3:S2457,"="&amp;S2457,AI$3:AI2457,"="&amp;AI2457)</f>
        <v>1</v>
      </c>
      <c r="BT2457" t="str">
        <f>IFERROR(VLOOKUP(BB2457&amp;BU2457&amp;X2457,game_rosters!U:W,3,FALSE),"")</f>
        <v>P100033</v>
      </c>
      <c r="BU2457" t="str">
        <f t="shared" si="3557"/>
        <v>Outlaws</v>
      </c>
    </row>
    <row r="2458" spans="1:73" x14ac:dyDescent="0.2">
      <c r="A2458" t="str">
        <f t="shared" si="3532"/>
        <v/>
      </c>
      <c r="I2458" s="44">
        <v>84</v>
      </c>
      <c r="R2458" s="51">
        <v>1</v>
      </c>
      <c r="S2458">
        <v>1270</v>
      </c>
      <c r="T2458" t="s">
        <v>756</v>
      </c>
      <c r="X2458">
        <v>84</v>
      </c>
      <c r="AA2458">
        <f t="shared" si="3489"/>
        <v>2270</v>
      </c>
      <c r="AB2458" t="str">
        <f t="shared" si="3490"/>
        <v/>
      </c>
      <c r="AC2458">
        <f t="shared" si="3528"/>
        <v>2270</v>
      </c>
      <c r="AD2458" s="6">
        <v>3</v>
      </c>
      <c r="AE2458" t="s">
        <v>923</v>
      </c>
      <c r="AF2458" t="s">
        <v>413</v>
      </c>
      <c r="AG2458" t="s">
        <v>756</v>
      </c>
      <c r="AH2458" t="s">
        <v>756</v>
      </c>
      <c r="AI2458" t="str">
        <f t="shared" si="3533"/>
        <v>o</v>
      </c>
      <c r="AJ2458" t="str">
        <f t="shared" si="3534"/>
        <v/>
      </c>
      <c r="AK2458" t="str">
        <f t="shared" si="3535"/>
        <v/>
      </c>
      <c r="AL2458" t="str">
        <f t="shared" si="3536"/>
        <v/>
      </c>
      <c r="AM2458" t="str">
        <f t="shared" si="3537"/>
        <v/>
      </c>
      <c r="AN2458" t="str">
        <f t="shared" si="3538"/>
        <v>Away</v>
      </c>
      <c r="AO2458" t="str">
        <f t="shared" si="3539"/>
        <v>a</v>
      </c>
      <c r="AP2458" t="str">
        <f t="shared" si="3540"/>
        <v/>
      </c>
      <c r="AQ2458" t="str">
        <f t="shared" si="3541"/>
        <v/>
      </c>
      <c r="AR2458" t="str">
        <f t="shared" si="3542"/>
        <v>Away</v>
      </c>
      <c r="AS2458" t="str">
        <f t="shared" si="3543"/>
        <v>a</v>
      </c>
      <c r="AT2458" t="str">
        <f t="shared" si="3544"/>
        <v>Offensive</v>
      </c>
      <c r="AU2458" t="str">
        <f t="shared" si="3545"/>
        <v/>
      </c>
      <c r="AV2458" t="str">
        <f t="shared" si="3546"/>
        <v/>
      </c>
      <c r="AW2458" t="str" cm="1">
        <f t="array" ref="AW2458">IFERROR(IF(O2458&lt;&gt;"",O2458,IF(OR($S2458="",$T2458=""),"",IF(O2458&lt;&gt;"",O2458,IF($T2458&lt;&gt;"",_xlfn._xlws.FILTER(O:O,($BU:$BU=$BU2458)*($I:$I=$I2458)*($T:$T=$T2458)*($S:$S=_xlfn.MINIFS($S:$S,$T:$T,"="&amp;$T2458)),"")))))&amp;"",IF(O2458="","",""))&amp;""</f>
        <v/>
      </c>
      <c r="AX2458" t="str" cm="1">
        <f t="array" ref="AX2458">IFERROR(IF(P2458&lt;&gt;"",P2458,IF(OR($S2458="",$T2458=""),"",IF($T2458&lt;&gt;"",_xlfn._xlws.FILTER(P:P,($BU:$BU=$BU2458)*($I:$I=$I2458)*($T:$T=$T2458)*($S:$S=_xlfn.MINIFS($S:$S,$T:$T,"="&amp;$T2458)),""))))&amp;"",IF(P2458="","",""))&amp;""</f>
        <v/>
      </c>
      <c r="AY2458" t="str" cm="1">
        <f t="array" ref="AY2458">IFERROR(IF(Q2458&lt;&gt;"",Q2458,IF(OR($S2458="",$T2458=""),"",IF($T2458&lt;&gt;"",_xlfn._xlws.FILTER(Q:Q,($BU:$BU=$BU2458)*($I:$I=$I2458)*($T:$T=$T2458)*($S:$S=_xlfn.MINIFS($S:$S,$T:$T,"="&amp;$T2458)),""))))&amp;"",IF(Q2458="","",""))&amp;""</f>
        <v/>
      </c>
      <c r="AZ2458" t="str" cm="1">
        <f t="array" ref="AZ2458">IFERROR(IF(R2458&lt;&gt;"",R2458,IF(OR($S2458="",$T2458=""),"",IF($T2458&lt;&gt;"",_xlfn._xlws.FILTER(R:R,($BU:$BU=$BU2458)*($I:$I=$I2458)*($T:$T=$T2458)*($S:$S=_xlfn.MINIFS($S:$S,$T:$T,"="&amp;$T2458)),""))))&amp;"",IF(R2458="","",""))&amp;""</f>
        <v>1</v>
      </c>
      <c r="BA2458" s="6">
        <f t="shared" si="3547"/>
        <v>215</v>
      </c>
      <c r="BB2458">
        <f t="shared" ref="BB2458:BD2458" si="3578">BB2457</f>
        <v>18987</v>
      </c>
      <c r="BC2458" t="str">
        <f t="shared" si="3578"/>
        <v>Velodrome</v>
      </c>
      <c r="BD2458" t="str">
        <f t="shared" si="3578"/>
        <v>Outlaws</v>
      </c>
      <c r="BE2458" t="s">
        <v>9</v>
      </c>
      <c r="BF2458" t="s">
        <v>183</v>
      </c>
      <c r="BI2458" cm="1">
        <f t="array" aca="1" ref="BI2458" ca="1">IFERROR(_xlfn._xlws.FILTER(shifts!A:A,(shifts!B:B=events!AD2458)*(shifts!AG:AG&gt;=events!BK2458)*(shifts!AH:AH&lt;=events!BL2458)),BI2457)</f>
        <v>87</v>
      </c>
      <c r="BJ2458" s="15">
        <f t="shared" si="3549"/>
        <v>0</v>
      </c>
      <c r="BK2458">
        <f t="shared" si="3550"/>
        <v>780</v>
      </c>
      <c r="BL2458">
        <f t="shared" si="3551"/>
        <v>780</v>
      </c>
      <c r="BM2458" s="15">
        <f>SUMIFS(BJ$2:BJ2458,K$2:K2458,"=Intermission")+SUMIFS(BJ$2:BJ2458,K$2:K2458,"=Timeout")</f>
        <v>143</v>
      </c>
      <c r="BN2458">
        <f t="shared" si="3552"/>
        <v>2303</v>
      </c>
      <c r="BO2458" s="19">
        <f t="shared" si="3553"/>
        <v>2603</v>
      </c>
      <c r="BP2458">
        <f t="shared" si="3554"/>
        <v>2598</v>
      </c>
      <c r="BQ2458" s="17">
        <f t="shared" si="3555"/>
        <v>2603</v>
      </c>
      <c r="BR2458" t="str">
        <f t="shared" si="3556"/>
        <v>opp_team_player_1</v>
      </c>
      <c r="BS2458">
        <f>COUNTIFS(S$3:S2458,"="&amp;S2458,AI$3:AI2458,"="&amp;AI2458)</f>
        <v>1</v>
      </c>
      <c r="BT2458" t="str">
        <f>IFERROR(VLOOKUP(BB2458&amp;BU2458&amp;X2458,game_rosters!U:W,3,FALSE),"")</f>
        <v>P100198</v>
      </c>
      <c r="BU2458" t="str">
        <f t="shared" si="3557"/>
        <v>Velodrome</v>
      </c>
    </row>
    <row r="2459" spans="1:73" x14ac:dyDescent="0.2">
      <c r="A2459">
        <f t="shared" si="3532"/>
        <v>1</v>
      </c>
      <c r="I2459" s="44">
        <v>77</v>
      </c>
      <c r="K2459" t="s">
        <v>13</v>
      </c>
      <c r="L2459" t="s">
        <v>586</v>
      </c>
      <c r="N2459" t="s">
        <v>595</v>
      </c>
      <c r="O2459" t="s">
        <v>600</v>
      </c>
      <c r="Q2459" t="s">
        <v>595</v>
      </c>
      <c r="R2459" s="51">
        <v>1</v>
      </c>
      <c r="S2459">
        <v>1271</v>
      </c>
      <c r="T2459" t="s">
        <v>756</v>
      </c>
      <c r="W2459" t="s">
        <v>731</v>
      </c>
      <c r="X2459">
        <v>77</v>
      </c>
      <c r="Z2459">
        <v>1</v>
      </c>
      <c r="AA2459">
        <f t="shared" si="3489"/>
        <v>2271</v>
      </c>
      <c r="AB2459" t="str">
        <f t="shared" si="3490"/>
        <v/>
      </c>
      <c r="AC2459">
        <f t="shared" si="3528"/>
        <v>2271</v>
      </c>
      <c r="AD2459" s="6">
        <v>3</v>
      </c>
      <c r="AE2459" t="s">
        <v>746</v>
      </c>
      <c r="AF2459" t="s">
        <v>938</v>
      </c>
      <c r="AG2459" t="s">
        <v>746</v>
      </c>
      <c r="AH2459" t="s">
        <v>920</v>
      </c>
      <c r="AI2459" t="str">
        <f t="shared" si="3533"/>
        <v>e</v>
      </c>
      <c r="AJ2459" t="str">
        <f t="shared" si="3534"/>
        <v/>
      </c>
      <c r="AK2459" t="str">
        <f t="shared" si="3535"/>
        <v/>
      </c>
      <c r="AL2459" t="str">
        <f t="shared" si="3536"/>
        <v/>
      </c>
      <c r="AM2459" t="str">
        <f t="shared" si="3537"/>
        <v/>
      </c>
      <c r="AN2459" t="str">
        <f t="shared" si="3538"/>
        <v>Away</v>
      </c>
      <c r="AO2459" t="str">
        <f t="shared" si="3539"/>
        <v>a</v>
      </c>
      <c r="AP2459" t="str">
        <f t="shared" si="3540"/>
        <v/>
      </c>
      <c r="AQ2459" t="str">
        <f t="shared" si="3541"/>
        <v/>
      </c>
      <c r="AR2459" t="str">
        <f t="shared" si="3542"/>
        <v>Away</v>
      </c>
      <c r="AS2459" t="str">
        <f t="shared" si="3543"/>
        <v>a</v>
      </c>
      <c r="AT2459" t="str">
        <f t="shared" si="3544"/>
        <v>Offensive</v>
      </c>
      <c r="AU2459" t="str">
        <f t="shared" si="3545"/>
        <v/>
      </c>
      <c r="AV2459" t="str">
        <f t="shared" si="3546"/>
        <v/>
      </c>
      <c r="AW2459" t="str" cm="1">
        <f t="array" ref="AW2459">IFERROR(IF(O2459&lt;&gt;"",O2459,IF(OR($S2459="",$T2459=""),"",IF(O2459&lt;&gt;"",O2459,IF($T2459&lt;&gt;"",_xlfn._xlws.FILTER(O:O,($BU:$BU=$BU2459)*($I:$I=$I2459)*($T:$T=$T2459)*($S:$S=_xlfn.MINIFS($S:$S,$T:$T,"="&amp;$T2459)),"")))))&amp;"",IF(O2459="","",""))&amp;""</f>
        <v>OffensivePlay_Zone-PuckRetreivalTurnover</v>
      </c>
      <c r="AX2459" t="str" cm="1">
        <f t="array" ref="AX2459">IFERROR(IF(P2459&lt;&gt;"",P2459,IF(OR($S2459="",$T2459=""),"",IF($T2459&lt;&gt;"",_xlfn._xlws.FILTER(P:P,($BU:$BU=$BU2459)*($I:$I=$I2459)*($T:$T=$T2459)*($S:$S=_xlfn.MINIFS($S:$S,$T:$T,"="&amp;$T2459)),""))))&amp;"",IF(P2459="","",""))&amp;""</f>
        <v/>
      </c>
      <c r="AY2459" t="str" cm="1">
        <f t="array" ref="AY2459">IFERROR(IF(Q2459&lt;&gt;"",Q2459,IF(OR($S2459="",$T2459=""),"",IF($T2459&lt;&gt;"",_xlfn._xlws.FILTER(Q:Q,($BU:$BU=$BU2459)*($I:$I=$I2459)*($T:$T=$T2459)*($S:$S=_xlfn.MINIFS($S:$S,$T:$T,"="&amp;$T2459)),""))))&amp;"",IF(Q2459="","",""))&amp;""</f>
        <v>s</v>
      </c>
      <c r="AZ2459" t="str" cm="1">
        <f t="array" ref="AZ2459">IFERROR(IF(R2459&lt;&gt;"",R2459,IF(OR($S2459="",$T2459=""),"",IF($T2459&lt;&gt;"",_xlfn._xlws.FILTER(R:R,($BU:$BU=$BU2459)*($I:$I=$I2459)*($T:$T=$T2459)*($S:$S=_xlfn.MINIFS($S:$S,$T:$T,"="&amp;$T2459)),""))))&amp;"",IF(R2459="","",""))&amp;""</f>
        <v>1</v>
      </c>
      <c r="BA2459" s="6">
        <f t="shared" si="3547"/>
        <v>215</v>
      </c>
      <c r="BB2459">
        <f t="shared" ref="BB2459:BD2459" si="3579">BB2458</f>
        <v>18987</v>
      </c>
      <c r="BC2459" t="str">
        <f t="shared" si="3579"/>
        <v>Velodrome</v>
      </c>
      <c r="BD2459" t="str">
        <f t="shared" si="3579"/>
        <v>Outlaws</v>
      </c>
      <c r="BE2459" t="s">
        <v>13</v>
      </c>
      <c r="BF2459" t="s">
        <v>586</v>
      </c>
      <c r="BI2459" cm="1">
        <f t="array" aca="1" ref="BI2459" ca="1">IFERROR(_xlfn._xlws.FILTER(shifts!A:A,(shifts!B:B=events!AD2459)*(shifts!AG:AG&gt;=events!BK2459)*(shifts!AH:AH&lt;=events!BL2459)),BI2458)</f>
        <v>87</v>
      </c>
      <c r="BJ2459" s="15">
        <f t="shared" si="3549"/>
        <v>4</v>
      </c>
      <c r="BK2459">
        <f t="shared" si="3550"/>
        <v>778</v>
      </c>
      <c r="BL2459">
        <f t="shared" si="3551"/>
        <v>774</v>
      </c>
      <c r="BM2459" s="15">
        <f>SUMIFS(BJ$2:BJ2459,K$2:K2459,"=Intermission")+SUMIFS(BJ$2:BJ2459,K$2:K2459,"=Timeout")</f>
        <v>143</v>
      </c>
      <c r="BN2459">
        <f t="shared" si="3552"/>
        <v>2303</v>
      </c>
      <c r="BO2459" s="19">
        <f t="shared" si="3553"/>
        <v>2605</v>
      </c>
      <c r="BP2459">
        <f t="shared" si="3554"/>
        <v>2600</v>
      </c>
      <c r="BQ2459" s="17">
        <f t="shared" si="3555"/>
        <v>2609</v>
      </c>
      <c r="BR2459" t="str">
        <f t="shared" si="3556"/>
        <v>event_team_player_1</v>
      </c>
      <c r="BS2459">
        <f>COUNTIFS(S$3:S2459,"="&amp;S2459,AI$3:AI2459,"="&amp;AI2459)</f>
        <v>1</v>
      </c>
      <c r="BT2459" t="str">
        <f>IFERROR(VLOOKUP(BB2459&amp;BU2459&amp;X2459,game_rosters!U:W,3,FALSE),"")</f>
        <v>P100185</v>
      </c>
      <c r="BU2459" t="str">
        <f t="shared" si="3557"/>
        <v>Outlaws</v>
      </c>
    </row>
    <row r="2460" spans="1:73" x14ac:dyDescent="0.2">
      <c r="A2460" t="str">
        <f t="shared" si="3532"/>
        <v/>
      </c>
      <c r="I2460" s="44">
        <v>84</v>
      </c>
      <c r="O2460" t="s">
        <v>647</v>
      </c>
      <c r="R2460" s="51">
        <v>1</v>
      </c>
      <c r="S2460">
        <v>1271</v>
      </c>
      <c r="T2460" t="s">
        <v>756</v>
      </c>
      <c r="X2460">
        <v>84</v>
      </c>
      <c r="AA2460">
        <f t="shared" si="3489"/>
        <v>2271</v>
      </c>
      <c r="AB2460" t="str">
        <f t="shared" si="3490"/>
        <v/>
      </c>
      <c r="AC2460">
        <f t="shared" si="3528"/>
        <v>2271</v>
      </c>
      <c r="AD2460" s="6">
        <v>3</v>
      </c>
      <c r="AE2460" t="s">
        <v>746</v>
      </c>
      <c r="AF2460" t="s">
        <v>938</v>
      </c>
      <c r="AG2460" t="s">
        <v>746</v>
      </c>
      <c r="AH2460" t="s">
        <v>920</v>
      </c>
      <c r="AI2460" t="str">
        <f t="shared" si="3533"/>
        <v>o</v>
      </c>
      <c r="AJ2460" t="str">
        <f t="shared" si="3534"/>
        <v/>
      </c>
      <c r="AK2460" t="str">
        <f t="shared" si="3535"/>
        <v/>
      </c>
      <c r="AL2460" t="str">
        <f t="shared" si="3536"/>
        <v/>
      </c>
      <c r="AM2460" t="str">
        <f t="shared" si="3537"/>
        <v/>
      </c>
      <c r="AN2460" t="str">
        <f t="shared" si="3538"/>
        <v>Away</v>
      </c>
      <c r="AO2460" t="str">
        <f t="shared" si="3539"/>
        <v>a</v>
      </c>
      <c r="AP2460" t="str">
        <f t="shared" si="3540"/>
        <v/>
      </c>
      <c r="AQ2460" t="str">
        <f t="shared" si="3541"/>
        <v/>
      </c>
      <c r="AR2460" t="str">
        <f t="shared" si="3542"/>
        <v>Away</v>
      </c>
      <c r="AS2460" t="str">
        <f t="shared" si="3543"/>
        <v>a</v>
      </c>
      <c r="AT2460" t="str">
        <f t="shared" si="3544"/>
        <v>Defensive</v>
      </c>
      <c r="AU2460" t="str">
        <f t="shared" si="3545"/>
        <v/>
      </c>
      <c r="AV2460" t="str">
        <f t="shared" si="3546"/>
        <v/>
      </c>
      <c r="AW2460" t="str" cm="1">
        <f t="array" ref="AW2460">IFERROR(IF(O2460&lt;&gt;"",O2460,IF(OR($S2460="",$T2460=""),"",IF(O2460&lt;&gt;"",O2460,IF($T2460&lt;&gt;"",_xlfn._xlws.FILTER(O:O,($BU:$BU=$BU2460)*($I:$I=$I2460)*($T:$T=$T2460)*($S:$S=_xlfn.MINIFS($S:$S,$T:$T,"="&amp;$T2460)),"")))))&amp;"",IF(O2460="","",""))&amp;""</f>
        <v>Defensive_PlayPossession-Surf</v>
      </c>
      <c r="AX2460" t="str" cm="1">
        <f t="array" ref="AX2460">IFERROR(IF(P2460&lt;&gt;"",P2460,IF(OR($S2460="",$T2460=""),"",IF($T2460&lt;&gt;"",_xlfn._xlws.FILTER(P:P,($BU:$BU=$BU2460)*($I:$I=$I2460)*($T:$T=$T2460)*($S:$S=_xlfn.MINIFS($S:$S,$T:$T,"="&amp;$T2460)),""))))&amp;"",IF(P2460="","",""))&amp;""</f>
        <v/>
      </c>
      <c r="AY2460" t="str" cm="1">
        <f t="array" ref="AY2460">IFERROR(IF(Q2460&lt;&gt;"",Q2460,IF(OR($S2460="",$T2460=""),"",IF($T2460&lt;&gt;"",_xlfn._xlws.FILTER(Q:Q,($BU:$BU=$BU2460)*($I:$I=$I2460)*($T:$T=$T2460)*($S:$S=_xlfn.MINIFS($S:$S,$T:$T,"="&amp;$T2460)),""))))&amp;"",IF(Q2460="","",""))&amp;""</f>
        <v/>
      </c>
      <c r="AZ2460" t="str" cm="1">
        <f t="array" ref="AZ2460">IFERROR(IF(R2460&lt;&gt;"",R2460,IF(OR($S2460="",$T2460=""),"",IF($T2460&lt;&gt;"",_xlfn._xlws.FILTER(R:R,($BU:$BU=$BU2460)*($I:$I=$I2460)*($T:$T=$T2460)*($S:$S=_xlfn.MINIFS($S:$S,$T:$T,"="&amp;$T2460)),""))))&amp;"",IF(R2460="","",""))&amp;""</f>
        <v>1</v>
      </c>
      <c r="BA2460" s="6">
        <f t="shared" si="3547"/>
        <v>215</v>
      </c>
      <c r="BB2460">
        <f t="shared" ref="BB2460:BD2460" si="3580">BB2459</f>
        <v>18987</v>
      </c>
      <c r="BC2460" t="str">
        <f t="shared" si="3580"/>
        <v>Velodrome</v>
      </c>
      <c r="BD2460" t="str">
        <f t="shared" si="3580"/>
        <v>Outlaws</v>
      </c>
      <c r="BE2460" t="s">
        <v>13</v>
      </c>
      <c r="BF2460" t="s">
        <v>586</v>
      </c>
      <c r="BI2460" cm="1">
        <f t="array" aca="1" ref="BI2460" ca="1">IFERROR(_xlfn._xlws.FILTER(shifts!A:A,(shifts!B:B=events!AD2460)*(shifts!AG:AG&gt;=events!BK2460)*(shifts!AH:AH&lt;=events!BL2460)),BI2459)</f>
        <v>87</v>
      </c>
      <c r="BJ2460" s="15">
        <f t="shared" si="3549"/>
        <v>4</v>
      </c>
      <c r="BK2460">
        <f t="shared" si="3550"/>
        <v>778</v>
      </c>
      <c r="BL2460">
        <f t="shared" si="3551"/>
        <v>774</v>
      </c>
      <c r="BM2460" s="15">
        <f>SUMIFS(BJ$2:BJ2460,K$2:K2460,"=Intermission")+SUMIFS(BJ$2:BJ2460,K$2:K2460,"=Timeout")</f>
        <v>143</v>
      </c>
      <c r="BN2460">
        <f t="shared" si="3552"/>
        <v>2303</v>
      </c>
      <c r="BO2460" s="19">
        <f t="shared" si="3553"/>
        <v>2605</v>
      </c>
      <c r="BP2460">
        <f t="shared" si="3554"/>
        <v>2600</v>
      </c>
      <c r="BQ2460" s="17">
        <f t="shared" si="3555"/>
        <v>2609</v>
      </c>
      <c r="BR2460" t="str">
        <f t="shared" si="3556"/>
        <v>opp_team_player_1</v>
      </c>
      <c r="BS2460">
        <f>COUNTIFS(S$3:S2460,"="&amp;S2460,AI$3:AI2460,"="&amp;AI2460)</f>
        <v>1</v>
      </c>
      <c r="BT2460" t="str">
        <f>IFERROR(VLOOKUP(BB2460&amp;BU2460&amp;X2460,game_rosters!U:W,3,FALSE),"")</f>
        <v>P100198</v>
      </c>
      <c r="BU2460" t="str">
        <f t="shared" si="3557"/>
        <v>Velodrome</v>
      </c>
    </row>
    <row r="2461" spans="1:73" x14ac:dyDescent="0.2">
      <c r="A2461">
        <f t="shared" si="3532"/>
        <v>1</v>
      </c>
      <c r="I2461" s="44">
        <v>77</v>
      </c>
      <c r="K2461" t="s">
        <v>238</v>
      </c>
      <c r="L2461" t="s">
        <v>174</v>
      </c>
      <c r="M2461" t="s">
        <v>85</v>
      </c>
      <c r="N2461" t="s">
        <v>595</v>
      </c>
      <c r="O2461" t="s">
        <v>608</v>
      </c>
      <c r="R2461" s="51">
        <v>1</v>
      </c>
      <c r="S2461">
        <v>1272</v>
      </c>
      <c r="T2461" t="s">
        <v>756</v>
      </c>
      <c r="W2461" t="s">
        <v>731</v>
      </c>
      <c r="X2461">
        <v>77</v>
      </c>
      <c r="Z2461">
        <v>1</v>
      </c>
      <c r="AA2461">
        <f t="shared" ref="AA2461:AA2524" si="3581">S2461+1000</f>
        <v>2272</v>
      </c>
      <c r="AB2461" t="str">
        <f t="shared" ref="AB2461:AB2524" si="3582">IF(T2461&lt;&gt;"",9000+T2461,"")</f>
        <v/>
      </c>
      <c r="AC2461">
        <f t="shared" si="3528"/>
        <v>2272</v>
      </c>
      <c r="AD2461" s="6">
        <v>3</v>
      </c>
      <c r="AE2461" t="s">
        <v>746</v>
      </c>
      <c r="AF2461" t="s">
        <v>920</v>
      </c>
      <c r="AG2461" t="s">
        <v>746</v>
      </c>
      <c r="AH2461" t="s">
        <v>924</v>
      </c>
      <c r="AI2461" t="str">
        <f t="shared" si="3533"/>
        <v>e</v>
      </c>
      <c r="AJ2461" t="str">
        <f t="shared" si="3534"/>
        <v/>
      </c>
      <c r="AK2461" t="str">
        <f t="shared" si="3535"/>
        <v/>
      </c>
      <c r="AL2461" t="str">
        <f t="shared" si="3536"/>
        <v/>
      </c>
      <c r="AM2461" t="str">
        <f t="shared" si="3537"/>
        <v/>
      </c>
      <c r="AN2461" t="str">
        <f t="shared" si="3538"/>
        <v>Away</v>
      </c>
      <c r="AO2461" t="str">
        <f t="shared" si="3539"/>
        <v>a</v>
      </c>
      <c r="AP2461" t="str">
        <f t="shared" si="3540"/>
        <v/>
      </c>
      <c r="AQ2461" t="str">
        <f t="shared" si="3541"/>
        <v/>
      </c>
      <c r="AR2461" t="str">
        <f t="shared" si="3542"/>
        <v>Away</v>
      </c>
      <c r="AS2461" t="str">
        <f t="shared" si="3543"/>
        <v>a</v>
      </c>
      <c r="AT2461" t="str">
        <f t="shared" si="3544"/>
        <v>Offensive</v>
      </c>
      <c r="AU2461" t="str">
        <f t="shared" si="3545"/>
        <v/>
      </c>
      <c r="AV2461" t="str">
        <f t="shared" si="3546"/>
        <v/>
      </c>
      <c r="AW2461" t="str" cm="1">
        <f t="array" ref="AW2461">IFERROR(IF(O2461&lt;&gt;"",O2461,IF(OR($S2461="",$T2461=""),"",IF(O2461&lt;&gt;"",O2461,IF($T2461&lt;&gt;"",_xlfn._xlws.FILTER(O:O,($BU:$BU=$BU2461)*($I:$I=$I2461)*($T:$T=$T2461)*($S:$S=_xlfn.MINIFS($S:$S,$T:$T,"="&amp;$T2461)),"")))))&amp;"",IF(O2461="","",""))&amp;""</f>
        <v>OffensivePlay_Possession-DriveWide</v>
      </c>
      <c r="AX2461" t="str" cm="1">
        <f t="array" ref="AX2461">IFERROR(IF(P2461&lt;&gt;"",P2461,IF(OR($S2461="",$T2461=""),"",IF($T2461&lt;&gt;"",_xlfn._xlws.FILTER(P:P,($BU:$BU=$BU2461)*($I:$I=$I2461)*($T:$T=$T2461)*($S:$S=_xlfn.MINIFS($S:$S,$T:$T,"="&amp;$T2461)),""))))&amp;"",IF(P2461="","",""))&amp;""</f>
        <v/>
      </c>
      <c r="AY2461" t="str" cm="1">
        <f t="array" ref="AY2461">IFERROR(IF(Q2461&lt;&gt;"",Q2461,IF(OR($S2461="",$T2461=""),"",IF($T2461&lt;&gt;"",_xlfn._xlws.FILTER(Q:Q,($BU:$BU=$BU2461)*($I:$I=$I2461)*($T:$T=$T2461)*($S:$S=_xlfn.MINIFS($S:$S,$T:$T,"="&amp;$T2461)),""))))&amp;"",IF(Q2461="","",""))&amp;""</f>
        <v/>
      </c>
      <c r="AZ2461" t="str" cm="1">
        <f t="array" ref="AZ2461">IFERROR(IF(R2461&lt;&gt;"",R2461,IF(OR($S2461="",$T2461=""),"",IF($T2461&lt;&gt;"",_xlfn._xlws.FILTER(R:R,($BU:$BU=$BU2461)*($I:$I=$I2461)*($T:$T=$T2461)*($S:$S=_xlfn.MINIFS($S:$S,$T:$T,"="&amp;$T2461)),""))))&amp;"",IF(R2461="","",""))&amp;""</f>
        <v>1</v>
      </c>
      <c r="BA2461" s="6">
        <f t="shared" si="3547"/>
        <v>216</v>
      </c>
      <c r="BB2461">
        <f t="shared" ref="BB2461:BD2461" si="3583">BB2460</f>
        <v>18987</v>
      </c>
      <c r="BC2461" t="str">
        <f t="shared" si="3583"/>
        <v>Velodrome</v>
      </c>
      <c r="BD2461" t="str">
        <f t="shared" si="3583"/>
        <v>Outlaws</v>
      </c>
      <c r="BE2461" t="s">
        <v>238</v>
      </c>
      <c r="BF2461" t="s">
        <v>174</v>
      </c>
      <c r="BI2461" cm="1">
        <f t="array" aca="1" ref="BI2461" ca="1">IFERROR(_xlfn._xlws.FILTER(shifts!A:A,(shifts!B:B=events!AD2461)*(shifts!AG:AG&gt;=events!BK2461)*(shifts!AH:AH&lt;=events!BL2461)),BI2460)</f>
        <v>87</v>
      </c>
      <c r="BJ2461" s="15">
        <f t="shared" si="3549"/>
        <v>3</v>
      </c>
      <c r="BK2461">
        <f t="shared" si="3550"/>
        <v>774</v>
      </c>
      <c r="BL2461">
        <f t="shared" si="3551"/>
        <v>771</v>
      </c>
      <c r="BM2461" s="15">
        <f>SUMIFS(BJ$2:BJ2461,K$2:K2461,"=Intermission")+SUMIFS(BJ$2:BJ2461,K$2:K2461,"=Timeout")</f>
        <v>143</v>
      </c>
      <c r="BN2461">
        <f t="shared" si="3552"/>
        <v>2303</v>
      </c>
      <c r="BO2461" s="19">
        <f t="shared" si="3553"/>
        <v>2609</v>
      </c>
      <c r="BP2461">
        <f t="shared" si="3554"/>
        <v>2604</v>
      </c>
      <c r="BQ2461" s="17">
        <f t="shared" si="3555"/>
        <v>2612</v>
      </c>
      <c r="BR2461" t="str">
        <f t="shared" si="3556"/>
        <v>event_team_player_1</v>
      </c>
      <c r="BS2461">
        <f>COUNTIFS(S$3:S2461,"="&amp;S2461,AI$3:AI2461,"="&amp;AI2461)</f>
        <v>1</v>
      </c>
      <c r="BT2461" t="str">
        <f>IFERROR(VLOOKUP(BB2461&amp;BU2461&amp;X2461,game_rosters!U:W,3,FALSE),"")</f>
        <v>P100185</v>
      </c>
      <c r="BU2461" t="str">
        <f t="shared" si="3557"/>
        <v>Outlaws</v>
      </c>
    </row>
    <row r="2462" spans="1:73" x14ac:dyDescent="0.2">
      <c r="A2462" t="str">
        <f t="shared" si="3532"/>
        <v/>
      </c>
      <c r="I2462" s="44">
        <v>84</v>
      </c>
      <c r="R2462" s="51">
        <v>1</v>
      </c>
      <c r="S2462">
        <v>1272</v>
      </c>
      <c r="T2462" t="s">
        <v>756</v>
      </c>
      <c r="X2462">
        <v>84</v>
      </c>
      <c r="AA2462">
        <f t="shared" si="3581"/>
        <v>2272</v>
      </c>
      <c r="AB2462" t="str">
        <f t="shared" si="3582"/>
        <v/>
      </c>
      <c r="AC2462">
        <f t="shared" si="3528"/>
        <v>2272</v>
      </c>
      <c r="AD2462" s="6">
        <v>3</v>
      </c>
      <c r="AE2462" t="s">
        <v>746</v>
      </c>
      <c r="AF2462" t="s">
        <v>920</v>
      </c>
      <c r="AG2462" t="s">
        <v>746</v>
      </c>
      <c r="AH2462" t="s">
        <v>924</v>
      </c>
      <c r="AI2462" t="str">
        <f t="shared" si="3533"/>
        <v>o</v>
      </c>
      <c r="AJ2462" t="str">
        <f t="shared" si="3534"/>
        <v/>
      </c>
      <c r="AK2462" t="str">
        <f t="shared" si="3535"/>
        <v/>
      </c>
      <c r="AL2462" t="str">
        <f t="shared" si="3536"/>
        <v/>
      </c>
      <c r="AM2462" t="str">
        <f t="shared" si="3537"/>
        <v/>
      </c>
      <c r="AN2462" t="str">
        <f t="shared" si="3538"/>
        <v>Away</v>
      </c>
      <c r="AO2462" t="str">
        <f t="shared" si="3539"/>
        <v>a</v>
      </c>
      <c r="AP2462" t="str">
        <f t="shared" si="3540"/>
        <v/>
      </c>
      <c r="AQ2462" t="str">
        <f t="shared" si="3541"/>
        <v/>
      </c>
      <c r="AR2462" t="str">
        <f t="shared" si="3542"/>
        <v>Away</v>
      </c>
      <c r="AS2462" t="str">
        <f t="shared" si="3543"/>
        <v>a</v>
      </c>
      <c r="AT2462" t="str">
        <f t="shared" si="3544"/>
        <v>Defensive</v>
      </c>
      <c r="AU2462" t="str">
        <f t="shared" si="3545"/>
        <v/>
      </c>
      <c r="AV2462" t="str">
        <f t="shared" si="3546"/>
        <v/>
      </c>
      <c r="AW2462" t="str" cm="1">
        <f t="array" ref="AW2462">IFERROR(IF(O2462&lt;&gt;"",O2462,IF(OR($S2462="",$T2462=""),"",IF(O2462&lt;&gt;"",O2462,IF($T2462&lt;&gt;"",_xlfn._xlws.FILTER(O:O,($BU:$BU=$BU2462)*($I:$I=$I2462)*($T:$T=$T2462)*($S:$S=_xlfn.MINIFS($S:$S,$T:$T,"="&amp;$T2462)),"")))))&amp;"",IF(O2462="","",""))&amp;""</f>
        <v/>
      </c>
      <c r="AX2462" t="str" cm="1">
        <f t="array" ref="AX2462">IFERROR(IF(P2462&lt;&gt;"",P2462,IF(OR($S2462="",$T2462=""),"",IF($T2462&lt;&gt;"",_xlfn._xlws.FILTER(P:P,($BU:$BU=$BU2462)*($I:$I=$I2462)*($T:$T=$T2462)*($S:$S=_xlfn.MINIFS($S:$S,$T:$T,"="&amp;$T2462)),""))))&amp;"",IF(P2462="","",""))&amp;""</f>
        <v/>
      </c>
      <c r="AY2462" t="str" cm="1">
        <f t="array" ref="AY2462">IFERROR(IF(Q2462&lt;&gt;"",Q2462,IF(OR($S2462="",$T2462=""),"",IF($T2462&lt;&gt;"",_xlfn._xlws.FILTER(Q:Q,($BU:$BU=$BU2462)*($I:$I=$I2462)*($T:$T=$T2462)*($S:$S=_xlfn.MINIFS($S:$S,$T:$T,"="&amp;$T2462)),""))))&amp;"",IF(Q2462="","",""))&amp;""</f>
        <v/>
      </c>
      <c r="AZ2462" t="str" cm="1">
        <f t="array" ref="AZ2462">IFERROR(IF(R2462&lt;&gt;"",R2462,IF(OR($S2462="",$T2462=""),"",IF($T2462&lt;&gt;"",_xlfn._xlws.FILTER(R:R,($BU:$BU=$BU2462)*($I:$I=$I2462)*($T:$T=$T2462)*($S:$S=_xlfn.MINIFS($S:$S,$T:$T,"="&amp;$T2462)),""))))&amp;"",IF(R2462="","",""))&amp;""</f>
        <v>1</v>
      </c>
      <c r="BA2462" s="6">
        <f t="shared" si="3547"/>
        <v>216</v>
      </c>
      <c r="BB2462">
        <f t="shared" ref="BB2462:BD2462" si="3584">BB2461</f>
        <v>18987</v>
      </c>
      <c r="BC2462" t="str">
        <f t="shared" si="3584"/>
        <v>Velodrome</v>
      </c>
      <c r="BD2462" t="str">
        <f t="shared" si="3584"/>
        <v>Outlaws</v>
      </c>
      <c r="BE2462" t="s">
        <v>238</v>
      </c>
      <c r="BF2462" t="s">
        <v>174</v>
      </c>
      <c r="BI2462" cm="1">
        <f t="array" aca="1" ref="BI2462" ca="1">IFERROR(_xlfn._xlws.FILTER(shifts!A:A,(shifts!B:B=events!AD2462)*(shifts!AG:AG&gt;=events!BK2462)*(shifts!AH:AH&lt;=events!BL2462)),BI2461)</f>
        <v>87</v>
      </c>
      <c r="BJ2462" s="15">
        <f t="shared" si="3549"/>
        <v>3</v>
      </c>
      <c r="BK2462">
        <f t="shared" si="3550"/>
        <v>774</v>
      </c>
      <c r="BL2462">
        <f t="shared" si="3551"/>
        <v>771</v>
      </c>
      <c r="BM2462" s="15">
        <f>SUMIFS(BJ$2:BJ2462,K$2:K2462,"=Intermission")+SUMIFS(BJ$2:BJ2462,K$2:K2462,"=Timeout")</f>
        <v>143</v>
      </c>
      <c r="BN2462">
        <f t="shared" si="3552"/>
        <v>2303</v>
      </c>
      <c r="BO2462" s="19">
        <f t="shared" si="3553"/>
        <v>2609</v>
      </c>
      <c r="BP2462">
        <f t="shared" si="3554"/>
        <v>2604</v>
      </c>
      <c r="BQ2462" s="17">
        <f t="shared" si="3555"/>
        <v>2612</v>
      </c>
      <c r="BR2462" t="str">
        <f t="shared" si="3556"/>
        <v>opp_team_player_1</v>
      </c>
      <c r="BS2462">
        <f>COUNTIFS(S$3:S2462,"="&amp;S2462,AI$3:AI2462,"="&amp;AI2462)</f>
        <v>1</v>
      </c>
      <c r="BT2462" t="str">
        <f>IFERROR(VLOOKUP(BB2462&amp;BU2462&amp;X2462,game_rosters!U:W,3,FALSE),"")</f>
        <v>P100198</v>
      </c>
      <c r="BU2462" t="str">
        <f t="shared" si="3557"/>
        <v>Velodrome</v>
      </c>
    </row>
    <row r="2463" spans="1:73" x14ac:dyDescent="0.2">
      <c r="A2463" t="str">
        <f t="shared" si="3532"/>
        <v/>
      </c>
      <c r="I2463" s="44">
        <v>55</v>
      </c>
      <c r="R2463" s="51">
        <v>1</v>
      </c>
      <c r="S2463">
        <v>1272</v>
      </c>
      <c r="T2463" t="s">
        <v>756</v>
      </c>
      <c r="X2463">
        <v>55</v>
      </c>
      <c r="AA2463">
        <f t="shared" si="3581"/>
        <v>2272</v>
      </c>
      <c r="AB2463" t="str">
        <f t="shared" si="3582"/>
        <v/>
      </c>
      <c r="AC2463">
        <f t="shared" si="3528"/>
        <v>2272</v>
      </c>
      <c r="AD2463" s="6">
        <v>3</v>
      </c>
      <c r="AE2463" t="s">
        <v>746</v>
      </c>
      <c r="AF2463" t="s">
        <v>920</v>
      </c>
      <c r="AG2463" t="s">
        <v>746</v>
      </c>
      <c r="AH2463" t="s">
        <v>924</v>
      </c>
      <c r="AI2463" t="str">
        <f t="shared" si="3533"/>
        <v>o</v>
      </c>
      <c r="AJ2463" t="str">
        <f t="shared" si="3534"/>
        <v/>
      </c>
      <c r="AK2463" t="str">
        <f t="shared" si="3535"/>
        <v/>
      </c>
      <c r="AL2463" t="str">
        <f t="shared" si="3536"/>
        <v/>
      </c>
      <c r="AM2463" t="str">
        <f t="shared" si="3537"/>
        <v/>
      </c>
      <c r="AN2463" t="str">
        <f t="shared" si="3538"/>
        <v>Away</v>
      </c>
      <c r="AO2463" t="str">
        <f t="shared" si="3539"/>
        <v>a</v>
      </c>
      <c r="AP2463" t="str">
        <f t="shared" si="3540"/>
        <v/>
      </c>
      <c r="AQ2463" t="str">
        <f t="shared" si="3541"/>
        <v/>
      </c>
      <c r="AR2463" t="str">
        <f t="shared" si="3542"/>
        <v>Away</v>
      </c>
      <c r="AS2463" t="str">
        <f t="shared" si="3543"/>
        <v>a</v>
      </c>
      <c r="AT2463" t="str">
        <f t="shared" si="3544"/>
        <v>Defensive</v>
      </c>
      <c r="AU2463" t="str">
        <f t="shared" si="3545"/>
        <v/>
      </c>
      <c r="AV2463" t="str">
        <f t="shared" si="3546"/>
        <v/>
      </c>
      <c r="AW2463" t="str" cm="1">
        <f t="array" ref="AW2463">IFERROR(IF(O2463&lt;&gt;"",O2463,IF(OR($S2463="",$T2463=""),"",IF(O2463&lt;&gt;"",O2463,IF($T2463&lt;&gt;"",_xlfn._xlws.FILTER(O:O,($BU:$BU=$BU2463)*($I:$I=$I2463)*($T:$T=$T2463)*($S:$S=_xlfn.MINIFS($S:$S,$T:$T,"="&amp;$T2463)),"")))))&amp;"",IF(O2463="","",""))&amp;""</f>
        <v/>
      </c>
      <c r="AX2463" t="str" cm="1">
        <f t="array" ref="AX2463">IFERROR(IF(P2463&lt;&gt;"",P2463,IF(OR($S2463="",$T2463=""),"",IF($T2463&lt;&gt;"",_xlfn._xlws.FILTER(P:P,($BU:$BU=$BU2463)*($I:$I=$I2463)*($T:$T=$T2463)*($S:$S=_xlfn.MINIFS($S:$S,$T:$T,"="&amp;$T2463)),""))))&amp;"",IF(P2463="","",""))&amp;""</f>
        <v/>
      </c>
      <c r="AY2463" t="str" cm="1">
        <f t="array" ref="AY2463">IFERROR(IF(Q2463&lt;&gt;"",Q2463,IF(OR($S2463="",$T2463=""),"",IF($T2463&lt;&gt;"",_xlfn._xlws.FILTER(Q:Q,($BU:$BU=$BU2463)*($I:$I=$I2463)*($T:$T=$T2463)*($S:$S=_xlfn.MINIFS($S:$S,$T:$T,"="&amp;$T2463)),""))))&amp;"",IF(Q2463="","",""))&amp;""</f>
        <v/>
      </c>
      <c r="AZ2463" t="str" cm="1">
        <f t="array" ref="AZ2463">IFERROR(IF(R2463&lt;&gt;"",R2463,IF(OR($S2463="",$T2463=""),"",IF($T2463&lt;&gt;"",_xlfn._xlws.FILTER(R:R,($BU:$BU=$BU2463)*($I:$I=$I2463)*($T:$T=$T2463)*($S:$S=_xlfn.MINIFS($S:$S,$T:$T,"="&amp;$T2463)),""))))&amp;"",IF(R2463="","",""))&amp;""</f>
        <v>1</v>
      </c>
      <c r="BA2463" s="6">
        <f t="shared" si="3547"/>
        <v>216</v>
      </c>
      <c r="BB2463">
        <f t="shared" ref="BB2463:BD2463" si="3585">BB2462</f>
        <v>18987</v>
      </c>
      <c r="BC2463" t="str">
        <f t="shared" si="3585"/>
        <v>Velodrome</v>
      </c>
      <c r="BD2463" t="str">
        <f t="shared" si="3585"/>
        <v>Outlaws</v>
      </c>
      <c r="BE2463" t="s">
        <v>238</v>
      </c>
      <c r="BF2463" t="s">
        <v>174</v>
      </c>
      <c r="BI2463" cm="1">
        <f t="array" aca="1" ref="BI2463" ca="1">IFERROR(_xlfn._xlws.FILTER(shifts!A:A,(shifts!B:B=events!AD2463)*(shifts!AG:AG&gt;=events!BK2463)*(shifts!AH:AH&lt;=events!BL2463)),BI2462)</f>
        <v>87</v>
      </c>
      <c r="BJ2463" s="15">
        <f t="shared" si="3549"/>
        <v>3</v>
      </c>
      <c r="BK2463">
        <f t="shared" si="3550"/>
        <v>774</v>
      </c>
      <c r="BL2463">
        <f t="shared" si="3551"/>
        <v>771</v>
      </c>
      <c r="BM2463" s="15">
        <f>SUMIFS(BJ$2:BJ2463,K$2:K2463,"=Intermission")+SUMIFS(BJ$2:BJ2463,K$2:K2463,"=Timeout")</f>
        <v>143</v>
      </c>
      <c r="BN2463">
        <f t="shared" si="3552"/>
        <v>2303</v>
      </c>
      <c r="BO2463" s="19">
        <f t="shared" si="3553"/>
        <v>2609</v>
      </c>
      <c r="BP2463">
        <f t="shared" si="3554"/>
        <v>2604</v>
      </c>
      <c r="BQ2463" s="17">
        <f t="shared" si="3555"/>
        <v>2612</v>
      </c>
      <c r="BR2463" t="str">
        <f t="shared" si="3556"/>
        <v>opp_team_player_2</v>
      </c>
      <c r="BS2463">
        <f>COUNTIFS(S$3:S2463,"="&amp;S2463,AI$3:AI2463,"="&amp;AI2463)</f>
        <v>2</v>
      </c>
      <c r="BT2463" t="str">
        <f>IFERROR(VLOOKUP(BB2463&amp;BU2463&amp;X2463,game_rosters!U:W,3,FALSE),"")</f>
        <v>P100064</v>
      </c>
      <c r="BU2463" t="str">
        <f t="shared" si="3557"/>
        <v>Velodrome</v>
      </c>
    </row>
    <row r="2464" spans="1:73" x14ac:dyDescent="0.2">
      <c r="A2464">
        <f t="shared" si="3532"/>
        <v>1</v>
      </c>
      <c r="I2464" s="44">
        <v>77</v>
      </c>
      <c r="K2464" t="s">
        <v>7</v>
      </c>
      <c r="L2464" t="s">
        <v>172</v>
      </c>
      <c r="M2464" t="s">
        <v>67</v>
      </c>
      <c r="N2464" t="s">
        <v>595</v>
      </c>
      <c r="R2464" s="51">
        <v>1</v>
      </c>
      <c r="S2464">
        <v>1273</v>
      </c>
      <c r="T2464" t="s">
        <v>756</v>
      </c>
      <c r="W2464" t="s">
        <v>731</v>
      </c>
      <c r="X2464">
        <v>77</v>
      </c>
      <c r="Z2464">
        <v>1</v>
      </c>
      <c r="AA2464">
        <f t="shared" si="3581"/>
        <v>2273</v>
      </c>
      <c r="AB2464" t="str">
        <f t="shared" si="3582"/>
        <v/>
      </c>
      <c r="AC2464">
        <f t="shared" si="3528"/>
        <v>2273</v>
      </c>
      <c r="AD2464" s="6">
        <v>3</v>
      </c>
      <c r="AE2464" t="s">
        <v>746</v>
      </c>
      <c r="AF2464" t="s">
        <v>924</v>
      </c>
      <c r="AG2464" t="s">
        <v>756</v>
      </c>
      <c r="AH2464" t="s">
        <v>756</v>
      </c>
      <c r="AI2464" t="str">
        <f t="shared" si="3533"/>
        <v>e</v>
      </c>
      <c r="AJ2464" t="str">
        <f t="shared" si="3534"/>
        <v/>
      </c>
      <c r="AK2464" t="str">
        <f t="shared" si="3535"/>
        <v/>
      </c>
      <c r="AL2464" t="str">
        <f t="shared" si="3536"/>
        <v/>
      </c>
      <c r="AM2464" t="str">
        <f t="shared" si="3537"/>
        <v/>
      </c>
      <c r="AN2464" t="str">
        <f t="shared" si="3538"/>
        <v>Away</v>
      </c>
      <c r="AO2464" t="str">
        <f t="shared" si="3539"/>
        <v>a</v>
      </c>
      <c r="AP2464" t="str">
        <f t="shared" si="3540"/>
        <v/>
      </c>
      <c r="AQ2464" t="str">
        <f t="shared" si="3541"/>
        <v/>
      </c>
      <c r="AR2464" t="str">
        <f t="shared" si="3542"/>
        <v>Away</v>
      </c>
      <c r="AS2464" t="str">
        <f t="shared" si="3543"/>
        <v>a</v>
      </c>
      <c r="AT2464" t="str">
        <f t="shared" si="3544"/>
        <v>Offensive</v>
      </c>
      <c r="AU2464" t="str">
        <f t="shared" si="3545"/>
        <v/>
      </c>
      <c r="AV2464" t="str">
        <f t="shared" si="3546"/>
        <v/>
      </c>
      <c r="AW2464" t="str" cm="1">
        <f t="array" ref="AW2464">IFERROR(IF(O2464&lt;&gt;"",O2464,IF(OR($S2464="",$T2464=""),"",IF(O2464&lt;&gt;"",O2464,IF($T2464&lt;&gt;"",_xlfn._xlws.FILTER(O:O,($BU:$BU=$BU2464)*($I:$I=$I2464)*($T:$T=$T2464)*($S:$S=_xlfn.MINIFS($S:$S,$T:$T,"="&amp;$T2464)),"")))))&amp;"",IF(O2464="","",""))&amp;""</f>
        <v/>
      </c>
      <c r="AX2464" t="str" cm="1">
        <f t="array" ref="AX2464">IFERROR(IF(P2464&lt;&gt;"",P2464,IF(OR($S2464="",$T2464=""),"",IF($T2464&lt;&gt;"",_xlfn._xlws.FILTER(P:P,($BU:$BU=$BU2464)*($I:$I=$I2464)*($T:$T=$T2464)*($S:$S=_xlfn.MINIFS($S:$S,$T:$T,"="&amp;$T2464)),""))))&amp;"",IF(P2464="","",""))&amp;""</f>
        <v/>
      </c>
      <c r="AY2464" t="str" cm="1">
        <f t="array" ref="AY2464">IFERROR(IF(Q2464&lt;&gt;"",Q2464,IF(OR($S2464="",$T2464=""),"",IF($T2464&lt;&gt;"",_xlfn._xlws.FILTER(Q:Q,($BU:$BU=$BU2464)*($I:$I=$I2464)*($T:$T=$T2464)*($S:$S=_xlfn.MINIFS($S:$S,$T:$T,"="&amp;$T2464)),""))))&amp;"",IF(Q2464="","",""))&amp;""</f>
        <v/>
      </c>
      <c r="AZ2464" t="str" cm="1">
        <f t="array" ref="AZ2464">IFERROR(IF(R2464&lt;&gt;"",R2464,IF(OR($S2464="",$T2464=""),"",IF($T2464&lt;&gt;"",_xlfn._xlws.FILTER(R:R,($BU:$BU=$BU2464)*($I:$I=$I2464)*($T:$T=$T2464)*($S:$S=_xlfn.MINIFS($S:$S,$T:$T,"="&amp;$T2464)),""))))&amp;"",IF(R2464="","",""))&amp;""</f>
        <v>1</v>
      </c>
      <c r="BA2464" s="6">
        <f t="shared" si="3547"/>
        <v>216</v>
      </c>
      <c r="BB2464">
        <f t="shared" ref="BB2464:BD2464" si="3586">BB2463</f>
        <v>18987</v>
      </c>
      <c r="BC2464" t="str">
        <f t="shared" si="3586"/>
        <v>Velodrome</v>
      </c>
      <c r="BD2464" t="str">
        <f t="shared" si="3586"/>
        <v>Outlaws</v>
      </c>
      <c r="BE2464" t="s">
        <v>7</v>
      </c>
      <c r="BF2464" t="s">
        <v>172</v>
      </c>
      <c r="BI2464" cm="1">
        <f t="array" aca="1" ref="BI2464" ca="1">IFERROR(_xlfn._xlws.FILTER(shifts!A:A,(shifts!B:B=events!AD2464)*(shifts!AG:AG&gt;=events!BK2464)*(shifts!AH:AH&lt;=events!BL2464)),BI2463)</f>
        <v>87</v>
      </c>
      <c r="BJ2464" s="15">
        <f t="shared" si="3549"/>
        <v>0</v>
      </c>
      <c r="BK2464">
        <f t="shared" si="3550"/>
        <v>771</v>
      </c>
      <c r="BL2464">
        <f t="shared" si="3551"/>
        <v>771</v>
      </c>
      <c r="BM2464" s="15">
        <f>SUMIFS(BJ$2:BJ2464,K$2:K2464,"=Intermission")+SUMIFS(BJ$2:BJ2464,K$2:K2464,"=Timeout")</f>
        <v>143</v>
      </c>
      <c r="BN2464">
        <f t="shared" si="3552"/>
        <v>2303</v>
      </c>
      <c r="BO2464" s="19">
        <f t="shared" si="3553"/>
        <v>2612</v>
      </c>
      <c r="BP2464">
        <f t="shared" si="3554"/>
        <v>2607</v>
      </c>
      <c r="BQ2464" s="17">
        <f t="shared" si="3555"/>
        <v>2612</v>
      </c>
      <c r="BR2464" t="str">
        <f t="shared" si="3556"/>
        <v>event_team_player_1</v>
      </c>
      <c r="BS2464">
        <f>COUNTIFS(S$3:S2464,"="&amp;S2464,AI$3:AI2464,"="&amp;AI2464)</f>
        <v>1</v>
      </c>
      <c r="BT2464" t="str">
        <f>IFERROR(VLOOKUP(BB2464&amp;BU2464&amp;X2464,game_rosters!U:W,3,FALSE),"")</f>
        <v>P100185</v>
      </c>
      <c r="BU2464" t="str">
        <f t="shared" si="3557"/>
        <v>Outlaws</v>
      </c>
    </row>
    <row r="2465" spans="1:73" x14ac:dyDescent="0.2">
      <c r="A2465" t="str">
        <f t="shared" si="3532"/>
        <v/>
      </c>
      <c r="I2465" s="44">
        <v>89</v>
      </c>
      <c r="S2465">
        <v>1273</v>
      </c>
      <c r="T2465" t="s">
        <v>756</v>
      </c>
      <c r="X2465">
        <v>89</v>
      </c>
      <c r="Z2465">
        <v>1</v>
      </c>
      <c r="AA2465">
        <f t="shared" si="3581"/>
        <v>2273</v>
      </c>
      <c r="AB2465" t="str">
        <f t="shared" si="3582"/>
        <v/>
      </c>
      <c r="AC2465">
        <f t="shared" si="3528"/>
        <v>2273</v>
      </c>
      <c r="AD2465" s="6">
        <v>3</v>
      </c>
      <c r="AE2465" t="s">
        <v>746</v>
      </c>
      <c r="AF2465" t="s">
        <v>924</v>
      </c>
      <c r="AG2465" t="s">
        <v>756</v>
      </c>
      <c r="AH2465" t="s">
        <v>756</v>
      </c>
      <c r="AI2465" t="str">
        <f t="shared" si="3533"/>
        <v>e</v>
      </c>
      <c r="AJ2465" t="str">
        <f t="shared" si="3534"/>
        <v/>
      </c>
      <c r="AK2465" t="str">
        <f t="shared" si="3535"/>
        <v/>
      </c>
      <c r="AL2465" t="str">
        <f t="shared" si="3536"/>
        <v/>
      </c>
      <c r="AM2465" t="str">
        <f t="shared" si="3537"/>
        <v/>
      </c>
      <c r="AN2465" t="str">
        <f t="shared" si="3538"/>
        <v>Away</v>
      </c>
      <c r="AO2465" t="str">
        <f t="shared" si="3539"/>
        <v>a</v>
      </c>
      <c r="AP2465" t="str">
        <f t="shared" si="3540"/>
        <v/>
      </c>
      <c r="AQ2465" t="str">
        <f t="shared" si="3541"/>
        <v/>
      </c>
      <c r="AR2465" t="str">
        <f t="shared" si="3542"/>
        <v>Away</v>
      </c>
      <c r="AS2465" t="str">
        <f t="shared" si="3543"/>
        <v>a</v>
      </c>
      <c r="AT2465" t="str">
        <f t="shared" si="3544"/>
        <v>Offensive</v>
      </c>
      <c r="AU2465" t="str">
        <f t="shared" si="3545"/>
        <v/>
      </c>
      <c r="AV2465" t="str">
        <f t="shared" si="3546"/>
        <v/>
      </c>
      <c r="AW2465" t="str" cm="1">
        <f t="array" ref="AW2465">IFERROR(IF(O2465&lt;&gt;"",O2465,IF(OR($S2465="",$T2465=""),"",IF(O2465&lt;&gt;"",O2465,IF($T2465&lt;&gt;"",_xlfn._xlws.FILTER(O:O,($BU:$BU=$BU2465)*($I:$I=$I2465)*($T:$T=$T2465)*($S:$S=_xlfn.MINIFS($S:$S,$T:$T,"="&amp;$T2465)),"")))))&amp;"",IF(O2465="","",""))&amp;""</f>
        <v/>
      </c>
      <c r="AX2465" t="str" cm="1">
        <f t="array" ref="AX2465">IFERROR(IF(P2465&lt;&gt;"",P2465,IF(OR($S2465="",$T2465=""),"",IF($T2465&lt;&gt;"",_xlfn._xlws.FILTER(P:P,($BU:$BU=$BU2465)*($I:$I=$I2465)*($T:$T=$T2465)*($S:$S=_xlfn.MINIFS($S:$S,$T:$T,"="&amp;$T2465)),""))))&amp;"",IF(P2465="","",""))&amp;""</f>
        <v/>
      </c>
      <c r="AY2465" t="str" cm="1">
        <f t="array" ref="AY2465">IFERROR(IF(Q2465&lt;&gt;"",Q2465,IF(OR($S2465="",$T2465=""),"",IF($T2465&lt;&gt;"",_xlfn._xlws.FILTER(Q:Q,($BU:$BU=$BU2465)*($I:$I=$I2465)*($T:$T=$T2465)*($S:$S=_xlfn.MINIFS($S:$S,$T:$T,"="&amp;$T2465)),""))))&amp;"",IF(Q2465="","",""))&amp;""</f>
        <v/>
      </c>
      <c r="AZ2465" t="str" cm="1">
        <f t="array" ref="AZ2465">IFERROR(IF(R2465&lt;&gt;"",R2465,IF(OR($S2465="",$T2465=""),"",IF($T2465&lt;&gt;"",_xlfn._xlws.FILTER(R:R,($BU:$BU=$BU2465)*($I:$I=$I2465)*($T:$T=$T2465)*($S:$S=_xlfn.MINIFS($S:$S,$T:$T,"="&amp;$T2465)),""))))&amp;"",IF(R2465="","",""))&amp;""</f>
        <v/>
      </c>
      <c r="BA2465" s="6">
        <f t="shared" si="3547"/>
        <v>216</v>
      </c>
      <c r="BB2465">
        <f t="shared" ref="BB2465:BD2465" si="3587">BB2464</f>
        <v>18987</v>
      </c>
      <c r="BC2465" t="str">
        <f t="shared" si="3587"/>
        <v>Velodrome</v>
      </c>
      <c r="BD2465" t="str">
        <f t="shared" si="3587"/>
        <v>Outlaws</v>
      </c>
      <c r="BE2465" t="s">
        <v>7</v>
      </c>
      <c r="BF2465" t="s">
        <v>172</v>
      </c>
      <c r="BI2465" cm="1">
        <f t="array" aca="1" ref="BI2465" ca="1">IFERROR(_xlfn._xlws.FILTER(shifts!A:A,(shifts!B:B=events!AD2465)*(shifts!AG:AG&gt;=events!BK2465)*(shifts!AH:AH&lt;=events!BL2465)),BI2464)</f>
        <v>87</v>
      </c>
      <c r="BJ2465" s="15">
        <f t="shared" si="3549"/>
        <v>0</v>
      </c>
      <c r="BK2465">
        <f t="shared" si="3550"/>
        <v>771</v>
      </c>
      <c r="BL2465">
        <f t="shared" si="3551"/>
        <v>771</v>
      </c>
      <c r="BM2465" s="15">
        <f>SUMIFS(BJ$2:BJ2465,K$2:K2465,"=Intermission")+SUMIFS(BJ$2:BJ2465,K$2:K2465,"=Timeout")</f>
        <v>143</v>
      </c>
      <c r="BN2465">
        <f t="shared" si="3552"/>
        <v>2303</v>
      </c>
      <c r="BO2465" s="19">
        <f t="shared" si="3553"/>
        <v>2612</v>
      </c>
      <c r="BP2465">
        <f t="shared" si="3554"/>
        <v>2607</v>
      </c>
      <c r="BQ2465" s="17">
        <f t="shared" si="3555"/>
        <v>2612</v>
      </c>
      <c r="BR2465" t="str">
        <f t="shared" si="3556"/>
        <v>event_team_player_2</v>
      </c>
      <c r="BS2465">
        <f>COUNTIFS(S$3:S2465,"="&amp;S2465,AI$3:AI2465,"="&amp;AI2465)</f>
        <v>2</v>
      </c>
      <c r="BT2465" t="str">
        <f>IFERROR(VLOOKUP(BB2465&amp;BU2465&amp;X2465,game_rosters!U:W,3,FALSE),"")</f>
        <v>P100080</v>
      </c>
      <c r="BU2465" t="str">
        <f t="shared" si="3557"/>
        <v>Outlaws</v>
      </c>
    </row>
    <row r="2466" spans="1:73" x14ac:dyDescent="0.2">
      <c r="A2466" t="str">
        <f t="shared" si="3532"/>
        <v/>
      </c>
      <c r="I2466" s="44">
        <v>55</v>
      </c>
      <c r="R2466" s="51">
        <v>1</v>
      </c>
      <c r="S2466">
        <v>1273</v>
      </c>
      <c r="T2466" t="s">
        <v>756</v>
      </c>
      <c r="X2466">
        <v>55</v>
      </c>
      <c r="AA2466">
        <f t="shared" si="3581"/>
        <v>2273</v>
      </c>
      <c r="AB2466" t="str">
        <f t="shared" si="3582"/>
        <v/>
      </c>
      <c r="AC2466">
        <f t="shared" si="3528"/>
        <v>2273</v>
      </c>
      <c r="AD2466" s="6">
        <v>3</v>
      </c>
      <c r="AE2466" t="s">
        <v>746</v>
      </c>
      <c r="AF2466" t="s">
        <v>924</v>
      </c>
      <c r="AG2466" t="s">
        <v>756</v>
      </c>
      <c r="AH2466" t="s">
        <v>756</v>
      </c>
      <c r="AI2466" t="str">
        <f t="shared" si="3533"/>
        <v>o</v>
      </c>
      <c r="AJ2466" t="str">
        <f t="shared" si="3534"/>
        <v/>
      </c>
      <c r="AK2466" t="str">
        <f t="shared" si="3535"/>
        <v/>
      </c>
      <c r="AL2466" t="str">
        <f t="shared" si="3536"/>
        <v/>
      </c>
      <c r="AM2466" t="str">
        <f t="shared" si="3537"/>
        <v/>
      </c>
      <c r="AN2466" t="str">
        <f t="shared" si="3538"/>
        <v>Away</v>
      </c>
      <c r="AO2466" t="str">
        <f t="shared" si="3539"/>
        <v>a</v>
      </c>
      <c r="AP2466" t="str">
        <f t="shared" si="3540"/>
        <v/>
      </c>
      <c r="AQ2466" t="str">
        <f t="shared" si="3541"/>
        <v/>
      </c>
      <c r="AR2466" t="str">
        <f t="shared" si="3542"/>
        <v>Away</v>
      </c>
      <c r="AS2466" t="str">
        <f t="shared" si="3543"/>
        <v>a</v>
      </c>
      <c r="AT2466" t="str">
        <f t="shared" si="3544"/>
        <v>Defensive</v>
      </c>
      <c r="AU2466" t="str">
        <f t="shared" si="3545"/>
        <v/>
      </c>
      <c r="AV2466" t="str">
        <f t="shared" si="3546"/>
        <v/>
      </c>
      <c r="AW2466" t="str" cm="1">
        <f t="array" ref="AW2466">IFERROR(IF(O2466&lt;&gt;"",O2466,IF(OR($S2466="",$T2466=""),"",IF(O2466&lt;&gt;"",O2466,IF($T2466&lt;&gt;"",_xlfn._xlws.FILTER(O:O,($BU:$BU=$BU2466)*($I:$I=$I2466)*($T:$T=$T2466)*($S:$S=_xlfn.MINIFS($S:$S,$T:$T,"="&amp;$T2466)),"")))))&amp;"",IF(O2466="","",""))&amp;""</f>
        <v/>
      </c>
      <c r="AX2466" t="str" cm="1">
        <f t="array" ref="AX2466">IFERROR(IF(P2466&lt;&gt;"",P2466,IF(OR($S2466="",$T2466=""),"",IF($T2466&lt;&gt;"",_xlfn._xlws.FILTER(P:P,($BU:$BU=$BU2466)*($I:$I=$I2466)*($T:$T=$T2466)*($S:$S=_xlfn.MINIFS($S:$S,$T:$T,"="&amp;$T2466)),""))))&amp;"",IF(P2466="","",""))&amp;""</f>
        <v/>
      </c>
      <c r="AY2466" t="str" cm="1">
        <f t="array" ref="AY2466">IFERROR(IF(Q2466&lt;&gt;"",Q2466,IF(OR($S2466="",$T2466=""),"",IF($T2466&lt;&gt;"",_xlfn._xlws.FILTER(Q:Q,($BU:$BU=$BU2466)*($I:$I=$I2466)*($T:$T=$T2466)*($S:$S=_xlfn.MINIFS($S:$S,$T:$T,"="&amp;$T2466)),""))))&amp;"",IF(Q2466="","",""))&amp;""</f>
        <v/>
      </c>
      <c r="AZ2466" t="str" cm="1">
        <f t="array" ref="AZ2466">IFERROR(IF(R2466&lt;&gt;"",R2466,IF(OR($S2466="",$T2466=""),"",IF($T2466&lt;&gt;"",_xlfn._xlws.FILTER(R:R,($BU:$BU=$BU2466)*($I:$I=$I2466)*($T:$T=$T2466)*($S:$S=_xlfn.MINIFS($S:$S,$T:$T,"="&amp;$T2466)),""))))&amp;"",IF(R2466="","",""))&amp;""</f>
        <v>1</v>
      </c>
      <c r="BA2466" s="6">
        <f t="shared" si="3547"/>
        <v>216</v>
      </c>
      <c r="BB2466">
        <f t="shared" ref="BB2466:BD2466" si="3588">BB2465</f>
        <v>18987</v>
      </c>
      <c r="BC2466" t="str">
        <f t="shared" si="3588"/>
        <v>Velodrome</v>
      </c>
      <c r="BD2466" t="str">
        <f t="shared" si="3588"/>
        <v>Outlaws</v>
      </c>
      <c r="BE2466" t="s">
        <v>7</v>
      </c>
      <c r="BF2466" t="s">
        <v>172</v>
      </c>
      <c r="BI2466" cm="1">
        <f t="array" aca="1" ref="BI2466" ca="1">IFERROR(_xlfn._xlws.FILTER(shifts!A:A,(shifts!B:B=events!AD2466)*(shifts!AG:AG&gt;=events!BK2466)*(shifts!AH:AH&lt;=events!BL2466)),BI2465)</f>
        <v>87</v>
      </c>
      <c r="BJ2466" s="15">
        <f t="shared" si="3549"/>
        <v>0</v>
      </c>
      <c r="BK2466">
        <f t="shared" si="3550"/>
        <v>771</v>
      </c>
      <c r="BL2466">
        <f t="shared" si="3551"/>
        <v>771</v>
      </c>
      <c r="BM2466" s="15">
        <f>SUMIFS(BJ$2:BJ2466,K$2:K2466,"=Intermission")+SUMIFS(BJ$2:BJ2466,K$2:K2466,"=Timeout")</f>
        <v>143</v>
      </c>
      <c r="BN2466">
        <f t="shared" si="3552"/>
        <v>2303</v>
      </c>
      <c r="BO2466" s="19">
        <f t="shared" si="3553"/>
        <v>2612</v>
      </c>
      <c r="BP2466">
        <f t="shared" si="3554"/>
        <v>2607</v>
      </c>
      <c r="BQ2466" s="17">
        <f t="shared" si="3555"/>
        <v>2612</v>
      </c>
      <c r="BR2466" t="str">
        <f t="shared" si="3556"/>
        <v>opp_team_player_1</v>
      </c>
      <c r="BS2466">
        <f>COUNTIFS(S$3:S2466,"="&amp;S2466,AI$3:AI2466,"="&amp;AI2466)</f>
        <v>1</v>
      </c>
      <c r="BT2466" t="str">
        <f>IFERROR(VLOOKUP(BB2466&amp;BU2466&amp;X2466,game_rosters!U:W,3,FALSE),"")</f>
        <v>P100064</v>
      </c>
      <c r="BU2466" t="str">
        <f t="shared" si="3557"/>
        <v>Velodrome</v>
      </c>
    </row>
    <row r="2467" spans="1:73" x14ac:dyDescent="0.2">
      <c r="A2467">
        <f t="shared" si="3532"/>
        <v>1</v>
      </c>
      <c r="I2467" s="44">
        <v>89</v>
      </c>
      <c r="K2467" t="s">
        <v>6</v>
      </c>
      <c r="L2467" t="s">
        <v>191</v>
      </c>
      <c r="M2467" t="s">
        <v>51</v>
      </c>
      <c r="N2467" t="s">
        <v>594</v>
      </c>
      <c r="R2467" s="51">
        <v>1</v>
      </c>
      <c r="S2467">
        <v>1274</v>
      </c>
      <c r="T2467" t="s">
        <v>756</v>
      </c>
      <c r="W2467" t="s">
        <v>731</v>
      </c>
      <c r="X2467">
        <v>89</v>
      </c>
      <c r="Z2467">
        <v>1</v>
      </c>
      <c r="AA2467">
        <f t="shared" si="3581"/>
        <v>2274</v>
      </c>
      <c r="AB2467" t="str">
        <f t="shared" si="3582"/>
        <v/>
      </c>
      <c r="AC2467">
        <f t="shared" si="3528"/>
        <v>2274</v>
      </c>
      <c r="AD2467" s="6">
        <v>3</v>
      </c>
      <c r="AE2467" t="s">
        <v>746</v>
      </c>
      <c r="AF2467" t="s">
        <v>898</v>
      </c>
      <c r="AG2467" t="s">
        <v>756</v>
      </c>
      <c r="AH2467" t="s">
        <v>756</v>
      </c>
      <c r="AI2467" t="str">
        <f t="shared" si="3533"/>
        <v>e</v>
      </c>
      <c r="AJ2467" t="str">
        <f t="shared" si="3534"/>
        <v/>
      </c>
      <c r="AK2467" t="str">
        <f t="shared" si="3535"/>
        <v/>
      </c>
      <c r="AL2467" t="str">
        <f t="shared" si="3536"/>
        <v/>
      </c>
      <c r="AM2467" t="str">
        <f t="shared" si="3537"/>
        <v/>
      </c>
      <c r="AN2467" t="str">
        <f t="shared" si="3538"/>
        <v>Away</v>
      </c>
      <c r="AO2467" t="str">
        <f t="shared" si="3539"/>
        <v>a</v>
      </c>
      <c r="AP2467" t="str">
        <f t="shared" si="3540"/>
        <v/>
      </c>
      <c r="AQ2467" t="str">
        <f t="shared" si="3541"/>
        <v/>
      </c>
      <c r="AR2467" t="str">
        <f t="shared" si="3542"/>
        <v>Away</v>
      </c>
      <c r="AS2467" t="str">
        <f t="shared" si="3543"/>
        <v>a</v>
      </c>
      <c r="AT2467" t="str">
        <f t="shared" si="3544"/>
        <v>Offensive</v>
      </c>
      <c r="AU2467" t="str">
        <f t="shared" si="3545"/>
        <v/>
      </c>
      <c r="AV2467" t="str">
        <f t="shared" si="3546"/>
        <v/>
      </c>
      <c r="AW2467" t="str" cm="1">
        <f t="array" ref="AW2467">IFERROR(IF(O2467&lt;&gt;"",O2467,IF(OR($S2467="",$T2467=""),"",IF(O2467&lt;&gt;"",O2467,IF($T2467&lt;&gt;"",_xlfn._xlws.FILTER(O:O,($BU:$BU=$BU2467)*($I:$I=$I2467)*($T:$T=$T2467)*($S:$S=_xlfn.MINIFS($S:$S,$T:$T,"="&amp;$T2467)),"")))))&amp;"",IF(O2467="","",""))&amp;""</f>
        <v/>
      </c>
      <c r="AX2467" t="str" cm="1">
        <f t="array" ref="AX2467">IFERROR(IF(P2467&lt;&gt;"",P2467,IF(OR($S2467="",$T2467=""),"",IF($T2467&lt;&gt;"",_xlfn._xlws.FILTER(P:P,($BU:$BU=$BU2467)*($I:$I=$I2467)*($T:$T=$T2467)*($S:$S=_xlfn.MINIFS($S:$S,$T:$T,"="&amp;$T2467)),""))))&amp;"",IF(P2467="","",""))&amp;""</f>
        <v/>
      </c>
      <c r="AY2467" t="str" cm="1">
        <f t="array" ref="AY2467">IFERROR(IF(Q2467&lt;&gt;"",Q2467,IF(OR($S2467="",$T2467=""),"",IF($T2467&lt;&gt;"",_xlfn._xlws.FILTER(Q:Q,($BU:$BU=$BU2467)*($I:$I=$I2467)*($T:$T=$T2467)*($S:$S=_xlfn.MINIFS($S:$S,$T:$T,"="&amp;$T2467)),""))))&amp;"",IF(Q2467="","",""))&amp;""</f>
        <v/>
      </c>
      <c r="AZ2467" t="str" cm="1">
        <f t="array" ref="AZ2467">IFERROR(IF(R2467&lt;&gt;"",R2467,IF(OR($S2467="",$T2467=""),"",IF($T2467&lt;&gt;"",_xlfn._xlws.FILTER(R:R,($BU:$BU=$BU2467)*($I:$I=$I2467)*($T:$T=$T2467)*($S:$S=_xlfn.MINIFS($S:$S,$T:$T,"="&amp;$T2467)),""))))&amp;"",IF(R2467="","",""))&amp;""</f>
        <v>1</v>
      </c>
      <c r="BA2467" s="6">
        <f t="shared" si="3547"/>
        <v>216</v>
      </c>
      <c r="BB2467">
        <f t="shared" ref="BB2467:BD2467" si="3589">BB2466</f>
        <v>18987</v>
      </c>
      <c r="BC2467" t="str">
        <f t="shared" si="3589"/>
        <v>Velodrome</v>
      </c>
      <c r="BD2467" t="str">
        <f t="shared" si="3589"/>
        <v>Outlaws</v>
      </c>
      <c r="BE2467" t="s">
        <v>6</v>
      </c>
      <c r="BF2467" t="s">
        <v>191</v>
      </c>
      <c r="BI2467" cm="1">
        <f t="array" aca="1" ref="BI2467" ca="1">IFERROR(_xlfn._xlws.FILTER(shifts!A:A,(shifts!B:B=events!AD2467)*(shifts!AG:AG&gt;=events!BK2467)*(shifts!AH:AH&lt;=events!BL2467)),BI2466)</f>
        <v>87</v>
      </c>
      <c r="BJ2467" s="15">
        <f t="shared" si="3549"/>
        <v>0</v>
      </c>
      <c r="BK2467">
        <f t="shared" si="3550"/>
        <v>770</v>
      </c>
      <c r="BL2467">
        <f t="shared" si="3551"/>
        <v>770</v>
      </c>
      <c r="BM2467" s="15">
        <f>SUMIFS(BJ$2:BJ2467,K$2:K2467,"=Intermission")+SUMIFS(BJ$2:BJ2467,K$2:K2467,"=Timeout")</f>
        <v>143</v>
      </c>
      <c r="BN2467">
        <f t="shared" si="3552"/>
        <v>2303</v>
      </c>
      <c r="BO2467" s="19">
        <f t="shared" si="3553"/>
        <v>2613</v>
      </c>
      <c r="BP2467">
        <f t="shared" si="3554"/>
        <v>2608</v>
      </c>
      <c r="BQ2467" s="17">
        <f t="shared" si="3555"/>
        <v>2613</v>
      </c>
      <c r="BR2467" t="str">
        <f t="shared" si="3556"/>
        <v>event_team_player_1</v>
      </c>
      <c r="BS2467">
        <f>COUNTIFS(S$3:S2467,"="&amp;S2467,AI$3:AI2467,"="&amp;AI2467)</f>
        <v>1</v>
      </c>
      <c r="BT2467" t="str">
        <f>IFERROR(VLOOKUP(BB2467&amp;BU2467&amp;X2467,game_rosters!U:W,3,FALSE),"")</f>
        <v>P100080</v>
      </c>
      <c r="BU2467" t="str">
        <f t="shared" si="3557"/>
        <v>Outlaws</v>
      </c>
    </row>
    <row r="2468" spans="1:73" x14ac:dyDescent="0.2">
      <c r="A2468" t="str">
        <f t="shared" si="3532"/>
        <v/>
      </c>
      <c r="I2468" s="44">
        <v>84</v>
      </c>
      <c r="O2468" t="s">
        <v>572</v>
      </c>
      <c r="Q2468" t="s">
        <v>595</v>
      </c>
      <c r="S2468">
        <v>1274</v>
      </c>
      <c r="T2468" t="s">
        <v>756</v>
      </c>
      <c r="X2468">
        <v>84</v>
      </c>
      <c r="AA2468">
        <f t="shared" si="3581"/>
        <v>2274</v>
      </c>
      <c r="AB2468" t="str">
        <f t="shared" si="3582"/>
        <v/>
      </c>
      <c r="AC2468">
        <f t="shared" si="3528"/>
        <v>2274</v>
      </c>
      <c r="AD2468" s="6">
        <v>3</v>
      </c>
      <c r="AE2468" t="s">
        <v>746</v>
      </c>
      <c r="AF2468" t="s">
        <v>898</v>
      </c>
      <c r="AG2468" t="s">
        <v>756</v>
      </c>
      <c r="AH2468" t="s">
        <v>756</v>
      </c>
      <c r="AI2468" t="str">
        <f t="shared" si="3533"/>
        <v>o</v>
      </c>
      <c r="AJ2468" t="str">
        <f t="shared" si="3534"/>
        <v/>
      </c>
      <c r="AK2468" t="str">
        <f t="shared" si="3535"/>
        <v/>
      </c>
      <c r="AL2468" t="str">
        <f t="shared" si="3536"/>
        <v/>
      </c>
      <c r="AM2468" t="str">
        <f t="shared" si="3537"/>
        <v/>
      </c>
      <c r="AN2468" t="str">
        <f t="shared" si="3538"/>
        <v>Away</v>
      </c>
      <c r="AO2468" t="str">
        <f t="shared" si="3539"/>
        <v>a</v>
      </c>
      <c r="AP2468" t="str">
        <f t="shared" si="3540"/>
        <v/>
      </c>
      <c r="AQ2468" t="str">
        <f t="shared" si="3541"/>
        <v/>
      </c>
      <c r="AR2468" t="str">
        <f t="shared" si="3542"/>
        <v>Away</v>
      </c>
      <c r="AS2468" t="str">
        <f t="shared" si="3543"/>
        <v>a</v>
      </c>
      <c r="AT2468" t="str">
        <f t="shared" si="3544"/>
        <v>Defensive</v>
      </c>
      <c r="AU2468" t="str">
        <f t="shared" si="3545"/>
        <v/>
      </c>
      <c r="AV2468" t="str">
        <f t="shared" si="3546"/>
        <v/>
      </c>
      <c r="AW2468" t="str" cm="1">
        <f t="array" ref="AW2468">IFERROR(IF(O2468&lt;&gt;"",O2468,IF(OR($S2468="",$T2468=""),"",IF(O2468&lt;&gt;"",O2468,IF($T2468&lt;&gt;"",_xlfn._xlws.FILTER(O:O,($BU:$BU=$BU2468)*($I:$I=$I2468)*($T:$T=$T2468)*($S:$S=_xlfn.MINIFS($S:$S,$T:$T,"="&amp;$T2468)),"")))))&amp;"",IF(O2468="","",""))&amp;""</f>
        <v>Defensive_PlayShot-BlockedShot</v>
      </c>
      <c r="AX2468" t="str" cm="1">
        <f t="array" ref="AX2468">IFERROR(IF(P2468&lt;&gt;"",P2468,IF(OR($S2468="",$T2468=""),"",IF($T2468&lt;&gt;"",_xlfn._xlws.FILTER(P:P,($BU:$BU=$BU2468)*($I:$I=$I2468)*($T:$T=$T2468)*($S:$S=_xlfn.MINIFS($S:$S,$T:$T,"="&amp;$T2468)),""))))&amp;"",IF(P2468="","",""))&amp;""</f>
        <v/>
      </c>
      <c r="AY2468" t="str" cm="1">
        <f t="array" ref="AY2468">IFERROR(IF(Q2468&lt;&gt;"",Q2468,IF(OR($S2468="",$T2468=""),"",IF($T2468&lt;&gt;"",_xlfn._xlws.FILTER(Q:Q,($BU:$BU=$BU2468)*($I:$I=$I2468)*($T:$T=$T2468)*($S:$S=_xlfn.MINIFS($S:$S,$T:$T,"="&amp;$T2468)),""))))&amp;"",IF(Q2468="","",""))&amp;""</f>
        <v>s</v>
      </c>
      <c r="AZ2468" t="str" cm="1">
        <f t="array" ref="AZ2468">IFERROR(IF(R2468&lt;&gt;"",R2468,IF(OR($S2468="",$T2468=""),"",IF($T2468&lt;&gt;"",_xlfn._xlws.FILTER(R:R,($BU:$BU=$BU2468)*($I:$I=$I2468)*($T:$T=$T2468)*($S:$S=_xlfn.MINIFS($S:$S,$T:$T,"="&amp;$T2468)),""))))&amp;"",IF(R2468="","",""))&amp;""</f>
        <v/>
      </c>
      <c r="BA2468" s="6">
        <f t="shared" si="3547"/>
        <v>216</v>
      </c>
      <c r="BB2468">
        <f t="shared" ref="BB2468:BD2468" si="3590">BB2467</f>
        <v>18987</v>
      </c>
      <c r="BC2468" t="str">
        <f t="shared" si="3590"/>
        <v>Velodrome</v>
      </c>
      <c r="BD2468" t="str">
        <f t="shared" si="3590"/>
        <v>Outlaws</v>
      </c>
      <c r="BE2468" t="s">
        <v>6</v>
      </c>
      <c r="BF2468" t="s">
        <v>191</v>
      </c>
      <c r="BI2468" cm="1">
        <f t="array" aca="1" ref="BI2468" ca="1">IFERROR(_xlfn._xlws.FILTER(shifts!A:A,(shifts!B:B=events!AD2468)*(shifts!AG:AG&gt;=events!BK2468)*(shifts!AH:AH&lt;=events!BL2468)),BI2467)</f>
        <v>87</v>
      </c>
      <c r="BJ2468" s="15">
        <f t="shared" si="3549"/>
        <v>0</v>
      </c>
      <c r="BK2468">
        <f t="shared" si="3550"/>
        <v>770</v>
      </c>
      <c r="BL2468">
        <f t="shared" si="3551"/>
        <v>770</v>
      </c>
      <c r="BM2468" s="15">
        <f>SUMIFS(BJ$2:BJ2468,K$2:K2468,"=Intermission")+SUMIFS(BJ$2:BJ2468,K$2:K2468,"=Timeout")</f>
        <v>143</v>
      </c>
      <c r="BN2468">
        <f t="shared" si="3552"/>
        <v>2303</v>
      </c>
      <c r="BO2468" s="19">
        <f t="shared" si="3553"/>
        <v>2613</v>
      </c>
      <c r="BP2468">
        <f t="shared" si="3554"/>
        <v>2608</v>
      </c>
      <c r="BQ2468" s="17">
        <f t="shared" si="3555"/>
        <v>2613</v>
      </c>
      <c r="BR2468" t="str">
        <f t="shared" si="3556"/>
        <v>opp_team_player_1</v>
      </c>
      <c r="BS2468">
        <f>COUNTIFS(S$3:S2468,"="&amp;S2468,AI$3:AI2468,"="&amp;AI2468)</f>
        <v>1</v>
      </c>
      <c r="BT2468" t="str">
        <f>IFERROR(VLOOKUP(BB2468&amp;BU2468&amp;X2468,game_rosters!U:W,3,FALSE),"")</f>
        <v>P100198</v>
      </c>
      <c r="BU2468" t="str">
        <f t="shared" si="3557"/>
        <v>Velodrome</v>
      </c>
    </row>
    <row r="2469" spans="1:73" x14ac:dyDescent="0.2">
      <c r="A2469">
        <f t="shared" si="3532"/>
        <v>1</v>
      </c>
      <c r="I2469" s="44">
        <v>77</v>
      </c>
      <c r="K2469" t="s">
        <v>13</v>
      </c>
      <c r="L2469" t="s">
        <v>587</v>
      </c>
      <c r="N2469" t="s">
        <v>594</v>
      </c>
      <c r="O2469" t="s">
        <v>611</v>
      </c>
      <c r="Q2469" t="s">
        <v>594</v>
      </c>
      <c r="R2469" s="51">
        <v>1</v>
      </c>
      <c r="S2469">
        <v>1275</v>
      </c>
      <c r="T2469" t="s">
        <v>756</v>
      </c>
      <c r="W2469" t="s">
        <v>731</v>
      </c>
      <c r="X2469">
        <v>77</v>
      </c>
      <c r="Z2469">
        <v>1</v>
      </c>
      <c r="AA2469">
        <f t="shared" si="3581"/>
        <v>2275</v>
      </c>
      <c r="AB2469" t="str">
        <f t="shared" si="3582"/>
        <v/>
      </c>
      <c r="AC2469">
        <f t="shared" si="3528"/>
        <v>2275</v>
      </c>
      <c r="AD2469" s="6">
        <v>3</v>
      </c>
      <c r="AE2469" t="s">
        <v>746</v>
      </c>
      <c r="AF2469" t="s">
        <v>900</v>
      </c>
      <c r="AG2469" t="s">
        <v>746</v>
      </c>
      <c r="AH2469" t="s">
        <v>932</v>
      </c>
      <c r="AI2469" t="str">
        <f t="shared" si="3533"/>
        <v>e</v>
      </c>
      <c r="AJ2469" t="str">
        <f t="shared" si="3534"/>
        <v/>
      </c>
      <c r="AK2469" t="str">
        <f t="shared" si="3535"/>
        <v/>
      </c>
      <c r="AL2469" t="str">
        <f t="shared" si="3536"/>
        <v/>
      </c>
      <c r="AM2469" t="str">
        <f t="shared" si="3537"/>
        <v/>
      </c>
      <c r="AN2469" t="str">
        <f t="shared" si="3538"/>
        <v>Away</v>
      </c>
      <c r="AO2469" t="str">
        <f t="shared" si="3539"/>
        <v>a</v>
      </c>
      <c r="AP2469" t="str">
        <f t="shared" si="3540"/>
        <v/>
      </c>
      <c r="AQ2469" t="str">
        <f t="shared" si="3541"/>
        <v/>
      </c>
      <c r="AR2469" t="str">
        <f t="shared" si="3542"/>
        <v>Away</v>
      </c>
      <c r="AS2469" t="str">
        <f t="shared" si="3543"/>
        <v>a</v>
      </c>
      <c r="AT2469" t="str">
        <f t="shared" si="3544"/>
        <v>Offensive</v>
      </c>
      <c r="AU2469" t="str">
        <f t="shared" si="3545"/>
        <v/>
      </c>
      <c r="AV2469" t="str">
        <f t="shared" si="3546"/>
        <v/>
      </c>
      <c r="AW2469" t="str" cm="1">
        <f t="array" ref="AW2469">IFERROR(IF(O2469&lt;&gt;"",O2469,IF(OR($S2469="",$T2469=""),"",IF(O2469&lt;&gt;"",O2469,IF($T2469&lt;&gt;"",_xlfn._xlws.FILTER(O:O,($BU:$BU=$BU2469)*($I:$I=$I2469)*($T:$T=$T2469)*($S:$S=_xlfn.MINIFS($S:$S,$T:$T,"="&amp;$T2469)),"")))))&amp;"",IF(O2469="","",""))&amp;""</f>
        <v>OffensivePlay_Zone-PuckRecoveryShot</v>
      </c>
      <c r="AX2469" t="str" cm="1">
        <f t="array" ref="AX2469">IFERROR(IF(P2469&lt;&gt;"",P2469,IF(OR($S2469="",$T2469=""),"",IF($T2469&lt;&gt;"",_xlfn._xlws.FILTER(P:P,($BU:$BU=$BU2469)*($I:$I=$I2469)*($T:$T=$T2469)*($S:$S=_xlfn.MINIFS($S:$S,$T:$T,"="&amp;$T2469)),""))))&amp;"",IF(P2469="","",""))&amp;""</f>
        <v/>
      </c>
      <c r="AY2469" t="str" cm="1">
        <f t="array" ref="AY2469">IFERROR(IF(Q2469&lt;&gt;"",Q2469,IF(OR($S2469="",$T2469=""),"",IF($T2469&lt;&gt;"",_xlfn._xlws.FILTER(Q:Q,($BU:$BU=$BU2469)*($I:$I=$I2469)*($T:$T=$T2469)*($S:$S=_xlfn.MINIFS($S:$S,$T:$T,"="&amp;$T2469)),""))))&amp;"",IF(Q2469="","",""))&amp;""</f>
        <v>u</v>
      </c>
      <c r="AZ2469" t="str" cm="1">
        <f t="array" ref="AZ2469">IFERROR(IF(R2469&lt;&gt;"",R2469,IF(OR($S2469="",$T2469=""),"",IF($T2469&lt;&gt;"",_xlfn._xlws.FILTER(R:R,($BU:$BU=$BU2469)*($I:$I=$I2469)*($T:$T=$T2469)*($S:$S=_xlfn.MINIFS($S:$S,$T:$T,"="&amp;$T2469)),""))))&amp;"",IF(R2469="","",""))&amp;""</f>
        <v>1</v>
      </c>
      <c r="BA2469" s="6">
        <f t="shared" si="3547"/>
        <v>216</v>
      </c>
      <c r="BB2469">
        <f t="shared" ref="BB2469:BD2469" si="3591">BB2468</f>
        <v>18987</v>
      </c>
      <c r="BC2469" t="str">
        <f t="shared" si="3591"/>
        <v>Velodrome</v>
      </c>
      <c r="BD2469" t="str">
        <f t="shared" si="3591"/>
        <v>Outlaws</v>
      </c>
      <c r="BE2469" t="s">
        <v>13</v>
      </c>
      <c r="BF2469" t="s">
        <v>587</v>
      </c>
      <c r="BI2469" cm="1">
        <f t="array" aca="1" ref="BI2469" ca="1">IFERROR(_xlfn._xlws.FILTER(shifts!A:A,(shifts!B:B=events!AD2469)*(shifts!AG:AG&gt;=events!BK2469)*(shifts!AH:AH&lt;=events!BL2469)),BI2468)</f>
        <v>87</v>
      </c>
      <c r="BJ2469" s="15">
        <f t="shared" si="3549"/>
        <v>1</v>
      </c>
      <c r="BK2469">
        <f t="shared" si="3550"/>
        <v>765</v>
      </c>
      <c r="BL2469">
        <f t="shared" si="3551"/>
        <v>764</v>
      </c>
      <c r="BM2469" s="15">
        <f>SUMIFS(BJ$2:BJ2469,K$2:K2469,"=Intermission")+SUMIFS(BJ$2:BJ2469,K$2:K2469,"=Timeout")</f>
        <v>143</v>
      </c>
      <c r="BN2469">
        <f t="shared" si="3552"/>
        <v>2303</v>
      </c>
      <c r="BO2469" s="19">
        <f t="shared" si="3553"/>
        <v>2618</v>
      </c>
      <c r="BP2469">
        <f t="shared" si="3554"/>
        <v>2613</v>
      </c>
      <c r="BQ2469" s="17">
        <f t="shared" si="3555"/>
        <v>2619</v>
      </c>
      <c r="BR2469" t="str">
        <f t="shared" si="3556"/>
        <v>event_team_player_1</v>
      </c>
      <c r="BS2469">
        <f>COUNTIFS(S$3:S2469,"="&amp;S2469,AI$3:AI2469,"="&amp;AI2469)</f>
        <v>1</v>
      </c>
      <c r="BT2469" t="str">
        <f>IFERROR(VLOOKUP(BB2469&amp;BU2469&amp;X2469,game_rosters!U:W,3,FALSE),"")</f>
        <v>P100185</v>
      </c>
      <c r="BU2469" t="str">
        <f t="shared" si="3557"/>
        <v>Outlaws</v>
      </c>
    </row>
    <row r="2470" spans="1:73" x14ac:dyDescent="0.2">
      <c r="A2470" t="str">
        <f t="shared" si="3532"/>
        <v/>
      </c>
      <c r="I2470" s="44">
        <v>84</v>
      </c>
      <c r="O2470" t="s">
        <v>635</v>
      </c>
      <c r="Q2470" t="s">
        <v>594</v>
      </c>
      <c r="R2470" s="51">
        <v>1</v>
      </c>
      <c r="S2470">
        <v>1275</v>
      </c>
      <c r="T2470" t="s">
        <v>756</v>
      </c>
      <c r="X2470">
        <v>84</v>
      </c>
      <c r="AA2470">
        <f t="shared" si="3581"/>
        <v>2275</v>
      </c>
      <c r="AB2470" t="str">
        <f t="shared" si="3582"/>
        <v/>
      </c>
      <c r="AC2470">
        <f t="shared" si="3528"/>
        <v>2275</v>
      </c>
      <c r="AD2470" s="6">
        <v>3</v>
      </c>
      <c r="AE2470" t="s">
        <v>746</v>
      </c>
      <c r="AF2470" t="s">
        <v>900</v>
      </c>
      <c r="AG2470" t="s">
        <v>746</v>
      </c>
      <c r="AH2470" t="s">
        <v>932</v>
      </c>
      <c r="AI2470" t="str">
        <f t="shared" si="3533"/>
        <v>o</v>
      </c>
      <c r="AJ2470" t="str">
        <f t="shared" si="3534"/>
        <v/>
      </c>
      <c r="AK2470" t="str">
        <f t="shared" si="3535"/>
        <v/>
      </c>
      <c r="AL2470" t="str">
        <f t="shared" si="3536"/>
        <v/>
      </c>
      <c r="AM2470" t="str">
        <f t="shared" si="3537"/>
        <v/>
      </c>
      <c r="AN2470" t="str">
        <f t="shared" si="3538"/>
        <v>Away</v>
      </c>
      <c r="AO2470" t="str">
        <f t="shared" si="3539"/>
        <v>a</v>
      </c>
      <c r="AP2470" t="str">
        <f t="shared" si="3540"/>
        <v/>
      </c>
      <c r="AQ2470" t="str">
        <f t="shared" si="3541"/>
        <v/>
      </c>
      <c r="AR2470" t="str">
        <f t="shared" si="3542"/>
        <v>Away</v>
      </c>
      <c r="AS2470" t="str">
        <f t="shared" si="3543"/>
        <v>a</v>
      </c>
      <c r="AT2470" t="str">
        <f t="shared" si="3544"/>
        <v>Defensive</v>
      </c>
      <c r="AU2470" t="str">
        <f t="shared" si="3545"/>
        <v/>
      </c>
      <c r="AV2470" t="str">
        <f t="shared" si="3546"/>
        <v/>
      </c>
      <c r="AW2470" t="str" cm="1">
        <f t="array" ref="AW2470">IFERROR(IF(O2470&lt;&gt;"",O2470,IF(OR($S2470="",$T2470=""),"",IF(O2470&lt;&gt;"",O2470,IF($T2470&lt;&gt;"",_xlfn._xlws.FILTER(O:O,($BU:$BU=$BU2470)*($I:$I=$I2470)*($T:$T=$T2470)*($S:$S=_xlfn.MINIFS($S:$S,$T:$T,"="&amp;$T2470)),"")))))&amp;"",IF(O2470="","",""))&amp;""</f>
        <v>Defensive_PlayZone-PuckRetrievalShot</v>
      </c>
      <c r="AX2470" t="str" cm="1">
        <f t="array" ref="AX2470">IFERROR(IF(P2470&lt;&gt;"",P2470,IF(OR($S2470="",$T2470=""),"",IF($T2470&lt;&gt;"",_xlfn._xlws.FILTER(P:P,($BU:$BU=$BU2470)*($I:$I=$I2470)*($T:$T=$T2470)*($S:$S=_xlfn.MINIFS($S:$S,$T:$T,"="&amp;$T2470)),""))))&amp;"",IF(P2470="","",""))&amp;""</f>
        <v/>
      </c>
      <c r="AY2470" t="str" cm="1">
        <f t="array" ref="AY2470">IFERROR(IF(Q2470&lt;&gt;"",Q2470,IF(OR($S2470="",$T2470=""),"",IF($T2470&lt;&gt;"",_xlfn._xlws.FILTER(Q:Q,($BU:$BU=$BU2470)*($I:$I=$I2470)*($T:$T=$T2470)*($S:$S=_xlfn.MINIFS($S:$S,$T:$T,"="&amp;$T2470)),""))))&amp;"",IF(Q2470="","",""))&amp;""</f>
        <v>u</v>
      </c>
      <c r="AZ2470" t="str" cm="1">
        <f t="array" ref="AZ2470">IFERROR(IF(R2470&lt;&gt;"",R2470,IF(OR($S2470="",$T2470=""),"",IF($T2470&lt;&gt;"",_xlfn._xlws.FILTER(R:R,($BU:$BU=$BU2470)*($I:$I=$I2470)*($T:$T=$T2470)*($S:$S=_xlfn.MINIFS($S:$S,$T:$T,"="&amp;$T2470)),""))))&amp;"",IF(R2470="","",""))&amp;""</f>
        <v>1</v>
      </c>
      <c r="BA2470" s="6">
        <f t="shared" si="3547"/>
        <v>216</v>
      </c>
      <c r="BB2470">
        <f t="shared" ref="BB2470:BD2470" si="3592">BB2469</f>
        <v>18987</v>
      </c>
      <c r="BC2470" t="str">
        <f t="shared" si="3592"/>
        <v>Velodrome</v>
      </c>
      <c r="BD2470" t="str">
        <f t="shared" si="3592"/>
        <v>Outlaws</v>
      </c>
      <c r="BE2470" t="s">
        <v>13</v>
      </c>
      <c r="BF2470" t="s">
        <v>587</v>
      </c>
      <c r="BI2470" cm="1">
        <f t="array" aca="1" ref="BI2470" ca="1">IFERROR(_xlfn._xlws.FILTER(shifts!A:A,(shifts!B:B=events!AD2470)*(shifts!AG:AG&gt;=events!BK2470)*(shifts!AH:AH&lt;=events!BL2470)),BI2469)</f>
        <v>87</v>
      </c>
      <c r="BJ2470" s="15">
        <f t="shared" si="3549"/>
        <v>1</v>
      </c>
      <c r="BK2470">
        <f t="shared" si="3550"/>
        <v>765</v>
      </c>
      <c r="BL2470">
        <f t="shared" si="3551"/>
        <v>764</v>
      </c>
      <c r="BM2470" s="15">
        <f>SUMIFS(BJ$2:BJ2470,K$2:K2470,"=Intermission")+SUMIFS(BJ$2:BJ2470,K$2:K2470,"=Timeout")</f>
        <v>143</v>
      </c>
      <c r="BN2470">
        <f t="shared" si="3552"/>
        <v>2303</v>
      </c>
      <c r="BO2470" s="19">
        <f t="shared" si="3553"/>
        <v>2618</v>
      </c>
      <c r="BP2470">
        <f t="shared" si="3554"/>
        <v>2613</v>
      </c>
      <c r="BQ2470" s="17">
        <f t="shared" si="3555"/>
        <v>2619</v>
      </c>
      <c r="BR2470" t="str">
        <f t="shared" si="3556"/>
        <v>opp_team_player_1</v>
      </c>
      <c r="BS2470">
        <f>COUNTIFS(S$3:S2470,"="&amp;S2470,AI$3:AI2470,"="&amp;AI2470)</f>
        <v>1</v>
      </c>
      <c r="BT2470" t="str">
        <f>IFERROR(VLOOKUP(BB2470&amp;BU2470&amp;X2470,game_rosters!U:W,3,FALSE),"")</f>
        <v>P100198</v>
      </c>
      <c r="BU2470" t="str">
        <f t="shared" si="3557"/>
        <v>Velodrome</v>
      </c>
    </row>
    <row r="2471" spans="1:73" x14ac:dyDescent="0.2">
      <c r="A2471">
        <f t="shared" si="3532"/>
        <v>1</v>
      </c>
      <c r="I2471" s="44">
        <v>77</v>
      </c>
      <c r="K2471" t="s">
        <v>6</v>
      </c>
      <c r="L2471" t="s">
        <v>191</v>
      </c>
      <c r="M2471" t="s">
        <v>51</v>
      </c>
      <c r="N2471" t="s">
        <v>594</v>
      </c>
      <c r="R2471" s="51">
        <v>1</v>
      </c>
      <c r="S2471">
        <v>1276</v>
      </c>
      <c r="T2471" t="s">
        <v>756</v>
      </c>
      <c r="W2471" t="s">
        <v>731</v>
      </c>
      <c r="X2471">
        <v>77</v>
      </c>
      <c r="Z2471">
        <v>1</v>
      </c>
      <c r="AA2471">
        <f t="shared" si="3581"/>
        <v>2276</v>
      </c>
      <c r="AB2471" t="str">
        <f t="shared" si="3582"/>
        <v/>
      </c>
      <c r="AC2471">
        <f t="shared" si="3528"/>
        <v>2276</v>
      </c>
      <c r="AD2471" s="6">
        <v>3</v>
      </c>
      <c r="AE2471" t="s">
        <v>746</v>
      </c>
      <c r="AF2471" t="s">
        <v>903</v>
      </c>
      <c r="AG2471" t="s">
        <v>756</v>
      </c>
      <c r="AH2471" t="s">
        <v>756</v>
      </c>
      <c r="AI2471" t="str">
        <f t="shared" si="3533"/>
        <v>e</v>
      </c>
      <c r="AJ2471" t="str">
        <f t="shared" si="3534"/>
        <v/>
      </c>
      <c r="AK2471" t="str">
        <f t="shared" si="3535"/>
        <v/>
      </c>
      <c r="AL2471" t="str">
        <f t="shared" si="3536"/>
        <v/>
      </c>
      <c r="AM2471" t="str">
        <f t="shared" si="3537"/>
        <v/>
      </c>
      <c r="AN2471" t="str">
        <f t="shared" si="3538"/>
        <v>Away</v>
      </c>
      <c r="AO2471" t="str">
        <f t="shared" si="3539"/>
        <v>a</v>
      </c>
      <c r="AP2471" t="str">
        <f t="shared" si="3540"/>
        <v/>
      </c>
      <c r="AQ2471" t="str">
        <f t="shared" si="3541"/>
        <v/>
      </c>
      <c r="AR2471" t="str">
        <f t="shared" si="3542"/>
        <v>Away</v>
      </c>
      <c r="AS2471" t="str">
        <f t="shared" si="3543"/>
        <v>a</v>
      </c>
      <c r="AT2471" t="str">
        <f t="shared" si="3544"/>
        <v>Offensive</v>
      </c>
      <c r="AU2471" t="str">
        <f t="shared" si="3545"/>
        <v/>
      </c>
      <c r="AV2471" t="str">
        <f t="shared" si="3546"/>
        <v/>
      </c>
      <c r="AW2471" t="str" cm="1">
        <f t="array" ref="AW2471">IFERROR(IF(O2471&lt;&gt;"",O2471,IF(OR($S2471="",$T2471=""),"",IF(O2471&lt;&gt;"",O2471,IF($T2471&lt;&gt;"",_xlfn._xlws.FILTER(O:O,($BU:$BU=$BU2471)*($I:$I=$I2471)*($T:$T=$T2471)*($S:$S=_xlfn.MINIFS($S:$S,$T:$T,"="&amp;$T2471)),"")))))&amp;"",IF(O2471="","",""))&amp;""</f>
        <v/>
      </c>
      <c r="AX2471" t="str" cm="1">
        <f t="array" ref="AX2471">IFERROR(IF(P2471&lt;&gt;"",P2471,IF(OR($S2471="",$T2471=""),"",IF($T2471&lt;&gt;"",_xlfn._xlws.FILTER(P:P,($BU:$BU=$BU2471)*($I:$I=$I2471)*($T:$T=$T2471)*($S:$S=_xlfn.MINIFS($S:$S,$T:$T,"="&amp;$T2471)),""))))&amp;"",IF(P2471="","",""))&amp;""</f>
        <v/>
      </c>
      <c r="AY2471" t="str" cm="1">
        <f t="array" ref="AY2471">IFERROR(IF(Q2471&lt;&gt;"",Q2471,IF(OR($S2471="",$T2471=""),"",IF($T2471&lt;&gt;"",_xlfn._xlws.FILTER(Q:Q,($BU:$BU=$BU2471)*($I:$I=$I2471)*($T:$T=$T2471)*($S:$S=_xlfn.MINIFS($S:$S,$T:$T,"="&amp;$T2471)),""))))&amp;"",IF(Q2471="","",""))&amp;""</f>
        <v/>
      </c>
      <c r="AZ2471" t="str" cm="1">
        <f t="array" ref="AZ2471">IFERROR(IF(R2471&lt;&gt;"",R2471,IF(OR($S2471="",$T2471=""),"",IF($T2471&lt;&gt;"",_xlfn._xlws.FILTER(R:R,($BU:$BU=$BU2471)*($I:$I=$I2471)*($T:$T=$T2471)*($S:$S=_xlfn.MINIFS($S:$S,$T:$T,"="&amp;$T2471)),""))))&amp;"",IF(R2471="","",""))&amp;""</f>
        <v>1</v>
      </c>
      <c r="BA2471" s="6">
        <f t="shared" si="3547"/>
        <v>216</v>
      </c>
      <c r="BB2471">
        <f t="shared" ref="BB2471:BD2471" si="3593">BB2470</f>
        <v>18987</v>
      </c>
      <c r="BC2471" t="str">
        <f t="shared" si="3593"/>
        <v>Velodrome</v>
      </c>
      <c r="BD2471" t="str">
        <f t="shared" si="3593"/>
        <v>Outlaws</v>
      </c>
      <c r="BE2471" t="s">
        <v>6</v>
      </c>
      <c r="BF2471" t="s">
        <v>191</v>
      </c>
      <c r="BI2471" cm="1">
        <f t="array" aca="1" ref="BI2471" ca="1">IFERROR(_xlfn._xlws.FILTER(shifts!A:A,(shifts!B:B=events!AD2471)*(shifts!AG:AG&gt;=events!BK2471)*(shifts!AH:AH&lt;=events!BL2471)),BI2470)</f>
        <v>87</v>
      </c>
      <c r="BJ2471" s="15">
        <f t="shared" si="3549"/>
        <v>0</v>
      </c>
      <c r="BK2471">
        <f t="shared" si="3550"/>
        <v>760</v>
      </c>
      <c r="BL2471">
        <f t="shared" si="3551"/>
        <v>760</v>
      </c>
      <c r="BM2471" s="15">
        <f>SUMIFS(BJ$2:BJ2471,K$2:K2471,"=Intermission")+SUMIFS(BJ$2:BJ2471,K$2:K2471,"=Timeout")</f>
        <v>143</v>
      </c>
      <c r="BN2471">
        <f t="shared" si="3552"/>
        <v>2303</v>
      </c>
      <c r="BO2471" s="19">
        <f t="shared" si="3553"/>
        <v>2623</v>
      </c>
      <c r="BP2471">
        <f t="shared" si="3554"/>
        <v>2618</v>
      </c>
      <c r="BQ2471" s="17">
        <f t="shared" si="3555"/>
        <v>2623</v>
      </c>
      <c r="BR2471" t="str">
        <f t="shared" si="3556"/>
        <v>event_team_player_1</v>
      </c>
      <c r="BS2471">
        <f>COUNTIFS(S$3:S2471,"="&amp;S2471,AI$3:AI2471,"="&amp;AI2471)</f>
        <v>1</v>
      </c>
      <c r="BT2471" t="str">
        <f>IFERROR(VLOOKUP(BB2471&amp;BU2471&amp;X2471,game_rosters!U:W,3,FALSE),"")</f>
        <v>P100185</v>
      </c>
      <c r="BU2471" t="str">
        <f t="shared" si="3557"/>
        <v>Outlaws</v>
      </c>
    </row>
    <row r="2472" spans="1:73" x14ac:dyDescent="0.2">
      <c r="A2472" t="str">
        <f t="shared" si="3532"/>
        <v/>
      </c>
      <c r="I2472" s="44">
        <v>91</v>
      </c>
      <c r="O2472" t="s">
        <v>572</v>
      </c>
      <c r="Q2472" t="s">
        <v>595</v>
      </c>
      <c r="R2472" s="51">
        <v>1</v>
      </c>
      <c r="S2472">
        <v>1276</v>
      </c>
      <c r="T2472" t="s">
        <v>756</v>
      </c>
      <c r="X2472">
        <v>91</v>
      </c>
      <c r="AA2472">
        <f t="shared" si="3581"/>
        <v>2276</v>
      </c>
      <c r="AB2472" t="str">
        <f t="shared" si="3582"/>
        <v/>
      </c>
      <c r="AC2472">
        <f t="shared" si="3528"/>
        <v>2276</v>
      </c>
      <c r="AD2472" s="6">
        <v>3</v>
      </c>
      <c r="AE2472" t="s">
        <v>746</v>
      </c>
      <c r="AF2472" t="s">
        <v>903</v>
      </c>
      <c r="AG2472" t="s">
        <v>756</v>
      </c>
      <c r="AH2472" t="s">
        <v>756</v>
      </c>
      <c r="AI2472" t="str">
        <f t="shared" si="3533"/>
        <v>o</v>
      </c>
      <c r="AJ2472" t="str">
        <f t="shared" si="3534"/>
        <v/>
      </c>
      <c r="AK2472" t="str">
        <f t="shared" si="3535"/>
        <v/>
      </c>
      <c r="AL2472" t="str">
        <f t="shared" si="3536"/>
        <v/>
      </c>
      <c r="AM2472" t="str">
        <f t="shared" si="3537"/>
        <v/>
      </c>
      <c r="AN2472" t="str">
        <f t="shared" si="3538"/>
        <v>Away</v>
      </c>
      <c r="AO2472" t="str">
        <f t="shared" si="3539"/>
        <v>a</v>
      </c>
      <c r="AP2472" t="str">
        <f t="shared" si="3540"/>
        <v/>
      </c>
      <c r="AQ2472" t="str">
        <f t="shared" si="3541"/>
        <v/>
      </c>
      <c r="AR2472" t="str">
        <f t="shared" si="3542"/>
        <v>Away</v>
      </c>
      <c r="AS2472" t="str">
        <f t="shared" si="3543"/>
        <v>a</v>
      </c>
      <c r="AT2472" t="str">
        <f t="shared" si="3544"/>
        <v>Defensive</v>
      </c>
      <c r="AU2472" t="str">
        <f t="shared" si="3545"/>
        <v/>
      </c>
      <c r="AV2472" t="str">
        <f t="shared" si="3546"/>
        <v/>
      </c>
      <c r="AW2472" t="str" cm="1">
        <f t="array" ref="AW2472">IFERROR(IF(O2472&lt;&gt;"",O2472,IF(OR($S2472="",$T2472=""),"",IF(O2472&lt;&gt;"",O2472,IF($T2472&lt;&gt;"",_xlfn._xlws.FILTER(O:O,($BU:$BU=$BU2472)*($I:$I=$I2472)*($T:$T=$T2472)*($S:$S=_xlfn.MINIFS($S:$S,$T:$T,"="&amp;$T2472)),"")))))&amp;"",IF(O2472="","",""))&amp;""</f>
        <v>Defensive_PlayShot-BlockedShot</v>
      </c>
      <c r="AX2472" t="str" cm="1">
        <f t="array" ref="AX2472">IFERROR(IF(P2472&lt;&gt;"",P2472,IF(OR($S2472="",$T2472=""),"",IF($T2472&lt;&gt;"",_xlfn._xlws.FILTER(P:P,($BU:$BU=$BU2472)*($I:$I=$I2472)*($T:$T=$T2472)*($S:$S=_xlfn.MINIFS($S:$S,$T:$T,"="&amp;$T2472)),""))))&amp;"",IF(P2472="","",""))&amp;""</f>
        <v/>
      </c>
      <c r="AY2472" t="str" cm="1">
        <f t="array" ref="AY2472">IFERROR(IF(Q2472&lt;&gt;"",Q2472,IF(OR($S2472="",$T2472=""),"",IF($T2472&lt;&gt;"",_xlfn._xlws.FILTER(Q:Q,($BU:$BU=$BU2472)*($I:$I=$I2472)*($T:$T=$T2472)*($S:$S=_xlfn.MINIFS($S:$S,$T:$T,"="&amp;$T2472)),""))))&amp;"",IF(Q2472="","",""))&amp;""</f>
        <v>s</v>
      </c>
      <c r="AZ2472" t="str" cm="1">
        <f t="array" ref="AZ2472">IFERROR(IF(R2472&lt;&gt;"",R2472,IF(OR($S2472="",$T2472=""),"",IF($T2472&lt;&gt;"",_xlfn._xlws.FILTER(R:R,($BU:$BU=$BU2472)*($I:$I=$I2472)*($T:$T=$T2472)*($S:$S=_xlfn.MINIFS($S:$S,$T:$T,"="&amp;$T2472)),""))))&amp;"",IF(R2472="","",""))&amp;""</f>
        <v>1</v>
      </c>
      <c r="BA2472" s="6">
        <f t="shared" si="3547"/>
        <v>216</v>
      </c>
      <c r="BB2472">
        <f t="shared" ref="BB2472:BD2472" si="3594">BB2471</f>
        <v>18987</v>
      </c>
      <c r="BC2472" t="str">
        <f t="shared" si="3594"/>
        <v>Velodrome</v>
      </c>
      <c r="BD2472" t="str">
        <f t="shared" si="3594"/>
        <v>Outlaws</v>
      </c>
      <c r="BE2472" t="s">
        <v>6</v>
      </c>
      <c r="BF2472" t="s">
        <v>191</v>
      </c>
      <c r="BI2472" cm="1">
        <f t="array" aca="1" ref="BI2472" ca="1">IFERROR(_xlfn._xlws.FILTER(shifts!A:A,(shifts!B:B=events!AD2472)*(shifts!AG:AG&gt;=events!BK2472)*(shifts!AH:AH&lt;=events!BL2472)),BI2471)</f>
        <v>87</v>
      </c>
      <c r="BJ2472" s="15">
        <f t="shared" si="3549"/>
        <v>0</v>
      </c>
      <c r="BK2472">
        <f t="shared" si="3550"/>
        <v>760</v>
      </c>
      <c r="BL2472">
        <f t="shared" si="3551"/>
        <v>760</v>
      </c>
      <c r="BM2472" s="15">
        <f>SUMIFS(BJ$2:BJ2472,K$2:K2472,"=Intermission")+SUMIFS(BJ$2:BJ2472,K$2:K2472,"=Timeout")</f>
        <v>143</v>
      </c>
      <c r="BN2472">
        <f t="shared" si="3552"/>
        <v>2303</v>
      </c>
      <c r="BO2472" s="19">
        <f t="shared" si="3553"/>
        <v>2623</v>
      </c>
      <c r="BP2472">
        <f t="shared" si="3554"/>
        <v>2618</v>
      </c>
      <c r="BQ2472" s="17">
        <f t="shared" si="3555"/>
        <v>2623</v>
      </c>
      <c r="BR2472" t="str">
        <f t="shared" si="3556"/>
        <v>opp_team_player_1</v>
      </c>
      <c r="BS2472">
        <f>COUNTIFS(S$3:S2472,"="&amp;S2472,AI$3:AI2472,"="&amp;AI2472)</f>
        <v>1</v>
      </c>
      <c r="BT2472" t="str">
        <f>IFERROR(VLOOKUP(BB2472&amp;BU2472&amp;X2472,game_rosters!U:W,3,FALSE),"")</f>
        <v>P100002</v>
      </c>
      <c r="BU2472" t="str">
        <f t="shared" si="3557"/>
        <v>Velodrome</v>
      </c>
    </row>
    <row r="2473" spans="1:73" x14ac:dyDescent="0.2">
      <c r="A2473">
        <f t="shared" si="3532"/>
        <v>1</v>
      </c>
      <c r="I2473" s="44">
        <v>77</v>
      </c>
      <c r="K2473" t="s">
        <v>13</v>
      </c>
      <c r="L2473" t="s">
        <v>587</v>
      </c>
      <c r="N2473" t="s">
        <v>595</v>
      </c>
      <c r="O2473" t="s">
        <v>611</v>
      </c>
      <c r="Q2473" t="s">
        <v>595</v>
      </c>
      <c r="R2473" s="51">
        <v>1</v>
      </c>
      <c r="S2473">
        <v>1277</v>
      </c>
      <c r="T2473" t="s">
        <v>756</v>
      </c>
      <c r="W2473" t="s">
        <v>731</v>
      </c>
      <c r="X2473">
        <v>77</v>
      </c>
      <c r="Z2473">
        <v>1</v>
      </c>
      <c r="AA2473">
        <f t="shared" si="3581"/>
        <v>2277</v>
      </c>
      <c r="AB2473" t="str">
        <f t="shared" si="3582"/>
        <v/>
      </c>
      <c r="AC2473">
        <f t="shared" si="3528"/>
        <v>2277</v>
      </c>
      <c r="AD2473" s="6">
        <v>3</v>
      </c>
      <c r="AE2473" t="s">
        <v>746</v>
      </c>
      <c r="AF2473" t="s">
        <v>926</v>
      </c>
      <c r="AG2473" t="s">
        <v>746</v>
      </c>
      <c r="AH2473" t="s">
        <v>905</v>
      </c>
      <c r="AI2473" t="str">
        <f t="shared" si="3533"/>
        <v>e</v>
      </c>
      <c r="AJ2473" t="str">
        <f t="shared" si="3534"/>
        <v/>
      </c>
      <c r="AK2473" t="str">
        <f t="shared" si="3535"/>
        <v/>
      </c>
      <c r="AL2473" t="str">
        <f t="shared" si="3536"/>
        <v/>
      </c>
      <c r="AM2473" t="str">
        <f t="shared" si="3537"/>
        <v/>
      </c>
      <c r="AN2473" t="str">
        <f t="shared" si="3538"/>
        <v>Away</v>
      </c>
      <c r="AO2473" t="str">
        <f t="shared" si="3539"/>
        <v>a</v>
      </c>
      <c r="AP2473" t="str">
        <f t="shared" si="3540"/>
        <v/>
      </c>
      <c r="AQ2473" t="str">
        <f t="shared" si="3541"/>
        <v/>
      </c>
      <c r="AR2473" t="str">
        <f t="shared" si="3542"/>
        <v>Away</v>
      </c>
      <c r="AS2473" t="str">
        <f t="shared" si="3543"/>
        <v>a</v>
      </c>
      <c r="AT2473" t="str">
        <f t="shared" si="3544"/>
        <v>Offensive</v>
      </c>
      <c r="AU2473" t="str">
        <f t="shared" si="3545"/>
        <v/>
      </c>
      <c r="AV2473" t="str">
        <f t="shared" si="3546"/>
        <v/>
      </c>
      <c r="AW2473" t="str" cm="1">
        <f t="array" ref="AW2473">IFERROR(IF(O2473&lt;&gt;"",O2473,IF(OR($S2473="",$T2473=""),"",IF(O2473&lt;&gt;"",O2473,IF($T2473&lt;&gt;"",_xlfn._xlws.FILTER(O:O,($BU:$BU=$BU2473)*($I:$I=$I2473)*($T:$T=$T2473)*($S:$S=_xlfn.MINIFS($S:$S,$T:$T,"="&amp;$T2473)),"")))))&amp;"",IF(O2473="","",""))&amp;""</f>
        <v>OffensivePlay_Zone-PuckRecoveryShot</v>
      </c>
      <c r="AX2473" t="str" cm="1">
        <f t="array" ref="AX2473">IFERROR(IF(P2473&lt;&gt;"",P2473,IF(OR($S2473="",$T2473=""),"",IF($T2473&lt;&gt;"",_xlfn._xlws.FILTER(P:P,($BU:$BU=$BU2473)*($I:$I=$I2473)*($T:$T=$T2473)*($S:$S=_xlfn.MINIFS($S:$S,$T:$T,"="&amp;$T2473)),""))))&amp;"",IF(P2473="","",""))&amp;""</f>
        <v/>
      </c>
      <c r="AY2473" t="str" cm="1">
        <f t="array" ref="AY2473">IFERROR(IF(Q2473&lt;&gt;"",Q2473,IF(OR($S2473="",$T2473=""),"",IF($T2473&lt;&gt;"",_xlfn._xlws.FILTER(Q:Q,($BU:$BU=$BU2473)*($I:$I=$I2473)*($T:$T=$T2473)*($S:$S=_xlfn.MINIFS($S:$S,$T:$T,"="&amp;$T2473)),""))))&amp;"",IF(Q2473="","",""))&amp;""</f>
        <v>s</v>
      </c>
      <c r="AZ2473" t="str" cm="1">
        <f t="array" ref="AZ2473">IFERROR(IF(R2473&lt;&gt;"",R2473,IF(OR($S2473="",$T2473=""),"",IF($T2473&lt;&gt;"",_xlfn._xlws.FILTER(R:R,($BU:$BU=$BU2473)*($I:$I=$I2473)*($T:$T=$T2473)*($S:$S=_xlfn.MINIFS($S:$S,$T:$T,"="&amp;$T2473)),""))))&amp;"",IF(R2473="","",""))&amp;""</f>
        <v>1</v>
      </c>
      <c r="BA2473" s="6">
        <f t="shared" si="3547"/>
        <v>216</v>
      </c>
      <c r="BB2473">
        <f t="shared" ref="BB2473:BD2473" si="3595">BB2472</f>
        <v>18987</v>
      </c>
      <c r="BC2473" t="str">
        <f t="shared" si="3595"/>
        <v>Velodrome</v>
      </c>
      <c r="BD2473" t="str">
        <f t="shared" si="3595"/>
        <v>Outlaws</v>
      </c>
      <c r="BE2473" t="s">
        <v>13</v>
      </c>
      <c r="BF2473" t="s">
        <v>587</v>
      </c>
      <c r="BI2473" cm="1">
        <f t="array" aca="1" ref="BI2473" ca="1">IFERROR(_xlfn._xlws.FILTER(shifts!A:A,(shifts!B:B=events!AD2473)*(shifts!AG:AG&gt;=events!BK2473)*(shifts!AH:AH&lt;=events!BL2473)),BI2472)</f>
        <v>87</v>
      </c>
      <c r="BJ2473" s="15">
        <f t="shared" si="3549"/>
        <v>4</v>
      </c>
      <c r="BK2473">
        <f t="shared" si="3550"/>
        <v>754</v>
      </c>
      <c r="BL2473">
        <f t="shared" si="3551"/>
        <v>750</v>
      </c>
      <c r="BM2473" s="15">
        <f>SUMIFS(BJ$2:BJ2473,K$2:K2473,"=Intermission")+SUMIFS(BJ$2:BJ2473,K$2:K2473,"=Timeout")</f>
        <v>143</v>
      </c>
      <c r="BN2473">
        <f t="shared" si="3552"/>
        <v>2303</v>
      </c>
      <c r="BO2473" s="19">
        <f t="shared" si="3553"/>
        <v>2629</v>
      </c>
      <c r="BP2473">
        <f t="shared" si="3554"/>
        <v>2624</v>
      </c>
      <c r="BQ2473" s="17">
        <f t="shared" si="3555"/>
        <v>2633</v>
      </c>
      <c r="BR2473" t="str">
        <f t="shared" si="3556"/>
        <v>event_team_player_1</v>
      </c>
      <c r="BS2473">
        <f>COUNTIFS(S$3:S2473,"="&amp;S2473,AI$3:AI2473,"="&amp;AI2473)</f>
        <v>1</v>
      </c>
      <c r="BT2473" t="str">
        <f>IFERROR(VLOOKUP(BB2473&amp;BU2473&amp;X2473,game_rosters!U:W,3,FALSE),"")</f>
        <v>P100185</v>
      </c>
      <c r="BU2473" t="str">
        <f t="shared" si="3557"/>
        <v>Outlaws</v>
      </c>
    </row>
    <row r="2474" spans="1:73" x14ac:dyDescent="0.2">
      <c r="A2474" t="str">
        <f t="shared" si="3532"/>
        <v/>
      </c>
      <c r="I2474" s="44">
        <v>91</v>
      </c>
      <c r="O2474" t="s">
        <v>635</v>
      </c>
      <c r="Q2474" t="s">
        <v>594</v>
      </c>
      <c r="R2474" s="51">
        <v>1</v>
      </c>
      <c r="S2474">
        <v>1277</v>
      </c>
      <c r="T2474" t="s">
        <v>756</v>
      </c>
      <c r="X2474">
        <v>91</v>
      </c>
      <c r="AA2474">
        <f t="shared" si="3581"/>
        <v>2277</v>
      </c>
      <c r="AB2474" t="str">
        <f t="shared" si="3582"/>
        <v/>
      </c>
      <c r="AC2474">
        <f t="shared" si="3528"/>
        <v>2277</v>
      </c>
      <c r="AD2474" s="6">
        <v>3</v>
      </c>
      <c r="AE2474" t="s">
        <v>746</v>
      </c>
      <c r="AF2474" t="s">
        <v>926</v>
      </c>
      <c r="AG2474" t="s">
        <v>746</v>
      </c>
      <c r="AH2474" t="s">
        <v>905</v>
      </c>
      <c r="AI2474" t="str">
        <f t="shared" si="3533"/>
        <v>o</v>
      </c>
      <c r="AJ2474" t="str">
        <f t="shared" si="3534"/>
        <v/>
      </c>
      <c r="AK2474" t="str">
        <f t="shared" si="3535"/>
        <v/>
      </c>
      <c r="AL2474" t="str">
        <f t="shared" si="3536"/>
        <v/>
      </c>
      <c r="AM2474" t="str">
        <f t="shared" si="3537"/>
        <v/>
      </c>
      <c r="AN2474" t="str">
        <f t="shared" si="3538"/>
        <v>Away</v>
      </c>
      <c r="AO2474" t="str">
        <f t="shared" si="3539"/>
        <v>a</v>
      </c>
      <c r="AP2474" t="str">
        <f t="shared" si="3540"/>
        <v/>
      </c>
      <c r="AQ2474" t="str">
        <f t="shared" si="3541"/>
        <v/>
      </c>
      <c r="AR2474" t="str">
        <f t="shared" si="3542"/>
        <v>Away</v>
      </c>
      <c r="AS2474" t="str">
        <f t="shared" si="3543"/>
        <v>a</v>
      </c>
      <c r="AT2474" t="str">
        <f t="shared" si="3544"/>
        <v>Defensive</v>
      </c>
      <c r="AU2474" t="str">
        <f t="shared" si="3545"/>
        <v/>
      </c>
      <c r="AV2474" t="str">
        <f t="shared" si="3546"/>
        <v/>
      </c>
      <c r="AW2474" t="str" cm="1">
        <f t="array" ref="AW2474">IFERROR(IF(O2474&lt;&gt;"",O2474,IF(OR($S2474="",$T2474=""),"",IF(O2474&lt;&gt;"",O2474,IF($T2474&lt;&gt;"",_xlfn._xlws.FILTER(O:O,($BU:$BU=$BU2474)*($I:$I=$I2474)*($T:$T=$T2474)*($S:$S=_xlfn.MINIFS($S:$S,$T:$T,"="&amp;$T2474)),"")))))&amp;"",IF(O2474="","",""))&amp;""</f>
        <v>Defensive_PlayZone-PuckRetrievalShot</v>
      </c>
      <c r="AX2474" t="str" cm="1">
        <f t="array" ref="AX2474">IFERROR(IF(P2474&lt;&gt;"",P2474,IF(OR($S2474="",$T2474=""),"",IF($T2474&lt;&gt;"",_xlfn._xlws.FILTER(P:P,($BU:$BU=$BU2474)*($I:$I=$I2474)*($T:$T=$T2474)*($S:$S=_xlfn.MINIFS($S:$S,$T:$T,"="&amp;$T2474)),""))))&amp;"",IF(P2474="","",""))&amp;""</f>
        <v/>
      </c>
      <c r="AY2474" t="str" cm="1">
        <f t="array" ref="AY2474">IFERROR(IF(Q2474&lt;&gt;"",Q2474,IF(OR($S2474="",$T2474=""),"",IF($T2474&lt;&gt;"",_xlfn._xlws.FILTER(Q:Q,($BU:$BU=$BU2474)*($I:$I=$I2474)*($T:$T=$T2474)*($S:$S=_xlfn.MINIFS($S:$S,$T:$T,"="&amp;$T2474)),""))))&amp;"",IF(Q2474="","",""))&amp;""</f>
        <v>u</v>
      </c>
      <c r="AZ2474" t="str" cm="1">
        <f t="array" ref="AZ2474">IFERROR(IF(R2474&lt;&gt;"",R2474,IF(OR($S2474="",$T2474=""),"",IF($T2474&lt;&gt;"",_xlfn._xlws.FILTER(R:R,($BU:$BU=$BU2474)*($I:$I=$I2474)*($T:$T=$T2474)*($S:$S=_xlfn.MINIFS($S:$S,$T:$T,"="&amp;$T2474)),""))))&amp;"",IF(R2474="","",""))&amp;""</f>
        <v>1</v>
      </c>
      <c r="BA2474" s="6">
        <f t="shared" si="3547"/>
        <v>216</v>
      </c>
      <c r="BB2474">
        <f t="shared" ref="BB2474:BD2474" si="3596">BB2473</f>
        <v>18987</v>
      </c>
      <c r="BC2474" t="str">
        <f t="shared" si="3596"/>
        <v>Velodrome</v>
      </c>
      <c r="BD2474" t="str">
        <f t="shared" si="3596"/>
        <v>Outlaws</v>
      </c>
      <c r="BE2474" t="s">
        <v>13</v>
      </c>
      <c r="BF2474" t="s">
        <v>587</v>
      </c>
      <c r="BI2474" cm="1">
        <f t="array" aca="1" ref="BI2474" ca="1">IFERROR(_xlfn._xlws.FILTER(shifts!A:A,(shifts!B:B=events!AD2474)*(shifts!AG:AG&gt;=events!BK2474)*(shifts!AH:AH&lt;=events!BL2474)),BI2473)</f>
        <v>87</v>
      </c>
      <c r="BJ2474" s="15">
        <f t="shared" si="3549"/>
        <v>4</v>
      </c>
      <c r="BK2474">
        <f t="shared" si="3550"/>
        <v>754</v>
      </c>
      <c r="BL2474">
        <f t="shared" si="3551"/>
        <v>750</v>
      </c>
      <c r="BM2474" s="15">
        <f>SUMIFS(BJ$2:BJ2474,K$2:K2474,"=Intermission")+SUMIFS(BJ$2:BJ2474,K$2:K2474,"=Timeout")</f>
        <v>143</v>
      </c>
      <c r="BN2474">
        <f t="shared" si="3552"/>
        <v>2303</v>
      </c>
      <c r="BO2474" s="19">
        <f t="shared" si="3553"/>
        <v>2629</v>
      </c>
      <c r="BP2474">
        <f t="shared" si="3554"/>
        <v>2624</v>
      </c>
      <c r="BQ2474" s="17">
        <f t="shared" si="3555"/>
        <v>2633</v>
      </c>
      <c r="BR2474" t="str">
        <f t="shared" si="3556"/>
        <v>opp_team_player_1</v>
      </c>
      <c r="BS2474">
        <f>COUNTIFS(S$3:S2474,"="&amp;S2474,AI$3:AI2474,"="&amp;AI2474)</f>
        <v>1</v>
      </c>
      <c r="BT2474" t="str">
        <f>IFERROR(VLOOKUP(BB2474&amp;BU2474&amp;X2474,game_rosters!U:W,3,FALSE),"")</f>
        <v>P100002</v>
      </c>
      <c r="BU2474" t="str">
        <f t="shared" si="3557"/>
        <v>Velodrome</v>
      </c>
    </row>
    <row r="2475" spans="1:73" x14ac:dyDescent="0.2">
      <c r="A2475" t="str">
        <f t="shared" si="3532"/>
        <v/>
      </c>
      <c r="I2475" s="44">
        <v>14</v>
      </c>
      <c r="O2475" t="s">
        <v>635</v>
      </c>
      <c r="Q2475" t="s">
        <v>594</v>
      </c>
      <c r="R2475" s="51">
        <v>1</v>
      </c>
      <c r="S2475">
        <v>1277</v>
      </c>
      <c r="T2475" t="s">
        <v>756</v>
      </c>
      <c r="X2475">
        <v>14</v>
      </c>
      <c r="AA2475">
        <f t="shared" si="3581"/>
        <v>2277</v>
      </c>
      <c r="AB2475" t="str">
        <f t="shared" si="3582"/>
        <v/>
      </c>
      <c r="AC2475">
        <f t="shared" si="3528"/>
        <v>2277</v>
      </c>
      <c r="AD2475" s="6">
        <v>3</v>
      </c>
      <c r="AE2475" t="s">
        <v>746</v>
      </c>
      <c r="AF2475" t="s">
        <v>926</v>
      </c>
      <c r="AG2475" t="s">
        <v>746</v>
      </c>
      <c r="AH2475" t="s">
        <v>905</v>
      </c>
      <c r="AI2475" t="str">
        <f t="shared" si="3533"/>
        <v>o</v>
      </c>
      <c r="AJ2475" t="str">
        <f t="shared" si="3534"/>
        <v/>
      </c>
      <c r="AK2475" t="str">
        <f t="shared" si="3535"/>
        <v/>
      </c>
      <c r="AL2475" t="str">
        <f t="shared" si="3536"/>
        <v/>
      </c>
      <c r="AM2475" t="str">
        <f t="shared" si="3537"/>
        <v/>
      </c>
      <c r="AN2475" t="str">
        <f t="shared" si="3538"/>
        <v>Away</v>
      </c>
      <c r="AO2475" t="str">
        <f t="shared" si="3539"/>
        <v>a</v>
      </c>
      <c r="AP2475" t="str">
        <f t="shared" si="3540"/>
        <v/>
      </c>
      <c r="AQ2475" t="str">
        <f t="shared" si="3541"/>
        <v/>
      </c>
      <c r="AR2475" t="str">
        <f t="shared" si="3542"/>
        <v>Away</v>
      </c>
      <c r="AS2475" t="str">
        <f t="shared" si="3543"/>
        <v>a</v>
      </c>
      <c r="AT2475" t="str">
        <f t="shared" si="3544"/>
        <v>Defensive</v>
      </c>
      <c r="AU2475" t="str">
        <f t="shared" si="3545"/>
        <v/>
      </c>
      <c r="AV2475" t="str">
        <f t="shared" si="3546"/>
        <v/>
      </c>
      <c r="AW2475" t="str" cm="1">
        <f t="array" ref="AW2475">IFERROR(IF(O2475&lt;&gt;"",O2475,IF(OR($S2475="",$T2475=""),"",IF(O2475&lt;&gt;"",O2475,IF($T2475&lt;&gt;"",_xlfn._xlws.FILTER(O:O,($BU:$BU=$BU2475)*($I:$I=$I2475)*($T:$T=$T2475)*($S:$S=_xlfn.MINIFS($S:$S,$T:$T,"="&amp;$T2475)),"")))))&amp;"",IF(O2475="","",""))&amp;""</f>
        <v>Defensive_PlayZone-PuckRetrievalShot</v>
      </c>
      <c r="AX2475" t="str" cm="1">
        <f t="array" ref="AX2475">IFERROR(IF(P2475&lt;&gt;"",P2475,IF(OR($S2475="",$T2475=""),"",IF($T2475&lt;&gt;"",_xlfn._xlws.FILTER(P:P,($BU:$BU=$BU2475)*($I:$I=$I2475)*($T:$T=$T2475)*($S:$S=_xlfn.MINIFS($S:$S,$T:$T,"="&amp;$T2475)),""))))&amp;"",IF(P2475="","",""))&amp;""</f>
        <v/>
      </c>
      <c r="AY2475" t="str" cm="1">
        <f t="array" ref="AY2475">IFERROR(IF(Q2475&lt;&gt;"",Q2475,IF(OR($S2475="",$T2475=""),"",IF($T2475&lt;&gt;"",_xlfn._xlws.FILTER(Q:Q,($BU:$BU=$BU2475)*($I:$I=$I2475)*($T:$T=$T2475)*($S:$S=_xlfn.MINIFS($S:$S,$T:$T,"="&amp;$T2475)),""))))&amp;"",IF(Q2475="","",""))&amp;""</f>
        <v>u</v>
      </c>
      <c r="AZ2475" t="str" cm="1">
        <f t="array" ref="AZ2475">IFERROR(IF(R2475&lt;&gt;"",R2475,IF(OR($S2475="",$T2475=""),"",IF($T2475&lt;&gt;"",_xlfn._xlws.FILTER(R:R,($BU:$BU=$BU2475)*($I:$I=$I2475)*($T:$T=$T2475)*($S:$S=_xlfn.MINIFS($S:$S,$T:$T,"="&amp;$T2475)),""))))&amp;"",IF(R2475="","",""))&amp;""</f>
        <v>1</v>
      </c>
      <c r="BA2475" s="6">
        <f t="shared" si="3547"/>
        <v>216</v>
      </c>
      <c r="BB2475">
        <f t="shared" ref="BB2475:BD2475" si="3597">BB2474</f>
        <v>18987</v>
      </c>
      <c r="BC2475" t="str">
        <f t="shared" si="3597"/>
        <v>Velodrome</v>
      </c>
      <c r="BD2475" t="str">
        <f t="shared" si="3597"/>
        <v>Outlaws</v>
      </c>
      <c r="BE2475" t="s">
        <v>13</v>
      </c>
      <c r="BF2475" t="s">
        <v>587</v>
      </c>
      <c r="BI2475" cm="1">
        <f t="array" aca="1" ref="BI2475" ca="1">IFERROR(_xlfn._xlws.FILTER(shifts!A:A,(shifts!B:B=events!AD2475)*(shifts!AG:AG&gt;=events!BK2475)*(shifts!AH:AH&lt;=events!BL2475)),BI2474)</f>
        <v>87</v>
      </c>
      <c r="BJ2475" s="15">
        <f t="shared" si="3549"/>
        <v>4</v>
      </c>
      <c r="BK2475">
        <f t="shared" si="3550"/>
        <v>754</v>
      </c>
      <c r="BL2475">
        <f t="shared" si="3551"/>
        <v>750</v>
      </c>
      <c r="BM2475" s="15">
        <f>SUMIFS(BJ$2:BJ2475,K$2:K2475,"=Intermission")+SUMIFS(BJ$2:BJ2475,K$2:K2475,"=Timeout")</f>
        <v>143</v>
      </c>
      <c r="BN2475">
        <f t="shared" si="3552"/>
        <v>2303</v>
      </c>
      <c r="BO2475" s="19">
        <f t="shared" si="3553"/>
        <v>2629</v>
      </c>
      <c r="BP2475">
        <f t="shared" si="3554"/>
        <v>2624</v>
      </c>
      <c r="BQ2475" s="17">
        <f t="shared" si="3555"/>
        <v>2633</v>
      </c>
      <c r="BR2475" t="str">
        <f t="shared" si="3556"/>
        <v>opp_team_player_2</v>
      </c>
      <c r="BS2475">
        <f>COUNTIFS(S$3:S2475,"="&amp;S2475,AI$3:AI2475,"="&amp;AI2475)</f>
        <v>2</v>
      </c>
      <c r="BT2475" t="str">
        <f>IFERROR(VLOOKUP(BB2475&amp;BU2475&amp;X2475,game_rosters!U:W,3,FALSE),"")</f>
        <v>P100132</v>
      </c>
      <c r="BU2475" t="str">
        <f t="shared" si="3557"/>
        <v>Velodrome</v>
      </c>
    </row>
    <row r="2476" spans="1:73" x14ac:dyDescent="0.2">
      <c r="A2476">
        <f t="shared" si="3532"/>
        <v>1</v>
      </c>
      <c r="I2476" s="44">
        <v>77</v>
      </c>
      <c r="K2476" t="s">
        <v>13</v>
      </c>
      <c r="O2476" t="s">
        <v>568</v>
      </c>
      <c r="R2476" s="51">
        <v>1</v>
      </c>
      <c r="S2476">
        <v>1278</v>
      </c>
      <c r="W2476" t="s">
        <v>731</v>
      </c>
      <c r="X2476">
        <v>77</v>
      </c>
      <c r="Z2476">
        <v>1</v>
      </c>
      <c r="AA2476">
        <f t="shared" si="3581"/>
        <v>2278</v>
      </c>
      <c r="AB2476" t="str">
        <f t="shared" si="3582"/>
        <v/>
      </c>
      <c r="AC2476">
        <f t="shared" si="3528"/>
        <v>2278</v>
      </c>
      <c r="AD2476" s="6">
        <v>3</v>
      </c>
      <c r="AE2476" t="s">
        <v>746</v>
      </c>
      <c r="AF2476" t="s">
        <v>905</v>
      </c>
      <c r="AG2476" t="s">
        <v>746</v>
      </c>
      <c r="AH2476" t="s">
        <v>934</v>
      </c>
      <c r="AI2476" t="str">
        <f t="shared" si="3533"/>
        <v>e</v>
      </c>
      <c r="AJ2476" t="str">
        <f t="shared" si="3534"/>
        <v/>
      </c>
      <c r="AK2476" t="str">
        <f t="shared" si="3535"/>
        <v/>
      </c>
      <c r="AL2476" t="str">
        <f t="shared" si="3536"/>
        <v/>
      </c>
      <c r="AM2476" t="str">
        <f t="shared" si="3537"/>
        <v/>
      </c>
      <c r="AN2476" t="str">
        <f t="shared" si="3538"/>
        <v>Away</v>
      </c>
      <c r="AO2476" t="str">
        <f t="shared" si="3539"/>
        <v>a</v>
      </c>
      <c r="AP2476" t="str">
        <f t="shared" si="3540"/>
        <v/>
      </c>
      <c r="AQ2476" t="str">
        <f t="shared" si="3541"/>
        <v/>
      </c>
      <c r="AR2476" t="str">
        <f t="shared" si="3542"/>
        <v>Away</v>
      </c>
      <c r="AS2476" t="str">
        <f t="shared" si="3543"/>
        <v>a</v>
      </c>
      <c r="AT2476" t="str">
        <f t="shared" si="3544"/>
        <v>Offensive</v>
      </c>
      <c r="AU2476" t="str">
        <f t="shared" si="3545"/>
        <v/>
      </c>
      <c r="AV2476" t="str">
        <f t="shared" si="3546"/>
        <v/>
      </c>
      <c r="AW2476" t="str" cm="1">
        <f t="array" ref="AW2476">IFERROR(IF(O2476&lt;&gt;"",O2476,IF(OR($S2476="",$T2476=""),"",IF(O2476&lt;&gt;"",O2476,IF($T2476&lt;&gt;"",_xlfn._xlws.FILTER(O:O,($BU:$BU=$BU2476)*($I:$I=$I2476)*($T:$T=$T2476)*($S:$S=_xlfn.MINIFS($S:$S,$T:$T,"="&amp;$T2476)),"")))))&amp;"",IF(O2476="","",""))&amp;""</f>
        <v>OffensivePlay_Possession-DriveMiddle</v>
      </c>
      <c r="AX2476" t="str" cm="1">
        <f t="array" ref="AX2476">IFERROR(IF(P2476&lt;&gt;"",P2476,IF(OR($S2476="",$T2476=""),"",IF($T2476&lt;&gt;"",_xlfn._xlws.FILTER(P:P,($BU:$BU=$BU2476)*($I:$I=$I2476)*($T:$T=$T2476)*($S:$S=_xlfn.MINIFS($S:$S,$T:$T,"="&amp;$T2476)),""))))&amp;"",IF(P2476="","",""))&amp;""</f>
        <v/>
      </c>
      <c r="AY2476" t="str" cm="1">
        <f t="array" ref="AY2476">IFERROR(IF(Q2476&lt;&gt;"",Q2476,IF(OR($S2476="",$T2476=""),"",IF($T2476&lt;&gt;"",_xlfn._xlws.FILTER(Q:Q,($BU:$BU=$BU2476)*($I:$I=$I2476)*($T:$T=$T2476)*($S:$S=_xlfn.MINIFS($S:$S,$T:$T,"="&amp;$T2476)),""))))&amp;"",IF(Q2476="","",""))&amp;""</f>
        <v/>
      </c>
      <c r="AZ2476" t="str" cm="1">
        <f t="array" ref="AZ2476">IFERROR(IF(R2476&lt;&gt;"",R2476,IF(OR($S2476="",$T2476=""),"",IF($T2476&lt;&gt;"",_xlfn._xlws.FILTER(R:R,($BU:$BU=$BU2476)*($I:$I=$I2476)*($T:$T=$T2476)*($S:$S=_xlfn.MINIFS($S:$S,$T:$T,"="&amp;$T2476)),""))))&amp;"",IF(R2476="","",""))&amp;""</f>
        <v>1</v>
      </c>
      <c r="BA2476" s="6">
        <f t="shared" si="3547"/>
        <v>216</v>
      </c>
      <c r="BB2476">
        <f t="shared" ref="BB2476:BD2476" si="3598">BB2475</f>
        <v>18987</v>
      </c>
      <c r="BC2476" t="str">
        <f t="shared" si="3598"/>
        <v>Velodrome</v>
      </c>
      <c r="BD2476" t="str">
        <f t="shared" si="3598"/>
        <v>Outlaws</v>
      </c>
      <c r="BE2476" t="s">
        <v>13</v>
      </c>
      <c r="BF2476" t="s">
        <v>756</v>
      </c>
      <c r="BI2476" cm="1">
        <f t="array" aca="1" ref="BI2476" ca="1">IFERROR(_xlfn._xlws.FILTER(shifts!A:A,(shifts!B:B=events!AD2476)*(shifts!AG:AG&gt;=events!BK2476)*(shifts!AH:AH&lt;=events!BL2476)),BI2475)</f>
        <v>87</v>
      </c>
      <c r="BJ2476" s="15">
        <f t="shared" si="3549"/>
        <v>2</v>
      </c>
      <c r="BK2476">
        <f t="shared" si="3550"/>
        <v>750</v>
      </c>
      <c r="BL2476">
        <f t="shared" si="3551"/>
        <v>748</v>
      </c>
      <c r="BM2476" s="15">
        <f>SUMIFS(BJ$2:BJ2476,K$2:K2476,"=Intermission")+SUMIFS(BJ$2:BJ2476,K$2:K2476,"=Timeout")</f>
        <v>143</v>
      </c>
      <c r="BN2476">
        <f t="shared" si="3552"/>
        <v>2303</v>
      </c>
      <c r="BO2476" s="19">
        <f t="shared" si="3553"/>
        <v>2633</v>
      </c>
      <c r="BP2476">
        <f t="shared" si="3554"/>
        <v>2628</v>
      </c>
      <c r="BQ2476" s="17">
        <f t="shared" si="3555"/>
        <v>2635</v>
      </c>
      <c r="BR2476" t="str">
        <f t="shared" si="3556"/>
        <v>event_team_player_1</v>
      </c>
      <c r="BS2476">
        <f>COUNTIFS(S$3:S2476,"="&amp;S2476,AI$3:AI2476,"="&amp;AI2476)</f>
        <v>1</v>
      </c>
      <c r="BT2476" t="str">
        <f>IFERROR(VLOOKUP(BB2476&amp;BU2476&amp;X2476,game_rosters!U:W,3,FALSE),"")</f>
        <v>P100185</v>
      </c>
      <c r="BU2476" t="str">
        <f t="shared" si="3557"/>
        <v>Outlaws</v>
      </c>
    </row>
    <row r="2477" spans="1:73" x14ac:dyDescent="0.2">
      <c r="A2477" t="str">
        <f t="shared" si="3532"/>
        <v/>
      </c>
      <c r="I2477" s="44">
        <v>14</v>
      </c>
      <c r="R2477" s="51">
        <v>1</v>
      </c>
      <c r="S2477">
        <v>1278</v>
      </c>
      <c r="T2477" t="s">
        <v>756</v>
      </c>
      <c r="X2477">
        <v>14</v>
      </c>
      <c r="AA2477">
        <f t="shared" si="3581"/>
        <v>2278</v>
      </c>
      <c r="AB2477" t="str">
        <f t="shared" si="3582"/>
        <v/>
      </c>
      <c r="AC2477">
        <f t="shared" si="3528"/>
        <v>2278</v>
      </c>
      <c r="AD2477" s="6">
        <v>3</v>
      </c>
      <c r="AE2477" t="s">
        <v>746</v>
      </c>
      <c r="AF2477" t="s">
        <v>905</v>
      </c>
      <c r="AG2477" t="s">
        <v>746</v>
      </c>
      <c r="AH2477" t="s">
        <v>934</v>
      </c>
      <c r="AI2477" t="str">
        <f t="shared" si="3533"/>
        <v>o</v>
      </c>
      <c r="AJ2477" t="str">
        <f t="shared" si="3534"/>
        <v/>
      </c>
      <c r="AK2477" t="str">
        <f t="shared" si="3535"/>
        <v/>
      </c>
      <c r="AL2477" t="str">
        <f t="shared" si="3536"/>
        <v/>
      </c>
      <c r="AM2477" t="str">
        <f t="shared" si="3537"/>
        <v/>
      </c>
      <c r="AN2477" t="str">
        <f t="shared" si="3538"/>
        <v>Away</v>
      </c>
      <c r="AO2477" t="str">
        <f t="shared" si="3539"/>
        <v>a</v>
      </c>
      <c r="AP2477" t="str">
        <f t="shared" si="3540"/>
        <v/>
      </c>
      <c r="AQ2477" t="str">
        <f t="shared" si="3541"/>
        <v/>
      </c>
      <c r="AR2477" t="str">
        <f t="shared" si="3542"/>
        <v>Away</v>
      </c>
      <c r="AS2477" t="str">
        <f t="shared" si="3543"/>
        <v>a</v>
      </c>
      <c r="AT2477" t="str">
        <f t="shared" si="3544"/>
        <v>Defensive</v>
      </c>
      <c r="AU2477" t="str">
        <f t="shared" si="3545"/>
        <v/>
      </c>
      <c r="AV2477" t="str">
        <f t="shared" si="3546"/>
        <v/>
      </c>
      <c r="AW2477" t="str" cm="1">
        <f t="array" ref="AW2477">IFERROR(IF(O2477&lt;&gt;"",O2477,IF(OR($S2477="",$T2477=""),"",IF(O2477&lt;&gt;"",O2477,IF($T2477&lt;&gt;"",_xlfn._xlws.FILTER(O:O,($BU:$BU=$BU2477)*($I:$I=$I2477)*($T:$T=$T2477)*($S:$S=_xlfn.MINIFS($S:$S,$T:$T,"="&amp;$T2477)),"")))))&amp;"",IF(O2477="","",""))&amp;""</f>
        <v/>
      </c>
      <c r="AX2477" t="str" cm="1">
        <f t="array" ref="AX2477">IFERROR(IF(P2477&lt;&gt;"",P2477,IF(OR($S2477="",$T2477=""),"",IF($T2477&lt;&gt;"",_xlfn._xlws.FILTER(P:P,($BU:$BU=$BU2477)*($I:$I=$I2477)*($T:$T=$T2477)*($S:$S=_xlfn.MINIFS($S:$S,$T:$T,"="&amp;$T2477)),""))))&amp;"",IF(P2477="","",""))&amp;""</f>
        <v/>
      </c>
      <c r="AY2477" t="str" cm="1">
        <f t="array" ref="AY2477">IFERROR(IF(Q2477&lt;&gt;"",Q2477,IF(OR($S2477="",$T2477=""),"",IF($T2477&lt;&gt;"",_xlfn._xlws.FILTER(Q:Q,($BU:$BU=$BU2477)*($I:$I=$I2477)*($T:$T=$T2477)*($S:$S=_xlfn.MINIFS($S:$S,$T:$T,"="&amp;$T2477)),""))))&amp;"",IF(Q2477="","",""))&amp;""</f>
        <v/>
      </c>
      <c r="AZ2477" t="str" cm="1">
        <f t="array" ref="AZ2477">IFERROR(IF(R2477&lt;&gt;"",R2477,IF(OR($S2477="",$T2477=""),"",IF($T2477&lt;&gt;"",_xlfn._xlws.FILTER(R:R,($BU:$BU=$BU2477)*($I:$I=$I2477)*($T:$T=$T2477)*($S:$S=_xlfn.MINIFS($S:$S,$T:$T,"="&amp;$T2477)),""))))&amp;"",IF(R2477="","",""))&amp;""</f>
        <v>1</v>
      </c>
      <c r="BA2477" s="6">
        <f t="shared" si="3547"/>
        <v>216</v>
      </c>
      <c r="BB2477">
        <f t="shared" ref="BB2477:BD2477" si="3599">BB2476</f>
        <v>18987</v>
      </c>
      <c r="BC2477" t="str">
        <f t="shared" si="3599"/>
        <v>Velodrome</v>
      </c>
      <c r="BD2477" t="str">
        <f t="shared" si="3599"/>
        <v>Outlaws</v>
      </c>
      <c r="BE2477" t="s">
        <v>13</v>
      </c>
      <c r="BF2477" t="s">
        <v>756</v>
      </c>
      <c r="BI2477" cm="1">
        <f t="array" aca="1" ref="BI2477" ca="1">IFERROR(_xlfn._xlws.FILTER(shifts!A:A,(shifts!B:B=events!AD2477)*(shifts!AG:AG&gt;=events!BK2477)*(shifts!AH:AH&lt;=events!BL2477)),BI2476)</f>
        <v>87</v>
      </c>
      <c r="BJ2477" s="15">
        <f t="shared" si="3549"/>
        <v>2</v>
      </c>
      <c r="BK2477">
        <f t="shared" si="3550"/>
        <v>750</v>
      </c>
      <c r="BL2477">
        <f t="shared" si="3551"/>
        <v>748</v>
      </c>
      <c r="BM2477" s="15">
        <f>SUMIFS(BJ$2:BJ2477,K$2:K2477,"=Intermission")+SUMIFS(BJ$2:BJ2477,K$2:K2477,"=Timeout")</f>
        <v>143</v>
      </c>
      <c r="BN2477">
        <f t="shared" si="3552"/>
        <v>2303</v>
      </c>
      <c r="BO2477" s="19">
        <f t="shared" si="3553"/>
        <v>2633</v>
      </c>
      <c r="BP2477">
        <f t="shared" si="3554"/>
        <v>2628</v>
      </c>
      <c r="BQ2477" s="17">
        <f t="shared" si="3555"/>
        <v>2635</v>
      </c>
      <c r="BR2477" t="str">
        <f t="shared" si="3556"/>
        <v>opp_team_player_1</v>
      </c>
      <c r="BS2477">
        <f>COUNTIFS(S$3:S2477,"="&amp;S2477,AI$3:AI2477,"="&amp;AI2477)</f>
        <v>1</v>
      </c>
      <c r="BT2477" t="str">
        <f>IFERROR(VLOOKUP(BB2477&amp;BU2477&amp;X2477,game_rosters!U:W,3,FALSE),"")</f>
        <v>P100132</v>
      </c>
      <c r="BU2477" t="str">
        <f t="shared" si="3557"/>
        <v>Velodrome</v>
      </c>
    </row>
    <row r="2478" spans="1:73" x14ac:dyDescent="0.2">
      <c r="A2478" t="str">
        <f t="shared" si="3532"/>
        <v/>
      </c>
      <c r="I2478" s="44">
        <v>42</v>
      </c>
      <c r="R2478" s="51">
        <v>1</v>
      </c>
      <c r="S2478">
        <v>1278</v>
      </c>
      <c r="T2478" t="s">
        <v>756</v>
      </c>
      <c r="X2478">
        <v>42</v>
      </c>
      <c r="AA2478">
        <f t="shared" si="3581"/>
        <v>2278</v>
      </c>
      <c r="AB2478" t="str">
        <f t="shared" si="3582"/>
        <v/>
      </c>
      <c r="AC2478">
        <f t="shared" si="3528"/>
        <v>2278</v>
      </c>
      <c r="AD2478" s="6">
        <v>3</v>
      </c>
      <c r="AE2478" t="s">
        <v>746</v>
      </c>
      <c r="AF2478" t="s">
        <v>905</v>
      </c>
      <c r="AG2478" t="s">
        <v>746</v>
      </c>
      <c r="AH2478" t="s">
        <v>934</v>
      </c>
      <c r="AI2478" t="str">
        <f t="shared" si="3533"/>
        <v>o</v>
      </c>
      <c r="AJ2478" t="str">
        <f t="shared" si="3534"/>
        <v/>
      </c>
      <c r="AK2478" t="str">
        <f t="shared" si="3535"/>
        <v/>
      </c>
      <c r="AL2478" t="str">
        <f t="shared" si="3536"/>
        <v/>
      </c>
      <c r="AM2478" t="str">
        <f t="shared" si="3537"/>
        <v/>
      </c>
      <c r="AN2478" t="str">
        <f t="shared" si="3538"/>
        <v>Away</v>
      </c>
      <c r="AO2478" t="str">
        <f t="shared" si="3539"/>
        <v>a</v>
      </c>
      <c r="AP2478" t="str">
        <f t="shared" si="3540"/>
        <v/>
      </c>
      <c r="AQ2478" t="str">
        <f t="shared" si="3541"/>
        <v/>
      </c>
      <c r="AR2478" t="str">
        <f t="shared" si="3542"/>
        <v>Away</v>
      </c>
      <c r="AS2478" t="str">
        <f t="shared" si="3543"/>
        <v>a</v>
      </c>
      <c r="AT2478" t="str">
        <f t="shared" si="3544"/>
        <v>Defensive</v>
      </c>
      <c r="AU2478" t="str">
        <f t="shared" si="3545"/>
        <v/>
      </c>
      <c r="AV2478" t="str">
        <f t="shared" si="3546"/>
        <v/>
      </c>
      <c r="AW2478" t="str" cm="1">
        <f t="array" ref="AW2478">IFERROR(IF(O2478&lt;&gt;"",O2478,IF(OR($S2478="",$T2478=""),"",IF(O2478&lt;&gt;"",O2478,IF($T2478&lt;&gt;"",_xlfn._xlws.FILTER(O:O,($BU:$BU=$BU2478)*($I:$I=$I2478)*($T:$T=$T2478)*($S:$S=_xlfn.MINIFS($S:$S,$T:$T,"="&amp;$T2478)),"")))))&amp;"",IF(O2478="","",""))&amp;""</f>
        <v/>
      </c>
      <c r="AX2478" t="str" cm="1">
        <f t="array" ref="AX2478">IFERROR(IF(P2478&lt;&gt;"",P2478,IF(OR($S2478="",$T2478=""),"",IF($T2478&lt;&gt;"",_xlfn._xlws.FILTER(P:P,($BU:$BU=$BU2478)*($I:$I=$I2478)*($T:$T=$T2478)*($S:$S=_xlfn.MINIFS($S:$S,$T:$T,"="&amp;$T2478)),""))))&amp;"",IF(P2478="","",""))&amp;""</f>
        <v/>
      </c>
      <c r="AY2478" t="str" cm="1">
        <f t="array" ref="AY2478">IFERROR(IF(Q2478&lt;&gt;"",Q2478,IF(OR($S2478="",$T2478=""),"",IF($T2478&lt;&gt;"",_xlfn._xlws.FILTER(Q:Q,($BU:$BU=$BU2478)*($I:$I=$I2478)*($T:$T=$T2478)*($S:$S=_xlfn.MINIFS($S:$S,$T:$T,"="&amp;$T2478)),""))))&amp;"",IF(Q2478="","",""))&amp;""</f>
        <v/>
      </c>
      <c r="AZ2478" t="str" cm="1">
        <f t="array" ref="AZ2478">IFERROR(IF(R2478&lt;&gt;"",R2478,IF(OR($S2478="",$T2478=""),"",IF($T2478&lt;&gt;"",_xlfn._xlws.FILTER(R:R,($BU:$BU=$BU2478)*($I:$I=$I2478)*($T:$T=$T2478)*($S:$S=_xlfn.MINIFS($S:$S,$T:$T,"="&amp;$T2478)),""))))&amp;"",IF(R2478="","",""))&amp;""</f>
        <v>1</v>
      </c>
      <c r="BA2478" s="6">
        <f t="shared" si="3547"/>
        <v>216</v>
      </c>
      <c r="BB2478">
        <f t="shared" ref="BB2478:BD2478" si="3600">BB2477</f>
        <v>18987</v>
      </c>
      <c r="BC2478" t="str">
        <f t="shared" si="3600"/>
        <v>Velodrome</v>
      </c>
      <c r="BD2478" t="str">
        <f t="shared" si="3600"/>
        <v>Outlaws</v>
      </c>
      <c r="BE2478" t="s">
        <v>13</v>
      </c>
      <c r="BF2478" t="s">
        <v>756</v>
      </c>
      <c r="BI2478" cm="1">
        <f t="array" aca="1" ref="BI2478" ca="1">IFERROR(_xlfn._xlws.FILTER(shifts!A:A,(shifts!B:B=events!AD2478)*(shifts!AG:AG&gt;=events!BK2478)*(shifts!AH:AH&lt;=events!BL2478)),BI2477)</f>
        <v>87</v>
      </c>
      <c r="BJ2478" s="15">
        <f t="shared" si="3549"/>
        <v>2</v>
      </c>
      <c r="BK2478">
        <f t="shared" si="3550"/>
        <v>750</v>
      </c>
      <c r="BL2478">
        <f t="shared" si="3551"/>
        <v>748</v>
      </c>
      <c r="BM2478" s="15">
        <f>SUMIFS(BJ$2:BJ2478,K$2:K2478,"=Intermission")+SUMIFS(BJ$2:BJ2478,K$2:K2478,"=Timeout")</f>
        <v>143</v>
      </c>
      <c r="BN2478">
        <f t="shared" si="3552"/>
        <v>2303</v>
      </c>
      <c r="BO2478" s="19">
        <f t="shared" si="3553"/>
        <v>2633</v>
      </c>
      <c r="BP2478">
        <f t="shared" si="3554"/>
        <v>2628</v>
      </c>
      <c r="BQ2478" s="17">
        <f t="shared" si="3555"/>
        <v>2635</v>
      </c>
      <c r="BR2478" t="str">
        <f t="shared" si="3556"/>
        <v>opp_team_player_2</v>
      </c>
      <c r="BS2478">
        <f>COUNTIFS(S$3:S2478,"="&amp;S2478,AI$3:AI2478,"="&amp;AI2478)</f>
        <v>2</v>
      </c>
      <c r="BT2478" t="str">
        <f>IFERROR(VLOOKUP(BB2478&amp;BU2478&amp;X2478,game_rosters!U:W,3,FALSE),"")</f>
        <v>P100201</v>
      </c>
      <c r="BU2478" t="str">
        <f t="shared" si="3557"/>
        <v>Velodrome</v>
      </c>
    </row>
    <row r="2479" spans="1:73" x14ac:dyDescent="0.2">
      <c r="A2479">
        <f t="shared" si="3532"/>
        <v>1</v>
      </c>
      <c r="I2479" s="44">
        <v>77</v>
      </c>
      <c r="K2479" t="s">
        <v>6</v>
      </c>
      <c r="L2479" t="s">
        <v>205</v>
      </c>
      <c r="M2479" t="s">
        <v>51</v>
      </c>
      <c r="N2479" t="s">
        <v>595</v>
      </c>
      <c r="R2479" s="51">
        <v>1</v>
      </c>
      <c r="S2479">
        <v>1279</v>
      </c>
      <c r="T2479">
        <v>195</v>
      </c>
      <c r="W2479" t="s">
        <v>731</v>
      </c>
      <c r="X2479">
        <v>77</v>
      </c>
      <c r="Z2479">
        <v>1</v>
      </c>
      <c r="AA2479">
        <f t="shared" si="3581"/>
        <v>2279</v>
      </c>
      <c r="AB2479">
        <f t="shared" si="3582"/>
        <v>9195</v>
      </c>
      <c r="AC2479">
        <f t="shared" si="3528"/>
        <v>9195</v>
      </c>
      <c r="AD2479" s="6">
        <v>3</v>
      </c>
      <c r="AE2479" t="s">
        <v>746</v>
      </c>
      <c r="AF2479" t="s">
        <v>934</v>
      </c>
      <c r="AG2479" t="s">
        <v>756</v>
      </c>
      <c r="AH2479" t="s">
        <v>756</v>
      </c>
      <c r="AI2479" t="str">
        <f t="shared" si="3533"/>
        <v>e</v>
      </c>
      <c r="AJ2479" t="str">
        <f t="shared" si="3534"/>
        <v/>
      </c>
      <c r="AK2479" t="str">
        <f t="shared" si="3535"/>
        <v/>
      </c>
      <c r="AL2479" t="str">
        <f t="shared" si="3536"/>
        <v/>
      </c>
      <c r="AM2479" t="str">
        <f t="shared" si="3537"/>
        <v/>
      </c>
      <c r="AN2479" t="str">
        <f t="shared" si="3538"/>
        <v>Away</v>
      </c>
      <c r="AO2479" t="str">
        <f t="shared" si="3539"/>
        <v>a</v>
      </c>
      <c r="AP2479" t="str">
        <f t="shared" si="3540"/>
        <v/>
      </c>
      <c r="AQ2479" t="str">
        <f t="shared" si="3541"/>
        <v/>
      </c>
      <c r="AR2479" t="str">
        <f t="shared" si="3542"/>
        <v>Away</v>
      </c>
      <c r="AS2479" t="str">
        <f t="shared" si="3543"/>
        <v>a</v>
      </c>
      <c r="AT2479" t="str">
        <f t="shared" si="3544"/>
        <v>Offensive</v>
      </c>
      <c r="AU2479" t="str">
        <f t="shared" si="3545"/>
        <v/>
      </c>
      <c r="AV2479" t="str">
        <f t="shared" si="3546"/>
        <v/>
      </c>
      <c r="AW2479" t="str" cm="1">
        <f t="array" ref="AW2479">IFERROR(IF(O2479&lt;&gt;"",O2479,IF(OR($S2479="",$T2479=""),"",IF(O2479&lt;&gt;"",O2479,IF($T2479&lt;&gt;"",_xlfn._xlws.FILTER(O:O,($BU:$BU=$BU2479)*($I:$I=$I2479)*($T:$T=$T2479)*($S:$S=_xlfn.MINIFS($S:$S,$T:$T,"="&amp;$T2479)),"")))))&amp;"",IF(O2479="","",""))&amp;""</f>
        <v/>
      </c>
      <c r="AX2479" t="str" cm="1">
        <f t="array" ref="AX2479">IFERROR(IF(P2479&lt;&gt;"",P2479,IF(OR($S2479="",$T2479=""),"",IF($T2479&lt;&gt;"",_xlfn._xlws.FILTER(P:P,($BU:$BU=$BU2479)*($I:$I=$I2479)*($T:$T=$T2479)*($S:$S=_xlfn.MINIFS($S:$S,$T:$T,"="&amp;$T2479)),""))))&amp;"",IF(P2479="","",""))&amp;""</f>
        <v/>
      </c>
      <c r="AY2479" t="str" cm="1">
        <f t="array" ref="AY2479">IFERROR(IF(Q2479&lt;&gt;"",Q2479,IF(OR($S2479="",$T2479=""),"",IF($T2479&lt;&gt;"",_xlfn._xlws.FILTER(Q:Q,($BU:$BU=$BU2479)*($I:$I=$I2479)*($T:$T=$T2479)*($S:$S=_xlfn.MINIFS($S:$S,$T:$T,"="&amp;$T2479)),""))))&amp;"",IF(Q2479="","",""))&amp;""</f>
        <v/>
      </c>
      <c r="AZ2479" t="str" cm="1">
        <f t="array" ref="AZ2479">IFERROR(IF(R2479&lt;&gt;"",R2479,IF(OR($S2479="",$T2479=""),"",IF($T2479&lt;&gt;"",_xlfn._xlws.FILTER(R:R,($BU:$BU=$BU2479)*($I:$I=$I2479)*($T:$T=$T2479)*($S:$S=_xlfn.MINIFS($S:$S,$T:$T,"="&amp;$T2479)),""))))&amp;"",IF(R2479="","",""))&amp;""</f>
        <v>1</v>
      </c>
      <c r="BA2479" s="6">
        <f t="shared" si="3547"/>
        <v>216</v>
      </c>
      <c r="BB2479">
        <f t="shared" ref="BB2479:BD2479" si="3601">BB2478</f>
        <v>18987</v>
      </c>
      <c r="BC2479" t="str">
        <f t="shared" si="3601"/>
        <v>Velodrome</v>
      </c>
      <c r="BD2479" t="str">
        <f t="shared" si="3601"/>
        <v>Outlaws</v>
      </c>
      <c r="BE2479" t="s">
        <v>6</v>
      </c>
      <c r="BF2479" t="s">
        <v>205</v>
      </c>
      <c r="BI2479" cm="1">
        <f t="array" aca="1" ref="BI2479" ca="1">IFERROR(_xlfn._xlws.FILTER(shifts!A:A,(shifts!B:B=events!AD2479)*(shifts!AG:AG&gt;=events!BK2479)*(shifts!AH:AH&lt;=events!BL2479)),BI2478)</f>
        <v>87</v>
      </c>
      <c r="BJ2479" s="15">
        <f t="shared" si="3549"/>
        <v>0</v>
      </c>
      <c r="BK2479">
        <f t="shared" si="3550"/>
        <v>748</v>
      </c>
      <c r="BL2479">
        <f t="shared" si="3551"/>
        <v>748</v>
      </c>
      <c r="BM2479" s="15">
        <f>SUMIFS(BJ$2:BJ2479,K$2:K2479,"=Intermission")+SUMIFS(BJ$2:BJ2479,K$2:K2479,"=Timeout")</f>
        <v>143</v>
      </c>
      <c r="BN2479">
        <f t="shared" si="3552"/>
        <v>2303</v>
      </c>
      <c r="BO2479" s="19">
        <f t="shared" si="3553"/>
        <v>2635</v>
      </c>
      <c r="BP2479">
        <f t="shared" si="3554"/>
        <v>2630</v>
      </c>
      <c r="BQ2479" s="17">
        <f t="shared" si="3555"/>
        <v>2635</v>
      </c>
      <c r="BR2479" t="str">
        <f t="shared" si="3556"/>
        <v>event_team_player_1</v>
      </c>
      <c r="BS2479">
        <f>COUNTIFS(S$3:S2479,"="&amp;S2479,AI$3:AI2479,"="&amp;AI2479)</f>
        <v>1</v>
      </c>
      <c r="BT2479" t="str">
        <f>IFERROR(VLOOKUP(BB2479&amp;BU2479&amp;X2479,game_rosters!U:W,3,FALSE),"")</f>
        <v>P100185</v>
      </c>
      <c r="BU2479" t="str">
        <f t="shared" si="3557"/>
        <v>Outlaws</v>
      </c>
    </row>
    <row r="2480" spans="1:73" x14ac:dyDescent="0.2">
      <c r="A2480" t="str">
        <f t="shared" si="3532"/>
        <v/>
      </c>
      <c r="I2480" s="44">
        <v>39</v>
      </c>
      <c r="S2480">
        <v>1279</v>
      </c>
      <c r="T2480">
        <v>195</v>
      </c>
      <c r="X2480">
        <v>39</v>
      </c>
      <c r="AA2480">
        <f t="shared" si="3581"/>
        <v>2279</v>
      </c>
      <c r="AB2480">
        <f t="shared" si="3582"/>
        <v>9195</v>
      </c>
      <c r="AC2480">
        <f t="shared" si="3528"/>
        <v>9195</v>
      </c>
      <c r="AD2480" s="6">
        <v>3</v>
      </c>
      <c r="AE2480" t="s">
        <v>746</v>
      </c>
      <c r="AF2480" t="s">
        <v>934</v>
      </c>
      <c r="AG2480" t="s">
        <v>756</v>
      </c>
      <c r="AH2480" t="s">
        <v>756</v>
      </c>
      <c r="AI2480" t="str">
        <f t="shared" si="3533"/>
        <v>o</v>
      </c>
      <c r="AJ2480" t="str">
        <f t="shared" si="3534"/>
        <v/>
      </c>
      <c r="AK2480" t="str">
        <f t="shared" si="3535"/>
        <v/>
      </c>
      <c r="AL2480" t="str">
        <f t="shared" si="3536"/>
        <v/>
      </c>
      <c r="AM2480" t="str">
        <f t="shared" si="3537"/>
        <v/>
      </c>
      <c r="AN2480" t="str">
        <f t="shared" si="3538"/>
        <v>Away</v>
      </c>
      <c r="AO2480" t="str">
        <f t="shared" si="3539"/>
        <v>a</v>
      </c>
      <c r="AP2480" t="str">
        <f t="shared" si="3540"/>
        <v/>
      </c>
      <c r="AQ2480" t="str">
        <f t="shared" si="3541"/>
        <v/>
      </c>
      <c r="AR2480" t="str">
        <f t="shared" si="3542"/>
        <v>Away</v>
      </c>
      <c r="AS2480" t="str">
        <f t="shared" si="3543"/>
        <v>a</v>
      </c>
      <c r="AT2480" t="str">
        <f t="shared" si="3544"/>
        <v>Defensive</v>
      </c>
      <c r="AU2480" t="str">
        <f t="shared" si="3545"/>
        <v/>
      </c>
      <c r="AV2480" t="str">
        <f t="shared" si="3546"/>
        <v/>
      </c>
      <c r="AW2480" t="str" cm="1">
        <f t="array" ref="AW2480">IFERROR(IF(O2480&lt;&gt;"",O2480,IF(OR($S2480="",$T2480=""),"",IF(O2480&lt;&gt;"",O2480,IF($T2480&lt;&gt;"",_xlfn._xlws.FILTER(O:O,($BU:$BU=$BU2480)*($I:$I=$I2480)*($T:$T=$T2480)*($S:$S=_xlfn.MINIFS($S:$S,$T:$T,"="&amp;$T2480)),"")))))&amp;"",IF(O2480="","",""))&amp;""</f>
        <v/>
      </c>
      <c r="AX2480" t="str" cm="1">
        <f t="array" ref="AX2480">IFERROR(IF(P2480&lt;&gt;"",P2480,IF(OR($S2480="",$T2480=""),"",IF($T2480&lt;&gt;"",_xlfn._xlws.FILTER(P:P,($BU:$BU=$BU2480)*($I:$I=$I2480)*($T:$T=$T2480)*($S:$S=_xlfn.MINIFS($S:$S,$T:$T,"="&amp;$T2480)),""))))&amp;"",IF(P2480="","",""))&amp;""</f>
        <v/>
      </c>
      <c r="AY2480" t="str" cm="1">
        <f t="array" ref="AY2480">IFERROR(IF(Q2480&lt;&gt;"",Q2480,IF(OR($S2480="",$T2480=""),"",IF($T2480&lt;&gt;"",_xlfn._xlws.FILTER(Q:Q,($BU:$BU=$BU2480)*($I:$I=$I2480)*($T:$T=$T2480)*($S:$S=_xlfn.MINIFS($S:$S,$T:$T,"="&amp;$T2480)),""))))&amp;"",IF(Q2480="","",""))&amp;""</f>
        <v/>
      </c>
      <c r="AZ2480" t="str" cm="1">
        <f t="array" ref="AZ2480">IFERROR(IF(R2480&lt;&gt;"",R2480,IF(OR($S2480="",$T2480=""),"",IF($T2480&lt;&gt;"",_xlfn._xlws.FILTER(R:R,($BU:$BU=$BU2480)*($I:$I=$I2480)*($T:$T=$T2480)*($S:$S=_xlfn.MINIFS($S:$S,$T:$T,"="&amp;$T2480)),""))))&amp;"",IF(R2480="","",""))&amp;""</f>
        <v/>
      </c>
      <c r="BA2480" s="6">
        <f t="shared" si="3547"/>
        <v>216</v>
      </c>
      <c r="BB2480">
        <f t="shared" ref="BB2480:BD2480" si="3602">BB2479</f>
        <v>18987</v>
      </c>
      <c r="BC2480" t="str">
        <f t="shared" si="3602"/>
        <v>Velodrome</v>
      </c>
      <c r="BD2480" t="str">
        <f t="shared" si="3602"/>
        <v>Outlaws</v>
      </c>
      <c r="BE2480" t="s">
        <v>6</v>
      </c>
      <c r="BF2480" t="s">
        <v>205</v>
      </c>
      <c r="BI2480" cm="1">
        <f t="array" aca="1" ref="BI2480" ca="1">IFERROR(_xlfn._xlws.FILTER(shifts!A:A,(shifts!B:B=events!AD2480)*(shifts!AG:AG&gt;=events!BK2480)*(shifts!AH:AH&lt;=events!BL2480)),BI2479)</f>
        <v>87</v>
      </c>
      <c r="BJ2480" s="15">
        <f t="shared" si="3549"/>
        <v>0</v>
      </c>
      <c r="BK2480">
        <f t="shared" si="3550"/>
        <v>748</v>
      </c>
      <c r="BL2480">
        <f t="shared" si="3551"/>
        <v>748</v>
      </c>
      <c r="BM2480" s="15">
        <f>SUMIFS(BJ$2:BJ2480,K$2:K2480,"=Intermission")+SUMIFS(BJ$2:BJ2480,K$2:K2480,"=Timeout")</f>
        <v>143</v>
      </c>
      <c r="BN2480">
        <f t="shared" si="3552"/>
        <v>2303</v>
      </c>
      <c r="BO2480" s="19">
        <f t="shared" si="3553"/>
        <v>2635</v>
      </c>
      <c r="BP2480">
        <f t="shared" si="3554"/>
        <v>2630</v>
      </c>
      <c r="BQ2480" s="17">
        <f t="shared" si="3555"/>
        <v>2635</v>
      </c>
      <c r="BR2480" t="str">
        <f t="shared" si="3556"/>
        <v>opp_team_player_1</v>
      </c>
      <c r="BS2480">
        <f>COUNTIFS(S$3:S2480,"="&amp;S2480,AI$3:AI2480,"="&amp;AI2480)</f>
        <v>1</v>
      </c>
      <c r="BT2480" t="str">
        <f>IFERROR(VLOOKUP(BB2480&amp;BU2480&amp;X2480,game_rosters!U:W,3,FALSE),"")</f>
        <v>P100016</v>
      </c>
      <c r="BU2480" t="str">
        <f t="shared" si="3557"/>
        <v>Velodrome</v>
      </c>
    </row>
    <row r="2481" spans="1:73" x14ac:dyDescent="0.2">
      <c r="A2481" t="str">
        <f t="shared" si="3532"/>
        <v/>
      </c>
      <c r="I2481" s="44">
        <v>91</v>
      </c>
      <c r="O2481" t="s">
        <v>602</v>
      </c>
      <c r="R2481" s="51">
        <v>1</v>
      </c>
      <c r="S2481">
        <v>1279</v>
      </c>
      <c r="T2481">
        <v>195</v>
      </c>
      <c r="X2481">
        <v>91</v>
      </c>
      <c r="AA2481">
        <f t="shared" si="3581"/>
        <v>2279</v>
      </c>
      <c r="AB2481">
        <f t="shared" si="3582"/>
        <v>9195</v>
      </c>
      <c r="AC2481">
        <f t="shared" si="3528"/>
        <v>9195</v>
      </c>
      <c r="AD2481" s="6">
        <v>3</v>
      </c>
      <c r="AE2481" t="s">
        <v>746</v>
      </c>
      <c r="AF2481" t="s">
        <v>934</v>
      </c>
      <c r="AG2481" t="s">
        <v>756</v>
      </c>
      <c r="AH2481" t="s">
        <v>756</v>
      </c>
      <c r="AI2481" t="str">
        <f t="shared" si="3533"/>
        <v>o</v>
      </c>
      <c r="AJ2481" t="str">
        <f t="shared" si="3534"/>
        <v/>
      </c>
      <c r="AK2481" t="str">
        <f t="shared" si="3535"/>
        <v/>
      </c>
      <c r="AL2481" t="str">
        <f t="shared" si="3536"/>
        <v/>
      </c>
      <c r="AM2481" t="str">
        <f t="shared" si="3537"/>
        <v/>
      </c>
      <c r="AN2481" t="str">
        <f t="shared" si="3538"/>
        <v>Away</v>
      </c>
      <c r="AO2481" t="str">
        <f t="shared" si="3539"/>
        <v>a</v>
      </c>
      <c r="AP2481" t="str">
        <f t="shared" si="3540"/>
        <v/>
      </c>
      <c r="AQ2481" t="str">
        <f t="shared" si="3541"/>
        <v/>
      </c>
      <c r="AR2481" t="str">
        <f t="shared" si="3542"/>
        <v>Away</v>
      </c>
      <c r="AS2481" t="str">
        <f t="shared" si="3543"/>
        <v>a</v>
      </c>
      <c r="AT2481" t="str">
        <f t="shared" si="3544"/>
        <v>Defensive</v>
      </c>
      <c r="AU2481" t="str">
        <f t="shared" si="3545"/>
        <v/>
      </c>
      <c r="AV2481" t="str">
        <f t="shared" si="3546"/>
        <v/>
      </c>
      <c r="AW2481" t="str" cm="1">
        <f t="array" ref="AW2481">IFERROR(IF(O2481&lt;&gt;"",O2481,IF(OR($S2481="",$T2481=""),"",IF(O2481&lt;&gt;"",O2481,IF($T2481&lt;&gt;"",_xlfn._xlws.FILTER(O:O,($BU:$BU=$BU2481)*($I:$I=$I2481)*($T:$T=$T2481)*($S:$S=_xlfn.MINIFS($S:$S,$T:$T,"="&amp;$T2481)),"")))))&amp;"",IF(O2481="","",""))&amp;""</f>
        <v>Defensive_PlayPossession-StickCheck</v>
      </c>
      <c r="AX2481" t="str" cm="1">
        <f t="array" ref="AX2481">IFERROR(IF(P2481&lt;&gt;"",P2481,IF(OR($S2481="",$T2481=""),"",IF($T2481&lt;&gt;"",_xlfn._xlws.FILTER(P:P,($BU:$BU=$BU2481)*($I:$I=$I2481)*($T:$T=$T2481)*($S:$S=_xlfn.MINIFS($S:$S,$T:$T,"="&amp;$T2481)),""))))&amp;"",IF(P2481="","",""))&amp;""</f>
        <v/>
      </c>
      <c r="AY2481" t="str" cm="1">
        <f t="array" ref="AY2481">IFERROR(IF(Q2481&lt;&gt;"",Q2481,IF(OR($S2481="",$T2481=""),"",IF($T2481&lt;&gt;"",_xlfn._xlws.FILTER(Q:Q,($BU:$BU=$BU2481)*($I:$I=$I2481)*($T:$T=$T2481)*($S:$S=_xlfn.MINIFS($S:$S,$T:$T,"="&amp;$T2481)),""))))&amp;"",IF(Q2481="","",""))&amp;""</f>
        <v/>
      </c>
      <c r="AZ2481" t="str" cm="1">
        <f t="array" ref="AZ2481">IFERROR(IF(R2481&lt;&gt;"",R2481,IF(OR($S2481="",$T2481=""),"",IF($T2481&lt;&gt;"",_xlfn._xlws.FILTER(R:R,($BU:$BU=$BU2481)*($I:$I=$I2481)*($T:$T=$T2481)*($S:$S=_xlfn.MINIFS($S:$S,$T:$T,"="&amp;$T2481)),""))))&amp;"",IF(R2481="","",""))&amp;""</f>
        <v>1</v>
      </c>
      <c r="BA2481" s="6">
        <f t="shared" si="3547"/>
        <v>216</v>
      </c>
      <c r="BB2481">
        <f t="shared" ref="BB2481:BD2481" si="3603">BB2480</f>
        <v>18987</v>
      </c>
      <c r="BC2481" t="str">
        <f t="shared" si="3603"/>
        <v>Velodrome</v>
      </c>
      <c r="BD2481" t="str">
        <f t="shared" si="3603"/>
        <v>Outlaws</v>
      </c>
      <c r="BE2481" t="s">
        <v>6</v>
      </c>
      <c r="BF2481" t="s">
        <v>205</v>
      </c>
      <c r="BI2481" cm="1">
        <f t="array" aca="1" ref="BI2481" ca="1">IFERROR(_xlfn._xlws.FILTER(shifts!A:A,(shifts!B:B=events!AD2481)*(shifts!AG:AG&gt;=events!BK2481)*(shifts!AH:AH&lt;=events!BL2481)),BI2480)</f>
        <v>87</v>
      </c>
      <c r="BJ2481" s="15">
        <f t="shared" si="3549"/>
        <v>0</v>
      </c>
      <c r="BK2481">
        <f t="shared" si="3550"/>
        <v>748</v>
      </c>
      <c r="BL2481">
        <f t="shared" si="3551"/>
        <v>748</v>
      </c>
      <c r="BM2481" s="15">
        <f>SUMIFS(BJ$2:BJ2481,K$2:K2481,"=Intermission")+SUMIFS(BJ$2:BJ2481,K$2:K2481,"=Timeout")</f>
        <v>143</v>
      </c>
      <c r="BN2481">
        <f t="shared" si="3552"/>
        <v>2303</v>
      </c>
      <c r="BO2481" s="19">
        <f t="shared" si="3553"/>
        <v>2635</v>
      </c>
      <c r="BP2481">
        <f t="shared" si="3554"/>
        <v>2630</v>
      </c>
      <c r="BQ2481" s="17">
        <f t="shared" si="3555"/>
        <v>2635</v>
      </c>
      <c r="BR2481" t="str">
        <f t="shared" si="3556"/>
        <v>opp_team_player_2</v>
      </c>
      <c r="BS2481">
        <f>COUNTIFS(S$3:S2481,"="&amp;S2481,AI$3:AI2481,"="&amp;AI2481)</f>
        <v>2</v>
      </c>
      <c r="BT2481" t="str">
        <f>IFERROR(VLOOKUP(BB2481&amp;BU2481&amp;X2481,game_rosters!U:W,3,FALSE),"")</f>
        <v>P100002</v>
      </c>
      <c r="BU2481" t="str">
        <f t="shared" si="3557"/>
        <v>Velodrome</v>
      </c>
    </row>
    <row r="2482" spans="1:73" x14ac:dyDescent="0.2">
      <c r="A2482" t="str">
        <f t="shared" si="3532"/>
        <v/>
      </c>
      <c r="I2482" s="44">
        <v>14</v>
      </c>
      <c r="O2482" t="s">
        <v>602</v>
      </c>
      <c r="R2482" s="51">
        <v>1</v>
      </c>
      <c r="S2482">
        <v>1279</v>
      </c>
      <c r="T2482">
        <v>195</v>
      </c>
      <c r="X2482">
        <v>14</v>
      </c>
      <c r="AA2482">
        <f t="shared" si="3581"/>
        <v>2279</v>
      </c>
      <c r="AB2482">
        <f t="shared" si="3582"/>
        <v>9195</v>
      </c>
      <c r="AC2482">
        <f t="shared" si="3528"/>
        <v>9195</v>
      </c>
      <c r="AD2482" s="6">
        <v>3</v>
      </c>
      <c r="AE2482" t="s">
        <v>746</v>
      </c>
      <c r="AF2482" t="s">
        <v>934</v>
      </c>
      <c r="AG2482" t="s">
        <v>756</v>
      </c>
      <c r="AH2482" t="s">
        <v>756</v>
      </c>
      <c r="AI2482" t="str">
        <f t="shared" si="3533"/>
        <v>o</v>
      </c>
      <c r="AJ2482" t="str">
        <f t="shared" si="3534"/>
        <v/>
      </c>
      <c r="AK2482" t="str">
        <f t="shared" si="3535"/>
        <v/>
      </c>
      <c r="AL2482" t="str">
        <f t="shared" si="3536"/>
        <v/>
      </c>
      <c r="AM2482" t="str">
        <f t="shared" si="3537"/>
        <v/>
      </c>
      <c r="AN2482" t="str">
        <f t="shared" si="3538"/>
        <v>Away</v>
      </c>
      <c r="AO2482" t="str">
        <f t="shared" si="3539"/>
        <v>a</v>
      </c>
      <c r="AP2482" t="str">
        <f t="shared" si="3540"/>
        <v/>
      </c>
      <c r="AQ2482" t="str">
        <f t="shared" si="3541"/>
        <v/>
      </c>
      <c r="AR2482" t="str">
        <f t="shared" si="3542"/>
        <v>Away</v>
      </c>
      <c r="AS2482" t="str">
        <f t="shared" si="3543"/>
        <v>a</v>
      </c>
      <c r="AT2482" t="str">
        <f t="shared" si="3544"/>
        <v>Defensive</v>
      </c>
      <c r="AU2482" t="str">
        <f t="shared" si="3545"/>
        <v/>
      </c>
      <c r="AV2482" t="str">
        <f t="shared" si="3546"/>
        <v/>
      </c>
      <c r="AW2482" t="str" cm="1">
        <f t="array" ref="AW2482">IFERROR(IF(O2482&lt;&gt;"",O2482,IF(OR($S2482="",$T2482=""),"",IF(O2482&lt;&gt;"",O2482,IF($T2482&lt;&gt;"",_xlfn._xlws.FILTER(O:O,($BU:$BU=$BU2482)*($I:$I=$I2482)*($T:$T=$T2482)*($S:$S=_xlfn.MINIFS($S:$S,$T:$T,"="&amp;$T2482)),"")))))&amp;"",IF(O2482="","",""))&amp;""</f>
        <v>Defensive_PlayPossession-StickCheck</v>
      </c>
      <c r="AX2482" t="str" cm="1">
        <f t="array" ref="AX2482">IFERROR(IF(P2482&lt;&gt;"",P2482,IF(OR($S2482="",$T2482=""),"",IF($T2482&lt;&gt;"",_xlfn._xlws.FILTER(P:P,($BU:$BU=$BU2482)*($I:$I=$I2482)*($T:$T=$T2482)*($S:$S=_xlfn.MINIFS($S:$S,$T:$T,"="&amp;$T2482)),""))))&amp;"",IF(P2482="","",""))&amp;""</f>
        <v/>
      </c>
      <c r="AY2482" t="str" cm="1">
        <f t="array" ref="AY2482">IFERROR(IF(Q2482&lt;&gt;"",Q2482,IF(OR($S2482="",$T2482=""),"",IF($T2482&lt;&gt;"",_xlfn._xlws.FILTER(Q:Q,($BU:$BU=$BU2482)*($I:$I=$I2482)*($T:$T=$T2482)*($S:$S=_xlfn.MINIFS($S:$S,$T:$T,"="&amp;$T2482)),""))))&amp;"",IF(Q2482="","",""))&amp;""</f>
        <v/>
      </c>
      <c r="AZ2482" t="str" cm="1">
        <f t="array" ref="AZ2482">IFERROR(IF(R2482&lt;&gt;"",R2482,IF(OR($S2482="",$T2482=""),"",IF($T2482&lt;&gt;"",_xlfn._xlws.FILTER(R:R,($BU:$BU=$BU2482)*($I:$I=$I2482)*($T:$T=$T2482)*($S:$S=_xlfn.MINIFS($S:$S,$T:$T,"="&amp;$T2482)),""))))&amp;"",IF(R2482="","",""))&amp;""</f>
        <v>1</v>
      </c>
      <c r="BA2482" s="6">
        <f t="shared" si="3547"/>
        <v>216</v>
      </c>
      <c r="BB2482">
        <f t="shared" ref="BB2482:BD2482" si="3604">BB2481</f>
        <v>18987</v>
      </c>
      <c r="BC2482" t="str">
        <f t="shared" si="3604"/>
        <v>Velodrome</v>
      </c>
      <c r="BD2482" t="str">
        <f t="shared" si="3604"/>
        <v>Outlaws</v>
      </c>
      <c r="BE2482" t="s">
        <v>6</v>
      </c>
      <c r="BF2482" t="s">
        <v>205</v>
      </c>
      <c r="BI2482" cm="1">
        <f t="array" aca="1" ref="BI2482" ca="1">IFERROR(_xlfn._xlws.FILTER(shifts!A:A,(shifts!B:B=events!AD2482)*(shifts!AG:AG&gt;=events!BK2482)*(shifts!AH:AH&lt;=events!BL2482)),BI2481)</f>
        <v>87</v>
      </c>
      <c r="BJ2482" s="15">
        <f t="shared" si="3549"/>
        <v>0</v>
      </c>
      <c r="BK2482">
        <f t="shared" si="3550"/>
        <v>748</v>
      </c>
      <c r="BL2482">
        <f t="shared" si="3551"/>
        <v>748</v>
      </c>
      <c r="BM2482" s="15">
        <f>SUMIFS(BJ$2:BJ2482,K$2:K2482,"=Intermission")+SUMIFS(BJ$2:BJ2482,K$2:K2482,"=Timeout")</f>
        <v>143</v>
      </c>
      <c r="BN2482">
        <f t="shared" si="3552"/>
        <v>2303</v>
      </c>
      <c r="BO2482" s="19">
        <f t="shared" si="3553"/>
        <v>2635</v>
      </c>
      <c r="BP2482">
        <f t="shared" si="3554"/>
        <v>2630</v>
      </c>
      <c r="BQ2482" s="17">
        <f t="shared" si="3555"/>
        <v>2635</v>
      </c>
      <c r="BR2482" t="str">
        <f t="shared" si="3556"/>
        <v>opp_team_player_3</v>
      </c>
      <c r="BS2482">
        <f>COUNTIFS(S$3:S2482,"="&amp;S2482,AI$3:AI2482,"="&amp;AI2482)</f>
        <v>3</v>
      </c>
      <c r="BT2482" t="str">
        <f>IFERROR(VLOOKUP(BB2482&amp;BU2482&amp;X2482,game_rosters!U:W,3,FALSE),"")</f>
        <v>P100132</v>
      </c>
      <c r="BU2482" t="str">
        <f t="shared" si="3557"/>
        <v>Velodrome</v>
      </c>
    </row>
    <row r="2483" spans="1:73" x14ac:dyDescent="0.2">
      <c r="A2483">
        <f t="shared" si="3532"/>
        <v>1</v>
      </c>
      <c r="I2483" s="44">
        <v>39</v>
      </c>
      <c r="K2483" t="s">
        <v>15</v>
      </c>
      <c r="L2483" t="s">
        <v>189</v>
      </c>
      <c r="M2483" t="s">
        <v>100</v>
      </c>
      <c r="S2483">
        <v>1280</v>
      </c>
      <c r="T2483">
        <v>195</v>
      </c>
      <c r="W2483" t="s">
        <v>735</v>
      </c>
      <c r="X2483">
        <v>39</v>
      </c>
      <c r="Z2483">
        <v>1</v>
      </c>
      <c r="AA2483">
        <f t="shared" si="3581"/>
        <v>2280</v>
      </c>
      <c r="AB2483">
        <f t="shared" si="3582"/>
        <v>9195</v>
      </c>
      <c r="AC2483">
        <f t="shared" si="3528"/>
        <v>9195</v>
      </c>
      <c r="AD2483" s="6">
        <v>3</v>
      </c>
      <c r="AE2483" t="s">
        <v>746</v>
      </c>
      <c r="AF2483" t="s">
        <v>934</v>
      </c>
      <c r="AG2483" t="s">
        <v>756</v>
      </c>
      <c r="AH2483" t="s">
        <v>756</v>
      </c>
      <c r="AI2483" t="str">
        <f t="shared" si="3533"/>
        <v>e</v>
      </c>
      <c r="AJ2483" t="str">
        <f t="shared" si="3534"/>
        <v/>
      </c>
      <c r="AK2483" t="str">
        <f t="shared" si="3535"/>
        <v/>
      </c>
      <c r="AL2483" t="str">
        <f t="shared" si="3536"/>
        <v/>
      </c>
      <c r="AM2483" t="str">
        <f t="shared" si="3537"/>
        <v/>
      </c>
      <c r="AN2483" t="str">
        <f t="shared" si="3538"/>
        <v>Home</v>
      </c>
      <c r="AO2483" t="str">
        <f t="shared" si="3539"/>
        <v>h</v>
      </c>
      <c r="AP2483" t="str">
        <f t="shared" si="3540"/>
        <v/>
      </c>
      <c r="AQ2483" t="str">
        <f t="shared" si="3541"/>
        <v/>
      </c>
      <c r="AR2483" t="str">
        <f t="shared" si="3542"/>
        <v>Home</v>
      </c>
      <c r="AS2483" t="str">
        <f t="shared" si="3543"/>
        <v>h</v>
      </c>
      <c r="AT2483" t="str">
        <f t="shared" si="3544"/>
        <v>Defensive</v>
      </c>
      <c r="AU2483" t="str">
        <f t="shared" si="3545"/>
        <v/>
      </c>
      <c r="AV2483" t="str">
        <f t="shared" si="3546"/>
        <v/>
      </c>
      <c r="AW2483" t="str" cm="1">
        <f t="array" ref="AW2483">IFERROR(IF(O2483&lt;&gt;"",O2483,IF(OR($S2483="",$T2483=""),"",IF(O2483&lt;&gt;"",O2483,IF($T2483&lt;&gt;"",_xlfn._xlws.FILTER(O:O,($BU:$BU=$BU2483)*($I:$I=$I2483)*($T:$T=$T2483)*($S:$S=_xlfn.MINIFS($S:$S,$T:$T,"="&amp;$T2483)),"")))))&amp;"",IF(O2483="","",""))&amp;""</f>
        <v/>
      </c>
      <c r="AX2483" t="str" cm="1">
        <f t="array" ref="AX2483">IFERROR(IF(P2483&lt;&gt;"",P2483,IF(OR($S2483="",$T2483=""),"",IF($T2483&lt;&gt;"",_xlfn._xlws.FILTER(P:P,($BU:$BU=$BU2483)*($I:$I=$I2483)*($T:$T=$T2483)*($S:$S=_xlfn.MINIFS($S:$S,$T:$T,"="&amp;$T2483)),""))))&amp;"",IF(P2483="","",""))&amp;""</f>
        <v/>
      </c>
      <c r="AY2483" t="str" cm="1">
        <f t="array" ref="AY2483">IFERROR(IF(Q2483&lt;&gt;"",Q2483,IF(OR($S2483="",$T2483=""),"",IF($T2483&lt;&gt;"",_xlfn._xlws.FILTER(Q:Q,($BU:$BU=$BU2483)*($I:$I=$I2483)*($T:$T=$T2483)*($S:$S=_xlfn.MINIFS($S:$S,$T:$T,"="&amp;$T2483)),""))))&amp;"",IF(Q2483="","",""))&amp;""</f>
        <v/>
      </c>
      <c r="AZ2483" t="str" cm="1">
        <f t="array" ref="AZ2483">IFERROR(IF(R2483&lt;&gt;"",R2483,IF(OR($S2483="",$T2483=""),"",IF($T2483&lt;&gt;"",_xlfn._xlws.FILTER(R:R,($BU:$BU=$BU2483)*($I:$I=$I2483)*($T:$T=$T2483)*($S:$S=_xlfn.MINIFS($S:$S,$T:$T,"="&amp;$T2483)),""))))&amp;"",IF(R2483="","",""))&amp;""</f>
        <v/>
      </c>
      <c r="BA2483" s="6">
        <f t="shared" si="3547"/>
        <v>216</v>
      </c>
      <c r="BB2483">
        <f t="shared" ref="BB2483:BD2483" si="3605">BB2482</f>
        <v>18987</v>
      </c>
      <c r="BC2483" t="str">
        <f t="shared" si="3605"/>
        <v>Velodrome</v>
      </c>
      <c r="BD2483" t="str">
        <f t="shared" si="3605"/>
        <v>Outlaws</v>
      </c>
      <c r="BE2483" t="s">
        <v>15</v>
      </c>
      <c r="BF2483" t="s">
        <v>189</v>
      </c>
      <c r="BI2483" cm="1">
        <f t="array" aca="1" ref="BI2483" ca="1">IFERROR(_xlfn._xlws.FILTER(shifts!A:A,(shifts!B:B=events!AD2483)*(shifts!AG:AG&gt;=events!BK2483)*(shifts!AH:AH&lt;=events!BL2483)),BI2482)</f>
        <v>87</v>
      </c>
      <c r="BJ2483" s="15">
        <f t="shared" si="3549"/>
        <v>0</v>
      </c>
      <c r="BK2483">
        <f t="shared" si="3550"/>
        <v>748</v>
      </c>
      <c r="BL2483">
        <f t="shared" si="3551"/>
        <v>748</v>
      </c>
      <c r="BM2483" s="15">
        <f>SUMIFS(BJ$2:BJ2483,K$2:K2483,"=Intermission")+SUMIFS(BJ$2:BJ2483,K$2:K2483,"=Timeout")</f>
        <v>143</v>
      </c>
      <c r="BN2483">
        <f t="shared" si="3552"/>
        <v>2303</v>
      </c>
      <c r="BO2483" s="19">
        <f t="shared" si="3553"/>
        <v>2635</v>
      </c>
      <c r="BP2483">
        <f t="shared" si="3554"/>
        <v>2630</v>
      </c>
      <c r="BQ2483" s="17">
        <f t="shared" si="3555"/>
        <v>2635</v>
      </c>
      <c r="BR2483" t="str">
        <f t="shared" si="3556"/>
        <v>event_team_player_1</v>
      </c>
      <c r="BS2483">
        <f>COUNTIFS(S$3:S2483,"="&amp;S2483,AI$3:AI2483,"="&amp;AI2483)</f>
        <v>1</v>
      </c>
      <c r="BT2483" t="str">
        <f>IFERROR(VLOOKUP(BB2483&amp;BU2483&amp;X2483,game_rosters!U:W,3,FALSE),"")</f>
        <v>P100016</v>
      </c>
      <c r="BU2483" t="str">
        <f t="shared" si="3557"/>
        <v>Velodrome</v>
      </c>
    </row>
    <row r="2484" spans="1:73" x14ac:dyDescent="0.2">
      <c r="A2484" t="str">
        <f t="shared" si="3532"/>
        <v/>
      </c>
      <c r="I2484" s="44">
        <v>91</v>
      </c>
      <c r="O2484" t="s">
        <v>602</v>
      </c>
      <c r="R2484" s="51">
        <v>1</v>
      </c>
      <c r="S2484">
        <v>1280</v>
      </c>
      <c r="T2484">
        <v>195</v>
      </c>
      <c r="X2484">
        <v>91</v>
      </c>
      <c r="Z2484">
        <v>1</v>
      </c>
      <c r="AA2484">
        <f t="shared" si="3581"/>
        <v>2280</v>
      </c>
      <c r="AB2484">
        <f t="shared" si="3582"/>
        <v>9195</v>
      </c>
      <c r="AC2484">
        <f t="shared" si="3528"/>
        <v>9195</v>
      </c>
      <c r="AD2484" s="6">
        <v>3</v>
      </c>
      <c r="AE2484" t="s">
        <v>746</v>
      </c>
      <c r="AF2484" t="s">
        <v>934</v>
      </c>
      <c r="AG2484" t="s">
        <v>756</v>
      </c>
      <c r="AH2484" t="s">
        <v>756</v>
      </c>
      <c r="AI2484" t="str">
        <f t="shared" si="3533"/>
        <v>e</v>
      </c>
      <c r="AJ2484" t="str">
        <f t="shared" si="3534"/>
        <v/>
      </c>
      <c r="AK2484" t="str">
        <f t="shared" si="3535"/>
        <v/>
      </c>
      <c r="AL2484" t="str">
        <f t="shared" si="3536"/>
        <v/>
      </c>
      <c r="AM2484" t="str">
        <f t="shared" si="3537"/>
        <v/>
      </c>
      <c r="AN2484" t="str">
        <f t="shared" si="3538"/>
        <v>Home</v>
      </c>
      <c r="AO2484" t="str">
        <f t="shared" si="3539"/>
        <v>h</v>
      </c>
      <c r="AP2484" t="str">
        <f t="shared" si="3540"/>
        <v/>
      </c>
      <c r="AQ2484" t="str">
        <f t="shared" si="3541"/>
        <v/>
      </c>
      <c r="AR2484" t="str">
        <f t="shared" si="3542"/>
        <v>Home</v>
      </c>
      <c r="AS2484" t="str">
        <f t="shared" si="3543"/>
        <v>h</v>
      </c>
      <c r="AT2484" t="str">
        <f t="shared" si="3544"/>
        <v>Defensive</v>
      </c>
      <c r="AU2484" t="str">
        <f t="shared" si="3545"/>
        <v/>
      </c>
      <c r="AV2484" t="str">
        <f t="shared" si="3546"/>
        <v/>
      </c>
      <c r="AW2484" t="str" cm="1">
        <f t="array" ref="AW2484">IFERROR(IF(O2484&lt;&gt;"",O2484,IF(OR($S2484="",$T2484=""),"",IF(O2484&lt;&gt;"",O2484,IF($T2484&lt;&gt;"",_xlfn._xlws.FILTER(O:O,($BU:$BU=$BU2484)*($I:$I=$I2484)*($T:$T=$T2484)*($S:$S=_xlfn.MINIFS($S:$S,$T:$T,"="&amp;$T2484)),"")))))&amp;"",IF(O2484="","",""))&amp;""</f>
        <v>Defensive_PlayPossession-StickCheck</v>
      </c>
      <c r="AX2484" t="str" cm="1">
        <f t="array" ref="AX2484">IFERROR(IF(P2484&lt;&gt;"",P2484,IF(OR($S2484="",$T2484=""),"",IF($T2484&lt;&gt;"",_xlfn._xlws.FILTER(P:P,($BU:$BU=$BU2484)*($I:$I=$I2484)*($T:$T=$T2484)*($S:$S=_xlfn.MINIFS($S:$S,$T:$T,"="&amp;$T2484)),""))))&amp;"",IF(P2484="","",""))&amp;""</f>
        <v/>
      </c>
      <c r="AY2484" t="str" cm="1">
        <f t="array" ref="AY2484">IFERROR(IF(Q2484&lt;&gt;"",Q2484,IF(OR($S2484="",$T2484=""),"",IF($T2484&lt;&gt;"",_xlfn._xlws.FILTER(Q:Q,($BU:$BU=$BU2484)*($I:$I=$I2484)*($T:$T=$T2484)*($S:$S=_xlfn.MINIFS($S:$S,$T:$T,"="&amp;$T2484)),""))))&amp;"",IF(Q2484="","",""))&amp;""</f>
        <v/>
      </c>
      <c r="AZ2484" t="str" cm="1">
        <f t="array" ref="AZ2484">IFERROR(IF(R2484&lt;&gt;"",R2484,IF(OR($S2484="",$T2484=""),"",IF($T2484&lt;&gt;"",_xlfn._xlws.FILTER(R:R,($BU:$BU=$BU2484)*($I:$I=$I2484)*($T:$T=$T2484)*($S:$S=_xlfn.MINIFS($S:$S,$T:$T,"="&amp;$T2484)),""))))&amp;"",IF(R2484="","",""))&amp;""</f>
        <v>1</v>
      </c>
      <c r="BA2484" s="6">
        <f t="shared" si="3547"/>
        <v>216</v>
      </c>
      <c r="BB2484">
        <f t="shared" ref="BB2484:BD2484" si="3606">BB2483</f>
        <v>18987</v>
      </c>
      <c r="BC2484" t="str">
        <f t="shared" si="3606"/>
        <v>Velodrome</v>
      </c>
      <c r="BD2484" t="str">
        <f t="shared" si="3606"/>
        <v>Outlaws</v>
      </c>
      <c r="BE2484" t="s">
        <v>15</v>
      </c>
      <c r="BF2484" t="s">
        <v>189</v>
      </c>
      <c r="BI2484" cm="1">
        <f t="array" aca="1" ref="BI2484" ca="1">IFERROR(_xlfn._xlws.FILTER(shifts!A:A,(shifts!B:B=events!AD2484)*(shifts!AG:AG&gt;=events!BK2484)*(shifts!AH:AH&lt;=events!BL2484)),BI2483)</f>
        <v>87</v>
      </c>
      <c r="BJ2484" s="15">
        <f t="shared" si="3549"/>
        <v>0</v>
      </c>
      <c r="BK2484">
        <f t="shared" si="3550"/>
        <v>748</v>
      </c>
      <c r="BL2484">
        <f t="shared" si="3551"/>
        <v>748</v>
      </c>
      <c r="BM2484" s="15">
        <f>SUMIFS(BJ$2:BJ2484,K$2:K2484,"=Intermission")+SUMIFS(BJ$2:BJ2484,K$2:K2484,"=Timeout")</f>
        <v>143</v>
      </c>
      <c r="BN2484">
        <f t="shared" si="3552"/>
        <v>2303</v>
      </c>
      <c r="BO2484" s="19">
        <f t="shared" si="3553"/>
        <v>2635</v>
      </c>
      <c r="BP2484">
        <f t="shared" si="3554"/>
        <v>2630</v>
      </c>
      <c r="BQ2484" s="17">
        <f t="shared" si="3555"/>
        <v>2635</v>
      </c>
      <c r="BR2484" t="str">
        <f t="shared" si="3556"/>
        <v>event_team_player_2</v>
      </c>
      <c r="BS2484">
        <f>COUNTIFS(S$3:S2484,"="&amp;S2484,AI$3:AI2484,"="&amp;AI2484)</f>
        <v>2</v>
      </c>
      <c r="BT2484" t="str">
        <f>IFERROR(VLOOKUP(BB2484&amp;BU2484&amp;X2484,game_rosters!U:W,3,FALSE),"")</f>
        <v>P100002</v>
      </c>
      <c r="BU2484" t="str">
        <f t="shared" si="3557"/>
        <v>Velodrome</v>
      </c>
    </row>
    <row r="2485" spans="1:73" x14ac:dyDescent="0.2">
      <c r="A2485" t="str">
        <f t="shared" si="3532"/>
        <v/>
      </c>
      <c r="I2485" s="44">
        <v>14</v>
      </c>
      <c r="O2485" t="s">
        <v>602</v>
      </c>
      <c r="R2485" s="51">
        <v>1</v>
      </c>
      <c r="S2485">
        <v>1280</v>
      </c>
      <c r="T2485">
        <v>195</v>
      </c>
      <c r="X2485">
        <v>14</v>
      </c>
      <c r="Z2485">
        <v>1</v>
      </c>
      <c r="AA2485">
        <f t="shared" si="3581"/>
        <v>2280</v>
      </c>
      <c r="AB2485">
        <f t="shared" si="3582"/>
        <v>9195</v>
      </c>
      <c r="AC2485">
        <f t="shared" si="3528"/>
        <v>9195</v>
      </c>
      <c r="AD2485" s="6">
        <v>3</v>
      </c>
      <c r="AE2485" t="s">
        <v>746</v>
      </c>
      <c r="AF2485" t="s">
        <v>934</v>
      </c>
      <c r="AG2485" t="s">
        <v>756</v>
      </c>
      <c r="AH2485" t="s">
        <v>756</v>
      </c>
      <c r="AI2485" t="str">
        <f t="shared" si="3533"/>
        <v>e</v>
      </c>
      <c r="AJ2485" t="str">
        <f t="shared" si="3534"/>
        <v/>
      </c>
      <c r="AK2485" t="str">
        <f t="shared" si="3535"/>
        <v/>
      </c>
      <c r="AL2485" t="str">
        <f t="shared" si="3536"/>
        <v/>
      </c>
      <c r="AM2485" t="str">
        <f t="shared" si="3537"/>
        <v/>
      </c>
      <c r="AN2485" t="str">
        <f t="shared" si="3538"/>
        <v>Home</v>
      </c>
      <c r="AO2485" t="str">
        <f t="shared" si="3539"/>
        <v>h</v>
      </c>
      <c r="AP2485" t="str">
        <f t="shared" si="3540"/>
        <v/>
      </c>
      <c r="AQ2485" t="str">
        <f t="shared" si="3541"/>
        <v/>
      </c>
      <c r="AR2485" t="str">
        <f t="shared" si="3542"/>
        <v>Home</v>
      </c>
      <c r="AS2485" t="str">
        <f t="shared" si="3543"/>
        <v>h</v>
      </c>
      <c r="AT2485" t="str">
        <f t="shared" si="3544"/>
        <v>Defensive</v>
      </c>
      <c r="AU2485" t="str">
        <f t="shared" si="3545"/>
        <v/>
      </c>
      <c r="AV2485" t="str">
        <f t="shared" si="3546"/>
        <v/>
      </c>
      <c r="AW2485" t="str" cm="1">
        <f t="array" ref="AW2485">IFERROR(IF(O2485&lt;&gt;"",O2485,IF(OR($S2485="",$T2485=""),"",IF(O2485&lt;&gt;"",O2485,IF($T2485&lt;&gt;"",_xlfn._xlws.FILTER(O:O,($BU:$BU=$BU2485)*($I:$I=$I2485)*($T:$T=$T2485)*($S:$S=_xlfn.MINIFS($S:$S,$T:$T,"="&amp;$T2485)),"")))))&amp;"",IF(O2485="","",""))&amp;""</f>
        <v>Defensive_PlayPossession-StickCheck</v>
      </c>
      <c r="AX2485" t="str" cm="1">
        <f t="array" ref="AX2485">IFERROR(IF(P2485&lt;&gt;"",P2485,IF(OR($S2485="",$T2485=""),"",IF($T2485&lt;&gt;"",_xlfn._xlws.FILTER(P:P,($BU:$BU=$BU2485)*($I:$I=$I2485)*($T:$T=$T2485)*($S:$S=_xlfn.MINIFS($S:$S,$T:$T,"="&amp;$T2485)),""))))&amp;"",IF(P2485="","",""))&amp;""</f>
        <v/>
      </c>
      <c r="AY2485" t="str" cm="1">
        <f t="array" ref="AY2485">IFERROR(IF(Q2485&lt;&gt;"",Q2485,IF(OR($S2485="",$T2485=""),"",IF($T2485&lt;&gt;"",_xlfn._xlws.FILTER(Q:Q,($BU:$BU=$BU2485)*($I:$I=$I2485)*($T:$T=$T2485)*($S:$S=_xlfn.MINIFS($S:$S,$T:$T,"="&amp;$T2485)),""))))&amp;"",IF(Q2485="","",""))&amp;""</f>
        <v/>
      </c>
      <c r="AZ2485" t="str" cm="1">
        <f t="array" ref="AZ2485">IFERROR(IF(R2485&lt;&gt;"",R2485,IF(OR($S2485="",$T2485=""),"",IF($T2485&lt;&gt;"",_xlfn._xlws.FILTER(R:R,($BU:$BU=$BU2485)*($I:$I=$I2485)*($T:$T=$T2485)*($S:$S=_xlfn.MINIFS($S:$S,$T:$T,"="&amp;$T2485)),""))))&amp;"",IF(R2485="","",""))&amp;""</f>
        <v>1</v>
      </c>
      <c r="BA2485" s="6">
        <f t="shared" si="3547"/>
        <v>216</v>
      </c>
      <c r="BB2485">
        <f t="shared" ref="BB2485:BD2485" si="3607">BB2484</f>
        <v>18987</v>
      </c>
      <c r="BC2485" t="str">
        <f t="shared" si="3607"/>
        <v>Velodrome</v>
      </c>
      <c r="BD2485" t="str">
        <f t="shared" si="3607"/>
        <v>Outlaws</v>
      </c>
      <c r="BE2485" t="s">
        <v>15</v>
      </c>
      <c r="BF2485" t="s">
        <v>189</v>
      </c>
      <c r="BI2485" cm="1">
        <f t="array" aca="1" ref="BI2485" ca="1">IFERROR(_xlfn._xlws.FILTER(shifts!A:A,(shifts!B:B=events!AD2485)*(shifts!AG:AG&gt;=events!BK2485)*(shifts!AH:AH&lt;=events!BL2485)),BI2484)</f>
        <v>87</v>
      </c>
      <c r="BJ2485" s="15">
        <f t="shared" si="3549"/>
        <v>0</v>
      </c>
      <c r="BK2485">
        <f t="shared" si="3550"/>
        <v>748</v>
      </c>
      <c r="BL2485">
        <f t="shared" si="3551"/>
        <v>748</v>
      </c>
      <c r="BM2485" s="15">
        <f>SUMIFS(BJ$2:BJ2485,K$2:K2485,"=Intermission")+SUMIFS(BJ$2:BJ2485,K$2:K2485,"=Timeout")</f>
        <v>143</v>
      </c>
      <c r="BN2485">
        <f t="shared" si="3552"/>
        <v>2303</v>
      </c>
      <c r="BO2485" s="19">
        <f t="shared" si="3553"/>
        <v>2635</v>
      </c>
      <c r="BP2485">
        <f t="shared" si="3554"/>
        <v>2630</v>
      </c>
      <c r="BQ2485" s="17">
        <f t="shared" si="3555"/>
        <v>2635</v>
      </c>
      <c r="BR2485" t="str">
        <f t="shared" si="3556"/>
        <v>event_team_player_3</v>
      </c>
      <c r="BS2485">
        <f>COUNTIFS(S$3:S2485,"="&amp;S2485,AI$3:AI2485,"="&amp;AI2485)</f>
        <v>3</v>
      </c>
      <c r="BT2485" t="str">
        <f>IFERROR(VLOOKUP(BB2485&amp;BU2485&amp;X2485,game_rosters!U:W,3,FALSE),"")</f>
        <v>P100132</v>
      </c>
      <c r="BU2485" t="str">
        <f t="shared" si="3557"/>
        <v>Velodrome</v>
      </c>
    </row>
    <row r="2486" spans="1:73" x14ac:dyDescent="0.2">
      <c r="A2486" t="str">
        <f t="shared" si="3532"/>
        <v/>
      </c>
      <c r="I2486" s="44">
        <v>77</v>
      </c>
      <c r="R2486" s="51">
        <v>1</v>
      </c>
      <c r="S2486">
        <v>1280</v>
      </c>
      <c r="T2486">
        <v>195</v>
      </c>
      <c r="X2486">
        <v>77</v>
      </c>
      <c r="AA2486">
        <f t="shared" si="3581"/>
        <v>2280</v>
      </c>
      <c r="AB2486">
        <f t="shared" si="3582"/>
        <v>9195</v>
      </c>
      <c r="AC2486">
        <f t="shared" si="3528"/>
        <v>9195</v>
      </c>
      <c r="AD2486" s="6">
        <v>3</v>
      </c>
      <c r="AE2486" t="s">
        <v>746</v>
      </c>
      <c r="AF2486" t="s">
        <v>934</v>
      </c>
      <c r="AG2486" t="s">
        <v>756</v>
      </c>
      <c r="AH2486" t="s">
        <v>756</v>
      </c>
      <c r="AI2486" t="str">
        <f t="shared" si="3533"/>
        <v>o</v>
      </c>
      <c r="AJ2486" t="str">
        <f t="shared" si="3534"/>
        <v/>
      </c>
      <c r="AK2486" t="str">
        <f t="shared" si="3535"/>
        <v/>
      </c>
      <c r="AL2486" t="str">
        <f t="shared" si="3536"/>
        <v/>
      </c>
      <c r="AM2486" t="str">
        <f t="shared" si="3537"/>
        <v/>
      </c>
      <c r="AN2486" t="str">
        <f t="shared" si="3538"/>
        <v>Home</v>
      </c>
      <c r="AO2486" t="str">
        <f t="shared" si="3539"/>
        <v>h</v>
      </c>
      <c r="AP2486" t="str">
        <f t="shared" si="3540"/>
        <v/>
      </c>
      <c r="AQ2486" t="str">
        <f t="shared" si="3541"/>
        <v/>
      </c>
      <c r="AR2486" t="str">
        <f t="shared" si="3542"/>
        <v>Home</v>
      </c>
      <c r="AS2486" t="str">
        <f t="shared" si="3543"/>
        <v>h</v>
      </c>
      <c r="AT2486" t="str">
        <f t="shared" si="3544"/>
        <v>Offensive</v>
      </c>
      <c r="AU2486" t="str">
        <f t="shared" si="3545"/>
        <v/>
      </c>
      <c r="AV2486" t="str">
        <f t="shared" si="3546"/>
        <v/>
      </c>
      <c r="AW2486" t="str" cm="1">
        <f t="array" ref="AW2486">IFERROR(IF(O2486&lt;&gt;"",O2486,IF(OR($S2486="",$T2486=""),"",IF(O2486&lt;&gt;"",O2486,IF($T2486&lt;&gt;"",_xlfn._xlws.FILTER(O:O,($BU:$BU=$BU2486)*($I:$I=$I2486)*($T:$T=$T2486)*($S:$S=_xlfn.MINIFS($S:$S,$T:$T,"="&amp;$T2486)),"")))))&amp;"",IF(O2486="","",""))&amp;""</f>
        <v/>
      </c>
      <c r="AX2486" t="str" cm="1">
        <f t="array" ref="AX2486">IFERROR(IF(P2486&lt;&gt;"",P2486,IF(OR($S2486="",$T2486=""),"",IF($T2486&lt;&gt;"",_xlfn._xlws.FILTER(P:P,($BU:$BU=$BU2486)*($I:$I=$I2486)*($T:$T=$T2486)*($S:$S=_xlfn.MINIFS($S:$S,$T:$T,"="&amp;$T2486)),""))))&amp;"",IF(P2486="","",""))&amp;""</f>
        <v/>
      </c>
      <c r="AY2486" t="str" cm="1">
        <f t="array" ref="AY2486">IFERROR(IF(Q2486&lt;&gt;"",Q2486,IF(OR($S2486="",$T2486=""),"",IF($T2486&lt;&gt;"",_xlfn._xlws.FILTER(Q:Q,($BU:$BU=$BU2486)*($I:$I=$I2486)*($T:$T=$T2486)*($S:$S=_xlfn.MINIFS($S:$S,$T:$T,"="&amp;$T2486)),""))))&amp;"",IF(Q2486="","",""))&amp;""</f>
        <v/>
      </c>
      <c r="AZ2486" t="str" cm="1">
        <f t="array" ref="AZ2486">IFERROR(IF(R2486&lt;&gt;"",R2486,IF(OR($S2486="",$T2486=""),"",IF($T2486&lt;&gt;"",_xlfn._xlws.FILTER(R:R,($BU:$BU=$BU2486)*($I:$I=$I2486)*($T:$T=$T2486)*($S:$S=_xlfn.MINIFS($S:$S,$T:$T,"="&amp;$T2486)),""))))&amp;"",IF(R2486="","",""))&amp;""</f>
        <v>1</v>
      </c>
      <c r="BA2486" s="6">
        <f t="shared" si="3547"/>
        <v>216</v>
      </c>
      <c r="BB2486">
        <f t="shared" ref="BB2486:BD2486" si="3608">BB2485</f>
        <v>18987</v>
      </c>
      <c r="BC2486" t="str">
        <f t="shared" si="3608"/>
        <v>Velodrome</v>
      </c>
      <c r="BD2486" t="str">
        <f t="shared" si="3608"/>
        <v>Outlaws</v>
      </c>
      <c r="BE2486" t="s">
        <v>15</v>
      </c>
      <c r="BF2486" t="s">
        <v>189</v>
      </c>
      <c r="BI2486" cm="1">
        <f t="array" aca="1" ref="BI2486" ca="1">IFERROR(_xlfn._xlws.FILTER(shifts!A:A,(shifts!B:B=events!AD2486)*(shifts!AG:AG&gt;=events!BK2486)*(shifts!AH:AH&lt;=events!BL2486)),BI2485)</f>
        <v>87</v>
      </c>
      <c r="BJ2486" s="15">
        <f t="shared" si="3549"/>
        <v>0</v>
      </c>
      <c r="BK2486">
        <f t="shared" si="3550"/>
        <v>748</v>
      </c>
      <c r="BL2486">
        <f t="shared" si="3551"/>
        <v>748</v>
      </c>
      <c r="BM2486" s="15">
        <f>SUMIFS(BJ$2:BJ2486,K$2:K2486,"=Intermission")+SUMIFS(BJ$2:BJ2486,K$2:K2486,"=Timeout")</f>
        <v>143</v>
      </c>
      <c r="BN2486">
        <f t="shared" si="3552"/>
        <v>2303</v>
      </c>
      <c r="BO2486" s="19">
        <f t="shared" si="3553"/>
        <v>2635</v>
      </c>
      <c r="BP2486">
        <f t="shared" si="3554"/>
        <v>2630</v>
      </c>
      <c r="BQ2486" s="17">
        <f t="shared" si="3555"/>
        <v>2635</v>
      </c>
      <c r="BR2486" t="str">
        <f t="shared" si="3556"/>
        <v>opp_team_player_1</v>
      </c>
      <c r="BS2486">
        <f>COUNTIFS(S$3:S2486,"="&amp;S2486,AI$3:AI2486,"="&amp;AI2486)</f>
        <v>1</v>
      </c>
      <c r="BT2486" t="str">
        <f>IFERROR(VLOOKUP(BB2486&amp;BU2486&amp;X2486,game_rosters!U:W,3,FALSE),"")</f>
        <v>P100185</v>
      </c>
      <c r="BU2486" t="str">
        <f t="shared" si="3557"/>
        <v>Outlaws</v>
      </c>
    </row>
    <row r="2487" spans="1:73" x14ac:dyDescent="0.2">
      <c r="A2487">
        <f t="shared" si="3532"/>
        <v>1</v>
      </c>
      <c r="I2487" s="44">
        <v>39</v>
      </c>
      <c r="K2487" t="s">
        <v>11</v>
      </c>
      <c r="L2487" t="s">
        <v>187</v>
      </c>
      <c r="M2487" t="s">
        <v>108</v>
      </c>
      <c r="S2487">
        <v>1281</v>
      </c>
      <c r="T2487">
        <v>195</v>
      </c>
      <c r="W2487" t="s">
        <v>735</v>
      </c>
      <c r="X2487">
        <v>39</v>
      </c>
      <c r="Z2487">
        <v>1</v>
      </c>
      <c r="AA2487">
        <f t="shared" si="3581"/>
        <v>2281</v>
      </c>
      <c r="AB2487">
        <f t="shared" si="3582"/>
        <v>9195</v>
      </c>
      <c r="AC2487">
        <f t="shared" si="3528"/>
        <v>9195</v>
      </c>
      <c r="AD2487" s="6">
        <v>3</v>
      </c>
      <c r="AE2487" t="s">
        <v>746</v>
      </c>
      <c r="AF2487" t="s">
        <v>739</v>
      </c>
      <c r="AG2487" t="s">
        <v>756</v>
      </c>
      <c r="AH2487" t="s">
        <v>756</v>
      </c>
      <c r="AI2487" t="str">
        <f t="shared" si="3533"/>
        <v>e</v>
      </c>
      <c r="AJ2487" t="str">
        <f t="shared" si="3534"/>
        <v/>
      </c>
      <c r="AK2487" t="str">
        <f t="shared" si="3535"/>
        <v/>
      </c>
      <c r="AL2487" t="str">
        <f t="shared" si="3536"/>
        <v/>
      </c>
      <c r="AM2487" t="str">
        <f t="shared" si="3537"/>
        <v/>
      </c>
      <c r="AN2487" t="str">
        <f t="shared" si="3538"/>
        <v>Home</v>
      </c>
      <c r="AO2487" t="str">
        <f t="shared" si="3539"/>
        <v>h</v>
      </c>
      <c r="AP2487" t="str">
        <f t="shared" si="3540"/>
        <v/>
      </c>
      <c r="AQ2487" t="str">
        <f t="shared" si="3541"/>
        <v/>
      </c>
      <c r="AR2487" t="str">
        <f t="shared" si="3542"/>
        <v>Home</v>
      </c>
      <c r="AS2487" t="str">
        <f t="shared" si="3543"/>
        <v>h</v>
      </c>
      <c r="AT2487" t="str">
        <f t="shared" si="3544"/>
        <v/>
      </c>
      <c r="AU2487" t="str">
        <f t="shared" si="3545"/>
        <v/>
      </c>
      <c r="AV2487" t="str">
        <f t="shared" si="3546"/>
        <v/>
      </c>
      <c r="AW2487" t="str" cm="1">
        <f t="array" ref="AW2487">IFERROR(IF(O2487&lt;&gt;"",O2487,IF(OR($S2487="",$T2487=""),"",IF(O2487&lt;&gt;"",O2487,IF($T2487&lt;&gt;"",_xlfn._xlws.FILTER(O:O,($BU:$BU=$BU2487)*($I:$I=$I2487)*($T:$T=$T2487)*($S:$S=_xlfn.MINIFS($S:$S,$T:$T,"="&amp;$T2487)),"")))))&amp;"",IF(O2487="","",""))&amp;""</f>
        <v/>
      </c>
      <c r="AX2487" t="str" cm="1">
        <f t="array" ref="AX2487">IFERROR(IF(P2487&lt;&gt;"",P2487,IF(OR($S2487="",$T2487=""),"",IF($T2487&lt;&gt;"",_xlfn._xlws.FILTER(P:P,($BU:$BU=$BU2487)*($I:$I=$I2487)*($T:$T=$T2487)*($S:$S=_xlfn.MINIFS($S:$S,$T:$T,"="&amp;$T2487)),""))))&amp;"",IF(P2487="","",""))&amp;""</f>
        <v/>
      </c>
      <c r="AY2487" t="str" cm="1">
        <f t="array" ref="AY2487">IFERROR(IF(Q2487&lt;&gt;"",Q2487,IF(OR($S2487="",$T2487=""),"",IF($T2487&lt;&gt;"",_xlfn._xlws.FILTER(Q:Q,($BU:$BU=$BU2487)*($I:$I=$I2487)*($T:$T=$T2487)*($S:$S=_xlfn.MINIFS($S:$S,$T:$T,"="&amp;$T2487)),""))))&amp;"",IF(Q2487="","",""))&amp;""</f>
        <v/>
      </c>
      <c r="AZ2487" t="str" cm="1">
        <f t="array" ref="AZ2487">IFERROR(IF(R2487&lt;&gt;"",R2487,IF(OR($S2487="",$T2487=""),"",IF($T2487&lt;&gt;"",_xlfn._xlws.FILTER(R:R,($BU:$BU=$BU2487)*($I:$I=$I2487)*($T:$T=$T2487)*($S:$S=_xlfn.MINIFS($S:$S,$T:$T,"="&amp;$T2487)),""))))&amp;"",IF(R2487="","",""))&amp;""</f>
        <v/>
      </c>
      <c r="BA2487" s="6">
        <f t="shared" si="3547"/>
        <v>216</v>
      </c>
      <c r="BB2487">
        <f t="shared" ref="BB2487:BD2487" si="3609">BB2486</f>
        <v>18987</v>
      </c>
      <c r="BC2487" t="str">
        <f t="shared" si="3609"/>
        <v>Velodrome</v>
      </c>
      <c r="BD2487" t="str">
        <f t="shared" si="3609"/>
        <v>Outlaws</v>
      </c>
      <c r="BE2487" t="s">
        <v>11</v>
      </c>
      <c r="BF2487" t="s">
        <v>187</v>
      </c>
      <c r="BI2487" cm="1">
        <f t="array" aca="1" ref="BI2487" ca="1">IFERROR(_xlfn._xlws.FILTER(shifts!A:A,(shifts!B:B=events!AD2487)*(shifts!AG:AG&gt;=events!BK2487)*(shifts!AH:AH&lt;=events!BL2487)),BI2486)</f>
        <v>87</v>
      </c>
      <c r="BJ2487" s="15">
        <f t="shared" si="3549"/>
        <v>0</v>
      </c>
      <c r="BK2487">
        <f t="shared" si="3550"/>
        <v>746</v>
      </c>
      <c r="BL2487">
        <f t="shared" si="3551"/>
        <v>746</v>
      </c>
      <c r="BM2487" s="15">
        <f>SUMIFS(BJ$2:BJ2487,K$2:K2487,"=Intermission")+SUMIFS(BJ$2:BJ2487,K$2:K2487,"=Timeout")</f>
        <v>143</v>
      </c>
      <c r="BN2487">
        <f t="shared" si="3552"/>
        <v>2303</v>
      </c>
      <c r="BO2487" s="19">
        <f t="shared" si="3553"/>
        <v>2637</v>
      </c>
      <c r="BP2487">
        <f t="shared" si="3554"/>
        <v>2632</v>
      </c>
      <c r="BQ2487" s="17">
        <f t="shared" si="3555"/>
        <v>2637</v>
      </c>
      <c r="BR2487" t="str">
        <f t="shared" si="3556"/>
        <v>event_team_player_1</v>
      </c>
      <c r="BS2487">
        <f>COUNTIFS(S$3:S2487,"="&amp;S2487,AI$3:AI2487,"="&amp;AI2487)</f>
        <v>1</v>
      </c>
      <c r="BT2487" t="str">
        <f>IFERROR(VLOOKUP(BB2487&amp;BU2487&amp;X2487,game_rosters!U:W,3,FALSE),"")</f>
        <v>P100016</v>
      </c>
      <c r="BU2487" t="str">
        <f t="shared" si="3557"/>
        <v>Velodrome</v>
      </c>
    </row>
    <row r="2488" spans="1:73" x14ac:dyDescent="0.2">
      <c r="A2488">
        <f t="shared" si="3532"/>
        <v>1</v>
      </c>
      <c r="I2488" s="44">
        <v>39</v>
      </c>
      <c r="K2488" t="s">
        <v>241</v>
      </c>
      <c r="S2488">
        <v>1282</v>
      </c>
      <c r="T2488">
        <v>195</v>
      </c>
      <c r="W2488" t="s">
        <v>735</v>
      </c>
      <c r="X2488">
        <v>39</v>
      </c>
      <c r="Z2488">
        <v>1</v>
      </c>
      <c r="AA2488">
        <f t="shared" si="3581"/>
        <v>2282</v>
      </c>
      <c r="AB2488">
        <f t="shared" si="3582"/>
        <v>9195</v>
      </c>
      <c r="AC2488">
        <f t="shared" si="3528"/>
        <v>9195</v>
      </c>
      <c r="AD2488" s="6">
        <v>3</v>
      </c>
      <c r="AE2488" t="s">
        <v>746</v>
      </c>
      <c r="AF2488" t="s">
        <v>739</v>
      </c>
      <c r="AG2488" t="s">
        <v>746</v>
      </c>
      <c r="AH2488" t="s">
        <v>914</v>
      </c>
      <c r="AI2488" t="str">
        <f t="shared" si="3533"/>
        <v>e</v>
      </c>
      <c r="AJ2488" t="str">
        <f t="shared" si="3534"/>
        <v/>
      </c>
      <c r="AK2488" t="str">
        <f t="shared" si="3535"/>
        <v/>
      </c>
      <c r="AL2488" t="str">
        <f t="shared" si="3536"/>
        <v/>
      </c>
      <c r="AM2488" t="str">
        <f t="shared" si="3537"/>
        <v/>
      </c>
      <c r="AN2488" t="str">
        <f t="shared" si="3538"/>
        <v>Home</v>
      </c>
      <c r="AO2488" t="str">
        <f t="shared" si="3539"/>
        <v>h</v>
      </c>
      <c r="AP2488" t="str">
        <f t="shared" si="3540"/>
        <v/>
      </c>
      <c r="AQ2488" t="str">
        <f t="shared" si="3541"/>
        <v/>
      </c>
      <c r="AR2488" t="str">
        <f t="shared" si="3542"/>
        <v>Home</v>
      </c>
      <c r="AS2488" t="str">
        <f t="shared" si="3543"/>
        <v>h</v>
      </c>
      <c r="AT2488" t="str">
        <f t="shared" si="3544"/>
        <v/>
      </c>
      <c r="AU2488" t="str">
        <f t="shared" si="3545"/>
        <v/>
      </c>
      <c r="AV2488" t="str">
        <f t="shared" si="3546"/>
        <v/>
      </c>
      <c r="AW2488" t="str" cm="1">
        <f t="array" ref="AW2488">IFERROR(IF(O2488&lt;&gt;"",O2488,IF(OR($S2488="",$T2488=""),"",IF(O2488&lt;&gt;"",O2488,IF($T2488&lt;&gt;"",_xlfn._xlws.FILTER(O:O,($BU:$BU=$BU2488)*($I:$I=$I2488)*($T:$T=$T2488)*($S:$S=_xlfn.MINIFS($S:$S,$T:$T,"="&amp;$T2488)),"")))))&amp;"",IF(O2488="","",""))&amp;""</f>
        <v/>
      </c>
      <c r="AX2488" t="str" cm="1">
        <f t="array" ref="AX2488">IFERROR(IF(P2488&lt;&gt;"",P2488,IF(OR($S2488="",$T2488=""),"",IF($T2488&lt;&gt;"",_xlfn._xlws.FILTER(P:P,($BU:$BU=$BU2488)*($I:$I=$I2488)*($T:$T=$T2488)*($S:$S=_xlfn.MINIFS($S:$S,$T:$T,"="&amp;$T2488)),""))))&amp;"",IF(P2488="","",""))&amp;""</f>
        <v/>
      </c>
      <c r="AY2488" t="str" cm="1">
        <f t="array" ref="AY2488">IFERROR(IF(Q2488&lt;&gt;"",Q2488,IF(OR($S2488="",$T2488=""),"",IF($T2488&lt;&gt;"",_xlfn._xlws.FILTER(Q:Q,($BU:$BU=$BU2488)*($I:$I=$I2488)*($T:$T=$T2488)*($S:$S=_xlfn.MINIFS($S:$S,$T:$T,"="&amp;$T2488)),""))))&amp;"",IF(Q2488="","",""))&amp;""</f>
        <v/>
      </c>
      <c r="AZ2488" t="str" cm="1">
        <f t="array" ref="AZ2488">IFERROR(IF(R2488&lt;&gt;"",R2488,IF(OR($S2488="",$T2488=""),"",IF($T2488&lt;&gt;"",_xlfn._xlws.FILTER(R:R,($BU:$BU=$BU2488)*($I:$I=$I2488)*($T:$T=$T2488)*($S:$S=_xlfn.MINIFS($S:$S,$T:$T,"="&amp;$T2488)),""))))&amp;"",IF(R2488="","",""))&amp;""</f>
        <v/>
      </c>
      <c r="BA2488" s="6">
        <f t="shared" si="3547"/>
        <v>216</v>
      </c>
      <c r="BB2488">
        <f t="shared" ref="BB2488:BD2488" si="3610">BB2487</f>
        <v>18987</v>
      </c>
      <c r="BC2488" t="str">
        <f t="shared" si="3610"/>
        <v>Velodrome</v>
      </c>
      <c r="BD2488" t="str">
        <f t="shared" si="3610"/>
        <v>Outlaws</v>
      </c>
      <c r="BE2488" t="s">
        <v>241</v>
      </c>
      <c r="BF2488" t="s">
        <v>756</v>
      </c>
      <c r="BI2488" cm="1">
        <f t="array" aca="1" ref="BI2488" ca="1">IFERROR(_xlfn._xlws.FILTER(shifts!A:A,(shifts!B:B=events!AD2488)*(shifts!AG:AG&gt;=events!BK2488)*(shifts!AH:AH&lt;=events!BL2488)),BI2487)</f>
        <v>87</v>
      </c>
      <c r="BJ2488" s="15">
        <f t="shared" si="3549"/>
        <v>21</v>
      </c>
      <c r="BK2488">
        <f t="shared" si="3550"/>
        <v>746</v>
      </c>
      <c r="BL2488">
        <f t="shared" si="3551"/>
        <v>725</v>
      </c>
      <c r="BM2488" s="15">
        <f>SUMIFS(BJ$2:BJ2488,K$2:K2488,"=Intermission")+SUMIFS(BJ$2:BJ2488,K$2:K2488,"=Timeout")</f>
        <v>143</v>
      </c>
      <c r="BN2488">
        <f t="shared" si="3552"/>
        <v>2303</v>
      </c>
      <c r="BO2488" s="19">
        <f t="shared" si="3553"/>
        <v>2637</v>
      </c>
      <c r="BP2488">
        <f t="shared" si="3554"/>
        <v>2632</v>
      </c>
      <c r="BQ2488" s="17">
        <f t="shared" si="3555"/>
        <v>2658</v>
      </c>
      <c r="BR2488" t="str">
        <f t="shared" si="3556"/>
        <v>event_team_player_1</v>
      </c>
      <c r="BS2488">
        <f>COUNTIFS(S$3:S2488,"="&amp;S2488,AI$3:AI2488,"="&amp;AI2488)</f>
        <v>1</v>
      </c>
      <c r="BT2488" t="str">
        <f>IFERROR(VLOOKUP(BB2488&amp;BU2488&amp;X2488,game_rosters!U:W,3,FALSE),"")</f>
        <v>P100016</v>
      </c>
      <c r="BU2488" t="str">
        <f t="shared" si="3557"/>
        <v>Velodrome</v>
      </c>
    </row>
    <row r="2489" spans="1:73" x14ac:dyDescent="0.2">
      <c r="A2489">
        <f t="shared" si="3532"/>
        <v>1</v>
      </c>
      <c r="I2489" s="44">
        <v>42</v>
      </c>
      <c r="K2489" t="s">
        <v>5</v>
      </c>
      <c r="L2489" t="s">
        <v>236</v>
      </c>
      <c r="S2489">
        <v>1283</v>
      </c>
      <c r="T2489" t="s">
        <v>756</v>
      </c>
      <c r="W2489" t="s">
        <v>735</v>
      </c>
      <c r="X2489">
        <v>42</v>
      </c>
      <c r="Z2489">
        <v>1</v>
      </c>
      <c r="AA2489">
        <f t="shared" si="3581"/>
        <v>2283</v>
      </c>
      <c r="AB2489" t="str">
        <f t="shared" si="3582"/>
        <v/>
      </c>
      <c r="AC2489">
        <f t="shared" si="3528"/>
        <v>2283</v>
      </c>
      <c r="AD2489" s="6">
        <v>3</v>
      </c>
      <c r="AE2489" t="s">
        <v>746</v>
      </c>
      <c r="AF2489" t="s">
        <v>914</v>
      </c>
      <c r="AG2489" t="s">
        <v>756</v>
      </c>
      <c r="AH2489" t="s">
        <v>756</v>
      </c>
      <c r="AI2489" t="str">
        <f t="shared" si="3533"/>
        <v>e</v>
      </c>
      <c r="AJ2489" t="str">
        <f t="shared" si="3534"/>
        <v/>
      </c>
      <c r="AK2489" t="str">
        <f t="shared" si="3535"/>
        <v/>
      </c>
      <c r="AL2489" t="str">
        <f t="shared" si="3536"/>
        <v/>
      </c>
      <c r="AM2489" t="str">
        <f t="shared" si="3537"/>
        <v/>
      </c>
      <c r="AN2489" t="str">
        <f t="shared" si="3538"/>
        <v>Home</v>
      </c>
      <c r="AO2489" t="str">
        <f t="shared" si="3539"/>
        <v>h</v>
      </c>
      <c r="AP2489" t="str">
        <f t="shared" si="3540"/>
        <v/>
      </c>
      <c r="AQ2489" t="str">
        <f t="shared" si="3541"/>
        <v/>
      </c>
      <c r="AR2489" t="str">
        <f t="shared" si="3542"/>
        <v>Home</v>
      </c>
      <c r="AS2489" t="str">
        <f t="shared" si="3543"/>
        <v>h</v>
      </c>
      <c r="AT2489" t="str">
        <f t="shared" si="3544"/>
        <v>Offensive</v>
      </c>
      <c r="AU2489" t="str">
        <f t="shared" si="3545"/>
        <v/>
      </c>
      <c r="AV2489" t="str">
        <f t="shared" si="3546"/>
        <v/>
      </c>
      <c r="AW2489" t="str" cm="1">
        <f t="array" ref="AW2489">IFERROR(IF(O2489&lt;&gt;"",O2489,IF(OR($S2489="",$T2489=""),"",IF(O2489&lt;&gt;"",O2489,IF($T2489&lt;&gt;"",_xlfn._xlws.FILTER(O:O,($BU:$BU=$BU2489)*($I:$I=$I2489)*($T:$T=$T2489)*($S:$S=_xlfn.MINIFS($S:$S,$T:$T,"="&amp;$T2489)),"")))))&amp;"",IF(O2489="","",""))&amp;""</f>
        <v/>
      </c>
      <c r="AX2489" t="str" cm="1">
        <f t="array" ref="AX2489">IFERROR(IF(P2489&lt;&gt;"",P2489,IF(OR($S2489="",$T2489=""),"",IF($T2489&lt;&gt;"",_xlfn._xlws.FILTER(P:P,($BU:$BU=$BU2489)*($I:$I=$I2489)*($T:$T=$T2489)*($S:$S=_xlfn.MINIFS($S:$S,$T:$T,"="&amp;$T2489)),""))))&amp;"",IF(P2489="","",""))&amp;""</f>
        <v/>
      </c>
      <c r="AY2489" t="str" cm="1">
        <f t="array" ref="AY2489">IFERROR(IF(Q2489&lt;&gt;"",Q2489,IF(OR($S2489="",$T2489=""),"",IF($T2489&lt;&gt;"",_xlfn._xlws.FILTER(Q:Q,($BU:$BU=$BU2489)*($I:$I=$I2489)*($T:$T=$T2489)*($S:$S=_xlfn.MINIFS($S:$S,$T:$T,"="&amp;$T2489)),""))))&amp;"",IF(Q2489="","",""))&amp;""</f>
        <v/>
      </c>
      <c r="AZ2489" t="str" cm="1">
        <f t="array" ref="AZ2489">IFERROR(IF(R2489&lt;&gt;"",R2489,IF(OR($S2489="",$T2489=""),"",IF($T2489&lt;&gt;"",_xlfn._xlws.FILTER(R:R,($BU:$BU=$BU2489)*($I:$I=$I2489)*($T:$T=$T2489)*($S:$S=_xlfn.MINIFS($S:$S,$T:$T,"="&amp;$T2489)),""))))&amp;"",IF(R2489="","",""))&amp;""</f>
        <v/>
      </c>
      <c r="BA2489" s="6">
        <f t="shared" si="3547"/>
        <v>216</v>
      </c>
      <c r="BB2489">
        <f t="shared" ref="BB2489:BD2489" si="3611">BB2488</f>
        <v>18987</v>
      </c>
      <c r="BC2489" t="str">
        <f t="shared" si="3611"/>
        <v>Velodrome</v>
      </c>
      <c r="BD2489" t="str">
        <f t="shared" si="3611"/>
        <v>Outlaws</v>
      </c>
      <c r="BE2489" t="s">
        <v>5</v>
      </c>
      <c r="BF2489" t="s">
        <v>236</v>
      </c>
      <c r="BI2489" cm="1">
        <f t="array" aca="1" ref="BI2489" ca="1">IFERROR(_xlfn._xlws.FILTER(shifts!A:A,(shifts!B:B=events!AD2489)*(shifts!AG:AG&gt;=events!BK2489)*(shifts!AH:AH&lt;=events!BL2489)),BI2488)</f>
        <v>88</v>
      </c>
      <c r="BJ2489" s="15">
        <f t="shared" si="3549"/>
        <v>0</v>
      </c>
      <c r="BK2489">
        <f t="shared" si="3550"/>
        <v>725</v>
      </c>
      <c r="BL2489">
        <f t="shared" si="3551"/>
        <v>725</v>
      </c>
      <c r="BM2489" s="15">
        <f>SUMIFS(BJ$2:BJ2489,K$2:K2489,"=Intermission")+SUMIFS(BJ$2:BJ2489,K$2:K2489,"=Timeout")</f>
        <v>143</v>
      </c>
      <c r="BN2489">
        <f t="shared" si="3552"/>
        <v>2303</v>
      </c>
      <c r="BO2489" s="19">
        <f t="shared" si="3553"/>
        <v>2658</v>
      </c>
      <c r="BP2489">
        <f t="shared" si="3554"/>
        <v>2653</v>
      </c>
      <c r="BQ2489" s="17">
        <f t="shared" si="3555"/>
        <v>2658</v>
      </c>
      <c r="BR2489" t="str">
        <f t="shared" si="3556"/>
        <v>event_team_player_1</v>
      </c>
      <c r="BS2489">
        <f>COUNTIFS(S$3:S2489,"="&amp;S2489,AI$3:AI2489,"="&amp;AI2489)</f>
        <v>1</v>
      </c>
      <c r="BT2489" t="str">
        <f>IFERROR(VLOOKUP(BB2489&amp;BU2489&amp;X2489,game_rosters!U:W,3,FALSE),"")</f>
        <v>P100201</v>
      </c>
      <c r="BU2489" t="str">
        <f t="shared" si="3557"/>
        <v>Velodrome</v>
      </c>
    </row>
    <row r="2490" spans="1:73" x14ac:dyDescent="0.2">
      <c r="A2490" t="str">
        <f t="shared" si="3532"/>
        <v/>
      </c>
      <c r="I2490" s="44">
        <v>14</v>
      </c>
      <c r="S2490">
        <v>1283</v>
      </c>
      <c r="T2490" t="s">
        <v>756</v>
      </c>
      <c r="X2490">
        <v>14</v>
      </c>
      <c r="Z2490">
        <v>1</v>
      </c>
      <c r="AA2490">
        <f t="shared" si="3581"/>
        <v>2283</v>
      </c>
      <c r="AB2490" t="str">
        <f t="shared" si="3582"/>
        <v/>
      </c>
      <c r="AC2490">
        <f t="shared" si="3528"/>
        <v>2283</v>
      </c>
      <c r="AD2490" s="6">
        <v>3</v>
      </c>
      <c r="AE2490" t="s">
        <v>746</v>
      </c>
      <c r="AF2490" t="s">
        <v>914</v>
      </c>
      <c r="AG2490" t="s">
        <v>756</v>
      </c>
      <c r="AH2490" t="s">
        <v>756</v>
      </c>
      <c r="AI2490" t="str">
        <f t="shared" si="3533"/>
        <v>e</v>
      </c>
      <c r="AJ2490" t="str">
        <f t="shared" si="3534"/>
        <v/>
      </c>
      <c r="AK2490" t="str">
        <f t="shared" si="3535"/>
        <v/>
      </c>
      <c r="AL2490" t="str">
        <f t="shared" si="3536"/>
        <v/>
      </c>
      <c r="AM2490" t="str">
        <f t="shared" si="3537"/>
        <v/>
      </c>
      <c r="AN2490" t="str">
        <f t="shared" si="3538"/>
        <v>Home</v>
      </c>
      <c r="AO2490" t="str">
        <f t="shared" si="3539"/>
        <v>h</v>
      </c>
      <c r="AP2490" t="str">
        <f t="shared" si="3540"/>
        <v/>
      </c>
      <c r="AQ2490" t="str">
        <f t="shared" si="3541"/>
        <v/>
      </c>
      <c r="AR2490" t="str">
        <f t="shared" si="3542"/>
        <v>Home</v>
      </c>
      <c r="AS2490" t="str">
        <f t="shared" si="3543"/>
        <v>h</v>
      </c>
      <c r="AT2490" t="str">
        <f t="shared" si="3544"/>
        <v>Offensive</v>
      </c>
      <c r="AU2490" t="str">
        <f t="shared" si="3545"/>
        <v/>
      </c>
      <c r="AV2490" t="str">
        <f t="shared" si="3546"/>
        <v/>
      </c>
      <c r="AW2490" t="str" cm="1">
        <f t="array" ref="AW2490">IFERROR(IF(O2490&lt;&gt;"",O2490,IF(OR($S2490="",$T2490=""),"",IF(O2490&lt;&gt;"",O2490,IF($T2490&lt;&gt;"",_xlfn._xlws.FILTER(O:O,($BU:$BU=$BU2490)*($I:$I=$I2490)*($T:$T=$T2490)*($S:$S=_xlfn.MINIFS($S:$S,$T:$T,"="&amp;$T2490)),"")))))&amp;"",IF(O2490="","",""))&amp;""</f>
        <v/>
      </c>
      <c r="AX2490" t="str" cm="1">
        <f t="array" ref="AX2490">IFERROR(IF(P2490&lt;&gt;"",P2490,IF(OR($S2490="",$T2490=""),"",IF($T2490&lt;&gt;"",_xlfn._xlws.FILTER(P:P,($BU:$BU=$BU2490)*($I:$I=$I2490)*($T:$T=$T2490)*($S:$S=_xlfn.MINIFS($S:$S,$T:$T,"="&amp;$T2490)),""))))&amp;"",IF(P2490="","",""))&amp;""</f>
        <v/>
      </c>
      <c r="AY2490" t="str" cm="1">
        <f t="array" ref="AY2490">IFERROR(IF(Q2490&lt;&gt;"",Q2490,IF(OR($S2490="",$T2490=""),"",IF($T2490&lt;&gt;"",_xlfn._xlws.FILTER(Q:Q,($BU:$BU=$BU2490)*($I:$I=$I2490)*($T:$T=$T2490)*($S:$S=_xlfn.MINIFS($S:$S,$T:$T,"="&amp;$T2490)),""))))&amp;"",IF(Q2490="","",""))&amp;""</f>
        <v/>
      </c>
      <c r="AZ2490" t="str" cm="1">
        <f t="array" ref="AZ2490">IFERROR(IF(R2490&lt;&gt;"",R2490,IF(OR($S2490="",$T2490=""),"",IF($T2490&lt;&gt;"",_xlfn._xlws.FILTER(R:R,($BU:$BU=$BU2490)*($I:$I=$I2490)*($T:$T=$T2490)*($S:$S=_xlfn.MINIFS($S:$S,$T:$T,"="&amp;$T2490)),""))))&amp;"",IF(R2490="","",""))&amp;""</f>
        <v/>
      </c>
      <c r="BA2490" s="6">
        <f t="shared" si="3547"/>
        <v>216</v>
      </c>
      <c r="BB2490">
        <f t="shared" ref="BB2490:BD2490" si="3612">BB2489</f>
        <v>18987</v>
      </c>
      <c r="BC2490" t="str">
        <f t="shared" si="3612"/>
        <v>Velodrome</v>
      </c>
      <c r="BD2490" t="str">
        <f t="shared" si="3612"/>
        <v>Outlaws</v>
      </c>
      <c r="BE2490" t="s">
        <v>5</v>
      </c>
      <c r="BF2490" t="s">
        <v>236</v>
      </c>
      <c r="BI2490" cm="1">
        <f t="array" aca="1" ref="BI2490" ca="1">IFERROR(_xlfn._xlws.FILTER(shifts!A:A,(shifts!B:B=events!AD2490)*(shifts!AG:AG&gt;=events!BK2490)*(shifts!AH:AH&lt;=events!BL2490)),BI2489)</f>
        <v>88</v>
      </c>
      <c r="BJ2490" s="15">
        <f t="shared" si="3549"/>
        <v>0</v>
      </c>
      <c r="BK2490">
        <f t="shared" si="3550"/>
        <v>725</v>
      </c>
      <c r="BL2490">
        <f t="shared" si="3551"/>
        <v>725</v>
      </c>
      <c r="BM2490" s="15">
        <f>SUMIFS(BJ$2:BJ2490,K$2:K2490,"=Intermission")+SUMIFS(BJ$2:BJ2490,K$2:K2490,"=Timeout")</f>
        <v>143</v>
      </c>
      <c r="BN2490">
        <f t="shared" si="3552"/>
        <v>2303</v>
      </c>
      <c r="BO2490" s="19">
        <f t="shared" si="3553"/>
        <v>2658</v>
      </c>
      <c r="BP2490">
        <f t="shared" si="3554"/>
        <v>2653</v>
      </c>
      <c r="BQ2490" s="17">
        <f t="shared" si="3555"/>
        <v>2658</v>
      </c>
      <c r="BR2490" t="str">
        <f t="shared" si="3556"/>
        <v>event_team_player_2</v>
      </c>
      <c r="BS2490">
        <f>COUNTIFS(S$3:S2490,"="&amp;S2490,AI$3:AI2490,"="&amp;AI2490)</f>
        <v>2</v>
      </c>
      <c r="BT2490" t="str">
        <f>IFERROR(VLOOKUP(BB2490&amp;BU2490&amp;X2490,game_rosters!U:W,3,FALSE),"")</f>
        <v>P100132</v>
      </c>
      <c r="BU2490" t="str">
        <f t="shared" si="3557"/>
        <v>Velodrome</v>
      </c>
    </row>
    <row r="2491" spans="1:73" x14ac:dyDescent="0.2">
      <c r="A2491" t="str">
        <f t="shared" si="3532"/>
        <v/>
      </c>
      <c r="I2491" s="44">
        <v>77</v>
      </c>
      <c r="S2491">
        <v>1283</v>
      </c>
      <c r="T2491" t="s">
        <v>756</v>
      </c>
      <c r="X2491">
        <v>77</v>
      </c>
      <c r="AA2491">
        <f t="shared" si="3581"/>
        <v>2283</v>
      </c>
      <c r="AB2491" t="str">
        <f t="shared" si="3582"/>
        <v/>
      </c>
      <c r="AC2491">
        <f t="shared" si="3528"/>
        <v>2283</v>
      </c>
      <c r="AD2491" s="6">
        <v>3</v>
      </c>
      <c r="AE2491" t="s">
        <v>746</v>
      </c>
      <c r="AF2491" t="s">
        <v>914</v>
      </c>
      <c r="AG2491" t="s">
        <v>756</v>
      </c>
      <c r="AH2491" t="s">
        <v>756</v>
      </c>
      <c r="AI2491" t="str">
        <f t="shared" si="3533"/>
        <v>o</v>
      </c>
      <c r="AJ2491" t="str">
        <f t="shared" si="3534"/>
        <v/>
      </c>
      <c r="AK2491" t="str">
        <f t="shared" si="3535"/>
        <v/>
      </c>
      <c r="AL2491" t="str">
        <f t="shared" si="3536"/>
        <v/>
      </c>
      <c r="AM2491" t="str">
        <f t="shared" si="3537"/>
        <v/>
      </c>
      <c r="AN2491" t="str">
        <f t="shared" si="3538"/>
        <v>Home</v>
      </c>
      <c r="AO2491" t="str">
        <f t="shared" si="3539"/>
        <v>h</v>
      </c>
      <c r="AP2491" t="str">
        <f t="shared" si="3540"/>
        <v/>
      </c>
      <c r="AQ2491" t="str">
        <f t="shared" si="3541"/>
        <v/>
      </c>
      <c r="AR2491" t="str">
        <f t="shared" si="3542"/>
        <v>Home</v>
      </c>
      <c r="AS2491" t="str">
        <f t="shared" si="3543"/>
        <v>h</v>
      </c>
      <c r="AT2491" t="str">
        <f t="shared" si="3544"/>
        <v>Defensive</v>
      </c>
      <c r="AU2491" t="str">
        <f t="shared" si="3545"/>
        <v/>
      </c>
      <c r="AV2491" t="str">
        <f t="shared" si="3546"/>
        <v/>
      </c>
      <c r="AW2491" t="str" cm="1">
        <f t="array" ref="AW2491">IFERROR(IF(O2491&lt;&gt;"",O2491,IF(OR($S2491="",$T2491=""),"",IF(O2491&lt;&gt;"",O2491,IF($T2491&lt;&gt;"",_xlfn._xlws.FILTER(O:O,($BU:$BU=$BU2491)*($I:$I=$I2491)*($T:$T=$T2491)*($S:$S=_xlfn.MINIFS($S:$S,$T:$T,"="&amp;$T2491)),"")))))&amp;"",IF(O2491="","",""))&amp;""</f>
        <v/>
      </c>
      <c r="AX2491" t="str" cm="1">
        <f t="array" ref="AX2491">IFERROR(IF(P2491&lt;&gt;"",P2491,IF(OR($S2491="",$T2491=""),"",IF($T2491&lt;&gt;"",_xlfn._xlws.FILTER(P:P,($BU:$BU=$BU2491)*($I:$I=$I2491)*($T:$T=$T2491)*($S:$S=_xlfn.MINIFS($S:$S,$T:$T,"="&amp;$T2491)),""))))&amp;"",IF(P2491="","",""))&amp;""</f>
        <v/>
      </c>
      <c r="AY2491" t="str" cm="1">
        <f t="array" ref="AY2491">IFERROR(IF(Q2491&lt;&gt;"",Q2491,IF(OR($S2491="",$T2491=""),"",IF($T2491&lt;&gt;"",_xlfn._xlws.FILTER(Q:Q,($BU:$BU=$BU2491)*($I:$I=$I2491)*($T:$T=$T2491)*($S:$S=_xlfn.MINIFS($S:$S,$T:$T,"="&amp;$T2491)),""))))&amp;"",IF(Q2491="","",""))&amp;""</f>
        <v/>
      </c>
      <c r="AZ2491" t="str" cm="1">
        <f t="array" ref="AZ2491">IFERROR(IF(R2491&lt;&gt;"",R2491,IF(OR($S2491="",$T2491=""),"",IF($T2491&lt;&gt;"",_xlfn._xlws.FILTER(R:R,($BU:$BU=$BU2491)*($I:$I=$I2491)*($T:$T=$T2491)*($S:$S=_xlfn.MINIFS($S:$S,$T:$T,"="&amp;$T2491)),""))))&amp;"",IF(R2491="","",""))&amp;""</f>
        <v/>
      </c>
      <c r="BA2491" s="6">
        <f t="shared" si="3547"/>
        <v>216</v>
      </c>
      <c r="BB2491">
        <f t="shared" ref="BB2491:BD2491" si="3613">BB2490</f>
        <v>18987</v>
      </c>
      <c r="BC2491" t="str">
        <f t="shared" si="3613"/>
        <v>Velodrome</v>
      </c>
      <c r="BD2491" t="str">
        <f t="shared" si="3613"/>
        <v>Outlaws</v>
      </c>
      <c r="BE2491" t="s">
        <v>5</v>
      </c>
      <c r="BF2491" t="s">
        <v>236</v>
      </c>
      <c r="BI2491" cm="1">
        <f t="array" aca="1" ref="BI2491" ca="1">IFERROR(_xlfn._xlws.FILTER(shifts!A:A,(shifts!B:B=events!AD2491)*(shifts!AG:AG&gt;=events!BK2491)*(shifts!AH:AH&lt;=events!BL2491)),BI2490)</f>
        <v>88</v>
      </c>
      <c r="BJ2491" s="15">
        <f t="shared" si="3549"/>
        <v>0</v>
      </c>
      <c r="BK2491">
        <f t="shared" si="3550"/>
        <v>725</v>
      </c>
      <c r="BL2491">
        <f t="shared" si="3551"/>
        <v>725</v>
      </c>
      <c r="BM2491" s="15">
        <f>SUMIFS(BJ$2:BJ2491,K$2:K2491,"=Intermission")+SUMIFS(BJ$2:BJ2491,K$2:K2491,"=Timeout")</f>
        <v>143</v>
      </c>
      <c r="BN2491">
        <f t="shared" si="3552"/>
        <v>2303</v>
      </c>
      <c r="BO2491" s="19">
        <f t="shared" si="3553"/>
        <v>2658</v>
      </c>
      <c r="BP2491">
        <f t="shared" si="3554"/>
        <v>2653</v>
      </c>
      <c r="BQ2491" s="17">
        <f t="shared" si="3555"/>
        <v>2658</v>
      </c>
      <c r="BR2491" t="str">
        <f t="shared" si="3556"/>
        <v>opp_team_player_1</v>
      </c>
      <c r="BS2491">
        <f>COUNTIFS(S$3:S2491,"="&amp;S2491,AI$3:AI2491,"="&amp;AI2491)</f>
        <v>1</v>
      </c>
      <c r="BT2491" t="str">
        <f>IFERROR(VLOOKUP(BB2491&amp;BU2491&amp;X2491,game_rosters!U:W,3,FALSE),"")</f>
        <v>P100185</v>
      </c>
      <c r="BU2491" t="str">
        <f t="shared" si="3557"/>
        <v>Outlaws</v>
      </c>
    </row>
    <row r="2492" spans="1:73" x14ac:dyDescent="0.2">
      <c r="A2492">
        <f t="shared" si="3532"/>
        <v>1</v>
      </c>
      <c r="I2492" s="44">
        <v>14</v>
      </c>
      <c r="K2492" t="s">
        <v>9</v>
      </c>
      <c r="L2492" t="s">
        <v>173</v>
      </c>
      <c r="M2492" t="s">
        <v>365</v>
      </c>
      <c r="N2492" t="s">
        <v>594</v>
      </c>
      <c r="O2492" t="s">
        <v>614</v>
      </c>
      <c r="Q2492" t="s">
        <v>594</v>
      </c>
      <c r="R2492" s="51">
        <v>1</v>
      </c>
      <c r="S2492">
        <v>1284</v>
      </c>
      <c r="T2492" t="s">
        <v>756</v>
      </c>
      <c r="W2492" t="s">
        <v>735</v>
      </c>
      <c r="X2492">
        <v>14</v>
      </c>
      <c r="Z2492">
        <v>1</v>
      </c>
      <c r="AA2492">
        <f t="shared" si="3581"/>
        <v>2284</v>
      </c>
      <c r="AB2492" t="str">
        <f t="shared" si="3582"/>
        <v/>
      </c>
      <c r="AC2492">
        <f t="shared" si="3528"/>
        <v>2284</v>
      </c>
      <c r="AD2492" s="6">
        <v>3</v>
      </c>
      <c r="AE2492" t="s">
        <v>746</v>
      </c>
      <c r="AF2492" t="s">
        <v>915</v>
      </c>
      <c r="AG2492" t="s">
        <v>756</v>
      </c>
      <c r="AH2492" t="s">
        <v>756</v>
      </c>
      <c r="AI2492" t="str">
        <f t="shared" si="3533"/>
        <v>e</v>
      </c>
      <c r="AJ2492" t="str">
        <f t="shared" si="3534"/>
        <v/>
      </c>
      <c r="AK2492" t="str">
        <f t="shared" si="3535"/>
        <v/>
      </c>
      <c r="AL2492" t="str">
        <f t="shared" si="3536"/>
        <v/>
      </c>
      <c r="AM2492" t="str">
        <f t="shared" si="3537"/>
        <v/>
      </c>
      <c r="AN2492" t="str">
        <f t="shared" si="3538"/>
        <v>Home</v>
      </c>
      <c r="AO2492" t="str">
        <f t="shared" si="3539"/>
        <v>h</v>
      </c>
      <c r="AP2492" t="str">
        <f t="shared" si="3540"/>
        <v/>
      </c>
      <c r="AQ2492" t="str">
        <f t="shared" si="3541"/>
        <v/>
      </c>
      <c r="AR2492" t="str">
        <f t="shared" si="3542"/>
        <v>Home</v>
      </c>
      <c r="AS2492" t="str">
        <f t="shared" si="3543"/>
        <v>h</v>
      </c>
      <c r="AT2492" t="str">
        <f t="shared" si="3544"/>
        <v>Offensive</v>
      </c>
      <c r="AU2492" t="str">
        <f t="shared" si="3545"/>
        <v/>
      </c>
      <c r="AV2492" t="str">
        <f t="shared" si="3546"/>
        <v/>
      </c>
      <c r="AW2492" t="str" cm="1">
        <f t="array" ref="AW2492">IFERROR(IF(O2492&lt;&gt;"",O2492,IF(OR($S2492="",$T2492=""),"",IF(O2492&lt;&gt;"",O2492,IF($T2492&lt;&gt;"",_xlfn._xlws.FILTER(O:O,($BU:$BU=$BU2492)*($I:$I=$I2492)*($T:$T=$T2492)*($S:$S=_xlfn.MINIFS($S:$S,$T:$T,"="&amp;$T2492)),"")))))&amp;"",IF(O2492="","",""))&amp;""</f>
        <v>Defensive_Zone-AttemptedBreakOutClear</v>
      </c>
      <c r="AX2492" t="str" cm="1">
        <f t="array" ref="AX2492">IFERROR(IF(P2492&lt;&gt;"",P2492,IF(OR($S2492="",$T2492=""),"",IF($T2492&lt;&gt;"",_xlfn._xlws.FILTER(P:P,($BU:$BU=$BU2492)*($I:$I=$I2492)*($T:$T=$T2492)*($S:$S=_xlfn.MINIFS($S:$S,$T:$T,"="&amp;$T2492)),""))))&amp;"",IF(P2492="","",""))&amp;""</f>
        <v/>
      </c>
      <c r="AY2492" t="str" cm="1">
        <f t="array" ref="AY2492">IFERROR(IF(Q2492&lt;&gt;"",Q2492,IF(OR($S2492="",$T2492=""),"",IF($T2492&lt;&gt;"",_xlfn._xlws.FILTER(Q:Q,($BU:$BU=$BU2492)*($I:$I=$I2492)*($T:$T=$T2492)*($S:$S=_xlfn.MINIFS($S:$S,$T:$T,"="&amp;$T2492)),""))))&amp;"",IF(Q2492="","",""))&amp;""</f>
        <v>u</v>
      </c>
      <c r="AZ2492" t="str" cm="1">
        <f t="array" ref="AZ2492">IFERROR(IF(R2492&lt;&gt;"",R2492,IF(OR($S2492="",$T2492=""),"",IF($T2492&lt;&gt;"",_xlfn._xlws.FILTER(R:R,($BU:$BU=$BU2492)*($I:$I=$I2492)*($T:$T=$T2492)*($S:$S=_xlfn.MINIFS($S:$S,$T:$T,"="&amp;$T2492)),""))))&amp;"",IF(R2492="","",""))&amp;""</f>
        <v>1</v>
      </c>
      <c r="BA2492" s="6">
        <f t="shared" si="3547"/>
        <v>216</v>
      </c>
      <c r="BB2492">
        <f t="shared" ref="BB2492:BD2492" si="3614">BB2491</f>
        <v>18987</v>
      </c>
      <c r="BC2492" t="str">
        <f t="shared" si="3614"/>
        <v>Velodrome</v>
      </c>
      <c r="BD2492" t="str">
        <f t="shared" si="3614"/>
        <v>Outlaws</v>
      </c>
      <c r="BE2492" t="s">
        <v>9</v>
      </c>
      <c r="BF2492" t="s">
        <v>173</v>
      </c>
      <c r="BI2492" cm="1">
        <f t="array" aca="1" ref="BI2492" ca="1">IFERROR(_xlfn._xlws.FILTER(shifts!A:A,(shifts!B:B=events!AD2492)*(shifts!AG:AG&gt;=events!BK2492)*(shifts!AH:AH&lt;=events!BL2492)),BI2491)</f>
        <v>88</v>
      </c>
      <c r="BJ2492" s="15">
        <f t="shared" si="3549"/>
        <v>0</v>
      </c>
      <c r="BK2492">
        <f t="shared" si="3550"/>
        <v>723</v>
      </c>
      <c r="BL2492">
        <f t="shared" si="3551"/>
        <v>723</v>
      </c>
      <c r="BM2492" s="15">
        <f>SUMIFS(BJ$2:BJ2492,K$2:K2492,"=Intermission")+SUMIFS(BJ$2:BJ2492,K$2:K2492,"=Timeout")</f>
        <v>143</v>
      </c>
      <c r="BN2492">
        <f t="shared" si="3552"/>
        <v>2303</v>
      </c>
      <c r="BO2492" s="19">
        <f t="shared" si="3553"/>
        <v>2660</v>
      </c>
      <c r="BP2492">
        <f t="shared" si="3554"/>
        <v>2655</v>
      </c>
      <c r="BQ2492" s="17">
        <f t="shared" si="3555"/>
        <v>2660</v>
      </c>
      <c r="BR2492" t="str">
        <f t="shared" si="3556"/>
        <v>event_team_player_1</v>
      </c>
      <c r="BS2492">
        <f>COUNTIFS(S$3:S2492,"="&amp;S2492,AI$3:AI2492,"="&amp;AI2492)</f>
        <v>1</v>
      </c>
      <c r="BT2492" t="str">
        <f>IFERROR(VLOOKUP(BB2492&amp;BU2492&amp;X2492,game_rosters!U:W,3,FALSE),"")</f>
        <v>P100132</v>
      </c>
      <c r="BU2492" t="str">
        <f t="shared" si="3557"/>
        <v>Velodrome</v>
      </c>
    </row>
    <row r="2493" spans="1:73" x14ac:dyDescent="0.2">
      <c r="A2493" t="str">
        <f t="shared" si="3532"/>
        <v/>
      </c>
      <c r="I2493" s="44">
        <v>13</v>
      </c>
      <c r="R2493" s="51">
        <v>1</v>
      </c>
      <c r="S2493">
        <v>1284</v>
      </c>
      <c r="T2493" t="s">
        <v>756</v>
      </c>
      <c r="X2493">
        <v>13</v>
      </c>
      <c r="AA2493">
        <f t="shared" si="3581"/>
        <v>2284</v>
      </c>
      <c r="AB2493" t="str">
        <f t="shared" si="3582"/>
        <v/>
      </c>
      <c r="AC2493">
        <f t="shared" si="3528"/>
        <v>2284</v>
      </c>
      <c r="AD2493" s="6">
        <v>3</v>
      </c>
      <c r="AE2493" t="s">
        <v>746</v>
      </c>
      <c r="AF2493" t="s">
        <v>915</v>
      </c>
      <c r="AG2493" t="s">
        <v>756</v>
      </c>
      <c r="AH2493" t="s">
        <v>756</v>
      </c>
      <c r="AI2493" t="str">
        <f t="shared" si="3533"/>
        <v>o</v>
      </c>
      <c r="AJ2493" t="str">
        <f t="shared" si="3534"/>
        <v/>
      </c>
      <c r="AK2493" t="str">
        <f t="shared" si="3535"/>
        <v/>
      </c>
      <c r="AL2493" t="str">
        <f t="shared" si="3536"/>
        <v/>
      </c>
      <c r="AM2493" t="str">
        <f t="shared" si="3537"/>
        <v/>
      </c>
      <c r="AN2493" t="str">
        <f t="shared" si="3538"/>
        <v>Home</v>
      </c>
      <c r="AO2493" t="str">
        <f t="shared" si="3539"/>
        <v>h</v>
      </c>
      <c r="AP2493" t="str">
        <f t="shared" si="3540"/>
        <v/>
      </c>
      <c r="AQ2493" t="str">
        <f t="shared" si="3541"/>
        <v/>
      </c>
      <c r="AR2493" t="str">
        <f t="shared" si="3542"/>
        <v>Home</v>
      </c>
      <c r="AS2493" t="str">
        <f t="shared" si="3543"/>
        <v>h</v>
      </c>
      <c r="AT2493" t="str">
        <f t="shared" si="3544"/>
        <v>Defensive</v>
      </c>
      <c r="AU2493" t="str">
        <f t="shared" si="3545"/>
        <v/>
      </c>
      <c r="AV2493" t="str">
        <f t="shared" si="3546"/>
        <v/>
      </c>
      <c r="AW2493" t="str" cm="1">
        <f t="array" ref="AW2493">IFERROR(IF(O2493&lt;&gt;"",O2493,IF(OR($S2493="",$T2493=""),"",IF(O2493&lt;&gt;"",O2493,IF($T2493&lt;&gt;"",_xlfn._xlws.FILTER(O:O,($BU:$BU=$BU2493)*($I:$I=$I2493)*($T:$T=$T2493)*($S:$S=_xlfn.MINIFS($S:$S,$T:$T,"="&amp;$T2493)),"")))))&amp;"",IF(O2493="","",""))&amp;""</f>
        <v/>
      </c>
      <c r="AX2493" t="str" cm="1">
        <f t="array" ref="AX2493">IFERROR(IF(P2493&lt;&gt;"",P2493,IF(OR($S2493="",$T2493=""),"",IF($T2493&lt;&gt;"",_xlfn._xlws.FILTER(P:P,($BU:$BU=$BU2493)*($I:$I=$I2493)*($T:$T=$T2493)*($S:$S=_xlfn.MINIFS($S:$S,$T:$T,"="&amp;$T2493)),""))))&amp;"",IF(P2493="","",""))&amp;""</f>
        <v/>
      </c>
      <c r="AY2493" t="str" cm="1">
        <f t="array" ref="AY2493">IFERROR(IF(Q2493&lt;&gt;"",Q2493,IF(OR($S2493="",$T2493=""),"",IF($T2493&lt;&gt;"",_xlfn._xlws.FILTER(Q:Q,($BU:$BU=$BU2493)*($I:$I=$I2493)*($T:$T=$T2493)*($S:$S=_xlfn.MINIFS($S:$S,$T:$T,"="&amp;$T2493)),""))))&amp;"",IF(Q2493="","",""))&amp;""</f>
        <v/>
      </c>
      <c r="AZ2493" t="str" cm="1">
        <f t="array" ref="AZ2493">IFERROR(IF(R2493&lt;&gt;"",R2493,IF(OR($S2493="",$T2493=""),"",IF($T2493&lt;&gt;"",_xlfn._xlws.FILTER(R:R,($BU:$BU=$BU2493)*($I:$I=$I2493)*($T:$T=$T2493)*($S:$S=_xlfn.MINIFS($S:$S,$T:$T,"="&amp;$T2493)),""))))&amp;"",IF(R2493="","",""))&amp;""</f>
        <v>1</v>
      </c>
      <c r="BA2493" s="6">
        <f t="shared" si="3547"/>
        <v>216</v>
      </c>
      <c r="BB2493">
        <f t="shared" ref="BB2493:BD2493" si="3615">BB2492</f>
        <v>18987</v>
      </c>
      <c r="BC2493" t="str">
        <f t="shared" si="3615"/>
        <v>Velodrome</v>
      </c>
      <c r="BD2493" t="str">
        <f t="shared" si="3615"/>
        <v>Outlaws</v>
      </c>
      <c r="BE2493" t="s">
        <v>9</v>
      </c>
      <c r="BF2493" t="s">
        <v>173</v>
      </c>
      <c r="BI2493" cm="1">
        <f t="array" aca="1" ref="BI2493" ca="1">IFERROR(_xlfn._xlws.FILTER(shifts!A:A,(shifts!B:B=events!AD2493)*(shifts!AG:AG&gt;=events!BK2493)*(shifts!AH:AH&lt;=events!BL2493)),BI2492)</f>
        <v>88</v>
      </c>
      <c r="BJ2493" s="15">
        <f t="shared" si="3549"/>
        <v>0</v>
      </c>
      <c r="BK2493">
        <f t="shared" si="3550"/>
        <v>723</v>
      </c>
      <c r="BL2493">
        <f t="shared" si="3551"/>
        <v>723</v>
      </c>
      <c r="BM2493" s="15">
        <f>SUMIFS(BJ$2:BJ2493,K$2:K2493,"=Intermission")+SUMIFS(BJ$2:BJ2493,K$2:K2493,"=Timeout")</f>
        <v>143</v>
      </c>
      <c r="BN2493">
        <f t="shared" si="3552"/>
        <v>2303</v>
      </c>
      <c r="BO2493" s="19">
        <f t="shared" si="3553"/>
        <v>2660</v>
      </c>
      <c r="BP2493">
        <f t="shared" si="3554"/>
        <v>2655</v>
      </c>
      <c r="BQ2493" s="17">
        <f t="shared" si="3555"/>
        <v>2660</v>
      </c>
      <c r="BR2493" t="str">
        <f t="shared" si="3556"/>
        <v>opp_team_player_1</v>
      </c>
      <c r="BS2493">
        <f>COUNTIFS(S$3:S2493,"="&amp;S2493,AI$3:AI2493,"="&amp;AI2493)</f>
        <v>1</v>
      </c>
      <c r="BT2493" t="str">
        <f>IFERROR(VLOOKUP(BB2493&amp;BU2493&amp;X2493,game_rosters!U:W,3,FALSE),"")</f>
        <v>P100031</v>
      </c>
      <c r="BU2493" t="str">
        <f t="shared" si="3557"/>
        <v>Outlaws</v>
      </c>
    </row>
    <row r="2494" spans="1:73" x14ac:dyDescent="0.2">
      <c r="A2494">
        <f t="shared" si="3532"/>
        <v>1</v>
      </c>
      <c r="I2494" s="44">
        <v>44</v>
      </c>
      <c r="K2494" t="s">
        <v>238</v>
      </c>
      <c r="L2494" t="s">
        <v>193</v>
      </c>
      <c r="M2494" t="s">
        <v>91</v>
      </c>
      <c r="N2494" t="s">
        <v>595</v>
      </c>
      <c r="S2494">
        <v>1285</v>
      </c>
      <c r="T2494">
        <v>196</v>
      </c>
      <c r="W2494" t="s">
        <v>731</v>
      </c>
      <c r="X2494">
        <v>44</v>
      </c>
      <c r="Z2494">
        <v>1</v>
      </c>
      <c r="AA2494">
        <f t="shared" si="3581"/>
        <v>2285</v>
      </c>
      <c r="AB2494">
        <f t="shared" si="3582"/>
        <v>9196</v>
      </c>
      <c r="AC2494">
        <f t="shared" si="3528"/>
        <v>9196</v>
      </c>
      <c r="AD2494" s="6">
        <v>3</v>
      </c>
      <c r="AE2494" t="s">
        <v>746</v>
      </c>
      <c r="AF2494" t="s">
        <v>916</v>
      </c>
      <c r="AG2494" t="s">
        <v>756</v>
      </c>
      <c r="AH2494" t="s">
        <v>756</v>
      </c>
      <c r="AI2494" t="str">
        <f t="shared" si="3533"/>
        <v>e</v>
      </c>
      <c r="AJ2494" t="str">
        <f t="shared" si="3534"/>
        <v/>
      </c>
      <c r="AK2494" t="str">
        <f t="shared" si="3535"/>
        <v/>
      </c>
      <c r="AL2494" t="str">
        <f t="shared" si="3536"/>
        <v/>
      </c>
      <c r="AM2494" t="str">
        <f t="shared" si="3537"/>
        <v/>
      </c>
      <c r="AN2494" t="str">
        <f t="shared" si="3538"/>
        <v>Away</v>
      </c>
      <c r="AO2494" t="str">
        <f t="shared" si="3539"/>
        <v>a</v>
      </c>
      <c r="AP2494" t="str">
        <f t="shared" si="3540"/>
        <v/>
      </c>
      <c r="AQ2494" t="str">
        <f t="shared" si="3541"/>
        <v/>
      </c>
      <c r="AR2494" t="str">
        <f t="shared" si="3542"/>
        <v>Away</v>
      </c>
      <c r="AS2494" t="str">
        <f t="shared" si="3543"/>
        <v>a</v>
      </c>
      <c r="AT2494" t="str">
        <f t="shared" si="3544"/>
        <v>Offensive</v>
      </c>
      <c r="AU2494" t="str">
        <f t="shared" si="3545"/>
        <v/>
      </c>
      <c r="AV2494" t="str">
        <f t="shared" si="3546"/>
        <v/>
      </c>
      <c r="AW2494" t="str" cm="1">
        <f t="array" ref="AW2494">IFERROR(IF(O2494&lt;&gt;"",O2494,IF(OR($S2494="",$T2494=""),"",IF(O2494&lt;&gt;"",O2494,IF($T2494&lt;&gt;"",_xlfn._xlws.FILTER(O:O,($BU:$BU=$BU2494)*($I:$I=$I2494)*($T:$T=$T2494)*($S:$S=_xlfn.MINIFS($S:$S,$T:$T,"="&amp;$T2494)),"")))))&amp;"",IF(O2494="","",""))&amp;""</f>
        <v/>
      </c>
      <c r="AX2494" t="str" cm="1">
        <f t="array" ref="AX2494">IFERROR(IF(P2494&lt;&gt;"",P2494,IF(OR($S2494="",$T2494=""),"",IF($T2494&lt;&gt;"",_xlfn._xlws.FILTER(P:P,($BU:$BU=$BU2494)*($I:$I=$I2494)*($T:$T=$T2494)*($S:$S=_xlfn.MINIFS($S:$S,$T:$T,"="&amp;$T2494)),""))))&amp;"",IF(P2494="","",""))&amp;""</f>
        <v/>
      </c>
      <c r="AY2494" t="str" cm="1">
        <f t="array" ref="AY2494">IFERROR(IF(Q2494&lt;&gt;"",Q2494,IF(OR($S2494="",$T2494=""),"",IF($T2494&lt;&gt;"",_xlfn._xlws.FILTER(Q:Q,($BU:$BU=$BU2494)*($I:$I=$I2494)*($T:$T=$T2494)*($S:$S=_xlfn.MINIFS($S:$S,$T:$T,"="&amp;$T2494)),""))))&amp;"",IF(Q2494="","",""))&amp;""</f>
        <v/>
      </c>
      <c r="AZ2494" t="str" cm="1">
        <f t="array" ref="AZ2494">IFERROR(IF(R2494&lt;&gt;"",R2494,IF(OR($S2494="",$T2494=""),"",IF($T2494&lt;&gt;"",_xlfn._xlws.FILTER(R:R,($BU:$BU=$BU2494)*($I:$I=$I2494)*($T:$T=$T2494)*($S:$S=_xlfn.MINIFS($S:$S,$T:$T,"="&amp;$T2494)),""))))&amp;"",IF(R2494="","",""))&amp;""</f>
        <v/>
      </c>
      <c r="BA2494" s="6">
        <f t="shared" si="3547"/>
        <v>216</v>
      </c>
      <c r="BB2494">
        <f t="shared" ref="BB2494:BD2494" si="3616">BB2493</f>
        <v>18987</v>
      </c>
      <c r="BC2494" t="str">
        <f t="shared" si="3616"/>
        <v>Velodrome</v>
      </c>
      <c r="BD2494" t="str">
        <f t="shared" si="3616"/>
        <v>Outlaws</v>
      </c>
      <c r="BE2494" t="s">
        <v>238</v>
      </c>
      <c r="BF2494" t="s">
        <v>193</v>
      </c>
      <c r="BI2494" cm="1">
        <f t="array" aca="1" ref="BI2494" ca="1">IFERROR(_xlfn._xlws.FILTER(shifts!A:A,(shifts!B:B=events!AD2494)*(shifts!AG:AG&gt;=events!BK2494)*(shifts!AH:AH&lt;=events!BL2494)),BI2493)</f>
        <v>88</v>
      </c>
      <c r="BJ2494" s="15">
        <f t="shared" si="3549"/>
        <v>0</v>
      </c>
      <c r="BK2494">
        <f t="shared" si="3550"/>
        <v>722</v>
      </c>
      <c r="BL2494">
        <f t="shared" si="3551"/>
        <v>722</v>
      </c>
      <c r="BM2494" s="15">
        <f>SUMIFS(BJ$2:BJ2494,K$2:K2494,"=Intermission")+SUMIFS(BJ$2:BJ2494,K$2:K2494,"=Timeout")</f>
        <v>143</v>
      </c>
      <c r="BN2494">
        <f t="shared" si="3552"/>
        <v>2303</v>
      </c>
      <c r="BO2494" s="19">
        <f t="shared" si="3553"/>
        <v>2661</v>
      </c>
      <c r="BP2494">
        <f t="shared" si="3554"/>
        <v>2656</v>
      </c>
      <c r="BQ2494" s="17">
        <f t="shared" si="3555"/>
        <v>2661</v>
      </c>
      <c r="BR2494" t="str">
        <f t="shared" si="3556"/>
        <v>event_team_player_1</v>
      </c>
      <c r="BS2494">
        <f>COUNTIFS(S$3:S2494,"="&amp;S2494,AI$3:AI2494,"="&amp;AI2494)</f>
        <v>1</v>
      </c>
      <c r="BT2494" t="str">
        <f>IFERROR(VLOOKUP(BB2494&amp;BU2494&amp;X2494,game_rosters!U:W,3,FALSE),"")</f>
        <v>P100033</v>
      </c>
      <c r="BU2494" t="str">
        <f t="shared" si="3557"/>
        <v>Outlaws</v>
      </c>
    </row>
    <row r="2495" spans="1:73" x14ac:dyDescent="0.2">
      <c r="A2495">
        <f t="shared" si="3532"/>
        <v>1</v>
      </c>
      <c r="I2495" s="44">
        <v>44</v>
      </c>
      <c r="K2495" t="s">
        <v>13</v>
      </c>
      <c r="L2495" t="s">
        <v>586</v>
      </c>
      <c r="N2495" t="s">
        <v>595</v>
      </c>
      <c r="O2495" t="s">
        <v>600</v>
      </c>
      <c r="Q2495" t="s">
        <v>595</v>
      </c>
      <c r="S2495">
        <v>1286</v>
      </c>
      <c r="T2495">
        <v>196</v>
      </c>
      <c r="W2495" t="s">
        <v>731</v>
      </c>
      <c r="X2495">
        <v>44</v>
      </c>
      <c r="Z2495">
        <v>1</v>
      </c>
      <c r="AA2495">
        <f t="shared" si="3581"/>
        <v>2286</v>
      </c>
      <c r="AB2495">
        <f t="shared" si="3582"/>
        <v>9196</v>
      </c>
      <c r="AC2495">
        <f t="shared" si="3528"/>
        <v>9196</v>
      </c>
      <c r="AD2495" s="6">
        <v>3</v>
      </c>
      <c r="AE2495" t="s">
        <v>746</v>
      </c>
      <c r="AF2495" t="s">
        <v>916</v>
      </c>
      <c r="AG2495" t="s">
        <v>756</v>
      </c>
      <c r="AH2495" t="s">
        <v>756</v>
      </c>
      <c r="AI2495" t="str">
        <f t="shared" si="3533"/>
        <v>e</v>
      </c>
      <c r="AJ2495" t="str">
        <f t="shared" si="3534"/>
        <v/>
      </c>
      <c r="AK2495" t="str">
        <f t="shared" si="3535"/>
        <v/>
      </c>
      <c r="AL2495" t="str">
        <f t="shared" si="3536"/>
        <v/>
      </c>
      <c r="AM2495" t="str">
        <f t="shared" si="3537"/>
        <v/>
      </c>
      <c r="AN2495" t="str">
        <f t="shared" si="3538"/>
        <v>Away</v>
      </c>
      <c r="AO2495" t="str">
        <f t="shared" si="3539"/>
        <v>a</v>
      </c>
      <c r="AP2495" t="str">
        <f t="shared" si="3540"/>
        <v/>
      </c>
      <c r="AQ2495" t="str">
        <f t="shared" si="3541"/>
        <v/>
      </c>
      <c r="AR2495" t="str">
        <f t="shared" si="3542"/>
        <v>Away</v>
      </c>
      <c r="AS2495" t="str">
        <f t="shared" si="3543"/>
        <v>a</v>
      </c>
      <c r="AT2495" t="str">
        <f t="shared" si="3544"/>
        <v>Offensive</v>
      </c>
      <c r="AU2495" t="str">
        <f t="shared" si="3545"/>
        <v/>
      </c>
      <c r="AV2495" t="str">
        <f t="shared" si="3546"/>
        <v/>
      </c>
      <c r="AW2495" t="str" cm="1">
        <f t="array" ref="AW2495">IFERROR(IF(O2495&lt;&gt;"",O2495,IF(OR($S2495="",$T2495=""),"",IF(O2495&lt;&gt;"",O2495,IF($T2495&lt;&gt;"",_xlfn._xlws.FILTER(O:O,($BU:$BU=$BU2495)*($I:$I=$I2495)*($T:$T=$T2495)*($S:$S=_xlfn.MINIFS($S:$S,$T:$T,"="&amp;$T2495)),"")))))&amp;"",IF(O2495="","",""))&amp;""</f>
        <v>OffensivePlay_Zone-PuckRetreivalTurnover</v>
      </c>
      <c r="AX2495" t="str" cm="1">
        <f t="array" ref="AX2495">IFERROR(IF(P2495&lt;&gt;"",P2495,IF(OR($S2495="",$T2495=""),"",IF($T2495&lt;&gt;"",_xlfn._xlws.FILTER(P:P,($BU:$BU=$BU2495)*($I:$I=$I2495)*($T:$T=$T2495)*($S:$S=_xlfn.MINIFS($S:$S,$T:$T,"="&amp;$T2495)),""))))&amp;"",IF(P2495="","",""))&amp;""</f>
        <v/>
      </c>
      <c r="AY2495" t="str" cm="1">
        <f t="array" ref="AY2495">IFERROR(IF(Q2495&lt;&gt;"",Q2495,IF(OR($S2495="",$T2495=""),"",IF($T2495&lt;&gt;"",_xlfn._xlws.FILTER(Q:Q,($BU:$BU=$BU2495)*($I:$I=$I2495)*($T:$T=$T2495)*($S:$S=_xlfn.MINIFS($S:$S,$T:$T,"="&amp;$T2495)),""))))&amp;"",IF(Q2495="","",""))&amp;""</f>
        <v>s</v>
      </c>
      <c r="AZ2495" t="str" cm="1">
        <f t="array" ref="AZ2495">IFERROR(IF(R2495&lt;&gt;"",R2495,IF(OR($S2495="",$T2495=""),"",IF($T2495&lt;&gt;"",_xlfn._xlws.FILTER(R:R,($BU:$BU=$BU2495)*($I:$I=$I2495)*($T:$T=$T2495)*($S:$S=_xlfn.MINIFS($S:$S,$T:$T,"="&amp;$T2495)),""))))&amp;"",IF(R2495="","",""))&amp;""</f>
        <v/>
      </c>
      <c r="BA2495" s="6">
        <f t="shared" si="3547"/>
        <v>216</v>
      </c>
      <c r="BB2495">
        <f t="shared" ref="BB2495:BD2495" si="3617">BB2494</f>
        <v>18987</v>
      </c>
      <c r="BC2495" t="str">
        <f t="shared" si="3617"/>
        <v>Velodrome</v>
      </c>
      <c r="BD2495" t="str">
        <f t="shared" si="3617"/>
        <v>Outlaws</v>
      </c>
      <c r="BE2495" t="s">
        <v>13</v>
      </c>
      <c r="BF2495" t="s">
        <v>586</v>
      </c>
      <c r="BI2495" cm="1">
        <f t="array" aca="1" ref="BI2495" ca="1">IFERROR(_xlfn._xlws.FILTER(shifts!A:A,(shifts!B:B=events!AD2495)*(shifts!AG:AG&gt;=events!BK2495)*(shifts!AH:AH&lt;=events!BL2495)),BI2494)</f>
        <v>88</v>
      </c>
      <c r="BJ2495" s="15">
        <f t="shared" si="3549"/>
        <v>0</v>
      </c>
      <c r="BK2495">
        <f t="shared" si="3550"/>
        <v>722</v>
      </c>
      <c r="BL2495">
        <f t="shared" si="3551"/>
        <v>722</v>
      </c>
      <c r="BM2495" s="15">
        <f>SUMIFS(BJ$2:BJ2495,K$2:K2495,"=Intermission")+SUMIFS(BJ$2:BJ2495,K$2:K2495,"=Timeout")</f>
        <v>143</v>
      </c>
      <c r="BN2495">
        <f t="shared" si="3552"/>
        <v>2303</v>
      </c>
      <c r="BO2495" s="19">
        <f t="shared" si="3553"/>
        <v>2661</v>
      </c>
      <c r="BP2495">
        <f t="shared" si="3554"/>
        <v>2656</v>
      </c>
      <c r="BQ2495" s="17">
        <f t="shared" si="3555"/>
        <v>2661</v>
      </c>
      <c r="BR2495" t="str">
        <f t="shared" si="3556"/>
        <v>event_team_player_1</v>
      </c>
      <c r="BS2495">
        <f>COUNTIFS(S$3:S2495,"="&amp;S2495,AI$3:AI2495,"="&amp;AI2495)</f>
        <v>1</v>
      </c>
      <c r="BT2495" t="str">
        <f>IFERROR(VLOOKUP(BB2495&amp;BU2495&amp;X2495,game_rosters!U:W,3,FALSE),"")</f>
        <v>P100033</v>
      </c>
      <c r="BU2495" t="str">
        <f t="shared" si="3557"/>
        <v>Outlaws</v>
      </c>
    </row>
    <row r="2496" spans="1:73" x14ac:dyDescent="0.2">
      <c r="A2496">
        <f t="shared" si="3532"/>
        <v>1</v>
      </c>
      <c r="I2496" s="44">
        <v>44</v>
      </c>
      <c r="K2496" t="s">
        <v>6</v>
      </c>
      <c r="L2496" t="s">
        <v>205</v>
      </c>
      <c r="M2496" t="s">
        <v>51</v>
      </c>
      <c r="N2496" t="s">
        <v>595</v>
      </c>
      <c r="S2496">
        <v>1287</v>
      </c>
      <c r="T2496">
        <v>197</v>
      </c>
      <c r="W2496" t="s">
        <v>731</v>
      </c>
      <c r="X2496">
        <v>44</v>
      </c>
      <c r="Z2496">
        <v>1</v>
      </c>
      <c r="AA2496">
        <f t="shared" si="3581"/>
        <v>2287</v>
      </c>
      <c r="AB2496">
        <f t="shared" si="3582"/>
        <v>9197</v>
      </c>
      <c r="AC2496">
        <f t="shared" si="3528"/>
        <v>9197</v>
      </c>
      <c r="AD2496" s="6">
        <v>3</v>
      </c>
      <c r="AE2496" t="s">
        <v>746</v>
      </c>
      <c r="AF2496" t="s">
        <v>748</v>
      </c>
      <c r="AG2496" t="s">
        <v>756</v>
      </c>
      <c r="AH2496" t="s">
        <v>756</v>
      </c>
      <c r="AI2496" t="str">
        <f t="shared" si="3533"/>
        <v>e</v>
      </c>
      <c r="AJ2496" t="str">
        <f t="shared" si="3534"/>
        <v/>
      </c>
      <c r="AK2496" t="str">
        <f t="shared" si="3535"/>
        <v/>
      </c>
      <c r="AL2496" t="str">
        <f t="shared" si="3536"/>
        <v/>
      </c>
      <c r="AM2496" t="str">
        <f t="shared" si="3537"/>
        <v/>
      </c>
      <c r="AN2496" t="str">
        <f t="shared" si="3538"/>
        <v>Away</v>
      </c>
      <c r="AO2496" t="str">
        <f t="shared" si="3539"/>
        <v>a</v>
      </c>
      <c r="AP2496" t="str">
        <f t="shared" si="3540"/>
        <v/>
      </c>
      <c r="AQ2496" t="str">
        <f t="shared" si="3541"/>
        <v/>
      </c>
      <c r="AR2496" t="str">
        <f t="shared" si="3542"/>
        <v>Away</v>
      </c>
      <c r="AS2496" t="str">
        <f t="shared" si="3543"/>
        <v>a</v>
      </c>
      <c r="AT2496" t="str">
        <f t="shared" si="3544"/>
        <v>Offensive</v>
      </c>
      <c r="AU2496" t="str">
        <f t="shared" si="3545"/>
        <v/>
      </c>
      <c r="AV2496" t="str">
        <f t="shared" si="3546"/>
        <v/>
      </c>
      <c r="AW2496" t="str" cm="1">
        <f t="array" ref="AW2496">IFERROR(IF(O2496&lt;&gt;"",O2496,IF(OR($S2496="",$T2496=""),"",IF(O2496&lt;&gt;"",O2496,IF($T2496&lt;&gt;"",_xlfn._xlws.FILTER(O:O,($BU:$BU=$BU2496)*($I:$I=$I2496)*($T:$T=$T2496)*($S:$S=_xlfn.MINIFS($S:$S,$T:$T,"="&amp;$T2496)),"")))))&amp;"",IF(O2496="","",""))&amp;""</f>
        <v/>
      </c>
      <c r="AX2496" t="str" cm="1">
        <f t="array" ref="AX2496">IFERROR(IF(P2496&lt;&gt;"",P2496,IF(OR($S2496="",$T2496=""),"",IF($T2496&lt;&gt;"",_xlfn._xlws.FILTER(P:P,($BU:$BU=$BU2496)*($I:$I=$I2496)*($T:$T=$T2496)*($S:$S=_xlfn.MINIFS($S:$S,$T:$T,"="&amp;$T2496)),""))))&amp;"",IF(P2496="","",""))&amp;""</f>
        <v/>
      </c>
      <c r="AY2496" t="str" cm="1">
        <f t="array" ref="AY2496">IFERROR(IF(Q2496&lt;&gt;"",Q2496,IF(OR($S2496="",$T2496=""),"",IF($T2496&lt;&gt;"",_xlfn._xlws.FILTER(Q:Q,($BU:$BU=$BU2496)*($I:$I=$I2496)*($T:$T=$T2496)*($S:$S=_xlfn.MINIFS($S:$S,$T:$T,"="&amp;$T2496)),""))))&amp;"",IF(Q2496="","",""))&amp;""</f>
        <v/>
      </c>
      <c r="AZ2496" t="str" cm="1">
        <f t="array" ref="AZ2496">IFERROR(IF(R2496&lt;&gt;"",R2496,IF(OR($S2496="",$T2496=""),"",IF($T2496&lt;&gt;"",_xlfn._xlws.FILTER(R:R,($BU:$BU=$BU2496)*($I:$I=$I2496)*($T:$T=$T2496)*($S:$S=_xlfn.MINIFS($S:$S,$T:$T,"="&amp;$T2496)),""))))&amp;"",IF(R2496="","",""))&amp;""</f>
        <v/>
      </c>
      <c r="BA2496" s="6">
        <f t="shared" si="3547"/>
        <v>216</v>
      </c>
      <c r="BB2496">
        <f t="shared" ref="BB2496:BD2496" si="3618">BB2495</f>
        <v>18987</v>
      </c>
      <c r="BC2496" t="str">
        <f t="shared" si="3618"/>
        <v>Velodrome</v>
      </c>
      <c r="BD2496" t="str">
        <f t="shared" si="3618"/>
        <v>Outlaws</v>
      </c>
      <c r="BE2496" t="s">
        <v>6</v>
      </c>
      <c r="BF2496" t="s">
        <v>205</v>
      </c>
      <c r="BI2496" cm="1">
        <f t="array" aca="1" ref="BI2496" ca="1">IFERROR(_xlfn._xlws.FILTER(shifts!A:A,(shifts!B:B=events!AD2496)*(shifts!AG:AG&gt;=events!BK2496)*(shifts!AH:AH&lt;=events!BL2496)),BI2495)</f>
        <v>88</v>
      </c>
      <c r="BJ2496" s="15">
        <f t="shared" si="3549"/>
        <v>0</v>
      </c>
      <c r="BK2496">
        <f t="shared" si="3550"/>
        <v>721</v>
      </c>
      <c r="BL2496">
        <f t="shared" si="3551"/>
        <v>721</v>
      </c>
      <c r="BM2496" s="15">
        <f>SUMIFS(BJ$2:BJ2496,K$2:K2496,"=Intermission")+SUMIFS(BJ$2:BJ2496,K$2:K2496,"=Timeout")</f>
        <v>143</v>
      </c>
      <c r="BN2496">
        <f t="shared" si="3552"/>
        <v>2303</v>
      </c>
      <c r="BO2496" s="19">
        <f t="shared" si="3553"/>
        <v>2662</v>
      </c>
      <c r="BP2496">
        <f t="shared" si="3554"/>
        <v>2657</v>
      </c>
      <c r="BQ2496" s="17">
        <f t="shared" si="3555"/>
        <v>2662</v>
      </c>
      <c r="BR2496" t="str">
        <f t="shared" si="3556"/>
        <v>event_team_player_1</v>
      </c>
      <c r="BS2496">
        <f>COUNTIFS(S$3:S2496,"="&amp;S2496,AI$3:AI2496,"="&amp;AI2496)</f>
        <v>1</v>
      </c>
      <c r="BT2496" t="str">
        <f>IFERROR(VLOOKUP(BB2496&amp;BU2496&amp;X2496,game_rosters!U:W,3,FALSE),"")</f>
        <v>P100033</v>
      </c>
      <c r="BU2496" t="str">
        <f t="shared" si="3557"/>
        <v>Outlaws</v>
      </c>
    </row>
    <row r="2497" spans="1:73" x14ac:dyDescent="0.2">
      <c r="A2497" t="str">
        <f t="shared" si="3532"/>
        <v/>
      </c>
      <c r="I2497" s="44">
        <v>39</v>
      </c>
      <c r="S2497">
        <v>1287</v>
      </c>
      <c r="T2497">
        <v>197</v>
      </c>
      <c r="X2497">
        <v>39</v>
      </c>
      <c r="AA2497">
        <f t="shared" si="3581"/>
        <v>2287</v>
      </c>
      <c r="AB2497">
        <f t="shared" si="3582"/>
        <v>9197</v>
      </c>
      <c r="AC2497">
        <f t="shared" si="3528"/>
        <v>9197</v>
      </c>
      <c r="AD2497" s="6">
        <v>3</v>
      </c>
      <c r="AE2497" t="s">
        <v>746</v>
      </c>
      <c r="AF2497" t="s">
        <v>748</v>
      </c>
      <c r="AG2497" t="s">
        <v>756</v>
      </c>
      <c r="AH2497" t="s">
        <v>756</v>
      </c>
      <c r="AI2497" t="str">
        <f t="shared" si="3533"/>
        <v>o</v>
      </c>
      <c r="AJ2497" t="str">
        <f t="shared" si="3534"/>
        <v/>
      </c>
      <c r="AK2497" t="str">
        <f t="shared" si="3535"/>
        <v/>
      </c>
      <c r="AL2497" t="str">
        <f t="shared" si="3536"/>
        <v/>
      </c>
      <c r="AM2497" t="str">
        <f t="shared" si="3537"/>
        <v/>
      </c>
      <c r="AN2497" t="str">
        <f t="shared" si="3538"/>
        <v>Away</v>
      </c>
      <c r="AO2497" t="str">
        <f t="shared" si="3539"/>
        <v>a</v>
      </c>
      <c r="AP2497" t="str">
        <f t="shared" si="3540"/>
        <v/>
      </c>
      <c r="AQ2497" t="str">
        <f t="shared" si="3541"/>
        <v/>
      </c>
      <c r="AR2497" t="str">
        <f t="shared" si="3542"/>
        <v>Away</v>
      </c>
      <c r="AS2497" t="str">
        <f t="shared" si="3543"/>
        <v>a</v>
      </c>
      <c r="AT2497" t="str">
        <f t="shared" si="3544"/>
        <v>Defensive</v>
      </c>
      <c r="AU2497" t="str">
        <f t="shared" si="3545"/>
        <v/>
      </c>
      <c r="AV2497" t="str">
        <f t="shared" si="3546"/>
        <v/>
      </c>
      <c r="AW2497" t="str" cm="1">
        <f t="array" ref="AW2497">IFERROR(IF(O2497&lt;&gt;"",O2497,IF(OR($S2497="",$T2497=""),"",IF(O2497&lt;&gt;"",O2497,IF($T2497&lt;&gt;"",_xlfn._xlws.FILTER(O:O,($BU:$BU=$BU2497)*($I:$I=$I2497)*($T:$T=$T2497)*($S:$S=_xlfn.MINIFS($S:$S,$T:$T,"="&amp;$T2497)),"")))))&amp;"",IF(O2497="","",""))&amp;""</f>
        <v/>
      </c>
      <c r="AX2497" t="str" cm="1">
        <f t="array" ref="AX2497">IFERROR(IF(P2497&lt;&gt;"",P2497,IF(OR($S2497="",$T2497=""),"",IF($T2497&lt;&gt;"",_xlfn._xlws.FILTER(P:P,($BU:$BU=$BU2497)*($I:$I=$I2497)*($T:$T=$T2497)*($S:$S=_xlfn.MINIFS($S:$S,$T:$T,"="&amp;$T2497)),""))))&amp;"",IF(P2497="","",""))&amp;""</f>
        <v/>
      </c>
      <c r="AY2497" t="str" cm="1">
        <f t="array" ref="AY2497">IFERROR(IF(Q2497&lt;&gt;"",Q2497,IF(OR($S2497="",$T2497=""),"",IF($T2497&lt;&gt;"",_xlfn._xlws.FILTER(Q:Q,($BU:$BU=$BU2497)*($I:$I=$I2497)*($T:$T=$T2497)*($S:$S=_xlfn.MINIFS($S:$S,$T:$T,"="&amp;$T2497)),""))))&amp;"",IF(Q2497="","",""))&amp;""</f>
        <v/>
      </c>
      <c r="AZ2497" t="str" cm="1">
        <f t="array" ref="AZ2497">IFERROR(IF(R2497&lt;&gt;"",R2497,IF(OR($S2497="",$T2497=""),"",IF($T2497&lt;&gt;"",_xlfn._xlws.FILTER(R:R,($BU:$BU=$BU2497)*($I:$I=$I2497)*($T:$T=$T2497)*($S:$S=_xlfn.MINIFS($S:$S,$T:$T,"="&amp;$T2497)),""))))&amp;"",IF(R2497="","",""))&amp;""</f>
        <v/>
      </c>
      <c r="BA2497" s="6">
        <f t="shared" si="3547"/>
        <v>216</v>
      </c>
      <c r="BB2497">
        <f t="shared" ref="BB2497:BD2497" si="3619">BB2496</f>
        <v>18987</v>
      </c>
      <c r="BC2497" t="str">
        <f t="shared" si="3619"/>
        <v>Velodrome</v>
      </c>
      <c r="BD2497" t="str">
        <f t="shared" si="3619"/>
        <v>Outlaws</v>
      </c>
      <c r="BE2497" t="s">
        <v>6</v>
      </c>
      <c r="BF2497" t="s">
        <v>205</v>
      </c>
      <c r="BI2497" cm="1">
        <f t="array" aca="1" ref="BI2497" ca="1">IFERROR(_xlfn._xlws.FILTER(shifts!A:A,(shifts!B:B=events!AD2497)*(shifts!AG:AG&gt;=events!BK2497)*(shifts!AH:AH&lt;=events!BL2497)),BI2496)</f>
        <v>88</v>
      </c>
      <c r="BJ2497" s="15">
        <f t="shared" si="3549"/>
        <v>0</v>
      </c>
      <c r="BK2497">
        <f t="shared" si="3550"/>
        <v>721</v>
      </c>
      <c r="BL2497">
        <f t="shared" si="3551"/>
        <v>721</v>
      </c>
      <c r="BM2497" s="15">
        <f>SUMIFS(BJ$2:BJ2497,K$2:K2497,"=Intermission")+SUMIFS(BJ$2:BJ2497,K$2:K2497,"=Timeout")</f>
        <v>143</v>
      </c>
      <c r="BN2497">
        <f t="shared" si="3552"/>
        <v>2303</v>
      </c>
      <c r="BO2497" s="19">
        <f t="shared" si="3553"/>
        <v>2662</v>
      </c>
      <c r="BP2497">
        <f t="shared" si="3554"/>
        <v>2657</v>
      </c>
      <c r="BQ2497" s="17">
        <f t="shared" si="3555"/>
        <v>2662</v>
      </c>
      <c r="BR2497" t="str">
        <f t="shared" si="3556"/>
        <v>opp_team_player_1</v>
      </c>
      <c r="BS2497">
        <f>COUNTIFS(S$3:S2497,"="&amp;S2497,AI$3:AI2497,"="&amp;AI2497)</f>
        <v>1</v>
      </c>
      <c r="BT2497" t="str">
        <f>IFERROR(VLOOKUP(BB2497&amp;BU2497&amp;X2497,game_rosters!U:W,3,FALSE),"")</f>
        <v>P100016</v>
      </c>
      <c r="BU2497" t="str">
        <f t="shared" si="3557"/>
        <v>Velodrome</v>
      </c>
    </row>
    <row r="2498" spans="1:73" x14ac:dyDescent="0.2">
      <c r="A2498">
        <f t="shared" si="3532"/>
        <v>1</v>
      </c>
      <c r="I2498" s="44">
        <v>39</v>
      </c>
      <c r="K2498" t="s">
        <v>15</v>
      </c>
      <c r="L2498" t="s">
        <v>189</v>
      </c>
      <c r="M2498" t="s">
        <v>94</v>
      </c>
      <c r="S2498">
        <v>1288</v>
      </c>
      <c r="T2498">
        <v>197</v>
      </c>
      <c r="W2498" t="s">
        <v>735</v>
      </c>
      <c r="X2498">
        <v>39</v>
      </c>
      <c r="Z2498">
        <v>1</v>
      </c>
      <c r="AA2498">
        <f t="shared" si="3581"/>
        <v>2288</v>
      </c>
      <c r="AB2498">
        <f t="shared" si="3582"/>
        <v>9197</v>
      </c>
      <c r="AC2498">
        <f t="shared" ref="AC2498:AC2561" si="3620">IF(AB2498&lt;&gt;"",AB2498,S2498+1000)</f>
        <v>9197</v>
      </c>
      <c r="AD2498" s="6">
        <v>3</v>
      </c>
      <c r="AE2498" t="s">
        <v>746</v>
      </c>
      <c r="AF2498" t="s">
        <v>748</v>
      </c>
      <c r="AG2498" t="s">
        <v>756</v>
      </c>
      <c r="AH2498" t="s">
        <v>756</v>
      </c>
      <c r="AI2498" t="str">
        <f t="shared" si="3533"/>
        <v>e</v>
      </c>
      <c r="AJ2498" t="str">
        <f t="shared" si="3534"/>
        <v/>
      </c>
      <c r="AK2498" t="str">
        <f t="shared" si="3535"/>
        <v/>
      </c>
      <c r="AL2498" t="str">
        <f t="shared" si="3536"/>
        <v/>
      </c>
      <c r="AM2498" t="str">
        <f t="shared" si="3537"/>
        <v/>
      </c>
      <c r="AN2498" t="str">
        <f t="shared" si="3538"/>
        <v>Home</v>
      </c>
      <c r="AO2498" t="str">
        <f t="shared" si="3539"/>
        <v>h</v>
      </c>
      <c r="AP2498" t="str">
        <f t="shared" si="3540"/>
        <v/>
      </c>
      <c r="AQ2498" t="str">
        <f t="shared" si="3541"/>
        <v/>
      </c>
      <c r="AR2498" t="str">
        <f t="shared" si="3542"/>
        <v>Home</v>
      </c>
      <c r="AS2498" t="str">
        <f t="shared" si="3543"/>
        <v>h</v>
      </c>
      <c r="AT2498" t="str">
        <f t="shared" si="3544"/>
        <v>Defensive</v>
      </c>
      <c r="AU2498" t="str">
        <f t="shared" si="3545"/>
        <v/>
      </c>
      <c r="AV2498" t="str">
        <f t="shared" si="3546"/>
        <v/>
      </c>
      <c r="AW2498" t="str" cm="1">
        <f t="array" ref="AW2498">IFERROR(IF(O2498&lt;&gt;"",O2498,IF(OR($S2498="",$T2498=""),"",IF(O2498&lt;&gt;"",O2498,IF($T2498&lt;&gt;"",_xlfn._xlws.FILTER(O:O,($BU:$BU=$BU2498)*($I:$I=$I2498)*($T:$T=$T2498)*($S:$S=_xlfn.MINIFS($S:$S,$T:$T,"="&amp;$T2498)),"")))))&amp;"",IF(O2498="","",""))&amp;""</f>
        <v/>
      </c>
      <c r="AX2498" t="str" cm="1">
        <f t="array" ref="AX2498">IFERROR(IF(P2498&lt;&gt;"",P2498,IF(OR($S2498="",$T2498=""),"",IF($T2498&lt;&gt;"",_xlfn._xlws.FILTER(P:P,($BU:$BU=$BU2498)*($I:$I=$I2498)*($T:$T=$T2498)*($S:$S=_xlfn.MINIFS($S:$S,$T:$T,"="&amp;$T2498)),""))))&amp;"",IF(P2498="","",""))&amp;""</f>
        <v/>
      </c>
      <c r="AY2498" t="str" cm="1">
        <f t="array" ref="AY2498">IFERROR(IF(Q2498&lt;&gt;"",Q2498,IF(OR($S2498="",$T2498=""),"",IF($T2498&lt;&gt;"",_xlfn._xlws.FILTER(Q:Q,($BU:$BU=$BU2498)*($I:$I=$I2498)*($T:$T=$T2498)*($S:$S=_xlfn.MINIFS($S:$S,$T:$T,"="&amp;$T2498)),""))))&amp;"",IF(Q2498="","",""))&amp;""</f>
        <v/>
      </c>
      <c r="AZ2498" t="str" cm="1">
        <f t="array" ref="AZ2498">IFERROR(IF(R2498&lt;&gt;"",R2498,IF(OR($S2498="",$T2498=""),"",IF($T2498&lt;&gt;"",_xlfn._xlws.FILTER(R:R,($BU:$BU=$BU2498)*($I:$I=$I2498)*($T:$T=$T2498)*($S:$S=_xlfn.MINIFS($S:$S,$T:$T,"="&amp;$T2498)),""))))&amp;"",IF(R2498="","",""))&amp;""</f>
        <v/>
      </c>
      <c r="BA2498" s="6">
        <f t="shared" si="3547"/>
        <v>216</v>
      </c>
      <c r="BB2498">
        <f t="shared" ref="BB2498:BD2498" si="3621">BB2497</f>
        <v>18987</v>
      </c>
      <c r="BC2498" t="str">
        <f t="shared" si="3621"/>
        <v>Velodrome</v>
      </c>
      <c r="BD2498" t="str">
        <f t="shared" si="3621"/>
        <v>Outlaws</v>
      </c>
      <c r="BE2498" t="s">
        <v>15</v>
      </c>
      <c r="BF2498" t="s">
        <v>189</v>
      </c>
      <c r="BI2498" cm="1">
        <f t="array" aca="1" ref="BI2498" ca="1">IFERROR(_xlfn._xlws.FILTER(shifts!A:A,(shifts!B:B=events!AD2498)*(shifts!AG:AG&gt;=events!BK2498)*(shifts!AH:AH&lt;=events!BL2498)),BI2497)</f>
        <v>88</v>
      </c>
      <c r="BJ2498" s="15">
        <f t="shared" si="3549"/>
        <v>0</v>
      </c>
      <c r="BK2498">
        <f t="shared" si="3550"/>
        <v>721</v>
      </c>
      <c r="BL2498">
        <f t="shared" si="3551"/>
        <v>721</v>
      </c>
      <c r="BM2498" s="15">
        <f>SUMIFS(BJ$2:BJ2498,K$2:K2498,"=Intermission")+SUMIFS(BJ$2:BJ2498,K$2:K2498,"=Timeout")</f>
        <v>143</v>
      </c>
      <c r="BN2498">
        <f t="shared" si="3552"/>
        <v>2303</v>
      </c>
      <c r="BO2498" s="19">
        <f t="shared" si="3553"/>
        <v>2662</v>
      </c>
      <c r="BP2498">
        <f t="shared" si="3554"/>
        <v>2657</v>
      </c>
      <c r="BQ2498" s="17">
        <f t="shared" si="3555"/>
        <v>2662</v>
      </c>
      <c r="BR2498" t="str">
        <f t="shared" si="3556"/>
        <v>event_team_player_1</v>
      </c>
      <c r="BS2498">
        <f>COUNTIFS(S$3:S2498,"="&amp;S2498,AI$3:AI2498,"="&amp;AI2498)</f>
        <v>1</v>
      </c>
      <c r="BT2498" t="str">
        <f>IFERROR(VLOOKUP(BB2498&amp;BU2498&amp;X2498,game_rosters!U:W,3,FALSE),"")</f>
        <v>P100016</v>
      </c>
      <c r="BU2498" t="str">
        <f t="shared" si="3557"/>
        <v>Velodrome</v>
      </c>
    </row>
    <row r="2499" spans="1:73" x14ac:dyDescent="0.2">
      <c r="A2499" t="str">
        <f t="shared" si="3532"/>
        <v/>
      </c>
      <c r="I2499" s="44">
        <v>44</v>
      </c>
      <c r="S2499">
        <v>1288</v>
      </c>
      <c r="T2499">
        <v>197</v>
      </c>
      <c r="X2499">
        <v>44</v>
      </c>
      <c r="AA2499">
        <f t="shared" si="3581"/>
        <v>2288</v>
      </c>
      <c r="AB2499">
        <f t="shared" si="3582"/>
        <v>9197</v>
      </c>
      <c r="AC2499">
        <f t="shared" si="3620"/>
        <v>9197</v>
      </c>
      <c r="AD2499" s="6">
        <v>3</v>
      </c>
      <c r="AE2499" t="s">
        <v>746</v>
      </c>
      <c r="AF2499" t="s">
        <v>748</v>
      </c>
      <c r="AG2499" t="s">
        <v>756</v>
      </c>
      <c r="AH2499" t="s">
        <v>756</v>
      </c>
      <c r="AI2499" t="str">
        <f t="shared" si="3533"/>
        <v>o</v>
      </c>
      <c r="AJ2499" t="str">
        <f t="shared" si="3534"/>
        <v/>
      </c>
      <c r="AK2499" t="str">
        <f t="shared" si="3535"/>
        <v/>
      </c>
      <c r="AL2499" t="str">
        <f t="shared" si="3536"/>
        <v/>
      </c>
      <c r="AM2499" t="str">
        <f t="shared" si="3537"/>
        <v/>
      </c>
      <c r="AN2499" t="str">
        <f t="shared" si="3538"/>
        <v>Home</v>
      </c>
      <c r="AO2499" t="str">
        <f t="shared" si="3539"/>
        <v>h</v>
      </c>
      <c r="AP2499" t="str">
        <f t="shared" si="3540"/>
        <v/>
      </c>
      <c r="AQ2499" t="str">
        <f t="shared" si="3541"/>
        <v/>
      </c>
      <c r="AR2499" t="str">
        <f t="shared" si="3542"/>
        <v>Home</v>
      </c>
      <c r="AS2499" t="str">
        <f t="shared" si="3543"/>
        <v>h</v>
      </c>
      <c r="AT2499" t="str">
        <f t="shared" si="3544"/>
        <v>Offensive</v>
      </c>
      <c r="AU2499" t="str">
        <f t="shared" si="3545"/>
        <v/>
      </c>
      <c r="AV2499" t="str">
        <f t="shared" si="3546"/>
        <v/>
      </c>
      <c r="AW2499" t="str" cm="1">
        <f t="array" ref="AW2499">IFERROR(IF(O2499&lt;&gt;"",O2499,IF(OR($S2499="",$T2499=""),"",IF(O2499&lt;&gt;"",O2499,IF($T2499&lt;&gt;"",_xlfn._xlws.FILTER(O:O,($BU:$BU=$BU2499)*($I:$I=$I2499)*($T:$T=$T2499)*($S:$S=_xlfn.MINIFS($S:$S,$T:$T,"="&amp;$T2499)),"")))))&amp;"",IF(O2499="","",""))&amp;""</f>
        <v/>
      </c>
      <c r="AX2499" t="str" cm="1">
        <f t="array" ref="AX2499">IFERROR(IF(P2499&lt;&gt;"",P2499,IF(OR($S2499="",$T2499=""),"",IF($T2499&lt;&gt;"",_xlfn._xlws.FILTER(P:P,($BU:$BU=$BU2499)*($I:$I=$I2499)*($T:$T=$T2499)*($S:$S=_xlfn.MINIFS($S:$S,$T:$T,"="&amp;$T2499)),""))))&amp;"",IF(P2499="","",""))&amp;""</f>
        <v/>
      </c>
      <c r="AY2499" t="str" cm="1">
        <f t="array" ref="AY2499">IFERROR(IF(Q2499&lt;&gt;"",Q2499,IF(OR($S2499="",$T2499=""),"",IF($T2499&lt;&gt;"",_xlfn._xlws.FILTER(Q:Q,($BU:$BU=$BU2499)*($I:$I=$I2499)*($T:$T=$T2499)*($S:$S=_xlfn.MINIFS($S:$S,$T:$T,"="&amp;$T2499)),""))))&amp;"",IF(Q2499="","",""))&amp;""</f>
        <v/>
      </c>
      <c r="AZ2499" t="str" cm="1">
        <f t="array" ref="AZ2499">IFERROR(IF(R2499&lt;&gt;"",R2499,IF(OR($S2499="",$T2499=""),"",IF($T2499&lt;&gt;"",_xlfn._xlws.FILTER(R:R,($BU:$BU=$BU2499)*($I:$I=$I2499)*($T:$T=$T2499)*($S:$S=_xlfn.MINIFS($S:$S,$T:$T,"="&amp;$T2499)),""))))&amp;"",IF(R2499="","",""))&amp;""</f>
        <v/>
      </c>
      <c r="BA2499" s="6">
        <f t="shared" si="3547"/>
        <v>216</v>
      </c>
      <c r="BB2499">
        <f t="shared" ref="BB2499:BD2499" si="3622">BB2498</f>
        <v>18987</v>
      </c>
      <c r="BC2499" t="str">
        <f t="shared" si="3622"/>
        <v>Velodrome</v>
      </c>
      <c r="BD2499" t="str">
        <f t="shared" si="3622"/>
        <v>Outlaws</v>
      </c>
      <c r="BE2499" t="s">
        <v>15</v>
      </c>
      <c r="BF2499" t="s">
        <v>189</v>
      </c>
      <c r="BI2499" cm="1">
        <f t="array" aca="1" ref="BI2499" ca="1">IFERROR(_xlfn._xlws.FILTER(shifts!A:A,(shifts!B:B=events!AD2499)*(shifts!AG:AG&gt;=events!BK2499)*(shifts!AH:AH&lt;=events!BL2499)),BI2498)</f>
        <v>88</v>
      </c>
      <c r="BJ2499" s="15">
        <f t="shared" si="3549"/>
        <v>0</v>
      </c>
      <c r="BK2499">
        <f t="shared" si="3550"/>
        <v>721</v>
      </c>
      <c r="BL2499">
        <f t="shared" si="3551"/>
        <v>721</v>
      </c>
      <c r="BM2499" s="15">
        <f>SUMIFS(BJ$2:BJ2499,K$2:K2499,"=Intermission")+SUMIFS(BJ$2:BJ2499,K$2:K2499,"=Timeout")</f>
        <v>143</v>
      </c>
      <c r="BN2499">
        <f t="shared" si="3552"/>
        <v>2303</v>
      </c>
      <c r="BO2499" s="19">
        <f t="shared" si="3553"/>
        <v>2662</v>
      </c>
      <c r="BP2499">
        <f t="shared" si="3554"/>
        <v>2657</v>
      </c>
      <c r="BQ2499" s="17">
        <f t="shared" si="3555"/>
        <v>2662</v>
      </c>
      <c r="BR2499" t="str">
        <f t="shared" si="3556"/>
        <v>opp_team_player_1</v>
      </c>
      <c r="BS2499">
        <f>COUNTIFS(S$3:S2499,"="&amp;S2499,AI$3:AI2499,"="&amp;AI2499)</f>
        <v>1</v>
      </c>
      <c r="BT2499" t="str">
        <f>IFERROR(VLOOKUP(BB2499&amp;BU2499&amp;X2499,game_rosters!U:W,3,FALSE),"")</f>
        <v>P100033</v>
      </c>
      <c r="BU2499" t="str">
        <f t="shared" si="3557"/>
        <v>Outlaws</v>
      </c>
    </row>
    <row r="2500" spans="1:73" x14ac:dyDescent="0.2">
      <c r="A2500">
        <f t="shared" si="3532"/>
        <v>1</v>
      </c>
      <c r="I2500" s="44">
        <v>39</v>
      </c>
      <c r="K2500" t="s">
        <v>11</v>
      </c>
      <c r="L2500" t="s">
        <v>187</v>
      </c>
      <c r="M2500" t="s">
        <v>108</v>
      </c>
      <c r="S2500">
        <v>1289</v>
      </c>
      <c r="T2500">
        <v>197</v>
      </c>
      <c r="W2500" t="s">
        <v>735</v>
      </c>
      <c r="X2500">
        <v>39</v>
      </c>
      <c r="Z2500">
        <v>1</v>
      </c>
      <c r="AA2500">
        <f t="shared" si="3581"/>
        <v>2289</v>
      </c>
      <c r="AB2500">
        <f t="shared" si="3582"/>
        <v>9197</v>
      </c>
      <c r="AC2500">
        <f t="shared" si="3620"/>
        <v>9197</v>
      </c>
      <c r="AD2500" s="6">
        <v>3</v>
      </c>
      <c r="AE2500" t="s">
        <v>746</v>
      </c>
      <c r="AF2500" t="s">
        <v>413</v>
      </c>
      <c r="AG2500" t="s">
        <v>756</v>
      </c>
      <c r="AH2500" t="s">
        <v>756</v>
      </c>
      <c r="AI2500" t="str">
        <f t="shared" si="3533"/>
        <v>e</v>
      </c>
      <c r="AJ2500" t="str">
        <f t="shared" si="3534"/>
        <v/>
      </c>
      <c r="AK2500" t="str">
        <f t="shared" si="3535"/>
        <v/>
      </c>
      <c r="AL2500" t="str">
        <f t="shared" si="3536"/>
        <v/>
      </c>
      <c r="AM2500" t="str">
        <f t="shared" si="3537"/>
        <v/>
      </c>
      <c r="AN2500" t="str">
        <f t="shared" si="3538"/>
        <v>Home</v>
      </c>
      <c r="AO2500" t="str">
        <f t="shared" si="3539"/>
        <v>h</v>
      </c>
      <c r="AP2500" t="str">
        <f t="shared" si="3540"/>
        <v/>
      </c>
      <c r="AQ2500" t="str">
        <f t="shared" si="3541"/>
        <v/>
      </c>
      <c r="AR2500" t="str">
        <f t="shared" si="3542"/>
        <v>Home</v>
      </c>
      <c r="AS2500" t="str">
        <f t="shared" si="3543"/>
        <v>h</v>
      </c>
      <c r="AT2500" t="str">
        <f t="shared" si="3544"/>
        <v/>
      </c>
      <c r="AU2500" t="str">
        <f t="shared" si="3545"/>
        <v/>
      </c>
      <c r="AV2500" t="str">
        <f t="shared" si="3546"/>
        <v/>
      </c>
      <c r="AW2500" t="str" cm="1">
        <f t="array" ref="AW2500">IFERROR(IF(O2500&lt;&gt;"",O2500,IF(OR($S2500="",$T2500=""),"",IF(O2500&lt;&gt;"",O2500,IF($T2500&lt;&gt;"",_xlfn._xlws.FILTER(O:O,($BU:$BU=$BU2500)*($I:$I=$I2500)*($T:$T=$T2500)*($S:$S=_xlfn.MINIFS($S:$S,$T:$T,"="&amp;$T2500)),"")))))&amp;"",IF(O2500="","",""))&amp;""</f>
        <v/>
      </c>
      <c r="AX2500" t="str" cm="1">
        <f t="array" ref="AX2500">IFERROR(IF(P2500&lt;&gt;"",P2500,IF(OR($S2500="",$T2500=""),"",IF($T2500&lt;&gt;"",_xlfn._xlws.FILTER(P:P,($BU:$BU=$BU2500)*($I:$I=$I2500)*($T:$T=$T2500)*($S:$S=_xlfn.MINIFS($S:$S,$T:$T,"="&amp;$T2500)),""))))&amp;"",IF(P2500="","",""))&amp;""</f>
        <v/>
      </c>
      <c r="AY2500" t="str" cm="1">
        <f t="array" ref="AY2500">IFERROR(IF(Q2500&lt;&gt;"",Q2500,IF(OR($S2500="",$T2500=""),"",IF($T2500&lt;&gt;"",_xlfn._xlws.FILTER(Q:Q,($BU:$BU=$BU2500)*($I:$I=$I2500)*($T:$T=$T2500)*($S:$S=_xlfn.MINIFS($S:$S,$T:$T,"="&amp;$T2500)),""))))&amp;"",IF(Q2500="","",""))&amp;""</f>
        <v/>
      </c>
      <c r="AZ2500" t="str" cm="1">
        <f t="array" ref="AZ2500">IFERROR(IF(R2500&lt;&gt;"",R2500,IF(OR($S2500="",$T2500=""),"",IF($T2500&lt;&gt;"",_xlfn._xlws.FILTER(R:R,($BU:$BU=$BU2500)*($I:$I=$I2500)*($T:$T=$T2500)*($S:$S=_xlfn.MINIFS($S:$S,$T:$T,"="&amp;$T2500)),""))))&amp;"",IF(R2500="","",""))&amp;""</f>
        <v/>
      </c>
      <c r="BA2500" s="6">
        <f t="shared" si="3547"/>
        <v>216</v>
      </c>
      <c r="BB2500">
        <f t="shared" ref="BB2500:BD2500" si="3623">BB2499</f>
        <v>18987</v>
      </c>
      <c r="BC2500" t="str">
        <f t="shared" si="3623"/>
        <v>Velodrome</v>
      </c>
      <c r="BD2500" t="str">
        <f t="shared" si="3623"/>
        <v>Outlaws</v>
      </c>
      <c r="BE2500" t="s">
        <v>11</v>
      </c>
      <c r="BF2500" t="s">
        <v>187</v>
      </c>
      <c r="BI2500" cm="1">
        <f t="array" aca="1" ref="BI2500" ca="1">IFERROR(_xlfn._xlws.FILTER(shifts!A:A,(shifts!B:B=events!AD2500)*(shifts!AG:AG&gt;=events!BK2500)*(shifts!AH:AH&lt;=events!BL2500)),BI2499)</f>
        <v>88</v>
      </c>
      <c r="BJ2500" s="15">
        <f t="shared" si="3549"/>
        <v>0</v>
      </c>
      <c r="BK2500">
        <f t="shared" si="3550"/>
        <v>720</v>
      </c>
      <c r="BL2500">
        <f t="shared" si="3551"/>
        <v>720</v>
      </c>
      <c r="BM2500" s="15">
        <f>SUMIFS(BJ$2:BJ2500,K$2:K2500,"=Intermission")+SUMIFS(BJ$2:BJ2500,K$2:K2500,"=Timeout")</f>
        <v>143</v>
      </c>
      <c r="BN2500">
        <f t="shared" si="3552"/>
        <v>2303</v>
      </c>
      <c r="BO2500" s="19">
        <f t="shared" si="3553"/>
        <v>2663</v>
      </c>
      <c r="BP2500">
        <f t="shared" si="3554"/>
        <v>2658</v>
      </c>
      <c r="BQ2500" s="17">
        <f t="shared" si="3555"/>
        <v>2663</v>
      </c>
      <c r="BR2500" t="str">
        <f t="shared" si="3556"/>
        <v>event_team_player_1</v>
      </c>
      <c r="BS2500">
        <f>COUNTIFS(S$3:S2500,"="&amp;S2500,AI$3:AI2500,"="&amp;AI2500)</f>
        <v>1</v>
      </c>
      <c r="BT2500" t="str">
        <f>IFERROR(VLOOKUP(BB2500&amp;BU2500&amp;X2500,game_rosters!U:W,3,FALSE),"")</f>
        <v>P100016</v>
      </c>
      <c r="BU2500" t="str">
        <f t="shared" si="3557"/>
        <v>Velodrome</v>
      </c>
    </row>
    <row r="2501" spans="1:73" x14ac:dyDescent="0.2">
      <c r="A2501">
        <f t="shared" ref="A2501:A2564" si="3624">IF(K2501&lt;&gt;"",1,IF(D2501="x","x",""))</f>
        <v>1</v>
      </c>
      <c r="I2501" s="44">
        <v>39</v>
      </c>
      <c r="K2501" t="s">
        <v>241</v>
      </c>
      <c r="S2501">
        <v>1290</v>
      </c>
      <c r="T2501">
        <v>197</v>
      </c>
      <c r="W2501" t="s">
        <v>735</v>
      </c>
      <c r="X2501">
        <v>39</v>
      </c>
      <c r="Z2501">
        <v>1</v>
      </c>
      <c r="AA2501">
        <f t="shared" si="3581"/>
        <v>2290</v>
      </c>
      <c r="AB2501">
        <f t="shared" si="3582"/>
        <v>9197</v>
      </c>
      <c r="AC2501">
        <f t="shared" si="3620"/>
        <v>9197</v>
      </c>
      <c r="AD2501" s="6">
        <v>3</v>
      </c>
      <c r="AE2501" t="s">
        <v>746</v>
      </c>
      <c r="AF2501" t="s">
        <v>413</v>
      </c>
      <c r="AG2501" t="s">
        <v>754</v>
      </c>
      <c r="AH2501" t="s">
        <v>900</v>
      </c>
      <c r="AI2501" t="str">
        <f t="shared" ref="AI2501:AI2564" si="3625">IF(Z2501="x","",IF(Z2501=1,"e","o"))</f>
        <v>e</v>
      </c>
      <c r="AJ2501" t="str">
        <f t="shared" ref="AJ2501:AJ2564" si="3626">IF($J2501&lt;&gt;"",$J2501,IF($AC2501=$AC2500,AJ2500,""))</f>
        <v/>
      </c>
      <c r="AK2501" t="str">
        <f t="shared" ref="AK2501:AK2564" si="3627">IF($J2501&lt;&gt;"",$J2501,IF($AC2501=$AC2500,AK2500,""))</f>
        <v/>
      </c>
      <c r="AL2501" t="str">
        <f t="shared" ref="AL2501:AL2564" si="3628">IF($W2501="","",IF($AJ2501="","",IF($W2501="h",$AJ2501,IF($AJ2501="n","n",IF(AND($W2501="a",$AJ2501="d"),"o",IF(AND($W2501="a",$AJ2501="o"),"d"))))))</f>
        <v/>
      </c>
      <c r="AM2501" t="str">
        <f t="shared" ref="AM2501:AM2564" si="3629">IF($W2501="","",IF(J2501="","",IF(AL2501="n","n",IF(AL2501="d","o",IF(AL2501="o","d","")))))</f>
        <v/>
      </c>
      <c r="AN2501" t="str">
        <f t="shared" ref="AN2501:AN2564" si="3630">IF(AO2501="H","Home",IF(AO2501="A","Away",""))</f>
        <v>Home</v>
      </c>
      <c r="AO2501" t="str">
        <f t="shared" ref="AO2501:AO2564" si="3631">IF($W2501&lt;&gt;"",$W2501,IF($AC2501=$AC2500,AO2500,""))</f>
        <v>h</v>
      </c>
      <c r="AP2501" t="str">
        <f t="shared" ref="AP2501:AP2564" si="3632">IF(AL2501&lt;&gt;"",AL2501,IF($AC2501=$AC2500,AP2500,""))</f>
        <v/>
      </c>
      <c r="AQ2501" t="str">
        <f t="shared" ref="AQ2501:AQ2564" si="3633">IF(AM2501&lt;&gt;"",AM2501,IF($AC2501=$AC2500,AQ2500,""))</f>
        <v/>
      </c>
      <c r="AR2501" t="str">
        <f t="shared" ref="AR2501:AR2564" si="3634">IF(AN2501&lt;&gt;"",AN2501,IF($AC2501=$AC2500,AR2500,""))</f>
        <v>Home</v>
      </c>
      <c r="AS2501" t="str">
        <f t="shared" ref="AS2501:AS2564" si="3635">IF(AO2501&lt;&gt;"",AO2501,IF($AC2501=$AC2500,AS2500,""))</f>
        <v>h</v>
      </c>
      <c r="AT2501" t="str">
        <f t="shared" ref="AT2501:AT2564" si="3636">IF(AND(AI2501="e",OR(BE2501="Save",BF2501="Turnover_Takeaway",BF2501="Play_Defensive")),"Defensive",IF(AND(AI2501="o",OR(BE2501="Save",BF2501="Turnover_Takeaway",BF2501="Play_Defensive")),"Offensive",IF(OR(BE2501="Deadice",BE2501="Stoppage",BE2501="Intermission"),"",IF(AI2501="e","Offensive",IF(AI2501="o","Defensive","")))))</f>
        <v/>
      </c>
      <c r="AU2501" t="str">
        <f t="shared" ref="AU2501:AU2564" si="3637">IF(U2501&lt;&gt;"",U2501+5000,"")</f>
        <v/>
      </c>
      <c r="AV2501" t="str">
        <f t="shared" ref="AV2501:AV2564" si="3638">IF(V2501&lt;&gt;"",V2501+6000,"")</f>
        <v/>
      </c>
      <c r="AW2501" t="str" cm="1">
        <f t="array" ref="AW2501">IFERROR(IF(O2501&lt;&gt;"",O2501,IF(OR($S2501="",$T2501=""),"",IF(O2501&lt;&gt;"",O2501,IF($T2501&lt;&gt;"",_xlfn._xlws.FILTER(O:O,($BU:$BU=$BU2501)*($I:$I=$I2501)*($T:$T=$T2501)*($S:$S=_xlfn.MINIFS($S:$S,$T:$T,"="&amp;$T2501)),"")))))&amp;"",IF(O2501="","",""))&amp;""</f>
        <v/>
      </c>
      <c r="AX2501" t="str" cm="1">
        <f t="array" ref="AX2501">IFERROR(IF(P2501&lt;&gt;"",P2501,IF(OR($S2501="",$T2501=""),"",IF($T2501&lt;&gt;"",_xlfn._xlws.FILTER(P:P,($BU:$BU=$BU2501)*($I:$I=$I2501)*($T:$T=$T2501)*($S:$S=_xlfn.MINIFS($S:$S,$T:$T,"="&amp;$T2501)),""))))&amp;"",IF(P2501="","",""))&amp;""</f>
        <v/>
      </c>
      <c r="AY2501" t="str" cm="1">
        <f t="array" ref="AY2501">IFERROR(IF(Q2501&lt;&gt;"",Q2501,IF(OR($S2501="",$T2501=""),"",IF($T2501&lt;&gt;"",_xlfn._xlws.FILTER(Q:Q,($BU:$BU=$BU2501)*($I:$I=$I2501)*($T:$T=$T2501)*($S:$S=_xlfn.MINIFS($S:$S,$T:$T,"="&amp;$T2501)),""))))&amp;"",IF(Q2501="","",""))&amp;""</f>
        <v/>
      </c>
      <c r="AZ2501" t="str" cm="1">
        <f t="array" ref="AZ2501">IFERROR(IF(R2501&lt;&gt;"",R2501,IF(OR($S2501="",$T2501=""),"",IF($T2501&lt;&gt;"",_xlfn._xlws.FILTER(R:R,($BU:$BU=$BU2501)*($I:$I=$I2501)*($T:$T=$T2501)*($S:$S=_xlfn.MINIFS($S:$S,$T:$T,"="&amp;$T2501)),""))))&amp;"",IF(R2501="","",""))&amp;""</f>
        <v/>
      </c>
      <c r="BA2501" s="6">
        <f t="shared" ref="BA2501:BA2564" si="3639">IF(OR(L2501="Zone_Entry",L2501="Zone_Exit"),BA2500+1,BA2500)</f>
        <v>216</v>
      </c>
      <c r="BB2501">
        <f t="shared" ref="BB2501:BD2501" si="3640">BB2500</f>
        <v>18987</v>
      </c>
      <c r="BC2501" t="str">
        <f t="shared" si="3640"/>
        <v>Velodrome</v>
      </c>
      <c r="BD2501" t="str">
        <f t="shared" si="3640"/>
        <v>Outlaws</v>
      </c>
      <c r="BE2501" t="s">
        <v>241</v>
      </c>
      <c r="BF2501" t="s">
        <v>756</v>
      </c>
      <c r="BI2501" cm="1">
        <f t="array" aca="1" ref="BI2501" ca="1">IFERROR(_xlfn._xlws.FILTER(shifts!A:A,(shifts!B:B=events!AD2501)*(shifts!AG:AG&gt;=events!BK2501)*(shifts!AH:AH&lt;=events!BL2501)),BI2500)</f>
        <v>88</v>
      </c>
      <c r="BJ2501" s="15">
        <f t="shared" ref="BJ2501:BJ2564" si="3641">IF(AND(AG2501="",AH2501=""),0,((AE2501*60)+AF2501)-((AG2501*60)+AH2501))</f>
        <v>15</v>
      </c>
      <c r="BK2501">
        <f t="shared" ref="BK2501:BK2564" si="3642">(AE2501*60)+AF2501</f>
        <v>720</v>
      </c>
      <c r="BL2501">
        <f t="shared" ref="BL2501:BL2564" si="3643">IF(AND(AG2501="",AH2501=""),BK2501,((AG2501*60)+AH2501))</f>
        <v>705</v>
      </c>
      <c r="BM2501" s="15">
        <f>SUMIFS(BJ$2:BJ2501,K$2:K2501,"=Intermission")+SUMIFS(BJ$2:BJ2501,K$2:K2501,"=Timeout")</f>
        <v>143</v>
      </c>
      <c r="BN2501">
        <f t="shared" ref="BN2501:BN2564" si="3644">IF(AD2501=1,0,IF(AD2501=2,1080+BM2501,IF(AD2501=3,(1080*2)+BM2501,0)))</f>
        <v>2303</v>
      </c>
      <c r="BO2501" s="19">
        <f t="shared" ref="BO2501:BO2564" si="3645">IF(K2501="Intermission",BO2500,((1080)-((AE2501*60)+AF2501))+BN2501)</f>
        <v>2663</v>
      </c>
      <c r="BP2501">
        <f t="shared" ref="BP2501:BP2564" si="3646">IF(BO2501&lt;5,0,BO2501-5)</f>
        <v>2658</v>
      </c>
      <c r="BQ2501" s="17">
        <f t="shared" ref="BQ2501:BQ2564" si="3647">BP2501+BJ2501+5</f>
        <v>2678</v>
      </c>
      <c r="BR2501" t="str">
        <f t="shared" ref="BR2501:BR2564" si="3648">IF(AI2501="e","event_team_player_"&amp;BS2501,IF(AI2501="o","opp_team_player_"&amp;BS2501,""))</f>
        <v>event_team_player_1</v>
      </c>
      <c r="BS2501">
        <f>COUNTIFS(S$3:S2501,"="&amp;S2501,AI$3:AI2501,"="&amp;AI2501)</f>
        <v>1</v>
      </c>
      <c r="BT2501" t="str">
        <f>IFERROR(VLOOKUP(BB2501&amp;BU2501&amp;X2501,game_rosters!U:W,3,FALSE),"")</f>
        <v>P100016</v>
      </c>
      <c r="BU2501" t="str">
        <f t="shared" ref="BU2501:BU2564" si="3649">IF(AR2501="","",IF(AND(AR2501="Away",AI2501="e"),BD2501,IF(AND(AR2501="Home",AI2501="e"),BC2501,IF(AND(AR2501="Away",AI2501="o"),BC2501,IF(AND(AR2501="Home",AI2501="o"),BD2501)))))</f>
        <v>Velodrome</v>
      </c>
    </row>
    <row r="2502" spans="1:73" x14ac:dyDescent="0.2">
      <c r="A2502">
        <f t="shared" si="3624"/>
        <v>1</v>
      </c>
      <c r="I2502" s="44">
        <v>77</v>
      </c>
      <c r="K2502" t="s">
        <v>5</v>
      </c>
      <c r="L2502" t="s">
        <v>236</v>
      </c>
      <c r="S2502">
        <v>1291</v>
      </c>
      <c r="T2502" t="s">
        <v>756</v>
      </c>
      <c r="W2502" t="s">
        <v>735</v>
      </c>
      <c r="X2502">
        <v>77</v>
      </c>
      <c r="Z2502">
        <v>1</v>
      </c>
      <c r="AA2502">
        <f t="shared" si="3581"/>
        <v>2291</v>
      </c>
      <c r="AB2502" t="str">
        <f t="shared" si="3582"/>
        <v/>
      </c>
      <c r="AC2502">
        <f t="shared" si="3620"/>
        <v>2291</v>
      </c>
      <c r="AD2502" s="6">
        <v>3</v>
      </c>
      <c r="AE2502" t="s">
        <v>754</v>
      </c>
      <c r="AF2502" t="s">
        <v>900</v>
      </c>
      <c r="AG2502" t="s">
        <v>756</v>
      </c>
      <c r="AH2502" t="s">
        <v>756</v>
      </c>
      <c r="AI2502" t="str">
        <f t="shared" si="3625"/>
        <v>e</v>
      </c>
      <c r="AJ2502" t="str">
        <f t="shared" si="3626"/>
        <v/>
      </c>
      <c r="AK2502" t="str">
        <f t="shared" si="3627"/>
        <v/>
      </c>
      <c r="AL2502" t="str">
        <f t="shared" si="3628"/>
        <v/>
      </c>
      <c r="AM2502" t="str">
        <f t="shared" si="3629"/>
        <v/>
      </c>
      <c r="AN2502" t="str">
        <f t="shared" si="3630"/>
        <v>Home</v>
      </c>
      <c r="AO2502" t="str">
        <f t="shared" si="3631"/>
        <v>h</v>
      </c>
      <c r="AP2502" t="str">
        <f t="shared" si="3632"/>
        <v/>
      </c>
      <c r="AQ2502" t="str">
        <f t="shared" si="3633"/>
        <v/>
      </c>
      <c r="AR2502" t="str">
        <f t="shared" si="3634"/>
        <v>Home</v>
      </c>
      <c r="AS2502" t="str">
        <f t="shared" si="3635"/>
        <v>h</v>
      </c>
      <c r="AT2502" t="str">
        <f t="shared" si="3636"/>
        <v>Offensive</v>
      </c>
      <c r="AU2502" t="str">
        <f t="shared" si="3637"/>
        <v/>
      </c>
      <c r="AV2502" t="str">
        <f t="shared" si="3638"/>
        <v/>
      </c>
      <c r="AW2502" t="str" cm="1">
        <f t="array" ref="AW2502">IFERROR(IF(O2502&lt;&gt;"",O2502,IF(OR($S2502="",$T2502=""),"",IF(O2502&lt;&gt;"",O2502,IF($T2502&lt;&gt;"",_xlfn._xlws.FILTER(O:O,($BU:$BU=$BU2502)*($I:$I=$I2502)*($T:$T=$T2502)*($S:$S=_xlfn.MINIFS($S:$S,$T:$T,"="&amp;$T2502)),"")))))&amp;"",IF(O2502="","",""))&amp;""</f>
        <v/>
      </c>
      <c r="AX2502" t="str" cm="1">
        <f t="array" ref="AX2502">IFERROR(IF(P2502&lt;&gt;"",P2502,IF(OR($S2502="",$T2502=""),"",IF($T2502&lt;&gt;"",_xlfn._xlws.FILTER(P:P,($BU:$BU=$BU2502)*($I:$I=$I2502)*($T:$T=$T2502)*($S:$S=_xlfn.MINIFS($S:$S,$T:$T,"="&amp;$T2502)),""))))&amp;"",IF(P2502="","",""))&amp;""</f>
        <v/>
      </c>
      <c r="AY2502" t="str" cm="1">
        <f t="array" ref="AY2502">IFERROR(IF(Q2502&lt;&gt;"",Q2502,IF(OR($S2502="",$T2502=""),"",IF($T2502&lt;&gt;"",_xlfn._xlws.FILTER(Q:Q,($BU:$BU=$BU2502)*($I:$I=$I2502)*($T:$T=$T2502)*($S:$S=_xlfn.MINIFS($S:$S,$T:$T,"="&amp;$T2502)),""))))&amp;"",IF(Q2502="","",""))&amp;""</f>
        <v/>
      </c>
      <c r="AZ2502" t="str" cm="1">
        <f t="array" ref="AZ2502">IFERROR(IF(R2502&lt;&gt;"",R2502,IF(OR($S2502="",$T2502=""),"",IF($T2502&lt;&gt;"",_xlfn._xlws.FILTER(R:R,($BU:$BU=$BU2502)*($I:$I=$I2502)*($T:$T=$T2502)*($S:$S=_xlfn.MINIFS($S:$S,$T:$T,"="&amp;$T2502)),""))))&amp;"",IF(R2502="","",""))&amp;""</f>
        <v/>
      </c>
      <c r="BA2502" s="6">
        <f t="shared" si="3639"/>
        <v>216</v>
      </c>
      <c r="BB2502">
        <f t="shared" ref="BB2502:BD2502" si="3650">BB2501</f>
        <v>18987</v>
      </c>
      <c r="BC2502" t="str">
        <f t="shared" si="3650"/>
        <v>Velodrome</v>
      </c>
      <c r="BD2502" t="str">
        <f t="shared" si="3650"/>
        <v>Outlaws</v>
      </c>
      <c r="BE2502" t="s">
        <v>5</v>
      </c>
      <c r="BF2502" t="s">
        <v>236</v>
      </c>
      <c r="BI2502" cm="1">
        <f t="array" aca="1" ref="BI2502" ca="1">IFERROR(_xlfn._xlws.FILTER(shifts!A:A,(shifts!B:B=events!AD2502)*(shifts!AG:AG&gt;=events!BK2502)*(shifts!AH:AH&lt;=events!BL2502)),BI2501)</f>
        <v>88</v>
      </c>
      <c r="BJ2502" s="15">
        <f t="shared" si="3641"/>
        <v>0</v>
      </c>
      <c r="BK2502">
        <f t="shared" si="3642"/>
        <v>705</v>
      </c>
      <c r="BL2502">
        <f t="shared" si="3643"/>
        <v>705</v>
      </c>
      <c r="BM2502" s="15">
        <f>SUMIFS(BJ$2:BJ2502,K$2:K2502,"=Intermission")+SUMIFS(BJ$2:BJ2502,K$2:K2502,"=Timeout")</f>
        <v>143</v>
      </c>
      <c r="BN2502">
        <f t="shared" si="3644"/>
        <v>2303</v>
      </c>
      <c r="BO2502" s="19">
        <f t="shared" si="3645"/>
        <v>2678</v>
      </c>
      <c r="BP2502">
        <f t="shared" si="3646"/>
        <v>2673</v>
      </c>
      <c r="BQ2502" s="17">
        <f t="shared" si="3647"/>
        <v>2678</v>
      </c>
      <c r="BR2502" t="str">
        <f t="shared" si="3648"/>
        <v>event_team_player_1</v>
      </c>
      <c r="BS2502">
        <f>COUNTIFS(S$3:S2502,"="&amp;S2502,AI$3:AI2502,"="&amp;AI2502)</f>
        <v>1</v>
      </c>
      <c r="BT2502" t="str">
        <f>IFERROR(VLOOKUP(BB2502&amp;BU2502&amp;X2502,game_rosters!U:W,3,FALSE),"")</f>
        <v>P100185</v>
      </c>
      <c r="BU2502" t="s">
        <v>960</v>
      </c>
    </row>
    <row r="2503" spans="1:73" x14ac:dyDescent="0.2">
      <c r="A2503" t="str">
        <f t="shared" si="3624"/>
        <v/>
      </c>
      <c r="I2503" s="44">
        <v>44</v>
      </c>
      <c r="S2503">
        <v>1291</v>
      </c>
      <c r="T2503" t="s">
        <v>756</v>
      </c>
      <c r="X2503">
        <v>44</v>
      </c>
      <c r="Z2503">
        <v>1</v>
      </c>
      <c r="AA2503">
        <f t="shared" si="3581"/>
        <v>2291</v>
      </c>
      <c r="AB2503" t="str">
        <f t="shared" si="3582"/>
        <v/>
      </c>
      <c r="AC2503">
        <f t="shared" si="3620"/>
        <v>2291</v>
      </c>
      <c r="AD2503" s="6">
        <v>3</v>
      </c>
      <c r="AE2503" t="s">
        <v>754</v>
      </c>
      <c r="AF2503" t="s">
        <v>900</v>
      </c>
      <c r="AG2503" t="s">
        <v>756</v>
      </c>
      <c r="AH2503" t="s">
        <v>756</v>
      </c>
      <c r="AI2503" t="str">
        <f t="shared" si="3625"/>
        <v>e</v>
      </c>
      <c r="AJ2503" t="str">
        <f t="shared" si="3626"/>
        <v/>
      </c>
      <c r="AK2503" t="str">
        <f t="shared" si="3627"/>
        <v/>
      </c>
      <c r="AL2503" t="str">
        <f t="shared" si="3628"/>
        <v/>
      </c>
      <c r="AM2503" t="str">
        <f t="shared" si="3629"/>
        <v/>
      </c>
      <c r="AN2503" t="str">
        <f t="shared" si="3630"/>
        <v>Home</v>
      </c>
      <c r="AO2503" t="str">
        <f t="shared" si="3631"/>
        <v>h</v>
      </c>
      <c r="AP2503" t="str">
        <f t="shared" si="3632"/>
        <v/>
      </c>
      <c r="AQ2503" t="str">
        <f t="shared" si="3633"/>
        <v/>
      </c>
      <c r="AR2503" t="str">
        <f t="shared" si="3634"/>
        <v>Home</v>
      </c>
      <c r="AS2503" t="str">
        <f t="shared" si="3635"/>
        <v>h</v>
      </c>
      <c r="AT2503" t="str">
        <f t="shared" si="3636"/>
        <v>Offensive</v>
      </c>
      <c r="AU2503" t="str">
        <f t="shared" si="3637"/>
        <v/>
      </c>
      <c r="AV2503" t="str">
        <f t="shared" si="3638"/>
        <v/>
      </c>
      <c r="AW2503" t="str" cm="1">
        <f t="array" ref="AW2503">IFERROR(IF(O2503&lt;&gt;"",O2503,IF(OR($S2503="",$T2503=""),"",IF(O2503&lt;&gt;"",O2503,IF($T2503&lt;&gt;"",_xlfn._xlws.FILTER(O:O,($BU:$BU=$BU2503)*($I:$I=$I2503)*($T:$T=$T2503)*($S:$S=_xlfn.MINIFS($S:$S,$T:$T,"="&amp;$T2503)),"")))))&amp;"",IF(O2503="","",""))&amp;""</f>
        <v/>
      </c>
      <c r="AX2503" t="str" cm="1">
        <f t="array" ref="AX2503">IFERROR(IF(P2503&lt;&gt;"",P2503,IF(OR($S2503="",$T2503=""),"",IF($T2503&lt;&gt;"",_xlfn._xlws.FILTER(P:P,($BU:$BU=$BU2503)*($I:$I=$I2503)*($T:$T=$T2503)*($S:$S=_xlfn.MINIFS($S:$S,$T:$T,"="&amp;$T2503)),""))))&amp;"",IF(P2503="","",""))&amp;""</f>
        <v/>
      </c>
      <c r="AY2503" t="str" cm="1">
        <f t="array" ref="AY2503">IFERROR(IF(Q2503&lt;&gt;"",Q2503,IF(OR($S2503="",$T2503=""),"",IF($T2503&lt;&gt;"",_xlfn._xlws.FILTER(Q:Q,($BU:$BU=$BU2503)*($I:$I=$I2503)*($T:$T=$T2503)*($S:$S=_xlfn.MINIFS($S:$S,$T:$T,"="&amp;$T2503)),""))))&amp;"",IF(Q2503="","",""))&amp;""</f>
        <v/>
      </c>
      <c r="AZ2503" t="str" cm="1">
        <f t="array" ref="AZ2503">IFERROR(IF(R2503&lt;&gt;"",R2503,IF(OR($S2503="",$T2503=""),"",IF($T2503&lt;&gt;"",_xlfn._xlws.FILTER(R:R,($BU:$BU=$BU2503)*($I:$I=$I2503)*($T:$T=$T2503)*($S:$S=_xlfn.MINIFS($S:$S,$T:$T,"="&amp;$T2503)),""))))&amp;"",IF(R2503="","",""))&amp;""</f>
        <v/>
      </c>
      <c r="BA2503" s="6">
        <f t="shared" si="3639"/>
        <v>216</v>
      </c>
      <c r="BB2503">
        <f t="shared" ref="BB2503:BD2503" si="3651">BB2502</f>
        <v>18987</v>
      </c>
      <c r="BC2503" t="str">
        <f t="shared" si="3651"/>
        <v>Velodrome</v>
      </c>
      <c r="BD2503" t="str">
        <f t="shared" si="3651"/>
        <v>Outlaws</v>
      </c>
      <c r="BE2503" t="s">
        <v>5</v>
      </c>
      <c r="BF2503" t="s">
        <v>236</v>
      </c>
      <c r="BI2503" cm="1">
        <f t="array" aca="1" ref="BI2503" ca="1">IFERROR(_xlfn._xlws.FILTER(shifts!A:A,(shifts!B:B=events!AD2503)*(shifts!AG:AG&gt;=events!BK2503)*(shifts!AH:AH&lt;=events!BL2503)),BI2502)</f>
        <v>88</v>
      </c>
      <c r="BJ2503" s="15">
        <f t="shared" si="3641"/>
        <v>0</v>
      </c>
      <c r="BK2503">
        <f t="shared" si="3642"/>
        <v>705</v>
      </c>
      <c r="BL2503">
        <f t="shared" si="3643"/>
        <v>705</v>
      </c>
      <c r="BM2503" s="15">
        <f>SUMIFS(BJ$2:BJ2503,K$2:K2503,"=Intermission")+SUMIFS(BJ$2:BJ2503,K$2:K2503,"=Timeout")</f>
        <v>143</v>
      </c>
      <c r="BN2503">
        <f t="shared" si="3644"/>
        <v>2303</v>
      </c>
      <c r="BO2503" s="19">
        <f t="shared" si="3645"/>
        <v>2678</v>
      </c>
      <c r="BP2503">
        <f t="shared" si="3646"/>
        <v>2673</v>
      </c>
      <c r="BQ2503" s="17">
        <f t="shared" si="3647"/>
        <v>2678</v>
      </c>
      <c r="BR2503" t="str">
        <f t="shared" si="3648"/>
        <v>event_team_player_2</v>
      </c>
      <c r="BS2503">
        <f>COUNTIFS(S$3:S2503,"="&amp;S2503,AI$3:AI2503,"="&amp;AI2503)</f>
        <v>2</v>
      </c>
      <c r="BT2503" t="str">
        <f>IFERROR(VLOOKUP(BB2503&amp;BU2503&amp;X2503,game_rosters!U:W,3,FALSE),"")</f>
        <v>P100033</v>
      </c>
      <c r="BU2503" t="s">
        <v>960</v>
      </c>
    </row>
    <row r="2504" spans="1:73" x14ac:dyDescent="0.2">
      <c r="A2504" t="str">
        <f t="shared" si="3624"/>
        <v/>
      </c>
      <c r="I2504" s="44">
        <v>42</v>
      </c>
      <c r="S2504">
        <v>1291</v>
      </c>
      <c r="T2504" t="s">
        <v>756</v>
      </c>
      <c r="X2504">
        <v>42</v>
      </c>
      <c r="AA2504">
        <f t="shared" si="3581"/>
        <v>2291</v>
      </c>
      <c r="AB2504" t="str">
        <f t="shared" si="3582"/>
        <v/>
      </c>
      <c r="AC2504">
        <f t="shared" si="3620"/>
        <v>2291</v>
      </c>
      <c r="AD2504" s="6">
        <v>3</v>
      </c>
      <c r="AE2504" t="s">
        <v>754</v>
      </c>
      <c r="AF2504" t="s">
        <v>900</v>
      </c>
      <c r="AG2504" t="s">
        <v>756</v>
      </c>
      <c r="AH2504" t="s">
        <v>756</v>
      </c>
      <c r="AI2504" t="str">
        <f t="shared" si="3625"/>
        <v>o</v>
      </c>
      <c r="AJ2504" t="str">
        <f t="shared" si="3626"/>
        <v/>
      </c>
      <c r="AK2504" t="str">
        <f t="shared" si="3627"/>
        <v/>
      </c>
      <c r="AL2504" t="str">
        <f t="shared" si="3628"/>
        <v/>
      </c>
      <c r="AM2504" t="str">
        <f t="shared" si="3629"/>
        <v/>
      </c>
      <c r="AN2504" t="str">
        <f t="shared" si="3630"/>
        <v>Home</v>
      </c>
      <c r="AO2504" t="str">
        <f t="shared" si="3631"/>
        <v>h</v>
      </c>
      <c r="AP2504" t="str">
        <f t="shared" si="3632"/>
        <v/>
      </c>
      <c r="AQ2504" t="str">
        <f t="shared" si="3633"/>
        <v/>
      </c>
      <c r="AR2504" t="str">
        <f t="shared" si="3634"/>
        <v>Home</v>
      </c>
      <c r="AS2504" t="str">
        <f t="shared" si="3635"/>
        <v>h</v>
      </c>
      <c r="AT2504" t="str">
        <f t="shared" si="3636"/>
        <v>Defensive</v>
      </c>
      <c r="AU2504" t="str">
        <f t="shared" si="3637"/>
        <v/>
      </c>
      <c r="AV2504" t="str">
        <f t="shared" si="3638"/>
        <v/>
      </c>
      <c r="AW2504" t="str" cm="1">
        <f t="array" ref="AW2504">IFERROR(IF(O2504&lt;&gt;"",O2504,IF(OR($S2504="",$T2504=""),"",IF(O2504&lt;&gt;"",O2504,IF($T2504&lt;&gt;"",_xlfn._xlws.FILTER(O:O,($BU:$BU=$BU2504)*($I:$I=$I2504)*($T:$T=$T2504)*($S:$S=_xlfn.MINIFS($S:$S,$T:$T,"="&amp;$T2504)),"")))))&amp;"",IF(O2504="","",""))&amp;""</f>
        <v/>
      </c>
      <c r="AX2504" t="str" cm="1">
        <f t="array" ref="AX2504">IFERROR(IF(P2504&lt;&gt;"",P2504,IF(OR($S2504="",$T2504=""),"",IF($T2504&lt;&gt;"",_xlfn._xlws.FILTER(P:P,($BU:$BU=$BU2504)*($I:$I=$I2504)*($T:$T=$T2504)*($S:$S=_xlfn.MINIFS($S:$S,$T:$T,"="&amp;$T2504)),""))))&amp;"",IF(P2504="","",""))&amp;""</f>
        <v/>
      </c>
      <c r="AY2504" t="str" cm="1">
        <f t="array" ref="AY2504">IFERROR(IF(Q2504&lt;&gt;"",Q2504,IF(OR($S2504="",$T2504=""),"",IF($T2504&lt;&gt;"",_xlfn._xlws.FILTER(Q:Q,($BU:$BU=$BU2504)*($I:$I=$I2504)*($T:$T=$T2504)*($S:$S=_xlfn.MINIFS($S:$S,$T:$T,"="&amp;$T2504)),""))))&amp;"",IF(Q2504="","",""))&amp;""</f>
        <v/>
      </c>
      <c r="AZ2504" t="str" cm="1">
        <f t="array" ref="AZ2504">IFERROR(IF(R2504&lt;&gt;"",R2504,IF(OR($S2504="",$T2504=""),"",IF($T2504&lt;&gt;"",_xlfn._xlws.FILTER(R:R,($BU:$BU=$BU2504)*($I:$I=$I2504)*($T:$T=$T2504)*($S:$S=_xlfn.MINIFS($S:$S,$T:$T,"="&amp;$T2504)),""))))&amp;"",IF(R2504="","",""))&amp;""</f>
        <v/>
      </c>
      <c r="BA2504" s="6">
        <f t="shared" si="3639"/>
        <v>216</v>
      </c>
      <c r="BB2504">
        <f t="shared" ref="BB2504:BD2504" si="3652">BB2503</f>
        <v>18987</v>
      </c>
      <c r="BC2504" t="str">
        <f t="shared" si="3652"/>
        <v>Velodrome</v>
      </c>
      <c r="BD2504" t="str">
        <f t="shared" si="3652"/>
        <v>Outlaws</v>
      </c>
      <c r="BE2504" t="s">
        <v>5</v>
      </c>
      <c r="BF2504" t="s">
        <v>236</v>
      </c>
      <c r="BI2504" cm="1">
        <f t="array" aca="1" ref="BI2504" ca="1">IFERROR(_xlfn._xlws.FILTER(shifts!A:A,(shifts!B:B=events!AD2504)*(shifts!AG:AG&gt;=events!BK2504)*(shifts!AH:AH&lt;=events!BL2504)),BI2503)</f>
        <v>88</v>
      </c>
      <c r="BJ2504" s="15">
        <f t="shared" si="3641"/>
        <v>0</v>
      </c>
      <c r="BK2504">
        <f t="shared" si="3642"/>
        <v>705</v>
      </c>
      <c r="BL2504">
        <f t="shared" si="3643"/>
        <v>705</v>
      </c>
      <c r="BM2504" s="15">
        <f>SUMIFS(BJ$2:BJ2504,K$2:K2504,"=Intermission")+SUMIFS(BJ$2:BJ2504,K$2:K2504,"=Timeout")</f>
        <v>143</v>
      </c>
      <c r="BN2504">
        <f t="shared" si="3644"/>
        <v>2303</v>
      </c>
      <c r="BO2504" s="19">
        <f t="shared" si="3645"/>
        <v>2678</v>
      </c>
      <c r="BP2504">
        <f t="shared" si="3646"/>
        <v>2673</v>
      </c>
      <c r="BQ2504" s="17">
        <f t="shared" si="3647"/>
        <v>2678</v>
      </c>
      <c r="BR2504" t="str">
        <f t="shared" si="3648"/>
        <v>opp_team_player_1</v>
      </c>
      <c r="BS2504">
        <f>COUNTIFS(S$3:S2504,"="&amp;S2504,AI$3:AI2504,"="&amp;AI2504)</f>
        <v>1</v>
      </c>
      <c r="BT2504" t="str">
        <f>IFERROR(VLOOKUP(BB2504&amp;BU2504&amp;X2504,game_rosters!U:W,3,FALSE),"")</f>
        <v>P100201</v>
      </c>
      <c r="BU2504" t="s">
        <v>521</v>
      </c>
    </row>
    <row r="2505" spans="1:73" x14ac:dyDescent="0.2">
      <c r="A2505">
        <f t="shared" si="3624"/>
        <v>1</v>
      </c>
      <c r="I2505" s="44">
        <v>44</v>
      </c>
      <c r="K2505" t="s">
        <v>6</v>
      </c>
      <c r="L2505" t="s">
        <v>205</v>
      </c>
      <c r="M2505" t="s">
        <v>51</v>
      </c>
      <c r="N2505" t="s">
        <v>595</v>
      </c>
      <c r="S2505">
        <v>1292</v>
      </c>
      <c r="T2505">
        <v>198</v>
      </c>
      <c r="W2505" t="s">
        <v>731</v>
      </c>
      <c r="X2505">
        <v>44</v>
      </c>
      <c r="Z2505">
        <v>1</v>
      </c>
      <c r="AA2505">
        <f t="shared" si="3581"/>
        <v>2292</v>
      </c>
      <c r="AB2505">
        <f t="shared" si="3582"/>
        <v>9198</v>
      </c>
      <c r="AC2505">
        <f t="shared" si="3620"/>
        <v>9198</v>
      </c>
      <c r="AD2505" s="6">
        <v>3</v>
      </c>
      <c r="AE2505" t="s">
        <v>754</v>
      </c>
      <c r="AF2505" t="s">
        <v>932</v>
      </c>
      <c r="AG2505" t="s">
        <v>756</v>
      </c>
      <c r="AH2505" t="s">
        <v>756</v>
      </c>
      <c r="AI2505" t="str">
        <f t="shared" si="3625"/>
        <v>e</v>
      </c>
      <c r="AJ2505" t="str">
        <f t="shared" si="3626"/>
        <v/>
      </c>
      <c r="AK2505" t="str">
        <f t="shared" si="3627"/>
        <v/>
      </c>
      <c r="AL2505" t="str">
        <f t="shared" si="3628"/>
        <v/>
      </c>
      <c r="AM2505" t="str">
        <f t="shared" si="3629"/>
        <v/>
      </c>
      <c r="AN2505" t="str">
        <f t="shared" si="3630"/>
        <v>Away</v>
      </c>
      <c r="AO2505" t="str">
        <f t="shared" si="3631"/>
        <v>a</v>
      </c>
      <c r="AP2505" t="str">
        <f t="shared" si="3632"/>
        <v/>
      </c>
      <c r="AQ2505" t="str">
        <f t="shared" si="3633"/>
        <v/>
      </c>
      <c r="AR2505" t="str">
        <f t="shared" si="3634"/>
        <v>Away</v>
      </c>
      <c r="AS2505" t="str">
        <f t="shared" si="3635"/>
        <v>a</v>
      </c>
      <c r="AT2505" t="str">
        <f t="shared" si="3636"/>
        <v>Offensive</v>
      </c>
      <c r="AU2505" t="str">
        <f t="shared" si="3637"/>
        <v/>
      </c>
      <c r="AV2505" t="str">
        <f t="shared" si="3638"/>
        <v/>
      </c>
      <c r="AW2505" t="str" cm="1">
        <f t="array" ref="AW2505">IFERROR(IF(O2505&lt;&gt;"",O2505,IF(OR($S2505="",$T2505=""),"",IF(O2505&lt;&gt;"",O2505,IF($T2505&lt;&gt;"",_xlfn._xlws.FILTER(O:O,($BU:$BU=$BU2505)*($I:$I=$I2505)*($T:$T=$T2505)*($S:$S=_xlfn.MINIFS($S:$S,$T:$T,"="&amp;$T2505)),"")))))&amp;"",IF(O2505="","",""))&amp;""</f>
        <v/>
      </c>
      <c r="AX2505" t="str" cm="1">
        <f t="array" ref="AX2505">IFERROR(IF(P2505&lt;&gt;"",P2505,IF(OR($S2505="",$T2505=""),"",IF($T2505&lt;&gt;"",_xlfn._xlws.FILTER(P:P,($BU:$BU=$BU2505)*($I:$I=$I2505)*($T:$T=$T2505)*($S:$S=_xlfn.MINIFS($S:$S,$T:$T,"="&amp;$T2505)),""))))&amp;"",IF(P2505="","",""))&amp;""</f>
        <v/>
      </c>
      <c r="AY2505" t="str" cm="1">
        <f t="array" ref="AY2505">IFERROR(IF(Q2505&lt;&gt;"",Q2505,IF(OR($S2505="",$T2505=""),"",IF($T2505&lt;&gt;"",_xlfn._xlws.FILTER(Q:Q,($BU:$BU=$BU2505)*($I:$I=$I2505)*($T:$T=$T2505)*($S:$S=_xlfn.MINIFS($S:$S,$T:$T,"="&amp;$T2505)),""))))&amp;"",IF(Q2505="","",""))&amp;""</f>
        <v/>
      </c>
      <c r="AZ2505" t="str" cm="1">
        <f t="array" ref="AZ2505">IFERROR(IF(R2505&lt;&gt;"",R2505,IF(OR($S2505="",$T2505=""),"",IF($T2505&lt;&gt;"",_xlfn._xlws.FILTER(R:R,($BU:$BU=$BU2505)*($I:$I=$I2505)*($T:$T=$T2505)*($S:$S=_xlfn.MINIFS($S:$S,$T:$T,"="&amp;$T2505)),""))))&amp;"",IF(R2505="","",""))&amp;""</f>
        <v/>
      </c>
      <c r="BA2505" s="6">
        <f t="shared" si="3639"/>
        <v>216</v>
      </c>
      <c r="BB2505">
        <f t="shared" ref="BB2505:BD2505" si="3653">BB2504</f>
        <v>18987</v>
      </c>
      <c r="BC2505" t="str">
        <f t="shared" si="3653"/>
        <v>Velodrome</v>
      </c>
      <c r="BD2505" t="str">
        <f t="shared" si="3653"/>
        <v>Outlaws</v>
      </c>
      <c r="BE2505" t="s">
        <v>6</v>
      </c>
      <c r="BF2505" t="s">
        <v>205</v>
      </c>
      <c r="BI2505" cm="1">
        <f t="array" aca="1" ref="BI2505" ca="1">IFERROR(_xlfn._xlws.FILTER(shifts!A:A,(shifts!B:B=events!AD2505)*(shifts!AG:AG&gt;=events!BK2505)*(shifts!AH:AH&lt;=events!BL2505)),BI2504)</f>
        <v>88</v>
      </c>
      <c r="BJ2505" s="15">
        <f t="shared" si="3641"/>
        <v>0</v>
      </c>
      <c r="BK2505">
        <f t="shared" si="3642"/>
        <v>704</v>
      </c>
      <c r="BL2505">
        <f t="shared" si="3643"/>
        <v>704</v>
      </c>
      <c r="BM2505" s="15">
        <f>SUMIFS(BJ$2:BJ2505,K$2:K2505,"=Intermission")+SUMIFS(BJ$2:BJ2505,K$2:K2505,"=Timeout")</f>
        <v>143</v>
      </c>
      <c r="BN2505">
        <f t="shared" si="3644"/>
        <v>2303</v>
      </c>
      <c r="BO2505" s="19">
        <f t="shared" si="3645"/>
        <v>2679</v>
      </c>
      <c r="BP2505">
        <f t="shared" si="3646"/>
        <v>2674</v>
      </c>
      <c r="BQ2505" s="17">
        <f t="shared" si="3647"/>
        <v>2679</v>
      </c>
      <c r="BR2505" t="str">
        <f t="shared" si="3648"/>
        <v>event_team_player_1</v>
      </c>
      <c r="BS2505">
        <f>COUNTIFS(S$3:S2505,"="&amp;S2505,AI$3:AI2505,"="&amp;AI2505)</f>
        <v>1</v>
      </c>
      <c r="BT2505" t="str">
        <f>IFERROR(VLOOKUP(BB2505&amp;BU2505&amp;X2505,game_rosters!U:W,3,FALSE),"")</f>
        <v>P100033</v>
      </c>
      <c r="BU2505" t="str">
        <f t="shared" si="3649"/>
        <v>Outlaws</v>
      </c>
    </row>
    <row r="2506" spans="1:73" x14ac:dyDescent="0.2">
      <c r="A2506" t="str">
        <f t="shared" si="3624"/>
        <v/>
      </c>
      <c r="I2506" s="44">
        <v>39</v>
      </c>
      <c r="S2506">
        <v>1292</v>
      </c>
      <c r="T2506">
        <v>198</v>
      </c>
      <c r="X2506">
        <v>39</v>
      </c>
      <c r="AA2506">
        <f t="shared" si="3581"/>
        <v>2292</v>
      </c>
      <c r="AB2506">
        <f t="shared" si="3582"/>
        <v>9198</v>
      </c>
      <c r="AC2506">
        <f t="shared" si="3620"/>
        <v>9198</v>
      </c>
      <c r="AD2506" s="6">
        <v>3</v>
      </c>
      <c r="AE2506" t="s">
        <v>754</v>
      </c>
      <c r="AF2506" t="s">
        <v>932</v>
      </c>
      <c r="AG2506" t="s">
        <v>756</v>
      </c>
      <c r="AH2506" t="s">
        <v>756</v>
      </c>
      <c r="AI2506" t="str">
        <f t="shared" si="3625"/>
        <v>o</v>
      </c>
      <c r="AJ2506" t="str">
        <f t="shared" si="3626"/>
        <v/>
      </c>
      <c r="AK2506" t="str">
        <f t="shared" si="3627"/>
        <v/>
      </c>
      <c r="AL2506" t="str">
        <f t="shared" si="3628"/>
        <v/>
      </c>
      <c r="AM2506" t="str">
        <f t="shared" si="3629"/>
        <v/>
      </c>
      <c r="AN2506" t="str">
        <f t="shared" si="3630"/>
        <v>Away</v>
      </c>
      <c r="AO2506" t="str">
        <f t="shared" si="3631"/>
        <v>a</v>
      </c>
      <c r="AP2506" t="str">
        <f t="shared" si="3632"/>
        <v/>
      </c>
      <c r="AQ2506" t="str">
        <f t="shared" si="3633"/>
        <v/>
      </c>
      <c r="AR2506" t="str">
        <f t="shared" si="3634"/>
        <v>Away</v>
      </c>
      <c r="AS2506" t="str">
        <f t="shared" si="3635"/>
        <v>a</v>
      </c>
      <c r="AT2506" t="str">
        <f t="shared" si="3636"/>
        <v>Defensive</v>
      </c>
      <c r="AU2506" t="str">
        <f t="shared" si="3637"/>
        <v/>
      </c>
      <c r="AV2506" t="str">
        <f t="shared" si="3638"/>
        <v/>
      </c>
      <c r="AW2506" t="str" cm="1">
        <f t="array" ref="AW2506">IFERROR(IF(O2506&lt;&gt;"",O2506,IF(OR($S2506="",$T2506=""),"",IF(O2506&lt;&gt;"",O2506,IF($T2506&lt;&gt;"",_xlfn._xlws.FILTER(O:O,($BU:$BU=$BU2506)*($I:$I=$I2506)*($T:$T=$T2506)*($S:$S=_xlfn.MINIFS($S:$S,$T:$T,"="&amp;$T2506)),"")))))&amp;"",IF(O2506="","",""))&amp;""</f>
        <v/>
      </c>
      <c r="AX2506" t="str" cm="1">
        <f t="array" ref="AX2506">IFERROR(IF(P2506&lt;&gt;"",P2506,IF(OR($S2506="",$T2506=""),"",IF($T2506&lt;&gt;"",_xlfn._xlws.FILTER(P:P,($BU:$BU=$BU2506)*($I:$I=$I2506)*($T:$T=$T2506)*($S:$S=_xlfn.MINIFS($S:$S,$T:$T,"="&amp;$T2506)),""))))&amp;"",IF(P2506="","",""))&amp;""</f>
        <v/>
      </c>
      <c r="AY2506" t="str" cm="1">
        <f t="array" ref="AY2506">IFERROR(IF(Q2506&lt;&gt;"",Q2506,IF(OR($S2506="",$T2506=""),"",IF($T2506&lt;&gt;"",_xlfn._xlws.FILTER(Q:Q,($BU:$BU=$BU2506)*($I:$I=$I2506)*($T:$T=$T2506)*($S:$S=_xlfn.MINIFS($S:$S,$T:$T,"="&amp;$T2506)),""))))&amp;"",IF(Q2506="","",""))&amp;""</f>
        <v/>
      </c>
      <c r="AZ2506" t="str" cm="1">
        <f t="array" ref="AZ2506">IFERROR(IF(R2506&lt;&gt;"",R2506,IF(OR($S2506="",$T2506=""),"",IF($T2506&lt;&gt;"",_xlfn._xlws.FILTER(R:R,($BU:$BU=$BU2506)*($I:$I=$I2506)*($T:$T=$T2506)*($S:$S=_xlfn.MINIFS($S:$S,$T:$T,"="&amp;$T2506)),""))))&amp;"",IF(R2506="","",""))&amp;""</f>
        <v/>
      </c>
      <c r="BA2506" s="6">
        <f t="shared" si="3639"/>
        <v>216</v>
      </c>
      <c r="BB2506">
        <f t="shared" ref="BB2506:BD2506" si="3654">BB2505</f>
        <v>18987</v>
      </c>
      <c r="BC2506" t="str">
        <f t="shared" si="3654"/>
        <v>Velodrome</v>
      </c>
      <c r="BD2506" t="str">
        <f t="shared" si="3654"/>
        <v>Outlaws</v>
      </c>
      <c r="BE2506" t="s">
        <v>6</v>
      </c>
      <c r="BF2506" t="s">
        <v>205</v>
      </c>
      <c r="BI2506" cm="1">
        <f t="array" aca="1" ref="BI2506" ca="1">IFERROR(_xlfn._xlws.FILTER(shifts!A:A,(shifts!B:B=events!AD2506)*(shifts!AG:AG&gt;=events!BK2506)*(shifts!AH:AH&lt;=events!BL2506)),BI2505)</f>
        <v>88</v>
      </c>
      <c r="BJ2506" s="15">
        <f t="shared" si="3641"/>
        <v>0</v>
      </c>
      <c r="BK2506">
        <f t="shared" si="3642"/>
        <v>704</v>
      </c>
      <c r="BL2506">
        <f t="shared" si="3643"/>
        <v>704</v>
      </c>
      <c r="BM2506" s="15">
        <f>SUMIFS(BJ$2:BJ2506,K$2:K2506,"=Intermission")+SUMIFS(BJ$2:BJ2506,K$2:K2506,"=Timeout")</f>
        <v>143</v>
      </c>
      <c r="BN2506">
        <f t="shared" si="3644"/>
        <v>2303</v>
      </c>
      <c r="BO2506" s="19">
        <f t="shared" si="3645"/>
        <v>2679</v>
      </c>
      <c r="BP2506">
        <f t="shared" si="3646"/>
        <v>2674</v>
      </c>
      <c r="BQ2506" s="17">
        <f t="shared" si="3647"/>
        <v>2679</v>
      </c>
      <c r="BR2506" t="str">
        <f t="shared" si="3648"/>
        <v>opp_team_player_1</v>
      </c>
      <c r="BS2506">
        <f>COUNTIFS(S$3:S2506,"="&amp;S2506,AI$3:AI2506,"="&amp;AI2506)</f>
        <v>1</v>
      </c>
      <c r="BT2506" t="str">
        <f>IFERROR(VLOOKUP(BB2506&amp;BU2506&amp;X2506,game_rosters!U:W,3,FALSE),"")</f>
        <v>P100016</v>
      </c>
      <c r="BU2506" t="str">
        <f t="shared" si="3649"/>
        <v>Velodrome</v>
      </c>
    </row>
    <row r="2507" spans="1:73" x14ac:dyDescent="0.2">
      <c r="A2507" t="str">
        <f t="shared" si="3624"/>
        <v/>
      </c>
      <c r="I2507" s="44">
        <v>84</v>
      </c>
      <c r="O2507" t="s">
        <v>605</v>
      </c>
      <c r="S2507">
        <v>1292</v>
      </c>
      <c r="T2507">
        <v>198</v>
      </c>
      <c r="X2507">
        <v>84</v>
      </c>
      <c r="AA2507">
        <f t="shared" si="3581"/>
        <v>2292</v>
      </c>
      <c r="AB2507">
        <f t="shared" si="3582"/>
        <v>9198</v>
      </c>
      <c r="AC2507">
        <f t="shared" si="3620"/>
        <v>9198</v>
      </c>
      <c r="AD2507" s="6">
        <v>3</v>
      </c>
      <c r="AE2507" t="s">
        <v>754</v>
      </c>
      <c r="AF2507" t="s">
        <v>932</v>
      </c>
      <c r="AG2507" t="s">
        <v>756</v>
      </c>
      <c r="AH2507" t="s">
        <v>756</v>
      </c>
      <c r="AI2507" t="str">
        <f t="shared" si="3625"/>
        <v>o</v>
      </c>
      <c r="AJ2507" t="str">
        <f t="shared" si="3626"/>
        <v/>
      </c>
      <c r="AK2507" t="str">
        <f t="shared" si="3627"/>
        <v/>
      </c>
      <c r="AL2507" t="str">
        <f t="shared" si="3628"/>
        <v/>
      </c>
      <c r="AM2507" t="str">
        <f t="shared" si="3629"/>
        <v/>
      </c>
      <c r="AN2507" t="str">
        <f t="shared" si="3630"/>
        <v>Away</v>
      </c>
      <c r="AO2507" t="str">
        <f t="shared" si="3631"/>
        <v>a</v>
      </c>
      <c r="AP2507" t="str">
        <f t="shared" si="3632"/>
        <v/>
      </c>
      <c r="AQ2507" t="str">
        <f t="shared" si="3633"/>
        <v/>
      </c>
      <c r="AR2507" t="str">
        <f t="shared" si="3634"/>
        <v>Away</v>
      </c>
      <c r="AS2507" t="str">
        <f t="shared" si="3635"/>
        <v>a</v>
      </c>
      <c r="AT2507" t="str">
        <f t="shared" si="3636"/>
        <v>Defensive</v>
      </c>
      <c r="AU2507" t="str">
        <f t="shared" si="3637"/>
        <v/>
      </c>
      <c r="AV2507" t="str">
        <f t="shared" si="3638"/>
        <v/>
      </c>
      <c r="AW2507" t="str" cm="1">
        <f t="array" ref="AW2507">IFERROR(IF(O2507&lt;&gt;"",O2507,IF(OR($S2507="",$T2507=""),"",IF(O2507&lt;&gt;"",O2507,IF($T2507&lt;&gt;"",_xlfn._xlws.FILTER(O:O,($BU:$BU=$BU2507)*($I:$I=$I2507)*($T:$T=$T2507)*($S:$S=_xlfn.MINIFS($S:$S,$T:$T,"="&amp;$T2507)),"")))))&amp;"",IF(O2507="","",""))&amp;""</f>
        <v>Defensive_PlayPass-InShotPassLane</v>
      </c>
      <c r="AX2507" t="str" cm="1">
        <f t="array" ref="AX2507">IFERROR(IF(P2507&lt;&gt;"",P2507,IF(OR($S2507="",$T2507=""),"",IF($T2507&lt;&gt;"",_xlfn._xlws.FILTER(P:P,($BU:$BU=$BU2507)*($I:$I=$I2507)*($T:$T=$T2507)*($S:$S=_xlfn.MINIFS($S:$S,$T:$T,"="&amp;$T2507)),""))))&amp;"",IF(P2507="","",""))&amp;""</f>
        <v/>
      </c>
      <c r="AY2507" t="str" cm="1">
        <f t="array" ref="AY2507">IFERROR(IF(Q2507&lt;&gt;"",Q2507,IF(OR($S2507="",$T2507=""),"",IF($T2507&lt;&gt;"",_xlfn._xlws.FILTER(Q:Q,($BU:$BU=$BU2507)*($I:$I=$I2507)*($T:$T=$T2507)*($S:$S=_xlfn.MINIFS($S:$S,$T:$T,"="&amp;$T2507)),""))))&amp;"",IF(Q2507="","",""))&amp;""</f>
        <v/>
      </c>
      <c r="AZ2507" t="str" cm="1">
        <f t="array" ref="AZ2507">IFERROR(IF(R2507&lt;&gt;"",R2507,IF(OR($S2507="",$T2507=""),"",IF($T2507&lt;&gt;"",_xlfn._xlws.FILTER(R:R,($BU:$BU=$BU2507)*($I:$I=$I2507)*($T:$T=$T2507)*($S:$S=_xlfn.MINIFS($S:$S,$T:$T,"="&amp;$T2507)),""))))&amp;"",IF(R2507="","",""))&amp;""</f>
        <v/>
      </c>
      <c r="BA2507" s="6">
        <f t="shared" si="3639"/>
        <v>216</v>
      </c>
      <c r="BB2507">
        <f t="shared" ref="BB2507:BD2507" si="3655">BB2506</f>
        <v>18987</v>
      </c>
      <c r="BC2507" t="str">
        <f t="shared" si="3655"/>
        <v>Velodrome</v>
      </c>
      <c r="BD2507" t="str">
        <f t="shared" si="3655"/>
        <v>Outlaws</v>
      </c>
      <c r="BE2507" t="s">
        <v>6</v>
      </c>
      <c r="BF2507" t="s">
        <v>205</v>
      </c>
      <c r="BI2507" cm="1">
        <f t="array" aca="1" ref="BI2507" ca="1">IFERROR(_xlfn._xlws.FILTER(shifts!A:A,(shifts!B:B=events!AD2507)*(shifts!AG:AG&gt;=events!BK2507)*(shifts!AH:AH&lt;=events!BL2507)),BI2506)</f>
        <v>88</v>
      </c>
      <c r="BJ2507" s="15">
        <f t="shared" si="3641"/>
        <v>0</v>
      </c>
      <c r="BK2507">
        <f t="shared" si="3642"/>
        <v>704</v>
      </c>
      <c r="BL2507">
        <f t="shared" si="3643"/>
        <v>704</v>
      </c>
      <c r="BM2507" s="15">
        <f>SUMIFS(BJ$2:BJ2507,K$2:K2507,"=Intermission")+SUMIFS(BJ$2:BJ2507,K$2:K2507,"=Timeout")</f>
        <v>143</v>
      </c>
      <c r="BN2507">
        <f t="shared" si="3644"/>
        <v>2303</v>
      </c>
      <c r="BO2507" s="19">
        <f t="shared" si="3645"/>
        <v>2679</v>
      </c>
      <c r="BP2507">
        <f t="shared" si="3646"/>
        <v>2674</v>
      </c>
      <c r="BQ2507" s="17">
        <f t="shared" si="3647"/>
        <v>2679</v>
      </c>
      <c r="BR2507" t="str">
        <f t="shared" si="3648"/>
        <v>opp_team_player_2</v>
      </c>
      <c r="BS2507">
        <f>COUNTIFS(S$3:S2507,"="&amp;S2507,AI$3:AI2507,"="&amp;AI2507)</f>
        <v>2</v>
      </c>
      <c r="BT2507" t="str">
        <f>IFERROR(VLOOKUP(BB2507&amp;BU2507&amp;X2507,game_rosters!U:W,3,FALSE),"")</f>
        <v>P100198</v>
      </c>
      <c r="BU2507" t="str">
        <f t="shared" si="3649"/>
        <v>Velodrome</v>
      </c>
    </row>
    <row r="2508" spans="1:73" x14ac:dyDescent="0.2">
      <c r="A2508">
        <f t="shared" si="3624"/>
        <v>1</v>
      </c>
      <c r="I2508" s="44">
        <v>39</v>
      </c>
      <c r="K2508" t="s">
        <v>15</v>
      </c>
      <c r="L2508" t="s">
        <v>179</v>
      </c>
      <c r="M2508" t="s">
        <v>97</v>
      </c>
      <c r="S2508">
        <v>1293</v>
      </c>
      <c r="T2508">
        <v>198</v>
      </c>
      <c r="W2508" t="s">
        <v>735</v>
      </c>
      <c r="X2508">
        <v>39</v>
      </c>
      <c r="Z2508">
        <v>1</v>
      </c>
      <c r="AA2508">
        <f t="shared" si="3581"/>
        <v>2293</v>
      </c>
      <c r="AB2508">
        <f t="shared" si="3582"/>
        <v>9198</v>
      </c>
      <c r="AC2508">
        <f t="shared" si="3620"/>
        <v>9198</v>
      </c>
      <c r="AD2508" s="6">
        <v>3</v>
      </c>
      <c r="AE2508" t="s">
        <v>754</v>
      </c>
      <c r="AF2508" t="s">
        <v>932</v>
      </c>
      <c r="AG2508" t="s">
        <v>756</v>
      </c>
      <c r="AH2508" t="s">
        <v>756</v>
      </c>
      <c r="AI2508" t="str">
        <f t="shared" si="3625"/>
        <v>e</v>
      </c>
      <c r="AJ2508" t="str">
        <f t="shared" si="3626"/>
        <v/>
      </c>
      <c r="AK2508" t="str">
        <f t="shared" si="3627"/>
        <v/>
      </c>
      <c r="AL2508" t="str">
        <f t="shared" si="3628"/>
        <v/>
      </c>
      <c r="AM2508" t="str">
        <f t="shared" si="3629"/>
        <v/>
      </c>
      <c r="AN2508" t="str">
        <f t="shared" si="3630"/>
        <v>Home</v>
      </c>
      <c r="AO2508" t="str">
        <f t="shared" si="3631"/>
        <v>h</v>
      </c>
      <c r="AP2508" t="str">
        <f t="shared" si="3632"/>
        <v/>
      </c>
      <c r="AQ2508" t="str">
        <f t="shared" si="3633"/>
        <v/>
      </c>
      <c r="AR2508" t="str">
        <f t="shared" si="3634"/>
        <v>Home</v>
      </c>
      <c r="AS2508" t="str">
        <f t="shared" si="3635"/>
        <v>h</v>
      </c>
      <c r="AT2508" t="str">
        <f t="shared" si="3636"/>
        <v>Defensive</v>
      </c>
      <c r="AU2508" t="str">
        <f t="shared" si="3637"/>
        <v/>
      </c>
      <c r="AV2508" t="str">
        <f t="shared" si="3638"/>
        <v/>
      </c>
      <c r="AW2508" t="str" cm="1">
        <f t="array" ref="AW2508">IFERROR(IF(O2508&lt;&gt;"",O2508,IF(OR($S2508="",$T2508=""),"",IF(O2508&lt;&gt;"",O2508,IF($T2508&lt;&gt;"",_xlfn._xlws.FILTER(O:O,($BU:$BU=$BU2508)*($I:$I=$I2508)*($T:$T=$T2508)*($S:$S=_xlfn.MINIFS($S:$S,$T:$T,"="&amp;$T2508)),"")))))&amp;"",IF(O2508="","",""))&amp;""</f>
        <v/>
      </c>
      <c r="AX2508" t="str" cm="1">
        <f t="array" ref="AX2508">IFERROR(IF(P2508&lt;&gt;"",P2508,IF(OR($S2508="",$T2508=""),"",IF($T2508&lt;&gt;"",_xlfn._xlws.FILTER(P:P,($BU:$BU=$BU2508)*($I:$I=$I2508)*($T:$T=$T2508)*($S:$S=_xlfn.MINIFS($S:$S,$T:$T,"="&amp;$T2508)),""))))&amp;"",IF(P2508="","",""))&amp;""</f>
        <v/>
      </c>
      <c r="AY2508" t="str" cm="1">
        <f t="array" ref="AY2508">IFERROR(IF(Q2508&lt;&gt;"",Q2508,IF(OR($S2508="",$T2508=""),"",IF($T2508&lt;&gt;"",_xlfn._xlws.FILTER(Q:Q,($BU:$BU=$BU2508)*($I:$I=$I2508)*($T:$T=$T2508)*($S:$S=_xlfn.MINIFS($S:$S,$T:$T,"="&amp;$T2508)),""))))&amp;"",IF(Q2508="","",""))&amp;""</f>
        <v/>
      </c>
      <c r="AZ2508" t="str" cm="1">
        <f t="array" ref="AZ2508">IFERROR(IF(R2508&lt;&gt;"",R2508,IF(OR($S2508="",$T2508=""),"",IF($T2508&lt;&gt;"",_xlfn._xlws.FILTER(R:R,($BU:$BU=$BU2508)*($I:$I=$I2508)*($T:$T=$T2508)*($S:$S=_xlfn.MINIFS($S:$S,$T:$T,"="&amp;$T2508)),""))))&amp;"",IF(R2508="","",""))&amp;""</f>
        <v/>
      </c>
      <c r="BA2508" s="6">
        <f t="shared" si="3639"/>
        <v>216</v>
      </c>
      <c r="BB2508">
        <f t="shared" ref="BB2508:BD2508" si="3656">BB2507</f>
        <v>18987</v>
      </c>
      <c r="BC2508" t="str">
        <f t="shared" si="3656"/>
        <v>Velodrome</v>
      </c>
      <c r="BD2508" t="str">
        <f t="shared" si="3656"/>
        <v>Outlaws</v>
      </c>
      <c r="BE2508" t="s">
        <v>15</v>
      </c>
      <c r="BF2508" t="s">
        <v>179</v>
      </c>
      <c r="BI2508" cm="1">
        <f t="array" aca="1" ref="BI2508" ca="1">IFERROR(_xlfn._xlws.FILTER(shifts!A:A,(shifts!B:B=events!AD2508)*(shifts!AG:AG&gt;=events!BK2508)*(shifts!AH:AH&lt;=events!BL2508)),BI2507)</f>
        <v>88</v>
      </c>
      <c r="BJ2508" s="15">
        <f t="shared" si="3641"/>
        <v>0</v>
      </c>
      <c r="BK2508">
        <f t="shared" si="3642"/>
        <v>704</v>
      </c>
      <c r="BL2508">
        <f t="shared" si="3643"/>
        <v>704</v>
      </c>
      <c r="BM2508" s="15">
        <f>SUMIFS(BJ$2:BJ2508,K$2:K2508,"=Intermission")+SUMIFS(BJ$2:BJ2508,K$2:K2508,"=Timeout")</f>
        <v>143</v>
      </c>
      <c r="BN2508">
        <f t="shared" si="3644"/>
        <v>2303</v>
      </c>
      <c r="BO2508" s="19">
        <f t="shared" si="3645"/>
        <v>2679</v>
      </c>
      <c r="BP2508">
        <f t="shared" si="3646"/>
        <v>2674</v>
      </c>
      <c r="BQ2508" s="17">
        <f t="shared" si="3647"/>
        <v>2679</v>
      </c>
      <c r="BR2508" t="str">
        <f t="shared" si="3648"/>
        <v>event_team_player_1</v>
      </c>
      <c r="BS2508">
        <f>COUNTIFS(S$3:S2508,"="&amp;S2508,AI$3:AI2508,"="&amp;AI2508)</f>
        <v>1</v>
      </c>
      <c r="BT2508" t="str">
        <f>IFERROR(VLOOKUP(BB2508&amp;BU2508&amp;X2508,game_rosters!U:W,3,FALSE),"")</f>
        <v>P100016</v>
      </c>
      <c r="BU2508" t="str">
        <f t="shared" si="3649"/>
        <v>Velodrome</v>
      </c>
    </row>
    <row r="2509" spans="1:73" x14ac:dyDescent="0.2">
      <c r="A2509" t="str">
        <f t="shared" si="3624"/>
        <v/>
      </c>
      <c r="I2509" s="44">
        <v>84</v>
      </c>
      <c r="S2509">
        <v>1293</v>
      </c>
      <c r="T2509">
        <v>198</v>
      </c>
      <c r="X2509">
        <v>84</v>
      </c>
      <c r="Z2509">
        <v>1</v>
      </c>
      <c r="AA2509">
        <f t="shared" si="3581"/>
        <v>2293</v>
      </c>
      <c r="AB2509">
        <f t="shared" si="3582"/>
        <v>9198</v>
      </c>
      <c r="AC2509">
        <f t="shared" si="3620"/>
        <v>9198</v>
      </c>
      <c r="AD2509" s="6">
        <v>3</v>
      </c>
      <c r="AE2509" t="s">
        <v>754</v>
      </c>
      <c r="AF2509" t="s">
        <v>932</v>
      </c>
      <c r="AG2509" t="s">
        <v>756</v>
      </c>
      <c r="AH2509" t="s">
        <v>756</v>
      </c>
      <c r="AI2509" t="str">
        <f t="shared" si="3625"/>
        <v>e</v>
      </c>
      <c r="AJ2509" t="str">
        <f t="shared" si="3626"/>
        <v/>
      </c>
      <c r="AK2509" t="str">
        <f t="shared" si="3627"/>
        <v/>
      </c>
      <c r="AL2509" t="str">
        <f t="shared" si="3628"/>
        <v/>
      </c>
      <c r="AM2509" t="str">
        <f t="shared" si="3629"/>
        <v/>
      </c>
      <c r="AN2509" t="str">
        <f t="shared" si="3630"/>
        <v>Home</v>
      </c>
      <c r="AO2509" t="str">
        <f t="shared" si="3631"/>
        <v>h</v>
      </c>
      <c r="AP2509" t="str">
        <f t="shared" si="3632"/>
        <v/>
      </c>
      <c r="AQ2509" t="str">
        <f t="shared" si="3633"/>
        <v/>
      </c>
      <c r="AR2509" t="str">
        <f t="shared" si="3634"/>
        <v>Home</v>
      </c>
      <c r="AS2509" t="str">
        <f t="shared" si="3635"/>
        <v>h</v>
      </c>
      <c r="AT2509" t="str">
        <f t="shared" si="3636"/>
        <v>Defensive</v>
      </c>
      <c r="AU2509" t="str">
        <f t="shared" si="3637"/>
        <v/>
      </c>
      <c r="AV2509" t="str">
        <f t="shared" si="3638"/>
        <v/>
      </c>
      <c r="AW2509" t="str" cm="1">
        <f t="array" ref="AW2509">IFERROR(IF(O2509&lt;&gt;"",O2509,IF(OR($S2509="",$T2509=""),"",IF(O2509&lt;&gt;"",O2509,IF($T2509&lt;&gt;"",_xlfn._xlws.FILTER(O:O,($BU:$BU=$BU2509)*($I:$I=$I2509)*($T:$T=$T2509)*($S:$S=_xlfn.MINIFS($S:$S,$T:$T,"="&amp;$T2509)),"")))))&amp;"",IF(O2509="","",""))&amp;""</f>
        <v>Defensive_PlayPass-InShotPassLane</v>
      </c>
      <c r="AX2509" t="str" cm="1">
        <f t="array" ref="AX2509">IFERROR(IF(P2509&lt;&gt;"",P2509,IF(OR($S2509="",$T2509=""),"",IF($T2509&lt;&gt;"",_xlfn._xlws.FILTER(P:P,($BU:$BU=$BU2509)*($I:$I=$I2509)*($T:$T=$T2509)*($S:$S=_xlfn.MINIFS($S:$S,$T:$T,"="&amp;$T2509)),""))))&amp;"",IF(P2509="","",""))&amp;""</f>
        <v/>
      </c>
      <c r="AY2509" t="str" cm="1">
        <f t="array" ref="AY2509">IFERROR(IF(Q2509&lt;&gt;"",Q2509,IF(OR($S2509="",$T2509=""),"",IF($T2509&lt;&gt;"",_xlfn._xlws.FILTER(Q:Q,($BU:$BU=$BU2509)*($I:$I=$I2509)*($T:$T=$T2509)*($S:$S=_xlfn.MINIFS($S:$S,$T:$T,"="&amp;$T2509)),""))))&amp;"",IF(Q2509="","",""))&amp;""</f>
        <v/>
      </c>
      <c r="AZ2509" t="str" cm="1">
        <f t="array" ref="AZ2509">IFERROR(IF(R2509&lt;&gt;"",R2509,IF(OR($S2509="",$T2509=""),"",IF($T2509&lt;&gt;"",_xlfn._xlws.FILTER(R:R,($BU:$BU=$BU2509)*($I:$I=$I2509)*($T:$T=$T2509)*($S:$S=_xlfn.MINIFS($S:$S,$T:$T,"="&amp;$T2509)),""))))&amp;"",IF(R2509="","",""))&amp;""</f>
        <v/>
      </c>
      <c r="BA2509" s="6">
        <f t="shared" si="3639"/>
        <v>216</v>
      </c>
      <c r="BB2509">
        <f t="shared" ref="BB2509:BD2509" si="3657">BB2508</f>
        <v>18987</v>
      </c>
      <c r="BC2509" t="str">
        <f t="shared" si="3657"/>
        <v>Velodrome</v>
      </c>
      <c r="BD2509" t="str">
        <f t="shared" si="3657"/>
        <v>Outlaws</v>
      </c>
      <c r="BE2509" t="s">
        <v>15</v>
      </c>
      <c r="BF2509" t="s">
        <v>179</v>
      </c>
      <c r="BI2509" cm="1">
        <f t="array" aca="1" ref="BI2509" ca="1">IFERROR(_xlfn._xlws.FILTER(shifts!A:A,(shifts!B:B=events!AD2509)*(shifts!AG:AG&gt;=events!BK2509)*(shifts!AH:AH&lt;=events!BL2509)),BI2508)</f>
        <v>88</v>
      </c>
      <c r="BJ2509" s="15">
        <f t="shared" si="3641"/>
        <v>0</v>
      </c>
      <c r="BK2509">
        <f t="shared" si="3642"/>
        <v>704</v>
      </c>
      <c r="BL2509">
        <f t="shared" si="3643"/>
        <v>704</v>
      </c>
      <c r="BM2509" s="15">
        <f>SUMIFS(BJ$2:BJ2509,K$2:K2509,"=Intermission")+SUMIFS(BJ$2:BJ2509,K$2:K2509,"=Timeout")</f>
        <v>143</v>
      </c>
      <c r="BN2509">
        <f t="shared" si="3644"/>
        <v>2303</v>
      </c>
      <c r="BO2509" s="19">
        <f t="shared" si="3645"/>
        <v>2679</v>
      </c>
      <c r="BP2509">
        <f t="shared" si="3646"/>
        <v>2674</v>
      </c>
      <c r="BQ2509" s="17">
        <f t="shared" si="3647"/>
        <v>2679</v>
      </c>
      <c r="BR2509" t="str">
        <f t="shared" si="3648"/>
        <v>event_team_player_2</v>
      </c>
      <c r="BS2509">
        <f>COUNTIFS(S$3:S2509,"="&amp;S2509,AI$3:AI2509,"="&amp;AI2509)</f>
        <v>2</v>
      </c>
      <c r="BT2509" t="str">
        <f>IFERROR(VLOOKUP(BB2509&amp;BU2509&amp;X2509,game_rosters!U:W,3,FALSE),"")</f>
        <v>P100198</v>
      </c>
      <c r="BU2509" t="str">
        <f t="shared" si="3649"/>
        <v>Velodrome</v>
      </c>
    </row>
    <row r="2510" spans="1:73" x14ac:dyDescent="0.2">
      <c r="A2510" t="str">
        <f t="shared" si="3624"/>
        <v/>
      </c>
      <c r="I2510" s="44">
        <v>44</v>
      </c>
      <c r="S2510">
        <v>1293</v>
      </c>
      <c r="T2510">
        <v>198</v>
      </c>
      <c r="X2510">
        <v>44</v>
      </c>
      <c r="AA2510">
        <f t="shared" si="3581"/>
        <v>2293</v>
      </c>
      <c r="AB2510">
        <f t="shared" si="3582"/>
        <v>9198</v>
      </c>
      <c r="AC2510">
        <f t="shared" si="3620"/>
        <v>9198</v>
      </c>
      <c r="AD2510" s="6">
        <v>3</v>
      </c>
      <c r="AE2510" t="s">
        <v>754</v>
      </c>
      <c r="AF2510" t="s">
        <v>932</v>
      </c>
      <c r="AG2510" t="s">
        <v>756</v>
      </c>
      <c r="AH2510" t="s">
        <v>756</v>
      </c>
      <c r="AI2510" t="str">
        <f t="shared" si="3625"/>
        <v>o</v>
      </c>
      <c r="AJ2510" t="str">
        <f t="shared" si="3626"/>
        <v/>
      </c>
      <c r="AK2510" t="str">
        <f t="shared" si="3627"/>
        <v/>
      </c>
      <c r="AL2510" t="str">
        <f t="shared" si="3628"/>
        <v/>
      </c>
      <c r="AM2510" t="str">
        <f t="shared" si="3629"/>
        <v/>
      </c>
      <c r="AN2510" t="str">
        <f t="shared" si="3630"/>
        <v>Home</v>
      </c>
      <c r="AO2510" t="str">
        <f t="shared" si="3631"/>
        <v>h</v>
      </c>
      <c r="AP2510" t="str">
        <f t="shared" si="3632"/>
        <v/>
      </c>
      <c r="AQ2510" t="str">
        <f t="shared" si="3633"/>
        <v/>
      </c>
      <c r="AR2510" t="str">
        <f t="shared" si="3634"/>
        <v>Home</v>
      </c>
      <c r="AS2510" t="str">
        <f t="shared" si="3635"/>
        <v>h</v>
      </c>
      <c r="AT2510" t="str">
        <f t="shared" si="3636"/>
        <v>Offensive</v>
      </c>
      <c r="AU2510" t="str">
        <f t="shared" si="3637"/>
        <v/>
      </c>
      <c r="AV2510" t="str">
        <f t="shared" si="3638"/>
        <v/>
      </c>
      <c r="AW2510" t="str" cm="1">
        <f t="array" ref="AW2510">IFERROR(IF(O2510&lt;&gt;"",O2510,IF(OR($S2510="",$T2510=""),"",IF(O2510&lt;&gt;"",O2510,IF($T2510&lt;&gt;"",_xlfn._xlws.FILTER(O:O,($BU:$BU=$BU2510)*($I:$I=$I2510)*($T:$T=$T2510)*($S:$S=_xlfn.MINIFS($S:$S,$T:$T,"="&amp;$T2510)),"")))))&amp;"",IF(O2510="","",""))&amp;""</f>
        <v/>
      </c>
      <c r="AX2510" t="str" cm="1">
        <f t="array" ref="AX2510">IFERROR(IF(P2510&lt;&gt;"",P2510,IF(OR($S2510="",$T2510=""),"",IF($T2510&lt;&gt;"",_xlfn._xlws.FILTER(P:P,($BU:$BU=$BU2510)*($I:$I=$I2510)*($T:$T=$T2510)*($S:$S=_xlfn.MINIFS($S:$S,$T:$T,"="&amp;$T2510)),""))))&amp;"",IF(P2510="","",""))&amp;""</f>
        <v/>
      </c>
      <c r="AY2510" t="str" cm="1">
        <f t="array" ref="AY2510">IFERROR(IF(Q2510&lt;&gt;"",Q2510,IF(OR($S2510="",$T2510=""),"",IF($T2510&lt;&gt;"",_xlfn._xlws.FILTER(Q:Q,($BU:$BU=$BU2510)*($I:$I=$I2510)*($T:$T=$T2510)*($S:$S=_xlfn.MINIFS($S:$S,$T:$T,"="&amp;$T2510)),""))))&amp;"",IF(Q2510="","",""))&amp;""</f>
        <v/>
      </c>
      <c r="AZ2510" t="str" cm="1">
        <f t="array" ref="AZ2510">IFERROR(IF(R2510&lt;&gt;"",R2510,IF(OR($S2510="",$T2510=""),"",IF($T2510&lt;&gt;"",_xlfn._xlws.FILTER(R:R,($BU:$BU=$BU2510)*($I:$I=$I2510)*($T:$T=$T2510)*($S:$S=_xlfn.MINIFS($S:$S,$T:$T,"="&amp;$T2510)),""))))&amp;"",IF(R2510="","",""))&amp;""</f>
        <v/>
      </c>
      <c r="BA2510" s="6">
        <f t="shared" si="3639"/>
        <v>216</v>
      </c>
      <c r="BB2510">
        <f t="shared" ref="BB2510:BD2510" si="3658">BB2509</f>
        <v>18987</v>
      </c>
      <c r="BC2510" t="str">
        <f t="shared" si="3658"/>
        <v>Velodrome</v>
      </c>
      <c r="BD2510" t="str">
        <f t="shared" si="3658"/>
        <v>Outlaws</v>
      </c>
      <c r="BE2510" t="s">
        <v>15</v>
      </c>
      <c r="BF2510" t="s">
        <v>179</v>
      </c>
      <c r="BI2510" cm="1">
        <f t="array" aca="1" ref="BI2510" ca="1">IFERROR(_xlfn._xlws.FILTER(shifts!A:A,(shifts!B:B=events!AD2510)*(shifts!AG:AG&gt;=events!BK2510)*(shifts!AH:AH&lt;=events!BL2510)),BI2509)</f>
        <v>88</v>
      </c>
      <c r="BJ2510" s="15">
        <f t="shared" si="3641"/>
        <v>0</v>
      </c>
      <c r="BK2510">
        <f t="shared" si="3642"/>
        <v>704</v>
      </c>
      <c r="BL2510">
        <f t="shared" si="3643"/>
        <v>704</v>
      </c>
      <c r="BM2510" s="15">
        <f>SUMIFS(BJ$2:BJ2510,K$2:K2510,"=Intermission")+SUMIFS(BJ$2:BJ2510,K$2:K2510,"=Timeout")</f>
        <v>143</v>
      </c>
      <c r="BN2510">
        <f t="shared" si="3644"/>
        <v>2303</v>
      </c>
      <c r="BO2510" s="19">
        <f t="shared" si="3645"/>
        <v>2679</v>
      </c>
      <c r="BP2510">
        <f t="shared" si="3646"/>
        <v>2674</v>
      </c>
      <c r="BQ2510" s="17">
        <f t="shared" si="3647"/>
        <v>2679</v>
      </c>
      <c r="BR2510" t="str">
        <f t="shared" si="3648"/>
        <v>opp_team_player_1</v>
      </c>
      <c r="BS2510">
        <f>COUNTIFS(S$3:S2510,"="&amp;S2510,AI$3:AI2510,"="&amp;AI2510)</f>
        <v>1</v>
      </c>
      <c r="BT2510" t="str">
        <f>IFERROR(VLOOKUP(BB2510&amp;BU2510&amp;X2510,game_rosters!U:W,3,FALSE),"")</f>
        <v>P100033</v>
      </c>
      <c r="BU2510" t="str">
        <f t="shared" si="3649"/>
        <v>Outlaws</v>
      </c>
    </row>
    <row r="2511" spans="1:73" x14ac:dyDescent="0.2">
      <c r="A2511">
        <f t="shared" si="3624"/>
        <v>1</v>
      </c>
      <c r="I2511" s="44">
        <v>39</v>
      </c>
      <c r="K2511" t="s">
        <v>231</v>
      </c>
      <c r="L2511" t="s">
        <v>232</v>
      </c>
      <c r="S2511">
        <v>1294</v>
      </c>
      <c r="T2511">
        <v>198</v>
      </c>
      <c r="W2511" t="s">
        <v>735</v>
      </c>
      <c r="X2511">
        <v>39</v>
      </c>
      <c r="Z2511">
        <v>1</v>
      </c>
      <c r="AA2511">
        <f t="shared" si="3581"/>
        <v>2294</v>
      </c>
      <c r="AB2511">
        <f t="shared" si="3582"/>
        <v>9198</v>
      </c>
      <c r="AC2511">
        <f t="shared" si="3620"/>
        <v>9198</v>
      </c>
      <c r="AD2511" s="6">
        <v>3</v>
      </c>
      <c r="AE2511" t="s">
        <v>754</v>
      </c>
      <c r="AF2511" t="s">
        <v>932</v>
      </c>
      <c r="AG2511" t="s">
        <v>756</v>
      </c>
      <c r="AH2511" t="s">
        <v>756</v>
      </c>
      <c r="AI2511" t="str">
        <f t="shared" si="3625"/>
        <v>e</v>
      </c>
      <c r="AJ2511" t="str">
        <f t="shared" si="3626"/>
        <v/>
      </c>
      <c r="AK2511" t="str">
        <f t="shared" si="3627"/>
        <v/>
      </c>
      <c r="AL2511" t="str">
        <f t="shared" si="3628"/>
        <v/>
      </c>
      <c r="AM2511" t="str">
        <f t="shared" si="3629"/>
        <v/>
      </c>
      <c r="AN2511" t="str">
        <f t="shared" si="3630"/>
        <v>Home</v>
      </c>
      <c r="AO2511" t="str">
        <f t="shared" si="3631"/>
        <v>h</v>
      </c>
      <c r="AP2511" t="str">
        <f t="shared" si="3632"/>
        <v/>
      </c>
      <c r="AQ2511" t="str">
        <f t="shared" si="3633"/>
        <v/>
      </c>
      <c r="AR2511" t="str">
        <f t="shared" si="3634"/>
        <v>Home</v>
      </c>
      <c r="AS2511" t="str">
        <f t="shared" si="3635"/>
        <v>h</v>
      </c>
      <c r="AT2511" t="str">
        <f t="shared" si="3636"/>
        <v>Offensive</v>
      </c>
      <c r="AU2511" t="str">
        <f t="shared" si="3637"/>
        <v/>
      </c>
      <c r="AV2511" t="str">
        <f t="shared" si="3638"/>
        <v/>
      </c>
      <c r="AW2511" t="str" cm="1">
        <f t="array" ref="AW2511">IFERROR(IF(O2511&lt;&gt;"",O2511,IF(OR($S2511="",$T2511=""),"",IF(O2511&lt;&gt;"",O2511,IF($T2511&lt;&gt;"",_xlfn._xlws.FILTER(O:O,($BU:$BU=$BU2511)*($I:$I=$I2511)*($T:$T=$T2511)*($S:$S=_xlfn.MINIFS($S:$S,$T:$T,"="&amp;$T2511)),"")))))&amp;"",IF(O2511="","",""))&amp;""</f>
        <v/>
      </c>
      <c r="AX2511" t="str" cm="1">
        <f t="array" ref="AX2511">IFERROR(IF(P2511&lt;&gt;"",P2511,IF(OR($S2511="",$T2511=""),"",IF($T2511&lt;&gt;"",_xlfn._xlws.FILTER(P:P,($BU:$BU=$BU2511)*($I:$I=$I2511)*($T:$T=$T2511)*($S:$S=_xlfn.MINIFS($S:$S,$T:$T,"="&amp;$T2511)),""))))&amp;"",IF(P2511="","",""))&amp;""</f>
        <v/>
      </c>
      <c r="AY2511" t="str" cm="1">
        <f t="array" ref="AY2511">IFERROR(IF(Q2511&lt;&gt;"",Q2511,IF(OR($S2511="",$T2511=""),"",IF($T2511&lt;&gt;"",_xlfn._xlws.FILTER(Q:Q,($BU:$BU=$BU2511)*($I:$I=$I2511)*($T:$T=$T2511)*($S:$S=_xlfn.MINIFS($S:$S,$T:$T,"="&amp;$T2511)),""))))&amp;"",IF(Q2511="","",""))&amp;""</f>
        <v/>
      </c>
      <c r="AZ2511" t="str" cm="1">
        <f t="array" ref="AZ2511">IFERROR(IF(R2511&lt;&gt;"",R2511,IF(OR($S2511="",$T2511=""),"",IF($T2511&lt;&gt;"",_xlfn._xlws.FILTER(R:R,($BU:$BU=$BU2511)*($I:$I=$I2511)*($T:$T=$T2511)*($S:$S=_xlfn.MINIFS($S:$S,$T:$T,"="&amp;$T2511)),""))))&amp;"",IF(R2511="","",""))&amp;""</f>
        <v/>
      </c>
      <c r="BA2511" s="6">
        <f t="shared" si="3639"/>
        <v>216</v>
      </c>
      <c r="BB2511">
        <f t="shared" ref="BB2511:BD2511" si="3659">BB2510</f>
        <v>18987</v>
      </c>
      <c r="BC2511" t="str">
        <f t="shared" si="3659"/>
        <v>Velodrome</v>
      </c>
      <c r="BD2511" t="str">
        <f t="shared" si="3659"/>
        <v>Outlaws</v>
      </c>
      <c r="BE2511" t="s">
        <v>231</v>
      </c>
      <c r="BF2511" t="s">
        <v>232</v>
      </c>
      <c r="BI2511" cm="1">
        <f t="array" aca="1" ref="BI2511" ca="1">IFERROR(_xlfn._xlws.FILTER(shifts!A:A,(shifts!B:B=events!AD2511)*(shifts!AG:AG&gt;=events!BK2511)*(shifts!AH:AH&lt;=events!BL2511)),BI2510)</f>
        <v>88</v>
      </c>
      <c r="BJ2511" s="15">
        <f t="shared" si="3641"/>
        <v>0</v>
      </c>
      <c r="BK2511">
        <f t="shared" si="3642"/>
        <v>704</v>
      </c>
      <c r="BL2511">
        <f t="shared" si="3643"/>
        <v>704</v>
      </c>
      <c r="BM2511" s="15">
        <f>SUMIFS(BJ$2:BJ2511,K$2:K2511,"=Intermission")+SUMIFS(BJ$2:BJ2511,K$2:K2511,"=Timeout")</f>
        <v>143</v>
      </c>
      <c r="BN2511">
        <f t="shared" si="3644"/>
        <v>2303</v>
      </c>
      <c r="BO2511" s="19">
        <f t="shared" si="3645"/>
        <v>2679</v>
      </c>
      <c r="BP2511">
        <f t="shared" si="3646"/>
        <v>2674</v>
      </c>
      <c r="BQ2511" s="17">
        <f t="shared" si="3647"/>
        <v>2679</v>
      </c>
      <c r="BR2511" t="str">
        <f t="shared" si="3648"/>
        <v>event_team_player_1</v>
      </c>
      <c r="BS2511">
        <f>COUNTIFS(S$3:S2511,"="&amp;S2511,AI$3:AI2511,"="&amp;AI2511)</f>
        <v>1</v>
      </c>
      <c r="BT2511" t="str">
        <f>IFERROR(VLOOKUP(BB2511&amp;BU2511&amp;X2511,game_rosters!U:W,3,FALSE),"")</f>
        <v>P100016</v>
      </c>
      <c r="BU2511" t="str">
        <f t="shared" si="3649"/>
        <v>Velodrome</v>
      </c>
    </row>
    <row r="2512" spans="1:73" x14ac:dyDescent="0.2">
      <c r="A2512">
        <f t="shared" si="3624"/>
        <v>1</v>
      </c>
      <c r="I2512" s="44">
        <v>84</v>
      </c>
      <c r="K2512" t="s">
        <v>13</v>
      </c>
      <c r="L2512" t="s">
        <v>587</v>
      </c>
      <c r="N2512" t="s">
        <v>594</v>
      </c>
      <c r="O2512" t="s">
        <v>652</v>
      </c>
      <c r="Q2512" t="s">
        <v>594</v>
      </c>
      <c r="S2512">
        <v>1295</v>
      </c>
      <c r="T2512" t="s">
        <v>756</v>
      </c>
      <c r="W2512" t="s">
        <v>735</v>
      </c>
      <c r="X2512">
        <v>84</v>
      </c>
      <c r="Z2512">
        <v>1</v>
      </c>
      <c r="AA2512">
        <f t="shared" si="3581"/>
        <v>2295</v>
      </c>
      <c r="AB2512" t="str">
        <f t="shared" si="3582"/>
        <v/>
      </c>
      <c r="AC2512">
        <f t="shared" si="3620"/>
        <v>2295</v>
      </c>
      <c r="AD2512" s="6">
        <v>3</v>
      </c>
      <c r="AE2512" t="s">
        <v>754</v>
      </c>
      <c r="AF2512" t="s">
        <v>933</v>
      </c>
      <c r="AG2512" t="s">
        <v>756</v>
      </c>
      <c r="AH2512" t="s">
        <v>756</v>
      </c>
      <c r="AI2512" t="str">
        <f t="shared" si="3625"/>
        <v>e</v>
      </c>
      <c r="AJ2512" t="str">
        <f t="shared" si="3626"/>
        <v/>
      </c>
      <c r="AK2512" t="str">
        <f t="shared" si="3627"/>
        <v/>
      </c>
      <c r="AL2512" t="str">
        <f t="shared" si="3628"/>
        <v/>
      </c>
      <c r="AM2512" t="str">
        <f t="shared" si="3629"/>
        <v/>
      </c>
      <c r="AN2512" t="str">
        <f t="shared" si="3630"/>
        <v>Home</v>
      </c>
      <c r="AO2512" t="str">
        <f t="shared" si="3631"/>
        <v>h</v>
      </c>
      <c r="AP2512" t="str">
        <f t="shared" si="3632"/>
        <v/>
      </c>
      <c r="AQ2512" t="str">
        <f t="shared" si="3633"/>
        <v/>
      </c>
      <c r="AR2512" t="str">
        <f t="shared" si="3634"/>
        <v>Home</v>
      </c>
      <c r="AS2512" t="str">
        <f t="shared" si="3635"/>
        <v>h</v>
      </c>
      <c r="AT2512" t="str">
        <f t="shared" si="3636"/>
        <v>Offensive</v>
      </c>
      <c r="AU2512" t="str">
        <f t="shared" si="3637"/>
        <v/>
      </c>
      <c r="AV2512" t="str">
        <f t="shared" si="3638"/>
        <v/>
      </c>
      <c r="AW2512" t="str" cm="1">
        <f t="array" ref="AW2512">IFERROR(IF(O2512&lt;&gt;"",O2512,IF(OR($S2512="",$T2512=""),"",IF(O2512&lt;&gt;"",O2512,IF($T2512&lt;&gt;"",_xlfn._xlws.FILTER(O:O,($BU:$BU=$BU2512)*($I:$I=$I2512)*($T:$T=$T2512)*($S:$S=_xlfn.MINIFS($S:$S,$T:$T,"="&amp;$T2512)),"")))))&amp;"",IF(O2512="","",""))&amp;""</f>
        <v>OffensivePlay_Zone-PuckRecoveryRebound</v>
      </c>
      <c r="AX2512" t="str" cm="1">
        <f t="array" ref="AX2512">IFERROR(IF(P2512&lt;&gt;"",P2512,IF(OR($S2512="",$T2512=""),"",IF($T2512&lt;&gt;"",_xlfn._xlws.FILTER(P:P,($BU:$BU=$BU2512)*($I:$I=$I2512)*($T:$T=$T2512)*($S:$S=_xlfn.MINIFS($S:$S,$T:$T,"="&amp;$T2512)),""))))&amp;"",IF(P2512="","",""))&amp;""</f>
        <v/>
      </c>
      <c r="AY2512" t="str" cm="1">
        <f t="array" ref="AY2512">IFERROR(IF(Q2512&lt;&gt;"",Q2512,IF(OR($S2512="",$T2512=""),"",IF($T2512&lt;&gt;"",_xlfn._xlws.FILTER(Q:Q,($BU:$BU=$BU2512)*($I:$I=$I2512)*($T:$T=$T2512)*($S:$S=_xlfn.MINIFS($S:$S,$T:$T,"="&amp;$T2512)),""))))&amp;"",IF(Q2512="","",""))&amp;""</f>
        <v>u</v>
      </c>
      <c r="AZ2512" t="str" cm="1">
        <f t="array" ref="AZ2512">IFERROR(IF(R2512&lt;&gt;"",R2512,IF(OR($S2512="",$T2512=""),"",IF($T2512&lt;&gt;"",_xlfn._xlws.FILTER(R:R,($BU:$BU=$BU2512)*($I:$I=$I2512)*($T:$T=$T2512)*($S:$S=_xlfn.MINIFS($S:$S,$T:$T,"="&amp;$T2512)),""))))&amp;"",IF(R2512="","",""))&amp;""</f>
        <v/>
      </c>
      <c r="BA2512" s="6">
        <f t="shared" si="3639"/>
        <v>216</v>
      </c>
      <c r="BB2512">
        <f t="shared" ref="BB2512:BD2512" si="3660">BB2511</f>
        <v>18987</v>
      </c>
      <c r="BC2512" t="str">
        <f t="shared" si="3660"/>
        <v>Velodrome</v>
      </c>
      <c r="BD2512" t="str">
        <f t="shared" si="3660"/>
        <v>Outlaws</v>
      </c>
      <c r="BE2512" t="s">
        <v>13</v>
      </c>
      <c r="BF2512" t="s">
        <v>587</v>
      </c>
      <c r="BI2512" cm="1">
        <f t="array" aca="1" ref="BI2512" ca="1">IFERROR(_xlfn._xlws.FILTER(shifts!A:A,(shifts!B:B=events!AD2512)*(shifts!AG:AG&gt;=events!BK2512)*(shifts!AH:AH&lt;=events!BL2512)),BI2511)</f>
        <v>88</v>
      </c>
      <c r="BJ2512" s="15">
        <f t="shared" si="3641"/>
        <v>0</v>
      </c>
      <c r="BK2512">
        <f t="shared" si="3642"/>
        <v>697</v>
      </c>
      <c r="BL2512">
        <f t="shared" si="3643"/>
        <v>697</v>
      </c>
      <c r="BM2512" s="15">
        <f>SUMIFS(BJ$2:BJ2512,K$2:K2512,"=Intermission")+SUMIFS(BJ$2:BJ2512,K$2:K2512,"=Timeout")</f>
        <v>143</v>
      </c>
      <c r="BN2512">
        <f t="shared" si="3644"/>
        <v>2303</v>
      </c>
      <c r="BO2512" s="19">
        <f t="shared" si="3645"/>
        <v>2686</v>
      </c>
      <c r="BP2512">
        <f t="shared" si="3646"/>
        <v>2681</v>
      </c>
      <c r="BQ2512" s="17">
        <f t="shared" si="3647"/>
        <v>2686</v>
      </c>
      <c r="BR2512" t="str">
        <f t="shared" si="3648"/>
        <v>event_team_player_1</v>
      </c>
      <c r="BS2512">
        <f>COUNTIFS(S$3:S2512,"="&amp;S2512,AI$3:AI2512,"="&amp;AI2512)</f>
        <v>1</v>
      </c>
      <c r="BT2512" t="str">
        <f>IFERROR(VLOOKUP(BB2512&amp;BU2512&amp;X2512,game_rosters!U:W,3,FALSE),"")</f>
        <v>P100198</v>
      </c>
      <c r="BU2512" t="str">
        <f t="shared" si="3649"/>
        <v>Velodrome</v>
      </c>
    </row>
    <row r="2513" spans="1:73" x14ac:dyDescent="0.2">
      <c r="A2513">
        <f t="shared" si="3624"/>
        <v>1</v>
      </c>
      <c r="I2513" s="44">
        <v>84</v>
      </c>
      <c r="K2513" t="s">
        <v>238</v>
      </c>
      <c r="L2513" t="s">
        <v>184</v>
      </c>
      <c r="M2513" t="s">
        <v>374</v>
      </c>
      <c r="N2513" t="s">
        <v>594</v>
      </c>
      <c r="O2513" t="s">
        <v>569</v>
      </c>
      <c r="Q2513" t="s">
        <v>594</v>
      </c>
      <c r="S2513">
        <v>1296</v>
      </c>
      <c r="T2513">
        <v>199</v>
      </c>
      <c r="W2513" t="s">
        <v>735</v>
      </c>
      <c r="X2513">
        <v>84</v>
      </c>
      <c r="Z2513">
        <v>1</v>
      </c>
      <c r="AA2513">
        <f t="shared" si="3581"/>
        <v>2296</v>
      </c>
      <c r="AB2513">
        <f t="shared" si="3582"/>
        <v>9199</v>
      </c>
      <c r="AC2513">
        <f t="shared" si="3620"/>
        <v>9199</v>
      </c>
      <c r="AD2513" s="6">
        <v>3</v>
      </c>
      <c r="AE2513" t="s">
        <v>754</v>
      </c>
      <c r="AF2513" t="s">
        <v>933</v>
      </c>
      <c r="AG2513" t="s">
        <v>756</v>
      </c>
      <c r="AH2513" t="s">
        <v>756</v>
      </c>
      <c r="AI2513" t="str">
        <f t="shared" si="3625"/>
        <v>e</v>
      </c>
      <c r="AJ2513" t="str">
        <f t="shared" si="3626"/>
        <v/>
      </c>
      <c r="AK2513" t="str">
        <f t="shared" si="3627"/>
        <v/>
      </c>
      <c r="AL2513" t="str">
        <f t="shared" si="3628"/>
        <v/>
      </c>
      <c r="AM2513" t="str">
        <f t="shared" si="3629"/>
        <v/>
      </c>
      <c r="AN2513" t="str">
        <f t="shared" si="3630"/>
        <v>Home</v>
      </c>
      <c r="AO2513" t="str">
        <f t="shared" si="3631"/>
        <v>h</v>
      </c>
      <c r="AP2513" t="str">
        <f t="shared" si="3632"/>
        <v/>
      </c>
      <c r="AQ2513" t="str">
        <f t="shared" si="3633"/>
        <v/>
      </c>
      <c r="AR2513" t="str">
        <f t="shared" si="3634"/>
        <v>Home</v>
      </c>
      <c r="AS2513" t="str">
        <f t="shared" si="3635"/>
        <v>h</v>
      </c>
      <c r="AT2513" t="str">
        <f t="shared" si="3636"/>
        <v>Offensive</v>
      </c>
      <c r="AU2513" t="str">
        <f t="shared" si="3637"/>
        <v/>
      </c>
      <c r="AV2513" t="str">
        <f t="shared" si="3638"/>
        <v/>
      </c>
      <c r="AW2513" t="str" cm="1">
        <f t="array" ref="AW2513">IFERROR(IF(O2513&lt;&gt;"",O2513,IF(OR($S2513="",$T2513=""),"",IF(O2513&lt;&gt;"",O2513,IF($T2513&lt;&gt;"",_xlfn._xlws.FILTER(O:O,($BU:$BU=$BU2513)*($I:$I=$I2513)*($T:$T=$T2513)*($S:$S=_xlfn.MINIFS($S:$S,$T:$T,"="&amp;$T2513)),"")))))&amp;"",IF(O2513="","",""))&amp;""</f>
        <v>OffensivePlay_Zone-Breakout</v>
      </c>
      <c r="AX2513" t="str" cm="1">
        <f t="array" ref="AX2513">IFERROR(IF(P2513&lt;&gt;"",P2513,IF(OR($S2513="",$T2513=""),"",IF($T2513&lt;&gt;"",_xlfn._xlws.FILTER(P:P,($BU:$BU=$BU2513)*($I:$I=$I2513)*($T:$T=$T2513)*($S:$S=_xlfn.MINIFS($S:$S,$T:$T,"="&amp;$T2513)),""))))&amp;"",IF(P2513="","",""))&amp;""</f>
        <v/>
      </c>
      <c r="AY2513" t="str" cm="1">
        <f t="array" ref="AY2513">IFERROR(IF(Q2513&lt;&gt;"",Q2513,IF(OR($S2513="",$T2513=""),"",IF($T2513&lt;&gt;"",_xlfn._xlws.FILTER(Q:Q,($BU:$BU=$BU2513)*($I:$I=$I2513)*($T:$T=$T2513)*($S:$S=_xlfn.MINIFS($S:$S,$T:$T,"="&amp;$T2513)),""))))&amp;"",IF(Q2513="","",""))&amp;""</f>
        <v>u</v>
      </c>
      <c r="AZ2513" t="str" cm="1">
        <f t="array" ref="AZ2513">IFERROR(IF(R2513&lt;&gt;"",R2513,IF(OR($S2513="",$T2513=""),"",IF($T2513&lt;&gt;"",_xlfn._xlws.FILTER(R:R,($BU:$BU=$BU2513)*($I:$I=$I2513)*($T:$T=$T2513)*($S:$S=_xlfn.MINIFS($S:$S,$T:$T,"="&amp;$T2513)),""))))&amp;"",IF(R2513="","",""))&amp;""</f>
        <v/>
      </c>
      <c r="BA2513" s="6">
        <f t="shared" si="3639"/>
        <v>217</v>
      </c>
      <c r="BB2513">
        <f t="shared" ref="BB2513:BD2513" si="3661">BB2512</f>
        <v>18987</v>
      </c>
      <c r="BC2513" t="str">
        <f t="shared" si="3661"/>
        <v>Velodrome</v>
      </c>
      <c r="BD2513" t="str">
        <f t="shared" si="3661"/>
        <v>Outlaws</v>
      </c>
      <c r="BE2513" t="s">
        <v>238</v>
      </c>
      <c r="BF2513" t="s">
        <v>184</v>
      </c>
      <c r="BI2513" cm="1">
        <f t="array" aca="1" ref="BI2513" ca="1">IFERROR(_xlfn._xlws.FILTER(shifts!A:A,(shifts!B:B=events!AD2513)*(shifts!AG:AG&gt;=events!BK2513)*(shifts!AH:AH&lt;=events!BL2513)),BI2512)</f>
        <v>88</v>
      </c>
      <c r="BJ2513" s="15">
        <f t="shared" si="3641"/>
        <v>0</v>
      </c>
      <c r="BK2513">
        <f t="shared" si="3642"/>
        <v>697</v>
      </c>
      <c r="BL2513">
        <f t="shared" si="3643"/>
        <v>697</v>
      </c>
      <c r="BM2513" s="15">
        <f>SUMIFS(BJ$2:BJ2513,K$2:K2513,"=Intermission")+SUMIFS(BJ$2:BJ2513,K$2:K2513,"=Timeout")</f>
        <v>143</v>
      </c>
      <c r="BN2513">
        <f t="shared" si="3644"/>
        <v>2303</v>
      </c>
      <c r="BO2513" s="19">
        <f t="shared" si="3645"/>
        <v>2686</v>
      </c>
      <c r="BP2513">
        <f t="shared" si="3646"/>
        <v>2681</v>
      </c>
      <c r="BQ2513" s="17">
        <f t="shared" si="3647"/>
        <v>2686</v>
      </c>
      <c r="BR2513" t="str">
        <f t="shared" si="3648"/>
        <v>event_team_player_1</v>
      </c>
      <c r="BS2513">
        <f>COUNTIFS(S$3:S2513,"="&amp;S2513,AI$3:AI2513,"="&amp;AI2513)</f>
        <v>1</v>
      </c>
      <c r="BT2513" t="str">
        <f>IFERROR(VLOOKUP(BB2513&amp;BU2513&amp;X2513,game_rosters!U:W,3,FALSE),"")</f>
        <v>P100198</v>
      </c>
      <c r="BU2513" t="str">
        <f t="shared" si="3649"/>
        <v>Velodrome</v>
      </c>
    </row>
    <row r="2514" spans="1:73" x14ac:dyDescent="0.2">
      <c r="A2514">
        <f t="shared" si="3624"/>
        <v>1</v>
      </c>
      <c r="I2514" s="44">
        <v>84</v>
      </c>
      <c r="K2514" t="s">
        <v>9</v>
      </c>
      <c r="L2514" t="s">
        <v>173</v>
      </c>
      <c r="M2514" t="s">
        <v>365</v>
      </c>
      <c r="N2514" t="s">
        <v>594</v>
      </c>
      <c r="S2514">
        <v>1297</v>
      </c>
      <c r="T2514">
        <v>199</v>
      </c>
      <c r="W2514" t="s">
        <v>735</v>
      </c>
      <c r="X2514">
        <v>84</v>
      </c>
      <c r="Z2514">
        <v>1</v>
      </c>
      <c r="AA2514">
        <f t="shared" si="3581"/>
        <v>2297</v>
      </c>
      <c r="AB2514">
        <f t="shared" si="3582"/>
        <v>9199</v>
      </c>
      <c r="AC2514">
        <f t="shared" si="3620"/>
        <v>9199</v>
      </c>
      <c r="AD2514" s="6">
        <v>3</v>
      </c>
      <c r="AE2514" t="s">
        <v>754</v>
      </c>
      <c r="AF2514" t="s">
        <v>933</v>
      </c>
      <c r="AG2514" t="s">
        <v>756</v>
      </c>
      <c r="AH2514" t="s">
        <v>756</v>
      </c>
      <c r="AI2514" t="str">
        <f t="shared" si="3625"/>
        <v>e</v>
      </c>
      <c r="AJ2514" t="str">
        <f t="shared" si="3626"/>
        <v/>
      </c>
      <c r="AK2514" t="str">
        <f t="shared" si="3627"/>
        <v/>
      </c>
      <c r="AL2514" t="str">
        <f t="shared" si="3628"/>
        <v/>
      </c>
      <c r="AM2514" t="str">
        <f t="shared" si="3629"/>
        <v/>
      </c>
      <c r="AN2514" t="str">
        <f t="shared" si="3630"/>
        <v>Home</v>
      </c>
      <c r="AO2514" t="str">
        <f t="shared" si="3631"/>
        <v>h</v>
      </c>
      <c r="AP2514" t="str">
        <f t="shared" si="3632"/>
        <v/>
      </c>
      <c r="AQ2514" t="str">
        <f t="shared" si="3633"/>
        <v/>
      </c>
      <c r="AR2514" t="str">
        <f t="shared" si="3634"/>
        <v>Home</v>
      </c>
      <c r="AS2514" t="str">
        <f t="shared" si="3635"/>
        <v>h</v>
      </c>
      <c r="AT2514" t="str">
        <f t="shared" si="3636"/>
        <v>Offensive</v>
      </c>
      <c r="AU2514" t="str">
        <f t="shared" si="3637"/>
        <v/>
      </c>
      <c r="AV2514" t="str">
        <f t="shared" si="3638"/>
        <v/>
      </c>
      <c r="AW2514" t="str" cm="1">
        <f t="array" ref="AW2514">IFERROR(IF(O2514&lt;&gt;"",O2514,IF(OR($S2514="",$T2514=""),"",IF(O2514&lt;&gt;"",O2514,IF($T2514&lt;&gt;"",_xlfn._xlws.FILTER(O:O,($BU:$BU=$BU2514)*($I:$I=$I2514)*($T:$T=$T2514)*($S:$S=_xlfn.MINIFS($S:$S,$T:$T,"="&amp;$T2514)),"")))))&amp;"",IF(O2514="","",""))&amp;""</f>
        <v>OffensivePlay_Zone-Breakout</v>
      </c>
      <c r="AX2514" t="str" cm="1">
        <f t="array" ref="AX2514">IFERROR(IF(P2514&lt;&gt;"",P2514,IF(OR($S2514="",$T2514=""),"",IF($T2514&lt;&gt;"",_xlfn._xlws.FILTER(P:P,($BU:$BU=$BU2514)*($I:$I=$I2514)*($T:$T=$T2514)*($S:$S=_xlfn.MINIFS($S:$S,$T:$T,"="&amp;$T2514)),""))))&amp;"",IF(P2514="","",""))&amp;""</f>
        <v/>
      </c>
      <c r="AY2514" t="str" cm="1">
        <f t="array" ref="AY2514">IFERROR(IF(Q2514&lt;&gt;"",Q2514,IF(OR($S2514="",$T2514=""),"",IF($T2514&lt;&gt;"",_xlfn._xlws.FILTER(Q:Q,($BU:$BU=$BU2514)*($I:$I=$I2514)*($T:$T=$T2514)*($S:$S=_xlfn.MINIFS($S:$S,$T:$T,"="&amp;$T2514)),""))))&amp;"",IF(Q2514="","",""))&amp;""</f>
        <v>u</v>
      </c>
      <c r="AZ2514" t="str" cm="1">
        <f t="array" ref="AZ2514">IFERROR(IF(R2514&lt;&gt;"",R2514,IF(OR($S2514="",$T2514=""),"",IF($T2514&lt;&gt;"",_xlfn._xlws.FILTER(R:R,($BU:$BU=$BU2514)*($I:$I=$I2514)*($T:$T=$T2514)*($S:$S=_xlfn.MINIFS($S:$S,$T:$T,"="&amp;$T2514)),""))))&amp;"",IF(R2514="","",""))&amp;""</f>
        <v/>
      </c>
      <c r="BA2514" s="6">
        <f t="shared" si="3639"/>
        <v>217</v>
      </c>
      <c r="BB2514">
        <f t="shared" ref="BB2514:BD2514" si="3662">BB2513</f>
        <v>18987</v>
      </c>
      <c r="BC2514" t="str">
        <f t="shared" si="3662"/>
        <v>Velodrome</v>
      </c>
      <c r="BD2514" t="str">
        <f t="shared" si="3662"/>
        <v>Outlaws</v>
      </c>
      <c r="BE2514" t="s">
        <v>9</v>
      </c>
      <c r="BF2514" t="s">
        <v>173</v>
      </c>
      <c r="BI2514" cm="1">
        <f t="array" aca="1" ref="BI2514" ca="1">IFERROR(_xlfn._xlws.FILTER(shifts!A:A,(shifts!B:B=events!AD2514)*(shifts!AG:AG&gt;=events!BK2514)*(shifts!AH:AH&lt;=events!BL2514)),BI2513)</f>
        <v>88</v>
      </c>
      <c r="BJ2514" s="15">
        <f t="shared" si="3641"/>
        <v>0</v>
      </c>
      <c r="BK2514">
        <f t="shared" si="3642"/>
        <v>697</v>
      </c>
      <c r="BL2514">
        <f t="shared" si="3643"/>
        <v>697</v>
      </c>
      <c r="BM2514" s="15">
        <f>SUMIFS(BJ$2:BJ2514,K$2:K2514,"=Intermission")+SUMIFS(BJ$2:BJ2514,K$2:K2514,"=Timeout")</f>
        <v>143</v>
      </c>
      <c r="BN2514">
        <f t="shared" si="3644"/>
        <v>2303</v>
      </c>
      <c r="BO2514" s="19">
        <f t="shared" si="3645"/>
        <v>2686</v>
      </c>
      <c r="BP2514">
        <f t="shared" si="3646"/>
        <v>2681</v>
      </c>
      <c r="BQ2514" s="17">
        <f t="shared" si="3647"/>
        <v>2686</v>
      </c>
      <c r="BR2514" t="str">
        <f t="shared" si="3648"/>
        <v>event_team_player_1</v>
      </c>
      <c r="BS2514">
        <f>COUNTIFS(S$3:S2514,"="&amp;S2514,AI$3:AI2514,"="&amp;AI2514)</f>
        <v>1</v>
      </c>
      <c r="BT2514" t="str">
        <f>IFERROR(VLOOKUP(BB2514&amp;BU2514&amp;X2514,game_rosters!U:W,3,FALSE),"")</f>
        <v>P100198</v>
      </c>
      <c r="BU2514" t="str">
        <f t="shared" si="3649"/>
        <v>Velodrome</v>
      </c>
    </row>
    <row r="2515" spans="1:73" x14ac:dyDescent="0.2">
      <c r="A2515">
        <f t="shared" si="3624"/>
        <v>1</v>
      </c>
      <c r="I2515" s="44">
        <v>18</v>
      </c>
      <c r="K2515" t="s">
        <v>238</v>
      </c>
      <c r="L2515" t="s">
        <v>658</v>
      </c>
      <c r="N2515" t="s">
        <v>594</v>
      </c>
      <c r="S2515">
        <v>1298</v>
      </c>
      <c r="T2515">
        <v>199</v>
      </c>
      <c r="W2515" t="s">
        <v>731</v>
      </c>
      <c r="X2515">
        <v>18</v>
      </c>
      <c r="Z2515">
        <v>1</v>
      </c>
      <c r="AA2515">
        <f t="shared" si="3581"/>
        <v>2298</v>
      </c>
      <c r="AB2515">
        <f t="shared" si="3582"/>
        <v>9199</v>
      </c>
      <c r="AC2515">
        <f t="shared" si="3620"/>
        <v>9199</v>
      </c>
      <c r="AD2515" s="6">
        <v>3</v>
      </c>
      <c r="AE2515" t="s">
        <v>754</v>
      </c>
      <c r="AF2515" t="s">
        <v>933</v>
      </c>
      <c r="AG2515" t="s">
        <v>756</v>
      </c>
      <c r="AH2515" t="s">
        <v>756</v>
      </c>
      <c r="AI2515" t="str">
        <f t="shared" si="3625"/>
        <v>e</v>
      </c>
      <c r="AJ2515" t="str">
        <f t="shared" si="3626"/>
        <v/>
      </c>
      <c r="AK2515" t="str">
        <f t="shared" si="3627"/>
        <v/>
      </c>
      <c r="AL2515" t="str">
        <f t="shared" si="3628"/>
        <v/>
      </c>
      <c r="AM2515" t="str">
        <f t="shared" si="3629"/>
        <v/>
      </c>
      <c r="AN2515" t="str">
        <f t="shared" si="3630"/>
        <v>Away</v>
      </c>
      <c r="AO2515" t="str">
        <f t="shared" si="3631"/>
        <v>a</v>
      </c>
      <c r="AP2515" t="str">
        <f t="shared" si="3632"/>
        <v/>
      </c>
      <c r="AQ2515" t="str">
        <f t="shared" si="3633"/>
        <v/>
      </c>
      <c r="AR2515" t="str">
        <f t="shared" si="3634"/>
        <v>Away</v>
      </c>
      <c r="AS2515" t="str">
        <f t="shared" si="3635"/>
        <v>a</v>
      </c>
      <c r="AT2515" t="str">
        <f t="shared" si="3636"/>
        <v>Offensive</v>
      </c>
      <c r="AU2515" t="str">
        <f t="shared" si="3637"/>
        <v/>
      </c>
      <c r="AV2515" t="str">
        <f t="shared" si="3638"/>
        <v/>
      </c>
      <c r="AW2515" t="str" cm="1">
        <f t="array" ref="AW2515">IFERROR(IF(O2515&lt;&gt;"",O2515,IF(OR($S2515="",$T2515=""),"",IF(O2515&lt;&gt;"",O2515,IF($T2515&lt;&gt;"",_xlfn._xlws.FILTER(O:O,($BU:$BU=$BU2515)*($I:$I=$I2515)*($T:$T=$T2515)*($S:$S=_xlfn.MINIFS($S:$S,$T:$T,"="&amp;$T2515)),"")))))&amp;"",IF(O2515="","",""))&amp;""</f>
        <v/>
      </c>
      <c r="AX2515" t="str" cm="1">
        <f t="array" ref="AX2515">IFERROR(IF(P2515&lt;&gt;"",P2515,IF(OR($S2515="",$T2515=""),"",IF($T2515&lt;&gt;"",_xlfn._xlws.FILTER(P:P,($BU:$BU=$BU2515)*($I:$I=$I2515)*($T:$T=$T2515)*($S:$S=_xlfn.MINIFS($S:$S,$T:$T,"="&amp;$T2515)),""))))&amp;"",IF(P2515="","",""))&amp;""</f>
        <v/>
      </c>
      <c r="AY2515" t="str" cm="1">
        <f t="array" ref="AY2515">IFERROR(IF(Q2515&lt;&gt;"",Q2515,IF(OR($S2515="",$T2515=""),"",IF($T2515&lt;&gt;"",_xlfn._xlws.FILTER(Q:Q,($BU:$BU=$BU2515)*($I:$I=$I2515)*($T:$T=$T2515)*($S:$S=_xlfn.MINIFS($S:$S,$T:$T,"="&amp;$T2515)),""))))&amp;"",IF(Q2515="","",""))&amp;""</f>
        <v/>
      </c>
      <c r="AZ2515" t="str" cm="1">
        <f t="array" ref="AZ2515">IFERROR(IF(R2515&lt;&gt;"",R2515,IF(OR($S2515="",$T2515=""),"",IF($T2515&lt;&gt;"",_xlfn._xlws.FILTER(R:R,($BU:$BU=$BU2515)*($I:$I=$I2515)*($T:$T=$T2515)*($S:$S=_xlfn.MINIFS($S:$S,$T:$T,"="&amp;$T2515)),""))))&amp;"",IF(R2515="","",""))&amp;""</f>
        <v/>
      </c>
      <c r="BA2515" s="6">
        <f t="shared" si="3639"/>
        <v>217</v>
      </c>
      <c r="BB2515">
        <f t="shared" ref="BB2515:BD2515" si="3663">BB2514</f>
        <v>18987</v>
      </c>
      <c r="BC2515" t="str">
        <f t="shared" si="3663"/>
        <v>Velodrome</v>
      </c>
      <c r="BD2515" t="str">
        <f t="shared" si="3663"/>
        <v>Outlaws</v>
      </c>
      <c r="BE2515" t="s">
        <v>238</v>
      </c>
      <c r="BF2515" t="s">
        <v>658</v>
      </c>
      <c r="BI2515" cm="1">
        <f t="array" aca="1" ref="BI2515" ca="1">IFERROR(_xlfn._xlws.FILTER(shifts!A:A,(shifts!B:B=events!AD2515)*(shifts!AG:AG&gt;=events!BK2515)*(shifts!AH:AH&lt;=events!BL2515)),BI2514)</f>
        <v>88</v>
      </c>
      <c r="BJ2515" s="15">
        <f t="shared" si="3641"/>
        <v>0</v>
      </c>
      <c r="BK2515">
        <f t="shared" si="3642"/>
        <v>697</v>
      </c>
      <c r="BL2515">
        <f t="shared" si="3643"/>
        <v>697</v>
      </c>
      <c r="BM2515" s="15">
        <f>SUMIFS(BJ$2:BJ2515,K$2:K2515,"=Intermission")+SUMIFS(BJ$2:BJ2515,K$2:K2515,"=Timeout")</f>
        <v>143</v>
      </c>
      <c r="BN2515">
        <f t="shared" si="3644"/>
        <v>2303</v>
      </c>
      <c r="BO2515" s="19">
        <f t="shared" si="3645"/>
        <v>2686</v>
      </c>
      <c r="BP2515">
        <f t="shared" si="3646"/>
        <v>2681</v>
      </c>
      <c r="BQ2515" s="17">
        <f t="shared" si="3647"/>
        <v>2686</v>
      </c>
      <c r="BR2515" t="str">
        <f t="shared" si="3648"/>
        <v>event_team_player_1</v>
      </c>
      <c r="BS2515">
        <f>COUNTIFS(S$3:S2515,"="&amp;S2515,AI$3:AI2515,"="&amp;AI2515)</f>
        <v>1</v>
      </c>
      <c r="BT2515" t="str">
        <f>IFERROR(VLOOKUP(BB2515&amp;BU2515&amp;X2515,game_rosters!U:W,3,FALSE),"")</f>
        <v>P100034</v>
      </c>
      <c r="BU2515" t="str">
        <f t="shared" si="3649"/>
        <v>Outlaws</v>
      </c>
    </row>
    <row r="2516" spans="1:73" x14ac:dyDescent="0.2">
      <c r="A2516">
        <f t="shared" si="3624"/>
        <v>1</v>
      </c>
      <c r="I2516" s="44">
        <v>68</v>
      </c>
      <c r="K2516" t="s">
        <v>13</v>
      </c>
      <c r="L2516" t="s">
        <v>586</v>
      </c>
      <c r="N2516" t="s">
        <v>595</v>
      </c>
      <c r="O2516" t="s">
        <v>600</v>
      </c>
      <c r="Q2516" t="s">
        <v>595</v>
      </c>
      <c r="S2516">
        <v>1299</v>
      </c>
      <c r="T2516" t="s">
        <v>756</v>
      </c>
      <c r="W2516" t="s">
        <v>731</v>
      </c>
      <c r="X2516">
        <v>68</v>
      </c>
      <c r="Z2516">
        <v>1</v>
      </c>
      <c r="AA2516">
        <f t="shared" si="3581"/>
        <v>2299</v>
      </c>
      <c r="AB2516" t="str">
        <f t="shared" si="3582"/>
        <v/>
      </c>
      <c r="AC2516">
        <f t="shared" si="3620"/>
        <v>2299</v>
      </c>
      <c r="AD2516" s="6">
        <v>3</v>
      </c>
      <c r="AE2516" t="s">
        <v>754</v>
      </c>
      <c r="AF2516" t="s">
        <v>926</v>
      </c>
      <c r="AG2516" t="s">
        <v>754</v>
      </c>
      <c r="AH2516" t="s">
        <v>927</v>
      </c>
      <c r="AI2516" t="str">
        <f t="shared" si="3625"/>
        <v>e</v>
      </c>
      <c r="AJ2516" t="str">
        <f t="shared" si="3626"/>
        <v/>
      </c>
      <c r="AK2516" t="str">
        <f t="shared" si="3627"/>
        <v/>
      </c>
      <c r="AL2516" t="str">
        <f t="shared" si="3628"/>
        <v/>
      </c>
      <c r="AM2516" t="str">
        <f t="shared" si="3629"/>
        <v/>
      </c>
      <c r="AN2516" t="str">
        <f t="shared" si="3630"/>
        <v>Away</v>
      </c>
      <c r="AO2516" t="str">
        <f t="shared" si="3631"/>
        <v>a</v>
      </c>
      <c r="AP2516" t="str">
        <f t="shared" si="3632"/>
        <v/>
      </c>
      <c r="AQ2516" t="str">
        <f t="shared" si="3633"/>
        <v/>
      </c>
      <c r="AR2516" t="str">
        <f t="shared" si="3634"/>
        <v>Away</v>
      </c>
      <c r="AS2516" t="str">
        <f t="shared" si="3635"/>
        <v>a</v>
      </c>
      <c r="AT2516" t="str">
        <f t="shared" si="3636"/>
        <v>Offensive</v>
      </c>
      <c r="AU2516" t="str">
        <f t="shared" si="3637"/>
        <v/>
      </c>
      <c r="AV2516" t="str">
        <f t="shared" si="3638"/>
        <v/>
      </c>
      <c r="AW2516" t="str" cm="1">
        <f t="array" ref="AW2516">IFERROR(IF(O2516&lt;&gt;"",O2516,IF(OR($S2516="",$T2516=""),"",IF(O2516&lt;&gt;"",O2516,IF($T2516&lt;&gt;"",_xlfn._xlws.FILTER(O:O,($BU:$BU=$BU2516)*($I:$I=$I2516)*($T:$T=$T2516)*($S:$S=_xlfn.MINIFS($S:$S,$T:$T,"="&amp;$T2516)),"")))))&amp;"",IF(O2516="","",""))&amp;""</f>
        <v>OffensivePlay_Zone-PuckRetreivalTurnover</v>
      </c>
      <c r="AX2516" t="str" cm="1">
        <f t="array" ref="AX2516">IFERROR(IF(P2516&lt;&gt;"",P2516,IF(OR($S2516="",$T2516=""),"",IF($T2516&lt;&gt;"",_xlfn._xlws.FILTER(P:P,($BU:$BU=$BU2516)*($I:$I=$I2516)*($T:$T=$T2516)*($S:$S=_xlfn.MINIFS($S:$S,$T:$T,"="&amp;$T2516)),""))))&amp;"",IF(P2516="","",""))&amp;""</f>
        <v/>
      </c>
      <c r="AY2516" t="str" cm="1">
        <f t="array" ref="AY2516">IFERROR(IF(Q2516&lt;&gt;"",Q2516,IF(OR($S2516="",$T2516=""),"",IF($T2516&lt;&gt;"",_xlfn._xlws.FILTER(Q:Q,($BU:$BU=$BU2516)*($I:$I=$I2516)*($T:$T=$T2516)*($S:$S=_xlfn.MINIFS($S:$S,$T:$T,"="&amp;$T2516)),""))))&amp;"",IF(Q2516="","",""))&amp;""</f>
        <v>s</v>
      </c>
      <c r="AZ2516" t="str" cm="1">
        <f t="array" ref="AZ2516">IFERROR(IF(R2516&lt;&gt;"",R2516,IF(OR($S2516="",$T2516=""),"",IF($T2516&lt;&gt;"",_xlfn._xlws.FILTER(R:R,($BU:$BU=$BU2516)*($I:$I=$I2516)*($T:$T=$T2516)*($S:$S=_xlfn.MINIFS($S:$S,$T:$T,"="&amp;$T2516)),""))))&amp;"",IF(R2516="","",""))&amp;""</f>
        <v/>
      </c>
      <c r="BA2516" s="6">
        <f t="shared" si="3639"/>
        <v>217</v>
      </c>
      <c r="BB2516">
        <f t="shared" ref="BB2516:BD2516" si="3664">BB2515</f>
        <v>18987</v>
      </c>
      <c r="BC2516" t="str">
        <f t="shared" si="3664"/>
        <v>Velodrome</v>
      </c>
      <c r="BD2516" t="str">
        <f t="shared" si="3664"/>
        <v>Outlaws</v>
      </c>
      <c r="BE2516" t="s">
        <v>13</v>
      </c>
      <c r="BF2516" t="s">
        <v>586</v>
      </c>
      <c r="BI2516" cm="1">
        <f t="array" aca="1" ref="BI2516" ca="1">IFERROR(_xlfn._xlws.FILTER(shifts!A:A,(shifts!B:B=events!AD2516)*(shifts!AG:AG&gt;=events!BK2516)*(shifts!AH:AH&lt;=events!BL2516)),BI2515)</f>
        <v>88</v>
      </c>
      <c r="BJ2516" s="15">
        <f t="shared" si="3641"/>
        <v>2</v>
      </c>
      <c r="BK2516">
        <f t="shared" si="3642"/>
        <v>694</v>
      </c>
      <c r="BL2516">
        <f t="shared" si="3643"/>
        <v>692</v>
      </c>
      <c r="BM2516" s="15">
        <f>SUMIFS(BJ$2:BJ2516,K$2:K2516,"=Intermission")+SUMIFS(BJ$2:BJ2516,K$2:K2516,"=Timeout")</f>
        <v>143</v>
      </c>
      <c r="BN2516">
        <f t="shared" si="3644"/>
        <v>2303</v>
      </c>
      <c r="BO2516" s="19">
        <f t="shared" si="3645"/>
        <v>2689</v>
      </c>
      <c r="BP2516">
        <f t="shared" si="3646"/>
        <v>2684</v>
      </c>
      <c r="BQ2516" s="17">
        <f t="shared" si="3647"/>
        <v>2691</v>
      </c>
      <c r="BR2516" t="str">
        <f t="shared" si="3648"/>
        <v>event_team_player_1</v>
      </c>
      <c r="BS2516">
        <f>COUNTIFS(S$3:S2516,"="&amp;S2516,AI$3:AI2516,"="&amp;AI2516)</f>
        <v>1</v>
      </c>
      <c r="BT2516" t="str">
        <f>IFERROR(VLOOKUP(BB2516&amp;BU2516&amp;X2516,game_rosters!U:W,3,FALSE),"")</f>
        <v>P100128</v>
      </c>
      <c r="BU2516" t="str">
        <f t="shared" si="3649"/>
        <v>Outlaws</v>
      </c>
    </row>
    <row r="2517" spans="1:73" x14ac:dyDescent="0.2">
      <c r="A2517">
        <f t="shared" si="3624"/>
        <v>1</v>
      </c>
      <c r="I2517" s="44">
        <v>68</v>
      </c>
      <c r="K2517" t="s">
        <v>7</v>
      </c>
      <c r="L2517" t="s">
        <v>172</v>
      </c>
      <c r="M2517" t="s">
        <v>67</v>
      </c>
      <c r="N2517" t="s">
        <v>595</v>
      </c>
      <c r="S2517">
        <v>1300</v>
      </c>
      <c r="T2517">
        <v>200</v>
      </c>
      <c r="W2517" t="s">
        <v>731</v>
      </c>
      <c r="X2517">
        <v>68</v>
      </c>
      <c r="Z2517">
        <v>1</v>
      </c>
      <c r="AA2517">
        <f t="shared" si="3581"/>
        <v>2300</v>
      </c>
      <c r="AB2517">
        <f t="shared" si="3582"/>
        <v>9200</v>
      </c>
      <c r="AC2517">
        <f t="shared" si="3620"/>
        <v>9200</v>
      </c>
      <c r="AD2517" s="6">
        <v>3</v>
      </c>
      <c r="AE2517" t="s">
        <v>754</v>
      </c>
      <c r="AF2517" t="s">
        <v>927</v>
      </c>
      <c r="AG2517" t="s">
        <v>756</v>
      </c>
      <c r="AH2517" t="s">
        <v>756</v>
      </c>
      <c r="AI2517" t="str">
        <f t="shared" si="3625"/>
        <v>e</v>
      </c>
      <c r="AJ2517" t="str">
        <f t="shared" si="3626"/>
        <v/>
      </c>
      <c r="AK2517" t="str">
        <f t="shared" si="3627"/>
        <v/>
      </c>
      <c r="AL2517" t="str">
        <f t="shared" si="3628"/>
        <v/>
      </c>
      <c r="AM2517" t="str">
        <f t="shared" si="3629"/>
        <v/>
      </c>
      <c r="AN2517" t="str">
        <f t="shared" si="3630"/>
        <v>Away</v>
      </c>
      <c r="AO2517" t="str">
        <f t="shared" si="3631"/>
        <v>a</v>
      </c>
      <c r="AP2517" t="str">
        <f t="shared" si="3632"/>
        <v/>
      </c>
      <c r="AQ2517" t="str">
        <f t="shared" si="3633"/>
        <v/>
      </c>
      <c r="AR2517" t="str">
        <f t="shared" si="3634"/>
        <v>Away</v>
      </c>
      <c r="AS2517" t="str">
        <f t="shared" si="3635"/>
        <v>a</v>
      </c>
      <c r="AT2517" t="str">
        <f t="shared" si="3636"/>
        <v>Offensive</v>
      </c>
      <c r="AU2517" t="str">
        <f t="shared" si="3637"/>
        <v/>
      </c>
      <c r="AV2517" t="str">
        <f t="shared" si="3638"/>
        <v/>
      </c>
      <c r="AW2517" t="str" cm="1">
        <f t="array" ref="AW2517">IFERROR(IF(O2517&lt;&gt;"",O2517,IF(OR($S2517="",$T2517=""),"",IF(O2517&lt;&gt;"",O2517,IF($T2517&lt;&gt;"",_xlfn._xlws.FILTER(O:O,($BU:$BU=$BU2517)*($I:$I=$I2517)*($T:$T=$T2517)*($S:$S=_xlfn.MINIFS($S:$S,$T:$T,"="&amp;$T2517)),"")))))&amp;"",IF(O2517="","",""))&amp;""</f>
        <v/>
      </c>
      <c r="AX2517" t="str" cm="1">
        <f t="array" ref="AX2517">IFERROR(IF(P2517&lt;&gt;"",P2517,IF(OR($S2517="",$T2517=""),"",IF($T2517&lt;&gt;"",_xlfn._xlws.FILTER(P:P,($BU:$BU=$BU2517)*($I:$I=$I2517)*($T:$T=$T2517)*($S:$S=_xlfn.MINIFS($S:$S,$T:$T,"="&amp;$T2517)),""))))&amp;"",IF(P2517="","",""))&amp;""</f>
        <v/>
      </c>
      <c r="AY2517" t="str" cm="1">
        <f t="array" ref="AY2517">IFERROR(IF(Q2517&lt;&gt;"",Q2517,IF(OR($S2517="",$T2517=""),"",IF($T2517&lt;&gt;"",_xlfn._xlws.FILTER(Q:Q,($BU:$BU=$BU2517)*($I:$I=$I2517)*($T:$T=$T2517)*($S:$S=_xlfn.MINIFS($S:$S,$T:$T,"="&amp;$T2517)),""))))&amp;"",IF(Q2517="","",""))&amp;""</f>
        <v/>
      </c>
      <c r="AZ2517" t="str" cm="1">
        <f t="array" ref="AZ2517">IFERROR(IF(R2517&lt;&gt;"",R2517,IF(OR($S2517="",$T2517=""),"",IF($T2517&lt;&gt;"",_xlfn._xlws.FILTER(R:R,($BU:$BU=$BU2517)*($I:$I=$I2517)*($T:$T=$T2517)*($S:$S=_xlfn.MINIFS($S:$S,$T:$T,"="&amp;$T2517)),""))))&amp;"",IF(R2517="","",""))&amp;""</f>
        <v/>
      </c>
      <c r="BA2517" s="6">
        <f t="shared" si="3639"/>
        <v>217</v>
      </c>
      <c r="BB2517">
        <f t="shared" ref="BB2517:BD2517" si="3665">BB2516</f>
        <v>18987</v>
      </c>
      <c r="BC2517" t="str">
        <f t="shared" si="3665"/>
        <v>Velodrome</v>
      </c>
      <c r="BD2517" t="str">
        <f t="shared" si="3665"/>
        <v>Outlaws</v>
      </c>
      <c r="BE2517" t="s">
        <v>7</v>
      </c>
      <c r="BF2517" t="s">
        <v>172</v>
      </c>
      <c r="BI2517" cm="1">
        <f t="array" aca="1" ref="BI2517" ca="1">IFERROR(_xlfn._xlws.FILTER(shifts!A:A,(shifts!B:B=events!AD2517)*(shifts!AG:AG&gt;=events!BK2517)*(shifts!AH:AH&lt;=events!BL2517)),BI2516)</f>
        <v>88</v>
      </c>
      <c r="BJ2517" s="15">
        <f t="shared" si="3641"/>
        <v>0</v>
      </c>
      <c r="BK2517">
        <f t="shared" si="3642"/>
        <v>692</v>
      </c>
      <c r="BL2517">
        <f t="shared" si="3643"/>
        <v>692</v>
      </c>
      <c r="BM2517" s="15">
        <f>SUMIFS(BJ$2:BJ2517,K$2:K2517,"=Intermission")+SUMIFS(BJ$2:BJ2517,K$2:K2517,"=Timeout")</f>
        <v>143</v>
      </c>
      <c r="BN2517">
        <f t="shared" si="3644"/>
        <v>2303</v>
      </c>
      <c r="BO2517" s="19">
        <f t="shared" si="3645"/>
        <v>2691</v>
      </c>
      <c r="BP2517">
        <f t="shared" si="3646"/>
        <v>2686</v>
      </c>
      <c r="BQ2517" s="17">
        <f t="shared" si="3647"/>
        <v>2691</v>
      </c>
      <c r="BR2517" t="str">
        <f t="shared" si="3648"/>
        <v>event_team_player_1</v>
      </c>
      <c r="BS2517">
        <f>COUNTIFS(S$3:S2517,"="&amp;S2517,AI$3:AI2517,"="&amp;AI2517)</f>
        <v>1</v>
      </c>
      <c r="BT2517" t="str">
        <f>IFERROR(VLOOKUP(BB2517&amp;BU2517&amp;X2517,game_rosters!U:W,3,FALSE),"")</f>
        <v>P100128</v>
      </c>
      <c r="BU2517" t="str">
        <f t="shared" si="3649"/>
        <v>Outlaws</v>
      </c>
    </row>
    <row r="2518" spans="1:73" x14ac:dyDescent="0.2">
      <c r="A2518" t="str">
        <f t="shared" si="3624"/>
        <v/>
      </c>
      <c r="I2518" s="44">
        <v>44</v>
      </c>
      <c r="S2518">
        <v>1300</v>
      </c>
      <c r="T2518">
        <v>200</v>
      </c>
      <c r="X2518">
        <v>44</v>
      </c>
      <c r="Z2518">
        <v>1</v>
      </c>
      <c r="AA2518">
        <f t="shared" si="3581"/>
        <v>2300</v>
      </c>
      <c r="AB2518">
        <f t="shared" si="3582"/>
        <v>9200</v>
      </c>
      <c r="AC2518">
        <f t="shared" si="3620"/>
        <v>9200</v>
      </c>
      <c r="AD2518" s="6">
        <v>3</v>
      </c>
      <c r="AE2518" t="s">
        <v>754</v>
      </c>
      <c r="AF2518" t="s">
        <v>927</v>
      </c>
      <c r="AG2518" t="s">
        <v>756</v>
      </c>
      <c r="AH2518" t="s">
        <v>756</v>
      </c>
      <c r="AI2518" t="str">
        <f t="shared" si="3625"/>
        <v>e</v>
      </c>
      <c r="AJ2518" t="str">
        <f t="shared" si="3626"/>
        <v/>
      </c>
      <c r="AK2518" t="str">
        <f t="shared" si="3627"/>
        <v/>
      </c>
      <c r="AL2518" t="str">
        <f t="shared" si="3628"/>
        <v/>
      </c>
      <c r="AM2518" t="str">
        <f t="shared" si="3629"/>
        <v/>
      </c>
      <c r="AN2518" t="str">
        <f t="shared" si="3630"/>
        <v>Away</v>
      </c>
      <c r="AO2518" t="str">
        <f t="shared" si="3631"/>
        <v>a</v>
      </c>
      <c r="AP2518" t="str">
        <f t="shared" si="3632"/>
        <v/>
      </c>
      <c r="AQ2518" t="str">
        <f t="shared" si="3633"/>
        <v/>
      </c>
      <c r="AR2518" t="str">
        <f t="shared" si="3634"/>
        <v>Away</v>
      </c>
      <c r="AS2518" t="str">
        <f t="shared" si="3635"/>
        <v>a</v>
      </c>
      <c r="AT2518" t="str">
        <f t="shared" si="3636"/>
        <v>Offensive</v>
      </c>
      <c r="AU2518" t="str">
        <f t="shared" si="3637"/>
        <v/>
      </c>
      <c r="AV2518" t="str">
        <f t="shared" si="3638"/>
        <v/>
      </c>
      <c r="AW2518" t="str" cm="1">
        <f t="array" ref="AW2518">IFERROR(IF(O2518&lt;&gt;"",O2518,IF(OR($S2518="",$T2518=""),"",IF(O2518&lt;&gt;"",O2518,IF($T2518&lt;&gt;"",_xlfn._xlws.FILTER(O:O,($BU:$BU=$BU2518)*($I:$I=$I2518)*($T:$T=$T2518)*($S:$S=_xlfn.MINIFS($S:$S,$T:$T,"="&amp;$T2518)),"")))))&amp;"",IF(O2518="","",""))&amp;""</f>
        <v/>
      </c>
      <c r="AX2518" t="str" cm="1">
        <f t="array" ref="AX2518">IFERROR(IF(P2518&lt;&gt;"",P2518,IF(OR($S2518="",$T2518=""),"",IF($T2518&lt;&gt;"",_xlfn._xlws.FILTER(P:P,($BU:$BU=$BU2518)*($I:$I=$I2518)*($T:$T=$T2518)*($S:$S=_xlfn.MINIFS($S:$S,$T:$T,"="&amp;$T2518)),""))))&amp;"",IF(P2518="","",""))&amp;""</f>
        <v/>
      </c>
      <c r="AY2518" t="str" cm="1">
        <f t="array" ref="AY2518">IFERROR(IF(Q2518&lt;&gt;"",Q2518,IF(OR($S2518="",$T2518=""),"",IF($T2518&lt;&gt;"",_xlfn._xlws.FILTER(Q:Q,($BU:$BU=$BU2518)*($I:$I=$I2518)*($T:$T=$T2518)*($S:$S=_xlfn.MINIFS($S:$S,$T:$T,"="&amp;$T2518)),""))))&amp;"",IF(Q2518="","",""))&amp;""</f>
        <v/>
      </c>
      <c r="AZ2518" t="str" cm="1">
        <f t="array" ref="AZ2518">IFERROR(IF(R2518&lt;&gt;"",R2518,IF(OR($S2518="",$T2518=""),"",IF($T2518&lt;&gt;"",_xlfn._xlws.FILTER(R:R,($BU:$BU=$BU2518)*($I:$I=$I2518)*($T:$T=$T2518)*($S:$S=_xlfn.MINIFS($S:$S,$T:$T,"="&amp;$T2518)),""))))&amp;"",IF(R2518="","",""))&amp;""</f>
        <v/>
      </c>
      <c r="BA2518" s="6">
        <f t="shared" si="3639"/>
        <v>217</v>
      </c>
      <c r="BB2518">
        <f t="shared" ref="BB2518:BD2518" si="3666">BB2517</f>
        <v>18987</v>
      </c>
      <c r="BC2518" t="str">
        <f t="shared" si="3666"/>
        <v>Velodrome</v>
      </c>
      <c r="BD2518" t="str">
        <f t="shared" si="3666"/>
        <v>Outlaws</v>
      </c>
      <c r="BE2518" t="s">
        <v>7</v>
      </c>
      <c r="BF2518" t="s">
        <v>172</v>
      </c>
      <c r="BI2518" cm="1">
        <f t="array" aca="1" ref="BI2518" ca="1">IFERROR(_xlfn._xlws.FILTER(shifts!A:A,(shifts!B:B=events!AD2518)*(shifts!AG:AG&gt;=events!BK2518)*(shifts!AH:AH&lt;=events!BL2518)),BI2517)</f>
        <v>88</v>
      </c>
      <c r="BJ2518" s="15">
        <f t="shared" si="3641"/>
        <v>0</v>
      </c>
      <c r="BK2518">
        <f t="shared" si="3642"/>
        <v>692</v>
      </c>
      <c r="BL2518">
        <f t="shared" si="3643"/>
        <v>692</v>
      </c>
      <c r="BM2518" s="15">
        <f>SUMIFS(BJ$2:BJ2518,K$2:K2518,"=Intermission")+SUMIFS(BJ$2:BJ2518,K$2:K2518,"=Timeout")</f>
        <v>143</v>
      </c>
      <c r="BN2518">
        <f t="shared" si="3644"/>
        <v>2303</v>
      </c>
      <c r="BO2518" s="19">
        <f t="shared" si="3645"/>
        <v>2691</v>
      </c>
      <c r="BP2518">
        <f t="shared" si="3646"/>
        <v>2686</v>
      </c>
      <c r="BQ2518" s="17">
        <f t="shared" si="3647"/>
        <v>2691</v>
      </c>
      <c r="BR2518" t="str">
        <f t="shared" si="3648"/>
        <v>event_team_player_2</v>
      </c>
      <c r="BS2518">
        <f>COUNTIFS(S$3:S2518,"="&amp;S2518,AI$3:AI2518,"="&amp;AI2518)</f>
        <v>2</v>
      </c>
      <c r="BT2518" t="str">
        <f>IFERROR(VLOOKUP(BB2518&amp;BU2518&amp;X2518,game_rosters!U:W,3,FALSE),"")</f>
        <v>P100033</v>
      </c>
      <c r="BU2518" t="str">
        <f t="shared" si="3649"/>
        <v>Outlaws</v>
      </c>
    </row>
    <row r="2519" spans="1:73" x14ac:dyDescent="0.2">
      <c r="A2519">
        <f t="shared" si="3624"/>
        <v>1</v>
      </c>
      <c r="I2519" s="44">
        <v>44</v>
      </c>
      <c r="K2519" t="s">
        <v>238</v>
      </c>
      <c r="L2519" t="s">
        <v>174</v>
      </c>
      <c r="M2519" t="s">
        <v>377</v>
      </c>
      <c r="S2519">
        <v>1301</v>
      </c>
      <c r="T2519">
        <v>200</v>
      </c>
      <c r="W2519" t="s">
        <v>735</v>
      </c>
      <c r="X2519">
        <v>44</v>
      </c>
      <c r="Z2519">
        <v>1</v>
      </c>
      <c r="AA2519">
        <f t="shared" si="3581"/>
        <v>2301</v>
      </c>
      <c r="AB2519">
        <f t="shared" si="3582"/>
        <v>9200</v>
      </c>
      <c r="AC2519">
        <f t="shared" si="3620"/>
        <v>9200</v>
      </c>
      <c r="AD2519" s="6">
        <v>3</v>
      </c>
      <c r="AE2519" t="s">
        <v>754</v>
      </c>
      <c r="AF2519" t="s">
        <v>927</v>
      </c>
      <c r="AG2519" t="s">
        <v>756</v>
      </c>
      <c r="AH2519" t="s">
        <v>756</v>
      </c>
      <c r="AI2519" t="str">
        <f t="shared" si="3625"/>
        <v>e</v>
      </c>
      <c r="AJ2519" t="str">
        <f t="shared" si="3626"/>
        <v/>
      </c>
      <c r="AK2519" t="str">
        <f t="shared" si="3627"/>
        <v/>
      </c>
      <c r="AL2519" t="str">
        <f t="shared" si="3628"/>
        <v/>
      </c>
      <c r="AM2519" t="str">
        <f t="shared" si="3629"/>
        <v/>
      </c>
      <c r="AN2519" t="str">
        <f t="shared" si="3630"/>
        <v>Home</v>
      </c>
      <c r="AO2519" t="str">
        <f t="shared" si="3631"/>
        <v>h</v>
      </c>
      <c r="AP2519" t="str">
        <f t="shared" si="3632"/>
        <v/>
      </c>
      <c r="AQ2519" t="str">
        <f t="shared" si="3633"/>
        <v/>
      </c>
      <c r="AR2519" t="str">
        <f t="shared" si="3634"/>
        <v>Home</v>
      </c>
      <c r="AS2519" t="str">
        <f t="shared" si="3635"/>
        <v>h</v>
      </c>
      <c r="AT2519" t="str">
        <f t="shared" si="3636"/>
        <v>Offensive</v>
      </c>
      <c r="AU2519" t="str">
        <f t="shared" si="3637"/>
        <v/>
      </c>
      <c r="AV2519" t="str">
        <f t="shared" si="3638"/>
        <v/>
      </c>
      <c r="AW2519" t="str" cm="1">
        <f t="array" ref="AW2519">IFERROR(IF(O2519&lt;&gt;"",O2519,IF(OR($S2519="",$T2519=""),"",IF(O2519&lt;&gt;"",O2519,IF($T2519&lt;&gt;"",_xlfn._xlws.FILTER(O:O,($BU:$BU=$BU2519)*($I:$I=$I2519)*($T:$T=$T2519)*($S:$S=_xlfn.MINIFS($S:$S,$T:$T,"="&amp;$T2519)),"")))))&amp;"",IF(O2519="","",""))&amp;""</f>
        <v/>
      </c>
      <c r="AX2519" t="str" cm="1">
        <f t="array" ref="AX2519">IFERROR(IF(P2519&lt;&gt;"",P2519,IF(OR($S2519="",$T2519=""),"",IF($T2519&lt;&gt;"",_xlfn._xlws.FILTER(P:P,($BU:$BU=$BU2519)*($I:$I=$I2519)*($T:$T=$T2519)*($S:$S=_xlfn.MINIFS($S:$S,$T:$T,"="&amp;$T2519)),""))))&amp;"",IF(P2519="","",""))&amp;""</f>
        <v/>
      </c>
      <c r="AY2519" t="str" cm="1">
        <f t="array" ref="AY2519">IFERROR(IF(Q2519&lt;&gt;"",Q2519,IF(OR($S2519="",$T2519=""),"",IF($T2519&lt;&gt;"",_xlfn._xlws.FILTER(Q:Q,($BU:$BU=$BU2519)*($I:$I=$I2519)*($T:$T=$T2519)*($S:$S=_xlfn.MINIFS($S:$S,$T:$T,"="&amp;$T2519)),""))))&amp;"",IF(Q2519="","",""))&amp;""</f>
        <v/>
      </c>
      <c r="AZ2519" t="str" cm="1">
        <f t="array" ref="AZ2519">IFERROR(IF(R2519&lt;&gt;"",R2519,IF(OR($S2519="",$T2519=""),"",IF($T2519&lt;&gt;"",_xlfn._xlws.FILTER(R:R,($BU:$BU=$BU2519)*($I:$I=$I2519)*($T:$T=$T2519)*($S:$S=_xlfn.MINIFS($S:$S,$T:$T,"="&amp;$T2519)),""))))&amp;"",IF(R2519="","",""))&amp;""</f>
        <v/>
      </c>
      <c r="BA2519" s="6">
        <f t="shared" si="3639"/>
        <v>218</v>
      </c>
      <c r="BB2519">
        <f t="shared" ref="BB2519:BD2519" si="3667">BB2518</f>
        <v>18987</v>
      </c>
      <c r="BC2519" t="str">
        <f t="shared" si="3667"/>
        <v>Velodrome</v>
      </c>
      <c r="BD2519" t="str">
        <f t="shared" si="3667"/>
        <v>Outlaws</v>
      </c>
      <c r="BE2519" t="s">
        <v>238</v>
      </c>
      <c r="BF2519" t="s">
        <v>174</v>
      </c>
      <c r="BI2519" cm="1">
        <f t="array" aca="1" ref="BI2519" ca="1">IFERROR(_xlfn._xlws.FILTER(shifts!A:A,(shifts!B:B=events!AD2519)*(shifts!AG:AG&gt;=events!BK2519)*(shifts!AH:AH&lt;=events!BL2519)),BI2518)</f>
        <v>88</v>
      </c>
      <c r="BJ2519" s="15">
        <f t="shared" si="3641"/>
        <v>0</v>
      </c>
      <c r="BK2519">
        <f t="shared" si="3642"/>
        <v>692</v>
      </c>
      <c r="BL2519">
        <f t="shared" si="3643"/>
        <v>692</v>
      </c>
      <c r="BM2519" s="15">
        <f>SUMIFS(BJ$2:BJ2519,K$2:K2519,"=Intermission")+SUMIFS(BJ$2:BJ2519,K$2:K2519,"=Timeout")</f>
        <v>143</v>
      </c>
      <c r="BN2519">
        <f t="shared" si="3644"/>
        <v>2303</v>
      </c>
      <c r="BO2519" s="19">
        <f t="shared" si="3645"/>
        <v>2691</v>
      </c>
      <c r="BP2519">
        <f t="shared" si="3646"/>
        <v>2686</v>
      </c>
      <c r="BQ2519" s="17">
        <f t="shared" si="3647"/>
        <v>2691</v>
      </c>
      <c r="BR2519" t="str">
        <f t="shared" si="3648"/>
        <v>event_team_player_1</v>
      </c>
      <c r="BS2519">
        <f>COUNTIFS(S$3:S2519,"="&amp;S2519,AI$3:AI2519,"="&amp;AI2519)</f>
        <v>1</v>
      </c>
      <c r="BT2519" t="str">
        <f>IFERROR(VLOOKUP(BB2519&amp;BU2519&amp;X2519,game_rosters!U:W,3,FALSE),"")</f>
        <v>P100033</v>
      </c>
      <c r="BU2519" t="s">
        <v>960</v>
      </c>
    </row>
    <row r="2520" spans="1:73" x14ac:dyDescent="0.2">
      <c r="A2520">
        <f t="shared" si="3624"/>
        <v>1</v>
      </c>
      <c r="I2520" s="44">
        <v>44</v>
      </c>
      <c r="K2520" t="s">
        <v>13</v>
      </c>
      <c r="L2520" t="s">
        <v>574</v>
      </c>
      <c r="N2520" t="s">
        <v>594</v>
      </c>
      <c r="S2520">
        <v>1302</v>
      </c>
      <c r="T2520" t="s">
        <v>756</v>
      </c>
      <c r="W2520" t="s">
        <v>731</v>
      </c>
      <c r="X2520">
        <v>44</v>
      </c>
      <c r="Z2520">
        <v>1</v>
      </c>
      <c r="AA2520">
        <f t="shared" si="3581"/>
        <v>2302</v>
      </c>
      <c r="AB2520" t="str">
        <f t="shared" si="3582"/>
        <v/>
      </c>
      <c r="AC2520">
        <f t="shared" si="3620"/>
        <v>2302</v>
      </c>
      <c r="AD2520" s="6">
        <v>3</v>
      </c>
      <c r="AE2520" t="s">
        <v>754</v>
      </c>
      <c r="AF2520" t="s">
        <v>927</v>
      </c>
      <c r="AG2520" t="s">
        <v>754</v>
      </c>
      <c r="AH2520" t="s">
        <v>739</v>
      </c>
      <c r="AI2520" t="str">
        <f t="shared" si="3625"/>
        <v>e</v>
      </c>
      <c r="AJ2520" t="str">
        <f t="shared" si="3626"/>
        <v/>
      </c>
      <c r="AK2520" t="str">
        <f t="shared" si="3627"/>
        <v/>
      </c>
      <c r="AL2520" t="str">
        <f t="shared" si="3628"/>
        <v/>
      </c>
      <c r="AM2520" t="str">
        <f t="shared" si="3629"/>
        <v/>
      </c>
      <c r="AN2520" t="str">
        <f t="shared" si="3630"/>
        <v>Away</v>
      </c>
      <c r="AO2520" t="str">
        <f t="shared" si="3631"/>
        <v>a</v>
      </c>
      <c r="AP2520" t="str">
        <f t="shared" si="3632"/>
        <v/>
      </c>
      <c r="AQ2520" t="str">
        <f t="shared" si="3633"/>
        <v/>
      </c>
      <c r="AR2520" t="str">
        <f t="shared" si="3634"/>
        <v>Away</v>
      </c>
      <c r="AS2520" t="str">
        <f t="shared" si="3635"/>
        <v>a</v>
      </c>
      <c r="AT2520" t="str">
        <f t="shared" si="3636"/>
        <v>Offensive</v>
      </c>
      <c r="AU2520" t="str">
        <f t="shared" si="3637"/>
        <v/>
      </c>
      <c r="AV2520" t="str">
        <f t="shared" si="3638"/>
        <v/>
      </c>
      <c r="AW2520" t="str" cm="1">
        <f t="array" ref="AW2520">IFERROR(IF(O2520&lt;&gt;"",O2520,IF(OR($S2520="",$T2520=""),"",IF(O2520&lt;&gt;"",O2520,IF($T2520&lt;&gt;"",_xlfn._xlws.FILTER(O:O,($BU:$BU=$BU2520)*($I:$I=$I2520)*($T:$T=$T2520)*($S:$S=_xlfn.MINIFS($S:$S,$T:$T,"="&amp;$T2520)),"")))))&amp;"",IF(O2520="","",""))&amp;""</f>
        <v/>
      </c>
      <c r="AX2520" t="str" cm="1">
        <f t="array" ref="AX2520">IFERROR(IF(P2520&lt;&gt;"",P2520,IF(OR($S2520="",$T2520=""),"",IF($T2520&lt;&gt;"",_xlfn._xlws.FILTER(P:P,($BU:$BU=$BU2520)*($I:$I=$I2520)*($T:$T=$T2520)*($S:$S=_xlfn.MINIFS($S:$S,$T:$T,"="&amp;$T2520)),""))))&amp;"",IF(P2520="","",""))&amp;""</f>
        <v/>
      </c>
      <c r="AY2520" t="str" cm="1">
        <f t="array" ref="AY2520">IFERROR(IF(Q2520&lt;&gt;"",Q2520,IF(OR($S2520="",$T2520=""),"",IF($T2520&lt;&gt;"",_xlfn._xlws.FILTER(Q:Q,($BU:$BU=$BU2520)*($I:$I=$I2520)*($T:$T=$T2520)*($S:$S=_xlfn.MINIFS($S:$S,$T:$T,"="&amp;$T2520)),""))))&amp;"",IF(Q2520="","",""))&amp;""</f>
        <v/>
      </c>
      <c r="AZ2520" t="str" cm="1">
        <f t="array" ref="AZ2520">IFERROR(IF(R2520&lt;&gt;"",R2520,IF(OR($S2520="",$T2520=""),"",IF($T2520&lt;&gt;"",_xlfn._xlws.FILTER(R:R,($BU:$BU=$BU2520)*($I:$I=$I2520)*($T:$T=$T2520)*($S:$S=_xlfn.MINIFS($S:$S,$T:$T,"="&amp;$T2520)),""))))&amp;"",IF(R2520="","",""))&amp;""</f>
        <v/>
      </c>
      <c r="BA2520" s="6">
        <f t="shared" si="3639"/>
        <v>218</v>
      </c>
      <c r="BB2520">
        <f t="shared" ref="BB2520:BD2520" si="3668">BB2519</f>
        <v>18987</v>
      </c>
      <c r="BC2520" t="str">
        <f t="shared" si="3668"/>
        <v>Velodrome</v>
      </c>
      <c r="BD2520" t="str">
        <f t="shared" si="3668"/>
        <v>Outlaws</v>
      </c>
      <c r="BE2520" t="s">
        <v>13</v>
      </c>
      <c r="BF2520" t="s">
        <v>574</v>
      </c>
      <c r="BI2520" cm="1">
        <f t="array" aca="1" ref="BI2520" ca="1">IFERROR(_xlfn._xlws.FILTER(shifts!A:A,(shifts!B:B=events!AD2520)*(shifts!AG:AG&gt;=events!BK2520)*(shifts!AH:AH&lt;=events!BL2520)),BI2519)</f>
        <v>88</v>
      </c>
      <c r="BJ2520" s="15">
        <f t="shared" si="3641"/>
        <v>6</v>
      </c>
      <c r="BK2520">
        <f t="shared" si="3642"/>
        <v>692</v>
      </c>
      <c r="BL2520">
        <f t="shared" si="3643"/>
        <v>686</v>
      </c>
      <c r="BM2520" s="15">
        <f>SUMIFS(BJ$2:BJ2520,K$2:K2520,"=Intermission")+SUMIFS(BJ$2:BJ2520,K$2:K2520,"=Timeout")</f>
        <v>143</v>
      </c>
      <c r="BN2520">
        <f t="shared" si="3644"/>
        <v>2303</v>
      </c>
      <c r="BO2520" s="19">
        <f t="shared" si="3645"/>
        <v>2691</v>
      </c>
      <c r="BP2520">
        <f t="shared" si="3646"/>
        <v>2686</v>
      </c>
      <c r="BQ2520" s="17">
        <f t="shared" si="3647"/>
        <v>2697</v>
      </c>
      <c r="BR2520" t="str">
        <f t="shared" si="3648"/>
        <v>event_team_player_1</v>
      </c>
      <c r="BS2520">
        <f>COUNTIFS(S$3:S2520,"="&amp;S2520,AI$3:AI2520,"="&amp;AI2520)</f>
        <v>1</v>
      </c>
      <c r="BT2520" t="str">
        <f>IFERROR(VLOOKUP(BB2520&amp;BU2520&amp;X2520,game_rosters!U:W,3,FALSE),"")</f>
        <v>P100033</v>
      </c>
      <c r="BU2520" t="str">
        <f t="shared" si="3649"/>
        <v>Outlaws</v>
      </c>
    </row>
    <row r="2521" spans="1:73" x14ac:dyDescent="0.2">
      <c r="A2521">
        <f t="shared" si="3624"/>
        <v>1</v>
      </c>
      <c r="I2521" s="44">
        <v>44</v>
      </c>
      <c r="K2521" t="s">
        <v>7</v>
      </c>
      <c r="L2521" t="s">
        <v>192</v>
      </c>
      <c r="M2521" t="s">
        <v>68</v>
      </c>
      <c r="N2521" t="s">
        <v>594</v>
      </c>
      <c r="S2521">
        <v>1303</v>
      </c>
      <c r="T2521" t="s">
        <v>756</v>
      </c>
      <c r="W2521" t="s">
        <v>731</v>
      </c>
      <c r="X2521">
        <v>44</v>
      </c>
      <c r="Z2521">
        <v>1</v>
      </c>
      <c r="AA2521">
        <f t="shared" si="3581"/>
        <v>2303</v>
      </c>
      <c r="AB2521" t="str">
        <f t="shared" si="3582"/>
        <v/>
      </c>
      <c r="AC2521">
        <f t="shared" si="3620"/>
        <v>2303</v>
      </c>
      <c r="AD2521" s="6">
        <v>3</v>
      </c>
      <c r="AE2521" t="s">
        <v>754</v>
      </c>
      <c r="AF2521" t="s">
        <v>739</v>
      </c>
      <c r="AG2521" t="s">
        <v>756</v>
      </c>
      <c r="AH2521" t="s">
        <v>756</v>
      </c>
      <c r="AI2521" t="str">
        <f t="shared" si="3625"/>
        <v>e</v>
      </c>
      <c r="AJ2521" t="str">
        <f t="shared" si="3626"/>
        <v/>
      </c>
      <c r="AK2521" t="str">
        <f t="shared" si="3627"/>
        <v/>
      </c>
      <c r="AL2521" t="str">
        <f t="shared" si="3628"/>
        <v/>
      </c>
      <c r="AM2521" t="str">
        <f t="shared" si="3629"/>
        <v/>
      </c>
      <c r="AN2521" t="str">
        <f t="shared" si="3630"/>
        <v>Away</v>
      </c>
      <c r="AO2521" t="str">
        <f t="shared" si="3631"/>
        <v>a</v>
      </c>
      <c r="AP2521" t="str">
        <f t="shared" si="3632"/>
        <v/>
      </c>
      <c r="AQ2521" t="str">
        <f t="shared" si="3633"/>
        <v/>
      </c>
      <c r="AR2521" t="str">
        <f t="shared" si="3634"/>
        <v>Away</v>
      </c>
      <c r="AS2521" t="str">
        <f t="shared" si="3635"/>
        <v>a</v>
      </c>
      <c r="AT2521" t="str">
        <f t="shared" si="3636"/>
        <v>Offensive</v>
      </c>
      <c r="AU2521" t="str">
        <f t="shared" si="3637"/>
        <v/>
      </c>
      <c r="AV2521" t="str">
        <f t="shared" si="3638"/>
        <v/>
      </c>
      <c r="AW2521" t="str" cm="1">
        <f t="array" ref="AW2521">IFERROR(IF(O2521&lt;&gt;"",O2521,IF(OR($S2521="",$T2521=""),"",IF(O2521&lt;&gt;"",O2521,IF($T2521&lt;&gt;"",_xlfn._xlws.FILTER(O:O,($BU:$BU=$BU2521)*($I:$I=$I2521)*($T:$T=$T2521)*($S:$S=_xlfn.MINIFS($S:$S,$T:$T,"="&amp;$T2521)),"")))))&amp;"",IF(O2521="","",""))&amp;""</f>
        <v/>
      </c>
      <c r="AX2521" t="str" cm="1">
        <f t="array" ref="AX2521">IFERROR(IF(P2521&lt;&gt;"",P2521,IF(OR($S2521="",$T2521=""),"",IF($T2521&lt;&gt;"",_xlfn._xlws.FILTER(P:P,($BU:$BU=$BU2521)*($I:$I=$I2521)*($T:$T=$T2521)*($S:$S=_xlfn.MINIFS($S:$S,$T:$T,"="&amp;$T2521)),""))))&amp;"",IF(P2521="","",""))&amp;""</f>
        <v/>
      </c>
      <c r="AY2521" t="str" cm="1">
        <f t="array" ref="AY2521">IFERROR(IF(Q2521&lt;&gt;"",Q2521,IF(OR($S2521="",$T2521=""),"",IF($T2521&lt;&gt;"",_xlfn._xlws.FILTER(Q:Q,($BU:$BU=$BU2521)*($I:$I=$I2521)*($T:$T=$T2521)*($S:$S=_xlfn.MINIFS($S:$S,$T:$T,"="&amp;$T2521)),""))))&amp;"",IF(Q2521="","",""))&amp;""</f>
        <v/>
      </c>
      <c r="AZ2521" t="str" cm="1">
        <f t="array" ref="AZ2521">IFERROR(IF(R2521&lt;&gt;"",R2521,IF(OR($S2521="",$T2521=""),"",IF($T2521&lt;&gt;"",_xlfn._xlws.FILTER(R:R,($BU:$BU=$BU2521)*($I:$I=$I2521)*($T:$T=$T2521)*($S:$S=_xlfn.MINIFS($S:$S,$T:$T,"="&amp;$T2521)),""))))&amp;"",IF(R2521="","",""))&amp;""</f>
        <v/>
      </c>
      <c r="BA2521" s="6">
        <f t="shared" si="3639"/>
        <v>218</v>
      </c>
      <c r="BB2521">
        <f t="shared" ref="BB2521:BD2521" si="3669">BB2520</f>
        <v>18987</v>
      </c>
      <c r="BC2521" t="str">
        <f t="shared" si="3669"/>
        <v>Velodrome</v>
      </c>
      <c r="BD2521" t="str">
        <f t="shared" si="3669"/>
        <v>Outlaws</v>
      </c>
      <c r="BE2521" t="s">
        <v>7</v>
      </c>
      <c r="BF2521" t="s">
        <v>192</v>
      </c>
      <c r="BI2521">
        <v>88</v>
      </c>
      <c r="BJ2521" s="15">
        <f t="shared" si="3641"/>
        <v>0</v>
      </c>
      <c r="BK2521">
        <f t="shared" si="3642"/>
        <v>686</v>
      </c>
      <c r="BL2521">
        <f t="shared" si="3643"/>
        <v>686</v>
      </c>
      <c r="BM2521" s="15">
        <f>SUMIFS(BJ$2:BJ2521,K$2:K2521,"=Intermission")+SUMIFS(BJ$2:BJ2521,K$2:K2521,"=Timeout")</f>
        <v>143</v>
      </c>
      <c r="BN2521">
        <f t="shared" si="3644"/>
        <v>2303</v>
      </c>
      <c r="BO2521" s="19">
        <f t="shared" si="3645"/>
        <v>2697</v>
      </c>
      <c r="BP2521">
        <f t="shared" si="3646"/>
        <v>2692</v>
      </c>
      <c r="BQ2521" s="17">
        <f t="shared" si="3647"/>
        <v>2697</v>
      </c>
      <c r="BR2521" t="str">
        <f t="shared" si="3648"/>
        <v>event_team_player_1</v>
      </c>
      <c r="BS2521">
        <f>COUNTIFS(S$3:S2521,"="&amp;S2521,AI$3:AI2521,"="&amp;AI2521)</f>
        <v>1</v>
      </c>
      <c r="BT2521" t="str">
        <f>IFERROR(VLOOKUP(BB2521&amp;BU2521&amp;X2521,game_rosters!U:W,3,FALSE),"")</f>
        <v>P100033</v>
      </c>
      <c r="BU2521" t="str">
        <f t="shared" si="3649"/>
        <v>Outlaws</v>
      </c>
    </row>
    <row r="2522" spans="1:73" x14ac:dyDescent="0.2">
      <c r="A2522" t="str">
        <f t="shared" si="3624"/>
        <v/>
      </c>
      <c r="I2522" s="44">
        <v>68</v>
      </c>
      <c r="S2522">
        <v>1303</v>
      </c>
      <c r="T2522" t="s">
        <v>756</v>
      </c>
      <c r="X2522">
        <v>68</v>
      </c>
      <c r="Z2522">
        <v>1</v>
      </c>
      <c r="AA2522">
        <f t="shared" si="3581"/>
        <v>2303</v>
      </c>
      <c r="AB2522" t="str">
        <f t="shared" si="3582"/>
        <v/>
      </c>
      <c r="AC2522">
        <f t="shared" si="3620"/>
        <v>2303</v>
      </c>
      <c r="AD2522" s="6">
        <v>3</v>
      </c>
      <c r="AE2522" t="s">
        <v>754</v>
      </c>
      <c r="AF2522" t="s">
        <v>739</v>
      </c>
      <c r="AG2522" t="s">
        <v>756</v>
      </c>
      <c r="AH2522" t="s">
        <v>756</v>
      </c>
      <c r="AI2522" t="str">
        <f t="shared" si="3625"/>
        <v>e</v>
      </c>
      <c r="AJ2522" t="str">
        <f t="shared" si="3626"/>
        <v/>
      </c>
      <c r="AK2522" t="str">
        <f t="shared" si="3627"/>
        <v/>
      </c>
      <c r="AL2522" t="str">
        <f t="shared" si="3628"/>
        <v/>
      </c>
      <c r="AM2522" t="str">
        <f t="shared" si="3629"/>
        <v/>
      </c>
      <c r="AN2522" t="str">
        <f t="shared" si="3630"/>
        <v>Away</v>
      </c>
      <c r="AO2522" t="str">
        <f t="shared" si="3631"/>
        <v>a</v>
      </c>
      <c r="AP2522" t="str">
        <f t="shared" si="3632"/>
        <v/>
      </c>
      <c r="AQ2522" t="str">
        <f t="shared" si="3633"/>
        <v/>
      </c>
      <c r="AR2522" t="str">
        <f t="shared" si="3634"/>
        <v>Away</v>
      </c>
      <c r="AS2522" t="str">
        <f t="shared" si="3635"/>
        <v>a</v>
      </c>
      <c r="AT2522" t="str">
        <f t="shared" si="3636"/>
        <v>Offensive</v>
      </c>
      <c r="AU2522" t="str">
        <f t="shared" si="3637"/>
        <v/>
      </c>
      <c r="AV2522" t="str">
        <f t="shared" si="3638"/>
        <v/>
      </c>
      <c r="AW2522" t="str" cm="1">
        <f t="array" ref="AW2522">IFERROR(IF(O2522&lt;&gt;"",O2522,IF(OR($S2522="",$T2522=""),"",IF(O2522&lt;&gt;"",O2522,IF($T2522&lt;&gt;"",_xlfn._xlws.FILTER(O:O,($BU:$BU=$BU2522)*($I:$I=$I2522)*($T:$T=$T2522)*($S:$S=_xlfn.MINIFS($S:$S,$T:$T,"="&amp;$T2522)),"")))))&amp;"",IF(O2522="","",""))&amp;""</f>
        <v/>
      </c>
      <c r="AX2522" t="str" cm="1">
        <f t="array" ref="AX2522">IFERROR(IF(P2522&lt;&gt;"",P2522,IF(OR($S2522="",$T2522=""),"",IF($T2522&lt;&gt;"",_xlfn._xlws.FILTER(P:P,($BU:$BU=$BU2522)*($I:$I=$I2522)*($T:$T=$T2522)*($S:$S=_xlfn.MINIFS($S:$S,$T:$T,"="&amp;$T2522)),""))))&amp;"",IF(P2522="","",""))&amp;""</f>
        <v/>
      </c>
      <c r="AY2522" t="str" cm="1">
        <f t="array" ref="AY2522">IFERROR(IF(Q2522&lt;&gt;"",Q2522,IF(OR($S2522="",$T2522=""),"",IF($T2522&lt;&gt;"",_xlfn._xlws.FILTER(Q:Q,($BU:$BU=$BU2522)*($I:$I=$I2522)*($T:$T=$T2522)*($S:$S=_xlfn.MINIFS($S:$S,$T:$T,"="&amp;$T2522)),""))))&amp;"",IF(Q2522="","",""))&amp;""</f>
        <v/>
      </c>
      <c r="AZ2522" t="str" cm="1">
        <f t="array" ref="AZ2522">IFERROR(IF(R2522&lt;&gt;"",R2522,IF(OR($S2522="",$T2522=""),"",IF($T2522&lt;&gt;"",_xlfn._xlws.FILTER(R:R,($BU:$BU=$BU2522)*($I:$I=$I2522)*($T:$T=$T2522)*($S:$S=_xlfn.MINIFS($S:$S,$T:$T,"="&amp;$T2522)),""))))&amp;"",IF(R2522="","",""))&amp;""</f>
        <v/>
      </c>
      <c r="BA2522" s="6">
        <f t="shared" si="3639"/>
        <v>218</v>
      </c>
      <c r="BB2522">
        <f t="shared" ref="BB2522:BD2522" si="3670">BB2521</f>
        <v>18987</v>
      </c>
      <c r="BC2522" t="str">
        <f t="shared" si="3670"/>
        <v>Velodrome</v>
      </c>
      <c r="BD2522" t="str">
        <f t="shared" si="3670"/>
        <v>Outlaws</v>
      </c>
      <c r="BE2522" t="s">
        <v>7</v>
      </c>
      <c r="BF2522" t="s">
        <v>192</v>
      </c>
      <c r="BI2522">
        <v>88</v>
      </c>
      <c r="BJ2522" s="15">
        <f t="shared" si="3641"/>
        <v>0</v>
      </c>
      <c r="BK2522">
        <f t="shared" si="3642"/>
        <v>686</v>
      </c>
      <c r="BL2522">
        <f t="shared" si="3643"/>
        <v>686</v>
      </c>
      <c r="BM2522" s="15">
        <f>SUMIFS(BJ$2:BJ2522,K$2:K2522,"=Intermission")+SUMIFS(BJ$2:BJ2522,K$2:K2522,"=Timeout")</f>
        <v>143</v>
      </c>
      <c r="BN2522">
        <f t="shared" si="3644"/>
        <v>2303</v>
      </c>
      <c r="BO2522" s="19">
        <f t="shared" si="3645"/>
        <v>2697</v>
      </c>
      <c r="BP2522">
        <f t="shared" si="3646"/>
        <v>2692</v>
      </c>
      <c r="BQ2522" s="17">
        <f t="shared" si="3647"/>
        <v>2697</v>
      </c>
      <c r="BR2522" t="str">
        <f t="shared" si="3648"/>
        <v>event_team_player_2</v>
      </c>
      <c r="BS2522">
        <f>COUNTIFS(S$3:S2522,"="&amp;S2522,AI$3:AI2522,"="&amp;AI2522)</f>
        <v>2</v>
      </c>
      <c r="BT2522" t="str">
        <f>IFERROR(VLOOKUP(BB2522&amp;BU2522&amp;X2522,game_rosters!U:W,3,FALSE),"")</f>
        <v>P100128</v>
      </c>
      <c r="BU2522" t="str">
        <f t="shared" si="3649"/>
        <v>Outlaws</v>
      </c>
    </row>
    <row r="2523" spans="1:73" x14ac:dyDescent="0.2">
      <c r="A2523" t="str">
        <f t="shared" si="3624"/>
        <v/>
      </c>
      <c r="I2523" s="44">
        <v>14</v>
      </c>
      <c r="O2523" t="s">
        <v>605</v>
      </c>
      <c r="S2523">
        <v>1303</v>
      </c>
      <c r="T2523" t="s">
        <v>756</v>
      </c>
      <c r="X2523">
        <v>14</v>
      </c>
      <c r="AA2523">
        <f t="shared" si="3581"/>
        <v>2303</v>
      </c>
      <c r="AB2523" t="str">
        <f t="shared" si="3582"/>
        <v/>
      </c>
      <c r="AC2523">
        <f t="shared" si="3620"/>
        <v>2303</v>
      </c>
      <c r="AD2523" s="6">
        <v>3</v>
      </c>
      <c r="AE2523" t="s">
        <v>754</v>
      </c>
      <c r="AF2523" t="s">
        <v>739</v>
      </c>
      <c r="AG2523" t="s">
        <v>756</v>
      </c>
      <c r="AH2523" t="s">
        <v>756</v>
      </c>
      <c r="AI2523" t="str">
        <f t="shared" si="3625"/>
        <v>o</v>
      </c>
      <c r="AJ2523" t="str">
        <f t="shared" si="3626"/>
        <v/>
      </c>
      <c r="AK2523" t="str">
        <f t="shared" si="3627"/>
        <v/>
      </c>
      <c r="AL2523" t="str">
        <f t="shared" si="3628"/>
        <v/>
      </c>
      <c r="AM2523" t="str">
        <f t="shared" si="3629"/>
        <v/>
      </c>
      <c r="AN2523" t="str">
        <f t="shared" si="3630"/>
        <v>Away</v>
      </c>
      <c r="AO2523" t="str">
        <f t="shared" si="3631"/>
        <v>a</v>
      </c>
      <c r="AP2523" t="str">
        <f t="shared" si="3632"/>
        <v/>
      </c>
      <c r="AQ2523" t="str">
        <f t="shared" si="3633"/>
        <v/>
      </c>
      <c r="AR2523" t="str">
        <f t="shared" si="3634"/>
        <v>Away</v>
      </c>
      <c r="AS2523" t="str">
        <f t="shared" si="3635"/>
        <v>a</v>
      </c>
      <c r="AT2523" t="str">
        <f t="shared" si="3636"/>
        <v>Defensive</v>
      </c>
      <c r="AU2523" t="str">
        <f t="shared" si="3637"/>
        <v/>
      </c>
      <c r="AV2523" t="str">
        <f t="shared" si="3638"/>
        <v/>
      </c>
      <c r="AW2523" t="str" cm="1">
        <f t="array" ref="AW2523">IFERROR(IF(O2523&lt;&gt;"",O2523,IF(OR($S2523="",$T2523=""),"",IF(O2523&lt;&gt;"",O2523,IF($T2523&lt;&gt;"",_xlfn._xlws.FILTER(O:O,($BU:$BU=$BU2523)*($I:$I=$I2523)*($T:$T=$T2523)*($S:$S=_xlfn.MINIFS($S:$S,$T:$T,"="&amp;$T2523)),"")))))&amp;"",IF(O2523="","",""))&amp;""</f>
        <v>Defensive_PlayPass-InShotPassLane</v>
      </c>
      <c r="AX2523" t="str" cm="1">
        <f t="array" ref="AX2523">IFERROR(IF(P2523&lt;&gt;"",P2523,IF(OR($S2523="",$T2523=""),"",IF($T2523&lt;&gt;"",_xlfn._xlws.FILTER(P:P,($BU:$BU=$BU2523)*($I:$I=$I2523)*($T:$T=$T2523)*($S:$S=_xlfn.MINIFS($S:$S,$T:$T,"="&amp;$T2523)),""))))&amp;"",IF(P2523="","",""))&amp;""</f>
        <v/>
      </c>
      <c r="AY2523" t="str" cm="1">
        <f t="array" ref="AY2523">IFERROR(IF(Q2523&lt;&gt;"",Q2523,IF(OR($S2523="",$T2523=""),"",IF($T2523&lt;&gt;"",_xlfn._xlws.FILTER(Q:Q,($BU:$BU=$BU2523)*($I:$I=$I2523)*($T:$T=$T2523)*($S:$S=_xlfn.MINIFS($S:$S,$T:$T,"="&amp;$T2523)),""))))&amp;"",IF(Q2523="","",""))&amp;""</f>
        <v/>
      </c>
      <c r="AZ2523" t="str" cm="1">
        <f t="array" ref="AZ2523">IFERROR(IF(R2523&lt;&gt;"",R2523,IF(OR($S2523="",$T2523=""),"",IF($T2523&lt;&gt;"",_xlfn._xlws.FILTER(R:R,($BU:$BU=$BU2523)*($I:$I=$I2523)*($T:$T=$T2523)*($S:$S=_xlfn.MINIFS($S:$S,$T:$T,"="&amp;$T2523)),""))))&amp;"",IF(R2523="","",""))&amp;""</f>
        <v/>
      </c>
      <c r="BA2523" s="6">
        <f t="shared" si="3639"/>
        <v>218</v>
      </c>
      <c r="BB2523">
        <f t="shared" ref="BB2523:BD2523" si="3671">BB2522</f>
        <v>18987</v>
      </c>
      <c r="BC2523" t="str">
        <f t="shared" si="3671"/>
        <v>Velodrome</v>
      </c>
      <c r="BD2523" t="str">
        <f t="shared" si="3671"/>
        <v>Outlaws</v>
      </c>
      <c r="BE2523" t="s">
        <v>7</v>
      </c>
      <c r="BF2523" t="s">
        <v>192</v>
      </c>
      <c r="BI2523">
        <v>88</v>
      </c>
      <c r="BJ2523" s="15">
        <f t="shared" si="3641"/>
        <v>0</v>
      </c>
      <c r="BK2523">
        <f t="shared" si="3642"/>
        <v>686</v>
      </c>
      <c r="BL2523">
        <f t="shared" si="3643"/>
        <v>686</v>
      </c>
      <c r="BM2523" s="15">
        <f>SUMIFS(BJ$2:BJ2523,K$2:K2523,"=Intermission")+SUMIFS(BJ$2:BJ2523,K$2:K2523,"=Timeout")</f>
        <v>143</v>
      </c>
      <c r="BN2523">
        <f t="shared" si="3644"/>
        <v>2303</v>
      </c>
      <c r="BO2523" s="19">
        <f t="shared" si="3645"/>
        <v>2697</v>
      </c>
      <c r="BP2523">
        <f t="shared" si="3646"/>
        <v>2692</v>
      </c>
      <c r="BQ2523" s="17">
        <f t="shared" si="3647"/>
        <v>2697</v>
      </c>
      <c r="BR2523" t="str">
        <f t="shared" si="3648"/>
        <v>opp_team_player_1</v>
      </c>
      <c r="BS2523">
        <f>COUNTIFS(S$3:S2523,"="&amp;S2523,AI$3:AI2523,"="&amp;AI2523)</f>
        <v>1</v>
      </c>
      <c r="BT2523" t="str">
        <f>IFERROR(VLOOKUP(BB2523&amp;BU2523&amp;X2523,game_rosters!U:W,3,FALSE),"")</f>
        <v>P100132</v>
      </c>
      <c r="BU2523" t="str">
        <f t="shared" si="3649"/>
        <v>Velodrome</v>
      </c>
    </row>
    <row r="2524" spans="1:73" x14ac:dyDescent="0.2">
      <c r="A2524">
        <f t="shared" si="3624"/>
        <v>1</v>
      </c>
      <c r="I2524" s="44">
        <v>44</v>
      </c>
      <c r="K2524" t="s">
        <v>13</v>
      </c>
      <c r="L2524" t="s">
        <v>587</v>
      </c>
      <c r="N2524" t="s">
        <v>595</v>
      </c>
      <c r="O2524" t="s">
        <v>620</v>
      </c>
      <c r="Q2524" t="s">
        <v>595</v>
      </c>
      <c r="S2524">
        <v>1304</v>
      </c>
      <c r="T2524" t="s">
        <v>756</v>
      </c>
      <c r="W2524" t="s">
        <v>731</v>
      </c>
      <c r="X2524">
        <v>44</v>
      </c>
      <c r="Z2524">
        <v>1</v>
      </c>
      <c r="AA2524">
        <f t="shared" si="3581"/>
        <v>2304</v>
      </c>
      <c r="AB2524" t="str">
        <f t="shared" si="3582"/>
        <v/>
      </c>
      <c r="AC2524">
        <f t="shared" si="3620"/>
        <v>2304</v>
      </c>
      <c r="AD2524" s="6">
        <v>3</v>
      </c>
      <c r="AE2524" t="s">
        <v>754</v>
      </c>
      <c r="AF2524" t="s">
        <v>908</v>
      </c>
      <c r="AG2524" t="s">
        <v>754</v>
      </c>
      <c r="AH2524" t="s">
        <v>741</v>
      </c>
      <c r="AI2524" t="str">
        <f t="shared" si="3625"/>
        <v>e</v>
      </c>
      <c r="AJ2524" t="str">
        <f t="shared" si="3626"/>
        <v/>
      </c>
      <c r="AK2524" t="str">
        <f t="shared" si="3627"/>
        <v/>
      </c>
      <c r="AL2524" t="str">
        <f t="shared" si="3628"/>
        <v/>
      </c>
      <c r="AM2524" t="str">
        <f t="shared" si="3629"/>
        <v/>
      </c>
      <c r="AN2524" t="str">
        <f t="shared" si="3630"/>
        <v>Away</v>
      </c>
      <c r="AO2524" t="str">
        <f t="shared" si="3631"/>
        <v>a</v>
      </c>
      <c r="AP2524" t="str">
        <f t="shared" si="3632"/>
        <v/>
      </c>
      <c r="AQ2524" t="str">
        <f t="shared" si="3633"/>
        <v/>
      </c>
      <c r="AR2524" t="str">
        <f t="shared" si="3634"/>
        <v>Away</v>
      </c>
      <c r="AS2524" t="str">
        <f t="shared" si="3635"/>
        <v>a</v>
      </c>
      <c r="AT2524" t="str">
        <f t="shared" si="3636"/>
        <v>Offensive</v>
      </c>
      <c r="AU2524" t="str">
        <f t="shared" si="3637"/>
        <v/>
      </c>
      <c r="AV2524" t="str">
        <f t="shared" si="3638"/>
        <v/>
      </c>
      <c r="AW2524" t="str" cm="1">
        <f t="array" ref="AW2524">IFERROR(IF(O2524&lt;&gt;"",O2524,IF(OR($S2524="",$T2524=""),"",IF(O2524&lt;&gt;"",O2524,IF($T2524&lt;&gt;"",_xlfn._xlws.FILTER(O:O,($BU:$BU=$BU2524)*($I:$I=$I2524)*($T:$T=$T2524)*($S:$S=_xlfn.MINIFS($S:$S,$T:$T,"="&amp;$T2524)),"")))))&amp;"",IF(O2524="","",""))&amp;""</f>
        <v>OffensivePlay_Zone-PuckRecoveryPass</v>
      </c>
      <c r="AX2524" t="str" cm="1">
        <f t="array" ref="AX2524">IFERROR(IF(P2524&lt;&gt;"",P2524,IF(OR($S2524="",$T2524=""),"",IF($T2524&lt;&gt;"",_xlfn._xlws.FILTER(P:P,($BU:$BU=$BU2524)*($I:$I=$I2524)*($T:$T=$T2524)*($S:$S=_xlfn.MINIFS($S:$S,$T:$T,"="&amp;$T2524)),""))))&amp;"",IF(P2524="","",""))&amp;""</f>
        <v/>
      </c>
      <c r="AY2524" t="str" cm="1">
        <f t="array" ref="AY2524">IFERROR(IF(Q2524&lt;&gt;"",Q2524,IF(OR($S2524="",$T2524=""),"",IF($T2524&lt;&gt;"",_xlfn._xlws.FILTER(Q:Q,($BU:$BU=$BU2524)*($I:$I=$I2524)*($T:$T=$T2524)*($S:$S=_xlfn.MINIFS($S:$S,$T:$T,"="&amp;$T2524)),""))))&amp;"",IF(Q2524="","",""))&amp;""</f>
        <v>s</v>
      </c>
      <c r="AZ2524" t="str" cm="1">
        <f t="array" ref="AZ2524">IFERROR(IF(R2524&lt;&gt;"",R2524,IF(OR($S2524="",$T2524=""),"",IF($T2524&lt;&gt;"",_xlfn._xlws.FILTER(R:R,($BU:$BU=$BU2524)*($I:$I=$I2524)*($T:$T=$T2524)*($S:$S=_xlfn.MINIFS($S:$S,$T:$T,"="&amp;$T2524)),""))))&amp;"",IF(R2524="","",""))&amp;""</f>
        <v/>
      </c>
      <c r="BA2524" s="6">
        <f t="shared" si="3639"/>
        <v>218</v>
      </c>
      <c r="BB2524">
        <f t="shared" ref="BB2524:BD2524" si="3672">BB2523</f>
        <v>18987</v>
      </c>
      <c r="BC2524" t="str">
        <f t="shared" si="3672"/>
        <v>Velodrome</v>
      </c>
      <c r="BD2524" t="str">
        <f t="shared" si="3672"/>
        <v>Outlaws</v>
      </c>
      <c r="BE2524" t="s">
        <v>13</v>
      </c>
      <c r="BF2524" t="s">
        <v>587</v>
      </c>
      <c r="BI2524" cm="1">
        <f t="array" ref="BI2524">IFERROR(_xlfn._xlws.FILTER(shifts!A:A,(shifts!B:B=events!AD2524)*(shifts!AG:AG&gt;=events!BK2524)*(shifts!AH:AH&lt;=events!BL2524)),BI2523)</f>
        <v>89</v>
      </c>
      <c r="BJ2524" s="15">
        <f t="shared" si="3641"/>
        <v>3</v>
      </c>
      <c r="BK2524">
        <f t="shared" si="3642"/>
        <v>684</v>
      </c>
      <c r="BL2524">
        <f t="shared" si="3643"/>
        <v>681</v>
      </c>
      <c r="BM2524" s="15">
        <f>SUMIFS(BJ$2:BJ2524,K$2:K2524,"=Intermission")+SUMIFS(BJ$2:BJ2524,K$2:K2524,"=Timeout")</f>
        <v>143</v>
      </c>
      <c r="BN2524">
        <f t="shared" si="3644"/>
        <v>2303</v>
      </c>
      <c r="BO2524" s="19">
        <f t="shared" si="3645"/>
        <v>2699</v>
      </c>
      <c r="BP2524">
        <f t="shared" si="3646"/>
        <v>2694</v>
      </c>
      <c r="BQ2524" s="17">
        <f t="shared" si="3647"/>
        <v>2702</v>
      </c>
      <c r="BR2524" t="str">
        <f t="shared" si="3648"/>
        <v>event_team_player_1</v>
      </c>
      <c r="BS2524">
        <f>COUNTIFS(S$3:S2524,"="&amp;S2524,AI$3:AI2524,"="&amp;AI2524)</f>
        <v>1</v>
      </c>
      <c r="BT2524" t="str">
        <f>IFERROR(VLOOKUP(BB2524&amp;BU2524&amp;X2524,game_rosters!U:W,3,FALSE),"")</f>
        <v>P100033</v>
      </c>
      <c r="BU2524" t="str">
        <f t="shared" si="3649"/>
        <v>Outlaws</v>
      </c>
    </row>
    <row r="2525" spans="1:73" x14ac:dyDescent="0.2">
      <c r="A2525">
        <f t="shared" si="3624"/>
        <v>1</v>
      </c>
      <c r="I2525" s="44">
        <v>44</v>
      </c>
      <c r="K2525" t="s">
        <v>7</v>
      </c>
      <c r="L2525" t="s">
        <v>172</v>
      </c>
      <c r="M2525" t="s">
        <v>68</v>
      </c>
      <c r="N2525" t="s">
        <v>595</v>
      </c>
      <c r="S2525">
        <v>1305</v>
      </c>
      <c r="T2525" t="s">
        <v>756</v>
      </c>
      <c r="W2525" t="s">
        <v>731</v>
      </c>
      <c r="X2525">
        <v>44</v>
      </c>
      <c r="Z2525">
        <v>1</v>
      </c>
      <c r="AA2525">
        <f t="shared" ref="AA2525:AA2588" si="3673">S2525+1000</f>
        <v>2305</v>
      </c>
      <c r="AB2525" t="str">
        <f t="shared" ref="AB2525:AB2588" si="3674">IF(T2525&lt;&gt;"",9000+T2525,"")</f>
        <v/>
      </c>
      <c r="AC2525">
        <f t="shared" si="3620"/>
        <v>2305</v>
      </c>
      <c r="AD2525" s="6">
        <v>3</v>
      </c>
      <c r="AE2525" t="s">
        <v>754</v>
      </c>
      <c r="AF2525" t="s">
        <v>741</v>
      </c>
      <c r="AG2525" t="s">
        <v>756</v>
      </c>
      <c r="AH2525" t="s">
        <v>756</v>
      </c>
      <c r="AI2525" t="str">
        <f t="shared" si="3625"/>
        <v>e</v>
      </c>
      <c r="AJ2525" t="str">
        <f t="shared" si="3626"/>
        <v/>
      </c>
      <c r="AK2525" t="str">
        <f t="shared" si="3627"/>
        <v/>
      </c>
      <c r="AL2525" t="str">
        <f t="shared" si="3628"/>
        <v/>
      </c>
      <c r="AM2525" t="str">
        <f t="shared" si="3629"/>
        <v/>
      </c>
      <c r="AN2525" t="str">
        <f t="shared" si="3630"/>
        <v>Away</v>
      </c>
      <c r="AO2525" t="str">
        <f t="shared" si="3631"/>
        <v>a</v>
      </c>
      <c r="AP2525" t="str">
        <f t="shared" si="3632"/>
        <v/>
      </c>
      <c r="AQ2525" t="str">
        <f t="shared" si="3633"/>
        <v/>
      </c>
      <c r="AR2525" t="str">
        <f t="shared" si="3634"/>
        <v>Away</v>
      </c>
      <c r="AS2525" t="str">
        <f t="shared" si="3635"/>
        <v>a</v>
      </c>
      <c r="AT2525" t="str">
        <f t="shared" si="3636"/>
        <v>Offensive</v>
      </c>
      <c r="AU2525" t="str">
        <f t="shared" si="3637"/>
        <v/>
      </c>
      <c r="AV2525" t="str">
        <f t="shared" si="3638"/>
        <v/>
      </c>
      <c r="AW2525" t="str" cm="1">
        <f t="array" ref="AW2525">IFERROR(IF(O2525&lt;&gt;"",O2525,IF(OR($S2525="",$T2525=""),"",IF(O2525&lt;&gt;"",O2525,IF($T2525&lt;&gt;"",_xlfn._xlws.FILTER(O:O,($BU:$BU=$BU2525)*($I:$I=$I2525)*($T:$T=$T2525)*($S:$S=_xlfn.MINIFS($S:$S,$T:$T,"="&amp;$T2525)),"")))))&amp;"",IF(O2525="","",""))&amp;""</f>
        <v/>
      </c>
      <c r="AX2525" t="str" cm="1">
        <f t="array" ref="AX2525">IFERROR(IF(P2525&lt;&gt;"",P2525,IF(OR($S2525="",$T2525=""),"",IF($T2525&lt;&gt;"",_xlfn._xlws.FILTER(P:P,($BU:$BU=$BU2525)*($I:$I=$I2525)*($T:$T=$T2525)*($S:$S=_xlfn.MINIFS($S:$S,$T:$T,"="&amp;$T2525)),""))))&amp;"",IF(P2525="","",""))&amp;""</f>
        <v/>
      </c>
      <c r="AY2525" t="str" cm="1">
        <f t="array" ref="AY2525">IFERROR(IF(Q2525&lt;&gt;"",Q2525,IF(OR($S2525="",$T2525=""),"",IF($T2525&lt;&gt;"",_xlfn._xlws.FILTER(Q:Q,($BU:$BU=$BU2525)*($I:$I=$I2525)*($T:$T=$T2525)*($S:$S=_xlfn.MINIFS($S:$S,$T:$T,"="&amp;$T2525)),""))))&amp;"",IF(Q2525="","",""))&amp;""</f>
        <v/>
      </c>
      <c r="AZ2525" t="str" cm="1">
        <f t="array" ref="AZ2525">IFERROR(IF(R2525&lt;&gt;"",R2525,IF(OR($S2525="",$T2525=""),"",IF($T2525&lt;&gt;"",_xlfn._xlws.FILTER(R:R,($BU:$BU=$BU2525)*($I:$I=$I2525)*($T:$T=$T2525)*($S:$S=_xlfn.MINIFS($S:$S,$T:$T,"="&amp;$T2525)),""))))&amp;"",IF(R2525="","",""))&amp;""</f>
        <v/>
      </c>
      <c r="BA2525" s="6">
        <f t="shared" si="3639"/>
        <v>218</v>
      </c>
      <c r="BB2525">
        <f t="shared" ref="BB2525:BD2525" si="3675">BB2524</f>
        <v>18987</v>
      </c>
      <c r="BC2525" t="str">
        <f t="shared" si="3675"/>
        <v>Velodrome</v>
      </c>
      <c r="BD2525" t="str">
        <f t="shared" si="3675"/>
        <v>Outlaws</v>
      </c>
      <c r="BE2525" t="s">
        <v>7</v>
      </c>
      <c r="BF2525" t="s">
        <v>172</v>
      </c>
      <c r="BI2525" cm="1">
        <f t="array" ref="BI2525">IFERROR(_xlfn._xlws.FILTER(shifts!A:A,(shifts!B:B=events!AD2525)*(shifts!AG:AG&gt;=events!BK2525)*(shifts!AH:AH&lt;=events!BL2525)),BI2524)</f>
        <v>89</v>
      </c>
      <c r="BJ2525" s="15">
        <f t="shared" si="3641"/>
        <v>0</v>
      </c>
      <c r="BK2525">
        <f t="shared" si="3642"/>
        <v>681</v>
      </c>
      <c r="BL2525">
        <f t="shared" si="3643"/>
        <v>681</v>
      </c>
      <c r="BM2525" s="15">
        <f>SUMIFS(BJ$2:BJ2525,K$2:K2525,"=Intermission")+SUMIFS(BJ$2:BJ2525,K$2:K2525,"=Timeout")</f>
        <v>143</v>
      </c>
      <c r="BN2525">
        <f t="shared" si="3644"/>
        <v>2303</v>
      </c>
      <c r="BO2525" s="19">
        <f t="shared" si="3645"/>
        <v>2702</v>
      </c>
      <c r="BP2525">
        <f t="shared" si="3646"/>
        <v>2697</v>
      </c>
      <c r="BQ2525" s="17">
        <f t="shared" si="3647"/>
        <v>2702</v>
      </c>
      <c r="BR2525" t="str">
        <f t="shared" si="3648"/>
        <v>event_team_player_1</v>
      </c>
      <c r="BS2525">
        <f>COUNTIFS(S$3:S2525,"="&amp;S2525,AI$3:AI2525,"="&amp;AI2525)</f>
        <v>1</v>
      </c>
      <c r="BT2525" t="str">
        <f>IFERROR(VLOOKUP(BB2525&amp;BU2525&amp;X2525,game_rosters!U:W,3,FALSE),"")</f>
        <v>P100033</v>
      </c>
      <c r="BU2525" t="str">
        <f t="shared" si="3649"/>
        <v>Outlaws</v>
      </c>
    </row>
    <row r="2526" spans="1:73" x14ac:dyDescent="0.2">
      <c r="A2526" t="str">
        <f t="shared" si="3624"/>
        <v/>
      </c>
      <c r="I2526" s="44">
        <v>18</v>
      </c>
      <c r="S2526">
        <v>1305</v>
      </c>
      <c r="T2526" t="s">
        <v>756</v>
      </c>
      <c r="X2526">
        <v>18</v>
      </c>
      <c r="AA2526">
        <f t="shared" si="3673"/>
        <v>2305</v>
      </c>
      <c r="AB2526" t="str">
        <f t="shared" si="3674"/>
        <v/>
      </c>
      <c r="AC2526">
        <f t="shared" si="3620"/>
        <v>2305</v>
      </c>
      <c r="AD2526" s="6">
        <v>3</v>
      </c>
      <c r="AE2526" t="s">
        <v>754</v>
      </c>
      <c r="AF2526" t="s">
        <v>741</v>
      </c>
      <c r="AG2526" t="s">
        <v>756</v>
      </c>
      <c r="AH2526" t="s">
        <v>756</v>
      </c>
      <c r="AI2526" t="str">
        <f t="shared" si="3625"/>
        <v>o</v>
      </c>
      <c r="AJ2526" t="str">
        <f t="shared" si="3626"/>
        <v/>
      </c>
      <c r="AK2526" t="str">
        <f t="shared" si="3627"/>
        <v/>
      </c>
      <c r="AL2526" t="str">
        <f t="shared" si="3628"/>
        <v/>
      </c>
      <c r="AM2526" t="str">
        <f t="shared" si="3629"/>
        <v/>
      </c>
      <c r="AN2526" t="str">
        <f t="shared" si="3630"/>
        <v>Away</v>
      </c>
      <c r="AO2526" t="str">
        <f t="shared" si="3631"/>
        <v>a</v>
      </c>
      <c r="AP2526" t="str">
        <f t="shared" si="3632"/>
        <v/>
      </c>
      <c r="AQ2526" t="str">
        <f t="shared" si="3633"/>
        <v/>
      </c>
      <c r="AR2526" t="str">
        <f t="shared" si="3634"/>
        <v>Away</v>
      </c>
      <c r="AS2526" t="str">
        <f t="shared" si="3635"/>
        <v>a</v>
      </c>
      <c r="AT2526" t="str">
        <f t="shared" si="3636"/>
        <v>Defensive</v>
      </c>
      <c r="AU2526" t="str">
        <f t="shared" si="3637"/>
        <v/>
      </c>
      <c r="AV2526" t="str">
        <f t="shared" si="3638"/>
        <v/>
      </c>
      <c r="AW2526" t="str" cm="1">
        <f t="array" ref="AW2526">IFERROR(IF(O2526&lt;&gt;"",O2526,IF(OR($S2526="",$T2526=""),"",IF(O2526&lt;&gt;"",O2526,IF($T2526&lt;&gt;"",_xlfn._xlws.FILTER(O:O,($BU:$BU=$BU2526)*($I:$I=$I2526)*($T:$T=$T2526)*($S:$S=_xlfn.MINIFS($S:$S,$T:$T,"="&amp;$T2526)),"")))))&amp;"",IF(O2526="","",""))&amp;""</f>
        <v/>
      </c>
      <c r="AX2526" t="str" cm="1">
        <f t="array" ref="AX2526">IFERROR(IF(P2526&lt;&gt;"",P2526,IF(OR($S2526="",$T2526=""),"",IF($T2526&lt;&gt;"",_xlfn._xlws.FILTER(P:P,($BU:$BU=$BU2526)*($I:$I=$I2526)*($T:$T=$T2526)*($S:$S=_xlfn.MINIFS($S:$S,$T:$T,"="&amp;$T2526)),""))))&amp;"",IF(P2526="","",""))&amp;""</f>
        <v/>
      </c>
      <c r="AY2526" t="str" cm="1">
        <f t="array" ref="AY2526">IFERROR(IF(Q2526&lt;&gt;"",Q2526,IF(OR($S2526="",$T2526=""),"",IF($T2526&lt;&gt;"",_xlfn._xlws.FILTER(Q:Q,($BU:$BU=$BU2526)*($I:$I=$I2526)*($T:$T=$T2526)*($S:$S=_xlfn.MINIFS($S:$S,$T:$T,"="&amp;$T2526)),""))))&amp;"",IF(Q2526="","",""))&amp;""</f>
        <v/>
      </c>
      <c r="AZ2526" t="str" cm="1">
        <f t="array" ref="AZ2526">IFERROR(IF(R2526&lt;&gt;"",R2526,IF(OR($S2526="",$T2526=""),"",IF($T2526&lt;&gt;"",_xlfn._xlws.FILTER(R:R,($BU:$BU=$BU2526)*($I:$I=$I2526)*($T:$T=$T2526)*($S:$S=_xlfn.MINIFS($S:$S,$T:$T,"="&amp;$T2526)),""))))&amp;"",IF(R2526="","",""))&amp;""</f>
        <v/>
      </c>
      <c r="BA2526" s="6">
        <f t="shared" si="3639"/>
        <v>218</v>
      </c>
      <c r="BB2526">
        <f t="shared" ref="BB2526:BD2526" si="3676">BB2525</f>
        <v>18987</v>
      </c>
      <c r="BC2526" t="str">
        <f t="shared" si="3676"/>
        <v>Velodrome</v>
      </c>
      <c r="BD2526" t="str">
        <f t="shared" si="3676"/>
        <v>Outlaws</v>
      </c>
      <c r="BE2526" t="s">
        <v>7</v>
      </c>
      <c r="BF2526" t="s">
        <v>172</v>
      </c>
      <c r="BI2526" cm="1">
        <f t="array" ref="BI2526">IFERROR(_xlfn._xlws.FILTER(shifts!A:A,(shifts!B:B=events!AD2526)*(shifts!AG:AG&gt;=events!BK2526)*(shifts!AH:AH&lt;=events!BL2526)),BI2525)</f>
        <v>89</v>
      </c>
      <c r="BJ2526" s="15">
        <f t="shared" si="3641"/>
        <v>0</v>
      </c>
      <c r="BK2526">
        <f t="shared" si="3642"/>
        <v>681</v>
      </c>
      <c r="BL2526">
        <f t="shared" si="3643"/>
        <v>681</v>
      </c>
      <c r="BM2526" s="15">
        <f>SUMIFS(BJ$2:BJ2526,K$2:K2526,"=Intermission")+SUMIFS(BJ$2:BJ2526,K$2:K2526,"=Timeout")</f>
        <v>143</v>
      </c>
      <c r="BN2526">
        <f t="shared" si="3644"/>
        <v>2303</v>
      </c>
      <c r="BO2526" s="19">
        <f t="shared" si="3645"/>
        <v>2702</v>
      </c>
      <c r="BP2526">
        <f t="shared" si="3646"/>
        <v>2697</v>
      </c>
      <c r="BQ2526" s="17">
        <f t="shared" si="3647"/>
        <v>2702</v>
      </c>
      <c r="BR2526" t="str">
        <f t="shared" si="3648"/>
        <v>opp_team_player_1</v>
      </c>
      <c r="BS2526">
        <f>COUNTIFS(S$3:S2526,"="&amp;S2526,AI$3:AI2526,"="&amp;AI2526)</f>
        <v>1</v>
      </c>
      <c r="BT2526" t="str">
        <f>IFERROR(VLOOKUP(BB2526&amp;BU2526&amp;X2526,game_rosters!U:W,3,FALSE),"")</f>
        <v>P100034</v>
      </c>
      <c r="BU2526" t="s">
        <v>960</v>
      </c>
    </row>
    <row r="2527" spans="1:73" x14ac:dyDescent="0.2">
      <c r="A2527">
        <f t="shared" si="3624"/>
        <v>1</v>
      </c>
      <c r="I2527" s="44">
        <v>18</v>
      </c>
      <c r="K2527" t="s">
        <v>7</v>
      </c>
      <c r="L2527" t="s">
        <v>182</v>
      </c>
      <c r="M2527" t="s">
        <v>68</v>
      </c>
      <c r="N2527" t="s">
        <v>594</v>
      </c>
      <c r="O2527" t="s">
        <v>654</v>
      </c>
      <c r="P2527" t="s">
        <v>569</v>
      </c>
      <c r="Q2527" t="s">
        <v>594</v>
      </c>
      <c r="S2527">
        <v>1306</v>
      </c>
      <c r="T2527">
        <v>201</v>
      </c>
      <c r="W2527" t="s">
        <v>731</v>
      </c>
      <c r="X2527">
        <v>18</v>
      </c>
      <c r="Z2527">
        <v>1</v>
      </c>
      <c r="AA2527">
        <f t="shared" si="3673"/>
        <v>2306</v>
      </c>
      <c r="AB2527">
        <f t="shared" si="3674"/>
        <v>9201</v>
      </c>
      <c r="AC2527">
        <f t="shared" si="3620"/>
        <v>9201</v>
      </c>
      <c r="AD2527" s="6">
        <v>3</v>
      </c>
      <c r="AE2527" t="s">
        <v>754</v>
      </c>
      <c r="AF2527" t="s">
        <v>741</v>
      </c>
      <c r="AG2527" t="s">
        <v>756</v>
      </c>
      <c r="AH2527" t="s">
        <v>756</v>
      </c>
      <c r="AI2527" t="str">
        <f t="shared" si="3625"/>
        <v>e</v>
      </c>
      <c r="AJ2527" t="str">
        <f t="shared" si="3626"/>
        <v/>
      </c>
      <c r="AK2527" t="str">
        <f t="shared" si="3627"/>
        <v/>
      </c>
      <c r="AL2527" t="str">
        <f t="shared" si="3628"/>
        <v/>
      </c>
      <c r="AM2527" t="str">
        <f t="shared" si="3629"/>
        <v/>
      </c>
      <c r="AN2527" t="str">
        <f t="shared" si="3630"/>
        <v>Away</v>
      </c>
      <c r="AO2527" t="str">
        <f t="shared" si="3631"/>
        <v>a</v>
      </c>
      <c r="AP2527" t="str">
        <f t="shared" si="3632"/>
        <v/>
      </c>
      <c r="AQ2527" t="str">
        <f t="shared" si="3633"/>
        <v/>
      </c>
      <c r="AR2527" t="str">
        <f t="shared" si="3634"/>
        <v>Away</v>
      </c>
      <c r="AS2527" t="str">
        <f t="shared" si="3635"/>
        <v>a</v>
      </c>
      <c r="AT2527" t="str">
        <f t="shared" si="3636"/>
        <v>Offensive</v>
      </c>
      <c r="AU2527" t="str">
        <f t="shared" si="3637"/>
        <v/>
      </c>
      <c r="AV2527" t="str">
        <f t="shared" si="3638"/>
        <v/>
      </c>
      <c r="AW2527" t="str" cm="1">
        <f t="array" ref="AW2527">IFERROR(IF(O2527&lt;&gt;"",O2527,IF(OR($S2527="",$T2527=""),"",IF(O2527&lt;&gt;"",O2527,IF($T2527&lt;&gt;"",_xlfn._xlws.FILTER(O:O,($BU:$BU=$BU2527)*($I:$I=$I2527)*($T:$T=$T2527)*($S:$S=_xlfn.MINIFS($S:$S,$T:$T,"="&amp;$T2527)),"")))))&amp;"",IF(O2527="","",""))&amp;""</f>
        <v>OffensivePlay_Pass-SecondTouch</v>
      </c>
      <c r="AX2527" t="str" cm="1">
        <f t="array" ref="AX2527">IFERROR(IF(P2527&lt;&gt;"",P2527,IF(OR($S2527="",$T2527=""),"",IF($T2527&lt;&gt;"",_xlfn._xlws.FILTER(P:P,($BU:$BU=$BU2527)*($I:$I=$I2527)*($T:$T=$T2527)*($S:$S=_xlfn.MINIFS($S:$S,$T:$T,"="&amp;$T2527)),""))))&amp;"",IF(P2527="","",""))&amp;""</f>
        <v>OffensivePlay_Zone-Breakout</v>
      </c>
      <c r="AY2527" t="str" cm="1">
        <f t="array" ref="AY2527">IFERROR(IF(Q2527&lt;&gt;"",Q2527,IF(OR($S2527="",$T2527=""),"",IF($T2527&lt;&gt;"",_xlfn._xlws.FILTER(Q:Q,($BU:$BU=$BU2527)*($I:$I=$I2527)*($T:$T=$T2527)*($S:$S=_xlfn.MINIFS($S:$S,$T:$T,"="&amp;$T2527)),""))))&amp;"",IF(Q2527="","",""))&amp;""</f>
        <v>u</v>
      </c>
      <c r="AZ2527" t="str" cm="1">
        <f t="array" ref="AZ2527">IFERROR(IF(R2527&lt;&gt;"",R2527,IF(OR($S2527="",$T2527=""),"",IF($T2527&lt;&gt;"",_xlfn._xlws.FILTER(R:R,($BU:$BU=$BU2527)*($I:$I=$I2527)*($T:$T=$T2527)*($S:$S=_xlfn.MINIFS($S:$S,$T:$T,"="&amp;$T2527)),""))))&amp;"",IF(R2527="","",""))&amp;""</f>
        <v/>
      </c>
      <c r="BA2527" s="6">
        <f t="shared" si="3639"/>
        <v>218</v>
      </c>
      <c r="BB2527">
        <f t="shared" ref="BB2527:BD2527" si="3677">BB2526</f>
        <v>18987</v>
      </c>
      <c r="BC2527" t="str">
        <f t="shared" si="3677"/>
        <v>Velodrome</v>
      </c>
      <c r="BD2527" t="str">
        <f t="shared" si="3677"/>
        <v>Outlaws</v>
      </c>
      <c r="BE2527" t="s">
        <v>7</v>
      </c>
      <c r="BF2527" t="s">
        <v>182</v>
      </c>
      <c r="BI2527" cm="1">
        <f t="array" ref="BI2527">IFERROR(_xlfn._xlws.FILTER(shifts!A:A,(shifts!B:B=events!AD2527)*(shifts!AG:AG&gt;=events!BK2527)*(shifts!AH:AH&lt;=events!BL2527)),BI2526)</f>
        <v>89</v>
      </c>
      <c r="BJ2527" s="15">
        <f t="shared" si="3641"/>
        <v>0</v>
      </c>
      <c r="BK2527">
        <f t="shared" si="3642"/>
        <v>681</v>
      </c>
      <c r="BL2527">
        <f t="shared" si="3643"/>
        <v>681</v>
      </c>
      <c r="BM2527" s="15">
        <f>SUMIFS(BJ$2:BJ2527,K$2:K2527,"=Intermission")+SUMIFS(BJ$2:BJ2527,K$2:K2527,"=Timeout")</f>
        <v>143</v>
      </c>
      <c r="BN2527">
        <f t="shared" si="3644"/>
        <v>2303</v>
      </c>
      <c r="BO2527" s="19">
        <f t="shared" si="3645"/>
        <v>2702</v>
      </c>
      <c r="BP2527">
        <f t="shared" si="3646"/>
        <v>2697</v>
      </c>
      <c r="BQ2527" s="17">
        <f t="shared" si="3647"/>
        <v>2702</v>
      </c>
      <c r="BR2527" t="str">
        <f t="shared" si="3648"/>
        <v>event_team_player_1</v>
      </c>
      <c r="BS2527">
        <f>COUNTIFS(S$3:S2527,"="&amp;S2527,AI$3:AI2527,"="&amp;AI2527)</f>
        <v>1</v>
      </c>
      <c r="BT2527" t="str">
        <f>IFERROR(VLOOKUP(BB2527&amp;BU2527&amp;X2527,game_rosters!U:W,3,FALSE),"")</f>
        <v>P100034</v>
      </c>
      <c r="BU2527" t="str">
        <f t="shared" si="3649"/>
        <v>Outlaws</v>
      </c>
    </row>
    <row r="2528" spans="1:73" x14ac:dyDescent="0.2">
      <c r="A2528" t="str">
        <f t="shared" si="3624"/>
        <v/>
      </c>
      <c r="I2528" s="44">
        <v>77</v>
      </c>
      <c r="S2528">
        <v>1306</v>
      </c>
      <c r="T2528">
        <v>201</v>
      </c>
      <c r="X2528">
        <v>77</v>
      </c>
      <c r="Z2528">
        <v>1</v>
      </c>
      <c r="AA2528">
        <f t="shared" si="3673"/>
        <v>2306</v>
      </c>
      <c r="AB2528">
        <f t="shared" si="3674"/>
        <v>9201</v>
      </c>
      <c r="AC2528">
        <f t="shared" si="3620"/>
        <v>9201</v>
      </c>
      <c r="AD2528" s="6">
        <v>3</v>
      </c>
      <c r="AE2528" t="s">
        <v>754</v>
      </c>
      <c r="AF2528" t="s">
        <v>741</v>
      </c>
      <c r="AG2528" t="s">
        <v>756</v>
      </c>
      <c r="AH2528" t="s">
        <v>756</v>
      </c>
      <c r="AI2528" t="str">
        <f t="shared" si="3625"/>
        <v>e</v>
      </c>
      <c r="AJ2528" t="str">
        <f t="shared" si="3626"/>
        <v/>
      </c>
      <c r="AK2528" t="str">
        <f t="shared" si="3627"/>
        <v/>
      </c>
      <c r="AL2528" t="str">
        <f t="shared" si="3628"/>
        <v/>
      </c>
      <c r="AM2528" t="str">
        <f t="shared" si="3629"/>
        <v/>
      </c>
      <c r="AN2528" t="str">
        <f t="shared" si="3630"/>
        <v>Away</v>
      </c>
      <c r="AO2528" t="str">
        <f t="shared" si="3631"/>
        <v>a</v>
      </c>
      <c r="AP2528" t="str">
        <f t="shared" si="3632"/>
        <v/>
      </c>
      <c r="AQ2528" t="str">
        <f t="shared" si="3633"/>
        <v/>
      </c>
      <c r="AR2528" t="str">
        <f t="shared" si="3634"/>
        <v>Away</v>
      </c>
      <c r="AS2528" t="str">
        <f t="shared" si="3635"/>
        <v>a</v>
      </c>
      <c r="AT2528" t="str">
        <f t="shared" si="3636"/>
        <v>Offensive</v>
      </c>
      <c r="AU2528" t="str">
        <f t="shared" si="3637"/>
        <v/>
      </c>
      <c r="AV2528" t="str">
        <f t="shared" si="3638"/>
        <v/>
      </c>
      <c r="AW2528" t="str" cm="1">
        <f t="array" ref="AW2528">IFERROR(IF(O2528&lt;&gt;"",O2528,IF(OR($S2528="",$T2528=""),"",IF(O2528&lt;&gt;"",O2528,IF($T2528&lt;&gt;"",_xlfn._xlws.FILTER(O:O,($BU:$BU=$BU2528)*($I:$I=$I2528)*($T:$T=$T2528)*($S:$S=_xlfn.MINIFS($S:$S,$T:$T,"="&amp;$T2528)),"")))))&amp;"",IF(O2528="","",""))&amp;""</f>
        <v/>
      </c>
      <c r="AX2528" t="str" cm="1">
        <f t="array" ref="AX2528">IFERROR(IF(P2528&lt;&gt;"",P2528,IF(OR($S2528="",$T2528=""),"",IF($T2528&lt;&gt;"",_xlfn._xlws.FILTER(P:P,($BU:$BU=$BU2528)*($I:$I=$I2528)*($T:$T=$T2528)*($S:$S=_xlfn.MINIFS($S:$S,$T:$T,"="&amp;$T2528)),""))))&amp;"",IF(P2528="","",""))&amp;""</f>
        <v/>
      </c>
      <c r="AY2528" t="str" cm="1">
        <f t="array" ref="AY2528">IFERROR(IF(Q2528&lt;&gt;"",Q2528,IF(OR($S2528="",$T2528=""),"",IF($T2528&lt;&gt;"",_xlfn._xlws.FILTER(Q:Q,($BU:$BU=$BU2528)*($I:$I=$I2528)*($T:$T=$T2528)*($S:$S=_xlfn.MINIFS($S:$S,$T:$T,"="&amp;$T2528)),""))))&amp;"",IF(Q2528="","",""))&amp;""</f>
        <v/>
      </c>
      <c r="AZ2528" t="str" cm="1">
        <f t="array" ref="AZ2528">IFERROR(IF(R2528&lt;&gt;"",R2528,IF(OR($S2528="",$T2528=""),"",IF($T2528&lt;&gt;"",_xlfn._xlws.FILTER(R:R,($BU:$BU=$BU2528)*($I:$I=$I2528)*($T:$T=$T2528)*($S:$S=_xlfn.MINIFS($S:$S,$T:$T,"="&amp;$T2528)),""))))&amp;"",IF(R2528="","",""))&amp;""</f>
        <v/>
      </c>
      <c r="BA2528" s="6">
        <f t="shared" si="3639"/>
        <v>218</v>
      </c>
      <c r="BB2528">
        <f t="shared" ref="BB2528:BD2528" si="3678">BB2527</f>
        <v>18987</v>
      </c>
      <c r="BC2528" t="str">
        <f t="shared" si="3678"/>
        <v>Velodrome</v>
      </c>
      <c r="BD2528" t="str">
        <f t="shared" si="3678"/>
        <v>Outlaws</v>
      </c>
      <c r="BE2528" t="s">
        <v>7</v>
      </c>
      <c r="BF2528" t="s">
        <v>182</v>
      </c>
      <c r="BI2528" cm="1">
        <f t="array" ref="BI2528">IFERROR(_xlfn._xlws.FILTER(shifts!A:A,(shifts!B:B=events!AD2528)*(shifts!AG:AG&gt;=events!BK2528)*(shifts!AH:AH&lt;=events!BL2528)),BI2527)</f>
        <v>89</v>
      </c>
      <c r="BJ2528" s="15">
        <f t="shared" si="3641"/>
        <v>0</v>
      </c>
      <c r="BK2528">
        <f t="shared" si="3642"/>
        <v>681</v>
      </c>
      <c r="BL2528">
        <f t="shared" si="3643"/>
        <v>681</v>
      </c>
      <c r="BM2528" s="15">
        <f>SUMIFS(BJ$2:BJ2528,K$2:K2528,"=Intermission")+SUMIFS(BJ$2:BJ2528,K$2:K2528,"=Timeout")</f>
        <v>143</v>
      </c>
      <c r="BN2528">
        <f t="shared" si="3644"/>
        <v>2303</v>
      </c>
      <c r="BO2528" s="19">
        <f t="shared" si="3645"/>
        <v>2702</v>
      </c>
      <c r="BP2528">
        <f t="shared" si="3646"/>
        <v>2697</v>
      </c>
      <c r="BQ2528" s="17">
        <f t="shared" si="3647"/>
        <v>2702</v>
      </c>
      <c r="BR2528" t="str">
        <f t="shared" si="3648"/>
        <v>event_team_player_2</v>
      </c>
      <c r="BS2528">
        <f>COUNTIFS(S$3:S2528,"="&amp;S2528,AI$3:AI2528,"="&amp;AI2528)</f>
        <v>2</v>
      </c>
      <c r="BT2528" t="str">
        <f>IFERROR(VLOOKUP(BB2528&amp;BU2528&amp;X2528,game_rosters!U:W,3,FALSE),"")</f>
        <v>P100185</v>
      </c>
      <c r="BU2528" t="str">
        <f t="shared" si="3649"/>
        <v>Outlaws</v>
      </c>
    </row>
    <row r="2529" spans="1:73" x14ac:dyDescent="0.2">
      <c r="A2529">
        <f t="shared" si="3624"/>
        <v>1</v>
      </c>
      <c r="I2529" s="44">
        <v>18</v>
      </c>
      <c r="K2529" t="s">
        <v>238</v>
      </c>
      <c r="L2529" t="s">
        <v>184</v>
      </c>
      <c r="M2529" t="s">
        <v>376</v>
      </c>
      <c r="N2529" t="s">
        <v>594</v>
      </c>
      <c r="O2529" t="s">
        <v>654</v>
      </c>
      <c r="P2529" t="s">
        <v>569</v>
      </c>
      <c r="Q2529" t="s">
        <v>594</v>
      </c>
      <c r="S2529">
        <v>1307</v>
      </c>
      <c r="T2529">
        <v>201</v>
      </c>
      <c r="W2529" t="s">
        <v>731</v>
      </c>
      <c r="X2529">
        <v>18</v>
      </c>
      <c r="Z2529">
        <v>1</v>
      </c>
      <c r="AA2529">
        <f t="shared" si="3673"/>
        <v>2307</v>
      </c>
      <c r="AB2529">
        <f t="shared" si="3674"/>
        <v>9201</v>
      </c>
      <c r="AC2529">
        <f t="shared" si="3620"/>
        <v>9201</v>
      </c>
      <c r="AD2529" s="6">
        <v>3</v>
      </c>
      <c r="AE2529" t="s">
        <v>754</v>
      </c>
      <c r="AF2529" t="s">
        <v>741</v>
      </c>
      <c r="AG2529" t="s">
        <v>756</v>
      </c>
      <c r="AH2529" t="s">
        <v>756</v>
      </c>
      <c r="AI2529" t="str">
        <f t="shared" si="3625"/>
        <v>e</v>
      </c>
      <c r="AJ2529" t="str">
        <f t="shared" si="3626"/>
        <v/>
      </c>
      <c r="AK2529" t="str">
        <f t="shared" si="3627"/>
        <v/>
      </c>
      <c r="AL2529" t="str">
        <f t="shared" si="3628"/>
        <v/>
      </c>
      <c r="AM2529" t="str">
        <f t="shared" si="3629"/>
        <v/>
      </c>
      <c r="AN2529" t="str">
        <f t="shared" si="3630"/>
        <v>Away</v>
      </c>
      <c r="AO2529" t="str">
        <f t="shared" si="3631"/>
        <v>a</v>
      </c>
      <c r="AP2529" t="str">
        <f t="shared" si="3632"/>
        <v/>
      </c>
      <c r="AQ2529" t="str">
        <f t="shared" si="3633"/>
        <v/>
      </c>
      <c r="AR2529" t="str">
        <f t="shared" si="3634"/>
        <v>Away</v>
      </c>
      <c r="AS2529" t="str">
        <f t="shared" si="3635"/>
        <v>a</v>
      </c>
      <c r="AT2529" t="str">
        <f t="shared" si="3636"/>
        <v>Offensive</v>
      </c>
      <c r="AU2529" t="str">
        <f t="shared" si="3637"/>
        <v/>
      </c>
      <c r="AV2529" t="str">
        <f t="shared" si="3638"/>
        <v/>
      </c>
      <c r="AW2529" t="str" cm="1">
        <f t="array" ref="AW2529">IFERROR(IF(O2529&lt;&gt;"",O2529,IF(OR($S2529="",$T2529=""),"",IF(O2529&lt;&gt;"",O2529,IF($T2529&lt;&gt;"",_xlfn._xlws.FILTER(O:O,($BU:$BU=$BU2529)*($I:$I=$I2529)*($T:$T=$T2529)*($S:$S=_xlfn.MINIFS($S:$S,$T:$T,"="&amp;$T2529)),"")))))&amp;"",IF(O2529="","",""))&amp;""</f>
        <v>OffensivePlay_Pass-SecondTouch</v>
      </c>
      <c r="AX2529" t="str" cm="1">
        <f t="array" ref="AX2529">IFERROR(IF(P2529&lt;&gt;"",P2529,IF(OR($S2529="",$T2529=""),"",IF($T2529&lt;&gt;"",_xlfn._xlws.FILTER(P:P,($BU:$BU=$BU2529)*($I:$I=$I2529)*($T:$T=$T2529)*($S:$S=_xlfn.MINIFS($S:$S,$T:$T,"="&amp;$T2529)),""))))&amp;"",IF(P2529="","",""))&amp;""</f>
        <v>OffensivePlay_Zone-Breakout</v>
      </c>
      <c r="AY2529" t="str" cm="1">
        <f t="array" ref="AY2529">IFERROR(IF(Q2529&lt;&gt;"",Q2529,IF(OR($S2529="",$T2529=""),"",IF($T2529&lt;&gt;"",_xlfn._xlws.FILTER(Q:Q,($BU:$BU=$BU2529)*($I:$I=$I2529)*($T:$T=$T2529)*($S:$S=_xlfn.MINIFS($S:$S,$T:$T,"="&amp;$T2529)),""))))&amp;"",IF(Q2529="","",""))&amp;""</f>
        <v>u</v>
      </c>
      <c r="AZ2529" t="str" cm="1">
        <f t="array" ref="AZ2529">IFERROR(IF(R2529&lt;&gt;"",R2529,IF(OR($S2529="",$T2529=""),"",IF($T2529&lt;&gt;"",_xlfn._xlws.FILTER(R:R,($BU:$BU=$BU2529)*($I:$I=$I2529)*($T:$T=$T2529)*($S:$S=_xlfn.MINIFS($S:$S,$T:$T,"="&amp;$T2529)),""))))&amp;"",IF(R2529="","",""))&amp;""</f>
        <v/>
      </c>
      <c r="BA2529" s="6">
        <f t="shared" si="3639"/>
        <v>219</v>
      </c>
      <c r="BB2529">
        <f t="shared" ref="BB2529:BD2529" si="3679">BB2528</f>
        <v>18987</v>
      </c>
      <c r="BC2529" t="str">
        <f t="shared" si="3679"/>
        <v>Velodrome</v>
      </c>
      <c r="BD2529" t="str">
        <f t="shared" si="3679"/>
        <v>Outlaws</v>
      </c>
      <c r="BE2529" t="s">
        <v>238</v>
      </c>
      <c r="BF2529" t="s">
        <v>184</v>
      </c>
      <c r="BI2529" cm="1">
        <f t="array" ref="BI2529">IFERROR(_xlfn._xlws.FILTER(shifts!A:A,(shifts!B:B=events!AD2529)*(shifts!AG:AG&gt;=events!BK2529)*(shifts!AH:AH&lt;=events!BL2529)),BI2528)</f>
        <v>89</v>
      </c>
      <c r="BJ2529" s="15">
        <f t="shared" si="3641"/>
        <v>0</v>
      </c>
      <c r="BK2529">
        <f t="shared" si="3642"/>
        <v>681</v>
      </c>
      <c r="BL2529">
        <f t="shared" si="3643"/>
        <v>681</v>
      </c>
      <c r="BM2529" s="15">
        <f>SUMIFS(BJ$2:BJ2529,K$2:K2529,"=Intermission")+SUMIFS(BJ$2:BJ2529,K$2:K2529,"=Timeout")</f>
        <v>143</v>
      </c>
      <c r="BN2529">
        <f t="shared" si="3644"/>
        <v>2303</v>
      </c>
      <c r="BO2529" s="19">
        <f t="shared" si="3645"/>
        <v>2702</v>
      </c>
      <c r="BP2529">
        <f t="shared" si="3646"/>
        <v>2697</v>
      </c>
      <c r="BQ2529" s="17">
        <f t="shared" si="3647"/>
        <v>2702</v>
      </c>
      <c r="BR2529" t="str">
        <f t="shared" si="3648"/>
        <v>event_team_player_1</v>
      </c>
      <c r="BS2529">
        <f>COUNTIFS(S$3:S2529,"="&amp;S2529,AI$3:AI2529,"="&amp;AI2529)</f>
        <v>1</v>
      </c>
      <c r="BT2529" t="str">
        <f>IFERROR(VLOOKUP(BB2529&amp;BU2529&amp;X2529,game_rosters!U:W,3,FALSE),"")</f>
        <v>P100034</v>
      </c>
      <c r="BU2529" t="str">
        <f t="shared" si="3649"/>
        <v>Outlaws</v>
      </c>
    </row>
    <row r="2530" spans="1:73" x14ac:dyDescent="0.2">
      <c r="A2530" t="str">
        <f t="shared" si="3624"/>
        <v/>
      </c>
      <c r="I2530" s="44">
        <v>77</v>
      </c>
      <c r="S2530">
        <v>1307</v>
      </c>
      <c r="T2530">
        <v>201</v>
      </c>
      <c r="X2530">
        <v>77</v>
      </c>
      <c r="Z2530">
        <v>1</v>
      </c>
      <c r="AA2530">
        <f t="shared" si="3673"/>
        <v>2307</v>
      </c>
      <c r="AB2530">
        <f t="shared" si="3674"/>
        <v>9201</v>
      </c>
      <c r="AC2530">
        <f t="shared" si="3620"/>
        <v>9201</v>
      </c>
      <c r="AD2530" s="6">
        <v>3</v>
      </c>
      <c r="AE2530" t="s">
        <v>754</v>
      </c>
      <c r="AF2530" t="s">
        <v>741</v>
      </c>
      <c r="AG2530" t="s">
        <v>756</v>
      </c>
      <c r="AH2530" t="s">
        <v>756</v>
      </c>
      <c r="AI2530" t="str">
        <f t="shared" si="3625"/>
        <v>e</v>
      </c>
      <c r="AJ2530" t="str">
        <f t="shared" si="3626"/>
        <v/>
      </c>
      <c r="AK2530" t="str">
        <f t="shared" si="3627"/>
        <v/>
      </c>
      <c r="AL2530" t="str">
        <f t="shared" si="3628"/>
        <v/>
      </c>
      <c r="AM2530" t="str">
        <f t="shared" si="3629"/>
        <v/>
      </c>
      <c r="AN2530" t="str">
        <f t="shared" si="3630"/>
        <v>Away</v>
      </c>
      <c r="AO2530" t="str">
        <f t="shared" si="3631"/>
        <v>a</v>
      </c>
      <c r="AP2530" t="str">
        <f t="shared" si="3632"/>
        <v/>
      </c>
      <c r="AQ2530" t="str">
        <f t="shared" si="3633"/>
        <v/>
      </c>
      <c r="AR2530" t="str">
        <f t="shared" si="3634"/>
        <v>Away</v>
      </c>
      <c r="AS2530" t="str">
        <f t="shared" si="3635"/>
        <v>a</v>
      </c>
      <c r="AT2530" t="str">
        <f t="shared" si="3636"/>
        <v>Offensive</v>
      </c>
      <c r="AU2530" t="str">
        <f t="shared" si="3637"/>
        <v/>
      </c>
      <c r="AV2530" t="str">
        <f t="shared" si="3638"/>
        <v/>
      </c>
      <c r="AW2530" t="str" cm="1">
        <f t="array" ref="AW2530">IFERROR(IF(O2530&lt;&gt;"",O2530,IF(OR($S2530="",$T2530=""),"",IF(O2530&lt;&gt;"",O2530,IF($T2530&lt;&gt;"",_xlfn._xlws.FILTER(O:O,($BU:$BU=$BU2530)*($I:$I=$I2530)*($T:$T=$T2530)*($S:$S=_xlfn.MINIFS($S:$S,$T:$T,"="&amp;$T2530)),"")))))&amp;"",IF(O2530="","",""))&amp;""</f>
        <v/>
      </c>
      <c r="AX2530" t="str" cm="1">
        <f t="array" ref="AX2530">IFERROR(IF(P2530&lt;&gt;"",P2530,IF(OR($S2530="",$T2530=""),"",IF($T2530&lt;&gt;"",_xlfn._xlws.FILTER(P:P,($BU:$BU=$BU2530)*($I:$I=$I2530)*($T:$T=$T2530)*($S:$S=_xlfn.MINIFS($S:$S,$T:$T,"="&amp;$T2530)),""))))&amp;"",IF(P2530="","",""))&amp;""</f>
        <v/>
      </c>
      <c r="AY2530" t="str" cm="1">
        <f t="array" ref="AY2530">IFERROR(IF(Q2530&lt;&gt;"",Q2530,IF(OR($S2530="",$T2530=""),"",IF($T2530&lt;&gt;"",_xlfn._xlws.FILTER(Q:Q,($BU:$BU=$BU2530)*($I:$I=$I2530)*($T:$T=$T2530)*($S:$S=_xlfn.MINIFS($S:$S,$T:$T,"="&amp;$T2530)),""))))&amp;"",IF(Q2530="","",""))&amp;""</f>
        <v/>
      </c>
      <c r="AZ2530" t="str" cm="1">
        <f t="array" ref="AZ2530">IFERROR(IF(R2530&lt;&gt;"",R2530,IF(OR($S2530="",$T2530=""),"",IF($T2530&lt;&gt;"",_xlfn._xlws.FILTER(R:R,($BU:$BU=$BU2530)*($I:$I=$I2530)*($T:$T=$T2530)*($S:$S=_xlfn.MINIFS($S:$S,$T:$T,"="&amp;$T2530)),""))))&amp;"",IF(R2530="","",""))&amp;""</f>
        <v/>
      </c>
      <c r="BA2530" s="6">
        <f t="shared" si="3639"/>
        <v>219</v>
      </c>
      <c r="BB2530">
        <f t="shared" ref="BB2530:BD2530" si="3680">BB2529</f>
        <v>18987</v>
      </c>
      <c r="BC2530" t="str">
        <f t="shared" si="3680"/>
        <v>Velodrome</v>
      </c>
      <c r="BD2530" t="str">
        <f t="shared" si="3680"/>
        <v>Outlaws</v>
      </c>
      <c r="BE2530" t="s">
        <v>238</v>
      </c>
      <c r="BF2530" t="s">
        <v>184</v>
      </c>
      <c r="BI2530" cm="1">
        <f t="array" ref="BI2530">IFERROR(_xlfn._xlws.FILTER(shifts!A:A,(shifts!B:B=events!AD2530)*(shifts!AG:AG&gt;=events!BK2530)*(shifts!AH:AH&lt;=events!BL2530)),BI2529)</f>
        <v>89</v>
      </c>
      <c r="BJ2530" s="15">
        <f t="shared" si="3641"/>
        <v>0</v>
      </c>
      <c r="BK2530">
        <f t="shared" si="3642"/>
        <v>681</v>
      </c>
      <c r="BL2530">
        <f t="shared" si="3643"/>
        <v>681</v>
      </c>
      <c r="BM2530" s="15">
        <f>SUMIFS(BJ$2:BJ2530,K$2:K2530,"=Intermission")+SUMIFS(BJ$2:BJ2530,K$2:K2530,"=Timeout")</f>
        <v>143</v>
      </c>
      <c r="BN2530">
        <f t="shared" si="3644"/>
        <v>2303</v>
      </c>
      <c r="BO2530" s="19">
        <f t="shared" si="3645"/>
        <v>2702</v>
      </c>
      <c r="BP2530">
        <f t="shared" si="3646"/>
        <v>2697</v>
      </c>
      <c r="BQ2530" s="17">
        <f t="shared" si="3647"/>
        <v>2702</v>
      </c>
      <c r="BR2530" t="str">
        <f t="shared" si="3648"/>
        <v>event_team_player_2</v>
      </c>
      <c r="BS2530">
        <f>COUNTIFS(S$3:S2530,"="&amp;S2530,AI$3:AI2530,"="&amp;AI2530)</f>
        <v>2</v>
      </c>
      <c r="BT2530" t="str">
        <f>IFERROR(VLOOKUP(BB2530&amp;BU2530&amp;X2530,game_rosters!U:W,3,FALSE),"")</f>
        <v>P100185</v>
      </c>
      <c r="BU2530" t="str">
        <f t="shared" si="3649"/>
        <v>Outlaws</v>
      </c>
    </row>
    <row r="2531" spans="1:73" x14ac:dyDescent="0.2">
      <c r="A2531">
        <f t="shared" si="3624"/>
        <v>1</v>
      </c>
      <c r="I2531" s="44">
        <v>18</v>
      </c>
      <c r="K2531" t="s">
        <v>238</v>
      </c>
      <c r="L2531" t="s">
        <v>174</v>
      </c>
      <c r="M2531" t="s">
        <v>375</v>
      </c>
      <c r="N2531" t="s">
        <v>594</v>
      </c>
      <c r="O2531" t="s">
        <v>654</v>
      </c>
      <c r="P2531" t="s">
        <v>569</v>
      </c>
      <c r="Q2531" t="s">
        <v>594</v>
      </c>
      <c r="S2531">
        <v>1308</v>
      </c>
      <c r="T2531">
        <v>201</v>
      </c>
      <c r="W2531" t="s">
        <v>731</v>
      </c>
      <c r="X2531">
        <v>18</v>
      </c>
      <c r="Z2531">
        <v>1</v>
      </c>
      <c r="AA2531">
        <f t="shared" si="3673"/>
        <v>2308</v>
      </c>
      <c r="AB2531">
        <f t="shared" si="3674"/>
        <v>9201</v>
      </c>
      <c r="AC2531">
        <f t="shared" si="3620"/>
        <v>9201</v>
      </c>
      <c r="AD2531" s="6">
        <v>3</v>
      </c>
      <c r="AE2531" t="s">
        <v>754</v>
      </c>
      <c r="AF2531" t="s">
        <v>741</v>
      </c>
      <c r="AG2531" t="s">
        <v>756</v>
      </c>
      <c r="AH2531" t="s">
        <v>756</v>
      </c>
      <c r="AI2531" t="str">
        <f t="shared" si="3625"/>
        <v>e</v>
      </c>
      <c r="AJ2531" t="str">
        <f t="shared" si="3626"/>
        <v/>
      </c>
      <c r="AK2531" t="str">
        <f t="shared" si="3627"/>
        <v/>
      </c>
      <c r="AL2531" t="str">
        <f t="shared" si="3628"/>
        <v/>
      </c>
      <c r="AM2531" t="str">
        <f t="shared" si="3629"/>
        <v/>
      </c>
      <c r="AN2531" t="str">
        <f t="shared" si="3630"/>
        <v>Away</v>
      </c>
      <c r="AO2531" t="str">
        <f t="shared" si="3631"/>
        <v>a</v>
      </c>
      <c r="AP2531" t="str">
        <f t="shared" si="3632"/>
        <v/>
      </c>
      <c r="AQ2531" t="str">
        <f t="shared" si="3633"/>
        <v/>
      </c>
      <c r="AR2531" t="str">
        <f t="shared" si="3634"/>
        <v>Away</v>
      </c>
      <c r="AS2531" t="str">
        <f t="shared" si="3635"/>
        <v>a</v>
      </c>
      <c r="AT2531" t="str">
        <f t="shared" si="3636"/>
        <v>Offensive</v>
      </c>
      <c r="AU2531" t="str">
        <f t="shared" si="3637"/>
        <v/>
      </c>
      <c r="AV2531" t="str">
        <f t="shared" si="3638"/>
        <v/>
      </c>
      <c r="AW2531" t="str" cm="1">
        <f t="array" ref="AW2531">IFERROR(IF(O2531&lt;&gt;"",O2531,IF(OR($S2531="",$T2531=""),"",IF(O2531&lt;&gt;"",O2531,IF($T2531&lt;&gt;"",_xlfn._xlws.FILTER(O:O,($BU:$BU=$BU2531)*($I:$I=$I2531)*($T:$T=$T2531)*($S:$S=_xlfn.MINIFS($S:$S,$T:$T,"="&amp;$T2531)),"")))))&amp;"",IF(O2531="","",""))&amp;""</f>
        <v>OffensivePlay_Pass-SecondTouch</v>
      </c>
      <c r="AX2531" t="str" cm="1">
        <f t="array" ref="AX2531">IFERROR(IF(P2531&lt;&gt;"",P2531,IF(OR($S2531="",$T2531=""),"",IF($T2531&lt;&gt;"",_xlfn._xlws.FILTER(P:P,($BU:$BU=$BU2531)*($I:$I=$I2531)*($T:$T=$T2531)*($S:$S=_xlfn.MINIFS($S:$S,$T:$T,"="&amp;$T2531)),""))))&amp;"",IF(P2531="","",""))&amp;""</f>
        <v>OffensivePlay_Zone-Breakout</v>
      </c>
      <c r="AY2531" t="str" cm="1">
        <f t="array" ref="AY2531">IFERROR(IF(Q2531&lt;&gt;"",Q2531,IF(OR($S2531="",$T2531=""),"",IF($T2531&lt;&gt;"",_xlfn._xlws.FILTER(Q:Q,($BU:$BU=$BU2531)*($I:$I=$I2531)*($T:$T=$T2531)*($S:$S=_xlfn.MINIFS($S:$S,$T:$T,"="&amp;$T2531)),""))))&amp;"",IF(Q2531="","",""))&amp;""</f>
        <v>u</v>
      </c>
      <c r="AZ2531" t="str" cm="1">
        <f t="array" ref="AZ2531">IFERROR(IF(R2531&lt;&gt;"",R2531,IF(OR($S2531="",$T2531=""),"",IF($T2531&lt;&gt;"",_xlfn._xlws.FILTER(R:R,($BU:$BU=$BU2531)*($I:$I=$I2531)*($T:$T=$T2531)*($S:$S=_xlfn.MINIFS($S:$S,$T:$T,"="&amp;$T2531)),""))))&amp;"",IF(R2531="","",""))&amp;""</f>
        <v/>
      </c>
      <c r="BA2531" s="6">
        <f t="shared" si="3639"/>
        <v>220</v>
      </c>
      <c r="BB2531">
        <f t="shared" ref="BB2531:BD2531" si="3681">BB2530</f>
        <v>18987</v>
      </c>
      <c r="BC2531" t="str">
        <f t="shared" si="3681"/>
        <v>Velodrome</v>
      </c>
      <c r="BD2531" t="str">
        <f t="shared" si="3681"/>
        <v>Outlaws</v>
      </c>
      <c r="BE2531" t="s">
        <v>238</v>
      </c>
      <c r="BF2531" t="s">
        <v>174</v>
      </c>
      <c r="BI2531" cm="1">
        <f t="array" ref="BI2531">IFERROR(_xlfn._xlws.FILTER(shifts!A:A,(shifts!B:B=events!AD2531)*(shifts!AG:AG&gt;=events!BK2531)*(shifts!AH:AH&lt;=events!BL2531)),BI2530)</f>
        <v>89</v>
      </c>
      <c r="BJ2531" s="15">
        <f t="shared" si="3641"/>
        <v>0</v>
      </c>
      <c r="BK2531">
        <f t="shared" si="3642"/>
        <v>681</v>
      </c>
      <c r="BL2531">
        <f t="shared" si="3643"/>
        <v>681</v>
      </c>
      <c r="BM2531" s="15">
        <f>SUMIFS(BJ$2:BJ2531,K$2:K2531,"=Intermission")+SUMIFS(BJ$2:BJ2531,K$2:K2531,"=Timeout")</f>
        <v>143</v>
      </c>
      <c r="BN2531">
        <f t="shared" si="3644"/>
        <v>2303</v>
      </c>
      <c r="BO2531" s="19">
        <f t="shared" si="3645"/>
        <v>2702</v>
      </c>
      <c r="BP2531">
        <f t="shared" si="3646"/>
        <v>2697</v>
      </c>
      <c r="BQ2531" s="17">
        <f t="shared" si="3647"/>
        <v>2702</v>
      </c>
      <c r="BR2531" t="str">
        <f t="shared" si="3648"/>
        <v>event_team_player_1</v>
      </c>
      <c r="BS2531">
        <f>COUNTIFS(S$3:S2531,"="&amp;S2531,AI$3:AI2531,"="&amp;AI2531)</f>
        <v>1</v>
      </c>
      <c r="BT2531" t="str">
        <f>IFERROR(VLOOKUP(BB2531&amp;BU2531&amp;X2531,game_rosters!U:W,3,FALSE),"")</f>
        <v>P100034</v>
      </c>
      <c r="BU2531" t="str">
        <f t="shared" si="3649"/>
        <v>Outlaws</v>
      </c>
    </row>
    <row r="2532" spans="1:73" x14ac:dyDescent="0.2">
      <c r="A2532" t="str">
        <f t="shared" si="3624"/>
        <v/>
      </c>
      <c r="I2532" s="44">
        <v>77</v>
      </c>
      <c r="S2532">
        <v>1308</v>
      </c>
      <c r="T2532">
        <v>201</v>
      </c>
      <c r="X2532">
        <v>77</v>
      </c>
      <c r="Z2532">
        <v>1</v>
      </c>
      <c r="AA2532">
        <f t="shared" si="3673"/>
        <v>2308</v>
      </c>
      <c r="AB2532">
        <f t="shared" si="3674"/>
        <v>9201</v>
      </c>
      <c r="AC2532">
        <f t="shared" si="3620"/>
        <v>9201</v>
      </c>
      <c r="AD2532" s="6">
        <v>3</v>
      </c>
      <c r="AE2532" t="s">
        <v>754</v>
      </c>
      <c r="AF2532" t="s">
        <v>741</v>
      </c>
      <c r="AG2532" t="s">
        <v>756</v>
      </c>
      <c r="AH2532" t="s">
        <v>756</v>
      </c>
      <c r="AI2532" t="str">
        <f t="shared" si="3625"/>
        <v>e</v>
      </c>
      <c r="AJ2532" t="str">
        <f t="shared" si="3626"/>
        <v/>
      </c>
      <c r="AK2532" t="str">
        <f t="shared" si="3627"/>
        <v/>
      </c>
      <c r="AL2532" t="str">
        <f t="shared" si="3628"/>
        <v/>
      </c>
      <c r="AM2532" t="str">
        <f t="shared" si="3629"/>
        <v/>
      </c>
      <c r="AN2532" t="str">
        <f t="shared" si="3630"/>
        <v>Away</v>
      </c>
      <c r="AO2532" t="str">
        <f t="shared" si="3631"/>
        <v>a</v>
      </c>
      <c r="AP2532" t="str">
        <f t="shared" si="3632"/>
        <v/>
      </c>
      <c r="AQ2532" t="str">
        <f t="shared" si="3633"/>
        <v/>
      </c>
      <c r="AR2532" t="str">
        <f t="shared" si="3634"/>
        <v>Away</v>
      </c>
      <c r="AS2532" t="str">
        <f t="shared" si="3635"/>
        <v>a</v>
      </c>
      <c r="AT2532" t="str">
        <f t="shared" si="3636"/>
        <v>Offensive</v>
      </c>
      <c r="AU2532" t="str">
        <f t="shared" si="3637"/>
        <v/>
      </c>
      <c r="AV2532" t="str">
        <f t="shared" si="3638"/>
        <v/>
      </c>
      <c r="AW2532" t="str" cm="1">
        <f t="array" ref="AW2532">IFERROR(IF(O2532&lt;&gt;"",O2532,IF(OR($S2532="",$T2532=""),"",IF(O2532&lt;&gt;"",O2532,IF($T2532&lt;&gt;"",_xlfn._xlws.FILTER(O:O,($BU:$BU=$BU2532)*($I:$I=$I2532)*($T:$T=$T2532)*($S:$S=_xlfn.MINIFS($S:$S,$T:$T,"="&amp;$T2532)),"")))))&amp;"",IF(O2532="","",""))&amp;""</f>
        <v/>
      </c>
      <c r="AX2532" t="str" cm="1">
        <f t="array" ref="AX2532">IFERROR(IF(P2532&lt;&gt;"",P2532,IF(OR($S2532="",$T2532=""),"",IF($T2532&lt;&gt;"",_xlfn._xlws.FILTER(P:P,($BU:$BU=$BU2532)*($I:$I=$I2532)*($T:$T=$T2532)*($S:$S=_xlfn.MINIFS($S:$S,$T:$T,"="&amp;$T2532)),""))))&amp;"",IF(P2532="","",""))&amp;""</f>
        <v/>
      </c>
      <c r="AY2532" t="str" cm="1">
        <f t="array" ref="AY2532">IFERROR(IF(Q2532&lt;&gt;"",Q2532,IF(OR($S2532="",$T2532=""),"",IF($T2532&lt;&gt;"",_xlfn._xlws.FILTER(Q:Q,($BU:$BU=$BU2532)*($I:$I=$I2532)*($T:$T=$T2532)*($S:$S=_xlfn.MINIFS($S:$S,$T:$T,"="&amp;$T2532)),""))))&amp;"",IF(Q2532="","",""))&amp;""</f>
        <v/>
      </c>
      <c r="AZ2532" t="str" cm="1">
        <f t="array" ref="AZ2532">IFERROR(IF(R2532&lt;&gt;"",R2532,IF(OR($S2532="",$T2532=""),"",IF($T2532&lt;&gt;"",_xlfn._xlws.FILTER(R:R,($BU:$BU=$BU2532)*($I:$I=$I2532)*($T:$T=$T2532)*($S:$S=_xlfn.MINIFS($S:$S,$T:$T,"="&amp;$T2532)),""))))&amp;"",IF(R2532="","",""))&amp;""</f>
        <v/>
      </c>
      <c r="BA2532" s="6">
        <f t="shared" si="3639"/>
        <v>220</v>
      </c>
      <c r="BB2532">
        <f t="shared" ref="BB2532:BD2532" si="3682">BB2531</f>
        <v>18987</v>
      </c>
      <c r="BC2532" t="str">
        <f t="shared" si="3682"/>
        <v>Velodrome</v>
      </c>
      <c r="BD2532" t="str">
        <f t="shared" si="3682"/>
        <v>Outlaws</v>
      </c>
      <c r="BE2532" t="s">
        <v>238</v>
      </c>
      <c r="BF2532" t="s">
        <v>174</v>
      </c>
      <c r="BI2532" cm="1">
        <f t="array" ref="BI2532">IFERROR(_xlfn._xlws.FILTER(shifts!A:A,(shifts!B:B=events!AD2532)*(shifts!AG:AG&gt;=events!BK2532)*(shifts!AH:AH&lt;=events!BL2532)),BI2531)</f>
        <v>89</v>
      </c>
      <c r="BJ2532" s="15">
        <f t="shared" si="3641"/>
        <v>0</v>
      </c>
      <c r="BK2532">
        <f t="shared" si="3642"/>
        <v>681</v>
      </c>
      <c r="BL2532">
        <f t="shared" si="3643"/>
        <v>681</v>
      </c>
      <c r="BM2532" s="15">
        <f>SUMIFS(BJ$2:BJ2532,K$2:K2532,"=Intermission")+SUMIFS(BJ$2:BJ2532,K$2:K2532,"=Timeout")</f>
        <v>143</v>
      </c>
      <c r="BN2532">
        <f t="shared" si="3644"/>
        <v>2303</v>
      </c>
      <c r="BO2532" s="19">
        <f t="shared" si="3645"/>
        <v>2702</v>
      </c>
      <c r="BP2532">
        <f t="shared" si="3646"/>
        <v>2697</v>
      </c>
      <c r="BQ2532" s="17">
        <f t="shared" si="3647"/>
        <v>2702</v>
      </c>
      <c r="BR2532" t="str">
        <f t="shared" si="3648"/>
        <v>event_team_player_2</v>
      </c>
      <c r="BS2532">
        <f>COUNTIFS(S$3:S2532,"="&amp;S2532,AI$3:AI2532,"="&amp;AI2532)</f>
        <v>2</v>
      </c>
      <c r="BT2532" t="str">
        <f>IFERROR(VLOOKUP(BB2532&amp;BU2532&amp;X2532,game_rosters!U:W,3,FALSE),"")</f>
        <v>P100185</v>
      </c>
      <c r="BU2532" t="str">
        <f t="shared" si="3649"/>
        <v>Outlaws</v>
      </c>
    </row>
    <row r="2533" spans="1:73" x14ac:dyDescent="0.2">
      <c r="A2533">
        <f t="shared" si="3624"/>
        <v>1</v>
      </c>
      <c r="I2533" s="44">
        <v>18</v>
      </c>
      <c r="K2533" t="s">
        <v>9</v>
      </c>
      <c r="L2533" t="s">
        <v>173</v>
      </c>
      <c r="M2533" t="s">
        <v>74</v>
      </c>
      <c r="N2533" t="s">
        <v>594</v>
      </c>
      <c r="O2533" t="s">
        <v>654</v>
      </c>
      <c r="P2533" t="s">
        <v>569</v>
      </c>
      <c r="Q2533" t="s">
        <v>594</v>
      </c>
      <c r="S2533">
        <v>1309</v>
      </c>
      <c r="T2533">
        <v>201</v>
      </c>
      <c r="W2533" t="s">
        <v>731</v>
      </c>
      <c r="X2533">
        <v>18</v>
      </c>
      <c r="Z2533">
        <v>1</v>
      </c>
      <c r="AA2533">
        <f t="shared" si="3673"/>
        <v>2309</v>
      </c>
      <c r="AB2533">
        <f t="shared" si="3674"/>
        <v>9201</v>
      </c>
      <c r="AC2533">
        <f t="shared" si="3620"/>
        <v>9201</v>
      </c>
      <c r="AD2533" s="6">
        <v>3</v>
      </c>
      <c r="AE2533" t="s">
        <v>754</v>
      </c>
      <c r="AF2533" t="s">
        <v>741</v>
      </c>
      <c r="AG2533" t="s">
        <v>756</v>
      </c>
      <c r="AH2533" t="s">
        <v>756</v>
      </c>
      <c r="AI2533" t="str">
        <f t="shared" si="3625"/>
        <v>e</v>
      </c>
      <c r="AJ2533" t="str">
        <f t="shared" si="3626"/>
        <v/>
      </c>
      <c r="AK2533" t="str">
        <f t="shared" si="3627"/>
        <v/>
      </c>
      <c r="AL2533" t="str">
        <f t="shared" si="3628"/>
        <v/>
      </c>
      <c r="AM2533" t="str">
        <f t="shared" si="3629"/>
        <v/>
      </c>
      <c r="AN2533" t="str">
        <f t="shared" si="3630"/>
        <v>Away</v>
      </c>
      <c r="AO2533" t="str">
        <f t="shared" si="3631"/>
        <v>a</v>
      </c>
      <c r="AP2533" t="str">
        <f t="shared" si="3632"/>
        <v/>
      </c>
      <c r="AQ2533" t="str">
        <f t="shared" si="3633"/>
        <v/>
      </c>
      <c r="AR2533" t="str">
        <f t="shared" si="3634"/>
        <v>Away</v>
      </c>
      <c r="AS2533" t="str">
        <f t="shared" si="3635"/>
        <v>a</v>
      </c>
      <c r="AT2533" t="str">
        <f t="shared" si="3636"/>
        <v>Offensive</v>
      </c>
      <c r="AU2533" t="str">
        <f t="shared" si="3637"/>
        <v/>
      </c>
      <c r="AV2533" t="str">
        <f t="shared" si="3638"/>
        <v/>
      </c>
      <c r="AW2533" t="str" cm="1">
        <f t="array" ref="AW2533">IFERROR(IF(O2533&lt;&gt;"",O2533,IF(OR($S2533="",$T2533=""),"",IF(O2533&lt;&gt;"",O2533,IF($T2533&lt;&gt;"",_xlfn._xlws.FILTER(O:O,($BU:$BU=$BU2533)*($I:$I=$I2533)*($T:$T=$T2533)*($S:$S=_xlfn.MINIFS($S:$S,$T:$T,"="&amp;$T2533)),"")))))&amp;"",IF(O2533="","",""))&amp;""</f>
        <v>OffensivePlay_Pass-SecondTouch</v>
      </c>
      <c r="AX2533" t="str" cm="1">
        <f t="array" ref="AX2533">IFERROR(IF(P2533&lt;&gt;"",P2533,IF(OR($S2533="",$T2533=""),"",IF($T2533&lt;&gt;"",_xlfn._xlws.FILTER(P:P,($BU:$BU=$BU2533)*($I:$I=$I2533)*($T:$T=$T2533)*($S:$S=_xlfn.MINIFS($S:$S,$T:$T,"="&amp;$T2533)),""))))&amp;"",IF(P2533="","",""))&amp;""</f>
        <v>OffensivePlay_Zone-Breakout</v>
      </c>
      <c r="AY2533" t="str" cm="1">
        <f t="array" ref="AY2533">IFERROR(IF(Q2533&lt;&gt;"",Q2533,IF(OR($S2533="",$T2533=""),"",IF($T2533&lt;&gt;"",_xlfn._xlws.FILTER(Q:Q,($BU:$BU=$BU2533)*($I:$I=$I2533)*($T:$T=$T2533)*($S:$S=_xlfn.MINIFS($S:$S,$T:$T,"="&amp;$T2533)),""))))&amp;"",IF(Q2533="","",""))&amp;""</f>
        <v>u</v>
      </c>
      <c r="AZ2533" t="str" cm="1">
        <f t="array" ref="AZ2533">IFERROR(IF(R2533&lt;&gt;"",R2533,IF(OR($S2533="",$T2533=""),"",IF($T2533&lt;&gt;"",_xlfn._xlws.FILTER(R:R,($BU:$BU=$BU2533)*($I:$I=$I2533)*($T:$T=$T2533)*($S:$S=_xlfn.MINIFS($S:$S,$T:$T,"="&amp;$T2533)),""))))&amp;"",IF(R2533="","",""))&amp;""</f>
        <v/>
      </c>
      <c r="BA2533" s="6">
        <f t="shared" si="3639"/>
        <v>220</v>
      </c>
      <c r="BB2533">
        <f t="shared" ref="BB2533:BD2533" si="3683">BB2532</f>
        <v>18987</v>
      </c>
      <c r="BC2533" t="str">
        <f t="shared" si="3683"/>
        <v>Velodrome</v>
      </c>
      <c r="BD2533" t="str">
        <f t="shared" si="3683"/>
        <v>Outlaws</v>
      </c>
      <c r="BE2533" t="s">
        <v>9</v>
      </c>
      <c r="BF2533" t="s">
        <v>173</v>
      </c>
      <c r="BI2533" cm="1">
        <f t="array" ref="BI2533">IFERROR(_xlfn._xlws.FILTER(shifts!A:A,(shifts!B:B=events!AD2533)*(shifts!AG:AG&gt;=events!BK2533)*(shifts!AH:AH&lt;=events!BL2533)),BI2532)</f>
        <v>89</v>
      </c>
      <c r="BJ2533" s="15">
        <f t="shared" si="3641"/>
        <v>0</v>
      </c>
      <c r="BK2533">
        <f t="shared" si="3642"/>
        <v>681</v>
      </c>
      <c r="BL2533">
        <f t="shared" si="3643"/>
        <v>681</v>
      </c>
      <c r="BM2533" s="15">
        <f>SUMIFS(BJ$2:BJ2533,K$2:K2533,"=Intermission")+SUMIFS(BJ$2:BJ2533,K$2:K2533,"=Timeout")</f>
        <v>143</v>
      </c>
      <c r="BN2533">
        <f t="shared" si="3644"/>
        <v>2303</v>
      </c>
      <c r="BO2533" s="19">
        <f t="shared" si="3645"/>
        <v>2702</v>
      </c>
      <c r="BP2533">
        <f t="shared" si="3646"/>
        <v>2697</v>
      </c>
      <c r="BQ2533" s="17">
        <f t="shared" si="3647"/>
        <v>2702</v>
      </c>
      <c r="BR2533" t="str">
        <f t="shared" si="3648"/>
        <v>event_team_player_1</v>
      </c>
      <c r="BS2533">
        <f>COUNTIFS(S$3:S2533,"="&amp;S2533,AI$3:AI2533,"="&amp;AI2533)</f>
        <v>1</v>
      </c>
      <c r="BT2533" t="str">
        <f>IFERROR(VLOOKUP(BB2533&amp;BU2533&amp;X2533,game_rosters!U:W,3,FALSE),"")</f>
        <v>P100034</v>
      </c>
      <c r="BU2533" t="str">
        <f t="shared" si="3649"/>
        <v>Outlaws</v>
      </c>
    </row>
    <row r="2534" spans="1:73" x14ac:dyDescent="0.2">
      <c r="A2534" t="str">
        <f t="shared" si="3624"/>
        <v/>
      </c>
      <c r="I2534" s="44">
        <v>77</v>
      </c>
      <c r="S2534">
        <v>1309</v>
      </c>
      <c r="T2534">
        <v>201</v>
      </c>
      <c r="X2534">
        <v>77</v>
      </c>
      <c r="Z2534">
        <v>1</v>
      </c>
      <c r="AA2534">
        <f t="shared" si="3673"/>
        <v>2309</v>
      </c>
      <c r="AB2534">
        <f t="shared" si="3674"/>
        <v>9201</v>
      </c>
      <c r="AC2534">
        <f t="shared" si="3620"/>
        <v>9201</v>
      </c>
      <c r="AD2534" s="6">
        <v>3</v>
      </c>
      <c r="AE2534" t="s">
        <v>754</v>
      </c>
      <c r="AF2534" t="s">
        <v>741</v>
      </c>
      <c r="AG2534" t="s">
        <v>756</v>
      </c>
      <c r="AH2534" t="s">
        <v>756</v>
      </c>
      <c r="AI2534" t="str">
        <f t="shared" si="3625"/>
        <v>e</v>
      </c>
      <c r="AJ2534" t="str">
        <f t="shared" si="3626"/>
        <v/>
      </c>
      <c r="AK2534" t="str">
        <f t="shared" si="3627"/>
        <v/>
      </c>
      <c r="AL2534" t="str">
        <f t="shared" si="3628"/>
        <v/>
      </c>
      <c r="AM2534" t="str">
        <f t="shared" si="3629"/>
        <v/>
      </c>
      <c r="AN2534" t="str">
        <f t="shared" si="3630"/>
        <v>Away</v>
      </c>
      <c r="AO2534" t="str">
        <f t="shared" si="3631"/>
        <v>a</v>
      </c>
      <c r="AP2534" t="str">
        <f t="shared" si="3632"/>
        <v/>
      </c>
      <c r="AQ2534" t="str">
        <f t="shared" si="3633"/>
        <v/>
      </c>
      <c r="AR2534" t="str">
        <f t="shared" si="3634"/>
        <v>Away</v>
      </c>
      <c r="AS2534" t="str">
        <f t="shared" si="3635"/>
        <v>a</v>
      </c>
      <c r="AT2534" t="str">
        <f t="shared" si="3636"/>
        <v>Offensive</v>
      </c>
      <c r="AU2534" t="str">
        <f t="shared" si="3637"/>
        <v/>
      </c>
      <c r="AV2534" t="str">
        <f t="shared" si="3638"/>
        <v/>
      </c>
      <c r="AW2534" t="str" cm="1">
        <f t="array" ref="AW2534">IFERROR(IF(O2534&lt;&gt;"",O2534,IF(OR($S2534="",$T2534=""),"",IF(O2534&lt;&gt;"",O2534,IF($T2534&lt;&gt;"",_xlfn._xlws.FILTER(O:O,($BU:$BU=$BU2534)*($I:$I=$I2534)*($T:$T=$T2534)*($S:$S=_xlfn.MINIFS($S:$S,$T:$T,"="&amp;$T2534)),"")))))&amp;"",IF(O2534="","",""))&amp;""</f>
        <v/>
      </c>
      <c r="AX2534" t="str" cm="1">
        <f t="array" ref="AX2534">IFERROR(IF(P2534&lt;&gt;"",P2534,IF(OR($S2534="",$T2534=""),"",IF($T2534&lt;&gt;"",_xlfn._xlws.FILTER(P:P,($BU:$BU=$BU2534)*($I:$I=$I2534)*($T:$T=$T2534)*($S:$S=_xlfn.MINIFS($S:$S,$T:$T,"="&amp;$T2534)),""))))&amp;"",IF(P2534="","",""))&amp;""</f>
        <v/>
      </c>
      <c r="AY2534" t="str" cm="1">
        <f t="array" ref="AY2534">IFERROR(IF(Q2534&lt;&gt;"",Q2534,IF(OR($S2534="",$T2534=""),"",IF($T2534&lt;&gt;"",_xlfn._xlws.FILTER(Q:Q,($BU:$BU=$BU2534)*($I:$I=$I2534)*($T:$T=$T2534)*($S:$S=_xlfn.MINIFS($S:$S,$T:$T,"="&amp;$T2534)),""))))&amp;"",IF(Q2534="","",""))&amp;""</f>
        <v/>
      </c>
      <c r="AZ2534" t="str" cm="1">
        <f t="array" ref="AZ2534">IFERROR(IF(R2534&lt;&gt;"",R2534,IF(OR($S2534="",$T2534=""),"",IF($T2534&lt;&gt;"",_xlfn._xlws.FILTER(R:R,($BU:$BU=$BU2534)*($I:$I=$I2534)*($T:$T=$T2534)*($S:$S=_xlfn.MINIFS($S:$S,$T:$T,"="&amp;$T2534)),""))))&amp;"",IF(R2534="","",""))&amp;""</f>
        <v/>
      </c>
      <c r="BA2534" s="6">
        <f t="shared" si="3639"/>
        <v>220</v>
      </c>
      <c r="BB2534">
        <f t="shared" ref="BB2534:BD2534" si="3684">BB2533</f>
        <v>18987</v>
      </c>
      <c r="BC2534" t="str">
        <f t="shared" si="3684"/>
        <v>Velodrome</v>
      </c>
      <c r="BD2534" t="str">
        <f t="shared" si="3684"/>
        <v>Outlaws</v>
      </c>
      <c r="BE2534" t="s">
        <v>9</v>
      </c>
      <c r="BF2534" t="s">
        <v>173</v>
      </c>
      <c r="BI2534" cm="1">
        <f t="array" ref="BI2534">IFERROR(_xlfn._xlws.FILTER(shifts!A:A,(shifts!B:B=events!AD2534)*(shifts!AG:AG&gt;=events!BK2534)*(shifts!AH:AH&lt;=events!BL2534)),BI2533)</f>
        <v>89</v>
      </c>
      <c r="BJ2534" s="15">
        <f t="shared" si="3641"/>
        <v>0</v>
      </c>
      <c r="BK2534">
        <f t="shared" si="3642"/>
        <v>681</v>
      </c>
      <c r="BL2534">
        <f t="shared" si="3643"/>
        <v>681</v>
      </c>
      <c r="BM2534" s="15">
        <f>SUMIFS(BJ$2:BJ2534,K$2:K2534,"=Intermission")+SUMIFS(BJ$2:BJ2534,K$2:K2534,"=Timeout")</f>
        <v>143</v>
      </c>
      <c r="BN2534">
        <f t="shared" si="3644"/>
        <v>2303</v>
      </c>
      <c r="BO2534" s="19">
        <f t="shared" si="3645"/>
        <v>2702</v>
      </c>
      <c r="BP2534">
        <f t="shared" si="3646"/>
        <v>2697</v>
      </c>
      <c r="BQ2534" s="17">
        <f t="shared" si="3647"/>
        <v>2702</v>
      </c>
      <c r="BR2534" t="str">
        <f t="shared" si="3648"/>
        <v>event_team_player_2</v>
      </c>
      <c r="BS2534">
        <f>COUNTIFS(S$3:S2534,"="&amp;S2534,AI$3:AI2534,"="&amp;AI2534)</f>
        <v>2</v>
      </c>
      <c r="BT2534" t="str">
        <f>IFERROR(VLOOKUP(BB2534&amp;BU2534&amp;X2534,game_rosters!U:W,3,FALSE),"")</f>
        <v>P100185</v>
      </c>
      <c r="BU2534" t="str">
        <f t="shared" si="3649"/>
        <v>Outlaws</v>
      </c>
    </row>
    <row r="2535" spans="1:73" x14ac:dyDescent="0.2">
      <c r="A2535">
        <f t="shared" si="3624"/>
        <v>1</v>
      </c>
      <c r="I2535" s="44">
        <v>9</v>
      </c>
      <c r="K2535" t="s">
        <v>13</v>
      </c>
      <c r="L2535" t="s">
        <v>586</v>
      </c>
      <c r="N2535" t="s">
        <v>594</v>
      </c>
      <c r="O2535" t="s">
        <v>600</v>
      </c>
      <c r="Q2535" t="s">
        <v>594</v>
      </c>
      <c r="S2535">
        <v>1310</v>
      </c>
      <c r="T2535" t="s">
        <v>756</v>
      </c>
      <c r="W2535" t="s">
        <v>735</v>
      </c>
      <c r="X2535">
        <v>9</v>
      </c>
      <c r="Z2535">
        <v>1</v>
      </c>
      <c r="AA2535">
        <f t="shared" si="3673"/>
        <v>2310</v>
      </c>
      <c r="AB2535" t="str">
        <f t="shared" si="3674"/>
        <v/>
      </c>
      <c r="AC2535">
        <f t="shared" si="3620"/>
        <v>2310</v>
      </c>
      <c r="AD2535" s="6">
        <v>3</v>
      </c>
      <c r="AE2535" t="s">
        <v>754</v>
      </c>
      <c r="AF2535" t="s">
        <v>744</v>
      </c>
      <c r="AG2535" t="s">
        <v>756</v>
      </c>
      <c r="AH2535" t="s">
        <v>756</v>
      </c>
      <c r="AI2535" t="str">
        <f t="shared" si="3625"/>
        <v>e</v>
      </c>
      <c r="AJ2535" t="str">
        <f t="shared" si="3626"/>
        <v/>
      </c>
      <c r="AK2535" t="str">
        <f t="shared" si="3627"/>
        <v/>
      </c>
      <c r="AL2535" t="str">
        <f t="shared" si="3628"/>
        <v/>
      </c>
      <c r="AM2535" t="str">
        <f t="shared" si="3629"/>
        <v/>
      </c>
      <c r="AN2535" t="str">
        <f t="shared" si="3630"/>
        <v>Home</v>
      </c>
      <c r="AO2535" t="str">
        <f t="shared" si="3631"/>
        <v>h</v>
      </c>
      <c r="AP2535" t="str">
        <f t="shared" si="3632"/>
        <v/>
      </c>
      <c r="AQ2535" t="str">
        <f t="shared" si="3633"/>
        <v/>
      </c>
      <c r="AR2535" t="str">
        <f t="shared" si="3634"/>
        <v>Home</v>
      </c>
      <c r="AS2535" t="str">
        <f t="shared" si="3635"/>
        <v>h</v>
      </c>
      <c r="AT2535" t="str">
        <f t="shared" si="3636"/>
        <v>Offensive</v>
      </c>
      <c r="AU2535" t="str">
        <f t="shared" si="3637"/>
        <v/>
      </c>
      <c r="AV2535" t="str">
        <f t="shared" si="3638"/>
        <v/>
      </c>
      <c r="AW2535" t="str" cm="1">
        <f t="array" ref="AW2535">IFERROR(IF(O2535&lt;&gt;"",O2535,IF(OR($S2535="",$T2535=""),"",IF(O2535&lt;&gt;"",O2535,IF($T2535&lt;&gt;"",_xlfn._xlws.FILTER(O:O,($BU:$BU=$BU2535)*($I:$I=$I2535)*($T:$T=$T2535)*($S:$S=_xlfn.MINIFS($S:$S,$T:$T,"="&amp;$T2535)),"")))))&amp;"",IF(O2535="","",""))&amp;""</f>
        <v>OffensivePlay_Zone-PuckRetreivalTurnover</v>
      </c>
      <c r="AX2535" t="str" cm="1">
        <f t="array" ref="AX2535">IFERROR(IF(P2535&lt;&gt;"",P2535,IF(OR($S2535="",$T2535=""),"",IF($T2535&lt;&gt;"",_xlfn._xlws.FILTER(P:P,($BU:$BU=$BU2535)*($I:$I=$I2535)*($T:$T=$T2535)*($S:$S=_xlfn.MINIFS($S:$S,$T:$T,"="&amp;$T2535)),""))))&amp;"",IF(P2535="","",""))&amp;""</f>
        <v/>
      </c>
      <c r="AY2535" t="str" cm="1">
        <f t="array" ref="AY2535">IFERROR(IF(Q2535&lt;&gt;"",Q2535,IF(OR($S2535="",$T2535=""),"",IF($T2535&lt;&gt;"",_xlfn._xlws.FILTER(Q:Q,($BU:$BU=$BU2535)*($I:$I=$I2535)*($T:$T=$T2535)*($S:$S=_xlfn.MINIFS($S:$S,$T:$T,"="&amp;$T2535)),""))))&amp;"",IF(Q2535="","",""))&amp;""</f>
        <v>u</v>
      </c>
      <c r="AZ2535" t="str" cm="1">
        <f t="array" ref="AZ2535">IFERROR(IF(R2535&lt;&gt;"",R2535,IF(OR($S2535="",$T2535=""),"",IF($T2535&lt;&gt;"",_xlfn._xlws.FILTER(R:R,($BU:$BU=$BU2535)*($I:$I=$I2535)*($T:$T=$T2535)*($S:$S=_xlfn.MINIFS($S:$S,$T:$T,"="&amp;$T2535)),""))))&amp;"",IF(R2535="","",""))&amp;""</f>
        <v/>
      </c>
      <c r="BA2535" s="6">
        <f t="shared" si="3639"/>
        <v>220</v>
      </c>
      <c r="BB2535">
        <f t="shared" ref="BB2535:BD2535" si="3685">BB2534</f>
        <v>18987</v>
      </c>
      <c r="BC2535" t="str">
        <f t="shared" si="3685"/>
        <v>Velodrome</v>
      </c>
      <c r="BD2535" t="str">
        <f t="shared" si="3685"/>
        <v>Outlaws</v>
      </c>
      <c r="BE2535" t="s">
        <v>13</v>
      </c>
      <c r="BF2535" t="s">
        <v>586</v>
      </c>
      <c r="BI2535" cm="1">
        <f t="array" ref="BI2535">IFERROR(_xlfn._xlws.FILTER(shifts!A:A,(shifts!B:B=events!AD2535)*(shifts!AG:AG&gt;=events!BK2535)*(shifts!AH:AH&lt;=events!BL2535)),BI2534)</f>
        <v>89</v>
      </c>
      <c r="BJ2535" s="15">
        <f t="shared" si="3641"/>
        <v>0</v>
      </c>
      <c r="BK2535">
        <f t="shared" si="3642"/>
        <v>675</v>
      </c>
      <c r="BL2535">
        <f t="shared" si="3643"/>
        <v>675</v>
      </c>
      <c r="BM2535" s="15">
        <f>SUMIFS(BJ$2:BJ2535,K$2:K2535,"=Intermission")+SUMIFS(BJ$2:BJ2535,K$2:K2535,"=Timeout")</f>
        <v>143</v>
      </c>
      <c r="BN2535">
        <f t="shared" si="3644"/>
        <v>2303</v>
      </c>
      <c r="BO2535" s="19">
        <f t="shared" si="3645"/>
        <v>2708</v>
      </c>
      <c r="BP2535">
        <f t="shared" si="3646"/>
        <v>2703</v>
      </c>
      <c r="BQ2535" s="17">
        <f t="shared" si="3647"/>
        <v>2708</v>
      </c>
      <c r="BR2535" t="str">
        <f t="shared" si="3648"/>
        <v>event_team_player_1</v>
      </c>
      <c r="BS2535">
        <f>COUNTIFS(S$3:S2535,"="&amp;S2535,AI$3:AI2535,"="&amp;AI2535)</f>
        <v>1</v>
      </c>
      <c r="BT2535" t="str">
        <f>IFERROR(VLOOKUP(BB2535&amp;BU2535&amp;X2535,game_rosters!U:W,3,FALSE),"")</f>
        <v>P100105</v>
      </c>
      <c r="BU2535" t="str">
        <f t="shared" si="3649"/>
        <v>Velodrome</v>
      </c>
    </row>
    <row r="2536" spans="1:73" x14ac:dyDescent="0.2">
      <c r="A2536">
        <f t="shared" si="3624"/>
        <v>1</v>
      </c>
      <c r="I2536" s="44">
        <v>9</v>
      </c>
      <c r="K2536" t="s">
        <v>9</v>
      </c>
      <c r="L2536" t="s">
        <v>173</v>
      </c>
      <c r="M2536" t="s">
        <v>365</v>
      </c>
      <c r="N2536" t="s">
        <v>594</v>
      </c>
      <c r="O2536" t="s">
        <v>614</v>
      </c>
      <c r="P2536" t="s">
        <v>654</v>
      </c>
      <c r="Q2536" t="s">
        <v>594</v>
      </c>
      <c r="R2536" s="51">
        <v>1</v>
      </c>
      <c r="S2536">
        <v>1311</v>
      </c>
      <c r="T2536" t="s">
        <v>756</v>
      </c>
      <c r="W2536" t="s">
        <v>735</v>
      </c>
      <c r="X2536">
        <v>9</v>
      </c>
      <c r="Z2536">
        <v>1</v>
      </c>
      <c r="AA2536">
        <f t="shared" si="3673"/>
        <v>2311</v>
      </c>
      <c r="AB2536" t="str">
        <f t="shared" si="3674"/>
        <v/>
      </c>
      <c r="AC2536">
        <f t="shared" si="3620"/>
        <v>2311</v>
      </c>
      <c r="AD2536" s="6">
        <v>3</v>
      </c>
      <c r="AE2536" t="s">
        <v>754</v>
      </c>
      <c r="AF2536" t="s">
        <v>744</v>
      </c>
      <c r="AG2536" t="s">
        <v>756</v>
      </c>
      <c r="AH2536" t="s">
        <v>756</v>
      </c>
      <c r="AI2536" t="str">
        <f t="shared" si="3625"/>
        <v>e</v>
      </c>
      <c r="AJ2536" t="str">
        <f t="shared" si="3626"/>
        <v/>
      </c>
      <c r="AK2536" t="str">
        <f t="shared" si="3627"/>
        <v/>
      </c>
      <c r="AL2536" t="str">
        <f t="shared" si="3628"/>
        <v/>
      </c>
      <c r="AM2536" t="str">
        <f t="shared" si="3629"/>
        <v/>
      </c>
      <c r="AN2536" t="str">
        <f t="shared" si="3630"/>
        <v>Home</v>
      </c>
      <c r="AO2536" t="str">
        <f t="shared" si="3631"/>
        <v>h</v>
      </c>
      <c r="AP2536" t="str">
        <f t="shared" si="3632"/>
        <v/>
      </c>
      <c r="AQ2536" t="str">
        <f t="shared" si="3633"/>
        <v/>
      </c>
      <c r="AR2536" t="str">
        <f t="shared" si="3634"/>
        <v>Home</v>
      </c>
      <c r="AS2536" t="str">
        <f t="shared" si="3635"/>
        <v>h</v>
      </c>
      <c r="AT2536" t="str">
        <f t="shared" si="3636"/>
        <v>Offensive</v>
      </c>
      <c r="AU2536" t="str">
        <f t="shared" si="3637"/>
        <v/>
      </c>
      <c r="AV2536" t="str">
        <f t="shared" si="3638"/>
        <v/>
      </c>
      <c r="AW2536" t="str" cm="1">
        <f t="array" ref="AW2536">IFERROR(IF(O2536&lt;&gt;"",O2536,IF(OR($S2536="",$T2536=""),"",IF(O2536&lt;&gt;"",O2536,IF($T2536&lt;&gt;"",_xlfn._xlws.FILTER(O:O,($BU:$BU=$BU2536)*($I:$I=$I2536)*($T:$T=$T2536)*($S:$S=_xlfn.MINIFS($S:$S,$T:$T,"="&amp;$T2536)),"")))))&amp;"",IF(O2536="","",""))&amp;""</f>
        <v>Defensive_Zone-AttemptedBreakOutClear</v>
      </c>
      <c r="AX2536" t="str" cm="1">
        <f t="array" ref="AX2536">IFERROR(IF(P2536&lt;&gt;"",P2536,IF(OR($S2536="",$T2536=""),"",IF($T2536&lt;&gt;"",_xlfn._xlws.FILTER(P:P,($BU:$BU=$BU2536)*($I:$I=$I2536)*($T:$T=$T2536)*($S:$S=_xlfn.MINIFS($S:$S,$T:$T,"="&amp;$T2536)),""))))&amp;"",IF(P2536="","",""))&amp;""</f>
        <v>OffensivePlay_Pass-SecondTouch</v>
      </c>
      <c r="AY2536" t="str" cm="1">
        <f t="array" ref="AY2536">IFERROR(IF(Q2536&lt;&gt;"",Q2536,IF(OR($S2536="",$T2536=""),"",IF($T2536&lt;&gt;"",_xlfn._xlws.FILTER(Q:Q,($BU:$BU=$BU2536)*($I:$I=$I2536)*($T:$T=$T2536)*($S:$S=_xlfn.MINIFS($S:$S,$T:$T,"="&amp;$T2536)),""))))&amp;"",IF(Q2536="","",""))&amp;""</f>
        <v>u</v>
      </c>
      <c r="AZ2536" t="str" cm="1">
        <f t="array" ref="AZ2536">IFERROR(IF(R2536&lt;&gt;"",R2536,IF(OR($S2536="",$T2536=""),"",IF($T2536&lt;&gt;"",_xlfn._xlws.FILTER(R:R,($BU:$BU=$BU2536)*($I:$I=$I2536)*($T:$T=$T2536)*($S:$S=_xlfn.MINIFS($S:$S,$T:$T,"="&amp;$T2536)),""))))&amp;"",IF(R2536="","",""))&amp;""</f>
        <v>1</v>
      </c>
      <c r="BA2536" s="6">
        <f t="shared" si="3639"/>
        <v>220</v>
      </c>
      <c r="BB2536">
        <f t="shared" ref="BB2536:BD2536" si="3686">BB2535</f>
        <v>18987</v>
      </c>
      <c r="BC2536" t="str">
        <f t="shared" si="3686"/>
        <v>Velodrome</v>
      </c>
      <c r="BD2536" t="str">
        <f t="shared" si="3686"/>
        <v>Outlaws</v>
      </c>
      <c r="BE2536" t="s">
        <v>9</v>
      </c>
      <c r="BF2536" t="s">
        <v>173</v>
      </c>
      <c r="BI2536" cm="1">
        <f t="array" ref="BI2536">IFERROR(_xlfn._xlws.FILTER(shifts!A:A,(shifts!B:B=events!AD2536)*(shifts!AG:AG&gt;=events!BK2536)*(shifts!AH:AH&lt;=events!BL2536)),BI2535)</f>
        <v>89</v>
      </c>
      <c r="BJ2536" s="15">
        <f t="shared" si="3641"/>
        <v>0</v>
      </c>
      <c r="BK2536">
        <f t="shared" si="3642"/>
        <v>675</v>
      </c>
      <c r="BL2536">
        <f t="shared" si="3643"/>
        <v>675</v>
      </c>
      <c r="BM2536" s="15">
        <f>SUMIFS(BJ$2:BJ2536,K$2:K2536,"=Intermission")+SUMIFS(BJ$2:BJ2536,K$2:K2536,"=Timeout")</f>
        <v>143</v>
      </c>
      <c r="BN2536">
        <f t="shared" si="3644"/>
        <v>2303</v>
      </c>
      <c r="BO2536" s="19">
        <f t="shared" si="3645"/>
        <v>2708</v>
      </c>
      <c r="BP2536">
        <f t="shared" si="3646"/>
        <v>2703</v>
      </c>
      <c r="BQ2536" s="17">
        <f t="shared" si="3647"/>
        <v>2708</v>
      </c>
      <c r="BR2536" t="str">
        <f t="shared" si="3648"/>
        <v>event_team_player_1</v>
      </c>
      <c r="BS2536">
        <f>COUNTIFS(S$3:S2536,"="&amp;S2536,AI$3:AI2536,"="&amp;AI2536)</f>
        <v>1</v>
      </c>
      <c r="BT2536" t="str">
        <f>IFERROR(VLOOKUP(BB2536&amp;BU2536&amp;X2536,game_rosters!U:W,3,FALSE),"")</f>
        <v>P100105</v>
      </c>
      <c r="BU2536" t="str">
        <f t="shared" si="3649"/>
        <v>Velodrome</v>
      </c>
    </row>
    <row r="2537" spans="1:73" x14ac:dyDescent="0.2">
      <c r="A2537" t="str">
        <f t="shared" si="3624"/>
        <v/>
      </c>
      <c r="I2537" s="44">
        <v>77</v>
      </c>
      <c r="R2537" s="51">
        <v>1</v>
      </c>
      <c r="S2537">
        <v>1311</v>
      </c>
      <c r="T2537" t="s">
        <v>756</v>
      </c>
      <c r="X2537">
        <v>77</v>
      </c>
      <c r="AA2537">
        <f t="shared" si="3673"/>
        <v>2311</v>
      </c>
      <c r="AB2537" t="str">
        <f t="shared" si="3674"/>
        <v/>
      </c>
      <c r="AC2537">
        <f t="shared" si="3620"/>
        <v>2311</v>
      </c>
      <c r="AD2537" s="6">
        <v>3</v>
      </c>
      <c r="AE2537" t="s">
        <v>754</v>
      </c>
      <c r="AF2537" t="s">
        <v>744</v>
      </c>
      <c r="AG2537" t="s">
        <v>756</v>
      </c>
      <c r="AH2537" t="s">
        <v>756</v>
      </c>
      <c r="AI2537" t="str">
        <f t="shared" si="3625"/>
        <v>o</v>
      </c>
      <c r="AJ2537" t="str">
        <f t="shared" si="3626"/>
        <v/>
      </c>
      <c r="AK2537" t="str">
        <f t="shared" si="3627"/>
        <v/>
      </c>
      <c r="AL2537" t="str">
        <f t="shared" si="3628"/>
        <v/>
      </c>
      <c r="AM2537" t="str">
        <f t="shared" si="3629"/>
        <v/>
      </c>
      <c r="AN2537" t="str">
        <f t="shared" si="3630"/>
        <v>Home</v>
      </c>
      <c r="AO2537" t="str">
        <f t="shared" si="3631"/>
        <v>h</v>
      </c>
      <c r="AP2537" t="str">
        <f t="shared" si="3632"/>
        <v/>
      </c>
      <c r="AQ2537" t="str">
        <f t="shared" si="3633"/>
        <v/>
      </c>
      <c r="AR2537" t="str">
        <f t="shared" si="3634"/>
        <v>Home</v>
      </c>
      <c r="AS2537" t="str">
        <f t="shared" si="3635"/>
        <v>h</v>
      </c>
      <c r="AT2537" t="str">
        <f t="shared" si="3636"/>
        <v>Defensive</v>
      </c>
      <c r="AU2537" t="str">
        <f t="shared" si="3637"/>
        <v/>
      </c>
      <c r="AV2537" t="str">
        <f t="shared" si="3638"/>
        <v/>
      </c>
      <c r="AW2537" t="str" cm="1">
        <f t="array" ref="AW2537">IFERROR(IF(O2537&lt;&gt;"",O2537,IF(OR($S2537="",$T2537=""),"",IF(O2537&lt;&gt;"",O2537,IF($T2537&lt;&gt;"",_xlfn._xlws.FILTER(O:O,($BU:$BU=$BU2537)*($I:$I=$I2537)*($T:$T=$T2537)*($S:$S=_xlfn.MINIFS($S:$S,$T:$T,"="&amp;$T2537)),"")))))&amp;"",IF(O2537="","",""))&amp;""</f>
        <v/>
      </c>
      <c r="AX2537" t="str" cm="1">
        <f t="array" ref="AX2537">IFERROR(IF(P2537&lt;&gt;"",P2537,IF(OR($S2537="",$T2537=""),"",IF($T2537&lt;&gt;"",_xlfn._xlws.FILTER(P:P,($BU:$BU=$BU2537)*($I:$I=$I2537)*($T:$T=$T2537)*($S:$S=_xlfn.MINIFS($S:$S,$T:$T,"="&amp;$T2537)),""))))&amp;"",IF(P2537="","",""))&amp;""</f>
        <v/>
      </c>
      <c r="AY2537" t="str" cm="1">
        <f t="array" ref="AY2537">IFERROR(IF(Q2537&lt;&gt;"",Q2537,IF(OR($S2537="",$T2537=""),"",IF($T2537&lt;&gt;"",_xlfn._xlws.FILTER(Q:Q,($BU:$BU=$BU2537)*($I:$I=$I2537)*($T:$T=$T2537)*($S:$S=_xlfn.MINIFS($S:$S,$T:$T,"="&amp;$T2537)),""))))&amp;"",IF(Q2537="","",""))&amp;""</f>
        <v/>
      </c>
      <c r="AZ2537" t="str" cm="1">
        <f t="array" ref="AZ2537">IFERROR(IF(R2537&lt;&gt;"",R2537,IF(OR($S2537="",$T2537=""),"",IF($T2537&lt;&gt;"",_xlfn._xlws.FILTER(R:R,($BU:$BU=$BU2537)*($I:$I=$I2537)*($T:$T=$T2537)*($S:$S=_xlfn.MINIFS($S:$S,$T:$T,"="&amp;$T2537)),""))))&amp;"",IF(R2537="","",""))&amp;""</f>
        <v>1</v>
      </c>
      <c r="BA2537" s="6">
        <f t="shared" si="3639"/>
        <v>220</v>
      </c>
      <c r="BB2537">
        <f t="shared" ref="BB2537:BD2537" si="3687">BB2536</f>
        <v>18987</v>
      </c>
      <c r="BC2537" t="str">
        <f t="shared" si="3687"/>
        <v>Velodrome</v>
      </c>
      <c r="BD2537" t="str">
        <f t="shared" si="3687"/>
        <v>Outlaws</v>
      </c>
      <c r="BE2537" t="s">
        <v>9</v>
      </c>
      <c r="BF2537" t="s">
        <v>173</v>
      </c>
      <c r="BI2537" cm="1">
        <f t="array" ref="BI2537">IFERROR(_xlfn._xlws.FILTER(shifts!A:A,(shifts!B:B=events!AD2537)*(shifts!AG:AG&gt;=events!BK2537)*(shifts!AH:AH&lt;=events!BL2537)),BI2536)</f>
        <v>89</v>
      </c>
      <c r="BJ2537" s="15">
        <f t="shared" si="3641"/>
        <v>0</v>
      </c>
      <c r="BK2537">
        <f t="shared" si="3642"/>
        <v>675</v>
      </c>
      <c r="BL2537">
        <f t="shared" si="3643"/>
        <v>675</v>
      </c>
      <c r="BM2537" s="15">
        <f>SUMIFS(BJ$2:BJ2537,K$2:K2537,"=Intermission")+SUMIFS(BJ$2:BJ2537,K$2:K2537,"=Timeout")</f>
        <v>143</v>
      </c>
      <c r="BN2537">
        <f t="shared" si="3644"/>
        <v>2303</v>
      </c>
      <c r="BO2537" s="19">
        <f t="shared" si="3645"/>
        <v>2708</v>
      </c>
      <c r="BP2537">
        <f t="shared" si="3646"/>
        <v>2703</v>
      </c>
      <c r="BQ2537" s="17">
        <f t="shared" si="3647"/>
        <v>2708</v>
      </c>
      <c r="BR2537" t="str">
        <f t="shared" si="3648"/>
        <v>opp_team_player_1</v>
      </c>
      <c r="BS2537">
        <f>COUNTIFS(S$3:S2537,"="&amp;S2537,AI$3:AI2537,"="&amp;AI2537)</f>
        <v>1</v>
      </c>
      <c r="BT2537" t="str">
        <f>IFERROR(VLOOKUP(BB2537&amp;BU2537&amp;X2537,game_rosters!U:W,3,FALSE),"")</f>
        <v>P100185</v>
      </c>
      <c r="BU2537" t="str">
        <f t="shared" si="3649"/>
        <v>Outlaws</v>
      </c>
    </row>
    <row r="2538" spans="1:73" x14ac:dyDescent="0.2">
      <c r="A2538">
        <f t="shared" si="3624"/>
        <v>1</v>
      </c>
      <c r="I2538" s="44">
        <v>13</v>
      </c>
      <c r="K2538" t="s">
        <v>13</v>
      </c>
      <c r="L2538" t="s">
        <v>586</v>
      </c>
      <c r="N2538" t="s">
        <v>595</v>
      </c>
      <c r="O2538" t="s">
        <v>600</v>
      </c>
      <c r="Q2538" t="s">
        <v>595</v>
      </c>
      <c r="S2538">
        <v>1312</v>
      </c>
      <c r="T2538" t="s">
        <v>756</v>
      </c>
      <c r="W2538" t="s">
        <v>731</v>
      </c>
      <c r="X2538">
        <v>13</v>
      </c>
      <c r="Z2538">
        <v>1</v>
      </c>
      <c r="AA2538">
        <f t="shared" si="3673"/>
        <v>2312</v>
      </c>
      <c r="AB2538" t="str">
        <f t="shared" si="3674"/>
        <v/>
      </c>
      <c r="AC2538">
        <f t="shared" si="3620"/>
        <v>2312</v>
      </c>
      <c r="AD2538" s="6">
        <v>3</v>
      </c>
      <c r="AE2538" t="s">
        <v>754</v>
      </c>
      <c r="AF2538" t="s">
        <v>923</v>
      </c>
      <c r="AG2538" t="s">
        <v>754</v>
      </c>
      <c r="AH2538" t="s">
        <v>754</v>
      </c>
      <c r="AI2538" t="str">
        <f t="shared" si="3625"/>
        <v>e</v>
      </c>
      <c r="AJ2538" t="str">
        <f t="shared" si="3626"/>
        <v/>
      </c>
      <c r="AK2538" t="str">
        <f t="shared" si="3627"/>
        <v/>
      </c>
      <c r="AL2538" t="str">
        <f t="shared" si="3628"/>
        <v/>
      </c>
      <c r="AM2538" t="str">
        <f t="shared" si="3629"/>
        <v/>
      </c>
      <c r="AN2538" t="str">
        <f t="shared" si="3630"/>
        <v>Away</v>
      </c>
      <c r="AO2538" t="str">
        <f t="shared" si="3631"/>
        <v>a</v>
      </c>
      <c r="AP2538" t="str">
        <f t="shared" si="3632"/>
        <v/>
      </c>
      <c r="AQ2538" t="str">
        <f t="shared" si="3633"/>
        <v/>
      </c>
      <c r="AR2538" t="str">
        <f t="shared" si="3634"/>
        <v>Away</v>
      </c>
      <c r="AS2538" t="str">
        <f t="shared" si="3635"/>
        <v>a</v>
      </c>
      <c r="AT2538" t="str">
        <f t="shared" si="3636"/>
        <v>Offensive</v>
      </c>
      <c r="AU2538" t="str">
        <f t="shared" si="3637"/>
        <v/>
      </c>
      <c r="AV2538" t="str">
        <f t="shared" si="3638"/>
        <v/>
      </c>
      <c r="AW2538" t="str" cm="1">
        <f t="array" ref="AW2538">IFERROR(IF(O2538&lt;&gt;"",O2538,IF(OR($S2538="",$T2538=""),"",IF(O2538&lt;&gt;"",O2538,IF($T2538&lt;&gt;"",_xlfn._xlws.FILTER(O:O,($BU:$BU=$BU2538)*($I:$I=$I2538)*($T:$T=$T2538)*($S:$S=_xlfn.MINIFS($S:$S,$T:$T,"="&amp;$T2538)),"")))))&amp;"",IF(O2538="","",""))&amp;""</f>
        <v>OffensivePlay_Zone-PuckRetreivalTurnover</v>
      </c>
      <c r="AX2538" t="str" cm="1">
        <f t="array" ref="AX2538">IFERROR(IF(P2538&lt;&gt;"",P2538,IF(OR($S2538="",$T2538=""),"",IF($T2538&lt;&gt;"",_xlfn._xlws.FILTER(P:P,($BU:$BU=$BU2538)*($I:$I=$I2538)*($T:$T=$T2538)*($S:$S=_xlfn.MINIFS($S:$S,$T:$T,"="&amp;$T2538)),""))))&amp;"",IF(P2538="","",""))&amp;""</f>
        <v/>
      </c>
      <c r="AY2538" t="str" cm="1">
        <f t="array" ref="AY2538">IFERROR(IF(Q2538&lt;&gt;"",Q2538,IF(OR($S2538="",$T2538=""),"",IF($T2538&lt;&gt;"",_xlfn._xlws.FILTER(Q:Q,($BU:$BU=$BU2538)*($I:$I=$I2538)*($T:$T=$T2538)*($S:$S=_xlfn.MINIFS($S:$S,$T:$T,"="&amp;$T2538)),""))))&amp;"",IF(Q2538="","",""))&amp;""</f>
        <v>s</v>
      </c>
      <c r="AZ2538" t="str" cm="1">
        <f t="array" ref="AZ2538">IFERROR(IF(R2538&lt;&gt;"",R2538,IF(OR($S2538="",$T2538=""),"",IF($T2538&lt;&gt;"",_xlfn._xlws.FILTER(R:R,($BU:$BU=$BU2538)*($I:$I=$I2538)*($T:$T=$T2538)*($S:$S=_xlfn.MINIFS($S:$S,$T:$T,"="&amp;$T2538)),""))))&amp;"",IF(R2538="","",""))&amp;""</f>
        <v/>
      </c>
      <c r="BA2538" s="6">
        <f t="shared" si="3639"/>
        <v>220</v>
      </c>
      <c r="BB2538">
        <f t="shared" ref="BB2538:BD2538" si="3688">BB2537</f>
        <v>18987</v>
      </c>
      <c r="BC2538" t="str">
        <f t="shared" si="3688"/>
        <v>Velodrome</v>
      </c>
      <c r="BD2538" t="str">
        <f t="shared" si="3688"/>
        <v>Outlaws</v>
      </c>
      <c r="BE2538" t="s">
        <v>13</v>
      </c>
      <c r="BF2538" t="s">
        <v>586</v>
      </c>
      <c r="BI2538" cm="1">
        <f t="array" ref="BI2538">IFERROR(_xlfn._xlws.FILTER(shifts!A:A,(shifts!B:B=events!AD2538)*(shifts!AG:AG&gt;=events!BK2538)*(shifts!AH:AH&lt;=events!BL2538)),BI2537)</f>
        <v>89</v>
      </c>
      <c r="BJ2538" s="15">
        <f t="shared" si="3641"/>
        <v>2</v>
      </c>
      <c r="BK2538">
        <f t="shared" si="3642"/>
        <v>673</v>
      </c>
      <c r="BL2538">
        <f t="shared" si="3643"/>
        <v>671</v>
      </c>
      <c r="BM2538" s="15">
        <f>SUMIFS(BJ$2:BJ2538,K$2:K2538,"=Intermission")+SUMIFS(BJ$2:BJ2538,K$2:K2538,"=Timeout")</f>
        <v>143</v>
      </c>
      <c r="BN2538">
        <f t="shared" si="3644"/>
        <v>2303</v>
      </c>
      <c r="BO2538" s="19">
        <f t="shared" si="3645"/>
        <v>2710</v>
      </c>
      <c r="BP2538">
        <f t="shared" si="3646"/>
        <v>2705</v>
      </c>
      <c r="BQ2538" s="17">
        <f t="shared" si="3647"/>
        <v>2712</v>
      </c>
      <c r="BR2538" t="str">
        <f t="shared" si="3648"/>
        <v>event_team_player_1</v>
      </c>
      <c r="BS2538">
        <f>COUNTIFS(S$3:S2538,"="&amp;S2538,AI$3:AI2538,"="&amp;AI2538)</f>
        <v>1</v>
      </c>
      <c r="BT2538" t="str">
        <f>IFERROR(VLOOKUP(BB2538&amp;BU2538&amp;X2538,game_rosters!U:W,3,FALSE),"")</f>
        <v>P100031</v>
      </c>
      <c r="BU2538" t="str">
        <f t="shared" si="3649"/>
        <v>Outlaws</v>
      </c>
    </row>
    <row r="2539" spans="1:73" x14ac:dyDescent="0.2">
      <c r="A2539">
        <f t="shared" si="3624"/>
        <v>1</v>
      </c>
      <c r="I2539" s="44">
        <v>13</v>
      </c>
      <c r="K2539" t="s">
        <v>7</v>
      </c>
      <c r="L2539" t="s">
        <v>192</v>
      </c>
      <c r="M2539" t="s">
        <v>68</v>
      </c>
      <c r="N2539" t="s">
        <v>594</v>
      </c>
      <c r="S2539">
        <v>1313</v>
      </c>
      <c r="T2539" t="s">
        <v>756</v>
      </c>
      <c r="W2539" t="s">
        <v>731</v>
      </c>
      <c r="X2539">
        <v>13</v>
      </c>
      <c r="Z2539">
        <v>1</v>
      </c>
      <c r="AA2539">
        <f t="shared" si="3673"/>
        <v>2313</v>
      </c>
      <c r="AB2539" t="str">
        <f t="shared" si="3674"/>
        <v/>
      </c>
      <c r="AC2539">
        <f t="shared" si="3620"/>
        <v>2313</v>
      </c>
      <c r="AD2539" s="6">
        <v>3</v>
      </c>
      <c r="AE2539" t="s">
        <v>754</v>
      </c>
      <c r="AF2539" t="s">
        <v>754</v>
      </c>
      <c r="AG2539" t="s">
        <v>756</v>
      </c>
      <c r="AH2539" t="s">
        <v>756</v>
      </c>
      <c r="AI2539" t="str">
        <f t="shared" si="3625"/>
        <v>e</v>
      </c>
      <c r="AJ2539" t="str">
        <f t="shared" si="3626"/>
        <v/>
      </c>
      <c r="AK2539" t="str">
        <f t="shared" si="3627"/>
        <v/>
      </c>
      <c r="AL2539" t="str">
        <f t="shared" si="3628"/>
        <v/>
      </c>
      <c r="AM2539" t="str">
        <f t="shared" si="3629"/>
        <v/>
      </c>
      <c r="AN2539" t="str">
        <f t="shared" si="3630"/>
        <v>Away</v>
      </c>
      <c r="AO2539" t="str">
        <f t="shared" si="3631"/>
        <v>a</v>
      </c>
      <c r="AP2539" t="str">
        <f t="shared" si="3632"/>
        <v/>
      </c>
      <c r="AQ2539" t="str">
        <f t="shared" si="3633"/>
        <v/>
      </c>
      <c r="AR2539" t="str">
        <f t="shared" si="3634"/>
        <v>Away</v>
      </c>
      <c r="AS2539" t="str">
        <f t="shared" si="3635"/>
        <v>a</v>
      </c>
      <c r="AT2539" t="str">
        <f t="shared" si="3636"/>
        <v>Offensive</v>
      </c>
      <c r="AU2539" t="str">
        <f t="shared" si="3637"/>
        <v/>
      </c>
      <c r="AV2539" t="str">
        <f t="shared" si="3638"/>
        <v/>
      </c>
      <c r="AW2539" t="str" cm="1">
        <f t="array" ref="AW2539">IFERROR(IF(O2539&lt;&gt;"",O2539,IF(OR($S2539="",$T2539=""),"",IF(O2539&lt;&gt;"",O2539,IF($T2539&lt;&gt;"",_xlfn._xlws.FILTER(O:O,($BU:$BU=$BU2539)*($I:$I=$I2539)*($T:$T=$T2539)*($S:$S=_xlfn.MINIFS($S:$S,$T:$T,"="&amp;$T2539)),"")))))&amp;"",IF(O2539="","",""))&amp;""</f>
        <v/>
      </c>
      <c r="AX2539" t="str" cm="1">
        <f t="array" ref="AX2539">IFERROR(IF(P2539&lt;&gt;"",P2539,IF(OR($S2539="",$T2539=""),"",IF($T2539&lt;&gt;"",_xlfn._xlws.FILTER(P:P,($BU:$BU=$BU2539)*($I:$I=$I2539)*($T:$T=$T2539)*($S:$S=_xlfn.MINIFS($S:$S,$T:$T,"="&amp;$T2539)),""))))&amp;"",IF(P2539="","",""))&amp;""</f>
        <v/>
      </c>
      <c r="AY2539" t="str" cm="1">
        <f t="array" ref="AY2539">IFERROR(IF(Q2539&lt;&gt;"",Q2539,IF(OR($S2539="",$T2539=""),"",IF($T2539&lt;&gt;"",_xlfn._xlws.FILTER(Q:Q,($BU:$BU=$BU2539)*($I:$I=$I2539)*($T:$T=$T2539)*($S:$S=_xlfn.MINIFS($S:$S,$T:$T,"="&amp;$T2539)),""))))&amp;"",IF(Q2539="","",""))&amp;""</f>
        <v/>
      </c>
      <c r="AZ2539" t="str" cm="1">
        <f t="array" ref="AZ2539">IFERROR(IF(R2539&lt;&gt;"",R2539,IF(OR($S2539="",$T2539=""),"",IF($T2539&lt;&gt;"",_xlfn._xlws.FILTER(R:R,($BU:$BU=$BU2539)*($I:$I=$I2539)*($T:$T=$T2539)*($S:$S=_xlfn.MINIFS($S:$S,$T:$T,"="&amp;$T2539)),""))))&amp;"",IF(R2539="","",""))&amp;""</f>
        <v/>
      </c>
      <c r="BA2539" s="6">
        <f t="shared" si="3639"/>
        <v>220</v>
      </c>
      <c r="BB2539">
        <f t="shared" ref="BB2539:BD2539" si="3689">BB2538</f>
        <v>18987</v>
      </c>
      <c r="BC2539" t="str">
        <f t="shared" si="3689"/>
        <v>Velodrome</v>
      </c>
      <c r="BD2539" t="str">
        <f t="shared" si="3689"/>
        <v>Outlaws</v>
      </c>
      <c r="BE2539" t="s">
        <v>7</v>
      </c>
      <c r="BF2539" t="s">
        <v>192</v>
      </c>
      <c r="BI2539" cm="1">
        <f t="array" ref="BI2539">IFERROR(_xlfn._xlws.FILTER(shifts!A:A,(shifts!B:B=events!AD2539)*(shifts!AG:AG&gt;=events!BK2539)*(shifts!AH:AH&lt;=events!BL2539)),BI2538)</f>
        <v>89</v>
      </c>
      <c r="BJ2539" s="15">
        <f t="shared" si="3641"/>
        <v>0</v>
      </c>
      <c r="BK2539">
        <f t="shared" si="3642"/>
        <v>671</v>
      </c>
      <c r="BL2539">
        <f t="shared" si="3643"/>
        <v>671</v>
      </c>
      <c r="BM2539" s="15">
        <f>SUMIFS(BJ$2:BJ2539,K$2:K2539,"=Intermission")+SUMIFS(BJ$2:BJ2539,K$2:K2539,"=Timeout")</f>
        <v>143</v>
      </c>
      <c r="BN2539">
        <f t="shared" si="3644"/>
        <v>2303</v>
      </c>
      <c r="BO2539" s="19">
        <f t="shared" si="3645"/>
        <v>2712</v>
      </c>
      <c r="BP2539">
        <f t="shared" si="3646"/>
        <v>2707</v>
      </c>
      <c r="BQ2539" s="17">
        <f t="shared" si="3647"/>
        <v>2712</v>
      </c>
      <c r="BR2539" t="str">
        <f t="shared" si="3648"/>
        <v>event_team_player_1</v>
      </c>
      <c r="BS2539">
        <f>COUNTIFS(S$3:S2539,"="&amp;S2539,AI$3:AI2539,"="&amp;AI2539)</f>
        <v>1</v>
      </c>
      <c r="BT2539" t="str">
        <f>IFERROR(VLOOKUP(BB2539&amp;BU2539&amp;X2539,game_rosters!U:W,3,FALSE),"")</f>
        <v>P100031</v>
      </c>
      <c r="BU2539" t="str">
        <f t="shared" si="3649"/>
        <v>Outlaws</v>
      </c>
    </row>
    <row r="2540" spans="1:73" x14ac:dyDescent="0.2">
      <c r="A2540" t="str">
        <f t="shared" si="3624"/>
        <v/>
      </c>
      <c r="I2540" s="44">
        <v>77</v>
      </c>
      <c r="R2540" s="51">
        <v>1</v>
      </c>
      <c r="S2540">
        <v>1313</v>
      </c>
      <c r="T2540" t="s">
        <v>756</v>
      </c>
      <c r="X2540">
        <v>77</v>
      </c>
      <c r="Z2540">
        <v>1</v>
      </c>
      <c r="AA2540">
        <f t="shared" si="3673"/>
        <v>2313</v>
      </c>
      <c r="AB2540" t="str">
        <f t="shared" si="3674"/>
        <v/>
      </c>
      <c r="AC2540">
        <f t="shared" si="3620"/>
        <v>2313</v>
      </c>
      <c r="AD2540" s="6">
        <v>3</v>
      </c>
      <c r="AE2540" t="s">
        <v>754</v>
      </c>
      <c r="AF2540" t="s">
        <v>754</v>
      </c>
      <c r="AG2540" t="s">
        <v>756</v>
      </c>
      <c r="AH2540" t="s">
        <v>756</v>
      </c>
      <c r="AI2540" t="str">
        <f t="shared" si="3625"/>
        <v>e</v>
      </c>
      <c r="AJ2540" t="str">
        <f t="shared" si="3626"/>
        <v/>
      </c>
      <c r="AK2540" t="str">
        <f t="shared" si="3627"/>
        <v/>
      </c>
      <c r="AL2540" t="str">
        <f t="shared" si="3628"/>
        <v/>
      </c>
      <c r="AM2540" t="str">
        <f t="shared" si="3629"/>
        <v/>
      </c>
      <c r="AN2540" t="str">
        <f t="shared" si="3630"/>
        <v>Away</v>
      </c>
      <c r="AO2540" t="str">
        <f t="shared" si="3631"/>
        <v>a</v>
      </c>
      <c r="AP2540" t="str">
        <f t="shared" si="3632"/>
        <v/>
      </c>
      <c r="AQ2540" t="str">
        <f t="shared" si="3633"/>
        <v/>
      </c>
      <c r="AR2540" t="str">
        <f t="shared" si="3634"/>
        <v>Away</v>
      </c>
      <c r="AS2540" t="str">
        <f t="shared" si="3635"/>
        <v>a</v>
      </c>
      <c r="AT2540" t="str">
        <f t="shared" si="3636"/>
        <v>Offensive</v>
      </c>
      <c r="AU2540" t="str">
        <f t="shared" si="3637"/>
        <v/>
      </c>
      <c r="AV2540" t="str">
        <f t="shared" si="3638"/>
        <v/>
      </c>
      <c r="AW2540" t="str" cm="1">
        <f t="array" ref="AW2540">IFERROR(IF(O2540&lt;&gt;"",O2540,IF(OR($S2540="",$T2540=""),"",IF(O2540&lt;&gt;"",O2540,IF($T2540&lt;&gt;"",_xlfn._xlws.FILTER(O:O,($BU:$BU=$BU2540)*($I:$I=$I2540)*($T:$T=$T2540)*($S:$S=_xlfn.MINIFS($S:$S,$T:$T,"="&amp;$T2540)),"")))))&amp;"",IF(O2540="","",""))&amp;""</f>
        <v/>
      </c>
      <c r="AX2540" t="str" cm="1">
        <f t="array" ref="AX2540">IFERROR(IF(P2540&lt;&gt;"",P2540,IF(OR($S2540="",$T2540=""),"",IF($T2540&lt;&gt;"",_xlfn._xlws.FILTER(P:P,($BU:$BU=$BU2540)*($I:$I=$I2540)*($T:$T=$T2540)*($S:$S=_xlfn.MINIFS($S:$S,$T:$T,"="&amp;$T2540)),""))))&amp;"",IF(P2540="","",""))&amp;""</f>
        <v/>
      </c>
      <c r="AY2540" t="str" cm="1">
        <f t="array" ref="AY2540">IFERROR(IF(Q2540&lt;&gt;"",Q2540,IF(OR($S2540="",$T2540=""),"",IF($T2540&lt;&gt;"",_xlfn._xlws.FILTER(Q:Q,($BU:$BU=$BU2540)*($I:$I=$I2540)*($T:$T=$T2540)*($S:$S=_xlfn.MINIFS($S:$S,$T:$T,"="&amp;$T2540)),""))))&amp;"",IF(Q2540="","",""))&amp;""</f>
        <v/>
      </c>
      <c r="AZ2540" t="str" cm="1">
        <f t="array" ref="AZ2540">IFERROR(IF(R2540&lt;&gt;"",R2540,IF(OR($S2540="",$T2540=""),"",IF($T2540&lt;&gt;"",_xlfn._xlws.FILTER(R:R,($BU:$BU=$BU2540)*($I:$I=$I2540)*($T:$T=$T2540)*($S:$S=_xlfn.MINIFS($S:$S,$T:$T,"="&amp;$T2540)),""))))&amp;"",IF(R2540="","",""))&amp;""</f>
        <v>1</v>
      </c>
      <c r="BA2540" s="6">
        <f t="shared" si="3639"/>
        <v>220</v>
      </c>
      <c r="BB2540">
        <f t="shared" ref="BB2540:BD2540" si="3690">BB2539</f>
        <v>18987</v>
      </c>
      <c r="BC2540" t="str">
        <f t="shared" si="3690"/>
        <v>Velodrome</v>
      </c>
      <c r="BD2540" t="str">
        <f t="shared" si="3690"/>
        <v>Outlaws</v>
      </c>
      <c r="BE2540" t="s">
        <v>7</v>
      </c>
      <c r="BF2540" t="s">
        <v>192</v>
      </c>
      <c r="BI2540" cm="1">
        <f t="array" ref="BI2540">IFERROR(_xlfn._xlws.FILTER(shifts!A:A,(shifts!B:B=events!AD2540)*(shifts!AG:AG&gt;=events!BK2540)*(shifts!AH:AH&lt;=events!BL2540)),BI2539)</f>
        <v>89</v>
      </c>
      <c r="BJ2540" s="15">
        <f t="shared" si="3641"/>
        <v>0</v>
      </c>
      <c r="BK2540">
        <f t="shared" si="3642"/>
        <v>671</v>
      </c>
      <c r="BL2540">
        <f t="shared" si="3643"/>
        <v>671</v>
      </c>
      <c r="BM2540" s="15">
        <f>SUMIFS(BJ$2:BJ2540,K$2:K2540,"=Intermission")+SUMIFS(BJ$2:BJ2540,K$2:K2540,"=Timeout")</f>
        <v>143</v>
      </c>
      <c r="BN2540">
        <f t="shared" si="3644"/>
        <v>2303</v>
      </c>
      <c r="BO2540" s="19">
        <f t="shared" si="3645"/>
        <v>2712</v>
      </c>
      <c r="BP2540">
        <f t="shared" si="3646"/>
        <v>2707</v>
      </c>
      <c r="BQ2540" s="17">
        <f t="shared" si="3647"/>
        <v>2712</v>
      </c>
      <c r="BR2540" t="str">
        <f t="shared" si="3648"/>
        <v>event_team_player_2</v>
      </c>
      <c r="BS2540">
        <f>COUNTIFS(S$3:S2540,"="&amp;S2540,AI$3:AI2540,"="&amp;AI2540)</f>
        <v>2</v>
      </c>
      <c r="BT2540" t="str">
        <f>IFERROR(VLOOKUP(BB2540&amp;BU2540&amp;X2540,game_rosters!U:W,3,FALSE),"")</f>
        <v>P100185</v>
      </c>
      <c r="BU2540" t="str">
        <f t="shared" si="3649"/>
        <v>Outlaws</v>
      </c>
    </row>
    <row r="2541" spans="1:73" x14ac:dyDescent="0.2">
      <c r="A2541" t="str">
        <f t="shared" si="3624"/>
        <v/>
      </c>
      <c r="I2541" s="44">
        <v>91</v>
      </c>
      <c r="O2541" t="s">
        <v>605</v>
      </c>
      <c r="Q2541" t="s">
        <v>595</v>
      </c>
      <c r="R2541" s="51">
        <v>1</v>
      </c>
      <c r="S2541">
        <v>1313</v>
      </c>
      <c r="T2541" t="s">
        <v>756</v>
      </c>
      <c r="X2541">
        <v>91</v>
      </c>
      <c r="AA2541">
        <f t="shared" si="3673"/>
        <v>2313</v>
      </c>
      <c r="AB2541" t="str">
        <f t="shared" si="3674"/>
        <v/>
      </c>
      <c r="AC2541">
        <f t="shared" si="3620"/>
        <v>2313</v>
      </c>
      <c r="AD2541" s="6">
        <v>3</v>
      </c>
      <c r="AE2541" t="s">
        <v>754</v>
      </c>
      <c r="AF2541" t="s">
        <v>754</v>
      </c>
      <c r="AG2541" t="s">
        <v>756</v>
      </c>
      <c r="AH2541" t="s">
        <v>756</v>
      </c>
      <c r="AI2541" t="str">
        <f t="shared" si="3625"/>
        <v>o</v>
      </c>
      <c r="AJ2541" t="str">
        <f t="shared" si="3626"/>
        <v/>
      </c>
      <c r="AK2541" t="str">
        <f t="shared" si="3627"/>
        <v/>
      </c>
      <c r="AL2541" t="str">
        <f t="shared" si="3628"/>
        <v/>
      </c>
      <c r="AM2541" t="str">
        <f t="shared" si="3629"/>
        <v/>
      </c>
      <c r="AN2541" t="str">
        <f t="shared" si="3630"/>
        <v>Away</v>
      </c>
      <c r="AO2541" t="str">
        <f t="shared" si="3631"/>
        <v>a</v>
      </c>
      <c r="AP2541" t="str">
        <f t="shared" si="3632"/>
        <v/>
      </c>
      <c r="AQ2541" t="str">
        <f t="shared" si="3633"/>
        <v/>
      </c>
      <c r="AR2541" t="str">
        <f t="shared" si="3634"/>
        <v>Away</v>
      </c>
      <c r="AS2541" t="str">
        <f t="shared" si="3635"/>
        <v>a</v>
      </c>
      <c r="AT2541" t="str">
        <f t="shared" si="3636"/>
        <v>Defensive</v>
      </c>
      <c r="AU2541" t="str">
        <f t="shared" si="3637"/>
        <v/>
      </c>
      <c r="AV2541" t="str">
        <f t="shared" si="3638"/>
        <v/>
      </c>
      <c r="AW2541" t="str" cm="1">
        <f t="array" ref="AW2541">IFERROR(IF(O2541&lt;&gt;"",O2541,IF(OR($S2541="",$T2541=""),"",IF(O2541&lt;&gt;"",O2541,IF($T2541&lt;&gt;"",_xlfn._xlws.FILTER(O:O,($BU:$BU=$BU2541)*($I:$I=$I2541)*($T:$T=$T2541)*($S:$S=_xlfn.MINIFS($S:$S,$T:$T,"="&amp;$T2541)),"")))))&amp;"",IF(O2541="","",""))&amp;""</f>
        <v>Defensive_PlayPass-InShotPassLane</v>
      </c>
      <c r="AX2541" t="str" cm="1">
        <f t="array" ref="AX2541">IFERROR(IF(P2541&lt;&gt;"",P2541,IF(OR($S2541="",$T2541=""),"",IF($T2541&lt;&gt;"",_xlfn._xlws.FILTER(P:P,($BU:$BU=$BU2541)*($I:$I=$I2541)*($T:$T=$T2541)*($S:$S=_xlfn.MINIFS($S:$S,$T:$T,"="&amp;$T2541)),""))))&amp;"",IF(P2541="","",""))&amp;""</f>
        <v/>
      </c>
      <c r="AY2541" t="str" cm="1">
        <f t="array" ref="AY2541">IFERROR(IF(Q2541&lt;&gt;"",Q2541,IF(OR($S2541="",$T2541=""),"",IF($T2541&lt;&gt;"",_xlfn._xlws.FILTER(Q:Q,($BU:$BU=$BU2541)*($I:$I=$I2541)*($T:$T=$T2541)*($S:$S=_xlfn.MINIFS($S:$S,$T:$T,"="&amp;$T2541)),""))))&amp;"",IF(Q2541="","",""))&amp;""</f>
        <v>s</v>
      </c>
      <c r="AZ2541" t="str" cm="1">
        <f t="array" ref="AZ2541">IFERROR(IF(R2541&lt;&gt;"",R2541,IF(OR($S2541="",$T2541=""),"",IF($T2541&lt;&gt;"",_xlfn._xlws.FILTER(R:R,($BU:$BU=$BU2541)*($I:$I=$I2541)*($T:$T=$T2541)*($S:$S=_xlfn.MINIFS($S:$S,$T:$T,"="&amp;$T2541)),""))))&amp;"",IF(R2541="","",""))&amp;""</f>
        <v>1</v>
      </c>
      <c r="BA2541" s="6">
        <f t="shared" si="3639"/>
        <v>220</v>
      </c>
      <c r="BB2541">
        <f t="shared" ref="BB2541:BD2541" si="3691">BB2540</f>
        <v>18987</v>
      </c>
      <c r="BC2541" t="str">
        <f t="shared" si="3691"/>
        <v>Velodrome</v>
      </c>
      <c r="BD2541" t="str">
        <f t="shared" si="3691"/>
        <v>Outlaws</v>
      </c>
      <c r="BE2541" t="s">
        <v>7</v>
      </c>
      <c r="BF2541" t="s">
        <v>192</v>
      </c>
      <c r="BI2541" cm="1">
        <f t="array" ref="BI2541">IFERROR(_xlfn._xlws.FILTER(shifts!A:A,(shifts!B:B=events!AD2541)*(shifts!AG:AG&gt;=events!BK2541)*(shifts!AH:AH&lt;=events!BL2541)),BI2540)</f>
        <v>89</v>
      </c>
      <c r="BJ2541" s="15">
        <f t="shared" si="3641"/>
        <v>0</v>
      </c>
      <c r="BK2541">
        <f t="shared" si="3642"/>
        <v>671</v>
      </c>
      <c r="BL2541">
        <f t="shared" si="3643"/>
        <v>671</v>
      </c>
      <c r="BM2541" s="15">
        <f>SUMIFS(BJ$2:BJ2541,K$2:K2541,"=Intermission")+SUMIFS(BJ$2:BJ2541,K$2:K2541,"=Timeout")</f>
        <v>143</v>
      </c>
      <c r="BN2541">
        <f t="shared" si="3644"/>
        <v>2303</v>
      </c>
      <c r="BO2541" s="19">
        <f t="shared" si="3645"/>
        <v>2712</v>
      </c>
      <c r="BP2541">
        <f t="shared" si="3646"/>
        <v>2707</v>
      </c>
      <c r="BQ2541" s="17">
        <f t="shared" si="3647"/>
        <v>2712</v>
      </c>
      <c r="BR2541" t="str">
        <f t="shared" si="3648"/>
        <v>opp_team_player_1</v>
      </c>
      <c r="BS2541">
        <f>COUNTIFS(S$3:S2541,"="&amp;S2541,AI$3:AI2541,"="&amp;AI2541)</f>
        <v>1</v>
      </c>
      <c r="BT2541" t="str">
        <f>IFERROR(VLOOKUP(BB2541&amp;BU2541&amp;X2541,game_rosters!U:W,3,FALSE),"")</f>
        <v>P100002</v>
      </c>
      <c r="BU2541" t="str">
        <f t="shared" si="3649"/>
        <v>Velodrome</v>
      </c>
    </row>
    <row r="2542" spans="1:73" x14ac:dyDescent="0.2">
      <c r="A2542">
        <f t="shared" si="3624"/>
        <v>1</v>
      </c>
      <c r="I2542" s="44">
        <v>18</v>
      </c>
      <c r="K2542" t="s">
        <v>13</v>
      </c>
      <c r="L2542" t="s">
        <v>587</v>
      </c>
      <c r="N2542" t="s">
        <v>594</v>
      </c>
      <c r="O2542" t="s">
        <v>620</v>
      </c>
      <c r="Q2542" t="s">
        <v>594</v>
      </c>
      <c r="S2542">
        <v>1314</v>
      </c>
      <c r="T2542" t="s">
        <v>756</v>
      </c>
      <c r="W2542" t="s">
        <v>731</v>
      </c>
      <c r="X2542">
        <v>18</v>
      </c>
      <c r="Z2542">
        <v>1</v>
      </c>
      <c r="AA2542">
        <f t="shared" si="3673"/>
        <v>2314</v>
      </c>
      <c r="AB2542" t="str">
        <f t="shared" si="3674"/>
        <v/>
      </c>
      <c r="AC2542">
        <f t="shared" si="3620"/>
        <v>2314</v>
      </c>
      <c r="AD2542" s="6">
        <v>3</v>
      </c>
      <c r="AE2542" t="s">
        <v>754</v>
      </c>
      <c r="AF2542" t="s">
        <v>914</v>
      </c>
      <c r="AG2542" t="s">
        <v>756</v>
      </c>
      <c r="AH2542" t="s">
        <v>756</v>
      </c>
      <c r="AI2542" t="str">
        <f t="shared" si="3625"/>
        <v>e</v>
      </c>
      <c r="AJ2542" t="str">
        <f t="shared" si="3626"/>
        <v/>
      </c>
      <c r="AK2542" t="str">
        <f t="shared" si="3627"/>
        <v/>
      </c>
      <c r="AL2542" t="str">
        <f t="shared" si="3628"/>
        <v/>
      </c>
      <c r="AM2542" t="str">
        <f t="shared" si="3629"/>
        <v/>
      </c>
      <c r="AN2542" t="str">
        <f t="shared" si="3630"/>
        <v>Away</v>
      </c>
      <c r="AO2542" t="str">
        <f t="shared" si="3631"/>
        <v>a</v>
      </c>
      <c r="AP2542" t="str">
        <f t="shared" si="3632"/>
        <v/>
      </c>
      <c r="AQ2542" t="str">
        <f t="shared" si="3633"/>
        <v/>
      </c>
      <c r="AR2542" t="str">
        <f t="shared" si="3634"/>
        <v>Away</v>
      </c>
      <c r="AS2542" t="str">
        <f t="shared" si="3635"/>
        <v>a</v>
      </c>
      <c r="AT2542" t="str">
        <f t="shared" si="3636"/>
        <v>Offensive</v>
      </c>
      <c r="AU2542" t="str">
        <f t="shared" si="3637"/>
        <v/>
      </c>
      <c r="AV2542" t="str">
        <f t="shared" si="3638"/>
        <v/>
      </c>
      <c r="AW2542" t="str" cm="1">
        <f t="array" ref="AW2542">IFERROR(IF(O2542&lt;&gt;"",O2542,IF(OR($S2542="",$T2542=""),"",IF(O2542&lt;&gt;"",O2542,IF($T2542&lt;&gt;"",_xlfn._xlws.FILTER(O:O,($BU:$BU=$BU2542)*($I:$I=$I2542)*($T:$T=$T2542)*($S:$S=_xlfn.MINIFS($S:$S,$T:$T,"="&amp;$T2542)),"")))))&amp;"",IF(O2542="","",""))&amp;""</f>
        <v>OffensivePlay_Zone-PuckRecoveryPass</v>
      </c>
      <c r="AX2542" t="str" cm="1">
        <f t="array" ref="AX2542">IFERROR(IF(P2542&lt;&gt;"",P2542,IF(OR($S2542="",$T2542=""),"",IF($T2542&lt;&gt;"",_xlfn._xlws.FILTER(P:P,($BU:$BU=$BU2542)*($I:$I=$I2542)*($T:$T=$T2542)*($S:$S=_xlfn.MINIFS($S:$S,$T:$T,"="&amp;$T2542)),""))))&amp;"",IF(P2542="","",""))&amp;""</f>
        <v/>
      </c>
      <c r="AY2542" t="str" cm="1">
        <f t="array" ref="AY2542">IFERROR(IF(Q2542&lt;&gt;"",Q2542,IF(OR($S2542="",$T2542=""),"",IF($T2542&lt;&gt;"",_xlfn._xlws.FILTER(Q:Q,($BU:$BU=$BU2542)*($I:$I=$I2542)*($T:$T=$T2542)*($S:$S=_xlfn.MINIFS($S:$S,$T:$T,"="&amp;$T2542)),""))))&amp;"",IF(Q2542="","",""))&amp;""</f>
        <v>u</v>
      </c>
      <c r="AZ2542" t="str" cm="1">
        <f t="array" ref="AZ2542">IFERROR(IF(R2542&lt;&gt;"",R2542,IF(OR($S2542="",$T2542=""),"",IF($T2542&lt;&gt;"",_xlfn._xlws.FILTER(R:R,($BU:$BU=$BU2542)*($I:$I=$I2542)*($T:$T=$T2542)*($S:$S=_xlfn.MINIFS($S:$S,$T:$T,"="&amp;$T2542)),""))))&amp;"",IF(R2542="","",""))&amp;""</f>
        <v/>
      </c>
      <c r="BA2542" s="6">
        <f t="shared" si="3639"/>
        <v>220</v>
      </c>
      <c r="BB2542">
        <f t="shared" ref="BB2542:BD2542" si="3692">BB2541</f>
        <v>18987</v>
      </c>
      <c r="BC2542" t="str">
        <f t="shared" si="3692"/>
        <v>Velodrome</v>
      </c>
      <c r="BD2542" t="str">
        <f t="shared" si="3692"/>
        <v>Outlaws</v>
      </c>
      <c r="BE2542" t="s">
        <v>13</v>
      </c>
      <c r="BF2542" t="s">
        <v>587</v>
      </c>
      <c r="BI2542" cm="1">
        <f t="array" ref="BI2542">IFERROR(_xlfn._xlws.FILTER(shifts!A:A,(shifts!B:B=events!AD2542)*(shifts!AG:AG&gt;=events!BK2542)*(shifts!AH:AH&lt;=events!BL2542)),BI2541)</f>
        <v>89</v>
      </c>
      <c r="BJ2542" s="15">
        <f t="shared" si="3641"/>
        <v>0</v>
      </c>
      <c r="BK2542">
        <f t="shared" si="3642"/>
        <v>665</v>
      </c>
      <c r="BL2542">
        <f t="shared" si="3643"/>
        <v>665</v>
      </c>
      <c r="BM2542" s="15">
        <f>SUMIFS(BJ$2:BJ2542,K$2:K2542,"=Intermission")+SUMIFS(BJ$2:BJ2542,K$2:K2542,"=Timeout")</f>
        <v>143</v>
      </c>
      <c r="BN2542">
        <f t="shared" si="3644"/>
        <v>2303</v>
      </c>
      <c r="BO2542" s="19">
        <f t="shared" si="3645"/>
        <v>2718</v>
      </c>
      <c r="BP2542">
        <f t="shared" si="3646"/>
        <v>2713</v>
      </c>
      <c r="BQ2542" s="17">
        <f t="shared" si="3647"/>
        <v>2718</v>
      </c>
      <c r="BR2542" t="str">
        <f t="shared" si="3648"/>
        <v>event_team_player_1</v>
      </c>
      <c r="BS2542">
        <f>COUNTIFS(S$3:S2542,"="&amp;S2542,AI$3:AI2542,"="&amp;AI2542)</f>
        <v>1</v>
      </c>
      <c r="BT2542" t="str">
        <f>IFERROR(VLOOKUP(BB2542&amp;BU2542&amp;X2542,game_rosters!U:W,3,FALSE),"")</f>
        <v>P100034</v>
      </c>
      <c r="BU2542" t="str">
        <f t="shared" si="3649"/>
        <v>Outlaws</v>
      </c>
    </row>
    <row r="2543" spans="1:73" x14ac:dyDescent="0.2">
      <c r="A2543">
        <f t="shared" si="3624"/>
        <v>1</v>
      </c>
      <c r="I2543" s="44">
        <v>18</v>
      </c>
      <c r="K2543" t="s">
        <v>9</v>
      </c>
      <c r="L2543" t="s">
        <v>173</v>
      </c>
      <c r="M2543" t="s">
        <v>391</v>
      </c>
      <c r="N2543" t="s">
        <v>594</v>
      </c>
      <c r="O2543" t="s">
        <v>571</v>
      </c>
      <c r="P2543" t="s">
        <v>654</v>
      </c>
      <c r="Q2543" t="s">
        <v>594</v>
      </c>
      <c r="S2543">
        <v>1315</v>
      </c>
      <c r="T2543" t="s">
        <v>756</v>
      </c>
      <c r="W2543" t="s">
        <v>731</v>
      </c>
      <c r="X2543">
        <v>18</v>
      </c>
      <c r="Z2543">
        <v>1</v>
      </c>
      <c r="AA2543">
        <f t="shared" si="3673"/>
        <v>2315</v>
      </c>
      <c r="AB2543" t="str">
        <f t="shared" si="3674"/>
        <v/>
      </c>
      <c r="AC2543">
        <f t="shared" si="3620"/>
        <v>2315</v>
      </c>
      <c r="AD2543" s="6">
        <v>3</v>
      </c>
      <c r="AE2543" t="s">
        <v>754</v>
      </c>
      <c r="AF2543" t="s">
        <v>914</v>
      </c>
      <c r="AG2543" t="s">
        <v>756</v>
      </c>
      <c r="AH2543" t="s">
        <v>756</v>
      </c>
      <c r="AI2543" t="str">
        <f t="shared" si="3625"/>
        <v>e</v>
      </c>
      <c r="AJ2543" t="str">
        <f t="shared" si="3626"/>
        <v/>
      </c>
      <c r="AK2543" t="str">
        <f t="shared" si="3627"/>
        <v/>
      </c>
      <c r="AL2543" t="str">
        <f t="shared" si="3628"/>
        <v/>
      </c>
      <c r="AM2543" t="str">
        <f t="shared" si="3629"/>
        <v/>
      </c>
      <c r="AN2543" t="str">
        <f t="shared" si="3630"/>
        <v>Away</v>
      </c>
      <c r="AO2543" t="str">
        <f t="shared" si="3631"/>
        <v>a</v>
      </c>
      <c r="AP2543" t="str">
        <f t="shared" si="3632"/>
        <v/>
      </c>
      <c r="AQ2543" t="str">
        <f t="shared" si="3633"/>
        <v/>
      </c>
      <c r="AR2543" t="str">
        <f t="shared" si="3634"/>
        <v>Away</v>
      </c>
      <c r="AS2543" t="str">
        <f t="shared" si="3635"/>
        <v>a</v>
      </c>
      <c r="AT2543" t="str">
        <f t="shared" si="3636"/>
        <v>Offensive</v>
      </c>
      <c r="AU2543" t="str">
        <f t="shared" si="3637"/>
        <v/>
      </c>
      <c r="AV2543" t="str">
        <f t="shared" si="3638"/>
        <v/>
      </c>
      <c r="AW2543" t="str" cm="1">
        <f t="array" ref="AW2543">IFERROR(IF(O2543&lt;&gt;"",O2543,IF(OR($S2543="",$T2543=""),"",IF(O2543&lt;&gt;"",O2543,IF($T2543&lt;&gt;"",_xlfn._xlws.FILTER(O:O,($BU:$BU=$BU2543)*($I:$I=$I2543)*($T:$T=$T2543)*($S:$S=_xlfn.MINIFS($S:$S,$T:$T,"="&amp;$T2543)),"")))))&amp;"",IF(O2543="","",""))&amp;""</f>
        <v>OffensivePlay_Zone-Dump/RimInZone</v>
      </c>
      <c r="AX2543" t="str" cm="1">
        <f t="array" ref="AX2543">IFERROR(IF(P2543&lt;&gt;"",P2543,IF(OR($S2543="",$T2543=""),"",IF($T2543&lt;&gt;"",_xlfn._xlws.FILTER(P:P,($BU:$BU=$BU2543)*($I:$I=$I2543)*($T:$T=$T2543)*($S:$S=_xlfn.MINIFS($S:$S,$T:$T,"="&amp;$T2543)),""))))&amp;"",IF(P2543="","",""))&amp;""</f>
        <v>OffensivePlay_Pass-SecondTouch</v>
      </c>
      <c r="AY2543" t="str" cm="1">
        <f t="array" ref="AY2543">IFERROR(IF(Q2543&lt;&gt;"",Q2543,IF(OR($S2543="",$T2543=""),"",IF($T2543&lt;&gt;"",_xlfn._xlws.FILTER(Q:Q,($BU:$BU=$BU2543)*($I:$I=$I2543)*($T:$T=$T2543)*($S:$S=_xlfn.MINIFS($S:$S,$T:$T,"="&amp;$T2543)),""))))&amp;"",IF(Q2543="","",""))&amp;""</f>
        <v>u</v>
      </c>
      <c r="AZ2543" t="str" cm="1">
        <f t="array" ref="AZ2543">IFERROR(IF(R2543&lt;&gt;"",R2543,IF(OR($S2543="",$T2543=""),"",IF($T2543&lt;&gt;"",_xlfn._xlws.FILTER(R:R,($BU:$BU=$BU2543)*($I:$I=$I2543)*($T:$T=$T2543)*($S:$S=_xlfn.MINIFS($S:$S,$T:$T,"="&amp;$T2543)),""))))&amp;"",IF(R2543="","",""))&amp;""</f>
        <v/>
      </c>
      <c r="BA2543" s="6">
        <f t="shared" si="3639"/>
        <v>220</v>
      </c>
      <c r="BB2543">
        <f t="shared" ref="BB2543:BD2543" si="3693">BB2542</f>
        <v>18987</v>
      </c>
      <c r="BC2543" t="str">
        <f t="shared" si="3693"/>
        <v>Velodrome</v>
      </c>
      <c r="BD2543" t="str">
        <f t="shared" si="3693"/>
        <v>Outlaws</v>
      </c>
      <c r="BE2543" t="s">
        <v>9</v>
      </c>
      <c r="BF2543" t="s">
        <v>173</v>
      </c>
      <c r="BI2543" cm="1">
        <f t="array" ref="BI2543">IFERROR(_xlfn._xlws.FILTER(shifts!A:A,(shifts!B:B=events!AD2543)*(shifts!AG:AG&gt;=events!BK2543)*(shifts!AH:AH&lt;=events!BL2543)),BI2542)</f>
        <v>89</v>
      </c>
      <c r="BJ2543" s="15">
        <f t="shared" si="3641"/>
        <v>0</v>
      </c>
      <c r="BK2543">
        <f t="shared" si="3642"/>
        <v>665</v>
      </c>
      <c r="BL2543">
        <f t="shared" si="3643"/>
        <v>665</v>
      </c>
      <c r="BM2543" s="15">
        <f>SUMIFS(BJ$2:BJ2543,K$2:K2543,"=Intermission")+SUMIFS(BJ$2:BJ2543,K$2:K2543,"=Timeout")</f>
        <v>143</v>
      </c>
      <c r="BN2543">
        <f t="shared" si="3644"/>
        <v>2303</v>
      </c>
      <c r="BO2543" s="19">
        <f t="shared" si="3645"/>
        <v>2718</v>
      </c>
      <c r="BP2543">
        <f t="shared" si="3646"/>
        <v>2713</v>
      </c>
      <c r="BQ2543" s="17">
        <f t="shared" si="3647"/>
        <v>2718</v>
      </c>
      <c r="BR2543" t="str">
        <f t="shared" si="3648"/>
        <v>event_team_player_1</v>
      </c>
      <c r="BS2543">
        <f>COUNTIFS(S$3:S2543,"="&amp;S2543,AI$3:AI2543,"="&amp;AI2543)</f>
        <v>1</v>
      </c>
      <c r="BT2543" t="str">
        <f>IFERROR(VLOOKUP(BB2543&amp;BU2543&amp;X2543,game_rosters!U:W,3,FALSE),"")</f>
        <v>P100034</v>
      </c>
      <c r="BU2543" t="str">
        <f t="shared" si="3649"/>
        <v>Outlaws</v>
      </c>
    </row>
    <row r="2544" spans="1:73" x14ac:dyDescent="0.2">
      <c r="A2544">
        <f t="shared" si="3624"/>
        <v>1</v>
      </c>
      <c r="I2544" s="44">
        <v>42</v>
      </c>
      <c r="K2544" t="s">
        <v>13</v>
      </c>
      <c r="L2544" t="s">
        <v>586</v>
      </c>
      <c r="N2544" t="s">
        <v>595</v>
      </c>
      <c r="O2544" t="s">
        <v>600</v>
      </c>
      <c r="Q2544" t="s">
        <v>595</v>
      </c>
      <c r="S2544">
        <v>1316</v>
      </c>
      <c r="T2544" t="s">
        <v>756</v>
      </c>
      <c r="W2544" t="s">
        <v>735</v>
      </c>
      <c r="X2544">
        <v>42</v>
      </c>
      <c r="Z2544">
        <v>1</v>
      </c>
      <c r="AA2544">
        <f t="shared" si="3673"/>
        <v>2316</v>
      </c>
      <c r="AB2544" t="str">
        <f t="shared" si="3674"/>
        <v/>
      </c>
      <c r="AC2544">
        <f t="shared" si="3620"/>
        <v>2316</v>
      </c>
      <c r="AD2544" s="6">
        <v>3</v>
      </c>
      <c r="AE2544" t="s">
        <v>754</v>
      </c>
      <c r="AF2544" t="s">
        <v>928</v>
      </c>
      <c r="AG2544" t="s">
        <v>754</v>
      </c>
      <c r="AH2544" t="s">
        <v>916</v>
      </c>
      <c r="AI2544" t="str">
        <f t="shared" si="3625"/>
        <v>e</v>
      </c>
      <c r="AJ2544" t="str">
        <f t="shared" si="3626"/>
        <v/>
      </c>
      <c r="AK2544" t="str">
        <f t="shared" si="3627"/>
        <v/>
      </c>
      <c r="AL2544" t="str">
        <f t="shared" si="3628"/>
        <v/>
      </c>
      <c r="AM2544" t="str">
        <f t="shared" si="3629"/>
        <v/>
      </c>
      <c r="AN2544" t="str">
        <f t="shared" si="3630"/>
        <v>Home</v>
      </c>
      <c r="AO2544" t="str">
        <f t="shared" si="3631"/>
        <v>h</v>
      </c>
      <c r="AP2544" t="str">
        <f t="shared" si="3632"/>
        <v/>
      </c>
      <c r="AQ2544" t="str">
        <f t="shared" si="3633"/>
        <v/>
      </c>
      <c r="AR2544" t="str">
        <f t="shared" si="3634"/>
        <v>Home</v>
      </c>
      <c r="AS2544" t="str">
        <f t="shared" si="3635"/>
        <v>h</v>
      </c>
      <c r="AT2544" t="str">
        <f t="shared" si="3636"/>
        <v>Offensive</v>
      </c>
      <c r="AU2544" t="str">
        <f t="shared" si="3637"/>
        <v/>
      </c>
      <c r="AV2544" t="str">
        <f t="shared" si="3638"/>
        <v/>
      </c>
      <c r="AW2544" t="str" cm="1">
        <f t="array" ref="AW2544">IFERROR(IF(O2544&lt;&gt;"",O2544,IF(OR($S2544="",$T2544=""),"",IF(O2544&lt;&gt;"",O2544,IF($T2544&lt;&gt;"",_xlfn._xlws.FILTER(O:O,($BU:$BU=$BU2544)*($I:$I=$I2544)*($T:$T=$T2544)*($S:$S=_xlfn.MINIFS($S:$S,$T:$T,"="&amp;$T2544)),"")))))&amp;"",IF(O2544="","",""))&amp;""</f>
        <v>OffensivePlay_Zone-PuckRetreivalTurnover</v>
      </c>
      <c r="AX2544" t="str" cm="1">
        <f t="array" ref="AX2544">IFERROR(IF(P2544&lt;&gt;"",P2544,IF(OR($S2544="",$T2544=""),"",IF($T2544&lt;&gt;"",_xlfn._xlws.FILTER(P:P,($BU:$BU=$BU2544)*($I:$I=$I2544)*($T:$T=$T2544)*($S:$S=_xlfn.MINIFS($S:$S,$T:$T,"="&amp;$T2544)),""))))&amp;"",IF(P2544="","",""))&amp;""</f>
        <v/>
      </c>
      <c r="AY2544" t="str" cm="1">
        <f t="array" ref="AY2544">IFERROR(IF(Q2544&lt;&gt;"",Q2544,IF(OR($S2544="",$T2544=""),"",IF($T2544&lt;&gt;"",_xlfn._xlws.FILTER(Q:Q,($BU:$BU=$BU2544)*($I:$I=$I2544)*($T:$T=$T2544)*($S:$S=_xlfn.MINIFS($S:$S,$T:$T,"="&amp;$T2544)),""))))&amp;"",IF(Q2544="","",""))&amp;""</f>
        <v>s</v>
      </c>
      <c r="AZ2544" t="str" cm="1">
        <f t="array" ref="AZ2544">IFERROR(IF(R2544&lt;&gt;"",R2544,IF(OR($S2544="",$T2544=""),"",IF($T2544&lt;&gt;"",_xlfn._xlws.FILTER(R:R,($BU:$BU=$BU2544)*($I:$I=$I2544)*($T:$T=$T2544)*($S:$S=_xlfn.MINIFS($S:$S,$T:$T,"="&amp;$T2544)),""))))&amp;"",IF(R2544="","",""))&amp;""</f>
        <v/>
      </c>
      <c r="BA2544" s="6">
        <f t="shared" si="3639"/>
        <v>220</v>
      </c>
      <c r="BB2544">
        <f t="shared" ref="BB2544:BD2544" si="3694">BB2543</f>
        <v>18987</v>
      </c>
      <c r="BC2544" t="str">
        <f t="shared" si="3694"/>
        <v>Velodrome</v>
      </c>
      <c r="BD2544" t="str">
        <f t="shared" si="3694"/>
        <v>Outlaws</v>
      </c>
      <c r="BE2544" t="s">
        <v>13</v>
      </c>
      <c r="BF2544" t="s">
        <v>586</v>
      </c>
      <c r="BI2544" cm="1">
        <f t="array" ref="BI2544">IFERROR(_xlfn._xlws.FILTER(shifts!A:A,(shifts!B:B=events!AD2544)*(shifts!AG:AG&gt;=events!BK2544)*(shifts!AH:AH&lt;=events!BL2544)),BI2543)</f>
        <v>89</v>
      </c>
      <c r="BJ2544" s="15">
        <f t="shared" si="3641"/>
        <v>2</v>
      </c>
      <c r="BK2544">
        <f t="shared" si="3642"/>
        <v>664</v>
      </c>
      <c r="BL2544">
        <f t="shared" si="3643"/>
        <v>662</v>
      </c>
      <c r="BM2544" s="15">
        <f>SUMIFS(BJ$2:BJ2544,K$2:K2544,"=Intermission")+SUMIFS(BJ$2:BJ2544,K$2:K2544,"=Timeout")</f>
        <v>143</v>
      </c>
      <c r="BN2544">
        <f t="shared" si="3644"/>
        <v>2303</v>
      </c>
      <c r="BO2544" s="19">
        <f t="shared" si="3645"/>
        <v>2719</v>
      </c>
      <c r="BP2544">
        <f t="shared" si="3646"/>
        <v>2714</v>
      </c>
      <c r="BQ2544" s="17">
        <f t="shared" si="3647"/>
        <v>2721</v>
      </c>
      <c r="BR2544" t="str">
        <f t="shared" si="3648"/>
        <v>event_team_player_1</v>
      </c>
      <c r="BS2544">
        <f>COUNTIFS(S$3:S2544,"="&amp;S2544,AI$3:AI2544,"="&amp;AI2544)</f>
        <v>1</v>
      </c>
      <c r="BT2544" t="str">
        <f>IFERROR(VLOOKUP(BB2544&amp;BU2544&amp;X2544,game_rosters!U:W,3,FALSE),"")</f>
        <v>P100201</v>
      </c>
      <c r="BU2544" t="str">
        <f t="shared" si="3649"/>
        <v>Velodrome</v>
      </c>
    </row>
    <row r="2545" spans="1:73" x14ac:dyDescent="0.2">
      <c r="A2545">
        <f t="shared" si="3624"/>
        <v>1</v>
      </c>
      <c r="I2545" s="44">
        <v>42</v>
      </c>
      <c r="K2545" t="s">
        <v>13</v>
      </c>
      <c r="O2545" t="s">
        <v>627</v>
      </c>
      <c r="Q2545" t="s">
        <v>595</v>
      </c>
      <c r="R2545" s="51">
        <v>1</v>
      </c>
      <c r="S2545">
        <v>1317</v>
      </c>
      <c r="T2545" t="s">
        <v>756</v>
      </c>
      <c r="W2545" t="s">
        <v>735</v>
      </c>
      <c r="X2545">
        <v>42</v>
      </c>
      <c r="Z2545">
        <v>1</v>
      </c>
      <c r="AA2545">
        <f t="shared" si="3673"/>
        <v>2317</v>
      </c>
      <c r="AB2545" t="str">
        <f t="shared" si="3674"/>
        <v/>
      </c>
      <c r="AC2545">
        <f t="shared" si="3620"/>
        <v>2317</v>
      </c>
      <c r="AD2545" s="6">
        <v>3</v>
      </c>
      <c r="AE2545" t="s">
        <v>754</v>
      </c>
      <c r="AF2545" t="s">
        <v>916</v>
      </c>
      <c r="AG2545" t="s">
        <v>754</v>
      </c>
      <c r="AH2545" t="s">
        <v>748</v>
      </c>
      <c r="AI2545" t="str">
        <f t="shared" si="3625"/>
        <v>e</v>
      </c>
      <c r="AJ2545" t="str">
        <f t="shared" si="3626"/>
        <v/>
      </c>
      <c r="AK2545" t="str">
        <f t="shared" si="3627"/>
        <v/>
      </c>
      <c r="AL2545" t="str">
        <f t="shared" si="3628"/>
        <v/>
      </c>
      <c r="AM2545" t="str">
        <f t="shared" si="3629"/>
        <v/>
      </c>
      <c r="AN2545" t="str">
        <f t="shared" si="3630"/>
        <v>Home</v>
      </c>
      <c r="AO2545" t="str">
        <f t="shared" si="3631"/>
        <v>h</v>
      </c>
      <c r="AP2545" t="str">
        <f t="shared" si="3632"/>
        <v/>
      </c>
      <c r="AQ2545" t="str">
        <f t="shared" si="3633"/>
        <v/>
      </c>
      <c r="AR2545" t="str">
        <f t="shared" si="3634"/>
        <v>Home</v>
      </c>
      <c r="AS2545" t="str">
        <f t="shared" si="3635"/>
        <v>h</v>
      </c>
      <c r="AT2545" t="str">
        <f t="shared" si="3636"/>
        <v>Offensive</v>
      </c>
      <c r="AU2545" t="str">
        <f t="shared" si="3637"/>
        <v/>
      </c>
      <c r="AV2545" t="str">
        <f t="shared" si="3638"/>
        <v/>
      </c>
      <c r="AW2545" t="str" cm="1">
        <f t="array" ref="AW2545">IFERROR(IF(O2545&lt;&gt;"",O2545,IF(OR($S2545="",$T2545=""),"",IF(O2545&lt;&gt;"",O2545,IF($T2545&lt;&gt;"",_xlfn._xlws.FILTER(O:O,($BU:$BU=$BU2545)*($I:$I=$I2545)*($T:$T=$T2545)*($S:$S=_xlfn.MINIFS($S:$S,$T:$T,"="&amp;$T2545)),"")))))&amp;"",IF(O2545="","",""))&amp;""</f>
        <v>OffensivePlay_Possession-Deke</v>
      </c>
      <c r="AX2545" t="str" cm="1">
        <f t="array" ref="AX2545">IFERROR(IF(P2545&lt;&gt;"",P2545,IF(OR($S2545="",$T2545=""),"",IF($T2545&lt;&gt;"",_xlfn._xlws.FILTER(P:P,($BU:$BU=$BU2545)*($I:$I=$I2545)*($T:$T=$T2545)*($S:$S=_xlfn.MINIFS($S:$S,$T:$T,"="&amp;$T2545)),""))))&amp;"",IF(P2545="","",""))&amp;""</f>
        <v/>
      </c>
      <c r="AY2545" t="str" cm="1">
        <f t="array" ref="AY2545">IFERROR(IF(Q2545&lt;&gt;"",Q2545,IF(OR($S2545="",$T2545=""),"",IF($T2545&lt;&gt;"",_xlfn._xlws.FILTER(Q:Q,($BU:$BU=$BU2545)*($I:$I=$I2545)*($T:$T=$T2545)*($S:$S=_xlfn.MINIFS($S:$S,$T:$T,"="&amp;$T2545)),""))))&amp;"",IF(Q2545="","",""))&amp;""</f>
        <v>s</v>
      </c>
      <c r="AZ2545" t="str" cm="1">
        <f t="array" ref="AZ2545">IFERROR(IF(R2545&lt;&gt;"",R2545,IF(OR($S2545="",$T2545=""),"",IF($T2545&lt;&gt;"",_xlfn._xlws.FILTER(R:R,($BU:$BU=$BU2545)*($I:$I=$I2545)*($T:$T=$T2545)*($S:$S=_xlfn.MINIFS($S:$S,$T:$T,"="&amp;$T2545)),""))))&amp;"",IF(R2545="","",""))&amp;""</f>
        <v>1</v>
      </c>
      <c r="BA2545" s="6">
        <f t="shared" si="3639"/>
        <v>220</v>
      </c>
      <c r="BB2545">
        <f t="shared" ref="BB2545:BD2545" si="3695">BB2544</f>
        <v>18987</v>
      </c>
      <c r="BC2545" t="str">
        <f t="shared" si="3695"/>
        <v>Velodrome</v>
      </c>
      <c r="BD2545" t="str">
        <f t="shared" si="3695"/>
        <v>Outlaws</v>
      </c>
      <c r="BE2545" t="s">
        <v>13</v>
      </c>
      <c r="BF2545" t="s">
        <v>756</v>
      </c>
      <c r="BI2545" cm="1">
        <f t="array" ref="BI2545">IFERROR(_xlfn._xlws.FILTER(shifts!A:A,(shifts!B:B=events!AD2545)*(shifts!AG:AG&gt;=events!BK2545)*(shifts!AH:AH&lt;=events!BL2545)),BI2544)</f>
        <v>89</v>
      </c>
      <c r="BJ2545" s="15">
        <f t="shared" si="3641"/>
        <v>1</v>
      </c>
      <c r="BK2545">
        <f t="shared" si="3642"/>
        <v>662</v>
      </c>
      <c r="BL2545">
        <f t="shared" si="3643"/>
        <v>661</v>
      </c>
      <c r="BM2545" s="15">
        <f>SUMIFS(BJ$2:BJ2545,K$2:K2545,"=Intermission")+SUMIFS(BJ$2:BJ2545,K$2:K2545,"=Timeout")</f>
        <v>143</v>
      </c>
      <c r="BN2545">
        <f t="shared" si="3644"/>
        <v>2303</v>
      </c>
      <c r="BO2545" s="19">
        <f t="shared" si="3645"/>
        <v>2721</v>
      </c>
      <c r="BP2545">
        <f t="shared" si="3646"/>
        <v>2716</v>
      </c>
      <c r="BQ2545" s="17">
        <f t="shared" si="3647"/>
        <v>2722</v>
      </c>
      <c r="BR2545" t="str">
        <f t="shared" si="3648"/>
        <v>event_team_player_1</v>
      </c>
      <c r="BS2545">
        <f>COUNTIFS(S$3:S2545,"="&amp;S2545,AI$3:AI2545,"="&amp;AI2545)</f>
        <v>1</v>
      </c>
      <c r="BT2545" t="str">
        <f>IFERROR(VLOOKUP(BB2545&amp;BU2545&amp;X2545,game_rosters!U:W,3,FALSE),"")</f>
        <v>P100201</v>
      </c>
      <c r="BU2545" t="str">
        <f t="shared" si="3649"/>
        <v>Velodrome</v>
      </c>
    </row>
    <row r="2546" spans="1:73" x14ac:dyDescent="0.2">
      <c r="A2546" t="str">
        <f t="shared" si="3624"/>
        <v/>
      </c>
      <c r="I2546" s="44">
        <v>13</v>
      </c>
      <c r="O2546" t="s">
        <v>625</v>
      </c>
      <c r="R2546" s="51">
        <v>1</v>
      </c>
      <c r="S2546">
        <v>1317</v>
      </c>
      <c r="T2546" t="s">
        <v>756</v>
      </c>
      <c r="X2546">
        <v>13</v>
      </c>
      <c r="AA2546">
        <f t="shared" si="3673"/>
        <v>2317</v>
      </c>
      <c r="AB2546" t="str">
        <f t="shared" si="3674"/>
        <v/>
      </c>
      <c r="AC2546">
        <f t="shared" si="3620"/>
        <v>2317</v>
      </c>
      <c r="AD2546" s="6">
        <v>3</v>
      </c>
      <c r="AE2546" t="s">
        <v>754</v>
      </c>
      <c r="AF2546" t="s">
        <v>916</v>
      </c>
      <c r="AG2546" t="s">
        <v>754</v>
      </c>
      <c r="AH2546" t="s">
        <v>748</v>
      </c>
      <c r="AI2546" t="str">
        <f t="shared" si="3625"/>
        <v>o</v>
      </c>
      <c r="AJ2546" t="str">
        <f t="shared" si="3626"/>
        <v/>
      </c>
      <c r="AK2546" t="str">
        <f t="shared" si="3627"/>
        <v/>
      </c>
      <c r="AL2546" t="str">
        <f t="shared" si="3628"/>
        <v/>
      </c>
      <c r="AM2546" t="str">
        <f t="shared" si="3629"/>
        <v/>
      </c>
      <c r="AN2546" t="str">
        <f t="shared" si="3630"/>
        <v>Home</v>
      </c>
      <c r="AO2546" t="str">
        <f t="shared" si="3631"/>
        <v>h</v>
      </c>
      <c r="AP2546" t="str">
        <f t="shared" si="3632"/>
        <v/>
      </c>
      <c r="AQ2546" t="str">
        <f t="shared" si="3633"/>
        <v/>
      </c>
      <c r="AR2546" t="str">
        <f t="shared" si="3634"/>
        <v>Home</v>
      </c>
      <c r="AS2546" t="str">
        <f t="shared" si="3635"/>
        <v>h</v>
      </c>
      <c r="AT2546" t="str">
        <f t="shared" si="3636"/>
        <v>Defensive</v>
      </c>
      <c r="AU2546" t="str">
        <f t="shared" si="3637"/>
        <v/>
      </c>
      <c r="AV2546" t="str">
        <f t="shared" si="3638"/>
        <v/>
      </c>
      <c r="AW2546" t="str" cm="1">
        <f t="array" ref="AW2546">IFERROR(IF(O2546&lt;&gt;"",O2546,IF(OR($S2546="",$T2546=""),"",IF(O2546&lt;&gt;"",O2546,IF($T2546&lt;&gt;"",_xlfn._xlws.FILTER(O:O,($BU:$BU=$BU2546)*($I:$I=$I2546)*($T:$T=$T2546)*($S:$S=_xlfn.MINIFS($S:$S,$T:$T,"="&amp;$T2546)),"")))))&amp;"",IF(O2546="","",""))&amp;""</f>
        <v>Defensive_PlayPossession-BeatDeke</v>
      </c>
      <c r="AX2546" t="str" cm="1">
        <f t="array" ref="AX2546">IFERROR(IF(P2546&lt;&gt;"",P2546,IF(OR($S2546="",$T2546=""),"",IF($T2546&lt;&gt;"",_xlfn._xlws.FILTER(P:P,($BU:$BU=$BU2546)*($I:$I=$I2546)*($T:$T=$T2546)*($S:$S=_xlfn.MINIFS($S:$S,$T:$T,"="&amp;$T2546)),""))))&amp;"",IF(P2546="","",""))&amp;""</f>
        <v/>
      </c>
      <c r="AY2546" t="str" cm="1">
        <f t="array" ref="AY2546">IFERROR(IF(Q2546&lt;&gt;"",Q2546,IF(OR($S2546="",$T2546=""),"",IF($T2546&lt;&gt;"",_xlfn._xlws.FILTER(Q:Q,($BU:$BU=$BU2546)*($I:$I=$I2546)*($T:$T=$T2546)*($S:$S=_xlfn.MINIFS($S:$S,$T:$T,"="&amp;$T2546)),""))))&amp;"",IF(Q2546="","",""))&amp;""</f>
        <v/>
      </c>
      <c r="AZ2546" t="str" cm="1">
        <f t="array" ref="AZ2546">IFERROR(IF(R2546&lt;&gt;"",R2546,IF(OR($S2546="",$T2546=""),"",IF($T2546&lt;&gt;"",_xlfn._xlws.FILTER(R:R,($BU:$BU=$BU2546)*($I:$I=$I2546)*($T:$T=$T2546)*($S:$S=_xlfn.MINIFS($S:$S,$T:$T,"="&amp;$T2546)),""))))&amp;"",IF(R2546="","",""))&amp;""</f>
        <v>1</v>
      </c>
      <c r="BA2546" s="6">
        <f t="shared" si="3639"/>
        <v>220</v>
      </c>
      <c r="BB2546">
        <f t="shared" ref="BB2546:BD2546" si="3696">BB2545</f>
        <v>18987</v>
      </c>
      <c r="BC2546" t="str">
        <f t="shared" si="3696"/>
        <v>Velodrome</v>
      </c>
      <c r="BD2546" t="str">
        <f t="shared" si="3696"/>
        <v>Outlaws</v>
      </c>
      <c r="BE2546" t="s">
        <v>13</v>
      </c>
      <c r="BF2546" t="s">
        <v>756</v>
      </c>
      <c r="BI2546" cm="1">
        <f t="array" ref="BI2546">IFERROR(_xlfn._xlws.FILTER(shifts!A:A,(shifts!B:B=events!AD2546)*(shifts!AG:AG&gt;=events!BK2546)*(shifts!AH:AH&lt;=events!BL2546)),BI2545)</f>
        <v>89</v>
      </c>
      <c r="BJ2546" s="15">
        <f t="shared" si="3641"/>
        <v>1</v>
      </c>
      <c r="BK2546">
        <f t="shared" si="3642"/>
        <v>662</v>
      </c>
      <c r="BL2546">
        <f t="shared" si="3643"/>
        <v>661</v>
      </c>
      <c r="BM2546" s="15">
        <f>SUMIFS(BJ$2:BJ2546,K$2:K2546,"=Intermission")+SUMIFS(BJ$2:BJ2546,K$2:K2546,"=Timeout")</f>
        <v>143</v>
      </c>
      <c r="BN2546">
        <f t="shared" si="3644"/>
        <v>2303</v>
      </c>
      <c r="BO2546" s="19">
        <f t="shared" si="3645"/>
        <v>2721</v>
      </c>
      <c r="BP2546">
        <f t="shared" si="3646"/>
        <v>2716</v>
      </c>
      <c r="BQ2546" s="17">
        <f t="shared" si="3647"/>
        <v>2722</v>
      </c>
      <c r="BR2546" t="str">
        <f t="shared" si="3648"/>
        <v>opp_team_player_1</v>
      </c>
      <c r="BS2546">
        <f>COUNTIFS(S$3:S2546,"="&amp;S2546,AI$3:AI2546,"="&amp;AI2546)</f>
        <v>1</v>
      </c>
      <c r="BT2546" t="str">
        <f>IFERROR(VLOOKUP(BB2546&amp;BU2546&amp;X2546,game_rosters!U:W,3,FALSE),"")</f>
        <v>P100031</v>
      </c>
      <c r="BU2546" t="str">
        <f t="shared" si="3649"/>
        <v>Outlaws</v>
      </c>
    </row>
    <row r="2547" spans="1:73" x14ac:dyDescent="0.2">
      <c r="A2547">
        <f t="shared" si="3624"/>
        <v>1</v>
      </c>
      <c r="I2547" s="44">
        <v>42</v>
      </c>
      <c r="K2547" t="s">
        <v>238</v>
      </c>
      <c r="L2547" t="s">
        <v>184</v>
      </c>
      <c r="M2547" t="s">
        <v>88</v>
      </c>
      <c r="N2547" t="s">
        <v>595</v>
      </c>
      <c r="O2547" t="s">
        <v>569</v>
      </c>
      <c r="Q2547" t="s">
        <v>595</v>
      </c>
      <c r="S2547">
        <v>1318</v>
      </c>
      <c r="T2547" t="s">
        <v>756</v>
      </c>
      <c r="W2547" t="s">
        <v>735</v>
      </c>
      <c r="X2547">
        <v>42</v>
      </c>
      <c r="Z2547">
        <v>1</v>
      </c>
      <c r="AA2547">
        <f t="shared" si="3673"/>
        <v>2318</v>
      </c>
      <c r="AB2547" t="str">
        <f t="shared" si="3674"/>
        <v/>
      </c>
      <c r="AC2547">
        <f t="shared" si="3620"/>
        <v>2318</v>
      </c>
      <c r="AD2547" s="6">
        <v>3</v>
      </c>
      <c r="AE2547" t="s">
        <v>754</v>
      </c>
      <c r="AF2547" t="s">
        <v>748</v>
      </c>
      <c r="AG2547" t="s">
        <v>754</v>
      </c>
      <c r="AH2547" t="s">
        <v>413</v>
      </c>
      <c r="AI2547" t="str">
        <f t="shared" si="3625"/>
        <v>e</v>
      </c>
      <c r="AJ2547" t="str">
        <f t="shared" si="3626"/>
        <v/>
      </c>
      <c r="AK2547" t="str">
        <f t="shared" si="3627"/>
        <v/>
      </c>
      <c r="AL2547" t="str">
        <f t="shared" si="3628"/>
        <v/>
      </c>
      <c r="AM2547" t="str">
        <f t="shared" si="3629"/>
        <v/>
      </c>
      <c r="AN2547" t="str">
        <f t="shared" si="3630"/>
        <v>Home</v>
      </c>
      <c r="AO2547" t="str">
        <f t="shared" si="3631"/>
        <v>h</v>
      </c>
      <c r="AP2547" t="str">
        <f t="shared" si="3632"/>
        <v/>
      </c>
      <c r="AQ2547" t="str">
        <f t="shared" si="3633"/>
        <v/>
      </c>
      <c r="AR2547" t="str">
        <f t="shared" si="3634"/>
        <v>Home</v>
      </c>
      <c r="AS2547" t="str">
        <f t="shared" si="3635"/>
        <v>h</v>
      </c>
      <c r="AT2547" t="str">
        <f t="shared" si="3636"/>
        <v>Offensive</v>
      </c>
      <c r="AU2547" t="str">
        <f t="shared" si="3637"/>
        <v/>
      </c>
      <c r="AV2547" t="str">
        <f t="shared" si="3638"/>
        <v/>
      </c>
      <c r="AW2547" t="str" cm="1">
        <f t="array" ref="AW2547">IFERROR(IF(O2547&lt;&gt;"",O2547,IF(OR($S2547="",$T2547=""),"",IF(O2547&lt;&gt;"",O2547,IF($T2547&lt;&gt;"",_xlfn._xlws.FILTER(O:O,($BU:$BU=$BU2547)*($I:$I=$I2547)*($T:$T=$T2547)*($S:$S=_xlfn.MINIFS($S:$S,$T:$T,"="&amp;$T2547)),"")))))&amp;"",IF(O2547="","",""))&amp;""</f>
        <v>OffensivePlay_Zone-Breakout</v>
      </c>
      <c r="AX2547" t="str" cm="1">
        <f t="array" ref="AX2547">IFERROR(IF(P2547&lt;&gt;"",P2547,IF(OR($S2547="",$T2547=""),"",IF($T2547&lt;&gt;"",_xlfn._xlws.FILTER(P:P,($BU:$BU=$BU2547)*($I:$I=$I2547)*($T:$T=$T2547)*($S:$S=_xlfn.MINIFS($S:$S,$T:$T,"="&amp;$T2547)),""))))&amp;"",IF(P2547="","",""))&amp;""</f>
        <v/>
      </c>
      <c r="AY2547" t="str" cm="1">
        <f t="array" ref="AY2547">IFERROR(IF(Q2547&lt;&gt;"",Q2547,IF(OR($S2547="",$T2547=""),"",IF($T2547&lt;&gt;"",_xlfn._xlws.FILTER(Q:Q,($BU:$BU=$BU2547)*($I:$I=$I2547)*($T:$T=$T2547)*($S:$S=_xlfn.MINIFS($S:$S,$T:$T,"="&amp;$T2547)),""))))&amp;"",IF(Q2547="","",""))&amp;""</f>
        <v>s</v>
      </c>
      <c r="AZ2547" t="str" cm="1">
        <f t="array" ref="AZ2547">IFERROR(IF(R2547&lt;&gt;"",R2547,IF(OR($S2547="",$T2547=""),"",IF($T2547&lt;&gt;"",_xlfn._xlws.FILTER(R:R,($BU:$BU=$BU2547)*($I:$I=$I2547)*($T:$T=$T2547)*($S:$S=_xlfn.MINIFS($S:$S,$T:$T,"="&amp;$T2547)),""))))&amp;"",IF(R2547="","",""))&amp;""</f>
        <v/>
      </c>
      <c r="BA2547" s="6">
        <f t="shared" si="3639"/>
        <v>221</v>
      </c>
      <c r="BB2547">
        <f t="shared" ref="BB2547:BD2547" si="3697">BB2546</f>
        <v>18987</v>
      </c>
      <c r="BC2547" t="str">
        <f t="shared" si="3697"/>
        <v>Velodrome</v>
      </c>
      <c r="BD2547" t="str">
        <f t="shared" si="3697"/>
        <v>Outlaws</v>
      </c>
      <c r="BE2547" t="s">
        <v>238</v>
      </c>
      <c r="BF2547" t="s">
        <v>184</v>
      </c>
      <c r="BI2547" cm="1">
        <f t="array" ref="BI2547">IFERROR(_xlfn._xlws.FILTER(shifts!A:A,(shifts!B:B=events!AD2547)*(shifts!AG:AG&gt;=events!BK2547)*(shifts!AH:AH&lt;=events!BL2547)),BI2546)</f>
        <v>89</v>
      </c>
      <c r="BJ2547" s="15">
        <f t="shared" si="3641"/>
        <v>1</v>
      </c>
      <c r="BK2547">
        <f t="shared" si="3642"/>
        <v>661</v>
      </c>
      <c r="BL2547">
        <f t="shared" si="3643"/>
        <v>660</v>
      </c>
      <c r="BM2547" s="15">
        <f>SUMIFS(BJ$2:BJ2547,K$2:K2547,"=Intermission")+SUMIFS(BJ$2:BJ2547,K$2:K2547,"=Timeout")</f>
        <v>143</v>
      </c>
      <c r="BN2547">
        <f t="shared" si="3644"/>
        <v>2303</v>
      </c>
      <c r="BO2547" s="19">
        <f t="shared" si="3645"/>
        <v>2722</v>
      </c>
      <c r="BP2547">
        <f t="shared" si="3646"/>
        <v>2717</v>
      </c>
      <c r="BQ2547" s="17">
        <f t="shared" si="3647"/>
        <v>2723</v>
      </c>
      <c r="BR2547" t="str">
        <f t="shared" si="3648"/>
        <v>event_team_player_1</v>
      </c>
      <c r="BS2547">
        <f>COUNTIFS(S$3:S2547,"="&amp;S2547,AI$3:AI2547,"="&amp;AI2547)</f>
        <v>1</v>
      </c>
      <c r="BT2547" t="str">
        <f>IFERROR(VLOOKUP(BB2547&amp;BU2547&amp;X2547,game_rosters!U:W,3,FALSE),"")</f>
        <v>P100201</v>
      </c>
      <c r="BU2547" t="str">
        <f t="shared" si="3649"/>
        <v>Velodrome</v>
      </c>
    </row>
    <row r="2548" spans="1:73" x14ac:dyDescent="0.2">
      <c r="A2548">
        <f t="shared" si="3624"/>
        <v>1</v>
      </c>
      <c r="I2548" s="44">
        <v>42</v>
      </c>
      <c r="K2548" t="s">
        <v>13</v>
      </c>
      <c r="S2548">
        <v>1319</v>
      </c>
      <c r="T2548" t="s">
        <v>756</v>
      </c>
      <c r="W2548" t="s">
        <v>735</v>
      </c>
      <c r="X2548">
        <v>42</v>
      </c>
      <c r="Z2548">
        <v>1</v>
      </c>
      <c r="AA2548">
        <f t="shared" si="3673"/>
        <v>2319</v>
      </c>
      <c r="AB2548" t="str">
        <f t="shared" si="3674"/>
        <v/>
      </c>
      <c r="AC2548">
        <f t="shared" si="3620"/>
        <v>2319</v>
      </c>
      <c r="AD2548" s="6">
        <v>3</v>
      </c>
      <c r="AE2548" t="s">
        <v>754</v>
      </c>
      <c r="AF2548" t="s">
        <v>413</v>
      </c>
      <c r="AG2548" t="s">
        <v>911</v>
      </c>
      <c r="AH2548" t="s">
        <v>897</v>
      </c>
      <c r="AI2548" t="str">
        <f t="shared" si="3625"/>
        <v>e</v>
      </c>
      <c r="AJ2548" t="str">
        <f t="shared" si="3626"/>
        <v/>
      </c>
      <c r="AK2548" t="str">
        <f t="shared" si="3627"/>
        <v/>
      </c>
      <c r="AL2548" t="str">
        <f t="shared" si="3628"/>
        <v/>
      </c>
      <c r="AM2548" t="str">
        <f t="shared" si="3629"/>
        <v/>
      </c>
      <c r="AN2548" t="str">
        <f t="shared" si="3630"/>
        <v>Home</v>
      </c>
      <c r="AO2548" t="str">
        <f t="shared" si="3631"/>
        <v>h</v>
      </c>
      <c r="AP2548" t="str">
        <f t="shared" si="3632"/>
        <v/>
      </c>
      <c r="AQ2548" t="str">
        <f t="shared" si="3633"/>
        <v/>
      </c>
      <c r="AR2548" t="str">
        <f t="shared" si="3634"/>
        <v>Home</v>
      </c>
      <c r="AS2548" t="str">
        <f t="shared" si="3635"/>
        <v>h</v>
      </c>
      <c r="AT2548" t="str">
        <f t="shared" si="3636"/>
        <v>Offensive</v>
      </c>
      <c r="AU2548" t="str">
        <f t="shared" si="3637"/>
        <v/>
      </c>
      <c r="AV2548" t="str">
        <f t="shared" si="3638"/>
        <v/>
      </c>
      <c r="AW2548" t="str" cm="1">
        <f t="array" ref="AW2548">IFERROR(IF(O2548&lt;&gt;"",O2548,IF(OR($S2548="",$T2548=""),"",IF(O2548&lt;&gt;"",O2548,IF($T2548&lt;&gt;"",_xlfn._xlws.FILTER(O:O,($BU:$BU=$BU2548)*($I:$I=$I2548)*($T:$T=$T2548)*($S:$S=_xlfn.MINIFS($S:$S,$T:$T,"="&amp;$T2548)),"")))))&amp;"",IF(O2548="","",""))&amp;""</f>
        <v/>
      </c>
      <c r="AX2548" t="str" cm="1">
        <f t="array" ref="AX2548">IFERROR(IF(P2548&lt;&gt;"",P2548,IF(OR($S2548="",$T2548=""),"",IF($T2548&lt;&gt;"",_xlfn._xlws.FILTER(P:P,($BU:$BU=$BU2548)*($I:$I=$I2548)*($T:$T=$T2548)*($S:$S=_xlfn.MINIFS($S:$S,$T:$T,"="&amp;$T2548)),""))))&amp;"",IF(P2548="","",""))&amp;""</f>
        <v/>
      </c>
      <c r="AY2548" t="str" cm="1">
        <f t="array" ref="AY2548">IFERROR(IF(Q2548&lt;&gt;"",Q2548,IF(OR($S2548="",$T2548=""),"",IF($T2548&lt;&gt;"",_xlfn._xlws.FILTER(Q:Q,($BU:$BU=$BU2548)*($I:$I=$I2548)*($T:$T=$T2548)*($S:$S=_xlfn.MINIFS($S:$S,$T:$T,"="&amp;$T2548)),""))))&amp;"",IF(Q2548="","",""))&amp;""</f>
        <v/>
      </c>
      <c r="AZ2548" t="str" cm="1">
        <f t="array" ref="AZ2548">IFERROR(IF(R2548&lt;&gt;"",R2548,IF(OR($S2548="",$T2548=""),"",IF($T2548&lt;&gt;"",_xlfn._xlws.FILTER(R:R,($BU:$BU=$BU2548)*($I:$I=$I2548)*($T:$T=$T2548)*($S:$S=_xlfn.MINIFS($S:$S,$T:$T,"="&amp;$T2548)),""))))&amp;"",IF(R2548="","",""))&amp;""</f>
        <v/>
      </c>
      <c r="BA2548" s="6">
        <f t="shared" si="3639"/>
        <v>221</v>
      </c>
      <c r="BB2548">
        <f t="shared" ref="BB2548:BD2548" si="3698">BB2547</f>
        <v>18987</v>
      </c>
      <c r="BC2548" t="str">
        <f t="shared" si="3698"/>
        <v>Velodrome</v>
      </c>
      <c r="BD2548" t="str">
        <f t="shared" si="3698"/>
        <v>Outlaws</v>
      </c>
      <c r="BE2548" t="s">
        <v>13</v>
      </c>
      <c r="BF2548" t="s">
        <v>756</v>
      </c>
      <c r="BI2548" cm="1">
        <f t="array" ref="BI2548">IFERROR(_xlfn._xlws.FILTER(shifts!A:A,(shifts!B:B=events!AD2548)*(shifts!AG:AG&gt;=events!BK2548)*(shifts!AH:AH&lt;=events!BL2548)),BI2547)</f>
        <v>89</v>
      </c>
      <c r="BJ2548" s="15">
        <f t="shared" si="3641"/>
        <v>3</v>
      </c>
      <c r="BK2548">
        <f t="shared" si="3642"/>
        <v>660</v>
      </c>
      <c r="BL2548">
        <f t="shared" si="3643"/>
        <v>657</v>
      </c>
      <c r="BM2548" s="15">
        <f>SUMIFS(BJ$2:BJ2548,K$2:K2548,"=Intermission")+SUMIFS(BJ$2:BJ2548,K$2:K2548,"=Timeout")</f>
        <v>143</v>
      </c>
      <c r="BN2548">
        <f t="shared" si="3644"/>
        <v>2303</v>
      </c>
      <c r="BO2548" s="19">
        <f t="shared" si="3645"/>
        <v>2723</v>
      </c>
      <c r="BP2548">
        <f t="shared" si="3646"/>
        <v>2718</v>
      </c>
      <c r="BQ2548" s="17">
        <f t="shared" si="3647"/>
        <v>2726</v>
      </c>
      <c r="BR2548" t="str">
        <f t="shared" si="3648"/>
        <v>event_team_player_1</v>
      </c>
      <c r="BS2548">
        <f>COUNTIFS(S$3:S2548,"="&amp;S2548,AI$3:AI2548,"="&amp;AI2548)</f>
        <v>1</v>
      </c>
      <c r="BT2548" t="str">
        <f>IFERROR(VLOOKUP(BB2548&amp;BU2548&amp;X2548,game_rosters!U:W,3,FALSE),"")</f>
        <v>P100201</v>
      </c>
      <c r="BU2548" t="str">
        <f t="shared" si="3649"/>
        <v>Velodrome</v>
      </c>
    </row>
    <row r="2549" spans="1:73" x14ac:dyDescent="0.2">
      <c r="A2549">
        <f t="shared" si="3624"/>
        <v>1</v>
      </c>
      <c r="I2549" s="44">
        <v>42</v>
      </c>
      <c r="K2549" t="s">
        <v>238</v>
      </c>
      <c r="L2549" t="s">
        <v>174</v>
      </c>
      <c r="M2549" t="s">
        <v>85</v>
      </c>
      <c r="N2549" t="s">
        <v>595</v>
      </c>
      <c r="O2549" t="s">
        <v>608</v>
      </c>
      <c r="Q2549" t="s">
        <v>595</v>
      </c>
      <c r="R2549" s="51">
        <v>1</v>
      </c>
      <c r="S2549">
        <v>1320</v>
      </c>
      <c r="T2549" t="s">
        <v>756</v>
      </c>
      <c r="W2549" t="s">
        <v>735</v>
      </c>
      <c r="X2549">
        <v>42</v>
      </c>
      <c r="Z2549">
        <v>1</v>
      </c>
      <c r="AA2549">
        <f t="shared" si="3673"/>
        <v>2320</v>
      </c>
      <c r="AB2549" t="str">
        <f t="shared" si="3674"/>
        <v/>
      </c>
      <c r="AC2549">
        <f t="shared" si="3620"/>
        <v>2320</v>
      </c>
      <c r="AD2549" s="6">
        <v>3</v>
      </c>
      <c r="AE2549" t="s">
        <v>911</v>
      </c>
      <c r="AF2549" t="s">
        <v>897</v>
      </c>
      <c r="AG2549" t="s">
        <v>911</v>
      </c>
      <c r="AH2549" t="s">
        <v>753</v>
      </c>
      <c r="AI2549" t="str">
        <f t="shared" si="3625"/>
        <v>e</v>
      </c>
      <c r="AJ2549" t="str">
        <f t="shared" si="3626"/>
        <v/>
      </c>
      <c r="AK2549" t="str">
        <f t="shared" si="3627"/>
        <v/>
      </c>
      <c r="AL2549" t="str">
        <f t="shared" si="3628"/>
        <v/>
      </c>
      <c r="AM2549" t="str">
        <f t="shared" si="3629"/>
        <v/>
      </c>
      <c r="AN2549" t="str">
        <f t="shared" si="3630"/>
        <v>Home</v>
      </c>
      <c r="AO2549" t="str">
        <f t="shared" si="3631"/>
        <v>h</v>
      </c>
      <c r="AP2549" t="str">
        <f t="shared" si="3632"/>
        <v/>
      </c>
      <c r="AQ2549" t="str">
        <f t="shared" si="3633"/>
        <v/>
      </c>
      <c r="AR2549" t="str">
        <f t="shared" si="3634"/>
        <v>Home</v>
      </c>
      <c r="AS2549" t="str">
        <f t="shared" si="3635"/>
        <v>h</v>
      </c>
      <c r="AT2549" t="str">
        <f t="shared" si="3636"/>
        <v>Offensive</v>
      </c>
      <c r="AU2549" t="str">
        <f t="shared" si="3637"/>
        <v/>
      </c>
      <c r="AV2549" t="str">
        <f t="shared" si="3638"/>
        <v/>
      </c>
      <c r="AW2549" t="str" cm="1">
        <f t="array" ref="AW2549">IFERROR(IF(O2549&lt;&gt;"",O2549,IF(OR($S2549="",$T2549=""),"",IF(O2549&lt;&gt;"",O2549,IF($T2549&lt;&gt;"",_xlfn._xlws.FILTER(O:O,($BU:$BU=$BU2549)*($I:$I=$I2549)*($T:$T=$T2549)*($S:$S=_xlfn.MINIFS($S:$S,$T:$T,"="&amp;$T2549)),"")))))&amp;"",IF(O2549="","",""))&amp;""</f>
        <v>OffensivePlay_Possession-DriveWide</v>
      </c>
      <c r="AX2549" t="str" cm="1">
        <f t="array" ref="AX2549">IFERROR(IF(P2549&lt;&gt;"",P2549,IF(OR($S2549="",$T2549=""),"",IF($T2549&lt;&gt;"",_xlfn._xlws.FILTER(P:P,($BU:$BU=$BU2549)*($I:$I=$I2549)*($T:$T=$T2549)*($S:$S=_xlfn.MINIFS($S:$S,$T:$T,"="&amp;$T2549)),""))))&amp;"",IF(P2549="","",""))&amp;""</f>
        <v/>
      </c>
      <c r="AY2549" t="str" cm="1">
        <f t="array" ref="AY2549">IFERROR(IF(Q2549&lt;&gt;"",Q2549,IF(OR($S2549="",$T2549=""),"",IF($T2549&lt;&gt;"",_xlfn._xlws.FILTER(Q:Q,($BU:$BU=$BU2549)*($I:$I=$I2549)*($T:$T=$T2549)*($S:$S=_xlfn.MINIFS($S:$S,$T:$T,"="&amp;$T2549)),""))))&amp;"",IF(Q2549="","",""))&amp;""</f>
        <v>s</v>
      </c>
      <c r="AZ2549" t="str" cm="1">
        <f t="array" ref="AZ2549">IFERROR(IF(R2549&lt;&gt;"",R2549,IF(OR($S2549="",$T2549=""),"",IF($T2549&lt;&gt;"",_xlfn._xlws.FILTER(R:R,($BU:$BU=$BU2549)*($I:$I=$I2549)*($T:$T=$T2549)*($S:$S=_xlfn.MINIFS($S:$S,$T:$T,"="&amp;$T2549)),""))))&amp;"",IF(R2549="","",""))&amp;""</f>
        <v>1</v>
      </c>
      <c r="BA2549" s="6">
        <f t="shared" si="3639"/>
        <v>222</v>
      </c>
      <c r="BB2549">
        <f t="shared" ref="BB2549:BD2549" si="3699">BB2548</f>
        <v>18987</v>
      </c>
      <c r="BC2549" t="str">
        <f t="shared" si="3699"/>
        <v>Velodrome</v>
      </c>
      <c r="BD2549" t="str">
        <f t="shared" si="3699"/>
        <v>Outlaws</v>
      </c>
      <c r="BE2549" t="s">
        <v>238</v>
      </c>
      <c r="BF2549" t="s">
        <v>174</v>
      </c>
      <c r="BI2549" cm="1">
        <f t="array" ref="BI2549">IFERROR(_xlfn._xlws.FILTER(shifts!A:A,(shifts!B:B=events!AD2549)*(shifts!AG:AG&gt;=events!BK2549)*(shifts!AH:AH&lt;=events!BL2549)),BI2548)</f>
        <v>89</v>
      </c>
      <c r="BJ2549" s="15">
        <f t="shared" si="3641"/>
        <v>2</v>
      </c>
      <c r="BK2549">
        <f t="shared" si="3642"/>
        <v>657</v>
      </c>
      <c r="BL2549">
        <f t="shared" si="3643"/>
        <v>655</v>
      </c>
      <c r="BM2549" s="15">
        <f>SUMIFS(BJ$2:BJ2549,K$2:K2549,"=Intermission")+SUMIFS(BJ$2:BJ2549,K$2:K2549,"=Timeout")</f>
        <v>143</v>
      </c>
      <c r="BN2549">
        <f t="shared" si="3644"/>
        <v>2303</v>
      </c>
      <c r="BO2549" s="19">
        <f t="shared" si="3645"/>
        <v>2726</v>
      </c>
      <c r="BP2549">
        <f t="shared" si="3646"/>
        <v>2721</v>
      </c>
      <c r="BQ2549" s="17">
        <f t="shared" si="3647"/>
        <v>2728</v>
      </c>
      <c r="BR2549" t="str">
        <f t="shared" si="3648"/>
        <v>event_team_player_1</v>
      </c>
      <c r="BS2549">
        <f>COUNTIFS(S$3:S2549,"="&amp;S2549,AI$3:AI2549,"="&amp;AI2549)</f>
        <v>1</v>
      </c>
      <c r="BT2549" t="str">
        <f>IFERROR(VLOOKUP(BB2549&amp;BU2549&amp;X2549,game_rosters!U:W,3,FALSE),"")</f>
        <v>P100201</v>
      </c>
      <c r="BU2549" t="str">
        <f t="shared" si="3649"/>
        <v>Velodrome</v>
      </c>
    </row>
    <row r="2550" spans="1:73" x14ac:dyDescent="0.2">
      <c r="A2550" t="str">
        <f t="shared" si="3624"/>
        <v/>
      </c>
      <c r="I2550" s="44">
        <v>55</v>
      </c>
      <c r="S2550">
        <v>1320</v>
      </c>
      <c r="T2550" t="s">
        <v>756</v>
      </c>
      <c r="X2550">
        <v>55</v>
      </c>
      <c r="Z2550">
        <v>1</v>
      </c>
      <c r="AA2550">
        <f t="shared" si="3673"/>
        <v>2320</v>
      </c>
      <c r="AB2550" t="str">
        <f t="shared" si="3674"/>
        <v/>
      </c>
      <c r="AC2550">
        <f t="shared" si="3620"/>
        <v>2320</v>
      </c>
      <c r="AD2550" s="6">
        <v>3</v>
      </c>
      <c r="AE2550" t="s">
        <v>911</v>
      </c>
      <c r="AF2550" t="s">
        <v>897</v>
      </c>
      <c r="AG2550" t="s">
        <v>911</v>
      </c>
      <c r="AH2550" t="s">
        <v>753</v>
      </c>
      <c r="AI2550" t="str">
        <f t="shared" si="3625"/>
        <v>e</v>
      </c>
      <c r="AJ2550" t="str">
        <f t="shared" si="3626"/>
        <v/>
      </c>
      <c r="AK2550" t="str">
        <f t="shared" si="3627"/>
        <v/>
      </c>
      <c r="AL2550" t="str">
        <f t="shared" si="3628"/>
        <v/>
      </c>
      <c r="AM2550" t="str">
        <f t="shared" si="3629"/>
        <v/>
      </c>
      <c r="AN2550" t="str">
        <f t="shared" si="3630"/>
        <v>Home</v>
      </c>
      <c r="AO2550" t="str">
        <f t="shared" si="3631"/>
        <v>h</v>
      </c>
      <c r="AP2550" t="str">
        <f t="shared" si="3632"/>
        <v/>
      </c>
      <c r="AQ2550" t="str">
        <f t="shared" si="3633"/>
        <v/>
      </c>
      <c r="AR2550" t="str">
        <f t="shared" si="3634"/>
        <v>Home</v>
      </c>
      <c r="AS2550" t="str">
        <f t="shared" si="3635"/>
        <v>h</v>
      </c>
      <c r="AT2550" t="str">
        <f t="shared" si="3636"/>
        <v>Offensive</v>
      </c>
      <c r="AU2550" t="str">
        <f t="shared" si="3637"/>
        <v/>
      </c>
      <c r="AV2550" t="str">
        <f t="shared" si="3638"/>
        <v/>
      </c>
      <c r="AW2550" t="str" cm="1">
        <f t="array" ref="AW2550">IFERROR(IF(O2550&lt;&gt;"",O2550,IF(OR($S2550="",$T2550=""),"",IF(O2550&lt;&gt;"",O2550,IF($T2550&lt;&gt;"",_xlfn._xlws.FILTER(O:O,($BU:$BU=$BU2550)*($I:$I=$I2550)*($T:$T=$T2550)*($S:$S=_xlfn.MINIFS($S:$S,$T:$T,"="&amp;$T2550)),"")))))&amp;"",IF(O2550="","",""))&amp;""</f>
        <v/>
      </c>
      <c r="AX2550" t="str" cm="1">
        <f t="array" ref="AX2550">IFERROR(IF(P2550&lt;&gt;"",P2550,IF(OR($S2550="",$T2550=""),"",IF($T2550&lt;&gt;"",_xlfn._xlws.FILTER(P:P,($BU:$BU=$BU2550)*($I:$I=$I2550)*($T:$T=$T2550)*($S:$S=_xlfn.MINIFS($S:$S,$T:$T,"="&amp;$T2550)),""))))&amp;"",IF(P2550="","",""))&amp;""</f>
        <v/>
      </c>
      <c r="AY2550" t="str" cm="1">
        <f t="array" ref="AY2550">IFERROR(IF(Q2550&lt;&gt;"",Q2550,IF(OR($S2550="",$T2550=""),"",IF($T2550&lt;&gt;"",_xlfn._xlws.FILTER(Q:Q,($BU:$BU=$BU2550)*($I:$I=$I2550)*($T:$T=$T2550)*($S:$S=_xlfn.MINIFS($S:$S,$T:$T,"="&amp;$T2550)),""))))&amp;"",IF(Q2550="","",""))&amp;""</f>
        <v/>
      </c>
      <c r="AZ2550" t="str" cm="1">
        <f t="array" ref="AZ2550">IFERROR(IF(R2550&lt;&gt;"",R2550,IF(OR($S2550="",$T2550=""),"",IF($T2550&lt;&gt;"",_xlfn._xlws.FILTER(R:R,($BU:$BU=$BU2550)*($I:$I=$I2550)*($T:$T=$T2550)*($S:$S=_xlfn.MINIFS($S:$S,$T:$T,"="&amp;$T2550)),""))))&amp;"",IF(R2550="","",""))&amp;""</f>
        <v/>
      </c>
      <c r="BA2550" s="6">
        <f t="shared" si="3639"/>
        <v>222</v>
      </c>
      <c r="BB2550">
        <f t="shared" ref="BB2550:BD2550" si="3700">BB2549</f>
        <v>18987</v>
      </c>
      <c r="BC2550" t="str">
        <f t="shared" si="3700"/>
        <v>Velodrome</v>
      </c>
      <c r="BD2550" t="str">
        <f t="shared" si="3700"/>
        <v>Outlaws</v>
      </c>
      <c r="BE2550" t="s">
        <v>238</v>
      </c>
      <c r="BF2550" t="s">
        <v>174</v>
      </c>
      <c r="BI2550" cm="1">
        <f t="array" ref="BI2550">IFERROR(_xlfn._xlws.FILTER(shifts!A:A,(shifts!B:B=events!AD2550)*(shifts!AG:AG&gt;=events!BK2550)*(shifts!AH:AH&lt;=events!BL2550)),BI2549)</f>
        <v>89</v>
      </c>
      <c r="BJ2550" s="15">
        <f t="shared" si="3641"/>
        <v>2</v>
      </c>
      <c r="BK2550">
        <f t="shared" si="3642"/>
        <v>657</v>
      </c>
      <c r="BL2550">
        <f t="shared" si="3643"/>
        <v>655</v>
      </c>
      <c r="BM2550" s="15">
        <f>SUMIFS(BJ$2:BJ2550,K$2:K2550,"=Intermission")+SUMIFS(BJ$2:BJ2550,K$2:K2550,"=Timeout")</f>
        <v>143</v>
      </c>
      <c r="BN2550">
        <f t="shared" si="3644"/>
        <v>2303</v>
      </c>
      <c r="BO2550" s="19">
        <f t="shared" si="3645"/>
        <v>2726</v>
      </c>
      <c r="BP2550">
        <f t="shared" si="3646"/>
        <v>2721</v>
      </c>
      <c r="BQ2550" s="17">
        <f t="shared" si="3647"/>
        <v>2728</v>
      </c>
      <c r="BR2550" t="str">
        <f t="shared" si="3648"/>
        <v>event_team_player_2</v>
      </c>
      <c r="BS2550">
        <f>COUNTIFS(S$3:S2550,"="&amp;S2550,AI$3:AI2550,"="&amp;AI2550)</f>
        <v>2</v>
      </c>
      <c r="BT2550" t="str">
        <f>IFERROR(VLOOKUP(BB2550&amp;BU2550&amp;X2550,game_rosters!U:W,3,FALSE),"")</f>
        <v>P100064</v>
      </c>
      <c r="BU2550" t="str">
        <f t="shared" si="3649"/>
        <v>Velodrome</v>
      </c>
    </row>
    <row r="2551" spans="1:73" x14ac:dyDescent="0.2">
      <c r="A2551" t="str">
        <f t="shared" si="3624"/>
        <v/>
      </c>
      <c r="I2551" s="44">
        <v>14</v>
      </c>
      <c r="S2551">
        <v>1320</v>
      </c>
      <c r="T2551" t="s">
        <v>756</v>
      </c>
      <c r="X2551">
        <v>14</v>
      </c>
      <c r="Z2551">
        <v>1</v>
      </c>
      <c r="AA2551">
        <f t="shared" si="3673"/>
        <v>2320</v>
      </c>
      <c r="AB2551" t="str">
        <f t="shared" si="3674"/>
        <v/>
      </c>
      <c r="AC2551">
        <f t="shared" si="3620"/>
        <v>2320</v>
      </c>
      <c r="AD2551" s="6">
        <v>3</v>
      </c>
      <c r="AE2551" t="s">
        <v>911</v>
      </c>
      <c r="AF2551" t="s">
        <v>897</v>
      </c>
      <c r="AG2551" t="s">
        <v>911</v>
      </c>
      <c r="AH2551" t="s">
        <v>753</v>
      </c>
      <c r="AI2551" t="str">
        <f t="shared" si="3625"/>
        <v>e</v>
      </c>
      <c r="AJ2551" t="str">
        <f t="shared" si="3626"/>
        <v/>
      </c>
      <c r="AK2551" t="str">
        <f t="shared" si="3627"/>
        <v/>
      </c>
      <c r="AL2551" t="str">
        <f t="shared" si="3628"/>
        <v/>
      </c>
      <c r="AM2551" t="str">
        <f t="shared" si="3629"/>
        <v/>
      </c>
      <c r="AN2551" t="str">
        <f t="shared" si="3630"/>
        <v>Home</v>
      </c>
      <c r="AO2551" t="str">
        <f t="shared" si="3631"/>
        <v>h</v>
      </c>
      <c r="AP2551" t="str">
        <f t="shared" si="3632"/>
        <v/>
      </c>
      <c r="AQ2551" t="str">
        <f t="shared" si="3633"/>
        <v/>
      </c>
      <c r="AR2551" t="str">
        <f t="shared" si="3634"/>
        <v>Home</v>
      </c>
      <c r="AS2551" t="str">
        <f t="shared" si="3635"/>
        <v>h</v>
      </c>
      <c r="AT2551" t="str">
        <f t="shared" si="3636"/>
        <v>Offensive</v>
      </c>
      <c r="AU2551" t="str">
        <f t="shared" si="3637"/>
        <v/>
      </c>
      <c r="AV2551" t="str">
        <f t="shared" si="3638"/>
        <v/>
      </c>
      <c r="AW2551" t="str" cm="1">
        <f t="array" ref="AW2551">IFERROR(IF(O2551&lt;&gt;"",O2551,IF(OR($S2551="",$T2551=""),"",IF(O2551&lt;&gt;"",O2551,IF($T2551&lt;&gt;"",_xlfn._xlws.FILTER(O:O,($BU:$BU=$BU2551)*($I:$I=$I2551)*($T:$T=$T2551)*($S:$S=_xlfn.MINIFS($S:$S,$T:$T,"="&amp;$T2551)),"")))))&amp;"",IF(O2551="","",""))&amp;""</f>
        <v/>
      </c>
      <c r="AX2551" t="str" cm="1">
        <f t="array" ref="AX2551">IFERROR(IF(P2551&lt;&gt;"",P2551,IF(OR($S2551="",$T2551=""),"",IF($T2551&lt;&gt;"",_xlfn._xlws.FILTER(P:P,($BU:$BU=$BU2551)*($I:$I=$I2551)*($T:$T=$T2551)*($S:$S=_xlfn.MINIFS($S:$S,$T:$T,"="&amp;$T2551)),""))))&amp;"",IF(P2551="","",""))&amp;""</f>
        <v/>
      </c>
      <c r="AY2551" t="str" cm="1">
        <f t="array" ref="AY2551">IFERROR(IF(Q2551&lt;&gt;"",Q2551,IF(OR($S2551="",$T2551=""),"",IF($T2551&lt;&gt;"",_xlfn._xlws.FILTER(Q:Q,($BU:$BU=$BU2551)*($I:$I=$I2551)*($T:$T=$T2551)*($S:$S=_xlfn.MINIFS($S:$S,$T:$T,"="&amp;$T2551)),""))))&amp;"",IF(Q2551="","",""))&amp;""</f>
        <v/>
      </c>
      <c r="AZ2551" t="str" cm="1">
        <f t="array" ref="AZ2551">IFERROR(IF(R2551&lt;&gt;"",R2551,IF(OR($S2551="",$T2551=""),"",IF($T2551&lt;&gt;"",_xlfn._xlws.FILTER(R:R,($BU:$BU=$BU2551)*($I:$I=$I2551)*($T:$T=$T2551)*($S:$S=_xlfn.MINIFS($S:$S,$T:$T,"="&amp;$T2551)),""))))&amp;"",IF(R2551="","",""))&amp;""</f>
        <v/>
      </c>
      <c r="BA2551" s="6">
        <f t="shared" si="3639"/>
        <v>222</v>
      </c>
      <c r="BB2551">
        <f t="shared" ref="BB2551:BD2551" si="3701">BB2550</f>
        <v>18987</v>
      </c>
      <c r="BC2551" t="str">
        <f t="shared" si="3701"/>
        <v>Velodrome</v>
      </c>
      <c r="BD2551" t="str">
        <f t="shared" si="3701"/>
        <v>Outlaws</v>
      </c>
      <c r="BE2551" t="s">
        <v>238</v>
      </c>
      <c r="BF2551" t="s">
        <v>174</v>
      </c>
      <c r="BI2551" cm="1">
        <f t="array" ref="BI2551">IFERROR(_xlfn._xlws.FILTER(shifts!A:A,(shifts!B:B=events!AD2551)*(shifts!AG:AG&gt;=events!BK2551)*(shifts!AH:AH&lt;=events!BL2551)),BI2550)</f>
        <v>89</v>
      </c>
      <c r="BJ2551" s="15">
        <f t="shared" si="3641"/>
        <v>2</v>
      </c>
      <c r="BK2551">
        <f t="shared" si="3642"/>
        <v>657</v>
      </c>
      <c r="BL2551">
        <f t="shared" si="3643"/>
        <v>655</v>
      </c>
      <c r="BM2551" s="15">
        <f>SUMIFS(BJ$2:BJ2551,K$2:K2551,"=Intermission")+SUMIFS(BJ$2:BJ2551,K$2:K2551,"=Timeout")</f>
        <v>143</v>
      </c>
      <c r="BN2551">
        <f t="shared" si="3644"/>
        <v>2303</v>
      </c>
      <c r="BO2551" s="19">
        <f t="shared" si="3645"/>
        <v>2726</v>
      </c>
      <c r="BP2551">
        <f t="shared" si="3646"/>
        <v>2721</v>
      </c>
      <c r="BQ2551" s="17">
        <f t="shared" si="3647"/>
        <v>2728</v>
      </c>
      <c r="BR2551" t="str">
        <f t="shared" si="3648"/>
        <v>event_team_player_3</v>
      </c>
      <c r="BS2551">
        <f>COUNTIFS(S$3:S2551,"="&amp;S2551,AI$3:AI2551,"="&amp;AI2551)</f>
        <v>3</v>
      </c>
      <c r="BT2551" t="str">
        <f>IFERROR(VLOOKUP(BB2551&amp;BU2551&amp;X2551,game_rosters!U:W,3,FALSE),"")</f>
        <v>P100132</v>
      </c>
      <c r="BU2551" t="str">
        <f t="shared" si="3649"/>
        <v>Velodrome</v>
      </c>
    </row>
    <row r="2552" spans="1:73" x14ac:dyDescent="0.2">
      <c r="A2552" t="str">
        <f t="shared" si="3624"/>
        <v/>
      </c>
      <c r="I2552" s="44">
        <v>18</v>
      </c>
      <c r="R2552" s="51">
        <v>1</v>
      </c>
      <c r="S2552">
        <v>1320</v>
      </c>
      <c r="T2552" t="s">
        <v>756</v>
      </c>
      <c r="X2552">
        <v>18</v>
      </c>
      <c r="AA2552">
        <f t="shared" si="3673"/>
        <v>2320</v>
      </c>
      <c r="AB2552" t="str">
        <f t="shared" si="3674"/>
        <v/>
      </c>
      <c r="AC2552">
        <f t="shared" si="3620"/>
        <v>2320</v>
      </c>
      <c r="AD2552" s="6">
        <v>3</v>
      </c>
      <c r="AE2552" t="s">
        <v>911</v>
      </c>
      <c r="AF2552" t="s">
        <v>897</v>
      </c>
      <c r="AG2552" t="s">
        <v>911</v>
      </c>
      <c r="AH2552" t="s">
        <v>753</v>
      </c>
      <c r="AI2552" t="str">
        <f t="shared" si="3625"/>
        <v>o</v>
      </c>
      <c r="AJ2552" t="str">
        <f t="shared" si="3626"/>
        <v/>
      </c>
      <c r="AK2552" t="str">
        <f t="shared" si="3627"/>
        <v/>
      </c>
      <c r="AL2552" t="str">
        <f t="shared" si="3628"/>
        <v/>
      </c>
      <c r="AM2552" t="str">
        <f t="shared" si="3629"/>
        <v/>
      </c>
      <c r="AN2552" t="str">
        <f t="shared" si="3630"/>
        <v>Home</v>
      </c>
      <c r="AO2552" t="str">
        <f t="shared" si="3631"/>
        <v>h</v>
      </c>
      <c r="AP2552" t="str">
        <f t="shared" si="3632"/>
        <v/>
      </c>
      <c r="AQ2552" t="str">
        <f t="shared" si="3633"/>
        <v/>
      </c>
      <c r="AR2552" t="str">
        <f t="shared" si="3634"/>
        <v>Home</v>
      </c>
      <c r="AS2552" t="str">
        <f t="shared" si="3635"/>
        <v>h</v>
      </c>
      <c r="AT2552" t="str">
        <f t="shared" si="3636"/>
        <v>Defensive</v>
      </c>
      <c r="AU2552" t="str">
        <f t="shared" si="3637"/>
        <v/>
      </c>
      <c r="AV2552" t="str">
        <f t="shared" si="3638"/>
        <v/>
      </c>
      <c r="AW2552" t="str" cm="1">
        <f t="array" ref="AW2552">IFERROR(IF(O2552&lt;&gt;"",O2552,IF(OR($S2552="",$T2552=""),"",IF(O2552&lt;&gt;"",O2552,IF($T2552&lt;&gt;"",_xlfn._xlws.FILTER(O:O,($BU:$BU=$BU2552)*($I:$I=$I2552)*($T:$T=$T2552)*($S:$S=_xlfn.MINIFS($S:$S,$T:$T,"="&amp;$T2552)),"")))))&amp;"",IF(O2552="","",""))&amp;""</f>
        <v/>
      </c>
      <c r="AX2552" t="str" cm="1">
        <f t="array" ref="AX2552">IFERROR(IF(P2552&lt;&gt;"",P2552,IF(OR($S2552="",$T2552=""),"",IF($T2552&lt;&gt;"",_xlfn._xlws.FILTER(P:P,($BU:$BU=$BU2552)*($I:$I=$I2552)*($T:$T=$T2552)*($S:$S=_xlfn.MINIFS($S:$S,$T:$T,"="&amp;$T2552)),""))))&amp;"",IF(P2552="","",""))&amp;""</f>
        <v/>
      </c>
      <c r="AY2552" t="str" cm="1">
        <f t="array" ref="AY2552">IFERROR(IF(Q2552&lt;&gt;"",Q2552,IF(OR($S2552="",$T2552=""),"",IF($T2552&lt;&gt;"",_xlfn._xlws.FILTER(Q:Q,($BU:$BU=$BU2552)*($I:$I=$I2552)*($T:$T=$T2552)*($S:$S=_xlfn.MINIFS($S:$S,$T:$T,"="&amp;$T2552)),""))))&amp;"",IF(Q2552="","",""))&amp;""</f>
        <v/>
      </c>
      <c r="AZ2552" t="str" cm="1">
        <f t="array" ref="AZ2552">IFERROR(IF(R2552&lt;&gt;"",R2552,IF(OR($S2552="",$T2552=""),"",IF($T2552&lt;&gt;"",_xlfn._xlws.FILTER(R:R,($BU:$BU=$BU2552)*($I:$I=$I2552)*($T:$T=$T2552)*($S:$S=_xlfn.MINIFS($S:$S,$T:$T,"="&amp;$T2552)),""))))&amp;"",IF(R2552="","",""))&amp;""</f>
        <v>1</v>
      </c>
      <c r="BA2552" s="6">
        <f t="shared" si="3639"/>
        <v>222</v>
      </c>
      <c r="BB2552">
        <f t="shared" ref="BB2552:BD2552" si="3702">BB2551</f>
        <v>18987</v>
      </c>
      <c r="BC2552" t="str">
        <f t="shared" si="3702"/>
        <v>Velodrome</v>
      </c>
      <c r="BD2552" t="str">
        <f t="shared" si="3702"/>
        <v>Outlaws</v>
      </c>
      <c r="BE2552" t="s">
        <v>238</v>
      </c>
      <c r="BF2552" t="s">
        <v>174</v>
      </c>
      <c r="BI2552" cm="1">
        <f t="array" ref="BI2552">IFERROR(_xlfn._xlws.FILTER(shifts!A:A,(shifts!B:B=events!AD2552)*(shifts!AG:AG&gt;=events!BK2552)*(shifts!AH:AH&lt;=events!BL2552)),BI2551)</f>
        <v>89</v>
      </c>
      <c r="BJ2552" s="15">
        <f t="shared" si="3641"/>
        <v>2</v>
      </c>
      <c r="BK2552">
        <f t="shared" si="3642"/>
        <v>657</v>
      </c>
      <c r="BL2552">
        <f t="shared" si="3643"/>
        <v>655</v>
      </c>
      <c r="BM2552" s="15">
        <f>SUMIFS(BJ$2:BJ2552,K$2:K2552,"=Intermission")+SUMIFS(BJ$2:BJ2552,K$2:K2552,"=Timeout")</f>
        <v>143</v>
      </c>
      <c r="BN2552">
        <f t="shared" si="3644"/>
        <v>2303</v>
      </c>
      <c r="BO2552" s="19">
        <f t="shared" si="3645"/>
        <v>2726</v>
      </c>
      <c r="BP2552">
        <f t="shared" si="3646"/>
        <v>2721</v>
      </c>
      <c r="BQ2552" s="17">
        <f t="shared" si="3647"/>
        <v>2728</v>
      </c>
      <c r="BR2552" t="str">
        <f t="shared" si="3648"/>
        <v>opp_team_player_1</v>
      </c>
      <c r="BS2552">
        <f>COUNTIFS(S$3:S2552,"="&amp;S2552,AI$3:AI2552,"="&amp;AI2552)</f>
        <v>1</v>
      </c>
      <c r="BT2552" t="str">
        <f>IFERROR(VLOOKUP(BB2552&amp;BU2552&amp;X2552,game_rosters!U:W,3,FALSE),"")</f>
        <v>P100034</v>
      </c>
      <c r="BU2552" t="str">
        <f t="shared" si="3649"/>
        <v>Outlaws</v>
      </c>
    </row>
    <row r="2553" spans="1:73" x14ac:dyDescent="0.2">
      <c r="A2553" t="str">
        <f t="shared" si="3624"/>
        <v/>
      </c>
      <c r="I2553" s="44">
        <v>68</v>
      </c>
      <c r="S2553">
        <v>1320</v>
      </c>
      <c r="T2553" t="s">
        <v>756</v>
      </c>
      <c r="X2553">
        <v>68</v>
      </c>
      <c r="AA2553">
        <f t="shared" si="3673"/>
        <v>2320</v>
      </c>
      <c r="AB2553" t="str">
        <f t="shared" si="3674"/>
        <v/>
      </c>
      <c r="AC2553">
        <f t="shared" si="3620"/>
        <v>2320</v>
      </c>
      <c r="AD2553" s="6">
        <v>3</v>
      </c>
      <c r="AE2553" t="s">
        <v>911</v>
      </c>
      <c r="AF2553" t="s">
        <v>897</v>
      </c>
      <c r="AG2553" t="s">
        <v>911</v>
      </c>
      <c r="AH2553" t="s">
        <v>753</v>
      </c>
      <c r="AI2553" t="str">
        <f t="shared" si="3625"/>
        <v>o</v>
      </c>
      <c r="AJ2553" t="str">
        <f t="shared" si="3626"/>
        <v/>
      </c>
      <c r="AK2553" t="str">
        <f t="shared" si="3627"/>
        <v/>
      </c>
      <c r="AL2553" t="str">
        <f t="shared" si="3628"/>
        <v/>
      </c>
      <c r="AM2553" t="str">
        <f t="shared" si="3629"/>
        <v/>
      </c>
      <c r="AN2553" t="str">
        <f t="shared" si="3630"/>
        <v>Home</v>
      </c>
      <c r="AO2553" t="str">
        <f t="shared" si="3631"/>
        <v>h</v>
      </c>
      <c r="AP2553" t="str">
        <f t="shared" si="3632"/>
        <v/>
      </c>
      <c r="AQ2553" t="str">
        <f t="shared" si="3633"/>
        <v/>
      </c>
      <c r="AR2553" t="str">
        <f t="shared" si="3634"/>
        <v>Home</v>
      </c>
      <c r="AS2553" t="str">
        <f t="shared" si="3635"/>
        <v>h</v>
      </c>
      <c r="AT2553" t="str">
        <f t="shared" si="3636"/>
        <v>Defensive</v>
      </c>
      <c r="AU2553" t="str">
        <f t="shared" si="3637"/>
        <v/>
      </c>
      <c r="AV2553" t="str">
        <f t="shared" si="3638"/>
        <v/>
      </c>
      <c r="AW2553" t="str" cm="1">
        <f t="array" ref="AW2553">IFERROR(IF(O2553&lt;&gt;"",O2553,IF(OR($S2553="",$T2553=""),"",IF(O2553&lt;&gt;"",O2553,IF($T2553&lt;&gt;"",_xlfn._xlws.FILTER(O:O,($BU:$BU=$BU2553)*($I:$I=$I2553)*($T:$T=$T2553)*($S:$S=_xlfn.MINIFS($S:$S,$T:$T,"="&amp;$T2553)),"")))))&amp;"",IF(O2553="","",""))&amp;""</f>
        <v/>
      </c>
      <c r="AX2553" t="str" cm="1">
        <f t="array" ref="AX2553">IFERROR(IF(P2553&lt;&gt;"",P2553,IF(OR($S2553="",$T2553=""),"",IF($T2553&lt;&gt;"",_xlfn._xlws.FILTER(P:P,($BU:$BU=$BU2553)*($I:$I=$I2553)*($T:$T=$T2553)*($S:$S=_xlfn.MINIFS($S:$S,$T:$T,"="&amp;$T2553)),""))))&amp;"",IF(P2553="","",""))&amp;""</f>
        <v/>
      </c>
      <c r="AY2553" t="str" cm="1">
        <f t="array" ref="AY2553">IFERROR(IF(Q2553&lt;&gt;"",Q2553,IF(OR($S2553="",$T2553=""),"",IF($T2553&lt;&gt;"",_xlfn._xlws.FILTER(Q:Q,($BU:$BU=$BU2553)*($I:$I=$I2553)*($T:$T=$T2553)*($S:$S=_xlfn.MINIFS($S:$S,$T:$T,"="&amp;$T2553)),""))))&amp;"",IF(Q2553="","",""))&amp;""</f>
        <v/>
      </c>
      <c r="AZ2553" t="str" cm="1">
        <f t="array" ref="AZ2553">IFERROR(IF(R2553&lt;&gt;"",R2553,IF(OR($S2553="",$T2553=""),"",IF($T2553&lt;&gt;"",_xlfn._xlws.FILTER(R:R,($BU:$BU=$BU2553)*($I:$I=$I2553)*($T:$T=$T2553)*($S:$S=_xlfn.MINIFS($S:$S,$T:$T,"="&amp;$T2553)),""))))&amp;"",IF(R2553="","",""))&amp;""</f>
        <v/>
      </c>
      <c r="BA2553" s="6">
        <f t="shared" si="3639"/>
        <v>222</v>
      </c>
      <c r="BB2553">
        <f t="shared" ref="BB2553:BD2553" si="3703">BB2552</f>
        <v>18987</v>
      </c>
      <c r="BC2553" t="str">
        <f t="shared" si="3703"/>
        <v>Velodrome</v>
      </c>
      <c r="BD2553" t="str">
        <f t="shared" si="3703"/>
        <v>Outlaws</v>
      </c>
      <c r="BE2553" t="s">
        <v>238</v>
      </c>
      <c r="BF2553" t="s">
        <v>174</v>
      </c>
      <c r="BI2553" cm="1">
        <f t="array" ref="BI2553">IFERROR(_xlfn._xlws.FILTER(shifts!A:A,(shifts!B:B=events!AD2553)*(shifts!AG:AG&gt;=events!BK2553)*(shifts!AH:AH&lt;=events!BL2553)),BI2552)</f>
        <v>89</v>
      </c>
      <c r="BJ2553" s="15">
        <f t="shared" si="3641"/>
        <v>2</v>
      </c>
      <c r="BK2553">
        <f t="shared" si="3642"/>
        <v>657</v>
      </c>
      <c r="BL2553">
        <f t="shared" si="3643"/>
        <v>655</v>
      </c>
      <c r="BM2553" s="15">
        <f>SUMIFS(BJ$2:BJ2553,K$2:K2553,"=Intermission")+SUMIFS(BJ$2:BJ2553,K$2:K2553,"=Timeout")</f>
        <v>143</v>
      </c>
      <c r="BN2553">
        <f t="shared" si="3644"/>
        <v>2303</v>
      </c>
      <c r="BO2553" s="19">
        <f t="shared" si="3645"/>
        <v>2726</v>
      </c>
      <c r="BP2553">
        <f t="shared" si="3646"/>
        <v>2721</v>
      </c>
      <c r="BQ2553" s="17">
        <f t="shared" si="3647"/>
        <v>2728</v>
      </c>
      <c r="BR2553" t="str">
        <f t="shared" si="3648"/>
        <v>opp_team_player_2</v>
      </c>
      <c r="BS2553">
        <f>COUNTIFS(S$3:S2553,"="&amp;S2553,AI$3:AI2553,"="&amp;AI2553)</f>
        <v>2</v>
      </c>
      <c r="BT2553" t="str">
        <f>IFERROR(VLOOKUP(BB2553&amp;BU2553&amp;X2553,game_rosters!U:W,3,FALSE),"")</f>
        <v>P100128</v>
      </c>
      <c r="BU2553" t="str">
        <f t="shared" si="3649"/>
        <v>Outlaws</v>
      </c>
    </row>
    <row r="2554" spans="1:73" x14ac:dyDescent="0.2">
      <c r="A2554" t="str">
        <f t="shared" si="3624"/>
        <v/>
      </c>
      <c r="I2554" s="44">
        <v>44</v>
      </c>
      <c r="S2554">
        <v>1320</v>
      </c>
      <c r="T2554" t="s">
        <v>756</v>
      </c>
      <c r="X2554">
        <v>44</v>
      </c>
      <c r="AA2554">
        <f t="shared" si="3673"/>
        <v>2320</v>
      </c>
      <c r="AB2554" t="str">
        <f t="shared" si="3674"/>
        <v/>
      </c>
      <c r="AC2554">
        <f t="shared" si="3620"/>
        <v>2320</v>
      </c>
      <c r="AD2554" s="6">
        <v>3</v>
      </c>
      <c r="AE2554" t="s">
        <v>911</v>
      </c>
      <c r="AF2554" t="s">
        <v>897</v>
      </c>
      <c r="AG2554" t="s">
        <v>911</v>
      </c>
      <c r="AH2554" t="s">
        <v>753</v>
      </c>
      <c r="AI2554" t="str">
        <f t="shared" si="3625"/>
        <v>o</v>
      </c>
      <c r="AJ2554" t="str">
        <f t="shared" si="3626"/>
        <v/>
      </c>
      <c r="AK2554" t="str">
        <f t="shared" si="3627"/>
        <v/>
      </c>
      <c r="AL2554" t="str">
        <f t="shared" si="3628"/>
        <v/>
      </c>
      <c r="AM2554" t="str">
        <f t="shared" si="3629"/>
        <v/>
      </c>
      <c r="AN2554" t="str">
        <f t="shared" si="3630"/>
        <v>Home</v>
      </c>
      <c r="AO2554" t="str">
        <f t="shared" si="3631"/>
        <v>h</v>
      </c>
      <c r="AP2554" t="str">
        <f t="shared" si="3632"/>
        <v/>
      </c>
      <c r="AQ2554" t="str">
        <f t="shared" si="3633"/>
        <v/>
      </c>
      <c r="AR2554" t="str">
        <f t="shared" si="3634"/>
        <v>Home</v>
      </c>
      <c r="AS2554" t="str">
        <f t="shared" si="3635"/>
        <v>h</v>
      </c>
      <c r="AT2554" t="str">
        <f t="shared" si="3636"/>
        <v>Defensive</v>
      </c>
      <c r="AU2554" t="str">
        <f t="shared" si="3637"/>
        <v/>
      </c>
      <c r="AV2554" t="str">
        <f t="shared" si="3638"/>
        <v/>
      </c>
      <c r="AW2554" t="str" cm="1">
        <f t="array" ref="AW2554">IFERROR(IF(O2554&lt;&gt;"",O2554,IF(OR($S2554="",$T2554=""),"",IF(O2554&lt;&gt;"",O2554,IF($T2554&lt;&gt;"",_xlfn._xlws.FILTER(O:O,($BU:$BU=$BU2554)*($I:$I=$I2554)*($T:$T=$T2554)*($S:$S=_xlfn.MINIFS($S:$S,$T:$T,"="&amp;$T2554)),"")))))&amp;"",IF(O2554="","",""))&amp;""</f>
        <v/>
      </c>
      <c r="AX2554" t="str" cm="1">
        <f t="array" ref="AX2554">IFERROR(IF(P2554&lt;&gt;"",P2554,IF(OR($S2554="",$T2554=""),"",IF($T2554&lt;&gt;"",_xlfn._xlws.FILTER(P:P,($BU:$BU=$BU2554)*($I:$I=$I2554)*($T:$T=$T2554)*($S:$S=_xlfn.MINIFS($S:$S,$T:$T,"="&amp;$T2554)),""))))&amp;"",IF(P2554="","",""))&amp;""</f>
        <v/>
      </c>
      <c r="AY2554" t="str" cm="1">
        <f t="array" ref="AY2554">IFERROR(IF(Q2554&lt;&gt;"",Q2554,IF(OR($S2554="",$T2554=""),"",IF($T2554&lt;&gt;"",_xlfn._xlws.FILTER(Q:Q,($BU:$BU=$BU2554)*($I:$I=$I2554)*($T:$T=$T2554)*($S:$S=_xlfn.MINIFS($S:$S,$T:$T,"="&amp;$T2554)),""))))&amp;"",IF(Q2554="","",""))&amp;""</f>
        <v/>
      </c>
      <c r="AZ2554" t="str" cm="1">
        <f t="array" ref="AZ2554">IFERROR(IF(R2554&lt;&gt;"",R2554,IF(OR($S2554="",$T2554=""),"",IF($T2554&lt;&gt;"",_xlfn._xlws.FILTER(R:R,($BU:$BU=$BU2554)*($I:$I=$I2554)*($T:$T=$T2554)*($S:$S=_xlfn.MINIFS($S:$S,$T:$T,"="&amp;$T2554)),""))))&amp;"",IF(R2554="","",""))&amp;""</f>
        <v/>
      </c>
      <c r="BA2554" s="6">
        <f t="shared" si="3639"/>
        <v>222</v>
      </c>
      <c r="BB2554">
        <f t="shared" ref="BB2554:BD2554" si="3704">BB2553</f>
        <v>18987</v>
      </c>
      <c r="BC2554" t="str">
        <f t="shared" si="3704"/>
        <v>Velodrome</v>
      </c>
      <c r="BD2554" t="str">
        <f t="shared" si="3704"/>
        <v>Outlaws</v>
      </c>
      <c r="BE2554" t="s">
        <v>238</v>
      </c>
      <c r="BF2554" t="s">
        <v>174</v>
      </c>
      <c r="BI2554" cm="1">
        <f t="array" ref="BI2554">IFERROR(_xlfn._xlws.FILTER(shifts!A:A,(shifts!B:B=events!AD2554)*(shifts!AG:AG&gt;=events!BK2554)*(shifts!AH:AH&lt;=events!BL2554)),BI2553)</f>
        <v>89</v>
      </c>
      <c r="BJ2554" s="15">
        <f t="shared" si="3641"/>
        <v>2</v>
      </c>
      <c r="BK2554">
        <f t="shared" si="3642"/>
        <v>657</v>
      </c>
      <c r="BL2554">
        <f t="shared" si="3643"/>
        <v>655</v>
      </c>
      <c r="BM2554" s="15">
        <f>SUMIFS(BJ$2:BJ2554,K$2:K2554,"=Intermission")+SUMIFS(BJ$2:BJ2554,K$2:K2554,"=Timeout")</f>
        <v>143</v>
      </c>
      <c r="BN2554">
        <f t="shared" si="3644"/>
        <v>2303</v>
      </c>
      <c r="BO2554" s="19">
        <f t="shared" si="3645"/>
        <v>2726</v>
      </c>
      <c r="BP2554">
        <f t="shared" si="3646"/>
        <v>2721</v>
      </c>
      <c r="BQ2554" s="17">
        <f t="shared" si="3647"/>
        <v>2728</v>
      </c>
      <c r="BR2554" t="str">
        <f t="shared" si="3648"/>
        <v>opp_team_player_3</v>
      </c>
      <c r="BS2554">
        <f>COUNTIFS(S$3:S2554,"="&amp;S2554,AI$3:AI2554,"="&amp;AI2554)</f>
        <v>3</v>
      </c>
      <c r="BT2554" t="str">
        <f>IFERROR(VLOOKUP(BB2554&amp;BU2554&amp;X2554,game_rosters!U:W,3,FALSE),"")</f>
        <v>P100033</v>
      </c>
      <c r="BU2554" t="str">
        <f t="shared" si="3649"/>
        <v>Outlaws</v>
      </c>
    </row>
    <row r="2555" spans="1:73" x14ac:dyDescent="0.2">
      <c r="A2555">
        <f t="shared" si="3624"/>
        <v>1</v>
      </c>
      <c r="I2555" s="44">
        <v>42</v>
      </c>
      <c r="K2555" t="s">
        <v>7</v>
      </c>
      <c r="L2555" t="s">
        <v>192</v>
      </c>
      <c r="M2555" t="s">
        <v>68</v>
      </c>
      <c r="N2555" t="s">
        <v>594</v>
      </c>
      <c r="S2555">
        <v>1321</v>
      </c>
      <c r="T2555" t="s">
        <v>756</v>
      </c>
      <c r="W2555" t="s">
        <v>735</v>
      </c>
      <c r="X2555">
        <v>42</v>
      </c>
      <c r="Z2555">
        <v>1</v>
      </c>
      <c r="AA2555">
        <f t="shared" si="3673"/>
        <v>2321</v>
      </c>
      <c r="AB2555" t="str">
        <f t="shared" si="3674"/>
        <v/>
      </c>
      <c r="AC2555">
        <f t="shared" si="3620"/>
        <v>2321</v>
      </c>
      <c r="AD2555" s="6">
        <v>3</v>
      </c>
      <c r="AE2555" t="s">
        <v>911</v>
      </c>
      <c r="AF2555" t="s">
        <v>920</v>
      </c>
      <c r="AG2555" t="s">
        <v>756</v>
      </c>
      <c r="AH2555" t="s">
        <v>756</v>
      </c>
      <c r="AI2555" t="str">
        <f t="shared" si="3625"/>
        <v>e</v>
      </c>
      <c r="AJ2555" t="str">
        <f t="shared" si="3626"/>
        <v/>
      </c>
      <c r="AK2555" t="str">
        <f t="shared" si="3627"/>
        <v/>
      </c>
      <c r="AL2555" t="str">
        <f t="shared" si="3628"/>
        <v/>
      </c>
      <c r="AM2555" t="str">
        <f t="shared" si="3629"/>
        <v/>
      </c>
      <c r="AN2555" t="str">
        <f t="shared" si="3630"/>
        <v>Home</v>
      </c>
      <c r="AO2555" t="str">
        <f t="shared" si="3631"/>
        <v>h</v>
      </c>
      <c r="AP2555" t="str">
        <f t="shared" si="3632"/>
        <v/>
      </c>
      <c r="AQ2555" t="str">
        <f t="shared" si="3633"/>
        <v/>
      </c>
      <c r="AR2555" t="str">
        <f t="shared" si="3634"/>
        <v>Home</v>
      </c>
      <c r="AS2555" t="str">
        <f t="shared" si="3635"/>
        <v>h</v>
      </c>
      <c r="AT2555" t="str">
        <f t="shared" si="3636"/>
        <v>Offensive</v>
      </c>
      <c r="AU2555" t="str">
        <f t="shared" si="3637"/>
        <v/>
      </c>
      <c r="AV2555" t="str">
        <f t="shared" si="3638"/>
        <v/>
      </c>
      <c r="AW2555" t="str" cm="1">
        <f t="array" ref="AW2555">IFERROR(IF(O2555&lt;&gt;"",O2555,IF(OR($S2555="",$T2555=""),"",IF(O2555&lt;&gt;"",O2555,IF($T2555&lt;&gt;"",_xlfn._xlws.FILTER(O:O,($BU:$BU=$BU2555)*($I:$I=$I2555)*($T:$T=$T2555)*($S:$S=_xlfn.MINIFS($S:$S,$T:$T,"="&amp;$T2555)),"")))))&amp;"",IF(O2555="","",""))&amp;""</f>
        <v/>
      </c>
      <c r="AX2555" t="str" cm="1">
        <f t="array" ref="AX2555">IFERROR(IF(P2555&lt;&gt;"",P2555,IF(OR($S2555="",$T2555=""),"",IF($T2555&lt;&gt;"",_xlfn._xlws.FILTER(P:P,($BU:$BU=$BU2555)*($I:$I=$I2555)*($T:$T=$T2555)*($S:$S=_xlfn.MINIFS($S:$S,$T:$T,"="&amp;$T2555)),""))))&amp;"",IF(P2555="","",""))&amp;""</f>
        <v/>
      </c>
      <c r="AY2555" t="str" cm="1">
        <f t="array" ref="AY2555">IFERROR(IF(Q2555&lt;&gt;"",Q2555,IF(OR($S2555="",$T2555=""),"",IF($T2555&lt;&gt;"",_xlfn._xlws.FILTER(Q:Q,($BU:$BU=$BU2555)*($I:$I=$I2555)*($T:$T=$T2555)*($S:$S=_xlfn.MINIFS($S:$S,$T:$T,"="&amp;$T2555)),""))))&amp;"",IF(Q2555="","",""))&amp;""</f>
        <v/>
      </c>
      <c r="AZ2555" t="str" cm="1">
        <f t="array" ref="AZ2555">IFERROR(IF(R2555&lt;&gt;"",R2555,IF(OR($S2555="",$T2555=""),"",IF($T2555&lt;&gt;"",_xlfn._xlws.FILTER(R:R,($BU:$BU=$BU2555)*($I:$I=$I2555)*($T:$T=$T2555)*($S:$S=_xlfn.MINIFS($S:$S,$T:$T,"="&amp;$T2555)),""))))&amp;"",IF(R2555="","",""))&amp;""</f>
        <v/>
      </c>
      <c r="BA2555" s="6">
        <f t="shared" si="3639"/>
        <v>222</v>
      </c>
      <c r="BB2555">
        <f t="shared" ref="BB2555:BD2555" si="3705">BB2554</f>
        <v>18987</v>
      </c>
      <c r="BC2555" t="str">
        <f t="shared" si="3705"/>
        <v>Velodrome</v>
      </c>
      <c r="BD2555" t="str">
        <f t="shared" si="3705"/>
        <v>Outlaws</v>
      </c>
      <c r="BE2555" t="s">
        <v>7</v>
      </c>
      <c r="BF2555" t="s">
        <v>192</v>
      </c>
      <c r="BI2555" cm="1">
        <f t="array" ref="BI2555">IFERROR(_xlfn._xlws.FILTER(shifts!A:A,(shifts!B:B=events!AD2555)*(shifts!AG:AG&gt;=events!BK2555)*(shifts!AH:AH&lt;=events!BL2555)),BI2554)</f>
        <v>89</v>
      </c>
      <c r="BJ2555" s="15">
        <f t="shared" si="3641"/>
        <v>0</v>
      </c>
      <c r="BK2555">
        <f t="shared" si="3642"/>
        <v>654</v>
      </c>
      <c r="BL2555">
        <f t="shared" si="3643"/>
        <v>654</v>
      </c>
      <c r="BM2555" s="15">
        <f>SUMIFS(BJ$2:BJ2555,K$2:K2555,"=Intermission")+SUMIFS(BJ$2:BJ2555,K$2:K2555,"=Timeout")</f>
        <v>143</v>
      </c>
      <c r="BN2555">
        <f t="shared" si="3644"/>
        <v>2303</v>
      </c>
      <c r="BO2555" s="19">
        <f t="shared" si="3645"/>
        <v>2729</v>
      </c>
      <c r="BP2555">
        <f t="shared" si="3646"/>
        <v>2724</v>
      </c>
      <c r="BQ2555" s="17">
        <f t="shared" si="3647"/>
        <v>2729</v>
      </c>
      <c r="BR2555" t="str">
        <f t="shared" si="3648"/>
        <v>event_team_player_1</v>
      </c>
      <c r="BS2555">
        <f>COUNTIFS(S$3:S2555,"="&amp;S2555,AI$3:AI2555,"="&amp;AI2555)</f>
        <v>1</v>
      </c>
      <c r="BT2555" t="str">
        <f>IFERROR(VLOOKUP(BB2555&amp;BU2555&amp;X2555,game_rosters!U:W,3,FALSE),"")</f>
        <v>P100201</v>
      </c>
      <c r="BU2555" t="str">
        <f t="shared" si="3649"/>
        <v>Velodrome</v>
      </c>
    </row>
    <row r="2556" spans="1:73" x14ac:dyDescent="0.2">
      <c r="A2556" t="str">
        <f t="shared" si="3624"/>
        <v/>
      </c>
      <c r="I2556" s="44">
        <v>55</v>
      </c>
      <c r="R2556" s="51">
        <v>1</v>
      </c>
      <c r="S2556">
        <v>1321</v>
      </c>
      <c r="T2556" t="s">
        <v>756</v>
      </c>
      <c r="X2556">
        <v>55</v>
      </c>
      <c r="Z2556">
        <v>1</v>
      </c>
      <c r="AA2556">
        <f t="shared" si="3673"/>
        <v>2321</v>
      </c>
      <c r="AB2556" t="str">
        <f t="shared" si="3674"/>
        <v/>
      </c>
      <c r="AC2556">
        <f t="shared" si="3620"/>
        <v>2321</v>
      </c>
      <c r="AD2556" s="6">
        <v>3</v>
      </c>
      <c r="AE2556" t="s">
        <v>911</v>
      </c>
      <c r="AF2556" t="s">
        <v>920</v>
      </c>
      <c r="AG2556" t="s">
        <v>756</v>
      </c>
      <c r="AH2556" t="s">
        <v>756</v>
      </c>
      <c r="AI2556" t="str">
        <f t="shared" si="3625"/>
        <v>e</v>
      </c>
      <c r="AJ2556" t="str">
        <f t="shared" si="3626"/>
        <v/>
      </c>
      <c r="AK2556" t="str">
        <f t="shared" si="3627"/>
        <v/>
      </c>
      <c r="AL2556" t="str">
        <f t="shared" si="3628"/>
        <v/>
      </c>
      <c r="AM2556" t="str">
        <f t="shared" si="3629"/>
        <v/>
      </c>
      <c r="AN2556" t="str">
        <f t="shared" si="3630"/>
        <v>Home</v>
      </c>
      <c r="AO2556" t="str">
        <f t="shared" si="3631"/>
        <v>h</v>
      </c>
      <c r="AP2556" t="str">
        <f t="shared" si="3632"/>
        <v/>
      </c>
      <c r="AQ2556" t="str">
        <f t="shared" si="3633"/>
        <v/>
      </c>
      <c r="AR2556" t="str">
        <f t="shared" si="3634"/>
        <v>Home</v>
      </c>
      <c r="AS2556" t="str">
        <f t="shared" si="3635"/>
        <v>h</v>
      </c>
      <c r="AT2556" t="str">
        <f t="shared" si="3636"/>
        <v>Offensive</v>
      </c>
      <c r="AU2556" t="str">
        <f t="shared" si="3637"/>
        <v/>
      </c>
      <c r="AV2556" t="str">
        <f t="shared" si="3638"/>
        <v/>
      </c>
      <c r="AW2556" t="str" cm="1">
        <f t="array" ref="AW2556">IFERROR(IF(O2556&lt;&gt;"",O2556,IF(OR($S2556="",$T2556=""),"",IF(O2556&lt;&gt;"",O2556,IF($T2556&lt;&gt;"",_xlfn._xlws.FILTER(O:O,($BU:$BU=$BU2556)*($I:$I=$I2556)*($T:$T=$T2556)*($S:$S=_xlfn.MINIFS($S:$S,$T:$T,"="&amp;$T2556)),"")))))&amp;"",IF(O2556="","",""))&amp;""</f>
        <v/>
      </c>
      <c r="AX2556" t="str" cm="1">
        <f t="array" ref="AX2556">IFERROR(IF(P2556&lt;&gt;"",P2556,IF(OR($S2556="",$T2556=""),"",IF($T2556&lt;&gt;"",_xlfn._xlws.FILTER(P:P,($BU:$BU=$BU2556)*($I:$I=$I2556)*($T:$T=$T2556)*($S:$S=_xlfn.MINIFS($S:$S,$T:$T,"="&amp;$T2556)),""))))&amp;"",IF(P2556="","",""))&amp;""</f>
        <v/>
      </c>
      <c r="AY2556" t="str" cm="1">
        <f t="array" ref="AY2556">IFERROR(IF(Q2556&lt;&gt;"",Q2556,IF(OR($S2556="",$T2556=""),"",IF($T2556&lt;&gt;"",_xlfn._xlws.FILTER(Q:Q,($BU:$BU=$BU2556)*($I:$I=$I2556)*($T:$T=$T2556)*($S:$S=_xlfn.MINIFS($S:$S,$T:$T,"="&amp;$T2556)),""))))&amp;"",IF(Q2556="","",""))&amp;""</f>
        <v/>
      </c>
      <c r="AZ2556" t="str" cm="1">
        <f t="array" ref="AZ2556">IFERROR(IF(R2556&lt;&gt;"",R2556,IF(OR($S2556="",$T2556=""),"",IF($T2556&lt;&gt;"",_xlfn._xlws.FILTER(R:R,($BU:$BU=$BU2556)*($I:$I=$I2556)*($T:$T=$T2556)*($S:$S=_xlfn.MINIFS($S:$S,$T:$T,"="&amp;$T2556)),""))))&amp;"",IF(R2556="","",""))&amp;""</f>
        <v>1</v>
      </c>
      <c r="BA2556" s="6">
        <f t="shared" si="3639"/>
        <v>222</v>
      </c>
      <c r="BB2556">
        <f t="shared" ref="BB2556:BD2556" si="3706">BB2555</f>
        <v>18987</v>
      </c>
      <c r="BC2556" t="str">
        <f t="shared" si="3706"/>
        <v>Velodrome</v>
      </c>
      <c r="BD2556" t="str">
        <f t="shared" si="3706"/>
        <v>Outlaws</v>
      </c>
      <c r="BE2556" t="s">
        <v>7</v>
      </c>
      <c r="BF2556" t="s">
        <v>192</v>
      </c>
      <c r="BI2556" cm="1">
        <f t="array" ref="BI2556">IFERROR(_xlfn._xlws.FILTER(shifts!A:A,(shifts!B:B=events!AD2556)*(shifts!AG:AG&gt;=events!BK2556)*(shifts!AH:AH&lt;=events!BL2556)),BI2555)</f>
        <v>89</v>
      </c>
      <c r="BJ2556" s="15">
        <f t="shared" si="3641"/>
        <v>0</v>
      </c>
      <c r="BK2556">
        <f t="shared" si="3642"/>
        <v>654</v>
      </c>
      <c r="BL2556">
        <f t="shared" si="3643"/>
        <v>654</v>
      </c>
      <c r="BM2556" s="15">
        <f>SUMIFS(BJ$2:BJ2556,K$2:K2556,"=Intermission")+SUMIFS(BJ$2:BJ2556,K$2:K2556,"=Timeout")</f>
        <v>143</v>
      </c>
      <c r="BN2556">
        <f t="shared" si="3644"/>
        <v>2303</v>
      </c>
      <c r="BO2556" s="19">
        <f t="shared" si="3645"/>
        <v>2729</v>
      </c>
      <c r="BP2556">
        <f t="shared" si="3646"/>
        <v>2724</v>
      </c>
      <c r="BQ2556" s="17">
        <f t="shared" si="3647"/>
        <v>2729</v>
      </c>
      <c r="BR2556" t="str">
        <f t="shared" si="3648"/>
        <v>event_team_player_2</v>
      </c>
      <c r="BS2556">
        <f>COUNTIFS(S$3:S2556,"="&amp;S2556,AI$3:AI2556,"="&amp;AI2556)</f>
        <v>2</v>
      </c>
      <c r="BT2556" t="str">
        <f>IFERROR(VLOOKUP(BB2556&amp;BU2556&amp;X2556,game_rosters!U:W,3,FALSE),"")</f>
        <v>P100064</v>
      </c>
      <c r="BU2556" t="str">
        <f t="shared" si="3649"/>
        <v>Velodrome</v>
      </c>
    </row>
    <row r="2557" spans="1:73" x14ac:dyDescent="0.2">
      <c r="A2557" t="str">
        <f t="shared" si="3624"/>
        <v/>
      </c>
      <c r="I2557" s="44">
        <v>77</v>
      </c>
      <c r="O2557" t="s">
        <v>605</v>
      </c>
      <c r="P2557" t="s">
        <v>602</v>
      </c>
      <c r="Q2557" t="s">
        <v>595</v>
      </c>
      <c r="R2557" s="51">
        <v>1</v>
      </c>
      <c r="S2557">
        <v>1321</v>
      </c>
      <c r="T2557" t="s">
        <v>756</v>
      </c>
      <c r="X2557">
        <v>77</v>
      </c>
      <c r="AA2557">
        <f t="shared" si="3673"/>
        <v>2321</v>
      </c>
      <c r="AB2557" t="str">
        <f t="shared" si="3674"/>
        <v/>
      </c>
      <c r="AC2557">
        <f t="shared" si="3620"/>
        <v>2321</v>
      </c>
      <c r="AD2557" s="6">
        <v>3</v>
      </c>
      <c r="AE2557" t="s">
        <v>911</v>
      </c>
      <c r="AF2557" t="s">
        <v>920</v>
      </c>
      <c r="AG2557" t="s">
        <v>756</v>
      </c>
      <c r="AH2557" t="s">
        <v>756</v>
      </c>
      <c r="AI2557" t="str">
        <f t="shared" si="3625"/>
        <v>o</v>
      </c>
      <c r="AJ2557" t="str">
        <f t="shared" si="3626"/>
        <v/>
      </c>
      <c r="AK2557" t="str">
        <f t="shared" si="3627"/>
        <v/>
      </c>
      <c r="AL2557" t="str">
        <f t="shared" si="3628"/>
        <v/>
      </c>
      <c r="AM2557" t="str">
        <f t="shared" si="3629"/>
        <v/>
      </c>
      <c r="AN2557" t="str">
        <f t="shared" si="3630"/>
        <v>Home</v>
      </c>
      <c r="AO2557" t="str">
        <f t="shared" si="3631"/>
        <v>h</v>
      </c>
      <c r="AP2557" t="str">
        <f t="shared" si="3632"/>
        <v/>
      </c>
      <c r="AQ2557" t="str">
        <f t="shared" si="3633"/>
        <v/>
      </c>
      <c r="AR2557" t="str">
        <f t="shared" si="3634"/>
        <v>Home</v>
      </c>
      <c r="AS2557" t="str">
        <f t="shared" si="3635"/>
        <v>h</v>
      </c>
      <c r="AT2557" t="str">
        <f t="shared" si="3636"/>
        <v>Defensive</v>
      </c>
      <c r="AU2557" t="str">
        <f t="shared" si="3637"/>
        <v/>
      </c>
      <c r="AV2557" t="str">
        <f t="shared" si="3638"/>
        <v/>
      </c>
      <c r="AW2557" t="str" cm="1">
        <f t="array" ref="AW2557">IFERROR(IF(O2557&lt;&gt;"",O2557,IF(OR($S2557="",$T2557=""),"",IF(O2557&lt;&gt;"",O2557,IF($T2557&lt;&gt;"",_xlfn._xlws.FILTER(O:O,($BU:$BU=$BU2557)*($I:$I=$I2557)*($T:$T=$T2557)*($S:$S=_xlfn.MINIFS($S:$S,$T:$T,"="&amp;$T2557)),"")))))&amp;"",IF(O2557="","",""))&amp;""</f>
        <v>Defensive_PlayPass-InShotPassLane</v>
      </c>
      <c r="AX2557" t="str" cm="1">
        <f t="array" ref="AX2557">IFERROR(IF(P2557&lt;&gt;"",P2557,IF(OR($S2557="",$T2557=""),"",IF($T2557&lt;&gt;"",_xlfn._xlws.FILTER(P:P,($BU:$BU=$BU2557)*($I:$I=$I2557)*($T:$T=$T2557)*($S:$S=_xlfn.MINIFS($S:$S,$T:$T,"="&amp;$T2557)),""))))&amp;"",IF(P2557="","",""))&amp;""</f>
        <v>Defensive_PlayPossession-StickCheck</v>
      </c>
      <c r="AY2557" t="str" cm="1">
        <f t="array" ref="AY2557">IFERROR(IF(Q2557&lt;&gt;"",Q2557,IF(OR($S2557="",$T2557=""),"",IF($T2557&lt;&gt;"",_xlfn._xlws.FILTER(Q:Q,($BU:$BU=$BU2557)*($I:$I=$I2557)*($T:$T=$T2557)*($S:$S=_xlfn.MINIFS($S:$S,$T:$T,"="&amp;$T2557)),""))))&amp;"",IF(Q2557="","",""))&amp;""</f>
        <v>s</v>
      </c>
      <c r="AZ2557" t="str" cm="1">
        <f t="array" ref="AZ2557">IFERROR(IF(R2557&lt;&gt;"",R2557,IF(OR($S2557="",$T2557=""),"",IF($T2557&lt;&gt;"",_xlfn._xlws.FILTER(R:R,($BU:$BU=$BU2557)*($I:$I=$I2557)*($T:$T=$T2557)*($S:$S=_xlfn.MINIFS($S:$S,$T:$T,"="&amp;$T2557)),""))))&amp;"",IF(R2557="","",""))&amp;""</f>
        <v>1</v>
      </c>
      <c r="BA2557" s="6">
        <f t="shared" si="3639"/>
        <v>222</v>
      </c>
      <c r="BB2557">
        <f t="shared" ref="BB2557:BD2557" si="3707">BB2556</f>
        <v>18987</v>
      </c>
      <c r="BC2557" t="str">
        <f t="shared" si="3707"/>
        <v>Velodrome</v>
      </c>
      <c r="BD2557" t="str">
        <f t="shared" si="3707"/>
        <v>Outlaws</v>
      </c>
      <c r="BE2557" t="s">
        <v>7</v>
      </c>
      <c r="BF2557" t="s">
        <v>192</v>
      </c>
      <c r="BI2557" cm="1">
        <f t="array" ref="BI2557">IFERROR(_xlfn._xlws.FILTER(shifts!A:A,(shifts!B:B=events!AD2557)*(shifts!AG:AG&gt;=events!BK2557)*(shifts!AH:AH&lt;=events!BL2557)),BI2556)</f>
        <v>89</v>
      </c>
      <c r="BJ2557" s="15">
        <f t="shared" si="3641"/>
        <v>0</v>
      </c>
      <c r="BK2557">
        <f t="shared" si="3642"/>
        <v>654</v>
      </c>
      <c r="BL2557">
        <f t="shared" si="3643"/>
        <v>654</v>
      </c>
      <c r="BM2557" s="15">
        <f>SUMIFS(BJ$2:BJ2557,K$2:K2557,"=Intermission")+SUMIFS(BJ$2:BJ2557,K$2:K2557,"=Timeout")</f>
        <v>143</v>
      </c>
      <c r="BN2557">
        <f t="shared" si="3644"/>
        <v>2303</v>
      </c>
      <c r="BO2557" s="19">
        <f t="shared" si="3645"/>
        <v>2729</v>
      </c>
      <c r="BP2557">
        <f t="shared" si="3646"/>
        <v>2724</v>
      </c>
      <c r="BQ2557" s="17">
        <f t="shared" si="3647"/>
        <v>2729</v>
      </c>
      <c r="BR2557" t="str">
        <f t="shared" si="3648"/>
        <v>opp_team_player_1</v>
      </c>
      <c r="BS2557">
        <f>COUNTIFS(S$3:S2557,"="&amp;S2557,AI$3:AI2557,"="&amp;AI2557)</f>
        <v>1</v>
      </c>
      <c r="BT2557" t="str">
        <f>IFERROR(VLOOKUP(BB2557&amp;BU2557&amp;X2557,game_rosters!U:W,3,FALSE),"")</f>
        <v>P100185</v>
      </c>
      <c r="BU2557" t="str">
        <f t="shared" si="3649"/>
        <v>Outlaws</v>
      </c>
    </row>
    <row r="2558" spans="1:73" x14ac:dyDescent="0.2">
      <c r="A2558">
        <f t="shared" si="3624"/>
        <v>1</v>
      </c>
      <c r="I2558" s="44">
        <v>77</v>
      </c>
      <c r="K2558" t="s">
        <v>13</v>
      </c>
      <c r="L2558" t="s">
        <v>586</v>
      </c>
      <c r="N2558" t="s">
        <v>594</v>
      </c>
      <c r="O2558" t="s">
        <v>607</v>
      </c>
      <c r="Q2558" t="s">
        <v>594</v>
      </c>
      <c r="R2558" s="51">
        <v>1</v>
      </c>
      <c r="S2558">
        <v>1322</v>
      </c>
      <c r="T2558">
        <v>202</v>
      </c>
      <c r="W2558" t="s">
        <v>731</v>
      </c>
      <c r="X2558">
        <v>77</v>
      </c>
      <c r="Z2558">
        <v>1</v>
      </c>
      <c r="AA2558">
        <f t="shared" si="3673"/>
        <v>2322</v>
      </c>
      <c r="AB2558">
        <f t="shared" si="3674"/>
        <v>9202</v>
      </c>
      <c r="AC2558">
        <f t="shared" si="3620"/>
        <v>9202</v>
      </c>
      <c r="AD2558" s="6">
        <v>3</v>
      </c>
      <c r="AE2558" t="s">
        <v>911</v>
      </c>
      <c r="AF2558" t="s">
        <v>898</v>
      </c>
      <c r="AG2558" t="s">
        <v>756</v>
      </c>
      <c r="AH2558" t="s">
        <v>756</v>
      </c>
      <c r="AI2558" t="str">
        <f t="shared" si="3625"/>
        <v>e</v>
      </c>
      <c r="AJ2558" t="str">
        <f t="shared" si="3626"/>
        <v/>
      </c>
      <c r="AK2558" t="str">
        <f t="shared" si="3627"/>
        <v/>
      </c>
      <c r="AL2558" t="str">
        <f t="shared" si="3628"/>
        <v/>
      </c>
      <c r="AM2558" t="str">
        <f t="shared" si="3629"/>
        <v/>
      </c>
      <c r="AN2558" t="str">
        <f t="shared" si="3630"/>
        <v>Away</v>
      </c>
      <c r="AO2558" t="str">
        <f t="shared" si="3631"/>
        <v>a</v>
      </c>
      <c r="AP2558" t="str">
        <f t="shared" si="3632"/>
        <v/>
      </c>
      <c r="AQ2558" t="str">
        <f t="shared" si="3633"/>
        <v/>
      </c>
      <c r="AR2558" t="str">
        <f t="shared" si="3634"/>
        <v>Away</v>
      </c>
      <c r="AS2558" t="str">
        <f t="shared" si="3635"/>
        <v>a</v>
      </c>
      <c r="AT2558" t="str">
        <f t="shared" si="3636"/>
        <v>Offensive</v>
      </c>
      <c r="AU2558" t="str">
        <f t="shared" si="3637"/>
        <v/>
      </c>
      <c r="AV2558" t="str">
        <f t="shared" si="3638"/>
        <v/>
      </c>
      <c r="AW2558" t="str" cm="1">
        <f t="array" ref="AW2558">IFERROR(IF(O2558&lt;&gt;"",O2558,IF(OR($S2558="",$T2558=""),"",IF(O2558&lt;&gt;"",O2558,IF($T2558&lt;&gt;"",_xlfn._xlws.FILTER(O:O,($BU:$BU=$BU2558)*($I:$I=$I2558)*($T:$T=$T2558)*($S:$S=_xlfn.MINIFS($S:$S,$T:$T,"="&amp;$T2558)),"")))))&amp;"",IF(O2558="","",""))&amp;""</f>
        <v>OffensivePlay_Zone-PuckRetreivalPass</v>
      </c>
      <c r="AX2558" t="str" cm="1">
        <f t="array" ref="AX2558">IFERROR(IF(P2558&lt;&gt;"",P2558,IF(OR($S2558="",$T2558=""),"",IF($T2558&lt;&gt;"",_xlfn._xlws.FILTER(P:P,($BU:$BU=$BU2558)*($I:$I=$I2558)*($T:$T=$T2558)*($S:$S=_xlfn.MINIFS($S:$S,$T:$T,"="&amp;$T2558)),""))))&amp;"",IF(P2558="","",""))&amp;""</f>
        <v/>
      </c>
      <c r="AY2558" t="str" cm="1">
        <f t="array" ref="AY2558">IFERROR(IF(Q2558&lt;&gt;"",Q2558,IF(OR($S2558="",$T2558=""),"",IF($T2558&lt;&gt;"",_xlfn._xlws.FILTER(Q:Q,($BU:$BU=$BU2558)*($I:$I=$I2558)*($T:$T=$T2558)*($S:$S=_xlfn.MINIFS($S:$S,$T:$T,"="&amp;$T2558)),""))))&amp;"",IF(Q2558="","",""))&amp;""</f>
        <v>u</v>
      </c>
      <c r="AZ2558" t="str" cm="1">
        <f t="array" ref="AZ2558">IFERROR(IF(R2558&lt;&gt;"",R2558,IF(OR($S2558="",$T2558=""),"",IF($T2558&lt;&gt;"",_xlfn._xlws.FILTER(R:R,($BU:$BU=$BU2558)*($I:$I=$I2558)*($T:$T=$T2558)*($S:$S=_xlfn.MINIFS($S:$S,$T:$T,"="&amp;$T2558)),""))))&amp;"",IF(R2558="","",""))&amp;""</f>
        <v>1</v>
      </c>
      <c r="BA2558" s="6">
        <f t="shared" si="3639"/>
        <v>222</v>
      </c>
      <c r="BB2558">
        <f t="shared" ref="BB2558:BD2558" si="3708">BB2557</f>
        <v>18987</v>
      </c>
      <c r="BC2558" t="str">
        <f t="shared" si="3708"/>
        <v>Velodrome</v>
      </c>
      <c r="BD2558" t="str">
        <f t="shared" si="3708"/>
        <v>Outlaws</v>
      </c>
      <c r="BE2558" t="s">
        <v>13</v>
      </c>
      <c r="BF2558" t="s">
        <v>586</v>
      </c>
      <c r="BI2558" cm="1">
        <f t="array" ref="BI2558">IFERROR(_xlfn._xlws.FILTER(shifts!A:A,(shifts!B:B=events!AD2558)*(shifts!AG:AG&gt;=events!BK2558)*(shifts!AH:AH&lt;=events!BL2558)),BI2557)</f>
        <v>89</v>
      </c>
      <c r="BJ2558" s="15">
        <f t="shared" si="3641"/>
        <v>0</v>
      </c>
      <c r="BK2558">
        <f t="shared" si="3642"/>
        <v>650</v>
      </c>
      <c r="BL2558">
        <f t="shared" si="3643"/>
        <v>650</v>
      </c>
      <c r="BM2558" s="15">
        <f>SUMIFS(BJ$2:BJ2558,K$2:K2558,"=Intermission")+SUMIFS(BJ$2:BJ2558,K$2:K2558,"=Timeout")</f>
        <v>143</v>
      </c>
      <c r="BN2558">
        <f t="shared" si="3644"/>
        <v>2303</v>
      </c>
      <c r="BO2558" s="19">
        <f t="shared" si="3645"/>
        <v>2733</v>
      </c>
      <c r="BP2558">
        <f t="shared" si="3646"/>
        <v>2728</v>
      </c>
      <c r="BQ2558" s="17">
        <f t="shared" si="3647"/>
        <v>2733</v>
      </c>
      <c r="BR2558" t="str">
        <f t="shared" si="3648"/>
        <v>event_team_player_1</v>
      </c>
      <c r="BS2558">
        <f>COUNTIFS(S$3:S2558,"="&amp;S2558,AI$3:AI2558,"="&amp;AI2558)</f>
        <v>1</v>
      </c>
      <c r="BT2558" t="str">
        <f>IFERROR(VLOOKUP(BB2558&amp;BU2558&amp;X2558,game_rosters!U:W,3,FALSE),"")</f>
        <v>P100185</v>
      </c>
      <c r="BU2558" t="str">
        <f t="shared" si="3649"/>
        <v>Outlaws</v>
      </c>
    </row>
    <row r="2559" spans="1:73" x14ac:dyDescent="0.2">
      <c r="A2559" t="str">
        <f t="shared" si="3624"/>
        <v/>
      </c>
      <c r="I2559" s="44">
        <v>55</v>
      </c>
      <c r="O2559" t="s">
        <v>691</v>
      </c>
      <c r="Q2559" t="s">
        <v>594</v>
      </c>
      <c r="R2559" s="51">
        <v>1</v>
      </c>
      <c r="S2559">
        <v>1322</v>
      </c>
      <c r="T2559">
        <v>202</v>
      </c>
      <c r="X2559">
        <v>55</v>
      </c>
      <c r="AA2559">
        <f t="shared" si="3673"/>
        <v>2322</v>
      </c>
      <c r="AB2559">
        <f t="shared" si="3674"/>
        <v>9202</v>
      </c>
      <c r="AC2559">
        <f t="shared" si="3620"/>
        <v>9202</v>
      </c>
      <c r="AD2559" s="6">
        <v>3</v>
      </c>
      <c r="AE2559" t="s">
        <v>911</v>
      </c>
      <c r="AF2559" t="s">
        <v>898</v>
      </c>
      <c r="AG2559" t="s">
        <v>756</v>
      </c>
      <c r="AH2559" t="s">
        <v>756</v>
      </c>
      <c r="AI2559" t="str">
        <f t="shared" si="3625"/>
        <v>o</v>
      </c>
      <c r="AJ2559" t="str">
        <f t="shared" si="3626"/>
        <v/>
      </c>
      <c r="AK2559" t="str">
        <f t="shared" si="3627"/>
        <v/>
      </c>
      <c r="AL2559" t="str">
        <f t="shared" si="3628"/>
        <v/>
      </c>
      <c r="AM2559" t="str">
        <f t="shared" si="3629"/>
        <v/>
      </c>
      <c r="AN2559" t="str">
        <f t="shared" si="3630"/>
        <v>Away</v>
      </c>
      <c r="AO2559" t="str">
        <f t="shared" si="3631"/>
        <v>a</v>
      </c>
      <c r="AP2559" t="str">
        <f t="shared" si="3632"/>
        <v/>
      </c>
      <c r="AQ2559" t="str">
        <f t="shared" si="3633"/>
        <v/>
      </c>
      <c r="AR2559" t="str">
        <f t="shared" si="3634"/>
        <v>Away</v>
      </c>
      <c r="AS2559" t="str">
        <f t="shared" si="3635"/>
        <v>a</v>
      </c>
      <c r="AT2559" t="str">
        <f t="shared" si="3636"/>
        <v>Defensive</v>
      </c>
      <c r="AU2559" t="str">
        <f t="shared" si="3637"/>
        <v/>
      </c>
      <c r="AV2559" t="str">
        <f t="shared" si="3638"/>
        <v/>
      </c>
      <c r="AW2559" t="str" cm="1">
        <f t="array" ref="AW2559">IFERROR(IF(O2559&lt;&gt;"",O2559,IF(OR($S2559="",$T2559=""),"",IF(O2559&lt;&gt;"",O2559,IF($T2559&lt;&gt;"",_xlfn._xlws.FILTER(O:O,($BU:$BU=$BU2559)*($I:$I=$I2559)*($T:$T=$T2559)*($S:$S=_xlfn.MINIFS($S:$S,$T:$T,"="&amp;$T2559)),"")))))&amp;"",IF(O2559="","",""))&amp;""</f>
        <v>Defensive_PlayZone-PuckRecoveryPass</v>
      </c>
      <c r="AX2559" t="str" cm="1">
        <f t="array" ref="AX2559">IFERROR(IF(P2559&lt;&gt;"",P2559,IF(OR($S2559="",$T2559=""),"",IF($T2559&lt;&gt;"",_xlfn._xlws.FILTER(P:P,($BU:$BU=$BU2559)*($I:$I=$I2559)*($T:$T=$T2559)*($S:$S=_xlfn.MINIFS($S:$S,$T:$T,"="&amp;$T2559)),""))))&amp;"",IF(P2559="","",""))&amp;""</f>
        <v/>
      </c>
      <c r="AY2559" t="str" cm="1">
        <f t="array" ref="AY2559">IFERROR(IF(Q2559&lt;&gt;"",Q2559,IF(OR($S2559="",$T2559=""),"",IF($T2559&lt;&gt;"",_xlfn._xlws.FILTER(Q:Q,($BU:$BU=$BU2559)*($I:$I=$I2559)*($T:$T=$T2559)*($S:$S=_xlfn.MINIFS($S:$S,$T:$T,"="&amp;$T2559)),""))))&amp;"",IF(Q2559="","",""))&amp;""</f>
        <v>u</v>
      </c>
      <c r="AZ2559" t="str" cm="1">
        <f t="array" ref="AZ2559">IFERROR(IF(R2559&lt;&gt;"",R2559,IF(OR($S2559="",$T2559=""),"",IF($T2559&lt;&gt;"",_xlfn._xlws.FILTER(R:R,($BU:$BU=$BU2559)*($I:$I=$I2559)*($T:$T=$T2559)*($S:$S=_xlfn.MINIFS($S:$S,$T:$T,"="&amp;$T2559)),""))))&amp;"",IF(R2559="","",""))&amp;""</f>
        <v>1</v>
      </c>
      <c r="BA2559" s="6">
        <f t="shared" si="3639"/>
        <v>222</v>
      </c>
      <c r="BB2559">
        <f t="shared" ref="BB2559:BD2559" si="3709">BB2558</f>
        <v>18987</v>
      </c>
      <c r="BC2559" t="str">
        <f t="shared" si="3709"/>
        <v>Velodrome</v>
      </c>
      <c r="BD2559" t="str">
        <f t="shared" si="3709"/>
        <v>Outlaws</v>
      </c>
      <c r="BE2559" t="s">
        <v>13</v>
      </c>
      <c r="BF2559" t="s">
        <v>586</v>
      </c>
      <c r="BI2559" cm="1">
        <f t="array" ref="BI2559">IFERROR(_xlfn._xlws.FILTER(shifts!A:A,(shifts!B:B=events!AD2559)*(shifts!AG:AG&gt;=events!BK2559)*(shifts!AH:AH&lt;=events!BL2559)),BI2558)</f>
        <v>89</v>
      </c>
      <c r="BJ2559" s="15">
        <f t="shared" si="3641"/>
        <v>0</v>
      </c>
      <c r="BK2559">
        <f t="shared" si="3642"/>
        <v>650</v>
      </c>
      <c r="BL2559">
        <f t="shared" si="3643"/>
        <v>650</v>
      </c>
      <c r="BM2559" s="15">
        <f>SUMIFS(BJ$2:BJ2559,K$2:K2559,"=Intermission")+SUMIFS(BJ$2:BJ2559,K$2:K2559,"=Timeout")</f>
        <v>143</v>
      </c>
      <c r="BN2559">
        <f t="shared" si="3644"/>
        <v>2303</v>
      </c>
      <c r="BO2559" s="19">
        <f t="shared" si="3645"/>
        <v>2733</v>
      </c>
      <c r="BP2559">
        <f t="shared" si="3646"/>
        <v>2728</v>
      </c>
      <c r="BQ2559" s="17">
        <f t="shared" si="3647"/>
        <v>2733</v>
      </c>
      <c r="BR2559" t="str">
        <f t="shared" si="3648"/>
        <v>opp_team_player_1</v>
      </c>
      <c r="BS2559">
        <f>COUNTIFS(S$3:S2559,"="&amp;S2559,AI$3:AI2559,"="&amp;AI2559)</f>
        <v>1</v>
      </c>
      <c r="BT2559" t="str">
        <f>IFERROR(VLOOKUP(BB2559&amp;BU2559&amp;X2559,game_rosters!U:W,3,FALSE),"")</f>
        <v>P100064</v>
      </c>
      <c r="BU2559" t="str">
        <f t="shared" si="3649"/>
        <v>Velodrome</v>
      </c>
    </row>
    <row r="2560" spans="1:73" x14ac:dyDescent="0.2">
      <c r="A2560">
        <f t="shared" si="3624"/>
        <v>1</v>
      </c>
      <c r="I2560" s="44">
        <v>55</v>
      </c>
      <c r="K2560" t="s">
        <v>10</v>
      </c>
      <c r="L2560" t="s">
        <v>175</v>
      </c>
      <c r="M2560" t="s">
        <v>139</v>
      </c>
      <c r="R2560" s="51">
        <v>1</v>
      </c>
      <c r="S2560">
        <v>1323</v>
      </c>
      <c r="T2560">
        <v>202</v>
      </c>
      <c r="W2560" t="s">
        <v>735</v>
      </c>
      <c r="X2560">
        <v>55</v>
      </c>
      <c r="Z2560">
        <v>1</v>
      </c>
      <c r="AA2560">
        <f t="shared" si="3673"/>
        <v>2323</v>
      </c>
      <c r="AB2560">
        <f t="shared" si="3674"/>
        <v>9202</v>
      </c>
      <c r="AC2560">
        <f t="shared" si="3620"/>
        <v>9202</v>
      </c>
      <c r="AD2560" s="6">
        <v>3</v>
      </c>
      <c r="AE2560" t="s">
        <v>911</v>
      </c>
      <c r="AF2560" t="s">
        <v>751</v>
      </c>
      <c r="AG2560" t="s">
        <v>756</v>
      </c>
      <c r="AH2560" t="s">
        <v>756</v>
      </c>
      <c r="AI2560" t="str">
        <f t="shared" si="3625"/>
        <v>e</v>
      </c>
      <c r="AJ2560" t="str">
        <f t="shared" si="3626"/>
        <v/>
      </c>
      <c r="AK2560" t="str">
        <f t="shared" si="3627"/>
        <v/>
      </c>
      <c r="AL2560" t="str">
        <f t="shared" si="3628"/>
        <v/>
      </c>
      <c r="AM2560" t="str">
        <f t="shared" si="3629"/>
        <v/>
      </c>
      <c r="AN2560" t="str">
        <f t="shared" si="3630"/>
        <v>Home</v>
      </c>
      <c r="AO2560" t="str">
        <f t="shared" si="3631"/>
        <v>h</v>
      </c>
      <c r="AP2560" t="str">
        <f t="shared" si="3632"/>
        <v/>
      </c>
      <c r="AQ2560" t="str">
        <f t="shared" si="3633"/>
        <v/>
      </c>
      <c r="AR2560" t="str">
        <f t="shared" si="3634"/>
        <v>Home</v>
      </c>
      <c r="AS2560" t="str">
        <f t="shared" si="3635"/>
        <v>h</v>
      </c>
      <c r="AT2560" t="str">
        <f t="shared" si="3636"/>
        <v>Offensive</v>
      </c>
      <c r="AU2560" t="str">
        <f t="shared" si="3637"/>
        <v/>
      </c>
      <c r="AV2560" t="str">
        <f t="shared" si="3638"/>
        <v/>
      </c>
      <c r="AW2560" t="str" cm="1">
        <f t="array" ref="AW2560">IFERROR(IF(O2560&lt;&gt;"",O2560,IF(OR($S2560="",$T2560=""),"",IF(O2560&lt;&gt;"",O2560,IF($T2560&lt;&gt;"",_xlfn._xlws.FILTER(O:O,($BU:$BU=$BU2560)*($I:$I=$I2560)*($T:$T=$T2560)*($S:$S=_xlfn.MINIFS($S:$S,$T:$T,"="&amp;$T2560)),"")))))&amp;"",IF(O2560="","",""))&amp;""</f>
        <v>Defensive_PlayZone-PuckRecoveryPass</v>
      </c>
      <c r="AX2560" t="str" cm="1">
        <f t="array" ref="AX2560">IFERROR(IF(P2560&lt;&gt;"",P2560,IF(OR($S2560="",$T2560=""),"",IF($T2560&lt;&gt;"",_xlfn._xlws.FILTER(P:P,($BU:$BU=$BU2560)*($I:$I=$I2560)*($T:$T=$T2560)*($S:$S=_xlfn.MINIFS($S:$S,$T:$T,"="&amp;$T2560)),""))))&amp;"",IF(P2560="","",""))&amp;""</f>
        <v/>
      </c>
      <c r="AY2560" t="str" cm="1">
        <f t="array" ref="AY2560">IFERROR(IF(Q2560&lt;&gt;"",Q2560,IF(OR($S2560="",$T2560=""),"",IF($T2560&lt;&gt;"",_xlfn._xlws.FILTER(Q:Q,($BU:$BU=$BU2560)*($I:$I=$I2560)*($T:$T=$T2560)*($S:$S=_xlfn.MINIFS($S:$S,$T:$T,"="&amp;$T2560)),""))))&amp;"",IF(Q2560="","",""))&amp;""</f>
        <v>u</v>
      </c>
      <c r="AZ2560" t="str" cm="1">
        <f t="array" ref="AZ2560">IFERROR(IF(R2560&lt;&gt;"",R2560,IF(OR($S2560="",$T2560=""),"",IF($T2560&lt;&gt;"",_xlfn._xlws.FILTER(R:R,($BU:$BU=$BU2560)*($I:$I=$I2560)*($T:$T=$T2560)*($S:$S=_xlfn.MINIFS($S:$S,$T:$T,"="&amp;$T2560)),""))))&amp;"",IF(R2560="","",""))&amp;""</f>
        <v>1</v>
      </c>
      <c r="BA2560" s="6">
        <f t="shared" si="3639"/>
        <v>222</v>
      </c>
      <c r="BB2560">
        <f t="shared" ref="BB2560:BD2560" si="3710">BB2559</f>
        <v>18987</v>
      </c>
      <c r="BC2560" t="str">
        <f t="shared" si="3710"/>
        <v>Velodrome</v>
      </c>
      <c r="BD2560" t="str">
        <f t="shared" si="3710"/>
        <v>Outlaws</v>
      </c>
      <c r="BE2560" t="s">
        <v>10</v>
      </c>
      <c r="BF2560" t="s">
        <v>175</v>
      </c>
      <c r="BI2560" cm="1">
        <f t="array" ref="BI2560">IFERROR(_xlfn._xlws.FILTER(shifts!A:A,(shifts!B:B=events!AD2560)*(shifts!AG:AG&gt;=events!BK2560)*(shifts!AH:AH&lt;=events!BL2560)),BI2559)</f>
        <v>89</v>
      </c>
      <c r="BJ2560" s="15">
        <f t="shared" si="3641"/>
        <v>0</v>
      </c>
      <c r="BK2560">
        <f t="shared" si="3642"/>
        <v>649</v>
      </c>
      <c r="BL2560">
        <f t="shared" si="3643"/>
        <v>649</v>
      </c>
      <c r="BM2560" s="15">
        <f>SUMIFS(BJ$2:BJ2560,K$2:K2560,"=Intermission")+SUMIFS(BJ$2:BJ2560,K$2:K2560,"=Timeout")</f>
        <v>143</v>
      </c>
      <c r="BN2560">
        <f t="shared" si="3644"/>
        <v>2303</v>
      </c>
      <c r="BO2560" s="19">
        <f t="shared" si="3645"/>
        <v>2734</v>
      </c>
      <c r="BP2560">
        <f t="shared" si="3646"/>
        <v>2729</v>
      </c>
      <c r="BQ2560" s="17">
        <f t="shared" si="3647"/>
        <v>2734</v>
      </c>
      <c r="BR2560" t="str">
        <f t="shared" si="3648"/>
        <v>event_team_player_1</v>
      </c>
      <c r="BS2560">
        <f>COUNTIFS(S$3:S2560,"="&amp;S2560,AI$3:AI2560,"="&amp;AI2560)</f>
        <v>1</v>
      </c>
      <c r="BT2560" t="str">
        <f>IFERROR(VLOOKUP(BB2560&amp;BU2560&amp;X2560,game_rosters!U:W,3,FALSE),"")</f>
        <v>P100064</v>
      </c>
      <c r="BU2560" t="str">
        <f t="shared" si="3649"/>
        <v>Velodrome</v>
      </c>
    </row>
    <row r="2561" spans="1:73" x14ac:dyDescent="0.2">
      <c r="A2561" t="str">
        <f t="shared" si="3624"/>
        <v/>
      </c>
      <c r="I2561" s="44">
        <v>77</v>
      </c>
      <c r="R2561" s="51">
        <v>1</v>
      </c>
      <c r="S2561">
        <v>1323</v>
      </c>
      <c r="T2561">
        <v>202</v>
      </c>
      <c r="X2561">
        <v>77</v>
      </c>
      <c r="AA2561">
        <f t="shared" si="3673"/>
        <v>2323</v>
      </c>
      <c r="AB2561">
        <f t="shared" si="3674"/>
        <v>9202</v>
      </c>
      <c r="AC2561">
        <f t="shared" si="3620"/>
        <v>9202</v>
      </c>
      <c r="AD2561" s="6">
        <v>3</v>
      </c>
      <c r="AE2561" t="s">
        <v>911</v>
      </c>
      <c r="AF2561" t="s">
        <v>751</v>
      </c>
      <c r="AG2561" t="s">
        <v>756</v>
      </c>
      <c r="AH2561" t="s">
        <v>756</v>
      </c>
      <c r="AI2561" t="str">
        <f t="shared" si="3625"/>
        <v>o</v>
      </c>
      <c r="AJ2561" t="str">
        <f t="shared" si="3626"/>
        <v/>
      </c>
      <c r="AK2561" t="str">
        <f t="shared" si="3627"/>
        <v/>
      </c>
      <c r="AL2561" t="str">
        <f t="shared" si="3628"/>
        <v/>
      </c>
      <c r="AM2561" t="str">
        <f t="shared" si="3629"/>
        <v/>
      </c>
      <c r="AN2561" t="str">
        <f t="shared" si="3630"/>
        <v>Home</v>
      </c>
      <c r="AO2561" t="str">
        <f t="shared" si="3631"/>
        <v>h</v>
      </c>
      <c r="AP2561" t="str">
        <f t="shared" si="3632"/>
        <v/>
      </c>
      <c r="AQ2561" t="str">
        <f t="shared" si="3633"/>
        <v/>
      </c>
      <c r="AR2561" t="str">
        <f t="shared" si="3634"/>
        <v>Home</v>
      </c>
      <c r="AS2561" t="str">
        <f t="shared" si="3635"/>
        <v>h</v>
      </c>
      <c r="AT2561" t="str">
        <f t="shared" si="3636"/>
        <v>Defensive</v>
      </c>
      <c r="AU2561" t="str">
        <f t="shared" si="3637"/>
        <v/>
      </c>
      <c r="AV2561" t="str">
        <f t="shared" si="3638"/>
        <v/>
      </c>
      <c r="AW2561" t="str" cm="1">
        <f t="array" ref="AW2561">IFERROR(IF(O2561&lt;&gt;"",O2561,IF(OR($S2561="",$T2561=""),"",IF(O2561&lt;&gt;"",O2561,IF($T2561&lt;&gt;"",_xlfn._xlws.FILTER(O:O,($BU:$BU=$BU2561)*($I:$I=$I2561)*($T:$T=$T2561)*($S:$S=_xlfn.MINIFS($S:$S,$T:$T,"="&amp;$T2561)),"")))))&amp;"",IF(O2561="","",""))&amp;""</f>
        <v>OffensivePlay_Zone-PuckRetreivalPass</v>
      </c>
      <c r="AX2561" t="str" cm="1">
        <f t="array" ref="AX2561">IFERROR(IF(P2561&lt;&gt;"",P2561,IF(OR($S2561="",$T2561=""),"",IF($T2561&lt;&gt;"",_xlfn._xlws.FILTER(P:P,($BU:$BU=$BU2561)*($I:$I=$I2561)*($T:$T=$T2561)*($S:$S=_xlfn.MINIFS($S:$S,$T:$T,"="&amp;$T2561)),""))))&amp;"",IF(P2561="","",""))&amp;""</f>
        <v/>
      </c>
      <c r="AY2561" t="str" cm="1">
        <f t="array" ref="AY2561">IFERROR(IF(Q2561&lt;&gt;"",Q2561,IF(OR($S2561="",$T2561=""),"",IF($T2561&lt;&gt;"",_xlfn._xlws.FILTER(Q:Q,($BU:$BU=$BU2561)*($I:$I=$I2561)*($T:$T=$T2561)*($S:$S=_xlfn.MINIFS($S:$S,$T:$T,"="&amp;$T2561)),""))))&amp;"",IF(Q2561="","",""))&amp;""</f>
        <v>u</v>
      </c>
      <c r="AZ2561" t="str" cm="1">
        <f t="array" ref="AZ2561">IFERROR(IF(R2561&lt;&gt;"",R2561,IF(OR($S2561="",$T2561=""),"",IF($T2561&lt;&gt;"",_xlfn._xlws.FILTER(R:R,($BU:$BU=$BU2561)*($I:$I=$I2561)*($T:$T=$T2561)*($S:$S=_xlfn.MINIFS($S:$S,$T:$T,"="&amp;$T2561)),""))))&amp;"",IF(R2561="","",""))&amp;""</f>
        <v>1</v>
      </c>
      <c r="BA2561" s="6">
        <f t="shared" si="3639"/>
        <v>222</v>
      </c>
      <c r="BB2561">
        <f t="shared" ref="BB2561:BD2561" si="3711">BB2560</f>
        <v>18987</v>
      </c>
      <c r="BC2561" t="str">
        <f t="shared" si="3711"/>
        <v>Velodrome</v>
      </c>
      <c r="BD2561" t="str">
        <f t="shared" si="3711"/>
        <v>Outlaws</v>
      </c>
      <c r="BE2561" t="s">
        <v>10</v>
      </c>
      <c r="BF2561" t="s">
        <v>175</v>
      </c>
      <c r="BI2561" cm="1">
        <f t="array" ref="BI2561">IFERROR(_xlfn._xlws.FILTER(shifts!A:A,(shifts!B:B=events!AD2561)*(shifts!AG:AG&gt;=events!BK2561)*(shifts!AH:AH&lt;=events!BL2561)),BI2560)</f>
        <v>89</v>
      </c>
      <c r="BJ2561" s="15">
        <f t="shared" si="3641"/>
        <v>0</v>
      </c>
      <c r="BK2561">
        <f t="shared" si="3642"/>
        <v>649</v>
      </c>
      <c r="BL2561">
        <f t="shared" si="3643"/>
        <v>649</v>
      </c>
      <c r="BM2561" s="15">
        <f>SUMIFS(BJ$2:BJ2561,K$2:K2561,"=Intermission")+SUMIFS(BJ$2:BJ2561,K$2:K2561,"=Timeout")</f>
        <v>143</v>
      </c>
      <c r="BN2561">
        <f t="shared" si="3644"/>
        <v>2303</v>
      </c>
      <c r="BO2561" s="19">
        <f t="shared" si="3645"/>
        <v>2734</v>
      </c>
      <c r="BP2561">
        <f t="shared" si="3646"/>
        <v>2729</v>
      </c>
      <c r="BQ2561" s="17">
        <f t="shared" si="3647"/>
        <v>2734</v>
      </c>
      <c r="BR2561" t="str">
        <f t="shared" si="3648"/>
        <v>opp_team_player_1</v>
      </c>
      <c r="BS2561">
        <f>COUNTIFS(S$3:S2561,"="&amp;S2561,AI$3:AI2561,"="&amp;AI2561)</f>
        <v>1</v>
      </c>
      <c r="BT2561" t="str">
        <f>IFERROR(VLOOKUP(BB2561&amp;BU2561&amp;X2561,game_rosters!U:W,3,FALSE),"")</f>
        <v>P100185</v>
      </c>
      <c r="BU2561" t="str">
        <f t="shared" si="3649"/>
        <v>Outlaws</v>
      </c>
    </row>
    <row r="2562" spans="1:73" x14ac:dyDescent="0.2">
      <c r="A2562">
        <f t="shared" si="3624"/>
        <v>1</v>
      </c>
      <c r="I2562" s="44">
        <v>55</v>
      </c>
      <c r="K2562" t="s">
        <v>11</v>
      </c>
      <c r="L2562" t="s">
        <v>187</v>
      </c>
      <c r="M2562" t="s">
        <v>41</v>
      </c>
      <c r="S2562">
        <v>1324</v>
      </c>
      <c r="T2562">
        <v>202</v>
      </c>
      <c r="W2562" t="s">
        <v>735</v>
      </c>
      <c r="X2562">
        <v>55</v>
      </c>
      <c r="Z2562">
        <v>1</v>
      </c>
      <c r="AA2562">
        <f t="shared" si="3673"/>
        <v>2324</v>
      </c>
      <c r="AB2562">
        <f t="shared" si="3674"/>
        <v>9202</v>
      </c>
      <c r="AC2562">
        <f t="shared" ref="AC2562:AC2625" si="3712">IF(AB2562&lt;&gt;"",AB2562,S2562+1000)</f>
        <v>9202</v>
      </c>
      <c r="AD2562" s="6">
        <v>3</v>
      </c>
      <c r="AE2562" t="s">
        <v>911</v>
      </c>
      <c r="AF2562" t="s">
        <v>751</v>
      </c>
      <c r="AG2562" t="s">
        <v>756</v>
      </c>
      <c r="AH2562" t="s">
        <v>756</v>
      </c>
      <c r="AI2562" t="str">
        <f t="shared" si="3625"/>
        <v>e</v>
      </c>
      <c r="AJ2562" t="str">
        <f t="shared" si="3626"/>
        <v/>
      </c>
      <c r="AK2562" t="str">
        <f t="shared" si="3627"/>
        <v/>
      </c>
      <c r="AL2562" t="str">
        <f t="shared" si="3628"/>
        <v/>
      </c>
      <c r="AM2562" t="str">
        <f t="shared" si="3629"/>
        <v/>
      </c>
      <c r="AN2562" t="str">
        <f t="shared" si="3630"/>
        <v>Home</v>
      </c>
      <c r="AO2562" t="str">
        <f t="shared" si="3631"/>
        <v>h</v>
      </c>
      <c r="AP2562" t="str">
        <f t="shared" si="3632"/>
        <v/>
      </c>
      <c r="AQ2562" t="str">
        <f t="shared" si="3633"/>
        <v/>
      </c>
      <c r="AR2562" t="str">
        <f t="shared" si="3634"/>
        <v>Home</v>
      </c>
      <c r="AS2562" t="str">
        <f t="shared" si="3635"/>
        <v>h</v>
      </c>
      <c r="AT2562" t="str">
        <f t="shared" si="3636"/>
        <v/>
      </c>
      <c r="AU2562" t="str">
        <f t="shared" si="3637"/>
        <v/>
      </c>
      <c r="AV2562" t="str">
        <f t="shared" si="3638"/>
        <v/>
      </c>
      <c r="AW2562" t="str" cm="1">
        <f t="array" ref="AW2562">IFERROR(IF(O2562&lt;&gt;"",O2562,IF(OR($S2562="",$T2562=""),"",IF(O2562&lt;&gt;"",O2562,IF($T2562&lt;&gt;"",_xlfn._xlws.FILTER(O:O,($BU:$BU=$BU2562)*($I:$I=$I2562)*($T:$T=$T2562)*($S:$S=_xlfn.MINIFS($S:$S,$T:$T,"="&amp;$T2562)),"")))))&amp;"",IF(O2562="","",""))&amp;""</f>
        <v>Defensive_PlayZone-PuckRecoveryPass</v>
      </c>
      <c r="AX2562" t="str" cm="1">
        <f t="array" ref="AX2562">IFERROR(IF(P2562&lt;&gt;"",P2562,IF(OR($S2562="",$T2562=""),"",IF($T2562&lt;&gt;"",_xlfn._xlws.FILTER(P:P,($BU:$BU=$BU2562)*($I:$I=$I2562)*($T:$T=$T2562)*($S:$S=_xlfn.MINIFS($S:$S,$T:$T,"="&amp;$T2562)),""))))&amp;"",IF(P2562="","",""))&amp;""</f>
        <v/>
      </c>
      <c r="AY2562" t="str" cm="1">
        <f t="array" ref="AY2562">IFERROR(IF(Q2562&lt;&gt;"",Q2562,IF(OR($S2562="",$T2562=""),"",IF($T2562&lt;&gt;"",_xlfn._xlws.FILTER(Q:Q,($BU:$BU=$BU2562)*($I:$I=$I2562)*($T:$T=$T2562)*($S:$S=_xlfn.MINIFS($S:$S,$T:$T,"="&amp;$T2562)),""))))&amp;"",IF(Q2562="","",""))&amp;""</f>
        <v>u</v>
      </c>
      <c r="AZ2562" t="str" cm="1">
        <f t="array" ref="AZ2562">IFERROR(IF(R2562&lt;&gt;"",R2562,IF(OR($S2562="",$T2562=""),"",IF($T2562&lt;&gt;"",_xlfn._xlws.FILTER(R:R,($BU:$BU=$BU2562)*($I:$I=$I2562)*($T:$T=$T2562)*($S:$S=_xlfn.MINIFS($S:$S,$T:$T,"="&amp;$T2562)),""))))&amp;"",IF(R2562="","",""))&amp;""</f>
        <v>1</v>
      </c>
      <c r="BA2562" s="6">
        <f t="shared" si="3639"/>
        <v>222</v>
      </c>
      <c r="BB2562">
        <f t="shared" ref="BB2562:BD2562" si="3713">BB2561</f>
        <v>18987</v>
      </c>
      <c r="BC2562" t="str">
        <f t="shared" si="3713"/>
        <v>Velodrome</v>
      </c>
      <c r="BD2562" t="str">
        <f t="shared" si="3713"/>
        <v>Outlaws</v>
      </c>
      <c r="BE2562" t="s">
        <v>11</v>
      </c>
      <c r="BF2562" t="s">
        <v>187</v>
      </c>
      <c r="BI2562" cm="1">
        <f t="array" ref="BI2562">IFERROR(_xlfn._xlws.FILTER(shifts!A:A,(shifts!B:B=events!AD2562)*(shifts!AG:AG&gt;=events!BK2562)*(shifts!AH:AH&lt;=events!BL2562)),BI2561)</f>
        <v>89</v>
      </c>
      <c r="BJ2562" s="15">
        <f t="shared" si="3641"/>
        <v>0</v>
      </c>
      <c r="BK2562">
        <f t="shared" si="3642"/>
        <v>649</v>
      </c>
      <c r="BL2562">
        <f t="shared" si="3643"/>
        <v>649</v>
      </c>
      <c r="BM2562" s="15">
        <f>SUMIFS(BJ$2:BJ2562,K$2:K2562,"=Intermission")+SUMIFS(BJ$2:BJ2562,K$2:K2562,"=Timeout")</f>
        <v>143</v>
      </c>
      <c r="BN2562">
        <f t="shared" si="3644"/>
        <v>2303</v>
      </c>
      <c r="BO2562" s="19">
        <f t="shared" si="3645"/>
        <v>2734</v>
      </c>
      <c r="BP2562">
        <f t="shared" si="3646"/>
        <v>2729</v>
      </c>
      <c r="BQ2562" s="17">
        <f t="shared" si="3647"/>
        <v>2734</v>
      </c>
      <c r="BR2562" t="str">
        <f t="shared" si="3648"/>
        <v>event_team_player_1</v>
      </c>
      <c r="BS2562">
        <f>COUNTIFS(S$3:S2562,"="&amp;S2562,AI$3:AI2562,"="&amp;AI2562)</f>
        <v>1</v>
      </c>
      <c r="BT2562" t="str">
        <f>IFERROR(VLOOKUP(BB2562&amp;BU2562&amp;X2562,game_rosters!U:W,3,FALSE),"")</f>
        <v>P100064</v>
      </c>
      <c r="BU2562" t="str">
        <f t="shared" si="3649"/>
        <v>Velodrome</v>
      </c>
    </row>
    <row r="2563" spans="1:73" x14ac:dyDescent="0.2">
      <c r="A2563">
        <f t="shared" si="3624"/>
        <v>1</v>
      </c>
      <c r="I2563" s="44">
        <v>55</v>
      </c>
      <c r="K2563" t="s">
        <v>241</v>
      </c>
      <c r="S2563">
        <v>1324</v>
      </c>
      <c r="T2563">
        <v>202</v>
      </c>
      <c r="W2563" t="s">
        <v>735</v>
      </c>
      <c r="X2563">
        <v>55</v>
      </c>
      <c r="Z2563">
        <v>1</v>
      </c>
      <c r="AA2563">
        <f t="shared" si="3673"/>
        <v>2324</v>
      </c>
      <c r="AB2563">
        <f t="shared" si="3674"/>
        <v>9202</v>
      </c>
      <c r="AC2563">
        <f t="shared" si="3712"/>
        <v>9202</v>
      </c>
      <c r="AD2563" s="6">
        <v>3</v>
      </c>
      <c r="AE2563" t="s">
        <v>911</v>
      </c>
      <c r="AF2563" t="s">
        <v>751</v>
      </c>
      <c r="AG2563" t="s">
        <v>911</v>
      </c>
      <c r="AH2563" t="s">
        <v>911</v>
      </c>
      <c r="AI2563" t="str">
        <f t="shared" si="3625"/>
        <v>e</v>
      </c>
      <c r="AJ2563" t="str">
        <f t="shared" si="3626"/>
        <v/>
      </c>
      <c r="AK2563" t="str">
        <f t="shared" si="3627"/>
        <v/>
      </c>
      <c r="AL2563" t="str">
        <f t="shared" si="3628"/>
        <v/>
      </c>
      <c r="AM2563" t="str">
        <f t="shared" si="3629"/>
        <v/>
      </c>
      <c r="AN2563" t="str">
        <f t="shared" si="3630"/>
        <v>Home</v>
      </c>
      <c r="AO2563" t="str">
        <f t="shared" si="3631"/>
        <v>h</v>
      </c>
      <c r="AP2563" t="str">
        <f t="shared" si="3632"/>
        <v/>
      </c>
      <c r="AQ2563" t="str">
        <f t="shared" si="3633"/>
        <v/>
      </c>
      <c r="AR2563" t="str">
        <f t="shared" si="3634"/>
        <v>Home</v>
      </c>
      <c r="AS2563" t="str">
        <f t="shared" si="3635"/>
        <v>h</v>
      </c>
      <c r="AT2563" t="str">
        <f t="shared" si="3636"/>
        <v/>
      </c>
      <c r="AU2563" t="str">
        <f t="shared" si="3637"/>
        <v/>
      </c>
      <c r="AV2563" t="str">
        <f t="shared" si="3638"/>
        <v/>
      </c>
      <c r="AW2563" t="str" cm="1">
        <f t="array" ref="AW2563">IFERROR(IF(O2563&lt;&gt;"",O2563,IF(OR($S2563="",$T2563=""),"",IF(O2563&lt;&gt;"",O2563,IF($T2563&lt;&gt;"",_xlfn._xlws.FILTER(O:O,($BU:$BU=$BU2563)*($I:$I=$I2563)*($T:$T=$T2563)*($S:$S=_xlfn.MINIFS($S:$S,$T:$T,"="&amp;$T2563)),"")))))&amp;"",IF(O2563="","",""))&amp;""</f>
        <v>Defensive_PlayZone-PuckRecoveryPass</v>
      </c>
      <c r="AX2563" t="str" cm="1">
        <f t="array" ref="AX2563">IFERROR(IF(P2563&lt;&gt;"",P2563,IF(OR($S2563="",$T2563=""),"",IF($T2563&lt;&gt;"",_xlfn._xlws.FILTER(P:P,($BU:$BU=$BU2563)*($I:$I=$I2563)*($T:$T=$T2563)*($S:$S=_xlfn.MINIFS($S:$S,$T:$T,"="&amp;$T2563)),""))))&amp;"",IF(P2563="","",""))&amp;""</f>
        <v/>
      </c>
      <c r="AY2563" t="str" cm="1">
        <f t="array" ref="AY2563">IFERROR(IF(Q2563&lt;&gt;"",Q2563,IF(OR($S2563="",$T2563=""),"",IF($T2563&lt;&gt;"",_xlfn._xlws.FILTER(Q:Q,($BU:$BU=$BU2563)*($I:$I=$I2563)*($T:$T=$T2563)*($S:$S=_xlfn.MINIFS($S:$S,$T:$T,"="&amp;$T2563)),""))))&amp;"",IF(Q2563="","",""))&amp;""</f>
        <v>u</v>
      </c>
      <c r="AZ2563" t="str" cm="1">
        <f t="array" ref="AZ2563">IFERROR(IF(R2563&lt;&gt;"",R2563,IF(OR($S2563="",$T2563=""),"",IF($T2563&lt;&gt;"",_xlfn._xlws.FILTER(R:R,($BU:$BU=$BU2563)*($I:$I=$I2563)*($T:$T=$T2563)*($S:$S=_xlfn.MINIFS($S:$S,$T:$T,"="&amp;$T2563)),""))))&amp;"",IF(R2563="","",""))&amp;""</f>
        <v>1</v>
      </c>
      <c r="BA2563" s="6">
        <f t="shared" si="3639"/>
        <v>222</v>
      </c>
      <c r="BB2563">
        <f t="shared" ref="BB2563:BD2563" si="3714">BB2562</f>
        <v>18987</v>
      </c>
      <c r="BC2563" t="str">
        <f t="shared" si="3714"/>
        <v>Velodrome</v>
      </c>
      <c r="BD2563" t="str">
        <f t="shared" si="3714"/>
        <v>Outlaws</v>
      </c>
      <c r="BE2563" t="s">
        <v>241</v>
      </c>
      <c r="BF2563" t="s">
        <v>187</v>
      </c>
      <c r="BI2563" cm="1">
        <f t="array" ref="BI2563">IFERROR(_xlfn._xlws.FILTER(shifts!A:A,(shifts!B:B=events!AD2563)*(shifts!AG:AG&gt;=events!BK2563)*(shifts!AH:AH&lt;=events!BL2563)),BI2562)</f>
        <v>89</v>
      </c>
      <c r="BJ2563" s="15">
        <f t="shared" si="3641"/>
        <v>39</v>
      </c>
      <c r="BK2563">
        <f t="shared" si="3642"/>
        <v>649</v>
      </c>
      <c r="BL2563">
        <f t="shared" si="3643"/>
        <v>610</v>
      </c>
      <c r="BM2563" s="15">
        <f>SUMIFS(BJ$2:BJ2563,K$2:K2563,"=Intermission")+SUMIFS(BJ$2:BJ2563,K$2:K2563,"=Timeout")</f>
        <v>143</v>
      </c>
      <c r="BN2563">
        <f t="shared" si="3644"/>
        <v>2303</v>
      </c>
      <c r="BO2563" s="19">
        <f t="shared" si="3645"/>
        <v>2734</v>
      </c>
      <c r="BP2563">
        <f t="shared" si="3646"/>
        <v>2729</v>
      </c>
      <c r="BQ2563" s="17">
        <f t="shared" si="3647"/>
        <v>2773</v>
      </c>
      <c r="BR2563" t="str">
        <f t="shared" si="3648"/>
        <v>event_team_player_2</v>
      </c>
      <c r="BS2563">
        <f>COUNTIFS(S$3:S2563,"="&amp;S2563,AI$3:AI2563,"="&amp;AI2563)</f>
        <v>2</v>
      </c>
      <c r="BT2563" t="str">
        <f>IFERROR(VLOOKUP(BB2563&amp;BU2563&amp;X2563,game_rosters!U:W,3,FALSE),"")</f>
        <v>P100064</v>
      </c>
      <c r="BU2563" t="str">
        <f t="shared" si="3649"/>
        <v>Velodrome</v>
      </c>
    </row>
    <row r="2564" spans="1:73" x14ac:dyDescent="0.2">
      <c r="A2564">
        <f t="shared" si="3624"/>
        <v>1</v>
      </c>
      <c r="I2564" s="44">
        <v>70</v>
      </c>
      <c r="K2564" t="s">
        <v>5</v>
      </c>
      <c r="L2564" t="s">
        <v>180</v>
      </c>
      <c r="S2564">
        <v>1325</v>
      </c>
      <c r="W2564" t="s">
        <v>735</v>
      </c>
      <c r="X2564">
        <v>70</v>
      </c>
      <c r="Z2564">
        <v>1</v>
      </c>
      <c r="AA2564">
        <f t="shared" si="3673"/>
        <v>2325</v>
      </c>
      <c r="AB2564" t="str">
        <f t="shared" si="3674"/>
        <v/>
      </c>
      <c r="AC2564">
        <f t="shared" si="3712"/>
        <v>2325</v>
      </c>
      <c r="AD2564" s="6">
        <v>3</v>
      </c>
      <c r="AE2564" t="s">
        <v>911</v>
      </c>
      <c r="AF2564" t="s">
        <v>911</v>
      </c>
      <c r="AG2564" t="s">
        <v>756</v>
      </c>
      <c r="AH2564" t="s">
        <v>756</v>
      </c>
      <c r="AI2564" t="str">
        <f t="shared" si="3625"/>
        <v>e</v>
      </c>
      <c r="AJ2564" t="str">
        <f t="shared" si="3626"/>
        <v/>
      </c>
      <c r="AK2564" t="str">
        <f t="shared" si="3627"/>
        <v/>
      </c>
      <c r="AL2564" t="str">
        <f t="shared" si="3628"/>
        <v/>
      </c>
      <c r="AM2564" t="str">
        <f t="shared" si="3629"/>
        <v/>
      </c>
      <c r="AN2564" t="str">
        <f t="shared" si="3630"/>
        <v>Home</v>
      </c>
      <c r="AO2564" t="str">
        <f t="shared" si="3631"/>
        <v>h</v>
      </c>
      <c r="AP2564" t="str">
        <f t="shared" si="3632"/>
        <v/>
      </c>
      <c r="AQ2564" t="str">
        <f t="shared" si="3633"/>
        <v/>
      </c>
      <c r="AR2564" t="str">
        <f t="shared" si="3634"/>
        <v>Home</v>
      </c>
      <c r="AS2564" t="str">
        <f t="shared" si="3635"/>
        <v>h</v>
      </c>
      <c r="AT2564" t="str">
        <f t="shared" si="3636"/>
        <v>Offensive</v>
      </c>
      <c r="AU2564" t="str">
        <f t="shared" si="3637"/>
        <v/>
      </c>
      <c r="AV2564" t="str">
        <f t="shared" si="3638"/>
        <v/>
      </c>
      <c r="AW2564" t="str" cm="1">
        <f t="array" ref="AW2564">IFERROR(IF(O2564&lt;&gt;"",O2564,IF(OR($S2564="",$T2564=""),"",IF(O2564&lt;&gt;"",O2564,IF($T2564&lt;&gt;"",_xlfn._xlws.FILTER(O:O,($BU:$BU=$BU2564)*($I:$I=$I2564)*($T:$T=$T2564)*($S:$S=_xlfn.MINIFS($S:$S,$T:$T,"="&amp;$T2564)),"")))))&amp;"",IF(O2564="","",""))&amp;""</f>
        <v/>
      </c>
      <c r="AX2564" t="str" cm="1">
        <f t="array" ref="AX2564">IFERROR(IF(P2564&lt;&gt;"",P2564,IF(OR($S2564="",$T2564=""),"",IF($T2564&lt;&gt;"",_xlfn._xlws.FILTER(P:P,($BU:$BU=$BU2564)*($I:$I=$I2564)*($T:$T=$T2564)*($S:$S=_xlfn.MINIFS($S:$S,$T:$T,"="&amp;$T2564)),""))))&amp;"",IF(P2564="","",""))&amp;""</f>
        <v/>
      </c>
      <c r="AY2564" t="str" cm="1">
        <f t="array" ref="AY2564">IFERROR(IF(Q2564&lt;&gt;"",Q2564,IF(OR($S2564="",$T2564=""),"",IF($T2564&lt;&gt;"",_xlfn._xlws.FILTER(Q:Q,($BU:$BU=$BU2564)*($I:$I=$I2564)*($T:$T=$T2564)*($S:$S=_xlfn.MINIFS($S:$S,$T:$T,"="&amp;$T2564)),""))))&amp;"",IF(Q2564="","",""))&amp;""</f>
        <v/>
      </c>
      <c r="AZ2564" t="str" cm="1">
        <f t="array" ref="AZ2564">IFERROR(IF(R2564&lt;&gt;"",R2564,IF(OR($S2564="",$T2564=""),"",IF($T2564&lt;&gt;"",_xlfn._xlws.FILTER(R:R,($BU:$BU=$BU2564)*($I:$I=$I2564)*($T:$T=$T2564)*($S:$S=_xlfn.MINIFS($S:$S,$T:$T,"="&amp;$T2564)),""))))&amp;"",IF(R2564="","",""))&amp;""</f>
        <v/>
      </c>
      <c r="BA2564" s="6">
        <f t="shared" si="3639"/>
        <v>222</v>
      </c>
      <c r="BB2564">
        <f t="shared" ref="BB2564:BD2564" si="3715">BB2563</f>
        <v>18987</v>
      </c>
      <c r="BC2564" t="str">
        <f t="shared" si="3715"/>
        <v>Velodrome</v>
      </c>
      <c r="BD2564" t="str">
        <f t="shared" si="3715"/>
        <v>Outlaws</v>
      </c>
      <c r="BE2564" t="s">
        <v>5</v>
      </c>
      <c r="BF2564" t="s">
        <v>180</v>
      </c>
      <c r="BI2564" cm="1">
        <f t="array" ref="BI2564">IFERROR(_xlfn._xlws.FILTER(shifts!A:A,(shifts!B:B=events!AD2564)*(shifts!AG:AG&gt;=events!BK2564)*(shifts!AH:AH&lt;=events!BL2564)),BI2563)</f>
        <v>90</v>
      </c>
      <c r="BJ2564" s="15">
        <f t="shared" si="3641"/>
        <v>0</v>
      </c>
      <c r="BK2564">
        <f t="shared" si="3642"/>
        <v>610</v>
      </c>
      <c r="BL2564">
        <f t="shared" si="3643"/>
        <v>610</v>
      </c>
      <c r="BM2564" s="15">
        <f>SUMIFS(BJ$2:BJ2564,K$2:K2564,"=Intermission")+SUMIFS(BJ$2:BJ2564,K$2:K2564,"=Timeout")</f>
        <v>143</v>
      </c>
      <c r="BN2564">
        <f t="shared" si="3644"/>
        <v>2303</v>
      </c>
      <c r="BO2564" s="19">
        <f t="shared" si="3645"/>
        <v>2773</v>
      </c>
      <c r="BP2564">
        <f t="shared" si="3646"/>
        <v>2768</v>
      </c>
      <c r="BQ2564" s="17">
        <f t="shared" si="3647"/>
        <v>2773</v>
      </c>
      <c r="BR2564" t="str">
        <f t="shared" si="3648"/>
        <v>event_team_player_1</v>
      </c>
      <c r="BS2564">
        <f>COUNTIFS(S$3:S2564,"="&amp;S2564,AI$3:AI2564,"="&amp;AI2564)</f>
        <v>1</v>
      </c>
      <c r="BT2564" t="str">
        <f>IFERROR(VLOOKUP(BB2564&amp;BU2564&amp;X2564,game_rosters!U:W,3,FALSE),"")</f>
        <v>P100001</v>
      </c>
      <c r="BU2564" t="str">
        <f t="shared" si="3649"/>
        <v>Velodrome</v>
      </c>
    </row>
    <row r="2565" spans="1:73" x14ac:dyDescent="0.2">
      <c r="A2565" t="str">
        <f t="shared" ref="A2565:A2628" si="3716">IF(K2565&lt;&gt;"",1,IF(D2565="x","x",""))</f>
        <v/>
      </c>
      <c r="I2565" s="44">
        <v>22</v>
      </c>
      <c r="S2565">
        <v>1325</v>
      </c>
      <c r="X2565">
        <v>22</v>
      </c>
      <c r="Z2565">
        <v>1</v>
      </c>
      <c r="AA2565">
        <f t="shared" si="3673"/>
        <v>2325</v>
      </c>
      <c r="AB2565" t="str">
        <f t="shared" si="3674"/>
        <v/>
      </c>
      <c r="AC2565">
        <f t="shared" si="3712"/>
        <v>2325</v>
      </c>
      <c r="AD2565" s="6">
        <v>3</v>
      </c>
      <c r="AE2565" t="s">
        <v>911</v>
      </c>
      <c r="AF2565" t="s">
        <v>911</v>
      </c>
      <c r="AG2565" t="s">
        <v>756</v>
      </c>
      <c r="AH2565" t="s">
        <v>756</v>
      </c>
      <c r="AI2565" t="str">
        <f t="shared" ref="AI2565:AI2628" si="3717">IF(Z2565="x","",IF(Z2565=1,"e","o"))</f>
        <v>e</v>
      </c>
      <c r="AJ2565" t="str">
        <f t="shared" ref="AJ2565:AJ2628" si="3718">IF($J2565&lt;&gt;"",$J2565,IF($AC2565=$AC2564,AJ2564,""))</f>
        <v/>
      </c>
      <c r="AK2565" t="str">
        <f t="shared" ref="AK2565:AK2628" si="3719">IF($J2565&lt;&gt;"",$J2565,IF($AC2565=$AC2564,AK2564,""))</f>
        <v/>
      </c>
      <c r="AL2565" t="str">
        <f t="shared" ref="AL2565:AL2628" si="3720">IF($W2565="","",IF($AJ2565="","",IF($W2565="h",$AJ2565,IF($AJ2565="n","n",IF(AND($W2565="a",$AJ2565="d"),"o",IF(AND($W2565="a",$AJ2565="o"),"d"))))))</f>
        <v/>
      </c>
      <c r="AM2565" t="str">
        <f t="shared" ref="AM2565:AM2628" si="3721">IF($W2565="","",IF(J2565="","",IF(AL2565="n","n",IF(AL2565="d","o",IF(AL2565="o","d","")))))</f>
        <v/>
      </c>
      <c r="AN2565" t="str">
        <f t="shared" ref="AN2565:AN2628" si="3722">IF(AO2565="H","Home",IF(AO2565="A","Away",""))</f>
        <v>Home</v>
      </c>
      <c r="AO2565" t="str">
        <f t="shared" ref="AO2565:AO2628" si="3723">IF($W2565&lt;&gt;"",$W2565,IF($AC2565=$AC2564,AO2564,""))</f>
        <v>h</v>
      </c>
      <c r="AP2565" t="str">
        <f t="shared" ref="AP2565:AP2628" si="3724">IF(AL2565&lt;&gt;"",AL2565,IF($AC2565=$AC2564,AP2564,""))</f>
        <v/>
      </c>
      <c r="AQ2565" t="str">
        <f t="shared" ref="AQ2565:AQ2628" si="3725">IF(AM2565&lt;&gt;"",AM2565,IF($AC2565=$AC2564,AQ2564,""))</f>
        <v/>
      </c>
      <c r="AR2565" t="str">
        <f t="shared" ref="AR2565:AR2628" si="3726">IF(AN2565&lt;&gt;"",AN2565,IF($AC2565=$AC2564,AR2564,""))</f>
        <v>Home</v>
      </c>
      <c r="AS2565" t="str">
        <f t="shared" ref="AS2565:AS2628" si="3727">IF(AO2565&lt;&gt;"",AO2565,IF($AC2565=$AC2564,AS2564,""))</f>
        <v>h</v>
      </c>
      <c r="AT2565" t="str">
        <f t="shared" ref="AT2565:AT2628" si="3728">IF(AND(AI2565="e",OR(BE2565="Save",BF2565="Turnover_Takeaway",BF2565="Play_Defensive")),"Defensive",IF(AND(AI2565="o",OR(BE2565="Save",BF2565="Turnover_Takeaway",BF2565="Play_Defensive")),"Offensive",IF(OR(BE2565="Deadice",BE2565="Stoppage",BE2565="Intermission"),"",IF(AI2565="e","Offensive",IF(AI2565="o","Defensive","")))))</f>
        <v>Offensive</v>
      </c>
      <c r="AU2565" t="str">
        <f t="shared" ref="AU2565:AU2628" si="3729">IF(U2565&lt;&gt;"",U2565+5000,"")</f>
        <v/>
      </c>
      <c r="AV2565" t="str">
        <f t="shared" ref="AV2565:AV2628" si="3730">IF(V2565&lt;&gt;"",V2565+6000,"")</f>
        <v/>
      </c>
      <c r="AW2565" t="str" cm="1">
        <f t="array" ref="AW2565">IFERROR(IF(O2565&lt;&gt;"",O2565,IF(OR($S2565="",$T2565=""),"",IF(O2565&lt;&gt;"",O2565,IF($T2565&lt;&gt;"",_xlfn._xlws.FILTER(O:O,($BU:$BU=$BU2565)*($I:$I=$I2565)*($T:$T=$T2565)*($S:$S=_xlfn.MINIFS($S:$S,$T:$T,"="&amp;$T2565)),"")))))&amp;"",IF(O2565="","",""))&amp;""</f>
        <v/>
      </c>
      <c r="AX2565" t="str" cm="1">
        <f t="array" ref="AX2565">IFERROR(IF(P2565&lt;&gt;"",P2565,IF(OR($S2565="",$T2565=""),"",IF($T2565&lt;&gt;"",_xlfn._xlws.FILTER(P:P,($BU:$BU=$BU2565)*($I:$I=$I2565)*($T:$T=$T2565)*($S:$S=_xlfn.MINIFS($S:$S,$T:$T,"="&amp;$T2565)),""))))&amp;"",IF(P2565="","",""))&amp;""</f>
        <v/>
      </c>
      <c r="AY2565" t="str" cm="1">
        <f t="array" ref="AY2565">IFERROR(IF(Q2565&lt;&gt;"",Q2565,IF(OR($S2565="",$T2565=""),"",IF($T2565&lt;&gt;"",_xlfn._xlws.FILTER(Q:Q,($BU:$BU=$BU2565)*($I:$I=$I2565)*($T:$T=$T2565)*($S:$S=_xlfn.MINIFS($S:$S,$T:$T,"="&amp;$T2565)),""))))&amp;"",IF(Q2565="","",""))&amp;""</f>
        <v/>
      </c>
      <c r="AZ2565" t="str" cm="1">
        <f t="array" ref="AZ2565">IFERROR(IF(R2565&lt;&gt;"",R2565,IF(OR($S2565="",$T2565=""),"",IF($T2565&lt;&gt;"",_xlfn._xlws.FILTER(R:R,($BU:$BU=$BU2565)*($I:$I=$I2565)*($T:$T=$T2565)*($S:$S=_xlfn.MINIFS($S:$S,$T:$T,"="&amp;$T2565)),""))))&amp;"",IF(R2565="","",""))&amp;""</f>
        <v/>
      </c>
      <c r="BA2565" s="6">
        <f t="shared" ref="BA2565:BA2628" si="3731">IF(OR(L2565="Zone_Entry",L2565="Zone_Exit"),BA2564+1,BA2564)</f>
        <v>222</v>
      </c>
      <c r="BB2565">
        <f t="shared" ref="BB2565:BD2565" si="3732">BB2564</f>
        <v>18987</v>
      </c>
      <c r="BC2565" t="str">
        <f t="shared" si="3732"/>
        <v>Velodrome</v>
      </c>
      <c r="BD2565" t="str">
        <f t="shared" si="3732"/>
        <v>Outlaws</v>
      </c>
      <c r="BE2565" t="s">
        <v>5</v>
      </c>
      <c r="BF2565" t="s">
        <v>180</v>
      </c>
      <c r="BI2565" cm="1">
        <f t="array" ref="BI2565">IFERROR(_xlfn._xlws.FILTER(shifts!A:A,(shifts!B:B=events!AD2565)*(shifts!AG:AG&gt;=events!BK2565)*(shifts!AH:AH&lt;=events!BL2565)),BI2564)</f>
        <v>90</v>
      </c>
      <c r="BJ2565" s="15">
        <f t="shared" ref="BJ2565:BJ2628" si="3733">IF(AND(AG2565="",AH2565=""),0,((AE2565*60)+AF2565)-((AG2565*60)+AH2565))</f>
        <v>0</v>
      </c>
      <c r="BK2565">
        <f t="shared" ref="BK2565:BK2628" si="3734">(AE2565*60)+AF2565</f>
        <v>610</v>
      </c>
      <c r="BL2565">
        <f t="shared" ref="BL2565:BL2628" si="3735">IF(AND(AG2565="",AH2565=""),BK2565,((AG2565*60)+AH2565))</f>
        <v>610</v>
      </c>
      <c r="BM2565" s="15">
        <f>SUMIFS(BJ$2:BJ2565,K$2:K2565,"=Intermission")+SUMIFS(BJ$2:BJ2565,K$2:K2565,"=Timeout")</f>
        <v>143</v>
      </c>
      <c r="BN2565">
        <f t="shared" ref="BN2565:BN2628" si="3736">IF(AD2565=1,0,IF(AD2565=2,1080+BM2565,IF(AD2565=3,(1080*2)+BM2565,0)))</f>
        <v>2303</v>
      </c>
      <c r="BO2565" s="19">
        <f t="shared" ref="BO2565:BO2628" si="3737">IF(K2565="Intermission",BO2564,((1080)-((AE2565*60)+AF2565))+BN2565)</f>
        <v>2773</v>
      </c>
      <c r="BP2565">
        <f t="shared" ref="BP2565:BP2628" si="3738">IF(BO2565&lt;5,0,BO2565-5)</f>
        <v>2768</v>
      </c>
      <c r="BQ2565" s="17">
        <f t="shared" ref="BQ2565:BQ2628" si="3739">BP2565+BJ2565+5</f>
        <v>2773</v>
      </c>
      <c r="BR2565" t="str">
        <f t="shared" ref="BR2565:BR2628" si="3740">IF(AI2565="e","event_team_player_"&amp;BS2565,IF(AI2565="o","opp_team_player_"&amp;BS2565,""))</f>
        <v>event_team_player_2</v>
      </c>
      <c r="BS2565">
        <f>COUNTIFS(S$3:S2565,"="&amp;S2565,AI$3:AI2565,"="&amp;AI2565)</f>
        <v>2</v>
      </c>
      <c r="BT2565" t="str">
        <f>IFERROR(VLOOKUP(BB2565&amp;BU2565&amp;X2565,game_rosters!U:W,3,FALSE),"")</f>
        <v>P100108</v>
      </c>
      <c r="BU2565" t="str">
        <f t="shared" ref="BU2565:BU2628" si="3741">IF(AR2565="","",IF(AND(AR2565="Away",AI2565="e"),BD2565,IF(AND(AR2565="Home",AI2565="e"),BC2565,IF(AND(AR2565="Away",AI2565="o"),BC2565,IF(AND(AR2565="Home",AI2565="o"),BD2565)))))</f>
        <v>Velodrome</v>
      </c>
    </row>
    <row r="2566" spans="1:73" x14ac:dyDescent="0.2">
      <c r="A2566" t="str">
        <f t="shared" si="3716"/>
        <v/>
      </c>
      <c r="I2566" s="44">
        <v>3</v>
      </c>
      <c r="S2566">
        <v>1325</v>
      </c>
      <c r="X2566">
        <v>3</v>
      </c>
      <c r="AA2566">
        <f t="shared" si="3673"/>
        <v>2325</v>
      </c>
      <c r="AB2566" t="str">
        <f t="shared" si="3674"/>
        <v/>
      </c>
      <c r="AC2566">
        <f t="shared" si="3712"/>
        <v>2325</v>
      </c>
      <c r="AD2566" s="6">
        <v>3</v>
      </c>
      <c r="AE2566" t="s">
        <v>911</v>
      </c>
      <c r="AF2566" t="s">
        <v>911</v>
      </c>
      <c r="AG2566" t="s">
        <v>756</v>
      </c>
      <c r="AH2566" t="s">
        <v>756</v>
      </c>
      <c r="AI2566" t="str">
        <f t="shared" si="3717"/>
        <v>o</v>
      </c>
      <c r="AJ2566" t="str">
        <f t="shared" si="3718"/>
        <v/>
      </c>
      <c r="AK2566" t="str">
        <f t="shared" si="3719"/>
        <v/>
      </c>
      <c r="AL2566" t="str">
        <f t="shared" si="3720"/>
        <v/>
      </c>
      <c r="AM2566" t="str">
        <f t="shared" si="3721"/>
        <v/>
      </c>
      <c r="AN2566" t="str">
        <f t="shared" si="3722"/>
        <v>Home</v>
      </c>
      <c r="AO2566" t="str">
        <f t="shared" si="3723"/>
        <v>h</v>
      </c>
      <c r="AP2566" t="str">
        <f t="shared" si="3724"/>
        <v/>
      </c>
      <c r="AQ2566" t="str">
        <f t="shared" si="3725"/>
        <v/>
      </c>
      <c r="AR2566" t="str">
        <f t="shared" si="3726"/>
        <v>Home</v>
      </c>
      <c r="AS2566" t="str">
        <f t="shared" si="3727"/>
        <v>h</v>
      </c>
      <c r="AT2566" t="str">
        <f t="shared" si="3728"/>
        <v>Defensive</v>
      </c>
      <c r="AU2566" t="str">
        <f t="shared" si="3729"/>
        <v/>
      </c>
      <c r="AV2566" t="str">
        <f t="shared" si="3730"/>
        <v/>
      </c>
      <c r="AW2566" t="str" cm="1">
        <f t="array" ref="AW2566">IFERROR(IF(O2566&lt;&gt;"",O2566,IF(OR($S2566="",$T2566=""),"",IF(O2566&lt;&gt;"",O2566,IF($T2566&lt;&gt;"",_xlfn._xlws.FILTER(O:O,($BU:$BU=$BU2566)*($I:$I=$I2566)*($T:$T=$T2566)*($S:$S=_xlfn.MINIFS($S:$S,$T:$T,"="&amp;$T2566)),"")))))&amp;"",IF(O2566="","",""))&amp;""</f>
        <v/>
      </c>
      <c r="AX2566" t="str" cm="1">
        <f t="array" ref="AX2566">IFERROR(IF(P2566&lt;&gt;"",P2566,IF(OR($S2566="",$T2566=""),"",IF($T2566&lt;&gt;"",_xlfn._xlws.FILTER(P:P,($BU:$BU=$BU2566)*($I:$I=$I2566)*($T:$T=$T2566)*($S:$S=_xlfn.MINIFS($S:$S,$T:$T,"="&amp;$T2566)),""))))&amp;"",IF(P2566="","",""))&amp;""</f>
        <v/>
      </c>
      <c r="AY2566" t="str" cm="1">
        <f t="array" ref="AY2566">IFERROR(IF(Q2566&lt;&gt;"",Q2566,IF(OR($S2566="",$T2566=""),"",IF($T2566&lt;&gt;"",_xlfn._xlws.FILTER(Q:Q,($BU:$BU=$BU2566)*($I:$I=$I2566)*($T:$T=$T2566)*($S:$S=_xlfn.MINIFS($S:$S,$T:$T,"="&amp;$T2566)),""))))&amp;"",IF(Q2566="","",""))&amp;""</f>
        <v/>
      </c>
      <c r="AZ2566" t="str" cm="1">
        <f t="array" ref="AZ2566">IFERROR(IF(R2566&lt;&gt;"",R2566,IF(OR($S2566="",$T2566=""),"",IF($T2566&lt;&gt;"",_xlfn._xlws.FILTER(R:R,($BU:$BU=$BU2566)*($I:$I=$I2566)*($T:$T=$T2566)*($S:$S=_xlfn.MINIFS($S:$S,$T:$T,"="&amp;$T2566)),""))))&amp;"",IF(R2566="","",""))&amp;""</f>
        <v/>
      </c>
      <c r="BA2566" s="6">
        <f t="shared" si="3731"/>
        <v>222</v>
      </c>
      <c r="BB2566">
        <f t="shared" ref="BB2566:BD2566" si="3742">BB2565</f>
        <v>18987</v>
      </c>
      <c r="BC2566" t="str">
        <f t="shared" si="3742"/>
        <v>Velodrome</v>
      </c>
      <c r="BD2566" t="str">
        <f t="shared" si="3742"/>
        <v>Outlaws</v>
      </c>
      <c r="BE2566" t="s">
        <v>5</v>
      </c>
      <c r="BF2566" t="s">
        <v>180</v>
      </c>
      <c r="BI2566" cm="1">
        <f t="array" ref="BI2566">IFERROR(_xlfn._xlws.FILTER(shifts!A:A,(shifts!B:B=events!AD2566)*(shifts!AG:AG&gt;=events!BK2566)*(shifts!AH:AH&lt;=events!BL2566)),BI2565)</f>
        <v>90</v>
      </c>
      <c r="BJ2566" s="15">
        <f t="shared" si="3733"/>
        <v>0</v>
      </c>
      <c r="BK2566">
        <f t="shared" si="3734"/>
        <v>610</v>
      </c>
      <c r="BL2566">
        <f t="shared" si="3735"/>
        <v>610</v>
      </c>
      <c r="BM2566" s="15">
        <f>SUMIFS(BJ$2:BJ2566,K$2:K2566,"=Intermission")+SUMIFS(BJ$2:BJ2566,K$2:K2566,"=Timeout")</f>
        <v>143</v>
      </c>
      <c r="BN2566">
        <f t="shared" si="3736"/>
        <v>2303</v>
      </c>
      <c r="BO2566" s="19">
        <f t="shared" si="3737"/>
        <v>2773</v>
      </c>
      <c r="BP2566">
        <f t="shared" si="3738"/>
        <v>2768</v>
      </c>
      <c r="BQ2566" s="17">
        <f t="shared" si="3739"/>
        <v>2773</v>
      </c>
      <c r="BR2566" t="str">
        <f t="shared" si="3740"/>
        <v>opp_team_player_1</v>
      </c>
      <c r="BS2566">
        <f>COUNTIFS(S$3:S2566,"="&amp;S2566,AI$3:AI2566,"="&amp;AI2566)</f>
        <v>1</v>
      </c>
      <c r="BT2566" t="str">
        <f>IFERROR(VLOOKUP(BB2566&amp;BU2566&amp;X2566,game_rosters!U:W,3,FALSE),"")</f>
        <v>P100004</v>
      </c>
      <c r="BU2566" t="str">
        <f t="shared" si="3741"/>
        <v>Outlaws</v>
      </c>
    </row>
    <row r="2567" spans="1:73" x14ac:dyDescent="0.2">
      <c r="A2567">
        <f t="shared" si="3716"/>
        <v>1</v>
      </c>
      <c r="I2567" s="44">
        <v>22</v>
      </c>
      <c r="K2567" t="s">
        <v>9</v>
      </c>
      <c r="L2567" t="s">
        <v>173</v>
      </c>
      <c r="M2567" t="s">
        <v>365</v>
      </c>
      <c r="N2567" t="s">
        <v>594</v>
      </c>
      <c r="O2567" t="s">
        <v>614</v>
      </c>
      <c r="Q2567" t="s">
        <v>594</v>
      </c>
      <c r="S2567">
        <v>1326</v>
      </c>
      <c r="T2567" t="s">
        <v>756</v>
      </c>
      <c r="W2567" t="s">
        <v>735</v>
      </c>
      <c r="X2567">
        <v>22</v>
      </c>
      <c r="Z2567">
        <v>1</v>
      </c>
      <c r="AA2567">
        <f t="shared" si="3673"/>
        <v>2326</v>
      </c>
      <c r="AB2567" t="str">
        <f t="shared" si="3674"/>
        <v/>
      </c>
      <c r="AC2567">
        <f t="shared" si="3712"/>
        <v>2326</v>
      </c>
      <c r="AD2567" s="6">
        <v>3</v>
      </c>
      <c r="AE2567" t="s">
        <v>911</v>
      </c>
      <c r="AF2567" t="s">
        <v>914</v>
      </c>
      <c r="AG2567" t="s">
        <v>756</v>
      </c>
      <c r="AH2567" t="s">
        <v>756</v>
      </c>
      <c r="AI2567" t="str">
        <f t="shared" si="3717"/>
        <v>e</v>
      </c>
      <c r="AJ2567" t="str">
        <f t="shared" si="3718"/>
        <v/>
      </c>
      <c r="AK2567" t="str">
        <f t="shared" si="3719"/>
        <v/>
      </c>
      <c r="AL2567" t="str">
        <f t="shared" si="3720"/>
        <v/>
      </c>
      <c r="AM2567" t="str">
        <f t="shared" si="3721"/>
        <v/>
      </c>
      <c r="AN2567" t="str">
        <f t="shared" si="3722"/>
        <v>Home</v>
      </c>
      <c r="AO2567" t="str">
        <f t="shared" si="3723"/>
        <v>h</v>
      </c>
      <c r="AP2567" t="str">
        <f t="shared" si="3724"/>
        <v/>
      </c>
      <c r="AQ2567" t="str">
        <f t="shared" si="3725"/>
        <v/>
      </c>
      <c r="AR2567" t="str">
        <f t="shared" si="3726"/>
        <v>Home</v>
      </c>
      <c r="AS2567" t="str">
        <f t="shared" si="3727"/>
        <v>h</v>
      </c>
      <c r="AT2567" t="str">
        <f t="shared" si="3728"/>
        <v>Offensive</v>
      </c>
      <c r="AU2567" t="str">
        <f t="shared" si="3729"/>
        <v/>
      </c>
      <c r="AV2567" t="str">
        <f t="shared" si="3730"/>
        <v/>
      </c>
      <c r="AW2567" t="str" cm="1">
        <f t="array" ref="AW2567">IFERROR(IF(O2567&lt;&gt;"",O2567,IF(OR($S2567="",$T2567=""),"",IF(O2567&lt;&gt;"",O2567,IF($T2567&lt;&gt;"",_xlfn._xlws.FILTER(O:O,($BU:$BU=$BU2567)*($I:$I=$I2567)*($T:$T=$T2567)*($S:$S=_xlfn.MINIFS($S:$S,$T:$T,"="&amp;$T2567)),"")))))&amp;"",IF(O2567="","",""))&amp;""</f>
        <v>Defensive_Zone-AttemptedBreakOutClear</v>
      </c>
      <c r="AX2567" t="str" cm="1">
        <f t="array" ref="AX2567">IFERROR(IF(P2567&lt;&gt;"",P2567,IF(OR($S2567="",$T2567=""),"",IF($T2567&lt;&gt;"",_xlfn._xlws.FILTER(P:P,($BU:$BU=$BU2567)*($I:$I=$I2567)*($T:$T=$T2567)*($S:$S=_xlfn.MINIFS($S:$S,$T:$T,"="&amp;$T2567)),""))))&amp;"",IF(P2567="","",""))&amp;""</f>
        <v/>
      </c>
      <c r="AY2567" t="str" cm="1">
        <f t="array" ref="AY2567">IFERROR(IF(Q2567&lt;&gt;"",Q2567,IF(OR($S2567="",$T2567=""),"",IF($T2567&lt;&gt;"",_xlfn._xlws.FILTER(Q:Q,($BU:$BU=$BU2567)*($I:$I=$I2567)*($T:$T=$T2567)*($S:$S=_xlfn.MINIFS($S:$S,$T:$T,"="&amp;$T2567)),""))))&amp;"",IF(Q2567="","",""))&amp;""</f>
        <v>u</v>
      </c>
      <c r="AZ2567" t="str" cm="1">
        <f t="array" ref="AZ2567">IFERROR(IF(R2567&lt;&gt;"",R2567,IF(OR($S2567="",$T2567=""),"",IF($T2567&lt;&gt;"",_xlfn._xlws.FILTER(R:R,($BU:$BU=$BU2567)*($I:$I=$I2567)*($T:$T=$T2567)*($S:$S=_xlfn.MINIFS($S:$S,$T:$T,"="&amp;$T2567)),""))))&amp;"",IF(R2567="","",""))&amp;""</f>
        <v/>
      </c>
      <c r="BA2567" s="6">
        <f t="shared" si="3731"/>
        <v>222</v>
      </c>
      <c r="BB2567">
        <f t="shared" ref="BB2567:BD2567" si="3743">BB2566</f>
        <v>18987</v>
      </c>
      <c r="BC2567" t="str">
        <f t="shared" si="3743"/>
        <v>Velodrome</v>
      </c>
      <c r="BD2567" t="str">
        <f t="shared" si="3743"/>
        <v>Outlaws</v>
      </c>
      <c r="BE2567" t="s">
        <v>9</v>
      </c>
      <c r="BF2567" t="s">
        <v>173</v>
      </c>
      <c r="BI2567" cm="1">
        <f t="array" ref="BI2567">IFERROR(_xlfn._xlws.FILTER(shifts!A:A,(shifts!B:B=events!AD2567)*(shifts!AG:AG&gt;=events!BK2567)*(shifts!AH:AH&lt;=events!BL2567)),BI2566)</f>
        <v>90</v>
      </c>
      <c r="BJ2567" s="15">
        <f t="shared" si="3733"/>
        <v>0</v>
      </c>
      <c r="BK2567">
        <f t="shared" si="3734"/>
        <v>605</v>
      </c>
      <c r="BL2567">
        <f t="shared" si="3735"/>
        <v>605</v>
      </c>
      <c r="BM2567" s="15">
        <f>SUMIFS(BJ$2:BJ2567,K$2:K2567,"=Intermission")+SUMIFS(BJ$2:BJ2567,K$2:K2567,"=Timeout")</f>
        <v>143</v>
      </c>
      <c r="BN2567">
        <f t="shared" si="3736"/>
        <v>2303</v>
      </c>
      <c r="BO2567" s="19">
        <f t="shared" si="3737"/>
        <v>2778</v>
      </c>
      <c r="BP2567">
        <f t="shared" si="3738"/>
        <v>2773</v>
      </c>
      <c r="BQ2567" s="17">
        <f t="shared" si="3739"/>
        <v>2778</v>
      </c>
      <c r="BR2567" t="str">
        <f t="shared" si="3740"/>
        <v>event_team_player_1</v>
      </c>
      <c r="BS2567">
        <f>COUNTIFS(S$3:S2567,"="&amp;S2567,AI$3:AI2567,"="&amp;AI2567)</f>
        <v>1</v>
      </c>
      <c r="BT2567" t="str">
        <f>IFERROR(VLOOKUP(BB2567&amp;BU2567&amp;X2567,game_rosters!U:W,3,FALSE),"")</f>
        <v>P100108</v>
      </c>
      <c r="BU2567" t="str">
        <f t="shared" si="3741"/>
        <v>Velodrome</v>
      </c>
    </row>
    <row r="2568" spans="1:73" x14ac:dyDescent="0.2">
      <c r="A2568">
        <f t="shared" si="3716"/>
        <v>1</v>
      </c>
      <c r="I2568" s="44">
        <v>4</v>
      </c>
      <c r="K2568" t="s">
        <v>13</v>
      </c>
      <c r="L2568" t="s">
        <v>586</v>
      </c>
      <c r="N2568" t="s">
        <v>595</v>
      </c>
      <c r="O2568" t="s">
        <v>600</v>
      </c>
      <c r="Q2568" t="s">
        <v>595</v>
      </c>
      <c r="S2568">
        <v>1327</v>
      </c>
      <c r="T2568">
        <v>203</v>
      </c>
      <c r="W2568" t="s">
        <v>731</v>
      </c>
      <c r="X2568">
        <v>4</v>
      </c>
      <c r="Z2568">
        <v>1</v>
      </c>
      <c r="AA2568">
        <f t="shared" si="3673"/>
        <v>2327</v>
      </c>
      <c r="AB2568">
        <f t="shared" si="3674"/>
        <v>9203</v>
      </c>
      <c r="AC2568">
        <f t="shared" si="3712"/>
        <v>9203</v>
      </c>
      <c r="AD2568" s="6">
        <v>3</v>
      </c>
      <c r="AE2568" t="s">
        <v>911</v>
      </c>
      <c r="AF2568" t="s">
        <v>914</v>
      </c>
      <c r="AG2568" t="s">
        <v>756</v>
      </c>
      <c r="AH2568" t="s">
        <v>756</v>
      </c>
      <c r="AI2568" t="str">
        <f t="shared" si="3717"/>
        <v>e</v>
      </c>
      <c r="AJ2568" t="str">
        <f t="shared" si="3718"/>
        <v/>
      </c>
      <c r="AK2568" t="str">
        <f t="shared" si="3719"/>
        <v/>
      </c>
      <c r="AL2568" t="str">
        <f t="shared" si="3720"/>
        <v/>
      </c>
      <c r="AM2568" t="str">
        <f t="shared" si="3721"/>
        <v/>
      </c>
      <c r="AN2568" t="str">
        <f t="shared" si="3722"/>
        <v>Away</v>
      </c>
      <c r="AO2568" t="str">
        <f t="shared" si="3723"/>
        <v>a</v>
      </c>
      <c r="AP2568" t="str">
        <f t="shared" si="3724"/>
        <v/>
      </c>
      <c r="AQ2568" t="str">
        <f t="shared" si="3725"/>
        <v/>
      </c>
      <c r="AR2568" t="str">
        <f t="shared" si="3726"/>
        <v>Away</v>
      </c>
      <c r="AS2568" t="str">
        <f t="shared" si="3727"/>
        <v>a</v>
      </c>
      <c r="AT2568" t="str">
        <f t="shared" si="3728"/>
        <v>Offensive</v>
      </c>
      <c r="AU2568" t="str">
        <f t="shared" si="3729"/>
        <v/>
      </c>
      <c r="AV2568" t="str">
        <f t="shared" si="3730"/>
        <v/>
      </c>
      <c r="AW2568" t="str" cm="1">
        <f t="array" ref="AW2568">IFERROR(IF(O2568&lt;&gt;"",O2568,IF(OR($S2568="",$T2568=""),"",IF(O2568&lt;&gt;"",O2568,IF($T2568&lt;&gt;"",_xlfn._xlws.FILTER(O:O,($BU:$BU=$BU2568)*($I:$I=$I2568)*($T:$T=$T2568)*($S:$S=_xlfn.MINIFS($S:$S,$T:$T,"="&amp;$T2568)),"")))))&amp;"",IF(O2568="","",""))&amp;""</f>
        <v>OffensivePlay_Zone-PuckRetreivalTurnover</v>
      </c>
      <c r="AX2568" t="str" cm="1">
        <f t="array" ref="AX2568">IFERROR(IF(P2568&lt;&gt;"",P2568,IF(OR($S2568="",$T2568=""),"",IF($T2568&lt;&gt;"",_xlfn._xlws.FILTER(P:P,($BU:$BU=$BU2568)*($I:$I=$I2568)*($T:$T=$T2568)*($S:$S=_xlfn.MINIFS($S:$S,$T:$T,"="&amp;$T2568)),""))))&amp;"",IF(P2568="","",""))&amp;""</f>
        <v/>
      </c>
      <c r="AY2568" t="str" cm="1">
        <f t="array" ref="AY2568">IFERROR(IF(Q2568&lt;&gt;"",Q2568,IF(OR($S2568="",$T2568=""),"",IF($T2568&lt;&gt;"",_xlfn._xlws.FILTER(Q:Q,($BU:$BU=$BU2568)*($I:$I=$I2568)*($T:$T=$T2568)*($S:$S=_xlfn.MINIFS($S:$S,$T:$T,"="&amp;$T2568)),""))))&amp;"",IF(Q2568="","",""))&amp;""</f>
        <v>s</v>
      </c>
      <c r="AZ2568" t="str" cm="1">
        <f t="array" ref="AZ2568">IFERROR(IF(R2568&lt;&gt;"",R2568,IF(OR($S2568="",$T2568=""),"",IF($T2568&lt;&gt;"",_xlfn._xlws.FILTER(R:R,($BU:$BU=$BU2568)*($I:$I=$I2568)*($T:$T=$T2568)*($S:$S=_xlfn.MINIFS($S:$S,$T:$T,"="&amp;$T2568)),""))))&amp;"",IF(R2568="","",""))&amp;""</f>
        <v/>
      </c>
      <c r="BA2568" s="6">
        <f t="shared" si="3731"/>
        <v>222</v>
      </c>
      <c r="BB2568">
        <f t="shared" ref="BB2568:BD2568" si="3744">BB2567</f>
        <v>18987</v>
      </c>
      <c r="BC2568" t="str">
        <f t="shared" si="3744"/>
        <v>Velodrome</v>
      </c>
      <c r="BD2568" t="str">
        <f t="shared" si="3744"/>
        <v>Outlaws</v>
      </c>
      <c r="BE2568" t="s">
        <v>13</v>
      </c>
      <c r="BF2568" t="s">
        <v>586</v>
      </c>
      <c r="BI2568" cm="1">
        <f t="array" ref="BI2568">IFERROR(_xlfn._xlws.FILTER(shifts!A:A,(shifts!B:B=events!AD2568)*(shifts!AG:AG&gt;=events!BK2568)*(shifts!AH:AH&lt;=events!BL2568)),BI2567)</f>
        <v>90</v>
      </c>
      <c r="BJ2568" s="15">
        <f t="shared" si="3733"/>
        <v>0</v>
      </c>
      <c r="BK2568">
        <f t="shared" si="3734"/>
        <v>605</v>
      </c>
      <c r="BL2568">
        <f t="shared" si="3735"/>
        <v>605</v>
      </c>
      <c r="BM2568" s="15">
        <f>SUMIFS(BJ$2:BJ2568,K$2:K2568,"=Intermission")+SUMIFS(BJ$2:BJ2568,K$2:K2568,"=Timeout")</f>
        <v>143</v>
      </c>
      <c r="BN2568">
        <f t="shared" si="3736"/>
        <v>2303</v>
      </c>
      <c r="BO2568" s="19">
        <f t="shared" si="3737"/>
        <v>2778</v>
      </c>
      <c r="BP2568">
        <f t="shared" si="3738"/>
        <v>2773</v>
      </c>
      <c r="BQ2568" s="17">
        <f t="shared" si="3739"/>
        <v>2778</v>
      </c>
      <c r="BR2568" t="str">
        <f t="shared" si="3740"/>
        <v>event_team_player_1</v>
      </c>
      <c r="BS2568">
        <f>COUNTIFS(S$3:S2568,"="&amp;S2568,AI$3:AI2568,"="&amp;AI2568)</f>
        <v>1</v>
      </c>
      <c r="BT2568" t="str">
        <f>IFERROR(VLOOKUP(BB2568&amp;BU2568&amp;X2568,game_rosters!U:W,3,FALSE),"")</f>
        <v>P100032</v>
      </c>
      <c r="BU2568" t="str">
        <f t="shared" si="3741"/>
        <v>Outlaws</v>
      </c>
    </row>
    <row r="2569" spans="1:73" x14ac:dyDescent="0.2">
      <c r="A2569">
        <f t="shared" si="3716"/>
        <v>1</v>
      </c>
      <c r="I2569" s="44">
        <v>4</v>
      </c>
      <c r="K2569" t="s">
        <v>238</v>
      </c>
      <c r="L2569" t="s">
        <v>193</v>
      </c>
      <c r="M2569" t="s">
        <v>91</v>
      </c>
      <c r="N2569" t="s">
        <v>595</v>
      </c>
      <c r="S2569">
        <v>1328</v>
      </c>
      <c r="T2569">
        <v>203</v>
      </c>
      <c r="W2569" t="s">
        <v>731</v>
      </c>
      <c r="X2569">
        <v>4</v>
      </c>
      <c r="Z2569">
        <v>1</v>
      </c>
      <c r="AA2569">
        <f t="shared" si="3673"/>
        <v>2328</v>
      </c>
      <c r="AB2569">
        <f t="shared" si="3674"/>
        <v>9203</v>
      </c>
      <c r="AC2569">
        <f t="shared" si="3712"/>
        <v>9203</v>
      </c>
      <c r="AD2569" s="6">
        <v>3</v>
      </c>
      <c r="AE2569" t="s">
        <v>911</v>
      </c>
      <c r="AF2569" t="s">
        <v>914</v>
      </c>
      <c r="AG2569" t="s">
        <v>756</v>
      </c>
      <c r="AH2569" t="s">
        <v>756</v>
      </c>
      <c r="AI2569" t="str">
        <f t="shared" si="3717"/>
        <v>e</v>
      </c>
      <c r="AJ2569" t="str">
        <f t="shared" si="3718"/>
        <v/>
      </c>
      <c r="AK2569" t="str">
        <f t="shared" si="3719"/>
        <v/>
      </c>
      <c r="AL2569" t="str">
        <f t="shared" si="3720"/>
        <v/>
      </c>
      <c r="AM2569" t="str">
        <f t="shared" si="3721"/>
        <v/>
      </c>
      <c r="AN2569" t="str">
        <f t="shared" si="3722"/>
        <v>Away</v>
      </c>
      <c r="AO2569" t="str">
        <f t="shared" si="3723"/>
        <v>a</v>
      </c>
      <c r="AP2569" t="str">
        <f t="shared" si="3724"/>
        <v/>
      </c>
      <c r="AQ2569" t="str">
        <f t="shared" si="3725"/>
        <v/>
      </c>
      <c r="AR2569" t="str">
        <f t="shared" si="3726"/>
        <v>Away</v>
      </c>
      <c r="AS2569" t="str">
        <f t="shared" si="3727"/>
        <v>a</v>
      </c>
      <c r="AT2569" t="str">
        <f t="shared" si="3728"/>
        <v>Offensive</v>
      </c>
      <c r="AU2569" t="str">
        <f t="shared" si="3729"/>
        <v/>
      </c>
      <c r="AV2569" t="str">
        <f t="shared" si="3730"/>
        <v/>
      </c>
      <c r="AW2569" t="str" cm="1">
        <f t="array" ref="AW2569">IFERROR(IF(O2569&lt;&gt;"",O2569,IF(OR($S2569="",$T2569=""),"",IF(O2569&lt;&gt;"",O2569,IF($T2569&lt;&gt;"",_xlfn._xlws.FILTER(O:O,($BU:$BU=$BU2569)*($I:$I=$I2569)*($T:$T=$T2569)*($S:$S=_xlfn.MINIFS($S:$S,$T:$T,"="&amp;$T2569)),"")))))&amp;"",IF(O2569="","",""))&amp;""</f>
        <v>OffensivePlay_Zone-PuckRetreivalTurnover</v>
      </c>
      <c r="AX2569" t="str" cm="1">
        <f t="array" ref="AX2569">IFERROR(IF(P2569&lt;&gt;"",P2569,IF(OR($S2569="",$T2569=""),"",IF($T2569&lt;&gt;"",_xlfn._xlws.FILTER(P:P,($BU:$BU=$BU2569)*($I:$I=$I2569)*($T:$T=$T2569)*($S:$S=_xlfn.MINIFS($S:$S,$T:$T,"="&amp;$T2569)),""))))&amp;"",IF(P2569="","",""))&amp;""</f>
        <v/>
      </c>
      <c r="AY2569" t="str" cm="1">
        <f t="array" ref="AY2569">IFERROR(IF(Q2569&lt;&gt;"",Q2569,IF(OR($S2569="",$T2569=""),"",IF($T2569&lt;&gt;"",_xlfn._xlws.FILTER(Q:Q,($BU:$BU=$BU2569)*($I:$I=$I2569)*($T:$T=$T2569)*($S:$S=_xlfn.MINIFS($S:$S,$T:$T,"="&amp;$T2569)),""))))&amp;"",IF(Q2569="","",""))&amp;""</f>
        <v>s</v>
      </c>
      <c r="AZ2569" t="str" cm="1">
        <f t="array" ref="AZ2569">IFERROR(IF(R2569&lt;&gt;"",R2569,IF(OR($S2569="",$T2569=""),"",IF($T2569&lt;&gt;"",_xlfn._xlws.FILTER(R:R,($BU:$BU=$BU2569)*($I:$I=$I2569)*($T:$T=$T2569)*($S:$S=_xlfn.MINIFS($S:$S,$T:$T,"="&amp;$T2569)),""))))&amp;"",IF(R2569="","",""))&amp;""</f>
        <v/>
      </c>
      <c r="BA2569" s="6">
        <f t="shared" si="3731"/>
        <v>222</v>
      </c>
      <c r="BB2569">
        <f t="shared" ref="BB2569:BD2569" si="3745">BB2568</f>
        <v>18987</v>
      </c>
      <c r="BC2569" t="str">
        <f t="shared" si="3745"/>
        <v>Velodrome</v>
      </c>
      <c r="BD2569" t="str">
        <f t="shared" si="3745"/>
        <v>Outlaws</v>
      </c>
      <c r="BE2569" t="s">
        <v>238</v>
      </c>
      <c r="BF2569" t="s">
        <v>193</v>
      </c>
      <c r="BI2569" cm="1">
        <f t="array" ref="BI2569">IFERROR(_xlfn._xlws.FILTER(shifts!A:A,(shifts!B:B=events!AD2569)*(shifts!AG:AG&gt;=events!BK2569)*(shifts!AH:AH&lt;=events!BL2569)),BI2568)</f>
        <v>90</v>
      </c>
      <c r="BJ2569" s="15">
        <f t="shared" si="3733"/>
        <v>0</v>
      </c>
      <c r="BK2569">
        <f t="shared" si="3734"/>
        <v>605</v>
      </c>
      <c r="BL2569">
        <f t="shared" si="3735"/>
        <v>605</v>
      </c>
      <c r="BM2569" s="15">
        <f>SUMIFS(BJ$2:BJ2569,K$2:K2569,"=Intermission")+SUMIFS(BJ$2:BJ2569,K$2:K2569,"=Timeout")</f>
        <v>143</v>
      </c>
      <c r="BN2569">
        <f t="shared" si="3736"/>
        <v>2303</v>
      </c>
      <c r="BO2569" s="19">
        <f t="shared" si="3737"/>
        <v>2778</v>
      </c>
      <c r="BP2569">
        <f t="shared" si="3738"/>
        <v>2773</v>
      </c>
      <c r="BQ2569" s="17">
        <f t="shared" si="3739"/>
        <v>2778</v>
      </c>
      <c r="BR2569" t="str">
        <f t="shared" si="3740"/>
        <v>event_team_player_1</v>
      </c>
      <c r="BS2569">
        <f>COUNTIFS(S$3:S2569,"="&amp;S2569,AI$3:AI2569,"="&amp;AI2569)</f>
        <v>1</v>
      </c>
      <c r="BT2569" t="str">
        <f>IFERROR(VLOOKUP(BB2569&amp;BU2569&amp;X2569,game_rosters!U:W,3,FALSE),"")</f>
        <v>P100032</v>
      </c>
      <c r="BU2569" t="str">
        <f t="shared" si="3741"/>
        <v>Outlaws</v>
      </c>
    </row>
    <row r="2570" spans="1:73" x14ac:dyDescent="0.2">
      <c r="A2570">
        <f t="shared" si="3716"/>
        <v>1</v>
      </c>
      <c r="I2570" s="44">
        <v>4</v>
      </c>
      <c r="K2570" t="s">
        <v>13</v>
      </c>
      <c r="S2570">
        <v>1329</v>
      </c>
      <c r="T2570" t="s">
        <v>756</v>
      </c>
      <c r="W2570" t="s">
        <v>731</v>
      </c>
      <c r="X2570">
        <v>4</v>
      </c>
      <c r="Z2570">
        <v>1</v>
      </c>
      <c r="AA2570">
        <f t="shared" si="3673"/>
        <v>2329</v>
      </c>
      <c r="AB2570" t="str">
        <f t="shared" si="3674"/>
        <v/>
      </c>
      <c r="AC2570">
        <f t="shared" si="3712"/>
        <v>2329</v>
      </c>
      <c r="AD2570" s="6">
        <v>3</v>
      </c>
      <c r="AE2570" t="s">
        <v>911</v>
      </c>
      <c r="AF2570" t="s">
        <v>914</v>
      </c>
      <c r="AG2570" t="s">
        <v>911</v>
      </c>
      <c r="AH2570" t="s">
        <v>916</v>
      </c>
      <c r="AI2570" t="str">
        <f t="shared" si="3717"/>
        <v>e</v>
      </c>
      <c r="AJ2570" t="str">
        <f t="shared" si="3718"/>
        <v/>
      </c>
      <c r="AK2570" t="str">
        <f t="shared" si="3719"/>
        <v/>
      </c>
      <c r="AL2570" t="str">
        <f t="shared" si="3720"/>
        <v/>
      </c>
      <c r="AM2570" t="str">
        <f t="shared" si="3721"/>
        <v/>
      </c>
      <c r="AN2570" t="str">
        <f t="shared" si="3722"/>
        <v>Away</v>
      </c>
      <c r="AO2570" t="str">
        <f t="shared" si="3723"/>
        <v>a</v>
      </c>
      <c r="AP2570" t="str">
        <f t="shared" si="3724"/>
        <v/>
      </c>
      <c r="AQ2570" t="str">
        <f t="shared" si="3725"/>
        <v/>
      </c>
      <c r="AR2570" t="str">
        <f t="shared" si="3726"/>
        <v>Away</v>
      </c>
      <c r="AS2570" t="str">
        <f t="shared" si="3727"/>
        <v>a</v>
      </c>
      <c r="AT2570" t="str">
        <f t="shared" si="3728"/>
        <v>Offensive</v>
      </c>
      <c r="AU2570" t="str">
        <f t="shared" si="3729"/>
        <v/>
      </c>
      <c r="AV2570" t="str">
        <f t="shared" si="3730"/>
        <v/>
      </c>
      <c r="AW2570" t="str" cm="1">
        <f t="array" ref="AW2570">IFERROR(IF(O2570&lt;&gt;"",O2570,IF(OR($S2570="",$T2570=""),"",IF(O2570&lt;&gt;"",O2570,IF($T2570&lt;&gt;"",_xlfn._xlws.FILTER(O:O,($BU:$BU=$BU2570)*($I:$I=$I2570)*($T:$T=$T2570)*($S:$S=_xlfn.MINIFS($S:$S,$T:$T,"="&amp;$T2570)),"")))))&amp;"",IF(O2570="","",""))&amp;""</f>
        <v/>
      </c>
      <c r="AX2570" t="str" cm="1">
        <f t="array" ref="AX2570">IFERROR(IF(P2570&lt;&gt;"",P2570,IF(OR($S2570="",$T2570=""),"",IF($T2570&lt;&gt;"",_xlfn._xlws.FILTER(P:P,($BU:$BU=$BU2570)*($I:$I=$I2570)*($T:$T=$T2570)*($S:$S=_xlfn.MINIFS($S:$S,$T:$T,"="&amp;$T2570)),""))))&amp;"",IF(P2570="","",""))&amp;""</f>
        <v/>
      </c>
      <c r="AY2570" t="str" cm="1">
        <f t="array" ref="AY2570">IFERROR(IF(Q2570&lt;&gt;"",Q2570,IF(OR($S2570="",$T2570=""),"",IF($T2570&lt;&gt;"",_xlfn._xlws.FILTER(Q:Q,($BU:$BU=$BU2570)*($I:$I=$I2570)*($T:$T=$T2570)*($S:$S=_xlfn.MINIFS($S:$S,$T:$T,"="&amp;$T2570)),""))))&amp;"",IF(Q2570="","",""))&amp;""</f>
        <v/>
      </c>
      <c r="AZ2570" t="str" cm="1">
        <f t="array" ref="AZ2570">IFERROR(IF(R2570&lt;&gt;"",R2570,IF(OR($S2570="",$T2570=""),"",IF($T2570&lt;&gt;"",_xlfn._xlws.FILTER(R:R,($BU:$BU=$BU2570)*($I:$I=$I2570)*($T:$T=$T2570)*($S:$S=_xlfn.MINIFS($S:$S,$T:$T,"="&amp;$T2570)),""))))&amp;"",IF(R2570="","",""))&amp;""</f>
        <v/>
      </c>
      <c r="BA2570" s="6">
        <f t="shared" si="3731"/>
        <v>222</v>
      </c>
      <c r="BB2570">
        <f t="shared" ref="BB2570:BD2570" si="3746">BB2569</f>
        <v>18987</v>
      </c>
      <c r="BC2570" t="str">
        <f t="shared" si="3746"/>
        <v>Velodrome</v>
      </c>
      <c r="BD2570" t="str">
        <f t="shared" si="3746"/>
        <v>Outlaws</v>
      </c>
      <c r="BE2570" t="s">
        <v>13</v>
      </c>
      <c r="BF2570" t="s">
        <v>756</v>
      </c>
      <c r="BI2570" cm="1">
        <f t="array" ref="BI2570">IFERROR(_xlfn._xlws.FILTER(shifts!A:A,(shifts!B:B=events!AD2570)*(shifts!AG:AG&gt;=events!BK2570)*(shifts!AH:AH&lt;=events!BL2570)),BI2569)</f>
        <v>90</v>
      </c>
      <c r="BJ2570" s="15">
        <f t="shared" si="3733"/>
        <v>3</v>
      </c>
      <c r="BK2570">
        <f t="shared" si="3734"/>
        <v>605</v>
      </c>
      <c r="BL2570">
        <f t="shared" si="3735"/>
        <v>602</v>
      </c>
      <c r="BM2570" s="15">
        <f>SUMIFS(BJ$2:BJ2570,K$2:K2570,"=Intermission")+SUMIFS(BJ$2:BJ2570,K$2:K2570,"=Timeout")</f>
        <v>143</v>
      </c>
      <c r="BN2570">
        <f t="shared" si="3736"/>
        <v>2303</v>
      </c>
      <c r="BO2570" s="19">
        <f t="shared" si="3737"/>
        <v>2778</v>
      </c>
      <c r="BP2570">
        <f t="shared" si="3738"/>
        <v>2773</v>
      </c>
      <c r="BQ2570" s="17">
        <f t="shared" si="3739"/>
        <v>2781</v>
      </c>
      <c r="BR2570" t="str">
        <f t="shared" si="3740"/>
        <v>event_team_player_1</v>
      </c>
      <c r="BS2570">
        <f>COUNTIFS(S$3:S2570,"="&amp;S2570,AI$3:AI2570,"="&amp;AI2570)</f>
        <v>1</v>
      </c>
      <c r="BT2570" t="str">
        <f>IFERROR(VLOOKUP(BB2570&amp;BU2570&amp;X2570,game_rosters!U:W,3,FALSE),"")</f>
        <v>P100032</v>
      </c>
      <c r="BU2570" t="str">
        <f t="shared" si="3741"/>
        <v>Outlaws</v>
      </c>
    </row>
    <row r="2571" spans="1:73" x14ac:dyDescent="0.2">
      <c r="A2571">
        <f t="shared" si="3716"/>
        <v>1</v>
      </c>
      <c r="I2571" s="44">
        <v>4</v>
      </c>
      <c r="K2571" t="s">
        <v>7</v>
      </c>
      <c r="L2571" t="s">
        <v>172</v>
      </c>
      <c r="M2571" t="s">
        <v>68</v>
      </c>
      <c r="N2571" t="s">
        <v>595</v>
      </c>
      <c r="S2571">
        <v>1330</v>
      </c>
      <c r="T2571" t="s">
        <v>756</v>
      </c>
      <c r="W2571" t="s">
        <v>731</v>
      </c>
      <c r="X2571">
        <v>4</v>
      </c>
      <c r="Z2571">
        <v>1</v>
      </c>
      <c r="AA2571">
        <f t="shared" si="3673"/>
        <v>2330</v>
      </c>
      <c r="AB2571" t="str">
        <f t="shared" si="3674"/>
        <v/>
      </c>
      <c r="AC2571">
        <f t="shared" si="3712"/>
        <v>2330</v>
      </c>
      <c r="AD2571" s="6">
        <v>3</v>
      </c>
      <c r="AE2571" t="s">
        <v>911</v>
      </c>
      <c r="AF2571" t="s">
        <v>916</v>
      </c>
      <c r="AG2571" t="s">
        <v>756</v>
      </c>
      <c r="AH2571" t="s">
        <v>756</v>
      </c>
      <c r="AI2571" t="str">
        <f t="shared" si="3717"/>
        <v>e</v>
      </c>
      <c r="AJ2571" t="str">
        <f t="shared" si="3718"/>
        <v/>
      </c>
      <c r="AK2571" t="str">
        <f t="shared" si="3719"/>
        <v/>
      </c>
      <c r="AL2571" t="str">
        <f t="shared" si="3720"/>
        <v/>
      </c>
      <c r="AM2571" t="str">
        <f t="shared" si="3721"/>
        <v/>
      </c>
      <c r="AN2571" t="str">
        <f t="shared" si="3722"/>
        <v>Away</v>
      </c>
      <c r="AO2571" t="str">
        <f t="shared" si="3723"/>
        <v>a</v>
      </c>
      <c r="AP2571" t="str">
        <f t="shared" si="3724"/>
        <v/>
      </c>
      <c r="AQ2571" t="str">
        <f t="shared" si="3725"/>
        <v/>
      </c>
      <c r="AR2571" t="str">
        <f t="shared" si="3726"/>
        <v>Away</v>
      </c>
      <c r="AS2571" t="str">
        <f t="shared" si="3727"/>
        <v>a</v>
      </c>
      <c r="AT2571" t="str">
        <f t="shared" si="3728"/>
        <v>Offensive</v>
      </c>
      <c r="AU2571" t="str">
        <f t="shared" si="3729"/>
        <v/>
      </c>
      <c r="AV2571" t="str">
        <f t="shared" si="3730"/>
        <v/>
      </c>
      <c r="AW2571" t="str" cm="1">
        <f t="array" ref="AW2571">IFERROR(IF(O2571&lt;&gt;"",O2571,IF(OR($S2571="",$T2571=""),"",IF(O2571&lt;&gt;"",O2571,IF($T2571&lt;&gt;"",_xlfn._xlws.FILTER(O:O,($BU:$BU=$BU2571)*($I:$I=$I2571)*($T:$T=$T2571)*($S:$S=_xlfn.MINIFS($S:$S,$T:$T,"="&amp;$T2571)),"")))))&amp;"",IF(O2571="","",""))&amp;""</f>
        <v/>
      </c>
      <c r="AX2571" t="str" cm="1">
        <f t="array" ref="AX2571">IFERROR(IF(P2571&lt;&gt;"",P2571,IF(OR($S2571="",$T2571=""),"",IF($T2571&lt;&gt;"",_xlfn._xlws.FILTER(P:P,($BU:$BU=$BU2571)*($I:$I=$I2571)*($T:$T=$T2571)*($S:$S=_xlfn.MINIFS($S:$S,$T:$T,"="&amp;$T2571)),""))))&amp;"",IF(P2571="","",""))&amp;""</f>
        <v/>
      </c>
      <c r="AY2571" t="str" cm="1">
        <f t="array" ref="AY2571">IFERROR(IF(Q2571&lt;&gt;"",Q2571,IF(OR($S2571="",$T2571=""),"",IF($T2571&lt;&gt;"",_xlfn._xlws.FILTER(Q:Q,($BU:$BU=$BU2571)*($I:$I=$I2571)*($T:$T=$T2571)*($S:$S=_xlfn.MINIFS($S:$S,$T:$T,"="&amp;$T2571)),""))))&amp;"",IF(Q2571="","",""))&amp;""</f>
        <v/>
      </c>
      <c r="AZ2571" t="str" cm="1">
        <f t="array" ref="AZ2571">IFERROR(IF(R2571&lt;&gt;"",R2571,IF(OR($S2571="",$T2571=""),"",IF($T2571&lt;&gt;"",_xlfn._xlws.FILTER(R:R,($BU:$BU=$BU2571)*($I:$I=$I2571)*($T:$T=$T2571)*($S:$S=_xlfn.MINIFS($S:$S,$T:$T,"="&amp;$T2571)),""))))&amp;"",IF(R2571="","",""))&amp;""</f>
        <v/>
      </c>
      <c r="BA2571" s="6">
        <f t="shared" si="3731"/>
        <v>222</v>
      </c>
      <c r="BB2571">
        <f t="shared" ref="BB2571:BD2571" si="3747">BB2570</f>
        <v>18987</v>
      </c>
      <c r="BC2571" t="str">
        <f t="shared" si="3747"/>
        <v>Velodrome</v>
      </c>
      <c r="BD2571" t="str">
        <f t="shared" si="3747"/>
        <v>Outlaws</v>
      </c>
      <c r="BE2571" t="s">
        <v>7</v>
      </c>
      <c r="BF2571" t="s">
        <v>172</v>
      </c>
      <c r="BI2571" cm="1">
        <f t="array" ref="BI2571">IFERROR(_xlfn._xlws.FILTER(shifts!A:A,(shifts!B:B=events!AD2571)*(shifts!AG:AG&gt;=events!BK2571)*(shifts!AH:AH&lt;=events!BL2571)),BI2570)</f>
        <v>90</v>
      </c>
      <c r="BJ2571" s="15">
        <f t="shared" si="3733"/>
        <v>0</v>
      </c>
      <c r="BK2571">
        <f t="shared" si="3734"/>
        <v>602</v>
      </c>
      <c r="BL2571">
        <f t="shared" si="3735"/>
        <v>602</v>
      </c>
      <c r="BM2571" s="15">
        <f>SUMIFS(BJ$2:BJ2571,K$2:K2571,"=Intermission")+SUMIFS(BJ$2:BJ2571,K$2:K2571,"=Timeout")</f>
        <v>143</v>
      </c>
      <c r="BN2571">
        <f t="shared" si="3736"/>
        <v>2303</v>
      </c>
      <c r="BO2571" s="19">
        <f t="shared" si="3737"/>
        <v>2781</v>
      </c>
      <c r="BP2571">
        <f t="shared" si="3738"/>
        <v>2776</v>
      </c>
      <c r="BQ2571" s="17">
        <f t="shared" si="3739"/>
        <v>2781</v>
      </c>
      <c r="BR2571" t="str">
        <f t="shared" si="3740"/>
        <v>event_team_player_1</v>
      </c>
      <c r="BS2571">
        <f>COUNTIFS(S$3:S2571,"="&amp;S2571,AI$3:AI2571,"="&amp;AI2571)</f>
        <v>1</v>
      </c>
      <c r="BT2571" t="str">
        <f>IFERROR(VLOOKUP(BB2571&amp;BU2571&amp;X2571,game_rosters!U:W,3,FALSE),"")</f>
        <v>P100032</v>
      </c>
      <c r="BU2571" t="str">
        <f t="shared" si="3741"/>
        <v>Outlaws</v>
      </c>
    </row>
    <row r="2572" spans="1:73" x14ac:dyDescent="0.2">
      <c r="A2572" t="str">
        <f t="shared" si="3716"/>
        <v/>
      </c>
      <c r="I2572" s="44">
        <v>12</v>
      </c>
      <c r="S2572">
        <v>1330</v>
      </c>
      <c r="T2572" t="s">
        <v>756</v>
      </c>
      <c r="X2572">
        <v>12</v>
      </c>
      <c r="Z2572">
        <v>1</v>
      </c>
      <c r="AA2572">
        <f t="shared" si="3673"/>
        <v>2330</v>
      </c>
      <c r="AB2572" t="str">
        <f t="shared" si="3674"/>
        <v/>
      </c>
      <c r="AC2572">
        <f t="shared" si="3712"/>
        <v>2330</v>
      </c>
      <c r="AD2572" s="6">
        <v>3</v>
      </c>
      <c r="AE2572" t="s">
        <v>911</v>
      </c>
      <c r="AF2572" t="s">
        <v>916</v>
      </c>
      <c r="AG2572" t="s">
        <v>756</v>
      </c>
      <c r="AH2572" t="s">
        <v>756</v>
      </c>
      <c r="AI2572" t="str">
        <f t="shared" si="3717"/>
        <v>e</v>
      </c>
      <c r="AJ2572" t="str">
        <f t="shared" si="3718"/>
        <v/>
      </c>
      <c r="AK2572" t="str">
        <f t="shared" si="3719"/>
        <v/>
      </c>
      <c r="AL2572" t="str">
        <f t="shared" si="3720"/>
        <v/>
      </c>
      <c r="AM2572" t="str">
        <f t="shared" si="3721"/>
        <v/>
      </c>
      <c r="AN2572" t="str">
        <f t="shared" si="3722"/>
        <v>Away</v>
      </c>
      <c r="AO2572" t="str">
        <f t="shared" si="3723"/>
        <v>a</v>
      </c>
      <c r="AP2572" t="str">
        <f t="shared" si="3724"/>
        <v/>
      </c>
      <c r="AQ2572" t="str">
        <f t="shared" si="3725"/>
        <v/>
      </c>
      <c r="AR2572" t="str">
        <f t="shared" si="3726"/>
        <v>Away</v>
      </c>
      <c r="AS2572" t="str">
        <f t="shared" si="3727"/>
        <v>a</v>
      </c>
      <c r="AT2572" t="str">
        <f t="shared" si="3728"/>
        <v>Offensive</v>
      </c>
      <c r="AU2572" t="str">
        <f t="shared" si="3729"/>
        <v/>
      </c>
      <c r="AV2572" t="str">
        <f t="shared" si="3730"/>
        <v/>
      </c>
      <c r="AW2572" t="str" cm="1">
        <f t="array" ref="AW2572">IFERROR(IF(O2572&lt;&gt;"",O2572,IF(OR($S2572="",$T2572=""),"",IF(O2572&lt;&gt;"",O2572,IF($T2572&lt;&gt;"",_xlfn._xlws.FILTER(O:O,($BU:$BU=$BU2572)*($I:$I=$I2572)*($T:$T=$T2572)*($S:$S=_xlfn.MINIFS($S:$S,$T:$T,"="&amp;$T2572)),"")))))&amp;"",IF(O2572="","",""))&amp;""</f>
        <v/>
      </c>
      <c r="AX2572" t="str" cm="1">
        <f t="array" ref="AX2572">IFERROR(IF(P2572&lt;&gt;"",P2572,IF(OR($S2572="",$T2572=""),"",IF($T2572&lt;&gt;"",_xlfn._xlws.FILTER(P:P,($BU:$BU=$BU2572)*($I:$I=$I2572)*($T:$T=$T2572)*($S:$S=_xlfn.MINIFS($S:$S,$T:$T,"="&amp;$T2572)),""))))&amp;"",IF(P2572="","",""))&amp;""</f>
        <v/>
      </c>
      <c r="AY2572" t="str" cm="1">
        <f t="array" ref="AY2572">IFERROR(IF(Q2572&lt;&gt;"",Q2572,IF(OR($S2572="",$T2572=""),"",IF($T2572&lt;&gt;"",_xlfn._xlws.FILTER(Q:Q,($BU:$BU=$BU2572)*($I:$I=$I2572)*($T:$T=$T2572)*($S:$S=_xlfn.MINIFS($S:$S,$T:$T,"="&amp;$T2572)),""))))&amp;"",IF(Q2572="","",""))&amp;""</f>
        <v/>
      </c>
      <c r="AZ2572" t="str" cm="1">
        <f t="array" ref="AZ2572">IFERROR(IF(R2572&lt;&gt;"",R2572,IF(OR($S2572="",$T2572=""),"",IF($T2572&lt;&gt;"",_xlfn._xlws.FILTER(R:R,($BU:$BU=$BU2572)*($I:$I=$I2572)*($T:$T=$T2572)*($S:$S=_xlfn.MINIFS($S:$S,$T:$T,"="&amp;$T2572)),""))))&amp;"",IF(R2572="","",""))&amp;""</f>
        <v/>
      </c>
      <c r="BA2572" s="6">
        <f t="shared" si="3731"/>
        <v>222</v>
      </c>
      <c r="BB2572">
        <f t="shared" ref="BB2572:BD2572" si="3748">BB2571</f>
        <v>18987</v>
      </c>
      <c r="BC2572" t="str">
        <f t="shared" si="3748"/>
        <v>Velodrome</v>
      </c>
      <c r="BD2572" t="str">
        <f t="shared" si="3748"/>
        <v>Outlaws</v>
      </c>
      <c r="BE2572" t="s">
        <v>7</v>
      </c>
      <c r="BF2572" t="s">
        <v>172</v>
      </c>
      <c r="BI2572" cm="1">
        <f t="array" ref="BI2572">IFERROR(_xlfn._xlws.FILTER(shifts!A:A,(shifts!B:B=events!AD2572)*(shifts!AG:AG&gt;=events!BK2572)*(shifts!AH:AH&lt;=events!BL2572)),BI2571)</f>
        <v>90</v>
      </c>
      <c r="BJ2572" s="15">
        <f t="shared" si="3733"/>
        <v>0</v>
      </c>
      <c r="BK2572">
        <f t="shared" si="3734"/>
        <v>602</v>
      </c>
      <c r="BL2572">
        <f t="shared" si="3735"/>
        <v>602</v>
      </c>
      <c r="BM2572" s="15">
        <f>SUMIFS(BJ$2:BJ2572,K$2:K2572,"=Intermission")+SUMIFS(BJ$2:BJ2572,K$2:K2572,"=Timeout")</f>
        <v>143</v>
      </c>
      <c r="BN2572">
        <f t="shared" si="3736"/>
        <v>2303</v>
      </c>
      <c r="BO2572" s="19">
        <f t="shared" si="3737"/>
        <v>2781</v>
      </c>
      <c r="BP2572">
        <f t="shared" si="3738"/>
        <v>2776</v>
      </c>
      <c r="BQ2572" s="17">
        <f t="shared" si="3739"/>
        <v>2781</v>
      </c>
      <c r="BR2572" t="str">
        <f t="shared" si="3740"/>
        <v>event_team_player_2</v>
      </c>
      <c r="BS2572">
        <f>COUNTIFS(S$3:S2572,"="&amp;S2572,AI$3:AI2572,"="&amp;AI2572)</f>
        <v>2</v>
      </c>
      <c r="BT2572" t="str">
        <f>IFERROR(VLOOKUP(BB2572&amp;BU2572&amp;X2572,game_rosters!U:W,3,FALSE),"")</f>
        <v>P100214</v>
      </c>
      <c r="BU2572" t="str">
        <f t="shared" si="3741"/>
        <v>Outlaws</v>
      </c>
    </row>
    <row r="2573" spans="1:73" x14ac:dyDescent="0.2">
      <c r="A2573">
        <f t="shared" si="3716"/>
        <v>1</v>
      </c>
      <c r="I2573" s="44">
        <v>12</v>
      </c>
      <c r="K2573" t="s">
        <v>13</v>
      </c>
      <c r="S2573">
        <v>1331</v>
      </c>
      <c r="T2573" t="s">
        <v>756</v>
      </c>
      <c r="W2573" t="s">
        <v>731</v>
      </c>
      <c r="X2573">
        <v>12</v>
      </c>
      <c r="Z2573">
        <v>1</v>
      </c>
      <c r="AA2573">
        <f t="shared" si="3673"/>
        <v>2331</v>
      </c>
      <c r="AB2573" t="str">
        <f t="shared" si="3674"/>
        <v/>
      </c>
      <c r="AC2573">
        <f t="shared" si="3712"/>
        <v>2331</v>
      </c>
      <c r="AD2573" s="6">
        <v>3</v>
      </c>
      <c r="AE2573" t="s">
        <v>911</v>
      </c>
      <c r="AF2573" t="s">
        <v>413</v>
      </c>
      <c r="AG2573" t="s">
        <v>935</v>
      </c>
      <c r="AH2573" t="s">
        <v>896</v>
      </c>
      <c r="AI2573" t="str">
        <f t="shared" si="3717"/>
        <v>e</v>
      </c>
      <c r="AJ2573" t="str">
        <f t="shared" si="3718"/>
        <v/>
      </c>
      <c r="AK2573" t="str">
        <f t="shared" si="3719"/>
        <v/>
      </c>
      <c r="AL2573" t="str">
        <f t="shared" si="3720"/>
        <v/>
      </c>
      <c r="AM2573" t="str">
        <f t="shared" si="3721"/>
        <v/>
      </c>
      <c r="AN2573" t="str">
        <f t="shared" si="3722"/>
        <v>Away</v>
      </c>
      <c r="AO2573" t="str">
        <f t="shared" si="3723"/>
        <v>a</v>
      </c>
      <c r="AP2573" t="str">
        <f t="shared" si="3724"/>
        <v/>
      </c>
      <c r="AQ2573" t="str">
        <f t="shared" si="3725"/>
        <v/>
      </c>
      <c r="AR2573" t="str">
        <f t="shared" si="3726"/>
        <v>Away</v>
      </c>
      <c r="AS2573" t="str">
        <f t="shared" si="3727"/>
        <v>a</v>
      </c>
      <c r="AT2573" t="str">
        <f t="shared" si="3728"/>
        <v>Offensive</v>
      </c>
      <c r="AU2573" t="str">
        <f t="shared" si="3729"/>
        <v/>
      </c>
      <c r="AV2573" t="str">
        <f t="shared" si="3730"/>
        <v/>
      </c>
      <c r="AW2573" t="str" cm="1">
        <f t="array" ref="AW2573">IFERROR(IF(O2573&lt;&gt;"",O2573,IF(OR($S2573="",$T2573=""),"",IF(O2573&lt;&gt;"",O2573,IF($T2573&lt;&gt;"",_xlfn._xlws.FILTER(O:O,($BU:$BU=$BU2573)*($I:$I=$I2573)*($T:$T=$T2573)*($S:$S=_xlfn.MINIFS($S:$S,$T:$T,"="&amp;$T2573)),"")))))&amp;"",IF(O2573="","",""))&amp;""</f>
        <v/>
      </c>
      <c r="AX2573" t="str" cm="1">
        <f t="array" ref="AX2573">IFERROR(IF(P2573&lt;&gt;"",P2573,IF(OR($S2573="",$T2573=""),"",IF($T2573&lt;&gt;"",_xlfn._xlws.FILTER(P:P,($BU:$BU=$BU2573)*($I:$I=$I2573)*($T:$T=$T2573)*($S:$S=_xlfn.MINIFS($S:$S,$T:$T,"="&amp;$T2573)),""))))&amp;"",IF(P2573="","",""))&amp;""</f>
        <v/>
      </c>
      <c r="AY2573" t="str" cm="1">
        <f t="array" ref="AY2573">IFERROR(IF(Q2573&lt;&gt;"",Q2573,IF(OR($S2573="",$T2573=""),"",IF($T2573&lt;&gt;"",_xlfn._xlws.FILTER(Q:Q,($BU:$BU=$BU2573)*($I:$I=$I2573)*($T:$T=$T2573)*($S:$S=_xlfn.MINIFS($S:$S,$T:$T,"="&amp;$T2573)),""))))&amp;"",IF(Q2573="","",""))&amp;""</f>
        <v/>
      </c>
      <c r="AZ2573" t="str" cm="1">
        <f t="array" ref="AZ2573">IFERROR(IF(R2573&lt;&gt;"",R2573,IF(OR($S2573="",$T2573=""),"",IF($T2573&lt;&gt;"",_xlfn._xlws.FILTER(R:R,($BU:$BU=$BU2573)*($I:$I=$I2573)*($T:$T=$T2573)*($S:$S=_xlfn.MINIFS($S:$S,$T:$T,"="&amp;$T2573)),""))))&amp;"",IF(R2573="","",""))&amp;""</f>
        <v/>
      </c>
      <c r="BA2573" s="6">
        <f t="shared" si="3731"/>
        <v>222</v>
      </c>
      <c r="BB2573">
        <f t="shared" ref="BB2573:BD2573" si="3749">BB2572</f>
        <v>18987</v>
      </c>
      <c r="BC2573" t="str">
        <f t="shared" si="3749"/>
        <v>Velodrome</v>
      </c>
      <c r="BD2573" t="str">
        <f t="shared" si="3749"/>
        <v>Outlaws</v>
      </c>
      <c r="BE2573" t="s">
        <v>13</v>
      </c>
      <c r="BF2573" t="s">
        <v>756</v>
      </c>
      <c r="BI2573" cm="1">
        <f t="array" ref="BI2573">IFERROR(_xlfn._xlws.FILTER(shifts!A:A,(shifts!B:B=events!AD2573)*(shifts!AG:AG&gt;=events!BK2573)*(shifts!AH:AH&lt;=events!BL2573)),BI2572)</f>
        <v>90</v>
      </c>
      <c r="BJ2573" s="15">
        <f t="shared" si="3733"/>
        <v>1</v>
      </c>
      <c r="BK2573">
        <f t="shared" si="3734"/>
        <v>600</v>
      </c>
      <c r="BL2573">
        <f t="shared" si="3735"/>
        <v>599</v>
      </c>
      <c r="BM2573" s="15">
        <f>SUMIFS(BJ$2:BJ2573,K$2:K2573,"=Intermission")+SUMIFS(BJ$2:BJ2573,K$2:K2573,"=Timeout")</f>
        <v>143</v>
      </c>
      <c r="BN2573">
        <f t="shared" si="3736"/>
        <v>2303</v>
      </c>
      <c r="BO2573" s="19">
        <f t="shared" si="3737"/>
        <v>2783</v>
      </c>
      <c r="BP2573">
        <f t="shared" si="3738"/>
        <v>2778</v>
      </c>
      <c r="BQ2573" s="17">
        <f t="shared" si="3739"/>
        <v>2784</v>
      </c>
      <c r="BR2573" t="str">
        <f t="shared" si="3740"/>
        <v>event_team_player_1</v>
      </c>
      <c r="BS2573">
        <f>COUNTIFS(S$3:S2573,"="&amp;S2573,AI$3:AI2573,"="&amp;AI2573)</f>
        <v>1</v>
      </c>
      <c r="BT2573" t="str">
        <f>IFERROR(VLOOKUP(BB2573&amp;BU2573&amp;X2573,game_rosters!U:W,3,FALSE),"")</f>
        <v>P100214</v>
      </c>
      <c r="BU2573" t="str">
        <f t="shared" si="3741"/>
        <v>Outlaws</v>
      </c>
    </row>
    <row r="2574" spans="1:73" x14ac:dyDescent="0.2">
      <c r="A2574">
        <f t="shared" si="3716"/>
        <v>1</v>
      </c>
      <c r="I2574" s="44">
        <v>12</v>
      </c>
      <c r="K2574" t="s">
        <v>7</v>
      </c>
      <c r="L2574" t="s">
        <v>172</v>
      </c>
      <c r="M2574" t="s">
        <v>68</v>
      </c>
      <c r="N2574" t="s">
        <v>595</v>
      </c>
      <c r="S2574">
        <v>1332</v>
      </c>
      <c r="T2574" t="s">
        <v>756</v>
      </c>
      <c r="W2574" t="s">
        <v>731</v>
      </c>
      <c r="X2574">
        <v>12</v>
      </c>
      <c r="Z2574">
        <v>1</v>
      </c>
      <c r="AA2574">
        <f t="shared" si="3673"/>
        <v>2332</v>
      </c>
      <c r="AB2574" t="str">
        <f t="shared" si="3674"/>
        <v/>
      </c>
      <c r="AC2574">
        <f t="shared" si="3712"/>
        <v>2332</v>
      </c>
      <c r="AD2574" s="6">
        <v>3</v>
      </c>
      <c r="AE2574" t="s">
        <v>935</v>
      </c>
      <c r="AF2574" t="s">
        <v>896</v>
      </c>
      <c r="AG2574" t="s">
        <v>756</v>
      </c>
      <c r="AH2574" t="s">
        <v>756</v>
      </c>
      <c r="AI2574" t="str">
        <f t="shared" si="3717"/>
        <v>e</v>
      </c>
      <c r="AJ2574" t="str">
        <f t="shared" si="3718"/>
        <v/>
      </c>
      <c r="AK2574" t="str">
        <f t="shared" si="3719"/>
        <v/>
      </c>
      <c r="AL2574" t="str">
        <f t="shared" si="3720"/>
        <v/>
      </c>
      <c r="AM2574" t="str">
        <f t="shared" si="3721"/>
        <v/>
      </c>
      <c r="AN2574" t="str">
        <f t="shared" si="3722"/>
        <v>Away</v>
      </c>
      <c r="AO2574" t="str">
        <f t="shared" si="3723"/>
        <v>a</v>
      </c>
      <c r="AP2574" t="str">
        <f t="shared" si="3724"/>
        <v/>
      </c>
      <c r="AQ2574" t="str">
        <f t="shared" si="3725"/>
        <v/>
      </c>
      <c r="AR2574" t="str">
        <f t="shared" si="3726"/>
        <v>Away</v>
      </c>
      <c r="AS2574" t="str">
        <f t="shared" si="3727"/>
        <v>a</v>
      </c>
      <c r="AT2574" t="str">
        <f t="shared" si="3728"/>
        <v>Offensive</v>
      </c>
      <c r="AU2574" t="str">
        <f t="shared" si="3729"/>
        <v/>
      </c>
      <c r="AV2574" t="str">
        <f t="shared" si="3730"/>
        <v/>
      </c>
      <c r="AW2574" t="str" cm="1">
        <f t="array" ref="AW2574">IFERROR(IF(O2574&lt;&gt;"",O2574,IF(OR($S2574="",$T2574=""),"",IF(O2574&lt;&gt;"",O2574,IF($T2574&lt;&gt;"",_xlfn._xlws.FILTER(O:O,($BU:$BU=$BU2574)*($I:$I=$I2574)*($T:$T=$T2574)*($S:$S=_xlfn.MINIFS($S:$S,$T:$T,"="&amp;$T2574)),"")))))&amp;"",IF(O2574="","",""))&amp;""</f>
        <v/>
      </c>
      <c r="AX2574" t="str" cm="1">
        <f t="array" ref="AX2574">IFERROR(IF(P2574&lt;&gt;"",P2574,IF(OR($S2574="",$T2574=""),"",IF($T2574&lt;&gt;"",_xlfn._xlws.FILTER(P:P,($BU:$BU=$BU2574)*($I:$I=$I2574)*($T:$T=$T2574)*($S:$S=_xlfn.MINIFS($S:$S,$T:$T,"="&amp;$T2574)),""))))&amp;"",IF(P2574="","",""))&amp;""</f>
        <v/>
      </c>
      <c r="AY2574" t="str" cm="1">
        <f t="array" ref="AY2574">IFERROR(IF(Q2574&lt;&gt;"",Q2574,IF(OR($S2574="",$T2574=""),"",IF($T2574&lt;&gt;"",_xlfn._xlws.FILTER(Q:Q,($BU:$BU=$BU2574)*($I:$I=$I2574)*($T:$T=$T2574)*($S:$S=_xlfn.MINIFS($S:$S,$T:$T,"="&amp;$T2574)),""))))&amp;"",IF(Q2574="","",""))&amp;""</f>
        <v/>
      </c>
      <c r="AZ2574" t="str" cm="1">
        <f t="array" ref="AZ2574">IFERROR(IF(R2574&lt;&gt;"",R2574,IF(OR($S2574="",$T2574=""),"",IF($T2574&lt;&gt;"",_xlfn._xlws.FILTER(R:R,($BU:$BU=$BU2574)*($I:$I=$I2574)*($T:$T=$T2574)*($S:$S=_xlfn.MINIFS($S:$S,$T:$T,"="&amp;$T2574)),""))))&amp;"",IF(R2574="","",""))&amp;""</f>
        <v/>
      </c>
      <c r="BA2574" s="6">
        <f t="shared" si="3731"/>
        <v>222</v>
      </c>
      <c r="BB2574">
        <f t="shared" ref="BB2574:BD2574" si="3750">BB2573</f>
        <v>18987</v>
      </c>
      <c r="BC2574" t="str">
        <f t="shared" si="3750"/>
        <v>Velodrome</v>
      </c>
      <c r="BD2574" t="str">
        <f t="shared" si="3750"/>
        <v>Outlaws</v>
      </c>
      <c r="BE2574" t="s">
        <v>7</v>
      </c>
      <c r="BF2574" t="s">
        <v>172</v>
      </c>
      <c r="BI2574" cm="1">
        <f t="array" ref="BI2574">IFERROR(_xlfn._xlws.FILTER(shifts!A:A,(shifts!B:B=events!AD2574)*(shifts!AG:AG&gt;=events!BK2574)*(shifts!AH:AH&lt;=events!BL2574)),BI2573)</f>
        <v>90</v>
      </c>
      <c r="BJ2574" s="15">
        <f t="shared" si="3733"/>
        <v>0</v>
      </c>
      <c r="BK2574">
        <f t="shared" si="3734"/>
        <v>599</v>
      </c>
      <c r="BL2574">
        <f t="shared" si="3735"/>
        <v>599</v>
      </c>
      <c r="BM2574" s="15">
        <f>SUMIFS(BJ$2:BJ2574,K$2:K2574,"=Intermission")+SUMIFS(BJ$2:BJ2574,K$2:K2574,"=Timeout")</f>
        <v>143</v>
      </c>
      <c r="BN2574">
        <f t="shared" si="3736"/>
        <v>2303</v>
      </c>
      <c r="BO2574" s="19">
        <f t="shared" si="3737"/>
        <v>2784</v>
      </c>
      <c r="BP2574">
        <f t="shared" si="3738"/>
        <v>2779</v>
      </c>
      <c r="BQ2574" s="17">
        <f t="shared" si="3739"/>
        <v>2784</v>
      </c>
      <c r="BR2574" t="str">
        <f t="shared" si="3740"/>
        <v>event_team_player_1</v>
      </c>
      <c r="BS2574">
        <f>COUNTIFS(S$3:S2574,"="&amp;S2574,AI$3:AI2574,"="&amp;AI2574)</f>
        <v>1</v>
      </c>
      <c r="BT2574" t="str">
        <f>IFERROR(VLOOKUP(BB2574&amp;BU2574&amp;X2574,game_rosters!U:W,3,FALSE),"")</f>
        <v>P100214</v>
      </c>
      <c r="BU2574" t="str">
        <f t="shared" si="3741"/>
        <v>Outlaws</v>
      </c>
    </row>
    <row r="2575" spans="1:73" x14ac:dyDescent="0.2">
      <c r="A2575" t="str">
        <f t="shared" si="3716"/>
        <v/>
      </c>
      <c r="I2575" s="44">
        <v>3</v>
      </c>
      <c r="S2575">
        <v>1332</v>
      </c>
      <c r="T2575" t="s">
        <v>756</v>
      </c>
      <c r="X2575">
        <v>3</v>
      </c>
      <c r="Z2575">
        <v>1</v>
      </c>
      <c r="AA2575">
        <f t="shared" si="3673"/>
        <v>2332</v>
      </c>
      <c r="AB2575" t="str">
        <f t="shared" si="3674"/>
        <v/>
      </c>
      <c r="AC2575">
        <f t="shared" si="3712"/>
        <v>2332</v>
      </c>
      <c r="AD2575" s="6">
        <v>3</v>
      </c>
      <c r="AE2575" t="s">
        <v>935</v>
      </c>
      <c r="AF2575" t="s">
        <v>896</v>
      </c>
      <c r="AG2575" t="s">
        <v>756</v>
      </c>
      <c r="AH2575" t="s">
        <v>756</v>
      </c>
      <c r="AI2575" t="str">
        <f t="shared" si="3717"/>
        <v>e</v>
      </c>
      <c r="AJ2575" t="str">
        <f t="shared" si="3718"/>
        <v/>
      </c>
      <c r="AK2575" t="str">
        <f t="shared" si="3719"/>
        <v/>
      </c>
      <c r="AL2575" t="str">
        <f t="shared" si="3720"/>
        <v/>
      </c>
      <c r="AM2575" t="str">
        <f t="shared" si="3721"/>
        <v/>
      </c>
      <c r="AN2575" t="str">
        <f t="shared" si="3722"/>
        <v>Away</v>
      </c>
      <c r="AO2575" t="str">
        <f t="shared" si="3723"/>
        <v>a</v>
      </c>
      <c r="AP2575" t="str">
        <f t="shared" si="3724"/>
        <v/>
      </c>
      <c r="AQ2575" t="str">
        <f t="shared" si="3725"/>
        <v/>
      </c>
      <c r="AR2575" t="str">
        <f t="shared" si="3726"/>
        <v>Away</v>
      </c>
      <c r="AS2575" t="str">
        <f t="shared" si="3727"/>
        <v>a</v>
      </c>
      <c r="AT2575" t="str">
        <f t="shared" si="3728"/>
        <v>Offensive</v>
      </c>
      <c r="AU2575" t="str">
        <f t="shared" si="3729"/>
        <v/>
      </c>
      <c r="AV2575" t="str">
        <f t="shared" si="3730"/>
        <v/>
      </c>
      <c r="AW2575" t="str" cm="1">
        <f t="array" ref="AW2575">IFERROR(IF(O2575&lt;&gt;"",O2575,IF(OR($S2575="",$T2575=""),"",IF(O2575&lt;&gt;"",O2575,IF($T2575&lt;&gt;"",_xlfn._xlws.FILTER(O:O,($BU:$BU=$BU2575)*($I:$I=$I2575)*($T:$T=$T2575)*($S:$S=_xlfn.MINIFS($S:$S,$T:$T,"="&amp;$T2575)),"")))))&amp;"",IF(O2575="","",""))&amp;""</f>
        <v/>
      </c>
      <c r="AX2575" t="str" cm="1">
        <f t="array" ref="AX2575">IFERROR(IF(P2575&lt;&gt;"",P2575,IF(OR($S2575="",$T2575=""),"",IF($T2575&lt;&gt;"",_xlfn._xlws.FILTER(P:P,($BU:$BU=$BU2575)*($I:$I=$I2575)*($T:$T=$T2575)*($S:$S=_xlfn.MINIFS($S:$S,$T:$T,"="&amp;$T2575)),""))))&amp;"",IF(P2575="","",""))&amp;""</f>
        <v/>
      </c>
      <c r="AY2575" t="str" cm="1">
        <f t="array" ref="AY2575">IFERROR(IF(Q2575&lt;&gt;"",Q2575,IF(OR($S2575="",$T2575=""),"",IF($T2575&lt;&gt;"",_xlfn._xlws.FILTER(Q:Q,($BU:$BU=$BU2575)*($I:$I=$I2575)*($T:$T=$T2575)*($S:$S=_xlfn.MINIFS($S:$S,$T:$T,"="&amp;$T2575)),""))))&amp;"",IF(Q2575="","",""))&amp;""</f>
        <v/>
      </c>
      <c r="AZ2575" t="str" cm="1">
        <f t="array" ref="AZ2575">IFERROR(IF(R2575&lt;&gt;"",R2575,IF(OR($S2575="",$T2575=""),"",IF($T2575&lt;&gt;"",_xlfn._xlws.FILTER(R:R,($BU:$BU=$BU2575)*($I:$I=$I2575)*($T:$T=$T2575)*($S:$S=_xlfn.MINIFS($S:$S,$T:$T,"="&amp;$T2575)),""))))&amp;"",IF(R2575="","",""))&amp;""</f>
        <v/>
      </c>
      <c r="BA2575" s="6">
        <f t="shared" si="3731"/>
        <v>222</v>
      </c>
      <c r="BB2575">
        <f t="shared" ref="BB2575:BD2575" si="3751">BB2574</f>
        <v>18987</v>
      </c>
      <c r="BC2575" t="str">
        <f t="shared" si="3751"/>
        <v>Velodrome</v>
      </c>
      <c r="BD2575" t="str">
        <f t="shared" si="3751"/>
        <v>Outlaws</v>
      </c>
      <c r="BE2575" t="s">
        <v>7</v>
      </c>
      <c r="BF2575" t="s">
        <v>172</v>
      </c>
      <c r="BI2575" cm="1">
        <f t="array" ref="BI2575">IFERROR(_xlfn._xlws.FILTER(shifts!A:A,(shifts!B:B=events!AD2575)*(shifts!AG:AG&gt;=events!BK2575)*(shifts!AH:AH&lt;=events!BL2575)),BI2574)</f>
        <v>90</v>
      </c>
      <c r="BJ2575" s="15">
        <f t="shared" si="3733"/>
        <v>0</v>
      </c>
      <c r="BK2575">
        <f t="shared" si="3734"/>
        <v>599</v>
      </c>
      <c r="BL2575">
        <f t="shared" si="3735"/>
        <v>599</v>
      </c>
      <c r="BM2575" s="15">
        <f>SUMIFS(BJ$2:BJ2575,K$2:K2575,"=Intermission")+SUMIFS(BJ$2:BJ2575,K$2:K2575,"=Timeout")</f>
        <v>143</v>
      </c>
      <c r="BN2575">
        <f t="shared" si="3736"/>
        <v>2303</v>
      </c>
      <c r="BO2575" s="19">
        <f t="shared" si="3737"/>
        <v>2784</v>
      </c>
      <c r="BP2575">
        <f t="shared" si="3738"/>
        <v>2779</v>
      </c>
      <c r="BQ2575" s="17">
        <f t="shared" si="3739"/>
        <v>2784</v>
      </c>
      <c r="BR2575" t="str">
        <f t="shared" si="3740"/>
        <v>event_team_player_2</v>
      </c>
      <c r="BS2575">
        <f>COUNTIFS(S$3:S2575,"="&amp;S2575,AI$3:AI2575,"="&amp;AI2575)</f>
        <v>2</v>
      </c>
      <c r="BT2575" t="str">
        <f>IFERROR(VLOOKUP(BB2575&amp;BU2575&amp;X2575,game_rosters!U:W,3,FALSE),"")</f>
        <v>P100004</v>
      </c>
      <c r="BU2575" t="str">
        <f t="shared" si="3741"/>
        <v>Outlaws</v>
      </c>
    </row>
    <row r="2576" spans="1:73" x14ac:dyDescent="0.2">
      <c r="A2576">
        <f t="shared" si="3716"/>
        <v>1</v>
      </c>
      <c r="I2576" s="44">
        <v>3</v>
      </c>
      <c r="K2576" t="s">
        <v>6</v>
      </c>
      <c r="L2576" t="s">
        <v>205</v>
      </c>
      <c r="M2576" t="s">
        <v>63</v>
      </c>
      <c r="N2576" t="s">
        <v>595</v>
      </c>
      <c r="S2576">
        <v>1333</v>
      </c>
      <c r="T2576">
        <v>204</v>
      </c>
      <c r="W2576" t="s">
        <v>731</v>
      </c>
      <c r="X2576">
        <v>3</v>
      </c>
      <c r="Z2576">
        <v>1</v>
      </c>
      <c r="AA2576">
        <f t="shared" si="3673"/>
        <v>2333</v>
      </c>
      <c r="AB2576">
        <f t="shared" si="3674"/>
        <v>9204</v>
      </c>
      <c r="AC2576">
        <f t="shared" si="3712"/>
        <v>9204</v>
      </c>
      <c r="AD2576" s="6">
        <v>3</v>
      </c>
      <c r="AE2576" t="s">
        <v>935</v>
      </c>
      <c r="AF2576" t="s">
        <v>938</v>
      </c>
      <c r="AG2576" t="s">
        <v>756</v>
      </c>
      <c r="AH2576" t="s">
        <v>756</v>
      </c>
      <c r="AI2576" t="str">
        <f t="shared" si="3717"/>
        <v>e</v>
      </c>
      <c r="AJ2576" t="str">
        <f t="shared" si="3718"/>
        <v/>
      </c>
      <c r="AK2576" t="str">
        <f t="shared" si="3719"/>
        <v/>
      </c>
      <c r="AL2576" t="str">
        <f t="shared" si="3720"/>
        <v/>
      </c>
      <c r="AM2576" t="str">
        <f t="shared" si="3721"/>
        <v/>
      </c>
      <c r="AN2576" t="str">
        <f t="shared" si="3722"/>
        <v>Away</v>
      </c>
      <c r="AO2576" t="str">
        <f t="shared" si="3723"/>
        <v>a</v>
      </c>
      <c r="AP2576" t="str">
        <f t="shared" si="3724"/>
        <v/>
      </c>
      <c r="AQ2576" t="str">
        <f t="shared" si="3725"/>
        <v/>
      </c>
      <c r="AR2576" t="str">
        <f t="shared" si="3726"/>
        <v>Away</v>
      </c>
      <c r="AS2576" t="str">
        <f t="shared" si="3727"/>
        <v>a</v>
      </c>
      <c r="AT2576" t="str">
        <f t="shared" si="3728"/>
        <v>Offensive</v>
      </c>
      <c r="AU2576" t="str">
        <f t="shared" si="3729"/>
        <v/>
      </c>
      <c r="AV2576" t="str">
        <f t="shared" si="3730"/>
        <v/>
      </c>
      <c r="AW2576" t="str" cm="1">
        <f t="array" ref="AW2576">IFERROR(IF(O2576&lt;&gt;"",O2576,IF(OR($S2576="",$T2576=""),"",IF(O2576&lt;&gt;"",O2576,IF($T2576&lt;&gt;"",_xlfn._xlws.FILTER(O:O,($BU:$BU=$BU2576)*($I:$I=$I2576)*($T:$T=$T2576)*($S:$S=_xlfn.MINIFS($S:$S,$T:$T,"="&amp;$T2576)),"")))))&amp;"",IF(O2576="","",""))&amp;""</f>
        <v/>
      </c>
      <c r="AX2576" t="str" cm="1">
        <f t="array" ref="AX2576">IFERROR(IF(P2576&lt;&gt;"",P2576,IF(OR($S2576="",$T2576=""),"",IF($T2576&lt;&gt;"",_xlfn._xlws.FILTER(P:P,($BU:$BU=$BU2576)*($I:$I=$I2576)*($T:$T=$T2576)*($S:$S=_xlfn.MINIFS($S:$S,$T:$T,"="&amp;$T2576)),""))))&amp;"",IF(P2576="","",""))&amp;""</f>
        <v/>
      </c>
      <c r="AY2576" t="str" cm="1">
        <f t="array" ref="AY2576">IFERROR(IF(Q2576&lt;&gt;"",Q2576,IF(OR($S2576="",$T2576=""),"",IF($T2576&lt;&gt;"",_xlfn._xlws.FILTER(Q:Q,($BU:$BU=$BU2576)*($I:$I=$I2576)*($T:$T=$T2576)*($S:$S=_xlfn.MINIFS($S:$S,$T:$T,"="&amp;$T2576)),""))))&amp;"",IF(Q2576="","",""))&amp;""</f>
        <v/>
      </c>
      <c r="AZ2576" t="str" cm="1">
        <f t="array" ref="AZ2576">IFERROR(IF(R2576&lt;&gt;"",R2576,IF(OR($S2576="",$T2576=""),"",IF($T2576&lt;&gt;"",_xlfn._xlws.FILTER(R:R,($BU:$BU=$BU2576)*($I:$I=$I2576)*($T:$T=$T2576)*($S:$S=_xlfn.MINIFS($S:$S,$T:$T,"="&amp;$T2576)),""))))&amp;"",IF(R2576="","",""))&amp;""</f>
        <v/>
      </c>
      <c r="BA2576" s="6">
        <f t="shared" si="3731"/>
        <v>222</v>
      </c>
      <c r="BB2576">
        <f t="shared" ref="BB2576:BD2576" si="3752">BB2575</f>
        <v>18987</v>
      </c>
      <c r="BC2576" t="str">
        <f t="shared" si="3752"/>
        <v>Velodrome</v>
      </c>
      <c r="BD2576" t="str">
        <f t="shared" si="3752"/>
        <v>Outlaws</v>
      </c>
      <c r="BE2576" t="s">
        <v>6</v>
      </c>
      <c r="BF2576" t="s">
        <v>205</v>
      </c>
      <c r="BI2576" cm="1">
        <f t="array" ref="BI2576">IFERROR(_xlfn._xlws.FILTER(shifts!A:A,(shifts!B:B=events!AD2576)*(shifts!AG:AG&gt;=events!BK2576)*(shifts!AH:AH&lt;=events!BL2576)),BI2575)</f>
        <v>90</v>
      </c>
      <c r="BJ2576" s="15">
        <f t="shared" si="3733"/>
        <v>0</v>
      </c>
      <c r="BK2576">
        <f t="shared" si="3734"/>
        <v>598</v>
      </c>
      <c r="BL2576">
        <f t="shared" si="3735"/>
        <v>598</v>
      </c>
      <c r="BM2576" s="15">
        <f>SUMIFS(BJ$2:BJ2576,K$2:K2576,"=Intermission")+SUMIFS(BJ$2:BJ2576,K$2:K2576,"=Timeout")</f>
        <v>143</v>
      </c>
      <c r="BN2576">
        <f t="shared" si="3736"/>
        <v>2303</v>
      </c>
      <c r="BO2576" s="19">
        <f t="shared" si="3737"/>
        <v>2785</v>
      </c>
      <c r="BP2576">
        <f t="shared" si="3738"/>
        <v>2780</v>
      </c>
      <c r="BQ2576" s="17">
        <f t="shared" si="3739"/>
        <v>2785</v>
      </c>
      <c r="BR2576" t="str">
        <f t="shared" si="3740"/>
        <v>event_team_player_1</v>
      </c>
      <c r="BS2576">
        <f>COUNTIFS(S$3:S2576,"="&amp;S2576,AI$3:AI2576,"="&amp;AI2576)</f>
        <v>1</v>
      </c>
      <c r="BT2576" t="str">
        <f>IFERROR(VLOOKUP(BB2576&amp;BU2576&amp;X2576,game_rosters!U:W,3,FALSE),"")</f>
        <v>P100004</v>
      </c>
      <c r="BU2576" t="str">
        <f t="shared" si="3741"/>
        <v>Outlaws</v>
      </c>
    </row>
    <row r="2577" spans="1:73" x14ac:dyDescent="0.2">
      <c r="A2577" t="str">
        <f t="shared" si="3716"/>
        <v/>
      </c>
      <c r="I2577" s="44">
        <v>39</v>
      </c>
      <c r="S2577">
        <v>1333</v>
      </c>
      <c r="T2577">
        <v>204</v>
      </c>
      <c r="X2577">
        <v>39</v>
      </c>
      <c r="AA2577">
        <f t="shared" si="3673"/>
        <v>2333</v>
      </c>
      <c r="AB2577">
        <f t="shared" si="3674"/>
        <v>9204</v>
      </c>
      <c r="AC2577">
        <f t="shared" si="3712"/>
        <v>9204</v>
      </c>
      <c r="AD2577" s="6">
        <v>3</v>
      </c>
      <c r="AE2577" t="s">
        <v>935</v>
      </c>
      <c r="AF2577" t="s">
        <v>938</v>
      </c>
      <c r="AG2577" t="s">
        <v>756</v>
      </c>
      <c r="AH2577" t="s">
        <v>756</v>
      </c>
      <c r="AI2577" t="str">
        <f t="shared" si="3717"/>
        <v>o</v>
      </c>
      <c r="AJ2577" t="str">
        <f t="shared" si="3718"/>
        <v/>
      </c>
      <c r="AK2577" t="str">
        <f t="shared" si="3719"/>
        <v/>
      </c>
      <c r="AL2577" t="str">
        <f t="shared" si="3720"/>
        <v/>
      </c>
      <c r="AM2577" t="str">
        <f t="shared" si="3721"/>
        <v/>
      </c>
      <c r="AN2577" t="str">
        <f t="shared" si="3722"/>
        <v>Away</v>
      </c>
      <c r="AO2577" t="str">
        <f t="shared" si="3723"/>
        <v>a</v>
      </c>
      <c r="AP2577" t="str">
        <f t="shared" si="3724"/>
        <v/>
      </c>
      <c r="AQ2577" t="str">
        <f t="shared" si="3725"/>
        <v/>
      </c>
      <c r="AR2577" t="str">
        <f t="shared" si="3726"/>
        <v>Away</v>
      </c>
      <c r="AS2577" t="str">
        <f t="shared" si="3727"/>
        <v>a</v>
      </c>
      <c r="AT2577" t="str">
        <f t="shared" si="3728"/>
        <v>Defensive</v>
      </c>
      <c r="AU2577" t="str">
        <f t="shared" si="3729"/>
        <v/>
      </c>
      <c r="AV2577" t="str">
        <f t="shared" si="3730"/>
        <v/>
      </c>
      <c r="AW2577" t="str" cm="1">
        <f t="array" ref="AW2577">IFERROR(IF(O2577&lt;&gt;"",O2577,IF(OR($S2577="",$T2577=""),"",IF(O2577&lt;&gt;"",O2577,IF($T2577&lt;&gt;"",_xlfn._xlws.FILTER(O:O,($BU:$BU=$BU2577)*($I:$I=$I2577)*($T:$T=$T2577)*($S:$S=_xlfn.MINIFS($S:$S,$T:$T,"="&amp;$T2577)),"")))))&amp;"",IF(O2577="","",""))&amp;""</f>
        <v/>
      </c>
      <c r="AX2577" t="str" cm="1">
        <f t="array" ref="AX2577">IFERROR(IF(P2577&lt;&gt;"",P2577,IF(OR($S2577="",$T2577=""),"",IF($T2577&lt;&gt;"",_xlfn._xlws.FILTER(P:P,($BU:$BU=$BU2577)*($I:$I=$I2577)*($T:$T=$T2577)*($S:$S=_xlfn.MINIFS($S:$S,$T:$T,"="&amp;$T2577)),""))))&amp;"",IF(P2577="","",""))&amp;""</f>
        <v/>
      </c>
      <c r="AY2577" t="str" cm="1">
        <f t="array" ref="AY2577">IFERROR(IF(Q2577&lt;&gt;"",Q2577,IF(OR($S2577="",$T2577=""),"",IF($T2577&lt;&gt;"",_xlfn._xlws.FILTER(Q:Q,($BU:$BU=$BU2577)*($I:$I=$I2577)*($T:$T=$T2577)*($S:$S=_xlfn.MINIFS($S:$S,$T:$T,"="&amp;$T2577)),""))))&amp;"",IF(Q2577="","",""))&amp;""</f>
        <v/>
      </c>
      <c r="AZ2577" t="str" cm="1">
        <f t="array" ref="AZ2577">IFERROR(IF(R2577&lt;&gt;"",R2577,IF(OR($S2577="",$T2577=""),"",IF($T2577&lt;&gt;"",_xlfn._xlws.FILTER(R:R,($BU:$BU=$BU2577)*($I:$I=$I2577)*($T:$T=$T2577)*($S:$S=_xlfn.MINIFS($S:$S,$T:$T,"="&amp;$T2577)),""))))&amp;"",IF(R2577="","",""))&amp;""</f>
        <v/>
      </c>
      <c r="BA2577" s="6">
        <f t="shared" si="3731"/>
        <v>222</v>
      </c>
      <c r="BB2577">
        <f t="shared" ref="BB2577:BD2577" si="3753">BB2576</f>
        <v>18987</v>
      </c>
      <c r="BC2577" t="str">
        <f t="shared" si="3753"/>
        <v>Velodrome</v>
      </c>
      <c r="BD2577" t="str">
        <f t="shared" si="3753"/>
        <v>Outlaws</v>
      </c>
      <c r="BE2577" t="s">
        <v>6</v>
      </c>
      <c r="BF2577" t="s">
        <v>205</v>
      </c>
      <c r="BI2577" cm="1">
        <f t="array" ref="BI2577">IFERROR(_xlfn._xlws.FILTER(shifts!A:A,(shifts!B:B=events!AD2577)*(shifts!AG:AG&gt;=events!BK2577)*(shifts!AH:AH&lt;=events!BL2577)),BI2576)</f>
        <v>90</v>
      </c>
      <c r="BJ2577" s="15">
        <f t="shared" si="3733"/>
        <v>0</v>
      </c>
      <c r="BK2577">
        <f t="shared" si="3734"/>
        <v>598</v>
      </c>
      <c r="BL2577">
        <f t="shared" si="3735"/>
        <v>598</v>
      </c>
      <c r="BM2577" s="15">
        <f>SUMIFS(BJ$2:BJ2577,K$2:K2577,"=Intermission")+SUMIFS(BJ$2:BJ2577,K$2:K2577,"=Timeout")</f>
        <v>143</v>
      </c>
      <c r="BN2577">
        <f t="shared" si="3736"/>
        <v>2303</v>
      </c>
      <c r="BO2577" s="19">
        <f t="shared" si="3737"/>
        <v>2785</v>
      </c>
      <c r="BP2577">
        <f t="shared" si="3738"/>
        <v>2780</v>
      </c>
      <c r="BQ2577" s="17">
        <f t="shared" si="3739"/>
        <v>2785</v>
      </c>
      <c r="BR2577" t="str">
        <f t="shared" si="3740"/>
        <v>opp_team_player_1</v>
      </c>
      <c r="BS2577">
        <f>COUNTIFS(S$3:S2577,"="&amp;S2577,AI$3:AI2577,"="&amp;AI2577)</f>
        <v>1</v>
      </c>
      <c r="BT2577" t="str">
        <f>IFERROR(VLOOKUP(BB2577&amp;BU2577&amp;X2577,game_rosters!U:W,3,FALSE),"")</f>
        <v>P100016</v>
      </c>
      <c r="BU2577" t="str">
        <f t="shared" si="3741"/>
        <v>Velodrome</v>
      </c>
    </row>
    <row r="2578" spans="1:73" x14ac:dyDescent="0.2">
      <c r="A2578">
        <f t="shared" si="3716"/>
        <v>1</v>
      </c>
      <c r="I2578" s="44">
        <v>39</v>
      </c>
      <c r="K2578" t="s">
        <v>15</v>
      </c>
      <c r="L2578" t="s">
        <v>179</v>
      </c>
      <c r="M2578" t="s">
        <v>97</v>
      </c>
      <c r="S2578">
        <v>1334</v>
      </c>
      <c r="T2578">
        <v>204</v>
      </c>
      <c r="W2578" t="s">
        <v>735</v>
      </c>
      <c r="X2578">
        <v>39</v>
      </c>
      <c r="Z2578">
        <v>1</v>
      </c>
      <c r="AA2578">
        <f t="shared" si="3673"/>
        <v>2334</v>
      </c>
      <c r="AB2578">
        <f t="shared" si="3674"/>
        <v>9204</v>
      </c>
      <c r="AC2578">
        <f t="shared" si="3712"/>
        <v>9204</v>
      </c>
      <c r="AD2578" s="6">
        <v>3</v>
      </c>
      <c r="AE2578" t="s">
        <v>935</v>
      </c>
      <c r="AF2578" t="s">
        <v>938</v>
      </c>
      <c r="AG2578" t="s">
        <v>756</v>
      </c>
      <c r="AH2578" t="s">
        <v>756</v>
      </c>
      <c r="AI2578" t="str">
        <f t="shared" si="3717"/>
        <v>e</v>
      </c>
      <c r="AJ2578" t="str">
        <f t="shared" si="3718"/>
        <v/>
      </c>
      <c r="AK2578" t="str">
        <f t="shared" si="3719"/>
        <v/>
      </c>
      <c r="AL2578" t="str">
        <f t="shared" si="3720"/>
        <v/>
      </c>
      <c r="AM2578" t="str">
        <f t="shared" si="3721"/>
        <v/>
      </c>
      <c r="AN2578" t="str">
        <f t="shared" si="3722"/>
        <v>Home</v>
      </c>
      <c r="AO2578" t="str">
        <f t="shared" si="3723"/>
        <v>h</v>
      </c>
      <c r="AP2578" t="str">
        <f t="shared" si="3724"/>
        <v/>
      </c>
      <c r="AQ2578" t="str">
        <f t="shared" si="3725"/>
        <v/>
      </c>
      <c r="AR2578" t="str">
        <f t="shared" si="3726"/>
        <v>Home</v>
      </c>
      <c r="AS2578" t="str">
        <f t="shared" si="3727"/>
        <v>h</v>
      </c>
      <c r="AT2578" t="str">
        <f t="shared" si="3728"/>
        <v>Defensive</v>
      </c>
      <c r="AU2578" t="str">
        <f t="shared" si="3729"/>
        <v/>
      </c>
      <c r="AV2578" t="str">
        <f t="shared" si="3730"/>
        <v/>
      </c>
      <c r="AW2578" t="str" cm="1">
        <f t="array" ref="AW2578">IFERROR(IF(O2578&lt;&gt;"",O2578,IF(OR($S2578="",$T2578=""),"",IF(O2578&lt;&gt;"",O2578,IF($T2578&lt;&gt;"",_xlfn._xlws.FILTER(O:O,($BU:$BU=$BU2578)*($I:$I=$I2578)*($T:$T=$T2578)*($S:$S=_xlfn.MINIFS($S:$S,$T:$T,"="&amp;$T2578)),"")))))&amp;"",IF(O2578="","",""))&amp;""</f>
        <v/>
      </c>
      <c r="AX2578" t="str" cm="1">
        <f t="array" ref="AX2578">IFERROR(IF(P2578&lt;&gt;"",P2578,IF(OR($S2578="",$T2578=""),"",IF($T2578&lt;&gt;"",_xlfn._xlws.FILTER(P:P,($BU:$BU=$BU2578)*($I:$I=$I2578)*($T:$T=$T2578)*($S:$S=_xlfn.MINIFS($S:$S,$T:$T,"="&amp;$T2578)),""))))&amp;"",IF(P2578="","",""))&amp;""</f>
        <v/>
      </c>
      <c r="AY2578" t="str" cm="1">
        <f t="array" ref="AY2578">IFERROR(IF(Q2578&lt;&gt;"",Q2578,IF(OR($S2578="",$T2578=""),"",IF($T2578&lt;&gt;"",_xlfn._xlws.FILTER(Q:Q,($BU:$BU=$BU2578)*($I:$I=$I2578)*($T:$T=$T2578)*($S:$S=_xlfn.MINIFS($S:$S,$T:$T,"="&amp;$T2578)),""))))&amp;"",IF(Q2578="","",""))&amp;""</f>
        <v/>
      </c>
      <c r="AZ2578" t="str" cm="1">
        <f t="array" ref="AZ2578">IFERROR(IF(R2578&lt;&gt;"",R2578,IF(OR($S2578="",$T2578=""),"",IF($T2578&lt;&gt;"",_xlfn._xlws.FILTER(R:R,($BU:$BU=$BU2578)*($I:$I=$I2578)*($T:$T=$T2578)*($S:$S=_xlfn.MINIFS($S:$S,$T:$T,"="&amp;$T2578)),""))))&amp;"",IF(R2578="","",""))&amp;""</f>
        <v/>
      </c>
      <c r="BA2578" s="6">
        <f t="shared" si="3731"/>
        <v>222</v>
      </c>
      <c r="BB2578">
        <f t="shared" ref="BB2578:BD2578" si="3754">BB2577</f>
        <v>18987</v>
      </c>
      <c r="BC2578" t="str">
        <f t="shared" si="3754"/>
        <v>Velodrome</v>
      </c>
      <c r="BD2578" t="str">
        <f t="shared" si="3754"/>
        <v>Outlaws</v>
      </c>
      <c r="BE2578" t="s">
        <v>15</v>
      </c>
      <c r="BF2578" t="s">
        <v>179</v>
      </c>
      <c r="BI2578" cm="1">
        <f t="array" ref="BI2578">IFERROR(_xlfn._xlws.FILTER(shifts!A:A,(shifts!B:B=events!AD2578)*(shifts!AG:AG&gt;=events!BK2578)*(shifts!AH:AH&lt;=events!BL2578)),BI2577)</f>
        <v>90</v>
      </c>
      <c r="BJ2578" s="15">
        <f t="shared" si="3733"/>
        <v>0</v>
      </c>
      <c r="BK2578">
        <f t="shared" si="3734"/>
        <v>598</v>
      </c>
      <c r="BL2578">
        <f t="shared" si="3735"/>
        <v>598</v>
      </c>
      <c r="BM2578" s="15">
        <f>SUMIFS(BJ$2:BJ2578,K$2:K2578,"=Intermission")+SUMIFS(BJ$2:BJ2578,K$2:K2578,"=Timeout")</f>
        <v>143</v>
      </c>
      <c r="BN2578">
        <f t="shared" si="3736"/>
        <v>2303</v>
      </c>
      <c r="BO2578" s="19">
        <f t="shared" si="3737"/>
        <v>2785</v>
      </c>
      <c r="BP2578">
        <f t="shared" si="3738"/>
        <v>2780</v>
      </c>
      <c r="BQ2578" s="17">
        <f t="shared" si="3739"/>
        <v>2785</v>
      </c>
      <c r="BR2578" t="str">
        <f t="shared" si="3740"/>
        <v>event_team_player_1</v>
      </c>
      <c r="BS2578">
        <f>COUNTIFS(S$3:S2578,"="&amp;S2578,AI$3:AI2578,"="&amp;AI2578)</f>
        <v>1</v>
      </c>
      <c r="BT2578" t="str">
        <f>IFERROR(VLOOKUP(BB2578&amp;BU2578&amp;X2578,game_rosters!U:W,3,FALSE),"")</f>
        <v>P100016</v>
      </c>
      <c r="BU2578" t="str">
        <f t="shared" si="3741"/>
        <v>Velodrome</v>
      </c>
    </row>
    <row r="2579" spans="1:73" x14ac:dyDescent="0.2">
      <c r="A2579" t="str">
        <f t="shared" si="3716"/>
        <v/>
      </c>
      <c r="I2579" s="44">
        <v>3</v>
      </c>
      <c r="S2579">
        <v>1334</v>
      </c>
      <c r="T2579">
        <v>204</v>
      </c>
      <c r="X2579">
        <v>3</v>
      </c>
      <c r="AA2579">
        <f t="shared" si="3673"/>
        <v>2334</v>
      </c>
      <c r="AB2579">
        <f t="shared" si="3674"/>
        <v>9204</v>
      </c>
      <c r="AC2579">
        <f t="shared" si="3712"/>
        <v>9204</v>
      </c>
      <c r="AD2579" s="6">
        <v>3</v>
      </c>
      <c r="AE2579" t="s">
        <v>935</v>
      </c>
      <c r="AF2579" t="s">
        <v>938</v>
      </c>
      <c r="AG2579" t="s">
        <v>756</v>
      </c>
      <c r="AH2579" t="s">
        <v>756</v>
      </c>
      <c r="AI2579" t="str">
        <f t="shared" si="3717"/>
        <v>o</v>
      </c>
      <c r="AJ2579" t="str">
        <f t="shared" si="3718"/>
        <v/>
      </c>
      <c r="AK2579" t="str">
        <f t="shared" si="3719"/>
        <v/>
      </c>
      <c r="AL2579" t="str">
        <f t="shared" si="3720"/>
        <v/>
      </c>
      <c r="AM2579" t="str">
        <f t="shared" si="3721"/>
        <v/>
      </c>
      <c r="AN2579" t="str">
        <f t="shared" si="3722"/>
        <v>Home</v>
      </c>
      <c r="AO2579" t="str">
        <f t="shared" si="3723"/>
        <v>h</v>
      </c>
      <c r="AP2579" t="str">
        <f t="shared" si="3724"/>
        <v/>
      </c>
      <c r="AQ2579" t="str">
        <f t="shared" si="3725"/>
        <v/>
      </c>
      <c r="AR2579" t="str">
        <f t="shared" si="3726"/>
        <v>Home</v>
      </c>
      <c r="AS2579" t="str">
        <f t="shared" si="3727"/>
        <v>h</v>
      </c>
      <c r="AT2579" t="str">
        <f t="shared" si="3728"/>
        <v>Offensive</v>
      </c>
      <c r="AU2579" t="str">
        <f t="shared" si="3729"/>
        <v/>
      </c>
      <c r="AV2579" t="str">
        <f t="shared" si="3730"/>
        <v/>
      </c>
      <c r="AW2579" t="str" cm="1">
        <f t="array" ref="AW2579">IFERROR(IF(O2579&lt;&gt;"",O2579,IF(OR($S2579="",$T2579=""),"",IF(O2579&lt;&gt;"",O2579,IF($T2579&lt;&gt;"",_xlfn._xlws.FILTER(O:O,($BU:$BU=$BU2579)*($I:$I=$I2579)*($T:$T=$T2579)*($S:$S=_xlfn.MINIFS($S:$S,$T:$T,"="&amp;$T2579)),"")))))&amp;"",IF(O2579="","",""))&amp;""</f>
        <v/>
      </c>
      <c r="AX2579" t="str" cm="1">
        <f t="array" ref="AX2579">IFERROR(IF(P2579&lt;&gt;"",P2579,IF(OR($S2579="",$T2579=""),"",IF($T2579&lt;&gt;"",_xlfn._xlws.FILTER(P:P,($BU:$BU=$BU2579)*($I:$I=$I2579)*($T:$T=$T2579)*($S:$S=_xlfn.MINIFS($S:$S,$T:$T,"="&amp;$T2579)),""))))&amp;"",IF(P2579="","",""))&amp;""</f>
        <v/>
      </c>
      <c r="AY2579" t="str" cm="1">
        <f t="array" ref="AY2579">IFERROR(IF(Q2579&lt;&gt;"",Q2579,IF(OR($S2579="",$T2579=""),"",IF($T2579&lt;&gt;"",_xlfn._xlws.FILTER(Q:Q,($BU:$BU=$BU2579)*($I:$I=$I2579)*($T:$T=$T2579)*($S:$S=_xlfn.MINIFS($S:$S,$T:$T,"="&amp;$T2579)),""))))&amp;"",IF(Q2579="","",""))&amp;""</f>
        <v/>
      </c>
      <c r="AZ2579" t="str" cm="1">
        <f t="array" ref="AZ2579">IFERROR(IF(R2579&lt;&gt;"",R2579,IF(OR($S2579="",$T2579=""),"",IF($T2579&lt;&gt;"",_xlfn._xlws.FILTER(R:R,($BU:$BU=$BU2579)*($I:$I=$I2579)*($T:$T=$T2579)*($S:$S=_xlfn.MINIFS($S:$S,$T:$T,"="&amp;$T2579)),""))))&amp;"",IF(R2579="","",""))&amp;""</f>
        <v/>
      </c>
      <c r="BA2579" s="6">
        <f t="shared" si="3731"/>
        <v>222</v>
      </c>
      <c r="BB2579">
        <f t="shared" ref="BB2579:BD2579" si="3755">BB2578</f>
        <v>18987</v>
      </c>
      <c r="BC2579" t="str">
        <f t="shared" si="3755"/>
        <v>Velodrome</v>
      </c>
      <c r="BD2579" t="str">
        <f t="shared" si="3755"/>
        <v>Outlaws</v>
      </c>
      <c r="BE2579" t="s">
        <v>15</v>
      </c>
      <c r="BF2579" t="s">
        <v>179</v>
      </c>
      <c r="BI2579" cm="1">
        <f t="array" ref="BI2579">IFERROR(_xlfn._xlws.FILTER(shifts!A:A,(shifts!B:B=events!AD2579)*(shifts!AG:AG&gt;=events!BK2579)*(shifts!AH:AH&lt;=events!BL2579)),BI2578)</f>
        <v>90</v>
      </c>
      <c r="BJ2579" s="15">
        <f t="shared" si="3733"/>
        <v>0</v>
      </c>
      <c r="BK2579">
        <f t="shared" si="3734"/>
        <v>598</v>
      </c>
      <c r="BL2579">
        <f t="shared" si="3735"/>
        <v>598</v>
      </c>
      <c r="BM2579" s="15">
        <f>SUMIFS(BJ$2:BJ2579,K$2:K2579,"=Intermission")+SUMIFS(BJ$2:BJ2579,K$2:K2579,"=Timeout")</f>
        <v>143</v>
      </c>
      <c r="BN2579">
        <f t="shared" si="3736"/>
        <v>2303</v>
      </c>
      <c r="BO2579" s="19">
        <f t="shared" si="3737"/>
        <v>2785</v>
      </c>
      <c r="BP2579">
        <f t="shared" si="3738"/>
        <v>2780</v>
      </c>
      <c r="BQ2579" s="17">
        <f t="shared" si="3739"/>
        <v>2785</v>
      </c>
      <c r="BR2579" t="str">
        <f t="shared" si="3740"/>
        <v>opp_team_player_1</v>
      </c>
      <c r="BS2579">
        <f>COUNTIFS(S$3:S2579,"="&amp;S2579,AI$3:AI2579,"="&amp;AI2579)</f>
        <v>1</v>
      </c>
      <c r="BT2579" t="str">
        <f>IFERROR(VLOOKUP(BB2579&amp;BU2579&amp;X2579,game_rosters!U:W,3,FALSE),"")</f>
        <v>P100004</v>
      </c>
      <c r="BU2579" t="str">
        <f t="shared" si="3741"/>
        <v>Outlaws</v>
      </c>
    </row>
    <row r="2580" spans="1:73" x14ac:dyDescent="0.2">
      <c r="A2580">
        <f t="shared" si="3716"/>
        <v>1</v>
      </c>
      <c r="I2580" s="44">
        <v>39</v>
      </c>
      <c r="K2580" t="s">
        <v>231</v>
      </c>
      <c r="L2580" t="s">
        <v>233</v>
      </c>
      <c r="S2580">
        <v>1335</v>
      </c>
      <c r="T2580">
        <v>204</v>
      </c>
      <c r="W2580" t="s">
        <v>735</v>
      </c>
      <c r="X2580">
        <v>39</v>
      </c>
      <c r="Z2580">
        <v>1</v>
      </c>
      <c r="AA2580">
        <f t="shared" si="3673"/>
        <v>2335</v>
      </c>
      <c r="AB2580">
        <f t="shared" si="3674"/>
        <v>9204</v>
      </c>
      <c r="AC2580">
        <f t="shared" si="3712"/>
        <v>9204</v>
      </c>
      <c r="AD2580" s="6">
        <v>3</v>
      </c>
      <c r="AE2580" t="s">
        <v>935</v>
      </c>
      <c r="AF2580" t="s">
        <v>938</v>
      </c>
      <c r="AG2580" t="s">
        <v>756</v>
      </c>
      <c r="AH2580" t="s">
        <v>756</v>
      </c>
      <c r="AI2580" t="str">
        <f t="shared" si="3717"/>
        <v>e</v>
      </c>
      <c r="AJ2580" t="str">
        <f t="shared" si="3718"/>
        <v/>
      </c>
      <c r="AK2580" t="str">
        <f t="shared" si="3719"/>
        <v/>
      </c>
      <c r="AL2580" t="str">
        <f t="shared" si="3720"/>
        <v/>
      </c>
      <c r="AM2580" t="str">
        <f t="shared" si="3721"/>
        <v/>
      </c>
      <c r="AN2580" t="str">
        <f t="shared" si="3722"/>
        <v>Home</v>
      </c>
      <c r="AO2580" t="str">
        <f t="shared" si="3723"/>
        <v>h</v>
      </c>
      <c r="AP2580" t="str">
        <f t="shared" si="3724"/>
        <v/>
      </c>
      <c r="AQ2580" t="str">
        <f t="shared" si="3725"/>
        <v/>
      </c>
      <c r="AR2580" t="str">
        <f t="shared" si="3726"/>
        <v>Home</v>
      </c>
      <c r="AS2580" t="str">
        <f t="shared" si="3727"/>
        <v>h</v>
      </c>
      <c r="AT2580" t="str">
        <f t="shared" si="3728"/>
        <v>Offensive</v>
      </c>
      <c r="AU2580" t="str">
        <f t="shared" si="3729"/>
        <v/>
      </c>
      <c r="AV2580" t="str">
        <f t="shared" si="3730"/>
        <v/>
      </c>
      <c r="AW2580" t="str" cm="1">
        <f t="array" ref="AW2580">IFERROR(IF(O2580&lt;&gt;"",O2580,IF(OR($S2580="",$T2580=""),"",IF(O2580&lt;&gt;"",O2580,IF($T2580&lt;&gt;"",_xlfn._xlws.FILTER(O:O,($BU:$BU=$BU2580)*($I:$I=$I2580)*($T:$T=$T2580)*($S:$S=_xlfn.MINIFS($S:$S,$T:$T,"="&amp;$T2580)),"")))))&amp;"",IF(O2580="","",""))&amp;""</f>
        <v/>
      </c>
      <c r="AX2580" t="str" cm="1">
        <f t="array" ref="AX2580">IFERROR(IF(P2580&lt;&gt;"",P2580,IF(OR($S2580="",$T2580=""),"",IF($T2580&lt;&gt;"",_xlfn._xlws.FILTER(P:P,($BU:$BU=$BU2580)*($I:$I=$I2580)*($T:$T=$T2580)*($S:$S=_xlfn.MINIFS($S:$S,$T:$T,"="&amp;$T2580)),""))))&amp;"",IF(P2580="","",""))&amp;""</f>
        <v/>
      </c>
      <c r="AY2580" t="str" cm="1">
        <f t="array" ref="AY2580">IFERROR(IF(Q2580&lt;&gt;"",Q2580,IF(OR($S2580="",$T2580=""),"",IF($T2580&lt;&gt;"",_xlfn._xlws.FILTER(Q:Q,($BU:$BU=$BU2580)*($I:$I=$I2580)*($T:$T=$T2580)*($S:$S=_xlfn.MINIFS($S:$S,$T:$T,"="&amp;$T2580)),""))))&amp;"",IF(Q2580="","",""))&amp;""</f>
        <v/>
      </c>
      <c r="AZ2580" t="str" cm="1">
        <f t="array" ref="AZ2580">IFERROR(IF(R2580&lt;&gt;"",R2580,IF(OR($S2580="",$T2580=""),"",IF($T2580&lt;&gt;"",_xlfn._xlws.FILTER(R:R,($BU:$BU=$BU2580)*($I:$I=$I2580)*($T:$T=$T2580)*($S:$S=_xlfn.MINIFS($S:$S,$T:$T,"="&amp;$T2580)),""))))&amp;"",IF(R2580="","",""))&amp;""</f>
        <v/>
      </c>
      <c r="BA2580" s="6">
        <f t="shared" si="3731"/>
        <v>222</v>
      </c>
      <c r="BB2580">
        <f t="shared" ref="BB2580:BD2580" si="3756">BB2579</f>
        <v>18987</v>
      </c>
      <c r="BC2580" t="str">
        <f t="shared" si="3756"/>
        <v>Velodrome</v>
      </c>
      <c r="BD2580" t="str">
        <f t="shared" si="3756"/>
        <v>Outlaws</v>
      </c>
      <c r="BE2580" t="s">
        <v>231</v>
      </c>
      <c r="BF2580" t="s">
        <v>233</v>
      </c>
      <c r="BI2580" cm="1">
        <f t="array" ref="BI2580">IFERROR(_xlfn._xlws.FILTER(shifts!A:A,(shifts!B:B=events!AD2580)*(shifts!AG:AG&gt;=events!BK2580)*(shifts!AH:AH&lt;=events!BL2580)),BI2579)</f>
        <v>90</v>
      </c>
      <c r="BJ2580" s="15">
        <f t="shared" si="3733"/>
        <v>0</v>
      </c>
      <c r="BK2580">
        <f t="shared" si="3734"/>
        <v>598</v>
      </c>
      <c r="BL2580">
        <f t="shared" si="3735"/>
        <v>598</v>
      </c>
      <c r="BM2580" s="15">
        <f>SUMIFS(BJ$2:BJ2580,K$2:K2580,"=Intermission")+SUMIFS(BJ$2:BJ2580,K$2:K2580,"=Timeout")</f>
        <v>143</v>
      </c>
      <c r="BN2580">
        <f t="shared" si="3736"/>
        <v>2303</v>
      </c>
      <c r="BO2580" s="19">
        <f t="shared" si="3737"/>
        <v>2785</v>
      </c>
      <c r="BP2580">
        <f t="shared" si="3738"/>
        <v>2780</v>
      </c>
      <c r="BQ2580" s="17">
        <f t="shared" si="3739"/>
        <v>2785</v>
      </c>
      <c r="BR2580" t="str">
        <f t="shared" si="3740"/>
        <v>event_team_player_1</v>
      </c>
      <c r="BS2580">
        <f>COUNTIFS(S$3:S2580,"="&amp;S2580,AI$3:AI2580,"="&amp;AI2580)</f>
        <v>1</v>
      </c>
      <c r="BT2580" t="str">
        <f>IFERROR(VLOOKUP(BB2580&amp;BU2580&amp;X2580,game_rosters!U:W,3,FALSE),"")</f>
        <v>P100016</v>
      </c>
      <c r="BU2580" t="str">
        <f t="shared" si="3741"/>
        <v>Velodrome</v>
      </c>
    </row>
    <row r="2581" spans="1:73" x14ac:dyDescent="0.2">
      <c r="A2581">
        <f t="shared" si="3716"/>
        <v>1</v>
      </c>
      <c r="I2581" s="44">
        <v>25</v>
      </c>
      <c r="K2581" t="s">
        <v>13</v>
      </c>
      <c r="L2581" t="s">
        <v>587</v>
      </c>
      <c r="N2581" t="s">
        <v>595</v>
      </c>
      <c r="O2581" t="s">
        <v>611</v>
      </c>
      <c r="P2581" t="s">
        <v>610</v>
      </c>
      <c r="Q2581" t="s">
        <v>595</v>
      </c>
      <c r="R2581" s="51">
        <v>1</v>
      </c>
      <c r="S2581">
        <v>1336</v>
      </c>
      <c r="T2581" t="s">
        <v>756</v>
      </c>
      <c r="W2581" t="s">
        <v>731</v>
      </c>
      <c r="X2581">
        <v>25</v>
      </c>
      <c r="Z2581">
        <v>1</v>
      </c>
      <c r="AA2581">
        <f t="shared" si="3673"/>
        <v>2336</v>
      </c>
      <c r="AB2581" t="str">
        <f t="shared" si="3674"/>
        <v/>
      </c>
      <c r="AC2581">
        <f t="shared" si="3712"/>
        <v>2336</v>
      </c>
      <c r="AD2581" s="6">
        <v>3</v>
      </c>
      <c r="AE2581" t="s">
        <v>935</v>
      </c>
      <c r="AF2581" t="s">
        <v>920</v>
      </c>
      <c r="AG2581" t="s">
        <v>756</v>
      </c>
      <c r="AH2581" t="s">
        <v>756</v>
      </c>
      <c r="AI2581" t="str">
        <f t="shared" si="3717"/>
        <v>e</v>
      </c>
      <c r="AJ2581" t="str">
        <f t="shared" si="3718"/>
        <v/>
      </c>
      <c r="AK2581" t="str">
        <f t="shared" si="3719"/>
        <v/>
      </c>
      <c r="AL2581" t="str">
        <f t="shared" si="3720"/>
        <v/>
      </c>
      <c r="AM2581" t="str">
        <f t="shared" si="3721"/>
        <v/>
      </c>
      <c r="AN2581" t="str">
        <f t="shared" si="3722"/>
        <v>Away</v>
      </c>
      <c r="AO2581" t="str">
        <f t="shared" si="3723"/>
        <v>a</v>
      </c>
      <c r="AP2581" t="str">
        <f t="shared" si="3724"/>
        <v/>
      </c>
      <c r="AQ2581" t="str">
        <f t="shared" si="3725"/>
        <v/>
      </c>
      <c r="AR2581" t="str">
        <f t="shared" si="3726"/>
        <v>Away</v>
      </c>
      <c r="AS2581" t="str">
        <f t="shared" si="3727"/>
        <v>a</v>
      </c>
      <c r="AT2581" t="str">
        <f t="shared" si="3728"/>
        <v>Offensive</v>
      </c>
      <c r="AU2581" t="str">
        <f t="shared" si="3729"/>
        <v/>
      </c>
      <c r="AV2581" t="str">
        <f t="shared" si="3730"/>
        <v/>
      </c>
      <c r="AW2581" t="str" cm="1">
        <f t="array" ref="AW2581">IFERROR(IF(O2581&lt;&gt;"",O2581,IF(OR($S2581="",$T2581=""),"",IF(O2581&lt;&gt;"",O2581,IF($T2581&lt;&gt;"",_xlfn._xlws.FILTER(O:O,($BU:$BU=$BU2581)*($I:$I=$I2581)*($T:$T=$T2581)*($S:$S=_xlfn.MINIFS($S:$S,$T:$T,"="&amp;$T2581)),"")))))&amp;"",IF(O2581="","",""))&amp;""</f>
        <v>OffensivePlay_Zone-PuckRecoveryShot</v>
      </c>
      <c r="AX2581" t="str" cm="1">
        <f t="array" ref="AX2581">IFERROR(IF(P2581&lt;&gt;"",P2581,IF(OR($S2581="",$T2581=""),"",IF($T2581&lt;&gt;"",_xlfn._xlws.FILTER(P:P,($BU:$BU=$BU2581)*($I:$I=$I2581)*($T:$T=$T2581)*($S:$S=_xlfn.MINIFS($S:$S,$T:$T,"="&amp;$T2581)),""))))&amp;"",IF(P2581="","",""))&amp;""</f>
        <v>Offensive_Zone-AttemptedKeepin</v>
      </c>
      <c r="AY2581" t="str" cm="1">
        <f t="array" ref="AY2581">IFERROR(IF(Q2581&lt;&gt;"",Q2581,IF(OR($S2581="",$T2581=""),"",IF($T2581&lt;&gt;"",_xlfn._xlws.FILTER(Q:Q,($BU:$BU=$BU2581)*($I:$I=$I2581)*($T:$T=$T2581)*($S:$S=_xlfn.MINIFS($S:$S,$T:$T,"="&amp;$T2581)),""))))&amp;"",IF(Q2581="","",""))&amp;""</f>
        <v>s</v>
      </c>
      <c r="AZ2581" t="str" cm="1">
        <f t="array" ref="AZ2581">IFERROR(IF(R2581&lt;&gt;"",R2581,IF(OR($S2581="",$T2581=""),"",IF($T2581&lt;&gt;"",_xlfn._xlws.FILTER(R:R,($BU:$BU=$BU2581)*($I:$I=$I2581)*($T:$T=$T2581)*($S:$S=_xlfn.MINIFS($S:$S,$T:$T,"="&amp;$T2581)),""))))&amp;"",IF(R2581="","",""))&amp;""</f>
        <v>1</v>
      </c>
      <c r="BA2581" s="6">
        <f t="shared" si="3731"/>
        <v>222</v>
      </c>
      <c r="BB2581">
        <f t="shared" ref="BB2581:BD2581" si="3757">BB2580</f>
        <v>18987</v>
      </c>
      <c r="BC2581" t="str">
        <f t="shared" si="3757"/>
        <v>Velodrome</v>
      </c>
      <c r="BD2581" t="str">
        <f t="shared" si="3757"/>
        <v>Outlaws</v>
      </c>
      <c r="BE2581" t="s">
        <v>13</v>
      </c>
      <c r="BF2581" t="s">
        <v>587</v>
      </c>
      <c r="BI2581" cm="1">
        <f t="array" ref="BI2581">IFERROR(_xlfn._xlws.FILTER(shifts!A:A,(shifts!B:B=events!AD2581)*(shifts!AG:AG&gt;=events!BK2581)*(shifts!AH:AH&lt;=events!BL2581)),BI2580)</f>
        <v>90</v>
      </c>
      <c r="BJ2581" s="15">
        <f t="shared" si="3733"/>
        <v>0</v>
      </c>
      <c r="BK2581">
        <f t="shared" si="3734"/>
        <v>594</v>
      </c>
      <c r="BL2581">
        <f t="shared" si="3735"/>
        <v>594</v>
      </c>
      <c r="BM2581" s="15">
        <f>SUMIFS(BJ$2:BJ2581,K$2:K2581,"=Intermission")+SUMIFS(BJ$2:BJ2581,K$2:K2581,"=Timeout")</f>
        <v>143</v>
      </c>
      <c r="BN2581">
        <f t="shared" si="3736"/>
        <v>2303</v>
      </c>
      <c r="BO2581" s="19">
        <f t="shared" si="3737"/>
        <v>2789</v>
      </c>
      <c r="BP2581">
        <f t="shared" si="3738"/>
        <v>2784</v>
      </c>
      <c r="BQ2581" s="17">
        <f t="shared" si="3739"/>
        <v>2789</v>
      </c>
      <c r="BR2581" t="str">
        <f t="shared" si="3740"/>
        <v>event_team_player_1</v>
      </c>
      <c r="BS2581">
        <f>COUNTIFS(S$3:S2581,"="&amp;S2581,AI$3:AI2581,"="&amp;AI2581)</f>
        <v>1</v>
      </c>
      <c r="BT2581" t="str">
        <f>IFERROR(VLOOKUP(BB2581&amp;BU2581&amp;X2581,game_rosters!U:W,3,FALSE),"")</f>
        <v>P100170</v>
      </c>
      <c r="BU2581" t="str">
        <f t="shared" si="3741"/>
        <v>Outlaws</v>
      </c>
    </row>
    <row r="2582" spans="1:73" x14ac:dyDescent="0.2">
      <c r="A2582" t="str">
        <f t="shared" si="3716"/>
        <v/>
      </c>
      <c r="I2582" s="44">
        <v>75</v>
      </c>
      <c r="R2582" s="51">
        <v>1</v>
      </c>
      <c r="S2582">
        <v>1336</v>
      </c>
      <c r="T2582" t="s">
        <v>756</v>
      </c>
      <c r="X2582">
        <v>75</v>
      </c>
      <c r="AA2582">
        <f t="shared" si="3673"/>
        <v>2336</v>
      </c>
      <c r="AB2582" t="str">
        <f t="shared" si="3674"/>
        <v/>
      </c>
      <c r="AC2582">
        <f t="shared" si="3712"/>
        <v>2336</v>
      </c>
      <c r="AD2582" s="6">
        <v>3</v>
      </c>
      <c r="AE2582" t="s">
        <v>935</v>
      </c>
      <c r="AF2582" t="s">
        <v>920</v>
      </c>
      <c r="AG2582" t="s">
        <v>756</v>
      </c>
      <c r="AH2582" t="s">
        <v>756</v>
      </c>
      <c r="AI2582" t="str">
        <f t="shared" si="3717"/>
        <v>o</v>
      </c>
      <c r="AJ2582" t="str">
        <f t="shared" si="3718"/>
        <v/>
      </c>
      <c r="AK2582" t="str">
        <f t="shared" si="3719"/>
        <v/>
      </c>
      <c r="AL2582" t="str">
        <f t="shared" si="3720"/>
        <v/>
      </c>
      <c r="AM2582" t="str">
        <f t="shared" si="3721"/>
        <v/>
      </c>
      <c r="AN2582" t="str">
        <f t="shared" si="3722"/>
        <v>Away</v>
      </c>
      <c r="AO2582" t="str">
        <f t="shared" si="3723"/>
        <v>a</v>
      </c>
      <c r="AP2582" t="str">
        <f t="shared" si="3724"/>
        <v/>
      </c>
      <c r="AQ2582" t="str">
        <f t="shared" si="3725"/>
        <v/>
      </c>
      <c r="AR2582" t="str">
        <f t="shared" si="3726"/>
        <v>Away</v>
      </c>
      <c r="AS2582" t="str">
        <f t="shared" si="3727"/>
        <v>a</v>
      </c>
      <c r="AT2582" t="str">
        <f t="shared" si="3728"/>
        <v>Defensive</v>
      </c>
      <c r="AU2582" t="str">
        <f t="shared" si="3729"/>
        <v/>
      </c>
      <c r="AV2582" t="str">
        <f t="shared" si="3730"/>
        <v/>
      </c>
      <c r="AW2582" t="str" cm="1">
        <f t="array" ref="AW2582">IFERROR(IF(O2582&lt;&gt;"",O2582,IF(OR($S2582="",$T2582=""),"",IF(O2582&lt;&gt;"",O2582,IF($T2582&lt;&gt;"",_xlfn._xlws.FILTER(O:O,($BU:$BU=$BU2582)*($I:$I=$I2582)*($T:$T=$T2582)*($S:$S=_xlfn.MINIFS($S:$S,$T:$T,"="&amp;$T2582)),"")))))&amp;"",IF(O2582="","",""))&amp;""</f>
        <v/>
      </c>
      <c r="AX2582" t="str" cm="1">
        <f t="array" ref="AX2582">IFERROR(IF(P2582&lt;&gt;"",P2582,IF(OR($S2582="",$T2582=""),"",IF($T2582&lt;&gt;"",_xlfn._xlws.FILTER(P:P,($BU:$BU=$BU2582)*($I:$I=$I2582)*($T:$T=$T2582)*($S:$S=_xlfn.MINIFS($S:$S,$T:$T,"="&amp;$T2582)),""))))&amp;"",IF(P2582="","",""))&amp;""</f>
        <v/>
      </c>
      <c r="AY2582" t="str" cm="1">
        <f t="array" ref="AY2582">IFERROR(IF(Q2582&lt;&gt;"",Q2582,IF(OR($S2582="",$T2582=""),"",IF($T2582&lt;&gt;"",_xlfn._xlws.FILTER(Q:Q,($BU:$BU=$BU2582)*($I:$I=$I2582)*($T:$T=$T2582)*($S:$S=_xlfn.MINIFS($S:$S,$T:$T,"="&amp;$T2582)),""))))&amp;"",IF(Q2582="","",""))&amp;""</f>
        <v/>
      </c>
      <c r="AZ2582" t="str" cm="1">
        <f t="array" ref="AZ2582">IFERROR(IF(R2582&lt;&gt;"",R2582,IF(OR($S2582="",$T2582=""),"",IF($T2582&lt;&gt;"",_xlfn._xlws.FILTER(R:R,($BU:$BU=$BU2582)*($I:$I=$I2582)*($T:$T=$T2582)*($S:$S=_xlfn.MINIFS($S:$S,$T:$T,"="&amp;$T2582)),""))))&amp;"",IF(R2582="","",""))&amp;""</f>
        <v>1</v>
      </c>
      <c r="BA2582" s="6">
        <f t="shared" si="3731"/>
        <v>222</v>
      </c>
      <c r="BB2582">
        <f t="shared" ref="BB2582:BD2582" si="3758">BB2581</f>
        <v>18987</v>
      </c>
      <c r="BC2582" t="str">
        <f t="shared" si="3758"/>
        <v>Velodrome</v>
      </c>
      <c r="BD2582" t="str">
        <f t="shared" si="3758"/>
        <v>Outlaws</v>
      </c>
      <c r="BE2582" t="s">
        <v>13</v>
      </c>
      <c r="BF2582" t="s">
        <v>587</v>
      </c>
      <c r="BI2582" cm="1">
        <f t="array" ref="BI2582">IFERROR(_xlfn._xlws.FILTER(shifts!A:A,(shifts!B:B=events!AD2582)*(shifts!AG:AG&gt;=events!BK2582)*(shifts!AH:AH&lt;=events!BL2582)),BI2581)</f>
        <v>90</v>
      </c>
      <c r="BJ2582" s="15">
        <f t="shared" si="3733"/>
        <v>0</v>
      </c>
      <c r="BK2582">
        <f t="shared" si="3734"/>
        <v>594</v>
      </c>
      <c r="BL2582">
        <f t="shared" si="3735"/>
        <v>594</v>
      </c>
      <c r="BM2582" s="15">
        <f>SUMIFS(BJ$2:BJ2582,K$2:K2582,"=Intermission")+SUMIFS(BJ$2:BJ2582,K$2:K2582,"=Timeout")</f>
        <v>143</v>
      </c>
      <c r="BN2582">
        <f t="shared" si="3736"/>
        <v>2303</v>
      </c>
      <c r="BO2582" s="19">
        <f t="shared" si="3737"/>
        <v>2789</v>
      </c>
      <c r="BP2582">
        <f t="shared" si="3738"/>
        <v>2784</v>
      </c>
      <c r="BQ2582" s="17">
        <f t="shared" si="3739"/>
        <v>2789</v>
      </c>
      <c r="BR2582" t="str">
        <f t="shared" si="3740"/>
        <v>opp_team_player_1</v>
      </c>
      <c r="BS2582">
        <f>COUNTIFS(S$3:S2582,"="&amp;S2582,AI$3:AI2582,"="&amp;AI2582)</f>
        <v>1</v>
      </c>
      <c r="BT2582" t="str">
        <f>IFERROR(VLOOKUP(BB2582&amp;BU2582&amp;X2582,game_rosters!U:W,3,FALSE),"")</f>
        <v>P100039</v>
      </c>
      <c r="BU2582" t="str">
        <f t="shared" si="3741"/>
        <v>Velodrome</v>
      </c>
    </row>
    <row r="2583" spans="1:73" x14ac:dyDescent="0.2">
      <c r="A2583">
        <f t="shared" si="3716"/>
        <v>1</v>
      </c>
      <c r="I2583" s="44">
        <v>25</v>
      </c>
      <c r="K2583" t="s">
        <v>7</v>
      </c>
      <c r="L2583" t="s">
        <v>172</v>
      </c>
      <c r="M2583" t="s">
        <v>66</v>
      </c>
      <c r="N2583" t="s">
        <v>595</v>
      </c>
      <c r="O2583" t="s">
        <v>654</v>
      </c>
      <c r="P2583" t="s">
        <v>690</v>
      </c>
      <c r="Q2583" t="s">
        <v>595</v>
      </c>
      <c r="S2583">
        <v>1337</v>
      </c>
      <c r="T2583" t="s">
        <v>756</v>
      </c>
      <c r="W2583" t="s">
        <v>731</v>
      </c>
      <c r="X2583">
        <v>25</v>
      </c>
      <c r="Z2583">
        <v>1</v>
      </c>
      <c r="AA2583">
        <f t="shared" si="3673"/>
        <v>2337</v>
      </c>
      <c r="AB2583" t="str">
        <f t="shared" si="3674"/>
        <v/>
      </c>
      <c r="AC2583">
        <f t="shared" si="3712"/>
        <v>2337</v>
      </c>
      <c r="AD2583" s="6">
        <v>3</v>
      </c>
      <c r="AE2583" t="s">
        <v>935</v>
      </c>
      <c r="AF2583" t="s">
        <v>918</v>
      </c>
      <c r="AG2583" t="s">
        <v>756</v>
      </c>
      <c r="AH2583" t="s">
        <v>756</v>
      </c>
      <c r="AI2583" t="str">
        <f t="shared" si="3717"/>
        <v>e</v>
      </c>
      <c r="AJ2583" t="str">
        <f t="shared" si="3718"/>
        <v/>
      </c>
      <c r="AK2583" t="str">
        <f t="shared" si="3719"/>
        <v/>
      </c>
      <c r="AL2583" t="str">
        <f t="shared" si="3720"/>
        <v/>
      </c>
      <c r="AM2583" t="str">
        <f t="shared" si="3721"/>
        <v/>
      </c>
      <c r="AN2583" t="str">
        <f t="shared" si="3722"/>
        <v>Away</v>
      </c>
      <c r="AO2583" t="str">
        <f t="shared" si="3723"/>
        <v>a</v>
      </c>
      <c r="AP2583" t="str">
        <f t="shared" si="3724"/>
        <v/>
      </c>
      <c r="AQ2583" t="str">
        <f t="shared" si="3725"/>
        <v/>
      </c>
      <c r="AR2583" t="str">
        <f t="shared" si="3726"/>
        <v>Away</v>
      </c>
      <c r="AS2583" t="str">
        <f t="shared" si="3727"/>
        <v>a</v>
      </c>
      <c r="AT2583" t="str">
        <f t="shared" si="3728"/>
        <v>Offensive</v>
      </c>
      <c r="AU2583" t="str">
        <f t="shared" si="3729"/>
        <v/>
      </c>
      <c r="AV2583" t="str">
        <f t="shared" si="3730"/>
        <v/>
      </c>
      <c r="AW2583" t="str" cm="1">
        <f t="array" ref="AW2583">IFERROR(IF(O2583&lt;&gt;"",O2583,IF(OR($S2583="",$T2583=""),"",IF(O2583&lt;&gt;"",O2583,IF($T2583&lt;&gt;"",_xlfn._xlws.FILTER(O:O,($BU:$BU=$BU2583)*($I:$I=$I2583)*($T:$T=$T2583)*($S:$S=_xlfn.MINIFS($S:$S,$T:$T,"="&amp;$T2583)),"")))))&amp;"",IF(O2583="","",""))&amp;""</f>
        <v>OffensivePlay_Pass-SecondTouch</v>
      </c>
      <c r="AX2583" t="str" cm="1">
        <f t="array" ref="AX2583">IFERROR(IF(P2583&lt;&gt;"",P2583,IF(OR($S2583="",$T2583=""),"",IF($T2583&lt;&gt;"",_xlfn._xlws.FILTER(P:P,($BU:$BU=$BU2583)*($I:$I=$I2583)*($T:$T=$T2583)*($S:$S=_xlfn.MINIFS($S:$S,$T:$T,"="&amp;$T2583)),""))))&amp;"",IF(P2583="","",""))&amp;""</f>
        <v>OffensivePlay_Zone-Cycle</v>
      </c>
      <c r="AY2583" t="str" cm="1">
        <f t="array" ref="AY2583">IFERROR(IF(Q2583&lt;&gt;"",Q2583,IF(OR($S2583="",$T2583=""),"",IF($T2583&lt;&gt;"",_xlfn._xlws.FILTER(Q:Q,($BU:$BU=$BU2583)*($I:$I=$I2583)*($T:$T=$T2583)*($S:$S=_xlfn.MINIFS($S:$S,$T:$T,"="&amp;$T2583)),""))))&amp;"",IF(Q2583="","",""))&amp;""</f>
        <v>s</v>
      </c>
      <c r="AZ2583" t="str" cm="1">
        <f t="array" ref="AZ2583">IFERROR(IF(R2583&lt;&gt;"",R2583,IF(OR($S2583="",$T2583=""),"",IF($T2583&lt;&gt;"",_xlfn._xlws.FILTER(R:R,($BU:$BU=$BU2583)*($I:$I=$I2583)*($T:$T=$T2583)*($S:$S=_xlfn.MINIFS($S:$S,$T:$T,"="&amp;$T2583)),""))))&amp;"",IF(R2583="","",""))&amp;""</f>
        <v/>
      </c>
      <c r="BA2583" s="6">
        <f t="shared" si="3731"/>
        <v>222</v>
      </c>
      <c r="BB2583">
        <f t="shared" ref="BB2583:BD2583" si="3759">BB2582</f>
        <v>18987</v>
      </c>
      <c r="BC2583" t="str">
        <f t="shared" si="3759"/>
        <v>Velodrome</v>
      </c>
      <c r="BD2583" t="str">
        <f t="shared" si="3759"/>
        <v>Outlaws</v>
      </c>
      <c r="BE2583" t="s">
        <v>7</v>
      </c>
      <c r="BF2583" t="s">
        <v>172</v>
      </c>
      <c r="BI2583" cm="1">
        <f t="array" ref="BI2583">IFERROR(_xlfn._xlws.FILTER(shifts!A:A,(shifts!B:B=events!AD2583)*(shifts!AG:AG&gt;=events!BK2583)*(shifts!AH:AH&lt;=events!BL2583)),BI2582)</f>
        <v>90</v>
      </c>
      <c r="BJ2583" s="15">
        <f t="shared" si="3733"/>
        <v>0</v>
      </c>
      <c r="BK2583">
        <f t="shared" si="3734"/>
        <v>593</v>
      </c>
      <c r="BL2583">
        <f t="shared" si="3735"/>
        <v>593</v>
      </c>
      <c r="BM2583" s="15">
        <f>SUMIFS(BJ$2:BJ2583,K$2:K2583,"=Intermission")+SUMIFS(BJ$2:BJ2583,K$2:K2583,"=Timeout")</f>
        <v>143</v>
      </c>
      <c r="BN2583">
        <f t="shared" si="3736"/>
        <v>2303</v>
      </c>
      <c r="BO2583" s="19">
        <f t="shared" si="3737"/>
        <v>2790</v>
      </c>
      <c r="BP2583">
        <f t="shared" si="3738"/>
        <v>2785</v>
      </c>
      <c r="BQ2583" s="17">
        <f t="shared" si="3739"/>
        <v>2790</v>
      </c>
      <c r="BR2583" t="str">
        <f t="shared" si="3740"/>
        <v>event_team_player_1</v>
      </c>
      <c r="BS2583">
        <f>COUNTIFS(S$3:S2583,"="&amp;S2583,AI$3:AI2583,"="&amp;AI2583)</f>
        <v>1</v>
      </c>
      <c r="BT2583" t="str">
        <f>IFERROR(VLOOKUP(BB2583&amp;BU2583&amp;X2583,game_rosters!U:W,3,FALSE),"")</f>
        <v>P100170</v>
      </c>
      <c r="BU2583" t="str">
        <f t="shared" si="3741"/>
        <v>Outlaws</v>
      </c>
    </row>
    <row r="2584" spans="1:73" x14ac:dyDescent="0.2">
      <c r="A2584" t="str">
        <f t="shared" si="3716"/>
        <v/>
      </c>
      <c r="I2584" s="44">
        <v>12</v>
      </c>
      <c r="S2584">
        <v>1337</v>
      </c>
      <c r="T2584" t="s">
        <v>756</v>
      </c>
      <c r="X2584">
        <v>12</v>
      </c>
      <c r="AA2584">
        <f t="shared" si="3673"/>
        <v>2337</v>
      </c>
      <c r="AB2584" t="str">
        <f t="shared" si="3674"/>
        <v/>
      </c>
      <c r="AC2584">
        <f t="shared" si="3712"/>
        <v>2337</v>
      </c>
      <c r="AD2584" s="6">
        <v>3</v>
      </c>
      <c r="AE2584" t="s">
        <v>935</v>
      </c>
      <c r="AF2584" t="s">
        <v>918</v>
      </c>
      <c r="AG2584" t="s">
        <v>756</v>
      </c>
      <c r="AH2584" t="s">
        <v>756</v>
      </c>
      <c r="AI2584" t="str">
        <f t="shared" si="3717"/>
        <v>o</v>
      </c>
      <c r="AJ2584" t="str">
        <f t="shared" si="3718"/>
        <v/>
      </c>
      <c r="AK2584" t="str">
        <f t="shared" si="3719"/>
        <v/>
      </c>
      <c r="AL2584" t="str">
        <f t="shared" si="3720"/>
        <v/>
      </c>
      <c r="AM2584" t="str">
        <f t="shared" si="3721"/>
        <v/>
      </c>
      <c r="AN2584" t="str">
        <f t="shared" si="3722"/>
        <v>Away</v>
      </c>
      <c r="AO2584" t="str">
        <f t="shared" si="3723"/>
        <v>a</v>
      </c>
      <c r="AP2584" t="str">
        <f t="shared" si="3724"/>
        <v/>
      </c>
      <c r="AQ2584" t="str">
        <f t="shared" si="3725"/>
        <v/>
      </c>
      <c r="AR2584" t="str">
        <f t="shared" si="3726"/>
        <v>Away</v>
      </c>
      <c r="AS2584" t="str">
        <f t="shared" si="3727"/>
        <v>a</v>
      </c>
      <c r="AT2584" t="str">
        <f t="shared" si="3728"/>
        <v>Defensive</v>
      </c>
      <c r="AU2584" t="str">
        <f t="shared" si="3729"/>
        <v/>
      </c>
      <c r="AV2584" t="str">
        <f t="shared" si="3730"/>
        <v/>
      </c>
      <c r="AW2584" t="str" cm="1">
        <f t="array" ref="AW2584">IFERROR(IF(O2584&lt;&gt;"",O2584,IF(OR($S2584="",$T2584=""),"",IF(O2584&lt;&gt;"",O2584,IF($T2584&lt;&gt;"",_xlfn._xlws.FILTER(O:O,($BU:$BU=$BU2584)*($I:$I=$I2584)*($T:$T=$T2584)*($S:$S=_xlfn.MINIFS($S:$S,$T:$T,"="&amp;$T2584)),"")))))&amp;"",IF(O2584="","",""))&amp;""</f>
        <v/>
      </c>
      <c r="AX2584" t="str" cm="1">
        <f t="array" ref="AX2584">IFERROR(IF(P2584&lt;&gt;"",P2584,IF(OR($S2584="",$T2584=""),"",IF($T2584&lt;&gt;"",_xlfn._xlws.FILTER(P:P,($BU:$BU=$BU2584)*($I:$I=$I2584)*($T:$T=$T2584)*($S:$S=_xlfn.MINIFS($S:$S,$T:$T,"="&amp;$T2584)),""))))&amp;"",IF(P2584="","",""))&amp;""</f>
        <v/>
      </c>
      <c r="AY2584" t="str" cm="1">
        <f t="array" ref="AY2584">IFERROR(IF(Q2584&lt;&gt;"",Q2584,IF(OR($S2584="",$T2584=""),"",IF($T2584&lt;&gt;"",_xlfn._xlws.FILTER(Q:Q,($BU:$BU=$BU2584)*($I:$I=$I2584)*($T:$T=$T2584)*($S:$S=_xlfn.MINIFS($S:$S,$T:$T,"="&amp;$T2584)),""))))&amp;"",IF(Q2584="","",""))&amp;""</f>
        <v/>
      </c>
      <c r="AZ2584" t="str" cm="1">
        <f t="array" ref="AZ2584">IFERROR(IF(R2584&lt;&gt;"",R2584,IF(OR($S2584="",$T2584=""),"",IF($T2584&lt;&gt;"",_xlfn._xlws.FILTER(R:R,($BU:$BU=$BU2584)*($I:$I=$I2584)*($T:$T=$T2584)*($S:$S=_xlfn.MINIFS($S:$S,$T:$T,"="&amp;$T2584)),""))))&amp;"",IF(R2584="","",""))&amp;""</f>
        <v/>
      </c>
      <c r="BA2584" s="6">
        <f t="shared" si="3731"/>
        <v>222</v>
      </c>
      <c r="BB2584">
        <f t="shared" ref="BB2584:BD2584" si="3760">BB2583</f>
        <v>18987</v>
      </c>
      <c r="BC2584" t="str">
        <f t="shared" si="3760"/>
        <v>Velodrome</v>
      </c>
      <c r="BD2584" t="str">
        <f t="shared" si="3760"/>
        <v>Outlaws</v>
      </c>
      <c r="BE2584" t="s">
        <v>7</v>
      </c>
      <c r="BF2584" t="s">
        <v>172</v>
      </c>
      <c r="BI2584" cm="1">
        <f t="array" ref="BI2584">IFERROR(_xlfn._xlws.FILTER(shifts!A:A,(shifts!B:B=events!AD2584)*(shifts!AG:AG&gt;=events!BK2584)*(shifts!AH:AH&lt;=events!BL2584)),BI2583)</f>
        <v>90</v>
      </c>
      <c r="BJ2584" s="15">
        <f t="shared" si="3733"/>
        <v>0</v>
      </c>
      <c r="BK2584">
        <f t="shared" si="3734"/>
        <v>593</v>
      </c>
      <c r="BL2584">
        <f t="shared" si="3735"/>
        <v>593</v>
      </c>
      <c r="BM2584" s="15">
        <f>SUMIFS(BJ$2:BJ2584,K$2:K2584,"=Intermission")+SUMIFS(BJ$2:BJ2584,K$2:K2584,"=Timeout")</f>
        <v>143</v>
      </c>
      <c r="BN2584">
        <f t="shared" si="3736"/>
        <v>2303</v>
      </c>
      <c r="BO2584" s="19">
        <f t="shared" si="3737"/>
        <v>2790</v>
      </c>
      <c r="BP2584">
        <f t="shared" si="3738"/>
        <v>2785</v>
      </c>
      <c r="BQ2584" s="17">
        <f t="shared" si="3739"/>
        <v>2790</v>
      </c>
      <c r="BR2584" t="str">
        <f t="shared" si="3740"/>
        <v>opp_team_player_1</v>
      </c>
      <c r="BS2584">
        <f>COUNTIFS(S$3:S2584,"="&amp;S2584,AI$3:AI2584,"="&amp;AI2584)</f>
        <v>1</v>
      </c>
      <c r="BT2584" t="str">
        <f>IFERROR(VLOOKUP(BB2584&amp;BU2584&amp;X2584,game_rosters!U:W,3,FALSE),"")</f>
        <v>P100214</v>
      </c>
      <c r="BU2584" t="s">
        <v>960</v>
      </c>
    </row>
    <row r="2585" spans="1:73" x14ac:dyDescent="0.2">
      <c r="A2585">
        <f t="shared" si="3716"/>
        <v>1</v>
      </c>
      <c r="I2585" s="44">
        <v>12</v>
      </c>
      <c r="K2585" t="s">
        <v>13</v>
      </c>
      <c r="R2585" s="51">
        <v>1</v>
      </c>
      <c r="S2585">
        <v>1338</v>
      </c>
      <c r="T2585" t="s">
        <v>756</v>
      </c>
      <c r="W2585" t="s">
        <v>731</v>
      </c>
      <c r="X2585">
        <v>12</v>
      </c>
      <c r="Z2585">
        <v>1</v>
      </c>
      <c r="AA2585">
        <f t="shared" si="3673"/>
        <v>2338</v>
      </c>
      <c r="AB2585" t="str">
        <f t="shared" si="3674"/>
        <v/>
      </c>
      <c r="AC2585">
        <f t="shared" si="3712"/>
        <v>2338</v>
      </c>
      <c r="AD2585" s="6">
        <v>3</v>
      </c>
      <c r="AE2585" t="s">
        <v>935</v>
      </c>
      <c r="AF2585" t="s">
        <v>929</v>
      </c>
      <c r="AG2585" t="s">
        <v>935</v>
      </c>
      <c r="AH2585" t="s">
        <v>751</v>
      </c>
      <c r="AI2585" t="str">
        <f t="shared" si="3717"/>
        <v>e</v>
      </c>
      <c r="AJ2585" t="str">
        <f t="shared" si="3718"/>
        <v/>
      </c>
      <c r="AK2585" t="str">
        <f t="shared" si="3719"/>
        <v/>
      </c>
      <c r="AL2585" t="str">
        <f t="shared" si="3720"/>
        <v/>
      </c>
      <c r="AM2585" t="str">
        <f t="shared" si="3721"/>
        <v/>
      </c>
      <c r="AN2585" t="str">
        <f t="shared" si="3722"/>
        <v>Away</v>
      </c>
      <c r="AO2585" t="str">
        <f t="shared" si="3723"/>
        <v>a</v>
      </c>
      <c r="AP2585" t="str">
        <f t="shared" si="3724"/>
        <v/>
      </c>
      <c r="AQ2585" t="str">
        <f t="shared" si="3725"/>
        <v/>
      </c>
      <c r="AR2585" t="str">
        <f t="shared" si="3726"/>
        <v>Away</v>
      </c>
      <c r="AS2585" t="str">
        <f t="shared" si="3727"/>
        <v>a</v>
      </c>
      <c r="AT2585" t="str">
        <f t="shared" si="3728"/>
        <v>Offensive</v>
      </c>
      <c r="AU2585" t="str">
        <f t="shared" si="3729"/>
        <v/>
      </c>
      <c r="AV2585" t="str">
        <f t="shared" si="3730"/>
        <v/>
      </c>
      <c r="AW2585" t="str" cm="1">
        <f t="array" ref="AW2585">IFERROR(IF(O2585&lt;&gt;"",O2585,IF(OR($S2585="",$T2585=""),"",IF(O2585&lt;&gt;"",O2585,IF($T2585&lt;&gt;"",_xlfn._xlws.FILTER(O:O,($BU:$BU=$BU2585)*($I:$I=$I2585)*($T:$T=$T2585)*($S:$S=_xlfn.MINIFS($S:$S,$T:$T,"="&amp;$T2585)),"")))))&amp;"",IF(O2585="","",""))&amp;""</f>
        <v/>
      </c>
      <c r="AX2585" t="str" cm="1">
        <f t="array" ref="AX2585">IFERROR(IF(P2585&lt;&gt;"",P2585,IF(OR($S2585="",$T2585=""),"",IF($T2585&lt;&gt;"",_xlfn._xlws.FILTER(P:P,($BU:$BU=$BU2585)*($I:$I=$I2585)*($T:$T=$T2585)*($S:$S=_xlfn.MINIFS($S:$S,$T:$T,"="&amp;$T2585)),""))))&amp;"",IF(P2585="","",""))&amp;""</f>
        <v/>
      </c>
      <c r="AY2585" t="str" cm="1">
        <f t="array" ref="AY2585">IFERROR(IF(Q2585&lt;&gt;"",Q2585,IF(OR($S2585="",$T2585=""),"",IF($T2585&lt;&gt;"",_xlfn._xlws.FILTER(Q:Q,($BU:$BU=$BU2585)*($I:$I=$I2585)*($T:$T=$T2585)*($S:$S=_xlfn.MINIFS($S:$S,$T:$T,"="&amp;$T2585)),""))))&amp;"",IF(Q2585="","",""))&amp;""</f>
        <v/>
      </c>
      <c r="AZ2585" t="str" cm="1">
        <f t="array" ref="AZ2585">IFERROR(IF(R2585&lt;&gt;"",R2585,IF(OR($S2585="",$T2585=""),"",IF($T2585&lt;&gt;"",_xlfn._xlws.FILTER(R:R,($BU:$BU=$BU2585)*($I:$I=$I2585)*($T:$T=$T2585)*($S:$S=_xlfn.MINIFS($S:$S,$T:$T,"="&amp;$T2585)),""))))&amp;"",IF(R2585="","",""))&amp;""</f>
        <v>1</v>
      </c>
      <c r="BA2585" s="6">
        <f t="shared" si="3731"/>
        <v>222</v>
      </c>
      <c r="BB2585">
        <f t="shared" ref="BB2585:BD2585" si="3761">BB2584</f>
        <v>18987</v>
      </c>
      <c r="BC2585" t="str">
        <f t="shared" si="3761"/>
        <v>Velodrome</v>
      </c>
      <c r="BD2585" t="str">
        <f t="shared" si="3761"/>
        <v>Outlaws</v>
      </c>
      <c r="BE2585" t="s">
        <v>13</v>
      </c>
      <c r="BF2585" t="s">
        <v>756</v>
      </c>
      <c r="BI2585" cm="1">
        <f t="array" ref="BI2585">IFERROR(_xlfn._xlws.FILTER(shifts!A:A,(shifts!B:B=events!AD2585)*(shifts!AG:AG&gt;=events!BK2585)*(shifts!AH:AH&lt;=events!BL2585)),BI2584)</f>
        <v>90</v>
      </c>
      <c r="BJ2585" s="15">
        <f t="shared" si="3733"/>
        <v>3</v>
      </c>
      <c r="BK2585">
        <f t="shared" si="3734"/>
        <v>592</v>
      </c>
      <c r="BL2585">
        <f t="shared" si="3735"/>
        <v>589</v>
      </c>
      <c r="BM2585" s="15">
        <f>SUMIFS(BJ$2:BJ2585,K$2:K2585,"=Intermission")+SUMIFS(BJ$2:BJ2585,K$2:K2585,"=Timeout")</f>
        <v>143</v>
      </c>
      <c r="BN2585">
        <f t="shared" si="3736"/>
        <v>2303</v>
      </c>
      <c r="BO2585" s="19">
        <f t="shared" si="3737"/>
        <v>2791</v>
      </c>
      <c r="BP2585">
        <f t="shared" si="3738"/>
        <v>2786</v>
      </c>
      <c r="BQ2585" s="17">
        <f t="shared" si="3739"/>
        <v>2794</v>
      </c>
      <c r="BR2585" t="str">
        <f t="shared" si="3740"/>
        <v>event_team_player_1</v>
      </c>
      <c r="BS2585">
        <f>COUNTIFS(S$3:S2585,"="&amp;S2585,AI$3:AI2585,"="&amp;AI2585)</f>
        <v>1</v>
      </c>
      <c r="BT2585" t="str">
        <f>IFERROR(VLOOKUP(BB2585&amp;BU2585&amp;X2585,game_rosters!U:W,3,FALSE),"")</f>
        <v>P100214</v>
      </c>
      <c r="BU2585" t="str">
        <f t="shared" si="3741"/>
        <v>Outlaws</v>
      </c>
    </row>
    <row r="2586" spans="1:73" x14ac:dyDescent="0.2">
      <c r="A2586" t="str">
        <f t="shared" si="3716"/>
        <v/>
      </c>
      <c r="I2586" s="44">
        <v>9</v>
      </c>
      <c r="O2586" t="s">
        <v>602</v>
      </c>
      <c r="R2586" s="51">
        <v>1</v>
      </c>
      <c r="S2586">
        <v>1338</v>
      </c>
      <c r="T2586" t="s">
        <v>756</v>
      </c>
      <c r="X2586">
        <v>9</v>
      </c>
      <c r="AA2586">
        <f t="shared" si="3673"/>
        <v>2338</v>
      </c>
      <c r="AB2586" t="str">
        <f t="shared" si="3674"/>
        <v/>
      </c>
      <c r="AC2586">
        <f t="shared" si="3712"/>
        <v>2338</v>
      </c>
      <c r="AD2586" s="6">
        <v>3</v>
      </c>
      <c r="AE2586" t="s">
        <v>935</v>
      </c>
      <c r="AF2586" t="s">
        <v>929</v>
      </c>
      <c r="AG2586" t="s">
        <v>935</v>
      </c>
      <c r="AH2586" t="s">
        <v>751</v>
      </c>
      <c r="AI2586" t="str">
        <f t="shared" si="3717"/>
        <v>o</v>
      </c>
      <c r="AJ2586" t="str">
        <f t="shared" si="3718"/>
        <v/>
      </c>
      <c r="AK2586" t="str">
        <f t="shared" si="3719"/>
        <v/>
      </c>
      <c r="AL2586" t="str">
        <f t="shared" si="3720"/>
        <v/>
      </c>
      <c r="AM2586" t="str">
        <f t="shared" si="3721"/>
        <v/>
      </c>
      <c r="AN2586" t="str">
        <f t="shared" si="3722"/>
        <v>Away</v>
      </c>
      <c r="AO2586" t="str">
        <f t="shared" si="3723"/>
        <v>a</v>
      </c>
      <c r="AP2586" t="str">
        <f t="shared" si="3724"/>
        <v/>
      </c>
      <c r="AQ2586" t="str">
        <f t="shared" si="3725"/>
        <v/>
      </c>
      <c r="AR2586" t="str">
        <f t="shared" si="3726"/>
        <v>Away</v>
      </c>
      <c r="AS2586" t="str">
        <f t="shared" si="3727"/>
        <v>a</v>
      </c>
      <c r="AT2586" t="str">
        <f t="shared" si="3728"/>
        <v>Defensive</v>
      </c>
      <c r="AU2586" t="str">
        <f t="shared" si="3729"/>
        <v/>
      </c>
      <c r="AV2586" t="str">
        <f t="shared" si="3730"/>
        <v/>
      </c>
      <c r="AW2586" t="str" cm="1">
        <f t="array" ref="AW2586">IFERROR(IF(O2586&lt;&gt;"",O2586,IF(OR($S2586="",$T2586=""),"",IF(O2586&lt;&gt;"",O2586,IF($T2586&lt;&gt;"",_xlfn._xlws.FILTER(O:O,($BU:$BU=$BU2586)*($I:$I=$I2586)*($T:$T=$T2586)*($S:$S=_xlfn.MINIFS($S:$S,$T:$T,"="&amp;$T2586)),"")))))&amp;"",IF(O2586="","",""))&amp;""</f>
        <v>Defensive_PlayPossession-StickCheck</v>
      </c>
      <c r="AX2586" t="str" cm="1">
        <f t="array" ref="AX2586">IFERROR(IF(P2586&lt;&gt;"",P2586,IF(OR($S2586="",$T2586=""),"",IF($T2586&lt;&gt;"",_xlfn._xlws.FILTER(P:P,($BU:$BU=$BU2586)*($I:$I=$I2586)*($T:$T=$T2586)*($S:$S=_xlfn.MINIFS($S:$S,$T:$T,"="&amp;$T2586)),""))))&amp;"",IF(P2586="","",""))&amp;""</f>
        <v/>
      </c>
      <c r="AY2586" t="str" cm="1">
        <f t="array" ref="AY2586">IFERROR(IF(Q2586&lt;&gt;"",Q2586,IF(OR($S2586="",$T2586=""),"",IF($T2586&lt;&gt;"",_xlfn._xlws.FILTER(Q:Q,($BU:$BU=$BU2586)*($I:$I=$I2586)*($T:$T=$T2586)*($S:$S=_xlfn.MINIFS($S:$S,$T:$T,"="&amp;$T2586)),""))))&amp;"",IF(Q2586="","",""))&amp;""</f>
        <v/>
      </c>
      <c r="AZ2586" t="str" cm="1">
        <f t="array" ref="AZ2586">IFERROR(IF(R2586&lt;&gt;"",R2586,IF(OR($S2586="",$T2586=""),"",IF($T2586&lt;&gt;"",_xlfn._xlws.FILTER(R:R,($BU:$BU=$BU2586)*($I:$I=$I2586)*($T:$T=$T2586)*($S:$S=_xlfn.MINIFS($S:$S,$T:$T,"="&amp;$T2586)),""))))&amp;"",IF(R2586="","",""))&amp;""</f>
        <v>1</v>
      </c>
      <c r="BA2586" s="6">
        <f t="shared" si="3731"/>
        <v>222</v>
      </c>
      <c r="BB2586">
        <f t="shared" ref="BB2586:BD2586" si="3762">BB2585</f>
        <v>18987</v>
      </c>
      <c r="BC2586" t="str">
        <f t="shared" si="3762"/>
        <v>Velodrome</v>
      </c>
      <c r="BD2586" t="str">
        <f t="shared" si="3762"/>
        <v>Outlaws</v>
      </c>
      <c r="BE2586" t="s">
        <v>13</v>
      </c>
      <c r="BF2586" t="s">
        <v>756</v>
      </c>
      <c r="BI2586" cm="1">
        <f t="array" ref="BI2586">IFERROR(_xlfn._xlws.FILTER(shifts!A:A,(shifts!B:B=events!AD2586)*(shifts!AG:AG&gt;=events!BK2586)*(shifts!AH:AH&lt;=events!BL2586)),BI2585)</f>
        <v>90</v>
      </c>
      <c r="BJ2586" s="15">
        <f t="shared" si="3733"/>
        <v>3</v>
      </c>
      <c r="BK2586">
        <f t="shared" si="3734"/>
        <v>592</v>
      </c>
      <c r="BL2586">
        <f t="shared" si="3735"/>
        <v>589</v>
      </c>
      <c r="BM2586" s="15">
        <f>SUMIFS(BJ$2:BJ2586,K$2:K2586,"=Intermission")+SUMIFS(BJ$2:BJ2586,K$2:K2586,"=Timeout")</f>
        <v>143</v>
      </c>
      <c r="BN2586">
        <f t="shared" si="3736"/>
        <v>2303</v>
      </c>
      <c r="BO2586" s="19">
        <f t="shared" si="3737"/>
        <v>2791</v>
      </c>
      <c r="BP2586">
        <f t="shared" si="3738"/>
        <v>2786</v>
      </c>
      <c r="BQ2586" s="17">
        <f t="shared" si="3739"/>
        <v>2794</v>
      </c>
      <c r="BR2586" t="str">
        <f t="shared" si="3740"/>
        <v>opp_team_player_1</v>
      </c>
      <c r="BS2586">
        <f>COUNTIFS(S$3:S2586,"="&amp;S2586,AI$3:AI2586,"="&amp;AI2586)</f>
        <v>1</v>
      </c>
      <c r="BT2586" t="str">
        <f>IFERROR(VLOOKUP(BB2586&amp;BU2586&amp;X2586,game_rosters!U:W,3,FALSE),"")</f>
        <v>P100105</v>
      </c>
      <c r="BU2586" t="str">
        <f t="shared" si="3741"/>
        <v>Velodrome</v>
      </c>
    </row>
    <row r="2587" spans="1:73" x14ac:dyDescent="0.2">
      <c r="A2587">
        <f t="shared" si="3716"/>
        <v>1</v>
      </c>
      <c r="I2587" s="44">
        <v>12</v>
      </c>
      <c r="K2587" t="s">
        <v>7</v>
      </c>
      <c r="L2587" t="s">
        <v>172</v>
      </c>
      <c r="M2587" t="s">
        <v>68</v>
      </c>
      <c r="N2587" t="s">
        <v>595</v>
      </c>
      <c r="S2587">
        <v>1339</v>
      </c>
      <c r="T2587" t="s">
        <v>756</v>
      </c>
      <c r="W2587" t="s">
        <v>731</v>
      </c>
      <c r="X2587">
        <v>12</v>
      </c>
      <c r="Z2587">
        <v>1</v>
      </c>
      <c r="AA2587">
        <f t="shared" si="3673"/>
        <v>2339</v>
      </c>
      <c r="AB2587" t="str">
        <f t="shared" si="3674"/>
        <v/>
      </c>
      <c r="AC2587">
        <f t="shared" si="3712"/>
        <v>2339</v>
      </c>
      <c r="AD2587" s="6">
        <v>3</v>
      </c>
      <c r="AE2587" t="s">
        <v>935</v>
      </c>
      <c r="AF2587" t="s">
        <v>751</v>
      </c>
      <c r="AG2587" t="s">
        <v>756</v>
      </c>
      <c r="AH2587" t="s">
        <v>756</v>
      </c>
      <c r="AI2587" t="str">
        <f t="shared" si="3717"/>
        <v>e</v>
      </c>
      <c r="AJ2587" t="str">
        <f t="shared" si="3718"/>
        <v/>
      </c>
      <c r="AK2587" t="str">
        <f t="shared" si="3719"/>
        <v/>
      </c>
      <c r="AL2587" t="str">
        <f t="shared" si="3720"/>
        <v/>
      </c>
      <c r="AM2587" t="str">
        <f t="shared" si="3721"/>
        <v/>
      </c>
      <c r="AN2587" t="str">
        <f t="shared" si="3722"/>
        <v>Away</v>
      </c>
      <c r="AO2587" t="str">
        <f t="shared" si="3723"/>
        <v>a</v>
      </c>
      <c r="AP2587" t="str">
        <f t="shared" si="3724"/>
        <v/>
      </c>
      <c r="AQ2587" t="str">
        <f t="shared" si="3725"/>
        <v/>
      </c>
      <c r="AR2587" t="str">
        <f t="shared" si="3726"/>
        <v>Away</v>
      </c>
      <c r="AS2587" t="str">
        <f t="shared" si="3727"/>
        <v>a</v>
      </c>
      <c r="AT2587" t="str">
        <f t="shared" si="3728"/>
        <v>Offensive</v>
      </c>
      <c r="AU2587" t="str">
        <f t="shared" si="3729"/>
        <v/>
      </c>
      <c r="AV2587" t="str">
        <f t="shared" si="3730"/>
        <v/>
      </c>
      <c r="AW2587" t="str" cm="1">
        <f t="array" ref="AW2587">IFERROR(IF(O2587&lt;&gt;"",O2587,IF(OR($S2587="",$T2587=""),"",IF(O2587&lt;&gt;"",O2587,IF($T2587&lt;&gt;"",_xlfn._xlws.FILTER(O:O,($BU:$BU=$BU2587)*($I:$I=$I2587)*($T:$T=$T2587)*($S:$S=_xlfn.MINIFS($S:$S,$T:$T,"="&amp;$T2587)),"")))))&amp;"",IF(O2587="","",""))&amp;""</f>
        <v/>
      </c>
      <c r="AX2587" t="str" cm="1">
        <f t="array" ref="AX2587">IFERROR(IF(P2587&lt;&gt;"",P2587,IF(OR($S2587="",$T2587=""),"",IF($T2587&lt;&gt;"",_xlfn._xlws.FILTER(P:P,($BU:$BU=$BU2587)*($I:$I=$I2587)*($T:$T=$T2587)*($S:$S=_xlfn.MINIFS($S:$S,$T:$T,"="&amp;$T2587)),""))))&amp;"",IF(P2587="","",""))&amp;""</f>
        <v/>
      </c>
      <c r="AY2587" t="str" cm="1">
        <f t="array" ref="AY2587">IFERROR(IF(Q2587&lt;&gt;"",Q2587,IF(OR($S2587="",$T2587=""),"",IF($T2587&lt;&gt;"",_xlfn._xlws.FILTER(Q:Q,($BU:$BU=$BU2587)*($I:$I=$I2587)*($T:$T=$T2587)*($S:$S=_xlfn.MINIFS($S:$S,$T:$T,"="&amp;$T2587)),""))))&amp;"",IF(Q2587="","",""))&amp;""</f>
        <v/>
      </c>
      <c r="AZ2587" t="str" cm="1">
        <f t="array" ref="AZ2587">IFERROR(IF(R2587&lt;&gt;"",R2587,IF(OR($S2587="",$T2587=""),"",IF($T2587&lt;&gt;"",_xlfn._xlws.FILTER(R:R,($BU:$BU=$BU2587)*($I:$I=$I2587)*($T:$T=$T2587)*($S:$S=_xlfn.MINIFS($S:$S,$T:$T,"="&amp;$T2587)),""))))&amp;"",IF(R2587="","",""))&amp;""</f>
        <v/>
      </c>
      <c r="BA2587" s="6">
        <f t="shared" si="3731"/>
        <v>222</v>
      </c>
      <c r="BB2587">
        <f t="shared" ref="BB2587:BD2587" si="3763">BB2586</f>
        <v>18987</v>
      </c>
      <c r="BC2587" t="str">
        <f t="shared" si="3763"/>
        <v>Velodrome</v>
      </c>
      <c r="BD2587" t="str">
        <f t="shared" si="3763"/>
        <v>Outlaws</v>
      </c>
      <c r="BE2587" t="s">
        <v>7</v>
      </c>
      <c r="BF2587" t="s">
        <v>172</v>
      </c>
      <c r="BI2587" cm="1">
        <f t="array" ref="BI2587">IFERROR(_xlfn._xlws.FILTER(shifts!A:A,(shifts!B:B=events!AD2587)*(shifts!AG:AG&gt;=events!BK2587)*(shifts!AH:AH&lt;=events!BL2587)),BI2586)</f>
        <v>90</v>
      </c>
      <c r="BJ2587" s="15">
        <f t="shared" si="3733"/>
        <v>0</v>
      </c>
      <c r="BK2587">
        <f t="shared" si="3734"/>
        <v>589</v>
      </c>
      <c r="BL2587">
        <f t="shared" si="3735"/>
        <v>589</v>
      </c>
      <c r="BM2587" s="15">
        <f>SUMIFS(BJ$2:BJ2587,K$2:K2587,"=Intermission")+SUMIFS(BJ$2:BJ2587,K$2:K2587,"=Timeout")</f>
        <v>143</v>
      </c>
      <c r="BN2587">
        <f t="shared" si="3736"/>
        <v>2303</v>
      </c>
      <c r="BO2587" s="19">
        <f t="shared" si="3737"/>
        <v>2794</v>
      </c>
      <c r="BP2587">
        <f t="shared" si="3738"/>
        <v>2789</v>
      </c>
      <c r="BQ2587" s="17">
        <f t="shared" si="3739"/>
        <v>2794</v>
      </c>
      <c r="BR2587" t="str">
        <f t="shared" si="3740"/>
        <v>event_team_player_1</v>
      </c>
      <c r="BS2587">
        <f>COUNTIFS(S$3:S2587,"="&amp;S2587,AI$3:AI2587,"="&amp;AI2587)</f>
        <v>1</v>
      </c>
      <c r="BT2587" t="str">
        <f>IFERROR(VLOOKUP(BB2587&amp;BU2587&amp;X2587,game_rosters!U:W,3,FALSE),"")</f>
        <v>P100214</v>
      </c>
      <c r="BU2587" t="str">
        <f t="shared" si="3741"/>
        <v>Outlaws</v>
      </c>
    </row>
    <row r="2588" spans="1:73" x14ac:dyDescent="0.2">
      <c r="A2588" t="str">
        <f t="shared" si="3716"/>
        <v/>
      </c>
      <c r="I2588" s="44">
        <v>3</v>
      </c>
      <c r="S2588">
        <v>1339</v>
      </c>
      <c r="T2588" t="s">
        <v>756</v>
      </c>
      <c r="X2588">
        <v>3</v>
      </c>
      <c r="AA2588">
        <f t="shared" si="3673"/>
        <v>2339</v>
      </c>
      <c r="AB2588" t="str">
        <f t="shared" si="3674"/>
        <v/>
      </c>
      <c r="AC2588">
        <f t="shared" si="3712"/>
        <v>2339</v>
      </c>
      <c r="AD2588" s="6">
        <v>3</v>
      </c>
      <c r="AE2588" t="s">
        <v>935</v>
      </c>
      <c r="AF2588" t="s">
        <v>751</v>
      </c>
      <c r="AG2588" t="s">
        <v>756</v>
      </c>
      <c r="AH2588" t="s">
        <v>756</v>
      </c>
      <c r="AI2588" t="str">
        <f t="shared" si="3717"/>
        <v>o</v>
      </c>
      <c r="AJ2588" t="str">
        <f t="shared" si="3718"/>
        <v/>
      </c>
      <c r="AK2588" t="str">
        <f t="shared" si="3719"/>
        <v/>
      </c>
      <c r="AL2588" t="str">
        <f t="shared" si="3720"/>
        <v/>
      </c>
      <c r="AM2588" t="str">
        <f t="shared" si="3721"/>
        <v/>
      </c>
      <c r="AN2588" t="str">
        <f t="shared" si="3722"/>
        <v>Away</v>
      </c>
      <c r="AO2588" t="str">
        <f t="shared" si="3723"/>
        <v>a</v>
      </c>
      <c r="AP2588" t="str">
        <f t="shared" si="3724"/>
        <v/>
      </c>
      <c r="AQ2588" t="str">
        <f t="shared" si="3725"/>
        <v/>
      </c>
      <c r="AR2588" t="str">
        <f t="shared" si="3726"/>
        <v>Away</v>
      </c>
      <c r="AS2588" t="str">
        <f t="shared" si="3727"/>
        <v>a</v>
      </c>
      <c r="AT2588" t="str">
        <f t="shared" si="3728"/>
        <v>Defensive</v>
      </c>
      <c r="AU2588" t="str">
        <f t="shared" si="3729"/>
        <v/>
      </c>
      <c r="AV2588" t="str">
        <f t="shared" si="3730"/>
        <v/>
      </c>
      <c r="AW2588" t="str" cm="1">
        <f t="array" ref="AW2588">IFERROR(IF(O2588&lt;&gt;"",O2588,IF(OR($S2588="",$T2588=""),"",IF(O2588&lt;&gt;"",O2588,IF($T2588&lt;&gt;"",_xlfn._xlws.FILTER(O:O,($BU:$BU=$BU2588)*($I:$I=$I2588)*($T:$T=$T2588)*($S:$S=_xlfn.MINIFS($S:$S,$T:$T,"="&amp;$T2588)),"")))))&amp;"",IF(O2588="","",""))&amp;""</f>
        <v/>
      </c>
      <c r="AX2588" t="str" cm="1">
        <f t="array" ref="AX2588">IFERROR(IF(P2588&lt;&gt;"",P2588,IF(OR($S2588="",$T2588=""),"",IF($T2588&lt;&gt;"",_xlfn._xlws.FILTER(P:P,($BU:$BU=$BU2588)*($I:$I=$I2588)*($T:$T=$T2588)*($S:$S=_xlfn.MINIFS($S:$S,$T:$T,"="&amp;$T2588)),""))))&amp;"",IF(P2588="","",""))&amp;""</f>
        <v/>
      </c>
      <c r="AY2588" t="str" cm="1">
        <f t="array" ref="AY2588">IFERROR(IF(Q2588&lt;&gt;"",Q2588,IF(OR($S2588="",$T2588=""),"",IF($T2588&lt;&gt;"",_xlfn._xlws.FILTER(Q:Q,($BU:$BU=$BU2588)*($I:$I=$I2588)*($T:$T=$T2588)*($S:$S=_xlfn.MINIFS($S:$S,$T:$T,"="&amp;$T2588)),""))))&amp;"",IF(Q2588="","",""))&amp;""</f>
        <v/>
      </c>
      <c r="AZ2588" t="str" cm="1">
        <f t="array" ref="AZ2588">IFERROR(IF(R2588&lt;&gt;"",R2588,IF(OR($S2588="",$T2588=""),"",IF($T2588&lt;&gt;"",_xlfn._xlws.FILTER(R:R,($BU:$BU=$BU2588)*($I:$I=$I2588)*($T:$T=$T2588)*($S:$S=_xlfn.MINIFS($S:$S,$T:$T,"="&amp;$T2588)),""))))&amp;"",IF(R2588="","",""))&amp;""</f>
        <v/>
      </c>
      <c r="BA2588" s="6">
        <f t="shared" si="3731"/>
        <v>222</v>
      </c>
      <c r="BB2588">
        <f t="shared" ref="BB2588:BD2588" si="3764">BB2587</f>
        <v>18987</v>
      </c>
      <c r="BC2588" t="str">
        <f t="shared" si="3764"/>
        <v>Velodrome</v>
      </c>
      <c r="BD2588" t="str">
        <f t="shared" si="3764"/>
        <v>Outlaws</v>
      </c>
      <c r="BE2588" t="s">
        <v>7</v>
      </c>
      <c r="BF2588" t="s">
        <v>172</v>
      </c>
      <c r="BI2588" cm="1">
        <f t="array" ref="BI2588">IFERROR(_xlfn._xlws.FILTER(shifts!A:A,(shifts!B:B=events!AD2588)*(shifts!AG:AG&gt;=events!BK2588)*(shifts!AH:AH&lt;=events!BL2588)),BI2587)</f>
        <v>90</v>
      </c>
      <c r="BJ2588" s="15">
        <f t="shared" si="3733"/>
        <v>0</v>
      </c>
      <c r="BK2588">
        <f t="shared" si="3734"/>
        <v>589</v>
      </c>
      <c r="BL2588">
        <f t="shared" si="3735"/>
        <v>589</v>
      </c>
      <c r="BM2588" s="15">
        <f>SUMIFS(BJ$2:BJ2588,K$2:K2588,"=Intermission")+SUMIFS(BJ$2:BJ2588,K$2:K2588,"=Timeout")</f>
        <v>143</v>
      </c>
      <c r="BN2588">
        <f t="shared" si="3736"/>
        <v>2303</v>
      </c>
      <c r="BO2588" s="19">
        <f t="shared" si="3737"/>
        <v>2794</v>
      </c>
      <c r="BP2588">
        <f t="shared" si="3738"/>
        <v>2789</v>
      </c>
      <c r="BQ2588" s="17">
        <f t="shared" si="3739"/>
        <v>2794</v>
      </c>
      <c r="BR2588" t="str">
        <f t="shared" si="3740"/>
        <v>opp_team_player_1</v>
      </c>
      <c r="BS2588">
        <f>COUNTIFS(S$3:S2588,"="&amp;S2588,AI$3:AI2588,"="&amp;AI2588)</f>
        <v>1</v>
      </c>
      <c r="BT2588" t="str">
        <f>IFERROR(VLOOKUP(BB2588&amp;BU2588&amp;X2588,game_rosters!U:W,3,FALSE),"")</f>
        <v>P100004</v>
      </c>
      <c r="BU2588" t="s">
        <v>960</v>
      </c>
    </row>
    <row r="2589" spans="1:73" x14ac:dyDescent="0.2">
      <c r="A2589">
        <f t="shared" si="3716"/>
        <v>1</v>
      </c>
      <c r="I2589" s="44">
        <v>3</v>
      </c>
      <c r="K2589" t="s">
        <v>7</v>
      </c>
      <c r="L2589" t="s">
        <v>172</v>
      </c>
      <c r="M2589" t="s">
        <v>68</v>
      </c>
      <c r="N2589" t="s">
        <v>595</v>
      </c>
      <c r="O2589" t="s">
        <v>654</v>
      </c>
      <c r="P2589" t="s">
        <v>636</v>
      </c>
      <c r="Q2589" t="s">
        <v>595</v>
      </c>
      <c r="S2589">
        <v>1340</v>
      </c>
      <c r="T2589" t="s">
        <v>756</v>
      </c>
      <c r="W2589" t="s">
        <v>731</v>
      </c>
      <c r="X2589">
        <v>3</v>
      </c>
      <c r="Z2589">
        <v>1</v>
      </c>
      <c r="AA2589">
        <f t="shared" ref="AA2589:AA2652" si="3765">S2589+1000</f>
        <v>2340</v>
      </c>
      <c r="AB2589" t="str">
        <f t="shared" ref="AB2589:AB2652" si="3766">IF(T2589&lt;&gt;"",9000+T2589,"")</f>
        <v/>
      </c>
      <c r="AC2589">
        <f t="shared" si="3712"/>
        <v>2340</v>
      </c>
      <c r="AD2589" s="6">
        <v>3</v>
      </c>
      <c r="AE2589" t="s">
        <v>935</v>
      </c>
      <c r="AF2589" t="s">
        <v>930</v>
      </c>
      <c r="AG2589" t="s">
        <v>756</v>
      </c>
      <c r="AH2589" t="s">
        <v>756</v>
      </c>
      <c r="AI2589" t="str">
        <f t="shared" si="3717"/>
        <v>e</v>
      </c>
      <c r="AJ2589" t="str">
        <f t="shared" si="3718"/>
        <v/>
      </c>
      <c r="AK2589" t="str">
        <f t="shared" si="3719"/>
        <v/>
      </c>
      <c r="AL2589" t="str">
        <f t="shared" si="3720"/>
        <v/>
      </c>
      <c r="AM2589" t="str">
        <f t="shared" si="3721"/>
        <v/>
      </c>
      <c r="AN2589" t="str">
        <f t="shared" si="3722"/>
        <v>Away</v>
      </c>
      <c r="AO2589" t="str">
        <f t="shared" si="3723"/>
        <v>a</v>
      </c>
      <c r="AP2589" t="str">
        <f t="shared" si="3724"/>
        <v/>
      </c>
      <c r="AQ2589" t="str">
        <f t="shared" si="3725"/>
        <v/>
      </c>
      <c r="AR2589" t="str">
        <f t="shared" si="3726"/>
        <v>Away</v>
      </c>
      <c r="AS2589" t="str">
        <f t="shared" si="3727"/>
        <v>a</v>
      </c>
      <c r="AT2589" t="str">
        <f t="shared" si="3728"/>
        <v>Offensive</v>
      </c>
      <c r="AU2589" t="str">
        <f t="shared" si="3729"/>
        <v/>
      </c>
      <c r="AV2589" t="str">
        <f t="shared" si="3730"/>
        <v/>
      </c>
      <c r="AW2589" t="str" cm="1">
        <f t="array" ref="AW2589">IFERROR(IF(O2589&lt;&gt;"",O2589,IF(OR($S2589="",$T2589=""),"",IF(O2589&lt;&gt;"",O2589,IF($T2589&lt;&gt;"",_xlfn._xlws.FILTER(O:O,($BU:$BU=$BU2589)*($I:$I=$I2589)*($T:$T=$T2589)*($S:$S=_xlfn.MINIFS($S:$S,$T:$T,"="&amp;$T2589)),"")))))&amp;"",IF(O2589="","",""))&amp;""</f>
        <v>OffensivePlay_Pass-SecondTouch</v>
      </c>
      <c r="AX2589" t="str" cm="1">
        <f t="array" ref="AX2589">IFERROR(IF(P2589&lt;&gt;"",P2589,IF(OR($S2589="",$T2589=""),"",IF($T2589&lt;&gt;"",_xlfn._xlws.FILTER(P:P,($BU:$BU=$BU2589)*($I:$I=$I2589)*($T:$T=$T2589)*($S:$S=_xlfn.MINIFS($S:$S,$T:$T,"="&amp;$T2589)),""))))&amp;"",IF(P2589="","",""))&amp;""</f>
        <v>OffensivePlay_Pass-Reverse</v>
      </c>
      <c r="AY2589" t="str" cm="1">
        <f t="array" ref="AY2589">IFERROR(IF(Q2589&lt;&gt;"",Q2589,IF(OR($S2589="",$T2589=""),"",IF($T2589&lt;&gt;"",_xlfn._xlws.FILTER(Q:Q,($BU:$BU=$BU2589)*($I:$I=$I2589)*($T:$T=$T2589)*($S:$S=_xlfn.MINIFS($S:$S,$T:$T,"="&amp;$T2589)),""))))&amp;"",IF(Q2589="","",""))&amp;""</f>
        <v>s</v>
      </c>
      <c r="AZ2589" t="str" cm="1">
        <f t="array" ref="AZ2589">IFERROR(IF(R2589&lt;&gt;"",R2589,IF(OR($S2589="",$T2589=""),"",IF($T2589&lt;&gt;"",_xlfn._xlws.FILTER(R:R,($BU:$BU=$BU2589)*($I:$I=$I2589)*($T:$T=$T2589)*($S:$S=_xlfn.MINIFS($S:$S,$T:$T,"="&amp;$T2589)),""))))&amp;"",IF(R2589="","",""))&amp;""</f>
        <v/>
      </c>
      <c r="BA2589" s="6">
        <f t="shared" si="3731"/>
        <v>222</v>
      </c>
      <c r="BB2589">
        <f t="shared" ref="BB2589:BD2589" si="3767">BB2588</f>
        <v>18987</v>
      </c>
      <c r="BC2589" t="str">
        <f t="shared" si="3767"/>
        <v>Velodrome</v>
      </c>
      <c r="BD2589" t="str">
        <f t="shared" si="3767"/>
        <v>Outlaws</v>
      </c>
      <c r="BE2589" t="s">
        <v>7</v>
      </c>
      <c r="BF2589" t="s">
        <v>172</v>
      </c>
      <c r="BI2589" cm="1">
        <f t="array" ref="BI2589">IFERROR(_xlfn._xlws.FILTER(shifts!A:A,(shifts!B:B=events!AD2589)*(shifts!AG:AG&gt;=events!BK2589)*(shifts!AH:AH&lt;=events!BL2589)),BI2588)</f>
        <v>90</v>
      </c>
      <c r="BJ2589" s="15">
        <f t="shared" si="3733"/>
        <v>0</v>
      </c>
      <c r="BK2589">
        <f t="shared" si="3734"/>
        <v>587</v>
      </c>
      <c r="BL2589">
        <f t="shared" si="3735"/>
        <v>587</v>
      </c>
      <c r="BM2589" s="15">
        <f>SUMIFS(BJ$2:BJ2589,K$2:K2589,"=Intermission")+SUMIFS(BJ$2:BJ2589,K$2:K2589,"=Timeout")</f>
        <v>143</v>
      </c>
      <c r="BN2589">
        <f t="shared" si="3736"/>
        <v>2303</v>
      </c>
      <c r="BO2589" s="19">
        <f t="shared" si="3737"/>
        <v>2796</v>
      </c>
      <c r="BP2589">
        <f t="shared" si="3738"/>
        <v>2791</v>
      </c>
      <c r="BQ2589" s="17">
        <f t="shared" si="3739"/>
        <v>2796</v>
      </c>
      <c r="BR2589" t="str">
        <f t="shared" si="3740"/>
        <v>event_team_player_1</v>
      </c>
      <c r="BS2589">
        <f>COUNTIFS(S$3:S2589,"="&amp;S2589,AI$3:AI2589,"="&amp;AI2589)</f>
        <v>1</v>
      </c>
      <c r="BT2589" t="str">
        <f>IFERROR(VLOOKUP(BB2589&amp;BU2589&amp;X2589,game_rosters!U:W,3,FALSE),"")</f>
        <v>P100004</v>
      </c>
      <c r="BU2589" t="str">
        <f t="shared" si="3741"/>
        <v>Outlaws</v>
      </c>
    </row>
    <row r="2590" spans="1:73" x14ac:dyDescent="0.2">
      <c r="A2590" t="str">
        <f t="shared" si="3716"/>
        <v/>
      </c>
      <c r="I2590" s="44">
        <v>12</v>
      </c>
      <c r="S2590">
        <v>1340</v>
      </c>
      <c r="T2590" t="s">
        <v>756</v>
      </c>
      <c r="X2590">
        <v>12</v>
      </c>
      <c r="AA2590">
        <f t="shared" si="3765"/>
        <v>2340</v>
      </c>
      <c r="AB2590" t="str">
        <f t="shared" si="3766"/>
        <v/>
      </c>
      <c r="AC2590">
        <f t="shared" si="3712"/>
        <v>2340</v>
      </c>
      <c r="AD2590" s="6">
        <v>3</v>
      </c>
      <c r="AE2590" t="s">
        <v>935</v>
      </c>
      <c r="AF2590" t="s">
        <v>930</v>
      </c>
      <c r="AG2590" t="s">
        <v>756</v>
      </c>
      <c r="AH2590" t="s">
        <v>756</v>
      </c>
      <c r="AI2590" t="str">
        <f t="shared" si="3717"/>
        <v>o</v>
      </c>
      <c r="AJ2590" t="str">
        <f t="shared" si="3718"/>
        <v/>
      </c>
      <c r="AK2590" t="str">
        <f t="shared" si="3719"/>
        <v/>
      </c>
      <c r="AL2590" t="str">
        <f t="shared" si="3720"/>
        <v/>
      </c>
      <c r="AM2590" t="str">
        <f t="shared" si="3721"/>
        <v/>
      </c>
      <c r="AN2590" t="str">
        <f t="shared" si="3722"/>
        <v>Away</v>
      </c>
      <c r="AO2590" t="str">
        <f t="shared" si="3723"/>
        <v>a</v>
      </c>
      <c r="AP2590" t="str">
        <f t="shared" si="3724"/>
        <v/>
      </c>
      <c r="AQ2590" t="str">
        <f t="shared" si="3725"/>
        <v/>
      </c>
      <c r="AR2590" t="str">
        <f t="shared" si="3726"/>
        <v>Away</v>
      </c>
      <c r="AS2590" t="str">
        <f t="shared" si="3727"/>
        <v>a</v>
      </c>
      <c r="AT2590" t="str">
        <f t="shared" si="3728"/>
        <v>Defensive</v>
      </c>
      <c r="AU2590" t="str">
        <f t="shared" si="3729"/>
        <v/>
      </c>
      <c r="AV2590" t="str">
        <f t="shared" si="3730"/>
        <v/>
      </c>
      <c r="AW2590" t="str" cm="1">
        <f t="array" ref="AW2590">IFERROR(IF(O2590&lt;&gt;"",O2590,IF(OR($S2590="",$T2590=""),"",IF(O2590&lt;&gt;"",O2590,IF($T2590&lt;&gt;"",_xlfn._xlws.FILTER(O:O,($BU:$BU=$BU2590)*($I:$I=$I2590)*($T:$T=$T2590)*($S:$S=_xlfn.MINIFS($S:$S,$T:$T,"="&amp;$T2590)),"")))))&amp;"",IF(O2590="","",""))&amp;""</f>
        <v/>
      </c>
      <c r="AX2590" t="str" cm="1">
        <f t="array" ref="AX2590">IFERROR(IF(P2590&lt;&gt;"",P2590,IF(OR($S2590="",$T2590=""),"",IF($T2590&lt;&gt;"",_xlfn._xlws.FILTER(P:P,($BU:$BU=$BU2590)*($I:$I=$I2590)*($T:$T=$T2590)*($S:$S=_xlfn.MINIFS($S:$S,$T:$T,"="&amp;$T2590)),""))))&amp;"",IF(P2590="","",""))&amp;""</f>
        <v/>
      </c>
      <c r="AY2590" t="str" cm="1">
        <f t="array" ref="AY2590">IFERROR(IF(Q2590&lt;&gt;"",Q2590,IF(OR($S2590="",$T2590=""),"",IF($T2590&lt;&gt;"",_xlfn._xlws.FILTER(Q:Q,($BU:$BU=$BU2590)*($I:$I=$I2590)*($T:$T=$T2590)*($S:$S=_xlfn.MINIFS($S:$S,$T:$T,"="&amp;$T2590)),""))))&amp;"",IF(Q2590="","",""))&amp;""</f>
        <v/>
      </c>
      <c r="AZ2590" t="str" cm="1">
        <f t="array" ref="AZ2590">IFERROR(IF(R2590&lt;&gt;"",R2590,IF(OR($S2590="",$T2590=""),"",IF($T2590&lt;&gt;"",_xlfn._xlws.FILTER(R:R,($BU:$BU=$BU2590)*($I:$I=$I2590)*($T:$T=$T2590)*($S:$S=_xlfn.MINIFS($S:$S,$T:$T,"="&amp;$T2590)),""))))&amp;"",IF(R2590="","",""))&amp;""</f>
        <v/>
      </c>
      <c r="BA2590" s="6">
        <f t="shared" si="3731"/>
        <v>222</v>
      </c>
      <c r="BB2590">
        <f t="shared" ref="BB2590:BD2590" si="3768">BB2589</f>
        <v>18987</v>
      </c>
      <c r="BC2590" t="str">
        <f t="shared" si="3768"/>
        <v>Velodrome</v>
      </c>
      <c r="BD2590" t="str">
        <f t="shared" si="3768"/>
        <v>Outlaws</v>
      </c>
      <c r="BE2590" t="s">
        <v>7</v>
      </c>
      <c r="BF2590" t="s">
        <v>172</v>
      </c>
      <c r="BI2590" cm="1">
        <f t="array" ref="BI2590">IFERROR(_xlfn._xlws.FILTER(shifts!A:A,(shifts!B:B=events!AD2590)*(shifts!AG:AG&gt;=events!BK2590)*(shifts!AH:AH&lt;=events!BL2590)),BI2589)</f>
        <v>90</v>
      </c>
      <c r="BJ2590" s="15">
        <f t="shared" si="3733"/>
        <v>0</v>
      </c>
      <c r="BK2590">
        <f t="shared" si="3734"/>
        <v>587</v>
      </c>
      <c r="BL2590">
        <f t="shared" si="3735"/>
        <v>587</v>
      </c>
      <c r="BM2590" s="15">
        <f>SUMIFS(BJ$2:BJ2590,K$2:K2590,"=Intermission")+SUMIFS(BJ$2:BJ2590,K$2:K2590,"=Timeout")</f>
        <v>143</v>
      </c>
      <c r="BN2590">
        <f t="shared" si="3736"/>
        <v>2303</v>
      </c>
      <c r="BO2590" s="19">
        <f t="shared" si="3737"/>
        <v>2796</v>
      </c>
      <c r="BP2590">
        <f t="shared" si="3738"/>
        <v>2791</v>
      </c>
      <c r="BQ2590" s="17">
        <f t="shared" si="3739"/>
        <v>2796</v>
      </c>
      <c r="BR2590" t="str">
        <f t="shared" si="3740"/>
        <v>opp_team_player_1</v>
      </c>
      <c r="BS2590">
        <f>COUNTIFS(S$3:S2590,"="&amp;S2590,AI$3:AI2590,"="&amp;AI2590)</f>
        <v>1</v>
      </c>
      <c r="BT2590" t="str">
        <f>IFERROR(VLOOKUP(BB2590&amp;BU2590&amp;X2590,game_rosters!U:W,3,FALSE),"")</f>
        <v>P100214</v>
      </c>
      <c r="BU2590" t="s">
        <v>960</v>
      </c>
    </row>
    <row r="2591" spans="1:73" x14ac:dyDescent="0.2">
      <c r="A2591">
        <f t="shared" si="3716"/>
        <v>1</v>
      </c>
      <c r="I2591" s="44">
        <v>12</v>
      </c>
      <c r="K2591" t="s">
        <v>7</v>
      </c>
      <c r="L2591" t="s">
        <v>172</v>
      </c>
      <c r="M2591" t="s">
        <v>66</v>
      </c>
      <c r="N2591" t="s">
        <v>595</v>
      </c>
      <c r="O2591" t="s">
        <v>654</v>
      </c>
      <c r="P2591" t="s">
        <v>690</v>
      </c>
      <c r="Q2591" t="s">
        <v>595</v>
      </c>
      <c r="S2591">
        <v>1341</v>
      </c>
      <c r="T2591" t="s">
        <v>756</v>
      </c>
      <c r="W2591" t="s">
        <v>731</v>
      </c>
      <c r="X2591">
        <v>12</v>
      </c>
      <c r="Z2591">
        <v>1</v>
      </c>
      <c r="AA2591">
        <f t="shared" si="3765"/>
        <v>2341</v>
      </c>
      <c r="AB2591" t="str">
        <f t="shared" si="3766"/>
        <v/>
      </c>
      <c r="AC2591">
        <f t="shared" si="3712"/>
        <v>2341</v>
      </c>
      <c r="AD2591" s="6">
        <v>3</v>
      </c>
      <c r="AE2591" t="s">
        <v>935</v>
      </c>
      <c r="AF2591" t="s">
        <v>900</v>
      </c>
      <c r="AG2591" t="s">
        <v>756</v>
      </c>
      <c r="AH2591" t="s">
        <v>756</v>
      </c>
      <c r="AI2591" t="str">
        <f t="shared" si="3717"/>
        <v>e</v>
      </c>
      <c r="AJ2591" t="str">
        <f t="shared" si="3718"/>
        <v/>
      </c>
      <c r="AK2591" t="str">
        <f t="shared" si="3719"/>
        <v/>
      </c>
      <c r="AL2591" t="str">
        <f t="shared" si="3720"/>
        <v/>
      </c>
      <c r="AM2591" t="str">
        <f t="shared" si="3721"/>
        <v/>
      </c>
      <c r="AN2591" t="str">
        <f t="shared" si="3722"/>
        <v>Away</v>
      </c>
      <c r="AO2591" t="str">
        <f t="shared" si="3723"/>
        <v>a</v>
      </c>
      <c r="AP2591" t="str">
        <f t="shared" si="3724"/>
        <v/>
      </c>
      <c r="AQ2591" t="str">
        <f t="shared" si="3725"/>
        <v/>
      </c>
      <c r="AR2591" t="str">
        <f t="shared" si="3726"/>
        <v>Away</v>
      </c>
      <c r="AS2591" t="str">
        <f t="shared" si="3727"/>
        <v>a</v>
      </c>
      <c r="AT2591" t="str">
        <f t="shared" si="3728"/>
        <v>Offensive</v>
      </c>
      <c r="AU2591" t="str">
        <f t="shared" si="3729"/>
        <v/>
      </c>
      <c r="AV2591" t="str">
        <f t="shared" si="3730"/>
        <v/>
      </c>
      <c r="AW2591" t="str" cm="1">
        <f t="array" ref="AW2591">IFERROR(IF(O2591&lt;&gt;"",O2591,IF(OR($S2591="",$T2591=""),"",IF(O2591&lt;&gt;"",O2591,IF($T2591&lt;&gt;"",_xlfn._xlws.FILTER(O:O,($BU:$BU=$BU2591)*($I:$I=$I2591)*($T:$T=$T2591)*($S:$S=_xlfn.MINIFS($S:$S,$T:$T,"="&amp;$T2591)),"")))))&amp;"",IF(O2591="","",""))&amp;""</f>
        <v>OffensivePlay_Pass-SecondTouch</v>
      </c>
      <c r="AX2591" t="str" cm="1">
        <f t="array" ref="AX2591">IFERROR(IF(P2591&lt;&gt;"",P2591,IF(OR($S2591="",$T2591=""),"",IF($T2591&lt;&gt;"",_xlfn._xlws.FILTER(P:P,($BU:$BU=$BU2591)*($I:$I=$I2591)*($T:$T=$T2591)*($S:$S=_xlfn.MINIFS($S:$S,$T:$T,"="&amp;$T2591)),""))))&amp;"",IF(P2591="","",""))&amp;""</f>
        <v>OffensivePlay_Zone-Cycle</v>
      </c>
      <c r="AY2591" t="str" cm="1">
        <f t="array" ref="AY2591">IFERROR(IF(Q2591&lt;&gt;"",Q2591,IF(OR($S2591="",$T2591=""),"",IF($T2591&lt;&gt;"",_xlfn._xlws.FILTER(Q:Q,($BU:$BU=$BU2591)*($I:$I=$I2591)*($T:$T=$T2591)*($S:$S=_xlfn.MINIFS($S:$S,$T:$T,"="&amp;$T2591)),""))))&amp;"",IF(Q2591="","",""))&amp;""</f>
        <v>s</v>
      </c>
      <c r="AZ2591" t="str" cm="1">
        <f t="array" ref="AZ2591">IFERROR(IF(R2591&lt;&gt;"",R2591,IF(OR($S2591="",$T2591=""),"",IF($T2591&lt;&gt;"",_xlfn._xlws.FILTER(R:R,($BU:$BU=$BU2591)*($I:$I=$I2591)*($T:$T=$T2591)*($S:$S=_xlfn.MINIFS($S:$S,$T:$T,"="&amp;$T2591)),""))))&amp;"",IF(R2591="","",""))&amp;""</f>
        <v/>
      </c>
      <c r="BA2591" s="6">
        <f t="shared" si="3731"/>
        <v>222</v>
      </c>
      <c r="BB2591">
        <f t="shared" ref="BB2591:BD2591" si="3769">BB2590</f>
        <v>18987</v>
      </c>
      <c r="BC2591" t="str">
        <f t="shared" si="3769"/>
        <v>Velodrome</v>
      </c>
      <c r="BD2591" t="str">
        <f t="shared" si="3769"/>
        <v>Outlaws</v>
      </c>
      <c r="BE2591" t="s">
        <v>7</v>
      </c>
      <c r="BF2591" t="s">
        <v>172</v>
      </c>
      <c r="BI2591" cm="1">
        <f t="array" ref="BI2591">IFERROR(_xlfn._xlws.FILTER(shifts!A:A,(shifts!B:B=events!AD2591)*(shifts!AG:AG&gt;=events!BK2591)*(shifts!AH:AH&lt;=events!BL2591)),BI2590)</f>
        <v>90</v>
      </c>
      <c r="BJ2591" s="15">
        <f t="shared" si="3733"/>
        <v>0</v>
      </c>
      <c r="BK2591">
        <f t="shared" si="3734"/>
        <v>585</v>
      </c>
      <c r="BL2591">
        <f t="shared" si="3735"/>
        <v>585</v>
      </c>
      <c r="BM2591" s="15">
        <f>SUMIFS(BJ$2:BJ2591,K$2:K2591,"=Intermission")+SUMIFS(BJ$2:BJ2591,K$2:K2591,"=Timeout")</f>
        <v>143</v>
      </c>
      <c r="BN2591">
        <f t="shared" si="3736"/>
        <v>2303</v>
      </c>
      <c r="BO2591" s="19">
        <f t="shared" si="3737"/>
        <v>2798</v>
      </c>
      <c r="BP2591">
        <f t="shared" si="3738"/>
        <v>2793</v>
      </c>
      <c r="BQ2591" s="17">
        <f t="shared" si="3739"/>
        <v>2798</v>
      </c>
      <c r="BR2591" t="str">
        <f t="shared" si="3740"/>
        <v>event_team_player_1</v>
      </c>
      <c r="BS2591">
        <f>COUNTIFS(S$3:S2591,"="&amp;S2591,AI$3:AI2591,"="&amp;AI2591)</f>
        <v>1</v>
      </c>
      <c r="BT2591" t="str">
        <f>IFERROR(VLOOKUP(BB2591&amp;BU2591&amp;X2591,game_rosters!U:W,3,FALSE),"")</f>
        <v>P100214</v>
      </c>
      <c r="BU2591" t="str">
        <f t="shared" si="3741"/>
        <v>Outlaws</v>
      </c>
    </row>
    <row r="2592" spans="1:73" x14ac:dyDescent="0.2">
      <c r="A2592" t="str">
        <f t="shared" si="3716"/>
        <v/>
      </c>
      <c r="I2592" s="44">
        <v>4</v>
      </c>
      <c r="S2592">
        <v>1341</v>
      </c>
      <c r="T2592" t="s">
        <v>756</v>
      </c>
      <c r="X2592">
        <v>4</v>
      </c>
      <c r="AA2592">
        <f t="shared" si="3765"/>
        <v>2341</v>
      </c>
      <c r="AB2592" t="str">
        <f t="shared" si="3766"/>
        <v/>
      </c>
      <c r="AC2592">
        <f t="shared" si="3712"/>
        <v>2341</v>
      </c>
      <c r="AD2592" s="6">
        <v>3</v>
      </c>
      <c r="AE2592" t="s">
        <v>935</v>
      </c>
      <c r="AF2592" t="s">
        <v>900</v>
      </c>
      <c r="AG2592" t="s">
        <v>756</v>
      </c>
      <c r="AH2592" t="s">
        <v>756</v>
      </c>
      <c r="AI2592" t="str">
        <f t="shared" si="3717"/>
        <v>o</v>
      </c>
      <c r="AJ2592" t="str">
        <f t="shared" si="3718"/>
        <v/>
      </c>
      <c r="AK2592" t="str">
        <f t="shared" si="3719"/>
        <v/>
      </c>
      <c r="AL2592" t="str">
        <f t="shared" si="3720"/>
        <v/>
      </c>
      <c r="AM2592" t="str">
        <f t="shared" si="3721"/>
        <v/>
      </c>
      <c r="AN2592" t="str">
        <f t="shared" si="3722"/>
        <v>Away</v>
      </c>
      <c r="AO2592" t="str">
        <f t="shared" si="3723"/>
        <v>a</v>
      </c>
      <c r="AP2592" t="str">
        <f t="shared" si="3724"/>
        <v/>
      </c>
      <c r="AQ2592" t="str">
        <f t="shared" si="3725"/>
        <v/>
      </c>
      <c r="AR2592" t="str">
        <f t="shared" si="3726"/>
        <v>Away</v>
      </c>
      <c r="AS2592" t="str">
        <f t="shared" si="3727"/>
        <v>a</v>
      </c>
      <c r="AT2592" t="str">
        <f t="shared" si="3728"/>
        <v>Defensive</v>
      </c>
      <c r="AU2592" t="str">
        <f t="shared" si="3729"/>
        <v/>
      </c>
      <c r="AV2592" t="str">
        <f t="shared" si="3730"/>
        <v/>
      </c>
      <c r="AW2592" t="str" cm="1">
        <f t="array" ref="AW2592">IFERROR(IF(O2592&lt;&gt;"",O2592,IF(OR($S2592="",$T2592=""),"",IF(O2592&lt;&gt;"",O2592,IF($T2592&lt;&gt;"",_xlfn._xlws.FILTER(O:O,($BU:$BU=$BU2592)*($I:$I=$I2592)*($T:$T=$T2592)*($S:$S=_xlfn.MINIFS($S:$S,$T:$T,"="&amp;$T2592)),"")))))&amp;"",IF(O2592="","",""))&amp;""</f>
        <v/>
      </c>
      <c r="AX2592" t="str" cm="1">
        <f t="array" ref="AX2592">IFERROR(IF(P2592&lt;&gt;"",P2592,IF(OR($S2592="",$T2592=""),"",IF($T2592&lt;&gt;"",_xlfn._xlws.FILTER(P:P,($BU:$BU=$BU2592)*($I:$I=$I2592)*($T:$T=$T2592)*($S:$S=_xlfn.MINIFS($S:$S,$T:$T,"="&amp;$T2592)),""))))&amp;"",IF(P2592="","",""))&amp;""</f>
        <v/>
      </c>
      <c r="AY2592" t="str" cm="1">
        <f t="array" ref="AY2592">IFERROR(IF(Q2592&lt;&gt;"",Q2592,IF(OR($S2592="",$T2592=""),"",IF($T2592&lt;&gt;"",_xlfn._xlws.FILTER(Q:Q,($BU:$BU=$BU2592)*($I:$I=$I2592)*($T:$T=$T2592)*($S:$S=_xlfn.MINIFS($S:$S,$T:$T,"="&amp;$T2592)),""))))&amp;"",IF(Q2592="","",""))&amp;""</f>
        <v/>
      </c>
      <c r="AZ2592" t="str" cm="1">
        <f t="array" ref="AZ2592">IFERROR(IF(R2592&lt;&gt;"",R2592,IF(OR($S2592="",$T2592=""),"",IF($T2592&lt;&gt;"",_xlfn._xlws.FILTER(R:R,($BU:$BU=$BU2592)*($I:$I=$I2592)*($T:$T=$T2592)*($S:$S=_xlfn.MINIFS($S:$S,$T:$T,"="&amp;$T2592)),""))))&amp;"",IF(R2592="","",""))&amp;""</f>
        <v/>
      </c>
      <c r="BA2592" s="6">
        <f t="shared" si="3731"/>
        <v>222</v>
      </c>
      <c r="BB2592">
        <f t="shared" ref="BB2592:BD2592" si="3770">BB2591</f>
        <v>18987</v>
      </c>
      <c r="BC2592" t="str">
        <f t="shared" si="3770"/>
        <v>Velodrome</v>
      </c>
      <c r="BD2592" t="str">
        <f t="shared" si="3770"/>
        <v>Outlaws</v>
      </c>
      <c r="BE2592" t="s">
        <v>7</v>
      </c>
      <c r="BF2592" t="s">
        <v>172</v>
      </c>
      <c r="BI2592" cm="1">
        <f t="array" ref="BI2592">IFERROR(_xlfn._xlws.FILTER(shifts!A:A,(shifts!B:B=events!AD2592)*(shifts!AG:AG&gt;=events!BK2592)*(shifts!AH:AH&lt;=events!BL2592)),BI2591)</f>
        <v>90</v>
      </c>
      <c r="BJ2592" s="15">
        <f t="shared" si="3733"/>
        <v>0</v>
      </c>
      <c r="BK2592">
        <f t="shared" si="3734"/>
        <v>585</v>
      </c>
      <c r="BL2592">
        <f t="shared" si="3735"/>
        <v>585</v>
      </c>
      <c r="BM2592" s="15">
        <f>SUMIFS(BJ$2:BJ2592,K$2:K2592,"=Intermission")+SUMIFS(BJ$2:BJ2592,K$2:K2592,"=Timeout")</f>
        <v>143</v>
      </c>
      <c r="BN2592">
        <f t="shared" si="3736"/>
        <v>2303</v>
      </c>
      <c r="BO2592" s="19">
        <f t="shared" si="3737"/>
        <v>2798</v>
      </c>
      <c r="BP2592">
        <f t="shared" si="3738"/>
        <v>2793</v>
      </c>
      <c r="BQ2592" s="17">
        <f t="shared" si="3739"/>
        <v>2798</v>
      </c>
      <c r="BR2592" t="str">
        <f t="shared" si="3740"/>
        <v>opp_team_player_1</v>
      </c>
      <c r="BS2592">
        <f>COUNTIFS(S$3:S2592,"="&amp;S2592,AI$3:AI2592,"="&amp;AI2592)</f>
        <v>1</v>
      </c>
      <c r="BT2592" t="str">
        <f>IFERROR(VLOOKUP(BB2592&amp;BU2592&amp;X2592,game_rosters!U:W,3,FALSE),"")</f>
        <v>P100032</v>
      </c>
      <c r="BU2592" t="s">
        <v>960</v>
      </c>
    </row>
    <row r="2593" spans="1:73" x14ac:dyDescent="0.2">
      <c r="A2593">
        <f t="shared" si="3716"/>
        <v>1</v>
      </c>
      <c r="I2593" s="44">
        <v>4</v>
      </c>
      <c r="K2593" t="s">
        <v>13</v>
      </c>
      <c r="R2593" s="51">
        <v>1</v>
      </c>
      <c r="S2593">
        <v>1342</v>
      </c>
      <c r="T2593" t="s">
        <v>756</v>
      </c>
      <c r="W2593" t="s">
        <v>731</v>
      </c>
      <c r="X2593">
        <v>4</v>
      </c>
      <c r="Z2593">
        <v>1</v>
      </c>
      <c r="AA2593">
        <f t="shared" si="3765"/>
        <v>2342</v>
      </c>
      <c r="AB2593" t="str">
        <f t="shared" si="3766"/>
        <v/>
      </c>
      <c r="AC2593">
        <f t="shared" si="3712"/>
        <v>2342</v>
      </c>
      <c r="AD2593" s="6">
        <v>3</v>
      </c>
      <c r="AE2593" t="s">
        <v>935</v>
      </c>
      <c r="AF2593" t="s">
        <v>932</v>
      </c>
      <c r="AG2593" t="s">
        <v>935</v>
      </c>
      <c r="AH2593" t="s">
        <v>749</v>
      </c>
      <c r="AI2593" t="str">
        <f t="shared" si="3717"/>
        <v>e</v>
      </c>
      <c r="AJ2593" t="str">
        <f t="shared" si="3718"/>
        <v/>
      </c>
      <c r="AK2593" t="str">
        <f t="shared" si="3719"/>
        <v/>
      </c>
      <c r="AL2593" t="str">
        <f t="shared" si="3720"/>
        <v/>
      </c>
      <c r="AM2593" t="str">
        <f t="shared" si="3721"/>
        <v/>
      </c>
      <c r="AN2593" t="str">
        <f t="shared" si="3722"/>
        <v>Away</v>
      </c>
      <c r="AO2593" t="str">
        <f t="shared" si="3723"/>
        <v>a</v>
      </c>
      <c r="AP2593" t="str">
        <f t="shared" si="3724"/>
        <v/>
      </c>
      <c r="AQ2593" t="str">
        <f t="shared" si="3725"/>
        <v/>
      </c>
      <c r="AR2593" t="str">
        <f t="shared" si="3726"/>
        <v>Away</v>
      </c>
      <c r="AS2593" t="str">
        <f t="shared" si="3727"/>
        <v>a</v>
      </c>
      <c r="AT2593" t="str">
        <f t="shared" si="3728"/>
        <v>Offensive</v>
      </c>
      <c r="AU2593" t="str">
        <f t="shared" si="3729"/>
        <v/>
      </c>
      <c r="AV2593" t="str">
        <f t="shared" si="3730"/>
        <v/>
      </c>
      <c r="AW2593" t="str" cm="1">
        <f t="array" ref="AW2593">IFERROR(IF(O2593&lt;&gt;"",O2593,IF(OR($S2593="",$T2593=""),"",IF(O2593&lt;&gt;"",O2593,IF($T2593&lt;&gt;"",_xlfn._xlws.FILTER(O:O,($BU:$BU=$BU2593)*($I:$I=$I2593)*($T:$T=$T2593)*($S:$S=_xlfn.MINIFS($S:$S,$T:$T,"="&amp;$T2593)),"")))))&amp;"",IF(O2593="","",""))&amp;""</f>
        <v/>
      </c>
      <c r="AX2593" t="str" cm="1">
        <f t="array" ref="AX2593">IFERROR(IF(P2593&lt;&gt;"",P2593,IF(OR($S2593="",$T2593=""),"",IF($T2593&lt;&gt;"",_xlfn._xlws.FILTER(P:P,($BU:$BU=$BU2593)*($I:$I=$I2593)*($T:$T=$T2593)*($S:$S=_xlfn.MINIFS($S:$S,$T:$T,"="&amp;$T2593)),""))))&amp;"",IF(P2593="","",""))&amp;""</f>
        <v/>
      </c>
      <c r="AY2593" t="str" cm="1">
        <f t="array" ref="AY2593">IFERROR(IF(Q2593&lt;&gt;"",Q2593,IF(OR($S2593="",$T2593=""),"",IF($T2593&lt;&gt;"",_xlfn._xlws.FILTER(Q:Q,($BU:$BU=$BU2593)*($I:$I=$I2593)*($T:$T=$T2593)*($S:$S=_xlfn.MINIFS($S:$S,$T:$T,"="&amp;$T2593)),""))))&amp;"",IF(Q2593="","",""))&amp;""</f>
        <v/>
      </c>
      <c r="AZ2593" t="str" cm="1">
        <f t="array" ref="AZ2593">IFERROR(IF(R2593&lt;&gt;"",R2593,IF(OR($S2593="",$T2593=""),"",IF($T2593&lt;&gt;"",_xlfn._xlws.FILTER(R:R,($BU:$BU=$BU2593)*($I:$I=$I2593)*($T:$T=$T2593)*($S:$S=_xlfn.MINIFS($S:$S,$T:$T,"="&amp;$T2593)),""))))&amp;"",IF(R2593="","",""))&amp;""</f>
        <v>1</v>
      </c>
      <c r="BA2593" s="6">
        <f t="shared" si="3731"/>
        <v>222</v>
      </c>
      <c r="BB2593">
        <f t="shared" ref="BB2593:BD2593" si="3771">BB2592</f>
        <v>18987</v>
      </c>
      <c r="BC2593" t="str">
        <f t="shared" si="3771"/>
        <v>Velodrome</v>
      </c>
      <c r="BD2593" t="str">
        <f t="shared" si="3771"/>
        <v>Outlaws</v>
      </c>
      <c r="BE2593" t="s">
        <v>13</v>
      </c>
      <c r="BF2593" t="s">
        <v>756</v>
      </c>
      <c r="BI2593" cm="1">
        <f t="array" ref="BI2593">IFERROR(_xlfn._xlws.FILTER(shifts!A:A,(shifts!B:B=events!AD2593)*(shifts!AG:AG&gt;=events!BK2593)*(shifts!AH:AH&lt;=events!BL2593)),BI2592)</f>
        <v>90</v>
      </c>
      <c r="BJ2593" s="15">
        <f t="shared" si="3733"/>
        <v>5</v>
      </c>
      <c r="BK2593">
        <f t="shared" si="3734"/>
        <v>584</v>
      </c>
      <c r="BL2593">
        <f t="shared" si="3735"/>
        <v>579</v>
      </c>
      <c r="BM2593" s="15">
        <f>SUMIFS(BJ$2:BJ2593,K$2:K2593,"=Intermission")+SUMIFS(BJ$2:BJ2593,K$2:K2593,"=Timeout")</f>
        <v>143</v>
      </c>
      <c r="BN2593">
        <f t="shared" si="3736"/>
        <v>2303</v>
      </c>
      <c r="BO2593" s="19">
        <f t="shared" si="3737"/>
        <v>2799</v>
      </c>
      <c r="BP2593">
        <f t="shared" si="3738"/>
        <v>2794</v>
      </c>
      <c r="BQ2593" s="17">
        <f t="shared" si="3739"/>
        <v>2804</v>
      </c>
      <c r="BR2593" t="str">
        <f t="shared" si="3740"/>
        <v>event_team_player_1</v>
      </c>
      <c r="BS2593">
        <f>COUNTIFS(S$3:S2593,"="&amp;S2593,AI$3:AI2593,"="&amp;AI2593)</f>
        <v>1</v>
      </c>
      <c r="BT2593" t="str">
        <f>IFERROR(VLOOKUP(BB2593&amp;BU2593&amp;X2593,game_rosters!U:W,3,FALSE),"")</f>
        <v>P100032</v>
      </c>
      <c r="BU2593" t="str">
        <f t="shared" si="3741"/>
        <v>Outlaws</v>
      </c>
    </row>
    <row r="2594" spans="1:73" x14ac:dyDescent="0.2">
      <c r="A2594" t="str">
        <f t="shared" si="3716"/>
        <v/>
      </c>
      <c r="I2594" s="44">
        <v>70</v>
      </c>
      <c r="R2594" s="51">
        <v>1</v>
      </c>
      <c r="S2594">
        <v>1342</v>
      </c>
      <c r="T2594" t="s">
        <v>756</v>
      </c>
      <c r="X2594">
        <v>70</v>
      </c>
      <c r="AA2594">
        <f t="shared" si="3765"/>
        <v>2342</v>
      </c>
      <c r="AB2594" t="str">
        <f t="shared" si="3766"/>
        <v/>
      </c>
      <c r="AC2594">
        <f t="shared" si="3712"/>
        <v>2342</v>
      </c>
      <c r="AD2594" s="6">
        <v>3</v>
      </c>
      <c r="AE2594" t="s">
        <v>935</v>
      </c>
      <c r="AF2594" t="s">
        <v>932</v>
      </c>
      <c r="AG2594" t="s">
        <v>935</v>
      </c>
      <c r="AH2594" t="s">
        <v>749</v>
      </c>
      <c r="AI2594" t="str">
        <f t="shared" si="3717"/>
        <v>o</v>
      </c>
      <c r="AJ2594" t="str">
        <f t="shared" si="3718"/>
        <v/>
      </c>
      <c r="AK2594" t="str">
        <f t="shared" si="3719"/>
        <v/>
      </c>
      <c r="AL2594" t="str">
        <f t="shared" si="3720"/>
        <v/>
      </c>
      <c r="AM2594" t="str">
        <f t="shared" si="3721"/>
        <v/>
      </c>
      <c r="AN2594" t="str">
        <f t="shared" si="3722"/>
        <v>Away</v>
      </c>
      <c r="AO2594" t="str">
        <f t="shared" si="3723"/>
        <v>a</v>
      </c>
      <c r="AP2594" t="str">
        <f t="shared" si="3724"/>
        <v/>
      </c>
      <c r="AQ2594" t="str">
        <f t="shared" si="3725"/>
        <v/>
      </c>
      <c r="AR2594" t="str">
        <f t="shared" si="3726"/>
        <v>Away</v>
      </c>
      <c r="AS2594" t="str">
        <f t="shared" si="3727"/>
        <v>a</v>
      </c>
      <c r="AT2594" t="str">
        <f t="shared" si="3728"/>
        <v>Defensive</v>
      </c>
      <c r="AU2594" t="str">
        <f t="shared" si="3729"/>
        <v/>
      </c>
      <c r="AV2594" t="str">
        <f t="shared" si="3730"/>
        <v/>
      </c>
      <c r="AW2594" t="str" cm="1">
        <f t="array" ref="AW2594">IFERROR(IF(O2594&lt;&gt;"",O2594,IF(OR($S2594="",$T2594=""),"",IF(O2594&lt;&gt;"",O2594,IF($T2594&lt;&gt;"",_xlfn._xlws.FILTER(O:O,($BU:$BU=$BU2594)*($I:$I=$I2594)*($T:$T=$T2594)*($S:$S=_xlfn.MINIFS($S:$S,$T:$T,"="&amp;$T2594)),"")))))&amp;"",IF(O2594="","",""))&amp;""</f>
        <v/>
      </c>
      <c r="AX2594" t="str" cm="1">
        <f t="array" ref="AX2594">IFERROR(IF(P2594&lt;&gt;"",P2594,IF(OR($S2594="",$T2594=""),"",IF($T2594&lt;&gt;"",_xlfn._xlws.FILTER(P:P,($BU:$BU=$BU2594)*($I:$I=$I2594)*($T:$T=$T2594)*($S:$S=_xlfn.MINIFS($S:$S,$T:$T,"="&amp;$T2594)),""))))&amp;"",IF(P2594="","",""))&amp;""</f>
        <v/>
      </c>
      <c r="AY2594" t="str" cm="1">
        <f t="array" ref="AY2594">IFERROR(IF(Q2594&lt;&gt;"",Q2594,IF(OR($S2594="",$T2594=""),"",IF($T2594&lt;&gt;"",_xlfn._xlws.FILTER(Q:Q,($BU:$BU=$BU2594)*($I:$I=$I2594)*($T:$T=$T2594)*($S:$S=_xlfn.MINIFS($S:$S,$T:$T,"="&amp;$T2594)),""))))&amp;"",IF(Q2594="","",""))&amp;""</f>
        <v/>
      </c>
      <c r="AZ2594" t="str" cm="1">
        <f t="array" ref="AZ2594">IFERROR(IF(R2594&lt;&gt;"",R2594,IF(OR($S2594="",$T2594=""),"",IF($T2594&lt;&gt;"",_xlfn._xlws.FILTER(R:R,($BU:$BU=$BU2594)*($I:$I=$I2594)*($T:$T=$T2594)*($S:$S=_xlfn.MINIFS($S:$S,$T:$T,"="&amp;$T2594)),""))))&amp;"",IF(R2594="","",""))&amp;""</f>
        <v>1</v>
      </c>
      <c r="BA2594" s="6">
        <f t="shared" si="3731"/>
        <v>222</v>
      </c>
      <c r="BB2594">
        <f t="shared" ref="BB2594:BD2594" si="3772">BB2593</f>
        <v>18987</v>
      </c>
      <c r="BC2594" t="str">
        <f t="shared" si="3772"/>
        <v>Velodrome</v>
      </c>
      <c r="BD2594" t="str">
        <f t="shared" si="3772"/>
        <v>Outlaws</v>
      </c>
      <c r="BE2594" t="s">
        <v>13</v>
      </c>
      <c r="BF2594" t="s">
        <v>756</v>
      </c>
      <c r="BI2594" cm="1">
        <f t="array" ref="BI2594">IFERROR(_xlfn._xlws.FILTER(shifts!A:A,(shifts!B:B=events!AD2594)*(shifts!AG:AG&gt;=events!BK2594)*(shifts!AH:AH&lt;=events!BL2594)),BI2593)</f>
        <v>90</v>
      </c>
      <c r="BJ2594" s="15">
        <f t="shared" si="3733"/>
        <v>5</v>
      </c>
      <c r="BK2594">
        <f t="shared" si="3734"/>
        <v>584</v>
      </c>
      <c r="BL2594">
        <f t="shared" si="3735"/>
        <v>579</v>
      </c>
      <c r="BM2594" s="15">
        <f>SUMIFS(BJ$2:BJ2594,K$2:K2594,"=Intermission")+SUMIFS(BJ$2:BJ2594,K$2:K2594,"=Timeout")</f>
        <v>143</v>
      </c>
      <c r="BN2594">
        <f t="shared" si="3736"/>
        <v>2303</v>
      </c>
      <c r="BO2594" s="19">
        <f t="shared" si="3737"/>
        <v>2799</v>
      </c>
      <c r="BP2594">
        <f t="shared" si="3738"/>
        <v>2794</v>
      </c>
      <c r="BQ2594" s="17">
        <f t="shared" si="3739"/>
        <v>2804</v>
      </c>
      <c r="BR2594" t="str">
        <f t="shared" si="3740"/>
        <v>opp_team_player_1</v>
      </c>
      <c r="BS2594">
        <f>COUNTIFS(S$3:S2594,"="&amp;S2594,AI$3:AI2594,"="&amp;AI2594)</f>
        <v>1</v>
      </c>
      <c r="BT2594" t="str">
        <f>IFERROR(VLOOKUP(BB2594&amp;BU2594&amp;X2594,game_rosters!U:W,3,FALSE),"")</f>
        <v>P100001</v>
      </c>
      <c r="BU2594" t="str">
        <f t="shared" si="3741"/>
        <v>Velodrome</v>
      </c>
    </row>
    <row r="2595" spans="1:73" x14ac:dyDescent="0.2">
      <c r="A2595">
        <f t="shared" si="3716"/>
        <v>1</v>
      </c>
      <c r="I2595" s="44">
        <v>4</v>
      </c>
      <c r="K2595" t="s">
        <v>7</v>
      </c>
      <c r="L2595" t="s">
        <v>172</v>
      </c>
      <c r="M2595" t="s">
        <v>68</v>
      </c>
      <c r="O2595" t="s">
        <v>690</v>
      </c>
      <c r="Q2595" t="s">
        <v>595</v>
      </c>
      <c r="R2595" s="51">
        <v>1</v>
      </c>
      <c r="S2595">
        <v>1343</v>
      </c>
      <c r="T2595" t="s">
        <v>756</v>
      </c>
      <c r="W2595" t="s">
        <v>731</v>
      </c>
      <c r="X2595">
        <v>4</v>
      </c>
      <c r="Z2595">
        <v>1</v>
      </c>
      <c r="AA2595">
        <f t="shared" si="3765"/>
        <v>2343</v>
      </c>
      <c r="AB2595" t="str">
        <f t="shared" si="3766"/>
        <v/>
      </c>
      <c r="AC2595">
        <f t="shared" si="3712"/>
        <v>2343</v>
      </c>
      <c r="AD2595" s="6">
        <v>3</v>
      </c>
      <c r="AE2595" t="s">
        <v>935</v>
      </c>
      <c r="AF2595" t="s">
        <v>749</v>
      </c>
      <c r="AG2595" t="s">
        <v>756</v>
      </c>
      <c r="AH2595" t="s">
        <v>756</v>
      </c>
      <c r="AI2595" t="str">
        <f t="shared" si="3717"/>
        <v>e</v>
      </c>
      <c r="AJ2595" t="str">
        <f t="shared" si="3718"/>
        <v/>
      </c>
      <c r="AK2595" t="str">
        <f t="shared" si="3719"/>
        <v/>
      </c>
      <c r="AL2595" t="str">
        <f t="shared" si="3720"/>
        <v/>
      </c>
      <c r="AM2595" t="str">
        <f t="shared" si="3721"/>
        <v/>
      </c>
      <c r="AN2595" t="str">
        <f t="shared" si="3722"/>
        <v>Away</v>
      </c>
      <c r="AO2595" t="str">
        <f t="shared" si="3723"/>
        <v>a</v>
      </c>
      <c r="AP2595" t="str">
        <f t="shared" si="3724"/>
        <v/>
      </c>
      <c r="AQ2595" t="str">
        <f t="shared" si="3725"/>
        <v/>
      </c>
      <c r="AR2595" t="str">
        <f t="shared" si="3726"/>
        <v>Away</v>
      </c>
      <c r="AS2595" t="str">
        <f t="shared" si="3727"/>
        <v>a</v>
      </c>
      <c r="AT2595" t="str">
        <f t="shared" si="3728"/>
        <v>Offensive</v>
      </c>
      <c r="AU2595" t="str">
        <f t="shared" si="3729"/>
        <v/>
      </c>
      <c r="AV2595" t="str">
        <f t="shared" si="3730"/>
        <v/>
      </c>
      <c r="AW2595" t="str" cm="1">
        <f t="array" ref="AW2595">IFERROR(IF(O2595&lt;&gt;"",O2595,IF(OR($S2595="",$T2595=""),"",IF(O2595&lt;&gt;"",O2595,IF($T2595&lt;&gt;"",_xlfn._xlws.FILTER(O:O,($BU:$BU=$BU2595)*($I:$I=$I2595)*($T:$T=$T2595)*($S:$S=_xlfn.MINIFS($S:$S,$T:$T,"="&amp;$T2595)),"")))))&amp;"",IF(O2595="","",""))&amp;""</f>
        <v>OffensivePlay_Zone-Cycle</v>
      </c>
      <c r="AX2595" t="str" cm="1">
        <f t="array" ref="AX2595">IFERROR(IF(P2595&lt;&gt;"",P2595,IF(OR($S2595="",$T2595=""),"",IF($T2595&lt;&gt;"",_xlfn._xlws.FILTER(P:P,($BU:$BU=$BU2595)*($I:$I=$I2595)*($T:$T=$T2595)*($S:$S=_xlfn.MINIFS($S:$S,$T:$T,"="&amp;$T2595)),""))))&amp;"",IF(P2595="","",""))&amp;""</f>
        <v/>
      </c>
      <c r="AY2595" t="str" cm="1">
        <f t="array" ref="AY2595">IFERROR(IF(Q2595&lt;&gt;"",Q2595,IF(OR($S2595="",$T2595=""),"",IF($T2595&lt;&gt;"",_xlfn._xlws.FILTER(Q:Q,($BU:$BU=$BU2595)*($I:$I=$I2595)*($T:$T=$T2595)*($S:$S=_xlfn.MINIFS($S:$S,$T:$T,"="&amp;$T2595)),""))))&amp;"",IF(Q2595="","",""))&amp;""</f>
        <v>s</v>
      </c>
      <c r="AZ2595" t="str" cm="1">
        <f t="array" ref="AZ2595">IFERROR(IF(R2595&lt;&gt;"",R2595,IF(OR($S2595="",$T2595=""),"",IF($T2595&lt;&gt;"",_xlfn._xlws.FILTER(R:R,($BU:$BU=$BU2595)*($I:$I=$I2595)*($T:$T=$T2595)*($S:$S=_xlfn.MINIFS($S:$S,$T:$T,"="&amp;$T2595)),""))))&amp;"",IF(R2595="","",""))&amp;""</f>
        <v>1</v>
      </c>
      <c r="BA2595" s="6">
        <f t="shared" si="3731"/>
        <v>222</v>
      </c>
      <c r="BB2595">
        <f t="shared" ref="BB2595:BD2595" si="3773">BB2594</f>
        <v>18987</v>
      </c>
      <c r="BC2595" t="str">
        <f t="shared" si="3773"/>
        <v>Velodrome</v>
      </c>
      <c r="BD2595" t="str">
        <f t="shared" si="3773"/>
        <v>Outlaws</v>
      </c>
      <c r="BE2595" t="s">
        <v>7</v>
      </c>
      <c r="BF2595" t="s">
        <v>172</v>
      </c>
      <c r="BI2595" cm="1">
        <f t="array" ref="BI2595">IFERROR(_xlfn._xlws.FILTER(shifts!A:A,(shifts!B:B=events!AD2595)*(shifts!AG:AG&gt;=events!BK2595)*(shifts!AH:AH&lt;=events!BL2595)),BI2594)</f>
        <v>90</v>
      </c>
      <c r="BJ2595" s="15">
        <f t="shared" si="3733"/>
        <v>0</v>
      </c>
      <c r="BK2595">
        <f t="shared" si="3734"/>
        <v>579</v>
      </c>
      <c r="BL2595">
        <f t="shared" si="3735"/>
        <v>579</v>
      </c>
      <c r="BM2595" s="15">
        <f>SUMIFS(BJ$2:BJ2595,K$2:K2595,"=Intermission")+SUMIFS(BJ$2:BJ2595,K$2:K2595,"=Timeout")</f>
        <v>143</v>
      </c>
      <c r="BN2595">
        <f t="shared" si="3736"/>
        <v>2303</v>
      </c>
      <c r="BO2595" s="19">
        <f t="shared" si="3737"/>
        <v>2804</v>
      </c>
      <c r="BP2595">
        <f t="shared" si="3738"/>
        <v>2799</v>
      </c>
      <c r="BQ2595" s="17">
        <f t="shared" si="3739"/>
        <v>2804</v>
      </c>
      <c r="BR2595" t="str">
        <f t="shared" si="3740"/>
        <v>event_team_player_1</v>
      </c>
      <c r="BS2595">
        <f>COUNTIFS(S$3:S2595,"="&amp;S2595,AI$3:AI2595,"="&amp;AI2595)</f>
        <v>1</v>
      </c>
      <c r="BT2595" t="str">
        <f>IFERROR(VLOOKUP(BB2595&amp;BU2595&amp;X2595,game_rosters!U:W,3,FALSE),"")</f>
        <v>P100032</v>
      </c>
      <c r="BU2595" t="str">
        <f t="shared" si="3741"/>
        <v>Outlaws</v>
      </c>
    </row>
    <row r="2596" spans="1:73" x14ac:dyDescent="0.2">
      <c r="A2596" t="str">
        <f t="shared" si="3716"/>
        <v/>
      </c>
      <c r="I2596" s="44">
        <v>3</v>
      </c>
      <c r="S2596">
        <v>1343</v>
      </c>
      <c r="T2596" t="s">
        <v>756</v>
      </c>
      <c r="X2596">
        <v>3</v>
      </c>
      <c r="Z2596">
        <v>1</v>
      </c>
      <c r="AA2596">
        <f t="shared" si="3765"/>
        <v>2343</v>
      </c>
      <c r="AB2596" t="str">
        <f t="shared" si="3766"/>
        <v/>
      </c>
      <c r="AC2596">
        <f t="shared" si="3712"/>
        <v>2343</v>
      </c>
      <c r="AD2596" s="6">
        <v>3</v>
      </c>
      <c r="AE2596" t="s">
        <v>935</v>
      </c>
      <c r="AF2596" t="s">
        <v>749</v>
      </c>
      <c r="AG2596" t="s">
        <v>756</v>
      </c>
      <c r="AH2596" t="s">
        <v>756</v>
      </c>
      <c r="AI2596" t="str">
        <f t="shared" si="3717"/>
        <v>e</v>
      </c>
      <c r="AJ2596" t="str">
        <f t="shared" si="3718"/>
        <v/>
      </c>
      <c r="AK2596" t="str">
        <f t="shared" si="3719"/>
        <v/>
      </c>
      <c r="AL2596" t="str">
        <f t="shared" si="3720"/>
        <v/>
      </c>
      <c r="AM2596" t="str">
        <f t="shared" si="3721"/>
        <v/>
      </c>
      <c r="AN2596" t="str">
        <f t="shared" si="3722"/>
        <v>Away</v>
      </c>
      <c r="AO2596" t="str">
        <f t="shared" si="3723"/>
        <v>a</v>
      </c>
      <c r="AP2596" t="str">
        <f t="shared" si="3724"/>
        <v/>
      </c>
      <c r="AQ2596" t="str">
        <f t="shared" si="3725"/>
        <v/>
      </c>
      <c r="AR2596" t="str">
        <f t="shared" si="3726"/>
        <v>Away</v>
      </c>
      <c r="AS2596" t="str">
        <f t="shared" si="3727"/>
        <v>a</v>
      </c>
      <c r="AT2596" t="str">
        <f t="shared" si="3728"/>
        <v>Offensive</v>
      </c>
      <c r="AU2596" t="str">
        <f t="shared" si="3729"/>
        <v/>
      </c>
      <c r="AV2596" t="str">
        <f t="shared" si="3730"/>
        <v/>
      </c>
      <c r="AW2596" t="str" cm="1">
        <f t="array" ref="AW2596">IFERROR(IF(O2596&lt;&gt;"",O2596,IF(OR($S2596="",$T2596=""),"",IF(O2596&lt;&gt;"",O2596,IF($T2596&lt;&gt;"",_xlfn._xlws.FILTER(O:O,($BU:$BU=$BU2596)*($I:$I=$I2596)*($T:$T=$T2596)*($S:$S=_xlfn.MINIFS($S:$S,$T:$T,"="&amp;$T2596)),"")))))&amp;"",IF(O2596="","",""))&amp;""</f>
        <v/>
      </c>
      <c r="AX2596" t="str" cm="1">
        <f t="array" ref="AX2596">IFERROR(IF(P2596&lt;&gt;"",P2596,IF(OR($S2596="",$T2596=""),"",IF($T2596&lt;&gt;"",_xlfn._xlws.FILTER(P:P,($BU:$BU=$BU2596)*($I:$I=$I2596)*($T:$T=$T2596)*($S:$S=_xlfn.MINIFS($S:$S,$T:$T,"="&amp;$T2596)),""))))&amp;"",IF(P2596="","",""))&amp;""</f>
        <v/>
      </c>
      <c r="AY2596" t="str" cm="1">
        <f t="array" ref="AY2596">IFERROR(IF(Q2596&lt;&gt;"",Q2596,IF(OR($S2596="",$T2596=""),"",IF($T2596&lt;&gt;"",_xlfn._xlws.FILTER(Q:Q,($BU:$BU=$BU2596)*($I:$I=$I2596)*($T:$T=$T2596)*($S:$S=_xlfn.MINIFS($S:$S,$T:$T,"="&amp;$T2596)),""))))&amp;"",IF(Q2596="","",""))&amp;""</f>
        <v/>
      </c>
      <c r="AZ2596" t="str" cm="1">
        <f t="array" ref="AZ2596">IFERROR(IF(R2596&lt;&gt;"",R2596,IF(OR($S2596="",$T2596=""),"",IF($T2596&lt;&gt;"",_xlfn._xlws.FILTER(R:R,($BU:$BU=$BU2596)*($I:$I=$I2596)*($T:$T=$T2596)*($S:$S=_xlfn.MINIFS($S:$S,$T:$T,"="&amp;$T2596)),""))))&amp;"",IF(R2596="","",""))&amp;""</f>
        <v/>
      </c>
      <c r="BA2596" s="6">
        <f t="shared" si="3731"/>
        <v>222</v>
      </c>
      <c r="BB2596">
        <f t="shared" ref="BB2596:BD2596" si="3774">BB2595</f>
        <v>18987</v>
      </c>
      <c r="BC2596" t="str">
        <f t="shared" si="3774"/>
        <v>Velodrome</v>
      </c>
      <c r="BD2596" t="str">
        <f t="shared" si="3774"/>
        <v>Outlaws</v>
      </c>
      <c r="BE2596" t="s">
        <v>7</v>
      </c>
      <c r="BF2596" t="s">
        <v>172</v>
      </c>
      <c r="BI2596" cm="1">
        <f t="array" ref="BI2596">IFERROR(_xlfn._xlws.FILTER(shifts!A:A,(shifts!B:B=events!AD2596)*(shifts!AG:AG&gt;=events!BK2596)*(shifts!AH:AH&lt;=events!BL2596)),BI2595)</f>
        <v>90</v>
      </c>
      <c r="BJ2596" s="15">
        <f t="shared" si="3733"/>
        <v>0</v>
      </c>
      <c r="BK2596">
        <f t="shared" si="3734"/>
        <v>579</v>
      </c>
      <c r="BL2596">
        <f t="shared" si="3735"/>
        <v>579</v>
      </c>
      <c r="BM2596" s="15">
        <f>SUMIFS(BJ$2:BJ2596,K$2:K2596,"=Intermission")+SUMIFS(BJ$2:BJ2596,K$2:K2596,"=Timeout")</f>
        <v>143</v>
      </c>
      <c r="BN2596">
        <f t="shared" si="3736"/>
        <v>2303</v>
      </c>
      <c r="BO2596" s="19">
        <f t="shared" si="3737"/>
        <v>2804</v>
      </c>
      <c r="BP2596">
        <f t="shared" si="3738"/>
        <v>2799</v>
      </c>
      <c r="BQ2596" s="17">
        <f t="shared" si="3739"/>
        <v>2804</v>
      </c>
      <c r="BR2596" t="str">
        <f t="shared" si="3740"/>
        <v>event_team_player_2</v>
      </c>
      <c r="BS2596">
        <f>COUNTIFS(S$3:S2596,"="&amp;S2596,AI$3:AI2596,"="&amp;AI2596)</f>
        <v>2</v>
      </c>
      <c r="BT2596" t="str">
        <f>IFERROR(VLOOKUP(BB2596&amp;BU2596&amp;X2596,game_rosters!U:W,3,FALSE),"")</f>
        <v>P100004</v>
      </c>
      <c r="BU2596" t="str">
        <f t="shared" si="3741"/>
        <v>Outlaws</v>
      </c>
    </row>
    <row r="2597" spans="1:73" x14ac:dyDescent="0.2">
      <c r="A2597" t="str">
        <f t="shared" si="3716"/>
        <v/>
      </c>
      <c r="I2597" s="44">
        <v>70</v>
      </c>
      <c r="R2597" s="51">
        <v>1</v>
      </c>
      <c r="S2597">
        <v>1343</v>
      </c>
      <c r="T2597" t="s">
        <v>756</v>
      </c>
      <c r="X2597">
        <v>70</v>
      </c>
      <c r="AA2597">
        <f t="shared" si="3765"/>
        <v>2343</v>
      </c>
      <c r="AB2597" t="str">
        <f t="shared" si="3766"/>
        <v/>
      </c>
      <c r="AC2597">
        <f t="shared" si="3712"/>
        <v>2343</v>
      </c>
      <c r="AD2597" s="6">
        <v>3</v>
      </c>
      <c r="AE2597" t="s">
        <v>935</v>
      </c>
      <c r="AF2597" t="s">
        <v>749</v>
      </c>
      <c r="AG2597" t="s">
        <v>756</v>
      </c>
      <c r="AH2597" t="s">
        <v>756</v>
      </c>
      <c r="AI2597" t="str">
        <f t="shared" si="3717"/>
        <v>o</v>
      </c>
      <c r="AJ2597" t="str">
        <f t="shared" si="3718"/>
        <v/>
      </c>
      <c r="AK2597" t="str">
        <f t="shared" si="3719"/>
        <v/>
      </c>
      <c r="AL2597" t="str">
        <f t="shared" si="3720"/>
        <v/>
      </c>
      <c r="AM2597" t="str">
        <f t="shared" si="3721"/>
        <v/>
      </c>
      <c r="AN2597" t="str">
        <f t="shared" si="3722"/>
        <v>Away</v>
      </c>
      <c r="AO2597" t="str">
        <f t="shared" si="3723"/>
        <v>a</v>
      </c>
      <c r="AP2597" t="str">
        <f t="shared" si="3724"/>
        <v/>
      </c>
      <c r="AQ2597" t="str">
        <f t="shared" si="3725"/>
        <v/>
      </c>
      <c r="AR2597" t="str">
        <f t="shared" si="3726"/>
        <v>Away</v>
      </c>
      <c r="AS2597" t="str">
        <f t="shared" si="3727"/>
        <v>a</v>
      </c>
      <c r="AT2597" t="str">
        <f t="shared" si="3728"/>
        <v>Defensive</v>
      </c>
      <c r="AU2597" t="str">
        <f t="shared" si="3729"/>
        <v/>
      </c>
      <c r="AV2597" t="str">
        <f t="shared" si="3730"/>
        <v/>
      </c>
      <c r="AW2597" t="str" cm="1">
        <f t="array" ref="AW2597">IFERROR(IF(O2597&lt;&gt;"",O2597,IF(OR($S2597="",$T2597=""),"",IF(O2597&lt;&gt;"",O2597,IF($T2597&lt;&gt;"",_xlfn._xlws.FILTER(O:O,($BU:$BU=$BU2597)*($I:$I=$I2597)*($T:$T=$T2597)*($S:$S=_xlfn.MINIFS($S:$S,$T:$T,"="&amp;$T2597)),"")))))&amp;"",IF(O2597="","",""))&amp;""</f>
        <v/>
      </c>
      <c r="AX2597" t="str" cm="1">
        <f t="array" ref="AX2597">IFERROR(IF(P2597&lt;&gt;"",P2597,IF(OR($S2597="",$T2597=""),"",IF($T2597&lt;&gt;"",_xlfn._xlws.FILTER(P:P,($BU:$BU=$BU2597)*($I:$I=$I2597)*($T:$T=$T2597)*($S:$S=_xlfn.MINIFS($S:$S,$T:$T,"="&amp;$T2597)),""))))&amp;"",IF(P2597="","",""))&amp;""</f>
        <v/>
      </c>
      <c r="AY2597" t="str" cm="1">
        <f t="array" ref="AY2597">IFERROR(IF(Q2597&lt;&gt;"",Q2597,IF(OR($S2597="",$T2597=""),"",IF($T2597&lt;&gt;"",_xlfn._xlws.FILTER(Q:Q,($BU:$BU=$BU2597)*($I:$I=$I2597)*($T:$T=$T2597)*($S:$S=_xlfn.MINIFS($S:$S,$T:$T,"="&amp;$T2597)),""))))&amp;"",IF(Q2597="","",""))&amp;""</f>
        <v/>
      </c>
      <c r="AZ2597" t="str" cm="1">
        <f t="array" ref="AZ2597">IFERROR(IF(R2597&lt;&gt;"",R2597,IF(OR($S2597="",$T2597=""),"",IF($T2597&lt;&gt;"",_xlfn._xlws.FILTER(R:R,($BU:$BU=$BU2597)*($I:$I=$I2597)*($T:$T=$T2597)*($S:$S=_xlfn.MINIFS($S:$S,$T:$T,"="&amp;$T2597)),""))))&amp;"",IF(R2597="","",""))&amp;""</f>
        <v>1</v>
      </c>
      <c r="BA2597" s="6">
        <f t="shared" si="3731"/>
        <v>222</v>
      </c>
      <c r="BB2597">
        <f t="shared" ref="BB2597:BD2597" si="3775">BB2596</f>
        <v>18987</v>
      </c>
      <c r="BC2597" t="str">
        <f t="shared" si="3775"/>
        <v>Velodrome</v>
      </c>
      <c r="BD2597" t="str">
        <f t="shared" si="3775"/>
        <v>Outlaws</v>
      </c>
      <c r="BE2597" t="s">
        <v>7</v>
      </c>
      <c r="BF2597" t="s">
        <v>172</v>
      </c>
      <c r="BI2597" cm="1">
        <f t="array" ref="BI2597">IFERROR(_xlfn._xlws.FILTER(shifts!A:A,(shifts!B:B=events!AD2597)*(shifts!AG:AG&gt;=events!BK2597)*(shifts!AH:AH&lt;=events!BL2597)),BI2596)</f>
        <v>90</v>
      </c>
      <c r="BJ2597" s="15">
        <f t="shared" si="3733"/>
        <v>0</v>
      </c>
      <c r="BK2597">
        <f t="shared" si="3734"/>
        <v>579</v>
      </c>
      <c r="BL2597">
        <f t="shared" si="3735"/>
        <v>579</v>
      </c>
      <c r="BM2597" s="15">
        <f>SUMIFS(BJ$2:BJ2597,K$2:K2597,"=Intermission")+SUMIFS(BJ$2:BJ2597,K$2:K2597,"=Timeout")</f>
        <v>143</v>
      </c>
      <c r="BN2597">
        <f t="shared" si="3736"/>
        <v>2303</v>
      </c>
      <c r="BO2597" s="19">
        <f t="shared" si="3737"/>
        <v>2804</v>
      </c>
      <c r="BP2597">
        <f t="shared" si="3738"/>
        <v>2799</v>
      </c>
      <c r="BQ2597" s="17">
        <f t="shared" si="3739"/>
        <v>2804</v>
      </c>
      <c r="BR2597" t="str">
        <f t="shared" si="3740"/>
        <v>opp_team_player_1</v>
      </c>
      <c r="BS2597">
        <f>COUNTIFS(S$3:S2597,"="&amp;S2597,AI$3:AI2597,"="&amp;AI2597)</f>
        <v>1</v>
      </c>
      <c r="BT2597" t="str">
        <f>IFERROR(VLOOKUP(BB2597&amp;BU2597&amp;X2597,game_rosters!U:W,3,FALSE),"")</f>
        <v>P100001</v>
      </c>
      <c r="BU2597" t="str">
        <f t="shared" si="3741"/>
        <v>Velodrome</v>
      </c>
    </row>
    <row r="2598" spans="1:73" x14ac:dyDescent="0.2">
      <c r="A2598">
        <f t="shared" si="3716"/>
        <v>1</v>
      </c>
      <c r="I2598" s="44">
        <v>3</v>
      </c>
      <c r="K2598" t="s">
        <v>7</v>
      </c>
      <c r="L2598" t="s">
        <v>172</v>
      </c>
      <c r="M2598" t="s">
        <v>68</v>
      </c>
      <c r="N2598" t="s">
        <v>595</v>
      </c>
      <c r="O2598" t="s">
        <v>654</v>
      </c>
      <c r="P2598" t="s">
        <v>690</v>
      </c>
      <c r="Q2598" t="s">
        <v>595</v>
      </c>
      <c r="S2598">
        <v>1344</v>
      </c>
      <c r="T2598" t="s">
        <v>756</v>
      </c>
      <c r="W2598" t="s">
        <v>731</v>
      </c>
      <c r="X2598">
        <v>3</v>
      </c>
      <c r="Z2598">
        <v>1</v>
      </c>
      <c r="AA2598">
        <f t="shared" si="3765"/>
        <v>2344</v>
      </c>
      <c r="AB2598" t="str">
        <f t="shared" si="3766"/>
        <v/>
      </c>
      <c r="AC2598">
        <f t="shared" si="3712"/>
        <v>2344</v>
      </c>
      <c r="AD2598" s="6">
        <v>3</v>
      </c>
      <c r="AE2598" t="s">
        <v>935</v>
      </c>
      <c r="AF2598" t="s">
        <v>865</v>
      </c>
      <c r="AG2598" t="s">
        <v>756</v>
      </c>
      <c r="AH2598" t="s">
        <v>756</v>
      </c>
      <c r="AI2598" t="str">
        <f t="shared" si="3717"/>
        <v>e</v>
      </c>
      <c r="AJ2598" t="str">
        <f t="shared" si="3718"/>
        <v/>
      </c>
      <c r="AK2598" t="str">
        <f t="shared" si="3719"/>
        <v/>
      </c>
      <c r="AL2598" t="str">
        <f t="shared" si="3720"/>
        <v/>
      </c>
      <c r="AM2598" t="str">
        <f t="shared" si="3721"/>
        <v/>
      </c>
      <c r="AN2598" t="str">
        <f t="shared" si="3722"/>
        <v>Away</v>
      </c>
      <c r="AO2598" t="str">
        <f t="shared" si="3723"/>
        <v>a</v>
      </c>
      <c r="AP2598" t="str">
        <f t="shared" si="3724"/>
        <v/>
      </c>
      <c r="AQ2598" t="str">
        <f t="shared" si="3725"/>
        <v/>
      </c>
      <c r="AR2598" t="str">
        <f t="shared" si="3726"/>
        <v>Away</v>
      </c>
      <c r="AS2598" t="str">
        <f t="shared" si="3727"/>
        <v>a</v>
      </c>
      <c r="AT2598" t="str">
        <f t="shared" si="3728"/>
        <v>Offensive</v>
      </c>
      <c r="AU2598" t="str">
        <f t="shared" si="3729"/>
        <v/>
      </c>
      <c r="AV2598" t="str">
        <f t="shared" si="3730"/>
        <v/>
      </c>
      <c r="AW2598" t="str" cm="1">
        <f t="array" ref="AW2598">IFERROR(IF(O2598&lt;&gt;"",O2598,IF(OR($S2598="",$T2598=""),"",IF(O2598&lt;&gt;"",O2598,IF($T2598&lt;&gt;"",_xlfn._xlws.FILTER(O:O,($BU:$BU=$BU2598)*($I:$I=$I2598)*($T:$T=$T2598)*($S:$S=_xlfn.MINIFS($S:$S,$T:$T,"="&amp;$T2598)),"")))))&amp;"",IF(O2598="","",""))&amp;""</f>
        <v>OffensivePlay_Pass-SecondTouch</v>
      </c>
      <c r="AX2598" t="str" cm="1">
        <f t="array" ref="AX2598">IFERROR(IF(P2598&lt;&gt;"",P2598,IF(OR($S2598="",$T2598=""),"",IF($T2598&lt;&gt;"",_xlfn._xlws.FILTER(P:P,($BU:$BU=$BU2598)*($I:$I=$I2598)*($T:$T=$T2598)*($S:$S=_xlfn.MINIFS($S:$S,$T:$T,"="&amp;$T2598)),""))))&amp;"",IF(P2598="","",""))&amp;""</f>
        <v>OffensivePlay_Zone-Cycle</v>
      </c>
      <c r="AY2598" t="str" cm="1">
        <f t="array" ref="AY2598">IFERROR(IF(Q2598&lt;&gt;"",Q2598,IF(OR($S2598="",$T2598=""),"",IF($T2598&lt;&gt;"",_xlfn._xlws.FILTER(Q:Q,($BU:$BU=$BU2598)*($I:$I=$I2598)*($T:$T=$T2598)*($S:$S=_xlfn.MINIFS($S:$S,$T:$T,"="&amp;$T2598)),""))))&amp;"",IF(Q2598="","",""))&amp;""</f>
        <v>s</v>
      </c>
      <c r="AZ2598" t="str" cm="1">
        <f t="array" ref="AZ2598">IFERROR(IF(R2598&lt;&gt;"",R2598,IF(OR($S2598="",$T2598=""),"",IF($T2598&lt;&gt;"",_xlfn._xlws.FILTER(R:R,($BU:$BU=$BU2598)*($I:$I=$I2598)*($T:$T=$T2598)*($S:$S=_xlfn.MINIFS($S:$S,$T:$T,"="&amp;$T2598)),""))))&amp;"",IF(R2598="","",""))&amp;""</f>
        <v/>
      </c>
      <c r="BA2598" s="6">
        <f t="shared" si="3731"/>
        <v>222</v>
      </c>
      <c r="BB2598">
        <f t="shared" ref="BB2598:BD2598" si="3776">BB2597</f>
        <v>18987</v>
      </c>
      <c r="BC2598" t="str">
        <f t="shared" si="3776"/>
        <v>Velodrome</v>
      </c>
      <c r="BD2598" t="str">
        <f t="shared" si="3776"/>
        <v>Outlaws</v>
      </c>
      <c r="BE2598" t="s">
        <v>7</v>
      </c>
      <c r="BF2598" t="s">
        <v>172</v>
      </c>
      <c r="BI2598" cm="1">
        <f t="array" ref="BI2598">IFERROR(_xlfn._xlws.FILTER(shifts!A:A,(shifts!B:B=events!AD2598)*(shifts!AG:AG&gt;=events!BK2598)*(shifts!AH:AH&lt;=events!BL2598)),BI2597)</f>
        <v>90</v>
      </c>
      <c r="BJ2598" s="15">
        <f t="shared" si="3733"/>
        <v>0</v>
      </c>
      <c r="BK2598">
        <f t="shared" si="3734"/>
        <v>578</v>
      </c>
      <c r="BL2598">
        <f t="shared" si="3735"/>
        <v>578</v>
      </c>
      <c r="BM2598" s="15">
        <f>SUMIFS(BJ$2:BJ2598,K$2:K2598,"=Intermission")+SUMIFS(BJ$2:BJ2598,K$2:K2598,"=Timeout")</f>
        <v>143</v>
      </c>
      <c r="BN2598">
        <f t="shared" si="3736"/>
        <v>2303</v>
      </c>
      <c r="BO2598" s="19">
        <f t="shared" si="3737"/>
        <v>2805</v>
      </c>
      <c r="BP2598">
        <f t="shared" si="3738"/>
        <v>2800</v>
      </c>
      <c r="BQ2598" s="17">
        <f t="shared" si="3739"/>
        <v>2805</v>
      </c>
      <c r="BR2598" t="str">
        <f t="shared" si="3740"/>
        <v>event_team_player_1</v>
      </c>
      <c r="BS2598">
        <f>COUNTIFS(S$3:S2598,"="&amp;S2598,AI$3:AI2598,"="&amp;AI2598)</f>
        <v>1</v>
      </c>
      <c r="BT2598" t="str">
        <f>IFERROR(VLOOKUP(BB2598&amp;BU2598&amp;X2598,game_rosters!U:W,3,FALSE),"")</f>
        <v>P100004</v>
      </c>
      <c r="BU2598" t="str">
        <f t="shared" si="3741"/>
        <v>Outlaws</v>
      </c>
    </row>
    <row r="2599" spans="1:73" x14ac:dyDescent="0.2">
      <c r="A2599" t="str">
        <f t="shared" si="3716"/>
        <v/>
      </c>
      <c r="I2599" s="44">
        <v>25</v>
      </c>
      <c r="S2599">
        <v>1344</v>
      </c>
      <c r="T2599" t="s">
        <v>756</v>
      </c>
      <c r="X2599">
        <v>25</v>
      </c>
      <c r="Z2599">
        <v>1</v>
      </c>
      <c r="AA2599">
        <f t="shared" si="3765"/>
        <v>2344</v>
      </c>
      <c r="AB2599" t="str">
        <f t="shared" si="3766"/>
        <v/>
      </c>
      <c r="AC2599">
        <f t="shared" si="3712"/>
        <v>2344</v>
      </c>
      <c r="AD2599" s="6">
        <v>3</v>
      </c>
      <c r="AE2599" t="s">
        <v>935</v>
      </c>
      <c r="AF2599" t="s">
        <v>865</v>
      </c>
      <c r="AG2599" t="s">
        <v>756</v>
      </c>
      <c r="AH2599" t="s">
        <v>756</v>
      </c>
      <c r="AI2599" t="str">
        <f t="shared" si="3717"/>
        <v>e</v>
      </c>
      <c r="AJ2599" t="str">
        <f t="shared" si="3718"/>
        <v/>
      </c>
      <c r="AK2599" t="str">
        <f t="shared" si="3719"/>
        <v/>
      </c>
      <c r="AL2599" t="str">
        <f t="shared" si="3720"/>
        <v/>
      </c>
      <c r="AM2599" t="str">
        <f t="shared" si="3721"/>
        <v/>
      </c>
      <c r="AN2599" t="str">
        <f t="shared" si="3722"/>
        <v>Away</v>
      </c>
      <c r="AO2599" t="str">
        <f t="shared" si="3723"/>
        <v>a</v>
      </c>
      <c r="AP2599" t="str">
        <f t="shared" si="3724"/>
        <v/>
      </c>
      <c r="AQ2599" t="str">
        <f t="shared" si="3725"/>
        <v/>
      </c>
      <c r="AR2599" t="str">
        <f t="shared" si="3726"/>
        <v>Away</v>
      </c>
      <c r="AS2599" t="str">
        <f t="shared" si="3727"/>
        <v>a</v>
      </c>
      <c r="AT2599" t="str">
        <f t="shared" si="3728"/>
        <v>Offensive</v>
      </c>
      <c r="AU2599" t="str">
        <f t="shared" si="3729"/>
        <v/>
      </c>
      <c r="AV2599" t="str">
        <f t="shared" si="3730"/>
        <v/>
      </c>
      <c r="AW2599" t="str" cm="1">
        <f t="array" ref="AW2599">IFERROR(IF(O2599&lt;&gt;"",O2599,IF(OR($S2599="",$T2599=""),"",IF(O2599&lt;&gt;"",O2599,IF($T2599&lt;&gt;"",_xlfn._xlws.FILTER(O:O,($BU:$BU=$BU2599)*($I:$I=$I2599)*($T:$T=$T2599)*($S:$S=_xlfn.MINIFS($S:$S,$T:$T,"="&amp;$T2599)),"")))))&amp;"",IF(O2599="","",""))&amp;""</f>
        <v/>
      </c>
      <c r="AX2599" t="str" cm="1">
        <f t="array" ref="AX2599">IFERROR(IF(P2599&lt;&gt;"",P2599,IF(OR($S2599="",$T2599=""),"",IF($T2599&lt;&gt;"",_xlfn._xlws.FILTER(P:P,($BU:$BU=$BU2599)*($I:$I=$I2599)*($T:$T=$T2599)*($S:$S=_xlfn.MINIFS($S:$S,$T:$T,"="&amp;$T2599)),""))))&amp;"",IF(P2599="","",""))&amp;""</f>
        <v/>
      </c>
      <c r="AY2599" t="str" cm="1">
        <f t="array" ref="AY2599">IFERROR(IF(Q2599&lt;&gt;"",Q2599,IF(OR($S2599="",$T2599=""),"",IF($T2599&lt;&gt;"",_xlfn._xlws.FILTER(Q:Q,($BU:$BU=$BU2599)*($I:$I=$I2599)*($T:$T=$T2599)*($S:$S=_xlfn.MINIFS($S:$S,$T:$T,"="&amp;$T2599)),""))))&amp;"",IF(Q2599="","",""))&amp;""</f>
        <v/>
      </c>
      <c r="AZ2599" t="str" cm="1">
        <f t="array" ref="AZ2599">IFERROR(IF(R2599&lt;&gt;"",R2599,IF(OR($S2599="",$T2599=""),"",IF($T2599&lt;&gt;"",_xlfn._xlws.FILTER(R:R,($BU:$BU=$BU2599)*($I:$I=$I2599)*($T:$T=$T2599)*($S:$S=_xlfn.MINIFS($S:$S,$T:$T,"="&amp;$T2599)),""))))&amp;"",IF(R2599="","",""))&amp;""</f>
        <v/>
      </c>
      <c r="BA2599" s="6">
        <f t="shared" si="3731"/>
        <v>222</v>
      </c>
      <c r="BB2599">
        <f t="shared" ref="BB2599:BD2599" si="3777">BB2598</f>
        <v>18987</v>
      </c>
      <c r="BC2599" t="str">
        <f t="shared" si="3777"/>
        <v>Velodrome</v>
      </c>
      <c r="BD2599" t="str">
        <f t="shared" si="3777"/>
        <v>Outlaws</v>
      </c>
      <c r="BE2599" t="s">
        <v>7</v>
      </c>
      <c r="BF2599" t="s">
        <v>172</v>
      </c>
      <c r="BI2599" cm="1">
        <f t="array" ref="BI2599">IFERROR(_xlfn._xlws.FILTER(shifts!A:A,(shifts!B:B=events!AD2599)*(shifts!AG:AG&gt;=events!BK2599)*(shifts!AH:AH&lt;=events!BL2599)),BI2598)</f>
        <v>90</v>
      </c>
      <c r="BJ2599" s="15">
        <f t="shared" si="3733"/>
        <v>0</v>
      </c>
      <c r="BK2599">
        <f t="shared" si="3734"/>
        <v>578</v>
      </c>
      <c r="BL2599">
        <f t="shared" si="3735"/>
        <v>578</v>
      </c>
      <c r="BM2599" s="15">
        <f>SUMIFS(BJ$2:BJ2599,K$2:K2599,"=Intermission")+SUMIFS(BJ$2:BJ2599,K$2:K2599,"=Timeout")</f>
        <v>143</v>
      </c>
      <c r="BN2599">
        <f t="shared" si="3736"/>
        <v>2303</v>
      </c>
      <c r="BO2599" s="19">
        <f t="shared" si="3737"/>
        <v>2805</v>
      </c>
      <c r="BP2599">
        <f t="shared" si="3738"/>
        <v>2800</v>
      </c>
      <c r="BQ2599" s="17">
        <f t="shared" si="3739"/>
        <v>2805</v>
      </c>
      <c r="BR2599" t="str">
        <f t="shared" si="3740"/>
        <v>event_team_player_2</v>
      </c>
      <c r="BS2599">
        <f>COUNTIFS(S$3:S2599,"="&amp;S2599,AI$3:AI2599,"="&amp;AI2599)</f>
        <v>2</v>
      </c>
      <c r="BT2599" t="str">
        <f>IFERROR(VLOOKUP(BB2599&amp;BU2599&amp;X2599,game_rosters!U:W,3,FALSE),"")</f>
        <v>P100170</v>
      </c>
      <c r="BU2599" t="str">
        <f t="shared" si="3741"/>
        <v>Outlaws</v>
      </c>
    </row>
    <row r="2600" spans="1:73" x14ac:dyDescent="0.2">
      <c r="A2600">
        <f t="shared" si="3716"/>
        <v>1</v>
      </c>
      <c r="I2600" s="44">
        <v>25</v>
      </c>
      <c r="K2600" t="s">
        <v>7</v>
      </c>
      <c r="L2600" t="s">
        <v>172</v>
      </c>
      <c r="M2600" t="s">
        <v>69</v>
      </c>
      <c r="N2600" t="s">
        <v>595</v>
      </c>
      <c r="S2600">
        <v>1345</v>
      </c>
      <c r="T2600" t="s">
        <v>756</v>
      </c>
      <c r="W2600" t="s">
        <v>731</v>
      </c>
      <c r="X2600">
        <v>25</v>
      </c>
      <c r="Z2600">
        <v>1</v>
      </c>
      <c r="AA2600">
        <f t="shared" si="3765"/>
        <v>2345</v>
      </c>
      <c r="AB2600" t="str">
        <f t="shared" si="3766"/>
        <v/>
      </c>
      <c r="AC2600">
        <f t="shared" si="3712"/>
        <v>2345</v>
      </c>
      <c r="AD2600" s="6">
        <v>3</v>
      </c>
      <c r="AE2600" t="s">
        <v>935</v>
      </c>
      <c r="AF2600" t="s">
        <v>933</v>
      </c>
      <c r="AG2600" t="s">
        <v>756</v>
      </c>
      <c r="AH2600" t="s">
        <v>756</v>
      </c>
      <c r="AI2600" t="str">
        <f t="shared" si="3717"/>
        <v>e</v>
      </c>
      <c r="AJ2600" t="str">
        <f t="shared" si="3718"/>
        <v/>
      </c>
      <c r="AK2600" t="str">
        <f t="shared" si="3719"/>
        <v/>
      </c>
      <c r="AL2600" t="str">
        <f t="shared" si="3720"/>
        <v/>
      </c>
      <c r="AM2600" t="str">
        <f t="shared" si="3721"/>
        <v/>
      </c>
      <c r="AN2600" t="str">
        <f t="shared" si="3722"/>
        <v>Away</v>
      </c>
      <c r="AO2600" t="str">
        <f t="shared" si="3723"/>
        <v>a</v>
      </c>
      <c r="AP2600" t="str">
        <f t="shared" si="3724"/>
        <v/>
      </c>
      <c r="AQ2600" t="str">
        <f t="shared" si="3725"/>
        <v/>
      </c>
      <c r="AR2600" t="str">
        <f t="shared" si="3726"/>
        <v>Away</v>
      </c>
      <c r="AS2600" t="str">
        <f t="shared" si="3727"/>
        <v>a</v>
      </c>
      <c r="AT2600" t="str">
        <f t="shared" si="3728"/>
        <v>Offensive</v>
      </c>
      <c r="AU2600" t="str">
        <f t="shared" si="3729"/>
        <v/>
      </c>
      <c r="AV2600" t="str">
        <f t="shared" si="3730"/>
        <v/>
      </c>
      <c r="AW2600" t="str" cm="1">
        <f t="array" ref="AW2600">IFERROR(IF(O2600&lt;&gt;"",O2600,IF(OR($S2600="",$T2600=""),"",IF(O2600&lt;&gt;"",O2600,IF($T2600&lt;&gt;"",_xlfn._xlws.FILTER(O:O,($BU:$BU=$BU2600)*($I:$I=$I2600)*($T:$T=$T2600)*($S:$S=_xlfn.MINIFS($S:$S,$T:$T,"="&amp;$T2600)),"")))))&amp;"",IF(O2600="","",""))&amp;""</f>
        <v/>
      </c>
      <c r="AX2600" t="str" cm="1">
        <f t="array" ref="AX2600">IFERROR(IF(P2600&lt;&gt;"",P2600,IF(OR($S2600="",$T2600=""),"",IF($T2600&lt;&gt;"",_xlfn._xlws.FILTER(P:P,($BU:$BU=$BU2600)*($I:$I=$I2600)*($T:$T=$T2600)*($S:$S=_xlfn.MINIFS($S:$S,$T:$T,"="&amp;$T2600)),""))))&amp;"",IF(P2600="","",""))&amp;""</f>
        <v/>
      </c>
      <c r="AY2600" t="str" cm="1">
        <f t="array" ref="AY2600">IFERROR(IF(Q2600&lt;&gt;"",Q2600,IF(OR($S2600="",$T2600=""),"",IF($T2600&lt;&gt;"",_xlfn._xlws.FILTER(Q:Q,($BU:$BU=$BU2600)*($I:$I=$I2600)*($T:$T=$T2600)*($S:$S=_xlfn.MINIFS($S:$S,$T:$T,"="&amp;$T2600)),""))))&amp;"",IF(Q2600="","",""))&amp;""</f>
        <v/>
      </c>
      <c r="AZ2600" t="str" cm="1">
        <f t="array" ref="AZ2600">IFERROR(IF(R2600&lt;&gt;"",R2600,IF(OR($S2600="",$T2600=""),"",IF($T2600&lt;&gt;"",_xlfn._xlws.FILTER(R:R,($BU:$BU=$BU2600)*($I:$I=$I2600)*($T:$T=$T2600)*($S:$S=_xlfn.MINIFS($S:$S,$T:$T,"="&amp;$T2600)),""))))&amp;"",IF(R2600="","",""))&amp;""</f>
        <v/>
      </c>
      <c r="BA2600" s="6">
        <f t="shared" si="3731"/>
        <v>222</v>
      </c>
      <c r="BB2600">
        <f t="shared" ref="BB2600:BD2600" si="3778">BB2599</f>
        <v>18987</v>
      </c>
      <c r="BC2600" t="str">
        <f t="shared" si="3778"/>
        <v>Velodrome</v>
      </c>
      <c r="BD2600" t="str">
        <f t="shared" si="3778"/>
        <v>Outlaws</v>
      </c>
      <c r="BE2600" t="s">
        <v>7</v>
      </c>
      <c r="BF2600" t="s">
        <v>172</v>
      </c>
      <c r="BI2600" cm="1">
        <f t="array" ref="BI2600">IFERROR(_xlfn._xlws.FILTER(shifts!A:A,(shifts!B:B=events!AD2600)*(shifts!AG:AG&gt;=events!BK2600)*(shifts!AH:AH&lt;=events!BL2600)),BI2599)</f>
        <v>90</v>
      </c>
      <c r="BJ2600" s="15">
        <f t="shared" si="3733"/>
        <v>0</v>
      </c>
      <c r="BK2600">
        <f t="shared" si="3734"/>
        <v>577</v>
      </c>
      <c r="BL2600">
        <f t="shared" si="3735"/>
        <v>577</v>
      </c>
      <c r="BM2600" s="15">
        <f>SUMIFS(BJ$2:BJ2600,K$2:K2600,"=Intermission")+SUMIFS(BJ$2:BJ2600,K$2:K2600,"=Timeout")</f>
        <v>143</v>
      </c>
      <c r="BN2600">
        <f t="shared" si="3736"/>
        <v>2303</v>
      </c>
      <c r="BO2600" s="19">
        <f t="shared" si="3737"/>
        <v>2806</v>
      </c>
      <c r="BP2600">
        <f t="shared" si="3738"/>
        <v>2801</v>
      </c>
      <c r="BQ2600" s="17">
        <f t="shared" si="3739"/>
        <v>2806</v>
      </c>
      <c r="BR2600" t="str">
        <f t="shared" si="3740"/>
        <v>event_team_player_1</v>
      </c>
      <c r="BS2600">
        <f>COUNTIFS(S$3:S2600,"="&amp;S2600,AI$3:AI2600,"="&amp;AI2600)</f>
        <v>1</v>
      </c>
      <c r="BT2600" t="str">
        <f>IFERROR(VLOOKUP(BB2600&amp;BU2600&amp;X2600,game_rosters!U:W,3,FALSE),"")</f>
        <v>P100170</v>
      </c>
      <c r="BU2600" t="str">
        <f t="shared" si="3741"/>
        <v>Outlaws</v>
      </c>
    </row>
    <row r="2601" spans="1:73" x14ac:dyDescent="0.2">
      <c r="A2601" t="str">
        <f t="shared" si="3716"/>
        <v/>
      </c>
      <c r="I2601" s="44">
        <v>12</v>
      </c>
      <c r="S2601">
        <v>1345</v>
      </c>
      <c r="T2601" t="s">
        <v>756</v>
      </c>
      <c r="X2601">
        <v>12</v>
      </c>
      <c r="Z2601">
        <v>1</v>
      </c>
      <c r="AA2601">
        <f t="shared" si="3765"/>
        <v>2345</v>
      </c>
      <c r="AB2601" t="str">
        <f t="shared" si="3766"/>
        <v/>
      </c>
      <c r="AC2601">
        <f t="shared" si="3712"/>
        <v>2345</v>
      </c>
      <c r="AD2601" s="6">
        <v>3</v>
      </c>
      <c r="AE2601" t="s">
        <v>935</v>
      </c>
      <c r="AF2601" t="s">
        <v>933</v>
      </c>
      <c r="AG2601" t="s">
        <v>756</v>
      </c>
      <c r="AH2601" t="s">
        <v>756</v>
      </c>
      <c r="AI2601" t="str">
        <f t="shared" si="3717"/>
        <v>e</v>
      </c>
      <c r="AJ2601" t="str">
        <f t="shared" si="3718"/>
        <v/>
      </c>
      <c r="AK2601" t="str">
        <f t="shared" si="3719"/>
        <v/>
      </c>
      <c r="AL2601" t="str">
        <f t="shared" si="3720"/>
        <v/>
      </c>
      <c r="AM2601" t="str">
        <f t="shared" si="3721"/>
        <v/>
      </c>
      <c r="AN2601" t="str">
        <f t="shared" si="3722"/>
        <v>Away</v>
      </c>
      <c r="AO2601" t="str">
        <f t="shared" si="3723"/>
        <v>a</v>
      </c>
      <c r="AP2601" t="str">
        <f t="shared" si="3724"/>
        <v/>
      </c>
      <c r="AQ2601" t="str">
        <f t="shared" si="3725"/>
        <v/>
      </c>
      <c r="AR2601" t="str">
        <f t="shared" si="3726"/>
        <v>Away</v>
      </c>
      <c r="AS2601" t="str">
        <f t="shared" si="3727"/>
        <v>a</v>
      </c>
      <c r="AT2601" t="str">
        <f t="shared" si="3728"/>
        <v>Offensive</v>
      </c>
      <c r="AU2601" t="str">
        <f t="shared" si="3729"/>
        <v/>
      </c>
      <c r="AV2601" t="str">
        <f t="shared" si="3730"/>
        <v/>
      </c>
      <c r="AW2601" t="str" cm="1">
        <f t="array" ref="AW2601">IFERROR(IF(O2601&lt;&gt;"",O2601,IF(OR($S2601="",$T2601=""),"",IF(O2601&lt;&gt;"",O2601,IF($T2601&lt;&gt;"",_xlfn._xlws.FILTER(O:O,($BU:$BU=$BU2601)*($I:$I=$I2601)*($T:$T=$T2601)*($S:$S=_xlfn.MINIFS($S:$S,$T:$T,"="&amp;$T2601)),"")))))&amp;"",IF(O2601="","",""))&amp;""</f>
        <v/>
      </c>
      <c r="AX2601" t="str" cm="1">
        <f t="array" ref="AX2601">IFERROR(IF(P2601&lt;&gt;"",P2601,IF(OR($S2601="",$T2601=""),"",IF($T2601&lt;&gt;"",_xlfn._xlws.FILTER(P:P,($BU:$BU=$BU2601)*($I:$I=$I2601)*($T:$T=$T2601)*($S:$S=_xlfn.MINIFS($S:$S,$T:$T,"="&amp;$T2601)),""))))&amp;"",IF(P2601="","",""))&amp;""</f>
        <v/>
      </c>
      <c r="AY2601" t="str" cm="1">
        <f t="array" ref="AY2601">IFERROR(IF(Q2601&lt;&gt;"",Q2601,IF(OR($S2601="",$T2601=""),"",IF($T2601&lt;&gt;"",_xlfn._xlws.FILTER(Q:Q,($BU:$BU=$BU2601)*($I:$I=$I2601)*($T:$T=$T2601)*($S:$S=_xlfn.MINIFS($S:$S,$T:$T,"="&amp;$T2601)),""))))&amp;"",IF(Q2601="","",""))&amp;""</f>
        <v/>
      </c>
      <c r="AZ2601" t="str" cm="1">
        <f t="array" ref="AZ2601">IFERROR(IF(R2601&lt;&gt;"",R2601,IF(OR($S2601="",$T2601=""),"",IF($T2601&lt;&gt;"",_xlfn._xlws.FILTER(R:R,($BU:$BU=$BU2601)*($I:$I=$I2601)*($T:$T=$T2601)*($S:$S=_xlfn.MINIFS($S:$S,$T:$T,"="&amp;$T2601)),""))))&amp;"",IF(R2601="","",""))&amp;""</f>
        <v/>
      </c>
      <c r="BA2601" s="6">
        <f t="shared" si="3731"/>
        <v>222</v>
      </c>
      <c r="BB2601">
        <f t="shared" ref="BB2601:BD2601" si="3779">BB2600</f>
        <v>18987</v>
      </c>
      <c r="BC2601" t="str">
        <f t="shared" si="3779"/>
        <v>Velodrome</v>
      </c>
      <c r="BD2601" t="str">
        <f t="shared" si="3779"/>
        <v>Outlaws</v>
      </c>
      <c r="BE2601" t="s">
        <v>7</v>
      </c>
      <c r="BF2601" t="s">
        <v>172</v>
      </c>
      <c r="BI2601" cm="1">
        <f t="array" ref="BI2601">IFERROR(_xlfn._xlws.FILTER(shifts!A:A,(shifts!B:B=events!AD2601)*(shifts!AG:AG&gt;=events!BK2601)*(shifts!AH:AH&lt;=events!BL2601)),BI2600)</f>
        <v>90</v>
      </c>
      <c r="BJ2601" s="15">
        <f t="shared" si="3733"/>
        <v>0</v>
      </c>
      <c r="BK2601">
        <f t="shared" si="3734"/>
        <v>577</v>
      </c>
      <c r="BL2601">
        <f t="shared" si="3735"/>
        <v>577</v>
      </c>
      <c r="BM2601" s="15">
        <f>SUMIFS(BJ$2:BJ2601,K$2:K2601,"=Intermission")+SUMIFS(BJ$2:BJ2601,K$2:K2601,"=Timeout")</f>
        <v>143</v>
      </c>
      <c r="BN2601">
        <f t="shared" si="3736"/>
        <v>2303</v>
      </c>
      <c r="BO2601" s="19">
        <f t="shared" si="3737"/>
        <v>2806</v>
      </c>
      <c r="BP2601">
        <f t="shared" si="3738"/>
        <v>2801</v>
      </c>
      <c r="BQ2601" s="17">
        <f t="shared" si="3739"/>
        <v>2806</v>
      </c>
      <c r="BR2601" t="str">
        <f t="shared" si="3740"/>
        <v>event_team_player_2</v>
      </c>
      <c r="BS2601">
        <f>COUNTIFS(S$3:S2601,"="&amp;S2601,AI$3:AI2601,"="&amp;AI2601)</f>
        <v>2</v>
      </c>
      <c r="BT2601" t="str">
        <f>IFERROR(VLOOKUP(BB2601&amp;BU2601&amp;X2601,game_rosters!U:W,3,FALSE),"")</f>
        <v>P100214</v>
      </c>
      <c r="BU2601" t="str">
        <f t="shared" si="3741"/>
        <v>Outlaws</v>
      </c>
    </row>
    <row r="2602" spans="1:73" x14ac:dyDescent="0.2">
      <c r="A2602">
        <f t="shared" si="3716"/>
        <v>1</v>
      </c>
      <c r="I2602" s="44">
        <v>12</v>
      </c>
      <c r="K2602" t="s">
        <v>7</v>
      </c>
      <c r="L2602" t="s">
        <v>182</v>
      </c>
      <c r="M2602" t="s">
        <v>68</v>
      </c>
      <c r="N2602" t="s">
        <v>594</v>
      </c>
      <c r="O2602" t="s">
        <v>654</v>
      </c>
      <c r="Q2602" t="s">
        <v>594</v>
      </c>
      <c r="R2602" s="51">
        <v>1</v>
      </c>
      <c r="S2602">
        <v>1346</v>
      </c>
      <c r="T2602">
        <v>205</v>
      </c>
      <c r="W2602" t="s">
        <v>731</v>
      </c>
      <c r="X2602">
        <v>12</v>
      </c>
      <c r="Z2602">
        <v>1</v>
      </c>
      <c r="AA2602">
        <f t="shared" si="3765"/>
        <v>2346</v>
      </c>
      <c r="AB2602">
        <f t="shared" si="3766"/>
        <v>9205</v>
      </c>
      <c r="AC2602">
        <f t="shared" si="3712"/>
        <v>9205</v>
      </c>
      <c r="AD2602" s="6">
        <v>3</v>
      </c>
      <c r="AE2602" t="s">
        <v>935</v>
      </c>
      <c r="AF2602" t="s">
        <v>750</v>
      </c>
      <c r="AG2602" t="s">
        <v>756</v>
      </c>
      <c r="AH2602" t="s">
        <v>756</v>
      </c>
      <c r="AI2602" t="str">
        <f t="shared" si="3717"/>
        <v>e</v>
      </c>
      <c r="AJ2602" t="str">
        <f t="shared" si="3718"/>
        <v/>
      </c>
      <c r="AK2602" t="str">
        <f t="shared" si="3719"/>
        <v/>
      </c>
      <c r="AL2602" t="str">
        <f t="shared" si="3720"/>
        <v/>
      </c>
      <c r="AM2602" t="str">
        <f t="shared" si="3721"/>
        <v/>
      </c>
      <c r="AN2602" t="str">
        <f t="shared" si="3722"/>
        <v>Away</v>
      </c>
      <c r="AO2602" t="str">
        <f t="shared" si="3723"/>
        <v>a</v>
      </c>
      <c r="AP2602" t="str">
        <f t="shared" si="3724"/>
        <v/>
      </c>
      <c r="AQ2602" t="str">
        <f t="shared" si="3725"/>
        <v/>
      </c>
      <c r="AR2602" t="str">
        <f t="shared" si="3726"/>
        <v>Away</v>
      </c>
      <c r="AS2602" t="str">
        <f t="shared" si="3727"/>
        <v>a</v>
      </c>
      <c r="AT2602" t="str">
        <f t="shared" si="3728"/>
        <v>Offensive</v>
      </c>
      <c r="AU2602" t="str">
        <f t="shared" si="3729"/>
        <v/>
      </c>
      <c r="AV2602" t="str">
        <f t="shared" si="3730"/>
        <v/>
      </c>
      <c r="AW2602" t="str" cm="1">
        <f t="array" ref="AW2602">IFERROR(IF(O2602&lt;&gt;"",O2602,IF(OR($S2602="",$T2602=""),"",IF(O2602&lt;&gt;"",O2602,IF($T2602&lt;&gt;"",_xlfn._xlws.FILTER(O:O,($BU:$BU=$BU2602)*($I:$I=$I2602)*($T:$T=$T2602)*($S:$S=_xlfn.MINIFS($S:$S,$T:$T,"="&amp;$T2602)),"")))))&amp;"",IF(O2602="","",""))&amp;""</f>
        <v>OffensivePlay_Pass-SecondTouch</v>
      </c>
      <c r="AX2602" t="str" cm="1">
        <f t="array" ref="AX2602">IFERROR(IF(P2602&lt;&gt;"",P2602,IF(OR($S2602="",$T2602=""),"",IF($T2602&lt;&gt;"",_xlfn._xlws.FILTER(P:P,($BU:$BU=$BU2602)*($I:$I=$I2602)*($T:$T=$T2602)*($S:$S=_xlfn.MINIFS($S:$S,$T:$T,"="&amp;$T2602)),""))))&amp;"",IF(P2602="","",""))&amp;""</f>
        <v/>
      </c>
      <c r="AY2602" t="str" cm="1">
        <f t="array" ref="AY2602">IFERROR(IF(Q2602&lt;&gt;"",Q2602,IF(OR($S2602="",$T2602=""),"",IF($T2602&lt;&gt;"",_xlfn._xlws.FILTER(Q:Q,($BU:$BU=$BU2602)*($I:$I=$I2602)*($T:$T=$T2602)*($S:$S=_xlfn.MINIFS($S:$S,$T:$T,"="&amp;$T2602)),""))))&amp;"",IF(Q2602="","",""))&amp;""</f>
        <v>u</v>
      </c>
      <c r="AZ2602" t="str" cm="1">
        <f t="array" ref="AZ2602">IFERROR(IF(R2602&lt;&gt;"",R2602,IF(OR($S2602="",$T2602=""),"",IF($T2602&lt;&gt;"",_xlfn._xlws.FILTER(R:R,($BU:$BU=$BU2602)*($I:$I=$I2602)*($T:$T=$T2602)*($S:$S=_xlfn.MINIFS($S:$S,$T:$T,"="&amp;$T2602)),""))))&amp;"",IF(R2602="","",""))&amp;""</f>
        <v>1</v>
      </c>
      <c r="BA2602" s="6">
        <f t="shared" si="3731"/>
        <v>222</v>
      </c>
      <c r="BB2602">
        <f t="shared" ref="BB2602:BD2602" si="3780">BB2601</f>
        <v>18987</v>
      </c>
      <c r="BC2602" t="str">
        <f t="shared" si="3780"/>
        <v>Velodrome</v>
      </c>
      <c r="BD2602" t="str">
        <f t="shared" si="3780"/>
        <v>Outlaws</v>
      </c>
      <c r="BE2602" t="s">
        <v>7</v>
      </c>
      <c r="BF2602" t="s">
        <v>182</v>
      </c>
      <c r="BI2602" cm="1">
        <f t="array" ref="BI2602">IFERROR(_xlfn._xlws.FILTER(shifts!A:A,(shifts!B:B=events!AD2602)*(shifts!AG:AG&gt;=events!BK2602)*(shifts!AH:AH&lt;=events!BL2602)),BI2601)</f>
        <v>90</v>
      </c>
      <c r="BJ2602" s="15">
        <f t="shared" si="3733"/>
        <v>0</v>
      </c>
      <c r="BK2602">
        <f t="shared" si="3734"/>
        <v>575</v>
      </c>
      <c r="BL2602">
        <f t="shared" si="3735"/>
        <v>575</v>
      </c>
      <c r="BM2602" s="15">
        <f>SUMIFS(BJ$2:BJ2602,K$2:K2602,"=Intermission")+SUMIFS(BJ$2:BJ2602,K$2:K2602,"=Timeout")</f>
        <v>143</v>
      </c>
      <c r="BN2602">
        <f t="shared" si="3736"/>
        <v>2303</v>
      </c>
      <c r="BO2602" s="19">
        <f t="shared" si="3737"/>
        <v>2808</v>
      </c>
      <c r="BP2602">
        <f t="shared" si="3738"/>
        <v>2803</v>
      </c>
      <c r="BQ2602" s="17">
        <f t="shared" si="3739"/>
        <v>2808</v>
      </c>
      <c r="BR2602" t="str">
        <f t="shared" si="3740"/>
        <v>event_team_player_1</v>
      </c>
      <c r="BS2602">
        <f>COUNTIFS(S$3:S2602,"="&amp;S2602,AI$3:AI2602,"="&amp;AI2602)</f>
        <v>1</v>
      </c>
      <c r="BT2602" t="str">
        <f>IFERROR(VLOOKUP(BB2602&amp;BU2602&amp;X2602,game_rosters!U:W,3,FALSE),"")</f>
        <v>P100214</v>
      </c>
      <c r="BU2602" t="str">
        <f t="shared" si="3741"/>
        <v>Outlaws</v>
      </c>
    </row>
    <row r="2603" spans="1:73" x14ac:dyDescent="0.2">
      <c r="A2603" t="str">
        <f t="shared" si="3716"/>
        <v/>
      </c>
      <c r="I2603" s="44">
        <v>39</v>
      </c>
      <c r="O2603" t="s">
        <v>954</v>
      </c>
      <c r="Q2603" t="s">
        <v>595</v>
      </c>
      <c r="S2603">
        <v>1346</v>
      </c>
      <c r="T2603">
        <v>205</v>
      </c>
      <c r="X2603">
        <v>39</v>
      </c>
      <c r="AA2603">
        <f t="shared" si="3765"/>
        <v>2346</v>
      </c>
      <c r="AB2603">
        <f t="shared" si="3766"/>
        <v>9205</v>
      </c>
      <c r="AC2603">
        <f t="shared" si="3712"/>
        <v>9205</v>
      </c>
      <c r="AD2603" s="6">
        <v>3</v>
      </c>
      <c r="AE2603" t="s">
        <v>935</v>
      </c>
      <c r="AF2603" t="s">
        <v>750</v>
      </c>
      <c r="AG2603" t="s">
        <v>756</v>
      </c>
      <c r="AH2603" t="s">
        <v>756</v>
      </c>
      <c r="AI2603" t="str">
        <f t="shared" si="3717"/>
        <v>o</v>
      </c>
      <c r="AJ2603" t="str">
        <f t="shared" si="3718"/>
        <v/>
      </c>
      <c r="AK2603" t="str">
        <f t="shared" si="3719"/>
        <v/>
      </c>
      <c r="AL2603" t="str">
        <f t="shared" si="3720"/>
        <v/>
      </c>
      <c r="AM2603" t="str">
        <f t="shared" si="3721"/>
        <v/>
      </c>
      <c r="AN2603" t="str">
        <f t="shared" si="3722"/>
        <v>Away</v>
      </c>
      <c r="AO2603" t="str">
        <f t="shared" si="3723"/>
        <v>a</v>
      </c>
      <c r="AP2603" t="str">
        <f t="shared" si="3724"/>
        <v/>
      </c>
      <c r="AQ2603" t="str">
        <f t="shared" si="3725"/>
        <v/>
      </c>
      <c r="AR2603" t="str">
        <f t="shared" si="3726"/>
        <v>Away</v>
      </c>
      <c r="AS2603" t="str">
        <f t="shared" si="3727"/>
        <v>a</v>
      </c>
      <c r="AT2603" t="str">
        <f t="shared" si="3728"/>
        <v>Defensive</v>
      </c>
      <c r="AU2603" t="str">
        <f t="shared" si="3729"/>
        <v/>
      </c>
      <c r="AV2603" t="str">
        <f t="shared" si="3730"/>
        <v/>
      </c>
      <c r="AW2603" t="str" cm="1">
        <f t="array" ref="AW2603">IFERROR(IF(O2603&lt;&gt;"",O2603,IF(OR($S2603="",$T2603=""),"",IF(O2603&lt;&gt;"",O2603,IF($T2603&lt;&gt;"",_xlfn._xlws.FILTER(O:O,($BU:$BU=$BU2603)*($I:$I=$I2603)*($T:$T=$T2603)*($S:$S=_xlfn.MINIFS($S:$S,$T:$T,"="&amp;$T2603)),"")))))&amp;"",IF(O2603="","",""))&amp;""</f>
        <v>Defensive_PlayPass-PassDeflected</v>
      </c>
      <c r="AX2603" t="str" cm="1">
        <f t="array" ref="AX2603">IFERROR(IF(P2603&lt;&gt;"",P2603,IF(OR($S2603="",$T2603=""),"",IF($T2603&lt;&gt;"",_xlfn._xlws.FILTER(P:P,($BU:$BU=$BU2603)*($I:$I=$I2603)*($T:$T=$T2603)*($S:$S=_xlfn.MINIFS($S:$S,$T:$T,"="&amp;$T2603)),""))))&amp;"",IF(P2603="","",""))&amp;""</f>
        <v/>
      </c>
      <c r="AY2603" t="str" cm="1">
        <f t="array" ref="AY2603">IFERROR(IF(Q2603&lt;&gt;"",Q2603,IF(OR($S2603="",$T2603=""),"",IF($T2603&lt;&gt;"",_xlfn._xlws.FILTER(Q:Q,($BU:$BU=$BU2603)*($I:$I=$I2603)*($T:$T=$T2603)*($S:$S=_xlfn.MINIFS($S:$S,$T:$T,"="&amp;$T2603)),""))))&amp;"",IF(Q2603="","",""))&amp;""</f>
        <v>s</v>
      </c>
      <c r="AZ2603" t="str" cm="1">
        <f t="array" ref="AZ2603">IFERROR(IF(R2603&lt;&gt;"",R2603,IF(OR($S2603="",$T2603=""),"",IF($T2603&lt;&gt;"",_xlfn._xlws.FILTER(R:R,($BU:$BU=$BU2603)*($I:$I=$I2603)*($T:$T=$T2603)*($S:$S=_xlfn.MINIFS($S:$S,$T:$T,"="&amp;$T2603)),""))))&amp;"",IF(R2603="","",""))&amp;""</f>
        <v/>
      </c>
      <c r="BA2603" s="6">
        <f t="shared" si="3731"/>
        <v>222</v>
      </c>
      <c r="BB2603">
        <f t="shared" ref="BB2603:BD2603" si="3781">BB2602</f>
        <v>18987</v>
      </c>
      <c r="BC2603" t="str">
        <f t="shared" si="3781"/>
        <v>Velodrome</v>
      </c>
      <c r="BD2603" t="str">
        <f t="shared" si="3781"/>
        <v>Outlaws</v>
      </c>
      <c r="BE2603" t="s">
        <v>7</v>
      </c>
      <c r="BF2603" t="s">
        <v>182</v>
      </c>
      <c r="BI2603" cm="1">
        <f t="array" ref="BI2603">IFERROR(_xlfn._xlws.FILTER(shifts!A:A,(shifts!B:B=events!AD2603)*(shifts!AG:AG&gt;=events!BK2603)*(shifts!AH:AH&lt;=events!BL2603)),BI2602)</f>
        <v>90</v>
      </c>
      <c r="BJ2603" s="15">
        <f t="shared" si="3733"/>
        <v>0</v>
      </c>
      <c r="BK2603">
        <f t="shared" si="3734"/>
        <v>575</v>
      </c>
      <c r="BL2603">
        <f t="shared" si="3735"/>
        <v>575</v>
      </c>
      <c r="BM2603" s="15">
        <f>SUMIFS(BJ$2:BJ2603,K$2:K2603,"=Intermission")+SUMIFS(BJ$2:BJ2603,K$2:K2603,"=Timeout")</f>
        <v>143</v>
      </c>
      <c r="BN2603">
        <f t="shared" si="3736"/>
        <v>2303</v>
      </c>
      <c r="BO2603" s="19">
        <f t="shared" si="3737"/>
        <v>2808</v>
      </c>
      <c r="BP2603">
        <f t="shared" si="3738"/>
        <v>2803</v>
      </c>
      <c r="BQ2603" s="17">
        <f t="shared" si="3739"/>
        <v>2808</v>
      </c>
      <c r="BR2603" t="str">
        <f t="shared" si="3740"/>
        <v>opp_team_player_1</v>
      </c>
      <c r="BS2603">
        <f>COUNTIFS(S$3:S2603,"="&amp;S2603,AI$3:AI2603,"="&amp;AI2603)</f>
        <v>1</v>
      </c>
      <c r="BT2603" t="str">
        <f>IFERROR(VLOOKUP(BB2603&amp;BU2603&amp;X2603,game_rosters!U:W,3,FALSE),"")</f>
        <v>P100016</v>
      </c>
      <c r="BU2603" t="str">
        <f t="shared" si="3741"/>
        <v>Velodrome</v>
      </c>
    </row>
    <row r="2604" spans="1:73" x14ac:dyDescent="0.2">
      <c r="A2604" t="str">
        <f t="shared" si="3716"/>
        <v/>
      </c>
      <c r="I2604" s="44">
        <v>9</v>
      </c>
      <c r="O2604" t="s">
        <v>602</v>
      </c>
      <c r="Q2604" t="s">
        <v>595</v>
      </c>
      <c r="R2604" s="51">
        <v>1</v>
      </c>
      <c r="S2604">
        <v>1346</v>
      </c>
      <c r="T2604">
        <v>205</v>
      </c>
      <c r="X2604">
        <v>9</v>
      </c>
      <c r="AA2604">
        <f t="shared" si="3765"/>
        <v>2346</v>
      </c>
      <c r="AB2604">
        <f t="shared" si="3766"/>
        <v>9205</v>
      </c>
      <c r="AC2604">
        <f t="shared" si="3712"/>
        <v>9205</v>
      </c>
      <c r="AD2604" s="6">
        <v>3</v>
      </c>
      <c r="AE2604" t="s">
        <v>935</v>
      </c>
      <c r="AF2604" t="s">
        <v>750</v>
      </c>
      <c r="AG2604" t="s">
        <v>756</v>
      </c>
      <c r="AH2604" t="s">
        <v>756</v>
      </c>
      <c r="AI2604" t="str">
        <f t="shared" si="3717"/>
        <v>o</v>
      </c>
      <c r="AJ2604" t="str">
        <f t="shared" si="3718"/>
        <v/>
      </c>
      <c r="AK2604" t="str">
        <f t="shared" si="3719"/>
        <v/>
      </c>
      <c r="AL2604" t="str">
        <f t="shared" si="3720"/>
        <v/>
      </c>
      <c r="AM2604" t="str">
        <f t="shared" si="3721"/>
        <v/>
      </c>
      <c r="AN2604" t="str">
        <f t="shared" si="3722"/>
        <v>Away</v>
      </c>
      <c r="AO2604" t="str">
        <f t="shared" si="3723"/>
        <v>a</v>
      </c>
      <c r="AP2604" t="str">
        <f t="shared" si="3724"/>
        <v/>
      </c>
      <c r="AQ2604" t="str">
        <f t="shared" si="3725"/>
        <v/>
      </c>
      <c r="AR2604" t="str">
        <f t="shared" si="3726"/>
        <v>Away</v>
      </c>
      <c r="AS2604" t="str">
        <f t="shared" si="3727"/>
        <v>a</v>
      </c>
      <c r="AT2604" t="str">
        <f t="shared" si="3728"/>
        <v>Defensive</v>
      </c>
      <c r="AU2604" t="str">
        <f t="shared" si="3729"/>
        <v/>
      </c>
      <c r="AV2604" t="str">
        <f t="shared" si="3730"/>
        <v/>
      </c>
      <c r="AW2604" t="str" cm="1">
        <f t="array" ref="AW2604">IFERROR(IF(O2604&lt;&gt;"",O2604,IF(OR($S2604="",$T2604=""),"",IF(O2604&lt;&gt;"",O2604,IF($T2604&lt;&gt;"",_xlfn._xlws.FILTER(O:O,($BU:$BU=$BU2604)*($I:$I=$I2604)*($T:$T=$T2604)*($S:$S=_xlfn.MINIFS($S:$S,$T:$T,"="&amp;$T2604)),"")))))&amp;"",IF(O2604="","",""))&amp;""</f>
        <v>Defensive_PlayPossession-StickCheck</v>
      </c>
      <c r="AX2604" t="str" cm="1">
        <f t="array" ref="AX2604">IFERROR(IF(P2604&lt;&gt;"",P2604,IF(OR($S2604="",$T2604=""),"",IF($T2604&lt;&gt;"",_xlfn._xlws.FILTER(P:P,($BU:$BU=$BU2604)*($I:$I=$I2604)*($T:$T=$T2604)*($S:$S=_xlfn.MINIFS($S:$S,$T:$T,"="&amp;$T2604)),""))))&amp;"",IF(P2604="","",""))&amp;""</f>
        <v/>
      </c>
      <c r="AY2604" t="str" cm="1">
        <f t="array" ref="AY2604">IFERROR(IF(Q2604&lt;&gt;"",Q2604,IF(OR($S2604="",$T2604=""),"",IF($T2604&lt;&gt;"",_xlfn._xlws.FILTER(Q:Q,($BU:$BU=$BU2604)*($I:$I=$I2604)*($T:$T=$T2604)*($S:$S=_xlfn.MINIFS($S:$S,$T:$T,"="&amp;$T2604)),""))))&amp;"",IF(Q2604="","",""))&amp;""</f>
        <v>s</v>
      </c>
      <c r="AZ2604" t="str" cm="1">
        <f t="array" ref="AZ2604">IFERROR(IF(R2604&lt;&gt;"",R2604,IF(OR($S2604="",$T2604=""),"",IF($T2604&lt;&gt;"",_xlfn._xlws.FILTER(R:R,($BU:$BU=$BU2604)*($I:$I=$I2604)*($T:$T=$T2604)*($S:$S=_xlfn.MINIFS($S:$S,$T:$T,"="&amp;$T2604)),""))))&amp;"",IF(R2604="","",""))&amp;""</f>
        <v>1</v>
      </c>
      <c r="BA2604" s="6">
        <f t="shared" si="3731"/>
        <v>222</v>
      </c>
      <c r="BB2604">
        <f t="shared" ref="BB2604:BD2604" si="3782">BB2603</f>
        <v>18987</v>
      </c>
      <c r="BC2604" t="str">
        <f t="shared" si="3782"/>
        <v>Velodrome</v>
      </c>
      <c r="BD2604" t="str">
        <f t="shared" si="3782"/>
        <v>Outlaws</v>
      </c>
      <c r="BE2604" t="s">
        <v>7</v>
      </c>
      <c r="BF2604" t="s">
        <v>182</v>
      </c>
      <c r="BI2604" cm="1">
        <f t="array" ref="BI2604">IFERROR(_xlfn._xlws.FILTER(shifts!A:A,(shifts!B:B=events!AD2604)*(shifts!AG:AG&gt;=events!BK2604)*(shifts!AH:AH&lt;=events!BL2604)),BI2603)</f>
        <v>90</v>
      </c>
      <c r="BJ2604" s="15">
        <f t="shared" si="3733"/>
        <v>0</v>
      </c>
      <c r="BK2604">
        <f t="shared" si="3734"/>
        <v>575</v>
      </c>
      <c r="BL2604">
        <f t="shared" si="3735"/>
        <v>575</v>
      </c>
      <c r="BM2604" s="15">
        <f>SUMIFS(BJ$2:BJ2604,K$2:K2604,"=Intermission")+SUMIFS(BJ$2:BJ2604,K$2:K2604,"=Timeout")</f>
        <v>143</v>
      </c>
      <c r="BN2604">
        <f t="shared" si="3736"/>
        <v>2303</v>
      </c>
      <c r="BO2604" s="19">
        <f t="shared" si="3737"/>
        <v>2808</v>
      </c>
      <c r="BP2604">
        <f t="shared" si="3738"/>
        <v>2803</v>
      </c>
      <c r="BQ2604" s="17">
        <f t="shared" si="3739"/>
        <v>2808</v>
      </c>
      <c r="BR2604" t="str">
        <f t="shared" si="3740"/>
        <v>opp_team_player_2</v>
      </c>
      <c r="BS2604">
        <f>COUNTIFS(S$3:S2604,"="&amp;S2604,AI$3:AI2604,"="&amp;AI2604)</f>
        <v>2</v>
      </c>
      <c r="BT2604" t="str">
        <f>IFERROR(VLOOKUP(BB2604&amp;BU2604&amp;X2604,game_rosters!U:W,3,FALSE),"")</f>
        <v>P100105</v>
      </c>
      <c r="BU2604" t="str">
        <f t="shared" si="3741"/>
        <v>Velodrome</v>
      </c>
    </row>
    <row r="2605" spans="1:73" x14ac:dyDescent="0.2">
      <c r="A2605">
        <f t="shared" si="3716"/>
        <v>1</v>
      </c>
      <c r="I2605" s="44">
        <v>12</v>
      </c>
      <c r="K2605" t="s">
        <v>9</v>
      </c>
      <c r="L2605" t="s">
        <v>173</v>
      </c>
      <c r="M2605" t="s">
        <v>75</v>
      </c>
      <c r="N2605" t="s">
        <v>594</v>
      </c>
      <c r="O2605" t="s">
        <v>654</v>
      </c>
      <c r="Q2605" t="s">
        <v>594</v>
      </c>
      <c r="R2605" s="51">
        <v>1</v>
      </c>
      <c r="S2605">
        <v>1347</v>
      </c>
      <c r="T2605">
        <v>205</v>
      </c>
      <c r="W2605" t="s">
        <v>731</v>
      </c>
      <c r="X2605">
        <v>12</v>
      </c>
      <c r="Z2605">
        <v>1</v>
      </c>
      <c r="AA2605">
        <f t="shared" si="3765"/>
        <v>2347</v>
      </c>
      <c r="AB2605">
        <f t="shared" si="3766"/>
        <v>9205</v>
      </c>
      <c r="AC2605">
        <f t="shared" si="3712"/>
        <v>9205</v>
      </c>
      <c r="AD2605" s="6">
        <v>3</v>
      </c>
      <c r="AE2605" t="s">
        <v>935</v>
      </c>
      <c r="AF2605" t="s">
        <v>750</v>
      </c>
      <c r="AG2605" t="s">
        <v>756</v>
      </c>
      <c r="AH2605" t="s">
        <v>756</v>
      </c>
      <c r="AI2605" t="str">
        <f t="shared" si="3717"/>
        <v>e</v>
      </c>
      <c r="AJ2605" t="str">
        <f t="shared" si="3718"/>
        <v/>
      </c>
      <c r="AK2605" t="str">
        <f t="shared" si="3719"/>
        <v/>
      </c>
      <c r="AL2605" t="str">
        <f t="shared" si="3720"/>
        <v/>
      </c>
      <c r="AM2605" t="str">
        <f t="shared" si="3721"/>
        <v/>
      </c>
      <c r="AN2605" t="str">
        <f t="shared" si="3722"/>
        <v>Away</v>
      </c>
      <c r="AO2605" t="str">
        <f t="shared" si="3723"/>
        <v>a</v>
      </c>
      <c r="AP2605" t="str">
        <f t="shared" si="3724"/>
        <v/>
      </c>
      <c r="AQ2605" t="str">
        <f t="shared" si="3725"/>
        <v/>
      </c>
      <c r="AR2605" t="str">
        <f t="shared" si="3726"/>
        <v>Away</v>
      </c>
      <c r="AS2605" t="str">
        <f t="shared" si="3727"/>
        <v>a</v>
      </c>
      <c r="AT2605" t="str">
        <f t="shared" si="3728"/>
        <v>Offensive</v>
      </c>
      <c r="AU2605" t="str">
        <f t="shared" si="3729"/>
        <v/>
      </c>
      <c r="AV2605" t="str">
        <f t="shared" si="3730"/>
        <v/>
      </c>
      <c r="AW2605" t="str" cm="1">
        <f t="array" ref="AW2605">IFERROR(IF(O2605&lt;&gt;"",O2605,IF(OR($S2605="",$T2605=""),"",IF(O2605&lt;&gt;"",O2605,IF($T2605&lt;&gt;"",_xlfn._xlws.FILTER(O:O,($BU:$BU=$BU2605)*($I:$I=$I2605)*($T:$T=$T2605)*($S:$S=_xlfn.MINIFS($S:$S,$T:$T,"="&amp;$T2605)),"")))))&amp;"",IF(O2605="","",""))&amp;""</f>
        <v>OffensivePlay_Pass-SecondTouch</v>
      </c>
      <c r="AX2605" t="str" cm="1">
        <f t="array" ref="AX2605">IFERROR(IF(P2605&lt;&gt;"",P2605,IF(OR($S2605="",$T2605=""),"",IF($T2605&lt;&gt;"",_xlfn._xlws.FILTER(P:P,($BU:$BU=$BU2605)*($I:$I=$I2605)*($T:$T=$T2605)*($S:$S=_xlfn.MINIFS($S:$S,$T:$T,"="&amp;$T2605)),""))))&amp;"",IF(P2605="","",""))&amp;""</f>
        <v/>
      </c>
      <c r="AY2605" t="str" cm="1">
        <f t="array" ref="AY2605">IFERROR(IF(Q2605&lt;&gt;"",Q2605,IF(OR($S2605="",$T2605=""),"",IF($T2605&lt;&gt;"",_xlfn._xlws.FILTER(Q:Q,($BU:$BU=$BU2605)*($I:$I=$I2605)*($T:$T=$T2605)*($S:$S=_xlfn.MINIFS($S:$S,$T:$T,"="&amp;$T2605)),""))))&amp;"",IF(Q2605="","",""))&amp;""</f>
        <v>u</v>
      </c>
      <c r="AZ2605" t="str" cm="1">
        <f t="array" ref="AZ2605">IFERROR(IF(R2605&lt;&gt;"",R2605,IF(OR($S2605="",$T2605=""),"",IF($T2605&lt;&gt;"",_xlfn._xlws.FILTER(R:R,($BU:$BU=$BU2605)*($I:$I=$I2605)*($T:$T=$T2605)*($S:$S=_xlfn.MINIFS($S:$S,$T:$T,"="&amp;$T2605)),""))))&amp;"",IF(R2605="","",""))&amp;""</f>
        <v>1</v>
      </c>
      <c r="BA2605" s="6">
        <f t="shared" si="3731"/>
        <v>222</v>
      </c>
      <c r="BB2605">
        <f t="shared" ref="BB2605:BD2605" si="3783">BB2604</f>
        <v>18987</v>
      </c>
      <c r="BC2605" t="str">
        <f t="shared" si="3783"/>
        <v>Velodrome</v>
      </c>
      <c r="BD2605" t="str">
        <f t="shared" si="3783"/>
        <v>Outlaws</v>
      </c>
      <c r="BE2605" t="s">
        <v>9</v>
      </c>
      <c r="BF2605" t="s">
        <v>173</v>
      </c>
      <c r="BI2605" cm="1">
        <f t="array" ref="BI2605">IFERROR(_xlfn._xlws.FILTER(shifts!A:A,(shifts!B:B=events!AD2605)*(shifts!AG:AG&gt;=events!BK2605)*(shifts!AH:AH&lt;=events!BL2605)),BI2604)</f>
        <v>90</v>
      </c>
      <c r="BJ2605" s="15">
        <f t="shared" si="3733"/>
        <v>0</v>
      </c>
      <c r="BK2605">
        <f t="shared" si="3734"/>
        <v>575</v>
      </c>
      <c r="BL2605">
        <f t="shared" si="3735"/>
        <v>575</v>
      </c>
      <c r="BM2605" s="15">
        <f>SUMIFS(BJ$2:BJ2605,K$2:K2605,"=Intermission")+SUMIFS(BJ$2:BJ2605,K$2:K2605,"=Timeout")</f>
        <v>143</v>
      </c>
      <c r="BN2605">
        <f t="shared" si="3736"/>
        <v>2303</v>
      </c>
      <c r="BO2605" s="19">
        <f t="shared" si="3737"/>
        <v>2808</v>
      </c>
      <c r="BP2605">
        <f t="shared" si="3738"/>
        <v>2803</v>
      </c>
      <c r="BQ2605" s="17">
        <f t="shared" si="3739"/>
        <v>2808</v>
      </c>
      <c r="BR2605" t="str">
        <f t="shared" si="3740"/>
        <v>event_team_player_1</v>
      </c>
      <c r="BS2605">
        <f>COUNTIFS(S$3:S2605,"="&amp;S2605,AI$3:AI2605,"="&amp;AI2605)</f>
        <v>1</v>
      </c>
      <c r="BT2605" t="str">
        <f>IFERROR(VLOOKUP(BB2605&amp;BU2605&amp;X2605,game_rosters!U:W,3,FALSE),"")</f>
        <v>P100214</v>
      </c>
      <c r="BU2605" t="str">
        <f t="shared" si="3741"/>
        <v>Outlaws</v>
      </c>
    </row>
    <row r="2606" spans="1:73" x14ac:dyDescent="0.2">
      <c r="A2606" t="str">
        <f t="shared" si="3716"/>
        <v/>
      </c>
      <c r="I2606" s="44">
        <v>39</v>
      </c>
      <c r="O2606" t="s">
        <v>954</v>
      </c>
      <c r="Q2606" t="s">
        <v>595</v>
      </c>
      <c r="S2606">
        <v>1347</v>
      </c>
      <c r="T2606">
        <v>205</v>
      </c>
      <c r="X2606">
        <v>39</v>
      </c>
      <c r="AA2606">
        <f t="shared" si="3765"/>
        <v>2347</v>
      </c>
      <c r="AB2606">
        <f t="shared" si="3766"/>
        <v>9205</v>
      </c>
      <c r="AC2606">
        <f t="shared" si="3712"/>
        <v>9205</v>
      </c>
      <c r="AD2606" s="6">
        <v>3</v>
      </c>
      <c r="AE2606" t="s">
        <v>935</v>
      </c>
      <c r="AF2606" t="s">
        <v>750</v>
      </c>
      <c r="AG2606" t="s">
        <v>756</v>
      </c>
      <c r="AH2606" t="s">
        <v>756</v>
      </c>
      <c r="AI2606" t="str">
        <f t="shared" si="3717"/>
        <v>o</v>
      </c>
      <c r="AJ2606" t="str">
        <f t="shared" si="3718"/>
        <v/>
      </c>
      <c r="AK2606" t="str">
        <f t="shared" si="3719"/>
        <v/>
      </c>
      <c r="AL2606" t="str">
        <f t="shared" si="3720"/>
        <v/>
      </c>
      <c r="AM2606" t="str">
        <f t="shared" si="3721"/>
        <v/>
      </c>
      <c r="AN2606" t="str">
        <f t="shared" si="3722"/>
        <v>Away</v>
      </c>
      <c r="AO2606" t="str">
        <f t="shared" si="3723"/>
        <v>a</v>
      </c>
      <c r="AP2606" t="str">
        <f t="shared" si="3724"/>
        <v/>
      </c>
      <c r="AQ2606" t="str">
        <f t="shared" si="3725"/>
        <v/>
      </c>
      <c r="AR2606" t="str">
        <f t="shared" si="3726"/>
        <v>Away</v>
      </c>
      <c r="AS2606" t="str">
        <f t="shared" si="3727"/>
        <v>a</v>
      </c>
      <c r="AT2606" t="str">
        <f t="shared" si="3728"/>
        <v>Defensive</v>
      </c>
      <c r="AU2606" t="str">
        <f t="shared" si="3729"/>
        <v/>
      </c>
      <c r="AV2606" t="str">
        <f t="shared" si="3730"/>
        <v/>
      </c>
      <c r="AW2606" t="str" cm="1">
        <f t="array" ref="AW2606">IFERROR(IF(O2606&lt;&gt;"",O2606,IF(OR($S2606="",$T2606=""),"",IF(O2606&lt;&gt;"",O2606,IF($T2606&lt;&gt;"",_xlfn._xlws.FILTER(O:O,($BU:$BU=$BU2606)*($I:$I=$I2606)*($T:$T=$T2606)*($S:$S=_xlfn.MINIFS($S:$S,$T:$T,"="&amp;$T2606)),"")))))&amp;"",IF(O2606="","",""))&amp;""</f>
        <v>Defensive_PlayPass-PassDeflected</v>
      </c>
      <c r="AX2606" t="str" cm="1">
        <f t="array" ref="AX2606">IFERROR(IF(P2606&lt;&gt;"",P2606,IF(OR($S2606="",$T2606=""),"",IF($T2606&lt;&gt;"",_xlfn._xlws.FILTER(P:P,($BU:$BU=$BU2606)*($I:$I=$I2606)*($T:$T=$T2606)*($S:$S=_xlfn.MINIFS($S:$S,$T:$T,"="&amp;$T2606)),""))))&amp;"",IF(P2606="","",""))&amp;""</f>
        <v/>
      </c>
      <c r="AY2606" t="str" cm="1">
        <f t="array" ref="AY2606">IFERROR(IF(Q2606&lt;&gt;"",Q2606,IF(OR($S2606="",$T2606=""),"",IF($T2606&lt;&gt;"",_xlfn._xlws.FILTER(Q:Q,($BU:$BU=$BU2606)*($I:$I=$I2606)*($T:$T=$T2606)*($S:$S=_xlfn.MINIFS($S:$S,$T:$T,"="&amp;$T2606)),""))))&amp;"",IF(Q2606="","",""))&amp;""</f>
        <v>s</v>
      </c>
      <c r="AZ2606" t="str" cm="1">
        <f t="array" ref="AZ2606">IFERROR(IF(R2606&lt;&gt;"",R2606,IF(OR($S2606="",$T2606=""),"",IF($T2606&lt;&gt;"",_xlfn._xlws.FILTER(R:R,($BU:$BU=$BU2606)*($I:$I=$I2606)*($T:$T=$T2606)*($S:$S=_xlfn.MINIFS($S:$S,$T:$T,"="&amp;$T2606)),""))))&amp;"",IF(R2606="","",""))&amp;""</f>
        <v/>
      </c>
      <c r="BA2606" s="6">
        <f t="shared" si="3731"/>
        <v>222</v>
      </c>
      <c r="BB2606">
        <f t="shared" ref="BB2606:BD2606" si="3784">BB2605</f>
        <v>18987</v>
      </c>
      <c r="BC2606" t="str">
        <f t="shared" si="3784"/>
        <v>Velodrome</v>
      </c>
      <c r="BD2606" t="str">
        <f t="shared" si="3784"/>
        <v>Outlaws</v>
      </c>
      <c r="BE2606" t="s">
        <v>9</v>
      </c>
      <c r="BF2606" t="s">
        <v>173</v>
      </c>
      <c r="BI2606" cm="1">
        <f t="array" ref="BI2606">IFERROR(_xlfn._xlws.FILTER(shifts!A:A,(shifts!B:B=events!AD2606)*(shifts!AG:AG&gt;=events!BK2606)*(shifts!AH:AH&lt;=events!BL2606)),BI2605)</f>
        <v>90</v>
      </c>
      <c r="BJ2606" s="15">
        <f t="shared" si="3733"/>
        <v>0</v>
      </c>
      <c r="BK2606">
        <f t="shared" si="3734"/>
        <v>575</v>
      </c>
      <c r="BL2606">
        <f t="shared" si="3735"/>
        <v>575</v>
      </c>
      <c r="BM2606" s="15">
        <f>SUMIFS(BJ$2:BJ2606,K$2:K2606,"=Intermission")+SUMIFS(BJ$2:BJ2606,K$2:K2606,"=Timeout")</f>
        <v>143</v>
      </c>
      <c r="BN2606">
        <f t="shared" si="3736"/>
        <v>2303</v>
      </c>
      <c r="BO2606" s="19">
        <f t="shared" si="3737"/>
        <v>2808</v>
      </c>
      <c r="BP2606">
        <f t="shared" si="3738"/>
        <v>2803</v>
      </c>
      <c r="BQ2606" s="17">
        <f t="shared" si="3739"/>
        <v>2808</v>
      </c>
      <c r="BR2606" t="str">
        <f t="shared" si="3740"/>
        <v>opp_team_player_1</v>
      </c>
      <c r="BS2606">
        <f>COUNTIFS(S$3:S2606,"="&amp;S2606,AI$3:AI2606,"="&amp;AI2606)</f>
        <v>1</v>
      </c>
      <c r="BT2606" t="str">
        <f>IFERROR(VLOOKUP(BB2606&amp;BU2606&amp;X2606,game_rosters!U:W,3,FALSE),"")</f>
        <v>P100016</v>
      </c>
      <c r="BU2606" t="str">
        <f t="shared" si="3741"/>
        <v>Velodrome</v>
      </c>
    </row>
    <row r="2607" spans="1:73" x14ac:dyDescent="0.2">
      <c r="A2607" t="str">
        <f t="shared" si="3716"/>
        <v/>
      </c>
      <c r="I2607" s="44">
        <v>9</v>
      </c>
      <c r="O2607" t="s">
        <v>602</v>
      </c>
      <c r="Q2607" t="s">
        <v>595</v>
      </c>
      <c r="R2607" s="51">
        <v>1</v>
      </c>
      <c r="S2607">
        <v>1347</v>
      </c>
      <c r="T2607">
        <v>205</v>
      </c>
      <c r="X2607">
        <v>9</v>
      </c>
      <c r="AA2607">
        <f t="shared" si="3765"/>
        <v>2347</v>
      </c>
      <c r="AB2607">
        <f t="shared" si="3766"/>
        <v>9205</v>
      </c>
      <c r="AC2607">
        <f t="shared" si="3712"/>
        <v>9205</v>
      </c>
      <c r="AD2607" s="6">
        <v>3</v>
      </c>
      <c r="AE2607" t="s">
        <v>935</v>
      </c>
      <c r="AF2607" t="s">
        <v>750</v>
      </c>
      <c r="AG2607" t="s">
        <v>756</v>
      </c>
      <c r="AH2607" t="s">
        <v>756</v>
      </c>
      <c r="AI2607" t="str">
        <f t="shared" si="3717"/>
        <v>o</v>
      </c>
      <c r="AJ2607" t="str">
        <f t="shared" si="3718"/>
        <v/>
      </c>
      <c r="AK2607" t="str">
        <f t="shared" si="3719"/>
        <v/>
      </c>
      <c r="AL2607" t="str">
        <f t="shared" si="3720"/>
        <v/>
      </c>
      <c r="AM2607" t="str">
        <f t="shared" si="3721"/>
        <v/>
      </c>
      <c r="AN2607" t="str">
        <f t="shared" si="3722"/>
        <v>Away</v>
      </c>
      <c r="AO2607" t="str">
        <f t="shared" si="3723"/>
        <v>a</v>
      </c>
      <c r="AP2607" t="str">
        <f t="shared" si="3724"/>
        <v/>
      </c>
      <c r="AQ2607" t="str">
        <f t="shared" si="3725"/>
        <v/>
      </c>
      <c r="AR2607" t="str">
        <f t="shared" si="3726"/>
        <v>Away</v>
      </c>
      <c r="AS2607" t="str">
        <f t="shared" si="3727"/>
        <v>a</v>
      </c>
      <c r="AT2607" t="str">
        <f t="shared" si="3728"/>
        <v>Defensive</v>
      </c>
      <c r="AU2607" t="str">
        <f t="shared" si="3729"/>
        <v/>
      </c>
      <c r="AV2607" t="str">
        <f t="shared" si="3730"/>
        <v/>
      </c>
      <c r="AW2607" t="str" cm="1">
        <f t="array" ref="AW2607">IFERROR(IF(O2607&lt;&gt;"",O2607,IF(OR($S2607="",$T2607=""),"",IF(O2607&lt;&gt;"",O2607,IF($T2607&lt;&gt;"",_xlfn._xlws.FILTER(O:O,($BU:$BU=$BU2607)*($I:$I=$I2607)*($T:$T=$T2607)*($S:$S=_xlfn.MINIFS($S:$S,$T:$T,"="&amp;$T2607)),"")))))&amp;"",IF(O2607="","",""))&amp;""</f>
        <v>Defensive_PlayPossession-StickCheck</v>
      </c>
      <c r="AX2607" t="str" cm="1">
        <f t="array" ref="AX2607">IFERROR(IF(P2607&lt;&gt;"",P2607,IF(OR($S2607="",$T2607=""),"",IF($T2607&lt;&gt;"",_xlfn._xlws.FILTER(P:P,($BU:$BU=$BU2607)*($I:$I=$I2607)*($T:$T=$T2607)*($S:$S=_xlfn.MINIFS($S:$S,$T:$T,"="&amp;$T2607)),""))))&amp;"",IF(P2607="","",""))&amp;""</f>
        <v/>
      </c>
      <c r="AY2607" t="str" cm="1">
        <f t="array" ref="AY2607">IFERROR(IF(Q2607&lt;&gt;"",Q2607,IF(OR($S2607="",$T2607=""),"",IF($T2607&lt;&gt;"",_xlfn._xlws.FILTER(Q:Q,($BU:$BU=$BU2607)*($I:$I=$I2607)*($T:$T=$T2607)*($S:$S=_xlfn.MINIFS($S:$S,$T:$T,"="&amp;$T2607)),""))))&amp;"",IF(Q2607="","",""))&amp;""</f>
        <v>s</v>
      </c>
      <c r="AZ2607" t="str" cm="1">
        <f t="array" ref="AZ2607">IFERROR(IF(R2607&lt;&gt;"",R2607,IF(OR($S2607="",$T2607=""),"",IF($T2607&lt;&gt;"",_xlfn._xlws.FILTER(R:R,($BU:$BU=$BU2607)*($I:$I=$I2607)*($T:$T=$T2607)*($S:$S=_xlfn.MINIFS($S:$S,$T:$T,"="&amp;$T2607)),""))))&amp;"",IF(R2607="","",""))&amp;""</f>
        <v>1</v>
      </c>
      <c r="BA2607" s="6">
        <f t="shared" si="3731"/>
        <v>222</v>
      </c>
      <c r="BB2607">
        <f t="shared" ref="BB2607:BD2607" si="3785">BB2606</f>
        <v>18987</v>
      </c>
      <c r="BC2607" t="str">
        <f t="shared" si="3785"/>
        <v>Velodrome</v>
      </c>
      <c r="BD2607" t="str">
        <f t="shared" si="3785"/>
        <v>Outlaws</v>
      </c>
      <c r="BE2607" t="s">
        <v>9</v>
      </c>
      <c r="BF2607" t="s">
        <v>173</v>
      </c>
      <c r="BI2607" cm="1">
        <f t="array" ref="BI2607">IFERROR(_xlfn._xlws.FILTER(shifts!A:A,(shifts!B:B=events!AD2607)*(shifts!AG:AG&gt;=events!BK2607)*(shifts!AH:AH&lt;=events!BL2607)),BI2606)</f>
        <v>90</v>
      </c>
      <c r="BJ2607" s="15">
        <f t="shared" si="3733"/>
        <v>0</v>
      </c>
      <c r="BK2607">
        <f t="shared" si="3734"/>
        <v>575</v>
      </c>
      <c r="BL2607">
        <f t="shared" si="3735"/>
        <v>575</v>
      </c>
      <c r="BM2607" s="15">
        <f>SUMIFS(BJ$2:BJ2607,K$2:K2607,"=Intermission")+SUMIFS(BJ$2:BJ2607,K$2:K2607,"=Timeout")</f>
        <v>143</v>
      </c>
      <c r="BN2607">
        <f t="shared" si="3736"/>
        <v>2303</v>
      </c>
      <c r="BO2607" s="19">
        <f t="shared" si="3737"/>
        <v>2808</v>
      </c>
      <c r="BP2607">
        <f t="shared" si="3738"/>
        <v>2803</v>
      </c>
      <c r="BQ2607" s="17">
        <f t="shared" si="3739"/>
        <v>2808</v>
      </c>
      <c r="BR2607" t="str">
        <f t="shared" si="3740"/>
        <v>opp_team_player_2</v>
      </c>
      <c r="BS2607">
        <f>COUNTIFS(S$3:S2607,"="&amp;S2607,AI$3:AI2607,"="&amp;AI2607)</f>
        <v>2</v>
      </c>
      <c r="BT2607" t="str">
        <f>IFERROR(VLOOKUP(BB2607&amp;BU2607&amp;X2607,game_rosters!U:W,3,FALSE),"")</f>
        <v>P100105</v>
      </c>
      <c r="BU2607" t="str">
        <f t="shared" si="3741"/>
        <v>Velodrome</v>
      </c>
    </row>
    <row r="2608" spans="1:73" x14ac:dyDescent="0.2">
      <c r="A2608">
        <f t="shared" si="3716"/>
        <v>1</v>
      </c>
      <c r="I2608" s="44">
        <v>70</v>
      </c>
      <c r="K2608" t="s">
        <v>13</v>
      </c>
      <c r="L2608" t="s">
        <v>586</v>
      </c>
      <c r="N2608" t="s">
        <v>595</v>
      </c>
      <c r="O2608" t="s">
        <v>607</v>
      </c>
      <c r="Q2608" t="s">
        <v>595</v>
      </c>
      <c r="S2608">
        <v>1348</v>
      </c>
      <c r="T2608" t="s">
        <v>756</v>
      </c>
      <c r="W2608" t="s">
        <v>735</v>
      </c>
      <c r="X2608">
        <v>70</v>
      </c>
      <c r="Z2608">
        <v>1</v>
      </c>
      <c r="AA2608">
        <f t="shared" si="3765"/>
        <v>2348</v>
      </c>
      <c r="AB2608" t="str">
        <f t="shared" si="3766"/>
        <v/>
      </c>
      <c r="AC2608">
        <f t="shared" si="3712"/>
        <v>2348</v>
      </c>
      <c r="AD2608" s="6">
        <v>3</v>
      </c>
      <c r="AE2608" t="s">
        <v>935</v>
      </c>
      <c r="AF2608" t="s">
        <v>904</v>
      </c>
      <c r="AG2608" t="s">
        <v>756</v>
      </c>
      <c r="AH2608" t="s">
        <v>756</v>
      </c>
      <c r="AI2608" t="str">
        <f t="shared" si="3717"/>
        <v>e</v>
      </c>
      <c r="AJ2608" t="str">
        <f t="shared" si="3718"/>
        <v/>
      </c>
      <c r="AK2608" t="str">
        <f t="shared" si="3719"/>
        <v/>
      </c>
      <c r="AL2608" t="str">
        <f t="shared" si="3720"/>
        <v/>
      </c>
      <c r="AM2608" t="str">
        <f t="shared" si="3721"/>
        <v/>
      </c>
      <c r="AN2608" t="str">
        <f t="shared" si="3722"/>
        <v>Home</v>
      </c>
      <c r="AO2608" t="str">
        <f t="shared" si="3723"/>
        <v>h</v>
      </c>
      <c r="AP2608" t="str">
        <f t="shared" si="3724"/>
        <v/>
      </c>
      <c r="AQ2608" t="str">
        <f t="shared" si="3725"/>
        <v/>
      </c>
      <c r="AR2608" t="str">
        <f t="shared" si="3726"/>
        <v>Home</v>
      </c>
      <c r="AS2608" t="str">
        <f t="shared" si="3727"/>
        <v>h</v>
      </c>
      <c r="AT2608" t="str">
        <f t="shared" si="3728"/>
        <v>Offensive</v>
      </c>
      <c r="AU2608" t="str">
        <f t="shared" si="3729"/>
        <v/>
      </c>
      <c r="AV2608" t="str">
        <f t="shared" si="3730"/>
        <v/>
      </c>
      <c r="AW2608" t="str" cm="1">
        <f t="array" ref="AW2608">IFERROR(IF(O2608&lt;&gt;"",O2608,IF(OR($S2608="",$T2608=""),"",IF(O2608&lt;&gt;"",O2608,IF($T2608&lt;&gt;"",_xlfn._xlws.FILTER(O:O,($BU:$BU=$BU2608)*($I:$I=$I2608)*($T:$T=$T2608)*($S:$S=_xlfn.MINIFS($S:$S,$T:$T,"="&amp;$T2608)),"")))))&amp;"",IF(O2608="","",""))&amp;""</f>
        <v>OffensivePlay_Zone-PuckRetreivalPass</v>
      </c>
      <c r="AX2608" t="str" cm="1">
        <f t="array" ref="AX2608">IFERROR(IF(P2608&lt;&gt;"",P2608,IF(OR($S2608="",$T2608=""),"",IF($T2608&lt;&gt;"",_xlfn._xlws.FILTER(P:P,($BU:$BU=$BU2608)*($I:$I=$I2608)*($T:$T=$T2608)*($S:$S=_xlfn.MINIFS($S:$S,$T:$T,"="&amp;$T2608)),""))))&amp;"",IF(P2608="","",""))&amp;""</f>
        <v/>
      </c>
      <c r="AY2608" t="str" cm="1">
        <f t="array" ref="AY2608">IFERROR(IF(Q2608&lt;&gt;"",Q2608,IF(OR($S2608="",$T2608=""),"",IF($T2608&lt;&gt;"",_xlfn._xlws.FILTER(Q:Q,($BU:$BU=$BU2608)*($I:$I=$I2608)*($T:$T=$T2608)*($S:$S=_xlfn.MINIFS($S:$S,$T:$T,"="&amp;$T2608)),""))))&amp;"",IF(Q2608="","",""))&amp;""</f>
        <v>s</v>
      </c>
      <c r="AZ2608" t="str" cm="1">
        <f t="array" ref="AZ2608">IFERROR(IF(R2608&lt;&gt;"",R2608,IF(OR($S2608="",$T2608=""),"",IF($T2608&lt;&gt;"",_xlfn._xlws.FILTER(R:R,($BU:$BU=$BU2608)*($I:$I=$I2608)*($T:$T=$T2608)*($S:$S=_xlfn.MINIFS($S:$S,$T:$T,"="&amp;$T2608)),""))))&amp;"",IF(R2608="","",""))&amp;""</f>
        <v/>
      </c>
      <c r="BA2608" s="6">
        <f t="shared" si="3731"/>
        <v>222</v>
      </c>
      <c r="BB2608">
        <f t="shared" ref="BB2608:BD2608" si="3786">BB2607</f>
        <v>18987</v>
      </c>
      <c r="BC2608" t="str">
        <f t="shared" si="3786"/>
        <v>Velodrome</v>
      </c>
      <c r="BD2608" t="str">
        <f t="shared" si="3786"/>
        <v>Outlaws</v>
      </c>
      <c r="BE2608" t="s">
        <v>13</v>
      </c>
      <c r="BF2608" t="s">
        <v>586</v>
      </c>
      <c r="BI2608" cm="1">
        <f t="array" ref="BI2608">IFERROR(_xlfn._xlws.FILTER(shifts!A:A,(shifts!B:B=events!AD2608)*(shifts!AG:AG&gt;=events!BK2608)*(shifts!AH:AH&lt;=events!BL2608)),BI2607)</f>
        <v>90</v>
      </c>
      <c r="BJ2608" s="15">
        <f t="shared" si="3733"/>
        <v>0</v>
      </c>
      <c r="BK2608">
        <f t="shared" si="3734"/>
        <v>573</v>
      </c>
      <c r="BL2608">
        <f t="shared" si="3735"/>
        <v>573</v>
      </c>
      <c r="BM2608" s="15">
        <f>SUMIFS(BJ$2:BJ2608,K$2:K2608,"=Intermission")+SUMIFS(BJ$2:BJ2608,K$2:K2608,"=Timeout")</f>
        <v>143</v>
      </c>
      <c r="BN2608">
        <f t="shared" si="3736"/>
        <v>2303</v>
      </c>
      <c r="BO2608" s="19">
        <f t="shared" si="3737"/>
        <v>2810</v>
      </c>
      <c r="BP2608">
        <f t="shared" si="3738"/>
        <v>2805</v>
      </c>
      <c r="BQ2608" s="17">
        <f t="shared" si="3739"/>
        <v>2810</v>
      </c>
      <c r="BR2608" t="str">
        <f t="shared" si="3740"/>
        <v>event_team_player_1</v>
      </c>
      <c r="BS2608">
        <f>COUNTIFS(S$3:S2608,"="&amp;S2608,AI$3:AI2608,"="&amp;AI2608)</f>
        <v>1</v>
      </c>
      <c r="BT2608" t="str">
        <f>IFERROR(VLOOKUP(BB2608&amp;BU2608&amp;X2608,game_rosters!U:W,3,FALSE),"")</f>
        <v>P100001</v>
      </c>
      <c r="BU2608" t="str">
        <f t="shared" si="3741"/>
        <v>Velodrome</v>
      </c>
    </row>
    <row r="2609" spans="1:73" x14ac:dyDescent="0.2">
      <c r="A2609">
        <f t="shared" si="3716"/>
        <v>1</v>
      </c>
      <c r="I2609" s="44">
        <v>70</v>
      </c>
      <c r="K2609" t="s">
        <v>238</v>
      </c>
      <c r="L2609" t="s">
        <v>184</v>
      </c>
      <c r="M2609" t="s">
        <v>524</v>
      </c>
      <c r="N2609" t="s">
        <v>595</v>
      </c>
      <c r="S2609">
        <v>1349</v>
      </c>
      <c r="T2609">
        <v>206</v>
      </c>
      <c r="W2609" t="s">
        <v>735</v>
      </c>
      <c r="X2609">
        <v>70</v>
      </c>
      <c r="Z2609">
        <v>1</v>
      </c>
      <c r="AA2609">
        <f t="shared" si="3765"/>
        <v>2349</v>
      </c>
      <c r="AB2609">
        <f t="shared" si="3766"/>
        <v>9206</v>
      </c>
      <c r="AC2609">
        <f t="shared" si="3712"/>
        <v>9206</v>
      </c>
      <c r="AD2609" s="6">
        <v>3</v>
      </c>
      <c r="AE2609" t="s">
        <v>935</v>
      </c>
      <c r="AF2609" t="s">
        <v>904</v>
      </c>
      <c r="AG2609" t="s">
        <v>756</v>
      </c>
      <c r="AH2609" t="s">
        <v>756</v>
      </c>
      <c r="AI2609" t="str">
        <f t="shared" si="3717"/>
        <v>e</v>
      </c>
      <c r="AJ2609" t="str">
        <f t="shared" si="3718"/>
        <v/>
      </c>
      <c r="AK2609" t="str">
        <f t="shared" si="3719"/>
        <v/>
      </c>
      <c r="AL2609" t="str">
        <f t="shared" si="3720"/>
        <v/>
      </c>
      <c r="AM2609" t="str">
        <f t="shared" si="3721"/>
        <v/>
      </c>
      <c r="AN2609" t="str">
        <f t="shared" si="3722"/>
        <v>Home</v>
      </c>
      <c r="AO2609" t="str">
        <f t="shared" si="3723"/>
        <v>h</v>
      </c>
      <c r="AP2609" t="str">
        <f t="shared" si="3724"/>
        <v/>
      </c>
      <c r="AQ2609" t="str">
        <f t="shared" si="3725"/>
        <v/>
      </c>
      <c r="AR2609" t="str">
        <f t="shared" si="3726"/>
        <v>Home</v>
      </c>
      <c r="AS2609" t="str">
        <f t="shared" si="3727"/>
        <v>h</v>
      </c>
      <c r="AT2609" t="str">
        <f t="shared" si="3728"/>
        <v>Offensive</v>
      </c>
      <c r="AU2609" t="str">
        <f t="shared" si="3729"/>
        <v/>
      </c>
      <c r="AV2609" t="str">
        <f t="shared" si="3730"/>
        <v/>
      </c>
      <c r="AW2609" t="str" cm="1">
        <f t="array" ref="AW2609">IFERROR(IF(O2609&lt;&gt;"",O2609,IF(OR($S2609="",$T2609=""),"",IF(O2609&lt;&gt;"",O2609,IF($T2609&lt;&gt;"",_xlfn._xlws.FILTER(O:O,($BU:$BU=$BU2609)*($I:$I=$I2609)*($T:$T=$T2609)*($S:$S=_xlfn.MINIFS($S:$S,$T:$T,"="&amp;$T2609)),"")))))&amp;"",IF(O2609="","",""))&amp;""</f>
        <v/>
      </c>
      <c r="AX2609" t="str" cm="1">
        <f t="array" ref="AX2609">IFERROR(IF(P2609&lt;&gt;"",P2609,IF(OR($S2609="",$T2609=""),"",IF($T2609&lt;&gt;"",_xlfn._xlws.FILTER(P:P,($BU:$BU=$BU2609)*($I:$I=$I2609)*($T:$T=$T2609)*($S:$S=_xlfn.MINIFS($S:$S,$T:$T,"="&amp;$T2609)),""))))&amp;"",IF(P2609="","",""))&amp;""</f>
        <v/>
      </c>
      <c r="AY2609" t="str" cm="1">
        <f t="array" ref="AY2609">IFERROR(IF(Q2609&lt;&gt;"",Q2609,IF(OR($S2609="",$T2609=""),"",IF($T2609&lt;&gt;"",_xlfn._xlws.FILTER(Q:Q,($BU:$BU=$BU2609)*($I:$I=$I2609)*($T:$T=$T2609)*($S:$S=_xlfn.MINIFS($S:$S,$T:$T,"="&amp;$T2609)),""))))&amp;"",IF(Q2609="","",""))&amp;""</f>
        <v/>
      </c>
      <c r="AZ2609" t="str" cm="1">
        <f t="array" ref="AZ2609">IFERROR(IF(R2609&lt;&gt;"",R2609,IF(OR($S2609="",$T2609=""),"",IF($T2609&lt;&gt;"",_xlfn._xlws.FILTER(R:R,($BU:$BU=$BU2609)*($I:$I=$I2609)*($T:$T=$T2609)*($S:$S=_xlfn.MINIFS($S:$S,$T:$T,"="&amp;$T2609)),""))))&amp;"",IF(R2609="","",""))&amp;""</f>
        <v/>
      </c>
      <c r="BA2609" s="6">
        <f t="shared" si="3731"/>
        <v>223</v>
      </c>
      <c r="BB2609">
        <f t="shared" ref="BB2609:BD2609" si="3787">BB2608</f>
        <v>18987</v>
      </c>
      <c r="BC2609" t="str">
        <f t="shared" si="3787"/>
        <v>Velodrome</v>
      </c>
      <c r="BD2609" t="str">
        <f t="shared" si="3787"/>
        <v>Outlaws</v>
      </c>
      <c r="BE2609" t="s">
        <v>238</v>
      </c>
      <c r="BF2609" t="s">
        <v>184</v>
      </c>
      <c r="BI2609" cm="1">
        <f t="array" ref="BI2609">IFERROR(_xlfn._xlws.FILTER(shifts!A:A,(shifts!B:B=events!AD2609)*(shifts!AG:AG&gt;=events!BK2609)*(shifts!AH:AH&lt;=events!BL2609)),BI2608)</f>
        <v>90</v>
      </c>
      <c r="BJ2609" s="15">
        <f t="shared" si="3733"/>
        <v>0</v>
      </c>
      <c r="BK2609">
        <f t="shared" si="3734"/>
        <v>573</v>
      </c>
      <c r="BL2609">
        <f t="shared" si="3735"/>
        <v>573</v>
      </c>
      <c r="BM2609" s="15">
        <f>SUMIFS(BJ$2:BJ2609,K$2:K2609,"=Intermission")+SUMIFS(BJ$2:BJ2609,K$2:K2609,"=Timeout")</f>
        <v>143</v>
      </c>
      <c r="BN2609">
        <f t="shared" si="3736"/>
        <v>2303</v>
      </c>
      <c r="BO2609" s="19">
        <f t="shared" si="3737"/>
        <v>2810</v>
      </c>
      <c r="BP2609">
        <f t="shared" si="3738"/>
        <v>2805</v>
      </c>
      <c r="BQ2609" s="17">
        <f t="shared" si="3739"/>
        <v>2810</v>
      </c>
      <c r="BR2609" t="str">
        <f t="shared" si="3740"/>
        <v>event_team_player_1</v>
      </c>
      <c r="BS2609">
        <f>COUNTIFS(S$3:S2609,"="&amp;S2609,AI$3:AI2609,"="&amp;AI2609)</f>
        <v>1</v>
      </c>
      <c r="BT2609" t="str">
        <f>IFERROR(VLOOKUP(BB2609&amp;BU2609&amp;X2609,game_rosters!U:W,3,FALSE),"")</f>
        <v>P100001</v>
      </c>
      <c r="BU2609" t="str">
        <f t="shared" si="3741"/>
        <v>Velodrome</v>
      </c>
    </row>
    <row r="2610" spans="1:73" x14ac:dyDescent="0.2">
      <c r="A2610">
        <f t="shared" si="3716"/>
        <v>1</v>
      </c>
      <c r="I2610" s="44">
        <v>70</v>
      </c>
      <c r="K2610" t="s">
        <v>238</v>
      </c>
      <c r="L2610" t="s">
        <v>174</v>
      </c>
      <c r="M2610" t="s">
        <v>523</v>
      </c>
      <c r="N2610" t="s">
        <v>595</v>
      </c>
      <c r="S2610">
        <v>1350</v>
      </c>
      <c r="T2610">
        <v>206</v>
      </c>
      <c r="W2610" t="s">
        <v>735</v>
      </c>
      <c r="X2610">
        <v>70</v>
      </c>
      <c r="Z2610">
        <v>1</v>
      </c>
      <c r="AA2610">
        <f t="shared" si="3765"/>
        <v>2350</v>
      </c>
      <c r="AB2610">
        <f t="shared" si="3766"/>
        <v>9206</v>
      </c>
      <c r="AC2610">
        <f t="shared" si="3712"/>
        <v>9206</v>
      </c>
      <c r="AD2610" s="6">
        <v>3</v>
      </c>
      <c r="AE2610" t="s">
        <v>935</v>
      </c>
      <c r="AF2610" t="s">
        <v>904</v>
      </c>
      <c r="AG2610" t="s">
        <v>756</v>
      </c>
      <c r="AH2610" t="s">
        <v>756</v>
      </c>
      <c r="AI2610" t="str">
        <f t="shared" si="3717"/>
        <v>e</v>
      </c>
      <c r="AJ2610" t="str">
        <f t="shared" si="3718"/>
        <v/>
      </c>
      <c r="AK2610" t="str">
        <f t="shared" si="3719"/>
        <v/>
      </c>
      <c r="AL2610" t="str">
        <f t="shared" si="3720"/>
        <v/>
      </c>
      <c r="AM2610" t="str">
        <f t="shared" si="3721"/>
        <v/>
      </c>
      <c r="AN2610" t="str">
        <f t="shared" si="3722"/>
        <v>Home</v>
      </c>
      <c r="AO2610" t="str">
        <f t="shared" si="3723"/>
        <v>h</v>
      </c>
      <c r="AP2610" t="str">
        <f t="shared" si="3724"/>
        <v/>
      </c>
      <c r="AQ2610" t="str">
        <f t="shared" si="3725"/>
        <v/>
      </c>
      <c r="AR2610" t="str">
        <f t="shared" si="3726"/>
        <v>Home</v>
      </c>
      <c r="AS2610" t="str">
        <f t="shared" si="3727"/>
        <v>h</v>
      </c>
      <c r="AT2610" t="str">
        <f t="shared" si="3728"/>
        <v>Offensive</v>
      </c>
      <c r="AU2610" t="str">
        <f t="shared" si="3729"/>
        <v/>
      </c>
      <c r="AV2610" t="str">
        <f t="shared" si="3730"/>
        <v/>
      </c>
      <c r="AW2610" t="str" cm="1">
        <f t="array" ref="AW2610">IFERROR(IF(O2610&lt;&gt;"",O2610,IF(OR($S2610="",$T2610=""),"",IF(O2610&lt;&gt;"",O2610,IF($T2610&lt;&gt;"",_xlfn._xlws.FILTER(O:O,($BU:$BU=$BU2610)*($I:$I=$I2610)*($T:$T=$T2610)*($S:$S=_xlfn.MINIFS($S:$S,$T:$T,"="&amp;$T2610)),"")))))&amp;"",IF(O2610="","",""))&amp;""</f>
        <v/>
      </c>
      <c r="AX2610" t="str" cm="1">
        <f t="array" ref="AX2610">IFERROR(IF(P2610&lt;&gt;"",P2610,IF(OR($S2610="",$T2610=""),"",IF($T2610&lt;&gt;"",_xlfn._xlws.FILTER(P:P,($BU:$BU=$BU2610)*($I:$I=$I2610)*($T:$T=$T2610)*($S:$S=_xlfn.MINIFS($S:$S,$T:$T,"="&amp;$T2610)),""))))&amp;"",IF(P2610="","",""))&amp;""</f>
        <v/>
      </c>
      <c r="AY2610" t="str" cm="1">
        <f t="array" ref="AY2610">IFERROR(IF(Q2610&lt;&gt;"",Q2610,IF(OR($S2610="",$T2610=""),"",IF($T2610&lt;&gt;"",_xlfn._xlws.FILTER(Q:Q,($BU:$BU=$BU2610)*($I:$I=$I2610)*($T:$T=$T2610)*($S:$S=_xlfn.MINIFS($S:$S,$T:$T,"="&amp;$T2610)),""))))&amp;"",IF(Q2610="","",""))&amp;""</f>
        <v/>
      </c>
      <c r="AZ2610" t="str" cm="1">
        <f t="array" ref="AZ2610">IFERROR(IF(R2610&lt;&gt;"",R2610,IF(OR($S2610="",$T2610=""),"",IF($T2610&lt;&gt;"",_xlfn._xlws.FILTER(R:R,($BU:$BU=$BU2610)*($I:$I=$I2610)*($T:$T=$T2610)*($S:$S=_xlfn.MINIFS($S:$S,$T:$T,"="&amp;$T2610)),""))))&amp;"",IF(R2610="","",""))&amp;""</f>
        <v/>
      </c>
      <c r="BA2610" s="6">
        <f t="shared" si="3731"/>
        <v>224</v>
      </c>
      <c r="BB2610">
        <f t="shared" ref="BB2610:BD2610" si="3788">BB2609</f>
        <v>18987</v>
      </c>
      <c r="BC2610" t="str">
        <f t="shared" si="3788"/>
        <v>Velodrome</v>
      </c>
      <c r="BD2610" t="str">
        <f t="shared" si="3788"/>
        <v>Outlaws</v>
      </c>
      <c r="BE2610" t="s">
        <v>238</v>
      </c>
      <c r="BF2610" t="s">
        <v>174</v>
      </c>
      <c r="BI2610" cm="1">
        <f t="array" ref="BI2610">IFERROR(_xlfn._xlws.FILTER(shifts!A:A,(shifts!B:B=events!AD2610)*(shifts!AG:AG&gt;=events!BK2610)*(shifts!AH:AH&lt;=events!BL2610)),BI2609)</f>
        <v>90</v>
      </c>
      <c r="BJ2610" s="15">
        <f t="shared" si="3733"/>
        <v>0</v>
      </c>
      <c r="BK2610">
        <f t="shared" si="3734"/>
        <v>573</v>
      </c>
      <c r="BL2610">
        <f t="shared" si="3735"/>
        <v>573</v>
      </c>
      <c r="BM2610" s="15">
        <f>SUMIFS(BJ$2:BJ2610,K$2:K2610,"=Intermission")+SUMIFS(BJ$2:BJ2610,K$2:K2610,"=Timeout")</f>
        <v>143</v>
      </c>
      <c r="BN2610">
        <f t="shared" si="3736"/>
        <v>2303</v>
      </c>
      <c r="BO2610" s="19">
        <f t="shared" si="3737"/>
        <v>2810</v>
      </c>
      <c r="BP2610">
        <f t="shared" si="3738"/>
        <v>2805</v>
      </c>
      <c r="BQ2610" s="17">
        <f t="shared" si="3739"/>
        <v>2810</v>
      </c>
      <c r="BR2610" t="str">
        <f t="shared" si="3740"/>
        <v>event_team_player_1</v>
      </c>
      <c r="BS2610">
        <f>COUNTIFS(S$3:S2610,"="&amp;S2610,AI$3:AI2610,"="&amp;AI2610)</f>
        <v>1</v>
      </c>
      <c r="BT2610" t="str">
        <f>IFERROR(VLOOKUP(BB2610&amp;BU2610&amp;X2610,game_rosters!U:W,3,FALSE),"")</f>
        <v>P100001</v>
      </c>
      <c r="BU2610" t="str">
        <f t="shared" si="3741"/>
        <v>Velodrome</v>
      </c>
    </row>
    <row r="2611" spans="1:73" x14ac:dyDescent="0.2">
      <c r="A2611">
        <f t="shared" si="3716"/>
        <v>1</v>
      </c>
      <c r="I2611" s="44">
        <v>4</v>
      </c>
      <c r="K2611" t="s">
        <v>13</v>
      </c>
      <c r="L2611" t="s">
        <v>586</v>
      </c>
      <c r="N2611" t="s">
        <v>595</v>
      </c>
      <c r="O2611" t="s">
        <v>604</v>
      </c>
      <c r="Q2611" t="s">
        <v>595</v>
      </c>
      <c r="S2611">
        <v>1351</v>
      </c>
      <c r="T2611" t="s">
        <v>756</v>
      </c>
      <c r="W2611" t="s">
        <v>731</v>
      </c>
      <c r="X2611">
        <v>4</v>
      </c>
      <c r="Z2611">
        <v>1</v>
      </c>
      <c r="AA2611">
        <f t="shared" si="3765"/>
        <v>2351</v>
      </c>
      <c r="AB2611" t="str">
        <f t="shared" si="3766"/>
        <v/>
      </c>
      <c r="AC2611">
        <f t="shared" si="3712"/>
        <v>2351</v>
      </c>
      <c r="AD2611" s="6">
        <v>3</v>
      </c>
      <c r="AE2611" t="s">
        <v>935</v>
      </c>
      <c r="AF2611" t="s">
        <v>907</v>
      </c>
      <c r="AG2611" t="s">
        <v>756</v>
      </c>
      <c r="AH2611" t="s">
        <v>756</v>
      </c>
      <c r="AI2611" t="str">
        <f t="shared" si="3717"/>
        <v>e</v>
      </c>
      <c r="AJ2611" t="str">
        <f t="shared" si="3718"/>
        <v/>
      </c>
      <c r="AK2611" t="str">
        <f t="shared" si="3719"/>
        <v/>
      </c>
      <c r="AL2611" t="str">
        <f t="shared" si="3720"/>
        <v/>
      </c>
      <c r="AM2611" t="str">
        <f t="shared" si="3721"/>
        <v/>
      </c>
      <c r="AN2611" t="str">
        <f t="shared" si="3722"/>
        <v>Away</v>
      </c>
      <c r="AO2611" t="str">
        <f t="shared" si="3723"/>
        <v>a</v>
      </c>
      <c r="AP2611" t="str">
        <f t="shared" si="3724"/>
        <v/>
      </c>
      <c r="AQ2611" t="str">
        <f t="shared" si="3725"/>
        <v/>
      </c>
      <c r="AR2611" t="str">
        <f t="shared" si="3726"/>
        <v>Away</v>
      </c>
      <c r="AS2611" t="str">
        <f t="shared" si="3727"/>
        <v>a</v>
      </c>
      <c r="AT2611" t="str">
        <f t="shared" si="3728"/>
        <v>Offensive</v>
      </c>
      <c r="AU2611" t="str">
        <f t="shared" si="3729"/>
        <v/>
      </c>
      <c r="AV2611" t="str">
        <f t="shared" si="3730"/>
        <v/>
      </c>
      <c r="AW2611" t="str" cm="1">
        <f t="array" ref="AW2611">IFERROR(IF(O2611&lt;&gt;"",O2611,IF(OR($S2611="",$T2611=""),"",IF(O2611&lt;&gt;"",O2611,IF($T2611&lt;&gt;"",_xlfn._xlws.FILTER(O:O,($BU:$BU=$BU2611)*($I:$I=$I2611)*($T:$T=$T2611)*($S:$S=_xlfn.MINIFS($S:$S,$T:$T,"="&amp;$T2611)),"")))))&amp;"",IF(O2611="","",""))&amp;""</f>
        <v>OffensivePlay_Zone-PuckRetrievalDumpIn</v>
      </c>
      <c r="AX2611" t="str" cm="1">
        <f t="array" ref="AX2611">IFERROR(IF(P2611&lt;&gt;"",P2611,IF(OR($S2611="",$T2611=""),"",IF($T2611&lt;&gt;"",_xlfn._xlws.FILTER(P:P,($BU:$BU=$BU2611)*($I:$I=$I2611)*($T:$T=$T2611)*($S:$S=_xlfn.MINIFS($S:$S,$T:$T,"="&amp;$T2611)),""))))&amp;"",IF(P2611="","",""))&amp;""</f>
        <v/>
      </c>
      <c r="AY2611" t="str" cm="1">
        <f t="array" ref="AY2611">IFERROR(IF(Q2611&lt;&gt;"",Q2611,IF(OR($S2611="",$T2611=""),"",IF($T2611&lt;&gt;"",_xlfn._xlws.FILTER(Q:Q,($BU:$BU=$BU2611)*($I:$I=$I2611)*($T:$T=$T2611)*($S:$S=_xlfn.MINIFS($S:$S,$T:$T,"="&amp;$T2611)),""))))&amp;"",IF(Q2611="","",""))&amp;""</f>
        <v>s</v>
      </c>
      <c r="AZ2611" t="str" cm="1">
        <f t="array" ref="AZ2611">IFERROR(IF(R2611&lt;&gt;"",R2611,IF(OR($S2611="",$T2611=""),"",IF($T2611&lt;&gt;"",_xlfn._xlws.FILTER(R:R,($BU:$BU=$BU2611)*($I:$I=$I2611)*($T:$T=$T2611)*($S:$S=_xlfn.MINIFS($S:$S,$T:$T,"="&amp;$T2611)),""))))&amp;"",IF(R2611="","",""))&amp;""</f>
        <v/>
      </c>
      <c r="BA2611" s="6">
        <f t="shared" si="3731"/>
        <v>224</v>
      </c>
      <c r="BB2611">
        <f t="shared" ref="BB2611:BD2611" si="3789">BB2610</f>
        <v>18987</v>
      </c>
      <c r="BC2611" t="str">
        <f t="shared" si="3789"/>
        <v>Velodrome</v>
      </c>
      <c r="BD2611" t="str">
        <f t="shared" si="3789"/>
        <v>Outlaws</v>
      </c>
      <c r="BE2611" t="s">
        <v>13</v>
      </c>
      <c r="BF2611" t="s">
        <v>586</v>
      </c>
      <c r="BI2611" cm="1">
        <f t="array" ref="BI2611">IFERROR(_xlfn._xlws.FILTER(shifts!A:A,(shifts!B:B=events!AD2611)*(shifts!AG:AG&gt;=events!BK2611)*(shifts!AH:AH&lt;=events!BL2611)),BI2610)</f>
        <v>90</v>
      </c>
      <c r="BJ2611" s="15">
        <f t="shared" si="3733"/>
        <v>0</v>
      </c>
      <c r="BK2611">
        <f t="shared" si="3734"/>
        <v>567</v>
      </c>
      <c r="BL2611">
        <f t="shared" si="3735"/>
        <v>567</v>
      </c>
      <c r="BM2611" s="15">
        <f>SUMIFS(BJ$2:BJ2611,K$2:K2611,"=Intermission")+SUMIFS(BJ$2:BJ2611,K$2:K2611,"=Timeout")</f>
        <v>143</v>
      </c>
      <c r="BN2611">
        <f t="shared" si="3736"/>
        <v>2303</v>
      </c>
      <c r="BO2611" s="19">
        <f t="shared" si="3737"/>
        <v>2816</v>
      </c>
      <c r="BP2611">
        <f t="shared" si="3738"/>
        <v>2811</v>
      </c>
      <c r="BQ2611" s="17">
        <f t="shared" si="3739"/>
        <v>2816</v>
      </c>
      <c r="BR2611" t="str">
        <f t="shared" si="3740"/>
        <v>event_team_player_1</v>
      </c>
      <c r="BS2611">
        <f>COUNTIFS(S$3:S2611,"="&amp;S2611,AI$3:AI2611,"="&amp;AI2611)</f>
        <v>1</v>
      </c>
      <c r="BT2611" t="str">
        <f>IFERROR(VLOOKUP(BB2611&amp;BU2611&amp;X2611,game_rosters!U:W,3,FALSE),"")</f>
        <v>P100032</v>
      </c>
      <c r="BU2611" t="str">
        <f t="shared" si="3741"/>
        <v>Outlaws</v>
      </c>
    </row>
    <row r="2612" spans="1:73" x14ac:dyDescent="0.2">
      <c r="A2612">
        <f t="shared" si="3716"/>
        <v>1</v>
      </c>
      <c r="I2612" s="44">
        <v>4</v>
      </c>
      <c r="K2612" t="s">
        <v>238</v>
      </c>
      <c r="L2612" t="s">
        <v>184</v>
      </c>
      <c r="M2612" t="s">
        <v>88</v>
      </c>
      <c r="N2612" t="s">
        <v>595</v>
      </c>
      <c r="S2612">
        <v>1352</v>
      </c>
      <c r="T2612" t="s">
        <v>756</v>
      </c>
      <c r="W2612" t="s">
        <v>731</v>
      </c>
      <c r="X2612">
        <v>4</v>
      </c>
      <c r="Z2612">
        <v>1</v>
      </c>
      <c r="AA2612">
        <f t="shared" si="3765"/>
        <v>2352</v>
      </c>
      <c r="AB2612" t="str">
        <f t="shared" si="3766"/>
        <v/>
      </c>
      <c r="AC2612">
        <f t="shared" si="3712"/>
        <v>2352</v>
      </c>
      <c r="AD2612" s="6">
        <v>3</v>
      </c>
      <c r="AE2612" t="s">
        <v>935</v>
      </c>
      <c r="AF2612" t="s">
        <v>907</v>
      </c>
      <c r="AG2612" t="s">
        <v>935</v>
      </c>
      <c r="AH2612" t="s">
        <v>908</v>
      </c>
      <c r="AI2612" t="str">
        <f t="shared" si="3717"/>
        <v>e</v>
      </c>
      <c r="AJ2612" t="str">
        <f t="shared" si="3718"/>
        <v/>
      </c>
      <c r="AK2612" t="str">
        <f t="shared" si="3719"/>
        <v/>
      </c>
      <c r="AL2612" t="str">
        <f t="shared" si="3720"/>
        <v/>
      </c>
      <c r="AM2612" t="str">
        <f t="shared" si="3721"/>
        <v/>
      </c>
      <c r="AN2612" t="str">
        <f t="shared" si="3722"/>
        <v>Away</v>
      </c>
      <c r="AO2612" t="str">
        <f t="shared" si="3723"/>
        <v>a</v>
      </c>
      <c r="AP2612" t="str">
        <f t="shared" si="3724"/>
        <v/>
      </c>
      <c r="AQ2612" t="str">
        <f t="shared" si="3725"/>
        <v/>
      </c>
      <c r="AR2612" t="str">
        <f t="shared" si="3726"/>
        <v>Away</v>
      </c>
      <c r="AS2612" t="str">
        <f t="shared" si="3727"/>
        <v>a</v>
      </c>
      <c r="AT2612" t="str">
        <f t="shared" si="3728"/>
        <v>Offensive</v>
      </c>
      <c r="AU2612" t="str">
        <f t="shared" si="3729"/>
        <v/>
      </c>
      <c r="AV2612" t="str">
        <f t="shared" si="3730"/>
        <v/>
      </c>
      <c r="AW2612" t="str" cm="1">
        <f t="array" ref="AW2612">IFERROR(IF(O2612&lt;&gt;"",O2612,IF(OR($S2612="",$T2612=""),"",IF(O2612&lt;&gt;"",O2612,IF($T2612&lt;&gt;"",_xlfn._xlws.FILTER(O:O,($BU:$BU=$BU2612)*($I:$I=$I2612)*($T:$T=$T2612)*($S:$S=_xlfn.MINIFS($S:$S,$T:$T,"="&amp;$T2612)),"")))))&amp;"",IF(O2612="","",""))&amp;""</f>
        <v/>
      </c>
      <c r="AX2612" t="str" cm="1">
        <f t="array" ref="AX2612">IFERROR(IF(P2612&lt;&gt;"",P2612,IF(OR($S2612="",$T2612=""),"",IF($T2612&lt;&gt;"",_xlfn._xlws.FILTER(P:P,($BU:$BU=$BU2612)*($I:$I=$I2612)*($T:$T=$T2612)*($S:$S=_xlfn.MINIFS($S:$S,$T:$T,"="&amp;$T2612)),""))))&amp;"",IF(P2612="","",""))&amp;""</f>
        <v/>
      </c>
      <c r="AY2612" t="str" cm="1">
        <f t="array" ref="AY2612">IFERROR(IF(Q2612&lt;&gt;"",Q2612,IF(OR($S2612="",$T2612=""),"",IF($T2612&lt;&gt;"",_xlfn._xlws.FILTER(Q:Q,($BU:$BU=$BU2612)*($I:$I=$I2612)*($T:$T=$T2612)*($S:$S=_xlfn.MINIFS($S:$S,$T:$T,"="&amp;$T2612)),""))))&amp;"",IF(Q2612="","",""))&amp;""</f>
        <v/>
      </c>
      <c r="AZ2612" t="str" cm="1">
        <f t="array" ref="AZ2612">IFERROR(IF(R2612&lt;&gt;"",R2612,IF(OR($S2612="",$T2612=""),"",IF($T2612&lt;&gt;"",_xlfn._xlws.FILTER(R:R,($BU:$BU=$BU2612)*($I:$I=$I2612)*($T:$T=$T2612)*($S:$S=_xlfn.MINIFS($S:$S,$T:$T,"="&amp;$T2612)),""))))&amp;"",IF(R2612="","",""))&amp;""</f>
        <v/>
      </c>
      <c r="BA2612" s="6">
        <f t="shared" si="3731"/>
        <v>225</v>
      </c>
      <c r="BB2612">
        <f t="shared" ref="BB2612:BD2612" si="3790">BB2611</f>
        <v>18987</v>
      </c>
      <c r="BC2612" t="str">
        <f t="shared" si="3790"/>
        <v>Velodrome</v>
      </c>
      <c r="BD2612" t="str">
        <f t="shared" si="3790"/>
        <v>Outlaws</v>
      </c>
      <c r="BE2612" t="s">
        <v>238</v>
      </c>
      <c r="BF2612" t="s">
        <v>184</v>
      </c>
      <c r="BI2612" cm="1">
        <f t="array" ref="BI2612">IFERROR(_xlfn._xlws.FILTER(shifts!A:A,(shifts!B:B=events!AD2612)*(shifts!AG:AG&gt;=events!BK2612)*(shifts!AH:AH&lt;=events!BL2612)),BI2611)</f>
        <v>90</v>
      </c>
      <c r="BJ2612" s="15">
        <f t="shared" si="3733"/>
        <v>3</v>
      </c>
      <c r="BK2612">
        <f t="shared" si="3734"/>
        <v>567</v>
      </c>
      <c r="BL2612">
        <f t="shared" si="3735"/>
        <v>564</v>
      </c>
      <c r="BM2612" s="15">
        <f>SUMIFS(BJ$2:BJ2612,K$2:K2612,"=Intermission")+SUMIFS(BJ$2:BJ2612,K$2:K2612,"=Timeout")</f>
        <v>143</v>
      </c>
      <c r="BN2612">
        <f t="shared" si="3736"/>
        <v>2303</v>
      </c>
      <c r="BO2612" s="19">
        <f t="shared" si="3737"/>
        <v>2816</v>
      </c>
      <c r="BP2612">
        <f t="shared" si="3738"/>
        <v>2811</v>
      </c>
      <c r="BQ2612" s="17">
        <f t="shared" si="3739"/>
        <v>2819</v>
      </c>
      <c r="BR2612" t="str">
        <f t="shared" si="3740"/>
        <v>event_team_player_1</v>
      </c>
      <c r="BS2612">
        <f>COUNTIFS(S$3:S2612,"="&amp;S2612,AI$3:AI2612,"="&amp;AI2612)</f>
        <v>1</v>
      </c>
      <c r="BT2612" t="str">
        <f>IFERROR(VLOOKUP(BB2612&amp;BU2612&amp;X2612,game_rosters!U:W,3,FALSE),"")</f>
        <v>P100032</v>
      </c>
      <c r="BU2612" t="str">
        <f t="shared" si="3741"/>
        <v>Outlaws</v>
      </c>
    </row>
    <row r="2613" spans="1:73" x14ac:dyDescent="0.2">
      <c r="A2613">
        <f t="shared" si="3716"/>
        <v>1</v>
      </c>
      <c r="I2613" s="44">
        <v>4</v>
      </c>
      <c r="K2613" t="s">
        <v>13</v>
      </c>
      <c r="R2613" s="51">
        <v>1</v>
      </c>
      <c r="S2613">
        <v>1353</v>
      </c>
      <c r="T2613" t="s">
        <v>756</v>
      </c>
      <c r="W2613" t="s">
        <v>731</v>
      </c>
      <c r="X2613">
        <v>4</v>
      </c>
      <c r="Z2613">
        <v>1</v>
      </c>
      <c r="AA2613">
        <f t="shared" si="3765"/>
        <v>2353</v>
      </c>
      <c r="AB2613" t="str">
        <f t="shared" si="3766"/>
        <v/>
      </c>
      <c r="AC2613">
        <f t="shared" si="3712"/>
        <v>2353</v>
      </c>
      <c r="AD2613" s="6">
        <v>3</v>
      </c>
      <c r="AE2613" t="s">
        <v>935</v>
      </c>
      <c r="AF2613" t="s">
        <v>908</v>
      </c>
      <c r="AG2613" t="s">
        <v>935</v>
      </c>
      <c r="AH2613" t="s">
        <v>909</v>
      </c>
      <c r="AI2613" t="str">
        <f t="shared" si="3717"/>
        <v>e</v>
      </c>
      <c r="AJ2613" t="str">
        <f t="shared" si="3718"/>
        <v/>
      </c>
      <c r="AK2613" t="str">
        <f t="shared" si="3719"/>
        <v/>
      </c>
      <c r="AL2613" t="str">
        <f t="shared" si="3720"/>
        <v/>
      </c>
      <c r="AM2613" t="str">
        <f t="shared" si="3721"/>
        <v/>
      </c>
      <c r="AN2613" t="str">
        <f t="shared" si="3722"/>
        <v>Away</v>
      </c>
      <c r="AO2613" t="str">
        <f t="shared" si="3723"/>
        <v>a</v>
      </c>
      <c r="AP2613" t="str">
        <f t="shared" si="3724"/>
        <v/>
      </c>
      <c r="AQ2613" t="str">
        <f t="shared" si="3725"/>
        <v/>
      </c>
      <c r="AR2613" t="str">
        <f t="shared" si="3726"/>
        <v>Away</v>
      </c>
      <c r="AS2613" t="str">
        <f t="shared" si="3727"/>
        <v>a</v>
      </c>
      <c r="AT2613" t="str">
        <f t="shared" si="3728"/>
        <v>Offensive</v>
      </c>
      <c r="AU2613" t="str">
        <f t="shared" si="3729"/>
        <v/>
      </c>
      <c r="AV2613" t="str">
        <f t="shared" si="3730"/>
        <v/>
      </c>
      <c r="AW2613" t="str" cm="1">
        <f t="array" ref="AW2613">IFERROR(IF(O2613&lt;&gt;"",O2613,IF(OR($S2613="",$T2613=""),"",IF(O2613&lt;&gt;"",O2613,IF($T2613&lt;&gt;"",_xlfn._xlws.FILTER(O:O,($BU:$BU=$BU2613)*($I:$I=$I2613)*($T:$T=$T2613)*($S:$S=_xlfn.MINIFS($S:$S,$T:$T,"="&amp;$T2613)),"")))))&amp;"",IF(O2613="","",""))&amp;""</f>
        <v/>
      </c>
      <c r="AX2613" t="str" cm="1">
        <f t="array" ref="AX2613">IFERROR(IF(P2613&lt;&gt;"",P2613,IF(OR($S2613="",$T2613=""),"",IF($T2613&lt;&gt;"",_xlfn._xlws.FILTER(P:P,($BU:$BU=$BU2613)*($I:$I=$I2613)*($T:$T=$T2613)*($S:$S=_xlfn.MINIFS($S:$S,$T:$T,"="&amp;$T2613)),""))))&amp;"",IF(P2613="","",""))&amp;""</f>
        <v/>
      </c>
      <c r="AY2613" t="str" cm="1">
        <f t="array" ref="AY2613">IFERROR(IF(Q2613&lt;&gt;"",Q2613,IF(OR($S2613="",$T2613=""),"",IF($T2613&lt;&gt;"",_xlfn._xlws.FILTER(Q:Q,($BU:$BU=$BU2613)*($I:$I=$I2613)*($T:$T=$T2613)*($S:$S=_xlfn.MINIFS($S:$S,$T:$T,"="&amp;$T2613)),""))))&amp;"",IF(Q2613="","",""))&amp;""</f>
        <v/>
      </c>
      <c r="AZ2613" t="str" cm="1">
        <f t="array" ref="AZ2613">IFERROR(IF(R2613&lt;&gt;"",R2613,IF(OR($S2613="",$T2613=""),"",IF($T2613&lt;&gt;"",_xlfn._xlws.FILTER(R:R,($BU:$BU=$BU2613)*($I:$I=$I2613)*($T:$T=$T2613)*($S:$S=_xlfn.MINIFS($S:$S,$T:$T,"="&amp;$T2613)),""))))&amp;"",IF(R2613="","",""))&amp;""</f>
        <v>1</v>
      </c>
      <c r="BA2613" s="6">
        <f t="shared" si="3731"/>
        <v>225</v>
      </c>
      <c r="BB2613">
        <f t="shared" ref="BB2613:BD2613" si="3791">BB2612</f>
        <v>18987</v>
      </c>
      <c r="BC2613" t="str">
        <f t="shared" si="3791"/>
        <v>Velodrome</v>
      </c>
      <c r="BD2613" t="str">
        <f t="shared" si="3791"/>
        <v>Outlaws</v>
      </c>
      <c r="BE2613" t="s">
        <v>13</v>
      </c>
      <c r="BF2613" t="s">
        <v>756</v>
      </c>
      <c r="BI2613" cm="1">
        <f t="array" ref="BI2613">IFERROR(_xlfn._xlws.FILTER(shifts!A:A,(shifts!B:B=events!AD2613)*(shifts!AG:AG&gt;=events!BK2613)*(shifts!AH:AH&lt;=events!BL2613)),BI2612)</f>
        <v>90</v>
      </c>
      <c r="BJ2613" s="15">
        <f t="shared" si="3733"/>
        <v>2</v>
      </c>
      <c r="BK2613">
        <f t="shared" si="3734"/>
        <v>564</v>
      </c>
      <c r="BL2613">
        <f t="shared" si="3735"/>
        <v>562</v>
      </c>
      <c r="BM2613" s="15">
        <f>SUMIFS(BJ$2:BJ2613,K$2:K2613,"=Intermission")+SUMIFS(BJ$2:BJ2613,K$2:K2613,"=Timeout")</f>
        <v>143</v>
      </c>
      <c r="BN2613">
        <f t="shared" si="3736"/>
        <v>2303</v>
      </c>
      <c r="BO2613" s="19">
        <f t="shared" si="3737"/>
        <v>2819</v>
      </c>
      <c r="BP2613">
        <f t="shared" si="3738"/>
        <v>2814</v>
      </c>
      <c r="BQ2613" s="17">
        <f t="shared" si="3739"/>
        <v>2821</v>
      </c>
      <c r="BR2613" t="str">
        <f t="shared" si="3740"/>
        <v>event_team_player_1</v>
      </c>
      <c r="BS2613">
        <f>COUNTIFS(S$3:S2613,"="&amp;S2613,AI$3:AI2613,"="&amp;AI2613)</f>
        <v>1</v>
      </c>
      <c r="BT2613" t="str">
        <f>IFERROR(VLOOKUP(BB2613&amp;BU2613&amp;X2613,game_rosters!U:W,3,FALSE),"")</f>
        <v>P100032</v>
      </c>
      <c r="BU2613" t="str">
        <f t="shared" si="3741"/>
        <v>Outlaws</v>
      </c>
    </row>
    <row r="2614" spans="1:73" x14ac:dyDescent="0.2">
      <c r="A2614" t="str">
        <f t="shared" si="3716"/>
        <v/>
      </c>
      <c r="I2614" s="44">
        <v>70</v>
      </c>
      <c r="O2614" t="s">
        <v>602</v>
      </c>
      <c r="Q2614" t="s">
        <v>595</v>
      </c>
      <c r="R2614" s="51">
        <v>1</v>
      </c>
      <c r="S2614">
        <v>1353</v>
      </c>
      <c r="T2614" t="s">
        <v>756</v>
      </c>
      <c r="X2614">
        <v>70</v>
      </c>
      <c r="AA2614">
        <f t="shared" si="3765"/>
        <v>2353</v>
      </c>
      <c r="AB2614" t="str">
        <f t="shared" si="3766"/>
        <v/>
      </c>
      <c r="AC2614">
        <f t="shared" si="3712"/>
        <v>2353</v>
      </c>
      <c r="AD2614" s="6">
        <v>3</v>
      </c>
      <c r="AE2614" t="s">
        <v>935</v>
      </c>
      <c r="AF2614" t="s">
        <v>908</v>
      </c>
      <c r="AG2614" t="s">
        <v>935</v>
      </c>
      <c r="AH2614" t="s">
        <v>909</v>
      </c>
      <c r="AI2614" t="str">
        <f t="shared" si="3717"/>
        <v>o</v>
      </c>
      <c r="AJ2614" t="str">
        <f t="shared" si="3718"/>
        <v/>
      </c>
      <c r="AK2614" t="str">
        <f t="shared" si="3719"/>
        <v/>
      </c>
      <c r="AL2614" t="str">
        <f t="shared" si="3720"/>
        <v/>
      </c>
      <c r="AM2614" t="str">
        <f t="shared" si="3721"/>
        <v/>
      </c>
      <c r="AN2614" t="str">
        <f t="shared" si="3722"/>
        <v>Away</v>
      </c>
      <c r="AO2614" t="str">
        <f t="shared" si="3723"/>
        <v>a</v>
      </c>
      <c r="AP2614" t="str">
        <f t="shared" si="3724"/>
        <v/>
      </c>
      <c r="AQ2614" t="str">
        <f t="shared" si="3725"/>
        <v/>
      </c>
      <c r="AR2614" t="str">
        <f t="shared" si="3726"/>
        <v>Away</v>
      </c>
      <c r="AS2614" t="str">
        <f t="shared" si="3727"/>
        <v>a</v>
      </c>
      <c r="AT2614" t="str">
        <f t="shared" si="3728"/>
        <v>Defensive</v>
      </c>
      <c r="AU2614" t="str">
        <f t="shared" si="3729"/>
        <v/>
      </c>
      <c r="AV2614" t="str">
        <f t="shared" si="3730"/>
        <v/>
      </c>
      <c r="AW2614" t="str" cm="1">
        <f t="array" ref="AW2614">IFERROR(IF(O2614&lt;&gt;"",O2614,IF(OR($S2614="",$T2614=""),"",IF(O2614&lt;&gt;"",O2614,IF($T2614&lt;&gt;"",_xlfn._xlws.FILTER(O:O,($BU:$BU=$BU2614)*($I:$I=$I2614)*($T:$T=$T2614)*($S:$S=_xlfn.MINIFS($S:$S,$T:$T,"="&amp;$T2614)),"")))))&amp;"",IF(O2614="","",""))&amp;""</f>
        <v>Defensive_PlayPossession-StickCheck</v>
      </c>
      <c r="AX2614" t="str" cm="1">
        <f t="array" ref="AX2614">IFERROR(IF(P2614&lt;&gt;"",P2614,IF(OR($S2614="",$T2614=""),"",IF($T2614&lt;&gt;"",_xlfn._xlws.FILTER(P:P,($BU:$BU=$BU2614)*($I:$I=$I2614)*($T:$T=$T2614)*($S:$S=_xlfn.MINIFS($S:$S,$T:$T,"="&amp;$T2614)),""))))&amp;"",IF(P2614="","",""))&amp;""</f>
        <v/>
      </c>
      <c r="AY2614" t="str" cm="1">
        <f t="array" ref="AY2614">IFERROR(IF(Q2614&lt;&gt;"",Q2614,IF(OR($S2614="",$T2614=""),"",IF($T2614&lt;&gt;"",_xlfn._xlws.FILTER(Q:Q,($BU:$BU=$BU2614)*($I:$I=$I2614)*($T:$T=$T2614)*($S:$S=_xlfn.MINIFS($S:$S,$T:$T,"="&amp;$T2614)),""))))&amp;"",IF(Q2614="","",""))&amp;""</f>
        <v>s</v>
      </c>
      <c r="AZ2614" t="str" cm="1">
        <f t="array" ref="AZ2614">IFERROR(IF(R2614&lt;&gt;"",R2614,IF(OR($S2614="",$T2614=""),"",IF($T2614&lt;&gt;"",_xlfn._xlws.FILTER(R:R,($BU:$BU=$BU2614)*($I:$I=$I2614)*($T:$T=$T2614)*($S:$S=_xlfn.MINIFS($S:$S,$T:$T,"="&amp;$T2614)),""))))&amp;"",IF(R2614="","",""))&amp;""</f>
        <v>1</v>
      </c>
      <c r="BA2614" s="6">
        <f t="shared" si="3731"/>
        <v>225</v>
      </c>
      <c r="BB2614">
        <f t="shared" ref="BB2614:BD2614" si="3792">BB2613</f>
        <v>18987</v>
      </c>
      <c r="BC2614" t="str">
        <f t="shared" si="3792"/>
        <v>Velodrome</v>
      </c>
      <c r="BD2614" t="str">
        <f t="shared" si="3792"/>
        <v>Outlaws</v>
      </c>
      <c r="BE2614" t="s">
        <v>13</v>
      </c>
      <c r="BF2614" t="s">
        <v>756</v>
      </c>
      <c r="BI2614" cm="1">
        <f t="array" ref="BI2614">IFERROR(_xlfn._xlws.FILTER(shifts!A:A,(shifts!B:B=events!AD2614)*(shifts!AG:AG&gt;=events!BK2614)*(shifts!AH:AH&lt;=events!BL2614)),BI2613)</f>
        <v>90</v>
      </c>
      <c r="BJ2614" s="15">
        <f t="shared" si="3733"/>
        <v>2</v>
      </c>
      <c r="BK2614">
        <f t="shared" si="3734"/>
        <v>564</v>
      </c>
      <c r="BL2614">
        <f t="shared" si="3735"/>
        <v>562</v>
      </c>
      <c r="BM2614" s="15">
        <f>SUMIFS(BJ$2:BJ2614,K$2:K2614,"=Intermission")+SUMIFS(BJ$2:BJ2614,K$2:K2614,"=Timeout")</f>
        <v>143</v>
      </c>
      <c r="BN2614">
        <f t="shared" si="3736"/>
        <v>2303</v>
      </c>
      <c r="BO2614" s="19">
        <f t="shared" si="3737"/>
        <v>2819</v>
      </c>
      <c r="BP2614">
        <f t="shared" si="3738"/>
        <v>2814</v>
      </c>
      <c r="BQ2614" s="17">
        <f t="shared" si="3739"/>
        <v>2821</v>
      </c>
      <c r="BR2614" t="str">
        <f t="shared" si="3740"/>
        <v>opp_team_player_1</v>
      </c>
      <c r="BS2614">
        <f>COUNTIFS(S$3:S2614,"="&amp;S2614,AI$3:AI2614,"="&amp;AI2614)</f>
        <v>1</v>
      </c>
      <c r="BT2614" t="str">
        <f>IFERROR(VLOOKUP(BB2614&amp;BU2614&amp;X2614,game_rosters!U:W,3,FALSE),"")</f>
        <v>P100001</v>
      </c>
      <c r="BU2614" t="str">
        <f t="shared" si="3741"/>
        <v>Velodrome</v>
      </c>
    </row>
    <row r="2615" spans="1:73" x14ac:dyDescent="0.2">
      <c r="A2615">
        <f t="shared" si="3716"/>
        <v>1</v>
      </c>
      <c r="I2615" s="44">
        <v>70</v>
      </c>
      <c r="K2615" t="s">
        <v>9</v>
      </c>
      <c r="L2615" t="s">
        <v>183</v>
      </c>
      <c r="M2615" t="s">
        <v>80</v>
      </c>
      <c r="N2615" t="s">
        <v>595</v>
      </c>
      <c r="O2615" t="s">
        <v>602</v>
      </c>
      <c r="Q2615" t="s">
        <v>595</v>
      </c>
      <c r="R2615" s="51">
        <v>1</v>
      </c>
      <c r="S2615">
        <v>1354</v>
      </c>
      <c r="T2615" t="s">
        <v>756</v>
      </c>
      <c r="W2615" t="s">
        <v>735</v>
      </c>
      <c r="X2615">
        <v>70</v>
      </c>
      <c r="Z2615">
        <v>1</v>
      </c>
      <c r="AA2615">
        <f t="shared" si="3765"/>
        <v>2354</v>
      </c>
      <c r="AB2615" t="str">
        <f t="shared" si="3766"/>
        <v/>
      </c>
      <c r="AC2615">
        <f t="shared" si="3712"/>
        <v>2354</v>
      </c>
      <c r="AD2615" s="6">
        <v>3</v>
      </c>
      <c r="AE2615" t="s">
        <v>935</v>
      </c>
      <c r="AF2615" t="s">
        <v>909</v>
      </c>
      <c r="AG2615" t="s">
        <v>756</v>
      </c>
      <c r="AH2615" t="s">
        <v>756</v>
      </c>
      <c r="AI2615" t="str">
        <f t="shared" si="3717"/>
        <v>e</v>
      </c>
      <c r="AJ2615" t="str">
        <f t="shared" si="3718"/>
        <v/>
      </c>
      <c r="AK2615" t="str">
        <f t="shared" si="3719"/>
        <v/>
      </c>
      <c r="AL2615" t="str">
        <f t="shared" si="3720"/>
        <v/>
      </c>
      <c r="AM2615" t="str">
        <f t="shared" si="3721"/>
        <v/>
      </c>
      <c r="AN2615" t="str">
        <f t="shared" si="3722"/>
        <v>Home</v>
      </c>
      <c r="AO2615" t="str">
        <f t="shared" si="3723"/>
        <v>h</v>
      </c>
      <c r="AP2615" t="str">
        <f t="shared" si="3724"/>
        <v/>
      </c>
      <c r="AQ2615" t="str">
        <f t="shared" si="3725"/>
        <v/>
      </c>
      <c r="AR2615" t="str">
        <f t="shared" si="3726"/>
        <v>Home</v>
      </c>
      <c r="AS2615" t="str">
        <f t="shared" si="3727"/>
        <v>h</v>
      </c>
      <c r="AT2615" t="str">
        <f t="shared" si="3728"/>
        <v>Defensive</v>
      </c>
      <c r="AU2615" t="str">
        <f t="shared" si="3729"/>
        <v/>
      </c>
      <c r="AV2615" t="str">
        <f t="shared" si="3730"/>
        <v/>
      </c>
      <c r="AW2615" t="str" cm="1">
        <f t="array" ref="AW2615">IFERROR(IF(O2615&lt;&gt;"",O2615,IF(OR($S2615="",$T2615=""),"",IF(O2615&lt;&gt;"",O2615,IF($T2615&lt;&gt;"",_xlfn._xlws.FILTER(O:O,($BU:$BU=$BU2615)*($I:$I=$I2615)*($T:$T=$T2615)*($S:$S=_xlfn.MINIFS($S:$S,$T:$T,"="&amp;$T2615)),"")))))&amp;"",IF(O2615="","",""))&amp;""</f>
        <v>Defensive_PlayPossession-StickCheck</v>
      </c>
      <c r="AX2615" t="str" cm="1">
        <f t="array" ref="AX2615">IFERROR(IF(P2615&lt;&gt;"",P2615,IF(OR($S2615="",$T2615=""),"",IF($T2615&lt;&gt;"",_xlfn._xlws.FILTER(P:P,($BU:$BU=$BU2615)*($I:$I=$I2615)*($T:$T=$T2615)*($S:$S=_xlfn.MINIFS($S:$S,$T:$T,"="&amp;$T2615)),""))))&amp;"",IF(P2615="","",""))&amp;""</f>
        <v/>
      </c>
      <c r="AY2615" t="str" cm="1">
        <f t="array" ref="AY2615">IFERROR(IF(Q2615&lt;&gt;"",Q2615,IF(OR($S2615="",$T2615=""),"",IF($T2615&lt;&gt;"",_xlfn._xlws.FILTER(Q:Q,($BU:$BU=$BU2615)*($I:$I=$I2615)*($T:$T=$T2615)*($S:$S=_xlfn.MINIFS($S:$S,$T:$T,"="&amp;$T2615)),""))))&amp;"",IF(Q2615="","",""))&amp;""</f>
        <v>s</v>
      </c>
      <c r="AZ2615" t="str" cm="1">
        <f t="array" ref="AZ2615">IFERROR(IF(R2615&lt;&gt;"",R2615,IF(OR($S2615="",$T2615=""),"",IF($T2615&lt;&gt;"",_xlfn._xlws.FILTER(R:R,($BU:$BU=$BU2615)*($I:$I=$I2615)*($T:$T=$T2615)*($S:$S=_xlfn.MINIFS($S:$S,$T:$T,"="&amp;$T2615)),""))))&amp;"",IF(R2615="","",""))&amp;""</f>
        <v>1</v>
      </c>
      <c r="BA2615" s="6">
        <f t="shared" si="3731"/>
        <v>225</v>
      </c>
      <c r="BB2615">
        <f t="shared" ref="BB2615:BD2615" si="3793">BB2614</f>
        <v>18987</v>
      </c>
      <c r="BC2615" t="str">
        <f t="shared" si="3793"/>
        <v>Velodrome</v>
      </c>
      <c r="BD2615" t="str">
        <f t="shared" si="3793"/>
        <v>Outlaws</v>
      </c>
      <c r="BE2615" t="s">
        <v>9</v>
      </c>
      <c r="BF2615" t="s">
        <v>183</v>
      </c>
      <c r="BI2615" cm="1">
        <f t="array" ref="BI2615">IFERROR(_xlfn._xlws.FILTER(shifts!A:A,(shifts!B:B=events!AD2615)*(shifts!AG:AG&gt;=events!BK2615)*(shifts!AH:AH&lt;=events!BL2615)),BI2614)</f>
        <v>90</v>
      </c>
      <c r="BJ2615" s="15">
        <f t="shared" si="3733"/>
        <v>0</v>
      </c>
      <c r="BK2615">
        <f t="shared" si="3734"/>
        <v>562</v>
      </c>
      <c r="BL2615">
        <f t="shared" si="3735"/>
        <v>562</v>
      </c>
      <c r="BM2615" s="15">
        <f>SUMIFS(BJ$2:BJ2615,K$2:K2615,"=Intermission")+SUMIFS(BJ$2:BJ2615,K$2:K2615,"=Timeout")</f>
        <v>143</v>
      </c>
      <c r="BN2615">
        <f t="shared" si="3736"/>
        <v>2303</v>
      </c>
      <c r="BO2615" s="19">
        <f t="shared" si="3737"/>
        <v>2821</v>
      </c>
      <c r="BP2615">
        <f t="shared" si="3738"/>
        <v>2816</v>
      </c>
      <c r="BQ2615" s="17">
        <f t="shared" si="3739"/>
        <v>2821</v>
      </c>
      <c r="BR2615" t="str">
        <f t="shared" si="3740"/>
        <v>event_team_player_1</v>
      </c>
      <c r="BS2615">
        <f>COUNTIFS(S$3:S2615,"="&amp;S2615,AI$3:AI2615,"="&amp;AI2615)</f>
        <v>1</v>
      </c>
      <c r="BT2615" t="str">
        <f>IFERROR(VLOOKUP(BB2615&amp;BU2615&amp;X2615,game_rosters!U:W,3,FALSE),"")</f>
        <v>P100001</v>
      </c>
      <c r="BU2615" t="str">
        <f t="shared" si="3741"/>
        <v>Velodrome</v>
      </c>
    </row>
    <row r="2616" spans="1:73" x14ac:dyDescent="0.2">
      <c r="A2616" t="str">
        <f t="shared" si="3716"/>
        <v/>
      </c>
      <c r="I2616" s="44">
        <v>4</v>
      </c>
      <c r="R2616" s="51">
        <v>1</v>
      </c>
      <c r="S2616">
        <v>1354</v>
      </c>
      <c r="T2616" t="s">
        <v>756</v>
      </c>
      <c r="X2616">
        <v>4</v>
      </c>
      <c r="AA2616">
        <f t="shared" si="3765"/>
        <v>2354</v>
      </c>
      <c r="AB2616" t="str">
        <f t="shared" si="3766"/>
        <v/>
      </c>
      <c r="AC2616">
        <f t="shared" si="3712"/>
        <v>2354</v>
      </c>
      <c r="AD2616" s="6">
        <v>3</v>
      </c>
      <c r="AE2616" t="s">
        <v>935</v>
      </c>
      <c r="AF2616" t="s">
        <v>909</v>
      </c>
      <c r="AG2616" t="s">
        <v>756</v>
      </c>
      <c r="AH2616" t="s">
        <v>756</v>
      </c>
      <c r="AI2616" t="str">
        <f t="shared" si="3717"/>
        <v>o</v>
      </c>
      <c r="AJ2616" t="str">
        <f t="shared" si="3718"/>
        <v/>
      </c>
      <c r="AK2616" t="str">
        <f t="shared" si="3719"/>
        <v/>
      </c>
      <c r="AL2616" t="str">
        <f t="shared" si="3720"/>
        <v/>
      </c>
      <c r="AM2616" t="str">
        <f t="shared" si="3721"/>
        <v/>
      </c>
      <c r="AN2616" t="str">
        <f t="shared" si="3722"/>
        <v>Home</v>
      </c>
      <c r="AO2616" t="str">
        <f t="shared" si="3723"/>
        <v>h</v>
      </c>
      <c r="AP2616" t="str">
        <f t="shared" si="3724"/>
        <v/>
      </c>
      <c r="AQ2616" t="str">
        <f t="shared" si="3725"/>
        <v/>
      </c>
      <c r="AR2616" t="str">
        <f t="shared" si="3726"/>
        <v>Home</v>
      </c>
      <c r="AS2616" t="str">
        <f t="shared" si="3727"/>
        <v>h</v>
      </c>
      <c r="AT2616" t="str">
        <f t="shared" si="3728"/>
        <v>Offensive</v>
      </c>
      <c r="AU2616" t="str">
        <f t="shared" si="3729"/>
        <v/>
      </c>
      <c r="AV2616" t="str">
        <f t="shared" si="3730"/>
        <v/>
      </c>
      <c r="AW2616" t="str" cm="1">
        <f t="array" ref="AW2616">IFERROR(IF(O2616&lt;&gt;"",O2616,IF(OR($S2616="",$T2616=""),"",IF(O2616&lt;&gt;"",O2616,IF($T2616&lt;&gt;"",_xlfn._xlws.FILTER(O:O,($BU:$BU=$BU2616)*($I:$I=$I2616)*($T:$T=$T2616)*($S:$S=_xlfn.MINIFS($S:$S,$T:$T,"="&amp;$T2616)),"")))))&amp;"",IF(O2616="","",""))&amp;""</f>
        <v/>
      </c>
      <c r="AX2616" t="str" cm="1">
        <f t="array" ref="AX2616">IFERROR(IF(P2616&lt;&gt;"",P2616,IF(OR($S2616="",$T2616=""),"",IF($T2616&lt;&gt;"",_xlfn._xlws.FILTER(P:P,($BU:$BU=$BU2616)*($I:$I=$I2616)*($T:$T=$T2616)*($S:$S=_xlfn.MINIFS($S:$S,$T:$T,"="&amp;$T2616)),""))))&amp;"",IF(P2616="","",""))&amp;""</f>
        <v/>
      </c>
      <c r="AY2616" t="str" cm="1">
        <f t="array" ref="AY2616">IFERROR(IF(Q2616&lt;&gt;"",Q2616,IF(OR($S2616="",$T2616=""),"",IF($T2616&lt;&gt;"",_xlfn._xlws.FILTER(Q:Q,($BU:$BU=$BU2616)*($I:$I=$I2616)*($T:$T=$T2616)*($S:$S=_xlfn.MINIFS($S:$S,$T:$T,"="&amp;$T2616)),""))))&amp;"",IF(Q2616="","",""))&amp;""</f>
        <v/>
      </c>
      <c r="AZ2616" t="str" cm="1">
        <f t="array" ref="AZ2616">IFERROR(IF(R2616&lt;&gt;"",R2616,IF(OR($S2616="",$T2616=""),"",IF($T2616&lt;&gt;"",_xlfn._xlws.FILTER(R:R,($BU:$BU=$BU2616)*($I:$I=$I2616)*($T:$T=$T2616)*($S:$S=_xlfn.MINIFS($S:$S,$T:$T,"="&amp;$T2616)),""))))&amp;"",IF(R2616="","",""))&amp;""</f>
        <v>1</v>
      </c>
      <c r="BA2616" s="6">
        <f t="shared" si="3731"/>
        <v>225</v>
      </c>
      <c r="BB2616">
        <f t="shared" ref="BB2616:BD2616" si="3794">BB2615</f>
        <v>18987</v>
      </c>
      <c r="BC2616" t="str">
        <f t="shared" si="3794"/>
        <v>Velodrome</v>
      </c>
      <c r="BD2616" t="str">
        <f t="shared" si="3794"/>
        <v>Outlaws</v>
      </c>
      <c r="BE2616" t="s">
        <v>9</v>
      </c>
      <c r="BF2616" t="s">
        <v>183</v>
      </c>
      <c r="BI2616" cm="1">
        <f t="array" ref="BI2616">IFERROR(_xlfn._xlws.FILTER(shifts!A:A,(shifts!B:B=events!AD2616)*(shifts!AG:AG&gt;=events!BK2616)*(shifts!AH:AH&lt;=events!BL2616)),BI2615)</f>
        <v>90</v>
      </c>
      <c r="BJ2616" s="15">
        <f t="shared" si="3733"/>
        <v>0</v>
      </c>
      <c r="BK2616">
        <f t="shared" si="3734"/>
        <v>562</v>
      </c>
      <c r="BL2616">
        <f t="shared" si="3735"/>
        <v>562</v>
      </c>
      <c r="BM2616" s="15">
        <f>SUMIFS(BJ$2:BJ2616,K$2:K2616,"=Intermission")+SUMIFS(BJ$2:BJ2616,K$2:K2616,"=Timeout")</f>
        <v>143</v>
      </c>
      <c r="BN2616">
        <f t="shared" si="3736"/>
        <v>2303</v>
      </c>
      <c r="BO2616" s="19">
        <f t="shared" si="3737"/>
        <v>2821</v>
      </c>
      <c r="BP2616">
        <f t="shared" si="3738"/>
        <v>2816</v>
      </c>
      <c r="BQ2616" s="17">
        <f t="shared" si="3739"/>
        <v>2821</v>
      </c>
      <c r="BR2616" t="str">
        <f t="shared" si="3740"/>
        <v>opp_team_player_1</v>
      </c>
      <c r="BS2616">
        <f>COUNTIFS(S$3:S2616,"="&amp;S2616,AI$3:AI2616,"="&amp;AI2616)</f>
        <v>1</v>
      </c>
      <c r="BT2616" t="str">
        <f>IFERROR(VLOOKUP(BB2616&amp;BU2616&amp;X2616,game_rosters!U:W,3,FALSE),"")</f>
        <v>P100032</v>
      </c>
      <c r="BU2616" t="str">
        <f t="shared" si="3741"/>
        <v>Outlaws</v>
      </c>
    </row>
    <row r="2617" spans="1:73" x14ac:dyDescent="0.2">
      <c r="A2617">
        <f t="shared" si="3716"/>
        <v>1</v>
      </c>
      <c r="I2617" s="44">
        <v>70</v>
      </c>
      <c r="K2617" t="s">
        <v>11</v>
      </c>
      <c r="L2617" t="s">
        <v>187</v>
      </c>
      <c r="M2617" t="s">
        <v>105</v>
      </c>
      <c r="S2617">
        <v>1355</v>
      </c>
      <c r="T2617">
        <v>207</v>
      </c>
      <c r="W2617" t="s">
        <v>735</v>
      </c>
      <c r="X2617">
        <v>70</v>
      </c>
      <c r="Z2617">
        <v>1</v>
      </c>
      <c r="AA2617">
        <f t="shared" si="3765"/>
        <v>2355</v>
      </c>
      <c r="AB2617">
        <f t="shared" si="3766"/>
        <v>9207</v>
      </c>
      <c r="AC2617">
        <f t="shared" si="3712"/>
        <v>9207</v>
      </c>
      <c r="AD2617" s="6">
        <v>3</v>
      </c>
      <c r="AE2617" t="s">
        <v>935</v>
      </c>
      <c r="AF2617" t="s">
        <v>922</v>
      </c>
      <c r="AG2617" t="s">
        <v>756</v>
      </c>
      <c r="AH2617" t="s">
        <v>756</v>
      </c>
      <c r="AI2617" t="str">
        <f t="shared" si="3717"/>
        <v>e</v>
      </c>
      <c r="AJ2617" t="str">
        <f t="shared" si="3718"/>
        <v/>
      </c>
      <c r="AK2617" t="str">
        <f t="shared" si="3719"/>
        <v/>
      </c>
      <c r="AL2617" t="str">
        <f t="shared" si="3720"/>
        <v/>
      </c>
      <c r="AM2617" t="str">
        <f t="shared" si="3721"/>
        <v/>
      </c>
      <c r="AN2617" t="str">
        <f t="shared" si="3722"/>
        <v>Home</v>
      </c>
      <c r="AO2617" t="str">
        <f t="shared" si="3723"/>
        <v>h</v>
      </c>
      <c r="AP2617" t="str">
        <f t="shared" si="3724"/>
        <v/>
      </c>
      <c r="AQ2617" t="str">
        <f t="shared" si="3725"/>
        <v/>
      </c>
      <c r="AR2617" t="str">
        <f t="shared" si="3726"/>
        <v>Home</v>
      </c>
      <c r="AS2617" t="str">
        <f t="shared" si="3727"/>
        <v>h</v>
      </c>
      <c r="AT2617" t="str">
        <f t="shared" si="3728"/>
        <v/>
      </c>
      <c r="AU2617" t="str">
        <f t="shared" si="3729"/>
        <v/>
      </c>
      <c r="AV2617" t="str">
        <f t="shared" si="3730"/>
        <v/>
      </c>
      <c r="AW2617" t="str" cm="1">
        <f t="array" ref="AW2617">IFERROR(IF(O2617&lt;&gt;"",O2617,IF(OR($S2617="",$T2617=""),"",IF(O2617&lt;&gt;"",O2617,IF($T2617&lt;&gt;"",_xlfn._xlws.FILTER(O:O,($BU:$BU=$BU2617)*($I:$I=$I2617)*($T:$T=$T2617)*($S:$S=_xlfn.MINIFS($S:$S,$T:$T,"="&amp;$T2617)),"")))))&amp;"",IF(O2617="","",""))&amp;""</f>
        <v/>
      </c>
      <c r="AX2617" t="str" cm="1">
        <f t="array" ref="AX2617">IFERROR(IF(P2617&lt;&gt;"",P2617,IF(OR($S2617="",$T2617=""),"",IF($T2617&lt;&gt;"",_xlfn._xlws.FILTER(P:P,($BU:$BU=$BU2617)*($I:$I=$I2617)*($T:$T=$T2617)*($S:$S=_xlfn.MINIFS($S:$S,$T:$T,"="&amp;$T2617)),""))))&amp;"",IF(P2617="","",""))&amp;""</f>
        <v/>
      </c>
      <c r="AY2617" t="str" cm="1">
        <f t="array" ref="AY2617">IFERROR(IF(Q2617&lt;&gt;"",Q2617,IF(OR($S2617="",$T2617=""),"",IF($T2617&lt;&gt;"",_xlfn._xlws.FILTER(Q:Q,($BU:$BU=$BU2617)*($I:$I=$I2617)*($T:$T=$T2617)*($S:$S=_xlfn.MINIFS($S:$S,$T:$T,"="&amp;$T2617)),""))))&amp;"",IF(Q2617="","",""))&amp;""</f>
        <v/>
      </c>
      <c r="AZ2617" t="str" cm="1">
        <f t="array" ref="AZ2617">IFERROR(IF(R2617&lt;&gt;"",R2617,IF(OR($S2617="",$T2617=""),"",IF($T2617&lt;&gt;"",_xlfn._xlws.FILTER(R:R,($BU:$BU=$BU2617)*($I:$I=$I2617)*($T:$T=$T2617)*($S:$S=_xlfn.MINIFS($S:$S,$T:$T,"="&amp;$T2617)),""))))&amp;"",IF(R2617="","",""))&amp;""</f>
        <v/>
      </c>
      <c r="BA2617" s="6">
        <f t="shared" si="3731"/>
        <v>225</v>
      </c>
      <c r="BB2617">
        <f t="shared" ref="BB2617:BD2617" si="3795">BB2616</f>
        <v>18987</v>
      </c>
      <c r="BC2617" t="str">
        <f t="shared" si="3795"/>
        <v>Velodrome</v>
      </c>
      <c r="BD2617" t="str">
        <f t="shared" si="3795"/>
        <v>Outlaws</v>
      </c>
      <c r="BE2617" t="s">
        <v>11</v>
      </c>
      <c r="BF2617" t="s">
        <v>187</v>
      </c>
      <c r="BI2617" cm="1">
        <f t="array" ref="BI2617">IFERROR(_xlfn._xlws.FILTER(shifts!A:A,(shifts!B:B=events!AD2617)*(shifts!AG:AG&gt;=events!BK2617)*(shifts!AH:AH&lt;=events!BL2617)),BI2616)</f>
        <v>90</v>
      </c>
      <c r="BJ2617" s="15">
        <f t="shared" si="3733"/>
        <v>0</v>
      </c>
      <c r="BK2617">
        <f t="shared" si="3734"/>
        <v>560</v>
      </c>
      <c r="BL2617">
        <f t="shared" si="3735"/>
        <v>560</v>
      </c>
      <c r="BM2617" s="15">
        <f>SUMIFS(BJ$2:BJ2617,K$2:K2617,"=Intermission")+SUMIFS(BJ$2:BJ2617,K$2:K2617,"=Timeout")</f>
        <v>143</v>
      </c>
      <c r="BN2617">
        <f t="shared" si="3736"/>
        <v>2303</v>
      </c>
      <c r="BO2617" s="19">
        <f t="shared" si="3737"/>
        <v>2823</v>
      </c>
      <c r="BP2617">
        <f t="shared" si="3738"/>
        <v>2818</v>
      </c>
      <c r="BQ2617" s="17">
        <f t="shared" si="3739"/>
        <v>2823</v>
      </c>
      <c r="BR2617" t="str">
        <f t="shared" si="3740"/>
        <v>event_team_player_1</v>
      </c>
      <c r="BS2617">
        <f>COUNTIFS(S$3:S2617,"="&amp;S2617,AI$3:AI2617,"="&amp;AI2617)</f>
        <v>1</v>
      </c>
      <c r="BT2617" t="str">
        <f>IFERROR(VLOOKUP(BB2617&amp;BU2617&amp;X2617,game_rosters!U:W,3,FALSE),"")</f>
        <v>P100001</v>
      </c>
      <c r="BU2617" t="str">
        <f t="shared" si="3741"/>
        <v>Velodrome</v>
      </c>
    </row>
    <row r="2618" spans="1:73" x14ac:dyDescent="0.2">
      <c r="A2618">
        <f t="shared" si="3716"/>
        <v>1</v>
      </c>
      <c r="I2618" s="44">
        <v>70</v>
      </c>
      <c r="K2618" t="s">
        <v>241</v>
      </c>
      <c r="S2618">
        <v>1356</v>
      </c>
      <c r="T2618">
        <v>207</v>
      </c>
      <c r="W2618" t="s">
        <v>735</v>
      </c>
      <c r="X2618">
        <v>70</v>
      </c>
      <c r="Z2618">
        <v>1</v>
      </c>
      <c r="AA2618">
        <f t="shared" si="3765"/>
        <v>2356</v>
      </c>
      <c r="AB2618">
        <f t="shared" si="3766"/>
        <v>9207</v>
      </c>
      <c r="AC2618">
        <f t="shared" si="3712"/>
        <v>9207</v>
      </c>
      <c r="AD2618" s="6">
        <v>3</v>
      </c>
      <c r="AE2618" t="s">
        <v>935</v>
      </c>
      <c r="AF2618" t="s">
        <v>922</v>
      </c>
      <c r="AG2618" t="s">
        <v>935</v>
      </c>
      <c r="AH2618" t="s">
        <v>915</v>
      </c>
      <c r="AI2618" t="str">
        <f t="shared" si="3717"/>
        <v>e</v>
      </c>
      <c r="AJ2618" t="str">
        <f t="shared" si="3718"/>
        <v/>
      </c>
      <c r="AK2618" t="str">
        <f t="shared" si="3719"/>
        <v/>
      </c>
      <c r="AL2618" t="str">
        <f t="shared" si="3720"/>
        <v/>
      </c>
      <c r="AM2618" t="str">
        <f t="shared" si="3721"/>
        <v/>
      </c>
      <c r="AN2618" t="str">
        <f t="shared" si="3722"/>
        <v>Home</v>
      </c>
      <c r="AO2618" t="str">
        <f t="shared" si="3723"/>
        <v>h</v>
      </c>
      <c r="AP2618" t="str">
        <f t="shared" si="3724"/>
        <v/>
      </c>
      <c r="AQ2618" t="str">
        <f t="shared" si="3725"/>
        <v/>
      </c>
      <c r="AR2618" t="str">
        <f t="shared" si="3726"/>
        <v>Home</v>
      </c>
      <c r="AS2618" t="str">
        <f t="shared" si="3727"/>
        <v>h</v>
      </c>
      <c r="AT2618" t="str">
        <f t="shared" si="3728"/>
        <v/>
      </c>
      <c r="AU2618" t="str">
        <f t="shared" si="3729"/>
        <v/>
      </c>
      <c r="AV2618" t="str">
        <f t="shared" si="3730"/>
        <v/>
      </c>
      <c r="AW2618" t="str" cm="1">
        <f t="array" ref="AW2618">IFERROR(IF(O2618&lt;&gt;"",O2618,IF(OR($S2618="",$T2618=""),"",IF(O2618&lt;&gt;"",O2618,IF($T2618&lt;&gt;"",_xlfn._xlws.FILTER(O:O,($BU:$BU=$BU2618)*($I:$I=$I2618)*($T:$T=$T2618)*($S:$S=_xlfn.MINIFS($S:$S,$T:$T,"="&amp;$T2618)),"")))))&amp;"",IF(O2618="","",""))&amp;""</f>
        <v/>
      </c>
      <c r="AX2618" t="str" cm="1">
        <f t="array" ref="AX2618">IFERROR(IF(P2618&lt;&gt;"",P2618,IF(OR($S2618="",$T2618=""),"",IF($T2618&lt;&gt;"",_xlfn._xlws.FILTER(P:P,($BU:$BU=$BU2618)*($I:$I=$I2618)*($T:$T=$T2618)*($S:$S=_xlfn.MINIFS($S:$S,$T:$T,"="&amp;$T2618)),""))))&amp;"",IF(P2618="","",""))&amp;""</f>
        <v/>
      </c>
      <c r="AY2618" t="str" cm="1">
        <f t="array" ref="AY2618">IFERROR(IF(Q2618&lt;&gt;"",Q2618,IF(OR($S2618="",$T2618=""),"",IF($T2618&lt;&gt;"",_xlfn._xlws.FILTER(Q:Q,($BU:$BU=$BU2618)*($I:$I=$I2618)*($T:$T=$T2618)*($S:$S=_xlfn.MINIFS($S:$S,$T:$T,"="&amp;$T2618)),""))))&amp;"",IF(Q2618="","",""))&amp;""</f>
        <v/>
      </c>
      <c r="AZ2618" t="str" cm="1">
        <f t="array" ref="AZ2618">IFERROR(IF(R2618&lt;&gt;"",R2618,IF(OR($S2618="",$T2618=""),"",IF($T2618&lt;&gt;"",_xlfn._xlws.FILTER(R:R,($BU:$BU=$BU2618)*($I:$I=$I2618)*($T:$T=$T2618)*($S:$S=_xlfn.MINIFS($S:$S,$T:$T,"="&amp;$T2618)),""))))&amp;"",IF(R2618="","",""))&amp;""</f>
        <v/>
      </c>
      <c r="BA2618" s="6">
        <f t="shared" si="3731"/>
        <v>225</v>
      </c>
      <c r="BB2618">
        <f t="shared" ref="BB2618:BD2618" si="3796">BB2617</f>
        <v>18987</v>
      </c>
      <c r="BC2618" t="str">
        <f t="shared" si="3796"/>
        <v>Velodrome</v>
      </c>
      <c r="BD2618" t="str">
        <f t="shared" si="3796"/>
        <v>Outlaws</v>
      </c>
      <c r="BE2618" t="s">
        <v>241</v>
      </c>
      <c r="BF2618" t="s">
        <v>756</v>
      </c>
      <c r="BI2618" cm="1">
        <f t="array" ref="BI2618">IFERROR(_xlfn._xlws.FILTER(shifts!A:A,(shifts!B:B=events!AD2618)*(shifts!AG:AG&gt;=events!BK2618)*(shifts!AH:AH&lt;=events!BL2618)),BI2617)</f>
        <v>90</v>
      </c>
      <c r="BJ2618" s="15">
        <f t="shared" si="3733"/>
        <v>17</v>
      </c>
      <c r="BK2618">
        <f t="shared" si="3734"/>
        <v>560</v>
      </c>
      <c r="BL2618">
        <f t="shared" si="3735"/>
        <v>543</v>
      </c>
      <c r="BM2618" s="15">
        <f>SUMIFS(BJ$2:BJ2618,K$2:K2618,"=Intermission")+SUMIFS(BJ$2:BJ2618,K$2:K2618,"=Timeout")</f>
        <v>143</v>
      </c>
      <c r="BN2618">
        <f t="shared" si="3736"/>
        <v>2303</v>
      </c>
      <c r="BO2618" s="19">
        <f t="shared" si="3737"/>
        <v>2823</v>
      </c>
      <c r="BP2618">
        <f t="shared" si="3738"/>
        <v>2818</v>
      </c>
      <c r="BQ2618" s="17">
        <f t="shared" si="3739"/>
        <v>2840</v>
      </c>
      <c r="BR2618" t="str">
        <f t="shared" si="3740"/>
        <v>event_team_player_1</v>
      </c>
      <c r="BS2618">
        <f>COUNTIFS(S$3:S2618,"="&amp;S2618,AI$3:AI2618,"="&amp;AI2618)</f>
        <v>1</v>
      </c>
      <c r="BT2618" t="str">
        <f>IFERROR(VLOOKUP(BB2618&amp;BU2618&amp;X2618,game_rosters!U:W,3,FALSE),"")</f>
        <v>P100001</v>
      </c>
      <c r="BU2618" t="str">
        <f t="shared" si="3741"/>
        <v>Velodrome</v>
      </c>
    </row>
    <row r="2619" spans="1:73" x14ac:dyDescent="0.2">
      <c r="A2619">
        <f t="shared" si="3716"/>
        <v>1</v>
      </c>
      <c r="I2619" s="44">
        <v>3</v>
      </c>
      <c r="K2619" t="s">
        <v>5</v>
      </c>
      <c r="L2619" t="s">
        <v>236</v>
      </c>
      <c r="S2619">
        <v>1357</v>
      </c>
      <c r="T2619" t="s">
        <v>756</v>
      </c>
      <c r="W2619" t="s">
        <v>731</v>
      </c>
      <c r="X2619">
        <v>3</v>
      </c>
      <c r="Z2619">
        <v>1</v>
      </c>
      <c r="AA2619">
        <f t="shared" si="3765"/>
        <v>2357</v>
      </c>
      <c r="AB2619" t="str">
        <f t="shared" si="3766"/>
        <v/>
      </c>
      <c r="AC2619">
        <f t="shared" si="3712"/>
        <v>2357</v>
      </c>
      <c r="AD2619" s="6">
        <v>3</v>
      </c>
      <c r="AE2619" t="s">
        <v>935</v>
      </c>
      <c r="AF2619" t="s">
        <v>922</v>
      </c>
      <c r="AG2619" t="s">
        <v>756</v>
      </c>
      <c r="AH2619" t="s">
        <v>756</v>
      </c>
      <c r="AI2619" t="str">
        <f t="shared" si="3717"/>
        <v>e</v>
      </c>
      <c r="AJ2619" t="str">
        <f t="shared" si="3718"/>
        <v/>
      </c>
      <c r="AK2619" t="str">
        <f t="shared" si="3719"/>
        <v/>
      </c>
      <c r="AL2619" t="str">
        <f t="shared" si="3720"/>
        <v/>
      </c>
      <c r="AM2619" t="str">
        <f t="shared" si="3721"/>
        <v/>
      </c>
      <c r="AN2619" t="str">
        <f t="shared" si="3722"/>
        <v>Away</v>
      </c>
      <c r="AO2619" t="str">
        <f t="shared" si="3723"/>
        <v>a</v>
      </c>
      <c r="AP2619" t="str">
        <f t="shared" si="3724"/>
        <v/>
      </c>
      <c r="AQ2619" t="str">
        <f t="shared" si="3725"/>
        <v/>
      </c>
      <c r="AR2619" t="str">
        <f t="shared" si="3726"/>
        <v>Away</v>
      </c>
      <c r="AS2619" t="str">
        <f t="shared" si="3727"/>
        <v>a</v>
      </c>
      <c r="AT2619" t="str">
        <f t="shared" si="3728"/>
        <v>Offensive</v>
      </c>
      <c r="AU2619" t="str">
        <f t="shared" si="3729"/>
        <v/>
      </c>
      <c r="AV2619" t="str">
        <f t="shared" si="3730"/>
        <v/>
      </c>
      <c r="AW2619" t="str" cm="1">
        <f t="array" ref="AW2619">IFERROR(IF(O2619&lt;&gt;"",O2619,IF(OR($S2619="",$T2619=""),"",IF(O2619&lt;&gt;"",O2619,IF($T2619&lt;&gt;"",_xlfn._xlws.FILTER(O:O,($BU:$BU=$BU2619)*($I:$I=$I2619)*($T:$T=$T2619)*($S:$S=_xlfn.MINIFS($S:$S,$T:$T,"="&amp;$T2619)),"")))))&amp;"",IF(O2619="","",""))&amp;""</f>
        <v/>
      </c>
      <c r="AX2619" t="str" cm="1">
        <f t="array" ref="AX2619">IFERROR(IF(P2619&lt;&gt;"",P2619,IF(OR($S2619="",$T2619=""),"",IF($T2619&lt;&gt;"",_xlfn._xlws.FILTER(P:P,($BU:$BU=$BU2619)*($I:$I=$I2619)*($T:$T=$T2619)*($S:$S=_xlfn.MINIFS($S:$S,$T:$T,"="&amp;$T2619)),""))))&amp;"",IF(P2619="","",""))&amp;""</f>
        <v/>
      </c>
      <c r="AY2619" t="str" cm="1">
        <f t="array" ref="AY2619">IFERROR(IF(Q2619&lt;&gt;"",Q2619,IF(OR($S2619="",$T2619=""),"",IF($T2619&lt;&gt;"",_xlfn._xlws.FILTER(Q:Q,($BU:$BU=$BU2619)*($I:$I=$I2619)*($T:$T=$T2619)*($S:$S=_xlfn.MINIFS($S:$S,$T:$T,"="&amp;$T2619)),""))))&amp;"",IF(Q2619="","",""))&amp;""</f>
        <v/>
      </c>
      <c r="AZ2619" t="str" cm="1">
        <f t="array" ref="AZ2619">IFERROR(IF(R2619&lt;&gt;"",R2619,IF(OR($S2619="",$T2619=""),"",IF($T2619&lt;&gt;"",_xlfn._xlws.FILTER(R:R,($BU:$BU=$BU2619)*($I:$I=$I2619)*($T:$T=$T2619)*($S:$S=_xlfn.MINIFS($S:$S,$T:$T,"="&amp;$T2619)),""))))&amp;"",IF(R2619="","",""))&amp;""</f>
        <v/>
      </c>
      <c r="BA2619" s="6">
        <f t="shared" si="3731"/>
        <v>225</v>
      </c>
      <c r="BB2619">
        <f t="shared" ref="BB2619:BD2619" si="3797">BB2618</f>
        <v>18987</v>
      </c>
      <c r="BC2619" t="str">
        <f t="shared" si="3797"/>
        <v>Velodrome</v>
      </c>
      <c r="BD2619" t="str">
        <f t="shared" si="3797"/>
        <v>Outlaws</v>
      </c>
      <c r="BE2619" t="s">
        <v>5</v>
      </c>
      <c r="BF2619" t="s">
        <v>236</v>
      </c>
      <c r="BI2619" cm="1">
        <f t="array" ref="BI2619">IFERROR(_xlfn._xlws.FILTER(shifts!A:A,(shifts!B:B=events!AD2619)*(shifts!AG:AG&gt;=events!BK2619)*(shifts!AH:AH&lt;=events!BL2619)),BI2618)</f>
        <v>90</v>
      </c>
      <c r="BJ2619" s="15">
        <f t="shared" si="3733"/>
        <v>0</v>
      </c>
      <c r="BK2619">
        <f t="shared" si="3734"/>
        <v>560</v>
      </c>
      <c r="BL2619">
        <f t="shared" si="3735"/>
        <v>560</v>
      </c>
      <c r="BM2619" s="15">
        <f>SUMIFS(BJ$2:BJ2619,K$2:K2619,"=Intermission")+SUMIFS(BJ$2:BJ2619,K$2:K2619,"=Timeout")</f>
        <v>143</v>
      </c>
      <c r="BN2619">
        <f t="shared" si="3736"/>
        <v>2303</v>
      </c>
      <c r="BO2619" s="19">
        <f t="shared" si="3737"/>
        <v>2823</v>
      </c>
      <c r="BP2619">
        <f t="shared" si="3738"/>
        <v>2818</v>
      </c>
      <c r="BQ2619" s="17">
        <f t="shared" si="3739"/>
        <v>2823</v>
      </c>
      <c r="BR2619" t="str">
        <f t="shared" si="3740"/>
        <v>event_team_player_1</v>
      </c>
      <c r="BS2619">
        <f>COUNTIFS(S$3:S2619,"="&amp;S2619,AI$3:AI2619,"="&amp;AI2619)</f>
        <v>1</v>
      </c>
      <c r="BT2619" t="str">
        <f>IFERROR(VLOOKUP(BB2619&amp;BU2619&amp;X2619,game_rosters!U:W,3,FALSE),"")</f>
        <v>P100004</v>
      </c>
      <c r="BU2619" t="str">
        <f t="shared" si="3741"/>
        <v>Outlaws</v>
      </c>
    </row>
    <row r="2620" spans="1:73" x14ac:dyDescent="0.2">
      <c r="A2620" t="str">
        <f t="shared" si="3716"/>
        <v/>
      </c>
      <c r="I2620" s="44">
        <v>70</v>
      </c>
      <c r="S2620">
        <v>1357</v>
      </c>
      <c r="T2620" t="s">
        <v>756</v>
      </c>
      <c r="X2620">
        <v>70</v>
      </c>
      <c r="AA2620">
        <f t="shared" si="3765"/>
        <v>2357</v>
      </c>
      <c r="AB2620" t="str">
        <f t="shared" si="3766"/>
        <v/>
      </c>
      <c r="AC2620">
        <f t="shared" si="3712"/>
        <v>2357</v>
      </c>
      <c r="AD2620" s="6">
        <v>3</v>
      </c>
      <c r="AE2620" t="s">
        <v>935</v>
      </c>
      <c r="AF2620" t="s">
        <v>922</v>
      </c>
      <c r="AG2620" t="s">
        <v>756</v>
      </c>
      <c r="AH2620" t="s">
        <v>756</v>
      </c>
      <c r="AI2620" t="str">
        <f t="shared" si="3717"/>
        <v>o</v>
      </c>
      <c r="AJ2620" t="str">
        <f t="shared" si="3718"/>
        <v/>
      </c>
      <c r="AK2620" t="str">
        <f t="shared" si="3719"/>
        <v/>
      </c>
      <c r="AL2620" t="str">
        <f t="shared" si="3720"/>
        <v/>
      </c>
      <c r="AM2620" t="str">
        <f t="shared" si="3721"/>
        <v/>
      </c>
      <c r="AN2620" t="str">
        <f t="shared" si="3722"/>
        <v>Away</v>
      </c>
      <c r="AO2620" t="str">
        <f t="shared" si="3723"/>
        <v>a</v>
      </c>
      <c r="AP2620" t="str">
        <f t="shared" si="3724"/>
        <v/>
      </c>
      <c r="AQ2620" t="str">
        <f t="shared" si="3725"/>
        <v/>
      </c>
      <c r="AR2620" t="str">
        <f t="shared" si="3726"/>
        <v>Away</v>
      </c>
      <c r="AS2620" t="str">
        <f t="shared" si="3727"/>
        <v>a</v>
      </c>
      <c r="AT2620" t="str">
        <f t="shared" si="3728"/>
        <v>Defensive</v>
      </c>
      <c r="AU2620" t="str">
        <f t="shared" si="3729"/>
        <v/>
      </c>
      <c r="AV2620" t="str">
        <f t="shared" si="3730"/>
        <v/>
      </c>
      <c r="AW2620" t="str" cm="1">
        <f t="array" ref="AW2620">IFERROR(IF(O2620&lt;&gt;"",O2620,IF(OR($S2620="",$T2620=""),"",IF(O2620&lt;&gt;"",O2620,IF($T2620&lt;&gt;"",_xlfn._xlws.FILTER(O:O,($BU:$BU=$BU2620)*($I:$I=$I2620)*($T:$T=$T2620)*($S:$S=_xlfn.MINIFS($S:$S,$T:$T,"="&amp;$T2620)),"")))))&amp;"",IF(O2620="","",""))&amp;""</f>
        <v/>
      </c>
      <c r="AX2620" t="str" cm="1">
        <f t="array" ref="AX2620">IFERROR(IF(P2620&lt;&gt;"",P2620,IF(OR($S2620="",$T2620=""),"",IF($T2620&lt;&gt;"",_xlfn._xlws.FILTER(P:P,($BU:$BU=$BU2620)*($I:$I=$I2620)*($T:$T=$T2620)*($S:$S=_xlfn.MINIFS($S:$S,$T:$T,"="&amp;$T2620)),""))))&amp;"",IF(P2620="","",""))&amp;""</f>
        <v/>
      </c>
      <c r="AY2620" t="str" cm="1">
        <f t="array" ref="AY2620">IFERROR(IF(Q2620&lt;&gt;"",Q2620,IF(OR($S2620="",$T2620=""),"",IF($T2620&lt;&gt;"",_xlfn._xlws.FILTER(Q:Q,($BU:$BU=$BU2620)*($I:$I=$I2620)*($T:$T=$T2620)*($S:$S=_xlfn.MINIFS($S:$S,$T:$T,"="&amp;$T2620)),""))))&amp;"",IF(Q2620="","",""))&amp;""</f>
        <v/>
      </c>
      <c r="AZ2620" t="str" cm="1">
        <f t="array" ref="AZ2620">IFERROR(IF(R2620&lt;&gt;"",R2620,IF(OR($S2620="",$T2620=""),"",IF($T2620&lt;&gt;"",_xlfn._xlws.FILTER(R:R,($BU:$BU=$BU2620)*($I:$I=$I2620)*($T:$T=$T2620)*($S:$S=_xlfn.MINIFS($S:$S,$T:$T,"="&amp;$T2620)),""))))&amp;"",IF(R2620="","",""))&amp;""</f>
        <v/>
      </c>
      <c r="BA2620" s="6">
        <f t="shared" si="3731"/>
        <v>225</v>
      </c>
      <c r="BB2620">
        <f t="shared" ref="BB2620:BD2620" si="3798">BB2619</f>
        <v>18987</v>
      </c>
      <c r="BC2620" t="str">
        <f t="shared" si="3798"/>
        <v>Velodrome</v>
      </c>
      <c r="BD2620" t="str">
        <f t="shared" si="3798"/>
        <v>Outlaws</v>
      </c>
      <c r="BE2620" t="s">
        <v>5</v>
      </c>
      <c r="BF2620" t="s">
        <v>236</v>
      </c>
      <c r="BI2620" cm="1">
        <f t="array" ref="BI2620">IFERROR(_xlfn._xlws.FILTER(shifts!A:A,(shifts!B:B=events!AD2620)*(shifts!AG:AG&gt;=events!BK2620)*(shifts!AH:AH&lt;=events!BL2620)),BI2619)</f>
        <v>90</v>
      </c>
      <c r="BJ2620" s="15">
        <f t="shared" si="3733"/>
        <v>0</v>
      </c>
      <c r="BK2620">
        <f t="shared" si="3734"/>
        <v>560</v>
      </c>
      <c r="BL2620">
        <f t="shared" si="3735"/>
        <v>560</v>
      </c>
      <c r="BM2620" s="15">
        <f>SUMIFS(BJ$2:BJ2620,K$2:K2620,"=Intermission")+SUMIFS(BJ$2:BJ2620,K$2:K2620,"=Timeout")</f>
        <v>143</v>
      </c>
      <c r="BN2620">
        <f t="shared" si="3736"/>
        <v>2303</v>
      </c>
      <c r="BO2620" s="19">
        <f t="shared" si="3737"/>
        <v>2823</v>
      </c>
      <c r="BP2620">
        <f t="shared" si="3738"/>
        <v>2818</v>
      </c>
      <c r="BQ2620" s="17">
        <f t="shared" si="3739"/>
        <v>2823</v>
      </c>
      <c r="BR2620" t="str">
        <f t="shared" si="3740"/>
        <v>opp_team_player_1</v>
      </c>
      <c r="BS2620">
        <f>COUNTIFS(S$3:S2620,"="&amp;S2620,AI$3:AI2620,"="&amp;AI2620)</f>
        <v>1</v>
      </c>
      <c r="BT2620" t="str">
        <f>IFERROR(VLOOKUP(BB2620&amp;BU2620&amp;X2620,game_rosters!U:W,3,FALSE),"")</f>
        <v>P100001</v>
      </c>
      <c r="BU2620" t="str">
        <f t="shared" si="3741"/>
        <v>Velodrome</v>
      </c>
    </row>
    <row r="2621" spans="1:73" x14ac:dyDescent="0.2">
      <c r="A2621">
        <f t="shared" si="3716"/>
        <v>1</v>
      </c>
      <c r="I2621" s="44">
        <v>25</v>
      </c>
      <c r="K2621" t="s">
        <v>13</v>
      </c>
      <c r="L2621" t="s">
        <v>587</v>
      </c>
      <c r="N2621" t="s">
        <v>595</v>
      </c>
      <c r="O2621" t="s">
        <v>948</v>
      </c>
      <c r="Q2621" t="s">
        <v>595</v>
      </c>
      <c r="R2621" s="51">
        <v>1</v>
      </c>
      <c r="S2621">
        <v>1358</v>
      </c>
      <c r="T2621" t="s">
        <v>756</v>
      </c>
      <c r="W2621" t="s">
        <v>731</v>
      </c>
      <c r="X2621">
        <v>25</v>
      </c>
      <c r="Z2621">
        <v>1</v>
      </c>
      <c r="AA2621">
        <f t="shared" si="3765"/>
        <v>2358</v>
      </c>
      <c r="AB2621" t="str">
        <f t="shared" si="3766"/>
        <v/>
      </c>
      <c r="AC2621">
        <f t="shared" si="3712"/>
        <v>2358</v>
      </c>
      <c r="AD2621" s="6">
        <v>3</v>
      </c>
      <c r="AE2621" t="s">
        <v>935</v>
      </c>
      <c r="AF2621" t="s">
        <v>413</v>
      </c>
      <c r="AG2621" t="s">
        <v>936</v>
      </c>
      <c r="AH2621" t="s">
        <v>753</v>
      </c>
      <c r="AI2621" t="str">
        <f t="shared" si="3717"/>
        <v>e</v>
      </c>
      <c r="AJ2621" t="str">
        <f t="shared" si="3718"/>
        <v/>
      </c>
      <c r="AK2621" t="str">
        <f t="shared" si="3719"/>
        <v/>
      </c>
      <c r="AL2621" t="str">
        <f t="shared" si="3720"/>
        <v/>
      </c>
      <c r="AM2621" t="str">
        <f t="shared" si="3721"/>
        <v/>
      </c>
      <c r="AN2621" t="str">
        <f t="shared" si="3722"/>
        <v>Away</v>
      </c>
      <c r="AO2621" t="str">
        <f t="shared" si="3723"/>
        <v>a</v>
      </c>
      <c r="AP2621" t="str">
        <f t="shared" si="3724"/>
        <v/>
      </c>
      <c r="AQ2621" t="str">
        <f t="shared" si="3725"/>
        <v/>
      </c>
      <c r="AR2621" t="str">
        <f t="shared" si="3726"/>
        <v>Away</v>
      </c>
      <c r="AS2621" t="str">
        <f t="shared" si="3727"/>
        <v>a</v>
      </c>
      <c r="AT2621" t="str">
        <f t="shared" si="3728"/>
        <v>Offensive</v>
      </c>
      <c r="AU2621" t="str">
        <f t="shared" si="3729"/>
        <v/>
      </c>
      <c r="AV2621" t="str">
        <f t="shared" si="3730"/>
        <v/>
      </c>
      <c r="AW2621" t="str" cm="1">
        <f t="array" ref="AW2621">IFERROR(IF(O2621&lt;&gt;"",O2621,IF(OR($S2621="",$T2621=""),"",IF(O2621&lt;&gt;"",O2621,IF($T2621&lt;&gt;"",_xlfn._xlws.FILTER(O:O,($BU:$BU=$BU2621)*($I:$I=$I2621)*($T:$T=$T2621)*($S:$S=_xlfn.MINIFS($S:$S,$T:$T,"="&amp;$T2621)),"")))))&amp;"",IF(O2621="","",""))&amp;""</f>
        <v>OffensivePlay_Zone-PuckRecoveryFaceoff</v>
      </c>
      <c r="AX2621" t="str" cm="1">
        <f t="array" ref="AX2621">IFERROR(IF(P2621&lt;&gt;"",P2621,IF(OR($S2621="",$T2621=""),"",IF($T2621&lt;&gt;"",_xlfn._xlws.FILTER(P:P,($BU:$BU=$BU2621)*($I:$I=$I2621)*($T:$T=$T2621)*($S:$S=_xlfn.MINIFS($S:$S,$T:$T,"="&amp;$T2621)),""))))&amp;"",IF(P2621="","",""))&amp;""</f>
        <v/>
      </c>
      <c r="AY2621" t="str" cm="1">
        <f t="array" ref="AY2621">IFERROR(IF(Q2621&lt;&gt;"",Q2621,IF(OR($S2621="",$T2621=""),"",IF($T2621&lt;&gt;"",_xlfn._xlws.FILTER(Q:Q,($BU:$BU=$BU2621)*($I:$I=$I2621)*($T:$T=$T2621)*($S:$S=_xlfn.MINIFS($S:$S,$T:$T,"="&amp;$T2621)),""))))&amp;"",IF(Q2621="","",""))&amp;""</f>
        <v>s</v>
      </c>
      <c r="AZ2621" t="str" cm="1">
        <f t="array" ref="AZ2621">IFERROR(IF(R2621&lt;&gt;"",R2621,IF(OR($S2621="",$T2621=""),"",IF($T2621&lt;&gt;"",_xlfn._xlws.FILTER(R:R,($BU:$BU=$BU2621)*($I:$I=$I2621)*($T:$T=$T2621)*($S:$S=_xlfn.MINIFS($S:$S,$T:$T,"="&amp;$T2621)),""))))&amp;"",IF(R2621="","",""))&amp;""</f>
        <v>1</v>
      </c>
      <c r="BA2621" s="6">
        <f t="shared" si="3731"/>
        <v>225</v>
      </c>
      <c r="BB2621">
        <f t="shared" ref="BB2621:BD2621" si="3799">BB2620</f>
        <v>18987</v>
      </c>
      <c r="BC2621" t="str">
        <f t="shared" si="3799"/>
        <v>Velodrome</v>
      </c>
      <c r="BD2621" t="str">
        <f t="shared" si="3799"/>
        <v>Outlaws</v>
      </c>
      <c r="BE2621" t="s">
        <v>13</v>
      </c>
      <c r="BF2621" t="s">
        <v>587</v>
      </c>
      <c r="BI2621" cm="1">
        <f t="array" ref="BI2621">IFERROR(_xlfn._xlws.FILTER(shifts!A:A,(shifts!B:B=events!AD2621)*(shifts!AG:AG&gt;=events!BK2621)*(shifts!AH:AH&lt;=events!BL2621)),BI2620)</f>
        <v>90</v>
      </c>
      <c r="BJ2621" s="15">
        <f t="shared" si="3733"/>
        <v>5</v>
      </c>
      <c r="BK2621">
        <f t="shared" si="3734"/>
        <v>540</v>
      </c>
      <c r="BL2621">
        <f t="shared" si="3735"/>
        <v>535</v>
      </c>
      <c r="BM2621" s="15">
        <f>SUMIFS(BJ$2:BJ2621,K$2:K2621,"=Intermission")+SUMIFS(BJ$2:BJ2621,K$2:K2621,"=Timeout")</f>
        <v>143</v>
      </c>
      <c r="BN2621">
        <f t="shared" si="3736"/>
        <v>2303</v>
      </c>
      <c r="BO2621" s="19">
        <f t="shared" si="3737"/>
        <v>2843</v>
      </c>
      <c r="BP2621">
        <f t="shared" si="3738"/>
        <v>2838</v>
      </c>
      <c r="BQ2621" s="17">
        <f t="shared" si="3739"/>
        <v>2848</v>
      </c>
      <c r="BR2621" t="str">
        <f t="shared" si="3740"/>
        <v>event_team_player_1</v>
      </c>
      <c r="BS2621">
        <f>COUNTIFS(S$3:S2621,"="&amp;S2621,AI$3:AI2621,"="&amp;AI2621)</f>
        <v>1</v>
      </c>
      <c r="BT2621" t="str">
        <f>IFERROR(VLOOKUP(BB2621&amp;BU2621&amp;X2621,game_rosters!U:W,3,FALSE),"")</f>
        <v>P100170</v>
      </c>
      <c r="BU2621" t="str">
        <f t="shared" si="3741"/>
        <v>Outlaws</v>
      </c>
    </row>
    <row r="2622" spans="1:73" x14ac:dyDescent="0.2">
      <c r="A2622" t="str">
        <f t="shared" si="3716"/>
        <v/>
      </c>
      <c r="I2622" s="44">
        <v>70</v>
      </c>
      <c r="R2622" s="51">
        <v>1</v>
      </c>
      <c r="S2622">
        <v>1358</v>
      </c>
      <c r="T2622" t="s">
        <v>756</v>
      </c>
      <c r="X2622">
        <v>70</v>
      </c>
      <c r="AA2622">
        <f t="shared" si="3765"/>
        <v>2358</v>
      </c>
      <c r="AB2622" t="str">
        <f t="shared" si="3766"/>
        <v/>
      </c>
      <c r="AC2622">
        <f t="shared" si="3712"/>
        <v>2358</v>
      </c>
      <c r="AD2622" s="6">
        <v>3</v>
      </c>
      <c r="AE2622" t="s">
        <v>935</v>
      </c>
      <c r="AF2622" t="s">
        <v>413</v>
      </c>
      <c r="AG2622" t="s">
        <v>936</v>
      </c>
      <c r="AH2622" t="s">
        <v>753</v>
      </c>
      <c r="AI2622" t="str">
        <f t="shared" si="3717"/>
        <v>o</v>
      </c>
      <c r="AJ2622" t="str">
        <f t="shared" si="3718"/>
        <v/>
      </c>
      <c r="AK2622" t="str">
        <f t="shared" si="3719"/>
        <v/>
      </c>
      <c r="AL2622" t="str">
        <f t="shared" si="3720"/>
        <v/>
      </c>
      <c r="AM2622" t="str">
        <f t="shared" si="3721"/>
        <v/>
      </c>
      <c r="AN2622" t="str">
        <f t="shared" si="3722"/>
        <v>Away</v>
      </c>
      <c r="AO2622" t="str">
        <f t="shared" si="3723"/>
        <v>a</v>
      </c>
      <c r="AP2622" t="str">
        <f t="shared" si="3724"/>
        <v/>
      </c>
      <c r="AQ2622" t="str">
        <f t="shared" si="3725"/>
        <v/>
      </c>
      <c r="AR2622" t="str">
        <f t="shared" si="3726"/>
        <v>Away</v>
      </c>
      <c r="AS2622" t="str">
        <f t="shared" si="3727"/>
        <v>a</v>
      </c>
      <c r="AT2622" t="str">
        <f t="shared" si="3728"/>
        <v>Defensive</v>
      </c>
      <c r="AU2622" t="str">
        <f t="shared" si="3729"/>
        <v/>
      </c>
      <c r="AV2622" t="str">
        <f t="shared" si="3730"/>
        <v/>
      </c>
      <c r="AW2622" t="str" cm="1">
        <f t="array" ref="AW2622">IFERROR(IF(O2622&lt;&gt;"",O2622,IF(OR($S2622="",$T2622=""),"",IF(O2622&lt;&gt;"",O2622,IF($T2622&lt;&gt;"",_xlfn._xlws.FILTER(O:O,($BU:$BU=$BU2622)*($I:$I=$I2622)*($T:$T=$T2622)*($S:$S=_xlfn.MINIFS($S:$S,$T:$T,"="&amp;$T2622)),"")))))&amp;"",IF(O2622="","",""))&amp;""</f>
        <v/>
      </c>
      <c r="AX2622" t="str" cm="1">
        <f t="array" ref="AX2622">IFERROR(IF(P2622&lt;&gt;"",P2622,IF(OR($S2622="",$T2622=""),"",IF($T2622&lt;&gt;"",_xlfn._xlws.FILTER(P:P,($BU:$BU=$BU2622)*($I:$I=$I2622)*($T:$T=$T2622)*($S:$S=_xlfn.MINIFS($S:$S,$T:$T,"="&amp;$T2622)),""))))&amp;"",IF(P2622="","",""))&amp;""</f>
        <v/>
      </c>
      <c r="AY2622" t="str" cm="1">
        <f t="array" ref="AY2622">IFERROR(IF(Q2622&lt;&gt;"",Q2622,IF(OR($S2622="",$T2622=""),"",IF($T2622&lt;&gt;"",_xlfn._xlws.FILTER(Q:Q,($BU:$BU=$BU2622)*($I:$I=$I2622)*($T:$T=$T2622)*($S:$S=_xlfn.MINIFS($S:$S,$T:$T,"="&amp;$T2622)),""))))&amp;"",IF(Q2622="","",""))&amp;""</f>
        <v/>
      </c>
      <c r="AZ2622" t="str" cm="1">
        <f t="array" ref="AZ2622">IFERROR(IF(R2622&lt;&gt;"",R2622,IF(OR($S2622="",$T2622=""),"",IF($T2622&lt;&gt;"",_xlfn._xlws.FILTER(R:R,($BU:$BU=$BU2622)*($I:$I=$I2622)*($T:$T=$T2622)*($S:$S=_xlfn.MINIFS($S:$S,$T:$T,"="&amp;$T2622)),""))))&amp;"",IF(R2622="","",""))&amp;""</f>
        <v>1</v>
      </c>
      <c r="BA2622" s="6">
        <f t="shared" si="3731"/>
        <v>225</v>
      </c>
      <c r="BB2622">
        <f t="shared" ref="BB2622:BD2622" si="3800">BB2621</f>
        <v>18987</v>
      </c>
      <c r="BC2622" t="str">
        <f t="shared" si="3800"/>
        <v>Velodrome</v>
      </c>
      <c r="BD2622" t="str">
        <f t="shared" si="3800"/>
        <v>Outlaws</v>
      </c>
      <c r="BE2622" t="s">
        <v>13</v>
      </c>
      <c r="BF2622" t="s">
        <v>587</v>
      </c>
      <c r="BI2622" cm="1">
        <f t="array" ref="BI2622">IFERROR(_xlfn._xlws.FILTER(shifts!A:A,(shifts!B:B=events!AD2622)*(shifts!AG:AG&gt;=events!BK2622)*(shifts!AH:AH&lt;=events!BL2622)),BI2621)</f>
        <v>90</v>
      </c>
      <c r="BJ2622" s="15">
        <f t="shared" si="3733"/>
        <v>5</v>
      </c>
      <c r="BK2622">
        <f t="shared" si="3734"/>
        <v>540</v>
      </c>
      <c r="BL2622">
        <f t="shared" si="3735"/>
        <v>535</v>
      </c>
      <c r="BM2622" s="15">
        <f>SUMIFS(BJ$2:BJ2622,K$2:K2622,"=Intermission")+SUMIFS(BJ$2:BJ2622,K$2:K2622,"=Timeout")</f>
        <v>143</v>
      </c>
      <c r="BN2622">
        <f t="shared" si="3736"/>
        <v>2303</v>
      </c>
      <c r="BO2622" s="19">
        <f t="shared" si="3737"/>
        <v>2843</v>
      </c>
      <c r="BP2622">
        <f t="shared" si="3738"/>
        <v>2838</v>
      </c>
      <c r="BQ2622" s="17">
        <f t="shared" si="3739"/>
        <v>2848</v>
      </c>
      <c r="BR2622" t="str">
        <f t="shared" si="3740"/>
        <v>opp_team_player_1</v>
      </c>
      <c r="BS2622">
        <f>COUNTIFS(S$3:S2622,"="&amp;S2622,AI$3:AI2622,"="&amp;AI2622)</f>
        <v>1</v>
      </c>
      <c r="BT2622" t="str">
        <f>IFERROR(VLOOKUP(BB2622&amp;BU2622&amp;X2622,game_rosters!U:W,3,FALSE),"")</f>
        <v>P100001</v>
      </c>
      <c r="BU2622" t="str">
        <f t="shared" si="3741"/>
        <v>Velodrome</v>
      </c>
    </row>
    <row r="2623" spans="1:73" x14ac:dyDescent="0.2">
      <c r="A2623">
        <f t="shared" si="3716"/>
        <v>1</v>
      </c>
      <c r="I2623" s="44">
        <v>25</v>
      </c>
      <c r="K2623" t="s">
        <v>238</v>
      </c>
      <c r="L2623" t="s">
        <v>174</v>
      </c>
      <c r="M2623" t="s">
        <v>85</v>
      </c>
      <c r="N2623" t="s">
        <v>594</v>
      </c>
      <c r="R2623" s="51">
        <v>1</v>
      </c>
      <c r="S2623">
        <v>1359</v>
      </c>
      <c r="T2623" t="s">
        <v>756</v>
      </c>
      <c r="W2623" t="s">
        <v>731</v>
      </c>
      <c r="X2623">
        <v>25</v>
      </c>
      <c r="Z2623">
        <v>1</v>
      </c>
      <c r="AA2623">
        <f t="shared" si="3765"/>
        <v>2359</v>
      </c>
      <c r="AB2623" t="str">
        <f t="shared" si="3766"/>
        <v/>
      </c>
      <c r="AC2623">
        <f t="shared" si="3712"/>
        <v>2359</v>
      </c>
      <c r="AD2623" s="6">
        <v>3</v>
      </c>
      <c r="AE2623" t="s">
        <v>936</v>
      </c>
      <c r="AF2623" t="s">
        <v>753</v>
      </c>
      <c r="AG2623" t="s">
        <v>936</v>
      </c>
      <c r="AH2623" t="s">
        <v>918</v>
      </c>
      <c r="AI2623" t="str">
        <f t="shared" si="3717"/>
        <v>e</v>
      </c>
      <c r="AJ2623" t="str">
        <f t="shared" si="3718"/>
        <v/>
      </c>
      <c r="AK2623" t="str">
        <f t="shared" si="3719"/>
        <v/>
      </c>
      <c r="AL2623" t="str">
        <f t="shared" si="3720"/>
        <v/>
      </c>
      <c r="AM2623" t="str">
        <f t="shared" si="3721"/>
        <v/>
      </c>
      <c r="AN2623" t="str">
        <f t="shared" si="3722"/>
        <v>Away</v>
      </c>
      <c r="AO2623" t="str">
        <f t="shared" si="3723"/>
        <v>a</v>
      </c>
      <c r="AP2623" t="str">
        <f t="shared" si="3724"/>
        <v/>
      </c>
      <c r="AQ2623" t="str">
        <f t="shared" si="3725"/>
        <v/>
      </c>
      <c r="AR2623" t="str">
        <f t="shared" si="3726"/>
        <v>Away</v>
      </c>
      <c r="AS2623" t="str">
        <f t="shared" si="3727"/>
        <v>a</v>
      </c>
      <c r="AT2623" t="str">
        <f t="shared" si="3728"/>
        <v>Offensive</v>
      </c>
      <c r="AU2623" t="str">
        <f t="shared" si="3729"/>
        <v/>
      </c>
      <c r="AV2623" t="str">
        <f t="shared" si="3730"/>
        <v/>
      </c>
      <c r="AW2623" t="str" cm="1">
        <f t="array" ref="AW2623">IFERROR(IF(O2623&lt;&gt;"",O2623,IF(OR($S2623="",$T2623=""),"",IF(O2623&lt;&gt;"",O2623,IF($T2623&lt;&gt;"",_xlfn._xlws.FILTER(O:O,($BU:$BU=$BU2623)*($I:$I=$I2623)*($T:$T=$T2623)*($S:$S=_xlfn.MINIFS($S:$S,$T:$T,"="&amp;$T2623)),"")))))&amp;"",IF(O2623="","",""))&amp;""</f>
        <v/>
      </c>
      <c r="AX2623" t="str" cm="1">
        <f t="array" ref="AX2623">IFERROR(IF(P2623&lt;&gt;"",P2623,IF(OR($S2623="",$T2623=""),"",IF($T2623&lt;&gt;"",_xlfn._xlws.FILTER(P:P,($BU:$BU=$BU2623)*($I:$I=$I2623)*($T:$T=$T2623)*($S:$S=_xlfn.MINIFS($S:$S,$T:$T,"="&amp;$T2623)),""))))&amp;"",IF(P2623="","",""))&amp;""</f>
        <v/>
      </c>
      <c r="AY2623" t="str" cm="1">
        <f t="array" ref="AY2623">IFERROR(IF(Q2623&lt;&gt;"",Q2623,IF(OR($S2623="",$T2623=""),"",IF($T2623&lt;&gt;"",_xlfn._xlws.FILTER(Q:Q,($BU:$BU=$BU2623)*($I:$I=$I2623)*($T:$T=$T2623)*($S:$S=_xlfn.MINIFS($S:$S,$T:$T,"="&amp;$T2623)),""))))&amp;"",IF(Q2623="","",""))&amp;""</f>
        <v/>
      </c>
      <c r="AZ2623" t="str" cm="1">
        <f t="array" ref="AZ2623">IFERROR(IF(R2623&lt;&gt;"",R2623,IF(OR($S2623="",$T2623=""),"",IF($T2623&lt;&gt;"",_xlfn._xlws.FILTER(R:R,($BU:$BU=$BU2623)*($I:$I=$I2623)*($T:$T=$T2623)*($S:$S=_xlfn.MINIFS($S:$S,$T:$T,"="&amp;$T2623)),""))))&amp;"",IF(R2623="","",""))&amp;""</f>
        <v>1</v>
      </c>
      <c r="BA2623" s="6">
        <f t="shared" si="3731"/>
        <v>226</v>
      </c>
      <c r="BB2623">
        <f t="shared" ref="BB2623:BD2623" si="3801">BB2622</f>
        <v>18987</v>
      </c>
      <c r="BC2623" t="str">
        <f t="shared" si="3801"/>
        <v>Velodrome</v>
      </c>
      <c r="BD2623" t="str">
        <f t="shared" si="3801"/>
        <v>Outlaws</v>
      </c>
      <c r="BE2623" t="s">
        <v>238</v>
      </c>
      <c r="BF2623" t="s">
        <v>174</v>
      </c>
      <c r="BI2623" cm="1">
        <f t="array" ref="BI2623">IFERROR(_xlfn._xlws.FILTER(shifts!A:A,(shifts!B:B=events!AD2623)*(shifts!AG:AG&gt;=events!BK2623)*(shifts!AH:AH&lt;=events!BL2623)),BI2622)</f>
        <v>90</v>
      </c>
      <c r="BJ2623" s="15">
        <f t="shared" si="3733"/>
        <v>2</v>
      </c>
      <c r="BK2623">
        <f t="shared" si="3734"/>
        <v>535</v>
      </c>
      <c r="BL2623">
        <f t="shared" si="3735"/>
        <v>533</v>
      </c>
      <c r="BM2623" s="15">
        <f>SUMIFS(BJ$2:BJ2623,K$2:K2623,"=Intermission")+SUMIFS(BJ$2:BJ2623,K$2:K2623,"=Timeout")</f>
        <v>143</v>
      </c>
      <c r="BN2623">
        <f t="shared" si="3736"/>
        <v>2303</v>
      </c>
      <c r="BO2623" s="19">
        <f t="shared" si="3737"/>
        <v>2848</v>
      </c>
      <c r="BP2623">
        <f t="shared" si="3738"/>
        <v>2843</v>
      </c>
      <c r="BQ2623" s="17">
        <f t="shared" si="3739"/>
        <v>2850</v>
      </c>
      <c r="BR2623" t="str">
        <f t="shared" si="3740"/>
        <v>event_team_player_1</v>
      </c>
      <c r="BS2623">
        <f>COUNTIFS(S$3:S2623,"="&amp;S2623,AI$3:AI2623,"="&amp;AI2623)</f>
        <v>1</v>
      </c>
      <c r="BT2623" t="str">
        <f>IFERROR(VLOOKUP(BB2623&amp;BU2623&amp;X2623,game_rosters!U:W,3,FALSE),"")</f>
        <v>P100170</v>
      </c>
      <c r="BU2623" t="str">
        <f t="shared" si="3741"/>
        <v>Outlaws</v>
      </c>
    </row>
    <row r="2624" spans="1:73" x14ac:dyDescent="0.2">
      <c r="A2624" t="str">
        <f t="shared" si="3716"/>
        <v/>
      </c>
      <c r="I2624" s="44">
        <v>12</v>
      </c>
      <c r="S2624">
        <v>1359</v>
      </c>
      <c r="T2624" t="s">
        <v>756</v>
      </c>
      <c r="X2624">
        <v>12</v>
      </c>
      <c r="Z2624">
        <v>1</v>
      </c>
      <c r="AA2624">
        <f t="shared" si="3765"/>
        <v>2359</v>
      </c>
      <c r="AB2624" t="str">
        <f t="shared" si="3766"/>
        <v/>
      </c>
      <c r="AC2624">
        <f t="shared" si="3712"/>
        <v>2359</v>
      </c>
      <c r="AD2624" s="6">
        <v>3</v>
      </c>
      <c r="AE2624" t="s">
        <v>936</v>
      </c>
      <c r="AF2624" t="s">
        <v>753</v>
      </c>
      <c r="AG2624" t="s">
        <v>936</v>
      </c>
      <c r="AH2624" t="s">
        <v>918</v>
      </c>
      <c r="AI2624" t="str">
        <f t="shared" si="3717"/>
        <v>e</v>
      </c>
      <c r="AJ2624" t="str">
        <f t="shared" si="3718"/>
        <v/>
      </c>
      <c r="AK2624" t="str">
        <f t="shared" si="3719"/>
        <v/>
      </c>
      <c r="AL2624" t="str">
        <f t="shared" si="3720"/>
        <v/>
      </c>
      <c r="AM2624" t="str">
        <f t="shared" si="3721"/>
        <v/>
      </c>
      <c r="AN2624" t="str">
        <f t="shared" si="3722"/>
        <v>Away</v>
      </c>
      <c r="AO2624" t="str">
        <f t="shared" si="3723"/>
        <v>a</v>
      </c>
      <c r="AP2624" t="str">
        <f t="shared" si="3724"/>
        <v/>
      </c>
      <c r="AQ2624" t="str">
        <f t="shared" si="3725"/>
        <v/>
      </c>
      <c r="AR2624" t="str">
        <f t="shared" si="3726"/>
        <v>Away</v>
      </c>
      <c r="AS2624" t="str">
        <f t="shared" si="3727"/>
        <v>a</v>
      </c>
      <c r="AT2624" t="str">
        <f t="shared" si="3728"/>
        <v>Offensive</v>
      </c>
      <c r="AU2624" t="str">
        <f t="shared" si="3729"/>
        <v/>
      </c>
      <c r="AV2624" t="str">
        <f t="shared" si="3730"/>
        <v/>
      </c>
      <c r="AW2624" t="str" cm="1">
        <f t="array" ref="AW2624">IFERROR(IF(O2624&lt;&gt;"",O2624,IF(OR($S2624="",$T2624=""),"",IF(O2624&lt;&gt;"",O2624,IF($T2624&lt;&gt;"",_xlfn._xlws.FILTER(O:O,($BU:$BU=$BU2624)*($I:$I=$I2624)*($T:$T=$T2624)*($S:$S=_xlfn.MINIFS($S:$S,$T:$T,"="&amp;$T2624)),"")))))&amp;"",IF(O2624="","",""))&amp;""</f>
        <v/>
      </c>
      <c r="AX2624" t="str" cm="1">
        <f t="array" ref="AX2624">IFERROR(IF(P2624&lt;&gt;"",P2624,IF(OR($S2624="",$T2624=""),"",IF($T2624&lt;&gt;"",_xlfn._xlws.FILTER(P:P,($BU:$BU=$BU2624)*($I:$I=$I2624)*($T:$T=$T2624)*($S:$S=_xlfn.MINIFS($S:$S,$T:$T,"="&amp;$T2624)),""))))&amp;"",IF(P2624="","",""))&amp;""</f>
        <v/>
      </c>
      <c r="AY2624" t="str" cm="1">
        <f t="array" ref="AY2624">IFERROR(IF(Q2624&lt;&gt;"",Q2624,IF(OR($S2624="",$T2624=""),"",IF($T2624&lt;&gt;"",_xlfn._xlws.FILTER(Q:Q,($BU:$BU=$BU2624)*($I:$I=$I2624)*($T:$T=$T2624)*($S:$S=_xlfn.MINIFS($S:$S,$T:$T,"="&amp;$T2624)),""))))&amp;"",IF(Q2624="","",""))&amp;""</f>
        <v/>
      </c>
      <c r="AZ2624" t="str" cm="1">
        <f t="array" ref="AZ2624">IFERROR(IF(R2624&lt;&gt;"",R2624,IF(OR($S2624="",$T2624=""),"",IF($T2624&lt;&gt;"",_xlfn._xlws.FILTER(R:R,($BU:$BU=$BU2624)*($I:$I=$I2624)*($T:$T=$T2624)*($S:$S=_xlfn.MINIFS($S:$S,$T:$T,"="&amp;$T2624)),""))))&amp;"",IF(R2624="","",""))&amp;""</f>
        <v/>
      </c>
      <c r="BA2624" s="6">
        <f t="shared" si="3731"/>
        <v>226</v>
      </c>
      <c r="BB2624">
        <f t="shared" ref="BB2624:BD2624" si="3802">BB2623</f>
        <v>18987</v>
      </c>
      <c r="BC2624" t="str">
        <f t="shared" si="3802"/>
        <v>Velodrome</v>
      </c>
      <c r="BD2624" t="str">
        <f t="shared" si="3802"/>
        <v>Outlaws</v>
      </c>
      <c r="BE2624" t="s">
        <v>238</v>
      </c>
      <c r="BF2624" t="s">
        <v>174</v>
      </c>
      <c r="BI2624" cm="1">
        <f t="array" ref="BI2624">IFERROR(_xlfn._xlws.FILTER(shifts!A:A,(shifts!B:B=events!AD2624)*(shifts!AG:AG&gt;=events!BK2624)*(shifts!AH:AH&lt;=events!BL2624)),BI2623)</f>
        <v>90</v>
      </c>
      <c r="BJ2624" s="15">
        <f t="shared" si="3733"/>
        <v>2</v>
      </c>
      <c r="BK2624">
        <f t="shared" si="3734"/>
        <v>535</v>
      </c>
      <c r="BL2624">
        <f t="shared" si="3735"/>
        <v>533</v>
      </c>
      <c r="BM2624" s="15">
        <f>SUMIFS(BJ$2:BJ2624,K$2:K2624,"=Intermission")+SUMIFS(BJ$2:BJ2624,K$2:K2624,"=Timeout")</f>
        <v>143</v>
      </c>
      <c r="BN2624">
        <f t="shared" si="3736"/>
        <v>2303</v>
      </c>
      <c r="BO2624" s="19">
        <f t="shared" si="3737"/>
        <v>2848</v>
      </c>
      <c r="BP2624">
        <f t="shared" si="3738"/>
        <v>2843</v>
      </c>
      <c r="BQ2624" s="17">
        <f t="shared" si="3739"/>
        <v>2850</v>
      </c>
      <c r="BR2624" t="str">
        <f t="shared" si="3740"/>
        <v>event_team_player_2</v>
      </c>
      <c r="BS2624">
        <f>COUNTIFS(S$3:S2624,"="&amp;S2624,AI$3:AI2624,"="&amp;AI2624)</f>
        <v>2</v>
      </c>
      <c r="BT2624" t="str">
        <f>IFERROR(VLOOKUP(BB2624&amp;BU2624&amp;X2624,game_rosters!U:W,3,FALSE),"")</f>
        <v>P100214</v>
      </c>
      <c r="BU2624" t="str">
        <f t="shared" si="3741"/>
        <v>Outlaws</v>
      </c>
    </row>
    <row r="2625" spans="1:73" x14ac:dyDescent="0.2">
      <c r="A2625" t="str">
        <f t="shared" si="3716"/>
        <v/>
      </c>
      <c r="I2625" s="44">
        <v>70</v>
      </c>
      <c r="R2625" s="51">
        <v>1</v>
      </c>
      <c r="S2625">
        <v>1359</v>
      </c>
      <c r="T2625" t="s">
        <v>756</v>
      </c>
      <c r="X2625">
        <v>70</v>
      </c>
      <c r="AA2625">
        <f t="shared" si="3765"/>
        <v>2359</v>
      </c>
      <c r="AB2625" t="str">
        <f t="shared" si="3766"/>
        <v/>
      </c>
      <c r="AC2625">
        <f t="shared" si="3712"/>
        <v>2359</v>
      </c>
      <c r="AD2625" s="6">
        <v>3</v>
      </c>
      <c r="AE2625" t="s">
        <v>936</v>
      </c>
      <c r="AF2625" t="s">
        <v>753</v>
      </c>
      <c r="AG2625" t="s">
        <v>936</v>
      </c>
      <c r="AH2625" t="s">
        <v>918</v>
      </c>
      <c r="AI2625" t="str">
        <f t="shared" si="3717"/>
        <v>o</v>
      </c>
      <c r="AJ2625" t="str">
        <f t="shared" si="3718"/>
        <v/>
      </c>
      <c r="AK2625" t="str">
        <f t="shared" si="3719"/>
        <v/>
      </c>
      <c r="AL2625" t="str">
        <f t="shared" si="3720"/>
        <v/>
      </c>
      <c r="AM2625" t="str">
        <f t="shared" si="3721"/>
        <v/>
      </c>
      <c r="AN2625" t="str">
        <f t="shared" si="3722"/>
        <v>Away</v>
      </c>
      <c r="AO2625" t="str">
        <f t="shared" si="3723"/>
        <v>a</v>
      </c>
      <c r="AP2625" t="str">
        <f t="shared" si="3724"/>
        <v/>
      </c>
      <c r="AQ2625" t="str">
        <f t="shared" si="3725"/>
        <v/>
      </c>
      <c r="AR2625" t="str">
        <f t="shared" si="3726"/>
        <v>Away</v>
      </c>
      <c r="AS2625" t="str">
        <f t="shared" si="3727"/>
        <v>a</v>
      </c>
      <c r="AT2625" t="str">
        <f t="shared" si="3728"/>
        <v>Defensive</v>
      </c>
      <c r="AU2625" t="str">
        <f t="shared" si="3729"/>
        <v/>
      </c>
      <c r="AV2625" t="str">
        <f t="shared" si="3730"/>
        <v/>
      </c>
      <c r="AW2625" t="str" cm="1">
        <f t="array" ref="AW2625">IFERROR(IF(O2625&lt;&gt;"",O2625,IF(OR($S2625="",$T2625=""),"",IF(O2625&lt;&gt;"",O2625,IF($T2625&lt;&gt;"",_xlfn._xlws.FILTER(O:O,($BU:$BU=$BU2625)*($I:$I=$I2625)*($T:$T=$T2625)*($S:$S=_xlfn.MINIFS($S:$S,$T:$T,"="&amp;$T2625)),"")))))&amp;"",IF(O2625="","",""))&amp;""</f>
        <v/>
      </c>
      <c r="AX2625" t="str" cm="1">
        <f t="array" ref="AX2625">IFERROR(IF(P2625&lt;&gt;"",P2625,IF(OR($S2625="",$T2625=""),"",IF($T2625&lt;&gt;"",_xlfn._xlws.FILTER(P:P,($BU:$BU=$BU2625)*($I:$I=$I2625)*($T:$T=$T2625)*($S:$S=_xlfn.MINIFS($S:$S,$T:$T,"="&amp;$T2625)),""))))&amp;"",IF(P2625="","",""))&amp;""</f>
        <v/>
      </c>
      <c r="AY2625" t="str" cm="1">
        <f t="array" ref="AY2625">IFERROR(IF(Q2625&lt;&gt;"",Q2625,IF(OR($S2625="",$T2625=""),"",IF($T2625&lt;&gt;"",_xlfn._xlws.FILTER(Q:Q,($BU:$BU=$BU2625)*($I:$I=$I2625)*($T:$T=$T2625)*($S:$S=_xlfn.MINIFS($S:$S,$T:$T,"="&amp;$T2625)),""))))&amp;"",IF(Q2625="","",""))&amp;""</f>
        <v/>
      </c>
      <c r="AZ2625" t="str" cm="1">
        <f t="array" ref="AZ2625">IFERROR(IF(R2625&lt;&gt;"",R2625,IF(OR($S2625="",$T2625=""),"",IF($T2625&lt;&gt;"",_xlfn._xlws.FILTER(R:R,($BU:$BU=$BU2625)*($I:$I=$I2625)*($T:$T=$T2625)*($S:$S=_xlfn.MINIFS($S:$S,$T:$T,"="&amp;$T2625)),""))))&amp;"",IF(R2625="","",""))&amp;""</f>
        <v>1</v>
      </c>
      <c r="BA2625" s="6">
        <f t="shared" si="3731"/>
        <v>226</v>
      </c>
      <c r="BB2625">
        <f t="shared" ref="BB2625:BD2625" si="3803">BB2624</f>
        <v>18987</v>
      </c>
      <c r="BC2625" t="str">
        <f t="shared" si="3803"/>
        <v>Velodrome</v>
      </c>
      <c r="BD2625" t="str">
        <f t="shared" si="3803"/>
        <v>Outlaws</v>
      </c>
      <c r="BE2625" t="s">
        <v>238</v>
      </c>
      <c r="BF2625" t="s">
        <v>174</v>
      </c>
      <c r="BI2625" cm="1">
        <f t="array" ref="BI2625">IFERROR(_xlfn._xlws.FILTER(shifts!A:A,(shifts!B:B=events!AD2625)*(shifts!AG:AG&gt;=events!BK2625)*(shifts!AH:AH&lt;=events!BL2625)),BI2624)</f>
        <v>90</v>
      </c>
      <c r="BJ2625" s="15">
        <f t="shared" si="3733"/>
        <v>2</v>
      </c>
      <c r="BK2625">
        <f t="shared" si="3734"/>
        <v>535</v>
      </c>
      <c r="BL2625">
        <f t="shared" si="3735"/>
        <v>533</v>
      </c>
      <c r="BM2625" s="15">
        <f>SUMIFS(BJ$2:BJ2625,K$2:K2625,"=Intermission")+SUMIFS(BJ$2:BJ2625,K$2:K2625,"=Timeout")</f>
        <v>143</v>
      </c>
      <c r="BN2625">
        <f t="shared" si="3736"/>
        <v>2303</v>
      </c>
      <c r="BO2625" s="19">
        <f t="shared" si="3737"/>
        <v>2848</v>
      </c>
      <c r="BP2625">
        <f t="shared" si="3738"/>
        <v>2843</v>
      </c>
      <c r="BQ2625" s="17">
        <f t="shared" si="3739"/>
        <v>2850</v>
      </c>
      <c r="BR2625" t="str">
        <f t="shared" si="3740"/>
        <v>opp_team_player_1</v>
      </c>
      <c r="BS2625">
        <f>COUNTIFS(S$3:S2625,"="&amp;S2625,AI$3:AI2625,"="&amp;AI2625)</f>
        <v>1</v>
      </c>
      <c r="BT2625" t="str">
        <f>IFERROR(VLOOKUP(BB2625&amp;BU2625&amp;X2625,game_rosters!U:W,3,FALSE),"")</f>
        <v>P100001</v>
      </c>
      <c r="BU2625" t="str">
        <f t="shared" si="3741"/>
        <v>Velodrome</v>
      </c>
    </row>
    <row r="2626" spans="1:73" x14ac:dyDescent="0.2">
      <c r="A2626" t="str">
        <f t="shared" si="3716"/>
        <v/>
      </c>
      <c r="I2626" s="44">
        <v>22</v>
      </c>
      <c r="S2626">
        <v>1359</v>
      </c>
      <c r="T2626" t="s">
        <v>756</v>
      </c>
      <c r="X2626">
        <v>22</v>
      </c>
      <c r="AA2626">
        <f t="shared" si="3765"/>
        <v>2359</v>
      </c>
      <c r="AB2626" t="str">
        <f t="shared" si="3766"/>
        <v/>
      </c>
      <c r="AC2626">
        <f t="shared" ref="AC2626:AC2689" si="3804">IF(AB2626&lt;&gt;"",AB2626,S2626+1000)</f>
        <v>2359</v>
      </c>
      <c r="AD2626" s="6">
        <v>3</v>
      </c>
      <c r="AE2626" t="s">
        <v>936</v>
      </c>
      <c r="AF2626" t="s">
        <v>753</v>
      </c>
      <c r="AG2626" t="s">
        <v>936</v>
      </c>
      <c r="AH2626" t="s">
        <v>918</v>
      </c>
      <c r="AI2626" t="str">
        <f t="shared" si="3717"/>
        <v>o</v>
      </c>
      <c r="AJ2626" t="str">
        <f t="shared" si="3718"/>
        <v/>
      </c>
      <c r="AK2626" t="str">
        <f t="shared" si="3719"/>
        <v/>
      </c>
      <c r="AL2626" t="str">
        <f t="shared" si="3720"/>
        <v/>
      </c>
      <c r="AM2626" t="str">
        <f t="shared" si="3721"/>
        <v/>
      </c>
      <c r="AN2626" t="str">
        <f t="shared" si="3722"/>
        <v>Away</v>
      </c>
      <c r="AO2626" t="str">
        <f t="shared" si="3723"/>
        <v>a</v>
      </c>
      <c r="AP2626" t="str">
        <f t="shared" si="3724"/>
        <v/>
      </c>
      <c r="AQ2626" t="str">
        <f t="shared" si="3725"/>
        <v/>
      </c>
      <c r="AR2626" t="str">
        <f t="shared" si="3726"/>
        <v>Away</v>
      </c>
      <c r="AS2626" t="str">
        <f t="shared" si="3727"/>
        <v>a</v>
      </c>
      <c r="AT2626" t="str">
        <f t="shared" si="3728"/>
        <v>Defensive</v>
      </c>
      <c r="AU2626" t="str">
        <f t="shared" si="3729"/>
        <v/>
      </c>
      <c r="AV2626" t="str">
        <f t="shared" si="3730"/>
        <v/>
      </c>
      <c r="AW2626" t="str" cm="1">
        <f t="array" ref="AW2626">IFERROR(IF(O2626&lt;&gt;"",O2626,IF(OR($S2626="",$T2626=""),"",IF(O2626&lt;&gt;"",O2626,IF($T2626&lt;&gt;"",_xlfn._xlws.FILTER(O:O,($BU:$BU=$BU2626)*($I:$I=$I2626)*($T:$T=$T2626)*($S:$S=_xlfn.MINIFS($S:$S,$T:$T,"="&amp;$T2626)),"")))))&amp;"",IF(O2626="","",""))&amp;""</f>
        <v/>
      </c>
      <c r="AX2626" t="str" cm="1">
        <f t="array" ref="AX2626">IFERROR(IF(P2626&lt;&gt;"",P2626,IF(OR($S2626="",$T2626=""),"",IF($T2626&lt;&gt;"",_xlfn._xlws.FILTER(P:P,($BU:$BU=$BU2626)*($I:$I=$I2626)*($T:$T=$T2626)*($S:$S=_xlfn.MINIFS($S:$S,$T:$T,"="&amp;$T2626)),""))))&amp;"",IF(P2626="","",""))&amp;""</f>
        <v/>
      </c>
      <c r="AY2626" t="str" cm="1">
        <f t="array" ref="AY2626">IFERROR(IF(Q2626&lt;&gt;"",Q2626,IF(OR($S2626="",$T2626=""),"",IF($T2626&lt;&gt;"",_xlfn._xlws.FILTER(Q:Q,($BU:$BU=$BU2626)*($I:$I=$I2626)*($T:$T=$T2626)*($S:$S=_xlfn.MINIFS($S:$S,$T:$T,"="&amp;$T2626)),""))))&amp;"",IF(Q2626="","",""))&amp;""</f>
        <v/>
      </c>
      <c r="AZ2626" t="str" cm="1">
        <f t="array" ref="AZ2626">IFERROR(IF(R2626&lt;&gt;"",R2626,IF(OR($S2626="",$T2626=""),"",IF($T2626&lt;&gt;"",_xlfn._xlws.FILTER(R:R,($BU:$BU=$BU2626)*($I:$I=$I2626)*($T:$T=$T2626)*($S:$S=_xlfn.MINIFS($S:$S,$T:$T,"="&amp;$T2626)),""))))&amp;"",IF(R2626="","",""))&amp;""</f>
        <v/>
      </c>
      <c r="BA2626" s="6">
        <f t="shared" si="3731"/>
        <v>226</v>
      </c>
      <c r="BB2626">
        <f t="shared" ref="BB2626:BD2626" si="3805">BB2625</f>
        <v>18987</v>
      </c>
      <c r="BC2626" t="str">
        <f t="shared" si="3805"/>
        <v>Velodrome</v>
      </c>
      <c r="BD2626" t="str">
        <f t="shared" si="3805"/>
        <v>Outlaws</v>
      </c>
      <c r="BE2626" t="s">
        <v>238</v>
      </c>
      <c r="BF2626" t="s">
        <v>174</v>
      </c>
      <c r="BI2626" cm="1">
        <f t="array" ref="BI2626">IFERROR(_xlfn._xlws.FILTER(shifts!A:A,(shifts!B:B=events!AD2626)*(shifts!AG:AG&gt;=events!BK2626)*(shifts!AH:AH&lt;=events!BL2626)),BI2625)</f>
        <v>90</v>
      </c>
      <c r="BJ2626" s="15">
        <f t="shared" si="3733"/>
        <v>2</v>
      </c>
      <c r="BK2626">
        <f t="shared" si="3734"/>
        <v>535</v>
      </c>
      <c r="BL2626">
        <f t="shared" si="3735"/>
        <v>533</v>
      </c>
      <c r="BM2626" s="15">
        <f>SUMIFS(BJ$2:BJ2626,K$2:K2626,"=Intermission")+SUMIFS(BJ$2:BJ2626,K$2:K2626,"=Timeout")</f>
        <v>143</v>
      </c>
      <c r="BN2626">
        <f t="shared" si="3736"/>
        <v>2303</v>
      </c>
      <c r="BO2626" s="19">
        <f t="shared" si="3737"/>
        <v>2848</v>
      </c>
      <c r="BP2626">
        <f t="shared" si="3738"/>
        <v>2843</v>
      </c>
      <c r="BQ2626" s="17">
        <f t="shared" si="3739"/>
        <v>2850</v>
      </c>
      <c r="BR2626" t="str">
        <f t="shared" si="3740"/>
        <v>opp_team_player_2</v>
      </c>
      <c r="BS2626">
        <f>COUNTIFS(S$3:S2626,"="&amp;S2626,AI$3:AI2626,"="&amp;AI2626)</f>
        <v>2</v>
      </c>
      <c r="BT2626" t="str">
        <f>IFERROR(VLOOKUP(BB2626&amp;BU2626&amp;X2626,game_rosters!U:W,3,FALSE),"")</f>
        <v>P100108</v>
      </c>
      <c r="BU2626" t="str">
        <f t="shared" si="3741"/>
        <v>Velodrome</v>
      </c>
    </row>
    <row r="2627" spans="1:73" x14ac:dyDescent="0.2">
      <c r="A2627">
        <f t="shared" si="3716"/>
        <v>1</v>
      </c>
      <c r="I2627" s="44">
        <v>25</v>
      </c>
      <c r="K2627" t="s">
        <v>7</v>
      </c>
      <c r="L2627" t="s">
        <v>182</v>
      </c>
      <c r="M2627" t="s">
        <v>67</v>
      </c>
      <c r="N2627" t="s">
        <v>594</v>
      </c>
      <c r="R2627" s="51">
        <v>1</v>
      </c>
      <c r="S2627">
        <v>1360</v>
      </c>
      <c r="T2627" t="s">
        <v>756</v>
      </c>
      <c r="W2627" t="s">
        <v>731</v>
      </c>
      <c r="X2627">
        <v>25</v>
      </c>
      <c r="Z2627">
        <v>1</v>
      </c>
      <c r="AA2627">
        <f t="shared" si="3765"/>
        <v>2360</v>
      </c>
      <c r="AB2627" t="str">
        <f t="shared" si="3766"/>
        <v/>
      </c>
      <c r="AC2627">
        <f t="shared" si="3804"/>
        <v>2360</v>
      </c>
      <c r="AD2627" s="6">
        <v>3</v>
      </c>
      <c r="AE2627" t="s">
        <v>936</v>
      </c>
      <c r="AF2627" t="s">
        <v>918</v>
      </c>
      <c r="AG2627" t="s">
        <v>756</v>
      </c>
      <c r="AH2627" t="s">
        <v>756</v>
      </c>
      <c r="AI2627" t="str">
        <f t="shared" si="3717"/>
        <v>e</v>
      </c>
      <c r="AJ2627" t="str">
        <f t="shared" si="3718"/>
        <v/>
      </c>
      <c r="AK2627" t="str">
        <f t="shared" si="3719"/>
        <v/>
      </c>
      <c r="AL2627" t="str">
        <f t="shared" si="3720"/>
        <v/>
      </c>
      <c r="AM2627" t="str">
        <f t="shared" si="3721"/>
        <v/>
      </c>
      <c r="AN2627" t="str">
        <f t="shared" si="3722"/>
        <v>Away</v>
      </c>
      <c r="AO2627" t="str">
        <f t="shared" si="3723"/>
        <v>a</v>
      </c>
      <c r="AP2627" t="str">
        <f t="shared" si="3724"/>
        <v/>
      </c>
      <c r="AQ2627" t="str">
        <f t="shared" si="3725"/>
        <v/>
      </c>
      <c r="AR2627" t="str">
        <f t="shared" si="3726"/>
        <v>Away</v>
      </c>
      <c r="AS2627" t="str">
        <f t="shared" si="3727"/>
        <v>a</v>
      </c>
      <c r="AT2627" t="str">
        <f t="shared" si="3728"/>
        <v>Offensive</v>
      </c>
      <c r="AU2627" t="str">
        <f t="shared" si="3729"/>
        <v/>
      </c>
      <c r="AV2627" t="str">
        <f t="shared" si="3730"/>
        <v/>
      </c>
      <c r="AW2627" t="str" cm="1">
        <f t="array" ref="AW2627">IFERROR(IF(O2627&lt;&gt;"",O2627,IF(OR($S2627="",$T2627=""),"",IF(O2627&lt;&gt;"",O2627,IF($T2627&lt;&gt;"",_xlfn._xlws.FILTER(O:O,($BU:$BU=$BU2627)*($I:$I=$I2627)*($T:$T=$T2627)*($S:$S=_xlfn.MINIFS($S:$S,$T:$T,"="&amp;$T2627)),"")))))&amp;"",IF(O2627="","",""))&amp;""</f>
        <v/>
      </c>
      <c r="AX2627" t="str" cm="1">
        <f t="array" ref="AX2627">IFERROR(IF(P2627&lt;&gt;"",P2627,IF(OR($S2627="",$T2627=""),"",IF($T2627&lt;&gt;"",_xlfn._xlws.FILTER(P:P,($BU:$BU=$BU2627)*($I:$I=$I2627)*($T:$T=$T2627)*($S:$S=_xlfn.MINIFS($S:$S,$T:$T,"="&amp;$T2627)),""))))&amp;"",IF(P2627="","",""))&amp;""</f>
        <v/>
      </c>
      <c r="AY2627" t="str" cm="1">
        <f t="array" ref="AY2627">IFERROR(IF(Q2627&lt;&gt;"",Q2627,IF(OR($S2627="",$T2627=""),"",IF($T2627&lt;&gt;"",_xlfn._xlws.FILTER(Q:Q,($BU:$BU=$BU2627)*($I:$I=$I2627)*($T:$T=$T2627)*($S:$S=_xlfn.MINIFS($S:$S,$T:$T,"="&amp;$T2627)),""))))&amp;"",IF(Q2627="","",""))&amp;""</f>
        <v/>
      </c>
      <c r="AZ2627" t="str" cm="1">
        <f t="array" ref="AZ2627">IFERROR(IF(R2627&lt;&gt;"",R2627,IF(OR($S2627="",$T2627=""),"",IF($T2627&lt;&gt;"",_xlfn._xlws.FILTER(R:R,($BU:$BU=$BU2627)*($I:$I=$I2627)*($T:$T=$T2627)*($S:$S=_xlfn.MINIFS($S:$S,$T:$T,"="&amp;$T2627)),""))))&amp;"",IF(R2627="","",""))&amp;""</f>
        <v>1</v>
      </c>
      <c r="BA2627" s="6">
        <f t="shared" si="3731"/>
        <v>226</v>
      </c>
      <c r="BB2627">
        <f t="shared" ref="BB2627:BD2627" si="3806">BB2626</f>
        <v>18987</v>
      </c>
      <c r="BC2627" t="str">
        <f t="shared" si="3806"/>
        <v>Velodrome</v>
      </c>
      <c r="BD2627" t="str">
        <f t="shared" si="3806"/>
        <v>Outlaws</v>
      </c>
      <c r="BE2627" t="s">
        <v>7</v>
      </c>
      <c r="BF2627" t="s">
        <v>182</v>
      </c>
      <c r="BI2627" cm="1">
        <f t="array" ref="BI2627">IFERROR(_xlfn._xlws.FILTER(shifts!A:A,(shifts!B:B=events!AD2627)*(shifts!AG:AG&gt;=events!BK2627)*(shifts!AH:AH&lt;=events!BL2627)),BI2626)</f>
        <v>90</v>
      </c>
      <c r="BJ2627" s="15">
        <f t="shared" si="3733"/>
        <v>0</v>
      </c>
      <c r="BK2627">
        <f t="shared" si="3734"/>
        <v>533</v>
      </c>
      <c r="BL2627">
        <f t="shared" si="3735"/>
        <v>533</v>
      </c>
      <c r="BM2627" s="15">
        <f>SUMIFS(BJ$2:BJ2627,K$2:K2627,"=Intermission")+SUMIFS(BJ$2:BJ2627,K$2:K2627,"=Timeout")</f>
        <v>143</v>
      </c>
      <c r="BN2627">
        <f t="shared" si="3736"/>
        <v>2303</v>
      </c>
      <c r="BO2627" s="19">
        <f t="shared" si="3737"/>
        <v>2850</v>
      </c>
      <c r="BP2627">
        <f t="shared" si="3738"/>
        <v>2845</v>
      </c>
      <c r="BQ2627" s="17">
        <f t="shared" si="3739"/>
        <v>2850</v>
      </c>
      <c r="BR2627" t="str">
        <f t="shared" si="3740"/>
        <v>event_team_player_1</v>
      </c>
      <c r="BS2627">
        <f>COUNTIFS(S$3:S2627,"="&amp;S2627,AI$3:AI2627,"="&amp;AI2627)</f>
        <v>1</v>
      </c>
      <c r="BT2627" t="str">
        <f>IFERROR(VLOOKUP(BB2627&amp;BU2627&amp;X2627,game_rosters!U:W,3,FALSE),"")</f>
        <v>P100170</v>
      </c>
      <c r="BU2627" t="str">
        <f t="shared" si="3741"/>
        <v>Outlaws</v>
      </c>
    </row>
    <row r="2628" spans="1:73" x14ac:dyDescent="0.2">
      <c r="A2628" t="str">
        <f t="shared" si="3716"/>
        <v/>
      </c>
      <c r="I2628" s="44">
        <v>12</v>
      </c>
      <c r="S2628">
        <v>1360</v>
      </c>
      <c r="T2628" t="s">
        <v>756</v>
      </c>
      <c r="X2628">
        <v>12</v>
      </c>
      <c r="Z2628">
        <v>1</v>
      </c>
      <c r="AA2628">
        <f t="shared" si="3765"/>
        <v>2360</v>
      </c>
      <c r="AB2628" t="str">
        <f t="shared" si="3766"/>
        <v/>
      </c>
      <c r="AC2628">
        <f t="shared" si="3804"/>
        <v>2360</v>
      </c>
      <c r="AD2628" s="6">
        <v>3</v>
      </c>
      <c r="AE2628" t="s">
        <v>936</v>
      </c>
      <c r="AF2628" t="s">
        <v>918</v>
      </c>
      <c r="AG2628" t="s">
        <v>756</v>
      </c>
      <c r="AH2628" t="s">
        <v>756</v>
      </c>
      <c r="AI2628" t="str">
        <f t="shared" si="3717"/>
        <v>e</v>
      </c>
      <c r="AJ2628" t="str">
        <f t="shared" si="3718"/>
        <v/>
      </c>
      <c r="AK2628" t="str">
        <f t="shared" si="3719"/>
        <v/>
      </c>
      <c r="AL2628" t="str">
        <f t="shared" si="3720"/>
        <v/>
      </c>
      <c r="AM2628" t="str">
        <f t="shared" si="3721"/>
        <v/>
      </c>
      <c r="AN2628" t="str">
        <f t="shared" si="3722"/>
        <v>Away</v>
      </c>
      <c r="AO2628" t="str">
        <f t="shared" si="3723"/>
        <v>a</v>
      </c>
      <c r="AP2628" t="str">
        <f t="shared" si="3724"/>
        <v/>
      </c>
      <c r="AQ2628" t="str">
        <f t="shared" si="3725"/>
        <v/>
      </c>
      <c r="AR2628" t="str">
        <f t="shared" si="3726"/>
        <v>Away</v>
      </c>
      <c r="AS2628" t="str">
        <f t="shared" si="3727"/>
        <v>a</v>
      </c>
      <c r="AT2628" t="str">
        <f t="shared" si="3728"/>
        <v>Offensive</v>
      </c>
      <c r="AU2628" t="str">
        <f t="shared" si="3729"/>
        <v/>
      </c>
      <c r="AV2628" t="str">
        <f t="shared" si="3730"/>
        <v/>
      </c>
      <c r="AW2628" t="str" cm="1">
        <f t="array" ref="AW2628">IFERROR(IF(O2628&lt;&gt;"",O2628,IF(OR($S2628="",$T2628=""),"",IF(O2628&lt;&gt;"",O2628,IF($T2628&lt;&gt;"",_xlfn._xlws.FILTER(O:O,($BU:$BU=$BU2628)*($I:$I=$I2628)*($T:$T=$T2628)*($S:$S=_xlfn.MINIFS($S:$S,$T:$T,"="&amp;$T2628)),"")))))&amp;"",IF(O2628="","",""))&amp;""</f>
        <v/>
      </c>
      <c r="AX2628" t="str" cm="1">
        <f t="array" ref="AX2628">IFERROR(IF(P2628&lt;&gt;"",P2628,IF(OR($S2628="",$T2628=""),"",IF($T2628&lt;&gt;"",_xlfn._xlws.FILTER(P:P,($BU:$BU=$BU2628)*($I:$I=$I2628)*($T:$T=$T2628)*($S:$S=_xlfn.MINIFS($S:$S,$T:$T,"="&amp;$T2628)),""))))&amp;"",IF(P2628="","",""))&amp;""</f>
        <v/>
      </c>
      <c r="AY2628" t="str" cm="1">
        <f t="array" ref="AY2628">IFERROR(IF(Q2628&lt;&gt;"",Q2628,IF(OR($S2628="",$T2628=""),"",IF($T2628&lt;&gt;"",_xlfn._xlws.FILTER(Q:Q,($BU:$BU=$BU2628)*($I:$I=$I2628)*($T:$T=$T2628)*($S:$S=_xlfn.MINIFS($S:$S,$T:$T,"="&amp;$T2628)),""))))&amp;"",IF(Q2628="","",""))&amp;""</f>
        <v/>
      </c>
      <c r="AZ2628" t="str" cm="1">
        <f t="array" ref="AZ2628">IFERROR(IF(R2628&lt;&gt;"",R2628,IF(OR($S2628="",$T2628=""),"",IF($T2628&lt;&gt;"",_xlfn._xlws.FILTER(R:R,($BU:$BU=$BU2628)*($I:$I=$I2628)*($T:$T=$T2628)*($S:$S=_xlfn.MINIFS($S:$S,$T:$T,"="&amp;$T2628)),""))))&amp;"",IF(R2628="","",""))&amp;""</f>
        <v/>
      </c>
      <c r="BA2628" s="6">
        <f t="shared" si="3731"/>
        <v>226</v>
      </c>
      <c r="BB2628">
        <f t="shared" ref="BB2628:BD2628" si="3807">BB2627</f>
        <v>18987</v>
      </c>
      <c r="BC2628" t="str">
        <f t="shared" si="3807"/>
        <v>Velodrome</v>
      </c>
      <c r="BD2628" t="str">
        <f t="shared" si="3807"/>
        <v>Outlaws</v>
      </c>
      <c r="BE2628" t="s">
        <v>7</v>
      </c>
      <c r="BF2628" t="s">
        <v>182</v>
      </c>
      <c r="BI2628" cm="1">
        <f t="array" ref="BI2628">IFERROR(_xlfn._xlws.FILTER(shifts!A:A,(shifts!B:B=events!AD2628)*(shifts!AG:AG&gt;=events!BK2628)*(shifts!AH:AH&lt;=events!BL2628)),BI2627)</f>
        <v>90</v>
      </c>
      <c r="BJ2628" s="15">
        <f t="shared" si="3733"/>
        <v>0</v>
      </c>
      <c r="BK2628">
        <f t="shared" si="3734"/>
        <v>533</v>
      </c>
      <c r="BL2628">
        <f t="shared" si="3735"/>
        <v>533</v>
      </c>
      <c r="BM2628" s="15">
        <f>SUMIFS(BJ$2:BJ2628,K$2:K2628,"=Intermission")+SUMIFS(BJ$2:BJ2628,K$2:K2628,"=Timeout")</f>
        <v>143</v>
      </c>
      <c r="BN2628">
        <f t="shared" si="3736"/>
        <v>2303</v>
      </c>
      <c r="BO2628" s="19">
        <f t="shared" si="3737"/>
        <v>2850</v>
      </c>
      <c r="BP2628">
        <f t="shared" si="3738"/>
        <v>2845</v>
      </c>
      <c r="BQ2628" s="17">
        <f t="shared" si="3739"/>
        <v>2850</v>
      </c>
      <c r="BR2628" t="str">
        <f t="shared" si="3740"/>
        <v>event_team_player_2</v>
      </c>
      <c r="BS2628">
        <f>COUNTIFS(S$3:S2628,"="&amp;S2628,AI$3:AI2628,"="&amp;AI2628)</f>
        <v>2</v>
      </c>
      <c r="BT2628" t="str">
        <f>IFERROR(VLOOKUP(BB2628&amp;BU2628&amp;X2628,game_rosters!U:W,3,FALSE),"")</f>
        <v>P100214</v>
      </c>
      <c r="BU2628" t="str">
        <f t="shared" si="3741"/>
        <v>Outlaws</v>
      </c>
    </row>
    <row r="2629" spans="1:73" x14ac:dyDescent="0.2">
      <c r="A2629" t="str">
        <f t="shared" ref="A2629:A2692" si="3808">IF(K2629&lt;&gt;"",1,IF(D2629="x","x",""))</f>
        <v/>
      </c>
      <c r="I2629" s="44">
        <v>70</v>
      </c>
      <c r="R2629" s="51">
        <v>1</v>
      </c>
      <c r="S2629">
        <v>1360</v>
      </c>
      <c r="T2629" t="s">
        <v>756</v>
      </c>
      <c r="X2629">
        <v>70</v>
      </c>
      <c r="AA2629">
        <f t="shared" si="3765"/>
        <v>2360</v>
      </c>
      <c r="AB2629" t="str">
        <f t="shared" si="3766"/>
        <v/>
      </c>
      <c r="AC2629">
        <f t="shared" si="3804"/>
        <v>2360</v>
      </c>
      <c r="AD2629" s="6">
        <v>3</v>
      </c>
      <c r="AE2629" t="s">
        <v>936</v>
      </c>
      <c r="AF2629" t="s">
        <v>918</v>
      </c>
      <c r="AG2629" t="s">
        <v>756</v>
      </c>
      <c r="AH2629" t="s">
        <v>756</v>
      </c>
      <c r="AI2629" t="str">
        <f t="shared" ref="AI2629:AI2692" si="3809">IF(Z2629="x","",IF(Z2629=1,"e","o"))</f>
        <v>o</v>
      </c>
      <c r="AJ2629" t="str">
        <f t="shared" ref="AJ2629:AJ2692" si="3810">IF($J2629&lt;&gt;"",$J2629,IF($AC2629=$AC2628,AJ2628,""))</f>
        <v/>
      </c>
      <c r="AK2629" t="str">
        <f t="shared" ref="AK2629:AK2692" si="3811">IF($J2629&lt;&gt;"",$J2629,IF($AC2629=$AC2628,AK2628,""))</f>
        <v/>
      </c>
      <c r="AL2629" t="str">
        <f t="shared" ref="AL2629:AL2692" si="3812">IF($W2629="","",IF($AJ2629="","",IF($W2629="h",$AJ2629,IF($AJ2629="n","n",IF(AND($W2629="a",$AJ2629="d"),"o",IF(AND($W2629="a",$AJ2629="o"),"d"))))))</f>
        <v/>
      </c>
      <c r="AM2629" t="str">
        <f t="shared" ref="AM2629:AM2692" si="3813">IF($W2629="","",IF(J2629="","",IF(AL2629="n","n",IF(AL2629="d","o",IF(AL2629="o","d","")))))</f>
        <v/>
      </c>
      <c r="AN2629" t="str">
        <f t="shared" ref="AN2629:AN2692" si="3814">IF(AO2629="H","Home",IF(AO2629="A","Away",""))</f>
        <v>Away</v>
      </c>
      <c r="AO2629" t="str">
        <f t="shared" ref="AO2629:AO2692" si="3815">IF($W2629&lt;&gt;"",$W2629,IF($AC2629=$AC2628,AO2628,""))</f>
        <v>a</v>
      </c>
      <c r="AP2629" t="str">
        <f t="shared" ref="AP2629:AP2692" si="3816">IF(AL2629&lt;&gt;"",AL2629,IF($AC2629=$AC2628,AP2628,""))</f>
        <v/>
      </c>
      <c r="AQ2629" t="str">
        <f t="shared" ref="AQ2629:AQ2692" si="3817">IF(AM2629&lt;&gt;"",AM2629,IF($AC2629=$AC2628,AQ2628,""))</f>
        <v/>
      </c>
      <c r="AR2629" t="str">
        <f t="shared" ref="AR2629:AR2692" si="3818">IF(AN2629&lt;&gt;"",AN2629,IF($AC2629=$AC2628,AR2628,""))</f>
        <v>Away</v>
      </c>
      <c r="AS2629" t="str">
        <f t="shared" ref="AS2629:AS2692" si="3819">IF(AO2629&lt;&gt;"",AO2629,IF($AC2629=$AC2628,AS2628,""))</f>
        <v>a</v>
      </c>
      <c r="AT2629" t="str">
        <f t="shared" ref="AT2629:AT2692" si="3820">IF(AND(AI2629="e",OR(BE2629="Save",BF2629="Turnover_Takeaway",BF2629="Play_Defensive")),"Defensive",IF(AND(AI2629="o",OR(BE2629="Save",BF2629="Turnover_Takeaway",BF2629="Play_Defensive")),"Offensive",IF(OR(BE2629="Deadice",BE2629="Stoppage",BE2629="Intermission"),"",IF(AI2629="e","Offensive",IF(AI2629="o","Defensive","")))))</f>
        <v>Defensive</v>
      </c>
      <c r="AU2629" t="str">
        <f t="shared" ref="AU2629:AU2692" si="3821">IF(U2629&lt;&gt;"",U2629+5000,"")</f>
        <v/>
      </c>
      <c r="AV2629" t="str">
        <f t="shared" ref="AV2629:AV2692" si="3822">IF(V2629&lt;&gt;"",V2629+6000,"")</f>
        <v/>
      </c>
      <c r="AW2629" t="str" cm="1">
        <f t="array" ref="AW2629">IFERROR(IF(O2629&lt;&gt;"",O2629,IF(OR($S2629="",$T2629=""),"",IF(O2629&lt;&gt;"",O2629,IF($T2629&lt;&gt;"",_xlfn._xlws.FILTER(O:O,($BU:$BU=$BU2629)*($I:$I=$I2629)*($T:$T=$T2629)*($S:$S=_xlfn.MINIFS($S:$S,$T:$T,"="&amp;$T2629)),"")))))&amp;"",IF(O2629="","",""))&amp;""</f>
        <v/>
      </c>
      <c r="AX2629" t="str" cm="1">
        <f t="array" ref="AX2629">IFERROR(IF(P2629&lt;&gt;"",P2629,IF(OR($S2629="",$T2629=""),"",IF($T2629&lt;&gt;"",_xlfn._xlws.FILTER(P:P,($BU:$BU=$BU2629)*($I:$I=$I2629)*($T:$T=$T2629)*($S:$S=_xlfn.MINIFS($S:$S,$T:$T,"="&amp;$T2629)),""))))&amp;"",IF(P2629="","",""))&amp;""</f>
        <v/>
      </c>
      <c r="AY2629" t="str" cm="1">
        <f t="array" ref="AY2629">IFERROR(IF(Q2629&lt;&gt;"",Q2629,IF(OR($S2629="",$T2629=""),"",IF($T2629&lt;&gt;"",_xlfn._xlws.FILTER(Q:Q,($BU:$BU=$BU2629)*($I:$I=$I2629)*($T:$T=$T2629)*($S:$S=_xlfn.MINIFS($S:$S,$T:$T,"="&amp;$T2629)),""))))&amp;"",IF(Q2629="","",""))&amp;""</f>
        <v/>
      </c>
      <c r="AZ2629" t="str" cm="1">
        <f t="array" ref="AZ2629">IFERROR(IF(R2629&lt;&gt;"",R2629,IF(OR($S2629="",$T2629=""),"",IF($T2629&lt;&gt;"",_xlfn._xlws.FILTER(R:R,($BU:$BU=$BU2629)*($I:$I=$I2629)*($T:$T=$T2629)*($S:$S=_xlfn.MINIFS($S:$S,$T:$T,"="&amp;$T2629)),""))))&amp;"",IF(R2629="","",""))&amp;""</f>
        <v>1</v>
      </c>
      <c r="BA2629" s="6">
        <f t="shared" ref="BA2629:BA2692" si="3823">IF(OR(L2629="Zone_Entry",L2629="Zone_Exit"),BA2628+1,BA2628)</f>
        <v>226</v>
      </c>
      <c r="BB2629">
        <f t="shared" ref="BB2629:BD2629" si="3824">BB2628</f>
        <v>18987</v>
      </c>
      <c r="BC2629" t="str">
        <f t="shared" si="3824"/>
        <v>Velodrome</v>
      </c>
      <c r="BD2629" t="str">
        <f t="shared" si="3824"/>
        <v>Outlaws</v>
      </c>
      <c r="BE2629" t="s">
        <v>7</v>
      </c>
      <c r="BF2629" t="s">
        <v>182</v>
      </c>
      <c r="BI2629" cm="1">
        <f t="array" ref="BI2629">IFERROR(_xlfn._xlws.FILTER(shifts!A:A,(shifts!B:B=events!AD2629)*(shifts!AG:AG&gt;=events!BK2629)*(shifts!AH:AH&lt;=events!BL2629)),BI2628)</f>
        <v>90</v>
      </c>
      <c r="BJ2629" s="15">
        <f t="shared" ref="BJ2629:BJ2692" si="3825">IF(AND(AG2629="",AH2629=""),0,((AE2629*60)+AF2629)-((AG2629*60)+AH2629))</f>
        <v>0</v>
      </c>
      <c r="BK2629">
        <f t="shared" ref="BK2629:BK2692" si="3826">(AE2629*60)+AF2629</f>
        <v>533</v>
      </c>
      <c r="BL2629">
        <f t="shared" ref="BL2629:BL2692" si="3827">IF(AND(AG2629="",AH2629=""),BK2629,((AG2629*60)+AH2629))</f>
        <v>533</v>
      </c>
      <c r="BM2629" s="15">
        <f>SUMIFS(BJ$2:BJ2629,K$2:K2629,"=Intermission")+SUMIFS(BJ$2:BJ2629,K$2:K2629,"=Timeout")</f>
        <v>143</v>
      </c>
      <c r="BN2629">
        <f t="shared" ref="BN2629:BN2692" si="3828">IF(AD2629=1,0,IF(AD2629=2,1080+BM2629,IF(AD2629=3,(1080*2)+BM2629,0)))</f>
        <v>2303</v>
      </c>
      <c r="BO2629" s="19">
        <f t="shared" ref="BO2629:BO2692" si="3829">IF(K2629="Intermission",BO2628,((1080)-((AE2629*60)+AF2629))+BN2629)</f>
        <v>2850</v>
      </c>
      <c r="BP2629">
        <f t="shared" ref="BP2629:BP2692" si="3830">IF(BO2629&lt;5,0,BO2629-5)</f>
        <v>2845</v>
      </c>
      <c r="BQ2629" s="17">
        <f t="shared" ref="BQ2629:BQ2692" si="3831">BP2629+BJ2629+5</f>
        <v>2850</v>
      </c>
      <c r="BR2629" t="str">
        <f t="shared" ref="BR2629:BR2692" si="3832">IF(AI2629="e","event_team_player_"&amp;BS2629,IF(AI2629="o","opp_team_player_"&amp;BS2629,""))</f>
        <v>opp_team_player_1</v>
      </c>
      <c r="BS2629">
        <f>COUNTIFS(S$3:S2629,"="&amp;S2629,AI$3:AI2629,"="&amp;AI2629)</f>
        <v>1</v>
      </c>
      <c r="BT2629" t="str">
        <f>IFERROR(VLOOKUP(BB2629&amp;BU2629&amp;X2629,game_rosters!U:W,3,FALSE),"")</f>
        <v>P100001</v>
      </c>
      <c r="BU2629" t="str">
        <f t="shared" ref="BU2629:BU2692" si="3833">IF(AR2629="","",IF(AND(AR2629="Away",AI2629="e"),BD2629,IF(AND(AR2629="Home",AI2629="e"),BC2629,IF(AND(AR2629="Away",AI2629="o"),BC2629,IF(AND(AR2629="Home",AI2629="o"),BD2629)))))</f>
        <v>Velodrome</v>
      </c>
    </row>
    <row r="2630" spans="1:73" x14ac:dyDescent="0.2">
      <c r="A2630">
        <f t="shared" si="3808"/>
        <v>1</v>
      </c>
      <c r="I2630" s="44">
        <v>25</v>
      </c>
      <c r="K2630" t="s">
        <v>13</v>
      </c>
      <c r="L2630" t="s">
        <v>587</v>
      </c>
      <c r="N2630" t="s">
        <v>594</v>
      </c>
      <c r="O2630" t="s">
        <v>620</v>
      </c>
      <c r="Q2630" t="s">
        <v>594</v>
      </c>
      <c r="S2630">
        <v>1361</v>
      </c>
      <c r="T2630" t="s">
        <v>756</v>
      </c>
      <c r="W2630" t="s">
        <v>731</v>
      </c>
      <c r="X2630">
        <v>25</v>
      </c>
      <c r="Z2630">
        <v>1</v>
      </c>
      <c r="AA2630">
        <f t="shared" si="3765"/>
        <v>2361</v>
      </c>
      <c r="AB2630" t="str">
        <f t="shared" si="3766"/>
        <v/>
      </c>
      <c r="AC2630">
        <f t="shared" si="3804"/>
        <v>2361</v>
      </c>
      <c r="AD2630" s="6">
        <v>3</v>
      </c>
      <c r="AE2630" t="s">
        <v>936</v>
      </c>
      <c r="AF2630" t="s">
        <v>924</v>
      </c>
      <c r="AG2630" t="s">
        <v>756</v>
      </c>
      <c r="AH2630" t="s">
        <v>756</v>
      </c>
      <c r="AI2630" t="str">
        <f t="shared" si="3809"/>
        <v>e</v>
      </c>
      <c r="AJ2630" t="str">
        <f t="shared" si="3810"/>
        <v/>
      </c>
      <c r="AK2630" t="str">
        <f t="shared" si="3811"/>
        <v/>
      </c>
      <c r="AL2630" t="str">
        <f t="shared" si="3812"/>
        <v/>
      </c>
      <c r="AM2630" t="str">
        <f t="shared" si="3813"/>
        <v/>
      </c>
      <c r="AN2630" t="str">
        <f t="shared" si="3814"/>
        <v>Away</v>
      </c>
      <c r="AO2630" t="str">
        <f t="shared" si="3815"/>
        <v>a</v>
      </c>
      <c r="AP2630" t="str">
        <f t="shared" si="3816"/>
        <v/>
      </c>
      <c r="AQ2630" t="str">
        <f t="shared" si="3817"/>
        <v/>
      </c>
      <c r="AR2630" t="str">
        <f t="shared" si="3818"/>
        <v>Away</v>
      </c>
      <c r="AS2630" t="str">
        <f t="shared" si="3819"/>
        <v>a</v>
      </c>
      <c r="AT2630" t="str">
        <f t="shared" si="3820"/>
        <v>Offensive</v>
      </c>
      <c r="AU2630" t="str">
        <f t="shared" si="3821"/>
        <v/>
      </c>
      <c r="AV2630" t="str">
        <f t="shared" si="3822"/>
        <v/>
      </c>
      <c r="AW2630" t="str" cm="1">
        <f t="array" ref="AW2630">IFERROR(IF(O2630&lt;&gt;"",O2630,IF(OR($S2630="",$T2630=""),"",IF(O2630&lt;&gt;"",O2630,IF($T2630&lt;&gt;"",_xlfn._xlws.FILTER(O:O,($BU:$BU=$BU2630)*($I:$I=$I2630)*($T:$T=$T2630)*($S:$S=_xlfn.MINIFS($S:$S,$T:$T,"="&amp;$T2630)),"")))))&amp;"",IF(O2630="","",""))&amp;""</f>
        <v>OffensivePlay_Zone-PuckRecoveryPass</v>
      </c>
      <c r="AX2630" t="str" cm="1">
        <f t="array" ref="AX2630">IFERROR(IF(P2630&lt;&gt;"",P2630,IF(OR($S2630="",$T2630=""),"",IF($T2630&lt;&gt;"",_xlfn._xlws.FILTER(P:P,($BU:$BU=$BU2630)*($I:$I=$I2630)*($T:$T=$T2630)*($S:$S=_xlfn.MINIFS($S:$S,$T:$T,"="&amp;$T2630)),""))))&amp;"",IF(P2630="","",""))&amp;""</f>
        <v/>
      </c>
      <c r="AY2630" t="str" cm="1">
        <f t="array" ref="AY2630">IFERROR(IF(Q2630&lt;&gt;"",Q2630,IF(OR($S2630="",$T2630=""),"",IF($T2630&lt;&gt;"",_xlfn._xlws.FILTER(Q:Q,($BU:$BU=$BU2630)*($I:$I=$I2630)*($T:$T=$T2630)*($S:$S=_xlfn.MINIFS($S:$S,$T:$T,"="&amp;$T2630)),""))))&amp;"",IF(Q2630="","",""))&amp;""</f>
        <v>u</v>
      </c>
      <c r="AZ2630" t="str" cm="1">
        <f t="array" ref="AZ2630">IFERROR(IF(R2630&lt;&gt;"",R2630,IF(OR($S2630="",$T2630=""),"",IF($T2630&lt;&gt;"",_xlfn._xlws.FILTER(R:R,($BU:$BU=$BU2630)*($I:$I=$I2630)*($T:$T=$T2630)*($S:$S=_xlfn.MINIFS($S:$S,$T:$T,"="&amp;$T2630)),""))))&amp;"",IF(R2630="","",""))&amp;""</f>
        <v/>
      </c>
      <c r="BA2630" s="6">
        <f t="shared" si="3823"/>
        <v>226</v>
      </c>
      <c r="BB2630">
        <f t="shared" ref="BB2630:BD2630" si="3834">BB2629</f>
        <v>18987</v>
      </c>
      <c r="BC2630" t="str">
        <f t="shared" si="3834"/>
        <v>Velodrome</v>
      </c>
      <c r="BD2630" t="str">
        <f t="shared" si="3834"/>
        <v>Outlaws</v>
      </c>
      <c r="BE2630" t="s">
        <v>13</v>
      </c>
      <c r="BF2630" t="s">
        <v>587</v>
      </c>
      <c r="BI2630" cm="1">
        <f t="array" ref="BI2630">IFERROR(_xlfn._xlws.FILTER(shifts!A:A,(shifts!B:B=events!AD2630)*(shifts!AG:AG&gt;=events!BK2630)*(shifts!AH:AH&lt;=events!BL2630)),BI2629)</f>
        <v>90</v>
      </c>
      <c r="BJ2630" s="15">
        <f t="shared" si="3825"/>
        <v>0</v>
      </c>
      <c r="BK2630">
        <f t="shared" si="3826"/>
        <v>531</v>
      </c>
      <c r="BL2630">
        <f t="shared" si="3827"/>
        <v>531</v>
      </c>
      <c r="BM2630" s="15">
        <f>SUMIFS(BJ$2:BJ2630,K$2:K2630,"=Intermission")+SUMIFS(BJ$2:BJ2630,K$2:K2630,"=Timeout")</f>
        <v>143</v>
      </c>
      <c r="BN2630">
        <f t="shared" si="3828"/>
        <v>2303</v>
      </c>
      <c r="BO2630" s="19">
        <f t="shared" si="3829"/>
        <v>2852</v>
      </c>
      <c r="BP2630">
        <f t="shared" si="3830"/>
        <v>2847</v>
      </c>
      <c r="BQ2630" s="17">
        <f t="shared" si="3831"/>
        <v>2852</v>
      </c>
      <c r="BR2630" t="str">
        <f t="shared" si="3832"/>
        <v>event_team_player_1</v>
      </c>
      <c r="BS2630">
        <f>COUNTIFS(S$3:S2630,"="&amp;S2630,AI$3:AI2630,"="&amp;AI2630)</f>
        <v>1</v>
      </c>
      <c r="BT2630" t="str">
        <f>IFERROR(VLOOKUP(BB2630&amp;BU2630&amp;X2630,game_rosters!U:W,3,FALSE),"")</f>
        <v>P100170</v>
      </c>
      <c r="BU2630" t="str">
        <f t="shared" si="3833"/>
        <v>Outlaws</v>
      </c>
    </row>
    <row r="2631" spans="1:73" x14ac:dyDescent="0.2">
      <c r="A2631">
        <f t="shared" si="3808"/>
        <v>1</v>
      </c>
      <c r="K2631" t="s">
        <v>238</v>
      </c>
      <c r="L2631" t="s">
        <v>184</v>
      </c>
      <c r="M2631" t="s">
        <v>378</v>
      </c>
      <c r="S2631">
        <v>1362</v>
      </c>
      <c r="T2631" t="s">
        <v>756</v>
      </c>
      <c r="W2631" t="s">
        <v>735</v>
      </c>
      <c r="Z2631">
        <v>1</v>
      </c>
      <c r="AA2631">
        <f t="shared" si="3765"/>
        <v>2362</v>
      </c>
      <c r="AB2631" t="str">
        <f t="shared" si="3766"/>
        <v/>
      </c>
      <c r="AC2631">
        <f t="shared" si="3804"/>
        <v>2362</v>
      </c>
      <c r="AD2631" s="6">
        <v>3</v>
      </c>
      <c r="AE2631" t="s">
        <v>936</v>
      </c>
      <c r="AF2631" t="s">
        <v>924</v>
      </c>
      <c r="AG2631" t="s">
        <v>756</v>
      </c>
      <c r="AH2631" t="s">
        <v>756</v>
      </c>
      <c r="AI2631" t="str">
        <f t="shared" si="3809"/>
        <v>e</v>
      </c>
      <c r="AJ2631" t="str">
        <f t="shared" si="3810"/>
        <v/>
      </c>
      <c r="AK2631" t="str">
        <f t="shared" si="3811"/>
        <v/>
      </c>
      <c r="AL2631" t="str">
        <f t="shared" si="3812"/>
        <v/>
      </c>
      <c r="AM2631" t="str">
        <f t="shared" si="3813"/>
        <v/>
      </c>
      <c r="AN2631" t="str">
        <f t="shared" si="3814"/>
        <v>Home</v>
      </c>
      <c r="AO2631" t="str">
        <f t="shared" si="3815"/>
        <v>h</v>
      </c>
      <c r="AP2631" t="str">
        <f t="shared" si="3816"/>
        <v/>
      </c>
      <c r="AQ2631" t="str">
        <f t="shared" si="3817"/>
        <v/>
      </c>
      <c r="AR2631" t="str">
        <f t="shared" si="3818"/>
        <v>Home</v>
      </c>
      <c r="AS2631" t="str">
        <f t="shared" si="3819"/>
        <v>h</v>
      </c>
      <c r="AT2631" t="str">
        <f t="shared" si="3820"/>
        <v>Offensive</v>
      </c>
      <c r="AU2631" t="str">
        <f t="shared" si="3821"/>
        <v/>
      </c>
      <c r="AV2631" t="str">
        <f t="shared" si="3822"/>
        <v/>
      </c>
      <c r="AW2631" t="str" cm="1">
        <f t="array" ref="AW2631">IFERROR(IF(O2631&lt;&gt;"",O2631,IF(OR($S2631="",$T2631=""),"",IF(O2631&lt;&gt;"",O2631,IF($T2631&lt;&gt;"",_xlfn._xlws.FILTER(O:O,($BU:$BU=$BU2631)*($I:$I=$I2631)*($T:$T=$T2631)*($S:$S=_xlfn.MINIFS($S:$S,$T:$T,"="&amp;$T2631)),"")))))&amp;"",IF(O2631="","",""))&amp;""</f>
        <v/>
      </c>
      <c r="AX2631" t="str" cm="1">
        <f t="array" ref="AX2631">IFERROR(IF(P2631&lt;&gt;"",P2631,IF(OR($S2631="",$T2631=""),"",IF($T2631&lt;&gt;"",_xlfn._xlws.FILTER(P:P,($BU:$BU=$BU2631)*($I:$I=$I2631)*($T:$T=$T2631)*($S:$S=_xlfn.MINIFS($S:$S,$T:$T,"="&amp;$T2631)),""))))&amp;"",IF(P2631="","",""))&amp;""</f>
        <v/>
      </c>
      <c r="AY2631" t="str" cm="1">
        <f t="array" ref="AY2631">IFERROR(IF(Q2631&lt;&gt;"",Q2631,IF(OR($S2631="",$T2631=""),"",IF($T2631&lt;&gt;"",_xlfn._xlws.FILTER(Q:Q,($BU:$BU=$BU2631)*($I:$I=$I2631)*($T:$T=$T2631)*($S:$S=_xlfn.MINIFS($S:$S,$T:$T,"="&amp;$T2631)),""))))&amp;"",IF(Q2631="","",""))&amp;""</f>
        <v/>
      </c>
      <c r="AZ2631" t="str" cm="1">
        <f t="array" ref="AZ2631">IFERROR(IF(R2631&lt;&gt;"",R2631,IF(OR($S2631="",$T2631=""),"",IF($T2631&lt;&gt;"",_xlfn._xlws.FILTER(R:R,($BU:$BU=$BU2631)*($I:$I=$I2631)*($T:$T=$T2631)*($S:$S=_xlfn.MINIFS($S:$S,$T:$T,"="&amp;$T2631)),""))))&amp;"",IF(R2631="","",""))&amp;""</f>
        <v/>
      </c>
      <c r="BA2631" s="6">
        <f t="shared" si="3823"/>
        <v>227</v>
      </c>
      <c r="BB2631">
        <f t="shared" ref="BB2631:BD2631" si="3835">BB2630</f>
        <v>18987</v>
      </c>
      <c r="BC2631" t="str">
        <f t="shared" si="3835"/>
        <v>Velodrome</v>
      </c>
      <c r="BD2631" t="str">
        <f t="shared" si="3835"/>
        <v>Outlaws</v>
      </c>
      <c r="BE2631" t="s">
        <v>238</v>
      </c>
      <c r="BF2631" t="s">
        <v>184</v>
      </c>
      <c r="BI2631" cm="1">
        <f t="array" ref="BI2631">IFERROR(_xlfn._xlws.FILTER(shifts!A:A,(shifts!B:B=events!AD2631)*(shifts!AG:AG&gt;=events!BK2631)*(shifts!AH:AH&lt;=events!BL2631)),BI2630)</f>
        <v>90</v>
      </c>
      <c r="BJ2631" s="15">
        <f t="shared" si="3825"/>
        <v>0</v>
      </c>
      <c r="BK2631">
        <f t="shared" si="3826"/>
        <v>531</v>
      </c>
      <c r="BL2631">
        <f t="shared" si="3827"/>
        <v>531</v>
      </c>
      <c r="BM2631" s="15">
        <f>SUMIFS(BJ$2:BJ2631,K$2:K2631,"=Intermission")+SUMIFS(BJ$2:BJ2631,K$2:K2631,"=Timeout")</f>
        <v>143</v>
      </c>
      <c r="BN2631">
        <f t="shared" si="3828"/>
        <v>2303</v>
      </c>
      <c r="BO2631" s="19">
        <f t="shared" si="3829"/>
        <v>2852</v>
      </c>
      <c r="BP2631">
        <f t="shared" si="3830"/>
        <v>2847</v>
      </c>
      <c r="BQ2631" s="17">
        <f t="shared" si="3831"/>
        <v>2852</v>
      </c>
      <c r="BR2631" t="str">
        <f t="shared" si="3832"/>
        <v>event_team_player_1</v>
      </c>
      <c r="BS2631">
        <f>COUNTIFS(S$3:S2631,"="&amp;S2631,AI$3:AI2631,"="&amp;AI2631)</f>
        <v>1</v>
      </c>
      <c r="BT2631" t="str">
        <f>IFERROR(VLOOKUP(BB2631&amp;BU2631&amp;X2631,game_rosters!U:W,3,FALSE),"")</f>
        <v/>
      </c>
      <c r="BU2631" t="str">
        <f t="shared" si="3833"/>
        <v>Velodrome</v>
      </c>
    </row>
    <row r="2632" spans="1:73" x14ac:dyDescent="0.2">
      <c r="A2632">
        <f t="shared" si="3808"/>
        <v>1</v>
      </c>
      <c r="I2632" s="44">
        <v>4</v>
      </c>
      <c r="K2632" t="s">
        <v>13</v>
      </c>
      <c r="L2632" t="s">
        <v>587</v>
      </c>
      <c r="N2632" t="s">
        <v>595</v>
      </c>
      <c r="O2632" t="s">
        <v>618</v>
      </c>
      <c r="Q2632" t="s">
        <v>595</v>
      </c>
      <c r="S2632">
        <v>1363</v>
      </c>
      <c r="T2632" t="s">
        <v>756</v>
      </c>
      <c r="W2632" t="s">
        <v>731</v>
      </c>
      <c r="X2632">
        <v>4</v>
      </c>
      <c r="Z2632">
        <v>1</v>
      </c>
      <c r="AA2632">
        <f t="shared" si="3765"/>
        <v>2363</v>
      </c>
      <c r="AB2632" t="str">
        <f t="shared" si="3766"/>
        <v/>
      </c>
      <c r="AC2632">
        <f t="shared" si="3804"/>
        <v>2363</v>
      </c>
      <c r="AD2632" s="6">
        <v>3</v>
      </c>
      <c r="AE2632" t="s">
        <v>936</v>
      </c>
      <c r="AF2632" t="s">
        <v>751</v>
      </c>
      <c r="AG2632" t="s">
        <v>936</v>
      </c>
      <c r="AH2632" t="s">
        <v>900</v>
      </c>
      <c r="AI2632" t="str">
        <f t="shared" si="3809"/>
        <v>e</v>
      </c>
      <c r="AJ2632" t="str">
        <f t="shared" si="3810"/>
        <v/>
      </c>
      <c r="AK2632" t="str">
        <f t="shared" si="3811"/>
        <v/>
      </c>
      <c r="AL2632" t="str">
        <f t="shared" si="3812"/>
        <v/>
      </c>
      <c r="AM2632" t="str">
        <f t="shared" si="3813"/>
        <v/>
      </c>
      <c r="AN2632" t="str">
        <f t="shared" si="3814"/>
        <v>Away</v>
      </c>
      <c r="AO2632" t="str">
        <f t="shared" si="3815"/>
        <v>a</v>
      </c>
      <c r="AP2632" t="str">
        <f t="shared" si="3816"/>
        <v/>
      </c>
      <c r="AQ2632" t="str">
        <f t="shared" si="3817"/>
        <v/>
      </c>
      <c r="AR2632" t="str">
        <f t="shared" si="3818"/>
        <v>Away</v>
      </c>
      <c r="AS2632" t="str">
        <f t="shared" si="3819"/>
        <v>a</v>
      </c>
      <c r="AT2632" t="str">
        <f t="shared" si="3820"/>
        <v>Offensive</v>
      </c>
      <c r="AU2632" t="str">
        <f t="shared" si="3821"/>
        <v/>
      </c>
      <c r="AV2632" t="str">
        <f t="shared" si="3822"/>
        <v/>
      </c>
      <c r="AW2632" t="str" cm="1">
        <f t="array" ref="AW2632">IFERROR(IF(O2632&lt;&gt;"",O2632,IF(OR($S2632="",$T2632=""),"",IF(O2632&lt;&gt;"",O2632,IF($T2632&lt;&gt;"",_xlfn._xlws.FILTER(O:O,($BU:$BU=$BU2632)*($I:$I=$I2632)*($T:$T=$T2632)*($S:$S=_xlfn.MINIFS($S:$S,$T:$T,"="&amp;$T2632)),"")))))&amp;"",IF(O2632="","",""))&amp;""</f>
        <v>OffensivePlay_Zone-PuckRecoveryTurnover</v>
      </c>
      <c r="AX2632" t="str" cm="1">
        <f t="array" ref="AX2632">IFERROR(IF(P2632&lt;&gt;"",P2632,IF(OR($S2632="",$T2632=""),"",IF($T2632&lt;&gt;"",_xlfn._xlws.FILTER(P:P,($BU:$BU=$BU2632)*($I:$I=$I2632)*($T:$T=$T2632)*($S:$S=_xlfn.MINIFS($S:$S,$T:$T,"="&amp;$T2632)),""))))&amp;"",IF(P2632="","",""))&amp;""</f>
        <v/>
      </c>
      <c r="AY2632" t="str" cm="1">
        <f t="array" ref="AY2632">IFERROR(IF(Q2632&lt;&gt;"",Q2632,IF(OR($S2632="",$T2632=""),"",IF($T2632&lt;&gt;"",_xlfn._xlws.FILTER(Q:Q,($BU:$BU=$BU2632)*($I:$I=$I2632)*($T:$T=$T2632)*($S:$S=_xlfn.MINIFS($S:$S,$T:$T,"="&amp;$T2632)),""))))&amp;"",IF(Q2632="","",""))&amp;""</f>
        <v>s</v>
      </c>
      <c r="AZ2632" t="str" cm="1">
        <f t="array" ref="AZ2632">IFERROR(IF(R2632&lt;&gt;"",R2632,IF(OR($S2632="",$T2632=""),"",IF($T2632&lt;&gt;"",_xlfn._xlws.FILTER(R:R,($BU:$BU=$BU2632)*($I:$I=$I2632)*($T:$T=$T2632)*($S:$S=_xlfn.MINIFS($S:$S,$T:$T,"="&amp;$T2632)),""))))&amp;"",IF(R2632="","",""))&amp;""</f>
        <v/>
      </c>
      <c r="BA2632" s="6">
        <f t="shared" si="3823"/>
        <v>227</v>
      </c>
      <c r="BB2632">
        <f t="shared" ref="BB2632:BD2632" si="3836">BB2631</f>
        <v>18987</v>
      </c>
      <c r="BC2632" t="str">
        <f t="shared" si="3836"/>
        <v>Velodrome</v>
      </c>
      <c r="BD2632" t="str">
        <f t="shared" si="3836"/>
        <v>Outlaws</v>
      </c>
      <c r="BE2632" t="s">
        <v>13</v>
      </c>
      <c r="BF2632" t="s">
        <v>587</v>
      </c>
      <c r="BI2632" cm="1">
        <f t="array" ref="BI2632">IFERROR(_xlfn._xlws.FILTER(shifts!A:A,(shifts!B:B=events!AD2632)*(shifts!AG:AG&gt;=events!BK2632)*(shifts!AH:AH&lt;=events!BL2632)),BI2631)</f>
        <v>90</v>
      </c>
      <c r="BJ2632" s="15">
        <f t="shared" si="3825"/>
        <v>4</v>
      </c>
      <c r="BK2632">
        <f t="shared" si="3826"/>
        <v>529</v>
      </c>
      <c r="BL2632">
        <f t="shared" si="3827"/>
        <v>525</v>
      </c>
      <c r="BM2632" s="15">
        <f>SUMIFS(BJ$2:BJ2632,K$2:K2632,"=Intermission")+SUMIFS(BJ$2:BJ2632,K$2:K2632,"=Timeout")</f>
        <v>143</v>
      </c>
      <c r="BN2632">
        <f t="shared" si="3828"/>
        <v>2303</v>
      </c>
      <c r="BO2632" s="19">
        <f t="shared" si="3829"/>
        <v>2854</v>
      </c>
      <c r="BP2632">
        <f t="shared" si="3830"/>
        <v>2849</v>
      </c>
      <c r="BQ2632" s="17">
        <f t="shared" si="3831"/>
        <v>2858</v>
      </c>
      <c r="BR2632" t="str">
        <f t="shared" si="3832"/>
        <v>event_team_player_1</v>
      </c>
      <c r="BS2632">
        <f>COUNTIFS(S$3:S2632,"="&amp;S2632,AI$3:AI2632,"="&amp;AI2632)</f>
        <v>1</v>
      </c>
      <c r="BT2632" t="str">
        <f>IFERROR(VLOOKUP(BB2632&amp;BU2632&amp;X2632,game_rosters!U:W,3,FALSE),"")</f>
        <v>P100032</v>
      </c>
      <c r="BU2632" t="str">
        <f t="shared" si="3833"/>
        <v>Outlaws</v>
      </c>
    </row>
    <row r="2633" spans="1:73" x14ac:dyDescent="0.2">
      <c r="A2633">
        <f t="shared" si="3808"/>
        <v>1</v>
      </c>
      <c r="I2633" s="44">
        <v>4</v>
      </c>
      <c r="K2633" t="s">
        <v>7</v>
      </c>
      <c r="L2633" t="s">
        <v>172</v>
      </c>
      <c r="M2633" t="s">
        <v>68</v>
      </c>
      <c r="N2633" t="s">
        <v>595</v>
      </c>
      <c r="S2633">
        <v>1364</v>
      </c>
      <c r="T2633">
        <v>208</v>
      </c>
      <c r="W2633" t="s">
        <v>731</v>
      </c>
      <c r="X2633">
        <v>4</v>
      </c>
      <c r="Z2633">
        <v>1</v>
      </c>
      <c r="AA2633">
        <f t="shared" si="3765"/>
        <v>2364</v>
      </c>
      <c r="AB2633">
        <f t="shared" si="3766"/>
        <v>9208</v>
      </c>
      <c r="AC2633">
        <f t="shared" si="3804"/>
        <v>9208</v>
      </c>
      <c r="AD2633" s="6">
        <v>3</v>
      </c>
      <c r="AE2633" t="s">
        <v>936</v>
      </c>
      <c r="AF2633" t="s">
        <v>900</v>
      </c>
      <c r="AG2633" t="s">
        <v>756</v>
      </c>
      <c r="AH2633" t="s">
        <v>756</v>
      </c>
      <c r="AI2633" t="str">
        <f t="shared" si="3809"/>
        <v>e</v>
      </c>
      <c r="AJ2633" t="str">
        <f t="shared" si="3810"/>
        <v/>
      </c>
      <c r="AK2633" t="str">
        <f t="shared" si="3811"/>
        <v/>
      </c>
      <c r="AL2633" t="str">
        <f t="shared" si="3812"/>
        <v/>
      </c>
      <c r="AM2633" t="str">
        <f t="shared" si="3813"/>
        <v/>
      </c>
      <c r="AN2633" t="str">
        <f t="shared" si="3814"/>
        <v>Away</v>
      </c>
      <c r="AO2633" t="str">
        <f t="shared" si="3815"/>
        <v>a</v>
      </c>
      <c r="AP2633" t="str">
        <f t="shared" si="3816"/>
        <v/>
      </c>
      <c r="AQ2633" t="str">
        <f t="shared" si="3817"/>
        <v/>
      </c>
      <c r="AR2633" t="str">
        <f t="shared" si="3818"/>
        <v>Away</v>
      </c>
      <c r="AS2633" t="str">
        <f t="shared" si="3819"/>
        <v>a</v>
      </c>
      <c r="AT2633" t="str">
        <f t="shared" si="3820"/>
        <v>Offensive</v>
      </c>
      <c r="AU2633" t="str">
        <f t="shared" si="3821"/>
        <v/>
      </c>
      <c r="AV2633" t="str">
        <f t="shared" si="3822"/>
        <v/>
      </c>
      <c r="AW2633" t="str" cm="1">
        <f t="array" ref="AW2633">IFERROR(IF(O2633&lt;&gt;"",O2633,IF(OR($S2633="",$T2633=""),"",IF(O2633&lt;&gt;"",O2633,IF($T2633&lt;&gt;"",_xlfn._xlws.FILTER(O:O,($BU:$BU=$BU2633)*($I:$I=$I2633)*($T:$T=$T2633)*($S:$S=_xlfn.MINIFS($S:$S,$T:$T,"="&amp;$T2633)),"")))))&amp;"",IF(O2633="","",""))&amp;""</f>
        <v/>
      </c>
      <c r="AX2633" t="str" cm="1">
        <f t="array" ref="AX2633">IFERROR(IF(P2633&lt;&gt;"",P2633,IF(OR($S2633="",$T2633=""),"",IF($T2633&lt;&gt;"",_xlfn._xlws.FILTER(P:P,($BU:$BU=$BU2633)*($I:$I=$I2633)*($T:$T=$T2633)*($S:$S=_xlfn.MINIFS($S:$S,$T:$T,"="&amp;$T2633)),""))))&amp;"",IF(P2633="","",""))&amp;""</f>
        <v/>
      </c>
      <c r="AY2633" t="str" cm="1">
        <f t="array" ref="AY2633">IFERROR(IF(Q2633&lt;&gt;"",Q2633,IF(OR($S2633="",$T2633=""),"",IF($T2633&lt;&gt;"",_xlfn._xlws.FILTER(Q:Q,($BU:$BU=$BU2633)*($I:$I=$I2633)*($T:$T=$T2633)*($S:$S=_xlfn.MINIFS($S:$S,$T:$T,"="&amp;$T2633)),""))))&amp;"",IF(Q2633="","",""))&amp;""</f>
        <v/>
      </c>
      <c r="AZ2633" t="str" cm="1">
        <f t="array" ref="AZ2633">IFERROR(IF(R2633&lt;&gt;"",R2633,IF(OR($S2633="",$T2633=""),"",IF($T2633&lt;&gt;"",_xlfn._xlws.FILTER(R:R,($BU:$BU=$BU2633)*($I:$I=$I2633)*($T:$T=$T2633)*($S:$S=_xlfn.MINIFS($S:$S,$T:$T,"="&amp;$T2633)),""))))&amp;"",IF(R2633="","",""))&amp;""</f>
        <v/>
      </c>
      <c r="BA2633" s="6">
        <f t="shared" si="3823"/>
        <v>227</v>
      </c>
      <c r="BB2633">
        <f t="shared" ref="BB2633:BD2633" si="3837">BB2632</f>
        <v>18987</v>
      </c>
      <c r="BC2633" t="str">
        <f t="shared" si="3837"/>
        <v>Velodrome</v>
      </c>
      <c r="BD2633" t="str">
        <f t="shared" si="3837"/>
        <v>Outlaws</v>
      </c>
      <c r="BE2633" t="s">
        <v>7</v>
      </c>
      <c r="BF2633" t="s">
        <v>172</v>
      </c>
      <c r="BI2633" cm="1">
        <f t="array" ref="BI2633">IFERROR(_xlfn._xlws.FILTER(shifts!A:A,(shifts!B:B=events!AD2633)*(shifts!AG:AG&gt;=events!BK2633)*(shifts!AH:AH&lt;=events!BL2633)),BI2632)</f>
        <v>90</v>
      </c>
      <c r="BJ2633" s="15">
        <f t="shared" si="3825"/>
        <v>0</v>
      </c>
      <c r="BK2633">
        <f t="shared" si="3826"/>
        <v>525</v>
      </c>
      <c r="BL2633">
        <f t="shared" si="3827"/>
        <v>525</v>
      </c>
      <c r="BM2633" s="15">
        <f>SUMIFS(BJ$2:BJ2633,K$2:K2633,"=Intermission")+SUMIFS(BJ$2:BJ2633,K$2:K2633,"=Timeout")</f>
        <v>143</v>
      </c>
      <c r="BN2633">
        <f t="shared" si="3828"/>
        <v>2303</v>
      </c>
      <c r="BO2633" s="19">
        <f t="shared" si="3829"/>
        <v>2858</v>
      </c>
      <c r="BP2633">
        <f t="shared" si="3830"/>
        <v>2853</v>
      </c>
      <c r="BQ2633" s="17">
        <f t="shared" si="3831"/>
        <v>2858</v>
      </c>
      <c r="BR2633" t="str">
        <f t="shared" si="3832"/>
        <v>event_team_player_1</v>
      </c>
      <c r="BS2633">
        <f>COUNTIFS(S$3:S2633,"="&amp;S2633,AI$3:AI2633,"="&amp;AI2633)</f>
        <v>1</v>
      </c>
      <c r="BT2633" t="str">
        <f>IFERROR(VLOOKUP(BB2633&amp;BU2633&amp;X2633,game_rosters!U:W,3,FALSE),"")</f>
        <v>P100032</v>
      </c>
      <c r="BU2633" t="str">
        <f t="shared" si="3833"/>
        <v>Outlaws</v>
      </c>
    </row>
    <row r="2634" spans="1:73" x14ac:dyDescent="0.2">
      <c r="A2634" t="str">
        <f t="shared" si="3808"/>
        <v/>
      </c>
      <c r="I2634" s="44">
        <v>12</v>
      </c>
      <c r="S2634">
        <v>1364</v>
      </c>
      <c r="T2634">
        <v>208</v>
      </c>
      <c r="X2634">
        <v>12</v>
      </c>
      <c r="Z2634">
        <v>1</v>
      </c>
      <c r="AA2634">
        <f t="shared" si="3765"/>
        <v>2364</v>
      </c>
      <c r="AB2634">
        <f t="shared" si="3766"/>
        <v>9208</v>
      </c>
      <c r="AC2634">
        <f t="shared" si="3804"/>
        <v>9208</v>
      </c>
      <c r="AD2634" s="6">
        <v>3</v>
      </c>
      <c r="AE2634" t="s">
        <v>936</v>
      </c>
      <c r="AF2634" t="s">
        <v>900</v>
      </c>
      <c r="AG2634" t="s">
        <v>756</v>
      </c>
      <c r="AH2634" t="s">
        <v>756</v>
      </c>
      <c r="AI2634" t="str">
        <f t="shared" si="3809"/>
        <v>e</v>
      </c>
      <c r="AJ2634" t="str">
        <f t="shared" si="3810"/>
        <v/>
      </c>
      <c r="AK2634" t="str">
        <f t="shared" si="3811"/>
        <v/>
      </c>
      <c r="AL2634" t="str">
        <f t="shared" si="3812"/>
        <v/>
      </c>
      <c r="AM2634" t="str">
        <f t="shared" si="3813"/>
        <v/>
      </c>
      <c r="AN2634" t="str">
        <f t="shared" si="3814"/>
        <v>Away</v>
      </c>
      <c r="AO2634" t="str">
        <f t="shared" si="3815"/>
        <v>a</v>
      </c>
      <c r="AP2634" t="str">
        <f t="shared" si="3816"/>
        <v/>
      </c>
      <c r="AQ2634" t="str">
        <f t="shared" si="3817"/>
        <v/>
      </c>
      <c r="AR2634" t="str">
        <f t="shared" si="3818"/>
        <v>Away</v>
      </c>
      <c r="AS2634" t="str">
        <f t="shared" si="3819"/>
        <v>a</v>
      </c>
      <c r="AT2634" t="str">
        <f t="shared" si="3820"/>
        <v>Offensive</v>
      </c>
      <c r="AU2634" t="str">
        <f t="shared" si="3821"/>
        <v/>
      </c>
      <c r="AV2634" t="str">
        <f t="shared" si="3822"/>
        <v/>
      </c>
      <c r="AW2634" t="str" cm="1">
        <f t="array" ref="AW2634">IFERROR(IF(O2634&lt;&gt;"",O2634,IF(OR($S2634="",$T2634=""),"",IF(O2634&lt;&gt;"",O2634,IF($T2634&lt;&gt;"",_xlfn._xlws.FILTER(O:O,($BU:$BU=$BU2634)*($I:$I=$I2634)*($T:$T=$T2634)*($S:$S=_xlfn.MINIFS($S:$S,$T:$T,"="&amp;$T2634)),"")))))&amp;"",IF(O2634="","",""))&amp;""</f>
        <v/>
      </c>
      <c r="AX2634" t="str" cm="1">
        <f t="array" ref="AX2634">IFERROR(IF(P2634&lt;&gt;"",P2634,IF(OR($S2634="",$T2634=""),"",IF($T2634&lt;&gt;"",_xlfn._xlws.FILTER(P:P,($BU:$BU=$BU2634)*($I:$I=$I2634)*($T:$T=$T2634)*($S:$S=_xlfn.MINIFS($S:$S,$T:$T,"="&amp;$T2634)),""))))&amp;"",IF(P2634="","",""))&amp;""</f>
        <v/>
      </c>
      <c r="AY2634" t="str" cm="1">
        <f t="array" ref="AY2634">IFERROR(IF(Q2634&lt;&gt;"",Q2634,IF(OR($S2634="",$T2634=""),"",IF($T2634&lt;&gt;"",_xlfn._xlws.FILTER(Q:Q,($BU:$BU=$BU2634)*($I:$I=$I2634)*($T:$T=$T2634)*($S:$S=_xlfn.MINIFS($S:$S,$T:$T,"="&amp;$T2634)),""))))&amp;"",IF(Q2634="","",""))&amp;""</f>
        <v/>
      </c>
      <c r="AZ2634" t="str" cm="1">
        <f t="array" ref="AZ2634">IFERROR(IF(R2634&lt;&gt;"",R2634,IF(OR($S2634="",$T2634=""),"",IF($T2634&lt;&gt;"",_xlfn._xlws.FILTER(R:R,($BU:$BU=$BU2634)*($I:$I=$I2634)*($T:$T=$T2634)*($S:$S=_xlfn.MINIFS($S:$S,$T:$T,"="&amp;$T2634)),""))))&amp;"",IF(R2634="","",""))&amp;""</f>
        <v/>
      </c>
      <c r="BA2634" s="6">
        <f t="shared" si="3823"/>
        <v>227</v>
      </c>
      <c r="BB2634">
        <f t="shared" ref="BB2634:BD2634" si="3838">BB2633</f>
        <v>18987</v>
      </c>
      <c r="BC2634" t="str">
        <f t="shared" si="3838"/>
        <v>Velodrome</v>
      </c>
      <c r="BD2634" t="str">
        <f t="shared" si="3838"/>
        <v>Outlaws</v>
      </c>
      <c r="BE2634" t="s">
        <v>7</v>
      </c>
      <c r="BF2634" t="s">
        <v>172</v>
      </c>
      <c r="BI2634" cm="1">
        <f t="array" ref="BI2634">IFERROR(_xlfn._xlws.FILTER(shifts!A:A,(shifts!B:B=events!AD2634)*(shifts!AG:AG&gt;=events!BK2634)*(shifts!AH:AH&lt;=events!BL2634)),BI2633)</f>
        <v>90</v>
      </c>
      <c r="BJ2634" s="15">
        <f t="shared" si="3825"/>
        <v>0</v>
      </c>
      <c r="BK2634">
        <f t="shared" si="3826"/>
        <v>525</v>
      </c>
      <c r="BL2634">
        <f t="shared" si="3827"/>
        <v>525</v>
      </c>
      <c r="BM2634" s="15">
        <f>SUMIFS(BJ$2:BJ2634,K$2:K2634,"=Intermission")+SUMIFS(BJ$2:BJ2634,K$2:K2634,"=Timeout")</f>
        <v>143</v>
      </c>
      <c r="BN2634">
        <f t="shared" si="3828"/>
        <v>2303</v>
      </c>
      <c r="BO2634" s="19">
        <f t="shared" si="3829"/>
        <v>2858</v>
      </c>
      <c r="BP2634">
        <f t="shared" si="3830"/>
        <v>2853</v>
      </c>
      <c r="BQ2634" s="17">
        <f t="shared" si="3831"/>
        <v>2858</v>
      </c>
      <c r="BR2634" t="str">
        <f t="shared" si="3832"/>
        <v>event_team_player_2</v>
      </c>
      <c r="BS2634">
        <f>COUNTIFS(S$3:S2634,"="&amp;S2634,AI$3:AI2634,"="&amp;AI2634)</f>
        <v>2</v>
      </c>
      <c r="BT2634" t="str">
        <f>IFERROR(VLOOKUP(BB2634&amp;BU2634&amp;X2634,game_rosters!U:W,3,FALSE),"")</f>
        <v>P100214</v>
      </c>
      <c r="BU2634" t="str">
        <f t="shared" si="3833"/>
        <v>Outlaws</v>
      </c>
    </row>
    <row r="2635" spans="1:73" x14ac:dyDescent="0.2">
      <c r="A2635" t="str">
        <f t="shared" si="3808"/>
        <v/>
      </c>
      <c r="I2635" s="44">
        <v>70</v>
      </c>
      <c r="O2635" t="s">
        <v>605</v>
      </c>
      <c r="S2635">
        <v>1364</v>
      </c>
      <c r="T2635">
        <v>208</v>
      </c>
      <c r="X2635">
        <v>70</v>
      </c>
      <c r="AA2635">
        <f t="shared" si="3765"/>
        <v>2364</v>
      </c>
      <c r="AB2635">
        <f t="shared" si="3766"/>
        <v>9208</v>
      </c>
      <c r="AC2635">
        <f t="shared" si="3804"/>
        <v>9208</v>
      </c>
      <c r="AD2635" s="6">
        <v>3</v>
      </c>
      <c r="AE2635" t="s">
        <v>936</v>
      </c>
      <c r="AF2635" t="s">
        <v>900</v>
      </c>
      <c r="AG2635" t="s">
        <v>756</v>
      </c>
      <c r="AH2635" t="s">
        <v>756</v>
      </c>
      <c r="AI2635" t="str">
        <f t="shared" si="3809"/>
        <v>o</v>
      </c>
      <c r="AJ2635" t="str">
        <f t="shared" si="3810"/>
        <v/>
      </c>
      <c r="AK2635" t="str">
        <f t="shared" si="3811"/>
        <v/>
      </c>
      <c r="AL2635" t="str">
        <f t="shared" si="3812"/>
        <v/>
      </c>
      <c r="AM2635" t="str">
        <f t="shared" si="3813"/>
        <v/>
      </c>
      <c r="AN2635" t="str">
        <f t="shared" si="3814"/>
        <v>Away</v>
      </c>
      <c r="AO2635" t="str">
        <f t="shared" si="3815"/>
        <v>a</v>
      </c>
      <c r="AP2635" t="str">
        <f t="shared" si="3816"/>
        <v/>
      </c>
      <c r="AQ2635" t="str">
        <f t="shared" si="3817"/>
        <v/>
      </c>
      <c r="AR2635" t="str">
        <f t="shared" si="3818"/>
        <v>Away</v>
      </c>
      <c r="AS2635" t="str">
        <f t="shared" si="3819"/>
        <v>a</v>
      </c>
      <c r="AT2635" t="str">
        <f t="shared" si="3820"/>
        <v>Defensive</v>
      </c>
      <c r="AU2635" t="str">
        <f t="shared" si="3821"/>
        <v/>
      </c>
      <c r="AV2635" t="str">
        <f t="shared" si="3822"/>
        <v/>
      </c>
      <c r="AW2635" t="str" cm="1">
        <f t="array" ref="AW2635">IFERROR(IF(O2635&lt;&gt;"",O2635,IF(OR($S2635="",$T2635=""),"",IF(O2635&lt;&gt;"",O2635,IF($T2635&lt;&gt;"",_xlfn._xlws.FILTER(O:O,($BU:$BU=$BU2635)*($I:$I=$I2635)*($T:$T=$T2635)*($S:$S=_xlfn.MINIFS($S:$S,$T:$T,"="&amp;$T2635)),"")))))&amp;"",IF(O2635="","",""))&amp;""</f>
        <v>Defensive_PlayPass-InShotPassLane</v>
      </c>
      <c r="AX2635" t="str" cm="1">
        <f t="array" ref="AX2635">IFERROR(IF(P2635&lt;&gt;"",P2635,IF(OR($S2635="",$T2635=""),"",IF($T2635&lt;&gt;"",_xlfn._xlws.FILTER(P:P,($BU:$BU=$BU2635)*($I:$I=$I2635)*($T:$T=$T2635)*($S:$S=_xlfn.MINIFS($S:$S,$T:$T,"="&amp;$T2635)),""))))&amp;"",IF(P2635="","",""))&amp;""</f>
        <v/>
      </c>
      <c r="AY2635" t="str" cm="1">
        <f t="array" ref="AY2635">IFERROR(IF(Q2635&lt;&gt;"",Q2635,IF(OR($S2635="",$T2635=""),"",IF($T2635&lt;&gt;"",_xlfn._xlws.FILTER(Q:Q,($BU:$BU=$BU2635)*($I:$I=$I2635)*($T:$T=$T2635)*($S:$S=_xlfn.MINIFS($S:$S,$T:$T,"="&amp;$T2635)),""))))&amp;"",IF(Q2635="","",""))&amp;""</f>
        <v/>
      </c>
      <c r="AZ2635" t="str" cm="1">
        <f t="array" ref="AZ2635">IFERROR(IF(R2635&lt;&gt;"",R2635,IF(OR($S2635="",$T2635=""),"",IF($T2635&lt;&gt;"",_xlfn._xlws.FILTER(R:R,($BU:$BU=$BU2635)*($I:$I=$I2635)*($T:$T=$T2635)*($S:$S=_xlfn.MINIFS($S:$S,$T:$T,"="&amp;$T2635)),""))))&amp;"",IF(R2635="","",""))&amp;""</f>
        <v/>
      </c>
      <c r="BA2635" s="6">
        <f t="shared" si="3823"/>
        <v>227</v>
      </c>
      <c r="BB2635">
        <f t="shared" ref="BB2635:BD2635" si="3839">BB2634</f>
        <v>18987</v>
      </c>
      <c r="BC2635" t="str">
        <f t="shared" si="3839"/>
        <v>Velodrome</v>
      </c>
      <c r="BD2635" t="str">
        <f t="shared" si="3839"/>
        <v>Outlaws</v>
      </c>
      <c r="BE2635" t="s">
        <v>7</v>
      </c>
      <c r="BF2635" t="s">
        <v>172</v>
      </c>
      <c r="BI2635" cm="1">
        <f t="array" ref="BI2635">IFERROR(_xlfn._xlws.FILTER(shifts!A:A,(shifts!B:B=events!AD2635)*(shifts!AG:AG&gt;=events!BK2635)*(shifts!AH:AH&lt;=events!BL2635)),BI2634)</f>
        <v>90</v>
      </c>
      <c r="BJ2635" s="15">
        <f t="shared" si="3825"/>
        <v>0</v>
      </c>
      <c r="BK2635">
        <f t="shared" si="3826"/>
        <v>525</v>
      </c>
      <c r="BL2635">
        <f t="shared" si="3827"/>
        <v>525</v>
      </c>
      <c r="BM2635" s="15">
        <f>SUMIFS(BJ$2:BJ2635,K$2:K2635,"=Intermission")+SUMIFS(BJ$2:BJ2635,K$2:K2635,"=Timeout")</f>
        <v>143</v>
      </c>
      <c r="BN2635">
        <f t="shared" si="3828"/>
        <v>2303</v>
      </c>
      <c r="BO2635" s="19">
        <f t="shared" si="3829"/>
        <v>2858</v>
      </c>
      <c r="BP2635">
        <f t="shared" si="3830"/>
        <v>2853</v>
      </c>
      <c r="BQ2635" s="17">
        <f t="shared" si="3831"/>
        <v>2858</v>
      </c>
      <c r="BR2635" t="str">
        <f t="shared" si="3832"/>
        <v>opp_team_player_1</v>
      </c>
      <c r="BS2635">
        <f>COUNTIFS(S$3:S2635,"="&amp;S2635,AI$3:AI2635,"="&amp;AI2635)</f>
        <v>1</v>
      </c>
      <c r="BT2635" t="str">
        <f>IFERROR(VLOOKUP(BB2635&amp;BU2635&amp;X2635,game_rosters!U:W,3,FALSE),"")</f>
        <v>P100001</v>
      </c>
      <c r="BU2635" t="str">
        <f t="shared" si="3833"/>
        <v>Velodrome</v>
      </c>
    </row>
    <row r="2636" spans="1:73" x14ac:dyDescent="0.2">
      <c r="A2636">
        <f t="shared" si="3808"/>
        <v>1</v>
      </c>
      <c r="I2636" s="44">
        <v>4</v>
      </c>
      <c r="K2636" t="s">
        <v>238</v>
      </c>
      <c r="L2636" t="s">
        <v>174</v>
      </c>
      <c r="M2636" t="s">
        <v>86</v>
      </c>
      <c r="N2636" t="s">
        <v>595</v>
      </c>
      <c r="S2636">
        <v>1365</v>
      </c>
      <c r="T2636">
        <v>208</v>
      </c>
      <c r="W2636" t="s">
        <v>731</v>
      </c>
      <c r="X2636">
        <v>4</v>
      </c>
      <c r="Z2636">
        <v>1</v>
      </c>
      <c r="AA2636">
        <f t="shared" si="3765"/>
        <v>2365</v>
      </c>
      <c r="AB2636">
        <f t="shared" si="3766"/>
        <v>9208</v>
      </c>
      <c r="AC2636">
        <f t="shared" si="3804"/>
        <v>9208</v>
      </c>
      <c r="AD2636" s="6">
        <v>3</v>
      </c>
      <c r="AE2636" t="s">
        <v>936</v>
      </c>
      <c r="AF2636" t="s">
        <v>900</v>
      </c>
      <c r="AG2636" t="s">
        <v>756</v>
      </c>
      <c r="AH2636" t="s">
        <v>756</v>
      </c>
      <c r="AI2636" t="str">
        <f t="shared" si="3809"/>
        <v>e</v>
      </c>
      <c r="AJ2636" t="str">
        <f t="shared" si="3810"/>
        <v/>
      </c>
      <c r="AK2636" t="str">
        <f t="shared" si="3811"/>
        <v/>
      </c>
      <c r="AL2636" t="str">
        <f t="shared" si="3812"/>
        <v/>
      </c>
      <c r="AM2636" t="str">
        <f t="shared" si="3813"/>
        <v/>
      </c>
      <c r="AN2636" t="str">
        <f t="shared" si="3814"/>
        <v>Away</v>
      </c>
      <c r="AO2636" t="str">
        <f t="shared" si="3815"/>
        <v>a</v>
      </c>
      <c r="AP2636" t="str">
        <f t="shared" si="3816"/>
        <v/>
      </c>
      <c r="AQ2636" t="str">
        <f t="shared" si="3817"/>
        <v/>
      </c>
      <c r="AR2636" t="str">
        <f t="shared" si="3818"/>
        <v>Away</v>
      </c>
      <c r="AS2636" t="str">
        <f t="shared" si="3819"/>
        <v>a</v>
      </c>
      <c r="AT2636" t="str">
        <f t="shared" si="3820"/>
        <v>Offensive</v>
      </c>
      <c r="AU2636" t="str">
        <f t="shared" si="3821"/>
        <v/>
      </c>
      <c r="AV2636" t="str">
        <f t="shared" si="3822"/>
        <v/>
      </c>
      <c r="AW2636" t="str" cm="1">
        <f t="array" ref="AW2636">IFERROR(IF(O2636&lt;&gt;"",O2636,IF(OR($S2636="",$T2636=""),"",IF(O2636&lt;&gt;"",O2636,IF($T2636&lt;&gt;"",_xlfn._xlws.FILTER(O:O,($BU:$BU=$BU2636)*($I:$I=$I2636)*($T:$T=$T2636)*($S:$S=_xlfn.MINIFS($S:$S,$T:$T,"="&amp;$T2636)),"")))))&amp;"",IF(O2636="","",""))&amp;""</f>
        <v/>
      </c>
      <c r="AX2636" t="str" cm="1">
        <f t="array" ref="AX2636">IFERROR(IF(P2636&lt;&gt;"",P2636,IF(OR($S2636="",$T2636=""),"",IF($T2636&lt;&gt;"",_xlfn._xlws.FILTER(P:P,($BU:$BU=$BU2636)*($I:$I=$I2636)*($T:$T=$T2636)*($S:$S=_xlfn.MINIFS($S:$S,$T:$T,"="&amp;$T2636)),""))))&amp;"",IF(P2636="","",""))&amp;""</f>
        <v/>
      </c>
      <c r="AY2636" t="str" cm="1">
        <f t="array" ref="AY2636">IFERROR(IF(Q2636&lt;&gt;"",Q2636,IF(OR($S2636="",$T2636=""),"",IF($T2636&lt;&gt;"",_xlfn._xlws.FILTER(Q:Q,($BU:$BU=$BU2636)*($I:$I=$I2636)*($T:$T=$T2636)*($S:$S=_xlfn.MINIFS($S:$S,$T:$T,"="&amp;$T2636)),""))))&amp;"",IF(Q2636="","",""))&amp;""</f>
        <v/>
      </c>
      <c r="AZ2636" t="str" cm="1">
        <f t="array" ref="AZ2636">IFERROR(IF(R2636&lt;&gt;"",R2636,IF(OR($S2636="",$T2636=""),"",IF($T2636&lt;&gt;"",_xlfn._xlws.FILTER(R:R,($BU:$BU=$BU2636)*($I:$I=$I2636)*($T:$T=$T2636)*($S:$S=_xlfn.MINIFS($S:$S,$T:$T,"="&amp;$T2636)),""))))&amp;"",IF(R2636="","",""))&amp;""</f>
        <v/>
      </c>
      <c r="BA2636" s="6">
        <f t="shared" si="3823"/>
        <v>228</v>
      </c>
      <c r="BB2636">
        <f t="shared" ref="BB2636:BD2636" si="3840">BB2635</f>
        <v>18987</v>
      </c>
      <c r="BC2636" t="str">
        <f t="shared" si="3840"/>
        <v>Velodrome</v>
      </c>
      <c r="BD2636" t="str">
        <f t="shared" si="3840"/>
        <v>Outlaws</v>
      </c>
      <c r="BE2636" t="s">
        <v>238</v>
      </c>
      <c r="BF2636" t="s">
        <v>174</v>
      </c>
      <c r="BI2636" cm="1">
        <f t="array" ref="BI2636">IFERROR(_xlfn._xlws.FILTER(shifts!A:A,(shifts!B:B=events!AD2636)*(shifts!AG:AG&gt;=events!BK2636)*(shifts!AH:AH&lt;=events!BL2636)),BI2635)</f>
        <v>90</v>
      </c>
      <c r="BJ2636" s="15">
        <f t="shared" si="3825"/>
        <v>0</v>
      </c>
      <c r="BK2636">
        <f t="shared" si="3826"/>
        <v>525</v>
      </c>
      <c r="BL2636">
        <f t="shared" si="3827"/>
        <v>525</v>
      </c>
      <c r="BM2636" s="15">
        <f>SUMIFS(BJ$2:BJ2636,K$2:K2636,"=Intermission")+SUMIFS(BJ$2:BJ2636,K$2:K2636,"=Timeout")</f>
        <v>143</v>
      </c>
      <c r="BN2636">
        <f t="shared" si="3828"/>
        <v>2303</v>
      </c>
      <c r="BO2636" s="19">
        <f t="shared" si="3829"/>
        <v>2858</v>
      </c>
      <c r="BP2636">
        <f t="shared" si="3830"/>
        <v>2853</v>
      </c>
      <c r="BQ2636" s="17">
        <f t="shared" si="3831"/>
        <v>2858</v>
      </c>
      <c r="BR2636" t="str">
        <f t="shared" si="3832"/>
        <v>event_team_player_1</v>
      </c>
      <c r="BS2636">
        <f>COUNTIFS(S$3:S2636,"="&amp;S2636,AI$3:AI2636,"="&amp;AI2636)</f>
        <v>1</v>
      </c>
      <c r="BT2636" t="str">
        <f>IFERROR(VLOOKUP(BB2636&amp;BU2636&amp;X2636,game_rosters!U:W,3,FALSE),"")</f>
        <v>P100032</v>
      </c>
      <c r="BU2636" t="str">
        <f t="shared" si="3833"/>
        <v>Outlaws</v>
      </c>
    </row>
    <row r="2637" spans="1:73" x14ac:dyDescent="0.2">
      <c r="A2637" t="str">
        <f t="shared" si="3808"/>
        <v/>
      </c>
      <c r="I2637" s="44">
        <v>12</v>
      </c>
      <c r="S2637">
        <v>1365</v>
      </c>
      <c r="T2637">
        <v>208</v>
      </c>
      <c r="X2637">
        <v>12</v>
      </c>
      <c r="Z2637">
        <v>1</v>
      </c>
      <c r="AA2637">
        <f t="shared" si="3765"/>
        <v>2365</v>
      </c>
      <c r="AB2637">
        <f t="shared" si="3766"/>
        <v>9208</v>
      </c>
      <c r="AC2637">
        <f t="shared" si="3804"/>
        <v>9208</v>
      </c>
      <c r="AD2637" s="6">
        <v>3</v>
      </c>
      <c r="AE2637" t="s">
        <v>936</v>
      </c>
      <c r="AF2637" t="s">
        <v>900</v>
      </c>
      <c r="AG2637" t="s">
        <v>756</v>
      </c>
      <c r="AH2637" t="s">
        <v>756</v>
      </c>
      <c r="AI2637" t="str">
        <f t="shared" si="3809"/>
        <v>e</v>
      </c>
      <c r="AJ2637" t="str">
        <f t="shared" si="3810"/>
        <v/>
      </c>
      <c r="AK2637" t="str">
        <f t="shared" si="3811"/>
        <v/>
      </c>
      <c r="AL2637" t="str">
        <f t="shared" si="3812"/>
        <v/>
      </c>
      <c r="AM2637" t="str">
        <f t="shared" si="3813"/>
        <v/>
      </c>
      <c r="AN2637" t="str">
        <f t="shared" si="3814"/>
        <v>Away</v>
      </c>
      <c r="AO2637" t="str">
        <f t="shared" si="3815"/>
        <v>a</v>
      </c>
      <c r="AP2637" t="str">
        <f t="shared" si="3816"/>
        <v/>
      </c>
      <c r="AQ2637" t="str">
        <f t="shared" si="3817"/>
        <v/>
      </c>
      <c r="AR2637" t="str">
        <f t="shared" si="3818"/>
        <v>Away</v>
      </c>
      <c r="AS2637" t="str">
        <f t="shared" si="3819"/>
        <v>a</v>
      </c>
      <c r="AT2637" t="str">
        <f t="shared" si="3820"/>
        <v>Offensive</v>
      </c>
      <c r="AU2637" t="str">
        <f t="shared" si="3821"/>
        <v/>
      </c>
      <c r="AV2637" t="str">
        <f t="shared" si="3822"/>
        <v/>
      </c>
      <c r="AW2637" t="str" cm="1">
        <f t="array" ref="AW2637">IFERROR(IF(O2637&lt;&gt;"",O2637,IF(OR($S2637="",$T2637=""),"",IF(O2637&lt;&gt;"",O2637,IF($T2637&lt;&gt;"",_xlfn._xlws.FILTER(O:O,($BU:$BU=$BU2637)*($I:$I=$I2637)*($T:$T=$T2637)*($S:$S=_xlfn.MINIFS($S:$S,$T:$T,"="&amp;$T2637)),"")))))&amp;"",IF(O2637="","",""))&amp;""</f>
        <v/>
      </c>
      <c r="AX2637" t="str" cm="1">
        <f t="array" ref="AX2637">IFERROR(IF(P2637&lt;&gt;"",P2637,IF(OR($S2637="",$T2637=""),"",IF($T2637&lt;&gt;"",_xlfn._xlws.FILTER(P:P,($BU:$BU=$BU2637)*($I:$I=$I2637)*($T:$T=$T2637)*($S:$S=_xlfn.MINIFS($S:$S,$T:$T,"="&amp;$T2637)),""))))&amp;"",IF(P2637="","",""))&amp;""</f>
        <v/>
      </c>
      <c r="AY2637" t="str" cm="1">
        <f t="array" ref="AY2637">IFERROR(IF(Q2637&lt;&gt;"",Q2637,IF(OR($S2637="",$T2637=""),"",IF($T2637&lt;&gt;"",_xlfn._xlws.FILTER(Q:Q,($BU:$BU=$BU2637)*($I:$I=$I2637)*($T:$T=$T2637)*($S:$S=_xlfn.MINIFS($S:$S,$T:$T,"="&amp;$T2637)),""))))&amp;"",IF(Q2637="","",""))&amp;""</f>
        <v/>
      </c>
      <c r="AZ2637" t="str" cm="1">
        <f t="array" ref="AZ2637">IFERROR(IF(R2637&lt;&gt;"",R2637,IF(OR($S2637="",$T2637=""),"",IF($T2637&lt;&gt;"",_xlfn._xlws.FILTER(R:R,($BU:$BU=$BU2637)*($I:$I=$I2637)*($T:$T=$T2637)*($S:$S=_xlfn.MINIFS($S:$S,$T:$T,"="&amp;$T2637)),""))))&amp;"",IF(R2637="","",""))&amp;""</f>
        <v/>
      </c>
      <c r="BA2637" s="6">
        <f t="shared" si="3823"/>
        <v>228</v>
      </c>
      <c r="BB2637">
        <f t="shared" ref="BB2637:BD2637" si="3841">BB2636</f>
        <v>18987</v>
      </c>
      <c r="BC2637" t="str">
        <f t="shared" si="3841"/>
        <v>Velodrome</v>
      </c>
      <c r="BD2637" t="str">
        <f t="shared" si="3841"/>
        <v>Outlaws</v>
      </c>
      <c r="BE2637" t="s">
        <v>238</v>
      </c>
      <c r="BF2637" t="s">
        <v>174</v>
      </c>
      <c r="BI2637" cm="1">
        <f t="array" ref="BI2637">IFERROR(_xlfn._xlws.FILTER(shifts!A:A,(shifts!B:B=events!AD2637)*(shifts!AG:AG&gt;=events!BK2637)*(shifts!AH:AH&lt;=events!BL2637)),BI2636)</f>
        <v>90</v>
      </c>
      <c r="BJ2637" s="15">
        <f t="shared" si="3825"/>
        <v>0</v>
      </c>
      <c r="BK2637">
        <f t="shared" si="3826"/>
        <v>525</v>
      </c>
      <c r="BL2637">
        <f t="shared" si="3827"/>
        <v>525</v>
      </c>
      <c r="BM2637" s="15">
        <f>SUMIFS(BJ$2:BJ2637,K$2:K2637,"=Intermission")+SUMIFS(BJ$2:BJ2637,K$2:K2637,"=Timeout")</f>
        <v>143</v>
      </c>
      <c r="BN2637">
        <f t="shared" si="3828"/>
        <v>2303</v>
      </c>
      <c r="BO2637" s="19">
        <f t="shared" si="3829"/>
        <v>2858</v>
      </c>
      <c r="BP2637">
        <f t="shared" si="3830"/>
        <v>2853</v>
      </c>
      <c r="BQ2637" s="17">
        <f t="shared" si="3831"/>
        <v>2858</v>
      </c>
      <c r="BR2637" t="str">
        <f t="shared" si="3832"/>
        <v>event_team_player_2</v>
      </c>
      <c r="BS2637">
        <f>COUNTIFS(S$3:S2637,"="&amp;S2637,AI$3:AI2637,"="&amp;AI2637)</f>
        <v>2</v>
      </c>
      <c r="BT2637" t="str">
        <f>IFERROR(VLOOKUP(BB2637&amp;BU2637&amp;X2637,game_rosters!U:W,3,FALSE),"")</f>
        <v>P100214</v>
      </c>
      <c r="BU2637" t="str">
        <f t="shared" si="3833"/>
        <v>Outlaws</v>
      </c>
    </row>
    <row r="2638" spans="1:73" x14ac:dyDescent="0.2">
      <c r="A2638" t="str">
        <f t="shared" si="3808"/>
        <v/>
      </c>
      <c r="I2638" s="44">
        <v>70</v>
      </c>
      <c r="O2638" t="s">
        <v>605</v>
      </c>
      <c r="S2638">
        <v>1365</v>
      </c>
      <c r="T2638">
        <v>208</v>
      </c>
      <c r="X2638">
        <v>70</v>
      </c>
      <c r="AA2638">
        <f t="shared" si="3765"/>
        <v>2365</v>
      </c>
      <c r="AB2638">
        <f t="shared" si="3766"/>
        <v>9208</v>
      </c>
      <c r="AC2638">
        <f t="shared" si="3804"/>
        <v>9208</v>
      </c>
      <c r="AD2638" s="6">
        <v>3</v>
      </c>
      <c r="AE2638" t="s">
        <v>936</v>
      </c>
      <c r="AF2638" t="s">
        <v>900</v>
      </c>
      <c r="AG2638" t="s">
        <v>756</v>
      </c>
      <c r="AH2638" t="s">
        <v>756</v>
      </c>
      <c r="AI2638" t="str">
        <f t="shared" si="3809"/>
        <v>o</v>
      </c>
      <c r="AJ2638" t="str">
        <f t="shared" si="3810"/>
        <v/>
      </c>
      <c r="AK2638" t="str">
        <f t="shared" si="3811"/>
        <v/>
      </c>
      <c r="AL2638" t="str">
        <f t="shared" si="3812"/>
        <v/>
      </c>
      <c r="AM2638" t="str">
        <f t="shared" si="3813"/>
        <v/>
      </c>
      <c r="AN2638" t="str">
        <f t="shared" si="3814"/>
        <v>Away</v>
      </c>
      <c r="AO2638" t="str">
        <f t="shared" si="3815"/>
        <v>a</v>
      </c>
      <c r="AP2638" t="str">
        <f t="shared" si="3816"/>
        <v/>
      </c>
      <c r="AQ2638" t="str">
        <f t="shared" si="3817"/>
        <v/>
      </c>
      <c r="AR2638" t="str">
        <f t="shared" si="3818"/>
        <v>Away</v>
      </c>
      <c r="AS2638" t="str">
        <f t="shared" si="3819"/>
        <v>a</v>
      </c>
      <c r="AT2638" t="str">
        <f t="shared" si="3820"/>
        <v>Defensive</v>
      </c>
      <c r="AU2638" t="str">
        <f t="shared" si="3821"/>
        <v/>
      </c>
      <c r="AV2638" t="str">
        <f t="shared" si="3822"/>
        <v/>
      </c>
      <c r="AW2638" t="str" cm="1">
        <f t="array" ref="AW2638">IFERROR(IF(O2638&lt;&gt;"",O2638,IF(OR($S2638="",$T2638=""),"",IF(O2638&lt;&gt;"",O2638,IF($T2638&lt;&gt;"",_xlfn._xlws.FILTER(O:O,($BU:$BU=$BU2638)*($I:$I=$I2638)*($T:$T=$T2638)*($S:$S=_xlfn.MINIFS($S:$S,$T:$T,"="&amp;$T2638)),"")))))&amp;"",IF(O2638="","",""))&amp;""</f>
        <v>Defensive_PlayPass-InShotPassLane</v>
      </c>
      <c r="AX2638" t="str" cm="1">
        <f t="array" ref="AX2638">IFERROR(IF(P2638&lt;&gt;"",P2638,IF(OR($S2638="",$T2638=""),"",IF($T2638&lt;&gt;"",_xlfn._xlws.FILTER(P:P,($BU:$BU=$BU2638)*($I:$I=$I2638)*($T:$T=$T2638)*($S:$S=_xlfn.MINIFS($S:$S,$T:$T,"="&amp;$T2638)),""))))&amp;"",IF(P2638="","",""))&amp;""</f>
        <v/>
      </c>
      <c r="AY2638" t="str" cm="1">
        <f t="array" ref="AY2638">IFERROR(IF(Q2638&lt;&gt;"",Q2638,IF(OR($S2638="",$T2638=""),"",IF($T2638&lt;&gt;"",_xlfn._xlws.FILTER(Q:Q,($BU:$BU=$BU2638)*($I:$I=$I2638)*($T:$T=$T2638)*($S:$S=_xlfn.MINIFS($S:$S,$T:$T,"="&amp;$T2638)),""))))&amp;"",IF(Q2638="","",""))&amp;""</f>
        <v/>
      </c>
      <c r="AZ2638" t="str" cm="1">
        <f t="array" ref="AZ2638">IFERROR(IF(R2638&lt;&gt;"",R2638,IF(OR($S2638="",$T2638=""),"",IF($T2638&lt;&gt;"",_xlfn._xlws.FILTER(R:R,($BU:$BU=$BU2638)*($I:$I=$I2638)*($T:$T=$T2638)*($S:$S=_xlfn.MINIFS($S:$S,$T:$T,"="&amp;$T2638)),""))))&amp;"",IF(R2638="","",""))&amp;""</f>
        <v/>
      </c>
      <c r="BA2638" s="6">
        <f t="shared" si="3823"/>
        <v>228</v>
      </c>
      <c r="BB2638">
        <f t="shared" ref="BB2638:BD2638" si="3842">BB2637</f>
        <v>18987</v>
      </c>
      <c r="BC2638" t="str">
        <f t="shared" si="3842"/>
        <v>Velodrome</v>
      </c>
      <c r="BD2638" t="str">
        <f t="shared" si="3842"/>
        <v>Outlaws</v>
      </c>
      <c r="BE2638" t="s">
        <v>238</v>
      </c>
      <c r="BF2638" t="s">
        <v>174</v>
      </c>
      <c r="BI2638" cm="1">
        <f t="array" ref="BI2638">IFERROR(_xlfn._xlws.FILTER(shifts!A:A,(shifts!B:B=events!AD2638)*(shifts!AG:AG&gt;=events!BK2638)*(shifts!AH:AH&lt;=events!BL2638)),BI2637)</f>
        <v>90</v>
      </c>
      <c r="BJ2638" s="15">
        <f t="shared" si="3825"/>
        <v>0</v>
      </c>
      <c r="BK2638">
        <f t="shared" si="3826"/>
        <v>525</v>
      </c>
      <c r="BL2638">
        <f t="shared" si="3827"/>
        <v>525</v>
      </c>
      <c r="BM2638" s="15">
        <f>SUMIFS(BJ$2:BJ2638,K$2:K2638,"=Intermission")+SUMIFS(BJ$2:BJ2638,K$2:K2638,"=Timeout")</f>
        <v>143</v>
      </c>
      <c r="BN2638">
        <f t="shared" si="3828"/>
        <v>2303</v>
      </c>
      <c r="BO2638" s="19">
        <f t="shared" si="3829"/>
        <v>2858</v>
      </c>
      <c r="BP2638">
        <f t="shared" si="3830"/>
        <v>2853</v>
      </c>
      <c r="BQ2638" s="17">
        <f t="shared" si="3831"/>
        <v>2858</v>
      </c>
      <c r="BR2638" t="str">
        <f t="shared" si="3832"/>
        <v>opp_team_player_1</v>
      </c>
      <c r="BS2638">
        <f>COUNTIFS(S$3:S2638,"="&amp;S2638,AI$3:AI2638,"="&amp;AI2638)</f>
        <v>1</v>
      </c>
      <c r="BT2638" t="str">
        <f>IFERROR(VLOOKUP(BB2638&amp;BU2638&amp;X2638,game_rosters!U:W,3,FALSE),"")</f>
        <v>P100001</v>
      </c>
      <c r="BU2638" t="str">
        <f t="shared" si="3833"/>
        <v>Velodrome</v>
      </c>
    </row>
    <row r="2639" spans="1:73" x14ac:dyDescent="0.2">
      <c r="A2639">
        <f t="shared" si="3808"/>
        <v>1</v>
      </c>
      <c r="I2639" s="44">
        <v>12</v>
      </c>
      <c r="K2639" t="s">
        <v>13</v>
      </c>
      <c r="O2639" t="s">
        <v>633</v>
      </c>
      <c r="R2639" s="51">
        <v>1</v>
      </c>
      <c r="S2639">
        <v>1366</v>
      </c>
      <c r="W2639" t="s">
        <v>731</v>
      </c>
      <c r="X2639">
        <v>12</v>
      </c>
      <c r="Z2639">
        <v>1</v>
      </c>
      <c r="AA2639">
        <f t="shared" si="3765"/>
        <v>2366</v>
      </c>
      <c r="AB2639" t="str">
        <f t="shared" si="3766"/>
        <v/>
      </c>
      <c r="AC2639">
        <f t="shared" si="3804"/>
        <v>2366</v>
      </c>
      <c r="AD2639" s="6">
        <v>3</v>
      </c>
      <c r="AE2639" t="s">
        <v>936</v>
      </c>
      <c r="AF2639" t="s">
        <v>919</v>
      </c>
      <c r="AG2639" t="s">
        <v>936</v>
      </c>
      <c r="AH2639" t="s">
        <v>903</v>
      </c>
      <c r="AI2639" t="str">
        <f t="shared" si="3809"/>
        <v>e</v>
      </c>
      <c r="AJ2639" t="str">
        <f t="shared" si="3810"/>
        <v/>
      </c>
      <c r="AK2639" t="str">
        <f t="shared" si="3811"/>
        <v/>
      </c>
      <c r="AL2639" t="str">
        <f t="shared" si="3812"/>
        <v/>
      </c>
      <c r="AM2639" t="str">
        <f t="shared" si="3813"/>
        <v/>
      </c>
      <c r="AN2639" t="str">
        <f t="shared" si="3814"/>
        <v>Away</v>
      </c>
      <c r="AO2639" t="str">
        <f t="shared" si="3815"/>
        <v>a</v>
      </c>
      <c r="AP2639" t="str">
        <f t="shared" si="3816"/>
        <v/>
      </c>
      <c r="AQ2639" t="str">
        <f t="shared" si="3817"/>
        <v/>
      </c>
      <c r="AR2639" t="str">
        <f t="shared" si="3818"/>
        <v>Away</v>
      </c>
      <c r="AS2639" t="str">
        <f t="shared" si="3819"/>
        <v>a</v>
      </c>
      <c r="AT2639" t="str">
        <f t="shared" si="3820"/>
        <v>Offensive</v>
      </c>
      <c r="AU2639" t="str">
        <f t="shared" si="3821"/>
        <v/>
      </c>
      <c r="AV2639" t="str">
        <f t="shared" si="3822"/>
        <v/>
      </c>
      <c r="AW2639" t="str" cm="1">
        <f t="array" ref="AW2639">IFERROR(IF(O2639&lt;&gt;"",O2639,IF(OR($S2639="",$T2639=""),"",IF(O2639&lt;&gt;"",O2639,IF($T2639&lt;&gt;"",_xlfn._xlws.FILTER(O:O,($BU:$BU=$BU2639)*($I:$I=$I2639)*($T:$T=$T2639)*($S:$S=_xlfn.MINIFS($S:$S,$T:$T,"="&amp;$T2639)),"")))))&amp;"",IF(O2639="","",""))&amp;""</f>
        <v>OffensivePlay_Possession-Delay</v>
      </c>
      <c r="AX2639" t="str" cm="1">
        <f t="array" ref="AX2639">IFERROR(IF(P2639&lt;&gt;"",P2639,IF(OR($S2639="",$T2639=""),"",IF($T2639&lt;&gt;"",_xlfn._xlws.FILTER(P:P,($BU:$BU=$BU2639)*($I:$I=$I2639)*($T:$T=$T2639)*($S:$S=_xlfn.MINIFS($S:$S,$T:$T,"="&amp;$T2639)),""))))&amp;"",IF(P2639="","",""))&amp;""</f>
        <v/>
      </c>
      <c r="AY2639" t="str" cm="1">
        <f t="array" ref="AY2639">IFERROR(IF(Q2639&lt;&gt;"",Q2639,IF(OR($S2639="",$T2639=""),"",IF($T2639&lt;&gt;"",_xlfn._xlws.FILTER(Q:Q,($BU:$BU=$BU2639)*($I:$I=$I2639)*($T:$T=$T2639)*($S:$S=_xlfn.MINIFS($S:$S,$T:$T,"="&amp;$T2639)),""))))&amp;"",IF(Q2639="","",""))&amp;""</f>
        <v/>
      </c>
      <c r="AZ2639" t="str" cm="1">
        <f t="array" ref="AZ2639">IFERROR(IF(R2639&lt;&gt;"",R2639,IF(OR($S2639="",$T2639=""),"",IF($T2639&lt;&gt;"",_xlfn._xlws.FILTER(R:R,($BU:$BU=$BU2639)*($I:$I=$I2639)*($T:$T=$T2639)*($S:$S=_xlfn.MINIFS($S:$S,$T:$T,"="&amp;$T2639)),""))))&amp;"",IF(R2639="","",""))&amp;""</f>
        <v>1</v>
      </c>
      <c r="BA2639" s="6">
        <f t="shared" si="3823"/>
        <v>228</v>
      </c>
      <c r="BB2639">
        <f t="shared" ref="BB2639:BD2639" si="3843">BB2638</f>
        <v>18987</v>
      </c>
      <c r="BC2639" t="str">
        <f t="shared" si="3843"/>
        <v>Velodrome</v>
      </c>
      <c r="BD2639" t="str">
        <f t="shared" si="3843"/>
        <v>Outlaws</v>
      </c>
      <c r="BE2639" t="s">
        <v>13</v>
      </c>
      <c r="BF2639" t="s">
        <v>756</v>
      </c>
      <c r="BI2639" cm="1">
        <f t="array" ref="BI2639">IFERROR(_xlfn._xlws.FILTER(shifts!A:A,(shifts!B:B=events!AD2639)*(shifts!AG:AG&gt;=events!BK2639)*(shifts!AH:AH&lt;=events!BL2639)),BI2638)</f>
        <v>90</v>
      </c>
      <c r="BJ2639" s="15">
        <f t="shared" si="3825"/>
        <v>3</v>
      </c>
      <c r="BK2639">
        <f t="shared" si="3826"/>
        <v>523</v>
      </c>
      <c r="BL2639">
        <f t="shared" si="3827"/>
        <v>520</v>
      </c>
      <c r="BM2639" s="15">
        <f>SUMIFS(BJ$2:BJ2639,K$2:K2639,"=Intermission")+SUMIFS(BJ$2:BJ2639,K$2:K2639,"=Timeout")</f>
        <v>143</v>
      </c>
      <c r="BN2639">
        <f t="shared" si="3828"/>
        <v>2303</v>
      </c>
      <c r="BO2639" s="19">
        <f t="shared" si="3829"/>
        <v>2860</v>
      </c>
      <c r="BP2639">
        <f t="shared" si="3830"/>
        <v>2855</v>
      </c>
      <c r="BQ2639" s="17">
        <f t="shared" si="3831"/>
        <v>2863</v>
      </c>
      <c r="BR2639" t="str">
        <f t="shared" si="3832"/>
        <v>event_team_player_1</v>
      </c>
      <c r="BS2639">
        <f>COUNTIFS(S$3:S2639,"="&amp;S2639,AI$3:AI2639,"="&amp;AI2639)</f>
        <v>1</v>
      </c>
      <c r="BT2639" t="str">
        <f>IFERROR(VLOOKUP(BB2639&amp;BU2639&amp;X2639,game_rosters!U:W,3,FALSE),"")</f>
        <v>P100214</v>
      </c>
      <c r="BU2639" t="str">
        <f t="shared" si="3833"/>
        <v>Outlaws</v>
      </c>
    </row>
    <row r="2640" spans="1:73" x14ac:dyDescent="0.2">
      <c r="A2640" t="str">
        <f t="shared" si="3808"/>
        <v/>
      </c>
      <c r="I2640" s="44">
        <v>70</v>
      </c>
      <c r="O2640" t="s">
        <v>602</v>
      </c>
      <c r="R2640" s="51">
        <v>1</v>
      </c>
      <c r="S2640">
        <v>1366</v>
      </c>
      <c r="X2640">
        <v>70</v>
      </c>
      <c r="AA2640">
        <f t="shared" si="3765"/>
        <v>2366</v>
      </c>
      <c r="AB2640" t="str">
        <f t="shared" si="3766"/>
        <v/>
      </c>
      <c r="AC2640">
        <f t="shared" si="3804"/>
        <v>2366</v>
      </c>
      <c r="AD2640" s="6">
        <v>3</v>
      </c>
      <c r="AE2640" t="s">
        <v>936</v>
      </c>
      <c r="AF2640" t="s">
        <v>919</v>
      </c>
      <c r="AG2640" t="s">
        <v>936</v>
      </c>
      <c r="AH2640" t="s">
        <v>903</v>
      </c>
      <c r="AI2640" t="str">
        <f t="shared" si="3809"/>
        <v>o</v>
      </c>
      <c r="AJ2640" t="str">
        <f t="shared" si="3810"/>
        <v/>
      </c>
      <c r="AK2640" t="str">
        <f t="shared" si="3811"/>
        <v/>
      </c>
      <c r="AL2640" t="str">
        <f t="shared" si="3812"/>
        <v/>
      </c>
      <c r="AM2640" t="str">
        <f t="shared" si="3813"/>
        <v/>
      </c>
      <c r="AN2640" t="str">
        <f t="shared" si="3814"/>
        <v>Away</v>
      </c>
      <c r="AO2640" t="str">
        <f t="shared" si="3815"/>
        <v>a</v>
      </c>
      <c r="AP2640" t="str">
        <f t="shared" si="3816"/>
        <v/>
      </c>
      <c r="AQ2640" t="str">
        <f t="shared" si="3817"/>
        <v/>
      </c>
      <c r="AR2640" t="str">
        <f t="shared" si="3818"/>
        <v>Away</v>
      </c>
      <c r="AS2640" t="str">
        <f t="shared" si="3819"/>
        <v>a</v>
      </c>
      <c r="AT2640" t="str">
        <f t="shared" si="3820"/>
        <v>Defensive</v>
      </c>
      <c r="AU2640" t="str">
        <f t="shared" si="3821"/>
        <v/>
      </c>
      <c r="AV2640" t="str">
        <f t="shared" si="3822"/>
        <v/>
      </c>
      <c r="AW2640" t="str" cm="1">
        <f t="array" ref="AW2640">IFERROR(IF(O2640&lt;&gt;"",O2640,IF(OR($S2640="",$T2640=""),"",IF(O2640&lt;&gt;"",O2640,IF($T2640&lt;&gt;"",_xlfn._xlws.FILTER(O:O,($BU:$BU=$BU2640)*($I:$I=$I2640)*($T:$T=$T2640)*($S:$S=_xlfn.MINIFS($S:$S,$T:$T,"="&amp;$T2640)),"")))))&amp;"",IF(O2640="","",""))&amp;""</f>
        <v>Defensive_PlayPossession-StickCheck</v>
      </c>
      <c r="AX2640" t="str" cm="1">
        <f t="array" ref="AX2640">IFERROR(IF(P2640&lt;&gt;"",P2640,IF(OR($S2640="",$T2640=""),"",IF($T2640&lt;&gt;"",_xlfn._xlws.FILTER(P:P,($BU:$BU=$BU2640)*($I:$I=$I2640)*($T:$T=$T2640)*($S:$S=_xlfn.MINIFS($S:$S,$T:$T,"="&amp;$T2640)),""))))&amp;"",IF(P2640="","",""))&amp;""</f>
        <v/>
      </c>
      <c r="AY2640" t="str" cm="1">
        <f t="array" ref="AY2640">IFERROR(IF(Q2640&lt;&gt;"",Q2640,IF(OR($S2640="",$T2640=""),"",IF($T2640&lt;&gt;"",_xlfn._xlws.FILTER(Q:Q,($BU:$BU=$BU2640)*($I:$I=$I2640)*($T:$T=$T2640)*($S:$S=_xlfn.MINIFS($S:$S,$T:$T,"="&amp;$T2640)),""))))&amp;"",IF(Q2640="","",""))&amp;""</f>
        <v/>
      </c>
      <c r="AZ2640" t="str" cm="1">
        <f t="array" ref="AZ2640">IFERROR(IF(R2640&lt;&gt;"",R2640,IF(OR($S2640="",$T2640=""),"",IF($T2640&lt;&gt;"",_xlfn._xlws.FILTER(R:R,($BU:$BU=$BU2640)*($I:$I=$I2640)*($T:$T=$T2640)*($S:$S=_xlfn.MINIFS($S:$S,$T:$T,"="&amp;$T2640)),""))))&amp;"",IF(R2640="","",""))&amp;""</f>
        <v>1</v>
      </c>
      <c r="BA2640" s="6">
        <f t="shared" si="3823"/>
        <v>228</v>
      </c>
      <c r="BB2640">
        <f t="shared" ref="BB2640:BD2640" si="3844">BB2639</f>
        <v>18987</v>
      </c>
      <c r="BC2640" t="str">
        <f t="shared" si="3844"/>
        <v>Velodrome</v>
      </c>
      <c r="BD2640" t="str">
        <f t="shared" si="3844"/>
        <v>Outlaws</v>
      </c>
      <c r="BE2640" t="s">
        <v>13</v>
      </c>
      <c r="BF2640" t="s">
        <v>756</v>
      </c>
      <c r="BI2640" cm="1">
        <f t="array" ref="BI2640">IFERROR(_xlfn._xlws.FILTER(shifts!A:A,(shifts!B:B=events!AD2640)*(shifts!AG:AG&gt;=events!BK2640)*(shifts!AH:AH&lt;=events!BL2640)),BI2639)</f>
        <v>90</v>
      </c>
      <c r="BJ2640" s="15">
        <f t="shared" si="3825"/>
        <v>3</v>
      </c>
      <c r="BK2640">
        <f t="shared" si="3826"/>
        <v>523</v>
      </c>
      <c r="BL2640">
        <f t="shared" si="3827"/>
        <v>520</v>
      </c>
      <c r="BM2640" s="15">
        <f>SUMIFS(BJ$2:BJ2640,K$2:K2640,"=Intermission")+SUMIFS(BJ$2:BJ2640,K$2:K2640,"=Timeout")</f>
        <v>143</v>
      </c>
      <c r="BN2640">
        <f t="shared" si="3828"/>
        <v>2303</v>
      </c>
      <c r="BO2640" s="19">
        <f t="shared" si="3829"/>
        <v>2860</v>
      </c>
      <c r="BP2640">
        <f t="shared" si="3830"/>
        <v>2855</v>
      </c>
      <c r="BQ2640" s="17">
        <f t="shared" si="3831"/>
        <v>2863</v>
      </c>
      <c r="BR2640" t="str">
        <f t="shared" si="3832"/>
        <v>opp_team_player_1</v>
      </c>
      <c r="BS2640">
        <f>COUNTIFS(S$3:S2640,"="&amp;S2640,AI$3:AI2640,"="&amp;AI2640)</f>
        <v>1</v>
      </c>
      <c r="BT2640" t="str">
        <f>IFERROR(VLOOKUP(BB2640&amp;BU2640&amp;X2640,game_rosters!U:W,3,FALSE),"")</f>
        <v>P100001</v>
      </c>
      <c r="BU2640" t="str">
        <f t="shared" si="3833"/>
        <v>Velodrome</v>
      </c>
    </row>
    <row r="2641" spans="1:73" x14ac:dyDescent="0.2">
      <c r="A2641">
        <f t="shared" si="3808"/>
        <v>1</v>
      </c>
      <c r="I2641" s="44">
        <v>12</v>
      </c>
      <c r="K2641" t="s">
        <v>7</v>
      </c>
      <c r="L2641" t="s">
        <v>172</v>
      </c>
      <c r="M2641" t="s">
        <v>68</v>
      </c>
      <c r="N2641" t="s">
        <v>595</v>
      </c>
      <c r="R2641" s="51">
        <v>1</v>
      </c>
      <c r="S2641">
        <v>1367</v>
      </c>
      <c r="W2641" t="s">
        <v>731</v>
      </c>
      <c r="X2641">
        <v>12</v>
      </c>
      <c r="Z2641">
        <v>1</v>
      </c>
      <c r="AA2641">
        <f t="shared" si="3765"/>
        <v>2367</v>
      </c>
      <c r="AB2641" t="str">
        <f t="shared" si="3766"/>
        <v/>
      </c>
      <c r="AC2641">
        <f t="shared" si="3804"/>
        <v>2367</v>
      </c>
      <c r="AD2641" s="6">
        <v>3</v>
      </c>
      <c r="AE2641" t="s">
        <v>936</v>
      </c>
      <c r="AF2641" t="s">
        <v>903</v>
      </c>
      <c r="AG2641" t="s">
        <v>756</v>
      </c>
      <c r="AH2641" t="s">
        <v>756</v>
      </c>
      <c r="AI2641" t="str">
        <f t="shared" si="3809"/>
        <v>e</v>
      </c>
      <c r="AJ2641" t="str">
        <f t="shared" si="3810"/>
        <v/>
      </c>
      <c r="AK2641" t="str">
        <f t="shared" si="3811"/>
        <v/>
      </c>
      <c r="AL2641" t="str">
        <f t="shared" si="3812"/>
        <v/>
      </c>
      <c r="AM2641" t="str">
        <f t="shared" si="3813"/>
        <v/>
      </c>
      <c r="AN2641" t="str">
        <f t="shared" si="3814"/>
        <v>Away</v>
      </c>
      <c r="AO2641" t="str">
        <f t="shared" si="3815"/>
        <v>a</v>
      </c>
      <c r="AP2641" t="str">
        <f t="shared" si="3816"/>
        <v/>
      </c>
      <c r="AQ2641" t="str">
        <f t="shared" si="3817"/>
        <v/>
      </c>
      <c r="AR2641" t="str">
        <f t="shared" si="3818"/>
        <v>Away</v>
      </c>
      <c r="AS2641" t="str">
        <f t="shared" si="3819"/>
        <v>a</v>
      </c>
      <c r="AT2641" t="str">
        <f t="shared" si="3820"/>
        <v>Offensive</v>
      </c>
      <c r="AU2641" t="str">
        <f t="shared" si="3821"/>
        <v/>
      </c>
      <c r="AV2641" t="str">
        <f t="shared" si="3822"/>
        <v/>
      </c>
      <c r="AW2641" t="str" cm="1">
        <f t="array" ref="AW2641">IFERROR(IF(O2641&lt;&gt;"",O2641,IF(OR($S2641="",$T2641=""),"",IF(O2641&lt;&gt;"",O2641,IF($T2641&lt;&gt;"",_xlfn._xlws.FILTER(O:O,($BU:$BU=$BU2641)*($I:$I=$I2641)*($T:$T=$T2641)*($S:$S=_xlfn.MINIFS($S:$S,$T:$T,"="&amp;$T2641)),"")))))&amp;"",IF(O2641="","",""))&amp;""</f>
        <v/>
      </c>
      <c r="AX2641" t="str" cm="1">
        <f t="array" ref="AX2641">IFERROR(IF(P2641&lt;&gt;"",P2641,IF(OR($S2641="",$T2641=""),"",IF($T2641&lt;&gt;"",_xlfn._xlws.FILTER(P:P,($BU:$BU=$BU2641)*($I:$I=$I2641)*($T:$T=$T2641)*($S:$S=_xlfn.MINIFS($S:$S,$T:$T,"="&amp;$T2641)),""))))&amp;"",IF(P2641="","",""))&amp;""</f>
        <v/>
      </c>
      <c r="AY2641" t="str" cm="1">
        <f t="array" ref="AY2641">IFERROR(IF(Q2641&lt;&gt;"",Q2641,IF(OR($S2641="",$T2641=""),"",IF($T2641&lt;&gt;"",_xlfn._xlws.FILTER(Q:Q,($BU:$BU=$BU2641)*($I:$I=$I2641)*($T:$T=$T2641)*($S:$S=_xlfn.MINIFS($S:$S,$T:$T,"="&amp;$T2641)),""))))&amp;"",IF(Q2641="","",""))&amp;""</f>
        <v/>
      </c>
      <c r="AZ2641" t="str" cm="1">
        <f t="array" ref="AZ2641">IFERROR(IF(R2641&lt;&gt;"",R2641,IF(OR($S2641="",$T2641=""),"",IF($T2641&lt;&gt;"",_xlfn._xlws.FILTER(R:R,($BU:$BU=$BU2641)*($I:$I=$I2641)*($T:$T=$T2641)*($S:$S=_xlfn.MINIFS($S:$S,$T:$T,"="&amp;$T2641)),""))))&amp;"",IF(R2641="","",""))&amp;""</f>
        <v>1</v>
      </c>
      <c r="BA2641" s="6">
        <f t="shared" si="3823"/>
        <v>228</v>
      </c>
      <c r="BB2641">
        <f t="shared" ref="BB2641:BD2641" si="3845">BB2640</f>
        <v>18987</v>
      </c>
      <c r="BC2641" t="str">
        <f t="shared" si="3845"/>
        <v>Velodrome</v>
      </c>
      <c r="BD2641" t="str">
        <f t="shared" si="3845"/>
        <v>Outlaws</v>
      </c>
      <c r="BE2641" t="s">
        <v>7</v>
      </c>
      <c r="BF2641" t="s">
        <v>172</v>
      </c>
      <c r="BI2641" cm="1">
        <f t="array" ref="BI2641">IFERROR(_xlfn._xlws.FILTER(shifts!A:A,(shifts!B:B=events!AD2641)*(shifts!AG:AG&gt;=events!BK2641)*(shifts!AH:AH&lt;=events!BL2641)),BI2640)</f>
        <v>90</v>
      </c>
      <c r="BJ2641" s="15">
        <f t="shared" si="3825"/>
        <v>0</v>
      </c>
      <c r="BK2641">
        <f t="shared" si="3826"/>
        <v>520</v>
      </c>
      <c r="BL2641">
        <f t="shared" si="3827"/>
        <v>520</v>
      </c>
      <c r="BM2641" s="15">
        <f>SUMIFS(BJ$2:BJ2641,K$2:K2641,"=Intermission")+SUMIFS(BJ$2:BJ2641,K$2:K2641,"=Timeout")</f>
        <v>143</v>
      </c>
      <c r="BN2641">
        <f t="shared" si="3828"/>
        <v>2303</v>
      </c>
      <c r="BO2641" s="19">
        <f t="shared" si="3829"/>
        <v>2863</v>
      </c>
      <c r="BP2641">
        <f t="shared" si="3830"/>
        <v>2858</v>
      </c>
      <c r="BQ2641" s="17">
        <f t="shared" si="3831"/>
        <v>2863</v>
      </c>
      <c r="BR2641" t="str">
        <f t="shared" si="3832"/>
        <v>event_team_player_1</v>
      </c>
      <c r="BS2641">
        <f>COUNTIFS(S$3:S2641,"="&amp;S2641,AI$3:AI2641,"="&amp;AI2641)</f>
        <v>1</v>
      </c>
      <c r="BT2641" t="str">
        <f>IFERROR(VLOOKUP(BB2641&amp;BU2641&amp;X2641,game_rosters!U:W,3,FALSE),"")</f>
        <v>P100214</v>
      </c>
      <c r="BU2641" t="str">
        <f t="shared" si="3833"/>
        <v>Outlaws</v>
      </c>
    </row>
    <row r="2642" spans="1:73" x14ac:dyDescent="0.2">
      <c r="A2642" t="str">
        <f t="shared" si="3808"/>
        <v/>
      </c>
      <c r="I2642" s="44">
        <v>25</v>
      </c>
      <c r="S2642">
        <v>1367</v>
      </c>
      <c r="X2642">
        <v>25</v>
      </c>
      <c r="Z2642">
        <v>1</v>
      </c>
      <c r="AA2642">
        <f t="shared" si="3765"/>
        <v>2367</v>
      </c>
      <c r="AB2642" t="str">
        <f t="shared" si="3766"/>
        <v/>
      </c>
      <c r="AC2642">
        <f t="shared" si="3804"/>
        <v>2367</v>
      </c>
      <c r="AD2642" s="6">
        <v>3</v>
      </c>
      <c r="AE2642" t="s">
        <v>936</v>
      </c>
      <c r="AF2642" t="s">
        <v>903</v>
      </c>
      <c r="AG2642" t="s">
        <v>756</v>
      </c>
      <c r="AH2642" t="s">
        <v>756</v>
      </c>
      <c r="AI2642" t="str">
        <f t="shared" si="3809"/>
        <v>e</v>
      </c>
      <c r="AJ2642" t="str">
        <f t="shared" si="3810"/>
        <v/>
      </c>
      <c r="AK2642" t="str">
        <f t="shared" si="3811"/>
        <v/>
      </c>
      <c r="AL2642" t="str">
        <f t="shared" si="3812"/>
        <v/>
      </c>
      <c r="AM2642" t="str">
        <f t="shared" si="3813"/>
        <v/>
      </c>
      <c r="AN2642" t="str">
        <f t="shared" si="3814"/>
        <v>Away</v>
      </c>
      <c r="AO2642" t="str">
        <f t="shared" si="3815"/>
        <v>a</v>
      </c>
      <c r="AP2642" t="str">
        <f t="shared" si="3816"/>
        <v/>
      </c>
      <c r="AQ2642" t="str">
        <f t="shared" si="3817"/>
        <v/>
      </c>
      <c r="AR2642" t="str">
        <f t="shared" si="3818"/>
        <v>Away</v>
      </c>
      <c r="AS2642" t="str">
        <f t="shared" si="3819"/>
        <v>a</v>
      </c>
      <c r="AT2642" t="str">
        <f t="shared" si="3820"/>
        <v>Offensive</v>
      </c>
      <c r="AU2642" t="str">
        <f t="shared" si="3821"/>
        <v/>
      </c>
      <c r="AV2642" t="str">
        <f t="shared" si="3822"/>
        <v/>
      </c>
      <c r="AW2642" t="str" cm="1">
        <f t="array" ref="AW2642">IFERROR(IF(O2642&lt;&gt;"",O2642,IF(OR($S2642="",$T2642=""),"",IF(O2642&lt;&gt;"",O2642,IF($T2642&lt;&gt;"",_xlfn._xlws.FILTER(O:O,($BU:$BU=$BU2642)*($I:$I=$I2642)*($T:$T=$T2642)*($S:$S=_xlfn.MINIFS($S:$S,$T:$T,"="&amp;$T2642)),"")))))&amp;"",IF(O2642="","",""))&amp;""</f>
        <v/>
      </c>
      <c r="AX2642" t="str" cm="1">
        <f t="array" ref="AX2642">IFERROR(IF(P2642&lt;&gt;"",P2642,IF(OR($S2642="",$T2642=""),"",IF($T2642&lt;&gt;"",_xlfn._xlws.FILTER(P:P,($BU:$BU=$BU2642)*($I:$I=$I2642)*($T:$T=$T2642)*($S:$S=_xlfn.MINIFS($S:$S,$T:$T,"="&amp;$T2642)),""))))&amp;"",IF(P2642="","",""))&amp;""</f>
        <v/>
      </c>
      <c r="AY2642" t="str" cm="1">
        <f t="array" ref="AY2642">IFERROR(IF(Q2642&lt;&gt;"",Q2642,IF(OR($S2642="",$T2642=""),"",IF($T2642&lt;&gt;"",_xlfn._xlws.FILTER(Q:Q,($BU:$BU=$BU2642)*($I:$I=$I2642)*($T:$T=$T2642)*($S:$S=_xlfn.MINIFS($S:$S,$T:$T,"="&amp;$T2642)),""))))&amp;"",IF(Q2642="","",""))&amp;""</f>
        <v/>
      </c>
      <c r="AZ2642" t="str" cm="1">
        <f t="array" ref="AZ2642">IFERROR(IF(R2642&lt;&gt;"",R2642,IF(OR($S2642="",$T2642=""),"",IF($T2642&lt;&gt;"",_xlfn._xlws.FILTER(R:R,($BU:$BU=$BU2642)*($I:$I=$I2642)*($T:$T=$T2642)*($S:$S=_xlfn.MINIFS($S:$S,$T:$T,"="&amp;$T2642)),""))))&amp;"",IF(R2642="","",""))&amp;""</f>
        <v/>
      </c>
      <c r="BA2642" s="6">
        <f t="shared" si="3823"/>
        <v>228</v>
      </c>
      <c r="BB2642">
        <f t="shared" ref="BB2642:BD2642" si="3846">BB2641</f>
        <v>18987</v>
      </c>
      <c r="BC2642" t="str">
        <f t="shared" si="3846"/>
        <v>Velodrome</v>
      </c>
      <c r="BD2642" t="str">
        <f t="shared" si="3846"/>
        <v>Outlaws</v>
      </c>
      <c r="BE2642" t="s">
        <v>7</v>
      </c>
      <c r="BF2642" t="s">
        <v>172</v>
      </c>
      <c r="BI2642" cm="1">
        <f t="array" ref="BI2642">IFERROR(_xlfn._xlws.FILTER(shifts!A:A,(shifts!B:B=events!AD2642)*(shifts!AG:AG&gt;=events!BK2642)*(shifts!AH:AH&lt;=events!BL2642)),BI2641)</f>
        <v>90</v>
      </c>
      <c r="BJ2642" s="15">
        <f t="shared" si="3825"/>
        <v>0</v>
      </c>
      <c r="BK2642">
        <f t="shared" si="3826"/>
        <v>520</v>
      </c>
      <c r="BL2642">
        <f t="shared" si="3827"/>
        <v>520</v>
      </c>
      <c r="BM2642" s="15">
        <f>SUMIFS(BJ$2:BJ2642,K$2:K2642,"=Intermission")+SUMIFS(BJ$2:BJ2642,K$2:K2642,"=Timeout")</f>
        <v>143</v>
      </c>
      <c r="BN2642">
        <f t="shared" si="3828"/>
        <v>2303</v>
      </c>
      <c r="BO2642" s="19">
        <f t="shared" si="3829"/>
        <v>2863</v>
      </c>
      <c r="BP2642">
        <f t="shared" si="3830"/>
        <v>2858</v>
      </c>
      <c r="BQ2642" s="17">
        <f t="shared" si="3831"/>
        <v>2863</v>
      </c>
      <c r="BR2642" t="str">
        <f t="shared" si="3832"/>
        <v>event_team_player_2</v>
      </c>
      <c r="BS2642">
        <f>COUNTIFS(S$3:S2642,"="&amp;S2642,AI$3:AI2642,"="&amp;AI2642)</f>
        <v>2</v>
      </c>
      <c r="BT2642" t="str">
        <f>IFERROR(VLOOKUP(BB2642&amp;BU2642&amp;X2642,game_rosters!U:W,3,FALSE),"")</f>
        <v>P100170</v>
      </c>
      <c r="BU2642" t="str">
        <f t="shared" si="3833"/>
        <v>Outlaws</v>
      </c>
    </row>
    <row r="2643" spans="1:73" x14ac:dyDescent="0.2">
      <c r="A2643" t="str">
        <f t="shared" si="3808"/>
        <v/>
      </c>
      <c r="I2643" s="44">
        <v>70</v>
      </c>
      <c r="O2643" t="s">
        <v>602</v>
      </c>
      <c r="R2643" s="51">
        <v>1</v>
      </c>
      <c r="S2643">
        <v>1367</v>
      </c>
      <c r="X2643">
        <v>70</v>
      </c>
      <c r="AA2643">
        <f t="shared" si="3765"/>
        <v>2367</v>
      </c>
      <c r="AB2643" t="str">
        <f t="shared" si="3766"/>
        <v/>
      </c>
      <c r="AC2643">
        <f t="shared" si="3804"/>
        <v>2367</v>
      </c>
      <c r="AD2643" s="6">
        <v>3</v>
      </c>
      <c r="AE2643" t="s">
        <v>936</v>
      </c>
      <c r="AF2643" t="s">
        <v>903</v>
      </c>
      <c r="AG2643" t="s">
        <v>756</v>
      </c>
      <c r="AH2643" t="s">
        <v>756</v>
      </c>
      <c r="AI2643" t="str">
        <f t="shared" si="3809"/>
        <v>o</v>
      </c>
      <c r="AJ2643" t="str">
        <f t="shared" si="3810"/>
        <v/>
      </c>
      <c r="AK2643" t="str">
        <f t="shared" si="3811"/>
        <v/>
      </c>
      <c r="AL2643" t="str">
        <f t="shared" si="3812"/>
        <v/>
      </c>
      <c r="AM2643" t="str">
        <f t="shared" si="3813"/>
        <v/>
      </c>
      <c r="AN2643" t="str">
        <f t="shared" si="3814"/>
        <v>Away</v>
      </c>
      <c r="AO2643" t="str">
        <f t="shared" si="3815"/>
        <v>a</v>
      </c>
      <c r="AP2643" t="str">
        <f t="shared" si="3816"/>
        <v/>
      </c>
      <c r="AQ2643" t="str">
        <f t="shared" si="3817"/>
        <v/>
      </c>
      <c r="AR2643" t="str">
        <f t="shared" si="3818"/>
        <v>Away</v>
      </c>
      <c r="AS2643" t="str">
        <f t="shared" si="3819"/>
        <v>a</v>
      </c>
      <c r="AT2643" t="str">
        <f t="shared" si="3820"/>
        <v>Defensive</v>
      </c>
      <c r="AU2643" t="str">
        <f t="shared" si="3821"/>
        <v/>
      </c>
      <c r="AV2643" t="str">
        <f t="shared" si="3822"/>
        <v/>
      </c>
      <c r="AW2643" t="str" cm="1">
        <f t="array" ref="AW2643">IFERROR(IF(O2643&lt;&gt;"",O2643,IF(OR($S2643="",$T2643=""),"",IF(O2643&lt;&gt;"",O2643,IF($T2643&lt;&gt;"",_xlfn._xlws.FILTER(O:O,($BU:$BU=$BU2643)*($I:$I=$I2643)*($T:$T=$T2643)*($S:$S=_xlfn.MINIFS($S:$S,$T:$T,"="&amp;$T2643)),"")))))&amp;"",IF(O2643="","",""))&amp;""</f>
        <v>Defensive_PlayPossession-StickCheck</v>
      </c>
      <c r="AX2643" t="str" cm="1">
        <f t="array" ref="AX2643">IFERROR(IF(P2643&lt;&gt;"",P2643,IF(OR($S2643="",$T2643=""),"",IF($T2643&lt;&gt;"",_xlfn._xlws.FILTER(P:P,($BU:$BU=$BU2643)*($I:$I=$I2643)*($T:$T=$T2643)*($S:$S=_xlfn.MINIFS($S:$S,$T:$T,"="&amp;$T2643)),""))))&amp;"",IF(P2643="","",""))&amp;""</f>
        <v/>
      </c>
      <c r="AY2643" t="str" cm="1">
        <f t="array" ref="AY2643">IFERROR(IF(Q2643&lt;&gt;"",Q2643,IF(OR($S2643="",$T2643=""),"",IF($T2643&lt;&gt;"",_xlfn._xlws.FILTER(Q:Q,($BU:$BU=$BU2643)*($I:$I=$I2643)*($T:$T=$T2643)*($S:$S=_xlfn.MINIFS($S:$S,$T:$T,"="&amp;$T2643)),""))))&amp;"",IF(Q2643="","",""))&amp;""</f>
        <v/>
      </c>
      <c r="AZ2643" t="str" cm="1">
        <f t="array" ref="AZ2643">IFERROR(IF(R2643&lt;&gt;"",R2643,IF(OR($S2643="",$T2643=""),"",IF($T2643&lt;&gt;"",_xlfn._xlws.FILTER(R:R,($BU:$BU=$BU2643)*($I:$I=$I2643)*($T:$T=$T2643)*($S:$S=_xlfn.MINIFS($S:$S,$T:$T,"="&amp;$T2643)),""))))&amp;"",IF(R2643="","",""))&amp;""</f>
        <v>1</v>
      </c>
      <c r="BA2643" s="6">
        <f t="shared" si="3823"/>
        <v>228</v>
      </c>
      <c r="BB2643">
        <f t="shared" ref="BB2643:BD2643" si="3847">BB2642</f>
        <v>18987</v>
      </c>
      <c r="BC2643" t="str">
        <f t="shared" si="3847"/>
        <v>Velodrome</v>
      </c>
      <c r="BD2643" t="str">
        <f t="shared" si="3847"/>
        <v>Outlaws</v>
      </c>
      <c r="BE2643" t="s">
        <v>7</v>
      </c>
      <c r="BF2643" t="s">
        <v>172</v>
      </c>
      <c r="BI2643" cm="1">
        <f t="array" ref="BI2643">IFERROR(_xlfn._xlws.FILTER(shifts!A:A,(shifts!B:B=events!AD2643)*(shifts!AG:AG&gt;=events!BK2643)*(shifts!AH:AH&lt;=events!BL2643)),BI2642)</f>
        <v>90</v>
      </c>
      <c r="BJ2643" s="15">
        <f t="shared" si="3825"/>
        <v>0</v>
      </c>
      <c r="BK2643">
        <f t="shared" si="3826"/>
        <v>520</v>
      </c>
      <c r="BL2643">
        <f t="shared" si="3827"/>
        <v>520</v>
      </c>
      <c r="BM2643" s="15">
        <f>SUMIFS(BJ$2:BJ2643,K$2:K2643,"=Intermission")+SUMIFS(BJ$2:BJ2643,K$2:K2643,"=Timeout")</f>
        <v>143</v>
      </c>
      <c r="BN2643">
        <f t="shared" si="3828"/>
        <v>2303</v>
      </c>
      <c r="BO2643" s="19">
        <f t="shared" si="3829"/>
        <v>2863</v>
      </c>
      <c r="BP2643">
        <f t="shared" si="3830"/>
        <v>2858</v>
      </c>
      <c r="BQ2643" s="17">
        <f t="shared" si="3831"/>
        <v>2863</v>
      </c>
      <c r="BR2643" t="str">
        <f t="shared" si="3832"/>
        <v>opp_team_player_1</v>
      </c>
      <c r="BS2643">
        <f>COUNTIFS(S$3:S2643,"="&amp;S2643,AI$3:AI2643,"="&amp;AI2643)</f>
        <v>1</v>
      </c>
      <c r="BT2643" t="str">
        <f>IFERROR(VLOOKUP(BB2643&amp;BU2643&amp;X2643,game_rosters!U:W,3,FALSE),"")</f>
        <v>P100001</v>
      </c>
      <c r="BU2643" t="str">
        <f t="shared" si="3833"/>
        <v>Velodrome</v>
      </c>
    </row>
    <row r="2644" spans="1:73" x14ac:dyDescent="0.2">
      <c r="A2644">
        <f t="shared" si="3808"/>
        <v>1</v>
      </c>
      <c r="I2644" s="44">
        <v>25</v>
      </c>
      <c r="K2644" t="s">
        <v>6</v>
      </c>
      <c r="L2644" t="s">
        <v>205</v>
      </c>
      <c r="M2644" t="s">
        <v>51</v>
      </c>
      <c r="N2644" t="s">
        <v>595</v>
      </c>
      <c r="S2644">
        <v>1368</v>
      </c>
      <c r="T2644">
        <v>209</v>
      </c>
      <c r="W2644" t="s">
        <v>731</v>
      </c>
      <c r="X2644">
        <v>25</v>
      </c>
      <c r="Z2644">
        <v>1</v>
      </c>
      <c r="AA2644">
        <f t="shared" si="3765"/>
        <v>2368</v>
      </c>
      <c r="AB2644">
        <f t="shared" si="3766"/>
        <v>9209</v>
      </c>
      <c r="AC2644">
        <f t="shared" si="3804"/>
        <v>9209</v>
      </c>
      <c r="AD2644" s="6">
        <v>3</v>
      </c>
      <c r="AE2644" t="s">
        <v>936</v>
      </c>
      <c r="AF2644" t="s">
        <v>749</v>
      </c>
      <c r="AG2644" t="s">
        <v>756</v>
      </c>
      <c r="AH2644" t="s">
        <v>756</v>
      </c>
      <c r="AI2644" t="str">
        <f t="shared" si="3809"/>
        <v>e</v>
      </c>
      <c r="AJ2644" t="str">
        <f t="shared" si="3810"/>
        <v/>
      </c>
      <c r="AK2644" t="str">
        <f t="shared" si="3811"/>
        <v/>
      </c>
      <c r="AL2644" t="str">
        <f t="shared" si="3812"/>
        <v/>
      </c>
      <c r="AM2644" t="str">
        <f t="shared" si="3813"/>
        <v/>
      </c>
      <c r="AN2644" t="str">
        <f t="shared" si="3814"/>
        <v>Away</v>
      </c>
      <c r="AO2644" t="str">
        <f t="shared" si="3815"/>
        <v>a</v>
      </c>
      <c r="AP2644" t="str">
        <f t="shared" si="3816"/>
        <v/>
      </c>
      <c r="AQ2644" t="str">
        <f t="shared" si="3817"/>
        <v/>
      </c>
      <c r="AR2644" t="str">
        <f t="shared" si="3818"/>
        <v>Away</v>
      </c>
      <c r="AS2644" t="str">
        <f t="shared" si="3819"/>
        <v>a</v>
      </c>
      <c r="AT2644" t="str">
        <f t="shared" si="3820"/>
        <v>Offensive</v>
      </c>
      <c r="AU2644" t="str">
        <f t="shared" si="3821"/>
        <v/>
      </c>
      <c r="AV2644" t="str">
        <f t="shared" si="3822"/>
        <v/>
      </c>
      <c r="AW2644" t="str" cm="1">
        <f t="array" ref="AW2644">IFERROR(IF(O2644&lt;&gt;"",O2644,IF(OR($S2644="",$T2644=""),"",IF(O2644&lt;&gt;"",O2644,IF($T2644&lt;&gt;"",_xlfn._xlws.FILTER(O:O,($BU:$BU=$BU2644)*($I:$I=$I2644)*($T:$T=$T2644)*($S:$S=_xlfn.MINIFS($S:$S,$T:$T,"="&amp;$T2644)),"")))))&amp;"",IF(O2644="","",""))&amp;""</f>
        <v/>
      </c>
      <c r="AX2644" t="str" cm="1">
        <f t="array" ref="AX2644">IFERROR(IF(P2644&lt;&gt;"",P2644,IF(OR($S2644="",$T2644=""),"",IF($T2644&lt;&gt;"",_xlfn._xlws.FILTER(P:P,($BU:$BU=$BU2644)*($I:$I=$I2644)*($T:$T=$T2644)*($S:$S=_xlfn.MINIFS($S:$S,$T:$T,"="&amp;$T2644)),""))))&amp;"",IF(P2644="","",""))&amp;""</f>
        <v/>
      </c>
      <c r="AY2644" t="str" cm="1">
        <f t="array" ref="AY2644">IFERROR(IF(Q2644&lt;&gt;"",Q2644,IF(OR($S2644="",$T2644=""),"",IF($T2644&lt;&gt;"",_xlfn._xlws.FILTER(Q:Q,($BU:$BU=$BU2644)*($I:$I=$I2644)*($T:$T=$T2644)*($S:$S=_xlfn.MINIFS($S:$S,$T:$T,"="&amp;$T2644)),""))))&amp;"",IF(Q2644="","",""))&amp;""</f>
        <v/>
      </c>
      <c r="AZ2644" t="str" cm="1">
        <f t="array" ref="AZ2644">IFERROR(IF(R2644&lt;&gt;"",R2644,IF(OR($S2644="",$T2644=""),"",IF($T2644&lt;&gt;"",_xlfn._xlws.FILTER(R:R,($BU:$BU=$BU2644)*($I:$I=$I2644)*($T:$T=$T2644)*($S:$S=_xlfn.MINIFS($S:$S,$T:$T,"="&amp;$T2644)),""))))&amp;"",IF(R2644="","",""))&amp;""</f>
        <v/>
      </c>
      <c r="BA2644" s="6">
        <f t="shared" si="3823"/>
        <v>228</v>
      </c>
      <c r="BB2644">
        <f t="shared" ref="BB2644:BD2644" si="3848">BB2643</f>
        <v>18987</v>
      </c>
      <c r="BC2644" t="str">
        <f t="shared" si="3848"/>
        <v>Velodrome</v>
      </c>
      <c r="BD2644" t="str">
        <f t="shared" si="3848"/>
        <v>Outlaws</v>
      </c>
      <c r="BE2644" t="s">
        <v>6</v>
      </c>
      <c r="BF2644" t="s">
        <v>205</v>
      </c>
      <c r="BI2644" cm="1">
        <f t="array" ref="BI2644">IFERROR(_xlfn._xlws.FILTER(shifts!A:A,(shifts!B:B=events!AD2644)*(shifts!AG:AG&gt;=events!BK2644)*(shifts!AH:AH&lt;=events!BL2644)),BI2643)</f>
        <v>90</v>
      </c>
      <c r="BJ2644" s="15">
        <f t="shared" si="3825"/>
        <v>0</v>
      </c>
      <c r="BK2644">
        <f t="shared" si="3826"/>
        <v>519</v>
      </c>
      <c r="BL2644">
        <f t="shared" si="3827"/>
        <v>519</v>
      </c>
      <c r="BM2644" s="15">
        <f>SUMIFS(BJ$2:BJ2644,K$2:K2644,"=Intermission")+SUMIFS(BJ$2:BJ2644,K$2:K2644,"=Timeout")</f>
        <v>143</v>
      </c>
      <c r="BN2644">
        <f t="shared" si="3828"/>
        <v>2303</v>
      </c>
      <c r="BO2644" s="19">
        <f t="shared" si="3829"/>
        <v>2864</v>
      </c>
      <c r="BP2644">
        <f t="shared" si="3830"/>
        <v>2859</v>
      </c>
      <c r="BQ2644" s="17">
        <f t="shared" si="3831"/>
        <v>2864</v>
      </c>
      <c r="BR2644" t="str">
        <f t="shared" si="3832"/>
        <v>event_team_player_1</v>
      </c>
      <c r="BS2644">
        <f>COUNTIFS(S$3:S2644,"="&amp;S2644,AI$3:AI2644,"="&amp;AI2644)</f>
        <v>1</v>
      </c>
      <c r="BT2644" t="str">
        <f>IFERROR(VLOOKUP(BB2644&amp;BU2644&amp;X2644,game_rosters!U:W,3,FALSE),"")</f>
        <v>P100170</v>
      </c>
      <c r="BU2644" t="str">
        <f t="shared" si="3833"/>
        <v>Outlaws</v>
      </c>
    </row>
    <row r="2645" spans="1:73" x14ac:dyDescent="0.2">
      <c r="A2645" t="str">
        <f t="shared" si="3808"/>
        <v/>
      </c>
      <c r="I2645" s="44">
        <v>39</v>
      </c>
      <c r="S2645">
        <v>1368</v>
      </c>
      <c r="T2645">
        <v>209</v>
      </c>
      <c r="X2645">
        <v>39</v>
      </c>
      <c r="AA2645">
        <f t="shared" si="3765"/>
        <v>2368</v>
      </c>
      <c r="AB2645">
        <f t="shared" si="3766"/>
        <v>9209</v>
      </c>
      <c r="AC2645">
        <f t="shared" si="3804"/>
        <v>9209</v>
      </c>
      <c r="AD2645" s="6">
        <v>3</v>
      </c>
      <c r="AE2645" t="s">
        <v>936</v>
      </c>
      <c r="AF2645" t="s">
        <v>749</v>
      </c>
      <c r="AG2645" t="s">
        <v>756</v>
      </c>
      <c r="AH2645" t="s">
        <v>756</v>
      </c>
      <c r="AI2645" t="str">
        <f t="shared" si="3809"/>
        <v>o</v>
      </c>
      <c r="AJ2645" t="str">
        <f t="shared" si="3810"/>
        <v/>
      </c>
      <c r="AK2645" t="str">
        <f t="shared" si="3811"/>
        <v/>
      </c>
      <c r="AL2645" t="str">
        <f t="shared" si="3812"/>
        <v/>
      </c>
      <c r="AM2645" t="str">
        <f t="shared" si="3813"/>
        <v/>
      </c>
      <c r="AN2645" t="str">
        <f t="shared" si="3814"/>
        <v>Away</v>
      </c>
      <c r="AO2645" t="str">
        <f t="shared" si="3815"/>
        <v>a</v>
      </c>
      <c r="AP2645" t="str">
        <f t="shared" si="3816"/>
        <v/>
      </c>
      <c r="AQ2645" t="str">
        <f t="shared" si="3817"/>
        <v/>
      </c>
      <c r="AR2645" t="str">
        <f t="shared" si="3818"/>
        <v>Away</v>
      </c>
      <c r="AS2645" t="str">
        <f t="shared" si="3819"/>
        <v>a</v>
      </c>
      <c r="AT2645" t="str">
        <f t="shared" si="3820"/>
        <v>Defensive</v>
      </c>
      <c r="AU2645" t="str">
        <f t="shared" si="3821"/>
        <v/>
      </c>
      <c r="AV2645" t="str">
        <f t="shared" si="3822"/>
        <v/>
      </c>
      <c r="AW2645" t="str" cm="1">
        <f t="array" ref="AW2645">IFERROR(IF(O2645&lt;&gt;"",O2645,IF(OR($S2645="",$T2645=""),"",IF(O2645&lt;&gt;"",O2645,IF($T2645&lt;&gt;"",_xlfn._xlws.FILTER(O:O,($BU:$BU=$BU2645)*($I:$I=$I2645)*($T:$T=$T2645)*($S:$S=_xlfn.MINIFS($S:$S,$T:$T,"="&amp;$T2645)),"")))))&amp;"",IF(O2645="","",""))&amp;""</f>
        <v/>
      </c>
      <c r="AX2645" t="str" cm="1">
        <f t="array" ref="AX2645">IFERROR(IF(P2645&lt;&gt;"",P2645,IF(OR($S2645="",$T2645=""),"",IF($T2645&lt;&gt;"",_xlfn._xlws.FILTER(P:P,($BU:$BU=$BU2645)*($I:$I=$I2645)*($T:$T=$T2645)*($S:$S=_xlfn.MINIFS($S:$S,$T:$T,"="&amp;$T2645)),""))))&amp;"",IF(P2645="","",""))&amp;""</f>
        <v/>
      </c>
      <c r="AY2645" t="str" cm="1">
        <f t="array" ref="AY2645">IFERROR(IF(Q2645&lt;&gt;"",Q2645,IF(OR($S2645="",$T2645=""),"",IF($T2645&lt;&gt;"",_xlfn._xlws.FILTER(Q:Q,($BU:$BU=$BU2645)*($I:$I=$I2645)*($T:$T=$T2645)*($S:$S=_xlfn.MINIFS($S:$S,$T:$T,"="&amp;$T2645)),""))))&amp;"",IF(Q2645="","",""))&amp;""</f>
        <v/>
      </c>
      <c r="AZ2645" t="str" cm="1">
        <f t="array" ref="AZ2645">IFERROR(IF(R2645&lt;&gt;"",R2645,IF(OR($S2645="",$T2645=""),"",IF($T2645&lt;&gt;"",_xlfn._xlws.FILTER(R:R,($BU:$BU=$BU2645)*($I:$I=$I2645)*($T:$T=$T2645)*($S:$S=_xlfn.MINIFS($S:$S,$T:$T,"="&amp;$T2645)),""))))&amp;"",IF(R2645="","",""))&amp;""</f>
        <v/>
      </c>
      <c r="BA2645" s="6">
        <f t="shared" si="3823"/>
        <v>228</v>
      </c>
      <c r="BB2645">
        <f t="shared" ref="BB2645:BD2645" si="3849">BB2644</f>
        <v>18987</v>
      </c>
      <c r="BC2645" t="str">
        <f t="shared" si="3849"/>
        <v>Velodrome</v>
      </c>
      <c r="BD2645" t="str">
        <f t="shared" si="3849"/>
        <v>Outlaws</v>
      </c>
      <c r="BE2645" t="s">
        <v>6</v>
      </c>
      <c r="BF2645" t="s">
        <v>205</v>
      </c>
      <c r="BI2645" cm="1">
        <f t="array" ref="BI2645">IFERROR(_xlfn._xlws.FILTER(shifts!A:A,(shifts!B:B=events!AD2645)*(shifts!AG:AG&gt;=events!BK2645)*(shifts!AH:AH&lt;=events!BL2645)),BI2644)</f>
        <v>90</v>
      </c>
      <c r="BJ2645" s="15">
        <f t="shared" si="3825"/>
        <v>0</v>
      </c>
      <c r="BK2645">
        <f t="shared" si="3826"/>
        <v>519</v>
      </c>
      <c r="BL2645">
        <f t="shared" si="3827"/>
        <v>519</v>
      </c>
      <c r="BM2645" s="15">
        <f>SUMIFS(BJ$2:BJ2645,K$2:K2645,"=Intermission")+SUMIFS(BJ$2:BJ2645,K$2:K2645,"=Timeout")</f>
        <v>143</v>
      </c>
      <c r="BN2645">
        <f t="shared" si="3828"/>
        <v>2303</v>
      </c>
      <c r="BO2645" s="19">
        <f t="shared" si="3829"/>
        <v>2864</v>
      </c>
      <c r="BP2645">
        <f t="shared" si="3830"/>
        <v>2859</v>
      </c>
      <c r="BQ2645" s="17">
        <f t="shared" si="3831"/>
        <v>2864</v>
      </c>
      <c r="BR2645" t="str">
        <f t="shared" si="3832"/>
        <v>opp_team_player_1</v>
      </c>
      <c r="BS2645">
        <f>COUNTIFS(S$3:S2645,"="&amp;S2645,AI$3:AI2645,"="&amp;AI2645)</f>
        <v>1</v>
      </c>
      <c r="BT2645" t="str">
        <f>IFERROR(VLOOKUP(BB2645&amp;BU2645&amp;X2645,game_rosters!U:W,3,FALSE),"")</f>
        <v>P100016</v>
      </c>
      <c r="BU2645" t="str">
        <f t="shared" si="3833"/>
        <v>Velodrome</v>
      </c>
    </row>
    <row r="2646" spans="1:73" x14ac:dyDescent="0.2">
      <c r="A2646">
        <f t="shared" si="3808"/>
        <v>1</v>
      </c>
      <c r="I2646" s="44">
        <v>39</v>
      </c>
      <c r="K2646" t="s">
        <v>15</v>
      </c>
      <c r="L2646" t="s">
        <v>189</v>
      </c>
      <c r="M2646" t="s">
        <v>94</v>
      </c>
      <c r="S2646">
        <v>1369</v>
      </c>
      <c r="T2646">
        <v>209</v>
      </c>
      <c r="W2646" t="s">
        <v>735</v>
      </c>
      <c r="X2646">
        <v>39</v>
      </c>
      <c r="Z2646">
        <v>1</v>
      </c>
      <c r="AA2646">
        <f t="shared" si="3765"/>
        <v>2369</v>
      </c>
      <c r="AB2646">
        <f t="shared" si="3766"/>
        <v>9209</v>
      </c>
      <c r="AC2646">
        <f t="shared" si="3804"/>
        <v>9209</v>
      </c>
      <c r="AD2646" s="6">
        <v>3</v>
      </c>
      <c r="AE2646" t="s">
        <v>936</v>
      </c>
      <c r="AF2646" t="s">
        <v>749</v>
      </c>
      <c r="AG2646" t="s">
        <v>756</v>
      </c>
      <c r="AH2646" t="s">
        <v>756</v>
      </c>
      <c r="AI2646" t="str">
        <f t="shared" si="3809"/>
        <v>e</v>
      </c>
      <c r="AJ2646" t="str">
        <f t="shared" si="3810"/>
        <v/>
      </c>
      <c r="AK2646" t="str">
        <f t="shared" si="3811"/>
        <v/>
      </c>
      <c r="AL2646" t="str">
        <f t="shared" si="3812"/>
        <v/>
      </c>
      <c r="AM2646" t="str">
        <f t="shared" si="3813"/>
        <v/>
      </c>
      <c r="AN2646" t="str">
        <f t="shared" si="3814"/>
        <v>Home</v>
      </c>
      <c r="AO2646" t="str">
        <f t="shared" si="3815"/>
        <v>h</v>
      </c>
      <c r="AP2646" t="str">
        <f t="shared" si="3816"/>
        <v/>
      </c>
      <c r="AQ2646" t="str">
        <f t="shared" si="3817"/>
        <v/>
      </c>
      <c r="AR2646" t="str">
        <f t="shared" si="3818"/>
        <v>Home</v>
      </c>
      <c r="AS2646" t="str">
        <f t="shared" si="3819"/>
        <v>h</v>
      </c>
      <c r="AT2646" t="str">
        <f t="shared" si="3820"/>
        <v>Defensive</v>
      </c>
      <c r="AU2646" t="str">
        <f t="shared" si="3821"/>
        <v/>
      </c>
      <c r="AV2646" t="str">
        <f t="shared" si="3822"/>
        <v/>
      </c>
      <c r="AW2646" t="str" cm="1">
        <f t="array" ref="AW2646">IFERROR(IF(O2646&lt;&gt;"",O2646,IF(OR($S2646="",$T2646=""),"",IF(O2646&lt;&gt;"",O2646,IF($T2646&lt;&gt;"",_xlfn._xlws.FILTER(O:O,($BU:$BU=$BU2646)*($I:$I=$I2646)*($T:$T=$T2646)*($S:$S=_xlfn.MINIFS($S:$S,$T:$T,"="&amp;$T2646)),"")))))&amp;"",IF(O2646="","",""))&amp;""</f>
        <v/>
      </c>
      <c r="AX2646" t="str" cm="1">
        <f t="array" ref="AX2646">IFERROR(IF(P2646&lt;&gt;"",P2646,IF(OR($S2646="",$T2646=""),"",IF($T2646&lt;&gt;"",_xlfn._xlws.FILTER(P:P,($BU:$BU=$BU2646)*($I:$I=$I2646)*($T:$T=$T2646)*($S:$S=_xlfn.MINIFS($S:$S,$T:$T,"="&amp;$T2646)),""))))&amp;"",IF(P2646="","",""))&amp;""</f>
        <v/>
      </c>
      <c r="AY2646" t="str" cm="1">
        <f t="array" ref="AY2646">IFERROR(IF(Q2646&lt;&gt;"",Q2646,IF(OR($S2646="",$T2646=""),"",IF($T2646&lt;&gt;"",_xlfn._xlws.FILTER(Q:Q,($BU:$BU=$BU2646)*($I:$I=$I2646)*($T:$T=$T2646)*($S:$S=_xlfn.MINIFS($S:$S,$T:$T,"="&amp;$T2646)),""))))&amp;"",IF(Q2646="","",""))&amp;""</f>
        <v/>
      </c>
      <c r="AZ2646" t="str" cm="1">
        <f t="array" ref="AZ2646">IFERROR(IF(R2646&lt;&gt;"",R2646,IF(OR($S2646="",$T2646=""),"",IF($T2646&lt;&gt;"",_xlfn._xlws.FILTER(R:R,($BU:$BU=$BU2646)*($I:$I=$I2646)*($T:$T=$T2646)*($S:$S=_xlfn.MINIFS($S:$S,$T:$T,"="&amp;$T2646)),""))))&amp;"",IF(R2646="","",""))&amp;""</f>
        <v/>
      </c>
      <c r="BA2646" s="6">
        <f t="shared" si="3823"/>
        <v>228</v>
      </c>
      <c r="BB2646">
        <f t="shared" ref="BB2646:BD2646" si="3850">BB2645</f>
        <v>18987</v>
      </c>
      <c r="BC2646" t="str">
        <f t="shared" si="3850"/>
        <v>Velodrome</v>
      </c>
      <c r="BD2646" t="str">
        <f t="shared" si="3850"/>
        <v>Outlaws</v>
      </c>
      <c r="BE2646" t="s">
        <v>15</v>
      </c>
      <c r="BF2646" t="s">
        <v>189</v>
      </c>
      <c r="BI2646" cm="1">
        <f t="array" ref="BI2646">IFERROR(_xlfn._xlws.FILTER(shifts!A:A,(shifts!B:B=events!AD2646)*(shifts!AG:AG&gt;=events!BK2646)*(shifts!AH:AH&lt;=events!BL2646)),BI2645)</f>
        <v>90</v>
      </c>
      <c r="BJ2646" s="15">
        <f t="shared" si="3825"/>
        <v>0</v>
      </c>
      <c r="BK2646">
        <f t="shared" si="3826"/>
        <v>519</v>
      </c>
      <c r="BL2646">
        <f t="shared" si="3827"/>
        <v>519</v>
      </c>
      <c r="BM2646" s="15">
        <f>SUMIFS(BJ$2:BJ2646,K$2:K2646,"=Intermission")+SUMIFS(BJ$2:BJ2646,K$2:K2646,"=Timeout")</f>
        <v>143</v>
      </c>
      <c r="BN2646">
        <f t="shared" si="3828"/>
        <v>2303</v>
      </c>
      <c r="BO2646" s="19">
        <f t="shared" si="3829"/>
        <v>2864</v>
      </c>
      <c r="BP2646">
        <f t="shared" si="3830"/>
        <v>2859</v>
      </c>
      <c r="BQ2646" s="17">
        <f t="shared" si="3831"/>
        <v>2864</v>
      </c>
      <c r="BR2646" t="str">
        <f t="shared" si="3832"/>
        <v>event_team_player_1</v>
      </c>
      <c r="BS2646">
        <f>COUNTIFS(S$3:S2646,"="&amp;S2646,AI$3:AI2646,"="&amp;AI2646)</f>
        <v>1</v>
      </c>
      <c r="BT2646" t="str">
        <f>IFERROR(VLOOKUP(BB2646&amp;BU2646&amp;X2646,game_rosters!U:W,3,FALSE),"")</f>
        <v>P100016</v>
      </c>
      <c r="BU2646" t="str">
        <f t="shared" si="3833"/>
        <v>Velodrome</v>
      </c>
    </row>
    <row r="2647" spans="1:73" x14ac:dyDescent="0.2">
      <c r="A2647" t="str">
        <f t="shared" si="3808"/>
        <v/>
      </c>
      <c r="I2647" s="44">
        <v>25</v>
      </c>
      <c r="S2647">
        <v>1369</v>
      </c>
      <c r="T2647">
        <v>209</v>
      </c>
      <c r="X2647">
        <v>25</v>
      </c>
      <c r="AA2647">
        <f t="shared" si="3765"/>
        <v>2369</v>
      </c>
      <c r="AB2647">
        <f t="shared" si="3766"/>
        <v>9209</v>
      </c>
      <c r="AC2647">
        <f t="shared" si="3804"/>
        <v>9209</v>
      </c>
      <c r="AD2647" s="6">
        <v>3</v>
      </c>
      <c r="AE2647" t="s">
        <v>936</v>
      </c>
      <c r="AF2647" t="s">
        <v>749</v>
      </c>
      <c r="AG2647" t="s">
        <v>756</v>
      </c>
      <c r="AH2647" t="s">
        <v>756</v>
      </c>
      <c r="AI2647" t="str">
        <f t="shared" si="3809"/>
        <v>o</v>
      </c>
      <c r="AJ2647" t="str">
        <f t="shared" si="3810"/>
        <v/>
      </c>
      <c r="AK2647" t="str">
        <f t="shared" si="3811"/>
        <v/>
      </c>
      <c r="AL2647" t="str">
        <f t="shared" si="3812"/>
        <v/>
      </c>
      <c r="AM2647" t="str">
        <f t="shared" si="3813"/>
        <v/>
      </c>
      <c r="AN2647" t="str">
        <f t="shared" si="3814"/>
        <v>Home</v>
      </c>
      <c r="AO2647" t="str">
        <f t="shared" si="3815"/>
        <v>h</v>
      </c>
      <c r="AP2647" t="str">
        <f t="shared" si="3816"/>
        <v/>
      </c>
      <c r="AQ2647" t="str">
        <f t="shared" si="3817"/>
        <v/>
      </c>
      <c r="AR2647" t="str">
        <f t="shared" si="3818"/>
        <v>Home</v>
      </c>
      <c r="AS2647" t="str">
        <f t="shared" si="3819"/>
        <v>h</v>
      </c>
      <c r="AT2647" t="str">
        <f t="shared" si="3820"/>
        <v>Offensive</v>
      </c>
      <c r="AU2647" t="str">
        <f t="shared" si="3821"/>
        <v/>
      </c>
      <c r="AV2647" t="str">
        <f t="shared" si="3822"/>
        <v/>
      </c>
      <c r="AW2647" t="str" cm="1">
        <f t="array" ref="AW2647">IFERROR(IF(O2647&lt;&gt;"",O2647,IF(OR($S2647="",$T2647=""),"",IF(O2647&lt;&gt;"",O2647,IF($T2647&lt;&gt;"",_xlfn._xlws.FILTER(O:O,($BU:$BU=$BU2647)*($I:$I=$I2647)*($T:$T=$T2647)*($S:$S=_xlfn.MINIFS($S:$S,$T:$T,"="&amp;$T2647)),"")))))&amp;"",IF(O2647="","",""))&amp;""</f>
        <v/>
      </c>
      <c r="AX2647" t="str" cm="1">
        <f t="array" ref="AX2647">IFERROR(IF(P2647&lt;&gt;"",P2647,IF(OR($S2647="",$T2647=""),"",IF($T2647&lt;&gt;"",_xlfn._xlws.FILTER(P:P,($BU:$BU=$BU2647)*($I:$I=$I2647)*($T:$T=$T2647)*($S:$S=_xlfn.MINIFS($S:$S,$T:$T,"="&amp;$T2647)),""))))&amp;"",IF(P2647="","",""))&amp;""</f>
        <v/>
      </c>
      <c r="AY2647" t="str" cm="1">
        <f t="array" ref="AY2647">IFERROR(IF(Q2647&lt;&gt;"",Q2647,IF(OR($S2647="",$T2647=""),"",IF($T2647&lt;&gt;"",_xlfn._xlws.FILTER(Q:Q,($BU:$BU=$BU2647)*($I:$I=$I2647)*($T:$T=$T2647)*($S:$S=_xlfn.MINIFS($S:$S,$T:$T,"="&amp;$T2647)),""))))&amp;"",IF(Q2647="","",""))&amp;""</f>
        <v/>
      </c>
      <c r="AZ2647" t="str" cm="1">
        <f t="array" ref="AZ2647">IFERROR(IF(R2647&lt;&gt;"",R2647,IF(OR($S2647="",$T2647=""),"",IF($T2647&lt;&gt;"",_xlfn._xlws.FILTER(R:R,($BU:$BU=$BU2647)*($I:$I=$I2647)*($T:$T=$T2647)*($S:$S=_xlfn.MINIFS($S:$S,$T:$T,"="&amp;$T2647)),""))))&amp;"",IF(R2647="","",""))&amp;""</f>
        <v/>
      </c>
      <c r="BA2647" s="6">
        <f t="shared" si="3823"/>
        <v>228</v>
      </c>
      <c r="BB2647">
        <f t="shared" ref="BB2647:BD2647" si="3851">BB2646</f>
        <v>18987</v>
      </c>
      <c r="BC2647" t="str">
        <f t="shared" si="3851"/>
        <v>Velodrome</v>
      </c>
      <c r="BD2647" t="str">
        <f t="shared" si="3851"/>
        <v>Outlaws</v>
      </c>
      <c r="BE2647" t="s">
        <v>15</v>
      </c>
      <c r="BF2647" t="s">
        <v>189</v>
      </c>
      <c r="BI2647" cm="1">
        <f t="array" ref="BI2647">IFERROR(_xlfn._xlws.FILTER(shifts!A:A,(shifts!B:B=events!AD2647)*(shifts!AG:AG&gt;=events!BK2647)*(shifts!AH:AH&lt;=events!BL2647)),BI2646)</f>
        <v>90</v>
      </c>
      <c r="BJ2647" s="15">
        <f t="shared" si="3825"/>
        <v>0</v>
      </c>
      <c r="BK2647">
        <f t="shared" si="3826"/>
        <v>519</v>
      </c>
      <c r="BL2647">
        <f t="shared" si="3827"/>
        <v>519</v>
      </c>
      <c r="BM2647" s="15">
        <f>SUMIFS(BJ$2:BJ2647,K$2:K2647,"=Intermission")+SUMIFS(BJ$2:BJ2647,K$2:K2647,"=Timeout")</f>
        <v>143</v>
      </c>
      <c r="BN2647">
        <f t="shared" si="3828"/>
        <v>2303</v>
      </c>
      <c r="BO2647" s="19">
        <f t="shared" si="3829"/>
        <v>2864</v>
      </c>
      <c r="BP2647">
        <f t="shared" si="3830"/>
        <v>2859</v>
      </c>
      <c r="BQ2647" s="17">
        <f t="shared" si="3831"/>
        <v>2864</v>
      </c>
      <c r="BR2647" t="str">
        <f t="shared" si="3832"/>
        <v>opp_team_player_1</v>
      </c>
      <c r="BS2647">
        <f>COUNTIFS(S$3:S2647,"="&amp;S2647,AI$3:AI2647,"="&amp;AI2647)</f>
        <v>1</v>
      </c>
      <c r="BT2647" t="str">
        <f>IFERROR(VLOOKUP(BB2647&amp;BU2647&amp;X2647,game_rosters!U:W,3,FALSE),"")</f>
        <v>P100170</v>
      </c>
      <c r="BU2647" t="str">
        <f t="shared" si="3833"/>
        <v>Outlaws</v>
      </c>
    </row>
    <row r="2648" spans="1:73" x14ac:dyDescent="0.2">
      <c r="A2648">
        <f t="shared" si="3808"/>
        <v>1</v>
      </c>
      <c r="I2648" s="44">
        <v>39</v>
      </c>
      <c r="K2648" t="s">
        <v>11</v>
      </c>
      <c r="L2648" t="s">
        <v>187</v>
      </c>
      <c r="M2648" t="s">
        <v>108</v>
      </c>
      <c r="S2648">
        <v>1370</v>
      </c>
      <c r="T2648">
        <v>209</v>
      </c>
      <c r="W2648" t="s">
        <v>735</v>
      </c>
      <c r="X2648">
        <v>39</v>
      </c>
      <c r="Z2648">
        <v>1</v>
      </c>
      <c r="AA2648">
        <f t="shared" si="3765"/>
        <v>2370</v>
      </c>
      <c r="AB2648">
        <f t="shared" si="3766"/>
        <v>9209</v>
      </c>
      <c r="AC2648">
        <f t="shared" si="3804"/>
        <v>9209</v>
      </c>
      <c r="AD2648" s="6">
        <v>3</v>
      </c>
      <c r="AE2648" t="s">
        <v>936</v>
      </c>
      <c r="AF2648" t="s">
        <v>933</v>
      </c>
      <c r="AG2648" t="s">
        <v>756</v>
      </c>
      <c r="AH2648" t="s">
        <v>756</v>
      </c>
      <c r="AI2648" t="str">
        <f t="shared" si="3809"/>
        <v>e</v>
      </c>
      <c r="AJ2648" t="str">
        <f t="shared" si="3810"/>
        <v/>
      </c>
      <c r="AK2648" t="str">
        <f t="shared" si="3811"/>
        <v/>
      </c>
      <c r="AL2648" t="str">
        <f t="shared" si="3812"/>
        <v/>
      </c>
      <c r="AM2648" t="str">
        <f t="shared" si="3813"/>
        <v/>
      </c>
      <c r="AN2648" t="str">
        <f t="shared" si="3814"/>
        <v>Home</v>
      </c>
      <c r="AO2648" t="str">
        <f t="shared" si="3815"/>
        <v>h</v>
      </c>
      <c r="AP2648" t="str">
        <f t="shared" si="3816"/>
        <v/>
      </c>
      <c r="AQ2648" t="str">
        <f t="shared" si="3817"/>
        <v/>
      </c>
      <c r="AR2648" t="str">
        <f t="shared" si="3818"/>
        <v>Home</v>
      </c>
      <c r="AS2648" t="str">
        <f t="shared" si="3819"/>
        <v>h</v>
      </c>
      <c r="AT2648" t="str">
        <f t="shared" si="3820"/>
        <v/>
      </c>
      <c r="AU2648" t="str">
        <f t="shared" si="3821"/>
        <v/>
      </c>
      <c r="AV2648" t="str">
        <f t="shared" si="3822"/>
        <v/>
      </c>
      <c r="AW2648" t="str" cm="1">
        <f t="array" ref="AW2648">IFERROR(IF(O2648&lt;&gt;"",O2648,IF(OR($S2648="",$T2648=""),"",IF(O2648&lt;&gt;"",O2648,IF($T2648&lt;&gt;"",_xlfn._xlws.FILTER(O:O,($BU:$BU=$BU2648)*($I:$I=$I2648)*($T:$T=$T2648)*($S:$S=_xlfn.MINIFS($S:$S,$T:$T,"="&amp;$T2648)),"")))))&amp;"",IF(O2648="","",""))&amp;""</f>
        <v/>
      </c>
      <c r="AX2648" t="str" cm="1">
        <f t="array" ref="AX2648">IFERROR(IF(P2648&lt;&gt;"",P2648,IF(OR($S2648="",$T2648=""),"",IF($T2648&lt;&gt;"",_xlfn._xlws.FILTER(P:P,($BU:$BU=$BU2648)*($I:$I=$I2648)*($T:$T=$T2648)*($S:$S=_xlfn.MINIFS($S:$S,$T:$T,"="&amp;$T2648)),""))))&amp;"",IF(P2648="","",""))&amp;""</f>
        <v/>
      </c>
      <c r="AY2648" t="str" cm="1">
        <f t="array" ref="AY2648">IFERROR(IF(Q2648&lt;&gt;"",Q2648,IF(OR($S2648="",$T2648=""),"",IF($T2648&lt;&gt;"",_xlfn._xlws.FILTER(Q:Q,($BU:$BU=$BU2648)*($I:$I=$I2648)*($T:$T=$T2648)*($S:$S=_xlfn.MINIFS($S:$S,$T:$T,"="&amp;$T2648)),""))))&amp;"",IF(Q2648="","",""))&amp;""</f>
        <v/>
      </c>
      <c r="AZ2648" t="str" cm="1">
        <f t="array" ref="AZ2648">IFERROR(IF(R2648&lt;&gt;"",R2648,IF(OR($S2648="",$T2648=""),"",IF($T2648&lt;&gt;"",_xlfn._xlws.FILTER(R:R,($BU:$BU=$BU2648)*($I:$I=$I2648)*($T:$T=$T2648)*($S:$S=_xlfn.MINIFS($S:$S,$T:$T,"="&amp;$T2648)),""))))&amp;"",IF(R2648="","",""))&amp;""</f>
        <v/>
      </c>
      <c r="BA2648" s="6">
        <f t="shared" si="3823"/>
        <v>228</v>
      </c>
      <c r="BB2648">
        <f t="shared" ref="BB2648:BD2648" si="3852">BB2647</f>
        <v>18987</v>
      </c>
      <c r="BC2648" t="str">
        <f t="shared" si="3852"/>
        <v>Velodrome</v>
      </c>
      <c r="BD2648" t="str">
        <f t="shared" si="3852"/>
        <v>Outlaws</v>
      </c>
      <c r="BE2648" t="s">
        <v>11</v>
      </c>
      <c r="BF2648" t="s">
        <v>187</v>
      </c>
      <c r="BI2648" t="e" cm="1" vm="1">
        <f t="array" aca="1" ref="BI2648" ca="1">IFERROR(_xlfn._xlws.FILTER(shifts!A:A,(shifts!B:B=events!AD2648)*(shifts!AG:AG&gt;=events!BK2648)*(shifts!AH:AH&lt;=events!BL2648)),BI2647)</f>
        <v>#VALUE!</v>
      </c>
      <c r="BJ2648" s="15">
        <f t="shared" si="3825"/>
        <v>0</v>
      </c>
      <c r="BK2648">
        <f t="shared" si="3826"/>
        <v>517</v>
      </c>
      <c r="BL2648">
        <f t="shared" si="3827"/>
        <v>517</v>
      </c>
      <c r="BM2648" s="15">
        <f>SUMIFS(BJ$2:BJ2648,K$2:K2648,"=Intermission")+SUMIFS(BJ$2:BJ2648,K$2:K2648,"=Timeout")</f>
        <v>143</v>
      </c>
      <c r="BN2648">
        <f t="shared" si="3828"/>
        <v>2303</v>
      </c>
      <c r="BO2648" s="19">
        <f t="shared" si="3829"/>
        <v>2866</v>
      </c>
      <c r="BP2648">
        <f t="shared" si="3830"/>
        <v>2861</v>
      </c>
      <c r="BQ2648" s="17">
        <f t="shared" si="3831"/>
        <v>2866</v>
      </c>
      <c r="BR2648" t="str">
        <f t="shared" si="3832"/>
        <v>event_team_player_1</v>
      </c>
      <c r="BS2648">
        <f>COUNTIFS(S$3:S2648,"="&amp;S2648,AI$3:AI2648,"="&amp;AI2648)</f>
        <v>1</v>
      </c>
      <c r="BT2648" t="str">
        <f>IFERROR(VLOOKUP(BB2648&amp;BU2648&amp;X2648,game_rosters!U:W,3,FALSE),"")</f>
        <v>P100016</v>
      </c>
      <c r="BU2648" t="str">
        <f t="shared" si="3833"/>
        <v>Velodrome</v>
      </c>
    </row>
    <row r="2649" spans="1:73" x14ac:dyDescent="0.2">
      <c r="A2649">
        <f t="shared" si="3808"/>
        <v>1</v>
      </c>
      <c r="I2649" s="44">
        <v>39</v>
      </c>
      <c r="K2649" t="s">
        <v>241</v>
      </c>
      <c r="S2649">
        <v>1371</v>
      </c>
      <c r="T2649">
        <v>209</v>
      </c>
      <c r="W2649" t="s">
        <v>735</v>
      </c>
      <c r="X2649">
        <v>39</v>
      </c>
      <c r="Z2649">
        <v>1</v>
      </c>
      <c r="AA2649">
        <f t="shared" si="3765"/>
        <v>2371</v>
      </c>
      <c r="AB2649">
        <f t="shared" si="3766"/>
        <v>9209</v>
      </c>
      <c r="AC2649">
        <f t="shared" si="3804"/>
        <v>9209</v>
      </c>
      <c r="AD2649" s="6">
        <v>3</v>
      </c>
      <c r="AE2649" t="s">
        <v>936</v>
      </c>
      <c r="AF2649" t="s">
        <v>933</v>
      </c>
      <c r="AG2649" t="s">
        <v>936</v>
      </c>
      <c r="AH2649" t="s">
        <v>744</v>
      </c>
      <c r="AI2649" t="str">
        <f t="shared" si="3809"/>
        <v>e</v>
      </c>
      <c r="AJ2649" t="str">
        <f t="shared" si="3810"/>
        <v/>
      </c>
      <c r="AK2649" t="str">
        <f t="shared" si="3811"/>
        <v/>
      </c>
      <c r="AL2649" t="str">
        <f t="shared" si="3812"/>
        <v/>
      </c>
      <c r="AM2649" t="str">
        <f t="shared" si="3813"/>
        <v/>
      </c>
      <c r="AN2649" t="str">
        <f t="shared" si="3814"/>
        <v>Home</v>
      </c>
      <c r="AO2649" t="str">
        <f t="shared" si="3815"/>
        <v>h</v>
      </c>
      <c r="AP2649" t="str">
        <f t="shared" si="3816"/>
        <v/>
      </c>
      <c r="AQ2649" t="str">
        <f t="shared" si="3817"/>
        <v/>
      </c>
      <c r="AR2649" t="str">
        <f t="shared" si="3818"/>
        <v>Home</v>
      </c>
      <c r="AS2649" t="str">
        <f t="shared" si="3819"/>
        <v>h</v>
      </c>
      <c r="AT2649" t="str">
        <f t="shared" si="3820"/>
        <v/>
      </c>
      <c r="AU2649" t="str">
        <f t="shared" si="3821"/>
        <v/>
      </c>
      <c r="AV2649" t="str">
        <f t="shared" si="3822"/>
        <v/>
      </c>
      <c r="AW2649" t="str" cm="1">
        <f t="array" ref="AW2649">IFERROR(IF(O2649&lt;&gt;"",O2649,IF(OR($S2649="",$T2649=""),"",IF(O2649&lt;&gt;"",O2649,IF($T2649&lt;&gt;"",_xlfn._xlws.FILTER(O:O,($BU:$BU=$BU2649)*($I:$I=$I2649)*($T:$T=$T2649)*($S:$S=_xlfn.MINIFS($S:$S,$T:$T,"="&amp;$T2649)),"")))))&amp;"",IF(O2649="","",""))&amp;""</f>
        <v/>
      </c>
      <c r="AX2649" t="str" cm="1">
        <f t="array" ref="AX2649">IFERROR(IF(P2649&lt;&gt;"",P2649,IF(OR($S2649="",$T2649=""),"",IF($T2649&lt;&gt;"",_xlfn._xlws.FILTER(P:P,($BU:$BU=$BU2649)*($I:$I=$I2649)*($T:$T=$T2649)*($S:$S=_xlfn.MINIFS($S:$S,$T:$T,"="&amp;$T2649)),""))))&amp;"",IF(P2649="","",""))&amp;""</f>
        <v/>
      </c>
      <c r="AY2649" t="str" cm="1">
        <f t="array" ref="AY2649">IFERROR(IF(Q2649&lt;&gt;"",Q2649,IF(OR($S2649="",$T2649=""),"",IF($T2649&lt;&gt;"",_xlfn._xlws.FILTER(Q:Q,($BU:$BU=$BU2649)*($I:$I=$I2649)*($T:$T=$T2649)*($S:$S=_xlfn.MINIFS($S:$S,$T:$T,"="&amp;$T2649)),""))))&amp;"",IF(Q2649="","",""))&amp;""</f>
        <v/>
      </c>
      <c r="AZ2649" t="str" cm="1">
        <f t="array" ref="AZ2649">IFERROR(IF(R2649&lt;&gt;"",R2649,IF(OR($S2649="",$T2649=""),"",IF($T2649&lt;&gt;"",_xlfn._xlws.FILTER(R:R,($BU:$BU=$BU2649)*($I:$I=$I2649)*($T:$T=$T2649)*($S:$S=_xlfn.MINIFS($S:$S,$T:$T,"="&amp;$T2649)),""))))&amp;"",IF(R2649="","",""))&amp;""</f>
        <v/>
      </c>
      <c r="BA2649" s="6">
        <f t="shared" si="3823"/>
        <v>228</v>
      </c>
      <c r="BB2649">
        <f t="shared" ref="BB2649:BD2649" si="3853">BB2648</f>
        <v>18987</v>
      </c>
      <c r="BC2649" t="str">
        <f t="shared" si="3853"/>
        <v>Velodrome</v>
      </c>
      <c r="BD2649" t="str">
        <f t="shared" si="3853"/>
        <v>Outlaws</v>
      </c>
      <c r="BE2649" t="s">
        <v>241</v>
      </c>
      <c r="BF2649" t="s">
        <v>756</v>
      </c>
      <c r="BI2649" cm="1">
        <f t="array" aca="1" ref="BI2649" ca="1">IFERROR(_xlfn._xlws.FILTER(shifts!A:A,(shifts!B:B=events!AD2649)*(shifts!AG:AG&gt;=events!BK2649)*(shifts!AH:AH&lt;=events!BL2649)),BI2648)</f>
        <v>91</v>
      </c>
      <c r="BJ2649" s="15">
        <f t="shared" si="3825"/>
        <v>22</v>
      </c>
      <c r="BK2649">
        <f t="shared" si="3826"/>
        <v>517</v>
      </c>
      <c r="BL2649">
        <f t="shared" si="3827"/>
        <v>495</v>
      </c>
      <c r="BM2649" s="15">
        <f>SUMIFS(BJ$2:BJ2649,K$2:K2649,"=Intermission")+SUMIFS(BJ$2:BJ2649,K$2:K2649,"=Timeout")</f>
        <v>143</v>
      </c>
      <c r="BN2649">
        <f t="shared" si="3828"/>
        <v>2303</v>
      </c>
      <c r="BO2649" s="19">
        <f t="shared" si="3829"/>
        <v>2866</v>
      </c>
      <c r="BP2649">
        <f t="shared" si="3830"/>
        <v>2861</v>
      </c>
      <c r="BQ2649" s="17">
        <f t="shared" si="3831"/>
        <v>2888</v>
      </c>
      <c r="BR2649" t="str">
        <f t="shared" si="3832"/>
        <v>event_team_player_1</v>
      </c>
      <c r="BS2649">
        <f>COUNTIFS(S$3:S2649,"="&amp;S2649,AI$3:AI2649,"="&amp;AI2649)</f>
        <v>1</v>
      </c>
      <c r="BT2649" t="str">
        <f>IFERROR(VLOOKUP(BB2649&amp;BU2649&amp;X2649,game_rosters!U:W,3,FALSE),"")</f>
        <v>P100016</v>
      </c>
      <c r="BU2649" t="str">
        <f t="shared" si="3833"/>
        <v>Velodrome</v>
      </c>
    </row>
    <row r="2650" spans="1:73" x14ac:dyDescent="0.2">
      <c r="A2650">
        <f t="shared" si="3808"/>
        <v>1</v>
      </c>
      <c r="I2650" s="44">
        <v>70</v>
      </c>
      <c r="K2650" t="s">
        <v>5</v>
      </c>
      <c r="L2650" t="s">
        <v>236</v>
      </c>
      <c r="S2650">
        <v>1372</v>
      </c>
      <c r="W2650" t="s">
        <v>735</v>
      </c>
      <c r="X2650">
        <v>70</v>
      </c>
      <c r="Z2650">
        <v>1</v>
      </c>
      <c r="AA2650">
        <f t="shared" si="3765"/>
        <v>2372</v>
      </c>
      <c r="AB2650" t="str">
        <f t="shared" si="3766"/>
        <v/>
      </c>
      <c r="AC2650">
        <f t="shared" si="3804"/>
        <v>2372</v>
      </c>
      <c r="AD2650" s="6">
        <v>3</v>
      </c>
      <c r="AE2650" t="s">
        <v>936</v>
      </c>
      <c r="AF2650" t="s">
        <v>744</v>
      </c>
      <c r="AG2650" t="s">
        <v>756</v>
      </c>
      <c r="AH2650" t="s">
        <v>756</v>
      </c>
      <c r="AI2650" t="str">
        <f t="shared" si="3809"/>
        <v>e</v>
      </c>
      <c r="AJ2650" t="str">
        <f t="shared" si="3810"/>
        <v/>
      </c>
      <c r="AK2650" t="str">
        <f t="shared" si="3811"/>
        <v/>
      </c>
      <c r="AL2650" t="str">
        <f t="shared" si="3812"/>
        <v/>
      </c>
      <c r="AM2650" t="str">
        <f t="shared" si="3813"/>
        <v/>
      </c>
      <c r="AN2650" t="str">
        <f t="shared" si="3814"/>
        <v>Home</v>
      </c>
      <c r="AO2650" t="str">
        <f t="shared" si="3815"/>
        <v>h</v>
      </c>
      <c r="AP2650" t="str">
        <f t="shared" si="3816"/>
        <v/>
      </c>
      <c r="AQ2650" t="str">
        <f t="shared" si="3817"/>
        <v/>
      </c>
      <c r="AR2650" t="str">
        <f t="shared" si="3818"/>
        <v>Home</v>
      </c>
      <c r="AS2650" t="str">
        <f t="shared" si="3819"/>
        <v>h</v>
      </c>
      <c r="AT2650" t="str">
        <f t="shared" si="3820"/>
        <v>Offensive</v>
      </c>
      <c r="AU2650" t="str">
        <f t="shared" si="3821"/>
        <v/>
      </c>
      <c r="AV2650" t="str">
        <f t="shared" si="3822"/>
        <v/>
      </c>
      <c r="AW2650" t="str" cm="1">
        <f t="array" ref="AW2650">IFERROR(IF(O2650&lt;&gt;"",O2650,IF(OR($S2650="",$T2650=""),"",IF(O2650&lt;&gt;"",O2650,IF($T2650&lt;&gt;"",_xlfn._xlws.FILTER(O:O,($BU:$BU=$BU2650)*($I:$I=$I2650)*($T:$T=$T2650)*($S:$S=_xlfn.MINIFS($S:$S,$T:$T,"="&amp;$T2650)),"")))))&amp;"",IF(O2650="","",""))&amp;""</f>
        <v/>
      </c>
      <c r="AX2650" t="str" cm="1">
        <f t="array" ref="AX2650">IFERROR(IF(P2650&lt;&gt;"",P2650,IF(OR($S2650="",$T2650=""),"",IF($T2650&lt;&gt;"",_xlfn._xlws.FILTER(P:P,($BU:$BU=$BU2650)*($I:$I=$I2650)*($T:$T=$T2650)*($S:$S=_xlfn.MINIFS($S:$S,$T:$T,"="&amp;$T2650)),""))))&amp;"",IF(P2650="","",""))&amp;""</f>
        <v/>
      </c>
      <c r="AY2650" t="str" cm="1">
        <f t="array" ref="AY2650">IFERROR(IF(Q2650&lt;&gt;"",Q2650,IF(OR($S2650="",$T2650=""),"",IF($T2650&lt;&gt;"",_xlfn._xlws.FILTER(Q:Q,($BU:$BU=$BU2650)*($I:$I=$I2650)*($T:$T=$T2650)*($S:$S=_xlfn.MINIFS($S:$S,$T:$T,"="&amp;$T2650)),""))))&amp;"",IF(Q2650="","",""))&amp;""</f>
        <v/>
      </c>
      <c r="AZ2650" t="str" cm="1">
        <f t="array" ref="AZ2650">IFERROR(IF(R2650&lt;&gt;"",R2650,IF(OR($S2650="",$T2650=""),"",IF($T2650&lt;&gt;"",_xlfn._xlws.FILTER(R:R,($BU:$BU=$BU2650)*($I:$I=$I2650)*($T:$T=$T2650)*($S:$S=_xlfn.MINIFS($S:$S,$T:$T,"="&amp;$T2650)),""))))&amp;"",IF(R2650="","",""))&amp;""</f>
        <v/>
      </c>
      <c r="BA2650" s="6">
        <f t="shared" si="3823"/>
        <v>228</v>
      </c>
      <c r="BB2650">
        <f t="shared" ref="BB2650:BD2650" si="3854">BB2649</f>
        <v>18987</v>
      </c>
      <c r="BC2650" t="str">
        <f t="shared" si="3854"/>
        <v>Velodrome</v>
      </c>
      <c r="BD2650" t="str">
        <f t="shared" si="3854"/>
        <v>Outlaws</v>
      </c>
      <c r="BE2650" t="s">
        <v>5</v>
      </c>
      <c r="BF2650" t="s">
        <v>236</v>
      </c>
      <c r="BI2650" cm="1">
        <f t="array" aca="1" ref="BI2650" ca="1">IFERROR(_xlfn._xlws.FILTER(shifts!A:A,(shifts!B:B=events!AD2650)*(shifts!AG:AG&gt;=events!BK2650)*(shifts!AH:AH&lt;=events!BL2650)),BI2649)</f>
        <v>91</v>
      </c>
      <c r="BJ2650" s="15">
        <f t="shared" si="3825"/>
        <v>0</v>
      </c>
      <c r="BK2650">
        <f t="shared" si="3826"/>
        <v>495</v>
      </c>
      <c r="BL2650">
        <f t="shared" si="3827"/>
        <v>495</v>
      </c>
      <c r="BM2650" s="15">
        <f>SUMIFS(BJ$2:BJ2650,K$2:K2650,"=Intermission")+SUMIFS(BJ$2:BJ2650,K$2:K2650,"=Timeout")</f>
        <v>143</v>
      </c>
      <c r="BN2650">
        <f t="shared" si="3828"/>
        <v>2303</v>
      </c>
      <c r="BO2650" s="19">
        <f t="shared" si="3829"/>
        <v>2888</v>
      </c>
      <c r="BP2650">
        <f t="shared" si="3830"/>
        <v>2883</v>
      </c>
      <c r="BQ2650" s="17">
        <f t="shared" si="3831"/>
        <v>2888</v>
      </c>
      <c r="BR2650" t="str">
        <f t="shared" si="3832"/>
        <v>event_team_player_1</v>
      </c>
      <c r="BS2650">
        <f>COUNTIFS(S$3:S2650,"="&amp;S2650,AI$3:AI2650,"="&amp;AI2650)</f>
        <v>1</v>
      </c>
      <c r="BT2650" t="str">
        <f>IFERROR(VLOOKUP(BB2650&amp;BU2650&amp;X2650,game_rosters!U:W,3,FALSE),"")</f>
        <v>P100001</v>
      </c>
      <c r="BU2650" t="str">
        <f t="shared" si="3833"/>
        <v>Velodrome</v>
      </c>
    </row>
    <row r="2651" spans="1:73" x14ac:dyDescent="0.2">
      <c r="A2651" t="str">
        <f t="shared" si="3808"/>
        <v/>
      </c>
      <c r="I2651" s="44">
        <v>22</v>
      </c>
      <c r="S2651">
        <v>1372</v>
      </c>
      <c r="X2651">
        <v>22</v>
      </c>
      <c r="Z2651">
        <v>1</v>
      </c>
      <c r="AA2651">
        <f t="shared" si="3765"/>
        <v>2372</v>
      </c>
      <c r="AB2651" t="str">
        <f t="shared" si="3766"/>
        <v/>
      </c>
      <c r="AC2651">
        <f t="shared" si="3804"/>
        <v>2372</v>
      </c>
      <c r="AD2651" s="6">
        <v>3</v>
      </c>
      <c r="AE2651" t="s">
        <v>936</v>
      </c>
      <c r="AF2651" t="s">
        <v>744</v>
      </c>
      <c r="AG2651" t="s">
        <v>756</v>
      </c>
      <c r="AH2651" t="s">
        <v>756</v>
      </c>
      <c r="AI2651" t="str">
        <f t="shared" si="3809"/>
        <v>e</v>
      </c>
      <c r="AJ2651" t="str">
        <f t="shared" si="3810"/>
        <v/>
      </c>
      <c r="AK2651" t="str">
        <f t="shared" si="3811"/>
        <v/>
      </c>
      <c r="AL2651" t="str">
        <f t="shared" si="3812"/>
        <v/>
      </c>
      <c r="AM2651" t="str">
        <f t="shared" si="3813"/>
        <v/>
      </c>
      <c r="AN2651" t="str">
        <f t="shared" si="3814"/>
        <v>Home</v>
      </c>
      <c r="AO2651" t="str">
        <f t="shared" si="3815"/>
        <v>h</v>
      </c>
      <c r="AP2651" t="str">
        <f t="shared" si="3816"/>
        <v/>
      </c>
      <c r="AQ2651" t="str">
        <f t="shared" si="3817"/>
        <v/>
      </c>
      <c r="AR2651" t="str">
        <f t="shared" si="3818"/>
        <v>Home</v>
      </c>
      <c r="AS2651" t="str">
        <f t="shared" si="3819"/>
        <v>h</v>
      </c>
      <c r="AT2651" t="str">
        <f t="shared" si="3820"/>
        <v>Offensive</v>
      </c>
      <c r="AU2651" t="str">
        <f t="shared" si="3821"/>
        <v/>
      </c>
      <c r="AV2651" t="str">
        <f t="shared" si="3822"/>
        <v/>
      </c>
      <c r="AW2651" t="str" cm="1">
        <f t="array" ref="AW2651">IFERROR(IF(O2651&lt;&gt;"",O2651,IF(OR($S2651="",$T2651=""),"",IF(O2651&lt;&gt;"",O2651,IF($T2651&lt;&gt;"",_xlfn._xlws.FILTER(O:O,($BU:$BU=$BU2651)*($I:$I=$I2651)*($T:$T=$T2651)*($S:$S=_xlfn.MINIFS($S:$S,$T:$T,"="&amp;$T2651)),"")))))&amp;"",IF(O2651="","",""))&amp;""</f>
        <v/>
      </c>
      <c r="AX2651" t="str" cm="1">
        <f t="array" ref="AX2651">IFERROR(IF(P2651&lt;&gt;"",P2651,IF(OR($S2651="",$T2651=""),"",IF($T2651&lt;&gt;"",_xlfn._xlws.FILTER(P:P,($BU:$BU=$BU2651)*($I:$I=$I2651)*($T:$T=$T2651)*($S:$S=_xlfn.MINIFS($S:$S,$T:$T,"="&amp;$T2651)),""))))&amp;"",IF(P2651="","",""))&amp;""</f>
        <v/>
      </c>
      <c r="AY2651" t="str" cm="1">
        <f t="array" ref="AY2651">IFERROR(IF(Q2651&lt;&gt;"",Q2651,IF(OR($S2651="",$T2651=""),"",IF($T2651&lt;&gt;"",_xlfn._xlws.FILTER(Q:Q,($BU:$BU=$BU2651)*($I:$I=$I2651)*($T:$T=$T2651)*($S:$S=_xlfn.MINIFS($S:$S,$T:$T,"="&amp;$T2651)),""))))&amp;"",IF(Q2651="","",""))&amp;""</f>
        <v/>
      </c>
      <c r="AZ2651" t="str" cm="1">
        <f t="array" ref="AZ2651">IFERROR(IF(R2651&lt;&gt;"",R2651,IF(OR($S2651="",$T2651=""),"",IF($T2651&lt;&gt;"",_xlfn._xlws.FILTER(R:R,($BU:$BU=$BU2651)*($I:$I=$I2651)*($T:$T=$T2651)*($S:$S=_xlfn.MINIFS($S:$S,$T:$T,"="&amp;$T2651)),""))))&amp;"",IF(R2651="","",""))&amp;""</f>
        <v/>
      </c>
      <c r="BA2651" s="6">
        <f t="shared" si="3823"/>
        <v>228</v>
      </c>
      <c r="BB2651">
        <f t="shared" ref="BB2651:BD2651" si="3855">BB2650</f>
        <v>18987</v>
      </c>
      <c r="BC2651" t="str">
        <f t="shared" si="3855"/>
        <v>Velodrome</v>
      </c>
      <c r="BD2651" t="str">
        <f t="shared" si="3855"/>
        <v>Outlaws</v>
      </c>
      <c r="BE2651" t="s">
        <v>5</v>
      </c>
      <c r="BF2651" t="s">
        <v>236</v>
      </c>
      <c r="BI2651" cm="1">
        <f t="array" aca="1" ref="BI2651" ca="1">IFERROR(_xlfn._xlws.FILTER(shifts!A:A,(shifts!B:B=events!AD2651)*(shifts!AG:AG&gt;=events!BK2651)*(shifts!AH:AH&lt;=events!BL2651)),BI2650)</f>
        <v>91</v>
      </c>
      <c r="BJ2651" s="15">
        <f t="shared" si="3825"/>
        <v>0</v>
      </c>
      <c r="BK2651">
        <f t="shared" si="3826"/>
        <v>495</v>
      </c>
      <c r="BL2651">
        <f t="shared" si="3827"/>
        <v>495</v>
      </c>
      <c r="BM2651" s="15">
        <f>SUMIFS(BJ$2:BJ2651,K$2:K2651,"=Intermission")+SUMIFS(BJ$2:BJ2651,K$2:K2651,"=Timeout")</f>
        <v>143</v>
      </c>
      <c r="BN2651">
        <f t="shared" si="3828"/>
        <v>2303</v>
      </c>
      <c r="BO2651" s="19">
        <f t="shared" si="3829"/>
        <v>2888</v>
      </c>
      <c r="BP2651">
        <f t="shared" si="3830"/>
        <v>2883</v>
      </c>
      <c r="BQ2651" s="17">
        <f t="shared" si="3831"/>
        <v>2888</v>
      </c>
      <c r="BR2651" t="str">
        <f t="shared" si="3832"/>
        <v>event_team_player_2</v>
      </c>
      <c r="BS2651">
        <f>COUNTIFS(S$3:S2651,"="&amp;S2651,AI$3:AI2651,"="&amp;AI2651)</f>
        <v>2</v>
      </c>
      <c r="BT2651" t="str">
        <f>IFERROR(VLOOKUP(BB2651&amp;BU2651&amp;X2651,game_rosters!U:W,3,FALSE),"")</f>
        <v>P100108</v>
      </c>
      <c r="BU2651" t="str">
        <f t="shared" si="3833"/>
        <v>Velodrome</v>
      </c>
    </row>
    <row r="2652" spans="1:73" x14ac:dyDescent="0.2">
      <c r="A2652" t="str">
        <f t="shared" si="3808"/>
        <v/>
      </c>
      <c r="I2652" s="44">
        <v>77</v>
      </c>
      <c r="S2652">
        <v>1372</v>
      </c>
      <c r="X2652">
        <v>77</v>
      </c>
      <c r="AA2652">
        <f t="shared" si="3765"/>
        <v>2372</v>
      </c>
      <c r="AB2652" t="str">
        <f t="shared" si="3766"/>
        <v/>
      </c>
      <c r="AC2652">
        <f t="shared" si="3804"/>
        <v>2372</v>
      </c>
      <c r="AD2652" s="6">
        <v>3</v>
      </c>
      <c r="AE2652" t="s">
        <v>936</v>
      </c>
      <c r="AF2652" t="s">
        <v>744</v>
      </c>
      <c r="AG2652" t="s">
        <v>756</v>
      </c>
      <c r="AH2652" t="s">
        <v>756</v>
      </c>
      <c r="AI2652" t="str">
        <f t="shared" si="3809"/>
        <v>o</v>
      </c>
      <c r="AJ2652" t="str">
        <f t="shared" si="3810"/>
        <v/>
      </c>
      <c r="AK2652" t="str">
        <f t="shared" si="3811"/>
        <v/>
      </c>
      <c r="AL2652" t="str">
        <f t="shared" si="3812"/>
        <v/>
      </c>
      <c r="AM2652" t="str">
        <f t="shared" si="3813"/>
        <v/>
      </c>
      <c r="AN2652" t="str">
        <f t="shared" si="3814"/>
        <v>Home</v>
      </c>
      <c r="AO2652" t="str">
        <f t="shared" si="3815"/>
        <v>h</v>
      </c>
      <c r="AP2652" t="str">
        <f t="shared" si="3816"/>
        <v/>
      </c>
      <c r="AQ2652" t="str">
        <f t="shared" si="3817"/>
        <v/>
      </c>
      <c r="AR2652" t="str">
        <f t="shared" si="3818"/>
        <v>Home</v>
      </c>
      <c r="AS2652" t="str">
        <f t="shared" si="3819"/>
        <v>h</v>
      </c>
      <c r="AT2652" t="str">
        <f t="shared" si="3820"/>
        <v>Defensive</v>
      </c>
      <c r="AU2652" t="str">
        <f t="shared" si="3821"/>
        <v/>
      </c>
      <c r="AV2652" t="str">
        <f t="shared" si="3822"/>
        <v/>
      </c>
      <c r="AW2652" t="str" cm="1">
        <f t="array" ref="AW2652">IFERROR(IF(O2652&lt;&gt;"",O2652,IF(OR($S2652="",$T2652=""),"",IF(O2652&lt;&gt;"",O2652,IF($T2652&lt;&gt;"",_xlfn._xlws.FILTER(O:O,($BU:$BU=$BU2652)*($I:$I=$I2652)*($T:$T=$T2652)*($S:$S=_xlfn.MINIFS($S:$S,$T:$T,"="&amp;$T2652)),"")))))&amp;"",IF(O2652="","",""))&amp;""</f>
        <v/>
      </c>
      <c r="AX2652" t="str" cm="1">
        <f t="array" ref="AX2652">IFERROR(IF(P2652&lt;&gt;"",P2652,IF(OR($S2652="",$T2652=""),"",IF($T2652&lt;&gt;"",_xlfn._xlws.FILTER(P:P,($BU:$BU=$BU2652)*($I:$I=$I2652)*($T:$T=$T2652)*($S:$S=_xlfn.MINIFS($S:$S,$T:$T,"="&amp;$T2652)),""))))&amp;"",IF(P2652="","",""))&amp;""</f>
        <v/>
      </c>
      <c r="AY2652" t="str" cm="1">
        <f t="array" ref="AY2652">IFERROR(IF(Q2652&lt;&gt;"",Q2652,IF(OR($S2652="",$T2652=""),"",IF($T2652&lt;&gt;"",_xlfn._xlws.FILTER(Q:Q,($BU:$BU=$BU2652)*($I:$I=$I2652)*($T:$T=$T2652)*($S:$S=_xlfn.MINIFS($S:$S,$T:$T,"="&amp;$T2652)),""))))&amp;"",IF(Q2652="","",""))&amp;""</f>
        <v/>
      </c>
      <c r="AZ2652" t="str" cm="1">
        <f t="array" ref="AZ2652">IFERROR(IF(R2652&lt;&gt;"",R2652,IF(OR($S2652="",$T2652=""),"",IF($T2652&lt;&gt;"",_xlfn._xlws.FILTER(R:R,($BU:$BU=$BU2652)*($I:$I=$I2652)*($T:$T=$T2652)*($S:$S=_xlfn.MINIFS($S:$S,$T:$T,"="&amp;$T2652)),""))))&amp;"",IF(R2652="","",""))&amp;""</f>
        <v/>
      </c>
      <c r="BA2652" s="6">
        <f t="shared" si="3823"/>
        <v>228</v>
      </c>
      <c r="BB2652">
        <f t="shared" ref="BB2652:BD2652" si="3856">BB2651</f>
        <v>18987</v>
      </c>
      <c r="BC2652" t="str">
        <f t="shared" si="3856"/>
        <v>Velodrome</v>
      </c>
      <c r="BD2652" t="str">
        <f t="shared" si="3856"/>
        <v>Outlaws</v>
      </c>
      <c r="BE2652" t="s">
        <v>5</v>
      </c>
      <c r="BF2652" t="s">
        <v>236</v>
      </c>
      <c r="BI2652" cm="1">
        <f t="array" aca="1" ref="BI2652" ca="1">IFERROR(_xlfn._xlws.FILTER(shifts!A:A,(shifts!B:B=events!AD2652)*(shifts!AG:AG&gt;=events!BK2652)*(shifts!AH:AH&lt;=events!BL2652)),BI2651)</f>
        <v>91</v>
      </c>
      <c r="BJ2652" s="15">
        <f t="shared" si="3825"/>
        <v>0</v>
      </c>
      <c r="BK2652">
        <f t="shared" si="3826"/>
        <v>495</v>
      </c>
      <c r="BL2652">
        <f t="shared" si="3827"/>
        <v>495</v>
      </c>
      <c r="BM2652" s="15">
        <f>SUMIFS(BJ$2:BJ2652,K$2:K2652,"=Intermission")+SUMIFS(BJ$2:BJ2652,K$2:K2652,"=Timeout")</f>
        <v>143</v>
      </c>
      <c r="BN2652">
        <f t="shared" si="3828"/>
        <v>2303</v>
      </c>
      <c r="BO2652" s="19">
        <f t="shared" si="3829"/>
        <v>2888</v>
      </c>
      <c r="BP2652">
        <f t="shared" si="3830"/>
        <v>2883</v>
      </c>
      <c r="BQ2652" s="17">
        <f t="shared" si="3831"/>
        <v>2888</v>
      </c>
      <c r="BR2652" t="str">
        <f t="shared" si="3832"/>
        <v>opp_team_player_1</v>
      </c>
      <c r="BS2652">
        <f>COUNTIFS(S$3:S2652,"="&amp;S2652,AI$3:AI2652,"="&amp;AI2652)</f>
        <v>1</v>
      </c>
      <c r="BT2652" t="str">
        <f>IFERROR(VLOOKUP(BB2652&amp;BU2652&amp;X2652,game_rosters!U:W,3,FALSE),"")</f>
        <v>P100185</v>
      </c>
      <c r="BU2652" t="str">
        <f t="shared" si="3833"/>
        <v>Outlaws</v>
      </c>
    </row>
    <row r="2653" spans="1:73" x14ac:dyDescent="0.2">
      <c r="A2653">
        <f t="shared" si="3808"/>
        <v>1</v>
      </c>
      <c r="I2653" s="44">
        <v>22</v>
      </c>
      <c r="K2653" t="s">
        <v>9</v>
      </c>
      <c r="L2653" t="s">
        <v>173</v>
      </c>
      <c r="M2653" t="s">
        <v>365</v>
      </c>
      <c r="N2653" t="s">
        <v>594</v>
      </c>
      <c r="O2653" t="s">
        <v>614</v>
      </c>
      <c r="Q2653" t="s">
        <v>594</v>
      </c>
      <c r="S2653">
        <v>1373</v>
      </c>
      <c r="W2653" t="s">
        <v>735</v>
      </c>
      <c r="X2653">
        <v>22</v>
      </c>
      <c r="Z2653">
        <v>1</v>
      </c>
      <c r="AA2653">
        <f t="shared" ref="AA2653:AA2716" si="3857">S2653+1000</f>
        <v>2373</v>
      </c>
      <c r="AB2653" t="str">
        <f t="shared" ref="AB2653:AB2716" si="3858">IF(T2653&lt;&gt;"",9000+T2653,"")</f>
        <v/>
      </c>
      <c r="AC2653">
        <f t="shared" si="3804"/>
        <v>2373</v>
      </c>
      <c r="AD2653" s="6">
        <v>3</v>
      </c>
      <c r="AE2653" t="s">
        <v>936</v>
      </c>
      <c r="AF2653" t="s">
        <v>745</v>
      </c>
      <c r="AG2653" t="s">
        <v>756</v>
      </c>
      <c r="AH2653" t="s">
        <v>756</v>
      </c>
      <c r="AI2653" t="str">
        <f t="shared" si="3809"/>
        <v>e</v>
      </c>
      <c r="AJ2653" t="str">
        <f t="shared" si="3810"/>
        <v/>
      </c>
      <c r="AK2653" t="str">
        <f t="shared" si="3811"/>
        <v/>
      </c>
      <c r="AL2653" t="str">
        <f t="shared" si="3812"/>
        <v/>
      </c>
      <c r="AM2653" t="str">
        <f t="shared" si="3813"/>
        <v/>
      </c>
      <c r="AN2653" t="str">
        <f t="shared" si="3814"/>
        <v>Home</v>
      </c>
      <c r="AO2653" t="str">
        <f t="shared" si="3815"/>
        <v>h</v>
      </c>
      <c r="AP2653" t="str">
        <f t="shared" si="3816"/>
        <v/>
      </c>
      <c r="AQ2653" t="str">
        <f t="shared" si="3817"/>
        <v/>
      </c>
      <c r="AR2653" t="str">
        <f t="shared" si="3818"/>
        <v>Home</v>
      </c>
      <c r="AS2653" t="str">
        <f t="shared" si="3819"/>
        <v>h</v>
      </c>
      <c r="AT2653" t="str">
        <f t="shared" si="3820"/>
        <v>Offensive</v>
      </c>
      <c r="AU2653" t="str">
        <f t="shared" si="3821"/>
        <v/>
      </c>
      <c r="AV2653" t="str">
        <f t="shared" si="3822"/>
        <v/>
      </c>
      <c r="AW2653" t="str" cm="1">
        <f t="array" ref="AW2653">IFERROR(IF(O2653&lt;&gt;"",O2653,IF(OR($S2653="",$T2653=""),"",IF(O2653&lt;&gt;"",O2653,IF($T2653&lt;&gt;"",_xlfn._xlws.FILTER(O:O,($BU:$BU=$BU2653)*($I:$I=$I2653)*($T:$T=$T2653)*($S:$S=_xlfn.MINIFS($S:$S,$T:$T,"="&amp;$T2653)),"")))))&amp;"",IF(O2653="","",""))&amp;""</f>
        <v>Defensive_Zone-AttemptedBreakOutClear</v>
      </c>
      <c r="AX2653" t="str" cm="1">
        <f t="array" ref="AX2653">IFERROR(IF(P2653&lt;&gt;"",P2653,IF(OR($S2653="",$T2653=""),"",IF($T2653&lt;&gt;"",_xlfn._xlws.FILTER(P:P,($BU:$BU=$BU2653)*($I:$I=$I2653)*($T:$T=$T2653)*($S:$S=_xlfn.MINIFS($S:$S,$T:$T,"="&amp;$T2653)),""))))&amp;"",IF(P2653="","",""))&amp;""</f>
        <v/>
      </c>
      <c r="AY2653" t="str" cm="1">
        <f t="array" ref="AY2653">IFERROR(IF(Q2653&lt;&gt;"",Q2653,IF(OR($S2653="",$T2653=""),"",IF($T2653&lt;&gt;"",_xlfn._xlws.FILTER(Q:Q,($BU:$BU=$BU2653)*($I:$I=$I2653)*($T:$T=$T2653)*($S:$S=_xlfn.MINIFS($S:$S,$T:$T,"="&amp;$T2653)),""))))&amp;"",IF(Q2653="","",""))&amp;""</f>
        <v>u</v>
      </c>
      <c r="AZ2653" t="str" cm="1">
        <f t="array" ref="AZ2653">IFERROR(IF(R2653&lt;&gt;"",R2653,IF(OR($S2653="",$T2653=""),"",IF($T2653&lt;&gt;"",_xlfn._xlws.FILTER(R:R,($BU:$BU=$BU2653)*($I:$I=$I2653)*($T:$T=$T2653)*($S:$S=_xlfn.MINIFS($S:$S,$T:$T,"="&amp;$T2653)),""))))&amp;"",IF(R2653="","",""))&amp;""</f>
        <v/>
      </c>
      <c r="BA2653" s="6">
        <f t="shared" si="3823"/>
        <v>228</v>
      </c>
      <c r="BB2653">
        <f t="shared" ref="BB2653:BD2653" si="3859">BB2652</f>
        <v>18987</v>
      </c>
      <c r="BC2653" t="str">
        <f t="shared" si="3859"/>
        <v>Velodrome</v>
      </c>
      <c r="BD2653" t="str">
        <f t="shared" si="3859"/>
        <v>Outlaws</v>
      </c>
      <c r="BE2653" t="s">
        <v>9</v>
      </c>
      <c r="BF2653" t="s">
        <v>173</v>
      </c>
      <c r="BI2653" cm="1">
        <f t="array" aca="1" ref="BI2653" ca="1">IFERROR(_xlfn._xlws.FILTER(shifts!A:A,(shifts!B:B=events!AD2653)*(shifts!AG:AG&gt;=events!BK2653)*(shifts!AH:AH&lt;=events!BL2653)),BI2652)</f>
        <v>91</v>
      </c>
      <c r="BJ2653" s="15">
        <f t="shared" si="3825"/>
        <v>0</v>
      </c>
      <c r="BK2653">
        <f t="shared" si="3826"/>
        <v>494</v>
      </c>
      <c r="BL2653">
        <f t="shared" si="3827"/>
        <v>494</v>
      </c>
      <c r="BM2653" s="15">
        <f>SUMIFS(BJ$2:BJ2653,K$2:K2653,"=Intermission")+SUMIFS(BJ$2:BJ2653,K$2:K2653,"=Timeout")</f>
        <v>143</v>
      </c>
      <c r="BN2653">
        <f t="shared" si="3828"/>
        <v>2303</v>
      </c>
      <c r="BO2653" s="19">
        <f t="shared" si="3829"/>
        <v>2889</v>
      </c>
      <c r="BP2653">
        <f t="shared" si="3830"/>
        <v>2884</v>
      </c>
      <c r="BQ2653" s="17">
        <f t="shared" si="3831"/>
        <v>2889</v>
      </c>
      <c r="BR2653" t="str">
        <f t="shared" si="3832"/>
        <v>event_team_player_1</v>
      </c>
      <c r="BS2653">
        <f>COUNTIFS(S$3:S2653,"="&amp;S2653,AI$3:AI2653,"="&amp;AI2653)</f>
        <v>1</v>
      </c>
      <c r="BT2653" t="str">
        <f>IFERROR(VLOOKUP(BB2653&amp;BU2653&amp;X2653,game_rosters!U:W,3,FALSE),"")</f>
        <v>P100108</v>
      </c>
      <c r="BU2653" t="str">
        <f t="shared" si="3833"/>
        <v>Velodrome</v>
      </c>
    </row>
    <row r="2654" spans="1:73" x14ac:dyDescent="0.2">
      <c r="A2654">
        <f t="shared" si="3808"/>
        <v>1</v>
      </c>
      <c r="I2654" s="44">
        <v>4</v>
      </c>
      <c r="K2654" t="s">
        <v>238</v>
      </c>
      <c r="L2654" t="s">
        <v>193</v>
      </c>
      <c r="M2654" t="s">
        <v>91</v>
      </c>
      <c r="N2654" t="s">
        <v>595</v>
      </c>
      <c r="S2654">
        <v>1374</v>
      </c>
      <c r="T2654">
        <v>210</v>
      </c>
      <c r="W2654" t="s">
        <v>731</v>
      </c>
      <c r="X2654">
        <v>4</v>
      </c>
      <c r="Z2654">
        <v>1</v>
      </c>
      <c r="AA2654">
        <f t="shared" si="3857"/>
        <v>2374</v>
      </c>
      <c r="AB2654">
        <f t="shared" si="3858"/>
        <v>9210</v>
      </c>
      <c r="AC2654">
        <f t="shared" si="3804"/>
        <v>9210</v>
      </c>
      <c r="AD2654" s="6">
        <v>3</v>
      </c>
      <c r="AE2654" t="s">
        <v>936</v>
      </c>
      <c r="AF2654" t="s">
        <v>911</v>
      </c>
      <c r="AG2654" t="s">
        <v>756</v>
      </c>
      <c r="AH2654" t="s">
        <v>756</v>
      </c>
      <c r="AI2654" t="str">
        <f t="shared" si="3809"/>
        <v>e</v>
      </c>
      <c r="AJ2654" t="str">
        <f t="shared" si="3810"/>
        <v/>
      </c>
      <c r="AK2654" t="str">
        <f t="shared" si="3811"/>
        <v/>
      </c>
      <c r="AL2654" t="str">
        <f t="shared" si="3812"/>
        <v/>
      </c>
      <c r="AM2654" t="str">
        <f t="shared" si="3813"/>
        <v/>
      </c>
      <c r="AN2654" t="str">
        <f t="shared" si="3814"/>
        <v>Away</v>
      </c>
      <c r="AO2654" t="str">
        <f t="shared" si="3815"/>
        <v>a</v>
      </c>
      <c r="AP2654" t="str">
        <f t="shared" si="3816"/>
        <v/>
      </c>
      <c r="AQ2654" t="str">
        <f t="shared" si="3817"/>
        <v/>
      </c>
      <c r="AR2654" t="str">
        <f t="shared" si="3818"/>
        <v>Away</v>
      </c>
      <c r="AS2654" t="str">
        <f t="shared" si="3819"/>
        <v>a</v>
      </c>
      <c r="AT2654" t="str">
        <f t="shared" si="3820"/>
        <v>Offensive</v>
      </c>
      <c r="AU2654" t="str">
        <f t="shared" si="3821"/>
        <v/>
      </c>
      <c r="AV2654" t="str">
        <f t="shared" si="3822"/>
        <v/>
      </c>
      <c r="AW2654" t="str" cm="1">
        <f t="array" ref="AW2654">IFERROR(IF(O2654&lt;&gt;"",O2654,IF(OR($S2654="",$T2654=""),"",IF(O2654&lt;&gt;"",O2654,IF($T2654&lt;&gt;"",_xlfn._xlws.FILTER(O:O,($BU:$BU=$BU2654)*($I:$I=$I2654)*($T:$T=$T2654)*($S:$S=_xlfn.MINIFS($S:$S,$T:$T,"="&amp;$T2654)),"")))))&amp;"",IF(O2654="","",""))&amp;""</f>
        <v/>
      </c>
      <c r="AX2654" t="str" cm="1">
        <f t="array" ref="AX2654">IFERROR(IF(P2654&lt;&gt;"",P2654,IF(OR($S2654="",$T2654=""),"",IF($T2654&lt;&gt;"",_xlfn._xlws.FILTER(P:P,($BU:$BU=$BU2654)*($I:$I=$I2654)*($T:$T=$T2654)*($S:$S=_xlfn.MINIFS($S:$S,$T:$T,"="&amp;$T2654)),""))))&amp;"",IF(P2654="","",""))&amp;""</f>
        <v/>
      </c>
      <c r="AY2654" t="str" cm="1">
        <f t="array" ref="AY2654">IFERROR(IF(Q2654&lt;&gt;"",Q2654,IF(OR($S2654="",$T2654=""),"",IF($T2654&lt;&gt;"",_xlfn._xlws.FILTER(Q:Q,($BU:$BU=$BU2654)*($I:$I=$I2654)*($T:$T=$T2654)*($S:$S=_xlfn.MINIFS($S:$S,$T:$T,"="&amp;$T2654)),""))))&amp;"",IF(Q2654="","",""))&amp;""</f>
        <v/>
      </c>
      <c r="AZ2654" t="str" cm="1">
        <f t="array" ref="AZ2654">IFERROR(IF(R2654&lt;&gt;"",R2654,IF(OR($S2654="",$T2654=""),"",IF($T2654&lt;&gt;"",_xlfn._xlws.FILTER(R:R,($BU:$BU=$BU2654)*($I:$I=$I2654)*($T:$T=$T2654)*($S:$S=_xlfn.MINIFS($S:$S,$T:$T,"="&amp;$T2654)),""))))&amp;"",IF(R2654="","",""))&amp;""</f>
        <v/>
      </c>
      <c r="BA2654" s="6">
        <f t="shared" si="3823"/>
        <v>228</v>
      </c>
      <c r="BB2654">
        <f t="shared" ref="BB2654:BD2654" si="3860">BB2653</f>
        <v>18987</v>
      </c>
      <c r="BC2654" t="str">
        <f t="shared" si="3860"/>
        <v>Velodrome</v>
      </c>
      <c r="BD2654" t="str">
        <f t="shared" si="3860"/>
        <v>Outlaws</v>
      </c>
      <c r="BE2654" t="s">
        <v>238</v>
      </c>
      <c r="BF2654" t="s">
        <v>193</v>
      </c>
      <c r="BI2654" cm="1">
        <f t="array" aca="1" ref="BI2654" ca="1">IFERROR(_xlfn._xlws.FILTER(shifts!A:A,(shifts!B:B=events!AD2654)*(shifts!AG:AG&gt;=events!BK2654)*(shifts!AH:AH&lt;=events!BL2654)),BI2653)</f>
        <v>91</v>
      </c>
      <c r="BJ2654" s="15">
        <f t="shared" si="3825"/>
        <v>0</v>
      </c>
      <c r="BK2654">
        <f t="shared" si="3826"/>
        <v>490</v>
      </c>
      <c r="BL2654">
        <f t="shared" si="3827"/>
        <v>490</v>
      </c>
      <c r="BM2654" s="15">
        <f>SUMIFS(BJ$2:BJ2654,K$2:K2654,"=Intermission")+SUMIFS(BJ$2:BJ2654,K$2:K2654,"=Timeout")</f>
        <v>143</v>
      </c>
      <c r="BN2654">
        <f t="shared" si="3828"/>
        <v>2303</v>
      </c>
      <c r="BO2654" s="19">
        <f t="shared" si="3829"/>
        <v>2893</v>
      </c>
      <c r="BP2654">
        <f t="shared" si="3830"/>
        <v>2888</v>
      </c>
      <c r="BQ2654" s="17">
        <f t="shared" si="3831"/>
        <v>2893</v>
      </c>
      <c r="BR2654" t="str">
        <f t="shared" si="3832"/>
        <v>event_team_player_1</v>
      </c>
      <c r="BS2654">
        <f>COUNTIFS(S$3:S2654,"="&amp;S2654,AI$3:AI2654,"="&amp;AI2654)</f>
        <v>1</v>
      </c>
      <c r="BT2654" t="str">
        <f>IFERROR(VLOOKUP(BB2654&amp;BU2654&amp;X2654,game_rosters!U:W,3,FALSE),"")</f>
        <v>P100032</v>
      </c>
      <c r="BU2654" t="str">
        <f t="shared" si="3833"/>
        <v>Outlaws</v>
      </c>
    </row>
    <row r="2655" spans="1:73" x14ac:dyDescent="0.2">
      <c r="A2655">
        <f t="shared" si="3808"/>
        <v>1</v>
      </c>
      <c r="I2655" s="44">
        <v>4</v>
      </c>
      <c r="K2655" t="s">
        <v>13</v>
      </c>
      <c r="L2655" t="s">
        <v>586</v>
      </c>
      <c r="N2655" t="s">
        <v>595</v>
      </c>
      <c r="O2655" t="s">
        <v>600</v>
      </c>
      <c r="S2655">
        <v>1375</v>
      </c>
      <c r="T2655">
        <v>210</v>
      </c>
      <c r="W2655" t="s">
        <v>731</v>
      </c>
      <c r="X2655">
        <v>4</v>
      </c>
      <c r="Z2655">
        <v>1</v>
      </c>
      <c r="AA2655">
        <f t="shared" si="3857"/>
        <v>2375</v>
      </c>
      <c r="AB2655">
        <f t="shared" si="3858"/>
        <v>9210</v>
      </c>
      <c r="AC2655">
        <f t="shared" si="3804"/>
        <v>9210</v>
      </c>
      <c r="AD2655" s="6">
        <v>3</v>
      </c>
      <c r="AE2655" t="s">
        <v>936</v>
      </c>
      <c r="AF2655" t="s">
        <v>911</v>
      </c>
      <c r="AG2655" t="s">
        <v>756</v>
      </c>
      <c r="AH2655" t="s">
        <v>756</v>
      </c>
      <c r="AI2655" t="str">
        <f t="shared" si="3809"/>
        <v>e</v>
      </c>
      <c r="AJ2655" t="str">
        <f t="shared" si="3810"/>
        <v/>
      </c>
      <c r="AK2655" t="str">
        <f t="shared" si="3811"/>
        <v/>
      </c>
      <c r="AL2655" t="str">
        <f t="shared" si="3812"/>
        <v/>
      </c>
      <c r="AM2655" t="str">
        <f t="shared" si="3813"/>
        <v/>
      </c>
      <c r="AN2655" t="str">
        <f t="shared" si="3814"/>
        <v>Away</v>
      </c>
      <c r="AO2655" t="str">
        <f t="shared" si="3815"/>
        <v>a</v>
      </c>
      <c r="AP2655" t="str">
        <f t="shared" si="3816"/>
        <v/>
      </c>
      <c r="AQ2655" t="str">
        <f t="shared" si="3817"/>
        <v/>
      </c>
      <c r="AR2655" t="str">
        <f t="shared" si="3818"/>
        <v>Away</v>
      </c>
      <c r="AS2655" t="str">
        <f t="shared" si="3819"/>
        <v>a</v>
      </c>
      <c r="AT2655" t="str">
        <f t="shared" si="3820"/>
        <v>Offensive</v>
      </c>
      <c r="AU2655" t="str">
        <f t="shared" si="3821"/>
        <v/>
      </c>
      <c r="AV2655" t="str">
        <f t="shared" si="3822"/>
        <v/>
      </c>
      <c r="AW2655" t="str" cm="1">
        <f t="array" ref="AW2655">IFERROR(IF(O2655&lt;&gt;"",O2655,IF(OR($S2655="",$T2655=""),"",IF(O2655&lt;&gt;"",O2655,IF($T2655&lt;&gt;"",_xlfn._xlws.FILTER(O:O,($BU:$BU=$BU2655)*($I:$I=$I2655)*($T:$T=$T2655)*($S:$S=_xlfn.MINIFS($S:$S,$T:$T,"="&amp;$T2655)),"")))))&amp;"",IF(O2655="","",""))&amp;""</f>
        <v>OffensivePlay_Zone-PuckRetreivalTurnover</v>
      </c>
      <c r="AX2655" t="str" cm="1">
        <f t="array" ref="AX2655">IFERROR(IF(P2655&lt;&gt;"",P2655,IF(OR($S2655="",$T2655=""),"",IF($T2655&lt;&gt;"",_xlfn._xlws.FILTER(P:P,($BU:$BU=$BU2655)*($I:$I=$I2655)*($T:$T=$T2655)*($S:$S=_xlfn.MINIFS($S:$S,$T:$T,"="&amp;$T2655)),""))))&amp;"",IF(P2655="","",""))&amp;""</f>
        <v/>
      </c>
      <c r="AY2655" t="str" cm="1">
        <f t="array" ref="AY2655">IFERROR(IF(Q2655&lt;&gt;"",Q2655,IF(OR($S2655="",$T2655=""),"",IF($T2655&lt;&gt;"",_xlfn._xlws.FILTER(Q:Q,($BU:$BU=$BU2655)*($I:$I=$I2655)*($T:$T=$T2655)*($S:$S=_xlfn.MINIFS($S:$S,$T:$T,"="&amp;$T2655)),""))))&amp;"",IF(Q2655="","",""))&amp;""</f>
        <v/>
      </c>
      <c r="AZ2655" t="str" cm="1">
        <f t="array" ref="AZ2655">IFERROR(IF(R2655&lt;&gt;"",R2655,IF(OR($S2655="",$T2655=""),"",IF($T2655&lt;&gt;"",_xlfn._xlws.FILTER(R:R,($BU:$BU=$BU2655)*($I:$I=$I2655)*($T:$T=$T2655)*($S:$S=_xlfn.MINIFS($S:$S,$T:$T,"="&amp;$T2655)),""))))&amp;"",IF(R2655="","",""))&amp;""</f>
        <v/>
      </c>
      <c r="BA2655" s="6">
        <f t="shared" si="3823"/>
        <v>228</v>
      </c>
      <c r="BB2655">
        <f t="shared" ref="BB2655:BD2655" si="3861">BB2654</f>
        <v>18987</v>
      </c>
      <c r="BC2655" t="str">
        <f t="shared" si="3861"/>
        <v>Velodrome</v>
      </c>
      <c r="BD2655" t="str">
        <f t="shared" si="3861"/>
        <v>Outlaws</v>
      </c>
      <c r="BE2655" t="s">
        <v>13</v>
      </c>
      <c r="BF2655" t="s">
        <v>586</v>
      </c>
      <c r="BI2655" cm="1">
        <f t="array" aca="1" ref="BI2655" ca="1">IFERROR(_xlfn._xlws.FILTER(shifts!A:A,(shifts!B:B=events!AD2655)*(shifts!AG:AG&gt;=events!BK2655)*(shifts!AH:AH&lt;=events!BL2655)),BI2654)</f>
        <v>91</v>
      </c>
      <c r="BJ2655" s="15">
        <f t="shared" si="3825"/>
        <v>0</v>
      </c>
      <c r="BK2655">
        <f t="shared" si="3826"/>
        <v>490</v>
      </c>
      <c r="BL2655">
        <f t="shared" si="3827"/>
        <v>490</v>
      </c>
      <c r="BM2655" s="15">
        <f>SUMIFS(BJ$2:BJ2655,K$2:K2655,"=Intermission")+SUMIFS(BJ$2:BJ2655,K$2:K2655,"=Timeout")</f>
        <v>143</v>
      </c>
      <c r="BN2655">
        <f t="shared" si="3828"/>
        <v>2303</v>
      </c>
      <c r="BO2655" s="19">
        <f t="shared" si="3829"/>
        <v>2893</v>
      </c>
      <c r="BP2655">
        <f t="shared" si="3830"/>
        <v>2888</v>
      </c>
      <c r="BQ2655" s="17">
        <f t="shared" si="3831"/>
        <v>2893</v>
      </c>
      <c r="BR2655" t="str">
        <f t="shared" si="3832"/>
        <v>event_team_player_1</v>
      </c>
      <c r="BS2655">
        <f>COUNTIFS(S$3:S2655,"="&amp;S2655,AI$3:AI2655,"="&amp;AI2655)</f>
        <v>1</v>
      </c>
      <c r="BT2655" t="str">
        <f>IFERROR(VLOOKUP(BB2655&amp;BU2655&amp;X2655,game_rosters!U:W,3,FALSE),"")</f>
        <v>P100032</v>
      </c>
      <c r="BU2655" t="str">
        <f t="shared" si="3833"/>
        <v>Outlaws</v>
      </c>
    </row>
    <row r="2656" spans="1:73" x14ac:dyDescent="0.2">
      <c r="A2656">
        <f t="shared" si="3808"/>
        <v>1</v>
      </c>
      <c r="I2656" s="44">
        <v>4</v>
      </c>
      <c r="K2656" t="s">
        <v>13</v>
      </c>
      <c r="O2656" t="s">
        <v>633</v>
      </c>
      <c r="R2656" s="51">
        <v>1</v>
      </c>
      <c r="S2656">
        <v>1376</v>
      </c>
      <c r="W2656" t="s">
        <v>731</v>
      </c>
      <c r="X2656">
        <v>4</v>
      </c>
      <c r="Z2656">
        <v>1</v>
      </c>
      <c r="AA2656">
        <f t="shared" si="3857"/>
        <v>2376</v>
      </c>
      <c r="AB2656" t="str">
        <f t="shared" si="3858"/>
        <v/>
      </c>
      <c r="AC2656">
        <f t="shared" si="3804"/>
        <v>2376</v>
      </c>
      <c r="AD2656" s="6">
        <v>3</v>
      </c>
      <c r="AE2656" t="s">
        <v>936</v>
      </c>
      <c r="AF2656" t="s">
        <v>911</v>
      </c>
      <c r="AG2656" t="s">
        <v>936</v>
      </c>
      <c r="AH2656" t="s">
        <v>747</v>
      </c>
      <c r="AI2656" t="str">
        <f t="shared" si="3809"/>
        <v>e</v>
      </c>
      <c r="AJ2656" t="str">
        <f t="shared" si="3810"/>
        <v/>
      </c>
      <c r="AK2656" t="str">
        <f t="shared" si="3811"/>
        <v/>
      </c>
      <c r="AL2656" t="str">
        <f t="shared" si="3812"/>
        <v/>
      </c>
      <c r="AM2656" t="str">
        <f t="shared" si="3813"/>
        <v/>
      </c>
      <c r="AN2656" t="str">
        <f t="shared" si="3814"/>
        <v>Away</v>
      </c>
      <c r="AO2656" t="str">
        <f t="shared" si="3815"/>
        <v>a</v>
      </c>
      <c r="AP2656" t="str">
        <f t="shared" si="3816"/>
        <v/>
      </c>
      <c r="AQ2656" t="str">
        <f t="shared" si="3817"/>
        <v/>
      </c>
      <c r="AR2656" t="str">
        <f t="shared" si="3818"/>
        <v>Away</v>
      </c>
      <c r="AS2656" t="str">
        <f t="shared" si="3819"/>
        <v>a</v>
      </c>
      <c r="AT2656" t="str">
        <f t="shared" si="3820"/>
        <v>Offensive</v>
      </c>
      <c r="AU2656" t="str">
        <f t="shared" si="3821"/>
        <v/>
      </c>
      <c r="AV2656" t="str">
        <f t="shared" si="3822"/>
        <v/>
      </c>
      <c r="AW2656" t="str" cm="1">
        <f t="array" ref="AW2656">IFERROR(IF(O2656&lt;&gt;"",O2656,IF(OR($S2656="",$T2656=""),"",IF(O2656&lt;&gt;"",O2656,IF($T2656&lt;&gt;"",_xlfn._xlws.FILTER(O:O,($BU:$BU=$BU2656)*($I:$I=$I2656)*($T:$T=$T2656)*($S:$S=_xlfn.MINIFS($S:$S,$T:$T,"="&amp;$T2656)),"")))))&amp;"",IF(O2656="","",""))&amp;""</f>
        <v>OffensivePlay_Possession-Delay</v>
      </c>
      <c r="AX2656" t="str" cm="1">
        <f t="array" ref="AX2656">IFERROR(IF(P2656&lt;&gt;"",P2656,IF(OR($S2656="",$T2656=""),"",IF($T2656&lt;&gt;"",_xlfn._xlws.FILTER(P:P,($BU:$BU=$BU2656)*($I:$I=$I2656)*($T:$T=$T2656)*($S:$S=_xlfn.MINIFS($S:$S,$T:$T,"="&amp;$T2656)),""))))&amp;"",IF(P2656="","",""))&amp;""</f>
        <v/>
      </c>
      <c r="AY2656" t="str" cm="1">
        <f t="array" ref="AY2656">IFERROR(IF(Q2656&lt;&gt;"",Q2656,IF(OR($S2656="",$T2656=""),"",IF($T2656&lt;&gt;"",_xlfn._xlws.FILTER(Q:Q,($BU:$BU=$BU2656)*($I:$I=$I2656)*($T:$T=$T2656)*($S:$S=_xlfn.MINIFS($S:$S,$T:$T,"="&amp;$T2656)),""))))&amp;"",IF(Q2656="","",""))&amp;""</f>
        <v/>
      </c>
      <c r="AZ2656" t="str" cm="1">
        <f t="array" ref="AZ2656">IFERROR(IF(R2656&lt;&gt;"",R2656,IF(OR($S2656="",$T2656=""),"",IF($T2656&lt;&gt;"",_xlfn._xlws.FILTER(R:R,($BU:$BU=$BU2656)*($I:$I=$I2656)*($T:$T=$T2656)*($S:$S=_xlfn.MINIFS($S:$S,$T:$T,"="&amp;$T2656)),""))))&amp;"",IF(R2656="","",""))&amp;""</f>
        <v>1</v>
      </c>
      <c r="BA2656" s="6">
        <f t="shared" si="3823"/>
        <v>228</v>
      </c>
      <c r="BB2656">
        <f t="shared" ref="BB2656:BD2656" si="3862">BB2655</f>
        <v>18987</v>
      </c>
      <c r="BC2656" t="str">
        <f t="shared" si="3862"/>
        <v>Velodrome</v>
      </c>
      <c r="BD2656" t="str">
        <f t="shared" si="3862"/>
        <v>Outlaws</v>
      </c>
      <c r="BE2656" t="s">
        <v>13</v>
      </c>
      <c r="BF2656" t="s">
        <v>756</v>
      </c>
      <c r="BI2656" cm="1">
        <f t="array" aca="1" ref="BI2656" ca="1">IFERROR(_xlfn._xlws.FILTER(shifts!A:A,(shifts!B:B=events!AD2656)*(shifts!AG:AG&gt;=events!BK2656)*(shifts!AH:AH&lt;=events!BL2656)),BI2655)</f>
        <v>91</v>
      </c>
      <c r="BJ2656" s="15">
        <f t="shared" si="3825"/>
        <v>3</v>
      </c>
      <c r="BK2656">
        <f t="shared" si="3826"/>
        <v>490</v>
      </c>
      <c r="BL2656">
        <f t="shared" si="3827"/>
        <v>487</v>
      </c>
      <c r="BM2656" s="15">
        <f>SUMIFS(BJ$2:BJ2656,K$2:K2656,"=Intermission")+SUMIFS(BJ$2:BJ2656,K$2:K2656,"=Timeout")</f>
        <v>143</v>
      </c>
      <c r="BN2656">
        <f t="shared" si="3828"/>
        <v>2303</v>
      </c>
      <c r="BO2656" s="19">
        <f t="shared" si="3829"/>
        <v>2893</v>
      </c>
      <c r="BP2656">
        <f t="shared" si="3830"/>
        <v>2888</v>
      </c>
      <c r="BQ2656" s="17">
        <f t="shared" si="3831"/>
        <v>2896</v>
      </c>
      <c r="BR2656" t="str">
        <f t="shared" si="3832"/>
        <v>event_team_player_1</v>
      </c>
      <c r="BS2656">
        <f>COUNTIFS(S$3:S2656,"="&amp;S2656,AI$3:AI2656,"="&amp;AI2656)</f>
        <v>1</v>
      </c>
      <c r="BT2656" t="str">
        <f>IFERROR(VLOOKUP(BB2656&amp;BU2656&amp;X2656,game_rosters!U:W,3,FALSE),"")</f>
        <v>P100032</v>
      </c>
      <c r="BU2656" t="str">
        <f t="shared" si="3833"/>
        <v>Outlaws</v>
      </c>
    </row>
    <row r="2657" spans="1:73" x14ac:dyDescent="0.2">
      <c r="A2657" t="str">
        <f t="shared" si="3808"/>
        <v/>
      </c>
      <c r="I2657" s="44">
        <v>61</v>
      </c>
      <c r="O2657" t="s">
        <v>602</v>
      </c>
      <c r="R2657" s="51">
        <v>1</v>
      </c>
      <c r="S2657">
        <v>1376</v>
      </c>
      <c r="X2657">
        <v>61</v>
      </c>
      <c r="AA2657">
        <f t="shared" si="3857"/>
        <v>2376</v>
      </c>
      <c r="AB2657" t="str">
        <f t="shared" si="3858"/>
        <v/>
      </c>
      <c r="AC2657">
        <f t="shared" si="3804"/>
        <v>2376</v>
      </c>
      <c r="AD2657" s="6">
        <v>3</v>
      </c>
      <c r="AE2657" t="s">
        <v>936</v>
      </c>
      <c r="AF2657" t="s">
        <v>911</v>
      </c>
      <c r="AG2657" t="s">
        <v>936</v>
      </c>
      <c r="AH2657" t="s">
        <v>747</v>
      </c>
      <c r="AI2657" t="str">
        <f t="shared" si="3809"/>
        <v>o</v>
      </c>
      <c r="AJ2657" t="str">
        <f t="shared" si="3810"/>
        <v/>
      </c>
      <c r="AK2657" t="str">
        <f t="shared" si="3811"/>
        <v/>
      </c>
      <c r="AL2657" t="str">
        <f t="shared" si="3812"/>
        <v/>
      </c>
      <c r="AM2657" t="str">
        <f t="shared" si="3813"/>
        <v/>
      </c>
      <c r="AN2657" t="str">
        <f t="shared" si="3814"/>
        <v>Away</v>
      </c>
      <c r="AO2657" t="str">
        <f t="shared" si="3815"/>
        <v>a</v>
      </c>
      <c r="AP2657" t="str">
        <f t="shared" si="3816"/>
        <v/>
      </c>
      <c r="AQ2657" t="str">
        <f t="shared" si="3817"/>
        <v/>
      </c>
      <c r="AR2657" t="str">
        <f t="shared" si="3818"/>
        <v>Away</v>
      </c>
      <c r="AS2657" t="str">
        <f t="shared" si="3819"/>
        <v>a</v>
      </c>
      <c r="AT2657" t="str">
        <f t="shared" si="3820"/>
        <v>Defensive</v>
      </c>
      <c r="AU2657" t="str">
        <f t="shared" si="3821"/>
        <v/>
      </c>
      <c r="AV2657" t="str">
        <f t="shared" si="3822"/>
        <v/>
      </c>
      <c r="AW2657" t="str" cm="1">
        <f t="array" ref="AW2657">IFERROR(IF(O2657&lt;&gt;"",O2657,IF(OR($S2657="",$T2657=""),"",IF(O2657&lt;&gt;"",O2657,IF($T2657&lt;&gt;"",_xlfn._xlws.FILTER(O:O,($BU:$BU=$BU2657)*($I:$I=$I2657)*($T:$T=$T2657)*($S:$S=_xlfn.MINIFS($S:$S,$T:$T,"="&amp;$T2657)),"")))))&amp;"",IF(O2657="","",""))&amp;""</f>
        <v>Defensive_PlayPossession-StickCheck</v>
      </c>
      <c r="AX2657" t="str" cm="1">
        <f t="array" ref="AX2657">IFERROR(IF(P2657&lt;&gt;"",P2657,IF(OR($S2657="",$T2657=""),"",IF($T2657&lt;&gt;"",_xlfn._xlws.FILTER(P:P,($BU:$BU=$BU2657)*($I:$I=$I2657)*($T:$T=$T2657)*($S:$S=_xlfn.MINIFS($S:$S,$T:$T,"="&amp;$T2657)),""))))&amp;"",IF(P2657="","",""))&amp;""</f>
        <v/>
      </c>
      <c r="AY2657" t="str" cm="1">
        <f t="array" ref="AY2657">IFERROR(IF(Q2657&lt;&gt;"",Q2657,IF(OR($S2657="",$T2657=""),"",IF($T2657&lt;&gt;"",_xlfn._xlws.FILTER(Q:Q,($BU:$BU=$BU2657)*($I:$I=$I2657)*($T:$T=$T2657)*($S:$S=_xlfn.MINIFS($S:$S,$T:$T,"="&amp;$T2657)),""))))&amp;"",IF(Q2657="","",""))&amp;""</f>
        <v/>
      </c>
      <c r="AZ2657" t="str" cm="1">
        <f t="array" ref="AZ2657">IFERROR(IF(R2657&lt;&gt;"",R2657,IF(OR($S2657="",$T2657=""),"",IF($T2657&lt;&gt;"",_xlfn._xlws.FILTER(R:R,($BU:$BU=$BU2657)*($I:$I=$I2657)*($T:$T=$T2657)*($S:$S=_xlfn.MINIFS($S:$S,$T:$T,"="&amp;$T2657)),""))))&amp;"",IF(R2657="","",""))&amp;""</f>
        <v>1</v>
      </c>
      <c r="BA2657" s="6">
        <f t="shared" si="3823"/>
        <v>228</v>
      </c>
      <c r="BB2657">
        <f t="shared" ref="BB2657:BD2657" si="3863">BB2656</f>
        <v>18987</v>
      </c>
      <c r="BC2657" t="str">
        <f t="shared" si="3863"/>
        <v>Velodrome</v>
      </c>
      <c r="BD2657" t="str">
        <f t="shared" si="3863"/>
        <v>Outlaws</v>
      </c>
      <c r="BE2657" t="s">
        <v>13</v>
      </c>
      <c r="BF2657" t="s">
        <v>756</v>
      </c>
      <c r="BI2657" cm="1">
        <f t="array" aca="1" ref="BI2657" ca="1">IFERROR(_xlfn._xlws.FILTER(shifts!A:A,(shifts!B:B=events!AD2657)*(shifts!AG:AG&gt;=events!BK2657)*(shifts!AH:AH&lt;=events!BL2657)),BI2656)</f>
        <v>91</v>
      </c>
      <c r="BJ2657" s="15">
        <f t="shared" si="3825"/>
        <v>3</v>
      </c>
      <c r="BK2657">
        <f t="shared" si="3826"/>
        <v>490</v>
      </c>
      <c r="BL2657">
        <f t="shared" si="3827"/>
        <v>487</v>
      </c>
      <c r="BM2657" s="15">
        <f>SUMIFS(BJ$2:BJ2657,K$2:K2657,"=Intermission")+SUMIFS(BJ$2:BJ2657,K$2:K2657,"=Timeout")</f>
        <v>143</v>
      </c>
      <c r="BN2657">
        <f t="shared" si="3828"/>
        <v>2303</v>
      </c>
      <c r="BO2657" s="19">
        <f t="shared" si="3829"/>
        <v>2893</v>
      </c>
      <c r="BP2657">
        <f t="shared" si="3830"/>
        <v>2888</v>
      </c>
      <c r="BQ2657" s="17">
        <f t="shared" si="3831"/>
        <v>2896</v>
      </c>
      <c r="BR2657" t="str">
        <f t="shared" si="3832"/>
        <v>opp_team_player_1</v>
      </c>
      <c r="BS2657">
        <f>COUNTIFS(S$3:S2657,"="&amp;S2657,AI$3:AI2657,"="&amp;AI2657)</f>
        <v>1</v>
      </c>
      <c r="BT2657" t="str">
        <f>IFERROR(VLOOKUP(BB2657&amp;BU2657&amp;X2657,game_rosters!U:W,3,FALSE),"")</f>
        <v>P100224</v>
      </c>
      <c r="BU2657" t="str">
        <f t="shared" si="3833"/>
        <v>Velodrome</v>
      </c>
    </row>
    <row r="2658" spans="1:73" x14ac:dyDescent="0.2">
      <c r="A2658">
        <f t="shared" si="3808"/>
        <v>1</v>
      </c>
      <c r="I2658" s="44">
        <v>4</v>
      </c>
      <c r="K2658" t="s">
        <v>7</v>
      </c>
      <c r="L2658" t="s">
        <v>172</v>
      </c>
      <c r="M2658" t="s">
        <v>68</v>
      </c>
      <c r="N2658" t="s">
        <v>595</v>
      </c>
      <c r="R2658" s="51">
        <v>1</v>
      </c>
      <c r="S2658">
        <v>1377</v>
      </c>
      <c r="W2658" t="s">
        <v>731</v>
      </c>
      <c r="X2658">
        <v>4</v>
      </c>
      <c r="Z2658">
        <v>1</v>
      </c>
      <c r="AA2658">
        <f t="shared" si="3857"/>
        <v>2377</v>
      </c>
      <c r="AB2658" t="str">
        <f t="shared" si="3858"/>
        <v/>
      </c>
      <c r="AC2658">
        <f t="shared" si="3804"/>
        <v>2377</v>
      </c>
      <c r="AD2658" s="6">
        <v>3</v>
      </c>
      <c r="AE2658" t="s">
        <v>936</v>
      </c>
      <c r="AF2658" t="s">
        <v>931</v>
      </c>
      <c r="AG2658" t="s">
        <v>756</v>
      </c>
      <c r="AH2658" t="s">
        <v>756</v>
      </c>
      <c r="AI2658" t="str">
        <f t="shared" si="3809"/>
        <v>e</v>
      </c>
      <c r="AJ2658" t="str">
        <f t="shared" si="3810"/>
        <v/>
      </c>
      <c r="AK2658" t="str">
        <f t="shared" si="3811"/>
        <v/>
      </c>
      <c r="AL2658" t="str">
        <f t="shared" si="3812"/>
        <v/>
      </c>
      <c r="AM2658" t="str">
        <f t="shared" si="3813"/>
        <v/>
      </c>
      <c r="AN2658" t="str">
        <f t="shared" si="3814"/>
        <v>Away</v>
      </c>
      <c r="AO2658" t="str">
        <f t="shared" si="3815"/>
        <v>a</v>
      </c>
      <c r="AP2658" t="str">
        <f t="shared" si="3816"/>
        <v/>
      </c>
      <c r="AQ2658" t="str">
        <f t="shared" si="3817"/>
        <v/>
      </c>
      <c r="AR2658" t="str">
        <f t="shared" si="3818"/>
        <v>Away</v>
      </c>
      <c r="AS2658" t="str">
        <f t="shared" si="3819"/>
        <v>a</v>
      </c>
      <c r="AT2658" t="str">
        <f t="shared" si="3820"/>
        <v>Offensive</v>
      </c>
      <c r="AU2658" t="str">
        <f t="shared" si="3821"/>
        <v/>
      </c>
      <c r="AV2658" t="str">
        <f t="shared" si="3822"/>
        <v/>
      </c>
      <c r="AW2658" t="str" cm="1">
        <f t="array" ref="AW2658">IFERROR(IF(O2658&lt;&gt;"",O2658,IF(OR($S2658="",$T2658=""),"",IF(O2658&lt;&gt;"",O2658,IF($T2658&lt;&gt;"",_xlfn._xlws.FILTER(O:O,($BU:$BU=$BU2658)*($I:$I=$I2658)*($T:$T=$T2658)*($S:$S=_xlfn.MINIFS($S:$S,$T:$T,"="&amp;$T2658)),"")))))&amp;"",IF(O2658="","",""))&amp;""</f>
        <v/>
      </c>
      <c r="AX2658" t="str" cm="1">
        <f t="array" ref="AX2658">IFERROR(IF(P2658&lt;&gt;"",P2658,IF(OR($S2658="",$T2658=""),"",IF($T2658&lt;&gt;"",_xlfn._xlws.FILTER(P:P,($BU:$BU=$BU2658)*($I:$I=$I2658)*($T:$T=$T2658)*($S:$S=_xlfn.MINIFS($S:$S,$T:$T,"="&amp;$T2658)),""))))&amp;"",IF(P2658="","",""))&amp;""</f>
        <v/>
      </c>
      <c r="AY2658" t="str" cm="1">
        <f t="array" ref="AY2658">IFERROR(IF(Q2658&lt;&gt;"",Q2658,IF(OR($S2658="",$T2658=""),"",IF($T2658&lt;&gt;"",_xlfn._xlws.FILTER(Q:Q,($BU:$BU=$BU2658)*($I:$I=$I2658)*($T:$T=$T2658)*($S:$S=_xlfn.MINIFS($S:$S,$T:$T,"="&amp;$T2658)),""))))&amp;"",IF(Q2658="","",""))&amp;""</f>
        <v/>
      </c>
      <c r="AZ2658" t="str" cm="1">
        <f t="array" ref="AZ2658">IFERROR(IF(R2658&lt;&gt;"",R2658,IF(OR($S2658="",$T2658=""),"",IF($T2658&lt;&gt;"",_xlfn._xlws.FILTER(R:R,($BU:$BU=$BU2658)*($I:$I=$I2658)*($T:$T=$T2658)*($S:$S=_xlfn.MINIFS($S:$S,$T:$T,"="&amp;$T2658)),""))))&amp;"",IF(R2658="","",""))&amp;""</f>
        <v>1</v>
      </c>
      <c r="BA2658" s="6">
        <f t="shared" si="3823"/>
        <v>228</v>
      </c>
      <c r="BB2658">
        <f t="shared" ref="BB2658:BD2658" si="3864">BB2657</f>
        <v>18987</v>
      </c>
      <c r="BC2658" t="str">
        <f t="shared" si="3864"/>
        <v>Velodrome</v>
      </c>
      <c r="BD2658" t="str">
        <f t="shared" si="3864"/>
        <v>Outlaws</v>
      </c>
      <c r="BE2658" t="s">
        <v>7</v>
      </c>
      <c r="BF2658" t="s">
        <v>172</v>
      </c>
      <c r="BI2658" cm="1">
        <f t="array" aca="1" ref="BI2658" ca="1">IFERROR(_xlfn._xlws.FILTER(shifts!A:A,(shifts!B:B=events!AD2658)*(shifts!AG:AG&gt;=events!BK2658)*(shifts!AH:AH&lt;=events!BL2658)),BI2657)</f>
        <v>91</v>
      </c>
      <c r="BJ2658" s="15">
        <f t="shared" si="3825"/>
        <v>0</v>
      </c>
      <c r="BK2658">
        <f t="shared" si="3826"/>
        <v>486</v>
      </c>
      <c r="BL2658">
        <f t="shared" si="3827"/>
        <v>486</v>
      </c>
      <c r="BM2658" s="15">
        <f>SUMIFS(BJ$2:BJ2658,K$2:K2658,"=Intermission")+SUMIFS(BJ$2:BJ2658,K$2:K2658,"=Timeout")</f>
        <v>143</v>
      </c>
      <c r="BN2658">
        <f t="shared" si="3828"/>
        <v>2303</v>
      </c>
      <c r="BO2658" s="19">
        <f t="shared" si="3829"/>
        <v>2897</v>
      </c>
      <c r="BP2658">
        <f t="shared" si="3830"/>
        <v>2892</v>
      </c>
      <c r="BQ2658" s="17">
        <f t="shared" si="3831"/>
        <v>2897</v>
      </c>
      <c r="BR2658" t="str">
        <f t="shared" si="3832"/>
        <v>event_team_player_1</v>
      </c>
      <c r="BS2658">
        <f>COUNTIFS(S$3:S2658,"="&amp;S2658,AI$3:AI2658,"="&amp;AI2658)</f>
        <v>1</v>
      </c>
      <c r="BT2658" t="str">
        <f>IFERROR(VLOOKUP(BB2658&amp;BU2658&amp;X2658,game_rosters!U:W,3,FALSE),"")</f>
        <v>P100032</v>
      </c>
      <c r="BU2658" t="str">
        <f t="shared" si="3833"/>
        <v>Outlaws</v>
      </c>
    </row>
    <row r="2659" spans="1:73" x14ac:dyDescent="0.2">
      <c r="A2659" t="str">
        <f t="shared" si="3808"/>
        <v/>
      </c>
      <c r="I2659" s="44">
        <v>13</v>
      </c>
      <c r="S2659">
        <v>1377</v>
      </c>
      <c r="X2659">
        <v>13</v>
      </c>
      <c r="Z2659">
        <v>1</v>
      </c>
      <c r="AA2659">
        <f t="shared" si="3857"/>
        <v>2377</v>
      </c>
      <c r="AB2659" t="str">
        <f t="shared" si="3858"/>
        <v/>
      </c>
      <c r="AC2659">
        <f t="shared" si="3804"/>
        <v>2377</v>
      </c>
      <c r="AD2659" s="6">
        <v>3</v>
      </c>
      <c r="AE2659" t="s">
        <v>936</v>
      </c>
      <c r="AF2659" t="s">
        <v>931</v>
      </c>
      <c r="AG2659" t="s">
        <v>756</v>
      </c>
      <c r="AH2659" t="s">
        <v>756</v>
      </c>
      <c r="AI2659" t="str">
        <f t="shared" si="3809"/>
        <v>e</v>
      </c>
      <c r="AJ2659" t="str">
        <f t="shared" si="3810"/>
        <v/>
      </c>
      <c r="AK2659" t="str">
        <f t="shared" si="3811"/>
        <v/>
      </c>
      <c r="AL2659" t="str">
        <f t="shared" si="3812"/>
        <v/>
      </c>
      <c r="AM2659" t="str">
        <f t="shared" si="3813"/>
        <v/>
      </c>
      <c r="AN2659" t="str">
        <f t="shared" si="3814"/>
        <v>Away</v>
      </c>
      <c r="AO2659" t="str">
        <f t="shared" si="3815"/>
        <v>a</v>
      </c>
      <c r="AP2659" t="str">
        <f t="shared" si="3816"/>
        <v/>
      </c>
      <c r="AQ2659" t="str">
        <f t="shared" si="3817"/>
        <v/>
      </c>
      <c r="AR2659" t="str">
        <f t="shared" si="3818"/>
        <v>Away</v>
      </c>
      <c r="AS2659" t="str">
        <f t="shared" si="3819"/>
        <v>a</v>
      </c>
      <c r="AT2659" t="str">
        <f t="shared" si="3820"/>
        <v>Offensive</v>
      </c>
      <c r="AU2659" t="str">
        <f t="shared" si="3821"/>
        <v/>
      </c>
      <c r="AV2659" t="str">
        <f t="shared" si="3822"/>
        <v/>
      </c>
      <c r="AW2659" t="str" cm="1">
        <f t="array" ref="AW2659">IFERROR(IF(O2659&lt;&gt;"",O2659,IF(OR($S2659="",$T2659=""),"",IF(O2659&lt;&gt;"",O2659,IF($T2659&lt;&gt;"",_xlfn._xlws.FILTER(O:O,($BU:$BU=$BU2659)*($I:$I=$I2659)*($T:$T=$T2659)*($S:$S=_xlfn.MINIFS($S:$S,$T:$T,"="&amp;$T2659)),"")))))&amp;"",IF(O2659="","",""))&amp;""</f>
        <v/>
      </c>
      <c r="AX2659" t="str" cm="1">
        <f t="array" ref="AX2659">IFERROR(IF(P2659&lt;&gt;"",P2659,IF(OR($S2659="",$T2659=""),"",IF($T2659&lt;&gt;"",_xlfn._xlws.FILTER(P:P,($BU:$BU=$BU2659)*($I:$I=$I2659)*($T:$T=$T2659)*($S:$S=_xlfn.MINIFS($S:$S,$T:$T,"="&amp;$T2659)),""))))&amp;"",IF(P2659="","",""))&amp;""</f>
        <v/>
      </c>
      <c r="AY2659" t="str" cm="1">
        <f t="array" ref="AY2659">IFERROR(IF(Q2659&lt;&gt;"",Q2659,IF(OR($S2659="",$T2659=""),"",IF($T2659&lt;&gt;"",_xlfn._xlws.FILTER(Q:Q,($BU:$BU=$BU2659)*($I:$I=$I2659)*($T:$T=$T2659)*($S:$S=_xlfn.MINIFS($S:$S,$T:$T,"="&amp;$T2659)),""))))&amp;"",IF(Q2659="","",""))&amp;""</f>
        <v/>
      </c>
      <c r="AZ2659" t="str" cm="1">
        <f t="array" ref="AZ2659">IFERROR(IF(R2659&lt;&gt;"",R2659,IF(OR($S2659="",$T2659=""),"",IF($T2659&lt;&gt;"",_xlfn._xlws.FILTER(R:R,($BU:$BU=$BU2659)*($I:$I=$I2659)*($T:$T=$T2659)*($S:$S=_xlfn.MINIFS($S:$S,$T:$T,"="&amp;$T2659)),""))))&amp;"",IF(R2659="","",""))&amp;""</f>
        <v/>
      </c>
      <c r="BA2659" s="6">
        <f t="shared" si="3823"/>
        <v>228</v>
      </c>
      <c r="BB2659">
        <f t="shared" ref="BB2659:BD2659" si="3865">BB2658</f>
        <v>18987</v>
      </c>
      <c r="BC2659" t="str">
        <f t="shared" si="3865"/>
        <v>Velodrome</v>
      </c>
      <c r="BD2659" t="str">
        <f t="shared" si="3865"/>
        <v>Outlaws</v>
      </c>
      <c r="BE2659" t="s">
        <v>7</v>
      </c>
      <c r="BF2659" t="s">
        <v>172</v>
      </c>
      <c r="BI2659" cm="1">
        <f t="array" aca="1" ref="BI2659" ca="1">IFERROR(_xlfn._xlws.FILTER(shifts!A:A,(shifts!B:B=events!AD2659)*(shifts!AG:AG&gt;=events!BK2659)*(shifts!AH:AH&lt;=events!BL2659)),BI2658)</f>
        <v>91</v>
      </c>
      <c r="BJ2659" s="15">
        <f t="shared" si="3825"/>
        <v>0</v>
      </c>
      <c r="BK2659">
        <f t="shared" si="3826"/>
        <v>486</v>
      </c>
      <c r="BL2659">
        <f t="shared" si="3827"/>
        <v>486</v>
      </c>
      <c r="BM2659" s="15">
        <f>SUMIFS(BJ$2:BJ2659,K$2:K2659,"=Intermission")+SUMIFS(BJ$2:BJ2659,K$2:K2659,"=Timeout")</f>
        <v>143</v>
      </c>
      <c r="BN2659">
        <f t="shared" si="3828"/>
        <v>2303</v>
      </c>
      <c r="BO2659" s="19">
        <f t="shared" si="3829"/>
        <v>2897</v>
      </c>
      <c r="BP2659">
        <f t="shared" si="3830"/>
        <v>2892</v>
      </c>
      <c r="BQ2659" s="17">
        <f t="shared" si="3831"/>
        <v>2897</v>
      </c>
      <c r="BR2659" t="str">
        <f t="shared" si="3832"/>
        <v>event_team_player_2</v>
      </c>
      <c r="BS2659">
        <f>COUNTIFS(S$3:S2659,"="&amp;S2659,AI$3:AI2659,"="&amp;AI2659)</f>
        <v>2</v>
      </c>
      <c r="BT2659" t="str">
        <f>IFERROR(VLOOKUP(BB2659&amp;BU2659&amp;X2659,game_rosters!U:W,3,FALSE),"")</f>
        <v>P100031</v>
      </c>
      <c r="BU2659" t="str">
        <f t="shared" si="3833"/>
        <v>Outlaws</v>
      </c>
    </row>
    <row r="2660" spans="1:73" x14ac:dyDescent="0.2">
      <c r="A2660" t="str">
        <f t="shared" si="3808"/>
        <v/>
      </c>
      <c r="I2660" s="44">
        <v>61</v>
      </c>
      <c r="R2660" s="51">
        <v>1</v>
      </c>
      <c r="S2660">
        <v>1377</v>
      </c>
      <c r="X2660">
        <v>61</v>
      </c>
      <c r="AA2660">
        <f t="shared" si="3857"/>
        <v>2377</v>
      </c>
      <c r="AB2660" t="str">
        <f t="shared" si="3858"/>
        <v/>
      </c>
      <c r="AC2660">
        <f t="shared" si="3804"/>
        <v>2377</v>
      </c>
      <c r="AD2660" s="6">
        <v>3</v>
      </c>
      <c r="AE2660" t="s">
        <v>936</v>
      </c>
      <c r="AF2660" t="s">
        <v>931</v>
      </c>
      <c r="AG2660" t="s">
        <v>756</v>
      </c>
      <c r="AH2660" t="s">
        <v>756</v>
      </c>
      <c r="AI2660" t="str">
        <f t="shared" si="3809"/>
        <v>o</v>
      </c>
      <c r="AJ2660" t="str">
        <f t="shared" si="3810"/>
        <v/>
      </c>
      <c r="AK2660" t="str">
        <f t="shared" si="3811"/>
        <v/>
      </c>
      <c r="AL2660" t="str">
        <f t="shared" si="3812"/>
        <v/>
      </c>
      <c r="AM2660" t="str">
        <f t="shared" si="3813"/>
        <v/>
      </c>
      <c r="AN2660" t="str">
        <f t="shared" si="3814"/>
        <v>Away</v>
      </c>
      <c r="AO2660" t="str">
        <f t="shared" si="3815"/>
        <v>a</v>
      </c>
      <c r="AP2660" t="str">
        <f t="shared" si="3816"/>
        <v/>
      </c>
      <c r="AQ2660" t="str">
        <f t="shared" si="3817"/>
        <v/>
      </c>
      <c r="AR2660" t="str">
        <f t="shared" si="3818"/>
        <v>Away</v>
      </c>
      <c r="AS2660" t="str">
        <f t="shared" si="3819"/>
        <v>a</v>
      </c>
      <c r="AT2660" t="str">
        <f t="shared" si="3820"/>
        <v>Defensive</v>
      </c>
      <c r="AU2660" t="str">
        <f t="shared" si="3821"/>
        <v/>
      </c>
      <c r="AV2660" t="str">
        <f t="shared" si="3822"/>
        <v/>
      </c>
      <c r="AW2660" t="str" cm="1">
        <f t="array" ref="AW2660">IFERROR(IF(O2660&lt;&gt;"",O2660,IF(OR($S2660="",$T2660=""),"",IF(O2660&lt;&gt;"",O2660,IF($T2660&lt;&gt;"",_xlfn._xlws.FILTER(O:O,($BU:$BU=$BU2660)*($I:$I=$I2660)*($T:$T=$T2660)*($S:$S=_xlfn.MINIFS($S:$S,$T:$T,"="&amp;$T2660)),"")))))&amp;"",IF(O2660="","",""))&amp;""</f>
        <v/>
      </c>
      <c r="AX2660" t="str" cm="1">
        <f t="array" ref="AX2660">IFERROR(IF(P2660&lt;&gt;"",P2660,IF(OR($S2660="",$T2660=""),"",IF($T2660&lt;&gt;"",_xlfn._xlws.FILTER(P:P,($BU:$BU=$BU2660)*($I:$I=$I2660)*($T:$T=$T2660)*($S:$S=_xlfn.MINIFS($S:$S,$T:$T,"="&amp;$T2660)),""))))&amp;"",IF(P2660="","",""))&amp;""</f>
        <v/>
      </c>
      <c r="AY2660" t="str" cm="1">
        <f t="array" ref="AY2660">IFERROR(IF(Q2660&lt;&gt;"",Q2660,IF(OR($S2660="",$T2660=""),"",IF($T2660&lt;&gt;"",_xlfn._xlws.FILTER(Q:Q,($BU:$BU=$BU2660)*($I:$I=$I2660)*($T:$T=$T2660)*($S:$S=_xlfn.MINIFS($S:$S,$T:$T,"="&amp;$T2660)),""))))&amp;"",IF(Q2660="","",""))&amp;""</f>
        <v/>
      </c>
      <c r="AZ2660" t="str" cm="1">
        <f t="array" ref="AZ2660">IFERROR(IF(R2660&lt;&gt;"",R2660,IF(OR($S2660="",$T2660=""),"",IF($T2660&lt;&gt;"",_xlfn._xlws.FILTER(R:R,($BU:$BU=$BU2660)*($I:$I=$I2660)*($T:$T=$T2660)*($S:$S=_xlfn.MINIFS($S:$S,$T:$T,"="&amp;$T2660)),""))))&amp;"",IF(R2660="","",""))&amp;""</f>
        <v>1</v>
      </c>
      <c r="BA2660" s="6">
        <f t="shared" si="3823"/>
        <v>228</v>
      </c>
      <c r="BB2660">
        <f t="shared" ref="BB2660:BD2660" si="3866">BB2659</f>
        <v>18987</v>
      </c>
      <c r="BC2660" t="str">
        <f t="shared" si="3866"/>
        <v>Velodrome</v>
      </c>
      <c r="BD2660" t="str">
        <f t="shared" si="3866"/>
        <v>Outlaws</v>
      </c>
      <c r="BE2660" t="s">
        <v>7</v>
      </c>
      <c r="BF2660" t="s">
        <v>172</v>
      </c>
      <c r="BI2660" cm="1">
        <f t="array" aca="1" ref="BI2660" ca="1">IFERROR(_xlfn._xlws.FILTER(shifts!A:A,(shifts!B:B=events!AD2660)*(shifts!AG:AG&gt;=events!BK2660)*(shifts!AH:AH&lt;=events!BL2660)),BI2659)</f>
        <v>91</v>
      </c>
      <c r="BJ2660" s="15">
        <f t="shared" si="3825"/>
        <v>0</v>
      </c>
      <c r="BK2660">
        <f t="shared" si="3826"/>
        <v>486</v>
      </c>
      <c r="BL2660">
        <f t="shared" si="3827"/>
        <v>486</v>
      </c>
      <c r="BM2660" s="15">
        <f>SUMIFS(BJ$2:BJ2660,K$2:K2660,"=Intermission")+SUMIFS(BJ$2:BJ2660,K$2:K2660,"=Timeout")</f>
        <v>143</v>
      </c>
      <c r="BN2660">
        <f t="shared" si="3828"/>
        <v>2303</v>
      </c>
      <c r="BO2660" s="19">
        <f t="shared" si="3829"/>
        <v>2897</v>
      </c>
      <c r="BP2660">
        <f t="shared" si="3830"/>
        <v>2892</v>
      </c>
      <c r="BQ2660" s="17">
        <f t="shared" si="3831"/>
        <v>2897</v>
      </c>
      <c r="BR2660" t="str">
        <f t="shared" si="3832"/>
        <v>opp_team_player_1</v>
      </c>
      <c r="BS2660">
        <f>COUNTIFS(S$3:S2660,"="&amp;S2660,AI$3:AI2660,"="&amp;AI2660)</f>
        <v>1</v>
      </c>
      <c r="BT2660" t="str">
        <f>IFERROR(VLOOKUP(BB2660&amp;BU2660&amp;X2660,game_rosters!U:W,3,FALSE),"")</f>
        <v>P100224</v>
      </c>
      <c r="BU2660" t="str">
        <f t="shared" si="3833"/>
        <v>Velodrome</v>
      </c>
    </row>
    <row r="2661" spans="1:73" x14ac:dyDescent="0.2">
      <c r="A2661">
        <f t="shared" si="3808"/>
        <v>1</v>
      </c>
      <c r="I2661" s="44">
        <v>13</v>
      </c>
      <c r="K2661" t="s">
        <v>7</v>
      </c>
      <c r="L2661" t="s">
        <v>172</v>
      </c>
      <c r="M2661" t="s">
        <v>68</v>
      </c>
      <c r="N2661" t="s">
        <v>595</v>
      </c>
      <c r="O2661" t="s">
        <v>654</v>
      </c>
      <c r="Q2661" t="s">
        <v>595</v>
      </c>
      <c r="R2661" s="51">
        <v>1</v>
      </c>
      <c r="S2661">
        <v>1378</v>
      </c>
      <c r="W2661" t="s">
        <v>731</v>
      </c>
      <c r="X2661">
        <v>13</v>
      </c>
      <c r="Z2661">
        <v>1</v>
      </c>
      <c r="AA2661">
        <f t="shared" si="3857"/>
        <v>2378</v>
      </c>
      <c r="AB2661" t="str">
        <f t="shared" si="3858"/>
        <v/>
      </c>
      <c r="AC2661">
        <f t="shared" si="3804"/>
        <v>2378</v>
      </c>
      <c r="AD2661" s="6">
        <v>3</v>
      </c>
      <c r="AE2661" t="s">
        <v>936</v>
      </c>
      <c r="AF2661" t="s">
        <v>914</v>
      </c>
      <c r="AG2661" t="s">
        <v>756</v>
      </c>
      <c r="AH2661" t="s">
        <v>756</v>
      </c>
      <c r="AI2661" t="str">
        <f t="shared" si="3809"/>
        <v>e</v>
      </c>
      <c r="AJ2661" t="str">
        <f t="shared" si="3810"/>
        <v/>
      </c>
      <c r="AK2661" t="str">
        <f t="shared" si="3811"/>
        <v/>
      </c>
      <c r="AL2661" t="str">
        <f t="shared" si="3812"/>
        <v/>
      </c>
      <c r="AM2661" t="str">
        <f t="shared" si="3813"/>
        <v/>
      </c>
      <c r="AN2661" t="str">
        <f t="shared" si="3814"/>
        <v>Away</v>
      </c>
      <c r="AO2661" t="str">
        <f t="shared" si="3815"/>
        <v>a</v>
      </c>
      <c r="AP2661" t="str">
        <f t="shared" si="3816"/>
        <v/>
      </c>
      <c r="AQ2661" t="str">
        <f t="shared" si="3817"/>
        <v/>
      </c>
      <c r="AR2661" t="str">
        <f t="shared" si="3818"/>
        <v>Away</v>
      </c>
      <c r="AS2661" t="str">
        <f t="shared" si="3819"/>
        <v>a</v>
      </c>
      <c r="AT2661" t="str">
        <f t="shared" si="3820"/>
        <v>Offensive</v>
      </c>
      <c r="AU2661" t="str">
        <f t="shared" si="3821"/>
        <v/>
      </c>
      <c r="AV2661" t="str">
        <f t="shared" si="3822"/>
        <v/>
      </c>
      <c r="AW2661" t="str" cm="1">
        <f t="array" ref="AW2661">IFERROR(IF(O2661&lt;&gt;"",O2661,IF(OR($S2661="",$T2661=""),"",IF(O2661&lt;&gt;"",O2661,IF($T2661&lt;&gt;"",_xlfn._xlws.FILTER(O:O,($BU:$BU=$BU2661)*($I:$I=$I2661)*($T:$T=$T2661)*($S:$S=_xlfn.MINIFS($S:$S,$T:$T,"="&amp;$T2661)),"")))))&amp;"",IF(O2661="","",""))&amp;""</f>
        <v>OffensivePlay_Pass-SecondTouch</v>
      </c>
      <c r="AX2661" t="str" cm="1">
        <f t="array" ref="AX2661">IFERROR(IF(P2661&lt;&gt;"",P2661,IF(OR($S2661="",$T2661=""),"",IF($T2661&lt;&gt;"",_xlfn._xlws.FILTER(P:P,($BU:$BU=$BU2661)*($I:$I=$I2661)*($T:$T=$T2661)*($S:$S=_xlfn.MINIFS($S:$S,$T:$T,"="&amp;$T2661)),""))))&amp;"",IF(P2661="","",""))&amp;""</f>
        <v/>
      </c>
      <c r="AY2661" t="str" cm="1">
        <f t="array" ref="AY2661">IFERROR(IF(Q2661&lt;&gt;"",Q2661,IF(OR($S2661="",$T2661=""),"",IF($T2661&lt;&gt;"",_xlfn._xlws.FILTER(Q:Q,($BU:$BU=$BU2661)*($I:$I=$I2661)*($T:$T=$T2661)*($S:$S=_xlfn.MINIFS($S:$S,$T:$T,"="&amp;$T2661)),""))))&amp;"",IF(Q2661="","",""))&amp;""</f>
        <v>s</v>
      </c>
      <c r="AZ2661" t="str" cm="1">
        <f t="array" ref="AZ2661">IFERROR(IF(R2661&lt;&gt;"",R2661,IF(OR($S2661="",$T2661=""),"",IF($T2661&lt;&gt;"",_xlfn._xlws.FILTER(R:R,($BU:$BU=$BU2661)*($I:$I=$I2661)*($T:$T=$T2661)*($S:$S=_xlfn.MINIFS($S:$S,$T:$T,"="&amp;$T2661)),""))))&amp;"",IF(R2661="","",""))&amp;""</f>
        <v>1</v>
      </c>
      <c r="BA2661" s="6">
        <f t="shared" si="3823"/>
        <v>228</v>
      </c>
      <c r="BB2661">
        <f t="shared" ref="BB2661:BD2661" si="3867">BB2660</f>
        <v>18987</v>
      </c>
      <c r="BC2661" t="str">
        <f t="shared" si="3867"/>
        <v>Velodrome</v>
      </c>
      <c r="BD2661" t="str">
        <f t="shared" si="3867"/>
        <v>Outlaws</v>
      </c>
      <c r="BE2661" t="s">
        <v>7</v>
      </c>
      <c r="BF2661" t="s">
        <v>172</v>
      </c>
      <c r="BI2661" cm="1">
        <f t="array" aca="1" ref="BI2661" ca="1">IFERROR(_xlfn._xlws.FILTER(shifts!A:A,(shifts!B:B=events!AD2661)*(shifts!AG:AG&gt;=events!BK2661)*(shifts!AH:AH&lt;=events!BL2661)),BI2660)</f>
        <v>91</v>
      </c>
      <c r="BJ2661" s="15">
        <f t="shared" si="3825"/>
        <v>0</v>
      </c>
      <c r="BK2661">
        <f t="shared" si="3826"/>
        <v>485</v>
      </c>
      <c r="BL2661">
        <f t="shared" si="3827"/>
        <v>485</v>
      </c>
      <c r="BM2661" s="15">
        <f>SUMIFS(BJ$2:BJ2661,K$2:K2661,"=Intermission")+SUMIFS(BJ$2:BJ2661,K$2:K2661,"=Timeout")</f>
        <v>143</v>
      </c>
      <c r="BN2661">
        <f t="shared" si="3828"/>
        <v>2303</v>
      </c>
      <c r="BO2661" s="19">
        <f t="shared" si="3829"/>
        <v>2898</v>
      </c>
      <c r="BP2661">
        <f t="shared" si="3830"/>
        <v>2893</v>
      </c>
      <c r="BQ2661" s="17">
        <f t="shared" si="3831"/>
        <v>2898</v>
      </c>
      <c r="BR2661" t="str">
        <f t="shared" si="3832"/>
        <v>event_team_player_1</v>
      </c>
      <c r="BS2661">
        <f>COUNTIFS(S$3:S2661,"="&amp;S2661,AI$3:AI2661,"="&amp;AI2661)</f>
        <v>1</v>
      </c>
      <c r="BT2661" t="str">
        <f>IFERROR(VLOOKUP(BB2661&amp;BU2661&amp;X2661,game_rosters!U:W,3,FALSE),"")</f>
        <v>P100031</v>
      </c>
      <c r="BU2661" t="str">
        <f t="shared" si="3833"/>
        <v>Outlaws</v>
      </c>
    </row>
    <row r="2662" spans="1:73" x14ac:dyDescent="0.2">
      <c r="A2662" t="str">
        <f t="shared" si="3808"/>
        <v/>
      </c>
      <c r="I2662" s="44">
        <v>77</v>
      </c>
      <c r="O2662" t="s">
        <v>630</v>
      </c>
      <c r="Q2662" t="s">
        <v>595</v>
      </c>
      <c r="S2662">
        <v>1378</v>
      </c>
      <c r="X2662">
        <v>77</v>
      </c>
      <c r="Z2662">
        <v>1</v>
      </c>
      <c r="AA2662">
        <f t="shared" si="3857"/>
        <v>2378</v>
      </c>
      <c r="AB2662" t="str">
        <f t="shared" si="3858"/>
        <v/>
      </c>
      <c r="AC2662">
        <f t="shared" si="3804"/>
        <v>2378</v>
      </c>
      <c r="AD2662" s="6">
        <v>3</v>
      </c>
      <c r="AE2662" t="s">
        <v>936</v>
      </c>
      <c r="AF2662" t="s">
        <v>914</v>
      </c>
      <c r="AG2662" t="s">
        <v>756</v>
      </c>
      <c r="AH2662" t="s">
        <v>756</v>
      </c>
      <c r="AI2662" t="str">
        <f t="shared" si="3809"/>
        <v>e</v>
      </c>
      <c r="AJ2662" t="str">
        <f t="shared" si="3810"/>
        <v/>
      </c>
      <c r="AK2662" t="str">
        <f t="shared" si="3811"/>
        <v/>
      </c>
      <c r="AL2662" t="str">
        <f t="shared" si="3812"/>
        <v/>
      </c>
      <c r="AM2662" t="str">
        <f t="shared" si="3813"/>
        <v/>
      </c>
      <c r="AN2662" t="str">
        <f t="shared" si="3814"/>
        <v>Away</v>
      </c>
      <c r="AO2662" t="str">
        <f t="shared" si="3815"/>
        <v>a</v>
      </c>
      <c r="AP2662" t="str">
        <f t="shared" si="3816"/>
        <v/>
      </c>
      <c r="AQ2662" t="str">
        <f t="shared" si="3817"/>
        <v/>
      </c>
      <c r="AR2662" t="str">
        <f t="shared" si="3818"/>
        <v>Away</v>
      </c>
      <c r="AS2662" t="str">
        <f t="shared" si="3819"/>
        <v>a</v>
      </c>
      <c r="AT2662" t="str">
        <f t="shared" si="3820"/>
        <v>Offensive</v>
      </c>
      <c r="AU2662" t="str">
        <f t="shared" si="3821"/>
        <v/>
      </c>
      <c r="AV2662" t="str">
        <f t="shared" si="3822"/>
        <v/>
      </c>
      <c r="AW2662" t="str" cm="1">
        <f t="array" ref="AW2662">IFERROR(IF(O2662&lt;&gt;"",O2662,IF(OR($S2662="",$T2662=""),"",IF(O2662&lt;&gt;"",O2662,IF($T2662&lt;&gt;"",_xlfn._xlws.FILTER(O:O,($BU:$BU=$BU2662)*($I:$I=$I2662)*($T:$T=$T2662)*($S:$S=_xlfn.MINIFS($S:$S,$T:$T,"="&amp;$T2662)),"")))))&amp;"",IF(O2662="","",""))&amp;""</f>
        <v>OffensivePlay_Possession-CrashNet</v>
      </c>
      <c r="AX2662" t="str" cm="1">
        <f t="array" ref="AX2662">IFERROR(IF(P2662&lt;&gt;"",P2662,IF(OR($S2662="",$T2662=""),"",IF($T2662&lt;&gt;"",_xlfn._xlws.FILTER(P:P,($BU:$BU=$BU2662)*($I:$I=$I2662)*($T:$T=$T2662)*($S:$S=_xlfn.MINIFS($S:$S,$T:$T,"="&amp;$T2662)),""))))&amp;"",IF(P2662="","",""))&amp;""</f>
        <v/>
      </c>
      <c r="AY2662" t="str" cm="1">
        <f t="array" ref="AY2662">IFERROR(IF(Q2662&lt;&gt;"",Q2662,IF(OR($S2662="",$T2662=""),"",IF($T2662&lt;&gt;"",_xlfn._xlws.FILTER(Q:Q,($BU:$BU=$BU2662)*($I:$I=$I2662)*($T:$T=$T2662)*($S:$S=_xlfn.MINIFS($S:$S,$T:$T,"="&amp;$T2662)),""))))&amp;"",IF(Q2662="","",""))&amp;""</f>
        <v>s</v>
      </c>
      <c r="AZ2662" t="str" cm="1">
        <f t="array" ref="AZ2662">IFERROR(IF(R2662&lt;&gt;"",R2662,IF(OR($S2662="",$T2662=""),"",IF($T2662&lt;&gt;"",_xlfn._xlws.FILTER(R:R,($BU:$BU=$BU2662)*($I:$I=$I2662)*($T:$T=$T2662)*($S:$S=_xlfn.MINIFS($S:$S,$T:$T,"="&amp;$T2662)),""))))&amp;"",IF(R2662="","",""))&amp;""</f>
        <v/>
      </c>
      <c r="BA2662" s="6">
        <f t="shared" si="3823"/>
        <v>228</v>
      </c>
      <c r="BB2662">
        <f t="shared" ref="BB2662:BD2662" si="3868">BB2661</f>
        <v>18987</v>
      </c>
      <c r="BC2662" t="str">
        <f t="shared" si="3868"/>
        <v>Velodrome</v>
      </c>
      <c r="BD2662" t="str">
        <f t="shared" si="3868"/>
        <v>Outlaws</v>
      </c>
      <c r="BE2662" t="s">
        <v>7</v>
      </c>
      <c r="BF2662" t="s">
        <v>172</v>
      </c>
      <c r="BI2662" cm="1">
        <f t="array" aca="1" ref="BI2662" ca="1">IFERROR(_xlfn._xlws.FILTER(shifts!A:A,(shifts!B:B=events!AD2662)*(shifts!AG:AG&gt;=events!BK2662)*(shifts!AH:AH&lt;=events!BL2662)),BI2661)</f>
        <v>91</v>
      </c>
      <c r="BJ2662" s="15">
        <f t="shared" si="3825"/>
        <v>0</v>
      </c>
      <c r="BK2662">
        <f t="shared" si="3826"/>
        <v>485</v>
      </c>
      <c r="BL2662">
        <f t="shared" si="3827"/>
        <v>485</v>
      </c>
      <c r="BM2662" s="15">
        <f>SUMIFS(BJ$2:BJ2662,K$2:K2662,"=Intermission")+SUMIFS(BJ$2:BJ2662,K$2:K2662,"=Timeout")</f>
        <v>143</v>
      </c>
      <c r="BN2662">
        <f t="shared" si="3828"/>
        <v>2303</v>
      </c>
      <c r="BO2662" s="19">
        <f t="shared" si="3829"/>
        <v>2898</v>
      </c>
      <c r="BP2662">
        <f t="shared" si="3830"/>
        <v>2893</v>
      </c>
      <c r="BQ2662" s="17">
        <f t="shared" si="3831"/>
        <v>2898</v>
      </c>
      <c r="BR2662" t="str">
        <f t="shared" si="3832"/>
        <v>event_team_player_2</v>
      </c>
      <c r="BS2662">
        <f>COUNTIFS(S$3:S2662,"="&amp;S2662,AI$3:AI2662,"="&amp;AI2662)</f>
        <v>2</v>
      </c>
      <c r="BT2662" t="str">
        <f>IFERROR(VLOOKUP(BB2662&amp;BU2662&amp;X2662,game_rosters!U:W,3,FALSE),"")</f>
        <v>P100185</v>
      </c>
      <c r="BU2662" t="str">
        <f t="shared" si="3833"/>
        <v>Outlaws</v>
      </c>
    </row>
    <row r="2663" spans="1:73" x14ac:dyDescent="0.2">
      <c r="A2663" t="str">
        <f t="shared" si="3808"/>
        <v/>
      </c>
      <c r="I2663" s="44">
        <v>84</v>
      </c>
      <c r="O2663" t="s">
        <v>605</v>
      </c>
      <c r="R2663" s="51">
        <v>1</v>
      </c>
      <c r="S2663">
        <v>1378</v>
      </c>
      <c r="X2663">
        <v>84</v>
      </c>
      <c r="AA2663">
        <f t="shared" si="3857"/>
        <v>2378</v>
      </c>
      <c r="AB2663" t="str">
        <f t="shared" si="3858"/>
        <v/>
      </c>
      <c r="AC2663">
        <f t="shared" si="3804"/>
        <v>2378</v>
      </c>
      <c r="AD2663" s="6">
        <v>3</v>
      </c>
      <c r="AE2663" t="s">
        <v>936</v>
      </c>
      <c r="AF2663" t="s">
        <v>914</v>
      </c>
      <c r="AG2663" t="s">
        <v>756</v>
      </c>
      <c r="AH2663" t="s">
        <v>756</v>
      </c>
      <c r="AI2663" t="str">
        <f t="shared" si="3809"/>
        <v>o</v>
      </c>
      <c r="AJ2663" t="str">
        <f t="shared" si="3810"/>
        <v/>
      </c>
      <c r="AK2663" t="str">
        <f t="shared" si="3811"/>
        <v/>
      </c>
      <c r="AL2663" t="str">
        <f t="shared" si="3812"/>
        <v/>
      </c>
      <c r="AM2663" t="str">
        <f t="shared" si="3813"/>
        <v/>
      </c>
      <c r="AN2663" t="str">
        <f t="shared" si="3814"/>
        <v>Away</v>
      </c>
      <c r="AO2663" t="str">
        <f t="shared" si="3815"/>
        <v>a</v>
      </c>
      <c r="AP2663" t="str">
        <f t="shared" si="3816"/>
        <v/>
      </c>
      <c r="AQ2663" t="str">
        <f t="shared" si="3817"/>
        <v/>
      </c>
      <c r="AR2663" t="str">
        <f t="shared" si="3818"/>
        <v>Away</v>
      </c>
      <c r="AS2663" t="str">
        <f t="shared" si="3819"/>
        <v>a</v>
      </c>
      <c r="AT2663" t="str">
        <f t="shared" si="3820"/>
        <v>Defensive</v>
      </c>
      <c r="AU2663" t="str">
        <f t="shared" si="3821"/>
        <v/>
      </c>
      <c r="AV2663" t="str">
        <f t="shared" si="3822"/>
        <v/>
      </c>
      <c r="AW2663" t="str" cm="1">
        <f t="array" ref="AW2663">IFERROR(IF(O2663&lt;&gt;"",O2663,IF(OR($S2663="",$T2663=""),"",IF(O2663&lt;&gt;"",O2663,IF($T2663&lt;&gt;"",_xlfn._xlws.FILTER(O:O,($BU:$BU=$BU2663)*($I:$I=$I2663)*($T:$T=$T2663)*($S:$S=_xlfn.MINIFS($S:$S,$T:$T,"="&amp;$T2663)),"")))))&amp;"",IF(O2663="","",""))&amp;""</f>
        <v>Defensive_PlayPass-InShotPassLane</v>
      </c>
      <c r="AX2663" t="str" cm="1">
        <f t="array" ref="AX2663">IFERROR(IF(P2663&lt;&gt;"",P2663,IF(OR($S2663="",$T2663=""),"",IF($T2663&lt;&gt;"",_xlfn._xlws.FILTER(P:P,($BU:$BU=$BU2663)*($I:$I=$I2663)*($T:$T=$T2663)*($S:$S=_xlfn.MINIFS($S:$S,$T:$T,"="&amp;$T2663)),""))))&amp;"",IF(P2663="","",""))&amp;""</f>
        <v/>
      </c>
      <c r="AY2663" t="str" cm="1">
        <f t="array" ref="AY2663">IFERROR(IF(Q2663&lt;&gt;"",Q2663,IF(OR($S2663="",$T2663=""),"",IF($T2663&lt;&gt;"",_xlfn._xlws.FILTER(Q:Q,($BU:$BU=$BU2663)*($I:$I=$I2663)*($T:$T=$T2663)*($S:$S=_xlfn.MINIFS($S:$S,$T:$T,"="&amp;$T2663)),""))))&amp;"",IF(Q2663="","",""))&amp;""</f>
        <v/>
      </c>
      <c r="AZ2663" t="str" cm="1">
        <f t="array" ref="AZ2663">IFERROR(IF(R2663&lt;&gt;"",R2663,IF(OR($S2663="",$T2663=""),"",IF($T2663&lt;&gt;"",_xlfn._xlws.FILTER(R:R,($BU:$BU=$BU2663)*($I:$I=$I2663)*($T:$T=$T2663)*($S:$S=_xlfn.MINIFS($S:$S,$T:$T,"="&amp;$T2663)),""))))&amp;"",IF(R2663="","",""))&amp;""</f>
        <v>1</v>
      </c>
      <c r="BA2663" s="6">
        <f t="shared" si="3823"/>
        <v>228</v>
      </c>
      <c r="BB2663">
        <f t="shared" ref="BB2663:BD2663" si="3869">BB2662</f>
        <v>18987</v>
      </c>
      <c r="BC2663" t="str">
        <f t="shared" si="3869"/>
        <v>Velodrome</v>
      </c>
      <c r="BD2663" t="str">
        <f t="shared" si="3869"/>
        <v>Outlaws</v>
      </c>
      <c r="BE2663" t="s">
        <v>7</v>
      </c>
      <c r="BF2663" t="s">
        <v>172</v>
      </c>
      <c r="BI2663" cm="1">
        <f t="array" aca="1" ref="BI2663" ca="1">IFERROR(_xlfn._xlws.FILTER(shifts!A:A,(shifts!B:B=events!AD2663)*(shifts!AG:AG&gt;=events!BK2663)*(shifts!AH:AH&lt;=events!BL2663)),BI2662)</f>
        <v>91</v>
      </c>
      <c r="BJ2663" s="15">
        <f t="shared" si="3825"/>
        <v>0</v>
      </c>
      <c r="BK2663">
        <f t="shared" si="3826"/>
        <v>485</v>
      </c>
      <c r="BL2663">
        <f t="shared" si="3827"/>
        <v>485</v>
      </c>
      <c r="BM2663" s="15">
        <f>SUMIFS(BJ$2:BJ2663,K$2:K2663,"=Intermission")+SUMIFS(BJ$2:BJ2663,K$2:K2663,"=Timeout")</f>
        <v>143</v>
      </c>
      <c r="BN2663">
        <f t="shared" si="3828"/>
        <v>2303</v>
      </c>
      <c r="BO2663" s="19">
        <f t="shared" si="3829"/>
        <v>2898</v>
      </c>
      <c r="BP2663">
        <f t="shared" si="3830"/>
        <v>2893</v>
      </c>
      <c r="BQ2663" s="17">
        <f t="shared" si="3831"/>
        <v>2898</v>
      </c>
      <c r="BR2663" t="str">
        <f t="shared" si="3832"/>
        <v>opp_team_player_1</v>
      </c>
      <c r="BS2663">
        <f>COUNTIFS(S$3:S2663,"="&amp;S2663,AI$3:AI2663,"="&amp;AI2663)</f>
        <v>1</v>
      </c>
      <c r="BT2663" t="str">
        <f>IFERROR(VLOOKUP(BB2663&amp;BU2663&amp;X2663,game_rosters!U:W,3,FALSE),"")</f>
        <v>P100198</v>
      </c>
      <c r="BU2663" t="str">
        <f t="shared" si="3833"/>
        <v>Velodrome</v>
      </c>
    </row>
    <row r="2664" spans="1:73" x14ac:dyDescent="0.2">
      <c r="A2664">
        <f t="shared" si="3808"/>
        <v>1</v>
      </c>
      <c r="I2664" s="44">
        <v>77</v>
      </c>
      <c r="K2664" t="s">
        <v>6</v>
      </c>
      <c r="L2664" t="s">
        <v>205</v>
      </c>
      <c r="M2664" t="s">
        <v>51</v>
      </c>
      <c r="N2664" t="s">
        <v>595</v>
      </c>
      <c r="O2664" t="s">
        <v>630</v>
      </c>
      <c r="S2664">
        <v>1379</v>
      </c>
      <c r="T2664">
        <v>211</v>
      </c>
      <c r="W2664" t="s">
        <v>731</v>
      </c>
      <c r="X2664">
        <v>77</v>
      </c>
      <c r="Z2664">
        <v>1</v>
      </c>
      <c r="AA2664">
        <f t="shared" si="3857"/>
        <v>2379</v>
      </c>
      <c r="AB2664">
        <f t="shared" si="3858"/>
        <v>9211</v>
      </c>
      <c r="AC2664">
        <f t="shared" si="3804"/>
        <v>9211</v>
      </c>
      <c r="AD2664" s="6">
        <v>3</v>
      </c>
      <c r="AE2664" t="s">
        <v>936</v>
      </c>
      <c r="AF2664" t="s">
        <v>928</v>
      </c>
      <c r="AG2664" t="s">
        <v>756</v>
      </c>
      <c r="AH2664" t="s">
        <v>756</v>
      </c>
      <c r="AI2664" t="str">
        <f t="shared" si="3809"/>
        <v>e</v>
      </c>
      <c r="AJ2664" t="str">
        <f t="shared" si="3810"/>
        <v/>
      </c>
      <c r="AK2664" t="str">
        <f t="shared" si="3811"/>
        <v/>
      </c>
      <c r="AL2664" t="str">
        <f t="shared" si="3812"/>
        <v/>
      </c>
      <c r="AM2664" t="str">
        <f t="shared" si="3813"/>
        <v/>
      </c>
      <c r="AN2664" t="str">
        <f t="shared" si="3814"/>
        <v>Away</v>
      </c>
      <c r="AO2664" t="str">
        <f t="shared" si="3815"/>
        <v>a</v>
      </c>
      <c r="AP2664" t="str">
        <f t="shared" si="3816"/>
        <v/>
      </c>
      <c r="AQ2664" t="str">
        <f t="shared" si="3817"/>
        <v/>
      </c>
      <c r="AR2664" t="str">
        <f t="shared" si="3818"/>
        <v>Away</v>
      </c>
      <c r="AS2664" t="str">
        <f t="shared" si="3819"/>
        <v>a</v>
      </c>
      <c r="AT2664" t="str">
        <f t="shared" si="3820"/>
        <v>Offensive</v>
      </c>
      <c r="AU2664" t="str">
        <f t="shared" si="3821"/>
        <v/>
      </c>
      <c r="AV2664" t="str">
        <f t="shared" si="3822"/>
        <v/>
      </c>
      <c r="AW2664" t="str" cm="1">
        <f t="array" ref="AW2664">IFERROR(IF(O2664&lt;&gt;"",O2664,IF(OR($S2664="",$T2664=""),"",IF(O2664&lt;&gt;"",O2664,IF($T2664&lt;&gt;"",_xlfn._xlws.FILTER(O:O,($BU:$BU=$BU2664)*($I:$I=$I2664)*($T:$T=$T2664)*($S:$S=_xlfn.MINIFS($S:$S,$T:$T,"="&amp;$T2664)),"")))))&amp;"",IF(O2664="","",""))&amp;""</f>
        <v>OffensivePlay_Possession-CrashNet</v>
      </c>
      <c r="AX2664" t="str" cm="1">
        <f t="array" ref="AX2664">IFERROR(IF(P2664&lt;&gt;"",P2664,IF(OR($S2664="",$T2664=""),"",IF($T2664&lt;&gt;"",_xlfn._xlws.FILTER(P:P,($BU:$BU=$BU2664)*($I:$I=$I2664)*($T:$T=$T2664)*($S:$S=_xlfn.MINIFS($S:$S,$T:$T,"="&amp;$T2664)),""))))&amp;"",IF(P2664="","",""))&amp;""</f>
        <v/>
      </c>
      <c r="AY2664" t="str" cm="1">
        <f t="array" ref="AY2664">IFERROR(IF(Q2664&lt;&gt;"",Q2664,IF(OR($S2664="",$T2664=""),"",IF($T2664&lt;&gt;"",_xlfn._xlws.FILTER(Q:Q,($BU:$BU=$BU2664)*($I:$I=$I2664)*($T:$T=$T2664)*($S:$S=_xlfn.MINIFS($S:$S,$T:$T,"="&amp;$T2664)),""))))&amp;"",IF(Q2664="","",""))&amp;""</f>
        <v/>
      </c>
      <c r="AZ2664" t="str" cm="1">
        <f t="array" ref="AZ2664">IFERROR(IF(R2664&lt;&gt;"",R2664,IF(OR($S2664="",$T2664=""),"",IF($T2664&lt;&gt;"",_xlfn._xlws.FILTER(R:R,($BU:$BU=$BU2664)*($I:$I=$I2664)*($T:$T=$T2664)*($S:$S=_xlfn.MINIFS($S:$S,$T:$T,"="&amp;$T2664)),""))))&amp;"",IF(R2664="","",""))&amp;""</f>
        <v/>
      </c>
      <c r="BA2664" s="6">
        <f t="shared" si="3823"/>
        <v>228</v>
      </c>
      <c r="BB2664">
        <f t="shared" ref="BB2664:BD2664" si="3870">BB2663</f>
        <v>18987</v>
      </c>
      <c r="BC2664" t="str">
        <f t="shared" si="3870"/>
        <v>Velodrome</v>
      </c>
      <c r="BD2664" t="str">
        <f t="shared" si="3870"/>
        <v>Outlaws</v>
      </c>
      <c r="BE2664" t="s">
        <v>6</v>
      </c>
      <c r="BF2664" t="s">
        <v>205</v>
      </c>
      <c r="BI2664" cm="1">
        <f t="array" aca="1" ref="BI2664" ca="1">IFERROR(_xlfn._xlws.FILTER(shifts!A:A,(shifts!B:B=events!AD2664)*(shifts!AG:AG&gt;=events!BK2664)*(shifts!AH:AH&lt;=events!BL2664)),BI2663)</f>
        <v>91</v>
      </c>
      <c r="BJ2664" s="15">
        <f t="shared" si="3825"/>
        <v>0</v>
      </c>
      <c r="BK2664">
        <f t="shared" si="3826"/>
        <v>484</v>
      </c>
      <c r="BL2664">
        <f t="shared" si="3827"/>
        <v>484</v>
      </c>
      <c r="BM2664" s="15">
        <f>SUMIFS(BJ$2:BJ2664,K$2:K2664,"=Intermission")+SUMIFS(BJ$2:BJ2664,K$2:K2664,"=Timeout")</f>
        <v>143</v>
      </c>
      <c r="BN2664">
        <f t="shared" si="3828"/>
        <v>2303</v>
      </c>
      <c r="BO2664" s="19">
        <f t="shared" si="3829"/>
        <v>2899</v>
      </c>
      <c r="BP2664">
        <f t="shared" si="3830"/>
        <v>2894</v>
      </c>
      <c r="BQ2664" s="17">
        <f t="shared" si="3831"/>
        <v>2899</v>
      </c>
      <c r="BR2664" t="str">
        <f t="shared" si="3832"/>
        <v>event_team_player_1</v>
      </c>
      <c r="BS2664">
        <f>COUNTIFS(S$3:S2664,"="&amp;S2664,AI$3:AI2664,"="&amp;AI2664)</f>
        <v>1</v>
      </c>
      <c r="BT2664" t="str">
        <f>IFERROR(VLOOKUP(BB2664&amp;BU2664&amp;X2664,game_rosters!U:W,3,FALSE),"")</f>
        <v>P100185</v>
      </c>
      <c r="BU2664" t="str">
        <f t="shared" si="3833"/>
        <v>Outlaws</v>
      </c>
    </row>
    <row r="2665" spans="1:73" x14ac:dyDescent="0.2">
      <c r="A2665" t="str">
        <f t="shared" si="3808"/>
        <v/>
      </c>
      <c r="I2665" s="44">
        <v>39</v>
      </c>
      <c r="S2665">
        <v>1379</v>
      </c>
      <c r="T2665">
        <v>211</v>
      </c>
      <c r="X2665">
        <v>39</v>
      </c>
      <c r="AA2665">
        <f t="shared" si="3857"/>
        <v>2379</v>
      </c>
      <c r="AB2665">
        <f t="shared" si="3858"/>
        <v>9211</v>
      </c>
      <c r="AC2665">
        <f t="shared" si="3804"/>
        <v>9211</v>
      </c>
      <c r="AD2665" s="6">
        <v>3</v>
      </c>
      <c r="AE2665" t="s">
        <v>936</v>
      </c>
      <c r="AF2665" t="s">
        <v>928</v>
      </c>
      <c r="AG2665" t="s">
        <v>756</v>
      </c>
      <c r="AH2665" t="s">
        <v>756</v>
      </c>
      <c r="AI2665" t="str">
        <f t="shared" si="3809"/>
        <v>o</v>
      </c>
      <c r="AJ2665" t="str">
        <f t="shared" si="3810"/>
        <v/>
      </c>
      <c r="AK2665" t="str">
        <f t="shared" si="3811"/>
        <v/>
      </c>
      <c r="AL2665" t="str">
        <f t="shared" si="3812"/>
        <v/>
      </c>
      <c r="AM2665" t="str">
        <f t="shared" si="3813"/>
        <v/>
      </c>
      <c r="AN2665" t="str">
        <f t="shared" si="3814"/>
        <v>Away</v>
      </c>
      <c r="AO2665" t="str">
        <f t="shared" si="3815"/>
        <v>a</v>
      </c>
      <c r="AP2665" t="str">
        <f t="shared" si="3816"/>
        <v/>
      </c>
      <c r="AQ2665" t="str">
        <f t="shared" si="3817"/>
        <v/>
      </c>
      <c r="AR2665" t="str">
        <f t="shared" si="3818"/>
        <v>Away</v>
      </c>
      <c r="AS2665" t="str">
        <f t="shared" si="3819"/>
        <v>a</v>
      </c>
      <c r="AT2665" t="str">
        <f t="shared" si="3820"/>
        <v>Defensive</v>
      </c>
      <c r="AU2665" t="str">
        <f t="shared" si="3821"/>
        <v/>
      </c>
      <c r="AV2665" t="str">
        <f t="shared" si="3822"/>
        <v/>
      </c>
      <c r="AW2665" t="str" cm="1">
        <f t="array" ref="AW2665">IFERROR(IF(O2665&lt;&gt;"",O2665,IF(OR($S2665="",$T2665=""),"",IF(O2665&lt;&gt;"",O2665,IF($T2665&lt;&gt;"",_xlfn._xlws.FILTER(O:O,($BU:$BU=$BU2665)*($I:$I=$I2665)*($T:$T=$T2665)*($S:$S=_xlfn.MINIFS($S:$S,$T:$T,"="&amp;$T2665)),"")))))&amp;"",IF(O2665="","",""))&amp;""</f>
        <v/>
      </c>
      <c r="AX2665" t="str" cm="1">
        <f t="array" ref="AX2665">IFERROR(IF(P2665&lt;&gt;"",P2665,IF(OR($S2665="",$T2665=""),"",IF($T2665&lt;&gt;"",_xlfn._xlws.FILTER(P:P,($BU:$BU=$BU2665)*($I:$I=$I2665)*($T:$T=$T2665)*($S:$S=_xlfn.MINIFS($S:$S,$T:$T,"="&amp;$T2665)),""))))&amp;"",IF(P2665="","",""))&amp;""</f>
        <v/>
      </c>
      <c r="AY2665" t="str" cm="1">
        <f t="array" ref="AY2665">IFERROR(IF(Q2665&lt;&gt;"",Q2665,IF(OR($S2665="",$T2665=""),"",IF($T2665&lt;&gt;"",_xlfn._xlws.FILTER(Q:Q,($BU:$BU=$BU2665)*($I:$I=$I2665)*($T:$T=$T2665)*($S:$S=_xlfn.MINIFS($S:$S,$T:$T,"="&amp;$T2665)),""))))&amp;"",IF(Q2665="","",""))&amp;""</f>
        <v/>
      </c>
      <c r="AZ2665" t="str" cm="1">
        <f t="array" ref="AZ2665">IFERROR(IF(R2665&lt;&gt;"",R2665,IF(OR($S2665="",$T2665=""),"",IF($T2665&lt;&gt;"",_xlfn._xlws.FILTER(R:R,($BU:$BU=$BU2665)*($I:$I=$I2665)*($T:$T=$T2665)*($S:$S=_xlfn.MINIFS($S:$S,$T:$T,"="&amp;$T2665)),""))))&amp;"",IF(R2665="","",""))&amp;""</f>
        <v/>
      </c>
      <c r="BA2665" s="6">
        <f t="shared" si="3823"/>
        <v>228</v>
      </c>
      <c r="BB2665">
        <f t="shared" ref="BB2665:BD2665" si="3871">BB2664</f>
        <v>18987</v>
      </c>
      <c r="BC2665" t="str">
        <f t="shared" si="3871"/>
        <v>Velodrome</v>
      </c>
      <c r="BD2665" t="str">
        <f t="shared" si="3871"/>
        <v>Outlaws</v>
      </c>
      <c r="BE2665" t="s">
        <v>6</v>
      </c>
      <c r="BF2665" t="s">
        <v>205</v>
      </c>
      <c r="BI2665" cm="1">
        <f t="array" aca="1" ref="BI2665" ca="1">IFERROR(_xlfn._xlws.FILTER(shifts!A:A,(shifts!B:B=events!AD2665)*(shifts!AG:AG&gt;=events!BK2665)*(shifts!AH:AH&lt;=events!BL2665)),BI2664)</f>
        <v>91</v>
      </c>
      <c r="BJ2665" s="15">
        <f t="shared" si="3825"/>
        <v>0</v>
      </c>
      <c r="BK2665">
        <f t="shared" si="3826"/>
        <v>484</v>
      </c>
      <c r="BL2665">
        <f t="shared" si="3827"/>
        <v>484</v>
      </c>
      <c r="BM2665" s="15">
        <f>SUMIFS(BJ$2:BJ2665,K$2:K2665,"=Intermission")+SUMIFS(BJ$2:BJ2665,K$2:K2665,"=Timeout")</f>
        <v>143</v>
      </c>
      <c r="BN2665">
        <f t="shared" si="3828"/>
        <v>2303</v>
      </c>
      <c r="BO2665" s="19">
        <f t="shared" si="3829"/>
        <v>2899</v>
      </c>
      <c r="BP2665">
        <f t="shared" si="3830"/>
        <v>2894</v>
      </c>
      <c r="BQ2665" s="17">
        <f t="shared" si="3831"/>
        <v>2899</v>
      </c>
      <c r="BR2665" t="str">
        <f t="shared" si="3832"/>
        <v>opp_team_player_1</v>
      </c>
      <c r="BS2665">
        <f>COUNTIFS(S$3:S2665,"="&amp;S2665,AI$3:AI2665,"="&amp;AI2665)</f>
        <v>1</v>
      </c>
      <c r="BT2665" t="str">
        <f>IFERROR(VLOOKUP(BB2665&amp;BU2665&amp;X2665,game_rosters!U:W,3,FALSE),"")</f>
        <v>P100016</v>
      </c>
      <c r="BU2665" t="str">
        <f t="shared" si="3833"/>
        <v>Velodrome</v>
      </c>
    </row>
    <row r="2666" spans="1:73" x14ac:dyDescent="0.2">
      <c r="A2666">
        <f t="shared" si="3808"/>
        <v>1</v>
      </c>
      <c r="I2666" s="44">
        <v>39</v>
      </c>
      <c r="K2666" t="s">
        <v>15</v>
      </c>
      <c r="L2666" t="s">
        <v>179</v>
      </c>
      <c r="M2666" t="s">
        <v>100</v>
      </c>
      <c r="S2666">
        <v>1380</v>
      </c>
      <c r="T2666">
        <v>211</v>
      </c>
      <c r="W2666" t="s">
        <v>735</v>
      </c>
      <c r="X2666">
        <v>39</v>
      </c>
      <c r="Z2666">
        <v>1</v>
      </c>
      <c r="AA2666">
        <f t="shared" si="3857"/>
        <v>2380</v>
      </c>
      <c r="AB2666">
        <f t="shared" si="3858"/>
        <v>9211</v>
      </c>
      <c r="AC2666">
        <f t="shared" si="3804"/>
        <v>9211</v>
      </c>
      <c r="AD2666" s="6">
        <v>3</v>
      </c>
      <c r="AE2666" t="s">
        <v>936</v>
      </c>
      <c r="AF2666" t="s">
        <v>928</v>
      </c>
      <c r="AG2666" t="s">
        <v>756</v>
      </c>
      <c r="AH2666" t="s">
        <v>756</v>
      </c>
      <c r="AI2666" t="str">
        <f t="shared" si="3809"/>
        <v>e</v>
      </c>
      <c r="AJ2666" t="str">
        <f t="shared" si="3810"/>
        <v/>
      </c>
      <c r="AK2666" t="str">
        <f t="shared" si="3811"/>
        <v/>
      </c>
      <c r="AL2666" t="str">
        <f t="shared" si="3812"/>
        <v/>
      </c>
      <c r="AM2666" t="str">
        <f t="shared" si="3813"/>
        <v/>
      </c>
      <c r="AN2666" t="str">
        <f t="shared" si="3814"/>
        <v>Home</v>
      </c>
      <c r="AO2666" t="str">
        <f t="shared" si="3815"/>
        <v>h</v>
      </c>
      <c r="AP2666" t="str">
        <f t="shared" si="3816"/>
        <v/>
      </c>
      <c r="AQ2666" t="str">
        <f t="shared" si="3817"/>
        <v/>
      </c>
      <c r="AR2666" t="str">
        <f t="shared" si="3818"/>
        <v>Home</v>
      </c>
      <c r="AS2666" t="str">
        <f t="shared" si="3819"/>
        <v>h</v>
      </c>
      <c r="AT2666" t="str">
        <f t="shared" si="3820"/>
        <v>Defensive</v>
      </c>
      <c r="AU2666" t="str">
        <f t="shared" si="3821"/>
        <v/>
      </c>
      <c r="AV2666" t="str">
        <f t="shared" si="3822"/>
        <v/>
      </c>
      <c r="AW2666" t="str" cm="1">
        <f t="array" ref="AW2666">IFERROR(IF(O2666&lt;&gt;"",O2666,IF(OR($S2666="",$T2666=""),"",IF(O2666&lt;&gt;"",O2666,IF($T2666&lt;&gt;"",_xlfn._xlws.FILTER(O:O,($BU:$BU=$BU2666)*($I:$I=$I2666)*($T:$T=$T2666)*($S:$S=_xlfn.MINIFS($S:$S,$T:$T,"="&amp;$T2666)),"")))))&amp;"",IF(O2666="","",""))&amp;""</f>
        <v/>
      </c>
      <c r="AX2666" t="str" cm="1">
        <f t="array" ref="AX2666">IFERROR(IF(P2666&lt;&gt;"",P2666,IF(OR($S2666="",$T2666=""),"",IF($T2666&lt;&gt;"",_xlfn._xlws.FILTER(P:P,($BU:$BU=$BU2666)*($I:$I=$I2666)*($T:$T=$T2666)*($S:$S=_xlfn.MINIFS($S:$S,$T:$T,"="&amp;$T2666)),""))))&amp;"",IF(P2666="","",""))&amp;""</f>
        <v/>
      </c>
      <c r="AY2666" t="str" cm="1">
        <f t="array" ref="AY2666">IFERROR(IF(Q2666&lt;&gt;"",Q2666,IF(OR($S2666="",$T2666=""),"",IF($T2666&lt;&gt;"",_xlfn._xlws.FILTER(Q:Q,($BU:$BU=$BU2666)*($I:$I=$I2666)*($T:$T=$T2666)*($S:$S=_xlfn.MINIFS($S:$S,$T:$T,"="&amp;$T2666)),""))))&amp;"",IF(Q2666="","",""))&amp;""</f>
        <v/>
      </c>
      <c r="AZ2666" t="str" cm="1">
        <f t="array" ref="AZ2666">IFERROR(IF(R2666&lt;&gt;"",R2666,IF(OR($S2666="",$T2666=""),"",IF($T2666&lt;&gt;"",_xlfn._xlws.FILTER(R:R,($BU:$BU=$BU2666)*($I:$I=$I2666)*($T:$T=$T2666)*($S:$S=_xlfn.MINIFS($S:$S,$T:$T,"="&amp;$T2666)),""))))&amp;"",IF(R2666="","",""))&amp;""</f>
        <v/>
      </c>
      <c r="BA2666" s="6">
        <f t="shared" si="3823"/>
        <v>228</v>
      </c>
      <c r="BB2666">
        <f t="shared" ref="BB2666:BD2666" si="3872">BB2665</f>
        <v>18987</v>
      </c>
      <c r="BC2666" t="str">
        <f t="shared" si="3872"/>
        <v>Velodrome</v>
      </c>
      <c r="BD2666" t="str">
        <f t="shared" si="3872"/>
        <v>Outlaws</v>
      </c>
      <c r="BE2666" t="s">
        <v>15</v>
      </c>
      <c r="BF2666" t="s">
        <v>179</v>
      </c>
      <c r="BI2666" cm="1">
        <f t="array" aca="1" ref="BI2666" ca="1">IFERROR(_xlfn._xlws.FILTER(shifts!A:A,(shifts!B:B=events!AD2666)*(shifts!AG:AG&gt;=events!BK2666)*(shifts!AH:AH&lt;=events!BL2666)),BI2665)</f>
        <v>91</v>
      </c>
      <c r="BJ2666" s="15">
        <f t="shared" si="3825"/>
        <v>0</v>
      </c>
      <c r="BK2666">
        <f t="shared" si="3826"/>
        <v>484</v>
      </c>
      <c r="BL2666">
        <f t="shared" si="3827"/>
        <v>484</v>
      </c>
      <c r="BM2666" s="15">
        <f>SUMIFS(BJ$2:BJ2666,K$2:K2666,"=Intermission")+SUMIFS(BJ$2:BJ2666,K$2:K2666,"=Timeout")</f>
        <v>143</v>
      </c>
      <c r="BN2666">
        <f t="shared" si="3828"/>
        <v>2303</v>
      </c>
      <c r="BO2666" s="19">
        <f t="shared" si="3829"/>
        <v>2899</v>
      </c>
      <c r="BP2666">
        <f t="shared" si="3830"/>
        <v>2894</v>
      </c>
      <c r="BQ2666" s="17">
        <f t="shared" si="3831"/>
        <v>2899</v>
      </c>
      <c r="BR2666" t="str">
        <f t="shared" si="3832"/>
        <v>event_team_player_1</v>
      </c>
      <c r="BS2666">
        <f>COUNTIFS(S$3:S2666,"="&amp;S2666,AI$3:AI2666,"="&amp;AI2666)</f>
        <v>1</v>
      </c>
      <c r="BT2666" t="str">
        <f>IFERROR(VLOOKUP(BB2666&amp;BU2666&amp;X2666,game_rosters!U:W,3,FALSE),"")</f>
        <v>P100016</v>
      </c>
      <c r="BU2666" t="str">
        <f t="shared" si="3833"/>
        <v>Velodrome</v>
      </c>
    </row>
    <row r="2667" spans="1:73" x14ac:dyDescent="0.2">
      <c r="A2667" t="str">
        <f t="shared" si="3808"/>
        <v/>
      </c>
      <c r="I2667" s="44">
        <v>77</v>
      </c>
      <c r="S2667">
        <v>1380</v>
      </c>
      <c r="T2667">
        <v>211</v>
      </c>
      <c r="X2667">
        <v>77</v>
      </c>
      <c r="AA2667">
        <f t="shared" si="3857"/>
        <v>2380</v>
      </c>
      <c r="AB2667">
        <f t="shared" si="3858"/>
        <v>9211</v>
      </c>
      <c r="AC2667">
        <f t="shared" si="3804"/>
        <v>9211</v>
      </c>
      <c r="AD2667" s="6">
        <v>3</v>
      </c>
      <c r="AE2667" t="s">
        <v>936</v>
      </c>
      <c r="AF2667" t="s">
        <v>928</v>
      </c>
      <c r="AG2667" t="s">
        <v>756</v>
      </c>
      <c r="AH2667" t="s">
        <v>756</v>
      </c>
      <c r="AI2667" t="str">
        <f t="shared" si="3809"/>
        <v>o</v>
      </c>
      <c r="AJ2667" t="str">
        <f t="shared" si="3810"/>
        <v/>
      </c>
      <c r="AK2667" t="str">
        <f t="shared" si="3811"/>
        <v/>
      </c>
      <c r="AL2667" t="str">
        <f t="shared" si="3812"/>
        <v/>
      </c>
      <c r="AM2667" t="str">
        <f t="shared" si="3813"/>
        <v/>
      </c>
      <c r="AN2667" t="str">
        <f t="shared" si="3814"/>
        <v>Home</v>
      </c>
      <c r="AO2667" t="str">
        <f t="shared" si="3815"/>
        <v>h</v>
      </c>
      <c r="AP2667" t="str">
        <f t="shared" si="3816"/>
        <v/>
      </c>
      <c r="AQ2667" t="str">
        <f t="shared" si="3817"/>
        <v/>
      </c>
      <c r="AR2667" t="str">
        <f t="shared" si="3818"/>
        <v>Home</v>
      </c>
      <c r="AS2667" t="str">
        <f t="shared" si="3819"/>
        <v>h</v>
      </c>
      <c r="AT2667" t="str">
        <f t="shared" si="3820"/>
        <v>Offensive</v>
      </c>
      <c r="AU2667" t="str">
        <f t="shared" si="3821"/>
        <v/>
      </c>
      <c r="AV2667" t="str">
        <f t="shared" si="3822"/>
        <v/>
      </c>
      <c r="AW2667" t="str" cm="1">
        <f t="array" ref="AW2667">IFERROR(IF(O2667&lt;&gt;"",O2667,IF(OR($S2667="",$T2667=""),"",IF(O2667&lt;&gt;"",O2667,IF($T2667&lt;&gt;"",_xlfn._xlws.FILTER(O:O,($BU:$BU=$BU2667)*($I:$I=$I2667)*($T:$T=$T2667)*($S:$S=_xlfn.MINIFS($S:$S,$T:$T,"="&amp;$T2667)),"")))))&amp;"",IF(O2667="","",""))&amp;""</f>
        <v>OffensivePlay_Possession-CrashNet</v>
      </c>
      <c r="AX2667" t="str" cm="1">
        <f t="array" ref="AX2667">IFERROR(IF(P2667&lt;&gt;"",P2667,IF(OR($S2667="",$T2667=""),"",IF($T2667&lt;&gt;"",_xlfn._xlws.FILTER(P:P,($BU:$BU=$BU2667)*($I:$I=$I2667)*($T:$T=$T2667)*($S:$S=_xlfn.MINIFS($S:$S,$T:$T,"="&amp;$T2667)),""))))&amp;"",IF(P2667="","",""))&amp;""</f>
        <v/>
      </c>
      <c r="AY2667" t="str" cm="1">
        <f t="array" ref="AY2667">IFERROR(IF(Q2667&lt;&gt;"",Q2667,IF(OR($S2667="",$T2667=""),"",IF($T2667&lt;&gt;"",_xlfn._xlws.FILTER(Q:Q,($BU:$BU=$BU2667)*($I:$I=$I2667)*($T:$T=$T2667)*($S:$S=_xlfn.MINIFS($S:$S,$T:$T,"="&amp;$T2667)),""))))&amp;"",IF(Q2667="","",""))&amp;""</f>
        <v/>
      </c>
      <c r="AZ2667" t="str" cm="1">
        <f t="array" ref="AZ2667">IFERROR(IF(R2667&lt;&gt;"",R2667,IF(OR($S2667="",$T2667=""),"",IF($T2667&lt;&gt;"",_xlfn._xlws.FILTER(R:R,($BU:$BU=$BU2667)*($I:$I=$I2667)*($T:$T=$T2667)*($S:$S=_xlfn.MINIFS($S:$S,$T:$T,"="&amp;$T2667)),""))))&amp;"",IF(R2667="","",""))&amp;""</f>
        <v/>
      </c>
      <c r="BA2667" s="6">
        <f t="shared" si="3823"/>
        <v>228</v>
      </c>
      <c r="BB2667">
        <f t="shared" ref="BB2667:BD2667" si="3873">BB2666</f>
        <v>18987</v>
      </c>
      <c r="BC2667" t="str">
        <f t="shared" si="3873"/>
        <v>Velodrome</v>
      </c>
      <c r="BD2667" t="str">
        <f t="shared" si="3873"/>
        <v>Outlaws</v>
      </c>
      <c r="BE2667" t="s">
        <v>15</v>
      </c>
      <c r="BF2667" t="s">
        <v>179</v>
      </c>
      <c r="BI2667" cm="1">
        <f t="array" aca="1" ref="BI2667" ca="1">IFERROR(_xlfn._xlws.FILTER(shifts!A:A,(shifts!B:B=events!AD2667)*(shifts!AG:AG&gt;=events!BK2667)*(shifts!AH:AH&lt;=events!BL2667)),BI2666)</f>
        <v>91</v>
      </c>
      <c r="BJ2667" s="15">
        <f t="shared" si="3825"/>
        <v>0</v>
      </c>
      <c r="BK2667">
        <f t="shared" si="3826"/>
        <v>484</v>
      </c>
      <c r="BL2667">
        <f t="shared" si="3827"/>
        <v>484</v>
      </c>
      <c r="BM2667" s="15">
        <f>SUMIFS(BJ$2:BJ2667,K$2:K2667,"=Intermission")+SUMIFS(BJ$2:BJ2667,K$2:K2667,"=Timeout")</f>
        <v>143</v>
      </c>
      <c r="BN2667">
        <f t="shared" si="3828"/>
        <v>2303</v>
      </c>
      <c r="BO2667" s="19">
        <f t="shared" si="3829"/>
        <v>2899</v>
      </c>
      <c r="BP2667">
        <f t="shared" si="3830"/>
        <v>2894</v>
      </c>
      <c r="BQ2667" s="17">
        <f t="shared" si="3831"/>
        <v>2899</v>
      </c>
      <c r="BR2667" t="str">
        <f t="shared" si="3832"/>
        <v>opp_team_player_1</v>
      </c>
      <c r="BS2667">
        <f>COUNTIFS(S$3:S2667,"="&amp;S2667,AI$3:AI2667,"="&amp;AI2667)</f>
        <v>1</v>
      </c>
      <c r="BT2667" t="str">
        <f>IFERROR(VLOOKUP(BB2667&amp;BU2667&amp;X2667,game_rosters!U:W,3,FALSE),"")</f>
        <v>P100185</v>
      </c>
      <c r="BU2667" t="str">
        <f t="shared" si="3833"/>
        <v>Outlaws</v>
      </c>
    </row>
    <row r="2668" spans="1:73" x14ac:dyDescent="0.2">
      <c r="A2668">
        <f t="shared" si="3808"/>
        <v>1</v>
      </c>
      <c r="I2668" s="44">
        <v>39</v>
      </c>
      <c r="K2668" t="s">
        <v>231</v>
      </c>
      <c r="L2668" t="s">
        <v>233</v>
      </c>
      <c r="S2668">
        <v>1381</v>
      </c>
      <c r="T2668">
        <v>211</v>
      </c>
      <c r="W2668" t="s">
        <v>735</v>
      </c>
      <c r="X2668">
        <v>39</v>
      </c>
      <c r="Z2668">
        <v>1</v>
      </c>
      <c r="AA2668">
        <f t="shared" si="3857"/>
        <v>2381</v>
      </c>
      <c r="AB2668">
        <f t="shared" si="3858"/>
        <v>9211</v>
      </c>
      <c r="AC2668">
        <f t="shared" si="3804"/>
        <v>9211</v>
      </c>
      <c r="AD2668" s="6">
        <v>3</v>
      </c>
      <c r="AE2668" t="s">
        <v>936</v>
      </c>
      <c r="AF2668" t="s">
        <v>928</v>
      </c>
      <c r="AG2668" t="s">
        <v>756</v>
      </c>
      <c r="AH2668" t="s">
        <v>756</v>
      </c>
      <c r="AI2668" t="str">
        <f t="shared" si="3809"/>
        <v>e</v>
      </c>
      <c r="AJ2668" t="str">
        <f t="shared" si="3810"/>
        <v/>
      </c>
      <c r="AK2668" t="str">
        <f t="shared" si="3811"/>
        <v/>
      </c>
      <c r="AL2668" t="str">
        <f t="shared" si="3812"/>
        <v/>
      </c>
      <c r="AM2668" t="str">
        <f t="shared" si="3813"/>
        <v/>
      </c>
      <c r="AN2668" t="str">
        <f t="shared" si="3814"/>
        <v>Home</v>
      </c>
      <c r="AO2668" t="str">
        <f t="shared" si="3815"/>
        <v>h</v>
      </c>
      <c r="AP2668" t="str">
        <f t="shared" si="3816"/>
        <v/>
      </c>
      <c r="AQ2668" t="str">
        <f t="shared" si="3817"/>
        <v/>
      </c>
      <c r="AR2668" t="str">
        <f t="shared" si="3818"/>
        <v>Home</v>
      </c>
      <c r="AS2668" t="str">
        <f t="shared" si="3819"/>
        <v>h</v>
      </c>
      <c r="AT2668" t="str">
        <f t="shared" si="3820"/>
        <v>Offensive</v>
      </c>
      <c r="AU2668" t="str">
        <f t="shared" si="3821"/>
        <v/>
      </c>
      <c r="AV2668" t="str">
        <f t="shared" si="3822"/>
        <v/>
      </c>
      <c r="AW2668" t="str" cm="1">
        <f t="array" ref="AW2668">IFERROR(IF(O2668&lt;&gt;"",O2668,IF(OR($S2668="",$T2668=""),"",IF(O2668&lt;&gt;"",O2668,IF($T2668&lt;&gt;"",_xlfn._xlws.FILTER(O:O,($BU:$BU=$BU2668)*($I:$I=$I2668)*($T:$T=$T2668)*($S:$S=_xlfn.MINIFS($S:$S,$T:$T,"="&amp;$T2668)),"")))))&amp;"",IF(O2668="","",""))&amp;""</f>
        <v/>
      </c>
      <c r="AX2668" t="str" cm="1">
        <f t="array" ref="AX2668">IFERROR(IF(P2668&lt;&gt;"",P2668,IF(OR($S2668="",$T2668=""),"",IF($T2668&lt;&gt;"",_xlfn._xlws.FILTER(P:P,($BU:$BU=$BU2668)*($I:$I=$I2668)*($T:$T=$T2668)*($S:$S=_xlfn.MINIFS($S:$S,$T:$T,"="&amp;$T2668)),""))))&amp;"",IF(P2668="","",""))&amp;""</f>
        <v/>
      </c>
      <c r="AY2668" t="str" cm="1">
        <f t="array" ref="AY2668">IFERROR(IF(Q2668&lt;&gt;"",Q2668,IF(OR($S2668="",$T2668=""),"",IF($T2668&lt;&gt;"",_xlfn._xlws.FILTER(Q:Q,($BU:$BU=$BU2668)*($I:$I=$I2668)*($T:$T=$T2668)*($S:$S=_xlfn.MINIFS($S:$S,$T:$T,"="&amp;$T2668)),""))))&amp;"",IF(Q2668="","",""))&amp;""</f>
        <v/>
      </c>
      <c r="AZ2668" t="str" cm="1">
        <f t="array" ref="AZ2668">IFERROR(IF(R2668&lt;&gt;"",R2668,IF(OR($S2668="",$T2668=""),"",IF($T2668&lt;&gt;"",_xlfn._xlws.FILTER(R:R,($BU:$BU=$BU2668)*($I:$I=$I2668)*($T:$T=$T2668)*($S:$S=_xlfn.MINIFS($S:$S,$T:$T,"="&amp;$T2668)),""))))&amp;"",IF(R2668="","",""))&amp;""</f>
        <v/>
      </c>
      <c r="BA2668" s="6">
        <f t="shared" si="3823"/>
        <v>228</v>
      </c>
      <c r="BB2668">
        <f t="shared" ref="BB2668:BD2668" si="3874">BB2667</f>
        <v>18987</v>
      </c>
      <c r="BC2668" t="str">
        <f t="shared" si="3874"/>
        <v>Velodrome</v>
      </c>
      <c r="BD2668" t="str">
        <f t="shared" si="3874"/>
        <v>Outlaws</v>
      </c>
      <c r="BE2668" t="s">
        <v>231</v>
      </c>
      <c r="BF2668" t="s">
        <v>233</v>
      </c>
      <c r="BI2668" cm="1">
        <f t="array" aca="1" ref="BI2668" ca="1">IFERROR(_xlfn._xlws.FILTER(shifts!A:A,(shifts!B:B=events!AD2668)*(shifts!AG:AG&gt;=events!BK2668)*(shifts!AH:AH&lt;=events!BL2668)),BI2667)</f>
        <v>91</v>
      </c>
      <c r="BJ2668" s="15">
        <f t="shared" si="3825"/>
        <v>0</v>
      </c>
      <c r="BK2668">
        <f t="shared" si="3826"/>
        <v>484</v>
      </c>
      <c r="BL2668">
        <f t="shared" si="3827"/>
        <v>484</v>
      </c>
      <c r="BM2668" s="15">
        <f>SUMIFS(BJ$2:BJ2668,K$2:K2668,"=Intermission")+SUMIFS(BJ$2:BJ2668,K$2:K2668,"=Timeout")</f>
        <v>143</v>
      </c>
      <c r="BN2668">
        <f t="shared" si="3828"/>
        <v>2303</v>
      </c>
      <c r="BO2668" s="19">
        <f t="shared" si="3829"/>
        <v>2899</v>
      </c>
      <c r="BP2668">
        <f t="shared" si="3830"/>
        <v>2894</v>
      </c>
      <c r="BQ2668" s="17">
        <f t="shared" si="3831"/>
        <v>2899</v>
      </c>
      <c r="BR2668" t="str">
        <f t="shared" si="3832"/>
        <v>event_team_player_1</v>
      </c>
      <c r="BS2668">
        <f>COUNTIFS(S$3:S2668,"="&amp;S2668,AI$3:AI2668,"="&amp;AI2668)</f>
        <v>1</v>
      </c>
      <c r="BT2668" t="str">
        <f>IFERROR(VLOOKUP(BB2668&amp;BU2668&amp;X2668,game_rosters!U:W,3,FALSE),"")</f>
        <v>P100016</v>
      </c>
      <c r="BU2668" t="str">
        <f t="shared" si="3833"/>
        <v>Velodrome</v>
      </c>
    </row>
    <row r="2669" spans="1:73" x14ac:dyDescent="0.2">
      <c r="A2669">
        <f t="shared" si="3808"/>
        <v>1</v>
      </c>
      <c r="I2669" s="44">
        <v>68</v>
      </c>
      <c r="K2669" t="s">
        <v>13</v>
      </c>
      <c r="L2669" t="s">
        <v>587</v>
      </c>
      <c r="N2669" t="s">
        <v>595</v>
      </c>
      <c r="O2669" t="s">
        <v>611</v>
      </c>
      <c r="Q2669" t="s">
        <v>595</v>
      </c>
      <c r="S2669">
        <v>1382</v>
      </c>
      <c r="W2669" t="s">
        <v>731</v>
      </c>
      <c r="X2669">
        <v>68</v>
      </c>
      <c r="Z2669">
        <v>1</v>
      </c>
      <c r="AA2669">
        <f t="shared" si="3857"/>
        <v>2382</v>
      </c>
      <c r="AB2669" t="str">
        <f t="shared" si="3858"/>
        <v/>
      </c>
      <c r="AC2669">
        <f t="shared" si="3804"/>
        <v>2382</v>
      </c>
      <c r="AD2669" s="6">
        <v>3</v>
      </c>
      <c r="AE2669" t="s">
        <v>936</v>
      </c>
      <c r="AF2669" t="s">
        <v>916</v>
      </c>
      <c r="AG2669" t="s">
        <v>756</v>
      </c>
      <c r="AH2669" t="s">
        <v>756</v>
      </c>
      <c r="AI2669" t="str">
        <f t="shared" si="3809"/>
        <v>e</v>
      </c>
      <c r="AJ2669" t="str">
        <f t="shared" si="3810"/>
        <v/>
      </c>
      <c r="AK2669" t="str">
        <f t="shared" si="3811"/>
        <v/>
      </c>
      <c r="AL2669" t="str">
        <f t="shared" si="3812"/>
        <v/>
      </c>
      <c r="AM2669" t="str">
        <f t="shared" si="3813"/>
        <v/>
      </c>
      <c r="AN2669" t="str">
        <f t="shared" si="3814"/>
        <v>Away</v>
      </c>
      <c r="AO2669" t="str">
        <f t="shared" si="3815"/>
        <v>a</v>
      </c>
      <c r="AP2669" t="str">
        <f t="shared" si="3816"/>
        <v/>
      </c>
      <c r="AQ2669" t="str">
        <f t="shared" si="3817"/>
        <v/>
      </c>
      <c r="AR2669" t="str">
        <f t="shared" si="3818"/>
        <v>Away</v>
      </c>
      <c r="AS2669" t="str">
        <f t="shared" si="3819"/>
        <v>a</v>
      </c>
      <c r="AT2669" t="str">
        <f t="shared" si="3820"/>
        <v>Offensive</v>
      </c>
      <c r="AU2669" t="str">
        <f t="shared" si="3821"/>
        <v/>
      </c>
      <c r="AV2669" t="str">
        <f t="shared" si="3822"/>
        <v/>
      </c>
      <c r="AW2669" t="str" cm="1">
        <f t="array" ref="AW2669">IFERROR(IF(O2669&lt;&gt;"",O2669,IF(OR($S2669="",$T2669=""),"",IF(O2669&lt;&gt;"",O2669,IF($T2669&lt;&gt;"",_xlfn._xlws.FILTER(O:O,($BU:$BU=$BU2669)*($I:$I=$I2669)*($T:$T=$T2669)*($S:$S=_xlfn.MINIFS($S:$S,$T:$T,"="&amp;$T2669)),"")))))&amp;"",IF(O2669="","",""))&amp;""</f>
        <v>OffensivePlay_Zone-PuckRecoveryShot</v>
      </c>
      <c r="AX2669" t="str" cm="1">
        <f t="array" ref="AX2669">IFERROR(IF(P2669&lt;&gt;"",P2669,IF(OR($S2669="",$T2669=""),"",IF($T2669&lt;&gt;"",_xlfn._xlws.FILTER(P:P,($BU:$BU=$BU2669)*($I:$I=$I2669)*($T:$T=$T2669)*($S:$S=_xlfn.MINIFS($S:$S,$T:$T,"="&amp;$T2669)),""))))&amp;"",IF(P2669="","",""))&amp;""</f>
        <v/>
      </c>
      <c r="AY2669" t="str" cm="1">
        <f t="array" ref="AY2669">IFERROR(IF(Q2669&lt;&gt;"",Q2669,IF(OR($S2669="",$T2669=""),"",IF($T2669&lt;&gt;"",_xlfn._xlws.FILTER(Q:Q,($BU:$BU=$BU2669)*($I:$I=$I2669)*($T:$T=$T2669)*($S:$S=_xlfn.MINIFS($S:$S,$T:$T,"="&amp;$T2669)),""))))&amp;"",IF(Q2669="","",""))&amp;""</f>
        <v>s</v>
      </c>
      <c r="AZ2669" t="str" cm="1">
        <f t="array" ref="AZ2669">IFERROR(IF(R2669&lt;&gt;"",R2669,IF(OR($S2669="",$T2669=""),"",IF($T2669&lt;&gt;"",_xlfn._xlws.FILTER(R:R,($BU:$BU=$BU2669)*($I:$I=$I2669)*($T:$T=$T2669)*($S:$S=_xlfn.MINIFS($S:$S,$T:$T,"="&amp;$T2669)),""))))&amp;"",IF(R2669="","",""))&amp;""</f>
        <v/>
      </c>
      <c r="BA2669" s="6">
        <f t="shared" si="3823"/>
        <v>228</v>
      </c>
      <c r="BB2669">
        <f t="shared" ref="BB2669:BD2669" si="3875">BB2668</f>
        <v>18987</v>
      </c>
      <c r="BC2669" t="str">
        <f t="shared" si="3875"/>
        <v>Velodrome</v>
      </c>
      <c r="BD2669" t="str">
        <f t="shared" si="3875"/>
        <v>Outlaws</v>
      </c>
      <c r="BE2669" t="s">
        <v>13</v>
      </c>
      <c r="BF2669" t="s">
        <v>587</v>
      </c>
      <c r="BI2669" cm="1">
        <f t="array" aca="1" ref="BI2669" ca="1">IFERROR(_xlfn._xlws.FILTER(shifts!A:A,(shifts!B:B=events!AD2669)*(shifts!AG:AG&gt;=events!BK2669)*(shifts!AH:AH&lt;=events!BL2669)),BI2668)</f>
        <v>91</v>
      </c>
      <c r="BJ2669" s="15">
        <f t="shared" si="3825"/>
        <v>0</v>
      </c>
      <c r="BK2669">
        <f t="shared" si="3826"/>
        <v>482</v>
      </c>
      <c r="BL2669">
        <f t="shared" si="3827"/>
        <v>482</v>
      </c>
      <c r="BM2669" s="15">
        <f>SUMIFS(BJ$2:BJ2669,K$2:K2669,"=Intermission")+SUMIFS(BJ$2:BJ2669,K$2:K2669,"=Timeout")</f>
        <v>143</v>
      </c>
      <c r="BN2669">
        <f t="shared" si="3828"/>
        <v>2303</v>
      </c>
      <c r="BO2669" s="19">
        <f t="shared" si="3829"/>
        <v>2901</v>
      </c>
      <c r="BP2669">
        <f t="shared" si="3830"/>
        <v>2896</v>
      </c>
      <c r="BQ2669" s="17">
        <f t="shared" si="3831"/>
        <v>2901</v>
      </c>
      <c r="BR2669" t="str">
        <f t="shared" si="3832"/>
        <v>event_team_player_1</v>
      </c>
      <c r="BS2669">
        <f>COUNTIFS(S$3:S2669,"="&amp;S2669,AI$3:AI2669,"="&amp;AI2669)</f>
        <v>1</v>
      </c>
      <c r="BT2669" t="str">
        <f>IFERROR(VLOOKUP(BB2669&amp;BU2669&amp;X2669,game_rosters!U:W,3,FALSE),"")</f>
        <v>P100128</v>
      </c>
      <c r="BU2669" t="str">
        <f t="shared" si="3833"/>
        <v>Outlaws</v>
      </c>
    </row>
    <row r="2670" spans="1:73" x14ac:dyDescent="0.2">
      <c r="A2670">
        <f t="shared" si="3808"/>
        <v>1</v>
      </c>
      <c r="I2670" s="44">
        <v>68</v>
      </c>
      <c r="K2670" t="s">
        <v>7</v>
      </c>
      <c r="L2670" t="s">
        <v>172</v>
      </c>
      <c r="M2670" t="s">
        <v>66</v>
      </c>
      <c r="N2670" t="s">
        <v>595</v>
      </c>
      <c r="O2670" t="s">
        <v>654</v>
      </c>
      <c r="Q2670" t="s">
        <v>595</v>
      </c>
      <c r="S2670">
        <v>1383</v>
      </c>
      <c r="W2670" t="s">
        <v>731</v>
      </c>
      <c r="X2670">
        <v>68</v>
      </c>
      <c r="Z2670">
        <v>1</v>
      </c>
      <c r="AA2670">
        <f t="shared" si="3857"/>
        <v>2383</v>
      </c>
      <c r="AB2670" t="str">
        <f t="shared" si="3858"/>
        <v/>
      </c>
      <c r="AC2670">
        <f t="shared" si="3804"/>
        <v>2383</v>
      </c>
      <c r="AD2670" s="6">
        <v>3</v>
      </c>
      <c r="AE2670" t="s">
        <v>936</v>
      </c>
      <c r="AF2670" t="s">
        <v>748</v>
      </c>
      <c r="AG2670" t="s">
        <v>756</v>
      </c>
      <c r="AH2670" t="s">
        <v>756</v>
      </c>
      <c r="AI2670" t="str">
        <f t="shared" si="3809"/>
        <v>e</v>
      </c>
      <c r="AJ2670" t="str">
        <f t="shared" si="3810"/>
        <v/>
      </c>
      <c r="AK2670" t="str">
        <f t="shared" si="3811"/>
        <v/>
      </c>
      <c r="AL2670" t="str">
        <f t="shared" si="3812"/>
        <v/>
      </c>
      <c r="AM2670" t="str">
        <f t="shared" si="3813"/>
        <v/>
      </c>
      <c r="AN2670" t="str">
        <f t="shared" si="3814"/>
        <v>Away</v>
      </c>
      <c r="AO2670" t="str">
        <f t="shared" si="3815"/>
        <v>a</v>
      </c>
      <c r="AP2670" t="str">
        <f t="shared" si="3816"/>
        <v/>
      </c>
      <c r="AQ2670" t="str">
        <f t="shared" si="3817"/>
        <v/>
      </c>
      <c r="AR2670" t="str">
        <f t="shared" si="3818"/>
        <v>Away</v>
      </c>
      <c r="AS2670" t="str">
        <f t="shared" si="3819"/>
        <v>a</v>
      </c>
      <c r="AT2670" t="str">
        <f t="shared" si="3820"/>
        <v>Offensive</v>
      </c>
      <c r="AU2670" t="str">
        <f t="shared" si="3821"/>
        <v/>
      </c>
      <c r="AV2670" t="str">
        <f t="shared" si="3822"/>
        <v/>
      </c>
      <c r="AW2670" t="str" cm="1">
        <f t="array" ref="AW2670">IFERROR(IF(O2670&lt;&gt;"",O2670,IF(OR($S2670="",$T2670=""),"",IF(O2670&lt;&gt;"",O2670,IF($T2670&lt;&gt;"",_xlfn._xlws.FILTER(O:O,($BU:$BU=$BU2670)*($I:$I=$I2670)*($T:$T=$T2670)*($S:$S=_xlfn.MINIFS($S:$S,$T:$T,"="&amp;$T2670)),"")))))&amp;"",IF(O2670="","",""))&amp;""</f>
        <v>OffensivePlay_Pass-SecondTouch</v>
      </c>
      <c r="AX2670" t="str" cm="1">
        <f t="array" ref="AX2670">IFERROR(IF(P2670&lt;&gt;"",P2670,IF(OR($S2670="",$T2670=""),"",IF($T2670&lt;&gt;"",_xlfn._xlws.FILTER(P:P,($BU:$BU=$BU2670)*($I:$I=$I2670)*($T:$T=$T2670)*($S:$S=_xlfn.MINIFS($S:$S,$T:$T,"="&amp;$T2670)),""))))&amp;"",IF(P2670="","",""))&amp;""</f>
        <v/>
      </c>
      <c r="AY2670" t="str" cm="1">
        <f t="array" ref="AY2670">IFERROR(IF(Q2670&lt;&gt;"",Q2670,IF(OR($S2670="",$T2670=""),"",IF($T2670&lt;&gt;"",_xlfn._xlws.FILTER(Q:Q,($BU:$BU=$BU2670)*($I:$I=$I2670)*($T:$T=$T2670)*($S:$S=_xlfn.MINIFS($S:$S,$T:$T,"="&amp;$T2670)),""))))&amp;"",IF(Q2670="","",""))&amp;""</f>
        <v>s</v>
      </c>
      <c r="AZ2670" t="str" cm="1">
        <f t="array" ref="AZ2670">IFERROR(IF(R2670&lt;&gt;"",R2670,IF(OR($S2670="",$T2670=""),"",IF($T2670&lt;&gt;"",_xlfn._xlws.FILTER(R:R,($BU:$BU=$BU2670)*($I:$I=$I2670)*($T:$T=$T2670)*($S:$S=_xlfn.MINIFS($S:$S,$T:$T,"="&amp;$T2670)),""))))&amp;"",IF(R2670="","",""))&amp;""</f>
        <v/>
      </c>
      <c r="BA2670" s="6">
        <f t="shared" si="3823"/>
        <v>228</v>
      </c>
      <c r="BB2670">
        <f t="shared" ref="BB2670:BD2670" si="3876">BB2669</f>
        <v>18987</v>
      </c>
      <c r="BC2670" t="str">
        <f t="shared" si="3876"/>
        <v>Velodrome</v>
      </c>
      <c r="BD2670" t="str">
        <f t="shared" si="3876"/>
        <v>Outlaws</v>
      </c>
      <c r="BE2670" t="s">
        <v>7</v>
      </c>
      <c r="BF2670" t="s">
        <v>172</v>
      </c>
      <c r="BI2670" cm="1">
        <f t="array" aca="1" ref="BI2670" ca="1">IFERROR(_xlfn._xlws.FILTER(shifts!A:A,(shifts!B:B=events!AD2670)*(shifts!AG:AG&gt;=events!BK2670)*(shifts!AH:AH&lt;=events!BL2670)),BI2669)</f>
        <v>91</v>
      </c>
      <c r="BJ2670" s="15">
        <f t="shared" si="3825"/>
        <v>0</v>
      </c>
      <c r="BK2670">
        <f t="shared" si="3826"/>
        <v>481</v>
      </c>
      <c r="BL2670">
        <f t="shared" si="3827"/>
        <v>481</v>
      </c>
      <c r="BM2670" s="15">
        <f>SUMIFS(BJ$2:BJ2670,K$2:K2670,"=Intermission")+SUMIFS(BJ$2:BJ2670,K$2:K2670,"=Timeout")</f>
        <v>143</v>
      </c>
      <c r="BN2670">
        <f t="shared" si="3828"/>
        <v>2303</v>
      </c>
      <c r="BO2670" s="19">
        <f t="shared" si="3829"/>
        <v>2902</v>
      </c>
      <c r="BP2670">
        <f t="shared" si="3830"/>
        <v>2897</v>
      </c>
      <c r="BQ2670" s="17">
        <f t="shared" si="3831"/>
        <v>2902</v>
      </c>
      <c r="BR2670" t="str">
        <f t="shared" si="3832"/>
        <v>event_team_player_1</v>
      </c>
      <c r="BS2670">
        <f>COUNTIFS(S$3:S2670,"="&amp;S2670,AI$3:AI2670,"="&amp;AI2670)</f>
        <v>1</v>
      </c>
      <c r="BT2670" t="str">
        <f>IFERROR(VLOOKUP(BB2670&amp;BU2670&amp;X2670,game_rosters!U:W,3,FALSE),"")</f>
        <v>P100128</v>
      </c>
      <c r="BU2670" t="str">
        <f t="shared" si="3833"/>
        <v>Outlaws</v>
      </c>
    </row>
    <row r="2671" spans="1:73" x14ac:dyDescent="0.2">
      <c r="A2671" t="str">
        <f t="shared" si="3808"/>
        <v/>
      </c>
      <c r="I2671" s="44">
        <v>77</v>
      </c>
      <c r="S2671">
        <v>1383</v>
      </c>
      <c r="X2671">
        <v>77</v>
      </c>
      <c r="Z2671">
        <v>1</v>
      </c>
      <c r="AA2671">
        <f t="shared" si="3857"/>
        <v>2383</v>
      </c>
      <c r="AB2671" t="str">
        <f t="shared" si="3858"/>
        <v/>
      </c>
      <c r="AC2671">
        <f t="shared" si="3804"/>
        <v>2383</v>
      </c>
      <c r="AD2671" s="6">
        <v>3</v>
      </c>
      <c r="AE2671" t="s">
        <v>936</v>
      </c>
      <c r="AF2671" t="s">
        <v>748</v>
      </c>
      <c r="AG2671" t="s">
        <v>756</v>
      </c>
      <c r="AH2671" t="s">
        <v>756</v>
      </c>
      <c r="AI2671" t="str">
        <f t="shared" si="3809"/>
        <v>e</v>
      </c>
      <c r="AJ2671" t="str">
        <f t="shared" si="3810"/>
        <v/>
      </c>
      <c r="AK2671" t="str">
        <f t="shared" si="3811"/>
        <v/>
      </c>
      <c r="AL2671" t="str">
        <f t="shared" si="3812"/>
        <v/>
      </c>
      <c r="AM2671" t="str">
        <f t="shared" si="3813"/>
        <v/>
      </c>
      <c r="AN2671" t="str">
        <f t="shared" si="3814"/>
        <v>Away</v>
      </c>
      <c r="AO2671" t="str">
        <f t="shared" si="3815"/>
        <v>a</v>
      </c>
      <c r="AP2671" t="str">
        <f t="shared" si="3816"/>
        <v/>
      </c>
      <c r="AQ2671" t="str">
        <f t="shared" si="3817"/>
        <v/>
      </c>
      <c r="AR2671" t="str">
        <f t="shared" si="3818"/>
        <v>Away</v>
      </c>
      <c r="AS2671" t="str">
        <f t="shared" si="3819"/>
        <v>a</v>
      </c>
      <c r="AT2671" t="str">
        <f t="shared" si="3820"/>
        <v>Offensive</v>
      </c>
      <c r="AU2671" t="str">
        <f t="shared" si="3821"/>
        <v/>
      </c>
      <c r="AV2671" t="str">
        <f t="shared" si="3822"/>
        <v/>
      </c>
      <c r="AW2671" t="str" cm="1">
        <f t="array" ref="AW2671">IFERROR(IF(O2671&lt;&gt;"",O2671,IF(OR($S2671="",$T2671=""),"",IF(O2671&lt;&gt;"",O2671,IF($T2671&lt;&gt;"",_xlfn._xlws.FILTER(O:O,($BU:$BU=$BU2671)*($I:$I=$I2671)*($T:$T=$T2671)*($S:$S=_xlfn.MINIFS($S:$S,$T:$T,"="&amp;$T2671)),"")))))&amp;"",IF(O2671="","",""))&amp;""</f>
        <v/>
      </c>
      <c r="AX2671" t="str" cm="1">
        <f t="array" ref="AX2671">IFERROR(IF(P2671&lt;&gt;"",P2671,IF(OR($S2671="",$T2671=""),"",IF($T2671&lt;&gt;"",_xlfn._xlws.FILTER(P:P,($BU:$BU=$BU2671)*($I:$I=$I2671)*($T:$T=$T2671)*($S:$S=_xlfn.MINIFS($S:$S,$T:$T,"="&amp;$T2671)),""))))&amp;"",IF(P2671="","",""))&amp;""</f>
        <v/>
      </c>
      <c r="AY2671" t="str" cm="1">
        <f t="array" ref="AY2671">IFERROR(IF(Q2671&lt;&gt;"",Q2671,IF(OR($S2671="",$T2671=""),"",IF($T2671&lt;&gt;"",_xlfn._xlws.FILTER(Q:Q,($BU:$BU=$BU2671)*($I:$I=$I2671)*($T:$T=$T2671)*($S:$S=_xlfn.MINIFS($S:$S,$T:$T,"="&amp;$T2671)),""))))&amp;"",IF(Q2671="","",""))&amp;""</f>
        <v/>
      </c>
      <c r="AZ2671" t="str" cm="1">
        <f t="array" ref="AZ2671">IFERROR(IF(R2671&lt;&gt;"",R2671,IF(OR($S2671="",$T2671=""),"",IF($T2671&lt;&gt;"",_xlfn._xlws.FILTER(R:R,($BU:$BU=$BU2671)*($I:$I=$I2671)*($T:$T=$T2671)*($S:$S=_xlfn.MINIFS($S:$S,$T:$T,"="&amp;$T2671)),""))))&amp;"",IF(R2671="","",""))&amp;""</f>
        <v/>
      </c>
      <c r="BA2671" s="6">
        <f t="shared" si="3823"/>
        <v>228</v>
      </c>
      <c r="BB2671">
        <f t="shared" ref="BB2671:BD2671" si="3877">BB2670</f>
        <v>18987</v>
      </c>
      <c r="BC2671" t="str">
        <f t="shared" si="3877"/>
        <v>Velodrome</v>
      </c>
      <c r="BD2671" t="str">
        <f t="shared" si="3877"/>
        <v>Outlaws</v>
      </c>
      <c r="BE2671" t="s">
        <v>7</v>
      </c>
      <c r="BF2671" t="s">
        <v>172</v>
      </c>
      <c r="BI2671" cm="1">
        <f t="array" aca="1" ref="BI2671" ca="1">IFERROR(_xlfn._xlws.FILTER(shifts!A:A,(shifts!B:B=events!AD2671)*(shifts!AG:AG&gt;=events!BK2671)*(shifts!AH:AH&lt;=events!BL2671)),BI2670)</f>
        <v>91</v>
      </c>
      <c r="BJ2671" s="15">
        <f t="shared" si="3825"/>
        <v>0</v>
      </c>
      <c r="BK2671">
        <f t="shared" si="3826"/>
        <v>481</v>
      </c>
      <c r="BL2671">
        <f t="shared" si="3827"/>
        <v>481</v>
      </c>
      <c r="BM2671" s="15">
        <f>SUMIFS(BJ$2:BJ2671,K$2:K2671,"=Intermission")+SUMIFS(BJ$2:BJ2671,K$2:K2671,"=Timeout")</f>
        <v>143</v>
      </c>
      <c r="BN2671">
        <f t="shared" si="3828"/>
        <v>2303</v>
      </c>
      <c r="BO2671" s="19">
        <f t="shared" si="3829"/>
        <v>2902</v>
      </c>
      <c r="BP2671">
        <f t="shared" si="3830"/>
        <v>2897</v>
      </c>
      <c r="BQ2671" s="17">
        <f t="shared" si="3831"/>
        <v>2902</v>
      </c>
      <c r="BR2671" t="str">
        <f t="shared" si="3832"/>
        <v>event_team_player_2</v>
      </c>
      <c r="BS2671">
        <f>COUNTIFS(S$3:S2671,"="&amp;S2671,AI$3:AI2671,"="&amp;AI2671)</f>
        <v>2</v>
      </c>
      <c r="BT2671" t="str">
        <f>IFERROR(VLOOKUP(BB2671&amp;BU2671&amp;X2671,game_rosters!U:W,3,FALSE),"")</f>
        <v>P100185</v>
      </c>
      <c r="BU2671" t="str">
        <f t="shared" si="3833"/>
        <v>Outlaws</v>
      </c>
    </row>
    <row r="2672" spans="1:73" x14ac:dyDescent="0.2">
      <c r="A2672">
        <f t="shared" si="3808"/>
        <v>1</v>
      </c>
      <c r="I2672" s="44">
        <v>77</v>
      </c>
      <c r="K2672" t="s">
        <v>7</v>
      </c>
      <c r="L2672" t="s">
        <v>182</v>
      </c>
      <c r="M2672" t="s">
        <v>445</v>
      </c>
      <c r="N2672" t="s">
        <v>594</v>
      </c>
      <c r="O2672" t="s">
        <v>654</v>
      </c>
      <c r="Q2672" t="s">
        <v>594</v>
      </c>
      <c r="S2672">
        <v>1384</v>
      </c>
      <c r="T2672">
        <v>212</v>
      </c>
      <c r="W2672" t="s">
        <v>731</v>
      </c>
      <c r="X2672">
        <v>77</v>
      </c>
      <c r="Z2672">
        <v>1</v>
      </c>
      <c r="AA2672">
        <f t="shared" si="3857"/>
        <v>2384</v>
      </c>
      <c r="AB2672">
        <f t="shared" si="3858"/>
        <v>9212</v>
      </c>
      <c r="AC2672">
        <f t="shared" si="3804"/>
        <v>9212</v>
      </c>
      <c r="AD2672" s="6">
        <v>3</v>
      </c>
      <c r="AE2672" t="s">
        <v>936</v>
      </c>
      <c r="AF2672" t="s">
        <v>413</v>
      </c>
      <c r="AG2672" t="s">
        <v>756</v>
      </c>
      <c r="AH2672" t="s">
        <v>756</v>
      </c>
      <c r="AI2672" t="str">
        <f t="shared" si="3809"/>
        <v>e</v>
      </c>
      <c r="AJ2672" t="str">
        <f t="shared" si="3810"/>
        <v/>
      </c>
      <c r="AK2672" t="str">
        <f t="shared" si="3811"/>
        <v/>
      </c>
      <c r="AL2672" t="str">
        <f t="shared" si="3812"/>
        <v/>
      </c>
      <c r="AM2672" t="str">
        <f t="shared" si="3813"/>
        <v/>
      </c>
      <c r="AN2672" t="str">
        <f t="shared" si="3814"/>
        <v>Away</v>
      </c>
      <c r="AO2672" t="str">
        <f t="shared" si="3815"/>
        <v>a</v>
      </c>
      <c r="AP2672" t="str">
        <f t="shared" si="3816"/>
        <v/>
      </c>
      <c r="AQ2672" t="str">
        <f t="shared" si="3817"/>
        <v/>
      </c>
      <c r="AR2672" t="str">
        <f t="shared" si="3818"/>
        <v>Away</v>
      </c>
      <c r="AS2672" t="str">
        <f t="shared" si="3819"/>
        <v>a</v>
      </c>
      <c r="AT2672" t="str">
        <f t="shared" si="3820"/>
        <v>Offensive</v>
      </c>
      <c r="AU2672" t="str">
        <f t="shared" si="3821"/>
        <v/>
      </c>
      <c r="AV2672" t="str">
        <f t="shared" si="3822"/>
        <v/>
      </c>
      <c r="AW2672" t="str" cm="1">
        <f t="array" ref="AW2672">IFERROR(IF(O2672&lt;&gt;"",O2672,IF(OR($S2672="",$T2672=""),"",IF(O2672&lt;&gt;"",O2672,IF($T2672&lt;&gt;"",_xlfn._xlws.FILTER(O:O,($BU:$BU=$BU2672)*($I:$I=$I2672)*($T:$T=$T2672)*($S:$S=_xlfn.MINIFS($S:$S,$T:$T,"="&amp;$T2672)),"")))))&amp;"",IF(O2672="","",""))&amp;""</f>
        <v>OffensivePlay_Pass-SecondTouch</v>
      </c>
      <c r="AX2672" t="str" cm="1">
        <f t="array" ref="AX2672">IFERROR(IF(P2672&lt;&gt;"",P2672,IF(OR($S2672="",$T2672=""),"",IF($T2672&lt;&gt;"",_xlfn._xlws.FILTER(P:P,($BU:$BU=$BU2672)*($I:$I=$I2672)*($T:$T=$T2672)*($S:$S=_xlfn.MINIFS($S:$S,$T:$T,"="&amp;$T2672)),""))))&amp;"",IF(P2672="","",""))&amp;""</f>
        <v/>
      </c>
      <c r="AY2672" t="str" cm="1">
        <f t="array" ref="AY2672">IFERROR(IF(Q2672&lt;&gt;"",Q2672,IF(OR($S2672="",$T2672=""),"",IF($T2672&lt;&gt;"",_xlfn._xlws.FILTER(Q:Q,($BU:$BU=$BU2672)*($I:$I=$I2672)*($T:$T=$T2672)*($S:$S=_xlfn.MINIFS($S:$S,$T:$T,"="&amp;$T2672)),""))))&amp;"",IF(Q2672="","",""))&amp;""</f>
        <v>u</v>
      </c>
      <c r="AZ2672" t="str" cm="1">
        <f t="array" ref="AZ2672">IFERROR(IF(R2672&lt;&gt;"",R2672,IF(OR($S2672="",$T2672=""),"",IF($T2672&lt;&gt;"",_xlfn._xlws.FILTER(R:R,($BU:$BU=$BU2672)*($I:$I=$I2672)*($T:$T=$T2672)*($S:$S=_xlfn.MINIFS($S:$S,$T:$T,"="&amp;$T2672)),""))))&amp;"",IF(R2672="","",""))&amp;""</f>
        <v/>
      </c>
      <c r="BA2672" s="6">
        <f t="shared" si="3823"/>
        <v>228</v>
      </c>
      <c r="BB2672">
        <f t="shared" ref="BB2672:BD2672" si="3878">BB2671</f>
        <v>18987</v>
      </c>
      <c r="BC2672" t="str">
        <f t="shared" si="3878"/>
        <v>Velodrome</v>
      </c>
      <c r="BD2672" t="str">
        <f t="shared" si="3878"/>
        <v>Outlaws</v>
      </c>
      <c r="BE2672" t="s">
        <v>7</v>
      </c>
      <c r="BF2672" t="s">
        <v>182</v>
      </c>
      <c r="BI2672" cm="1">
        <f t="array" aca="1" ref="BI2672" ca="1">IFERROR(_xlfn._xlws.FILTER(shifts!A:A,(shifts!B:B=events!AD2672)*(shifts!AG:AG&gt;=events!BK2672)*(shifts!AH:AH&lt;=events!BL2672)),BI2671)</f>
        <v>91</v>
      </c>
      <c r="BJ2672" s="15">
        <f t="shared" si="3825"/>
        <v>0</v>
      </c>
      <c r="BK2672">
        <f t="shared" si="3826"/>
        <v>480</v>
      </c>
      <c r="BL2672">
        <f t="shared" si="3827"/>
        <v>480</v>
      </c>
      <c r="BM2672" s="15">
        <f>SUMIFS(BJ$2:BJ2672,K$2:K2672,"=Intermission")+SUMIFS(BJ$2:BJ2672,K$2:K2672,"=Timeout")</f>
        <v>143</v>
      </c>
      <c r="BN2672">
        <f t="shared" si="3828"/>
        <v>2303</v>
      </c>
      <c r="BO2672" s="19">
        <f t="shared" si="3829"/>
        <v>2903</v>
      </c>
      <c r="BP2672">
        <f t="shared" si="3830"/>
        <v>2898</v>
      </c>
      <c r="BQ2672" s="17">
        <f t="shared" si="3831"/>
        <v>2903</v>
      </c>
      <c r="BR2672" t="str">
        <f t="shared" si="3832"/>
        <v>event_team_player_1</v>
      </c>
      <c r="BS2672">
        <f>COUNTIFS(S$3:S2672,"="&amp;S2672,AI$3:AI2672,"="&amp;AI2672)</f>
        <v>1</v>
      </c>
      <c r="BT2672" t="str">
        <f>IFERROR(VLOOKUP(BB2672&amp;BU2672&amp;X2672,game_rosters!U:W,3,FALSE),"")</f>
        <v>P100185</v>
      </c>
      <c r="BU2672" t="str">
        <f t="shared" si="3833"/>
        <v>Outlaws</v>
      </c>
    </row>
    <row r="2673" spans="1:73" x14ac:dyDescent="0.2">
      <c r="A2673" t="str">
        <f t="shared" si="3808"/>
        <v/>
      </c>
      <c r="I2673" s="44">
        <v>13</v>
      </c>
      <c r="O2673" t="s">
        <v>619</v>
      </c>
      <c r="S2673">
        <v>1384</v>
      </c>
      <c r="T2673">
        <v>212</v>
      </c>
      <c r="X2673">
        <v>13</v>
      </c>
      <c r="Z2673">
        <v>1</v>
      </c>
      <c r="AA2673">
        <f t="shared" si="3857"/>
        <v>2384</v>
      </c>
      <c r="AB2673">
        <f t="shared" si="3858"/>
        <v>9212</v>
      </c>
      <c r="AC2673">
        <f t="shared" si="3804"/>
        <v>9212</v>
      </c>
      <c r="AD2673" s="6">
        <v>3</v>
      </c>
      <c r="AE2673" t="s">
        <v>936</v>
      </c>
      <c r="AF2673" t="s">
        <v>413</v>
      </c>
      <c r="AG2673" t="s">
        <v>756</v>
      </c>
      <c r="AH2673" t="s">
        <v>756</v>
      </c>
      <c r="AI2673" t="str">
        <f t="shared" si="3809"/>
        <v>e</v>
      </c>
      <c r="AJ2673" t="str">
        <f t="shared" si="3810"/>
        <v/>
      </c>
      <c r="AK2673" t="str">
        <f t="shared" si="3811"/>
        <v/>
      </c>
      <c r="AL2673" t="str">
        <f t="shared" si="3812"/>
        <v/>
      </c>
      <c r="AM2673" t="str">
        <f t="shared" si="3813"/>
        <v/>
      </c>
      <c r="AN2673" t="str">
        <f t="shared" si="3814"/>
        <v>Away</v>
      </c>
      <c r="AO2673" t="str">
        <f t="shared" si="3815"/>
        <v>a</v>
      </c>
      <c r="AP2673" t="str">
        <f t="shared" si="3816"/>
        <v/>
      </c>
      <c r="AQ2673" t="str">
        <f t="shared" si="3817"/>
        <v/>
      </c>
      <c r="AR2673" t="str">
        <f t="shared" si="3818"/>
        <v>Away</v>
      </c>
      <c r="AS2673" t="str">
        <f t="shared" si="3819"/>
        <v>a</v>
      </c>
      <c r="AT2673" t="str">
        <f t="shared" si="3820"/>
        <v>Offensive</v>
      </c>
      <c r="AU2673" t="str">
        <f t="shared" si="3821"/>
        <v/>
      </c>
      <c r="AV2673" t="str">
        <f t="shared" si="3822"/>
        <v/>
      </c>
      <c r="AW2673" t="str" cm="1">
        <f t="array" ref="AW2673">IFERROR(IF(O2673&lt;&gt;"",O2673,IF(OR($S2673="",$T2673=""),"",IF(O2673&lt;&gt;"",O2673,IF($T2673&lt;&gt;"",_xlfn._xlws.FILTER(O:O,($BU:$BU=$BU2673)*($I:$I=$I2673)*($T:$T=$T2673)*($S:$S=_xlfn.MINIFS($S:$S,$T:$T,"="&amp;$T2673)),"")))))&amp;"",IF(O2673="","",""))&amp;""</f>
        <v>OffensivePlay_Pass-ReceiverMissed</v>
      </c>
      <c r="AX2673" t="str" cm="1">
        <f t="array" ref="AX2673">IFERROR(IF(P2673&lt;&gt;"",P2673,IF(OR($S2673="",$T2673=""),"",IF($T2673&lt;&gt;"",_xlfn._xlws.FILTER(P:P,($BU:$BU=$BU2673)*($I:$I=$I2673)*($T:$T=$T2673)*($S:$S=_xlfn.MINIFS($S:$S,$T:$T,"="&amp;$T2673)),""))))&amp;"",IF(P2673="","",""))&amp;""</f>
        <v/>
      </c>
      <c r="AY2673" t="str" cm="1">
        <f t="array" ref="AY2673">IFERROR(IF(Q2673&lt;&gt;"",Q2673,IF(OR($S2673="",$T2673=""),"",IF($T2673&lt;&gt;"",_xlfn._xlws.FILTER(Q:Q,($BU:$BU=$BU2673)*($I:$I=$I2673)*($T:$T=$T2673)*($S:$S=_xlfn.MINIFS($S:$S,$T:$T,"="&amp;$T2673)),""))))&amp;"",IF(Q2673="","",""))&amp;""</f>
        <v/>
      </c>
      <c r="AZ2673" t="str" cm="1">
        <f t="array" ref="AZ2673">IFERROR(IF(R2673&lt;&gt;"",R2673,IF(OR($S2673="",$T2673=""),"",IF($T2673&lt;&gt;"",_xlfn._xlws.FILTER(R:R,($BU:$BU=$BU2673)*($I:$I=$I2673)*($T:$T=$T2673)*($S:$S=_xlfn.MINIFS($S:$S,$T:$T,"="&amp;$T2673)),""))))&amp;"",IF(R2673="","",""))&amp;""</f>
        <v/>
      </c>
      <c r="BA2673" s="6">
        <f t="shared" si="3823"/>
        <v>228</v>
      </c>
      <c r="BB2673">
        <f t="shared" ref="BB2673:BD2673" si="3879">BB2672</f>
        <v>18987</v>
      </c>
      <c r="BC2673" t="str">
        <f t="shared" si="3879"/>
        <v>Velodrome</v>
      </c>
      <c r="BD2673" t="str">
        <f t="shared" si="3879"/>
        <v>Outlaws</v>
      </c>
      <c r="BE2673" t="s">
        <v>7</v>
      </c>
      <c r="BF2673" t="s">
        <v>182</v>
      </c>
      <c r="BI2673" cm="1">
        <f t="array" aca="1" ref="BI2673" ca="1">IFERROR(_xlfn._xlws.FILTER(shifts!A:A,(shifts!B:B=events!AD2673)*(shifts!AG:AG&gt;=events!BK2673)*(shifts!AH:AH&lt;=events!BL2673)),BI2672)</f>
        <v>91</v>
      </c>
      <c r="BJ2673" s="15">
        <f t="shared" si="3825"/>
        <v>0</v>
      </c>
      <c r="BK2673">
        <f t="shared" si="3826"/>
        <v>480</v>
      </c>
      <c r="BL2673">
        <f t="shared" si="3827"/>
        <v>480</v>
      </c>
      <c r="BM2673" s="15">
        <f>SUMIFS(BJ$2:BJ2673,K$2:K2673,"=Intermission")+SUMIFS(BJ$2:BJ2673,K$2:K2673,"=Timeout")</f>
        <v>143</v>
      </c>
      <c r="BN2673">
        <f t="shared" si="3828"/>
        <v>2303</v>
      </c>
      <c r="BO2673" s="19">
        <f t="shared" si="3829"/>
        <v>2903</v>
      </c>
      <c r="BP2673">
        <f t="shared" si="3830"/>
        <v>2898</v>
      </c>
      <c r="BQ2673" s="17">
        <f t="shared" si="3831"/>
        <v>2903</v>
      </c>
      <c r="BR2673" t="str">
        <f t="shared" si="3832"/>
        <v>event_team_player_2</v>
      </c>
      <c r="BS2673">
        <f>COUNTIFS(S$3:S2673,"="&amp;S2673,AI$3:AI2673,"="&amp;AI2673)</f>
        <v>2</v>
      </c>
      <c r="BT2673" t="str">
        <f>IFERROR(VLOOKUP(BB2673&amp;BU2673&amp;X2673,game_rosters!U:W,3,FALSE),"")</f>
        <v>P100031</v>
      </c>
      <c r="BU2673" t="str">
        <f t="shared" si="3833"/>
        <v>Outlaws</v>
      </c>
    </row>
    <row r="2674" spans="1:73" x14ac:dyDescent="0.2">
      <c r="A2674">
        <f t="shared" si="3808"/>
        <v>1</v>
      </c>
      <c r="I2674" s="44">
        <v>25</v>
      </c>
      <c r="K2674" t="s">
        <v>238</v>
      </c>
      <c r="L2674" t="s">
        <v>658</v>
      </c>
      <c r="O2674" t="s">
        <v>610</v>
      </c>
      <c r="Q2674" t="s">
        <v>594</v>
      </c>
      <c r="S2674">
        <v>1385</v>
      </c>
      <c r="T2674">
        <v>212</v>
      </c>
      <c r="W2674" t="s">
        <v>731</v>
      </c>
      <c r="X2674">
        <v>25</v>
      </c>
      <c r="Z2674">
        <v>1</v>
      </c>
      <c r="AA2674">
        <f t="shared" si="3857"/>
        <v>2385</v>
      </c>
      <c r="AB2674">
        <f t="shared" si="3858"/>
        <v>9212</v>
      </c>
      <c r="AC2674">
        <f t="shared" si="3804"/>
        <v>9212</v>
      </c>
      <c r="AD2674" s="6">
        <v>3</v>
      </c>
      <c r="AE2674" t="s">
        <v>937</v>
      </c>
      <c r="AF2674" t="s">
        <v>897</v>
      </c>
      <c r="AG2674" t="s">
        <v>756</v>
      </c>
      <c r="AH2674" t="s">
        <v>756</v>
      </c>
      <c r="AI2674" t="str">
        <f t="shared" si="3809"/>
        <v>e</v>
      </c>
      <c r="AJ2674" t="str">
        <f t="shared" si="3810"/>
        <v/>
      </c>
      <c r="AK2674" t="str">
        <f t="shared" si="3811"/>
        <v/>
      </c>
      <c r="AL2674" t="str">
        <f t="shared" si="3812"/>
        <v/>
      </c>
      <c r="AM2674" t="str">
        <f t="shared" si="3813"/>
        <v/>
      </c>
      <c r="AN2674" t="str">
        <f t="shared" si="3814"/>
        <v>Away</v>
      </c>
      <c r="AO2674" t="str">
        <f t="shared" si="3815"/>
        <v>a</v>
      </c>
      <c r="AP2674" t="str">
        <f t="shared" si="3816"/>
        <v/>
      </c>
      <c r="AQ2674" t="str">
        <f t="shared" si="3817"/>
        <v/>
      </c>
      <c r="AR2674" t="str">
        <f t="shared" si="3818"/>
        <v>Away</v>
      </c>
      <c r="AS2674" t="str">
        <f t="shared" si="3819"/>
        <v>a</v>
      </c>
      <c r="AT2674" t="str">
        <f t="shared" si="3820"/>
        <v>Offensive</v>
      </c>
      <c r="AU2674" t="str">
        <f t="shared" si="3821"/>
        <v/>
      </c>
      <c r="AV2674" t="str">
        <f t="shared" si="3822"/>
        <v/>
      </c>
      <c r="AW2674" t="str" cm="1">
        <f t="array" ref="AW2674">IFERROR(IF(O2674&lt;&gt;"",O2674,IF(OR($S2674="",$T2674=""),"",IF(O2674&lt;&gt;"",O2674,IF($T2674&lt;&gt;"",_xlfn._xlws.FILTER(O:O,($BU:$BU=$BU2674)*($I:$I=$I2674)*($T:$T=$T2674)*($S:$S=_xlfn.MINIFS($S:$S,$T:$T,"="&amp;$T2674)),"")))))&amp;"",IF(O2674="","",""))&amp;""</f>
        <v>Offensive_Zone-AttemptedKeepin</v>
      </c>
      <c r="AX2674" t="str" cm="1">
        <f t="array" ref="AX2674">IFERROR(IF(P2674&lt;&gt;"",P2674,IF(OR($S2674="",$T2674=""),"",IF($T2674&lt;&gt;"",_xlfn._xlws.FILTER(P:P,($BU:$BU=$BU2674)*($I:$I=$I2674)*($T:$T=$T2674)*($S:$S=_xlfn.MINIFS($S:$S,$T:$T,"="&amp;$T2674)),""))))&amp;"",IF(P2674="","",""))&amp;""</f>
        <v/>
      </c>
      <c r="AY2674" t="str" cm="1">
        <f t="array" ref="AY2674">IFERROR(IF(Q2674&lt;&gt;"",Q2674,IF(OR($S2674="",$T2674=""),"",IF($T2674&lt;&gt;"",_xlfn._xlws.FILTER(Q:Q,($BU:$BU=$BU2674)*($I:$I=$I2674)*($T:$T=$T2674)*($S:$S=_xlfn.MINIFS($S:$S,$T:$T,"="&amp;$T2674)),""))))&amp;"",IF(Q2674="","",""))&amp;""</f>
        <v>u</v>
      </c>
      <c r="AZ2674" t="str" cm="1">
        <f t="array" ref="AZ2674">IFERROR(IF(R2674&lt;&gt;"",R2674,IF(OR($S2674="",$T2674=""),"",IF($T2674&lt;&gt;"",_xlfn._xlws.FILTER(R:R,($BU:$BU=$BU2674)*($I:$I=$I2674)*($T:$T=$T2674)*($S:$S=_xlfn.MINIFS($S:$S,$T:$T,"="&amp;$T2674)),""))))&amp;"",IF(R2674="","",""))&amp;""</f>
        <v/>
      </c>
      <c r="BA2674" s="6">
        <f t="shared" si="3823"/>
        <v>228</v>
      </c>
      <c r="BB2674">
        <f t="shared" ref="BB2674:BD2674" si="3880">BB2673</f>
        <v>18987</v>
      </c>
      <c r="BC2674" t="str">
        <f t="shared" si="3880"/>
        <v>Velodrome</v>
      </c>
      <c r="BD2674" t="str">
        <f t="shared" si="3880"/>
        <v>Outlaws</v>
      </c>
      <c r="BE2674" t="s">
        <v>238</v>
      </c>
      <c r="BF2674" t="s">
        <v>658</v>
      </c>
      <c r="BI2674" cm="1">
        <f t="array" aca="1" ref="BI2674" ca="1">IFERROR(_xlfn._xlws.FILTER(shifts!A:A,(shifts!B:B=events!AD2674)*(shifts!AG:AG&gt;=events!BK2674)*(shifts!AH:AH&lt;=events!BL2674)),BI2673)</f>
        <v>91</v>
      </c>
      <c r="BJ2674" s="15">
        <f t="shared" si="3825"/>
        <v>0</v>
      </c>
      <c r="BK2674">
        <f t="shared" si="3826"/>
        <v>477</v>
      </c>
      <c r="BL2674">
        <f t="shared" si="3827"/>
        <v>477</v>
      </c>
      <c r="BM2674" s="15">
        <f>SUMIFS(BJ$2:BJ2674,K$2:K2674,"=Intermission")+SUMIFS(BJ$2:BJ2674,K$2:K2674,"=Timeout")</f>
        <v>143</v>
      </c>
      <c r="BN2674">
        <f t="shared" si="3828"/>
        <v>2303</v>
      </c>
      <c r="BO2674" s="19">
        <f t="shared" si="3829"/>
        <v>2906</v>
      </c>
      <c r="BP2674">
        <f t="shared" si="3830"/>
        <v>2901</v>
      </c>
      <c r="BQ2674" s="17">
        <f t="shared" si="3831"/>
        <v>2906</v>
      </c>
      <c r="BR2674" t="str">
        <f t="shared" si="3832"/>
        <v>event_team_player_1</v>
      </c>
      <c r="BS2674">
        <f>COUNTIFS(S$3:S2674,"="&amp;S2674,AI$3:AI2674,"="&amp;AI2674)</f>
        <v>1</v>
      </c>
      <c r="BT2674" t="str">
        <f>IFERROR(VLOOKUP(BB2674&amp;BU2674&amp;X2674,game_rosters!U:W,3,FALSE),"")</f>
        <v>P100170</v>
      </c>
      <c r="BU2674" t="str">
        <f t="shared" si="3833"/>
        <v>Outlaws</v>
      </c>
    </row>
    <row r="2675" spans="1:73" x14ac:dyDescent="0.2">
      <c r="A2675">
        <f t="shared" si="3808"/>
        <v>1</v>
      </c>
      <c r="I2675" s="44">
        <v>77</v>
      </c>
      <c r="K2675" t="s">
        <v>238</v>
      </c>
      <c r="L2675" t="s">
        <v>184</v>
      </c>
      <c r="M2675" t="s">
        <v>378</v>
      </c>
      <c r="S2675">
        <v>1386</v>
      </c>
      <c r="T2675">
        <v>212</v>
      </c>
      <c r="W2675" t="s">
        <v>735</v>
      </c>
      <c r="X2675">
        <v>77</v>
      </c>
      <c r="Z2675">
        <v>1</v>
      </c>
      <c r="AA2675">
        <f t="shared" si="3857"/>
        <v>2386</v>
      </c>
      <c r="AB2675">
        <f t="shared" si="3858"/>
        <v>9212</v>
      </c>
      <c r="AC2675">
        <f t="shared" si="3804"/>
        <v>9212</v>
      </c>
      <c r="AD2675" s="6">
        <v>3</v>
      </c>
      <c r="AE2675" t="s">
        <v>937</v>
      </c>
      <c r="AF2675" t="s">
        <v>897</v>
      </c>
      <c r="AG2675" t="s">
        <v>756</v>
      </c>
      <c r="AH2675" t="s">
        <v>756</v>
      </c>
      <c r="AI2675" t="str">
        <f t="shared" si="3809"/>
        <v>e</v>
      </c>
      <c r="AJ2675" t="str">
        <f t="shared" si="3810"/>
        <v/>
      </c>
      <c r="AK2675" t="str">
        <f t="shared" si="3811"/>
        <v/>
      </c>
      <c r="AL2675" t="str">
        <f t="shared" si="3812"/>
        <v/>
      </c>
      <c r="AM2675" t="str">
        <f t="shared" si="3813"/>
        <v/>
      </c>
      <c r="AN2675" t="str">
        <f t="shared" si="3814"/>
        <v>Home</v>
      </c>
      <c r="AO2675" t="str">
        <f t="shared" si="3815"/>
        <v>h</v>
      </c>
      <c r="AP2675" t="str">
        <f t="shared" si="3816"/>
        <v/>
      </c>
      <c r="AQ2675" t="str">
        <f t="shared" si="3817"/>
        <v/>
      </c>
      <c r="AR2675" t="str">
        <f t="shared" si="3818"/>
        <v>Home</v>
      </c>
      <c r="AS2675" t="str">
        <f t="shared" si="3819"/>
        <v>h</v>
      </c>
      <c r="AT2675" t="str">
        <f t="shared" si="3820"/>
        <v>Offensive</v>
      </c>
      <c r="AU2675" t="str">
        <f t="shared" si="3821"/>
        <v/>
      </c>
      <c r="AV2675" t="str">
        <f t="shared" si="3822"/>
        <v/>
      </c>
      <c r="AW2675" t="str" cm="1">
        <f t="array" ref="AW2675">IFERROR(IF(O2675&lt;&gt;"",O2675,IF(OR($S2675="",$T2675=""),"",IF(O2675&lt;&gt;"",O2675,IF($T2675&lt;&gt;"",_xlfn._xlws.FILTER(O:O,($BU:$BU=$BU2675)*($I:$I=$I2675)*($T:$T=$T2675)*($S:$S=_xlfn.MINIFS($S:$S,$T:$T,"="&amp;$T2675)),"")))))&amp;"",IF(O2675="","",""))&amp;""</f>
        <v>OffensivePlay_Pass-SecondTouch</v>
      </c>
      <c r="AX2675" t="str" cm="1">
        <f t="array" ref="AX2675">IFERROR(IF(P2675&lt;&gt;"",P2675,IF(OR($S2675="",$T2675=""),"",IF($T2675&lt;&gt;"",_xlfn._xlws.FILTER(P:P,($BU:$BU=$BU2675)*($I:$I=$I2675)*($T:$T=$T2675)*($S:$S=_xlfn.MINIFS($S:$S,$T:$T,"="&amp;$T2675)),""))))&amp;"",IF(P2675="","",""))&amp;""</f>
        <v/>
      </c>
      <c r="AY2675" t="str" cm="1">
        <f t="array" ref="AY2675">IFERROR(IF(Q2675&lt;&gt;"",Q2675,IF(OR($S2675="",$T2675=""),"",IF($T2675&lt;&gt;"",_xlfn._xlws.FILTER(Q:Q,($BU:$BU=$BU2675)*($I:$I=$I2675)*($T:$T=$T2675)*($S:$S=_xlfn.MINIFS($S:$S,$T:$T,"="&amp;$T2675)),""))))&amp;"",IF(Q2675="","",""))&amp;""</f>
        <v>u</v>
      </c>
      <c r="AZ2675" t="str" cm="1">
        <f t="array" ref="AZ2675">IFERROR(IF(R2675&lt;&gt;"",R2675,IF(OR($S2675="",$T2675=""),"",IF($T2675&lt;&gt;"",_xlfn._xlws.FILTER(R:R,($BU:$BU=$BU2675)*($I:$I=$I2675)*($T:$T=$T2675)*($S:$S=_xlfn.MINIFS($S:$S,$T:$T,"="&amp;$T2675)),""))))&amp;"",IF(R2675="","",""))&amp;""</f>
        <v/>
      </c>
      <c r="BA2675" s="6">
        <f t="shared" si="3823"/>
        <v>229</v>
      </c>
      <c r="BB2675">
        <f t="shared" ref="BB2675:BD2675" si="3881">BB2674</f>
        <v>18987</v>
      </c>
      <c r="BC2675" t="str">
        <f t="shared" si="3881"/>
        <v>Velodrome</v>
      </c>
      <c r="BD2675" t="str">
        <f t="shared" si="3881"/>
        <v>Outlaws</v>
      </c>
      <c r="BE2675" t="s">
        <v>238</v>
      </c>
      <c r="BF2675" t="s">
        <v>184</v>
      </c>
      <c r="BI2675" cm="1">
        <f t="array" aca="1" ref="BI2675" ca="1">IFERROR(_xlfn._xlws.FILTER(shifts!A:A,(shifts!B:B=events!AD2675)*(shifts!AG:AG&gt;=events!BK2675)*(shifts!AH:AH&lt;=events!BL2675)),BI2674)</f>
        <v>91</v>
      </c>
      <c r="BJ2675" s="15">
        <f t="shared" si="3825"/>
        <v>0</v>
      </c>
      <c r="BK2675">
        <f t="shared" si="3826"/>
        <v>477</v>
      </c>
      <c r="BL2675">
        <f t="shared" si="3827"/>
        <v>477</v>
      </c>
      <c r="BM2675" s="15">
        <f>SUMIFS(BJ$2:BJ2675,K$2:K2675,"=Intermission")+SUMIFS(BJ$2:BJ2675,K$2:K2675,"=Timeout")</f>
        <v>143</v>
      </c>
      <c r="BN2675">
        <f t="shared" si="3828"/>
        <v>2303</v>
      </c>
      <c r="BO2675" s="19">
        <f t="shared" si="3829"/>
        <v>2906</v>
      </c>
      <c r="BP2675">
        <f t="shared" si="3830"/>
        <v>2901</v>
      </c>
      <c r="BQ2675" s="17">
        <f t="shared" si="3831"/>
        <v>2906</v>
      </c>
      <c r="BR2675" t="str">
        <f t="shared" si="3832"/>
        <v>event_team_player_1</v>
      </c>
      <c r="BS2675">
        <f>COUNTIFS(S$3:S2675,"="&amp;S2675,AI$3:AI2675,"="&amp;AI2675)</f>
        <v>1</v>
      </c>
      <c r="BT2675" t="str">
        <f>IFERROR(VLOOKUP(BB2675&amp;BU2675&amp;X2675,game_rosters!U:W,3,FALSE),"")</f>
        <v>P100185</v>
      </c>
      <c r="BU2675" t="s">
        <v>960</v>
      </c>
    </row>
    <row r="2676" spans="1:73" x14ac:dyDescent="0.2">
      <c r="A2676">
        <f t="shared" si="3808"/>
        <v>1</v>
      </c>
      <c r="I2676" s="44">
        <v>77</v>
      </c>
      <c r="K2676" t="s">
        <v>238</v>
      </c>
      <c r="L2676" t="s">
        <v>174</v>
      </c>
      <c r="M2676" t="s">
        <v>377</v>
      </c>
      <c r="S2676">
        <v>1387</v>
      </c>
      <c r="T2676">
        <v>212</v>
      </c>
      <c r="W2676" t="s">
        <v>735</v>
      </c>
      <c r="X2676">
        <v>77</v>
      </c>
      <c r="Z2676">
        <v>1</v>
      </c>
      <c r="AA2676">
        <f t="shared" si="3857"/>
        <v>2387</v>
      </c>
      <c r="AB2676">
        <f t="shared" si="3858"/>
        <v>9212</v>
      </c>
      <c r="AC2676">
        <f t="shared" si="3804"/>
        <v>9212</v>
      </c>
      <c r="AD2676" s="6">
        <v>3</v>
      </c>
      <c r="AE2676" t="s">
        <v>937</v>
      </c>
      <c r="AF2676" t="s">
        <v>897</v>
      </c>
      <c r="AG2676" t="s">
        <v>756</v>
      </c>
      <c r="AH2676" t="s">
        <v>756</v>
      </c>
      <c r="AI2676" t="str">
        <f t="shared" si="3809"/>
        <v>e</v>
      </c>
      <c r="AJ2676" t="str">
        <f t="shared" si="3810"/>
        <v/>
      </c>
      <c r="AK2676" t="str">
        <f t="shared" si="3811"/>
        <v/>
      </c>
      <c r="AL2676" t="str">
        <f t="shared" si="3812"/>
        <v/>
      </c>
      <c r="AM2676" t="str">
        <f t="shared" si="3813"/>
        <v/>
      </c>
      <c r="AN2676" t="str">
        <f t="shared" si="3814"/>
        <v>Home</v>
      </c>
      <c r="AO2676" t="str">
        <f t="shared" si="3815"/>
        <v>h</v>
      </c>
      <c r="AP2676" t="str">
        <f t="shared" si="3816"/>
        <v/>
      </c>
      <c r="AQ2676" t="str">
        <f t="shared" si="3817"/>
        <v/>
      </c>
      <c r="AR2676" t="str">
        <f t="shared" si="3818"/>
        <v>Home</v>
      </c>
      <c r="AS2676" t="str">
        <f t="shared" si="3819"/>
        <v>h</v>
      </c>
      <c r="AT2676" t="str">
        <f t="shared" si="3820"/>
        <v>Offensive</v>
      </c>
      <c r="AU2676" t="str">
        <f t="shared" si="3821"/>
        <v/>
      </c>
      <c r="AV2676" t="str">
        <f t="shared" si="3822"/>
        <v/>
      </c>
      <c r="AW2676" t="str" cm="1">
        <f t="array" ref="AW2676">IFERROR(IF(O2676&lt;&gt;"",O2676,IF(OR($S2676="",$T2676=""),"",IF(O2676&lt;&gt;"",O2676,IF($T2676&lt;&gt;"",_xlfn._xlws.FILTER(O:O,($BU:$BU=$BU2676)*($I:$I=$I2676)*($T:$T=$T2676)*($S:$S=_xlfn.MINIFS($S:$S,$T:$T,"="&amp;$T2676)),"")))))&amp;"",IF(O2676="","",""))&amp;""</f>
        <v>OffensivePlay_Pass-SecondTouch</v>
      </c>
      <c r="AX2676" t="str" cm="1">
        <f t="array" ref="AX2676">IFERROR(IF(P2676&lt;&gt;"",P2676,IF(OR($S2676="",$T2676=""),"",IF($T2676&lt;&gt;"",_xlfn._xlws.FILTER(P:P,($BU:$BU=$BU2676)*($I:$I=$I2676)*($T:$T=$T2676)*($S:$S=_xlfn.MINIFS($S:$S,$T:$T,"="&amp;$T2676)),""))))&amp;"",IF(P2676="","",""))&amp;""</f>
        <v/>
      </c>
      <c r="AY2676" t="str" cm="1">
        <f t="array" ref="AY2676">IFERROR(IF(Q2676&lt;&gt;"",Q2676,IF(OR($S2676="",$T2676=""),"",IF($T2676&lt;&gt;"",_xlfn._xlws.FILTER(Q:Q,($BU:$BU=$BU2676)*($I:$I=$I2676)*($T:$T=$T2676)*($S:$S=_xlfn.MINIFS($S:$S,$T:$T,"="&amp;$T2676)),""))))&amp;"",IF(Q2676="","",""))&amp;""</f>
        <v>u</v>
      </c>
      <c r="AZ2676" t="str" cm="1">
        <f t="array" ref="AZ2676">IFERROR(IF(R2676&lt;&gt;"",R2676,IF(OR($S2676="",$T2676=""),"",IF($T2676&lt;&gt;"",_xlfn._xlws.FILTER(R:R,($BU:$BU=$BU2676)*($I:$I=$I2676)*($T:$T=$T2676)*($S:$S=_xlfn.MINIFS($S:$S,$T:$T,"="&amp;$T2676)),""))))&amp;"",IF(R2676="","",""))&amp;""</f>
        <v/>
      </c>
      <c r="BA2676" s="6">
        <f t="shared" si="3823"/>
        <v>230</v>
      </c>
      <c r="BB2676">
        <f t="shared" ref="BB2676:BD2676" si="3882">BB2675</f>
        <v>18987</v>
      </c>
      <c r="BC2676" t="str">
        <f t="shared" si="3882"/>
        <v>Velodrome</v>
      </c>
      <c r="BD2676" t="str">
        <f t="shared" si="3882"/>
        <v>Outlaws</v>
      </c>
      <c r="BE2676" t="s">
        <v>238</v>
      </c>
      <c r="BF2676" t="s">
        <v>174</v>
      </c>
      <c r="BI2676" cm="1">
        <f t="array" aca="1" ref="BI2676" ca="1">IFERROR(_xlfn._xlws.FILTER(shifts!A:A,(shifts!B:B=events!AD2676)*(shifts!AG:AG&gt;=events!BK2676)*(shifts!AH:AH&lt;=events!BL2676)),BI2675)</f>
        <v>91</v>
      </c>
      <c r="BJ2676" s="15">
        <f t="shared" si="3825"/>
        <v>0</v>
      </c>
      <c r="BK2676">
        <f t="shared" si="3826"/>
        <v>477</v>
      </c>
      <c r="BL2676">
        <f t="shared" si="3827"/>
        <v>477</v>
      </c>
      <c r="BM2676" s="15">
        <f>SUMIFS(BJ$2:BJ2676,K$2:K2676,"=Intermission")+SUMIFS(BJ$2:BJ2676,K$2:K2676,"=Timeout")</f>
        <v>143</v>
      </c>
      <c r="BN2676">
        <f t="shared" si="3828"/>
        <v>2303</v>
      </c>
      <c r="BO2676" s="19">
        <f t="shared" si="3829"/>
        <v>2906</v>
      </c>
      <c r="BP2676">
        <f t="shared" si="3830"/>
        <v>2901</v>
      </c>
      <c r="BQ2676" s="17">
        <f t="shared" si="3831"/>
        <v>2906</v>
      </c>
      <c r="BR2676" t="str">
        <f t="shared" si="3832"/>
        <v>event_team_player_1</v>
      </c>
      <c r="BS2676">
        <f>COUNTIFS(S$3:S2676,"="&amp;S2676,AI$3:AI2676,"="&amp;AI2676)</f>
        <v>1</v>
      </c>
      <c r="BT2676" t="str">
        <f>IFERROR(VLOOKUP(BB2676&amp;BU2676&amp;X2676,game_rosters!U:W,3,FALSE),"")</f>
        <v>P100185</v>
      </c>
      <c r="BU2676" t="s">
        <v>960</v>
      </c>
    </row>
    <row r="2677" spans="1:73" x14ac:dyDescent="0.2">
      <c r="A2677">
        <f t="shared" si="3808"/>
        <v>1</v>
      </c>
      <c r="I2677" s="44">
        <v>70</v>
      </c>
      <c r="K2677" t="s">
        <v>13</v>
      </c>
      <c r="L2677" t="s">
        <v>586</v>
      </c>
      <c r="N2677" t="s">
        <v>595</v>
      </c>
      <c r="O2677" t="s">
        <v>600</v>
      </c>
      <c r="Q2677" t="s">
        <v>595</v>
      </c>
      <c r="R2677" s="51">
        <v>1</v>
      </c>
      <c r="S2677">
        <v>1388</v>
      </c>
      <c r="W2677" t="s">
        <v>735</v>
      </c>
      <c r="X2677">
        <v>70</v>
      </c>
      <c r="Z2677">
        <v>1</v>
      </c>
      <c r="AA2677">
        <f t="shared" si="3857"/>
        <v>2388</v>
      </c>
      <c r="AB2677" t="str">
        <f t="shared" si="3858"/>
        <v/>
      </c>
      <c r="AC2677">
        <f t="shared" si="3804"/>
        <v>2388</v>
      </c>
      <c r="AD2677" s="6">
        <v>3</v>
      </c>
      <c r="AE2677" t="s">
        <v>937</v>
      </c>
      <c r="AF2677" t="s">
        <v>920</v>
      </c>
      <c r="AG2677" t="s">
        <v>756</v>
      </c>
      <c r="AH2677" t="s">
        <v>756</v>
      </c>
      <c r="AI2677" t="str">
        <f t="shared" si="3809"/>
        <v>e</v>
      </c>
      <c r="AJ2677" t="str">
        <f t="shared" si="3810"/>
        <v/>
      </c>
      <c r="AK2677" t="str">
        <f t="shared" si="3811"/>
        <v/>
      </c>
      <c r="AL2677" t="str">
        <f t="shared" si="3812"/>
        <v/>
      </c>
      <c r="AM2677" t="str">
        <f t="shared" si="3813"/>
        <v/>
      </c>
      <c r="AN2677" t="str">
        <f t="shared" si="3814"/>
        <v>Home</v>
      </c>
      <c r="AO2677" t="str">
        <f t="shared" si="3815"/>
        <v>h</v>
      </c>
      <c r="AP2677" t="str">
        <f t="shared" si="3816"/>
        <v/>
      </c>
      <c r="AQ2677" t="str">
        <f t="shared" si="3817"/>
        <v/>
      </c>
      <c r="AR2677" t="str">
        <f t="shared" si="3818"/>
        <v>Home</v>
      </c>
      <c r="AS2677" t="str">
        <f t="shared" si="3819"/>
        <v>h</v>
      </c>
      <c r="AT2677" t="str">
        <f t="shared" si="3820"/>
        <v>Offensive</v>
      </c>
      <c r="AU2677" t="str">
        <f t="shared" si="3821"/>
        <v/>
      </c>
      <c r="AV2677" t="str">
        <f t="shared" si="3822"/>
        <v/>
      </c>
      <c r="AW2677" t="str" cm="1">
        <f t="array" ref="AW2677">IFERROR(IF(O2677&lt;&gt;"",O2677,IF(OR($S2677="",$T2677=""),"",IF(O2677&lt;&gt;"",O2677,IF($T2677&lt;&gt;"",_xlfn._xlws.FILTER(O:O,($BU:$BU=$BU2677)*($I:$I=$I2677)*($T:$T=$T2677)*($S:$S=_xlfn.MINIFS($S:$S,$T:$T,"="&amp;$T2677)),"")))))&amp;"",IF(O2677="","",""))&amp;""</f>
        <v>OffensivePlay_Zone-PuckRetreivalTurnover</v>
      </c>
      <c r="AX2677" t="str" cm="1">
        <f t="array" ref="AX2677">IFERROR(IF(P2677&lt;&gt;"",P2677,IF(OR($S2677="",$T2677=""),"",IF($T2677&lt;&gt;"",_xlfn._xlws.FILTER(P:P,($BU:$BU=$BU2677)*($I:$I=$I2677)*($T:$T=$T2677)*($S:$S=_xlfn.MINIFS($S:$S,$T:$T,"="&amp;$T2677)),""))))&amp;"",IF(P2677="","",""))&amp;""</f>
        <v/>
      </c>
      <c r="AY2677" t="str" cm="1">
        <f t="array" ref="AY2677">IFERROR(IF(Q2677&lt;&gt;"",Q2677,IF(OR($S2677="",$T2677=""),"",IF($T2677&lt;&gt;"",_xlfn._xlws.FILTER(Q:Q,($BU:$BU=$BU2677)*($I:$I=$I2677)*($T:$T=$T2677)*($S:$S=_xlfn.MINIFS($S:$S,$T:$T,"="&amp;$T2677)),""))))&amp;"",IF(Q2677="","",""))&amp;""</f>
        <v>s</v>
      </c>
      <c r="AZ2677" t="str" cm="1">
        <f t="array" ref="AZ2677">IFERROR(IF(R2677&lt;&gt;"",R2677,IF(OR($S2677="",$T2677=""),"",IF($T2677&lt;&gt;"",_xlfn._xlws.FILTER(R:R,($BU:$BU=$BU2677)*($I:$I=$I2677)*($T:$T=$T2677)*($S:$S=_xlfn.MINIFS($S:$S,$T:$T,"="&amp;$T2677)),""))))&amp;"",IF(R2677="","",""))&amp;""</f>
        <v>1</v>
      </c>
      <c r="BA2677" s="6">
        <f t="shared" si="3823"/>
        <v>230</v>
      </c>
      <c r="BB2677">
        <f t="shared" ref="BB2677:BD2677" si="3883">BB2676</f>
        <v>18987</v>
      </c>
      <c r="BC2677" t="str">
        <f t="shared" si="3883"/>
        <v>Velodrome</v>
      </c>
      <c r="BD2677" t="str">
        <f t="shared" si="3883"/>
        <v>Outlaws</v>
      </c>
      <c r="BE2677" t="s">
        <v>13</v>
      </c>
      <c r="BF2677" t="s">
        <v>586</v>
      </c>
      <c r="BI2677" cm="1">
        <f t="array" aca="1" ref="BI2677" ca="1">IFERROR(_xlfn._xlws.FILTER(shifts!A:A,(shifts!B:B=events!AD2677)*(shifts!AG:AG&gt;=events!BK2677)*(shifts!AH:AH&lt;=events!BL2677)),BI2676)</f>
        <v>91</v>
      </c>
      <c r="BJ2677" s="15">
        <f t="shared" si="3825"/>
        <v>0</v>
      </c>
      <c r="BK2677">
        <f t="shared" si="3826"/>
        <v>474</v>
      </c>
      <c r="BL2677">
        <f t="shared" si="3827"/>
        <v>474</v>
      </c>
      <c r="BM2677" s="15">
        <f>SUMIFS(BJ$2:BJ2677,K$2:K2677,"=Intermission")+SUMIFS(BJ$2:BJ2677,K$2:K2677,"=Timeout")</f>
        <v>143</v>
      </c>
      <c r="BN2677">
        <f t="shared" si="3828"/>
        <v>2303</v>
      </c>
      <c r="BO2677" s="19">
        <f t="shared" si="3829"/>
        <v>2909</v>
      </c>
      <c r="BP2677">
        <f t="shared" si="3830"/>
        <v>2904</v>
      </c>
      <c r="BQ2677" s="17">
        <f t="shared" si="3831"/>
        <v>2909</v>
      </c>
      <c r="BR2677" t="str">
        <f t="shared" si="3832"/>
        <v>event_team_player_1</v>
      </c>
      <c r="BS2677">
        <f>COUNTIFS(S$3:S2677,"="&amp;S2677,AI$3:AI2677,"="&amp;AI2677)</f>
        <v>1</v>
      </c>
      <c r="BT2677" t="str">
        <f>IFERROR(VLOOKUP(BB2677&amp;BU2677&amp;X2677,game_rosters!U:W,3,FALSE),"")</f>
        <v>P100001</v>
      </c>
      <c r="BU2677" t="str">
        <f t="shared" si="3833"/>
        <v>Velodrome</v>
      </c>
    </row>
    <row r="2678" spans="1:73" x14ac:dyDescent="0.2">
      <c r="A2678" t="str">
        <f t="shared" si="3808"/>
        <v/>
      </c>
      <c r="I2678" s="44">
        <v>25</v>
      </c>
      <c r="R2678" s="51">
        <v>1</v>
      </c>
      <c r="S2678">
        <v>1388</v>
      </c>
      <c r="X2678">
        <v>25</v>
      </c>
      <c r="AA2678">
        <f t="shared" si="3857"/>
        <v>2388</v>
      </c>
      <c r="AB2678" t="str">
        <f t="shared" si="3858"/>
        <v/>
      </c>
      <c r="AC2678">
        <f t="shared" si="3804"/>
        <v>2388</v>
      </c>
      <c r="AD2678" s="6">
        <v>3</v>
      </c>
      <c r="AE2678" t="s">
        <v>937</v>
      </c>
      <c r="AF2678" t="s">
        <v>920</v>
      </c>
      <c r="AG2678" t="s">
        <v>756</v>
      </c>
      <c r="AH2678" t="s">
        <v>756</v>
      </c>
      <c r="AI2678" t="str">
        <f t="shared" si="3809"/>
        <v>o</v>
      </c>
      <c r="AJ2678" t="str">
        <f t="shared" si="3810"/>
        <v/>
      </c>
      <c r="AK2678" t="str">
        <f t="shared" si="3811"/>
        <v/>
      </c>
      <c r="AL2678" t="str">
        <f t="shared" si="3812"/>
        <v/>
      </c>
      <c r="AM2678" t="str">
        <f t="shared" si="3813"/>
        <v/>
      </c>
      <c r="AN2678" t="str">
        <f t="shared" si="3814"/>
        <v>Home</v>
      </c>
      <c r="AO2678" t="str">
        <f t="shared" si="3815"/>
        <v>h</v>
      </c>
      <c r="AP2678" t="str">
        <f t="shared" si="3816"/>
        <v/>
      </c>
      <c r="AQ2678" t="str">
        <f t="shared" si="3817"/>
        <v/>
      </c>
      <c r="AR2678" t="str">
        <f t="shared" si="3818"/>
        <v>Home</v>
      </c>
      <c r="AS2678" t="str">
        <f t="shared" si="3819"/>
        <v>h</v>
      </c>
      <c r="AT2678" t="str">
        <f t="shared" si="3820"/>
        <v>Defensive</v>
      </c>
      <c r="AU2678" t="str">
        <f t="shared" si="3821"/>
        <v/>
      </c>
      <c r="AV2678" t="str">
        <f t="shared" si="3822"/>
        <v/>
      </c>
      <c r="AW2678" t="str" cm="1">
        <f t="array" ref="AW2678">IFERROR(IF(O2678&lt;&gt;"",O2678,IF(OR($S2678="",$T2678=""),"",IF(O2678&lt;&gt;"",O2678,IF($T2678&lt;&gt;"",_xlfn._xlws.FILTER(O:O,($BU:$BU=$BU2678)*($I:$I=$I2678)*($T:$T=$T2678)*($S:$S=_xlfn.MINIFS($S:$S,$T:$T,"="&amp;$T2678)),"")))))&amp;"",IF(O2678="","",""))&amp;""</f>
        <v/>
      </c>
      <c r="AX2678" t="str" cm="1">
        <f t="array" ref="AX2678">IFERROR(IF(P2678&lt;&gt;"",P2678,IF(OR($S2678="",$T2678=""),"",IF($T2678&lt;&gt;"",_xlfn._xlws.FILTER(P:P,($BU:$BU=$BU2678)*($I:$I=$I2678)*($T:$T=$T2678)*($S:$S=_xlfn.MINIFS($S:$S,$T:$T,"="&amp;$T2678)),""))))&amp;"",IF(P2678="","",""))&amp;""</f>
        <v/>
      </c>
      <c r="AY2678" t="str" cm="1">
        <f t="array" ref="AY2678">IFERROR(IF(Q2678&lt;&gt;"",Q2678,IF(OR($S2678="",$T2678=""),"",IF($T2678&lt;&gt;"",_xlfn._xlws.FILTER(Q:Q,($BU:$BU=$BU2678)*($I:$I=$I2678)*($T:$T=$T2678)*($S:$S=_xlfn.MINIFS($S:$S,$T:$T,"="&amp;$T2678)),""))))&amp;"",IF(Q2678="","",""))&amp;""</f>
        <v/>
      </c>
      <c r="AZ2678" t="str" cm="1">
        <f t="array" ref="AZ2678">IFERROR(IF(R2678&lt;&gt;"",R2678,IF(OR($S2678="",$T2678=""),"",IF($T2678&lt;&gt;"",_xlfn._xlws.FILTER(R:R,($BU:$BU=$BU2678)*($I:$I=$I2678)*($T:$T=$T2678)*($S:$S=_xlfn.MINIFS($S:$S,$T:$T,"="&amp;$T2678)),""))))&amp;"",IF(R2678="","",""))&amp;""</f>
        <v>1</v>
      </c>
      <c r="BA2678" s="6">
        <f t="shared" si="3823"/>
        <v>230</v>
      </c>
      <c r="BB2678">
        <f t="shared" ref="BB2678:BD2678" si="3884">BB2677</f>
        <v>18987</v>
      </c>
      <c r="BC2678" t="str">
        <f t="shared" si="3884"/>
        <v>Velodrome</v>
      </c>
      <c r="BD2678" t="str">
        <f t="shared" si="3884"/>
        <v>Outlaws</v>
      </c>
      <c r="BE2678" t="s">
        <v>13</v>
      </c>
      <c r="BF2678" t="s">
        <v>586</v>
      </c>
      <c r="BI2678" cm="1">
        <f t="array" aca="1" ref="BI2678" ca="1">IFERROR(_xlfn._xlws.FILTER(shifts!A:A,(shifts!B:B=events!AD2678)*(shifts!AG:AG&gt;=events!BK2678)*(shifts!AH:AH&lt;=events!BL2678)),BI2677)</f>
        <v>91</v>
      </c>
      <c r="BJ2678" s="15">
        <f t="shared" si="3825"/>
        <v>0</v>
      </c>
      <c r="BK2678">
        <f t="shared" si="3826"/>
        <v>474</v>
      </c>
      <c r="BL2678">
        <f t="shared" si="3827"/>
        <v>474</v>
      </c>
      <c r="BM2678" s="15">
        <f>SUMIFS(BJ$2:BJ2678,K$2:K2678,"=Intermission")+SUMIFS(BJ$2:BJ2678,K$2:K2678,"=Timeout")</f>
        <v>143</v>
      </c>
      <c r="BN2678">
        <f t="shared" si="3828"/>
        <v>2303</v>
      </c>
      <c r="BO2678" s="19">
        <f t="shared" si="3829"/>
        <v>2909</v>
      </c>
      <c r="BP2678">
        <f t="shared" si="3830"/>
        <v>2904</v>
      </c>
      <c r="BQ2678" s="17">
        <f t="shared" si="3831"/>
        <v>2909</v>
      </c>
      <c r="BR2678" t="str">
        <f t="shared" si="3832"/>
        <v>opp_team_player_1</v>
      </c>
      <c r="BS2678">
        <f>COUNTIFS(S$3:S2678,"="&amp;S2678,AI$3:AI2678,"="&amp;AI2678)</f>
        <v>1</v>
      </c>
      <c r="BT2678" t="str">
        <f>IFERROR(VLOOKUP(BB2678&amp;BU2678&amp;X2678,game_rosters!U:W,3,FALSE),"")</f>
        <v>P100170</v>
      </c>
      <c r="BU2678" t="str">
        <f t="shared" si="3833"/>
        <v>Outlaws</v>
      </c>
    </row>
    <row r="2679" spans="1:73" x14ac:dyDescent="0.2">
      <c r="A2679">
        <f t="shared" si="3808"/>
        <v>1</v>
      </c>
      <c r="I2679" s="44">
        <v>70</v>
      </c>
      <c r="K2679" t="s">
        <v>13</v>
      </c>
      <c r="L2679" t="s">
        <v>418</v>
      </c>
      <c r="O2679" t="s">
        <v>664</v>
      </c>
      <c r="R2679" s="51">
        <v>1</v>
      </c>
      <c r="S2679">
        <v>1389</v>
      </c>
      <c r="W2679" t="s">
        <v>735</v>
      </c>
      <c r="X2679">
        <v>70</v>
      </c>
      <c r="Z2679">
        <v>1</v>
      </c>
      <c r="AA2679">
        <f t="shared" si="3857"/>
        <v>2389</v>
      </c>
      <c r="AB2679" t="str">
        <f t="shared" si="3858"/>
        <v/>
      </c>
      <c r="AC2679">
        <f t="shared" si="3804"/>
        <v>2389</v>
      </c>
      <c r="AD2679" s="6">
        <v>3</v>
      </c>
      <c r="AE2679" t="s">
        <v>937</v>
      </c>
      <c r="AF2679" t="s">
        <v>920</v>
      </c>
      <c r="AG2679" t="s">
        <v>937</v>
      </c>
      <c r="AH2679" t="s">
        <v>924</v>
      </c>
      <c r="AI2679" t="str">
        <f t="shared" si="3809"/>
        <v>e</v>
      </c>
      <c r="AJ2679" t="str">
        <f t="shared" si="3810"/>
        <v/>
      </c>
      <c r="AK2679" t="str">
        <f t="shared" si="3811"/>
        <v/>
      </c>
      <c r="AL2679" t="str">
        <f t="shared" si="3812"/>
        <v/>
      </c>
      <c r="AM2679" t="str">
        <f t="shared" si="3813"/>
        <v/>
      </c>
      <c r="AN2679" t="str">
        <f t="shared" si="3814"/>
        <v>Home</v>
      </c>
      <c r="AO2679" t="str">
        <f t="shared" si="3815"/>
        <v>h</v>
      </c>
      <c r="AP2679" t="str">
        <f t="shared" si="3816"/>
        <v/>
      </c>
      <c r="AQ2679" t="str">
        <f t="shared" si="3817"/>
        <v/>
      </c>
      <c r="AR2679" t="str">
        <f t="shared" si="3818"/>
        <v>Home</v>
      </c>
      <c r="AS2679" t="str">
        <f t="shared" si="3819"/>
        <v>h</v>
      </c>
      <c r="AT2679" t="str">
        <f t="shared" si="3820"/>
        <v>Offensive</v>
      </c>
      <c r="AU2679" t="str">
        <f t="shared" si="3821"/>
        <v/>
      </c>
      <c r="AV2679" t="str">
        <f t="shared" si="3822"/>
        <v/>
      </c>
      <c r="AW2679" t="str" cm="1">
        <f t="array" ref="AW2679">IFERROR(IF(O2679&lt;&gt;"",O2679,IF(OR($S2679="",$T2679=""),"",IF(O2679&lt;&gt;"",O2679,IF($T2679&lt;&gt;"",_xlfn._xlws.FILTER(O:O,($BU:$BU=$BU2679)*($I:$I=$I2679)*($T:$T=$T2679)*($S:$S=_xlfn.MINIFS($S:$S,$T:$T,"="&amp;$T2679)),"")))))&amp;"",IF(O2679="","",""))&amp;""</f>
        <v>OffensivePlay_Possession-DriveNetWide</v>
      </c>
      <c r="AX2679" t="str" cm="1">
        <f t="array" ref="AX2679">IFERROR(IF(P2679&lt;&gt;"",P2679,IF(OR($S2679="",$T2679=""),"",IF($T2679&lt;&gt;"",_xlfn._xlws.FILTER(P:P,($BU:$BU=$BU2679)*($I:$I=$I2679)*($T:$T=$T2679)*($S:$S=_xlfn.MINIFS($S:$S,$T:$T,"="&amp;$T2679)),""))))&amp;"",IF(P2679="","",""))&amp;""</f>
        <v/>
      </c>
      <c r="AY2679" t="str" cm="1">
        <f t="array" ref="AY2679">IFERROR(IF(Q2679&lt;&gt;"",Q2679,IF(OR($S2679="",$T2679=""),"",IF($T2679&lt;&gt;"",_xlfn._xlws.FILTER(Q:Q,($BU:$BU=$BU2679)*($I:$I=$I2679)*($T:$T=$T2679)*($S:$S=_xlfn.MINIFS($S:$S,$T:$T,"="&amp;$T2679)),""))))&amp;"",IF(Q2679="","",""))&amp;""</f>
        <v/>
      </c>
      <c r="AZ2679" t="str" cm="1">
        <f t="array" ref="AZ2679">IFERROR(IF(R2679&lt;&gt;"",R2679,IF(OR($S2679="",$T2679=""),"",IF($T2679&lt;&gt;"",_xlfn._xlws.FILTER(R:R,($BU:$BU=$BU2679)*($I:$I=$I2679)*($T:$T=$T2679)*($S:$S=_xlfn.MINIFS($S:$S,$T:$T,"="&amp;$T2679)),""))))&amp;"",IF(R2679="","",""))&amp;""</f>
        <v>1</v>
      </c>
      <c r="BA2679" s="6">
        <f t="shared" si="3823"/>
        <v>230</v>
      </c>
      <c r="BB2679">
        <f t="shared" ref="BB2679:BD2679" si="3885">BB2678</f>
        <v>18987</v>
      </c>
      <c r="BC2679" t="str">
        <f t="shared" si="3885"/>
        <v>Velodrome</v>
      </c>
      <c r="BD2679" t="str">
        <f t="shared" si="3885"/>
        <v>Outlaws</v>
      </c>
      <c r="BE2679" t="s">
        <v>13</v>
      </c>
      <c r="BF2679" t="s">
        <v>418</v>
      </c>
      <c r="BI2679" cm="1">
        <f t="array" aca="1" ref="BI2679" ca="1">IFERROR(_xlfn._xlws.FILTER(shifts!A:A,(shifts!B:B=events!AD2679)*(shifts!AG:AG&gt;=events!BK2679)*(shifts!AH:AH&lt;=events!BL2679)),BI2678)</f>
        <v>91</v>
      </c>
      <c r="BJ2679" s="15">
        <f t="shared" si="3825"/>
        <v>3</v>
      </c>
      <c r="BK2679">
        <f t="shared" si="3826"/>
        <v>474</v>
      </c>
      <c r="BL2679">
        <f t="shared" si="3827"/>
        <v>471</v>
      </c>
      <c r="BM2679" s="15">
        <f>SUMIFS(BJ$2:BJ2679,K$2:K2679,"=Intermission")+SUMIFS(BJ$2:BJ2679,K$2:K2679,"=Timeout")</f>
        <v>143</v>
      </c>
      <c r="BN2679">
        <f t="shared" si="3828"/>
        <v>2303</v>
      </c>
      <c r="BO2679" s="19">
        <f t="shared" si="3829"/>
        <v>2909</v>
      </c>
      <c r="BP2679">
        <f t="shared" si="3830"/>
        <v>2904</v>
      </c>
      <c r="BQ2679" s="17">
        <f t="shared" si="3831"/>
        <v>2912</v>
      </c>
      <c r="BR2679" t="str">
        <f t="shared" si="3832"/>
        <v>event_team_player_1</v>
      </c>
      <c r="BS2679">
        <f>COUNTIFS(S$3:S2679,"="&amp;S2679,AI$3:AI2679,"="&amp;AI2679)</f>
        <v>1</v>
      </c>
      <c r="BT2679" t="str">
        <f>IFERROR(VLOOKUP(BB2679&amp;BU2679&amp;X2679,game_rosters!U:W,3,FALSE),"")</f>
        <v>P100001</v>
      </c>
      <c r="BU2679" t="str">
        <f t="shared" si="3833"/>
        <v>Velodrome</v>
      </c>
    </row>
    <row r="2680" spans="1:73" x14ac:dyDescent="0.2">
      <c r="A2680" t="str">
        <f t="shared" si="3808"/>
        <v/>
      </c>
      <c r="I2680" s="44">
        <v>25</v>
      </c>
      <c r="R2680" s="51">
        <v>1</v>
      </c>
      <c r="S2680">
        <v>1389</v>
      </c>
      <c r="X2680">
        <v>25</v>
      </c>
      <c r="AA2680">
        <f t="shared" si="3857"/>
        <v>2389</v>
      </c>
      <c r="AB2680" t="str">
        <f t="shared" si="3858"/>
        <v/>
      </c>
      <c r="AC2680">
        <f t="shared" si="3804"/>
        <v>2389</v>
      </c>
      <c r="AD2680" s="6">
        <v>3</v>
      </c>
      <c r="AE2680" t="s">
        <v>937</v>
      </c>
      <c r="AF2680" t="s">
        <v>920</v>
      </c>
      <c r="AG2680" t="s">
        <v>937</v>
      </c>
      <c r="AH2680" t="s">
        <v>924</v>
      </c>
      <c r="AI2680" t="str">
        <f t="shared" si="3809"/>
        <v>o</v>
      </c>
      <c r="AJ2680" t="str">
        <f t="shared" si="3810"/>
        <v/>
      </c>
      <c r="AK2680" t="str">
        <f t="shared" si="3811"/>
        <v/>
      </c>
      <c r="AL2680" t="str">
        <f t="shared" si="3812"/>
        <v/>
      </c>
      <c r="AM2680" t="str">
        <f t="shared" si="3813"/>
        <v/>
      </c>
      <c r="AN2680" t="str">
        <f t="shared" si="3814"/>
        <v>Home</v>
      </c>
      <c r="AO2680" t="str">
        <f t="shared" si="3815"/>
        <v>h</v>
      </c>
      <c r="AP2680" t="str">
        <f t="shared" si="3816"/>
        <v/>
      </c>
      <c r="AQ2680" t="str">
        <f t="shared" si="3817"/>
        <v/>
      </c>
      <c r="AR2680" t="str">
        <f t="shared" si="3818"/>
        <v>Home</v>
      </c>
      <c r="AS2680" t="str">
        <f t="shared" si="3819"/>
        <v>h</v>
      </c>
      <c r="AT2680" t="str">
        <f t="shared" si="3820"/>
        <v>Defensive</v>
      </c>
      <c r="AU2680" t="str">
        <f t="shared" si="3821"/>
        <v/>
      </c>
      <c r="AV2680" t="str">
        <f t="shared" si="3822"/>
        <v/>
      </c>
      <c r="AW2680" t="str" cm="1">
        <f t="array" ref="AW2680">IFERROR(IF(O2680&lt;&gt;"",O2680,IF(OR($S2680="",$T2680=""),"",IF(O2680&lt;&gt;"",O2680,IF($T2680&lt;&gt;"",_xlfn._xlws.FILTER(O:O,($BU:$BU=$BU2680)*($I:$I=$I2680)*($T:$T=$T2680)*($S:$S=_xlfn.MINIFS($S:$S,$T:$T,"="&amp;$T2680)),"")))))&amp;"",IF(O2680="","",""))&amp;""</f>
        <v/>
      </c>
      <c r="AX2680" t="str" cm="1">
        <f t="array" ref="AX2680">IFERROR(IF(P2680&lt;&gt;"",P2680,IF(OR($S2680="",$T2680=""),"",IF($T2680&lt;&gt;"",_xlfn._xlws.FILTER(P:P,($BU:$BU=$BU2680)*($I:$I=$I2680)*($T:$T=$T2680)*($S:$S=_xlfn.MINIFS($S:$S,$T:$T,"="&amp;$T2680)),""))))&amp;"",IF(P2680="","",""))&amp;""</f>
        <v/>
      </c>
      <c r="AY2680" t="str" cm="1">
        <f t="array" ref="AY2680">IFERROR(IF(Q2680&lt;&gt;"",Q2680,IF(OR($S2680="",$T2680=""),"",IF($T2680&lt;&gt;"",_xlfn._xlws.FILTER(Q:Q,($BU:$BU=$BU2680)*($I:$I=$I2680)*($T:$T=$T2680)*($S:$S=_xlfn.MINIFS($S:$S,$T:$T,"="&amp;$T2680)),""))))&amp;"",IF(Q2680="","",""))&amp;""</f>
        <v/>
      </c>
      <c r="AZ2680" t="str" cm="1">
        <f t="array" ref="AZ2680">IFERROR(IF(R2680&lt;&gt;"",R2680,IF(OR($S2680="",$T2680=""),"",IF($T2680&lt;&gt;"",_xlfn._xlws.FILTER(R:R,($BU:$BU=$BU2680)*($I:$I=$I2680)*($T:$T=$T2680)*($S:$S=_xlfn.MINIFS($S:$S,$T:$T,"="&amp;$T2680)),""))))&amp;"",IF(R2680="","",""))&amp;""</f>
        <v>1</v>
      </c>
      <c r="BA2680" s="6">
        <f t="shared" si="3823"/>
        <v>230</v>
      </c>
      <c r="BB2680">
        <f t="shared" ref="BB2680:BD2680" si="3886">BB2679</f>
        <v>18987</v>
      </c>
      <c r="BC2680" t="str">
        <f t="shared" si="3886"/>
        <v>Velodrome</v>
      </c>
      <c r="BD2680" t="str">
        <f t="shared" si="3886"/>
        <v>Outlaws</v>
      </c>
      <c r="BE2680" t="s">
        <v>13</v>
      </c>
      <c r="BF2680" t="s">
        <v>418</v>
      </c>
      <c r="BI2680" cm="1">
        <f t="array" aca="1" ref="BI2680" ca="1">IFERROR(_xlfn._xlws.FILTER(shifts!A:A,(shifts!B:B=events!AD2680)*(shifts!AG:AG&gt;=events!BK2680)*(shifts!AH:AH&lt;=events!BL2680)),BI2679)</f>
        <v>91</v>
      </c>
      <c r="BJ2680" s="15">
        <f t="shared" si="3825"/>
        <v>3</v>
      </c>
      <c r="BK2680">
        <f t="shared" si="3826"/>
        <v>474</v>
      </c>
      <c r="BL2680">
        <f t="shared" si="3827"/>
        <v>471</v>
      </c>
      <c r="BM2680" s="15">
        <f>SUMIFS(BJ$2:BJ2680,K$2:K2680,"=Intermission")+SUMIFS(BJ$2:BJ2680,K$2:K2680,"=Timeout")</f>
        <v>143</v>
      </c>
      <c r="BN2680">
        <f t="shared" si="3828"/>
        <v>2303</v>
      </c>
      <c r="BO2680" s="19">
        <f t="shared" si="3829"/>
        <v>2909</v>
      </c>
      <c r="BP2680">
        <f t="shared" si="3830"/>
        <v>2904</v>
      </c>
      <c r="BQ2680" s="17">
        <f t="shared" si="3831"/>
        <v>2912</v>
      </c>
      <c r="BR2680" t="str">
        <f t="shared" si="3832"/>
        <v>opp_team_player_1</v>
      </c>
      <c r="BS2680">
        <f>COUNTIFS(S$3:S2680,"="&amp;S2680,AI$3:AI2680,"="&amp;AI2680)</f>
        <v>1</v>
      </c>
      <c r="BT2680" t="str">
        <f>IFERROR(VLOOKUP(BB2680&amp;BU2680&amp;X2680,game_rosters!U:W,3,FALSE),"")</f>
        <v>P100170</v>
      </c>
      <c r="BU2680" t="str">
        <f t="shared" si="3833"/>
        <v>Outlaws</v>
      </c>
    </row>
    <row r="2681" spans="1:73" x14ac:dyDescent="0.2">
      <c r="A2681">
        <f t="shared" si="3808"/>
        <v>1</v>
      </c>
      <c r="I2681" s="44">
        <v>70</v>
      </c>
      <c r="K2681" t="s">
        <v>6</v>
      </c>
      <c r="L2681" t="s">
        <v>181</v>
      </c>
      <c r="M2681" t="s">
        <v>53</v>
      </c>
      <c r="N2681" t="s">
        <v>594</v>
      </c>
      <c r="R2681" s="51">
        <v>1</v>
      </c>
      <c r="S2681">
        <v>1390</v>
      </c>
      <c r="T2681">
        <v>213</v>
      </c>
      <c r="W2681" t="s">
        <v>735</v>
      </c>
      <c r="X2681">
        <v>70</v>
      </c>
      <c r="Z2681">
        <v>1</v>
      </c>
      <c r="AA2681">
        <f t="shared" si="3857"/>
        <v>2390</v>
      </c>
      <c r="AB2681">
        <f t="shared" si="3858"/>
        <v>9213</v>
      </c>
      <c r="AC2681">
        <f t="shared" si="3804"/>
        <v>9213</v>
      </c>
      <c r="AD2681" s="6">
        <v>3</v>
      </c>
      <c r="AE2681" t="s">
        <v>937</v>
      </c>
      <c r="AF2681" t="s">
        <v>924</v>
      </c>
      <c r="AG2681" t="s">
        <v>756</v>
      </c>
      <c r="AH2681" t="s">
        <v>756</v>
      </c>
      <c r="AI2681" t="str">
        <f t="shared" si="3809"/>
        <v>e</v>
      </c>
      <c r="AJ2681" t="str">
        <f t="shared" si="3810"/>
        <v/>
      </c>
      <c r="AK2681" t="str">
        <f t="shared" si="3811"/>
        <v/>
      </c>
      <c r="AL2681" t="str">
        <f t="shared" si="3812"/>
        <v/>
      </c>
      <c r="AM2681" t="str">
        <f t="shared" si="3813"/>
        <v/>
      </c>
      <c r="AN2681" t="str">
        <f t="shared" si="3814"/>
        <v>Home</v>
      </c>
      <c r="AO2681" t="str">
        <f t="shared" si="3815"/>
        <v>h</v>
      </c>
      <c r="AP2681" t="str">
        <f t="shared" si="3816"/>
        <v/>
      </c>
      <c r="AQ2681" t="str">
        <f t="shared" si="3817"/>
        <v/>
      </c>
      <c r="AR2681" t="str">
        <f t="shared" si="3818"/>
        <v>Home</v>
      </c>
      <c r="AS2681" t="str">
        <f t="shared" si="3819"/>
        <v>h</v>
      </c>
      <c r="AT2681" t="str">
        <f t="shared" si="3820"/>
        <v>Offensive</v>
      </c>
      <c r="AU2681" t="str">
        <f t="shared" si="3821"/>
        <v/>
      </c>
      <c r="AV2681" t="str">
        <f t="shared" si="3822"/>
        <v/>
      </c>
      <c r="AW2681" t="str" cm="1">
        <f t="array" ref="AW2681">IFERROR(IF(O2681&lt;&gt;"",O2681,IF(OR($S2681="",$T2681=""),"",IF(O2681&lt;&gt;"",O2681,IF($T2681&lt;&gt;"",_xlfn._xlws.FILTER(O:O,($BU:$BU=$BU2681)*($I:$I=$I2681)*($T:$T=$T2681)*($S:$S=_xlfn.MINIFS($S:$S,$T:$T,"="&amp;$T2681)),"")))))&amp;"",IF(O2681="","",""))&amp;""</f>
        <v/>
      </c>
      <c r="AX2681" t="str" cm="1">
        <f t="array" ref="AX2681">IFERROR(IF(P2681&lt;&gt;"",P2681,IF(OR($S2681="",$T2681=""),"",IF($T2681&lt;&gt;"",_xlfn._xlws.FILTER(P:P,($BU:$BU=$BU2681)*($I:$I=$I2681)*($T:$T=$T2681)*($S:$S=_xlfn.MINIFS($S:$S,$T:$T,"="&amp;$T2681)),""))))&amp;"",IF(P2681="","",""))&amp;""</f>
        <v/>
      </c>
      <c r="AY2681" t="str" cm="1">
        <f t="array" ref="AY2681">IFERROR(IF(Q2681&lt;&gt;"",Q2681,IF(OR($S2681="",$T2681=""),"",IF($T2681&lt;&gt;"",_xlfn._xlws.FILTER(Q:Q,($BU:$BU=$BU2681)*($I:$I=$I2681)*($T:$T=$T2681)*($S:$S=_xlfn.MINIFS($S:$S,$T:$T,"="&amp;$T2681)),""))))&amp;"",IF(Q2681="","",""))&amp;""</f>
        <v/>
      </c>
      <c r="AZ2681" t="str" cm="1">
        <f t="array" ref="AZ2681">IFERROR(IF(R2681&lt;&gt;"",R2681,IF(OR($S2681="",$T2681=""),"",IF($T2681&lt;&gt;"",_xlfn._xlws.FILTER(R:R,($BU:$BU=$BU2681)*($I:$I=$I2681)*($T:$T=$T2681)*($S:$S=_xlfn.MINIFS($S:$S,$T:$T,"="&amp;$T2681)),""))))&amp;"",IF(R2681="","",""))&amp;""</f>
        <v>1</v>
      </c>
      <c r="BA2681" s="6">
        <f t="shared" si="3823"/>
        <v>230</v>
      </c>
      <c r="BB2681">
        <f t="shared" ref="BB2681:BD2681" si="3887">BB2680</f>
        <v>18987</v>
      </c>
      <c r="BC2681" t="str">
        <f t="shared" si="3887"/>
        <v>Velodrome</v>
      </c>
      <c r="BD2681" t="str">
        <f t="shared" si="3887"/>
        <v>Outlaws</v>
      </c>
      <c r="BE2681" t="s">
        <v>6</v>
      </c>
      <c r="BF2681" t="s">
        <v>181</v>
      </c>
      <c r="BI2681" cm="1">
        <f t="array" aca="1" ref="BI2681" ca="1">IFERROR(_xlfn._xlws.FILTER(shifts!A:A,(shifts!B:B=events!AD2681)*(shifts!AG:AG&gt;=events!BK2681)*(shifts!AH:AH&lt;=events!BL2681)),BI2680)</f>
        <v>92</v>
      </c>
      <c r="BJ2681" s="15">
        <f t="shared" si="3825"/>
        <v>0</v>
      </c>
      <c r="BK2681">
        <f t="shared" si="3826"/>
        <v>471</v>
      </c>
      <c r="BL2681">
        <f t="shared" si="3827"/>
        <v>471</v>
      </c>
      <c r="BM2681" s="15">
        <f>SUMIFS(BJ$2:BJ2681,K$2:K2681,"=Intermission")+SUMIFS(BJ$2:BJ2681,K$2:K2681,"=Timeout")</f>
        <v>143</v>
      </c>
      <c r="BN2681">
        <f t="shared" si="3828"/>
        <v>2303</v>
      </c>
      <c r="BO2681" s="19">
        <f t="shared" si="3829"/>
        <v>2912</v>
      </c>
      <c r="BP2681">
        <f t="shared" si="3830"/>
        <v>2907</v>
      </c>
      <c r="BQ2681" s="17">
        <f t="shared" si="3831"/>
        <v>2912</v>
      </c>
      <c r="BR2681" t="str">
        <f t="shared" si="3832"/>
        <v>event_team_player_1</v>
      </c>
      <c r="BS2681">
        <f>COUNTIFS(S$3:S2681,"="&amp;S2681,AI$3:AI2681,"="&amp;AI2681)</f>
        <v>1</v>
      </c>
      <c r="BT2681" t="str">
        <f>IFERROR(VLOOKUP(BB2681&amp;BU2681&amp;X2681,game_rosters!U:W,3,FALSE),"")</f>
        <v>P100001</v>
      </c>
      <c r="BU2681" t="str">
        <f t="shared" si="3833"/>
        <v>Velodrome</v>
      </c>
    </row>
    <row r="2682" spans="1:73" x14ac:dyDescent="0.2">
      <c r="A2682" t="str">
        <f t="shared" si="3808"/>
        <v/>
      </c>
      <c r="I2682" s="44">
        <v>25</v>
      </c>
      <c r="O2682" t="s">
        <v>602</v>
      </c>
      <c r="R2682" s="51">
        <v>1</v>
      </c>
      <c r="S2682">
        <v>1390</v>
      </c>
      <c r="T2682">
        <v>213</v>
      </c>
      <c r="X2682">
        <v>25</v>
      </c>
      <c r="AA2682">
        <f t="shared" si="3857"/>
        <v>2390</v>
      </c>
      <c r="AB2682">
        <f t="shared" si="3858"/>
        <v>9213</v>
      </c>
      <c r="AC2682">
        <f t="shared" si="3804"/>
        <v>9213</v>
      </c>
      <c r="AD2682" s="6">
        <v>3</v>
      </c>
      <c r="AE2682" t="s">
        <v>937</v>
      </c>
      <c r="AF2682" t="s">
        <v>924</v>
      </c>
      <c r="AG2682" t="s">
        <v>756</v>
      </c>
      <c r="AH2682" t="s">
        <v>756</v>
      </c>
      <c r="AI2682" t="str">
        <f t="shared" si="3809"/>
        <v>o</v>
      </c>
      <c r="AJ2682" t="str">
        <f t="shared" si="3810"/>
        <v/>
      </c>
      <c r="AK2682" t="str">
        <f t="shared" si="3811"/>
        <v/>
      </c>
      <c r="AL2682" t="str">
        <f t="shared" si="3812"/>
        <v/>
      </c>
      <c r="AM2682" t="str">
        <f t="shared" si="3813"/>
        <v/>
      </c>
      <c r="AN2682" t="str">
        <f t="shared" si="3814"/>
        <v>Home</v>
      </c>
      <c r="AO2682" t="str">
        <f t="shared" si="3815"/>
        <v>h</v>
      </c>
      <c r="AP2682" t="str">
        <f t="shared" si="3816"/>
        <v/>
      </c>
      <c r="AQ2682" t="str">
        <f t="shared" si="3817"/>
        <v/>
      </c>
      <c r="AR2682" t="str">
        <f t="shared" si="3818"/>
        <v>Home</v>
      </c>
      <c r="AS2682" t="str">
        <f t="shared" si="3819"/>
        <v>h</v>
      </c>
      <c r="AT2682" t="str">
        <f t="shared" si="3820"/>
        <v>Defensive</v>
      </c>
      <c r="AU2682" t="str">
        <f t="shared" si="3821"/>
        <v/>
      </c>
      <c r="AV2682" t="str">
        <f t="shared" si="3822"/>
        <v/>
      </c>
      <c r="AW2682" t="str" cm="1">
        <f t="array" ref="AW2682">IFERROR(IF(O2682&lt;&gt;"",O2682,IF(OR($S2682="",$T2682=""),"",IF(O2682&lt;&gt;"",O2682,IF($T2682&lt;&gt;"",_xlfn._xlws.FILTER(O:O,($BU:$BU=$BU2682)*($I:$I=$I2682)*($T:$T=$T2682)*($S:$S=_xlfn.MINIFS($S:$S,$T:$T,"="&amp;$T2682)),"")))))&amp;"",IF(O2682="","",""))&amp;""</f>
        <v>Defensive_PlayPossession-StickCheck</v>
      </c>
      <c r="AX2682" t="str" cm="1">
        <f t="array" ref="AX2682">IFERROR(IF(P2682&lt;&gt;"",P2682,IF(OR($S2682="",$T2682=""),"",IF($T2682&lt;&gt;"",_xlfn._xlws.FILTER(P:P,($BU:$BU=$BU2682)*($I:$I=$I2682)*($T:$T=$T2682)*($S:$S=_xlfn.MINIFS($S:$S,$T:$T,"="&amp;$T2682)),""))))&amp;"",IF(P2682="","",""))&amp;""</f>
        <v/>
      </c>
      <c r="AY2682" t="str" cm="1">
        <f t="array" ref="AY2682">IFERROR(IF(Q2682&lt;&gt;"",Q2682,IF(OR($S2682="",$T2682=""),"",IF($T2682&lt;&gt;"",_xlfn._xlws.FILTER(Q:Q,($BU:$BU=$BU2682)*($I:$I=$I2682)*($T:$T=$T2682)*($S:$S=_xlfn.MINIFS($S:$S,$T:$T,"="&amp;$T2682)),""))))&amp;"",IF(Q2682="","",""))&amp;""</f>
        <v/>
      </c>
      <c r="AZ2682" t="str" cm="1">
        <f t="array" ref="AZ2682">IFERROR(IF(R2682&lt;&gt;"",R2682,IF(OR($S2682="",$T2682=""),"",IF($T2682&lt;&gt;"",_xlfn._xlws.FILTER(R:R,($BU:$BU=$BU2682)*($I:$I=$I2682)*($T:$T=$T2682)*($S:$S=_xlfn.MINIFS($S:$S,$T:$T,"="&amp;$T2682)),""))))&amp;"",IF(R2682="","",""))&amp;""</f>
        <v>1</v>
      </c>
      <c r="BA2682" s="6">
        <f t="shared" si="3823"/>
        <v>230</v>
      </c>
      <c r="BB2682">
        <f t="shared" ref="BB2682:BD2682" si="3888">BB2681</f>
        <v>18987</v>
      </c>
      <c r="BC2682" t="str">
        <f t="shared" si="3888"/>
        <v>Velodrome</v>
      </c>
      <c r="BD2682" t="str">
        <f t="shared" si="3888"/>
        <v>Outlaws</v>
      </c>
      <c r="BE2682" t="s">
        <v>6</v>
      </c>
      <c r="BF2682" t="s">
        <v>181</v>
      </c>
      <c r="BI2682" cm="1">
        <f t="array" aca="1" ref="BI2682" ca="1">IFERROR(_xlfn._xlws.FILTER(shifts!A:A,(shifts!B:B=events!AD2682)*(shifts!AG:AG&gt;=events!BK2682)*(shifts!AH:AH&lt;=events!BL2682)),BI2681)</f>
        <v>92</v>
      </c>
      <c r="BJ2682" s="15">
        <f t="shared" si="3825"/>
        <v>0</v>
      </c>
      <c r="BK2682">
        <f t="shared" si="3826"/>
        <v>471</v>
      </c>
      <c r="BL2682">
        <f t="shared" si="3827"/>
        <v>471</v>
      </c>
      <c r="BM2682" s="15">
        <f>SUMIFS(BJ$2:BJ2682,K$2:K2682,"=Intermission")+SUMIFS(BJ$2:BJ2682,K$2:K2682,"=Timeout")</f>
        <v>143</v>
      </c>
      <c r="BN2682">
        <f t="shared" si="3828"/>
        <v>2303</v>
      </c>
      <c r="BO2682" s="19">
        <f t="shared" si="3829"/>
        <v>2912</v>
      </c>
      <c r="BP2682">
        <f t="shared" si="3830"/>
        <v>2907</v>
      </c>
      <c r="BQ2682" s="17">
        <f t="shared" si="3831"/>
        <v>2912</v>
      </c>
      <c r="BR2682" t="str">
        <f t="shared" si="3832"/>
        <v>opp_team_player_1</v>
      </c>
      <c r="BS2682">
        <f>COUNTIFS(S$3:S2682,"="&amp;S2682,AI$3:AI2682,"="&amp;AI2682)</f>
        <v>1</v>
      </c>
      <c r="BT2682" t="str">
        <f>IFERROR(VLOOKUP(BB2682&amp;BU2682&amp;X2682,game_rosters!U:W,3,FALSE),"")</f>
        <v>P100170</v>
      </c>
      <c r="BU2682" t="str">
        <f t="shared" si="3833"/>
        <v>Outlaws</v>
      </c>
    </row>
    <row r="2683" spans="1:73" x14ac:dyDescent="0.2">
      <c r="A2683">
        <f t="shared" si="3808"/>
        <v>1</v>
      </c>
      <c r="I2683" s="44">
        <v>70</v>
      </c>
      <c r="K2683" t="s">
        <v>9</v>
      </c>
      <c r="L2683" t="s">
        <v>173</v>
      </c>
      <c r="M2683" t="s">
        <v>77</v>
      </c>
      <c r="R2683" s="51">
        <v>1</v>
      </c>
      <c r="S2683">
        <v>1391</v>
      </c>
      <c r="T2683">
        <v>213</v>
      </c>
      <c r="W2683" t="s">
        <v>735</v>
      </c>
      <c r="X2683">
        <v>70</v>
      </c>
      <c r="Z2683">
        <v>1</v>
      </c>
      <c r="AA2683">
        <f t="shared" si="3857"/>
        <v>2391</v>
      </c>
      <c r="AB2683">
        <f t="shared" si="3858"/>
        <v>9213</v>
      </c>
      <c r="AC2683">
        <f t="shared" si="3804"/>
        <v>9213</v>
      </c>
      <c r="AD2683" s="6">
        <v>3</v>
      </c>
      <c r="AE2683" t="s">
        <v>937</v>
      </c>
      <c r="AF2683" t="s">
        <v>924</v>
      </c>
      <c r="AG2683" t="s">
        <v>756</v>
      </c>
      <c r="AH2683" t="s">
        <v>756</v>
      </c>
      <c r="AI2683" t="str">
        <f t="shared" si="3809"/>
        <v>e</v>
      </c>
      <c r="AJ2683" t="str">
        <f t="shared" si="3810"/>
        <v/>
      </c>
      <c r="AK2683" t="str">
        <f t="shared" si="3811"/>
        <v/>
      </c>
      <c r="AL2683" t="str">
        <f t="shared" si="3812"/>
        <v/>
      </c>
      <c r="AM2683" t="str">
        <f t="shared" si="3813"/>
        <v/>
      </c>
      <c r="AN2683" t="str">
        <f t="shared" si="3814"/>
        <v>Home</v>
      </c>
      <c r="AO2683" t="str">
        <f t="shared" si="3815"/>
        <v>h</v>
      </c>
      <c r="AP2683" t="str">
        <f t="shared" si="3816"/>
        <v/>
      </c>
      <c r="AQ2683" t="str">
        <f t="shared" si="3817"/>
        <v/>
      </c>
      <c r="AR2683" t="str">
        <f t="shared" si="3818"/>
        <v>Home</v>
      </c>
      <c r="AS2683" t="str">
        <f t="shared" si="3819"/>
        <v>h</v>
      </c>
      <c r="AT2683" t="str">
        <f t="shared" si="3820"/>
        <v>Offensive</v>
      </c>
      <c r="AU2683" t="str">
        <f t="shared" si="3821"/>
        <v/>
      </c>
      <c r="AV2683" t="str">
        <f t="shared" si="3822"/>
        <v/>
      </c>
      <c r="AW2683" t="str" cm="1">
        <f t="array" ref="AW2683">IFERROR(IF(O2683&lt;&gt;"",O2683,IF(OR($S2683="",$T2683=""),"",IF(O2683&lt;&gt;"",O2683,IF($T2683&lt;&gt;"",_xlfn._xlws.FILTER(O:O,($BU:$BU=$BU2683)*($I:$I=$I2683)*($T:$T=$T2683)*($S:$S=_xlfn.MINIFS($S:$S,$T:$T,"="&amp;$T2683)),"")))))&amp;"",IF(O2683="","",""))&amp;""</f>
        <v/>
      </c>
      <c r="AX2683" t="str" cm="1">
        <f t="array" ref="AX2683">IFERROR(IF(P2683&lt;&gt;"",P2683,IF(OR($S2683="",$T2683=""),"",IF($T2683&lt;&gt;"",_xlfn._xlws.FILTER(P:P,($BU:$BU=$BU2683)*($I:$I=$I2683)*($T:$T=$T2683)*($S:$S=_xlfn.MINIFS($S:$S,$T:$T,"="&amp;$T2683)),""))))&amp;"",IF(P2683="","",""))&amp;""</f>
        <v/>
      </c>
      <c r="AY2683" t="str" cm="1">
        <f t="array" ref="AY2683">IFERROR(IF(Q2683&lt;&gt;"",Q2683,IF(OR($S2683="",$T2683=""),"",IF($T2683&lt;&gt;"",_xlfn._xlws.FILTER(Q:Q,($BU:$BU=$BU2683)*($I:$I=$I2683)*($T:$T=$T2683)*($S:$S=_xlfn.MINIFS($S:$S,$T:$T,"="&amp;$T2683)),""))))&amp;"",IF(Q2683="","",""))&amp;""</f>
        <v/>
      </c>
      <c r="AZ2683" t="str" cm="1">
        <f t="array" ref="AZ2683">IFERROR(IF(R2683&lt;&gt;"",R2683,IF(OR($S2683="",$T2683=""),"",IF($T2683&lt;&gt;"",_xlfn._xlws.FILTER(R:R,($BU:$BU=$BU2683)*($I:$I=$I2683)*($T:$T=$T2683)*($S:$S=_xlfn.MINIFS($S:$S,$T:$T,"="&amp;$T2683)),""))))&amp;"",IF(R2683="","",""))&amp;""</f>
        <v>1</v>
      </c>
      <c r="BA2683" s="6">
        <f t="shared" si="3823"/>
        <v>230</v>
      </c>
      <c r="BB2683">
        <f t="shared" ref="BB2683:BD2683" si="3889">BB2682</f>
        <v>18987</v>
      </c>
      <c r="BC2683" t="str">
        <f t="shared" si="3889"/>
        <v>Velodrome</v>
      </c>
      <c r="BD2683" t="str">
        <f t="shared" si="3889"/>
        <v>Outlaws</v>
      </c>
      <c r="BE2683" t="s">
        <v>9</v>
      </c>
      <c r="BF2683" t="s">
        <v>173</v>
      </c>
      <c r="BI2683" cm="1">
        <f t="array" aca="1" ref="BI2683" ca="1">IFERROR(_xlfn._xlws.FILTER(shifts!A:A,(shifts!B:B=events!AD2683)*(shifts!AG:AG&gt;=events!BK2683)*(shifts!AH:AH&lt;=events!BL2683)),BI2682)</f>
        <v>92</v>
      </c>
      <c r="BJ2683" s="15">
        <f t="shared" si="3825"/>
        <v>0</v>
      </c>
      <c r="BK2683">
        <f t="shared" si="3826"/>
        <v>471</v>
      </c>
      <c r="BL2683">
        <f t="shared" si="3827"/>
        <v>471</v>
      </c>
      <c r="BM2683" s="15">
        <f>SUMIFS(BJ$2:BJ2683,K$2:K2683,"=Intermission")+SUMIFS(BJ$2:BJ2683,K$2:K2683,"=Timeout")</f>
        <v>143</v>
      </c>
      <c r="BN2683">
        <f t="shared" si="3828"/>
        <v>2303</v>
      </c>
      <c r="BO2683" s="19">
        <f t="shared" si="3829"/>
        <v>2912</v>
      </c>
      <c r="BP2683">
        <f t="shared" si="3830"/>
        <v>2907</v>
      </c>
      <c r="BQ2683" s="17">
        <f t="shared" si="3831"/>
        <v>2912</v>
      </c>
      <c r="BR2683" t="str">
        <f t="shared" si="3832"/>
        <v>event_team_player_1</v>
      </c>
      <c r="BS2683">
        <f>COUNTIFS(S$3:S2683,"="&amp;S2683,AI$3:AI2683,"="&amp;AI2683)</f>
        <v>1</v>
      </c>
      <c r="BT2683" t="str">
        <f>IFERROR(VLOOKUP(BB2683&amp;BU2683&amp;X2683,game_rosters!U:W,3,FALSE),"")</f>
        <v>P100001</v>
      </c>
      <c r="BU2683" t="str">
        <f t="shared" si="3833"/>
        <v>Velodrome</v>
      </c>
    </row>
    <row r="2684" spans="1:73" x14ac:dyDescent="0.2">
      <c r="A2684" t="str">
        <f t="shared" si="3808"/>
        <v/>
      </c>
      <c r="I2684" s="44">
        <v>25</v>
      </c>
      <c r="O2684" t="s">
        <v>602</v>
      </c>
      <c r="R2684" s="51">
        <v>1</v>
      </c>
      <c r="S2684">
        <v>1391</v>
      </c>
      <c r="T2684">
        <v>213</v>
      </c>
      <c r="X2684">
        <v>25</v>
      </c>
      <c r="AA2684">
        <f t="shared" si="3857"/>
        <v>2391</v>
      </c>
      <c r="AB2684">
        <f t="shared" si="3858"/>
        <v>9213</v>
      </c>
      <c r="AC2684">
        <f t="shared" si="3804"/>
        <v>9213</v>
      </c>
      <c r="AD2684" s="6">
        <v>3</v>
      </c>
      <c r="AE2684" t="s">
        <v>937</v>
      </c>
      <c r="AF2684" t="s">
        <v>924</v>
      </c>
      <c r="AG2684" t="s">
        <v>756</v>
      </c>
      <c r="AH2684" t="s">
        <v>756</v>
      </c>
      <c r="AI2684" t="str">
        <f t="shared" si="3809"/>
        <v>o</v>
      </c>
      <c r="AJ2684" t="str">
        <f t="shared" si="3810"/>
        <v/>
      </c>
      <c r="AK2684" t="str">
        <f t="shared" si="3811"/>
        <v/>
      </c>
      <c r="AL2684" t="str">
        <f t="shared" si="3812"/>
        <v/>
      </c>
      <c r="AM2684" t="str">
        <f t="shared" si="3813"/>
        <v/>
      </c>
      <c r="AN2684" t="str">
        <f t="shared" si="3814"/>
        <v>Home</v>
      </c>
      <c r="AO2684" t="str">
        <f t="shared" si="3815"/>
        <v>h</v>
      </c>
      <c r="AP2684" t="str">
        <f t="shared" si="3816"/>
        <v/>
      </c>
      <c r="AQ2684" t="str">
        <f t="shared" si="3817"/>
        <v/>
      </c>
      <c r="AR2684" t="str">
        <f t="shared" si="3818"/>
        <v>Home</v>
      </c>
      <c r="AS2684" t="str">
        <f t="shared" si="3819"/>
        <v>h</v>
      </c>
      <c r="AT2684" t="str">
        <f t="shared" si="3820"/>
        <v>Defensive</v>
      </c>
      <c r="AU2684" t="str">
        <f t="shared" si="3821"/>
        <v/>
      </c>
      <c r="AV2684" t="str">
        <f t="shared" si="3822"/>
        <v/>
      </c>
      <c r="AW2684" t="str" cm="1">
        <f t="array" ref="AW2684">IFERROR(IF(O2684&lt;&gt;"",O2684,IF(OR($S2684="",$T2684=""),"",IF(O2684&lt;&gt;"",O2684,IF($T2684&lt;&gt;"",_xlfn._xlws.FILTER(O:O,($BU:$BU=$BU2684)*($I:$I=$I2684)*($T:$T=$T2684)*($S:$S=_xlfn.MINIFS($S:$S,$T:$T,"="&amp;$T2684)),"")))))&amp;"",IF(O2684="","",""))&amp;""</f>
        <v>Defensive_PlayPossession-StickCheck</v>
      </c>
      <c r="AX2684" t="str" cm="1">
        <f t="array" ref="AX2684">IFERROR(IF(P2684&lt;&gt;"",P2684,IF(OR($S2684="",$T2684=""),"",IF($T2684&lt;&gt;"",_xlfn._xlws.FILTER(P:P,($BU:$BU=$BU2684)*($I:$I=$I2684)*($T:$T=$T2684)*($S:$S=_xlfn.MINIFS($S:$S,$T:$T,"="&amp;$T2684)),""))))&amp;"",IF(P2684="","",""))&amp;""</f>
        <v/>
      </c>
      <c r="AY2684" t="str" cm="1">
        <f t="array" ref="AY2684">IFERROR(IF(Q2684&lt;&gt;"",Q2684,IF(OR($S2684="",$T2684=""),"",IF($T2684&lt;&gt;"",_xlfn._xlws.FILTER(Q:Q,($BU:$BU=$BU2684)*($I:$I=$I2684)*($T:$T=$T2684)*($S:$S=_xlfn.MINIFS($S:$S,$T:$T,"="&amp;$T2684)),""))))&amp;"",IF(Q2684="","",""))&amp;""</f>
        <v/>
      </c>
      <c r="AZ2684" t="str" cm="1">
        <f t="array" ref="AZ2684">IFERROR(IF(R2684&lt;&gt;"",R2684,IF(OR($S2684="",$T2684=""),"",IF($T2684&lt;&gt;"",_xlfn._xlws.FILTER(R:R,($BU:$BU=$BU2684)*($I:$I=$I2684)*($T:$T=$T2684)*($S:$S=_xlfn.MINIFS($S:$S,$T:$T,"="&amp;$T2684)),""))))&amp;"",IF(R2684="","",""))&amp;""</f>
        <v>1</v>
      </c>
      <c r="BA2684" s="6">
        <f t="shared" si="3823"/>
        <v>230</v>
      </c>
      <c r="BB2684">
        <f t="shared" ref="BB2684:BD2684" si="3890">BB2683</f>
        <v>18987</v>
      </c>
      <c r="BC2684" t="str">
        <f t="shared" si="3890"/>
        <v>Velodrome</v>
      </c>
      <c r="BD2684" t="str">
        <f t="shared" si="3890"/>
        <v>Outlaws</v>
      </c>
      <c r="BE2684" t="s">
        <v>9</v>
      </c>
      <c r="BF2684" t="s">
        <v>173</v>
      </c>
      <c r="BI2684" cm="1">
        <f t="array" aca="1" ref="BI2684" ca="1">IFERROR(_xlfn._xlws.FILTER(shifts!A:A,(shifts!B:B=events!AD2684)*(shifts!AG:AG&gt;=events!BK2684)*(shifts!AH:AH&lt;=events!BL2684)),BI2683)</f>
        <v>92</v>
      </c>
      <c r="BJ2684" s="15">
        <f t="shared" si="3825"/>
        <v>0</v>
      </c>
      <c r="BK2684">
        <f t="shared" si="3826"/>
        <v>471</v>
      </c>
      <c r="BL2684">
        <f t="shared" si="3827"/>
        <v>471</v>
      </c>
      <c r="BM2684" s="15">
        <f>SUMIFS(BJ$2:BJ2684,K$2:K2684,"=Intermission")+SUMIFS(BJ$2:BJ2684,K$2:K2684,"=Timeout")</f>
        <v>143</v>
      </c>
      <c r="BN2684">
        <f t="shared" si="3828"/>
        <v>2303</v>
      </c>
      <c r="BO2684" s="19">
        <f t="shared" si="3829"/>
        <v>2912</v>
      </c>
      <c r="BP2684">
        <f t="shared" si="3830"/>
        <v>2907</v>
      </c>
      <c r="BQ2684" s="17">
        <f t="shared" si="3831"/>
        <v>2912</v>
      </c>
      <c r="BR2684" t="str">
        <f t="shared" si="3832"/>
        <v>opp_team_player_1</v>
      </c>
      <c r="BS2684">
        <f>COUNTIFS(S$3:S2684,"="&amp;S2684,AI$3:AI2684,"="&amp;AI2684)</f>
        <v>1</v>
      </c>
      <c r="BT2684" t="str">
        <f>IFERROR(VLOOKUP(BB2684&amp;BU2684&amp;X2684,game_rosters!U:W,3,FALSE),"")</f>
        <v>P100170</v>
      </c>
      <c r="BU2684" t="str">
        <f t="shared" si="3833"/>
        <v>Outlaws</v>
      </c>
    </row>
    <row r="2685" spans="1:73" x14ac:dyDescent="0.2">
      <c r="A2685">
        <f t="shared" si="3808"/>
        <v>1</v>
      </c>
      <c r="I2685" s="44">
        <v>4</v>
      </c>
      <c r="K2685" t="s">
        <v>13</v>
      </c>
      <c r="L2685" t="s">
        <v>586</v>
      </c>
      <c r="N2685" t="s">
        <v>595</v>
      </c>
      <c r="O2685" t="s">
        <v>695</v>
      </c>
      <c r="Q2685" t="s">
        <v>595</v>
      </c>
      <c r="S2685">
        <v>1392</v>
      </c>
      <c r="W2685" t="s">
        <v>731</v>
      </c>
      <c r="X2685">
        <v>4</v>
      </c>
      <c r="Z2685">
        <v>1</v>
      </c>
      <c r="AA2685">
        <f t="shared" si="3857"/>
        <v>2392</v>
      </c>
      <c r="AB2685" t="str">
        <f t="shared" si="3858"/>
        <v/>
      </c>
      <c r="AC2685">
        <f t="shared" si="3804"/>
        <v>2392</v>
      </c>
      <c r="AD2685" s="6">
        <v>3</v>
      </c>
      <c r="AE2685" t="s">
        <v>937</v>
      </c>
      <c r="AF2685" t="s">
        <v>751</v>
      </c>
      <c r="AG2685" t="s">
        <v>937</v>
      </c>
      <c r="AH2685" t="s">
        <v>930</v>
      </c>
      <c r="AI2685" t="str">
        <f t="shared" si="3809"/>
        <v>e</v>
      </c>
      <c r="AJ2685" t="str">
        <f t="shared" si="3810"/>
        <v/>
      </c>
      <c r="AK2685" t="str">
        <f t="shared" si="3811"/>
        <v/>
      </c>
      <c r="AL2685" t="str">
        <f t="shared" si="3812"/>
        <v/>
      </c>
      <c r="AM2685" t="str">
        <f t="shared" si="3813"/>
        <v/>
      </c>
      <c r="AN2685" t="str">
        <f t="shared" si="3814"/>
        <v>Away</v>
      </c>
      <c r="AO2685" t="str">
        <f t="shared" si="3815"/>
        <v>a</v>
      </c>
      <c r="AP2685" t="str">
        <f t="shared" si="3816"/>
        <v/>
      </c>
      <c r="AQ2685" t="str">
        <f t="shared" si="3817"/>
        <v/>
      </c>
      <c r="AR2685" t="str">
        <f t="shared" si="3818"/>
        <v>Away</v>
      </c>
      <c r="AS2685" t="str">
        <f t="shared" si="3819"/>
        <v>a</v>
      </c>
      <c r="AT2685" t="str">
        <f t="shared" si="3820"/>
        <v>Offensive</v>
      </c>
      <c r="AU2685" t="str">
        <f t="shared" si="3821"/>
        <v/>
      </c>
      <c r="AV2685" t="str">
        <f t="shared" si="3822"/>
        <v/>
      </c>
      <c r="AW2685" t="str" cm="1">
        <f t="array" ref="AW2685">IFERROR(IF(O2685&lt;&gt;"",O2685,IF(OR($S2685="",$T2685=""),"",IF(O2685&lt;&gt;"",O2685,IF($T2685&lt;&gt;"",_xlfn._xlws.FILTER(O:O,($BU:$BU=$BU2685)*($I:$I=$I2685)*($T:$T=$T2685)*($S:$S=_xlfn.MINIFS($S:$S,$T:$T,"="&amp;$T2685)),"")))))&amp;"",IF(O2685="","",""))&amp;""</f>
        <v>OffensivePlay_Zone-PuckRetreivalShot</v>
      </c>
      <c r="AX2685" t="str" cm="1">
        <f t="array" ref="AX2685">IFERROR(IF(P2685&lt;&gt;"",P2685,IF(OR($S2685="",$T2685=""),"",IF($T2685&lt;&gt;"",_xlfn._xlws.FILTER(P:P,($BU:$BU=$BU2685)*($I:$I=$I2685)*($T:$T=$T2685)*($S:$S=_xlfn.MINIFS($S:$S,$T:$T,"="&amp;$T2685)),""))))&amp;"",IF(P2685="","",""))&amp;""</f>
        <v/>
      </c>
      <c r="AY2685" t="str" cm="1">
        <f t="array" ref="AY2685">IFERROR(IF(Q2685&lt;&gt;"",Q2685,IF(OR($S2685="",$T2685=""),"",IF($T2685&lt;&gt;"",_xlfn._xlws.FILTER(Q:Q,($BU:$BU=$BU2685)*($I:$I=$I2685)*($T:$T=$T2685)*($S:$S=_xlfn.MINIFS($S:$S,$T:$T,"="&amp;$T2685)),""))))&amp;"",IF(Q2685="","",""))&amp;""</f>
        <v>s</v>
      </c>
      <c r="AZ2685" t="str" cm="1">
        <f t="array" ref="AZ2685">IFERROR(IF(R2685&lt;&gt;"",R2685,IF(OR($S2685="",$T2685=""),"",IF($T2685&lt;&gt;"",_xlfn._xlws.FILTER(R:R,($BU:$BU=$BU2685)*($I:$I=$I2685)*($T:$T=$T2685)*($S:$S=_xlfn.MINIFS($S:$S,$T:$T,"="&amp;$T2685)),""))))&amp;"",IF(R2685="","",""))&amp;""</f>
        <v/>
      </c>
      <c r="BA2685" s="6">
        <f t="shared" si="3823"/>
        <v>230</v>
      </c>
      <c r="BB2685">
        <f t="shared" ref="BB2685:BD2685" si="3891">BB2684</f>
        <v>18987</v>
      </c>
      <c r="BC2685" t="str">
        <f t="shared" si="3891"/>
        <v>Velodrome</v>
      </c>
      <c r="BD2685" t="str">
        <f t="shared" si="3891"/>
        <v>Outlaws</v>
      </c>
      <c r="BE2685" t="s">
        <v>13</v>
      </c>
      <c r="BF2685" t="s">
        <v>586</v>
      </c>
      <c r="BI2685" cm="1">
        <f t="array" aca="1" ref="BI2685" ca="1">IFERROR(_xlfn._xlws.FILTER(shifts!A:A,(shifts!B:B=events!AD2685)*(shifts!AG:AG&gt;=events!BK2685)*(shifts!AH:AH&lt;=events!BL2685)),BI2684)</f>
        <v>92</v>
      </c>
      <c r="BJ2685" s="15">
        <f t="shared" si="3825"/>
        <v>2</v>
      </c>
      <c r="BK2685">
        <f t="shared" si="3826"/>
        <v>469</v>
      </c>
      <c r="BL2685">
        <f t="shared" si="3827"/>
        <v>467</v>
      </c>
      <c r="BM2685" s="15">
        <f>SUMIFS(BJ$2:BJ2685,K$2:K2685,"=Intermission")+SUMIFS(BJ$2:BJ2685,K$2:K2685,"=Timeout")</f>
        <v>143</v>
      </c>
      <c r="BN2685">
        <f t="shared" si="3828"/>
        <v>2303</v>
      </c>
      <c r="BO2685" s="19">
        <f t="shared" si="3829"/>
        <v>2914</v>
      </c>
      <c r="BP2685">
        <f t="shared" si="3830"/>
        <v>2909</v>
      </c>
      <c r="BQ2685" s="17">
        <f t="shared" si="3831"/>
        <v>2916</v>
      </c>
      <c r="BR2685" t="str">
        <f t="shared" si="3832"/>
        <v>event_team_player_1</v>
      </c>
      <c r="BS2685">
        <f>COUNTIFS(S$3:S2685,"="&amp;S2685,AI$3:AI2685,"="&amp;AI2685)</f>
        <v>1</v>
      </c>
      <c r="BT2685" t="str">
        <f>IFERROR(VLOOKUP(BB2685&amp;BU2685&amp;X2685,game_rosters!U:W,3,FALSE),"")</f>
        <v>P100032</v>
      </c>
      <c r="BU2685" t="str">
        <f t="shared" si="3833"/>
        <v>Outlaws</v>
      </c>
    </row>
    <row r="2686" spans="1:73" x14ac:dyDescent="0.2">
      <c r="A2686">
        <f t="shared" si="3808"/>
        <v>1</v>
      </c>
      <c r="I2686" s="44">
        <v>4</v>
      </c>
      <c r="K2686" t="s">
        <v>7</v>
      </c>
      <c r="L2686" t="s">
        <v>172</v>
      </c>
      <c r="M2686" t="s">
        <v>65</v>
      </c>
      <c r="N2686" t="s">
        <v>595</v>
      </c>
      <c r="O2686" t="s">
        <v>569</v>
      </c>
      <c r="Q2686" t="s">
        <v>595</v>
      </c>
      <c r="S2686">
        <v>1393</v>
      </c>
      <c r="T2686">
        <v>214</v>
      </c>
      <c r="W2686" t="s">
        <v>731</v>
      </c>
      <c r="X2686">
        <v>4</v>
      </c>
      <c r="Z2686">
        <v>1</v>
      </c>
      <c r="AA2686">
        <f t="shared" si="3857"/>
        <v>2393</v>
      </c>
      <c r="AB2686">
        <f t="shared" si="3858"/>
        <v>9214</v>
      </c>
      <c r="AC2686">
        <f t="shared" si="3804"/>
        <v>9214</v>
      </c>
      <c r="AD2686" s="6">
        <v>3</v>
      </c>
      <c r="AE2686" t="s">
        <v>937</v>
      </c>
      <c r="AF2686" t="s">
        <v>930</v>
      </c>
      <c r="AG2686" t="s">
        <v>756</v>
      </c>
      <c r="AH2686" t="s">
        <v>756</v>
      </c>
      <c r="AI2686" t="str">
        <f t="shared" si="3809"/>
        <v>e</v>
      </c>
      <c r="AJ2686" t="str">
        <f t="shared" si="3810"/>
        <v/>
      </c>
      <c r="AK2686" t="str">
        <f t="shared" si="3811"/>
        <v/>
      </c>
      <c r="AL2686" t="str">
        <f t="shared" si="3812"/>
        <v/>
      </c>
      <c r="AM2686" t="str">
        <f t="shared" si="3813"/>
        <v/>
      </c>
      <c r="AN2686" t="str">
        <f t="shared" si="3814"/>
        <v>Away</v>
      </c>
      <c r="AO2686" t="str">
        <f t="shared" si="3815"/>
        <v>a</v>
      </c>
      <c r="AP2686" t="str">
        <f t="shared" si="3816"/>
        <v/>
      </c>
      <c r="AQ2686" t="str">
        <f t="shared" si="3817"/>
        <v/>
      </c>
      <c r="AR2686" t="str">
        <f t="shared" si="3818"/>
        <v>Away</v>
      </c>
      <c r="AS2686" t="str">
        <f t="shared" si="3819"/>
        <v>a</v>
      </c>
      <c r="AT2686" t="str">
        <f t="shared" si="3820"/>
        <v>Offensive</v>
      </c>
      <c r="AU2686" t="str">
        <f t="shared" si="3821"/>
        <v/>
      </c>
      <c r="AV2686" t="str">
        <f t="shared" si="3822"/>
        <v/>
      </c>
      <c r="AW2686" t="str" cm="1">
        <f t="array" ref="AW2686">IFERROR(IF(O2686&lt;&gt;"",O2686,IF(OR($S2686="",$T2686=""),"",IF(O2686&lt;&gt;"",O2686,IF($T2686&lt;&gt;"",_xlfn._xlws.FILTER(O:O,($BU:$BU=$BU2686)*($I:$I=$I2686)*($T:$T=$T2686)*($S:$S=_xlfn.MINIFS($S:$S,$T:$T,"="&amp;$T2686)),"")))))&amp;"",IF(O2686="","",""))&amp;""</f>
        <v>OffensivePlay_Zone-Breakout</v>
      </c>
      <c r="AX2686" t="str" cm="1">
        <f t="array" ref="AX2686">IFERROR(IF(P2686&lt;&gt;"",P2686,IF(OR($S2686="",$T2686=""),"",IF($T2686&lt;&gt;"",_xlfn._xlws.FILTER(P:P,($BU:$BU=$BU2686)*($I:$I=$I2686)*($T:$T=$T2686)*($S:$S=_xlfn.MINIFS($S:$S,$T:$T,"="&amp;$T2686)),""))))&amp;"",IF(P2686="","",""))&amp;""</f>
        <v/>
      </c>
      <c r="AY2686" t="str" cm="1">
        <f t="array" ref="AY2686">IFERROR(IF(Q2686&lt;&gt;"",Q2686,IF(OR($S2686="",$T2686=""),"",IF($T2686&lt;&gt;"",_xlfn._xlws.FILTER(Q:Q,($BU:$BU=$BU2686)*($I:$I=$I2686)*($T:$T=$T2686)*($S:$S=_xlfn.MINIFS($S:$S,$T:$T,"="&amp;$T2686)),""))))&amp;"",IF(Q2686="","",""))&amp;""</f>
        <v>s</v>
      </c>
      <c r="AZ2686" t="str" cm="1">
        <f t="array" ref="AZ2686">IFERROR(IF(R2686&lt;&gt;"",R2686,IF(OR($S2686="",$T2686=""),"",IF($T2686&lt;&gt;"",_xlfn._xlws.FILTER(R:R,($BU:$BU=$BU2686)*($I:$I=$I2686)*($T:$T=$T2686)*($S:$S=_xlfn.MINIFS($S:$S,$T:$T,"="&amp;$T2686)),""))))&amp;"",IF(R2686="","",""))&amp;""</f>
        <v/>
      </c>
      <c r="BA2686" s="6">
        <f t="shared" si="3823"/>
        <v>230</v>
      </c>
      <c r="BB2686">
        <f t="shared" ref="BB2686:BD2686" si="3892">BB2685</f>
        <v>18987</v>
      </c>
      <c r="BC2686" t="str">
        <f t="shared" si="3892"/>
        <v>Velodrome</v>
      </c>
      <c r="BD2686" t="str">
        <f t="shared" si="3892"/>
        <v>Outlaws</v>
      </c>
      <c r="BE2686" t="s">
        <v>7</v>
      </c>
      <c r="BF2686" t="s">
        <v>172</v>
      </c>
      <c r="BI2686" cm="1">
        <f t="array" aca="1" ref="BI2686" ca="1">IFERROR(_xlfn._xlws.FILTER(shifts!A:A,(shifts!B:B=events!AD2686)*(shifts!AG:AG&gt;=events!BK2686)*(shifts!AH:AH&lt;=events!BL2686)),BI2685)</f>
        <v>92</v>
      </c>
      <c r="BJ2686" s="15">
        <f t="shared" si="3825"/>
        <v>0</v>
      </c>
      <c r="BK2686">
        <f t="shared" si="3826"/>
        <v>467</v>
      </c>
      <c r="BL2686">
        <f t="shared" si="3827"/>
        <v>467</v>
      </c>
      <c r="BM2686" s="15">
        <f>SUMIFS(BJ$2:BJ2686,K$2:K2686,"=Intermission")+SUMIFS(BJ$2:BJ2686,K$2:K2686,"=Timeout")</f>
        <v>143</v>
      </c>
      <c r="BN2686">
        <f t="shared" si="3828"/>
        <v>2303</v>
      </c>
      <c r="BO2686" s="19">
        <f t="shared" si="3829"/>
        <v>2916</v>
      </c>
      <c r="BP2686">
        <f t="shared" si="3830"/>
        <v>2911</v>
      </c>
      <c r="BQ2686" s="17">
        <f t="shared" si="3831"/>
        <v>2916</v>
      </c>
      <c r="BR2686" t="str">
        <f t="shared" si="3832"/>
        <v>event_team_player_1</v>
      </c>
      <c r="BS2686">
        <f>COUNTIFS(S$3:S2686,"="&amp;S2686,AI$3:AI2686,"="&amp;AI2686)</f>
        <v>1</v>
      </c>
      <c r="BT2686" t="str">
        <f>IFERROR(VLOOKUP(BB2686&amp;BU2686&amp;X2686,game_rosters!U:W,3,FALSE),"")</f>
        <v>P100032</v>
      </c>
      <c r="BU2686" t="str">
        <f t="shared" si="3833"/>
        <v>Outlaws</v>
      </c>
    </row>
    <row r="2687" spans="1:73" x14ac:dyDescent="0.2">
      <c r="A2687" t="str">
        <f t="shared" si="3808"/>
        <v/>
      </c>
      <c r="I2687" s="44">
        <v>77</v>
      </c>
      <c r="S2687">
        <v>1393</v>
      </c>
      <c r="T2687">
        <v>214</v>
      </c>
      <c r="X2687">
        <v>77</v>
      </c>
      <c r="Z2687">
        <v>1</v>
      </c>
      <c r="AA2687">
        <f t="shared" si="3857"/>
        <v>2393</v>
      </c>
      <c r="AB2687">
        <f t="shared" si="3858"/>
        <v>9214</v>
      </c>
      <c r="AC2687">
        <f t="shared" si="3804"/>
        <v>9214</v>
      </c>
      <c r="AD2687" s="6">
        <v>3</v>
      </c>
      <c r="AE2687" t="s">
        <v>937</v>
      </c>
      <c r="AF2687" t="s">
        <v>930</v>
      </c>
      <c r="AG2687" t="s">
        <v>756</v>
      </c>
      <c r="AH2687" t="s">
        <v>756</v>
      </c>
      <c r="AI2687" t="str">
        <f t="shared" si="3809"/>
        <v>e</v>
      </c>
      <c r="AJ2687" t="str">
        <f t="shared" si="3810"/>
        <v/>
      </c>
      <c r="AK2687" t="str">
        <f t="shared" si="3811"/>
        <v/>
      </c>
      <c r="AL2687" t="str">
        <f t="shared" si="3812"/>
        <v/>
      </c>
      <c r="AM2687" t="str">
        <f t="shared" si="3813"/>
        <v/>
      </c>
      <c r="AN2687" t="str">
        <f t="shared" si="3814"/>
        <v>Away</v>
      </c>
      <c r="AO2687" t="str">
        <f t="shared" si="3815"/>
        <v>a</v>
      </c>
      <c r="AP2687" t="str">
        <f t="shared" si="3816"/>
        <v/>
      </c>
      <c r="AQ2687" t="str">
        <f t="shared" si="3817"/>
        <v/>
      </c>
      <c r="AR2687" t="str">
        <f t="shared" si="3818"/>
        <v>Away</v>
      </c>
      <c r="AS2687" t="str">
        <f t="shared" si="3819"/>
        <v>a</v>
      </c>
      <c r="AT2687" t="str">
        <f t="shared" si="3820"/>
        <v>Offensive</v>
      </c>
      <c r="AU2687" t="str">
        <f t="shared" si="3821"/>
        <v/>
      </c>
      <c r="AV2687" t="str">
        <f t="shared" si="3822"/>
        <v/>
      </c>
      <c r="AW2687" t="str" cm="1">
        <f t="array" ref="AW2687">IFERROR(IF(O2687&lt;&gt;"",O2687,IF(OR($S2687="",$T2687=""),"",IF(O2687&lt;&gt;"",O2687,IF($T2687&lt;&gt;"",_xlfn._xlws.FILTER(O:O,($BU:$BU=$BU2687)*($I:$I=$I2687)*($T:$T=$T2687)*($S:$S=_xlfn.MINIFS($S:$S,$T:$T,"="&amp;$T2687)),"")))))&amp;"",IF(O2687="","",""))&amp;""</f>
        <v/>
      </c>
      <c r="AX2687" t="str" cm="1">
        <f t="array" ref="AX2687">IFERROR(IF(P2687&lt;&gt;"",P2687,IF(OR($S2687="",$T2687=""),"",IF($T2687&lt;&gt;"",_xlfn._xlws.FILTER(P:P,($BU:$BU=$BU2687)*($I:$I=$I2687)*($T:$T=$T2687)*($S:$S=_xlfn.MINIFS($S:$S,$T:$T,"="&amp;$T2687)),""))))&amp;"",IF(P2687="","",""))&amp;""</f>
        <v/>
      </c>
      <c r="AY2687" t="str" cm="1">
        <f t="array" ref="AY2687">IFERROR(IF(Q2687&lt;&gt;"",Q2687,IF(OR($S2687="",$T2687=""),"",IF($T2687&lt;&gt;"",_xlfn._xlws.FILTER(Q:Q,($BU:$BU=$BU2687)*($I:$I=$I2687)*($T:$T=$T2687)*($S:$S=_xlfn.MINIFS($S:$S,$T:$T,"="&amp;$T2687)),""))))&amp;"",IF(Q2687="","",""))&amp;""</f>
        <v/>
      </c>
      <c r="AZ2687" t="str" cm="1">
        <f t="array" ref="AZ2687">IFERROR(IF(R2687&lt;&gt;"",R2687,IF(OR($S2687="",$T2687=""),"",IF($T2687&lt;&gt;"",_xlfn._xlws.FILTER(R:R,($BU:$BU=$BU2687)*($I:$I=$I2687)*($T:$T=$T2687)*($S:$S=_xlfn.MINIFS($S:$S,$T:$T,"="&amp;$T2687)),""))))&amp;"",IF(R2687="","",""))&amp;""</f>
        <v/>
      </c>
      <c r="BA2687" s="6">
        <f t="shared" si="3823"/>
        <v>230</v>
      </c>
      <c r="BB2687">
        <f t="shared" ref="BB2687:BD2687" si="3893">BB2686</f>
        <v>18987</v>
      </c>
      <c r="BC2687" t="str">
        <f t="shared" si="3893"/>
        <v>Velodrome</v>
      </c>
      <c r="BD2687" t="str">
        <f t="shared" si="3893"/>
        <v>Outlaws</v>
      </c>
      <c r="BE2687" t="s">
        <v>7</v>
      </c>
      <c r="BF2687" t="s">
        <v>172</v>
      </c>
      <c r="BI2687" cm="1">
        <f t="array" aca="1" ref="BI2687" ca="1">IFERROR(_xlfn._xlws.FILTER(shifts!A:A,(shifts!B:B=events!AD2687)*(shifts!AG:AG&gt;=events!BK2687)*(shifts!AH:AH&lt;=events!BL2687)),BI2686)</f>
        <v>92</v>
      </c>
      <c r="BJ2687" s="15">
        <f t="shared" si="3825"/>
        <v>0</v>
      </c>
      <c r="BK2687">
        <f t="shared" si="3826"/>
        <v>467</v>
      </c>
      <c r="BL2687">
        <f t="shared" si="3827"/>
        <v>467</v>
      </c>
      <c r="BM2687" s="15">
        <f>SUMIFS(BJ$2:BJ2687,K$2:K2687,"=Intermission")+SUMIFS(BJ$2:BJ2687,K$2:K2687,"=Timeout")</f>
        <v>143</v>
      </c>
      <c r="BN2687">
        <f t="shared" si="3828"/>
        <v>2303</v>
      </c>
      <c r="BO2687" s="19">
        <f t="shared" si="3829"/>
        <v>2916</v>
      </c>
      <c r="BP2687">
        <f t="shared" si="3830"/>
        <v>2911</v>
      </c>
      <c r="BQ2687" s="17">
        <f t="shared" si="3831"/>
        <v>2916</v>
      </c>
      <c r="BR2687" t="str">
        <f t="shared" si="3832"/>
        <v>event_team_player_2</v>
      </c>
      <c r="BS2687">
        <f>COUNTIFS(S$3:S2687,"="&amp;S2687,AI$3:AI2687,"="&amp;AI2687)</f>
        <v>2</v>
      </c>
      <c r="BT2687" t="str">
        <f>IFERROR(VLOOKUP(BB2687&amp;BU2687&amp;X2687,game_rosters!U:W,3,FALSE),"")</f>
        <v>P100185</v>
      </c>
      <c r="BU2687" t="str">
        <f t="shared" si="3833"/>
        <v>Outlaws</v>
      </c>
    </row>
    <row r="2688" spans="1:73" x14ac:dyDescent="0.2">
      <c r="A2688">
        <f t="shared" si="3808"/>
        <v>1</v>
      </c>
      <c r="I2688" s="44">
        <v>4</v>
      </c>
      <c r="K2688" t="s">
        <v>238</v>
      </c>
      <c r="L2688" t="s">
        <v>184</v>
      </c>
      <c r="M2688" t="s">
        <v>89</v>
      </c>
      <c r="N2688" t="s">
        <v>595</v>
      </c>
      <c r="O2688" t="s">
        <v>569</v>
      </c>
      <c r="Q2688" t="s">
        <v>595</v>
      </c>
      <c r="S2688">
        <v>1394</v>
      </c>
      <c r="T2688">
        <v>214</v>
      </c>
      <c r="W2688" t="s">
        <v>731</v>
      </c>
      <c r="X2688">
        <v>4</v>
      </c>
      <c r="Z2688">
        <v>1</v>
      </c>
      <c r="AA2688">
        <f t="shared" si="3857"/>
        <v>2394</v>
      </c>
      <c r="AB2688">
        <f t="shared" si="3858"/>
        <v>9214</v>
      </c>
      <c r="AC2688">
        <f t="shared" si="3804"/>
        <v>9214</v>
      </c>
      <c r="AD2688" s="6">
        <v>3</v>
      </c>
      <c r="AE2688" t="s">
        <v>937</v>
      </c>
      <c r="AF2688" t="s">
        <v>930</v>
      </c>
      <c r="AG2688" t="s">
        <v>756</v>
      </c>
      <c r="AH2688" t="s">
        <v>756</v>
      </c>
      <c r="AI2688" t="str">
        <f t="shared" si="3809"/>
        <v>e</v>
      </c>
      <c r="AJ2688" t="str">
        <f t="shared" si="3810"/>
        <v/>
      </c>
      <c r="AK2688" t="str">
        <f t="shared" si="3811"/>
        <v/>
      </c>
      <c r="AL2688" t="str">
        <f t="shared" si="3812"/>
        <v/>
      </c>
      <c r="AM2688" t="str">
        <f t="shared" si="3813"/>
        <v/>
      </c>
      <c r="AN2688" t="str">
        <f t="shared" si="3814"/>
        <v>Away</v>
      </c>
      <c r="AO2688" t="str">
        <f t="shared" si="3815"/>
        <v>a</v>
      </c>
      <c r="AP2688" t="str">
        <f t="shared" si="3816"/>
        <v/>
      </c>
      <c r="AQ2688" t="str">
        <f t="shared" si="3817"/>
        <v/>
      </c>
      <c r="AR2688" t="str">
        <f t="shared" si="3818"/>
        <v>Away</v>
      </c>
      <c r="AS2688" t="str">
        <f t="shared" si="3819"/>
        <v>a</v>
      </c>
      <c r="AT2688" t="str">
        <f t="shared" si="3820"/>
        <v>Offensive</v>
      </c>
      <c r="AU2688" t="str">
        <f t="shared" si="3821"/>
        <v/>
      </c>
      <c r="AV2688" t="str">
        <f t="shared" si="3822"/>
        <v/>
      </c>
      <c r="AW2688" t="str" cm="1">
        <f t="array" ref="AW2688">IFERROR(IF(O2688&lt;&gt;"",O2688,IF(OR($S2688="",$T2688=""),"",IF(O2688&lt;&gt;"",O2688,IF($T2688&lt;&gt;"",_xlfn._xlws.FILTER(O:O,($BU:$BU=$BU2688)*($I:$I=$I2688)*($T:$T=$T2688)*($S:$S=_xlfn.MINIFS($S:$S,$T:$T,"="&amp;$T2688)),"")))))&amp;"",IF(O2688="","",""))&amp;""</f>
        <v>OffensivePlay_Zone-Breakout</v>
      </c>
      <c r="AX2688" t="str" cm="1">
        <f t="array" ref="AX2688">IFERROR(IF(P2688&lt;&gt;"",P2688,IF(OR($S2688="",$T2688=""),"",IF($T2688&lt;&gt;"",_xlfn._xlws.FILTER(P:P,($BU:$BU=$BU2688)*($I:$I=$I2688)*($T:$T=$T2688)*($S:$S=_xlfn.MINIFS($S:$S,$T:$T,"="&amp;$T2688)),""))))&amp;"",IF(P2688="","",""))&amp;""</f>
        <v/>
      </c>
      <c r="AY2688" t="str" cm="1">
        <f t="array" ref="AY2688">IFERROR(IF(Q2688&lt;&gt;"",Q2688,IF(OR($S2688="",$T2688=""),"",IF($T2688&lt;&gt;"",_xlfn._xlws.FILTER(Q:Q,($BU:$BU=$BU2688)*($I:$I=$I2688)*($T:$T=$T2688)*($S:$S=_xlfn.MINIFS($S:$S,$T:$T,"="&amp;$T2688)),""))))&amp;"",IF(Q2688="","",""))&amp;""</f>
        <v>s</v>
      </c>
      <c r="AZ2688" t="str" cm="1">
        <f t="array" ref="AZ2688">IFERROR(IF(R2688&lt;&gt;"",R2688,IF(OR($S2688="",$T2688=""),"",IF($T2688&lt;&gt;"",_xlfn._xlws.FILTER(R:R,($BU:$BU=$BU2688)*($I:$I=$I2688)*($T:$T=$T2688)*($S:$S=_xlfn.MINIFS($S:$S,$T:$T,"="&amp;$T2688)),""))))&amp;"",IF(R2688="","",""))&amp;""</f>
        <v/>
      </c>
      <c r="BA2688" s="6">
        <f t="shared" si="3823"/>
        <v>231</v>
      </c>
      <c r="BB2688">
        <f t="shared" ref="BB2688:BD2688" si="3894">BB2687</f>
        <v>18987</v>
      </c>
      <c r="BC2688" t="str">
        <f t="shared" si="3894"/>
        <v>Velodrome</v>
      </c>
      <c r="BD2688" t="str">
        <f t="shared" si="3894"/>
        <v>Outlaws</v>
      </c>
      <c r="BE2688" t="s">
        <v>238</v>
      </c>
      <c r="BF2688" t="s">
        <v>184</v>
      </c>
      <c r="BI2688" cm="1">
        <f t="array" aca="1" ref="BI2688" ca="1">IFERROR(_xlfn._xlws.FILTER(shifts!A:A,(shifts!B:B=events!AD2688)*(shifts!AG:AG&gt;=events!BK2688)*(shifts!AH:AH&lt;=events!BL2688)),BI2687)</f>
        <v>92</v>
      </c>
      <c r="BJ2688" s="15">
        <f t="shared" si="3825"/>
        <v>0</v>
      </c>
      <c r="BK2688">
        <f t="shared" si="3826"/>
        <v>467</v>
      </c>
      <c r="BL2688">
        <f t="shared" si="3827"/>
        <v>467</v>
      </c>
      <c r="BM2688" s="15">
        <f>SUMIFS(BJ$2:BJ2688,K$2:K2688,"=Intermission")+SUMIFS(BJ$2:BJ2688,K$2:K2688,"=Timeout")</f>
        <v>143</v>
      </c>
      <c r="BN2688">
        <f t="shared" si="3828"/>
        <v>2303</v>
      </c>
      <c r="BO2688" s="19">
        <f t="shared" si="3829"/>
        <v>2916</v>
      </c>
      <c r="BP2688">
        <f t="shared" si="3830"/>
        <v>2911</v>
      </c>
      <c r="BQ2688" s="17">
        <f t="shared" si="3831"/>
        <v>2916</v>
      </c>
      <c r="BR2688" t="str">
        <f t="shared" si="3832"/>
        <v>event_team_player_1</v>
      </c>
      <c r="BS2688">
        <f>COUNTIFS(S$3:S2688,"="&amp;S2688,AI$3:AI2688,"="&amp;AI2688)</f>
        <v>1</v>
      </c>
      <c r="BT2688" t="str">
        <f>IFERROR(VLOOKUP(BB2688&amp;BU2688&amp;X2688,game_rosters!U:W,3,FALSE),"")</f>
        <v>P100032</v>
      </c>
      <c r="BU2688" t="str">
        <f t="shared" si="3833"/>
        <v>Outlaws</v>
      </c>
    </row>
    <row r="2689" spans="1:73" x14ac:dyDescent="0.2">
      <c r="A2689" t="str">
        <f t="shared" si="3808"/>
        <v/>
      </c>
      <c r="I2689" s="44">
        <v>77</v>
      </c>
      <c r="S2689">
        <v>1394</v>
      </c>
      <c r="T2689">
        <v>214</v>
      </c>
      <c r="X2689">
        <v>77</v>
      </c>
      <c r="Z2689">
        <v>1</v>
      </c>
      <c r="AA2689">
        <f t="shared" si="3857"/>
        <v>2394</v>
      </c>
      <c r="AB2689">
        <f t="shared" si="3858"/>
        <v>9214</v>
      </c>
      <c r="AC2689">
        <f t="shared" si="3804"/>
        <v>9214</v>
      </c>
      <c r="AD2689" s="6">
        <v>3</v>
      </c>
      <c r="AE2689" t="s">
        <v>937</v>
      </c>
      <c r="AF2689" t="s">
        <v>930</v>
      </c>
      <c r="AG2689" t="s">
        <v>756</v>
      </c>
      <c r="AH2689" t="s">
        <v>756</v>
      </c>
      <c r="AI2689" t="str">
        <f t="shared" si="3809"/>
        <v>e</v>
      </c>
      <c r="AJ2689" t="str">
        <f t="shared" si="3810"/>
        <v/>
      </c>
      <c r="AK2689" t="str">
        <f t="shared" si="3811"/>
        <v/>
      </c>
      <c r="AL2689" t="str">
        <f t="shared" si="3812"/>
        <v/>
      </c>
      <c r="AM2689" t="str">
        <f t="shared" si="3813"/>
        <v/>
      </c>
      <c r="AN2689" t="str">
        <f t="shared" si="3814"/>
        <v>Away</v>
      </c>
      <c r="AO2689" t="str">
        <f t="shared" si="3815"/>
        <v>a</v>
      </c>
      <c r="AP2689" t="str">
        <f t="shared" si="3816"/>
        <v/>
      </c>
      <c r="AQ2689" t="str">
        <f t="shared" si="3817"/>
        <v/>
      </c>
      <c r="AR2689" t="str">
        <f t="shared" si="3818"/>
        <v>Away</v>
      </c>
      <c r="AS2689" t="str">
        <f t="shared" si="3819"/>
        <v>a</v>
      </c>
      <c r="AT2689" t="str">
        <f t="shared" si="3820"/>
        <v>Offensive</v>
      </c>
      <c r="AU2689" t="str">
        <f t="shared" si="3821"/>
        <v/>
      </c>
      <c r="AV2689" t="str">
        <f t="shared" si="3822"/>
        <v/>
      </c>
      <c r="AW2689" t="str" cm="1">
        <f t="array" ref="AW2689">IFERROR(IF(O2689&lt;&gt;"",O2689,IF(OR($S2689="",$T2689=""),"",IF(O2689&lt;&gt;"",O2689,IF($T2689&lt;&gt;"",_xlfn._xlws.FILTER(O:O,($BU:$BU=$BU2689)*($I:$I=$I2689)*($T:$T=$T2689)*($S:$S=_xlfn.MINIFS($S:$S,$T:$T,"="&amp;$T2689)),"")))))&amp;"",IF(O2689="","",""))&amp;""</f>
        <v/>
      </c>
      <c r="AX2689" t="str" cm="1">
        <f t="array" ref="AX2689">IFERROR(IF(P2689&lt;&gt;"",P2689,IF(OR($S2689="",$T2689=""),"",IF($T2689&lt;&gt;"",_xlfn._xlws.FILTER(P:P,($BU:$BU=$BU2689)*($I:$I=$I2689)*($T:$T=$T2689)*($S:$S=_xlfn.MINIFS($S:$S,$T:$T,"="&amp;$T2689)),""))))&amp;"",IF(P2689="","",""))&amp;""</f>
        <v/>
      </c>
      <c r="AY2689" t="str" cm="1">
        <f t="array" ref="AY2689">IFERROR(IF(Q2689&lt;&gt;"",Q2689,IF(OR($S2689="",$T2689=""),"",IF($T2689&lt;&gt;"",_xlfn._xlws.FILTER(Q:Q,($BU:$BU=$BU2689)*($I:$I=$I2689)*($T:$T=$T2689)*($S:$S=_xlfn.MINIFS($S:$S,$T:$T,"="&amp;$T2689)),""))))&amp;"",IF(Q2689="","",""))&amp;""</f>
        <v/>
      </c>
      <c r="AZ2689" t="str" cm="1">
        <f t="array" ref="AZ2689">IFERROR(IF(R2689&lt;&gt;"",R2689,IF(OR($S2689="",$T2689=""),"",IF($T2689&lt;&gt;"",_xlfn._xlws.FILTER(R:R,($BU:$BU=$BU2689)*($I:$I=$I2689)*($T:$T=$T2689)*($S:$S=_xlfn.MINIFS($S:$S,$T:$T,"="&amp;$T2689)),""))))&amp;"",IF(R2689="","",""))&amp;""</f>
        <v/>
      </c>
      <c r="BA2689" s="6">
        <f t="shared" si="3823"/>
        <v>231</v>
      </c>
      <c r="BB2689">
        <f t="shared" ref="BB2689:BD2689" si="3895">BB2688</f>
        <v>18987</v>
      </c>
      <c r="BC2689" t="str">
        <f t="shared" si="3895"/>
        <v>Velodrome</v>
      </c>
      <c r="BD2689" t="str">
        <f t="shared" si="3895"/>
        <v>Outlaws</v>
      </c>
      <c r="BE2689" t="s">
        <v>238</v>
      </c>
      <c r="BF2689" t="s">
        <v>184</v>
      </c>
      <c r="BI2689" cm="1">
        <f t="array" aca="1" ref="BI2689" ca="1">IFERROR(_xlfn._xlws.FILTER(shifts!A:A,(shifts!B:B=events!AD2689)*(shifts!AG:AG&gt;=events!BK2689)*(shifts!AH:AH&lt;=events!BL2689)),BI2688)</f>
        <v>92</v>
      </c>
      <c r="BJ2689" s="15">
        <f t="shared" si="3825"/>
        <v>0</v>
      </c>
      <c r="BK2689">
        <f t="shared" si="3826"/>
        <v>467</v>
      </c>
      <c r="BL2689">
        <f t="shared" si="3827"/>
        <v>467</v>
      </c>
      <c r="BM2689" s="15">
        <f>SUMIFS(BJ$2:BJ2689,K$2:K2689,"=Intermission")+SUMIFS(BJ$2:BJ2689,K$2:K2689,"=Timeout")</f>
        <v>143</v>
      </c>
      <c r="BN2689">
        <f t="shared" si="3828"/>
        <v>2303</v>
      </c>
      <c r="BO2689" s="19">
        <f t="shared" si="3829"/>
        <v>2916</v>
      </c>
      <c r="BP2689">
        <f t="shared" si="3830"/>
        <v>2911</v>
      </c>
      <c r="BQ2689" s="17">
        <f t="shared" si="3831"/>
        <v>2916</v>
      </c>
      <c r="BR2689" t="str">
        <f t="shared" si="3832"/>
        <v>event_team_player_2</v>
      </c>
      <c r="BS2689">
        <f>COUNTIFS(S$3:S2689,"="&amp;S2689,AI$3:AI2689,"="&amp;AI2689)</f>
        <v>2</v>
      </c>
      <c r="BT2689" t="str">
        <f>IFERROR(VLOOKUP(BB2689&amp;BU2689&amp;X2689,game_rosters!U:W,3,FALSE),"")</f>
        <v>P100185</v>
      </c>
      <c r="BU2689" t="str">
        <f t="shared" si="3833"/>
        <v>Outlaws</v>
      </c>
    </row>
    <row r="2690" spans="1:73" x14ac:dyDescent="0.2">
      <c r="A2690">
        <f t="shared" si="3808"/>
        <v>1</v>
      </c>
      <c r="I2690" s="44">
        <v>77</v>
      </c>
      <c r="K2690" t="s">
        <v>238</v>
      </c>
      <c r="L2690" t="s">
        <v>174</v>
      </c>
      <c r="M2690" t="s">
        <v>85</v>
      </c>
      <c r="N2690" t="s">
        <v>594</v>
      </c>
      <c r="R2690" s="51">
        <v>1</v>
      </c>
      <c r="S2690">
        <v>1395</v>
      </c>
      <c r="W2690" t="s">
        <v>731</v>
      </c>
      <c r="X2690">
        <v>77</v>
      </c>
      <c r="Z2690">
        <v>1</v>
      </c>
      <c r="AA2690">
        <f t="shared" si="3857"/>
        <v>2395</v>
      </c>
      <c r="AB2690" t="str">
        <f t="shared" si="3858"/>
        <v/>
      </c>
      <c r="AC2690">
        <f t="shared" ref="AC2690:AC2753" si="3896">IF(AB2690&lt;&gt;"",AB2690,S2690+1000)</f>
        <v>2395</v>
      </c>
      <c r="AD2690" s="6">
        <v>3</v>
      </c>
      <c r="AE2690" t="s">
        <v>937</v>
      </c>
      <c r="AF2690" t="s">
        <v>900</v>
      </c>
      <c r="AG2690" t="s">
        <v>937</v>
      </c>
      <c r="AH2690" t="s">
        <v>932</v>
      </c>
      <c r="AI2690" t="str">
        <f t="shared" si="3809"/>
        <v>e</v>
      </c>
      <c r="AJ2690" t="str">
        <f t="shared" si="3810"/>
        <v/>
      </c>
      <c r="AK2690" t="str">
        <f t="shared" si="3811"/>
        <v/>
      </c>
      <c r="AL2690" t="str">
        <f t="shared" si="3812"/>
        <v/>
      </c>
      <c r="AM2690" t="str">
        <f t="shared" si="3813"/>
        <v/>
      </c>
      <c r="AN2690" t="str">
        <f t="shared" si="3814"/>
        <v>Away</v>
      </c>
      <c r="AO2690" t="str">
        <f t="shared" si="3815"/>
        <v>a</v>
      </c>
      <c r="AP2690" t="str">
        <f t="shared" si="3816"/>
        <v/>
      </c>
      <c r="AQ2690" t="str">
        <f t="shared" si="3817"/>
        <v/>
      </c>
      <c r="AR2690" t="str">
        <f t="shared" si="3818"/>
        <v>Away</v>
      </c>
      <c r="AS2690" t="str">
        <f t="shared" si="3819"/>
        <v>a</v>
      </c>
      <c r="AT2690" t="str">
        <f t="shared" si="3820"/>
        <v>Offensive</v>
      </c>
      <c r="AU2690" t="str">
        <f t="shared" si="3821"/>
        <v/>
      </c>
      <c r="AV2690" t="str">
        <f t="shared" si="3822"/>
        <v/>
      </c>
      <c r="AW2690" t="str" cm="1">
        <f t="array" ref="AW2690">IFERROR(IF(O2690&lt;&gt;"",O2690,IF(OR($S2690="",$T2690=""),"",IF(O2690&lt;&gt;"",O2690,IF($T2690&lt;&gt;"",_xlfn._xlws.FILTER(O:O,($BU:$BU=$BU2690)*($I:$I=$I2690)*($T:$T=$T2690)*($S:$S=_xlfn.MINIFS($S:$S,$T:$T,"="&amp;$T2690)),"")))))&amp;"",IF(O2690="","",""))&amp;""</f>
        <v/>
      </c>
      <c r="AX2690" t="str" cm="1">
        <f t="array" ref="AX2690">IFERROR(IF(P2690&lt;&gt;"",P2690,IF(OR($S2690="",$T2690=""),"",IF($T2690&lt;&gt;"",_xlfn._xlws.FILTER(P:P,($BU:$BU=$BU2690)*($I:$I=$I2690)*($T:$T=$T2690)*($S:$S=_xlfn.MINIFS($S:$S,$T:$T,"="&amp;$T2690)),""))))&amp;"",IF(P2690="","",""))&amp;""</f>
        <v/>
      </c>
      <c r="AY2690" t="str" cm="1">
        <f t="array" ref="AY2690">IFERROR(IF(Q2690&lt;&gt;"",Q2690,IF(OR($S2690="",$T2690=""),"",IF($T2690&lt;&gt;"",_xlfn._xlws.FILTER(Q:Q,($BU:$BU=$BU2690)*($I:$I=$I2690)*($T:$T=$T2690)*($S:$S=_xlfn.MINIFS($S:$S,$T:$T,"="&amp;$T2690)),""))))&amp;"",IF(Q2690="","",""))&amp;""</f>
        <v/>
      </c>
      <c r="AZ2690" t="str" cm="1">
        <f t="array" ref="AZ2690">IFERROR(IF(R2690&lt;&gt;"",R2690,IF(OR($S2690="",$T2690=""),"",IF($T2690&lt;&gt;"",_xlfn._xlws.FILTER(R:R,($BU:$BU=$BU2690)*($I:$I=$I2690)*($T:$T=$T2690)*($S:$S=_xlfn.MINIFS($S:$S,$T:$T,"="&amp;$T2690)),""))))&amp;"",IF(R2690="","",""))&amp;""</f>
        <v>1</v>
      </c>
      <c r="BA2690" s="6">
        <f t="shared" si="3823"/>
        <v>232</v>
      </c>
      <c r="BB2690">
        <f t="shared" ref="BB2690:BD2690" si="3897">BB2689</f>
        <v>18987</v>
      </c>
      <c r="BC2690" t="str">
        <f t="shared" si="3897"/>
        <v>Velodrome</v>
      </c>
      <c r="BD2690" t="str">
        <f t="shared" si="3897"/>
        <v>Outlaws</v>
      </c>
      <c r="BE2690" t="s">
        <v>238</v>
      </c>
      <c r="BF2690" t="s">
        <v>174</v>
      </c>
      <c r="BI2690" cm="1">
        <f t="array" aca="1" ref="BI2690" ca="1">IFERROR(_xlfn._xlws.FILTER(shifts!A:A,(shifts!B:B=events!AD2690)*(shifts!AG:AG&gt;=events!BK2690)*(shifts!AH:AH&lt;=events!BL2690)),BI2689)</f>
        <v>92</v>
      </c>
      <c r="BJ2690" s="15">
        <f t="shared" si="3825"/>
        <v>1</v>
      </c>
      <c r="BK2690">
        <f t="shared" si="3826"/>
        <v>465</v>
      </c>
      <c r="BL2690">
        <f t="shared" si="3827"/>
        <v>464</v>
      </c>
      <c r="BM2690" s="15">
        <f>SUMIFS(BJ$2:BJ2690,K$2:K2690,"=Intermission")+SUMIFS(BJ$2:BJ2690,K$2:K2690,"=Timeout")</f>
        <v>143</v>
      </c>
      <c r="BN2690">
        <f t="shared" si="3828"/>
        <v>2303</v>
      </c>
      <c r="BO2690" s="19">
        <f t="shared" si="3829"/>
        <v>2918</v>
      </c>
      <c r="BP2690">
        <f t="shared" si="3830"/>
        <v>2913</v>
      </c>
      <c r="BQ2690" s="17">
        <f t="shared" si="3831"/>
        <v>2919</v>
      </c>
      <c r="BR2690" t="str">
        <f t="shared" si="3832"/>
        <v>event_team_player_1</v>
      </c>
      <c r="BS2690">
        <f>COUNTIFS(S$3:S2690,"="&amp;S2690,AI$3:AI2690,"="&amp;AI2690)</f>
        <v>1</v>
      </c>
      <c r="BT2690" t="str">
        <f>IFERROR(VLOOKUP(BB2690&amp;BU2690&amp;X2690,game_rosters!U:W,3,FALSE),"")</f>
        <v>P100185</v>
      </c>
      <c r="BU2690" t="str">
        <f t="shared" si="3833"/>
        <v>Outlaws</v>
      </c>
    </row>
    <row r="2691" spans="1:73" x14ac:dyDescent="0.2">
      <c r="A2691" t="str">
        <f t="shared" si="3808"/>
        <v/>
      </c>
      <c r="I2691" s="44">
        <v>84</v>
      </c>
      <c r="O2691" t="s">
        <v>631</v>
      </c>
      <c r="Q2691" t="s">
        <v>595</v>
      </c>
      <c r="R2691" s="51">
        <v>1</v>
      </c>
      <c r="S2691">
        <v>1395</v>
      </c>
      <c r="X2691">
        <v>84</v>
      </c>
      <c r="AA2691">
        <f t="shared" si="3857"/>
        <v>2395</v>
      </c>
      <c r="AB2691" t="str">
        <f t="shared" si="3858"/>
        <v/>
      </c>
      <c r="AC2691">
        <f t="shared" si="3896"/>
        <v>2395</v>
      </c>
      <c r="AD2691" s="6">
        <v>3</v>
      </c>
      <c r="AE2691" t="s">
        <v>937</v>
      </c>
      <c r="AF2691" t="s">
        <v>900</v>
      </c>
      <c r="AG2691" t="s">
        <v>937</v>
      </c>
      <c r="AH2691" t="s">
        <v>932</v>
      </c>
      <c r="AI2691" t="str">
        <f t="shared" si="3809"/>
        <v>o</v>
      </c>
      <c r="AJ2691" t="str">
        <f t="shared" si="3810"/>
        <v/>
      </c>
      <c r="AK2691" t="str">
        <f t="shared" si="3811"/>
        <v/>
      </c>
      <c r="AL2691" t="str">
        <f t="shared" si="3812"/>
        <v/>
      </c>
      <c r="AM2691" t="str">
        <f t="shared" si="3813"/>
        <v/>
      </c>
      <c r="AN2691" t="str">
        <f t="shared" si="3814"/>
        <v>Away</v>
      </c>
      <c r="AO2691" t="str">
        <f t="shared" si="3815"/>
        <v>a</v>
      </c>
      <c r="AP2691" t="str">
        <f t="shared" si="3816"/>
        <v/>
      </c>
      <c r="AQ2691" t="str">
        <f t="shared" si="3817"/>
        <v/>
      </c>
      <c r="AR2691" t="str">
        <f t="shared" si="3818"/>
        <v>Away</v>
      </c>
      <c r="AS2691" t="str">
        <f t="shared" si="3819"/>
        <v>a</v>
      </c>
      <c r="AT2691" t="str">
        <f t="shared" si="3820"/>
        <v>Defensive</v>
      </c>
      <c r="AU2691" t="str">
        <f t="shared" si="3821"/>
        <v/>
      </c>
      <c r="AV2691" t="str">
        <f t="shared" si="3822"/>
        <v/>
      </c>
      <c r="AW2691" t="str" cm="1">
        <f t="array" ref="AW2691">IFERROR(IF(O2691&lt;&gt;"",O2691,IF(OR($S2691="",$T2691=""),"",IF(O2691&lt;&gt;"",O2691,IF($T2691&lt;&gt;"",_xlfn._xlws.FILTER(O:O,($BU:$BU=$BU2691)*($I:$I=$I2691)*($T:$T=$T2691)*($S:$S=_xlfn.MINIFS($S:$S,$T:$T,"="&amp;$T2691)),"")))))&amp;"",IF(O2691="","",""))&amp;""</f>
        <v>Defensive_PlayPossession-SeperateFromPuck</v>
      </c>
      <c r="AX2691" t="str" cm="1">
        <f t="array" ref="AX2691">IFERROR(IF(P2691&lt;&gt;"",P2691,IF(OR($S2691="",$T2691=""),"",IF($T2691&lt;&gt;"",_xlfn._xlws.FILTER(P:P,($BU:$BU=$BU2691)*($I:$I=$I2691)*($T:$T=$T2691)*($S:$S=_xlfn.MINIFS($S:$S,$T:$T,"="&amp;$T2691)),""))))&amp;"",IF(P2691="","",""))&amp;""</f>
        <v/>
      </c>
      <c r="AY2691" t="str" cm="1">
        <f t="array" ref="AY2691">IFERROR(IF(Q2691&lt;&gt;"",Q2691,IF(OR($S2691="",$T2691=""),"",IF($T2691&lt;&gt;"",_xlfn._xlws.FILTER(Q:Q,($BU:$BU=$BU2691)*($I:$I=$I2691)*($T:$T=$T2691)*($S:$S=_xlfn.MINIFS($S:$S,$T:$T,"="&amp;$T2691)),""))))&amp;"",IF(Q2691="","",""))&amp;""</f>
        <v>s</v>
      </c>
      <c r="AZ2691" t="str" cm="1">
        <f t="array" ref="AZ2691">IFERROR(IF(R2691&lt;&gt;"",R2691,IF(OR($S2691="",$T2691=""),"",IF($T2691&lt;&gt;"",_xlfn._xlws.FILTER(R:R,($BU:$BU=$BU2691)*($I:$I=$I2691)*($T:$T=$T2691)*($S:$S=_xlfn.MINIFS($S:$S,$T:$T,"="&amp;$T2691)),""))))&amp;"",IF(R2691="","",""))&amp;""</f>
        <v>1</v>
      </c>
      <c r="BA2691" s="6">
        <f t="shared" si="3823"/>
        <v>232</v>
      </c>
      <c r="BB2691">
        <f t="shared" ref="BB2691:BD2691" si="3898">BB2690</f>
        <v>18987</v>
      </c>
      <c r="BC2691" t="str">
        <f t="shared" si="3898"/>
        <v>Velodrome</v>
      </c>
      <c r="BD2691" t="str">
        <f t="shared" si="3898"/>
        <v>Outlaws</v>
      </c>
      <c r="BE2691" t="s">
        <v>238</v>
      </c>
      <c r="BF2691" t="s">
        <v>174</v>
      </c>
      <c r="BI2691" cm="1">
        <f t="array" aca="1" ref="BI2691" ca="1">IFERROR(_xlfn._xlws.FILTER(shifts!A:A,(shifts!B:B=events!AD2691)*(shifts!AG:AG&gt;=events!BK2691)*(shifts!AH:AH&lt;=events!BL2691)),BI2690)</f>
        <v>92</v>
      </c>
      <c r="BJ2691" s="15">
        <f t="shared" si="3825"/>
        <v>1</v>
      </c>
      <c r="BK2691">
        <f t="shared" si="3826"/>
        <v>465</v>
      </c>
      <c r="BL2691">
        <f t="shared" si="3827"/>
        <v>464</v>
      </c>
      <c r="BM2691" s="15">
        <f>SUMIFS(BJ$2:BJ2691,K$2:K2691,"=Intermission")+SUMIFS(BJ$2:BJ2691,K$2:K2691,"=Timeout")</f>
        <v>143</v>
      </c>
      <c r="BN2691">
        <f t="shared" si="3828"/>
        <v>2303</v>
      </c>
      <c r="BO2691" s="19">
        <f t="shared" si="3829"/>
        <v>2918</v>
      </c>
      <c r="BP2691">
        <f t="shared" si="3830"/>
        <v>2913</v>
      </c>
      <c r="BQ2691" s="17">
        <f t="shared" si="3831"/>
        <v>2919</v>
      </c>
      <c r="BR2691" t="str">
        <f t="shared" si="3832"/>
        <v>opp_team_player_1</v>
      </c>
      <c r="BS2691">
        <f>COUNTIFS(S$3:S2691,"="&amp;S2691,AI$3:AI2691,"="&amp;AI2691)</f>
        <v>1</v>
      </c>
      <c r="BT2691" t="str">
        <f>IFERROR(VLOOKUP(BB2691&amp;BU2691&amp;X2691,game_rosters!U:W,3,FALSE),"")</f>
        <v>P100198</v>
      </c>
      <c r="BU2691" t="str">
        <f t="shared" si="3833"/>
        <v>Velodrome</v>
      </c>
    </row>
    <row r="2692" spans="1:73" x14ac:dyDescent="0.2">
      <c r="A2692" t="str">
        <f t="shared" si="3808"/>
        <v/>
      </c>
      <c r="I2692" s="44">
        <v>91</v>
      </c>
      <c r="S2692">
        <v>1395</v>
      </c>
      <c r="X2692">
        <v>91</v>
      </c>
      <c r="AA2692">
        <f t="shared" si="3857"/>
        <v>2395</v>
      </c>
      <c r="AB2692" t="str">
        <f t="shared" si="3858"/>
        <v/>
      </c>
      <c r="AC2692">
        <f t="shared" si="3896"/>
        <v>2395</v>
      </c>
      <c r="AD2692" s="6">
        <v>3</v>
      </c>
      <c r="AE2692" t="s">
        <v>937</v>
      </c>
      <c r="AF2692" t="s">
        <v>900</v>
      </c>
      <c r="AG2692" t="s">
        <v>937</v>
      </c>
      <c r="AH2692" t="s">
        <v>932</v>
      </c>
      <c r="AI2692" t="str">
        <f t="shared" si="3809"/>
        <v>o</v>
      </c>
      <c r="AJ2692" t="str">
        <f t="shared" si="3810"/>
        <v/>
      </c>
      <c r="AK2692" t="str">
        <f t="shared" si="3811"/>
        <v/>
      </c>
      <c r="AL2692" t="str">
        <f t="shared" si="3812"/>
        <v/>
      </c>
      <c r="AM2692" t="str">
        <f t="shared" si="3813"/>
        <v/>
      </c>
      <c r="AN2692" t="str">
        <f t="shared" si="3814"/>
        <v>Away</v>
      </c>
      <c r="AO2692" t="str">
        <f t="shared" si="3815"/>
        <v>a</v>
      </c>
      <c r="AP2692" t="str">
        <f t="shared" si="3816"/>
        <v/>
      </c>
      <c r="AQ2692" t="str">
        <f t="shared" si="3817"/>
        <v/>
      </c>
      <c r="AR2692" t="str">
        <f t="shared" si="3818"/>
        <v>Away</v>
      </c>
      <c r="AS2692" t="str">
        <f t="shared" si="3819"/>
        <v>a</v>
      </c>
      <c r="AT2692" t="str">
        <f t="shared" si="3820"/>
        <v>Defensive</v>
      </c>
      <c r="AU2692" t="str">
        <f t="shared" si="3821"/>
        <v/>
      </c>
      <c r="AV2692" t="str">
        <f t="shared" si="3822"/>
        <v/>
      </c>
      <c r="AW2692" t="str" cm="1">
        <f t="array" ref="AW2692">IFERROR(IF(O2692&lt;&gt;"",O2692,IF(OR($S2692="",$T2692=""),"",IF(O2692&lt;&gt;"",O2692,IF($T2692&lt;&gt;"",_xlfn._xlws.FILTER(O:O,($BU:$BU=$BU2692)*($I:$I=$I2692)*($T:$T=$T2692)*($S:$S=_xlfn.MINIFS($S:$S,$T:$T,"="&amp;$T2692)),"")))))&amp;"",IF(O2692="","",""))&amp;""</f>
        <v/>
      </c>
      <c r="AX2692" t="str" cm="1">
        <f t="array" ref="AX2692">IFERROR(IF(P2692&lt;&gt;"",P2692,IF(OR($S2692="",$T2692=""),"",IF($T2692&lt;&gt;"",_xlfn._xlws.FILTER(P:P,($BU:$BU=$BU2692)*($I:$I=$I2692)*($T:$T=$T2692)*($S:$S=_xlfn.MINIFS($S:$S,$T:$T,"="&amp;$T2692)),""))))&amp;"",IF(P2692="","",""))&amp;""</f>
        <v/>
      </c>
      <c r="AY2692" t="str" cm="1">
        <f t="array" ref="AY2692">IFERROR(IF(Q2692&lt;&gt;"",Q2692,IF(OR($S2692="",$T2692=""),"",IF($T2692&lt;&gt;"",_xlfn._xlws.FILTER(Q:Q,($BU:$BU=$BU2692)*($I:$I=$I2692)*($T:$T=$T2692)*($S:$S=_xlfn.MINIFS($S:$S,$T:$T,"="&amp;$T2692)),""))))&amp;"",IF(Q2692="","",""))&amp;""</f>
        <v/>
      </c>
      <c r="AZ2692" t="str" cm="1">
        <f t="array" ref="AZ2692">IFERROR(IF(R2692&lt;&gt;"",R2692,IF(OR($S2692="",$T2692=""),"",IF($T2692&lt;&gt;"",_xlfn._xlws.FILTER(R:R,($BU:$BU=$BU2692)*($I:$I=$I2692)*($T:$T=$T2692)*($S:$S=_xlfn.MINIFS($S:$S,$T:$T,"="&amp;$T2692)),""))))&amp;"",IF(R2692="","",""))&amp;""</f>
        <v/>
      </c>
      <c r="BA2692" s="6">
        <f t="shared" si="3823"/>
        <v>232</v>
      </c>
      <c r="BB2692">
        <f t="shared" ref="BB2692:BD2692" si="3899">BB2691</f>
        <v>18987</v>
      </c>
      <c r="BC2692" t="str">
        <f t="shared" si="3899"/>
        <v>Velodrome</v>
      </c>
      <c r="BD2692" t="str">
        <f t="shared" si="3899"/>
        <v>Outlaws</v>
      </c>
      <c r="BE2692" t="s">
        <v>238</v>
      </c>
      <c r="BF2692" t="s">
        <v>174</v>
      </c>
      <c r="BI2692" cm="1">
        <f t="array" aca="1" ref="BI2692" ca="1">IFERROR(_xlfn._xlws.FILTER(shifts!A:A,(shifts!B:B=events!AD2692)*(shifts!AG:AG&gt;=events!BK2692)*(shifts!AH:AH&lt;=events!BL2692)),BI2691)</f>
        <v>92</v>
      </c>
      <c r="BJ2692" s="15">
        <f t="shared" si="3825"/>
        <v>1</v>
      </c>
      <c r="BK2692">
        <f t="shared" si="3826"/>
        <v>465</v>
      </c>
      <c r="BL2692">
        <f t="shared" si="3827"/>
        <v>464</v>
      </c>
      <c r="BM2692" s="15">
        <f>SUMIFS(BJ$2:BJ2692,K$2:K2692,"=Intermission")+SUMIFS(BJ$2:BJ2692,K$2:K2692,"=Timeout")</f>
        <v>143</v>
      </c>
      <c r="BN2692">
        <f t="shared" si="3828"/>
        <v>2303</v>
      </c>
      <c r="BO2692" s="19">
        <f t="shared" si="3829"/>
        <v>2918</v>
      </c>
      <c r="BP2692">
        <f t="shared" si="3830"/>
        <v>2913</v>
      </c>
      <c r="BQ2692" s="17">
        <f t="shared" si="3831"/>
        <v>2919</v>
      </c>
      <c r="BR2692" t="str">
        <f t="shared" si="3832"/>
        <v>opp_team_player_2</v>
      </c>
      <c r="BS2692">
        <f>COUNTIFS(S$3:S2692,"="&amp;S2692,AI$3:AI2692,"="&amp;AI2692)</f>
        <v>2</v>
      </c>
      <c r="BT2692" t="str">
        <f>IFERROR(VLOOKUP(BB2692&amp;BU2692&amp;X2692,game_rosters!U:W,3,FALSE),"")</f>
        <v>P100002</v>
      </c>
      <c r="BU2692" t="str">
        <f t="shared" si="3833"/>
        <v>Velodrome</v>
      </c>
    </row>
    <row r="2693" spans="1:73" x14ac:dyDescent="0.2">
      <c r="A2693">
        <f t="shared" ref="A2693:A2756" si="3900">IF(K2693&lt;&gt;"",1,IF(D2693="x","x",""))</f>
        <v>1</v>
      </c>
      <c r="I2693" s="44">
        <v>84</v>
      </c>
      <c r="K2693" t="s">
        <v>9</v>
      </c>
      <c r="L2693" t="s">
        <v>183</v>
      </c>
      <c r="M2693" t="s">
        <v>80</v>
      </c>
      <c r="N2693" t="s">
        <v>595</v>
      </c>
      <c r="O2693" t="s">
        <v>631</v>
      </c>
      <c r="Q2693" t="s">
        <v>595</v>
      </c>
      <c r="R2693" s="51">
        <v>1</v>
      </c>
      <c r="S2693">
        <v>1396</v>
      </c>
      <c r="W2693" t="s">
        <v>735</v>
      </c>
      <c r="X2693">
        <v>84</v>
      </c>
      <c r="Z2693">
        <v>1</v>
      </c>
      <c r="AA2693">
        <f t="shared" si="3857"/>
        <v>2396</v>
      </c>
      <c r="AB2693" t="str">
        <f t="shared" si="3858"/>
        <v/>
      </c>
      <c r="AC2693">
        <f t="shared" si="3896"/>
        <v>2396</v>
      </c>
      <c r="AD2693" s="6">
        <v>3</v>
      </c>
      <c r="AE2693" t="s">
        <v>937</v>
      </c>
      <c r="AF2693" t="s">
        <v>919</v>
      </c>
      <c r="AG2693" t="s">
        <v>756</v>
      </c>
      <c r="AH2693" t="s">
        <v>756</v>
      </c>
      <c r="AI2693" t="str">
        <f t="shared" ref="AI2693:AI2756" si="3901">IF(Z2693="x","",IF(Z2693=1,"e","o"))</f>
        <v>e</v>
      </c>
      <c r="AJ2693" t="str">
        <f t="shared" ref="AJ2693:AJ2756" si="3902">IF($J2693&lt;&gt;"",$J2693,IF($AC2693=$AC2692,AJ2692,""))</f>
        <v/>
      </c>
      <c r="AK2693" t="str">
        <f t="shared" ref="AK2693:AK2756" si="3903">IF($J2693&lt;&gt;"",$J2693,IF($AC2693=$AC2692,AK2692,""))</f>
        <v/>
      </c>
      <c r="AL2693" t="str">
        <f t="shared" ref="AL2693:AL2756" si="3904">IF($W2693="","",IF($AJ2693="","",IF($W2693="h",$AJ2693,IF($AJ2693="n","n",IF(AND($W2693="a",$AJ2693="d"),"o",IF(AND($W2693="a",$AJ2693="o"),"d"))))))</f>
        <v/>
      </c>
      <c r="AM2693" t="str">
        <f t="shared" ref="AM2693:AM2756" si="3905">IF($W2693="","",IF(J2693="","",IF(AL2693="n","n",IF(AL2693="d","o",IF(AL2693="o","d","")))))</f>
        <v/>
      </c>
      <c r="AN2693" t="str">
        <f t="shared" ref="AN2693:AN2756" si="3906">IF(AO2693="H","Home",IF(AO2693="A","Away",""))</f>
        <v>Home</v>
      </c>
      <c r="AO2693" t="str">
        <f t="shared" ref="AO2693:AO2756" si="3907">IF($W2693&lt;&gt;"",$W2693,IF($AC2693=$AC2692,AO2692,""))</f>
        <v>h</v>
      </c>
      <c r="AP2693" t="str">
        <f t="shared" ref="AP2693:AP2756" si="3908">IF(AL2693&lt;&gt;"",AL2693,IF($AC2693=$AC2692,AP2692,""))</f>
        <v/>
      </c>
      <c r="AQ2693" t="str">
        <f t="shared" ref="AQ2693:AQ2756" si="3909">IF(AM2693&lt;&gt;"",AM2693,IF($AC2693=$AC2692,AQ2692,""))</f>
        <v/>
      </c>
      <c r="AR2693" t="str">
        <f t="shared" ref="AR2693:AR2756" si="3910">IF(AN2693&lt;&gt;"",AN2693,IF($AC2693=$AC2692,AR2692,""))</f>
        <v>Home</v>
      </c>
      <c r="AS2693" t="str">
        <f t="shared" ref="AS2693:AS2756" si="3911">IF(AO2693&lt;&gt;"",AO2693,IF($AC2693=$AC2692,AS2692,""))</f>
        <v>h</v>
      </c>
      <c r="AT2693" t="str">
        <f t="shared" ref="AT2693:AT2756" si="3912">IF(AND(AI2693="e",OR(BE2693="Save",BF2693="Turnover_Takeaway",BF2693="Play_Defensive")),"Defensive",IF(AND(AI2693="o",OR(BE2693="Save",BF2693="Turnover_Takeaway",BF2693="Play_Defensive")),"Offensive",IF(OR(BE2693="Deadice",BE2693="Stoppage",BE2693="Intermission"),"",IF(AI2693="e","Offensive",IF(AI2693="o","Defensive","")))))</f>
        <v>Defensive</v>
      </c>
      <c r="AU2693" t="str">
        <f t="shared" ref="AU2693:AU2756" si="3913">IF(U2693&lt;&gt;"",U2693+5000,"")</f>
        <v/>
      </c>
      <c r="AV2693" t="str">
        <f t="shared" ref="AV2693:AV2756" si="3914">IF(V2693&lt;&gt;"",V2693+6000,"")</f>
        <v/>
      </c>
      <c r="AW2693" t="str" cm="1">
        <f t="array" ref="AW2693">IFERROR(IF(O2693&lt;&gt;"",O2693,IF(OR($S2693="",$T2693=""),"",IF(O2693&lt;&gt;"",O2693,IF($T2693&lt;&gt;"",_xlfn._xlws.FILTER(O:O,($BU:$BU=$BU2693)*($I:$I=$I2693)*($T:$T=$T2693)*($S:$S=_xlfn.MINIFS($S:$S,$T:$T,"="&amp;$T2693)),"")))))&amp;"",IF(O2693="","",""))&amp;""</f>
        <v>Defensive_PlayPossession-SeperateFromPuck</v>
      </c>
      <c r="AX2693" t="str" cm="1">
        <f t="array" ref="AX2693">IFERROR(IF(P2693&lt;&gt;"",P2693,IF(OR($S2693="",$T2693=""),"",IF($T2693&lt;&gt;"",_xlfn._xlws.FILTER(P:P,($BU:$BU=$BU2693)*($I:$I=$I2693)*($T:$T=$T2693)*($S:$S=_xlfn.MINIFS($S:$S,$T:$T,"="&amp;$T2693)),""))))&amp;"",IF(P2693="","",""))&amp;""</f>
        <v/>
      </c>
      <c r="AY2693" t="str" cm="1">
        <f t="array" ref="AY2693">IFERROR(IF(Q2693&lt;&gt;"",Q2693,IF(OR($S2693="",$T2693=""),"",IF($T2693&lt;&gt;"",_xlfn._xlws.FILTER(Q:Q,($BU:$BU=$BU2693)*($I:$I=$I2693)*($T:$T=$T2693)*($S:$S=_xlfn.MINIFS($S:$S,$T:$T,"="&amp;$T2693)),""))))&amp;"",IF(Q2693="","",""))&amp;""</f>
        <v>s</v>
      </c>
      <c r="AZ2693" t="str" cm="1">
        <f t="array" ref="AZ2693">IFERROR(IF(R2693&lt;&gt;"",R2693,IF(OR($S2693="",$T2693=""),"",IF($T2693&lt;&gt;"",_xlfn._xlws.FILTER(R:R,($BU:$BU=$BU2693)*($I:$I=$I2693)*($T:$T=$T2693)*($S:$S=_xlfn.MINIFS($S:$S,$T:$T,"="&amp;$T2693)),""))))&amp;"",IF(R2693="","",""))&amp;""</f>
        <v>1</v>
      </c>
      <c r="BA2693" s="6">
        <f t="shared" ref="BA2693:BA2756" si="3915">IF(OR(L2693="Zone_Entry",L2693="Zone_Exit"),BA2692+1,BA2692)</f>
        <v>232</v>
      </c>
      <c r="BB2693">
        <f t="shared" ref="BB2693:BD2693" si="3916">BB2692</f>
        <v>18987</v>
      </c>
      <c r="BC2693" t="str">
        <f t="shared" si="3916"/>
        <v>Velodrome</v>
      </c>
      <c r="BD2693" t="str">
        <f t="shared" si="3916"/>
        <v>Outlaws</v>
      </c>
      <c r="BE2693" t="s">
        <v>9</v>
      </c>
      <c r="BF2693" t="s">
        <v>183</v>
      </c>
      <c r="BI2693" cm="1">
        <f t="array" aca="1" ref="BI2693" ca="1">IFERROR(_xlfn._xlws.FILTER(shifts!A:A,(shifts!B:B=events!AD2693)*(shifts!AG:AG&gt;=events!BK2693)*(shifts!AH:AH&lt;=events!BL2693)),BI2692)</f>
        <v>92</v>
      </c>
      <c r="BJ2693" s="15">
        <f t="shared" ref="BJ2693:BJ2756" si="3917">IF(AND(AG2693="",AH2693=""),0,((AE2693*60)+AF2693)-((AG2693*60)+AH2693))</f>
        <v>0</v>
      </c>
      <c r="BK2693">
        <f t="shared" ref="BK2693:BK2756" si="3918">(AE2693*60)+AF2693</f>
        <v>463</v>
      </c>
      <c r="BL2693">
        <f t="shared" ref="BL2693:BL2756" si="3919">IF(AND(AG2693="",AH2693=""),BK2693,((AG2693*60)+AH2693))</f>
        <v>463</v>
      </c>
      <c r="BM2693" s="15">
        <f>SUMIFS(BJ$2:BJ2693,K$2:K2693,"=Intermission")+SUMIFS(BJ$2:BJ2693,K$2:K2693,"=Timeout")</f>
        <v>143</v>
      </c>
      <c r="BN2693">
        <f t="shared" ref="BN2693:BN2756" si="3920">IF(AD2693=1,0,IF(AD2693=2,1080+BM2693,IF(AD2693=3,(1080*2)+BM2693,0)))</f>
        <v>2303</v>
      </c>
      <c r="BO2693" s="19">
        <f t="shared" ref="BO2693:BO2756" si="3921">IF(K2693="Intermission",BO2692,((1080)-((AE2693*60)+AF2693))+BN2693)</f>
        <v>2920</v>
      </c>
      <c r="BP2693">
        <f t="shared" ref="BP2693:BP2756" si="3922">IF(BO2693&lt;5,0,BO2693-5)</f>
        <v>2915</v>
      </c>
      <c r="BQ2693" s="17">
        <f t="shared" ref="BQ2693:BQ2756" si="3923">BP2693+BJ2693+5</f>
        <v>2920</v>
      </c>
      <c r="BR2693" t="str">
        <f t="shared" ref="BR2693:BR2756" si="3924">IF(AI2693="e","event_team_player_"&amp;BS2693,IF(AI2693="o","opp_team_player_"&amp;BS2693,""))</f>
        <v>event_team_player_1</v>
      </c>
      <c r="BS2693">
        <f>COUNTIFS(S$3:S2693,"="&amp;S2693,AI$3:AI2693,"="&amp;AI2693)</f>
        <v>1</v>
      </c>
      <c r="BT2693" t="str">
        <f>IFERROR(VLOOKUP(BB2693&amp;BU2693&amp;X2693,game_rosters!U:W,3,FALSE),"")</f>
        <v>P100198</v>
      </c>
      <c r="BU2693" t="str">
        <f t="shared" ref="BU2693:BU2756" si="3925">IF(AR2693="","",IF(AND(AR2693="Away",AI2693="e"),BD2693,IF(AND(AR2693="Home",AI2693="e"),BC2693,IF(AND(AR2693="Away",AI2693="o"),BC2693,IF(AND(AR2693="Home",AI2693="o"),BD2693)))))</f>
        <v>Velodrome</v>
      </c>
    </row>
    <row r="2694" spans="1:73" x14ac:dyDescent="0.2">
      <c r="A2694" t="str">
        <f t="shared" si="3900"/>
        <v/>
      </c>
      <c r="I2694" s="44">
        <v>77</v>
      </c>
      <c r="R2694" s="51">
        <v>1</v>
      </c>
      <c r="S2694">
        <v>1396</v>
      </c>
      <c r="X2694">
        <v>77</v>
      </c>
      <c r="AA2694">
        <f t="shared" si="3857"/>
        <v>2396</v>
      </c>
      <c r="AB2694" t="str">
        <f t="shared" si="3858"/>
        <v/>
      </c>
      <c r="AC2694">
        <f t="shared" si="3896"/>
        <v>2396</v>
      </c>
      <c r="AD2694" s="6">
        <v>3</v>
      </c>
      <c r="AE2694" t="s">
        <v>937</v>
      </c>
      <c r="AF2694" t="s">
        <v>919</v>
      </c>
      <c r="AG2694" t="s">
        <v>756</v>
      </c>
      <c r="AH2694" t="s">
        <v>756</v>
      </c>
      <c r="AI2694" t="str">
        <f t="shared" si="3901"/>
        <v>o</v>
      </c>
      <c r="AJ2694" t="str">
        <f t="shared" si="3902"/>
        <v/>
      </c>
      <c r="AK2694" t="str">
        <f t="shared" si="3903"/>
        <v/>
      </c>
      <c r="AL2694" t="str">
        <f t="shared" si="3904"/>
        <v/>
      </c>
      <c r="AM2694" t="str">
        <f t="shared" si="3905"/>
        <v/>
      </c>
      <c r="AN2694" t="str">
        <f t="shared" si="3906"/>
        <v>Home</v>
      </c>
      <c r="AO2694" t="str">
        <f t="shared" si="3907"/>
        <v>h</v>
      </c>
      <c r="AP2694" t="str">
        <f t="shared" si="3908"/>
        <v/>
      </c>
      <c r="AQ2694" t="str">
        <f t="shared" si="3909"/>
        <v/>
      </c>
      <c r="AR2694" t="str">
        <f t="shared" si="3910"/>
        <v>Home</v>
      </c>
      <c r="AS2694" t="str">
        <f t="shared" si="3911"/>
        <v>h</v>
      </c>
      <c r="AT2694" t="str">
        <f t="shared" si="3912"/>
        <v>Offensive</v>
      </c>
      <c r="AU2694" t="str">
        <f t="shared" si="3913"/>
        <v/>
      </c>
      <c r="AV2694" t="str">
        <f t="shared" si="3914"/>
        <v/>
      </c>
      <c r="AW2694" t="str" cm="1">
        <f t="array" ref="AW2694">IFERROR(IF(O2694&lt;&gt;"",O2694,IF(OR($S2694="",$T2694=""),"",IF(O2694&lt;&gt;"",O2694,IF($T2694&lt;&gt;"",_xlfn._xlws.FILTER(O:O,($BU:$BU=$BU2694)*($I:$I=$I2694)*($T:$T=$T2694)*($S:$S=_xlfn.MINIFS($S:$S,$T:$T,"="&amp;$T2694)),"")))))&amp;"",IF(O2694="","",""))&amp;""</f>
        <v/>
      </c>
      <c r="AX2694" t="str" cm="1">
        <f t="array" ref="AX2694">IFERROR(IF(P2694&lt;&gt;"",P2694,IF(OR($S2694="",$T2694=""),"",IF($T2694&lt;&gt;"",_xlfn._xlws.FILTER(P:P,($BU:$BU=$BU2694)*($I:$I=$I2694)*($T:$T=$T2694)*($S:$S=_xlfn.MINIFS($S:$S,$T:$T,"="&amp;$T2694)),""))))&amp;"",IF(P2694="","",""))&amp;""</f>
        <v/>
      </c>
      <c r="AY2694" t="str" cm="1">
        <f t="array" ref="AY2694">IFERROR(IF(Q2694&lt;&gt;"",Q2694,IF(OR($S2694="",$T2694=""),"",IF($T2694&lt;&gt;"",_xlfn._xlws.FILTER(Q:Q,($BU:$BU=$BU2694)*($I:$I=$I2694)*($T:$T=$T2694)*($S:$S=_xlfn.MINIFS($S:$S,$T:$T,"="&amp;$T2694)),""))))&amp;"",IF(Q2694="","",""))&amp;""</f>
        <v/>
      </c>
      <c r="AZ2694" t="str" cm="1">
        <f t="array" ref="AZ2694">IFERROR(IF(R2694&lt;&gt;"",R2694,IF(OR($S2694="",$T2694=""),"",IF($T2694&lt;&gt;"",_xlfn._xlws.FILTER(R:R,($BU:$BU=$BU2694)*($I:$I=$I2694)*($T:$T=$T2694)*($S:$S=_xlfn.MINIFS($S:$S,$T:$T,"="&amp;$T2694)),""))))&amp;"",IF(R2694="","",""))&amp;""</f>
        <v>1</v>
      </c>
      <c r="BA2694" s="6">
        <f t="shared" si="3915"/>
        <v>232</v>
      </c>
      <c r="BB2694">
        <f t="shared" ref="BB2694:BD2694" si="3926">BB2693</f>
        <v>18987</v>
      </c>
      <c r="BC2694" t="str">
        <f t="shared" si="3926"/>
        <v>Velodrome</v>
      </c>
      <c r="BD2694" t="str">
        <f t="shared" si="3926"/>
        <v>Outlaws</v>
      </c>
      <c r="BE2694" t="s">
        <v>9</v>
      </c>
      <c r="BF2694" t="s">
        <v>183</v>
      </c>
      <c r="BI2694" cm="1">
        <f t="array" aca="1" ref="BI2694" ca="1">IFERROR(_xlfn._xlws.FILTER(shifts!A:A,(shifts!B:B=events!AD2694)*(shifts!AG:AG&gt;=events!BK2694)*(shifts!AH:AH&lt;=events!BL2694)),BI2693)</f>
        <v>92</v>
      </c>
      <c r="BJ2694" s="15">
        <f t="shared" si="3917"/>
        <v>0</v>
      </c>
      <c r="BK2694">
        <f t="shared" si="3918"/>
        <v>463</v>
      </c>
      <c r="BL2694">
        <f t="shared" si="3919"/>
        <v>463</v>
      </c>
      <c r="BM2694" s="15">
        <f>SUMIFS(BJ$2:BJ2694,K$2:K2694,"=Intermission")+SUMIFS(BJ$2:BJ2694,K$2:K2694,"=Timeout")</f>
        <v>143</v>
      </c>
      <c r="BN2694">
        <f t="shared" si="3920"/>
        <v>2303</v>
      </c>
      <c r="BO2694" s="19">
        <f t="shared" si="3921"/>
        <v>2920</v>
      </c>
      <c r="BP2694">
        <f t="shared" si="3922"/>
        <v>2915</v>
      </c>
      <c r="BQ2694" s="17">
        <f t="shared" si="3923"/>
        <v>2920</v>
      </c>
      <c r="BR2694" t="str">
        <f t="shared" si="3924"/>
        <v>opp_team_player_1</v>
      </c>
      <c r="BS2694">
        <f>COUNTIFS(S$3:S2694,"="&amp;S2694,AI$3:AI2694,"="&amp;AI2694)</f>
        <v>1</v>
      </c>
      <c r="BT2694" t="str">
        <f>IFERROR(VLOOKUP(BB2694&amp;BU2694&amp;X2694,game_rosters!U:W,3,FALSE),"")</f>
        <v>P100185</v>
      </c>
      <c r="BU2694" t="str">
        <f t="shared" si="3925"/>
        <v>Outlaws</v>
      </c>
    </row>
    <row r="2695" spans="1:73" x14ac:dyDescent="0.2">
      <c r="A2695">
        <f t="shared" si="3900"/>
        <v>1</v>
      </c>
      <c r="I2695" s="44">
        <v>84</v>
      </c>
      <c r="K2695" t="s">
        <v>238</v>
      </c>
      <c r="L2695" t="s">
        <v>184</v>
      </c>
      <c r="M2695" t="s">
        <v>524</v>
      </c>
      <c r="N2695" t="s">
        <v>595</v>
      </c>
      <c r="S2695">
        <v>1397</v>
      </c>
      <c r="T2695">
        <v>215</v>
      </c>
      <c r="W2695" t="s">
        <v>735</v>
      </c>
      <c r="X2695">
        <v>84</v>
      </c>
      <c r="Z2695">
        <v>1</v>
      </c>
      <c r="AA2695">
        <f t="shared" si="3857"/>
        <v>2397</v>
      </c>
      <c r="AB2695">
        <f t="shared" si="3858"/>
        <v>9215</v>
      </c>
      <c r="AC2695">
        <f t="shared" si="3896"/>
        <v>9215</v>
      </c>
      <c r="AD2695" s="6">
        <v>3</v>
      </c>
      <c r="AE2695" t="s">
        <v>937</v>
      </c>
      <c r="AF2695" t="s">
        <v>903</v>
      </c>
      <c r="AG2695" t="s">
        <v>756</v>
      </c>
      <c r="AH2695" t="s">
        <v>756</v>
      </c>
      <c r="AI2695" t="str">
        <f t="shared" si="3901"/>
        <v>e</v>
      </c>
      <c r="AJ2695" t="str">
        <f t="shared" si="3902"/>
        <v/>
      </c>
      <c r="AK2695" t="str">
        <f t="shared" si="3903"/>
        <v/>
      </c>
      <c r="AL2695" t="str">
        <f t="shared" si="3904"/>
        <v/>
      </c>
      <c r="AM2695" t="str">
        <f t="shared" si="3905"/>
        <v/>
      </c>
      <c r="AN2695" t="str">
        <f t="shared" si="3906"/>
        <v>Home</v>
      </c>
      <c r="AO2695" t="str">
        <f t="shared" si="3907"/>
        <v>h</v>
      </c>
      <c r="AP2695" t="str">
        <f t="shared" si="3908"/>
        <v/>
      </c>
      <c r="AQ2695" t="str">
        <f t="shared" si="3909"/>
        <v/>
      </c>
      <c r="AR2695" t="str">
        <f t="shared" si="3910"/>
        <v>Home</v>
      </c>
      <c r="AS2695" t="str">
        <f t="shared" si="3911"/>
        <v>h</v>
      </c>
      <c r="AT2695" t="str">
        <f t="shared" si="3912"/>
        <v>Offensive</v>
      </c>
      <c r="AU2695" t="str">
        <f t="shared" si="3913"/>
        <v/>
      </c>
      <c r="AV2695" t="str">
        <f t="shared" si="3914"/>
        <v/>
      </c>
      <c r="AW2695" t="str" cm="1">
        <f t="array" ref="AW2695">IFERROR(IF(O2695&lt;&gt;"",O2695,IF(OR($S2695="",$T2695=""),"",IF(O2695&lt;&gt;"",O2695,IF($T2695&lt;&gt;"",_xlfn._xlws.FILTER(O:O,($BU:$BU=$BU2695)*($I:$I=$I2695)*($T:$T=$T2695)*($S:$S=_xlfn.MINIFS($S:$S,$T:$T,"="&amp;$T2695)),"")))))&amp;"",IF(O2695="","",""))&amp;""</f>
        <v/>
      </c>
      <c r="AX2695" t="str" cm="1">
        <f t="array" ref="AX2695">IFERROR(IF(P2695&lt;&gt;"",P2695,IF(OR($S2695="",$T2695=""),"",IF($T2695&lt;&gt;"",_xlfn._xlws.FILTER(P:P,($BU:$BU=$BU2695)*($I:$I=$I2695)*($T:$T=$T2695)*($S:$S=_xlfn.MINIFS($S:$S,$T:$T,"="&amp;$T2695)),""))))&amp;"",IF(P2695="","",""))&amp;""</f>
        <v/>
      </c>
      <c r="AY2695" t="str" cm="1">
        <f t="array" ref="AY2695">IFERROR(IF(Q2695&lt;&gt;"",Q2695,IF(OR($S2695="",$T2695=""),"",IF($T2695&lt;&gt;"",_xlfn._xlws.FILTER(Q:Q,($BU:$BU=$BU2695)*($I:$I=$I2695)*($T:$T=$T2695)*($S:$S=_xlfn.MINIFS($S:$S,$T:$T,"="&amp;$T2695)),""))))&amp;"",IF(Q2695="","",""))&amp;""</f>
        <v/>
      </c>
      <c r="AZ2695" t="str" cm="1">
        <f t="array" ref="AZ2695">IFERROR(IF(R2695&lt;&gt;"",R2695,IF(OR($S2695="",$T2695=""),"",IF($T2695&lt;&gt;"",_xlfn._xlws.FILTER(R:R,($BU:$BU=$BU2695)*($I:$I=$I2695)*($T:$T=$T2695)*($S:$S=_xlfn.MINIFS($S:$S,$T:$T,"="&amp;$T2695)),""))))&amp;"",IF(R2695="","",""))&amp;""</f>
        <v/>
      </c>
      <c r="BA2695" s="6">
        <f t="shared" si="3915"/>
        <v>233</v>
      </c>
      <c r="BB2695">
        <f t="shared" ref="BB2695:BD2695" si="3927">BB2694</f>
        <v>18987</v>
      </c>
      <c r="BC2695" t="str">
        <f t="shared" si="3927"/>
        <v>Velodrome</v>
      </c>
      <c r="BD2695" t="str">
        <f t="shared" si="3927"/>
        <v>Outlaws</v>
      </c>
      <c r="BE2695" t="s">
        <v>238</v>
      </c>
      <c r="BF2695" t="s">
        <v>184</v>
      </c>
      <c r="BI2695" cm="1">
        <f t="array" aca="1" ref="BI2695" ca="1">IFERROR(_xlfn._xlws.FILTER(shifts!A:A,(shifts!B:B=events!AD2695)*(shifts!AG:AG&gt;=events!BK2695)*(shifts!AH:AH&lt;=events!BL2695)),BI2694)</f>
        <v>92</v>
      </c>
      <c r="BJ2695" s="15">
        <f t="shared" si="3917"/>
        <v>0</v>
      </c>
      <c r="BK2695">
        <f t="shared" si="3918"/>
        <v>460</v>
      </c>
      <c r="BL2695">
        <f t="shared" si="3919"/>
        <v>460</v>
      </c>
      <c r="BM2695" s="15">
        <f>SUMIFS(BJ$2:BJ2695,K$2:K2695,"=Intermission")+SUMIFS(BJ$2:BJ2695,K$2:K2695,"=Timeout")</f>
        <v>143</v>
      </c>
      <c r="BN2695">
        <f t="shared" si="3920"/>
        <v>2303</v>
      </c>
      <c r="BO2695" s="19">
        <f t="shared" si="3921"/>
        <v>2923</v>
      </c>
      <c r="BP2695">
        <f t="shared" si="3922"/>
        <v>2918</v>
      </c>
      <c r="BQ2695" s="17">
        <f t="shared" si="3923"/>
        <v>2923</v>
      </c>
      <c r="BR2695" t="str">
        <f t="shared" si="3924"/>
        <v>event_team_player_1</v>
      </c>
      <c r="BS2695">
        <f>COUNTIFS(S$3:S2695,"="&amp;S2695,AI$3:AI2695,"="&amp;AI2695)</f>
        <v>1</v>
      </c>
      <c r="BT2695" t="str">
        <f>IFERROR(VLOOKUP(BB2695&amp;BU2695&amp;X2695,game_rosters!U:W,3,FALSE),"")</f>
        <v>P100198</v>
      </c>
      <c r="BU2695" t="str">
        <f t="shared" si="3925"/>
        <v>Velodrome</v>
      </c>
    </row>
    <row r="2696" spans="1:73" x14ac:dyDescent="0.2">
      <c r="A2696">
        <f t="shared" si="3900"/>
        <v>1</v>
      </c>
      <c r="I2696" s="44">
        <v>84</v>
      </c>
      <c r="K2696" t="s">
        <v>238</v>
      </c>
      <c r="L2696" t="s">
        <v>174</v>
      </c>
      <c r="M2696" t="s">
        <v>523</v>
      </c>
      <c r="N2696" t="s">
        <v>595</v>
      </c>
      <c r="S2696">
        <v>1398</v>
      </c>
      <c r="T2696">
        <v>215</v>
      </c>
      <c r="W2696" t="s">
        <v>735</v>
      </c>
      <c r="X2696">
        <v>84</v>
      </c>
      <c r="Z2696">
        <v>1</v>
      </c>
      <c r="AA2696">
        <f t="shared" si="3857"/>
        <v>2398</v>
      </c>
      <c r="AB2696">
        <f t="shared" si="3858"/>
        <v>9215</v>
      </c>
      <c r="AC2696">
        <f t="shared" si="3896"/>
        <v>9215</v>
      </c>
      <c r="AD2696" s="6">
        <v>3</v>
      </c>
      <c r="AE2696" t="s">
        <v>937</v>
      </c>
      <c r="AF2696" t="s">
        <v>903</v>
      </c>
      <c r="AG2696" t="s">
        <v>756</v>
      </c>
      <c r="AH2696" t="s">
        <v>756</v>
      </c>
      <c r="AI2696" t="str">
        <f t="shared" si="3901"/>
        <v>e</v>
      </c>
      <c r="AJ2696" t="str">
        <f t="shared" si="3902"/>
        <v/>
      </c>
      <c r="AK2696" t="str">
        <f t="shared" si="3903"/>
        <v/>
      </c>
      <c r="AL2696" t="str">
        <f t="shared" si="3904"/>
        <v/>
      </c>
      <c r="AM2696" t="str">
        <f t="shared" si="3905"/>
        <v/>
      </c>
      <c r="AN2696" t="str">
        <f t="shared" si="3906"/>
        <v>Home</v>
      </c>
      <c r="AO2696" t="str">
        <f t="shared" si="3907"/>
        <v>h</v>
      </c>
      <c r="AP2696" t="str">
        <f t="shared" si="3908"/>
        <v/>
      </c>
      <c r="AQ2696" t="str">
        <f t="shared" si="3909"/>
        <v/>
      </c>
      <c r="AR2696" t="str">
        <f t="shared" si="3910"/>
        <v>Home</v>
      </c>
      <c r="AS2696" t="str">
        <f t="shared" si="3911"/>
        <v>h</v>
      </c>
      <c r="AT2696" t="str">
        <f t="shared" si="3912"/>
        <v>Offensive</v>
      </c>
      <c r="AU2696" t="str">
        <f t="shared" si="3913"/>
        <v/>
      </c>
      <c r="AV2696" t="str">
        <f t="shared" si="3914"/>
        <v/>
      </c>
      <c r="AW2696" t="str" cm="1">
        <f t="array" ref="AW2696">IFERROR(IF(O2696&lt;&gt;"",O2696,IF(OR($S2696="",$T2696=""),"",IF(O2696&lt;&gt;"",O2696,IF($T2696&lt;&gt;"",_xlfn._xlws.FILTER(O:O,($BU:$BU=$BU2696)*($I:$I=$I2696)*($T:$T=$T2696)*($S:$S=_xlfn.MINIFS($S:$S,$T:$T,"="&amp;$T2696)),"")))))&amp;"",IF(O2696="","",""))&amp;""</f>
        <v/>
      </c>
      <c r="AX2696" t="str" cm="1">
        <f t="array" ref="AX2696">IFERROR(IF(P2696&lt;&gt;"",P2696,IF(OR($S2696="",$T2696=""),"",IF($T2696&lt;&gt;"",_xlfn._xlws.FILTER(P:P,($BU:$BU=$BU2696)*($I:$I=$I2696)*($T:$T=$T2696)*($S:$S=_xlfn.MINIFS($S:$S,$T:$T,"="&amp;$T2696)),""))))&amp;"",IF(P2696="","",""))&amp;""</f>
        <v/>
      </c>
      <c r="AY2696" t="str" cm="1">
        <f t="array" ref="AY2696">IFERROR(IF(Q2696&lt;&gt;"",Q2696,IF(OR($S2696="",$T2696=""),"",IF($T2696&lt;&gt;"",_xlfn._xlws.FILTER(Q:Q,($BU:$BU=$BU2696)*($I:$I=$I2696)*($T:$T=$T2696)*($S:$S=_xlfn.MINIFS($S:$S,$T:$T,"="&amp;$T2696)),""))))&amp;"",IF(Q2696="","",""))&amp;""</f>
        <v/>
      </c>
      <c r="AZ2696" t="str" cm="1">
        <f t="array" ref="AZ2696">IFERROR(IF(R2696&lt;&gt;"",R2696,IF(OR($S2696="",$T2696=""),"",IF($T2696&lt;&gt;"",_xlfn._xlws.FILTER(R:R,($BU:$BU=$BU2696)*($I:$I=$I2696)*($T:$T=$T2696)*($S:$S=_xlfn.MINIFS($S:$S,$T:$T,"="&amp;$T2696)),""))))&amp;"",IF(R2696="","",""))&amp;""</f>
        <v/>
      </c>
      <c r="BA2696" s="6">
        <f t="shared" si="3915"/>
        <v>234</v>
      </c>
      <c r="BB2696">
        <f t="shared" ref="BB2696:BD2696" si="3928">BB2695</f>
        <v>18987</v>
      </c>
      <c r="BC2696" t="str">
        <f t="shared" si="3928"/>
        <v>Velodrome</v>
      </c>
      <c r="BD2696" t="str">
        <f t="shared" si="3928"/>
        <v>Outlaws</v>
      </c>
      <c r="BE2696" t="s">
        <v>238</v>
      </c>
      <c r="BF2696" t="s">
        <v>174</v>
      </c>
      <c r="BI2696" cm="1">
        <f t="array" aca="1" ref="BI2696" ca="1">IFERROR(_xlfn._xlws.FILTER(shifts!A:A,(shifts!B:B=events!AD2696)*(shifts!AG:AG&gt;=events!BK2696)*(shifts!AH:AH&lt;=events!BL2696)),BI2695)</f>
        <v>92</v>
      </c>
      <c r="BJ2696" s="15">
        <f t="shared" si="3917"/>
        <v>0</v>
      </c>
      <c r="BK2696">
        <f t="shared" si="3918"/>
        <v>460</v>
      </c>
      <c r="BL2696">
        <f t="shared" si="3919"/>
        <v>460</v>
      </c>
      <c r="BM2696" s="15">
        <f>SUMIFS(BJ$2:BJ2696,K$2:K2696,"=Intermission")+SUMIFS(BJ$2:BJ2696,K$2:K2696,"=Timeout")</f>
        <v>143</v>
      </c>
      <c r="BN2696">
        <f t="shared" si="3920"/>
        <v>2303</v>
      </c>
      <c r="BO2696" s="19">
        <f t="shared" si="3921"/>
        <v>2923</v>
      </c>
      <c r="BP2696">
        <f t="shared" si="3922"/>
        <v>2918</v>
      </c>
      <c r="BQ2696" s="17">
        <f t="shared" si="3923"/>
        <v>2923</v>
      </c>
      <c r="BR2696" t="str">
        <f t="shared" si="3924"/>
        <v>event_team_player_1</v>
      </c>
      <c r="BS2696">
        <f>COUNTIFS(S$3:S2696,"="&amp;S2696,AI$3:AI2696,"="&amp;AI2696)</f>
        <v>1</v>
      </c>
      <c r="BT2696" t="str">
        <f>IFERROR(VLOOKUP(BB2696&amp;BU2696&amp;X2696,game_rosters!U:W,3,FALSE),"")</f>
        <v>P100198</v>
      </c>
      <c r="BU2696" t="str">
        <f t="shared" si="3925"/>
        <v>Velodrome</v>
      </c>
    </row>
    <row r="2697" spans="1:73" x14ac:dyDescent="0.2">
      <c r="A2697">
        <f t="shared" si="3900"/>
        <v>1</v>
      </c>
      <c r="I2697" s="44">
        <v>25</v>
      </c>
      <c r="K2697" t="s">
        <v>13</v>
      </c>
      <c r="L2697" t="s">
        <v>586</v>
      </c>
      <c r="N2697" t="s">
        <v>595</v>
      </c>
      <c r="O2697" t="s">
        <v>604</v>
      </c>
      <c r="Q2697" t="s">
        <v>595</v>
      </c>
      <c r="S2697">
        <v>1399</v>
      </c>
      <c r="W2697" t="s">
        <v>731</v>
      </c>
      <c r="X2697">
        <v>25</v>
      </c>
      <c r="Z2697">
        <v>1</v>
      </c>
      <c r="AA2697">
        <f t="shared" si="3857"/>
        <v>2399</v>
      </c>
      <c r="AB2697" t="str">
        <f t="shared" si="3858"/>
        <v/>
      </c>
      <c r="AC2697">
        <f t="shared" si="3896"/>
        <v>2399</v>
      </c>
      <c r="AD2697" s="6">
        <v>3</v>
      </c>
      <c r="AE2697" t="s">
        <v>937</v>
      </c>
      <c r="AF2697" t="s">
        <v>904</v>
      </c>
      <c r="AG2697" t="s">
        <v>937</v>
      </c>
      <c r="AH2697" t="s">
        <v>738</v>
      </c>
      <c r="AI2697" t="str">
        <f t="shared" si="3901"/>
        <v>e</v>
      </c>
      <c r="AJ2697" t="str">
        <f t="shared" si="3902"/>
        <v/>
      </c>
      <c r="AK2697" t="str">
        <f t="shared" si="3903"/>
        <v/>
      </c>
      <c r="AL2697" t="str">
        <f t="shared" si="3904"/>
        <v/>
      </c>
      <c r="AM2697" t="str">
        <f t="shared" si="3905"/>
        <v/>
      </c>
      <c r="AN2697" t="str">
        <f t="shared" si="3906"/>
        <v>Away</v>
      </c>
      <c r="AO2697" t="str">
        <f t="shared" si="3907"/>
        <v>a</v>
      </c>
      <c r="AP2697" t="str">
        <f t="shared" si="3908"/>
        <v/>
      </c>
      <c r="AQ2697" t="str">
        <f t="shared" si="3909"/>
        <v/>
      </c>
      <c r="AR2697" t="str">
        <f t="shared" si="3910"/>
        <v>Away</v>
      </c>
      <c r="AS2697" t="str">
        <f t="shared" si="3911"/>
        <v>a</v>
      </c>
      <c r="AT2697" t="str">
        <f t="shared" si="3912"/>
        <v>Offensive</v>
      </c>
      <c r="AU2697" t="str">
        <f t="shared" si="3913"/>
        <v/>
      </c>
      <c r="AV2697" t="str">
        <f t="shared" si="3914"/>
        <v/>
      </c>
      <c r="AW2697" t="str" cm="1">
        <f t="array" ref="AW2697">IFERROR(IF(O2697&lt;&gt;"",O2697,IF(OR($S2697="",$T2697=""),"",IF(O2697&lt;&gt;"",O2697,IF($T2697&lt;&gt;"",_xlfn._xlws.FILTER(O:O,($BU:$BU=$BU2697)*($I:$I=$I2697)*($T:$T=$T2697)*($S:$S=_xlfn.MINIFS($S:$S,$T:$T,"="&amp;$T2697)),"")))))&amp;"",IF(O2697="","",""))&amp;""</f>
        <v>OffensivePlay_Zone-PuckRetrievalDumpIn</v>
      </c>
      <c r="AX2697" t="str" cm="1">
        <f t="array" ref="AX2697">IFERROR(IF(P2697&lt;&gt;"",P2697,IF(OR($S2697="",$T2697=""),"",IF($T2697&lt;&gt;"",_xlfn._xlws.FILTER(P:P,($BU:$BU=$BU2697)*($I:$I=$I2697)*($T:$T=$T2697)*($S:$S=_xlfn.MINIFS($S:$S,$T:$T,"="&amp;$T2697)),""))))&amp;"",IF(P2697="","",""))&amp;""</f>
        <v/>
      </c>
      <c r="AY2697" t="str" cm="1">
        <f t="array" ref="AY2697">IFERROR(IF(Q2697&lt;&gt;"",Q2697,IF(OR($S2697="",$T2697=""),"",IF($T2697&lt;&gt;"",_xlfn._xlws.FILTER(Q:Q,($BU:$BU=$BU2697)*($I:$I=$I2697)*($T:$T=$T2697)*($S:$S=_xlfn.MINIFS($S:$S,$T:$T,"="&amp;$T2697)),""))))&amp;"",IF(Q2697="","",""))&amp;""</f>
        <v>s</v>
      </c>
      <c r="AZ2697" t="str" cm="1">
        <f t="array" ref="AZ2697">IFERROR(IF(R2697&lt;&gt;"",R2697,IF(OR($S2697="",$T2697=""),"",IF($T2697&lt;&gt;"",_xlfn._xlws.FILTER(R:R,($BU:$BU=$BU2697)*($I:$I=$I2697)*($T:$T=$T2697)*($S:$S=_xlfn.MINIFS($S:$S,$T:$T,"="&amp;$T2697)),""))))&amp;"",IF(R2697="","",""))&amp;""</f>
        <v/>
      </c>
      <c r="BA2697" s="6">
        <f t="shared" si="3915"/>
        <v>234</v>
      </c>
      <c r="BB2697">
        <f t="shared" ref="BB2697:BD2697" si="3929">BB2696</f>
        <v>18987</v>
      </c>
      <c r="BC2697" t="str">
        <f t="shared" si="3929"/>
        <v>Velodrome</v>
      </c>
      <c r="BD2697" t="str">
        <f t="shared" si="3929"/>
        <v>Outlaws</v>
      </c>
      <c r="BE2697" t="s">
        <v>13</v>
      </c>
      <c r="BF2697" t="s">
        <v>586</v>
      </c>
      <c r="BI2697" cm="1">
        <f t="array" aca="1" ref="BI2697" ca="1">IFERROR(_xlfn._xlws.FILTER(shifts!A:A,(shifts!B:B=events!AD2697)*(shifts!AG:AG&gt;=events!BK2697)*(shifts!AH:AH&lt;=events!BL2697)),BI2696)</f>
        <v>92</v>
      </c>
      <c r="BJ2697" s="15">
        <f t="shared" si="3917"/>
        <v>2</v>
      </c>
      <c r="BK2697">
        <f t="shared" si="3918"/>
        <v>453</v>
      </c>
      <c r="BL2697">
        <f t="shared" si="3919"/>
        <v>451</v>
      </c>
      <c r="BM2697" s="15">
        <f>SUMIFS(BJ$2:BJ2697,K$2:K2697,"=Intermission")+SUMIFS(BJ$2:BJ2697,K$2:K2697,"=Timeout")</f>
        <v>143</v>
      </c>
      <c r="BN2697">
        <f t="shared" si="3920"/>
        <v>2303</v>
      </c>
      <c r="BO2697" s="19">
        <f t="shared" si="3921"/>
        <v>2930</v>
      </c>
      <c r="BP2697">
        <f t="shared" si="3922"/>
        <v>2925</v>
      </c>
      <c r="BQ2697" s="17">
        <f t="shared" si="3923"/>
        <v>2932</v>
      </c>
      <c r="BR2697" t="str">
        <f t="shared" si="3924"/>
        <v>event_team_player_1</v>
      </c>
      <c r="BS2697">
        <f>COUNTIFS(S$3:S2697,"="&amp;S2697,AI$3:AI2697,"="&amp;AI2697)</f>
        <v>1</v>
      </c>
      <c r="BT2697" t="str">
        <f>IFERROR(VLOOKUP(BB2697&amp;BU2697&amp;X2697,game_rosters!U:W,3,FALSE),"")</f>
        <v>P100170</v>
      </c>
      <c r="BU2697" t="str">
        <f t="shared" si="3925"/>
        <v>Outlaws</v>
      </c>
    </row>
    <row r="2698" spans="1:73" x14ac:dyDescent="0.2">
      <c r="A2698">
        <f t="shared" si="3900"/>
        <v>1</v>
      </c>
      <c r="I2698" s="44">
        <v>25</v>
      </c>
      <c r="K2698" t="s">
        <v>7</v>
      </c>
      <c r="L2698" t="s">
        <v>172</v>
      </c>
      <c r="M2698" t="s">
        <v>65</v>
      </c>
      <c r="N2698" t="s">
        <v>595</v>
      </c>
      <c r="O2698" t="s">
        <v>569</v>
      </c>
      <c r="Q2698" t="s">
        <v>595</v>
      </c>
      <c r="S2698">
        <v>1400</v>
      </c>
      <c r="T2698">
        <v>216</v>
      </c>
      <c r="W2698" t="s">
        <v>731</v>
      </c>
      <c r="X2698">
        <v>25</v>
      </c>
      <c r="Z2698">
        <v>1</v>
      </c>
      <c r="AA2698">
        <f t="shared" si="3857"/>
        <v>2400</v>
      </c>
      <c r="AB2698">
        <f t="shared" si="3858"/>
        <v>9216</v>
      </c>
      <c r="AC2698">
        <f t="shared" si="3896"/>
        <v>9216</v>
      </c>
      <c r="AD2698" s="6">
        <v>3</v>
      </c>
      <c r="AE2698" t="s">
        <v>937</v>
      </c>
      <c r="AF2698" t="s">
        <v>905</v>
      </c>
      <c r="AG2698" t="s">
        <v>756</v>
      </c>
      <c r="AH2698" t="s">
        <v>756</v>
      </c>
      <c r="AI2698" t="str">
        <f t="shared" si="3901"/>
        <v>e</v>
      </c>
      <c r="AJ2698" t="str">
        <f t="shared" si="3902"/>
        <v/>
      </c>
      <c r="AK2698" t="str">
        <f t="shared" si="3903"/>
        <v/>
      </c>
      <c r="AL2698" t="str">
        <f t="shared" si="3904"/>
        <v/>
      </c>
      <c r="AM2698" t="str">
        <f t="shared" si="3905"/>
        <v/>
      </c>
      <c r="AN2698" t="str">
        <f t="shared" si="3906"/>
        <v>Away</v>
      </c>
      <c r="AO2698" t="str">
        <f t="shared" si="3907"/>
        <v>a</v>
      </c>
      <c r="AP2698" t="str">
        <f t="shared" si="3908"/>
        <v/>
      </c>
      <c r="AQ2698" t="str">
        <f t="shared" si="3909"/>
        <v/>
      </c>
      <c r="AR2698" t="str">
        <f t="shared" si="3910"/>
        <v>Away</v>
      </c>
      <c r="AS2698" t="str">
        <f t="shared" si="3911"/>
        <v>a</v>
      </c>
      <c r="AT2698" t="str">
        <f t="shared" si="3912"/>
        <v>Offensive</v>
      </c>
      <c r="AU2698" t="str">
        <f t="shared" si="3913"/>
        <v/>
      </c>
      <c r="AV2698" t="str">
        <f t="shared" si="3914"/>
        <v/>
      </c>
      <c r="AW2698" t="str" cm="1">
        <f t="array" ref="AW2698">IFERROR(IF(O2698&lt;&gt;"",O2698,IF(OR($S2698="",$T2698=""),"",IF(O2698&lt;&gt;"",O2698,IF($T2698&lt;&gt;"",_xlfn._xlws.FILTER(O:O,($BU:$BU=$BU2698)*($I:$I=$I2698)*($T:$T=$T2698)*($S:$S=_xlfn.MINIFS($S:$S,$T:$T,"="&amp;$T2698)),"")))))&amp;"",IF(O2698="","",""))&amp;""</f>
        <v>OffensivePlay_Zone-Breakout</v>
      </c>
      <c r="AX2698" t="str" cm="1">
        <f t="array" ref="AX2698">IFERROR(IF(P2698&lt;&gt;"",P2698,IF(OR($S2698="",$T2698=""),"",IF($T2698&lt;&gt;"",_xlfn._xlws.FILTER(P:P,($BU:$BU=$BU2698)*($I:$I=$I2698)*($T:$T=$T2698)*($S:$S=_xlfn.MINIFS($S:$S,$T:$T,"="&amp;$T2698)),""))))&amp;"",IF(P2698="","",""))&amp;""</f>
        <v/>
      </c>
      <c r="AY2698" t="str" cm="1">
        <f t="array" ref="AY2698">IFERROR(IF(Q2698&lt;&gt;"",Q2698,IF(OR($S2698="",$T2698=""),"",IF($T2698&lt;&gt;"",_xlfn._xlws.FILTER(Q:Q,($BU:$BU=$BU2698)*($I:$I=$I2698)*($T:$T=$T2698)*($S:$S=_xlfn.MINIFS($S:$S,$T:$T,"="&amp;$T2698)),""))))&amp;"",IF(Q2698="","",""))&amp;""</f>
        <v>s</v>
      </c>
      <c r="AZ2698" t="str" cm="1">
        <f t="array" ref="AZ2698">IFERROR(IF(R2698&lt;&gt;"",R2698,IF(OR($S2698="",$T2698=""),"",IF($T2698&lt;&gt;"",_xlfn._xlws.FILTER(R:R,($BU:$BU=$BU2698)*($I:$I=$I2698)*($T:$T=$T2698)*($S:$S=_xlfn.MINIFS($S:$S,$T:$T,"="&amp;$T2698)),""))))&amp;"",IF(R2698="","",""))&amp;""</f>
        <v/>
      </c>
      <c r="BA2698" s="6">
        <f t="shared" si="3915"/>
        <v>234</v>
      </c>
      <c r="BB2698">
        <f t="shared" ref="BB2698:BD2698" si="3930">BB2697</f>
        <v>18987</v>
      </c>
      <c r="BC2698" t="str">
        <f t="shared" si="3930"/>
        <v>Velodrome</v>
      </c>
      <c r="BD2698" t="str">
        <f t="shared" si="3930"/>
        <v>Outlaws</v>
      </c>
      <c r="BE2698" t="s">
        <v>7</v>
      </c>
      <c r="BF2698" t="s">
        <v>172</v>
      </c>
      <c r="BI2698" cm="1">
        <f t="array" aca="1" ref="BI2698" ca="1">IFERROR(_xlfn._xlws.FILTER(shifts!A:A,(shifts!B:B=events!AD2698)*(shifts!AG:AG&gt;=events!BK2698)*(shifts!AH:AH&lt;=events!BL2698)),BI2697)</f>
        <v>92</v>
      </c>
      <c r="BJ2698" s="15">
        <f t="shared" si="3917"/>
        <v>0</v>
      </c>
      <c r="BK2698">
        <f t="shared" si="3918"/>
        <v>450</v>
      </c>
      <c r="BL2698">
        <f t="shared" si="3919"/>
        <v>450</v>
      </c>
      <c r="BM2698" s="15">
        <f>SUMIFS(BJ$2:BJ2698,K$2:K2698,"=Intermission")+SUMIFS(BJ$2:BJ2698,K$2:K2698,"=Timeout")</f>
        <v>143</v>
      </c>
      <c r="BN2698">
        <f t="shared" si="3920"/>
        <v>2303</v>
      </c>
      <c r="BO2698" s="19">
        <f t="shared" si="3921"/>
        <v>2933</v>
      </c>
      <c r="BP2698">
        <f t="shared" si="3922"/>
        <v>2928</v>
      </c>
      <c r="BQ2698" s="17">
        <f t="shared" si="3923"/>
        <v>2933</v>
      </c>
      <c r="BR2698" t="str">
        <f t="shared" si="3924"/>
        <v>event_team_player_1</v>
      </c>
      <c r="BS2698">
        <f>COUNTIFS(S$3:S2698,"="&amp;S2698,AI$3:AI2698,"="&amp;AI2698)</f>
        <v>1</v>
      </c>
      <c r="BT2698" t="str">
        <f>IFERROR(VLOOKUP(BB2698&amp;BU2698&amp;X2698,game_rosters!U:W,3,FALSE),"")</f>
        <v>P100170</v>
      </c>
      <c r="BU2698" t="str">
        <f t="shared" si="3925"/>
        <v>Outlaws</v>
      </c>
    </row>
    <row r="2699" spans="1:73" x14ac:dyDescent="0.2">
      <c r="A2699" t="str">
        <f t="shared" si="3900"/>
        <v/>
      </c>
      <c r="I2699" s="44">
        <v>13</v>
      </c>
      <c r="S2699">
        <v>1400</v>
      </c>
      <c r="T2699">
        <v>216</v>
      </c>
      <c r="X2699">
        <v>13</v>
      </c>
      <c r="Z2699">
        <v>1</v>
      </c>
      <c r="AA2699">
        <f t="shared" si="3857"/>
        <v>2400</v>
      </c>
      <c r="AB2699">
        <f t="shared" si="3858"/>
        <v>9216</v>
      </c>
      <c r="AC2699">
        <f t="shared" si="3896"/>
        <v>9216</v>
      </c>
      <c r="AD2699" s="6">
        <v>3</v>
      </c>
      <c r="AE2699" t="s">
        <v>937</v>
      </c>
      <c r="AF2699" t="s">
        <v>905</v>
      </c>
      <c r="AG2699" t="s">
        <v>756</v>
      </c>
      <c r="AH2699" t="s">
        <v>756</v>
      </c>
      <c r="AI2699" t="str">
        <f t="shared" si="3901"/>
        <v>e</v>
      </c>
      <c r="AJ2699" t="str">
        <f t="shared" si="3902"/>
        <v/>
      </c>
      <c r="AK2699" t="str">
        <f t="shared" si="3903"/>
        <v/>
      </c>
      <c r="AL2699" t="str">
        <f t="shared" si="3904"/>
        <v/>
      </c>
      <c r="AM2699" t="str">
        <f t="shared" si="3905"/>
        <v/>
      </c>
      <c r="AN2699" t="str">
        <f t="shared" si="3906"/>
        <v>Away</v>
      </c>
      <c r="AO2699" t="str">
        <f t="shared" si="3907"/>
        <v>a</v>
      </c>
      <c r="AP2699" t="str">
        <f t="shared" si="3908"/>
        <v/>
      </c>
      <c r="AQ2699" t="str">
        <f t="shared" si="3909"/>
        <v/>
      </c>
      <c r="AR2699" t="str">
        <f t="shared" si="3910"/>
        <v>Away</v>
      </c>
      <c r="AS2699" t="str">
        <f t="shared" si="3911"/>
        <v>a</v>
      </c>
      <c r="AT2699" t="str">
        <f t="shared" si="3912"/>
        <v>Offensive</v>
      </c>
      <c r="AU2699" t="str">
        <f t="shared" si="3913"/>
        <v/>
      </c>
      <c r="AV2699" t="str">
        <f t="shared" si="3914"/>
        <v/>
      </c>
      <c r="AW2699" t="str" cm="1">
        <f t="array" ref="AW2699">IFERROR(IF(O2699&lt;&gt;"",O2699,IF(OR($S2699="",$T2699=""),"",IF(O2699&lt;&gt;"",O2699,IF($T2699&lt;&gt;"",_xlfn._xlws.FILTER(O:O,($BU:$BU=$BU2699)*($I:$I=$I2699)*($T:$T=$T2699)*($S:$S=_xlfn.MINIFS($S:$S,$T:$T,"="&amp;$T2699)),"")))))&amp;"",IF(O2699="","",""))&amp;""</f>
        <v/>
      </c>
      <c r="AX2699" t="str" cm="1">
        <f t="array" ref="AX2699">IFERROR(IF(P2699&lt;&gt;"",P2699,IF(OR($S2699="",$T2699=""),"",IF($T2699&lt;&gt;"",_xlfn._xlws.FILTER(P:P,($BU:$BU=$BU2699)*($I:$I=$I2699)*($T:$T=$T2699)*($S:$S=_xlfn.MINIFS($S:$S,$T:$T,"="&amp;$T2699)),""))))&amp;"",IF(P2699="","",""))&amp;""</f>
        <v/>
      </c>
      <c r="AY2699" t="str" cm="1">
        <f t="array" ref="AY2699">IFERROR(IF(Q2699&lt;&gt;"",Q2699,IF(OR($S2699="",$T2699=""),"",IF($T2699&lt;&gt;"",_xlfn._xlws.FILTER(Q:Q,($BU:$BU=$BU2699)*($I:$I=$I2699)*($T:$T=$T2699)*($S:$S=_xlfn.MINIFS($S:$S,$T:$T,"="&amp;$T2699)),""))))&amp;"",IF(Q2699="","",""))&amp;""</f>
        <v/>
      </c>
      <c r="AZ2699" t="str" cm="1">
        <f t="array" ref="AZ2699">IFERROR(IF(R2699&lt;&gt;"",R2699,IF(OR($S2699="",$T2699=""),"",IF($T2699&lt;&gt;"",_xlfn._xlws.FILTER(R:R,($BU:$BU=$BU2699)*($I:$I=$I2699)*($T:$T=$T2699)*($S:$S=_xlfn.MINIFS($S:$S,$T:$T,"="&amp;$T2699)),""))))&amp;"",IF(R2699="","",""))&amp;""</f>
        <v/>
      </c>
      <c r="BA2699" s="6">
        <f t="shared" si="3915"/>
        <v>234</v>
      </c>
      <c r="BB2699">
        <f t="shared" ref="BB2699:BD2699" si="3931">BB2698</f>
        <v>18987</v>
      </c>
      <c r="BC2699" t="str">
        <f t="shared" si="3931"/>
        <v>Velodrome</v>
      </c>
      <c r="BD2699" t="str">
        <f t="shared" si="3931"/>
        <v>Outlaws</v>
      </c>
      <c r="BE2699" t="s">
        <v>7</v>
      </c>
      <c r="BF2699" t="s">
        <v>172</v>
      </c>
      <c r="BI2699" cm="1">
        <f t="array" aca="1" ref="BI2699" ca="1">IFERROR(_xlfn._xlws.FILTER(shifts!A:A,(shifts!B:B=events!AD2699)*(shifts!AG:AG&gt;=events!BK2699)*(shifts!AH:AH&lt;=events!BL2699)),BI2698)</f>
        <v>92</v>
      </c>
      <c r="BJ2699" s="15">
        <f t="shared" si="3917"/>
        <v>0</v>
      </c>
      <c r="BK2699">
        <f t="shared" si="3918"/>
        <v>450</v>
      </c>
      <c r="BL2699">
        <f t="shared" si="3919"/>
        <v>450</v>
      </c>
      <c r="BM2699" s="15">
        <f>SUMIFS(BJ$2:BJ2699,K$2:K2699,"=Intermission")+SUMIFS(BJ$2:BJ2699,K$2:K2699,"=Timeout")</f>
        <v>143</v>
      </c>
      <c r="BN2699">
        <f t="shared" si="3920"/>
        <v>2303</v>
      </c>
      <c r="BO2699" s="19">
        <f t="shared" si="3921"/>
        <v>2933</v>
      </c>
      <c r="BP2699">
        <f t="shared" si="3922"/>
        <v>2928</v>
      </c>
      <c r="BQ2699" s="17">
        <f t="shared" si="3923"/>
        <v>2933</v>
      </c>
      <c r="BR2699" t="str">
        <f t="shared" si="3924"/>
        <v>event_team_player_2</v>
      </c>
      <c r="BS2699">
        <f>COUNTIFS(S$3:S2699,"="&amp;S2699,AI$3:AI2699,"="&amp;AI2699)</f>
        <v>2</v>
      </c>
      <c r="BT2699" t="str">
        <f>IFERROR(VLOOKUP(BB2699&amp;BU2699&amp;X2699,game_rosters!U:W,3,FALSE),"")</f>
        <v>P100031</v>
      </c>
      <c r="BU2699" t="str">
        <f t="shared" si="3925"/>
        <v>Outlaws</v>
      </c>
    </row>
    <row r="2700" spans="1:73" x14ac:dyDescent="0.2">
      <c r="A2700">
        <f t="shared" si="3900"/>
        <v>1</v>
      </c>
      <c r="I2700" s="44">
        <v>25</v>
      </c>
      <c r="K2700" t="s">
        <v>238</v>
      </c>
      <c r="L2700" t="s">
        <v>184</v>
      </c>
      <c r="M2700" t="s">
        <v>89</v>
      </c>
      <c r="N2700" t="s">
        <v>595</v>
      </c>
      <c r="O2700" t="s">
        <v>569</v>
      </c>
      <c r="Q2700" t="s">
        <v>595</v>
      </c>
      <c r="S2700">
        <v>1401</v>
      </c>
      <c r="T2700">
        <v>216</v>
      </c>
      <c r="W2700" t="s">
        <v>731</v>
      </c>
      <c r="X2700">
        <v>25</v>
      </c>
      <c r="Z2700">
        <v>1</v>
      </c>
      <c r="AA2700">
        <f t="shared" si="3857"/>
        <v>2401</v>
      </c>
      <c r="AB2700">
        <f t="shared" si="3858"/>
        <v>9216</v>
      </c>
      <c r="AC2700">
        <f t="shared" si="3896"/>
        <v>9216</v>
      </c>
      <c r="AD2700" s="6">
        <v>3</v>
      </c>
      <c r="AE2700" t="s">
        <v>937</v>
      </c>
      <c r="AF2700" t="s">
        <v>905</v>
      </c>
      <c r="AG2700" t="s">
        <v>756</v>
      </c>
      <c r="AH2700" t="s">
        <v>756</v>
      </c>
      <c r="AI2700" t="str">
        <f t="shared" si="3901"/>
        <v>e</v>
      </c>
      <c r="AJ2700" t="str">
        <f t="shared" si="3902"/>
        <v/>
      </c>
      <c r="AK2700" t="str">
        <f t="shared" si="3903"/>
        <v/>
      </c>
      <c r="AL2700" t="str">
        <f t="shared" si="3904"/>
        <v/>
      </c>
      <c r="AM2700" t="str">
        <f t="shared" si="3905"/>
        <v/>
      </c>
      <c r="AN2700" t="str">
        <f t="shared" si="3906"/>
        <v>Away</v>
      </c>
      <c r="AO2700" t="str">
        <f t="shared" si="3907"/>
        <v>a</v>
      </c>
      <c r="AP2700" t="str">
        <f t="shared" si="3908"/>
        <v/>
      </c>
      <c r="AQ2700" t="str">
        <f t="shared" si="3909"/>
        <v/>
      </c>
      <c r="AR2700" t="str">
        <f t="shared" si="3910"/>
        <v>Away</v>
      </c>
      <c r="AS2700" t="str">
        <f t="shared" si="3911"/>
        <v>a</v>
      </c>
      <c r="AT2700" t="str">
        <f t="shared" si="3912"/>
        <v>Offensive</v>
      </c>
      <c r="AU2700" t="str">
        <f t="shared" si="3913"/>
        <v/>
      </c>
      <c r="AV2700" t="str">
        <f t="shared" si="3914"/>
        <v/>
      </c>
      <c r="AW2700" t="str" cm="1">
        <f t="array" ref="AW2700">IFERROR(IF(O2700&lt;&gt;"",O2700,IF(OR($S2700="",$T2700=""),"",IF(O2700&lt;&gt;"",O2700,IF($T2700&lt;&gt;"",_xlfn._xlws.FILTER(O:O,($BU:$BU=$BU2700)*($I:$I=$I2700)*($T:$T=$T2700)*($S:$S=_xlfn.MINIFS($S:$S,$T:$T,"="&amp;$T2700)),"")))))&amp;"",IF(O2700="","",""))&amp;""</f>
        <v>OffensivePlay_Zone-Breakout</v>
      </c>
      <c r="AX2700" t="str" cm="1">
        <f t="array" ref="AX2700">IFERROR(IF(P2700&lt;&gt;"",P2700,IF(OR($S2700="",$T2700=""),"",IF($T2700&lt;&gt;"",_xlfn._xlws.FILTER(P:P,($BU:$BU=$BU2700)*($I:$I=$I2700)*($T:$T=$T2700)*($S:$S=_xlfn.MINIFS($S:$S,$T:$T,"="&amp;$T2700)),""))))&amp;"",IF(P2700="","",""))&amp;""</f>
        <v/>
      </c>
      <c r="AY2700" t="str" cm="1">
        <f t="array" ref="AY2700">IFERROR(IF(Q2700&lt;&gt;"",Q2700,IF(OR($S2700="",$T2700=""),"",IF($T2700&lt;&gt;"",_xlfn._xlws.FILTER(Q:Q,($BU:$BU=$BU2700)*($I:$I=$I2700)*($T:$T=$T2700)*($S:$S=_xlfn.MINIFS($S:$S,$T:$T,"="&amp;$T2700)),""))))&amp;"",IF(Q2700="","",""))&amp;""</f>
        <v>s</v>
      </c>
      <c r="AZ2700" t="str" cm="1">
        <f t="array" ref="AZ2700">IFERROR(IF(R2700&lt;&gt;"",R2700,IF(OR($S2700="",$T2700=""),"",IF($T2700&lt;&gt;"",_xlfn._xlws.FILTER(R:R,($BU:$BU=$BU2700)*($I:$I=$I2700)*($T:$T=$T2700)*($S:$S=_xlfn.MINIFS($S:$S,$T:$T,"="&amp;$T2700)),""))))&amp;"",IF(R2700="","",""))&amp;""</f>
        <v/>
      </c>
      <c r="BA2700" s="6">
        <f t="shared" si="3915"/>
        <v>235</v>
      </c>
      <c r="BB2700">
        <f t="shared" ref="BB2700:BD2700" si="3932">BB2699</f>
        <v>18987</v>
      </c>
      <c r="BC2700" t="str">
        <f t="shared" si="3932"/>
        <v>Velodrome</v>
      </c>
      <c r="BD2700" t="str">
        <f t="shared" si="3932"/>
        <v>Outlaws</v>
      </c>
      <c r="BE2700" t="s">
        <v>238</v>
      </c>
      <c r="BF2700" t="s">
        <v>184</v>
      </c>
      <c r="BI2700" cm="1">
        <f t="array" aca="1" ref="BI2700" ca="1">IFERROR(_xlfn._xlws.FILTER(shifts!A:A,(shifts!B:B=events!AD2700)*(shifts!AG:AG&gt;=events!BK2700)*(shifts!AH:AH&lt;=events!BL2700)),BI2699)</f>
        <v>92</v>
      </c>
      <c r="BJ2700" s="15">
        <f t="shared" si="3917"/>
        <v>0</v>
      </c>
      <c r="BK2700">
        <f t="shared" si="3918"/>
        <v>450</v>
      </c>
      <c r="BL2700">
        <f t="shared" si="3919"/>
        <v>450</v>
      </c>
      <c r="BM2700" s="15">
        <f>SUMIFS(BJ$2:BJ2700,K$2:K2700,"=Intermission")+SUMIFS(BJ$2:BJ2700,K$2:K2700,"=Timeout")</f>
        <v>143</v>
      </c>
      <c r="BN2700">
        <f t="shared" si="3920"/>
        <v>2303</v>
      </c>
      <c r="BO2700" s="19">
        <f t="shared" si="3921"/>
        <v>2933</v>
      </c>
      <c r="BP2700">
        <f t="shared" si="3922"/>
        <v>2928</v>
      </c>
      <c r="BQ2700" s="17">
        <f t="shared" si="3923"/>
        <v>2933</v>
      </c>
      <c r="BR2700" t="str">
        <f t="shared" si="3924"/>
        <v>event_team_player_1</v>
      </c>
      <c r="BS2700">
        <f>COUNTIFS(S$3:S2700,"="&amp;S2700,AI$3:AI2700,"="&amp;AI2700)</f>
        <v>1</v>
      </c>
      <c r="BT2700" t="str">
        <f>IFERROR(VLOOKUP(BB2700&amp;BU2700&amp;X2700,game_rosters!U:W,3,FALSE),"")</f>
        <v>P100170</v>
      </c>
      <c r="BU2700" t="str">
        <f t="shared" si="3925"/>
        <v>Outlaws</v>
      </c>
    </row>
    <row r="2701" spans="1:73" x14ac:dyDescent="0.2">
      <c r="A2701" t="str">
        <f t="shared" si="3900"/>
        <v/>
      </c>
      <c r="I2701" s="44">
        <v>13</v>
      </c>
      <c r="S2701">
        <v>1401</v>
      </c>
      <c r="T2701">
        <v>216</v>
      </c>
      <c r="X2701">
        <v>13</v>
      </c>
      <c r="Z2701">
        <v>1</v>
      </c>
      <c r="AA2701">
        <f t="shared" si="3857"/>
        <v>2401</v>
      </c>
      <c r="AB2701">
        <f t="shared" si="3858"/>
        <v>9216</v>
      </c>
      <c r="AC2701">
        <f t="shared" si="3896"/>
        <v>9216</v>
      </c>
      <c r="AD2701" s="6">
        <v>3</v>
      </c>
      <c r="AE2701" t="s">
        <v>937</v>
      </c>
      <c r="AF2701" t="s">
        <v>905</v>
      </c>
      <c r="AG2701" t="s">
        <v>756</v>
      </c>
      <c r="AH2701" t="s">
        <v>756</v>
      </c>
      <c r="AI2701" t="str">
        <f t="shared" si="3901"/>
        <v>e</v>
      </c>
      <c r="AJ2701" t="str">
        <f t="shared" si="3902"/>
        <v/>
      </c>
      <c r="AK2701" t="str">
        <f t="shared" si="3903"/>
        <v/>
      </c>
      <c r="AL2701" t="str">
        <f t="shared" si="3904"/>
        <v/>
      </c>
      <c r="AM2701" t="str">
        <f t="shared" si="3905"/>
        <v/>
      </c>
      <c r="AN2701" t="str">
        <f t="shared" si="3906"/>
        <v>Away</v>
      </c>
      <c r="AO2701" t="str">
        <f t="shared" si="3907"/>
        <v>a</v>
      </c>
      <c r="AP2701" t="str">
        <f t="shared" si="3908"/>
        <v/>
      </c>
      <c r="AQ2701" t="str">
        <f t="shared" si="3909"/>
        <v/>
      </c>
      <c r="AR2701" t="str">
        <f t="shared" si="3910"/>
        <v>Away</v>
      </c>
      <c r="AS2701" t="str">
        <f t="shared" si="3911"/>
        <v>a</v>
      </c>
      <c r="AT2701" t="str">
        <f t="shared" si="3912"/>
        <v>Offensive</v>
      </c>
      <c r="AU2701" t="str">
        <f t="shared" si="3913"/>
        <v/>
      </c>
      <c r="AV2701" t="str">
        <f t="shared" si="3914"/>
        <v/>
      </c>
      <c r="AW2701" t="str" cm="1">
        <f t="array" ref="AW2701">IFERROR(IF(O2701&lt;&gt;"",O2701,IF(OR($S2701="",$T2701=""),"",IF(O2701&lt;&gt;"",O2701,IF($T2701&lt;&gt;"",_xlfn._xlws.FILTER(O:O,($BU:$BU=$BU2701)*($I:$I=$I2701)*($T:$T=$T2701)*($S:$S=_xlfn.MINIFS($S:$S,$T:$T,"="&amp;$T2701)),"")))))&amp;"",IF(O2701="","",""))&amp;""</f>
        <v/>
      </c>
      <c r="AX2701" t="str" cm="1">
        <f t="array" ref="AX2701">IFERROR(IF(P2701&lt;&gt;"",P2701,IF(OR($S2701="",$T2701=""),"",IF($T2701&lt;&gt;"",_xlfn._xlws.FILTER(P:P,($BU:$BU=$BU2701)*($I:$I=$I2701)*($T:$T=$T2701)*($S:$S=_xlfn.MINIFS($S:$S,$T:$T,"="&amp;$T2701)),""))))&amp;"",IF(P2701="","",""))&amp;""</f>
        <v/>
      </c>
      <c r="AY2701" t="str" cm="1">
        <f t="array" ref="AY2701">IFERROR(IF(Q2701&lt;&gt;"",Q2701,IF(OR($S2701="",$T2701=""),"",IF($T2701&lt;&gt;"",_xlfn._xlws.FILTER(Q:Q,($BU:$BU=$BU2701)*($I:$I=$I2701)*($T:$T=$T2701)*($S:$S=_xlfn.MINIFS($S:$S,$T:$T,"="&amp;$T2701)),""))))&amp;"",IF(Q2701="","",""))&amp;""</f>
        <v/>
      </c>
      <c r="AZ2701" t="str" cm="1">
        <f t="array" ref="AZ2701">IFERROR(IF(R2701&lt;&gt;"",R2701,IF(OR($S2701="",$T2701=""),"",IF($T2701&lt;&gt;"",_xlfn._xlws.FILTER(R:R,($BU:$BU=$BU2701)*($I:$I=$I2701)*($T:$T=$T2701)*($S:$S=_xlfn.MINIFS($S:$S,$T:$T,"="&amp;$T2701)),""))))&amp;"",IF(R2701="","",""))&amp;""</f>
        <v/>
      </c>
      <c r="BA2701" s="6">
        <f t="shared" si="3915"/>
        <v>235</v>
      </c>
      <c r="BB2701">
        <f t="shared" ref="BB2701:BD2701" si="3933">BB2700</f>
        <v>18987</v>
      </c>
      <c r="BC2701" t="str">
        <f t="shared" si="3933"/>
        <v>Velodrome</v>
      </c>
      <c r="BD2701" t="str">
        <f t="shared" si="3933"/>
        <v>Outlaws</v>
      </c>
      <c r="BE2701" t="s">
        <v>238</v>
      </c>
      <c r="BF2701" t="s">
        <v>184</v>
      </c>
      <c r="BI2701" cm="1">
        <f t="array" aca="1" ref="BI2701" ca="1">IFERROR(_xlfn._xlws.FILTER(shifts!A:A,(shifts!B:B=events!AD2701)*(shifts!AG:AG&gt;=events!BK2701)*(shifts!AH:AH&lt;=events!BL2701)),BI2700)</f>
        <v>92</v>
      </c>
      <c r="BJ2701" s="15">
        <f t="shared" si="3917"/>
        <v>0</v>
      </c>
      <c r="BK2701">
        <f t="shared" si="3918"/>
        <v>450</v>
      </c>
      <c r="BL2701">
        <f t="shared" si="3919"/>
        <v>450</v>
      </c>
      <c r="BM2701" s="15">
        <f>SUMIFS(BJ$2:BJ2701,K$2:K2701,"=Intermission")+SUMIFS(BJ$2:BJ2701,K$2:K2701,"=Timeout")</f>
        <v>143</v>
      </c>
      <c r="BN2701">
        <f t="shared" si="3920"/>
        <v>2303</v>
      </c>
      <c r="BO2701" s="19">
        <f t="shared" si="3921"/>
        <v>2933</v>
      </c>
      <c r="BP2701">
        <f t="shared" si="3922"/>
        <v>2928</v>
      </c>
      <c r="BQ2701" s="17">
        <f t="shared" si="3923"/>
        <v>2933</v>
      </c>
      <c r="BR2701" t="str">
        <f t="shared" si="3924"/>
        <v>event_team_player_2</v>
      </c>
      <c r="BS2701">
        <f>COUNTIFS(S$3:S2701,"="&amp;S2701,AI$3:AI2701,"="&amp;AI2701)</f>
        <v>2</v>
      </c>
      <c r="BT2701" t="str">
        <f>IFERROR(VLOOKUP(BB2701&amp;BU2701&amp;X2701,game_rosters!U:W,3,FALSE),"")</f>
        <v>P100031</v>
      </c>
      <c r="BU2701" t="str">
        <f t="shared" si="3925"/>
        <v>Outlaws</v>
      </c>
    </row>
    <row r="2702" spans="1:73" x14ac:dyDescent="0.2">
      <c r="A2702">
        <f t="shared" si="3900"/>
        <v>1</v>
      </c>
      <c r="I2702" s="44">
        <v>13</v>
      </c>
      <c r="K2702" t="s">
        <v>7</v>
      </c>
      <c r="L2702" t="s">
        <v>172</v>
      </c>
      <c r="M2702" t="s">
        <v>65</v>
      </c>
      <c r="N2702" t="s">
        <v>595</v>
      </c>
      <c r="O2702" t="s">
        <v>678</v>
      </c>
      <c r="P2702" t="s">
        <v>654</v>
      </c>
      <c r="Q2702" t="s">
        <v>595</v>
      </c>
      <c r="S2702">
        <v>1402</v>
      </c>
      <c r="W2702" t="s">
        <v>731</v>
      </c>
      <c r="X2702">
        <v>13</v>
      </c>
      <c r="Z2702">
        <v>1</v>
      </c>
      <c r="AA2702">
        <f t="shared" si="3857"/>
        <v>2402</v>
      </c>
      <c r="AB2702" t="str">
        <f t="shared" si="3858"/>
        <v/>
      </c>
      <c r="AC2702">
        <f t="shared" si="3896"/>
        <v>2402</v>
      </c>
      <c r="AD2702" s="6">
        <v>3</v>
      </c>
      <c r="AE2702" t="s">
        <v>937</v>
      </c>
      <c r="AF2702" t="s">
        <v>906</v>
      </c>
      <c r="AG2702" t="s">
        <v>756</v>
      </c>
      <c r="AH2702" t="s">
        <v>756</v>
      </c>
      <c r="AI2702" t="str">
        <f t="shared" si="3901"/>
        <v>e</v>
      </c>
      <c r="AJ2702" t="str">
        <f t="shared" si="3902"/>
        <v/>
      </c>
      <c r="AK2702" t="str">
        <f t="shared" si="3903"/>
        <v/>
      </c>
      <c r="AL2702" t="str">
        <f t="shared" si="3904"/>
        <v/>
      </c>
      <c r="AM2702" t="str">
        <f t="shared" si="3905"/>
        <v/>
      </c>
      <c r="AN2702" t="str">
        <f t="shared" si="3906"/>
        <v>Away</v>
      </c>
      <c r="AO2702" t="str">
        <f t="shared" si="3907"/>
        <v>a</v>
      </c>
      <c r="AP2702" t="str">
        <f t="shared" si="3908"/>
        <v/>
      </c>
      <c r="AQ2702" t="str">
        <f t="shared" si="3909"/>
        <v/>
      </c>
      <c r="AR2702" t="str">
        <f t="shared" si="3910"/>
        <v>Away</v>
      </c>
      <c r="AS2702" t="str">
        <f t="shared" si="3911"/>
        <v>a</v>
      </c>
      <c r="AT2702" t="str">
        <f t="shared" si="3912"/>
        <v>Offensive</v>
      </c>
      <c r="AU2702" t="str">
        <f t="shared" si="3913"/>
        <v/>
      </c>
      <c r="AV2702" t="str">
        <f t="shared" si="3914"/>
        <v/>
      </c>
      <c r="AW2702" t="str" cm="1">
        <f t="array" ref="AW2702">IFERROR(IF(O2702&lt;&gt;"",O2702,IF(OR($S2702="",$T2702=""),"",IF(O2702&lt;&gt;"",O2702,IF($T2702&lt;&gt;"",_xlfn._xlws.FILTER(O:O,($BU:$BU=$BU2702)*($I:$I=$I2702)*($T:$T=$T2702)*($S:$S=_xlfn.MINIFS($S:$S,$T:$T,"="&amp;$T2702)),"")))))&amp;"",IF(O2702="","",""))&amp;""</f>
        <v>OffensivePlay_Pass-GiveAndGo</v>
      </c>
      <c r="AX2702" t="str" cm="1">
        <f t="array" ref="AX2702">IFERROR(IF(P2702&lt;&gt;"",P2702,IF(OR($S2702="",$T2702=""),"",IF($T2702&lt;&gt;"",_xlfn._xlws.FILTER(P:P,($BU:$BU=$BU2702)*($I:$I=$I2702)*($T:$T=$T2702)*($S:$S=_xlfn.MINIFS($S:$S,$T:$T,"="&amp;$T2702)),""))))&amp;"",IF(P2702="","",""))&amp;""</f>
        <v>OffensivePlay_Pass-SecondTouch</v>
      </c>
      <c r="AY2702" t="str" cm="1">
        <f t="array" ref="AY2702">IFERROR(IF(Q2702&lt;&gt;"",Q2702,IF(OR($S2702="",$T2702=""),"",IF($T2702&lt;&gt;"",_xlfn._xlws.FILTER(Q:Q,($BU:$BU=$BU2702)*($I:$I=$I2702)*($T:$T=$T2702)*($S:$S=_xlfn.MINIFS($S:$S,$T:$T,"="&amp;$T2702)),""))))&amp;"",IF(Q2702="","",""))&amp;""</f>
        <v>s</v>
      </c>
      <c r="AZ2702" t="str" cm="1">
        <f t="array" ref="AZ2702">IFERROR(IF(R2702&lt;&gt;"",R2702,IF(OR($S2702="",$T2702=""),"",IF($T2702&lt;&gt;"",_xlfn._xlws.FILTER(R:R,($BU:$BU=$BU2702)*($I:$I=$I2702)*($T:$T=$T2702)*($S:$S=_xlfn.MINIFS($S:$S,$T:$T,"="&amp;$T2702)),""))))&amp;"",IF(R2702="","",""))&amp;""</f>
        <v/>
      </c>
      <c r="BA2702" s="6">
        <f t="shared" si="3915"/>
        <v>235</v>
      </c>
      <c r="BB2702">
        <f t="shared" ref="BB2702:BD2702" si="3934">BB2701</f>
        <v>18987</v>
      </c>
      <c r="BC2702" t="str">
        <f t="shared" si="3934"/>
        <v>Velodrome</v>
      </c>
      <c r="BD2702" t="str">
        <f t="shared" si="3934"/>
        <v>Outlaws</v>
      </c>
      <c r="BE2702" t="s">
        <v>7</v>
      </c>
      <c r="BF2702" t="s">
        <v>172</v>
      </c>
      <c r="BI2702" cm="1">
        <f t="array" aca="1" ref="BI2702" ca="1">IFERROR(_xlfn._xlws.FILTER(shifts!A:A,(shifts!B:B=events!AD2702)*(shifts!AG:AG&gt;=events!BK2702)*(shifts!AH:AH&lt;=events!BL2702)),BI2701)</f>
        <v>92</v>
      </c>
      <c r="BJ2702" s="15">
        <f t="shared" si="3917"/>
        <v>0</v>
      </c>
      <c r="BK2702">
        <f t="shared" si="3918"/>
        <v>449</v>
      </c>
      <c r="BL2702">
        <f t="shared" si="3919"/>
        <v>449</v>
      </c>
      <c r="BM2702" s="15">
        <f>SUMIFS(BJ$2:BJ2702,K$2:K2702,"=Intermission")+SUMIFS(BJ$2:BJ2702,K$2:K2702,"=Timeout")</f>
        <v>143</v>
      </c>
      <c r="BN2702">
        <f t="shared" si="3920"/>
        <v>2303</v>
      </c>
      <c r="BO2702" s="19">
        <f t="shared" si="3921"/>
        <v>2934</v>
      </c>
      <c r="BP2702">
        <f t="shared" si="3922"/>
        <v>2929</v>
      </c>
      <c r="BQ2702" s="17">
        <f t="shared" si="3923"/>
        <v>2934</v>
      </c>
      <c r="BR2702" t="str">
        <f t="shared" si="3924"/>
        <v>event_team_player_1</v>
      </c>
      <c r="BS2702">
        <f>COUNTIFS(S$3:S2702,"="&amp;S2702,AI$3:AI2702,"="&amp;AI2702)</f>
        <v>1</v>
      </c>
      <c r="BT2702" t="str">
        <f>IFERROR(VLOOKUP(BB2702&amp;BU2702&amp;X2702,game_rosters!U:W,3,FALSE),"")</f>
        <v>P100031</v>
      </c>
      <c r="BU2702" t="str">
        <f t="shared" si="3925"/>
        <v>Outlaws</v>
      </c>
    </row>
    <row r="2703" spans="1:73" x14ac:dyDescent="0.2">
      <c r="A2703" t="str">
        <f t="shared" si="3900"/>
        <v/>
      </c>
      <c r="I2703" s="44">
        <v>77</v>
      </c>
      <c r="S2703">
        <v>1402</v>
      </c>
      <c r="X2703">
        <v>77</v>
      </c>
      <c r="Z2703">
        <v>1</v>
      </c>
      <c r="AA2703">
        <f t="shared" si="3857"/>
        <v>2402</v>
      </c>
      <c r="AB2703" t="str">
        <f t="shared" si="3858"/>
        <v/>
      </c>
      <c r="AC2703">
        <f t="shared" si="3896"/>
        <v>2402</v>
      </c>
      <c r="AD2703" s="6">
        <v>3</v>
      </c>
      <c r="AE2703" t="s">
        <v>937</v>
      </c>
      <c r="AF2703" t="s">
        <v>906</v>
      </c>
      <c r="AG2703" t="s">
        <v>756</v>
      </c>
      <c r="AH2703" t="s">
        <v>756</v>
      </c>
      <c r="AI2703" t="str">
        <f t="shared" si="3901"/>
        <v>e</v>
      </c>
      <c r="AJ2703" t="str">
        <f t="shared" si="3902"/>
        <v/>
      </c>
      <c r="AK2703" t="str">
        <f t="shared" si="3903"/>
        <v/>
      </c>
      <c r="AL2703" t="str">
        <f t="shared" si="3904"/>
        <v/>
      </c>
      <c r="AM2703" t="str">
        <f t="shared" si="3905"/>
        <v/>
      </c>
      <c r="AN2703" t="str">
        <f t="shared" si="3906"/>
        <v>Away</v>
      </c>
      <c r="AO2703" t="str">
        <f t="shared" si="3907"/>
        <v>a</v>
      </c>
      <c r="AP2703" t="str">
        <f t="shared" si="3908"/>
        <v/>
      </c>
      <c r="AQ2703" t="str">
        <f t="shared" si="3909"/>
        <v/>
      </c>
      <c r="AR2703" t="str">
        <f t="shared" si="3910"/>
        <v>Away</v>
      </c>
      <c r="AS2703" t="str">
        <f t="shared" si="3911"/>
        <v>a</v>
      </c>
      <c r="AT2703" t="str">
        <f t="shared" si="3912"/>
        <v>Offensive</v>
      </c>
      <c r="AU2703" t="str">
        <f t="shared" si="3913"/>
        <v/>
      </c>
      <c r="AV2703" t="str">
        <f t="shared" si="3914"/>
        <v/>
      </c>
      <c r="AW2703" t="str" cm="1">
        <f t="array" ref="AW2703">IFERROR(IF(O2703&lt;&gt;"",O2703,IF(OR($S2703="",$T2703=""),"",IF(O2703&lt;&gt;"",O2703,IF($T2703&lt;&gt;"",_xlfn._xlws.FILTER(O:O,($BU:$BU=$BU2703)*($I:$I=$I2703)*($T:$T=$T2703)*($S:$S=_xlfn.MINIFS($S:$S,$T:$T,"="&amp;$T2703)),"")))))&amp;"",IF(O2703="","",""))&amp;""</f>
        <v/>
      </c>
      <c r="AX2703" t="str" cm="1">
        <f t="array" ref="AX2703">IFERROR(IF(P2703&lt;&gt;"",P2703,IF(OR($S2703="",$T2703=""),"",IF($T2703&lt;&gt;"",_xlfn._xlws.FILTER(P:P,($BU:$BU=$BU2703)*($I:$I=$I2703)*($T:$T=$T2703)*($S:$S=_xlfn.MINIFS($S:$S,$T:$T,"="&amp;$T2703)),""))))&amp;"",IF(P2703="","",""))&amp;""</f>
        <v/>
      </c>
      <c r="AY2703" t="str" cm="1">
        <f t="array" ref="AY2703">IFERROR(IF(Q2703&lt;&gt;"",Q2703,IF(OR($S2703="",$T2703=""),"",IF($T2703&lt;&gt;"",_xlfn._xlws.FILTER(Q:Q,($BU:$BU=$BU2703)*($I:$I=$I2703)*($T:$T=$T2703)*($S:$S=_xlfn.MINIFS($S:$S,$T:$T,"="&amp;$T2703)),""))))&amp;"",IF(Q2703="","",""))&amp;""</f>
        <v/>
      </c>
      <c r="AZ2703" t="str" cm="1">
        <f t="array" ref="AZ2703">IFERROR(IF(R2703&lt;&gt;"",R2703,IF(OR($S2703="",$T2703=""),"",IF($T2703&lt;&gt;"",_xlfn._xlws.FILTER(R:R,($BU:$BU=$BU2703)*($I:$I=$I2703)*($T:$T=$T2703)*($S:$S=_xlfn.MINIFS($S:$S,$T:$T,"="&amp;$T2703)),""))))&amp;"",IF(R2703="","",""))&amp;""</f>
        <v/>
      </c>
      <c r="BA2703" s="6">
        <f t="shared" si="3915"/>
        <v>235</v>
      </c>
      <c r="BB2703">
        <f t="shared" ref="BB2703:BD2703" si="3935">BB2702</f>
        <v>18987</v>
      </c>
      <c r="BC2703" t="str">
        <f t="shared" si="3935"/>
        <v>Velodrome</v>
      </c>
      <c r="BD2703" t="str">
        <f t="shared" si="3935"/>
        <v>Outlaws</v>
      </c>
      <c r="BE2703" t="s">
        <v>7</v>
      </c>
      <c r="BF2703" t="s">
        <v>172</v>
      </c>
      <c r="BI2703" cm="1">
        <f t="array" aca="1" ref="BI2703" ca="1">IFERROR(_xlfn._xlws.FILTER(shifts!A:A,(shifts!B:B=events!AD2703)*(shifts!AG:AG&gt;=events!BK2703)*(shifts!AH:AH&lt;=events!BL2703)),BI2702)</f>
        <v>92</v>
      </c>
      <c r="BJ2703" s="15">
        <f t="shared" si="3917"/>
        <v>0</v>
      </c>
      <c r="BK2703">
        <f t="shared" si="3918"/>
        <v>449</v>
      </c>
      <c r="BL2703">
        <f t="shared" si="3919"/>
        <v>449</v>
      </c>
      <c r="BM2703" s="15">
        <f>SUMIFS(BJ$2:BJ2703,K$2:K2703,"=Intermission")+SUMIFS(BJ$2:BJ2703,K$2:K2703,"=Timeout")</f>
        <v>143</v>
      </c>
      <c r="BN2703">
        <f t="shared" si="3920"/>
        <v>2303</v>
      </c>
      <c r="BO2703" s="19">
        <f t="shared" si="3921"/>
        <v>2934</v>
      </c>
      <c r="BP2703">
        <f t="shared" si="3922"/>
        <v>2929</v>
      </c>
      <c r="BQ2703" s="17">
        <f t="shared" si="3923"/>
        <v>2934</v>
      </c>
      <c r="BR2703" t="str">
        <f t="shared" si="3924"/>
        <v>event_team_player_2</v>
      </c>
      <c r="BS2703">
        <f>COUNTIFS(S$3:S2703,"="&amp;S2703,AI$3:AI2703,"="&amp;AI2703)</f>
        <v>2</v>
      </c>
      <c r="BT2703" t="str">
        <f>IFERROR(VLOOKUP(BB2703&amp;BU2703&amp;X2703,game_rosters!U:W,3,FALSE),"")</f>
        <v>P100185</v>
      </c>
      <c r="BU2703" t="str">
        <f t="shared" si="3925"/>
        <v>Outlaws</v>
      </c>
    </row>
    <row r="2704" spans="1:73" x14ac:dyDescent="0.2">
      <c r="A2704">
        <f t="shared" si="3900"/>
        <v>1</v>
      </c>
      <c r="I2704" s="44">
        <v>77</v>
      </c>
      <c r="K2704" t="s">
        <v>13</v>
      </c>
      <c r="S2704">
        <v>1403</v>
      </c>
      <c r="W2704" t="s">
        <v>731</v>
      </c>
      <c r="X2704">
        <v>77</v>
      </c>
      <c r="Z2704">
        <v>1</v>
      </c>
      <c r="AA2704">
        <f t="shared" si="3857"/>
        <v>2403</v>
      </c>
      <c r="AB2704" t="str">
        <f t="shared" si="3858"/>
        <v/>
      </c>
      <c r="AC2704">
        <f t="shared" si="3896"/>
        <v>2403</v>
      </c>
      <c r="AD2704" s="6">
        <v>3</v>
      </c>
      <c r="AE2704" t="s">
        <v>937</v>
      </c>
      <c r="AF2704" t="s">
        <v>934</v>
      </c>
      <c r="AG2704" t="s">
        <v>937</v>
      </c>
      <c r="AH2704" t="s">
        <v>739</v>
      </c>
      <c r="AI2704" t="str">
        <f t="shared" si="3901"/>
        <v>e</v>
      </c>
      <c r="AJ2704" t="str">
        <f t="shared" si="3902"/>
        <v/>
      </c>
      <c r="AK2704" t="str">
        <f t="shared" si="3903"/>
        <v/>
      </c>
      <c r="AL2704" t="str">
        <f t="shared" si="3904"/>
        <v/>
      </c>
      <c r="AM2704" t="str">
        <f t="shared" si="3905"/>
        <v/>
      </c>
      <c r="AN2704" t="str">
        <f t="shared" si="3906"/>
        <v>Away</v>
      </c>
      <c r="AO2704" t="str">
        <f t="shared" si="3907"/>
        <v>a</v>
      </c>
      <c r="AP2704" t="str">
        <f t="shared" si="3908"/>
        <v/>
      </c>
      <c r="AQ2704" t="str">
        <f t="shared" si="3909"/>
        <v/>
      </c>
      <c r="AR2704" t="str">
        <f t="shared" si="3910"/>
        <v>Away</v>
      </c>
      <c r="AS2704" t="str">
        <f t="shared" si="3911"/>
        <v>a</v>
      </c>
      <c r="AT2704" t="str">
        <f t="shared" si="3912"/>
        <v>Offensive</v>
      </c>
      <c r="AU2704" t="str">
        <f t="shared" si="3913"/>
        <v/>
      </c>
      <c r="AV2704" t="str">
        <f t="shared" si="3914"/>
        <v/>
      </c>
      <c r="AW2704" t="str" cm="1">
        <f t="array" ref="AW2704">IFERROR(IF(O2704&lt;&gt;"",O2704,IF(OR($S2704="",$T2704=""),"",IF(O2704&lt;&gt;"",O2704,IF($T2704&lt;&gt;"",_xlfn._xlws.FILTER(O:O,($BU:$BU=$BU2704)*($I:$I=$I2704)*($T:$T=$T2704)*($S:$S=_xlfn.MINIFS($S:$S,$T:$T,"="&amp;$T2704)),"")))))&amp;"",IF(O2704="","",""))&amp;""</f>
        <v/>
      </c>
      <c r="AX2704" t="str" cm="1">
        <f t="array" ref="AX2704">IFERROR(IF(P2704&lt;&gt;"",P2704,IF(OR($S2704="",$T2704=""),"",IF($T2704&lt;&gt;"",_xlfn._xlws.FILTER(P:P,($BU:$BU=$BU2704)*($I:$I=$I2704)*($T:$T=$T2704)*($S:$S=_xlfn.MINIFS($S:$S,$T:$T,"="&amp;$T2704)),""))))&amp;"",IF(P2704="","",""))&amp;""</f>
        <v/>
      </c>
      <c r="AY2704" t="str" cm="1">
        <f t="array" ref="AY2704">IFERROR(IF(Q2704&lt;&gt;"",Q2704,IF(OR($S2704="",$T2704=""),"",IF($T2704&lt;&gt;"",_xlfn._xlws.FILTER(Q:Q,($BU:$BU=$BU2704)*($I:$I=$I2704)*($T:$T=$T2704)*($S:$S=_xlfn.MINIFS($S:$S,$T:$T,"="&amp;$T2704)),""))))&amp;"",IF(Q2704="","",""))&amp;""</f>
        <v/>
      </c>
      <c r="AZ2704" t="str" cm="1">
        <f t="array" ref="AZ2704">IFERROR(IF(R2704&lt;&gt;"",R2704,IF(OR($S2704="",$T2704=""),"",IF($T2704&lt;&gt;"",_xlfn._xlws.FILTER(R:R,($BU:$BU=$BU2704)*($I:$I=$I2704)*($T:$T=$T2704)*($S:$S=_xlfn.MINIFS($S:$S,$T:$T,"="&amp;$T2704)),""))))&amp;"",IF(R2704="","",""))&amp;""</f>
        <v/>
      </c>
      <c r="BA2704" s="6">
        <f t="shared" si="3915"/>
        <v>235</v>
      </c>
      <c r="BB2704">
        <f t="shared" ref="BB2704:BD2704" si="3936">BB2703</f>
        <v>18987</v>
      </c>
      <c r="BC2704" t="str">
        <f t="shared" si="3936"/>
        <v>Velodrome</v>
      </c>
      <c r="BD2704" t="str">
        <f t="shared" si="3936"/>
        <v>Outlaws</v>
      </c>
      <c r="BE2704" t="s">
        <v>13</v>
      </c>
      <c r="BF2704" t="s">
        <v>756</v>
      </c>
      <c r="BI2704" cm="1">
        <f t="array" aca="1" ref="BI2704" ca="1">IFERROR(_xlfn._xlws.FILTER(shifts!A:A,(shifts!B:B=events!AD2704)*(shifts!AG:AG&gt;=events!BK2704)*(shifts!AH:AH&lt;=events!BL2704)),BI2703)</f>
        <v>92</v>
      </c>
      <c r="BJ2704" s="15">
        <f t="shared" si="3917"/>
        <v>2</v>
      </c>
      <c r="BK2704">
        <f t="shared" si="3918"/>
        <v>448</v>
      </c>
      <c r="BL2704">
        <f t="shared" si="3919"/>
        <v>446</v>
      </c>
      <c r="BM2704" s="15">
        <f>SUMIFS(BJ$2:BJ2704,K$2:K2704,"=Intermission")+SUMIFS(BJ$2:BJ2704,K$2:K2704,"=Timeout")</f>
        <v>143</v>
      </c>
      <c r="BN2704">
        <f t="shared" si="3920"/>
        <v>2303</v>
      </c>
      <c r="BO2704" s="19">
        <f t="shared" si="3921"/>
        <v>2935</v>
      </c>
      <c r="BP2704">
        <f t="shared" si="3922"/>
        <v>2930</v>
      </c>
      <c r="BQ2704" s="17">
        <f t="shared" si="3923"/>
        <v>2937</v>
      </c>
      <c r="BR2704" t="str">
        <f t="shared" si="3924"/>
        <v>event_team_player_1</v>
      </c>
      <c r="BS2704">
        <f>COUNTIFS(S$3:S2704,"="&amp;S2704,AI$3:AI2704,"="&amp;AI2704)</f>
        <v>1</v>
      </c>
      <c r="BT2704" t="str">
        <f>IFERROR(VLOOKUP(BB2704&amp;BU2704&amp;X2704,game_rosters!U:W,3,FALSE),"")</f>
        <v>P100185</v>
      </c>
      <c r="BU2704" t="str">
        <f t="shared" si="3925"/>
        <v>Outlaws</v>
      </c>
    </row>
    <row r="2705" spans="1:73" x14ac:dyDescent="0.2">
      <c r="A2705">
        <f t="shared" si="3900"/>
        <v>1</v>
      </c>
      <c r="I2705" s="44">
        <v>77</v>
      </c>
      <c r="K2705" t="s">
        <v>238</v>
      </c>
      <c r="L2705" t="s">
        <v>174</v>
      </c>
      <c r="M2705" t="s">
        <v>85</v>
      </c>
      <c r="N2705" t="s">
        <v>595</v>
      </c>
      <c r="O2705" t="s">
        <v>568</v>
      </c>
      <c r="R2705" s="51">
        <v>1</v>
      </c>
      <c r="S2705">
        <v>1404</v>
      </c>
      <c r="W2705" t="s">
        <v>731</v>
      </c>
      <c r="X2705">
        <v>77</v>
      </c>
      <c r="Z2705">
        <v>1</v>
      </c>
      <c r="AA2705">
        <f t="shared" si="3857"/>
        <v>2404</v>
      </c>
      <c r="AB2705" t="str">
        <f t="shared" si="3858"/>
        <v/>
      </c>
      <c r="AC2705">
        <f t="shared" si="3896"/>
        <v>2404</v>
      </c>
      <c r="AD2705" s="6">
        <v>3</v>
      </c>
      <c r="AE2705" t="s">
        <v>937</v>
      </c>
      <c r="AF2705" t="s">
        <v>739</v>
      </c>
      <c r="AG2705" t="s">
        <v>937</v>
      </c>
      <c r="AH2705" t="s">
        <v>740</v>
      </c>
      <c r="AI2705" t="str">
        <f t="shared" si="3901"/>
        <v>e</v>
      </c>
      <c r="AJ2705" t="str">
        <f t="shared" si="3902"/>
        <v/>
      </c>
      <c r="AK2705" t="str">
        <f t="shared" si="3903"/>
        <v/>
      </c>
      <c r="AL2705" t="str">
        <f t="shared" si="3904"/>
        <v/>
      </c>
      <c r="AM2705" t="str">
        <f t="shared" si="3905"/>
        <v/>
      </c>
      <c r="AN2705" t="str">
        <f t="shared" si="3906"/>
        <v>Away</v>
      </c>
      <c r="AO2705" t="str">
        <f t="shared" si="3907"/>
        <v>a</v>
      </c>
      <c r="AP2705" t="str">
        <f t="shared" si="3908"/>
        <v/>
      </c>
      <c r="AQ2705" t="str">
        <f t="shared" si="3909"/>
        <v/>
      </c>
      <c r="AR2705" t="str">
        <f t="shared" si="3910"/>
        <v>Away</v>
      </c>
      <c r="AS2705" t="str">
        <f t="shared" si="3911"/>
        <v>a</v>
      </c>
      <c r="AT2705" t="str">
        <f t="shared" si="3912"/>
        <v>Offensive</v>
      </c>
      <c r="AU2705" t="str">
        <f t="shared" si="3913"/>
        <v/>
      </c>
      <c r="AV2705" t="str">
        <f t="shared" si="3914"/>
        <v/>
      </c>
      <c r="AW2705" t="str" cm="1">
        <f t="array" ref="AW2705">IFERROR(IF(O2705&lt;&gt;"",O2705,IF(OR($S2705="",$T2705=""),"",IF(O2705&lt;&gt;"",O2705,IF($T2705&lt;&gt;"",_xlfn._xlws.FILTER(O:O,($BU:$BU=$BU2705)*($I:$I=$I2705)*($T:$T=$T2705)*($S:$S=_xlfn.MINIFS($S:$S,$T:$T,"="&amp;$T2705)),"")))))&amp;"",IF(O2705="","",""))&amp;""</f>
        <v>OffensivePlay_Possession-DriveMiddle</v>
      </c>
      <c r="AX2705" t="str" cm="1">
        <f t="array" ref="AX2705">IFERROR(IF(P2705&lt;&gt;"",P2705,IF(OR($S2705="",$T2705=""),"",IF($T2705&lt;&gt;"",_xlfn._xlws.FILTER(P:P,($BU:$BU=$BU2705)*($I:$I=$I2705)*($T:$T=$T2705)*($S:$S=_xlfn.MINIFS($S:$S,$T:$T,"="&amp;$T2705)),""))))&amp;"",IF(P2705="","",""))&amp;""</f>
        <v/>
      </c>
      <c r="AY2705" t="str" cm="1">
        <f t="array" ref="AY2705">IFERROR(IF(Q2705&lt;&gt;"",Q2705,IF(OR($S2705="",$T2705=""),"",IF($T2705&lt;&gt;"",_xlfn._xlws.FILTER(Q:Q,($BU:$BU=$BU2705)*($I:$I=$I2705)*($T:$T=$T2705)*($S:$S=_xlfn.MINIFS($S:$S,$T:$T,"="&amp;$T2705)),""))))&amp;"",IF(Q2705="","",""))&amp;""</f>
        <v/>
      </c>
      <c r="AZ2705" t="str" cm="1">
        <f t="array" ref="AZ2705">IFERROR(IF(R2705&lt;&gt;"",R2705,IF(OR($S2705="",$T2705=""),"",IF($T2705&lt;&gt;"",_xlfn._xlws.FILTER(R:R,($BU:$BU=$BU2705)*($I:$I=$I2705)*($T:$T=$T2705)*($S:$S=_xlfn.MINIFS($S:$S,$T:$T,"="&amp;$T2705)),""))))&amp;"",IF(R2705="","",""))&amp;""</f>
        <v>1</v>
      </c>
      <c r="BA2705" s="6">
        <f t="shared" si="3915"/>
        <v>236</v>
      </c>
      <c r="BB2705">
        <f t="shared" ref="BB2705:BD2705" si="3937">BB2704</f>
        <v>18987</v>
      </c>
      <c r="BC2705" t="str">
        <f t="shared" si="3937"/>
        <v>Velodrome</v>
      </c>
      <c r="BD2705" t="str">
        <f t="shared" si="3937"/>
        <v>Outlaws</v>
      </c>
      <c r="BE2705" t="s">
        <v>238</v>
      </c>
      <c r="BF2705" t="s">
        <v>174</v>
      </c>
      <c r="BI2705" cm="1">
        <f t="array" aca="1" ref="BI2705" ca="1">IFERROR(_xlfn._xlws.FILTER(shifts!A:A,(shifts!B:B=events!AD2705)*(shifts!AG:AG&gt;=events!BK2705)*(shifts!AH:AH&lt;=events!BL2705)),BI2704)</f>
        <v>93</v>
      </c>
      <c r="BJ2705" s="15">
        <f t="shared" si="3917"/>
        <v>1</v>
      </c>
      <c r="BK2705">
        <f t="shared" si="3918"/>
        <v>446</v>
      </c>
      <c r="BL2705">
        <f t="shared" si="3919"/>
        <v>445</v>
      </c>
      <c r="BM2705" s="15">
        <f>SUMIFS(BJ$2:BJ2705,K$2:K2705,"=Intermission")+SUMIFS(BJ$2:BJ2705,K$2:K2705,"=Timeout")</f>
        <v>143</v>
      </c>
      <c r="BN2705">
        <f t="shared" si="3920"/>
        <v>2303</v>
      </c>
      <c r="BO2705" s="19">
        <f t="shared" si="3921"/>
        <v>2937</v>
      </c>
      <c r="BP2705">
        <f t="shared" si="3922"/>
        <v>2932</v>
      </c>
      <c r="BQ2705" s="17">
        <f t="shared" si="3923"/>
        <v>2938</v>
      </c>
      <c r="BR2705" t="str">
        <f t="shared" si="3924"/>
        <v>event_team_player_1</v>
      </c>
      <c r="BS2705">
        <f>COUNTIFS(S$3:S2705,"="&amp;S2705,AI$3:AI2705,"="&amp;AI2705)</f>
        <v>1</v>
      </c>
      <c r="BT2705" t="str">
        <f>IFERROR(VLOOKUP(BB2705&amp;BU2705&amp;X2705,game_rosters!U:W,3,FALSE),"")</f>
        <v>P100185</v>
      </c>
      <c r="BU2705" t="str">
        <f t="shared" si="3925"/>
        <v>Outlaws</v>
      </c>
    </row>
    <row r="2706" spans="1:73" x14ac:dyDescent="0.2">
      <c r="A2706" t="str">
        <f t="shared" si="3900"/>
        <v/>
      </c>
      <c r="I2706" s="44">
        <v>91</v>
      </c>
      <c r="R2706" s="51">
        <v>1</v>
      </c>
      <c r="S2706">
        <v>1404</v>
      </c>
      <c r="X2706">
        <v>91</v>
      </c>
      <c r="AA2706">
        <f t="shared" si="3857"/>
        <v>2404</v>
      </c>
      <c r="AB2706" t="str">
        <f t="shared" si="3858"/>
        <v/>
      </c>
      <c r="AC2706">
        <f t="shared" si="3896"/>
        <v>2404</v>
      </c>
      <c r="AD2706" s="6">
        <v>3</v>
      </c>
      <c r="AE2706" t="s">
        <v>937</v>
      </c>
      <c r="AF2706" t="s">
        <v>739</v>
      </c>
      <c r="AG2706" t="s">
        <v>937</v>
      </c>
      <c r="AH2706" t="s">
        <v>740</v>
      </c>
      <c r="AI2706" t="str">
        <f t="shared" si="3901"/>
        <v>o</v>
      </c>
      <c r="AJ2706" t="str">
        <f t="shared" si="3902"/>
        <v/>
      </c>
      <c r="AK2706" t="str">
        <f t="shared" si="3903"/>
        <v/>
      </c>
      <c r="AL2706" t="str">
        <f t="shared" si="3904"/>
        <v/>
      </c>
      <c r="AM2706" t="str">
        <f t="shared" si="3905"/>
        <v/>
      </c>
      <c r="AN2706" t="str">
        <f t="shared" si="3906"/>
        <v>Away</v>
      </c>
      <c r="AO2706" t="str">
        <f t="shared" si="3907"/>
        <v>a</v>
      </c>
      <c r="AP2706" t="str">
        <f t="shared" si="3908"/>
        <v/>
      </c>
      <c r="AQ2706" t="str">
        <f t="shared" si="3909"/>
        <v/>
      </c>
      <c r="AR2706" t="str">
        <f t="shared" si="3910"/>
        <v>Away</v>
      </c>
      <c r="AS2706" t="str">
        <f t="shared" si="3911"/>
        <v>a</v>
      </c>
      <c r="AT2706" t="str">
        <f t="shared" si="3912"/>
        <v>Defensive</v>
      </c>
      <c r="AU2706" t="str">
        <f t="shared" si="3913"/>
        <v/>
      </c>
      <c r="AV2706" t="str">
        <f t="shared" si="3914"/>
        <v/>
      </c>
      <c r="AW2706" t="str" cm="1">
        <f t="array" ref="AW2706">IFERROR(IF(O2706&lt;&gt;"",O2706,IF(OR($S2706="",$T2706=""),"",IF(O2706&lt;&gt;"",O2706,IF($T2706&lt;&gt;"",_xlfn._xlws.FILTER(O:O,($BU:$BU=$BU2706)*($I:$I=$I2706)*($T:$T=$T2706)*($S:$S=_xlfn.MINIFS($S:$S,$T:$T,"="&amp;$T2706)),"")))))&amp;"",IF(O2706="","",""))&amp;""</f>
        <v/>
      </c>
      <c r="AX2706" t="str" cm="1">
        <f t="array" ref="AX2706">IFERROR(IF(P2706&lt;&gt;"",P2706,IF(OR($S2706="",$T2706=""),"",IF($T2706&lt;&gt;"",_xlfn._xlws.FILTER(P:P,($BU:$BU=$BU2706)*($I:$I=$I2706)*($T:$T=$T2706)*($S:$S=_xlfn.MINIFS($S:$S,$T:$T,"="&amp;$T2706)),""))))&amp;"",IF(P2706="","",""))&amp;""</f>
        <v/>
      </c>
      <c r="AY2706" t="str" cm="1">
        <f t="array" ref="AY2706">IFERROR(IF(Q2706&lt;&gt;"",Q2706,IF(OR($S2706="",$T2706=""),"",IF($T2706&lt;&gt;"",_xlfn._xlws.FILTER(Q:Q,($BU:$BU=$BU2706)*($I:$I=$I2706)*($T:$T=$T2706)*($S:$S=_xlfn.MINIFS($S:$S,$T:$T,"="&amp;$T2706)),""))))&amp;"",IF(Q2706="","",""))&amp;""</f>
        <v/>
      </c>
      <c r="AZ2706" t="str" cm="1">
        <f t="array" ref="AZ2706">IFERROR(IF(R2706&lt;&gt;"",R2706,IF(OR($S2706="",$T2706=""),"",IF($T2706&lt;&gt;"",_xlfn._xlws.FILTER(R:R,($BU:$BU=$BU2706)*($I:$I=$I2706)*($T:$T=$T2706)*($S:$S=_xlfn.MINIFS($S:$S,$T:$T,"="&amp;$T2706)),""))))&amp;"",IF(R2706="","",""))&amp;""</f>
        <v>1</v>
      </c>
      <c r="BA2706" s="6">
        <f t="shared" si="3915"/>
        <v>236</v>
      </c>
      <c r="BB2706">
        <f t="shared" ref="BB2706:BD2706" si="3938">BB2705</f>
        <v>18987</v>
      </c>
      <c r="BC2706" t="str">
        <f t="shared" si="3938"/>
        <v>Velodrome</v>
      </c>
      <c r="BD2706" t="str">
        <f t="shared" si="3938"/>
        <v>Outlaws</v>
      </c>
      <c r="BE2706" t="s">
        <v>238</v>
      </c>
      <c r="BF2706" t="s">
        <v>174</v>
      </c>
      <c r="BI2706" cm="1">
        <f t="array" aca="1" ref="BI2706" ca="1">IFERROR(_xlfn._xlws.FILTER(shifts!A:A,(shifts!B:B=events!AD2706)*(shifts!AG:AG&gt;=events!BK2706)*(shifts!AH:AH&lt;=events!BL2706)),BI2705)</f>
        <v>93</v>
      </c>
      <c r="BJ2706" s="15">
        <f t="shared" si="3917"/>
        <v>1</v>
      </c>
      <c r="BK2706">
        <f t="shared" si="3918"/>
        <v>446</v>
      </c>
      <c r="BL2706">
        <f t="shared" si="3919"/>
        <v>445</v>
      </c>
      <c r="BM2706" s="15">
        <f>SUMIFS(BJ$2:BJ2706,K$2:K2706,"=Intermission")+SUMIFS(BJ$2:BJ2706,K$2:K2706,"=Timeout")</f>
        <v>143</v>
      </c>
      <c r="BN2706">
        <f t="shared" si="3920"/>
        <v>2303</v>
      </c>
      <c r="BO2706" s="19">
        <f t="shared" si="3921"/>
        <v>2937</v>
      </c>
      <c r="BP2706">
        <f t="shared" si="3922"/>
        <v>2932</v>
      </c>
      <c r="BQ2706" s="17">
        <f t="shared" si="3923"/>
        <v>2938</v>
      </c>
      <c r="BR2706" t="str">
        <f t="shared" si="3924"/>
        <v>opp_team_player_1</v>
      </c>
      <c r="BS2706">
        <f>COUNTIFS(S$3:S2706,"="&amp;S2706,AI$3:AI2706,"="&amp;AI2706)</f>
        <v>1</v>
      </c>
      <c r="BT2706" t="str">
        <f>IFERROR(VLOOKUP(BB2706&amp;BU2706&amp;X2706,game_rosters!U:W,3,FALSE),"")</f>
        <v>P100002</v>
      </c>
      <c r="BU2706" t="str">
        <f t="shared" si="3925"/>
        <v>Velodrome</v>
      </c>
    </row>
    <row r="2707" spans="1:73" x14ac:dyDescent="0.2">
      <c r="A2707" t="str">
        <f t="shared" si="3900"/>
        <v/>
      </c>
      <c r="I2707" s="44">
        <v>84</v>
      </c>
      <c r="S2707">
        <v>1404</v>
      </c>
      <c r="X2707">
        <v>84</v>
      </c>
      <c r="AA2707">
        <f t="shared" si="3857"/>
        <v>2404</v>
      </c>
      <c r="AB2707" t="str">
        <f t="shared" si="3858"/>
        <v/>
      </c>
      <c r="AC2707">
        <f t="shared" si="3896"/>
        <v>2404</v>
      </c>
      <c r="AD2707" s="6">
        <v>3</v>
      </c>
      <c r="AE2707" t="s">
        <v>937</v>
      </c>
      <c r="AF2707" t="s">
        <v>739</v>
      </c>
      <c r="AG2707" t="s">
        <v>937</v>
      </c>
      <c r="AH2707" t="s">
        <v>740</v>
      </c>
      <c r="AI2707" t="str">
        <f t="shared" si="3901"/>
        <v>o</v>
      </c>
      <c r="AJ2707" t="str">
        <f t="shared" si="3902"/>
        <v/>
      </c>
      <c r="AK2707" t="str">
        <f t="shared" si="3903"/>
        <v/>
      </c>
      <c r="AL2707" t="str">
        <f t="shared" si="3904"/>
        <v/>
      </c>
      <c r="AM2707" t="str">
        <f t="shared" si="3905"/>
        <v/>
      </c>
      <c r="AN2707" t="str">
        <f t="shared" si="3906"/>
        <v>Away</v>
      </c>
      <c r="AO2707" t="str">
        <f t="shared" si="3907"/>
        <v>a</v>
      </c>
      <c r="AP2707" t="str">
        <f t="shared" si="3908"/>
        <v/>
      </c>
      <c r="AQ2707" t="str">
        <f t="shared" si="3909"/>
        <v/>
      </c>
      <c r="AR2707" t="str">
        <f t="shared" si="3910"/>
        <v>Away</v>
      </c>
      <c r="AS2707" t="str">
        <f t="shared" si="3911"/>
        <v>a</v>
      </c>
      <c r="AT2707" t="str">
        <f t="shared" si="3912"/>
        <v>Defensive</v>
      </c>
      <c r="AU2707" t="str">
        <f t="shared" si="3913"/>
        <v/>
      </c>
      <c r="AV2707" t="str">
        <f t="shared" si="3914"/>
        <v/>
      </c>
      <c r="AW2707" t="str" cm="1">
        <f t="array" ref="AW2707">IFERROR(IF(O2707&lt;&gt;"",O2707,IF(OR($S2707="",$T2707=""),"",IF(O2707&lt;&gt;"",O2707,IF($T2707&lt;&gt;"",_xlfn._xlws.FILTER(O:O,($BU:$BU=$BU2707)*($I:$I=$I2707)*($T:$T=$T2707)*($S:$S=_xlfn.MINIFS($S:$S,$T:$T,"="&amp;$T2707)),"")))))&amp;"",IF(O2707="","",""))&amp;""</f>
        <v/>
      </c>
      <c r="AX2707" t="str" cm="1">
        <f t="array" ref="AX2707">IFERROR(IF(P2707&lt;&gt;"",P2707,IF(OR($S2707="",$T2707=""),"",IF($T2707&lt;&gt;"",_xlfn._xlws.FILTER(P:P,($BU:$BU=$BU2707)*($I:$I=$I2707)*($T:$T=$T2707)*($S:$S=_xlfn.MINIFS($S:$S,$T:$T,"="&amp;$T2707)),""))))&amp;"",IF(P2707="","",""))&amp;""</f>
        <v/>
      </c>
      <c r="AY2707" t="str" cm="1">
        <f t="array" ref="AY2707">IFERROR(IF(Q2707&lt;&gt;"",Q2707,IF(OR($S2707="",$T2707=""),"",IF($T2707&lt;&gt;"",_xlfn._xlws.FILTER(Q:Q,($BU:$BU=$BU2707)*($I:$I=$I2707)*($T:$T=$T2707)*($S:$S=_xlfn.MINIFS($S:$S,$T:$T,"="&amp;$T2707)),""))))&amp;"",IF(Q2707="","",""))&amp;""</f>
        <v/>
      </c>
      <c r="AZ2707" t="str" cm="1">
        <f t="array" ref="AZ2707">IFERROR(IF(R2707&lt;&gt;"",R2707,IF(OR($S2707="",$T2707=""),"",IF($T2707&lt;&gt;"",_xlfn._xlws.FILTER(R:R,($BU:$BU=$BU2707)*($I:$I=$I2707)*($T:$T=$T2707)*($S:$S=_xlfn.MINIFS($S:$S,$T:$T,"="&amp;$T2707)),""))))&amp;"",IF(R2707="","",""))&amp;""</f>
        <v/>
      </c>
      <c r="BA2707" s="6">
        <f t="shared" si="3915"/>
        <v>236</v>
      </c>
      <c r="BB2707">
        <f t="shared" ref="BB2707:BD2707" si="3939">BB2706</f>
        <v>18987</v>
      </c>
      <c r="BC2707" t="str">
        <f t="shared" si="3939"/>
        <v>Velodrome</v>
      </c>
      <c r="BD2707" t="str">
        <f t="shared" si="3939"/>
        <v>Outlaws</v>
      </c>
      <c r="BE2707" t="s">
        <v>238</v>
      </c>
      <c r="BF2707" t="s">
        <v>174</v>
      </c>
      <c r="BI2707" cm="1">
        <f t="array" aca="1" ref="BI2707" ca="1">IFERROR(_xlfn._xlws.FILTER(shifts!A:A,(shifts!B:B=events!AD2707)*(shifts!AG:AG&gt;=events!BK2707)*(shifts!AH:AH&lt;=events!BL2707)),BI2706)</f>
        <v>93</v>
      </c>
      <c r="BJ2707" s="15">
        <f t="shared" si="3917"/>
        <v>1</v>
      </c>
      <c r="BK2707">
        <f t="shared" si="3918"/>
        <v>446</v>
      </c>
      <c r="BL2707">
        <f t="shared" si="3919"/>
        <v>445</v>
      </c>
      <c r="BM2707" s="15">
        <f>SUMIFS(BJ$2:BJ2707,K$2:K2707,"=Intermission")+SUMIFS(BJ$2:BJ2707,K$2:K2707,"=Timeout")</f>
        <v>143</v>
      </c>
      <c r="BN2707">
        <f t="shared" si="3920"/>
        <v>2303</v>
      </c>
      <c r="BO2707" s="19">
        <f t="shared" si="3921"/>
        <v>2937</v>
      </c>
      <c r="BP2707">
        <f t="shared" si="3922"/>
        <v>2932</v>
      </c>
      <c r="BQ2707" s="17">
        <f t="shared" si="3923"/>
        <v>2938</v>
      </c>
      <c r="BR2707" t="str">
        <f t="shared" si="3924"/>
        <v>opp_team_player_2</v>
      </c>
      <c r="BS2707">
        <f>COUNTIFS(S$3:S2707,"="&amp;S2707,AI$3:AI2707,"="&amp;AI2707)</f>
        <v>2</v>
      </c>
      <c r="BT2707" t="str">
        <f>IFERROR(VLOOKUP(BB2707&amp;BU2707&amp;X2707,game_rosters!U:W,3,FALSE),"")</f>
        <v>P100198</v>
      </c>
      <c r="BU2707" t="str">
        <f t="shared" si="3925"/>
        <v>Velodrome</v>
      </c>
    </row>
    <row r="2708" spans="1:73" x14ac:dyDescent="0.2">
      <c r="A2708">
        <f t="shared" si="3900"/>
        <v>1</v>
      </c>
      <c r="I2708" s="44">
        <v>77</v>
      </c>
      <c r="K2708" t="s">
        <v>13</v>
      </c>
      <c r="O2708" t="s">
        <v>568</v>
      </c>
      <c r="P2708" t="s">
        <v>570</v>
      </c>
      <c r="R2708" s="51">
        <v>1</v>
      </c>
      <c r="S2708">
        <v>1405</v>
      </c>
      <c r="W2708" t="s">
        <v>731</v>
      </c>
      <c r="X2708">
        <v>77</v>
      </c>
      <c r="Z2708">
        <v>1</v>
      </c>
      <c r="AA2708">
        <f t="shared" si="3857"/>
        <v>2405</v>
      </c>
      <c r="AB2708" t="str">
        <f t="shared" si="3858"/>
        <v/>
      </c>
      <c r="AC2708">
        <f t="shared" si="3896"/>
        <v>2405</v>
      </c>
      <c r="AD2708" s="6">
        <v>3</v>
      </c>
      <c r="AE2708" t="s">
        <v>937</v>
      </c>
      <c r="AF2708" t="s">
        <v>740</v>
      </c>
      <c r="AG2708" t="s">
        <v>937</v>
      </c>
      <c r="AH2708" t="s">
        <v>921</v>
      </c>
      <c r="AI2708" t="str">
        <f t="shared" si="3901"/>
        <v>e</v>
      </c>
      <c r="AJ2708" t="str">
        <f t="shared" si="3902"/>
        <v/>
      </c>
      <c r="AK2708" t="str">
        <f t="shared" si="3903"/>
        <v/>
      </c>
      <c r="AL2708" t="str">
        <f t="shared" si="3904"/>
        <v/>
      </c>
      <c r="AM2708" t="str">
        <f t="shared" si="3905"/>
        <v/>
      </c>
      <c r="AN2708" t="str">
        <f t="shared" si="3906"/>
        <v>Away</v>
      </c>
      <c r="AO2708" t="str">
        <f t="shared" si="3907"/>
        <v>a</v>
      </c>
      <c r="AP2708" t="str">
        <f t="shared" si="3908"/>
        <v/>
      </c>
      <c r="AQ2708" t="str">
        <f t="shared" si="3909"/>
        <v/>
      </c>
      <c r="AR2708" t="str">
        <f t="shared" si="3910"/>
        <v>Away</v>
      </c>
      <c r="AS2708" t="str">
        <f t="shared" si="3911"/>
        <v>a</v>
      </c>
      <c r="AT2708" t="str">
        <f t="shared" si="3912"/>
        <v>Offensive</v>
      </c>
      <c r="AU2708" t="str">
        <f t="shared" si="3913"/>
        <v/>
      </c>
      <c r="AV2708" t="str">
        <f t="shared" si="3914"/>
        <v/>
      </c>
      <c r="AW2708" t="str" cm="1">
        <f t="array" ref="AW2708">IFERROR(IF(O2708&lt;&gt;"",O2708,IF(OR($S2708="",$T2708=""),"",IF(O2708&lt;&gt;"",O2708,IF($T2708&lt;&gt;"",_xlfn._xlws.FILTER(O:O,($BU:$BU=$BU2708)*($I:$I=$I2708)*($T:$T=$T2708)*($S:$S=_xlfn.MINIFS($S:$S,$T:$T,"="&amp;$T2708)),"")))))&amp;"",IF(O2708="","",""))&amp;""</f>
        <v>OffensivePlay_Possession-DriveMiddle</v>
      </c>
      <c r="AX2708" t="str" cm="1">
        <f t="array" ref="AX2708">IFERROR(IF(P2708&lt;&gt;"",P2708,IF(OR($S2708="",$T2708=""),"",IF($T2708&lt;&gt;"",_xlfn._xlws.FILTER(P:P,($BU:$BU=$BU2708)*($I:$I=$I2708)*($T:$T=$T2708)*($S:$S=_xlfn.MINIFS($S:$S,$T:$T,"="&amp;$T2708)),""))))&amp;"",IF(P2708="","",""))&amp;""</f>
        <v>OffensivePlay_Possession-CutBack</v>
      </c>
      <c r="AY2708" t="str" cm="1">
        <f t="array" ref="AY2708">IFERROR(IF(Q2708&lt;&gt;"",Q2708,IF(OR($S2708="",$T2708=""),"",IF($T2708&lt;&gt;"",_xlfn._xlws.FILTER(Q:Q,($BU:$BU=$BU2708)*($I:$I=$I2708)*($T:$T=$T2708)*($S:$S=_xlfn.MINIFS($S:$S,$T:$T,"="&amp;$T2708)),""))))&amp;"",IF(Q2708="","",""))&amp;""</f>
        <v/>
      </c>
      <c r="AZ2708" t="str" cm="1">
        <f t="array" ref="AZ2708">IFERROR(IF(R2708&lt;&gt;"",R2708,IF(OR($S2708="",$T2708=""),"",IF($T2708&lt;&gt;"",_xlfn._xlws.FILTER(R:R,($BU:$BU=$BU2708)*($I:$I=$I2708)*($T:$T=$T2708)*($S:$S=_xlfn.MINIFS($S:$S,$T:$T,"="&amp;$T2708)),""))))&amp;"",IF(R2708="","",""))&amp;""</f>
        <v>1</v>
      </c>
      <c r="BA2708" s="6">
        <f t="shared" si="3915"/>
        <v>236</v>
      </c>
      <c r="BB2708">
        <f t="shared" ref="BB2708:BD2708" si="3940">BB2707</f>
        <v>18987</v>
      </c>
      <c r="BC2708" t="str">
        <f t="shared" si="3940"/>
        <v>Velodrome</v>
      </c>
      <c r="BD2708" t="str">
        <f t="shared" si="3940"/>
        <v>Outlaws</v>
      </c>
      <c r="BE2708" t="s">
        <v>13</v>
      </c>
      <c r="BF2708" t="s">
        <v>756</v>
      </c>
      <c r="BI2708" cm="1">
        <f t="array" aca="1" ref="BI2708" ca="1">IFERROR(_xlfn._xlws.FILTER(shifts!A:A,(shifts!B:B=events!AD2708)*(shifts!AG:AG&gt;=events!BK2708)*(shifts!AH:AH&lt;=events!BL2708)),BI2707)</f>
        <v>93</v>
      </c>
      <c r="BJ2708" s="15">
        <f t="shared" si="3917"/>
        <v>2</v>
      </c>
      <c r="BK2708">
        <f t="shared" si="3918"/>
        <v>445</v>
      </c>
      <c r="BL2708">
        <f t="shared" si="3919"/>
        <v>443</v>
      </c>
      <c r="BM2708" s="15">
        <f>SUMIFS(BJ$2:BJ2708,K$2:K2708,"=Intermission")+SUMIFS(BJ$2:BJ2708,K$2:K2708,"=Timeout")</f>
        <v>143</v>
      </c>
      <c r="BN2708">
        <f t="shared" si="3920"/>
        <v>2303</v>
      </c>
      <c r="BO2708" s="19">
        <f t="shared" si="3921"/>
        <v>2938</v>
      </c>
      <c r="BP2708">
        <f t="shared" si="3922"/>
        <v>2933</v>
      </c>
      <c r="BQ2708" s="17">
        <f t="shared" si="3923"/>
        <v>2940</v>
      </c>
      <c r="BR2708" t="str">
        <f t="shared" si="3924"/>
        <v>event_team_player_1</v>
      </c>
      <c r="BS2708">
        <f>COUNTIFS(S$3:S2708,"="&amp;S2708,AI$3:AI2708,"="&amp;AI2708)</f>
        <v>1</v>
      </c>
      <c r="BT2708" t="str">
        <f>IFERROR(VLOOKUP(BB2708&amp;BU2708&amp;X2708,game_rosters!U:W,3,FALSE),"")</f>
        <v>P100185</v>
      </c>
      <c r="BU2708" t="str">
        <f t="shared" si="3925"/>
        <v>Outlaws</v>
      </c>
    </row>
    <row r="2709" spans="1:73" x14ac:dyDescent="0.2">
      <c r="A2709" t="str">
        <f t="shared" si="3900"/>
        <v/>
      </c>
      <c r="I2709" s="44">
        <v>91</v>
      </c>
      <c r="R2709" s="51">
        <v>1</v>
      </c>
      <c r="S2709">
        <v>1405</v>
      </c>
      <c r="X2709">
        <v>91</v>
      </c>
      <c r="AA2709">
        <f t="shared" si="3857"/>
        <v>2405</v>
      </c>
      <c r="AB2709" t="str">
        <f t="shared" si="3858"/>
        <v/>
      </c>
      <c r="AC2709">
        <f t="shared" si="3896"/>
        <v>2405</v>
      </c>
      <c r="AD2709" s="6">
        <v>3</v>
      </c>
      <c r="AE2709" t="s">
        <v>937</v>
      </c>
      <c r="AF2709" t="s">
        <v>740</v>
      </c>
      <c r="AG2709" t="s">
        <v>937</v>
      </c>
      <c r="AH2709" t="s">
        <v>921</v>
      </c>
      <c r="AI2709" t="str">
        <f t="shared" si="3901"/>
        <v>o</v>
      </c>
      <c r="AJ2709" t="str">
        <f t="shared" si="3902"/>
        <v/>
      </c>
      <c r="AK2709" t="str">
        <f t="shared" si="3903"/>
        <v/>
      </c>
      <c r="AL2709" t="str">
        <f t="shared" si="3904"/>
        <v/>
      </c>
      <c r="AM2709" t="str">
        <f t="shared" si="3905"/>
        <v/>
      </c>
      <c r="AN2709" t="str">
        <f t="shared" si="3906"/>
        <v>Away</v>
      </c>
      <c r="AO2709" t="str">
        <f t="shared" si="3907"/>
        <v>a</v>
      </c>
      <c r="AP2709" t="str">
        <f t="shared" si="3908"/>
        <v/>
      </c>
      <c r="AQ2709" t="str">
        <f t="shared" si="3909"/>
        <v/>
      </c>
      <c r="AR2709" t="str">
        <f t="shared" si="3910"/>
        <v>Away</v>
      </c>
      <c r="AS2709" t="str">
        <f t="shared" si="3911"/>
        <v>a</v>
      </c>
      <c r="AT2709" t="str">
        <f t="shared" si="3912"/>
        <v>Defensive</v>
      </c>
      <c r="AU2709" t="str">
        <f t="shared" si="3913"/>
        <v/>
      </c>
      <c r="AV2709" t="str">
        <f t="shared" si="3914"/>
        <v/>
      </c>
      <c r="AW2709" t="str" cm="1">
        <f t="array" ref="AW2709">IFERROR(IF(O2709&lt;&gt;"",O2709,IF(OR($S2709="",$T2709=""),"",IF(O2709&lt;&gt;"",O2709,IF($T2709&lt;&gt;"",_xlfn._xlws.FILTER(O:O,($BU:$BU=$BU2709)*($I:$I=$I2709)*($T:$T=$T2709)*($S:$S=_xlfn.MINIFS($S:$S,$T:$T,"="&amp;$T2709)),"")))))&amp;"",IF(O2709="","",""))&amp;""</f>
        <v/>
      </c>
      <c r="AX2709" t="str" cm="1">
        <f t="array" ref="AX2709">IFERROR(IF(P2709&lt;&gt;"",P2709,IF(OR($S2709="",$T2709=""),"",IF($T2709&lt;&gt;"",_xlfn._xlws.FILTER(P:P,($BU:$BU=$BU2709)*($I:$I=$I2709)*($T:$T=$T2709)*($S:$S=_xlfn.MINIFS($S:$S,$T:$T,"="&amp;$T2709)),""))))&amp;"",IF(P2709="","",""))&amp;""</f>
        <v/>
      </c>
      <c r="AY2709" t="str" cm="1">
        <f t="array" ref="AY2709">IFERROR(IF(Q2709&lt;&gt;"",Q2709,IF(OR($S2709="",$T2709=""),"",IF($T2709&lt;&gt;"",_xlfn._xlws.FILTER(Q:Q,($BU:$BU=$BU2709)*($I:$I=$I2709)*($T:$T=$T2709)*($S:$S=_xlfn.MINIFS($S:$S,$T:$T,"="&amp;$T2709)),""))))&amp;"",IF(Q2709="","",""))&amp;""</f>
        <v/>
      </c>
      <c r="AZ2709" t="str" cm="1">
        <f t="array" ref="AZ2709">IFERROR(IF(R2709&lt;&gt;"",R2709,IF(OR($S2709="",$T2709=""),"",IF($T2709&lt;&gt;"",_xlfn._xlws.FILTER(R:R,($BU:$BU=$BU2709)*($I:$I=$I2709)*($T:$T=$T2709)*($S:$S=_xlfn.MINIFS($S:$S,$T:$T,"="&amp;$T2709)),""))))&amp;"",IF(R2709="","",""))&amp;""</f>
        <v>1</v>
      </c>
      <c r="BA2709" s="6">
        <f t="shared" si="3915"/>
        <v>236</v>
      </c>
      <c r="BB2709">
        <f t="shared" ref="BB2709:BD2709" si="3941">BB2708</f>
        <v>18987</v>
      </c>
      <c r="BC2709" t="str">
        <f t="shared" si="3941"/>
        <v>Velodrome</v>
      </c>
      <c r="BD2709" t="str">
        <f t="shared" si="3941"/>
        <v>Outlaws</v>
      </c>
      <c r="BE2709" t="s">
        <v>13</v>
      </c>
      <c r="BF2709" t="s">
        <v>756</v>
      </c>
      <c r="BI2709" cm="1">
        <f t="array" aca="1" ref="BI2709" ca="1">IFERROR(_xlfn._xlws.FILTER(shifts!A:A,(shifts!B:B=events!AD2709)*(shifts!AG:AG&gt;=events!BK2709)*(shifts!AH:AH&lt;=events!BL2709)),BI2708)</f>
        <v>93</v>
      </c>
      <c r="BJ2709" s="15">
        <f t="shared" si="3917"/>
        <v>2</v>
      </c>
      <c r="BK2709">
        <f t="shared" si="3918"/>
        <v>445</v>
      </c>
      <c r="BL2709">
        <f t="shared" si="3919"/>
        <v>443</v>
      </c>
      <c r="BM2709" s="15">
        <f>SUMIFS(BJ$2:BJ2709,K$2:K2709,"=Intermission")+SUMIFS(BJ$2:BJ2709,K$2:K2709,"=Timeout")</f>
        <v>143</v>
      </c>
      <c r="BN2709">
        <f t="shared" si="3920"/>
        <v>2303</v>
      </c>
      <c r="BO2709" s="19">
        <f t="shared" si="3921"/>
        <v>2938</v>
      </c>
      <c r="BP2709">
        <f t="shared" si="3922"/>
        <v>2933</v>
      </c>
      <c r="BQ2709" s="17">
        <f t="shared" si="3923"/>
        <v>2940</v>
      </c>
      <c r="BR2709" t="str">
        <f t="shared" si="3924"/>
        <v>opp_team_player_1</v>
      </c>
      <c r="BS2709">
        <f>COUNTIFS(S$3:S2709,"="&amp;S2709,AI$3:AI2709,"="&amp;AI2709)</f>
        <v>1</v>
      </c>
      <c r="BT2709" t="str">
        <f>IFERROR(VLOOKUP(BB2709&amp;BU2709&amp;X2709,game_rosters!U:W,3,FALSE),"")</f>
        <v>P100002</v>
      </c>
      <c r="BU2709" t="str">
        <f t="shared" si="3925"/>
        <v>Velodrome</v>
      </c>
    </row>
    <row r="2710" spans="1:73" x14ac:dyDescent="0.2">
      <c r="A2710">
        <f t="shared" si="3900"/>
        <v>1</v>
      </c>
      <c r="I2710" s="44">
        <v>77</v>
      </c>
      <c r="K2710" t="s">
        <v>6</v>
      </c>
      <c r="L2710" t="s">
        <v>191</v>
      </c>
      <c r="M2710" t="s">
        <v>51</v>
      </c>
      <c r="N2710" t="s">
        <v>594</v>
      </c>
      <c r="R2710" s="51">
        <v>1</v>
      </c>
      <c r="S2710">
        <v>1406</v>
      </c>
      <c r="W2710" t="s">
        <v>731</v>
      </c>
      <c r="X2710">
        <v>77</v>
      </c>
      <c r="Z2710">
        <v>1</v>
      </c>
      <c r="AA2710">
        <f t="shared" si="3857"/>
        <v>2406</v>
      </c>
      <c r="AB2710" t="str">
        <f t="shared" si="3858"/>
        <v/>
      </c>
      <c r="AC2710">
        <f t="shared" si="3896"/>
        <v>2406</v>
      </c>
      <c r="AD2710" s="6">
        <v>3</v>
      </c>
      <c r="AE2710" t="s">
        <v>937</v>
      </c>
      <c r="AF2710" t="s">
        <v>921</v>
      </c>
      <c r="AG2710" t="s">
        <v>756</v>
      </c>
      <c r="AH2710" t="s">
        <v>756</v>
      </c>
      <c r="AI2710" t="str">
        <f t="shared" si="3901"/>
        <v>e</v>
      </c>
      <c r="AJ2710" t="str">
        <f t="shared" si="3902"/>
        <v/>
      </c>
      <c r="AK2710" t="str">
        <f t="shared" si="3903"/>
        <v/>
      </c>
      <c r="AL2710" t="str">
        <f t="shared" si="3904"/>
        <v/>
      </c>
      <c r="AM2710" t="str">
        <f t="shared" si="3905"/>
        <v/>
      </c>
      <c r="AN2710" t="str">
        <f t="shared" si="3906"/>
        <v>Away</v>
      </c>
      <c r="AO2710" t="str">
        <f t="shared" si="3907"/>
        <v>a</v>
      </c>
      <c r="AP2710" t="str">
        <f t="shared" si="3908"/>
        <v/>
      </c>
      <c r="AQ2710" t="str">
        <f t="shared" si="3909"/>
        <v/>
      </c>
      <c r="AR2710" t="str">
        <f t="shared" si="3910"/>
        <v>Away</v>
      </c>
      <c r="AS2710" t="str">
        <f t="shared" si="3911"/>
        <v>a</v>
      </c>
      <c r="AT2710" t="str">
        <f t="shared" si="3912"/>
        <v>Offensive</v>
      </c>
      <c r="AU2710" t="str">
        <f t="shared" si="3913"/>
        <v/>
      </c>
      <c r="AV2710" t="str">
        <f t="shared" si="3914"/>
        <v/>
      </c>
      <c r="AW2710" t="str" cm="1">
        <f t="array" ref="AW2710">IFERROR(IF(O2710&lt;&gt;"",O2710,IF(OR($S2710="",$T2710=""),"",IF(O2710&lt;&gt;"",O2710,IF($T2710&lt;&gt;"",_xlfn._xlws.FILTER(O:O,($BU:$BU=$BU2710)*($I:$I=$I2710)*($T:$T=$T2710)*($S:$S=_xlfn.MINIFS($S:$S,$T:$T,"="&amp;$T2710)),"")))))&amp;"",IF(O2710="","",""))&amp;""</f>
        <v/>
      </c>
      <c r="AX2710" t="str" cm="1">
        <f t="array" ref="AX2710">IFERROR(IF(P2710&lt;&gt;"",P2710,IF(OR($S2710="",$T2710=""),"",IF($T2710&lt;&gt;"",_xlfn._xlws.FILTER(P:P,($BU:$BU=$BU2710)*($I:$I=$I2710)*($T:$T=$T2710)*($S:$S=_xlfn.MINIFS($S:$S,$T:$T,"="&amp;$T2710)),""))))&amp;"",IF(P2710="","",""))&amp;""</f>
        <v/>
      </c>
      <c r="AY2710" t="str" cm="1">
        <f t="array" ref="AY2710">IFERROR(IF(Q2710&lt;&gt;"",Q2710,IF(OR($S2710="",$T2710=""),"",IF($T2710&lt;&gt;"",_xlfn._xlws.FILTER(Q:Q,($BU:$BU=$BU2710)*($I:$I=$I2710)*($T:$T=$T2710)*($S:$S=_xlfn.MINIFS($S:$S,$T:$T,"="&amp;$T2710)),""))))&amp;"",IF(Q2710="","",""))&amp;""</f>
        <v/>
      </c>
      <c r="AZ2710" t="str" cm="1">
        <f t="array" ref="AZ2710">IFERROR(IF(R2710&lt;&gt;"",R2710,IF(OR($S2710="",$T2710=""),"",IF($T2710&lt;&gt;"",_xlfn._xlws.FILTER(R:R,($BU:$BU=$BU2710)*($I:$I=$I2710)*($T:$T=$T2710)*($S:$S=_xlfn.MINIFS($S:$S,$T:$T,"="&amp;$T2710)),""))))&amp;"",IF(R2710="","",""))&amp;""</f>
        <v>1</v>
      </c>
      <c r="BA2710" s="6">
        <f t="shared" si="3915"/>
        <v>236</v>
      </c>
      <c r="BB2710">
        <f t="shared" ref="BB2710:BD2710" si="3942">BB2709</f>
        <v>18987</v>
      </c>
      <c r="BC2710" t="str">
        <f t="shared" si="3942"/>
        <v>Velodrome</v>
      </c>
      <c r="BD2710" t="str">
        <f t="shared" si="3942"/>
        <v>Outlaws</v>
      </c>
      <c r="BE2710" t="s">
        <v>6</v>
      </c>
      <c r="BF2710" t="s">
        <v>191</v>
      </c>
      <c r="BI2710" cm="1">
        <f t="array" aca="1" ref="BI2710" ca="1">IFERROR(_xlfn._xlws.FILTER(shifts!A:A,(shifts!B:B=events!AD2710)*(shifts!AG:AG&gt;=events!BK2710)*(shifts!AH:AH&lt;=events!BL2710)),BI2709)</f>
        <v>93</v>
      </c>
      <c r="BJ2710" s="15">
        <f t="shared" si="3917"/>
        <v>0</v>
      </c>
      <c r="BK2710">
        <f t="shared" si="3918"/>
        <v>443</v>
      </c>
      <c r="BL2710">
        <f t="shared" si="3919"/>
        <v>443</v>
      </c>
      <c r="BM2710" s="15">
        <f>SUMIFS(BJ$2:BJ2710,K$2:K2710,"=Intermission")+SUMIFS(BJ$2:BJ2710,K$2:K2710,"=Timeout")</f>
        <v>143</v>
      </c>
      <c r="BN2710">
        <f t="shared" si="3920"/>
        <v>2303</v>
      </c>
      <c r="BO2710" s="19">
        <f t="shared" si="3921"/>
        <v>2940</v>
      </c>
      <c r="BP2710">
        <f t="shared" si="3922"/>
        <v>2935</v>
      </c>
      <c r="BQ2710" s="17">
        <f t="shared" si="3923"/>
        <v>2940</v>
      </c>
      <c r="BR2710" t="str">
        <f t="shared" si="3924"/>
        <v>event_team_player_1</v>
      </c>
      <c r="BS2710">
        <f>COUNTIFS(S$3:S2710,"="&amp;S2710,AI$3:AI2710,"="&amp;AI2710)</f>
        <v>1</v>
      </c>
      <c r="BT2710" t="str">
        <f>IFERROR(VLOOKUP(BB2710&amp;BU2710&amp;X2710,game_rosters!U:W,3,FALSE),"")</f>
        <v>P100185</v>
      </c>
      <c r="BU2710" t="str">
        <f t="shared" si="3925"/>
        <v>Outlaws</v>
      </c>
    </row>
    <row r="2711" spans="1:73" x14ac:dyDescent="0.2">
      <c r="A2711" t="str">
        <f t="shared" si="3900"/>
        <v/>
      </c>
      <c r="I2711" s="44">
        <v>91</v>
      </c>
      <c r="O2711" t="s">
        <v>572</v>
      </c>
      <c r="Q2711" t="s">
        <v>595</v>
      </c>
      <c r="R2711" s="51">
        <v>1</v>
      </c>
      <c r="S2711">
        <v>1406</v>
      </c>
      <c r="X2711">
        <v>91</v>
      </c>
      <c r="AA2711">
        <f t="shared" si="3857"/>
        <v>2406</v>
      </c>
      <c r="AB2711" t="str">
        <f t="shared" si="3858"/>
        <v/>
      </c>
      <c r="AC2711">
        <f t="shared" si="3896"/>
        <v>2406</v>
      </c>
      <c r="AD2711" s="6">
        <v>3</v>
      </c>
      <c r="AE2711" t="s">
        <v>937</v>
      </c>
      <c r="AF2711" t="s">
        <v>921</v>
      </c>
      <c r="AG2711" t="s">
        <v>756</v>
      </c>
      <c r="AH2711" t="s">
        <v>756</v>
      </c>
      <c r="AI2711" t="str">
        <f t="shared" si="3901"/>
        <v>o</v>
      </c>
      <c r="AJ2711" t="str">
        <f t="shared" si="3902"/>
        <v/>
      </c>
      <c r="AK2711" t="str">
        <f t="shared" si="3903"/>
        <v/>
      </c>
      <c r="AL2711" t="str">
        <f t="shared" si="3904"/>
        <v/>
      </c>
      <c r="AM2711" t="str">
        <f t="shared" si="3905"/>
        <v/>
      </c>
      <c r="AN2711" t="str">
        <f t="shared" si="3906"/>
        <v>Away</v>
      </c>
      <c r="AO2711" t="str">
        <f t="shared" si="3907"/>
        <v>a</v>
      </c>
      <c r="AP2711" t="str">
        <f t="shared" si="3908"/>
        <v/>
      </c>
      <c r="AQ2711" t="str">
        <f t="shared" si="3909"/>
        <v/>
      </c>
      <c r="AR2711" t="str">
        <f t="shared" si="3910"/>
        <v>Away</v>
      </c>
      <c r="AS2711" t="str">
        <f t="shared" si="3911"/>
        <v>a</v>
      </c>
      <c r="AT2711" t="str">
        <f t="shared" si="3912"/>
        <v>Defensive</v>
      </c>
      <c r="AU2711" t="str">
        <f t="shared" si="3913"/>
        <v/>
      </c>
      <c r="AV2711" t="str">
        <f t="shared" si="3914"/>
        <v/>
      </c>
      <c r="AW2711" t="str" cm="1">
        <f t="array" ref="AW2711">IFERROR(IF(O2711&lt;&gt;"",O2711,IF(OR($S2711="",$T2711=""),"",IF(O2711&lt;&gt;"",O2711,IF($T2711&lt;&gt;"",_xlfn._xlws.FILTER(O:O,($BU:$BU=$BU2711)*($I:$I=$I2711)*($T:$T=$T2711)*($S:$S=_xlfn.MINIFS($S:$S,$T:$T,"="&amp;$T2711)),"")))))&amp;"",IF(O2711="","",""))&amp;""</f>
        <v>Defensive_PlayShot-BlockedShot</v>
      </c>
      <c r="AX2711" t="str" cm="1">
        <f t="array" ref="AX2711">IFERROR(IF(P2711&lt;&gt;"",P2711,IF(OR($S2711="",$T2711=""),"",IF($T2711&lt;&gt;"",_xlfn._xlws.FILTER(P:P,($BU:$BU=$BU2711)*($I:$I=$I2711)*($T:$T=$T2711)*($S:$S=_xlfn.MINIFS($S:$S,$T:$T,"="&amp;$T2711)),""))))&amp;"",IF(P2711="","",""))&amp;""</f>
        <v/>
      </c>
      <c r="AY2711" t="str" cm="1">
        <f t="array" ref="AY2711">IFERROR(IF(Q2711&lt;&gt;"",Q2711,IF(OR($S2711="",$T2711=""),"",IF($T2711&lt;&gt;"",_xlfn._xlws.FILTER(Q:Q,($BU:$BU=$BU2711)*($I:$I=$I2711)*($T:$T=$T2711)*($S:$S=_xlfn.MINIFS($S:$S,$T:$T,"="&amp;$T2711)),""))))&amp;"",IF(Q2711="","",""))&amp;""</f>
        <v>s</v>
      </c>
      <c r="AZ2711" t="str" cm="1">
        <f t="array" ref="AZ2711">IFERROR(IF(R2711&lt;&gt;"",R2711,IF(OR($S2711="",$T2711=""),"",IF($T2711&lt;&gt;"",_xlfn._xlws.FILTER(R:R,($BU:$BU=$BU2711)*($I:$I=$I2711)*($T:$T=$T2711)*($S:$S=_xlfn.MINIFS($S:$S,$T:$T,"="&amp;$T2711)),""))))&amp;"",IF(R2711="","",""))&amp;""</f>
        <v>1</v>
      </c>
      <c r="BA2711" s="6">
        <f t="shared" si="3915"/>
        <v>236</v>
      </c>
      <c r="BB2711">
        <f t="shared" ref="BB2711:BD2711" si="3943">BB2710</f>
        <v>18987</v>
      </c>
      <c r="BC2711" t="str">
        <f t="shared" si="3943"/>
        <v>Velodrome</v>
      </c>
      <c r="BD2711" t="str">
        <f t="shared" si="3943"/>
        <v>Outlaws</v>
      </c>
      <c r="BE2711" t="s">
        <v>6</v>
      </c>
      <c r="BF2711" t="s">
        <v>191</v>
      </c>
      <c r="BI2711" cm="1">
        <f t="array" aca="1" ref="BI2711" ca="1">IFERROR(_xlfn._xlws.FILTER(shifts!A:A,(shifts!B:B=events!AD2711)*(shifts!AG:AG&gt;=events!BK2711)*(shifts!AH:AH&lt;=events!BL2711)),BI2710)</f>
        <v>93</v>
      </c>
      <c r="BJ2711" s="15">
        <f t="shared" si="3917"/>
        <v>0</v>
      </c>
      <c r="BK2711">
        <f t="shared" si="3918"/>
        <v>443</v>
      </c>
      <c r="BL2711">
        <f t="shared" si="3919"/>
        <v>443</v>
      </c>
      <c r="BM2711" s="15">
        <f>SUMIFS(BJ$2:BJ2711,K$2:K2711,"=Intermission")+SUMIFS(BJ$2:BJ2711,K$2:K2711,"=Timeout")</f>
        <v>143</v>
      </c>
      <c r="BN2711">
        <f t="shared" si="3920"/>
        <v>2303</v>
      </c>
      <c r="BO2711" s="19">
        <f t="shared" si="3921"/>
        <v>2940</v>
      </c>
      <c r="BP2711">
        <f t="shared" si="3922"/>
        <v>2935</v>
      </c>
      <c r="BQ2711" s="17">
        <f t="shared" si="3923"/>
        <v>2940</v>
      </c>
      <c r="BR2711" t="str">
        <f t="shared" si="3924"/>
        <v>opp_team_player_1</v>
      </c>
      <c r="BS2711">
        <f>COUNTIFS(S$3:S2711,"="&amp;S2711,AI$3:AI2711,"="&amp;AI2711)</f>
        <v>1</v>
      </c>
      <c r="BT2711" t="str">
        <f>IFERROR(VLOOKUP(BB2711&amp;BU2711&amp;X2711,game_rosters!U:W,3,FALSE),"")</f>
        <v>P100002</v>
      </c>
      <c r="BU2711" t="str">
        <f t="shared" si="3925"/>
        <v>Velodrome</v>
      </c>
    </row>
    <row r="2712" spans="1:73" x14ac:dyDescent="0.2">
      <c r="A2712">
        <f t="shared" si="3900"/>
        <v>1</v>
      </c>
      <c r="I2712" s="44">
        <v>77</v>
      </c>
      <c r="K2712" t="s">
        <v>13</v>
      </c>
      <c r="L2712" t="s">
        <v>587</v>
      </c>
      <c r="N2712" t="s">
        <v>595</v>
      </c>
      <c r="O2712" t="s">
        <v>611</v>
      </c>
      <c r="Q2712" t="s">
        <v>595</v>
      </c>
      <c r="S2712">
        <v>1407</v>
      </c>
      <c r="W2712" t="s">
        <v>731</v>
      </c>
      <c r="X2712">
        <v>77</v>
      </c>
      <c r="Z2712">
        <v>1</v>
      </c>
      <c r="AA2712">
        <f t="shared" si="3857"/>
        <v>2407</v>
      </c>
      <c r="AB2712" t="str">
        <f t="shared" si="3858"/>
        <v/>
      </c>
      <c r="AC2712">
        <f t="shared" si="3896"/>
        <v>2407</v>
      </c>
      <c r="AD2712" s="6">
        <v>3</v>
      </c>
      <c r="AE2712" t="s">
        <v>937</v>
      </c>
      <c r="AF2712" t="s">
        <v>909</v>
      </c>
      <c r="AG2712" t="s">
        <v>756</v>
      </c>
      <c r="AH2712" t="s">
        <v>756</v>
      </c>
      <c r="AI2712" t="str">
        <f t="shared" si="3901"/>
        <v>e</v>
      </c>
      <c r="AJ2712" t="str">
        <f t="shared" si="3902"/>
        <v/>
      </c>
      <c r="AK2712" t="str">
        <f t="shared" si="3903"/>
        <v/>
      </c>
      <c r="AL2712" t="str">
        <f t="shared" si="3904"/>
        <v/>
      </c>
      <c r="AM2712" t="str">
        <f t="shared" si="3905"/>
        <v/>
      </c>
      <c r="AN2712" t="str">
        <f t="shared" si="3906"/>
        <v>Away</v>
      </c>
      <c r="AO2712" t="str">
        <f t="shared" si="3907"/>
        <v>a</v>
      </c>
      <c r="AP2712" t="str">
        <f t="shared" si="3908"/>
        <v/>
      </c>
      <c r="AQ2712" t="str">
        <f t="shared" si="3909"/>
        <v/>
      </c>
      <c r="AR2712" t="str">
        <f t="shared" si="3910"/>
        <v>Away</v>
      </c>
      <c r="AS2712" t="str">
        <f t="shared" si="3911"/>
        <v>a</v>
      </c>
      <c r="AT2712" t="str">
        <f t="shared" si="3912"/>
        <v>Offensive</v>
      </c>
      <c r="AU2712" t="str">
        <f t="shared" si="3913"/>
        <v/>
      </c>
      <c r="AV2712" t="str">
        <f t="shared" si="3914"/>
        <v/>
      </c>
      <c r="AW2712" t="str" cm="1">
        <f t="array" ref="AW2712">IFERROR(IF(O2712&lt;&gt;"",O2712,IF(OR($S2712="",$T2712=""),"",IF(O2712&lt;&gt;"",O2712,IF($T2712&lt;&gt;"",_xlfn._xlws.FILTER(O:O,($BU:$BU=$BU2712)*($I:$I=$I2712)*($T:$T=$T2712)*($S:$S=_xlfn.MINIFS($S:$S,$T:$T,"="&amp;$T2712)),"")))))&amp;"",IF(O2712="","",""))&amp;""</f>
        <v>OffensivePlay_Zone-PuckRecoveryShot</v>
      </c>
      <c r="AX2712" t="str" cm="1">
        <f t="array" ref="AX2712">IFERROR(IF(P2712&lt;&gt;"",P2712,IF(OR($S2712="",$T2712=""),"",IF($T2712&lt;&gt;"",_xlfn._xlws.FILTER(P:P,($BU:$BU=$BU2712)*($I:$I=$I2712)*($T:$T=$T2712)*($S:$S=_xlfn.MINIFS($S:$S,$T:$T,"="&amp;$T2712)),""))))&amp;"",IF(P2712="","",""))&amp;""</f>
        <v/>
      </c>
      <c r="AY2712" t="str" cm="1">
        <f t="array" ref="AY2712">IFERROR(IF(Q2712&lt;&gt;"",Q2712,IF(OR($S2712="",$T2712=""),"",IF($T2712&lt;&gt;"",_xlfn._xlws.FILTER(Q:Q,($BU:$BU=$BU2712)*($I:$I=$I2712)*($T:$T=$T2712)*($S:$S=_xlfn.MINIFS($S:$S,$T:$T,"="&amp;$T2712)),""))))&amp;"",IF(Q2712="","",""))&amp;""</f>
        <v>s</v>
      </c>
      <c r="AZ2712" t="str" cm="1">
        <f t="array" ref="AZ2712">IFERROR(IF(R2712&lt;&gt;"",R2712,IF(OR($S2712="",$T2712=""),"",IF($T2712&lt;&gt;"",_xlfn._xlws.FILTER(R:R,($BU:$BU=$BU2712)*($I:$I=$I2712)*($T:$T=$T2712)*($S:$S=_xlfn.MINIFS($S:$S,$T:$T,"="&amp;$T2712)),""))))&amp;"",IF(R2712="","",""))&amp;""</f>
        <v/>
      </c>
      <c r="BA2712" s="6">
        <f t="shared" si="3915"/>
        <v>236</v>
      </c>
      <c r="BB2712">
        <f t="shared" ref="BB2712:BD2712" si="3944">BB2711</f>
        <v>18987</v>
      </c>
      <c r="BC2712" t="str">
        <f t="shared" si="3944"/>
        <v>Velodrome</v>
      </c>
      <c r="BD2712" t="str">
        <f t="shared" si="3944"/>
        <v>Outlaws</v>
      </c>
      <c r="BE2712" t="s">
        <v>13</v>
      </c>
      <c r="BF2712" t="s">
        <v>587</v>
      </c>
      <c r="BI2712" cm="1">
        <f t="array" aca="1" ref="BI2712" ca="1">IFERROR(_xlfn._xlws.FILTER(shifts!A:A,(shifts!B:B=events!AD2712)*(shifts!AG:AG&gt;=events!BK2712)*(shifts!AH:AH&lt;=events!BL2712)),BI2711)</f>
        <v>93</v>
      </c>
      <c r="BJ2712" s="15">
        <f t="shared" si="3917"/>
        <v>0</v>
      </c>
      <c r="BK2712">
        <f t="shared" si="3918"/>
        <v>442</v>
      </c>
      <c r="BL2712">
        <f t="shared" si="3919"/>
        <v>442</v>
      </c>
      <c r="BM2712" s="15">
        <f>SUMIFS(BJ$2:BJ2712,K$2:K2712,"=Intermission")+SUMIFS(BJ$2:BJ2712,K$2:K2712,"=Timeout")</f>
        <v>143</v>
      </c>
      <c r="BN2712">
        <f t="shared" si="3920"/>
        <v>2303</v>
      </c>
      <c r="BO2712" s="19">
        <f t="shared" si="3921"/>
        <v>2941</v>
      </c>
      <c r="BP2712">
        <f t="shared" si="3922"/>
        <v>2936</v>
      </c>
      <c r="BQ2712" s="17">
        <f t="shared" si="3923"/>
        <v>2941</v>
      </c>
      <c r="BR2712" t="str">
        <f t="shared" si="3924"/>
        <v>event_team_player_1</v>
      </c>
      <c r="BS2712">
        <f>COUNTIFS(S$3:S2712,"="&amp;S2712,AI$3:AI2712,"="&amp;AI2712)</f>
        <v>1</v>
      </c>
      <c r="BT2712" t="str">
        <f>IFERROR(VLOOKUP(BB2712&amp;BU2712&amp;X2712,game_rosters!U:W,3,FALSE),"")</f>
        <v>P100185</v>
      </c>
      <c r="BU2712" t="str">
        <f t="shared" si="3925"/>
        <v>Outlaws</v>
      </c>
    </row>
    <row r="2713" spans="1:73" x14ac:dyDescent="0.2">
      <c r="A2713">
        <f t="shared" si="3900"/>
        <v>1</v>
      </c>
      <c r="I2713" s="44">
        <v>77</v>
      </c>
      <c r="K2713" t="s">
        <v>6</v>
      </c>
      <c r="L2713" t="s">
        <v>205</v>
      </c>
      <c r="M2713" t="s">
        <v>51</v>
      </c>
      <c r="N2713" t="s">
        <v>595</v>
      </c>
      <c r="R2713" s="51">
        <v>1</v>
      </c>
      <c r="S2713">
        <v>1408</v>
      </c>
      <c r="T2713">
        <v>217</v>
      </c>
      <c r="W2713" t="s">
        <v>731</v>
      </c>
      <c r="X2713">
        <v>77</v>
      </c>
      <c r="Z2713">
        <v>1</v>
      </c>
      <c r="AA2713">
        <f t="shared" si="3857"/>
        <v>2408</v>
      </c>
      <c r="AB2713">
        <f t="shared" si="3858"/>
        <v>9217</v>
      </c>
      <c r="AC2713">
        <f t="shared" si="3896"/>
        <v>9217</v>
      </c>
      <c r="AD2713" s="6">
        <v>3</v>
      </c>
      <c r="AE2713" t="s">
        <v>937</v>
      </c>
      <c r="AF2713" t="s">
        <v>909</v>
      </c>
      <c r="AG2713" t="s">
        <v>756</v>
      </c>
      <c r="AH2713" t="s">
        <v>756</v>
      </c>
      <c r="AI2713" t="str">
        <f t="shared" si="3901"/>
        <v>e</v>
      </c>
      <c r="AJ2713" t="str">
        <f t="shared" si="3902"/>
        <v/>
      </c>
      <c r="AK2713" t="str">
        <f t="shared" si="3903"/>
        <v/>
      </c>
      <c r="AL2713" t="str">
        <f t="shared" si="3904"/>
        <v/>
      </c>
      <c r="AM2713" t="str">
        <f t="shared" si="3905"/>
        <v/>
      </c>
      <c r="AN2713" t="str">
        <f t="shared" si="3906"/>
        <v>Away</v>
      </c>
      <c r="AO2713" t="str">
        <f t="shared" si="3907"/>
        <v>a</v>
      </c>
      <c r="AP2713" t="str">
        <f t="shared" si="3908"/>
        <v/>
      </c>
      <c r="AQ2713" t="str">
        <f t="shared" si="3909"/>
        <v/>
      </c>
      <c r="AR2713" t="str">
        <f t="shared" si="3910"/>
        <v>Away</v>
      </c>
      <c r="AS2713" t="str">
        <f t="shared" si="3911"/>
        <v>a</v>
      </c>
      <c r="AT2713" t="str">
        <f t="shared" si="3912"/>
        <v>Offensive</v>
      </c>
      <c r="AU2713" t="str">
        <f t="shared" si="3913"/>
        <v/>
      </c>
      <c r="AV2713" t="str">
        <f t="shared" si="3914"/>
        <v/>
      </c>
      <c r="AW2713" t="str" cm="1">
        <f t="array" ref="AW2713">IFERROR(IF(O2713&lt;&gt;"",O2713,IF(OR($S2713="",$T2713=""),"",IF(O2713&lt;&gt;"",O2713,IF($T2713&lt;&gt;"",_xlfn._xlws.FILTER(O:O,($BU:$BU=$BU2713)*($I:$I=$I2713)*($T:$T=$T2713)*($S:$S=_xlfn.MINIFS($S:$S,$T:$T,"="&amp;$T2713)),"")))))&amp;"",IF(O2713="","",""))&amp;""</f>
        <v/>
      </c>
      <c r="AX2713" t="str" cm="1">
        <f t="array" ref="AX2713">IFERROR(IF(P2713&lt;&gt;"",P2713,IF(OR($S2713="",$T2713=""),"",IF($T2713&lt;&gt;"",_xlfn._xlws.FILTER(P:P,($BU:$BU=$BU2713)*($I:$I=$I2713)*($T:$T=$T2713)*($S:$S=_xlfn.MINIFS($S:$S,$T:$T,"="&amp;$T2713)),""))))&amp;"",IF(P2713="","",""))&amp;""</f>
        <v/>
      </c>
      <c r="AY2713" t="str" cm="1">
        <f t="array" ref="AY2713">IFERROR(IF(Q2713&lt;&gt;"",Q2713,IF(OR($S2713="",$T2713=""),"",IF($T2713&lt;&gt;"",_xlfn._xlws.FILTER(Q:Q,($BU:$BU=$BU2713)*($I:$I=$I2713)*($T:$T=$T2713)*($S:$S=_xlfn.MINIFS($S:$S,$T:$T,"="&amp;$T2713)),""))))&amp;"",IF(Q2713="","",""))&amp;""</f>
        <v/>
      </c>
      <c r="AZ2713" t="str" cm="1">
        <f t="array" ref="AZ2713">IFERROR(IF(R2713&lt;&gt;"",R2713,IF(OR($S2713="",$T2713=""),"",IF($T2713&lt;&gt;"",_xlfn._xlws.FILTER(R:R,($BU:$BU=$BU2713)*($I:$I=$I2713)*($T:$T=$T2713)*($S:$S=_xlfn.MINIFS($S:$S,$T:$T,"="&amp;$T2713)),""))))&amp;"",IF(R2713="","",""))&amp;""</f>
        <v>1</v>
      </c>
      <c r="BA2713" s="6">
        <f t="shared" si="3915"/>
        <v>236</v>
      </c>
      <c r="BB2713">
        <f t="shared" ref="BB2713:BD2713" si="3945">BB2712</f>
        <v>18987</v>
      </c>
      <c r="BC2713" t="str">
        <f t="shared" si="3945"/>
        <v>Velodrome</v>
      </c>
      <c r="BD2713" t="str">
        <f t="shared" si="3945"/>
        <v>Outlaws</v>
      </c>
      <c r="BE2713" t="s">
        <v>6</v>
      </c>
      <c r="BF2713" t="s">
        <v>205</v>
      </c>
      <c r="BI2713" cm="1">
        <f t="array" aca="1" ref="BI2713" ca="1">IFERROR(_xlfn._xlws.FILTER(shifts!A:A,(shifts!B:B=events!AD2713)*(shifts!AG:AG&gt;=events!BK2713)*(shifts!AH:AH&lt;=events!BL2713)),BI2712)</f>
        <v>93</v>
      </c>
      <c r="BJ2713" s="15">
        <f t="shared" si="3917"/>
        <v>0</v>
      </c>
      <c r="BK2713">
        <f t="shared" si="3918"/>
        <v>442</v>
      </c>
      <c r="BL2713">
        <f t="shared" si="3919"/>
        <v>442</v>
      </c>
      <c r="BM2713" s="15">
        <f>SUMIFS(BJ$2:BJ2713,K$2:K2713,"=Intermission")+SUMIFS(BJ$2:BJ2713,K$2:K2713,"=Timeout")</f>
        <v>143</v>
      </c>
      <c r="BN2713">
        <f t="shared" si="3920"/>
        <v>2303</v>
      </c>
      <c r="BO2713" s="19">
        <f t="shared" si="3921"/>
        <v>2941</v>
      </c>
      <c r="BP2713">
        <f t="shared" si="3922"/>
        <v>2936</v>
      </c>
      <c r="BQ2713" s="17">
        <f t="shared" si="3923"/>
        <v>2941</v>
      </c>
      <c r="BR2713" t="str">
        <f t="shared" si="3924"/>
        <v>event_team_player_1</v>
      </c>
      <c r="BS2713">
        <f>COUNTIFS(S$3:S2713,"="&amp;S2713,AI$3:AI2713,"="&amp;AI2713)</f>
        <v>1</v>
      </c>
      <c r="BT2713" t="str">
        <f>IFERROR(VLOOKUP(BB2713&amp;BU2713&amp;X2713,game_rosters!U:W,3,FALSE),"")</f>
        <v>P100185</v>
      </c>
      <c r="BU2713" t="str">
        <f t="shared" si="3925"/>
        <v>Outlaws</v>
      </c>
    </row>
    <row r="2714" spans="1:73" x14ac:dyDescent="0.2">
      <c r="A2714" t="str">
        <f t="shared" si="3900"/>
        <v/>
      </c>
      <c r="I2714" s="44">
        <v>39</v>
      </c>
      <c r="S2714">
        <v>1408</v>
      </c>
      <c r="T2714">
        <v>217</v>
      </c>
      <c r="X2714">
        <v>39</v>
      </c>
      <c r="AA2714">
        <f t="shared" si="3857"/>
        <v>2408</v>
      </c>
      <c r="AB2714">
        <f t="shared" si="3858"/>
        <v>9217</v>
      </c>
      <c r="AC2714">
        <f t="shared" si="3896"/>
        <v>9217</v>
      </c>
      <c r="AD2714" s="6">
        <v>3</v>
      </c>
      <c r="AE2714" t="s">
        <v>937</v>
      </c>
      <c r="AF2714" t="s">
        <v>909</v>
      </c>
      <c r="AG2714" t="s">
        <v>756</v>
      </c>
      <c r="AH2714" t="s">
        <v>756</v>
      </c>
      <c r="AI2714" t="str">
        <f t="shared" si="3901"/>
        <v>o</v>
      </c>
      <c r="AJ2714" t="str">
        <f t="shared" si="3902"/>
        <v/>
      </c>
      <c r="AK2714" t="str">
        <f t="shared" si="3903"/>
        <v/>
      </c>
      <c r="AL2714" t="str">
        <f t="shared" si="3904"/>
        <v/>
      </c>
      <c r="AM2714" t="str">
        <f t="shared" si="3905"/>
        <v/>
      </c>
      <c r="AN2714" t="str">
        <f t="shared" si="3906"/>
        <v>Away</v>
      </c>
      <c r="AO2714" t="str">
        <f t="shared" si="3907"/>
        <v>a</v>
      </c>
      <c r="AP2714" t="str">
        <f t="shared" si="3908"/>
        <v/>
      </c>
      <c r="AQ2714" t="str">
        <f t="shared" si="3909"/>
        <v/>
      </c>
      <c r="AR2714" t="str">
        <f t="shared" si="3910"/>
        <v>Away</v>
      </c>
      <c r="AS2714" t="str">
        <f t="shared" si="3911"/>
        <v>a</v>
      </c>
      <c r="AT2714" t="str">
        <f t="shared" si="3912"/>
        <v>Defensive</v>
      </c>
      <c r="AU2714" t="str">
        <f t="shared" si="3913"/>
        <v/>
      </c>
      <c r="AV2714" t="str">
        <f t="shared" si="3914"/>
        <v/>
      </c>
      <c r="AW2714" t="str" cm="1">
        <f t="array" ref="AW2714">IFERROR(IF(O2714&lt;&gt;"",O2714,IF(OR($S2714="",$T2714=""),"",IF(O2714&lt;&gt;"",O2714,IF($T2714&lt;&gt;"",_xlfn._xlws.FILTER(O:O,($BU:$BU=$BU2714)*($I:$I=$I2714)*($T:$T=$T2714)*($S:$S=_xlfn.MINIFS($S:$S,$T:$T,"="&amp;$T2714)),"")))))&amp;"",IF(O2714="","",""))&amp;""</f>
        <v/>
      </c>
      <c r="AX2714" t="str" cm="1">
        <f t="array" ref="AX2714">IFERROR(IF(P2714&lt;&gt;"",P2714,IF(OR($S2714="",$T2714=""),"",IF($T2714&lt;&gt;"",_xlfn._xlws.FILTER(P:P,($BU:$BU=$BU2714)*($I:$I=$I2714)*($T:$T=$T2714)*($S:$S=_xlfn.MINIFS($S:$S,$T:$T,"="&amp;$T2714)),""))))&amp;"",IF(P2714="","",""))&amp;""</f>
        <v/>
      </c>
      <c r="AY2714" t="str" cm="1">
        <f t="array" ref="AY2714">IFERROR(IF(Q2714&lt;&gt;"",Q2714,IF(OR($S2714="",$T2714=""),"",IF($T2714&lt;&gt;"",_xlfn._xlws.FILTER(Q:Q,($BU:$BU=$BU2714)*($I:$I=$I2714)*($T:$T=$T2714)*($S:$S=_xlfn.MINIFS($S:$S,$T:$T,"="&amp;$T2714)),""))))&amp;"",IF(Q2714="","",""))&amp;""</f>
        <v/>
      </c>
      <c r="AZ2714" t="str" cm="1">
        <f t="array" ref="AZ2714">IFERROR(IF(R2714&lt;&gt;"",R2714,IF(OR($S2714="",$T2714=""),"",IF($T2714&lt;&gt;"",_xlfn._xlws.FILTER(R:R,($BU:$BU=$BU2714)*($I:$I=$I2714)*($T:$T=$T2714)*($S:$S=_xlfn.MINIFS($S:$S,$T:$T,"="&amp;$T2714)),""))))&amp;"",IF(R2714="","",""))&amp;""</f>
        <v/>
      </c>
      <c r="BA2714" s="6">
        <f t="shared" si="3915"/>
        <v>236</v>
      </c>
      <c r="BB2714">
        <f t="shared" ref="BB2714:BD2714" si="3946">BB2713</f>
        <v>18987</v>
      </c>
      <c r="BC2714" t="str">
        <f t="shared" si="3946"/>
        <v>Velodrome</v>
      </c>
      <c r="BD2714" t="str">
        <f t="shared" si="3946"/>
        <v>Outlaws</v>
      </c>
      <c r="BE2714" t="s">
        <v>6</v>
      </c>
      <c r="BF2714" t="s">
        <v>205</v>
      </c>
      <c r="BI2714" cm="1">
        <f t="array" aca="1" ref="BI2714" ca="1">IFERROR(_xlfn._xlws.FILTER(shifts!A:A,(shifts!B:B=events!AD2714)*(shifts!AG:AG&gt;=events!BK2714)*(shifts!AH:AH&lt;=events!BL2714)),BI2713)</f>
        <v>93</v>
      </c>
      <c r="BJ2714" s="15">
        <f t="shared" si="3917"/>
        <v>0</v>
      </c>
      <c r="BK2714">
        <f t="shared" si="3918"/>
        <v>442</v>
      </c>
      <c r="BL2714">
        <f t="shared" si="3919"/>
        <v>442</v>
      </c>
      <c r="BM2714" s="15">
        <f>SUMIFS(BJ$2:BJ2714,K$2:K2714,"=Intermission")+SUMIFS(BJ$2:BJ2714,K$2:K2714,"=Timeout")</f>
        <v>143</v>
      </c>
      <c r="BN2714">
        <f t="shared" si="3920"/>
        <v>2303</v>
      </c>
      <c r="BO2714" s="19">
        <f t="shared" si="3921"/>
        <v>2941</v>
      </c>
      <c r="BP2714">
        <f t="shared" si="3922"/>
        <v>2936</v>
      </c>
      <c r="BQ2714" s="17">
        <f t="shared" si="3923"/>
        <v>2941</v>
      </c>
      <c r="BR2714" t="str">
        <f t="shared" si="3924"/>
        <v>opp_team_player_1</v>
      </c>
      <c r="BS2714">
        <f>COUNTIFS(S$3:S2714,"="&amp;S2714,AI$3:AI2714,"="&amp;AI2714)</f>
        <v>1</v>
      </c>
      <c r="BT2714" t="str">
        <f>IFERROR(VLOOKUP(BB2714&amp;BU2714&amp;X2714,game_rosters!U:W,3,FALSE),"")</f>
        <v>P100016</v>
      </c>
      <c r="BU2714" t="str">
        <f t="shared" si="3925"/>
        <v>Velodrome</v>
      </c>
    </row>
    <row r="2715" spans="1:73" x14ac:dyDescent="0.2">
      <c r="A2715" t="str">
        <f t="shared" si="3900"/>
        <v/>
      </c>
      <c r="I2715" s="44">
        <v>91</v>
      </c>
      <c r="O2715" t="s">
        <v>602</v>
      </c>
      <c r="R2715" s="51">
        <v>1</v>
      </c>
      <c r="S2715">
        <v>1408</v>
      </c>
      <c r="T2715">
        <v>217</v>
      </c>
      <c r="X2715">
        <v>91</v>
      </c>
      <c r="AA2715">
        <f t="shared" si="3857"/>
        <v>2408</v>
      </c>
      <c r="AB2715">
        <f t="shared" si="3858"/>
        <v>9217</v>
      </c>
      <c r="AC2715">
        <f t="shared" si="3896"/>
        <v>9217</v>
      </c>
      <c r="AD2715" s="6">
        <v>3</v>
      </c>
      <c r="AE2715" t="s">
        <v>937</v>
      </c>
      <c r="AF2715" t="s">
        <v>909</v>
      </c>
      <c r="AG2715" t="s">
        <v>756</v>
      </c>
      <c r="AH2715" t="s">
        <v>756</v>
      </c>
      <c r="AI2715" t="str">
        <f t="shared" si="3901"/>
        <v>o</v>
      </c>
      <c r="AJ2715" t="str">
        <f t="shared" si="3902"/>
        <v/>
      </c>
      <c r="AK2715" t="str">
        <f t="shared" si="3903"/>
        <v/>
      </c>
      <c r="AL2715" t="str">
        <f t="shared" si="3904"/>
        <v/>
      </c>
      <c r="AM2715" t="str">
        <f t="shared" si="3905"/>
        <v/>
      </c>
      <c r="AN2715" t="str">
        <f t="shared" si="3906"/>
        <v>Away</v>
      </c>
      <c r="AO2715" t="str">
        <f t="shared" si="3907"/>
        <v>a</v>
      </c>
      <c r="AP2715" t="str">
        <f t="shared" si="3908"/>
        <v/>
      </c>
      <c r="AQ2715" t="str">
        <f t="shared" si="3909"/>
        <v/>
      </c>
      <c r="AR2715" t="str">
        <f t="shared" si="3910"/>
        <v>Away</v>
      </c>
      <c r="AS2715" t="str">
        <f t="shared" si="3911"/>
        <v>a</v>
      </c>
      <c r="AT2715" t="str">
        <f t="shared" si="3912"/>
        <v>Defensive</v>
      </c>
      <c r="AU2715" t="str">
        <f t="shared" si="3913"/>
        <v/>
      </c>
      <c r="AV2715" t="str">
        <f t="shared" si="3914"/>
        <v/>
      </c>
      <c r="AW2715" t="str" cm="1">
        <f t="array" ref="AW2715">IFERROR(IF(O2715&lt;&gt;"",O2715,IF(OR($S2715="",$T2715=""),"",IF(O2715&lt;&gt;"",O2715,IF($T2715&lt;&gt;"",_xlfn._xlws.FILTER(O:O,($BU:$BU=$BU2715)*($I:$I=$I2715)*($T:$T=$T2715)*($S:$S=_xlfn.MINIFS($S:$S,$T:$T,"="&amp;$T2715)),"")))))&amp;"",IF(O2715="","",""))&amp;""</f>
        <v>Defensive_PlayPossession-StickCheck</v>
      </c>
      <c r="AX2715" t="str" cm="1">
        <f t="array" ref="AX2715">IFERROR(IF(P2715&lt;&gt;"",P2715,IF(OR($S2715="",$T2715=""),"",IF($T2715&lt;&gt;"",_xlfn._xlws.FILTER(P:P,($BU:$BU=$BU2715)*($I:$I=$I2715)*($T:$T=$T2715)*($S:$S=_xlfn.MINIFS($S:$S,$T:$T,"="&amp;$T2715)),""))))&amp;"",IF(P2715="","",""))&amp;""</f>
        <v/>
      </c>
      <c r="AY2715" t="str" cm="1">
        <f t="array" ref="AY2715">IFERROR(IF(Q2715&lt;&gt;"",Q2715,IF(OR($S2715="",$T2715=""),"",IF($T2715&lt;&gt;"",_xlfn._xlws.FILTER(Q:Q,($BU:$BU=$BU2715)*($I:$I=$I2715)*($T:$T=$T2715)*($S:$S=_xlfn.MINIFS($S:$S,$T:$T,"="&amp;$T2715)),""))))&amp;"",IF(Q2715="","",""))&amp;""</f>
        <v/>
      </c>
      <c r="AZ2715" t="str" cm="1">
        <f t="array" ref="AZ2715">IFERROR(IF(R2715&lt;&gt;"",R2715,IF(OR($S2715="",$T2715=""),"",IF($T2715&lt;&gt;"",_xlfn._xlws.FILTER(R:R,($BU:$BU=$BU2715)*($I:$I=$I2715)*($T:$T=$T2715)*($S:$S=_xlfn.MINIFS($S:$S,$T:$T,"="&amp;$T2715)),""))))&amp;"",IF(R2715="","",""))&amp;""</f>
        <v>1</v>
      </c>
      <c r="BA2715" s="6">
        <f t="shared" si="3915"/>
        <v>236</v>
      </c>
      <c r="BB2715">
        <f t="shared" ref="BB2715:BD2715" si="3947">BB2714</f>
        <v>18987</v>
      </c>
      <c r="BC2715" t="str">
        <f t="shared" si="3947"/>
        <v>Velodrome</v>
      </c>
      <c r="BD2715" t="str">
        <f t="shared" si="3947"/>
        <v>Outlaws</v>
      </c>
      <c r="BE2715" t="s">
        <v>6</v>
      </c>
      <c r="BF2715" t="s">
        <v>205</v>
      </c>
      <c r="BI2715" cm="1">
        <f t="array" aca="1" ref="BI2715" ca="1">IFERROR(_xlfn._xlws.FILTER(shifts!A:A,(shifts!B:B=events!AD2715)*(shifts!AG:AG&gt;=events!BK2715)*(shifts!AH:AH&lt;=events!BL2715)),BI2714)</f>
        <v>93</v>
      </c>
      <c r="BJ2715" s="15">
        <f t="shared" si="3917"/>
        <v>0</v>
      </c>
      <c r="BK2715">
        <f t="shared" si="3918"/>
        <v>442</v>
      </c>
      <c r="BL2715">
        <f t="shared" si="3919"/>
        <v>442</v>
      </c>
      <c r="BM2715" s="15">
        <f>SUMIFS(BJ$2:BJ2715,K$2:K2715,"=Intermission")+SUMIFS(BJ$2:BJ2715,K$2:K2715,"=Timeout")</f>
        <v>143</v>
      </c>
      <c r="BN2715">
        <f t="shared" si="3920"/>
        <v>2303</v>
      </c>
      <c r="BO2715" s="19">
        <f t="shared" si="3921"/>
        <v>2941</v>
      </c>
      <c r="BP2715">
        <f t="shared" si="3922"/>
        <v>2936</v>
      </c>
      <c r="BQ2715" s="17">
        <f t="shared" si="3923"/>
        <v>2941</v>
      </c>
      <c r="BR2715" t="str">
        <f t="shared" si="3924"/>
        <v>opp_team_player_2</v>
      </c>
      <c r="BS2715">
        <f>COUNTIFS(S$3:S2715,"="&amp;S2715,AI$3:AI2715,"="&amp;AI2715)</f>
        <v>2</v>
      </c>
      <c r="BT2715" t="str">
        <f>IFERROR(VLOOKUP(BB2715&amp;BU2715&amp;X2715,game_rosters!U:W,3,FALSE),"")</f>
        <v>P100002</v>
      </c>
      <c r="BU2715" t="str">
        <f t="shared" si="3925"/>
        <v>Velodrome</v>
      </c>
    </row>
    <row r="2716" spans="1:73" x14ac:dyDescent="0.2">
      <c r="A2716">
        <f t="shared" si="3900"/>
        <v>1</v>
      </c>
      <c r="I2716" s="44">
        <v>39</v>
      </c>
      <c r="K2716" t="s">
        <v>15</v>
      </c>
      <c r="L2716" t="s">
        <v>189</v>
      </c>
      <c r="M2716" t="s">
        <v>100</v>
      </c>
      <c r="S2716">
        <v>1409</v>
      </c>
      <c r="T2716">
        <v>217</v>
      </c>
      <c r="W2716" t="s">
        <v>735</v>
      </c>
      <c r="X2716">
        <v>39</v>
      </c>
      <c r="Z2716">
        <v>1</v>
      </c>
      <c r="AA2716">
        <f t="shared" si="3857"/>
        <v>2409</v>
      </c>
      <c r="AB2716">
        <f t="shared" si="3858"/>
        <v>9217</v>
      </c>
      <c r="AC2716">
        <f t="shared" si="3896"/>
        <v>9217</v>
      </c>
      <c r="AD2716" s="6">
        <v>3</v>
      </c>
      <c r="AE2716" t="s">
        <v>937</v>
      </c>
      <c r="AF2716" t="s">
        <v>909</v>
      </c>
      <c r="AG2716" t="s">
        <v>756</v>
      </c>
      <c r="AH2716" t="s">
        <v>756</v>
      </c>
      <c r="AI2716" t="str">
        <f t="shared" si="3901"/>
        <v>e</v>
      </c>
      <c r="AJ2716" t="str">
        <f t="shared" si="3902"/>
        <v/>
      </c>
      <c r="AK2716" t="str">
        <f t="shared" si="3903"/>
        <v/>
      </c>
      <c r="AL2716" t="str">
        <f t="shared" si="3904"/>
        <v/>
      </c>
      <c r="AM2716" t="str">
        <f t="shared" si="3905"/>
        <v/>
      </c>
      <c r="AN2716" t="str">
        <f t="shared" si="3906"/>
        <v>Home</v>
      </c>
      <c r="AO2716" t="str">
        <f t="shared" si="3907"/>
        <v>h</v>
      </c>
      <c r="AP2716" t="str">
        <f t="shared" si="3908"/>
        <v/>
      </c>
      <c r="AQ2716" t="str">
        <f t="shared" si="3909"/>
        <v/>
      </c>
      <c r="AR2716" t="str">
        <f t="shared" si="3910"/>
        <v>Home</v>
      </c>
      <c r="AS2716" t="str">
        <f t="shared" si="3911"/>
        <v>h</v>
      </c>
      <c r="AT2716" t="str">
        <f t="shared" si="3912"/>
        <v>Defensive</v>
      </c>
      <c r="AU2716" t="str">
        <f t="shared" si="3913"/>
        <v/>
      </c>
      <c r="AV2716" t="str">
        <f t="shared" si="3914"/>
        <v/>
      </c>
      <c r="AW2716" t="str" cm="1">
        <f t="array" ref="AW2716">IFERROR(IF(O2716&lt;&gt;"",O2716,IF(OR($S2716="",$T2716=""),"",IF(O2716&lt;&gt;"",O2716,IF($T2716&lt;&gt;"",_xlfn._xlws.FILTER(O:O,($BU:$BU=$BU2716)*($I:$I=$I2716)*($T:$T=$T2716)*($S:$S=_xlfn.MINIFS($S:$S,$T:$T,"="&amp;$T2716)),"")))))&amp;"",IF(O2716="","",""))&amp;""</f>
        <v/>
      </c>
      <c r="AX2716" t="str" cm="1">
        <f t="array" ref="AX2716">IFERROR(IF(P2716&lt;&gt;"",P2716,IF(OR($S2716="",$T2716=""),"",IF($T2716&lt;&gt;"",_xlfn._xlws.FILTER(P:P,($BU:$BU=$BU2716)*($I:$I=$I2716)*($T:$T=$T2716)*($S:$S=_xlfn.MINIFS($S:$S,$T:$T,"="&amp;$T2716)),""))))&amp;"",IF(P2716="","",""))&amp;""</f>
        <v/>
      </c>
      <c r="AY2716" t="str" cm="1">
        <f t="array" ref="AY2716">IFERROR(IF(Q2716&lt;&gt;"",Q2716,IF(OR($S2716="",$T2716=""),"",IF($T2716&lt;&gt;"",_xlfn._xlws.FILTER(Q:Q,($BU:$BU=$BU2716)*($I:$I=$I2716)*($T:$T=$T2716)*($S:$S=_xlfn.MINIFS($S:$S,$T:$T,"="&amp;$T2716)),""))))&amp;"",IF(Q2716="","",""))&amp;""</f>
        <v/>
      </c>
      <c r="AZ2716" t="str" cm="1">
        <f t="array" ref="AZ2716">IFERROR(IF(R2716&lt;&gt;"",R2716,IF(OR($S2716="",$T2716=""),"",IF($T2716&lt;&gt;"",_xlfn._xlws.FILTER(R:R,($BU:$BU=$BU2716)*($I:$I=$I2716)*($T:$T=$T2716)*($S:$S=_xlfn.MINIFS($S:$S,$T:$T,"="&amp;$T2716)),""))))&amp;"",IF(R2716="","",""))&amp;""</f>
        <v/>
      </c>
      <c r="BA2716" s="6">
        <f t="shared" si="3915"/>
        <v>236</v>
      </c>
      <c r="BB2716">
        <f t="shared" ref="BB2716:BD2716" si="3948">BB2715</f>
        <v>18987</v>
      </c>
      <c r="BC2716" t="str">
        <f t="shared" si="3948"/>
        <v>Velodrome</v>
      </c>
      <c r="BD2716" t="str">
        <f t="shared" si="3948"/>
        <v>Outlaws</v>
      </c>
      <c r="BE2716" t="s">
        <v>15</v>
      </c>
      <c r="BF2716" t="s">
        <v>189</v>
      </c>
      <c r="BI2716" cm="1">
        <f t="array" aca="1" ref="BI2716" ca="1">IFERROR(_xlfn._xlws.FILTER(shifts!A:A,(shifts!B:B=events!AD2716)*(shifts!AG:AG&gt;=events!BK2716)*(shifts!AH:AH&lt;=events!BL2716)),BI2715)</f>
        <v>93</v>
      </c>
      <c r="BJ2716" s="15">
        <f t="shared" si="3917"/>
        <v>0</v>
      </c>
      <c r="BK2716">
        <f t="shared" si="3918"/>
        <v>442</v>
      </c>
      <c r="BL2716">
        <f t="shared" si="3919"/>
        <v>442</v>
      </c>
      <c r="BM2716" s="15">
        <f>SUMIFS(BJ$2:BJ2716,K$2:K2716,"=Intermission")+SUMIFS(BJ$2:BJ2716,K$2:K2716,"=Timeout")</f>
        <v>143</v>
      </c>
      <c r="BN2716">
        <f t="shared" si="3920"/>
        <v>2303</v>
      </c>
      <c r="BO2716" s="19">
        <f t="shared" si="3921"/>
        <v>2941</v>
      </c>
      <c r="BP2716">
        <f t="shared" si="3922"/>
        <v>2936</v>
      </c>
      <c r="BQ2716" s="17">
        <f t="shared" si="3923"/>
        <v>2941</v>
      </c>
      <c r="BR2716" t="str">
        <f t="shared" si="3924"/>
        <v>event_team_player_1</v>
      </c>
      <c r="BS2716">
        <f>COUNTIFS(S$3:S2716,"="&amp;S2716,AI$3:AI2716,"="&amp;AI2716)</f>
        <v>1</v>
      </c>
      <c r="BT2716" t="str">
        <f>IFERROR(VLOOKUP(BB2716&amp;BU2716&amp;X2716,game_rosters!U:W,3,FALSE),"")</f>
        <v>P100016</v>
      </c>
      <c r="BU2716" t="str">
        <f t="shared" si="3925"/>
        <v>Velodrome</v>
      </c>
    </row>
    <row r="2717" spans="1:73" x14ac:dyDescent="0.2">
      <c r="A2717" t="str">
        <f t="shared" si="3900"/>
        <v/>
      </c>
      <c r="I2717" s="44">
        <v>91</v>
      </c>
      <c r="O2717" t="s">
        <v>602</v>
      </c>
      <c r="R2717" s="51">
        <v>1</v>
      </c>
      <c r="S2717">
        <v>1409</v>
      </c>
      <c r="T2717">
        <v>217</v>
      </c>
      <c r="X2717">
        <v>91</v>
      </c>
      <c r="Z2717">
        <v>1</v>
      </c>
      <c r="AA2717">
        <f t="shared" ref="AA2717:AA2780" si="3949">S2717+1000</f>
        <v>2409</v>
      </c>
      <c r="AB2717">
        <f t="shared" ref="AB2717:AB2780" si="3950">IF(T2717&lt;&gt;"",9000+T2717,"")</f>
        <v>9217</v>
      </c>
      <c r="AC2717">
        <f t="shared" si="3896"/>
        <v>9217</v>
      </c>
      <c r="AD2717" s="6">
        <v>3</v>
      </c>
      <c r="AE2717" t="s">
        <v>937</v>
      </c>
      <c r="AF2717" t="s">
        <v>909</v>
      </c>
      <c r="AG2717" t="s">
        <v>756</v>
      </c>
      <c r="AH2717" t="s">
        <v>756</v>
      </c>
      <c r="AI2717" t="str">
        <f t="shared" si="3901"/>
        <v>e</v>
      </c>
      <c r="AJ2717" t="str">
        <f t="shared" si="3902"/>
        <v/>
      </c>
      <c r="AK2717" t="str">
        <f t="shared" si="3903"/>
        <v/>
      </c>
      <c r="AL2717" t="str">
        <f t="shared" si="3904"/>
        <v/>
      </c>
      <c r="AM2717" t="str">
        <f t="shared" si="3905"/>
        <v/>
      </c>
      <c r="AN2717" t="str">
        <f t="shared" si="3906"/>
        <v>Home</v>
      </c>
      <c r="AO2717" t="str">
        <f t="shared" si="3907"/>
        <v>h</v>
      </c>
      <c r="AP2717" t="str">
        <f t="shared" si="3908"/>
        <v/>
      </c>
      <c r="AQ2717" t="str">
        <f t="shared" si="3909"/>
        <v/>
      </c>
      <c r="AR2717" t="str">
        <f t="shared" si="3910"/>
        <v>Home</v>
      </c>
      <c r="AS2717" t="str">
        <f t="shared" si="3911"/>
        <v>h</v>
      </c>
      <c r="AT2717" t="str">
        <f t="shared" si="3912"/>
        <v>Defensive</v>
      </c>
      <c r="AU2717" t="str">
        <f t="shared" si="3913"/>
        <v/>
      </c>
      <c r="AV2717" t="str">
        <f t="shared" si="3914"/>
        <v/>
      </c>
      <c r="AW2717" t="str" cm="1">
        <f t="array" ref="AW2717">IFERROR(IF(O2717&lt;&gt;"",O2717,IF(OR($S2717="",$T2717=""),"",IF(O2717&lt;&gt;"",O2717,IF($T2717&lt;&gt;"",_xlfn._xlws.FILTER(O:O,($BU:$BU=$BU2717)*($I:$I=$I2717)*($T:$T=$T2717)*($S:$S=_xlfn.MINIFS($S:$S,$T:$T,"="&amp;$T2717)),"")))))&amp;"",IF(O2717="","",""))&amp;""</f>
        <v>Defensive_PlayPossession-StickCheck</v>
      </c>
      <c r="AX2717" t="str" cm="1">
        <f t="array" ref="AX2717">IFERROR(IF(P2717&lt;&gt;"",P2717,IF(OR($S2717="",$T2717=""),"",IF($T2717&lt;&gt;"",_xlfn._xlws.FILTER(P:P,($BU:$BU=$BU2717)*($I:$I=$I2717)*($T:$T=$T2717)*($S:$S=_xlfn.MINIFS($S:$S,$T:$T,"="&amp;$T2717)),""))))&amp;"",IF(P2717="","",""))&amp;""</f>
        <v/>
      </c>
      <c r="AY2717" t="str" cm="1">
        <f t="array" ref="AY2717">IFERROR(IF(Q2717&lt;&gt;"",Q2717,IF(OR($S2717="",$T2717=""),"",IF($T2717&lt;&gt;"",_xlfn._xlws.FILTER(Q:Q,($BU:$BU=$BU2717)*($I:$I=$I2717)*($T:$T=$T2717)*($S:$S=_xlfn.MINIFS($S:$S,$T:$T,"="&amp;$T2717)),""))))&amp;"",IF(Q2717="","",""))&amp;""</f>
        <v/>
      </c>
      <c r="AZ2717" t="str" cm="1">
        <f t="array" ref="AZ2717">IFERROR(IF(R2717&lt;&gt;"",R2717,IF(OR($S2717="",$T2717=""),"",IF($T2717&lt;&gt;"",_xlfn._xlws.FILTER(R:R,($BU:$BU=$BU2717)*($I:$I=$I2717)*($T:$T=$T2717)*($S:$S=_xlfn.MINIFS($S:$S,$T:$T,"="&amp;$T2717)),""))))&amp;"",IF(R2717="","",""))&amp;""</f>
        <v>1</v>
      </c>
      <c r="BA2717" s="6">
        <f t="shared" si="3915"/>
        <v>236</v>
      </c>
      <c r="BB2717">
        <f t="shared" ref="BB2717:BD2717" si="3951">BB2716</f>
        <v>18987</v>
      </c>
      <c r="BC2717" t="str">
        <f t="shared" si="3951"/>
        <v>Velodrome</v>
      </c>
      <c r="BD2717" t="str">
        <f t="shared" si="3951"/>
        <v>Outlaws</v>
      </c>
      <c r="BE2717" t="s">
        <v>15</v>
      </c>
      <c r="BF2717" t="s">
        <v>189</v>
      </c>
      <c r="BI2717" cm="1">
        <f t="array" aca="1" ref="BI2717" ca="1">IFERROR(_xlfn._xlws.FILTER(shifts!A:A,(shifts!B:B=events!AD2717)*(shifts!AG:AG&gt;=events!BK2717)*(shifts!AH:AH&lt;=events!BL2717)),BI2716)</f>
        <v>93</v>
      </c>
      <c r="BJ2717" s="15">
        <f t="shared" si="3917"/>
        <v>0</v>
      </c>
      <c r="BK2717">
        <f t="shared" si="3918"/>
        <v>442</v>
      </c>
      <c r="BL2717">
        <f t="shared" si="3919"/>
        <v>442</v>
      </c>
      <c r="BM2717" s="15">
        <f>SUMIFS(BJ$2:BJ2717,K$2:K2717,"=Intermission")+SUMIFS(BJ$2:BJ2717,K$2:K2717,"=Timeout")</f>
        <v>143</v>
      </c>
      <c r="BN2717">
        <f t="shared" si="3920"/>
        <v>2303</v>
      </c>
      <c r="BO2717" s="19">
        <f t="shared" si="3921"/>
        <v>2941</v>
      </c>
      <c r="BP2717">
        <f t="shared" si="3922"/>
        <v>2936</v>
      </c>
      <c r="BQ2717" s="17">
        <f t="shared" si="3923"/>
        <v>2941</v>
      </c>
      <c r="BR2717" t="str">
        <f t="shared" si="3924"/>
        <v>event_team_player_2</v>
      </c>
      <c r="BS2717">
        <f>COUNTIFS(S$3:S2717,"="&amp;S2717,AI$3:AI2717,"="&amp;AI2717)</f>
        <v>2</v>
      </c>
      <c r="BT2717" t="str">
        <f>IFERROR(VLOOKUP(BB2717&amp;BU2717&amp;X2717,game_rosters!U:W,3,FALSE),"")</f>
        <v>P100002</v>
      </c>
      <c r="BU2717" t="str">
        <f t="shared" si="3925"/>
        <v>Velodrome</v>
      </c>
    </row>
    <row r="2718" spans="1:73" x14ac:dyDescent="0.2">
      <c r="A2718" t="str">
        <f t="shared" si="3900"/>
        <v/>
      </c>
      <c r="I2718" s="44">
        <v>77</v>
      </c>
      <c r="R2718" s="51">
        <v>1</v>
      </c>
      <c r="S2718">
        <v>1409</v>
      </c>
      <c r="T2718">
        <v>217</v>
      </c>
      <c r="X2718">
        <v>77</v>
      </c>
      <c r="AA2718">
        <f t="shared" si="3949"/>
        <v>2409</v>
      </c>
      <c r="AB2718">
        <f t="shared" si="3950"/>
        <v>9217</v>
      </c>
      <c r="AC2718">
        <f t="shared" si="3896"/>
        <v>9217</v>
      </c>
      <c r="AD2718" s="6">
        <v>3</v>
      </c>
      <c r="AE2718" t="s">
        <v>937</v>
      </c>
      <c r="AF2718" t="s">
        <v>909</v>
      </c>
      <c r="AG2718" t="s">
        <v>756</v>
      </c>
      <c r="AH2718" t="s">
        <v>756</v>
      </c>
      <c r="AI2718" t="str">
        <f t="shared" si="3901"/>
        <v>o</v>
      </c>
      <c r="AJ2718" t="str">
        <f t="shared" si="3902"/>
        <v/>
      </c>
      <c r="AK2718" t="str">
        <f t="shared" si="3903"/>
        <v/>
      </c>
      <c r="AL2718" t="str">
        <f t="shared" si="3904"/>
        <v/>
      </c>
      <c r="AM2718" t="str">
        <f t="shared" si="3905"/>
        <v/>
      </c>
      <c r="AN2718" t="str">
        <f t="shared" si="3906"/>
        <v>Home</v>
      </c>
      <c r="AO2718" t="str">
        <f t="shared" si="3907"/>
        <v>h</v>
      </c>
      <c r="AP2718" t="str">
        <f t="shared" si="3908"/>
        <v/>
      </c>
      <c r="AQ2718" t="str">
        <f t="shared" si="3909"/>
        <v/>
      </c>
      <c r="AR2718" t="str">
        <f t="shared" si="3910"/>
        <v>Home</v>
      </c>
      <c r="AS2718" t="str">
        <f t="shared" si="3911"/>
        <v>h</v>
      </c>
      <c r="AT2718" t="str">
        <f t="shared" si="3912"/>
        <v>Offensive</v>
      </c>
      <c r="AU2718" t="str">
        <f t="shared" si="3913"/>
        <v/>
      </c>
      <c r="AV2718" t="str">
        <f t="shared" si="3914"/>
        <v/>
      </c>
      <c r="AW2718" t="str" cm="1">
        <f t="array" ref="AW2718">IFERROR(IF(O2718&lt;&gt;"",O2718,IF(OR($S2718="",$T2718=""),"",IF(O2718&lt;&gt;"",O2718,IF($T2718&lt;&gt;"",_xlfn._xlws.FILTER(O:O,($BU:$BU=$BU2718)*($I:$I=$I2718)*($T:$T=$T2718)*($S:$S=_xlfn.MINIFS($S:$S,$T:$T,"="&amp;$T2718)),"")))))&amp;"",IF(O2718="","",""))&amp;""</f>
        <v/>
      </c>
      <c r="AX2718" t="str" cm="1">
        <f t="array" ref="AX2718">IFERROR(IF(P2718&lt;&gt;"",P2718,IF(OR($S2718="",$T2718=""),"",IF($T2718&lt;&gt;"",_xlfn._xlws.FILTER(P:P,($BU:$BU=$BU2718)*($I:$I=$I2718)*($T:$T=$T2718)*($S:$S=_xlfn.MINIFS($S:$S,$T:$T,"="&amp;$T2718)),""))))&amp;"",IF(P2718="","",""))&amp;""</f>
        <v/>
      </c>
      <c r="AY2718" t="str" cm="1">
        <f t="array" ref="AY2718">IFERROR(IF(Q2718&lt;&gt;"",Q2718,IF(OR($S2718="",$T2718=""),"",IF($T2718&lt;&gt;"",_xlfn._xlws.FILTER(Q:Q,($BU:$BU=$BU2718)*($I:$I=$I2718)*($T:$T=$T2718)*($S:$S=_xlfn.MINIFS($S:$S,$T:$T,"="&amp;$T2718)),""))))&amp;"",IF(Q2718="","",""))&amp;""</f>
        <v/>
      </c>
      <c r="AZ2718" t="str" cm="1">
        <f t="array" ref="AZ2718">IFERROR(IF(R2718&lt;&gt;"",R2718,IF(OR($S2718="",$T2718=""),"",IF($T2718&lt;&gt;"",_xlfn._xlws.FILTER(R:R,($BU:$BU=$BU2718)*($I:$I=$I2718)*($T:$T=$T2718)*($S:$S=_xlfn.MINIFS($S:$S,$T:$T,"="&amp;$T2718)),""))))&amp;"",IF(R2718="","",""))&amp;""</f>
        <v>1</v>
      </c>
      <c r="BA2718" s="6">
        <f t="shared" si="3915"/>
        <v>236</v>
      </c>
      <c r="BB2718">
        <f t="shared" ref="BB2718:BD2718" si="3952">BB2717</f>
        <v>18987</v>
      </c>
      <c r="BC2718" t="str">
        <f t="shared" si="3952"/>
        <v>Velodrome</v>
      </c>
      <c r="BD2718" t="str">
        <f t="shared" si="3952"/>
        <v>Outlaws</v>
      </c>
      <c r="BE2718" t="s">
        <v>15</v>
      </c>
      <c r="BF2718" t="s">
        <v>189</v>
      </c>
      <c r="BI2718" cm="1">
        <f t="array" aca="1" ref="BI2718" ca="1">IFERROR(_xlfn._xlws.FILTER(shifts!A:A,(shifts!B:B=events!AD2718)*(shifts!AG:AG&gt;=events!BK2718)*(shifts!AH:AH&lt;=events!BL2718)),BI2717)</f>
        <v>93</v>
      </c>
      <c r="BJ2718" s="15">
        <f t="shared" si="3917"/>
        <v>0</v>
      </c>
      <c r="BK2718">
        <f t="shared" si="3918"/>
        <v>442</v>
      </c>
      <c r="BL2718">
        <f t="shared" si="3919"/>
        <v>442</v>
      </c>
      <c r="BM2718" s="15">
        <f>SUMIFS(BJ$2:BJ2718,K$2:K2718,"=Intermission")+SUMIFS(BJ$2:BJ2718,K$2:K2718,"=Timeout")</f>
        <v>143</v>
      </c>
      <c r="BN2718">
        <f t="shared" si="3920"/>
        <v>2303</v>
      </c>
      <c r="BO2718" s="19">
        <f t="shared" si="3921"/>
        <v>2941</v>
      </c>
      <c r="BP2718">
        <f t="shared" si="3922"/>
        <v>2936</v>
      </c>
      <c r="BQ2718" s="17">
        <f t="shared" si="3923"/>
        <v>2941</v>
      </c>
      <c r="BR2718" t="str">
        <f t="shared" si="3924"/>
        <v>opp_team_player_1</v>
      </c>
      <c r="BS2718">
        <f>COUNTIFS(S$3:S2718,"="&amp;S2718,AI$3:AI2718,"="&amp;AI2718)</f>
        <v>1</v>
      </c>
      <c r="BT2718" t="str">
        <f>IFERROR(VLOOKUP(BB2718&amp;BU2718&amp;X2718,game_rosters!U:W,3,FALSE),"")</f>
        <v>P100185</v>
      </c>
      <c r="BU2718" t="str">
        <f t="shared" si="3925"/>
        <v>Outlaws</v>
      </c>
    </row>
    <row r="2719" spans="1:73" x14ac:dyDescent="0.2">
      <c r="A2719">
        <f t="shared" si="3900"/>
        <v>1</v>
      </c>
      <c r="I2719" s="44">
        <v>39</v>
      </c>
      <c r="K2719" t="s">
        <v>11</v>
      </c>
      <c r="L2719" t="s">
        <v>187</v>
      </c>
      <c r="M2719" t="s">
        <v>108</v>
      </c>
      <c r="S2719">
        <v>1410</v>
      </c>
      <c r="T2719">
        <v>217</v>
      </c>
      <c r="W2719" t="s">
        <v>735</v>
      </c>
      <c r="X2719">
        <v>39</v>
      </c>
      <c r="Z2719">
        <v>1</v>
      </c>
      <c r="AA2719">
        <f t="shared" si="3949"/>
        <v>2410</v>
      </c>
      <c r="AB2719">
        <f t="shared" si="3950"/>
        <v>9217</v>
      </c>
      <c r="AC2719">
        <f t="shared" si="3896"/>
        <v>9217</v>
      </c>
      <c r="AD2719" s="6">
        <v>3</v>
      </c>
      <c r="AE2719" t="s">
        <v>937</v>
      </c>
      <c r="AF2719" t="s">
        <v>741</v>
      </c>
      <c r="AG2719" t="s">
        <v>756</v>
      </c>
      <c r="AH2719" t="s">
        <v>756</v>
      </c>
      <c r="AI2719" t="str">
        <f t="shared" si="3901"/>
        <v>e</v>
      </c>
      <c r="AJ2719" t="str">
        <f t="shared" si="3902"/>
        <v/>
      </c>
      <c r="AK2719" t="str">
        <f t="shared" si="3903"/>
        <v/>
      </c>
      <c r="AL2719" t="str">
        <f t="shared" si="3904"/>
        <v/>
      </c>
      <c r="AM2719" t="str">
        <f t="shared" si="3905"/>
        <v/>
      </c>
      <c r="AN2719" t="str">
        <f t="shared" si="3906"/>
        <v>Home</v>
      </c>
      <c r="AO2719" t="str">
        <f t="shared" si="3907"/>
        <v>h</v>
      </c>
      <c r="AP2719" t="str">
        <f t="shared" si="3908"/>
        <v/>
      </c>
      <c r="AQ2719" t="str">
        <f t="shared" si="3909"/>
        <v/>
      </c>
      <c r="AR2719" t="str">
        <f t="shared" si="3910"/>
        <v>Home</v>
      </c>
      <c r="AS2719" t="str">
        <f t="shared" si="3911"/>
        <v>h</v>
      </c>
      <c r="AT2719" t="str">
        <f t="shared" si="3912"/>
        <v/>
      </c>
      <c r="AU2719" t="str">
        <f t="shared" si="3913"/>
        <v/>
      </c>
      <c r="AV2719" t="str">
        <f t="shared" si="3914"/>
        <v/>
      </c>
      <c r="AW2719" t="str" cm="1">
        <f t="array" ref="AW2719">IFERROR(IF(O2719&lt;&gt;"",O2719,IF(OR($S2719="",$T2719=""),"",IF(O2719&lt;&gt;"",O2719,IF($T2719&lt;&gt;"",_xlfn._xlws.FILTER(O:O,($BU:$BU=$BU2719)*($I:$I=$I2719)*($T:$T=$T2719)*($S:$S=_xlfn.MINIFS($S:$S,$T:$T,"="&amp;$T2719)),"")))))&amp;"",IF(O2719="","",""))&amp;""</f>
        <v/>
      </c>
      <c r="AX2719" t="str" cm="1">
        <f t="array" ref="AX2719">IFERROR(IF(P2719&lt;&gt;"",P2719,IF(OR($S2719="",$T2719=""),"",IF($T2719&lt;&gt;"",_xlfn._xlws.FILTER(P:P,($BU:$BU=$BU2719)*($I:$I=$I2719)*($T:$T=$T2719)*($S:$S=_xlfn.MINIFS($S:$S,$T:$T,"="&amp;$T2719)),""))))&amp;"",IF(P2719="","",""))&amp;""</f>
        <v/>
      </c>
      <c r="AY2719" t="str" cm="1">
        <f t="array" ref="AY2719">IFERROR(IF(Q2719&lt;&gt;"",Q2719,IF(OR($S2719="",$T2719=""),"",IF($T2719&lt;&gt;"",_xlfn._xlws.FILTER(Q:Q,($BU:$BU=$BU2719)*($I:$I=$I2719)*($T:$T=$T2719)*($S:$S=_xlfn.MINIFS($S:$S,$T:$T,"="&amp;$T2719)),""))))&amp;"",IF(Q2719="","",""))&amp;""</f>
        <v/>
      </c>
      <c r="AZ2719" t="str" cm="1">
        <f t="array" ref="AZ2719">IFERROR(IF(R2719&lt;&gt;"",R2719,IF(OR($S2719="",$T2719=""),"",IF($T2719&lt;&gt;"",_xlfn._xlws.FILTER(R:R,($BU:$BU=$BU2719)*($I:$I=$I2719)*($T:$T=$T2719)*($S:$S=_xlfn.MINIFS($S:$S,$T:$T,"="&amp;$T2719)),""))))&amp;"",IF(R2719="","",""))&amp;""</f>
        <v/>
      </c>
      <c r="BA2719" s="6">
        <f t="shared" si="3915"/>
        <v>236</v>
      </c>
      <c r="BB2719">
        <f t="shared" ref="BB2719:BD2719" si="3953">BB2718</f>
        <v>18987</v>
      </c>
      <c r="BC2719" t="str">
        <f t="shared" si="3953"/>
        <v>Velodrome</v>
      </c>
      <c r="BD2719" t="str">
        <f t="shared" si="3953"/>
        <v>Outlaws</v>
      </c>
      <c r="BE2719" t="s">
        <v>11</v>
      </c>
      <c r="BF2719" t="s">
        <v>187</v>
      </c>
      <c r="BI2719" cm="1">
        <f t="array" aca="1" ref="BI2719" ca="1">IFERROR(_xlfn._xlws.FILTER(shifts!A:A,(shifts!B:B=events!AD2719)*(shifts!AG:AG&gt;=events!BK2719)*(shifts!AH:AH&lt;=events!BL2719)),BI2718)</f>
        <v>93</v>
      </c>
      <c r="BJ2719" s="15">
        <f t="shared" si="3917"/>
        <v>0</v>
      </c>
      <c r="BK2719">
        <f t="shared" si="3918"/>
        <v>441</v>
      </c>
      <c r="BL2719">
        <f t="shared" si="3919"/>
        <v>441</v>
      </c>
      <c r="BM2719" s="15">
        <f>SUMIFS(BJ$2:BJ2719,K$2:K2719,"=Intermission")+SUMIFS(BJ$2:BJ2719,K$2:K2719,"=Timeout")</f>
        <v>143</v>
      </c>
      <c r="BN2719">
        <f t="shared" si="3920"/>
        <v>2303</v>
      </c>
      <c r="BO2719" s="19">
        <f t="shared" si="3921"/>
        <v>2942</v>
      </c>
      <c r="BP2719">
        <f t="shared" si="3922"/>
        <v>2937</v>
      </c>
      <c r="BQ2719" s="17">
        <f t="shared" si="3923"/>
        <v>2942</v>
      </c>
      <c r="BR2719" t="str">
        <f t="shared" si="3924"/>
        <v>event_team_player_1</v>
      </c>
      <c r="BS2719">
        <f>COUNTIFS(S$3:S2719,"="&amp;S2719,AI$3:AI2719,"="&amp;AI2719)</f>
        <v>1</v>
      </c>
      <c r="BT2719" t="str">
        <f>IFERROR(VLOOKUP(BB2719&amp;BU2719&amp;X2719,game_rosters!U:W,3,FALSE),"")</f>
        <v>P100016</v>
      </c>
      <c r="BU2719" t="str">
        <f t="shared" si="3925"/>
        <v>Velodrome</v>
      </c>
    </row>
    <row r="2720" spans="1:73" x14ac:dyDescent="0.2">
      <c r="A2720">
        <f t="shared" si="3900"/>
        <v>1</v>
      </c>
      <c r="I2720" s="44">
        <v>39</v>
      </c>
      <c r="K2720" t="s">
        <v>241</v>
      </c>
      <c r="S2720">
        <v>1411</v>
      </c>
      <c r="T2720">
        <v>217</v>
      </c>
      <c r="W2720" t="s">
        <v>735</v>
      </c>
      <c r="X2720">
        <v>39</v>
      </c>
      <c r="Z2720">
        <v>1</v>
      </c>
      <c r="AA2720">
        <f t="shared" si="3949"/>
        <v>2411</v>
      </c>
      <c r="AB2720">
        <f t="shared" si="3950"/>
        <v>9217</v>
      </c>
      <c r="AC2720">
        <f t="shared" si="3896"/>
        <v>9217</v>
      </c>
      <c r="AD2720" s="6">
        <v>3</v>
      </c>
      <c r="AE2720" t="s">
        <v>937</v>
      </c>
      <c r="AF2720">
        <v>14</v>
      </c>
      <c r="AG2720" t="s">
        <v>937</v>
      </c>
      <c r="AH2720" t="s">
        <v>748</v>
      </c>
      <c r="AI2720" t="str">
        <f t="shared" si="3901"/>
        <v>e</v>
      </c>
      <c r="AJ2720" t="str">
        <f t="shared" si="3902"/>
        <v/>
      </c>
      <c r="AK2720" t="str">
        <f t="shared" si="3903"/>
        <v/>
      </c>
      <c r="AL2720" t="str">
        <f t="shared" si="3904"/>
        <v/>
      </c>
      <c r="AM2720" t="str">
        <f t="shared" si="3905"/>
        <v/>
      </c>
      <c r="AN2720" t="str">
        <f t="shared" si="3906"/>
        <v>Home</v>
      </c>
      <c r="AO2720" t="str">
        <f t="shared" si="3907"/>
        <v>h</v>
      </c>
      <c r="AP2720" t="str">
        <f t="shared" si="3908"/>
        <v/>
      </c>
      <c r="AQ2720" t="str">
        <f t="shared" si="3909"/>
        <v/>
      </c>
      <c r="AR2720" t="str">
        <f t="shared" si="3910"/>
        <v>Home</v>
      </c>
      <c r="AS2720" t="str">
        <f t="shared" si="3911"/>
        <v>h</v>
      </c>
      <c r="AT2720" t="str">
        <f t="shared" si="3912"/>
        <v/>
      </c>
      <c r="AU2720" t="str">
        <f t="shared" si="3913"/>
        <v/>
      </c>
      <c r="AV2720" t="str">
        <f t="shared" si="3914"/>
        <v/>
      </c>
      <c r="AW2720" t="str" cm="1">
        <f t="array" ref="AW2720">IFERROR(IF(O2720&lt;&gt;"",O2720,IF(OR($S2720="",$T2720=""),"",IF(O2720&lt;&gt;"",O2720,IF($T2720&lt;&gt;"",_xlfn._xlws.FILTER(O:O,($BU:$BU=$BU2720)*($I:$I=$I2720)*($T:$T=$T2720)*($S:$S=_xlfn.MINIFS($S:$S,$T:$T,"="&amp;$T2720)),"")))))&amp;"",IF(O2720="","",""))&amp;""</f>
        <v/>
      </c>
      <c r="AX2720" t="str" cm="1">
        <f t="array" ref="AX2720">IFERROR(IF(P2720&lt;&gt;"",P2720,IF(OR($S2720="",$T2720=""),"",IF($T2720&lt;&gt;"",_xlfn._xlws.FILTER(P:P,($BU:$BU=$BU2720)*($I:$I=$I2720)*($T:$T=$T2720)*($S:$S=_xlfn.MINIFS($S:$S,$T:$T,"="&amp;$T2720)),""))))&amp;"",IF(P2720="","",""))&amp;""</f>
        <v/>
      </c>
      <c r="AY2720" t="str" cm="1">
        <f t="array" ref="AY2720">IFERROR(IF(Q2720&lt;&gt;"",Q2720,IF(OR($S2720="",$T2720=""),"",IF($T2720&lt;&gt;"",_xlfn._xlws.FILTER(Q:Q,($BU:$BU=$BU2720)*($I:$I=$I2720)*($T:$T=$T2720)*($S:$S=_xlfn.MINIFS($S:$S,$T:$T,"="&amp;$T2720)),""))))&amp;"",IF(Q2720="","",""))&amp;""</f>
        <v/>
      </c>
      <c r="AZ2720" t="str" cm="1">
        <f t="array" ref="AZ2720">IFERROR(IF(R2720&lt;&gt;"",R2720,IF(OR($S2720="",$T2720=""),"",IF($T2720&lt;&gt;"",_xlfn._xlws.FILTER(R:R,($BU:$BU=$BU2720)*($I:$I=$I2720)*($T:$T=$T2720)*($S:$S=_xlfn.MINIFS($S:$S,$T:$T,"="&amp;$T2720)),""))))&amp;"",IF(R2720="","",""))&amp;""</f>
        <v/>
      </c>
      <c r="BA2720" s="6">
        <f t="shared" si="3915"/>
        <v>236</v>
      </c>
      <c r="BB2720">
        <f t="shared" ref="BB2720:BD2720" si="3954">BB2719</f>
        <v>18987</v>
      </c>
      <c r="BC2720" t="str">
        <f t="shared" si="3954"/>
        <v>Velodrome</v>
      </c>
      <c r="BD2720" t="str">
        <f t="shared" si="3954"/>
        <v>Outlaws</v>
      </c>
      <c r="BE2720" t="s">
        <v>241</v>
      </c>
      <c r="BF2720" t="s">
        <v>756</v>
      </c>
      <c r="BI2720" cm="1">
        <f t="array" aca="1" ref="BI2720" ca="1">IFERROR(_xlfn._xlws.FILTER(shifts!A:A,(shifts!B:B=events!AD2720)*(shifts!AG:AG&gt;=events!BK2720)*(shifts!AH:AH&lt;=events!BL2720)),BI2719)</f>
        <v>94</v>
      </c>
      <c r="BJ2720" s="15">
        <f t="shared" si="3917"/>
        <v>13</v>
      </c>
      <c r="BK2720">
        <f t="shared" si="3918"/>
        <v>434</v>
      </c>
      <c r="BL2720">
        <f t="shared" si="3919"/>
        <v>421</v>
      </c>
      <c r="BM2720" s="15">
        <f>SUMIFS(BJ$2:BJ2720,K$2:K2720,"=Intermission")+SUMIFS(BJ$2:BJ2720,K$2:K2720,"=Timeout")</f>
        <v>143</v>
      </c>
      <c r="BN2720">
        <f t="shared" si="3920"/>
        <v>2303</v>
      </c>
      <c r="BO2720" s="19">
        <f t="shared" si="3921"/>
        <v>2949</v>
      </c>
      <c r="BP2720">
        <f t="shared" si="3922"/>
        <v>2944</v>
      </c>
      <c r="BQ2720" s="17">
        <f t="shared" si="3923"/>
        <v>2962</v>
      </c>
      <c r="BR2720" t="str">
        <f t="shared" si="3924"/>
        <v>event_team_player_1</v>
      </c>
      <c r="BS2720">
        <f>COUNTIFS(S$3:S2720,"="&amp;S2720,AI$3:AI2720,"="&amp;AI2720)</f>
        <v>1</v>
      </c>
      <c r="BT2720" t="str">
        <f>IFERROR(VLOOKUP(BB2720&amp;BU2720&amp;X2720,game_rosters!U:W,3,FALSE),"")</f>
        <v>P100016</v>
      </c>
      <c r="BU2720" t="str">
        <f t="shared" si="3925"/>
        <v>Velodrome</v>
      </c>
    </row>
    <row r="2721" spans="1:73" x14ac:dyDescent="0.2">
      <c r="A2721">
        <f t="shared" si="3900"/>
        <v>1</v>
      </c>
      <c r="I2721" s="44">
        <v>77</v>
      </c>
      <c r="K2721" t="s">
        <v>5</v>
      </c>
      <c r="L2721" t="s">
        <v>236</v>
      </c>
      <c r="S2721">
        <v>1412</v>
      </c>
      <c r="W2721" t="s">
        <v>731</v>
      </c>
      <c r="X2721">
        <v>77</v>
      </c>
      <c r="Z2721">
        <v>1</v>
      </c>
      <c r="AA2721">
        <f t="shared" si="3949"/>
        <v>2412</v>
      </c>
      <c r="AB2721" t="str">
        <f t="shared" si="3950"/>
        <v/>
      </c>
      <c r="AC2721">
        <f t="shared" si="3896"/>
        <v>2412</v>
      </c>
      <c r="AD2721" s="6">
        <v>3</v>
      </c>
      <c r="AE2721" t="s">
        <v>937</v>
      </c>
      <c r="AF2721" t="s">
        <v>748</v>
      </c>
      <c r="AG2721" t="s">
        <v>756</v>
      </c>
      <c r="AH2721" t="s">
        <v>756</v>
      </c>
      <c r="AI2721" t="str">
        <f t="shared" si="3901"/>
        <v>e</v>
      </c>
      <c r="AJ2721" t="str">
        <f t="shared" si="3902"/>
        <v/>
      </c>
      <c r="AK2721" t="str">
        <f t="shared" si="3903"/>
        <v/>
      </c>
      <c r="AL2721" t="str">
        <f t="shared" si="3904"/>
        <v/>
      </c>
      <c r="AM2721" t="str">
        <f t="shared" si="3905"/>
        <v/>
      </c>
      <c r="AN2721" t="str">
        <f t="shared" si="3906"/>
        <v>Away</v>
      </c>
      <c r="AO2721" t="str">
        <f t="shared" si="3907"/>
        <v>a</v>
      </c>
      <c r="AP2721" t="str">
        <f t="shared" si="3908"/>
        <v/>
      </c>
      <c r="AQ2721" t="str">
        <f t="shared" si="3909"/>
        <v/>
      </c>
      <c r="AR2721" t="str">
        <f t="shared" si="3910"/>
        <v>Away</v>
      </c>
      <c r="AS2721" t="str">
        <f t="shared" si="3911"/>
        <v>a</v>
      </c>
      <c r="AT2721" t="str">
        <f t="shared" si="3912"/>
        <v>Offensive</v>
      </c>
      <c r="AU2721" t="str">
        <f t="shared" si="3913"/>
        <v/>
      </c>
      <c r="AV2721" t="str">
        <f t="shared" si="3914"/>
        <v/>
      </c>
      <c r="AW2721" t="str" cm="1">
        <f t="array" ref="AW2721">IFERROR(IF(O2721&lt;&gt;"",O2721,IF(OR($S2721="",$T2721=""),"",IF(O2721&lt;&gt;"",O2721,IF($T2721&lt;&gt;"",_xlfn._xlws.FILTER(O:O,($BU:$BU=$BU2721)*($I:$I=$I2721)*($T:$T=$T2721)*($S:$S=_xlfn.MINIFS($S:$S,$T:$T,"="&amp;$T2721)),"")))))&amp;"",IF(O2721="","",""))&amp;""</f>
        <v/>
      </c>
      <c r="AX2721" t="str" cm="1">
        <f t="array" ref="AX2721">IFERROR(IF(P2721&lt;&gt;"",P2721,IF(OR($S2721="",$T2721=""),"",IF($T2721&lt;&gt;"",_xlfn._xlws.FILTER(P:P,($BU:$BU=$BU2721)*($I:$I=$I2721)*($T:$T=$T2721)*($S:$S=_xlfn.MINIFS($S:$S,$T:$T,"="&amp;$T2721)),""))))&amp;"",IF(P2721="","",""))&amp;""</f>
        <v/>
      </c>
      <c r="AY2721" t="str" cm="1">
        <f t="array" ref="AY2721">IFERROR(IF(Q2721&lt;&gt;"",Q2721,IF(OR($S2721="",$T2721=""),"",IF($T2721&lt;&gt;"",_xlfn._xlws.FILTER(Q:Q,($BU:$BU=$BU2721)*($I:$I=$I2721)*($T:$T=$T2721)*($S:$S=_xlfn.MINIFS($S:$S,$T:$T,"="&amp;$T2721)),""))))&amp;"",IF(Q2721="","",""))&amp;""</f>
        <v/>
      </c>
      <c r="AZ2721" t="str" cm="1">
        <f t="array" ref="AZ2721">IFERROR(IF(R2721&lt;&gt;"",R2721,IF(OR($S2721="",$T2721=""),"",IF($T2721&lt;&gt;"",_xlfn._xlws.FILTER(R:R,($BU:$BU=$BU2721)*($I:$I=$I2721)*($T:$T=$T2721)*($S:$S=_xlfn.MINIFS($S:$S,$T:$T,"="&amp;$T2721)),""))))&amp;"",IF(R2721="","",""))&amp;""</f>
        <v/>
      </c>
      <c r="BA2721" s="6">
        <f t="shared" si="3915"/>
        <v>236</v>
      </c>
      <c r="BB2721">
        <f t="shared" ref="BB2721:BD2721" si="3955">BB2720</f>
        <v>18987</v>
      </c>
      <c r="BC2721" t="str">
        <f t="shared" si="3955"/>
        <v>Velodrome</v>
      </c>
      <c r="BD2721" t="str">
        <f t="shared" si="3955"/>
        <v>Outlaws</v>
      </c>
      <c r="BE2721" t="s">
        <v>5</v>
      </c>
      <c r="BF2721" t="s">
        <v>236</v>
      </c>
      <c r="BI2721" cm="1">
        <f t="array" aca="1" ref="BI2721" ca="1">IFERROR(_xlfn._xlws.FILTER(shifts!A:A,(shifts!B:B=events!AD2721)*(shifts!AG:AG&gt;=events!BK2721)*(shifts!AH:AH&lt;=events!BL2721)),BI2720)</f>
        <v>94</v>
      </c>
      <c r="BJ2721" s="15">
        <f t="shared" si="3917"/>
        <v>0</v>
      </c>
      <c r="BK2721">
        <f t="shared" si="3918"/>
        <v>421</v>
      </c>
      <c r="BL2721">
        <f t="shared" si="3919"/>
        <v>421</v>
      </c>
      <c r="BM2721" s="15">
        <f>SUMIFS(BJ$2:BJ2721,K$2:K2721,"=Intermission")+SUMIFS(BJ$2:BJ2721,K$2:K2721,"=Timeout")</f>
        <v>143</v>
      </c>
      <c r="BN2721">
        <f t="shared" si="3920"/>
        <v>2303</v>
      </c>
      <c r="BO2721" s="19">
        <f t="shared" si="3921"/>
        <v>2962</v>
      </c>
      <c r="BP2721">
        <f t="shared" si="3922"/>
        <v>2957</v>
      </c>
      <c r="BQ2721" s="17">
        <f t="shared" si="3923"/>
        <v>2962</v>
      </c>
      <c r="BR2721" t="str">
        <f t="shared" si="3924"/>
        <v>event_team_player_1</v>
      </c>
      <c r="BS2721">
        <f>COUNTIFS(S$3:S2721,"="&amp;S2721,AI$3:AI2721,"="&amp;AI2721)</f>
        <v>1</v>
      </c>
      <c r="BT2721" t="str">
        <f>IFERROR(VLOOKUP(BB2721&amp;BU2721&amp;X2721,game_rosters!U:W,3,FALSE),"")</f>
        <v>P100185</v>
      </c>
      <c r="BU2721" t="str">
        <f t="shared" si="3925"/>
        <v>Outlaws</v>
      </c>
    </row>
    <row r="2722" spans="1:73" x14ac:dyDescent="0.2">
      <c r="A2722" t="str">
        <f t="shared" si="3900"/>
        <v/>
      </c>
      <c r="I2722" s="44">
        <v>42</v>
      </c>
      <c r="S2722">
        <v>1412</v>
      </c>
      <c r="X2722">
        <v>42</v>
      </c>
      <c r="AA2722">
        <f t="shared" si="3949"/>
        <v>2412</v>
      </c>
      <c r="AB2722" t="str">
        <f t="shared" si="3950"/>
        <v/>
      </c>
      <c r="AC2722">
        <f t="shared" si="3896"/>
        <v>2412</v>
      </c>
      <c r="AD2722" s="6">
        <v>3</v>
      </c>
      <c r="AE2722" t="s">
        <v>937</v>
      </c>
      <c r="AF2722" t="s">
        <v>748</v>
      </c>
      <c r="AG2722" t="s">
        <v>756</v>
      </c>
      <c r="AH2722" t="s">
        <v>756</v>
      </c>
      <c r="AI2722" t="str">
        <f t="shared" si="3901"/>
        <v>o</v>
      </c>
      <c r="AJ2722" t="str">
        <f t="shared" si="3902"/>
        <v/>
      </c>
      <c r="AK2722" t="str">
        <f t="shared" si="3903"/>
        <v/>
      </c>
      <c r="AL2722" t="str">
        <f t="shared" si="3904"/>
        <v/>
      </c>
      <c r="AM2722" t="str">
        <f t="shared" si="3905"/>
        <v/>
      </c>
      <c r="AN2722" t="str">
        <f t="shared" si="3906"/>
        <v>Away</v>
      </c>
      <c r="AO2722" t="str">
        <f t="shared" si="3907"/>
        <v>a</v>
      </c>
      <c r="AP2722" t="str">
        <f t="shared" si="3908"/>
        <v/>
      </c>
      <c r="AQ2722" t="str">
        <f t="shared" si="3909"/>
        <v/>
      </c>
      <c r="AR2722" t="str">
        <f t="shared" si="3910"/>
        <v>Away</v>
      </c>
      <c r="AS2722" t="str">
        <f t="shared" si="3911"/>
        <v>a</v>
      </c>
      <c r="AT2722" t="str">
        <f t="shared" si="3912"/>
        <v>Defensive</v>
      </c>
      <c r="AU2722" t="str">
        <f t="shared" si="3913"/>
        <v/>
      </c>
      <c r="AV2722" t="str">
        <f t="shared" si="3914"/>
        <v/>
      </c>
      <c r="AW2722" t="str" cm="1">
        <f t="array" ref="AW2722">IFERROR(IF(O2722&lt;&gt;"",O2722,IF(OR($S2722="",$T2722=""),"",IF(O2722&lt;&gt;"",O2722,IF($T2722&lt;&gt;"",_xlfn._xlws.FILTER(O:O,($BU:$BU=$BU2722)*($I:$I=$I2722)*($T:$T=$T2722)*($S:$S=_xlfn.MINIFS($S:$S,$T:$T,"="&amp;$T2722)),"")))))&amp;"",IF(O2722="","",""))&amp;""</f>
        <v/>
      </c>
      <c r="AX2722" t="str" cm="1">
        <f t="array" ref="AX2722">IFERROR(IF(P2722&lt;&gt;"",P2722,IF(OR($S2722="",$T2722=""),"",IF($T2722&lt;&gt;"",_xlfn._xlws.FILTER(P:P,($BU:$BU=$BU2722)*($I:$I=$I2722)*($T:$T=$T2722)*($S:$S=_xlfn.MINIFS($S:$S,$T:$T,"="&amp;$T2722)),""))))&amp;"",IF(P2722="","",""))&amp;""</f>
        <v/>
      </c>
      <c r="AY2722" t="str" cm="1">
        <f t="array" ref="AY2722">IFERROR(IF(Q2722&lt;&gt;"",Q2722,IF(OR($S2722="",$T2722=""),"",IF($T2722&lt;&gt;"",_xlfn._xlws.FILTER(Q:Q,($BU:$BU=$BU2722)*($I:$I=$I2722)*($T:$T=$T2722)*($S:$S=_xlfn.MINIFS($S:$S,$T:$T,"="&amp;$T2722)),""))))&amp;"",IF(Q2722="","",""))&amp;""</f>
        <v/>
      </c>
      <c r="AZ2722" t="str" cm="1">
        <f t="array" ref="AZ2722">IFERROR(IF(R2722&lt;&gt;"",R2722,IF(OR($S2722="",$T2722=""),"",IF($T2722&lt;&gt;"",_xlfn._xlws.FILTER(R:R,($BU:$BU=$BU2722)*($I:$I=$I2722)*($T:$T=$T2722)*($S:$S=_xlfn.MINIFS($S:$S,$T:$T,"="&amp;$T2722)),""))))&amp;"",IF(R2722="","",""))&amp;""</f>
        <v/>
      </c>
      <c r="BA2722" s="6">
        <f t="shared" si="3915"/>
        <v>236</v>
      </c>
      <c r="BB2722">
        <f t="shared" ref="BB2722:BD2722" si="3956">BB2721</f>
        <v>18987</v>
      </c>
      <c r="BC2722" t="str">
        <f t="shared" si="3956"/>
        <v>Velodrome</v>
      </c>
      <c r="BD2722" t="str">
        <f t="shared" si="3956"/>
        <v>Outlaws</v>
      </c>
      <c r="BE2722" t="s">
        <v>5</v>
      </c>
      <c r="BF2722" t="s">
        <v>236</v>
      </c>
      <c r="BI2722" cm="1">
        <f t="array" aca="1" ref="BI2722" ca="1">IFERROR(_xlfn._xlws.FILTER(shifts!A:A,(shifts!B:B=events!AD2722)*(shifts!AG:AG&gt;=events!BK2722)*(shifts!AH:AH&lt;=events!BL2722)),BI2721)</f>
        <v>94</v>
      </c>
      <c r="BJ2722" s="15">
        <f t="shared" si="3917"/>
        <v>0</v>
      </c>
      <c r="BK2722">
        <f t="shared" si="3918"/>
        <v>421</v>
      </c>
      <c r="BL2722">
        <f t="shared" si="3919"/>
        <v>421</v>
      </c>
      <c r="BM2722" s="15">
        <f>SUMIFS(BJ$2:BJ2722,K$2:K2722,"=Intermission")+SUMIFS(BJ$2:BJ2722,K$2:K2722,"=Timeout")</f>
        <v>143</v>
      </c>
      <c r="BN2722">
        <f t="shared" si="3920"/>
        <v>2303</v>
      </c>
      <c r="BO2722" s="19">
        <f t="shared" si="3921"/>
        <v>2962</v>
      </c>
      <c r="BP2722">
        <f t="shared" si="3922"/>
        <v>2957</v>
      </c>
      <c r="BQ2722" s="17">
        <f t="shared" si="3923"/>
        <v>2962</v>
      </c>
      <c r="BR2722" t="str">
        <f t="shared" si="3924"/>
        <v>opp_team_player_1</v>
      </c>
      <c r="BS2722">
        <f>COUNTIFS(S$3:S2722,"="&amp;S2722,AI$3:AI2722,"="&amp;AI2722)</f>
        <v>1</v>
      </c>
      <c r="BT2722" t="str">
        <f>IFERROR(VLOOKUP(BB2722&amp;BU2722&amp;X2722,game_rosters!U:W,3,FALSE),"")</f>
        <v>P100201</v>
      </c>
      <c r="BU2722" t="str">
        <f t="shared" si="3925"/>
        <v>Velodrome</v>
      </c>
    </row>
    <row r="2723" spans="1:73" x14ac:dyDescent="0.2">
      <c r="A2723">
        <f t="shared" si="3900"/>
        <v>1</v>
      </c>
      <c r="I2723" s="44">
        <v>13</v>
      </c>
      <c r="K2723" t="s">
        <v>13</v>
      </c>
      <c r="L2723" t="s">
        <v>587</v>
      </c>
      <c r="N2723" t="s">
        <v>594</v>
      </c>
      <c r="O2723" t="s">
        <v>948</v>
      </c>
      <c r="Q2723" t="s">
        <v>594</v>
      </c>
      <c r="R2723" s="51">
        <v>1</v>
      </c>
      <c r="S2723">
        <v>1413</v>
      </c>
      <c r="W2723" t="s">
        <v>731</v>
      </c>
      <c r="X2723">
        <v>13</v>
      </c>
      <c r="Z2723">
        <v>1</v>
      </c>
      <c r="AA2723">
        <f t="shared" si="3949"/>
        <v>2413</v>
      </c>
      <c r="AB2723" t="str">
        <f t="shared" si="3950"/>
        <v/>
      </c>
      <c r="AC2723">
        <f t="shared" si="3896"/>
        <v>2413</v>
      </c>
      <c r="AD2723" s="6">
        <v>3</v>
      </c>
      <c r="AE2723" t="s">
        <v>939</v>
      </c>
      <c r="AF2723" t="s">
        <v>897</v>
      </c>
      <c r="AG2723" t="s">
        <v>756</v>
      </c>
      <c r="AH2723" t="s">
        <v>756</v>
      </c>
      <c r="AI2723" t="str">
        <f t="shared" si="3901"/>
        <v>e</v>
      </c>
      <c r="AJ2723" t="str">
        <f t="shared" si="3902"/>
        <v/>
      </c>
      <c r="AK2723" t="str">
        <f t="shared" si="3903"/>
        <v/>
      </c>
      <c r="AL2723" t="str">
        <f t="shared" si="3904"/>
        <v/>
      </c>
      <c r="AM2723" t="str">
        <f t="shared" si="3905"/>
        <v/>
      </c>
      <c r="AN2723" t="str">
        <f t="shared" si="3906"/>
        <v>Away</v>
      </c>
      <c r="AO2723" t="str">
        <f t="shared" si="3907"/>
        <v>a</v>
      </c>
      <c r="AP2723" t="str">
        <f t="shared" si="3908"/>
        <v/>
      </c>
      <c r="AQ2723" t="str">
        <f t="shared" si="3909"/>
        <v/>
      </c>
      <c r="AR2723" t="str">
        <f t="shared" si="3910"/>
        <v>Away</v>
      </c>
      <c r="AS2723" t="str">
        <f t="shared" si="3911"/>
        <v>a</v>
      </c>
      <c r="AT2723" t="str">
        <f t="shared" si="3912"/>
        <v>Offensive</v>
      </c>
      <c r="AU2723" t="str">
        <f t="shared" si="3913"/>
        <v/>
      </c>
      <c r="AV2723" t="str">
        <f t="shared" si="3914"/>
        <v/>
      </c>
      <c r="AW2723" t="str" cm="1">
        <f t="array" ref="AW2723">IFERROR(IF(O2723&lt;&gt;"",O2723,IF(OR($S2723="",$T2723=""),"",IF(O2723&lt;&gt;"",O2723,IF($T2723&lt;&gt;"",_xlfn._xlws.FILTER(O:O,($BU:$BU=$BU2723)*($I:$I=$I2723)*($T:$T=$T2723)*($S:$S=_xlfn.MINIFS($S:$S,$T:$T,"="&amp;$T2723)),"")))))&amp;"",IF(O2723="","",""))&amp;""</f>
        <v>OffensivePlay_Zone-PuckRecoveryFaceoff</v>
      </c>
      <c r="AX2723" t="str" cm="1">
        <f t="array" ref="AX2723">IFERROR(IF(P2723&lt;&gt;"",P2723,IF(OR($S2723="",$T2723=""),"",IF($T2723&lt;&gt;"",_xlfn._xlws.FILTER(P:P,($BU:$BU=$BU2723)*($I:$I=$I2723)*($T:$T=$T2723)*($S:$S=_xlfn.MINIFS($S:$S,$T:$T,"="&amp;$T2723)),""))))&amp;"",IF(P2723="","",""))&amp;""</f>
        <v/>
      </c>
      <c r="AY2723" t="str" cm="1">
        <f t="array" ref="AY2723">IFERROR(IF(Q2723&lt;&gt;"",Q2723,IF(OR($S2723="",$T2723=""),"",IF($T2723&lt;&gt;"",_xlfn._xlws.FILTER(Q:Q,($BU:$BU=$BU2723)*($I:$I=$I2723)*($T:$T=$T2723)*($S:$S=_xlfn.MINIFS($S:$S,$T:$T,"="&amp;$T2723)),""))))&amp;"",IF(Q2723="","",""))&amp;""</f>
        <v>u</v>
      </c>
      <c r="AZ2723" t="str" cm="1">
        <f t="array" ref="AZ2723">IFERROR(IF(R2723&lt;&gt;"",R2723,IF(OR($S2723="",$T2723=""),"",IF($T2723&lt;&gt;"",_xlfn._xlws.FILTER(R:R,($BU:$BU=$BU2723)*($I:$I=$I2723)*($T:$T=$T2723)*($S:$S=_xlfn.MINIFS($S:$S,$T:$T,"="&amp;$T2723)),""))))&amp;"",IF(R2723="","",""))&amp;""</f>
        <v>1</v>
      </c>
      <c r="BA2723" s="6">
        <f t="shared" si="3915"/>
        <v>236</v>
      </c>
      <c r="BB2723">
        <f t="shared" ref="BB2723:BD2723" si="3957">BB2722</f>
        <v>18987</v>
      </c>
      <c r="BC2723" t="str">
        <f t="shared" si="3957"/>
        <v>Velodrome</v>
      </c>
      <c r="BD2723" t="str">
        <f t="shared" si="3957"/>
        <v>Outlaws</v>
      </c>
      <c r="BE2723" t="s">
        <v>13</v>
      </c>
      <c r="BF2723" t="s">
        <v>587</v>
      </c>
      <c r="BI2723" cm="1">
        <f t="array" aca="1" ref="BI2723" ca="1">IFERROR(_xlfn._xlws.FILTER(shifts!A:A,(shifts!B:B=events!AD2723)*(shifts!AG:AG&gt;=events!BK2723)*(shifts!AH:AH&lt;=events!BL2723)),BI2722)</f>
        <v>95</v>
      </c>
      <c r="BJ2723" s="15">
        <f t="shared" si="3917"/>
        <v>0</v>
      </c>
      <c r="BK2723">
        <f t="shared" si="3918"/>
        <v>417</v>
      </c>
      <c r="BL2723">
        <f t="shared" si="3919"/>
        <v>417</v>
      </c>
      <c r="BM2723" s="15">
        <f>SUMIFS(BJ$2:BJ2723,K$2:K2723,"=Intermission")+SUMIFS(BJ$2:BJ2723,K$2:K2723,"=Timeout")</f>
        <v>143</v>
      </c>
      <c r="BN2723">
        <f t="shared" si="3920"/>
        <v>2303</v>
      </c>
      <c r="BO2723" s="19">
        <f t="shared" si="3921"/>
        <v>2966</v>
      </c>
      <c r="BP2723">
        <f t="shared" si="3922"/>
        <v>2961</v>
      </c>
      <c r="BQ2723" s="17">
        <f t="shared" si="3923"/>
        <v>2966</v>
      </c>
      <c r="BR2723" t="str">
        <f t="shared" si="3924"/>
        <v>event_team_player_1</v>
      </c>
      <c r="BS2723">
        <f>COUNTIFS(S$3:S2723,"="&amp;S2723,AI$3:AI2723,"="&amp;AI2723)</f>
        <v>1</v>
      </c>
      <c r="BT2723" t="str">
        <f>IFERROR(VLOOKUP(BB2723&amp;BU2723&amp;X2723,game_rosters!U:W,3,FALSE),"")</f>
        <v>P100031</v>
      </c>
      <c r="BU2723" t="str">
        <f t="shared" si="3925"/>
        <v>Outlaws</v>
      </c>
    </row>
    <row r="2724" spans="1:73" x14ac:dyDescent="0.2">
      <c r="A2724" t="str">
        <f t="shared" si="3900"/>
        <v/>
      </c>
      <c r="I2724" s="44">
        <v>84</v>
      </c>
      <c r="O2724" t="s">
        <v>949</v>
      </c>
      <c r="Q2724" t="s">
        <v>594</v>
      </c>
      <c r="R2724" s="51">
        <v>1</v>
      </c>
      <c r="S2724">
        <v>1413</v>
      </c>
      <c r="X2724">
        <v>84</v>
      </c>
      <c r="AA2724">
        <f t="shared" si="3949"/>
        <v>2413</v>
      </c>
      <c r="AB2724" t="str">
        <f t="shared" si="3950"/>
        <v/>
      </c>
      <c r="AC2724">
        <f t="shared" si="3896"/>
        <v>2413</v>
      </c>
      <c r="AD2724" s="6">
        <v>3</v>
      </c>
      <c r="AE2724" t="s">
        <v>939</v>
      </c>
      <c r="AF2724" t="s">
        <v>897</v>
      </c>
      <c r="AG2724" t="s">
        <v>756</v>
      </c>
      <c r="AH2724" t="s">
        <v>756</v>
      </c>
      <c r="AI2724" t="str">
        <f t="shared" si="3901"/>
        <v>o</v>
      </c>
      <c r="AJ2724" t="str">
        <f t="shared" si="3902"/>
        <v/>
      </c>
      <c r="AK2724" t="str">
        <f t="shared" si="3903"/>
        <v/>
      </c>
      <c r="AL2724" t="str">
        <f t="shared" si="3904"/>
        <v/>
      </c>
      <c r="AM2724" t="str">
        <f t="shared" si="3905"/>
        <v/>
      </c>
      <c r="AN2724" t="str">
        <f t="shared" si="3906"/>
        <v>Away</v>
      </c>
      <c r="AO2724" t="str">
        <f t="shared" si="3907"/>
        <v>a</v>
      </c>
      <c r="AP2724" t="str">
        <f t="shared" si="3908"/>
        <v/>
      </c>
      <c r="AQ2724" t="str">
        <f t="shared" si="3909"/>
        <v/>
      </c>
      <c r="AR2724" t="str">
        <f t="shared" si="3910"/>
        <v>Away</v>
      </c>
      <c r="AS2724" t="str">
        <f t="shared" si="3911"/>
        <v>a</v>
      </c>
      <c r="AT2724" t="str">
        <f t="shared" si="3912"/>
        <v>Defensive</v>
      </c>
      <c r="AU2724" t="str">
        <f t="shared" si="3913"/>
        <v/>
      </c>
      <c r="AV2724" t="str">
        <f t="shared" si="3914"/>
        <v/>
      </c>
      <c r="AW2724" t="str" cm="1">
        <f t="array" ref="AW2724">IFERROR(IF(O2724&lt;&gt;"",O2724,IF(OR($S2724="",$T2724=""),"",IF(O2724&lt;&gt;"",O2724,IF($T2724&lt;&gt;"",_xlfn._xlws.FILTER(O:O,($BU:$BU=$BU2724)*($I:$I=$I2724)*($T:$T=$T2724)*($S:$S=_xlfn.MINIFS($S:$S,$T:$T,"="&amp;$T2724)),"")))))&amp;"",IF(O2724="","",""))&amp;""</f>
        <v>DefensivePlay_Zone-PuckRetreivalFaceoff</v>
      </c>
      <c r="AX2724" t="str" cm="1">
        <f t="array" ref="AX2724">IFERROR(IF(P2724&lt;&gt;"",P2724,IF(OR($S2724="",$T2724=""),"",IF($T2724&lt;&gt;"",_xlfn._xlws.FILTER(P:P,($BU:$BU=$BU2724)*($I:$I=$I2724)*($T:$T=$T2724)*($S:$S=_xlfn.MINIFS($S:$S,$T:$T,"="&amp;$T2724)),""))))&amp;"",IF(P2724="","",""))&amp;""</f>
        <v/>
      </c>
      <c r="AY2724" t="str" cm="1">
        <f t="array" ref="AY2724">IFERROR(IF(Q2724&lt;&gt;"",Q2724,IF(OR($S2724="",$T2724=""),"",IF($T2724&lt;&gt;"",_xlfn._xlws.FILTER(Q:Q,($BU:$BU=$BU2724)*($I:$I=$I2724)*($T:$T=$T2724)*($S:$S=_xlfn.MINIFS($S:$S,$T:$T,"="&amp;$T2724)),""))))&amp;"",IF(Q2724="","",""))&amp;""</f>
        <v>u</v>
      </c>
      <c r="AZ2724" t="str" cm="1">
        <f t="array" ref="AZ2724">IFERROR(IF(R2724&lt;&gt;"",R2724,IF(OR($S2724="",$T2724=""),"",IF($T2724&lt;&gt;"",_xlfn._xlws.FILTER(R:R,($BU:$BU=$BU2724)*($I:$I=$I2724)*($T:$T=$T2724)*($S:$S=_xlfn.MINIFS($S:$S,$T:$T,"="&amp;$T2724)),""))))&amp;"",IF(R2724="","",""))&amp;""</f>
        <v>1</v>
      </c>
      <c r="BA2724" s="6">
        <f t="shared" si="3915"/>
        <v>236</v>
      </c>
      <c r="BB2724">
        <f t="shared" ref="BB2724:BD2724" si="3958">BB2723</f>
        <v>18987</v>
      </c>
      <c r="BC2724" t="str">
        <f t="shared" si="3958"/>
        <v>Velodrome</v>
      </c>
      <c r="BD2724" t="str">
        <f t="shared" si="3958"/>
        <v>Outlaws</v>
      </c>
      <c r="BE2724" t="s">
        <v>13</v>
      </c>
      <c r="BF2724" t="s">
        <v>587</v>
      </c>
      <c r="BI2724" cm="1">
        <f t="array" aca="1" ref="BI2724" ca="1">IFERROR(_xlfn._xlws.FILTER(shifts!A:A,(shifts!B:B=events!AD2724)*(shifts!AG:AG&gt;=events!BK2724)*(shifts!AH:AH&lt;=events!BL2724)),BI2723)</f>
        <v>95</v>
      </c>
      <c r="BJ2724" s="15">
        <f t="shared" si="3917"/>
        <v>0</v>
      </c>
      <c r="BK2724">
        <f t="shared" si="3918"/>
        <v>417</v>
      </c>
      <c r="BL2724">
        <f t="shared" si="3919"/>
        <v>417</v>
      </c>
      <c r="BM2724" s="15">
        <f>SUMIFS(BJ$2:BJ2724,K$2:K2724,"=Intermission")+SUMIFS(BJ$2:BJ2724,K$2:K2724,"=Timeout")</f>
        <v>143</v>
      </c>
      <c r="BN2724">
        <f t="shared" si="3920"/>
        <v>2303</v>
      </c>
      <c r="BO2724" s="19">
        <f t="shared" si="3921"/>
        <v>2966</v>
      </c>
      <c r="BP2724">
        <f t="shared" si="3922"/>
        <v>2961</v>
      </c>
      <c r="BQ2724" s="17">
        <f t="shared" si="3923"/>
        <v>2966</v>
      </c>
      <c r="BR2724" t="str">
        <f t="shared" si="3924"/>
        <v>opp_team_player_1</v>
      </c>
      <c r="BS2724">
        <f>COUNTIFS(S$3:S2724,"="&amp;S2724,AI$3:AI2724,"="&amp;AI2724)</f>
        <v>1</v>
      </c>
      <c r="BT2724" t="str">
        <f>IFERROR(VLOOKUP(BB2724&amp;BU2724&amp;X2724,game_rosters!U:W,3,FALSE),"")</f>
        <v>P100198</v>
      </c>
      <c r="BU2724" t="str">
        <f t="shared" si="3925"/>
        <v>Velodrome</v>
      </c>
    </row>
    <row r="2725" spans="1:73" x14ac:dyDescent="0.2">
      <c r="A2725">
        <f t="shared" si="3900"/>
        <v>1</v>
      </c>
      <c r="I2725" s="44">
        <v>84</v>
      </c>
      <c r="K2725" t="s">
        <v>238</v>
      </c>
      <c r="L2725" t="s">
        <v>184</v>
      </c>
      <c r="M2725" t="s">
        <v>88</v>
      </c>
      <c r="N2725" t="s">
        <v>595</v>
      </c>
      <c r="O2725" t="s">
        <v>569</v>
      </c>
      <c r="Q2725" t="s">
        <v>595</v>
      </c>
      <c r="S2725">
        <v>1414</v>
      </c>
      <c r="W2725" t="s">
        <v>735</v>
      </c>
      <c r="X2725">
        <v>84</v>
      </c>
      <c r="Z2725">
        <v>1</v>
      </c>
      <c r="AA2725">
        <f t="shared" si="3949"/>
        <v>2414</v>
      </c>
      <c r="AB2725" t="str">
        <f t="shared" si="3950"/>
        <v/>
      </c>
      <c r="AC2725">
        <f t="shared" si="3896"/>
        <v>2414</v>
      </c>
      <c r="AD2725" s="6">
        <v>3</v>
      </c>
      <c r="AE2725" t="s">
        <v>939</v>
      </c>
      <c r="AF2725" t="s">
        <v>753</v>
      </c>
      <c r="AG2725" t="s">
        <v>939</v>
      </c>
      <c r="AH2725" t="s">
        <v>918</v>
      </c>
      <c r="AI2725" t="str">
        <f t="shared" si="3901"/>
        <v>e</v>
      </c>
      <c r="AJ2725" t="str">
        <f t="shared" si="3902"/>
        <v/>
      </c>
      <c r="AK2725" t="str">
        <f t="shared" si="3903"/>
        <v/>
      </c>
      <c r="AL2725" t="str">
        <f t="shared" si="3904"/>
        <v/>
      </c>
      <c r="AM2725" t="str">
        <f t="shared" si="3905"/>
        <v/>
      </c>
      <c r="AN2725" t="str">
        <f t="shared" si="3906"/>
        <v>Home</v>
      </c>
      <c r="AO2725" t="str">
        <f t="shared" si="3907"/>
        <v>h</v>
      </c>
      <c r="AP2725" t="str">
        <f t="shared" si="3908"/>
        <v/>
      </c>
      <c r="AQ2725" t="str">
        <f t="shared" si="3909"/>
        <v/>
      </c>
      <c r="AR2725" t="str">
        <f t="shared" si="3910"/>
        <v>Home</v>
      </c>
      <c r="AS2725" t="str">
        <f t="shared" si="3911"/>
        <v>h</v>
      </c>
      <c r="AT2725" t="str">
        <f t="shared" si="3912"/>
        <v>Offensive</v>
      </c>
      <c r="AU2725" t="str">
        <f t="shared" si="3913"/>
        <v/>
      </c>
      <c r="AV2725" t="str">
        <f t="shared" si="3914"/>
        <v/>
      </c>
      <c r="AW2725" t="str" cm="1">
        <f t="array" ref="AW2725">IFERROR(IF(O2725&lt;&gt;"",O2725,IF(OR($S2725="",$T2725=""),"",IF(O2725&lt;&gt;"",O2725,IF($T2725&lt;&gt;"",_xlfn._xlws.FILTER(O:O,($BU:$BU=$BU2725)*($I:$I=$I2725)*($T:$T=$T2725)*($S:$S=_xlfn.MINIFS($S:$S,$T:$T,"="&amp;$T2725)),"")))))&amp;"",IF(O2725="","",""))&amp;""</f>
        <v>OffensivePlay_Zone-Breakout</v>
      </c>
      <c r="AX2725" t="str" cm="1">
        <f t="array" ref="AX2725">IFERROR(IF(P2725&lt;&gt;"",P2725,IF(OR($S2725="",$T2725=""),"",IF($T2725&lt;&gt;"",_xlfn._xlws.FILTER(P:P,($BU:$BU=$BU2725)*($I:$I=$I2725)*($T:$T=$T2725)*($S:$S=_xlfn.MINIFS($S:$S,$T:$T,"="&amp;$T2725)),""))))&amp;"",IF(P2725="","",""))&amp;""</f>
        <v/>
      </c>
      <c r="AY2725" t="str" cm="1">
        <f t="array" ref="AY2725">IFERROR(IF(Q2725&lt;&gt;"",Q2725,IF(OR($S2725="",$T2725=""),"",IF($T2725&lt;&gt;"",_xlfn._xlws.FILTER(Q:Q,($BU:$BU=$BU2725)*($I:$I=$I2725)*($T:$T=$T2725)*($S:$S=_xlfn.MINIFS($S:$S,$T:$T,"="&amp;$T2725)),""))))&amp;"",IF(Q2725="","",""))&amp;""</f>
        <v>s</v>
      </c>
      <c r="AZ2725" t="str" cm="1">
        <f t="array" ref="AZ2725">IFERROR(IF(R2725&lt;&gt;"",R2725,IF(OR($S2725="",$T2725=""),"",IF($T2725&lt;&gt;"",_xlfn._xlws.FILTER(R:R,($BU:$BU=$BU2725)*($I:$I=$I2725)*($T:$T=$T2725)*($S:$S=_xlfn.MINIFS($S:$S,$T:$T,"="&amp;$T2725)),""))))&amp;"",IF(R2725="","",""))&amp;""</f>
        <v/>
      </c>
      <c r="BA2725" s="6">
        <f t="shared" si="3915"/>
        <v>237</v>
      </c>
      <c r="BB2725">
        <f t="shared" ref="BB2725:BD2725" si="3959">BB2724</f>
        <v>18987</v>
      </c>
      <c r="BC2725" t="str">
        <f t="shared" si="3959"/>
        <v>Velodrome</v>
      </c>
      <c r="BD2725" t="str">
        <f t="shared" si="3959"/>
        <v>Outlaws</v>
      </c>
      <c r="BE2725" t="s">
        <v>238</v>
      </c>
      <c r="BF2725" t="s">
        <v>184</v>
      </c>
      <c r="BI2725" cm="1">
        <f t="array" aca="1" ref="BI2725" ca="1">IFERROR(_xlfn._xlws.FILTER(shifts!A:A,(shifts!B:B=events!AD2725)*(shifts!AG:AG&gt;=events!BK2725)*(shifts!AH:AH&lt;=events!BL2725)),BI2724)</f>
        <v>95</v>
      </c>
      <c r="BJ2725" s="15">
        <f t="shared" si="3917"/>
        <v>2</v>
      </c>
      <c r="BK2725">
        <f t="shared" si="3918"/>
        <v>415</v>
      </c>
      <c r="BL2725">
        <f t="shared" si="3919"/>
        <v>413</v>
      </c>
      <c r="BM2725" s="15">
        <f>SUMIFS(BJ$2:BJ2725,K$2:K2725,"=Intermission")+SUMIFS(BJ$2:BJ2725,K$2:K2725,"=Timeout")</f>
        <v>143</v>
      </c>
      <c r="BN2725">
        <f t="shared" si="3920"/>
        <v>2303</v>
      </c>
      <c r="BO2725" s="19">
        <f t="shared" si="3921"/>
        <v>2968</v>
      </c>
      <c r="BP2725">
        <f t="shared" si="3922"/>
        <v>2963</v>
      </c>
      <c r="BQ2725" s="17">
        <f t="shared" si="3923"/>
        <v>2970</v>
      </c>
      <c r="BR2725" t="str">
        <f t="shared" si="3924"/>
        <v>event_team_player_1</v>
      </c>
      <c r="BS2725">
        <f>COUNTIFS(S$3:S2725,"="&amp;S2725,AI$3:AI2725,"="&amp;AI2725)</f>
        <v>1</v>
      </c>
      <c r="BT2725" t="str">
        <f>IFERROR(VLOOKUP(BB2725&amp;BU2725&amp;X2725,game_rosters!U:W,3,FALSE),"")</f>
        <v>P100198</v>
      </c>
      <c r="BU2725" t="str">
        <f t="shared" si="3925"/>
        <v>Velodrome</v>
      </c>
    </row>
    <row r="2726" spans="1:73" x14ac:dyDescent="0.2">
      <c r="A2726">
        <f t="shared" si="3900"/>
        <v>1</v>
      </c>
      <c r="I2726" s="44">
        <v>84</v>
      </c>
      <c r="K2726" t="s">
        <v>7</v>
      </c>
      <c r="L2726" t="s">
        <v>172</v>
      </c>
      <c r="M2726" t="s">
        <v>68</v>
      </c>
      <c r="N2726" t="s">
        <v>595</v>
      </c>
      <c r="S2726">
        <v>1415</v>
      </c>
      <c r="W2726" t="s">
        <v>735</v>
      </c>
      <c r="X2726">
        <v>84</v>
      </c>
      <c r="Z2726">
        <v>1</v>
      </c>
      <c r="AA2726">
        <f t="shared" si="3949"/>
        <v>2415</v>
      </c>
      <c r="AB2726" t="str">
        <f t="shared" si="3950"/>
        <v/>
      </c>
      <c r="AC2726">
        <f t="shared" si="3896"/>
        <v>2415</v>
      </c>
      <c r="AD2726" s="6">
        <v>3</v>
      </c>
      <c r="AE2726" t="s">
        <v>939</v>
      </c>
      <c r="AF2726" t="s">
        <v>929</v>
      </c>
      <c r="AG2726" t="s">
        <v>756</v>
      </c>
      <c r="AH2726" t="s">
        <v>756</v>
      </c>
      <c r="AI2726" t="str">
        <f t="shared" si="3901"/>
        <v>e</v>
      </c>
      <c r="AJ2726" t="str">
        <f t="shared" si="3902"/>
        <v/>
      </c>
      <c r="AK2726" t="str">
        <f t="shared" si="3903"/>
        <v/>
      </c>
      <c r="AL2726" t="str">
        <f t="shared" si="3904"/>
        <v/>
      </c>
      <c r="AM2726" t="str">
        <f t="shared" si="3905"/>
        <v/>
      </c>
      <c r="AN2726" t="str">
        <f t="shared" si="3906"/>
        <v>Home</v>
      </c>
      <c r="AO2726" t="str">
        <f t="shared" si="3907"/>
        <v>h</v>
      </c>
      <c r="AP2726" t="str">
        <f t="shared" si="3908"/>
        <v/>
      </c>
      <c r="AQ2726" t="str">
        <f t="shared" si="3909"/>
        <v/>
      </c>
      <c r="AR2726" t="str">
        <f t="shared" si="3910"/>
        <v>Home</v>
      </c>
      <c r="AS2726" t="str">
        <f t="shared" si="3911"/>
        <v>h</v>
      </c>
      <c r="AT2726" t="str">
        <f t="shared" si="3912"/>
        <v>Offensive</v>
      </c>
      <c r="AU2726" t="str">
        <f t="shared" si="3913"/>
        <v/>
      </c>
      <c r="AV2726" t="str">
        <f t="shared" si="3914"/>
        <v/>
      </c>
      <c r="AW2726" t="str" cm="1">
        <f t="array" ref="AW2726">IFERROR(IF(O2726&lt;&gt;"",O2726,IF(OR($S2726="",$T2726=""),"",IF(O2726&lt;&gt;"",O2726,IF($T2726&lt;&gt;"",_xlfn._xlws.FILTER(O:O,($BU:$BU=$BU2726)*($I:$I=$I2726)*($T:$T=$T2726)*($S:$S=_xlfn.MINIFS($S:$S,$T:$T,"="&amp;$T2726)),"")))))&amp;"",IF(O2726="","",""))&amp;""</f>
        <v/>
      </c>
      <c r="AX2726" t="str" cm="1">
        <f t="array" ref="AX2726">IFERROR(IF(P2726&lt;&gt;"",P2726,IF(OR($S2726="",$T2726=""),"",IF($T2726&lt;&gt;"",_xlfn._xlws.FILTER(P:P,($BU:$BU=$BU2726)*($I:$I=$I2726)*($T:$T=$T2726)*($S:$S=_xlfn.MINIFS($S:$S,$T:$T,"="&amp;$T2726)),""))))&amp;"",IF(P2726="","",""))&amp;""</f>
        <v/>
      </c>
      <c r="AY2726" t="str" cm="1">
        <f t="array" ref="AY2726">IFERROR(IF(Q2726&lt;&gt;"",Q2726,IF(OR($S2726="",$T2726=""),"",IF($T2726&lt;&gt;"",_xlfn._xlws.FILTER(Q:Q,($BU:$BU=$BU2726)*($I:$I=$I2726)*($T:$T=$T2726)*($S:$S=_xlfn.MINIFS($S:$S,$T:$T,"="&amp;$T2726)),""))))&amp;"",IF(Q2726="","",""))&amp;""</f>
        <v/>
      </c>
      <c r="AZ2726" t="str" cm="1">
        <f t="array" ref="AZ2726">IFERROR(IF(R2726&lt;&gt;"",R2726,IF(OR($S2726="",$T2726=""),"",IF($T2726&lt;&gt;"",_xlfn._xlws.FILTER(R:R,($BU:$BU=$BU2726)*($I:$I=$I2726)*($T:$T=$T2726)*($S:$S=_xlfn.MINIFS($S:$S,$T:$T,"="&amp;$T2726)),""))))&amp;"",IF(R2726="","",""))&amp;""</f>
        <v/>
      </c>
      <c r="BA2726" s="6">
        <f t="shared" si="3915"/>
        <v>237</v>
      </c>
      <c r="BB2726">
        <f t="shared" ref="BB2726:BD2726" si="3960">BB2725</f>
        <v>18987</v>
      </c>
      <c r="BC2726" t="str">
        <f t="shared" si="3960"/>
        <v>Velodrome</v>
      </c>
      <c r="BD2726" t="str">
        <f t="shared" si="3960"/>
        <v>Outlaws</v>
      </c>
      <c r="BE2726" t="s">
        <v>7</v>
      </c>
      <c r="BF2726" t="s">
        <v>172</v>
      </c>
      <c r="BI2726" cm="1">
        <f t="array" aca="1" ref="BI2726" ca="1">IFERROR(_xlfn._xlws.FILTER(shifts!A:A,(shifts!B:B=events!AD2726)*(shifts!AG:AG&gt;=events!BK2726)*(shifts!AH:AH&lt;=events!BL2726)),BI2725)</f>
        <v>95</v>
      </c>
      <c r="BJ2726" s="15">
        <f t="shared" si="3917"/>
        <v>0</v>
      </c>
      <c r="BK2726">
        <f t="shared" si="3918"/>
        <v>412</v>
      </c>
      <c r="BL2726">
        <f t="shared" si="3919"/>
        <v>412</v>
      </c>
      <c r="BM2726" s="15">
        <f>SUMIFS(BJ$2:BJ2726,K$2:K2726,"=Intermission")+SUMIFS(BJ$2:BJ2726,K$2:K2726,"=Timeout")</f>
        <v>143</v>
      </c>
      <c r="BN2726">
        <f t="shared" si="3920"/>
        <v>2303</v>
      </c>
      <c r="BO2726" s="19">
        <f t="shared" si="3921"/>
        <v>2971</v>
      </c>
      <c r="BP2726">
        <f t="shared" si="3922"/>
        <v>2966</v>
      </c>
      <c r="BQ2726" s="17">
        <f t="shared" si="3923"/>
        <v>2971</v>
      </c>
      <c r="BR2726" t="str">
        <f t="shared" si="3924"/>
        <v>event_team_player_1</v>
      </c>
      <c r="BS2726">
        <f>COUNTIFS(S$3:S2726,"="&amp;S2726,AI$3:AI2726,"="&amp;AI2726)</f>
        <v>1</v>
      </c>
      <c r="BT2726" t="str">
        <f>IFERROR(VLOOKUP(BB2726&amp;BU2726&amp;X2726,game_rosters!U:W,3,FALSE),"")</f>
        <v>P100198</v>
      </c>
      <c r="BU2726" t="str">
        <f t="shared" si="3925"/>
        <v>Velodrome</v>
      </c>
    </row>
    <row r="2727" spans="1:73" x14ac:dyDescent="0.2">
      <c r="A2727" t="str">
        <f t="shared" si="3900"/>
        <v/>
      </c>
      <c r="I2727" s="44">
        <v>55</v>
      </c>
      <c r="R2727" s="51">
        <v>1</v>
      </c>
      <c r="S2727">
        <v>1415</v>
      </c>
      <c r="X2727">
        <v>55</v>
      </c>
      <c r="Z2727">
        <v>1</v>
      </c>
      <c r="AA2727">
        <f t="shared" si="3949"/>
        <v>2415</v>
      </c>
      <c r="AB2727" t="str">
        <f t="shared" si="3950"/>
        <v/>
      </c>
      <c r="AC2727">
        <f t="shared" si="3896"/>
        <v>2415</v>
      </c>
      <c r="AD2727" s="6">
        <v>3</v>
      </c>
      <c r="AE2727" t="s">
        <v>939</v>
      </c>
      <c r="AF2727" t="s">
        <v>929</v>
      </c>
      <c r="AG2727" t="s">
        <v>756</v>
      </c>
      <c r="AH2727" t="s">
        <v>756</v>
      </c>
      <c r="AI2727" t="str">
        <f t="shared" si="3901"/>
        <v>e</v>
      </c>
      <c r="AJ2727" t="str">
        <f t="shared" si="3902"/>
        <v/>
      </c>
      <c r="AK2727" t="str">
        <f t="shared" si="3903"/>
        <v/>
      </c>
      <c r="AL2727" t="str">
        <f t="shared" si="3904"/>
        <v/>
      </c>
      <c r="AM2727" t="str">
        <f t="shared" si="3905"/>
        <v/>
      </c>
      <c r="AN2727" t="str">
        <f t="shared" si="3906"/>
        <v>Home</v>
      </c>
      <c r="AO2727" t="str">
        <f t="shared" si="3907"/>
        <v>h</v>
      </c>
      <c r="AP2727" t="str">
        <f t="shared" si="3908"/>
        <v/>
      </c>
      <c r="AQ2727" t="str">
        <f t="shared" si="3909"/>
        <v/>
      </c>
      <c r="AR2727" t="str">
        <f t="shared" si="3910"/>
        <v>Home</v>
      </c>
      <c r="AS2727" t="str">
        <f t="shared" si="3911"/>
        <v>h</v>
      </c>
      <c r="AT2727" t="str">
        <f t="shared" si="3912"/>
        <v>Offensive</v>
      </c>
      <c r="AU2727" t="str">
        <f t="shared" si="3913"/>
        <v/>
      </c>
      <c r="AV2727" t="str">
        <f t="shared" si="3914"/>
        <v/>
      </c>
      <c r="AW2727" t="str" cm="1">
        <f t="array" ref="AW2727">IFERROR(IF(O2727&lt;&gt;"",O2727,IF(OR($S2727="",$T2727=""),"",IF(O2727&lt;&gt;"",O2727,IF($T2727&lt;&gt;"",_xlfn._xlws.FILTER(O:O,($BU:$BU=$BU2727)*($I:$I=$I2727)*($T:$T=$T2727)*($S:$S=_xlfn.MINIFS($S:$S,$T:$T,"="&amp;$T2727)),"")))))&amp;"",IF(O2727="","",""))&amp;""</f>
        <v/>
      </c>
      <c r="AX2727" t="str" cm="1">
        <f t="array" ref="AX2727">IFERROR(IF(P2727&lt;&gt;"",P2727,IF(OR($S2727="",$T2727=""),"",IF($T2727&lt;&gt;"",_xlfn._xlws.FILTER(P:P,($BU:$BU=$BU2727)*($I:$I=$I2727)*($T:$T=$T2727)*($S:$S=_xlfn.MINIFS($S:$S,$T:$T,"="&amp;$T2727)),""))))&amp;"",IF(P2727="","",""))&amp;""</f>
        <v/>
      </c>
      <c r="AY2727" t="str" cm="1">
        <f t="array" ref="AY2727">IFERROR(IF(Q2727&lt;&gt;"",Q2727,IF(OR($S2727="",$T2727=""),"",IF($T2727&lt;&gt;"",_xlfn._xlws.FILTER(Q:Q,($BU:$BU=$BU2727)*($I:$I=$I2727)*($T:$T=$T2727)*($S:$S=_xlfn.MINIFS($S:$S,$T:$T,"="&amp;$T2727)),""))))&amp;"",IF(Q2727="","",""))&amp;""</f>
        <v/>
      </c>
      <c r="AZ2727" t="str" cm="1">
        <f t="array" ref="AZ2727">IFERROR(IF(R2727&lt;&gt;"",R2727,IF(OR($S2727="",$T2727=""),"",IF($T2727&lt;&gt;"",_xlfn._xlws.FILTER(R:R,($BU:$BU=$BU2727)*($I:$I=$I2727)*($T:$T=$T2727)*($S:$S=_xlfn.MINIFS($S:$S,$T:$T,"="&amp;$T2727)),""))))&amp;"",IF(R2727="","",""))&amp;""</f>
        <v>1</v>
      </c>
      <c r="BA2727" s="6">
        <f t="shared" si="3915"/>
        <v>237</v>
      </c>
      <c r="BB2727">
        <f t="shared" ref="BB2727:BD2727" si="3961">BB2726</f>
        <v>18987</v>
      </c>
      <c r="BC2727" t="str">
        <f t="shared" si="3961"/>
        <v>Velodrome</v>
      </c>
      <c r="BD2727" t="str">
        <f t="shared" si="3961"/>
        <v>Outlaws</v>
      </c>
      <c r="BE2727" t="s">
        <v>7</v>
      </c>
      <c r="BF2727" t="s">
        <v>172</v>
      </c>
      <c r="BI2727" cm="1">
        <f t="array" aca="1" ref="BI2727" ca="1">IFERROR(_xlfn._xlws.FILTER(shifts!A:A,(shifts!B:B=events!AD2727)*(shifts!AG:AG&gt;=events!BK2727)*(shifts!AH:AH&lt;=events!BL2727)),BI2726)</f>
        <v>95</v>
      </c>
      <c r="BJ2727" s="15">
        <f t="shared" si="3917"/>
        <v>0</v>
      </c>
      <c r="BK2727">
        <f t="shared" si="3918"/>
        <v>412</v>
      </c>
      <c r="BL2727">
        <f t="shared" si="3919"/>
        <v>412</v>
      </c>
      <c r="BM2727" s="15">
        <f>SUMIFS(BJ$2:BJ2727,K$2:K2727,"=Intermission")+SUMIFS(BJ$2:BJ2727,K$2:K2727,"=Timeout")</f>
        <v>143</v>
      </c>
      <c r="BN2727">
        <f t="shared" si="3920"/>
        <v>2303</v>
      </c>
      <c r="BO2727" s="19">
        <f t="shared" si="3921"/>
        <v>2971</v>
      </c>
      <c r="BP2727">
        <f t="shared" si="3922"/>
        <v>2966</v>
      </c>
      <c r="BQ2727" s="17">
        <f t="shared" si="3923"/>
        <v>2971</v>
      </c>
      <c r="BR2727" t="str">
        <f t="shared" si="3924"/>
        <v>event_team_player_2</v>
      </c>
      <c r="BS2727">
        <f>COUNTIFS(S$3:S2727,"="&amp;S2727,AI$3:AI2727,"="&amp;AI2727)</f>
        <v>2</v>
      </c>
      <c r="BT2727" t="str">
        <f>IFERROR(VLOOKUP(BB2727&amp;BU2727&amp;X2727,game_rosters!U:W,3,FALSE),"")</f>
        <v>P100064</v>
      </c>
      <c r="BU2727" t="str">
        <f t="shared" si="3925"/>
        <v>Velodrome</v>
      </c>
    </row>
    <row r="2728" spans="1:73" x14ac:dyDescent="0.2">
      <c r="A2728" t="str">
        <f t="shared" si="3900"/>
        <v/>
      </c>
      <c r="I2728" s="44">
        <v>13</v>
      </c>
      <c r="O2728" t="s">
        <v>602</v>
      </c>
      <c r="R2728" s="51">
        <v>1</v>
      </c>
      <c r="S2728">
        <v>1415</v>
      </c>
      <c r="X2728">
        <v>13</v>
      </c>
      <c r="AA2728">
        <f t="shared" si="3949"/>
        <v>2415</v>
      </c>
      <c r="AB2728" t="str">
        <f t="shared" si="3950"/>
        <v/>
      </c>
      <c r="AC2728">
        <f t="shared" si="3896"/>
        <v>2415</v>
      </c>
      <c r="AD2728" s="6">
        <v>3</v>
      </c>
      <c r="AE2728" t="s">
        <v>939</v>
      </c>
      <c r="AF2728" t="s">
        <v>929</v>
      </c>
      <c r="AG2728" t="s">
        <v>756</v>
      </c>
      <c r="AH2728" t="s">
        <v>756</v>
      </c>
      <c r="AI2728" t="str">
        <f t="shared" si="3901"/>
        <v>o</v>
      </c>
      <c r="AJ2728" t="str">
        <f t="shared" si="3902"/>
        <v/>
      </c>
      <c r="AK2728" t="str">
        <f t="shared" si="3903"/>
        <v/>
      </c>
      <c r="AL2728" t="str">
        <f t="shared" si="3904"/>
        <v/>
      </c>
      <c r="AM2728" t="str">
        <f t="shared" si="3905"/>
        <v/>
      </c>
      <c r="AN2728" t="str">
        <f t="shared" si="3906"/>
        <v>Home</v>
      </c>
      <c r="AO2728" t="str">
        <f t="shared" si="3907"/>
        <v>h</v>
      </c>
      <c r="AP2728" t="str">
        <f t="shared" si="3908"/>
        <v/>
      </c>
      <c r="AQ2728" t="str">
        <f t="shared" si="3909"/>
        <v/>
      </c>
      <c r="AR2728" t="str">
        <f t="shared" si="3910"/>
        <v>Home</v>
      </c>
      <c r="AS2728" t="str">
        <f t="shared" si="3911"/>
        <v>h</v>
      </c>
      <c r="AT2728" t="str">
        <f t="shared" si="3912"/>
        <v>Defensive</v>
      </c>
      <c r="AU2728" t="str">
        <f t="shared" si="3913"/>
        <v/>
      </c>
      <c r="AV2728" t="str">
        <f t="shared" si="3914"/>
        <v/>
      </c>
      <c r="AW2728" t="str" cm="1">
        <f t="array" ref="AW2728">IFERROR(IF(O2728&lt;&gt;"",O2728,IF(OR($S2728="",$T2728=""),"",IF(O2728&lt;&gt;"",O2728,IF($T2728&lt;&gt;"",_xlfn._xlws.FILTER(O:O,($BU:$BU=$BU2728)*($I:$I=$I2728)*($T:$T=$T2728)*($S:$S=_xlfn.MINIFS($S:$S,$T:$T,"="&amp;$T2728)),"")))))&amp;"",IF(O2728="","",""))&amp;""</f>
        <v>Defensive_PlayPossession-StickCheck</v>
      </c>
      <c r="AX2728" t="str" cm="1">
        <f t="array" ref="AX2728">IFERROR(IF(P2728&lt;&gt;"",P2728,IF(OR($S2728="",$T2728=""),"",IF($T2728&lt;&gt;"",_xlfn._xlws.FILTER(P:P,($BU:$BU=$BU2728)*($I:$I=$I2728)*($T:$T=$T2728)*($S:$S=_xlfn.MINIFS($S:$S,$T:$T,"="&amp;$T2728)),""))))&amp;"",IF(P2728="","",""))&amp;""</f>
        <v/>
      </c>
      <c r="AY2728" t="str" cm="1">
        <f t="array" ref="AY2728">IFERROR(IF(Q2728&lt;&gt;"",Q2728,IF(OR($S2728="",$T2728=""),"",IF($T2728&lt;&gt;"",_xlfn._xlws.FILTER(Q:Q,($BU:$BU=$BU2728)*($I:$I=$I2728)*($T:$T=$T2728)*($S:$S=_xlfn.MINIFS($S:$S,$T:$T,"="&amp;$T2728)),""))))&amp;"",IF(Q2728="","",""))&amp;""</f>
        <v/>
      </c>
      <c r="AZ2728" t="str" cm="1">
        <f t="array" ref="AZ2728">IFERROR(IF(R2728&lt;&gt;"",R2728,IF(OR($S2728="",$T2728=""),"",IF($T2728&lt;&gt;"",_xlfn._xlws.FILTER(R:R,($BU:$BU=$BU2728)*($I:$I=$I2728)*($T:$T=$T2728)*($S:$S=_xlfn.MINIFS($S:$S,$T:$T,"="&amp;$T2728)),""))))&amp;"",IF(R2728="","",""))&amp;""</f>
        <v>1</v>
      </c>
      <c r="BA2728" s="6">
        <f t="shared" si="3915"/>
        <v>237</v>
      </c>
      <c r="BB2728">
        <f t="shared" ref="BB2728:BD2728" si="3962">BB2727</f>
        <v>18987</v>
      </c>
      <c r="BC2728" t="str">
        <f t="shared" si="3962"/>
        <v>Velodrome</v>
      </c>
      <c r="BD2728" t="str">
        <f t="shared" si="3962"/>
        <v>Outlaws</v>
      </c>
      <c r="BE2728" t="s">
        <v>7</v>
      </c>
      <c r="BF2728" t="s">
        <v>172</v>
      </c>
      <c r="BI2728" cm="1">
        <f t="array" aca="1" ref="BI2728" ca="1">IFERROR(_xlfn._xlws.FILTER(shifts!A:A,(shifts!B:B=events!AD2728)*(shifts!AG:AG&gt;=events!BK2728)*(shifts!AH:AH&lt;=events!BL2728)),BI2727)</f>
        <v>95</v>
      </c>
      <c r="BJ2728" s="15">
        <f t="shared" si="3917"/>
        <v>0</v>
      </c>
      <c r="BK2728">
        <f t="shared" si="3918"/>
        <v>412</v>
      </c>
      <c r="BL2728">
        <f t="shared" si="3919"/>
        <v>412</v>
      </c>
      <c r="BM2728" s="15">
        <f>SUMIFS(BJ$2:BJ2728,K$2:K2728,"=Intermission")+SUMIFS(BJ$2:BJ2728,K$2:K2728,"=Timeout")</f>
        <v>143</v>
      </c>
      <c r="BN2728">
        <f t="shared" si="3920"/>
        <v>2303</v>
      </c>
      <c r="BO2728" s="19">
        <f t="shared" si="3921"/>
        <v>2971</v>
      </c>
      <c r="BP2728">
        <f t="shared" si="3922"/>
        <v>2966</v>
      </c>
      <c r="BQ2728" s="17">
        <f t="shared" si="3923"/>
        <v>2971</v>
      </c>
      <c r="BR2728" t="str">
        <f t="shared" si="3924"/>
        <v>opp_team_player_1</v>
      </c>
      <c r="BS2728">
        <f>COUNTIFS(S$3:S2728,"="&amp;S2728,AI$3:AI2728,"="&amp;AI2728)</f>
        <v>1</v>
      </c>
      <c r="BT2728" t="str">
        <f>IFERROR(VLOOKUP(BB2728&amp;BU2728&amp;X2728,game_rosters!U:W,3,FALSE),"")</f>
        <v>P100031</v>
      </c>
      <c r="BU2728" t="str">
        <f t="shared" si="3925"/>
        <v>Outlaws</v>
      </c>
    </row>
    <row r="2729" spans="1:73" x14ac:dyDescent="0.2">
      <c r="A2729">
        <f t="shared" si="3900"/>
        <v>1</v>
      </c>
      <c r="I2729" s="44">
        <v>55</v>
      </c>
      <c r="K2729" t="s">
        <v>238</v>
      </c>
      <c r="L2729" t="s">
        <v>174</v>
      </c>
      <c r="M2729" t="s">
        <v>87</v>
      </c>
      <c r="N2729" t="s">
        <v>594</v>
      </c>
      <c r="O2729" t="s">
        <v>603</v>
      </c>
      <c r="Q2729" t="s">
        <v>594</v>
      </c>
      <c r="R2729" s="51">
        <v>1</v>
      </c>
      <c r="S2729">
        <v>1416</v>
      </c>
      <c r="W2729" t="s">
        <v>735</v>
      </c>
      <c r="X2729">
        <v>55</v>
      </c>
      <c r="Z2729">
        <v>1</v>
      </c>
      <c r="AA2729">
        <f t="shared" si="3949"/>
        <v>2416</v>
      </c>
      <c r="AB2729" t="str">
        <f t="shared" si="3950"/>
        <v/>
      </c>
      <c r="AC2729">
        <f t="shared" si="3896"/>
        <v>2416</v>
      </c>
      <c r="AD2729" s="6">
        <v>3</v>
      </c>
      <c r="AE2729" t="s">
        <v>939</v>
      </c>
      <c r="AF2729" t="s">
        <v>929</v>
      </c>
      <c r="AG2729" t="s">
        <v>756</v>
      </c>
      <c r="AH2729" t="s">
        <v>756</v>
      </c>
      <c r="AI2729" t="str">
        <f t="shared" si="3901"/>
        <v>e</v>
      </c>
      <c r="AJ2729" t="str">
        <f t="shared" si="3902"/>
        <v/>
      </c>
      <c r="AK2729" t="str">
        <f t="shared" si="3903"/>
        <v/>
      </c>
      <c r="AL2729" t="str">
        <f t="shared" si="3904"/>
        <v/>
      </c>
      <c r="AM2729" t="str">
        <f t="shared" si="3905"/>
        <v/>
      </c>
      <c r="AN2729" t="str">
        <f t="shared" si="3906"/>
        <v>Home</v>
      </c>
      <c r="AO2729" t="str">
        <f t="shared" si="3907"/>
        <v>h</v>
      </c>
      <c r="AP2729" t="str">
        <f t="shared" si="3908"/>
        <v/>
      </c>
      <c r="AQ2729" t="str">
        <f t="shared" si="3909"/>
        <v/>
      </c>
      <c r="AR2729" t="str">
        <f t="shared" si="3910"/>
        <v>Home</v>
      </c>
      <c r="AS2729" t="str">
        <f t="shared" si="3911"/>
        <v>h</v>
      </c>
      <c r="AT2729" t="str">
        <f t="shared" si="3912"/>
        <v>Offensive</v>
      </c>
      <c r="AU2729" t="str">
        <f t="shared" si="3913"/>
        <v/>
      </c>
      <c r="AV2729" t="str">
        <f t="shared" si="3914"/>
        <v/>
      </c>
      <c r="AW2729" t="str" cm="1">
        <f t="array" ref="AW2729">IFERROR(IF(O2729&lt;&gt;"",O2729,IF(OR($S2729="",$T2729=""),"",IF(O2729&lt;&gt;"",O2729,IF($T2729&lt;&gt;"",_xlfn._xlws.FILTER(O:O,($BU:$BU=$BU2729)*($I:$I=$I2729)*($T:$T=$T2729)*($S:$S=_xlfn.MINIFS($S:$S,$T:$T,"="&amp;$T2729)),"")))))&amp;"",IF(O2729="","",""))&amp;""</f>
        <v>OffensivePlay_Zone-DumpChase</v>
      </c>
      <c r="AX2729" t="str" cm="1">
        <f t="array" ref="AX2729">IFERROR(IF(P2729&lt;&gt;"",P2729,IF(OR($S2729="",$T2729=""),"",IF($T2729&lt;&gt;"",_xlfn._xlws.FILTER(P:P,($BU:$BU=$BU2729)*($I:$I=$I2729)*($T:$T=$T2729)*($S:$S=_xlfn.MINIFS($S:$S,$T:$T,"="&amp;$T2729)),""))))&amp;"",IF(P2729="","",""))&amp;""</f>
        <v/>
      </c>
      <c r="AY2729" t="str" cm="1">
        <f t="array" ref="AY2729">IFERROR(IF(Q2729&lt;&gt;"",Q2729,IF(OR($S2729="",$T2729=""),"",IF($T2729&lt;&gt;"",_xlfn._xlws.FILTER(Q:Q,($BU:$BU=$BU2729)*($I:$I=$I2729)*($T:$T=$T2729)*($S:$S=_xlfn.MINIFS($S:$S,$T:$T,"="&amp;$T2729)),""))))&amp;"",IF(Q2729="","",""))&amp;""</f>
        <v>u</v>
      </c>
      <c r="AZ2729" t="str" cm="1">
        <f t="array" ref="AZ2729">IFERROR(IF(R2729&lt;&gt;"",R2729,IF(OR($S2729="",$T2729=""),"",IF($T2729&lt;&gt;"",_xlfn._xlws.FILTER(R:R,($BU:$BU=$BU2729)*($I:$I=$I2729)*($T:$T=$T2729)*($S:$S=_xlfn.MINIFS($S:$S,$T:$T,"="&amp;$T2729)),""))))&amp;"",IF(R2729="","",""))&amp;""</f>
        <v>1</v>
      </c>
      <c r="BA2729" s="6">
        <f t="shared" si="3915"/>
        <v>238</v>
      </c>
      <c r="BB2729">
        <f t="shared" ref="BB2729:BD2729" si="3963">BB2728</f>
        <v>18987</v>
      </c>
      <c r="BC2729" t="str">
        <f t="shared" si="3963"/>
        <v>Velodrome</v>
      </c>
      <c r="BD2729" t="str">
        <f t="shared" si="3963"/>
        <v>Outlaws</v>
      </c>
      <c r="BE2729" t="s">
        <v>238</v>
      </c>
      <c r="BF2729" t="s">
        <v>174</v>
      </c>
      <c r="BI2729" cm="1">
        <f t="array" aca="1" ref="BI2729" ca="1">IFERROR(_xlfn._xlws.FILTER(shifts!A:A,(shifts!B:B=events!AD2729)*(shifts!AG:AG&gt;=events!BK2729)*(shifts!AH:AH&lt;=events!BL2729)),BI2728)</f>
        <v>95</v>
      </c>
      <c r="BJ2729" s="15">
        <f t="shared" si="3917"/>
        <v>0</v>
      </c>
      <c r="BK2729">
        <f t="shared" si="3918"/>
        <v>412</v>
      </c>
      <c r="BL2729">
        <f t="shared" si="3919"/>
        <v>412</v>
      </c>
      <c r="BM2729" s="15">
        <f>SUMIFS(BJ$2:BJ2729,K$2:K2729,"=Intermission")+SUMIFS(BJ$2:BJ2729,K$2:K2729,"=Timeout")</f>
        <v>143</v>
      </c>
      <c r="BN2729">
        <f t="shared" si="3920"/>
        <v>2303</v>
      </c>
      <c r="BO2729" s="19">
        <f t="shared" si="3921"/>
        <v>2971</v>
      </c>
      <c r="BP2729">
        <f t="shared" si="3922"/>
        <v>2966</v>
      </c>
      <c r="BQ2729" s="17">
        <f t="shared" si="3923"/>
        <v>2971</v>
      </c>
      <c r="BR2729" t="str">
        <f t="shared" si="3924"/>
        <v>event_team_player_1</v>
      </c>
      <c r="BS2729">
        <f>COUNTIFS(S$3:S2729,"="&amp;S2729,AI$3:AI2729,"="&amp;AI2729)</f>
        <v>1</v>
      </c>
      <c r="BT2729" t="str">
        <f>IFERROR(VLOOKUP(BB2729&amp;BU2729&amp;X2729,game_rosters!U:W,3,FALSE),"")</f>
        <v>P100064</v>
      </c>
      <c r="BU2729" t="str">
        <f t="shared" si="3925"/>
        <v>Velodrome</v>
      </c>
    </row>
    <row r="2730" spans="1:73" x14ac:dyDescent="0.2">
      <c r="A2730" t="str">
        <f t="shared" si="3900"/>
        <v/>
      </c>
      <c r="I2730" s="44">
        <v>13</v>
      </c>
      <c r="R2730" s="51">
        <v>1</v>
      </c>
      <c r="S2730">
        <v>1416</v>
      </c>
      <c r="X2730">
        <v>13</v>
      </c>
      <c r="AA2730">
        <f t="shared" si="3949"/>
        <v>2416</v>
      </c>
      <c r="AB2730" t="str">
        <f t="shared" si="3950"/>
        <v/>
      </c>
      <c r="AC2730">
        <f t="shared" si="3896"/>
        <v>2416</v>
      </c>
      <c r="AD2730" s="6">
        <v>3</v>
      </c>
      <c r="AE2730" t="s">
        <v>939</v>
      </c>
      <c r="AF2730" t="s">
        <v>929</v>
      </c>
      <c r="AG2730" t="s">
        <v>756</v>
      </c>
      <c r="AH2730" t="s">
        <v>756</v>
      </c>
      <c r="AI2730" t="str">
        <f t="shared" si="3901"/>
        <v>o</v>
      </c>
      <c r="AJ2730" t="str">
        <f t="shared" si="3902"/>
        <v/>
      </c>
      <c r="AK2730" t="str">
        <f t="shared" si="3903"/>
        <v/>
      </c>
      <c r="AL2730" t="str">
        <f t="shared" si="3904"/>
        <v/>
      </c>
      <c r="AM2730" t="str">
        <f t="shared" si="3905"/>
        <v/>
      </c>
      <c r="AN2730" t="str">
        <f t="shared" si="3906"/>
        <v>Home</v>
      </c>
      <c r="AO2730" t="str">
        <f t="shared" si="3907"/>
        <v>h</v>
      </c>
      <c r="AP2730" t="str">
        <f t="shared" si="3908"/>
        <v/>
      </c>
      <c r="AQ2730" t="str">
        <f t="shared" si="3909"/>
        <v/>
      </c>
      <c r="AR2730" t="str">
        <f t="shared" si="3910"/>
        <v>Home</v>
      </c>
      <c r="AS2730" t="str">
        <f t="shared" si="3911"/>
        <v>h</v>
      </c>
      <c r="AT2730" t="str">
        <f t="shared" si="3912"/>
        <v>Defensive</v>
      </c>
      <c r="AU2730" t="str">
        <f t="shared" si="3913"/>
        <v/>
      </c>
      <c r="AV2730" t="str">
        <f t="shared" si="3914"/>
        <v/>
      </c>
      <c r="AW2730" t="str" cm="1">
        <f t="array" ref="AW2730">IFERROR(IF(O2730&lt;&gt;"",O2730,IF(OR($S2730="",$T2730=""),"",IF(O2730&lt;&gt;"",O2730,IF($T2730&lt;&gt;"",_xlfn._xlws.FILTER(O:O,($BU:$BU=$BU2730)*($I:$I=$I2730)*($T:$T=$T2730)*($S:$S=_xlfn.MINIFS($S:$S,$T:$T,"="&amp;$T2730)),"")))))&amp;"",IF(O2730="","",""))&amp;""</f>
        <v/>
      </c>
      <c r="AX2730" t="str" cm="1">
        <f t="array" ref="AX2730">IFERROR(IF(P2730&lt;&gt;"",P2730,IF(OR($S2730="",$T2730=""),"",IF($T2730&lt;&gt;"",_xlfn._xlws.FILTER(P:P,($BU:$BU=$BU2730)*($I:$I=$I2730)*($T:$T=$T2730)*($S:$S=_xlfn.MINIFS($S:$S,$T:$T,"="&amp;$T2730)),""))))&amp;"",IF(P2730="","",""))&amp;""</f>
        <v/>
      </c>
      <c r="AY2730" t="str" cm="1">
        <f t="array" ref="AY2730">IFERROR(IF(Q2730&lt;&gt;"",Q2730,IF(OR($S2730="",$T2730=""),"",IF($T2730&lt;&gt;"",_xlfn._xlws.FILTER(Q:Q,($BU:$BU=$BU2730)*($I:$I=$I2730)*($T:$T=$T2730)*($S:$S=_xlfn.MINIFS($S:$S,$T:$T,"="&amp;$T2730)),""))))&amp;"",IF(Q2730="","",""))&amp;""</f>
        <v/>
      </c>
      <c r="AZ2730" t="str" cm="1">
        <f t="array" ref="AZ2730">IFERROR(IF(R2730&lt;&gt;"",R2730,IF(OR($S2730="",$T2730=""),"",IF($T2730&lt;&gt;"",_xlfn._xlws.FILTER(R:R,($BU:$BU=$BU2730)*($I:$I=$I2730)*($T:$T=$T2730)*($S:$S=_xlfn.MINIFS($S:$S,$T:$T,"="&amp;$T2730)),""))))&amp;"",IF(R2730="","",""))&amp;""</f>
        <v>1</v>
      </c>
      <c r="BA2730" s="6">
        <f t="shared" si="3915"/>
        <v>238</v>
      </c>
      <c r="BB2730">
        <f t="shared" ref="BB2730:BD2730" si="3964">BB2729</f>
        <v>18987</v>
      </c>
      <c r="BC2730" t="str">
        <f t="shared" si="3964"/>
        <v>Velodrome</v>
      </c>
      <c r="BD2730" t="str">
        <f t="shared" si="3964"/>
        <v>Outlaws</v>
      </c>
      <c r="BE2730" t="s">
        <v>238</v>
      </c>
      <c r="BF2730" t="s">
        <v>174</v>
      </c>
      <c r="BI2730" cm="1">
        <f t="array" aca="1" ref="BI2730" ca="1">IFERROR(_xlfn._xlws.FILTER(shifts!A:A,(shifts!B:B=events!AD2730)*(shifts!AG:AG&gt;=events!BK2730)*(shifts!AH:AH&lt;=events!BL2730)),BI2729)</f>
        <v>95</v>
      </c>
      <c r="BJ2730" s="15">
        <f t="shared" si="3917"/>
        <v>0</v>
      </c>
      <c r="BK2730">
        <f t="shared" si="3918"/>
        <v>412</v>
      </c>
      <c r="BL2730">
        <f t="shared" si="3919"/>
        <v>412</v>
      </c>
      <c r="BM2730" s="15">
        <f>SUMIFS(BJ$2:BJ2730,K$2:K2730,"=Intermission")+SUMIFS(BJ$2:BJ2730,K$2:K2730,"=Timeout")</f>
        <v>143</v>
      </c>
      <c r="BN2730">
        <f t="shared" si="3920"/>
        <v>2303</v>
      </c>
      <c r="BO2730" s="19">
        <f t="shared" si="3921"/>
        <v>2971</v>
      </c>
      <c r="BP2730">
        <f t="shared" si="3922"/>
        <v>2966</v>
      </c>
      <c r="BQ2730" s="17">
        <f t="shared" si="3923"/>
        <v>2971</v>
      </c>
      <c r="BR2730" t="str">
        <f t="shared" si="3924"/>
        <v>opp_team_player_1</v>
      </c>
      <c r="BS2730">
        <f>COUNTIFS(S$3:S2730,"="&amp;S2730,AI$3:AI2730,"="&amp;AI2730)</f>
        <v>1</v>
      </c>
      <c r="BT2730" t="str">
        <f>IFERROR(VLOOKUP(BB2730&amp;BU2730&amp;X2730,game_rosters!U:W,3,FALSE),"")</f>
        <v>P100031</v>
      </c>
      <c r="BU2730" t="str">
        <f t="shared" si="3925"/>
        <v>Outlaws</v>
      </c>
    </row>
    <row r="2731" spans="1:73" x14ac:dyDescent="0.2">
      <c r="A2731">
        <f t="shared" si="3900"/>
        <v>1</v>
      </c>
      <c r="I2731" s="44">
        <v>44</v>
      </c>
      <c r="K2731" t="s">
        <v>13</v>
      </c>
      <c r="L2731" t="s">
        <v>586</v>
      </c>
      <c r="N2731" t="s">
        <v>594</v>
      </c>
      <c r="O2731" t="s">
        <v>604</v>
      </c>
      <c r="Q2731" t="s">
        <v>594</v>
      </c>
      <c r="R2731" s="51">
        <v>1</v>
      </c>
      <c r="S2731">
        <v>1417</v>
      </c>
      <c r="W2731" t="s">
        <v>731</v>
      </c>
      <c r="X2731">
        <v>44</v>
      </c>
      <c r="Z2731">
        <v>1</v>
      </c>
      <c r="AA2731">
        <f t="shared" si="3949"/>
        <v>2417</v>
      </c>
      <c r="AB2731" t="str">
        <f t="shared" si="3950"/>
        <v/>
      </c>
      <c r="AC2731">
        <f t="shared" si="3896"/>
        <v>2417</v>
      </c>
      <c r="AD2731" s="6">
        <v>3</v>
      </c>
      <c r="AE2731" t="s">
        <v>939</v>
      </c>
      <c r="AF2731" t="s">
        <v>930</v>
      </c>
      <c r="AG2731" t="s">
        <v>756</v>
      </c>
      <c r="AH2731" t="s">
        <v>756</v>
      </c>
      <c r="AI2731" t="str">
        <f t="shared" si="3901"/>
        <v>e</v>
      </c>
      <c r="AJ2731" t="str">
        <f t="shared" si="3902"/>
        <v/>
      </c>
      <c r="AK2731" t="str">
        <f t="shared" si="3903"/>
        <v/>
      </c>
      <c r="AL2731" t="str">
        <f t="shared" si="3904"/>
        <v/>
      </c>
      <c r="AM2731" t="str">
        <f t="shared" si="3905"/>
        <v/>
      </c>
      <c r="AN2731" t="str">
        <f t="shared" si="3906"/>
        <v>Away</v>
      </c>
      <c r="AO2731" t="str">
        <f t="shared" si="3907"/>
        <v>a</v>
      </c>
      <c r="AP2731" t="str">
        <f t="shared" si="3908"/>
        <v/>
      </c>
      <c r="AQ2731" t="str">
        <f t="shared" si="3909"/>
        <v/>
      </c>
      <c r="AR2731" t="str">
        <f t="shared" si="3910"/>
        <v>Away</v>
      </c>
      <c r="AS2731" t="str">
        <f t="shared" si="3911"/>
        <v>a</v>
      </c>
      <c r="AT2731" t="str">
        <f t="shared" si="3912"/>
        <v>Offensive</v>
      </c>
      <c r="AU2731" t="str">
        <f t="shared" si="3913"/>
        <v/>
      </c>
      <c r="AV2731" t="str">
        <f t="shared" si="3914"/>
        <v/>
      </c>
      <c r="AW2731" t="str" cm="1">
        <f t="array" ref="AW2731">IFERROR(IF(O2731&lt;&gt;"",O2731,IF(OR($S2731="",$T2731=""),"",IF(O2731&lt;&gt;"",O2731,IF($T2731&lt;&gt;"",_xlfn._xlws.FILTER(O:O,($BU:$BU=$BU2731)*($I:$I=$I2731)*($T:$T=$T2731)*($S:$S=_xlfn.MINIFS($S:$S,$T:$T,"="&amp;$T2731)),"")))))&amp;"",IF(O2731="","",""))&amp;""</f>
        <v>OffensivePlay_Zone-PuckRetrievalDumpIn</v>
      </c>
      <c r="AX2731" t="str" cm="1">
        <f t="array" ref="AX2731">IFERROR(IF(P2731&lt;&gt;"",P2731,IF(OR($S2731="",$T2731=""),"",IF($T2731&lt;&gt;"",_xlfn._xlws.FILTER(P:P,($BU:$BU=$BU2731)*($I:$I=$I2731)*($T:$T=$T2731)*($S:$S=_xlfn.MINIFS($S:$S,$T:$T,"="&amp;$T2731)),""))))&amp;"",IF(P2731="","",""))&amp;""</f>
        <v/>
      </c>
      <c r="AY2731" t="str" cm="1">
        <f t="array" ref="AY2731">IFERROR(IF(Q2731&lt;&gt;"",Q2731,IF(OR($S2731="",$T2731=""),"",IF($T2731&lt;&gt;"",_xlfn._xlws.FILTER(Q:Q,($BU:$BU=$BU2731)*($I:$I=$I2731)*($T:$T=$T2731)*($S:$S=_xlfn.MINIFS($S:$S,$T:$T,"="&amp;$T2731)),""))))&amp;"",IF(Q2731="","",""))&amp;""</f>
        <v>u</v>
      </c>
      <c r="AZ2731" t="str" cm="1">
        <f t="array" ref="AZ2731">IFERROR(IF(R2731&lt;&gt;"",R2731,IF(OR($S2731="",$T2731=""),"",IF($T2731&lt;&gt;"",_xlfn._xlws.FILTER(R:R,($BU:$BU=$BU2731)*($I:$I=$I2731)*($T:$T=$T2731)*($S:$S=_xlfn.MINIFS($S:$S,$T:$T,"="&amp;$T2731)),""))))&amp;"",IF(R2731="","",""))&amp;""</f>
        <v>1</v>
      </c>
      <c r="BA2731" s="6">
        <f t="shared" si="3915"/>
        <v>238</v>
      </c>
      <c r="BB2731">
        <f t="shared" ref="BB2731:BD2731" si="3965">BB2730</f>
        <v>18987</v>
      </c>
      <c r="BC2731" t="str">
        <f t="shared" si="3965"/>
        <v>Velodrome</v>
      </c>
      <c r="BD2731" t="str">
        <f t="shared" si="3965"/>
        <v>Outlaws</v>
      </c>
      <c r="BE2731" t="s">
        <v>13</v>
      </c>
      <c r="BF2731" t="s">
        <v>586</v>
      </c>
      <c r="BI2731" cm="1">
        <f t="array" aca="1" ref="BI2731" ca="1">IFERROR(_xlfn._xlws.FILTER(shifts!A:A,(shifts!B:B=events!AD2731)*(shifts!AG:AG&gt;=events!BK2731)*(shifts!AH:AH&lt;=events!BL2731)),BI2730)</f>
        <v>95</v>
      </c>
      <c r="BJ2731" s="15">
        <f t="shared" si="3917"/>
        <v>0</v>
      </c>
      <c r="BK2731">
        <f t="shared" si="3918"/>
        <v>407</v>
      </c>
      <c r="BL2731">
        <f t="shared" si="3919"/>
        <v>407</v>
      </c>
      <c r="BM2731" s="15">
        <f>SUMIFS(BJ$2:BJ2731,K$2:K2731,"=Intermission")+SUMIFS(BJ$2:BJ2731,K$2:K2731,"=Timeout")</f>
        <v>143</v>
      </c>
      <c r="BN2731">
        <f t="shared" si="3920"/>
        <v>2303</v>
      </c>
      <c r="BO2731" s="19">
        <f t="shared" si="3921"/>
        <v>2976</v>
      </c>
      <c r="BP2731">
        <f t="shared" si="3922"/>
        <v>2971</v>
      </c>
      <c r="BQ2731" s="17">
        <f t="shared" si="3923"/>
        <v>2976</v>
      </c>
      <c r="BR2731" t="str">
        <f t="shared" si="3924"/>
        <v>event_team_player_1</v>
      </c>
      <c r="BS2731">
        <f>COUNTIFS(S$3:S2731,"="&amp;S2731,AI$3:AI2731,"="&amp;AI2731)</f>
        <v>1</v>
      </c>
      <c r="BT2731" t="str">
        <f>IFERROR(VLOOKUP(BB2731&amp;BU2731&amp;X2731,game_rosters!U:W,3,FALSE),"")</f>
        <v>P100033</v>
      </c>
      <c r="BU2731" t="str">
        <f t="shared" si="3925"/>
        <v>Outlaws</v>
      </c>
    </row>
    <row r="2732" spans="1:73" x14ac:dyDescent="0.2">
      <c r="A2732" t="str">
        <f t="shared" si="3900"/>
        <v/>
      </c>
      <c r="I2732" s="44">
        <v>55</v>
      </c>
      <c r="O2732" t="s">
        <v>623</v>
      </c>
      <c r="Q2732" t="s">
        <v>594</v>
      </c>
      <c r="R2732" s="51">
        <v>1</v>
      </c>
      <c r="S2732">
        <v>1417</v>
      </c>
      <c r="X2732">
        <v>55</v>
      </c>
      <c r="AA2732">
        <f t="shared" si="3949"/>
        <v>2417</v>
      </c>
      <c r="AB2732" t="str">
        <f t="shared" si="3950"/>
        <v/>
      </c>
      <c r="AC2732">
        <f t="shared" si="3896"/>
        <v>2417</v>
      </c>
      <c r="AD2732" s="6">
        <v>3</v>
      </c>
      <c r="AE2732" t="s">
        <v>939</v>
      </c>
      <c r="AF2732" t="s">
        <v>930</v>
      </c>
      <c r="AG2732" t="s">
        <v>756</v>
      </c>
      <c r="AH2732" t="s">
        <v>756</v>
      </c>
      <c r="AI2732" t="str">
        <f t="shared" si="3901"/>
        <v>o</v>
      </c>
      <c r="AJ2732" t="str">
        <f t="shared" si="3902"/>
        <v/>
      </c>
      <c r="AK2732" t="str">
        <f t="shared" si="3903"/>
        <v/>
      </c>
      <c r="AL2732" t="str">
        <f t="shared" si="3904"/>
        <v/>
      </c>
      <c r="AM2732" t="str">
        <f t="shared" si="3905"/>
        <v/>
      </c>
      <c r="AN2732" t="str">
        <f t="shared" si="3906"/>
        <v>Away</v>
      </c>
      <c r="AO2732" t="str">
        <f t="shared" si="3907"/>
        <v>a</v>
      </c>
      <c r="AP2732" t="str">
        <f t="shared" si="3908"/>
        <v/>
      </c>
      <c r="AQ2732" t="str">
        <f t="shared" si="3909"/>
        <v/>
      </c>
      <c r="AR2732" t="str">
        <f t="shared" si="3910"/>
        <v>Away</v>
      </c>
      <c r="AS2732" t="str">
        <f t="shared" si="3911"/>
        <v>a</v>
      </c>
      <c r="AT2732" t="str">
        <f t="shared" si="3912"/>
        <v>Defensive</v>
      </c>
      <c r="AU2732" t="str">
        <f t="shared" si="3913"/>
        <v/>
      </c>
      <c r="AV2732" t="str">
        <f t="shared" si="3914"/>
        <v/>
      </c>
      <c r="AW2732" t="str" cm="1">
        <f t="array" ref="AW2732">IFERROR(IF(O2732&lt;&gt;"",O2732,IF(OR($S2732="",$T2732=""),"",IF(O2732&lt;&gt;"",O2732,IF($T2732&lt;&gt;"",_xlfn._xlws.FILTER(O:O,($BU:$BU=$BU2732)*($I:$I=$I2732)*($T:$T=$T2732)*($S:$S=_xlfn.MINIFS($S:$S,$T:$T,"="&amp;$T2732)),"")))))&amp;"",IF(O2732="","",""))&amp;""</f>
        <v>Defensive_PlayZone-PuckRecoveryDumpIn</v>
      </c>
      <c r="AX2732" t="str" cm="1">
        <f t="array" ref="AX2732">IFERROR(IF(P2732&lt;&gt;"",P2732,IF(OR($S2732="",$T2732=""),"",IF($T2732&lt;&gt;"",_xlfn._xlws.FILTER(P:P,($BU:$BU=$BU2732)*($I:$I=$I2732)*($T:$T=$T2732)*($S:$S=_xlfn.MINIFS($S:$S,$T:$T,"="&amp;$T2732)),""))))&amp;"",IF(P2732="","",""))&amp;""</f>
        <v/>
      </c>
      <c r="AY2732" t="str" cm="1">
        <f t="array" ref="AY2732">IFERROR(IF(Q2732&lt;&gt;"",Q2732,IF(OR($S2732="",$T2732=""),"",IF($T2732&lt;&gt;"",_xlfn._xlws.FILTER(Q:Q,($BU:$BU=$BU2732)*($I:$I=$I2732)*($T:$T=$T2732)*($S:$S=_xlfn.MINIFS($S:$S,$T:$T,"="&amp;$T2732)),""))))&amp;"",IF(Q2732="","",""))&amp;""</f>
        <v>u</v>
      </c>
      <c r="AZ2732" t="str" cm="1">
        <f t="array" ref="AZ2732">IFERROR(IF(R2732&lt;&gt;"",R2732,IF(OR($S2732="",$T2732=""),"",IF($T2732&lt;&gt;"",_xlfn._xlws.FILTER(R:R,($BU:$BU=$BU2732)*($I:$I=$I2732)*($T:$T=$T2732)*($S:$S=_xlfn.MINIFS($S:$S,$T:$T,"="&amp;$T2732)),""))))&amp;"",IF(R2732="","",""))&amp;""</f>
        <v>1</v>
      </c>
      <c r="BA2732" s="6">
        <f t="shared" si="3915"/>
        <v>238</v>
      </c>
      <c r="BB2732">
        <f t="shared" ref="BB2732:BD2732" si="3966">BB2731</f>
        <v>18987</v>
      </c>
      <c r="BC2732" t="str">
        <f t="shared" si="3966"/>
        <v>Velodrome</v>
      </c>
      <c r="BD2732" t="str">
        <f t="shared" si="3966"/>
        <v>Outlaws</v>
      </c>
      <c r="BE2732" t="s">
        <v>13</v>
      </c>
      <c r="BF2732" t="s">
        <v>586</v>
      </c>
      <c r="BI2732" cm="1">
        <f t="array" aca="1" ref="BI2732" ca="1">IFERROR(_xlfn._xlws.FILTER(shifts!A:A,(shifts!B:B=events!AD2732)*(shifts!AG:AG&gt;=events!BK2732)*(shifts!AH:AH&lt;=events!BL2732)),BI2731)</f>
        <v>95</v>
      </c>
      <c r="BJ2732" s="15">
        <f t="shared" si="3917"/>
        <v>0</v>
      </c>
      <c r="BK2732">
        <f t="shared" si="3918"/>
        <v>407</v>
      </c>
      <c r="BL2732">
        <f t="shared" si="3919"/>
        <v>407</v>
      </c>
      <c r="BM2732" s="15">
        <f>SUMIFS(BJ$2:BJ2732,K$2:K2732,"=Intermission")+SUMIFS(BJ$2:BJ2732,K$2:K2732,"=Timeout")</f>
        <v>143</v>
      </c>
      <c r="BN2732">
        <f t="shared" si="3920"/>
        <v>2303</v>
      </c>
      <c r="BO2732" s="19">
        <f t="shared" si="3921"/>
        <v>2976</v>
      </c>
      <c r="BP2732">
        <f t="shared" si="3922"/>
        <v>2971</v>
      </c>
      <c r="BQ2732" s="17">
        <f t="shared" si="3923"/>
        <v>2976</v>
      </c>
      <c r="BR2732" t="str">
        <f t="shared" si="3924"/>
        <v>opp_team_player_1</v>
      </c>
      <c r="BS2732">
        <f>COUNTIFS(S$3:S2732,"="&amp;S2732,AI$3:AI2732,"="&amp;AI2732)</f>
        <v>1</v>
      </c>
      <c r="BT2732" t="str">
        <f>IFERROR(VLOOKUP(BB2732&amp;BU2732&amp;X2732,game_rosters!U:W,3,FALSE),"")</f>
        <v>P100064</v>
      </c>
      <c r="BU2732" t="str">
        <f t="shared" si="3925"/>
        <v>Velodrome</v>
      </c>
    </row>
    <row r="2733" spans="1:73" x14ac:dyDescent="0.2">
      <c r="A2733">
        <f t="shared" si="3900"/>
        <v>1</v>
      </c>
      <c r="I2733" s="44">
        <v>44</v>
      </c>
      <c r="K2733" t="s">
        <v>7</v>
      </c>
      <c r="L2733" t="s">
        <v>182</v>
      </c>
      <c r="M2733" t="s">
        <v>66</v>
      </c>
      <c r="N2733" t="s">
        <v>594</v>
      </c>
      <c r="O2733" t="s">
        <v>654</v>
      </c>
      <c r="P2733" t="s">
        <v>612</v>
      </c>
      <c r="Q2733" t="s">
        <v>594</v>
      </c>
      <c r="R2733" s="51">
        <v>1</v>
      </c>
      <c r="S2733">
        <v>1418</v>
      </c>
      <c r="T2733">
        <v>218</v>
      </c>
      <c r="W2733" t="s">
        <v>731</v>
      </c>
      <c r="X2733">
        <v>44</v>
      </c>
      <c r="Z2733">
        <v>1</v>
      </c>
      <c r="AA2733">
        <f t="shared" si="3949"/>
        <v>2418</v>
      </c>
      <c r="AB2733">
        <f t="shared" si="3950"/>
        <v>9218</v>
      </c>
      <c r="AC2733">
        <f t="shared" si="3896"/>
        <v>9218</v>
      </c>
      <c r="AD2733" s="6">
        <v>3</v>
      </c>
      <c r="AE2733" t="s">
        <v>939</v>
      </c>
      <c r="AF2733" t="s">
        <v>737</v>
      </c>
      <c r="AG2733" t="s">
        <v>756</v>
      </c>
      <c r="AH2733" t="s">
        <v>756</v>
      </c>
      <c r="AI2733" t="str">
        <f t="shared" si="3901"/>
        <v>e</v>
      </c>
      <c r="AJ2733" t="str">
        <f t="shared" si="3902"/>
        <v/>
      </c>
      <c r="AK2733" t="str">
        <f t="shared" si="3903"/>
        <v/>
      </c>
      <c r="AL2733" t="str">
        <f t="shared" si="3904"/>
        <v/>
      </c>
      <c r="AM2733" t="str">
        <f t="shared" si="3905"/>
        <v/>
      </c>
      <c r="AN2733" t="str">
        <f t="shared" si="3906"/>
        <v>Away</v>
      </c>
      <c r="AO2733" t="str">
        <f t="shared" si="3907"/>
        <v>a</v>
      </c>
      <c r="AP2733" t="str">
        <f t="shared" si="3908"/>
        <v/>
      </c>
      <c r="AQ2733" t="str">
        <f t="shared" si="3909"/>
        <v/>
      </c>
      <c r="AR2733" t="str">
        <f t="shared" si="3910"/>
        <v>Away</v>
      </c>
      <c r="AS2733" t="str">
        <f t="shared" si="3911"/>
        <v>a</v>
      </c>
      <c r="AT2733" t="str">
        <f t="shared" si="3912"/>
        <v>Offensive</v>
      </c>
      <c r="AU2733" t="str">
        <f t="shared" si="3913"/>
        <v/>
      </c>
      <c r="AV2733" t="str">
        <f t="shared" si="3914"/>
        <v/>
      </c>
      <c r="AW2733" t="str" cm="1">
        <f t="array" ref="AW2733">IFERROR(IF(O2733&lt;&gt;"",O2733,IF(OR($S2733="",$T2733=""),"",IF(O2733&lt;&gt;"",O2733,IF($T2733&lt;&gt;"",_xlfn._xlws.FILTER(O:O,($BU:$BU=$BU2733)*($I:$I=$I2733)*($T:$T=$T2733)*($S:$S=_xlfn.MINIFS($S:$S,$T:$T,"="&amp;$T2733)),"")))))&amp;"",IF(O2733="","",""))&amp;""</f>
        <v>OffensivePlay_Pass-SecondTouch</v>
      </c>
      <c r="AX2733" t="str" cm="1">
        <f t="array" ref="AX2733">IFERROR(IF(P2733&lt;&gt;"",P2733,IF(OR($S2733="",$T2733=""),"",IF($T2733&lt;&gt;"",_xlfn._xlws.FILTER(P:P,($BU:$BU=$BU2733)*($I:$I=$I2733)*($T:$T=$T2733)*($S:$S=_xlfn.MINIFS($S:$S,$T:$T,"="&amp;$T2733)),""))))&amp;"",IF(P2733="","",""))&amp;""</f>
        <v>Defensive_Zone-AttemptedBreakOutPass</v>
      </c>
      <c r="AY2733" t="str" cm="1">
        <f t="array" ref="AY2733">IFERROR(IF(Q2733&lt;&gt;"",Q2733,IF(OR($S2733="",$T2733=""),"",IF($T2733&lt;&gt;"",_xlfn._xlws.FILTER(Q:Q,($BU:$BU=$BU2733)*($I:$I=$I2733)*($T:$T=$T2733)*($S:$S=_xlfn.MINIFS($S:$S,$T:$T,"="&amp;$T2733)),""))))&amp;"",IF(Q2733="","",""))&amp;""</f>
        <v>u</v>
      </c>
      <c r="AZ2733" t="str" cm="1">
        <f t="array" ref="AZ2733">IFERROR(IF(R2733&lt;&gt;"",R2733,IF(OR($S2733="",$T2733=""),"",IF($T2733&lt;&gt;"",_xlfn._xlws.FILTER(R:R,($BU:$BU=$BU2733)*($I:$I=$I2733)*($T:$T=$T2733)*($S:$S=_xlfn.MINIFS($S:$S,$T:$T,"="&amp;$T2733)),""))))&amp;"",IF(R2733="","",""))&amp;""</f>
        <v>1</v>
      </c>
      <c r="BA2733" s="6">
        <f t="shared" si="3915"/>
        <v>238</v>
      </c>
      <c r="BB2733">
        <f t="shared" ref="BB2733:BD2733" si="3967">BB2732</f>
        <v>18987</v>
      </c>
      <c r="BC2733" t="str">
        <f t="shared" si="3967"/>
        <v>Velodrome</v>
      </c>
      <c r="BD2733" t="str">
        <f t="shared" si="3967"/>
        <v>Outlaws</v>
      </c>
      <c r="BE2733" t="s">
        <v>7</v>
      </c>
      <c r="BF2733" t="s">
        <v>182</v>
      </c>
      <c r="BI2733" cm="1">
        <f t="array" aca="1" ref="BI2733" ca="1">IFERROR(_xlfn._xlws.FILTER(shifts!A:A,(shifts!B:B=events!AD2733)*(shifts!AG:AG&gt;=events!BK2733)*(shifts!AH:AH&lt;=events!BL2733)),BI2732)</f>
        <v>95</v>
      </c>
      <c r="BJ2733" s="15">
        <f t="shared" si="3917"/>
        <v>0</v>
      </c>
      <c r="BK2733">
        <f t="shared" si="3918"/>
        <v>406</v>
      </c>
      <c r="BL2733">
        <f t="shared" si="3919"/>
        <v>406</v>
      </c>
      <c r="BM2733" s="15">
        <f>SUMIFS(BJ$2:BJ2733,K$2:K2733,"=Intermission")+SUMIFS(BJ$2:BJ2733,K$2:K2733,"=Timeout")</f>
        <v>143</v>
      </c>
      <c r="BN2733">
        <f t="shared" si="3920"/>
        <v>2303</v>
      </c>
      <c r="BO2733" s="19">
        <f t="shared" si="3921"/>
        <v>2977</v>
      </c>
      <c r="BP2733">
        <f t="shared" si="3922"/>
        <v>2972</v>
      </c>
      <c r="BQ2733" s="17">
        <f t="shared" si="3923"/>
        <v>2977</v>
      </c>
      <c r="BR2733" t="str">
        <f t="shared" si="3924"/>
        <v>event_team_player_1</v>
      </c>
      <c r="BS2733">
        <f>COUNTIFS(S$3:S2733,"="&amp;S2733,AI$3:AI2733,"="&amp;AI2733)</f>
        <v>1</v>
      </c>
      <c r="BT2733" t="str">
        <f>IFERROR(VLOOKUP(BB2733&amp;BU2733&amp;X2733,game_rosters!U:W,3,FALSE),"")</f>
        <v>P100033</v>
      </c>
      <c r="BU2733" t="str">
        <f t="shared" si="3925"/>
        <v>Outlaws</v>
      </c>
    </row>
    <row r="2734" spans="1:73" x14ac:dyDescent="0.2">
      <c r="A2734" t="str">
        <f t="shared" si="3900"/>
        <v/>
      </c>
      <c r="I2734" s="44">
        <v>68</v>
      </c>
      <c r="R2734" s="51">
        <v>1</v>
      </c>
      <c r="S2734">
        <v>1418</v>
      </c>
      <c r="T2734">
        <v>218</v>
      </c>
      <c r="X2734">
        <v>68</v>
      </c>
      <c r="Z2734">
        <v>1</v>
      </c>
      <c r="AA2734">
        <f t="shared" si="3949"/>
        <v>2418</v>
      </c>
      <c r="AB2734">
        <f t="shared" si="3950"/>
        <v>9218</v>
      </c>
      <c r="AC2734">
        <f t="shared" si="3896"/>
        <v>9218</v>
      </c>
      <c r="AD2734" s="6">
        <v>3</v>
      </c>
      <c r="AE2734" t="s">
        <v>939</v>
      </c>
      <c r="AF2734" t="s">
        <v>737</v>
      </c>
      <c r="AG2734" t="s">
        <v>756</v>
      </c>
      <c r="AH2734" t="s">
        <v>756</v>
      </c>
      <c r="AI2734" t="str">
        <f t="shared" si="3901"/>
        <v>e</v>
      </c>
      <c r="AJ2734" t="str">
        <f t="shared" si="3902"/>
        <v/>
      </c>
      <c r="AK2734" t="str">
        <f t="shared" si="3903"/>
        <v/>
      </c>
      <c r="AL2734" t="str">
        <f t="shared" si="3904"/>
        <v/>
      </c>
      <c r="AM2734" t="str">
        <f t="shared" si="3905"/>
        <v/>
      </c>
      <c r="AN2734" t="str">
        <f t="shared" si="3906"/>
        <v>Away</v>
      </c>
      <c r="AO2734" t="str">
        <f t="shared" si="3907"/>
        <v>a</v>
      </c>
      <c r="AP2734" t="str">
        <f t="shared" si="3908"/>
        <v/>
      </c>
      <c r="AQ2734" t="str">
        <f t="shared" si="3909"/>
        <v/>
      </c>
      <c r="AR2734" t="str">
        <f t="shared" si="3910"/>
        <v>Away</v>
      </c>
      <c r="AS2734" t="str">
        <f t="shared" si="3911"/>
        <v>a</v>
      </c>
      <c r="AT2734" t="str">
        <f t="shared" si="3912"/>
        <v>Offensive</v>
      </c>
      <c r="AU2734" t="str">
        <f t="shared" si="3913"/>
        <v/>
      </c>
      <c r="AV2734" t="str">
        <f t="shared" si="3914"/>
        <v/>
      </c>
      <c r="AW2734" t="str" cm="1">
        <f t="array" ref="AW2734">IFERROR(IF(O2734&lt;&gt;"",O2734,IF(OR($S2734="",$T2734=""),"",IF(O2734&lt;&gt;"",O2734,IF($T2734&lt;&gt;"",_xlfn._xlws.FILTER(O:O,($BU:$BU=$BU2734)*($I:$I=$I2734)*($T:$T=$T2734)*($S:$S=_xlfn.MINIFS($S:$S,$T:$T,"="&amp;$T2734)),"")))))&amp;"",IF(O2734="","",""))&amp;""</f>
        <v/>
      </c>
      <c r="AX2734" t="str" cm="1">
        <f t="array" ref="AX2734">IFERROR(IF(P2734&lt;&gt;"",P2734,IF(OR($S2734="",$T2734=""),"",IF($T2734&lt;&gt;"",_xlfn._xlws.FILTER(P:P,($BU:$BU=$BU2734)*($I:$I=$I2734)*($T:$T=$T2734)*($S:$S=_xlfn.MINIFS($S:$S,$T:$T,"="&amp;$T2734)),""))))&amp;"",IF(P2734="","",""))&amp;""</f>
        <v/>
      </c>
      <c r="AY2734" t="str" cm="1">
        <f t="array" ref="AY2734">IFERROR(IF(Q2734&lt;&gt;"",Q2734,IF(OR($S2734="",$T2734=""),"",IF($T2734&lt;&gt;"",_xlfn._xlws.FILTER(Q:Q,($BU:$BU=$BU2734)*($I:$I=$I2734)*($T:$T=$T2734)*($S:$S=_xlfn.MINIFS($S:$S,$T:$T,"="&amp;$T2734)),""))))&amp;"",IF(Q2734="","",""))&amp;""</f>
        <v/>
      </c>
      <c r="AZ2734" t="str" cm="1">
        <f t="array" ref="AZ2734">IFERROR(IF(R2734&lt;&gt;"",R2734,IF(OR($S2734="",$T2734=""),"",IF($T2734&lt;&gt;"",_xlfn._xlws.FILTER(R:R,($BU:$BU=$BU2734)*($I:$I=$I2734)*($T:$T=$T2734)*($S:$S=_xlfn.MINIFS($S:$S,$T:$T,"="&amp;$T2734)),""))))&amp;"",IF(R2734="","",""))&amp;""</f>
        <v>1</v>
      </c>
      <c r="BA2734" s="6">
        <f t="shared" si="3915"/>
        <v>238</v>
      </c>
      <c r="BB2734">
        <f t="shared" ref="BB2734:BD2734" si="3968">BB2733</f>
        <v>18987</v>
      </c>
      <c r="BC2734" t="str">
        <f t="shared" si="3968"/>
        <v>Velodrome</v>
      </c>
      <c r="BD2734" t="str">
        <f t="shared" si="3968"/>
        <v>Outlaws</v>
      </c>
      <c r="BE2734" t="s">
        <v>7</v>
      </c>
      <c r="BF2734" t="s">
        <v>182</v>
      </c>
      <c r="BI2734" cm="1">
        <f t="array" aca="1" ref="BI2734" ca="1">IFERROR(_xlfn._xlws.FILTER(shifts!A:A,(shifts!B:B=events!AD2734)*(shifts!AG:AG&gt;=events!BK2734)*(shifts!AH:AH&lt;=events!BL2734)),BI2733)</f>
        <v>95</v>
      </c>
      <c r="BJ2734" s="15">
        <f t="shared" si="3917"/>
        <v>0</v>
      </c>
      <c r="BK2734">
        <f t="shared" si="3918"/>
        <v>406</v>
      </c>
      <c r="BL2734">
        <f t="shared" si="3919"/>
        <v>406</v>
      </c>
      <c r="BM2734" s="15">
        <f>SUMIFS(BJ$2:BJ2734,K$2:K2734,"=Intermission")+SUMIFS(BJ$2:BJ2734,K$2:K2734,"=Timeout")</f>
        <v>143</v>
      </c>
      <c r="BN2734">
        <f t="shared" si="3920"/>
        <v>2303</v>
      </c>
      <c r="BO2734" s="19">
        <f t="shared" si="3921"/>
        <v>2977</v>
      </c>
      <c r="BP2734">
        <f t="shared" si="3922"/>
        <v>2972</v>
      </c>
      <c r="BQ2734" s="17">
        <f t="shared" si="3923"/>
        <v>2977</v>
      </c>
      <c r="BR2734" t="str">
        <f t="shared" si="3924"/>
        <v>event_team_player_2</v>
      </c>
      <c r="BS2734">
        <f>COUNTIFS(S$3:S2734,"="&amp;S2734,AI$3:AI2734,"="&amp;AI2734)</f>
        <v>2</v>
      </c>
      <c r="BT2734" t="str">
        <f>IFERROR(VLOOKUP(BB2734&amp;BU2734&amp;X2734,game_rosters!U:W,3,FALSE),"")</f>
        <v>P100128</v>
      </c>
      <c r="BU2734" t="str">
        <f t="shared" si="3925"/>
        <v>Outlaws</v>
      </c>
    </row>
    <row r="2735" spans="1:73" x14ac:dyDescent="0.2">
      <c r="A2735" t="str">
        <f t="shared" si="3900"/>
        <v/>
      </c>
      <c r="I2735" s="44">
        <v>55</v>
      </c>
      <c r="R2735" s="51">
        <v>1</v>
      </c>
      <c r="S2735">
        <v>1418</v>
      </c>
      <c r="T2735">
        <v>218</v>
      </c>
      <c r="X2735">
        <v>55</v>
      </c>
      <c r="AA2735">
        <f t="shared" si="3949"/>
        <v>2418</v>
      </c>
      <c r="AB2735">
        <f t="shared" si="3950"/>
        <v>9218</v>
      </c>
      <c r="AC2735">
        <f t="shared" si="3896"/>
        <v>9218</v>
      </c>
      <c r="AD2735" s="6">
        <v>3</v>
      </c>
      <c r="AE2735" t="s">
        <v>939</v>
      </c>
      <c r="AF2735" t="s">
        <v>737</v>
      </c>
      <c r="AG2735" t="s">
        <v>756</v>
      </c>
      <c r="AH2735" t="s">
        <v>756</v>
      </c>
      <c r="AI2735" t="str">
        <f t="shared" si="3901"/>
        <v>o</v>
      </c>
      <c r="AJ2735" t="str">
        <f t="shared" si="3902"/>
        <v/>
      </c>
      <c r="AK2735" t="str">
        <f t="shared" si="3903"/>
        <v/>
      </c>
      <c r="AL2735" t="str">
        <f t="shared" si="3904"/>
        <v/>
      </c>
      <c r="AM2735" t="str">
        <f t="shared" si="3905"/>
        <v/>
      </c>
      <c r="AN2735" t="str">
        <f t="shared" si="3906"/>
        <v>Away</v>
      </c>
      <c r="AO2735" t="str">
        <f t="shared" si="3907"/>
        <v>a</v>
      </c>
      <c r="AP2735" t="str">
        <f t="shared" si="3908"/>
        <v/>
      </c>
      <c r="AQ2735" t="str">
        <f t="shared" si="3909"/>
        <v/>
      </c>
      <c r="AR2735" t="str">
        <f t="shared" si="3910"/>
        <v>Away</v>
      </c>
      <c r="AS2735" t="str">
        <f t="shared" si="3911"/>
        <v>a</v>
      </c>
      <c r="AT2735" t="str">
        <f t="shared" si="3912"/>
        <v>Defensive</v>
      </c>
      <c r="AU2735" t="str">
        <f t="shared" si="3913"/>
        <v/>
      </c>
      <c r="AV2735" t="str">
        <f t="shared" si="3914"/>
        <v/>
      </c>
      <c r="AW2735" t="str" cm="1">
        <f t="array" ref="AW2735">IFERROR(IF(O2735&lt;&gt;"",O2735,IF(OR($S2735="",$T2735=""),"",IF(O2735&lt;&gt;"",O2735,IF($T2735&lt;&gt;"",_xlfn._xlws.FILTER(O:O,($BU:$BU=$BU2735)*($I:$I=$I2735)*($T:$T=$T2735)*($S:$S=_xlfn.MINIFS($S:$S,$T:$T,"="&amp;$T2735)),"")))))&amp;"",IF(O2735="","",""))&amp;""</f>
        <v/>
      </c>
      <c r="AX2735" t="str" cm="1">
        <f t="array" ref="AX2735">IFERROR(IF(P2735&lt;&gt;"",P2735,IF(OR($S2735="",$T2735=""),"",IF($T2735&lt;&gt;"",_xlfn._xlws.FILTER(P:P,($BU:$BU=$BU2735)*($I:$I=$I2735)*($T:$T=$T2735)*($S:$S=_xlfn.MINIFS($S:$S,$T:$T,"="&amp;$T2735)),""))))&amp;"",IF(P2735="","",""))&amp;""</f>
        <v/>
      </c>
      <c r="AY2735" t="str" cm="1">
        <f t="array" ref="AY2735">IFERROR(IF(Q2735&lt;&gt;"",Q2735,IF(OR($S2735="",$T2735=""),"",IF($T2735&lt;&gt;"",_xlfn._xlws.FILTER(Q:Q,($BU:$BU=$BU2735)*($I:$I=$I2735)*($T:$T=$T2735)*($S:$S=_xlfn.MINIFS($S:$S,$T:$T,"="&amp;$T2735)),""))))&amp;"",IF(Q2735="","",""))&amp;""</f>
        <v/>
      </c>
      <c r="AZ2735" t="str" cm="1">
        <f t="array" ref="AZ2735">IFERROR(IF(R2735&lt;&gt;"",R2735,IF(OR($S2735="",$T2735=""),"",IF($T2735&lt;&gt;"",_xlfn._xlws.FILTER(R:R,($BU:$BU=$BU2735)*($I:$I=$I2735)*($T:$T=$T2735)*($S:$S=_xlfn.MINIFS($S:$S,$T:$T,"="&amp;$T2735)),""))))&amp;"",IF(R2735="","",""))&amp;""</f>
        <v>1</v>
      </c>
      <c r="BA2735" s="6">
        <f t="shared" si="3915"/>
        <v>238</v>
      </c>
      <c r="BB2735">
        <f t="shared" ref="BB2735:BD2735" si="3969">BB2734</f>
        <v>18987</v>
      </c>
      <c r="BC2735" t="str">
        <f t="shared" si="3969"/>
        <v>Velodrome</v>
      </c>
      <c r="BD2735" t="str">
        <f t="shared" si="3969"/>
        <v>Outlaws</v>
      </c>
      <c r="BE2735" t="s">
        <v>7</v>
      </c>
      <c r="BF2735" t="s">
        <v>182</v>
      </c>
      <c r="BI2735" cm="1">
        <f t="array" aca="1" ref="BI2735" ca="1">IFERROR(_xlfn._xlws.FILTER(shifts!A:A,(shifts!B:B=events!AD2735)*(shifts!AG:AG&gt;=events!BK2735)*(shifts!AH:AH&lt;=events!BL2735)),BI2734)</f>
        <v>95</v>
      </c>
      <c r="BJ2735" s="15">
        <f t="shared" si="3917"/>
        <v>0</v>
      </c>
      <c r="BK2735">
        <f t="shared" si="3918"/>
        <v>406</v>
      </c>
      <c r="BL2735">
        <f t="shared" si="3919"/>
        <v>406</v>
      </c>
      <c r="BM2735" s="15">
        <f>SUMIFS(BJ$2:BJ2735,K$2:K2735,"=Intermission")+SUMIFS(BJ$2:BJ2735,K$2:K2735,"=Timeout")</f>
        <v>143</v>
      </c>
      <c r="BN2735">
        <f t="shared" si="3920"/>
        <v>2303</v>
      </c>
      <c r="BO2735" s="19">
        <f t="shared" si="3921"/>
        <v>2977</v>
      </c>
      <c r="BP2735">
        <f t="shared" si="3922"/>
        <v>2972</v>
      </c>
      <c r="BQ2735" s="17">
        <f t="shared" si="3923"/>
        <v>2977</v>
      </c>
      <c r="BR2735" t="str">
        <f t="shared" si="3924"/>
        <v>opp_team_player_1</v>
      </c>
      <c r="BS2735">
        <f>COUNTIFS(S$3:S2735,"="&amp;S2735,AI$3:AI2735,"="&amp;AI2735)</f>
        <v>1</v>
      </c>
      <c r="BT2735" t="str">
        <f>IFERROR(VLOOKUP(BB2735&amp;BU2735&amp;X2735,game_rosters!U:W,3,FALSE),"")</f>
        <v>P100064</v>
      </c>
      <c r="BU2735" t="str">
        <f t="shared" si="3925"/>
        <v>Velodrome</v>
      </c>
    </row>
    <row r="2736" spans="1:73" x14ac:dyDescent="0.2">
      <c r="A2736" t="str">
        <f t="shared" si="3900"/>
        <v/>
      </c>
      <c r="I2736" s="44">
        <v>61</v>
      </c>
      <c r="R2736" s="51">
        <v>1</v>
      </c>
      <c r="S2736">
        <v>1418</v>
      </c>
      <c r="T2736">
        <v>218</v>
      </c>
      <c r="X2736">
        <v>61</v>
      </c>
      <c r="AA2736">
        <f t="shared" si="3949"/>
        <v>2418</v>
      </c>
      <c r="AB2736">
        <f t="shared" si="3950"/>
        <v>9218</v>
      </c>
      <c r="AC2736">
        <f t="shared" si="3896"/>
        <v>9218</v>
      </c>
      <c r="AD2736" s="6">
        <v>3</v>
      </c>
      <c r="AE2736" t="s">
        <v>939</v>
      </c>
      <c r="AF2736" t="s">
        <v>737</v>
      </c>
      <c r="AG2736" t="s">
        <v>756</v>
      </c>
      <c r="AH2736" t="s">
        <v>756</v>
      </c>
      <c r="AI2736" t="str">
        <f t="shared" si="3901"/>
        <v>o</v>
      </c>
      <c r="AJ2736" t="str">
        <f t="shared" si="3902"/>
        <v/>
      </c>
      <c r="AK2736" t="str">
        <f t="shared" si="3903"/>
        <v/>
      </c>
      <c r="AL2736" t="str">
        <f t="shared" si="3904"/>
        <v/>
      </c>
      <c r="AM2736" t="str">
        <f t="shared" si="3905"/>
        <v/>
      </c>
      <c r="AN2736" t="str">
        <f t="shared" si="3906"/>
        <v>Away</v>
      </c>
      <c r="AO2736" t="str">
        <f t="shared" si="3907"/>
        <v>a</v>
      </c>
      <c r="AP2736" t="str">
        <f t="shared" si="3908"/>
        <v/>
      </c>
      <c r="AQ2736" t="str">
        <f t="shared" si="3909"/>
        <v/>
      </c>
      <c r="AR2736" t="str">
        <f t="shared" si="3910"/>
        <v>Away</v>
      </c>
      <c r="AS2736" t="str">
        <f t="shared" si="3911"/>
        <v>a</v>
      </c>
      <c r="AT2736" t="str">
        <f t="shared" si="3912"/>
        <v>Defensive</v>
      </c>
      <c r="AU2736" t="str">
        <f t="shared" si="3913"/>
        <v/>
      </c>
      <c r="AV2736" t="str">
        <f t="shared" si="3914"/>
        <v/>
      </c>
      <c r="AW2736" t="str" cm="1">
        <f t="array" ref="AW2736">IFERROR(IF(O2736&lt;&gt;"",O2736,IF(OR($S2736="",$T2736=""),"",IF(O2736&lt;&gt;"",O2736,IF($T2736&lt;&gt;"",_xlfn._xlws.FILTER(O:O,($BU:$BU=$BU2736)*($I:$I=$I2736)*($T:$T=$T2736)*($S:$S=_xlfn.MINIFS($S:$S,$T:$T,"="&amp;$T2736)),"")))))&amp;"",IF(O2736="","",""))&amp;""</f>
        <v/>
      </c>
      <c r="AX2736" t="str" cm="1">
        <f t="array" ref="AX2736">IFERROR(IF(P2736&lt;&gt;"",P2736,IF(OR($S2736="",$T2736=""),"",IF($T2736&lt;&gt;"",_xlfn._xlws.FILTER(P:P,($BU:$BU=$BU2736)*($I:$I=$I2736)*($T:$T=$T2736)*($S:$S=_xlfn.MINIFS($S:$S,$T:$T,"="&amp;$T2736)),""))))&amp;"",IF(P2736="","",""))&amp;""</f>
        <v/>
      </c>
      <c r="AY2736" t="str" cm="1">
        <f t="array" ref="AY2736">IFERROR(IF(Q2736&lt;&gt;"",Q2736,IF(OR($S2736="",$T2736=""),"",IF($T2736&lt;&gt;"",_xlfn._xlws.FILTER(Q:Q,($BU:$BU=$BU2736)*($I:$I=$I2736)*($T:$T=$T2736)*($S:$S=_xlfn.MINIFS($S:$S,$T:$T,"="&amp;$T2736)),""))))&amp;"",IF(Q2736="","",""))&amp;""</f>
        <v/>
      </c>
      <c r="AZ2736" t="str" cm="1">
        <f t="array" ref="AZ2736">IFERROR(IF(R2736&lt;&gt;"",R2736,IF(OR($S2736="",$T2736=""),"",IF($T2736&lt;&gt;"",_xlfn._xlws.FILTER(R:R,($BU:$BU=$BU2736)*($I:$I=$I2736)*($T:$T=$T2736)*($S:$S=_xlfn.MINIFS($S:$S,$T:$T,"="&amp;$T2736)),""))))&amp;"",IF(R2736="","",""))&amp;""</f>
        <v>1</v>
      </c>
      <c r="BA2736" s="6">
        <f t="shared" si="3915"/>
        <v>238</v>
      </c>
      <c r="BB2736">
        <f t="shared" ref="BB2736:BD2736" si="3970">BB2735</f>
        <v>18987</v>
      </c>
      <c r="BC2736" t="str">
        <f t="shared" si="3970"/>
        <v>Velodrome</v>
      </c>
      <c r="BD2736" t="str">
        <f t="shared" si="3970"/>
        <v>Outlaws</v>
      </c>
      <c r="BE2736" t="s">
        <v>7</v>
      </c>
      <c r="BF2736" t="s">
        <v>182</v>
      </c>
      <c r="BI2736" cm="1">
        <f t="array" aca="1" ref="BI2736" ca="1">IFERROR(_xlfn._xlws.FILTER(shifts!A:A,(shifts!B:B=events!AD2736)*(shifts!AG:AG&gt;=events!BK2736)*(shifts!AH:AH&lt;=events!BL2736)),BI2735)</f>
        <v>95</v>
      </c>
      <c r="BJ2736" s="15">
        <f t="shared" si="3917"/>
        <v>0</v>
      </c>
      <c r="BK2736">
        <f t="shared" si="3918"/>
        <v>406</v>
      </c>
      <c r="BL2736">
        <f t="shared" si="3919"/>
        <v>406</v>
      </c>
      <c r="BM2736" s="15">
        <f>SUMIFS(BJ$2:BJ2736,K$2:K2736,"=Intermission")+SUMIFS(BJ$2:BJ2736,K$2:K2736,"=Timeout")</f>
        <v>143</v>
      </c>
      <c r="BN2736">
        <f t="shared" si="3920"/>
        <v>2303</v>
      </c>
      <c r="BO2736" s="19">
        <f t="shared" si="3921"/>
        <v>2977</v>
      </c>
      <c r="BP2736">
        <f t="shared" si="3922"/>
        <v>2972</v>
      </c>
      <c r="BQ2736" s="17">
        <f t="shared" si="3923"/>
        <v>2977</v>
      </c>
      <c r="BR2736" t="str">
        <f t="shared" si="3924"/>
        <v>opp_team_player_2</v>
      </c>
      <c r="BS2736">
        <f>COUNTIFS(S$3:S2736,"="&amp;S2736,AI$3:AI2736,"="&amp;AI2736)</f>
        <v>2</v>
      </c>
      <c r="BT2736" t="str">
        <f>IFERROR(VLOOKUP(BB2736&amp;BU2736&amp;X2736,game_rosters!U:W,3,FALSE),"")</f>
        <v>P100224</v>
      </c>
      <c r="BU2736" t="str">
        <f t="shared" si="3925"/>
        <v>Velodrome</v>
      </c>
    </row>
    <row r="2737" spans="1:73" x14ac:dyDescent="0.2">
      <c r="A2737">
        <f t="shared" si="3900"/>
        <v>1</v>
      </c>
      <c r="I2737" s="44">
        <v>44</v>
      </c>
      <c r="K2737" t="s">
        <v>9</v>
      </c>
      <c r="L2737" t="s">
        <v>173</v>
      </c>
      <c r="M2737" t="s">
        <v>74</v>
      </c>
      <c r="N2737" t="s">
        <v>594</v>
      </c>
      <c r="O2737" t="s">
        <v>654</v>
      </c>
      <c r="P2737" t="s">
        <v>612</v>
      </c>
      <c r="Q2737" t="s">
        <v>594</v>
      </c>
      <c r="R2737" s="51">
        <v>1</v>
      </c>
      <c r="S2737">
        <v>1419</v>
      </c>
      <c r="T2737">
        <v>218</v>
      </c>
      <c r="W2737" t="s">
        <v>731</v>
      </c>
      <c r="X2737">
        <v>44</v>
      </c>
      <c r="Z2737">
        <v>1</v>
      </c>
      <c r="AA2737">
        <f t="shared" si="3949"/>
        <v>2419</v>
      </c>
      <c r="AB2737">
        <f t="shared" si="3950"/>
        <v>9218</v>
      </c>
      <c r="AC2737">
        <f t="shared" si="3896"/>
        <v>9218</v>
      </c>
      <c r="AD2737" s="6">
        <v>3</v>
      </c>
      <c r="AE2737" t="s">
        <v>939</v>
      </c>
      <c r="AF2737" t="s">
        <v>737</v>
      </c>
      <c r="AG2737" t="s">
        <v>756</v>
      </c>
      <c r="AH2737" t="s">
        <v>756</v>
      </c>
      <c r="AI2737" t="str">
        <f t="shared" si="3901"/>
        <v>e</v>
      </c>
      <c r="AJ2737" t="str">
        <f t="shared" si="3902"/>
        <v/>
      </c>
      <c r="AK2737" t="str">
        <f t="shared" si="3903"/>
        <v/>
      </c>
      <c r="AL2737" t="str">
        <f t="shared" si="3904"/>
        <v/>
      </c>
      <c r="AM2737" t="str">
        <f t="shared" si="3905"/>
        <v/>
      </c>
      <c r="AN2737" t="str">
        <f t="shared" si="3906"/>
        <v>Away</v>
      </c>
      <c r="AO2737" t="str">
        <f t="shared" si="3907"/>
        <v>a</v>
      </c>
      <c r="AP2737" t="str">
        <f t="shared" si="3908"/>
        <v/>
      </c>
      <c r="AQ2737" t="str">
        <f t="shared" si="3909"/>
        <v/>
      </c>
      <c r="AR2737" t="str">
        <f t="shared" si="3910"/>
        <v>Away</v>
      </c>
      <c r="AS2737" t="str">
        <f t="shared" si="3911"/>
        <v>a</v>
      </c>
      <c r="AT2737" t="str">
        <f t="shared" si="3912"/>
        <v>Offensive</v>
      </c>
      <c r="AU2737" t="str">
        <f t="shared" si="3913"/>
        <v/>
      </c>
      <c r="AV2737" t="str">
        <f t="shared" si="3914"/>
        <v/>
      </c>
      <c r="AW2737" t="str" cm="1">
        <f t="array" ref="AW2737">IFERROR(IF(O2737&lt;&gt;"",O2737,IF(OR($S2737="",$T2737=""),"",IF(O2737&lt;&gt;"",O2737,IF($T2737&lt;&gt;"",_xlfn._xlws.FILTER(O:O,($BU:$BU=$BU2737)*($I:$I=$I2737)*($T:$T=$T2737)*($S:$S=_xlfn.MINIFS($S:$S,$T:$T,"="&amp;$T2737)),"")))))&amp;"",IF(O2737="","",""))&amp;""</f>
        <v>OffensivePlay_Pass-SecondTouch</v>
      </c>
      <c r="AX2737" t="str" cm="1">
        <f t="array" ref="AX2737">IFERROR(IF(P2737&lt;&gt;"",P2737,IF(OR($S2737="",$T2737=""),"",IF($T2737&lt;&gt;"",_xlfn._xlws.FILTER(P:P,($BU:$BU=$BU2737)*($I:$I=$I2737)*($T:$T=$T2737)*($S:$S=_xlfn.MINIFS($S:$S,$T:$T,"="&amp;$T2737)),""))))&amp;"",IF(P2737="","",""))&amp;""</f>
        <v>Defensive_Zone-AttemptedBreakOutPass</v>
      </c>
      <c r="AY2737" t="str" cm="1">
        <f t="array" ref="AY2737">IFERROR(IF(Q2737&lt;&gt;"",Q2737,IF(OR($S2737="",$T2737=""),"",IF($T2737&lt;&gt;"",_xlfn._xlws.FILTER(Q:Q,($BU:$BU=$BU2737)*($I:$I=$I2737)*($T:$T=$T2737)*($S:$S=_xlfn.MINIFS($S:$S,$T:$T,"="&amp;$T2737)),""))))&amp;"",IF(Q2737="","",""))&amp;""</f>
        <v>u</v>
      </c>
      <c r="AZ2737" t="str" cm="1">
        <f t="array" ref="AZ2737">IFERROR(IF(R2737&lt;&gt;"",R2737,IF(OR($S2737="",$T2737=""),"",IF($T2737&lt;&gt;"",_xlfn._xlws.FILTER(R:R,($BU:$BU=$BU2737)*($I:$I=$I2737)*($T:$T=$T2737)*($S:$S=_xlfn.MINIFS($S:$S,$T:$T,"="&amp;$T2737)),""))))&amp;"",IF(R2737="","",""))&amp;""</f>
        <v>1</v>
      </c>
      <c r="BA2737" s="6">
        <f t="shared" si="3915"/>
        <v>238</v>
      </c>
      <c r="BB2737">
        <f t="shared" ref="BB2737:BD2737" si="3971">BB2736</f>
        <v>18987</v>
      </c>
      <c r="BC2737" t="str">
        <f t="shared" si="3971"/>
        <v>Velodrome</v>
      </c>
      <c r="BD2737" t="str">
        <f t="shared" si="3971"/>
        <v>Outlaws</v>
      </c>
      <c r="BE2737" t="s">
        <v>9</v>
      </c>
      <c r="BF2737" t="s">
        <v>173</v>
      </c>
      <c r="BI2737" cm="1">
        <f t="array" aca="1" ref="BI2737" ca="1">IFERROR(_xlfn._xlws.FILTER(shifts!A:A,(shifts!B:B=events!AD2737)*(shifts!AG:AG&gt;=events!BK2737)*(shifts!AH:AH&lt;=events!BL2737)),BI2736)</f>
        <v>95</v>
      </c>
      <c r="BJ2737" s="15">
        <f t="shared" si="3917"/>
        <v>0</v>
      </c>
      <c r="BK2737">
        <f t="shared" si="3918"/>
        <v>406</v>
      </c>
      <c r="BL2737">
        <f t="shared" si="3919"/>
        <v>406</v>
      </c>
      <c r="BM2737" s="15">
        <f>SUMIFS(BJ$2:BJ2737,K$2:K2737,"=Intermission")+SUMIFS(BJ$2:BJ2737,K$2:K2737,"=Timeout")</f>
        <v>143</v>
      </c>
      <c r="BN2737">
        <f t="shared" si="3920"/>
        <v>2303</v>
      </c>
      <c r="BO2737" s="19">
        <f t="shared" si="3921"/>
        <v>2977</v>
      </c>
      <c r="BP2737">
        <f t="shared" si="3922"/>
        <v>2972</v>
      </c>
      <c r="BQ2737" s="17">
        <f t="shared" si="3923"/>
        <v>2977</v>
      </c>
      <c r="BR2737" t="str">
        <f t="shared" si="3924"/>
        <v>event_team_player_1</v>
      </c>
      <c r="BS2737">
        <f>COUNTIFS(S$3:S2737,"="&amp;S2737,AI$3:AI2737,"="&amp;AI2737)</f>
        <v>1</v>
      </c>
      <c r="BT2737" t="str">
        <f>IFERROR(VLOOKUP(BB2737&amp;BU2737&amp;X2737,game_rosters!U:W,3,FALSE),"")</f>
        <v>P100033</v>
      </c>
      <c r="BU2737" t="str">
        <f t="shared" si="3925"/>
        <v>Outlaws</v>
      </c>
    </row>
    <row r="2738" spans="1:73" x14ac:dyDescent="0.2">
      <c r="A2738" t="str">
        <f t="shared" si="3900"/>
        <v/>
      </c>
      <c r="I2738" s="44">
        <v>68</v>
      </c>
      <c r="R2738" s="51">
        <v>1</v>
      </c>
      <c r="S2738">
        <v>1419</v>
      </c>
      <c r="T2738">
        <v>218</v>
      </c>
      <c r="X2738">
        <v>68</v>
      </c>
      <c r="Z2738">
        <v>1</v>
      </c>
      <c r="AA2738">
        <f t="shared" si="3949"/>
        <v>2419</v>
      </c>
      <c r="AB2738">
        <f t="shared" si="3950"/>
        <v>9218</v>
      </c>
      <c r="AC2738">
        <f t="shared" si="3896"/>
        <v>9218</v>
      </c>
      <c r="AD2738" s="6">
        <v>3</v>
      </c>
      <c r="AE2738" t="s">
        <v>939</v>
      </c>
      <c r="AF2738" t="s">
        <v>737</v>
      </c>
      <c r="AG2738" t="s">
        <v>756</v>
      </c>
      <c r="AH2738" t="s">
        <v>756</v>
      </c>
      <c r="AI2738" t="str">
        <f t="shared" si="3901"/>
        <v>e</v>
      </c>
      <c r="AJ2738" t="str">
        <f t="shared" si="3902"/>
        <v/>
      </c>
      <c r="AK2738" t="str">
        <f t="shared" si="3903"/>
        <v/>
      </c>
      <c r="AL2738" t="str">
        <f t="shared" si="3904"/>
        <v/>
      </c>
      <c r="AM2738" t="str">
        <f t="shared" si="3905"/>
        <v/>
      </c>
      <c r="AN2738" t="str">
        <f t="shared" si="3906"/>
        <v>Away</v>
      </c>
      <c r="AO2738" t="str">
        <f t="shared" si="3907"/>
        <v>a</v>
      </c>
      <c r="AP2738" t="str">
        <f t="shared" si="3908"/>
        <v/>
      </c>
      <c r="AQ2738" t="str">
        <f t="shared" si="3909"/>
        <v/>
      </c>
      <c r="AR2738" t="str">
        <f t="shared" si="3910"/>
        <v>Away</v>
      </c>
      <c r="AS2738" t="str">
        <f t="shared" si="3911"/>
        <v>a</v>
      </c>
      <c r="AT2738" t="str">
        <f t="shared" si="3912"/>
        <v>Offensive</v>
      </c>
      <c r="AU2738" t="str">
        <f t="shared" si="3913"/>
        <v/>
      </c>
      <c r="AV2738" t="str">
        <f t="shared" si="3914"/>
        <v/>
      </c>
      <c r="AW2738" t="str" cm="1">
        <f t="array" ref="AW2738">IFERROR(IF(O2738&lt;&gt;"",O2738,IF(OR($S2738="",$T2738=""),"",IF(O2738&lt;&gt;"",O2738,IF($T2738&lt;&gt;"",_xlfn._xlws.FILTER(O:O,($BU:$BU=$BU2738)*($I:$I=$I2738)*($T:$T=$T2738)*($S:$S=_xlfn.MINIFS($S:$S,$T:$T,"="&amp;$T2738)),"")))))&amp;"",IF(O2738="","",""))&amp;""</f>
        <v/>
      </c>
      <c r="AX2738" t="str" cm="1">
        <f t="array" ref="AX2738">IFERROR(IF(P2738&lt;&gt;"",P2738,IF(OR($S2738="",$T2738=""),"",IF($T2738&lt;&gt;"",_xlfn._xlws.FILTER(P:P,($BU:$BU=$BU2738)*($I:$I=$I2738)*($T:$T=$T2738)*($S:$S=_xlfn.MINIFS($S:$S,$T:$T,"="&amp;$T2738)),""))))&amp;"",IF(P2738="","",""))&amp;""</f>
        <v/>
      </c>
      <c r="AY2738" t="str" cm="1">
        <f t="array" ref="AY2738">IFERROR(IF(Q2738&lt;&gt;"",Q2738,IF(OR($S2738="",$T2738=""),"",IF($T2738&lt;&gt;"",_xlfn._xlws.FILTER(Q:Q,($BU:$BU=$BU2738)*($I:$I=$I2738)*($T:$T=$T2738)*($S:$S=_xlfn.MINIFS($S:$S,$T:$T,"="&amp;$T2738)),""))))&amp;"",IF(Q2738="","",""))&amp;""</f>
        <v/>
      </c>
      <c r="AZ2738" t="str" cm="1">
        <f t="array" ref="AZ2738">IFERROR(IF(R2738&lt;&gt;"",R2738,IF(OR($S2738="",$T2738=""),"",IF($T2738&lt;&gt;"",_xlfn._xlws.FILTER(R:R,($BU:$BU=$BU2738)*($I:$I=$I2738)*($T:$T=$T2738)*($S:$S=_xlfn.MINIFS($S:$S,$T:$T,"="&amp;$T2738)),""))))&amp;"",IF(R2738="","",""))&amp;""</f>
        <v>1</v>
      </c>
      <c r="BA2738" s="6">
        <f t="shared" si="3915"/>
        <v>238</v>
      </c>
      <c r="BB2738">
        <f t="shared" ref="BB2738:BD2738" si="3972">BB2737</f>
        <v>18987</v>
      </c>
      <c r="BC2738" t="str">
        <f t="shared" si="3972"/>
        <v>Velodrome</v>
      </c>
      <c r="BD2738" t="str">
        <f t="shared" si="3972"/>
        <v>Outlaws</v>
      </c>
      <c r="BE2738" t="s">
        <v>9</v>
      </c>
      <c r="BF2738" t="s">
        <v>173</v>
      </c>
      <c r="BI2738" cm="1">
        <f t="array" aca="1" ref="BI2738" ca="1">IFERROR(_xlfn._xlws.FILTER(shifts!A:A,(shifts!B:B=events!AD2738)*(shifts!AG:AG&gt;=events!BK2738)*(shifts!AH:AH&lt;=events!BL2738)),BI2737)</f>
        <v>95</v>
      </c>
      <c r="BJ2738" s="15">
        <f t="shared" si="3917"/>
        <v>0</v>
      </c>
      <c r="BK2738">
        <f t="shared" si="3918"/>
        <v>406</v>
      </c>
      <c r="BL2738">
        <f t="shared" si="3919"/>
        <v>406</v>
      </c>
      <c r="BM2738" s="15">
        <f>SUMIFS(BJ$2:BJ2738,K$2:K2738,"=Intermission")+SUMIFS(BJ$2:BJ2738,K$2:K2738,"=Timeout")</f>
        <v>143</v>
      </c>
      <c r="BN2738">
        <f t="shared" si="3920"/>
        <v>2303</v>
      </c>
      <c r="BO2738" s="19">
        <f t="shared" si="3921"/>
        <v>2977</v>
      </c>
      <c r="BP2738">
        <f t="shared" si="3922"/>
        <v>2972</v>
      </c>
      <c r="BQ2738" s="17">
        <f t="shared" si="3923"/>
        <v>2977</v>
      </c>
      <c r="BR2738" t="str">
        <f t="shared" si="3924"/>
        <v>event_team_player_2</v>
      </c>
      <c r="BS2738">
        <f>COUNTIFS(S$3:S2738,"="&amp;S2738,AI$3:AI2738,"="&amp;AI2738)</f>
        <v>2</v>
      </c>
      <c r="BT2738" t="str">
        <f>IFERROR(VLOOKUP(BB2738&amp;BU2738&amp;X2738,game_rosters!U:W,3,FALSE),"")</f>
        <v>P100128</v>
      </c>
      <c r="BU2738" t="str">
        <f t="shared" si="3925"/>
        <v>Outlaws</v>
      </c>
    </row>
    <row r="2739" spans="1:73" x14ac:dyDescent="0.2">
      <c r="A2739" t="str">
        <f t="shared" si="3900"/>
        <v/>
      </c>
      <c r="I2739" s="44">
        <v>55</v>
      </c>
      <c r="R2739" s="51">
        <v>1</v>
      </c>
      <c r="S2739">
        <v>1419</v>
      </c>
      <c r="T2739">
        <v>218</v>
      </c>
      <c r="X2739">
        <v>55</v>
      </c>
      <c r="AA2739">
        <f t="shared" si="3949"/>
        <v>2419</v>
      </c>
      <c r="AB2739">
        <f t="shared" si="3950"/>
        <v>9218</v>
      </c>
      <c r="AC2739">
        <f t="shared" si="3896"/>
        <v>9218</v>
      </c>
      <c r="AD2739" s="6">
        <v>3</v>
      </c>
      <c r="AE2739" t="s">
        <v>939</v>
      </c>
      <c r="AF2739" t="s">
        <v>737</v>
      </c>
      <c r="AG2739" t="s">
        <v>756</v>
      </c>
      <c r="AH2739" t="s">
        <v>756</v>
      </c>
      <c r="AI2739" t="str">
        <f t="shared" si="3901"/>
        <v>o</v>
      </c>
      <c r="AJ2739" t="str">
        <f t="shared" si="3902"/>
        <v/>
      </c>
      <c r="AK2739" t="str">
        <f t="shared" si="3903"/>
        <v/>
      </c>
      <c r="AL2739" t="str">
        <f t="shared" si="3904"/>
        <v/>
      </c>
      <c r="AM2739" t="str">
        <f t="shared" si="3905"/>
        <v/>
      </c>
      <c r="AN2739" t="str">
        <f t="shared" si="3906"/>
        <v>Away</v>
      </c>
      <c r="AO2739" t="str">
        <f t="shared" si="3907"/>
        <v>a</v>
      </c>
      <c r="AP2739" t="str">
        <f t="shared" si="3908"/>
        <v/>
      </c>
      <c r="AQ2739" t="str">
        <f t="shared" si="3909"/>
        <v/>
      </c>
      <c r="AR2739" t="str">
        <f t="shared" si="3910"/>
        <v>Away</v>
      </c>
      <c r="AS2739" t="str">
        <f t="shared" si="3911"/>
        <v>a</v>
      </c>
      <c r="AT2739" t="str">
        <f t="shared" si="3912"/>
        <v>Defensive</v>
      </c>
      <c r="AU2739" t="str">
        <f t="shared" si="3913"/>
        <v/>
      </c>
      <c r="AV2739" t="str">
        <f t="shared" si="3914"/>
        <v/>
      </c>
      <c r="AW2739" t="str" cm="1">
        <f t="array" ref="AW2739">IFERROR(IF(O2739&lt;&gt;"",O2739,IF(OR($S2739="",$T2739=""),"",IF(O2739&lt;&gt;"",O2739,IF($T2739&lt;&gt;"",_xlfn._xlws.FILTER(O:O,($BU:$BU=$BU2739)*($I:$I=$I2739)*($T:$T=$T2739)*($S:$S=_xlfn.MINIFS($S:$S,$T:$T,"="&amp;$T2739)),"")))))&amp;"",IF(O2739="","",""))&amp;""</f>
        <v/>
      </c>
      <c r="AX2739" t="str" cm="1">
        <f t="array" ref="AX2739">IFERROR(IF(P2739&lt;&gt;"",P2739,IF(OR($S2739="",$T2739=""),"",IF($T2739&lt;&gt;"",_xlfn._xlws.FILTER(P:P,($BU:$BU=$BU2739)*($I:$I=$I2739)*($T:$T=$T2739)*($S:$S=_xlfn.MINIFS($S:$S,$T:$T,"="&amp;$T2739)),""))))&amp;"",IF(P2739="","",""))&amp;""</f>
        <v/>
      </c>
      <c r="AY2739" t="str" cm="1">
        <f t="array" ref="AY2739">IFERROR(IF(Q2739&lt;&gt;"",Q2739,IF(OR($S2739="",$T2739=""),"",IF($T2739&lt;&gt;"",_xlfn._xlws.FILTER(Q:Q,($BU:$BU=$BU2739)*($I:$I=$I2739)*($T:$T=$T2739)*($S:$S=_xlfn.MINIFS($S:$S,$T:$T,"="&amp;$T2739)),""))))&amp;"",IF(Q2739="","",""))&amp;""</f>
        <v/>
      </c>
      <c r="AZ2739" t="str" cm="1">
        <f t="array" ref="AZ2739">IFERROR(IF(R2739&lt;&gt;"",R2739,IF(OR($S2739="",$T2739=""),"",IF($T2739&lt;&gt;"",_xlfn._xlws.FILTER(R:R,($BU:$BU=$BU2739)*($I:$I=$I2739)*($T:$T=$T2739)*($S:$S=_xlfn.MINIFS($S:$S,$T:$T,"="&amp;$T2739)),""))))&amp;"",IF(R2739="","",""))&amp;""</f>
        <v>1</v>
      </c>
      <c r="BA2739" s="6">
        <f t="shared" si="3915"/>
        <v>238</v>
      </c>
      <c r="BB2739">
        <f t="shared" ref="BB2739:BD2739" si="3973">BB2738</f>
        <v>18987</v>
      </c>
      <c r="BC2739" t="str">
        <f t="shared" si="3973"/>
        <v>Velodrome</v>
      </c>
      <c r="BD2739" t="str">
        <f t="shared" si="3973"/>
        <v>Outlaws</v>
      </c>
      <c r="BE2739" t="s">
        <v>9</v>
      </c>
      <c r="BF2739" t="s">
        <v>173</v>
      </c>
      <c r="BI2739" cm="1">
        <f t="array" aca="1" ref="BI2739" ca="1">IFERROR(_xlfn._xlws.FILTER(shifts!A:A,(shifts!B:B=events!AD2739)*(shifts!AG:AG&gt;=events!BK2739)*(shifts!AH:AH&lt;=events!BL2739)),BI2738)</f>
        <v>95</v>
      </c>
      <c r="BJ2739" s="15">
        <f t="shared" si="3917"/>
        <v>0</v>
      </c>
      <c r="BK2739">
        <f t="shared" si="3918"/>
        <v>406</v>
      </c>
      <c r="BL2739">
        <f t="shared" si="3919"/>
        <v>406</v>
      </c>
      <c r="BM2739" s="15">
        <f>SUMIFS(BJ$2:BJ2739,K$2:K2739,"=Intermission")+SUMIFS(BJ$2:BJ2739,K$2:K2739,"=Timeout")</f>
        <v>143</v>
      </c>
      <c r="BN2739">
        <f t="shared" si="3920"/>
        <v>2303</v>
      </c>
      <c r="BO2739" s="19">
        <f t="shared" si="3921"/>
        <v>2977</v>
      </c>
      <c r="BP2739">
        <f t="shared" si="3922"/>
        <v>2972</v>
      </c>
      <c r="BQ2739" s="17">
        <f t="shared" si="3923"/>
        <v>2977</v>
      </c>
      <c r="BR2739" t="str">
        <f t="shared" si="3924"/>
        <v>opp_team_player_1</v>
      </c>
      <c r="BS2739">
        <f>COUNTIFS(S$3:S2739,"="&amp;S2739,AI$3:AI2739,"="&amp;AI2739)</f>
        <v>1</v>
      </c>
      <c r="BT2739" t="str">
        <f>IFERROR(VLOOKUP(BB2739&amp;BU2739&amp;X2739,game_rosters!U:W,3,FALSE),"")</f>
        <v>P100064</v>
      </c>
      <c r="BU2739" t="str">
        <f t="shared" si="3925"/>
        <v>Velodrome</v>
      </c>
    </row>
    <row r="2740" spans="1:73" x14ac:dyDescent="0.2">
      <c r="A2740" t="str">
        <f t="shared" si="3900"/>
        <v/>
      </c>
      <c r="I2740" s="44">
        <v>61</v>
      </c>
      <c r="R2740" s="51">
        <v>1</v>
      </c>
      <c r="S2740">
        <v>1419</v>
      </c>
      <c r="T2740">
        <v>218</v>
      </c>
      <c r="X2740">
        <v>61</v>
      </c>
      <c r="AA2740">
        <f t="shared" si="3949"/>
        <v>2419</v>
      </c>
      <c r="AB2740">
        <f t="shared" si="3950"/>
        <v>9218</v>
      </c>
      <c r="AC2740">
        <f t="shared" si="3896"/>
        <v>9218</v>
      </c>
      <c r="AD2740" s="6">
        <v>3</v>
      </c>
      <c r="AE2740" t="s">
        <v>939</v>
      </c>
      <c r="AF2740" t="s">
        <v>737</v>
      </c>
      <c r="AG2740" t="s">
        <v>756</v>
      </c>
      <c r="AH2740" t="s">
        <v>756</v>
      </c>
      <c r="AI2740" t="str">
        <f t="shared" si="3901"/>
        <v>o</v>
      </c>
      <c r="AJ2740" t="str">
        <f t="shared" si="3902"/>
        <v/>
      </c>
      <c r="AK2740" t="str">
        <f t="shared" si="3903"/>
        <v/>
      </c>
      <c r="AL2740" t="str">
        <f t="shared" si="3904"/>
        <v/>
      </c>
      <c r="AM2740" t="str">
        <f t="shared" si="3905"/>
        <v/>
      </c>
      <c r="AN2740" t="str">
        <f t="shared" si="3906"/>
        <v>Away</v>
      </c>
      <c r="AO2740" t="str">
        <f t="shared" si="3907"/>
        <v>a</v>
      </c>
      <c r="AP2740" t="str">
        <f t="shared" si="3908"/>
        <v/>
      </c>
      <c r="AQ2740" t="str">
        <f t="shared" si="3909"/>
        <v/>
      </c>
      <c r="AR2740" t="str">
        <f t="shared" si="3910"/>
        <v>Away</v>
      </c>
      <c r="AS2740" t="str">
        <f t="shared" si="3911"/>
        <v>a</v>
      </c>
      <c r="AT2740" t="str">
        <f t="shared" si="3912"/>
        <v>Defensive</v>
      </c>
      <c r="AU2740" t="str">
        <f t="shared" si="3913"/>
        <v/>
      </c>
      <c r="AV2740" t="str">
        <f t="shared" si="3914"/>
        <v/>
      </c>
      <c r="AW2740" t="str" cm="1">
        <f t="array" ref="AW2740">IFERROR(IF(O2740&lt;&gt;"",O2740,IF(OR($S2740="",$T2740=""),"",IF(O2740&lt;&gt;"",O2740,IF($T2740&lt;&gt;"",_xlfn._xlws.FILTER(O:O,($BU:$BU=$BU2740)*($I:$I=$I2740)*($T:$T=$T2740)*($S:$S=_xlfn.MINIFS($S:$S,$T:$T,"="&amp;$T2740)),"")))))&amp;"",IF(O2740="","",""))&amp;""</f>
        <v/>
      </c>
      <c r="AX2740" t="str" cm="1">
        <f t="array" ref="AX2740">IFERROR(IF(P2740&lt;&gt;"",P2740,IF(OR($S2740="",$T2740=""),"",IF($T2740&lt;&gt;"",_xlfn._xlws.FILTER(P:P,($BU:$BU=$BU2740)*($I:$I=$I2740)*($T:$T=$T2740)*($S:$S=_xlfn.MINIFS($S:$S,$T:$T,"="&amp;$T2740)),""))))&amp;"",IF(P2740="","",""))&amp;""</f>
        <v/>
      </c>
      <c r="AY2740" t="str" cm="1">
        <f t="array" ref="AY2740">IFERROR(IF(Q2740&lt;&gt;"",Q2740,IF(OR($S2740="",$T2740=""),"",IF($T2740&lt;&gt;"",_xlfn._xlws.FILTER(Q:Q,($BU:$BU=$BU2740)*($I:$I=$I2740)*($T:$T=$T2740)*($S:$S=_xlfn.MINIFS($S:$S,$T:$T,"="&amp;$T2740)),""))))&amp;"",IF(Q2740="","",""))&amp;""</f>
        <v/>
      </c>
      <c r="AZ2740" t="str" cm="1">
        <f t="array" ref="AZ2740">IFERROR(IF(R2740&lt;&gt;"",R2740,IF(OR($S2740="",$T2740=""),"",IF($T2740&lt;&gt;"",_xlfn._xlws.FILTER(R:R,($BU:$BU=$BU2740)*($I:$I=$I2740)*($T:$T=$T2740)*($S:$S=_xlfn.MINIFS($S:$S,$T:$T,"="&amp;$T2740)),""))))&amp;"",IF(R2740="","",""))&amp;""</f>
        <v>1</v>
      </c>
      <c r="BA2740" s="6">
        <f t="shared" si="3915"/>
        <v>238</v>
      </c>
      <c r="BB2740">
        <f t="shared" ref="BB2740:BD2740" si="3974">BB2739</f>
        <v>18987</v>
      </c>
      <c r="BC2740" t="str">
        <f t="shared" si="3974"/>
        <v>Velodrome</v>
      </c>
      <c r="BD2740" t="str">
        <f t="shared" si="3974"/>
        <v>Outlaws</v>
      </c>
      <c r="BE2740" t="s">
        <v>9</v>
      </c>
      <c r="BF2740" t="s">
        <v>173</v>
      </c>
      <c r="BI2740" cm="1">
        <f t="array" aca="1" ref="BI2740" ca="1">IFERROR(_xlfn._xlws.FILTER(shifts!A:A,(shifts!B:B=events!AD2740)*(shifts!AG:AG&gt;=events!BK2740)*(shifts!AH:AH&lt;=events!BL2740)),BI2739)</f>
        <v>95</v>
      </c>
      <c r="BJ2740" s="15">
        <f t="shared" si="3917"/>
        <v>0</v>
      </c>
      <c r="BK2740">
        <f t="shared" si="3918"/>
        <v>406</v>
      </c>
      <c r="BL2740">
        <f t="shared" si="3919"/>
        <v>406</v>
      </c>
      <c r="BM2740" s="15">
        <f>SUMIFS(BJ$2:BJ2740,K$2:K2740,"=Intermission")+SUMIFS(BJ$2:BJ2740,K$2:K2740,"=Timeout")</f>
        <v>143</v>
      </c>
      <c r="BN2740">
        <f t="shared" si="3920"/>
        <v>2303</v>
      </c>
      <c r="BO2740" s="19">
        <f t="shared" si="3921"/>
        <v>2977</v>
      </c>
      <c r="BP2740">
        <f t="shared" si="3922"/>
        <v>2972</v>
      </c>
      <c r="BQ2740" s="17">
        <f t="shared" si="3923"/>
        <v>2977</v>
      </c>
      <c r="BR2740" t="str">
        <f t="shared" si="3924"/>
        <v>opp_team_player_2</v>
      </c>
      <c r="BS2740">
        <f>COUNTIFS(S$3:S2740,"="&amp;S2740,AI$3:AI2740,"="&amp;AI2740)</f>
        <v>2</v>
      </c>
      <c r="BT2740" t="str">
        <f>IFERROR(VLOOKUP(BB2740&amp;BU2740&amp;X2740,game_rosters!U:W,3,FALSE),"")</f>
        <v>P100224</v>
      </c>
      <c r="BU2740" t="str">
        <f t="shared" si="3925"/>
        <v>Velodrome</v>
      </c>
    </row>
    <row r="2741" spans="1:73" x14ac:dyDescent="0.2">
      <c r="A2741">
        <f t="shared" si="3900"/>
        <v>1</v>
      </c>
      <c r="I2741" s="44">
        <v>61</v>
      </c>
      <c r="K2741" t="s">
        <v>13</v>
      </c>
      <c r="L2741" t="s">
        <v>586</v>
      </c>
      <c r="N2741" t="s">
        <v>595</v>
      </c>
      <c r="O2741" t="s">
        <v>607</v>
      </c>
      <c r="Q2741" t="s">
        <v>595</v>
      </c>
      <c r="R2741" s="51">
        <v>1</v>
      </c>
      <c r="S2741">
        <v>1420</v>
      </c>
      <c r="T2741">
        <v>219</v>
      </c>
      <c r="W2741" t="s">
        <v>735</v>
      </c>
      <c r="X2741">
        <v>61</v>
      </c>
      <c r="Z2741">
        <v>1</v>
      </c>
      <c r="AA2741">
        <f t="shared" si="3949"/>
        <v>2420</v>
      </c>
      <c r="AB2741">
        <f t="shared" si="3950"/>
        <v>9219</v>
      </c>
      <c r="AC2741">
        <f t="shared" si="3896"/>
        <v>9219</v>
      </c>
      <c r="AD2741" s="6">
        <v>3</v>
      </c>
      <c r="AE2741" t="s">
        <v>939</v>
      </c>
      <c r="AF2741" t="s">
        <v>900</v>
      </c>
      <c r="AG2741" t="s">
        <v>756</v>
      </c>
      <c r="AH2741" t="s">
        <v>756</v>
      </c>
      <c r="AI2741" t="str">
        <f t="shared" si="3901"/>
        <v>e</v>
      </c>
      <c r="AJ2741" t="str">
        <f t="shared" si="3902"/>
        <v/>
      </c>
      <c r="AK2741" t="str">
        <f t="shared" si="3903"/>
        <v/>
      </c>
      <c r="AL2741" t="str">
        <f t="shared" si="3904"/>
        <v/>
      </c>
      <c r="AM2741" t="str">
        <f t="shared" si="3905"/>
        <v/>
      </c>
      <c r="AN2741" t="str">
        <f t="shared" si="3906"/>
        <v>Home</v>
      </c>
      <c r="AO2741" t="str">
        <f t="shared" si="3907"/>
        <v>h</v>
      </c>
      <c r="AP2741" t="str">
        <f t="shared" si="3908"/>
        <v/>
      </c>
      <c r="AQ2741" t="str">
        <f t="shared" si="3909"/>
        <v/>
      </c>
      <c r="AR2741" t="str">
        <f t="shared" si="3910"/>
        <v>Home</v>
      </c>
      <c r="AS2741" t="str">
        <f t="shared" si="3911"/>
        <v>h</v>
      </c>
      <c r="AT2741" t="str">
        <f t="shared" si="3912"/>
        <v>Offensive</v>
      </c>
      <c r="AU2741" t="str">
        <f t="shared" si="3913"/>
        <v/>
      </c>
      <c r="AV2741" t="str">
        <f t="shared" si="3914"/>
        <v/>
      </c>
      <c r="AW2741" t="str" cm="1">
        <f t="array" ref="AW2741">IFERROR(IF(O2741&lt;&gt;"",O2741,IF(OR($S2741="",$T2741=""),"",IF(O2741&lt;&gt;"",O2741,IF($T2741&lt;&gt;"",_xlfn._xlws.FILTER(O:O,($BU:$BU=$BU2741)*($I:$I=$I2741)*($T:$T=$T2741)*($S:$S=_xlfn.MINIFS($S:$S,$T:$T,"="&amp;$T2741)),"")))))&amp;"",IF(O2741="","",""))&amp;""</f>
        <v>OffensivePlay_Zone-PuckRetreivalPass</v>
      </c>
      <c r="AX2741" t="str" cm="1">
        <f t="array" ref="AX2741">IFERROR(IF(P2741&lt;&gt;"",P2741,IF(OR($S2741="",$T2741=""),"",IF($T2741&lt;&gt;"",_xlfn._xlws.FILTER(P:P,($BU:$BU=$BU2741)*($I:$I=$I2741)*($T:$T=$T2741)*($S:$S=_xlfn.MINIFS($S:$S,$T:$T,"="&amp;$T2741)),""))))&amp;"",IF(P2741="","",""))&amp;""</f>
        <v/>
      </c>
      <c r="AY2741" t="str" cm="1">
        <f t="array" ref="AY2741">IFERROR(IF(Q2741&lt;&gt;"",Q2741,IF(OR($S2741="",$T2741=""),"",IF($T2741&lt;&gt;"",_xlfn._xlws.FILTER(Q:Q,($BU:$BU=$BU2741)*($I:$I=$I2741)*($T:$T=$T2741)*($S:$S=_xlfn.MINIFS($S:$S,$T:$T,"="&amp;$T2741)),""))))&amp;"",IF(Q2741="","",""))&amp;""</f>
        <v>s</v>
      </c>
      <c r="AZ2741" t="str" cm="1">
        <f t="array" ref="AZ2741">IFERROR(IF(R2741&lt;&gt;"",R2741,IF(OR($S2741="",$T2741=""),"",IF($T2741&lt;&gt;"",_xlfn._xlws.FILTER(R:R,($BU:$BU=$BU2741)*($I:$I=$I2741)*($T:$T=$T2741)*($S:$S=_xlfn.MINIFS($S:$S,$T:$T,"="&amp;$T2741)),""))))&amp;"",IF(R2741="","",""))&amp;""</f>
        <v>1</v>
      </c>
      <c r="BA2741" s="6">
        <f t="shared" si="3915"/>
        <v>238</v>
      </c>
      <c r="BB2741">
        <f t="shared" ref="BB2741:BD2741" si="3975">BB2740</f>
        <v>18987</v>
      </c>
      <c r="BC2741" t="str">
        <f t="shared" si="3975"/>
        <v>Velodrome</v>
      </c>
      <c r="BD2741" t="str">
        <f t="shared" si="3975"/>
        <v>Outlaws</v>
      </c>
      <c r="BE2741" t="s">
        <v>13</v>
      </c>
      <c r="BF2741" t="s">
        <v>586</v>
      </c>
      <c r="BI2741" cm="1">
        <f t="array" aca="1" ref="BI2741" ca="1">IFERROR(_xlfn._xlws.FILTER(shifts!A:A,(shifts!B:B=events!AD2741)*(shifts!AG:AG&gt;=events!BK2741)*(shifts!AH:AH&lt;=events!BL2741)),BI2740)</f>
        <v>95</v>
      </c>
      <c r="BJ2741" s="15">
        <f t="shared" si="3917"/>
        <v>0</v>
      </c>
      <c r="BK2741">
        <f t="shared" si="3918"/>
        <v>405</v>
      </c>
      <c r="BL2741">
        <f t="shared" si="3919"/>
        <v>405</v>
      </c>
      <c r="BM2741" s="15">
        <f>SUMIFS(BJ$2:BJ2741,K$2:K2741,"=Intermission")+SUMIFS(BJ$2:BJ2741,K$2:K2741,"=Timeout")</f>
        <v>143</v>
      </c>
      <c r="BN2741">
        <f t="shared" si="3920"/>
        <v>2303</v>
      </c>
      <c r="BO2741" s="19">
        <f t="shared" si="3921"/>
        <v>2978</v>
      </c>
      <c r="BP2741">
        <f t="shared" si="3922"/>
        <v>2973</v>
      </c>
      <c r="BQ2741" s="17">
        <f t="shared" si="3923"/>
        <v>2978</v>
      </c>
      <c r="BR2741" t="str">
        <f t="shared" si="3924"/>
        <v>event_team_player_1</v>
      </c>
      <c r="BS2741">
        <f>COUNTIFS(S$3:S2741,"="&amp;S2741,AI$3:AI2741,"="&amp;AI2741)</f>
        <v>1</v>
      </c>
      <c r="BT2741" t="str">
        <f>IFERROR(VLOOKUP(BB2741&amp;BU2741&amp;X2741,game_rosters!U:W,3,FALSE),"")</f>
        <v>P100224</v>
      </c>
      <c r="BU2741" t="str">
        <f t="shared" si="3925"/>
        <v>Velodrome</v>
      </c>
    </row>
    <row r="2742" spans="1:73" x14ac:dyDescent="0.2">
      <c r="A2742" t="str">
        <f t="shared" si="3900"/>
        <v/>
      </c>
      <c r="I2742" s="44">
        <v>68</v>
      </c>
      <c r="O2742" t="s">
        <v>691</v>
      </c>
      <c r="Q2742" t="s">
        <v>594</v>
      </c>
      <c r="R2742" s="51">
        <v>1</v>
      </c>
      <c r="S2742">
        <v>1420</v>
      </c>
      <c r="T2742">
        <v>219</v>
      </c>
      <c r="X2742">
        <v>68</v>
      </c>
      <c r="AA2742">
        <f t="shared" si="3949"/>
        <v>2420</v>
      </c>
      <c r="AB2742">
        <f t="shared" si="3950"/>
        <v>9219</v>
      </c>
      <c r="AC2742">
        <f t="shared" si="3896"/>
        <v>9219</v>
      </c>
      <c r="AD2742" s="6">
        <v>3</v>
      </c>
      <c r="AE2742" t="s">
        <v>939</v>
      </c>
      <c r="AF2742" t="s">
        <v>900</v>
      </c>
      <c r="AG2742" t="s">
        <v>756</v>
      </c>
      <c r="AH2742" t="s">
        <v>756</v>
      </c>
      <c r="AI2742" t="str">
        <f t="shared" si="3901"/>
        <v>o</v>
      </c>
      <c r="AJ2742" t="str">
        <f t="shared" si="3902"/>
        <v/>
      </c>
      <c r="AK2742" t="str">
        <f t="shared" si="3903"/>
        <v/>
      </c>
      <c r="AL2742" t="str">
        <f t="shared" si="3904"/>
        <v/>
      </c>
      <c r="AM2742" t="str">
        <f t="shared" si="3905"/>
        <v/>
      </c>
      <c r="AN2742" t="str">
        <f t="shared" si="3906"/>
        <v>Home</v>
      </c>
      <c r="AO2742" t="str">
        <f t="shared" si="3907"/>
        <v>h</v>
      </c>
      <c r="AP2742" t="str">
        <f t="shared" si="3908"/>
        <v/>
      </c>
      <c r="AQ2742" t="str">
        <f t="shared" si="3909"/>
        <v/>
      </c>
      <c r="AR2742" t="str">
        <f t="shared" si="3910"/>
        <v>Home</v>
      </c>
      <c r="AS2742" t="str">
        <f t="shared" si="3911"/>
        <v>h</v>
      </c>
      <c r="AT2742" t="str">
        <f t="shared" si="3912"/>
        <v>Defensive</v>
      </c>
      <c r="AU2742" t="str">
        <f t="shared" si="3913"/>
        <v/>
      </c>
      <c r="AV2742" t="str">
        <f t="shared" si="3914"/>
        <v/>
      </c>
      <c r="AW2742" t="str" cm="1">
        <f t="array" ref="AW2742">IFERROR(IF(O2742&lt;&gt;"",O2742,IF(OR($S2742="",$T2742=""),"",IF(O2742&lt;&gt;"",O2742,IF($T2742&lt;&gt;"",_xlfn._xlws.FILTER(O:O,($BU:$BU=$BU2742)*($I:$I=$I2742)*($T:$T=$T2742)*($S:$S=_xlfn.MINIFS($S:$S,$T:$T,"="&amp;$T2742)),"")))))&amp;"",IF(O2742="","",""))&amp;""</f>
        <v>Defensive_PlayZone-PuckRecoveryPass</v>
      </c>
      <c r="AX2742" t="str" cm="1">
        <f t="array" ref="AX2742">IFERROR(IF(P2742&lt;&gt;"",P2742,IF(OR($S2742="",$T2742=""),"",IF($T2742&lt;&gt;"",_xlfn._xlws.FILTER(P:P,($BU:$BU=$BU2742)*($I:$I=$I2742)*($T:$T=$T2742)*($S:$S=_xlfn.MINIFS($S:$S,$T:$T,"="&amp;$T2742)),""))))&amp;"",IF(P2742="","",""))&amp;""</f>
        <v/>
      </c>
      <c r="AY2742" t="str" cm="1">
        <f t="array" ref="AY2742">IFERROR(IF(Q2742&lt;&gt;"",Q2742,IF(OR($S2742="",$T2742=""),"",IF($T2742&lt;&gt;"",_xlfn._xlws.FILTER(Q:Q,($BU:$BU=$BU2742)*($I:$I=$I2742)*($T:$T=$T2742)*($S:$S=_xlfn.MINIFS($S:$S,$T:$T,"="&amp;$T2742)),""))))&amp;"",IF(Q2742="","",""))&amp;""</f>
        <v>u</v>
      </c>
      <c r="AZ2742" t="str" cm="1">
        <f t="array" ref="AZ2742">IFERROR(IF(R2742&lt;&gt;"",R2742,IF(OR($S2742="",$T2742=""),"",IF($T2742&lt;&gt;"",_xlfn._xlws.FILTER(R:R,($BU:$BU=$BU2742)*($I:$I=$I2742)*($T:$T=$T2742)*($S:$S=_xlfn.MINIFS($S:$S,$T:$T,"="&amp;$T2742)),""))))&amp;"",IF(R2742="","",""))&amp;""</f>
        <v>1</v>
      </c>
      <c r="BA2742" s="6">
        <f t="shared" si="3915"/>
        <v>238</v>
      </c>
      <c r="BB2742">
        <f t="shared" ref="BB2742:BD2742" si="3976">BB2741</f>
        <v>18987</v>
      </c>
      <c r="BC2742" t="str">
        <f t="shared" si="3976"/>
        <v>Velodrome</v>
      </c>
      <c r="BD2742" t="str">
        <f t="shared" si="3976"/>
        <v>Outlaws</v>
      </c>
      <c r="BE2742" t="s">
        <v>13</v>
      </c>
      <c r="BF2742" t="s">
        <v>586</v>
      </c>
      <c r="BI2742" cm="1">
        <f t="array" aca="1" ref="BI2742" ca="1">IFERROR(_xlfn._xlws.FILTER(shifts!A:A,(shifts!B:B=events!AD2742)*(shifts!AG:AG&gt;=events!BK2742)*(shifts!AH:AH&lt;=events!BL2742)),BI2741)</f>
        <v>95</v>
      </c>
      <c r="BJ2742" s="15">
        <f t="shared" si="3917"/>
        <v>0</v>
      </c>
      <c r="BK2742">
        <f t="shared" si="3918"/>
        <v>405</v>
      </c>
      <c r="BL2742">
        <f t="shared" si="3919"/>
        <v>405</v>
      </c>
      <c r="BM2742" s="15">
        <f>SUMIFS(BJ$2:BJ2742,K$2:K2742,"=Intermission")+SUMIFS(BJ$2:BJ2742,K$2:K2742,"=Timeout")</f>
        <v>143</v>
      </c>
      <c r="BN2742">
        <f t="shared" si="3920"/>
        <v>2303</v>
      </c>
      <c r="BO2742" s="19">
        <f t="shared" si="3921"/>
        <v>2978</v>
      </c>
      <c r="BP2742">
        <f t="shared" si="3922"/>
        <v>2973</v>
      </c>
      <c r="BQ2742" s="17">
        <f t="shared" si="3923"/>
        <v>2978</v>
      </c>
      <c r="BR2742" t="str">
        <f t="shared" si="3924"/>
        <v>opp_team_player_1</v>
      </c>
      <c r="BS2742">
        <f>COUNTIFS(S$3:S2742,"="&amp;S2742,AI$3:AI2742,"="&amp;AI2742)</f>
        <v>1</v>
      </c>
      <c r="BT2742" t="str">
        <f>IFERROR(VLOOKUP(BB2742&amp;BU2742&amp;X2742,game_rosters!U:W,3,FALSE),"")</f>
        <v>P100128</v>
      </c>
      <c r="BU2742" t="str">
        <f t="shared" si="3925"/>
        <v>Outlaws</v>
      </c>
    </row>
    <row r="2743" spans="1:73" x14ac:dyDescent="0.2">
      <c r="A2743">
        <f t="shared" si="3900"/>
        <v>1</v>
      </c>
      <c r="I2743" s="44">
        <v>61</v>
      </c>
      <c r="K2743" t="s">
        <v>238</v>
      </c>
      <c r="L2743" t="s">
        <v>193</v>
      </c>
      <c r="M2743" t="s">
        <v>91</v>
      </c>
      <c r="N2743" t="s">
        <v>595</v>
      </c>
      <c r="R2743" s="51">
        <v>1</v>
      </c>
      <c r="S2743">
        <v>1421</v>
      </c>
      <c r="T2743">
        <v>219</v>
      </c>
      <c r="W2743" t="s">
        <v>735</v>
      </c>
      <c r="X2743">
        <v>61</v>
      </c>
      <c r="Z2743">
        <v>1</v>
      </c>
      <c r="AA2743">
        <f t="shared" si="3949"/>
        <v>2421</v>
      </c>
      <c r="AB2743">
        <f t="shared" si="3950"/>
        <v>9219</v>
      </c>
      <c r="AC2743">
        <f t="shared" si="3896"/>
        <v>9219</v>
      </c>
      <c r="AD2743" s="6">
        <v>3</v>
      </c>
      <c r="AE2743" t="s">
        <v>939</v>
      </c>
      <c r="AF2743" t="s">
        <v>900</v>
      </c>
      <c r="AG2743" t="s">
        <v>756</v>
      </c>
      <c r="AH2743" t="s">
        <v>756</v>
      </c>
      <c r="AI2743" t="str">
        <f t="shared" si="3901"/>
        <v>e</v>
      </c>
      <c r="AJ2743" t="str">
        <f t="shared" si="3902"/>
        <v/>
      </c>
      <c r="AK2743" t="str">
        <f t="shared" si="3903"/>
        <v/>
      </c>
      <c r="AL2743" t="str">
        <f t="shared" si="3904"/>
        <v/>
      </c>
      <c r="AM2743" t="str">
        <f t="shared" si="3905"/>
        <v/>
      </c>
      <c r="AN2743" t="str">
        <f t="shared" si="3906"/>
        <v>Home</v>
      </c>
      <c r="AO2743" t="str">
        <f t="shared" si="3907"/>
        <v>h</v>
      </c>
      <c r="AP2743" t="str">
        <f t="shared" si="3908"/>
        <v/>
      </c>
      <c r="AQ2743" t="str">
        <f t="shared" si="3909"/>
        <v/>
      </c>
      <c r="AR2743" t="str">
        <f t="shared" si="3910"/>
        <v>Home</v>
      </c>
      <c r="AS2743" t="str">
        <f t="shared" si="3911"/>
        <v>h</v>
      </c>
      <c r="AT2743" t="str">
        <f t="shared" si="3912"/>
        <v>Offensive</v>
      </c>
      <c r="AU2743" t="str">
        <f t="shared" si="3913"/>
        <v/>
      </c>
      <c r="AV2743" t="str">
        <f t="shared" si="3914"/>
        <v/>
      </c>
      <c r="AW2743" t="str" cm="1">
        <f t="array" ref="AW2743">IFERROR(IF(O2743&lt;&gt;"",O2743,IF(OR($S2743="",$T2743=""),"",IF(O2743&lt;&gt;"",O2743,IF($T2743&lt;&gt;"",_xlfn._xlws.FILTER(O:O,($BU:$BU=$BU2743)*($I:$I=$I2743)*($T:$T=$T2743)*($S:$S=_xlfn.MINIFS($S:$S,$T:$T,"="&amp;$T2743)),"")))))&amp;"",IF(O2743="","",""))&amp;""</f>
        <v>OffensivePlay_Zone-PuckRetreivalPass</v>
      </c>
      <c r="AX2743" t="str" cm="1">
        <f t="array" ref="AX2743">IFERROR(IF(P2743&lt;&gt;"",P2743,IF(OR($S2743="",$T2743=""),"",IF($T2743&lt;&gt;"",_xlfn._xlws.FILTER(P:P,($BU:$BU=$BU2743)*($I:$I=$I2743)*($T:$T=$T2743)*($S:$S=_xlfn.MINIFS($S:$S,$T:$T,"="&amp;$T2743)),""))))&amp;"",IF(P2743="","",""))&amp;""</f>
        <v/>
      </c>
      <c r="AY2743" t="str" cm="1">
        <f t="array" ref="AY2743">IFERROR(IF(Q2743&lt;&gt;"",Q2743,IF(OR($S2743="",$T2743=""),"",IF($T2743&lt;&gt;"",_xlfn._xlws.FILTER(Q:Q,($BU:$BU=$BU2743)*($I:$I=$I2743)*($T:$T=$T2743)*($S:$S=_xlfn.MINIFS($S:$S,$T:$T,"="&amp;$T2743)),""))))&amp;"",IF(Q2743="","",""))&amp;""</f>
        <v>s</v>
      </c>
      <c r="AZ2743" t="str" cm="1">
        <f t="array" ref="AZ2743">IFERROR(IF(R2743&lt;&gt;"",R2743,IF(OR($S2743="",$T2743=""),"",IF($T2743&lt;&gt;"",_xlfn._xlws.FILTER(R:R,($BU:$BU=$BU2743)*($I:$I=$I2743)*($T:$T=$T2743)*($S:$S=_xlfn.MINIFS($S:$S,$T:$T,"="&amp;$T2743)),""))))&amp;"",IF(R2743="","",""))&amp;""</f>
        <v>1</v>
      </c>
      <c r="BA2743" s="6">
        <f t="shared" si="3915"/>
        <v>238</v>
      </c>
      <c r="BB2743">
        <f t="shared" ref="BB2743:BD2743" si="3977">BB2742</f>
        <v>18987</v>
      </c>
      <c r="BC2743" t="str">
        <f t="shared" si="3977"/>
        <v>Velodrome</v>
      </c>
      <c r="BD2743" t="str">
        <f t="shared" si="3977"/>
        <v>Outlaws</v>
      </c>
      <c r="BE2743" t="s">
        <v>238</v>
      </c>
      <c r="BF2743" t="s">
        <v>193</v>
      </c>
      <c r="BI2743" cm="1">
        <f t="array" aca="1" ref="BI2743" ca="1">IFERROR(_xlfn._xlws.FILTER(shifts!A:A,(shifts!B:B=events!AD2743)*(shifts!AG:AG&gt;=events!BK2743)*(shifts!AH:AH&lt;=events!BL2743)),BI2742)</f>
        <v>95</v>
      </c>
      <c r="BJ2743" s="15">
        <f t="shared" si="3917"/>
        <v>0</v>
      </c>
      <c r="BK2743">
        <f t="shared" si="3918"/>
        <v>405</v>
      </c>
      <c r="BL2743">
        <f t="shared" si="3919"/>
        <v>405</v>
      </c>
      <c r="BM2743" s="15">
        <f>SUMIFS(BJ$2:BJ2743,K$2:K2743,"=Intermission")+SUMIFS(BJ$2:BJ2743,K$2:K2743,"=Timeout")</f>
        <v>143</v>
      </c>
      <c r="BN2743">
        <f t="shared" si="3920"/>
        <v>2303</v>
      </c>
      <c r="BO2743" s="19">
        <f t="shared" si="3921"/>
        <v>2978</v>
      </c>
      <c r="BP2743">
        <f t="shared" si="3922"/>
        <v>2973</v>
      </c>
      <c r="BQ2743" s="17">
        <f t="shared" si="3923"/>
        <v>2978</v>
      </c>
      <c r="BR2743" t="str">
        <f t="shared" si="3924"/>
        <v>event_team_player_1</v>
      </c>
      <c r="BS2743">
        <f>COUNTIFS(S$3:S2743,"="&amp;S2743,AI$3:AI2743,"="&amp;AI2743)</f>
        <v>1</v>
      </c>
      <c r="BT2743" t="str">
        <f>IFERROR(VLOOKUP(BB2743&amp;BU2743&amp;X2743,game_rosters!U:W,3,FALSE),"")</f>
        <v>P100224</v>
      </c>
      <c r="BU2743" t="str">
        <f t="shared" si="3925"/>
        <v>Velodrome</v>
      </c>
    </row>
    <row r="2744" spans="1:73" x14ac:dyDescent="0.2">
      <c r="A2744" t="str">
        <f t="shared" si="3900"/>
        <v/>
      </c>
      <c r="I2744" s="44">
        <v>68</v>
      </c>
      <c r="R2744" s="51">
        <v>1</v>
      </c>
      <c r="S2744">
        <v>1421</v>
      </c>
      <c r="T2744">
        <v>219</v>
      </c>
      <c r="X2744">
        <v>68</v>
      </c>
      <c r="AA2744">
        <f t="shared" si="3949"/>
        <v>2421</v>
      </c>
      <c r="AB2744">
        <f t="shared" si="3950"/>
        <v>9219</v>
      </c>
      <c r="AC2744">
        <f t="shared" si="3896"/>
        <v>9219</v>
      </c>
      <c r="AD2744" s="6">
        <v>3</v>
      </c>
      <c r="AE2744" t="s">
        <v>939</v>
      </c>
      <c r="AF2744" t="s">
        <v>900</v>
      </c>
      <c r="AG2744" t="s">
        <v>756</v>
      </c>
      <c r="AH2744" t="s">
        <v>756</v>
      </c>
      <c r="AI2744" t="str">
        <f t="shared" si="3901"/>
        <v>o</v>
      </c>
      <c r="AJ2744" t="str">
        <f t="shared" si="3902"/>
        <v/>
      </c>
      <c r="AK2744" t="str">
        <f t="shared" si="3903"/>
        <v/>
      </c>
      <c r="AL2744" t="str">
        <f t="shared" si="3904"/>
        <v/>
      </c>
      <c r="AM2744" t="str">
        <f t="shared" si="3905"/>
        <v/>
      </c>
      <c r="AN2744" t="str">
        <f t="shared" si="3906"/>
        <v>Home</v>
      </c>
      <c r="AO2744" t="str">
        <f t="shared" si="3907"/>
        <v>h</v>
      </c>
      <c r="AP2744" t="str">
        <f t="shared" si="3908"/>
        <v/>
      </c>
      <c r="AQ2744" t="str">
        <f t="shared" si="3909"/>
        <v/>
      </c>
      <c r="AR2744" t="str">
        <f t="shared" si="3910"/>
        <v>Home</v>
      </c>
      <c r="AS2744" t="str">
        <f t="shared" si="3911"/>
        <v>h</v>
      </c>
      <c r="AT2744" t="str">
        <f t="shared" si="3912"/>
        <v>Defensive</v>
      </c>
      <c r="AU2744" t="str">
        <f t="shared" si="3913"/>
        <v/>
      </c>
      <c r="AV2744" t="str">
        <f t="shared" si="3914"/>
        <v/>
      </c>
      <c r="AW2744" t="str" cm="1">
        <f t="array" ref="AW2744">IFERROR(IF(O2744&lt;&gt;"",O2744,IF(OR($S2744="",$T2744=""),"",IF(O2744&lt;&gt;"",O2744,IF($T2744&lt;&gt;"",_xlfn._xlws.FILTER(O:O,($BU:$BU=$BU2744)*($I:$I=$I2744)*($T:$T=$T2744)*($S:$S=_xlfn.MINIFS($S:$S,$T:$T,"="&amp;$T2744)),"")))))&amp;"",IF(O2744="","",""))&amp;""</f>
        <v>Defensive_PlayZone-PuckRecoveryPass</v>
      </c>
      <c r="AX2744" t="str" cm="1">
        <f t="array" ref="AX2744">IFERROR(IF(P2744&lt;&gt;"",P2744,IF(OR($S2744="",$T2744=""),"",IF($T2744&lt;&gt;"",_xlfn._xlws.FILTER(P:P,($BU:$BU=$BU2744)*($I:$I=$I2744)*($T:$T=$T2744)*($S:$S=_xlfn.MINIFS($S:$S,$T:$T,"="&amp;$T2744)),""))))&amp;"",IF(P2744="","",""))&amp;""</f>
        <v/>
      </c>
      <c r="AY2744" t="str" cm="1">
        <f t="array" ref="AY2744">IFERROR(IF(Q2744&lt;&gt;"",Q2744,IF(OR($S2744="",$T2744=""),"",IF($T2744&lt;&gt;"",_xlfn._xlws.FILTER(Q:Q,($BU:$BU=$BU2744)*($I:$I=$I2744)*($T:$T=$T2744)*($S:$S=_xlfn.MINIFS($S:$S,$T:$T,"="&amp;$T2744)),""))))&amp;"",IF(Q2744="","",""))&amp;""</f>
        <v>u</v>
      </c>
      <c r="AZ2744" t="str" cm="1">
        <f t="array" ref="AZ2744">IFERROR(IF(R2744&lt;&gt;"",R2744,IF(OR($S2744="",$T2744=""),"",IF($T2744&lt;&gt;"",_xlfn._xlws.FILTER(R:R,($BU:$BU=$BU2744)*($I:$I=$I2744)*($T:$T=$T2744)*($S:$S=_xlfn.MINIFS($S:$S,$T:$T,"="&amp;$T2744)),""))))&amp;"",IF(R2744="","",""))&amp;""</f>
        <v>1</v>
      </c>
      <c r="BA2744" s="6">
        <f t="shared" si="3915"/>
        <v>238</v>
      </c>
      <c r="BB2744">
        <f t="shared" ref="BB2744:BD2744" si="3978">BB2743</f>
        <v>18987</v>
      </c>
      <c r="BC2744" t="str">
        <f t="shared" si="3978"/>
        <v>Velodrome</v>
      </c>
      <c r="BD2744" t="str">
        <f t="shared" si="3978"/>
        <v>Outlaws</v>
      </c>
      <c r="BE2744" t="s">
        <v>238</v>
      </c>
      <c r="BF2744" t="s">
        <v>193</v>
      </c>
      <c r="BI2744" cm="1">
        <f t="array" aca="1" ref="BI2744" ca="1">IFERROR(_xlfn._xlws.FILTER(shifts!A:A,(shifts!B:B=events!AD2744)*(shifts!AG:AG&gt;=events!BK2744)*(shifts!AH:AH&lt;=events!BL2744)),BI2743)</f>
        <v>95</v>
      </c>
      <c r="BJ2744" s="15">
        <f t="shared" si="3917"/>
        <v>0</v>
      </c>
      <c r="BK2744">
        <f t="shared" si="3918"/>
        <v>405</v>
      </c>
      <c r="BL2744">
        <f t="shared" si="3919"/>
        <v>405</v>
      </c>
      <c r="BM2744" s="15">
        <f>SUMIFS(BJ$2:BJ2744,K$2:K2744,"=Intermission")+SUMIFS(BJ$2:BJ2744,K$2:K2744,"=Timeout")</f>
        <v>143</v>
      </c>
      <c r="BN2744">
        <f t="shared" si="3920"/>
        <v>2303</v>
      </c>
      <c r="BO2744" s="19">
        <f t="shared" si="3921"/>
        <v>2978</v>
      </c>
      <c r="BP2744">
        <f t="shared" si="3922"/>
        <v>2973</v>
      </c>
      <c r="BQ2744" s="17">
        <f t="shared" si="3923"/>
        <v>2978</v>
      </c>
      <c r="BR2744" t="str">
        <f t="shared" si="3924"/>
        <v>opp_team_player_1</v>
      </c>
      <c r="BS2744">
        <f>COUNTIFS(S$3:S2744,"="&amp;S2744,AI$3:AI2744,"="&amp;AI2744)</f>
        <v>1</v>
      </c>
      <c r="BT2744" t="str">
        <f>IFERROR(VLOOKUP(BB2744&amp;BU2744&amp;X2744,game_rosters!U:W,3,FALSE),"")</f>
        <v>P100128</v>
      </c>
      <c r="BU2744" t="str">
        <f t="shared" si="3925"/>
        <v>Outlaws</v>
      </c>
    </row>
    <row r="2745" spans="1:73" x14ac:dyDescent="0.2">
      <c r="A2745">
        <f t="shared" si="3900"/>
        <v>1</v>
      </c>
      <c r="I2745" s="44">
        <v>61</v>
      </c>
      <c r="K2745" t="s">
        <v>13</v>
      </c>
      <c r="R2745" s="51">
        <v>1</v>
      </c>
      <c r="S2745">
        <v>1422</v>
      </c>
      <c r="W2745" t="s">
        <v>735</v>
      </c>
      <c r="X2745">
        <v>61</v>
      </c>
      <c r="Z2745">
        <v>1</v>
      </c>
      <c r="AA2745">
        <f t="shared" si="3949"/>
        <v>2422</v>
      </c>
      <c r="AB2745" t="str">
        <f t="shared" si="3950"/>
        <v/>
      </c>
      <c r="AC2745">
        <f t="shared" si="3896"/>
        <v>2422</v>
      </c>
      <c r="AD2745" s="6">
        <v>3</v>
      </c>
      <c r="AE2745" t="s">
        <v>939</v>
      </c>
      <c r="AF2745" t="s">
        <v>900</v>
      </c>
      <c r="AG2745" t="s">
        <v>939</v>
      </c>
      <c r="AH2745" t="s">
        <v>901</v>
      </c>
      <c r="AI2745" t="str">
        <f t="shared" si="3901"/>
        <v>e</v>
      </c>
      <c r="AJ2745" t="str">
        <f t="shared" si="3902"/>
        <v/>
      </c>
      <c r="AK2745" t="str">
        <f t="shared" si="3903"/>
        <v/>
      </c>
      <c r="AL2745" t="str">
        <f t="shared" si="3904"/>
        <v/>
      </c>
      <c r="AM2745" t="str">
        <f t="shared" si="3905"/>
        <v/>
      </c>
      <c r="AN2745" t="str">
        <f t="shared" si="3906"/>
        <v>Home</v>
      </c>
      <c r="AO2745" t="str">
        <f t="shared" si="3907"/>
        <v>h</v>
      </c>
      <c r="AP2745" t="str">
        <f t="shared" si="3908"/>
        <v/>
      </c>
      <c r="AQ2745" t="str">
        <f t="shared" si="3909"/>
        <v/>
      </c>
      <c r="AR2745" t="str">
        <f t="shared" si="3910"/>
        <v>Home</v>
      </c>
      <c r="AS2745" t="str">
        <f t="shared" si="3911"/>
        <v>h</v>
      </c>
      <c r="AT2745" t="str">
        <f t="shared" si="3912"/>
        <v>Offensive</v>
      </c>
      <c r="AU2745" t="str">
        <f t="shared" si="3913"/>
        <v/>
      </c>
      <c r="AV2745" t="str">
        <f t="shared" si="3914"/>
        <v/>
      </c>
      <c r="AW2745" t="str" cm="1">
        <f t="array" ref="AW2745">IFERROR(IF(O2745&lt;&gt;"",O2745,IF(OR($S2745="",$T2745=""),"",IF(O2745&lt;&gt;"",O2745,IF($T2745&lt;&gt;"",_xlfn._xlws.FILTER(O:O,($BU:$BU=$BU2745)*($I:$I=$I2745)*($T:$T=$T2745)*($S:$S=_xlfn.MINIFS($S:$S,$T:$T,"="&amp;$T2745)),"")))))&amp;"",IF(O2745="","",""))&amp;""</f>
        <v/>
      </c>
      <c r="AX2745" t="str" cm="1">
        <f t="array" ref="AX2745">IFERROR(IF(P2745&lt;&gt;"",P2745,IF(OR($S2745="",$T2745=""),"",IF($T2745&lt;&gt;"",_xlfn._xlws.FILTER(P:P,($BU:$BU=$BU2745)*($I:$I=$I2745)*($T:$T=$T2745)*($S:$S=_xlfn.MINIFS($S:$S,$T:$T,"="&amp;$T2745)),""))))&amp;"",IF(P2745="","",""))&amp;""</f>
        <v/>
      </c>
      <c r="AY2745" t="str" cm="1">
        <f t="array" ref="AY2745">IFERROR(IF(Q2745&lt;&gt;"",Q2745,IF(OR($S2745="",$T2745=""),"",IF($T2745&lt;&gt;"",_xlfn._xlws.FILTER(Q:Q,($BU:$BU=$BU2745)*($I:$I=$I2745)*($T:$T=$T2745)*($S:$S=_xlfn.MINIFS($S:$S,$T:$T,"="&amp;$T2745)),""))))&amp;"",IF(Q2745="","",""))&amp;""</f>
        <v/>
      </c>
      <c r="AZ2745" t="str" cm="1">
        <f t="array" ref="AZ2745">IFERROR(IF(R2745&lt;&gt;"",R2745,IF(OR($S2745="",$T2745=""),"",IF($T2745&lt;&gt;"",_xlfn._xlws.FILTER(R:R,($BU:$BU=$BU2745)*($I:$I=$I2745)*($T:$T=$T2745)*($S:$S=_xlfn.MINIFS($S:$S,$T:$T,"="&amp;$T2745)),""))))&amp;"",IF(R2745="","",""))&amp;""</f>
        <v>1</v>
      </c>
      <c r="BA2745" s="6">
        <f t="shared" si="3915"/>
        <v>238</v>
      </c>
      <c r="BB2745">
        <f t="shared" ref="BB2745:BD2745" si="3979">BB2744</f>
        <v>18987</v>
      </c>
      <c r="BC2745" t="str">
        <f t="shared" si="3979"/>
        <v>Velodrome</v>
      </c>
      <c r="BD2745" t="str">
        <f t="shared" si="3979"/>
        <v>Outlaws</v>
      </c>
      <c r="BE2745" t="s">
        <v>13</v>
      </c>
      <c r="BF2745" t="s">
        <v>756</v>
      </c>
      <c r="BI2745" cm="1">
        <f t="array" aca="1" ref="BI2745" ca="1">IFERROR(_xlfn._xlws.FILTER(shifts!A:A,(shifts!B:B=events!AD2745)*(shifts!AG:AG&gt;=events!BK2745)*(shifts!AH:AH&lt;=events!BL2745)),BI2744)</f>
        <v>95</v>
      </c>
      <c r="BJ2745" s="15">
        <f t="shared" si="3917"/>
        <v>3</v>
      </c>
      <c r="BK2745">
        <f t="shared" si="3918"/>
        <v>405</v>
      </c>
      <c r="BL2745">
        <f t="shared" si="3919"/>
        <v>402</v>
      </c>
      <c r="BM2745" s="15">
        <f>SUMIFS(BJ$2:BJ2745,K$2:K2745,"=Intermission")+SUMIFS(BJ$2:BJ2745,K$2:K2745,"=Timeout")</f>
        <v>143</v>
      </c>
      <c r="BN2745">
        <f t="shared" si="3920"/>
        <v>2303</v>
      </c>
      <c r="BO2745" s="19">
        <f t="shared" si="3921"/>
        <v>2978</v>
      </c>
      <c r="BP2745">
        <f t="shared" si="3922"/>
        <v>2973</v>
      </c>
      <c r="BQ2745" s="17">
        <f t="shared" si="3923"/>
        <v>2981</v>
      </c>
      <c r="BR2745" t="str">
        <f t="shared" si="3924"/>
        <v>event_team_player_1</v>
      </c>
      <c r="BS2745">
        <f>COUNTIFS(S$3:S2745,"="&amp;S2745,AI$3:AI2745,"="&amp;AI2745)</f>
        <v>1</v>
      </c>
      <c r="BT2745" t="str">
        <f>IFERROR(VLOOKUP(BB2745&amp;BU2745&amp;X2745,game_rosters!U:W,3,FALSE),"")</f>
        <v>P100224</v>
      </c>
      <c r="BU2745" t="str">
        <f t="shared" si="3925"/>
        <v>Velodrome</v>
      </c>
    </row>
    <row r="2746" spans="1:73" x14ac:dyDescent="0.2">
      <c r="A2746" t="str">
        <f t="shared" si="3900"/>
        <v/>
      </c>
      <c r="I2746" s="44">
        <v>68</v>
      </c>
      <c r="R2746" s="51">
        <v>1</v>
      </c>
      <c r="S2746">
        <v>1422</v>
      </c>
      <c r="X2746">
        <v>68</v>
      </c>
      <c r="AA2746">
        <f t="shared" si="3949"/>
        <v>2422</v>
      </c>
      <c r="AB2746" t="str">
        <f t="shared" si="3950"/>
        <v/>
      </c>
      <c r="AC2746">
        <f t="shared" si="3896"/>
        <v>2422</v>
      </c>
      <c r="AD2746" s="6">
        <v>3</v>
      </c>
      <c r="AE2746" t="s">
        <v>939</v>
      </c>
      <c r="AF2746" t="s">
        <v>900</v>
      </c>
      <c r="AG2746" t="s">
        <v>939</v>
      </c>
      <c r="AH2746" t="s">
        <v>901</v>
      </c>
      <c r="AI2746" t="str">
        <f t="shared" si="3901"/>
        <v>o</v>
      </c>
      <c r="AJ2746" t="str">
        <f t="shared" si="3902"/>
        <v/>
      </c>
      <c r="AK2746" t="str">
        <f t="shared" si="3903"/>
        <v/>
      </c>
      <c r="AL2746" t="str">
        <f t="shared" si="3904"/>
        <v/>
      </c>
      <c r="AM2746" t="str">
        <f t="shared" si="3905"/>
        <v/>
      </c>
      <c r="AN2746" t="str">
        <f t="shared" si="3906"/>
        <v>Home</v>
      </c>
      <c r="AO2746" t="str">
        <f t="shared" si="3907"/>
        <v>h</v>
      </c>
      <c r="AP2746" t="str">
        <f t="shared" si="3908"/>
        <v/>
      </c>
      <c r="AQ2746" t="str">
        <f t="shared" si="3909"/>
        <v/>
      </c>
      <c r="AR2746" t="str">
        <f t="shared" si="3910"/>
        <v>Home</v>
      </c>
      <c r="AS2746" t="str">
        <f t="shared" si="3911"/>
        <v>h</v>
      </c>
      <c r="AT2746" t="str">
        <f t="shared" si="3912"/>
        <v>Defensive</v>
      </c>
      <c r="AU2746" t="str">
        <f t="shared" si="3913"/>
        <v/>
      </c>
      <c r="AV2746" t="str">
        <f t="shared" si="3914"/>
        <v/>
      </c>
      <c r="AW2746" t="str" cm="1">
        <f t="array" ref="AW2746">IFERROR(IF(O2746&lt;&gt;"",O2746,IF(OR($S2746="",$T2746=""),"",IF(O2746&lt;&gt;"",O2746,IF($T2746&lt;&gt;"",_xlfn._xlws.FILTER(O:O,($BU:$BU=$BU2746)*($I:$I=$I2746)*($T:$T=$T2746)*($S:$S=_xlfn.MINIFS($S:$S,$T:$T,"="&amp;$T2746)),"")))))&amp;"",IF(O2746="","",""))&amp;""</f>
        <v/>
      </c>
      <c r="AX2746" t="str" cm="1">
        <f t="array" ref="AX2746">IFERROR(IF(P2746&lt;&gt;"",P2746,IF(OR($S2746="",$T2746=""),"",IF($T2746&lt;&gt;"",_xlfn._xlws.FILTER(P:P,($BU:$BU=$BU2746)*($I:$I=$I2746)*($T:$T=$T2746)*($S:$S=_xlfn.MINIFS($S:$S,$T:$T,"="&amp;$T2746)),""))))&amp;"",IF(P2746="","",""))&amp;""</f>
        <v/>
      </c>
      <c r="AY2746" t="str" cm="1">
        <f t="array" ref="AY2746">IFERROR(IF(Q2746&lt;&gt;"",Q2746,IF(OR($S2746="",$T2746=""),"",IF($T2746&lt;&gt;"",_xlfn._xlws.FILTER(Q:Q,($BU:$BU=$BU2746)*($I:$I=$I2746)*($T:$T=$T2746)*($S:$S=_xlfn.MINIFS($S:$S,$T:$T,"="&amp;$T2746)),""))))&amp;"",IF(Q2746="","",""))&amp;""</f>
        <v/>
      </c>
      <c r="AZ2746" t="str" cm="1">
        <f t="array" ref="AZ2746">IFERROR(IF(R2746&lt;&gt;"",R2746,IF(OR($S2746="",$T2746=""),"",IF($T2746&lt;&gt;"",_xlfn._xlws.FILTER(R:R,($BU:$BU=$BU2746)*($I:$I=$I2746)*($T:$T=$T2746)*($S:$S=_xlfn.MINIFS($S:$S,$T:$T,"="&amp;$T2746)),""))))&amp;"",IF(R2746="","",""))&amp;""</f>
        <v>1</v>
      </c>
      <c r="BA2746" s="6">
        <f t="shared" si="3915"/>
        <v>238</v>
      </c>
      <c r="BB2746">
        <f t="shared" ref="BB2746:BD2746" si="3980">BB2745</f>
        <v>18987</v>
      </c>
      <c r="BC2746" t="str">
        <f t="shared" si="3980"/>
        <v>Velodrome</v>
      </c>
      <c r="BD2746" t="str">
        <f t="shared" si="3980"/>
        <v>Outlaws</v>
      </c>
      <c r="BE2746" t="s">
        <v>13</v>
      </c>
      <c r="BF2746" t="s">
        <v>756</v>
      </c>
      <c r="BI2746" cm="1">
        <f t="array" aca="1" ref="BI2746" ca="1">IFERROR(_xlfn._xlws.FILTER(shifts!A:A,(shifts!B:B=events!AD2746)*(shifts!AG:AG&gt;=events!BK2746)*(shifts!AH:AH&lt;=events!BL2746)),BI2745)</f>
        <v>95</v>
      </c>
      <c r="BJ2746" s="15">
        <f t="shared" si="3917"/>
        <v>3</v>
      </c>
      <c r="BK2746">
        <f t="shared" si="3918"/>
        <v>405</v>
      </c>
      <c r="BL2746">
        <f t="shared" si="3919"/>
        <v>402</v>
      </c>
      <c r="BM2746" s="15">
        <f>SUMIFS(BJ$2:BJ2746,K$2:K2746,"=Intermission")+SUMIFS(BJ$2:BJ2746,K$2:K2746,"=Timeout")</f>
        <v>143</v>
      </c>
      <c r="BN2746">
        <f t="shared" si="3920"/>
        <v>2303</v>
      </c>
      <c r="BO2746" s="19">
        <f t="shared" si="3921"/>
        <v>2978</v>
      </c>
      <c r="BP2746">
        <f t="shared" si="3922"/>
        <v>2973</v>
      </c>
      <c r="BQ2746" s="17">
        <f t="shared" si="3923"/>
        <v>2981</v>
      </c>
      <c r="BR2746" t="str">
        <f t="shared" si="3924"/>
        <v>opp_team_player_1</v>
      </c>
      <c r="BS2746">
        <f>COUNTIFS(S$3:S2746,"="&amp;S2746,AI$3:AI2746,"="&amp;AI2746)</f>
        <v>1</v>
      </c>
      <c r="BT2746" t="str">
        <f>IFERROR(VLOOKUP(BB2746&amp;BU2746&amp;X2746,game_rosters!U:W,3,FALSE),"")</f>
        <v>P100128</v>
      </c>
      <c r="BU2746" t="str">
        <f t="shared" si="3925"/>
        <v>Outlaws</v>
      </c>
    </row>
    <row r="2747" spans="1:73" x14ac:dyDescent="0.2">
      <c r="A2747">
        <f t="shared" si="3900"/>
        <v>1</v>
      </c>
      <c r="I2747" s="44">
        <v>61</v>
      </c>
      <c r="K2747" t="s">
        <v>6</v>
      </c>
      <c r="L2747" t="s">
        <v>205</v>
      </c>
      <c r="M2747" t="s">
        <v>51</v>
      </c>
      <c r="N2747" t="s">
        <v>595</v>
      </c>
      <c r="R2747" s="51">
        <v>1</v>
      </c>
      <c r="S2747">
        <v>1423</v>
      </c>
      <c r="T2747">
        <v>220</v>
      </c>
      <c r="W2747" t="s">
        <v>735</v>
      </c>
      <c r="X2747">
        <v>61</v>
      </c>
      <c r="Z2747">
        <v>1</v>
      </c>
      <c r="AA2747">
        <f t="shared" si="3949"/>
        <v>2423</v>
      </c>
      <c r="AB2747">
        <f t="shared" si="3950"/>
        <v>9220</v>
      </c>
      <c r="AC2747">
        <f t="shared" si="3896"/>
        <v>9220</v>
      </c>
      <c r="AD2747" s="6">
        <v>3</v>
      </c>
      <c r="AE2747" t="s">
        <v>939</v>
      </c>
      <c r="AF2747" t="s">
        <v>902</v>
      </c>
      <c r="AG2747" t="s">
        <v>756</v>
      </c>
      <c r="AH2747" t="s">
        <v>756</v>
      </c>
      <c r="AI2747" t="str">
        <f t="shared" si="3901"/>
        <v>e</v>
      </c>
      <c r="AJ2747" t="str">
        <f t="shared" si="3902"/>
        <v/>
      </c>
      <c r="AK2747" t="str">
        <f t="shared" si="3903"/>
        <v/>
      </c>
      <c r="AL2747" t="str">
        <f t="shared" si="3904"/>
        <v/>
      </c>
      <c r="AM2747" t="str">
        <f t="shared" si="3905"/>
        <v/>
      </c>
      <c r="AN2747" t="str">
        <f t="shared" si="3906"/>
        <v>Home</v>
      </c>
      <c r="AO2747" t="str">
        <f t="shared" si="3907"/>
        <v>h</v>
      </c>
      <c r="AP2747" t="str">
        <f t="shared" si="3908"/>
        <v/>
      </c>
      <c r="AQ2747" t="str">
        <f t="shared" si="3909"/>
        <v/>
      </c>
      <c r="AR2747" t="str">
        <f t="shared" si="3910"/>
        <v>Home</v>
      </c>
      <c r="AS2747" t="str">
        <f t="shared" si="3911"/>
        <v>h</v>
      </c>
      <c r="AT2747" t="str">
        <f t="shared" si="3912"/>
        <v>Offensive</v>
      </c>
      <c r="AU2747" t="str">
        <f t="shared" si="3913"/>
        <v/>
      </c>
      <c r="AV2747" t="str">
        <f t="shared" si="3914"/>
        <v/>
      </c>
      <c r="AW2747" t="str" cm="1">
        <f t="array" ref="AW2747">IFERROR(IF(O2747&lt;&gt;"",O2747,IF(OR($S2747="",$T2747=""),"",IF(O2747&lt;&gt;"",O2747,IF($T2747&lt;&gt;"",_xlfn._xlws.FILTER(O:O,($BU:$BU=$BU2747)*($I:$I=$I2747)*($T:$T=$T2747)*($S:$S=_xlfn.MINIFS($S:$S,$T:$T,"="&amp;$T2747)),"")))))&amp;"",IF(O2747="","",""))&amp;""</f>
        <v/>
      </c>
      <c r="AX2747" t="str" cm="1">
        <f t="array" ref="AX2747">IFERROR(IF(P2747&lt;&gt;"",P2747,IF(OR($S2747="",$T2747=""),"",IF($T2747&lt;&gt;"",_xlfn._xlws.FILTER(P:P,($BU:$BU=$BU2747)*($I:$I=$I2747)*($T:$T=$T2747)*($S:$S=_xlfn.MINIFS($S:$S,$T:$T,"="&amp;$T2747)),""))))&amp;"",IF(P2747="","",""))&amp;""</f>
        <v/>
      </c>
      <c r="AY2747" t="str" cm="1">
        <f t="array" ref="AY2747">IFERROR(IF(Q2747&lt;&gt;"",Q2747,IF(OR($S2747="",$T2747=""),"",IF($T2747&lt;&gt;"",_xlfn._xlws.FILTER(Q:Q,($BU:$BU=$BU2747)*($I:$I=$I2747)*($T:$T=$T2747)*($S:$S=_xlfn.MINIFS($S:$S,$T:$T,"="&amp;$T2747)),""))))&amp;"",IF(Q2747="","",""))&amp;""</f>
        <v/>
      </c>
      <c r="AZ2747" t="str" cm="1">
        <f t="array" ref="AZ2747">IFERROR(IF(R2747&lt;&gt;"",R2747,IF(OR($S2747="",$T2747=""),"",IF($T2747&lt;&gt;"",_xlfn._xlws.FILTER(R:R,($BU:$BU=$BU2747)*($I:$I=$I2747)*($T:$T=$T2747)*($S:$S=_xlfn.MINIFS($S:$S,$T:$T,"="&amp;$T2747)),""))))&amp;"",IF(R2747="","",""))&amp;""</f>
        <v>1</v>
      </c>
      <c r="BA2747" s="6">
        <f t="shared" si="3915"/>
        <v>238</v>
      </c>
      <c r="BB2747">
        <f t="shared" ref="BB2747:BD2747" si="3981">BB2746</f>
        <v>18987</v>
      </c>
      <c r="BC2747" t="str">
        <f t="shared" si="3981"/>
        <v>Velodrome</v>
      </c>
      <c r="BD2747" t="str">
        <f t="shared" si="3981"/>
        <v>Outlaws</v>
      </c>
      <c r="BE2747" t="s">
        <v>6</v>
      </c>
      <c r="BF2747" t="s">
        <v>205</v>
      </c>
      <c r="BI2747" cm="1">
        <f t="array" aca="1" ref="BI2747" ca="1">IFERROR(_xlfn._xlws.FILTER(shifts!A:A,(shifts!B:B=events!AD2747)*(shifts!AG:AG&gt;=events!BK2747)*(shifts!AH:AH&lt;=events!BL2747)),BI2746)</f>
        <v>95</v>
      </c>
      <c r="BJ2747" s="15">
        <f t="shared" si="3917"/>
        <v>0</v>
      </c>
      <c r="BK2747">
        <f t="shared" si="3918"/>
        <v>401</v>
      </c>
      <c r="BL2747">
        <f t="shared" si="3919"/>
        <v>401</v>
      </c>
      <c r="BM2747" s="15">
        <f>SUMIFS(BJ$2:BJ2747,K$2:K2747,"=Intermission")+SUMIFS(BJ$2:BJ2747,K$2:K2747,"=Timeout")</f>
        <v>143</v>
      </c>
      <c r="BN2747">
        <f t="shared" si="3920"/>
        <v>2303</v>
      </c>
      <c r="BO2747" s="19">
        <f t="shared" si="3921"/>
        <v>2982</v>
      </c>
      <c r="BP2747">
        <f t="shared" si="3922"/>
        <v>2977</v>
      </c>
      <c r="BQ2747" s="17">
        <f t="shared" si="3923"/>
        <v>2982</v>
      </c>
      <c r="BR2747" t="str">
        <f t="shared" si="3924"/>
        <v>event_team_player_1</v>
      </c>
      <c r="BS2747">
        <f>COUNTIFS(S$3:S2747,"="&amp;S2747,AI$3:AI2747,"="&amp;AI2747)</f>
        <v>1</v>
      </c>
      <c r="BT2747" t="str">
        <f>IFERROR(VLOOKUP(BB2747&amp;BU2747&amp;X2747,game_rosters!U:W,3,FALSE),"")</f>
        <v>P100224</v>
      </c>
      <c r="BU2747" t="str">
        <f t="shared" si="3925"/>
        <v>Velodrome</v>
      </c>
    </row>
    <row r="2748" spans="1:73" x14ac:dyDescent="0.2">
      <c r="A2748" t="str">
        <f t="shared" si="3900"/>
        <v/>
      </c>
      <c r="I2748" s="44">
        <v>30</v>
      </c>
      <c r="S2748">
        <v>1423</v>
      </c>
      <c r="T2748">
        <v>220</v>
      </c>
      <c r="X2748">
        <v>30</v>
      </c>
      <c r="AA2748">
        <f t="shared" si="3949"/>
        <v>2423</v>
      </c>
      <c r="AB2748">
        <f t="shared" si="3950"/>
        <v>9220</v>
      </c>
      <c r="AC2748">
        <f t="shared" si="3896"/>
        <v>9220</v>
      </c>
      <c r="AD2748" s="6">
        <v>3</v>
      </c>
      <c r="AE2748" t="s">
        <v>939</v>
      </c>
      <c r="AF2748" t="s">
        <v>902</v>
      </c>
      <c r="AG2748" t="s">
        <v>756</v>
      </c>
      <c r="AH2748" t="s">
        <v>756</v>
      </c>
      <c r="AI2748" t="str">
        <f t="shared" si="3901"/>
        <v>o</v>
      </c>
      <c r="AJ2748" t="str">
        <f t="shared" si="3902"/>
        <v/>
      </c>
      <c r="AK2748" t="str">
        <f t="shared" si="3903"/>
        <v/>
      </c>
      <c r="AL2748" t="str">
        <f t="shared" si="3904"/>
        <v/>
      </c>
      <c r="AM2748" t="str">
        <f t="shared" si="3905"/>
        <v/>
      </c>
      <c r="AN2748" t="str">
        <f t="shared" si="3906"/>
        <v>Home</v>
      </c>
      <c r="AO2748" t="str">
        <f t="shared" si="3907"/>
        <v>h</v>
      </c>
      <c r="AP2748" t="str">
        <f t="shared" si="3908"/>
        <v/>
      </c>
      <c r="AQ2748" t="str">
        <f t="shared" si="3909"/>
        <v/>
      </c>
      <c r="AR2748" t="str">
        <f t="shared" si="3910"/>
        <v>Home</v>
      </c>
      <c r="AS2748" t="str">
        <f t="shared" si="3911"/>
        <v>h</v>
      </c>
      <c r="AT2748" t="str">
        <f t="shared" si="3912"/>
        <v>Defensive</v>
      </c>
      <c r="AU2748" t="str">
        <f t="shared" si="3913"/>
        <v/>
      </c>
      <c r="AV2748" t="str">
        <f t="shared" si="3914"/>
        <v/>
      </c>
      <c r="AW2748" t="str" cm="1">
        <f t="array" ref="AW2748">IFERROR(IF(O2748&lt;&gt;"",O2748,IF(OR($S2748="",$T2748=""),"",IF(O2748&lt;&gt;"",O2748,IF($T2748&lt;&gt;"",_xlfn._xlws.FILTER(O:O,($BU:$BU=$BU2748)*($I:$I=$I2748)*($T:$T=$T2748)*($S:$S=_xlfn.MINIFS($S:$S,$T:$T,"="&amp;$T2748)),"")))))&amp;"",IF(O2748="","",""))&amp;""</f>
        <v/>
      </c>
      <c r="AX2748" t="str" cm="1">
        <f t="array" ref="AX2748">IFERROR(IF(P2748&lt;&gt;"",P2748,IF(OR($S2748="",$T2748=""),"",IF($T2748&lt;&gt;"",_xlfn._xlws.FILTER(P:P,($BU:$BU=$BU2748)*($I:$I=$I2748)*($T:$T=$T2748)*($S:$S=_xlfn.MINIFS($S:$S,$T:$T,"="&amp;$T2748)),""))))&amp;"",IF(P2748="","",""))&amp;""</f>
        <v/>
      </c>
      <c r="AY2748" t="str" cm="1">
        <f t="array" ref="AY2748">IFERROR(IF(Q2748&lt;&gt;"",Q2748,IF(OR($S2748="",$T2748=""),"",IF($T2748&lt;&gt;"",_xlfn._xlws.FILTER(Q:Q,($BU:$BU=$BU2748)*($I:$I=$I2748)*($T:$T=$T2748)*($S:$S=_xlfn.MINIFS($S:$S,$T:$T,"="&amp;$T2748)),""))))&amp;"",IF(Q2748="","",""))&amp;""</f>
        <v/>
      </c>
      <c r="AZ2748" t="str" cm="1">
        <f t="array" ref="AZ2748">IFERROR(IF(R2748&lt;&gt;"",R2748,IF(OR($S2748="",$T2748=""),"",IF($T2748&lt;&gt;"",_xlfn._xlws.FILTER(R:R,($BU:$BU=$BU2748)*($I:$I=$I2748)*($T:$T=$T2748)*($S:$S=_xlfn.MINIFS($S:$S,$T:$T,"="&amp;$T2748)),""))))&amp;"",IF(R2748="","",""))&amp;""</f>
        <v/>
      </c>
      <c r="BA2748" s="6">
        <f t="shared" si="3915"/>
        <v>238</v>
      </c>
      <c r="BB2748">
        <f t="shared" ref="BB2748:BD2748" si="3982">BB2747</f>
        <v>18987</v>
      </c>
      <c r="BC2748" t="str">
        <f t="shared" si="3982"/>
        <v>Velodrome</v>
      </c>
      <c r="BD2748" t="str">
        <f t="shared" si="3982"/>
        <v>Outlaws</v>
      </c>
      <c r="BE2748" t="s">
        <v>6</v>
      </c>
      <c r="BF2748" t="s">
        <v>205</v>
      </c>
      <c r="BI2748" cm="1">
        <f t="array" aca="1" ref="BI2748" ca="1">IFERROR(_xlfn._xlws.FILTER(shifts!A:A,(shifts!B:B=events!AD2748)*(shifts!AG:AG&gt;=events!BK2748)*(shifts!AH:AH&lt;=events!BL2748)),BI2747)</f>
        <v>95</v>
      </c>
      <c r="BJ2748" s="15">
        <f t="shared" si="3917"/>
        <v>0</v>
      </c>
      <c r="BK2748">
        <f t="shared" si="3918"/>
        <v>401</v>
      </c>
      <c r="BL2748">
        <f t="shared" si="3919"/>
        <v>401</v>
      </c>
      <c r="BM2748" s="15">
        <f>SUMIFS(BJ$2:BJ2748,K$2:K2748,"=Intermission")+SUMIFS(BJ$2:BJ2748,K$2:K2748,"=Timeout")</f>
        <v>143</v>
      </c>
      <c r="BN2748">
        <f t="shared" si="3920"/>
        <v>2303</v>
      </c>
      <c r="BO2748" s="19">
        <f t="shared" si="3921"/>
        <v>2982</v>
      </c>
      <c r="BP2748">
        <f t="shared" si="3922"/>
        <v>2977</v>
      </c>
      <c r="BQ2748" s="17">
        <f t="shared" si="3923"/>
        <v>2982</v>
      </c>
      <c r="BR2748" t="str">
        <f t="shared" si="3924"/>
        <v>opp_team_player_1</v>
      </c>
      <c r="BS2748">
        <f>COUNTIFS(S$3:S2748,"="&amp;S2748,AI$3:AI2748,"="&amp;AI2748)</f>
        <v>1</v>
      </c>
      <c r="BT2748" t="str">
        <f>IFERROR(VLOOKUP(BB2748&amp;BU2748&amp;X2748,game_rosters!U:W,3,FALSE),"")</f>
        <v>P100009</v>
      </c>
      <c r="BU2748" t="str">
        <f t="shared" si="3925"/>
        <v>Outlaws</v>
      </c>
    </row>
    <row r="2749" spans="1:73" x14ac:dyDescent="0.2">
      <c r="A2749" t="str">
        <f t="shared" si="3900"/>
        <v/>
      </c>
      <c r="I2749" s="44">
        <v>68</v>
      </c>
      <c r="O2749" t="s">
        <v>602</v>
      </c>
      <c r="R2749" s="51">
        <v>1</v>
      </c>
      <c r="S2749">
        <v>1423</v>
      </c>
      <c r="T2749">
        <v>220</v>
      </c>
      <c r="X2749">
        <v>68</v>
      </c>
      <c r="AA2749">
        <f t="shared" si="3949"/>
        <v>2423</v>
      </c>
      <c r="AB2749">
        <f t="shared" si="3950"/>
        <v>9220</v>
      </c>
      <c r="AC2749">
        <f t="shared" si="3896"/>
        <v>9220</v>
      </c>
      <c r="AD2749" s="6">
        <v>3</v>
      </c>
      <c r="AE2749" t="s">
        <v>939</v>
      </c>
      <c r="AF2749" t="s">
        <v>902</v>
      </c>
      <c r="AG2749" t="s">
        <v>756</v>
      </c>
      <c r="AH2749" t="s">
        <v>756</v>
      </c>
      <c r="AI2749" t="str">
        <f t="shared" si="3901"/>
        <v>o</v>
      </c>
      <c r="AJ2749" t="str">
        <f t="shared" si="3902"/>
        <v/>
      </c>
      <c r="AK2749" t="str">
        <f t="shared" si="3903"/>
        <v/>
      </c>
      <c r="AL2749" t="str">
        <f t="shared" si="3904"/>
        <v/>
      </c>
      <c r="AM2749" t="str">
        <f t="shared" si="3905"/>
        <v/>
      </c>
      <c r="AN2749" t="str">
        <f t="shared" si="3906"/>
        <v>Home</v>
      </c>
      <c r="AO2749" t="str">
        <f t="shared" si="3907"/>
        <v>h</v>
      </c>
      <c r="AP2749" t="str">
        <f t="shared" si="3908"/>
        <v/>
      </c>
      <c r="AQ2749" t="str">
        <f t="shared" si="3909"/>
        <v/>
      </c>
      <c r="AR2749" t="str">
        <f t="shared" si="3910"/>
        <v>Home</v>
      </c>
      <c r="AS2749" t="str">
        <f t="shared" si="3911"/>
        <v>h</v>
      </c>
      <c r="AT2749" t="str">
        <f t="shared" si="3912"/>
        <v>Defensive</v>
      </c>
      <c r="AU2749" t="str">
        <f t="shared" si="3913"/>
        <v/>
      </c>
      <c r="AV2749" t="str">
        <f t="shared" si="3914"/>
        <v/>
      </c>
      <c r="AW2749" t="str" cm="1">
        <f t="array" ref="AW2749">IFERROR(IF(O2749&lt;&gt;"",O2749,IF(OR($S2749="",$T2749=""),"",IF(O2749&lt;&gt;"",O2749,IF($T2749&lt;&gt;"",_xlfn._xlws.FILTER(O:O,($BU:$BU=$BU2749)*($I:$I=$I2749)*($T:$T=$T2749)*($S:$S=_xlfn.MINIFS($S:$S,$T:$T,"="&amp;$T2749)),"")))))&amp;"",IF(O2749="","",""))&amp;""</f>
        <v>Defensive_PlayPossession-StickCheck</v>
      </c>
      <c r="AX2749" t="str" cm="1">
        <f t="array" ref="AX2749">IFERROR(IF(P2749&lt;&gt;"",P2749,IF(OR($S2749="",$T2749=""),"",IF($T2749&lt;&gt;"",_xlfn._xlws.FILTER(P:P,($BU:$BU=$BU2749)*($I:$I=$I2749)*($T:$T=$T2749)*($S:$S=_xlfn.MINIFS($S:$S,$T:$T,"="&amp;$T2749)),""))))&amp;"",IF(P2749="","",""))&amp;""</f>
        <v/>
      </c>
      <c r="AY2749" t="str" cm="1">
        <f t="array" ref="AY2749">IFERROR(IF(Q2749&lt;&gt;"",Q2749,IF(OR($S2749="",$T2749=""),"",IF($T2749&lt;&gt;"",_xlfn._xlws.FILTER(Q:Q,($BU:$BU=$BU2749)*($I:$I=$I2749)*($T:$T=$T2749)*($S:$S=_xlfn.MINIFS($S:$S,$T:$T,"="&amp;$T2749)),""))))&amp;"",IF(Q2749="","",""))&amp;""</f>
        <v/>
      </c>
      <c r="AZ2749" t="str" cm="1">
        <f t="array" ref="AZ2749">IFERROR(IF(R2749&lt;&gt;"",R2749,IF(OR($S2749="",$T2749=""),"",IF($T2749&lt;&gt;"",_xlfn._xlws.FILTER(R:R,($BU:$BU=$BU2749)*($I:$I=$I2749)*($T:$T=$T2749)*($S:$S=_xlfn.MINIFS($S:$S,$T:$T,"="&amp;$T2749)),""))))&amp;"",IF(R2749="","",""))&amp;""</f>
        <v>1</v>
      </c>
      <c r="BA2749" s="6">
        <f t="shared" si="3915"/>
        <v>238</v>
      </c>
      <c r="BB2749">
        <f t="shared" ref="BB2749:BD2749" si="3983">BB2748</f>
        <v>18987</v>
      </c>
      <c r="BC2749" t="str">
        <f t="shared" si="3983"/>
        <v>Velodrome</v>
      </c>
      <c r="BD2749" t="str">
        <f t="shared" si="3983"/>
        <v>Outlaws</v>
      </c>
      <c r="BE2749" t="s">
        <v>6</v>
      </c>
      <c r="BF2749" t="s">
        <v>205</v>
      </c>
      <c r="BI2749" cm="1">
        <f t="array" aca="1" ref="BI2749" ca="1">IFERROR(_xlfn._xlws.FILTER(shifts!A:A,(shifts!B:B=events!AD2749)*(shifts!AG:AG&gt;=events!BK2749)*(shifts!AH:AH&lt;=events!BL2749)),BI2748)</f>
        <v>95</v>
      </c>
      <c r="BJ2749" s="15">
        <f t="shared" si="3917"/>
        <v>0</v>
      </c>
      <c r="BK2749">
        <f t="shared" si="3918"/>
        <v>401</v>
      </c>
      <c r="BL2749">
        <f t="shared" si="3919"/>
        <v>401</v>
      </c>
      <c r="BM2749" s="15">
        <f>SUMIFS(BJ$2:BJ2749,K$2:K2749,"=Intermission")+SUMIFS(BJ$2:BJ2749,K$2:K2749,"=Timeout")</f>
        <v>143</v>
      </c>
      <c r="BN2749">
        <f t="shared" si="3920"/>
        <v>2303</v>
      </c>
      <c r="BO2749" s="19">
        <f t="shared" si="3921"/>
        <v>2982</v>
      </c>
      <c r="BP2749">
        <f t="shared" si="3922"/>
        <v>2977</v>
      </c>
      <c r="BQ2749" s="17">
        <f t="shared" si="3923"/>
        <v>2982</v>
      </c>
      <c r="BR2749" t="str">
        <f t="shared" si="3924"/>
        <v>opp_team_player_2</v>
      </c>
      <c r="BS2749">
        <f>COUNTIFS(S$3:S2749,"="&amp;S2749,AI$3:AI2749,"="&amp;AI2749)</f>
        <v>2</v>
      </c>
      <c r="BT2749" t="str">
        <f>IFERROR(VLOOKUP(BB2749&amp;BU2749&amp;X2749,game_rosters!U:W,3,FALSE),"")</f>
        <v>P100128</v>
      </c>
      <c r="BU2749" t="str">
        <f t="shared" si="3925"/>
        <v>Outlaws</v>
      </c>
    </row>
    <row r="2750" spans="1:73" x14ac:dyDescent="0.2">
      <c r="A2750">
        <f t="shared" si="3900"/>
        <v>1</v>
      </c>
      <c r="I2750" s="44">
        <v>30</v>
      </c>
      <c r="K2750" t="s">
        <v>15</v>
      </c>
      <c r="L2750" t="s">
        <v>189</v>
      </c>
      <c r="M2750" t="s">
        <v>100</v>
      </c>
      <c r="S2750">
        <v>1424</v>
      </c>
      <c r="T2750">
        <v>220</v>
      </c>
      <c r="W2750" t="s">
        <v>731</v>
      </c>
      <c r="X2750">
        <v>30</v>
      </c>
      <c r="Z2750">
        <v>1</v>
      </c>
      <c r="AA2750">
        <f t="shared" si="3949"/>
        <v>2424</v>
      </c>
      <c r="AB2750">
        <f t="shared" si="3950"/>
        <v>9220</v>
      </c>
      <c r="AC2750">
        <f t="shared" si="3896"/>
        <v>9220</v>
      </c>
      <c r="AD2750" s="6">
        <v>3</v>
      </c>
      <c r="AE2750" t="s">
        <v>939</v>
      </c>
      <c r="AF2750" t="s">
        <v>902</v>
      </c>
      <c r="AG2750" t="s">
        <v>756</v>
      </c>
      <c r="AH2750" t="s">
        <v>756</v>
      </c>
      <c r="AI2750" t="str">
        <f t="shared" si="3901"/>
        <v>e</v>
      </c>
      <c r="AJ2750" t="str">
        <f t="shared" si="3902"/>
        <v/>
      </c>
      <c r="AK2750" t="str">
        <f t="shared" si="3903"/>
        <v/>
      </c>
      <c r="AL2750" t="str">
        <f t="shared" si="3904"/>
        <v/>
      </c>
      <c r="AM2750" t="str">
        <f t="shared" si="3905"/>
        <v/>
      </c>
      <c r="AN2750" t="str">
        <f t="shared" si="3906"/>
        <v>Away</v>
      </c>
      <c r="AO2750" t="str">
        <f t="shared" si="3907"/>
        <v>a</v>
      </c>
      <c r="AP2750" t="str">
        <f t="shared" si="3908"/>
        <v/>
      </c>
      <c r="AQ2750" t="str">
        <f t="shared" si="3909"/>
        <v/>
      </c>
      <c r="AR2750" t="str">
        <f t="shared" si="3910"/>
        <v>Away</v>
      </c>
      <c r="AS2750" t="str">
        <f t="shared" si="3911"/>
        <v>a</v>
      </c>
      <c r="AT2750" t="str">
        <f t="shared" si="3912"/>
        <v>Defensive</v>
      </c>
      <c r="AU2750" t="str">
        <f t="shared" si="3913"/>
        <v/>
      </c>
      <c r="AV2750" t="str">
        <f t="shared" si="3914"/>
        <v/>
      </c>
      <c r="AW2750" t="str" cm="1">
        <f t="array" ref="AW2750">IFERROR(IF(O2750&lt;&gt;"",O2750,IF(OR($S2750="",$T2750=""),"",IF(O2750&lt;&gt;"",O2750,IF($T2750&lt;&gt;"",_xlfn._xlws.FILTER(O:O,($BU:$BU=$BU2750)*($I:$I=$I2750)*($T:$T=$T2750)*($S:$S=_xlfn.MINIFS($S:$S,$T:$T,"="&amp;$T2750)),"")))))&amp;"",IF(O2750="","",""))&amp;""</f>
        <v/>
      </c>
      <c r="AX2750" t="str" cm="1">
        <f t="array" ref="AX2750">IFERROR(IF(P2750&lt;&gt;"",P2750,IF(OR($S2750="",$T2750=""),"",IF($T2750&lt;&gt;"",_xlfn._xlws.FILTER(P:P,($BU:$BU=$BU2750)*($I:$I=$I2750)*($T:$T=$T2750)*($S:$S=_xlfn.MINIFS($S:$S,$T:$T,"="&amp;$T2750)),""))))&amp;"",IF(P2750="","",""))&amp;""</f>
        <v/>
      </c>
      <c r="AY2750" t="str" cm="1">
        <f t="array" ref="AY2750">IFERROR(IF(Q2750&lt;&gt;"",Q2750,IF(OR($S2750="",$T2750=""),"",IF($T2750&lt;&gt;"",_xlfn._xlws.FILTER(Q:Q,($BU:$BU=$BU2750)*($I:$I=$I2750)*($T:$T=$T2750)*($S:$S=_xlfn.MINIFS($S:$S,$T:$T,"="&amp;$T2750)),""))))&amp;"",IF(Q2750="","",""))&amp;""</f>
        <v/>
      </c>
      <c r="AZ2750" t="str" cm="1">
        <f t="array" ref="AZ2750">IFERROR(IF(R2750&lt;&gt;"",R2750,IF(OR($S2750="",$T2750=""),"",IF($T2750&lt;&gt;"",_xlfn._xlws.FILTER(R:R,($BU:$BU=$BU2750)*($I:$I=$I2750)*($T:$T=$T2750)*($S:$S=_xlfn.MINIFS($S:$S,$T:$T,"="&amp;$T2750)),""))))&amp;"",IF(R2750="","",""))&amp;""</f>
        <v/>
      </c>
      <c r="BA2750" s="6">
        <f t="shared" si="3915"/>
        <v>238</v>
      </c>
      <c r="BB2750">
        <f t="shared" ref="BB2750:BD2750" si="3984">BB2749</f>
        <v>18987</v>
      </c>
      <c r="BC2750" t="str">
        <f t="shared" si="3984"/>
        <v>Velodrome</v>
      </c>
      <c r="BD2750" t="str">
        <f t="shared" si="3984"/>
        <v>Outlaws</v>
      </c>
      <c r="BE2750" t="s">
        <v>15</v>
      </c>
      <c r="BF2750" t="s">
        <v>189</v>
      </c>
      <c r="BI2750" cm="1">
        <f t="array" aca="1" ref="BI2750" ca="1">IFERROR(_xlfn._xlws.FILTER(shifts!A:A,(shifts!B:B=events!AD2750)*(shifts!AG:AG&gt;=events!BK2750)*(shifts!AH:AH&lt;=events!BL2750)),BI2749)</f>
        <v>95</v>
      </c>
      <c r="BJ2750" s="15">
        <f t="shared" si="3917"/>
        <v>0</v>
      </c>
      <c r="BK2750">
        <f t="shared" si="3918"/>
        <v>401</v>
      </c>
      <c r="BL2750">
        <f t="shared" si="3919"/>
        <v>401</v>
      </c>
      <c r="BM2750" s="15">
        <f>SUMIFS(BJ$2:BJ2750,K$2:K2750,"=Intermission")+SUMIFS(BJ$2:BJ2750,K$2:K2750,"=Timeout")</f>
        <v>143</v>
      </c>
      <c r="BN2750">
        <f t="shared" si="3920"/>
        <v>2303</v>
      </c>
      <c r="BO2750" s="19">
        <f t="shared" si="3921"/>
        <v>2982</v>
      </c>
      <c r="BP2750">
        <f t="shared" si="3922"/>
        <v>2977</v>
      </c>
      <c r="BQ2750" s="17">
        <f t="shared" si="3923"/>
        <v>2982</v>
      </c>
      <c r="BR2750" t="str">
        <f t="shared" si="3924"/>
        <v>event_team_player_1</v>
      </c>
      <c r="BS2750">
        <f>COUNTIFS(S$3:S2750,"="&amp;S2750,AI$3:AI2750,"="&amp;AI2750)</f>
        <v>1</v>
      </c>
      <c r="BT2750" t="str">
        <f>IFERROR(VLOOKUP(BB2750&amp;BU2750&amp;X2750,game_rosters!U:W,3,FALSE),"")</f>
        <v>P100009</v>
      </c>
      <c r="BU2750" t="str">
        <f t="shared" si="3925"/>
        <v>Outlaws</v>
      </c>
    </row>
    <row r="2751" spans="1:73" x14ac:dyDescent="0.2">
      <c r="A2751" t="str">
        <f t="shared" si="3900"/>
        <v/>
      </c>
      <c r="I2751" s="44">
        <v>68</v>
      </c>
      <c r="O2751" t="s">
        <v>602</v>
      </c>
      <c r="R2751" s="51">
        <v>1</v>
      </c>
      <c r="S2751">
        <v>1424</v>
      </c>
      <c r="T2751">
        <v>220</v>
      </c>
      <c r="X2751">
        <v>68</v>
      </c>
      <c r="Z2751">
        <v>1</v>
      </c>
      <c r="AA2751">
        <f t="shared" si="3949"/>
        <v>2424</v>
      </c>
      <c r="AB2751">
        <f t="shared" si="3950"/>
        <v>9220</v>
      </c>
      <c r="AC2751">
        <f t="shared" si="3896"/>
        <v>9220</v>
      </c>
      <c r="AD2751" s="6">
        <v>3</v>
      </c>
      <c r="AE2751" t="s">
        <v>939</v>
      </c>
      <c r="AF2751" t="s">
        <v>902</v>
      </c>
      <c r="AG2751" t="s">
        <v>756</v>
      </c>
      <c r="AH2751" t="s">
        <v>756</v>
      </c>
      <c r="AI2751" t="str">
        <f t="shared" si="3901"/>
        <v>e</v>
      </c>
      <c r="AJ2751" t="str">
        <f t="shared" si="3902"/>
        <v/>
      </c>
      <c r="AK2751" t="str">
        <f t="shared" si="3903"/>
        <v/>
      </c>
      <c r="AL2751" t="str">
        <f t="shared" si="3904"/>
        <v/>
      </c>
      <c r="AM2751" t="str">
        <f t="shared" si="3905"/>
        <v/>
      </c>
      <c r="AN2751" t="str">
        <f t="shared" si="3906"/>
        <v>Away</v>
      </c>
      <c r="AO2751" t="str">
        <f t="shared" si="3907"/>
        <v>a</v>
      </c>
      <c r="AP2751" t="str">
        <f t="shared" si="3908"/>
        <v/>
      </c>
      <c r="AQ2751" t="str">
        <f t="shared" si="3909"/>
        <v/>
      </c>
      <c r="AR2751" t="str">
        <f t="shared" si="3910"/>
        <v>Away</v>
      </c>
      <c r="AS2751" t="str">
        <f t="shared" si="3911"/>
        <v>a</v>
      </c>
      <c r="AT2751" t="str">
        <f t="shared" si="3912"/>
        <v>Defensive</v>
      </c>
      <c r="AU2751" t="str">
        <f t="shared" si="3913"/>
        <v/>
      </c>
      <c r="AV2751" t="str">
        <f t="shared" si="3914"/>
        <v/>
      </c>
      <c r="AW2751" t="str" cm="1">
        <f t="array" ref="AW2751">IFERROR(IF(O2751&lt;&gt;"",O2751,IF(OR($S2751="",$T2751=""),"",IF(O2751&lt;&gt;"",O2751,IF($T2751&lt;&gt;"",_xlfn._xlws.FILTER(O:O,($BU:$BU=$BU2751)*($I:$I=$I2751)*($T:$T=$T2751)*($S:$S=_xlfn.MINIFS($S:$S,$T:$T,"="&amp;$T2751)),"")))))&amp;"",IF(O2751="","",""))&amp;""</f>
        <v>Defensive_PlayPossession-StickCheck</v>
      </c>
      <c r="AX2751" t="str" cm="1">
        <f t="array" ref="AX2751">IFERROR(IF(P2751&lt;&gt;"",P2751,IF(OR($S2751="",$T2751=""),"",IF($T2751&lt;&gt;"",_xlfn._xlws.FILTER(P:P,($BU:$BU=$BU2751)*($I:$I=$I2751)*($T:$T=$T2751)*($S:$S=_xlfn.MINIFS($S:$S,$T:$T,"="&amp;$T2751)),""))))&amp;"",IF(P2751="","",""))&amp;""</f>
        <v/>
      </c>
      <c r="AY2751" t="str" cm="1">
        <f t="array" ref="AY2751">IFERROR(IF(Q2751&lt;&gt;"",Q2751,IF(OR($S2751="",$T2751=""),"",IF($T2751&lt;&gt;"",_xlfn._xlws.FILTER(Q:Q,($BU:$BU=$BU2751)*($I:$I=$I2751)*($T:$T=$T2751)*($S:$S=_xlfn.MINIFS($S:$S,$T:$T,"="&amp;$T2751)),""))))&amp;"",IF(Q2751="","",""))&amp;""</f>
        <v/>
      </c>
      <c r="AZ2751" t="str" cm="1">
        <f t="array" ref="AZ2751">IFERROR(IF(R2751&lt;&gt;"",R2751,IF(OR($S2751="",$T2751=""),"",IF($T2751&lt;&gt;"",_xlfn._xlws.FILTER(R:R,($BU:$BU=$BU2751)*($I:$I=$I2751)*($T:$T=$T2751)*($S:$S=_xlfn.MINIFS($S:$S,$T:$T,"="&amp;$T2751)),""))))&amp;"",IF(R2751="","",""))&amp;""</f>
        <v>1</v>
      </c>
      <c r="BA2751" s="6">
        <f t="shared" si="3915"/>
        <v>238</v>
      </c>
      <c r="BB2751">
        <f t="shared" ref="BB2751:BD2751" si="3985">BB2750</f>
        <v>18987</v>
      </c>
      <c r="BC2751" t="str">
        <f t="shared" si="3985"/>
        <v>Velodrome</v>
      </c>
      <c r="BD2751" t="str">
        <f t="shared" si="3985"/>
        <v>Outlaws</v>
      </c>
      <c r="BE2751" t="s">
        <v>15</v>
      </c>
      <c r="BF2751" t="s">
        <v>189</v>
      </c>
      <c r="BI2751" cm="1">
        <f t="array" aca="1" ref="BI2751" ca="1">IFERROR(_xlfn._xlws.FILTER(shifts!A:A,(shifts!B:B=events!AD2751)*(shifts!AG:AG&gt;=events!BK2751)*(shifts!AH:AH&lt;=events!BL2751)),BI2750)</f>
        <v>95</v>
      </c>
      <c r="BJ2751" s="15">
        <f t="shared" si="3917"/>
        <v>0</v>
      </c>
      <c r="BK2751">
        <f t="shared" si="3918"/>
        <v>401</v>
      </c>
      <c r="BL2751">
        <f t="shared" si="3919"/>
        <v>401</v>
      </c>
      <c r="BM2751" s="15">
        <f>SUMIFS(BJ$2:BJ2751,K$2:K2751,"=Intermission")+SUMIFS(BJ$2:BJ2751,K$2:K2751,"=Timeout")</f>
        <v>143</v>
      </c>
      <c r="BN2751">
        <f t="shared" si="3920"/>
        <v>2303</v>
      </c>
      <c r="BO2751" s="19">
        <f t="shared" si="3921"/>
        <v>2982</v>
      </c>
      <c r="BP2751">
        <f t="shared" si="3922"/>
        <v>2977</v>
      </c>
      <c r="BQ2751" s="17">
        <f t="shared" si="3923"/>
        <v>2982</v>
      </c>
      <c r="BR2751" t="str">
        <f t="shared" si="3924"/>
        <v>event_team_player_2</v>
      </c>
      <c r="BS2751">
        <f>COUNTIFS(S$3:S2751,"="&amp;S2751,AI$3:AI2751,"="&amp;AI2751)</f>
        <v>2</v>
      </c>
      <c r="BT2751" t="str">
        <f>IFERROR(VLOOKUP(BB2751&amp;BU2751&amp;X2751,game_rosters!U:W,3,FALSE),"")</f>
        <v>P100128</v>
      </c>
      <c r="BU2751" t="str">
        <f t="shared" si="3925"/>
        <v>Outlaws</v>
      </c>
    </row>
    <row r="2752" spans="1:73" x14ac:dyDescent="0.2">
      <c r="A2752" t="str">
        <f t="shared" si="3900"/>
        <v/>
      </c>
      <c r="I2752" s="44">
        <v>61</v>
      </c>
      <c r="R2752" s="51">
        <v>1</v>
      </c>
      <c r="S2752">
        <v>1424</v>
      </c>
      <c r="T2752">
        <v>220</v>
      </c>
      <c r="X2752">
        <v>61</v>
      </c>
      <c r="AA2752">
        <f t="shared" si="3949"/>
        <v>2424</v>
      </c>
      <c r="AB2752">
        <f t="shared" si="3950"/>
        <v>9220</v>
      </c>
      <c r="AC2752">
        <f t="shared" si="3896"/>
        <v>9220</v>
      </c>
      <c r="AD2752" s="6">
        <v>3</v>
      </c>
      <c r="AE2752" t="s">
        <v>939</v>
      </c>
      <c r="AF2752" t="s">
        <v>902</v>
      </c>
      <c r="AG2752" t="s">
        <v>756</v>
      </c>
      <c r="AH2752" t="s">
        <v>756</v>
      </c>
      <c r="AI2752" t="str">
        <f t="shared" si="3901"/>
        <v>o</v>
      </c>
      <c r="AJ2752" t="str">
        <f t="shared" si="3902"/>
        <v/>
      </c>
      <c r="AK2752" t="str">
        <f t="shared" si="3903"/>
        <v/>
      </c>
      <c r="AL2752" t="str">
        <f t="shared" si="3904"/>
        <v/>
      </c>
      <c r="AM2752" t="str">
        <f t="shared" si="3905"/>
        <v/>
      </c>
      <c r="AN2752" t="str">
        <f t="shared" si="3906"/>
        <v>Away</v>
      </c>
      <c r="AO2752" t="str">
        <f t="shared" si="3907"/>
        <v>a</v>
      </c>
      <c r="AP2752" t="str">
        <f t="shared" si="3908"/>
        <v/>
      </c>
      <c r="AQ2752" t="str">
        <f t="shared" si="3909"/>
        <v/>
      </c>
      <c r="AR2752" t="str">
        <f t="shared" si="3910"/>
        <v>Away</v>
      </c>
      <c r="AS2752" t="str">
        <f t="shared" si="3911"/>
        <v>a</v>
      </c>
      <c r="AT2752" t="str">
        <f t="shared" si="3912"/>
        <v>Offensive</v>
      </c>
      <c r="AU2752" t="str">
        <f t="shared" si="3913"/>
        <v/>
      </c>
      <c r="AV2752" t="str">
        <f t="shared" si="3914"/>
        <v/>
      </c>
      <c r="AW2752" t="str" cm="1">
        <f t="array" ref="AW2752">IFERROR(IF(O2752&lt;&gt;"",O2752,IF(OR($S2752="",$T2752=""),"",IF(O2752&lt;&gt;"",O2752,IF($T2752&lt;&gt;"",_xlfn._xlws.FILTER(O:O,($BU:$BU=$BU2752)*($I:$I=$I2752)*($T:$T=$T2752)*($S:$S=_xlfn.MINIFS($S:$S,$T:$T,"="&amp;$T2752)),"")))))&amp;"",IF(O2752="","",""))&amp;""</f>
        <v/>
      </c>
      <c r="AX2752" t="str" cm="1">
        <f t="array" ref="AX2752">IFERROR(IF(P2752&lt;&gt;"",P2752,IF(OR($S2752="",$T2752=""),"",IF($T2752&lt;&gt;"",_xlfn._xlws.FILTER(P:P,($BU:$BU=$BU2752)*($I:$I=$I2752)*($T:$T=$T2752)*($S:$S=_xlfn.MINIFS($S:$S,$T:$T,"="&amp;$T2752)),""))))&amp;"",IF(P2752="","",""))&amp;""</f>
        <v/>
      </c>
      <c r="AY2752" t="str" cm="1">
        <f t="array" ref="AY2752">IFERROR(IF(Q2752&lt;&gt;"",Q2752,IF(OR($S2752="",$T2752=""),"",IF($T2752&lt;&gt;"",_xlfn._xlws.FILTER(Q:Q,($BU:$BU=$BU2752)*($I:$I=$I2752)*($T:$T=$T2752)*($S:$S=_xlfn.MINIFS($S:$S,$T:$T,"="&amp;$T2752)),""))))&amp;"",IF(Q2752="","",""))&amp;""</f>
        <v/>
      </c>
      <c r="AZ2752" t="str" cm="1">
        <f t="array" ref="AZ2752">IFERROR(IF(R2752&lt;&gt;"",R2752,IF(OR($S2752="",$T2752=""),"",IF($T2752&lt;&gt;"",_xlfn._xlws.FILTER(R:R,($BU:$BU=$BU2752)*($I:$I=$I2752)*($T:$T=$T2752)*($S:$S=_xlfn.MINIFS($S:$S,$T:$T,"="&amp;$T2752)),""))))&amp;"",IF(R2752="","",""))&amp;""</f>
        <v>1</v>
      </c>
      <c r="BA2752" s="6">
        <f t="shared" si="3915"/>
        <v>238</v>
      </c>
      <c r="BB2752">
        <f t="shared" ref="BB2752:BD2752" si="3986">BB2751</f>
        <v>18987</v>
      </c>
      <c r="BC2752" t="str">
        <f t="shared" si="3986"/>
        <v>Velodrome</v>
      </c>
      <c r="BD2752" t="str">
        <f t="shared" si="3986"/>
        <v>Outlaws</v>
      </c>
      <c r="BE2752" t="s">
        <v>15</v>
      </c>
      <c r="BF2752" t="s">
        <v>189</v>
      </c>
      <c r="BI2752" cm="1">
        <f t="array" aca="1" ref="BI2752" ca="1">IFERROR(_xlfn._xlws.FILTER(shifts!A:A,(shifts!B:B=events!AD2752)*(shifts!AG:AG&gt;=events!BK2752)*(shifts!AH:AH&lt;=events!BL2752)),BI2751)</f>
        <v>95</v>
      </c>
      <c r="BJ2752" s="15">
        <f t="shared" si="3917"/>
        <v>0</v>
      </c>
      <c r="BK2752">
        <f t="shared" si="3918"/>
        <v>401</v>
      </c>
      <c r="BL2752">
        <f t="shared" si="3919"/>
        <v>401</v>
      </c>
      <c r="BM2752" s="15">
        <f>SUMIFS(BJ$2:BJ2752,K$2:K2752,"=Intermission")+SUMIFS(BJ$2:BJ2752,K$2:K2752,"=Timeout")</f>
        <v>143</v>
      </c>
      <c r="BN2752">
        <f t="shared" si="3920"/>
        <v>2303</v>
      </c>
      <c r="BO2752" s="19">
        <f t="shared" si="3921"/>
        <v>2982</v>
      </c>
      <c r="BP2752">
        <f t="shared" si="3922"/>
        <v>2977</v>
      </c>
      <c r="BQ2752" s="17">
        <f t="shared" si="3923"/>
        <v>2982</v>
      </c>
      <c r="BR2752" t="str">
        <f t="shared" si="3924"/>
        <v>opp_team_player_1</v>
      </c>
      <c r="BS2752">
        <f>COUNTIFS(S$3:S2752,"="&amp;S2752,AI$3:AI2752,"="&amp;AI2752)</f>
        <v>1</v>
      </c>
      <c r="BT2752" t="str">
        <f>IFERROR(VLOOKUP(BB2752&amp;BU2752&amp;X2752,game_rosters!U:W,3,FALSE),"")</f>
        <v>P100224</v>
      </c>
      <c r="BU2752" t="str">
        <f t="shared" si="3925"/>
        <v>Velodrome</v>
      </c>
    </row>
    <row r="2753" spans="1:73" x14ac:dyDescent="0.2">
      <c r="A2753">
        <f t="shared" si="3900"/>
        <v>1</v>
      </c>
      <c r="I2753" s="44">
        <v>30</v>
      </c>
      <c r="K2753" t="s">
        <v>11</v>
      </c>
      <c r="L2753" t="s">
        <v>187</v>
      </c>
      <c r="M2753" t="s">
        <v>108</v>
      </c>
      <c r="S2753">
        <v>1425</v>
      </c>
      <c r="T2753">
        <v>220</v>
      </c>
      <c r="W2753" t="s">
        <v>731</v>
      </c>
      <c r="X2753">
        <v>30</v>
      </c>
      <c r="Z2753">
        <v>1</v>
      </c>
      <c r="AA2753">
        <f t="shared" si="3949"/>
        <v>2425</v>
      </c>
      <c r="AB2753">
        <f t="shared" si="3950"/>
        <v>9220</v>
      </c>
      <c r="AC2753">
        <f t="shared" si="3896"/>
        <v>9220</v>
      </c>
      <c r="AD2753" s="6">
        <v>3</v>
      </c>
      <c r="AE2753" t="s">
        <v>939</v>
      </c>
      <c r="AF2753" t="s">
        <v>903</v>
      </c>
      <c r="AG2753" t="s">
        <v>756</v>
      </c>
      <c r="AH2753" t="s">
        <v>756</v>
      </c>
      <c r="AI2753" t="str">
        <f t="shared" si="3901"/>
        <v>e</v>
      </c>
      <c r="AJ2753" t="str">
        <f t="shared" si="3902"/>
        <v/>
      </c>
      <c r="AK2753" t="str">
        <f t="shared" si="3903"/>
        <v/>
      </c>
      <c r="AL2753" t="str">
        <f t="shared" si="3904"/>
        <v/>
      </c>
      <c r="AM2753" t="str">
        <f t="shared" si="3905"/>
        <v/>
      </c>
      <c r="AN2753" t="str">
        <f t="shared" si="3906"/>
        <v>Away</v>
      </c>
      <c r="AO2753" t="str">
        <f t="shared" si="3907"/>
        <v>a</v>
      </c>
      <c r="AP2753" t="str">
        <f t="shared" si="3908"/>
        <v/>
      </c>
      <c r="AQ2753" t="str">
        <f t="shared" si="3909"/>
        <v/>
      </c>
      <c r="AR2753" t="str">
        <f t="shared" si="3910"/>
        <v>Away</v>
      </c>
      <c r="AS2753" t="str">
        <f t="shared" si="3911"/>
        <v>a</v>
      </c>
      <c r="AT2753" t="str">
        <f t="shared" si="3912"/>
        <v/>
      </c>
      <c r="AU2753" t="str">
        <f t="shared" si="3913"/>
        <v/>
      </c>
      <c r="AV2753" t="str">
        <f t="shared" si="3914"/>
        <v/>
      </c>
      <c r="AW2753" t="str" cm="1">
        <f t="array" ref="AW2753">IFERROR(IF(O2753&lt;&gt;"",O2753,IF(OR($S2753="",$T2753=""),"",IF(O2753&lt;&gt;"",O2753,IF($T2753&lt;&gt;"",_xlfn._xlws.FILTER(O:O,($BU:$BU=$BU2753)*($I:$I=$I2753)*($T:$T=$T2753)*($S:$S=_xlfn.MINIFS($S:$S,$T:$T,"="&amp;$T2753)),"")))))&amp;"",IF(O2753="","",""))&amp;""</f>
        <v/>
      </c>
      <c r="AX2753" t="str" cm="1">
        <f t="array" ref="AX2753">IFERROR(IF(P2753&lt;&gt;"",P2753,IF(OR($S2753="",$T2753=""),"",IF($T2753&lt;&gt;"",_xlfn._xlws.FILTER(P:P,($BU:$BU=$BU2753)*($I:$I=$I2753)*($T:$T=$T2753)*($S:$S=_xlfn.MINIFS($S:$S,$T:$T,"="&amp;$T2753)),""))))&amp;"",IF(P2753="","",""))&amp;""</f>
        <v/>
      </c>
      <c r="AY2753" t="str" cm="1">
        <f t="array" ref="AY2753">IFERROR(IF(Q2753&lt;&gt;"",Q2753,IF(OR($S2753="",$T2753=""),"",IF($T2753&lt;&gt;"",_xlfn._xlws.FILTER(Q:Q,($BU:$BU=$BU2753)*($I:$I=$I2753)*($T:$T=$T2753)*($S:$S=_xlfn.MINIFS($S:$S,$T:$T,"="&amp;$T2753)),""))))&amp;"",IF(Q2753="","",""))&amp;""</f>
        <v/>
      </c>
      <c r="AZ2753" t="str" cm="1">
        <f t="array" ref="AZ2753">IFERROR(IF(R2753&lt;&gt;"",R2753,IF(OR($S2753="",$T2753=""),"",IF($T2753&lt;&gt;"",_xlfn._xlws.FILTER(R:R,($BU:$BU=$BU2753)*($I:$I=$I2753)*($T:$T=$T2753)*($S:$S=_xlfn.MINIFS($S:$S,$T:$T,"="&amp;$T2753)),""))))&amp;"",IF(R2753="","",""))&amp;""</f>
        <v/>
      </c>
      <c r="BA2753" s="6">
        <f t="shared" si="3915"/>
        <v>238</v>
      </c>
      <c r="BB2753">
        <f t="shared" ref="BB2753:BD2753" si="3987">BB2752</f>
        <v>18987</v>
      </c>
      <c r="BC2753" t="str">
        <f t="shared" si="3987"/>
        <v>Velodrome</v>
      </c>
      <c r="BD2753" t="str">
        <f t="shared" si="3987"/>
        <v>Outlaws</v>
      </c>
      <c r="BE2753" t="s">
        <v>11</v>
      </c>
      <c r="BF2753" t="s">
        <v>187</v>
      </c>
      <c r="BI2753" t="e" cm="1" vm="1">
        <f t="array" aca="1" ref="BI2753" ca="1">IFERROR(_xlfn._xlws.FILTER(shifts!A:A,(shifts!B:B=events!AD2753)*(shifts!AG:AG&gt;=events!BK2753)*(shifts!AH:AH&lt;=events!BL2753)),BI2752)</f>
        <v>#VALUE!</v>
      </c>
      <c r="BJ2753" s="15">
        <f t="shared" si="3917"/>
        <v>0</v>
      </c>
      <c r="BK2753">
        <f t="shared" si="3918"/>
        <v>400</v>
      </c>
      <c r="BL2753">
        <f t="shared" si="3919"/>
        <v>400</v>
      </c>
      <c r="BM2753" s="15">
        <f>SUMIFS(BJ$2:BJ2753,K$2:K2753,"=Intermission")+SUMIFS(BJ$2:BJ2753,K$2:K2753,"=Timeout")</f>
        <v>143</v>
      </c>
      <c r="BN2753">
        <f t="shared" si="3920"/>
        <v>2303</v>
      </c>
      <c r="BO2753" s="19">
        <f t="shared" si="3921"/>
        <v>2983</v>
      </c>
      <c r="BP2753">
        <f t="shared" si="3922"/>
        <v>2978</v>
      </c>
      <c r="BQ2753" s="17">
        <f t="shared" si="3923"/>
        <v>2983</v>
      </c>
      <c r="BR2753" t="str">
        <f t="shared" si="3924"/>
        <v>event_team_player_1</v>
      </c>
      <c r="BS2753">
        <f>COUNTIFS(S$3:S2753,"="&amp;S2753,AI$3:AI2753,"="&amp;AI2753)</f>
        <v>1</v>
      </c>
      <c r="BT2753" t="str">
        <f>IFERROR(VLOOKUP(BB2753&amp;BU2753&amp;X2753,game_rosters!U:W,3,FALSE),"")</f>
        <v>P100009</v>
      </c>
      <c r="BU2753" t="str">
        <f t="shared" si="3925"/>
        <v>Outlaws</v>
      </c>
    </row>
    <row r="2754" spans="1:73" x14ac:dyDescent="0.2">
      <c r="A2754">
        <f t="shared" si="3900"/>
        <v>1</v>
      </c>
      <c r="I2754" s="44">
        <v>30</v>
      </c>
      <c r="K2754" t="s">
        <v>241</v>
      </c>
      <c r="S2754">
        <v>1426</v>
      </c>
      <c r="T2754">
        <v>220</v>
      </c>
      <c r="W2754" t="s">
        <v>731</v>
      </c>
      <c r="X2754">
        <v>30</v>
      </c>
      <c r="Z2754">
        <v>1</v>
      </c>
      <c r="AA2754">
        <f t="shared" si="3949"/>
        <v>2426</v>
      </c>
      <c r="AB2754">
        <f t="shared" si="3950"/>
        <v>9220</v>
      </c>
      <c r="AC2754">
        <f t="shared" ref="AC2754:AC2817" si="3988">IF(AB2754&lt;&gt;"",AB2754,S2754+1000)</f>
        <v>9220</v>
      </c>
      <c r="AD2754" s="6">
        <v>3</v>
      </c>
      <c r="AE2754" t="s">
        <v>939</v>
      </c>
      <c r="AF2754" t="s">
        <v>903</v>
      </c>
      <c r="AG2754" t="s">
        <v>939</v>
      </c>
      <c r="AH2754" t="s">
        <v>910</v>
      </c>
      <c r="AI2754" t="str">
        <f t="shared" si="3901"/>
        <v>e</v>
      </c>
      <c r="AJ2754" t="str">
        <f t="shared" si="3902"/>
        <v/>
      </c>
      <c r="AK2754" t="str">
        <f t="shared" si="3903"/>
        <v/>
      </c>
      <c r="AL2754" t="str">
        <f t="shared" si="3904"/>
        <v/>
      </c>
      <c r="AM2754" t="str">
        <f t="shared" si="3905"/>
        <v/>
      </c>
      <c r="AN2754" t="str">
        <f t="shared" si="3906"/>
        <v>Away</v>
      </c>
      <c r="AO2754" t="str">
        <f t="shared" si="3907"/>
        <v>a</v>
      </c>
      <c r="AP2754" t="str">
        <f t="shared" si="3908"/>
        <v/>
      </c>
      <c r="AQ2754" t="str">
        <f t="shared" si="3909"/>
        <v/>
      </c>
      <c r="AR2754" t="str">
        <f t="shared" si="3910"/>
        <v>Away</v>
      </c>
      <c r="AS2754" t="str">
        <f t="shared" si="3911"/>
        <v>a</v>
      </c>
      <c r="AT2754" t="str">
        <f t="shared" si="3912"/>
        <v/>
      </c>
      <c r="AU2754" t="str">
        <f t="shared" si="3913"/>
        <v/>
      </c>
      <c r="AV2754" t="str">
        <f t="shared" si="3914"/>
        <v/>
      </c>
      <c r="AW2754" t="str" cm="1">
        <f t="array" ref="AW2754">IFERROR(IF(O2754&lt;&gt;"",O2754,IF(OR($S2754="",$T2754=""),"",IF(O2754&lt;&gt;"",O2754,IF($T2754&lt;&gt;"",_xlfn._xlws.FILTER(O:O,($BU:$BU=$BU2754)*($I:$I=$I2754)*($T:$T=$T2754)*($S:$S=_xlfn.MINIFS($S:$S,$T:$T,"="&amp;$T2754)),"")))))&amp;"",IF(O2754="","",""))&amp;""</f>
        <v/>
      </c>
      <c r="AX2754" t="str" cm="1">
        <f t="array" ref="AX2754">IFERROR(IF(P2754&lt;&gt;"",P2754,IF(OR($S2754="",$T2754=""),"",IF($T2754&lt;&gt;"",_xlfn._xlws.FILTER(P:P,($BU:$BU=$BU2754)*($I:$I=$I2754)*($T:$T=$T2754)*($S:$S=_xlfn.MINIFS($S:$S,$T:$T,"="&amp;$T2754)),""))))&amp;"",IF(P2754="","",""))&amp;""</f>
        <v/>
      </c>
      <c r="AY2754" t="str" cm="1">
        <f t="array" ref="AY2754">IFERROR(IF(Q2754&lt;&gt;"",Q2754,IF(OR($S2754="",$T2754=""),"",IF($T2754&lt;&gt;"",_xlfn._xlws.FILTER(Q:Q,($BU:$BU=$BU2754)*($I:$I=$I2754)*($T:$T=$T2754)*($S:$S=_xlfn.MINIFS($S:$S,$T:$T,"="&amp;$T2754)),""))))&amp;"",IF(Q2754="","",""))&amp;""</f>
        <v/>
      </c>
      <c r="AZ2754" t="str" cm="1">
        <f t="array" ref="AZ2754">IFERROR(IF(R2754&lt;&gt;"",R2754,IF(OR($S2754="",$T2754=""),"",IF($T2754&lt;&gt;"",_xlfn._xlws.FILTER(R:R,($BU:$BU=$BU2754)*($I:$I=$I2754)*($T:$T=$T2754)*($S:$S=_xlfn.MINIFS($S:$S,$T:$T,"="&amp;$T2754)),""))))&amp;"",IF(R2754="","",""))&amp;""</f>
        <v/>
      </c>
      <c r="BA2754" s="6">
        <f t="shared" si="3915"/>
        <v>238</v>
      </c>
      <c r="BB2754">
        <f t="shared" ref="BB2754:BD2754" si="3989">BB2753</f>
        <v>18987</v>
      </c>
      <c r="BC2754" t="str">
        <f t="shared" si="3989"/>
        <v>Velodrome</v>
      </c>
      <c r="BD2754" t="str">
        <f t="shared" si="3989"/>
        <v>Outlaws</v>
      </c>
      <c r="BE2754" t="s">
        <v>241</v>
      </c>
      <c r="BF2754" t="s">
        <v>756</v>
      </c>
      <c r="BI2754" cm="1">
        <f t="array" aca="1" ref="BI2754" ca="1">IFERROR(_xlfn._xlws.FILTER(shifts!A:A,(shifts!B:B=events!AD2754)*(shifts!AG:AG&gt;=events!BK2754)*(shifts!AH:AH&lt;=events!BL2754)),BI2753)</f>
        <v>96</v>
      </c>
      <c r="BJ2754" s="15">
        <f t="shared" si="3917"/>
        <v>21</v>
      </c>
      <c r="BK2754">
        <f t="shared" si="3918"/>
        <v>400</v>
      </c>
      <c r="BL2754">
        <f t="shared" si="3919"/>
        <v>379</v>
      </c>
      <c r="BM2754" s="15">
        <f>SUMIFS(BJ$2:BJ2754,K$2:K2754,"=Intermission")+SUMIFS(BJ$2:BJ2754,K$2:K2754,"=Timeout")</f>
        <v>143</v>
      </c>
      <c r="BN2754">
        <f t="shared" si="3920"/>
        <v>2303</v>
      </c>
      <c r="BO2754" s="19">
        <f t="shared" si="3921"/>
        <v>2983</v>
      </c>
      <c r="BP2754">
        <f t="shared" si="3922"/>
        <v>2978</v>
      </c>
      <c r="BQ2754" s="17">
        <f t="shared" si="3923"/>
        <v>3004</v>
      </c>
      <c r="BR2754" t="str">
        <f t="shared" si="3924"/>
        <v>event_team_player_1</v>
      </c>
      <c r="BS2754">
        <f>COUNTIFS(S$3:S2754,"="&amp;S2754,AI$3:AI2754,"="&amp;AI2754)</f>
        <v>1</v>
      </c>
      <c r="BT2754" t="str">
        <f>IFERROR(VLOOKUP(BB2754&amp;BU2754&amp;X2754,game_rosters!U:W,3,FALSE),"")</f>
        <v>P100009</v>
      </c>
      <c r="BU2754" t="str">
        <f t="shared" si="3925"/>
        <v>Outlaws</v>
      </c>
    </row>
    <row r="2755" spans="1:73" x14ac:dyDescent="0.2">
      <c r="A2755">
        <f t="shared" si="3900"/>
        <v>1</v>
      </c>
      <c r="I2755" s="44">
        <v>91</v>
      </c>
      <c r="K2755" t="s">
        <v>5</v>
      </c>
      <c r="L2755" t="s">
        <v>236</v>
      </c>
      <c r="S2755">
        <v>1427</v>
      </c>
      <c r="W2755" t="s">
        <v>731</v>
      </c>
      <c r="X2755">
        <v>91</v>
      </c>
      <c r="Z2755">
        <v>1</v>
      </c>
      <c r="AA2755">
        <f t="shared" si="3949"/>
        <v>2427</v>
      </c>
      <c r="AB2755" t="str">
        <f t="shared" si="3950"/>
        <v/>
      </c>
      <c r="AC2755">
        <f t="shared" si="3988"/>
        <v>2427</v>
      </c>
      <c r="AD2755" s="6">
        <v>3</v>
      </c>
      <c r="AE2755" t="s">
        <v>939</v>
      </c>
      <c r="AF2755" t="s">
        <v>910</v>
      </c>
      <c r="AG2755" t="s">
        <v>756</v>
      </c>
      <c r="AH2755" t="s">
        <v>756</v>
      </c>
      <c r="AI2755" t="str">
        <f t="shared" si="3901"/>
        <v>e</v>
      </c>
      <c r="AJ2755" t="str">
        <f t="shared" si="3902"/>
        <v/>
      </c>
      <c r="AK2755" t="str">
        <f t="shared" si="3903"/>
        <v/>
      </c>
      <c r="AL2755" t="str">
        <f t="shared" si="3904"/>
        <v/>
      </c>
      <c r="AM2755" t="str">
        <f t="shared" si="3905"/>
        <v/>
      </c>
      <c r="AN2755" t="str">
        <f t="shared" si="3906"/>
        <v>Away</v>
      </c>
      <c r="AO2755" t="str">
        <f t="shared" si="3907"/>
        <v>a</v>
      </c>
      <c r="AP2755" t="str">
        <f t="shared" si="3908"/>
        <v/>
      </c>
      <c r="AQ2755" t="str">
        <f t="shared" si="3909"/>
        <v/>
      </c>
      <c r="AR2755" t="str">
        <f t="shared" si="3910"/>
        <v>Away</v>
      </c>
      <c r="AS2755" t="str">
        <f t="shared" si="3911"/>
        <v>a</v>
      </c>
      <c r="AT2755" t="str">
        <f t="shared" si="3912"/>
        <v>Offensive</v>
      </c>
      <c r="AU2755" t="str">
        <f t="shared" si="3913"/>
        <v/>
      </c>
      <c r="AV2755" t="str">
        <f t="shared" si="3914"/>
        <v/>
      </c>
      <c r="AW2755" t="str" cm="1">
        <f t="array" ref="AW2755">IFERROR(IF(O2755&lt;&gt;"",O2755,IF(OR($S2755="",$T2755=""),"",IF(O2755&lt;&gt;"",O2755,IF($T2755&lt;&gt;"",_xlfn._xlws.FILTER(O:O,($BU:$BU=$BU2755)*($I:$I=$I2755)*($T:$T=$T2755)*($S:$S=_xlfn.MINIFS($S:$S,$T:$T,"="&amp;$T2755)),"")))))&amp;"",IF(O2755="","",""))&amp;""</f>
        <v/>
      </c>
      <c r="AX2755" t="str" cm="1">
        <f t="array" ref="AX2755">IFERROR(IF(P2755&lt;&gt;"",P2755,IF(OR($S2755="",$T2755=""),"",IF($T2755&lt;&gt;"",_xlfn._xlws.FILTER(P:P,($BU:$BU=$BU2755)*($I:$I=$I2755)*($T:$T=$T2755)*($S:$S=_xlfn.MINIFS($S:$S,$T:$T,"="&amp;$T2755)),""))))&amp;"",IF(P2755="","",""))&amp;""</f>
        <v/>
      </c>
      <c r="AY2755" t="str" cm="1">
        <f t="array" ref="AY2755">IFERROR(IF(Q2755&lt;&gt;"",Q2755,IF(OR($S2755="",$T2755=""),"",IF($T2755&lt;&gt;"",_xlfn._xlws.FILTER(Q:Q,($BU:$BU=$BU2755)*($I:$I=$I2755)*($T:$T=$T2755)*($S:$S=_xlfn.MINIFS($S:$S,$T:$T,"="&amp;$T2755)),""))))&amp;"",IF(Q2755="","",""))&amp;""</f>
        <v/>
      </c>
      <c r="AZ2755" t="str" cm="1">
        <f t="array" ref="AZ2755">IFERROR(IF(R2755&lt;&gt;"",R2755,IF(OR($S2755="",$T2755=""),"",IF($T2755&lt;&gt;"",_xlfn._xlws.FILTER(R:R,($BU:$BU=$BU2755)*($I:$I=$I2755)*($T:$T=$T2755)*($S:$S=_xlfn.MINIFS($S:$S,$T:$T,"="&amp;$T2755)),""))))&amp;"",IF(R2755="","",""))&amp;""</f>
        <v/>
      </c>
      <c r="BA2755" s="6">
        <f t="shared" si="3915"/>
        <v>238</v>
      </c>
      <c r="BB2755">
        <f t="shared" ref="BB2755:BD2755" si="3990">BB2754</f>
        <v>18987</v>
      </c>
      <c r="BC2755" t="str">
        <f t="shared" si="3990"/>
        <v>Velodrome</v>
      </c>
      <c r="BD2755" t="str">
        <f t="shared" si="3990"/>
        <v>Outlaws</v>
      </c>
      <c r="BE2755" t="s">
        <v>5</v>
      </c>
      <c r="BF2755" t="s">
        <v>236</v>
      </c>
      <c r="BI2755" cm="1">
        <f t="array" aca="1" ref="BI2755" ca="1">IFERROR(_xlfn._xlws.FILTER(shifts!A:A,(shifts!B:B=events!AD2755)*(shifts!AG:AG&gt;=events!BK2755)*(shifts!AH:AH&lt;=events!BL2755)),BI2754)</f>
        <v>96</v>
      </c>
      <c r="BJ2755" s="15">
        <f t="shared" si="3917"/>
        <v>0</v>
      </c>
      <c r="BK2755">
        <f t="shared" si="3918"/>
        <v>379</v>
      </c>
      <c r="BL2755">
        <f t="shared" si="3919"/>
        <v>379</v>
      </c>
      <c r="BM2755" s="15">
        <f>SUMIFS(BJ$2:BJ2755,K$2:K2755,"=Intermission")+SUMIFS(BJ$2:BJ2755,K$2:K2755,"=Timeout")</f>
        <v>143</v>
      </c>
      <c r="BN2755">
        <f t="shared" si="3920"/>
        <v>2303</v>
      </c>
      <c r="BO2755" s="19">
        <f t="shared" si="3921"/>
        <v>3004</v>
      </c>
      <c r="BP2755">
        <f t="shared" si="3922"/>
        <v>2999</v>
      </c>
      <c r="BQ2755" s="17">
        <f t="shared" si="3923"/>
        <v>3004</v>
      </c>
      <c r="BR2755" t="str">
        <f t="shared" si="3924"/>
        <v>event_team_player_1</v>
      </c>
      <c r="BS2755">
        <f>COUNTIFS(S$3:S2755,"="&amp;S2755,AI$3:AI2755,"="&amp;AI2755)</f>
        <v>1</v>
      </c>
      <c r="BT2755" t="str">
        <f>IFERROR(VLOOKUP(BB2755&amp;BU2755&amp;X2755,game_rosters!U:W,3,FALSE),"")</f>
        <v>P100232</v>
      </c>
      <c r="BU2755" t="str">
        <f t="shared" si="3925"/>
        <v>Outlaws</v>
      </c>
    </row>
    <row r="2756" spans="1:73" x14ac:dyDescent="0.2">
      <c r="A2756" t="str">
        <f t="shared" si="3900"/>
        <v/>
      </c>
      <c r="I2756" s="44">
        <v>44</v>
      </c>
      <c r="S2756">
        <v>1427</v>
      </c>
      <c r="X2756">
        <v>44</v>
      </c>
      <c r="Z2756">
        <v>1</v>
      </c>
      <c r="AA2756">
        <f t="shared" si="3949"/>
        <v>2427</v>
      </c>
      <c r="AB2756" t="str">
        <f t="shared" si="3950"/>
        <v/>
      </c>
      <c r="AC2756">
        <f t="shared" si="3988"/>
        <v>2427</v>
      </c>
      <c r="AD2756" s="6">
        <v>3</v>
      </c>
      <c r="AE2756" t="s">
        <v>939</v>
      </c>
      <c r="AF2756" t="s">
        <v>910</v>
      </c>
      <c r="AG2756" t="s">
        <v>756</v>
      </c>
      <c r="AH2756" t="s">
        <v>756</v>
      </c>
      <c r="AI2756" t="str">
        <f t="shared" si="3901"/>
        <v>e</v>
      </c>
      <c r="AJ2756" t="str">
        <f t="shared" si="3902"/>
        <v/>
      </c>
      <c r="AK2756" t="str">
        <f t="shared" si="3903"/>
        <v/>
      </c>
      <c r="AL2756" t="str">
        <f t="shared" si="3904"/>
        <v/>
      </c>
      <c r="AM2756" t="str">
        <f t="shared" si="3905"/>
        <v/>
      </c>
      <c r="AN2756" t="str">
        <f t="shared" si="3906"/>
        <v>Away</v>
      </c>
      <c r="AO2756" t="str">
        <f t="shared" si="3907"/>
        <v>a</v>
      </c>
      <c r="AP2756" t="str">
        <f t="shared" si="3908"/>
        <v/>
      </c>
      <c r="AQ2756" t="str">
        <f t="shared" si="3909"/>
        <v/>
      </c>
      <c r="AR2756" t="str">
        <f t="shared" si="3910"/>
        <v>Away</v>
      </c>
      <c r="AS2756" t="str">
        <f t="shared" si="3911"/>
        <v>a</v>
      </c>
      <c r="AT2756" t="str">
        <f t="shared" si="3912"/>
        <v>Offensive</v>
      </c>
      <c r="AU2756" t="str">
        <f t="shared" si="3913"/>
        <v/>
      </c>
      <c r="AV2756" t="str">
        <f t="shared" si="3914"/>
        <v/>
      </c>
      <c r="AW2756" t="str" cm="1">
        <f t="array" ref="AW2756">IFERROR(IF(O2756&lt;&gt;"",O2756,IF(OR($S2756="",$T2756=""),"",IF(O2756&lt;&gt;"",O2756,IF($T2756&lt;&gt;"",_xlfn._xlws.FILTER(O:O,($BU:$BU=$BU2756)*($I:$I=$I2756)*($T:$T=$T2756)*($S:$S=_xlfn.MINIFS($S:$S,$T:$T,"="&amp;$T2756)),"")))))&amp;"",IF(O2756="","",""))&amp;""</f>
        <v/>
      </c>
      <c r="AX2756" t="str" cm="1">
        <f t="array" ref="AX2756">IFERROR(IF(P2756&lt;&gt;"",P2756,IF(OR($S2756="",$T2756=""),"",IF($T2756&lt;&gt;"",_xlfn._xlws.FILTER(P:P,($BU:$BU=$BU2756)*($I:$I=$I2756)*($T:$T=$T2756)*($S:$S=_xlfn.MINIFS($S:$S,$T:$T,"="&amp;$T2756)),""))))&amp;"",IF(P2756="","",""))&amp;""</f>
        <v/>
      </c>
      <c r="AY2756" t="str" cm="1">
        <f t="array" ref="AY2756">IFERROR(IF(Q2756&lt;&gt;"",Q2756,IF(OR($S2756="",$T2756=""),"",IF($T2756&lt;&gt;"",_xlfn._xlws.FILTER(Q:Q,($BU:$BU=$BU2756)*($I:$I=$I2756)*($T:$T=$T2756)*($S:$S=_xlfn.MINIFS($S:$S,$T:$T,"="&amp;$T2756)),""))))&amp;"",IF(Q2756="","",""))&amp;""</f>
        <v/>
      </c>
      <c r="AZ2756" t="str" cm="1">
        <f t="array" ref="AZ2756">IFERROR(IF(R2756&lt;&gt;"",R2756,IF(OR($S2756="",$T2756=""),"",IF($T2756&lt;&gt;"",_xlfn._xlws.FILTER(R:R,($BU:$BU=$BU2756)*($I:$I=$I2756)*($T:$T=$T2756)*($S:$S=_xlfn.MINIFS($S:$S,$T:$T,"="&amp;$T2756)),""))))&amp;"",IF(R2756="","",""))&amp;""</f>
        <v/>
      </c>
      <c r="BA2756" s="6">
        <f t="shared" si="3915"/>
        <v>238</v>
      </c>
      <c r="BB2756">
        <f t="shared" ref="BB2756:BD2756" si="3991">BB2755</f>
        <v>18987</v>
      </c>
      <c r="BC2756" t="str">
        <f t="shared" si="3991"/>
        <v>Velodrome</v>
      </c>
      <c r="BD2756" t="str">
        <f t="shared" si="3991"/>
        <v>Outlaws</v>
      </c>
      <c r="BE2756" t="s">
        <v>5</v>
      </c>
      <c r="BF2756" t="s">
        <v>236</v>
      </c>
      <c r="BI2756" cm="1">
        <f t="array" aca="1" ref="BI2756" ca="1">IFERROR(_xlfn._xlws.FILTER(shifts!A:A,(shifts!B:B=events!AD2756)*(shifts!AG:AG&gt;=events!BK2756)*(shifts!AH:AH&lt;=events!BL2756)),BI2755)</f>
        <v>96</v>
      </c>
      <c r="BJ2756" s="15">
        <f t="shared" si="3917"/>
        <v>0</v>
      </c>
      <c r="BK2756">
        <f t="shared" si="3918"/>
        <v>379</v>
      </c>
      <c r="BL2756">
        <f t="shared" si="3919"/>
        <v>379</v>
      </c>
      <c r="BM2756" s="15">
        <f>SUMIFS(BJ$2:BJ2756,K$2:K2756,"=Intermission")+SUMIFS(BJ$2:BJ2756,K$2:K2756,"=Timeout")</f>
        <v>143</v>
      </c>
      <c r="BN2756">
        <f t="shared" si="3920"/>
        <v>2303</v>
      </c>
      <c r="BO2756" s="19">
        <f t="shared" si="3921"/>
        <v>3004</v>
      </c>
      <c r="BP2756">
        <f t="shared" si="3922"/>
        <v>2999</v>
      </c>
      <c r="BQ2756" s="17">
        <f t="shared" si="3923"/>
        <v>3004</v>
      </c>
      <c r="BR2756" t="str">
        <f t="shared" si="3924"/>
        <v>event_team_player_2</v>
      </c>
      <c r="BS2756">
        <f>COUNTIFS(S$3:S2756,"="&amp;S2756,AI$3:AI2756,"="&amp;AI2756)</f>
        <v>2</v>
      </c>
      <c r="BT2756" t="str">
        <f>IFERROR(VLOOKUP(BB2756&amp;BU2756&amp;X2756,game_rosters!U:W,3,FALSE),"")</f>
        <v>P100033</v>
      </c>
      <c r="BU2756" t="str">
        <f t="shared" si="3925"/>
        <v>Outlaws</v>
      </c>
    </row>
    <row r="2757" spans="1:73" x14ac:dyDescent="0.2">
      <c r="A2757" t="str">
        <f t="shared" ref="A2757:A2820" si="3992">IF(K2757&lt;&gt;"",1,IF(D2757="x","x",""))</f>
        <v/>
      </c>
      <c r="I2757" s="44">
        <v>42</v>
      </c>
      <c r="S2757">
        <v>1427</v>
      </c>
      <c r="X2757">
        <v>42</v>
      </c>
      <c r="AA2757">
        <f t="shared" si="3949"/>
        <v>2427</v>
      </c>
      <c r="AB2757" t="str">
        <f t="shared" si="3950"/>
        <v/>
      </c>
      <c r="AC2757">
        <f t="shared" si="3988"/>
        <v>2427</v>
      </c>
      <c r="AD2757" s="6">
        <v>3</v>
      </c>
      <c r="AE2757" t="s">
        <v>939</v>
      </c>
      <c r="AF2757" t="s">
        <v>910</v>
      </c>
      <c r="AG2757" t="s">
        <v>756</v>
      </c>
      <c r="AH2757" t="s">
        <v>756</v>
      </c>
      <c r="AI2757" t="str">
        <f t="shared" ref="AI2757:AI2820" si="3993">IF(Z2757="x","",IF(Z2757=1,"e","o"))</f>
        <v>o</v>
      </c>
      <c r="AJ2757" t="str">
        <f t="shared" ref="AJ2757:AJ2820" si="3994">IF($J2757&lt;&gt;"",$J2757,IF($AC2757=$AC2756,AJ2756,""))</f>
        <v/>
      </c>
      <c r="AK2757" t="str">
        <f t="shared" ref="AK2757:AK2820" si="3995">IF($J2757&lt;&gt;"",$J2757,IF($AC2757=$AC2756,AK2756,""))</f>
        <v/>
      </c>
      <c r="AL2757" t="str">
        <f t="shared" ref="AL2757:AL2820" si="3996">IF($W2757="","",IF($AJ2757="","",IF($W2757="h",$AJ2757,IF($AJ2757="n","n",IF(AND($W2757="a",$AJ2757="d"),"o",IF(AND($W2757="a",$AJ2757="o"),"d"))))))</f>
        <v/>
      </c>
      <c r="AM2757" t="str">
        <f t="shared" ref="AM2757:AM2820" si="3997">IF($W2757="","",IF(J2757="","",IF(AL2757="n","n",IF(AL2757="d","o",IF(AL2757="o","d","")))))</f>
        <v/>
      </c>
      <c r="AN2757" t="str">
        <f t="shared" ref="AN2757:AN2820" si="3998">IF(AO2757="H","Home",IF(AO2757="A","Away",""))</f>
        <v>Away</v>
      </c>
      <c r="AO2757" t="str">
        <f t="shared" ref="AO2757:AO2820" si="3999">IF($W2757&lt;&gt;"",$W2757,IF($AC2757=$AC2756,AO2756,""))</f>
        <v>a</v>
      </c>
      <c r="AP2757" t="str">
        <f t="shared" ref="AP2757:AP2820" si="4000">IF(AL2757&lt;&gt;"",AL2757,IF($AC2757=$AC2756,AP2756,""))</f>
        <v/>
      </c>
      <c r="AQ2757" t="str">
        <f t="shared" ref="AQ2757:AQ2820" si="4001">IF(AM2757&lt;&gt;"",AM2757,IF($AC2757=$AC2756,AQ2756,""))</f>
        <v/>
      </c>
      <c r="AR2757" t="str">
        <f t="shared" ref="AR2757:AR2820" si="4002">IF(AN2757&lt;&gt;"",AN2757,IF($AC2757=$AC2756,AR2756,""))</f>
        <v>Away</v>
      </c>
      <c r="AS2757" t="str">
        <f t="shared" ref="AS2757:AS2820" si="4003">IF(AO2757&lt;&gt;"",AO2757,IF($AC2757=$AC2756,AS2756,""))</f>
        <v>a</v>
      </c>
      <c r="AT2757" t="str">
        <f t="shared" ref="AT2757:AT2820" si="4004">IF(AND(AI2757="e",OR(BE2757="Save",BF2757="Turnover_Takeaway",BF2757="Play_Defensive")),"Defensive",IF(AND(AI2757="o",OR(BE2757="Save",BF2757="Turnover_Takeaway",BF2757="Play_Defensive")),"Offensive",IF(OR(BE2757="Deadice",BE2757="Stoppage",BE2757="Intermission"),"",IF(AI2757="e","Offensive",IF(AI2757="o","Defensive","")))))</f>
        <v>Defensive</v>
      </c>
      <c r="AU2757" t="str">
        <f t="shared" ref="AU2757:AU2820" si="4005">IF(U2757&lt;&gt;"",U2757+5000,"")</f>
        <v/>
      </c>
      <c r="AV2757" t="str">
        <f t="shared" ref="AV2757:AV2820" si="4006">IF(V2757&lt;&gt;"",V2757+6000,"")</f>
        <v/>
      </c>
      <c r="AW2757" t="str" cm="1">
        <f t="array" ref="AW2757">IFERROR(IF(O2757&lt;&gt;"",O2757,IF(OR($S2757="",$T2757=""),"",IF(O2757&lt;&gt;"",O2757,IF($T2757&lt;&gt;"",_xlfn._xlws.FILTER(O:O,($BU:$BU=$BU2757)*($I:$I=$I2757)*($T:$T=$T2757)*($S:$S=_xlfn.MINIFS($S:$S,$T:$T,"="&amp;$T2757)),"")))))&amp;"",IF(O2757="","",""))&amp;""</f>
        <v/>
      </c>
      <c r="AX2757" t="str" cm="1">
        <f t="array" ref="AX2757">IFERROR(IF(P2757&lt;&gt;"",P2757,IF(OR($S2757="",$T2757=""),"",IF($T2757&lt;&gt;"",_xlfn._xlws.FILTER(P:P,($BU:$BU=$BU2757)*($I:$I=$I2757)*($T:$T=$T2757)*($S:$S=_xlfn.MINIFS($S:$S,$T:$T,"="&amp;$T2757)),""))))&amp;"",IF(P2757="","",""))&amp;""</f>
        <v/>
      </c>
      <c r="AY2757" t="str" cm="1">
        <f t="array" ref="AY2757">IFERROR(IF(Q2757&lt;&gt;"",Q2757,IF(OR($S2757="",$T2757=""),"",IF($T2757&lt;&gt;"",_xlfn._xlws.FILTER(Q:Q,($BU:$BU=$BU2757)*($I:$I=$I2757)*($T:$T=$T2757)*($S:$S=_xlfn.MINIFS($S:$S,$T:$T,"="&amp;$T2757)),""))))&amp;"",IF(Q2757="","",""))&amp;""</f>
        <v/>
      </c>
      <c r="AZ2757" t="str" cm="1">
        <f t="array" ref="AZ2757">IFERROR(IF(R2757&lt;&gt;"",R2757,IF(OR($S2757="",$T2757=""),"",IF($T2757&lt;&gt;"",_xlfn._xlws.FILTER(R:R,($BU:$BU=$BU2757)*($I:$I=$I2757)*($T:$T=$T2757)*($S:$S=_xlfn.MINIFS($S:$S,$T:$T,"="&amp;$T2757)),""))))&amp;"",IF(R2757="","",""))&amp;""</f>
        <v/>
      </c>
      <c r="BA2757" s="6">
        <f t="shared" ref="BA2757:BA2820" si="4007">IF(OR(L2757="Zone_Entry",L2757="Zone_Exit"),BA2756+1,BA2756)</f>
        <v>238</v>
      </c>
      <c r="BB2757">
        <f t="shared" ref="BB2757:BD2757" si="4008">BB2756</f>
        <v>18987</v>
      </c>
      <c r="BC2757" t="str">
        <f t="shared" si="4008"/>
        <v>Velodrome</v>
      </c>
      <c r="BD2757" t="str">
        <f t="shared" si="4008"/>
        <v>Outlaws</v>
      </c>
      <c r="BE2757" t="s">
        <v>5</v>
      </c>
      <c r="BF2757" t="s">
        <v>236</v>
      </c>
      <c r="BI2757" cm="1">
        <f t="array" aca="1" ref="BI2757" ca="1">IFERROR(_xlfn._xlws.FILTER(shifts!A:A,(shifts!B:B=events!AD2757)*(shifts!AG:AG&gt;=events!BK2757)*(shifts!AH:AH&lt;=events!BL2757)),BI2756)</f>
        <v>96</v>
      </c>
      <c r="BJ2757" s="15">
        <f t="shared" ref="BJ2757:BJ2820" si="4009">IF(AND(AG2757="",AH2757=""),0,((AE2757*60)+AF2757)-((AG2757*60)+AH2757))</f>
        <v>0</v>
      </c>
      <c r="BK2757">
        <f t="shared" ref="BK2757:BK2820" si="4010">(AE2757*60)+AF2757</f>
        <v>379</v>
      </c>
      <c r="BL2757">
        <f t="shared" ref="BL2757:BL2820" si="4011">IF(AND(AG2757="",AH2757=""),BK2757,((AG2757*60)+AH2757))</f>
        <v>379</v>
      </c>
      <c r="BM2757" s="15">
        <f>SUMIFS(BJ$2:BJ2757,K$2:K2757,"=Intermission")+SUMIFS(BJ$2:BJ2757,K$2:K2757,"=Timeout")</f>
        <v>143</v>
      </c>
      <c r="BN2757">
        <f t="shared" ref="BN2757:BN2820" si="4012">IF(AD2757=1,0,IF(AD2757=2,1080+BM2757,IF(AD2757=3,(1080*2)+BM2757,0)))</f>
        <v>2303</v>
      </c>
      <c r="BO2757" s="19">
        <f t="shared" ref="BO2757:BO2820" si="4013">IF(K2757="Intermission",BO2756,((1080)-((AE2757*60)+AF2757))+BN2757)</f>
        <v>3004</v>
      </c>
      <c r="BP2757">
        <f t="shared" ref="BP2757:BP2820" si="4014">IF(BO2757&lt;5,0,BO2757-5)</f>
        <v>2999</v>
      </c>
      <c r="BQ2757" s="17">
        <f t="shared" ref="BQ2757:BQ2820" si="4015">BP2757+BJ2757+5</f>
        <v>3004</v>
      </c>
      <c r="BR2757" t="str">
        <f t="shared" ref="BR2757:BR2820" si="4016">IF(AI2757="e","event_team_player_"&amp;BS2757,IF(AI2757="o","opp_team_player_"&amp;BS2757,""))</f>
        <v>opp_team_player_1</v>
      </c>
      <c r="BS2757">
        <f>COUNTIFS(S$3:S2757,"="&amp;S2757,AI$3:AI2757,"="&amp;AI2757)</f>
        <v>1</v>
      </c>
      <c r="BT2757" t="str">
        <f>IFERROR(VLOOKUP(BB2757&amp;BU2757&amp;X2757,game_rosters!U:W,3,FALSE),"")</f>
        <v>P100201</v>
      </c>
      <c r="BU2757" t="str">
        <f t="shared" ref="BU2757:BU2820" si="4017">IF(AR2757="","",IF(AND(AR2757="Away",AI2757="e"),BD2757,IF(AND(AR2757="Home",AI2757="e"),BC2757,IF(AND(AR2757="Away",AI2757="o"),BC2757,IF(AND(AR2757="Home",AI2757="o"),BD2757)))))</f>
        <v>Velodrome</v>
      </c>
    </row>
    <row r="2758" spans="1:73" x14ac:dyDescent="0.2">
      <c r="A2758">
        <f t="shared" si="3992"/>
        <v>1</v>
      </c>
      <c r="I2758" s="44">
        <v>44</v>
      </c>
      <c r="K2758" t="s">
        <v>13</v>
      </c>
      <c r="S2758">
        <v>1428</v>
      </c>
      <c r="W2758" t="s">
        <v>731</v>
      </c>
      <c r="X2758">
        <v>44</v>
      </c>
      <c r="Z2758">
        <v>1</v>
      </c>
      <c r="AA2758">
        <f t="shared" si="3949"/>
        <v>2428</v>
      </c>
      <c r="AB2758" t="str">
        <f t="shared" si="3950"/>
        <v/>
      </c>
      <c r="AC2758">
        <f t="shared" si="3988"/>
        <v>2428</v>
      </c>
      <c r="AD2758" s="6">
        <v>3</v>
      </c>
      <c r="AE2758" t="s">
        <v>939</v>
      </c>
      <c r="AF2758" t="s">
        <v>743</v>
      </c>
      <c r="AG2758" t="s">
        <v>939</v>
      </c>
      <c r="AH2758" t="s">
        <v>745</v>
      </c>
      <c r="AI2758" t="str">
        <f t="shared" si="3993"/>
        <v>e</v>
      </c>
      <c r="AJ2758" t="str">
        <f t="shared" si="3994"/>
        <v/>
      </c>
      <c r="AK2758" t="str">
        <f t="shared" si="3995"/>
        <v/>
      </c>
      <c r="AL2758" t="str">
        <f t="shared" si="3996"/>
        <v/>
      </c>
      <c r="AM2758" t="str">
        <f t="shared" si="3997"/>
        <v/>
      </c>
      <c r="AN2758" t="str">
        <f t="shared" si="3998"/>
        <v>Away</v>
      </c>
      <c r="AO2758" t="str">
        <f t="shared" si="3999"/>
        <v>a</v>
      </c>
      <c r="AP2758" t="str">
        <f t="shared" si="4000"/>
        <v/>
      </c>
      <c r="AQ2758" t="str">
        <f t="shared" si="4001"/>
        <v/>
      </c>
      <c r="AR2758" t="str">
        <f t="shared" si="4002"/>
        <v>Away</v>
      </c>
      <c r="AS2758" t="str">
        <f t="shared" si="4003"/>
        <v>a</v>
      </c>
      <c r="AT2758" t="str">
        <f t="shared" si="4004"/>
        <v>Offensive</v>
      </c>
      <c r="AU2758" t="str">
        <f t="shared" si="4005"/>
        <v/>
      </c>
      <c r="AV2758" t="str">
        <f t="shared" si="4006"/>
        <v/>
      </c>
      <c r="AW2758" t="str" cm="1">
        <f t="array" ref="AW2758">IFERROR(IF(O2758&lt;&gt;"",O2758,IF(OR($S2758="",$T2758=""),"",IF(O2758&lt;&gt;"",O2758,IF($T2758&lt;&gt;"",_xlfn._xlws.FILTER(O:O,($BU:$BU=$BU2758)*($I:$I=$I2758)*($T:$T=$T2758)*($S:$S=_xlfn.MINIFS($S:$S,$T:$T,"="&amp;$T2758)),"")))))&amp;"",IF(O2758="","",""))&amp;""</f>
        <v/>
      </c>
      <c r="AX2758" t="str" cm="1">
        <f t="array" ref="AX2758">IFERROR(IF(P2758&lt;&gt;"",P2758,IF(OR($S2758="",$T2758=""),"",IF($T2758&lt;&gt;"",_xlfn._xlws.FILTER(P:P,($BU:$BU=$BU2758)*($I:$I=$I2758)*($T:$T=$T2758)*($S:$S=_xlfn.MINIFS($S:$S,$T:$T,"="&amp;$T2758)),""))))&amp;"",IF(P2758="","",""))&amp;""</f>
        <v/>
      </c>
      <c r="AY2758" t="str" cm="1">
        <f t="array" ref="AY2758">IFERROR(IF(Q2758&lt;&gt;"",Q2758,IF(OR($S2758="",$T2758=""),"",IF($T2758&lt;&gt;"",_xlfn._xlws.FILTER(Q:Q,($BU:$BU=$BU2758)*($I:$I=$I2758)*($T:$T=$T2758)*($S:$S=_xlfn.MINIFS($S:$S,$T:$T,"="&amp;$T2758)),""))))&amp;"",IF(Q2758="","",""))&amp;""</f>
        <v/>
      </c>
      <c r="AZ2758" t="str" cm="1">
        <f t="array" ref="AZ2758">IFERROR(IF(R2758&lt;&gt;"",R2758,IF(OR($S2758="",$T2758=""),"",IF($T2758&lt;&gt;"",_xlfn._xlws.FILTER(R:R,($BU:$BU=$BU2758)*($I:$I=$I2758)*($T:$T=$T2758)*($S:$S=_xlfn.MINIFS($S:$S,$T:$T,"="&amp;$T2758)),""))))&amp;"",IF(R2758="","",""))&amp;""</f>
        <v/>
      </c>
      <c r="BA2758" s="6">
        <f t="shared" si="4007"/>
        <v>238</v>
      </c>
      <c r="BB2758">
        <f t="shared" ref="BB2758:BD2758" si="4018">BB2757</f>
        <v>18987</v>
      </c>
      <c r="BC2758" t="str">
        <f t="shared" si="4018"/>
        <v>Velodrome</v>
      </c>
      <c r="BD2758" t="str">
        <f t="shared" si="4018"/>
        <v>Outlaws</v>
      </c>
      <c r="BE2758" t="s">
        <v>13</v>
      </c>
      <c r="BF2758" t="s">
        <v>756</v>
      </c>
      <c r="BI2758" cm="1">
        <f t="array" aca="1" ref="BI2758" ca="1">IFERROR(_xlfn._xlws.FILTER(shifts!A:A,(shifts!B:B=events!AD2758)*(shifts!AG:AG&gt;=events!BK2758)*(shifts!AH:AH&lt;=events!BL2758)),BI2757)</f>
        <v>96</v>
      </c>
      <c r="BJ2758" s="15">
        <f t="shared" si="4009"/>
        <v>4</v>
      </c>
      <c r="BK2758">
        <f t="shared" si="4010"/>
        <v>378</v>
      </c>
      <c r="BL2758">
        <f t="shared" si="4011"/>
        <v>374</v>
      </c>
      <c r="BM2758" s="15">
        <f>SUMIFS(BJ$2:BJ2758,K$2:K2758,"=Intermission")+SUMIFS(BJ$2:BJ2758,K$2:K2758,"=Timeout")</f>
        <v>143</v>
      </c>
      <c r="BN2758">
        <f t="shared" si="4012"/>
        <v>2303</v>
      </c>
      <c r="BO2758" s="19">
        <f t="shared" si="4013"/>
        <v>3005</v>
      </c>
      <c r="BP2758">
        <f t="shared" si="4014"/>
        <v>3000</v>
      </c>
      <c r="BQ2758" s="17">
        <f t="shared" si="4015"/>
        <v>3009</v>
      </c>
      <c r="BR2758" t="str">
        <f t="shared" si="4016"/>
        <v>event_team_player_1</v>
      </c>
      <c r="BS2758">
        <f>COUNTIFS(S$3:S2758,"="&amp;S2758,AI$3:AI2758,"="&amp;AI2758)</f>
        <v>1</v>
      </c>
      <c r="BT2758" t="str">
        <f>IFERROR(VLOOKUP(BB2758&amp;BU2758&amp;X2758,game_rosters!U:W,3,FALSE),"")</f>
        <v>P100033</v>
      </c>
      <c r="BU2758" t="str">
        <f t="shared" si="4017"/>
        <v>Outlaws</v>
      </c>
    </row>
    <row r="2759" spans="1:73" x14ac:dyDescent="0.2">
      <c r="A2759">
        <f t="shared" si="3992"/>
        <v>1</v>
      </c>
      <c r="I2759" s="44">
        <v>44</v>
      </c>
      <c r="K2759" t="s">
        <v>7</v>
      </c>
      <c r="L2759" t="s">
        <v>182</v>
      </c>
      <c r="M2759" t="s">
        <v>445</v>
      </c>
      <c r="N2759" t="s">
        <v>594</v>
      </c>
      <c r="O2759" t="s">
        <v>612</v>
      </c>
      <c r="S2759">
        <v>1429</v>
      </c>
      <c r="T2759">
        <v>221</v>
      </c>
      <c r="W2759" t="s">
        <v>731</v>
      </c>
      <c r="X2759">
        <v>44</v>
      </c>
      <c r="Z2759">
        <v>1</v>
      </c>
      <c r="AA2759">
        <f t="shared" si="3949"/>
        <v>2429</v>
      </c>
      <c r="AB2759">
        <f t="shared" si="3950"/>
        <v>9221</v>
      </c>
      <c r="AC2759">
        <f t="shared" si="3988"/>
        <v>9221</v>
      </c>
      <c r="AD2759" s="6">
        <v>3</v>
      </c>
      <c r="AE2759" t="s">
        <v>939</v>
      </c>
      <c r="AF2759" t="s">
        <v>745</v>
      </c>
      <c r="AG2759" t="s">
        <v>756</v>
      </c>
      <c r="AH2759" t="s">
        <v>756</v>
      </c>
      <c r="AI2759" t="str">
        <f t="shared" si="3993"/>
        <v>e</v>
      </c>
      <c r="AJ2759" t="str">
        <f t="shared" si="3994"/>
        <v/>
      </c>
      <c r="AK2759" t="str">
        <f t="shared" si="3995"/>
        <v/>
      </c>
      <c r="AL2759" t="str">
        <f t="shared" si="3996"/>
        <v/>
      </c>
      <c r="AM2759" t="str">
        <f t="shared" si="3997"/>
        <v/>
      </c>
      <c r="AN2759" t="str">
        <f t="shared" si="3998"/>
        <v>Away</v>
      </c>
      <c r="AO2759" t="str">
        <f t="shared" si="3999"/>
        <v>a</v>
      </c>
      <c r="AP2759" t="str">
        <f t="shared" si="4000"/>
        <v/>
      </c>
      <c r="AQ2759" t="str">
        <f t="shared" si="4001"/>
        <v/>
      </c>
      <c r="AR2759" t="str">
        <f t="shared" si="4002"/>
        <v>Away</v>
      </c>
      <c r="AS2759" t="str">
        <f t="shared" si="4003"/>
        <v>a</v>
      </c>
      <c r="AT2759" t="str">
        <f t="shared" si="4004"/>
        <v>Offensive</v>
      </c>
      <c r="AU2759" t="str">
        <f t="shared" si="4005"/>
        <v/>
      </c>
      <c r="AV2759" t="str">
        <f t="shared" si="4006"/>
        <v/>
      </c>
      <c r="AW2759" t="str" cm="1">
        <f t="array" ref="AW2759">IFERROR(IF(O2759&lt;&gt;"",O2759,IF(OR($S2759="",$T2759=""),"",IF(O2759&lt;&gt;"",O2759,IF($T2759&lt;&gt;"",_xlfn._xlws.FILTER(O:O,($BU:$BU=$BU2759)*($I:$I=$I2759)*($T:$T=$T2759)*($S:$S=_xlfn.MINIFS($S:$S,$T:$T,"="&amp;$T2759)),"")))))&amp;"",IF(O2759="","",""))&amp;""</f>
        <v>Defensive_Zone-AttemptedBreakOutPass</v>
      </c>
      <c r="AX2759" t="str" cm="1">
        <f t="array" ref="AX2759">IFERROR(IF(P2759&lt;&gt;"",P2759,IF(OR($S2759="",$T2759=""),"",IF($T2759&lt;&gt;"",_xlfn._xlws.FILTER(P:P,($BU:$BU=$BU2759)*($I:$I=$I2759)*($T:$T=$T2759)*($S:$S=_xlfn.MINIFS($S:$S,$T:$T,"="&amp;$T2759)),""))))&amp;"",IF(P2759="","",""))&amp;""</f>
        <v/>
      </c>
      <c r="AY2759" t="str" cm="1">
        <f t="array" ref="AY2759">IFERROR(IF(Q2759&lt;&gt;"",Q2759,IF(OR($S2759="",$T2759=""),"",IF($T2759&lt;&gt;"",_xlfn._xlws.FILTER(Q:Q,($BU:$BU=$BU2759)*($I:$I=$I2759)*($T:$T=$T2759)*($S:$S=_xlfn.MINIFS($S:$S,$T:$T,"="&amp;$T2759)),""))))&amp;"",IF(Q2759="","",""))&amp;""</f>
        <v/>
      </c>
      <c r="AZ2759" t="str" cm="1">
        <f t="array" ref="AZ2759">IFERROR(IF(R2759&lt;&gt;"",R2759,IF(OR($S2759="",$T2759=""),"",IF($T2759&lt;&gt;"",_xlfn._xlws.FILTER(R:R,($BU:$BU=$BU2759)*($I:$I=$I2759)*($T:$T=$T2759)*($S:$S=_xlfn.MINIFS($S:$S,$T:$T,"="&amp;$T2759)),""))))&amp;"",IF(R2759="","",""))&amp;""</f>
        <v/>
      </c>
      <c r="BA2759" s="6">
        <f t="shared" si="4007"/>
        <v>238</v>
      </c>
      <c r="BB2759">
        <f t="shared" ref="BB2759:BD2759" si="4019">BB2758</f>
        <v>18987</v>
      </c>
      <c r="BC2759" t="str">
        <f t="shared" si="4019"/>
        <v>Velodrome</v>
      </c>
      <c r="BD2759" t="str">
        <f t="shared" si="4019"/>
        <v>Outlaws</v>
      </c>
      <c r="BE2759" t="s">
        <v>7</v>
      </c>
      <c r="BF2759" t="s">
        <v>182</v>
      </c>
      <c r="BI2759" cm="1">
        <f t="array" aca="1" ref="BI2759" ca="1">IFERROR(_xlfn._xlws.FILTER(shifts!A:A,(shifts!B:B=events!AD2759)*(shifts!AG:AG&gt;=events!BK2759)*(shifts!AH:AH&lt;=events!BL2759)),BI2758)</f>
        <v>96</v>
      </c>
      <c r="BJ2759" s="15">
        <f t="shared" si="4009"/>
        <v>0</v>
      </c>
      <c r="BK2759">
        <f t="shared" si="4010"/>
        <v>374</v>
      </c>
      <c r="BL2759">
        <f t="shared" si="4011"/>
        <v>374</v>
      </c>
      <c r="BM2759" s="15">
        <f>SUMIFS(BJ$2:BJ2759,K$2:K2759,"=Intermission")+SUMIFS(BJ$2:BJ2759,K$2:K2759,"=Timeout")</f>
        <v>143</v>
      </c>
      <c r="BN2759">
        <f t="shared" si="4012"/>
        <v>2303</v>
      </c>
      <c r="BO2759" s="19">
        <f t="shared" si="4013"/>
        <v>3009</v>
      </c>
      <c r="BP2759">
        <f t="shared" si="4014"/>
        <v>3004</v>
      </c>
      <c r="BQ2759" s="17">
        <f t="shared" si="4015"/>
        <v>3009</v>
      </c>
      <c r="BR2759" t="str">
        <f t="shared" si="4016"/>
        <v>event_team_player_1</v>
      </c>
      <c r="BS2759">
        <f>COUNTIFS(S$3:S2759,"="&amp;S2759,AI$3:AI2759,"="&amp;AI2759)</f>
        <v>1</v>
      </c>
      <c r="BT2759" t="str">
        <f>IFERROR(VLOOKUP(BB2759&amp;BU2759&amp;X2759,game_rosters!U:W,3,FALSE),"")</f>
        <v>P100033</v>
      </c>
      <c r="BU2759" t="str">
        <f t="shared" si="4017"/>
        <v>Outlaws</v>
      </c>
    </row>
    <row r="2760" spans="1:73" x14ac:dyDescent="0.2">
      <c r="A2760" t="str">
        <f t="shared" si="3992"/>
        <v/>
      </c>
      <c r="I2760" s="44">
        <v>89</v>
      </c>
      <c r="O2760" t="s">
        <v>619</v>
      </c>
      <c r="P2760" t="s">
        <v>612</v>
      </c>
      <c r="S2760">
        <v>1429</v>
      </c>
      <c r="T2760">
        <v>221</v>
      </c>
      <c r="X2760">
        <v>89</v>
      </c>
      <c r="Z2760">
        <v>1</v>
      </c>
      <c r="AA2760">
        <f t="shared" si="3949"/>
        <v>2429</v>
      </c>
      <c r="AB2760">
        <f t="shared" si="3950"/>
        <v>9221</v>
      </c>
      <c r="AC2760">
        <f t="shared" si="3988"/>
        <v>9221</v>
      </c>
      <c r="AD2760" s="6">
        <v>3</v>
      </c>
      <c r="AE2760" t="s">
        <v>939</v>
      </c>
      <c r="AF2760" t="s">
        <v>745</v>
      </c>
      <c r="AG2760" t="s">
        <v>756</v>
      </c>
      <c r="AH2760" t="s">
        <v>756</v>
      </c>
      <c r="AI2760" t="str">
        <f t="shared" si="3993"/>
        <v>e</v>
      </c>
      <c r="AJ2760" t="str">
        <f t="shared" si="3994"/>
        <v/>
      </c>
      <c r="AK2760" t="str">
        <f t="shared" si="3995"/>
        <v/>
      </c>
      <c r="AL2760" t="str">
        <f t="shared" si="3996"/>
        <v/>
      </c>
      <c r="AM2760" t="str">
        <f t="shared" si="3997"/>
        <v/>
      </c>
      <c r="AN2760" t="str">
        <f t="shared" si="3998"/>
        <v>Away</v>
      </c>
      <c r="AO2760" t="str">
        <f t="shared" si="3999"/>
        <v>a</v>
      </c>
      <c r="AP2760" t="str">
        <f t="shared" si="4000"/>
        <v/>
      </c>
      <c r="AQ2760" t="str">
        <f t="shared" si="4001"/>
        <v/>
      </c>
      <c r="AR2760" t="str">
        <f t="shared" si="4002"/>
        <v>Away</v>
      </c>
      <c r="AS2760" t="str">
        <f t="shared" si="4003"/>
        <v>a</v>
      </c>
      <c r="AT2760" t="str">
        <f t="shared" si="4004"/>
        <v>Offensive</v>
      </c>
      <c r="AU2760" t="str">
        <f t="shared" si="4005"/>
        <v/>
      </c>
      <c r="AV2760" t="str">
        <f t="shared" si="4006"/>
        <v/>
      </c>
      <c r="AW2760" t="str" cm="1">
        <f t="array" ref="AW2760">IFERROR(IF(O2760&lt;&gt;"",O2760,IF(OR($S2760="",$T2760=""),"",IF(O2760&lt;&gt;"",O2760,IF($T2760&lt;&gt;"",_xlfn._xlws.FILTER(O:O,($BU:$BU=$BU2760)*($I:$I=$I2760)*($T:$T=$T2760)*($S:$S=_xlfn.MINIFS($S:$S,$T:$T,"="&amp;$T2760)),"")))))&amp;"",IF(O2760="","",""))&amp;""</f>
        <v>OffensivePlay_Pass-ReceiverMissed</v>
      </c>
      <c r="AX2760" t="str" cm="1">
        <f t="array" ref="AX2760">IFERROR(IF(P2760&lt;&gt;"",P2760,IF(OR($S2760="",$T2760=""),"",IF($T2760&lt;&gt;"",_xlfn._xlws.FILTER(P:P,($BU:$BU=$BU2760)*($I:$I=$I2760)*($T:$T=$T2760)*($S:$S=_xlfn.MINIFS($S:$S,$T:$T,"="&amp;$T2760)),""))))&amp;"",IF(P2760="","",""))&amp;""</f>
        <v>Defensive_Zone-AttemptedBreakOutPass</v>
      </c>
      <c r="AY2760" t="str" cm="1">
        <f t="array" ref="AY2760">IFERROR(IF(Q2760&lt;&gt;"",Q2760,IF(OR($S2760="",$T2760=""),"",IF($T2760&lt;&gt;"",_xlfn._xlws.FILTER(Q:Q,($BU:$BU=$BU2760)*($I:$I=$I2760)*($T:$T=$T2760)*($S:$S=_xlfn.MINIFS($S:$S,$T:$T,"="&amp;$T2760)),""))))&amp;"",IF(Q2760="","",""))&amp;""</f>
        <v/>
      </c>
      <c r="AZ2760" t="str" cm="1">
        <f t="array" ref="AZ2760">IFERROR(IF(R2760&lt;&gt;"",R2760,IF(OR($S2760="",$T2760=""),"",IF($T2760&lt;&gt;"",_xlfn._xlws.FILTER(R:R,($BU:$BU=$BU2760)*($I:$I=$I2760)*($T:$T=$T2760)*($S:$S=_xlfn.MINIFS($S:$S,$T:$T,"="&amp;$T2760)),""))))&amp;"",IF(R2760="","",""))&amp;""</f>
        <v/>
      </c>
      <c r="BA2760" s="6">
        <f t="shared" si="4007"/>
        <v>238</v>
      </c>
      <c r="BB2760">
        <f t="shared" ref="BB2760:BD2760" si="4020">BB2759</f>
        <v>18987</v>
      </c>
      <c r="BC2760" t="str">
        <f t="shared" si="4020"/>
        <v>Velodrome</v>
      </c>
      <c r="BD2760" t="str">
        <f t="shared" si="4020"/>
        <v>Outlaws</v>
      </c>
      <c r="BE2760" t="s">
        <v>7</v>
      </c>
      <c r="BF2760" t="s">
        <v>182</v>
      </c>
      <c r="BI2760" cm="1">
        <f t="array" aca="1" ref="BI2760" ca="1">IFERROR(_xlfn._xlws.FILTER(shifts!A:A,(shifts!B:B=events!AD2760)*(shifts!AG:AG&gt;=events!BK2760)*(shifts!AH:AH&lt;=events!BL2760)),BI2759)</f>
        <v>96</v>
      </c>
      <c r="BJ2760" s="15">
        <f t="shared" si="4009"/>
        <v>0</v>
      </c>
      <c r="BK2760">
        <f t="shared" si="4010"/>
        <v>374</v>
      </c>
      <c r="BL2760">
        <f t="shared" si="4011"/>
        <v>374</v>
      </c>
      <c r="BM2760" s="15">
        <f>SUMIFS(BJ$2:BJ2760,K$2:K2760,"=Intermission")+SUMIFS(BJ$2:BJ2760,K$2:K2760,"=Timeout")</f>
        <v>143</v>
      </c>
      <c r="BN2760">
        <f t="shared" si="4012"/>
        <v>2303</v>
      </c>
      <c r="BO2760" s="19">
        <f t="shared" si="4013"/>
        <v>3009</v>
      </c>
      <c r="BP2760">
        <f t="shared" si="4014"/>
        <v>3004</v>
      </c>
      <c r="BQ2760" s="17">
        <f t="shared" si="4015"/>
        <v>3009</v>
      </c>
      <c r="BR2760" t="str">
        <f t="shared" si="4016"/>
        <v>event_team_player_2</v>
      </c>
      <c r="BS2760">
        <f>COUNTIFS(S$3:S2760,"="&amp;S2760,AI$3:AI2760,"="&amp;AI2760)</f>
        <v>2</v>
      </c>
      <c r="BT2760" t="str">
        <f>IFERROR(VLOOKUP(BB2760&amp;BU2760&amp;X2760,game_rosters!U:W,3,FALSE),"")</f>
        <v>P100080</v>
      </c>
      <c r="BU2760" t="str">
        <f t="shared" si="4017"/>
        <v>Outlaws</v>
      </c>
    </row>
    <row r="2761" spans="1:73" x14ac:dyDescent="0.2">
      <c r="A2761">
        <f t="shared" si="3992"/>
        <v>1</v>
      </c>
      <c r="I2761" s="44">
        <v>44</v>
      </c>
      <c r="K2761" t="s">
        <v>9</v>
      </c>
      <c r="L2761" t="s">
        <v>173</v>
      </c>
      <c r="M2761" t="s">
        <v>74</v>
      </c>
      <c r="O2761" t="s">
        <v>612</v>
      </c>
      <c r="S2761">
        <v>1430</v>
      </c>
      <c r="T2761">
        <v>221</v>
      </c>
      <c r="W2761" t="s">
        <v>731</v>
      </c>
      <c r="X2761">
        <v>44</v>
      </c>
      <c r="Z2761">
        <v>1</v>
      </c>
      <c r="AA2761">
        <f t="shared" si="3949"/>
        <v>2430</v>
      </c>
      <c r="AB2761">
        <f t="shared" si="3950"/>
        <v>9221</v>
      </c>
      <c r="AC2761">
        <f t="shared" si="3988"/>
        <v>9221</v>
      </c>
      <c r="AD2761" s="6">
        <v>3</v>
      </c>
      <c r="AE2761" t="s">
        <v>939</v>
      </c>
      <c r="AF2761" t="s">
        <v>745</v>
      </c>
      <c r="AG2761" t="s">
        <v>756</v>
      </c>
      <c r="AH2761" t="s">
        <v>756</v>
      </c>
      <c r="AI2761" t="str">
        <f t="shared" si="3993"/>
        <v>e</v>
      </c>
      <c r="AJ2761" t="str">
        <f t="shared" si="3994"/>
        <v/>
      </c>
      <c r="AK2761" t="str">
        <f t="shared" si="3995"/>
        <v/>
      </c>
      <c r="AL2761" t="str">
        <f t="shared" si="3996"/>
        <v/>
      </c>
      <c r="AM2761" t="str">
        <f t="shared" si="3997"/>
        <v/>
      </c>
      <c r="AN2761" t="str">
        <f t="shared" si="3998"/>
        <v>Away</v>
      </c>
      <c r="AO2761" t="str">
        <f t="shared" si="3999"/>
        <v>a</v>
      </c>
      <c r="AP2761" t="str">
        <f t="shared" si="4000"/>
        <v/>
      </c>
      <c r="AQ2761" t="str">
        <f t="shared" si="4001"/>
        <v/>
      </c>
      <c r="AR2761" t="str">
        <f t="shared" si="4002"/>
        <v>Away</v>
      </c>
      <c r="AS2761" t="str">
        <f t="shared" si="4003"/>
        <v>a</v>
      </c>
      <c r="AT2761" t="str">
        <f t="shared" si="4004"/>
        <v>Offensive</v>
      </c>
      <c r="AU2761" t="str">
        <f t="shared" si="4005"/>
        <v/>
      </c>
      <c r="AV2761" t="str">
        <f t="shared" si="4006"/>
        <v/>
      </c>
      <c r="AW2761" t="str" cm="1">
        <f t="array" ref="AW2761">IFERROR(IF(O2761&lt;&gt;"",O2761,IF(OR($S2761="",$T2761=""),"",IF(O2761&lt;&gt;"",O2761,IF($T2761&lt;&gt;"",_xlfn._xlws.FILTER(O:O,($BU:$BU=$BU2761)*($I:$I=$I2761)*($T:$T=$T2761)*($S:$S=_xlfn.MINIFS($S:$S,$T:$T,"="&amp;$T2761)),"")))))&amp;"",IF(O2761="","",""))&amp;""</f>
        <v>Defensive_Zone-AttemptedBreakOutPass</v>
      </c>
      <c r="AX2761" t="str" cm="1">
        <f t="array" ref="AX2761">IFERROR(IF(P2761&lt;&gt;"",P2761,IF(OR($S2761="",$T2761=""),"",IF($T2761&lt;&gt;"",_xlfn._xlws.FILTER(P:P,($BU:$BU=$BU2761)*($I:$I=$I2761)*($T:$T=$T2761)*($S:$S=_xlfn.MINIFS($S:$S,$T:$T,"="&amp;$T2761)),""))))&amp;"",IF(P2761="","",""))&amp;""</f>
        <v/>
      </c>
      <c r="AY2761" t="str" cm="1">
        <f t="array" ref="AY2761">IFERROR(IF(Q2761&lt;&gt;"",Q2761,IF(OR($S2761="",$T2761=""),"",IF($T2761&lt;&gt;"",_xlfn._xlws.FILTER(Q:Q,($BU:$BU=$BU2761)*($I:$I=$I2761)*($T:$T=$T2761)*($S:$S=_xlfn.MINIFS($S:$S,$T:$T,"="&amp;$T2761)),""))))&amp;"",IF(Q2761="","",""))&amp;""</f>
        <v/>
      </c>
      <c r="AZ2761" t="str" cm="1">
        <f t="array" ref="AZ2761">IFERROR(IF(R2761&lt;&gt;"",R2761,IF(OR($S2761="",$T2761=""),"",IF($T2761&lt;&gt;"",_xlfn._xlws.FILTER(R:R,($BU:$BU=$BU2761)*($I:$I=$I2761)*($T:$T=$T2761)*($S:$S=_xlfn.MINIFS($S:$S,$T:$T,"="&amp;$T2761)),""))))&amp;"",IF(R2761="","",""))&amp;""</f>
        <v/>
      </c>
      <c r="BA2761" s="6">
        <f t="shared" si="4007"/>
        <v>238</v>
      </c>
      <c r="BB2761">
        <f t="shared" ref="BB2761:BD2761" si="4021">BB2760</f>
        <v>18987</v>
      </c>
      <c r="BC2761" t="str">
        <f t="shared" si="4021"/>
        <v>Velodrome</v>
      </c>
      <c r="BD2761" t="str">
        <f t="shared" si="4021"/>
        <v>Outlaws</v>
      </c>
      <c r="BE2761" t="s">
        <v>9</v>
      </c>
      <c r="BF2761" t="s">
        <v>173</v>
      </c>
      <c r="BI2761" cm="1">
        <f t="array" aca="1" ref="BI2761" ca="1">IFERROR(_xlfn._xlws.FILTER(shifts!A:A,(shifts!B:B=events!AD2761)*(shifts!AG:AG&gt;=events!BK2761)*(shifts!AH:AH&lt;=events!BL2761)),BI2760)</f>
        <v>96</v>
      </c>
      <c r="BJ2761" s="15">
        <f t="shared" si="4009"/>
        <v>0</v>
      </c>
      <c r="BK2761">
        <f t="shared" si="4010"/>
        <v>374</v>
      </c>
      <c r="BL2761">
        <f t="shared" si="4011"/>
        <v>374</v>
      </c>
      <c r="BM2761" s="15">
        <f>SUMIFS(BJ$2:BJ2761,K$2:K2761,"=Intermission")+SUMIFS(BJ$2:BJ2761,K$2:K2761,"=Timeout")</f>
        <v>143</v>
      </c>
      <c r="BN2761">
        <f t="shared" si="4012"/>
        <v>2303</v>
      </c>
      <c r="BO2761" s="19">
        <f t="shared" si="4013"/>
        <v>3009</v>
      </c>
      <c r="BP2761">
        <f t="shared" si="4014"/>
        <v>3004</v>
      </c>
      <c r="BQ2761" s="17">
        <f t="shared" si="4015"/>
        <v>3009</v>
      </c>
      <c r="BR2761" t="str">
        <f t="shared" si="4016"/>
        <v>event_team_player_1</v>
      </c>
      <c r="BS2761">
        <f>COUNTIFS(S$3:S2761,"="&amp;S2761,AI$3:AI2761,"="&amp;AI2761)</f>
        <v>1</v>
      </c>
      <c r="BT2761" t="str">
        <f>IFERROR(VLOOKUP(BB2761&amp;BU2761&amp;X2761,game_rosters!U:W,3,FALSE),"")</f>
        <v>P100033</v>
      </c>
      <c r="BU2761" t="str">
        <f t="shared" si="4017"/>
        <v>Outlaws</v>
      </c>
    </row>
    <row r="2762" spans="1:73" x14ac:dyDescent="0.2">
      <c r="A2762" t="str">
        <f t="shared" si="3992"/>
        <v/>
      </c>
      <c r="I2762" s="44">
        <v>89</v>
      </c>
      <c r="O2762" t="s">
        <v>619</v>
      </c>
      <c r="P2762" t="s">
        <v>612</v>
      </c>
      <c r="S2762">
        <v>1430</v>
      </c>
      <c r="T2762">
        <v>221</v>
      </c>
      <c r="X2762">
        <v>89</v>
      </c>
      <c r="Z2762">
        <v>1</v>
      </c>
      <c r="AA2762">
        <f t="shared" si="3949"/>
        <v>2430</v>
      </c>
      <c r="AB2762">
        <f t="shared" si="3950"/>
        <v>9221</v>
      </c>
      <c r="AC2762">
        <f t="shared" si="3988"/>
        <v>9221</v>
      </c>
      <c r="AD2762" s="6">
        <v>3</v>
      </c>
      <c r="AE2762" t="s">
        <v>939</v>
      </c>
      <c r="AF2762" t="s">
        <v>745</v>
      </c>
      <c r="AG2762" t="s">
        <v>756</v>
      </c>
      <c r="AH2762" t="s">
        <v>756</v>
      </c>
      <c r="AI2762" t="str">
        <f t="shared" si="3993"/>
        <v>e</v>
      </c>
      <c r="AJ2762" t="str">
        <f t="shared" si="3994"/>
        <v/>
      </c>
      <c r="AK2762" t="str">
        <f t="shared" si="3995"/>
        <v/>
      </c>
      <c r="AL2762" t="str">
        <f t="shared" si="3996"/>
        <v/>
      </c>
      <c r="AM2762" t="str">
        <f t="shared" si="3997"/>
        <v/>
      </c>
      <c r="AN2762" t="str">
        <f t="shared" si="3998"/>
        <v>Away</v>
      </c>
      <c r="AO2762" t="str">
        <f t="shared" si="3999"/>
        <v>a</v>
      </c>
      <c r="AP2762" t="str">
        <f t="shared" si="4000"/>
        <v/>
      </c>
      <c r="AQ2762" t="str">
        <f t="shared" si="4001"/>
        <v/>
      </c>
      <c r="AR2762" t="str">
        <f t="shared" si="4002"/>
        <v>Away</v>
      </c>
      <c r="AS2762" t="str">
        <f t="shared" si="4003"/>
        <v>a</v>
      </c>
      <c r="AT2762" t="str">
        <f t="shared" si="4004"/>
        <v>Offensive</v>
      </c>
      <c r="AU2762" t="str">
        <f t="shared" si="4005"/>
        <v/>
      </c>
      <c r="AV2762" t="str">
        <f t="shared" si="4006"/>
        <v/>
      </c>
      <c r="AW2762" t="str" cm="1">
        <f t="array" ref="AW2762">IFERROR(IF(O2762&lt;&gt;"",O2762,IF(OR($S2762="",$T2762=""),"",IF(O2762&lt;&gt;"",O2762,IF($T2762&lt;&gt;"",_xlfn._xlws.FILTER(O:O,($BU:$BU=$BU2762)*($I:$I=$I2762)*($T:$T=$T2762)*($S:$S=_xlfn.MINIFS($S:$S,$T:$T,"="&amp;$T2762)),"")))))&amp;"",IF(O2762="","",""))&amp;""</f>
        <v>OffensivePlay_Pass-ReceiverMissed</v>
      </c>
      <c r="AX2762" t="str" cm="1">
        <f t="array" ref="AX2762">IFERROR(IF(P2762&lt;&gt;"",P2762,IF(OR($S2762="",$T2762=""),"",IF($T2762&lt;&gt;"",_xlfn._xlws.FILTER(P:P,($BU:$BU=$BU2762)*($I:$I=$I2762)*($T:$T=$T2762)*($S:$S=_xlfn.MINIFS($S:$S,$T:$T,"="&amp;$T2762)),""))))&amp;"",IF(P2762="","",""))&amp;""</f>
        <v>Defensive_Zone-AttemptedBreakOutPass</v>
      </c>
      <c r="AY2762" t="str" cm="1">
        <f t="array" ref="AY2762">IFERROR(IF(Q2762&lt;&gt;"",Q2762,IF(OR($S2762="",$T2762=""),"",IF($T2762&lt;&gt;"",_xlfn._xlws.FILTER(Q:Q,($BU:$BU=$BU2762)*($I:$I=$I2762)*($T:$T=$T2762)*($S:$S=_xlfn.MINIFS($S:$S,$T:$T,"="&amp;$T2762)),""))))&amp;"",IF(Q2762="","",""))&amp;""</f>
        <v/>
      </c>
      <c r="AZ2762" t="str" cm="1">
        <f t="array" ref="AZ2762">IFERROR(IF(R2762&lt;&gt;"",R2762,IF(OR($S2762="",$T2762=""),"",IF($T2762&lt;&gt;"",_xlfn._xlws.FILTER(R:R,($BU:$BU=$BU2762)*($I:$I=$I2762)*($T:$T=$T2762)*($S:$S=_xlfn.MINIFS($S:$S,$T:$T,"="&amp;$T2762)),""))))&amp;"",IF(R2762="","",""))&amp;""</f>
        <v/>
      </c>
      <c r="BA2762" s="6">
        <f t="shared" si="4007"/>
        <v>238</v>
      </c>
      <c r="BB2762">
        <f t="shared" ref="BB2762:BD2762" si="4022">BB2761</f>
        <v>18987</v>
      </c>
      <c r="BC2762" t="str">
        <f t="shared" si="4022"/>
        <v>Velodrome</v>
      </c>
      <c r="BD2762" t="str">
        <f t="shared" si="4022"/>
        <v>Outlaws</v>
      </c>
      <c r="BE2762" t="s">
        <v>9</v>
      </c>
      <c r="BF2762" t="s">
        <v>173</v>
      </c>
      <c r="BI2762" cm="1">
        <f t="array" aca="1" ref="BI2762" ca="1">IFERROR(_xlfn._xlws.FILTER(shifts!A:A,(shifts!B:B=events!AD2762)*(shifts!AG:AG&gt;=events!BK2762)*(shifts!AH:AH&lt;=events!BL2762)),BI2761)</f>
        <v>96</v>
      </c>
      <c r="BJ2762" s="15">
        <f t="shared" si="4009"/>
        <v>0</v>
      </c>
      <c r="BK2762">
        <f t="shared" si="4010"/>
        <v>374</v>
      </c>
      <c r="BL2762">
        <f t="shared" si="4011"/>
        <v>374</v>
      </c>
      <c r="BM2762" s="15">
        <f>SUMIFS(BJ$2:BJ2762,K$2:K2762,"=Intermission")+SUMIFS(BJ$2:BJ2762,K$2:K2762,"=Timeout")</f>
        <v>143</v>
      </c>
      <c r="BN2762">
        <f t="shared" si="4012"/>
        <v>2303</v>
      </c>
      <c r="BO2762" s="19">
        <f t="shared" si="4013"/>
        <v>3009</v>
      </c>
      <c r="BP2762">
        <f t="shared" si="4014"/>
        <v>3004</v>
      </c>
      <c r="BQ2762" s="17">
        <f t="shared" si="4015"/>
        <v>3009</v>
      </c>
      <c r="BR2762" t="str">
        <f t="shared" si="4016"/>
        <v>event_team_player_2</v>
      </c>
      <c r="BS2762">
        <f>COUNTIFS(S$3:S2762,"="&amp;S2762,AI$3:AI2762,"="&amp;AI2762)</f>
        <v>2</v>
      </c>
      <c r="BT2762" t="str">
        <f>IFERROR(VLOOKUP(BB2762&amp;BU2762&amp;X2762,game_rosters!U:W,3,FALSE),"")</f>
        <v>P100080</v>
      </c>
      <c r="BU2762" t="str">
        <f t="shared" si="4017"/>
        <v>Outlaws</v>
      </c>
    </row>
    <row r="2763" spans="1:73" x14ac:dyDescent="0.2">
      <c r="A2763">
        <f t="shared" si="3992"/>
        <v>1</v>
      </c>
      <c r="I2763" s="44">
        <v>91</v>
      </c>
      <c r="K2763" t="s">
        <v>238</v>
      </c>
      <c r="L2763" t="s">
        <v>193</v>
      </c>
      <c r="M2763" t="s">
        <v>91</v>
      </c>
      <c r="N2763" t="s">
        <v>595</v>
      </c>
      <c r="S2763">
        <v>1431</v>
      </c>
      <c r="T2763">
        <v>222</v>
      </c>
      <c r="W2763" t="s">
        <v>735</v>
      </c>
      <c r="X2763">
        <v>91</v>
      </c>
      <c r="Z2763">
        <v>1</v>
      </c>
      <c r="AA2763">
        <f t="shared" si="3949"/>
        <v>2431</v>
      </c>
      <c r="AB2763">
        <f t="shared" si="3950"/>
        <v>9222</v>
      </c>
      <c r="AC2763">
        <f t="shared" si="3988"/>
        <v>9222</v>
      </c>
      <c r="AD2763" s="6">
        <v>3</v>
      </c>
      <c r="AE2763" t="s">
        <v>939</v>
      </c>
      <c r="AF2763" t="s">
        <v>746</v>
      </c>
      <c r="AG2763" t="s">
        <v>756</v>
      </c>
      <c r="AH2763" t="s">
        <v>756</v>
      </c>
      <c r="AI2763" t="str">
        <f t="shared" si="3993"/>
        <v>e</v>
      </c>
      <c r="AJ2763" t="str">
        <f t="shared" si="3994"/>
        <v/>
      </c>
      <c r="AK2763" t="str">
        <f t="shared" si="3995"/>
        <v/>
      </c>
      <c r="AL2763" t="str">
        <f t="shared" si="3996"/>
        <v/>
      </c>
      <c r="AM2763" t="str">
        <f t="shared" si="3997"/>
        <v/>
      </c>
      <c r="AN2763" t="str">
        <f t="shared" si="3998"/>
        <v>Home</v>
      </c>
      <c r="AO2763" t="str">
        <f t="shared" si="3999"/>
        <v>h</v>
      </c>
      <c r="AP2763" t="str">
        <f t="shared" si="4000"/>
        <v/>
      </c>
      <c r="AQ2763" t="str">
        <f t="shared" si="4001"/>
        <v/>
      </c>
      <c r="AR2763" t="str">
        <f t="shared" si="4002"/>
        <v>Home</v>
      </c>
      <c r="AS2763" t="str">
        <f t="shared" si="4003"/>
        <v>h</v>
      </c>
      <c r="AT2763" t="str">
        <f t="shared" si="4004"/>
        <v>Offensive</v>
      </c>
      <c r="AU2763" t="str">
        <f t="shared" si="4005"/>
        <v/>
      </c>
      <c r="AV2763" t="str">
        <f t="shared" si="4006"/>
        <v/>
      </c>
      <c r="AW2763" t="str" cm="1">
        <f t="array" ref="AW2763">IFERROR(IF(O2763&lt;&gt;"",O2763,IF(OR($S2763="",$T2763=""),"",IF(O2763&lt;&gt;"",O2763,IF($T2763&lt;&gt;"",_xlfn._xlws.FILTER(O:O,($BU:$BU=$BU2763)*($I:$I=$I2763)*($T:$T=$T2763)*($S:$S=_xlfn.MINIFS($S:$S,$T:$T,"="&amp;$T2763)),"")))))&amp;"",IF(O2763="","",""))&amp;""</f>
        <v/>
      </c>
      <c r="AX2763" t="str" cm="1">
        <f t="array" ref="AX2763">IFERROR(IF(P2763&lt;&gt;"",P2763,IF(OR($S2763="",$T2763=""),"",IF($T2763&lt;&gt;"",_xlfn._xlws.FILTER(P:P,($BU:$BU=$BU2763)*($I:$I=$I2763)*($T:$T=$T2763)*($S:$S=_xlfn.MINIFS($S:$S,$T:$T,"="&amp;$T2763)),""))))&amp;"",IF(P2763="","",""))&amp;""</f>
        <v/>
      </c>
      <c r="AY2763" t="str" cm="1">
        <f t="array" ref="AY2763">IFERROR(IF(Q2763&lt;&gt;"",Q2763,IF(OR($S2763="",$T2763=""),"",IF($T2763&lt;&gt;"",_xlfn._xlws.FILTER(Q:Q,($BU:$BU=$BU2763)*($I:$I=$I2763)*($T:$T=$T2763)*($S:$S=_xlfn.MINIFS($S:$S,$T:$T,"="&amp;$T2763)),""))))&amp;"",IF(Q2763="","",""))&amp;""</f>
        <v/>
      </c>
      <c r="AZ2763" t="str" cm="1">
        <f t="array" ref="AZ2763">IFERROR(IF(R2763&lt;&gt;"",R2763,IF(OR($S2763="",$T2763=""),"",IF($T2763&lt;&gt;"",_xlfn._xlws.FILTER(R:R,($BU:$BU=$BU2763)*($I:$I=$I2763)*($T:$T=$T2763)*($S:$S=_xlfn.MINIFS($S:$S,$T:$T,"="&amp;$T2763)),""))))&amp;"",IF(R2763="","",""))&amp;""</f>
        <v/>
      </c>
      <c r="BA2763" s="6">
        <f t="shared" si="4007"/>
        <v>238</v>
      </c>
      <c r="BB2763">
        <f t="shared" ref="BB2763:BD2763" si="4023">BB2762</f>
        <v>18987</v>
      </c>
      <c r="BC2763" t="str">
        <f t="shared" si="4023"/>
        <v>Velodrome</v>
      </c>
      <c r="BD2763" t="str">
        <f t="shared" si="4023"/>
        <v>Outlaws</v>
      </c>
      <c r="BE2763" t="s">
        <v>238</v>
      </c>
      <c r="BF2763" t="s">
        <v>193</v>
      </c>
      <c r="BI2763" cm="1">
        <f t="array" aca="1" ref="BI2763" ca="1">IFERROR(_xlfn._xlws.FILTER(shifts!A:A,(shifts!B:B=events!AD2763)*(shifts!AG:AG&gt;=events!BK2763)*(shifts!AH:AH&lt;=events!BL2763)),BI2762)</f>
        <v>96</v>
      </c>
      <c r="BJ2763" s="15">
        <f t="shared" si="4009"/>
        <v>0</v>
      </c>
      <c r="BK2763">
        <f t="shared" si="4010"/>
        <v>372</v>
      </c>
      <c r="BL2763">
        <f t="shared" si="4011"/>
        <v>372</v>
      </c>
      <c r="BM2763" s="15">
        <f>SUMIFS(BJ$2:BJ2763,K$2:K2763,"=Intermission")+SUMIFS(BJ$2:BJ2763,K$2:K2763,"=Timeout")</f>
        <v>143</v>
      </c>
      <c r="BN2763">
        <f t="shared" si="4012"/>
        <v>2303</v>
      </c>
      <c r="BO2763" s="19">
        <f t="shared" si="4013"/>
        <v>3011</v>
      </c>
      <c r="BP2763">
        <f t="shared" si="4014"/>
        <v>3006</v>
      </c>
      <c r="BQ2763" s="17">
        <f t="shared" si="4015"/>
        <v>3011</v>
      </c>
      <c r="BR2763" t="str">
        <f t="shared" si="4016"/>
        <v>event_team_player_1</v>
      </c>
      <c r="BS2763">
        <f>COUNTIFS(S$3:S2763,"="&amp;S2763,AI$3:AI2763,"="&amp;AI2763)</f>
        <v>1</v>
      </c>
      <c r="BT2763" t="str">
        <f>IFERROR(VLOOKUP(BB2763&amp;BU2763&amp;X2763,game_rosters!U:W,3,FALSE),"")</f>
        <v>P100002</v>
      </c>
      <c r="BU2763" t="str">
        <f t="shared" si="4017"/>
        <v>Velodrome</v>
      </c>
    </row>
    <row r="2764" spans="1:73" x14ac:dyDescent="0.2">
      <c r="A2764">
        <f t="shared" si="3992"/>
        <v>1</v>
      </c>
      <c r="I2764" s="44">
        <v>91</v>
      </c>
      <c r="K2764" t="s">
        <v>13</v>
      </c>
      <c r="L2764" t="s">
        <v>586</v>
      </c>
      <c r="N2764" t="s">
        <v>595</v>
      </c>
      <c r="O2764" t="s">
        <v>600</v>
      </c>
      <c r="Q2764" t="s">
        <v>595</v>
      </c>
      <c r="S2764">
        <v>1432</v>
      </c>
      <c r="T2764">
        <v>222</v>
      </c>
      <c r="W2764" t="s">
        <v>735</v>
      </c>
      <c r="X2764">
        <v>91</v>
      </c>
      <c r="Z2764">
        <v>1</v>
      </c>
      <c r="AA2764">
        <f t="shared" si="3949"/>
        <v>2432</v>
      </c>
      <c r="AB2764">
        <f t="shared" si="3950"/>
        <v>9222</v>
      </c>
      <c r="AC2764">
        <f t="shared" si="3988"/>
        <v>9222</v>
      </c>
      <c r="AD2764" s="6">
        <v>3</v>
      </c>
      <c r="AE2764" t="s">
        <v>939</v>
      </c>
      <c r="AF2764" t="s">
        <v>746</v>
      </c>
      <c r="AG2764" t="s">
        <v>939</v>
      </c>
      <c r="AH2764" t="s">
        <v>911</v>
      </c>
      <c r="AI2764" t="str">
        <f t="shared" si="3993"/>
        <v>e</v>
      </c>
      <c r="AJ2764" t="str">
        <f t="shared" si="3994"/>
        <v/>
      </c>
      <c r="AK2764" t="str">
        <f t="shared" si="3995"/>
        <v/>
      </c>
      <c r="AL2764" t="str">
        <f t="shared" si="3996"/>
        <v/>
      </c>
      <c r="AM2764" t="str">
        <f t="shared" si="3997"/>
        <v/>
      </c>
      <c r="AN2764" t="str">
        <f t="shared" si="3998"/>
        <v>Home</v>
      </c>
      <c r="AO2764" t="str">
        <f t="shared" si="3999"/>
        <v>h</v>
      </c>
      <c r="AP2764" t="str">
        <f t="shared" si="4000"/>
        <v/>
      </c>
      <c r="AQ2764" t="str">
        <f t="shared" si="4001"/>
        <v/>
      </c>
      <c r="AR2764" t="str">
        <f t="shared" si="4002"/>
        <v>Home</v>
      </c>
      <c r="AS2764" t="str">
        <f t="shared" si="4003"/>
        <v>h</v>
      </c>
      <c r="AT2764" t="str">
        <f t="shared" si="4004"/>
        <v>Offensive</v>
      </c>
      <c r="AU2764" t="str">
        <f t="shared" si="4005"/>
        <v/>
      </c>
      <c r="AV2764" t="str">
        <f t="shared" si="4006"/>
        <v/>
      </c>
      <c r="AW2764" t="str" cm="1">
        <f t="array" ref="AW2764">IFERROR(IF(O2764&lt;&gt;"",O2764,IF(OR($S2764="",$T2764=""),"",IF(O2764&lt;&gt;"",O2764,IF($T2764&lt;&gt;"",_xlfn._xlws.FILTER(O:O,($BU:$BU=$BU2764)*($I:$I=$I2764)*($T:$T=$T2764)*($S:$S=_xlfn.MINIFS($S:$S,$T:$T,"="&amp;$T2764)),"")))))&amp;"",IF(O2764="","",""))&amp;""</f>
        <v>OffensivePlay_Zone-PuckRetreivalTurnover</v>
      </c>
      <c r="AX2764" t="str" cm="1">
        <f t="array" ref="AX2764">IFERROR(IF(P2764&lt;&gt;"",P2764,IF(OR($S2764="",$T2764=""),"",IF($T2764&lt;&gt;"",_xlfn._xlws.FILTER(P:P,($BU:$BU=$BU2764)*($I:$I=$I2764)*($T:$T=$T2764)*($S:$S=_xlfn.MINIFS($S:$S,$T:$T,"="&amp;$T2764)),""))))&amp;"",IF(P2764="","",""))&amp;""</f>
        <v/>
      </c>
      <c r="AY2764" t="str" cm="1">
        <f t="array" ref="AY2764">IFERROR(IF(Q2764&lt;&gt;"",Q2764,IF(OR($S2764="",$T2764=""),"",IF($T2764&lt;&gt;"",_xlfn._xlws.FILTER(Q:Q,($BU:$BU=$BU2764)*($I:$I=$I2764)*($T:$T=$T2764)*($S:$S=_xlfn.MINIFS($S:$S,$T:$T,"="&amp;$T2764)),""))))&amp;"",IF(Q2764="","",""))&amp;""</f>
        <v>s</v>
      </c>
      <c r="AZ2764" t="str" cm="1">
        <f t="array" ref="AZ2764">IFERROR(IF(R2764&lt;&gt;"",R2764,IF(OR($S2764="",$T2764=""),"",IF($T2764&lt;&gt;"",_xlfn._xlws.FILTER(R:R,($BU:$BU=$BU2764)*($I:$I=$I2764)*($T:$T=$T2764)*($S:$S=_xlfn.MINIFS($S:$S,$T:$T,"="&amp;$T2764)),""))))&amp;"",IF(R2764="","",""))&amp;""</f>
        <v/>
      </c>
      <c r="BA2764" s="6">
        <f t="shared" si="4007"/>
        <v>238</v>
      </c>
      <c r="BB2764">
        <f t="shared" ref="BB2764:BD2764" si="4024">BB2763</f>
        <v>18987</v>
      </c>
      <c r="BC2764" t="str">
        <f t="shared" si="4024"/>
        <v>Velodrome</v>
      </c>
      <c r="BD2764" t="str">
        <f t="shared" si="4024"/>
        <v>Outlaws</v>
      </c>
      <c r="BE2764" t="s">
        <v>13</v>
      </c>
      <c r="BF2764" t="s">
        <v>586</v>
      </c>
      <c r="BI2764" cm="1">
        <f t="array" aca="1" ref="BI2764" ca="1">IFERROR(_xlfn._xlws.FILTER(shifts!A:A,(shifts!B:B=events!AD2764)*(shifts!AG:AG&gt;=events!BK2764)*(shifts!AH:AH&lt;=events!BL2764)),BI2763)</f>
        <v>96</v>
      </c>
      <c r="BJ2764" s="15">
        <f t="shared" si="4009"/>
        <v>2</v>
      </c>
      <c r="BK2764">
        <f t="shared" si="4010"/>
        <v>372</v>
      </c>
      <c r="BL2764">
        <f t="shared" si="4011"/>
        <v>370</v>
      </c>
      <c r="BM2764" s="15">
        <f>SUMIFS(BJ$2:BJ2764,K$2:K2764,"=Intermission")+SUMIFS(BJ$2:BJ2764,K$2:K2764,"=Timeout")</f>
        <v>143</v>
      </c>
      <c r="BN2764">
        <f t="shared" si="4012"/>
        <v>2303</v>
      </c>
      <c r="BO2764" s="19">
        <f t="shared" si="4013"/>
        <v>3011</v>
      </c>
      <c r="BP2764">
        <f t="shared" si="4014"/>
        <v>3006</v>
      </c>
      <c r="BQ2764" s="17">
        <f t="shared" si="4015"/>
        <v>3013</v>
      </c>
      <c r="BR2764" t="str">
        <f t="shared" si="4016"/>
        <v>event_team_player_1</v>
      </c>
      <c r="BS2764">
        <f>COUNTIFS(S$3:S2764,"="&amp;S2764,AI$3:AI2764,"="&amp;AI2764)</f>
        <v>1</v>
      </c>
      <c r="BT2764" t="str">
        <f>IFERROR(VLOOKUP(BB2764&amp;BU2764&amp;X2764,game_rosters!U:W,3,FALSE),"")</f>
        <v>P100002</v>
      </c>
      <c r="BU2764" t="str">
        <f t="shared" si="4017"/>
        <v>Velodrome</v>
      </c>
    </row>
    <row r="2765" spans="1:73" x14ac:dyDescent="0.2">
      <c r="A2765">
        <f t="shared" si="3992"/>
        <v>1</v>
      </c>
      <c r="I2765" s="44">
        <v>91</v>
      </c>
      <c r="K2765" t="s">
        <v>7</v>
      </c>
      <c r="L2765" t="s">
        <v>172</v>
      </c>
      <c r="M2765" t="s">
        <v>68</v>
      </c>
      <c r="N2765" t="s">
        <v>595</v>
      </c>
      <c r="O2765" t="s">
        <v>676</v>
      </c>
      <c r="R2765" s="51">
        <v>1</v>
      </c>
      <c r="S2765">
        <v>1433</v>
      </c>
      <c r="W2765" t="s">
        <v>735</v>
      </c>
      <c r="X2765">
        <v>91</v>
      </c>
      <c r="Z2765">
        <v>1</v>
      </c>
      <c r="AA2765">
        <f t="shared" si="3949"/>
        <v>2433</v>
      </c>
      <c r="AB2765" t="str">
        <f t="shared" si="3950"/>
        <v/>
      </c>
      <c r="AC2765">
        <f t="shared" si="3988"/>
        <v>2433</v>
      </c>
      <c r="AD2765" s="6">
        <v>3</v>
      </c>
      <c r="AE2765" t="s">
        <v>939</v>
      </c>
      <c r="AF2765" t="s">
        <v>911</v>
      </c>
      <c r="AG2765" t="s">
        <v>756</v>
      </c>
      <c r="AH2765" t="s">
        <v>756</v>
      </c>
      <c r="AI2765" t="str">
        <f t="shared" si="3993"/>
        <v>e</v>
      </c>
      <c r="AJ2765" t="str">
        <f t="shared" si="3994"/>
        <v/>
      </c>
      <c r="AK2765" t="str">
        <f t="shared" si="3995"/>
        <v/>
      </c>
      <c r="AL2765" t="str">
        <f t="shared" si="3996"/>
        <v/>
      </c>
      <c r="AM2765" t="str">
        <f t="shared" si="3997"/>
        <v/>
      </c>
      <c r="AN2765" t="str">
        <f t="shared" si="3998"/>
        <v>Home</v>
      </c>
      <c r="AO2765" t="str">
        <f t="shared" si="3999"/>
        <v>h</v>
      </c>
      <c r="AP2765" t="str">
        <f t="shared" si="4000"/>
        <v/>
      </c>
      <c r="AQ2765" t="str">
        <f t="shared" si="4001"/>
        <v/>
      </c>
      <c r="AR2765" t="str">
        <f t="shared" si="4002"/>
        <v>Home</v>
      </c>
      <c r="AS2765" t="str">
        <f t="shared" si="4003"/>
        <v>h</v>
      </c>
      <c r="AT2765" t="str">
        <f t="shared" si="4004"/>
        <v>Offensive</v>
      </c>
      <c r="AU2765" t="str">
        <f t="shared" si="4005"/>
        <v/>
      </c>
      <c r="AV2765" t="str">
        <f t="shared" si="4006"/>
        <v/>
      </c>
      <c r="AW2765" t="str" cm="1">
        <f t="array" ref="AW2765">IFERROR(IF(O2765&lt;&gt;"",O2765,IF(OR($S2765="",$T2765=""),"",IF(O2765&lt;&gt;"",O2765,IF($T2765&lt;&gt;"",_xlfn._xlws.FILTER(O:O,($BU:$BU=$BU2765)*($I:$I=$I2765)*($T:$T=$T2765)*($S:$S=_xlfn.MINIFS($S:$S,$T:$T,"="&amp;$T2765)),"")))))&amp;"",IF(O2765="","",""))&amp;""</f>
        <v>OffensivePlay_Pass-AssistSecondary</v>
      </c>
      <c r="AX2765" t="str" cm="1">
        <f t="array" ref="AX2765">IFERROR(IF(P2765&lt;&gt;"",P2765,IF(OR($S2765="",$T2765=""),"",IF($T2765&lt;&gt;"",_xlfn._xlws.FILTER(P:P,($BU:$BU=$BU2765)*($I:$I=$I2765)*($T:$T=$T2765)*($S:$S=_xlfn.MINIFS($S:$S,$T:$T,"="&amp;$T2765)),""))))&amp;"",IF(P2765="","",""))&amp;""</f>
        <v/>
      </c>
      <c r="AY2765" t="str" cm="1">
        <f t="array" ref="AY2765">IFERROR(IF(Q2765&lt;&gt;"",Q2765,IF(OR($S2765="",$T2765=""),"",IF($T2765&lt;&gt;"",_xlfn._xlws.FILTER(Q:Q,($BU:$BU=$BU2765)*($I:$I=$I2765)*($T:$T=$T2765)*($S:$S=_xlfn.MINIFS($S:$S,$T:$T,"="&amp;$T2765)),""))))&amp;"",IF(Q2765="","",""))&amp;""</f>
        <v/>
      </c>
      <c r="AZ2765" t="str" cm="1">
        <f t="array" ref="AZ2765">IFERROR(IF(R2765&lt;&gt;"",R2765,IF(OR($S2765="",$T2765=""),"",IF($T2765&lt;&gt;"",_xlfn._xlws.FILTER(R:R,($BU:$BU=$BU2765)*($I:$I=$I2765)*($T:$T=$T2765)*($S:$S=_xlfn.MINIFS($S:$S,$T:$T,"="&amp;$T2765)),""))))&amp;"",IF(R2765="","",""))&amp;""</f>
        <v>1</v>
      </c>
      <c r="BA2765" s="6">
        <f t="shared" si="4007"/>
        <v>238</v>
      </c>
      <c r="BB2765">
        <f t="shared" ref="BB2765:BD2765" si="4025">BB2764</f>
        <v>18987</v>
      </c>
      <c r="BC2765" t="str">
        <f t="shared" si="4025"/>
        <v>Velodrome</v>
      </c>
      <c r="BD2765" t="str">
        <f t="shared" si="4025"/>
        <v>Outlaws</v>
      </c>
      <c r="BE2765" t="s">
        <v>7</v>
      </c>
      <c r="BF2765" t="s">
        <v>172</v>
      </c>
      <c r="BI2765" cm="1">
        <f t="array" aca="1" ref="BI2765" ca="1">IFERROR(_xlfn._xlws.FILTER(shifts!A:A,(shifts!B:B=events!AD2765)*(shifts!AG:AG&gt;=events!BK2765)*(shifts!AH:AH&lt;=events!BL2765)),BI2764)</f>
        <v>96</v>
      </c>
      <c r="BJ2765" s="15">
        <f t="shared" si="4009"/>
        <v>0</v>
      </c>
      <c r="BK2765">
        <f t="shared" si="4010"/>
        <v>370</v>
      </c>
      <c r="BL2765">
        <f t="shared" si="4011"/>
        <v>370</v>
      </c>
      <c r="BM2765" s="15">
        <f>SUMIFS(BJ$2:BJ2765,K$2:K2765,"=Intermission")+SUMIFS(BJ$2:BJ2765,K$2:K2765,"=Timeout")</f>
        <v>143</v>
      </c>
      <c r="BN2765">
        <f t="shared" si="4012"/>
        <v>2303</v>
      </c>
      <c r="BO2765" s="19">
        <f t="shared" si="4013"/>
        <v>3013</v>
      </c>
      <c r="BP2765">
        <f t="shared" si="4014"/>
        <v>3008</v>
      </c>
      <c r="BQ2765" s="17">
        <f t="shared" si="4015"/>
        <v>3013</v>
      </c>
      <c r="BR2765" t="str">
        <f t="shared" si="4016"/>
        <v>event_team_player_1</v>
      </c>
      <c r="BS2765">
        <f>COUNTIFS(S$3:S2765,"="&amp;S2765,AI$3:AI2765,"="&amp;AI2765)</f>
        <v>1</v>
      </c>
      <c r="BT2765" t="str">
        <f>IFERROR(VLOOKUP(BB2765&amp;BU2765&amp;X2765,game_rosters!U:W,3,FALSE),"")</f>
        <v>P100002</v>
      </c>
      <c r="BU2765" t="str">
        <f t="shared" si="4017"/>
        <v>Velodrome</v>
      </c>
    </row>
    <row r="2766" spans="1:73" x14ac:dyDescent="0.2">
      <c r="A2766" t="str">
        <f t="shared" si="3992"/>
        <v/>
      </c>
      <c r="I2766" s="44">
        <v>42</v>
      </c>
      <c r="S2766">
        <v>1433</v>
      </c>
      <c r="X2766">
        <v>42</v>
      </c>
      <c r="Z2766">
        <v>1</v>
      </c>
      <c r="AA2766">
        <f t="shared" si="3949"/>
        <v>2433</v>
      </c>
      <c r="AB2766" t="str">
        <f t="shared" si="3950"/>
        <v/>
      </c>
      <c r="AC2766">
        <f t="shared" si="3988"/>
        <v>2433</v>
      </c>
      <c r="AD2766" s="6">
        <v>3</v>
      </c>
      <c r="AE2766" t="s">
        <v>939</v>
      </c>
      <c r="AF2766" t="s">
        <v>911</v>
      </c>
      <c r="AG2766" t="s">
        <v>756</v>
      </c>
      <c r="AH2766" t="s">
        <v>756</v>
      </c>
      <c r="AI2766" t="str">
        <f t="shared" si="3993"/>
        <v>e</v>
      </c>
      <c r="AJ2766" t="str">
        <f t="shared" si="3994"/>
        <v/>
      </c>
      <c r="AK2766" t="str">
        <f t="shared" si="3995"/>
        <v/>
      </c>
      <c r="AL2766" t="str">
        <f t="shared" si="3996"/>
        <v/>
      </c>
      <c r="AM2766" t="str">
        <f t="shared" si="3997"/>
        <v/>
      </c>
      <c r="AN2766" t="str">
        <f t="shared" si="3998"/>
        <v>Home</v>
      </c>
      <c r="AO2766" t="str">
        <f t="shared" si="3999"/>
        <v>h</v>
      </c>
      <c r="AP2766" t="str">
        <f t="shared" si="4000"/>
        <v/>
      </c>
      <c r="AQ2766" t="str">
        <f t="shared" si="4001"/>
        <v/>
      </c>
      <c r="AR2766" t="str">
        <f t="shared" si="4002"/>
        <v>Home</v>
      </c>
      <c r="AS2766" t="str">
        <f t="shared" si="4003"/>
        <v>h</v>
      </c>
      <c r="AT2766" t="str">
        <f t="shared" si="4004"/>
        <v>Offensive</v>
      </c>
      <c r="AU2766" t="str">
        <f t="shared" si="4005"/>
        <v/>
      </c>
      <c r="AV2766" t="str">
        <f t="shared" si="4006"/>
        <v/>
      </c>
      <c r="AW2766" t="str" cm="1">
        <f t="array" ref="AW2766">IFERROR(IF(O2766&lt;&gt;"",O2766,IF(OR($S2766="",$T2766=""),"",IF(O2766&lt;&gt;"",O2766,IF($T2766&lt;&gt;"",_xlfn._xlws.FILTER(O:O,($BU:$BU=$BU2766)*($I:$I=$I2766)*($T:$T=$T2766)*($S:$S=_xlfn.MINIFS($S:$S,$T:$T,"="&amp;$T2766)),"")))))&amp;"",IF(O2766="","",""))&amp;""</f>
        <v/>
      </c>
      <c r="AX2766" t="str" cm="1">
        <f t="array" ref="AX2766">IFERROR(IF(P2766&lt;&gt;"",P2766,IF(OR($S2766="",$T2766=""),"",IF($T2766&lt;&gt;"",_xlfn._xlws.FILTER(P:P,($BU:$BU=$BU2766)*($I:$I=$I2766)*($T:$T=$T2766)*($S:$S=_xlfn.MINIFS($S:$S,$T:$T,"="&amp;$T2766)),""))))&amp;"",IF(P2766="","",""))&amp;""</f>
        <v/>
      </c>
      <c r="AY2766" t="str" cm="1">
        <f t="array" ref="AY2766">IFERROR(IF(Q2766&lt;&gt;"",Q2766,IF(OR($S2766="",$T2766=""),"",IF($T2766&lt;&gt;"",_xlfn._xlws.FILTER(Q:Q,($BU:$BU=$BU2766)*($I:$I=$I2766)*($T:$T=$T2766)*($S:$S=_xlfn.MINIFS($S:$S,$T:$T,"="&amp;$T2766)),""))))&amp;"",IF(Q2766="","",""))&amp;""</f>
        <v/>
      </c>
      <c r="AZ2766" t="str" cm="1">
        <f t="array" ref="AZ2766">IFERROR(IF(R2766&lt;&gt;"",R2766,IF(OR($S2766="",$T2766=""),"",IF($T2766&lt;&gt;"",_xlfn._xlws.FILTER(R:R,($BU:$BU=$BU2766)*($I:$I=$I2766)*($T:$T=$T2766)*($S:$S=_xlfn.MINIFS($S:$S,$T:$T,"="&amp;$T2766)),""))))&amp;"",IF(R2766="","",""))&amp;""</f>
        <v/>
      </c>
      <c r="BA2766" s="6">
        <f t="shared" si="4007"/>
        <v>238</v>
      </c>
      <c r="BB2766">
        <f t="shared" ref="BB2766:BD2766" si="4026">BB2765</f>
        <v>18987</v>
      </c>
      <c r="BC2766" t="str">
        <f t="shared" si="4026"/>
        <v>Velodrome</v>
      </c>
      <c r="BD2766" t="str">
        <f t="shared" si="4026"/>
        <v>Outlaws</v>
      </c>
      <c r="BE2766" t="s">
        <v>7</v>
      </c>
      <c r="BF2766" t="s">
        <v>172</v>
      </c>
      <c r="BI2766" cm="1">
        <f t="array" aca="1" ref="BI2766" ca="1">IFERROR(_xlfn._xlws.FILTER(shifts!A:A,(shifts!B:B=events!AD2766)*(shifts!AG:AG&gt;=events!BK2766)*(shifts!AH:AH&lt;=events!BL2766)),BI2765)</f>
        <v>96</v>
      </c>
      <c r="BJ2766" s="15">
        <f t="shared" si="4009"/>
        <v>0</v>
      </c>
      <c r="BK2766">
        <f t="shared" si="4010"/>
        <v>370</v>
      </c>
      <c r="BL2766">
        <f t="shared" si="4011"/>
        <v>370</v>
      </c>
      <c r="BM2766" s="15">
        <f>SUMIFS(BJ$2:BJ2766,K$2:K2766,"=Intermission")+SUMIFS(BJ$2:BJ2766,K$2:K2766,"=Timeout")</f>
        <v>143</v>
      </c>
      <c r="BN2766">
        <f t="shared" si="4012"/>
        <v>2303</v>
      </c>
      <c r="BO2766" s="19">
        <f t="shared" si="4013"/>
        <v>3013</v>
      </c>
      <c r="BP2766">
        <f t="shared" si="4014"/>
        <v>3008</v>
      </c>
      <c r="BQ2766" s="17">
        <f t="shared" si="4015"/>
        <v>3013</v>
      </c>
      <c r="BR2766" t="str">
        <f t="shared" si="4016"/>
        <v>event_team_player_2</v>
      </c>
      <c r="BS2766">
        <f>COUNTIFS(S$3:S2766,"="&amp;S2766,AI$3:AI2766,"="&amp;AI2766)</f>
        <v>2</v>
      </c>
      <c r="BT2766" t="str">
        <f>IFERROR(VLOOKUP(BB2766&amp;BU2766&amp;X2766,game_rosters!U:W,3,FALSE),"")</f>
        <v>P100201</v>
      </c>
      <c r="BU2766" t="str">
        <f t="shared" si="4017"/>
        <v>Velodrome</v>
      </c>
    </row>
    <row r="2767" spans="1:73" x14ac:dyDescent="0.2">
      <c r="A2767" t="str">
        <f t="shared" si="3992"/>
        <v/>
      </c>
      <c r="I2767" s="44">
        <v>91</v>
      </c>
      <c r="O2767" t="s">
        <v>602</v>
      </c>
      <c r="R2767" s="51">
        <v>1</v>
      </c>
      <c r="S2767">
        <v>1433</v>
      </c>
      <c r="X2767">
        <v>91</v>
      </c>
      <c r="AA2767">
        <f t="shared" si="3949"/>
        <v>2433</v>
      </c>
      <c r="AB2767" t="str">
        <f t="shared" si="3950"/>
        <v/>
      </c>
      <c r="AC2767">
        <f t="shared" si="3988"/>
        <v>2433</v>
      </c>
      <c r="AD2767" s="6">
        <v>3</v>
      </c>
      <c r="AE2767" t="s">
        <v>939</v>
      </c>
      <c r="AF2767" t="s">
        <v>911</v>
      </c>
      <c r="AG2767" t="s">
        <v>756</v>
      </c>
      <c r="AH2767" t="s">
        <v>756</v>
      </c>
      <c r="AI2767" t="str">
        <f t="shared" si="3993"/>
        <v>o</v>
      </c>
      <c r="AJ2767" t="str">
        <f t="shared" si="3994"/>
        <v/>
      </c>
      <c r="AK2767" t="str">
        <f t="shared" si="3995"/>
        <v/>
      </c>
      <c r="AL2767" t="str">
        <f t="shared" si="3996"/>
        <v/>
      </c>
      <c r="AM2767" t="str">
        <f t="shared" si="3997"/>
        <v/>
      </c>
      <c r="AN2767" t="str">
        <f t="shared" si="3998"/>
        <v>Home</v>
      </c>
      <c r="AO2767" t="str">
        <f t="shared" si="3999"/>
        <v>h</v>
      </c>
      <c r="AP2767" t="str">
        <f t="shared" si="4000"/>
        <v/>
      </c>
      <c r="AQ2767" t="str">
        <f t="shared" si="4001"/>
        <v/>
      </c>
      <c r="AR2767" t="str">
        <f t="shared" si="4002"/>
        <v>Home</v>
      </c>
      <c r="AS2767" t="str">
        <f t="shared" si="4003"/>
        <v>h</v>
      </c>
      <c r="AT2767" t="str">
        <f t="shared" si="4004"/>
        <v>Defensive</v>
      </c>
      <c r="AU2767" t="str">
        <f t="shared" si="4005"/>
        <v/>
      </c>
      <c r="AV2767" t="str">
        <f t="shared" si="4006"/>
        <v/>
      </c>
      <c r="AW2767" t="str" cm="1">
        <f t="array" ref="AW2767">IFERROR(IF(O2767&lt;&gt;"",O2767,IF(OR($S2767="",$T2767=""),"",IF(O2767&lt;&gt;"",O2767,IF($T2767&lt;&gt;"",_xlfn._xlws.FILTER(O:O,($BU:$BU=$BU2767)*($I:$I=$I2767)*($T:$T=$T2767)*($S:$S=_xlfn.MINIFS($S:$S,$T:$T,"="&amp;$T2767)),"")))))&amp;"",IF(O2767="","",""))&amp;""</f>
        <v>Defensive_PlayPossession-StickCheck</v>
      </c>
      <c r="AX2767" t="str" cm="1">
        <f t="array" ref="AX2767">IFERROR(IF(P2767&lt;&gt;"",P2767,IF(OR($S2767="",$T2767=""),"",IF($T2767&lt;&gt;"",_xlfn._xlws.FILTER(P:P,($BU:$BU=$BU2767)*($I:$I=$I2767)*($T:$T=$T2767)*($S:$S=_xlfn.MINIFS($S:$S,$T:$T,"="&amp;$T2767)),""))))&amp;"",IF(P2767="","",""))&amp;""</f>
        <v/>
      </c>
      <c r="AY2767" t="str" cm="1">
        <f t="array" ref="AY2767">IFERROR(IF(Q2767&lt;&gt;"",Q2767,IF(OR($S2767="",$T2767=""),"",IF($T2767&lt;&gt;"",_xlfn._xlws.FILTER(Q:Q,($BU:$BU=$BU2767)*($I:$I=$I2767)*($T:$T=$T2767)*($S:$S=_xlfn.MINIFS($S:$S,$T:$T,"="&amp;$T2767)),""))))&amp;"",IF(Q2767="","",""))&amp;""</f>
        <v/>
      </c>
      <c r="AZ2767" t="str" cm="1">
        <f t="array" ref="AZ2767">IFERROR(IF(R2767&lt;&gt;"",R2767,IF(OR($S2767="",$T2767=""),"",IF($T2767&lt;&gt;"",_xlfn._xlws.FILTER(R:R,($BU:$BU=$BU2767)*($I:$I=$I2767)*($T:$T=$T2767)*($S:$S=_xlfn.MINIFS($S:$S,$T:$T,"="&amp;$T2767)),""))))&amp;"",IF(R2767="","",""))&amp;""</f>
        <v>1</v>
      </c>
      <c r="BA2767" s="6">
        <f t="shared" si="4007"/>
        <v>238</v>
      </c>
      <c r="BB2767">
        <f t="shared" ref="BB2767:BD2767" si="4027">BB2766</f>
        <v>18987</v>
      </c>
      <c r="BC2767" t="str">
        <f t="shared" si="4027"/>
        <v>Velodrome</v>
      </c>
      <c r="BD2767" t="str">
        <f t="shared" si="4027"/>
        <v>Outlaws</v>
      </c>
      <c r="BE2767" t="s">
        <v>7</v>
      </c>
      <c r="BF2767" t="s">
        <v>172</v>
      </c>
      <c r="BI2767" cm="1">
        <f t="array" aca="1" ref="BI2767" ca="1">IFERROR(_xlfn._xlws.FILTER(shifts!A:A,(shifts!B:B=events!AD2767)*(shifts!AG:AG&gt;=events!BK2767)*(shifts!AH:AH&lt;=events!BL2767)),BI2766)</f>
        <v>96</v>
      </c>
      <c r="BJ2767" s="15">
        <f t="shared" si="4009"/>
        <v>0</v>
      </c>
      <c r="BK2767">
        <f t="shared" si="4010"/>
        <v>370</v>
      </c>
      <c r="BL2767">
        <f t="shared" si="4011"/>
        <v>370</v>
      </c>
      <c r="BM2767" s="15">
        <f>SUMIFS(BJ$2:BJ2767,K$2:K2767,"=Intermission")+SUMIFS(BJ$2:BJ2767,K$2:K2767,"=Timeout")</f>
        <v>143</v>
      </c>
      <c r="BN2767">
        <f t="shared" si="4012"/>
        <v>2303</v>
      </c>
      <c r="BO2767" s="19">
        <f t="shared" si="4013"/>
        <v>3013</v>
      </c>
      <c r="BP2767">
        <f t="shared" si="4014"/>
        <v>3008</v>
      </c>
      <c r="BQ2767" s="17">
        <f t="shared" si="4015"/>
        <v>3013</v>
      </c>
      <c r="BR2767" t="str">
        <f t="shared" si="4016"/>
        <v>opp_team_player_1</v>
      </c>
      <c r="BS2767">
        <f>COUNTIFS(S$3:S2767,"="&amp;S2767,AI$3:AI2767,"="&amp;AI2767)</f>
        <v>1</v>
      </c>
      <c r="BT2767" t="str">
        <f>IFERROR(VLOOKUP(BB2767&amp;BU2767&amp;X2767,game_rosters!U:W,3,FALSE),"")</f>
        <v>P100232</v>
      </c>
      <c r="BU2767" t="str">
        <f t="shared" si="4017"/>
        <v>Outlaws</v>
      </c>
    </row>
    <row r="2768" spans="1:73" x14ac:dyDescent="0.2">
      <c r="A2768">
        <f t="shared" si="3992"/>
        <v>1</v>
      </c>
      <c r="I2768" s="44">
        <v>42</v>
      </c>
      <c r="K2768" t="s">
        <v>13</v>
      </c>
      <c r="R2768" s="51">
        <v>1</v>
      </c>
      <c r="S2768">
        <v>1434</v>
      </c>
      <c r="W2768" t="s">
        <v>735</v>
      </c>
      <c r="X2768">
        <v>42</v>
      </c>
      <c r="Z2768">
        <v>1</v>
      </c>
      <c r="AA2768">
        <f t="shared" si="3949"/>
        <v>2434</v>
      </c>
      <c r="AB2768" t="str">
        <f t="shared" si="3950"/>
        <v/>
      </c>
      <c r="AC2768">
        <f t="shared" si="3988"/>
        <v>2434</v>
      </c>
      <c r="AD2768" s="6">
        <v>3</v>
      </c>
      <c r="AE2768" t="s">
        <v>939</v>
      </c>
      <c r="AF2768" t="s">
        <v>912</v>
      </c>
      <c r="AG2768" t="s">
        <v>939</v>
      </c>
      <c r="AH2768" t="s">
        <v>916</v>
      </c>
      <c r="AI2768" t="str">
        <f t="shared" si="3993"/>
        <v>e</v>
      </c>
      <c r="AJ2768" t="str">
        <f t="shared" si="3994"/>
        <v/>
      </c>
      <c r="AK2768" t="str">
        <f t="shared" si="3995"/>
        <v/>
      </c>
      <c r="AL2768" t="str">
        <f t="shared" si="3996"/>
        <v/>
      </c>
      <c r="AM2768" t="str">
        <f t="shared" si="3997"/>
        <v/>
      </c>
      <c r="AN2768" t="str">
        <f t="shared" si="3998"/>
        <v>Home</v>
      </c>
      <c r="AO2768" t="str">
        <f t="shared" si="3999"/>
        <v>h</v>
      </c>
      <c r="AP2768" t="str">
        <f t="shared" si="4000"/>
        <v/>
      </c>
      <c r="AQ2768" t="str">
        <f t="shared" si="4001"/>
        <v/>
      </c>
      <c r="AR2768" t="str">
        <f t="shared" si="4002"/>
        <v>Home</v>
      </c>
      <c r="AS2768" t="str">
        <f t="shared" si="4003"/>
        <v>h</v>
      </c>
      <c r="AT2768" t="str">
        <f t="shared" si="4004"/>
        <v>Offensive</v>
      </c>
      <c r="AU2768" t="str">
        <f t="shared" si="4005"/>
        <v/>
      </c>
      <c r="AV2768" t="str">
        <f t="shared" si="4006"/>
        <v/>
      </c>
      <c r="AW2768" t="str" cm="1">
        <f t="array" ref="AW2768">IFERROR(IF(O2768&lt;&gt;"",O2768,IF(OR($S2768="",$T2768=""),"",IF(O2768&lt;&gt;"",O2768,IF($T2768&lt;&gt;"",_xlfn._xlws.FILTER(O:O,($BU:$BU=$BU2768)*($I:$I=$I2768)*($T:$T=$T2768)*($S:$S=_xlfn.MINIFS($S:$S,$T:$T,"="&amp;$T2768)),"")))))&amp;"",IF(O2768="","",""))&amp;""</f>
        <v/>
      </c>
      <c r="AX2768" t="str" cm="1">
        <f t="array" ref="AX2768">IFERROR(IF(P2768&lt;&gt;"",P2768,IF(OR($S2768="",$T2768=""),"",IF($T2768&lt;&gt;"",_xlfn._xlws.FILTER(P:P,($BU:$BU=$BU2768)*($I:$I=$I2768)*($T:$T=$T2768)*($S:$S=_xlfn.MINIFS($S:$S,$T:$T,"="&amp;$T2768)),""))))&amp;"",IF(P2768="","",""))&amp;""</f>
        <v/>
      </c>
      <c r="AY2768" t="str" cm="1">
        <f t="array" ref="AY2768">IFERROR(IF(Q2768&lt;&gt;"",Q2768,IF(OR($S2768="",$T2768=""),"",IF($T2768&lt;&gt;"",_xlfn._xlws.FILTER(Q:Q,($BU:$BU=$BU2768)*($I:$I=$I2768)*($T:$T=$T2768)*($S:$S=_xlfn.MINIFS($S:$S,$T:$T,"="&amp;$T2768)),""))))&amp;"",IF(Q2768="","",""))&amp;""</f>
        <v/>
      </c>
      <c r="AZ2768" t="str" cm="1">
        <f t="array" ref="AZ2768">IFERROR(IF(R2768&lt;&gt;"",R2768,IF(OR($S2768="",$T2768=""),"",IF($T2768&lt;&gt;"",_xlfn._xlws.FILTER(R:R,($BU:$BU=$BU2768)*($I:$I=$I2768)*($T:$T=$T2768)*($S:$S=_xlfn.MINIFS($S:$S,$T:$T,"="&amp;$T2768)),""))))&amp;"",IF(R2768="","",""))&amp;""</f>
        <v>1</v>
      </c>
      <c r="BA2768" s="6">
        <f t="shared" si="4007"/>
        <v>238</v>
      </c>
      <c r="BB2768">
        <f t="shared" ref="BB2768:BD2768" si="4028">BB2767</f>
        <v>18987</v>
      </c>
      <c r="BC2768" t="str">
        <f t="shared" si="4028"/>
        <v>Velodrome</v>
      </c>
      <c r="BD2768" t="str">
        <f t="shared" si="4028"/>
        <v>Outlaws</v>
      </c>
      <c r="BE2768" t="s">
        <v>13</v>
      </c>
      <c r="BF2768" t="s">
        <v>756</v>
      </c>
      <c r="BI2768" cm="1">
        <f t="array" aca="1" ref="BI2768" ca="1">IFERROR(_xlfn._xlws.FILTER(shifts!A:A,(shifts!B:B=events!AD2768)*(shifts!AG:AG&gt;=events!BK2768)*(shifts!AH:AH&lt;=events!BL2768)),BI2767)</f>
        <v>96</v>
      </c>
      <c r="BJ2768" s="15">
        <f t="shared" si="4009"/>
        <v>7</v>
      </c>
      <c r="BK2768">
        <f t="shared" si="4010"/>
        <v>369</v>
      </c>
      <c r="BL2768">
        <f t="shared" si="4011"/>
        <v>362</v>
      </c>
      <c r="BM2768" s="15">
        <f>SUMIFS(BJ$2:BJ2768,K$2:K2768,"=Intermission")+SUMIFS(BJ$2:BJ2768,K$2:K2768,"=Timeout")</f>
        <v>143</v>
      </c>
      <c r="BN2768">
        <f t="shared" si="4012"/>
        <v>2303</v>
      </c>
      <c r="BO2768" s="19">
        <f t="shared" si="4013"/>
        <v>3014</v>
      </c>
      <c r="BP2768">
        <f t="shared" si="4014"/>
        <v>3009</v>
      </c>
      <c r="BQ2768" s="17">
        <f t="shared" si="4015"/>
        <v>3021</v>
      </c>
      <c r="BR2768" t="str">
        <f t="shared" si="4016"/>
        <v>event_team_player_1</v>
      </c>
      <c r="BS2768">
        <f>COUNTIFS(S$3:S2768,"="&amp;S2768,AI$3:AI2768,"="&amp;AI2768)</f>
        <v>1</v>
      </c>
      <c r="BT2768" t="str">
        <f>IFERROR(VLOOKUP(BB2768&amp;BU2768&amp;X2768,game_rosters!U:W,3,FALSE),"")</f>
        <v>P100201</v>
      </c>
      <c r="BU2768" t="str">
        <f t="shared" si="4017"/>
        <v>Velodrome</v>
      </c>
    </row>
    <row r="2769" spans="1:73" x14ac:dyDescent="0.2">
      <c r="A2769" t="str">
        <f t="shared" si="3992"/>
        <v/>
      </c>
      <c r="I2769" s="44">
        <v>44</v>
      </c>
      <c r="R2769" s="51">
        <v>1</v>
      </c>
      <c r="S2769">
        <v>1434</v>
      </c>
      <c r="X2769">
        <v>44</v>
      </c>
      <c r="AA2769">
        <f t="shared" si="3949"/>
        <v>2434</v>
      </c>
      <c r="AB2769" t="str">
        <f t="shared" si="3950"/>
        <v/>
      </c>
      <c r="AC2769">
        <f t="shared" si="3988"/>
        <v>2434</v>
      </c>
      <c r="AD2769" s="6">
        <v>3</v>
      </c>
      <c r="AE2769" t="s">
        <v>939</v>
      </c>
      <c r="AF2769" t="s">
        <v>912</v>
      </c>
      <c r="AG2769" t="s">
        <v>939</v>
      </c>
      <c r="AH2769" t="s">
        <v>916</v>
      </c>
      <c r="AI2769" t="str">
        <f t="shared" si="3993"/>
        <v>o</v>
      </c>
      <c r="AJ2769" t="str">
        <f t="shared" si="3994"/>
        <v/>
      </c>
      <c r="AK2769" t="str">
        <f t="shared" si="3995"/>
        <v/>
      </c>
      <c r="AL2769" t="str">
        <f t="shared" si="3996"/>
        <v/>
      </c>
      <c r="AM2769" t="str">
        <f t="shared" si="3997"/>
        <v/>
      </c>
      <c r="AN2769" t="str">
        <f t="shared" si="3998"/>
        <v>Home</v>
      </c>
      <c r="AO2769" t="str">
        <f t="shared" si="3999"/>
        <v>h</v>
      </c>
      <c r="AP2769" t="str">
        <f t="shared" si="4000"/>
        <v/>
      </c>
      <c r="AQ2769" t="str">
        <f t="shared" si="4001"/>
        <v/>
      </c>
      <c r="AR2769" t="str">
        <f t="shared" si="4002"/>
        <v>Home</v>
      </c>
      <c r="AS2769" t="str">
        <f t="shared" si="4003"/>
        <v>h</v>
      </c>
      <c r="AT2769" t="str">
        <f t="shared" si="4004"/>
        <v>Defensive</v>
      </c>
      <c r="AU2769" t="str">
        <f t="shared" si="4005"/>
        <v/>
      </c>
      <c r="AV2769" t="str">
        <f t="shared" si="4006"/>
        <v/>
      </c>
      <c r="AW2769" t="str" cm="1">
        <f t="array" ref="AW2769">IFERROR(IF(O2769&lt;&gt;"",O2769,IF(OR($S2769="",$T2769=""),"",IF(O2769&lt;&gt;"",O2769,IF($T2769&lt;&gt;"",_xlfn._xlws.FILTER(O:O,($BU:$BU=$BU2769)*($I:$I=$I2769)*($T:$T=$T2769)*($S:$S=_xlfn.MINIFS($S:$S,$T:$T,"="&amp;$T2769)),"")))))&amp;"",IF(O2769="","",""))&amp;""</f>
        <v/>
      </c>
      <c r="AX2769" t="str" cm="1">
        <f t="array" ref="AX2769">IFERROR(IF(P2769&lt;&gt;"",P2769,IF(OR($S2769="",$T2769=""),"",IF($T2769&lt;&gt;"",_xlfn._xlws.FILTER(P:P,($BU:$BU=$BU2769)*($I:$I=$I2769)*($T:$T=$T2769)*($S:$S=_xlfn.MINIFS($S:$S,$T:$T,"="&amp;$T2769)),""))))&amp;"",IF(P2769="","",""))&amp;""</f>
        <v/>
      </c>
      <c r="AY2769" t="str" cm="1">
        <f t="array" ref="AY2769">IFERROR(IF(Q2769&lt;&gt;"",Q2769,IF(OR($S2769="",$T2769=""),"",IF($T2769&lt;&gt;"",_xlfn._xlws.FILTER(Q:Q,($BU:$BU=$BU2769)*($I:$I=$I2769)*($T:$T=$T2769)*($S:$S=_xlfn.MINIFS($S:$S,$T:$T,"="&amp;$T2769)),""))))&amp;"",IF(Q2769="","",""))&amp;""</f>
        <v/>
      </c>
      <c r="AZ2769" t="str" cm="1">
        <f t="array" ref="AZ2769">IFERROR(IF(R2769&lt;&gt;"",R2769,IF(OR($S2769="",$T2769=""),"",IF($T2769&lt;&gt;"",_xlfn._xlws.FILTER(R:R,($BU:$BU=$BU2769)*($I:$I=$I2769)*($T:$T=$T2769)*($S:$S=_xlfn.MINIFS($S:$S,$T:$T,"="&amp;$T2769)),""))))&amp;"",IF(R2769="","",""))&amp;""</f>
        <v>1</v>
      </c>
      <c r="BA2769" s="6">
        <f t="shared" si="4007"/>
        <v>238</v>
      </c>
      <c r="BB2769">
        <f t="shared" ref="BB2769:BD2769" si="4029">BB2768</f>
        <v>18987</v>
      </c>
      <c r="BC2769" t="str">
        <f t="shared" si="4029"/>
        <v>Velodrome</v>
      </c>
      <c r="BD2769" t="str">
        <f t="shared" si="4029"/>
        <v>Outlaws</v>
      </c>
      <c r="BE2769" t="s">
        <v>13</v>
      </c>
      <c r="BF2769" t="s">
        <v>756</v>
      </c>
      <c r="BI2769" cm="1">
        <f t="array" aca="1" ref="BI2769" ca="1">IFERROR(_xlfn._xlws.FILTER(shifts!A:A,(shifts!B:B=events!AD2769)*(shifts!AG:AG&gt;=events!BK2769)*(shifts!AH:AH&lt;=events!BL2769)),BI2768)</f>
        <v>96</v>
      </c>
      <c r="BJ2769" s="15">
        <f t="shared" si="4009"/>
        <v>7</v>
      </c>
      <c r="BK2769">
        <f t="shared" si="4010"/>
        <v>369</v>
      </c>
      <c r="BL2769">
        <f t="shared" si="4011"/>
        <v>362</v>
      </c>
      <c r="BM2769" s="15">
        <f>SUMIFS(BJ$2:BJ2769,K$2:K2769,"=Intermission")+SUMIFS(BJ$2:BJ2769,K$2:K2769,"=Timeout")</f>
        <v>143</v>
      </c>
      <c r="BN2769">
        <f t="shared" si="4012"/>
        <v>2303</v>
      </c>
      <c r="BO2769" s="19">
        <f t="shared" si="4013"/>
        <v>3014</v>
      </c>
      <c r="BP2769">
        <f t="shared" si="4014"/>
        <v>3009</v>
      </c>
      <c r="BQ2769" s="17">
        <f t="shared" si="4015"/>
        <v>3021</v>
      </c>
      <c r="BR2769" t="str">
        <f t="shared" si="4016"/>
        <v>opp_team_player_1</v>
      </c>
      <c r="BS2769">
        <f>COUNTIFS(S$3:S2769,"="&amp;S2769,AI$3:AI2769,"="&amp;AI2769)</f>
        <v>1</v>
      </c>
      <c r="BT2769" t="str">
        <f>IFERROR(VLOOKUP(BB2769&amp;BU2769&amp;X2769,game_rosters!U:W,3,FALSE),"")</f>
        <v>P100033</v>
      </c>
      <c r="BU2769" t="str">
        <f t="shared" si="4017"/>
        <v>Outlaws</v>
      </c>
    </row>
    <row r="2770" spans="1:73" x14ac:dyDescent="0.2">
      <c r="A2770">
        <f t="shared" si="3992"/>
        <v>1</v>
      </c>
      <c r="I2770" s="44">
        <v>42</v>
      </c>
      <c r="K2770" t="s">
        <v>13</v>
      </c>
      <c r="R2770" s="51">
        <v>1</v>
      </c>
      <c r="S2770">
        <v>1435</v>
      </c>
      <c r="W2770" t="s">
        <v>735</v>
      </c>
      <c r="X2770">
        <v>42</v>
      </c>
      <c r="Z2770">
        <v>1</v>
      </c>
      <c r="AA2770">
        <f t="shared" si="3949"/>
        <v>2435</v>
      </c>
      <c r="AB2770" t="str">
        <f t="shared" si="3950"/>
        <v/>
      </c>
      <c r="AC2770">
        <f t="shared" si="3988"/>
        <v>2435</v>
      </c>
      <c r="AD2770" s="6">
        <v>3</v>
      </c>
      <c r="AE2770" t="s">
        <v>939</v>
      </c>
      <c r="AF2770" t="s">
        <v>916</v>
      </c>
      <c r="AG2770" t="s">
        <v>939</v>
      </c>
      <c r="AH2770" t="s">
        <v>413</v>
      </c>
      <c r="AI2770" t="str">
        <f t="shared" si="3993"/>
        <v>e</v>
      </c>
      <c r="AJ2770" t="str">
        <f t="shared" si="3994"/>
        <v/>
      </c>
      <c r="AK2770" t="str">
        <f t="shared" si="3995"/>
        <v/>
      </c>
      <c r="AL2770" t="str">
        <f t="shared" si="3996"/>
        <v/>
      </c>
      <c r="AM2770" t="str">
        <f t="shared" si="3997"/>
        <v/>
      </c>
      <c r="AN2770" t="str">
        <f t="shared" si="3998"/>
        <v>Home</v>
      </c>
      <c r="AO2770" t="str">
        <f t="shared" si="3999"/>
        <v>h</v>
      </c>
      <c r="AP2770" t="str">
        <f t="shared" si="4000"/>
        <v/>
      </c>
      <c r="AQ2770" t="str">
        <f t="shared" si="4001"/>
        <v/>
      </c>
      <c r="AR2770" t="str">
        <f t="shared" si="4002"/>
        <v>Home</v>
      </c>
      <c r="AS2770" t="str">
        <f t="shared" si="4003"/>
        <v>h</v>
      </c>
      <c r="AT2770" t="str">
        <f t="shared" si="4004"/>
        <v>Offensive</v>
      </c>
      <c r="AU2770" t="str">
        <f t="shared" si="4005"/>
        <v/>
      </c>
      <c r="AV2770" t="str">
        <f t="shared" si="4006"/>
        <v/>
      </c>
      <c r="AW2770" t="str" cm="1">
        <f t="array" ref="AW2770">IFERROR(IF(O2770&lt;&gt;"",O2770,IF(OR($S2770="",$T2770=""),"",IF(O2770&lt;&gt;"",O2770,IF($T2770&lt;&gt;"",_xlfn._xlws.FILTER(O:O,($BU:$BU=$BU2770)*($I:$I=$I2770)*($T:$T=$T2770)*($S:$S=_xlfn.MINIFS($S:$S,$T:$T,"="&amp;$T2770)),"")))))&amp;"",IF(O2770="","",""))&amp;""</f>
        <v/>
      </c>
      <c r="AX2770" t="str" cm="1">
        <f t="array" ref="AX2770">IFERROR(IF(P2770&lt;&gt;"",P2770,IF(OR($S2770="",$T2770=""),"",IF($T2770&lt;&gt;"",_xlfn._xlws.FILTER(P:P,($BU:$BU=$BU2770)*($I:$I=$I2770)*($T:$T=$T2770)*($S:$S=_xlfn.MINIFS($S:$S,$T:$T,"="&amp;$T2770)),""))))&amp;"",IF(P2770="","",""))&amp;""</f>
        <v/>
      </c>
      <c r="AY2770" t="str" cm="1">
        <f t="array" ref="AY2770">IFERROR(IF(Q2770&lt;&gt;"",Q2770,IF(OR($S2770="",$T2770=""),"",IF($T2770&lt;&gt;"",_xlfn._xlws.FILTER(Q:Q,($BU:$BU=$BU2770)*($I:$I=$I2770)*($T:$T=$T2770)*($S:$S=_xlfn.MINIFS($S:$S,$T:$T,"="&amp;$T2770)),""))))&amp;"",IF(Q2770="","",""))&amp;""</f>
        <v/>
      </c>
      <c r="AZ2770" t="str" cm="1">
        <f t="array" ref="AZ2770">IFERROR(IF(R2770&lt;&gt;"",R2770,IF(OR($S2770="",$T2770=""),"",IF($T2770&lt;&gt;"",_xlfn._xlws.FILTER(R:R,($BU:$BU=$BU2770)*($I:$I=$I2770)*($T:$T=$T2770)*($S:$S=_xlfn.MINIFS($S:$S,$T:$T,"="&amp;$T2770)),""))))&amp;"",IF(R2770="","",""))&amp;""</f>
        <v>1</v>
      </c>
      <c r="BA2770" s="6">
        <f t="shared" si="4007"/>
        <v>238</v>
      </c>
      <c r="BB2770">
        <f t="shared" ref="BB2770:BD2770" si="4030">BB2769</f>
        <v>18987</v>
      </c>
      <c r="BC2770" t="str">
        <f t="shared" si="4030"/>
        <v>Velodrome</v>
      </c>
      <c r="BD2770" t="str">
        <f t="shared" si="4030"/>
        <v>Outlaws</v>
      </c>
      <c r="BE2770" t="s">
        <v>13</v>
      </c>
      <c r="BF2770" t="s">
        <v>756</v>
      </c>
      <c r="BI2770" cm="1">
        <f t="array" aca="1" ref="BI2770" ca="1">IFERROR(_xlfn._xlws.FILTER(shifts!A:A,(shifts!B:B=events!AD2770)*(shifts!AG:AG&gt;=events!BK2770)*(shifts!AH:AH&lt;=events!BL2770)),BI2769)</f>
        <v>96</v>
      </c>
      <c r="BJ2770" s="15">
        <f t="shared" si="4009"/>
        <v>2</v>
      </c>
      <c r="BK2770">
        <f t="shared" si="4010"/>
        <v>362</v>
      </c>
      <c r="BL2770">
        <f t="shared" si="4011"/>
        <v>360</v>
      </c>
      <c r="BM2770" s="15">
        <f>SUMIFS(BJ$2:BJ2770,K$2:K2770,"=Intermission")+SUMIFS(BJ$2:BJ2770,K$2:K2770,"=Timeout")</f>
        <v>143</v>
      </c>
      <c r="BN2770">
        <f t="shared" si="4012"/>
        <v>2303</v>
      </c>
      <c r="BO2770" s="19">
        <f t="shared" si="4013"/>
        <v>3021</v>
      </c>
      <c r="BP2770">
        <f t="shared" si="4014"/>
        <v>3016</v>
      </c>
      <c r="BQ2770" s="17">
        <f t="shared" si="4015"/>
        <v>3023</v>
      </c>
      <c r="BR2770" t="str">
        <f t="shared" si="4016"/>
        <v>event_team_player_1</v>
      </c>
      <c r="BS2770">
        <f>COUNTIFS(S$3:S2770,"="&amp;S2770,AI$3:AI2770,"="&amp;AI2770)</f>
        <v>1</v>
      </c>
      <c r="BT2770" t="str">
        <f>IFERROR(VLOOKUP(BB2770&amp;BU2770&amp;X2770,game_rosters!U:W,3,FALSE),"")</f>
        <v>P100201</v>
      </c>
      <c r="BU2770" t="str">
        <f t="shared" si="4017"/>
        <v>Velodrome</v>
      </c>
    </row>
    <row r="2771" spans="1:73" x14ac:dyDescent="0.2">
      <c r="A2771" t="str">
        <f t="shared" si="3992"/>
        <v/>
      </c>
      <c r="I2771" s="44">
        <v>89</v>
      </c>
      <c r="R2771" s="51">
        <v>1</v>
      </c>
      <c r="S2771">
        <v>1435</v>
      </c>
      <c r="X2771">
        <v>89</v>
      </c>
      <c r="AA2771">
        <f t="shared" si="3949"/>
        <v>2435</v>
      </c>
      <c r="AB2771" t="str">
        <f t="shared" si="3950"/>
        <v/>
      </c>
      <c r="AC2771">
        <f t="shared" si="3988"/>
        <v>2435</v>
      </c>
      <c r="AD2771" s="6">
        <v>3</v>
      </c>
      <c r="AE2771" t="s">
        <v>939</v>
      </c>
      <c r="AF2771" t="s">
        <v>916</v>
      </c>
      <c r="AG2771" t="s">
        <v>939</v>
      </c>
      <c r="AH2771" t="s">
        <v>413</v>
      </c>
      <c r="AI2771" t="str">
        <f t="shared" si="3993"/>
        <v>o</v>
      </c>
      <c r="AJ2771" t="str">
        <f t="shared" si="3994"/>
        <v/>
      </c>
      <c r="AK2771" t="str">
        <f t="shared" si="3995"/>
        <v/>
      </c>
      <c r="AL2771" t="str">
        <f t="shared" si="3996"/>
        <v/>
      </c>
      <c r="AM2771" t="str">
        <f t="shared" si="3997"/>
        <v/>
      </c>
      <c r="AN2771" t="str">
        <f t="shared" si="3998"/>
        <v>Home</v>
      </c>
      <c r="AO2771" t="str">
        <f t="shared" si="3999"/>
        <v>h</v>
      </c>
      <c r="AP2771" t="str">
        <f t="shared" si="4000"/>
        <v/>
      </c>
      <c r="AQ2771" t="str">
        <f t="shared" si="4001"/>
        <v/>
      </c>
      <c r="AR2771" t="str">
        <f t="shared" si="4002"/>
        <v>Home</v>
      </c>
      <c r="AS2771" t="str">
        <f t="shared" si="4003"/>
        <v>h</v>
      </c>
      <c r="AT2771" t="str">
        <f t="shared" si="4004"/>
        <v>Defensive</v>
      </c>
      <c r="AU2771" t="str">
        <f t="shared" si="4005"/>
        <v/>
      </c>
      <c r="AV2771" t="str">
        <f t="shared" si="4006"/>
        <v/>
      </c>
      <c r="AW2771" t="str" cm="1">
        <f t="array" ref="AW2771">IFERROR(IF(O2771&lt;&gt;"",O2771,IF(OR($S2771="",$T2771=""),"",IF(O2771&lt;&gt;"",O2771,IF($T2771&lt;&gt;"",_xlfn._xlws.FILTER(O:O,($BU:$BU=$BU2771)*($I:$I=$I2771)*($T:$T=$T2771)*($S:$S=_xlfn.MINIFS($S:$S,$T:$T,"="&amp;$T2771)),"")))))&amp;"",IF(O2771="","",""))&amp;""</f>
        <v/>
      </c>
      <c r="AX2771" t="str" cm="1">
        <f t="array" ref="AX2771">IFERROR(IF(P2771&lt;&gt;"",P2771,IF(OR($S2771="",$T2771=""),"",IF($T2771&lt;&gt;"",_xlfn._xlws.FILTER(P:P,($BU:$BU=$BU2771)*($I:$I=$I2771)*($T:$T=$T2771)*($S:$S=_xlfn.MINIFS($S:$S,$T:$T,"="&amp;$T2771)),""))))&amp;"",IF(P2771="","",""))&amp;""</f>
        <v/>
      </c>
      <c r="AY2771" t="str" cm="1">
        <f t="array" ref="AY2771">IFERROR(IF(Q2771&lt;&gt;"",Q2771,IF(OR($S2771="",$T2771=""),"",IF($T2771&lt;&gt;"",_xlfn._xlws.FILTER(Q:Q,($BU:$BU=$BU2771)*($I:$I=$I2771)*($T:$T=$T2771)*($S:$S=_xlfn.MINIFS($S:$S,$T:$T,"="&amp;$T2771)),""))))&amp;"",IF(Q2771="","",""))&amp;""</f>
        <v/>
      </c>
      <c r="AZ2771" t="str" cm="1">
        <f t="array" ref="AZ2771">IFERROR(IF(R2771&lt;&gt;"",R2771,IF(OR($S2771="",$T2771=""),"",IF($T2771&lt;&gt;"",_xlfn._xlws.FILTER(R:R,($BU:$BU=$BU2771)*($I:$I=$I2771)*($T:$T=$T2771)*($S:$S=_xlfn.MINIFS($S:$S,$T:$T,"="&amp;$T2771)),""))))&amp;"",IF(R2771="","",""))&amp;""</f>
        <v>1</v>
      </c>
      <c r="BA2771" s="6">
        <f t="shared" si="4007"/>
        <v>238</v>
      </c>
      <c r="BB2771">
        <f t="shared" ref="BB2771:BD2771" si="4031">BB2770</f>
        <v>18987</v>
      </c>
      <c r="BC2771" t="str">
        <f t="shared" si="4031"/>
        <v>Velodrome</v>
      </c>
      <c r="BD2771" t="str">
        <f t="shared" si="4031"/>
        <v>Outlaws</v>
      </c>
      <c r="BE2771" t="s">
        <v>13</v>
      </c>
      <c r="BF2771" t="s">
        <v>756</v>
      </c>
      <c r="BI2771" cm="1">
        <f t="array" aca="1" ref="BI2771" ca="1">IFERROR(_xlfn._xlws.FILTER(shifts!A:A,(shifts!B:B=events!AD2771)*(shifts!AG:AG&gt;=events!BK2771)*(shifts!AH:AH&lt;=events!BL2771)),BI2770)</f>
        <v>96</v>
      </c>
      <c r="BJ2771" s="15">
        <f t="shared" si="4009"/>
        <v>2</v>
      </c>
      <c r="BK2771">
        <f t="shared" si="4010"/>
        <v>362</v>
      </c>
      <c r="BL2771">
        <f t="shared" si="4011"/>
        <v>360</v>
      </c>
      <c r="BM2771" s="15">
        <f>SUMIFS(BJ$2:BJ2771,K$2:K2771,"=Intermission")+SUMIFS(BJ$2:BJ2771,K$2:K2771,"=Timeout")</f>
        <v>143</v>
      </c>
      <c r="BN2771">
        <f t="shared" si="4012"/>
        <v>2303</v>
      </c>
      <c r="BO2771" s="19">
        <f t="shared" si="4013"/>
        <v>3021</v>
      </c>
      <c r="BP2771">
        <f t="shared" si="4014"/>
        <v>3016</v>
      </c>
      <c r="BQ2771" s="17">
        <f t="shared" si="4015"/>
        <v>3023</v>
      </c>
      <c r="BR2771" t="str">
        <f t="shared" si="4016"/>
        <v>opp_team_player_1</v>
      </c>
      <c r="BS2771">
        <f>COUNTIFS(S$3:S2771,"="&amp;S2771,AI$3:AI2771,"="&amp;AI2771)</f>
        <v>1</v>
      </c>
      <c r="BT2771" t="str">
        <f>IFERROR(VLOOKUP(BB2771&amp;BU2771&amp;X2771,game_rosters!U:W,3,FALSE),"")</f>
        <v>P100080</v>
      </c>
      <c r="BU2771" t="str">
        <f t="shared" si="4017"/>
        <v>Outlaws</v>
      </c>
    </row>
    <row r="2772" spans="1:73" x14ac:dyDescent="0.2">
      <c r="A2772" t="str">
        <f t="shared" si="3992"/>
        <v/>
      </c>
      <c r="I2772" s="44">
        <v>91</v>
      </c>
      <c r="R2772" s="51">
        <v>1</v>
      </c>
      <c r="S2772">
        <v>1435</v>
      </c>
      <c r="X2772">
        <v>91</v>
      </c>
      <c r="AA2772">
        <f t="shared" si="3949"/>
        <v>2435</v>
      </c>
      <c r="AB2772" t="str">
        <f t="shared" si="3950"/>
        <v/>
      </c>
      <c r="AC2772">
        <f t="shared" si="3988"/>
        <v>2435</v>
      </c>
      <c r="AD2772" s="6">
        <v>3</v>
      </c>
      <c r="AE2772" t="s">
        <v>939</v>
      </c>
      <c r="AF2772" t="s">
        <v>916</v>
      </c>
      <c r="AG2772" t="s">
        <v>939</v>
      </c>
      <c r="AH2772" t="s">
        <v>413</v>
      </c>
      <c r="AI2772" t="str">
        <f t="shared" si="3993"/>
        <v>o</v>
      </c>
      <c r="AJ2772" t="str">
        <f t="shared" si="3994"/>
        <v/>
      </c>
      <c r="AK2772" t="str">
        <f t="shared" si="3995"/>
        <v/>
      </c>
      <c r="AL2772" t="str">
        <f t="shared" si="3996"/>
        <v/>
      </c>
      <c r="AM2772" t="str">
        <f t="shared" si="3997"/>
        <v/>
      </c>
      <c r="AN2772" t="str">
        <f t="shared" si="3998"/>
        <v>Home</v>
      </c>
      <c r="AO2772" t="str">
        <f t="shared" si="3999"/>
        <v>h</v>
      </c>
      <c r="AP2772" t="str">
        <f t="shared" si="4000"/>
        <v/>
      </c>
      <c r="AQ2772" t="str">
        <f t="shared" si="4001"/>
        <v/>
      </c>
      <c r="AR2772" t="str">
        <f t="shared" si="4002"/>
        <v>Home</v>
      </c>
      <c r="AS2772" t="str">
        <f t="shared" si="4003"/>
        <v>h</v>
      </c>
      <c r="AT2772" t="str">
        <f t="shared" si="4004"/>
        <v>Defensive</v>
      </c>
      <c r="AU2772" t="str">
        <f t="shared" si="4005"/>
        <v/>
      </c>
      <c r="AV2772" t="str">
        <f t="shared" si="4006"/>
        <v/>
      </c>
      <c r="AW2772" t="str" cm="1">
        <f t="array" ref="AW2772">IFERROR(IF(O2772&lt;&gt;"",O2772,IF(OR($S2772="",$T2772=""),"",IF(O2772&lt;&gt;"",O2772,IF($T2772&lt;&gt;"",_xlfn._xlws.FILTER(O:O,($BU:$BU=$BU2772)*($I:$I=$I2772)*($T:$T=$T2772)*($S:$S=_xlfn.MINIFS($S:$S,$T:$T,"="&amp;$T2772)),"")))))&amp;"",IF(O2772="","",""))&amp;""</f>
        <v/>
      </c>
      <c r="AX2772" t="str" cm="1">
        <f t="array" ref="AX2772">IFERROR(IF(P2772&lt;&gt;"",P2772,IF(OR($S2772="",$T2772=""),"",IF($T2772&lt;&gt;"",_xlfn._xlws.FILTER(P:P,($BU:$BU=$BU2772)*($I:$I=$I2772)*($T:$T=$T2772)*($S:$S=_xlfn.MINIFS($S:$S,$T:$T,"="&amp;$T2772)),""))))&amp;"",IF(P2772="","",""))&amp;""</f>
        <v/>
      </c>
      <c r="AY2772" t="str" cm="1">
        <f t="array" ref="AY2772">IFERROR(IF(Q2772&lt;&gt;"",Q2772,IF(OR($S2772="",$T2772=""),"",IF($T2772&lt;&gt;"",_xlfn._xlws.FILTER(Q:Q,($BU:$BU=$BU2772)*($I:$I=$I2772)*($T:$T=$T2772)*($S:$S=_xlfn.MINIFS($S:$S,$T:$T,"="&amp;$T2772)),""))))&amp;"",IF(Q2772="","",""))&amp;""</f>
        <v/>
      </c>
      <c r="AZ2772" t="str" cm="1">
        <f t="array" ref="AZ2772">IFERROR(IF(R2772&lt;&gt;"",R2772,IF(OR($S2772="",$T2772=""),"",IF($T2772&lt;&gt;"",_xlfn._xlws.FILTER(R:R,($BU:$BU=$BU2772)*($I:$I=$I2772)*($T:$T=$T2772)*($S:$S=_xlfn.MINIFS($S:$S,$T:$T,"="&amp;$T2772)),""))))&amp;"",IF(R2772="","",""))&amp;""</f>
        <v>1</v>
      </c>
      <c r="BA2772" s="6">
        <f t="shared" si="4007"/>
        <v>238</v>
      </c>
      <c r="BB2772">
        <f t="shared" ref="BB2772:BD2772" si="4032">BB2771</f>
        <v>18987</v>
      </c>
      <c r="BC2772" t="str">
        <f t="shared" si="4032"/>
        <v>Velodrome</v>
      </c>
      <c r="BD2772" t="str">
        <f t="shared" si="4032"/>
        <v>Outlaws</v>
      </c>
      <c r="BE2772" t="s">
        <v>13</v>
      </c>
      <c r="BF2772" t="s">
        <v>756</v>
      </c>
      <c r="BI2772" cm="1">
        <f t="array" aca="1" ref="BI2772" ca="1">IFERROR(_xlfn._xlws.FILTER(shifts!A:A,(shifts!B:B=events!AD2772)*(shifts!AG:AG&gt;=events!BK2772)*(shifts!AH:AH&lt;=events!BL2772)),BI2771)</f>
        <v>96</v>
      </c>
      <c r="BJ2772" s="15">
        <f t="shared" si="4009"/>
        <v>2</v>
      </c>
      <c r="BK2772">
        <f t="shared" si="4010"/>
        <v>362</v>
      </c>
      <c r="BL2772">
        <f t="shared" si="4011"/>
        <v>360</v>
      </c>
      <c r="BM2772" s="15">
        <f>SUMIFS(BJ$2:BJ2772,K$2:K2772,"=Intermission")+SUMIFS(BJ$2:BJ2772,K$2:K2772,"=Timeout")</f>
        <v>143</v>
      </c>
      <c r="BN2772">
        <f t="shared" si="4012"/>
        <v>2303</v>
      </c>
      <c r="BO2772" s="19">
        <f t="shared" si="4013"/>
        <v>3021</v>
      </c>
      <c r="BP2772">
        <f t="shared" si="4014"/>
        <v>3016</v>
      </c>
      <c r="BQ2772" s="17">
        <f t="shared" si="4015"/>
        <v>3023</v>
      </c>
      <c r="BR2772" t="str">
        <f t="shared" si="4016"/>
        <v>opp_team_player_2</v>
      </c>
      <c r="BS2772">
        <f>COUNTIFS(S$3:S2772,"="&amp;S2772,AI$3:AI2772,"="&amp;AI2772)</f>
        <v>2</v>
      </c>
      <c r="BT2772" t="str">
        <f>IFERROR(VLOOKUP(BB2772&amp;BU2772&amp;X2772,game_rosters!U:W,3,FALSE),"")</f>
        <v>P100232</v>
      </c>
      <c r="BU2772" t="str">
        <f t="shared" si="4017"/>
        <v>Outlaws</v>
      </c>
    </row>
    <row r="2773" spans="1:73" x14ac:dyDescent="0.2">
      <c r="A2773">
        <f t="shared" si="3992"/>
        <v>1</v>
      </c>
      <c r="I2773" s="44">
        <v>42</v>
      </c>
      <c r="K2773" t="s">
        <v>13</v>
      </c>
      <c r="R2773" s="51">
        <v>1</v>
      </c>
      <c r="S2773">
        <v>1436</v>
      </c>
      <c r="W2773" t="s">
        <v>735</v>
      </c>
      <c r="X2773">
        <v>42</v>
      </c>
      <c r="Z2773">
        <v>1</v>
      </c>
      <c r="AA2773">
        <f t="shared" si="3949"/>
        <v>2436</v>
      </c>
      <c r="AB2773" t="str">
        <f t="shared" si="3950"/>
        <v/>
      </c>
      <c r="AC2773">
        <f t="shared" si="3988"/>
        <v>2436</v>
      </c>
      <c r="AD2773" s="6">
        <v>3</v>
      </c>
      <c r="AE2773" t="s">
        <v>939</v>
      </c>
      <c r="AF2773" t="s">
        <v>413</v>
      </c>
      <c r="AG2773" t="s">
        <v>752</v>
      </c>
      <c r="AH2773" t="s">
        <v>753</v>
      </c>
      <c r="AI2773" t="str">
        <f t="shared" si="3993"/>
        <v>e</v>
      </c>
      <c r="AJ2773" t="str">
        <f t="shared" si="3994"/>
        <v/>
      </c>
      <c r="AK2773" t="str">
        <f t="shared" si="3995"/>
        <v/>
      </c>
      <c r="AL2773" t="str">
        <f t="shared" si="3996"/>
        <v/>
      </c>
      <c r="AM2773" t="str">
        <f t="shared" si="3997"/>
        <v/>
      </c>
      <c r="AN2773" t="str">
        <f t="shared" si="3998"/>
        <v>Home</v>
      </c>
      <c r="AO2773" t="str">
        <f t="shared" si="3999"/>
        <v>h</v>
      </c>
      <c r="AP2773" t="str">
        <f t="shared" si="4000"/>
        <v/>
      </c>
      <c r="AQ2773" t="str">
        <f t="shared" si="4001"/>
        <v/>
      </c>
      <c r="AR2773" t="str">
        <f t="shared" si="4002"/>
        <v>Home</v>
      </c>
      <c r="AS2773" t="str">
        <f t="shared" si="4003"/>
        <v>h</v>
      </c>
      <c r="AT2773" t="str">
        <f t="shared" si="4004"/>
        <v>Offensive</v>
      </c>
      <c r="AU2773" t="str">
        <f t="shared" si="4005"/>
        <v/>
      </c>
      <c r="AV2773" t="str">
        <f t="shared" si="4006"/>
        <v/>
      </c>
      <c r="AW2773" t="str" cm="1">
        <f t="array" ref="AW2773">IFERROR(IF(O2773&lt;&gt;"",O2773,IF(OR($S2773="",$T2773=""),"",IF(O2773&lt;&gt;"",O2773,IF($T2773&lt;&gt;"",_xlfn._xlws.FILTER(O:O,($BU:$BU=$BU2773)*($I:$I=$I2773)*($T:$T=$T2773)*($S:$S=_xlfn.MINIFS($S:$S,$T:$T,"="&amp;$T2773)),"")))))&amp;"",IF(O2773="","",""))&amp;""</f>
        <v/>
      </c>
      <c r="AX2773" t="str" cm="1">
        <f t="array" ref="AX2773">IFERROR(IF(P2773&lt;&gt;"",P2773,IF(OR($S2773="",$T2773=""),"",IF($T2773&lt;&gt;"",_xlfn._xlws.FILTER(P:P,($BU:$BU=$BU2773)*($I:$I=$I2773)*($T:$T=$T2773)*($S:$S=_xlfn.MINIFS($S:$S,$T:$T,"="&amp;$T2773)),""))))&amp;"",IF(P2773="","",""))&amp;""</f>
        <v/>
      </c>
      <c r="AY2773" t="str" cm="1">
        <f t="array" ref="AY2773">IFERROR(IF(Q2773&lt;&gt;"",Q2773,IF(OR($S2773="",$T2773=""),"",IF($T2773&lt;&gt;"",_xlfn._xlws.FILTER(Q:Q,($BU:$BU=$BU2773)*($I:$I=$I2773)*($T:$T=$T2773)*($S:$S=_xlfn.MINIFS($S:$S,$T:$T,"="&amp;$T2773)),""))))&amp;"",IF(Q2773="","",""))&amp;""</f>
        <v/>
      </c>
      <c r="AZ2773" t="str" cm="1">
        <f t="array" ref="AZ2773">IFERROR(IF(R2773&lt;&gt;"",R2773,IF(OR($S2773="",$T2773=""),"",IF($T2773&lt;&gt;"",_xlfn._xlws.FILTER(R:R,($BU:$BU=$BU2773)*($I:$I=$I2773)*($T:$T=$T2773)*($S:$S=_xlfn.MINIFS($S:$S,$T:$T,"="&amp;$T2773)),""))))&amp;"",IF(R2773="","",""))&amp;""</f>
        <v>1</v>
      </c>
      <c r="BA2773" s="6">
        <f t="shared" si="4007"/>
        <v>238</v>
      </c>
      <c r="BB2773">
        <f t="shared" ref="BB2773:BD2773" si="4033">BB2772</f>
        <v>18987</v>
      </c>
      <c r="BC2773" t="str">
        <f t="shared" si="4033"/>
        <v>Velodrome</v>
      </c>
      <c r="BD2773" t="str">
        <f t="shared" si="4033"/>
        <v>Outlaws</v>
      </c>
      <c r="BE2773" t="s">
        <v>13</v>
      </c>
      <c r="BF2773" t="s">
        <v>756</v>
      </c>
      <c r="BI2773" cm="1">
        <f t="array" aca="1" ref="BI2773" ca="1">IFERROR(_xlfn._xlws.FILTER(shifts!A:A,(shifts!B:B=events!AD2773)*(shifts!AG:AG&gt;=events!BK2773)*(shifts!AH:AH&lt;=events!BL2773)),BI2772)</f>
        <v>96</v>
      </c>
      <c r="BJ2773" s="15">
        <f t="shared" si="4009"/>
        <v>5</v>
      </c>
      <c r="BK2773">
        <f t="shared" si="4010"/>
        <v>360</v>
      </c>
      <c r="BL2773">
        <f t="shared" si="4011"/>
        <v>355</v>
      </c>
      <c r="BM2773" s="15">
        <f>SUMIFS(BJ$2:BJ2773,K$2:K2773,"=Intermission")+SUMIFS(BJ$2:BJ2773,K$2:K2773,"=Timeout")</f>
        <v>143</v>
      </c>
      <c r="BN2773">
        <f t="shared" si="4012"/>
        <v>2303</v>
      </c>
      <c r="BO2773" s="19">
        <f t="shared" si="4013"/>
        <v>3023</v>
      </c>
      <c r="BP2773">
        <f t="shared" si="4014"/>
        <v>3018</v>
      </c>
      <c r="BQ2773" s="17">
        <f t="shared" si="4015"/>
        <v>3028</v>
      </c>
      <c r="BR2773" t="str">
        <f t="shared" si="4016"/>
        <v>event_team_player_1</v>
      </c>
      <c r="BS2773">
        <f>COUNTIFS(S$3:S2773,"="&amp;S2773,AI$3:AI2773,"="&amp;AI2773)</f>
        <v>1</v>
      </c>
      <c r="BT2773" t="str">
        <f>IFERROR(VLOOKUP(BB2773&amp;BU2773&amp;X2773,game_rosters!U:W,3,FALSE),"")</f>
        <v>P100201</v>
      </c>
      <c r="BU2773" t="str">
        <f t="shared" si="4017"/>
        <v>Velodrome</v>
      </c>
    </row>
    <row r="2774" spans="1:73" x14ac:dyDescent="0.2">
      <c r="A2774" t="str">
        <f t="shared" si="3992"/>
        <v/>
      </c>
      <c r="I2774" s="44">
        <v>91</v>
      </c>
      <c r="R2774" s="51">
        <v>1</v>
      </c>
      <c r="S2774">
        <v>1436</v>
      </c>
      <c r="X2774">
        <v>91</v>
      </c>
      <c r="AA2774">
        <f t="shared" si="3949"/>
        <v>2436</v>
      </c>
      <c r="AB2774" t="str">
        <f t="shared" si="3950"/>
        <v/>
      </c>
      <c r="AC2774">
        <f t="shared" si="3988"/>
        <v>2436</v>
      </c>
      <c r="AD2774" s="6">
        <v>3</v>
      </c>
      <c r="AE2774" t="s">
        <v>939</v>
      </c>
      <c r="AF2774" t="s">
        <v>413</v>
      </c>
      <c r="AG2774" t="s">
        <v>752</v>
      </c>
      <c r="AH2774" t="s">
        <v>753</v>
      </c>
      <c r="AI2774" t="str">
        <f t="shared" si="3993"/>
        <v>o</v>
      </c>
      <c r="AJ2774" t="str">
        <f t="shared" si="3994"/>
        <v/>
      </c>
      <c r="AK2774" t="str">
        <f t="shared" si="3995"/>
        <v/>
      </c>
      <c r="AL2774" t="str">
        <f t="shared" si="3996"/>
        <v/>
      </c>
      <c r="AM2774" t="str">
        <f t="shared" si="3997"/>
        <v/>
      </c>
      <c r="AN2774" t="str">
        <f t="shared" si="3998"/>
        <v>Home</v>
      </c>
      <c r="AO2774" t="str">
        <f t="shared" si="3999"/>
        <v>h</v>
      </c>
      <c r="AP2774" t="str">
        <f t="shared" si="4000"/>
        <v/>
      </c>
      <c r="AQ2774" t="str">
        <f t="shared" si="4001"/>
        <v/>
      </c>
      <c r="AR2774" t="str">
        <f t="shared" si="4002"/>
        <v>Home</v>
      </c>
      <c r="AS2774" t="str">
        <f t="shared" si="4003"/>
        <v>h</v>
      </c>
      <c r="AT2774" t="str">
        <f t="shared" si="4004"/>
        <v>Defensive</v>
      </c>
      <c r="AU2774" t="str">
        <f t="shared" si="4005"/>
        <v/>
      </c>
      <c r="AV2774" t="str">
        <f t="shared" si="4006"/>
        <v/>
      </c>
      <c r="AW2774" t="str" cm="1">
        <f t="array" ref="AW2774">IFERROR(IF(O2774&lt;&gt;"",O2774,IF(OR($S2774="",$T2774=""),"",IF(O2774&lt;&gt;"",O2774,IF($T2774&lt;&gt;"",_xlfn._xlws.FILTER(O:O,($BU:$BU=$BU2774)*($I:$I=$I2774)*($T:$T=$T2774)*($S:$S=_xlfn.MINIFS($S:$S,$T:$T,"="&amp;$T2774)),"")))))&amp;"",IF(O2774="","",""))&amp;""</f>
        <v/>
      </c>
      <c r="AX2774" t="str" cm="1">
        <f t="array" ref="AX2774">IFERROR(IF(P2774&lt;&gt;"",P2774,IF(OR($S2774="",$T2774=""),"",IF($T2774&lt;&gt;"",_xlfn._xlws.FILTER(P:P,($BU:$BU=$BU2774)*($I:$I=$I2774)*($T:$T=$T2774)*($S:$S=_xlfn.MINIFS($S:$S,$T:$T,"="&amp;$T2774)),""))))&amp;"",IF(P2774="","",""))&amp;""</f>
        <v/>
      </c>
      <c r="AY2774" t="str" cm="1">
        <f t="array" ref="AY2774">IFERROR(IF(Q2774&lt;&gt;"",Q2774,IF(OR($S2774="",$T2774=""),"",IF($T2774&lt;&gt;"",_xlfn._xlws.FILTER(Q:Q,($BU:$BU=$BU2774)*($I:$I=$I2774)*($T:$T=$T2774)*($S:$S=_xlfn.MINIFS($S:$S,$T:$T,"="&amp;$T2774)),""))))&amp;"",IF(Q2774="","",""))&amp;""</f>
        <v/>
      </c>
      <c r="AZ2774" t="str" cm="1">
        <f t="array" ref="AZ2774">IFERROR(IF(R2774&lt;&gt;"",R2774,IF(OR($S2774="",$T2774=""),"",IF($T2774&lt;&gt;"",_xlfn._xlws.FILTER(R:R,($BU:$BU=$BU2774)*($I:$I=$I2774)*($T:$T=$T2774)*($S:$S=_xlfn.MINIFS($S:$S,$T:$T,"="&amp;$T2774)),""))))&amp;"",IF(R2774="","",""))&amp;""</f>
        <v>1</v>
      </c>
      <c r="BA2774" s="6">
        <f t="shared" si="4007"/>
        <v>238</v>
      </c>
      <c r="BB2774">
        <f t="shared" ref="BB2774:BD2774" si="4034">BB2773</f>
        <v>18987</v>
      </c>
      <c r="BC2774" t="str">
        <f t="shared" si="4034"/>
        <v>Velodrome</v>
      </c>
      <c r="BD2774" t="str">
        <f t="shared" si="4034"/>
        <v>Outlaws</v>
      </c>
      <c r="BE2774" t="s">
        <v>13</v>
      </c>
      <c r="BF2774" t="s">
        <v>756</v>
      </c>
      <c r="BI2774" cm="1">
        <f t="array" aca="1" ref="BI2774" ca="1">IFERROR(_xlfn._xlws.FILTER(shifts!A:A,(shifts!B:B=events!AD2774)*(shifts!AG:AG&gt;=events!BK2774)*(shifts!AH:AH&lt;=events!BL2774)),BI2773)</f>
        <v>96</v>
      </c>
      <c r="BJ2774" s="15">
        <f t="shared" si="4009"/>
        <v>5</v>
      </c>
      <c r="BK2774">
        <f t="shared" si="4010"/>
        <v>360</v>
      </c>
      <c r="BL2774">
        <f t="shared" si="4011"/>
        <v>355</v>
      </c>
      <c r="BM2774" s="15">
        <f>SUMIFS(BJ$2:BJ2774,K$2:K2774,"=Intermission")+SUMIFS(BJ$2:BJ2774,K$2:K2774,"=Timeout")</f>
        <v>143</v>
      </c>
      <c r="BN2774">
        <f t="shared" si="4012"/>
        <v>2303</v>
      </c>
      <c r="BO2774" s="19">
        <f t="shared" si="4013"/>
        <v>3023</v>
      </c>
      <c r="BP2774">
        <f t="shared" si="4014"/>
        <v>3018</v>
      </c>
      <c r="BQ2774" s="17">
        <f t="shared" si="4015"/>
        <v>3028</v>
      </c>
      <c r="BR2774" t="str">
        <f t="shared" si="4016"/>
        <v>opp_team_player_1</v>
      </c>
      <c r="BS2774">
        <f>COUNTIFS(S$3:S2774,"="&amp;S2774,AI$3:AI2774,"="&amp;AI2774)</f>
        <v>1</v>
      </c>
      <c r="BT2774" t="str">
        <f>IFERROR(VLOOKUP(BB2774&amp;BU2774&amp;X2774,game_rosters!U:W,3,FALSE),"")</f>
        <v>P100232</v>
      </c>
      <c r="BU2774" t="str">
        <f t="shared" si="4017"/>
        <v>Outlaws</v>
      </c>
    </row>
    <row r="2775" spans="1:73" x14ac:dyDescent="0.2">
      <c r="A2775">
        <f t="shared" si="3992"/>
        <v>1</v>
      </c>
      <c r="I2775" s="44">
        <v>42</v>
      </c>
      <c r="K2775" t="s">
        <v>7</v>
      </c>
      <c r="L2775" t="s">
        <v>172</v>
      </c>
      <c r="M2775" t="s">
        <v>68</v>
      </c>
      <c r="N2775" t="s">
        <v>595</v>
      </c>
      <c r="O2775" t="s">
        <v>675</v>
      </c>
      <c r="R2775" s="51">
        <v>1</v>
      </c>
      <c r="S2775">
        <v>1437</v>
      </c>
      <c r="W2775" t="s">
        <v>735</v>
      </c>
      <c r="X2775">
        <v>42</v>
      </c>
      <c r="Z2775">
        <v>1</v>
      </c>
      <c r="AA2775">
        <f t="shared" si="3949"/>
        <v>2437</v>
      </c>
      <c r="AB2775" t="str">
        <f t="shared" si="3950"/>
        <v/>
      </c>
      <c r="AC2775">
        <f t="shared" si="3988"/>
        <v>2437</v>
      </c>
      <c r="AD2775" s="6">
        <v>3</v>
      </c>
      <c r="AE2775" t="s">
        <v>752</v>
      </c>
      <c r="AF2775" t="s">
        <v>753</v>
      </c>
      <c r="AG2775" t="s">
        <v>756</v>
      </c>
      <c r="AH2775" t="s">
        <v>756</v>
      </c>
      <c r="AI2775" t="str">
        <f t="shared" si="3993"/>
        <v>e</v>
      </c>
      <c r="AJ2775" t="str">
        <f t="shared" si="3994"/>
        <v/>
      </c>
      <c r="AK2775" t="str">
        <f t="shared" si="3995"/>
        <v/>
      </c>
      <c r="AL2775" t="str">
        <f t="shared" si="3996"/>
        <v/>
      </c>
      <c r="AM2775" t="str">
        <f t="shared" si="3997"/>
        <v/>
      </c>
      <c r="AN2775" t="str">
        <f t="shared" si="3998"/>
        <v>Home</v>
      </c>
      <c r="AO2775" t="str">
        <f t="shared" si="3999"/>
        <v>h</v>
      </c>
      <c r="AP2775" t="str">
        <f t="shared" si="4000"/>
        <v/>
      </c>
      <c r="AQ2775" t="str">
        <f t="shared" si="4001"/>
        <v/>
      </c>
      <c r="AR2775" t="str">
        <f t="shared" si="4002"/>
        <v>Home</v>
      </c>
      <c r="AS2775" t="str">
        <f t="shared" si="4003"/>
        <v>h</v>
      </c>
      <c r="AT2775" t="str">
        <f t="shared" si="4004"/>
        <v>Offensive</v>
      </c>
      <c r="AU2775" t="str">
        <f t="shared" si="4005"/>
        <v/>
      </c>
      <c r="AV2775" t="str">
        <f t="shared" si="4006"/>
        <v/>
      </c>
      <c r="AW2775" t="str" cm="1">
        <f t="array" ref="AW2775">IFERROR(IF(O2775&lt;&gt;"",O2775,IF(OR($S2775="",$T2775=""),"",IF(O2775&lt;&gt;"",O2775,IF($T2775&lt;&gt;"",_xlfn._xlws.FILTER(O:O,($BU:$BU=$BU2775)*($I:$I=$I2775)*($T:$T=$T2775)*($S:$S=_xlfn.MINIFS($S:$S,$T:$T,"="&amp;$T2775)),"")))))&amp;"",IF(O2775="","",""))&amp;""</f>
        <v>OffensivePlay_Pass-AssistPrimary</v>
      </c>
      <c r="AX2775" t="str" cm="1">
        <f t="array" ref="AX2775">IFERROR(IF(P2775&lt;&gt;"",P2775,IF(OR($S2775="",$T2775=""),"",IF($T2775&lt;&gt;"",_xlfn._xlws.FILTER(P:P,($BU:$BU=$BU2775)*($I:$I=$I2775)*($T:$T=$T2775)*($S:$S=_xlfn.MINIFS($S:$S,$T:$T,"="&amp;$T2775)),""))))&amp;"",IF(P2775="","",""))&amp;""</f>
        <v/>
      </c>
      <c r="AY2775" t="str" cm="1">
        <f t="array" ref="AY2775">IFERROR(IF(Q2775&lt;&gt;"",Q2775,IF(OR($S2775="",$T2775=""),"",IF($T2775&lt;&gt;"",_xlfn._xlws.FILTER(Q:Q,($BU:$BU=$BU2775)*($I:$I=$I2775)*($T:$T=$T2775)*($S:$S=_xlfn.MINIFS($S:$S,$T:$T,"="&amp;$T2775)),""))))&amp;"",IF(Q2775="","",""))&amp;""</f>
        <v/>
      </c>
      <c r="AZ2775" t="str" cm="1">
        <f t="array" ref="AZ2775">IFERROR(IF(R2775&lt;&gt;"",R2775,IF(OR($S2775="",$T2775=""),"",IF($T2775&lt;&gt;"",_xlfn._xlws.FILTER(R:R,($BU:$BU=$BU2775)*($I:$I=$I2775)*($T:$T=$T2775)*($S:$S=_xlfn.MINIFS($S:$S,$T:$T,"="&amp;$T2775)),""))))&amp;"",IF(R2775="","",""))&amp;""</f>
        <v>1</v>
      </c>
      <c r="BA2775" s="6">
        <f t="shared" si="4007"/>
        <v>238</v>
      </c>
      <c r="BB2775">
        <f t="shared" ref="BB2775:BD2775" si="4035">BB2774</f>
        <v>18987</v>
      </c>
      <c r="BC2775" t="str">
        <f t="shared" si="4035"/>
        <v>Velodrome</v>
      </c>
      <c r="BD2775" t="str">
        <f t="shared" si="4035"/>
        <v>Outlaws</v>
      </c>
      <c r="BE2775" t="s">
        <v>7</v>
      </c>
      <c r="BF2775" t="s">
        <v>172</v>
      </c>
      <c r="BI2775">
        <v>96</v>
      </c>
      <c r="BJ2775" s="15">
        <f t="shared" si="4009"/>
        <v>0</v>
      </c>
      <c r="BK2775">
        <f t="shared" si="4010"/>
        <v>355</v>
      </c>
      <c r="BL2775">
        <f t="shared" si="4011"/>
        <v>355</v>
      </c>
      <c r="BM2775" s="15">
        <f>SUMIFS(BJ$2:BJ2775,K$2:K2775,"=Intermission")+SUMIFS(BJ$2:BJ2775,K$2:K2775,"=Timeout")</f>
        <v>143</v>
      </c>
      <c r="BN2775">
        <f t="shared" si="4012"/>
        <v>2303</v>
      </c>
      <c r="BO2775" s="19">
        <f t="shared" si="4013"/>
        <v>3028</v>
      </c>
      <c r="BP2775">
        <f t="shared" si="4014"/>
        <v>3023</v>
      </c>
      <c r="BQ2775" s="17">
        <f t="shared" si="4015"/>
        <v>3028</v>
      </c>
      <c r="BR2775" t="str">
        <f t="shared" si="4016"/>
        <v>event_team_player_1</v>
      </c>
      <c r="BS2775">
        <f>COUNTIFS(S$3:S2775,"="&amp;S2775,AI$3:AI2775,"="&amp;AI2775)</f>
        <v>1</v>
      </c>
      <c r="BT2775" t="str">
        <f>IFERROR(VLOOKUP(BB2775&amp;BU2775&amp;X2775,game_rosters!U:W,3,FALSE),"")</f>
        <v>P100201</v>
      </c>
      <c r="BU2775" t="s">
        <v>521</v>
      </c>
    </row>
    <row r="2776" spans="1:73" x14ac:dyDescent="0.2">
      <c r="A2776" t="str">
        <f t="shared" si="3992"/>
        <v/>
      </c>
      <c r="I2776" s="44">
        <v>61</v>
      </c>
      <c r="S2776">
        <v>1437</v>
      </c>
      <c r="X2776">
        <v>61</v>
      </c>
      <c r="Z2776">
        <v>1</v>
      </c>
      <c r="AA2776">
        <f t="shared" si="3949"/>
        <v>2437</v>
      </c>
      <c r="AB2776" t="str">
        <f t="shared" si="3950"/>
        <v/>
      </c>
      <c r="AC2776">
        <f t="shared" si="3988"/>
        <v>2437</v>
      </c>
      <c r="AD2776" s="6">
        <v>3</v>
      </c>
      <c r="AE2776" t="s">
        <v>752</v>
      </c>
      <c r="AF2776" t="s">
        <v>753</v>
      </c>
      <c r="AG2776" t="s">
        <v>756</v>
      </c>
      <c r="AH2776" t="s">
        <v>756</v>
      </c>
      <c r="AI2776" t="str">
        <f t="shared" si="3993"/>
        <v>e</v>
      </c>
      <c r="AJ2776" t="str">
        <f t="shared" si="3994"/>
        <v/>
      </c>
      <c r="AK2776" t="str">
        <f t="shared" si="3995"/>
        <v/>
      </c>
      <c r="AL2776" t="str">
        <f t="shared" si="3996"/>
        <v/>
      </c>
      <c r="AM2776" t="str">
        <f t="shared" si="3997"/>
        <v/>
      </c>
      <c r="AN2776" t="str">
        <f t="shared" si="3998"/>
        <v>Home</v>
      </c>
      <c r="AO2776" t="str">
        <f t="shared" si="3999"/>
        <v>h</v>
      </c>
      <c r="AP2776" t="str">
        <f t="shared" si="4000"/>
        <v/>
      </c>
      <c r="AQ2776" t="str">
        <f t="shared" si="4001"/>
        <v/>
      </c>
      <c r="AR2776" t="str">
        <f t="shared" si="4002"/>
        <v>Home</v>
      </c>
      <c r="AS2776" t="str">
        <f t="shared" si="4003"/>
        <v>h</v>
      </c>
      <c r="AT2776" t="str">
        <f t="shared" si="4004"/>
        <v>Offensive</v>
      </c>
      <c r="AU2776" t="str">
        <f t="shared" si="4005"/>
        <v/>
      </c>
      <c r="AV2776" t="str">
        <f t="shared" si="4006"/>
        <v/>
      </c>
      <c r="AW2776" t="str" cm="1">
        <f t="array" ref="AW2776">IFERROR(IF(O2776&lt;&gt;"",O2776,IF(OR($S2776="",$T2776=""),"",IF(O2776&lt;&gt;"",O2776,IF($T2776&lt;&gt;"",_xlfn._xlws.FILTER(O:O,($BU:$BU=$BU2776)*($I:$I=$I2776)*($T:$T=$T2776)*($S:$S=_xlfn.MINIFS($S:$S,$T:$T,"="&amp;$T2776)),"")))))&amp;"",IF(O2776="","",""))&amp;""</f>
        <v/>
      </c>
      <c r="AX2776" t="str" cm="1">
        <f t="array" ref="AX2776">IFERROR(IF(P2776&lt;&gt;"",P2776,IF(OR($S2776="",$T2776=""),"",IF($T2776&lt;&gt;"",_xlfn._xlws.FILTER(P:P,($BU:$BU=$BU2776)*($I:$I=$I2776)*($T:$T=$T2776)*($S:$S=_xlfn.MINIFS($S:$S,$T:$T,"="&amp;$T2776)),""))))&amp;"",IF(P2776="","",""))&amp;""</f>
        <v/>
      </c>
      <c r="AY2776" t="str" cm="1">
        <f t="array" ref="AY2776">IFERROR(IF(Q2776&lt;&gt;"",Q2776,IF(OR($S2776="",$T2776=""),"",IF($T2776&lt;&gt;"",_xlfn._xlws.FILTER(Q:Q,($BU:$BU=$BU2776)*($I:$I=$I2776)*($T:$T=$T2776)*($S:$S=_xlfn.MINIFS($S:$S,$T:$T,"="&amp;$T2776)),""))))&amp;"",IF(Q2776="","",""))&amp;""</f>
        <v/>
      </c>
      <c r="AZ2776" t="str" cm="1">
        <f t="array" ref="AZ2776">IFERROR(IF(R2776&lt;&gt;"",R2776,IF(OR($S2776="",$T2776=""),"",IF($T2776&lt;&gt;"",_xlfn._xlws.FILTER(R:R,($BU:$BU=$BU2776)*($I:$I=$I2776)*($T:$T=$T2776)*($S:$S=_xlfn.MINIFS($S:$S,$T:$T,"="&amp;$T2776)),""))))&amp;"",IF(R2776="","",""))&amp;""</f>
        <v/>
      </c>
      <c r="BA2776" s="6">
        <f t="shared" si="4007"/>
        <v>238</v>
      </c>
      <c r="BB2776">
        <f t="shared" ref="BB2776:BD2776" si="4036">BB2775</f>
        <v>18987</v>
      </c>
      <c r="BC2776" t="str">
        <f t="shared" si="4036"/>
        <v>Velodrome</v>
      </c>
      <c r="BD2776" t="str">
        <f t="shared" si="4036"/>
        <v>Outlaws</v>
      </c>
      <c r="BE2776" t="s">
        <v>7</v>
      </c>
      <c r="BF2776" t="s">
        <v>172</v>
      </c>
      <c r="BI2776">
        <v>96</v>
      </c>
      <c r="BJ2776" s="15">
        <f t="shared" si="4009"/>
        <v>0</v>
      </c>
      <c r="BK2776">
        <f t="shared" si="4010"/>
        <v>355</v>
      </c>
      <c r="BL2776">
        <f t="shared" si="4011"/>
        <v>355</v>
      </c>
      <c r="BM2776" s="15">
        <f>SUMIFS(BJ$2:BJ2776,K$2:K2776,"=Intermission")+SUMIFS(BJ$2:BJ2776,K$2:K2776,"=Timeout")</f>
        <v>143</v>
      </c>
      <c r="BN2776">
        <f t="shared" si="4012"/>
        <v>2303</v>
      </c>
      <c r="BO2776" s="19">
        <f t="shared" si="4013"/>
        <v>3028</v>
      </c>
      <c r="BP2776">
        <f t="shared" si="4014"/>
        <v>3023</v>
      </c>
      <c r="BQ2776" s="17">
        <f t="shared" si="4015"/>
        <v>3028</v>
      </c>
      <c r="BR2776" t="str">
        <f t="shared" si="4016"/>
        <v>event_team_player_2</v>
      </c>
      <c r="BS2776">
        <f>COUNTIFS(S$3:S2776,"="&amp;S2776,AI$3:AI2776,"="&amp;AI2776)</f>
        <v>2</v>
      </c>
      <c r="BT2776" t="str">
        <f>IFERROR(VLOOKUP(BB2776&amp;BU2776&amp;X2776,game_rosters!U:W,3,FALSE),"")</f>
        <v>P100224</v>
      </c>
      <c r="BU2776" t="str">
        <f t="shared" si="4017"/>
        <v>Velodrome</v>
      </c>
    </row>
    <row r="2777" spans="1:73" x14ac:dyDescent="0.2">
      <c r="A2777" t="str">
        <f t="shared" si="3992"/>
        <v/>
      </c>
      <c r="I2777" s="44">
        <v>91</v>
      </c>
      <c r="R2777" s="51">
        <v>1</v>
      </c>
      <c r="S2777">
        <v>1437</v>
      </c>
      <c r="X2777">
        <v>91</v>
      </c>
      <c r="AA2777">
        <f t="shared" si="3949"/>
        <v>2437</v>
      </c>
      <c r="AB2777" t="str">
        <f t="shared" si="3950"/>
        <v/>
      </c>
      <c r="AC2777">
        <f t="shared" si="3988"/>
        <v>2437</v>
      </c>
      <c r="AD2777" s="6">
        <v>3</v>
      </c>
      <c r="AE2777" t="s">
        <v>752</v>
      </c>
      <c r="AF2777" t="s">
        <v>753</v>
      </c>
      <c r="AG2777" t="s">
        <v>756</v>
      </c>
      <c r="AH2777" t="s">
        <v>756</v>
      </c>
      <c r="AI2777" t="str">
        <f t="shared" si="3993"/>
        <v>o</v>
      </c>
      <c r="AJ2777" t="str">
        <f t="shared" si="3994"/>
        <v/>
      </c>
      <c r="AK2777" t="str">
        <f t="shared" si="3995"/>
        <v/>
      </c>
      <c r="AL2777" t="str">
        <f t="shared" si="3996"/>
        <v/>
      </c>
      <c r="AM2777" t="str">
        <f t="shared" si="3997"/>
        <v/>
      </c>
      <c r="AN2777" t="str">
        <f t="shared" si="3998"/>
        <v>Home</v>
      </c>
      <c r="AO2777" t="str">
        <f t="shared" si="3999"/>
        <v>h</v>
      </c>
      <c r="AP2777" t="str">
        <f t="shared" si="4000"/>
        <v/>
      </c>
      <c r="AQ2777" t="str">
        <f t="shared" si="4001"/>
        <v/>
      </c>
      <c r="AR2777" t="str">
        <f t="shared" si="4002"/>
        <v>Home</v>
      </c>
      <c r="AS2777" t="str">
        <f t="shared" si="4003"/>
        <v>h</v>
      </c>
      <c r="AT2777" t="str">
        <f t="shared" si="4004"/>
        <v>Defensive</v>
      </c>
      <c r="AU2777" t="str">
        <f t="shared" si="4005"/>
        <v/>
      </c>
      <c r="AV2777" t="str">
        <f t="shared" si="4006"/>
        <v/>
      </c>
      <c r="AW2777" t="str" cm="1">
        <f t="array" ref="AW2777">IFERROR(IF(O2777&lt;&gt;"",O2777,IF(OR($S2777="",$T2777=""),"",IF(O2777&lt;&gt;"",O2777,IF($T2777&lt;&gt;"",_xlfn._xlws.FILTER(O:O,($BU:$BU=$BU2777)*($I:$I=$I2777)*($T:$T=$T2777)*($S:$S=_xlfn.MINIFS($S:$S,$T:$T,"="&amp;$T2777)),"")))))&amp;"",IF(O2777="","",""))&amp;""</f>
        <v/>
      </c>
      <c r="AX2777" t="str" cm="1">
        <f t="array" ref="AX2777">IFERROR(IF(P2777&lt;&gt;"",P2777,IF(OR($S2777="",$T2777=""),"",IF($T2777&lt;&gt;"",_xlfn._xlws.FILTER(P:P,($BU:$BU=$BU2777)*($I:$I=$I2777)*($T:$T=$T2777)*($S:$S=_xlfn.MINIFS($S:$S,$T:$T,"="&amp;$T2777)),""))))&amp;"",IF(P2777="","",""))&amp;""</f>
        <v/>
      </c>
      <c r="AY2777" t="str" cm="1">
        <f t="array" ref="AY2777">IFERROR(IF(Q2777&lt;&gt;"",Q2777,IF(OR($S2777="",$T2777=""),"",IF($T2777&lt;&gt;"",_xlfn._xlws.FILTER(Q:Q,($BU:$BU=$BU2777)*($I:$I=$I2777)*($T:$T=$T2777)*($S:$S=_xlfn.MINIFS($S:$S,$T:$T,"="&amp;$T2777)),""))))&amp;"",IF(Q2777="","",""))&amp;""</f>
        <v/>
      </c>
      <c r="AZ2777" t="str" cm="1">
        <f t="array" ref="AZ2777">IFERROR(IF(R2777&lt;&gt;"",R2777,IF(OR($S2777="",$T2777=""),"",IF($T2777&lt;&gt;"",_xlfn._xlws.FILTER(R:R,($BU:$BU=$BU2777)*($I:$I=$I2777)*($T:$T=$T2777)*($S:$S=_xlfn.MINIFS($S:$S,$T:$T,"="&amp;$T2777)),""))))&amp;"",IF(R2777="","",""))&amp;""</f>
        <v>1</v>
      </c>
      <c r="BA2777" s="6">
        <f t="shared" si="4007"/>
        <v>238</v>
      </c>
      <c r="BB2777">
        <f t="shared" ref="BB2777:BD2777" si="4037">BB2776</f>
        <v>18987</v>
      </c>
      <c r="BC2777" t="str">
        <f t="shared" si="4037"/>
        <v>Velodrome</v>
      </c>
      <c r="BD2777" t="str">
        <f t="shared" si="4037"/>
        <v>Outlaws</v>
      </c>
      <c r="BE2777" t="s">
        <v>7</v>
      </c>
      <c r="BF2777" t="s">
        <v>172</v>
      </c>
      <c r="BI2777">
        <v>96</v>
      </c>
      <c r="BJ2777" s="15">
        <f t="shared" si="4009"/>
        <v>0</v>
      </c>
      <c r="BK2777">
        <f t="shared" si="4010"/>
        <v>355</v>
      </c>
      <c r="BL2777">
        <f t="shared" si="4011"/>
        <v>355</v>
      </c>
      <c r="BM2777" s="15">
        <f>SUMIFS(BJ$2:BJ2777,K$2:K2777,"=Intermission")+SUMIFS(BJ$2:BJ2777,K$2:K2777,"=Timeout")</f>
        <v>143</v>
      </c>
      <c r="BN2777">
        <f t="shared" si="4012"/>
        <v>2303</v>
      </c>
      <c r="BO2777" s="19">
        <f t="shared" si="4013"/>
        <v>3028</v>
      </c>
      <c r="BP2777">
        <f t="shared" si="4014"/>
        <v>3023</v>
      </c>
      <c r="BQ2777" s="17">
        <f t="shared" si="4015"/>
        <v>3028</v>
      </c>
      <c r="BR2777" t="str">
        <f t="shared" si="4016"/>
        <v>opp_team_player_1</v>
      </c>
      <c r="BS2777">
        <f>COUNTIFS(S$3:S2777,"="&amp;S2777,AI$3:AI2777,"="&amp;AI2777)</f>
        <v>1</v>
      </c>
      <c r="BT2777" t="str">
        <f>IFERROR(VLOOKUP(BB2777&amp;BU2777&amp;X2777,game_rosters!U:W,3,FALSE),"")</f>
        <v>P100232</v>
      </c>
      <c r="BU2777" t="str">
        <f t="shared" si="4017"/>
        <v>Outlaws</v>
      </c>
    </row>
    <row r="2778" spans="1:73" x14ac:dyDescent="0.2">
      <c r="A2778">
        <f t="shared" si="3992"/>
        <v>1</v>
      </c>
      <c r="I2778" s="44">
        <v>61</v>
      </c>
      <c r="K2778" t="s">
        <v>6</v>
      </c>
      <c r="L2778" t="s">
        <v>240</v>
      </c>
      <c r="S2778">
        <v>1438</v>
      </c>
      <c r="T2778">
        <v>223</v>
      </c>
      <c r="W2778" t="s">
        <v>735</v>
      </c>
      <c r="X2778">
        <v>61</v>
      </c>
      <c r="Z2778">
        <v>1</v>
      </c>
      <c r="AA2778">
        <f t="shared" si="3949"/>
        <v>2438</v>
      </c>
      <c r="AB2778">
        <f t="shared" si="3950"/>
        <v>9223</v>
      </c>
      <c r="AC2778">
        <f t="shared" si="3988"/>
        <v>9223</v>
      </c>
      <c r="AD2778" s="6">
        <v>3</v>
      </c>
      <c r="AE2778" t="s">
        <v>752</v>
      </c>
      <c r="AF2778" t="s">
        <v>753</v>
      </c>
      <c r="AG2778" t="s">
        <v>756</v>
      </c>
      <c r="AH2778" t="s">
        <v>756</v>
      </c>
      <c r="AI2778" t="str">
        <f t="shared" si="3993"/>
        <v>e</v>
      </c>
      <c r="AJ2778" t="str">
        <f t="shared" si="3994"/>
        <v/>
      </c>
      <c r="AK2778" t="str">
        <f t="shared" si="3995"/>
        <v/>
      </c>
      <c r="AL2778" t="str">
        <f t="shared" si="3996"/>
        <v/>
      </c>
      <c r="AM2778" t="str">
        <f t="shared" si="3997"/>
        <v/>
      </c>
      <c r="AN2778" t="str">
        <f t="shared" si="3998"/>
        <v>Home</v>
      </c>
      <c r="AO2778" t="str">
        <f t="shared" si="3999"/>
        <v>h</v>
      </c>
      <c r="AP2778" t="str">
        <f t="shared" si="4000"/>
        <v/>
      </c>
      <c r="AQ2778" t="str">
        <f t="shared" si="4001"/>
        <v/>
      </c>
      <c r="AR2778" t="str">
        <f t="shared" si="4002"/>
        <v>Home</v>
      </c>
      <c r="AS2778" t="str">
        <f t="shared" si="4003"/>
        <v>h</v>
      </c>
      <c r="AT2778" t="str">
        <f t="shared" si="4004"/>
        <v>Offensive</v>
      </c>
      <c r="AU2778" t="str">
        <f t="shared" si="4005"/>
        <v/>
      </c>
      <c r="AV2778" t="str">
        <f t="shared" si="4006"/>
        <v/>
      </c>
      <c r="AW2778" t="str" cm="1">
        <f t="array" ref="AW2778">IFERROR(IF(O2778&lt;&gt;"",O2778,IF(OR($S2778="",$T2778=""),"",IF(O2778&lt;&gt;"",O2778,IF($T2778&lt;&gt;"",_xlfn._xlws.FILTER(O:O,($BU:$BU=$BU2778)*($I:$I=$I2778)*($T:$T=$T2778)*($S:$S=_xlfn.MINIFS($S:$S,$T:$T,"="&amp;$T2778)),"")))))&amp;"",IF(O2778="","",""))&amp;""</f>
        <v/>
      </c>
      <c r="AX2778" t="str" cm="1">
        <f t="array" ref="AX2778">IFERROR(IF(P2778&lt;&gt;"",P2778,IF(OR($S2778="",$T2778=""),"",IF($T2778&lt;&gt;"",_xlfn._xlws.FILTER(P:P,($BU:$BU=$BU2778)*($I:$I=$I2778)*($T:$T=$T2778)*($S:$S=_xlfn.MINIFS($S:$S,$T:$T,"="&amp;$T2778)),""))))&amp;"",IF(P2778="","",""))&amp;""</f>
        <v/>
      </c>
      <c r="AY2778" t="str" cm="1">
        <f t="array" ref="AY2778">IFERROR(IF(Q2778&lt;&gt;"",Q2778,IF(OR($S2778="",$T2778=""),"",IF($T2778&lt;&gt;"",_xlfn._xlws.FILTER(Q:Q,($BU:$BU=$BU2778)*($I:$I=$I2778)*($T:$T=$T2778)*($S:$S=_xlfn.MINIFS($S:$S,$T:$T,"="&amp;$T2778)),""))))&amp;"",IF(Q2778="","",""))&amp;""</f>
        <v/>
      </c>
      <c r="AZ2778" t="str" cm="1">
        <f t="array" ref="AZ2778">IFERROR(IF(R2778&lt;&gt;"",R2778,IF(OR($S2778="",$T2778=""),"",IF($T2778&lt;&gt;"",_xlfn._xlws.FILTER(R:R,($BU:$BU=$BU2778)*($I:$I=$I2778)*($T:$T=$T2778)*($S:$S=_xlfn.MINIFS($S:$S,$T:$T,"="&amp;$T2778)),""))))&amp;"",IF(R2778="","",""))&amp;""</f>
        <v/>
      </c>
      <c r="BA2778" s="6">
        <f t="shared" si="4007"/>
        <v>238</v>
      </c>
      <c r="BB2778">
        <f t="shared" ref="BB2778:BD2778" si="4038">BB2777</f>
        <v>18987</v>
      </c>
      <c r="BC2778" t="str">
        <f t="shared" si="4038"/>
        <v>Velodrome</v>
      </c>
      <c r="BD2778" t="str">
        <f t="shared" si="4038"/>
        <v>Outlaws</v>
      </c>
      <c r="BE2778" t="s">
        <v>6</v>
      </c>
      <c r="BF2778" t="s">
        <v>240</v>
      </c>
      <c r="BI2778">
        <v>96</v>
      </c>
      <c r="BJ2778" s="15">
        <f t="shared" si="4009"/>
        <v>0</v>
      </c>
      <c r="BK2778">
        <f t="shared" si="4010"/>
        <v>355</v>
      </c>
      <c r="BL2778">
        <f t="shared" si="4011"/>
        <v>355</v>
      </c>
      <c r="BM2778" s="15">
        <f>SUMIFS(BJ$2:BJ2778,K$2:K2778,"=Intermission")+SUMIFS(BJ$2:BJ2778,K$2:K2778,"=Timeout")</f>
        <v>143</v>
      </c>
      <c r="BN2778">
        <f t="shared" si="4012"/>
        <v>2303</v>
      </c>
      <c r="BO2778" s="19">
        <f t="shared" si="4013"/>
        <v>3028</v>
      </c>
      <c r="BP2778">
        <f t="shared" si="4014"/>
        <v>3023</v>
      </c>
      <c r="BQ2778" s="17">
        <f t="shared" si="4015"/>
        <v>3028</v>
      </c>
      <c r="BR2778" t="str">
        <f t="shared" si="4016"/>
        <v>event_team_player_1</v>
      </c>
      <c r="BS2778">
        <f>COUNTIFS(S$3:S2778,"="&amp;S2778,AI$3:AI2778,"="&amp;AI2778)</f>
        <v>1</v>
      </c>
      <c r="BT2778" t="str">
        <f>IFERROR(VLOOKUP(BB2778&amp;BU2778&amp;X2778,game_rosters!U:W,3,FALSE),"")</f>
        <v>P100224</v>
      </c>
      <c r="BU2778" t="str">
        <f t="shared" si="4017"/>
        <v>Velodrome</v>
      </c>
    </row>
    <row r="2779" spans="1:73" x14ac:dyDescent="0.2">
      <c r="A2779" t="str">
        <f t="shared" si="3992"/>
        <v/>
      </c>
      <c r="I2779" s="44">
        <v>30</v>
      </c>
      <c r="S2779">
        <v>1438</v>
      </c>
      <c r="T2779">
        <v>223</v>
      </c>
      <c r="X2779">
        <v>30</v>
      </c>
      <c r="AA2779">
        <f t="shared" si="3949"/>
        <v>2438</v>
      </c>
      <c r="AB2779">
        <f t="shared" si="3950"/>
        <v>9223</v>
      </c>
      <c r="AC2779">
        <f t="shared" si="3988"/>
        <v>9223</v>
      </c>
      <c r="AD2779" s="6">
        <v>3</v>
      </c>
      <c r="AE2779" t="s">
        <v>752</v>
      </c>
      <c r="AF2779" t="s">
        <v>753</v>
      </c>
      <c r="AG2779" t="s">
        <v>756</v>
      </c>
      <c r="AH2779" t="s">
        <v>756</v>
      </c>
      <c r="AI2779" t="str">
        <f t="shared" si="3993"/>
        <v>o</v>
      </c>
      <c r="AJ2779" t="str">
        <f t="shared" si="3994"/>
        <v/>
      </c>
      <c r="AK2779" t="str">
        <f t="shared" si="3995"/>
        <v/>
      </c>
      <c r="AL2779" t="str">
        <f t="shared" si="3996"/>
        <v/>
      </c>
      <c r="AM2779" t="str">
        <f t="shared" si="3997"/>
        <v/>
      </c>
      <c r="AN2779" t="str">
        <f t="shared" si="3998"/>
        <v>Home</v>
      </c>
      <c r="AO2779" t="str">
        <f t="shared" si="3999"/>
        <v>h</v>
      </c>
      <c r="AP2779" t="str">
        <f t="shared" si="4000"/>
        <v/>
      </c>
      <c r="AQ2779" t="str">
        <f t="shared" si="4001"/>
        <v/>
      </c>
      <c r="AR2779" t="str">
        <f t="shared" si="4002"/>
        <v>Home</v>
      </c>
      <c r="AS2779" t="str">
        <f t="shared" si="4003"/>
        <v>h</v>
      </c>
      <c r="AT2779" t="str">
        <f t="shared" si="4004"/>
        <v>Defensive</v>
      </c>
      <c r="AU2779" t="str">
        <f t="shared" si="4005"/>
        <v/>
      </c>
      <c r="AV2779" t="str">
        <f t="shared" si="4006"/>
        <v/>
      </c>
      <c r="AW2779" t="str" cm="1">
        <f t="array" ref="AW2779">IFERROR(IF(O2779&lt;&gt;"",O2779,IF(OR($S2779="",$T2779=""),"",IF(O2779&lt;&gt;"",O2779,IF($T2779&lt;&gt;"",_xlfn._xlws.FILTER(O:O,($BU:$BU=$BU2779)*($I:$I=$I2779)*($T:$T=$T2779)*($S:$S=_xlfn.MINIFS($S:$S,$T:$T,"="&amp;$T2779)),"")))))&amp;"",IF(O2779="","",""))&amp;""</f>
        <v/>
      </c>
      <c r="AX2779" t="str" cm="1">
        <f t="array" ref="AX2779">IFERROR(IF(P2779&lt;&gt;"",P2779,IF(OR($S2779="",$T2779=""),"",IF($T2779&lt;&gt;"",_xlfn._xlws.FILTER(P:P,($BU:$BU=$BU2779)*($I:$I=$I2779)*($T:$T=$T2779)*($S:$S=_xlfn.MINIFS($S:$S,$T:$T,"="&amp;$T2779)),""))))&amp;"",IF(P2779="","",""))&amp;""</f>
        <v/>
      </c>
      <c r="AY2779" t="str" cm="1">
        <f t="array" ref="AY2779">IFERROR(IF(Q2779&lt;&gt;"",Q2779,IF(OR($S2779="",$T2779=""),"",IF($T2779&lt;&gt;"",_xlfn._xlws.FILTER(Q:Q,($BU:$BU=$BU2779)*($I:$I=$I2779)*($T:$T=$T2779)*($S:$S=_xlfn.MINIFS($S:$S,$T:$T,"="&amp;$T2779)),""))))&amp;"",IF(Q2779="","",""))&amp;""</f>
        <v/>
      </c>
      <c r="AZ2779" t="str" cm="1">
        <f t="array" ref="AZ2779">IFERROR(IF(R2779&lt;&gt;"",R2779,IF(OR($S2779="",$T2779=""),"",IF($T2779&lt;&gt;"",_xlfn._xlws.FILTER(R:R,($BU:$BU=$BU2779)*($I:$I=$I2779)*($T:$T=$T2779)*($S:$S=_xlfn.MINIFS($S:$S,$T:$T,"="&amp;$T2779)),""))))&amp;"",IF(R2779="","",""))&amp;""</f>
        <v/>
      </c>
      <c r="BA2779" s="6">
        <f t="shared" si="4007"/>
        <v>238</v>
      </c>
      <c r="BB2779">
        <f t="shared" ref="BB2779:BD2779" si="4039">BB2778</f>
        <v>18987</v>
      </c>
      <c r="BC2779" t="str">
        <f t="shared" si="4039"/>
        <v>Velodrome</v>
      </c>
      <c r="BD2779" t="str">
        <f t="shared" si="4039"/>
        <v>Outlaws</v>
      </c>
      <c r="BE2779" t="s">
        <v>6</v>
      </c>
      <c r="BF2779" t="s">
        <v>240</v>
      </c>
      <c r="BI2779">
        <v>96</v>
      </c>
      <c r="BJ2779" s="15">
        <f t="shared" si="4009"/>
        <v>0</v>
      </c>
      <c r="BK2779">
        <f t="shared" si="4010"/>
        <v>355</v>
      </c>
      <c r="BL2779">
        <f t="shared" si="4011"/>
        <v>355</v>
      </c>
      <c r="BM2779" s="15">
        <f>SUMIFS(BJ$2:BJ2779,K$2:K2779,"=Intermission")+SUMIFS(BJ$2:BJ2779,K$2:K2779,"=Timeout")</f>
        <v>143</v>
      </c>
      <c r="BN2779">
        <f t="shared" si="4012"/>
        <v>2303</v>
      </c>
      <c r="BO2779" s="19">
        <f t="shared" si="4013"/>
        <v>3028</v>
      </c>
      <c r="BP2779">
        <f t="shared" si="4014"/>
        <v>3023</v>
      </c>
      <c r="BQ2779" s="17">
        <f t="shared" si="4015"/>
        <v>3028</v>
      </c>
      <c r="BR2779" t="str">
        <f t="shared" si="4016"/>
        <v>opp_team_player_1</v>
      </c>
      <c r="BS2779">
        <f>COUNTIFS(S$3:S2779,"="&amp;S2779,AI$3:AI2779,"="&amp;AI2779)</f>
        <v>1</v>
      </c>
      <c r="BT2779" t="str">
        <f>IFERROR(VLOOKUP(BB2779&amp;BU2779&amp;X2779,game_rosters!U:W,3,FALSE),"")</f>
        <v>P100009</v>
      </c>
      <c r="BU2779" t="str">
        <f t="shared" si="4017"/>
        <v>Outlaws</v>
      </c>
    </row>
    <row r="2780" spans="1:73" x14ac:dyDescent="0.2">
      <c r="A2780">
        <f t="shared" si="3992"/>
        <v>1</v>
      </c>
      <c r="I2780" s="44">
        <v>61</v>
      </c>
      <c r="K2780" t="s">
        <v>8</v>
      </c>
      <c r="L2780" t="s">
        <v>213</v>
      </c>
      <c r="M2780" t="s">
        <v>216</v>
      </c>
      <c r="S2780">
        <v>1439</v>
      </c>
      <c r="T2780">
        <v>223</v>
      </c>
      <c r="W2780" t="s">
        <v>735</v>
      </c>
      <c r="X2780">
        <v>61</v>
      </c>
      <c r="Z2780">
        <v>1</v>
      </c>
      <c r="AA2780">
        <f t="shared" si="3949"/>
        <v>2439</v>
      </c>
      <c r="AB2780">
        <f t="shared" si="3950"/>
        <v>9223</v>
      </c>
      <c r="AC2780">
        <f t="shared" si="3988"/>
        <v>9223</v>
      </c>
      <c r="AD2780" s="6">
        <v>3</v>
      </c>
      <c r="AE2780" t="s">
        <v>752</v>
      </c>
      <c r="AF2780" t="s">
        <v>753</v>
      </c>
      <c r="AG2780" t="s">
        <v>756</v>
      </c>
      <c r="AH2780" t="s">
        <v>756</v>
      </c>
      <c r="AI2780" t="str">
        <f t="shared" si="3993"/>
        <v>e</v>
      </c>
      <c r="AJ2780" t="str">
        <f t="shared" si="3994"/>
        <v/>
      </c>
      <c r="AK2780" t="str">
        <f t="shared" si="3995"/>
        <v/>
      </c>
      <c r="AL2780" t="str">
        <f t="shared" si="3996"/>
        <v/>
      </c>
      <c r="AM2780" t="str">
        <f t="shared" si="3997"/>
        <v/>
      </c>
      <c r="AN2780" t="str">
        <f t="shared" si="3998"/>
        <v>Home</v>
      </c>
      <c r="AO2780" t="str">
        <f t="shared" si="3999"/>
        <v>h</v>
      </c>
      <c r="AP2780" t="str">
        <f t="shared" si="4000"/>
        <v/>
      </c>
      <c r="AQ2780" t="str">
        <f t="shared" si="4001"/>
        <v/>
      </c>
      <c r="AR2780" t="str">
        <f t="shared" si="4002"/>
        <v>Home</v>
      </c>
      <c r="AS2780" t="str">
        <f t="shared" si="4003"/>
        <v>h</v>
      </c>
      <c r="AT2780" t="str">
        <f t="shared" si="4004"/>
        <v>Offensive</v>
      </c>
      <c r="AU2780" t="str">
        <f t="shared" si="4005"/>
        <v/>
      </c>
      <c r="AV2780" t="str">
        <f t="shared" si="4006"/>
        <v/>
      </c>
      <c r="AW2780" t="str" cm="1">
        <f t="array" ref="AW2780">IFERROR(IF(O2780&lt;&gt;"",O2780,IF(OR($S2780="",$T2780=""),"",IF(O2780&lt;&gt;"",O2780,IF($T2780&lt;&gt;"",_xlfn._xlws.FILTER(O:O,($BU:$BU=$BU2780)*($I:$I=$I2780)*($T:$T=$T2780)*($S:$S=_xlfn.MINIFS($S:$S,$T:$T,"="&amp;$T2780)),"")))))&amp;"",IF(O2780="","",""))&amp;""</f>
        <v/>
      </c>
      <c r="AX2780" t="str" cm="1">
        <f t="array" ref="AX2780">IFERROR(IF(P2780&lt;&gt;"",P2780,IF(OR($S2780="",$T2780=""),"",IF($T2780&lt;&gt;"",_xlfn._xlws.FILTER(P:P,($BU:$BU=$BU2780)*($I:$I=$I2780)*($T:$T=$T2780)*($S:$S=_xlfn.MINIFS($S:$S,$T:$T,"="&amp;$T2780)),""))))&amp;"",IF(P2780="","",""))&amp;""</f>
        <v/>
      </c>
      <c r="AY2780" t="str" cm="1">
        <f t="array" ref="AY2780">IFERROR(IF(Q2780&lt;&gt;"",Q2780,IF(OR($S2780="",$T2780=""),"",IF($T2780&lt;&gt;"",_xlfn._xlws.FILTER(Q:Q,($BU:$BU=$BU2780)*($I:$I=$I2780)*($T:$T=$T2780)*($S:$S=_xlfn.MINIFS($S:$S,$T:$T,"="&amp;$T2780)),""))))&amp;"",IF(Q2780="","",""))&amp;""</f>
        <v/>
      </c>
      <c r="AZ2780" t="str" cm="1">
        <f t="array" ref="AZ2780">IFERROR(IF(R2780&lt;&gt;"",R2780,IF(OR($S2780="",$T2780=""),"",IF($T2780&lt;&gt;"",_xlfn._xlws.FILTER(R:R,($BU:$BU=$BU2780)*($I:$I=$I2780)*($T:$T=$T2780)*($S:$S=_xlfn.MINIFS($S:$S,$T:$T,"="&amp;$T2780)),""))))&amp;"",IF(R2780="","",""))&amp;""</f>
        <v/>
      </c>
      <c r="BA2780" s="6">
        <f t="shared" si="4007"/>
        <v>238</v>
      </c>
      <c r="BB2780">
        <f t="shared" ref="BB2780:BD2780" si="4040">BB2779</f>
        <v>18987</v>
      </c>
      <c r="BC2780" t="str">
        <f t="shared" si="4040"/>
        <v>Velodrome</v>
      </c>
      <c r="BD2780" t="str">
        <f t="shared" si="4040"/>
        <v>Outlaws</v>
      </c>
      <c r="BE2780" t="s">
        <v>8</v>
      </c>
      <c r="BF2780" t="s">
        <v>213</v>
      </c>
      <c r="BI2780">
        <v>96</v>
      </c>
      <c r="BJ2780" s="15">
        <f t="shared" si="4009"/>
        <v>0</v>
      </c>
      <c r="BK2780">
        <f t="shared" si="4010"/>
        <v>355</v>
      </c>
      <c r="BL2780">
        <f t="shared" si="4011"/>
        <v>355</v>
      </c>
      <c r="BM2780" s="15">
        <f>SUMIFS(BJ$2:BJ2780,K$2:K2780,"=Intermission")+SUMIFS(BJ$2:BJ2780,K$2:K2780,"=Timeout")</f>
        <v>143</v>
      </c>
      <c r="BN2780">
        <f t="shared" si="4012"/>
        <v>2303</v>
      </c>
      <c r="BO2780" s="19">
        <f t="shared" si="4013"/>
        <v>3028</v>
      </c>
      <c r="BP2780">
        <f t="shared" si="4014"/>
        <v>3023</v>
      </c>
      <c r="BQ2780" s="17">
        <f t="shared" si="4015"/>
        <v>3028</v>
      </c>
      <c r="BR2780" t="str">
        <f t="shared" si="4016"/>
        <v>event_team_player_1</v>
      </c>
      <c r="BS2780">
        <f>COUNTIFS(S$3:S2780,"="&amp;S2780,AI$3:AI2780,"="&amp;AI2780)</f>
        <v>1</v>
      </c>
      <c r="BT2780" t="str">
        <f>IFERROR(VLOOKUP(BB2780&amp;BU2780&amp;X2780,game_rosters!U:W,3,FALSE),"")</f>
        <v>P100224</v>
      </c>
      <c r="BU2780" t="str">
        <f t="shared" si="4017"/>
        <v>Velodrome</v>
      </c>
    </row>
    <row r="2781" spans="1:73" x14ac:dyDescent="0.2">
      <c r="A2781" t="str">
        <f t="shared" si="3992"/>
        <v/>
      </c>
      <c r="I2781" s="44">
        <v>30</v>
      </c>
      <c r="S2781">
        <v>1439</v>
      </c>
      <c r="T2781">
        <v>223</v>
      </c>
      <c r="X2781">
        <v>30</v>
      </c>
      <c r="AA2781">
        <f t="shared" ref="AA2781:AA2844" si="4041">S2781+1000</f>
        <v>2439</v>
      </c>
      <c r="AB2781">
        <f t="shared" ref="AB2781:AB2844" si="4042">IF(T2781&lt;&gt;"",9000+T2781,"")</f>
        <v>9223</v>
      </c>
      <c r="AC2781">
        <f t="shared" si="3988"/>
        <v>9223</v>
      </c>
      <c r="AD2781" s="6">
        <v>3</v>
      </c>
      <c r="AE2781" t="s">
        <v>752</v>
      </c>
      <c r="AF2781" t="s">
        <v>753</v>
      </c>
      <c r="AG2781" t="s">
        <v>756</v>
      </c>
      <c r="AH2781" t="s">
        <v>756</v>
      </c>
      <c r="AI2781" t="str">
        <f t="shared" si="3993"/>
        <v>o</v>
      </c>
      <c r="AJ2781" t="str">
        <f t="shared" si="3994"/>
        <v/>
      </c>
      <c r="AK2781" t="str">
        <f t="shared" si="3995"/>
        <v/>
      </c>
      <c r="AL2781" t="str">
        <f t="shared" si="3996"/>
        <v/>
      </c>
      <c r="AM2781" t="str">
        <f t="shared" si="3997"/>
        <v/>
      </c>
      <c r="AN2781" t="str">
        <f t="shared" si="3998"/>
        <v>Home</v>
      </c>
      <c r="AO2781" t="str">
        <f t="shared" si="3999"/>
        <v>h</v>
      </c>
      <c r="AP2781" t="str">
        <f t="shared" si="4000"/>
        <v/>
      </c>
      <c r="AQ2781" t="str">
        <f t="shared" si="4001"/>
        <v/>
      </c>
      <c r="AR2781" t="str">
        <f t="shared" si="4002"/>
        <v>Home</v>
      </c>
      <c r="AS2781" t="str">
        <f t="shared" si="4003"/>
        <v>h</v>
      </c>
      <c r="AT2781" t="str">
        <f t="shared" si="4004"/>
        <v>Defensive</v>
      </c>
      <c r="AU2781" t="str">
        <f t="shared" si="4005"/>
        <v/>
      </c>
      <c r="AV2781" t="str">
        <f t="shared" si="4006"/>
        <v/>
      </c>
      <c r="AW2781" t="str" cm="1">
        <f t="array" ref="AW2781">IFERROR(IF(O2781&lt;&gt;"",O2781,IF(OR($S2781="",$T2781=""),"",IF(O2781&lt;&gt;"",O2781,IF($T2781&lt;&gt;"",_xlfn._xlws.FILTER(O:O,($BU:$BU=$BU2781)*($I:$I=$I2781)*($T:$T=$T2781)*($S:$S=_xlfn.MINIFS($S:$S,$T:$T,"="&amp;$T2781)),"")))))&amp;"",IF(O2781="","",""))&amp;""</f>
        <v/>
      </c>
      <c r="AX2781" t="str" cm="1">
        <f t="array" ref="AX2781">IFERROR(IF(P2781&lt;&gt;"",P2781,IF(OR($S2781="",$T2781=""),"",IF($T2781&lt;&gt;"",_xlfn._xlws.FILTER(P:P,($BU:$BU=$BU2781)*($I:$I=$I2781)*($T:$T=$T2781)*($S:$S=_xlfn.MINIFS($S:$S,$T:$T,"="&amp;$T2781)),""))))&amp;"",IF(P2781="","",""))&amp;""</f>
        <v/>
      </c>
      <c r="AY2781" t="str" cm="1">
        <f t="array" ref="AY2781">IFERROR(IF(Q2781&lt;&gt;"",Q2781,IF(OR($S2781="",$T2781=""),"",IF($T2781&lt;&gt;"",_xlfn._xlws.FILTER(Q:Q,($BU:$BU=$BU2781)*($I:$I=$I2781)*($T:$T=$T2781)*($S:$S=_xlfn.MINIFS($S:$S,$T:$T,"="&amp;$T2781)),""))))&amp;"",IF(Q2781="","",""))&amp;""</f>
        <v/>
      </c>
      <c r="AZ2781" t="str" cm="1">
        <f t="array" ref="AZ2781">IFERROR(IF(R2781&lt;&gt;"",R2781,IF(OR($S2781="",$T2781=""),"",IF($T2781&lt;&gt;"",_xlfn._xlws.FILTER(R:R,($BU:$BU=$BU2781)*($I:$I=$I2781)*($T:$T=$T2781)*($S:$S=_xlfn.MINIFS($S:$S,$T:$T,"="&amp;$T2781)),""))))&amp;"",IF(R2781="","",""))&amp;""</f>
        <v/>
      </c>
      <c r="BA2781" s="6">
        <f t="shared" si="4007"/>
        <v>238</v>
      </c>
      <c r="BB2781">
        <f t="shared" ref="BB2781:BD2781" si="4043">BB2780</f>
        <v>18987</v>
      </c>
      <c r="BC2781" t="str">
        <f t="shared" si="4043"/>
        <v>Velodrome</v>
      </c>
      <c r="BD2781" t="str">
        <f t="shared" si="4043"/>
        <v>Outlaws</v>
      </c>
      <c r="BE2781" t="s">
        <v>8</v>
      </c>
      <c r="BF2781" t="s">
        <v>213</v>
      </c>
      <c r="BI2781">
        <v>96</v>
      </c>
      <c r="BJ2781" s="15">
        <f t="shared" si="4009"/>
        <v>0</v>
      </c>
      <c r="BK2781">
        <f t="shared" si="4010"/>
        <v>355</v>
      </c>
      <c r="BL2781">
        <f t="shared" si="4011"/>
        <v>355</v>
      </c>
      <c r="BM2781" s="15">
        <f>SUMIFS(BJ$2:BJ2781,K$2:K2781,"=Intermission")+SUMIFS(BJ$2:BJ2781,K$2:K2781,"=Timeout")</f>
        <v>143</v>
      </c>
      <c r="BN2781">
        <f t="shared" si="4012"/>
        <v>2303</v>
      </c>
      <c r="BO2781" s="19">
        <f t="shared" si="4013"/>
        <v>3028</v>
      </c>
      <c r="BP2781">
        <f t="shared" si="4014"/>
        <v>3023</v>
      </c>
      <c r="BQ2781" s="17">
        <f t="shared" si="4015"/>
        <v>3028</v>
      </c>
      <c r="BR2781" t="str">
        <f t="shared" si="4016"/>
        <v>opp_team_player_1</v>
      </c>
      <c r="BS2781">
        <f>COUNTIFS(S$3:S2781,"="&amp;S2781,AI$3:AI2781,"="&amp;AI2781)</f>
        <v>1</v>
      </c>
      <c r="BT2781" t="str">
        <f>IFERROR(VLOOKUP(BB2781&amp;BU2781&amp;X2781,game_rosters!U:W,3,FALSE),"")</f>
        <v>P100009</v>
      </c>
      <c r="BU2781" t="str">
        <f t="shared" si="4017"/>
        <v>Outlaws</v>
      </c>
    </row>
    <row r="2782" spans="1:73" x14ac:dyDescent="0.2">
      <c r="A2782">
        <f t="shared" si="3992"/>
        <v>1</v>
      </c>
      <c r="I2782" s="44">
        <v>61</v>
      </c>
      <c r="K2782" t="s">
        <v>11</v>
      </c>
      <c r="L2782" t="s">
        <v>187</v>
      </c>
      <c r="M2782" t="s">
        <v>40</v>
      </c>
      <c r="R2782" s="51">
        <v>1</v>
      </c>
      <c r="S2782">
        <v>1440</v>
      </c>
      <c r="T2782">
        <v>223</v>
      </c>
      <c r="W2782" t="s">
        <v>735</v>
      </c>
      <c r="X2782">
        <v>61</v>
      </c>
      <c r="Z2782">
        <v>1</v>
      </c>
      <c r="AA2782">
        <f t="shared" si="4041"/>
        <v>2440</v>
      </c>
      <c r="AB2782">
        <f t="shared" si="4042"/>
        <v>9223</v>
      </c>
      <c r="AC2782">
        <f t="shared" si="3988"/>
        <v>9223</v>
      </c>
      <c r="AD2782" s="6">
        <v>3</v>
      </c>
      <c r="AE2782" t="s">
        <v>752</v>
      </c>
      <c r="AF2782" t="s">
        <v>753</v>
      </c>
      <c r="AG2782" t="s">
        <v>756</v>
      </c>
      <c r="AH2782" t="s">
        <v>756</v>
      </c>
      <c r="AI2782" t="str">
        <f t="shared" si="3993"/>
        <v>e</v>
      </c>
      <c r="AJ2782" t="str">
        <f t="shared" si="3994"/>
        <v/>
      </c>
      <c r="AK2782" t="str">
        <f t="shared" si="3995"/>
        <v/>
      </c>
      <c r="AL2782" t="str">
        <f t="shared" si="3996"/>
        <v/>
      </c>
      <c r="AM2782" t="str">
        <f t="shared" si="3997"/>
        <v/>
      </c>
      <c r="AN2782" t="str">
        <f t="shared" si="3998"/>
        <v>Home</v>
      </c>
      <c r="AO2782" t="str">
        <f t="shared" si="3999"/>
        <v>h</v>
      </c>
      <c r="AP2782" t="str">
        <f t="shared" si="4000"/>
        <v/>
      </c>
      <c r="AQ2782" t="str">
        <f t="shared" si="4001"/>
        <v/>
      </c>
      <c r="AR2782" t="str">
        <f t="shared" si="4002"/>
        <v>Home</v>
      </c>
      <c r="AS2782" t="str">
        <f t="shared" si="4003"/>
        <v>h</v>
      </c>
      <c r="AT2782" t="str">
        <f t="shared" si="4004"/>
        <v/>
      </c>
      <c r="AU2782" t="str">
        <f t="shared" si="4005"/>
        <v/>
      </c>
      <c r="AV2782" t="str">
        <f t="shared" si="4006"/>
        <v/>
      </c>
      <c r="AW2782" t="str" cm="1">
        <f t="array" ref="AW2782">IFERROR(IF(O2782&lt;&gt;"",O2782,IF(OR($S2782="",$T2782=""),"",IF(O2782&lt;&gt;"",O2782,IF($T2782&lt;&gt;"",_xlfn._xlws.FILTER(O:O,($BU:$BU=$BU2782)*($I:$I=$I2782)*($T:$T=$T2782)*($S:$S=_xlfn.MINIFS($S:$S,$T:$T,"="&amp;$T2782)),"")))))&amp;"",IF(O2782="","",""))&amp;""</f>
        <v/>
      </c>
      <c r="AX2782" t="str" cm="1">
        <f t="array" ref="AX2782">IFERROR(IF(P2782&lt;&gt;"",P2782,IF(OR($S2782="",$T2782=""),"",IF($T2782&lt;&gt;"",_xlfn._xlws.FILTER(P:P,($BU:$BU=$BU2782)*($I:$I=$I2782)*($T:$T=$T2782)*($S:$S=_xlfn.MINIFS($S:$S,$T:$T,"="&amp;$T2782)),""))))&amp;"",IF(P2782="","",""))&amp;""</f>
        <v/>
      </c>
      <c r="AY2782" t="str" cm="1">
        <f t="array" ref="AY2782">IFERROR(IF(Q2782&lt;&gt;"",Q2782,IF(OR($S2782="",$T2782=""),"",IF($T2782&lt;&gt;"",_xlfn._xlws.FILTER(Q:Q,($BU:$BU=$BU2782)*($I:$I=$I2782)*($T:$T=$T2782)*($S:$S=_xlfn.MINIFS($S:$S,$T:$T,"="&amp;$T2782)),""))))&amp;"",IF(Q2782="","",""))&amp;""</f>
        <v/>
      </c>
      <c r="AZ2782" t="str" cm="1">
        <f t="array" ref="AZ2782">IFERROR(IF(R2782&lt;&gt;"",R2782,IF(OR($S2782="",$T2782=""),"",IF($T2782&lt;&gt;"",_xlfn._xlws.FILTER(R:R,($BU:$BU=$BU2782)*($I:$I=$I2782)*($T:$T=$T2782)*($S:$S=_xlfn.MINIFS($S:$S,$T:$T,"="&amp;$T2782)),""))))&amp;"",IF(R2782="","",""))&amp;""</f>
        <v>1</v>
      </c>
      <c r="BA2782" s="6">
        <f t="shared" si="4007"/>
        <v>238</v>
      </c>
      <c r="BB2782">
        <f t="shared" ref="BB2782:BD2782" si="4044">BB2781</f>
        <v>18987</v>
      </c>
      <c r="BC2782" t="str">
        <f t="shared" si="4044"/>
        <v>Velodrome</v>
      </c>
      <c r="BD2782" t="str">
        <f t="shared" si="4044"/>
        <v>Outlaws</v>
      </c>
      <c r="BE2782" t="s">
        <v>11</v>
      </c>
      <c r="BF2782" t="s">
        <v>187</v>
      </c>
      <c r="BI2782">
        <v>96</v>
      </c>
      <c r="BJ2782" s="15">
        <f t="shared" si="4009"/>
        <v>0</v>
      </c>
      <c r="BK2782">
        <f t="shared" si="4010"/>
        <v>355</v>
      </c>
      <c r="BL2782">
        <f t="shared" si="4011"/>
        <v>355</v>
      </c>
      <c r="BM2782" s="15">
        <f>SUMIFS(BJ$2:BJ2782,K$2:K2782,"=Intermission")+SUMIFS(BJ$2:BJ2782,K$2:K2782,"=Timeout")</f>
        <v>143</v>
      </c>
      <c r="BN2782">
        <f t="shared" si="4012"/>
        <v>2303</v>
      </c>
      <c r="BO2782" s="19">
        <f t="shared" si="4013"/>
        <v>3028</v>
      </c>
      <c r="BP2782">
        <f t="shared" si="4014"/>
        <v>3023</v>
      </c>
      <c r="BQ2782" s="17">
        <f t="shared" si="4015"/>
        <v>3028</v>
      </c>
      <c r="BR2782" t="str">
        <f t="shared" si="4016"/>
        <v>event_team_player_1</v>
      </c>
      <c r="BS2782">
        <f>COUNTIFS(S$3:S2782,"="&amp;S2782,AI$3:AI2782,"="&amp;AI2782)</f>
        <v>1</v>
      </c>
      <c r="BT2782" t="str">
        <f>IFERROR(VLOOKUP(BB2782&amp;BU2782&amp;X2782,game_rosters!U:W,3,FALSE),"")</f>
        <v>P100224</v>
      </c>
      <c r="BU2782" t="str">
        <f t="shared" si="4017"/>
        <v>Velodrome</v>
      </c>
    </row>
    <row r="2783" spans="1:73" x14ac:dyDescent="0.2">
      <c r="A2783">
        <f t="shared" si="3992"/>
        <v>1</v>
      </c>
      <c r="I2783" s="44">
        <v>61</v>
      </c>
      <c r="K2783" t="s">
        <v>241</v>
      </c>
      <c r="R2783" s="51">
        <v>1</v>
      </c>
      <c r="S2783">
        <v>1441</v>
      </c>
      <c r="T2783">
        <v>223</v>
      </c>
      <c r="W2783" t="s">
        <v>735</v>
      </c>
      <c r="X2783">
        <v>61</v>
      </c>
      <c r="Z2783">
        <v>1</v>
      </c>
      <c r="AA2783">
        <f t="shared" si="4041"/>
        <v>2441</v>
      </c>
      <c r="AB2783">
        <f t="shared" si="4042"/>
        <v>9223</v>
      </c>
      <c r="AC2783">
        <f t="shared" si="3988"/>
        <v>9223</v>
      </c>
      <c r="AD2783" s="6">
        <v>3</v>
      </c>
      <c r="AE2783" t="s">
        <v>752</v>
      </c>
      <c r="AF2783" t="s">
        <v>753</v>
      </c>
      <c r="AG2783" t="s">
        <v>752</v>
      </c>
      <c r="AH2783" t="s">
        <v>738</v>
      </c>
      <c r="AI2783" t="str">
        <f t="shared" si="3993"/>
        <v>e</v>
      </c>
      <c r="AJ2783" t="str">
        <f t="shared" si="3994"/>
        <v/>
      </c>
      <c r="AK2783" t="str">
        <f t="shared" si="3995"/>
        <v/>
      </c>
      <c r="AL2783" t="str">
        <f t="shared" si="3996"/>
        <v/>
      </c>
      <c r="AM2783" t="str">
        <f t="shared" si="3997"/>
        <v/>
      </c>
      <c r="AN2783" t="str">
        <f t="shared" si="3998"/>
        <v>Home</v>
      </c>
      <c r="AO2783" t="str">
        <f t="shared" si="3999"/>
        <v>h</v>
      </c>
      <c r="AP2783" t="str">
        <f t="shared" si="4000"/>
        <v/>
      </c>
      <c r="AQ2783" t="str">
        <f t="shared" si="4001"/>
        <v/>
      </c>
      <c r="AR2783" t="str">
        <f t="shared" si="4002"/>
        <v>Home</v>
      </c>
      <c r="AS2783" t="str">
        <f t="shared" si="4003"/>
        <v>h</v>
      </c>
      <c r="AT2783" t="str">
        <f t="shared" si="4004"/>
        <v/>
      </c>
      <c r="AU2783" t="str">
        <f t="shared" si="4005"/>
        <v/>
      </c>
      <c r="AV2783" t="str">
        <f t="shared" si="4006"/>
        <v/>
      </c>
      <c r="AW2783" t="str" cm="1">
        <f t="array" ref="AW2783">IFERROR(IF(O2783&lt;&gt;"",O2783,IF(OR($S2783="",$T2783=""),"",IF(O2783&lt;&gt;"",O2783,IF($T2783&lt;&gt;"",_xlfn._xlws.FILTER(O:O,($BU:$BU=$BU2783)*($I:$I=$I2783)*($T:$T=$T2783)*($S:$S=_xlfn.MINIFS($S:$S,$T:$T,"="&amp;$T2783)),"")))))&amp;"",IF(O2783="","",""))&amp;""</f>
        <v/>
      </c>
      <c r="AX2783" t="str" cm="1">
        <f t="array" ref="AX2783">IFERROR(IF(P2783&lt;&gt;"",P2783,IF(OR($S2783="",$T2783=""),"",IF($T2783&lt;&gt;"",_xlfn._xlws.FILTER(P:P,($BU:$BU=$BU2783)*($I:$I=$I2783)*($T:$T=$T2783)*($S:$S=_xlfn.MINIFS($S:$S,$T:$T,"="&amp;$T2783)),""))))&amp;"",IF(P2783="","",""))&amp;""</f>
        <v/>
      </c>
      <c r="AY2783" t="str" cm="1">
        <f t="array" ref="AY2783">IFERROR(IF(Q2783&lt;&gt;"",Q2783,IF(OR($S2783="",$T2783=""),"",IF($T2783&lt;&gt;"",_xlfn._xlws.FILTER(Q:Q,($BU:$BU=$BU2783)*($I:$I=$I2783)*($T:$T=$T2783)*($S:$S=_xlfn.MINIFS($S:$S,$T:$T,"="&amp;$T2783)),""))))&amp;"",IF(Q2783="","",""))&amp;""</f>
        <v/>
      </c>
      <c r="AZ2783" t="str" cm="1">
        <f t="array" ref="AZ2783">IFERROR(IF(R2783&lt;&gt;"",R2783,IF(OR($S2783="",$T2783=""),"",IF($T2783&lt;&gt;"",_xlfn._xlws.FILTER(R:R,($BU:$BU=$BU2783)*($I:$I=$I2783)*($T:$T=$T2783)*($S:$S=_xlfn.MINIFS($S:$S,$T:$T,"="&amp;$T2783)),""))))&amp;"",IF(R2783="","",""))&amp;""</f>
        <v>1</v>
      </c>
      <c r="BA2783" s="6">
        <f t="shared" si="4007"/>
        <v>238</v>
      </c>
      <c r="BB2783">
        <f t="shared" ref="BB2783:BD2783" si="4045">BB2782</f>
        <v>18987</v>
      </c>
      <c r="BC2783" t="str">
        <f t="shared" si="4045"/>
        <v>Velodrome</v>
      </c>
      <c r="BD2783" t="str">
        <f t="shared" si="4045"/>
        <v>Outlaws</v>
      </c>
      <c r="BE2783" t="s">
        <v>241</v>
      </c>
      <c r="BF2783" t="s">
        <v>756</v>
      </c>
      <c r="BI2783" cm="1">
        <f t="array" ref="BI2783">IFERROR(_xlfn._xlws.FILTER(shifts!A:A,(shifts!B:B=events!AD2783)*(shifts!AG:AG&gt;=events!BK2783)*(shifts!AH:AH&lt;=events!BL2783)),BI2782)</f>
        <v>97</v>
      </c>
      <c r="BJ2783" s="15">
        <f t="shared" si="4009"/>
        <v>24</v>
      </c>
      <c r="BK2783">
        <f t="shared" si="4010"/>
        <v>355</v>
      </c>
      <c r="BL2783">
        <f t="shared" si="4011"/>
        <v>331</v>
      </c>
      <c r="BM2783" s="15">
        <f>SUMIFS(BJ$2:BJ2783,K$2:K2783,"=Intermission")+SUMIFS(BJ$2:BJ2783,K$2:K2783,"=Timeout")</f>
        <v>143</v>
      </c>
      <c r="BN2783">
        <f t="shared" si="4012"/>
        <v>2303</v>
      </c>
      <c r="BO2783" s="19">
        <f t="shared" si="4013"/>
        <v>3028</v>
      </c>
      <c r="BP2783">
        <f t="shared" si="4014"/>
        <v>3023</v>
      </c>
      <c r="BQ2783" s="17">
        <f t="shared" si="4015"/>
        <v>3052</v>
      </c>
      <c r="BR2783" t="str">
        <f t="shared" si="4016"/>
        <v>event_team_player_1</v>
      </c>
      <c r="BS2783">
        <f>COUNTIFS(S$3:S2783,"="&amp;S2783,AI$3:AI2783,"="&amp;AI2783)</f>
        <v>1</v>
      </c>
      <c r="BT2783" t="str">
        <f>IFERROR(VLOOKUP(BB2783&amp;BU2783&amp;X2783,game_rosters!U:W,3,FALSE),"")</f>
        <v>P100224</v>
      </c>
      <c r="BU2783" t="str">
        <f t="shared" si="4017"/>
        <v>Velodrome</v>
      </c>
    </row>
    <row r="2784" spans="1:73" x14ac:dyDescent="0.2">
      <c r="A2784">
        <f t="shared" si="3992"/>
        <v>1</v>
      </c>
      <c r="I2784" s="44">
        <v>91</v>
      </c>
      <c r="K2784" t="s">
        <v>5</v>
      </c>
      <c r="L2784" t="s">
        <v>190</v>
      </c>
      <c r="S2784">
        <v>1442</v>
      </c>
      <c r="W2784" t="s">
        <v>731</v>
      </c>
      <c r="X2784">
        <v>91</v>
      </c>
      <c r="Z2784">
        <v>1</v>
      </c>
      <c r="AA2784">
        <f t="shared" si="4041"/>
        <v>2442</v>
      </c>
      <c r="AB2784" t="str">
        <f t="shared" si="4042"/>
        <v/>
      </c>
      <c r="AC2784">
        <f t="shared" si="3988"/>
        <v>2442</v>
      </c>
      <c r="AD2784" s="6">
        <v>3</v>
      </c>
      <c r="AE2784" t="s">
        <v>752</v>
      </c>
      <c r="AF2784" t="s">
        <v>738</v>
      </c>
      <c r="AG2784" t="s">
        <v>756</v>
      </c>
      <c r="AH2784" t="s">
        <v>756</v>
      </c>
      <c r="AI2784" t="str">
        <f t="shared" si="3993"/>
        <v>e</v>
      </c>
      <c r="AJ2784" t="str">
        <f t="shared" si="3994"/>
        <v/>
      </c>
      <c r="AK2784" t="str">
        <f t="shared" si="3995"/>
        <v/>
      </c>
      <c r="AL2784" t="str">
        <f t="shared" si="3996"/>
        <v/>
      </c>
      <c r="AM2784" t="str">
        <f t="shared" si="3997"/>
        <v/>
      </c>
      <c r="AN2784" t="str">
        <f t="shared" si="3998"/>
        <v>Away</v>
      </c>
      <c r="AO2784" t="str">
        <f t="shared" si="3999"/>
        <v>a</v>
      </c>
      <c r="AP2784" t="str">
        <f t="shared" si="4000"/>
        <v/>
      </c>
      <c r="AQ2784" t="str">
        <f t="shared" si="4001"/>
        <v/>
      </c>
      <c r="AR2784" t="str">
        <f t="shared" si="4002"/>
        <v>Away</v>
      </c>
      <c r="AS2784" t="str">
        <f t="shared" si="4003"/>
        <v>a</v>
      </c>
      <c r="AT2784" t="str">
        <f t="shared" si="4004"/>
        <v>Offensive</v>
      </c>
      <c r="AU2784" t="str">
        <f t="shared" si="4005"/>
        <v/>
      </c>
      <c r="AV2784" t="str">
        <f t="shared" si="4006"/>
        <v/>
      </c>
      <c r="AW2784" t="str" cm="1">
        <f t="array" ref="AW2784">IFERROR(IF(O2784&lt;&gt;"",O2784,IF(OR($S2784="",$T2784=""),"",IF(O2784&lt;&gt;"",O2784,IF($T2784&lt;&gt;"",_xlfn._xlws.FILTER(O:O,($BU:$BU=$BU2784)*($I:$I=$I2784)*($T:$T=$T2784)*($S:$S=_xlfn.MINIFS($S:$S,$T:$T,"="&amp;$T2784)),"")))))&amp;"",IF(O2784="","",""))&amp;""</f>
        <v/>
      </c>
      <c r="AX2784" t="str" cm="1">
        <f t="array" ref="AX2784">IFERROR(IF(P2784&lt;&gt;"",P2784,IF(OR($S2784="",$T2784=""),"",IF($T2784&lt;&gt;"",_xlfn._xlws.FILTER(P:P,($BU:$BU=$BU2784)*($I:$I=$I2784)*($T:$T=$T2784)*($S:$S=_xlfn.MINIFS($S:$S,$T:$T,"="&amp;$T2784)),""))))&amp;"",IF(P2784="","",""))&amp;""</f>
        <v/>
      </c>
      <c r="AY2784" t="str" cm="1">
        <f t="array" ref="AY2784">IFERROR(IF(Q2784&lt;&gt;"",Q2784,IF(OR($S2784="",$T2784=""),"",IF($T2784&lt;&gt;"",_xlfn._xlws.FILTER(Q:Q,($BU:$BU=$BU2784)*($I:$I=$I2784)*($T:$T=$T2784)*($S:$S=_xlfn.MINIFS($S:$S,$T:$T,"="&amp;$T2784)),""))))&amp;"",IF(Q2784="","",""))&amp;""</f>
        <v/>
      </c>
      <c r="AZ2784" t="str" cm="1">
        <f t="array" ref="AZ2784">IFERROR(IF(R2784&lt;&gt;"",R2784,IF(OR($S2784="",$T2784=""),"",IF($T2784&lt;&gt;"",_xlfn._xlws.FILTER(R:R,($BU:$BU=$BU2784)*($I:$I=$I2784)*($T:$T=$T2784)*($S:$S=_xlfn.MINIFS($S:$S,$T:$T,"="&amp;$T2784)),""))))&amp;"",IF(R2784="","",""))&amp;""</f>
        <v/>
      </c>
      <c r="BA2784" s="6">
        <f t="shared" si="4007"/>
        <v>238</v>
      </c>
      <c r="BB2784">
        <f t="shared" ref="BB2784:BD2784" si="4046">BB2783</f>
        <v>18987</v>
      </c>
      <c r="BC2784" t="str">
        <f t="shared" si="4046"/>
        <v>Velodrome</v>
      </c>
      <c r="BD2784" t="str">
        <f t="shared" si="4046"/>
        <v>Outlaws</v>
      </c>
      <c r="BE2784" t="s">
        <v>5</v>
      </c>
      <c r="BF2784" t="s">
        <v>190</v>
      </c>
      <c r="BI2784" cm="1">
        <f t="array" ref="BI2784">IFERROR(_xlfn._xlws.FILTER(shifts!A:A,(shifts!B:B=events!AD2784)*(shifts!AG:AG&gt;=events!BK2784)*(shifts!AH:AH&lt;=events!BL2784)),BI2783)</f>
        <v>97</v>
      </c>
      <c r="BJ2784" s="15">
        <f t="shared" si="4009"/>
        <v>0</v>
      </c>
      <c r="BK2784">
        <f t="shared" si="4010"/>
        <v>331</v>
      </c>
      <c r="BL2784">
        <f t="shared" si="4011"/>
        <v>331</v>
      </c>
      <c r="BM2784" s="15">
        <f>SUMIFS(BJ$2:BJ2784,K$2:K2784,"=Intermission")+SUMIFS(BJ$2:BJ2784,K$2:K2784,"=Timeout")</f>
        <v>143</v>
      </c>
      <c r="BN2784">
        <f t="shared" si="4012"/>
        <v>2303</v>
      </c>
      <c r="BO2784" s="19">
        <f t="shared" si="4013"/>
        <v>3052</v>
      </c>
      <c r="BP2784">
        <f t="shared" si="4014"/>
        <v>3047</v>
      </c>
      <c r="BQ2784" s="17">
        <f t="shared" si="4015"/>
        <v>3052</v>
      </c>
      <c r="BR2784" t="str">
        <f t="shared" si="4016"/>
        <v>event_team_player_1</v>
      </c>
      <c r="BS2784">
        <f>COUNTIFS(S$3:S2784,"="&amp;S2784,AI$3:AI2784,"="&amp;AI2784)</f>
        <v>1</v>
      </c>
      <c r="BT2784" t="str">
        <f>IFERROR(VLOOKUP(BB2784&amp;BU2784&amp;X2784,game_rosters!U:W,3,FALSE),"")</f>
        <v>P100232</v>
      </c>
      <c r="BU2784" t="str">
        <f t="shared" si="4017"/>
        <v>Outlaws</v>
      </c>
    </row>
    <row r="2785" spans="1:73" x14ac:dyDescent="0.2">
      <c r="A2785" t="str">
        <f t="shared" si="3992"/>
        <v/>
      </c>
      <c r="I2785" s="44">
        <v>42</v>
      </c>
      <c r="S2785">
        <v>1442</v>
      </c>
      <c r="X2785">
        <v>42</v>
      </c>
      <c r="AA2785">
        <f t="shared" si="4041"/>
        <v>2442</v>
      </c>
      <c r="AB2785" t="str">
        <f t="shared" si="4042"/>
        <v/>
      </c>
      <c r="AC2785">
        <f t="shared" si="3988"/>
        <v>2442</v>
      </c>
      <c r="AD2785" s="6">
        <v>3</v>
      </c>
      <c r="AE2785" t="s">
        <v>752</v>
      </c>
      <c r="AF2785" t="s">
        <v>738</v>
      </c>
      <c r="AG2785" t="s">
        <v>756</v>
      </c>
      <c r="AH2785" t="s">
        <v>756</v>
      </c>
      <c r="AI2785" t="str">
        <f t="shared" si="3993"/>
        <v>o</v>
      </c>
      <c r="AJ2785" t="str">
        <f t="shared" si="3994"/>
        <v/>
      </c>
      <c r="AK2785" t="str">
        <f t="shared" si="3995"/>
        <v/>
      </c>
      <c r="AL2785" t="str">
        <f t="shared" si="3996"/>
        <v/>
      </c>
      <c r="AM2785" t="str">
        <f t="shared" si="3997"/>
        <v/>
      </c>
      <c r="AN2785" t="str">
        <f t="shared" si="3998"/>
        <v>Away</v>
      </c>
      <c r="AO2785" t="str">
        <f t="shared" si="3999"/>
        <v>a</v>
      </c>
      <c r="AP2785" t="str">
        <f t="shared" si="4000"/>
        <v/>
      </c>
      <c r="AQ2785" t="str">
        <f t="shared" si="4001"/>
        <v/>
      </c>
      <c r="AR2785" t="str">
        <f t="shared" si="4002"/>
        <v>Away</v>
      </c>
      <c r="AS2785" t="str">
        <f t="shared" si="4003"/>
        <v>a</v>
      </c>
      <c r="AT2785" t="str">
        <f t="shared" si="4004"/>
        <v>Defensive</v>
      </c>
      <c r="AU2785" t="str">
        <f t="shared" si="4005"/>
        <v/>
      </c>
      <c r="AV2785" t="str">
        <f t="shared" si="4006"/>
        <v/>
      </c>
      <c r="AW2785" t="str" cm="1">
        <f t="array" ref="AW2785">IFERROR(IF(O2785&lt;&gt;"",O2785,IF(OR($S2785="",$T2785=""),"",IF(O2785&lt;&gt;"",O2785,IF($T2785&lt;&gt;"",_xlfn._xlws.FILTER(O:O,($BU:$BU=$BU2785)*($I:$I=$I2785)*($T:$T=$T2785)*($S:$S=_xlfn.MINIFS($S:$S,$T:$T,"="&amp;$T2785)),"")))))&amp;"",IF(O2785="","",""))&amp;""</f>
        <v/>
      </c>
      <c r="AX2785" t="str" cm="1">
        <f t="array" ref="AX2785">IFERROR(IF(P2785&lt;&gt;"",P2785,IF(OR($S2785="",$T2785=""),"",IF($T2785&lt;&gt;"",_xlfn._xlws.FILTER(P:P,($BU:$BU=$BU2785)*($I:$I=$I2785)*($T:$T=$T2785)*($S:$S=_xlfn.MINIFS($S:$S,$T:$T,"="&amp;$T2785)),""))))&amp;"",IF(P2785="","",""))&amp;""</f>
        <v/>
      </c>
      <c r="AY2785" t="str" cm="1">
        <f t="array" ref="AY2785">IFERROR(IF(Q2785&lt;&gt;"",Q2785,IF(OR($S2785="",$T2785=""),"",IF($T2785&lt;&gt;"",_xlfn._xlws.FILTER(Q:Q,($BU:$BU=$BU2785)*($I:$I=$I2785)*($T:$T=$T2785)*($S:$S=_xlfn.MINIFS($S:$S,$T:$T,"="&amp;$T2785)),""))))&amp;"",IF(Q2785="","",""))&amp;""</f>
        <v/>
      </c>
      <c r="AZ2785" t="str" cm="1">
        <f t="array" ref="AZ2785">IFERROR(IF(R2785&lt;&gt;"",R2785,IF(OR($S2785="",$T2785=""),"",IF($T2785&lt;&gt;"",_xlfn._xlws.FILTER(R:R,($BU:$BU=$BU2785)*($I:$I=$I2785)*($T:$T=$T2785)*($S:$S=_xlfn.MINIFS($S:$S,$T:$T,"="&amp;$T2785)),""))))&amp;"",IF(R2785="","",""))&amp;""</f>
        <v/>
      </c>
      <c r="BA2785" s="6">
        <f t="shared" si="4007"/>
        <v>238</v>
      </c>
      <c r="BB2785">
        <f t="shared" ref="BB2785:BD2785" si="4047">BB2784</f>
        <v>18987</v>
      </c>
      <c r="BC2785" t="str">
        <f t="shared" si="4047"/>
        <v>Velodrome</v>
      </c>
      <c r="BD2785" t="str">
        <f t="shared" si="4047"/>
        <v>Outlaws</v>
      </c>
      <c r="BE2785" t="s">
        <v>5</v>
      </c>
      <c r="BF2785" t="s">
        <v>190</v>
      </c>
      <c r="BI2785" cm="1">
        <f t="array" ref="BI2785">IFERROR(_xlfn._xlws.FILTER(shifts!A:A,(shifts!B:B=events!AD2785)*(shifts!AG:AG&gt;=events!BK2785)*(shifts!AH:AH&lt;=events!BL2785)),BI2784)</f>
        <v>97</v>
      </c>
      <c r="BJ2785" s="15">
        <f t="shared" si="4009"/>
        <v>0</v>
      </c>
      <c r="BK2785">
        <f t="shared" si="4010"/>
        <v>331</v>
      </c>
      <c r="BL2785">
        <f t="shared" si="4011"/>
        <v>331</v>
      </c>
      <c r="BM2785" s="15">
        <f>SUMIFS(BJ$2:BJ2785,K$2:K2785,"=Intermission")+SUMIFS(BJ$2:BJ2785,K$2:K2785,"=Timeout")</f>
        <v>143</v>
      </c>
      <c r="BN2785">
        <f t="shared" si="4012"/>
        <v>2303</v>
      </c>
      <c r="BO2785" s="19">
        <f t="shared" si="4013"/>
        <v>3052</v>
      </c>
      <c r="BP2785">
        <f t="shared" si="4014"/>
        <v>3047</v>
      </c>
      <c r="BQ2785" s="17">
        <f t="shared" si="4015"/>
        <v>3052</v>
      </c>
      <c r="BR2785" t="str">
        <f t="shared" si="4016"/>
        <v>opp_team_player_1</v>
      </c>
      <c r="BS2785">
        <f>COUNTIFS(S$3:S2785,"="&amp;S2785,AI$3:AI2785,"="&amp;AI2785)</f>
        <v>1</v>
      </c>
      <c r="BT2785" t="str">
        <f>IFERROR(VLOOKUP(BB2785&amp;BU2785&amp;X2785,game_rosters!U:W,3,FALSE),"")</f>
        <v>P100201</v>
      </c>
      <c r="BU2785" t="str">
        <f t="shared" si="4017"/>
        <v>Velodrome</v>
      </c>
    </row>
    <row r="2786" spans="1:73" x14ac:dyDescent="0.2">
      <c r="A2786">
        <f t="shared" si="3992"/>
        <v>1</v>
      </c>
      <c r="I2786" s="44">
        <v>80</v>
      </c>
      <c r="K2786" t="s">
        <v>13</v>
      </c>
      <c r="L2786" t="s">
        <v>587</v>
      </c>
      <c r="N2786" t="s">
        <v>594</v>
      </c>
      <c r="O2786" t="s">
        <v>948</v>
      </c>
      <c r="Q2786" t="s">
        <v>594</v>
      </c>
      <c r="S2786">
        <v>1443</v>
      </c>
      <c r="W2786" t="s">
        <v>731</v>
      </c>
      <c r="X2786">
        <v>80</v>
      </c>
      <c r="Z2786">
        <v>1</v>
      </c>
      <c r="AA2786">
        <f t="shared" si="4041"/>
        <v>2443</v>
      </c>
      <c r="AB2786" t="str">
        <f t="shared" si="4042"/>
        <v/>
      </c>
      <c r="AC2786">
        <f t="shared" si="3988"/>
        <v>2443</v>
      </c>
      <c r="AD2786" s="6">
        <v>3</v>
      </c>
      <c r="AE2786" t="s">
        <v>752</v>
      </c>
      <c r="AF2786" t="s">
        <v>906</v>
      </c>
      <c r="AG2786" t="s">
        <v>756</v>
      </c>
      <c r="AH2786" t="s">
        <v>756</v>
      </c>
      <c r="AI2786" t="str">
        <f t="shared" si="3993"/>
        <v>e</v>
      </c>
      <c r="AJ2786" t="str">
        <f t="shared" si="3994"/>
        <v/>
      </c>
      <c r="AK2786" t="str">
        <f t="shared" si="3995"/>
        <v/>
      </c>
      <c r="AL2786" t="str">
        <f t="shared" si="3996"/>
        <v/>
      </c>
      <c r="AM2786" t="str">
        <f t="shared" si="3997"/>
        <v/>
      </c>
      <c r="AN2786" t="str">
        <f t="shared" si="3998"/>
        <v>Away</v>
      </c>
      <c r="AO2786" t="str">
        <f t="shared" si="3999"/>
        <v>a</v>
      </c>
      <c r="AP2786" t="str">
        <f t="shared" si="4000"/>
        <v/>
      </c>
      <c r="AQ2786" t="str">
        <f t="shared" si="4001"/>
        <v/>
      </c>
      <c r="AR2786" t="str">
        <f t="shared" si="4002"/>
        <v>Away</v>
      </c>
      <c r="AS2786" t="str">
        <f t="shared" si="4003"/>
        <v>a</v>
      </c>
      <c r="AT2786" t="str">
        <f t="shared" si="4004"/>
        <v>Offensive</v>
      </c>
      <c r="AU2786" t="str">
        <f t="shared" si="4005"/>
        <v/>
      </c>
      <c r="AV2786" t="str">
        <f t="shared" si="4006"/>
        <v/>
      </c>
      <c r="AW2786" t="str" cm="1">
        <f t="array" ref="AW2786">IFERROR(IF(O2786&lt;&gt;"",O2786,IF(OR($S2786="",$T2786=""),"",IF(O2786&lt;&gt;"",O2786,IF($T2786&lt;&gt;"",_xlfn._xlws.FILTER(O:O,($BU:$BU=$BU2786)*($I:$I=$I2786)*($T:$T=$T2786)*($S:$S=_xlfn.MINIFS($S:$S,$T:$T,"="&amp;$T2786)),"")))))&amp;"",IF(O2786="","",""))&amp;""</f>
        <v>OffensivePlay_Zone-PuckRecoveryFaceoff</v>
      </c>
      <c r="AX2786" t="str" cm="1">
        <f t="array" ref="AX2786">IFERROR(IF(P2786&lt;&gt;"",P2786,IF(OR($S2786="",$T2786=""),"",IF($T2786&lt;&gt;"",_xlfn._xlws.FILTER(P:P,($BU:$BU=$BU2786)*($I:$I=$I2786)*($T:$T=$T2786)*($S:$S=_xlfn.MINIFS($S:$S,$T:$T,"="&amp;$T2786)),""))))&amp;"",IF(P2786="","",""))&amp;""</f>
        <v/>
      </c>
      <c r="AY2786" t="str" cm="1">
        <f t="array" ref="AY2786">IFERROR(IF(Q2786&lt;&gt;"",Q2786,IF(OR($S2786="",$T2786=""),"",IF($T2786&lt;&gt;"",_xlfn._xlws.FILTER(Q:Q,($BU:$BU=$BU2786)*($I:$I=$I2786)*($T:$T=$T2786)*($S:$S=_xlfn.MINIFS($S:$S,$T:$T,"="&amp;$T2786)),""))))&amp;"",IF(Q2786="","",""))&amp;""</f>
        <v>u</v>
      </c>
      <c r="AZ2786" t="str" cm="1">
        <f t="array" ref="AZ2786">IFERROR(IF(R2786&lt;&gt;"",R2786,IF(OR($S2786="",$T2786=""),"",IF($T2786&lt;&gt;"",_xlfn._xlws.FILTER(R:R,($BU:$BU=$BU2786)*($I:$I=$I2786)*($T:$T=$T2786)*($S:$S=_xlfn.MINIFS($S:$S,$T:$T,"="&amp;$T2786)),""))))&amp;"",IF(R2786="","",""))&amp;""</f>
        <v/>
      </c>
      <c r="BA2786" s="6">
        <f t="shared" si="4007"/>
        <v>238</v>
      </c>
      <c r="BB2786">
        <f t="shared" ref="BB2786:BD2786" si="4048">BB2785</f>
        <v>18987</v>
      </c>
      <c r="BC2786" t="str">
        <f t="shared" si="4048"/>
        <v>Velodrome</v>
      </c>
      <c r="BD2786" t="str">
        <f t="shared" si="4048"/>
        <v>Outlaws</v>
      </c>
      <c r="BE2786" t="s">
        <v>13</v>
      </c>
      <c r="BF2786" t="s">
        <v>587</v>
      </c>
      <c r="BI2786" cm="1">
        <f t="array" ref="BI2786">IFERROR(_xlfn._xlws.FILTER(shifts!A:A,(shifts!B:B=events!AD2786)*(shifts!AG:AG&gt;=events!BK2786)*(shifts!AH:AH&lt;=events!BL2786)),BI2785)</f>
        <v>97</v>
      </c>
      <c r="BJ2786" s="15">
        <f t="shared" si="4009"/>
        <v>0</v>
      </c>
      <c r="BK2786">
        <f t="shared" si="4010"/>
        <v>329</v>
      </c>
      <c r="BL2786">
        <f t="shared" si="4011"/>
        <v>329</v>
      </c>
      <c r="BM2786" s="15">
        <f>SUMIFS(BJ$2:BJ2786,K$2:K2786,"=Intermission")+SUMIFS(BJ$2:BJ2786,K$2:K2786,"=Timeout")</f>
        <v>143</v>
      </c>
      <c r="BN2786">
        <f t="shared" si="4012"/>
        <v>2303</v>
      </c>
      <c r="BO2786" s="19">
        <f t="shared" si="4013"/>
        <v>3054</v>
      </c>
      <c r="BP2786">
        <f t="shared" si="4014"/>
        <v>3049</v>
      </c>
      <c r="BQ2786" s="17">
        <f t="shared" si="4015"/>
        <v>3054</v>
      </c>
      <c r="BR2786" t="str">
        <f t="shared" si="4016"/>
        <v>event_team_player_1</v>
      </c>
      <c r="BS2786">
        <f>COUNTIFS(S$3:S2786,"="&amp;S2786,AI$3:AI2786,"="&amp;AI2786)</f>
        <v>1</v>
      </c>
      <c r="BT2786" t="str">
        <f>IFERROR(VLOOKUP(BB2786&amp;BU2786&amp;X2786,game_rosters!U:W,3,FALSE),"")</f>
        <v>P100223</v>
      </c>
      <c r="BU2786" t="str">
        <f t="shared" si="4017"/>
        <v>Outlaws</v>
      </c>
    </row>
    <row r="2787" spans="1:73" x14ac:dyDescent="0.2">
      <c r="A2787">
        <f t="shared" si="3992"/>
        <v>1</v>
      </c>
      <c r="I2787" s="44">
        <v>80</v>
      </c>
      <c r="K2787" t="s">
        <v>238</v>
      </c>
      <c r="L2787" t="s">
        <v>174</v>
      </c>
      <c r="M2787" t="s">
        <v>87</v>
      </c>
      <c r="N2787" t="s">
        <v>594</v>
      </c>
      <c r="S2787">
        <v>1444</v>
      </c>
      <c r="W2787" t="s">
        <v>731</v>
      </c>
      <c r="X2787">
        <v>80</v>
      </c>
      <c r="Z2787">
        <v>1</v>
      </c>
      <c r="AA2787">
        <f t="shared" si="4041"/>
        <v>2444</v>
      </c>
      <c r="AB2787" t="str">
        <f t="shared" si="4042"/>
        <v/>
      </c>
      <c r="AC2787">
        <f t="shared" si="3988"/>
        <v>2444</v>
      </c>
      <c r="AD2787" s="6">
        <v>3</v>
      </c>
      <c r="AE2787" t="s">
        <v>752</v>
      </c>
      <c r="AF2787" t="s">
        <v>934</v>
      </c>
      <c r="AG2787" t="s">
        <v>756</v>
      </c>
      <c r="AH2787" t="s">
        <v>756</v>
      </c>
      <c r="AI2787" t="str">
        <f t="shared" si="3993"/>
        <v>e</v>
      </c>
      <c r="AJ2787" t="str">
        <f t="shared" si="3994"/>
        <v/>
      </c>
      <c r="AK2787" t="str">
        <f t="shared" si="3995"/>
        <v/>
      </c>
      <c r="AL2787" t="str">
        <f t="shared" si="3996"/>
        <v/>
      </c>
      <c r="AM2787" t="str">
        <f t="shared" si="3997"/>
        <v/>
      </c>
      <c r="AN2787" t="str">
        <f t="shared" si="3998"/>
        <v>Away</v>
      </c>
      <c r="AO2787" t="str">
        <f t="shared" si="3999"/>
        <v>a</v>
      </c>
      <c r="AP2787" t="str">
        <f t="shared" si="4000"/>
        <v/>
      </c>
      <c r="AQ2787" t="str">
        <f t="shared" si="4001"/>
        <v/>
      </c>
      <c r="AR2787" t="str">
        <f t="shared" si="4002"/>
        <v>Away</v>
      </c>
      <c r="AS2787" t="str">
        <f t="shared" si="4003"/>
        <v>a</v>
      </c>
      <c r="AT2787" t="str">
        <f t="shared" si="4004"/>
        <v>Offensive</v>
      </c>
      <c r="AU2787" t="str">
        <f t="shared" si="4005"/>
        <v/>
      </c>
      <c r="AV2787" t="str">
        <f t="shared" si="4006"/>
        <v/>
      </c>
      <c r="AW2787" t="str" cm="1">
        <f t="array" ref="AW2787">IFERROR(IF(O2787&lt;&gt;"",O2787,IF(OR($S2787="",$T2787=""),"",IF(O2787&lt;&gt;"",O2787,IF($T2787&lt;&gt;"",_xlfn._xlws.FILTER(O:O,($BU:$BU=$BU2787)*($I:$I=$I2787)*($T:$T=$T2787)*($S:$S=_xlfn.MINIFS($S:$S,$T:$T,"="&amp;$T2787)),"")))))&amp;"",IF(O2787="","",""))&amp;""</f>
        <v/>
      </c>
      <c r="AX2787" t="str" cm="1">
        <f t="array" ref="AX2787">IFERROR(IF(P2787&lt;&gt;"",P2787,IF(OR($S2787="",$T2787=""),"",IF($T2787&lt;&gt;"",_xlfn._xlws.FILTER(P:P,($BU:$BU=$BU2787)*($I:$I=$I2787)*($T:$T=$T2787)*($S:$S=_xlfn.MINIFS($S:$S,$T:$T,"="&amp;$T2787)),""))))&amp;"",IF(P2787="","",""))&amp;""</f>
        <v/>
      </c>
      <c r="AY2787" t="str" cm="1">
        <f t="array" ref="AY2787">IFERROR(IF(Q2787&lt;&gt;"",Q2787,IF(OR($S2787="",$T2787=""),"",IF($T2787&lt;&gt;"",_xlfn._xlws.FILTER(Q:Q,($BU:$BU=$BU2787)*($I:$I=$I2787)*($T:$T=$T2787)*($S:$S=_xlfn.MINIFS($S:$S,$T:$T,"="&amp;$T2787)),""))))&amp;"",IF(Q2787="","",""))&amp;""</f>
        <v/>
      </c>
      <c r="AZ2787" t="str" cm="1">
        <f t="array" ref="AZ2787">IFERROR(IF(R2787&lt;&gt;"",R2787,IF(OR($S2787="",$T2787=""),"",IF($T2787&lt;&gt;"",_xlfn._xlws.FILTER(R:R,($BU:$BU=$BU2787)*($I:$I=$I2787)*($T:$T=$T2787)*($S:$S=_xlfn.MINIFS($S:$S,$T:$T,"="&amp;$T2787)),""))))&amp;"",IF(R2787="","",""))&amp;""</f>
        <v/>
      </c>
      <c r="BA2787" s="6">
        <f t="shared" si="4007"/>
        <v>239</v>
      </c>
      <c r="BB2787">
        <f t="shared" ref="BB2787:BD2787" si="4049">BB2786</f>
        <v>18987</v>
      </c>
      <c r="BC2787" t="str">
        <f t="shared" si="4049"/>
        <v>Velodrome</v>
      </c>
      <c r="BD2787" t="str">
        <f t="shared" si="4049"/>
        <v>Outlaws</v>
      </c>
      <c r="BE2787" t="s">
        <v>238</v>
      </c>
      <c r="BF2787" t="s">
        <v>174</v>
      </c>
      <c r="BI2787" cm="1">
        <f t="array" ref="BI2787">IFERROR(_xlfn._xlws.FILTER(shifts!A:A,(shifts!B:B=events!AD2787)*(shifts!AG:AG&gt;=events!BK2787)*(shifts!AH:AH&lt;=events!BL2787)),BI2786)</f>
        <v>97</v>
      </c>
      <c r="BJ2787" s="15">
        <f t="shared" si="4009"/>
        <v>0</v>
      </c>
      <c r="BK2787">
        <f t="shared" si="4010"/>
        <v>328</v>
      </c>
      <c r="BL2787">
        <f t="shared" si="4011"/>
        <v>328</v>
      </c>
      <c r="BM2787" s="15">
        <f>SUMIFS(BJ$2:BJ2787,K$2:K2787,"=Intermission")+SUMIFS(BJ$2:BJ2787,K$2:K2787,"=Timeout")</f>
        <v>143</v>
      </c>
      <c r="BN2787">
        <f t="shared" si="4012"/>
        <v>2303</v>
      </c>
      <c r="BO2787" s="19">
        <f t="shared" si="4013"/>
        <v>3055</v>
      </c>
      <c r="BP2787">
        <f t="shared" si="4014"/>
        <v>3050</v>
      </c>
      <c r="BQ2787" s="17">
        <f t="shared" si="4015"/>
        <v>3055</v>
      </c>
      <c r="BR2787" t="str">
        <f t="shared" si="4016"/>
        <v>event_team_player_1</v>
      </c>
      <c r="BS2787">
        <f>COUNTIFS(S$3:S2787,"="&amp;S2787,AI$3:AI2787,"="&amp;AI2787)</f>
        <v>1</v>
      </c>
      <c r="BT2787" t="str">
        <f>IFERROR(VLOOKUP(BB2787&amp;BU2787&amp;X2787,game_rosters!U:W,3,FALSE),"")</f>
        <v>P100223</v>
      </c>
      <c r="BU2787" t="str">
        <f t="shared" si="4017"/>
        <v>Outlaws</v>
      </c>
    </row>
    <row r="2788" spans="1:73" x14ac:dyDescent="0.2">
      <c r="A2788">
        <f t="shared" si="3992"/>
        <v>1</v>
      </c>
      <c r="I2788" s="44">
        <v>91</v>
      </c>
      <c r="K2788" t="s">
        <v>13</v>
      </c>
      <c r="L2788" t="s">
        <v>587</v>
      </c>
      <c r="N2788" t="s">
        <v>594</v>
      </c>
      <c r="O2788" t="s">
        <v>696</v>
      </c>
      <c r="Q2788" t="s">
        <v>594</v>
      </c>
      <c r="R2788" s="51">
        <v>1</v>
      </c>
      <c r="S2788">
        <v>1445</v>
      </c>
      <c r="W2788" t="s">
        <v>731</v>
      </c>
      <c r="X2788">
        <v>91</v>
      </c>
      <c r="Z2788">
        <v>1</v>
      </c>
      <c r="AA2788">
        <f t="shared" si="4041"/>
        <v>2445</v>
      </c>
      <c r="AB2788" t="str">
        <f t="shared" si="4042"/>
        <v/>
      </c>
      <c r="AC2788">
        <f t="shared" si="3988"/>
        <v>2445</v>
      </c>
      <c r="AD2788" s="6">
        <v>3</v>
      </c>
      <c r="AE2788" t="s">
        <v>752</v>
      </c>
      <c r="AF2788" t="s">
        <v>740</v>
      </c>
      <c r="AG2788" t="s">
        <v>756</v>
      </c>
      <c r="AH2788" t="s">
        <v>756</v>
      </c>
      <c r="AI2788" t="str">
        <f t="shared" si="3993"/>
        <v>e</v>
      </c>
      <c r="AJ2788" t="str">
        <f t="shared" si="3994"/>
        <v/>
      </c>
      <c r="AK2788" t="str">
        <f t="shared" si="3995"/>
        <v/>
      </c>
      <c r="AL2788" t="str">
        <f t="shared" si="3996"/>
        <v/>
      </c>
      <c r="AM2788" t="str">
        <f t="shared" si="3997"/>
        <v/>
      </c>
      <c r="AN2788" t="str">
        <f t="shared" si="3998"/>
        <v>Away</v>
      </c>
      <c r="AO2788" t="str">
        <f t="shared" si="3999"/>
        <v>a</v>
      </c>
      <c r="AP2788" t="str">
        <f t="shared" si="4000"/>
        <v/>
      </c>
      <c r="AQ2788" t="str">
        <f t="shared" si="4001"/>
        <v/>
      </c>
      <c r="AR2788" t="str">
        <f t="shared" si="4002"/>
        <v>Away</v>
      </c>
      <c r="AS2788" t="str">
        <f t="shared" si="4003"/>
        <v>a</v>
      </c>
      <c r="AT2788" t="str">
        <f t="shared" si="4004"/>
        <v>Offensive</v>
      </c>
      <c r="AU2788" t="str">
        <f t="shared" si="4005"/>
        <v/>
      </c>
      <c r="AV2788" t="str">
        <f t="shared" si="4006"/>
        <v/>
      </c>
      <c r="AW2788" t="str" cm="1">
        <f t="array" ref="AW2788">IFERROR(IF(O2788&lt;&gt;"",O2788,IF(OR($S2788="",$T2788=""),"",IF(O2788&lt;&gt;"",O2788,IF($T2788&lt;&gt;"",_xlfn._xlws.FILTER(O:O,($BU:$BU=$BU2788)*($I:$I=$I2788)*($T:$T=$T2788)*($S:$S=_xlfn.MINIFS($S:$S,$T:$T,"="&amp;$T2788)),"")))))&amp;"",IF(O2788="","",""))&amp;""</f>
        <v>OffensivePlay_Zone-PuckRecoveryDumpIn</v>
      </c>
      <c r="AX2788" t="str" cm="1">
        <f t="array" ref="AX2788">IFERROR(IF(P2788&lt;&gt;"",P2788,IF(OR($S2788="",$T2788=""),"",IF($T2788&lt;&gt;"",_xlfn._xlws.FILTER(P:P,($BU:$BU=$BU2788)*($I:$I=$I2788)*($T:$T=$T2788)*($S:$S=_xlfn.MINIFS($S:$S,$T:$T,"="&amp;$T2788)),""))))&amp;"",IF(P2788="","",""))&amp;""</f>
        <v/>
      </c>
      <c r="AY2788" t="str" cm="1">
        <f t="array" ref="AY2788">IFERROR(IF(Q2788&lt;&gt;"",Q2788,IF(OR($S2788="",$T2788=""),"",IF($T2788&lt;&gt;"",_xlfn._xlws.FILTER(Q:Q,($BU:$BU=$BU2788)*($I:$I=$I2788)*($T:$T=$T2788)*($S:$S=_xlfn.MINIFS($S:$S,$T:$T,"="&amp;$T2788)),""))))&amp;"",IF(Q2788="","",""))&amp;""</f>
        <v>u</v>
      </c>
      <c r="AZ2788" t="str" cm="1">
        <f t="array" ref="AZ2788">IFERROR(IF(R2788&lt;&gt;"",R2788,IF(OR($S2788="",$T2788=""),"",IF($T2788&lt;&gt;"",_xlfn._xlws.FILTER(R:R,($BU:$BU=$BU2788)*($I:$I=$I2788)*($T:$T=$T2788)*($S:$S=_xlfn.MINIFS($S:$S,$T:$T,"="&amp;$T2788)),""))))&amp;"",IF(R2788="","",""))&amp;""</f>
        <v>1</v>
      </c>
      <c r="BA2788" s="6">
        <f t="shared" si="4007"/>
        <v>239</v>
      </c>
      <c r="BB2788">
        <f t="shared" ref="BB2788:BD2788" si="4050">BB2787</f>
        <v>18987</v>
      </c>
      <c r="BC2788" t="str">
        <f t="shared" si="4050"/>
        <v>Velodrome</v>
      </c>
      <c r="BD2788" t="str">
        <f t="shared" si="4050"/>
        <v>Outlaws</v>
      </c>
      <c r="BE2788" t="s">
        <v>13</v>
      </c>
      <c r="BF2788" t="s">
        <v>587</v>
      </c>
      <c r="BI2788" cm="1">
        <f t="array" ref="BI2788">IFERROR(_xlfn._xlws.FILTER(shifts!A:A,(shifts!B:B=events!AD2788)*(shifts!AG:AG&gt;=events!BK2788)*(shifts!AH:AH&lt;=events!BL2788)),BI2787)</f>
        <v>97</v>
      </c>
      <c r="BJ2788" s="15">
        <f t="shared" si="4009"/>
        <v>0</v>
      </c>
      <c r="BK2788">
        <f t="shared" si="4010"/>
        <v>325</v>
      </c>
      <c r="BL2788">
        <f t="shared" si="4011"/>
        <v>325</v>
      </c>
      <c r="BM2788" s="15">
        <f>SUMIFS(BJ$2:BJ2788,K$2:K2788,"=Intermission")+SUMIFS(BJ$2:BJ2788,K$2:K2788,"=Timeout")</f>
        <v>143</v>
      </c>
      <c r="BN2788">
        <f t="shared" si="4012"/>
        <v>2303</v>
      </c>
      <c r="BO2788" s="19">
        <f t="shared" si="4013"/>
        <v>3058</v>
      </c>
      <c r="BP2788">
        <f t="shared" si="4014"/>
        <v>3053</v>
      </c>
      <c r="BQ2788" s="17">
        <f t="shared" si="4015"/>
        <v>3058</v>
      </c>
      <c r="BR2788" t="str">
        <f t="shared" si="4016"/>
        <v>event_team_player_1</v>
      </c>
      <c r="BS2788">
        <f>COUNTIFS(S$3:S2788,"="&amp;S2788,AI$3:AI2788,"="&amp;AI2788)</f>
        <v>1</v>
      </c>
      <c r="BT2788" t="str">
        <f>IFERROR(VLOOKUP(BB2788&amp;BU2788&amp;X2788,game_rosters!U:W,3,FALSE),"")</f>
        <v>P100232</v>
      </c>
      <c r="BU2788" t="str">
        <f t="shared" si="4017"/>
        <v>Outlaws</v>
      </c>
    </row>
    <row r="2789" spans="1:73" x14ac:dyDescent="0.2">
      <c r="A2789" t="str">
        <f t="shared" si="3992"/>
        <v/>
      </c>
      <c r="I2789" s="44">
        <v>84</v>
      </c>
      <c r="O2789" t="s">
        <v>683</v>
      </c>
      <c r="Q2789" t="s">
        <v>594</v>
      </c>
      <c r="R2789" s="51">
        <v>1</v>
      </c>
      <c r="S2789">
        <v>1445</v>
      </c>
      <c r="X2789">
        <v>84</v>
      </c>
      <c r="AA2789">
        <f t="shared" si="4041"/>
        <v>2445</v>
      </c>
      <c r="AB2789" t="str">
        <f t="shared" si="4042"/>
        <v/>
      </c>
      <c r="AC2789">
        <f t="shared" si="3988"/>
        <v>2445</v>
      </c>
      <c r="AD2789" s="6">
        <v>3</v>
      </c>
      <c r="AE2789" t="s">
        <v>752</v>
      </c>
      <c r="AF2789" t="s">
        <v>740</v>
      </c>
      <c r="AG2789" t="s">
        <v>756</v>
      </c>
      <c r="AH2789" t="s">
        <v>756</v>
      </c>
      <c r="AI2789" t="str">
        <f t="shared" si="3993"/>
        <v>o</v>
      </c>
      <c r="AJ2789" t="str">
        <f t="shared" si="3994"/>
        <v/>
      </c>
      <c r="AK2789" t="str">
        <f t="shared" si="3995"/>
        <v/>
      </c>
      <c r="AL2789" t="str">
        <f t="shared" si="3996"/>
        <v/>
      </c>
      <c r="AM2789" t="str">
        <f t="shared" si="3997"/>
        <v/>
      </c>
      <c r="AN2789" t="str">
        <f t="shared" si="3998"/>
        <v>Away</v>
      </c>
      <c r="AO2789" t="str">
        <f t="shared" si="3999"/>
        <v>a</v>
      </c>
      <c r="AP2789" t="str">
        <f t="shared" si="4000"/>
        <v/>
      </c>
      <c r="AQ2789" t="str">
        <f t="shared" si="4001"/>
        <v/>
      </c>
      <c r="AR2789" t="str">
        <f t="shared" si="4002"/>
        <v>Away</v>
      </c>
      <c r="AS2789" t="str">
        <f t="shared" si="4003"/>
        <v>a</v>
      </c>
      <c r="AT2789" t="str">
        <f t="shared" si="4004"/>
        <v>Defensive</v>
      </c>
      <c r="AU2789" t="str">
        <f t="shared" si="4005"/>
        <v/>
      </c>
      <c r="AV2789" t="str">
        <f t="shared" si="4006"/>
        <v/>
      </c>
      <c r="AW2789" t="str" cm="1">
        <f t="array" ref="AW2789">IFERROR(IF(O2789&lt;&gt;"",O2789,IF(OR($S2789="",$T2789=""),"",IF(O2789&lt;&gt;"",O2789,IF($T2789&lt;&gt;"",_xlfn._xlws.FILTER(O:O,($BU:$BU=$BU2789)*($I:$I=$I2789)*($T:$T=$T2789)*($S:$S=_xlfn.MINIFS($S:$S,$T:$T,"="&amp;$T2789)),"")))))&amp;"",IF(O2789="","",""))&amp;""</f>
        <v>Defensive_PlayZone-PuckRetrievalDumpIn</v>
      </c>
      <c r="AX2789" t="str" cm="1">
        <f t="array" ref="AX2789">IFERROR(IF(P2789&lt;&gt;"",P2789,IF(OR($S2789="",$T2789=""),"",IF($T2789&lt;&gt;"",_xlfn._xlws.FILTER(P:P,($BU:$BU=$BU2789)*($I:$I=$I2789)*($T:$T=$T2789)*($S:$S=_xlfn.MINIFS($S:$S,$T:$T,"="&amp;$T2789)),""))))&amp;"",IF(P2789="","",""))&amp;""</f>
        <v/>
      </c>
      <c r="AY2789" t="str" cm="1">
        <f t="array" ref="AY2789">IFERROR(IF(Q2789&lt;&gt;"",Q2789,IF(OR($S2789="",$T2789=""),"",IF($T2789&lt;&gt;"",_xlfn._xlws.FILTER(Q:Q,($BU:$BU=$BU2789)*($I:$I=$I2789)*($T:$T=$T2789)*($S:$S=_xlfn.MINIFS($S:$S,$T:$T,"="&amp;$T2789)),""))))&amp;"",IF(Q2789="","",""))&amp;""</f>
        <v>u</v>
      </c>
      <c r="AZ2789" t="str" cm="1">
        <f t="array" ref="AZ2789">IFERROR(IF(R2789&lt;&gt;"",R2789,IF(OR($S2789="",$T2789=""),"",IF($T2789&lt;&gt;"",_xlfn._xlws.FILTER(R:R,($BU:$BU=$BU2789)*($I:$I=$I2789)*($T:$T=$T2789)*($S:$S=_xlfn.MINIFS($S:$S,$T:$T,"="&amp;$T2789)),""))))&amp;"",IF(R2789="","",""))&amp;""</f>
        <v>1</v>
      </c>
      <c r="BA2789" s="6">
        <f t="shared" si="4007"/>
        <v>239</v>
      </c>
      <c r="BB2789">
        <f t="shared" ref="BB2789:BD2789" si="4051">BB2788</f>
        <v>18987</v>
      </c>
      <c r="BC2789" t="str">
        <f t="shared" si="4051"/>
        <v>Velodrome</v>
      </c>
      <c r="BD2789" t="str">
        <f t="shared" si="4051"/>
        <v>Outlaws</v>
      </c>
      <c r="BE2789" t="s">
        <v>13</v>
      </c>
      <c r="BF2789" t="s">
        <v>587</v>
      </c>
      <c r="BI2789" cm="1">
        <f t="array" ref="BI2789">IFERROR(_xlfn._xlws.FILTER(shifts!A:A,(shifts!B:B=events!AD2789)*(shifts!AG:AG&gt;=events!BK2789)*(shifts!AH:AH&lt;=events!BL2789)),BI2788)</f>
        <v>97</v>
      </c>
      <c r="BJ2789" s="15">
        <f t="shared" si="4009"/>
        <v>0</v>
      </c>
      <c r="BK2789">
        <f t="shared" si="4010"/>
        <v>325</v>
      </c>
      <c r="BL2789">
        <f t="shared" si="4011"/>
        <v>325</v>
      </c>
      <c r="BM2789" s="15">
        <f>SUMIFS(BJ$2:BJ2789,K$2:K2789,"=Intermission")+SUMIFS(BJ$2:BJ2789,K$2:K2789,"=Timeout")</f>
        <v>143</v>
      </c>
      <c r="BN2789">
        <f t="shared" si="4012"/>
        <v>2303</v>
      </c>
      <c r="BO2789" s="19">
        <f t="shared" si="4013"/>
        <v>3058</v>
      </c>
      <c r="BP2789">
        <f t="shared" si="4014"/>
        <v>3053</v>
      </c>
      <c r="BQ2789" s="17">
        <f t="shared" si="4015"/>
        <v>3058</v>
      </c>
      <c r="BR2789" t="str">
        <f t="shared" si="4016"/>
        <v>opp_team_player_1</v>
      </c>
      <c r="BS2789">
        <f>COUNTIFS(S$3:S2789,"="&amp;S2789,AI$3:AI2789,"="&amp;AI2789)</f>
        <v>1</v>
      </c>
      <c r="BT2789" t="str">
        <f>IFERROR(VLOOKUP(BB2789&amp;BU2789&amp;X2789,game_rosters!U:W,3,FALSE),"")</f>
        <v>P100198</v>
      </c>
      <c r="BU2789" t="str">
        <f t="shared" si="4017"/>
        <v>Velodrome</v>
      </c>
    </row>
    <row r="2790" spans="1:73" x14ac:dyDescent="0.2">
      <c r="A2790">
        <f t="shared" si="3992"/>
        <v>1</v>
      </c>
      <c r="I2790" s="44">
        <v>91</v>
      </c>
      <c r="K2790" t="s">
        <v>9</v>
      </c>
      <c r="L2790" t="s">
        <v>173</v>
      </c>
      <c r="M2790" t="s">
        <v>391</v>
      </c>
      <c r="N2790" t="s">
        <v>594</v>
      </c>
      <c r="O2790" t="s">
        <v>571</v>
      </c>
      <c r="Q2790" t="s">
        <v>594</v>
      </c>
      <c r="S2790">
        <v>1446</v>
      </c>
      <c r="W2790" t="s">
        <v>731</v>
      </c>
      <c r="X2790">
        <v>91</v>
      </c>
      <c r="Z2790">
        <v>1</v>
      </c>
      <c r="AA2790">
        <f t="shared" si="4041"/>
        <v>2446</v>
      </c>
      <c r="AB2790" t="str">
        <f t="shared" si="4042"/>
        <v/>
      </c>
      <c r="AC2790">
        <f t="shared" si="3988"/>
        <v>2446</v>
      </c>
      <c r="AD2790" s="6">
        <v>3</v>
      </c>
      <c r="AE2790" t="s">
        <v>752</v>
      </c>
      <c r="AF2790" t="s">
        <v>908</v>
      </c>
      <c r="AG2790" t="s">
        <v>756</v>
      </c>
      <c r="AH2790" t="s">
        <v>756</v>
      </c>
      <c r="AI2790" t="str">
        <f t="shared" si="3993"/>
        <v>e</v>
      </c>
      <c r="AJ2790" t="str">
        <f t="shared" si="3994"/>
        <v/>
      </c>
      <c r="AK2790" t="str">
        <f t="shared" si="3995"/>
        <v/>
      </c>
      <c r="AL2790" t="str">
        <f t="shared" si="3996"/>
        <v/>
      </c>
      <c r="AM2790" t="str">
        <f t="shared" si="3997"/>
        <v/>
      </c>
      <c r="AN2790" t="str">
        <f t="shared" si="3998"/>
        <v>Away</v>
      </c>
      <c r="AO2790" t="str">
        <f t="shared" si="3999"/>
        <v>a</v>
      </c>
      <c r="AP2790" t="str">
        <f t="shared" si="4000"/>
        <v/>
      </c>
      <c r="AQ2790" t="str">
        <f t="shared" si="4001"/>
        <v/>
      </c>
      <c r="AR2790" t="str">
        <f t="shared" si="4002"/>
        <v>Away</v>
      </c>
      <c r="AS2790" t="str">
        <f t="shared" si="4003"/>
        <v>a</v>
      </c>
      <c r="AT2790" t="str">
        <f t="shared" si="4004"/>
        <v>Offensive</v>
      </c>
      <c r="AU2790" t="str">
        <f t="shared" si="4005"/>
        <v/>
      </c>
      <c r="AV2790" t="str">
        <f t="shared" si="4006"/>
        <v/>
      </c>
      <c r="AW2790" t="str" cm="1">
        <f t="array" ref="AW2790">IFERROR(IF(O2790&lt;&gt;"",O2790,IF(OR($S2790="",$T2790=""),"",IF(O2790&lt;&gt;"",O2790,IF($T2790&lt;&gt;"",_xlfn._xlws.FILTER(O:O,($BU:$BU=$BU2790)*($I:$I=$I2790)*($T:$T=$T2790)*($S:$S=_xlfn.MINIFS($S:$S,$T:$T,"="&amp;$T2790)),"")))))&amp;"",IF(O2790="","",""))&amp;""</f>
        <v>OffensivePlay_Zone-Dump/RimInZone</v>
      </c>
      <c r="AX2790" t="str" cm="1">
        <f t="array" ref="AX2790">IFERROR(IF(P2790&lt;&gt;"",P2790,IF(OR($S2790="",$T2790=""),"",IF($T2790&lt;&gt;"",_xlfn._xlws.FILTER(P:P,($BU:$BU=$BU2790)*($I:$I=$I2790)*($T:$T=$T2790)*($S:$S=_xlfn.MINIFS($S:$S,$T:$T,"="&amp;$T2790)),""))))&amp;"",IF(P2790="","",""))&amp;""</f>
        <v/>
      </c>
      <c r="AY2790" t="str" cm="1">
        <f t="array" ref="AY2790">IFERROR(IF(Q2790&lt;&gt;"",Q2790,IF(OR($S2790="",$T2790=""),"",IF($T2790&lt;&gt;"",_xlfn._xlws.FILTER(Q:Q,($BU:$BU=$BU2790)*($I:$I=$I2790)*($T:$T=$T2790)*($S:$S=_xlfn.MINIFS($S:$S,$T:$T,"="&amp;$T2790)),""))))&amp;"",IF(Q2790="","",""))&amp;""</f>
        <v>u</v>
      </c>
      <c r="AZ2790" t="str" cm="1">
        <f t="array" ref="AZ2790">IFERROR(IF(R2790&lt;&gt;"",R2790,IF(OR($S2790="",$T2790=""),"",IF($T2790&lt;&gt;"",_xlfn._xlws.FILTER(R:R,($BU:$BU=$BU2790)*($I:$I=$I2790)*($T:$T=$T2790)*($S:$S=_xlfn.MINIFS($S:$S,$T:$T,"="&amp;$T2790)),""))))&amp;"",IF(R2790="","",""))&amp;""</f>
        <v/>
      </c>
      <c r="BA2790" s="6">
        <f t="shared" si="4007"/>
        <v>239</v>
      </c>
      <c r="BB2790">
        <f t="shared" ref="BB2790:BD2790" si="4052">BB2789</f>
        <v>18987</v>
      </c>
      <c r="BC2790" t="str">
        <f t="shared" si="4052"/>
        <v>Velodrome</v>
      </c>
      <c r="BD2790" t="str">
        <f t="shared" si="4052"/>
        <v>Outlaws</v>
      </c>
      <c r="BE2790" t="s">
        <v>9</v>
      </c>
      <c r="BF2790" t="s">
        <v>173</v>
      </c>
      <c r="BI2790" cm="1">
        <f t="array" ref="BI2790">IFERROR(_xlfn._xlws.FILTER(shifts!A:A,(shifts!B:B=events!AD2790)*(shifts!AG:AG&gt;=events!BK2790)*(shifts!AH:AH&lt;=events!BL2790)),BI2789)</f>
        <v>97</v>
      </c>
      <c r="BJ2790" s="15">
        <f t="shared" si="4009"/>
        <v>0</v>
      </c>
      <c r="BK2790">
        <f t="shared" si="4010"/>
        <v>324</v>
      </c>
      <c r="BL2790">
        <f t="shared" si="4011"/>
        <v>324</v>
      </c>
      <c r="BM2790" s="15">
        <f>SUMIFS(BJ$2:BJ2790,K$2:K2790,"=Intermission")+SUMIFS(BJ$2:BJ2790,K$2:K2790,"=Timeout")</f>
        <v>143</v>
      </c>
      <c r="BN2790">
        <f t="shared" si="4012"/>
        <v>2303</v>
      </c>
      <c r="BO2790" s="19">
        <f t="shared" si="4013"/>
        <v>3059</v>
      </c>
      <c r="BP2790">
        <f t="shared" si="4014"/>
        <v>3054</v>
      </c>
      <c r="BQ2790" s="17">
        <f t="shared" si="4015"/>
        <v>3059</v>
      </c>
      <c r="BR2790" t="str">
        <f t="shared" si="4016"/>
        <v>event_team_player_1</v>
      </c>
      <c r="BS2790">
        <f>COUNTIFS(S$3:S2790,"="&amp;S2790,AI$3:AI2790,"="&amp;AI2790)</f>
        <v>1</v>
      </c>
      <c r="BT2790" t="str">
        <f>IFERROR(VLOOKUP(BB2790&amp;BU2790&amp;X2790,game_rosters!U:W,3,FALSE),"")</f>
        <v>P100232</v>
      </c>
      <c r="BU2790" t="str">
        <f t="shared" si="4017"/>
        <v>Outlaws</v>
      </c>
    </row>
    <row r="2791" spans="1:73" x14ac:dyDescent="0.2">
      <c r="A2791">
        <f t="shared" si="3992"/>
        <v>1</v>
      </c>
      <c r="I2791" s="44">
        <v>91</v>
      </c>
      <c r="K2791" t="s">
        <v>13</v>
      </c>
      <c r="L2791" t="s">
        <v>586</v>
      </c>
      <c r="N2791" t="s">
        <v>595</v>
      </c>
      <c r="O2791" t="s">
        <v>604</v>
      </c>
      <c r="Q2791" t="s">
        <v>595</v>
      </c>
      <c r="R2791" s="51">
        <v>1</v>
      </c>
      <c r="S2791">
        <v>1447</v>
      </c>
      <c r="W2791" t="s">
        <v>735</v>
      </c>
      <c r="X2791">
        <v>91</v>
      </c>
      <c r="Z2791">
        <v>1</v>
      </c>
      <c r="AA2791">
        <f t="shared" si="4041"/>
        <v>2447</v>
      </c>
      <c r="AB2791" t="str">
        <f t="shared" si="4042"/>
        <v/>
      </c>
      <c r="AC2791">
        <f t="shared" si="3988"/>
        <v>2447</v>
      </c>
      <c r="AD2791" s="6">
        <v>3</v>
      </c>
      <c r="AE2791" t="s">
        <v>752</v>
      </c>
      <c r="AF2791" t="s">
        <v>922</v>
      </c>
      <c r="AG2791" t="s">
        <v>752</v>
      </c>
      <c r="AH2791" t="s">
        <v>732</v>
      </c>
      <c r="AI2791" t="str">
        <f t="shared" si="3993"/>
        <v>e</v>
      </c>
      <c r="AJ2791" t="str">
        <f t="shared" si="3994"/>
        <v/>
      </c>
      <c r="AK2791" t="str">
        <f t="shared" si="3995"/>
        <v/>
      </c>
      <c r="AL2791" t="str">
        <f t="shared" si="3996"/>
        <v/>
      </c>
      <c r="AM2791" t="str">
        <f t="shared" si="3997"/>
        <v/>
      </c>
      <c r="AN2791" t="str">
        <f t="shared" si="3998"/>
        <v>Home</v>
      </c>
      <c r="AO2791" t="str">
        <f t="shared" si="3999"/>
        <v>h</v>
      </c>
      <c r="AP2791" t="str">
        <f t="shared" si="4000"/>
        <v/>
      </c>
      <c r="AQ2791" t="str">
        <f t="shared" si="4001"/>
        <v/>
      </c>
      <c r="AR2791" t="str">
        <f t="shared" si="4002"/>
        <v>Home</v>
      </c>
      <c r="AS2791" t="str">
        <f t="shared" si="4003"/>
        <v>h</v>
      </c>
      <c r="AT2791" t="str">
        <f t="shared" si="4004"/>
        <v>Offensive</v>
      </c>
      <c r="AU2791" t="str">
        <f t="shared" si="4005"/>
        <v/>
      </c>
      <c r="AV2791" t="str">
        <f t="shared" si="4006"/>
        <v/>
      </c>
      <c r="AW2791" t="str" cm="1">
        <f t="array" ref="AW2791">IFERROR(IF(O2791&lt;&gt;"",O2791,IF(OR($S2791="",$T2791=""),"",IF(O2791&lt;&gt;"",O2791,IF($T2791&lt;&gt;"",_xlfn._xlws.FILTER(O:O,($BU:$BU=$BU2791)*($I:$I=$I2791)*($T:$T=$T2791)*($S:$S=_xlfn.MINIFS($S:$S,$T:$T,"="&amp;$T2791)),"")))))&amp;"",IF(O2791="","",""))&amp;""</f>
        <v>OffensivePlay_Zone-PuckRetrievalDumpIn</v>
      </c>
      <c r="AX2791" t="str" cm="1">
        <f t="array" ref="AX2791">IFERROR(IF(P2791&lt;&gt;"",P2791,IF(OR($S2791="",$T2791=""),"",IF($T2791&lt;&gt;"",_xlfn._xlws.FILTER(P:P,($BU:$BU=$BU2791)*($I:$I=$I2791)*($T:$T=$T2791)*($S:$S=_xlfn.MINIFS($S:$S,$T:$T,"="&amp;$T2791)),""))))&amp;"",IF(P2791="","",""))&amp;""</f>
        <v/>
      </c>
      <c r="AY2791" t="str" cm="1">
        <f t="array" ref="AY2791">IFERROR(IF(Q2791&lt;&gt;"",Q2791,IF(OR($S2791="",$T2791=""),"",IF($T2791&lt;&gt;"",_xlfn._xlws.FILTER(Q:Q,($BU:$BU=$BU2791)*($I:$I=$I2791)*($T:$T=$T2791)*($S:$S=_xlfn.MINIFS($S:$S,$T:$T,"="&amp;$T2791)),""))))&amp;"",IF(Q2791="","",""))&amp;""</f>
        <v>s</v>
      </c>
      <c r="AZ2791" t="str" cm="1">
        <f t="array" ref="AZ2791">IFERROR(IF(R2791&lt;&gt;"",R2791,IF(OR($S2791="",$T2791=""),"",IF($T2791&lt;&gt;"",_xlfn._xlws.FILTER(R:R,($BU:$BU=$BU2791)*($I:$I=$I2791)*($T:$T=$T2791)*($S:$S=_xlfn.MINIFS($S:$S,$T:$T,"="&amp;$T2791)),""))))&amp;"",IF(R2791="","",""))&amp;""</f>
        <v>1</v>
      </c>
      <c r="BA2791" s="6">
        <f t="shared" si="4007"/>
        <v>239</v>
      </c>
      <c r="BB2791">
        <f t="shared" ref="BB2791:BD2791" si="4053">BB2790</f>
        <v>18987</v>
      </c>
      <c r="BC2791" t="str">
        <f t="shared" si="4053"/>
        <v>Velodrome</v>
      </c>
      <c r="BD2791" t="str">
        <f t="shared" si="4053"/>
        <v>Outlaws</v>
      </c>
      <c r="BE2791" t="s">
        <v>13</v>
      </c>
      <c r="BF2791" t="s">
        <v>586</v>
      </c>
      <c r="BI2791" cm="1">
        <f t="array" ref="BI2791">IFERROR(_xlfn._xlws.FILTER(shifts!A:A,(shifts!B:B=events!AD2791)*(shifts!AG:AG&gt;=events!BK2791)*(shifts!AH:AH&lt;=events!BL2791)),BI2790)</f>
        <v>97</v>
      </c>
      <c r="BJ2791" s="15">
        <f t="shared" si="4009"/>
        <v>3</v>
      </c>
      <c r="BK2791">
        <f t="shared" si="4010"/>
        <v>320</v>
      </c>
      <c r="BL2791">
        <f t="shared" si="4011"/>
        <v>317</v>
      </c>
      <c r="BM2791" s="15">
        <f>SUMIFS(BJ$2:BJ2791,K$2:K2791,"=Intermission")+SUMIFS(BJ$2:BJ2791,K$2:K2791,"=Timeout")</f>
        <v>143</v>
      </c>
      <c r="BN2791">
        <f t="shared" si="4012"/>
        <v>2303</v>
      </c>
      <c r="BO2791" s="19">
        <f t="shared" si="4013"/>
        <v>3063</v>
      </c>
      <c r="BP2791">
        <f t="shared" si="4014"/>
        <v>3058</v>
      </c>
      <c r="BQ2791" s="17">
        <f t="shared" si="4015"/>
        <v>3066</v>
      </c>
      <c r="BR2791" t="str">
        <f t="shared" si="4016"/>
        <v>event_team_player_1</v>
      </c>
      <c r="BS2791">
        <f>COUNTIFS(S$3:S2791,"="&amp;S2791,AI$3:AI2791,"="&amp;AI2791)</f>
        <v>1</v>
      </c>
      <c r="BT2791" t="str">
        <f>IFERROR(VLOOKUP(BB2791&amp;BU2791&amp;X2791,game_rosters!U:W,3,FALSE),"")</f>
        <v>P100002</v>
      </c>
      <c r="BU2791" t="str">
        <f t="shared" si="4017"/>
        <v>Velodrome</v>
      </c>
    </row>
    <row r="2792" spans="1:73" x14ac:dyDescent="0.2">
      <c r="A2792" t="str">
        <f t="shared" si="3992"/>
        <v/>
      </c>
      <c r="I2792" s="44">
        <v>80</v>
      </c>
      <c r="O2792" t="s">
        <v>623</v>
      </c>
      <c r="Q2792" t="s">
        <v>594</v>
      </c>
      <c r="R2792" s="51">
        <v>1</v>
      </c>
      <c r="S2792">
        <v>1447</v>
      </c>
      <c r="X2792">
        <v>80</v>
      </c>
      <c r="AA2792">
        <f t="shared" si="4041"/>
        <v>2447</v>
      </c>
      <c r="AB2792" t="str">
        <f t="shared" si="4042"/>
        <v/>
      </c>
      <c r="AC2792">
        <f t="shared" si="3988"/>
        <v>2447</v>
      </c>
      <c r="AD2792" s="6">
        <v>3</v>
      </c>
      <c r="AE2792" t="s">
        <v>752</v>
      </c>
      <c r="AF2792" t="s">
        <v>922</v>
      </c>
      <c r="AG2792" t="s">
        <v>752</v>
      </c>
      <c r="AH2792" t="s">
        <v>732</v>
      </c>
      <c r="AI2792" t="str">
        <f t="shared" si="3993"/>
        <v>o</v>
      </c>
      <c r="AJ2792" t="str">
        <f t="shared" si="3994"/>
        <v/>
      </c>
      <c r="AK2792" t="str">
        <f t="shared" si="3995"/>
        <v/>
      </c>
      <c r="AL2792" t="str">
        <f t="shared" si="3996"/>
        <v/>
      </c>
      <c r="AM2792" t="str">
        <f t="shared" si="3997"/>
        <v/>
      </c>
      <c r="AN2792" t="str">
        <f t="shared" si="3998"/>
        <v>Home</v>
      </c>
      <c r="AO2792" t="str">
        <f t="shared" si="3999"/>
        <v>h</v>
      </c>
      <c r="AP2792" t="str">
        <f t="shared" si="4000"/>
        <v/>
      </c>
      <c r="AQ2792" t="str">
        <f t="shared" si="4001"/>
        <v/>
      </c>
      <c r="AR2792" t="str">
        <f t="shared" si="4002"/>
        <v>Home</v>
      </c>
      <c r="AS2792" t="str">
        <f t="shared" si="4003"/>
        <v>h</v>
      </c>
      <c r="AT2792" t="str">
        <f t="shared" si="4004"/>
        <v>Defensive</v>
      </c>
      <c r="AU2792" t="str">
        <f t="shared" si="4005"/>
        <v/>
      </c>
      <c r="AV2792" t="str">
        <f t="shared" si="4006"/>
        <v/>
      </c>
      <c r="AW2792" t="str" cm="1">
        <f t="array" ref="AW2792">IFERROR(IF(O2792&lt;&gt;"",O2792,IF(OR($S2792="",$T2792=""),"",IF(O2792&lt;&gt;"",O2792,IF($T2792&lt;&gt;"",_xlfn._xlws.FILTER(O:O,($BU:$BU=$BU2792)*($I:$I=$I2792)*($T:$T=$T2792)*($S:$S=_xlfn.MINIFS($S:$S,$T:$T,"="&amp;$T2792)),"")))))&amp;"",IF(O2792="","",""))&amp;""</f>
        <v>Defensive_PlayZone-PuckRecoveryDumpIn</v>
      </c>
      <c r="AX2792" t="str" cm="1">
        <f t="array" ref="AX2792">IFERROR(IF(P2792&lt;&gt;"",P2792,IF(OR($S2792="",$T2792=""),"",IF($T2792&lt;&gt;"",_xlfn._xlws.FILTER(P:P,($BU:$BU=$BU2792)*($I:$I=$I2792)*($T:$T=$T2792)*($S:$S=_xlfn.MINIFS($S:$S,$T:$T,"="&amp;$T2792)),""))))&amp;"",IF(P2792="","",""))&amp;""</f>
        <v/>
      </c>
      <c r="AY2792" t="str" cm="1">
        <f t="array" ref="AY2792">IFERROR(IF(Q2792&lt;&gt;"",Q2792,IF(OR($S2792="",$T2792=""),"",IF($T2792&lt;&gt;"",_xlfn._xlws.FILTER(Q:Q,($BU:$BU=$BU2792)*($I:$I=$I2792)*($T:$T=$T2792)*($S:$S=_xlfn.MINIFS($S:$S,$T:$T,"="&amp;$T2792)),""))))&amp;"",IF(Q2792="","",""))&amp;""</f>
        <v>u</v>
      </c>
      <c r="AZ2792" t="str" cm="1">
        <f t="array" ref="AZ2792">IFERROR(IF(R2792&lt;&gt;"",R2792,IF(OR($S2792="",$T2792=""),"",IF($T2792&lt;&gt;"",_xlfn._xlws.FILTER(R:R,($BU:$BU=$BU2792)*($I:$I=$I2792)*($T:$T=$T2792)*($S:$S=_xlfn.MINIFS($S:$S,$T:$T,"="&amp;$T2792)),""))))&amp;"",IF(R2792="","",""))&amp;""</f>
        <v>1</v>
      </c>
      <c r="BA2792" s="6">
        <f t="shared" si="4007"/>
        <v>239</v>
      </c>
      <c r="BB2792">
        <f t="shared" ref="BB2792:BD2792" si="4054">BB2791</f>
        <v>18987</v>
      </c>
      <c r="BC2792" t="str">
        <f t="shared" si="4054"/>
        <v>Velodrome</v>
      </c>
      <c r="BD2792" t="str">
        <f t="shared" si="4054"/>
        <v>Outlaws</v>
      </c>
      <c r="BE2792" t="s">
        <v>13</v>
      </c>
      <c r="BF2792" t="s">
        <v>586</v>
      </c>
      <c r="BI2792" cm="1">
        <f t="array" ref="BI2792">IFERROR(_xlfn._xlws.FILTER(shifts!A:A,(shifts!B:B=events!AD2792)*(shifts!AG:AG&gt;=events!BK2792)*(shifts!AH:AH&lt;=events!BL2792)),BI2791)</f>
        <v>97</v>
      </c>
      <c r="BJ2792" s="15">
        <f t="shared" si="4009"/>
        <v>3</v>
      </c>
      <c r="BK2792">
        <f t="shared" si="4010"/>
        <v>320</v>
      </c>
      <c r="BL2792">
        <f t="shared" si="4011"/>
        <v>317</v>
      </c>
      <c r="BM2792" s="15">
        <f>SUMIFS(BJ$2:BJ2792,K$2:K2792,"=Intermission")+SUMIFS(BJ$2:BJ2792,K$2:K2792,"=Timeout")</f>
        <v>143</v>
      </c>
      <c r="BN2792">
        <f t="shared" si="4012"/>
        <v>2303</v>
      </c>
      <c r="BO2792" s="19">
        <f t="shared" si="4013"/>
        <v>3063</v>
      </c>
      <c r="BP2792">
        <f t="shared" si="4014"/>
        <v>3058</v>
      </c>
      <c r="BQ2792" s="17">
        <f t="shared" si="4015"/>
        <v>3066</v>
      </c>
      <c r="BR2792" t="str">
        <f t="shared" si="4016"/>
        <v>opp_team_player_1</v>
      </c>
      <c r="BS2792">
        <f>COUNTIFS(S$3:S2792,"="&amp;S2792,AI$3:AI2792,"="&amp;AI2792)</f>
        <v>1</v>
      </c>
      <c r="BT2792" t="str">
        <f>IFERROR(VLOOKUP(BB2792&amp;BU2792&amp;X2792,game_rosters!U:W,3,FALSE),"")</f>
        <v>P100223</v>
      </c>
      <c r="BU2792" t="str">
        <f t="shared" si="4017"/>
        <v>Outlaws</v>
      </c>
    </row>
    <row r="2793" spans="1:73" x14ac:dyDescent="0.2">
      <c r="A2793">
        <f t="shared" si="3992"/>
        <v>1</v>
      </c>
      <c r="I2793" s="44">
        <v>91</v>
      </c>
      <c r="K2793" t="s">
        <v>13</v>
      </c>
      <c r="L2793" t="s">
        <v>574</v>
      </c>
      <c r="S2793">
        <v>1448</v>
      </c>
      <c r="W2793" t="s">
        <v>735</v>
      </c>
      <c r="X2793">
        <v>91</v>
      </c>
      <c r="Z2793">
        <v>1</v>
      </c>
      <c r="AA2793">
        <f t="shared" si="4041"/>
        <v>2448</v>
      </c>
      <c r="AB2793" t="str">
        <f t="shared" si="4042"/>
        <v/>
      </c>
      <c r="AC2793">
        <f t="shared" si="3988"/>
        <v>2448</v>
      </c>
      <c r="AD2793" s="6">
        <v>3</v>
      </c>
      <c r="AE2793" t="s">
        <v>752</v>
      </c>
      <c r="AF2793" t="s">
        <v>732</v>
      </c>
      <c r="AG2793" t="s">
        <v>752</v>
      </c>
      <c r="AH2793" t="s">
        <v>745</v>
      </c>
      <c r="AI2793" t="str">
        <f t="shared" si="3993"/>
        <v>e</v>
      </c>
      <c r="AJ2793" t="str">
        <f t="shared" si="3994"/>
        <v/>
      </c>
      <c r="AK2793" t="str">
        <f t="shared" si="3995"/>
        <v/>
      </c>
      <c r="AL2793" t="str">
        <f t="shared" si="3996"/>
        <v/>
      </c>
      <c r="AM2793" t="str">
        <f t="shared" si="3997"/>
        <v/>
      </c>
      <c r="AN2793" t="str">
        <f t="shared" si="3998"/>
        <v>Home</v>
      </c>
      <c r="AO2793" t="str">
        <f t="shared" si="3999"/>
        <v>h</v>
      </c>
      <c r="AP2793" t="str">
        <f t="shared" si="4000"/>
        <v/>
      </c>
      <c r="AQ2793" t="str">
        <f t="shared" si="4001"/>
        <v/>
      </c>
      <c r="AR2793" t="str">
        <f t="shared" si="4002"/>
        <v>Home</v>
      </c>
      <c r="AS2793" t="str">
        <f t="shared" si="4003"/>
        <v>h</v>
      </c>
      <c r="AT2793" t="str">
        <f t="shared" si="4004"/>
        <v>Offensive</v>
      </c>
      <c r="AU2793" t="str">
        <f t="shared" si="4005"/>
        <v/>
      </c>
      <c r="AV2793" t="str">
        <f t="shared" si="4006"/>
        <v/>
      </c>
      <c r="AW2793" t="str" cm="1">
        <f t="array" ref="AW2793">IFERROR(IF(O2793&lt;&gt;"",O2793,IF(OR($S2793="",$T2793=""),"",IF(O2793&lt;&gt;"",O2793,IF($T2793&lt;&gt;"",_xlfn._xlws.FILTER(O:O,($BU:$BU=$BU2793)*($I:$I=$I2793)*($T:$T=$T2793)*($S:$S=_xlfn.MINIFS($S:$S,$T:$T,"="&amp;$T2793)),"")))))&amp;"",IF(O2793="","",""))&amp;""</f>
        <v/>
      </c>
      <c r="AX2793" t="str" cm="1">
        <f t="array" ref="AX2793">IFERROR(IF(P2793&lt;&gt;"",P2793,IF(OR($S2793="",$T2793=""),"",IF($T2793&lt;&gt;"",_xlfn._xlws.FILTER(P:P,($BU:$BU=$BU2793)*($I:$I=$I2793)*($T:$T=$T2793)*($S:$S=_xlfn.MINIFS($S:$S,$T:$T,"="&amp;$T2793)),""))))&amp;"",IF(P2793="","",""))&amp;""</f>
        <v/>
      </c>
      <c r="AY2793" t="str" cm="1">
        <f t="array" ref="AY2793">IFERROR(IF(Q2793&lt;&gt;"",Q2793,IF(OR($S2793="",$T2793=""),"",IF($T2793&lt;&gt;"",_xlfn._xlws.FILTER(Q:Q,($BU:$BU=$BU2793)*($I:$I=$I2793)*($T:$T=$T2793)*($S:$S=_xlfn.MINIFS($S:$S,$T:$T,"="&amp;$T2793)),""))))&amp;"",IF(Q2793="","",""))&amp;""</f>
        <v/>
      </c>
      <c r="AZ2793" t="str" cm="1">
        <f t="array" ref="AZ2793">IFERROR(IF(R2793&lt;&gt;"",R2793,IF(OR($S2793="",$T2793=""),"",IF($T2793&lt;&gt;"",_xlfn._xlws.FILTER(R:R,($BU:$BU=$BU2793)*($I:$I=$I2793)*($T:$T=$T2793)*($S:$S=_xlfn.MINIFS($S:$S,$T:$T,"="&amp;$T2793)),""))))&amp;"",IF(R2793="","",""))&amp;""</f>
        <v/>
      </c>
      <c r="BA2793" s="6">
        <f t="shared" si="4007"/>
        <v>239</v>
      </c>
      <c r="BB2793">
        <f t="shared" ref="BB2793:BD2793" si="4055">BB2792</f>
        <v>18987</v>
      </c>
      <c r="BC2793" t="str">
        <f t="shared" si="4055"/>
        <v>Velodrome</v>
      </c>
      <c r="BD2793" t="str">
        <f t="shared" si="4055"/>
        <v>Outlaws</v>
      </c>
      <c r="BE2793" t="s">
        <v>13</v>
      </c>
      <c r="BF2793" t="s">
        <v>574</v>
      </c>
      <c r="BI2793" cm="1">
        <f t="array" ref="BI2793">IFERROR(_xlfn._xlws.FILTER(shifts!A:A,(shifts!B:B=events!AD2793)*(shifts!AG:AG&gt;=events!BK2793)*(shifts!AH:AH&lt;=events!BL2793)),BI2792)</f>
        <v>97</v>
      </c>
      <c r="BJ2793" s="15">
        <f t="shared" si="4009"/>
        <v>3</v>
      </c>
      <c r="BK2793">
        <f t="shared" si="4010"/>
        <v>317</v>
      </c>
      <c r="BL2793">
        <f t="shared" si="4011"/>
        <v>314</v>
      </c>
      <c r="BM2793" s="15">
        <f>SUMIFS(BJ$2:BJ2793,K$2:K2793,"=Intermission")+SUMIFS(BJ$2:BJ2793,K$2:K2793,"=Timeout")</f>
        <v>143</v>
      </c>
      <c r="BN2793">
        <f t="shared" si="4012"/>
        <v>2303</v>
      </c>
      <c r="BO2793" s="19">
        <f t="shared" si="4013"/>
        <v>3066</v>
      </c>
      <c r="BP2793">
        <f t="shared" si="4014"/>
        <v>3061</v>
      </c>
      <c r="BQ2793" s="17">
        <f t="shared" si="4015"/>
        <v>3069</v>
      </c>
      <c r="BR2793" t="str">
        <f t="shared" si="4016"/>
        <v>event_team_player_1</v>
      </c>
      <c r="BS2793">
        <f>COUNTIFS(S$3:S2793,"="&amp;S2793,AI$3:AI2793,"="&amp;AI2793)</f>
        <v>1</v>
      </c>
      <c r="BT2793" t="str">
        <f>IFERROR(VLOOKUP(BB2793&amp;BU2793&amp;X2793,game_rosters!U:W,3,FALSE),"")</f>
        <v>P100002</v>
      </c>
      <c r="BU2793" t="str">
        <f t="shared" si="4017"/>
        <v>Velodrome</v>
      </c>
    </row>
    <row r="2794" spans="1:73" x14ac:dyDescent="0.2">
      <c r="A2794">
        <f t="shared" si="3992"/>
        <v>1</v>
      </c>
      <c r="I2794" s="44">
        <v>91</v>
      </c>
      <c r="K2794" t="s">
        <v>13</v>
      </c>
      <c r="S2794">
        <v>1449</v>
      </c>
      <c r="W2794" t="s">
        <v>735</v>
      </c>
      <c r="X2794">
        <v>91</v>
      </c>
      <c r="Z2794">
        <v>1</v>
      </c>
      <c r="AA2794">
        <f t="shared" si="4041"/>
        <v>2449</v>
      </c>
      <c r="AB2794" t="str">
        <f t="shared" si="4042"/>
        <v/>
      </c>
      <c r="AC2794">
        <f t="shared" si="3988"/>
        <v>2449</v>
      </c>
      <c r="AD2794" s="6">
        <v>3</v>
      </c>
      <c r="AE2794" t="s">
        <v>752</v>
      </c>
      <c r="AF2794" t="s">
        <v>745</v>
      </c>
      <c r="AG2794" t="s">
        <v>752</v>
      </c>
      <c r="AH2794" t="s">
        <v>746</v>
      </c>
      <c r="AI2794" t="str">
        <f t="shared" si="3993"/>
        <v>e</v>
      </c>
      <c r="AJ2794" t="str">
        <f t="shared" si="3994"/>
        <v/>
      </c>
      <c r="AK2794" t="str">
        <f t="shared" si="3995"/>
        <v/>
      </c>
      <c r="AL2794" t="str">
        <f t="shared" si="3996"/>
        <v/>
      </c>
      <c r="AM2794" t="str">
        <f t="shared" si="3997"/>
        <v/>
      </c>
      <c r="AN2794" t="str">
        <f t="shared" si="3998"/>
        <v>Home</v>
      </c>
      <c r="AO2794" t="str">
        <f t="shared" si="3999"/>
        <v>h</v>
      </c>
      <c r="AP2794" t="str">
        <f t="shared" si="4000"/>
        <v/>
      </c>
      <c r="AQ2794" t="str">
        <f t="shared" si="4001"/>
        <v/>
      </c>
      <c r="AR2794" t="str">
        <f t="shared" si="4002"/>
        <v>Home</v>
      </c>
      <c r="AS2794" t="str">
        <f t="shared" si="4003"/>
        <v>h</v>
      </c>
      <c r="AT2794" t="str">
        <f t="shared" si="4004"/>
        <v>Offensive</v>
      </c>
      <c r="AU2794" t="str">
        <f t="shared" si="4005"/>
        <v/>
      </c>
      <c r="AV2794" t="str">
        <f t="shared" si="4006"/>
        <v/>
      </c>
      <c r="AW2794" t="str" cm="1">
        <f t="array" ref="AW2794">IFERROR(IF(O2794&lt;&gt;"",O2794,IF(OR($S2794="",$T2794=""),"",IF(O2794&lt;&gt;"",O2794,IF($T2794&lt;&gt;"",_xlfn._xlws.FILTER(O:O,($BU:$BU=$BU2794)*($I:$I=$I2794)*($T:$T=$T2794)*($S:$S=_xlfn.MINIFS($S:$S,$T:$T,"="&amp;$T2794)),"")))))&amp;"",IF(O2794="","",""))&amp;""</f>
        <v/>
      </c>
      <c r="AX2794" t="str" cm="1">
        <f t="array" ref="AX2794">IFERROR(IF(P2794&lt;&gt;"",P2794,IF(OR($S2794="",$T2794=""),"",IF($T2794&lt;&gt;"",_xlfn._xlws.FILTER(P:P,($BU:$BU=$BU2794)*($I:$I=$I2794)*($T:$T=$T2794)*($S:$S=_xlfn.MINIFS($S:$S,$T:$T,"="&amp;$T2794)),""))))&amp;"",IF(P2794="","",""))&amp;""</f>
        <v/>
      </c>
      <c r="AY2794" t="str" cm="1">
        <f t="array" ref="AY2794">IFERROR(IF(Q2794&lt;&gt;"",Q2794,IF(OR($S2794="",$T2794=""),"",IF($T2794&lt;&gt;"",_xlfn._xlws.FILTER(Q:Q,($BU:$BU=$BU2794)*($I:$I=$I2794)*($T:$T=$T2794)*($S:$S=_xlfn.MINIFS($S:$S,$T:$T,"="&amp;$T2794)),""))))&amp;"",IF(Q2794="","",""))&amp;""</f>
        <v/>
      </c>
      <c r="AZ2794" t="str" cm="1">
        <f t="array" ref="AZ2794">IFERROR(IF(R2794&lt;&gt;"",R2794,IF(OR($S2794="",$T2794=""),"",IF($T2794&lt;&gt;"",_xlfn._xlws.FILTER(R:R,($BU:$BU=$BU2794)*($I:$I=$I2794)*($T:$T=$T2794)*($S:$S=_xlfn.MINIFS($S:$S,$T:$T,"="&amp;$T2794)),""))))&amp;"",IF(R2794="","",""))&amp;""</f>
        <v/>
      </c>
      <c r="BA2794" s="6">
        <f t="shared" si="4007"/>
        <v>239</v>
      </c>
      <c r="BB2794">
        <f t="shared" ref="BB2794:BD2794" si="4056">BB2793</f>
        <v>18987</v>
      </c>
      <c r="BC2794" t="str">
        <f t="shared" si="4056"/>
        <v>Velodrome</v>
      </c>
      <c r="BD2794" t="str">
        <f t="shared" si="4056"/>
        <v>Outlaws</v>
      </c>
      <c r="BE2794" t="s">
        <v>13</v>
      </c>
      <c r="BF2794" t="s">
        <v>756</v>
      </c>
      <c r="BI2794" cm="1">
        <f t="array" ref="BI2794">IFERROR(_xlfn._xlws.FILTER(shifts!A:A,(shifts!B:B=events!AD2794)*(shifts!AG:AG&gt;=events!BK2794)*(shifts!AH:AH&lt;=events!BL2794)),BI2793)</f>
        <v>97</v>
      </c>
      <c r="BJ2794" s="15">
        <f t="shared" si="4009"/>
        <v>2</v>
      </c>
      <c r="BK2794">
        <f t="shared" si="4010"/>
        <v>314</v>
      </c>
      <c r="BL2794">
        <f t="shared" si="4011"/>
        <v>312</v>
      </c>
      <c r="BM2794" s="15">
        <f>SUMIFS(BJ$2:BJ2794,K$2:K2794,"=Intermission")+SUMIFS(BJ$2:BJ2794,K$2:K2794,"=Timeout")</f>
        <v>143</v>
      </c>
      <c r="BN2794">
        <f t="shared" si="4012"/>
        <v>2303</v>
      </c>
      <c r="BO2794" s="19">
        <f t="shared" si="4013"/>
        <v>3069</v>
      </c>
      <c r="BP2794">
        <f t="shared" si="4014"/>
        <v>3064</v>
      </c>
      <c r="BQ2794" s="17">
        <f t="shared" si="4015"/>
        <v>3071</v>
      </c>
      <c r="BR2794" t="str">
        <f t="shared" si="4016"/>
        <v>event_team_player_1</v>
      </c>
      <c r="BS2794">
        <f>COUNTIFS(S$3:S2794,"="&amp;S2794,AI$3:AI2794,"="&amp;AI2794)</f>
        <v>1</v>
      </c>
      <c r="BT2794" t="str">
        <f>IFERROR(VLOOKUP(BB2794&amp;BU2794&amp;X2794,game_rosters!U:W,3,FALSE),"")</f>
        <v>P100002</v>
      </c>
      <c r="BU2794" t="str">
        <f t="shared" si="4017"/>
        <v>Velodrome</v>
      </c>
    </row>
    <row r="2795" spans="1:73" x14ac:dyDescent="0.2">
      <c r="A2795">
        <f t="shared" si="3992"/>
        <v>1</v>
      </c>
      <c r="I2795" s="44">
        <v>91</v>
      </c>
      <c r="K2795" t="s">
        <v>238</v>
      </c>
      <c r="L2795" t="s">
        <v>184</v>
      </c>
      <c r="M2795" t="s">
        <v>88</v>
      </c>
      <c r="N2795" t="s">
        <v>595</v>
      </c>
      <c r="S2795">
        <v>1450</v>
      </c>
      <c r="W2795" t="s">
        <v>735</v>
      </c>
      <c r="X2795">
        <v>91</v>
      </c>
      <c r="Z2795">
        <v>1</v>
      </c>
      <c r="AA2795">
        <f t="shared" si="4041"/>
        <v>2450</v>
      </c>
      <c r="AB2795" t="str">
        <f t="shared" si="4042"/>
        <v/>
      </c>
      <c r="AC2795">
        <f t="shared" si="3988"/>
        <v>2450</v>
      </c>
      <c r="AD2795" s="6">
        <v>3</v>
      </c>
      <c r="AE2795" t="s">
        <v>752</v>
      </c>
      <c r="AF2795" t="s">
        <v>746</v>
      </c>
      <c r="AG2795" t="s">
        <v>752</v>
      </c>
      <c r="AH2795" t="s">
        <v>754</v>
      </c>
      <c r="AI2795" t="str">
        <f t="shared" si="3993"/>
        <v>e</v>
      </c>
      <c r="AJ2795" t="str">
        <f t="shared" si="3994"/>
        <v/>
      </c>
      <c r="AK2795" t="str">
        <f t="shared" si="3995"/>
        <v/>
      </c>
      <c r="AL2795" t="str">
        <f t="shared" si="3996"/>
        <v/>
      </c>
      <c r="AM2795" t="str">
        <f t="shared" si="3997"/>
        <v/>
      </c>
      <c r="AN2795" t="str">
        <f t="shared" si="3998"/>
        <v>Home</v>
      </c>
      <c r="AO2795" t="str">
        <f t="shared" si="3999"/>
        <v>h</v>
      </c>
      <c r="AP2795" t="str">
        <f t="shared" si="4000"/>
        <v/>
      </c>
      <c r="AQ2795" t="str">
        <f t="shared" si="4001"/>
        <v/>
      </c>
      <c r="AR2795" t="str">
        <f t="shared" si="4002"/>
        <v>Home</v>
      </c>
      <c r="AS2795" t="str">
        <f t="shared" si="4003"/>
        <v>h</v>
      </c>
      <c r="AT2795" t="str">
        <f t="shared" si="4004"/>
        <v>Offensive</v>
      </c>
      <c r="AU2795" t="str">
        <f t="shared" si="4005"/>
        <v/>
      </c>
      <c r="AV2795" t="str">
        <f t="shared" si="4006"/>
        <v/>
      </c>
      <c r="AW2795" t="str" cm="1">
        <f t="array" ref="AW2795">IFERROR(IF(O2795&lt;&gt;"",O2795,IF(OR($S2795="",$T2795=""),"",IF(O2795&lt;&gt;"",O2795,IF($T2795&lt;&gt;"",_xlfn._xlws.FILTER(O:O,($BU:$BU=$BU2795)*($I:$I=$I2795)*($T:$T=$T2795)*($S:$S=_xlfn.MINIFS($S:$S,$T:$T,"="&amp;$T2795)),"")))))&amp;"",IF(O2795="","",""))&amp;""</f>
        <v/>
      </c>
      <c r="AX2795" t="str" cm="1">
        <f t="array" ref="AX2795">IFERROR(IF(P2795&lt;&gt;"",P2795,IF(OR($S2795="",$T2795=""),"",IF($T2795&lt;&gt;"",_xlfn._xlws.FILTER(P:P,($BU:$BU=$BU2795)*($I:$I=$I2795)*($T:$T=$T2795)*($S:$S=_xlfn.MINIFS($S:$S,$T:$T,"="&amp;$T2795)),""))))&amp;"",IF(P2795="","",""))&amp;""</f>
        <v/>
      </c>
      <c r="AY2795" t="str" cm="1">
        <f t="array" ref="AY2795">IFERROR(IF(Q2795&lt;&gt;"",Q2795,IF(OR($S2795="",$T2795=""),"",IF($T2795&lt;&gt;"",_xlfn._xlws.FILTER(Q:Q,($BU:$BU=$BU2795)*($I:$I=$I2795)*($T:$T=$T2795)*($S:$S=_xlfn.MINIFS($S:$S,$T:$T,"="&amp;$T2795)),""))))&amp;"",IF(Q2795="","",""))&amp;""</f>
        <v/>
      </c>
      <c r="AZ2795" t="str" cm="1">
        <f t="array" ref="AZ2795">IFERROR(IF(R2795&lt;&gt;"",R2795,IF(OR($S2795="",$T2795=""),"",IF($T2795&lt;&gt;"",_xlfn._xlws.FILTER(R:R,($BU:$BU=$BU2795)*($I:$I=$I2795)*($T:$T=$T2795)*($S:$S=_xlfn.MINIFS($S:$S,$T:$T,"="&amp;$T2795)),""))))&amp;"",IF(R2795="","",""))&amp;""</f>
        <v/>
      </c>
      <c r="BA2795" s="6">
        <f t="shared" si="4007"/>
        <v>240</v>
      </c>
      <c r="BB2795">
        <f t="shared" ref="BB2795:BD2795" si="4057">BB2794</f>
        <v>18987</v>
      </c>
      <c r="BC2795" t="str">
        <f t="shared" si="4057"/>
        <v>Velodrome</v>
      </c>
      <c r="BD2795" t="str">
        <f t="shared" si="4057"/>
        <v>Outlaws</v>
      </c>
      <c r="BE2795" t="s">
        <v>238</v>
      </c>
      <c r="BF2795" t="s">
        <v>184</v>
      </c>
      <c r="BI2795" cm="1">
        <f t="array" ref="BI2795">IFERROR(_xlfn._xlws.FILTER(shifts!A:A,(shifts!B:B=events!AD2795)*(shifts!AG:AG&gt;=events!BK2795)*(shifts!AH:AH&lt;=events!BL2795)),BI2794)</f>
        <v>97</v>
      </c>
      <c r="BJ2795" s="15">
        <f t="shared" si="4009"/>
        <v>1</v>
      </c>
      <c r="BK2795">
        <f t="shared" si="4010"/>
        <v>312</v>
      </c>
      <c r="BL2795">
        <f t="shared" si="4011"/>
        <v>311</v>
      </c>
      <c r="BM2795" s="15">
        <f>SUMIFS(BJ$2:BJ2795,K$2:K2795,"=Intermission")+SUMIFS(BJ$2:BJ2795,K$2:K2795,"=Timeout")</f>
        <v>143</v>
      </c>
      <c r="BN2795">
        <f t="shared" si="4012"/>
        <v>2303</v>
      </c>
      <c r="BO2795" s="19">
        <f t="shared" si="4013"/>
        <v>3071</v>
      </c>
      <c r="BP2795">
        <f t="shared" si="4014"/>
        <v>3066</v>
      </c>
      <c r="BQ2795" s="17">
        <f t="shared" si="4015"/>
        <v>3072</v>
      </c>
      <c r="BR2795" t="str">
        <f t="shared" si="4016"/>
        <v>event_team_player_1</v>
      </c>
      <c r="BS2795">
        <f>COUNTIFS(S$3:S2795,"="&amp;S2795,AI$3:AI2795,"="&amp;AI2795)</f>
        <v>1</v>
      </c>
      <c r="BT2795" t="str">
        <f>IFERROR(VLOOKUP(BB2795&amp;BU2795&amp;X2795,game_rosters!U:W,3,FALSE),"")</f>
        <v>P100002</v>
      </c>
      <c r="BU2795" t="str">
        <f t="shared" si="4017"/>
        <v>Velodrome</v>
      </c>
    </row>
    <row r="2796" spans="1:73" x14ac:dyDescent="0.2">
      <c r="A2796">
        <f t="shared" si="3992"/>
        <v>1</v>
      </c>
      <c r="I2796" s="44">
        <v>91</v>
      </c>
      <c r="K2796" t="s">
        <v>13</v>
      </c>
      <c r="O2796" t="s">
        <v>627</v>
      </c>
      <c r="Q2796" t="s">
        <v>595</v>
      </c>
      <c r="R2796" s="51">
        <v>1</v>
      </c>
      <c r="S2796">
        <v>1451</v>
      </c>
      <c r="W2796" t="s">
        <v>735</v>
      </c>
      <c r="X2796">
        <v>91</v>
      </c>
      <c r="Z2796">
        <v>1</v>
      </c>
      <c r="AA2796">
        <f t="shared" si="4041"/>
        <v>2451</v>
      </c>
      <c r="AB2796" t="str">
        <f t="shared" si="4042"/>
        <v/>
      </c>
      <c r="AC2796">
        <f t="shared" si="3988"/>
        <v>2451</v>
      </c>
      <c r="AD2796" s="6">
        <v>3</v>
      </c>
      <c r="AE2796" t="s">
        <v>752</v>
      </c>
      <c r="AF2796" t="s">
        <v>754</v>
      </c>
      <c r="AG2796" t="s">
        <v>752</v>
      </c>
      <c r="AH2796" t="s">
        <v>912</v>
      </c>
      <c r="AI2796" t="str">
        <f t="shared" si="3993"/>
        <v>e</v>
      </c>
      <c r="AJ2796" t="str">
        <f t="shared" si="3994"/>
        <v/>
      </c>
      <c r="AK2796" t="str">
        <f t="shared" si="3995"/>
        <v/>
      </c>
      <c r="AL2796" t="str">
        <f t="shared" si="3996"/>
        <v/>
      </c>
      <c r="AM2796" t="str">
        <f t="shared" si="3997"/>
        <v/>
      </c>
      <c r="AN2796" t="str">
        <f t="shared" si="3998"/>
        <v>Home</v>
      </c>
      <c r="AO2796" t="str">
        <f t="shared" si="3999"/>
        <v>h</v>
      </c>
      <c r="AP2796" t="str">
        <f t="shared" si="4000"/>
        <v/>
      </c>
      <c r="AQ2796" t="str">
        <f t="shared" si="4001"/>
        <v/>
      </c>
      <c r="AR2796" t="str">
        <f t="shared" si="4002"/>
        <v>Home</v>
      </c>
      <c r="AS2796" t="str">
        <f t="shared" si="4003"/>
        <v>h</v>
      </c>
      <c r="AT2796" t="str">
        <f t="shared" si="4004"/>
        <v>Offensive</v>
      </c>
      <c r="AU2796" t="str">
        <f t="shared" si="4005"/>
        <v/>
      </c>
      <c r="AV2796" t="str">
        <f t="shared" si="4006"/>
        <v/>
      </c>
      <c r="AW2796" t="str" cm="1">
        <f t="array" ref="AW2796">IFERROR(IF(O2796&lt;&gt;"",O2796,IF(OR($S2796="",$T2796=""),"",IF(O2796&lt;&gt;"",O2796,IF($T2796&lt;&gt;"",_xlfn._xlws.FILTER(O:O,($BU:$BU=$BU2796)*($I:$I=$I2796)*($T:$T=$T2796)*($S:$S=_xlfn.MINIFS($S:$S,$T:$T,"="&amp;$T2796)),"")))))&amp;"",IF(O2796="","",""))&amp;""</f>
        <v>OffensivePlay_Possession-Deke</v>
      </c>
      <c r="AX2796" t="str" cm="1">
        <f t="array" ref="AX2796">IFERROR(IF(P2796&lt;&gt;"",P2796,IF(OR($S2796="",$T2796=""),"",IF($T2796&lt;&gt;"",_xlfn._xlws.FILTER(P:P,($BU:$BU=$BU2796)*($I:$I=$I2796)*($T:$T=$T2796)*($S:$S=_xlfn.MINIFS($S:$S,$T:$T,"="&amp;$T2796)),""))))&amp;"",IF(P2796="","",""))&amp;""</f>
        <v/>
      </c>
      <c r="AY2796" t="str" cm="1">
        <f t="array" ref="AY2796">IFERROR(IF(Q2796&lt;&gt;"",Q2796,IF(OR($S2796="",$T2796=""),"",IF($T2796&lt;&gt;"",_xlfn._xlws.FILTER(Q:Q,($BU:$BU=$BU2796)*($I:$I=$I2796)*($T:$T=$T2796)*($S:$S=_xlfn.MINIFS($S:$S,$T:$T,"="&amp;$T2796)),""))))&amp;"",IF(Q2796="","",""))&amp;""</f>
        <v>s</v>
      </c>
      <c r="AZ2796" t="str" cm="1">
        <f t="array" ref="AZ2796">IFERROR(IF(R2796&lt;&gt;"",R2796,IF(OR($S2796="",$T2796=""),"",IF($T2796&lt;&gt;"",_xlfn._xlws.FILTER(R:R,($BU:$BU=$BU2796)*($I:$I=$I2796)*($T:$T=$T2796)*($S:$S=_xlfn.MINIFS($S:$S,$T:$T,"="&amp;$T2796)),""))))&amp;"",IF(R2796="","",""))&amp;""</f>
        <v>1</v>
      </c>
      <c r="BA2796" s="6">
        <f t="shared" si="4007"/>
        <v>240</v>
      </c>
      <c r="BB2796">
        <f t="shared" ref="BB2796:BD2796" si="4058">BB2795</f>
        <v>18987</v>
      </c>
      <c r="BC2796" t="str">
        <f t="shared" si="4058"/>
        <v>Velodrome</v>
      </c>
      <c r="BD2796" t="str">
        <f t="shared" si="4058"/>
        <v>Outlaws</v>
      </c>
      <c r="BE2796" t="s">
        <v>13</v>
      </c>
      <c r="BF2796" t="s">
        <v>756</v>
      </c>
      <c r="BI2796" cm="1">
        <f t="array" ref="BI2796">IFERROR(_xlfn._xlws.FILTER(shifts!A:A,(shifts!B:B=events!AD2796)*(shifts!AG:AG&gt;=events!BK2796)*(shifts!AH:AH&lt;=events!BL2796)),BI2795)</f>
        <v>97</v>
      </c>
      <c r="BJ2796" s="15">
        <f t="shared" si="4009"/>
        <v>2</v>
      </c>
      <c r="BK2796">
        <f t="shared" si="4010"/>
        <v>311</v>
      </c>
      <c r="BL2796">
        <f t="shared" si="4011"/>
        <v>309</v>
      </c>
      <c r="BM2796" s="15">
        <f>SUMIFS(BJ$2:BJ2796,K$2:K2796,"=Intermission")+SUMIFS(BJ$2:BJ2796,K$2:K2796,"=Timeout")</f>
        <v>143</v>
      </c>
      <c r="BN2796">
        <f t="shared" si="4012"/>
        <v>2303</v>
      </c>
      <c r="BO2796" s="19">
        <f t="shared" si="4013"/>
        <v>3072</v>
      </c>
      <c r="BP2796">
        <f t="shared" si="4014"/>
        <v>3067</v>
      </c>
      <c r="BQ2796" s="17">
        <f t="shared" si="4015"/>
        <v>3074</v>
      </c>
      <c r="BR2796" t="str">
        <f t="shared" si="4016"/>
        <v>event_team_player_1</v>
      </c>
      <c r="BS2796">
        <f>COUNTIFS(S$3:S2796,"="&amp;S2796,AI$3:AI2796,"="&amp;AI2796)</f>
        <v>1</v>
      </c>
      <c r="BT2796" t="str">
        <f>IFERROR(VLOOKUP(BB2796&amp;BU2796&amp;X2796,game_rosters!U:W,3,FALSE),"")</f>
        <v>P100002</v>
      </c>
      <c r="BU2796" t="str">
        <f t="shared" si="4017"/>
        <v>Velodrome</v>
      </c>
    </row>
    <row r="2797" spans="1:73" x14ac:dyDescent="0.2">
      <c r="A2797" t="str">
        <f t="shared" si="3992"/>
        <v/>
      </c>
      <c r="I2797" s="44">
        <v>89</v>
      </c>
      <c r="O2797" t="s">
        <v>625</v>
      </c>
      <c r="Q2797" t="s">
        <v>594</v>
      </c>
      <c r="R2797" s="51">
        <v>1</v>
      </c>
      <c r="S2797">
        <v>1451</v>
      </c>
      <c r="X2797">
        <v>89</v>
      </c>
      <c r="AA2797">
        <f t="shared" si="4041"/>
        <v>2451</v>
      </c>
      <c r="AB2797" t="str">
        <f t="shared" si="4042"/>
        <v/>
      </c>
      <c r="AC2797">
        <f t="shared" si="3988"/>
        <v>2451</v>
      </c>
      <c r="AD2797" s="6">
        <v>3</v>
      </c>
      <c r="AE2797" t="s">
        <v>752</v>
      </c>
      <c r="AF2797" t="s">
        <v>754</v>
      </c>
      <c r="AG2797" t="s">
        <v>752</v>
      </c>
      <c r="AH2797" t="s">
        <v>912</v>
      </c>
      <c r="AI2797" t="str">
        <f t="shared" si="3993"/>
        <v>o</v>
      </c>
      <c r="AJ2797" t="str">
        <f t="shared" si="3994"/>
        <v/>
      </c>
      <c r="AK2797" t="str">
        <f t="shared" si="3995"/>
        <v/>
      </c>
      <c r="AL2797" t="str">
        <f t="shared" si="3996"/>
        <v/>
      </c>
      <c r="AM2797" t="str">
        <f t="shared" si="3997"/>
        <v/>
      </c>
      <c r="AN2797" t="str">
        <f t="shared" si="3998"/>
        <v>Home</v>
      </c>
      <c r="AO2797" t="str">
        <f t="shared" si="3999"/>
        <v>h</v>
      </c>
      <c r="AP2797" t="str">
        <f t="shared" si="4000"/>
        <v/>
      </c>
      <c r="AQ2797" t="str">
        <f t="shared" si="4001"/>
        <v/>
      </c>
      <c r="AR2797" t="str">
        <f t="shared" si="4002"/>
        <v>Home</v>
      </c>
      <c r="AS2797" t="str">
        <f t="shared" si="4003"/>
        <v>h</v>
      </c>
      <c r="AT2797" t="str">
        <f t="shared" si="4004"/>
        <v>Defensive</v>
      </c>
      <c r="AU2797" t="str">
        <f t="shared" si="4005"/>
        <v/>
      </c>
      <c r="AV2797" t="str">
        <f t="shared" si="4006"/>
        <v/>
      </c>
      <c r="AW2797" t="str" cm="1">
        <f t="array" ref="AW2797">IFERROR(IF(O2797&lt;&gt;"",O2797,IF(OR($S2797="",$T2797=""),"",IF(O2797&lt;&gt;"",O2797,IF($T2797&lt;&gt;"",_xlfn._xlws.FILTER(O:O,($BU:$BU=$BU2797)*($I:$I=$I2797)*($T:$T=$T2797)*($S:$S=_xlfn.MINIFS($S:$S,$T:$T,"="&amp;$T2797)),"")))))&amp;"",IF(O2797="","",""))&amp;""</f>
        <v>Defensive_PlayPossession-BeatDeke</v>
      </c>
      <c r="AX2797" t="str" cm="1">
        <f t="array" ref="AX2797">IFERROR(IF(P2797&lt;&gt;"",P2797,IF(OR($S2797="",$T2797=""),"",IF($T2797&lt;&gt;"",_xlfn._xlws.FILTER(P:P,($BU:$BU=$BU2797)*($I:$I=$I2797)*($T:$T=$T2797)*($S:$S=_xlfn.MINIFS($S:$S,$T:$T,"="&amp;$T2797)),""))))&amp;"",IF(P2797="","",""))&amp;""</f>
        <v/>
      </c>
      <c r="AY2797" t="str" cm="1">
        <f t="array" ref="AY2797">IFERROR(IF(Q2797&lt;&gt;"",Q2797,IF(OR($S2797="",$T2797=""),"",IF($T2797&lt;&gt;"",_xlfn._xlws.FILTER(Q:Q,($BU:$BU=$BU2797)*($I:$I=$I2797)*($T:$T=$T2797)*($S:$S=_xlfn.MINIFS($S:$S,$T:$T,"="&amp;$T2797)),""))))&amp;"",IF(Q2797="","",""))&amp;""</f>
        <v>u</v>
      </c>
      <c r="AZ2797" t="str" cm="1">
        <f t="array" ref="AZ2797">IFERROR(IF(R2797&lt;&gt;"",R2797,IF(OR($S2797="",$T2797=""),"",IF($T2797&lt;&gt;"",_xlfn._xlws.FILTER(R:R,($BU:$BU=$BU2797)*($I:$I=$I2797)*($T:$T=$T2797)*($S:$S=_xlfn.MINIFS($S:$S,$T:$T,"="&amp;$T2797)),""))))&amp;"",IF(R2797="","",""))&amp;""</f>
        <v>1</v>
      </c>
      <c r="BA2797" s="6">
        <f t="shared" si="4007"/>
        <v>240</v>
      </c>
      <c r="BB2797">
        <f t="shared" ref="BB2797:BD2797" si="4059">BB2796</f>
        <v>18987</v>
      </c>
      <c r="BC2797" t="str">
        <f t="shared" si="4059"/>
        <v>Velodrome</v>
      </c>
      <c r="BD2797" t="str">
        <f t="shared" si="4059"/>
        <v>Outlaws</v>
      </c>
      <c r="BE2797" t="s">
        <v>13</v>
      </c>
      <c r="BF2797" t="s">
        <v>756</v>
      </c>
      <c r="BI2797" cm="1">
        <f t="array" ref="BI2797">IFERROR(_xlfn._xlws.FILTER(shifts!A:A,(shifts!B:B=events!AD2797)*(shifts!AG:AG&gt;=events!BK2797)*(shifts!AH:AH&lt;=events!BL2797)),BI2796)</f>
        <v>97</v>
      </c>
      <c r="BJ2797" s="15">
        <f t="shared" si="4009"/>
        <v>2</v>
      </c>
      <c r="BK2797">
        <f t="shared" si="4010"/>
        <v>311</v>
      </c>
      <c r="BL2797">
        <f t="shared" si="4011"/>
        <v>309</v>
      </c>
      <c r="BM2797" s="15">
        <f>SUMIFS(BJ$2:BJ2797,K$2:K2797,"=Intermission")+SUMIFS(BJ$2:BJ2797,K$2:K2797,"=Timeout")</f>
        <v>143</v>
      </c>
      <c r="BN2797">
        <f t="shared" si="4012"/>
        <v>2303</v>
      </c>
      <c r="BO2797" s="19">
        <f t="shared" si="4013"/>
        <v>3072</v>
      </c>
      <c r="BP2797">
        <f t="shared" si="4014"/>
        <v>3067</v>
      </c>
      <c r="BQ2797" s="17">
        <f t="shared" si="4015"/>
        <v>3074</v>
      </c>
      <c r="BR2797" t="str">
        <f t="shared" si="4016"/>
        <v>opp_team_player_1</v>
      </c>
      <c r="BS2797">
        <f>COUNTIFS(S$3:S2797,"="&amp;S2797,AI$3:AI2797,"="&amp;AI2797)</f>
        <v>1</v>
      </c>
      <c r="BT2797" t="str">
        <f>IFERROR(VLOOKUP(BB2797&amp;BU2797&amp;X2797,game_rosters!U:W,3,FALSE),"")</f>
        <v>P100080</v>
      </c>
      <c r="BU2797" t="str">
        <f t="shared" si="4017"/>
        <v>Outlaws</v>
      </c>
    </row>
    <row r="2798" spans="1:73" x14ac:dyDescent="0.2">
      <c r="A2798">
        <f t="shared" si="3992"/>
        <v>1</v>
      </c>
      <c r="I2798" s="44">
        <v>91</v>
      </c>
      <c r="K2798" t="s">
        <v>238</v>
      </c>
      <c r="L2798" t="s">
        <v>174</v>
      </c>
      <c r="M2798" t="s">
        <v>85</v>
      </c>
      <c r="O2798" t="s">
        <v>608</v>
      </c>
      <c r="R2798" s="51">
        <v>1</v>
      </c>
      <c r="S2798">
        <v>1452</v>
      </c>
      <c r="W2798" t="s">
        <v>735</v>
      </c>
      <c r="X2798">
        <v>91</v>
      </c>
      <c r="Z2798">
        <v>1</v>
      </c>
      <c r="AA2798">
        <f t="shared" si="4041"/>
        <v>2452</v>
      </c>
      <c r="AB2798" t="str">
        <f t="shared" si="4042"/>
        <v/>
      </c>
      <c r="AC2798">
        <f t="shared" si="3988"/>
        <v>2452</v>
      </c>
      <c r="AD2798" s="6">
        <v>3</v>
      </c>
      <c r="AE2798" t="s">
        <v>752</v>
      </c>
      <c r="AF2798" t="s">
        <v>912</v>
      </c>
      <c r="AG2798" t="s">
        <v>752</v>
      </c>
      <c r="AH2798" t="s">
        <v>914</v>
      </c>
      <c r="AI2798" t="str">
        <f t="shared" si="3993"/>
        <v>e</v>
      </c>
      <c r="AJ2798" t="str">
        <f t="shared" si="3994"/>
        <v/>
      </c>
      <c r="AK2798" t="str">
        <f t="shared" si="3995"/>
        <v/>
      </c>
      <c r="AL2798" t="str">
        <f t="shared" si="3996"/>
        <v/>
      </c>
      <c r="AM2798" t="str">
        <f t="shared" si="3997"/>
        <v/>
      </c>
      <c r="AN2798" t="str">
        <f t="shared" si="3998"/>
        <v>Home</v>
      </c>
      <c r="AO2798" t="str">
        <f t="shared" si="3999"/>
        <v>h</v>
      </c>
      <c r="AP2798" t="str">
        <f t="shared" si="4000"/>
        <v/>
      </c>
      <c r="AQ2798" t="str">
        <f t="shared" si="4001"/>
        <v/>
      </c>
      <c r="AR2798" t="str">
        <f t="shared" si="4002"/>
        <v>Home</v>
      </c>
      <c r="AS2798" t="str">
        <f t="shared" si="4003"/>
        <v>h</v>
      </c>
      <c r="AT2798" t="str">
        <f t="shared" si="4004"/>
        <v>Offensive</v>
      </c>
      <c r="AU2798" t="str">
        <f t="shared" si="4005"/>
        <v/>
      </c>
      <c r="AV2798" t="str">
        <f t="shared" si="4006"/>
        <v/>
      </c>
      <c r="AW2798" t="str" cm="1">
        <f t="array" ref="AW2798">IFERROR(IF(O2798&lt;&gt;"",O2798,IF(OR($S2798="",$T2798=""),"",IF(O2798&lt;&gt;"",O2798,IF($T2798&lt;&gt;"",_xlfn._xlws.FILTER(O:O,($BU:$BU=$BU2798)*($I:$I=$I2798)*($T:$T=$T2798)*($S:$S=_xlfn.MINIFS($S:$S,$T:$T,"="&amp;$T2798)),"")))))&amp;"",IF(O2798="","",""))&amp;""</f>
        <v>OffensivePlay_Possession-DriveWide</v>
      </c>
      <c r="AX2798" t="str" cm="1">
        <f t="array" ref="AX2798">IFERROR(IF(P2798&lt;&gt;"",P2798,IF(OR($S2798="",$T2798=""),"",IF($T2798&lt;&gt;"",_xlfn._xlws.FILTER(P:P,($BU:$BU=$BU2798)*($I:$I=$I2798)*($T:$T=$T2798)*($S:$S=_xlfn.MINIFS($S:$S,$T:$T,"="&amp;$T2798)),""))))&amp;"",IF(P2798="","",""))&amp;""</f>
        <v/>
      </c>
      <c r="AY2798" t="str" cm="1">
        <f t="array" ref="AY2798">IFERROR(IF(Q2798&lt;&gt;"",Q2798,IF(OR($S2798="",$T2798=""),"",IF($T2798&lt;&gt;"",_xlfn._xlws.FILTER(Q:Q,($BU:$BU=$BU2798)*($I:$I=$I2798)*($T:$T=$T2798)*($S:$S=_xlfn.MINIFS($S:$S,$T:$T,"="&amp;$T2798)),""))))&amp;"",IF(Q2798="","",""))&amp;""</f>
        <v/>
      </c>
      <c r="AZ2798" t="str" cm="1">
        <f t="array" ref="AZ2798">IFERROR(IF(R2798&lt;&gt;"",R2798,IF(OR($S2798="",$T2798=""),"",IF($T2798&lt;&gt;"",_xlfn._xlws.FILTER(R:R,($BU:$BU=$BU2798)*($I:$I=$I2798)*($T:$T=$T2798)*($S:$S=_xlfn.MINIFS($S:$S,$T:$T,"="&amp;$T2798)),""))))&amp;"",IF(R2798="","",""))&amp;""</f>
        <v>1</v>
      </c>
      <c r="BA2798" s="6">
        <f t="shared" si="4007"/>
        <v>241</v>
      </c>
      <c r="BB2798">
        <f t="shared" ref="BB2798:BD2798" si="4060">BB2797</f>
        <v>18987</v>
      </c>
      <c r="BC2798" t="str">
        <f t="shared" si="4060"/>
        <v>Velodrome</v>
      </c>
      <c r="BD2798" t="str">
        <f t="shared" si="4060"/>
        <v>Outlaws</v>
      </c>
      <c r="BE2798" t="s">
        <v>238</v>
      </c>
      <c r="BF2798" t="s">
        <v>174</v>
      </c>
      <c r="BI2798" cm="1">
        <f t="array" ref="BI2798">IFERROR(_xlfn._xlws.FILTER(shifts!A:A,(shifts!B:B=events!AD2798)*(shifts!AG:AG&gt;=events!BK2798)*(shifts!AH:AH&lt;=events!BL2798)),BI2797)</f>
        <v>98</v>
      </c>
      <c r="BJ2798" s="15">
        <f t="shared" si="4009"/>
        <v>4</v>
      </c>
      <c r="BK2798">
        <f t="shared" si="4010"/>
        <v>309</v>
      </c>
      <c r="BL2798">
        <f t="shared" si="4011"/>
        <v>305</v>
      </c>
      <c r="BM2798" s="15">
        <f>SUMIFS(BJ$2:BJ2798,K$2:K2798,"=Intermission")+SUMIFS(BJ$2:BJ2798,K$2:K2798,"=Timeout")</f>
        <v>143</v>
      </c>
      <c r="BN2798">
        <f t="shared" si="4012"/>
        <v>2303</v>
      </c>
      <c r="BO2798" s="19">
        <f t="shared" si="4013"/>
        <v>3074</v>
      </c>
      <c r="BP2798">
        <f t="shared" si="4014"/>
        <v>3069</v>
      </c>
      <c r="BQ2798" s="17">
        <f t="shared" si="4015"/>
        <v>3078</v>
      </c>
      <c r="BR2798" t="str">
        <f t="shared" si="4016"/>
        <v>event_team_player_1</v>
      </c>
      <c r="BS2798">
        <f>COUNTIFS(S$3:S2798,"="&amp;S2798,AI$3:AI2798,"="&amp;AI2798)</f>
        <v>1</v>
      </c>
      <c r="BT2798" t="str">
        <f>IFERROR(VLOOKUP(BB2798&amp;BU2798&amp;X2798,game_rosters!U:W,3,FALSE),"")</f>
        <v>P100002</v>
      </c>
      <c r="BU2798" t="str">
        <f t="shared" si="4017"/>
        <v>Velodrome</v>
      </c>
    </row>
    <row r="2799" spans="1:73" x14ac:dyDescent="0.2">
      <c r="A2799" t="str">
        <f t="shared" si="3992"/>
        <v/>
      </c>
      <c r="I2799" s="44">
        <v>91</v>
      </c>
      <c r="O2799" t="s">
        <v>602</v>
      </c>
      <c r="R2799" s="51">
        <v>1</v>
      </c>
      <c r="S2799">
        <v>1452</v>
      </c>
      <c r="X2799">
        <v>91</v>
      </c>
      <c r="AA2799">
        <f t="shared" si="4041"/>
        <v>2452</v>
      </c>
      <c r="AB2799" t="str">
        <f t="shared" si="4042"/>
        <v/>
      </c>
      <c r="AC2799">
        <f t="shared" si="3988"/>
        <v>2452</v>
      </c>
      <c r="AD2799" s="6">
        <v>3</v>
      </c>
      <c r="AE2799" t="s">
        <v>752</v>
      </c>
      <c r="AF2799" t="s">
        <v>912</v>
      </c>
      <c r="AG2799" t="s">
        <v>752</v>
      </c>
      <c r="AH2799" t="s">
        <v>914</v>
      </c>
      <c r="AI2799" t="str">
        <f t="shared" si="3993"/>
        <v>o</v>
      </c>
      <c r="AJ2799" t="str">
        <f t="shared" si="3994"/>
        <v/>
      </c>
      <c r="AK2799" t="str">
        <f t="shared" si="3995"/>
        <v/>
      </c>
      <c r="AL2799" t="str">
        <f t="shared" si="3996"/>
        <v/>
      </c>
      <c r="AM2799" t="str">
        <f t="shared" si="3997"/>
        <v/>
      </c>
      <c r="AN2799" t="str">
        <f t="shared" si="3998"/>
        <v>Home</v>
      </c>
      <c r="AO2799" t="str">
        <f t="shared" si="3999"/>
        <v>h</v>
      </c>
      <c r="AP2799" t="str">
        <f t="shared" si="4000"/>
        <v/>
      </c>
      <c r="AQ2799" t="str">
        <f t="shared" si="4001"/>
        <v/>
      </c>
      <c r="AR2799" t="str">
        <f t="shared" si="4002"/>
        <v>Home</v>
      </c>
      <c r="AS2799" t="str">
        <f t="shared" si="4003"/>
        <v>h</v>
      </c>
      <c r="AT2799" t="str">
        <f t="shared" si="4004"/>
        <v>Defensive</v>
      </c>
      <c r="AU2799" t="str">
        <f t="shared" si="4005"/>
        <v/>
      </c>
      <c r="AV2799" t="str">
        <f t="shared" si="4006"/>
        <v/>
      </c>
      <c r="AW2799" t="str" cm="1">
        <f t="array" ref="AW2799">IFERROR(IF(O2799&lt;&gt;"",O2799,IF(OR($S2799="",$T2799=""),"",IF(O2799&lt;&gt;"",O2799,IF($T2799&lt;&gt;"",_xlfn._xlws.FILTER(O:O,($BU:$BU=$BU2799)*($I:$I=$I2799)*($T:$T=$T2799)*($S:$S=_xlfn.MINIFS($S:$S,$T:$T,"="&amp;$T2799)),"")))))&amp;"",IF(O2799="","",""))&amp;""</f>
        <v>Defensive_PlayPossession-StickCheck</v>
      </c>
      <c r="AX2799" t="str" cm="1">
        <f t="array" ref="AX2799">IFERROR(IF(P2799&lt;&gt;"",P2799,IF(OR($S2799="",$T2799=""),"",IF($T2799&lt;&gt;"",_xlfn._xlws.FILTER(P:P,($BU:$BU=$BU2799)*($I:$I=$I2799)*($T:$T=$T2799)*($S:$S=_xlfn.MINIFS($S:$S,$T:$T,"="&amp;$T2799)),""))))&amp;"",IF(P2799="","",""))&amp;""</f>
        <v/>
      </c>
      <c r="AY2799" t="str" cm="1">
        <f t="array" ref="AY2799">IFERROR(IF(Q2799&lt;&gt;"",Q2799,IF(OR($S2799="",$T2799=""),"",IF($T2799&lt;&gt;"",_xlfn._xlws.FILTER(Q:Q,($BU:$BU=$BU2799)*($I:$I=$I2799)*($T:$T=$T2799)*($S:$S=_xlfn.MINIFS($S:$S,$T:$T,"="&amp;$T2799)),""))))&amp;"",IF(Q2799="","",""))&amp;""</f>
        <v/>
      </c>
      <c r="AZ2799" t="str" cm="1">
        <f t="array" ref="AZ2799">IFERROR(IF(R2799&lt;&gt;"",R2799,IF(OR($S2799="",$T2799=""),"",IF($T2799&lt;&gt;"",_xlfn._xlws.FILTER(R:R,($BU:$BU=$BU2799)*($I:$I=$I2799)*($T:$T=$T2799)*($S:$S=_xlfn.MINIFS($S:$S,$T:$T,"="&amp;$T2799)),""))))&amp;"",IF(R2799="","",""))&amp;""</f>
        <v>1</v>
      </c>
      <c r="BA2799" s="6">
        <f t="shared" si="4007"/>
        <v>241</v>
      </c>
      <c r="BB2799">
        <f t="shared" ref="BB2799:BD2799" si="4061">BB2798</f>
        <v>18987</v>
      </c>
      <c r="BC2799" t="str">
        <f t="shared" si="4061"/>
        <v>Velodrome</v>
      </c>
      <c r="BD2799" t="str">
        <f t="shared" si="4061"/>
        <v>Outlaws</v>
      </c>
      <c r="BE2799" t="s">
        <v>238</v>
      </c>
      <c r="BF2799" t="s">
        <v>174</v>
      </c>
      <c r="BI2799" cm="1">
        <f t="array" ref="BI2799">IFERROR(_xlfn._xlws.FILTER(shifts!A:A,(shifts!B:B=events!AD2799)*(shifts!AG:AG&gt;=events!BK2799)*(shifts!AH:AH&lt;=events!BL2799)),BI2798)</f>
        <v>98</v>
      </c>
      <c r="BJ2799" s="15">
        <f t="shared" si="4009"/>
        <v>4</v>
      </c>
      <c r="BK2799">
        <f t="shared" si="4010"/>
        <v>309</v>
      </c>
      <c r="BL2799">
        <f t="shared" si="4011"/>
        <v>305</v>
      </c>
      <c r="BM2799" s="15">
        <f>SUMIFS(BJ$2:BJ2799,K$2:K2799,"=Intermission")+SUMIFS(BJ$2:BJ2799,K$2:K2799,"=Timeout")</f>
        <v>143</v>
      </c>
      <c r="BN2799">
        <f t="shared" si="4012"/>
        <v>2303</v>
      </c>
      <c r="BO2799" s="19">
        <f t="shared" si="4013"/>
        <v>3074</v>
      </c>
      <c r="BP2799">
        <f t="shared" si="4014"/>
        <v>3069</v>
      </c>
      <c r="BQ2799" s="17">
        <f t="shared" si="4015"/>
        <v>3078</v>
      </c>
      <c r="BR2799" t="str">
        <f t="shared" si="4016"/>
        <v>opp_team_player_1</v>
      </c>
      <c r="BS2799">
        <f>COUNTIFS(S$3:S2799,"="&amp;S2799,AI$3:AI2799,"="&amp;AI2799)</f>
        <v>1</v>
      </c>
      <c r="BT2799" t="str">
        <f>IFERROR(VLOOKUP(BB2799&amp;BU2799&amp;X2799,game_rosters!U:W,3,FALSE),"")</f>
        <v>P100232</v>
      </c>
      <c r="BU2799" t="str">
        <f t="shared" si="4017"/>
        <v>Outlaws</v>
      </c>
    </row>
    <row r="2800" spans="1:73" x14ac:dyDescent="0.2">
      <c r="A2800" t="str">
        <f t="shared" si="3992"/>
        <v/>
      </c>
      <c r="I2800" s="44">
        <v>44</v>
      </c>
      <c r="O2800" t="s">
        <v>947</v>
      </c>
      <c r="S2800">
        <v>1452</v>
      </c>
      <c r="X2800">
        <v>44</v>
      </c>
      <c r="AA2800">
        <f t="shared" si="4041"/>
        <v>2452</v>
      </c>
      <c r="AB2800" t="str">
        <f t="shared" si="4042"/>
        <v/>
      </c>
      <c r="AC2800">
        <f t="shared" si="3988"/>
        <v>2452</v>
      </c>
      <c r="AD2800" s="6">
        <v>3</v>
      </c>
      <c r="AE2800" t="s">
        <v>752</v>
      </c>
      <c r="AF2800" t="s">
        <v>912</v>
      </c>
      <c r="AG2800" t="s">
        <v>752</v>
      </c>
      <c r="AH2800" t="s">
        <v>914</v>
      </c>
      <c r="AI2800" t="str">
        <f t="shared" si="3993"/>
        <v>o</v>
      </c>
      <c r="AJ2800" t="str">
        <f t="shared" si="3994"/>
        <v/>
      </c>
      <c r="AK2800" t="str">
        <f t="shared" si="3995"/>
        <v/>
      </c>
      <c r="AL2800" t="str">
        <f t="shared" si="3996"/>
        <v/>
      </c>
      <c r="AM2800" t="str">
        <f t="shared" si="3997"/>
        <v/>
      </c>
      <c r="AN2800" t="str">
        <f t="shared" si="3998"/>
        <v>Home</v>
      </c>
      <c r="AO2800" t="str">
        <f t="shared" si="3999"/>
        <v>h</v>
      </c>
      <c r="AP2800" t="str">
        <f t="shared" si="4000"/>
        <v/>
      </c>
      <c r="AQ2800" t="str">
        <f t="shared" si="4001"/>
        <v/>
      </c>
      <c r="AR2800" t="str">
        <f t="shared" si="4002"/>
        <v>Home</v>
      </c>
      <c r="AS2800" t="str">
        <f t="shared" si="4003"/>
        <v>h</v>
      </c>
      <c r="AT2800" t="str">
        <f t="shared" si="4004"/>
        <v>Defensive</v>
      </c>
      <c r="AU2800" t="str">
        <f t="shared" si="4005"/>
        <v/>
      </c>
      <c r="AV2800" t="str">
        <f t="shared" si="4006"/>
        <v/>
      </c>
      <c r="AW2800" t="str" cm="1">
        <f t="array" ref="AW2800">IFERROR(IF(O2800&lt;&gt;"",O2800,IF(OR($S2800="",$T2800=""),"",IF(O2800&lt;&gt;"",O2800,IF($T2800&lt;&gt;"",_xlfn._xlws.FILTER(O:O,($BU:$BU=$BU2800)*($I:$I=$I2800)*($T:$T=$T2800)*($S:$S=_xlfn.MINIFS($S:$S,$T:$T,"="&amp;$T2800)),"")))))&amp;"",IF(O2800="","",""))&amp;""</f>
        <v>Defensive_Zone-CededZoneEntry</v>
      </c>
      <c r="AX2800" t="str" cm="1">
        <f t="array" ref="AX2800">IFERROR(IF(P2800&lt;&gt;"",P2800,IF(OR($S2800="",$T2800=""),"",IF($T2800&lt;&gt;"",_xlfn._xlws.FILTER(P:P,($BU:$BU=$BU2800)*($I:$I=$I2800)*($T:$T=$T2800)*($S:$S=_xlfn.MINIFS($S:$S,$T:$T,"="&amp;$T2800)),""))))&amp;"",IF(P2800="","",""))&amp;""</f>
        <v/>
      </c>
      <c r="AY2800" t="str" cm="1">
        <f t="array" ref="AY2800">IFERROR(IF(Q2800&lt;&gt;"",Q2800,IF(OR($S2800="",$T2800=""),"",IF($T2800&lt;&gt;"",_xlfn._xlws.FILTER(Q:Q,($BU:$BU=$BU2800)*($I:$I=$I2800)*($T:$T=$T2800)*($S:$S=_xlfn.MINIFS($S:$S,$T:$T,"="&amp;$T2800)),""))))&amp;"",IF(Q2800="","",""))&amp;""</f>
        <v/>
      </c>
      <c r="AZ2800" t="str" cm="1">
        <f t="array" ref="AZ2800">IFERROR(IF(R2800&lt;&gt;"",R2800,IF(OR($S2800="",$T2800=""),"",IF($T2800&lt;&gt;"",_xlfn._xlws.FILTER(R:R,($BU:$BU=$BU2800)*($I:$I=$I2800)*($T:$T=$T2800)*($S:$S=_xlfn.MINIFS($S:$S,$T:$T,"="&amp;$T2800)),""))))&amp;"",IF(R2800="","",""))&amp;""</f>
        <v/>
      </c>
      <c r="BA2800" s="6">
        <f t="shared" si="4007"/>
        <v>241</v>
      </c>
      <c r="BB2800">
        <f t="shared" ref="BB2800:BD2800" si="4062">BB2799</f>
        <v>18987</v>
      </c>
      <c r="BC2800" t="str">
        <f t="shared" si="4062"/>
        <v>Velodrome</v>
      </c>
      <c r="BD2800" t="str">
        <f t="shared" si="4062"/>
        <v>Outlaws</v>
      </c>
      <c r="BE2800" t="s">
        <v>238</v>
      </c>
      <c r="BF2800" t="s">
        <v>174</v>
      </c>
      <c r="BI2800" cm="1">
        <f t="array" ref="BI2800">IFERROR(_xlfn._xlws.FILTER(shifts!A:A,(shifts!B:B=events!AD2800)*(shifts!AG:AG&gt;=events!BK2800)*(shifts!AH:AH&lt;=events!BL2800)),BI2799)</f>
        <v>98</v>
      </c>
      <c r="BJ2800" s="15">
        <f t="shared" si="4009"/>
        <v>4</v>
      </c>
      <c r="BK2800">
        <f t="shared" si="4010"/>
        <v>309</v>
      </c>
      <c r="BL2800">
        <f t="shared" si="4011"/>
        <v>305</v>
      </c>
      <c r="BM2800" s="15">
        <f>SUMIFS(BJ$2:BJ2800,K$2:K2800,"=Intermission")+SUMIFS(BJ$2:BJ2800,K$2:K2800,"=Timeout")</f>
        <v>143</v>
      </c>
      <c r="BN2800">
        <f t="shared" si="4012"/>
        <v>2303</v>
      </c>
      <c r="BO2800" s="19">
        <f t="shared" si="4013"/>
        <v>3074</v>
      </c>
      <c r="BP2800">
        <f t="shared" si="4014"/>
        <v>3069</v>
      </c>
      <c r="BQ2800" s="17">
        <f t="shared" si="4015"/>
        <v>3078</v>
      </c>
      <c r="BR2800" t="str">
        <f t="shared" si="4016"/>
        <v>opp_team_player_2</v>
      </c>
      <c r="BS2800">
        <f>COUNTIFS(S$3:S2800,"="&amp;S2800,AI$3:AI2800,"="&amp;AI2800)</f>
        <v>2</v>
      </c>
      <c r="BT2800" t="str">
        <f>IFERROR(VLOOKUP(BB2800&amp;BU2800&amp;X2800,game_rosters!U:W,3,FALSE),"")</f>
        <v>P100033</v>
      </c>
      <c r="BU2800" t="str">
        <f t="shared" si="4017"/>
        <v>Outlaws</v>
      </c>
    </row>
    <row r="2801" spans="1:73" x14ac:dyDescent="0.2">
      <c r="A2801">
        <f t="shared" si="3992"/>
        <v>1</v>
      </c>
      <c r="I2801" s="44">
        <v>91</v>
      </c>
      <c r="K2801" t="s">
        <v>7</v>
      </c>
      <c r="L2801" t="s">
        <v>192</v>
      </c>
      <c r="M2801" t="s">
        <v>67</v>
      </c>
      <c r="N2801" t="s">
        <v>594</v>
      </c>
      <c r="S2801">
        <v>1453</v>
      </c>
      <c r="W2801" t="s">
        <v>735</v>
      </c>
      <c r="X2801">
        <v>91</v>
      </c>
      <c r="Z2801">
        <v>1</v>
      </c>
      <c r="AA2801">
        <f t="shared" si="4041"/>
        <v>2453</v>
      </c>
      <c r="AB2801" t="str">
        <f t="shared" si="4042"/>
        <v/>
      </c>
      <c r="AC2801">
        <f t="shared" si="3988"/>
        <v>2453</v>
      </c>
      <c r="AD2801" s="6">
        <v>3</v>
      </c>
      <c r="AE2801" t="s">
        <v>752</v>
      </c>
      <c r="AF2801" t="s">
        <v>914</v>
      </c>
      <c r="AG2801" t="s">
        <v>756</v>
      </c>
      <c r="AH2801" t="s">
        <v>756</v>
      </c>
      <c r="AI2801" t="str">
        <f t="shared" si="3993"/>
        <v>e</v>
      </c>
      <c r="AJ2801" t="str">
        <f t="shared" si="3994"/>
        <v/>
      </c>
      <c r="AK2801" t="str">
        <f t="shared" si="3995"/>
        <v/>
      </c>
      <c r="AL2801" t="str">
        <f t="shared" si="3996"/>
        <v/>
      </c>
      <c r="AM2801" t="str">
        <f t="shared" si="3997"/>
        <v/>
      </c>
      <c r="AN2801" t="str">
        <f t="shared" si="3998"/>
        <v>Home</v>
      </c>
      <c r="AO2801" t="str">
        <f t="shared" si="3999"/>
        <v>h</v>
      </c>
      <c r="AP2801" t="str">
        <f t="shared" si="4000"/>
        <v/>
      </c>
      <c r="AQ2801" t="str">
        <f t="shared" si="4001"/>
        <v/>
      </c>
      <c r="AR2801" t="str">
        <f t="shared" si="4002"/>
        <v>Home</v>
      </c>
      <c r="AS2801" t="str">
        <f t="shared" si="4003"/>
        <v>h</v>
      </c>
      <c r="AT2801" t="str">
        <f t="shared" si="4004"/>
        <v>Offensive</v>
      </c>
      <c r="AU2801" t="str">
        <f t="shared" si="4005"/>
        <v/>
      </c>
      <c r="AV2801" t="str">
        <f t="shared" si="4006"/>
        <v/>
      </c>
      <c r="AW2801" t="str" cm="1">
        <f t="array" ref="AW2801">IFERROR(IF(O2801&lt;&gt;"",O2801,IF(OR($S2801="",$T2801=""),"",IF(O2801&lt;&gt;"",O2801,IF($T2801&lt;&gt;"",_xlfn._xlws.FILTER(O:O,($BU:$BU=$BU2801)*($I:$I=$I2801)*($T:$T=$T2801)*($S:$S=_xlfn.MINIFS($S:$S,$T:$T,"="&amp;$T2801)),"")))))&amp;"",IF(O2801="","",""))&amp;""</f>
        <v/>
      </c>
      <c r="AX2801" t="str" cm="1">
        <f t="array" ref="AX2801">IFERROR(IF(P2801&lt;&gt;"",P2801,IF(OR($S2801="",$T2801=""),"",IF($T2801&lt;&gt;"",_xlfn._xlws.FILTER(P:P,($BU:$BU=$BU2801)*($I:$I=$I2801)*($T:$T=$T2801)*($S:$S=_xlfn.MINIFS($S:$S,$T:$T,"="&amp;$T2801)),""))))&amp;"",IF(P2801="","",""))&amp;""</f>
        <v/>
      </c>
      <c r="AY2801" t="str" cm="1">
        <f t="array" ref="AY2801">IFERROR(IF(Q2801&lt;&gt;"",Q2801,IF(OR($S2801="",$T2801=""),"",IF($T2801&lt;&gt;"",_xlfn._xlws.FILTER(Q:Q,($BU:$BU=$BU2801)*($I:$I=$I2801)*($T:$T=$T2801)*($S:$S=_xlfn.MINIFS($S:$S,$T:$T,"="&amp;$T2801)),""))))&amp;"",IF(Q2801="","",""))&amp;""</f>
        <v/>
      </c>
      <c r="AZ2801" t="str" cm="1">
        <f t="array" ref="AZ2801">IFERROR(IF(R2801&lt;&gt;"",R2801,IF(OR($S2801="",$T2801=""),"",IF($T2801&lt;&gt;"",_xlfn._xlws.FILTER(R:R,($BU:$BU=$BU2801)*($I:$I=$I2801)*($T:$T=$T2801)*($S:$S=_xlfn.MINIFS($S:$S,$T:$T,"="&amp;$T2801)),""))))&amp;"",IF(R2801="","",""))&amp;""</f>
        <v/>
      </c>
      <c r="BA2801" s="6">
        <f t="shared" si="4007"/>
        <v>241</v>
      </c>
      <c r="BB2801">
        <f t="shared" ref="BB2801:BD2801" si="4063">BB2800</f>
        <v>18987</v>
      </c>
      <c r="BC2801" t="str">
        <f t="shared" si="4063"/>
        <v>Velodrome</v>
      </c>
      <c r="BD2801" t="str">
        <f t="shared" si="4063"/>
        <v>Outlaws</v>
      </c>
      <c r="BE2801" t="s">
        <v>7</v>
      </c>
      <c r="BF2801" t="s">
        <v>192</v>
      </c>
      <c r="BI2801" cm="1">
        <f t="array" ref="BI2801">IFERROR(_xlfn._xlws.FILTER(shifts!A:A,(shifts!B:B=events!AD2801)*(shifts!AG:AG&gt;=events!BK2801)*(shifts!AH:AH&lt;=events!BL2801)),BI2800)</f>
        <v>98</v>
      </c>
      <c r="BJ2801" s="15">
        <f t="shared" si="4009"/>
        <v>0</v>
      </c>
      <c r="BK2801">
        <f t="shared" si="4010"/>
        <v>305</v>
      </c>
      <c r="BL2801">
        <f t="shared" si="4011"/>
        <v>305</v>
      </c>
      <c r="BM2801" s="15">
        <f>SUMIFS(BJ$2:BJ2801,K$2:K2801,"=Intermission")+SUMIFS(BJ$2:BJ2801,K$2:K2801,"=Timeout")</f>
        <v>143</v>
      </c>
      <c r="BN2801">
        <f t="shared" si="4012"/>
        <v>2303</v>
      </c>
      <c r="BO2801" s="19">
        <f t="shared" si="4013"/>
        <v>3078</v>
      </c>
      <c r="BP2801">
        <f t="shared" si="4014"/>
        <v>3073</v>
      </c>
      <c r="BQ2801" s="17">
        <f t="shared" si="4015"/>
        <v>3078</v>
      </c>
      <c r="BR2801" t="str">
        <f t="shared" si="4016"/>
        <v>event_team_player_1</v>
      </c>
      <c r="BS2801">
        <f>COUNTIFS(S$3:S2801,"="&amp;S2801,AI$3:AI2801,"="&amp;AI2801)</f>
        <v>1</v>
      </c>
      <c r="BT2801" t="str">
        <f>IFERROR(VLOOKUP(BB2801&amp;BU2801&amp;X2801,game_rosters!U:W,3,FALSE),"")</f>
        <v>P100002</v>
      </c>
      <c r="BU2801" t="str">
        <f t="shared" si="4017"/>
        <v>Velodrome</v>
      </c>
    </row>
    <row r="2802" spans="1:73" x14ac:dyDescent="0.2">
      <c r="A2802" t="str">
        <f t="shared" si="3992"/>
        <v/>
      </c>
      <c r="I2802" s="44">
        <v>42</v>
      </c>
      <c r="S2802">
        <v>1453</v>
      </c>
      <c r="X2802">
        <v>42</v>
      </c>
      <c r="Z2802">
        <v>1</v>
      </c>
      <c r="AA2802">
        <f t="shared" si="4041"/>
        <v>2453</v>
      </c>
      <c r="AB2802" t="str">
        <f t="shared" si="4042"/>
        <v/>
      </c>
      <c r="AC2802">
        <f t="shared" si="3988"/>
        <v>2453</v>
      </c>
      <c r="AD2802" s="6">
        <v>3</v>
      </c>
      <c r="AE2802" t="s">
        <v>752</v>
      </c>
      <c r="AF2802" t="s">
        <v>914</v>
      </c>
      <c r="AG2802" t="s">
        <v>756</v>
      </c>
      <c r="AH2802" t="s">
        <v>756</v>
      </c>
      <c r="AI2802" t="str">
        <f t="shared" si="3993"/>
        <v>e</v>
      </c>
      <c r="AJ2802" t="str">
        <f t="shared" si="3994"/>
        <v/>
      </c>
      <c r="AK2802" t="str">
        <f t="shared" si="3995"/>
        <v/>
      </c>
      <c r="AL2802" t="str">
        <f t="shared" si="3996"/>
        <v/>
      </c>
      <c r="AM2802" t="str">
        <f t="shared" si="3997"/>
        <v/>
      </c>
      <c r="AN2802" t="str">
        <f t="shared" si="3998"/>
        <v>Home</v>
      </c>
      <c r="AO2802" t="str">
        <f t="shared" si="3999"/>
        <v>h</v>
      </c>
      <c r="AP2802" t="str">
        <f t="shared" si="4000"/>
        <v/>
      </c>
      <c r="AQ2802" t="str">
        <f t="shared" si="4001"/>
        <v/>
      </c>
      <c r="AR2802" t="str">
        <f t="shared" si="4002"/>
        <v>Home</v>
      </c>
      <c r="AS2802" t="str">
        <f t="shared" si="4003"/>
        <v>h</v>
      </c>
      <c r="AT2802" t="str">
        <f t="shared" si="4004"/>
        <v>Offensive</v>
      </c>
      <c r="AU2802" t="str">
        <f t="shared" si="4005"/>
        <v/>
      </c>
      <c r="AV2802" t="str">
        <f t="shared" si="4006"/>
        <v/>
      </c>
      <c r="AW2802" t="str" cm="1">
        <f t="array" ref="AW2802">IFERROR(IF(O2802&lt;&gt;"",O2802,IF(OR($S2802="",$T2802=""),"",IF(O2802&lt;&gt;"",O2802,IF($T2802&lt;&gt;"",_xlfn._xlws.FILTER(O:O,($BU:$BU=$BU2802)*($I:$I=$I2802)*($T:$T=$T2802)*($S:$S=_xlfn.MINIFS($S:$S,$T:$T,"="&amp;$T2802)),"")))))&amp;"",IF(O2802="","",""))&amp;""</f>
        <v/>
      </c>
      <c r="AX2802" t="str" cm="1">
        <f t="array" ref="AX2802">IFERROR(IF(P2802&lt;&gt;"",P2802,IF(OR($S2802="",$T2802=""),"",IF($T2802&lt;&gt;"",_xlfn._xlws.FILTER(P:P,($BU:$BU=$BU2802)*($I:$I=$I2802)*($T:$T=$T2802)*($S:$S=_xlfn.MINIFS($S:$S,$T:$T,"="&amp;$T2802)),""))))&amp;"",IF(P2802="","",""))&amp;""</f>
        <v/>
      </c>
      <c r="AY2802" t="str" cm="1">
        <f t="array" ref="AY2802">IFERROR(IF(Q2802&lt;&gt;"",Q2802,IF(OR($S2802="",$T2802=""),"",IF($T2802&lt;&gt;"",_xlfn._xlws.FILTER(Q:Q,($BU:$BU=$BU2802)*($I:$I=$I2802)*($T:$T=$T2802)*($S:$S=_xlfn.MINIFS($S:$S,$T:$T,"="&amp;$T2802)),""))))&amp;"",IF(Q2802="","",""))&amp;""</f>
        <v/>
      </c>
      <c r="AZ2802" t="str" cm="1">
        <f t="array" ref="AZ2802">IFERROR(IF(R2802&lt;&gt;"",R2802,IF(OR($S2802="",$T2802=""),"",IF($T2802&lt;&gt;"",_xlfn._xlws.FILTER(R:R,($BU:$BU=$BU2802)*($I:$I=$I2802)*($T:$T=$T2802)*($S:$S=_xlfn.MINIFS($S:$S,$T:$T,"="&amp;$T2802)),""))))&amp;"",IF(R2802="","",""))&amp;""</f>
        <v/>
      </c>
      <c r="BA2802" s="6">
        <f t="shared" si="4007"/>
        <v>241</v>
      </c>
      <c r="BB2802">
        <f t="shared" ref="BB2802:BD2802" si="4064">BB2801</f>
        <v>18987</v>
      </c>
      <c r="BC2802" t="str">
        <f t="shared" si="4064"/>
        <v>Velodrome</v>
      </c>
      <c r="BD2802" t="str">
        <f t="shared" si="4064"/>
        <v>Outlaws</v>
      </c>
      <c r="BE2802" t="s">
        <v>7</v>
      </c>
      <c r="BF2802" t="s">
        <v>192</v>
      </c>
      <c r="BI2802" cm="1">
        <f t="array" ref="BI2802">IFERROR(_xlfn._xlws.FILTER(shifts!A:A,(shifts!B:B=events!AD2802)*(shifts!AG:AG&gt;=events!BK2802)*(shifts!AH:AH&lt;=events!BL2802)),BI2801)</f>
        <v>98</v>
      </c>
      <c r="BJ2802" s="15">
        <f t="shared" si="4009"/>
        <v>0</v>
      </c>
      <c r="BK2802">
        <f t="shared" si="4010"/>
        <v>305</v>
      </c>
      <c r="BL2802">
        <f t="shared" si="4011"/>
        <v>305</v>
      </c>
      <c r="BM2802" s="15">
        <f>SUMIFS(BJ$2:BJ2802,K$2:K2802,"=Intermission")+SUMIFS(BJ$2:BJ2802,K$2:K2802,"=Timeout")</f>
        <v>143</v>
      </c>
      <c r="BN2802">
        <f t="shared" si="4012"/>
        <v>2303</v>
      </c>
      <c r="BO2802" s="19">
        <f t="shared" si="4013"/>
        <v>3078</v>
      </c>
      <c r="BP2802">
        <f t="shared" si="4014"/>
        <v>3073</v>
      </c>
      <c r="BQ2802" s="17">
        <f t="shared" si="4015"/>
        <v>3078</v>
      </c>
      <c r="BR2802" t="str">
        <f t="shared" si="4016"/>
        <v>event_team_player_2</v>
      </c>
      <c r="BS2802">
        <f>COUNTIFS(S$3:S2802,"="&amp;S2802,AI$3:AI2802,"="&amp;AI2802)</f>
        <v>2</v>
      </c>
      <c r="BT2802" t="str">
        <f>IFERROR(VLOOKUP(BB2802&amp;BU2802&amp;X2802,game_rosters!U:W,3,FALSE),"")</f>
        <v>P100201</v>
      </c>
      <c r="BU2802" t="str">
        <f t="shared" si="4017"/>
        <v>Velodrome</v>
      </c>
    </row>
    <row r="2803" spans="1:73" x14ac:dyDescent="0.2">
      <c r="A2803" t="str">
        <f t="shared" si="3992"/>
        <v/>
      </c>
      <c r="I2803" s="44">
        <v>44</v>
      </c>
      <c r="O2803" t="s">
        <v>954</v>
      </c>
      <c r="Q2803" t="s">
        <v>595</v>
      </c>
      <c r="S2803">
        <v>1453</v>
      </c>
      <c r="X2803">
        <v>44</v>
      </c>
      <c r="AA2803">
        <f t="shared" si="4041"/>
        <v>2453</v>
      </c>
      <c r="AB2803" t="str">
        <f t="shared" si="4042"/>
        <v/>
      </c>
      <c r="AC2803">
        <f t="shared" si="3988"/>
        <v>2453</v>
      </c>
      <c r="AD2803" s="6">
        <v>3</v>
      </c>
      <c r="AE2803" t="s">
        <v>752</v>
      </c>
      <c r="AF2803" t="s">
        <v>914</v>
      </c>
      <c r="AG2803" t="s">
        <v>756</v>
      </c>
      <c r="AH2803" t="s">
        <v>756</v>
      </c>
      <c r="AI2803" t="str">
        <f t="shared" si="3993"/>
        <v>o</v>
      </c>
      <c r="AJ2803" t="str">
        <f t="shared" si="3994"/>
        <v/>
      </c>
      <c r="AK2803" t="str">
        <f t="shared" si="3995"/>
        <v/>
      </c>
      <c r="AL2803" t="str">
        <f t="shared" si="3996"/>
        <v/>
      </c>
      <c r="AM2803" t="str">
        <f t="shared" si="3997"/>
        <v/>
      </c>
      <c r="AN2803" t="str">
        <f t="shared" si="3998"/>
        <v>Home</v>
      </c>
      <c r="AO2803" t="str">
        <f t="shared" si="3999"/>
        <v>h</v>
      </c>
      <c r="AP2803" t="str">
        <f t="shared" si="4000"/>
        <v/>
      </c>
      <c r="AQ2803" t="str">
        <f t="shared" si="4001"/>
        <v/>
      </c>
      <c r="AR2803" t="str">
        <f t="shared" si="4002"/>
        <v>Home</v>
      </c>
      <c r="AS2803" t="str">
        <f t="shared" si="4003"/>
        <v>h</v>
      </c>
      <c r="AT2803" t="str">
        <f t="shared" si="4004"/>
        <v>Defensive</v>
      </c>
      <c r="AU2803" t="str">
        <f t="shared" si="4005"/>
        <v/>
      </c>
      <c r="AV2803" t="str">
        <f t="shared" si="4006"/>
        <v/>
      </c>
      <c r="AW2803" t="str" cm="1">
        <f t="array" ref="AW2803">IFERROR(IF(O2803&lt;&gt;"",O2803,IF(OR($S2803="",$T2803=""),"",IF(O2803&lt;&gt;"",O2803,IF($T2803&lt;&gt;"",_xlfn._xlws.FILTER(O:O,($BU:$BU=$BU2803)*($I:$I=$I2803)*($T:$T=$T2803)*($S:$S=_xlfn.MINIFS($S:$S,$T:$T,"="&amp;$T2803)),"")))))&amp;"",IF(O2803="","",""))&amp;""</f>
        <v>Defensive_PlayPass-PassDeflected</v>
      </c>
      <c r="AX2803" t="str" cm="1">
        <f t="array" ref="AX2803">IFERROR(IF(P2803&lt;&gt;"",P2803,IF(OR($S2803="",$T2803=""),"",IF($T2803&lt;&gt;"",_xlfn._xlws.FILTER(P:P,($BU:$BU=$BU2803)*($I:$I=$I2803)*($T:$T=$T2803)*($S:$S=_xlfn.MINIFS($S:$S,$T:$T,"="&amp;$T2803)),""))))&amp;"",IF(P2803="","",""))&amp;""</f>
        <v/>
      </c>
      <c r="AY2803" t="str" cm="1">
        <f t="array" ref="AY2803">IFERROR(IF(Q2803&lt;&gt;"",Q2803,IF(OR($S2803="",$T2803=""),"",IF($T2803&lt;&gt;"",_xlfn._xlws.FILTER(Q:Q,($BU:$BU=$BU2803)*($I:$I=$I2803)*($T:$T=$T2803)*($S:$S=_xlfn.MINIFS($S:$S,$T:$T,"="&amp;$T2803)),""))))&amp;"",IF(Q2803="","",""))&amp;""</f>
        <v>s</v>
      </c>
      <c r="AZ2803" t="str" cm="1">
        <f t="array" ref="AZ2803">IFERROR(IF(R2803&lt;&gt;"",R2803,IF(OR($S2803="",$T2803=""),"",IF($T2803&lt;&gt;"",_xlfn._xlws.FILTER(R:R,($BU:$BU=$BU2803)*($I:$I=$I2803)*($T:$T=$T2803)*($S:$S=_xlfn.MINIFS($S:$S,$T:$T,"="&amp;$T2803)),""))))&amp;"",IF(R2803="","",""))&amp;""</f>
        <v/>
      </c>
      <c r="BA2803" s="6">
        <f t="shared" si="4007"/>
        <v>241</v>
      </c>
      <c r="BB2803">
        <f t="shared" ref="BB2803:BD2803" si="4065">BB2802</f>
        <v>18987</v>
      </c>
      <c r="BC2803" t="str">
        <f t="shared" si="4065"/>
        <v>Velodrome</v>
      </c>
      <c r="BD2803" t="str">
        <f t="shared" si="4065"/>
        <v>Outlaws</v>
      </c>
      <c r="BE2803" t="s">
        <v>7</v>
      </c>
      <c r="BF2803" t="s">
        <v>192</v>
      </c>
      <c r="BI2803" cm="1">
        <f t="array" ref="BI2803">IFERROR(_xlfn._xlws.FILTER(shifts!A:A,(shifts!B:B=events!AD2803)*(shifts!AG:AG&gt;=events!BK2803)*(shifts!AH:AH&lt;=events!BL2803)),BI2802)</f>
        <v>98</v>
      </c>
      <c r="BJ2803" s="15">
        <f t="shared" si="4009"/>
        <v>0</v>
      </c>
      <c r="BK2803">
        <f t="shared" si="4010"/>
        <v>305</v>
      </c>
      <c r="BL2803">
        <f t="shared" si="4011"/>
        <v>305</v>
      </c>
      <c r="BM2803" s="15">
        <f>SUMIFS(BJ$2:BJ2803,K$2:K2803,"=Intermission")+SUMIFS(BJ$2:BJ2803,K$2:K2803,"=Timeout")</f>
        <v>143</v>
      </c>
      <c r="BN2803">
        <f t="shared" si="4012"/>
        <v>2303</v>
      </c>
      <c r="BO2803" s="19">
        <f t="shared" si="4013"/>
        <v>3078</v>
      </c>
      <c r="BP2803">
        <f t="shared" si="4014"/>
        <v>3073</v>
      </c>
      <c r="BQ2803" s="17">
        <f t="shared" si="4015"/>
        <v>3078</v>
      </c>
      <c r="BR2803" t="str">
        <f t="shared" si="4016"/>
        <v>opp_team_player_1</v>
      </c>
      <c r="BS2803">
        <f>COUNTIFS(S$3:S2803,"="&amp;S2803,AI$3:AI2803,"="&amp;AI2803)</f>
        <v>1</v>
      </c>
      <c r="BT2803" t="str">
        <f>IFERROR(VLOOKUP(BB2803&amp;BU2803&amp;X2803,game_rosters!U:W,3,FALSE),"")</f>
        <v>P100033</v>
      </c>
      <c r="BU2803" t="str">
        <f t="shared" si="4017"/>
        <v>Outlaws</v>
      </c>
    </row>
    <row r="2804" spans="1:73" x14ac:dyDescent="0.2">
      <c r="A2804">
        <f t="shared" si="3992"/>
        <v>1</v>
      </c>
      <c r="I2804" s="44">
        <v>42</v>
      </c>
      <c r="K2804" t="s">
        <v>13</v>
      </c>
      <c r="L2804" t="s">
        <v>587</v>
      </c>
      <c r="N2804" t="s">
        <v>595</v>
      </c>
      <c r="O2804" t="s">
        <v>620</v>
      </c>
      <c r="Q2804" t="s">
        <v>595</v>
      </c>
      <c r="S2804">
        <v>1454</v>
      </c>
      <c r="W2804" t="s">
        <v>735</v>
      </c>
      <c r="X2804">
        <v>42</v>
      </c>
      <c r="Z2804">
        <v>1</v>
      </c>
      <c r="AA2804">
        <f t="shared" si="4041"/>
        <v>2454</v>
      </c>
      <c r="AB2804" t="str">
        <f t="shared" si="4042"/>
        <v/>
      </c>
      <c r="AC2804">
        <f t="shared" si="3988"/>
        <v>2454</v>
      </c>
      <c r="AD2804" s="6">
        <v>3</v>
      </c>
      <c r="AE2804" t="s">
        <v>752</v>
      </c>
      <c r="AF2804" t="s">
        <v>914</v>
      </c>
      <c r="AG2804" t="s">
        <v>752</v>
      </c>
      <c r="AH2804" t="s">
        <v>916</v>
      </c>
      <c r="AI2804" t="str">
        <f t="shared" si="3993"/>
        <v>e</v>
      </c>
      <c r="AJ2804" t="str">
        <f t="shared" si="3994"/>
        <v/>
      </c>
      <c r="AK2804" t="str">
        <f t="shared" si="3995"/>
        <v/>
      </c>
      <c r="AL2804" t="str">
        <f t="shared" si="3996"/>
        <v/>
      </c>
      <c r="AM2804" t="str">
        <f t="shared" si="3997"/>
        <v/>
      </c>
      <c r="AN2804" t="str">
        <f t="shared" si="3998"/>
        <v>Home</v>
      </c>
      <c r="AO2804" t="str">
        <f t="shared" si="3999"/>
        <v>h</v>
      </c>
      <c r="AP2804" t="str">
        <f t="shared" si="4000"/>
        <v/>
      </c>
      <c r="AQ2804" t="str">
        <f t="shared" si="4001"/>
        <v/>
      </c>
      <c r="AR2804" t="str">
        <f t="shared" si="4002"/>
        <v>Home</v>
      </c>
      <c r="AS2804" t="str">
        <f t="shared" si="4003"/>
        <v>h</v>
      </c>
      <c r="AT2804" t="str">
        <f t="shared" si="4004"/>
        <v>Offensive</v>
      </c>
      <c r="AU2804" t="str">
        <f t="shared" si="4005"/>
        <v/>
      </c>
      <c r="AV2804" t="str">
        <f t="shared" si="4006"/>
        <v/>
      </c>
      <c r="AW2804" t="str" cm="1">
        <f t="array" ref="AW2804">IFERROR(IF(O2804&lt;&gt;"",O2804,IF(OR($S2804="",$T2804=""),"",IF(O2804&lt;&gt;"",O2804,IF($T2804&lt;&gt;"",_xlfn._xlws.FILTER(O:O,($BU:$BU=$BU2804)*($I:$I=$I2804)*($T:$T=$T2804)*($S:$S=_xlfn.MINIFS($S:$S,$T:$T,"="&amp;$T2804)),"")))))&amp;"",IF(O2804="","",""))&amp;""</f>
        <v>OffensivePlay_Zone-PuckRecoveryPass</v>
      </c>
      <c r="AX2804" t="str" cm="1">
        <f t="array" ref="AX2804">IFERROR(IF(P2804&lt;&gt;"",P2804,IF(OR($S2804="",$T2804=""),"",IF($T2804&lt;&gt;"",_xlfn._xlws.FILTER(P:P,($BU:$BU=$BU2804)*($I:$I=$I2804)*($T:$T=$T2804)*($S:$S=_xlfn.MINIFS($S:$S,$T:$T,"="&amp;$T2804)),""))))&amp;"",IF(P2804="","",""))&amp;""</f>
        <v/>
      </c>
      <c r="AY2804" t="str" cm="1">
        <f t="array" ref="AY2804">IFERROR(IF(Q2804&lt;&gt;"",Q2804,IF(OR($S2804="",$T2804=""),"",IF($T2804&lt;&gt;"",_xlfn._xlws.FILTER(Q:Q,($BU:$BU=$BU2804)*($I:$I=$I2804)*($T:$T=$T2804)*($S:$S=_xlfn.MINIFS($S:$S,$T:$T,"="&amp;$T2804)),""))))&amp;"",IF(Q2804="","",""))&amp;""</f>
        <v>s</v>
      </c>
      <c r="AZ2804" t="str" cm="1">
        <f t="array" ref="AZ2804">IFERROR(IF(R2804&lt;&gt;"",R2804,IF(OR($S2804="",$T2804=""),"",IF($T2804&lt;&gt;"",_xlfn._xlws.FILTER(R:R,($BU:$BU=$BU2804)*($I:$I=$I2804)*($T:$T=$T2804)*($S:$S=_xlfn.MINIFS($S:$S,$T:$T,"="&amp;$T2804)),""))))&amp;"",IF(R2804="","",""))&amp;""</f>
        <v/>
      </c>
      <c r="BA2804" s="6">
        <f t="shared" si="4007"/>
        <v>241</v>
      </c>
      <c r="BB2804">
        <f t="shared" ref="BB2804:BD2804" si="4066">BB2803</f>
        <v>18987</v>
      </c>
      <c r="BC2804" t="str">
        <f t="shared" si="4066"/>
        <v>Velodrome</v>
      </c>
      <c r="BD2804" t="str">
        <f t="shared" si="4066"/>
        <v>Outlaws</v>
      </c>
      <c r="BE2804" t="s">
        <v>13</v>
      </c>
      <c r="BF2804" t="s">
        <v>587</v>
      </c>
      <c r="BI2804" cm="1">
        <f t="array" ref="BI2804">IFERROR(_xlfn._xlws.FILTER(shifts!A:A,(shifts!B:B=events!AD2804)*(shifts!AG:AG&gt;=events!BK2804)*(shifts!AH:AH&lt;=events!BL2804)),BI2803)</f>
        <v>98</v>
      </c>
      <c r="BJ2804" s="15">
        <f t="shared" si="4009"/>
        <v>3</v>
      </c>
      <c r="BK2804">
        <f t="shared" si="4010"/>
        <v>305</v>
      </c>
      <c r="BL2804">
        <f t="shared" si="4011"/>
        <v>302</v>
      </c>
      <c r="BM2804" s="15">
        <f>SUMIFS(BJ$2:BJ2804,K$2:K2804,"=Intermission")+SUMIFS(BJ$2:BJ2804,K$2:K2804,"=Timeout")</f>
        <v>143</v>
      </c>
      <c r="BN2804">
        <f t="shared" si="4012"/>
        <v>2303</v>
      </c>
      <c r="BO2804" s="19">
        <f t="shared" si="4013"/>
        <v>3078</v>
      </c>
      <c r="BP2804">
        <f t="shared" si="4014"/>
        <v>3073</v>
      </c>
      <c r="BQ2804" s="17">
        <f t="shared" si="4015"/>
        <v>3081</v>
      </c>
      <c r="BR2804" t="str">
        <f t="shared" si="4016"/>
        <v>event_team_player_1</v>
      </c>
      <c r="BS2804">
        <f>COUNTIFS(S$3:S2804,"="&amp;S2804,AI$3:AI2804,"="&amp;AI2804)</f>
        <v>1</v>
      </c>
      <c r="BT2804" t="str">
        <f>IFERROR(VLOOKUP(BB2804&amp;BU2804&amp;X2804,game_rosters!U:W,3,FALSE),"")</f>
        <v>P100201</v>
      </c>
      <c r="BU2804" t="str">
        <f t="shared" si="4017"/>
        <v>Velodrome</v>
      </c>
    </row>
    <row r="2805" spans="1:73" x14ac:dyDescent="0.2">
      <c r="A2805">
        <f t="shared" si="3992"/>
        <v>1</v>
      </c>
      <c r="I2805" s="44">
        <v>42</v>
      </c>
      <c r="K2805" t="s">
        <v>13</v>
      </c>
      <c r="O2805" t="s">
        <v>627</v>
      </c>
      <c r="Q2805" t="s">
        <v>595</v>
      </c>
      <c r="R2805" s="51">
        <v>1</v>
      </c>
      <c r="S2805">
        <v>1455</v>
      </c>
      <c r="W2805" t="s">
        <v>735</v>
      </c>
      <c r="X2805">
        <v>42</v>
      </c>
      <c r="Z2805">
        <v>1</v>
      </c>
      <c r="AA2805">
        <f t="shared" si="4041"/>
        <v>2455</v>
      </c>
      <c r="AB2805" t="str">
        <f t="shared" si="4042"/>
        <v/>
      </c>
      <c r="AC2805">
        <f t="shared" si="3988"/>
        <v>2455</v>
      </c>
      <c r="AD2805" s="6">
        <v>3</v>
      </c>
      <c r="AE2805" t="s">
        <v>752</v>
      </c>
      <c r="AF2805" t="s">
        <v>916</v>
      </c>
      <c r="AG2805" t="s">
        <v>752</v>
      </c>
      <c r="AH2805" t="s">
        <v>748</v>
      </c>
      <c r="AI2805" t="str">
        <f t="shared" si="3993"/>
        <v>e</v>
      </c>
      <c r="AJ2805" t="str">
        <f t="shared" si="3994"/>
        <v/>
      </c>
      <c r="AK2805" t="str">
        <f t="shared" si="3995"/>
        <v/>
      </c>
      <c r="AL2805" t="str">
        <f t="shared" si="3996"/>
        <v/>
      </c>
      <c r="AM2805" t="str">
        <f t="shared" si="3997"/>
        <v/>
      </c>
      <c r="AN2805" t="str">
        <f t="shared" si="3998"/>
        <v>Home</v>
      </c>
      <c r="AO2805" t="str">
        <f t="shared" si="3999"/>
        <v>h</v>
      </c>
      <c r="AP2805" t="str">
        <f t="shared" si="4000"/>
        <v/>
      </c>
      <c r="AQ2805" t="str">
        <f t="shared" si="4001"/>
        <v/>
      </c>
      <c r="AR2805" t="str">
        <f t="shared" si="4002"/>
        <v>Home</v>
      </c>
      <c r="AS2805" t="str">
        <f t="shared" si="4003"/>
        <v>h</v>
      </c>
      <c r="AT2805" t="str">
        <f t="shared" si="4004"/>
        <v>Offensive</v>
      </c>
      <c r="AU2805" t="str">
        <f t="shared" si="4005"/>
        <v/>
      </c>
      <c r="AV2805" t="str">
        <f t="shared" si="4006"/>
        <v/>
      </c>
      <c r="AW2805" t="str" cm="1">
        <f t="array" ref="AW2805">IFERROR(IF(O2805&lt;&gt;"",O2805,IF(OR($S2805="",$T2805=""),"",IF(O2805&lt;&gt;"",O2805,IF($T2805&lt;&gt;"",_xlfn._xlws.FILTER(O:O,($BU:$BU=$BU2805)*($I:$I=$I2805)*($T:$T=$T2805)*($S:$S=_xlfn.MINIFS($S:$S,$T:$T,"="&amp;$T2805)),"")))))&amp;"",IF(O2805="","",""))&amp;""</f>
        <v>OffensivePlay_Possession-Deke</v>
      </c>
      <c r="AX2805" t="str" cm="1">
        <f t="array" ref="AX2805">IFERROR(IF(P2805&lt;&gt;"",P2805,IF(OR($S2805="",$T2805=""),"",IF($T2805&lt;&gt;"",_xlfn._xlws.FILTER(P:P,($BU:$BU=$BU2805)*($I:$I=$I2805)*($T:$T=$T2805)*($S:$S=_xlfn.MINIFS($S:$S,$T:$T,"="&amp;$T2805)),""))))&amp;"",IF(P2805="","",""))&amp;""</f>
        <v/>
      </c>
      <c r="AY2805" t="str" cm="1">
        <f t="array" ref="AY2805">IFERROR(IF(Q2805&lt;&gt;"",Q2805,IF(OR($S2805="",$T2805=""),"",IF($T2805&lt;&gt;"",_xlfn._xlws.FILTER(Q:Q,($BU:$BU=$BU2805)*($I:$I=$I2805)*($T:$T=$T2805)*($S:$S=_xlfn.MINIFS($S:$S,$T:$T,"="&amp;$T2805)),""))))&amp;"",IF(Q2805="","",""))&amp;""</f>
        <v>s</v>
      </c>
      <c r="AZ2805" t="str" cm="1">
        <f t="array" ref="AZ2805">IFERROR(IF(R2805&lt;&gt;"",R2805,IF(OR($S2805="",$T2805=""),"",IF($T2805&lt;&gt;"",_xlfn._xlws.FILTER(R:R,($BU:$BU=$BU2805)*($I:$I=$I2805)*($T:$T=$T2805)*($S:$S=_xlfn.MINIFS($S:$S,$T:$T,"="&amp;$T2805)),""))))&amp;"",IF(R2805="","",""))&amp;""</f>
        <v>1</v>
      </c>
      <c r="BA2805" s="6">
        <f t="shared" si="4007"/>
        <v>241</v>
      </c>
      <c r="BB2805">
        <f t="shared" ref="BB2805:BD2805" si="4067">BB2804</f>
        <v>18987</v>
      </c>
      <c r="BC2805" t="str">
        <f t="shared" si="4067"/>
        <v>Velodrome</v>
      </c>
      <c r="BD2805" t="str">
        <f t="shared" si="4067"/>
        <v>Outlaws</v>
      </c>
      <c r="BE2805" t="s">
        <v>13</v>
      </c>
      <c r="BF2805" t="s">
        <v>756</v>
      </c>
      <c r="BI2805" cm="1">
        <f t="array" ref="BI2805">IFERROR(_xlfn._xlws.FILTER(shifts!A:A,(shifts!B:B=events!AD2805)*(shifts!AG:AG&gt;=events!BK2805)*(shifts!AH:AH&lt;=events!BL2805)),BI2804)</f>
        <v>98</v>
      </c>
      <c r="BJ2805" s="15">
        <f t="shared" si="4009"/>
        <v>1</v>
      </c>
      <c r="BK2805">
        <f t="shared" si="4010"/>
        <v>302</v>
      </c>
      <c r="BL2805">
        <f t="shared" si="4011"/>
        <v>301</v>
      </c>
      <c r="BM2805" s="15">
        <f>SUMIFS(BJ$2:BJ2805,K$2:K2805,"=Intermission")+SUMIFS(BJ$2:BJ2805,K$2:K2805,"=Timeout")</f>
        <v>143</v>
      </c>
      <c r="BN2805">
        <f t="shared" si="4012"/>
        <v>2303</v>
      </c>
      <c r="BO2805" s="19">
        <f t="shared" si="4013"/>
        <v>3081</v>
      </c>
      <c r="BP2805">
        <f t="shared" si="4014"/>
        <v>3076</v>
      </c>
      <c r="BQ2805" s="17">
        <f t="shared" si="4015"/>
        <v>3082</v>
      </c>
      <c r="BR2805" t="str">
        <f t="shared" si="4016"/>
        <v>event_team_player_1</v>
      </c>
      <c r="BS2805">
        <f>COUNTIFS(S$3:S2805,"="&amp;S2805,AI$3:AI2805,"="&amp;AI2805)</f>
        <v>1</v>
      </c>
      <c r="BT2805" t="str">
        <f>IFERROR(VLOOKUP(BB2805&amp;BU2805&amp;X2805,game_rosters!U:W,3,FALSE),"")</f>
        <v>P100201</v>
      </c>
      <c r="BU2805" t="str">
        <f t="shared" si="4017"/>
        <v>Velodrome</v>
      </c>
    </row>
    <row r="2806" spans="1:73" x14ac:dyDescent="0.2">
      <c r="A2806" t="str">
        <f t="shared" si="3992"/>
        <v/>
      </c>
      <c r="I2806" s="44">
        <v>91</v>
      </c>
      <c r="O2806" t="s">
        <v>625</v>
      </c>
      <c r="Q2806" t="s">
        <v>594</v>
      </c>
      <c r="R2806" s="51">
        <v>1</v>
      </c>
      <c r="S2806">
        <v>1455</v>
      </c>
      <c r="X2806">
        <v>91</v>
      </c>
      <c r="AA2806">
        <f t="shared" si="4041"/>
        <v>2455</v>
      </c>
      <c r="AB2806" t="str">
        <f t="shared" si="4042"/>
        <v/>
      </c>
      <c r="AC2806">
        <f t="shared" si="3988"/>
        <v>2455</v>
      </c>
      <c r="AD2806" s="6">
        <v>3</v>
      </c>
      <c r="AE2806" t="s">
        <v>752</v>
      </c>
      <c r="AF2806" t="s">
        <v>916</v>
      </c>
      <c r="AG2806" t="s">
        <v>752</v>
      </c>
      <c r="AH2806" t="s">
        <v>748</v>
      </c>
      <c r="AI2806" t="str">
        <f t="shared" si="3993"/>
        <v>o</v>
      </c>
      <c r="AJ2806" t="str">
        <f t="shared" si="3994"/>
        <v/>
      </c>
      <c r="AK2806" t="str">
        <f t="shared" si="3995"/>
        <v/>
      </c>
      <c r="AL2806" t="str">
        <f t="shared" si="3996"/>
        <v/>
      </c>
      <c r="AM2806" t="str">
        <f t="shared" si="3997"/>
        <v/>
      </c>
      <c r="AN2806" t="str">
        <f t="shared" si="3998"/>
        <v>Home</v>
      </c>
      <c r="AO2806" t="str">
        <f t="shared" si="3999"/>
        <v>h</v>
      </c>
      <c r="AP2806" t="str">
        <f t="shared" si="4000"/>
        <v/>
      </c>
      <c r="AQ2806" t="str">
        <f t="shared" si="4001"/>
        <v/>
      </c>
      <c r="AR2806" t="str">
        <f t="shared" si="4002"/>
        <v>Home</v>
      </c>
      <c r="AS2806" t="str">
        <f t="shared" si="4003"/>
        <v>h</v>
      </c>
      <c r="AT2806" t="str">
        <f t="shared" si="4004"/>
        <v>Defensive</v>
      </c>
      <c r="AU2806" t="str">
        <f t="shared" si="4005"/>
        <v/>
      </c>
      <c r="AV2806" t="str">
        <f t="shared" si="4006"/>
        <v/>
      </c>
      <c r="AW2806" t="str" cm="1">
        <f t="array" ref="AW2806">IFERROR(IF(O2806&lt;&gt;"",O2806,IF(OR($S2806="",$T2806=""),"",IF(O2806&lt;&gt;"",O2806,IF($T2806&lt;&gt;"",_xlfn._xlws.FILTER(O:O,($BU:$BU=$BU2806)*($I:$I=$I2806)*($T:$T=$T2806)*($S:$S=_xlfn.MINIFS($S:$S,$T:$T,"="&amp;$T2806)),"")))))&amp;"",IF(O2806="","",""))&amp;""</f>
        <v>Defensive_PlayPossession-BeatDeke</v>
      </c>
      <c r="AX2806" t="str" cm="1">
        <f t="array" ref="AX2806">IFERROR(IF(P2806&lt;&gt;"",P2806,IF(OR($S2806="",$T2806=""),"",IF($T2806&lt;&gt;"",_xlfn._xlws.FILTER(P:P,($BU:$BU=$BU2806)*($I:$I=$I2806)*($T:$T=$T2806)*($S:$S=_xlfn.MINIFS($S:$S,$T:$T,"="&amp;$T2806)),""))))&amp;"",IF(P2806="","",""))&amp;""</f>
        <v/>
      </c>
      <c r="AY2806" t="str" cm="1">
        <f t="array" ref="AY2806">IFERROR(IF(Q2806&lt;&gt;"",Q2806,IF(OR($S2806="",$T2806=""),"",IF($T2806&lt;&gt;"",_xlfn._xlws.FILTER(Q:Q,($BU:$BU=$BU2806)*($I:$I=$I2806)*($T:$T=$T2806)*($S:$S=_xlfn.MINIFS($S:$S,$T:$T,"="&amp;$T2806)),""))))&amp;"",IF(Q2806="","",""))&amp;""</f>
        <v>u</v>
      </c>
      <c r="AZ2806" t="str" cm="1">
        <f t="array" ref="AZ2806">IFERROR(IF(R2806&lt;&gt;"",R2806,IF(OR($S2806="",$T2806=""),"",IF($T2806&lt;&gt;"",_xlfn._xlws.FILTER(R:R,($BU:$BU=$BU2806)*($I:$I=$I2806)*($T:$T=$T2806)*($S:$S=_xlfn.MINIFS($S:$S,$T:$T,"="&amp;$T2806)),""))))&amp;"",IF(R2806="","",""))&amp;""</f>
        <v>1</v>
      </c>
      <c r="BA2806" s="6">
        <f t="shared" si="4007"/>
        <v>241</v>
      </c>
      <c r="BB2806">
        <f t="shared" ref="BB2806:BD2806" si="4068">BB2805</f>
        <v>18987</v>
      </c>
      <c r="BC2806" t="str">
        <f t="shared" si="4068"/>
        <v>Velodrome</v>
      </c>
      <c r="BD2806" t="str">
        <f t="shared" si="4068"/>
        <v>Outlaws</v>
      </c>
      <c r="BE2806" t="s">
        <v>13</v>
      </c>
      <c r="BF2806" t="s">
        <v>756</v>
      </c>
      <c r="BI2806" cm="1">
        <f t="array" ref="BI2806">IFERROR(_xlfn._xlws.FILTER(shifts!A:A,(shifts!B:B=events!AD2806)*(shifts!AG:AG&gt;=events!BK2806)*(shifts!AH:AH&lt;=events!BL2806)),BI2805)</f>
        <v>98</v>
      </c>
      <c r="BJ2806" s="15">
        <f t="shared" si="4009"/>
        <v>1</v>
      </c>
      <c r="BK2806">
        <f t="shared" si="4010"/>
        <v>302</v>
      </c>
      <c r="BL2806">
        <f t="shared" si="4011"/>
        <v>301</v>
      </c>
      <c r="BM2806" s="15">
        <f>SUMIFS(BJ$2:BJ2806,K$2:K2806,"=Intermission")+SUMIFS(BJ$2:BJ2806,K$2:K2806,"=Timeout")</f>
        <v>143</v>
      </c>
      <c r="BN2806">
        <f t="shared" si="4012"/>
        <v>2303</v>
      </c>
      <c r="BO2806" s="19">
        <f t="shared" si="4013"/>
        <v>3081</v>
      </c>
      <c r="BP2806">
        <f t="shared" si="4014"/>
        <v>3076</v>
      </c>
      <c r="BQ2806" s="17">
        <f t="shared" si="4015"/>
        <v>3082</v>
      </c>
      <c r="BR2806" t="str">
        <f t="shared" si="4016"/>
        <v>opp_team_player_1</v>
      </c>
      <c r="BS2806">
        <f>COUNTIFS(S$3:S2806,"="&amp;S2806,AI$3:AI2806,"="&amp;AI2806)</f>
        <v>1</v>
      </c>
      <c r="BT2806" t="str">
        <f>IFERROR(VLOOKUP(BB2806&amp;BU2806&amp;X2806,game_rosters!U:W,3,FALSE),"")</f>
        <v>P100232</v>
      </c>
      <c r="BU2806" t="str">
        <f t="shared" si="4017"/>
        <v>Outlaws</v>
      </c>
    </row>
    <row r="2807" spans="1:73" x14ac:dyDescent="0.2">
      <c r="A2807">
        <f t="shared" si="3992"/>
        <v>1</v>
      </c>
      <c r="I2807" s="44">
        <v>42</v>
      </c>
      <c r="K2807" t="s">
        <v>6</v>
      </c>
      <c r="L2807" t="s">
        <v>205</v>
      </c>
      <c r="M2807" t="s">
        <v>51</v>
      </c>
      <c r="N2807" t="s">
        <v>595</v>
      </c>
      <c r="S2807">
        <v>1456</v>
      </c>
      <c r="T2807">
        <v>224</v>
      </c>
      <c r="W2807" t="s">
        <v>735</v>
      </c>
      <c r="X2807">
        <v>42</v>
      </c>
      <c r="Z2807">
        <v>1</v>
      </c>
      <c r="AA2807">
        <f t="shared" si="4041"/>
        <v>2456</v>
      </c>
      <c r="AB2807">
        <f t="shared" si="4042"/>
        <v>9224</v>
      </c>
      <c r="AC2807">
        <f t="shared" si="3988"/>
        <v>9224</v>
      </c>
      <c r="AD2807" s="6">
        <v>3</v>
      </c>
      <c r="AE2807" t="s">
        <v>752</v>
      </c>
      <c r="AF2807" t="s">
        <v>748</v>
      </c>
      <c r="AG2807" t="s">
        <v>756</v>
      </c>
      <c r="AH2807" t="s">
        <v>756</v>
      </c>
      <c r="AI2807" t="str">
        <f t="shared" si="3993"/>
        <v>e</v>
      </c>
      <c r="AJ2807" t="str">
        <f t="shared" si="3994"/>
        <v/>
      </c>
      <c r="AK2807" t="str">
        <f t="shared" si="3995"/>
        <v/>
      </c>
      <c r="AL2807" t="str">
        <f t="shared" si="3996"/>
        <v/>
      </c>
      <c r="AM2807" t="str">
        <f t="shared" si="3997"/>
        <v/>
      </c>
      <c r="AN2807" t="str">
        <f t="shared" si="3998"/>
        <v>Home</v>
      </c>
      <c r="AO2807" t="str">
        <f t="shared" si="3999"/>
        <v>h</v>
      </c>
      <c r="AP2807" t="str">
        <f t="shared" si="4000"/>
        <v/>
      </c>
      <c r="AQ2807" t="str">
        <f t="shared" si="4001"/>
        <v/>
      </c>
      <c r="AR2807" t="str">
        <f t="shared" si="4002"/>
        <v>Home</v>
      </c>
      <c r="AS2807" t="str">
        <f t="shared" si="4003"/>
        <v>h</v>
      </c>
      <c r="AT2807" t="str">
        <f t="shared" si="4004"/>
        <v>Offensive</v>
      </c>
      <c r="AU2807" t="str">
        <f t="shared" si="4005"/>
        <v/>
      </c>
      <c r="AV2807" t="str">
        <f t="shared" si="4006"/>
        <v/>
      </c>
      <c r="AW2807" t="str" cm="1">
        <f t="array" ref="AW2807">IFERROR(IF(O2807&lt;&gt;"",O2807,IF(OR($S2807="",$T2807=""),"",IF(O2807&lt;&gt;"",O2807,IF($T2807&lt;&gt;"",_xlfn._xlws.FILTER(O:O,($BU:$BU=$BU2807)*($I:$I=$I2807)*($T:$T=$T2807)*($S:$S=_xlfn.MINIFS($S:$S,$T:$T,"="&amp;$T2807)),"")))))&amp;"",IF(O2807="","",""))&amp;""</f>
        <v/>
      </c>
      <c r="AX2807" t="str" cm="1">
        <f t="array" ref="AX2807">IFERROR(IF(P2807&lt;&gt;"",P2807,IF(OR($S2807="",$T2807=""),"",IF($T2807&lt;&gt;"",_xlfn._xlws.FILTER(P:P,($BU:$BU=$BU2807)*($I:$I=$I2807)*($T:$T=$T2807)*($S:$S=_xlfn.MINIFS($S:$S,$T:$T,"="&amp;$T2807)),""))))&amp;"",IF(P2807="","",""))&amp;""</f>
        <v/>
      </c>
      <c r="AY2807" t="str" cm="1">
        <f t="array" ref="AY2807">IFERROR(IF(Q2807&lt;&gt;"",Q2807,IF(OR($S2807="",$T2807=""),"",IF($T2807&lt;&gt;"",_xlfn._xlws.FILTER(Q:Q,($BU:$BU=$BU2807)*($I:$I=$I2807)*($T:$T=$T2807)*($S:$S=_xlfn.MINIFS($S:$S,$T:$T,"="&amp;$T2807)),""))))&amp;"",IF(Q2807="","",""))&amp;""</f>
        <v/>
      </c>
      <c r="AZ2807" t="str" cm="1">
        <f t="array" ref="AZ2807">IFERROR(IF(R2807&lt;&gt;"",R2807,IF(OR($S2807="",$T2807=""),"",IF($T2807&lt;&gt;"",_xlfn._xlws.FILTER(R:R,($BU:$BU=$BU2807)*($I:$I=$I2807)*($T:$T=$T2807)*($S:$S=_xlfn.MINIFS($S:$S,$T:$T,"="&amp;$T2807)),""))))&amp;"",IF(R2807="","",""))&amp;""</f>
        <v/>
      </c>
      <c r="BA2807" s="6">
        <f t="shared" si="4007"/>
        <v>241</v>
      </c>
      <c r="BB2807">
        <f t="shared" ref="BB2807:BD2807" si="4069">BB2806</f>
        <v>18987</v>
      </c>
      <c r="BC2807" t="str">
        <f t="shared" si="4069"/>
        <v>Velodrome</v>
      </c>
      <c r="BD2807" t="str">
        <f t="shared" si="4069"/>
        <v>Outlaws</v>
      </c>
      <c r="BE2807" t="s">
        <v>6</v>
      </c>
      <c r="BF2807" t="s">
        <v>205</v>
      </c>
      <c r="BI2807" cm="1">
        <f t="array" ref="BI2807">IFERROR(_xlfn._xlws.FILTER(shifts!A:A,(shifts!B:B=events!AD2807)*(shifts!AG:AG&gt;=events!BK2807)*(shifts!AH:AH&lt;=events!BL2807)),BI2806)</f>
        <v>98</v>
      </c>
      <c r="BJ2807" s="15">
        <f t="shared" si="4009"/>
        <v>0</v>
      </c>
      <c r="BK2807">
        <f t="shared" si="4010"/>
        <v>301</v>
      </c>
      <c r="BL2807">
        <f t="shared" si="4011"/>
        <v>301</v>
      </c>
      <c r="BM2807" s="15">
        <f>SUMIFS(BJ$2:BJ2807,K$2:K2807,"=Intermission")+SUMIFS(BJ$2:BJ2807,K$2:K2807,"=Timeout")</f>
        <v>143</v>
      </c>
      <c r="BN2807">
        <f t="shared" si="4012"/>
        <v>2303</v>
      </c>
      <c r="BO2807" s="19">
        <f t="shared" si="4013"/>
        <v>3082</v>
      </c>
      <c r="BP2807">
        <f t="shared" si="4014"/>
        <v>3077</v>
      </c>
      <c r="BQ2807" s="17">
        <f t="shared" si="4015"/>
        <v>3082</v>
      </c>
      <c r="BR2807" t="str">
        <f t="shared" si="4016"/>
        <v>event_team_player_1</v>
      </c>
      <c r="BS2807">
        <f>COUNTIFS(S$3:S2807,"="&amp;S2807,AI$3:AI2807,"="&amp;AI2807)</f>
        <v>1</v>
      </c>
      <c r="BT2807" t="str">
        <f>IFERROR(VLOOKUP(BB2807&amp;BU2807&amp;X2807,game_rosters!U:W,3,FALSE),"")</f>
        <v>P100201</v>
      </c>
      <c r="BU2807" t="str">
        <f t="shared" si="4017"/>
        <v>Velodrome</v>
      </c>
    </row>
    <row r="2808" spans="1:73" x14ac:dyDescent="0.2">
      <c r="A2808" t="str">
        <f t="shared" si="3992"/>
        <v/>
      </c>
      <c r="I2808" s="44">
        <v>30</v>
      </c>
      <c r="S2808">
        <v>1456</v>
      </c>
      <c r="T2808">
        <v>224</v>
      </c>
      <c r="X2808">
        <v>30</v>
      </c>
      <c r="AA2808">
        <f t="shared" si="4041"/>
        <v>2456</v>
      </c>
      <c r="AB2808">
        <f t="shared" si="4042"/>
        <v>9224</v>
      </c>
      <c r="AC2808">
        <f t="shared" si="3988"/>
        <v>9224</v>
      </c>
      <c r="AD2808" s="6">
        <v>3</v>
      </c>
      <c r="AE2808" t="s">
        <v>752</v>
      </c>
      <c r="AF2808" t="s">
        <v>748</v>
      </c>
      <c r="AG2808" t="s">
        <v>756</v>
      </c>
      <c r="AH2808" t="s">
        <v>756</v>
      </c>
      <c r="AI2808" t="str">
        <f t="shared" si="3993"/>
        <v>o</v>
      </c>
      <c r="AJ2808" t="str">
        <f t="shared" si="3994"/>
        <v/>
      </c>
      <c r="AK2808" t="str">
        <f t="shared" si="3995"/>
        <v/>
      </c>
      <c r="AL2808" t="str">
        <f t="shared" si="3996"/>
        <v/>
      </c>
      <c r="AM2808" t="str">
        <f t="shared" si="3997"/>
        <v/>
      </c>
      <c r="AN2808" t="str">
        <f t="shared" si="3998"/>
        <v>Home</v>
      </c>
      <c r="AO2808" t="str">
        <f t="shared" si="3999"/>
        <v>h</v>
      </c>
      <c r="AP2808" t="str">
        <f t="shared" si="4000"/>
        <v/>
      </c>
      <c r="AQ2808" t="str">
        <f t="shared" si="4001"/>
        <v/>
      </c>
      <c r="AR2808" t="str">
        <f t="shared" si="4002"/>
        <v>Home</v>
      </c>
      <c r="AS2808" t="str">
        <f t="shared" si="4003"/>
        <v>h</v>
      </c>
      <c r="AT2808" t="str">
        <f t="shared" si="4004"/>
        <v>Defensive</v>
      </c>
      <c r="AU2808" t="str">
        <f t="shared" si="4005"/>
        <v/>
      </c>
      <c r="AV2808" t="str">
        <f t="shared" si="4006"/>
        <v/>
      </c>
      <c r="AW2808" t="str" cm="1">
        <f t="array" ref="AW2808">IFERROR(IF(O2808&lt;&gt;"",O2808,IF(OR($S2808="",$T2808=""),"",IF(O2808&lt;&gt;"",O2808,IF($T2808&lt;&gt;"",_xlfn._xlws.FILTER(O:O,($BU:$BU=$BU2808)*($I:$I=$I2808)*($T:$T=$T2808)*($S:$S=_xlfn.MINIFS($S:$S,$T:$T,"="&amp;$T2808)),"")))))&amp;"",IF(O2808="","",""))&amp;""</f>
        <v/>
      </c>
      <c r="AX2808" t="str" cm="1">
        <f t="array" ref="AX2808">IFERROR(IF(P2808&lt;&gt;"",P2808,IF(OR($S2808="",$T2808=""),"",IF($T2808&lt;&gt;"",_xlfn._xlws.FILTER(P:P,($BU:$BU=$BU2808)*($I:$I=$I2808)*($T:$T=$T2808)*($S:$S=_xlfn.MINIFS($S:$S,$T:$T,"="&amp;$T2808)),""))))&amp;"",IF(P2808="","",""))&amp;""</f>
        <v/>
      </c>
      <c r="AY2808" t="str" cm="1">
        <f t="array" ref="AY2808">IFERROR(IF(Q2808&lt;&gt;"",Q2808,IF(OR($S2808="",$T2808=""),"",IF($T2808&lt;&gt;"",_xlfn._xlws.FILTER(Q:Q,($BU:$BU=$BU2808)*($I:$I=$I2808)*($T:$T=$T2808)*($S:$S=_xlfn.MINIFS($S:$S,$T:$T,"="&amp;$T2808)),""))))&amp;"",IF(Q2808="","",""))&amp;""</f>
        <v/>
      </c>
      <c r="AZ2808" t="str" cm="1">
        <f t="array" ref="AZ2808">IFERROR(IF(R2808&lt;&gt;"",R2808,IF(OR($S2808="",$T2808=""),"",IF($T2808&lt;&gt;"",_xlfn._xlws.FILTER(R:R,($BU:$BU=$BU2808)*($I:$I=$I2808)*($T:$T=$T2808)*($S:$S=_xlfn.MINIFS($S:$S,$T:$T,"="&amp;$T2808)),""))))&amp;"",IF(R2808="","",""))&amp;""</f>
        <v/>
      </c>
      <c r="BA2808" s="6">
        <f t="shared" si="4007"/>
        <v>241</v>
      </c>
      <c r="BB2808">
        <f t="shared" ref="BB2808:BD2808" si="4070">BB2807</f>
        <v>18987</v>
      </c>
      <c r="BC2808" t="str">
        <f t="shared" si="4070"/>
        <v>Velodrome</v>
      </c>
      <c r="BD2808" t="str">
        <f t="shared" si="4070"/>
        <v>Outlaws</v>
      </c>
      <c r="BE2808" t="s">
        <v>6</v>
      </c>
      <c r="BF2808" t="s">
        <v>205</v>
      </c>
      <c r="BI2808" cm="1">
        <f t="array" ref="BI2808">IFERROR(_xlfn._xlws.FILTER(shifts!A:A,(shifts!B:B=events!AD2808)*(shifts!AG:AG&gt;=events!BK2808)*(shifts!AH:AH&lt;=events!BL2808)),BI2807)</f>
        <v>98</v>
      </c>
      <c r="BJ2808" s="15">
        <f t="shared" si="4009"/>
        <v>0</v>
      </c>
      <c r="BK2808">
        <f t="shared" si="4010"/>
        <v>301</v>
      </c>
      <c r="BL2808">
        <f t="shared" si="4011"/>
        <v>301</v>
      </c>
      <c r="BM2808" s="15">
        <f>SUMIFS(BJ$2:BJ2808,K$2:K2808,"=Intermission")+SUMIFS(BJ$2:BJ2808,K$2:K2808,"=Timeout")</f>
        <v>143</v>
      </c>
      <c r="BN2808">
        <f t="shared" si="4012"/>
        <v>2303</v>
      </c>
      <c r="BO2808" s="19">
        <f t="shared" si="4013"/>
        <v>3082</v>
      </c>
      <c r="BP2808">
        <f t="shared" si="4014"/>
        <v>3077</v>
      </c>
      <c r="BQ2808" s="17">
        <f t="shared" si="4015"/>
        <v>3082</v>
      </c>
      <c r="BR2808" t="str">
        <f t="shared" si="4016"/>
        <v>opp_team_player_1</v>
      </c>
      <c r="BS2808">
        <f>COUNTIFS(S$3:S2808,"="&amp;S2808,AI$3:AI2808,"="&amp;AI2808)</f>
        <v>1</v>
      </c>
      <c r="BT2808" t="str">
        <f>IFERROR(VLOOKUP(BB2808&amp;BU2808&amp;X2808,game_rosters!U:W,3,FALSE),"")</f>
        <v>P100009</v>
      </c>
      <c r="BU2808" t="str">
        <f t="shared" si="4017"/>
        <v>Outlaws</v>
      </c>
    </row>
    <row r="2809" spans="1:73" x14ac:dyDescent="0.2">
      <c r="A2809">
        <f t="shared" si="3992"/>
        <v>1</v>
      </c>
      <c r="I2809" s="44">
        <v>30</v>
      </c>
      <c r="K2809" t="s">
        <v>15</v>
      </c>
      <c r="L2809" t="s">
        <v>189</v>
      </c>
      <c r="M2809" t="s">
        <v>100</v>
      </c>
      <c r="S2809">
        <v>1457</v>
      </c>
      <c r="T2809">
        <v>224</v>
      </c>
      <c r="W2809" t="s">
        <v>731</v>
      </c>
      <c r="X2809">
        <v>30</v>
      </c>
      <c r="Z2809">
        <v>1</v>
      </c>
      <c r="AA2809">
        <f t="shared" si="4041"/>
        <v>2457</v>
      </c>
      <c r="AB2809">
        <f t="shared" si="4042"/>
        <v>9224</v>
      </c>
      <c r="AC2809">
        <f t="shared" si="3988"/>
        <v>9224</v>
      </c>
      <c r="AD2809" s="6">
        <v>3</v>
      </c>
      <c r="AE2809" t="s">
        <v>752</v>
      </c>
      <c r="AF2809" t="s">
        <v>748</v>
      </c>
      <c r="AG2809" t="s">
        <v>756</v>
      </c>
      <c r="AH2809" t="s">
        <v>756</v>
      </c>
      <c r="AI2809" t="str">
        <f t="shared" si="3993"/>
        <v>e</v>
      </c>
      <c r="AJ2809" t="str">
        <f t="shared" si="3994"/>
        <v/>
      </c>
      <c r="AK2809" t="str">
        <f t="shared" si="3995"/>
        <v/>
      </c>
      <c r="AL2809" t="str">
        <f t="shared" si="3996"/>
        <v/>
      </c>
      <c r="AM2809" t="str">
        <f t="shared" si="3997"/>
        <v/>
      </c>
      <c r="AN2809" t="str">
        <f t="shared" si="3998"/>
        <v>Away</v>
      </c>
      <c r="AO2809" t="str">
        <f t="shared" si="3999"/>
        <v>a</v>
      </c>
      <c r="AP2809" t="str">
        <f t="shared" si="4000"/>
        <v/>
      </c>
      <c r="AQ2809" t="str">
        <f t="shared" si="4001"/>
        <v/>
      </c>
      <c r="AR2809" t="str">
        <f t="shared" si="4002"/>
        <v>Away</v>
      </c>
      <c r="AS2809" t="str">
        <f t="shared" si="4003"/>
        <v>a</v>
      </c>
      <c r="AT2809" t="str">
        <f t="shared" si="4004"/>
        <v>Defensive</v>
      </c>
      <c r="AU2809" t="str">
        <f t="shared" si="4005"/>
        <v/>
      </c>
      <c r="AV2809" t="str">
        <f t="shared" si="4006"/>
        <v/>
      </c>
      <c r="AW2809" t="str" cm="1">
        <f t="array" ref="AW2809">IFERROR(IF(O2809&lt;&gt;"",O2809,IF(OR($S2809="",$T2809=""),"",IF(O2809&lt;&gt;"",O2809,IF($T2809&lt;&gt;"",_xlfn._xlws.FILTER(O:O,($BU:$BU=$BU2809)*($I:$I=$I2809)*($T:$T=$T2809)*($S:$S=_xlfn.MINIFS($S:$S,$T:$T,"="&amp;$T2809)),"")))))&amp;"",IF(O2809="","",""))&amp;""</f>
        <v/>
      </c>
      <c r="AX2809" t="str" cm="1">
        <f t="array" ref="AX2809">IFERROR(IF(P2809&lt;&gt;"",P2809,IF(OR($S2809="",$T2809=""),"",IF($T2809&lt;&gt;"",_xlfn._xlws.FILTER(P:P,($BU:$BU=$BU2809)*($I:$I=$I2809)*($T:$T=$T2809)*($S:$S=_xlfn.MINIFS($S:$S,$T:$T,"="&amp;$T2809)),""))))&amp;"",IF(P2809="","",""))&amp;""</f>
        <v/>
      </c>
      <c r="AY2809" t="str" cm="1">
        <f t="array" ref="AY2809">IFERROR(IF(Q2809&lt;&gt;"",Q2809,IF(OR($S2809="",$T2809=""),"",IF($T2809&lt;&gt;"",_xlfn._xlws.FILTER(Q:Q,($BU:$BU=$BU2809)*($I:$I=$I2809)*($T:$T=$T2809)*($S:$S=_xlfn.MINIFS($S:$S,$T:$T,"="&amp;$T2809)),""))))&amp;"",IF(Q2809="","",""))&amp;""</f>
        <v/>
      </c>
      <c r="AZ2809" t="str" cm="1">
        <f t="array" ref="AZ2809">IFERROR(IF(R2809&lt;&gt;"",R2809,IF(OR($S2809="",$T2809=""),"",IF($T2809&lt;&gt;"",_xlfn._xlws.FILTER(R:R,($BU:$BU=$BU2809)*($I:$I=$I2809)*($T:$T=$T2809)*($S:$S=_xlfn.MINIFS($S:$S,$T:$T,"="&amp;$T2809)),""))))&amp;"",IF(R2809="","",""))&amp;""</f>
        <v/>
      </c>
      <c r="BA2809" s="6">
        <f t="shared" si="4007"/>
        <v>241</v>
      </c>
      <c r="BB2809">
        <f t="shared" ref="BB2809:BD2809" si="4071">BB2808</f>
        <v>18987</v>
      </c>
      <c r="BC2809" t="str">
        <f t="shared" si="4071"/>
        <v>Velodrome</v>
      </c>
      <c r="BD2809" t="str">
        <f t="shared" si="4071"/>
        <v>Outlaws</v>
      </c>
      <c r="BE2809" t="s">
        <v>15</v>
      </c>
      <c r="BF2809" t="s">
        <v>189</v>
      </c>
      <c r="BI2809" cm="1">
        <f t="array" ref="BI2809">IFERROR(_xlfn._xlws.FILTER(shifts!A:A,(shifts!B:B=events!AD2809)*(shifts!AG:AG&gt;=events!BK2809)*(shifts!AH:AH&lt;=events!BL2809)),BI2808)</f>
        <v>98</v>
      </c>
      <c r="BJ2809" s="15">
        <f t="shared" si="4009"/>
        <v>0</v>
      </c>
      <c r="BK2809">
        <f t="shared" si="4010"/>
        <v>301</v>
      </c>
      <c r="BL2809">
        <f t="shared" si="4011"/>
        <v>301</v>
      </c>
      <c r="BM2809" s="15">
        <f>SUMIFS(BJ$2:BJ2809,K$2:K2809,"=Intermission")+SUMIFS(BJ$2:BJ2809,K$2:K2809,"=Timeout")</f>
        <v>143</v>
      </c>
      <c r="BN2809">
        <f t="shared" si="4012"/>
        <v>2303</v>
      </c>
      <c r="BO2809" s="19">
        <f t="shared" si="4013"/>
        <v>3082</v>
      </c>
      <c r="BP2809">
        <f t="shared" si="4014"/>
        <v>3077</v>
      </c>
      <c r="BQ2809" s="17">
        <f t="shared" si="4015"/>
        <v>3082</v>
      </c>
      <c r="BR2809" t="str">
        <f t="shared" si="4016"/>
        <v>event_team_player_1</v>
      </c>
      <c r="BS2809">
        <f>COUNTIFS(S$3:S2809,"="&amp;S2809,AI$3:AI2809,"="&amp;AI2809)</f>
        <v>1</v>
      </c>
      <c r="BT2809" t="str">
        <f>IFERROR(VLOOKUP(BB2809&amp;BU2809&amp;X2809,game_rosters!U:W,3,FALSE),"")</f>
        <v>P100009</v>
      </c>
      <c r="BU2809" t="str">
        <f t="shared" si="4017"/>
        <v>Outlaws</v>
      </c>
    </row>
    <row r="2810" spans="1:73" x14ac:dyDescent="0.2">
      <c r="A2810" t="str">
        <f t="shared" si="3992"/>
        <v/>
      </c>
      <c r="I2810" s="44">
        <v>42</v>
      </c>
      <c r="S2810">
        <v>1457</v>
      </c>
      <c r="T2810">
        <v>224</v>
      </c>
      <c r="X2810">
        <v>42</v>
      </c>
      <c r="AA2810">
        <f t="shared" si="4041"/>
        <v>2457</v>
      </c>
      <c r="AB2810">
        <f t="shared" si="4042"/>
        <v>9224</v>
      </c>
      <c r="AC2810">
        <f t="shared" si="3988"/>
        <v>9224</v>
      </c>
      <c r="AD2810" s="6">
        <v>3</v>
      </c>
      <c r="AE2810" t="s">
        <v>752</v>
      </c>
      <c r="AF2810" t="s">
        <v>748</v>
      </c>
      <c r="AG2810" t="s">
        <v>756</v>
      </c>
      <c r="AH2810" t="s">
        <v>756</v>
      </c>
      <c r="AI2810" t="str">
        <f t="shared" si="3993"/>
        <v>o</v>
      </c>
      <c r="AJ2810" t="str">
        <f t="shared" si="3994"/>
        <v/>
      </c>
      <c r="AK2810" t="str">
        <f t="shared" si="3995"/>
        <v/>
      </c>
      <c r="AL2810" t="str">
        <f t="shared" si="3996"/>
        <v/>
      </c>
      <c r="AM2810" t="str">
        <f t="shared" si="3997"/>
        <v/>
      </c>
      <c r="AN2810" t="str">
        <f t="shared" si="3998"/>
        <v>Away</v>
      </c>
      <c r="AO2810" t="str">
        <f t="shared" si="3999"/>
        <v>a</v>
      </c>
      <c r="AP2810" t="str">
        <f t="shared" si="4000"/>
        <v/>
      </c>
      <c r="AQ2810" t="str">
        <f t="shared" si="4001"/>
        <v/>
      </c>
      <c r="AR2810" t="str">
        <f t="shared" si="4002"/>
        <v>Away</v>
      </c>
      <c r="AS2810" t="str">
        <f t="shared" si="4003"/>
        <v>a</v>
      </c>
      <c r="AT2810" t="str">
        <f t="shared" si="4004"/>
        <v>Offensive</v>
      </c>
      <c r="AU2810" t="str">
        <f t="shared" si="4005"/>
        <v/>
      </c>
      <c r="AV2810" t="str">
        <f t="shared" si="4006"/>
        <v/>
      </c>
      <c r="AW2810" t="str" cm="1">
        <f t="array" ref="AW2810">IFERROR(IF(O2810&lt;&gt;"",O2810,IF(OR($S2810="",$T2810=""),"",IF(O2810&lt;&gt;"",O2810,IF($T2810&lt;&gt;"",_xlfn._xlws.FILTER(O:O,($BU:$BU=$BU2810)*($I:$I=$I2810)*($T:$T=$T2810)*($S:$S=_xlfn.MINIFS($S:$S,$T:$T,"="&amp;$T2810)),"")))))&amp;"",IF(O2810="","",""))&amp;""</f>
        <v/>
      </c>
      <c r="AX2810" t="str" cm="1">
        <f t="array" ref="AX2810">IFERROR(IF(P2810&lt;&gt;"",P2810,IF(OR($S2810="",$T2810=""),"",IF($T2810&lt;&gt;"",_xlfn._xlws.FILTER(P:P,($BU:$BU=$BU2810)*($I:$I=$I2810)*($T:$T=$T2810)*($S:$S=_xlfn.MINIFS($S:$S,$T:$T,"="&amp;$T2810)),""))))&amp;"",IF(P2810="","",""))&amp;""</f>
        <v/>
      </c>
      <c r="AY2810" t="str" cm="1">
        <f t="array" ref="AY2810">IFERROR(IF(Q2810&lt;&gt;"",Q2810,IF(OR($S2810="",$T2810=""),"",IF($T2810&lt;&gt;"",_xlfn._xlws.FILTER(Q:Q,($BU:$BU=$BU2810)*($I:$I=$I2810)*($T:$T=$T2810)*($S:$S=_xlfn.MINIFS($S:$S,$T:$T,"="&amp;$T2810)),""))))&amp;"",IF(Q2810="","",""))&amp;""</f>
        <v/>
      </c>
      <c r="AZ2810" t="str" cm="1">
        <f t="array" ref="AZ2810">IFERROR(IF(R2810&lt;&gt;"",R2810,IF(OR($S2810="",$T2810=""),"",IF($T2810&lt;&gt;"",_xlfn._xlws.FILTER(R:R,($BU:$BU=$BU2810)*($I:$I=$I2810)*($T:$T=$T2810)*($S:$S=_xlfn.MINIFS($S:$S,$T:$T,"="&amp;$T2810)),""))))&amp;"",IF(R2810="","",""))&amp;""</f>
        <v/>
      </c>
      <c r="BA2810" s="6">
        <f t="shared" si="4007"/>
        <v>241</v>
      </c>
      <c r="BB2810">
        <f t="shared" ref="BB2810:BD2810" si="4072">BB2809</f>
        <v>18987</v>
      </c>
      <c r="BC2810" t="str">
        <f t="shared" si="4072"/>
        <v>Velodrome</v>
      </c>
      <c r="BD2810" t="str">
        <f t="shared" si="4072"/>
        <v>Outlaws</v>
      </c>
      <c r="BE2810" t="s">
        <v>15</v>
      </c>
      <c r="BF2810" t="s">
        <v>189</v>
      </c>
      <c r="BI2810" cm="1">
        <f t="array" ref="BI2810">IFERROR(_xlfn._xlws.FILTER(shifts!A:A,(shifts!B:B=events!AD2810)*(shifts!AG:AG&gt;=events!BK2810)*(shifts!AH:AH&lt;=events!BL2810)),BI2809)</f>
        <v>98</v>
      </c>
      <c r="BJ2810" s="15">
        <f t="shared" si="4009"/>
        <v>0</v>
      </c>
      <c r="BK2810">
        <f t="shared" si="4010"/>
        <v>301</v>
      </c>
      <c r="BL2810">
        <f t="shared" si="4011"/>
        <v>301</v>
      </c>
      <c r="BM2810" s="15">
        <f>SUMIFS(BJ$2:BJ2810,K$2:K2810,"=Intermission")+SUMIFS(BJ$2:BJ2810,K$2:K2810,"=Timeout")</f>
        <v>143</v>
      </c>
      <c r="BN2810">
        <f t="shared" si="4012"/>
        <v>2303</v>
      </c>
      <c r="BO2810" s="19">
        <f t="shared" si="4013"/>
        <v>3082</v>
      </c>
      <c r="BP2810">
        <f t="shared" si="4014"/>
        <v>3077</v>
      </c>
      <c r="BQ2810" s="17">
        <f t="shared" si="4015"/>
        <v>3082</v>
      </c>
      <c r="BR2810" t="str">
        <f t="shared" si="4016"/>
        <v>opp_team_player_1</v>
      </c>
      <c r="BS2810">
        <f>COUNTIFS(S$3:S2810,"="&amp;S2810,AI$3:AI2810,"="&amp;AI2810)</f>
        <v>1</v>
      </c>
      <c r="BT2810" t="str">
        <f>IFERROR(VLOOKUP(BB2810&amp;BU2810&amp;X2810,game_rosters!U:W,3,FALSE),"")</f>
        <v>P100201</v>
      </c>
      <c r="BU2810" t="str">
        <f t="shared" si="4017"/>
        <v>Velodrome</v>
      </c>
    </row>
    <row r="2811" spans="1:73" x14ac:dyDescent="0.2">
      <c r="A2811">
        <f t="shared" si="3992"/>
        <v>1</v>
      </c>
      <c r="I2811" s="44">
        <v>30</v>
      </c>
      <c r="K2811" t="s">
        <v>11</v>
      </c>
      <c r="L2811" t="s">
        <v>187</v>
      </c>
      <c r="M2811" t="s">
        <v>108</v>
      </c>
      <c r="S2811">
        <v>1458</v>
      </c>
      <c r="T2811">
        <v>224</v>
      </c>
      <c r="W2811" t="s">
        <v>731</v>
      </c>
      <c r="X2811">
        <v>30</v>
      </c>
      <c r="Z2811">
        <v>1</v>
      </c>
      <c r="AA2811">
        <f t="shared" si="4041"/>
        <v>2458</v>
      </c>
      <c r="AB2811">
        <f t="shared" si="4042"/>
        <v>9224</v>
      </c>
      <c r="AC2811">
        <f t="shared" si="3988"/>
        <v>9224</v>
      </c>
      <c r="AD2811" s="6">
        <v>3</v>
      </c>
      <c r="AE2811" t="s">
        <v>752</v>
      </c>
      <c r="AF2811" t="s">
        <v>748</v>
      </c>
      <c r="AG2811" t="s">
        <v>756</v>
      </c>
      <c r="AH2811" t="s">
        <v>756</v>
      </c>
      <c r="AI2811" t="str">
        <f t="shared" si="3993"/>
        <v>e</v>
      </c>
      <c r="AJ2811" t="str">
        <f t="shared" si="3994"/>
        <v/>
      </c>
      <c r="AK2811" t="str">
        <f t="shared" si="3995"/>
        <v/>
      </c>
      <c r="AL2811" t="str">
        <f t="shared" si="3996"/>
        <v/>
      </c>
      <c r="AM2811" t="str">
        <f t="shared" si="3997"/>
        <v/>
      </c>
      <c r="AN2811" t="str">
        <f t="shared" si="3998"/>
        <v>Away</v>
      </c>
      <c r="AO2811" t="str">
        <f t="shared" si="3999"/>
        <v>a</v>
      </c>
      <c r="AP2811" t="str">
        <f t="shared" si="4000"/>
        <v/>
      </c>
      <c r="AQ2811" t="str">
        <f t="shared" si="4001"/>
        <v/>
      </c>
      <c r="AR2811" t="str">
        <f t="shared" si="4002"/>
        <v>Away</v>
      </c>
      <c r="AS2811" t="str">
        <f t="shared" si="4003"/>
        <v>a</v>
      </c>
      <c r="AT2811" t="str">
        <f t="shared" si="4004"/>
        <v/>
      </c>
      <c r="AU2811" t="str">
        <f t="shared" si="4005"/>
        <v/>
      </c>
      <c r="AV2811" t="str">
        <f t="shared" si="4006"/>
        <v/>
      </c>
      <c r="AW2811" t="str" cm="1">
        <f t="array" ref="AW2811">IFERROR(IF(O2811&lt;&gt;"",O2811,IF(OR($S2811="",$T2811=""),"",IF(O2811&lt;&gt;"",O2811,IF($T2811&lt;&gt;"",_xlfn._xlws.FILTER(O:O,($BU:$BU=$BU2811)*($I:$I=$I2811)*($T:$T=$T2811)*($S:$S=_xlfn.MINIFS($S:$S,$T:$T,"="&amp;$T2811)),"")))))&amp;"",IF(O2811="","",""))&amp;""</f>
        <v/>
      </c>
      <c r="AX2811" t="str" cm="1">
        <f t="array" ref="AX2811">IFERROR(IF(P2811&lt;&gt;"",P2811,IF(OR($S2811="",$T2811=""),"",IF($T2811&lt;&gt;"",_xlfn._xlws.FILTER(P:P,($BU:$BU=$BU2811)*($I:$I=$I2811)*($T:$T=$T2811)*($S:$S=_xlfn.MINIFS($S:$S,$T:$T,"="&amp;$T2811)),""))))&amp;"",IF(P2811="","",""))&amp;""</f>
        <v/>
      </c>
      <c r="AY2811" t="str" cm="1">
        <f t="array" ref="AY2811">IFERROR(IF(Q2811&lt;&gt;"",Q2811,IF(OR($S2811="",$T2811=""),"",IF($T2811&lt;&gt;"",_xlfn._xlws.FILTER(Q:Q,($BU:$BU=$BU2811)*($I:$I=$I2811)*($T:$T=$T2811)*($S:$S=_xlfn.MINIFS($S:$S,$T:$T,"="&amp;$T2811)),""))))&amp;"",IF(Q2811="","",""))&amp;""</f>
        <v/>
      </c>
      <c r="AZ2811" t="str" cm="1">
        <f t="array" ref="AZ2811">IFERROR(IF(R2811&lt;&gt;"",R2811,IF(OR($S2811="",$T2811=""),"",IF($T2811&lt;&gt;"",_xlfn._xlws.FILTER(R:R,($BU:$BU=$BU2811)*($I:$I=$I2811)*($T:$T=$T2811)*($S:$S=_xlfn.MINIFS($S:$S,$T:$T,"="&amp;$T2811)),""))))&amp;"",IF(R2811="","",""))&amp;""</f>
        <v/>
      </c>
      <c r="BA2811" s="6">
        <f t="shared" si="4007"/>
        <v>241</v>
      </c>
      <c r="BB2811">
        <f t="shared" ref="BB2811:BD2811" si="4073">BB2810</f>
        <v>18987</v>
      </c>
      <c r="BC2811" t="str">
        <f t="shared" si="4073"/>
        <v>Velodrome</v>
      </c>
      <c r="BD2811" t="str">
        <f t="shared" si="4073"/>
        <v>Outlaws</v>
      </c>
      <c r="BE2811" t="s">
        <v>11</v>
      </c>
      <c r="BF2811" t="s">
        <v>187</v>
      </c>
      <c r="BI2811" cm="1">
        <f t="array" ref="BI2811">IFERROR(_xlfn._xlws.FILTER(shifts!A:A,(shifts!B:B=events!AD2811)*(shifts!AG:AG&gt;=events!BK2811)*(shifts!AH:AH&lt;=events!BL2811)),BI2810)</f>
        <v>98</v>
      </c>
      <c r="BJ2811" s="15">
        <f t="shared" si="4009"/>
        <v>0</v>
      </c>
      <c r="BK2811">
        <f t="shared" si="4010"/>
        <v>301</v>
      </c>
      <c r="BL2811">
        <f t="shared" si="4011"/>
        <v>301</v>
      </c>
      <c r="BM2811" s="15">
        <f>SUMIFS(BJ$2:BJ2811,K$2:K2811,"=Intermission")+SUMIFS(BJ$2:BJ2811,K$2:K2811,"=Timeout")</f>
        <v>143</v>
      </c>
      <c r="BN2811">
        <f t="shared" si="4012"/>
        <v>2303</v>
      </c>
      <c r="BO2811" s="19">
        <f t="shared" si="4013"/>
        <v>3082</v>
      </c>
      <c r="BP2811">
        <f t="shared" si="4014"/>
        <v>3077</v>
      </c>
      <c r="BQ2811" s="17">
        <f t="shared" si="4015"/>
        <v>3082</v>
      </c>
      <c r="BR2811" t="str">
        <f t="shared" si="4016"/>
        <v>event_team_player_1</v>
      </c>
      <c r="BS2811">
        <f>COUNTIFS(S$3:S2811,"="&amp;S2811,AI$3:AI2811,"="&amp;AI2811)</f>
        <v>1</v>
      </c>
      <c r="BT2811" t="str">
        <f>IFERROR(VLOOKUP(BB2811&amp;BU2811&amp;X2811,game_rosters!U:W,3,FALSE),"")</f>
        <v>P100009</v>
      </c>
      <c r="BU2811" t="str">
        <f t="shared" si="4017"/>
        <v>Outlaws</v>
      </c>
    </row>
    <row r="2812" spans="1:73" x14ac:dyDescent="0.2">
      <c r="A2812">
        <f t="shared" si="3992"/>
        <v>1</v>
      </c>
      <c r="I2812" s="44">
        <v>30</v>
      </c>
      <c r="K2812" t="s">
        <v>241</v>
      </c>
      <c r="S2812">
        <v>1459</v>
      </c>
      <c r="T2812">
        <v>224</v>
      </c>
      <c r="W2812" t="s">
        <v>731</v>
      </c>
      <c r="X2812">
        <v>30</v>
      </c>
      <c r="Z2812">
        <v>1</v>
      </c>
      <c r="AA2812">
        <f t="shared" si="4041"/>
        <v>2459</v>
      </c>
      <c r="AB2812">
        <f t="shared" si="4042"/>
        <v>9224</v>
      </c>
      <c r="AC2812">
        <f t="shared" si="3988"/>
        <v>9224</v>
      </c>
      <c r="AD2812" s="6">
        <v>3</v>
      </c>
      <c r="AE2812" t="s">
        <v>752</v>
      </c>
      <c r="AF2812" t="s">
        <v>748</v>
      </c>
      <c r="AG2812" t="s">
        <v>940</v>
      </c>
      <c r="AH2812" t="s">
        <v>750</v>
      </c>
      <c r="AI2812" t="str">
        <f t="shared" si="3993"/>
        <v>e</v>
      </c>
      <c r="AJ2812" t="str">
        <f t="shared" si="3994"/>
        <v/>
      </c>
      <c r="AK2812" t="str">
        <f t="shared" si="3995"/>
        <v/>
      </c>
      <c r="AL2812" t="str">
        <f t="shared" si="3996"/>
        <v/>
      </c>
      <c r="AM2812" t="str">
        <f t="shared" si="3997"/>
        <v/>
      </c>
      <c r="AN2812" t="str">
        <f t="shared" si="3998"/>
        <v>Away</v>
      </c>
      <c r="AO2812" t="str">
        <f t="shared" si="3999"/>
        <v>a</v>
      </c>
      <c r="AP2812" t="str">
        <f t="shared" si="4000"/>
        <v/>
      </c>
      <c r="AQ2812" t="str">
        <f t="shared" si="4001"/>
        <v/>
      </c>
      <c r="AR2812" t="str">
        <f t="shared" si="4002"/>
        <v>Away</v>
      </c>
      <c r="AS2812" t="str">
        <f t="shared" si="4003"/>
        <v>a</v>
      </c>
      <c r="AT2812" t="str">
        <f t="shared" si="4004"/>
        <v/>
      </c>
      <c r="AU2812" t="str">
        <f t="shared" si="4005"/>
        <v/>
      </c>
      <c r="AV2812" t="str">
        <f t="shared" si="4006"/>
        <v/>
      </c>
      <c r="AW2812" t="str" cm="1">
        <f t="array" ref="AW2812">IFERROR(IF(O2812&lt;&gt;"",O2812,IF(OR($S2812="",$T2812=""),"",IF(O2812&lt;&gt;"",O2812,IF($T2812&lt;&gt;"",_xlfn._xlws.FILTER(O:O,($BU:$BU=$BU2812)*($I:$I=$I2812)*($T:$T=$T2812)*($S:$S=_xlfn.MINIFS($S:$S,$T:$T,"="&amp;$T2812)),"")))))&amp;"",IF(O2812="","",""))&amp;""</f>
        <v/>
      </c>
      <c r="AX2812" t="str" cm="1">
        <f t="array" ref="AX2812">IFERROR(IF(P2812&lt;&gt;"",P2812,IF(OR($S2812="",$T2812=""),"",IF($T2812&lt;&gt;"",_xlfn._xlws.FILTER(P:P,($BU:$BU=$BU2812)*($I:$I=$I2812)*($T:$T=$T2812)*($S:$S=_xlfn.MINIFS($S:$S,$T:$T,"="&amp;$T2812)),""))))&amp;"",IF(P2812="","",""))&amp;""</f>
        <v/>
      </c>
      <c r="AY2812" t="str" cm="1">
        <f t="array" ref="AY2812">IFERROR(IF(Q2812&lt;&gt;"",Q2812,IF(OR($S2812="",$T2812=""),"",IF($T2812&lt;&gt;"",_xlfn._xlws.FILTER(Q:Q,($BU:$BU=$BU2812)*($I:$I=$I2812)*($T:$T=$T2812)*($S:$S=_xlfn.MINIFS($S:$S,$T:$T,"="&amp;$T2812)),""))))&amp;"",IF(Q2812="","",""))&amp;""</f>
        <v/>
      </c>
      <c r="AZ2812" t="str" cm="1">
        <f t="array" ref="AZ2812">IFERROR(IF(R2812&lt;&gt;"",R2812,IF(OR($S2812="",$T2812=""),"",IF($T2812&lt;&gt;"",_xlfn._xlws.FILTER(R:R,($BU:$BU=$BU2812)*($I:$I=$I2812)*($T:$T=$T2812)*($S:$S=_xlfn.MINIFS($S:$S,$T:$T,"="&amp;$T2812)),""))))&amp;"",IF(R2812="","",""))&amp;""</f>
        <v/>
      </c>
      <c r="BA2812" s="6">
        <f t="shared" si="4007"/>
        <v>241</v>
      </c>
      <c r="BB2812">
        <f t="shared" ref="BB2812:BD2812" si="4074">BB2811</f>
        <v>18987</v>
      </c>
      <c r="BC2812" t="str">
        <f t="shared" si="4074"/>
        <v>Velodrome</v>
      </c>
      <c r="BD2812" t="str">
        <f t="shared" si="4074"/>
        <v>Outlaws</v>
      </c>
      <c r="BE2812" t="s">
        <v>241</v>
      </c>
      <c r="BF2812" t="s">
        <v>756</v>
      </c>
      <c r="BI2812" cm="1">
        <f t="array" ref="BI2812">IFERROR(_xlfn._xlws.FILTER(shifts!A:A,(shifts!B:B=events!AD2812)*(shifts!AG:AG&gt;=events!BK2812)*(shifts!AH:AH&lt;=events!BL2812)),BI2811)</f>
        <v>98</v>
      </c>
      <c r="BJ2812" s="15">
        <f t="shared" si="4009"/>
        <v>26</v>
      </c>
      <c r="BK2812">
        <f t="shared" si="4010"/>
        <v>301</v>
      </c>
      <c r="BL2812">
        <f t="shared" si="4011"/>
        <v>275</v>
      </c>
      <c r="BM2812" s="15">
        <f>SUMIFS(BJ$2:BJ2812,K$2:K2812,"=Intermission")+SUMIFS(BJ$2:BJ2812,K$2:K2812,"=Timeout")</f>
        <v>143</v>
      </c>
      <c r="BN2812">
        <f t="shared" si="4012"/>
        <v>2303</v>
      </c>
      <c r="BO2812" s="19">
        <f t="shared" si="4013"/>
        <v>3082</v>
      </c>
      <c r="BP2812">
        <f t="shared" si="4014"/>
        <v>3077</v>
      </c>
      <c r="BQ2812" s="17">
        <f t="shared" si="4015"/>
        <v>3108</v>
      </c>
      <c r="BR2812" t="str">
        <f t="shared" si="4016"/>
        <v>event_team_player_1</v>
      </c>
      <c r="BS2812">
        <f>COUNTIFS(S$3:S2812,"="&amp;S2812,AI$3:AI2812,"="&amp;AI2812)</f>
        <v>1</v>
      </c>
      <c r="BT2812" t="str">
        <f>IFERROR(VLOOKUP(BB2812&amp;BU2812&amp;X2812,game_rosters!U:W,3,FALSE),"")</f>
        <v>P100009</v>
      </c>
      <c r="BU2812" t="str">
        <f t="shared" si="4017"/>
        <v>Outlaws</v>
      </c>
    </row>
    <row r="2813" spans="1:73" x14ac:dyDescent="0.2">
      <c r="A2813">
        <f t="shared" si="3992"/>
        <v>1</v>
      </c>
      <c r="I2813" s="44">
        <v>70</v>
      </c>
      <c r="K2813" t="s">
        <v>5</v>
      </c>
      <c r="L2813" t="s">
        <v>236</v>
      </c>
      <c r="S2813">
        <v>1460</v>
      </c>
      <c r="W2813" t="s">
        <v>735</v>
      </c>
      <c r="X2813">
        <v>70</v>
      </c>
      <c r="Z2813">
        <v>1</v>
      </c>
      <c r="AA2813">
        <f t="shared" si="4041"/>
        <v>2460</v>
      </c>
      <c r="AB2813" t="str">
        <f t="shared" si="4042"/>
        <v/>
      </c>
      <c r="AC2813">
        <f t="shared" si="3988"/>
        <v>2460</v>
      </c>
      <c r="AD2813" s="6">
        <v>3</v>
      </c>
      <c r="AE2813" t="s">
        <v>940</v>
      </c>
      <c r="AF2813" t="s">
        <v>750</v>
      </c>
      <c r="AG2813" t="s">
        <v>756</v>
      </c>
      <c r="AH2813" t="s">
        <v>756</v>
      </c>
      <c r="AI2813" t="str">
        <f t="shared" si="3993"/>
        <v>e</v>
      </c>
      <c r="AJ2813" t="str">
        <f t="shared" si="3994"/>
        <v/>
      </c>
      <c r="AK2813" t="str">
        <f t="shared" si="3995"/>
        <v/>
      </c>
      <c r="AL2813" t="str">
        <f t="shared" si="3996"/>
        <v/>
      </c>
      <c r="AM2813" t="str">
        <f t="shared" si="3997"/>
        <v/>
      </c>
      <c r="AN2813" t="str">
        <f t="shared" si="3998"/>
        <v>Home</v>
      </c>
      <c r="AO2813" t="str">
        <f t="shared" si="3999"/>
        <v>h</v>
      </c>
      <c r="AP2813" t="str">
        <f t="shared" si="4000"/>
        <v/>
      </c>
      <c r="AQ2813" t="str">
        <f t="shared" si="4001"/>
        <v/>
      </c>
      <c r="AR2813" t="str">
        <f t="shared" si="4002"/>
        <v>Home</v>
      </c>
      <c r="AS2813" t="str">
        <f t="shared" si="4003"/>
        <v>h</v>
      </c>
      <c r="AT2813" t="str">
        <f t="shared" si="4004"/>
        <v>Offensive</v>
      </c>
      <c r="AU2813" t="str">
        <f t="shared" si="4005"/>
        <v/>
      </c>
      <c r="AV2813" t="str">
        <f t="shared" si="4006"/>
        <v/>
      </c>
      <c r="AW2813" t="str" cm="1">
        <f t="array" ref="AW2813">IFERROR(IF(O2813&lt;&gt;"",O2813,IF(OR($S2813="",$T2813=""),"",IF(O2813&lt;&gt;"",O2813,IF($T2813&lt;&gt;"",_xlfn._xlws.FILTER(O:O,($BU:$BU=$BU2813)*($I:$I=$I2813)*($T:$T=$T2813)*($S:$S=_xlfn.MINIFS($S:$S,$T:$T,"="&amp;$T2813)),"")))))&amp;"",IF(O2813="","",""))&amp;""</f>
        <v/>
      </c>
      <c r="AX2813" t="str" cm="1">
        <f t="array" ref="AX2813">IFERROR(IF(P2813&lt;&gt;"",P2813,IF(OR($S2813="",$T2813=""),"",IF($T2813&lt;&gt;"",_xlfn._xlws.FILTER(P:P,($BU:$BU=$BU2813)*($I:$I=$I2813)*($T:$T=$T2813)*($S:$S=_xlfn.MINIFS($S:$S,$T:$T,"="&amp;$T2813)),""))))&amp;"",IF(P2813="","",""))&amp;""</f>
        <v/>
      </c>
      <c r="AY2813" t="str" cm="1">
        <f t="array" ref="AY2813">IFERROR(IF(Q2813&lt;&gt;"",Q2813,IF(OR($S2813="",$T2813=""),"",IF($T2813&lt;&gt;"",_xlfn._xlws.FILTER(Q:Q,($BU:$BU=$BU2813)*($I:$I=$I2813)*($T:$T=$T2813)*($S:$S=_xlfn.MINIFS($S:$S,$T:$T,"="&amp;$T2813)),""))))&amp;"",IF(Q2813="","",""))&amp;""</f>
        <v/>
      </c>
      <c r="AZ2813" t="str" cm="1">
        <f t="array" ref="AZ2813">IFERROR(IF(R2813&lt;&gt;"",R2813,IF(OR($S2813="",$T2813=""),"",IF($T2813&lt;&gt;"",_xlfn._xlws.FILTER(R:R,($BU:$BU=$BU2813)*($I:$I=$I2813)*($T:$T=$T2813)*($S:$S=_xlfn.MINIFS($S:$S,$T:$T,"="&amp;$T2813)),""))))&amp;"",IF(R2813="","",""))&amp;""</f>
        <v/>
      </c>
      <c r="BA2813" s="6">
        <f t="shared" si="4007"/>
        <v>241</v>
      </c>
      <c r="BB2813">
        <f t="shared" ref="BB2813:BD2813" si="4075">BB2812</f>
        <v>18987</v>
      </c>
      <c r="BC2813" t="str">
        <f t="shared" si="4075"/>
        <v>Velodrome</v>
      </c>
      <c r="BD2813" t="str">
        <f t="shared" si="4075"/>
        <v>Outlaws</v>
      </c>
      <c r="BE2813" t="s">
        <v>5</v>
      </c>
      <c r="BF2813" t="s">
        <v>236</v>
      </c>
      <c r="BI2813" cm="1">
        <f t="array" ref="BI2813">IFERROR(_xlfn._xlws.FILTER(shifts!A:A,(shifts!B:B=events!AD2813)*(shifts!AG:AG&gt;=events!BK2813)*(shifts!AH:AH&lt;=events!BL2813)),BI2812)</f>
        <v>99</v>
      </c>
      <c r="BJ2813" s="15">
        <f t="shared" si="4009"/>
        <v>0</v>
      </c>
      <c r="BK2813">
        <f t="shared" si="4010"/>
        <v>275</v>
      </c>
      <c r="BL2813">
        <f t="shared" si="4011"/>
        <v>275</v>
      </c>
      <c r="BM2813" s="15">
        <f>SUMIFS(BJ$2:BJ2813,K$2:K2813,"=Intermission")+SUMIFS(BJ$2:BJ2813,K$2:K2813,"=Timeout")</f>
        <v>143</v>
      </c>
      <c r="BN2813">
        <f t="shared" si="4012"/>
        <v>2303</v>
      </c>
      <c r="BO2813" s="19">
        <f t="shared" si="4013"/>
        <v>3108</v>
      </c>
      <c r="BP2813">
        <f t="shared" si="4014"/>
        <v>3103</v>
      </c>
      <c r="BQ2813" s="17">
        <f t="shared" si="4015"/>
        <v>3108</v>
      </c>
      <c r="BR2813" t="str">
        <f t="shared" si="4016"/>
        <v>event_team_player_1</v>
      </c>
      <c r="BS2813">
        <f>COUNTIFS(S$3:S2813,"="&amp;S2813,AI$3:AI2813,"="&amp;AI2813)</f>
        <v>1</v>
      </c>
      <c r="BT2813" t="str">
        <f>IFERROR(VLOOKUP(BB2813&amp;BU2813&amp;X2813,game_rosters!U:W,3,FALSE),"")</f>
        <v>P100001</v>
      </c>
      <c r="BU2813" t="str">
        <f t="shared" si="4017"/>
        <v>Velodrome</v>
      </c>
    </row>
    <row r="2814" spans="1:73" x14ac:dyDescent="0.2">
      <c r="A2814" t="str">
        <f t="shared" si="3992"/>
        <v/>
      </c>
      <c r="I2814" s="44">
        <v>9</v>
      </c>
      <c r="S2814">
        <v>1460</v>
      </c>
      <c r="X2814">
        <v>9</v>
      </c>
      <c r="Z2814">
        <v>1</v>
      </c>
      <c r="AA2814">
        <f t="shared" si="4041"/>
        <v>2460</v>
      </c>
      <c r="AB2814" t="str">
        <f t="shared" si="4042"/>
        <v/>
      </c>
      <c r="AC2814">
        <f t="shared" si="3988"/>
        <v>2460</v>
      </c>
      <c r="AD2814" s="6">
        <v>3</v>
      </c>
      <c r="AE2814" t="s">
        <v>940</v>
      </c>
      <c r="AF2814" t="s">
        <v>750</v>
      </c>
      <c r="AG2814" t="s">
        <v>756</v>
      </c>
      <c r="AH2814" t="s">
        <v>756</v>
      </c>
      <c r="AI2814" t="str">
        <f t="shared" si="3993"/>
        <v>e</v>
      </c>
      <c r="AJ2814" t="str">
        <f t="shared" si="3994"/>
        <v/>
      </c>
      <c r="AK2814" t="str">
        <f t="shared" si="3995"/>
        <v/>
      </c>
      <c r="AL2814" t="str">
        <f t="shared" si="3996"/>
        <v/>
      </c>
      <c r="AM2814" t="str">
        <f t="shared" si="3997"/>
        <v/>
      </c>
      <c r="AN2814" t="str">
        <f t="shared" si="3998"/>
        <v>Home</v>
      </c>
      <c r="AO2814" t="str">
        <f t="shared" si="3999"/>
        <v>h</v>
      </c>
      <c r="AP2814" t="str">
        <f t="shared" si="4000"/>
        <v/>
      </c>
      <c r="AQ2814" t="str">
        <f t="shared" si="4001"/>
        <v/>
      </c>
      <c r="AR2814" t="str">
        <f t="shared" si="4002"/>
        <v>Home</v>
      </c>
      <c r="AS2814" t="str">
        <f t="shared" si="4003"/>
        <v>h</v>
      </c>
      <c r="AT2814" t="str">
        <f t="shared" si="4004"/>
        <v>Offensive</v>
      </c>
      <c r="AU2814" t="str">
        <f t="shared" si="4005"/>
        <v/>
      </c>
      <c r="AV2814" t="str">
        <f t="shared" si="4006"/>
        <v/>
      </c>
      <c r="AW2814" t="str" cm="1">
        <f t="array" ref="AW2814">IFERROR(IF(O2814&lt;&gt;"",O2814,IF(OR($S2814="",$T2814=""),"",IF(O2814&lt;&gt;"",O2814,IF($T2814&lt;&gt;"",_xlfn._xlws.FILTER(O:O,($BU:$BU=$BU2814)*($I:$I=$I2814)*($T:$T=$T2814)*($S:$S=_xlfn.MINIFS($S:$S,$T:$T,"="&amp;$T2814)),"")))))&amp;"",IF(O2814="","",""))&amp;""</f>
        <v/>
      </c>
      <c r="AX2814" t="str" cm="1">
        <f t="array" ref="AX2814">IFERROR(IF(P2814&lt;&gt;"",P2814,IF(OR($S2814="",$T2814=""),"",IF($T2814&lt;&gt;"",_xlfn._xlws.FILTER(P:P,($BU:$BU=$BU2814)*($I:$I=$I2814)*($T:$T=$T2814)*($S:$S=_xlfn.MINIFS($S:$S,$T:$T,"="&amp;$T2814)),""))))&amp;"",IF(P2814="","",""))&amp;""</f>
        <v/>
      </c>
      <c r="AY2814" t="str" cm="1">
        <f t="array" ref="AY2814">IFERROR(IF(Q2814&lt;&gt;"",Q2814,IF(OR($S2814="",$T2814=""),"",IF($T2814&lt;&gt;"",_xlfn._xlws.FILTER(Q:Q,($BU:$BU=$BU2814)*($I:$I=$I2814)*($T:$T=$T2814)*($S:$S=_xlfn.MINIFS($S:$S,$T:$T,"="&amp;$T2814)),""))))&amp;"",IF(Q2814="","",""))&amp;""</f>
        <v/>
      </c>
      <c r="AZ2814" t="str" cm="1">
        <f t="array" ref="AZ2814">IFERROR(IF(R2814&lt;&gt;"",R2814,IF(OR($S2814="",$T2814=""),"",IF($T2814&lt;&gt;"",_xlfn._xlws.FILTER(R:R,($BU:$BU=$BU2814)*($I:$I=$I2814)*($T:$T=$T2814)*($S:$S=_xlfn.MINIFS($S:$S,$T:$T,"="&amp;$T2814)),""))))&amp;"",IF(R2814="","",""))&amp;""</f>
        <v/>
      </c>
      <c r="BA2814" s="6">
        <f t="shared" si="4007"/>
        <v>241</v>
      </c>
      <c r="BB2814">
        <f t="shared" ref="BB2814:BD2814" si="4076">BB2813</f>
        <v>18987</v>
      </c>
      <c r="BC2814" t="str">
        <f t="shared" si="4076"/>
        <v>Velodrome</v>
      </c>
      <c r="BD2814" t="str">
        <f t="shared" si="4076"/>
        <v>Outlaws</v>
      </c>
      <c r="BE2814" t="s">
        <v>5</v>
      </c>
      <c r="BF2814" t="s">
        <v>236</v>
      </c>
      <c r="BI2814" cm="1">
        <f t="array" ref="BI2814">IFERROR(_xlfn._xlws.FILTER(shifts!A:A,(shifts!B:B=events!AD2814)*(shifts!AG:AG&gt;=events!BK2814)*(shifts!AH:AH&lt;=events!BL2814)),BI2813)</f>
        <v>99</v>
      </c>
      <c r="BJ2814" s="15">
        <f t="shared" si="4009"/>
        <v>0</v>
      </c>
      <c r="BK2814">
        <f t="shared" si="4010"/>
        <v>275</v>
      </c>
      <c r="BL2814">
        <f t="shared" si="4011"/>
        <v>275</v>
      </c>
      <c r="BM2814" s="15">
        <f>SUMIFS(BJ$2:BJ2814,K$2:K2814,"=Intermission")+SUMIFS(BJ$2:BJ2814,K$2:K2814,"=Timeout")</f>
        <v>143</v>
      </c>
      <c r="BN2814">
        <f t="shared" si="4012"/>
        <v>2303</v>
      </c>
      <c r="BO2814" s="19">
        <f t="shared" si="4013"/>
        <v>3108</v>
      </c>
      <c r="BP2814">
        <f t="shared" si="4014"/>
        <v>3103</v>
      </c>
      <c r="BQ2814" s="17">
        <f t="shared" si="4015"/>
        <v>3108</v>
      </c>
      <c r="BR2814" t="str">
        <f t="shared" si="4016"/>
        <v>event_team_player_2</v>
      </c>
      <c r="BS2814">
        <f>COUNTIFS(S$3:S2814,"="&amp;S2814,AI$3:AI2814,"="&amp;AI2814)</f>
        <v>2</v>
      </c>
      <c r="BT2814" t="str">
        <f>IFERROR(VLOOKUP(BB2814&amp;BU2814&amp;X2814,game_rosters!U:W,3,FALSE),"")</f>
        <v>P100105</v>
      </c>
      <c r="BU2814" t="str">
        <f t="shared" si="4017"/>
        <v>Velodrome</v>
      </c>
    </row>
    <row r="2815" spans="1:73" x14ac:dyDescent="0.2">
      <c r="A2815" t="str">
        <f t="shared" si="3992"/>
        <v/>
      </c>
      <c r="I2815" s="44">
        <v>3</v>
      </c>
      <c r="S2815">
        <v>1460</v>
      </c>
      <c r="X2815">
        <v>3</v>
      </c>
      <c r="AA2815">
        <f t="shared" si="4041"/>
        <v>2460</v>
      </c>
      <c r="AB2815" t="str">
        <f t="shared" si="4042"/>
        <v/>
      </c>
      <c r="AC2815">
        <f t="shared" si="3988"/>
        <v>2460</v>
      </c>
      <c r="AD2815" s="6">
        <v>3</v>
      </c>
      <c r="AE2815" t="s">
        <v>940</v>
      </c>
      <c r="AF2815" t="s">
        <v>750</v>
      </c>
      <c r="AG2815" t="s">
        <v>756</v>
      </c>
      <c r="AH2815" t="s">
        <v>756</v>
      </c>
      <c r="AI2815" t="str">
        <f t="shared" si="3993"/>
        <v>o</v>
      </c>
      <c r="AJ2815" t="str">
        <f t="shared" si="3994"/>
        <v/>
      </c>
      <c r="AK2815" t="str">
        <f t="shared" si="3995"/>
        <v/>
      </c>
      <c r="AL2815" t="str">
        <f t="shared" si="3996"/>
        <v/>
      </c>
      <c r="AM2815" t="str">
        <f t="shared" si="3997"/>
        <v/>
      </c>
      <c r="AN2815" t="str">
        <f t="shared" si="3998"/>
        <v>Home</v>
      </c>
      <c r="AO2815" t="str">
        <f t="shared" si="3999"/>
        <v>h</v>
      </c>
      <c r="AP2815" t="str">
        <f t="shared" si="4000"/>
        <v/>
      </c>
      <c r="AQ2815" t="str">
        <f t="shared" si="4001"/>
        <v/>
      </c>
      <c r="AR2815" t="str">
        <f t="shared" si="4002"/>
        <v>Home</v>
      </c>
      <c r="AS2815" t="str">
        <f t="shared" si="4003"/>
        <v>h</v>
      </c>
      <c r="AT2815" t="str">
        <f t="shared" si="4004"/>
        <v>Defensive</v>
      </c>
      <c r="AU2815" t="str">
        <f t="shared" si="4005"/>
        <v/>
      </c>
      <c r="AV2815" t="str">
        <f t="shared" si="4006"/>
        <v/>
      </c>
      <c r="AW2815" t="str" cm="1">
        <f t="array" ref="AW2815">IFERROR(IF(O2815&lt;&gt;"",O2815,IF(OR($S2815="",$T2815=""),"",IF(O2815&lt;&gt;"",O2815,IF($T2815&lt;&gt;"",_xlfn._xlws.FILTER(O:O,($BU:$BU=$BU2815)*($I:$I=$I2815)*($T:$T=$T2815)*($S:$S=_xlfn.MINIFS($S:$S,$T:$T,"="&amp;$T2815)),"")))))&amp;"",IF(O2815="","",""))&amp;""</f>
        <v/>
      </c>
      <c r="AX2815" t="str" cm="1">
        <f t="array" ref="AX2815">IFERROR(IF(P2815&lt;&gt;"",P2815,IF(OR($S2815="",$T2815=""),"",IF($T2815&lt;&gt;"",_xlfn._xlws.FILTER(P:P,($BU:$BU=$BU2815)*($I:$I=$I2815)*($T:$T=$T2815)*($S:$S=_xlfn.MINIFS($S:$S,$T:$T,"="&amp;$T2815)),""))))&amp;"",IF(P2815="","",""))&amp;""</f>
        <v/>
      </c>
      <c r="AY2815" t="str" cm="1">
        <f t="array" ref="AY2815">IFERROR(IF(Q2815&lt;&gt;"",Q2815,IF(OR($S2815="",$T2815=""),"",IF($T2815&lt;&gt;"",_xlfn._xlws.FILTER(Q:Q,($BU:$BU=$BU2815)*($I:$I=$I2815)*($T:$T=$T2815)*($S:$S=_xlfn.MINIFS($S:$S,$T:$T,"="&amp;$T2815)),""))))&amp;"",IF(Q2815="","",""))&amp;""</f>
        <v/>
      </c>
      <c r="AZ2815" t="str" cm="1">
        <f t="array" ref="AZ2815">IFERROR(IF(R2815&lt;&gt;"",R2815,IF(OR($S2815="",$T2815=""),"",IF($T2815&lt;&gt;"",_xlfn._xlws.FILTER(R:R,($BU:$BU=$BU2815)*($I:$I=$I2815)*($T:$T=$T2815)*($S:$S=_xlfn.MINIFS($S:$S,$T:$T,"="&amp;$T2815)),""))))&amp;"",IF(R2815="","",""))&amp;""</f>
        <v/>
      </c>
      <c r="BA2815" s="6">
        <f t="shared" si="4007"/>
        <v>241</v>
      </c>
      <c r="BB2815">
        <f t="shared" ref="BB2815:BD2815" si="4077">BB2814</f>
        <v>18987</v>
      </c>
      <c r="BC2815" t="str">
        <f t="shared" si="4077"/>
        <v>Velodrome</v>
      </c>
      <c r="BD2815" t="str">
        <f t="shared" si="4077"/>
        <v>Outlaws</v>
      </c>
      <c r="BE2815" t="s">
        <v>5</v>
      </c>
      <c r="BF2815" t="s">
        <v>236</v>
      </c>
      <c r="BI2815" cm="1">
        <f t="array" ref="BI2815">IFERROR(_xlfn._xlws.FILTER(shifts!A:A,(shifts!B:B=events!AD2815)*(shifts!AG:AG&gt;=events!BK2815)*(shifts!AH:AH&lt;=events!BL2815)),BI2814)</f>
        <v>99</v>
      </c>
      <c r="BJ2815" s="15">
        <f t="shared" si="4009"/>
        <v>0</v>
      </c>
      <c r="BK2815">
        <f t="shared" si="4010"/>
        <v>275</v>
      </c>
      <c r="BL2815">
        <f t="shared" si="4011"/>
        <v>275</v>
      </c>
      <c r="BM2815" s="15">
        <f>SUMIFS(BJ$2:BJ2815,K$2:K2815,"=Intermission")+SUMIFS(BJ$2:BJ2815,K$2:K2815,"=Timeout")</f>
        <v>143</v>
      </c>
      <c r="BN2815">
        <f t="shared" si="4012"/>
        <v>2303</v>
      </c>
      <c r="BO2815" s="19">
        <f t="shared" si="4013"/>
        <v>3108</v>
      </c>
      <c r="BP2815">
        <f t="shared" si="4014"/>
        <v>3103</v>
      </c>
      <c r="BQ2815" s="17">
        <f t="shared" si="4015"/>
        <v>3108</v>
      </c>
      <c r="BR2815" t="str">
        <f t="shared" si="4016"/>
        <v>opp_team_player_1</v>
      </c>
      <c r="BS2815">
        <f>COUNTIFS(S$3:S2815,"="&amp;S2815,AI$3:AI2815,"="&amp;AI2815)</f>
        <v>1</v>
      </c>
      <c r="BT2815" t="str">
        <f>IFERROR(VLOOKUP(BB2815&amp;BU2815&amp;X2815,game_rosters!U:W,3,FALSE),"")</f>
        <v>P100004</v>
      </c>
      <c r="BU2815" t="str">
        <f t="shared" si="4017"/>
        <v>Outlaws</v>
      </c>
    </row>
    <row r="2816" spans="1:73" x14ac:dyDescent="0.2">
      <c r="A2816">
        <f t="shared" si="3992"/>
        <v>1</v>
      </c>
      <c r="I2816" s="44">
        <v>9</v>
      </c>
      <c r="K2816" t="s">
        <v>7</v>
      </c>
      <c r="L2816" t="s">
        <v>172</v>
      </c>
      <c r="M2816" t="s">
        <v>66</v>
      </c>
      <c r="N2816" t="s">
        <v>595</v>
      </c>
      <c r="O2816" t="s">
        <v>654</v>
      </c>
      <c r="S2816">
        <v>1461</v>
      </c>
      <c r="W2816" t="s">
        <v>735</v>
      </c>
      <c r="X2816">
        <v>9</v>
      </c>
      <c r="Z2816">
        <v>1</v>
      </c>
      <c r="AA2816">
        <f t="shared" si="4041"/>
        <v>2461</v>
      </c>
      <c r="AB2816" t="str">
        <f t="shared" si="4042"/>
        <v/>
      </c>
      <c r="AC2816">
        <f t="shared" si="3988"/>
        <v>2461</v>
      </c>
      <c r="AD2816" s="6">
        <v>3</v>
      </c>
      <c r="AE2816" t="s">
        <v>940</v>
      </c>
      <c r="AF2816" t="s">
        <v>926</v>
      </c>
      <c r="AG2816" t="s">
        <v>756</v>
      </c>
      <c r="AH2816" t="s">
        <v>756</v>
      </c>
      <c r="AI2816" t="str">
        <f t="shared" si="3993"/>
        <v>e</v>
      </c>
      <c r="AJ2816" t="str">
        <f t="shared" si="3994"/>
        <v/>
      </c>
      <c r="AK2816" t="str">
        <f t="shared" si="3995"/>
        <v/>
      </c>
      <c r="AL2816" t="str">
        <f t="shared" si="3996"/>
        <v/>
      </c>
      <c r="AM2816" t="str">
        <f t="shared" si="3997"/>
        <v/>
      </c>
      <c r="AN2816" t="str">
        <f t="shared" si="3998"/>
        <v>Home</v>
      </c>
      <c r="AO2816" t="str">
        <f t="shared" si="3999"/>
        <v>h</v>
      </c>
      <c r="AP2816" t="str">
        <f t="shared" si="4000"/>
        <v/>
      </c>
      <c r="AQ2816" t="str">
        <f t="shared" si="4001"/>
        <v/>
      </c>
      <c r="AR2816" t="str">
        <f t="shared" si="4002"/>
        <v>Home</v>
      </c>
      <c r="AS2816" t="str">
        <f t="shared" si="4003"/>
        <v>h</v>
      </c>
      <c r="AT2816" t="str">
        <f t="shared" si="4004"/>
        <v>Offensive</v>
      </c>
      <c r="AU2816" t="str">
        <f t="shared" si="4005"/>
        <v/>
      </c>
      <c r="AV2816" t="str">
        <f t="shared" si="4006"/>
        <v/>
      </c>
      <c r="AW2816" t="str" cm="1">
        <f t="array" ref="AW2816">IFERROR(IF(O2816&lt;&gt;"",O2816,IF(OR($S2816="",$T2816=""),"",IF(O2816&lt;&gt;"",O2816,IF($T2816&lt;&gt;"",_xlfn._xlws.FILTER(O:O,($BU:$BU=$BU2816)*($I:$I=$I2816)*($T:$T=$T2816)*($S:$S=_xlfn.MINIFS($S:$S,$T:$T,"="&amp;$T2816)),"")))))&amp;"",IF(O2816="","",""))&amp;""</f>
        <v>OffensivePlay_Pass-SecondTouch</v>
      </c>
      <c r="AX2816" t="str" cm="1">
        <f t="array" ref="AX2816">IFERROR(IF(P2816&lt;&gt;"",P2816,IF(OR($S2816="",$T2816=""),"",IF($T2816&lt;&gt;"",_xlfn._xlws.FILTER(P:P,($BU:$BU=$BU2816)*($I:$I=$I2816)*($T:$T=$T2816)*($S:$S=_xlfn.MINIFS($S:$S,$T:$T,"="&amp;$T2816)),""))))&amp;"",IF(P2816="","",""))&amp;""</f>
        <v/>
      </c>
      <c r="AY2816" t="str" cm="1">
        <f t="array" ref="AY2816">IFERROR(IF(Q2816&lt;&gt;"",Q2816,IF(OR($S2816="",$T2816=""),"",IF($T2816&lt;&gt;"",_xlfn._xlws.FILTER(Q:Q,($BU:$BU=$BU2816)*($I:$I=$I2816)*($T:$T=$T2816)*($S:$S=_xlfn.MINIFS($S:$S,$T:$T,"="&amp;$T2816)),""))))&amp;"",IF(Q2816="","",""))&amp;""</f>
        <v/>
      </c>
      <c r="AZ2816" t="str" cm="1">
        <f t="array" ref="AZ2816">IFERROR(IF(R2816&lt;&gt;"",R2816,IF(OR($S2816="",$T2816=""),"",IF($T2816&lt;&gt;"",_xlfn._xlws.FILTER(R:R,($BU:$BU=$BU2816)*($I:$I=$I2816)*($T:$T=$T2816)*($S:$S=_xlfn.MINIFS($S:$S,$T:$T,"="&amp;$T2816)),""))))&amp;"",IF(R2816="","",""))&amp;""</f>
        <v/>
      </c>
      <c r="BA2816" s="6">
        <f t="shared" si="4007"/>
        <v>241</v>
      </c>
      <c r="BB2816">
        <f t="shared" ref="BB2816:BD2816" si="4078">BB2815</f>
        <v>18987</v>
      </c>
      <c r="BC2816" t="str">
        <f t="shared" si="4078"/>
        <v>Velodrome</v>
      </c>
      <c r="BD2816" t="str">
        <f t="shared" si="4078"/>
        <v>Outlaws</v>
      </c>
      <c r="BE2816" t="s">
        <v>7</v>
      </c>
      <c r="BF2816" t="s">
        <v>172</v>
      </c>
      <c r="BI2816" cm="1">
        <f t="array" ref="BI2816">IFERROR(_xlfn._xlws.FILTER(shifts!A:A,(shifts!B:B=events!AD2816)*(shifts!AG:AG&gt;=events!BK2816)*(shifts!AH:AH&lt;=events!BL2816)),BI2815)</f>
        <v>99</v>
      </c>
      <c r="BJ2816" s="15">
        <f t="shared" si="4009"/>
        <v>0</v>
      </c>
      <c r="BK2816">
        <f t="shared" si="4010"/>
        <v>274</v>
      </c>
      <c r="BL2816">
        <f t="shared" si="4011"/>
        <v>274</v>
      </c>
      <c r="BM2816" s="15">
        <f>SUMIFS(BJ$2:BJ2816,K$2:K2816,"=Intermission")+SUMIFS(BJ$2:BJ2816,K$2:K2816,"=Timeout")</f>
        <v>143</v>
      </c>
      <c r="BN2816">
        <f t="shared" si="4012"/>
        <v>2303</v>
      </c>
      <c r="BO2816" s="19">
        <f t="shared" si="4013"/>
        <v>3109</v>
      </c>
      <c r="BP2816">
        <f t="shared" si="4014"/>
        <v>3104</v>
      </c>
      <c r="BQ2816" s="17">
        <f t="shared" si="4015"/>
        <v>3109</v>
      </c>
      <c r="BR2816" t="str">
        <f t="shared" si="4016"/>
        <v>event_team_player_1</v>
      </c>
      <c r="BS2816">
        <f>COUNTIFS(S$3:S2816,"="&amp;S2816,AI$3:AI2816,"="&amp;AI2816)</f>
        <v>1</v>
      </c>
      <c r="BT2816" t="str">
        <f>IFERROR(VLOOKUP(BB2816&amp;BU2816&amp;X2816,game_rosters!U:W,3,FALSE),"")</f>
        <v>P100105</v>
      </c>
      <c r="BU2816" t="str">
        <f t="shared" si="4017"/>
        <v>Velodrome</v>
      </c>
    </row>
    <row r="2817" spans="1:73" x14ac:dyDescent="0.2">
      <c r="A2817" t="str">
        <f t="shared" si="3992"/>
        <v/>
      </c>
      <c r="I2817" s="44">
        <v>75</v>
      </c>
      <c r="S2817">
        <v>1461</v>
      </c>
      <c r="X2817">
        <v>75</v>
      </c>
      <c r="Z2817">
        <v>1</v>
      </c>
      <c r="AA2817">
        <f t="shared" si="4041"/>
        <v>2461</v>
      </c>
      <c r="AB2817" t="str">
        <f t="shared" si="4042"/>
        <v/>
      </c>
      <c r="AC2817">
        <f t="shared" si="3988"/>
        <v>2461</v>
      </c>
      <c r="AD2817" s="6">
        <v>3</v>
      </c>
      <c r="AE2817" t="s">
        <v>940</v>
      </c>
      <c r="AF2817" t="s">
        <v>926</v>
      </c>
      <c r="AG2817" t="s">
        <v>756</v>
      </c>
      <c r="AH2817" t="s">
        <v>756</v>
      </c>
      <c r="AI2817" t="str">
        <f t="shared" si="3993"/>
        <v>e</v>
      </c>
      <c r="AJ2817" t="str">
        <f t="shared" si="3994"/>
        <v/>
      </c>
      <c r="AK2817" t="str">
        <f t="shared" si="3995"/>
        <v/>
      </c>
      <c r="AL2817" t="str">
        <f t="shared" si="3996"/>
        <v/>
      </c>
      <c r="AM2817" t="str">
        <f t="shared" si="3997"/>
        <v/>
      </c>
      <c r="AN2817" t="str">
        <f t="shared" si="3998"/>
        <v>Home</v>
      </c>
      <c r="AO2817" t="str">
        <f t="shared" si="3999"/>
        <v>h</v>
      </c>
      <c r="AP2817" t="str">
        <f t="shared" si="4000"/>
        <v/>
      </c>
      <c r="AQ2817" t="str">
        <f t="shared" si="4001"/>
        <v/>
      </c>
      <c r="AR2817" t="str">
        <f t="shared" si="4002"/>
        <v>Home</v>
      </c>
      <c r="AS2817" t="str">
        <f t="shared" si="4003"/>
        <v>h</v>
      </c>
      <c r="AT2817" t="str">
        <f t="shared" si="4004"/>
        <v>Offensive</v>
      </c>
      <c r="AU2817" t="str">
        <f t="shared" si="4005"/>
        <v/>
      </c>
      <c r="AV2817" t="str">
        <f t="shared" si="4006"/>
        <v/>
      </c>
      <c r="AW2817" t="str" cm="1">
        <f t="array" ref="AW2817">IFERROR(IF(O2817&lt;&gt;"",O2817,IF(OR($S2817="",$T2817=""),"",IF(O2817&lt;&gt;"",O2817,IF($T2817&lt;&gt;"",_xlfn._xlws.FILTER(O:O,($BU:$BU=$BU2817)*($I:$I=$I2817)*($T:$T=$T2817)*($S:$S=_xlfn.MINIFS($S:$S,$T:$T,"="&amp;$T2817)),"")))))&amp;"",IF(O2817="","",""))&amp;""</f>
        <v/>
      </c>
      <c r="AX2817" t="str" cm="1">
        <f t="array" ref="AX2817">IFERROR(IF(P2817&lt;&gt;"",P2817,IF(OR($S2817="",$T2817=""),"",IF($T2817&lt;&gt;"",_xlfn._xlws.FILTER(P:P,($BU:$BU=$BU2817)*($I:$I=$I2817)*($T:$T=$T2817)*($S:$S=_xlfn.MINIFS($S:$S,$T:$T,"="&amp;$T2817)),""))))&amp;"",IF(P2817="","",""))&amp;""</f>
        <v/>
      </c>
      <c r="AY2817" t="str" cm="1">
        <f t="array" ref="AY2817">IFERROR(IF(Q2817&lt;&gt;"",Q2817,IF(OR($S2817="",$T2817=""),"",IF($T2817&lt;&gt;"",_xlfn._xlws.FILTER(Q:Q,($BU:$BU=$BU2817)*($I:$I=$I2817)*($T:$T=$T2817)*($S:$S=_xlfn.MINIFS($S:$S,$T:$T,"="&amp;$T2817)),""))))&amp;"",IF(Q2817="","",""))&amp;""</f>
        <v/>
      </c>
      <c r="AZ2817" t="str" cm="1">
        <f t="array" ref="AZ2817">IFERROR(IF(R2817&lt;&gt;"",R2817,IF(OR($S2817="",$T2817=""),"",IF($T2817&lt;&gt;"",_xlfn._xlws.FILTER(R:R,($BU:$BU=$BU2817)*($I:$I=$I2817)*($T:$T=$T2817)*($S:$S=_xlfn.MINIFS($S:$S,$T:$T,"="&amp;$T2817)),""))))&amp;"",IF(R2817="","",""))&amp;""</f>
        <v/>
      </c>
      <c r="BA2817" s="6">
        <f t="shared" si="4007"/>
        <v>241</v>
      </c>
      <c r="BB2817">
        <f t="shared" ref="BB2817:BD2817" si="4079">BB2816</f>
        <v>18987</v>
      </c>
      <c r="BC2817" t="str">
        <f t="shared" si="4079"/>
        <v>Velodrome</v>
      </c>
      <c r="BD2817" t="str">
        <f t="shared" si="4079"/>
        <v>Outlaws</v>
      </c>
      <c r="BE2817" t="s">
        <v>7</v>
      </c>
      <c r="BF2817" t="s">
        <v>172</v>
      </c>
      <c r="BI2817" cm="1">
        <f t="array" ref="BI2817">IFERROR(_xlfn._xlws.FILTER(shifts!A:A,(shifts!B:B=events!AD2817)*(shifts!AG:AG&gt;=events!BK2817)*(shifts!AH:AH&lt;=events!BL2817)),BI2816)</f>
        <v>99</v>
      </c>
      <c r="BJ2817" s="15">
        <f t="shared" si="4009"/>
        <v>0</v>
      </c>
      <c r="BK2817">
        <f t="shared" si="4010"/>
        <v>274</v>
      </c>
      <c r="BL2817">
        <f t="shared" si="4011"/>
        <v>274</v>
      </c>
      <c r="BM2817" s="15">
        <f>SUMIFS(BJ$2:BJ2817,K$2:K2817,"=Intermission")+SUMIFS(BJ$2:BJ2817,K$2:K2817,"=Timeout")</f>
        <v>143</v>
      </c>
      <c r="BN2817">
        <f t="shared" si="4012"/>
        <v>2303</v>
      </c>
      <c r="BO2817" s="19">
        <f t="shared" si="4013"/>
        <v>3109</v>
      </c>
      <c r="BP2817">
        <f t="shared" si="4014"/>
        <v>3104</v>
      </c>
      <c r="BQ2817" s="17">
        <f t="shared" si="4015"/>
        <v>3109</v>
      </c>
      <c r="BR2817" t="str">
        <f t="shared" si="4016"/>
        <v>event_team_player_2</v>
      </c>
      <c r="BS2817">
        <f>COUNTIFS(S$3:S2817,"="&amp;S2817,AI$3:AI2817,"="&amp;AI2817)</f>
        <v>2</v>
      </c>
      <c r="BT2817" t="str">
        <f>IFERROR(VLOOKUP(BB2817&amp;BU2817&amp;X2817,game_rosters!U:W,3,FALSE),"")</f>
        <v>P100039</v>
      </c>
      <c r="BU2817" t="str">
        <f t="shared" si="4017"/>
        <v>Velodrome</v>
      </c>
    </row>
    <row r="2818" spans="1:73" x14ac:dyDescent="0.2">
      <c r="A2818">
        <f t="shared" si="3992"/>
        <v>1</v>
      </c>
      <c r="I2818" s="44">
        <v>75</v>
      </c>
      <c r="K2818" t="s">
        <v>7</v>
      </c>
      <c r="L2818" t="s">
        <v>172</v>
      </c>
      <c r="M2818" t="s">
        <v>68</v>
      </c>
      <c r="N2818" t="s">
        <v>595</v>
      </c>
      <c r="O2818" t="s">
        <v>654</v>
      </c>
      <c r="S2818">
        <v>1462</v>
      </c>
      <c r="W2818" t="s">
        <v>735</v>
      </c>
      <c r="X2818">
        <v>75</v>
      </c>
      <c r="Z2818">
        <v>1</v>
      </c>
      <c r="AA2818">
        <f t="shared" si="4041"/>
        <v>2462</v>
      </c>
      <c r="AB2818" t="str">
        <f t="shared" si="4042"/>
        <v/>
      </c>
      <c r="AC2818">
        <f t="shared" ref="AC2818:AC2881" si="4080">IF(AB2818&lt;&gt;"",AB2818,S2818+1000)</f>
        <v>2462</v>
      </c>
      <c r="AD2818" s="6">
        <v>3</v>
      </c>
      <c r="AE2818" t="s">
        <v>940</v>
      </c>
      <c r="AF2818" t="s">
        <v>907</v>
      </c>
      <c r="AG2818" t="s">
        <v>756</v>
      </c>
      <c r="AH2818" t="s">
        <v>756</v>
      </c>
      <c r="AI2818" t="str">
        <f t="shared" si="3993"/>
        <v>e</v>
      </c>
      <c r="AJ2818" t="str">
        <f t="shared" si="3994"/>
        <v/>
      </c>
      <c r="AK2818" t="str">
        <f t="shared" si="3995"/>
        <v/>
      </c>
      <c r="AL2818" t="str">
        <f t="shared" si="3996"/>
        <v/>
      </c>
      <c r="AM2818" t="str">
        <f t="shared" si="3997"/>
        <v/>
      </c>
      <c r="AN2818" t="str">
        <f t="shared" si="3998"/>
        <v>Home</v>
      </c>
      <c r="AO2818" t="str">
        <f t="shared" si="3999"/>
        <v>h</v>
      </c>
      <c r="AP2818" t="str">
        <f t="shared" si="4000"/>
        <v/>
      </c>
      <c r="AQ2818" t="str">
        <f t="shared" si="4001"/>
        <v/>
      </c>
      <c r="AR2818" t="str">
        <f t="shared" si="4002"/>
        <v>Home</v>
      </c>
      <c r="AS2818" t="str">
        <f t="shared" si="4003"/>
        <v>h</v>
      </c>
      <c r="AT2818" t="str">
        <f t="shared" si="4004"/>
        <v>Offensive</v>
      </c>
      <c r="AU2818" t="str">
        <f t="shared" si="4005"/>
        <v/>
      </c>
      <c r="AV2818" t="str">
        <f t="shared" si="4006"/>
        <v/>
      </c>
      <c r="AW2818" t="str" cm="1">
        <f t="array" ref="AW2818">IFERROR(IF(O2818&lt;&gt;"",O2818,IF(OR($S2818="",$T2818=""),"",IF(O2818&lt;&gt;"",O2818,IF($T2818&lt;&gt;"",_xlfn._xlws.FILTER(O:O,($BU:$BU=$BU2818)*($I:$I=$I2818)*($T:$T=$T2818)*($S:$S=_xlfn.MINIFS($S:$S,$T:$T,"="&amp;$T2818)),"")))))&amp;"",IF(O2818="","",""))&amp;""</f>
        <v>OffensivePlay_Pass-SecondTouch</v>
      </c>
      <c r="AX2818" t="str" cm="1">
        <f t="array" ref="AX2818">IFERROR(IF(P2818&lt;&gt;"",P2818,IF(OR($S2818="",$T2818=""),"",IF($T2818&lt;&gt;"",_xlfn._xlws.FILTER(P:P,($BU:$BU=$BU2818)*($I:$I=$I2818)*($T:$T=$T2818)*($S:$S=_xlfn.MINIFS($S:$S,$T:$T,"="&amp;$T2818)),""))))&amp;"",IF(P2818="","",""))&amp;""</f>
        <v/>
      </c>
      <c r="AY2818" t="str" cm="1">
        <f t="array" ref="AY2818">IFERROR(IF(Q2818&lt;&gt;"",Q2818,IF(OR($S2818="",$T2818=""),"",IF($T2818&lt;&gt;"",_xlfn._xlws.FILTER(Q:Q,($BU:$BU=$BU2818)*($I:$I=$I2818)*($T:$T=$T2818)*($S:$S=_xlfn.MINIFS($S:$S,$T:$T,"="&amp;$T2818)),""))))&amp;"",IF(Q2818="","",""))&amp;""</f>
        <v/>
      </c>
      <c r="AZ2818" t="str" cm="1">
        <f t="array" ref="AZ2818">IFERROR(IF(R2818&lt;&gt;"",R2818,IF(OR($S2818="",$T2818=""),"",IF($T2818&lt;&gt;"",_xlfn._xlws.FILTER(R:R,($BU:$BU=$BU2818)*($I:$I=$I2818)*($T:$T=$T2818)*($S:$S=_xlfn.MINIFS($S:$S,$T:$T,"="&amp;$T2818)),""))))&amp;"",IF(R2818="","",""))&amp;""</f>
        <v/>
      </c>
      <c r="BA2818" s="6">
        <f t="shared" si="4007"/>
        <v>241</v>
      </c>
      <c r="BB2818">
        <f t="shared" ref="BB2818:BD2818" si="4081">BB2817</f>
        <v>18987</v>
      </c>
      <c r="BC2818" t="str">
        <f t="shared" si="4081"/>
        <v>Velodrome</v>
      </c>
      <c r="BD2818" t="str">
        <f t="shared" si="4081"/>
        <v>Outlaws</v>
      </c>
      <c r="BE2818" t="s">
        <v>7</v>
      </c>
      <c r="BF2818" t="s">
        <v>172</v>
      </c>
      <c r="BI2818" cm="1">
        <f t="array" ref="BI2818">IFERROR(_xlfn._xlws.FILTER(shifts!A:A,(shifts!B:B=events!AD2818)*(shifts!AG:AG&gt;=events!BK2818)*(shifts!AH:AH&lt;=events!BL2818)),BI2817)</f>
        <v>99</v>
      </c>
      <c r="BJ2818" s="15">
        <f t="shared" si="4009"/>
        <v>0</v>
      </c>
      <c r="BK2818">
        <f t="shared" si="4010"/>
        <v>267</v>
      </c>
      <c r="BL2818">
        <f t="shared" si="4011"/>
        <v>267</v>
      </c>
      <c r="BM2818" s="15">
        <f>SUMIFS(BJ$2:BJ2818,K$2:K2818,"=Intermission")+SUMIFS(BJ$2:BJ2818,K$2:K2818,"=Timeout")</f>
        <v>143</v>
      </c>
      <c r="BN2818">
        <f t="shared" si="4012"/>
        <v>2303</v>
      </c>
      <c r="BO2818" s="19">
        <f t="shared" si="4013"/>
        <v>3116</v>
      </c>
      <c r="BP2818">
        <f t="shared" si="4014"/>
        <v>3111</v>
      </c>
      <c r="BQ2818" s="17">
        <f t="shared" si="4015"/>
        <v>3116</v>
      </c>
      <c r="BR2818" t="str">
        <f t="shared" si="4016"/>
        <v>event_team_player_1</v>
      </c>
      <c r="BS2818">
        <f>COUNTIFS(S$3:S2818,"="&amp;S2818,AI$3:AI2818,"="&amp;AI2818)</f>
        <v>1</v>
      </c>
      <c r="BT2818" t="str">
        <f>IFERROR(VLOOKUP(BB2818&amp;BU2818&amp;X2818,game_rosters!U:W,3,FALSE),"")</f>
        <v>P100039</v>
      </c>
      <c r="BU2818" t="str">
        <f t="shared" si="4017"/>
        <v>Velodrome</v>
      </c>
    </row>
    <row r="2819" spans="1:73" x14ac:dyDescent="0.2">
      <c r="A2819" t="str">
        <f t="shared" si="3992"/>
        <v/>
      </c>
      <c r="I2819" s="44">
        <v>22</v>
      </c>
      <c r="S2819">
        <v>1462</v>
      </c>
      <c r="X2819">
        <v>22</v>
      </c>
      <c r="Z2819">
        <v>1</v>
      </c>
      <c r="AA2819">
        <f t="shared" si="4041"/>
        <v>2462</v>
      </c>
      <c r="AB2819" t="str">
        <f t="shared" si="4042"/>
        <v/>
      </c>
      <c r="AC2819">
        <f t="shared" si="4080"/>
        <v>2462</v>
      </c>
      <c r="AD2819" s="6">
        <v>3</v>
      </c>
      <c r="AE2819" t="s">
        <v>940</v>
      </c>
      <c r="AF2819" t="s">
        <v>907</v>
      </c>
      <c r="AG2819" t="s">
        <v>756</v>
      </c>
      <c r="AH2819" t="s">
        <v>756</v>
      </c>
      <c r="AI2819" t="str">
        <f t="shared" si="3993"/>
        <v>e</v>
      </c>
      <c r="AJ2819" t="str">
        <f t="shared" si="3994"/>
        <v/>
      </c>
      <c r="AK2819" t="str">
        <f t="shared" si="3995"/>
        <v/>
      </c>
      <c r="AL2819" t="str">
        <f t="shared" si="3996"/>
        <v/>
      </c>
      <c r="AM2819" t="str">
        <f t="shared" si="3997"/>
        <v/>
      </c>
      <c r="AN2819" t="str">
        <f t="shared" si="3998"/>
        <v>Home</v>
      </c>
      <c r="AO2819" t="str">
        <f t="shared" si="3999"/>
        <v>h</v>
      </c>
      <c r="AP2819" t="str">
        <f t="shared" si="4000"/>
        <v/>
      </c>
      <c r="AQ2819" t="str">
        <f t="shared" si="4001"/>
        <v/>
      </c>
      <c r="AR2819" t="str">
        <f t="shared" si="4002"/>
        <v>Home</v>
      </c>
      <c r="AS2819" t="str">
        <f t="shared" si="4003"/>
        <v>h</v>
      </c>
      <c r="AT2819" t="str">
        <f t="shared" si="4004"/>
        <v>Offensive</v>
      </c>
      <c r="AU2819" t="str">
        <f t="shared" si="4005"/>
        <v/>
      </c>
      <c r="AV2819" t="str">
        <f t="shared" si="4006"/>
        <v/>
      </c>
      <c r="AW2819" t="str" cm="1">
        <f t="array" ref="AW2819">IFERROR(IF(O2819&lt;&gt;"",O2819,IF(OR($S2819="",$T2819=""),"",IF(O2819&lt;&gt;"",O2819,IF($T2819&lt;&gt;"",_xlfn._xlws.FILTER(O:O,($BU:$BU=$BU2819)*($I:$I=$I2819)*($T:$T=$T2819)*($S:$S=_xlfn.MINIFS($S:$S,$T:$T,"="&amp;$T2819)),"")))))&amp;"",IF(O2819="","",""))&amp;""</f>
        <v/>
      </c>
      <c r="AX2819" t="str" cm="1">
        <f t="array" ref="AX2819">IFERROR(IF(P2819&lt;&gt;"",P2819,IF(OR($S2819="",$T2819=""),"",IF($T2819&lt;&gt;"",_xlfn._xlws.FILTER(P:P,($BU:$BU=$BU2819)*($I:$I=$I2819)*($T:$T=$T2819)*($S:$S=_xlfn.MINIFS($S:$S,$T:$T,"="&amp;$T2819)),""))))&amp;"",IF(P2819="","",""))&amp;""</f>
        <v/>
      </c>
      <c r="AY2819" t="str" cm="1">
        <f t="array" ref="AY2819">IFERROR(IF(Q2819&lt;&gt;"",Q2819,IF(OR($S2819="",$T2819=""),"",IF($T2819&lt;&gt;"",_xlfn._xlws.FILTER(Q:Q,($BU:$BU=$BU2819)*($I:$I=$I2819)*($T:$T=$T2819)*($S:$S=_xlfn.MINIFS($S:$S,$T:$T,"="&amp;$T2819)),""))))&amp;"",IF(Q2819="","",""))&amp;""</f>
        <v/>
      </c>
      <c r="AZ2819" t="str" cm="1">
        <f t="array" ref="AZ2819">IFERROR(IF(R2819&lt;&gt;"",R2819,IF(OR($S2819="",$T2819=""),"",IF($T2819&lt;&gt;"",_xlfn._xlws.FILTER(R:R,($BU:$BU=$BU2819)*($I:$I=$I2819)*($T:$T=$T2819)*($S:$S=_xlfn.MINIFS($S:$S,$T:$T,"="&amp;$T2819)),""))))&amp;"",IF(R2819="","",""))&amp;""</f>
        <v/>
      </c>
      <c r="BA2819" s="6">
        <f t="shared" si="4007"/>
        <v>241</v>
      </c>
      <c r="BB2819">
        <f t="shared" ref="BB2819:BD2819" si="4082">BB2818</f>
        <v>18987</v>
      </c>
      <c r="BC2819" t="str">
        <f t="shared" si="4082"/>
        <v>Velodrome</v>
      </c>
      <c r="BD2819" t="str">
        <f t="shared" si="4082"/>
        <v>Outlaws</v>
      </c>
      <c r="BE2819" t="s">
        <v>7</v>
      </c>
      <c r="BF2819" t="s">
        <v>172</v>
      </c>
      <c r="BI2819" cm="1">
        <f t="array" ref="BI2819">IFERROR(_xlfn._xlws.FILTER(shifts!A:A,(shifts!B:B=events!AD2819)*(shifts!AG:AG&gt;=events!BK2819)*(shifts!AH:AH&lt;=events!BL2819)),BI2818)</f>
        <v>99</v>
      </c>
      <c r="BJ2819" s="15">
        <f t="shared" si="4009"/>
        <v>0</v>
      </c>
      <c r="BK2819">
        <f t="shared" si="4010"/>
        <v>267</v>
      </c>
      <c r="BL2819">
        <f t="shared" si="4011"/>
        <v>267</v>
      </c>
      <c r="BM2819" s="15">
        <f>SUMIFS(BJ$2:BJ2819,K$2:K2819,"=Intermission")+SUMIFS(BJ$2:BJ2819,K$2:K2819,"=Timeout")</f>
        <v>143</v>
      </c>
      <c r="BN2819">
        <f t="shared" si="4012"/>
        <v>2303</v>
      </c>
      <c r="BO2819" s="19">
        <f t="shared" si="4013"/>
        <v>3116</v>
      </c>
      <c r="BP2819">
        <f t="shared" si="4014"/>
        <v>3111</v>
      </c>
      <c r="BQ2819" s="17">
        <f t="shared" si="4015"/>
        <v>3116</v>
      </c>
      <c r="BR2819" t="str">
        <f t="shared" si="4016"/>
        <v>event_team_player_2</v>
      </c>
      <c r="BS2819">
        <f>COUNTIFS(S$3:S2819,"="&amp;S2819,AI$3:AI2819,"="&amp;AI2819)</f>
        <v>2</v>
      </c>
      <c r="BT2819" t="str">
        <f>IFERROR(VLOOKUP(BB2819&amp;BU2819&amp;X2819,game_rosters!U:W,3,FALSE),"")</f>
        <v>P100108</v>
      </c>
      <c r="BU2819" t="str">
        <f t="shared" si="4017"/>
        <v>Velodrome</v>
      </c>
    </row>
    <row r="2820" spans="1:73" x14ac:dyDescent="0.2">
      <c r="A2820">
        <f t="shared" si="3992"/>
        <v>1</v>
      </c>
      <c r="I2820" s="44">
        <v>22</v>
      </c>
      <c r="K2820" t="s">
        <v>6</v>
      </c>
      <c r="L2820" t="s">
        <v>205</v>
      </c>
      <c r="M2820" t="s">
        <v>51</v>
      </c>
      <c r="N2820" t="s">
        <v>595</v>
      </c>
      <c r="R2820" s="51">
        <v>1</v>
      </c>
      <c r="S2820">
        <v>1463</v>
      </c>
      <c r="T2820">
        <v>225</v>
      </c>
      <c r="W2820" t="s">
        <v>735</v>
      </c>
      <c r="X2820">
        <v>22</v>
      </c>
      <c r="Z2820">
        <v>1</v>
      </c>
      <c r="AA2820">
        <f t="shared" si="4041"/>
        <v>2463</v>
      </c>
      <c r="AB2820">
        <f t="shared" si="4042"/>
        <v>9225</v>
      </c>
      <c r="AC2820">
        <f t="shared" si="4080"/>
        <v>9225</v>
      </c>
      <c r="AD2820" s="6">
        <v>3</v>
      </c>
      <c r="AE2820" t="s">
        <v>940</v>
      </c>
      <c r="AF2820" t="s">
        <v>739</v>
      </c>
      <c r="AG2820" t="s">
        <v>756</v>
      </c>
      <c r="AH2820" t="s">
        <v>756</v>
      </c>
      <c r="AI2820" t="str">
        <f t="shared" si="3993"/>
        <v>e</v>
      </c>
      <c r="AJ2820" t="str">
        <f t="shared" si="3994"/>
        <v/>
      </c>
      <c r="AK2820" t="str">
        <f t="shared" si="3995"/>
        <v/>
      </c>
      <c r="AL2820" t="str">
        <f t="shared" si="3996"/>
        <v/>
      </c>
      <c r="AM2820" t="str">
        <f t="shared" si="3997"/>
        <v/>
      </c>
      <c r="AN2820" t="str">
        <f t="shared" si="3998"/>
        <v>Home</v>
      </c>
      <c r="AO2820" t="str">
        <f t="shared" si="3999"/>
        <v>h</v>
      </c>
      <c r="AP2820" t="str">
        <f t="shared" si="4000"/>
        <v/>
      </c>
      <c r="AQ2820" t="str">
        <f t="shared" si="4001"/>
        <v/>
      </c>
      <c r="AR2820" t="str">
        <f t="shared" si="4002"/>
        <v>Home</v>
      </c>
      <c r="AS2820" t="str">
        <f t="shared" si="4003"/>
        <v>h</v>
      </c>
      <c r="AT2820" t="str">
        <f t="shared" si="4004"/>
        <v>Offensive</v>
      </c>
      <c r="AU2820" t="str">
        <f t="shared" si="4005"/>
        <v/>
      </c>
      <c r="AV2820" t="str">
        <f t="shared" si="4006"/>
        <v/>
      </c>
      <c r="AW2820" t="str" cm="1">
        <f t="array" ref="AW2820">IFERROR(IF(O2820&lt;&gt;"",O2820,IF(OR($S2820="",$T2820=""),"",IF(O2820&lt;&gt;"",O2820,IF($T2820&lt;&gt;"",_xlfn._xlws.FILTER(O:O,($BU:$BU=$BU2820)*($I:$I=$I2820)*($T:$T=$T2820)*($S:$S=_xlfn.MINIFS($S:$S,$T:$T,"="&amp;$T2820)),"")))))&amp;"",IF(O2820="","",""))&amp;""</f>
        <v/>
      </c>
      <c r="AX2820" t="str" cm="1">
        <f t="array" ref="AX2820">IFERROR(IF(P2820&lt;&gt;"",P2820,IF(OR($S2820="",$T2820=""),"",IF($T2820&lt;&gt;"",_xlfn._xlws.FILTER(P:P,($BU:$BU=$BU2820)*($I:$I=$I2820)*($T:$T=$T2820)*($S:$S=_xlfn.MINIFS($S:$S,$T:$T,"="&amp;$T2820)),""))))&amp;"",IF(P2820="","",""))&amp;""</f>
        <v/>
      </c>
      <c r="AY2820" t="str" cm="1">
        <f t="array" ref="AY2820">IFERROR(IF(Q2820&lt;&gt;"",Q2820,IF(OR($S2820="",$T2820=""),"",IF($T2820&lt;&gt;"",_xlfn._xlws.FILTER(Q:Q,($BU:$BU=$BU2820)*($I:$I=$I2820)*($T:$T=$T2820)*($S:$S=_xlfn.MINIFS($S:$S,$T:$T,"="&amp;$T2820)),""))))&amp;"",IF(Q2820="","",""))&amp;""</f>
        <v/>
      </c>
      <c r="AZ2820" t="str" cm="1">
        <f t="array" ref="AZ2820">IFERROR(IF(R2820&lt;&gt;"",R2820,IF(OR($S2820="",$T2820=""),"",IF($T2820&lt;&gt;"",_xlfn._xlws.FILTER(R:R,($BU:$BU=$BU2820)*($I:$I=$I2820)*($T:$T=$T2820)*($S:$S=_xlfn.MINIFS($S:$S,$T:$T,"="&amp;$T2820)),""))))&amp;"",IF(R2820="","",""))&amp;""</f>
        <v>1</v>
      </c>
      <c r="BA2820" s="6">
        <f t="shared" si="4007"/>
        <v>241</v>
      </c>
      <c r="BB2820">
        <f t="shared" ref="BB2820:BD2820" si="4083">BB2819</f>
        <v>18987</v>
      </c>
      <c r="BC2820" t="str">
        <f t="shared" si="4083"/>
        <v>Velodrome</v>
      </c>
      <c r="BD2820" t="str">
        <f t="shared" si="4083"/>
        <v>Outlaws</v>
      </c>
      <c r="BE2820" t="s">
        <v>6</v>
      </c>
      <c r="BF2820" t="s">
        <v>205</v>
      </c>
      <c r="BI2820" cm="1">
        <f t="array" ref="BI2820">IFERROR(_xlfn._xlws.FILTER(shifts!A:A,(shifts!B:B=events!AD2820)*(shifts!AG:AG&gt;=events!BK2820)*(shifts!AH:AH&lt;=events!BL2820)),BI2819)</f>
        <v>99</v>
      </c>
      <c r="BJ2820" s="15">
        <f t="shared" si="4009"/>
        <v>0</v>
      </c>
      <c r="BK2820">
        <f t="shared" si="4010"/>
        <v>266</v>
      </c>
      <c r="BL2820">
        <f t="shared" si="4011"/>
        <v>266</v>
      </c>
      <c r="BM2820" s="15">
        <f>SUMIFS(BJ$2:BJ2820,K$2:K2820,"=Intermission")+SUMIFS(BJ$2:BJ2820,K$2:K2820,"=Timeout")</f>
        <v>143</v>
      </c>
      <c r="BN2820">
        <f t="shared" si="4012"/>
        <v>2303</v>
      </c>
      <c r="BO2820" s="19">
        <f t="shared" si="4013"/>
        <v>3117</v>
      </c>
      <c r="BP2820">
        <f t="shared" si="4014"/>
        <v>3112</v>
      </c>
      <c r="BQ2820" s="17">
        <f t="shared" si="4015"/>
        <v>3117</v>
      </c>
      <c r="BR2820" t="str">
        <f t="shared" si="4016"/>
        <v>event_team_player_1</v>
      </c>
      <c r="BS2820">
        <f>COUNTIFS(S$3:S2820,"="&amp;S2820,AI$3:AI2820,"="&amp;AI2820)</f>
        <v>1</v>
      </c>
      <c r="BT2820" t="str">
        <f>IFERROR(VLOOKUP(BB2820&amp;BU2820&amp;X2820,game_rosters!U:W,3,FALSE),"")</f>
        <v>P100108</v>
      </c>
      <c r="BU2820" t="str">
        <f t="shared" si="4017"/>
        <v>Velodrome</v>
      </c>
    </row>
    <row r="2821" spans="1:73" x14ac:dyDescent="0.2">
      <c r="A2821" t="str">
        <f t="shared" ref="A2821:A2884" si="4084">IF(K2821&lt;&gt;"",1,IF(D2821="x","x",""))</f>
        <v/>
      </c>
      <c r="I2821" s="44">
        <v>14</v>
      </c>
      <c r="O2821" t="s">
        <v>684</v>
      </c>
      <c r="S2821">
        <v>1463</v>
      </c>
      <c r="T2821">
        <v>225</v>
      </c>
      <c r="X2821">
        <v>14</v>
      </c>
      <c r="Z2821">
        <v>1</v>
      </c>
      <c r="AA2821">
        <f t="shared" si="4041"/>
        <v>2463</v>
      </c>
      <c r="AB2821">
        <f t="shared" si="4042"/>
        <v>9225</v>
      </c>
      <c r="AC2821">
        <f t="shared" si="4080"/>
        <v>9225</v>
      </c>
      <c r="AD2821" s="6">
        <v>3</v>
      </c>
      <c r="AE2821" t="s">
        <v>940</v>
      </c>
      <c r="AF2821" t="s">
        <v>739</v>
      </c>
      <c r="AG2821" t="s">
        <v>756</v>
      </c>
      <c r="AH2821" t="s">
        <v>756</v>
      </c>
      <c r="AI2821" t="str">
        <f t="shared" ref="AI2821:AI2884" si="4085">IF(Z2821="x","",IF(Z2821=1,"e","o"))</f>
        <v>e</v>
      </c>
      <c r="AJ2821" t="str">
        <f t="shared" ref="AJ2821:AJ2884" si="4086">IF($J2821&lt;&gt;"",$J2821,IF($AC2821=$AC2820,AJ2820,""))</f>
        <v/>
      </c>
      <c r="AK2821" t="str">
        <f t="shared" ref="AK2821:AK2884" si="4087">IF($J2821&lt;&gt;"",$J2821,IF($AC2821=$AC2820,AK2820,""))</f>
        <v/>
      </c>
      <c r="AL2821" t="str">
        <f t="shared" ref="AL2821:AL2884" si="4088">IF($W2821="","",IF($AJ2821="","",IF($W2821="h",$AJ2821,IF($AJ2821="n","n",IF(AND($W2821="a",$AJ2821="d"),"o",IF(AND($W2821="a",$AJ2821="o"),"d"))))))</f>
        <v/>
      </c>
      <c r="AM2821" t="str">
        <f t="shared" ref="AM2821:AM2884" si="4089">IF($W2821="","",IF(J2821="","",IF(AL2821="n","n",IF(AL2821="d","o",IF(AL2821="o","d","")))))</f>
        <v/>
      </c>
      <c r="AN2821" t="str">
        <f t="shared" ref="AN2821:AN2884" si="4090">IF(AO2821="H","Home",IF(AO2821="A","Away",""))</f>
        <v>Home</v>
      </c>
      <c r="AO2821" t="str">
        <f t="shared" ref="AO2821:AO2884" si="4091">IF($W2821&lt;&gt;"",$W2821,IF($AC2821=$AC2820,AO2820,""))</f>
        <v>h</v>
      </c>
      <c r="AP2821" t="str">
        <f t="shared" ref="AP2821:AP2884" si="4092">IF(AL2821&lt;&gt;"",AL2821,IF($AC2821=$AC2820,AP2820,""))</f>
        <v/>
      </c>
      <c r="AQ2821" t="str">
        <f t="shared" ref="AQ2821:AQ2884" si="4093">IF(AM2821&lt;&gt;"",AM2821,IF($AC2821=$AC2820,AQ2820,""))</f>
        <v/>
      </c>
      <c r="AR2821" t="str">
        <f t="shared" ref="AR2821:AR2884" si="4094">IF(AN2821&lt;&gt;"",AN2821,IF($AC2821=$AC2820,AR2820,""))</f>
        <v>Home</v>
      </c>
      <c r="AS2821" t="str">
        <f t="shared" ref="AS2821:AS2884" si="4095">IF(AO2821&lt;&gt;"",AO2821,IF($AC2821=$AC2820,AS2820,""))</f>
        <v>h</v>
      </c>
      <c r="AT2821" t="str">
        <f t="shared" ref="AT2821:AT2884" si="4096">IF(AND(AI2821="e",OR(BE2821="Save",BF2821="Turnover_Takeaway",BF2821="Play_Defensive")),"Defensive",IF(AND(AI2821="o",OR(BE2821="Save",BF2821="Turnover_Takeaway",BF2821="Play_Defensive")),"Offensive",IF(OR(BE2821="Deadice",BE2821="Stoppage",BE2821="Intermission"),"",IF(AI2821="e","Offensive",IF(AI2821="o","Defensive","")))))</f>
        <v>Offensive</v>
      </c>
      <c r="AU2821" t="str">
        <f t="shared" ref="AU2821:AU2884" si="4097">IF(U2821&lt;&gt;"",U2821+5000,"")</f>
        <v/>
      </c>
      <c r="AV2821" t="str">
        <f t="shared" ref="AV2821:AV2884" si="4098">IF(V2821&lt;&gt;"",V2821+6000,"")</f>
        <v/>
      </c>
      <c r="AW2821" t="str" cm="1">
        <f t="array" ref="AW2821">IFERROR(IF(O2821&lt;&gt;"",O2821,IF(OR($S2821="",$T2821=""),"",IF(O2821&lt;&gt;"",O2821,IF($T2821&lt;&gt;"",_xlfn._xlws.FILTER(O:O,($BU:$BU=$BU2821)*($I:$I=$I2821)*($T:$T=$T2821)*($S:$S=_xlfn.MINIFS($S:$S,$T:$T,"="&amp;$T2821)),"")))))&amp;"",IF(O2821="","",""))&amp;""</f>
        <v>OffensivePlay_Shot-Screen</v>
      </c>
      <c r="AX2821" t="str" cm="1">
        <f t="array" ref="AX2821">IFERROR(IF(P2821&lt;&gt;"",P2821,IF(OR($S2821="",$T2821=""),"",IF($T2821&lt;&gt;"",_xlfn._xlws.FILTER(P:P,($BU:$BU=$BU2821)*($I:$I=$I2821)*($T:$T=$T2821)*($S:$S=_xlfn.MINIFS($S:$S,$T:$T,"="&amp;$T2821)),""))))&amp;"",IF(P2821="","",""))&amp;""</f>
        <v/>
      </c>
      <c r="AY2821" t="str" cm="1">
        <f t="array" ref="AY2821">IFERROR(IF(Q2821&lt;&gt;"",Q2821,IF(OR($S2821="",$T2821=""),"",IF($T2821&lt;&gt;"",_xlfn._xlws.FILTER(Q:Q,($BU:$BU=$BU2821)*($I:$I=$I2821)*($T:$T=$T2821)*($S:$S=_xlfn.MINIFS($S:$S,$T:$T,"="&amp;$T2821)),""))))&amp;"",IF(Q2821="","",""))&amp;""</f>
        <v/>
      </c>
      <c r="AZ2821" t="str" cm="1">
        <f t="array" ref="AZ2821">IFERROR(IF(R2821&lt;&gt;"",R2821,IF(OR($S2821="",$T2821=""),"",IF($T2821&lt;&gt;"",_xlfn._xlws.FILTER(R:R,($BU:$BU=$BU2821)*($I:$I=$I2821)*($T:$T=$T2821)*($S:$S=_xlfn.MINIFS($S:$S,$T:$T,"="&amp;$T2821)),""))))&amp;"",IF(R2821="","",""))&amp;""</f>
        <v/>
      </c>
      <c r="BA2821" s="6">
        <f t="shared" ref="BA2821:BA2884" si="4099">IF(OR(L2821="Zone_Entry",L2821="Zone_Exit"),BA2820+1,BA2820)</f>
        <v>241</v>
      </c>
      <c r="BB2821">
        <f t="shared" ref="BB2821:BD2821" si="4100">BB2820</f>
        <v>18987</v>
      </c>
      <c r="BC2821" t="str">
        <f t="shared" si="4100"/>
        <v>Velodrome</v>
      </c>
      <c r="BD2821" t="str">
        <f t="shared" si="4100"/>
        <v>Outlaws</v>
      </c>
      <c r="BE2821" t="s">
        <v>6</v>
      </c>
      <c r="BF2821" t="s">
        <v>205</v>
      </c>
      <c r="BI2821" cm="1">
        <f t="array" ref="BI2821">IFERROR(_xlfn._xlws.FILTER(shifts!A:A,(shifts!B:B=events!AD2821)*(shifts!AG:AG&gt;=events!BK2821)*(shifts!AH:AH&lt;=events!BL2821)),BI2820)</f>
        <v>99</v>
      </c>
      <c r="BJ2821" s="15">
        <f t="shared" ref="BJ2821:BJ2884" si="4101">IF(AND(AG2821="",AH2821=""),0,((AE2821*60)+AF2821)-((AG2821*60)+AH2821))</f>
        <v>0</v>
      </c>
      <c r="BK2821">
        <f t="shared" ref="BK2821:BK2884" si="4102">(AE2821*60)+AF2821</f>
        <v>266</v>
      </c>
      <c r="BL2821">
        <f t="shared" ref="BL2821:BL2884" si="4103">IF(AND(AG2821="",AH2821=""),BK2821,((AG2821*60)+AH2821))</f>
        <v>266</v>
      </c>
      <c r="BM2821" s="15">
        <f>SUMIFS(BJ$2:BJ2821,K$2:K2821,"=Intermission")+SUMIFS(BJ$2:BJ2821,K$2:K2821,"=Timeout")</f>
        <v>143</v>
      </c>
      <c r="BN2821">
        <f t="shared" ref="BN2821:BN2884" si="4104">IF(AD2821=1,0,IF(AD2821=2,1080+BM2821,IF(AD2821=3,(1080*2)+BM2821,0)))</f>
        <v>2303</v>
      </c>
      <c r="BO2821" s="19">
        <f t="shared" ref="BO2821:BO2884" si="4105">IF(K2821="Intermission",BO2820,((1080)-((AE2821*60)+AF2821))+BN2821)</f>
        <v>3117</v>
      </c>
      <c r="BP2821">
        <f t="shared" ref="BP2821:BP2884" si="4106">IF(BO2821&lt;5,0,BO2821-5)</f>
        <v>3112</v>
      </c>
      <c r="BQ2821" s="17">
        <f t="shared" ref="BQ2821:BQ2884" si="4107">BP2821+BJ2821+5</f>
        <v>3117</v>
      </c>
      <c r="BR2821" t="str">
        <f t="shared" ref="BR2821:BR2884" si="4108">IF(AI2821="e","event_team_player_"&amp;BS2821,IF(AI2821="o","opp_team_player_"&amp;BS2821,""))</f>
        <v>event_team_player_2</v>
      </c>
      <c r="BS2821">
        <f>COUNTIFS(S$3:S2821,"="&amp;S2821,AI$3:AI2821,"="&amp;AI2821)</f>
        <v>2</v>
      </c>
      <c r="BT2821" t="str">
        <f>IFERROR(VLOOKUP(BB2821&amp;BU2821&amp;X2821,game_rosters!U:W,3,FALSE),"")</f>
        <v>P100132</v>
      </c>
      <c r="BU2821" t="str">
        <f t="shared" ref="BU2821:BU2883" si="4109">IF(AR2821="","",IF(AND(AR2821="Away",AI2821="e"),BD2821,IF(AND(AR2821="Home",AI2821="e"),BC2821,IF(AND(AR2821="Away",AI2821="o"),BC2821,IF(AND(AR2821="Home",AI2821="o"),BD2821)))))</f>
        <v>Velodrome</v>
      </c>
    </row>
    <row r="2822" spans="1:73" x14ac:dyDescent="0.2">
      <c r="A2822" t="str">
        <f t="shared" si="4084"/>
        <v/>
      </c>
      <c r="I2822" s="44">
        <v>30</v>
      </c>
      <c r="S2822">
        <v>1463</v>
      </c>
      <c r="T2822">
        <v>225</v>
      </c>
      <c r="X2822">
        <v>30</v>
      </c>
      <c r="AA2822">
        <f t="shared" si="4041"/>
        <v>2463</v>
      </c>
      <c r="AB2822">
        <f t="shared" si="4042"/>
        <v>9225</v>
      </c>
      <c r="AC2822">
        <f t="shared" si="4080"/>
        <v>9225</v>
      </c>
      <c r="AD2822" s="6">
        <v>3</v>
      </c>
      <c r="AE2822" t="s">
        <v>940</v>
      </c>
      <c r="AF2822" t="s">
        <v>739</v>
      </c>
      <c r="AG2822" t="s">
        <v>756</v>
      </c>
      <c r="AH2822" t="s">
        <v>756</v>
      </c>
      <c r="AI2822" t="str">
        <f t="shared" si="4085"/>
        <v>o</v>
      </c>
      <c r="AJ2822" t="str">
        <f t="shared" si="4086"/>
        <v/>
      </c>
      <c r="AK2822" t="str">
        <f t="shared" si="4087"/>
        <v/>
      </c>
      <c r="AL2822" t="str">
        <f t="shared" si="4088"/>
        <v/>
      </c>
      <c r="AM2822" t="str">
        <f t="shared" si="4089"/>
        <v/>
      </c>
      <c r="AN2822" t="str">
        <f t="shared" si="4090"/>
        <v>Home</v>
      </c>
      <c r="AO2822" t="str">
        <f t="shared" si="4091"/>
        <v>h</v>
      </c>
      <c r="AP2822" t="str">
        <f t="shared" si="4092"/>
        <v/>
      </c>
      <c r="AQ2822" t="str">
        <f t="shared" si="4093"/>
        <v/>
      </c>
      <c r="AR2822" t="str">
        <f t="shared" si="4094"/>
        <v>Home</v>
      </c>
      <c r="AS2822" t="str">
        <f t="shared" si="4095"/>
        <v>h</v>
      </c>
      <c r="AT2822" t="str">
        <f t="shared" si="4096"/>
        <v>Defensive</v>
      </c>
      <c r="AU2822" t="str">
        <f t="shared" si="4097"/>
        <v/>
      </c>
      <c r="AV2822" t="str">
        <f t="shared" si="4098"/>
        <v/>
      </c>
      <c r="AW2822" t="str" cm="1">
        <f t="array" ref="AW2822">IFERROR(IF(O2822&lt;&gt;"",O2822,IF(OR($S2822="",$T2822=""),"",IF(O2822&lt;&gt;"",O2822,IF($T2822&lt;&gt;"",_xlfn._xlws.FILTER(O:O,($BU:$BU=$BU2822)*($I:$I=$I2822)*($T:$T=$T2822)*($S:$S=_xlfn.MINIFS($S:$S,$T:$T,"="&amp;$T2822)),"")))))&amp;"",IF(O2822="","",""))&amp;""</f>
        <v/>
      </c>
      <c r="AX2822" t="str" cm="1">
        <f t="array" ref="AX2822">IFERROR(IF(P2822&lt;&gt;"",P2822,IF(OR($S2822="",$T2822=""),"",IF($T2822&lt;&gt;"",_xlfn._xlws.FILTER(P:P,($BU:$BU=$BU2822)*($I:$I=$I2822)*($T:$T=$T2822)*($S:$S=_xlfn.MINIFS($S:$S,$T:$T,"="&amp;$T2822)),""))))&amp;"",IF(P2822="","",""))&amp;""</f>
        <v/>
      </c>
      <c r="AY2822" t="str" cm="1">
        <f t="array" ref="AY2822">IFERROR(IF(Q2822&lt;&gt;"",Q2822,IF(OR($S2822="",$T2822=""),"",IF($T2822&lt;&gt;"",_xlfn._xlws.FILTER(Q:Q,($BU:$BU=$BU2822)*($I:$I=$I2822)*($T:$T=$T2822)*($S:$S=_xlfn.MINIFS($S:$S,$T:$T,"="&amp;$T2822)),""))))&amp;"",IF(Q2822="","",""))&amp;""</f>
        <v/>
      </c>
      <c r="AZ2822" t="str" cm="1">
        <f t="array" ref="AZ2822">IFERROR(IF(R2822&lt;&gt;"",R2822,IF(OR($S2822="",$T2822=""),"",IF($T2822&lt;&gt;"",_xlfn._xlws.FILTER(R:R,($BU:$BU=$BU2822)*($I:$I=$I2822)*($T:$T=$T2822)*($S:$S=_xlfn.MINIFS($S:$S,$T:$T,"="&amp;$T2822)),""))))&amp;"",IF(R2822="","",""))&amp;""</f>
        <v/>
      </c>
      <c r="BA2822" s="6">
        <f t="shared" si="4099"/>
        <v>241</v>
      </c>
      <c r="BB2822">
        <f t="shared" ref="BB2822:BD2822" si="4110">BB2821</f>
        <v>18987</v>
      </c>
      <c r="BC2822" t="str">
        <f t="shared" si="4110"/>
        <v>Velodrome</v>
      </c>
      <c r="BD2822" t="str">
        <f t="shared" si="4110"/>
        <v>Outlaws</v>
      </c>
      <c r="BE2822" t="s">
        <v>6</v>
      </c>
      <c r="BF2822" t="s">
        <v>205</v>
      </c>
      <c r="BI2822" cm="1">
        <f t="array" ref="BI2822">IFERROR(_xlfn._xlws.FILTER(shifts!A:A,(shifts!B:B=events!AD2822)*(shifts!AG:AG&gt;=events!BK2822)*(shifts!AH:AH&lt;=events!BL2822)),BI2821)</f>
        <v>99</v>
      </c>
      <c r="BJ2822" s="15">
        <f t="shared" si="4101"/>
        <v>0</v>
      </c>
      <c r="BK2822">
        <f t="shared" si="4102"/>
        <v>266</v>
      </c>
      <c r="BL2822">
        <f t="shared" si="4103"/>
        <v>266</v>
      </c>
      <c r="BM2822" s="15">
        <f>SUMIFS(BJ$2:BJ2822,K$2:K2822,"=Intermission")+SUMIFS(BJ$2:BJ2822,K$2:K2822,"=Timeout")</f>
        <v>143</v>
      </c>
      <c r="BN2822">
        <f t="shared" si="4104"/>
        <v>2303</v>
      </c>
      <c r="BO2822" s="19">
        <f t="shared" si="4105"/>
        <v>3117</v>
      </c>
      <c r="BP2822">
        <f t="shared" si="4106"/>
        <v>3112</v>
      </c>
      <c r="BQ2822" s="17">
        <f t="shared" si="4107"/>
        <v>3117</v>
      </c>
      <c r="BR2822" t="str">
        <f t="shared" si="4108"/>
        <v>opp_team_player_1</v>
      </c>
      <c r="BS2822">
        <f>COUNTIFS(S$3:S2822,"="&amp;S2822,AI$3:AI2822,"="&amp;AI2822)</f>
        <v>1</v>
      </c>
      <c r="BT2822" t="str">
        <f>IFERROR(VLOOKUP(BB2822&amp;BU2822&amp;X2822,game_rosters!U:W,3,FALSE),"")</f>
        <v>P100009</v>
      </c>
      <c r="BU2822" t="str">
        <f t="shared" si="4109"/>
        <v>Outlaws</v>
      </c>
    </row>
    <row r="2823" spans="1:73" x14ac:dyDescent="0.2">
      <c r="A2823" t="str">
        <f t="shared" si="4084"/>
        <v/>
      </c>
      <c r="I2823" s="44">
        <v>12</v>
      </c>
      <c r="O2823" t="s">
        <v>602</v>
      </c>
      <c r="R2823" s="51">
        <v>1</v>
      </c>
      <c r="S2823">
        <v>1463</v>
      </c>
      <c r="T2823">
        <v>225</v>
      </c>
      <c r="X2823">
        <v>12</v>
      </c>
      <c r="AA2823">
        <f t="shared" si="4041"/>
        <v>2463</v>
      </c>
      <c r="AB2823">
        <f t="shared" si="4042"/>
        <v>9225</v>
      </c>
      <c r="AC2823">
        <f t="shared" si="4080"/>
        <v>9225</v>
      </c>
      <c r="AD2823" s="6">
        <v>3</v>
      </c>
      <c r="AE2823" t="s">
        <v>940</v>
      </c>
      <c r="AF2823" t="s">
        <v>739</v>
      </c>
      <c r="AG2823" t="s">
        <v>756</v>
      </c>
      <c r="AH2823" t="s">
        <v>756</v>
      </c>
      <c r="AI2823" t="str">
        <f t="shared" si="4085"/>
        <v>o</v>
      </c>
      <c r="AJ2823" t="str">
        <f t="shared" si="4086"/>
        <v/>
      </c>
      <c r="AK2823" t="str">
        <f t="shared" si="4087"/>
        <v/>
      </c>
      <c r="AL2823" t="str">
        <f t="shared" si="4088"/>
        <v/>
      </c>
      <c r="AM2823" t="str">
        <f t="shared" si="4089"/>
        <v/>
      </c>
      <c r="AN2823" t="str">
        <f t="shared" si="4090"/>
        <v>Home</v>
      </c>
      <c r="AO2823" t="str">
        <f t="shared" si="4091"/>
        <v>h</v>
      </c>
      <c r="AP2823" t="str">
        <f t="shared" si="4092"/>
        <v/>
      </c>
      <c r="AQ2823" t="str">
        <f t="shared" si="4093"/>
        <v/>
      </c>
      <c r="AR2823" t="str">
        <f t="shared" si="4094"/>
        <v>Home</v>
      </c>
      <c r="AS2823" t="str">
        <f t="shared" si="4095"/>
        <v>h</v>
      </c>
      <c r="AT2823" t="str">
        <f t="shared" si="4096"/>
        <v>Defensive</v>
      </c>
      <c r="AU2823" t="str">
        <f t="shared" si="4097"/>
        <v/>
      </c>
      <c r="AV2823" t="str">
        <f t="shared" si="4098"/>
        <v/>
      </c>
      <c r="AW2823" t="str" cm="1">
        <f t="array" ref="AW2823">IFERROR(IF(O2823&lt;&gt;"",O2823,IF(OR($S2823="",$T2823=""),"",IF(O2823&lt;&gt;"",O2823,IF($T2823&lt;&gt;"",_xlfn._xlws.FILTER(O:O,($BU:$BU=$BU2823)*($I:$I=$I2823)*($T:$T=$T2823)*($S:$S=_xlfn.MINIFS($S:$S,$T:$T,"="&amp;$T2823)),"")))))&amp;"",IF(O2823="","",""))&amp;""</f>
        <v>Defensive_PlayPossession-StickCheck</v>
      </c>
      <c r="AX2823" t="str" cm="1">
        <f t="array" ref="AX2823">IFERROR(IF(P2823&lt;&gt;"",P2823,IF(OR($S2823="",$T2823=""),"",IF($T2823&lt;&gt;"",_xlfn._xlws.FILTER(P:P,($BU:$BU=$BU2823)*($I:$I=$I2823)*($T:$T=$T2823)*($S:$S=_xlfn.MINIFS($S:$S,$T:$T,"="&amp;$T2823)),""))))&amp;"",IF(P2823="","",""))&amp;""</f>
        <v/>
      </c>
      <c r="AY2823" t="str" cm="1">
        <f t="array" ref="AY2823">IFERROR(IF(Q2823&lt;&gt;"",Q2823,IF(OR($S2823="",$T2823=""),"",IF($T2823&lt;&gt;"",_xlfn._xlws.FILTER(Q:Q,($BU:$BU=$BU2823)*($I:$I=$I2823)*($T:$T=$T2823)*($S:$S=_xlfn.MINIFS($S:$S,$T:$T,"="&amp;$T2823)),""))))&amp;"",IF(Q2823="","",""))&amp;""</f>
        <v/>
      </c>
      <c r="AZ2823" t="str" cm="1">
        <f t="array" ref="AZ2823">IFERROR(IF(R2823&lt;&gt;"",R2823,IF(OR($S2823="",$T2823=""),"",IF($T2823&lt;&gt;"",_xlfn._xlws.FILTER(R:R,($BU:$BU=$BU2823)*($I:$I=$I2823)*($T:$T=$T2823)*($S:$S=_xlfn.MINIFS($S:$S,$T:$T,"="&amp;$T2823)),""))))&amp;"",IF(R2823="","",""))&amp;""</f>
        <v>1</v>
      </c>
      <c r="BA2823" s="6">
        <f t="shared" si="4099"/>
        <v>241</v>
      </c>
      <c r="BB2823">
        <f t="shared" ref="BB2823:BD2823" si="4111">BB2822</f>
        <v>18987</v>
      </c>
      <c r="BC2823" t="str">
        <f t="shared" si="4111"/>
        <v>Velodrome</v>
      </c>
      <c r="BD2823" t="str">
        <f t="shared" si="4111"/>
        <v>Outlaws</v>
      </c>
      <c r="BE2823" t="s">
        <v>6</v>
      </c>
      <c r="BF2823" t="s">
        <v>205</v>
      </c>
      <c r="BI2823" cm="1">
        <f t="array" ref="BI2823">IFERROR(_xlfn._xlws.FILTER(shifts!A:A,(shifts!B:B=events!AD2823)*(shifts!AG:AG&gt;=events!BK2823)*(shifts!AH:AH&lt;=events!BL2823)),BI2822)</f>
        <v>99</v>
      </c>
      <c r="BJ2823" s="15">
        <f t="shared" si="4101"/>
        <v>0</v>
      </c>
      <c r="BK2823">
        <f t="shared" si="4102"/>
        <v>266</v>
      </c>
      <c r="BL2823">
        <f t="shared" si="4103"/>
        <v>266</v>
      </c>
      <c r="BM2823" s="15">
        <f>SUMIFS(BJ$2:BJ2823,K$2:K2823,"=Intermission")+SUMIFS(BJ$2:BJ2823,K$2:K2823,"=Timeout")</f>
        <v>143</v>
      </c>
      <c r="BN2823">
        <f t="shared" si="4104"/>
        <v>2303</v>
      </c>
      <c r="BO2823" s="19">
        <f t="shared" si="4105"/>
        <v>3117</v>
      </c>
      <c r="BP2823">
        <f t="shared" si="4106"/>
        <v>3112</v>
      </c>
      <c r="BQ2823" s="17">
        <f t="shared" si="4107"/>
        <v>3117</v>
      </c>
      <c r="BR2823" t="str">
        <f t="shared" si="4108"/>
        <v>opp_team_player_2</v>
      </c>
      <c r="BS2823">
        <f>COUNTIFS(S$3:S2823,"="&amp;S2823,AI$3:AI2823,"="&amp;AI2823)</f>
        <v>2</v>
      </c>
      <c r="BT2823" t="str">
        <f>IFERROR(VLOOKUP(BB2823&amp;BU2823&amp;X2823,game_rosters!U:W,3,FALSE),"")</f>
        <v>P100214</v>
      </c>
      <c r="BU2823" t="str">
        <f t="shared" si="4109"/>
        <v>Outlaws</v>
      </c>
    </row>
    <row r="2824" spans="1:73" x14ac:dyDescent="0.2">
      <c r="A2824">
        <f t="shared" si="4084"/>
        <v>1</v>
      </c>
      <c r="I2824" s="44">
        <v>30</v>
      </c>
      <c r="K2824" t="s">
        <v>15</v>
      </c>
      <c r="L2824" t="s">
        <v>189</v>
      </c>
      <c r="M2824" t="s">
        <v>100</v>
      </c>
      <c r="S2824">
        <v>1464</v>
      </c>
      <c r="T2824">
        <v>225</v>
      </c>
      <c r="W2824" t="s">
        <v>731</v>
      </c>
      <c r="X2824">
        <v>30</v>
      </c>
      <c r="Z2824">
        <v>1</v>
      </c>
      <c r="AA2824">
        <f t="shared" si="4041"/>
        <v>2464</v>
      </c>
      <c r="AB2824">
        <f t="shared" si="4042"/>
        <v>9225</v>
      </c>
      <c r="AC2824">
        <f t="shared" si="4080"/>
        <v>9225</v>
      </c>
      <c r="AD2824" s="6">
        <v>3</v>
      </c>
      <c r="AE2824" t="s">
        <v>940</v>
      </c>
      <c r="AF2824" t="s">
        <v>739</v>
      </c>
      <c r="AG2824" t="s">
        <v>756</v>
      </c>
      <c r="AH2824" t="s">
        <v>756</v>
      </c>
      <c r="AI2824" t="str">
        <f t="shared" si="4085"/>
        <v>e</v>
      </c>
      <c r="AJ2824" t="str">
        <f t="shared" si="4086"/>
        <v/>
      </c>
      <c r="AK2824" t="str">
        <f t="shared" si="4087"/>
        <v/>
      </c>
      <c r="AL2824" t="str">
        <f t="shared" si="4088"/>
        <v/>
      </c>
      <c r="AM2824" t="str">
        <f t="shared" si="4089"/>
        <v/>
      </c>
      <c r="AN2824" t="str">
        <f t="shared" si="4090"/>
        <v>Away</v>
      </c>
      <c r="AO2824" t="str">
        <f t="shared" si="4091"/>
        <v>a</v>
      </c>
      <c r="AP2824" t="str">
        <f t="shared" si="4092"/>
        <v/>
      </c>
      <c r="AQ2824" t="str">
        <f t="shared" si="4093"/>
        <v/>
      </c>
      <c r="AR2824" t="str">
        <f t="shared" si="4094"/>
        <v>Away</v>
      </c>
      <c r="AS2824" t="str">
        <f t="shared" si="4095"/>
        <v>a</v>
      </c>
      <c r="AT2824" t="str">
        <f t="shared" si="4096"/>
        <v>Defensive</v>
      </c>
      <c r="AU2824" t="str">
        <f t="shared" si="4097"/>
        <v/>
      </c>
      <c r="AV2824" t="str">
        <f t="shared" si="4098"/>
        <v/>
      </c>
      <c r="AW2824" t="str" cm="1">
        <f t="array" ref="AW2824">IFERROR(IF(O2824&lt;&gt;"",O2824,IF(OR($S2824="",$T2824=""),"",IF(O2824&lt;&gt;"",O2824,IF($T2824&lt;&gt;"",_xlfn._xlws.FILTER(O:O,($BU:$BU=$BU2824)*($I:$I=$I2824)*($T:$T=$T2824)*($S:$S=_xlfn.MINIFS($S:$S,$T:$T,"="&amp;$T2824)),"")))))&amp;"",IF(O2824="","",""))&amp;""</f>
        <v/>
      </c>
      <c r="AX2824" t="str" cm="1">
        <f t="array" ref="AX2824">IFERROR(IF(P2824&lt;&gt;"",P2824,IF(OR($S2824="",$T2824=""),"",IF($T2824&lt;&gt;"",_xlfn._xlws.FILTER(P:P,($BU:$BU=$BU2824)*($I:$I=$I2824)*($T:$T=$T2824)*($S:$S=_xlfn.MINIFS($S:$S,$T:$T,"="&amp;$T2824)),""))))&amp;"",IF(P2824="","",""))&amp;""</f>
        <v/>
      </c>
      <c r="AY2824" t="str" cm="1">
        <f t="array" ref="AY2824">IFERROR(IF(Q2824&lt;&gt;"",Q2824,IF(OR($S2824="",$T2824=""),"",IF($T2824&lt;&gt;"",_xlfn._xlws.FILTER(Q:Q,($BU:$BU=$BU2824)*($I:$I=$I2824)*($T:$T=$T2824)*($S:$S=_xlfn.MINIFS($S:$S,$T:$T,"="&amp;$T2824)),""))))&amp;"",IF(Q2824="","",""))&amp;""</f>
        <v/>
      </c>
      <c r="AZ2824" t="str" cm="1">
        <f t="array" ref="AZ2824">IFERROR(IF(R2824&lt;&gt;"",R2824,IF(OR($S2824="",$T2824=""),"",IF($T2824&lt;&gt;"",_xlfn._xlws.FILTER(R:R,($BU:$BU=$BU2824)*($I:$I=$I2824)*($T:$T=$T2824)*($S:$S=_xlfn.MINIFS($S:$S,$T:$T,"="&amp;$T2824)),""))))&amp;"",IF(R2824="","",""))&amp;""</f>
        <v/>
      </c>
      <c r="BA2824" s="6">
        <f t="shared" si="4099"/>
        <v>241</v>
      </c>
      <c r="BB2824">
        <f t="shared" ref="BB2824:BD2824" si="4112">BB2823</f>
        <v>18987</v>
      </c>
      <c r="BC2824" t="str">
        <f t="shared" si="4112"/>
        <v>Velodrome</v>
      </c>
      <c r="BD2824" t="str">
        <f t="shared" si="4112"/>
        <v>Outlaws</v>
      </c>
      <c r="BE2824" t="s">
        <v>15</v>
      </c>
      <c r="BF2824" t="s">
        <v>189</v>
      </c>
      <c r="BI2824" cm="1">
        <f t="array" ref="BI2824">IFERROR(_xlfn._xlws.FILTER(shifts!A:A,(shifts!B:B=events!AD2824)*(shifts!AG:AG&gt;=events!BK2824)*(shifts!AH:AH&lt;=events!BL2824)),BI2823)</f>
        <v>99</v>
      </c>
      <c r="BJ2824" s="15">
        <f t="shared" si="4101"/>
        <v>0</v>
      </c>
      <c r="BK2824">
        <f t="shared" si="4102"/>
        <v>266</v>
      </c>
      <c r="BL2824">
        <f t="shared" si="4103"/>
        <v>266</v>
      </c>
      <c r="BM2824" s="15">
        <f>SUMIFS(BJ$2:BJ2824,K$2:K2824,"=Intermission")+SUMIFS(BJ$2:BJ2824,K$2:K2824,"=Timeout")</f>
        <v>143</v>
      </c>
      <c r="BN2824">
        <f t="shared" si="4104"/>
        <v>2303</v>
      </c>
      <c r="BO2824" s="19">
        <f t="shared" si="4105"/>
        <v>3117</v>
      </c>
      <c r="BP2824">
        <f t="shared" si="4106"/>
        <v>3112</v>
      </c>
      <c r="BQ2824" s="17">
        <f t="shared" si="4107"/>
        <v>3117</v>
      </c>
      <c r="BR2824" t="str">
        <f t="shared" si="4108"/>
        <v>event_team_player_1</v>
      </c>
      <c r="BS2824">
        <f>COUNTIFS(S$3:S2824,"="&amp;S2824,AI$3:AI2824,"="&amp;AI2824)</f>
        <v>1</v>
      </c>
      <c r="BT2824" t="str">
        <f>IFERROR(VLOOKUP(BB2824&amp;BU2824&amp;X2824,game_rosters!U:W,3,FALSE),"")</f>
        <v>P100009</v>
      </c>
      <c r="BU2824" t="str">
        <f t="shared" si="4109"/>
        <v>Outlaws</v>
      </c>
    </row>
    <row r="2825" spans="1:73" x14ac:dyDescent="0.2">
      <c r="A2825" t="str">
        <f t="shared" si="4084"/>
        <v/>
      </c>
      <c r="I2825" s="44">
        <v>12</v>
      </c>
      <c r="O2825" t="s">
        <v>602</v>
      </c>
      <c r="R2825" s="51">
        <v>1</v>
      </c>
      <c r="S2825">
        <v>1464</v>
      </c>
      <c r="T2825">
        <v>225</v>
      </c>
      <c r="X2825">
        <v>12</v>
      </c>
      <c r="Z2825">
        <v>1</v>
      </c>
      <c r="AA2825">
        <f t="shared" si="4041"/>
        <v>2464</v>
      </c>
      <c r="AB2825">
        <f t="shared" si="4042"/>
        <v>9225</v>
      </c>
      <c r="AC2825">
        <f t="shared" si="4080"/>
        <v>9225</v>
      </c>
      <c r="AD2825" s="6">
        <v>3</v>
      </c>
      <c r="AE2825" t="s">
        <v>940</v>
      </c>
      <c r="AF2825" t="s">
        <v>739</v>
      </c>
      <c r="AG2825" t="s">
        <v>756</v>
      </c>
      <c r="AH2825" t="s">
        <v>756</v>
      </c>
      <c r="AI2825" t="str">
        <f t="shared" si="4085"/>
        <v>e</v>
      </c>
      <c r="AJ2825" t="str">
        <f t="shared" si="4086"/>
        <v/>
      </c>
      <c r="AK2825" t="str">
        <f t="shared" si="4087"/>
        <v/>
      </c>
      <c r="AL2825" t="str">
        <f t="shared" si="4088"/>
        <v/>
      </c>
      <c r="AM2825" t="str">
        <f t="shared" si="4089"/>
        <v/>
      </c>
      <c r="AN2825" t="str">
        <f t="shared" si="4090"/>
        <v>Away</v>
      </c>
      <c r="AO2825" t="str">
        <f t="shared" si="4091"/>
        <v>a</v>
      </c>
      <c r="AP2825" t="str">
        <f t="shared" si="4092"/>
        <v/>
      </c>
      <c r="AQ2825" t="str">
        <f t="shared" si="4093"/>
        <v/>
      </c>
      <c r="AR2825" t="str">
        <f t="shared" si="4094"/>
        <v>Away</v>
      </c>
      <c r="AS2825" t="str">
        <f t="shared" si="4095"/>
        <v>a</v>
      </c>
      <c r="AT2825" t="str">
        <f t="shared" si="4096"/>
        <v>Defensive</v>
      </c>
      <c r="AU2825" t="str">
        <f t="shared" si="4097"/>
        <v/>
      </c>
      <c r="AV2825" t="str">
        <f t="shared" si="4098"/>
        <v/>
      </c>
      <c r="AW2825" t="str" cm="1">
        <f t="array" ref="AW2825">IFERROR(IF(O2825&lt;&gt;"",O2825,IF(OR($S2825="",$T2825=""),"",IF(O2825&lt;&gt;"",O2825,IF($T2825&lt;&gt;"",_xlfn._xlws.FILTER(O:O,($BU:$BU=$BU2825)*($I:$I=$I2825)*($T:$T=$T2825)*($S:$S=_xlfn.MINIFS($S:$S,$T:$T,"="&amp;$T2825)),"")))))&amp;"",IF(O2825="","",""))&amp;""</f>
        <v>Defensive_PlayPossession-StickCheck</v>
      </c>
      <c r="AX2825" t="str" cm="1">
        <f t="array" ref="AX2825">IFERROR(IF(P2825&lt;&gt;"",P2825,IF(OR($S2825="",$T2825=""),"",IF($T2825&lt;&gt;"",_xlfn._xlws.FILTER(P:P,($BU:$BU=$BU2825)*($I:$I=$I2825)*($T:$T=$T2825)*($S:$S=_xlfn.MINIFS($S:$S,$T:$T,"="&amp;$T2825)),""))))&amp;"",IF(P2825="","",""))&amp;""</f>
        <v/>
      </c>
      <c r="AY2825" t="str" cm="1">
        <f t="array" ref="AY2825">IFERROR(IF(Q2825&lt;&gt;"",Q2825,IF(OR($S2825="",$T2825=""),"",IF($T2825&lt;&gt;"",_xlfn._xlws.FILTER(Q:Q,($BU:$BU=$BU2825)*($I:$I=$I2825)*($T:$T=$T2825)*($S:$S=_xlfn.MINIFS($S:$S,$T:$T,"="&amp;$T2825)),""))))&amp;"",IF(Q2825="","",""))&amp;""</f>
        <v/>
      </c>
      <c r="AZ2825" t="str" cm="1">
        <f t="array" ref="AZ2825">IFERROR(IF(R2825&lt;&gt;"",R2825,IF(OR($S2825="",$T2825=""),"",IF($T2825&lt;&gt;"",_xlfn._xlws.FILTER(R:R,($BU:$BU=$BU2825)*($I:$I=$I2825)*($T:$T=$T2825)*($S:$S=_xlfn.MINIFS($S:$S,$T:$T,"="&amp;$T2825)),""))))&amp;"",IF(R2825="","",""))&amp;""</f>
        <v>1</v>
      </c>
      <c r="BA2825" s="6">
        <f t="shared" si="4099"/>
        <v>241</v>
      </c>
      <c r="BB2825">
        <f t="shared" ref="BB2825:BD2825" si="4113">BB2824</f>
        <v>18987</v>
      </c>
      <c r="BC2825" t="str">
        <f t="shared" si="4113"/>
        <v>Velodrome</v>
      </c>
      <c r="BD2825" t="str">
        <f t="shared" si="4113"/>
        <v>Outlaws</v>
      </c>
      <c r="BE2825" t="s">
        <v>15</v>
      </c>
      <c r="BF2825" t="s">
        <v>189</v>
      </c>
      <c r="BI2825" cm="1">
        <f t="array" ref="BI2825">IFERROR(_xlfn._xlws.FILTER(shifts!A:A,(shifts!B:B=events!AD2825)*(shifts!AG:AG&gt;=events!BK2825)*(shifts!AH:AH&lt;=events!BL2825)),BI2824)</f>
        <v>99</v>
      </c>
      <c r="BJ2825" s="15">
        <f t="shared" si="4101"/>
        <v>0</v>
      </c>
      <c r="BK2825">
        <f t="shared" si="4102"/>
        <v>266</v>
      </c>
      <c r="BL2825">
        <f t="shared" si="4103"/>
        <v>266</v>
      </c>
      <c r="BM2825" s="15">
        <f>SUMIFS(BJ$2:BJ2825,K$2:K2825,"=Intermission")+SUMIFS(BJ$2:BJ2825,K$2:K2825,"=Timeout")</f>
        <v>143</v>
      </c>
      <c r="BN2825">
        <f t="shared" si="4104"/>
        <v>2303</v>
      </c>
      <c r="BO2825" s="19">
        <f t="shared" si="4105"/>
        <v>3117</v>
      </c>
      <c r="BP2825">
        <f t="shared" si="4106"/>
        <v>3112</v>
      </c>
      <c r="BQ2825" s="17">
        <f t="shared" si="4107"/>
        <v>3117</v>
      </c>
      <c r="BR2825" t="str">
        <f t="shared" si="4108"/>
        <v>event_team_player_2</v>
      </c>
      <c r="BS2825">
        <f>COUNTIFS(S$3:S2825,"="&amp;S2825,AI$3:AI2825,"="&amp;AI2825)</f>
        <v>2</v>
      </c>
      <c r="BT2825" t="str">
        <f>IFERROR(VLOOKUP(BB2825&amp;BU2825&amp;X2825,game_rosters!U:W,3,FALSE),"")</f>
        <v>P100214</v>
      </c>
      <c r="BU2825" t="str">
        <f t="shared" si="4109"/>
        <v>Outlaws</v>
      </c>
    </row>
    <row r="2826" spans="1:73" x14ac:dyDescent="0.2">
      <c r="A2826" t="str">
        <f t="shared" si="4084"/>
        <v/>
      </c>
      <c r="I2826" s="44">
        <v>22</v>
      </c>
      <c r="R2826" s="51">
        <v>1</v>
      </c>
      <c r="S2826">
        <v>1464</v>
      </c>
      <c r="T2826">
        <v>225</v>
      </c>
      <c r="X2826">
        <v>22</v>
      </c>
      <c r="AA2826">
        <f t="shared" si="4041"/>
        <v>2464</v>
      </c>
      <c r="AB2826">
        <f t="shared" si="4042"/>
        <v>9225</v>
      </c>
      <c r="AC2826">
        <f t="shared" si="4080"/>
        <v>9225</v>
      </c>
      <c r="AD2826" s="6">
        <v>3</v>
      </c>
      <c r="AE2826" t="s">
        <v>940</v>
      </c>
      <c r="AF2826" t="s">
        <v>739</v>
      </c>
      <c r="AG2826" t="s">
        <v>756</v>
      </c>
      <c r="AH2826" t="s">
        <v>756</v>
      </c>
      <c r="AI2826" t="str">
        <f t="shared" si="4085"/>
        <v>o</v>
      </c>
      <c r="AJ2826" t="str">
        <f t="shared" si="4086"/>
        <v/>
      </c>
      <c r="AK2826" t="str">
        <f t="shared" si="4087"/>
        <v/>
      </c>
      <c r="AL2826" t="str">
        <f t="shared" si="4088"/>
        <v/>
      </c>
      <c r="AM2826" t="str">
        <f t="shared" si="4089"/>
        <v/>
      </c>
      <c r="AN2826" t="str">
        <f t="shared" si="4090"/>
        <v>Away</v>
      </c>
      <c r="AO2826" t="str">
        <f t="shared" si="4091"/>
        <v>a</v>
      </c>
      <c r="AP2826" t="str">
        <f t="shared" si="4092"/>
        <v/>
      </c>
      <c r="AQ2826" t="str">
        <f t="shared" si="4093"/>
        <v/>
      </c>
      <c r="AR2826" t="str">
        <f t="shared" si="4094"/>
        <v>Away</v>
      </c>
      <c r="AS2826" t="str">
        <f t="shared" si="4095"/>
        <v>a</v>
      </c>
      <c r="AT2826" t="str">
        <f t="shared" si="4096"/>
        <v>Offensive</v>
      </c>
      <c r="AU2826" t="str">
        <f t="shared" si="4097"/>
        <v/>
      </c>
      <c r="AV2826" t="str">
        <f t="shared" si="4098"/>
        <v/>
      </c>
      <c r="AW2826" t="str" cm="1">
        <f t="array" ref="AW2826">IFERROR(IF(O2826&lt;&gt;"",O2826,IF(OR($S2826="",$T2826=""),"",IF(O2826&lt;&gt;"",O2826,IF($T2826&lt;&gt;"",_xlfn._xlws.FILTER(O:O,($BU:$BU=$BU2826)*($I:$I=$I2826)*($T:$T=$T2826)*($S:$S=_xlfn.MINIFS($S:$S,$T:$T,"="&amp;$T2826)),"")))))&amp;"",IF(O2826="","",""))&amp;""</f>
        <v/>
      </c>
      <c r="AX2826" t="str" cm="1">
        <f t="array" ref="AX2826">IFERROR(IF(P2826&lt;&gt;"",P2826,IF(OR($S2826="",$T2826=""),"",IF($T2826&lt;&gt;"",_xlfn._xlws.FILTER(P:P,($BU:$BU=$BU2826)*($I:$I=$I2826)*($T:$T=$T2826)*($S:$S=_xlfn.MINIFS($S:$S,$T:$T,"="&amp;$T2826)),""))))&amp;"",IF(P2826="","",""))&amp;""</f>
        <v/>
      </c>
      <c r="AY2826" t="str" cm="1">
        <f t="array" ref="AY2826">IFERROR(IF(Q2826&lt;&gt;"",Q2826,IF(OR($S2826="",$T2826=""),"",IF($T2826&lt;&gt;"",_xlfn._xlws.FILTER(Q:Q,($BU:$BU=$BU2826)*($I:$I=$I2826)*($T:$T=$T2826)*($S:$S=_xlfn.MINIFS($S:$S,$T:$T,"="&amp;$T2826)),""))))&amp;"",IF(Q2826="","",""))&amp;""</f>
        <v/>
      </c>
      <c r="AZ2826" t="str" cm="1">
        <f t="array" ref="AZ2826">IFERROR(IF(R2826&lt;&gt;"",R2826,IF(OR($S2826="",$T2826=""),"",IF($T2826&lt;&gt;"",_xlfn._xlws.FILTER(R:R,($BU:$BU=$BU2826)*($I:$I=$I2826)*($T:$T=$T2826)*($S:$S=_xlfn.MINIFS($S:$S,$T:$T,"="&amp;$T2826)),""))))&amp;"",IF(R2826="","",""))&amp;""</f>
        <v>1</v>
      </c>
      <c r="BA2826" s="6">
        <f t="shared" si="4099"/>
        <v>241</v>
      </c>
      <c r="BB2826">
        <f t="shared" ref="BB2826:BD2826" si="4114">BB2825</f>
        <v>18987</v>
      </c>
      <c r="BC2826" t="str">
        <f t="shared" si="4114"/>
        <v>Velodrome</v>
      </c>
      <c r="BD2826" t="str">
        <f t="shared" si="4114"/>
        <v>Outlaws</v>
      </c>
      <c r="BE2826" t="s">
        <v>15</v>
      </c>
      <c r="BF2826" t="s">
        <v>189</v>
      </c>
      <c r="BI2826" cm="1">
        <f t="array" ref="BI2826">IFERROR(_xlfn._xlws.FILTER(shifts!A:A,(shifts!B:B=events!AD2826)*(shifts!AG:AG&gt;=events!BK2826)*(shifts!AH:AH&lt;=events!BL2826)),BI2825)</f>
        <v>99</v>
      </c>
      <c r="BJ2826" s="15">
        <f t="shared" si="4101"/>
        <v>0</v>
      </c>
      <c r="BK2826">
        <f t="shared" si="4102"/>
        <v>266</v>
      </c>
      <c r="BL2826">
        <f t="shared" si="4103"/>
        <v>266</v>
      </c>
      <c r="BM2826" s="15">
        <f>SUMIFS(BJ$2:BJ2826,K$2:K2826,"=Intermission")+SUMIFS(BJ$2:BJ2826,K$2:K2826,"=Timeout")</f>
        <v>143</v>
      </c>
      <c r="BN2826">
        <f t="shared" si="4104"/>
        <v>2303</v>
      </c>
      <c r="BO2826" s="19">
        <f t="shared" si="4105"/>
        <v>3117</v>
      </c>
      <c r="BP2826">
        <f t="shared" si="4106"/>
        <v>3112</v>
      </c>
      <c r="BQ2826" s="17">
        <f t="shared" si="4107"/>
        <v>3117</v>
      </c>
      <c r="BR2826" t="str">
        <f t="shared" si="4108"/>
        <v>opp_team_player_1</v>
      </c>
      <c r="BS2826">
        <f>COUNTIFS(S$3:S2826,"="&amp;S2826,AI$3:AI2826,"="&amp;AI2826)</f>
        <v>1</v>
      </c>
      <c r="BT2826" t="str">
        <f>IFERROR(VLOOKUP(BB2826&amp;BU2826&amp;X2826,game_rosters!U:W,3,FALSE),"")</f>
        <v>P100108</v>
      </c>
      <c r="BU2826" t="str">
        <f t="shared" si="4109"/>
        <v>Velodrome</v>
      </c>
    </row>
    <row r="2827" spans="1:73" x14ac:dyDescent="0.2">
      <c r="A2827" t="str">
        <f t="shared" si="4084"/>
        <v/>
      </c>
      <c r="I2827" s="44">
        <v>14</v>
      </c>
      <c r="O2827" t="s">
        <v>684</v>
      </c>
      <c r="S2827">
        <v>1464</v>
      </c>
      <c r="T2827">
        <v>225</v>
      </c>
      <c r="X2827">
        <v>14</v>
      </c>
      <c r="AA2827">
        <f t="shared" si="4041"/>
        <v>2464</v>
      </c>
      <c r="AB2827">
        <f t="shared" si="4042"/>
        <v>9225</v>
      </c>
      <c r="AC2827">
        <f t="shared" si="4080"/>
        <v>9225</v>
      </c>
      <c r="AD2827" s="6">
        <v>3</v>
      </c>
      <c r="AE2827" t="s">
        <v>940</v>
      </c>
      <c r="AF2827" t="s">
        <v>739</v>
      </c>
      <c r="AG2827" t="s">
        <v>756</v>
      </c>
      <c r="AH2827" t="s">
        <v>756</v>
      </c>
      <c r="AI2827" t="str">
        <f t="shared" si="4085"/>
        <v>o</v>
      </c>
      <c r="AJ2827" t="str">
        <f t="shared" si="4086"/>
        <v/>
      </c>
      <c r="AK2827" t="str">
        <f t="shared" si="4087"/>
        <v/>
      </c>
      <c r="AL2827" t="str">
        <f t="shared" si="4088"/>
        <v/>
      </c>
      <c r="AM2827" t="str">
        <f t="shared" si="4089"/>
        <v/>
      </c>
      <c r="AN2827" t="str">
        <f t="shared" si="4090"/>
        <v>Away</v>
      </c>
      <c r="AO2827" t="str">
        <f t="shared" si="4091"/>
        <v>a</v>
      </c>
      <c r="AP2827" t="str">
        <f t="shared" si="4092"/>
        <v/>
      </c>
      <c r="AQ2827" t="str">
        <f t="shared" si="4093"/>
        <v/>
      </c>
      <c r="AR2827" t="str">
        <f t="shared" si="4094"/>
        <v>Away</v>
      </c>
      <c r="AS2827" t="str">
        <f t="shared" si="4095"/>
        <v>a</v>
      </c>
      <c r="AT2827" t="str">
        <f t="shared" si="4096"/>
        <v>Offensive</v>
      </c>
      <c r="AU2827" t="str">
        <f t="shared" si="4097"/>
        <v/>
      </c>
      <c r="AV2827" t="str">
        <f t="shared" si="4098"/>
        <v/>
      </c>
      <c r="AW2827" t="str" cm="1">
        <f t="array" ref="AW2827">IFERROR(IF(O2827&lt;&gt;"",O2827,IF(OR($S2827="",$T2827=""),"",IF(O2827&lt;&gt;"",O2827,IF($T2827&lt;&gt;"",_xlfn._xlws.FILTER(O:O,($BU:$BU=$BU2827)*($I:$I=$I2827)*($T:$T=$T2827)*($S:$S=_xlfn.MINIFS($S:$S,$T:$T,"="&amp;$T2827)),"")))))&amp;"",IF(O2827="","",""))&amp;""</f>
        <v>OffensivePlay_Shot-Screen</v>
      </c>
      <c r="AX2827" t="str" cm="1">
        <f t="array" ref="AX2827">IFERROR(IF(P2827&lt;&gt;"",P2827,IF(OR($S2827="",$T2827=""),"",IF($T2827&lt;&gt;"",_xlfn._xlws.FILTER(P:P,($BU:$BU=$BU2827)*($I:$I=$I2827)*($T:$T=$T2827)*($S:$S=_xlfn.MINIFS($S:$S,$T:$T,"="&amp;$T2827)),""))))&amp;"",IF(P2827="","",""))&amp;""</f>
        <v/>
      </c>
      <c r="AY2827" t="str" cm="1">
        <f t="array" ref="AY2827">IFERROR(IF(Q2827&lt;&gt;"",Q2827,IF(OR($S2827="",$T2827=""),"",IF($T2827&lt;&gt;"",_xlfn._xlws.FILTER(Q:Q,($BU:$BU=$BU2827)*($I:$I=$I2827)*($T:$T=$T2827)*($S:$S=_xlfn.MINIFS($S:$S,$T:$T,"="&amp;$T2827)),""))))&amp;"",IF(Q2827="","",""))&amp;""</f>
        <v/>
      </c>
      <c r="AZ2827" t="str" cm="1">
        <f t="array" ref="AZ2827">IFERROR(IF(R2827&lt;&gt;"",R2827,IF(OR($S2827="",$T2827=""),"",IF($T2827&lt;&gt;"",_xlfn._xlws.FILTER(R:R,($BU:$BU=$BU2827)*($I:$I=$I2827)*($T:$T=$T2827)*($S:$S=_xlfn.MINIFS($S:$S,$T:$T,"="&amp;$T2827)),""))))&amp;"",IF(R2827="","",""))&amp;""</f>
        <v/>
      </c>
      <c r="BA2827" s="6">
        <f t="shared" si="4099"/>
        <v>241</v>
      </c>
      <c r="BB2827">
        <f t="shared" ref="BB2827:BD2827" si="4115">BB2826</f>
        <v>18987</v>
      </c>
      <c r="BC2827" t="str">
        <f t="shared" si="4115"/>
        <v>Velodrome</v>
      </c>
      <c r="BD2827" t="str">
        <f t="shared" si="4115"/>
        <v>Outlaws</v>
      </c>
      <c r="BE2827" t="s">
        <v>15</v>
      </c>
      <c r="BF2827" t="s">
        <v>189</v>
      </c>
      <c r="BI2827" cm="1">
        <f t="array" ref="BI2827">IFERROR(_xlfn._xlws.FILTER(shifts!A:A,(shifts!B:B=events!AD2827)*(shifts!AG:AG&gt;=events!BK2827)*(shifts!AH:AH&lt;=events!BL2827)),BI2826)</f>
        <v>99</v>
      </c>
      <c r="BJ2827" s="15">
        <f t="shared" si="4101"/>
        <v>0</v>
      </c>
      <c r="BK2827">
        <f t="shared" si="4102"/>
        <v>266</v>
      </c>
      <c r="BL2827">
        <f t="shared" si="4103"/>
        <v>266</v>
      </c>
      <c r="BM2827" s="15">
        <f>SUMIFS(BJ$2:BJ2827,K$2:K2827,"=Intermission")+SUMIFS(BJ$2:BJ2827,K$2:K2827,"=Timeout")</f>
        <v>143</v>
      </c>
      <c r="BN2827">
        <f t="shared" si="4104"/>
        <v>2303</v>
      </c>
      <c r="BO2827" s="19">
        <f t="shared" si="4105"/>
        <v>3117</v>
      </c>
      <c r="BP2827">
        <f t="shared" si="4106"/>
        <v>3112</v>
      </c>
      <c r="BQ2827" s="17">
        <f t="shared" si="4107"/>
        <v>3117</v>
      </c>
      <c r="BR2827" t="str">
        <f t="shared" si="4108"/>
        <v>opp_team_player_2</v>
      </c>
      <c r="BS2827">
        <f>COUNTIFS(S$3:S2827,"="&amp;S2827,AI$3:AI2827,"="&amp;AI2827)</f>
        <v>2</v>
      </c>
      <c r="BT2827" t="str">
        <f>IFERROR(VLOOKUP(BB2827&amp;BU2827&amp;X2827,game_rosters!U:W,3,FALSE),"")</f>
        <v>P100132</v>
      </c>
      <c r="BU2827" t="str">
        <f t="shared" si="4109"/>
        <v>Velodrome</v>
      </c>
    </row>
    <row r="2828" spans="1:73" x14ac:dyDescent="0.2">
      <c r="A2828">
        <f t="shared" si="4084"/>
        <v>1</v>
      </c>
      <c r="I2828" s="44">
        <v>30</v>
      </c>
      <c r="K2828" t="s">
        <v>11</v>
      </c>
      <c r="L2828" t="s">
        <v>187</v>
      </c>
      <c r="M2828" t="s">
        <v>108</v>
      </c>
      <c r="S2828">
        <v>1465</v>
      </c>
      <c r="T2828">
        <v>225</v>
      </c>
      <c r="W2828" t="s">
        <v>731</v>
      </c>
      <c r="X2828">
        <v>30</v>
      </c>
      <c r="Z2828">
        <v>1</v>
      </c>
      <c r="AA2828">
        <f t="shared" si="4041"/>
        <v>2465</v>
      </c>
      <c r="AB2828">
        <f t="shared" si="4042"/>
        <v>9225</v>
      </c>
      <c r="AC2828">
        <f t="shared" si="4080"/>
        <v>9225</v>
      </c>
      <c r="AD2828" s="6">
        <v>3</v>
      </c>
      <c r="AE2828" t="s">
        <v>940</v>
      </c>
      <c r="AF2828" t="s">
        <v>739</v>
      </c>
      <c r="AG2828" t="s">
        <v>756</v>
      </c>
      <c r="AH2828" t="s">
        <v>756</v>
      </c>
      <c r="AI2828" t="str">
        <f t="shared" si="4085"/>
        <v>e</v>
      </c>
      <c r="AJ2828" t="str">
        <f t="shared" si="4086"/>
        <v/>
      </c>
      <c r="AK2828" t="str">
        <f t="shared" si="4087"/>
        <v/>
      </c>
      <c r="AL2828" t="str">
        <f t="shared" si="4088"/>
        <v/>
      </c>
      <c r="AM2828" t="str">
        <f t="shared" si="4089"/>
        <v/>
      </c>
      <c r="AN2828" t="str">
        <f t="shared" si="4090"/>
        <v>Away</v>
      </c>
      <c r="AO2828" t="str">
        <f t="shared" si="4091"/>
        <v>a</v>
      </c>
      <c r="AP2828" t="str">
        <f t="shared" si="4092"/>
        <v/>
      </c>
      <c r="AQ2828" t="str">
        <f t="shared" si="4093"/>
        <v/>
      </c>
      <c r="AR2828" t="str">
        <f t="shared" si="4094"/>
        <v>Away</v>
      </c>
      <c r="AS2828" t="str">
        <f t="shared" si="4095"/>
        <v>a</v>
      </c>
      <c r="AT2828" t="str">
        <f t="shared" si="4096"/>
        <v/>
      </c>
      <c r="AU2828" t="str">
        <f t="shared" si="4097"/>
        <v/>
      </c>
      <c r="AV2828" t="str">
        <f t="shared" si="4098"/>
        <v/>
      </c>
      <c r="AW2828" t="str" cm="1">
        <f t="array" ref="AW2828">IFERROR(IF(O2828&lt;&gt;"",O2828,IF(OR($S2828="",$T2828=""),"",IF(O2828&lt;&gt;"",O2828,IF($T2828&lt;&gt;"",_xlfn._xlws.FILTER(O:O,($BU:$BU=$BU2828)*($I:$I=$I2828)*($T:$T=$T2828)*($S:$S=_xlfn.MINIFS($S:$S,$T:$T,"="&amp;$T2828)),"")))))&amp;"",IF(O2828="","",""))&amp;""</f>
        <v/>
      </c>
      <c r="AX2828" t="str" cm="1">
        <f t="array" ref="AX2828">IFERROR(IF(P2828&lt;&gt;"",P2828,IF(OR($S2828="",$T2828=""),"",IF($T2828&lt;&gt;"",_xlfn._xlws.FILTER(P:P,($BU:$BU=$BU2828)*($I:$I=$I2828)*($T:$T=$T2828)*($S:$S=_xlfn.MINIFS($S:$S,$T:$T,"="&amp;$T2828)),""))))&amp;"",IF(P2828="","",""))&amp;""</f>
        <v/>
      </c>
      <c r="AY2828" t="str" cm="1">
        <f t="array" ref="AY2828">IFERROR(IF(Q2828&lt;&gt;"",Q2828,IF(OR($S2828="",$T2828=""),"",IF($T2828&lt;&gt;"",_xlfn._xlws.FILTER(Q:Q,($BU:$BU=$BU2828)*($I:$I=$I2828)*($T:$T=$T2828)*($S:$S=_xlfn.MINIFS($S:$S,$T:$T,"="&amp;$T2828)),""))))&amp;"",IF(Q2828="","",""))&amp;""</f>
        <v/>
      </c>
      <c r="AZ2828" t="str" cm="1">
        <f t="array" ref="AZ2828">IFERROR(IF(R2828&lt;&gt;"",R2828,IF(OR($S2828="",$T2828=""),"",IF($T2828&lt;&gt;"",_xlfn._xlws.FILTER(R:R,($BU:$BU=$BU2828)*($I:$I=$I2828)*($T:$T=$T2828)*($S:$S=_xlfn.MINIFS($S:$S,$T:$T,"="&amp;$T2828)),""))))&amp;"",IF(R2828="","",""))&amp;""</f>
        <v/>
      </c>
      <c r="BA2828" s="6">
        <f t="shared" si="4099"/>
        <v>241</v>
      </c>
      <c r="BB2828">
        <f t="shared" ref="BB2828:BD2828" si="4116">BB2827</f>
        <v>18987</v>
      </c>
      <c r="BC2828" t="str">
        <f t="shared" si="4116"/>
        <v>Velodrome</v>
      </c>
      <c r="BD2828" t="str">
        <f t="shared" si="4116"/>
        <v>Outlaws</v>
      </c>
      <c r="BE2828" t="s">
        <v>11</v>
      </c>
      <c r="BF2828" t="s">
        <v>187</v>
      </c>
      <c r="BI2828" cm="1">
        <f t="array" ref="BI2828">IFERROR(_xlfn._xlws.FILTER(shifts!A:A,(shifts!B:B=events!AD2828)*(shifts!AG:AG&gt;=events!BK2828)*(shifts!AH:AH&lt;=events!BL2828)),BI2827)</f>
        <v>99</v>
      </c>
      <c r="BJ2828" s="15">
        <f t="shared" si="4101"/>
        <v>0</v>
      </c>
      <c r="BK2828">
        <f t="shared" si="4102"/>
        <v>266</v>
      </c>
      <c r="BL2828">
        <f t="shared" si="4103"/>
        <v>266</v>
      </c>
      <c r="BM2828" s="15">
        <f>SUMIFS(BJ$2:BJ2828,K$2:K2828,"=Intermission")+SUMIFS(BJ$2:BJ2828,K$2:K2828,"=Timeout")</f>
        <v>143</v>
      </c>
      <c r="BN2828">
        <f t="shared" si="4104"/>
        <v>2303</v>
      </c>
      <c r="BO2828" s="19">
        <f t="shared" si="4105"/>
        <v>3117</v>
      </c>
      <c r="BP2828">
        <f t="shared" si="4106"/>
        <v>3112</v>
      </c>
      <c r="BQ2828" s="17">
        <f t="shared" si="4107"/>
        <v>3117</v>
      </c>
      <c r="BR2828" t="str">
        <f t="shared" si="4108"/>
        <v>event_team_player_1</v>
      </c>
      <c r="BS2828">
        <f>COUNTIFS(S$3:S2828,"="&amp;S2828,AI$3:AI2828,"="&amp;AI2828)</f>
        <v>1</v>
      </c>
      <c r="BT2828" t="str">
        <f>IFERROR(VLOOKUP(BB2828&amp;BU2828&amp;X2828,game_rosters!U:W,3,FALSE),"")</f>
        <v>P100009</v>
      </c>
      <c r="BU2828" t="str">
        <f t="shared" si="4109"/>
        <v>Outlaws</v>
      </c>
    </row>
    <row r="2829" spans="1:73" x14ac:dyDescent="0.2">
      <c r="A2829">
        <f t="shared" si="4084"/>
        <v>1</v>
      </c>
      <c r="I2829" s="44">
        <v>30</v>
      </c>
      <c r="K2829" t="s">
        <v>241</v>
      </c>
      <c r="S2829">
        <v>1466</v>
      </c>
      <c r="T2829">
        <v>225</v>
      </c>
      <c r="W2829" t="s">
        <v>731</v>
      </c>
      <c r="X2829">
        <v>30</v>
      </c>
      <c r="Z2829">
        <v>1</v>
      </c>
      <c r="AA2829">
        <f t="shared" si="4041"/>
        <v>2466</v>
      </c>
      <c r="AB2829">
        <f t="shared" si="4042"/>
        <v>9225</v>
      </c>
      <c r="AC2829">
        <f t="shared" si="4080"/>
        <v>9225</v>
      </c>
      <c r="AD2829" s="6">
        <v>3</v>
      </c>
      <c r="AE2829" t="s">
        <v>940</v>
      </c>
      <c r="AF2829" t="s">
        <v>739</v>
      </c>
      <c r="AG2829" t="s">
        <v>940</v>
      </c>
      <c r="AH2829" t="s">
        <v>746</v>
      </c>
      <c r="AI2829" t="str">
        <f t="shared" si="4085"/>
        <v>e</v>
      </c>
      <c r="AJ2829" t="str">
        <f t="shared" si="4086"/>
        <v/>
      </c>
      <c r="AK2829" t="str">
        <f t="shared" si="4087"/>
        <v/>
      </c>
      <c r="AL2829" t="str">
        <f t="shared" si="4088"/>
        <v/>
      </c>
      <c r="AM2829" t="str">
        <f t="shared" si="4089"/>
        <v/>
      </c>
      <c r="AN2829" t="str">
        <f t="shared" si="4090"/>
        <v>Away</v>
      </c>
      <c r="AO2829" t="str">
        <f t="shared" si="4091"/>
        <v>a</v>
      </c>
      <c r="AP2829" t="str">
        <f t="shared" si="4092"/>
        <v/>
      </c>
      <c r="AQ2829" t="str">
        <f t="shared" si="4093"/>
        <v/>
      </c>
      <c r="AR2829" t="str">
        <f t="shared" si="4094"/>
        <v>Away</v>
      </c>
      <c r="AS2829" t="str">
        <f t="shared" si="4095"/>
        <v>a</v>
      </c>
      <c r="AT2829" t="str">
        <f t="shared" si="4096"/>
        <v/>
      </c>
      <c r="AU2829" t="str">
        <f t="shared" si="4097"/>
        <v/>
      </c>
      <c r="AV2829" t="str">
        <f t="shared" si="4098"/>
        <v/>
      </c>
      <c r="AW2829" t="str" cm="1">
        <f t="array" ref="AW2829">IFERROR(IF(O2829&lt;&gt;"",O2829,IF(OR($S2829="",$T2829=""),"",IF(O2829&lt;&gt;"",O2829,IF($T2829&lt;&gt;"",_xlfn._xlws.FILTER(O:O,($BU:$BU=$BU2829)*($I:$I=$I2829)*($T:$T=$T2829)*($S:$S=_xlfn.MINIFS($S:$S,$T:$T,"="&amp;$T2829)),"")))))&amp;"",IF(O2829="","",""))&amp;""</f>
        <v/>
      </c>
      <c r="AX2829" t="str" cm="1">
        <f t="array" ref="AX2829">IFERROR(IF(P2829&lt;&gt;"",P2829,IF(OR($S2829="",$T2829=""),"",IF($T2829&lt;&gt;"",_xlfn._xlws.FILTER(P:P,($BU:$BU=$BU2829)*($I:$I=$I2829)*($T:$T=$T2829)*($S:$S=_xlfn.MINIFS($S:$S,$T:$T,"="&amp;$T2829)),""))))&amp;"",IF(P2829="","",""))&amp;""</f>
        <v/>
      </c>
      <c r="AY2829" t="str" cm="1">
        <f t="array" ref="AY2829">IFERROR(IF(Q2829&lt;&gt;"",Q2829,IF(OR($S2829="",$T2829=""),"",IF($T2829&lt;&gt;"",_xlfn._xlws.FILTER(Q:Q,($BU:$BU=$BU2829)*($I:$I=$I2829)*($T:$T=$T2829)*($S:$S=_xlfn.MINIFS($S:$S,$T:$T,"="&amp;$T2829)),""))))&amp;"",IF(Q2829="","",""))&amp;""</f>
        <v/>
      </c>
      <c r="AZ2829" t="str" cm="1">
        <f t="array" ref="AZ2829">IFERROR(IF(R2829&lt;&gt;"",R2829,IF(OR($S2829="",$T2829=""),"",IF($T2829&lt;&gt;"",_xlfn._xlws.FILTER(R:R,($BU:$BU=$BU2829)*($I:$I=$I2829)*($T:$T=$T2829)*($S:$S=_xlfn.MINIFS($S:$S,$T:$T,"="&amp;$T2829)),""))))&amp;"",IF(R2829="","",""))&amp;""</f>
        <v/>
      </c>
      <c r="BA2829" s="6">
        <f t="shared" si="4099"/>
        <v>241</v>
      </c>
      <c r="BB2829">
        <f t="shared" ref="BB2829:BD2829" si="4117">BB2828</f>
        <v>18987</v>
      </c>
      <c r="BC2829" t="str">
        <f t="shared" si="4117"/>
        <v>Velodrome</v>
      </c>
      <c r="BD2829" t="str">
        <f t="shared" si="4117"/>
        <v>Outlaws</v>
      </c>
      <c r="BE2829" t="s">
        <v>241</v>
      </c>
      <c r="BF2829" t="s">
        <v>756</v>
      </c>
      <c r="BI2829" cm="1">
        <f t="array" ref="BI2829">IFERROR(_xlfn._xlws.FILTER(shifts!A:A,(shifts!B:B=events!AD2829)*(shifts!AG:AG&gt;=events!BK2829)*(shifts!AH:AH&lt;=events!BL2829)),BI2828)</f>
        <v>99</v>
      </c>
      <c r="BJ2829" s="15">
        <f t="shared" si="4101"/>
        <v>14</v>
      </c>
      <c r="BK2829">
        <f t="shared" si="4102"/>
        <v>266</v>
      </c>
      <c r="BL2829">
        <f t="shared" si="4103"/>
        <v>252</v>
      </c>
      <c r="BM2829" s="15">
        <f>SUMIFS(BJ$2:BJ2829,K$2:K2829,"=Intermission")+SUMIFS(BJ$2:BJ2829,K$2:K2829,"=Timeout")</f>
        <v>143</v>
      </c>
      <c r="BN2829">
        <f t="shared" si="4104"/>
        <v>2303</v>
      </c>
      <c r="BO2829" s="19">
        <f t="shared" si="4105"/>
        <v>3117</v>
      </c>
      <c r="BP2829">
        <f t="shared" si="4106"/>
        <v>3112</v>
      </c>
      <c r="BQ2829" s="17">
        <f t="shared" si="4107"/>
        <v>3131</v>
      </c>
      <c r="BR2829" t="str">
        <f t="shared" si="4108"/>
        <v>event_team_player_1</v>
      </c>
      <c r="BS2829">
        <f>COUNTIFS(S$3:S2829,"="&amp;S2829,AI$3:AI2829,"="&amp;AI2829)</f>
        <v>1</v>
      </c>
      <c r="BT2829" t="str">
        <f>IFERROR(VLOOKUP(BB2829&amp;BU2829&amp;X2829,game_rosters!U:W,3,FALSE),"")</f>
        <v>P100009</v>
      </c>
      <c r="BU2829" t="str">
        <f t="shared" si="4109"/>
        <v>Outlaws</v>
      </c>
    </row>
    <row r="2830" spans="1:73" x14ac:dyDescent="0.2">
      <c r="A2830">
        <f t="shared" si="4084"/>
        <v>1</v>
      </c>
      <c r="I2830" s="44">
        <v>3</v>
      </c>
      <c r="K2830" t="s">
        <v>5</v>
      </c>
      <c r="L2830" t="s">
        <v>236</v>
      </c>
      <c r="S2830">
        <v>1467</v>
      </c>
      <c r="W2830" t="s">
        <v>731</v>
      </c>
      <c r="X2830">
        <v>3</v>
      </c>
      <c r="Z2830">
        <v>1</v>
      </c>
      <c r="AA2830">
        <f t="shared" si="4041"/>
        <v>2467</v>
      </c>
      <c r="AB2830" t="str">
        <f t="shared" si="4042"/>
        <v/>
      </c>
      <c r="AC2830">
        <f t="shared" si="4080"/>
        <v>2467</v>
      </c>
      <c r="AD2830" s="6">
        <v>3</v>
      </c>
      <c r="AE2830" t="s">
        <v>940</v>
      </c>
      <c r="AF2830" t="s">
        <v>746</v>
      </c>
      <c r="AG2830" t="s">
        <v>756</v>
      </c>
      <c r="AH2830" t="s">
        <v>756</v>
      </c>
      <c r="AI2830" t="str">
        <f t="shared" si="4085"/>
        <v>e</v>
      </c>
      <c r="AJ2830" t="str">
        <f t="shared" si="4086"/>
        <v/>
      </c>
      <c r="AK2830" t="str">
        <f t="shared" si="4087"/>
        <v/>
      </c>
      <c r="AL2830" t="str">
        <f t="shared" si="4088"/>
        <v/>
      </c>
      <c r="AM2830" t="str">
        <f t="shared" si="4089"/>
        <v/>
      </c>
      <c r="AN2830" t="str">
        <f t="shared" si="4090"/>
        <v>Away</v>
      </c>
      <c r="AO2830" t="str">
        <f t="shared" si="4091"/>
        <v>a</v>
      </c>
      <c r="AP2830" t="str">
        <f t="shared" si="4092"/>
        <v/>
      </c>
      <c r="AQ2830" t="str">
        <f t="shared" si="4093"/>
        <v/>
      </c>
      <c r="AR2830" t="str">
        <f t="shared" si="4094"/>
        <v>Away</v>
      </c>
      <c r="AS2830" t="str">
        <f t="shared" si="4095"/>
        <v>a</v>
      </c>
      <c r="AT2830" t="str">
        <f t="shared" si="4096"/>
        <v>Offensive</v>
      </c>
      <c r="AU2830" t="str">
        <f t="shared" si="4097"/>
        <v/>
      </c>
      <c r="AV2830" t="str">
        <f t="shared" si="4098"/>
        <v/>
      </c>
      <c r="AW2830" t="str" cm="1">
        <f t="array" ref="AW2830">IFERROR(IF(O2830&lt;&gt;"",O2830,IF(OR($S2830="",$T2830=""),"",IF(O2830&lt;&gt;"",O2830,IF($T2830&lt;&gt;"",_xlfn._xlws.FILTER(O:O,($BU:$BU=$BU2830)*($I:$I=$I2830)*($T:$T=$T2830)*($S:$S=_xlfn.MINIFS($S:$S,$T:$T,"="&amp;$T2830)),"")))))&amp;"",IF(O2830="","",""))&amp;""</f>
        <v/>
      </c>
      <c r="AX2830" t="str" cm="1">
        <f t="array" ref="AX2830">IFERROR(IF(P2830&lt;&gt;"",P2830,IF(OR($S2830="",$T2830=""),"",IF($T2830&lt;&gt;"",_xlfn._xlws.FILTER(P:P,($BU:$BU=$BU2830)*($I:$I=$I2830)*($T:$T=$T2830)*($S:$S=_xlfn.MINIFS($S:$S,$T:$T,"="&amp;$T2830)),""))))&amp;"",IF(P2830="","",""))&amp;""</f>
        <v/>
      </c>
      <c r="AY2830" t="str" cm="1">
        <f t="array" ref="AY2830">IFERROR(IF(Q2830&lt;&gt;"",Q2830,IF(OR($S2830="",$T2830=""),"",IF($T2830&lt;&gt;"",_xlfn._xlws.FILTER(Q:Q,($BU:$BU=$BU2830)*($I:$I=$I2830)*($T:$T=$T2830)*($S:$S=_xlfn.MINIFS($S:$S,$T:$T,"="&amp;$T2830)),""))))&amp;"",IF(Q2830="","",""))&amp;""</f>
        <v/>
      </c>
      <c r="AZ2830" t="str" cm="1">
        <f t="array" ref="AZ2830">IFERROR(IF(R2830&lt;&gt;"",R2830,IF(OR($S2830="",$T2830=""),"",IF($T2830&lt;&gt;"",_xlfn._xlws.FILTER(R:R,($BU:$BU=$BU2830)*($I:$I=$I2830)*($T:$T=$T2830)*($S:$S=_xlfn.MINIFS($S:$S,$T:$T,"="&amp;$T2830)),""))))&amp;"",IF(R2830="","",""))&amp;""</f>
        <v/>
      </c>
      <c r="BA2830" s="6">
        <f t="shared" si="4099"/>
        <v>241</v>
      </c>
      <c r="BB2830">
        <f t="shared" ref="BB2830:BD2830" si="4118">BB2829</f>
        <v>18987</v>
      </c>
      <c r="BC2830" t="str">
        <f t="shared" si="4118"/>
        <v>Velodrome</v>
      </c>
      <c r="BD2830" t="str">
        <f t="shared" si="4118"/>
        <v>Outlaws</v>
      </c>
      <c r="BE2830" t="s">
        <v>5</v>
      </c>
      <c r="BF2830" t="s">
        <v>236</v>
      </c>
      <c r="BI2830" cm="1">
        <f t="array" ref="BI2830">IFERROR(_xlfn._xlws.FILTER(shifts!A:A,(shifts!B:B=events!AD2830)*(shifts!AG:AG&gt;=events!BK2830)*(shifts!AH:AH&lt;=events!BL2830)),BI2829)</f>
        <v>99</v>
      </c>
      <c r="BJ2830" s="15">
        <f t="shared" si="4101"/>
        <v>0</v>
      </c>
      <c r="BK2830">
        <f t="shared" si="4102"/>
        <v>252</v>
      </c>
      <c r="BL2830">
        <f t="shared" si="4103"/>
        <v>252</v>
      </c>
      <c r="BM2830" s="15">
        <f>SUMIFS(BJ$2:BJ2830,K$2:K2830,"=Intermission")+SUMIFS(BJ$2:BJ2830,K$2:K2830,"=Timeout")</f>
        <v>143</v>
      </c>
      <c r="BN2830">
        <f t="shared" si="4104"/>
        <v>2303</v>
      </c>
      <c r="BO2830" s="19">
        <f t="shared" si="4105"/>
        <v>3131</v>
      </c>
      <c r="BP2830">
        <f t="shared" si="4106"/>
        <v>3126</v>
      </c>
      <c r="BQ2830" s="17">
        <f t="shared" si="4107"/>
        <v>3131</v>
      </c>
      <c r="BR2830" t="str">
        <f t="shared" si="4108"/>
        <v>event_team_player_1</v>
      </c>
      <c r="BS2830">
        <f>COUNTIFS(S$3:S2830,"="&amp;S2830,AI$3:AI2830,"="&amp;AI2830)</f>
        <v>1</v>
      </c>
      <c r="BT2830" t="str">
        <f>IFERROR(VLOOKUP(BB2830&amp;BU2830&amp;X2830,game_rosters!U:W,3,FALSE),"")</f>
        <v>P100004</v>
      </c>
      <c r="BU2830" t="str">
        <f t="shared" si="4109"/>
        <v>Outlaws</v>
      </c>
    </row>
    <row r="2831" spans="1:73" x14ac:dyDescent="0.2">
      <c r="A2831" t="str">
        <f t="shared" si="4084"/>
        <v/>
      </c>
      <c r="I2831" s="44">
        <v>4</v>
      </c>
      <c r="S2831">
        <v>1467</v>
      </c>
      <c r="X2831">
        <v>4</v>
      </c>
      <c r="Z2831">
        <v>1</v>
      </c>
      <c r="AA2831">
        <f t="shared" si="4041"/>
        <v>2467</v>
      </c>
      <c r="AB2831" t="str">
        <f t="shared" si="4042"/>
        <v/>
      </c>
      <c r="AC2831">
        <f t="shared" si="4080"/>
        <v>2467</v>
      </c>
      <c r="AD2831" s="6">
        <v>3</v>
      </c>
      <c r="AE2831" t="s">
        <v>940</v>
      </c>
      <c r="AF2831" t="s">
        <v>746</v>
      </c>
      <c r="AG2831" t="s">
        <v>756</v>
      </c>
      <c r="AH2831" t="s">
        <v>756</v>
      </c>
      <c r="AI2831" t="str">
        <f t="shared" si="4085"/>
        <v>e</v>
      </c>
      <c r="AJ2831" t="str">
        <f t="shared" si="4086"/>
        <v/>
      </c>
      <c r="AK2831" t="str">
        <f t="shared" si="4087"/>
        <v/>
      </c>
      <c r="AL2831" t="str">
        <f t="shared" si="4088"/>
        <v/>
      </c>
      <c r="AM2831" t="str">
        <f t="shared" si="4089"/>
        <v/>
      </c>
      <c r="AN2831" t="str">
        <f t="shared" si="4090"/>
        <v>Away</v>
      </c>
      <c r="AO2831" t="str">
        <f t="shared" si="4091"/>
        <v>a</v>
      </c>
      <c r="AP2831" t="str">
        <f t="shared" si="4092"/>
        <v/>
      </c>
      <c r="AQ2831" t="str">
        <f t="shared" si="4093"/>
        <v/>
      </c>
      <c r="AR2831" t="str">
        <f t="shared" si="4094"/>
        <v>Away</v>
      </c>
      <c r="AS2831" t="str">
        <f t="shared" si="4095"/>
        <v>a</v>
      </c>
      <c r="AT2831" t="str">
        <f t="shared" si="4096"/>
        <v>Offensive</v>
      </c>
      <c r="AU2831" t="str">
        <f t="shared" si="4097"/>
        <v/>
      </c>
      <c r="AV2831" t="str">
        <f t="shared" si="4098"/>
        <v/>
      </c>
      <c r="AW2831" t="str" cm="1">
        <f t="array" ref="AW2831">IFERROR(IF(O2831&lt;&gt;"",O2831,IF(OR($S2831="",$T2831=""),"",IF(O2831&lt;&gt;"",O2831,IF($T2831&lt;&gt;"",_xlfn._xlws.FILTER(O:O,($BU:$BU=$BU2831)*($I:$I=$I2831)*($T:$T=$T2831)*($S:$S=_xlfn.MINIFS($S:$S,$T:$T,"="&amp;$T2831)),"")))))&amp;"",IF(O2831="","",""))&amp;""</f>
        <v/>
      </c>
      <c r="AX2831" t="str" cm="1">
        <f t="array" ref="AX2831">IFERROR(IF(P2831&lt;&gt;"",P2831,IF(OR($S2831="",$T2831=""),"",IF($T2831&lt;&gt;"",_xlfn._xlws.FILTER(P:P,($BU:$BU=$BU2831)*($I:$I=$I2831)*($T:$T=$T2831)*($S:$S=_xlfn.MINIFS($S:$S,$T:$T,"="&amp;$T2831)),""))))&amp;"",IF(P2831="","",""))&amp;""</f>
        <v/>
      </c>
      <c r="AY2831" t="str" cm="1">
        <f t="array" ref="AY2831">IFERROR(IF(Q2831&lt;&gt;"",Q2831,IF(OR($S2831="",$T2831=""),"",IF($T2831&lt;&gt;"",_xlfn._xlws.FILTER(Q:Q,($BU:$BU=$BU2831)*($I:$I=$I2831)*($T:$T=$T2831)*($S:$S=_xlfn.MINIFS($S:$S,$T:$T,"="&amp;$T2831)),""))))&amp;"",IF(Q2831="","",""))&amp;""</f>
        <v/>
      </c>
      <c r="AZ2831" t="str" cm="1">
        <f t="array" ref="AZ2831">IFERROR(IF(R2831&lt;&gt;"",R2831,IF(OR($S2831="",$T2831=""),"",IF($T2831&lt;&gt;"",_xlfn._xlws.FILTER(R:R,($BU:$BU=$BU2831)*($I:$I=$I2831)*($T:$T=$T2831)*($S:$S=_xlfn.MINIFS($S:$S,$T:$T,"="&amp;$T2831)),""))))&amp;"",IF(R2831="","",""))&amp;""</f>
        <v/>
      </c>
      <c r="BA2831" s="6">
        <f t="shared" si="4099"/>
        <v>241</v>
      </c>
      <c r="BB2831">
        <f t="shared" ref="BB2831:BD2831" si="4119">BB2830</f>
        <v>18987</v>
      </c>
      <c r="BC2831" t="str">
        <f t="shared" si="4119"/>
        <v>Velodrome</v>
      </c>
      <c r="BD2831" t="str">
        <f t="shared" si="4119"/>
        <v>Outlaws</v>
      </c>
      <c r="BE2831" t="s">
        <v>5</v>
      </c>
      <c r="BF2831" t="s">
        <v>236</v>
      </c>
      <c r="BI2831" cm="1">
        <f t="array" ref="BI2831">IFERROR(_xlfn._xlws.FILTER(shifts!A:A,(shifts!B:B=events!AD2831)*(shifts!AG:AG&gt;=events!BK2831)*(shifts!AH:AH&lt;=events!BL2831)),BI2830)</f>
        <v>99</v>
      </c>
      <c r="BJ2831" s="15">
        <f t="shared" si="4101"/>
        <v>0</v>
      </c>
      <c r="BK2831">
        <f t="shared" si="4102"/>
        <v>252</v>
      </c>
      <c r="BL2831">
        <f t="shared" si="4103"/>
        <v>252</v>
      </c>
      <c r="BM2831" s="15">
        <f>SUMIFS(BJ$2:BJ2831,K$2:K2831,"=Intermission")+SUMIFS(BJ$2:BJ2831,K$2:K2831,"=Timeout")</f>
        <v>143</v>
      </c>
      <c r="BN2831">
        <f t="shared" si="4104"/>
        <v>2303</v>
      </c>
      <c r="BO2831" s="19">
        <f t="shared" si="4105"/>
        <v>3131</v>
      </c>
      <c r="BP2831">
        <f t="shared" si="4106"/>
        <v>3126</v>
      </c>
      <c r="BQ2831" s="17">
        <f t="shared" si="4107"/>
        <v>3131</v>
      </c>
      <c r="BR2831" t="str">
        <f t="shared" si="4108"/>
        <v>event_team_player_2</v>
      </c>
      <c r="BS2831">
        <f>COUNTIFS(S$3:S2831,"="&amp;S2831,AI$3:AI2831,"="&amp;AI2831)</f>
        <v>2</v>
      </c>
      <c r="BT2831" t="str">
        <f>IFERROR(VLOOKUP(BB2831&amp;BU2831&amp;X2831,game_rosters!U:W,3,FALSE),"")</f>
        <v>P100032</v>
      </c>
      <c r="BU2831" t="str">
        <f t="shared" si="4109"/>
        <v>Outlaws</v>
      </c>
    </row>
    <row r="2832" spans="1:73" x14ac:dyDescent="0.2">
      <c r="A2832" t="str">
        <f t="shared" si="4084"/>
        <v/>
      </c>
      <c r="I2832" s="44">
        <v>70</v>
      </c>
      <c r="S2832">
        <v>1467</v>
      </c>
      <c r="X2832">
        <v>70</v>
      </c>
      <c r="AA2832">
        <f t="shared" si="4041"/>
        <v>2467</v>
      </c>
      <c r="AB2832" t="str">
        <f t="shared" si="4042"/>
        <v/>
      </c>
      <c r="AC2832">
        <f t="shared" si="4080"/>
        <v>2467</v>
      </c>
      <c r="AD2832" s="6">
        <v>3</v>
      </c>
      <c r="AE2832" t="s">
        <v>940</v>
      </c>
      <c r="AF2832" t="s">
        <v>746</v>
      </c>
      <c r="AG2832" t="s">
        <v>756</v>
      </c>
      <c r="AH2832" t="s">
        <v>756</v>
      </c>
      <c r="AI2832" t="str">
        <f t="shared" si="4085"/>
        <v>o</v>
      </c>
      <c r="AJ2832" t="str">
        <f t="shared" si="4086"/>
        <v/>
      </c>
      <c r="AK2832" t="str">
        <f t="shared" si="4087"/>
        <v/>
      </c>
      <c r="AL2832" t="str">
        <f t="shared" si="4088"/>
        <v/>
      </c>
      <c r="AM2832" t="str">
        <f t="shared" si="4089"/>
        <v/>
      </c>
      <c r="AN2832" t="str">
        <f t="shared" si="4090"/>
        <v>Away</v>
      </c>
      <c r="AO2832" t="str">
        <f t="shared" si="4091"/>
        <v>a</v>
      </c>
      <c r="AP2832" t="str">
        <f t="shared" si="4092"/>
        <v/>
      </c>
      <c r="AQ2832" t="str">
        <f t="shared" si="4093"/>
        <v/>
      </c>
      <c r="AR2832" t="str">
        <f t="shared" si="4094"/>
        <v>Away</v>
      </c>
      <c r="AS2832" t="str">
        <f t="shared" si="4095"/>
        <v>a</v>
      </c>
      <c r="AT2832" t="str">
        <f t="shared" si="4096"/>
        <v>Defensive</v>
      </c>
      <c r="AU2832" t="str">
        <f t="shared" si="4097"/>
        <v/>
      </c>
      <c r="AV2832" t="str">
        <f t="shared" si="4098"/>
        <v/>
      </c>
      <c r="AW2832" t="str" cm="1">
        <f t="array" ref="AW2832">IFERROR(IF(O2832&lt;&gt;"",O2832,IF(OR($S2832="",$T2832=""),"",IF(O2832&lt;&gt;"",O2832,IF($T2832&lt;&gt;"",_xlfn._xlws.FILTER(O:O,($BU:$BU=$BU2832)*($I:$I=$I2832)*($T:$T=$T2832)*($S:$S=_xlfn.MINIFS($S:$S,$T:$T,"="&amp;$T2832)),"")))))&amp;"",IF(O2832="","",""))&amp;""</f>
        <v/>
      </c>
      <c r="AX2832" t="str" cm="1">
        <f t="array" ref="AX2832">IFERROR(IF(P2832&lt;&gt;"",P2832,IF(OR($S2832="",$T2832=""),"",IF($T2832&lt;&gt;"",_xlfn._xlws.FILTER(P:P,($BU:$BU=$BU2832)*($I:$I=$I2832)*($T:$T=$T2832)*($S:$S=_xlfn.MINIFS($S:$S,$T:$T,"="&amp;$T2832)),""))))&amp;"",IF(P2832="","",""))&amp;""</f>
        <v/>
      </c>
      <c r="AY2832" t="str" cm="1">
        <f t="array" ref="AY2832">IFERROR(IF(Q2832&lt;&gt;"",Q2832,IF(OR($S2832="",$T2832=""),"",IF($T2832&lt;&gt;"",_xlfn._xlws.FILTER(Q:Q,($BU:$BU=$BU2832)*($I:$I=$I2832)*($T:$T=$T2832)*($S:$S=_xlfn.MINIFS($S:$S,$T:$T,"="&amp;$T2832)),""))))&amp;"",IF(Q2832="","",""))&amp;""</f>
        <v/>
      </c>
      <c r="AZ2832" t="str" cm="1">
        <f t="array" ref="AZ2832">IFERROR(IF(R2832&lt;&gt;"",R2832,IF(OR($S2832="",$T2832=""),"",IF($T2832&lt;&gt;"",_xlfn._xlws.FILTER(R:R,($BU:$BU=$BU2832)*($I:$I=$I2832)*($T:$T=$T2832)*($S:$S=_xlfn.MINIFS($S:$S,$T:$T,"="&amp;$T2832)),""))))&amp;"",IF(R2832="","",""))&amp;""</f>
        <v/>
      </c>
      <c r="BA2832" s="6">
        <f t="shared" si="4099"/>
        <v>241</v>
      </c>
      <c r="BB2832">
        <f t="shared" ref="BB2832:BD2832" si="4120">BB2831</f>
        <v>18987</v>
      </c>
      <c r="BC2832" t="str">
        <f t="shared" si="4120"/>
        <v>Velodrome</v>
      </c>
      <c r="BD2832" t="str">
        <f t="shared" si="4120"/>
        <v>Outlaws</v>
      </c>
      <c r="BE2832" t="s">
        <v>5</v>
      </c>
      <c r="BF2832" t="s">
        <v>236</v>
      </c>
      <c r="BI2832" cm="1">
        <f t="array" ref="BI2832">IFERROR(_xlfn._xlws.FILTER(shifts!A:A,(shifts!B:B=events!AD2832)*(shifts!AG:AG&gt;=events!BK2832)*(shifts!AH:AH&lt;=events!BL2832)),BI2831)</f>
        <v>99</v>
      </c>
      <c r="BJ2832" s="15">
        <f t="shared" si="4101"/>
        <v>0</v>
      </c>
      <c r="BK2832">
        <f t="shared" si="4102"/>
        <v>252</v>
      </c>
      <c r="BL2832">
        <f t="shared" si="4103"/>
        <v>252</v>
      </c>
      <c r="BM2832" s="15">
        <f>SUMIFS(BJ$2:BJ2832,K$2:K2832,"=Intermission")+SUMIFS(BJ$2:BJ2832,K$2:K2832,"=Timeout")</f>
        <v>143</v>
      </c>
      <c r="BN2832">
        <f t="shared" si="4104"/>
        <v>2303</v>
      </c>
      <c r="BO2832" s="19">
        <f t="shared" si="4105"/>
        <v>3131</v>
      </c>
      <c r="BP2832">
        <f t="shared" si="4106"/>
        <v>3126</v>
      </c>
      <c r="BQ2832" s="17">
        <f t="shared" si="4107"/>
        <v>3131</v>
      </c>
      <c r="BR2832" t="str">
        <f t="shared" si="4108"/>
        <v>opp_team_player_1</v>
      </c>
      <c r="BS2832">
        <f>COUNTIFS(S$3:S2832,"="&amp;S2832,AI$3:AI2832,"="&amp;AI2832)</f>
        <v>1</v>
      </c>
      <c r="BT2832" t="str">
        <f>IFERROR(VLOOKUP(BB2832&amp;BU2832&amp;X2832,game_rosters!U:W,3,FALSE),"")</f>
        <v>P100001</v>
      </c>
      <c r="BU2832" t="str">
        <f t="shared" si="4109"/>
        <v>Velodrome</v>
      </c>
    </row>
    <row r="2833" spans="1:73" x14ac:dyDescent="0.2">
      <c r="A2833">
        <f t="shared" si="4084"/>
        <v>1</v>
      </c>
      <c r="I2833" s="44">
        <v>4</v>
      </c>
      <c r="K2833" t="s">
        <v>9</v>
      </c>
      <c r="L2833" t="s">
        <v>173</v>
      </c>
      <c r="M2833" t="s">
        <v>365</v>
      </c>
      <c r="N2833" t="s">
        <v>594</v>
      </c>
      <c r="O2833" t="s">
        <v>614</v>
      </c>
      <c r="Q2833" t="s">
        <v>594</v>
      </c>
      <c r="S2833">
        <v>1468</v>
      </c>
      <c r="W2833" t="s">
        <v>731</v>
      </c>
      <c r="X2833">
        <v>4</v>
      </c>
      <c r="Z2833">
        <v>1</v>
      </c>
      <c r="AA2833">
        <f t="shared" si="4041"/>
        <v>2468</v>
      </c>
      <c r="AB2833" t="str">
        <f t="shared" si="4042"/>
        <v/>
      </c>
      <c r="AC2833">
        <f t="shared" si="4080"/>
        <v>2468</v>
      </c>
      <c r="AD2833" s="6">
        <v>3</v>
      </c>
      <c r="AE2833" t="s">
        <v>940</v>
      </c>
      <c r="AF2833" t="s">
        <v>754</v>
      </c>
      <c r="AG2833" t="s">
        <v>756</v>
      </c>
      <c r="AH2833" t="s">
        <v>756</v>
      </c>
      <c r="AI2833" t="str">
        <f t="shared" si="4085"/>
        <v>e</v>
      </c>
      <c r="AJ2833" t="str">
        <f t="shared" si="4086"/>
        <v/>
      </c>
      <c r="AK2833" t="str">
        <f t="shared" si="4087"/>
        <v/>
      </c>
      <c r="AL2833" t="str">
        <f t="shared" si="4088"/>
        <v/>
      </c>
      <c r="AM2833" t="str">
        <f t="shared" si="4089"/>
        <v/>
      </c>
      <c r="AN2833" t="str">
        <f t="shared" si="4090"/>
        <v>Away</v>
      </c>
      <c r="AO2833" t="str">
        <f t="shared" si="4091"/>
        <v>a</v>
      </c>
      <c r="AP2833" t="str">
        <f t="shared" si="4092"/>
        <v/>
      </c>
      <c r="AQ2833" t="str">
        <f t="shared" si="4093"/>
        <v/>
      </c>
      <c r="AR2833" t="str">
        <f t="shared" si="4094"/>
        <v>Away</v>
      </c>
      <c r="AS2833" t="str">
        <f t="shared" si="4095"/>
        <v>a</v>
      </c>
      <c r="AT2833" t="str">
        <f t="shared" si="4096"/>
        <v>Offensive</v>
      </c>
      <c r="AU2833" t="str">
        <f t="shared" si="4097"/>
        <v/>
      </c>
      <c r="AV2833" t="str">
        <f t="shared" si="4098"/>
        <v/>
      </c>
      <c r="AW2833" t="str" cm="1">
        <f t="array" ref="AW2833">IFERROR(IF(O2833&lt;&gt;"",O2833,IF(OR($S2833="",$T2833=""),"",IF(O2833&lt;&gt;"",O2833,IF($T2833&lt;&gt;"",_xlfn._xlws.FILTER(O:O,($BU:$BU=$BU2833)*($I:$I=$I2833)*($T:$T=$T2833)*($S:$S=_xlfn.MINIFS($S:$S,$T:$T,"="&amp;$T2833)),"")))))&amp;"",IF(O2833="","",""))&amp;""</f>
        <v>Defensive_Zone-AttemptedBreakOutClear</v>
      </c>
      <c r="AX2833" t="str" cm="1">
        <f t="array" ref="AX2833">IFERROR(IF(P2833&lt;&gt;"",P2833,IF(OR($S2833="",$T2833=""),"",IF($T2833&lt;&gt;"",_xlfn._xlws.FILTER(P:P,($BU:$BU=$BU2833)*($I:$I=$I2833)*($T:$T=$T2833)*($S:$S=_xlfn.MINIFS($S:$S,$T:$T,"="&amp;$T2833)),""))))&amp;"",IF(P2833="","",""))&amp;""</f>
        <v/>
      </c>
      <c r="AY2833" t="str" cm="1">
        <f t="array" ref="AY2833">IFERROR(IF(Q2833&lt;&gt;"",Q2833,IF(OR($S2833="",$T2833=""),"",IF($T2833&lt;&gt;"",_xlfn._xlws.FILTER(Q:Q,($BU:$BU=$BU2833)*($I:$I=$I2833)*($T:$T=$T2833)*($S:$S=_xlfn.MINIFS($S:$S,$T:$T,"="&amp;$T2833)),""))))&amp;"",IF(Q2833="","",""))&amp;""</f>
        <v>u</v>
      </c>
      <c r="AZ2833" t="str" cm="1">
        <f t="array" ref="AZ2833">IFERROR(IF(R2833&lt;&gt;"",R2833,IF(OR($S2833="",$T2833=""),"",IF($T2833&lt;&gt;"",_xlfn._xlws.FILTER(R:R,($BU:$BU=$BU2833)*($I:$I=$I2833)*($T:$T=$T2833)*($S:$S=_xlfn.MINIFS($S:$S,$T:$T,"="&amp;$T2833)),""))))&amp;"",IF(R2833="","",""))&amp;""</f>
        <v/>
      </c>
      <c r="BA2833" s="6">
        <f t="shared" si="4099"/>
        <v>241</v>
      </c>
      <c r="BB2833">
        <f t="shared" ref="BB2833:BD2833" si="4121">BB2832</f>
        <v>18987</v>
      </c>
      <c r="BC2833" t="str">
        <f t="shared" si="4121"/>
        <v>Velodrome</v>
      </c>
      <c r="BD2833" t="str">
        <f t="shared" si="4121"/>
        <v>Outlaws</v>
      </c>
      <c r="BE2833" t="s">
        <v>9</v>
      </c>
      <c r="BF2833" t="s">
        <v>173</v>
      </c>
      <c r="BI2833" cm="1">
        <f t="array" ref="BI2833">IFERROR(_xlfn._xlws.FILTER(shifts!A:A,(shifts!B:B=events!AD2833)*(shifts!AG:AG&gt;=events!BK2833)*(shifts!AH:AH&lt;=events!BL2833)),BI2832)</f>
        <v>99</v>
      </c>
      <c r="BJ2833" s="15">
        <f t="shared" si="4101"/>
        <v>0</v>
      </c>
      <c r="BK2833">
        <f t="shared" si="4102"/>
        <v>251</v>
      </c>
      <c r="BL2833">
        <f t="shared" si="4103"/>
        <v>251</v>
      </c>
      <c r="BM2833" s="15">
        <f>SUMIFS(BJ$2:BJ2833,K$2:K2833,"=Intermission")+SUMIFS(BJ$2:BJ2833,K$2:K2833,"=Timeout")</f>
        <v>143</v>
      </c>
      <c r="BN2833">
        <f t="shared" si="4104"/>
        <v>2303</v>
      </c>
      <c r="BO2833" s="19">
        <f t="shared" si="4105"/>
        <v>3132</v>
      </c>
      <c r="BP2833">
        <f t="shared" si="4106"/>
        <v>3127</v>
      </c>
      <c r="BQ2833" s="17">
        <f t="shared" si="4107"/>
        <v>3132</v>
      </c>
      <c r="BR2833" t="str">
        <f t="shared" si="4108"/>
        <v>event_team_player_1</v>
      </c>
      <c r="BS2833">
        <f>COUNTIFS(S$3:S2833,"="&amp;S2833,AI$3:AI2833,"="&amp;AI2833)</f>
        <v>1</v>
      </c>
      <c r="BT2833" t="str">
        <f>IFERROR(VLOOKUP(BB2833&amp;BU2833&amp;X2833,game_rosters!U:W,3,FALSE),"")</f>
        <v>P100032</v>
      </c>
      <c r="BU2833" t="str">
        <f t="shared" si="4109"/>
        <v>Outlaws</v>
      </c>
    </row>
    <row r="2834" spans="1:73" x14ac:dyDescent="0.2">
      <c r="A2834">
        <f t="shared" si="4084"/>
        <v>1</v>
      </c>
      <c r="I2834" s="44">
        <v>22</v>
      </c>
      <c r="K2834" t="s">
        <v>238</v>
      </c>
      <c r="L2834" t="s">
        <v>193</v>
      </c>
      <c r="M2834" t="s">
        <v>91</v>
      </c>
      <c r="N2834" t="s">
        <v>595</v>
      </c>
      <c r="S2834">
        <v>1469</v>
      </c>
      <c r="T2834">
        <v>226</v>
      </c>
      <c r="W2834" t="s">
        <v>735</v>
      </c>
      <c r="X2834">
        <v>22</v>
      </c>
      <c r="Z2834">
        <v>1</v>
      </c>
      <c r="AA2834">
        <f t="shared" si="4041"/>
        <v>2469</v>
      </c>
      <c r="AB2834">
        <f t="shared" si="4042"/>
        <v>9226</v>
      </c>
      <c r="AC2834">
        <f t="shared" si="4080"/>
        <v>9226</v>
      </c>
      <c r="AD2834" s="6">
        <v>3</v>
      </c>
      <c r="AE2834" t="s">
        <v>940</v>
      </c>
      <c r="AF2834" t="s">
        <v>912</v>
      </c>
      <c r="AG2834" t="s">
        <v>756</v>
      </c>
      <c r="AH2834" t="s">
        <v>756</v>
      </c>
      <c r="AI2834" t="str">
        <f t="shared" si="4085"/>
        <v>e</v>
      </c>
      <c r="AJ2834" t="str">
        <f t="shared" si="4086"/>
        <v/>
      </c>
      <c r="AK2834" t="str">
        <f t="shared" si="4087"/>
        <v/>
      </c>
      <c r="AL2834" t="str">
        <f t="shared" si="4088"/>
        <v/>
      </c>
      <c r="AM2834" t="str">
        <f t="shared" si="4089"/>
        <v/>
      </c>
      <c r="AN2834" t="str">
        <f t="shared" si="4090"/>
        <v>Home</v>
      </c>
      <c r="AO2834" t="str">
        <f t="shared" si="4091"/>
        <v>h</v>
      </c>
      <c r="AP2834" t="str">
        <f t="shared" si="4092"/>
        <v/>
      </c>
      <c r="AQ2834" t="str">
        <f t="shared" si="4093"/>
        <v/>
      </c>
      <c r="AR2834" t="str">
        <f t="shared" si="4094"/>
        <v>Home</v>
      </c>
      <c r="AS2834" t="str">
        <f t="shared" si="4095"/>
        <v>h</v>
      </c>
      <c r="AT2834" t="str">
        <f t="shared" si="4096"/>
        <v>Offensive</v>
      </c>
      <c r="AU2834" t="str">
        <f t="shared" si="4097"/>
        <v/>
      </c>
      <c r="AV2834" t="str">
        <f t="shared" si="4098"/>
        <v/>
      </c>
      <c r="AW2834" t="str" cm="1">
        <f t="array" ref="AW2834">IFERROR(IF(O2834&lt;&gt;"",O2834,IF(OR($S2834="",$T2834=""),"",IF(O2834&lt;&gt;"",O2834,IF($T2834&lt;&gt;"",_xlfn._xlws.FILTER(O:O,($BU:$BU=$BU2834)*($I:$I=$I2834)*($T:$T=$T2834)*($S:$S=_xlfn.MINIFS($S:$S,$T:$T,"="&amp;$T2834)),"")))))&amp;"",IF(O2834="","",""))&amp;""</f>
        <v/>
      </c>
      <c r="AX2834" t="str" cm="1">
        <f t="array" ref="AX2834">IFERROR(IF(P2834&lt;&gt;"",P2834,IF(OR($S2834="",$T2834=""),"",IF($T2834&lt;&gt;"",_xlfn._xlws.FILTER(P:P,($BU:$BU=$BU2834)*($I:$I=$I2834)*($T:$T=$T2834)*($S:$S=_xlfn.MINIFS($S:$S,$T:$T,"="&amp;$T2834)),""))))&amp;"",IF(P2834="","",""))&amp;""</f>
        <v/>
      </c>
      <c r="AY2834" t="str" cm="1">
        <f t="array" ref="AY2834">IFERROR(IF(Q2834&lt;&gt;"",Q2834,IF(OR($S2834="",$T2834=""),"",IF($T2834&lt;&gt;"",_xlfn._xlws.FILTER(Q:Q,($BU:$BU=$BU2834)*($I:$I=$I2834)*($T:$T=$T2834)*($S:$S=_xlfn.MINIFS($S:$S,$T:$T,"="&amp;$T2834)),""))))&amp;"",IF(Q2834="","",""))&amp;""</f>
        <v/>
      </c>
      <c r="AZ2834" t="str" cm="1">
        <f t="array" ref="AZ2834">IFERROR(IF(R2834&lt;&gt;"",R2834,IF(OR($S2834="",$T2834=""),"",IF($T2834&lt;&gt;"",_xlfn._xlws.FILTER(R:R,($BU:$BU=$BU2834)*($I:$I=$I2834)*($T:$T=$T2834)*($S:$S=_xlfn.MINIFS($S:$S,$T:$T,"="&amp;$T2834)),""))))&amp;"",IF(R2834="","",""))&amp;""</f>
        <v/>
      </c>
      <c r="BA2834" s="6">
        <f t="shared" si="4099"/>
        <v>241</v>
      </c>
      <c r="BB2834">
        <f t="shared" ref="BB2834:BD2834" si="4122">BB2833</f>
        <v>18987</v>
      </c>
      <c r="BC2834" t="str">
        <f t="shared" si="4122"/>
        <v>Velodrome</v>
      </c>
      <c r="BD2834" t="str">
        <f t="shared" si="4122"/>
        <v>Outlaws</v>
      </c>
      <c r="BE2834" t="s">
        <v>238</v>
      </c>
      <c r="BF2834" t="s">
        <v>193</v>
      </c>
      <c r="BI2834" cm="1">
        <f t="array" ref="BI2834">IFERROR(_xlfn._xlws.FILTER(shifts!A:A,(shifts!B:B=events!AD2834)*(shifts!AG:AG&gt;=events!BK2834)*(shifts!AH:AH&lt;=events!BL2834)),BI2833)</f>
        <v>99</v>
      </c>
      <c r="BJ2834" s="15">
        <f t="shared" si="4101"/>
        <v>0</v>
      </c>
      <c r="BK2834">
        <f t="shared" si="4102"/>
        <v>249</v>
      </c>
      <c r="BL2834">
        <f t="shared" si="4103"/>
        <v>249</v>
      </c>
      <c r="BM2834" s="15">
        <f>SUMIFS(BJ$2:BJ2834,K$2:K2834,"=Intermission")+SUMIFS(BJ$2:BJ2834,K$2:K2834,"=Timeout")</f>
        <v>143</v>
      </c>
      <c r="BN2834">
        <f t="shared" si="4104"/>
        <v>2303</v>
      </c>
      <c r="BO2834" s="19">
        <f t="shared" si="4105"/>
        <v>3134</v>
      </c>
      <c r="BP2834">
        <f t="shared" si="4106"/>
        <v>3129</v>
      </c>
      <c r="BQ2834" s="17">
        <f t="shared" si="4107"/>
        <v>3134</v>
      </c>
      <c r="BR2834" t="str">
        <f t="shared" si="4108"/>
        <v>event_team_player_1</v>
      </c>
      <c r="BS2834">
        <f>COUNTIFS(S$3:S2834,"="&amp;S2834,AI$3:AI2834,"="&amp;AI2834)</f>
        <v>1</v>
      </c>
      <c r="BT2834" t="str">
        <f>IFERROR(VLOOKUP(BB2834&amp;BU2834&amp;X2834,game_rosters!U:W,3,FALSE),"")</f>
        <v>P100108</v>
      </c>
      <c r="BU2834" t="str">
        <f t="shared" si="4109"/>
        <v>Velodrome</v>
      </c>
    </row>
    <row r="2835" spans="1:73" x14ac:dyDescent="0.2">
      <c r="A2835">
        <f t="shared" si="4084"/>
        <v>1</v>
      </c>
      <c r="I2835" s="44">
        <v>75</v>
      </c>
      <c r="K2835" t="s">
        <v>13</v>
      </c>
      <c r="L2835" t="s">
        <v>586</v>
      </c>
      <c r="N2835" t="s">
        <v>595</v>
      </c>
      <c r="O2835" t="s">
        <v>604</v>
      </c>
      <c r="Q2835" t="s">
        <v>595</v>
      </c>
      <c r="S2835">
        <v>1470</v>
      </c>
      <c r="T2835">
        <v>226</v>
      </c>
      <c r="W2835" t="s">
        <v>735</v>
      </c>
      <c r="X2835">
        <v>75</v>
      </c>
      <c r="Z2835">
        <v>1</v>
      </c>
      <c r="AA2835">
        <f t="shared" si="4041"/>
        <v>2470</v>
      </c>
      <c r="AB2835">
        <f t="shared" si="4042"/>
        <v>9226</v>
      </c>
      <c r="AC2835">
        <f t="shared" si="4080"/>
        <v>9226</v>
      </c>
      <c r="AD2835" s="6">
        <v>3</v>
      </c>
      <c r="AE2835" t="s">
        <v>940</v>
      </c>
      <c r="AF2835" t="s">
        <v>913</v>
      </c>
      <c r="AG2835" t="s">
        <v>756</v>
      </c>
      <c r="AH2835" t="s">
        <v>756</v>
      </c>
      <c r="AI2835" t="str">
        <f t="shared" si="4085"/>
        <v>e</v>
      </c>
      <c r="AJ2835" t="str">
        <f t="shared" si="4086"/>
        <v/>
      </c>
      <c r="AK2835" t="str">
        <f t="shared" si="4087"/>
        <v/>
      </c>
      <c r="AL2835" t="str">
        <f t="shared" si="4088"/>
        <v/>
      </c>
      <c r="AM2835" t="str">
        <f t="shared" si="4089"/>
        <v/>
      </c>
      <c r="AN2835" t="str">
        <f t="shared" si="4090"/>
        <v>Home</v>
      </c>
      <c r="AO2835" t="str">
        <f t="shared" si="4091"/>
        <v>h</v>
      </c>
      <c r="AP2835" t="str">
        <f t="shared" si="4092"/>
        <v/>
      </c>
      <c r="AQ2835" t="str">
        <f t="shared" si="4093"/>
        <v/>
      </c>
      <c r="AR2835" t="str">
        <f t="shared" si="4094"/>
        <v>Home</v>
      </c>
      <c r="AS2835" t="str">
        <f t="shared" si="4095"/>
        <v>h</v>
      </c>
      <c r="AT2835" t="str">
        <f t="shared" si="4096"/>
        <v>Offensive</v>
      </c>
      <c r="AU2835" t="str">
        <f t="shared" si="4097"/>
        <v/>
      </c>
      <c r="AV2835" t="str">
        <f t="shared" si="4098"/>
        <v/>
      </c>
      <c r="AW2835" t="str" cm="1">
        <f t="array" ref="AW2835">IFERROR(IF(O2835&lt;&gt;"",O2835,IF(OR($S2835="",$T2835=""),"",IF(O2835&lt;&gt;"",O2835,IF($T2835&lt;&gt;"",_xlfn._xlws.FILTER(O:O,($BU:$BU=$BU2835)*($I:$I=$I2835)*($T:$T=$T2835)*($S:$S=_xlfn.MINIFS($S:$S,$T:$T,"="&amp;$T2835)),"")))))&amp;"",IF(O2835="","",""))&amp;""</f>
        <v>OffensivePlay_Zone-PuckRetrievalDumpIn</v>
      </c>
      <c r="AX2835" t="str" cm="1">
        <f t="array" ref="AX2835">IFERROR(IF(P2835&lt;&gt;"",P2835,IF(OR($S2835="",$T2835=""),"",IF($T2835&lt;&gt;"",_xlfn._xlws.FILTER(P:P,($BU:$BU=$BU2835)*($I:$I=$I2835)*($T:$T=$T2835)*($S:$S=_xlfn.MINIFS($S:$S,$T:$T,"="&amp;$T2835)),""))))&amp;"",IF(P2835="","",""))&amp;""</f>
        <v/>
      </c>
      <c r="AY2835" t="str" cm="1">
        <f t="array" ref="AY2835">IFERROR(IF(Q2835&lt;&gt;"",Q2835,IF(OR($S2835="",$T2835=""),"",IF($T2835&lt;&gt;"",_xlfn._xlws.FILTER(Q:Q,($BU:$BU=$BU2835)*($I:$I=$I2835)*($T:$T=$T2835)*($S:$S=_xlfn.MINIFS($S:$S,$T:$T,"="&amp;$T2835)),""))))&amp;"",IF(Q2835="","",""))&amp;""</f>
        <v>s</v>
      </c>
      <c r="AZ2835" t="str" cm="1">
        <f t="array" ref="AZ2835">IFERROR(IF(R2835&lt;&gt;"",R2835,IF(OR($S2835="",$T2835=""),"",IF($T2835&lt;&gt;"",_xlfn._xlws.FILTER(R:R,($BU:$BU=$BU2835)*($I:$I=$I2835)*($T:$T=$T2835)*($S:$S=_xlfn.MINIFS($S:$S,$T:$T,"="&amp;$T2835)),""))))&amp;"",IF(R2835="","",""))&amp;""</f>
        <v/>
      </c>
      <c r="BA2835" s="6">
        <f t="shared" si="4099"/>
        <v>241</v>
      </c>
      <c r="BB2835">
        <f t="shared" ref="BB2835:BD2835" si="4123">BB2834</f>
        <v>18987</v>
      </c>
      <c r="BC2835" t="str">
        <f t="shared" si="4123"/>
        <v>Velodrome</v>
      </c>
      <c r="BD2835" t="str">
        <f t="shared" si="4123"/>
        <v>Outlaws</v>
      </c>
      <c r="BE2835" t="s">
        <v>13</v>
      </c>
      <c r="BF2835" t="s">
        <v>586</v>
      </c>
      <c r="BI2835" cm="1">
        <f t="array" ref="BI2835">IFERROR(_xlfn._xlws.FILTER(shifts!A:A,(shifts!B:B=events!AD2835)*(shifts!AG:AG&gt;=events!BK2835)*(shifts!AH:AH&lt;=events!BL2835)),BI2834)</f>
        <v>99</v>
      </c>
      <c r="BJ2835" s="15">
        <f t="shared" si="4101"/>
        <v>0</v>
      </c>
      <c r="BK2835">
        <f t="shared" si="4102"/>
        <v>248</v>
      </c>
      <c r="BL2835">
        <f t="shared" si="4103"/>
        <v>248</v>
      </c>
      <c r="BM2835" s="15">
        <f>SUMIFS(BJ$2:BJ2835,K$2:K2835,"=Intermission")+SUMIFS(BJ$2:BJ2835,K$2:K2835,"=Timeout")</f>
        <v>143</v>
      </c>
      <c r="BN2835">
        <f t="shared" si="4104"/>
        <v>2303</v>
      </c>
      <c r="BO2835" s="19">
        <f t="shared" si="4105"/>
        <v>3135</v>
      </c>
      <c r="BP2835">
        <f t="shared" si="4106"/>
        <v>3130</v>
      </c>
      <c r="BQ2835" s="17">
        <f t="shared" si="4107"/>
        <v>3135</v>
      </c>
      <c r="BR2835" t="str">
        <f t="shared" si="4108"/>
        <v>event_team_player_1</v>
      </c>
      <c r="BS2835">
        <f>COUNTIFS(S$3:S2835,"="&amp;S2835,AI$3:AI2835,"="&amp;AI2835)</f>
        <v>1</v>
      </c>
      <c r="BT2835" t="str">
        <f>IFERROR(VLOOKUP(BB2835&amp;BU2835&amp;X2835,game_rosters!U:W,3,FALSE),"")</f>
        <v>P100039</v>
      </c>
      <c r="BU2835" t="str">
        <f t="shared" si="4109"/>
        <v>Velodrome</v>
      </c>
    </row>
    <row r="2836" spans="1:73" x14ac:dyDescent="0.2">
      <c r="A2836">
        <f t="shared" si="4084"/>
        <v>1</v>
      </c>
      <c r="I2836" s="44">
        <v>75</v>
      </c>
      <c r="K2836" t="s">
        <v>6</v>
      </c>
      <c r="L2836" t="s">
        <v>181</v>
      </c>
      <c r="M2836" t="s">
        <v>51</v>
      </c>
      <c r="N2836" t="s">
        <v>594</v>
      </c>
      <c r="S2836">
        <v>1471</v>
      </c>
      <c r="W2836" t="s">
        <v>735</v>
      </c>
      <c r="X2836">
        <v>75</v>
      </c>
      <c r="Z2836">
        <v>1</v>
      </c>
      <c r="AA2836">
        <f t="shared" si="4041"/>
        <v>2471</v>
      </c>
      <c r="AB2836" t="str">
        <f t="shared" si="4042"/>
        <v/>
      </c>
      <c r="AC2836">
        <f t="shared" si="4080"/>
        <v>2471</v>
      </c>
      <c r="AD2836" s="6">
        <v>3</v>
      </c>
      <c r="AE2836" t="s">
        <v>940</v>
      </c>
      <c r="AF2836" t="s">
        <v>747</v>
      </c>
      <c r="AG2836" t="s">
        <v>756</v>
      </c>
      <c r="AH2836" t="s">
        <v>756</v>
      </c>
      <c r="AI2836" t="str">
        <f t="shared" si="4085"/>
        <v>e</v>
      </c>
      <c r="AJ2836" t="str">
        <f t="shared" si="4086"/>
        <v/>
      </c>
      <c r="AK2836" t="str">
        <f t="shared" si="4087"/>
        <v/>
      </c>
      <c r="AL2836" t="str">
        <f t="shared" si="4088"/>
        <v/>
      </c>
      <c r="AM2836" t="str">
        <f t="shared" si="4089"/>
        <v/>
      </c>
      <c r="AN2836" t="str">
        <f t="shared" si="4090"/>
        <v>Home</v>
      </c>
      <c r="AO2836" t="str">
        <f t="shared" si="4091"/>
        <v>h</v>
      </c>
      <c r="AP2836" t="str">
        <f t="shared" si="4092"/>
        <v/>
      </c>
      <c r="AQ2836" t="str">
        <f t="shared" si="4093"/>
        <v/>
      </c>
      <c r="AR2836" t="str">
        <f t="shared" si="4094"/>
        <v>Home</v>
      </c>
      <c r="AS2836" t="str">
        <f t="shared" si="4095"/>
        <v>h</v>
      </c>
      <c r="AT2836" t="str">
        <f t="shared" si="4096"/>
        <v>Offensive</v>
      </c>
      <c r="AU2836" t="str">
        <f t="shared" si="4097"/>
        <v/>
      </c>
      <c r="AV2836" t="str">
        <f t="shared" si="4098"/>
        <v/>
      </c>
      <c r="AW2836" t="str" cm="1">
        <f t="array" ref="AW2836">IFERROR(IF(O2836&lt;&gt;"",O2836,IF(OR($S2836="",$T2836=""),"",IF(O2836&lt;&gt;"",O2836,IF($T2836&lt;&gt;"",_xlfn._xlws.FILTER(O:O,($BU:$BU=$BU2836)*($I:$I=$I2836)*($T:$T=$T2836)*($S:$S=_xlfn.MINIFS($S:$S,$T:$T,"="&amp;$T2836)),"")))))&amp;"",IF(O2836="","",""))&amp;""</f>
        <v/>
      </c>
      <c r="AX2836" t="str" cm="1">
        <f t="array" ref="AX2836">IFERROR(IF(P2836&lt;&gt;"",P2836,IF(OR($S2836="",$T2836=""),"",IF($T2836&lt;&gt;"",_xlfn._xlws.FILTER(P:P,($BU:$BU=$BU2836)*($I:$I=$I2836)*($T:$T=$T2836)*($S:$S=_xlfn.MINIFS($S:$S,$T:$T,"="&amp;$T2836)),""))))&amp;"",IF(P2836="","",""))&amp;""</f>
        <v/>
      </c>
      <c r="AY2836" t="str" cm="1">
        <f t="array" ref="AY2836">IFERROR(IF(Q2836&lt;&gt;"",Q2836,IF(OR($S2836="",$T2836=""),"",IF($T2836&lt;&gt;"",_xlfn._xlws.FILTER(Q:Q,($BU:$BU=$BU2836)*($I:$I=$I2836)*($T:$T=$T2836)*($S:$S=_xlfn.MINIFS($S:$S,$T:$T,"="&amp;$T2836)),""))))&amp;"",IF(Q2836="","",""))&amp;""</f>
        <v/>
      </c>
      <c r="AZ2836" t="str" cm="1">
        <f t="array" ref="AZ2836">IFERROR(IF(R2836&lt;&gt;"",R2836,IF(OR($S2836="",$T2836=""),"",IF($T2836&lt;&gt;"",_xlfn._xlws.FILTER(R:R,($BU:$BU=$BU2836)*($I:$I=$I2836)*($T:$T=$T2836)*($S:$S=_xlfn.MINIFS($S:$S,$T:$T,"="&amp;$T2836)),""))))&amp;"",IF(R2836="","",""))&amp;""</f>
        <v/>
      </c>
      <c r="BA2836" s="6">
        <f t="shared" si="4099"/>
        <v>241</v>
      </c>
      <c r="BB2836">
        <f t="shared" ref="BB2836:BD2836" si="4124">BB2835</f>
        <v>18987</v>
      </c>
      <c r="BC2836" t="str">
        <f t="shared" si="4124"/>
        <v>Velodrome</v>
      </c>
      <c r="BD2836" t="str">
        <f t="shared" si="4124"/>
        <v>Outlaws</v>
      </c>
      <c r="BE2836" t="s">
        <v>6</v>
      </c>
      <c r="BF2836" t="s">
        <v>181</v>
      </c>
      <c r="BI2836" cm="1">
        <f t="array" ref="BI2836">IFERROR(_xlfn._xlws.FILTER(shifts!A:A,(shifts!B:B=events!AD2836)*(shifts!AG:AG&gt;=events!BK2836)*(shifts!AH:AH&lt;=events!BL2836)),BI2835)</f>
        <v>99</v>
      </c>
      <c r="BJ2836" s="15">
        <f t="shared" si="4101"/>
        <v>0</v>
      </c>
      <c r="BK2836">
        <f t="shared" si="4102"/>
        <v>247</v>
      </c>
      <c r="BL2836">
        <f t="shared" si="4103"/>
        <v>247</v>
      </c>
      <c r="BM2836" s="15">
        <f>SUMIFS(BJ$2:BJ2836,K$2:K2836,"=Intermission")+SUMIFS(BJ$2:BJ2836,K$2:K2836,"=Timeout")</f>
        <v>143</v>
      </c>
      <c r="BN2836">
        <f t="shared" si="4104"/>
        <v>2303</v>
      </c>
      <c r="BO2836" s="19">
        <f t="shared" si="4105"/>
        <v>3136</v>
      </c>
      <c r="BP2836">
        <f t="shared" si="4106"/>
        <v>3131</v>
      </c>
      <c r="BQ2836" s="17">
        <f t="shared" si="4107"/>
        <v>3136</v>
      </c>
      <c r="BR2836" t="str">
        <f t="shared" si="4108"/>
        <v>event_team_player_1</v>
      </c>
      <c r="BS2836">
        <f>COUNTIFS(S$3:S2836,"="&amp;S2836,AI$3:AI2836,"="&amp;AI2836)</f>
        <v>1</v>
      </c>
      <c r="BT2836" t="str">
        <f>IFERROR(VLOOKUP(BB2836&amp;BU2836&amp;X2836,game_rosters!U:W,3,FALSE),"")</f>
        <v>P100039</v>
      </c>
      <c r="BU2836" t="str">
        <f t="shared" si="4109"/>
        <v>Velodrome</v>
      </c>
    </row>
    <row r="2837" spans="1:73" x14ac:dyDescent="0.2">
      <c r="A2837">
        <f t="shared" si="4084"/>
        <v>1</v>
      </c>
      <c r="I2837" s="44">
        <v>4</v>
      </c>
      <c r="K2837" t="s">
        <v>230</v>
      </c>
      <c r="L2837" t="s">
        <v>389</v>
      </c>
      <c r="M2837" t="s">
        <v>448</v>
      </c>
      <c r="N2837" t="s">
        <v>594</v>
      </c>
      <c r="O2837" t="s">
        <v>614</v>
      </c>
      <c r="Q2837" t="s">
        <v>594</v>
      </c>
      <c r="S2837">
        <v>1472</v>
      </c>
      <c r="W2837" t="s">
        <v>731</v>
      </c>
      <c r="X2837">
        <v>4</v>
      </c>
      <c r="Z2837">
        <v>1</v>
      </c>
      <c r="AA2837">
        <f t="shared" si="4041"/>
        <v>2472</v>
      </c>
      <c r="AB2837" t="str">
        <f t="shared" si="4042"/>
        <v/>
      </c>
      <c r="AC2837">
        <f t="shared" si="4080"/>
        <v>2472</v>
      </c>
      <c r="AD2837" s="6">
        <v>3</v>
      </c>
      <c r="AE2837" t="s">
        <v>940</v>
      </c>
      <c r="AF2837" t="s">
        <v>915</v>
      </c>
      <c r="AG2837" t="s">
        <v>756</v>
      </c>
      <c r="AH2837" t="s">
        <v>756</v>
      </c>
      <c r="AI2837" t="str">
        <f t="shared" si="4085"/>
        <v>e</v>
      </c>
      <c r="AJ2837" t="str">
        <f t="shared" si="4086"/>
        <v/>
      </c>
      <c r="AK2837" t="str">
        <f t="shared" si="4087"/>
        <v/>
      </c>
      <c r="AL2837" t="str">
        <f t="shared" si="4088"/>
        <v/>
      </c>
      <c r="AM2837" t="str">
        <f t="shared" si="4089"/>
        <v/>
      </c>
      <c r="AN2837" t="str">
        <f t="shared" si="4090"/>
        <v>Away</v>
      </c>
      <c r="AO2837" t="str">
        <f t="shared" si="4091"/>
        <v>a</v>
      </c>
      <c r="AP2837" t="str">
        <f t="shared" si="4092"/>
        <v/>
      </c>
      <c r="AQ2837" t="str">
        <f t="shared" si="4093"/>
        <v/>
      </c>
      <c r="AR2837" t="str">
        <f t="shared" si="4094"/>
        <v>Away</v>
      </c>
      <c r="AS2837" t="str">
        <f t="shared" si="4095"/>
        <v>a</v>
      </c>
      <c r="AT2837" t="str">
        <f t="shared" si="4096"/>
        <v>Defensive</v>
      </c>
      <c r="AU2837" t="str">
        <f t="shared" si="4097"/>
        <v/>
      </c>
      <c r="AV2837" t="str">
        <f t="shared" si="4098"/>
        <v/>
      </c>
      <c r="AW2837" t="str" cm="1">
        <f t="array" ref="AW2837">IFERROR(IF(O2837&lt;&gt;"",O2837,IF(OR($S2837="",$T2837=""),"",IF(O2837&lt;&gt;"",O2837,IF($T2837&lt;&gt;"",_xlfn._xlws.FILTER(O:O,($BU:$BU=$BU2837)*($I:$I=$I2837)*($T:$T=$T2837)*($S:$S=_xlfn.MINIFS($S:$S,$T:$T,"="&amp;$T2837)),"")))))&amp;"",IF(O2837="","",""))&amp;""</f>
        <v>Defensive_Zone-AttemptedBreakOutClear</v>
      </c>
      <c r="AX2837" t="str" cm="1">
        <f t="array" ref="AX2837">IFERROR(IF(P2837&lt;&gt;"",P2837,IF(OR($S2837="",$T2837=""),"",IF($T2837&lt;&gt;"",_xlfn._xlws.FILTER(P:P,($BU:$BU=$BU2837)*($I:$I=$I2837)*($T:$T=$T2837)*($S:$S=_xlfn.MINIFS($S:$S,$T:$T,"="&amp;$T2837)),""))))&amp;"",IF(P2837="","",""))&amp;""</f>
        <v/>
      </c>
      <c r="AY2837" t="str" cm="1">
        <f t="array" ref="AY2837">IFERROR(IF(Q2837&lt;&gt;"",Q2837,IF(OR($S2837="",$T2837=""),"",IF($T2837&lt;&gt;"",_xlfn._xlws.FILTER(Q:Q,($BU:$BU=$BU2837)*($I:$I=$I2837)*($T:$T=$T2837)*($S:$S=_xlfn.MINIFS($S:$S,$T:$T,"="&amp;$T2837)),""))))&amp;"",IF(Q2837="","",""))&amp;""</f>
        <v>u</v>
      </c>
      <c r="AZ2837" t="str" cm="1">
        <f t="array" ref="AZ2837">IFERROR(IF(R2837&lt;&gt;"",R2837,IF(OR($S2837="",$T2837=""),"",IF($T2837&lt;&gt;"",_xlfn._xlws.FILTER(R:R,($BU:$BU=$BU2837)*($I:$I=$I2837)*($T:$T=$T2837)*($S:$S=_xlfn.MINIFS($S:$S,$T:$T,"="&amp;$T2837)),""))))&amp;"",IF(R2837="","",""))&amp;""</f>
        <v/>
      </c>
      <c r="BA2837" s="6">
        <f t="shared" si="4099"/>
        <v>241</v>
      </c>
      <c r="BB2837">
        <f t="shared" ref="BB2837:BD2837" si="4125">BB2836</f>
        <v>18987</v>
      </c>
      <c r="BC2837" t="str">
        <f t="shared" si="4125"/>
        <v>Velodrome</v>
      </c>
      <c r="BD2837" t="str">
        <f t="shared" si="4125"/>
        <v>Outlaws</v>
      </c>
      <c r="BE2837" t="s">
        <v>230</v>
      </c>
      <c r="BF2837" t="s">
        <v>389</v>
      </c>
      <c r="BI2837" cm="1">
        <f t="array" ref="BI2837">IFERROR(_xlfn._xlws.FILTER(shifts!A:A,(shifts!B:B=events!AD2837)*(shifts!AG:AG&gt;=events!BK2837)*(shifts!AH:AH&lt;=events!BL2837)),BI2836)</f>
        <v>99</v>
      </c>
      <c r="BJ2837" s="15">
        <f t="shared" si="4101"/>
        <v>0</v>
      </c>
      <c r="BK2837">
        <f t="shared" si="4102"/>
        <v>243</v>
      </c>
      <c r="BL2837">
        <f t="shared" si="4103"/>
        <v>243</v>
      </c>
      <c r="BM2837" s="15">
        <f>SUMIFS(BJ$2:BJ2837,K$2:K2837,"=Intermission")+SUMIFS(BJ$2:BJ2837,K$2:K2837,"=Timeout")</f>
        <v>143</v>
      </c>
      <c r="BN2837">
        <f t="shared" si="4104"/>
        <v>2303</v>
      </c>
      <c r="BO2837" s="19">
        <f t="shared" si="4105"/>
        <v>3140</v>
      </c>
      <c r="BP2837">
        <f t="shared" si="4106"/>
        <v>3135</v>
      </c>
      <c r="BQ2837" s="17">
        <f t="shared" si="4107"/>
        <v>3140</v>
      </c>
      <c r="BR2837" t="str">
        <f t="shared" si="4108"/>
        <v>event_team_player_1</v>
      </c>
      <c r="BS2837">
        <f>COUNTIFS(S$3:S2837,"="&amp;S2837,AI$3:AI2837,"="&amp;AI2837)</f>
        <v>1</v>
      </c>
      <c r="BT2837" t="str">
        <f>IFERROR(VLOOKUP(BB2837&amp;BU2837&amp;X2837,game_rosters!U:W,3,FALSE),"")</f>
        <v>P100032</v>
      </c>
      <c r="BU2837" t="str">
        <f t="shared" si="4109"/>
        <v>Outlaws</v>
      </c>
    </row>
    <row r="2838" spans="1:73" x14ac:dyDescent="0.2">
      <c r="A2838">
        <f t="shared" si="4084"/>
        <v>1</v>
      </c>
      <c r="I2838" s="44">
        <v>14</v>
      </c>
      <c r="K2838" t="s">
        <v>238</v>
      </c>
      <c r="L2838" t="s">
        <v>658</v>
      </c>
      <c r="N2838" t="s">
        <v>594</v>
      </c>
      <c r="O2838" t="s">
        <v>610</v>
      </c>
      <c r="Q2838" t="s">
        <v>594</v>
      </c>
      <c r="S2838">
        <v>1473</v>
      </c>
      <c r="W2838" t="s">
        <v>735</v>
      </c>
      <c r="X2838">
        <v>14</v>
      </c>
      <c r="Z2838">
        <v>1</v>
      </c>
      <c r="AA2838">
        <f t="shared" si="4041"/>
        <v>2473</v>
      </c>
      <c r="AB2838" t="str">
        <f t="shared" si="4042"/>
        <v/>
      </c>
      <c r="AC2838">
        <f t="shared" si="4080"/>
        <v>2473</v>
      </c>
      <c r="AD2838" s="6">
        <v>3</v>
      </c>
      <c r="AE2838" t="s">
        <v>940</v>
      </c>
      <c r="AF2838" t="s">
        <v>748</v>
      </c>
      <c r="AG2838" t="s">
        <v>756</v>
      </c>
      <c r="AH2838" t="s">
        <v>756</v>
      </c>
      <c r="AI2838" t="str">
        <f t="shared" si="4085"/>
        <v>e</v>
      </c>
      <c r="AJ2838" t="str">
        <f t="shared" si="4086"/>
        <v/>
      </c>
      <c r="AK2838" t="str">
        <f t="shared" si="4087"/>
        <v/>
      </c>
      <c r="AL2838" t="str">
        <f t="shared" si="4088"/>
        <v/>
      </c>
      <c r="AM2838" t="str">
        <f t="shared" si="4089"/>
        <v/>
      </c>
      <c r="AN2838" t="str">
        <f t="shared" si="4090"/>
        <v>Home</v>
      </c>
      <c r="AO2838" t="str">
        <f t="shared" si="4091"/>
        <v>h</v>
      </c>
      <c r="AP2838" t="str">
        <f t="shared" si="4092"/>
        <v/>
      </c>
      <c r="AQ2838" t="str">
        <f t="shared" si="4093"/>
        <v/>
      </c>
      <c r="AR2838" t="str">
        <f t="shared" si="4094"/>
        <v>Home</v>
      </c>
      <c r="AS2838" t="str">
        <f t="shared" si="4095"/>
        <v>h</v>
      </c>
      <c r="AT2838" t="str">
        <f t="shared" si="4096"/>
        <v>Offensive</v>
      </c>
      <c r="AU2838" t="str">
        <f t="shared" si="4097"/>
        <v/>
      </c>
      <c r="AV2838" t="str">
        <f t="shared" si="4098"/>
        <v/>
      </c>
      <c r="AW2838" t="str" cm="1">
        <f t="array" ref="AW2838">IFERROR(IF(O2838&lt;&gt;"",O2838,IF(OR($S2838="",$T2838=""),"",IF(O2838&lt;&gt;"",O2838,IF($T2838&lt;&gt;"",_xlfn._xlws.FILTER(O:O,($BU:$BU=$BU2838)*($I:$I=$I2838)*($T:$T=$T2838)*($S:$S=_xlfn.MINIFS($S:$S,$T:$T,"="&amp;$T2838)),"")))))&amp;"",IF(O2838="","",""))&amp;""</f>
        <v>Offensive_Zone-AttemptedKeepin</v>
      </c>
      <c r="AX2838" t="str" cm="1">
        <f t="array" ref="AX2838">IFERROR(IF(P2838&lt;&gt;"",P2838,IF(OR($S2838="",$T2838=""),"",IF($T2838&lt;&gt;"",_xlfn._xlws.FILTER(P:P,($BU:$BU=$BU2838)*($I:$I=$I2838)*($T:$T=$T2838)*($S:$S=_xlfn.MINIFS($S:$S,$T:$T,"="&amp;$T2838)),""))))&amp;"",IF(P2838="","",""))&amp;""</f>
        <v/>
      </c>
      <c r="AY2838" t="str" cm="1">
        <f t="array" ref="AY2838">IFERROR(IF(Q2838&lt;&gt;"",Q2838,IF(OR($S2838="",$T2838=""),"",IF($T2838&lt;&gt;"",_xlfn._xlws.FILTER(Q:Q,($BU:$BU=$BU2838)*($I:$I=$I2838)*($T:$T=$T2838)*($S:$S=_xlfn.MINIFS($S:$S,$T:$T,"="&amp;$T2838)),""))))&amp;"",IF(Q2838="","",""))&amp;""</f>
        <v>u</v>
      </c>
      <c r="AZ2838" t="str" cm="1">
        <f t="array" ref="AZ2838">IFERROR(IF(R2838&lt;&gt;"",R2838,IF(OR($S2838="",$T2838=""),"",IF($T2838&lt;&gt;"",_xlfn._xlws.FILTER(R:R,($BU:$BU=$BU2838)*($I:$I=$I2838)*($T:$T=$T2838)*($S:$S=_xlfn.MINIFS($S:$S,$T:$T,"="&amp;$T2838)),""))))&amp;"",IF(R2838="","",""))&amp;""</f>
        <v/>
      </c>
      <c r="BA2838" s="6">
        <f t="shared" si="4099"/>
        <v>241</v>
      </c>
      <c r="BB2838">
        <f t="shared" ref="BB2838:BD2838" si="4126">BB2837</f>
        <v>18987</v>
      </c>
      <c r="BC2838" t="str">
        <f t="shared" si="4126"/>
        <v>Velodrome</v>
      </c>
      <c r="BD2838" t="str">
        <f t="shared" si="4126"/>
        <v>Outlaws</v>
      </c>
      <c r="BE2838" t="s">
        <v>238</v>
      </c>
      <c r="BF2838" t="s">
        <v>658</v>
      </c>
      <c r="BI2838" cm="1">
        <f t="array" ref="BI2838">IFERROR(_xlfn._xlws.FILTER(shifts!A:A,(shifts!B:B=events!AD2838)*(shifts!AG:AG&gt;=events!BK2838)*(shifts!AH:AH&lt;=events!BL2838)),BI2837)</f>
        <v>99</v>
      </c>
      <c r="BJ2838" s="15">
        <f t="shared" si="4101"/>
        <v>0</v>
      </c>
      <c r="BK2838">
        <f t="shared" si="4102"/>
        <v>241</v>
      </c>
      <c r="BL2838">
        <f t="shared" si="4103"/>
        <v>241</v>
      </c>
      <c r="BM2838" s="15">
        <f>SUMIFS(BJ$2:BJ2838,K$2:K2838,"=Intermission")+SUMIFS(BJ$2:BJ2838,K$2:K2838,"=Timeout")</f>
        <v>143</v>
      </c>
      <c r="BN2838">
        <f t="shared" si="4104"/>
        <v>2303</v>
      </c>
      <c r="BO2838" s="19">
        <f t="shared" si="4105"/>
        <v>3142</v>
      </c>
      <c r="BP2838">
        <f t="shared" si="4106"/>
        <v>3137</v>
      </c>
      <c r="BQ2838" s="17">
        <f t="shared" si="4107"/>
        <v>3142</v>
      </c>
      <c r="BR2838" t="str">
        <f t="shared" si="4108"/>
        <v>event_team_player_1</v>
      </c>
      <c r="BS2838">
        <f>COUNTIFS(S$3:S2838,"="&amp;S2838,AI$3:AI2838,"="&amp;AI2838)</f>
        <v>1</v>
      </c>
      <c r="BT2838" t="str">
        <f>IFERROR(VLOOKUP(BB2838&amp;BU2838&amp;X2838,game_rosters!U:W,3,FALSE),"")</f>
        <v>P100132</v>
      </c>
      <c r="BU2838" t="str">
        <f t="shared" si="4109"/>
        <v>Velodrome</v>
      </c>
    </row>
    <row r="2839" spans="1:73" x14ac:dyDescent="0.2">
      <c r="A2839">
        <f t="shared" si="4084"/>
        <v>1</v>
      </c>
      <c r="I2839" s="44">
        <v>56</v>
      </c>
      <c r="K2839" t="s">
        <v>13</v>
      </c>
      <c r="L2839" t="s">
        <v>586</v>
      </c>
      <c r="N2839" t="s">
        <v>595</v>
      </c>
      <c r="O2839" t="s">
        <v>600</v>
      </c>
      <c r="Q2839" t="s">
        <v>595</v>
      </c>
      <c r="S2839">
        <v>1474</v>
      </c>
      <c r="W2839" t="s">
        <v>731</v>
      </c>
      <c r="X2839">
        <v>56</v>
      </c>
      <c r="Z2839">
        <v>1</v>
      </c>
      <c r="AA2839">
        <f t="shared" si="4041"/>
        <v>2474</v>
      </c>
      <c r="AB2839" t="str">
        <f t="shared" si="4042"/>
        <v/>
      </c>
      <c r="AC2839">
        <f t="shared" si="4080"/>
        <v>2474</v>
      </c>
      <c r="AD2839" s="6">
        <v>3</v>
      </c>
      <c r="AE2839" t="s">
        <v>940</v>
      </c>
      <c r="AF2839" t="s">
        <v>413</v>
      </c>
      <c r="AG2839" t="s">
        <v>756</v>
      </c>
      <c r="AH2839" t="s">
        <v>756</v>
      </c>
      <c r="AI2839" t="str">
        <f t="shared" si="4085"/>
        <v>e</v>
      </c>
      <c r="AJ2839" t="str">
        <f t="shared" si="4086"/>
        <v/>
      </c>
      <c r="AK2839" t="str">
        <f t="shared" si="4087"/>
        <v/>
      </c>
      <c r="AL2839" t="str">
        <f t="shared" si="4088"/>
        <v/>
      </c>
      <c r="AM2839" t="str">
        <f t="shared" si="4089"/>
        <v/>
      </c>
      <c r="AN2839" t="str">
        <f t="shared" si="4090"/>
        <v>Away</v>
      </c>
      <c r="AO2839" t="str">
        <f t="shared" si="4091"/>
        <v>a</v>
      </c>
      <c r="AP2839" t="str">
        <f t="shared" si="4092"/>
        <v/>
      </c>
      <c r="AQ2839" t="str">
        <f t="shared" si="4093"/>
        <v/>
      </c>
      <c r="AR2839" t="str">
        <f t="shared" si="4094"/>
        <v>Away</v>
      </c>
      <c r="AS2839" t="str">
        <f t="shared" si="4095"/>
        <v>a</v>
      </c>
      <c r="AT2839" t="str">
        <f t="shared" si="4096"/>
        <v>Offensive</v>
      </c>
      <c r="AU2839" t="str">
        <f t="shared" si="4097"/>
        <v/>
      </c>
      <c r="AV2839" t="str">
        <f t="shared" si="4098"/>
        <v/>
      </c>
      <c r="AW2839" t="str" cm="1">
        <f t="array" ref="AW2839">IFERROR(IF(O2839&lt;&gt;"",O2839,IF(OR($S2839="",$T2839=""),"",IF(O2839&lt;&gt;"",O2839,IF($T2839&lt;&gt;"",_xlfn._xlws.FILTER(O:O,($BU:$BU=$BU2839)*($I:$I=$I2839)*($T:$T=$T2839)*($S:$S=_xlfn.MINIFS($S:$S,$T:$T,"="&amp;$T2839)),"")))))&amp;"",IF(O2839="","",""))&amp;""</f>
        <v>OffensivePlay_Zone-PuckRetreivalTurnover</v>
      </c>
      <c r="AX2839" t="str" cm="1">
        <f t="array" ref="AX2839">IFERROR(IF(P2839&lt;&gt;"",P2839,IF(OR($S2839="",$T2839=""),"",IF($T2839&lt;&gt;"",_xlfn._xlws.FILTER(P:P,($BU:$BU=$BU2839)*($I:$I=$I2839)*($T:$T=$T2839)*($S:$S=_xlfn.MINIFS($S:$S,$T:$T,"="&amp;$T2839)),""))))&amp;"",IF(P2839="","",""))&amp;""</f>
        <v/>
      </c>
      <c r="AY2839" t="str" cm="1">
        <f t="array" ref="AY2839">IFERROR(IF(Q2839&lt;&gt;"",Q2839,IF(OR($S2839="",$T2839=""),"",IF($T2839&lt;&gt;"",_xlfn._xlws.FILTER(Q:Q,($BU:$BU=$BU2839)*($I:$I=$I2839)*($T:$T=$T2839)*($S:$S=_xlfn.MINIFS($S:$S,$T:$T,"="&amp;$T2839)),""))))&amp;"",IF(Q2839="","",""))&amp;""</f>
        <v>s</v>
      </c>
      <c r="AZ2839" t="str" cm="1">
        <f t="array" ref="AZ2839">IFERROR(IF(R2839&lt;&gt;"",R2839,IF(OR($S2839="",$T2839=""),"",IF($T2839&lt;&gt;"",_xlfn._xlws.FILTER(R:R,($BU:$BU=$BU2839)*($I:$I=$I2839)*($T:$T=$T2839)*($S:$S=_xlfn.MINIFS($S:$S,$T:$T,"="&amp;$T2839)),""))))&amp;"",IF(R2839="","",""))&amp;""</f>
        <v/>
      </c>
      <c r="BA2839" s="6">
        <f t="shared" si="4099"/>
        <v>241</v>
      </c>
      <c r="BB2839">
        <f t="shared" ref="BB2839:BD2839" si="4127">BB2838</f>
        <v>18987</v>
      </c>
      <c r="BC2839" t="str">
        <f t="shared" si="4127"/>
        <v>Velodrome</v>
      </c>
      <c r="BD2839" t="str">
        <f t="shared" si="4127"/>
        <v>Outlaws</v>
      </c>
      <c r="BE2839" t="s">
        <v>13</v>
      </c>
      <c r="BF2839" t="s">
        <v>586</v>
      </c>
      <c r="BI2839" cm="1">
        <f t="array" ref="BI2839">IFERROR(_xlfn._xlws.FILTER(shifts!A:A,(shifts!B:B=events!AD2839)*(shifts!AG:AG&gt;=events!BK2839)*(shifts!AH:AH&lt;=events!BL2839)),BI2838)</f>
        <v>99</v>
      </c>
      <c r="BJ2839" s="15">
        <f t="shared" si="4101"/>
        <v>0</v>
      </c>
      <c r="BK2839">
        <f t="shared" si="4102"/>
        <v>240</v>
      </c>
      <c r="BL2839">
        <f t="shared" si="4103"/>
        <v>240</v>
      </c>
      <c r="BM2839" s="15">
        <f>SUMIFS(BJ$2:BJ2839,K$2:K2839,"=Intermission")+SUMIFS(BJ$2:BJ2839,K$2:K2839,"=Timeout")</f>
        <v>143</v>
      </c>
      <c r="BN2839">
        <f t="shared" si="4104"/>
        <v>2303</v>
      </c>
      <c r="BO2839" s="19">
        <f t="shared" si="4105"/>
        <v>3143</v>
      </c>
      <c r="BP2839">
        <f t="shared" si="4106"/>
        <v>3138</v>
      </c>
      <c r="BQ2839" s="17">
        <f t="shared" si="4107"/>
        <v>3143</v>
      </c>
      <c r="BR2839" t="str">
        <f t="shared" si="4108"/>
        <v>event_team_player_1</v>
      </c>
      <c r="BS2839">
        <f>COUNTIFS(S$3:S2839,"="&amp;S2839,AI$3:AI2839,"="&amp;AI2839)</f>
        <v>1</v>
      </c>
      <c r="BT2839" t="str">
        <f>IFERROR(VLOOKUP(BB2839&amp;BU2839&amp;X2839,game_rosters!U:W,3,FALSE),"")</f>
        <v>P100099</v>
      </c>
      <c r="BU2839" t="str">
        <f t="shared" si="4109"/>
        <v>Outlaws</v>
      </c>
    </row>
    <row r="2840" spans="1:73" x14ac:dyDescent="0.2">
      <c r="A2840">
        <f t="shared" si="4084"/>
        <v>1</v>
      </c>
      <c r="I2840" s="44">
        <v>56</v>
      </c>
      <c r="K2840" t="s">
        <v>238</v>
      </c>
      <c r="L2840" t="s">
        <v>184</v>
      </c>
      <c r="M2840" t="s">
        <v>88</v>
      </c>
      <c r="N2840" t="s">
        <v>595</v>
      </c>
      <c r="S2840">
        <v>1475</v>
      </c>
      <c r="W2840" t="s">
        <v>731</v>
      </c>
      <c r="X2840">
        <v>56</v>
      </c>
      <c r="Z2840">
        <v>1</v>
      </c>
      <c r="AA2840">
        <f t="shared" si="4041"/>
        <v>2475</v>
      </c>
      <c r="AB2840" t="str">
        <f t="shared" si="4042"/>
        <v/>
      </c>
      <c r="AC2840">
        <f t="shared" si="4080"/>
        <v>2475</v>
      </c>
      <c r="AD2840" s="6">
        <v>3</v>
      </c>
      <c r="AE2840" t="s">
        <v>940</v>
      </c>
      <c r="AF2840" t="s">
        <v>413</v>
      </c>
      <c r="AG2840" t="s">
        <v>941</v>
      </c>
      <c r="AH2840" t="s">
        <v>896</v>
      </c>
      <c r="AI2840" t="str">
        <f t="shared" si="4085"/>
        <v>e</v>
      </c>
      <c r="AJ2840" t="str">
        <f t="shared" si="4086"/>
        <v/>
      </c>
      <c r="AK2840" t="str">
        <f t="shared" si="4087"/>
        <v/>
      </c>
      <c r="AL2840" t="str">
        <f t="shared" si="4088"/>
        <v/>
      </c>
      <c r="AM2840" t="str">
        <f t="shared" si="4089"/>
        <v/>
      </c>
      <c r="AN2840" t="str">
        <f t="shared" si="4090"/>
        <v>Away</v>
      </c>
      <c r="AO2840" t="str">
        <f t="shared" si="4091"/>
        <v>a</v>
      </c>
      <c r="AP2840" t="str">
        <f t="shared" si="4092"/>
        <v/>
      </c>
      <c r="AQ2840" t="str">
        <f t="shared" si="4093"/>
        <v/>
      </c>
      <c r="AR2840" t="str">
        <f t="shared" si="4094"/>
        <v>Away</v>
      </c>
      <c r="AS2840" t="str">
        <f t="shared" si="4095"/>
        <v>a</v>
      </c>
      <c r="AT2840" t="str">
        <f t="shared" si="4096"/>
        <v>Offensive</v>
      </c>
      <c r="AU2840" t="str">
        <f t="shared" si="4097"/>
        <v/>
      </c>
      <c r="AV2840" t="str">
        <f t="shared" si="4098"/>
        <v/>
      </c>
      <c r="AW2840" t="str" cm="1">
        <f t="array" ref="AW2840">IFERROR(IF(O2840&lt;&gt;"",O2840,IF(OR($S2840="",$T2840=""),"",IF(O2840&lt;&gt;"",O2840,IF($T2840&lt;&gt;"",_xlfn._xlws.FILTER(O:O,($BU:$BU=$BU2840)*($I:$I=$I2840)*($T:$T=$T2840)*($S:$S=_xlfn.MINIFS($S:$S,$T:$T,"="&amp;$T2840)),"")))))&amp;"",IF(O2840="","",""))&amp;""</f>
        <v/>
      </c>
      <c r="AX2840" t="str" cm="1">
        <f t="array" ref="AX2840">IFERROR(IF(P2840&lt;&gt;"",P2840,IF(OR($S2840="",$T2840=""),"",IF($T2840&lt;&gt;"",_xlfn._xlws.FILTER(P:P,($BU:$BU=$BU2840)*($I:$I=$I2840)*($T:$T=$T2840)*($S:$S=_xlfn.MINIFS($S:$S,$T:$T,"="&amp;$T2840)),""))))&amp;"",IF(P2840="","",""))&amp;""</f>
        <v/>
      </c>
      <c r="AY2840" t="str" cm="1">
        <f t="array" ref="AY2840">IFERROR(IF(Q2840&lt;&gt;"",Q2840,IF(OR($S2840="",$T2840=""),"",IF($T2840&lt;&gt;"",_xlfn._xlws.FILTER(Q:Q,($BU:$BU=$BU2840)*($I:$I=$I2840)*($T:$T=$T2840)*($S:$S=_xlfn.MINIFS($S:$S,$T:$T,"="&amp;$T2840)),""))))&amp;"",IF(Q2840="","",""))&amp;""</f>
        <v/>
      </c>
      <c r="AZ2840" t="str" cm="1">
        <f t="array" ref="AZ2840">IFERROR(IF(R2840&lt;&gt;"",R2840,IF(OR($S2840="",$T2840=""),"",IF($T2840&lt;&gt;"",_xlfn._xlws.FILTER(R:R,($BU:$BU=$BU2840)*($I:$I=$I2840)*($T:$T=$T2840)*($S:$S=_xlfn.MINIFS($S:$S,$T:$T,"="&amp;$T2840)),""))))&amp;"",IF(R2840="","",""))&amp;""</f>
        <v/>
      </c>
      <c r="BA2840" s="6">
        <f t="shared" si="4099"/>
        <v>242</v>
      </c>
      <c r="BB2840">
        <f t="shared" ref="BB2840:BD2840" si="4128">BB2839</f>
        <v>18987</v>
      </c>
      <c r="BC2840" t="str">
        <f t="shared" si="4128"/>
        <v>Velodrome</v>
      </c>
      <c r="BD2840" t="str">
        <f t="shared" si="4128"/>
        <v>Outlaws</v>
      </c>
      <c r="BE2840" t="s">
        <v>238</v>
      </c>
      <c r="BF2840" t="s">
        <v>184</v>
      </c>
      <c r="BI2840" cm="1">
        <f t="array" ref="BI2840">IFERROR(_xlfn._xlws.FILTER(shifts!A:A,(shifts!B:B=events!AD2840)*(shifts!AG:AG&gt;=events!BK2840)*(shifts!AH:AH&lt;=events!BL2840)),BI2839)</f>
        <v>99</v>
      </c>
      <c r="BJ2840" s="15">
        <f t="shared" si="4101"/>
        <v>1</v>
      </c>
      <c r="BK2840">
        <f t="shared" si="4102"/>
        <v>240</v>
      </c>
      <c r="BL2840">
        <f t="shared" si="4103"/>
        <v>239</v>
      </c>
      <c r="BM2840" s="15">
        <f>SUMIFS(BJ$2:BJ2840,K$2:K2840,"=Intermission")+SUMIFS(BJ$2:BJ2840,K$2:K2840,"=Timeout")</f>
        <v>143</v>
      </c>
      <c r="BN2840">
        <f t="shared" si="4104"/>
        <v>2303</v>
      </c>
      <c r="BO2840" s="19">
        <f t="shared" si="4105"/>
        <v>3143</v>
      </c>
      <c r="BP2840">
        <f t="shared" si="4106"/>
        <v>3138</v>
      </c>
      <c r="BQ2840" s="17">
        <f t="shared" si="4107"/>
        <v>3144</v>
      </c>
      <c r="BR2840" t="str">
        <f t="shared" si="4108"/>
        <v>event_team_player_1</v>
      </c>
      <c r="BS2840">
        <f>COUNTIFS(S$3:S2840,"="&amp;S2840,AI$3:AI2840,"="&amp;AI2840)</f>
        <v>1</v>
      </c>
      <c r="BT2840" t="str">
        <f>IFERROR(VLOOKUP(BB2840&amp;BU2840&amp;X2840,game_rosters!U:W,3,FALSE),"")</f>
        <v>P100099</v>
      </c>
      <c r="BU2840" t="str">
        <f t="shared" si="4109"/>
        <v>Outlaws</v>
      </c>
    </row>
    <row r="2841" spans="1:73" x14ac:dyDescent="0.2">
      <c r="A2841">
        <f t="shared" si="4084"/>
        <v>1</v>
      </c>
      <c r="I2841" s="44">
        <v>56</v>
      </c>
      <c r="K2841" t="s">
        <v>13</v>
      </c>
      <c r="S2841">
        <v>1476</v>
      </c>
      <c r="W2841" t="s">
        <v>731</v>
      </c>
      <c r="X2841">
        <v>56</v>
      </c>
      <c r="Z2841">
        <v>1</v>
      </c>
      <c r="AA2841">
        <f t="shared" si="4041"/>
        <v>2476</v>
      </c>
      <c r="AB2841" t="str">
        <f t="shared" si="4042"/>
        <v/>
      </c>
      <c r="AC2841">
        <f t="shared" si="4080"/>
        <v>2476</v>
      </c>
      <c r="AD2841" s="6">
        <v>3</v>
      </c>
      <c r="AE2841" t="s">
        <v>941</v>
      </c>
      <c r="AF2841" t="s">
        <v>896</v>
      </c>
      <c r="AG2841" t="s">
        <v>941</v>
      </c>
      <c r="AH2841" t="s">
        <v>733</v>
      </c>
      <c r="AI2841" t="str">
        <f t="shared" si="4085"/>
        <v>e</v>
      </c>
      <c r="AJ2841" t="str">
        <f t="shared" si="4086"/>
        <v/>
      </c>
      <c r="AK2841" t="str">
        <f t="shared" si="4087"/>
        <v/>
      </c>
      <c r="AL2841" t="str">
        <f t="shared" si="4088"/>
        <v/>
      </c>
      <c r="AM2841" t="str">
        <f t="shared" si="4089"/>
        <v/>
      </c>
      <c r="AN2841" t="str">
        <f t="shared" si="4090"/>
        <v>Away</v>
      </c>
      <c r="AO2841" t="str">
        <f t="shared" si="4091"/>
        <v>a</v>
      </c>
      <c r="AP2841" t="str">
        <f t="shared" si="4092"/>
        <v/>
      </c>
      <c r="AQ2841" t="str">
        <f t="shared" si="4093"/>
        <v/>
      </c>
      <c r="AR2841" t="str">
        <f t="shared" si="4094"/>
        <v>Away</v>
      </c>
      <c r="AS2841" t="str">
        <f t="shared" si="4095"/>
        <v>a</v>
      </c>
      <c r="AT2841" t="str">
        <f t="shared" si="4096"/>
        <v>Offensive</v>
      </c>
      <c r="AU2841" t="str">
        <f t="shared" si="4097"/>
        <v/>
      </c>
      <c r="AV2841" t="str">
        <f t="shared" si="4098"/>
        <v/>
      </c>
      <c r="AW2841" t="str" cm="1">
        <f t="array" ref="AW2841">IFERROR(IF(O2841&lt;&gt;"",O2841,IF(OR($S2841="",$T2841=""),"",IF(O2841&lt;&gt;"",O2841,IF($T2841&lt;&gt;"",_xlfn._xlws.FILTER(O:O,($BU:$BU=$BU2841)*($I:$I=$I2841)*($T:$T=$T2841)*($S:$S=_xlfn.MINIFS($S:$S,$T:$T,"="&amp;$T2841)),"")))))&amp;"",IF(O2841="","",""))&amp;""</f>
        <v/>
      </c>
      <c r="AX2841" t="str" cm="1">
        <f t="array" ref="AX2841">IFERROR(IF(P2841&lt;&gt;"",P2841,IF(OR($S2841="",$T2841=""),"",IF($T2841&lt;&gt;"",_xlfn._xlws.FILTER(P:P,($BU:$BU=$BU2841)*($I:$I=$I2841)*($T:$T=$T2841)*($S:$S=_xlfn.MINIFS($S:$S,$T:$T,"="&amp;$T2841)),""))))&amp;"",IF(P2841="","",""))&amp;""</f>
        <v/>
      </c>
      <c r="AY2841" t="str" cm="1">
        <f t="array" ref="AY2841">IFERROR(IF(Q2841&lt;&gt;"",Q2841,IF(OR($S2841="",$T2841=""),"",IF($T2841&lt;&gt;"",_xlfn._xlws.FILTER(Q:Q,($BU:$BU=$BU2841)*($I:$I=$I2841)*($T:$T=$T2841)*($S:$S=_xlfn.MINIFS($S:$S,$T:$T,"="&amp;$T2841)),""))))&amp;"",IF(Q2841="","",""))&amp;""</f>
        <v/>
      </c>
      <c r="AZ2841" t="str" cm="1">
        <f t="array" ref="AZ2841">IFERROR(IF(R2841&lt;&gt;"",R2841,IF(OR($S2841="",$T2841=""),"",IF($T2841&lt;&gt;"",_xlfn._xlws.FILTER(R:R,($BU:$BU=$BU2841)*($I:$I=$I2841)*($T:$T=$T2841)*($S:$S=_xlfn.MINIFS($S:$S,$T:$T,"="&amp;$T2841)),""))))&amp;"",IF(R2841="","",""))&amp;""</f>
        <v/>
      </c>
      <c r="BA2841" s="6">
        <f t="shared" si="4099"/>
        <v>242</v>
      </c>
      <c r="BB2841">
        <f t="shared" ref="BB2841:BD2841" si="4129">BB2840</f>
        <v>18987</v>
      </c>
      <c r="BC2841" t="str">
        <f t="shared" si="4129"/>
        <v>Velodrome</v>
      </c>
      <c r="BD2841" t="str">
        <f t="shared" si="4129"/>
        <v>Outlaws</v>
      </c>
      <c r="BE2841" t="s">
        <v>13</v>
      </c>
      <c r="BF2841" t="s">
        <v>756</v>
      </c>
      <c r="BI2841" cm="1">
        <f t="array" ref="BI2841">IFERROR(_xlfn._xlws.FILTER(shifts!A:A,(shifts!B:B=events!AD2841)*(shifts!AG:AG&gt;=events!BK2841)*(shifts!AH:AH&lt;=events!BL2841)),BI2840)</f>
        <v>99</v>
      </c>
      <c r="BJ2841" s="15">
        <f t="shared" si="4101"/>
        <v>3</v>
      </c>
      <c r="BK2841">
        <f t="shared" si="4102"/>
        <v>239</v>
      </c>
      <c r="BL2841">
        <f t="shared" si="4103"/>
        <v>236</v>
      </c>
      <c r="BM2841" s="15">
        <f>SUMIFS(BJ$2:BJ2841,K$2:K2841,"=Intermission")+SUMIFS(BJ$2:BJ2841,K$2:K2841,"=Timeout")</f>
        <v>143</v>
      </c>
      <c r="BN2841">
        <f t="shared" si="4104"/>
        <v>2303</v>
      </c>
      <c r="BO2841" s="19">
        <f t="shared" si="4105"/>
        <v>3144</v>
      </c>
      <c r="BP2841">
        <f t="shared" si="4106"/>
        <v>3139</v>
      </c>
      <c r="BQ2841" s="17">
        <f t="shared" si="4107"/>
        <v>3147</v>
      </c>
      <c r="BR2841" t="str">
        <f t="shared" si="4108"/>
        <v>event_team_player_1</v>
      </c>
      <c r="BS2841">
        <f>COUNTIFS(S$3:S2841,"="&amp;S2841,AI$3:AI2841,"="&amp;AI2841)</f>
        <v>1</v>
      </c>
      <c r="BT2841" t="str">
        <f>IFERROR(VLOOKUP(BB2841&amp;BU2841&amp;X2841,game_rosters!U:W,3,FALSE),"")</f>
        <v>P100099</v>
      </c>
      <c r="BU2841" t="str">
        <f t="shared" si="4109"/>
        <v>Outlaws</v>
      </c>
    </row>
    <row r="2842" spans="1:73" x14ac:dyDescent="0.2">
      <c r="A2842">
        <f t="shared" si="4084"/>
        <v>1</v>
      </c>
      <c r="I2842" s="44">
        <v>56</v>
      </c>
      <c r="K2842" t="s">
        <v>238</v>
      </c>
      <c r="L2842" t="s">
        <v>174</v>
      </c>
      <c r="M2842" t="s">
        <v>85</v>
      </c>
      <c r="N2842" t="s">
        <v>594</v>
      </c>
      <c r="O2842" t="s">
        <v>568</v>
      </c>
      <c r="R2842" s="51">
        <v>1</v>
      </c>
      <c r="S2842">
        <v>1477</v>
      </c>
      <c r="W2842" t="s">
        <v>731</v>
      </c>
      <c r="X2842">
        <v>56</v>
      </c>
      <c r="Z2842">
        <v>1</v>
      </c>
      <c r="AA2842">
        <f t="shared" si="4041"/>
        <v>2477</v>
      </c>
      <c r="AB2842" t="str">
        <f t="shared" si="4042"/>
        <v/>
      </c>
      <c r="AC2842">
        <f t="shared" si="4080"/>
        <v>2477</v>
      </c>
      <c r="AD2842" s="6">
        <v>3</v>
      </c>
      <c r="AE2842" t="s">
        <v>941</v>
      </c>
      <c r="AF2842" t="s">
        <v>733</v>
      </c>
      <c r="AG2842" t="s">
        <v>941</v>
      </c>
      <c r="AH2842" t="s">
        <v>929</v>
      </c>
      <c r="AI2842" t="str">
        <f t="shared" si="4085"/>
        <v>e</v>
      </c>
      <c r="AJ2842" t="str">
        <f t="shared" si="4086"/>
        <v/>
      </c>
      <c r="AK2842" t="str">
        <f t="shared" si="4087"/>
        <v/>
      </c>
      <c r="AL2842" t="str">
        <f t="shared" si="4088"/>
        <v/>
      </c>
      <c r="AM2842" t="str">
        <f t="shared" si="4089"/>
        <v/>
      </c>
      <c r="AN2842" t="str">
        <f t="shared" si="4090"/>
        <v>Away</v>
      </c>
      <c r="AO2842" t="str">
        <f t="shared" si="4091"/>
        <v>a</v>
      </c>
      <c r="AP2842" t="str">
        <f t="shared" si="4092"/>
        <v/>
      </c>
      <c r="AQ2842" t="str">
        <f t="shared" si="4093"/>
        <v/>
      </c>
      <c r="AR2842" t="str">
        <f t="shared" si="4094"/>
        <v>Away</v>
      </c>
      <c r="AS2842" t="str">
        <f t="shared" si="4095"/>
        <v>a</v>
      </c>
      <c r="AT2842" t="str">
        <f t="shared" si="4096"/>
        <v>Offensive</v>
      </c>
      <c r="AU2842" t="str">
        <f t="shared" si="4097"/>
        <v/>
      </c>
      <c r="AV2842" t="str">
        <f t="shared" si="4098"/>
        <v/>
      </c>
      <c r="AW2842" t="str" cm="1">
        <f t="array" ref="AW2842">IFERROR(IF(O2842&lt;&gt;"",O2842,IF(OR($S2842="",$T2842=""),"",IF(O2842&lt;&gt;"",O2842,IF($T2842&lt;&gt;"",_xlfn._xlws.FILTER(O:O,($BU:$BU=$BU2842)*($I:$I=$I2842)*($T:$T=$T2842)*($S:$S=_xlfn.MINIFS($S:$S,$T:$T,"="&amp;$T2842)),"")))))&amp;"",IF(O2842="","",""))&amp;""</f>
        <v>OffensivePlay_Possession-DriveMiddle</v>
      </c>
      <c r="AX2842" t="str" cm="1">
        <f t="array" ref="AX2842">IFERROR(IF(P2842&lt;&gt;"",P2842,IF(OR($S2842="",$T2842=""),"",IF($T2842&lt;&gt;"",_xlfn._xlws.FILTER(P:P,($BU:$BU=$BU2842)*($I:$I=$I2842)*($T:$T=$T2842)*($S:$S=_xlfn.MINIFS($S:$S,$T:$T,"="&amp;$T2842)),""))))&amp;"",IF(P2842="","",""))&amp;""</f>
        <v/>
      </c>
      <c r="AY2842" t="str" cm="1">
        <f t="array" ref="AY2842">IFERROR(IF(Q2842&lt;&gt;"",Q2842,IF(OR($S2842="",$T2842=""),"",IF($T2842&lt;&gt;"",_xlfn._xlws.FILTER(Q:Q,($BU:$BU=$BU2842)*($I:$I=$I2842)*($T:$T=$T2842)*($S:$S=_xlfn.MINIFS($S:$S,$T:$T,"="&amp;$T2842)),""))))&amp;"",IF(Q2842="","",""))&amp;""</f>
        <v/>
      </c>
      <c r="AZ2842" t="str" cm="1">
        <f t="array" ref="AZ2842">IFERROR(IF(R2842&lt;&gt;"",R2842,IF(OR($S2842="",$T2842=""),"",IF($T2842&lt;&gt;"",_xlfn._xlws.FILTER(R:R,($BU:$BU=$BU2842)*($I:$I=$I2842)*($T:$T=$T2842)*($S:$S=_xlfn.MINIFS($S:$S,$T:$T,"="&amp;$T2842)),""))))&amp;"",IF(R2842="","",""))&amp;""</f>
        <v>1</v>
      </c>
      <c r="BA2842" s="6">
        <f t="shared" si="4099"/>
        <v>243</v>
      </c>
      <c r="BB2842">
        <f t="shared" ref="BB2842:BD2842" si="4130">BB2841</f>
        <v>18987</v>
      </c>
      <c r="BC2842" t="str">
        <f t="shared" si="4130"/>
        <v>Velodrome</v>
      </c>
      <c r="BD2842" t="str">
        <f t="shared" si="4130"/>
        <v>Outlaws</v>
      </c>
      <c r="BE2842" t="s">
        <v>238</v>
      </c>
      <c r="BF2842" t="s">
        <v>174</v>
      </c>
      <c r="BI2842" cm="1">
        <f t="array" ref="BI2842">IFERROR(_xlfn._xlws.FILTER(shifts!A:A,(shifts!B:B=events!AD2842)*(shifts!AG:AG&gt;=events!BK2842)*(shifts!AH:AH&lt;=events!BL2842)),BI2841)</f>
        <v>99</v>
      </c>
      <c r="BJ2842" s="15">
        <f t="shared" si="4101"/>
        <v>4</v>
      </c>
      <c r="BK2842">
        <f t="shared" si="4102"/>
        <v>236</v>
      </c>
      <c r="BL2842">
        <f t="shared" si="4103"/>
        <v>232</v>
      </c>
      <c r="BM2842" s="15">
        <f>SUMIFS(BJ$2:BJ2842,K$2:K2842,"=Intermission")+SUMIFS(BJ$2:BJ2842,K$2:K2842,"=Timeout")</f>
        <v>143</v>
      </c>
      <c r="BN2842">
        <f t="shared" si="4104"/>
        <v>2303</v>
      </c>
      <c r="BO2842" s="19">
        <f t="shared" si="4105"/>
        <v>3147</v>
      </c>
      <c r="BP2842">
        <f t="shared" si="4106"/>
        <v>3142</v>
      </c>
      <c r="BQ2842" s="17">
        <f t="shared" si="4107"/>
        <v>3151</v>
      </c>
      <c r="BR2842" t="str">
        <f t="shared" si="4108"/>
        <v>event_team_player_1</v>
      </c>
      <c r="BS2842">
        <f>COUNTIFS(S$3:S2842,"="&amp;S2842,AI$3:AI2842,"="&amp;AI2842)</f>
        <v>1</v>
      </c>
      <c r="BT2842" t="str">
        <f>IFERROR(VLOOKUP(BB2842&amp;BU2842&amp;X2842,game_rosters!U:W,3,FALSE),"")</f>
        <v>P100099</v>
      </c>
      <c r="BU2842" t="str">
        <f t="shared" si="4109"/>
        <v>Outlaws</v>
      </c>
    </row>
    <row r="2843" spans="1:73" x14ac:dyDescent="0.2">
      <c r="A2843" t="str">
        <f t="shared" si="4084"/>
        <v/>
      </c>
      <c r="I2843" s="44">
        <v>9</v>
      </c>
      <c r="O2843" t="s">
        <v>609</v>
      </c>
      <c r="Q2843" t="s">
        <v>595</v>
      </c>
      <c r="R2843" s="51">
        <v>1</v>
      </c>
      <c r="S2843">
        <v>1477</v>
      </c>
      <c r="X2843">
        <v>9</v>
      </c>
      <c r="AA2843">
        <f t="shared" si="4041"/>
        <v>2477</v>
      </c>
      <c r="AB2843" t="str">
        <f t="shared" si="4042"/>
        <v/>
      </c>
      <c r="AC2843">
        <f t="shared" si="4080"/>
        <v>2477</v>
      </c>
      <c r="AD2843" s="6">
        <v>3</v>
      </c>
      <c r="AE2843" t="s">
        <v>941</v>
      </c>
      <c r="AF2843" t="s">
        <v>733</v>
      </c>
      <c r="AG2843" t="s">
        <v>941</v>
      </c>
      <c r="AH2843" t="s">
        <v>929</v>
      </c>
      <c r="AI2843" t="str">
        <f t="shared" si="4085"/>
        <v>o</v>
      </c>
      <c r="AJ2843" t="str">
        <f t="shared" si="4086"/>
        <v/>
      </c>
      <c r="AK2843" t="str">
        <f t="shared" si="4087"/>
        <v/>
      </c>
      <c r="AL2843" t="str">
        <f t="shared" si="4088"/>
        <v/>
      </c>
      <c r="AM2843" t="str">
        <f t="shared" si="4089"/>
        <v/>
      </c>
      <c r="AN2843" t="str">
        <f t="shared" si="4090"/>
        <v>Away</v>
      </c>
      <c r="AO2843" t="str">
        <f t="shared" si="4091"/>
        <v>a</v>
      </c>
      <c r="AP2843" t="str">
        <f t="shared" si="4092"/>
        <v/>
      </c>
      <c r="AQ2843" t="str">
        <f t="shared" si="4093"/>
        <v/>
      </c>
      <c r="AR2843" t="str">
        <f t="shared" si="4094"/>
        <v>Away</v>
      </c>
      <c r="AS2843" t="str">
        <f t="shared" si="4095"/>
        <v>a</v>
      </c>
      <c r="AT2843" t="str">
        <f t="shared" si="4096"/>
        <v>Defensive</v>
      </c>
      <c r="AU2843" t="str">
        <f t="shared" si="4097"/>
        <v/>
      </c>
      <c r="AV2843" t="str">
        <f t="shared" si="4098"/>
        <v/>
      </c>
      <c r="AW2843" t="str" cm="1">
        <f t="array" ref="AW2843">IFERROR(IF(O2843&lt;&gt;"",O2843,IF(OR($S2843="",$T2843=""),"",IF(O2843&lt;&gt;"",O2843,IF($T2843&lt;&gt;"",_xlfn._xlws.FILTER(O:O,($BU:$BU=$BU2843)*($I:$I=$I2843)*($T:$T=$T2843)*($S:$S=_xlfn.MINIFS($S:$S,$T:$T,"="&amp;$T2843)),"")))))&amp;"",IF(O2843="","",""))&amp;""</f>
        <v>Defensive_PlayPossession-FroceWide</v>
      </c>
      <c r="AX2843" t="str" cm="1">
        <f t="array" ref="AX2843">IFERROR(IF(P2843&lt;&gt;"",P2843,IF(OR($S2843="",$T2843=""),"",IF($T2843&lt;&gt;"",_xlfn._xlws.FILTER(P:P,($BU:$BU=$BU2843)*($I:$I=$I2843)*($T:$T=$T2843)*($S:$S=_xlfn.MINIFS($S:$S,$T:$T,"="&amp;$T2843)),""))))&amp;"",IF(P2843="","",""))&amp;""</f>
        <v/>
      </c>
      <c r="AY2843" t="str" cm="1">
        <f t="array" ref="AY2843">IFERROR(IF(Q2843&lt;&gt;"",Q2843,IF(OR($S2843="",$T2843=""),"",IF($T2843&lt;&gt;"",_xlfn._xlws.FILTER(Q:Q,($BU:$BU=$BU2843)*($I:$I=$I2843)*($T:$T=$T2843)*($S:$S=_xlfn.MINIFS($S:$S,$T:$T,"="&amp;$T2843)),""))))&amp;"",IF(Q2843="","",""))&amp;""</f>
        <v>s</v>
      </c>
      <c r="AZ2843" t="str" cm="1">
        <f t="array" ref="AZ2843">IFERROR(IF(R2843&lt;&gt;"",R2843,IF(OR($S2843="",$T2843=""),"",IF($T2843&lt;&gt;"",_xlfn._xlws.FILTER(R:R,($BU:$BU=$BU2843)*($I:$I=$I2843)*($T:$T=$T2843)*($S:$S=_xlfn.MINIFS($S:$S,$T:$T,"="&amp;$T2843)),""))))&amp;"",IF(R2843="","",""))&amp;""</f>
        <v>1</v>
      </c>
      <c r="BA2843" s="6">
        <f t="shared" si="4099"/>
        <v>243</v>
      </c>
      <c r="BB2843">
        <f t="shared" ref="BB2843:BD2843" si="4131">BB2842</f>
        <v>18987</v>
      </c>
      <c r="BC2843" t="str">
        <f t="shared" si="4131"/>
        <v>Velodrome</v>
      </c>
      <c r="BD2843" t="str">
        <f t="shared" si="4131"/>
        <v>Outlaws</v>
      </c>
      <c r="BE2843" t="s">
        <v>238</v>
      </c>
      <c r="BF2843" t="s">
        <v>174</v>
      </c>
      <c r="BI2843" cm="1">
        <f t="array" ref="BI2843">IFERROR(_xlfn._xlws.FILTER(shifts!A:A,(shifts!B:B=events!AD2843)*(shifts!AG:AG&gt;=events!BK2843)*(shifts!AH:AH&lt;=events!BL2843)),BI2842)</f>
        <v>99</v>
      </c>
      <c r="BJ2843" s="15">
        <f t="shared" si="4101"/>
        <v>4</v>
      </c>
      <c r="BK2843">
        <f t="shared" si="4102"/>
        <v>236</v>
      </c>
      <c r="BL2843">
        <f t="shared" si="4103"/>
        <v>232</v>
      </c>
      <c r="BM2843" s="15">
        <f>SUMIFS(BJ$2:BJ2843,K$2:K2843,"=Intermission")+SUMIFS(BJ$2:BJ2843,K$2:K2843,"=Timeout")</f>
        <v>143</v>
      </c>
      <c r="BN2843">
        <f t="shared" si="4104"/>
        <v>2303</v>
      </c>
      <c r="BO2843" s="19">
        <f t="shared" si="4105"/>
        <v>3147</v>
      </c>
      <c r="BP2843">
        <f t="shared" si="4106"/>
        <v>3142</v>
      </c>
      <c r="BQ2843" s="17">
        <f t="shared" si="4107"/>
        <v>3151</v>
      </c>
      <c r="BR2843" t="str">
        <f t="shared" si="4108"/>
        <v>opp_team_player_1</v>
      </c>
      <c r="BS2843">
        <f>COUNTIFS(S$3:S2843,"="&amp;S2843,AI$3:AI2843,"="&amp;AI2843)</f>
        <v>1</v>
      </c>
      <c r="BT2843" t="str">
        <f>IFERROR(VLOOKUP(BB2843&amp;BU2843&amp;X2843,game_rosters!U:W,3,FALSE),"")</f>
        <v>P100105</v>
      </c>
      <c r="BU2843" t="str">
        <f t="shared" si="4109"/>
        <v>Velodrome</v>
      </c>
    </row>
    <row r="2844" spans="1:73" x14ac:dyDescent="0.2">
      <c r="A2844" t="str">
        <f t="shared" si="4084"/>
        <v/>
      </c>
      <c r="I2844" s="44">
        <v>22</v>
      </c>
      <c r="S2844">
        <v>1477</v>
      </c>
      <c r="X2844">
        <v>22</v>
      </c>
      <c r="AA2844">
        <f t="shared" si="4041"/>
        <v>2477</v>
      </c>
      <c r="AB2844" t="str">
        <f t="shared" si="4042"/>
        <v/>
      </c>
      <c r="AC2844">
        <f t="shared" si="4080"/>
        <v>2477</v>
      </c>
      <c r="AD2844" s="6">
        <v>3</v>
      </c>
      <c r="AE2844" t="s">
        <v>941</v>
      </c>
      <c r="AF2844" t="s">
        <v>733</v>
      </c>
      <c r="AG2844" t="s">
        <v>941</v>
      </c>
      <c r="AH2844" t="s">
        <v>929</v>
      </c>
      <c r="AI2844" t="str">
        <f t="shared" si="4085"/>
        <v>o</v>
      </c>
      <c r="AJ2844" t="str">
        <f t="shared" si="4086"/>
        <v/>
      </c>
      <c r="AK2844" t="str">
        <f t="shared" si="4087"/>
        <v/>
      </c>
      <c r="AL2844" t="str">
        <f t="shared" si="4088"/>
        <v/>
      </c>
      <c r="AM2844" t="str">
        <f t="shared" si="4089"/>
        <v/>
      </c>
      <c r="AN2844" t="str">
        <f t="shared" si="4090"/>
        <v>Away</v>
      </c>
      <c r="AO2844" t="str">
        <f t="shared" si="4091"/>
        <v>a</v>
      </c>
      <c r="AP2844" t="str">
        <f t="shared" si="4092"/>
        <v/>
      </c>
      <c r="AQ2844" t="str">
        <f t="shared" si="4093"/>
        <v/>
      </c>
      <c r="AR2844" t="str">
        <f t="shared" si="4094"/>
        <v>Away</v>
      </c>
      <c r="AS2844" t="str">
        <f t="shared" si="4095"/>
        <v>a</v>
      </c>
      <c r="AT2844" t="str">
        <f t="shared" si="4096"/>
        <v>Defensive</v>
      </c>
      <c r="AU2844" t="str">
        <f t="shared" si="4097"/>
        <v/>
      </c>
      <c r="AV2844" t="str">
        <f t="shared" si="4098"/>
        <v/>
      </c>
      <c r="AW2844" t="str" cm="1">
        <f t="array" ref="AW2844">IFERROR(IF(O2844&lt;&gt;"",O2844,IF(OR($S2844="",$T2844=""),"",IF(O2844&lt;&gt;"",O2844,IF($T2844&lt;&gt;"",_xlfn._xlws.FILTER(O:O,($BU:$BU=$BU2844)*($I:$I=$I2844)*($T:$T=$T2844)*($S:$S=_xlfn.MINIFS($S:$S,$T:$T,"="&amp;$T2844)),"")))))&amp;"",IF(O2844="","",""))&amp;""</f>
        <v/>
      </c>
      <c r="AX2844" t="str" cm="1">
        <f t="array" ref="AX2844">IFERROR(IF(P2844&lt;&gt;"",P2844,IF(OR($S2844="",$T2844=""),"",IF($T2844&lt;&gt;"",_xlfn._xlws.FILTER(P:P,($BU:$BU=$BU2844)*($I:$I=$I2844)*($T:$T=$T2844)*($S:$S=_xlfn.MINIFS($S:$S,$T:$T,"="&amp;$T2844)),""))))&amp;"",IF(P2844="","",""))&amp;""</f>
        <v/>
      </c>
      <c r="AY2844" t="str" cm="1">
        <f t="array" ref="AY2844">IFERROR(IF(Q2844&lt;&gt;"",Q2844,IF(OR($S2844="",$T2844=""),"",IF($T2844&lt;&gt;"",_xlfn._xlws.FILTER(Q:Q,($BU:$BU=$BU2844)*($I:$I=$I2844)*($T:$T=$T2844)*($S:$S=_xlfn.MINIFS($S:$S,$T:$T,"="&amp;$T2844)),""))))&amp;"",IF(Q2844="","",""))&amp;""</f>
        <v/>
      </c>
      <c r="AZ2844" t="str" cm="1">
        <f t="array" ref="AZ2844">IFERROR(IF(R2844&lt;&gt;"",R2844,IF(OR($S2844="",$T2844=""),"",IF($T2844&lt;&gt;"",_xlfn._xlws.FILTER(R:R,($BU:$BU=$BU2844)*($I:$I=$I2844)*($T:$T=$T2844)*($S:$S=_xlfn.MINIFS($S:$S,$T:$T,"="&amp;$T2844)),""))))&amp;"",IF(R2844="","",""))&amp;""</f>
        <v/>
      </c>
      <c r="BA2844" s="6">
        <f t="shared" si="4099"/>
        <v>243</v>
      </c>
      <c r="BB2844">
        <f t="shared" ref="BB2844:BD2844" si="4132">BB2843</f>
        <v>18987</v>
      </c>
      <c r="BC2844" t="str">
        <f t="shared" si="4132"/>
        <v>Velodrome</v>
      </c>
      <c r="BD2844" t="str">
        <f t="shared" si="4132"/>
        <v>Outlaws</v>
      </c>
      <c r="BE2844" t="s">
        <v>238</v>
      </c>
      <c r="BF2844" t="s">
        <v>174</v>
      </c>
      <c r="BI2844" cm="1">
        <f t="array" ref="BI2844">IFERROR(_xlfn._xlws.FILTER(shifts!A:A,(shifts!B:B=events!AD2844)*(shifts!AG:AG&gt;=events!BK2844)*(shifts!AH:AH&lt;=events!BL2844)),BI2843)</f>
        <v>99</v>
      </c>
      <c r="BJ2844" s="15">
        <f t="shared" si="4101"/>
        <v>4</v>
      </c>
      <c r="BK2844">
        <f t="shared" si="4102"/>
        <v>236</v>
      </c>
      <c r="BL2844">
        <f t="shared" si="4103"/>
        <v>232</v>
      </c>
      <c r="BM2844" s="15">
        <f>SUMIFS(BJ$2:BJ2844,K$2:K2844,"=Intermission")+SUMIFS(BJ$2:BJ2844,K$2:K2844,"=Timeout")</f>
        <v>143</v>
      </c>
      <c r="BN2844">
        <f t="shared" si="4104"/>
        <v>2303</v>
      </c>
      <c r="BO2844" s="19">
        <f t="shared" si="4105"/>
        <v>3147</v>
      </c>
      <c r="BP2844">
        <f t="shared" si="4106"/>
        <v>3142</v>
      </c>
      <c r="BQ2844" s="17">
        <f t="shared" si="4107"/>
        <v>3151</v>
      </c>
      <c r="BR2844" t="str">
        <f t="shared" si="4108"/>
        <v>opp_team_player_2</v>
      </c>
      <c r="BS2844">
        <f>COUNTIFS(S$3:S2844,"="&amp;S2844,AI$3:AI2844,"="&amp;AI2844)</f>
        <v>2</v>
      </c>
      <c r="BT2844" t="str">
        <f>IFERROR(VLOOKUP(BB2844&amp;BU2844&amp;X2844,game_rosters!U:W,3,FALSE),"")</f>
        <v>P100108</v>
      </c>
      <c r="BU2844" t="str">
        <f t="shared" si="4109"/>
        <v>Velodrome</v>
      </c>
    </row>
    <row r="2845" spans="1:73" x14ac:dyDescent="0.2">
      <c r="A2845">
        <f t="shared" si="4084"/>
        <v>1</v>
      </c>
      <c r="I2845" s="44">
        <v>56</v>
      </c>
      <c r="K2845" t="s">
        <v>9</v>
      </c>
      <c r="L2845" t="s">
        <v>173</v>
      </c>
      <c r="M2845" t="s">
        <v>73</v>
      </c>
      <c r="N2845" t="s">
        <v>594</v>
      </c>
      <c r="R2845" s="51">
        <v>1</v>
      </c>
      <c r="S2845">
        <v>1478</v>
      </c>
      <c r="W2845" t="s">
        <v>731</v>
      </c>
      <c r="X2845">
        <v>56</v>
      </c>
      <c r="Z2845">
        <v>1</v>
      </c>
      <c r="AA2845">
        <f t="shared" ref="AA2845:AA2908" si="4133">S2845+1000</f>
        <v>2478</v>
      </c>
      <c r="AB2845" t="str">
        <f t="shared" ref="AB2845:AB2908" si="4134">IF(T2845&lt;&gt;"",9000+T2845,"")</f>
        <v/>
      </c>
      <c r="AC2845">
        <f t="shared" si="4080"/>
        <v>2478</v>
      </c>
      <c r="AD2845" s="6">
        <v>3</v>
      </c>
      <c r="AE2845" t="s">
        <v>941</v>
      </c>
      <c r="AF2845" t="s">
        <v>929</v>
      </c>
      <c r="AG2845" t="s">
        <v>756</v>
      </c>
      <c r="AH2845" t="s">
        <v>756</v>
      </c>
      <c r="AI2845" t="str">
        <f t="shared" si="4085"/>
        <v>e</v>
      </c>
      <c r="AJ2845" t="str">
        <f t="shared" si="4086"/>
        <v/>
      </c>
      <c r="AK2845" t="str">
        <f t="shared" si="4087"/>
        <v/>
      </c>
      <c r="AL2845" t="str">
        <f t="shared" si="4088"/>
        <v/>
      </c>
      <c r="AM2845" t="str">
        <f t="shared" si="4089"/>
        <v/>
      </c>
      <c r="AN2845" t="str">
        <f t="shared" si="4090"/>
        <v>Away</v>
      </c>
      <c r="AO2845" t="str">
        <f t="shared" si="4091"/>
        <v>a</v>
      </c>
      <c r="AP2845" t="str">
        <f t="shared" si="4092"/>
        <v/>
      </c>
      <c r="AQ2845" t="str">
        <f t="shared" si="4093"/>
        <v/>
      </c>
      <c r="AR2845" t="str">
        <f t="shared" si="4094"/>
        <v>Away</v>
      </c>
      <c r="AS2845" t="str">
        <f t="shared" si="4095"/>
        <v>a</v>
      </c>
      <c r="AT2845" t="str">
        <f t="shared" si="4096"/>
        <v>Offensive</v>
      </c>
      <c r="AU2845" t="str">
        <f t="shared" si="4097"/>
        <v/>
      </c>
      <c r="AV2845" t="str">
        <f t="shared" si="4098"/>
        <v/>
      </c>
      <c r="AW2845" t="str" cm="1">
        <f t="array" ref="AW2845">IFERROR(IF(O2845&lt;&gt;"",O2845,IF(OR($S2845="",$T2845=""),"",IF(O2845&lt;&gt;"",O2845,IF($T2845&lt;&gt;"",_xlfn._xlws.FILTER(O:O,($BU:$BU=$BU2845)*($I:$I=$I2845)*($T:$T=$T2845)*($S:$S=_xlfn.MINIFS($S:$S,$T:$T,"="&amp;$T2845)),"")))))&amp;"",IF(O2845="","",""))&amp;""</f>
        <v/>
      </c>
      <c r="AX2845" t="str" cm="1">
        <f t="array" ref="AX2845">IFERROR(IF(P2845&lt;&gt;"",P2845,IF(OR($S2845="",$T2845=""),"",IF($T2845&lt;&gt;"",_xlfn._xlws.FILTER(P:P,($BU:$BU=$BU2845)*($I:$I=$I2845)*($T:$T=$T2845)*($S:$S=_xlfn.MINIFS($S:$S,$T:$T,"="&amp;$T2845)),""))))&amp;"",IF(P2845="","",""))&amp;""</f>
        <v/>
      </c>
      <c r="AY2845" t="str" cm="1">
        <f t="array" ref="AY2845">IFERROR(IF(Q2845&lt;&gt;"",Q2845,IF(OR($S2845="",$T2845=""),"",IF($T2845&lt;&gt;"",_xlfn._xlws.FILTER(Q:Q,($BU:$BU=$BU2845)*($I:$I=$I2845)*($T:$T=$T2845)*($S:$S=_xlfn.MINIFS($S:$S,$T:$T,"="&amp;$T2845)),""))))&amp;"",IF(Q2845="","",""))&amp;""</f>
        <v/>
      </c>
      <c r="AZ2845" t="str" cm="1">
        <f t="array" ref="AZ2845">IFERROR(IF(R2845&lt;&gt;"",R2845,IF(OR($S2845="",$T2845=""),"",IF($T2845&lt;&gt;"",_xlfn._xlws.FILTER(R:R,($BU:$BU=$BU2845)*($I:$I=$I2845)*($T:$T=$T2845)*($S:$S=_xlfn.MINIFS($S:$S,$T:$T,"="&amp;$T2845)),""))))&amp;"",IF(R2845="","",""))&amp;""</f>
        <v>1</v>
      </c>
      <c r="BA2845" s="6">
        <f t="shared" si="4099"/>
        <v>243</v>
      </c>
      <c r="BB2845">
        <f t="shared" ref="BB2845:BD2845" si="4135">BB2844</f>
        <v>18987</v>
      </c>
      <c r="BC2845" t="str">
        <f t="shared" si="4135"/>
        <v>Velodrome</v>
      </c>
      <c r="BD2845" t="str">
        <f t="shared" si="4135"/>
        <v>Outlaws</v>
      </c>
      <c r="BE2845" t="s">
        <v>9</v>
      </c>
      <c r="BF2845" t="s">
        <v>173</v>
      </c>
      <c r="BI2845" cm="1">
        <f t="array" ref="BI2845">IFERROR(_xlfn._xlws.FILTER(shifts!A:A,(shifts!B:B=events!AD2845)*(shifts!AG:AG&gt;=events!BK2845)*(shifts!AH:AH&lt;=events!BL2845)),BI2844)</f>
        <v>99</v>
      </c>
      <c r="BJ2845" s="15">
        <f t="shared" si="4101"/>
        <v>0</v>
      </c>
      <c r="BK2845">
        <f t="shared" si="4102"/>
        <v>232</v>
      </c>
      <c r="BL2845">
        <f t="shared" si="4103"/>
        <v>232</v>
      </c>
      <c r="BM2845" s="15">
        <f>SUMIFS(BJ$2:BJ2845,K$2:K2845,"=Intermission")+SUMIFS(BJ$2:BJ2845,K$2:K2845,"=Timeout")</f>
        <v>143</v>
      </c>
      <c r="BN2845">
        <f t="shared" si="4104"/>
        <v>2303</v>
      </c>
      <c r="BO2845" s="19">
        <f t="shared" si="4105"/>
        <v>3151</v>
      </c>
      <c r="BP2845">
        <f t="shared" si="4106"/>
        <v>3146</v>
      </c>
      <c r="BQ2845" s="17">
        <f t="shared" si="4107"/>
        <v>3151</v>
      </c>
      <c r="BR2845" t="str">
        <f t="shared" si="4108"/>
        <v>event_team_player_1</v>
      </c>
      <c r="BS2845">
        <f>COUNTIFS(S$3:S2845,"="&amp;S2845,AI$3:AI2845,"="&amp;AI2845)</f>
        <v>1</v>
      </c>
      <c r="BT2845" t="str">
        <f>IFERROR(VLOOKUP(BB2845&amp;BU2845&amp;X2845,game_rosters!U:W,3,FALSE),"")</f>
        <v>P100099</v>
      </c>
      <c r="BU2845" t="str">
        <f t="shared" si="4109"/>
        <v>Outlaws</v>
      </c>
    </row>
    <row r="2846" spans="1:73" x14ac:dyDescent="0.2">
      <c r="A2846" t="str">
        <f t="shared" si="4084"/>
        <v/>
      </c>
      <c r="I2846" s="44">
        <v>22</v>
      </c>
      <c r="O2846" t="s">
        <v>606</v>
      </c>
      <c r="Q2846" t="s">
        <v>595</v>
      </c>
      <c r="R2846" s="51">
        <v>1</v>
      </c>
      <c r="S2846">
        <v>1478</v>
      </c>
      <c r="X2846">
        <v>22</v>
      </c>
      <c r="AA2846">
        <f t="shared" si="4133"/>
        <v>2478</v>
      </c>
      <c r="AB2846" t="str">
        <f t="shared" si="4134"/>
        <v/>
      </c>
      <c r="AC2846">
        <f t="shared" si="4080"/>
        <v>2478</v>
      </c>
      <c r="AD2846" s="6">
        <v>3</v>
      </c>
      <c r="AE2846" t="s">
        <v>941</v>
      </c>
      <c r="AF2846" t="s">
        <v>929</v>
      </c>
      <c r="AG2846" t="s">
        <v>756</v>
      </c>
      <c r="AH2846" t="s">
        <v>756</v>
      </c>
      <c r="AI2846" t="str">
        <f t="shared" si="4085"/>
        <v>o</v>
      </c>
      <c r="AJ2846" t="str">
        <f t="shared" si="4086"/>
        <v/>
      </c>
      <c r="AK2846" t="str">
        <f t="shared" si="4087"/>
        <v/>
      </c>
      <c r="AL2846" t="str">
        <f t="shared" si="4088"/>
        <v/>
      </c>
      <c r="AM2846" t="str">
        <f t="shared" si="4089"/>
        <v/>
      </c>
      <c r="AN2846" t="str">
        <f t="shared" si="4090"/>
        <v>Away</v>
      </c>
      <c r="AO2846" t="str">
        <f t="shared" si="4091"/>
        <v>a</v>
      </c>
      <c r="AP2846" t="str">
        <f t="shared" si="4092"/>
        <v/>
      </c>
      <c r="AQ2846" t="str">
        <f t="shared" si="4093"/>
        <v/>
      </c>
      <c r="AR2846" t="str">
        <f t="shared" si="4094"/>
        <v>Away</v>
      </c>
      <c r="AS2846" t="str">
        <f t="shared" si="4095"/>
        <v>a</v>
      </c>
      <c r="AT2846" t="str">
        <f t="shared" si="4096"/>
        <v>Defensive</v>
      </c>
      <c r="AU2846" t="str">
        <f t="shared" si="4097"/>
        <v/>
      </c>
      <c r="AV2846" t="str">
        <f t="shared" si="4098"/>
        <v/>
      </c>
      <c r="AW2846" t="str" cm="1">
        <f t="array" ref="AW2846">IFERROR(IF(O2846&lt;&gt;"",O2846,IF(OR($S2846="",$T2846=""),"",IF(O2846&lt;&gt;"",O2846,IF($T2846&lt;&gt;"",_xlfn._xlws.FILTER(O:O,($BU:$BU=$BU2846)*($I:$I=$I2846)*($T:$T=$T2846)*($S:$S=_xlfn.MINIFS($S:$S,$T:$T,"="&amp;$T2846)),"")))))&amp;"",IF(O2846="","",""))&amp;""</f>
        <v>Defensive_PlayPass-PassIntercepted</v>
      </c>
      <c r="AX2846" t="str" cm="1">
        <f t="array" ref="AX2846">IFERROR(IF(P2846&lt;&gt;"",P2846,IF(OR($S2846="",$T2846=""),"",IF($T2846&lt;&gt;"",_xlfn._xlws.FILTER(P:P,($BU:$BU=$BU2846)*($I:$I=$I2846)*($T:$T=$T2846)*($S:$S=_xlfn.MINIFS($S:$S,$T:$T,"="&amp;$T2846)),""))))&amp;"",IF(P2846="","",""))&amp;""</f>
        <v/>
      </c>
      <c r="AY2846" t="str" cm="1">
        <f t="array" ref="AY2846">IFERROR(IF(Q2846&lt;&gt;"",Q2846,IF(OR($S2846="",$T2846=""),"",IF($T2846&lt;&gt;"",_xlfn._xlws.FILTER(Q:Q,($BU:$BU=$BU2846)*($I:$I=$I2846)*($T:$T=$T2846)*($S:$S=_xlfn.MINIFS($S:$S,$T:$T,"="&amp;$T2846)),""))))&amp;"",IF(Q2846="","",""))&amp;""</f>
        <v>s</v>
      </c>
      <c r="AZ2846" t="str" cm="1">
        <f t="array" ref="AZ2846">IFERROR(IF(R2846&lt;&gt;"",R2846,IF(OR($S2846="",$T2846=""),"",IF($T2846&lt;&gt;"",_xlfn._xlws.FILTER(R:R,($BU:$BU=$BU2846)*($I:$I=$I2846)*($T:$T=$T2846)*($S:$S=_xlfn.MINIFS($S:$S,$T:$T,"="&amp;$T2846)),""))))&amp;"",IF(R2846="","",""))&amp;""</f>
        <v>1</v>
      </c>
      <c r="BA2846" s="6">
        <f t="shared" si="4099"/>
        <v>243</v>
      </c>
      <c r="BB2846">
        <f t="shared" ref="BB2846:BD2846" si="4136">BB2845</f>
        <v>18987</v>
      </c>
      <c r="BC2846" t="str">
        <f t="shared" si="4136"/>
        <v>Velodrome</v>
      </c>
      <c r="BD2846" t="str">
        <f t="shared" si="4136"/>
        <v>Outlaws</v>
      </c>
      <c r="BE2846" t="s">
        <v>9</v>
      </c>
      <c r="BF2846" t="s">
        <v>173</v>
      </c>
      <c r="BI2846" cm="1">
        <f t="array" ref="BI2846">IFERROR(_xlfn._xlws.FILTER(shifts!A:A,(shifts!B:B=events!AD2846)*(shifts!AG:AG&gt;=events!BK2846)*(shifts!AH:AH&lt;=events!BL2846)),BI2845)</f>
        <v>99</v>
      </c>
      <c r="BJ2846" s="15">
        <f t="shared" si="4101"/>
        <v>0</v>
      </c>
      <c r="BK2846">
        <f t="shared" si="4102"/>
        <v>232</v>
      </c>
      <c r="BL2846">
        <f t="shared" si="4103"/>
        <v>232</v>
      </c>
      <c r="BM2846" s="15">
        <f>SUMIFS(BJ$2:BJ2846,K$2:K2846,"=Intermission")+SUMIFS(BJ$2:BJ2846,K$2:K2846,"=Timeout")</f>
        <v>143</v>
      </c>
      <c r="BN2846">
        <f t="shared" si="4104"/>
        <v>2303</v>
      </c>
      <c r="BO2846" s="19">
        <f t="shared" si="4105"/>
        <v>3151</v>
      </c>
      <c r="BP2846">
        <f t="shared" si="4106"/>
        <v>3146</v>
      </c>
      <c r="BQ2846" s="17">
        <f t="shared" si="4107"/>
        <v>3151</v>
      </c>
      <c r="BR2846" t="str">
        <f t="shared" si="4108"/>
        <v>opp_team_player_1</v>
      </c>
      <c r="BS2846">
        <f>COUNTIFS(S$3:S2846,"="&amp;S2846,AI$3:AI2846,"="&amp;AI2846)</f>
        <v>1</v>
      </c>
      <c r="BT2846" t="str">
        <f>IFERROR(VLOOKUP(BB2846&amp;BU2846&amp;X2846,game_rosters!U:W,3,FALSE),"")</f>
        <v>P100108</v>
      </c>
      <c r="BU2846" t="str">
        <f t="shared" si="4109"/>
        <v>Velodrome</v>
      </c>
    </row>
    <row r="2847" spans="1:73" x14ac:dyDescent="0.2">
      <c r="A2847" t="str">
        <f t="shared" si="4084"/>
        <v/>
      </c>
      <c r="I2847" s="44">
        <v>9</v>
      </c>
      <c r="O2847" t="s">
        <v>602</v>
      </c>
      <c r="S2847">
        <v>1478</v>
      </c>
      <c r="X2847">
        <v>9</v>
      </c>
      <c r="AA2847">
        <f t="shared" si="4133"/>
        <v>2478</v>
      </c>
      <c r="AB2847" t="str">
        <f t="shared" si="4134"/>
        <v/>
      </c>
      <c r="AC2847">
        <f t="shared" si="4080"/>
        <v>2478</v>
      </c>
      <c r="AD2847" s="6">
        <v>3</v>
      </c>
      <c r="AE2847" t="s">
        <v>941</v>
      </c>
      <c r="AF2847" t="s">
        <v>929</v>
      </c>
      <c r="AG2847" t="s">
        <v>756</v>
      </c>
      <c r="AH2847" t="s">
        <v>756</v>
      </c>
      <c r="AI2847" t="str">
        <f t="shared" si="4085"/>
        <v>o</v>
      </c>
      <c r="AJ2847" t="str">
        <f t="shared" si="4086"/>
        <v/>
      </c>
      <c r="AK2847" t="str">
        <f t="shared" si="4087"/>
        <v/>
      </c>
      <c r="AL2847" t="str">
        <f t="shared" si="4088"/>
        <v/>
      </c>
      <c r="AM2847" t="str">
        <f t="shared" si="4089"/>
        <v/>
      </c>
      <c r="AN2847" t="str">
        <f t="shared" si="4090"/>
        <v>Away</v>
      </c>
      <c r="AO2847" t="str">
        <f t="shared" si="4091"/>
        <v>a</v>
      </c>
      <c r="AP2847" t="str">
        <f t="shared" si="4092"/>
        <v/>
      </c>
      <c r="AQ2847" t="str">
        <f t="shared" si="4093"/>
        <v/>
      </c>
      <c r="AR2847" t="str">
        <f t="shared" si="4094"/>
        <v>Away</v>
      </c>
      <c r="AS2847" t="str">
        <f t="shared" si="4095"/>
        <v>a</v>
      </c>
      <c r="AT2847" t="str">
        <f t="shared" si="4096"/>
        <v>Defensive</v>
      </c>
      <c r="AU2847" t="str">
        <f t="shared" si="4097"/>
        <v/>
      </c>
      <c r="AV2847" t="str">
        <f t="shared" si="4098"/>
        <v/>
      </c>
      <c r="AW2847" t="str" cm="1">
        <f t="array" ref="AW2847">IFERROR(IF(O2847&lt;&gt;"",O2847,IF(OR($S2847="",$T2847=""),"",IF(O2847&lt;&gt;"",O2847,IF($T2847&lt;&gt;"",_xlfn._xlws.FILTER(O:O,($BU:$BU=$BU2847)*($I:$I=$I2847)*($T:$T=$T2847)*($S:$S=_xlfn.MINIFS($S:$S,$T:$T,"="&amp;$T2847)),"")))))&amp;"",IF(O2847="","",""))&amp;""</f>
        <v>Defensive_PlayPossession-StickCheck</v>
      </c>
      <c r="AX2847" t="str" cm="1">
        <f t="array" ref="AX2847">IFERROR(IF(P2847&lt;&gt;"",P2847,IF(OR($S2847="",$T2847=""),"",IF($T2847&lt;&gt;"",_xlfn._xlws.FILTER(P:P,($BU:$BU=$BU2847)*($I:$I=$I2847)*($T:$T=$T2847)*($S:$S=_xlfn.MINIFS($S:$S,$T:$T,"="&amp;$T2847)),""))))&amp;"",IF(P2847="","",""))&amp;""</f>
        <v/>
      </c>
      <c r="AY2847" t="str" cm="1">
        <f t="array" ref="AY2847">IFERROR(IF(Q2847&lt;&gt;"",Q2847,IF(OR($S2847="",$T2847=""),"",IF($T2847&lt;&gt;"",_xlfn._xlws.FILTER(Q:Q,($BU:$BU=$BU2847)*($I:$I=$I2847)*($T:$T=$T2847)*($S:$S=_xlfn.MINIFS($S:$S,$T:$T,"="&amp;$T2847)),""))))&amp;"",IF(Q2847="","",""))&amp;""</f>
        <v/>
      </c>
      <c r="AZ2847" t="str" cm="1">
        <f t="array" ref="AZ2847">IFERROR(IF(R2847&lt;&gt;"",R2847,IF(OR($S2847="",$T2847=""),"",IF($T2847&lt;&gt;"",_xlfn._xlws.FILTER(R:R,($BU:$BU=$BU2847)*($I:$I=$I2847)*($T:$T=$T2847)*($S:$S=_xlfn.MINIFS($S:$S,$T:$T,"="&amp;$T2847)),""))))&amp;"",IF(R2847="","",""))&amp;""</f>
        <v/>
      </c>
      <c r="BA2847" s="6">
        <f t="shared" si="4099"/>
        <v>243</v>
      </c>
      <c r="BB2847">
        <f t="shared" ref="BB2847:BD2847" si="4137">BB2846</f>
        <v>18987</v>
      </c>
      <c r="BC2847" t="str">
        <f t="shared" si="4137"/>
        <v>Velodrome</v>
      </c>
      <c r="BD2847" t="str">
        <f t="shared" si="4137"/>
        <v>Outlaws</v>
      </c>
      <c r="BE2847" t="s">
        <v>9</v>
      </c>
      <c r="BF2847" t="s">
        <v>173</v>
      </c>
      <c r="BI2847" cm="1">
        <f t="array" ref="BI2847">IFERROR(_xlfn._xlws.FILTER(shifts!A:A,(shifts!B:B=events!AD2847)*(shifts!AG:AG&gt;=events!BK2847)*(shifts!AH:AH&lt;=events!BL2847)),BI2846)</f>
        <v>99</v>
      </c>
      <c r="BJ2847" s="15">
        <f t="shared" si="4101"/>
        <v>0</v>
      </c>
      <c r="BK2847">
        <f t="shared" si="4102"/>
        <v>232</v>
      </c>
      <c r="BL2847">
        <f t="shared" si="4103"/>
        <v>232</v>
      </c>
      <c r="BM2847" s="15">
        <f>SUMIFS(BJ$2:BJ2847,K$2:K2847,"=Intermission")+SUMIFS(BJ$2:BJ2847,K$2:K2847,"=Timeout")</f>
        <v>143</v>
      </c>
      <c r="BN2847">
        <f t="shared" si="4104"/>
        <v>2303</v>
      </c>
      <c r="BO2847" s="19">
        <f t="shared" si="4105"/>
        <v>3151</v>
      </c>
      <c r="BP2847">
        <f t="shared" si="4106"/>
        <v>3146</v>
      </c>
      <c r="BQ2847" s="17">
        <f t="shared" si="4107"/>
        <v>3151</v>
      </c>
      <c r="BR2847" t="str">
        <f t="shared" si="4108"/>
        <v>opp_team_player_2</v>
      </c>
      <c r="BS2847">
        <f>COUNTIFS(S$3:S2847,"="&amp;S2847,AI$3:AI2847,"="&amp;AI2847)</f>
        <v>2</v>
      </c>
      <c r="BT2847" t="str">
        <f>IFERROR(VLOOKUP(BB2847&amp;BU2847&amp;X2847,game_rosters!U:W,3,FALSE),"")</f>
        <v>P100105</v>
      </c>
      <c r="BU2847" t="str">
        <f t="shared" si="4109"/>
        <v>Velodrome</v>
      </c>
    </row>
    <row r="2848" spans="1:73" x14ac:dyDescent="0.2">
      <c r="A2848">
        <f t="shared" si="4084"/>
        <v>1</v>
      </c>
      <c r="I2848" s="44">
        <v>22</v>
      </c>
      <c r="K2848" t="s">
        <v>13</v>
      </c>
      <c r="L2848" t="s">
        <v>586</v>
      </c>
      <c r="N2848" t="s">
        <v>595</v>
      </c>
      <c r="O2848" t="s">
        <v>607</v>
      </c>
      <c r="Q2848" t="s">
        <v>595</v>
      </c>
      <c r="S2848">
        <v>1479</v>
      </c>
      <c r="W2848" t="s">
        <v>735</v>
      </c>
      <c r="X2848">
        <v>22</v>
      </c>
      <c r="Z2848">
        <v>1</v>
      </c>
      <c r="AA2848">
        <f t="shared" si="4133"/>
        <v>2479</v>
      </c>
      <c r="AB2848" t="str">
        <f t="shared" si="4134"/>
        <v/>
      </c>
      <c r="AC2848">
        <f t="shared" si="4080"/>
        <v>2479</v>
      </c>
      <c r="AD2848" s="6">
        <v>3</v>
      </c>
      <c r="AE2848" t="s">
        <v>941</v>
      </c>
      <c r="AF2848" t="s">
        <v>929</v>
      </c>
      <c r="AG2848" t="s">
        <v>941</v>
      </c>
      <c r="AH2848" t="s">
        <v>751</v>
      </c>
      <c r="AI2848" t="str">
        <f t="shared" si="4085"/>
        <v>e</v>
      </c>
      <c r="AJ2848" t="str">
        <f t="shared" si="4086"/>
        <v/>
      </c>
      <c r="AK2848" t="str">
        <f t="shared" si="4087"/>
        <v/>
      </c>
      <c r="AL2848" t="str">
        <f t="shared" si="4088"/>
        <v/>
      </c>
      <c r="AM2848" t="str">
        <f t="shared" si="4089"/>
        <v/>
      </c>
      <c r="AN2848" t="str">
        <f t="shared" si="4090"/>
        <v>Home</v>
      </c>
      <c r="AO2848" t="str">
        <f t="shared" si="4091"/>
        <v>h</v>
      </c>
      <c r="AP2848" t="str">
        <f t="shared" si="4092"/>
        <v/>
      </c>
      <c r="AQ2848" t="str">
        <f t="shared" si="4093"/>
        <v/>
      </c>
      <c r="AR2848" t="str">
        <f t="shared" si="4094"/>
        <v>Home</v>
      </c>
      <c r="AS2848" t="str">
        <f t="shared" si="4095"/>
        <v>h</v>
      </c>
      <c r="AT2848" t="str">
        <f t="shared" si="4096"/>
        <v>Offensive</v>
      </c>
      <c r="AU2848" t="str">
        <f t="shared" si="4097"/>
        <v/>
      </c>
      <c r="AV2848" t="str">
        <f t="shared" si="4098"/>
        <v/>
      </c>
      <c r="AW2848" t="str" cm="1">
        <f t="array" ref="AW2848">IFERROR(IF(O2848&lt;&gt;"",O2848,IF(OR($S2848="",$T2848=""),"",IF(O2848&lt;&gt;"",O2848,IF($T2848&lt;&gt;"",_xlfn._xlws.FILTER(O:O,($BU:$BU=$BU2848)*($I:$I=$I2848)*($T:$T=$T2848)*($S:$S=_xlfn.MINIFS($S:$S,$T:$T,"="&amp;$T2848)),"")))))&amp;"",IF(O2848="","",""))&amp;""</f>
        <v>OffensivePlay_Zone-PuckRetreivalPass</v>
      </c>
      <c r="AX2848" t="str" cm="1">
        <f t="array" ref="AX2848">IFERROR(IF(P2848&lt;&gt;"",P2848,IF(OR($S2848="",$T2848=""),"",IF($T2848&lt;&gt;"",_xlfn._xlws.FILTER(P:P,($BU:$BU=$BU2848)*($I:$I=$I2848)*($T:$T=$T2848)*($S:$S=_xlfn.MINIFS($S:$S,$T:$T,"="&amp;$T2848)),""))))&amp;"",IF(P2848="","",""))&amp;""</f>
        <v/>
      </c>
      <c r="AY2848" t="str" cm="1">
        <f t="array" ref="AY2848">IFERROR(IF(Q2848&lt;&gt;"",Q2848,IF(OR($S2848="",$T2848=""),"",IF($T2848&lt;&gt;"",_xlfn._xlws.FILTER(Q:Q,($BU:$BU=$BU2848)*($I:$I=$I2848)*($T:$T=$T2848)*($S:$S=_xlfn.MINIFS($S:$S,$T:$T,"="&amp;$T2848)),""))))&amp;"",IF(Q2848="","",""))&amp;""</f>
        <v>s</v>
      </c>
      <c r="AZ2848" t="str" cm="1">
        <f t="array" ref="AZ2848">IFERROR(IF(R2848&lt;&gt;"",R2848,IF(OR($S2848="",$T2848=""),"",IF($T2848&lt;&gt;"",_xlfn._xlws.FILTER(R:R,($BU:$BU=$BU2848)*($I:$I=$I2848)*($T:$T=$T2848)*($S:$S=_xlfn.MINIFS($S:$S,$T:$T,"="&amp;$T2848)),""))))&amp;"",IF(R2848="","",""))&amp;""</f>
        <v/>
      </c>
      <c r="BA2848" s="6">
        <f t="shared" si="4099"/>
        <v>243</v>
      </c>
      <c r="BB2848">
        <f t="shared" ref="BB2848:BD2848" si="4138">BB2847</f>
        <v>18987</v>
      </c>
      <c r="BC2848" t="str">
        <f t="shared" si="4138"/>
        <v>Velodrome</v>
      </c>
      <c r="BD2848" t="str">
        <f t="shared" si="4138"/>
        <v>Outlaws</v>
      </c>
      <c r="BE2848" t="s">
        <v>13</v>
      </c>
      <c r="BF2848" t="s">
        <v>586</v>
      </c>
      <c r="BI2848" cm="1">
        <f t="array" ref="BI2848">IFERROR(_xlfn._xlws.FILTER(shifts!A:A,(shifts!B:B=events!AD2848)*(shifts!AG:AG&gt;=events!BK2848)*(shifts!AH:AH&lt;=events!BL2848)),BI2847)</f>
        <v>99</v>
      </c>
      <c r="BJ2848" s="15">
        <f t="shared" si="4101"/>
        <v>3</v>
      </c>
      <c r="BK2848">
        <f t="shared" si="4102"/>
        <v>232</v>
      </c>
      <c r="BL2848">
        <f t="shared" si="4103"/>
        <v>229</v>
      </c>
      <c r="BM2848" s="15">
        <f>SUMIFS(BJ$2:BJ2848,K$2:K2848,"=Intermission")+SUMIFS(BJ$2:BJ2848,K$2:K2848,"=Timeout")</f>
        <v>143</v>
      </c>
      <c r="BN2848">
        <f t="shared" si="4104"/>
        <v>2303</v>
      </c>
      <c r="BO2848" s="19">
        <f t="shared" si="4105"/>
        <v>3151</v>
      </c>
      <c r="BP2848">
        <f t="shared" si="4106"/>
        <v>3146</v>
      </c>
      <c r="BQ2848" s="17">
        <f t="shared" si="4107"/>
        <v>3154</v>
      </c>
      <c r="BR2848" t="str">
        <f t="shared" si="4108"/>
        <v>event_team_player_1</v>
      </c>
      <c r="BS2848">
        <f>COUNTIFS(S$3:S2848,"="&amp;S2848,AI$3:AI2848,"="&amp;AI2848)</f>
        <v>1</v>
      </c>
      <c r="BT2848" t="str">
        <f>IFERROR(VLOOKUP(BB2848&amp;BU2848&amp;X2848,game_rosters!U:W,3,FALSE),"")</f>
        <v>P100108</v>
      </c>
      <c r="BU2848" t="str">
        <f t="shared" si="4109"/>
        <v>Velodrome</v>
      </c>
    </row>
    <row r="2849" spans="1:73" x14ac:dyDescent="0.2">
      <c r="A2849">
        <f t="shared" si="4084"/>
        <v>1</v>
      </c>
      <c r="I2849" s="44">
        <v>22</v>
      </c>
      <c r="K2849" t="s">
        <v>7</v>
      </c>
      <c r="L2849" t="s">
        <v>172</v>
      </c>
      <c r="M2849" t="s">
        <v>68</v>
      </c>
      <c r="N2849" t="s">
        <v>595</v>
      </c>
      <c r="O2849" t="s">
        <v>569</v>
      </c>
      <c r="Q2849" t="s">
        <v>595</v>
      </c>
      <c r="S2849">
        <v>1480</v>
      </c>
      <c r="W2849" t="s">
        <v>735</v>
      </c>
      <c r="X2849">
        <v>22</v>
      </c>
      <c r="Z2849">
        <v>1</v>
      </c>
      <c r="AA2849">
        <f t="shared" si="4133"/>
        <v>2480</v>
      </c>
      <c r="AB2849" t="str">
        <f t="shared" si="4134"/>
        <v/>
      </c>
      <c r="AC2849">
        <f t="shared" si="4080"/>
        <v>2480</v>
      </c>
      <c r="AD2849" s="6">
        <v>3</v>
      </c>
      <c r="AE2849" t="s">
        <v>941</v>
      </c>
      <c r="AF2849" t="s">
        <v>751</v>
      </c>
      <c r="AG2849" t="s">
        <v>756</v>
      </c>
      <c r="AH2849" t="s">
        <v>756</v>
      </c>
      <c r="AI2849" t="str">
        <f t="shared" si="4085"/>
        <v>e</v>
      </c>
      <c r="AJ2849" t="str">
        <f t="shared" si="4086"/>
        <v/>
      </c>
      <c r="AK2849" t="str">
        <f t="shared" si="4087"/>
        <v/>
      </c>
      <c r="AL2849" t="str">
        <f t="shared" si="4088"/>
        <v/>
      </c>
      <c r="AM2849" t="str">
        <f t="shared" si="4089"/>
        <v/>
      </c>
      <c r="AN2849" t="str">
        <f t="shared" si="4090"/>
        <v>Home</v>
      </c>
      <c r="AO2849" t="str">
        <f t="shared" si="4091"/>
        <v>h</v>
      </c>
      <c r="AP2849" t="str">
        <f t="shared" si="4092"/>
        <v/>
      </c>
      <c r="AQ2849" t="str">
        <f t="shared" si="4093"/>
        <v/>
      </c>
      <c r="AR2849" t="str">
        <f t="shared" si="4094"/>
        <v>Home</v>
      </c>
      <c r="AS2849" t="str">
        <f t="shared" si="4095"/>
        <v>h</v>
      </c>
      <c r="AT2849" t="str">
        <f t="shared" si="4096"/>
        <v>Offensive</v>
      </c>
      <c r="AU2849" t="str">
        <f t="shared" si="4097"/>
        <v/>
      </c>
      <c r="AV2849" t="str">
        <f t="shared" si="4098"/>
        <v/>
      </c>
      <c r="AW2849" t="str" cm="1">
        <f t="array" ref="AW2849">IFERROR(IF(O2849&lt;&gt;"",O2849,IF(OR($S2849="",$T2849=""),"",IF(O2849&lt;&gt;"",O2849,IF($T2849&lt;&gt;"",_xlfn._xlws.FILTER(O:O,($BU:$BU=$BU2849)*($I:$I=$I2849)*($T:$T=$T2849)*($S:$S=_xlfn.MINIFS($S:$S,$T:$T,"="&amp;$T2849)),"")))))&amp;"",IF(O2849="","",""))&amp;""</f>
        <v>OffensivePlay_Zone-Breakout</v>
      </c>
      <c r="AX2849" t="str" cm="1">
        <f t="array" ref="AX2849">IFERROR(IF(P2849&lt;&gt;"",P2849,IF(OR($S2849="",$T2849=""),"",IF($T2849&lt;&gt;"",_xlfn._xlws.FILTER(P:P,($BU:$BU=$BU2849)*($I:$I=$I2849)*($T:$T=$T2849)*($S:$S=_xlfn.MINIFS($S:$S,$T:$T,"="&amp;$T2849)),""))))&amp;"",IF(P2849="","",""))&amp;""</f>
        <v/>
      </c>
      <c r="AY2849" t="str" cm="1">
        <f t="array" ref="AY2849">IFERROR(IF(Q2849&lt;&gt;"",Q2849,IF(OR($S2849="",$T2849=""),"",IF($T2849&lt;&gt;"",_xlfn._xlws.FILTER(Q:Q,($BU:$BU=$BU2849)*($I:$I=$I2849)*($T:$T=$T2849)*($S:$S=_xlfn.MINIFS($S:$S,$T:$T,"="&amp;$T2849)),""))))&amp;"",IF(Q2849="","",""))&amp;""</f>
        <v>s</v>
      </c>
      <c r="AZ2849" t="str" cm="1">
        <f t="array" ref="AZ2849">IFERROR(IF(R2849&lt;&gt;"",R2849,IF(OR($S2849="",$T2849=""),"",IF($T2849&lt;&gt;"",_xlfn._xlws.FILTER(R:R,($BU:$BU=$BU2849)*($I:$I=$I2849)*($T:$T=$T2849)*($S:$S=_xlfn.MINIFS($S:$S,$T:$T,"="&amp;$T2849)),""))))&amp;"",IF(R2849="","",""))&amp;""</f>
        <v/>
      </c>
      <c r="BA2849" s="6">
        <f t="shared" si="4099"/>
        <v>243</v>
      </c>
      <c r="BB2849">
        <f t="shared" ref="BB2849:BD2849" si="4139">BB2848</f>
        <v>18987</v>
      </c>
      <c r="BC2849" t="str">
        <f t="shared" si="4139"/>
        <v>Velodrome</v>
      </c>
      <c r="BD2849" t="str">
        <f t="shared" si="4139"/>
        <v>Outlaws</v>
      </c>
      <c r="BE2849" t="s">
        <v>7</v>
      </c>
      <c r="BF2849" t="s">
        <v>172</v>
      </c>
      <c r="BI2849" cm="1">
        <f t="array" ref="BI2849">IFERROR(_xlfn._xlws.FILTER(shifts!A:A,(shifts!B:B=events!AD2849)*(shifts!AG:AG&gt;=events!BK2849)*(shifts!AH:AH&lt;=events!BL2849)),BI2848)</f>
        <v>99</v>
      </c>
      <c r="BJ2849" s="15">
        <f t="shared" si="4101"/>
        <v>0</v>
      </c>
      <c r="BK2849">
        <f t="shared" si="4102"/>
        <v>229</v>
      </c>
      <c r="BL2849">
        <f t="shared" si="4103"/>
        <v>229</v>
      </c>
      <c r="BM2849" s="15">
        <f>SUMIFS(BJ$2:BJ2849,K$2:K2849,"=Intermission")+SUMIFS(BJ$2:BJ2849,K$2:K2849,"=Timeout")</f>
        <v>143</v>
      </c>
      <c r="BN2849">
        <f t="shared" si="4104"/>
        <v>2303</v>
      </c>
      <c r="BO2849" s="19">
        <f t="shared" si="4105"/>
        <v>3154</v>
      </c>
      <c r="BP2849">
        <f t="shared" si="4106"/>
        <v>3149</v>
      </c>
      <c r="BQ2849" s="17">
        <f t="shared" si="4107"/>
        <v>3154</v>
      </c>
      <c r="BR2849" t="str">
        <f t="shared" si="4108"/>
        <v>event_team_player_1</v>
      </c>
      <c r="BS2849">
        <f>COUNTIFS(S$3:S2849,"="&amp;S2849,AI$3:AI2849,"="&amp;AI2849)</f>
        <v>1</v>
      </c>
      <c r="BT2849" t="str">
        <f>IFERROR(VLOOKUP(BB2849&amp;BU2849&amp;X2849,game_rosters!U:W,3,FALSE),"")</f>
        <v>P100108</v>
      </c>
      <c r="BU2849" t="str">
        <f t="shared" si="4109"/>
        <v>Velodrome</v>
      </c>
    </row>
    <row r="2850" spans="1:73" x14ac:dyDescent="0.2">
      <c r="A2850" t="str">
        <f t="shared" si="4084"/>
        <v/>
      </c>
      <c r="I2850" s="44">
        <v>70</v>
      </c>
      <c r="S2850">
        <v>1480</v>
      </c>
      <c r="X2850">
        <v>70</v>
      </c>
      <c r="Z2850">
        <v>1</v>
      </c>
      <c r="AA2850">
        <f t="shared" si="4133"/>
        <v>2480</v>
      </c>
      <c r="AB2850" t="str">
        <f t="shared" si="4134"/>
        <v/>
      </c>
      <c r="AC2850">
        <f t="shared" si="4080"/>
        <v>2480</v>
      </c>
      <c r="AD2850" s="6">
        <v>3</v>
      </c>
      <c r="AE2850" t="s">
        <v>941</v>
      </c>
      <c r="AF2850" t="s">
        <v>751</v>
      </c>
      <c r="AG2850" t="s">
        <v>756</v>
      </c>
      <c r="AH2850" t="s">
        <v>756</v>
      </c>
      <c r="AI2850" t="str">
        <f t="shared" si="4085"/>
        <v>e</v>
      </c>
      <c r="AJ2850" t="str">
        <f t="shared" si="4086"/>
        <v/>
      </c>
      <c r="AK2850" t="str">
        <f t="shared" si="4087"/>
        <v/>
      </c>
      <c r="AL2850" t="str">
        <f t="shared" si="4088"/>
        <v/>
      </c>
      <c r="AM2850" t="str">
        <f t="shared" si="4089"/>
        <v/>
      </c>
      <c r="AN2850" t="str">
        <f t="shared" si="4090"/>
        <v>Home</v>
      </c>
      <c r="AO2850" t="str">
        <f t="shared" si="4091"/>
        <v>h</v>
      </c>
      <c r="AP2850" t="str">
        <f t="shared" si="4092"/>
        <v/>
      </c>
      <c r="AQ2850" t="str">
        <f t="shared" si="4093"/>
        <v/>
      </c>
      <c r="AR2850" t="str">
        <f t="shared" si="4094"/>
        <v>Home</v>
      </c>
      <c r="AS2850" t="str">
        <f t="shared" si="4095"/>
        <v>h</v>
      </c>
      <c r="AT2850" t="str">
        <f t="shared" si="4096"/>
        <v>Offensive</v>
      </c>
      <c r="AU2850" t="str">
        <f t="shared" si="4097"/>
        <v/>
      </c>
      <c r="AV2850" t="str">
        <f t="shared" si="4098"/>
        <v/>
      </c>
      <c r="AW2850" t="str" cm="1">
        <f t="array" ref="AW2850">IFERROR(IF(O2850&lt;&gt;"",O2850,IF(OR($S2850="",$T2850=""),"",IF(O2850&lt;&gt;"",O2850,IF($T2850&lt;&gt;"",_xlfn._xlws.FILTER(O:O,($BU:$BU=$BU2850)*($I:$I=$I2850)*($T:$T=$T2850)*($S:$S=_xlfn.MINIFS($S:$S,$T:$T,"="&amp;$T2850)),"")))))&amp;"",IF(O2850="","",""))&amp;""</f>
        <v/>
      </c>
      <c r="AX2850" t="str" cm="1">
        <f t="array" ref="AX2850">IFERROR(IF(P2850&lt;&gt;"",P2850,IF(OR($S2850="",$T2850=""),"",IF($T2850&lt;&gt;"",_xlfn._xlws.FILTER(P:P,($BU:$BU=$BU2850)*($I:$I=$I2850)*($T:$T=$T2850)*($S:$S=_xlfn.MINIFS($S:$S,$T:$T,"="&amp;$T2850)),""))))&amp;"",IF(P2850="","",""))&amp;""</f>
        <v/>
      </c>
      <c r="AY2850" t="str" cm="1">
        <f t="array" ref="AY2850">IFERROR(IF(Q2850&lt;&gt;"",Q2850,IF(OR($S2850="",$T2850=""),"",IF($T2850&lt;&gt;"",_xlfn._xlws.FILTER(Q:Q,($BU:$BU=$BU2850)*($I:$I=$I2850)*($T:$T=$T2850)*($S:$S=_xlfn.MINIFS($S:$S,$T:$T,"="&amp;$T2850)),""))))&amp;"",IF(Q2850="","",""))&amp;""</f>
        <v/>
      </c>
      <c r="AZ2850" t="str" cm="1">
        <f t="array" ref="AZ2850">IFERROR(IF(R2850&lt;&gt;"",R2850,IF(OR($S2850="",$T2850=""),"",IF($T2850&lt;&gt;"",_xlfn._xlws.FILTER(R:R,($BU:$BU=$BU2850)*($I:$I=$I2850)*($T:$T=$T2850)*($S:$S=_xlfn.MINIFS($S:$S,$T:$T,"="&amp;$T2850)),""))))&amp;"",IF(R2850="","",""))&amp;""</f>
        <v/>
      </c>
      <c r="BA2850" s="6">
        <f t="shared" si="4099"/>
        <v>243</v>
      </c>
      <c r="BB2850">
        <f t="shared" ref="BB2850:BD2850" si="4140">BB2849</f>
        <v>18987</v>
      </c>
      <c r="BC2850" t="str">
        <f t="shared" si="4140"/>
        <v>Velodrome</v>
      </c>
      <c r="BD2850" t="str">
        <f t="shared" si="4140"/>
        <v>Outlaws</v>
      </c>
      <c r="BE2850" t="s">
        <v>7</v>
      </c>
      <c r="BF2850" t="s">
        <v>172</v>
      </c>
      <c r="BI2850" cm="1">
        <f t="array" ref="BI2850">IFERROR(_xlfn._xlws.FILTER(shifts!A:A,(shifts!B:B=events!AD2850)*(shifts!AG:AG&gt;=events!BK2850)*(shifts!AH:AH&lt;=events!BL2850)),BI2849)</f>
        <v>99</v>
      </c>
      <c r="BJ2850" s="15">
        <f t="shared" si="4101"/>
        <v>0</v>
      </c>
      <c r="BK2850">
        <f t="shared" si="4102"/>
        <v>229</v>
      </c>
      <c r="BL2850">
        <f t="shared" si="4103"/>
        <v>229</v>
      </c>
      <c r="BM2850" s="15">
        <f>SUMIFS(BJ$2:BJ2850,K$2:K2850,"=Intermission")+SUMIFS(BJ$2:BJ2850,K$2:K2850,"=Timeout")</f>
        <v>143</v>
      </c>
      <c r="BN2850">
        <f t="shared" si="4104"/>
        <v>2303</v>
      </c>
      <c r="BO2850" s="19">
        <f t="shared" si="4105"/>
        <v>3154</v>
      </c>
      <c r="BP2850">
        <f t="shared" si="4106"/>
        <v>3149</v>
      </c>
      <c r="BQ2850" s="17">
        <f t="shared" si="4107"/>
        <v>3154</v>
      </c>
      <c r="BR2850" t="str">
        <f t="shared" si="4108"/>
        <v>event_team_player_2</v>
      </c>
      <c r="BS2850">
        <f>COUNTIFS(S$3:S2850,"="&amp;S2850,AI$3:AI2850,"="&amp;AI2850)</f>
        <v>2</v>
      </c>
      <c r="BT2850" t="str">
        <f>IFERROR(VLOOKUP(BB2850&amp;BU2850&amp;X2850,game_rosters!U:W,3,FALSE),"")</f>
        <v>P100001</v>
      </c>
      <c r="BU2850" t="str">
        <f t="shared" si="4109"/>
        <v>Velodrome</v>
      </c>
    </row>
    <row r="2851" spans="1:73" x14ac:dyDescent="0.2">
      <c r="A2851">
        <f t="shared" si="4084"/>
        <v>1</v>
      </c>
      <c r="I2851" s="44">
        <v>22</v>
      </c>
      <c r="K2851" t="s">
        <v>238</v>
      </c>
      <c r="L2851" t="s">
        <v>184</v>
      </c>
      <c r="M2851" t="s">
        <v>89</v>
      </c>
      <c r="N2851" t="s">
        <v>595</v>
      </c>
      <c r="O2851" t="s">
        <v>569</v>
      </c>
      <c r="S2851">
        <v>1481</v>
      </c>
      <c r="W2851" t="s">
        <v>735</v>
      </c>
      <c r="X2851">
        <v>22</v>
      </c>
      <c r="Z2851">
        <v>1</v>
      </c>
      <c r="AA2851">
        <f t="shared" si="4133"/>
        <v>2481</v>
      </c>
      <c r="AB2851" t="str">
        <f t="shared" si="4134"/>
        <v/>
      </c>
      <c r="AC2851">
        <f t="shared" si="4080"/>
        <v>2481</v>
      </c>
      <c r="AD2851" s="6">
        <v>3</v>
      </c>
      <c r="AE2851" t="s">
        <v>941</v>
      </c>
      <c r="AF2851" t="s">
        <v>751</v>
      </c>
      <c r="AG2851" t="s">
        <v>756</v>
      </c>
      <c r="AH2851" t="s">
        <v>756</v>
      </c>
      <c r="AI2851" t="str">
        <f t="shared" si="4085"/>
        <v>e</v>
      </c>
      <c r="AJ2851" t="str">
        <f t="shared" si="4086"/>
        <v/>
      </c>
      <c r="AK2851" t="str">
        <f t="shared" si="4087"/>
        <v/>
      </c>
      <c r="AL2851" t="str">
        <f t="shared" si="4088"/>
        <v/>
      </c>
      <c r="AM2851" t="str">
        <f t="shared" si="4089"/>
        <v/>
      </c>
      <c r="AN2851" t="str">
        <f t="shared" si="4090"/>
        <v>Home</v>
      </c>
      <c r="AO2851" t="str">
        <f t="shared" si="4091"/>
        <v>h</v>
      </c>
      <c r="AP2851" t="str">
        <f t="shared" si="4092"/>
        <v/>
      </c>
      <c r="AQ2851" t="str">
        <f t="shared" si="4093"/>
        <v/>
      </c>
      <c r="AR2851" t="str">
        <f t="shared" si="4094"/>
        <v>Home</v>
      </c>
      <c r="AS2851" t="str">
        <f t="shared" si="4095"/>
        <v>h</v>
      </c>
      <c r="AT2851" t="str">
        <f t="shared" si="4096"/>
        <v>Offensive</v>
      </c>
      <c r="AU2851" t="str">
        <f t="shared" si="4097"/>
        <v/>
      </c>
      <c r="AV2851" t="str">
        <f t="shared" si="4098"/>
        <v/>
      </c>
      <c r="AW2851" t="str" cm="1">
        <f t="array" ref="AW2851">IFERROR(IF(O2851&lt;&gt;"",O2851,IF(OR($S2851="",$T2851=""),"",IF(O2851&lt;&gt;"",O2851,IF($T2851&lt;&gt;"",_xlfn._xlws.FILTER(O:O,($BU:$BU=$BU2851)*($I:$I=$I2851)*($T:$T=$T2851)*($S:$S=_xlfn.MINIFS($S:$S,$T:$T,"="&amp;$T2851)),"")))))&amp;"",IF(O2851="","",""))&amp;""</f>
        <v>OffensivePlay_Zone-Breakout</v>
      </c>
      <c r="AX2851" t="str" cm="1">
        <f t="array" ref="AX2851">IFERROR(IF(P2851&lt;&gt;"",P2851,IF(OR($S2851="",$T2851=""),"",IF($T2851&lt;&gt;"",_xlfn._xlws.FILTER(P:P,($BU:$BU=$BU2851)*($I:$I=$I2851)*($T:$T=$T2851)*($S:$S=_xlfn.MINIFS($S:$S,$T:$T,"="&amp;$T2851)),""))))&amp;"",IF(P2851="","",""))&amp;""</f>
        <v/>
      </c>
      <c r="AY2851" t="str" cm="1">
        <f t="array" ref="AY2851">IFERROR(IF(Q2851&lt;&gt;"",Q2851,IF(OR($S2851="",$T2851=""),"",IF($T2851&lt;&gt;"",_xlfn._xlws.FILTER(Q:Q,($BU:$BU=$BU2851)*($I:$I=$I2851)*($T:$T=$T2851)*($S:$S=_xlfn.MINIFS($S:$S,$T:$T,"="&amp;$T2851)),""))))&amp;"",IF(Q2851="","",""))&amp;""</f>
        <v/>
      </c>
      <c r="AZ2851" t="str" cm="1">
        <f t="array" ref="AZ2851">IFERROR(IF(R2851&lt;&gt;"",R2851,IF(OR($S2851="",$T2851=""),"",IF($T2851&lt;&gt;"",_xlfn._xlws.FILTER(R:R,($BU:$BU=$BU2851)*($I:$I=$I2851)*($T:$T=$T2851)*($S:$S=_xlfn.MINIFS($S:$S,$T:$T,"="&amp;$T2851)),""))))&amp;"",IF(R2851="","",""))&amp;""</f>
        <v/>
      </c>
      <c r="BA2851" s="6">
        <f t="shared" si="4099"/>
        <v>244</v>
      </c>
      <c r="BB2851">
        <f t="shared" ref="BB2851:BD2851" si="4141">BB2850</f>
        <v>18987</v>
      </c>
      <c r="BC2851" t="str">
        <f t="shared" si="4141"/>
        <v>Velodrome</v>
      </c>
      <c r="BD2851" t="str">
        <f t="shared" si="4141"/>
        <v>Outlaws</v>
      </c>
      <c r="BE2851" t="s">
        <v>238</v>
      </c>
      <c r="BF2851" t="s">
        <v>184</v>
      </c>
      <c r="BI2851" cm="1">
        <f t="array" ref="BI2851">IFERROR(_xlfn._xlws.FILTER(shifts!A:A,(shifts!B:B=events!AD2851)*(shifts!AG:AG&gt;=events!BK2851)*(shifts!AH:AH&lt;=events!BL2851)),BI2850)</f>
        <v>99</v>
      </c>
      <c r="BJ2851" s="15">
        <f t="shared" si="4101"/>
        <v>0</v>
      </c>
      <c r="BK2851">
        <f t="shared" si="4102"/>
        <v>229</v>
      </c>
      <c r="BL2851">
        <f t="shared" si="4103"/>
        <v>229</v>
      </c>
      <c r="BM2851" s="15">
        <f>SUMIFS(BJ$2:BJ2851,K$2:K2851,"=Intermission")+SUMIFS(BJ$2:BJ2851,K$2:K2851,"=Timeout")</f>
        <v>143</v>
      </c>
      <c r="BN2851">
        <f t="shared" si="4104"/>
        <v>2303</v>
      </c>
      <c r="BO2851" s="19">
        <f t="shared" si="4105"/>
        <v>3154</v>
      </c>
      <c r="BP2851">
        <f t="shared" si="4106"/>
        <v>3149</v>
      </c>
      <c r="BQ2851" s="17">
        <f t="shared" si="4107"/>
        <v>3154</v>
      </c>
      <c r="BR2851" t="str">
        <f t="shared" si="4108"/>
        <v>event_team_player_1</v>
      </c>
      <c r="BS2851">
        <f>COUNTIFS(S$3:S2851,"="&amp;S2851,AI$3:AI2851,"="&amp;AI2851)</f>
        <v>1</v>
      </c>
      <c r="BT2851" t="str">
        <f>IFERROR(VLOOKUP(BB2851&amp;BU2851&amp;X2851,game_rosters!U:W,3,FALSE),"")</f>
        <v>P100108</v>
      </c>
      <c r="BU2851" t="str">
        <f t="shared" si="4109"/>
        <v>Velodrome</v>
      </c>
    </row>
    <row r="2852" spans="1:73" x14ac:dyDescent="0.2">
      <c r="A2852" t="str">
        <f t="shared" si="4084"/>
        <v/>
      </c>
      <c r="I2852" s="44">
        <v>70</v>
      </c>
      <c r="S2852">
        <v>1481</v>
      </c>
      <c r="X2852">
        <v>70</v>
      </c>
      <c r="Z2852">
        <v>1</v>
      </c>
      <c r="AA2852">
        <f t="shared" si="4133"/>
        <v>2481</v>
      </c>
      <c r="AB2852" t="str">
        <f t="shared" si="4134"/>
        <v/>
      </c>
      <c r="AC2852">
        <f t="shared" si="4080"/>
        <v>2481</v>
      </c>
      <c r="AD2852" s="6">
        <v>3</v>
      </c>
      <c r="AE2852" t="s">
        <v>941</v>
      </c>
      <c r="AF2852" t="s">
        <v>751</v>
      </c>
      <c r="AG2852" t="s">
        <v>756</v>
      </c>
      <c r="AH2852" t="s">
        <v>756</v>
      </c>
      <c r="AI2852" t="str">
        <f t="shared" si="4085"/>
        <v>e</v>
      </c>
      <c r="AJ2852" t="str">
        <f t="shared" si="4086"/>
        <v/>
      </c>
      <c r="AK2852" t="str">
        <f t="shared" si="4087"/>
        <v/>
      </c>
      <c r="AL2852" t="str">
        <f t="shared" si="4088"/>
        <v/>
      </c>
      <c r="AM2852" t="str">
        <f t="shared" si="4089"/>
        <v/>
      </c>
      <c r="AN2852" t="str">
        <f t="shared" si="4090"/>
        <v>Home</v>
      </c>
      <c r="AO2852" t="str">
        <f t="shared" si="4091"/>
        <v>h</v>
      </c>
      <c r="AP2852" t="str">
        <f t="shared" si="4092"/>
        <v/>
      </c>
      <c r="AQ2852" t="str">
        <f t="shared" si="4093"/>
        <v/>
      </c>
      <c r="AR2852" t="str">
        <f t="shared" si="4094"/>
        <v>Home</v>
      </c>
      <c r="AS2852" t="str">
        <f t="shared" si="4095"/>
        <v>h</v>
      </c>
      <c r="AT2852" t="str">
        <f t="shared" si="4096"/>
        <v>Offensive</v>
      </c>
      <c r="AU2852" t="str">
        <f t="shared" si="4097"/>
        <v/>
      </c>
      <c r="AV2852" t="str">
        <f t="shared" si="4098"/>
        <v/>
      </c>
      <c r="AW2852" t="str" cm="1">
        <f t="array" ref="AW2852">IFERROR(IF(O2852&lt;&gt;"",O2852,IF(OR($S2852="",$T2852=""),"",IF(O2852&lt;&gt;"",O2852,IF($T2852&lt;&gt;"",_xlfn._xlws.FILTER(O:O,($BU:$BU=$BU2852)*($I:$I=$I2852)*($T:$T=$T2852)*($S:$S=_xlfn.MINIFS($S:$S,$T:$T,"="&amp;$T2852)),"")))))&amp;"",IF(O2852="","",""))&amp;""</f>
        <v/>
      </c>
      <c r="AX2852" t="str" cm="1">
        <f t="array" ref="AX2852">IFERROR(IF(P2852&lt;&gt;"",P2852,IF(OR($S2852="",$T2852=""),"",IF($T2852&lt;&gt;"",_xlfn._xlws.FILTER(P:P,($BU:$BU=$BU2852)*($I:$I=$I2852)*($T:$T=$T2852)*($S:$S=_xlfn.MINIFS($S:$S,$T:$T,"="&amp;$T2852)),""))))&amp;"",IF(P2852="","",""))&amp;""</f>
        <v/>
      </c>
      <c r="AY2852" t="str" cm="1">
        <f t="array" ref="AY2852">IFERROR(IF(Q2852&lt;&gt;"",Q2852,IF(OR($S2852="",$T2852=""),"",IF($T2852&lt;&gt;"",_xlfn._xlws.FILTER(Q:Q,($BU:$BU=$BU2852)*($I:$I=$I2852)*($T:$T=$T2852)*($S:$S=_xlfn.MINIFS($S:$S,$T:$T,"="&amp;$T2852)),""))))&amp;"",IF(Q2852="","",""))&amp;""</f>
        <v/>
      </c>
      <c r="AZ2852" t="str" cm="1">
        <f t="array" ref="AZ2852">IFERROR(IF(R2852&lt;&gt;"",R2852,IF(OR($S2852="",$T2852=""),"",IF($T2852&lt;&gt;"",_xlfn._xlws.FILTER(R:R,($BU:$BU=$BU2852)*($I:$I=$I2852)*($T:$T=$T2852)*($S:$S=_xlfn.MINIFS($S:$S,$T:$T,"="&amp;$T2852)),""))))&amp;"",IF(R2852="","",""))&amp;""</f>
        <v/>
      </c>
      <c r="BA2852" s="6">
        <f t="shared" si="4099"/>
        <v>244</v>
      </c>
      <c r="BB2852">
        <f t="shared" ref="BB2852:BD2852" si="4142">BB2851</f>
        <v>18987</v>
      </c>
      <c r="BC2852" t="str">
        <f t="shared" si="4142"/>
        <v>Velodrome</v>
      </c>
      <c r="BD2852" t="str">
        <f t="shared" si="4142"/>
        <v>Outlaws</v>
      </c>
      <c r="BE2852" t="s">
        <v>238</v>
      </c>
      <c r="BF2852" t="s">
        <v>184</v>
      </c>
      <c r="BI2852" cm="1">
        <f t="array" ref="BI2852">IFERROR(_xlfn._xlws.FILTER(shifts!A:A,(shifts!B:B=events!AD2852)*(shifts!AG:AG&gt;=events!BK2852)*(shifts!AH:AH&lt;=events!BL2852)),BI2851)</f>
        <v>99</v>
      </c>
      <c r="BJ2852" s="15">
        <f t="shared" si="4101"/>
        <v>0</v>
      </c>
      <c r="BK2852">
        <f t="shared" si="4102"/>
        <v>229</v>
      </c>
      <c r="BL2852">
        <f t="shared" si="4103"/>
        <v>229</v>
      </c>
      <c r="BM2852" s="15">
        <f>SUMIFS(BJ$2:BJ2852,K$2:K2852,"=Intermission")+SUMIFS(BJ$2:BJ2852,K$2:K2852,"=Timeout")</f>
        <v>143</v>
      </c>
      <c r="BN2852">
        <f t="shared" si="4104"/>
        <v>2303</v>
      </c>
      <c r="BO2852" s="19">
        <f t="shared" si="4105"/>
        <v>3154</v>
      </c>
      <c r="BP2852">
        <f t="shared" si="4106"/>
        <v>3149</v>
      </c>
      <c r="BQ2852" s="17">
        <f t="shared" si="4107"/>
        <v>3154</v>
      </c>
      <c r="BR2852" t="str">
        <f t="shared" si="4108"/>
        <v>event_team_player_2</v>
      </c>
      <c r="BS2852">
        <f>COUNTIFS(S$3:S2852,"="&amp;S2852,AI$3:AI2852,"="&amp;AI2852)</f>
        <v>2</v>
      </c>
      <c r="BT2852" t="str">
        <f>IFERROR(VLOOKUP(BB2852&amp;BU2852&amp;X2852,game_rosters!U:W,3,FALSE),"")</f>
        <v>P100001</v>
      </c>
      <c r="BU2852" t="str">
        <f t="shared" si="4109"/>
        <v>Velodrome</v>
      </c>
    </row>
    <row r="2853" spans="1:73" x14ac:dyDescent="0.2">
      <c r="A2853">
        <f t="shared" si="4084"/>
        <v>1</v>
      </c>
      <c r="I2853" s="44">
        <v>70</v>
      </c>
      <c r="K2853" t="s">
        <v>238</v>
      </c>
      <c r="L2853" t="s">
        <v>174</v>
      </c>
      <c r="M2853" t="s">
        <v>85</v>
      </c>
      <c r="N2853" t="s">
        <v>595</v>
      </c>
      <c r="S2853">
        <v>1482</v>
      </c>
      <c r="W2853" t="s">
        <v>735</v>
      </c>
      <c r="X2853">
        <v>70</v>
      </c>
      <c r="Z2853">
        <v>1</v>
      </c>
      <c r="AA2853">
        <f t="shared" si="4133"/>
        <v>2482</v>
      </c>
      <c r="AB2853" t="str">
        <f t="shared" si="4134"/>
        <v/>
      </c>
      <c r="AC2853">
        <f t="shared" si="4080"/>
        <v>2482</v>
      </c>
      <c r="AD2853" s="6">
        <v>3</v>
      </c>
      <c r="AE2853" t="s">
        <v>941</v>
      </c>
      <c r="AF2853" t="s">
        <v>900</v>
      </c>
      <c r="AG2853" t="s">
        <v>941</v>
      </c>
      <c r="AH2853" t="s">
        <v>932</v>
      </c>
      <c r="AI2853" t="str">
        <f t="shared" si="4085"/>
        <v>e</v>
      </c>
      <c r="AJ2853" t="str">
        <f t="shared" si="4086"/>
        <v/>
      </c>
      <c r="AK2853" t="str">
        <f t="shared" si="4087"/>
        <v/>
      </c>
      <c r="AL2853" t="str">
        <f t="shared" si="4088"/>
        <v/>
      </c>
      <c r="AM2853" t="str">
        <f t="shared" si="4089"/>
        <v/>
      </c>
      <c r="AN2853" t="str">
        <f t="shared" si="4090"/>
        <v>Home</v>
      </c>
      <c r="AO2853" t="str">
        <f t="shared" si="4091"/>
        <v>h</v>
      </c>
      <c r="AP2853" t="str">
        <f t="shared" si="4092"/>
        <v/>
      </c>
      <c r="AQ2853" t="str">
        <f t="shared" si="4093"/>
        <v/>
      </c>
      <c r="AR2853" t="str">
        <f t="shared" si="4094"/>
        <v>Home</v>
      </c>
      <c r="AS2853" t="str">
        <f t="shared" si="4095"/>
        <v>h</v>
      </c>
      <c r="AT2853" t="str">
        <f t="shared" si="4096"/>
        <v>Offensive</v>
      </c>
      <c r="AU2853" t="str">
        <f t="shared" si="4097"/>
        <v/>
      </c>
      <c r="AV2853" t="str">
        <f t="shared" si="4098"/>
        <v/>
      </c>
      <c r="AW2853" t="str" cm="1">
        <f t="array" ref="AW2853">IFERROR(IF(O2853&lt;&gt;"",O2853,IF(OR($S2853="",$T2853=""),"",IF(O2853&lt;&gt;"",O2853,IF($T2853&lt;&gt;"",_xlfn._xlws.FILTER(O:O,($BU:$BU=$BU2853)*($I:$I=$I2853)*($T:$T=$T2853)*($S:$S=_xlfn.MINIFS($S:$S,$T:$T,"="&amp;$T2853)),"")))))&amp;"",IF(O2853="","",""))&amp;""</f>
        <v/>
      </c>
      <c r="AX2853" t="str" cm="1">
        <f t="array" ref="AX2853">IFERROR(IF(P2853&lt;&gt;"",P2853,IF(OR($S2853="",$T2853=""),"",IF($T2853&lt;&gt;"",_xlfn._xlws.FILTER(P:P,($BU:$BU=$BU2853)*($I:$I=$I2853)*($T:$T=$T2853)*($S:$S=_xlfn.MINIFS($S:$S,$T:$T,"="&amp;$T2853)),""))))&amp;"",IF(P2853="","",""))&amp;""</f>
        <v/>
      </c>
      <c r="AY2853" t="str" cm="1">
        <f t="array" ref="AY2853">IFERROR(IF(Q2853&lt;&gt;"",Q2853,IF(OR($S2853="",$T2853=""),"",IF($T2853&lt;&gt;"",_xlfn._xlws.FILTER(Q:Q,($BU:$BU=$BU2853)*($I:$I=$I2853)*($T:$T=$T2853)*($S:$S=_xlfn.MINIFS($S:$S,$T:$T,"="&amp;$T2853)),""))))&amp;"",IF(Q2853="","",""))&amp;""</f>
        <v/>
      </c>
      <c r="AZ2853" t="str" cm="1">
        <f t="array" ref="AZ2853">IFERROR(IF(R2853&lt;&gt;"",R2853,IF(OR($S2853="",$T2853=""),"",IF($T2853&lt;&gt;"",_xlfn._xlws.FILTER(R:R,($BU:$BU=$BU2853)*($I:$I=$I2853)*($T:$T=$T2853)*($S:$S=_xlfn.MINIFS($S:$S,$T:$T,"="&amp;$T2853)),""))))&amp;"",IF(R2853="","",""))&amp;""</f>
        <v/>
      </c>
      <c r="BA2853" s="6">
        <f t="shared" si="4099"/>
        <v>245</v>
      </c>
      <c r="BB2853">
        <f t="shared" ref="BB2853:BD2853" si="4143">BB2852</f>
        <v>18987</v>
      </c>
      <c r="BC2853" t="str">
        <f t="shared" si="4143"/>
        <v>Velodrome</v>
      </c>
      <c r="BD2853" t="str">
        <f t="shared" si="4143"/>
        <v>Outlaws</v>
      </c>
      <c r="BE2853" t="s">
        <v>238</v>
      </c>
      <c r="BF2853" t="s">
        <v>174</v>
      </c>
      <c r="BI2853" cm="1">
        <f t="array" ref="BI2853">IFERROR(_xlfn._xlws.FILTER(shifts!A:A,(shifts!B:B=events!AD2853)*(shifts!AG:AG&gt;=events!BK2853)*(shifts!AH:AH&lt;=events!BL2853)),BI2852)</f>
        <v>99</v>
      </c>
      <c r="BJ2853" s="15">
        <f t="shared" si="4101"/>
        <v>1</v>
      </c>
      <c r="BK2853">
        <f t="shared" si="4102"/>
        <v>225</v>
      </c>
      <c r="BL2853">
        <f t="shared" si="4103"/>
        <v>224</v>
      </c>
      <c r="BM2853" s="15">
        <f>SUMIFS(BJ$2:BJ2853,K$2:K2853,"=Intermission")+SUMIFS(BJ$2:BJ2853,K$2:K2853,"=Timeout")</f>
        <v>143</v>
      </c>
      <c r="BN2853">
        <f t="shared" si="4104"/>
        <v>2303</v>
      </c>
      <c r="BO2853" s="19">
        <f t="shared" si="4105"/>
        <v>3158</v>
      </c>
      <c r="BP2853">
        <f t="shared" si="4106"/>
        <v>3153</v>
      </c>
      <c r="BQ2853" s="17">
        <f t="shared" si="4107"/>
        <v>3159</v>
      </c>
      <c r="BR2853" t="str">
        <f t="shared" si="4108"/>
        <v>event_team_player_1</v>
      </c>
      <c r="BS2853">
        <f>COUNTIFS(S$3:S2853,"="&amp;S2853,AI$3:AI2853,"="&amp;AI2853)</f>
        <v>1</v>
      </c>
      <c r="BT2853" t="str">
        <f>IFERROR(VLOOKUP(BB2853&amp;BU2853&amp;X2853,game_rosters!U:W,3,FALSE),"")</f>
        <v>P100001</v>
      </c>
      <c r="BU2853" t="str">
        <f t="shared" si="4109"/>
        <v>Velodrome</v>
      </c>
    </row>
    <row r="2854" spans="1:73" x14ac:dyDescent="0.2">
      <c r="A2854" t="str">
        <f t="shared" si="4084"/>
        <v/>
      </c>
      <c r="I2854" s="44">
        <v>25</v>
      </c>
      <c r="S2854">
        <v>1482</v>
      </c>
      <c r="X2854">
        <v>25</v>
      </c>
      <c r="AA2854">
        <f t="shared" si="4133"/>
        <v>2482</v>
      </c>
      <c r="AB2854" t="str">
        <f t="shared" si="4134"/>
        <v/>
      </c>
      <c r="AC2854">
        <f t="shared" si="4080"/>
        <v>2482</v>
      </c>
      <c r="AD2854" s="6">
        <v>3</v>
      </c>
      <c r="AE2854" t="s">
        <v>941</v>
      </c>
      <c r="AF2854" t="s">
        <v>900</v>
      </c>
      <c r="AG2854" t="s">
        <v>941</v>
      </c>
      <c r="AH2854" t="s">
        <v>932</v>
      </c>
      <c r="AI2854" t="str">
        <f t="shared" si="4085"/>
        <v>o</v>
      </c>
      <c r="AJ2854" t="str">
        <f t="shared" si="4086"/>
        <v/>
      </c>
      <c r="AK2854" t="str">
        <f t="shared" si="4087"/>
        <v/>
      </c>
      <c r="AL2854" t="str">
        <f t="shared" si="4088"/>
        <v/>
      </c>
      <c r="AM2854" t="str">
        <f t="shared" si="4089"/>
        <v/>
      </c>
      <c r="AN2854" t="str">
        <f t="shared" si="4090"/>
        <v>Home</v>
      </c>
      <c r="AO2854" t="str">
        <f t="shared" si="4091"/>
        <v>h</v>
      </c>
      <c r="AP2854" t="str">
        <f t="shared" si="4092"/>
        <v/>
      </c>
      <c r="AQ2854" t="str">
        <f t="shared" si="4093"/>
        <v/>
      </c>
      <c r="AR2854" t="str">
        <f t="shared" si="4094"/>
        <v>Home</v>
      </c>
      <c r="AS2854" t="str">
        <f t="shared" si="4095"/>
        <v>h</v>
      </c>
      <c r="AT2854" t="str">
        <f t="shared" si="4096"/>
        <v>Defensive</v>
      </c>
      <c r="AU2854" t="str">
        <f t="shared" si="4097"/>
        <v/>
      </c>
      <c r="AV2854" t="str">
        <f t="shared" si="4098"/>
        <v/>
      </c>
      <c r="AW2854" t="str" cm="1">
        <f t="array" ref="AW2854">IFERROR(IF(O2854&lt;&gt;"",O2854,IF(OR($S2854="",$T2854=""),"",IF(O2854&lt;&gt;"",O2854,IF($T2854&lt;&gt;"",_xlfn._xlws.FILTER(O:O,($BU:$BU=$BU2854)*($I:$I=$I2854)*($T:$T=$T2854)*($S:$S=_xlfn.MINIFS($S:$S,$T:$T,"="&amp;$T2854)),"")))))&amp;"",IF(O2854="","",""))&amp;""</f>
        <v/>
      </c>
      <c r="AX2854" t="str" cm="1">
        <f t="array" ref="AX2854">IFERROR(IF(P2854&lt;&gt;"",P2854,IF(OR($S2854="",$T2854=""),"",IF($T2854&lt;&gt;"",_xlfn._xlws.FILTER(P:P,($BU:$BU=$BU2854)*($I:$I=$I2854)*($T:$T=$T2854)*($S:$S=_xlfn.MINIFS($S:$S,$T:$T,"="&amp;$T2854)),""))))&amp;"",IF(P2854="","",""))&amp;""</f>
        <v/>
      </c>
      <c r="AY2854" t="str" cm="1">
        <f t="array" ref="AY2854">IFERROR(IF(Q2854&lt;&gt;"",Q2854,IF(OR($S2854="",$T2854=""),"",IF($T2854&lt;&gt;"",_xlfn._xlws.FILTER(Q:Q,($BU:$BU=$BU2854)*($I:$I=$I2854)*($T:$T=$T2854)*($S:$S=_xlfn.MINIFS($S:$S,$T:$T,"="&amp;$T2854)),""))))&amp;"",IF(Q2854="","",""))&amp;""</f>
        <v/>
      </c>
      <c r="AZ2854" t="str" cm="1">
        <f t="array" ref="AZ2854">IFERROR(IF(R2854&lt;&gt;"",R2854,IF(OR($S2854="",$T2854=""),"",IF($T2854&lt;&gt;"",_xlfn._xlws.FILTER(R:R,($BU:$BU=$BU2854)*($I:$I=$I2854)*($T:$T=$T2854)*($S:$S=_xlfn.MINIFS($S:$S,$T:$T,"="&amp;$T2854)),""))))&amp;"",IF(R2854="","",""))&amp;""</f>
        <v/>
      </c>
      <c r="BA2854" s="6">
        <f t="shared" si="4099"/>
        <v>245</v>
      </c>
      <c r="BB2854">
        <f t="shared" ref="BB2854:BD2854" si="4144">BB2853</f>
        <v>18987</v>
      </c>
      <c r="BC2854" t="str">
        <f t="shared" si="4144"/>
        <v>Velodrome</v>
      </c>
      <c r="BD2854" t="str">
        <f t="shared" si="4144"/>
        <v>Outlaws</v>
      </c>
      <c r="BE2854" t="s">
        <v>238</v>
      </c>
      <c r="BF2854" t="s">
        <v>174</v>
      </c>
      <c r="BI2854" cm="1">
        <f t="array" ref="BI2854">IFERROR(_xlfn._xlws.FILTER(shifts!A:A,(shifts!B:B=events!AD2854)*(shifts!AG:AG&gt;=events!BK2854)*(shifts!AH:AH&lt;=events!BL2854)),BI2853)</f>
        <v>99</v>
      </c>
      <c r="BJ2854" s="15">
        <f t="shared" si="4101"/>
        <v>1</v>
      </c>
      <c r="BK2854">
        <f t="shared" si="4102"/>
        <v>225</v>
      </c>
      <c r="BL2854">
        <f t="shared" si="4103"/>
        <v>224</v>
      </c>
      <c r="BM2854" s="15">
        <f>SUMIFS(BJ$2:BJ2854,K$2:K2854,"=Intermission")+SUMIFS(BJ$2:BJ2854,K$2:K2854,"=Timeout")</f>
        <v>143</v>
      </c>
      <c r="BN2854">
        <f t="shared" si="4104"/>
        <v>2303</v>
      </c>
      <c r="BO2854" s="19">
        <f t="shared" si="4105"/>
        <v>3158</v>
      </c>
      <c r="BP2854">
        <f t="shared" si="4106"/>
        <v>3153</v>
      </c>
      <c r="BQ2854" s="17">
        <f t="shared" si="4107"/>
        <v>3159</v>
      </c>
      <c r="BR2854" t="str">
        <f t="shared" si="4108"/>
        <v>opp_team_player_1</v>
      </c>
      <c r="BS2854">
        <f>COUNTIFS(S$3:S2854,"="&amp;S2854,AI$3:AI2854,"="&amp;AI2854)</f>
        <v>1</v>
      </c>
      <c r="BT2854" t="str">
        <f>IFERROR(VLOOKUP(BB2854&amp;BU2854&amp;X2854,game_rosters!U:W,3,FALSE),"")</f>
        <v>P100170</v>
      </c>
      <c r="BU2854" t="str">
        <f t="shared" si="4109"/>
        <v>Outlaws</v>
      </c>
    </row>
    <row r="2855" spans="1:73" x14ac:dyDescent="0.2">
      <c r="A2855" t="str">
        <f t="shared" si="4084"/>
        <v/>
      </c>
      <c r="I2855" s="44">
        <v>4</v>
      </c>
      <c r="S2855">
        <v>1482</v>
      </c>
      <c r="X2855">
        <v>4</v>
      </c>
      <c r="AA2855">
        <f t="shared" si="4133"/>
        <v>2482</v>
      </c>
      <c r="AB2855" t="str">
        <f t="shared" si="4134"/>
        <v/>
      </c>
      <c r="AC2855">
        <f t="shared" si="4080"/>
        <v>2482</v>
      </c>
      <c r="AD2855" s="6">
        <v>3</v>
      </c>
      <c r="AE2855" t="s">
        <v>941</v>
      </c>
      <c r="AF2855" t="s">
        <v>900</v>
      </c>
      <c r="AG2855" t="s">
        <v>941</v>
      </c>
      <c r="AH2855" t="s">
        <v>932</v>
      </c>
      <c r="AI2855" t="str">
        <f t="shared" si="4085"/>
        <v>o</v>
      </c>
      <c r="AJ2855" t="str">
        <f t="shared" si="4086"/>
        <v/>
      </c>
      <c r="AK2855" t="str">
        <f t="shared" si="4087"/>
        <v/>
      </c>
      <c r="AL2855" t="str">
        <f t="shared" si="4088"/>
        <v/>
      </c>
      <c r="AM2855" t="str">
        <f t="shared" si="4089"/>
        <v/>
      </c>
      <c r="AN2855" t="str">
        <f t="shared" si="4090"/>
        <v>Home</v>
      </c>
      <c r="AO2855" t="str">
        <f t="shared" si="4091"/>
        <v>h</v>
      </c>
      <c r="AP2855" t="str">
        <f t="shared" si="4092"/>
        <v/>
      </c>
      <c r="AQ2855" t="str">
        <f t="shared" si="4093"/>
        <v/>
      </c>
      <c r="AR2855" t="str">
        <f t="shared" si="4094"/>
        <v>Home</v>
      </c>
      <c r="AS2855" t="str">
        <f t="shared" si="4095"/>
        <v>h</v>
      </c>
      <c r="AT2855" t="str">
        <f t="shared" si="4096"/>
        <v>Defensive</v>
      </c>
      <c r="AU2855" t="str">
        <f t="shared" si="4097"/>
        <v/>
      </c>
      <c r="AV2855" t="str">
        <f t="shared" si="4098"/>
        <v/>
      </c>
      <c r="AW2855" t="str" cm="1">
        <f t="array" ref="AW2855">IFERROR(IF(O2855&lt;&gt;"",O2855,IF(OR($S2855="",$T2855=""),"",IF(O2855&lt;&gt;"",O2855,IF($T2855&lt;&gt;"",_xlfn._xlws.FILTER(O:O,($BU:$BU=$BU2855)*($I:$I=$I2855)*($T:$T=$T2855)*($S:$S=_xlfn.MINIFS($S:$S,$T:$T,"="&amp;$T2855)),"")))))&amp;"",IF(O2855="","",""))&amp;""</f>
        <v/>
      </c>
      <c r="AX2855" t="str" cm="1">
        <f t="array" ref="AX2855">IFERROR(IF(P2855&lt;&gt;"",P2855,IF(OR($S2855="",$T2855=""),"",IF($T2855&lt;&gt;"",_xlfn._xlws.FILTER(P:P,($BU:$BU=$BU2855)*($I:$I=$I2855)*($T:$T=$T2855)*($S:$S=_xlfn.MINIFS($S:$S,$T:$T,"="&amp;$T2855)),""))))&amp;"",IF(P2855="","",""))&amp;""</f>
        <v/>
      </c>
      <c r="AY2855" t="str" cm="1">
        <f t="array" ref="AY2855">IFERROR(IF(Q2855&lt;&gt;"",Q2855,IF(OR($S2855="",$T2855=""),"",IF($T2855&lt;&gt;"",_xlfn._xlws.FILTER(Q:Q,($BU:$BU=$BU2855)*($I:$I=$I2855)*($T:$T=$T2855)*($S:$S=_xlfn.MINIFS($S:$S,$T:$T,"="&amp;$T2855)),""))))&amp;"",IF(Q2855="","",""))&amp;""</f>
        <v/>
      </c>
      <c r="AZ2855" t="str" cm="1">
        <f t="array" ref="AZ2855">IFERROR(IF(R2855&lt;&gt;"",R2855,IF(OR($S2855="",$T2855=""),"",IF($T2855&lt;&gt;"",_xlfn._xlws.FILTER(R:R,($BU:$BU=$BU2855)*($I:$I=$I2855)*($T:$T=$T2855)*($S:$S=_xlfn.MINIFS($S:$S,$T:$T,"="&amp;$T2855)),""))))&amp;"",IF(R2855="","",""))&amp;""</f>
        <v/>
      </c>
      <c r="BA2855" s="6">
        <f t="shared" si="4099"/>
        <v>245</v>
      </c>
      <c r="BB2855">
        <f t="shared" ref="BB2855:BD2855" si="4145">BB2854</f>
        <v>18987</v>
      </c>
      <c r="BC2855" t="str">
        <f t="shared" si="4145"/>
        <v>Velodrome</v>
      </c>
      <c r="BD2855" t="str">
        <f t="shared" si="4145"/>
        <v>Outlaws</v>
      </c>
      <c r="BE2855" t="s">
        <v>238</v>
      </c>
      <c r="BF2855" t="s">
        <v>174</v>
      </c>
      <c r="BI2855" cm="1">
        <f t="array" ref="BI2855">IFERROR(_xlfn._xlws.FILTER(shifts!A:A,(shifts!B:B=events!AD2855)*(shifts!AG:AG&gt;=events!BK2855)*(shifts!AH:AH&lt;=events!BL2855)),BI2854)</f>
        <v>99</v>
      </c>
      <c r="BJ2855" s="15">
        <f t="shared" si="4101"/>
        <v>1</v>
      </c>
      <c r="BK2855">
        <f t="shared" si="4102"/>
        <v>225</v>
      </c>
      <c r="BL2855">
        <f t="shared" si="4103"/>
        <v>224</v>
      </c>
      <c r="BM2855" s="15">
        <f>SUMIFS(BJ$2:BJ2855,K$2:K2855,"=Intermission")+SUMIFS(BJ$2:BJ2855,K$2:K2855,"=Timeout")</f>
        <v>143</v>
      </c>
      <c r="BN2855">
        <f t="shared" si="4104"/>
        <v>2303</v>
      </c>
      <c r="BO2855" s="19">
        <f t="shared" si="4105"/>
        <v>3158</v>
      </c>
      <c r="BP2855">
        <f t="shared" si="4106"/>
        <v>3153</v>
      </c>
      <c r="BQ2855" s="17">
        <f t="shared" si="4107"/>
        <v>3159</v>
      </c>
      <c r="BR2855" t="str">
        <f t="shared" si="4108"/>
        <v>opp_team_player_2</v>
      </c>
      <c r="BS2855">
        <f>COUNTIFS(S$3:S2855,"="&amp;S2855,AI$3:AI2855,"="&amp;AI2855)</f>
        <v>2</v>
      </c>
      <c r="BT2855" t="str">
        <f>IFERROR(VLOOKUP(BB2855&amp;BU2855&amp;X2855,game_rosters!U:W,3,FALSE),"")</f>
        <v>P100032</v>
      </c>
      <c r="BU2855" t="str">
        <f t="shared" si="4109"/>
        <v>Outlaws</v>
      </c>
    </row>
    <row r="2856" spans="1:73" x14ac:dyDescent="0.2">
      <c r="A2856">
        <f t="shared" si="4084"/>
        <v>1</v>
      </c>
      <c r="I2856" s="44">
        <v>70</v>
      </c>
      <c r="K2856" t="s">
        <v>6</v>
      </c>
      <c r="L2856" t="s">
        <v>205</v>
      </c>
      <c r="M2856" t="s">
        <v>51</v>
      </c>
      <c r="N2856" t="s">
        <v>595</v>
      </c>
      <c r="S2856">
        <v>1483</v>
      </c>
      <c r="T2856">
        <v>227</v>
      </c>
      <c r="W2856" t="s">
        <v>735</v>
      </c>
      <c r="X2856">
        <v>70</v>
      </c>
      <c r="Z2856">
        <v>1</v>
      </c>
      <c r="AA2856">
        <f t="shared" si="4133"/>
        <v>2483</v>
      </c>
      <c r="AB2856">
        <f t="shared" si="4134"/>
        <v>9227</v>
      </c>
      <c r="AC2856">
        <f t="shared" si="4080"/>
        <v>9227</v>
      </c>
      <c r="AD2856" s="6">
        <v>3</v>
      </c>
      <c r="AE2856" t="s">
        <v>941</v>
      </c>
      <c r="AF2856" t="s">
        <v>932</v>
      </c>
      <c r="AG2856" t="s">
        <v>756</v>
      </c>
      <c r="AH2856" t="s">
        <v>756</v>
      </c>
      <c r="AI2856" t="str">
        <f t="shared" si="4085"/>
        <v>e</v>
      </c>
      <c r="AJ2856" t="str">
        <f t="shared" si="4086"/>
        <v/>
      </c>
      <c r="AK2856" t="str">
        <f t="shared" si="4087"/>
        <v/>
      </c>
      <c r="AL2856" t="str">
        <f t="shared" si="4088"/>
        <v/>
      </c>
      <c r="AM2856" t="str">
        <f t="shared" si="4089"/>
        <v/>
      </c>
      <c r="AN2856" t="str">
        <f t="shared" si="4090"/>
        <v>Home</v>
      </c>
      <c r="AO2856" t="str">
        <f t="shared" si="4091"/>
        <v>h</v>
      </c>
      <c r="AP2856" t="str">
        <f t="shared" si="4092"/>
        <v/>
      </c>
      <c r="AQ2856" t="str">
        <f t="shared" si="4093"/>
        <v/>
      </c>
      <c r="AR2856" t="str">
        <f t="shared" si="4094"/>
        <v>Home</v>
      </c>
      <c r="AS2856" t="str">
        <f t="shared" si="4095"/>
        <v>h</v>
      </c>
      <c r="AT2856" t="str">
        <f t="shared" si="4096"/>
        <v>Offensive</v>
      </c>
      <c r="AU2856" t="str">
        <f t="shared" si="4097"/>
        <v/>
      </c>
      <c r="AV2856" t="str">
        <f t="shared" si="4098"/>
        <v/>
      </c>
      <c r="AW2856" t="str" cm="1">
        <f t="array" ref="AW2856">IFERROR(IF(O2856&lt;&gt;"",O2856,IF(OR($S2856="",$T2856=""),"",IF(O2856&lt;&gt;"",O2856,IF($T2856&lt;&gt;"",_xlfn._xlws.FILTER(O:O,($BU:$BU=$BU2856)*($I:$I=$I2856)*($T:$T=$T2856)*($S:$S=_xlfn.MINIFS($S:$S,$T:$T,"="&amp;$T2856)),"")))))&amp;"",IF(O2856="","",""))&amp;""</f>
        <v/>
      </c>
      <c r="AX2856" t="str" cm="1">
        <f t="array" ref="AX2856">IFERROR(IF(P2856&lt;&gt;"",P2856,IF(OR($S2856="",$T2856=""),"",IF($T2856&lt;&gt;"",_xlfn._xlws.FILTER(P:P,($BU:$BU=$BU2856)*($I:$I=$I2856)*($T:$T=$T2856)*($S:$S=_xlfn.MINIFS($S:$S,$T:$T,"="&amp;$T2856)),""))))&amp;"",IF(P2856="","",""))&amp;""</f>
        <v/>
      </c>
      <c r="AY2856" t="str" cm="1">
        <f t="array" ref="AY2856">IFERROR(IF(Q2856&lt;&gt;"",Q2856,IF(OR($S2856="",$T2856=""),"",IF($T2856&lt;&gt;"",_xlfn._xlws.FILTER(Q:Q,($BU:$BU=$BU2856)*($I:$I=$I2856)*($T:$T=$T2856)*($S:$S=_xlfn.MINIFS($S:$S,$T:$T,"="&amp;$T2856)),""))))&amp;"",IF(Q2856="","",""))&amp;""</f>
        <v/>
      </c>
      <c r="AZ2856" t="str" cm="1">
        <f t="array" ref="AZ2856">IFERROR(IF(R2856&lt;&gt;"",R2856,IF(OR($S2856="",$T2856=""),"",IF($T2856&lt;&gt;"",_xlfn._xlws.FILTER(R:R,($BU:$BU=$BU2856)*($I:$I=$I2856)*($T:$T=$T2856)*($S:$S=_xlfn.MINIFS($S:$S,$T:$T,"="&amp;$T2856)),""))))&amp;"",IF(R2856="","",""))&amp;""</f>
        <v/>
      </c>
      <c r="BA2856" s="6">
        <f t="shared" si="4099"/>
        <v>245</v>
      </c>
      <c r="BB2856">
        <f t="shared" ref="BB2856:BD2856" si="4146">BB2855</f>
        <v>18987</v>
      </c>
      <c r="BC2856" t="str">
        <f t="shared" si="4146"/>
        <v>Velodrome</v>
      </c>
      <c r="BD2856" t="str">
        <f t="shared" si="4146"/>
        <v>Outlaws</v>
      </c>
      <c r="BE2856" t="s">
        <v>6</v>
      </c>
      <c r="BF2856" t="s">
        <v>205</v>
      </c>
      <c r="BI2856" cm="1">
        <f t="array" ref="BI2856">IFERROR(_xlfn._xlws.FILTER(shifts!A:A,(shifts!B:B=events!AD2856)*(shifts!AG:AG&gt;=events!BK2856)*(shifts!AH:AH&lt;=events!BL2856)),BI2855)</f>
        <v>99</v>
      </c>
      <c r="BJ2856" s="15">
        <f t="shared" si="4101"/>
        <v>0</v>
      </c>
      <c r="BK2856">
        <f t="shared" si="4102"/>
        <v>224</v>
      </c>
      <c r="BL2856">
        <f t="shared" si="4103"/>
        <v>224</v>
      </c>
      <c r="BM2856" s="15">
        <f>SUMIFS(BJ$2:BJ2856,K$2:K2856,"=Intermission")+SUMIFS(BJ$2:BJ2856,K$2:K2856,"=Timeout")</f>
        <v>143</v>
      </c>
      <c r="BN2856">
        <f t="shared" si="4104"/>
        <v>2303</v>
      </c>
      <c r="BO2856" s="19">
        <f t="shared" si="4105"/>
        <v>3159</v>
      </c>
      <c r="BP2856">
        <f t="shared" si="4106"/>
        <v>3154</v>
      </c>
      <c r="BQ2856" s="17">
        <f t="shared" si="4107"/>
        <v>3159</v>
      </c>
      <c r="BR2856" t="str">
        <f t="shared" si="4108"/>
        <v>event_team_player_1</v>
      </c>
      <c r="BS2856">
        <f>COUNTIFS(S$3:S2856,"="&amp;S2856,AI$3:AI2856,"="&amp;AI2856)</f>
        <v>1</v>
      </c>
      <c r="BT2856" t="str">
        <f>IFERROR(VLOOKUP(BB2856&amp;BU2856&amp;X2856,game_rosters!U:W,3,FALSE),"")</f>
        <v>P100001</v>
      </c>
      <c r="BU2856" t="str">
        <f t="shared" si="4109"/>
        <v>Velodrome</v>
      </c>
    </row>
    <row r="2857" spans="1:73" x14ac:dyDescent="0.2">
      <c r="A2857" t="str">
        <f t="shared" si="4084"/>
        <v/>
      </c>
      <c r="I2857" s="44">
        <v>30</v>
      </c>
      <c r="S2857">
        <v>1483</v>
      </c>
      <c r="T2857">
        <v>227</v>
      </c>
      <c r="X2857">
        <v>30</v>
      </c>
      <c r="AA2857">
        <f t="shared" si="4133"/>
        <v>2483</v>
      </c>
      <c r="AB2857">
        <f t="shared" si="4134"/>
        <v>9227</v>
      </c>
      <c r="AC2857">
        <f t="shared" si="4080"/>
        <v>9227</v>
      </c>
      <c r="AD2857" s="6">
        <v>3</v>
      </c>
      <c r="AE2857" t="s">
        <v>941</v>
      </c>
      <c r="AF2857" t="s">
        <v>932</v>
      </c>
      <c r="AG2857" t="s">
        <v>756</v>
      </c>
      <c r="AH2857" t="s">
        <v>756</v>
      </c>
      <c r="AI2857" t="str">
        <f t="shared" si="4085"/>
        <v>o</v>
      </c>
      <c r="AJ2857" t="str">
        <f t="shared" si="4086"/>
        <v/>
      </c>
      <c r="AK2857" t="str">
        <f t="shared" si="4087"/>
        <v/>
      </c>
      <c r="AL2857" t="str">
        <f t="shared" si="4088"/>
        <v/>
      </c>
      <c r="AM2857" t="str">
        <f t="shared" si="4089"/>
        <v/>
      </c>
      <c r="AN2857" t="str">
        <f t="shared" si="4090"/>
        <v>Home</v>
      </c>
      <c r="AO2857" t="str">
        <f t="shared" si="4091"/>
        <v>h</v>
      </c>
      <c r="AP2857" t="str">
        <f t="shared" si="4092"/>
        <v/>
      </c>
      <c r="AQ2857" t="str">
        <f t="shared" si="4093"/>
        <v/>
      </c>
      <c r="AR2857" t="str">
        <f t="shared" si="4094"/>
        <v>Home</v>
      </c>
      <c r="AS2857" t="str">
        <f t="shared" si="4095"/>
        <v>h</v>
      </c>
      <c r="AT2857" t="str">
        <f t="shared" si="4096"/>
        <v>Defensive</v>
      </c>
      <c r="AU2857" t="str">
        <f t="shared" si="4097"/>
        <v/>
      </c>
      <c r="AV2857" t="str">
        <f t="shared" si="4098"/>
        <v/>
      </c>
      <c r="AW2857" t="str" cm="1">
        <f t="array" ref="AW2857">IFERROR(IF(O2857&lt;&gt;"",O2857,IF(OR($S2857="",$T2857=""),"",IF(O2857&lt;&gt;"",O2857,IF($T2857&lt;&gt;"",_xlfn._xlws.FILTER(O:O,($BU:$BU=$BU2857)*($I:$I=$I2857)*($T:$T=$T2857)*($S:$S=_xlfn.MINIFS($S:$S,$T:$T,"="&amp;$T2857)),"")))))&amp;"",IF(O2857="","",""))&amp;""</f>
        <v/>
      </c>
      <c r="AX2857" t="str" cm="1">
        <f t="array" ref="AX2857">IFERROR(IF(P2857&lt;&gt;"",P2857,IF(OR($S2857="",$T2857=""),"",IF($T2857&lt;&gt;"",_xlfn._xlws.FILTER(P:P,($BU:$BU=$BU2857)*($I:$I=$I2857)*($T:$T=$T2857)*($S:$S=_xlfn.MINIFS($S:$S,$T:$T,"="&amp;$T2857)),""))))&amp;"",IF(P2857="","",""))&amp;""</f>
        <v/>
      </c>
      <c r="AY2857" t="str" cm="1">
        <f t="array" ref="AY2857">IFERROR(IF(Q2857&lt;&gt;"",Q2857,IF(OR($S2857="",$T2857=""),"",IF($T2857&lt;&gt;"",_xlfn._xlws.FILTER(Q:Q,($BU:$BU=$BU2857)*($I:$I=$I2857)*($T:$T=$T2857)*($S:$S=_xlfn.MINIFS($S:$S,$T:$T,"="&amp;$T2857)),""))))&amp;"",IF(Q2857="","",""))&amp;""</f>
        <v/>
      </c>
      <c r="AZ2857" t="str" cm="1">
        <f t="array" ref="AZ2857">IFERROR(IF(R2857&lt;&gt;"",R2857,IF(OR($S2857="",$T2857=""),"",IF($T2857&lt;&gt;"",_xlfn._xlws.FILTER(R:R,($BU:$BU=$BU2857)*($I:$I=$I2857)*($T:$T=$T2857)*($S:$S=_xlfn.MINIFS($S:$S,$T:$T,"="&amp;$T2857)),""))))&amp;"",IF(R2857="","",""))&amp;""</f>
        <v/>
      </c>
      <c r="BA2857" s="6">
        <f t="shared" si="4099"/>
        <v>245</v>
      </c>
      <c r="BB2857">
        <f t="shared" ref="BB2857:BD2857" si="4147">BB2856</f>
        <v>18987</v>
      </c>
      <c r="BC2857" t="str">
        <f t="shared" si="4147"/>
        <v>Velodrome</v>
      </c>
      <c r="BD2857" t="str">
        <f t="shared" si="4147"/>
        <v>Outlaws</v>
      </c>
      <c r="BE2857" t="s">
        <v>6</v>
      </c>
      <c r="BF2857" t="s">
        <v>205</v>
      </c>
      <c r="BI2857" cm="1">
        <f t="array" ref="BI2857">IFERROR(_xlfn._xlws.FILTER(shifts!A:A,(shifts!B:B=events!AD2857)*(shifts!AG:AG&gt;=events!BK2857)*(shifts!AH:AH&lt;=events!BL2857)),BI2856)</f>
        <v>99</v>
      </c>
      <c r="BJ2857" s="15">
        <f t="shared" si="4101"/>
        <v>0</v>
      </c>
      <c r="BK2857">
        <f t="shared" si="4102"/>
        <v>224</v>
      </c>
      <c r="BL2857">
        <f t="shared" si="4103"/>
        <v>224</v>
      </c>
      <c r="BM2857" s="15">
        <f>SUMIFS(BJ$2:BJ2857,K$2:K2857,"=Intermission")+SUMIFS(BJ$2:BJ2857,K$2:K2857,"=Timeout")</f>
        <v>143</v>
      </c>
      <c r="BN2857">
        <f t="shared" si="4104"/>
        <v>2303</v>
      </c>
      <c r="BO2857" s="19">
        <f t="shared" si="4105"/>
        <v>3159</v>
      </c>
      <c r="BP2857">
        <f t="shared" si="4106"/>
        <v>3154</v>
      </c>
      <c r="BQ2857" s="17">
        <f t="shared" si="4107"/>
        <v>3159</v>
      </c>
      <c r="BR2857" t="str">
        <f t="shared" si="4108"/>
        <v>opp_team_player_1</v>
      </c>
      <c r="BS2857">
        <f>COUNTIFS(S$3:S2857,"="&amp;S2857,AI$3:AI2857,"="&amp;AI2857)</f>
        <v>1</v>
      </c>
      <c r="BT2857" t="str">
        <f>IFERROR(VLOOKUP(BB2857&amp;BU2857&amp;X2857,game_rosters!U:W,3,FALSE),"")</f>
        <v>P100009</v>
      </c>
      <c r="BU2857" t="str">
        <f t="shared" si="4109"/>
        <v>Outlaws</v>
      </c>
    </row>
    <row r="2858" spans="1:73" x14ac:dyDescent="0.2">
      <c r="A2858">
        <f t="shared" si="4084"/>
        <v>1</v>
      </c>
      <c r="I2858" s="44">
        <v>30</v>
      </c>
      <c r="K2858" t="s">
        <v>15</v>
      </c>
      <c r="L2858" t="s">
        <v>189</v>
      </c>
      <c r="M2858" t="s">
        <v>101</v>
      </c>
      <c r="S2858">
        <v>1484</v>
      </c>
      <c r="T2858">
        <v>227</v>
      </c>
      <c r="W2858" t="s">
        <v>731</v>
      </c>
      <c r="X2858">
        <v>30</v>
      </c>
      <c r="Z2858">
        <v>1</v>
      </c>
      <c r="AA2858">
        <f t="shared" si="4133"/>
        <v>2484</v>
      </c>
      <c r="AB2858">
        <f t="shared" si="4134"/>
        <v>9227</v>
      </c>
      <c r="AC2858">
        <f t="shared" si="4080"/>
        <v>9227</v>
      </c>
      <c r="AD2858" s="6">
        <v>3</v>
      </c>
      <c r="AE2858" t="s">
        <v>941</v>
      </c>
      <c r="AF2858" t="s">
        <v>932</v>
      </c>
      <c r="AG2858" t="s">
        <v>756</v>
      </c>
      <c r="AH2858" t="s">
        <v>756</v>
      </c>
      <c r="AI2858" t="str">
        <f t="shared" si="4085"/>
        <v>e</v>
      </c>
      <c r="AJ2858" t="str">
        <f t="shared" si="4086"/>
        <v/>
      </c>
      <c r="AK2858" t="str">
        <f t="shared" si="4087"/>
        <v/>
      </c>
      <c r="AL2858" t="str">
        <f t="shared" si="4088"/>
        <v/>
      </c>
      <c r="AM2858" t="str">
        <f t="shared" si="4089"/>
        <v/>
      </c>
      <c r="AN2858" t="str">
        <f t="shared" si="4090"/>
        <v>Away</v>
      </c>
      <c r="AO2858" t="str">
        <f t="shared" si="4091"/>
        <v>a</v>
      </c>
      <c r="AP2858" t="str">
        <f t="shared" si="4092"/>
        <v/>
      </c>
      <c r="AQ2858" t="str">
        <f t="shared" si="4093"/>
        <v/>
      </c>
      <c r="AR2858" t="str">
        <f t="shared" si="4094"/>
        <v>Away</v>
      </c>
      <c r="AS2858" t="str">
        <f t="shared" si="4095"/>
        <v>a</v>
      </c>
      <c r="AT2858" t="str">
        <f t="shared" si="4096"/>
        <v>Defensive</v>
      </c>
      <c r="AU2858" t="str">
        <f t="shared" si="4097"/>
        <v/>
      </c>
      <c r="AV2858" t="str">
        <f t="shared" si="4098"/>
        <v/>
      </c>
      <c r="AW2858" t="str" cm="1">
        <f t="array" ref="AW2858">IFERROR(IF(O2858&lt;&gt;"",O2858,IF(OR($S2858="",$T2858=""),"",IF(O2858&lt;&gt;"",O2858,IF($T2858&lt;&gt;"",_xlfn._xlws.FILTER(O:O,($BU:$BU=$BU2858)*($I:$I=$I2858)*($T:$T=$T2858)*($S:$S=_xlfn.MINIFS($S:$S,$T:$T,"="&amp;$T2858)),"")))))&amp;"",IF(O2858="","",""))&amp;""</f>
        <v/>
      </c>
      <c r="AX2858" t="str" cm="1">
        <f t="array" ref="AX2858">IFERROR(IF(P2858&lt;&gt;"",P2858,IF(OR($S2858="",$T2858=""),"",IF($T2858&lt;&gt;"",_xlfn._xlws.FILTER(P:P,($BU:$BU=$BU2858)*($I:$I=$I2858)*($T:$T=$T2858)*($S:$S=_xlfn.MINIFS($S:$S,$T:$T,"="&amp;$T2858)),""))))&amp;"",IF(P2858="","",""))&amp;""</f>
        <v/>
      </c>
      <c r="AY2858" t="str" cm="1">
        <f t="array" ref="AY2858">IFERROR(IF(Q2858&lt;&gt;"",Q2858,IF(OR($S2858="",$T2858=""),"",IF($T2858&lt;&gt;"",_xlfn._xlws.FILTER(Q:Q,($BU:$BU=$BU2858)*($I:$I=$I2858)*($T:$T=$T2858)*($S:$S=_xlfn.MINIFS($S:$S,$T:$T,"="&amp;$T2858)),""))))&amp;"",IF(Q2858="","",""))&amp;""</f>
        <v/>
      </c>
      <c r="AZ2858" t="str" cm="1">
        <f t="array" ref="AZ2858">IFERROR(IF(R2858&lt;&gt;"",R2858,IF(OR($S2858="",$T2858=""),"",IF($T2858&lt;&gt;"",_xlfn._xlws.FILTER(R:R,($BU:$BU=$BU2858)*($I:$I=$I2858)*($T:$T=$T2858)*($S:$S=_xlfn.MINIFS($S:$S,$T:$T,"="&amp;$T2858)),""))))&amp;"",IF(R2858="","",""))&amp;""</f>
        <v/>
      </c>
      <c r="BA2858" s="6">
        <f t="shared" si="4099"/>
        <v>245</v>
      </c>
      <c r="BB2858">
        <f t="shared" ref="BB2858:BD2858" si="4148">BB2857</f>
        <v>18987</v>
      </c>
      <c r="BC2858" t="str">
        <f t="shared" si="4148"/>
        <v>Velodrome</v>
      </c>
      <c r="BD2858" t="str">
        <f t="shared" si="4148"/>
        <v>Outlaws</v>
      </c>
      <c r="BE2858" t="s">
        <v>15</v>
      </c>
      <c r="BF2858" t="s">
        <v>189</v>
      </c>
      <c r="BI2858" cm="1">
        <f t="array" ref="BI2858">IFERROR(_xlfn._xlws.FILTER(shifts!A:A,(shifts!B:B=events!AD2858)*(shifts!AG:AG&gt;=events!BK2858)*(shifts!AH:AH&lt;=events!BL2858)),BI2857)</f>
        <v>99</v>
      </c>
      <c r="BJ2858" s="15">
        <f t="shared" si="4101"/>
        <v>0</v>
      </c>
      <c r="BK2858">
        <f t="shared" si="4102"/>
        <v>224</v>
      </c>
      <c r="BL2858">
        <f t="shared" si="4103"/>
        <v>224</v>
      </c>
      <c r="BM2858" s="15">
        <f>SUMIFS(BJ$2:BJ2858,K$2:K2858,"=Intermission")+SUMIFS(BJ$2:BJ2858,K$2:K2858,"=Timeout")</f>
        <v>143</v>
      </c>
      <c r="BN2858">
        <f t="shared" si="4104"/>
        <v>2303</v>
      </c>
      <c r="BO2858" s="19">
        <f t="shared" si="4105"/>
        <v>3159</v>
      </c>
      <c r="BP2858">
        <f t="shared" si="4106"/>
        <v>3154</v>
      </c>
      <c r="BQ2858" s="17">
        <f t="shared" si="4107"/>
        <v>3159</v>
      </c>
      <c r="BR2858" t="str">
        <f t="shared" si="4108"/>
        <v>event_team_player_1</v>
      </c>
      <c r="BS2858">
        <f>COUNTIFS(S$3:S2858,"="&amp;S2858,AI$3:AI2858,"="&amp;AI2858)</f>
        <v>1</v>
      </c>
      <c r="BT2858" t="str">
        <f>IFERROR(VLOOKUP(BB2858&amp;BU2858&amp;X2858,game_rosters!U:W,3,FALSE),"")</f>
        <v>P100009</v>
      </c>
      <c r="BU2858" t="str">
        <f t="shared" si="4109"/>
        <v>Outlaws</v>
      </c>
    </row>
    <row r="2859" spans="1:73" x14ac:dyDescent="0.2">
      <c r="A2859" t="str">
        <f t="shared" si="4084"/>
        <v/>
      </c>
      <c r="I2859" s="44">
        <v>70</v>
      </c>
      <c r="S2859">
        <v>1484</v>
      </c>
      <c r="T2859">
        <v>227</v>
      </c>
      <c r="X2859">
        <v>70</v>
      </c>
      <c r="AA2859">
        <f t="shared" si="4133"/>
        <v>2484</v>
      </c>
      <c r="AB2859">
        <f t="shared" si="4134"/>
        <v>9227</v>
      </c>
      <c r="AC2859">
        <f t="shared" si="4080"/>
        <v>9227</v>
      </c>
      <c r="AD2859" s="6">
        <v>3</v>
      </c>
      <c r="AE2859" t="s">
        <v>941</v>
      </c>
      <c r="AF2859" t="s">
        <v>932</v>
      </c>
      <c r="AG2859" t="s">
        <v>756</v>
      </c>
      <c r="AH2859" t="s">
        <v>756</v>
      </c>
      <c r="AI2859" t="str">
        <f t="shared" si="4085"/>
        <v>o</v>
      </c>
      <c r="AJ2859" t="str">
        <f t="shared" si="4086"/>
        <v/>
      </c>
      <c r="AK2859" t="str">
        <f t="shared" si="4087"/>
        <v/>
      </c>
      <c r="AL2859" t="str">
        <f t="shared" si="4088"/>
        <v/>
      </c>
      <c r="AM2859" t="str">
        <f t="shared" si="4089"/>
        <v/>
      </c>
      <c r="AN2859" t="str">
        <f t="shared" si="4090"/>
        <v>Away</v>
      </c>
      <c r="AO2859" t="str">
        <f t="shared" si="4091"/>
        <v>a</v>
      </c>
      <c r="AP2859" t="str">
        <f t="shared" si="4092"/>
        <v/>
      </c>
      <c r="AQ2859" t="str">
        <f t="shared" si="4093"/>
        <v/>
      </c>
      <c r="AR2859" t="str">
        <f t="shared" si="4094"/>
        <v>Away</v>
      </c>
      <c r="AS2859" t="str">
        <f t="shared" si="4095"/>
        <v>a</v>
      </c>
      <c r="AT2859" t="str">
        <f t="shared" si="4096"/>
        <v>Offensive</v>
      </c>
      <c r="AU2859" t="str">
        <f t="shared" si="4097"/>
        <v/>
      </c>
      <c r="AV2859" t="str">
        <f t="shared" si="4098"/>
        <v/>
      </c>
      <c r="AW2859" t="str" cm="1">
        <f t="array" ref="AW2859">IFERROR(IF(O2859&lt;&gt;"",O2859,IF(OR($S2859="",$T2859=""),"",IF(O2859&lt;&gt;"",O2859,IF($T2859&lt;&gt;"",_xlfn._xlws.FILTER(O:O,($BU:$BU=$BU2859)*($I:$I=$I2859)*($T:$T=$T2859)*($S:$S=_xlfn.MINIFS($S:$S,$T:$T,"="&amp;$T2859)),"")))))&amp;"",IF(O2859="","",""))&amp;""</f>
        <v/>
      </c>
      <c r="AX2859" t="str" cm="1">
        <f t="array" ref="AX2859">IFERROR(IF(P2859&lt;&gt;"",P2859,IF(OR($S2859="",$T2859=""),"",IF($T2859&lt;&gt;"",_xlfn._xlws.FILTER(P:P,($BU:$BU=$BU2859)*($I:$I=$I2859)*($T:$T=$T2859)*($S:$S=_xlfn.MINIFS($S:$S,$T:$T,"="&amp;$T2859)),""))))&amp;"",IF(P2859="","",""))&amp;""</f>
        <v/>
      </c>
      <c r="AY2859" t="str" cm="1">
        <f t="array" ref="AY2859">IFERROR(IF(Q2859&lt;&gt;"",Q2859,IF(OR($S2859="",$T2859=""),"",IF($T2859&lt;&gt;"",_xlfn._xlws.FILTER(Q:Q,($BU:$BU=$BU2859)*($I:$I=$I2859)*($T:$T=$T2859)*($S:$S=_xlfn.MINIFS($S:$S,$T:$T,"="&amp;$T2859)),""))))&amp;"",IF(Q2859="","",""))&amp;""</f>
        <v/>
      </c>
      <c r="AZ2859" t="str" cm="1">
        <f t="array" ref="AZ2859">IFERROR(IF(R2859&lt;&gt;"",R2859,IF(OR($S2859="",$T2859=""),"",IF($T2859&lt;&gt;"",_xlfn._xlws.FILTER(R:R,($BU:$BU=$BU2859)*($I:$I=$I2859)*($T:$T=$T2859)*($S:$S=_xlfn.MINIFS($S:$S,$T:$T,"="&amp;$T2859)),""))))&amp;"",IF(R2859="","",""))&amp;""</f>
        <v/>
      </c>
      <c r="BA2859" s="6">
        <f t="shared" si="4099"/>
        <v>245</v>
      </c>
      <c r="BB2859">
        <f t="shared" ref="BB2859:BD2859" si="4149">BB2858</f>
        <v>18987</v>
      </c>
      <c r="BC2859" t="str">
        <f t="shared" si="4149"/>
        <v>Velodrome</v>
      </c>
      <c r="BD2859" t="str">
        <f t="shared" si="4149"/>
        <v>Outlaws</v>
      </c>
      <c r="BE2859" t="s">
        <v>15</v>
      </c>
      <c r="BF2859" t="s">
        <v>189</v>
      </c>
      <c r="BI2859" cm="1">
        <f t="array" ref="BI2859">IFERROR(_xlfn._xlws.FILTER(shifts!A:A,(shifts!B:B=events!AD2859)*(shifts!AG:AG&gt;=events!BK2859)*(shifts!AH:AH&lt;=events!BL2859)),BI2858)</f>
        <v>99</v>
      </c>
      <c r="BJ2859" s="15">
        <f t="shared" si="4101"/>
        <v>0</v>
      </c>
      <c r="BK2859">
        <f t="shared" si="4102"/>
        <v>224</v>
      </c>
      <c r="BL2859">
        <f t="shared" si="4103"/>
        <v>224</v>
      </c>
      <c r="BM2859" s="15">
        <f>SUMIFS(BJ$2:BJ2859,K$2:K2859,"=Intermission")+SUMIFS(BJ$2:BJ2859,K$2:K2859,"=Timeout")</f>
        <v>143</v>
      </c>
      <c r="BN2859">
        <f t="shared" si="4104"/>
        <v>2303</v>
      </c>
      <c r="BO2859" s="19">
        <f t="shared" si="4105"/>
        <v>3159</v>
      </c>
      <c r="BP2859">
        <f t="shared" si="4106"/>
        <v>3154</v>
      </c>
      <c r="BQ2859" s="17">
        <f t="shared" si="4107"/>
        <v>3159</v>
      </c>
      <c r="BR2859" t="str">
        <f t="shared" si="4108"/>
        <v>opp_team_player_1</v>
      </c>
      <c r="BS2859">
        <f>COUNTIFS(S$3:S2859,"="&amp;S2859,AI$3:AI2859,"="&amp;AI2859)</f>
        <v>1</v>
      </c>
      <c r="BT2859" t="str">
        <f>IFERROR(VLOOKUP(BB2859&amp;BU2859&amp;X2859,game_rosters!U:W,3,FALSE),"")</f>
        <v>P100001</v>
      </c>
      <c r="BU2859" t="str">
        <f t="shared" si="4109"/>
        <v>Velodrome</v>
      </c>
    </row>
    <row r="2860" spans="1:73" x14ac:dyDescent="0.2">
      <c r="A2860">
        <f t="shared" si="4084"/>
        <v>1</v>
      </c>
      <c r="I2860" s="44">
        <v>30</v>
      </c>
      <c r="K2860" t="s">
        <v>11</v>
      </c>
      <c r="L2860" t="s">
        <v>187</v>
      </c>
      <c r="M2860" t="s">
        <v>108</v>
      </c>
      <c r="S2860">
        <v>1485</v>
      </c>
      <c r="T2860">
        <v>227</v>
      </c>
      <c r="W2860" t="s">
        <v>731</v>
      </c>
      <c r="X2860">
        <v>30</v>
      </c>
      <c r="Z2860">
        <v>1</v>
      </c>
      <c r="AA2860">
        <f t="shared" si="4133"/>
        <v>2485</v>
      </c>
      <c r="AB2860">
        <f t="shared" si="4134"/>
        <v>9227</v>
      </c>
      <c r="AC2860">
        <f t="shared" si="4080"/>
        <v>9227</v>
      </c>
      <c r="AD2860" s="6">
        <v>3</v>
      </c>
      <c r="AE2860" t="s">
        <v>941</v>
      </c>
      <c r="AF2860" t="s">
        <v>901</v>
      </c>
      <c r="AG2860" t="s">
        <v>756</v>
      </c>
      <c r="AH2860" t="s">
        <v>756</v>
      </c>
      <c r="AI2860" t="str">
        <f t="shared" si="4085"/>
        <v>e</v>
      </c>
      <c r="AJ2860" t="str">
        <f t="shared" si="4086"/>
        <v/>
      </c>
      <c r="AK2860" t="str">
        <f t="shared" si="4087"/>
        <v/>
      </c>
      <c r="AL2860" t="str">
        <f t="shared" si="4088"/>
        <v/>
      </c>
      <c r="AM2860" t="str">
        <f t="shared" si="4089"/>
        <v/>
      </c>
      <c r="AN2860" t="str">
        <f t="shared" si="4090"/>
        <v>Away</v>
      </c>
      <c r="AO2860" t="str">
        <f t="shared" si="4091"/>
        <v>a</v>
      </c>
      <c r="AP2860" t="str">
        <f t="shared" si="4092"/>
        <v/>
      </c>
      <c r="AQ2860" t="str">
        <f t="shared" si="4093"/>
        <v/>
      </c>
      <c r="AR2860" t="str">
        <f t="shared" si="4094"/>
        <v>Away</v>
      </c>
      <c r="AS2860" t="str">
        <f t="shared" si="4095"/>
        <v>a</v>
      </c>
      <c r="AT2860" t="str">
        <f t="shared" si="4096"/>
        <v/>
      </c>
      <c r="AU2860" t="str">
        <f t="shared" si="4097"/>
        <v/>
      </c>
      <c r="AV2860" t="str">
        <f t="shared" si="4098"/>
        <v/>
      </c>
      <c r="AW2860" t="str" cm="1">
        <f t="array" ref="AW2860">IFERROR(IF(O2860&lt;&gt;"",O2860,IF(OR($S2860="",$T2860=""),"",IF(O2860&lt;&gt;"",O2860,IF($T2860&lt;&gt;"",_xlfn._xlws.FILTER(O:O,($BU:$BU=$BU2860)*($I:$I=$I2860)*($T:$T=$T2860)*($S:$S=_xlfn.MINIFS($S:$S,$T:$T,"="&amp;$T2860)),"")))))&amp;"",IF(O2860="","",""))&amp;""</f>
        <v/>
      </c>
      <c r="AX2860" t="str" cm="1">
        <f t="array" ref="AX2860">IFERROR(IF(P2860&lt;&gt;"",P2860,IF(OR($S2860="",$T2860=""),"",IF($T2860&lt;&gt;"",_xlfn._xlws.FILTER(P:P,($BU:$BU=$BU2860)*($I:$I=$I2860)*($T:$T=$T2860)*($S:$S=_xlfn.MINIFS($S:$S,$T:$T,"="&amp;$T2860)),""))))&amp;"",IF(P2860="","",""))&amp;""</f>
        <v/>
      </c>
      <c r="AY2860" t="str" cm="1">
        <f t="array" ref="AY2860">IFERROR(IF(Q2860&lt;&gt;"",Q2860,IF(OR($S2860="",$T2860=""),"",IF($T2860&lt;&gt;"",_xlfn._xlws.FILTER(Q:Q,($BU:$BU=$BU2860)*($I:$I=$I2860)*($T:$T=$T2860)*($S:$S=_xlfn.MINIFS($S:$S,$T:$T,"="&amp;$T2860)),""))))&amp;"",IF(Q2860="","",""))&amp;""</f>
        <v/>
      </c>
      <c r="AZ2860" t="str" cm="1">
        <f t="array" ref="AZ2860">IFERROR(IF(R2860&lt;&gt;"",R2860,IF(OR($S2860="",$T2860=""),"",IF($T2860&lt;&gt;"",_xlfn._xlws.FILTER(R:R,($BU:$BU=$BU2860)*($I:$I=$I2860)*($T:$T=$T2860)*($S:$S=_xlfn.MINIFS($S:$S,$T:$T,"="&amp;$T2860)),""))))&amp;"",IF(R2860="","",""))&amp;""</f>
        <v/>
      </c>
      <c r="BA2860" s="6">
        <f t="shared" si="4099"/>
        <v>245</v>
      </c>
      <c r="BB2860">
        <f t="shared" ref="BB2860:BD2860" si="4150">BB2859</f>
        <v>18987</v>
      </c>
      <c r="BC2860" t="str">
        <f t="shared" si="4150"/>
        <v>Velodrome</v>
      </c>
      <c r="BD2860" t="str">
        <f t="shared" si="4150"/>
        <v>Outlaws</v>
      </c>
      <c r="BE2860" t="s">
        <v>11</v>
      </c>
      <c r="BF2860" t="s">
        <v>187</v>
      </c>
      <c r="BI2860" t="e" cm="1" vm="1">
        <f t="array" aca="1" ref="BI2860" ca="1">IFERROR(_xlfn._xlws.FILTER(shifts!A:A,(shifts!B:B=events!AD2860)*(shifts!AG:AG&gt;=events!BK2860)*(shifts!AH:AH&lt;=events!BL2860)),BI2859)</f>
        <v>#VALUE!</v>
      </c>
      <c r="BJ2860" s="15">
        <f t="shared" si="4101"/>
        <v>0</v>
      </c>
      <c r="BK2860">
        <f t="shared" si="4102"/>
        <v>222</v>
      </c>
      <c r="BL2860">
        <f t="shared" si="4103"/>
        <v>222</v>
      </c>
      <c r="BM2860" s="15">
        <f>SUMIFS(BJ$2:BJ2860,K$2:K2860,"=Intermission")+SUMIFS(BJ$2:BJ2860,K$2:K2860,"=Timeout")</f>
        <v>143</v>
      </c>
      <c r="BN2860">
        <f t="shared" si="4104"/>
        <v>2303</v>
      </c>
      <c r="BO2860" s="19">
        <f t="shared" si="4105"/>
        <v>3161</v>
      </c>
      <c r="BP2860">
        <f t="shared" si="4106"/>
        <v>3156</v>
      </c>
      <c r="BQ2860" s="17">
        <f t="shared" si="4107"/>
        <v>3161</v>
      </c>
      <c r="BR2860" t="str">
        <f t="shared" si="4108"/>
        <v>event_team_player_1</v>
      </c>
      <c r="BS2860">
        <f>COUNTIFS(S$3:S2860,"="&amp;S2860,AI$3:AI2860,"="&amp;AI2860)</f>
        <v>1</v>
      </c>
      <c r="BT2860" t="str">
        <f>IFERROR(VLOOKUP(BB2860&amp;BU2860&amp;X2860,game_rosters!U:W,3,FALSE),"")</f>
        <v>P100009</v>
      </c>
      <c r="BU2860" t="str">
        <f t="shared" si="4109"/>
        <v>Outlaws</v>
      </c>
    </row>
    <row r="2861" spans="1:73" x14ac:dyDescent="0.2">
      <c r="A2861">
        <f t="shared" si="4084"/>
        <v>1</v>
      </c>
      <c r="I2861" s="44">
        <v>30</v>
      </c>
      <c r="K2861" t="s">
        <v>241</v>
      </c>
      <c r="S2861">
        <v>1486</v>
      </c>
      <c r="T2861">
        <v>227</v>
      </c>
      <c r="W2861" t="s">
        <v>731</v>
      </c>
      <c r="X2861">
        <v>30</v>
      </c>
      <c r="Z2861">
        <v>1</v>
      </c>
      <c r="AA2861">
        <f t="shared" si="4133"/>
        <v>2486</v>
      </c>
      <c r="AB2861">
        <f t="shared" si="4134"/>
        <v>9227</v>
      </c>
      <c r="AC2861">
        <f t="shared" si="4080"/>
        <v>9227</v>
      </c>
      <c r="AD2861" s="6">
        <v>3</v>
      </c>
      <c r="AE2861" t="s">
        <v>941</v>
      </c>
      <c r="AF2861" t="s">
        <v>901</v>
      </c>
      <c r="AG2861" t="s">
        <v>941</v>
      </c>
      <c r="AH2861" t="s">
        <v>922</v>
      </c>
      <c r="AI2861" t="str">
        <f t="shared" si="4085"/>
        <v>e</v>
      </c>
      <c r="AJ2861" t="str">
        <f t="shared" si="4086"/>
        <v/>
      </c>
      <c r="AK2861" t="str">
        <f t="shared" si="4087"/>
        <v/>
      </c>
      <c r="AL2861" t="str">
        <f t="shared" si="4088"/>
        <v/>
      </c>
      <c r="AM2861" t="str">
        <f t="shared" si="4089"/>
        <v/>
      </c>
      <c r="AN2861" t="str">
        <f t="shared" si="4090"/>
        <v>Away</v>
      </c>
      <c r="AO2861" t="str">
        <f t="shared" si="4091"/>
        <v>a</v>
      </c>
      <c r="AP2861" t="str">
        <f t="shared" si="4092"/>
        <v/>
      </c>
      <c r="AQ2861" t="str">
        <f t="shared" si="4093"/>
        <v/>
      </c>
      <c r="AR2861" t="str">
        <f t="shared" si="4094"/>
        <v>Away</v>
      </c>
      <c r="AS2861" t="str">
        <f t="shared" si="4095"/>
        <v>a</v>
      </c>
      <c r="AT2861" t="str">
        <f t="shared" si="4096"/>
        <v/>
      </c>
      <c r="AU2861" t="str">
        <f t="shared" si="4097"/>
        <v/>
      </c>
      <c r="AV2861" t="str">
        <f t="shared" si="4098"/>
        <v/>
      </c>
      <c r="AW2861" t="str" cm="1">
        <f t="array" ref="AW2861">IFERROR(IF(O2861&lt;&gt;"",O2861,IF(OR($S2861="",$T2861=""),"",IF(O2861&lt;&gt;"",O2861,IF($T2861&lt;&gt;"",_xlfn._xlws.FILTER(O:O,($BU:$BU=$BU2861)*($I:$I=$I2861)*($T:$T=$T2861)*($S:$S=_xlfn.MINIFS($S:$S,$T:$T,"="&amp;$T2861)),"")))))&amp;"",IF(O2861="","",""))&amp;""</f>
        <v/>
      </c>
      <c r="AX2861" t="str" cm="1">
        <f t="array" ref="AX2861">IFERROR(IF(P2861&lt;&gt;"",P2861,IF(OR($S2861="",$T2861=""),"",IF($T2861&lt;&gt;"",_xlfn._xlws.FILTER(P:P,($BU:$BU=$BU2861)*($I:$I=$I2861)*($T:$T=$T2861)*($S:$S=_xlfn.MINIFS($S:$S,$T:$T,"="&amp;$T2861)),""))))&amp;"",IF(P2861="","",""))&amp;""</f>
        <v/>
      </c>
      <c r="AY2861" t="str" cm="1">
        <f t="array" ref="AY2861">IFERROR(IF(Q2861&lt;&gt;"",Q2861,IF(OR($S2861="",$T2861=""),"",IF($T2861&lt;&gt;"",_xlfn._xlws.FILTER(Q:Q,($BU:$BU=$BU2861)*($I:$I=$I2861)*($T:$T=$T2861)*($S:$S=_xlfn.MINIFS($S:$S,$T:$T,"="&amp;$T2861)),""))))&amp;"",IF(Q2861="","",""))&amp;""</f>
        <v/>
      </c>
      <c r="AZ2861" t="str" cm="1">
        <f t="array" ref="AZ2861">IFERROR(IF(R2861&lt;&gt;"",R2861,IF(OR($S2861="",$T2861=""),"",IF($T2861&lt;&gt;"",_xlfn._xlws.FILTER(R:R,($BU:$BU=$BU2861)*($I:$I=$I2861)*($T:$T=$T2861)*($S:$S=_xlfn.MINIFS($S:$S,$T:$T,"="&amp;$T2861)),""))))&amp;"",IF(R2861="","",""))&amp;""</f>
        <v/>
      </c>
      <c r="BA2861" s="6">
        <f t="shared" si="4099"/>
        <v>245</v>
      </c>
      <c r="BB2861">
        <f t="shared" ref="BB2861:BD2861" si="4151">BB2860</f>
        <v>18987</v>
      </c>
      <c r="BC2861" t="str">
        <f t="shared" si="4151"/>
        <v>Velodrome</v>
      </c>
      <c r="BD2861" t="str">
        <f t="shared" si="4151"/>
        <v>Outlaws</v>
      </c>
      <c r="BE2861" t="s">
        <v>241</v>
      </c>
      <c r="BF2861" t="s">
        <v>756</v>
      </c>
      <c r="BI2861" cm="1">
        <f t="array" aca="1" ref="BI2861" ca="1">IFERROR(_xlfn._xlws.FILTER(shifts!A:A,(shifts!B:B=events!AD2861)*(shifts!AG:AG&gt;=events!BK2861)*(shifts!AH:AH&lt;=events!BL2861)),BI2860)</f>
        <v>100</v>
      </c>
      <c r="BJ2861" s="15">
        <f t="shared" si="4101"/>
        <v>22</v>
      </c>
      <c r="BK2861">
        <f t="shared" si="4102"/>
        <v>222</v>
      </c>
      <c r="BL2861">
        <f t="shared" si="4103"/>
        <v>200</v>
      </c>
      <c r="BM2861" s="15">
        <f>SUMIFS(BJ$2:BJ2861,K$2:K2861,"=Intermission")+SUMIFS(BJ$2:BJ2861,K$2:K2861,"=Timeout")</f>
        <v>143</v>
      </c>
      <c r="BN2861">
        <f t="shared" si="4104"/>
        <v>2303</v>
      </c>
      <c r="BO2861" s="19">
        <f t="shared" si="4105"/>
        <v>3161</v>
      </c>
      <c r="BP2861">
        <f t="shared" si="4106"/>
        <v>3156</v>
      </c>
      <c r="BQ2861" s="17">
        <f t="shared" si="4107"/>
        <v>3183</v>
      </c>
      <c r="BR2861" t="str">
        <f t="shared" si="4108"/>
        <v>event_team_player_1</v>
      </c>
      <c r="BS2861">
        <f>COUNTIFS(S$3:S2861,"="&amp;S2861,AI$3:AI2861,"="&amp;AI2861)</f>
        <v>1</v>
      </c>
      <c r="BT2861" t="str">
        <f>IFERROR(VLOOKUP(BB2861&amp;BU2861&amp;X2861,game_rosters!U:W,3,FALSE),"")</f>
        <v>P100009</v>
      </c>
      <c r="BU2861" t="str">
        <f t="shared" si="4109"/>
        <v>Outlaws</v>
      </c>
    </row>
    <row r="2862" spans="1:73" x14ac:dyDescent="0.2">
      <c r="A2862">
        <f t="shared" si="4084"/>
        <v>1</v>
      </c>
      <c r="I2862" s="44">
        <v>77</v>
      </c>
      <c r="K2862" t="s">
        <v>5</v>
      </c>
      <c r="L2862" t="s">
        <v>236</v>
      </c>
      <c r="S2862">
        <v>1487</v>
      </c>
      <c r="W2862" t="s">
        <v>731</v>
      </c>
      <c r="X2862">
        <v>77</v>
      </c>
      <c r="Z2862">
        <v>1</v>
      </c>
      <c r="AA2862">
        <f t="shared" si="4133"/>
        <v>2487</v>
      </c>
      <c r="AB2862" t="str">
        <f t="shared" si="4134"/>
        <v/>
      </c>
      <c r="AC2862">
        <f t="shared" si="4080"/>
        <v>2487</v>
      </c>
      <c r="AD2862" s="6">
        <v>3</v>
      </c>
      <c r="AE2862" t="s">
        <v>941</v>
      </c>
      <c r="AF2862" t="s">
        <v>922</v>
      </c>
      <c r="AG2862" t="s">
        <v>756</v>
      </c>
      <c r="AH2862" t="s">
        <v>756</v>
      </c>
      <c r="AI2862" t="str">
        <f t="shared" si="4085"/>
        <v>e</v>
      </c>
      <c r="AJ2862" t="str">
        <f t="shared" si="4086"/>
        <v/>
      </c>
      <c r="AK2862" t="str">
        <f t="shared" si="4087"/>
        <v/>
      </c>
      <c r="AL2862" t="str">
        <f t="shared" si="4088"/>
        <v/>
      </c>
      <c r="AM2862" t="str">
        <f t="shared" si="4089"/>
        <v/>
      </c>
      <c r="AN2862" t="str">
        <f t="shared" si="4090"/>
        <v>Away</v>
      </c>
      <c r="AO2862" t="str">
        <f t="shared" si="4091"/>
        <v>a</v>
      </c>
      <c r="AP2862" t="str">
        <f t="shared" si="4092"/>
        <v/>
      </c>
      <c r="AQ2862" t="str">
        <f t="shared" si="4093"/>
        <v/>
      </c>
      <c r="AR2862" t="str">
        <f t="shared" si="4094"/>
        <v>Away</v>
      </c>
      <c r="AS2862" t="str">
        <f t="shared" si="4095"/>
        <v>a</v>
      </c>
      <c r="AT2862" t="str">
        <f t="shared" si="4096"/>
        <v>Offensive</v>
      </c>
      <c r="AU2862" t="str">
        <f t="shared" si="4097"/>
        <v/>
      </c>
      <c r="AV2862" t="str">
        <f t="shared" si="4098"/>
        <v/>
      </c>
      <c r="AW2862" t="str" cm="1">
        <f t="array" ref="AW2862">IFERROR(IF(O2862&lt;&gt;"",O2862,IF(OR($S2862="",$T2862=""),"",IF(O2862&lt;&gt;"",O2862,IF($T2862&lt;&gt;"",_xlfn._xlws.FILTER(O:O,($BU:$BU=$BU2862)*($I:$I=$I2862)*($T:$T=$T2862)*($S:$S=_xlfn.MINIFS($S:$S,$T:$T,"="&amp;$T2862)),"")))))&amp;"",IF(O2862="","",""))&amp;""</f>
        <v/>
      </c>
      <c r="AX2862" t="str" cm="1">
        <f t="array" ref="AX2862">IFERROR(IF(P2862&lt;&gt;"",P2862,IF(OR($S2862="",$T2862=""),"",IF($T2862&lt;&gt;"",_xlfn._xlws.FILTER(P:P,($BU:$BU=$BU2862)*($I:$I=$I2862)*($T:$T=$T2862)*($S:$S=_xlfn.MINIFS($S:$S,$T:$T,"="&amp;$T2862)),""))))&amp;"",IF(P2862="","",""))&amp;""</f>
        <v/>
      </c>
      <c r="AY2862" t="str" cm="1">
        <f t="array" ref="AY2862">IFERROR(IF(Q2862&lt;&gt;"",Q2862,IF(OR($S2862="",$T2862=""),"",IF($T2862&lt;&gt;"",_xlfn._xlws.FILTER(Q:Q,($BU:$BU=$BU2862)*($I:$I=$I2862)*($T:$T=$T2862)*($S:$S=_xlfn.MINIFS($S:$S,$T:$T,"="&amp;$T2862)),""))))&amp;"",IF(Q2862="","",""))&amp;""</f>
        <v/>
      </c>
      <c r="AZ2862" t="str" cm="1">
        <f t="array" ref="AZ2862">IFERROR(IF(R2862&lt;&gt;"",R2862,IF(OR($S2862="",$T2862=""),"",IF($T2862&lt;&gt;"",_xlfn._xlws.FILTER(R:R,($BU:$BU=$BU2862)*($I:$I=$I2862)*($T:$T=$T2862)*($S:$S=_xlfn.MINIFS($S:$S,$T:$T,"="&amp;$T2862)),""))))&amp;"",IF(R2862="","",""))&amp;""</f>
        <v/>
      </c>
      <c r="BA2862" s="6">
        <f t="shared" si="4099"/>
        <v>245</v>
      </c>
      <c r="BB2862">
        <f t="shared" ref="BB2862:BD2862" si="4152">BB2861</f>
        <v>18987</v>
      </c>
      <c r="BC2862" t="str">
        <f t="shared" si="4152"/>
        <v>Velodrome</v>
      </c>
      <c r="BD2862" t="str">
        <f t="shared" si="4152"/>
        <v>Outlaws</v>
      </c>
      <c r="BE2862" t="s">
        <v>5</v>
      </c>
      <c r="BF2862" t="s">
        <v>236</v>
      </c>
      <c r="BI2862" cm="1">
        <f t="array" aca="1" ref="BI2862" ca="1">IFERROR(_xlfn._xlws.FILTER(shifts!A:A,(shifts!B:B=events!AD2862)*(shifts!AG:AG&gt;=events!BK2862)*(shifts!AH:AH&lt;=events!BL2862)),BI2861)</f>
        <v>100</v>
      </c>
      <c r="BJ2862" s="15">
        <f t="shared" si="4101"/>
        <v>0</v>
      </c>
      <c r="BK2862">
        <f t="shared" si="4102"/>
        <v>200</v>
      </c>
      <c r="BL2862">
        <f t="shared" si="4103"/>
        <v>200</v>
      </c>
      <c r="BM2862" s="15">
        <f>SUMIFS(BJ$2:BJ2862,K$2:K2862,"=Intermission")+SUMIFS(BJ$2:BJ2862,K$2:K2862,"=Timeout")</f>
        <v>143</v>
      </c>
      <c r="BN2862">
        <f t="shared" si="4104"/>
        <v>2303</v>
      </c>
      <c r="BO2862" s="19">
        <f t="shared" si="4105"/>
        <v>3183</v>
      </c>
      <c r="BP2862">
        <f t="shared" si="4106"/>
        <v>3178</v>
      </c>
      <c r="BQ2862" s="17">
        <f t="shared" si="4107"/>
        <v>3183</v>
      </c>
      <c r="BR2862" t="str">
        <f t="shared" si="4108"/>
        <v>event_team_player_1</v>
      </c>
      <c r="BS2862">
        <f>COUNTIFS(S$3:S2862,"="&amp;S2862,AI$3:AI2862,"="&amp;AI2862)</f>
        <v>1</v>
      </c>
      <c r="BT2862" t="str">
        <f>IFERROR(VLOOKUP(BB2862&amp;BU2862&amp;X2862,game_rosters!U:W,3,FALSE),"")</f>
        <v>P100185</v>
      </c>
      <c r="BU2862" t="str">
        <f t="shared" si="4109"/>
        <v>Outlaws</v>
      </c>
    </row>
    <row r="2863" spans="1:73" x14ac:dyDescent="0.2">
      <c r="A2863" t="str">
        <f t="shared" si="4084"/>
        <v/>
      </c>
      <c r="I2863" s="44">
        <v>70</v>
      </c>
      <c r="S2863">
        <v>1487</v>
      </c>
      <c r="X2863">
        <v>70</v>
      </c>
      <c r="AA2863">
        <f t="shared" si="4133"/>
        <v>2487</v>
      </c>
      <c r="AB2863" t="str">
        <f t="shared" si="4134"/>
        <v/>
      </c>
      <c r="AC2863">
        <f t="shared" si="4080"/>
        <v>2487</v>
      </c>
      <c r="AD2863" s="6">
        <v>3</v>
      </c>
      <c r="AE2863" t="s">
        <v>941</v>
      </c>
      <c r="AF2863" t="s">
        <v>922</v>
      </c>
      <c r="AG2863" t="s">
        <v>756</v>
      </c>
      <c r="AH2863" t="s">
        <v>756</v>
      </c>
      <c r="AI2863" t="str">
        <f t="shared" si="4085"/>
        <v>o</v>
      </c>
      <c r="AJ2863" t="str">
        <f t="shared" si="4086"/>
        <v/>
      </c>
      <c r="AK2863" t="str">
        <f t="shared" si="4087"/>
        <v/>
      </c>
      <c r="AL2863" t="str">
        <f t="shared" si="4088"/>
        <v/>
      </c>
      <c r="AM2863" t="str">
        <f t="shared" si="4089"/>
        <v/>
      </c>
      <c r="AN2863" t="str">
        <f t="shared" si="4090"/>
        <v>Away</v>
      </c>
      <c r="AO2863" t="str">
        <f t="shared" si="4091"/>
        <v>a</v>
      </c>
      <c r="AP2863" t="str">
        <f t="shared" si="4092"/>
        <v/>
      </c>
      <c r="AQ2863" t="str">
        <f t="shared" si="4093"/>
        <v/>
      </c>
      <c r="AR2863" t="str">
        <f t="shared" si="4094"/>
        <v>Away</v>
      </c>
      <c r="AS2863" t="str">
        <f t="shared" si="4095"/>
        <v>a</v>
      </c>
      <c r="AT2863" t="str">
        <f t="shared" si="4096"/>
        <v>Defensive</v>
      </c>
      <c r="AU2863" t="str">
        <f t="shared" si="4097"/>
        <v/>
      </c>
      <c r="AV2863" t="str">
        <f t="shared" si="4098"/>
        <v/>
      </c>
      <c r="AW2863" t="str" cm="1">
        <f t="array" ref="AW2863">IFERROR(IF(O2863&lt;&gt;"",O2863,IF(OR($S2863="",$T2863=""),"",IF(O2863&lt;&gt;"",O2863,IF($T2863&lt;&gt;"",_xlfn._xlws.FILTER(O:O,($BU:$BU=$BU2863)*($I:$I=$I2863)*($T:$T=$T2863)*($S:$S=_xlfn.MINIFS($S:$S,$T:$T,"="&amp;$T2863)),"")))))&amp;"",IF(O2863="","",""))&amp;""</f>
        <v/>
      </c>
      <c r="AX2863" t="str" cm="1">
        <f t="array" ref="AX2863">IFERROR(IF(P2863&lt;&gt;"",P2863,IF(OR($S2863="",$T2863=""),"",IF($T2863&lt;&gt;"",_xlfn._xlws.FILTER(P:P,($BU:$BU=$BU2863)*($I:$I=$I2863)*($T:$T=$T2863)*($S:$S=_xlfn.MINIFS($S:$S,$T:$T,"="&amp;$T2863)),""))))&amp;"",IF(P2863="","",""))&amp;""</f>
        <v/>
      </c>
      <c r="AY2863" t="str" cm="1">
        <f t="array" ref="AY2863">IFERROR(IF(Q2863&lt;&gt;"",Q2863,IF(OR($S2863="",$T2863=""),"",IF($T2863&lt;&gt;"",_xlfn._xlws.FILTER(Q:Q,($BU:$BU=$BU2863)*($I:$I=$I2863)*($T:$T=$T2863)*($S:$S=_xlfn.MINIFS($S:$S,$T:$T,"="&amp;$T2863)),""))))&amp;"",IF(Q2863="","",""))&amp;""</f>
        <v/>
      </c>
      <c r="AZ2863" t="str" cm="1">
        <f t="array" ref="AZ2863">IFERROR(IF(R2863&lt;&gt;"",R2863,IF(OR($S2863="",$T2863=""),"",IF($T2863&lt;&gt;"",_xlfn._xlws.FILTER(R:R,($BU:$BU=$BU2863)*($I:$I=$I2863)*($T:$T=$T2863)*($S:$S=_xlfn.MINIFS($S:$S,$T:$T,"="&amp;$T2863)),""))))&amp;"",IF(R2863="","",""))&amp;""</f>
        <v/>
      </c>
      <c r="BA2863" s="6">
        <f t="shared" si="4099"/>
        <v>245</v>
      </c>
      <c r="BB2863">
        <f t="shared" ref="BB2863:BD2863" si="4153">BB2862</f>
        <v>18987</v>
      </c>
      <c r="BC2863" t="str">
        <f t="shared" si="4153"/>
        <v>Velodrome</v>
      </c>
      <c r="BD2863" t="str">
        <f t="shared" si="4153"/>
        <v>Outlaws</v>
      </c>
      <c r="BE2863" t="s">
        <v>5</v>
      </c>
      <c r="BF2863" t="s">
        <v>236</v>
      </c>
      <c r="BI2863" cm="1">
        <f t="array" aca="1" ref="BI2863" ca="1">IFERROR(_xlfn._xlws.FILTER(shifts!A:A,(shifts!B:B=events!AD2863)*(shifts!AG:AG&gt;=events!BK2863)*(shifts!AH:AH&lt;=events!BL2863)),BI2862)</f>
        <v>100</v>
      </c>
      <c r="BJ2863" s="15">
        <f t="shared" si="4101"/>
        <v>0</v>
      </c>
      <c r="BK2863">
        <f t="shared" si="4102"/>
        <v>200</v>
      </c>
      <c r="BL2863">
        <f t="shared" si="4103"/>
        <v>200</v>
      </c>
      <c r="BM2863" s="15">
        <f>SUMIFS(BJ$2:BJ2863,K$2:K2863,"=Intermission")+SUMIFS(BJ$2:BJ2863,K$2:K2863,"=Timeout")</f>
        <v>143</v>
      </c>
      <c r="BN2863">
        <f t="shared" si="4104"/>
        <v>2303</v>
      </c>
      <c r="BO2863" s="19">
        <f t="shared" si="4105"/>
        <v>3183</v>
      </c>
      <c r="BP2863">
        <f t="shared" si="4106"/>
        <v>3178</v>
      </c>
      <c r="BQ2863" s="17">
        <f t="shared" si="4107"/>
        <v>3183</v>
      </c>
      <c r="BR2863" t="str">
        <f t="shared" si="4108"/>
        <v>opp_team_player_1</v>
      </c>
      <c r="BS2863">
        <f>COUNTIFS(S$3:S2863,"="&amp;S2863,AI$3:AI2863,"="&amp;AI2863)</f>
        <v>1</v>
      </c>
      <c r="BT2863" t="str">
        <f>IFERROR(VLOOKUP(BB2863&amp;BU2863&amp;X2863,game_rosters!U:W,3,FALSE),"")</f>
        <v>P100001</v>
      </c>
      <c r="BU2863" t="str">
        <f t="shared" si="4109"/>
        <v>Velodrome</v>
      </c>
    </row>
    <row r="2864" spans="1:73" x14ac:dyDescent="0.2">
      <c r="A2864">
        <f t="shared" si="4084"/>
        <v>1</v>
      </c>
      <c r="I2864" s="44">
        <v>56</v>
      </c>
      <c r="K2864" t="s">
        <v>13</v>
      </c>
      <c r="L2864" t="s">
        <v>587</v>
      </c>
      <c r="N2864" t="s">
        <v>595</v>
      </c>
      <c r="O2864" t="s">
        <v>948</v>
      </c>
      <c r="Q2864" t="s">
        <v>595</v>
      </c>
      <c r="R2864" s="51">
        <v>1</v>
      </c>
      <c r="S2864">
        <v>1488</v>
      </c>
      <c r="W2864" t="s">
        <v>731</v>
      </c>
      <c r="X2864">
        <v>56</v>
      </c>
      <c r="Z2864">
        <v>1</v>
      </c>
      <c r="AA2864">
        <f t="shared" si="4133"/>
        <v>2488</v>
      </c>
      <c r="AB2864" t="str">
        <f t="shared" si="4134"/>
        <v/>
      </c>
      <c r="AC2864">
        <f t="shared" si="4080"/>
        <v>2488</v>
      </c>
      <c r="AD2864" s="6">
        <v>3</v>
      </c>
      <c r="AE2864" t="s">
        <v>941</v>
      </c>
      <c r="AF2864" t="s">
        <v>910</v>
      </c>
      <c r="AG2864" t="s">
        <v>756</v>
      </c>
      <c r="AH2864" t="s">
        <v>756</v>
      </c>
      <c r="AI2864" t="str">
        <f t="shared" si="4085"/>
        <v>e</v>
      </c>
      <c r="AJ2864" t="str">
        <f t="shared" si="4086"/>
        <v/>
      </c>
      <c r="AK2864" t="str">
        <f t="shared" si="4087"/>
        <v/>
      </c>
      <c r="AL2864" t="str">
        <f t="shared" si="4088"/>
        <v/>
      </c>
      <c r="AM2864" t="str">
        <f t="shared" si="4089"/>
        <v/>
      </c>
      <c r="AN2864" t="str">
        <f t="shared" si="4090"/>
        <v>Away</v>
      </c>
      <c r="AO2864" t="str">
        <f t="shared" si="4091"/>
        <v>a</v>
      </c>
      <c r="AP2864" t="str">
        <f t="shared" si="4092"/>
        <v/>
      </c>
      <c r="AQ2864" t="str">
        <f t="shared" si="4093"/>
        <v/>
      </c>
      <c r="AR2864" t="str">
        <f t="shared" si="4094"/>
        <v>Away</v>
      </c>
      <c r="AS2864" t="str">
        <f t="shared" si="4095"/>
        <v>a</v>
      </c>
      <c r="AT2864" t="str">
        <f t="shared" si="4096"/>
        <v>Offensive</v>
      </c>
      <c r="AU2864" t="str">
        <f t="shared" si="4097"/>
        <v/>
      </c>
      <c r="AV2864" t="str">
        <f t="shared" si="4098"/>
        <v/>
      </c>
      <c r="AW2864" t="str" cm="1">
        <f t="array" ref="AW2864">IFERROR(IF(O2864&lt;&gt;"",O2864,IF(OR($S2864="",$T2864=""),"",IF(O2864&lt;&gt;"",O2864,IF($T2864&lt;&gt;"",_xlfn._xlws.FILTER(O:O,($BU:$BU=$BU2864)*($I:$I=$I2864)*($T:$T=$T2864)*($S:$S=_xlfn.MINIFS($S:$S,$T:$T,"="&amp;$T2864)),"")))))&amp;"",IF(O2864="","",""))&amp;""</f>
        <v>OffensivePlay_Zone-PuckRecoveryFaceoff</v>
      </c>
      <c r="AX2864" t="str" cm="1">
        <f t="array" ref="AX2864">IFERROR(IF(P2864&lt;&gt;"",P2864,IF(OR($S2864="",$T2864=""),"",IF($T2864&lt;&gt;"",_xlfn._xlws.FILTER(P:P,($BU:$BU=$BU2864)*($I:$I=$I2864)*($T:$T=$T2864)*($S:$S=_xlfn.MINIFS($S:$S,$T:$T,"="&amp;$T2864)),""))))&amp;"",IF(P2864="","",""))&amp;""</f>
        <v/>
      </c>
      <c r="AY2864" t="str" cm="1">
        <f t="array" ref="AY2864">IFERROR(IF(Q2864&lt;&gt;"",Q2864,IF(OR($S2864="",$T2864=""),"",IF($T2864&lt;&gt;"",_xlfn._xlws.FILTER(Q:Q,($BU:$BU=$BU2864)*($I:$I=$I2864)*($T:$T=$T2864)*($S:$S=_xlfn.MINIFS($S:$S,$T:$T,"="&amp;$T2864)),""))))&amp;"",IF(Q2864="","",""))&amp;""</f>
        <v>s</v>
      </c>
      <c r="AZ2864" t="str" cm="1">
        <f t="array" ref="AZ2864">IFERROR(IF(R2864&lt;&gt;"",R2864,IF(OR($S2864="",$T2864=""),"",IF($T2864&lt;&gt;"",_xlfn._xlws.FILTER(R:R,($BU:$BU=$BU2864)*($I:$I=$I2864)*($T:$T=$T2864)*($S:$S=_xlfn.MINIFS($S:$S,$T:$T,"="&amp;$T2864)),""))))&amp;"",IF(R2864="","",""))&amp;""</f>
        <v>1</v>
      </c>
      <c r="BA2864" s="6">
        <f t="shared" si="4099"/>
        <v>245</v>
      </c>
      <c r="BB2864">
        <f t="shared" ref="BB2864:BD2864" si="4154">BB2863</f>
        <v>18987</v>
      </c>
      <c r="BC2864" t="str">
        <f t="shared" si="4154"/>
        <v>Velodrome</v>
      </c>
      <c r="BD2864" t="str">
        <f t="shared" si="4154"/>
        <v>Outlaws</v>
      </c>
      <c r="BE2864" t="s">
        <v>13</v>
      </c>
      <c r="BF2864" t="s">
        <v>587</v>
      </c>
      <c r="BI2864" cm="1">
        <f t="array" aca="1" ref="BI2864" ca="1">IFERROR(_xlfn._xlws.FILTER(shifts!A:A,(shifts!B:B=events!AD2864)*(shifts!AG:AG&gt;=events!BK2864)*(shifts!AH:AH&lt;=events!BL2864)),BI2863)</f>
        <v>100</v>
      </c>
      <c r="BJ2864" s="15">
        <f t="shared" si="4101"/>
        <v>0</v>
      </c>
      <c r="BK2864">
        <f t="shared" si="4102"/>
        <v>199</v>
      </c>
      <c r="BL2864">
        <f t="shared" si="4103"/>
        <v>199</v>
      </c>
      <c r="BM2864" s="15">
        <f>SUMIFS(BJ$2:BJ2864,K$2:K2864,"=Intermission")+SUMIFS(BJ$2:BJ2864,K$2:K2864,"=Timeout")</f>
        <v>143</v>
      </c>
      <c r="BN2864">
        <f t="shared" si="4104"/>
        <v>2303</v>
      </c>
      <c r="BO2864" s="19">
        <f t="shared" si="4105"/>
        <v>3184</v>
      </c>
      <c r="BP2864">
        <f t="shared" si="4106"/>
        <v>3179</v>
      </c>
      <c r="BQ2864" s="17">
        <f t="shared" si="4107"/>
        <v>3184</v>
      </c>
      <c r="BR2864" t="str">
        <f t="shared" si="4108"/>
        <v>event_team_player_1</v>
      </c>
      <c r="BS2864">
        <f>COUNTIFS(S$3:S2864,"="&amp;S2864,AI$3:AI2864,"="&amp;AI2864)</f>
        <v>1</v>
      </c>
      <c r="BT2864" t="str">
        <f>IFERROR(VLOOKUP(BB2864&amp;BU2864&amp;X2864,game_rosters!U:W,3,FALSE),"")</f>
        <v>P100099</v>
      </c>
      <c r="BU2864" t="str">
        <f t="shared" si="4109"/>
        <v>Outlaws</v>
      </c>
    </row>
    <row r="2865" spans="1:73" x14ac:dyDescent="0.2">
      <c r="A2865" t="str">
        <f t="shared" si="4084"/>
        <v/>
      </c>
      <c r="I2865" s="44">
        <v>55</v>
      </c>
      <c r="R2865" s="51">
        <v>1</v>
      </c>
      <c r="S2865">
        <v>1488</v>
      </c>
      <c r="X2865">
        <v>55</v>
      </c>
      <c r="AA2865">
        <f t="shared" si="4133"/>
        <v>2488</v>
      </c>
      <c r="AB2865" t="str">
        <f t="shared" si="4134"/>
        <v/>
      </c>
      <c r="AC2865">
        <f t="shared" si="4080"/>
        <v>2488</v>
      </c>
      <c r="AD2865" s="6">
        <v>3</v>
      </c>
      <c r="AE2865" t="s">
        <v>941</v>
      </c>
      <c r="AF2865" t="s">
        <v>910</v>
      </c>
      <c r="AG2865" t="s">
        <v>756</v>
      </c>
      <c r="AH2865" t="s">
        <v>756</v>
      </c>
      <c r="AI2865" t="str">
        <f t="shared" si="4085"/>
        <v>o</v>
      </c>
      <c r="AJ2865" t="str">
        <f t="shared" si="4086"/>
        <v/>
      </c>
      <c r="AK2865" t="str">
        <f t="shared" si="4087"/>
        <v/>
      </c>
      <c r="AL2865" t="str">
        <f t="shared" si="4088"/>
        <v/>
      </c>
      <c r="AM2865" t="str">
        <f t="shared" si="4089"/>
        <v/>
      </c>
      <c r="AN2865" t="str">
        <f t="shared" si="4090"/>
        <v>Away</v>
      </c>
      <c r="AO2865" t="str">
        <f t="shared" si="4091"/>
        <v>a</v>
      </c>
      <c r="AP2865" t="str">
        <f t="shared" si="4092"/>
        <v/>
      </c>
      <c r="AQ2865" t="str">
        <f t="shared" si="4093"/>
        <v/>
      </c>
      <c r="AR2865" t="str">
        <f t="shared" si="4094"/>
        <v>Away</v>
      </c>
      <c r="AS2865" t="str">
        <f t="shared" si="4095"/>
        <v>a</v>
      </c>
      <c r="AT2865" t="str">
        <f t="shared" si="4096"/>
        <v>Defensive</v>
      </c>
      <c r="AU2865" t="str">
        <f t="shared" si="4097"/>
        <v/>
      </c>
      <c r="AV2865" t="str">
        <f t="shared" si="4098"/>
        <v/>
      </c>
      <c r="AW2865" t="str" cm="1">
        <f t="array" ref="AW2865">IFERROR(IF(O2865&lt;&gt;"",O2865,IF(OR($S2865="",$T2865=""),"",IF(O2865&lt;&gt;"",O2865,IF($T2865&lt;&gt;"",_xlfn._xlws.FILTER(O:O,($BU:$BU=$BU2865)*($I:$I=$I2865)*($T:$T=$T2865)*($S:$S=_xlfn.MINIFS($S:$S,$T:$T,"="&amp;$T2865)),"")))))&amp;"",IF(O2865="","",""))&amp;""</f>
        <v/>
      </c>
      <c r="AX2865" t="str" cm="1">
        <f t="array" ref="AX2865">IFERROR(IF(P2865&lt;&gt;"",P2865,IF(OR($S2865="",$T2865=""),"",IF($T2865&lt;&gt;"",_xlfn._xlws.FILTER(P:P,($BU:$BU=$BU2865)*($I:$I=$I2865)*($T:$T=$T2865)*($S:$S=_xlfn.MINIFS($S:$S,$T:$T,"="&amp;$T2865)),""))))&amp;"",IF(P2865="","",""))&amp;""</f>
        <v/>
      </c>
      <c r="AY2865" t="str" cm="1">
        <f t="array" ref="AY2865">IFERROR(IF(Q2865&lt;&gt;"",Q2865,IF(OR($S2865="",$T2865=""),"",IF($T2865&lt;&gt;"",_xlfn._xlws.FILTER(Q:Q,($BU:$BU=$BU2865)*($I:$I=$I2865)*($T:$T=$T2865)*($S:$S=_xlfn.MINIFS($S:$S,$T:$T,"="&amp;$T2865)),""))))&amp;"",IF(Q2865="","",""))&amp;""</f>
        <v/>
      </c>
      <c r="AZ2865" t="str" cm="1">
        <f t="array" ref="AZ2865">IFERROR(IF(R2865&lt;&gt;"",R2865,IF(OR($S2865="",$T2865=""),"",IF($T2865&lt;&gt;"",_xlfn._xlws.FILTER(R:R,($BU:$BU=$BU2865)*($I:$I=$I2865)*($T:$T=$T2865)*($S:$S=_xlfn.MINIFS($S:$S,$T:$T,"="&amp;$T2865)),""))))&amp;"",IF(R2865="","",""))&amp;""</f>
        <v>1</v>
      </c>
      <c r="BA2865" s="6">
        <f t="shared" si="4099"/>
        <v>245</v>
      </c>
      <c r="BB2865">
        <f t="shared" ref="BB2865:BD2865" si="4155">BB2864</f>
        <v>18987</v>
      </c>
      <c r="BC2865" t="str">
        <f t="shared" si="4155"/>
        <v>Velodrome</v>
      </c>
      <c r="BD2865" t="str">
        <f t="shared" si="4155"/>
        <v>Outlaws</v>
      </c>
      <c r="BE2865" t="s">
        <v>13</v>
      </c>
      <c r="BF2865" t="s">
        <v>587</v>
      </c>
      <c r="BI2865" cm="1">
        <f t="array" aca="1" ref="BI2865" ca="1">IFERROR(_xlfn._xlws.FILTER(shifts!A:A,(shifts!B:B=events!AD2865)*(shifts!AG:AG&gt;=events!BK2865)*(shifts!AH:AH&lt;=events!BL2865)),BI2864)</f>
        <v>100</v>
      </c>
      <c r="BJ2865" s="15">
        <f t="shared" si="4101"/>
        <v>0</v>
      </c>
      <c r="BK2865">
        <f t="shared" si="4102"/>
        <v>199</v>
      </c>
      <c r="BL2865">
        <f t="shared" si="4103"/>
        <v>199</v>
      </c>
      <c r="BM2865" s="15">
        <f>SUMIFS(BJ$2:BJ2865,K$2:K2865,"=Intermission")+SUMIFS(BJ$2:BJ2865,K$2:K2865,"=Timeout")</f>
        <v>143</v>
      </c>
      <c r="BN2865">
        <f t="shared" si="4104"/>
        <v>2303</v>
      </c>
      <c r="BO2865" s="19">
        <f t="shared" si="4105"/>
        <v>3184</v>
      </c>
      <c r="BP2865">
        <f t="shared" si="4106"/>
        <v>3179</v>
      </c>
      <c r="BQ2865" s="17">
        <f t="shared" si="4107"/>
        <v>3184</v>
      </c>
      <c r="BR2865" t="str">
        <f t="shared" si="4108"/>
        <v>opp_team_player_1</v>
      </c>
      <c r="BS2865">
        <f>COUNTIFS(S$3:S2865,"="&amp;S2865,AI$3:AI2865,"="&amp;AI2865)</f>
        <v>1</v>
      </c>
      <c r="BT2865" t="str">
        <f>IFERROR(VLOOKUP(BB2865&amp;BU2865&amp;X2865,game_rosters!U:W,3,FALSE),"")</f>
        <v>P100064</v>
      </c>
      <c r="BU2865" t="str">
        <f t="shared" si="4109"/>
        <v>Velodrome</v>
      </c>
    </row>
    <row r="2866" spans="1:73" x14ac:dyDescent="0.2">
      <c r="A2866">
        <f t="shared" si="4084"/>
        <v>1</v>
      </c>
      <c r="I2866" s="44">
        <v>56</v>
      </c>
      <c r="K2866" t="s">
        <v>7</v>
      </c>
      <c r="L2866" t="s">
        <v>172</v>
      </c>
      <c r="M2866" t="s">
        <v>68</v>
      </c>
      <c r="N2866" t="s">
        <v>595</v>
      </c>
      <c r="O2866" t="s">
        <v>654</v>
      </c>
      <c r="Q2866" t="s">
        <v>595</v>
      </c>
      <c r="R2866" s="51">
        <v>1</v>
      </c>
      <c r="S2866">
        <v>1489</v>
      </c>
      <c r="W2866" t="s">
        <v>731</v>
      </c>
      <c r="X2866">
        <v>56</v>
      </c>
      <c r="Z2866">
        <v>1</v>
      </c>
      <c r="AA2866">
        <f t="shared" si="4133"/>
        <v>2489</v>
      </c>
      <c r="AB2866" t="str">
        <f t="shared" si="4134"/>
        <v/>
      </c>
      <c r="AC2866">
        <f t="shared" si="4080"/>
        <v>2489</v>
      </c>
      <c r="AD2866" s="6">
        <v>3</v>
      </c>
      <c r="AE2866" t="s">
        <v>941</v>
      </c>
      <c r="AF2866" t="s">
        <v>917</v>
      </c>
      <c r="AG2866" t="s">
        <v>756</v>
      </c>
      <c r="AH2866" t="s">
        <v>756</v>
      </c>
      <c r="AI2866" t="str">
        <f t="shared" si="4085"/>
        <v>e</v>
      </c>
      <c r="AJ2866" t="str">
        <f t="shared" si="4086"/>
        <v/>
      </c>
      <c r="AK2866" t="str">
        <f t="shared" si="4087"/>
        <v/>
      </c>
      <c r="AL2866" t="str">
        <f t="shared" si="4088"/>
        <v/>
      </c>
      <c r="AM2866" t="str">
        <f t="shared" si="4089"/>
        <v/>
      </c>
      <c r="AN2866" t="str">
        <f t="shared" si="4090"/>
        <v>Away</v>
      </c>
      <c r="AO2866" t="str">
        <f t="shared" si="4091"/>
        <v>a</v>
      </c>
      <c r="AP2866" t="str">
        <f t="shared" si="4092"/>
        <v/>
      </c>
      <c r="AQ2866" t="str">
        <f t="shared" si="4093"/>
        <v/>
      </c>
      <c r="AR2866" t="str">
        <f t="shared" si="4094"/>
        <v>Away</v>
      </c>
      <c r="AS2866" t="str">
        <f t="shared" si="4095"/>
        <v>a</v>
      </c>
      <c r="AT2866" t="str">
        <f t="shared" si="4096"/>
        <v>Offensive</v>
      </c>
      <c r="AU2866" t="str">
        <f t="shared" si="4097"/>
        <v/>
      </c>
      <c r="AV2866" t="str">
        <f t="shared" si="4098"/>
        <v/>
      </c>
      <c r="AW2866" t="str" cm="1">
        <f t="array" ref="AW2866">IFERROR(IF(O2866&lt;&gt;"",O2866,IF(OR($S2866="",$T2866=""),"",IF(O2866&lt;&gt;"",O2866,IF($T2866&lt;&gt;"",_xlfn._xlws.FILTER(O:O,($BU:$BU=$BU2866)*($I:$I=$I2866)*($T:$T=$T2866)*($S:$S=_xlfn.MINIFS($S:$S,$T:$T,"="&amp;$T2866)),"")))))&amp;"",IF(O2866="","",""))&amp;""</f>
        <v>OffensivePlay_Pass-SecondTouch</v>
      </c>
      <c r="AX2866" t="str" cm="1">
        <f t="array" ref="AX2866">IFERROR(IF(P2866&lt;&gt;"",P2866,IF(OR($S2866="",$T2866=""),"",IF($T2866&lt;&gt;"",_xlfn._xlws.FILTER(P:P,($BU:$BU=$BU2866)*($I:$I=$I2866)*($T:$T=$T2866)*($S:$S=_xlfn.MINIFS($S:$S,$T:$T,"="&amp;$T2866)),""))))&amp;"",IF(P2866="","",""))&amp;""</f>
        <v/>
      </c>
      <c r="AY2866" t="str" cm="1">
        <f t="array" ref="AY2866">IFERROR(IF(Q2866&lt;&gt;"",Q2866,IF(OR($S2866="",$T2866=""),"",IF($T2866&lt;&gt;"",_xlfn._xlws.FILTER(Q:Q,($BU:$BU=$BU2866)*($I:$I=$I2866)*($T:$T=$T2866)*($S:$S=_xlfn.MINIFS($S:$S,$T:$T,"="&amp;$T2866)),""))))&amp;"",IF(Q2866="","",""))&amp;""</f>
        <v>s</v>
      </c>
      <c r="AZ2866" t="str" cm="1">
        <f t="array" ref="AZ2866">IFERROR(IF(R2866&lt;&gt;"",R2866,IF(OR($S2866="",$T2866=""),"",IF($T2866&lt;&gt;"",_xlfn._xlws.FILTER(R:R,($BU:$BU=$BU2866)*($I:$I=$I2866)*($T:$T=$T2866)*($S:$S=_xlfn.MINIFS($S:$S,$T:$T,"="&amp;$T2866)),""))))&amp;"",IF(R2866="","",""))&amp;""</f>
        <v>1</v>
      </c>
      <c r="BA2866" s="6">
        <f t="shared" si="4099"/>
        <v>245</v>
      </c>
      <c r="BB2866">
        <f t="shared" ref="BB2866:BD2866" si="4156">BB2865</f>
        <v>18987</v>
      </c>
      <c r="BC2866" t="str">
        <f t="shared" si="4156"/>
        <v>Velodrome</v>
      </c>
      <c r="BD2866" t="str">
        <f t="shared" si="4156"/>
        <v>Outlaws</v>
      </c>
      <c r="BE2866" t="s">
        <v>7</v>
      </c>
      <c r="BF2866" t="s">
        <v>172</v>
      </c>
      <c r="BI2866" cm="1">
        <f t="array" aca="1" ref="BI2866" ca="1">IFERROR(_xlfn._xlws.FILTER(shifts!A:A,(shifts!B:B=events!AD2866)*(shifts!AG:AG&gt;=events!BK2866)*(shifts!AH:AH&lt;=events!BL2866)),BI2865)</f>
        <v>100</v>
      </c>
      <c r="BJ2866" s="15">
        <f t="shared" si="4101"/>
        <v>0</v>
      </c>
      <c r="BK2866">
        <f t="shared" si="4102"/>
        <v>196</v>
      </c>
      <c r="BL2866">
        <f t="shared" si="4103"/>
        <v>196</v>
      </c>
      <c r="BM2866" s="15">
        <f>SUMIFS(BJ$2:BJ2866,K$2:K2866,"=Intermission")+SUMIFS(BJ$2:BJ2866,K$2:K2866,"=Timeout")</f>
        <v>143</v>
      </c>
      <c r="BN2866">
        <f t="shared" si="4104"/>
        <v>2303</v>
      </c>
      <c r="BO2866" s="19">
        <f t="shared" si="4105"/>
        <v>3187</v>
      </c>
      <c r="BP2866">
        <f t="shared" si="4106"/>
        <v>3182</v>
      </c>
      <c r="BQ2866" s="17">
        <f t="shared" si="4107"/>
        <v>3187</v>
      </c>
      <c r="BR2866" t="str">
        <f t="shared" si="4108"/>
        <v>event_team_player_1</v>
      </c>
      <c r="BS2866">
        <f>COUNTIFS(S$3:S2866,"="&amp;S2866,AI$3:AI2866,"="&amp;AI2866)</f>
        <v>1</v>
      </c>
      <c r="BT2866" t="str">
        <f>IFERROR(VLOOKUP(BB2866&amp;BU2866&amp;X2866,game_rosters!U:W,3,FALSE),"")</f>
        <v>P100099</v>
      </c>
      <c r="BU2866" t="str">
        <f t="shared" si="4109"/>
        <v>Outlaws</v>
      </c>
    </row>
    <row r="2867" spans="1:73" x14ac:dyDescent="0.2">
      <c r="A2867" t="str">
        <f t="shared" si="4084"/>
        <v/>
      </c>
      <c r="I2867" s="44">
        <v>77</v>
      </c>
      <c r="S2867">
        <v>1489</v>
      </c>
      <c r="X2867">
        <v>77</v>
      </c>
      <c r="Z2867">
        <v>1</v>
      </c>
      <c r="AA2867">
        <f t="shared" si="4133"/>
        <v>2489</v>
      </c>
      <c r="AB2867" t="str">
        <f t="shared" si="4134"/>
        <v/>
      </c>
      <c r="AC2867">
        <f t="shared" si="4080"/>
        <v>2489</v>
      </c>
      <c r="AD2867" s="6">
        <v>3</v>
      </c>
      <c r="AE2867" t="s">
        <v>941</v>
      </c>
      <c r="AF2867" t="s">
        <v>917</v>
      </c>
      <c r="AG2867" t="s">
        <v>756</v>
      </c>
      <c r="AH2867" t="s">
        <v>756</v>
      </c>
      <c r="AI2867" t="str">
        <f t="shared" si="4085"/>
        <v>e</v>
      </c>
      <c r="AJ2867" t="str">
        <f t="shared" si="4086"/>
        <v/>
      </c>
      <c r="AK2867" t="str">
        <f t="shared" si="4087"/>
        <v/>
      </c>
      <c r="AL2867" t="str">
        <f t="shared" si="4088"/>
        <v/>
      </c>
      <c r="AM2867" t="str">
        <f t="shared" si="4089"/>
        <v/>
      </c>
      <c r="AN2867" t="str">
        <f t="shared" si="4090"/>
        <v>Away</v>
      </c>
      <c r="AO2867" t="str">
        <f t="shared" si="4091"/>
        <v>a</v>
      </c>
      <c r="AP2867" t="str">
        <f t="shared" si="4092"/>
        <v/>
      </c>
      <c r="AQ2867" t="str">
        <f t="shared" si="4093"/>
        <v/>
      </c>
      <c r="AR2867" t="str">
        <f t="shared" si="4094"/>
        <v>Away</v>
      </c>
      <c r="AS2867" t="str">
        <f t="shared" si="4095"/>
        <v>a</v>
      </c>
      <c r="AT2867" t="str">
        <f t="shared" si="4096"/>
        <v>Offensive</v>
      </c>
      <c r="AU2867" t="str">
        <f t="shared" si="4097"/>
        <v/>
      </c>
      <c r="AV2867" t="str">
        <f t="shared" si="4098"/>
        <v/>
      </c>
      <c r="AW2867" t="str" cm="1">
        <f t="array" ref="AW2867">IFERROR(IF(O2867&lt;&gt;"",O2867,IF(OR($S2867="",$T2867=""),"",IF(O2867&lt;&gt;"",O2867,IF($T2867&lt;&gt;"",_xlfn._xlws.FILTER(O:O,($BU:$BU=$BU2867)*($I:$I=$I2867)*($T:$T=$T2867)*($S:$S=_xlfn.MINIFS($S:$S,$T:$T,"="&amp;$T2867)),"")))))&amp;"",IF(O2867="","",""))&amp;""</f>
        <v/>
      </c>
      <c r="AX2867" t="str" cm="1">
        <f t="array" ref="AX2867">IFERROR(IF(P2867&lt;&gt;"",P2867,IF(OR($S2867="",$T2867=""),"",IF($T2867&lt;&gt;"",_xlfn._xlws.FILTER(P:P,($BU:$BU=$BU2867)*($I:$I=$I2867)*($T:$T=$T2867)*($S:$S=_xlfn.MINIFS($S:$S,$T:$T,"="&amp;$T2867)),""))))&amp;"",IF(P2867="","",""))&amp;""</f>
        <v/>
      </c>
      <c r="AY2867" t="str" cm="1">
        <f t="array" ref="AY2867">IFERROR(IF(Q2867&lt;&gt;"",Q2867,IF(OR($S2867="",$T2867=""),"",IF($T2867&lt;&gt;"",_xlfn._xlws.FILTER(Q:Q,($BU:$BU=$BU2867)*($I:$I=$I2867)*($T:$T=$T2867)*($S:$S=_xlfn.MINIFS($S:$S,$T:$T,"="&amp;$T2867)),""))))&amp;"",IF(Q2867="","",""))&amp;""</f>
        <v/>
      </c>
      <c r="AZ2867" t="str" cm="1">
        <f t="array" ref="AZ2867">IFERROR(IF(R2867&lt;&gt;"",R2867,IF(OR($S2867="",$T2867=""),"",IF($T2867&lt;&gt;"",_xlfn._xlws.FILTER(R:R,($BU:$BU=$BU2867)*($I:$I=$I2867)*($T:$T=$T2867)*($S:$S=_xlfn.MINIFS($S:$S,$T:$T,"="&amp;$T2867)),""))))&amp;"",IF(R2867="","",""))&amp;""</f>
        <v/>
      </c>
      <c r="BA2867" s="6">
        <f t="shared" si="4099"/>
        <v>245</v>
      </c>
      <c r="BB2867">
        <f t="shared" ref="BB2867:BD2867" si="4157">BB2866</f>
        <v>18987</v>
      </c>
      <c r="BC2867" t="str">
        <f t="shared" si="4157"/>
        <v>Velodrome</v>
      </c>
      <c r="BD2867" t="str">
        <f t="shared" si="4157"/>
        <v>Outlaws</v>
      </c>
      <c r="BE2867" t="s">
        <v>7</v>
      </c>
      <c r="BF2867" t="s">
        <v>172</v>
      </c>
      <c r="BI2867" cm="1">
        <f t="array" aca="1" ref="BI2867" ca="1">IFERROR(_xlfn._xlws.FILTER(shifts!A:A,(shifts!B:B=events!AD2867)*(shifts!AG:AG&gt;=events!BK2867)*(shifts!AH:AH&lt;=events!BL2867)),BI2866)</f>
        <v>100</v>
      </c>
      <c r="BJ2867" s="15">
        <f t="shared" si="4101"/>
        <v>0</v>
      </c>
      <c r="BK2867">
        <f t="shared" si="4102"/>
        <v>196</v>
      </c>
      <c r="BL2867">
        <f t="shared" si="4103"/>
        <v>196</v>
      </c>
      <c r="BM2867" s="15">
        <f>SUMIFS(BJ$2:BJ2867,K$2:K2867,"=Intermission")+SUMIFS(BJ$2:BJ2867,K$2:K2867,"=Timeout")</f>
        <v>143</v>
      </c>
      <c r="BN2867">
        <f t="shared" si="4104"/>
        <v>2303</v>
      </c>
      <c r="BO2867" s="19">
        <f t="shared" si="4105"/>
        <v>3187</v>
      </c>
      <c r="BP2867">
        <f t="shared" si="4106"/>
        <v>3182</v>
      </c>
      <c r="BQ2867" s="17">
        <f t="shared" si="4107"/>
        <v>3187</v>
      </c>
      <c r="BR2867" t="str">
        <f t="shared" si="4108"/>
        <v>event_team_player_2</v>
      </c>
      <c r="BS2867">
        <f>COUNTIFS(S$3:S2867,"="&amp;S2867,AI$3:AI2867,"="&amp;AI2867)</f>
        <v>2</v>
      </c>
      <c r="BT2867" t="str">
        <f>IFERROR(VLOOKUP(BB2867&amp;BU2867&amp;X2867,game_rosters!U:W,3,FALSE),"")</f>
        <v>P100185</v>
      </c>
      <c r="BU2867" t="str">
        <f t="shared" si="4109"/>
        <v>Outlaws</v>
      </c>
    </row>
    <row r="2868" spans="1:73" x14ac:dyDescent="0.2">
      <c r="A2868" t="str">
        <f t="shared" si="4084"/>
        <v/>
      </c>
      <c r="I2868" s="44">
        <v>55</v>
      </c>
      <c r="R2868" s="51">
        <v>1</v>
      </c>
      <c r="S2868">
        <v>1489</v>
      </c>
      <c r="X2868">
        <v>55</v>
      </c>
      <c r="AA2868">
        <f t="shared" si="4133"/>
        <v>2489</v>
      </c>
      <c r="AB2868" t="str">
        <f t="shared" si="4134"/>
        <v/>
      </c>
      <c r="AC2868">
        <f t="shared" si="4080"/>
        <v>2489</v>
      </c>
      <c r="AD2868" s="6">
        <v>3</v>
      </c>
      <c r="AE2868" t="s">
        <v>941</v>
      </c>
      <c r="AF2868" t="s">
        <v>917</v>
      </c>
      <c r="AG2868" t="s">
        <v>756</v>
      </c>
      <c r="AH2868" t="s">
        <v>756</v>
      </c>
      <c r="AI2868" t="str">
        <f t="shared" si="4085"/>
        <v>o</v>
      </c>
      <c r="AJ2868" t="str">
        <f t="shared" si="4086"/>
        <v/>
      </c>
      <c r="AK2868" t="str">
        <f t="shared" si="4087"/>
        <v/>
      </c>
      <c r="AL2868" t="str">
        <f t="shared" si="4088"/>
        <v/>
      </c>
      <c r="AM2868" t="str">
        <f t="shared" si="4089"/>
        <v/>
      </c>
      <c r="AN2868" t="str">
        <f t="shared" si="4090"/>
        <v>Away</v>
      </c>
      <c r="AO2868" t="str">
        <f t="shared" si="4091"/>
        <v>a</v>
      </c>
      <c r="AP2868" t="str">
        <f t="shared" si="4092"/>
        <v/>
      </c>
      <c r="AQ2868" t="str">
        <f t="shared" si="4093"/>
        <v/>
      </c>
      <c r="AR2868" t="str">
        <f t="shared" si="4094"/>
        <v>Away</v>
      </c>
      <c r="AS2868" t="str">
        <f t="shared" si="4095"/>
        <v>a</v>
      </c>
      <c r="AT2868" t="str">
        <f t="shared" si="4096"/>
        <v>Defensive</v>
      </c>
      <c r="AU2868" t="str">
        <f t="shared" si="4097"/>
        <v/>
      </c>
      <c r="AV2868" t="str">
        <f t="shared" si="4098"/>
        <v/>
      </c>
      <c r="AW2868" t="str" cm="1">
        <f t="array" ref="AW2868">IFERROR(IF(O2868&lt;&gt;"",O2868,IF(OR($S2868="",$T2868=""),"",IF(O2868&lt;&gt;"",O2868,IF($T2868&lt;&gt;"",_xlfn._xlws.FILTER(O:O,($BU:$BU=$BU2868)*($I:$I=$I2868)*($T:$T=$T2868)*($S:$S=_xlfn.MINIFS($S:$S,$T:$T,"="&amp;$T2868)),"")))))&amp;"",IF(O2868="","",""))&amp;""</f>
        <v/>
      </c>
      <c r="AX2868" t="str" cm="1">
        <f t="array" ref="AX2868">IFERROR(IF(P2868&lt;&gt;"",P2868,IF(OR($S2868="",$T2868=""),"",IF($T2868&lt;&gt;"",_xlfn._xlws.FILTER(P:P,($BU:$BU=$BU2868)*($I:$I=$I2868)*($T:$T=$T2868)*($S:$S=_xlfn.MINIFS($S:$S,$T:$T,"="&amp;$T2868)),""))))&amp;"",IF(P2868="","",""))&amp;""</f>
        <v/>
      </c>
      <c r="AY2868" t="str" cm="1">
        <f t="array" ref="AY2868">IFERROR(IF(Q2868&lt;&gt;"",Q2868,IF(OR($S2868="",$T2868=""),"",IF($T2868&lt;&gt;"",_xlfn._xlws.FILTER(Q:Q,($BU:$BU=$BU2868)*($I:$I=$I2868)*($T:$T=$T2868)*($S:$S=_xlfn.MINIFS($S:$S,$T:$T,"="&amp;$T2868)),""))))&amp;"",IF(Q2868="","",""))&amp;""</f>
        <v/>
      </c>
      <c r="AZ2868" t="str" cm="1">
        <f t="array" ref="AZ2868">IFERROR(IF(R2868&lt;&gt;"",R2868,IF(OR($S2868="",$T2868=""),"",IF($T2868&lt;&gt;"",_xlfn._xlws.FILTER(R:R,($BU:$BU=$BU2868)*($I:$I=$I2868)*($T:$T=$T2868)*($S:$S=_xlfn.MINIFS($S:$S,$T:$T,"="&amp;$T2868)),""))))&amp;"",IF(R2868="","",""))&amp;""</f>
        <v>1</v>
      </c>
      <c r="BA2868" s="6">
        <f t="shared" si="4099"/>
        <v>245</v>
      </c>
      <c r="BB2868">
        <f t="shared" ref="BB2868:BD2868" si="4158">BB2867</f>
        <v>18987</v>
      </c>
      <c r="BC2868" t="str">
        <f t="shared" si="4158"/>
        <v>Velodrome</v>
      </c>
      <c r="BD2868" t="str">
        <f t="shared" si="4158"/>
        <v>Outlaws</v>
      </c>
      <c r="BE2868" t="s">
        <v>7</v>
      </c>
      <c r="BF2868" t="s">
        <v>172</v>
      </c>
      <c r="BI2868" cm="1">
        <f t="array" aca="1" ref="BI2868" ca="1">IFERROR(_xlfn._xlws.FILTER(shifts!A:A,(shifts!B:B=events!AD2868)*(shifts!AG:AG&gt;=events!BK2868)*(shifts!AH:AH&lt;=events!BL2868)),BI2867)</f>
        <v>100</v>
      </c>
      <c r="BJ2868" s="15">
        <f t="shared" si="4101"/>
        <v>0</v>
      </c>
      <c r="BK2868">
        <f t="shared" si="4102"/>
        <v>196</v>
      </c>
      <c r="BL2868">
        <f t="shared" si="4103"/>
        <v>196</v>
      </c>
      <c r="BM2868" s="15">
        <f>SUMIFS(BJ$2:BJ2868,K$2:K2868,"=Intermission")+SUMIFS(BJ$2:BJ2868,K$2:K2868,"=Timeout")</f>
        <v>143</v>
      </c>
      <c r="BN2868">
        <f t="shared" si="4104"/>
        <v>2303</v>
      </c>
      <c r="BO2868" s="19">
        <f t="shared" si="4105"/>
        <v>3187</v>
      </c>
      <c r="BP2868">
        <f t="shared" si="4106"/>
        <v>3182</v>
      </c>
      <c r="BQ2868" s="17">
        <f t="shared" si="4107"/>
        <v>3187</v>
      </c>
      <c r="BR2868" t="str">
        <f t="shared" si="4108"/>
        <v>opp_team_player_1</v>
      </c>
      <c r="BS2868">
        <f>COUNTIFS(S$3:S2868,"="&amp;S2868,AI$3:AI2868,"="&amp;AI2868)</f>
        <v>1</v>
      </c>
      <c r="BT2868" t="str">
        <f>IFERROR(VLOOKUP(BB2868&amp;BU2868&amp;X2868,game_rosters!U:W,3,FALSE),"")</f>
        <v>P100064</v>
      </c>
      <c r="BU2868" t="str">
        <f t="shared" si="4109"/>
        <v>Velodrome</v>
      </c>
    </row>
    <row r="2869" spans="1:73" x14ac:dyDescent="0.2">
      <c r="A2869">
        <f t="shared" si="4084"/>
        <v>1</v>
      </c>
      <c r="I2869" s="44">
        <v>77</v>
      </c>
      <c r="K2869" t="s">
        <v>7</v>
      </c>
      <c r="L2869" t="s">
        <v>199</v>
      </c>
      <c r="M2869" t="s">
        <v>68</v>
      </c>
      <c r="N2869" t="s">
        <v>594</v>
      </c>
      <c r="O2869" t="s">
        <v>654</v>
      </c>
      <c r="Q2869" t="s">
        <v>594</v>
      </c>
      <c r="S2869">
        <v>1490</v>
      </c>
      <c r="T2869">
        <v>228</v>
      </c>
      <c r="W2869" t="s">
        <v>731</v>
      </c>
      <c r="X2869">
        <v>77</v>
      </c>
      <c r="Z2869">
        <v>1</v>
      </c>
      <c r="AA2869">
        <f t="shared" si="4133"/>
        <v>2490</v>
      </c>
      <c r="AB2869">
        <f t="shared" si="4134"/>
        <v>9228</v>
      </c>
      <c r="AC2869">
        <f t="shared" si="4080"/>
        <v>9228</v>
      </c>
      <c r="AD2869" s="6">
        <v>3</v>
      </c>
      <c r="AE2869" t="s">
        <v>941</v>
      </c>
      <c r="AF2869" t="s">
        <v>745</v>
      </c>
      <c r="AG2869" t="s">
        <v>756</v>
      </c>
      <c r="AH2869" t="s">
        <v>756</v>
      </c>
      <c r="AI2869" t="str">
        <f t="shared" si="4085"/>
        <v>e</v>
      </c>
      <c r="AJ2869" t="str">
        <f t="shared" si="4086"/>
        <v/>
      </c>
      <c r="AK2869" t="str">
        <f t="shared" si="4087"/>
        <v/>
      </c>
      <c r="AL2869" t="str">
        <f t="shared" si="4088"/>
        <v/>
      </c>
      <c r="AM2869" t="str">
        <f t="shared" si="4089"/>
        <v/>
      </c>
      <c r="AN2869" t="str">
        <f t="shared" si="4090"/>
        <v>Away</v>
      </c>
      <c r="AO2869" t="str">
        <f t="shared" si="4091"/>
        <v>a</v>
      </c>
      <c r="AP2869" t="str">
        <f t="shared" si="4092"/>
        <v/>
      </c>
      <c r="AQ2869" t="str">
        <f t="shared" si="4093"/>
        <v/>
      </c>
      <c r="AR2869" t="str">
        <f t="shared" si="4094"/>
        <v>Away</v>
      </c>
      <c r="AS2869" t="str">
        <f t="shared" si="4095"/>
        <v>a</v>
      </c>
      <c r="AT2869" t="str">
        <f t="shared" si="4096"/>
        <v>Offensive</v>
      </c>
      <c r="AU2869" t="str">
        <f t="shared" si="4097"/>
        <v/>
      </c>
      <c r="AV2869" t="str">
        <f t="shared" si="4098"/>
        <v/>
      </c>
      <c r="AW2869" t="str" cm="1">
        <f t="array" ref="AW2869">IFERROR(IF(O2869&lt;&gt;"",O2869,IF(OR($S2869="",$T2869=""),"",IF(O2869&lt;&gt;"",O2869,IF($T2869&lt;&gt;"",_xlfn._xlws.FILTER(O:O,($BU:$BU=$BU2869)*($I:$I=$I2869)*($T:$T=$T2869)*($S:$S=_xlfn.MINIFS($S:$S,$T:$T,"="&amp;$T2869)),"")))))&amp;"",IF(O2869="","",""))&amp;""</f>
        <v>OffensivePlay_Pass-SecondTouch</v>
      </c>
      <c r="AX2869" t="str" cm="1">
        <f t="array" ref="AX2869">IFERROR(IF(P2869&lt;&gt;"",P2869,IF(OR($S2869="",$T2869=""),"",IF($T2869&lt;&gt;"",_xlfn._xlws.FILTER(P:P,($BU:$BU=$BU2869)*($I:$I=$I2869)*($T:$T=$T2869)*($S:$S=_xlfn.MINIFS($S:$S,$T:$T,"="&amp;$T2869)),""))))&amp;"",IF(P2869="","",""))&amp;""</f>
        <v/>
      </c>
      <c r="AY2869" t="str" cm="1">
        <f t="array" ref="AY2869">IFERROR(IF(Q2869&lt;&gt;"",Q2869,IF(OR($S2869="",$T2869=""),"",IF($T2869&lt;&gt;"",_xlfn._xlws.FILTER(Q:Q,($BU:$BU=$BU2869)*($I:$I=$I2869)*($T:$T=$T2869)*($S:$S=_xlfn.MINIFS($S:$S,$T:$T,"="&amp;$T2869)),""))))&amp;"",IF(Q2869="","",""))&amp;""</f>
        <v>u</v>
      </c>
      <c r="AZ2869" t="str" cm="1">
        <f t="array" ref="AZ2869">IFERROR(IF(R2869&lt;&gt;"",R2869,IF(OR($S2869="",$T2869=""),"",IF($T2869&lt;&gt;"",_xlfn._xlws.FILTER(R:R,($BU:$BU=$BU2869)*($I:$I=$I2869)*($T:$T=$T2869)*($S:$S=_xlfn.MINIFS($S:$S,$T:$T,"="&amp;$T2869)),""))))&amp;"",IF(R2869="","",""))&amp;""</f>
        <v/>
      </c>
      <c r="BA2869" s="6">
        <f t="shared" si="4099"/>
        <v>245</v>
      </c>
      <c r="BB2869">
        <f t="shared" ref="BB2869:BD2869" si="4159">BB2868</f>
        <v>18987</v>
      </c>
      <c r="BC2869" t="str">
        <f t="shared" si="4159"/>
        <v>Velodrome</v>
      </c>
      <c r="BD2869" t="str">
        <f t="shared" si="4159"/>
        <v>Outlaws</v>
      </c>
      <c r="BE2869" t="s">
        <v>7</v>
      </c>
      <c r="BF2869" t="s">
        <v>199</v>
      </c>
      <c r="BI2869" cm="1">
        <f t="array" aca="1" ref="BI2869" ca="1">IFERROR(_xlfn._xlws.FILTER(shifts!A:A,(shifts!B:B=events!AD2869)*(shifts!AG:AG&gt;=events!BK2869)*(shifts!AH:AH&lt;=events!BL2869)),BI2868)</f>
        <v>100</v>
      </c>
      <c r="BJ2869" s="15">
        <f t="shared" si="4101"/>
        <v>0</v>
      </c>
      <c r="BK2869">
        <f t="shared" si="4102"/>
        <v>194</v>
      </c>
      <c r="BL2869">
        <f t="shared" si="4103"/>
        <v>194</v>
      </c>
      <c r="BM2869" s="15">
        <f>SUMIFS(BJ$2:BJ2869,K$2:K2869,"=Intermission")+SUMIFS(BJ$2:BJ2869,K$2:K2869,"=Timeout")</f>
        <v>143</v>
      </c>
      <c r="BN2869">
        <f t="shared" si="4104"/>
        <v>2303</v>
      </c>
      <c r="BO2869" s="19">
        <f t="shared" si="4105"/>
        <v>3189</v>
      </c>
      <c r="BP2869">
        <f t="shared" si="4106"/>
        <v>3184</v>
      </c>
      <c r="BQ2869" s="17">
        <f t="shared" si="4107"/>
        <v>3189</v>
      </c>
      <c r="BR2869" t="str">
        <f t="shared" si="4108"/>
        <v>event_team_player_1</v>
      </c>
      <c r="BS2869">
        <f>COUNTIFS(S$3:S2869,"="&amp;S2869,AI$3:AI2869,"="&amp;AI2869)</f>
        <v>1</v>
      </c>
      <c r="BT2869" t="str">
        <f>IFERROR(VLOOKUP(BB2869&amp;BU2869&amp;X2869,game_rosters!U:W,3,FALSE),"")</f>
        <v>P100185</v>
      </c>
      <c r="BU2869" t="str">
        <f t="shared" si="4109"/>
        <v>Outlaws</v>
      </c>
    </row>
    <row r="2870" spans="1:73" x14ac:dyDescent="0.2">
      <c r="A2870" t="str">
        <f t="shared" si="4084"/>
        <v/>
      </c>
      <c r="I2870" s="44">
        <v>12</v>
      </c>
      <c r="R2870" s="51">
        <v>1</v>
      </c>
      <c r="S2870">
        <v>1490</v>
      </c>
      <c r="T2870">
        <v>228</v>
      </c>
      <c r="X2870">
        <v>12</v>
      </c>
      <c r="Z2870">
        <v>1</v>
      </c>
      <c r="AA2870">
        <f t="shared" si="4133"/>
        <v>2490</v>
      </c>
      <c r="AB2870">
        <f t="shared" si="4134"/>
        <v>9228</v>
      </c>
      <c r="AC2870">
        <f t="shared" si="4080"/>
        <v>9228</v>
      </c>
      <c r="AD2870" s="6">
        <v>3</v>
      </c>
      <c r="AE2870" t="s">
        <v>941</v>
      </c>
      <c r="AF2870" t="s">
        <v>745</v>
      </c>
      <c r="AG2870" t="s">
        <v>756</v>
      </c>
      <c r="AH2870" t="s">
        <v>756</v>
      </c>
      <c r="AI2870" t="str">
        <f t="shared" si="4085"/>
        <v>e</v>
      </c>
      <c r="AJ2870" t="str">
        <f t="shared" si="4086"/>
        <v/>
      </c>
      <c r="AK2870" t="str">
        <f t="shared" si="4087"/>
        <v/>
      </c>
      <c r="AL2870" t="str">
        <f t="shared" si="4088"/>
        <v/>
      </c>
      <c r="AM2870" t="str">
        <f t="shared" si="4089"/>
        <v/>
      </c>
      <c r="AN2870" t="str">
        <f t="shared" si="4090"/>
        <v>Away</v>
      </c>
      <c r="AO2870" t="str">
        <f t="shared" si="4091"/>
        <v>a</v>
      </c>
      <c r="AP2870" t="str">
        <f t="shared" si="4092"/>
        <v/>
      </c>
      <c r="AQ2870" t="str">
        <f t="shared" si="4093"/>
        <v/>
      </c>
      <c r="AR2870" t="str">
        <f t="shared" si="4094"/>
        <v>Away</v>
      </c>
      <c r="AS2870" t="str">
        <f t="shared" si="4095"/>
        <v>a</v>
      </c>
      <c r="AT2870" t="str">
        <f t="shared" si="4096"/>
        <v>Offensive</v>
      </c>
      <c r="AU2870" t="str">
        <f t="shared" si="4097"/>
        <v/>
      </c>
      <c r="AV2870" t="str">
        <f t="shared" si="4098"/>
        <v/>
      </c>
      <c r="AW2870" t="str" cm="1">
        <f t="array" ref="AW2870">IFERROR(IF(O2870&lt;&gt;"",O2870,IF(OR($S2870="",$T2870=""),"",IF(O2870&lt;&gt;"",O2870,IF($T2870&lt;&gt;"",_xlfn._xlws.FILTER(O:O,($BU:$BU=$BU2870)*($I:$I=$I2870)*($T:$T=$T2870)*($S:$S=_xlfn.MINIFS($S:$S,$T:$T,"="&amp;$T2870)),"")))))&amp;"",IF(O2870="","",""))&amp;""</f>
        <v/>
      </c>
      <c r="AX2870" t="str" cm="1">
        <f t="array" ref="AX2870">IFERROR(IF(P2870&lt;&gt;"",P2870,IF(OR($S2870="",$T2870=""),"",IF($T2870&lt;&gt;"",_xlfn._xlws.FILTER(P:P,($BU:$BU=$BU2870)*($I:$I=$I2870)*($T:$T=$T2870)*($S:$S=_xlfn.MINIFS($S:$S,$T:$T,"="&amp;$T2870)),""))))&amp;"",IF(P2870="","",""))&amp;""</f>
        <v/>
      </c>
      <c r="AY2870" t="str" cm="1">
        <f t="array" ref="AY2870">IFERROR(IF(Q2870&lt;&gt;"",Q2870,IF(OR($S2870="",$T2870=""),"",IF($T2870&lt;&gt;"",_xlfn._xlws.FILTER(Q:Q,($BU:$BU=$BU2870)*($I:$I=$I2870)*($T:$T=$T2870)*($S:$S=_xlfn.MINIFS($S:$S,$T:$T,"="&amp;$T2870)),""))))&amp;"",IF(Q2870="","",""))&amp;""</f>
        <v/>
      </c>
      <c r="AZ2870" t="str" cm="1">
        <f t="array" ref="AZ2870">IFERROR(IF(R2870&lt;&gt;"",R2870,IF(OR($S2870="",$T2870=""),"",IF($T2870&lt;&gt;"",_xlfn._xlws.FILTER(R:R,($BU:$BU=$BU2870)*($I:$I=$I2870)*($T:$T=$T2870)*($S:$S=_xlfn.MINIFS($S:$S,$T:$T,"="&amp;$T2870)),""))))&amp;"",IF(R2870="","",""))&amp;""</f>
        <v>1</v>
      </c>
      <c r="BA2870" s="6">
        <f t="shared" si="4099"/>
        <v>245</v>
      </c>
      <c r="BB2870">
        <f t="shared" ref="BB2870:BD2870" si="4160">BB2869</f>
        <v>18987</v>
      </c>
      <c r="BC2870" t="str">
        <f t="shared" si="4160"/>
        <v>Velodrome</v>
      </c>
      <c r="BD2870" t="str">
        <f t="shared" si="4160"/>
        <v>Outlaws</v>
      </c>
      <c r="BE2870" t="s">
        <v>7</v>
      </c>
      <c r="BF2870" t="s">
        <v>199</v>
      </c>
      <c r="BI2870" cm="1">
        <f t="array" aca="1" ref="BI2870" ca="1">IFERROR(_xlfn._xlws.FILTER(shifts!A:A,(shifts!B:B=events!AD2870)*(shifts!AG:AG&gt;=events!BK2870)*(shifts!AH:AH&lt;=events!BL2870)),BI2869)</f>
        <v>100</v>
      </c>
      <c r="BJ2870" s="15">
        <f t="shared" si="4101"/>
        <v>0</v>
      </c>
      <c r="BK2870">
        <f t="shared" si="4102"/>
        <v>194</v>
      </c>
      <c r="BL2870">
        <f t="shared" si="4103"/>
        <v>194</v>
      </c>
      <c r="BM2870" s="15">
        <f>SUMIFS(BJ$2:BJ2870,K$2:K2870,"=Intermission")+SUMIFS(BJ$2:BJ2870,K$2:K2870,"=Timeout")</f>
        <v>143</v>
      </c>
      <c r="BN2870">
        <f t="shared" si="4104"/>
        <v>2303</v>
      </c>
      <c r="BO2870" s="19">
        <f t="shared" si="4105"/>
        <v>3189</v>
      </c>
      <c r="BP2870">
        <f t="shared" si="4106"/>
        <v>3184</v>
      </c>
      <c r="BQ2870" s="17">
        <f t="shared" si="4107"/>
        <v>3189</v>
      </c>
      <c r="BR2870" t="str">
        <f t="shared" si="4108"/>
        <v>event_team_player_2</v>
      </c>
      <c r="BS2870">
        <f>COUNTIFS(S$3:S2870,"="&amp;S2870,AI$3:AI2870,"="&amp;AI2870)</f>
        <v>2</v>
      </c>
      <c r="BT2870" t="str">
        <f>IFERROR(VLOOKUP(BB2870&amp;BU2870&amp;X2870,game_rosters!U:W,3,FALSE),"")</f>
        <v>P100214</v>
      </c>
      <c r="BU2870" t="str">
        <f t="shared" si="4109"/>
        <v>Outlaws</v>
      </c>
    </row>
    <row r="2871" spans="1:73" x14ac:dyDescent="0.2">
      <c r="A2871" t="str">
        <f t="shared" si="4084"/>
        <v/>
      </c>
      <c r="I2871" s="44">
        <v>22</v>
      </c>
      <c r="O2871" t="s">
        <v>606</v>
      </c>
      <c r="Q2871" t="s">
        <v>595</v>
      </c>
      <c r="R2871" s="51">
        <v>1</v>
      </c>
      <c r="S2871">
        <v>1490</v>
      </c>
      <c r="T2871">
        <v>228</v>
      </c>
      <c r="X2871">
        <v>22</v>
      </c>
      <c r="AA2871">
        <f t="shared" si="4133"/>
        <v>2490</v>
      </c>
      <c r="AB2871">
        <f t="shared" si="4134"/>
        <v>9228</v>
      </c>
      <c r="AC2871">
        <f t="shared" si="4080"/>
        <v>9228</v>
      </c>
      <c r="AD2871" s="6">
        <v>3</v>
      </c>
      <c r="AE2871" t="s">
        <v>941</v>
      </c>
      <c r="AF2871" t="s">
        <v>745</v>
      </c>
      <c r="AG2871" t="s">
        <v>756</v>
      </c>
      <c r="AH2871" t="s">
        <v>756</v>
      </c>
      <c r="AI2871" t="str">
        <f t="shared" si="4085"/>
        <v>o</v>
      </c>
      <c r="AJ2871" t="str">
        <f t="shared" si="4086"/>
        <v/>
      </c>
      <c r="AK2871" t="str">
        <f t="shared" si="4087"/>
        <v/>
      </c>
      <c r="AL2871" t="str">
        <f t="shared" si="4088"/>
        <v/>
      </c>
      <c r="AM2871" t="str">
        <f t="shared" si="4089"/>
        <v/>
      </c>
      <c r="AN2871" t="str">
        <f t="shared" si="4090"/>
        <v>Away</v>
      </c>
      <c r="AO2871" t="str">
        <f t="shared" si="4091"/>
        <v>a</v>
      </c>
      <c r="AP2871" t="str">
        <f t="shared" si="4092"/>
        <v/>
      </c>
      <c r="AQ2871" t="str">
        <f t="shared" si="4093"/>
        <v/>
      </c>
      <c r="AR2871" t="str">
        <f t="shared" si="4094"/>
        <v>Away</v>
      </c>
      <c r="AS2871" t="str">
        <f t="shared" si="4095"/>
        <v>a</v>
      </c>
      <c r="AT2871" t="str">
        <f t="shared" si="4096"/>
        <v>Defensive</v>
      </c>
      <c r="AU2871" t="str">
        <f t="shared" si="4097"/>
        <v/>
      </c>
      <c r="AV2871" t="str">
        <f t="shared" si="4098"/>
        <v/>
      </c>
      <c r="AW2871" t="str" cm="1">
        <f t="array" ref="AW2871">IFERROR(IF(O2871&lt;&gt;"",O2871,IF(OR($S2871="",$T2871=""),"",IF(O2871&lt;&gt;"",O2871,IF($T2871&lt;&gt;"",_xlfn._xlws.FILTER(O:O,($BU:$BU=$BU2871)*($I:$I=$I2871)*($T:$T=$T2871)*($S:$S=_xlfn.MINIFS($S:$S,$T:$T,"="&amp;$T2871)),"")))))&amp;"",IF(O2871="","",""))&amp;""</f>
        <v>Defensive_PlayPass-PassIntercepted</v>
      </c>
      <c r="AX2871" t="str" cm="1">
        <f t="array" ref="AX2871">IFERROR(IF(P2871&lt;&gt;"",P2871,IF(OR($S2871="",$T2871=""),"",IF($T2871&lt;&gt;"",_xlfn._xlws.FILTER(P:P,($BU:$BU=$BU2871)*($I:$I=$I2871)*($T:$T=$T2871)*($S:$S=_xlfn.MINIFS($S:$S,$T:$T,"="&amp;$T2871)),""))))&amp;"",IF(P2871="","",""))&amp;""</f>
        <v/>
      </c>
      <c r="AY2871" t="str" cm="1">
        <f t="array" ref="AY2871">IFERROR(IF(Q2871&lt;&gt;"",Q2871,IF(OR($S2871="",$T2871=""),"",IF($T2871&lt;&gt;"",_xlfn._xlws.FILTER(Q:Q,($BU:$BU=$BU2871)*($I:$I=$I2871)*($T:$T=$T2871)*($S:$S=_xlfn.MINIFS($S:$S,$T:$T,"="&amp;$T2871)),""))))&amp;"",IF(Q2871="","",""))&amp;""</f>
        <v>s</v>
      </c>
      <c r="AZ2871" t="str" cm="1">
        <f t="array" ref="AZ2871">IFERROR(IF(R2871&lt;&gt;"",R2871,IF(OR($S2871="",$T2871=""),"",IF($T2871&lt;&gt;"",_xlfn._xlws.FILTER(R:R,($BU:$BU=$BU2871)*($I:$I=$I2871)*($T:$T=$T2871)*($S:$S=_xlfn.MINIFS($S:$S,$T:$T,"="&amp;$T2871)),""))))&amp;"",IF(R2871="","",""))&amp;""</f>
        <v>1</v>
      </c>
      <c r="BA2871" s="6">
        <f t="shared" si="4099"/>
        <v>245</v>
      </c>
      <c r="BB2871">
        <f t="shared" ref="BB2871:BD2871" si="4161">BB2870</f>
        <v>18987</v>
      </c>
      <c r="BC2871" t="str">
        <f t="shared" si="4161"/>
        <v>Velodrome</v>
      </c>
      <c r="BD2871" t="str">
        <f t="shared" si="4161"/>
        <v>Outlaws</v>
      </c>
      <c r="BE2871" t="s">
        <v>7</v>
      </c>
      <c r="BF2871" t="s">
        <v>199</v>
      </c>
      <c r="BI2871" cm="1">
        <f t="array" aca="1" ref="BI2871" ca="1">IFERROR(_xlfn._xlws.FILTER(shifts!A:A,(shifts!B:B=events!AD2871)*(shifts!AG:AG&gt;=events!BK2871)*(shifts!AH:AH&lt;=events!BL2871)),BI2870)</f>
        <v>100</v>
      </c>
      <c r="BJ2871" s="15">
        <f t="shared" si="4101"/>
        <v>0</v>
      </c>
      <c r="BK2871">
        <f t="shared" si="4102"/>
        <v>194</v>
      </c>
      <c r="BL2871">
        <f t="shared" si="4103"/>
        <v>194</v>
      </c>
      <c r="BM2871" s="15">
        <f>SUMIFS(BJ$2:BJ2871,K$2:K2871,"=Intermission")+SUMIFS(BJ$2:BJ2871,K$2:K2871,"=Timeout")</f>
        <v>143</v>
      </c>
      <c r="BN2871">
        <f t="shared" si="4104"/>
        <v>2303</v>
      </c>
      <c r="BO2871" s="19">
        <f t="shared" si="4105"/>
        <v>3189</v>
      </c>
      <c r="BP2871">
        <f t="shared" si="4106"/>
        <v>3184</v>
      </c>
      <c r="BQ2871" s="17">
        <f t="shared" si="4107"/>
        <v>3189</v>
      </c>
      <c r="BR2871" t="str">
        <f t="shared" si="4108"/>
        <v>opp_team_player_1</v>
      </c>
      <c r="BS2871">
        <f>COUNTIFS(S$3:S2871,"="&amp;S2871,AI$3:AI2871,"="&amp;AI2871)</f>
        <v>1</v>
      </c>
      <c r="BT2871" t="str">
        <f>IFERROR(VLOOKUP(BB2871&amp;BU2871&amp;X2871,game_rosters!U:W,3,FALSE),"")</f>
        <v>P100108</v>
      </c>
      <c r="BU2871" t="str">
        <f t="shared" si="4109"/>
        <v>Velodrome</v>
      </c>
    </row>
    <row r="2872" spans="1:73" x14ac:dyDescent="0.2">
      <c r="A2872">
        <f t="shared" si="4084"/>
        <v>1</v>
      </c>
      <c r="I2872" s="44">
        <v>77</v>
      </c>
      <c r="K2872" t="s">
        <v>9</v>
      </c>
      <c r="L2872" t="s">
        <v>173</v>
      </c>
      <c r="M2872" t="s">
        <v>73</v>
      </c>
      <c r="N2872" t="s">
        <v>594</v>
      </c>
      <c r="O2872" t="s">
        <v>654</v>
      </c>
      <c r="Q2872" t="s">
        <v>594</v>
      </c>
      <c r="S2872">
        <v>1491</v>
      </c>
      <c r="T2872">
        <v>228</v>
      </c>
      <c r="W2872" t="s">
        <v>731</v>
      </c>
      <c r="X2872">
        <v>77</v>
      </c>
      <c r="Z2872">
        <v>1</v>
      </c>
      <c r="AA2872">
        <f t="shared" si="4133"/>
        <v>2491</v>
      </c>
      <c r="AB2872">
        <f t="shared" si="4134"/>
        <v>9228</v>
      </c>
      <c r="AC2872">
        <f t="shared" si="4080"/>
        <v>9228</v>
      </c>
      <c r="AD2872" s="6">
        <v>3</v>
      </c>
      <c r="AE2872" t="s">
        <v>941</v>
      </c>
      <c r="AF2872" t="s">
        <v>745</v>
      </c>
      <c r="AG2872" t="s">
        <v>756</v>
      </c>
      <c r="AH2872" t="s">
        <v>756</v>
      </c>
      <c r="AI2872" t="str">
        <f t="shared" si="4085"/>
        <v>e</v>
      </c>
      <c r="AJ2872" t="str">
        <f t="shared" si="4086"/>
        <v/>
      </c>
      <c r="AK2872" t="str">
        <f t="shared" si="4087"/>
        <v/>
      </c>
      <c r="AL2872" t="str">
        <f t="shared" si="4088"/>
        <v/>
      </c>
      <c r="AM2872" t="str">
        <f t="shared" si="4089"/>
        <v/>
      </c>
      <c r="AN2872" t="str">
        <f t="shared" si="4090"/>
        <v>Away</v>
      </c>
      <c r="AO2872" t="str">
        <f t="shared" si="4091"/>
        <v>a</v>
      </c>
      <c r="AP2872" t="str">
        <f t="shared" si="4092"/>
        <v/>
      </c>
      <c r="AQ2872" t="str">
        <f t="shared" si="4093"/>
        <v/>
      </c>
      <c r="AR2872" t="str">
        <f t="shared" si="4094"/>
        <v>Away</v>
      </c>
      <c r="AS2872" t="str">
        <f t="shared" si="4095"/>
        <v>a</v>
      </c>
      <c r="AT2872" t="str">
        <f t="shared" si="4096"/>
        <v>Offensive</v>
      </c>
      <c r="AU2872" t="str">
        <f t="shared" si="4097"/>
        <v/>
      </c>
      <c r="AV2872" t="str">
        <f t="shared" si="4098"/>
        <v/>
      </c>
      <c r="AW2872" t="str" cm="1">
        <f t="array" ref="AW2872">IFERROR(IF(O2872&lt;&gt;"",O2872,IF(OR($S2872="",$T2872=""),"",IF(O2872&lt;&gt;"",O2872,IF($T2872&lt;&gt;"",_xlfn._xlws.FILTER(O:O,($BU:$BU=$BU2872)*($I:$I=$I2872)*($T:$T=$T2872)*($S:$S=_xlfn.MINIFS($S:$S,$T:$T,"="&amp;$T2872)),"")))))&amp;"",IF(O2872="","",""))&amp;""</f>
        <v>OffensivePlay_Pass-SecondTouch</v>
      </c>
      <c r="AX2872" t="str" cm="1">
        <f t="array" ref="AX2872">IFERROR(IF(P2872&lt;&gt;"",P2872,IF(OR($S2872="",$T2872=""),"",IF($T2872&lt;&gt;"",_xlfn._xlws.FILTER(P:P,($BU:$BU=$BU2872)*($I:$I=$I2872)*($T:$T=$T2872)*($S:$S=_xlfn.MINIFS($S:$S,$T:$T,"="&amp;$T2872)),""))))&amp;"",IF(P2872="","",""))&amp;""</f>
        <v/>
      </c>
      <c r="AY2872" t="str" cm="1">
        <f t="array" ref="AY2872">IFERROR(IF(Q2872&lt;&gt;"",Q2872,IF(OR($S2872="",$T2872=""),"",IF($T2872&lt;&gt;"",_xlfn._xlws.FILTER(Q:Q,($BU:$BU=$BU2872)*($I:$I=$I2872)*($T:$T=$T2872)*($S:$S=_xlfn.MINIFS($S:$S,$T:$T,"="&amp;$T2872)),""))))&amp;"",IF(Q2872="","",""))&amp;""</f>
        <v>u</v>
      </c>
      <c r="AZ2872" t="str" cm="1">
        <f t="array" ref="AZ2872">IFERROR(IF(R2872&lt;&gt;"",R2872,IF(OR($S2872="",$T2872=""),"",IF($T2872&lt;&gt;"",_xlfn._xlws.FILTER(R:R,($BU:$BU=$BU2872)*($I:$I=$I2872)*($T:$T=$T2872)*($S:$S=_xlfn.MINIFS($S:$S,$T:$T,"="&amp;$T2872)),""))))&amp;"",IF(R2872="","",""))&amp;""</f>
        <v/>
      </c>
      <c r="BA2872" s="6">
        <f t="shared" si="4099"/>
        <v>245</v>
      </c>
      <c r="BB2872">
        <f t="shared" ref="BB2872:BD2872" si="4162">BB2871</f>
        <v>18987</v>
      </c>
      <c r="BC2872" t="str">
        <f t="shared" si="4162"/>
        <v>Velodrome</v>
      </c>
      <c r="BD2872" t="str">
        <f t="shared" si="4162"/>
        <v>Outlaws</v>
      </c>
      <c r="BE2872" t="s">
        <v>9</v>
      </c>
      <c r="BF2872" t="s">
        <v>173</v>
      </c>
      <c r="BI2872" cm="1">
        <f t="array" aca="1" ref="BI2872" ca="1">IFERROR(_xlfn._xlws.FILTER(shifts!A:A,(shifts!B:B=events!AD2872)*(shifts!AG:AG&gt;=events!BK2872)*(shifts!AH:AH&lt;=events!BL2872)),BI2871)</f>
        <v>100</v>
      </c>
      <c r="BJ2872" s="15">
        <f t="shared" si="4101"/>
        <v>0</v>
      </c>
      <c r="BK2872">
        <f t="shared" si="4102"/>
        <v>194</v>
      </c>
      <c r="BL2872">
        <f t="shared" si="4103"/>
        <v>194</v>
      </c>
      <c r="BM2872" s="15">
        <f>SUMIFS(BJ$2:BJ2872,K$2:K2872,"=Intermission")+SUMIFS(BJ$2:BJ2872,K$2:K2872,"=Timeout")</f>
        <v>143</v>
      </c>
      <c r="BN2872">
        <f t="shared" si="4104"/>
        <v>2303</v>
      </c>
      <c r="BO2872" s="19">
        <f t="shared" si="4105"/>
        <v>3189</v>
      </c>
      <c r="BP2872">
        <f t="shared" si="4106"/>
        <v>3184</v>
      </c>
      <c r="BQ2872" s="17">
        <f t="shared" si="4107"/>
        <v>3189</v>
      </c>
      <c r="BR2872" t="str">
        <f t="shared" si="4108"/>
        <v>event_team_player_1</v>
      </c>
      <c r="BS2872">
        <f>COUNTIFS(S$3:S2872,"="&amp;S2872,AI$3:AI2872,"="&amp;AI2872)</f>
        <v>1</v>
      </c>
      <c r="BT2872" t="str">
        <f>IFERROR(VLOOKUP(BB2872&amp;BU2872&amp;X2872,game_rosters!U:W,3,FALSE),"")</f>
        <v>P100185</v>
      </c>
      <c r="BU2872" t="str">
        <f t="shared" si="4109"/>
        <v>Outlaws</v>
      </c>
    </row>
    <row r="2873" spans="1:73" x14ac:dyDescent="0.2">
      <c r="A2873" t="str">
        <f t="shared" si="4084"/>
        <v/>
      </c>
      <c r="I2873" s="44">
        <v>12</v>
      </c>
      <c r="R2873" s="51">
        <v>1</v>
      </c>
      <c r="S2873">
        <v>1491</v>
      </c>
      <c r="T2873">
        <v>228</v>
      </c>
      <c r="X2873">
        <v>12</v>
      </c>
      <c r="Z2873">
        <v>1</v>
      </c>
      <c r="AA2873">
        <f t="shared" si="4133"/>
        <v>2491</v>
      </c>
      <c r="AB2873">
        <f t="shared" si="4134"/>
        <v>9228</v>
      </c>
      <c r="AC2873">
        <f t="shared" si="4080"/>
        <v>9228</v>
      </c>
      <c r="AD2873" s="6">
        <v>3</v>
      </c>
      <c r="AE2873" t="s">
        <v>941</v>
      </c>
      <c r="AF2873" t="s">
        <v>745</v>
      </c>
      <c r="AG2873" t="s">
        <v>756</v>
      </c>
      <c r="AH2873" t="s">
        <v>756</v>
      </c>
      <c r="AI2873" t="str">
        <f t="shared" si="4085"/>
        <v>e</v>
      </c>
      <c r="AJ2873" t="str">
        <f t="shared" si="4086"/>
        <v/>
      </c>
      <c r="AK2873" t="str">
        <f t="shared" si="4087"/>
        <v/>
      </c>
      <c r="AL2873" t="str">
        <f t="shared" si="4088"/>
        <v/>
      </c>
      <c r="AM2873" t="str">
        <f t="shared" si="4089"/>
        <v/>
      </c>
      <c r="AN2873" t="str">
        <f t="shared" si="4090"/>
        <v>Away</v>
      </c>
      <c r="AO2873" t="str">
        <f t="shared" si="4091"/>
        <v>a</v>
      </c>
      <c r="AP2873" t="str">
        <f t="shared" si="4092"/>
        <v/>
      </c>
      <c r="AQ2873" t="str">
        <f t="shared" si="4093"/>
        <v/>
      </c>
      <c r="AR2873" t="str">
        <f t="shared" si="4094"/>
        <v>Away</v>
      </c>
      <c r="AS2873" t="str">
        <f t="shared" si="4095"/>
        <v>a</v>
      </c>
      <c r="AT2873" t="str">
        <f t="shared" si="4096"/>
        <v>Offensive</v>
      </c>
      <c r="AU2873" t="str">
        <f t="shared" si="4097"/>
        <v/>
      </c>
      <c r="AV2873" t="str">
        <f t="shared" si="4098"/>
        <v/>
      </c>
      <c r="AW2873" t="str" cm="1">
        <f t="array" ref="AW2873">IFERROR(IF(O2873&lt;&gt;"",O2873,IF(OR($S2873="",$T2873=""),"",IF(O2873&lt;&gt;"",O2873,IF($T2873&lt;&gt;"",_xlfn._xlws.FILTER(O:O,($BU:$BU=$BU2873)*($I:$I=$I2873)*($T:$T=$T2873)*($S:$S=_xlfn.MINIFS($S:$S,$T:$T,"="&amp;$T2873)),"")))))&amp;"",IF(O2873="","",""))&amp;""</f>
        <v/>
      </c>
      <c r="AX2873" t="str" cm="1">
        <f t="array" ref="AX2873">IFERROR(IF(P2873&lt;&gt;"",P2873,IF(OR($S2873="",$T2873=""),"",IF($T2873&lt;&gt;"",_xlfn._xlws.FILTER(P:P,($BU:$BU=$BU2873)*($I:$I=$I2873)*($T:$T=$T2873)*($S:$S=_xlfn.MINIFS($S:$S,$T:$T,"="&amp;$T2873)),""))))&amp;"",IF(P2873="","",""))&amp;""</f>
        <v/>
      </c>
      <c r="AY2873" t="str" cm="1">
        <f t="array" ref="AY2873">IFERROR(IF(Q2873&lt;&gt;"",Q2873,IF(OR($S2873="",$T2873=""),"",IF($T2873&lt;&gt;"",_xlfn._xlws.FILTER(Q:Q,($BU:$BU=$BU2873)*($I:$I=$I2873)*($T:$T=$T2873)*($S:$S=_xlfn.MINIFS($S:$S,$T:$T,"="&amp;$T2873)),""))))&amp;"",IF(Q2873="","",""))&amp;""</f>
        <v/>
      </c>
      <c r="AZ2873" t="str" cm="1">
        <f t="array" ref="AZ2873">IFERROR(IF(R2873&lt;&gt;"",R2873,IF(OR($S2873="",$T2873=""),"",IF($T2873&lt;&gt;"",_xlfn._xlws.FILTER(R:R,($BU:$BU=$BU2873)*($I:$I=$I2873)*($T:$T=$T2873)*($S:$S=_xlfn.MINIFS($S:$S,$T:$T,"="&amp;$T2873)),""))))&amp;"",IF(R2873="","",""))&amp;""</f>
        <v>1</v>
      </c>
      <c r="BA2873" s="6">
        <f t="shared" si="4099"/>
        <v>245</v>
      </c>
      <c r="BB2873">
        <f t="shared" ref="BB2873:BD2873" si="4163">BB2872</f>
        <v>18987</v>
      </c>
      <c r="BC2873" t="str">
        <f t="shared" si="4163"/>
        <v>Velodrome</v>
      </c>
      <c r="BD2873" t="str">
        <f t="shared" si="4163"/>
        <v>Outlaws</v>
      </c>
      <c r="BE2873" t="s">
        <v>9</v>
      </c>
      <c r="BF2873" t="s">
        <v>173</v>
      </c>
      <c r="BI2873" cm="1">
        <f t="array" aca="1" ref="BI2873" ca="1">IFERROR(_xlfn._xlws.FILTER(shifts!A:A,(shifts!B:B=events!AD2873)*(shifts!AG:AG&gt;=events!BK2873)*(shifts!AH:AH&lt;=events!BL2873)),BI2872)</f>
        <v>100</v>
      </c>
      <c r="BJ2873" s="15">
        <f t="shared" si="4101"/>
        <v>0</v>
      </c>
      <c r="BK2873">
        <f t="shared" si="4102"/>
        <v>194</v>
      </c>
      <c r="BL2873">
        <f t="shared" si="4103"/>
        <v>194</v>
      </c>
      <c r="BM2873" s="15">
        <f>SUMIFS(BJ$2:BJ2873,K$2:K2873,"=Intermission")+SUMIFS(BJ$2:BJ2873,K$2:K2873,"=Timeout")</f>
        <v>143</v>
      </c>
      <c r="BN2873">
        <f t="shared" si="4104"/>
        <v>2303</v>
      </c>
      <c r="BO2873" s="19">
        <f t="shared" si="4105"/>
        <v>3189</v>
      </c>
      <c r="BP2873">
        <f t="shared" si="4106"/>
        <v>3184</v>
      </c>
      <c r="BQ2873" s="17">
        <f t="shared" si="4107"/>
        <v>3189</v>
      </c>
      <c r="BR2873" t="str">
        <f t="shared" si="4108"/>
        <v>event_team_player_2</v>
      </c>
      <c r="BS2873">
        <f>COUNTIFS(S$3:S2873,"="&amp;S2873,AI$3:AI2873,"="&amp;AI2873)</f>
        <v>2</v>
      </c>
      <c r="BT2873" t="str">
        <f>IFERROR(VLOOKUP(BB2873&amp;BU2873&amp;X2873,game_rosters!U:W,3,FALSE),"")</f>
        <v>P100214</v>
      </c>
      <c r="BU2873" t="str">
        <f t="shared" si="4109"/>
        <v>Outlaws</v>
      </c>
    </row>
    <row r="2874" spans="1:73" x14ac:dyDescent="0.2">
      <c r="A2874" t="str">
        <f t="shared" si="4084"/>
        <v/>
      </c>
      <c r="I2874" s="44">
        <v>22</v>
      </c>
      <c r="O2874" t="s">
        <v>606</v>
      </c>
      <c r="Q2874" t="s">
        <v>595</v>
      </c>
      <c r="R2874" s="51">
        <v>1</v>
      </c>
      <c r="S2874">
        <v>1491</v>
      </c>
      <c r="T2874">
        <v>228</v>
      </c>
      <c r="X2874">
        <v>22</v>
      </c>
      <c r="AA2874">
        <f t="shared" si="4133"/>
        <v>2491</v>
      </c>
      <c r="AB2874">
        <f t="shared" si="4134"/>
        <v>9228</v>
      </c>
      <c r="AC2874">
        <f t="shared" si="4080"/>
        <v>9228</v>
      </c>
      <c r="AD2874" s="6">
        <v>3</v>
      </c>
      <c r="AE2874" t="s">
        <v>941</v>
      </c>
      <c r="AF2874" t="s">
        <v>745</v>
      </c>
      <c r="AG2874" t="s">
        <v>756</v>
      </c>
      <c r="AH2874" t="s">
        <v>756</v>
      </c>
      <c r="AI2874" t="str">
        <f t="shared" si="4085"/>
        <v>o</v>
      </c>
      <c r="AJ2874" t="str">
        <f t="shared" si="4086"/>
        <v/>
      </c>
      <c r="AK2874" t="str">
        <f t="shared" si="4087"/>
        <v/>
      </c>
      <c r="AL2874" t="str">
        <f t="shared" si="4088"/>
        <v/>
      </c>
      <c r="AM2874" t="str">
        <f t="shared" si="4089"/>
        <v/>
      </c>
      <c r="AN2874" t="str">
        <f t="shared" si="4090"/>
        <v>Away</v>
      </c>
      <c r="AO2874" t="str">
        <f t="shared" si="4091"/>
        <v>a</v>
      </c>
      <c r="AP2874" t="str">
        <f t="shared" si="4092"/>
        <v/>
      </c>
      <c r="AQ2874" t="str">
        <f t="shared" si="4093"/>
        <v/>
      </c>
      <c r="AR2874" t="str">
        <f t="shared" si="4094"/>
        <v>Away</v>
      </c>
      <c r="AS2874" t="str">
        <f t="shared" si="4095"/>
        <v>a</v>
      </c>
      <c r="AT2874" t="str">
        <f t="shared" si="4096"/>
        <v>Defensive</v>
      </c>
      <c r="AU2874" t="str">
        <f t="shared" si="4097"/>
        <v/>
      </c>
      <c r="AV2874" t="str">
        <f t="shared" si="4098"/>
        <v/>
      </c>
      <c r="AW2874" t="str" cm="1">
        <f t="array" ref="AW2874">IFERROR(IF(O2874&lt;&gt;"",O2874,IF(OR($S2874="",$T2874=""),"",IF(O2874&lt;&gt;"",O2874,IF($T2874&lt;&gt;"",_xlfn._xlws.FILTER(O:O,($BU:$BU=$BU2874)*($I:$I=$I2874)*($T:$T=$T2874)*($S:$S=_xlfn.MINIFS($S:$S,$T:$T,"="&amp;$T2874)),"")))))&amp;"",IF(O2874="","",""))&amp;""</f>
        <v>Defensive_PlayPass-PassIntercepted</v>
      </c>
      <c r="AX2874" t="str" cm="1">
        <f t="array" ref="AX2874">IFERROR(IF(P2874&lt;&gt;"",P2874,IF(OR($S2874="",$T2874=""),"",IF($T2874&lt;&gt;"",_xlfn._xlws.FILTER(P:P,($BU:$BU=$BU2874)*($I:$I=$I2874)*($T:$T=$T2874)*($S:$S=_xlfn.MINIFS($S:$S,$T:$T,"="&amp;$T2874)),""))))&amp;"",IF(P2874="","",""))&amp;""</f>
        <v/>
      </c>
      <c r="AY2874" t="str" cm="1">
        <f t="array" ref="AY2874">IFERROR(IF(Q2874&lt;&gt;"",Q2874,IF(OR($S2874="",$T2874=""),"",IF($T2874&lt;&gt;"",_xlfn._xlws.FILTER(Q:Q,($BU:$BU=$BU2874)*($I:$I=$I2874)*($T:$T=$T2874)*($S:$S=_xlfn.MINIFS($S:$S,$T:$T,"="&amp;$T2874)),""))))&amp;"",IF(Q2874="","",""))&amp;""</f>
        <v>s</v>
      </c>
      <c r="AZ2874" t="str" cm="1">
        <f t="array" ref="AZ2874">IFERROR(IF(R2874&lt;&gt;"",R2874,IF(OR($S2874="",$T2874=""),"",IF($T2874&lt;&gt;"",_xlfn._xlws.FILTER(R:R,($BU:$BU=$BU2874)*($I:$I=$I2874)*($T:$T=$T2874)*($S:$S=_xlfn.MINIFS($S:$S,$T:$T,"="&amp;$T2874)),""))))&amp;"",IF(R2874="","",""))&amp;""</f>
        <v>1</v>
      </c>
      <c r="BA2874" s="6">
        <f t="shared" si="4099"/>
        <v>245</v>
      </c>
      <c r="BB2874">
        <f t="shared" ref="BB2874:BD2874" si="4164">BB2873</f>
        <v>18987</v>
      </c>
      <c r="BC2874" t="str">
        <f t="shared" si="4164"/>
        <v>Velodrome</v>
      </c>
      <c r="BD2874" t="str">
        <f t="shared" si="4164"/>
        <v>Outlaws</v>
      </c>
      <c r="BE2874" t="s">
        <v>9</v>
      </c>
      <c r="BF2874" t="s">
        <v>173</v>
      </c>
      <c r="BI2874" cm="1">
        <f t="array" aca="1" ref="BI2874" ca="1">IFERROR(_xlfn._xlws.FILTER(shifts!A:A,(shifts!B:B=events!AD2874)*(shifts!AG:AG&gt;=events!BK2874)*(shifts!AH:AH&lt;=events!BL2874)),BI2873)</f>
        <v>100</v>
      </c>
      <c r="BJ2874" s="15">
        <f t="shared" si="4101"/>
        <v>0</v>
      </c>
      <c r="BK2874">
        <f t="shared" si="4102"/>
        <v>194</v>
      </c>
      <c r="BL2874">
        <f t="shared" si="4103"/>
        <v>194</v>
      </c>
      <c r="BM2874" s="15">
        <f>SUMIFS(BJ$2:BJ2874,K$2:K2874,"=Intermission")+SUMIFS(BJ$2:BJ2874,K$2:K2874,"=Timeout")</f>
        <v>143</v>
      </c>
      <c r="BN2874">
        <f t="shared" si="4104"/>
        <v>2303</v>
      </c>
      <c r="BO2874" s="19">
        <f t="shared" si="4105"/>
        <v>3189</v>
      </c>
      <c r="BP2874">
        <f t="shared" si="4106"/>
        <v>3184</v>
      </c>
      <c r="BQ2874" s="17">
        <f t="shared" si="4107"/>
        <v>3189</v>
      </c>
      <c r="BR2874" t="str">
        <f t="shared" si="4108"/>
        <v>opp_team_player_1</v>
      </c>
      <c r="BS2874">
        <f>COUNTIFS(S$3:S2874,"="&amp;S2874,AI$3:AI2874,"="&amp;AI2874)</f>
        <v>1</v>
      </c>
      <c r="BT2874" t="str">
        <f>IFERROR(VLOOKUP(BB2874&amp;BU2874&amp;X2874,game_rosters!U:W,3,FALSE),"")</f>
        <v>P100108</v>
      </c>
      <c r="BU2874" t="str">
        <f t="shared" si="4109"/>
        <v>Velodrome</v>
      </c>
    </row>
    <row r="2875" spans="1:73" x14ac:dyDescent="0.2">
      <c r="A2875">
        <f t="shared" si="4084"/>
        <v>1</v>
      </c>
      <c r="I2875" s="44">
        <v>22</v>
      </c>
      <c r="K2875" t="s">
        <v>238</v>
      </c>
      <c r="L2875" t="s">
        <v>193</v>
      </c>
      <c r="M2875" t="s">
        <v>91</v>
      </c>
      <c r="N2875" t="s">
        <v>595</v>
      </c>
      <c r="R2875" s="51">
        <v>1</v>
      </c>
      <c r="S2875">
        <v>1492</v>
      </c>
      <c r="W2875" t="s">
        <v>735</v>
      </c>
      <c r="X2875">
        <v>22</v>
      </c>
      <c r="Z2875">
        <v>1</v>
      </c>
      <c r="AA2875">
        <f t="shared" si="4133"/>
        <v>2492</v>
      </c>
      <c r="AB2875" t="str">
        <f t="shared" si="4134"/>
        <v/>
      </c>
      <c r="AC2875">
        <f t="shared" si="4080"/>
        <v>2492</v>
      </c>
      <c r="AD2875" s="6">
        <v>3</v>
      </c>
      <c r="AE2875" t="s">
        <v>941</v>
      </c>
      <c r="AF2875" t="s">
        <v>745</v>
      </c>
      <c r="AG2875" t="s">
        <v>756</v>
      </c>
      <c r="AH2875" t="s">
        <v>756</v>
      </c>
      <c r="AI2875" t="str">
        <f t="shared" si="4085"/>
        <v>e</v>
      </c>
      <c r="AJ2875" t="str">
        <f t="shared" si="4086"/>
        <v/>
      </c>
      <c r="AK2875" t="str">
        <f t="shared" si="4087"/>
        <v/>
      </c>
      <c r="AL2875" t="str">
        <f t="shared" si="4088"/>
        <v/>
      </c>
      <c r="AM2875" t="str">
        <f t="shared" si="4089"/>
        <v/>
      </c>
      <c r="AN2875" t="str">
        <f t="shared" si="4090"/>
        <v>Home</v>
      </c>
      <c r="AO2875" t="str">
        <f t="shared" si="4091"/>
        <v>h</v>
      </c>
      <c r="AP2875" t="str">
        <f t="shared" si="4092"/>
        <v/>
      </c>
      <c r="AQ2875" t="str">
        <f t="shared" si="4093"/>
        <v/>
      </c>
      <c r="AR2875" t="str">
        <f t="shared" si="4094"/>
        <v>Home</v>
      </c>
      <c r="AS2875" t="str">
        <f t="shared" si="4095"/>
        <v>h</v>
      </c>
      <c r="AT2875" t="str">
        <f t="shared" si="4096"/>
        <v>Offensive</v>
      </c>
      <c r="AU2875" t="str">
        <f t="shared" si="4097"/>
        <v/>
      </c>
      <c r="AV2875" t="str">
        <f t="shared" si="4098"/>
        <v/>
      </c>
      <c r="AW2875" t="str" cm="1">
        <f t="array" ref="AW2875">IFERROR(IF(O2875&lt;&gt;"",O2875,IF(OR($S2875="",$T2875=""),"",IF(O2875&lt;&gt;"",O2875,IF($T2875&lt;&gt;"",_xlfn._xlws.FILTER(O:O,($BU:$BU=$BU2875)*($I:$I=$I2875)*($T:$T=$T2875)*($S:$S=_xlfn.MINIFS($S:$S,$T:$T,"="&amp;$T2875)),"")))))&amp;"",IF(O2875="","",""))&amp;""</f>
        <v/>
      </c>
      <c r="AX2875" t="str" cm="1">
        <f t="array" ref="AX2875">IFERROR(IF(P2875&lt;&gt;"",P2875,IF(OR($S2875="",$T2875=""),"",IF($T2875&lt;&gt;"",_xlfn._xlws.FILTER(P:P,($BU:$BU=$BU2875)*($I:$I=$I2875)*($T:$T=$T2875)*($S:$S=_xlfn.MINIFS($S:$S,$T:$T,"="&amp;$T2875)),""))))&amp;"",IF(P2875="","",""))&amp;""</f>
        <v/>
      </c>
      <c r="AY2875" t="str" cm="1">
        <f t="array" ref="AY2875">IFERROR(IF(Q2875&lt;&gt;"",Q2875,IF(OR($S2875="",$T2875=""),"",IF($T2875&lt;&gt;"",_xlfn._xlws.FILTER(Q:Q,($BU:$BU=$BU2875)*($I:$I=$I2875)*($T:$T=$T2875)*($S:$S=_xlfn.MINIFS($S:$S,$T:$T,"="&amp;$T2875)),""))))&amp;"",IF(Q2875="","",""))&amp;""</f>
        <v/>
      </c>
      <c r="AZ2875" t="str" cm="1">
        <f t="array" ref="AZ2875">IFERROR(IF(R2875&lt;&gt;"",R2875,IF(OR($S2875="",$T2875=""),"",IF($T2875&lt;&gt;"",_xlfn._xlws.FILTER(R:R,($BU:$BU=$BU2875)*($I:$I=$I2875)*($T:$T=$T2875)*($S:$S=_xlfn.MINIFS($S:$S,$T:$T,"="&amp;$T2875)),""))))&amp;"",IF(R2875="","",""))&amp;""</f>
        <v>1</v>
      </c>
      <c r="BA2875" s="6">
        <f t="shared" si="4099"/>
        <v>245</v>
      </c>
      <c r="BB2875">
        <f t="shared" ref="BB2875:BD2875" si="4165">BB2874</f>
        <v>18987</v>
      </c>
      <c r="BC2875" t="str">
        <f t="shared" si="4165"/>
        <v>Velodrome</v>
      </c>
      <c r="BD2875" t="str">
        <f t="shared" si="4165"/>
        <v>Outlaws</v>
      </c>
      <c r="BE2875" t="s">
        <v>238</v>
      </c>
      <c r="BF2875" t="s">
        <v>193</v>
      </c>
      <c r="BI2875" cm="1">
        <f t="array" aca="1" ref="BI2875" ca="1">IFERROR(_xlfn._xlws.FILTER(shifts!A:A,(shifts!B:B=events!AD2875)*(shifts!AG:AG&gt;=events!BK2875)*(shifts!AH:AH&lt;=events!BL2875)),BI2874)</f>
        <v>100</v>
      </c>
      <c r="BJ2875" s="15">
        <f t="shared" si="4101"/>
        <v>0</v>
      </c>
      <c r="BK2875">
        <f t="shared" si="4102"/>
        <v>194</v>
      </c>
      <c r="BL2875">
        <f t="shared" si="4103"/>
        <v>194</v>
      </c>
      <c r="BM2875" s="15">
        <f>SUMIFS(BJ$2:BJ2875,K$2:K2875,"=Intermission")+SUMIFS(BJ$2:BJ2875,K$2:K2875,"=Timeout")</f>
        <v>143</v>
      </c>
      <c r="BN2875">
        <f t="shared" si="4104"/>
        <v>2303</v>
      </c>
      <c r="BO2875" s="19">
        <f t="shared" si="4105"/>
        <v>3189</v>
      </c>
      <c r="BP2875">
        <f t="shared" si="4106"/>
        <v>3184</v>
      </c>
      <c r="BQ2875" s="17">
        <f t="shared" si="4107"/>
        <v>3189</v>
      </c>
      <c r="BR2875" t="str">
        <f t="shared" si="4108"/>
        <v>event_team_player_1</v>
      </c>
      <c r="BS2875">
        <f>COUNTIFS(S$3:S2875,"="&amp;S2875,AI$3:AI2875,"="&amp;AI2875)</f>
        <v>1</v>
      </c>
      <c r="BT2875" t="str">
        <f>IFERROR(VLOOKUP(BB2875&amp;BU2875&amp;X2875,game_rosters!U:W,3,FALSE),"")</f>
        <v>P100108</v>
      </c>
      <c r="BU2875" t="str">
        <f t="shared" si="4109"/>
        <v>Velodrome</v>
      </c>
    </row>
    <row r="2876" spans="1:73" x14ac:dyDescent="0.2">
      <c r="A2876" t="str">
        <f t="shared" si="4084"/>
        <v/>
      </c>
      <c r="I2876" s="44">
        <v>12</v>
      </c>
      <c r="O2876" t="s">
        <v>602</v>
      </c>
      <c r="Q2876" t="s">
        <v>594</v>
      </c>
      <c r="R2876" s="51">
        <v>1</v>
      </c>
      <c r="S2876">
        <v>1492</v>
      </c>
      <c r="X2876">
        <v>12</v>
      </c>
      <c r="AA2876">
        <f t="shared" si="4133"/>
        <v>2492</v>
      </c>
      <c r="AB2876" t="str">
        <f t="shared" si="4134"/>
        <v/>
      </c>
      <c r="AC2876">
        <f t="shared" si="4080"/>
        <v>2492</v>
      </c>
      <c r="AD2876" s="6">
        <v>3</v>
      </c>
      <c r="AE2876" t="s">
        <v>941</v>
      </c>
      <c r="AF2876" t="s">
        <v>745</v>
      </c>
      <c r="AG2876" t="s">
        <v>756</v>
      </c>
      <c r="AH2876" t="s">
        <v>756</v>
      </c>
      <c r="AI2876" t="str">
        <f t="shared" si="4085"/>
        <v>o</v>
      </c>
      <c r="AJ2876" t="str">
        <f t="shared" si="4086"/>
        <v/>
      </c>
      <c r="AK2876" t="str">
        <f t="shared" si="4087"/>
        <v/>
      </c>
      <c r="AL2876" t="str">
        <f t="shared" si="4088"/>
        <v/>
      </c>
      <c r="AM2876" t="str">
        <f t="shared" si="4089"/>
        <v/>
      </c>
      <c r="AN2876" t="str">
        <f t="shared" si="4090"/>
        <v>Home</v>
      </c>
      <c r="AO2876" t="str">
        <f t="shared" si="4091"/>
        <v>h</v>
      </c>
      <c r="AP2876" t="str">
        <f t="shared" si="4092"/>
        <v/>
      </c>
      <c r="AQ2876" t="str">
        <f t="shared" si="4093"/>
        <v/>
      </c>
      <c r="AR2876" t="str">
        <f t="shared" si="4094"/>
        <v>Home</v>
      </c>
      <c r="AS2876" t="str">
        <f t="shared" si="4095"/>
        <v>h</v>
      </c>
      <c r="AT2876" t="str">
        <f t="shared" si="4096"/>
        <v>Defensive</v>
      </c>
      <c r="AU2876" t="str">
        <f t="shared" si="4097"/>
        <v/>
      </c>
      <c r="AV2876" t="str">
        <f t="shared" si="4098"/>
        <v/>
      </c>
      <c r="AW2876" t="str" cm="1">
        <f t="array" ref="AW2876">IFERROR(IF(O2876&lt;&gt;"",O2876,IF(OR($S2876="",$T2876=""),"",IF(O2876&lt;&gt;"",O2876,IF($T2876&lt;&gt;"",_xlfn._xlws.FILTER(O:O,($BU:$BU=$BU2876)*($I:$I=$I2876)*($T:$T=$T2876)*($S:$S=_xlfn.MINIFS($S:$S,$T:$T,"="&amp;$T2876)),"")))))&amp;"",IF(O2876="","",""))&amp;""</f>
        <v>Defensive_PlayPossession-StickCheck</v>
      </c>
      <c r="AX2876" t="str" cm="1">
        <f t="array" ref="AX2876">IFERROR(IF(P2876&lt;&gt;"",P2876,IF(OR($S2876="",$T2876=""),"",IF($T2876&lt;&gt;"",_xlfn._xlws.FILTER(P:P,($BU:$BU=$BU2876)*($I:$I=$I2876)*($T:$T=$T2876)*($S:$S=_xlfn.MINIFS($S:$S,$T:$T,"="&amp;$T2876)),""))))&amp;"",IF(P2876="","",""))&amp;""</f>
        <v/>
      </c>
      <c r="AY2876" t="str" cm="1">
        <f t="array" ref="AY2876">IFERROR(IF(Q2876&lt;&gt;"",Q2876,IF(OR($S2876="",$T2876=""),"",IF($T2876&lt;&gt;"",_xlfn._xlws.FILTER(Q:Q,($BU:$BU=$BU2876)*($I:$I=$I2876)*($T:$T=$T2876)*($S:$S=_xlfn.MINIFS($S:$S,$T:$T,"="&amp;$T2876)),""))))&amp;"",IF(Q2876="","",""))&amp;""</f>
        <v>u</v>
      </c>
      <c r="AZ2876" t="str" cm="1">
        <f t="array" ref="AZ2876">IFERROR(IF(R2876&lt;&gt;"",R2876,IF(OR($S2876="",$T2876=""),"",IF($T2876&lt;&gt;"",_xlfn._xlws.FILTER(R:R,($BU:$BU=$BU2876)*($I:$I=$I2876)*($T:$T=$T2876)*($S:$S=_xlfn.MINIFS($S:$S,$T:$T,"="&amp;$T2876)),""))))&amp;"",IF(R2876="","",""))&amp;""</f>
        <v>1</v>
      </c>
      <c r="BA2876" s="6">
        <f t="shared" si="4099"/>
        <v>245</v>
      </c>
      <c r="BB2876">
        <f t="shared" ref="BB2876:BD2876" si="4166">BB2875</f>
        <v>18987</v>
      </c>
      <c r="BC2876" t="str">
        <f t="shared" si="4166"/>
        <v>Velodrome</v>
      </c>
      <c r="BD2876" t="str">
        <f t="shared" si="4166"/>
        <v>Outlaws</v>
      </c>
      <c r="BE2876" t="s">
        <v>238</v>
      </c>
      <c r="BF2876" t="s">
        <v>193</v>
      </c>
      <c r="BI2876" cm="1">
        <f t="array" aca="1" ref="BI2876" ca="1">IFERROR(_xlfn._xlws.FILTER(shifts!A:A,(shifts!B:B=events!AD2876)*(shifts!AG:AG&gt;=events!BK2876)*(shifts!AH:AH&lt;=events!BL2876)),BI2875)</f>
        <v>100</v>
      </c>
      <c r="BJ2876" s="15">
        <f t="shared" si="4101"/>
        <v>0</v>
      </c>
      <c r="BK2876">
        <f t="shared" si="4102"/>
        <v>194</v>
      </c>
      <c r="BL2876">
        <f t="shared" si="4103"/>
        <v>194</v>
      </c>
      <c r="BM2876" s="15">
        <f>SUMIFS(BJ$2:BJ2876,K$2:K2876,"=Intermission")+SUMIFS(BJ$2:BJ2876,K$2:K2876,"=Timeout")</f>
        <v>143</v>
      </c>
      <c r="BN2876">
        <f t="shared" si="4104"/>
        <v>2303</v>
      </c>
      <c r="BO2876" s="19">
        <f t="shared" si="4105"/>
        <v>3189</v>
      </c>
      <c r="BP2876">
        <f t="shared" si="4106"/>
        <v>3184</v>
      </c>
      <c r="BQ2876" s="17">
        <f t="shared" si="4107"/>
        <v>3189</v>
      </c>
      <c r="BR2876" t="str">
        <f t="shared" si="4108"/>
        <v>opp_team_player_1</v>
      </c>
      <c r="BS2876">
        <f>COUNTIFS(S$3:S2876,"="&amp;S2876,AI$3:AI2876,"="&amp;AI2876)</f>
        <v>1</v>
      </c>
      <c r="BT2876" t="str">
        <f>IFERROR(VLOOKUP(BB2876&amp;BU2876&amp;X2876,game_rosters!U:W,3,FALSE),"")</f>
        <v>P100214</v>
      </c>
      <c r="BU2876" t="str">
        <f t="shared" si="4109"/>
        <v>Outlaws</v>
      </c>
    </row>
    <row r="2877" spans="1:73" x14ac:dyDescent="0.2">
      <c r="A2877">
        <f t="shared" si="4084"/>
        <v>1</v>
      </c>
      <c r="I2877" s="44">
        <v>70</v>
      </c>
      <c r="K2877" t="s">
        <v>13</v>
      </c>
      <c r="L2877" t="s">
        <v>587</v>
      </c>
      <c r="N2877" t="s">
        <v>594</v>
      </c>
      <c r="O2877" t="s">
        <v>618</v>
      </c>
      <c r="Q2877" t="s">
        <v>594</v>
      </c>
      <c r="R2877" s="51">
        <v>1</v>
      </c>
      <c r="S2877">
        <v>1493</v>
      </c>
      <c r="W2877" t="s">
        <v>735</v>
      </c>
      <c r="X2877">
        <v>70</v>
      </c>
      <c r="Z2877">
        <v>1</v>
      </c>
      <c r="AA2877">
        <f t="shared" si="4133"/>
        <v>2493</v>
      </c>
      <c r="AB2877" t="str">
        <f t="shared" si="4134"/>
        <v/>
      </c>
      <c r="AC2877">
        <f t="shared" si="4080"/>
        <v>2493</v>
      </c>
      <c r="AD2877" s="6">
        <v>3</v>
      </c>
      <c r="AE2877" t="s">
        <v>941</v>
      </c>
      <c r="AF2877" t="s">
        <v>923</v>
      </c>
      <c r="AG2877" t="s">
        <v>756</v>
      </c>
      <c r="AH2877" t="s">
        <v>756</v>
      </c>
      <c r="AI2877" t="str">
        <f t="shared" si="4085"/>
        <v>e</v>
      </c>
      <c r="AJ2877" t="str">
        <f t="shared" si="4086"/>
        <v/>
      </c>
      <c r="AK2877" t="str">
        <f t="shared" si="4087"/>
        <v/>
      </c>
      <c r="AL2877" t="str">
        <f t="shared" si="4088"/>
        <v/>
      </c>
      <c r="AM2877" t="str">
        <f t="shared" si="4089"/>
        <v/>
      </c>
      <c r="AN2877" t="str">
        <f t="shared" si="4090"/>
        <v>Home</v>
      </c>
      <c r="AO2877" t="str">
        <f t="shared" si="4091"/>
        <v>h</v>
      </c>
      <c r="AP2877" t="str">
        <f t="shared" si="4092"/>
        <v/>
      </c>
      <c r="AQ2877" t="str">
        <f t="shared" si="4093"/>
        <v/>
      </c>
      <c r="AR2877" t="str">
        <f t="shared" si="4094"/>
        <v>Home</v>
      </c>
      <c r="AS2877" t="str">
        <f t="shared" si="4095"/>
        <v>h</v>
      </c>
      <c r="AT2877" t="str">
        <f t="shared" si="4096"/>
        <v>Offensive</v>
      </c>
      <c r="AU2877" t="str">
        <f t="shared" si="4097"/>
        <v/>
      </c>
      <c r="AV2877" t="str">
        <f t="shared" si="4098"/>
        <v/>
      </c>
      <c r="AW2877" t="str" cm="1">
        <f t="array" ref="AW2877">IFERROR(IF(O2877&lt;&gt;"",O2877,IF(OR($S2877="",$T2877=""),"",IF(O2877&lt;&gt;"",O2877,IF($T2877&lt;&gt;"",_xlfn._xlws.FILTER(O:O,($BU:$BU=$BU2877)*($I:$I=$I2877)*($T:$T=$T2877)*($S:$S=_xlfn.MINIFS($S:$S,$T:$T,"="&amp;$T2877)),"")))))&amp;"",IF(O2877="","",""))&amp;""</f>
        <v>OffensivePlay_Zone-PuckRecoveryTurnover</v>
      </c>
      <c r="AX2877" t="str" cm="1">
        <f t="array" ref="AX2877">IFERROR(IF(P2877&lt;&gt;"",P2877,IF(OR($S2877="",$T2877=""),"",IF($T2877&lt;&gt;"",_xlfn._xlws.FILTER(P:P,($BU:$BU=$BU2877)*($I:$I=$I2877)*($T:$T=$T2877)*($S:$S=_xlfn.MINIFS($S:$S,$T:$T,"="&amp;$T2877)),""))))&amp;"",IF(P2877="","",""))&amp;""</f>
        <v/>
      </c>
      <c r="AY2877" t="str" cm="1">
        <f t="array" ref="AY2877">IFERROR(IF(Q2877&lt;&gt;"",Q2877,IF(OR($S2877="",$T2877=""),"",IF($T2877&lt;&gt;"",_xlfn._xlws.FILTER(Q:Q,($BU:$BU=$BU2877)*($I:$I=$I2877)*($T:$T=$T2877)*($S:$S=_xlfn.MINIFS($S:$S,$T:$T,"="&amp;$T2877)),""))))&amp;"",IF(Q2877="","",""))&amp;""</f>
        <v>u</v>
      </c>
      <c r="AZ2877" t="str" cm="1">
        <f t="array" ref="AZ2877">IFERROR(IF(R2877&lt;&gt;"",R2877,IF(OR($S2877="",$T2877=""),"",IF($T2877&lt;&gt;"",_xlfn._xlws.FILTER(R:R,($BU:$BU=$BU2877)*($I:$I=$I2877)*($T:$T=$T2877)*($S:$S=_xlfn.MINIFS($S:$S,$T:$T,"="&amp;$T2877)),""))))&amp;"",IF(R2877="","",""))&amp;""</f>
        <v>1</v>
      </c>
      <c r="BA2877" s="6">
        <f t="shared" si="4099"/>
        <v>245</v>
      </c>
      <c r="BB2877">
        <f t="shared" ref="BB2877:BD2877" si="4167">BB2876</f>
        <v>18987</v>
      </c>
      <c r="BC2877" t="str">
        <f t="shared" si="4167"/>
        <v>Velodrome</v>
      </c>
      <c r="BD2877" t="str">
        <f t="shared" si="4167"/>
        <v>Outlaws</v>
      </c>
      <c r="BE2877" t="s">
        <v>13</v>
      </c>
      <c r="BF2877" t="s">
        <v>587</v>
      </c>
      <c r="BI2877" cm="1">
        <f t="array" aca="1" ref="BI2877" ca="1">IFERROR(_xlfn._xlws.FILTER(shifts!A:A,(shifts!B:B=events!AD2877)*(shifts!AG:AG&gt;=events!BK2877)*(shifts!AH:AH&lt;=events!BL2877)),BI2876)</f>
        <v>100</v>
      </c>
      <c r="BJ2877" s="15">
        <f t="shared" si="4101"/>
        <v>0</v>
      </c>
      <c r="BK2877">
        <f t="shared" si="4102"/>
        <v>193</v>
      </c>
      <c r="BL2877">
        <f t="shared" si="4103"/>
        <v>193</v>
      </c>
      <c r="BM2877" s="15">
        <f>SUMIFS(BJ$2:BJ2877,K$2:K2877,"=Intermission")+SUMIFS(BJ$2:BJ2877,K$2:K2877,"=Timeout")</f>
        <v>143</v>
      </c>
      <c r="BN2877">
        <f t="shared" si="4104"/>
        <v>2303</v>
      </c>
      <c r="BO2877" s="19">
        <f t="shared" si="4105"/>
        <v>3190</v>
      </c>
      <c r="BP2877">
        <f t="shared" si="4106"/>
        <v>3185</v>
      </c>
      <c r="BQ2877" s="17">
        <f t="shared" si="4107"/>
        <v>3190</v>
      </c>
      <c r="BR2877" t="str">
        <f t="shared" si="4108"/>
        <v>event_team_player_1</v>
      </c>
      <c r="BS2877">
        <f>COUNTIFS(S$3:S2877,"="&amp;S2877,AI$3:AI2877,"="&amp;AI2877)</f>
        <v>1</v>
      </c>
      <c r="BT2877" t="str">
        <f>IFERROR(VLOOKUP(BB2877&amp;BU2877&amp;X2877,game_rosters!U:W,3,FALSE),"")</f>
        <v>P100001</v>
      </c>
      <c r="BU2877" t="str">
        <f t="shared" si="4109"/>
        <v>Velodrome</v>
      </c>
    </row>
    <row r="2878" spans="1:73" x14ac:dyDescent="0.2">
      <c r="A2878" t="str">
        <f t="shared" si="4084"/>
        <v/>
      </c>
      <c r="I2878" s="44">
        <v>56</v>
      </c>
      <c r="R2878" s="51">
        <v>1</v>
      </c>
      <c r="S2878">
        <v>1493</v>
      </c>
      <c r="X2878">
        <v>56</v>
      </c>
      <c r="AA2878">
        <f t="shared" si="4133"/>
        <v>2493</v>
      </c>
      <c r="AB2878" t="str">
        <f t="shared" si="4134"/>
        <v/>
      </c>
      <c r="AC2878">
        <f t="shared" si="4080"/>
        <v>2493</v>
      </c>
      <c r="AD2878" s="6">
        <v>3</v>
      </c>
      <c r="AE2878" t="s">
        <v>941</v>
      </c>
      <c r="AF2878" t="s">
        <v>923</v>
      </c>
      <c r="AG2878" t="s">
        <v>756</v>
      </c>
      <c r="AH2878" t="s">
        <v>756</v>
      </c>
      <c r="AI2878" t="str">
        <f t="shared" si="4085"/>
        <v>o</v>
      </c>
      <c r="AJ2878" t="str">
        <f t="shared" si="4086"/>
        <v/>
      </c>
      <c r="AK2878" t="str">
        <f t="shared" si="4087"/>
        <v/>
      </c>
      <c r="AL2878" t="str">
        <f t="shared" si="4088"/>
        <v/>
      </c>
      <c r="AM2878" t="str">
        <f t="shared" si="4089"/>
        <v/>
      </c>
      <c r="AN2878" t="str">
        <f t="shared" si="4090"/>
        <v>Home</v>
      </c>
      <c r="AO2878" t="str">
        <f t="shared" si="4091"/>
        <v>h</v>
      </c>
      <c r="AP2878" t="str">
        <f t="shared" si="4092"/>
        <v/>
      </c>
      <c r="AQ2878" t="str">
        <f t="shared" si="4093"/>
        <v/>
      </c>
      <c r="AR2878" t="str">
        <f t="shared" si="4094"/>
        <v>Home</v>
      </c>
      <c r="AS2878" t="str">
        <f t="shared" si="4095"/>
        <v>h</v>
      </c>
      <c r="AT2878" t="str">
        <f t="shared" si="4096"/>
        <v>Defensive</v>
      </c>
      <c r="AU2878" t="str">
        <f t="shared" si="4097"/>
        <v/>
      </c>
      <c r="AV2878" t="str">
        <f t="shared" si="4098"/>
        <v/>
      </c>
      <c r="AW2878" t="str" cm="1">
        <f t="array" ref="AW2878">IFERROR(IF(O2878&lt;&gt;"",O2878,IF(OR($S2878="",$T2878=""),"",IF(O2878&lt;&gt;"",O2878,IF($T2878&lt;&gt;"",_xlfn._xlws.FILTER(O:O,($BU:$BU=$BU2878)*($I:$I=$I2878)*($T:$T=$T2878)*($S:$S=_xlfn.MINIFS($S:$S,$T:$T,"="&amp;$T2878)),"")))))&amp;"",IF(O2878="","",""))&amp;""</f>
        <v/>
      </c>
      <c r="AX2878" t="str" cm="1">
        <f t="array" ref="AX2878">IFERROR(IF(P2878&lt;&gt;"",P2878,IF(OR($S2878="",$T2878=""),"",IF($T2878&lt;&gt;"",_xlfn._xlws.FILTER(P:P,($BU:$BU=$BU2878)*($I:$I=$I2878)*($T:$T=$T2878)*($S:$S=_xlfn.MINIFS($S:$S,$T:$T,"="&amp;$T2878)),""))))&amp;"",IF(P2878="","",""))&amp;""</f>
        <v/>
      </c>
      <c r="AY2878" t="str" cm="1">
        <f t="array" ref="AY2878">IFERROR(IF(Q2878&lt;&gt;"",Q2878,IF(OR($S2878="",$T2878=""),"",IF($T2878&lt;&gt;"",_xlfn._xlws.FILTER(Q:Q,($BU:$BU=$BU2878)*($I:$I=$I2878)*($T:$T=$T2878)*($S:$S=_xlfn.MINIFS($S:$S,$T:$T,"="&amp;$T2878)),""))))&amp;"",IF(Q2878="","",""))&amp;""</f>
        <v/>
      </c>
      <c r="AZ2878" t="str" cm="1">
        <f t="array" ref="AZ2878">IFERROR(IF(R2878&lt;&gt;"",R2878,IF(OR($S2878="",$T2878=""),"",IF($T2878&lt;&gt;"",_xlfn._xlws.FILTER(R:R,($BU:$BU=$BU2878)*($I:$I=$I2878)*($T:$T=$T2878)*($S:$S=_xlfn.MINIFS($S:$S,$T:$T,"="&amp;$T2878)),""))))&amp;"",IF(R2878="","",""))&amp;""</f>
        <v>1</v>
      </c>
      <c r="BA2878" s="6">
        <f t="shared" si="4099"/>
        <v>245</v>
      </c>
      <c r="BB2878">
        <f t="shared" ref="BB2878:BD2878" si="4168">BB2877</f>
        <v>18987</v>
      </c>
      <c r="BC2878" t="str">
        <f t="shared" si="4168"/>
        <v>Velodrome</v>
      </c>
      <c r="BD2878" t="str">
        <f t="shared" si="4168"/>
        <v>Outlaws</v>
      </c>
      <c r="BE2878" t="s">
        <v>13</v>
      </c>
      <c r="BF2878" t="s">
        <v>587</v>
      </c>
      <c r="BI2878" cm="1">
        <f t="array" aca="1" ref="BI2878" ca="1">IFERROR(_xlfn._xlws.FILTER(shifts!A:A,(shifts!B:B=events!AD2878)*(shifts!AG:AG&gt;=events!BK2878)*(shifts!AH:AH&lt;=events!BL2878)),BI2877)</f>
        <v>100</v>
      </c>
      <c r="BJ2878" s="15">
        <f t="shared" si="4101"/>
        <v>0</v>
      </c>
      <c r="BK2878">
        <f t="shared" si="4102"/>
        <v>193</v>
      </c>
      <c r="BL2878">
        <f t="shared" si="4103"/>
        <v>193</v>
      </c>
      <c r="BM2878" s="15">
        <f>SUMIFS(BJ$2:BJ2878,K$2:K2878,"=Intermission")+SUMIFS(BJ$2:BJ2878,K$2:K2878,"=Timeout")</f>
        <v>143</v>
      </c>
      <c r="BN2878">
        <f t="shared" si="4104"/>
        <v>2303</v>
      </c>
      <c r="BO2878" s="19">
        <f t="shared" si="4105"/>
        <v>3190</v>
      </c>
      <c r="BP2878">
        <f t="shared" si="4106"/>
        <v>3185</v>
      </c>
      <c r="BQ2878" s="17">
        <f t="shared" si="4107"/>
        <v>3190</v>
      </c>
      <c r="BR2878" t="str">
        <f t="shared" si="4108"/>
        <v>opp_team_player_1</v>
      </c>
      <c r="BS2878">
        <f>COUNTIFS(S$3:S2878,"="&amp;S2878,AI$3:AI2878,"="&amp;AI2878)</f>
        <v>1</v>
      </c>
      <c r="BT2878" t="str">
        <f>IFERROR(VLOOKUP(BB2878&amp;BU2878&amp;X2878,game_rosters!U:W,3,FALSE),"")</f>
        <v>P100099</v>
      </c>
      <c r="BU2878" t="str">
        <f t="shared" si="4109"/>
        <v>Outlaws</v>
      </c>
    </row>
    <row r="2879" spans="1:73" x14ac:dyDescent="0.2">
      <c r="A2879">
        <f t="shared" si="4084"/>
        <v>1</v>
      </c>
      <c r="I2879" s="44">
        <v>70</v>
      </c>
      <c r="K2879" t="s">
        <v>7</v>
      </c>
      <c r="L2879" t="s">
        <v>182</v>
      </c>
      <c r="M2879" t="s">
        <v>70</v>
      </c>
      <c r="N2879" t="s">
        <v>594</v>
      </c>
      <c r="O2879" t="s">
        <v>654</v>
      </c>
      <c r="Q2879" t="s">
        <v>594</v>
      </c>
      <c r="R2879" s="51">
        <v>1</v>
      </c>
      <c r="S2879">
        <v>1494</v>
      </c>
      <c r="T2879">
        <v>229</v>
      </c>
      <c r="W2879" t="s">
        <v>735</v>
      </c>
      <c r="X2879">
        <v>70</v>
      </c>
      <c r="Z2879">
        <v>1</v>
      </c>
      <c r="AA2879">
        <f t="shared" si="4133"/>
        <v>2494</v>
      </c>
      <c r="AB2879">
        <f t="shared" si="4134"/>
        <v>9229</v>
      </c>
      <c r="AC2879">
        <f t="shared" si="4080"/>
        <v>9229</v>
      </c>
      <c r="AD2879" s="6">
        <v>3</v>
      </c>
      <c r="AE2879" t="s">
        <v>941</v>
      </c>
      <c r="AF2879" t="s">
        <v>746</v>
      </c>
      <c r="AG2879" t="s">
        <v>756</v>
      </c>
      <c r="AH2879" t="s">
        <v>756</v>
      </c>
      <c r="AI2879" t="str">
        <f t="shared" si="4085"/>
        <v>e</v>
      </c>
      <c r="AJ2879" t="str">
        <f t="shared" si="4086"/>
        <v/>
      </c>
      <c r="AK2879" t="str">
        <f t="shared" si="4087"/>
        <v/>
      </c>
      <c r="AL2879" t="str">
        <f t="shared" si="4088"/>
        <v/>
      </c>
      <c r="AM2879" t="str">
        <f t="shared" si="4089"/>
        <v/>
      </c>
      <c r="AN2879" t="str">
        <f t="shared" si="4090"/>
        <v>Home</v>
      </c>
      <c r="AO2879" t="str">
        <f t="shared" si="4091"/>
        <v>h</v>
      </c>
      <c r="AP2879" t="str">
        <f t="shared" si="4092"/>
        <v/>
      </c>
      <c r="AQ2879" t="str">
        <f t="shared" si="4093"/>
        <v/>
      </c>
      <c r="AR2879" t="str">
        <f t="shared" si="4094"/>
        <v>Home</v>
      </c>
      <c r="AS2879" t="str">
        <f t="shared" si="4095"/>
        <v>h</v>
      </c>
      <c r="AT2879" t="str">
        <f t="shared" si="4096"/>
        <v>Offensive</v>
      </c>
      <c r="AU2879" t="str">
        <f t="shared" si="4097"/>
        <v/>
      </c>
      <c r="AV2879" t="str">
        <f t="shared" si="4098"/>
        <v/>
      </c>
      <c r="AW2879" t="str" cm="1">
        <f t="array" ref="AW2879">IFERROR(IF(O2879&lt;&gt;"",O2879,IF(OR($S2879="",$T2879=""),"",IF(O2879&lt;&gt;"",O2879,IF($T2879&lt;&gt;"",_xlfn._xlws.FILTER(O:O,($BU:$BU=$BU2879)*($I:$I=$I2879)*($T:$T=$T2879)*($S:$S=_xlfn.MINIFS($S:$S,$T:$T,"="&amp;$T2879)),"")))))&amp;"",IF(O2879="","",""))&amp;""</f>
        <v>OffensivePlay_Pass-SecondTouch</v>
      </c>
      <c r="AX2879" t="str" cm="1">
        <f t="array" ref="AX2879">IFERROR(IF(P2879&lt;&gt;"",P2879,IF(OR($S2879="",$T2879=""),"",IF($T2879&lt;&gt;"",_xlfn._xlws.FILTER(P:P,($BU:$BU=$BU2879)*($I:$I=$I2879)*($T:$T=$T2879)*($S:$S=_xlfn.MINIFS($S:$S,$T:$T,"="&amp;$T2879)),""))))&amp;"",IF(P2879="","",""))&amp;""</f>
        <v/>
      </c>
      <c r="AY2879" t="str" cm="1">
        <f t="array" ref="AY2879">IFERROR(IF(Q2879&lt;&gt;"",Q2879,IF(OR($S2879="",$T2879=""),"",IF($T2879&lt;&gt;"",_xlfn._xlws.FILTER(Q:Q,($BU:$BU=$BU2879)*($I:$I=$I2879)*($T:$T=$T2879)*($S:$S=_xlfn.MINIFS($S:$S,$T:$T,"="&amp;$T2879)),""))))&amp;"",IF(Q2879="","",""))&amp;""</f>
        <v>u</v>
      </c>
      <c r="AZ2879" t="str" cm="1">
        <f t="array" ref="AZ2879">IFERROR(IF(R2879&lt;&gt;"",R2879,IF(OR($S2879="",$T2879=""),"",IF($T2879&lt;&gt;"",_xlfn._xlws.FILTER(R:R,($BU:$BU=$BU2879)*($I:$I=$I2879)*($T:$T=$T2879)*($S:$S=_xlfn.MINIFS($S:$S,$T:$T,"="&amp;$T2879)),""))))&amp;"",IF(R2879="","",""))&amp;""</f>
        <v>1</v>
      </c>
      <c r="BA2879" s="6">
        <f t="shared" si="4099"/>
        <v>245</v>
      </c>
      <c r="BB2879">
        <f t="shared" ref="BB2879:BD2879" si="4169">BB2878</f>
        <v>18987</v>
      </c>
      <c r="BC2879" t="str">
        <f t="shared" si="4169"/>
        <v>Velodrome</v>
      </c>
      <c r="BD2879" t="str">
        <f t="shared" si="4169"/>
        <v>Outlaws</v>
      </c>
      <c r="BE2879" t="s">
        <v>7</v>
      </c>
      <c r="BF2879" t="s">
        <v>182</v>
      </c>
      <c r="BI2879" cm="1">
        <f t="array" aca="1" ref="BI2879" ca="1">IFERROR(_xlfn._xlws.FILTER(shifts!A:A,(shifts!B:B=events!AD2879)*(shifts!AG:AG&gt;=events!BK2879)*(shifts!AH:AH&lt;=events!BL2879)),BI2878)</f>
        <v>100</v>
      </c>
      <c r="BJ2879" s="15">
        <f t="shared" si="4101"/>
        <v>0</v>
      </c>
      <c r="BK2879">
        <f t="shared" si="4102"/>
        <v>192</v>
      </c>
      <c r="BL2879">
        <f t="shared" si="4103"/>
        <v>192</v>
      </c>
      <c r="BM2879" s="15">
        <f>SUMIFS(BJ$2:BJ2879,K$2:K2879,"=Intermission")+SUMIFS(BJ$2:BJ2879,K$2:K2879,"=Timeout")</f>
        <v>143</v>
      </c>
      <c r="BN2879">
        <f t="shared" si="4104"/>
        <v>2303</v>
      </c>
      <c r="BO2879" s="19">
        <f t="shared" si="4105"/>
        <v>3191</v>
      </c>
      <c r="BP2879">
        <f t="shared" si="4106"/>
        <v>3186</v>
      </c>
      <c r="BQ2879" s="17">
        <f t="shared" si="4107"/>
        <v>3191</v>
      </c>
      <c r="BR2879" t="str">
        <f t="shared" si="4108"/>
        <v>event_team_player_1</v>
      </c>
      <c r="BS2879">
        <f>COUNTIFS(S$3:S2879,"="&amp;S2879,AI$3:AI2879,"="&amp;AI2879)</f>
        <v>1</v>
      </c>
      <c r="BT2879" t="str">
        <f>IFERROR(VLOOKUP(BB2879&amp;BU2879&amp;X2879,game_rosters!U:W,3,FALSE),"")</f>
        <v>P100001</v>
      </c>
      <c r="BU2879" t="str">
        <f t="shared" si="4109"/>
        <v>Velodrome</v>
      </c>
    </row>
    <row r="2880" spans="1:73" x14ac:dyDescent="0.2">
      <c r="A2880" t="str">
        <f t="shared" si="4084"/>
        <v/>
      </c>
      <c r="I2880" s="44">
        <v>75</v>
      </c>
      <c r="S2880">
        <v>1494</v>
      </c>
      <c r="T2880">
        <v>229</v>
      </c>
      <c r="X2880">
        <v>75</v>
      </c>
      <c r="Z2880">
        <v>1</v>
      </c>
      <c r="AA2880">
        <f t="shared" si="4133"/>
        <v>2494</v>
      </c>
      <c r="AB2880">
        <f t="shared" si="4134"/>
        <v>9229</v>
      </c>
      <c r="AC2880">
        <f t="shared" si="4080"/>
        <v>9229</v>
      </c>
      <c r="AD2880" s="6">
        <v>3</v>
      </c>
      <c r="AE2880" t="s">
        <v>941</v>
      </c>
      <c r="AF2880" t="s">
        <v>746</v>
      </c>
      <c r="AG2880" t="s">
        <v>756</v>
      </c>
      <c r="AH2880" t="s">
        <v>756</v>
      </c>
      <c r="AI2880" t="str">
        <f t="shared" si="4085"/>
        <v>e</v>
      </c>
      <c r="AJ2880" t="str">
        <f t="shared" si="4086"/>
        <v/>
      </c>
      <c r="AK2880" t="str">
        <f t="shared" si="4087"/>
        <v/>
      </c>
      <c r="AL2880" t="str">
        <f t="shared" si="4088"/>
        <v/>
      </c>
      <c r="AM2880" t="str">
        <f t="shared" si="4089"/>
        <v/>
      </c>
      <c r="AN2880" t="str">
        <f t="shared" si="4090"/>
        <v>Home</v>
      </c>
      <c r="AO2880" t="str">
        <f t="shared" si="4091"/>
        <v>h</v>
      </c>
      <c r="AP2880" t="str">
        <f t="shared" si="4092"/>
        <v/>
      </c>
      <c r="AQ2880" t="str">
        <f t="shared" si="4093"/>
        <v/>
      </c>
      <c r="AR2880" t="str">
        <f t="shared" si="4094"/>
        <v>Home</v>
      </c>
      <c r="AS2880" t="str">
        <f t="shared" si="4095"/>
        <v>h</v>
      </c>
      <c r="AT2880" t="str">
        <f t="shared" si="4096"/>
        <v>Offensive</v>
      </c>
      <c r="AU2880" t="str">
        <f t="shared" si="4097"/>
        <v/>
      </c>
      <c r="AV2880" t="str">
        <f t="shared" si="4098"/>
        <v/>
      </c>
      <c r="AW2880" t="str" cm="1">
        <f t="array" ref="AW2880">IFERROR(IF(O2880&lt;&gt;"",O2880,IF(OR($S2880="",$T2880=""),"",IF(O2880&lt;&gt;"",O2880,IF($T2880&lt;&gt;"",_xlfn._xlws.FILTER(O:O,($BU:$BU=$BU2880)*($I:$I=$I2880)*($T:$T=$T2880)*($S:$S=_xlfn.MINIFS($S:$S,$T:$T,"="&amp;$T2880)),"")))))&amp;"",IF(O2880="","",""))&amp;""</f>
        <v/>
      </c>
      <c r="AX2880" t="str" cm="1">
        <f t="array" ref="AX2880">IFERROR(IF(P2880&lt;&gt;"",P2880,IF(OR($S2880="",$T2880=""),"",IF($T2880&lt;&gt;"",_xlfn._xlws.FILTER(P:P,($BU:$BU=$BU2880)*($I:$I=$I2880)*($T:$T=$T2880)*($S:$S=_xlfn.MINIFS($S:$S,$T:$T,"="&amp;$T2880)),""))))&amp;"",IF(P2880="","",""))&amp;""</f>
        <v/>
      </c>
      <c r="AY2880" t="str" cm="1">
        <f t="array" ref="AY2880">IFERROR(IF(Q2880&lt;&gt;"",Q2880,IF(OR($S2880="",$T2880=""),"",IF($T2880&lt;&gt;"",_xlfn._xlws.FILTER(Q:Q,($BU:$BU=$BU2880)*($I:$I=$I2880)*($T:$T=$T2880)*($S:$S=_xlfn.MINIFS($S:$S,$T:$T,"="&amp;$T2880)),""))))&amp;"",IF(Q2880="","",""))&amp;""</f>
        <v/>
      </c>
      <c r="AZ2880" t="str" cm="1">
        <f t="array" ref="AZ2880">IFERROR(IF(R2880&lt;&gt;"",R2880,IF(OR($S2880="",$T2880=""),"",IF($T2880&lt;&gt;"",_xlfn._xlws.FILTER(R:R,($BU:$BU=$BU2880)*($I:$I=$I2880)*($T:$T=$T2880)*($S:$S=_xlfn.MINIFS($S:$S,$T:$T,"="&amp;$T2880)),""))))&amp;"",IF(R2880="","",""))&amp;""</f>
        <v/>
      </c>
      <c r="BA2880" s="6">
        <f t="shared" si="4099"/>
        <v>245</v>
      </c>
      <c r="BB2880">
        <f t="shared" ref="BB2880:BD2880" si="4170">BB2879</f>
        <v>18987</v>
      </c>
      <c r="BC2880" t="str">
        <f t="shared" si="4170"/>
        <v>Velodrome</v>
      </c>
      <c r="BD2880" t="str">
        <f t="shared" si="4170"/>
        <v>Outlaws</v>
      </c>
      <c r="BE2880" t="s">
        <v>7</v>
      </c>
      <c r="BF2880" t="s">
        <v>182</v>
      </c>
      <c r="BI2880" cm="1">
        <f t="array" aca="1" ref="BI2880" ca="1">IFERROR(_xlfn._xlws.FILTER(shifts!A:A,(shifts!B:B=events!AD2880)*(shifts!AG:AG&gt;=events!BK2880)*(shifts!AH:AH&lt;=events!BL2880)),BI2879)</f>
        <v>100</v>
      </c>
      <c r="BJ2880" s="15">
        <f t="shared" si="4101"/>
        <v>0</v>
      </c>
      <c r="BK2880">
        <f t="shared" si="4102"/>
        <v>192</v>
      </c>
      <c r="BL2880">
        <f t="shared" si="4103"/>
        <v>192</v>
      </c>
      <c r="BM2880" s="15">
        <f>SUMIFS(BJ$2:BJ2880,K$2:K2880,"=Intermission")+SUMIFS(BJ$2:BJ2880,K$2:K2880,"=Timeout")</f>
        <v>143</v>
      </c>
      <c r="BN2880">
        <f t="shared" si="4104"/>
        <v>2303</v>
      </c>
      <c r="BO2880" s="19">
        <f t="shared" si="4105"/>
        <v>3191</v>
      </c>
      <c r="BP2880">
        <f t="shared" si="4106"/>
        <v>3186</v>
      </c>
      <c r="BQ2880" s="17">
        <f t="shared" si="4107"/>
        <v>3191</v>
      </c>
      <c r="BR2880" t="str">
        <f t="shared" si="4108"/>
        <v>event_team_player_2</v>
      </c>
      <c r="BS2880">
        <f>COUNTIFS(S$3:S2880,"="&amp;S2880,AI$3:AI2880,"="&amp;AI2880)</f>
        <v>2</v>
      </c>
      <c r="BT2880" t="str">
        <f>IFERROR(VLOOKUP(BB2880&amp;BU2880&amp;X2880,game_rosters!U:W,3,FALSE),"")</f>
        <v>P100039</v>
      </c>
      <c r="BU2880" t="str">
        <f t="shared" si="4109"/>
        <v>Velodrome</v>
      </c>
    </row>
    <row r="2881" spans="1:73" x14ac:dyDescent="0.2">
      <c r="A2881" t="str">
        <f t="shared" si="4084"/>
        <v/>
      </c>
      <c r="I2881" s="44">
        <v>56</v>
      </c>
      <c r="O2881" t="s">
        <v>602</v>
      </c>
      <c r="R2881" s="51">
        <v>1</v>
      </c>
      <c r="S2881">
        <v>1494</v>
      </c>
      <c r="T2881">
        <v>229</v>
      </c>
      <c r="X2881">
        <v>56</v>
      </c>
      <c r="AA2881">
        <f t="shared" si="4133"/>
        <v>2494</v>
      </c>
      <c r="AB2881">
        <f t="shared" si="4134"/>
        <v>9229</v>
      </c>
      <c r="AC2881">
        <f t="shared" si="4080"/>
        <v>9229</v>
      </c>
      <c r="AD2881" s="6">
        <v>3</v>
      </c>
      <c r="AE2881" t="s">
        <v>941</v>
      </c>
      <c r="AF2881" t="s">
        <v>746</v>
      </c>
      <c r="AG2881" t="s">
        <v>756</v>
      </c>
      <c r="AH2881" t="s">
        <v>756</v>
      </c>
      <c r="AI2881" t="str">
        <f t="shared" si="4085"/>
        <v>o</v>
      </c>
      <c r="AJ2881" t="str">
        <f t="shared" si="4086"/>
        <v/>
      </c>
      <c r="AK2881" t="str">
        <f t="shared" si="4087"/>
        <v/>
      </c>
      <c r="AL2881" t="str">
        <f t="shared" si="4088"/>
        <v/>
      </c>
      <c r="AM2881" t="str">
        <f t="shared" si="4089"/>
        <v/>
      </c>
      <c r="AN2881" t="str">
        <f t="shared" si="4090"/>
        <v>Home</v>
      </c>
      <c r="AO2881" t="str">
        <f t="shared" si="4091"/>
        <v>h</v>
      </c>
      <c r="AP2881" t="str">
        <f t="shared" si="4092"/>
        <v/>
      </c>
      <c r="AQ2881" t="str">
        <f t="shared" si="4093"/>
        <v/>
      </c>
      <c r="AR2881" t="str">
        <f t="shared" si="4094"/>
        <v>Home</v>
      </c>
      <c r="AS2881" t="str">
        <f t="shared" si="4095"/>
        <v>h</v>
      </c>
      <c r="AT2881" t="str">
        <f t="shared" si="4096"/>
        <v>Defensive</v>
      </c>
      <c r="AU2881" t="str">
        <f t="shared" si="4097"/>
        <v/>
      </c>
      <c r="AV2881" t="str">
        <f t="shared" si="4098"/>
        <v/>
      </c>
      <c r="AW2881" t="str" cm="1">
        <f t="array" ref="AW2881">IFERROR(IF(O2881&lt;&gt;"",O2881,IF(OR($S2881="",$T2881=""),"",IF(O2881&lt;&gt;"",O2881,IF($T2881&lt;&gt;"",_xlfn._xlws.FILTER(O:O,($BU:$BU=$BU2881)*($I:$I=$I2881)*($T:$T=$T2881)*($S:$S=_xlfn.MINIFS($S:$S,$T:$T,"="&amp;$T2881)),"")))))&amp;"",IF(O2881="","",""))&amp;""</f>
        <v>Defensive_PlayPossession-StickCheck</v>
      </c>
      <c r="AX2881" t="str" cm="1">
        <f t="array" ref="AX2881">IFERROR(IF(P2881&lt;&gt;"",P2881,IF(OR($S2881="",$T2881=""),"",IF($T2881&lt;&gt;"",_xlfn._xlws.FILTER(P:P,($BU:$BU=$BU2881)*($I:$I=$I2881)*($T:$T=$T2881)*($S:$S=_xlfn.MINIFS($S:$S,$T:$T,"="&amp;$T2881)),""))))&amp;"",IF(P2881="","",""))&amp;""</f>
        <v/>
      </c>
      <c r="AY2881" t="str" cm="1">
        <f t="array" ref="AY2881">IFERROR(IF(Q2881&lt;&gt;"",Q2881,IF(OR($S2881="",$T2881=""),"",IF($T2881&lt;&gt;"",_xlfn._xlws.FILTER(Q:Q,($BU:$BU=$BU2881)*($I:$I=$I2881)*($T:$T=$T2881)*($S:$S=_xlfn.MINIFS($S:$S,$T:$T,"="&amp;$T2881)),""))))&amp;"",IF(Q2881="","",""))&amp;""</f>
        <v/>
      </c>
      <c r="AZ2881" t="str" cm="1">
        <f t="array" ref="AZ2881">IFERROR(IF(R2881&lt;&gt;"",R2881,IF(OR($S2881="",$T2881=""),"",IF($T2881&lt;&gt;"",_xlfn._xlws.FILTER(R:R,($BU:$BU=$BU2881)*($I:$I=$I2881)*($T:$T=$T2881)*($S:$S=_xlfn.MINIFS($S:$S,$T:$T,"="&amp;$T2881)),""))))&amp;"",IF(R2881="","",""))&amp;""</f>
        <v>1</v>
      </c>
      <c r="BA2881" s="6">
        <f t="shared" si="4099"/>
        <v>245</v>
      </c>
      <c r="BB2881">
        <f t="shared" ref="BB2881:BD2881" si="4171">BB2880</f>
        <v>18987</v>
      </c>
      <c r="BC2881" t="str">
        <f t="shared" si="4171"/>
        <v>Velodrome</v>
      </c>
      <c r="BD2881" t="str">
        <f t="shared" si="4171"/>
        <v>Outlaws</v>
      </c>
      <c r="BE2881" t="s">
        <v>7</v>
      </c>
      <c r="BF2881" t="s">
        <v>182</v>
      </c>
      <c r="BI2881" cm="1">
        <f t="array" aca="1" ref="BI2881" ca="1">IFERROR(_xlfn._xlws.FILTER(shifts!A:A,(shifts!B:B=events!AD2881)*(shifts!AG:AG&gt;=events!BK2881)*(shifts!AH:AH&lt;=events!BL2881)),BI2880)</f>
        <v>100</v>
      </c>
      <c r="BJ2881" s="15">
        <f t="shared" si="4101"/>
        <v>0</v>
      </c>
      <c r="BK2881">
        <f t="shared" si="4102"/>
        <v>192</v>
      </c>
      <c r="BL2881">
        <f t="shared" si="4103"/>
        <v>192</v>
      </c>
      <c r="BM2881" s="15">
        <f>SUMIFS(BJ$2:BJ2881,K$2:K2881,"=Intermission")+SUMIFS(BJ$2:BJ2881,K$2:K2881,"=Timeout")</f>
        <v>143</v>
      </c>
      <c r="BN2881">
        <f t="shared" si="4104"/>
        <v>2303</v>
      </c>
      <c r="BO2881" s="19">
        <f t="shared" si="4105"/>
        <v>3191</v>
      </c>
      <c r="BP2881">
        <f t="shared" si="4106"/>
        <v>3186</v>
      </c>
      <c r="BQ2881" s="17">
        <f t="shared" si="4107"/>
        <v>3191</v>
      </c>
      <c r="BR2881" t="str">
        <f t="shared" si="4108"/>
        <v>opp_team_player_1</v>
      </c>
      <c r="BS2881">
        <f>COUNTIFS(S$3:S2881,"="&amp;S2881,AI$3:AI2881,"="&amp;AI2881)</f>
        <v>1</v>
      </c>
      <c r="BT2881" t="str">
        <f>IFERROR(VLOOKUP(BB2881&amp;BU2881&amp;X2881,game_rosters!U:W,3,FALSE),"")</f>
        <v>P100099</v>
      </c>
      <c r="BU2881" t="str">
        <f t="shared" si="4109"/>
        <v>Outlaws</v>
      </c>
    </row>
    <row r="2882" spans="1:73" x14ac:dyDescent="0.2">
      <c r="A2882">
        <f t="shared" si="4084"/>
        <v>1</v>
      </c>
      <c r="I2882" s="44">
        <v>4</v>
      </c>
      <c r="K2882" t="s">
        <v>13</v>
      </c>
      <c r="L2882" t="s">
        <v>586</v>
      </c>
      <c r="N2882" t="s">
        <v>594</v>
      </c>
      <c r="O2882" t="s">
        <v>607</v>
      </c>
      <c r="Q2882" t="s">
        <v>594</v>
      </c>
      <c r="R2882" s="51">
        <v>1</v>
      </c>
      <c r="S2882">
        <v>1495</v>
      </c>
      <c r="W2882" t="s">
        <v>731</v>
      </c>
      <c r="X2882">
        <v>4</v>
      </c>
      <c r="Z2882">
        <v>1</v>
      </c>
      <c r="AA2882">
        <f t="shared" si="4133"/>
        <v>2495</v>
      </c>
      <c r="AB2882" t="str">
        <f t="shared" si="4134"/>
        <v/>
      </c>
      <c r="AC2882">
        <f t="shared" ref="AC2882:AC2945" si="4172">IF(AB2882&lt;&gt;"",AB2882,S2882+1000)</f>
        <v>2495</v>
      </c>
      <c r="AD2882" s="6">
        <v>3</v>
      </c>
      <c r="AE2882" t="s">
        <v>941</v>
      </c>
      <c r="AF2882" t="s">
        <v>911</v>
      </c>
      <c r="AG2882" t="s">
        <v>756</v>
      </c>
      <c r="AH2882" t="s">
        <v>756</v>
      </c>
      <c r="AI2882" t="str">
        <f t="shared" si="4085"/>
        <v>e</v>
      </c>
      <c r="AJ2882" t="str">
        <f t="shared" si="4086"/>
        <v/>
      </c>
      <c r="AK2882" t="str">
        <f t="shared" si="4087"/>
        <v/>
      </c>
      <c r="AL2882" t="str">
        <f t="shared" si="4088"/>
        <v/>
      </c>
      <c r="AM2882" t="str">
        <f t="shared" si="4089"/>
        <v/>
      </c>
      <c r="AN2882" t="str">
        <f t="shared" si="4090"/>
        <v>Away</v>
      </c>
      <c r="AO2882" t="str">
        <f t="shared" si="4091"/>
        <v>a</v>
      </c>
      <c r="AP2882" t="str">
        <f t="shared" si="4092"/>
        <v/>
      </c>
      <c r="AQ2882" t="str">
        <f t="shared" si="4093"/>
        <v/>
      </c>
      <c r="AR2882" t="str">
        <f t="shared" si="4094"/>
        <v>Away</v>
      </c>
      <c r="AS2882" t="str">
        <f t="shared" si="4095"/>
        <v>a</v>
      </c>
      <c r="AT2882" t="str">
        <f t="shared" si="4096"/>
        <v>Offensive</v>
      </c>
      <c r="AU2882" t="str">
        <f t="shared" si="4097"/>
        <v/>
      </c>
      <c r="AV2882" t="str">
        <f t="shared" si="4098"/>
        <v/>
      </c>
      <c r="AW2882" t="str" cm="1">
        <f t="array" ref="AW2882">IFERROR(IF(O2882&lt;&gt;"",O2882,IF(OR($S2882="",$T2882=""),"",IF(O2882&lt;&gt;"",O2882,IF($T2882&lt;&gt;"",_xlfn._xlws.FILTER(O:O,($BU:$BU=$BU2882)*($I:$I=$I2882)*($T:$T=$T2882)*($S:$S=_xlfn.MINIFS($S:$S,$T:$T,"="&amp;$T2882)),"")))))&amp;"",IF(O2882="","",""))&amp;""</f>
        <v>OffensivePlay_Zone-PuckRetreivalPass</v>
      </c>
      <c r="AX2882" t="str" cm="1">
        <f t="array" ref="AX2882">IFERROR(IF(P2882&lt;&gt;"",P2882,IF(OR($S2882="",$T2882=""),"",IF($T2882&lt;&gt;"",_xlfn._xlws.FILTER(P:P,($BU:$BU=$BU2882)*($I:$I=$I2882)*($T:$T=$T2882)*($S:$S=_xlfn.MINIFS($S:$S,$T:$T,"="&amp;$T2882)),""))))&amp;"",IF(P2882="","",""))&amp;""</f>
        <v/>
      </c>
      <c r="AY2882" t="str" cm="1">
        <f t="array" ref="AY2882">IFERROR(IF(Q2882&lt;&gt;"",Q2882,IF(OR($S2882="",$T2882=""),"",IF($T2882&lt;&gt;"",_xlfn._xlws.FILTER(Q:Q,($BU:$BU=$BU2882)*($I:$I=$I2882)*($T:$T=$T2882)*($S:$S=_xlfn.MINIFS($S:$S,$T:$T,"="&amp;$T2882)),""))))&amp;"",IF(Q2882="","",""))&amp;""</f>
        <v>u</v>
      </c>
      <c r="AZ2882" t="str" cm="1">
        <f t="array" ref="AZ2882">IFERROR(IF(R2882&lt;&gt;"",R2882,IF(OR($S2882="",$T2882=""),"",IF($T2882&lt;&gt;"",_xlfn._xlws.FILTER(R:R,($BU:$BU=$BU2882)*($I:$I=$I2882)*($T:$T=$T2882)*($S:$S=_xlfn.MINIFS($S:$S,$T:$T,"="&amp;$T2882)),""))))&amp;"",IF(R2882="","",""))&amp;""</f>
        <v>1</v>
      </c>
      <c r="BA2882" s="6">
        <f t="shared" si="4099"/>
        <v>245</v>
      </c>
      <c r="BB2882">
        <f t="shared" ref="BB2882:BD2882" si="4173">BB2881</f>
        <v>18987</v>
      </c>
      <c r="BC2882" t="str">
        <f t="shared" si="4173"/>
        <v>Velodrome</v>
      </c>
      <c r="BD2882" t="str">
        <f t="shared" si="4173"/>
        <v>Outlaws</v>
      </c>
      <c r="BE2882" t="s">
        <v>13</v>
      </c>
      <c r="BF2882" t="s">
        <v>586</v>
      </c>
      <c r="BI2882" cm="1">
        <f t="array" aca="1" ref="BI2882" ca="1">IFERROR(_xlfn._xlws.FILTER(shifts!A:A,(shifts!B:B=events!AD2882)*(shifts!AG:AG&gt;=events!BK2882)*(shifts!AH:AH&lt;=events!BL2882)),BI2881)</f>
        <v>100</v>
      </c>
      <c r="BJ2882" s="15">
        <f t="shared" si="4101"/>
        <v>0</v>
      </c>
      <c r="BK2882">
        <f t="shared" si="4102"/>
        <v>190</v>
      </c>
      <c r="BL2882">
        <f t="shared" si="4103"/>
        <v>190</v>
      </c>
      <c r="BM2882" s="15">
        <f>SUMIFS(BJ$2:BJ2882,K$2:K2882,"=Intermission")+SUMIFS(BJ$2:BJ2882,K$2:K2882,"=Timeout")</f>
        <v>143</v>
      </c>
      <c r="BN2882">
        <f t="shared" si="4104"/>
        <v>2303</v>
      </c>
      <c r="BO2882" s="19">
        <f t="shared" si="4105"/>
        <v>3193</v>
      </c>
      <c r="BP2882">
        <f t="shared" si="4106"/>
        <v>3188</v>
      </c>
      <c r="BQ2882" s="17">
        <f t="shared" si="4107"/>
        <v>3193</v>
      </c>
      <c r="BR2882" t="str">
        <f t="shared" si="4108"/>
        <v>event_team_player_1</v>
      </c>
      <c r="BS2882">
        <f>COUNTIFS(S$3:S2882,"="&amp;S2882,AI$3:AI2882,"="&amp;AI2882)</f>
        <v>1</v>
      </c>
      <c r="BT2882" t="str">
        <f>IFERROR(VLOOKUP(BB2882&amp;BU2882&amp;X2882,game_rosters!U:W,3,FALSE),"")</f>
        <v>P100032</v>
      </c>
      <c r="BU2882" t="str">
        <f t="shared" si="4109"/>
        <v>Outlaws</v>
      </c>
    </row>
    <row r="2883" spans="1:73" x14ac:dyDescent="0.2">
      <c r="A2883" t="str">
        <f t="shared" si="4084"/>
        <v/>
      </c>
      <c r="I2883" s="44">
        <v>75</v>
      </c>
      <c r="R2883" s="51">
        <v>1</v>
      </c>
      <c r="S2883">
        <v>1495</v>
      </c>
      <c r="X2883">
        <v>75</v>
      </c>
      <c r="AA2883">
        <f t="shared" si="4133"/>
        <v>2495</v>
      </c>
      <c r="AB2883" t="str">
        <f t="shared" si="4134"/>
        <v/>
      </c>
      <c r="AC2883">
        <f t="shared" si="4172"/>
        <v>2495</v>
      </c>
      <c r="AD2883" s="6">
        <v>3</v>
      </c>
      <c r="AE2883" t="s">
        <v>941</v>
      </c>
      <c r="AF2883" t="s">
        <v>911</v>
      </c>
      <c r="AG2883" t="s">
        <v>756</v>
      </c>
      <c r="AH2883" t="s">
        <v>756</v>
      </c>
      <c r="AI2883" t="str">
        <f t="shared" si="4085"/>
        <v>o</v>
      </c>
      <c r="AJ2883" t="str">
        <f t="shared" si="4086"/>
        <v/>
      </c>
      <c r="AK2883" t="str">
        <f t="shared" si="4087"/>
        <v/>
      </c>
      <c r="AL2883" t="str">
        <f t="shared" si="4088"/>
        <v/>
      </c>
      <c r="AM2883" t="str">
        <f t="shared" si="4089"/>
        <v/>
      </c>
      <c r="AN2883" t="str">
        <f t="shared" si="4090"/>
        <v>Away</v>
      </c>
      <c r="AO2883" t="str">
        <f t="shared" si="4091"/>
        <v>a</v>
      </c>
      <c r="AP2883" t="str">
        <f t="shared" si="4092"/>
        <v/>
      </c>
      <c r="AQ2883" t="str">
        <f t="shared" si="4093"/>
        <v/>
      </c>
      <c r="AR2883" t="str">
        <f t="shared" si="4094"/>
        <v>Away</v>
      </c>
      <c r="AS2883" t="str">
        <f t="shared" si="4095"/>
        <v>a</v>
      </c>
      <c r="AT2883" t="str">
        <f t="shared" si="4096"/>
        <v>Defensive</v>
      </c>
      <c r="AU2883" t="str">
        <f t="shared" si="4097"/>
        <v/>
      </c>
      <c r="AV2883" t="str">
        <f t="shared" si="4098"/>
        <v/>
      </c>
      <c r="AW2883" t="str" cm="1">
        <f t="array" ref="AW2883">IFERROR(IF(O2883&lt;&gt;"",O2883,IF(OR($S2883="",$T2883=""),"",IF(O2883&lt;&gt;"",O2883,IF($T2883&lt;&gt;"",_xlfn._xlws.FILTER(O:O,($BU:$BU=$BU2883)*($I:$I=$I2883)*($T:$T=$T2883)*($S:$S=_xlfn.MINIFS($S:$S,$T:$T,"="&amp;$T2883)),"")))))&amp;"",IF(O2883="","",""))&amp;""</f>
        <v/>
      </c>
      <c r="AX2883" t="str" cm="1">
        <f t="array" ref="AX2883">IFERROR(IF(P2883&lt;&gt;"",P2883,IF(OR($S2883="",$T2883=""),"",IF($T2883&lt;&gt;"",_xlfn._xlws.FILTER(P:P,($BU:$BU=$BU2883)*($I:$I=$I2883)*($T:$T=$T2883)*($S:$S=_xlfn.MINIFS($S:$S,$T:$T,"="&amp;$T2883)),""))))&amp;"",IF(P2883="","",""))&amp;""</f>
        <v/>
      </c>
      <c r="AY2883" t="str" cm="1">
        <f t="array" ref="AY2883">IFERROR(IF(Q2883&lt;&gt;"",Q2883,IF(OR($S2883="",$T2883=""),"",IF($T2883&lt;&gt;"",_xlfn._xlws.FILTER(Q:Q,($BU:$BU=$BU2883)*($I:$I=$I2883)*($T:$T=$T2883)*($S:$S=_xlfn.MINIFS($S:$S,$T:$T,"="&amp;$T2883)),""))))&amp;"",IF(Q2883="","",""))&amp;""</f>
        <v/>
      </c>
      <c r="AZ2883" t="str" cm="1">
        <f t="array" ref="AZ2883">IFERROR(IF(R2883&lt;&gt;"",R2883,IF(OR($S2883="",$T2883=""),"",IF($T2883&lt;&gt;"",_xlfn._xlws.FILTER(R:R,($BU:$BU=$BU2883)*($I:$I=$I2883)*($T:$T=$T2883)*($S:$S=_xlfn.MINIFS($S:$S,$T:$T,"="&amp;$T2883)),""))))&amp;"",IF(R2883="","",""))&amp;""</f>
        <v>1</v>
      </c>
      <c r="BA2883" s="6">
        <f t="shared" si="4099"/>
        <v>245</v>
      </c>
      <c r="BB2883">
        <f t="shared" ref="BB2883:BD2883" si="4174">BB2882</f>
        <v>18987</v>
      </c>
      <c r="BC2883" t="str">
        <f t="shared" si="4174"/>
        <v>Velodrome</v>
      </c>
      <c r="BD2883" t="str">
        <f t="shared" si="4174"/>
        <v>Outlaws</v>
      </c>
      <c r="BE2883" t="s">
        <v>13</v>
      </c>
      <c r="BF2883" t="s">
        <v>586</v>
      </c>
      <c r="BI2883" cm="1">
        <f t="array" aca="1" ref="BI2883" ca="1">IFERROR(_xlfn._xlws.FILTER(shifts!A:A,(shifts!B:B=events!AD2883)*(shifts!AG:AG&gt;=events!BK2883)*(shifts!AH:AH&lt;=events!BL2883)),BI2882)</f>
        <v>100</v>
      </c>
      <c r="BJ2883" s="15">
        <f t="shared" si="4101"/>
        <v>0</v>
      </c>
      <c r="BK2883">
        <f t="shared" si="4102"/>
        <v>190</v>
      </c>
      <c r="BL2883">
        <f t="shared" si="4103"/>
        <v>190</v>
      </c>
      <c r="BM2883" s="15">
        <f>SUMIFS(BJ$2:BJ2883,K$2:K2883,"=Intermission")+SUMIFS(BJ$2:BJ2883,K$2:K2883,"=Timeout")</f>
        <v>143</v>
      </c>
      <c r="BN2883">
        <f t="shared" si="4104"/>
        <v>2303</v>
      </c>
      <c r="BO2883" s="19">
        <f t="shared" si="4105"/>
        <v>3193</v>
      </c>
      <c r="BP2883">
        <f t="shared" si="4106"/>
        <v>3188</v>
      </c>
      <c r="BQ2883" s="17">
        <f t="shared" si="4107"/>
        <v>3193</v>
      </c>
      <c r="BR2883" t="str">
        <f t="shared" si="4108"/>
        <v>opp_team_player_1</v>
      </c>
      <c r="BS2883">
        <f>COUNTIFS(S$3:S2883,"="&amp;S2883,AI$3:AI2883,"="&amp;AI2883)</f>
        <v>1</v>
      </c>
      <c r="BT2883" t="str">
        <f>IFERROR(VLOOKUP(BB2883&amp;BU2883&amp;X2883,game_rosters!U:W,3,FALSE),"")</f>
        <v>P100039</v>
      </c>
      <c r="BU2883" t="str">
        <f t="shared" si="4109"/>
        <v>Velodrome</v>
      </c>
    </row>
    <row r="2884" spans="1:73" x14ac:dyDescent="0.2">
      <c r="A2884">
        <f t="shared" si="4084"/>
        <v>1</v>
      </c>
      <c r="I2884" s="44">
        <v>70</v>
      </c>
      <c r="K2884" t="s">
        <v>9</v>
      </c>
      <c r="L2884" t="s">
        <v>173</v>
      </c>
      <c r="M2884" t="s">
        <v>74</v>
      </c>
      <c r="N2884" t="s">
        <v>594</v>
      </c>
      <c r="O2884" t="s">
        <v>654</v>
      </c>
      <c r="Q2884" t="s">
        <v>594</v>
      </c>
      <c r="R2884" s="51">
        <v>1</v>
      </c>
      <c r="S2884">
        <v>1496</v>
      </c>
      <c r="T2884">
        <v>229</v>
      </c>
      <c r="W2884" t="s">
        <v>735</v>
      </c>
      <c r="X2884">
        <v>70</v>
      </c>
      <c r="Z2884">
        <v>1</v>
      </c>
      <c r="AA2884">
        <f t="shared" si="4133"/>
        <v>2496</v>
      </c>
      <c r="AB2884">
        <f t="shared" si="4134"/>
        <v>9229</v>
      </c>
      <c r="AC2884">
        <f t="shared" si="4172"/>
        <v>9229</v>
      </c>
      <c r="AD2884" s="6">
        <v>3</v>
      </c>
      <c r="AE2884" t="s">
        <v>941</v>
      </c>
      <c r="AF2884" t="s">
        <v>912</v>
      </c>
      <c r="AG2884" t="s">
        <v>756</v>
      </c>
      <c r="AH2884" t="s">
        <v>756</v>
      </c>
      <c r="AI2884" t="str">
        <f t="shared" si="4085"/>
        <v>e</v>
      </c>
      <c r="AJ2884" t="str">
        <f t="shared" si="4086"/>
        <v/>
      </c>
      <c r="AK2884" t="str">
        <f t="shared" si="4087"/>
        <v/>
      </c>
      <c r="AL2884" t="str">
        <f t="shared" si="4088"/>
        <v/>
      </c>
      <c r="AM2884" t="str">
        <f t="shared" si="4089"/>
        <v/>
      </c>
      <c r="AN2884" t="str">
        <f t="shared" si="4090"/>
        <v>Home</v>
      </c>
      <c r="AO2884" t="str">
        <f t="shared" si="4091"/>
        <v>h</v>
      </c>
      <c r="AP2884" t="str">
        <f t="shared" si="4092"/>
        <v/>
      </c>
      <c r="AQ2884" t="str">
        <f t="shared" si="4093"/>
        <v/>
      </c>
      <c r="AR2884" t="str">
        <f t="shared" si="4094"/>
        <v>Home</v>
      </c>
      <c r="AS2884" t="str">
        <f t="shared" si="4095"/>
        <v>h</v>
      </c>
      <c r="AT2884" t="str">
        <f t="shared" si="4096"/>
        <v>Offensive</v>
      </c>
      <c r="AU2884" t="str">
        <f t="shared" si="4097"/>
        <v/>
      </c>
      <c r="AV2884" t="str">
        <f t="shared" si="4098"/>
        <v/>
      </c>
      <c r="AW2884" t="str" cm="1">
        <f t="array" ref="AW2884">IFERROR(IF(O2884&lt;&gt;"",O2884,IF(OR($S2884="",$T2884=""),"",IF(O2884&lt;&gt;"",O2884,IF($T2884&lt;&gt;"",_xlfn._xlws.FILTER(O:O,($BU:$BU=$BU2884)*($I:$I=$I2884)*($T:$T=$T2884)*($S:$S=_xlfn.MINIFS($S:$S,$T:$T,"="&amp;$T2884)),"")))))&amp;"",IF(O2884="","",""))&amp;""</f>
        <v>OffensivePlay_Pass-SecondTouch</v>
      </c>
      <c r="AX2884" t="str" cm="1">
        <f t="array" ref="AX2884">IFERROR(IF(P2884&lt;&gt;"",P2884,IF(OR($S2884="",$T2884=""),"",IF($T2884&lt;&gt;"",_xlfn._xlws.FILTER(P:P,($BU:$BU=$BU2884)*($I:$I=$I2884)*($T:$T=$T2884)*($S:$S=_xlfn.MINIFS($S:$S,$T:$T,"="&amp;$T2884)),""))))&amp;"",IF(P2884="","",""))&amp;""</f>
        <v/>
      </c>
      <c r="AY2884" t="str" cm="1">
        <f t="array" ref="AY2884">IFERROR(IF(Q2884&lt;&gt;"",Q2884,IF(OR($S2884="",$T2884=""),"",IF($T2884&lt;&gt;"",_xlfn._xlws.FILTER(Q:Q,($BU:$BU=$BU2884)*($I:$I=$I2884)*($T:$T=$T2884)*($S:$S=_xlfn.MINIFS($S:$S,$T:$T,"="&amp;$T2884)),""))))&amp;"",IF(Q2884="","",""))&amp;""</f>
        <v>u</v>
      </c>
      <c r="AZ2884" t="str" cm="1">
        <f t="array" ref="AZ2884">IFERROR(IF(R2884&lt;&gt;"",R2884,IF(OR($S2884="",$T2884=""),"",IF($T2884&lt;&gt;"",_xlfn._xlws.FILTER(R:R,($BU:$BU=$BU2884)*($I:$I=$I2884)*($T:$T=$T2884)*($S:$S=_xlfn.MINIFS($S:$S,$T:$T,"="&amp;$T2884)),""))))&amp;"",IF(R2884="","",""))&amp;""</f>
        <v>1</v>
      </c>
      <c r="BA2884" s="6">
        <f t="shared" si="4099"/>
        <v>245</v>
      </c>
      <c r="BB2884">
        <f t="shared" ref="BB2884:BD2884" si="4175">BB2883</f>
        <v>18987</v>
      </c>
      <c r="BC2884" t="str">
        <f t="shared" si="4175"/>
        <v>Velodrome</v>
      </c>
      <c r="BD2884" t="str">
        <f t="shared" si="4175"/>
        <v>Outlaws</v>
      </c>
      <c r="BE2884" t="s">
        <v>9</v>
      </c>
      <c r="BF2884" t="s">
        <v>173</v>
      </c>
      <c r="BI2884" cm="1">
        <f t="array" aca="1" ref="BI2884" ca="1">IFERROR(_xlfn._xlws.FILTER(shifts!A:A,(shifts!B:B=events!AD2884)*(shifts!AG:AG&gt;=events!BK2884)*(shifts!AH:AH&lt;=events!BL2884)),BI2883)</f>
        <v>100</v>
      </c>
      <c r="BJ2884" s="15">
        <f t="shared" si="4101"/>
        <v>0</v>
      </c>
      <c r="BK2884">
        <f t="shared" si="4102"/>
        <v>189</v>
      </c>
      <c r="BL2884">
        <f t="shared" si="4103"/>
        <v>189</v>
      </c>
      <c r="BM2884" s="15">
        <f>SUMIFS(BJ$2:BJ2884,K$2:K2884,"=Intermission")+SUMIFS(BJ$2:BJ2884,K$2:K2884,"=Timeout")</f>
        <v>143</v>
      </c>
      <c r="BN2884">
        <f t="shared" si="4104"/>
        <v>2303</v>
      </c>
      <c r="BO2884" s="19">
        <f t="shared" si="4105"/>
        <v>3194</v>
      </c>
      <c r="BP2884">
        <f t="shared" si="4106"/>
        <v>3189</v>
      </c>
      <c r="BQ2884" s="17">
        <f t="shared" si="4107"/>
        <v>3194</v>
      </c>
      <c r="BR2884" t="str">
        <f t="shared" si="4108"/>
        <v>event_team_player_1</v>
      </c>
      <c r="BS2884">
        <f>COUNTIFS(S$3:S2884,"="&amp;S2884,AI$3:AI2884,"="&amp;AI2884)</f>
        <v>1</v>
      </c>
      <c r="BT2884" t="str">
        <f>IFERROR(VLOOKUP(BB2884&amp;BU2884&amp;X2884,game_rosters!U:W,3,FALSE),"")</f>
        <v>P100001</v>
      </c>
      <c r="BU2884" t="s">
        <v>521</v>
      </c>
    </row>
    <row r="2885" spans="1:73" x14ac:dyDescent="0.2">
      <c r="A2885" t="str">
        <f t="shared" ref="A2885:A2948" si="4176">IF(K2885&lt;&gt;"",1,IF(D2885="x","x",""))</f>
        <v/>
      </c>
      <c r="I2885" s="44">
        <v>75</v>
      </c>
      <c r="S2885">
        <v>1496</v>
      </c>
      <c r="T2885">
        <v>229</v>
      </c>
      <c r="X2885">
        <v>75</v>
      </c>
      <c r="Z2885">
        <v>1</v>
      </c>
      <c r="AA2885">
        <f t="shared" si="4133"/>
        <v>2496</v>
      </c>
      <c r="AB2885">
        <f t="shared" si="4134"/>
        <v>9229</v>
      </c>
      <c r="AC2885">
        <f t="shared" si="4172"/>
        <v>9229</v>
      </c>
      <c r="AD2885" s="6">
        <v>3</v>
      </c>
      <c r="AE2885" t="s">
        <v>941</v>
      </c>
      <c r="AF2885" t="s">
        <v>912</v>
      </c>
      <c r="AG2885" t="s">
        <v>756</v>
      </c>
      <c r="AH2885" t="s">
        <v>756</v>
      </c>
      <c r="AI2885" t="str">
        <f t="shared" ref="AI2885:AI2948" si="4177">IF(Z2885="x","",IF(Z2885=1,"e","o"))</f>
        <v>e</v>
      </c>
      <c r="AJ2885" t="str">
        <f t="shared" ref="AJ2885:AJ2948" si="4178">IF($J2885&lt;&gt;"",$J2885,IF($AC2885=$AC2884,AJ2884,""))</f>
        <v/>
      </c>
      <c r="AK2885" t="str">
        <f t="shared" ref="AK2885:AK2948" si="4179">IF($J2885&lt;&gt;"",$J2885,IF($AC2885=$AC2884,AK2884,""))</f>
        <v/>
      </c>
      <c r="AL2885" t="str">
        <f t="shared" ref="AL2885:AL2948" si="4180">IF($W2885="","",IF($AJ2885="","",IF($W2885="h",$AJ2885,IF($AJ2885="n","n",IF(AND($W2885="a",$AJ2885="d"),"o",IF(AND($W2885="a",$AJ2885="o"),"d"))))))</f>
        <v/>
      </c>
      <c r="AM2885" t="str">
        <f t="shared" ref="AM2885:AM2948" si="4181">IF($W2885="","",IF(J2885="","",IF(AL2885="n","n",IF(AL2885="d","o",IF(AL2885="o","d","")))))</f>
        <v/>
      </c>
      <c r="AN2885" t="str">
        <f t="shared" ref="AN2885:AN2948" si="4182">IF(AO2885="H","Home",IF(AO2885="A","Away",""))</f>
        <v>Home</v>
      </c>
      <c r="AO2885" t="str">
        <f t="shared" ref="AO2885:AO2948" si="4183">IF($W2885&lt;&gt;"",$W2885,IF($AC2885=$AC2884,AO2884,""))</f>
        <v>h</v>
      </c>
      <c r="AP2885" t="str">
        <f t="shared" ref="AP2885:AP2948" si="4184">IF(AL2885&lt;&gt;"",AL2885,IF($AC2885=$AC2884,AP2884,""))</f>
        <v/>
      </c>
      <c r="AQ2885" t="str">
        <f t="shared" ref="AQ2885:AQ2948" si="4185">IF(AM2885&lt;&gt;"",AM2885,IF($AC2885=$AC2884,AQ2884,""))</f>
        <v/>
      </c>
      <c r="AR2885" t="str">
        <f t="shared" ref="AR2885:AR2948" si="4186">IF(AN2885&lt;&gt;"",AN2885,IF($AC2885=$AC2884,AR2884,""))</f>
        <v>Home</v>
      </c>
      <c r="AS2885" t="str">
        <f t="shared" ref="AS2885:AS2948" si="4187">IF(AO2885&lt;&gt;"",AO2885,IF($AC2885=$AC2884,AS2884,""))</f>
        <v>h</v>
      </c>
      <c r="AT2885" t="str">
        <f t="shared" ref="AT2885:AT2948" si="4188">IF(AND(AI2885="e",OR(BE2885="Save",BF2885="Turnover_Takeaway",BF2885="Play_Defensive")),"Defensive",IF(AND(AI2885="o",OR(BE2885="Save",BF2885="Turnover_Takeaway",BF2885="Play_Defensive")),"Offensive",IF(OR(BE2885="Deadice",BE2885="Stoppage",BE2885="Intermission"),"",IF(AI2885="e","Offensive",IF(AI2885="o","Defensive","")))))</f>
        <v>Offensive</v>
      </c>
      <c r="AU2885" t="str">
        <f t="shared" ref="AU2885:AU2948" si="4189">IF(U2885&lt;&gt;"",U2885+5000,"")</f>
        <v/>
      </c>
      <c r="AV2885" t="str">
        <f t="shared" ref="AV2885:AV2948" si="4190">IF(V2885&lt;&gt;"",V2885+6000,"")</f>
        <v/>
      </c>
      <c r="AW2885" t="str" cm="1">
        <f t="array" ref="AW2885">IFERROR(IF(O2885&lt;&gt;"",O2885,IF(OR($S2885="",$T2885=""),"",IF(O2885&lt;&gt;"",O2885,IF($T2885&lt;&gt;"",_xlfn._xlws.FILTER(O:O,($BU:$BU=$BU2885)*($I:$I=$I2885)*($T:$T=$T2885)*($S:$S=_xlfn.MINIFS($S:$S,$T:$T,"="&amp;$T2885)),"")))))&amp;"",IF(O2885="","",""))&amp;""</f>
        <v/>
      </c>
      <c r="AX2885" t="str" cm="1">
        <f t="array" ref="AX2885">IFERROR(IF(P2885&lt;&gt;"",P2885,IF(OR($S2885="",$T2885=""),"",IF($T2885&lt;&gt;"",_xlfn._xlws.FILTER(P:P,($BU:$BU=$BU2885)*($I:$I=$I2885)*($T:$T=$T2885)*($S:$S=_xlfn.MINIFS($S:$S,$T:$T,"="&amp;$T2885)),""))))&amp;"",IF(P2885="","",""))&amp;""</f>
        <v/>
      </c>
      <c r="AY2885" t="str" cm="1">
        <f t="array" ref="AY2885">IFERROR(IF(Q2885&lt;&gt;"",Q2885,IF(OR($S2885="",$T2885=""),"",IF($T2885&lt;&gt;"",_xlfn._xlws.FILTER(Q:Q,($BU:$BU=$BU2885)*($I:$I=$I2885)*($T:$T=$T2885)*($S:$S=_xlfn.MINIFS($S:$S,$T:$T,"="&amp;$T2885)),""))))&amp;"",IF(Q2885="","",""))&amp;""</f>
        <v/>
      </c>
      <c r="AZ2885" t="str" cm="1">
        <f t="array" ref="AZ2885">IFERROR(IF(R2885&lt;&gt;"",R2885,IF(OR($S2885="",$T2885=""),"",IF($T2885&lt;&gt;"",_xlfn._xlws.FILTER(R:R,($BU:$BU=$BU2885)*($I:$I=$I2885)*($T:$T=$T2885)*($S:$S=_xlfn.MINIFS($S:$S,$T:$T,"="&amp;$T2885)),""))))&amp;"",IF(R2885="","",""))&amp;""</f>
        <v/>
      </c>
      <c r="BA2885" s="6">
        <f t="shared" ref="BA2885:BA2948" si="4191">IF(OR(L2885="Zone_Entry",L2885="Zone_Exit"),BA2884+1,BA2884)</f>
        <v>245</v>
      </c>
      <c r="BB2885">
        <f t="shared" ref="BB2885:BD2885" si="4192">BB2884</f>
        <v>18987</v>
      </c>
      <c r="BC2885" t="str">
        <f t="shared" si="4192"/>
        <v>Velodrome</v>
      </c>
      <c r="BD2885" t="str">
        <f t="shared" si="4192"/>
        <v>Outlaws</v>
      </c>
      <c r="BE2885" t="s">
        <v>9</v>
      </c>
      <c r="BF2885" t="s">
        <v>173</v>
      </c>
      <c r="BI2885" cm="1">
        <f t="array" aca="1" ref="BI2885" ca="1">IFERROR(_xlfn._xlws.FILTER(shifts!A:A,(shifts!B:B=events!AD2885)*(shifts!AG:AG&gt;=events!BK2885)*(shifts!AH:AH&lt;=events!BL2885)),BI2884)</f>
        <v>100</v>
      </c>
      <c r="BJ2885" s="15">
        <f t="shared" ref="BJ2885:BJ2948" si="4193">IF(AND(AG2885="",AH2885=""),0,((AE2885*60)+AF2885)-((AG2885*60)+AH2885))</f>
        <v>0</v>
      </c>
      <c r="BK2885">
        <f t="shared" ref="BK2885:BK2948" si="4194">(AE2885*60)+AF2885</f>
        <v>189</v>
      </c>
      <c r="BL2885">
        <f t="shared" ref="BL2885:BL2948" si="4195">IF(AND(AG2885="",AH2885=""),BK2885,((AG2885*60)+AH2885))</f>
        <v>189</v>
      </c>
      <c r="BM2885" s="15">
        <f>SUMIFS(BJ$2:BJ2885,K$2:K2885,"=Intermission")+SUMIFS(BJ$2:BJ2885,K$2:K2885,"=Timeout")</f>
        <v>143</v>
      </c>
      <c r="BN2885">
        <f t="shared" ref="BN2885:BN2948" si="4196">IF(AD2885=1,0,IF(AD2885=2,1080+BM2885,IF(AD2885=3,(1080*2)+BM2885,0)))</f>
        <v>2303</v>
      </c>
      <c r="BO2885" s="19">
        <f t="shared" ref="BO2885:BO2948" si="4197">IF(K2885="Intermission",BO2884,((1080)-((AE2885*60)+AF2885))+BN2885)</f>
        <v>3194</v>
      </c>
      <c r="BP2885">
        <f t="shared" ref="BP2885:BP2948" si="4198">IF(BO2885&lt;5,0,BO2885-5)</f>
        <v>3189</v>
      </c>
      <c r="BQ2885" s="17">
        <f t="shared" ref="BQ2885:BQ2948" si="4199">BP2885+BJ2885+5</f>
        <v>3194</v>
      </c>
      <c r="BR2885" t="str">
        <f t="shared" ref="BR2885:BR2948" si="4200">IF(AI2885="e","event_team_player_"&amp;BS2885,IF(AI2885="o","opp_team_player_"&amp;BS2885,""))</f>
        <v>event_team_player_2</v>
      </c>
      <c r="BS2885">
        <f>COUNTIFS(S$3:S2885,"="&amp;S2885,AI$3:AI2885,"="&amp;AI2885)</f>
        <v>2</v>
      </c>
      <c r="BT2885" t="str">
        <f>IFERROR(VLOOKUP(BB2885&amp;BU2885&amp;X2885,game_rosters!U:W,3,FALSE),"")</f>
        <v>P100039</v>
      </c>
      <c r="BU2885" t="s">
        <v>521</v>
      </c>
    </row>
    <row r="2886" spans="1:73" x14ac:dyDescent="0.2">
      <c r="A2886">
        <f t="shared" si="4176"/>
        <v>1</v>
      </c>
      <c r="I2886" s="44">
        <v>4</v>
      </c>
      <c r="K2886" t="s">
        <v>7</v>
      </c>
      <c r="L2886" t="s">
        <v>182</v>
      </c>
      <c r="M2886" t="s">
        <v>69</v>
      </c>
      <c r="N2886" t="s">
        <v>594</v>
      </c>
      <c r="O2886" t="s">
        <v>654</v>
      </c>
      <c r="P2886" t="s">
        <v>612</v>
      </c>
      <c r="Q2886" t="s">
        <v>594</v>
      </c>
      <c r="R2886" s="51">
        <v>1</v>
      </c>
      <c r="S2886">
        <v>1497</v>
      </c>
      <c r="T2886">
        <v>230</v>
      </c>
      <c r="W2886" t="s">
        <v>731</v>
      </c>
      <c r="X2886">
        <v>4</v>
      </c>
      <c r="Z2886">
        <v>1</v>
      </c>
      <c r="AA2886">
        <f t="shared" si="4133"/>
        <v>2497</v>
      </c>
      <c r="AB2886">
        <f t="shared" si="4134"/>
        <v>9230</v>
      </c>
      <c r="AC2886">
        <f t="shared" si="4172"/>
        <v>9230</v>
      </c>
      <c r="AD2886" s="6">
        <v>3</v>
      </c>
      <c r="AE2886" t="s">
        <v>941</v>
      </c>
      <c r="AF2886" t="s">
        <v>912</v>
      </c>
      <c r="AG2886" t="s">
        <v>756</v>
      </c>
      <c r="AH2886" t="s">
        <v>756</v>
      </c>
      <c r="AI2886" t="str">
        <f t="shared" si="4177"/>
        <v>e</v>
      </c>
      <c r="AJ2886" t="str">
        <f t="shared" si="4178"/>
        <v/>
      </c>
      <c r="AK2886" t="str">
        <f t="shared" si="4179"/>
        <v/>
      </c>
      <c r="AL2886" t="str">
        <f t="shared" si="4180"/>
        <v/>
      </c>
      <c r="AM2886" t="str">
        <f t="shared" si="4181"/>
        <v/>
      </c>
      <c r="AN2886" t="str">
        <f t="shared" si="4182"/>
        <v>Away</v>
      </c>
      <c r="AO2886" t="str">
        <f t="shared" si="4183"/>
        <v>a</v>
      </c>
      <c r="AP2886" t="str">
        <f t="shared" si="4184"/>
        <v/>
      </c>
      <c r="AQ2886" t="str">
        <f t="shared" si="4185"/>
        <v/>
      </c>
      <c r="AR2886" t="str">
        <f t="shared" si="4186"/>
        <v>Away</v>
      </c>
      <c r="AS2886" t="str">
        <f t="shared" si="4187"/>
        <v>a</v>
      </c>
      <c r="AT2886" t="str">
        <f t="shared" si="4188"/>
        <v>Offensive</v>
      </c>
      <c r="AU2886" t="str">
        <f t="shared" si="4189"/>
        <v/>
      </c>
      <c r="AV2886" t="str">
        <f t="shared" si="4190"/>
        <v/>
      </c>
      <c r="AW2886" t="str" cm="1">
        <f t="array" ref="AW2886">IFERROR(IF(O2886&lt;&gt;"",O2886,IF(OR($S2886="",$T2886=""),"",IF(O2886&lt;&gt;"",O2886,IF($T2886&lt;&gt;"",_xlfn._xlws.FILTER(O:O,($BU:$BU=$BU2886)*($I:$I=$I2886)*($T:$T=$T2886)*($S:$S=_xlfn.MINIFS($S:$S,$T:$T,"="&amp;$T2886)),"")))))&amp;"",IF(O2886="","",""))&amp;""</f>
        <v>OffensivePlay_Pass-SecondTouch</v>
      </c>
      <c r="AX2886" t="str" cm="1">
        <f t="array" ref="AX2886">IFERROR(IF(P2886&lt;&gt;"",P2886,IF(OR($S2886="",$T2886=""),"",IF($T2886&lt;&gt;"",_xlfn._xlws.FILTER(P:P,($BU:$BU=$BU2886)*($I:$I=$I2886)*($T:$T=$T2886)*($S:$S=_xlfn.MINIFS($S:$S,$T:$T,"="&amp;$T2886)),""))))&amp;"",IF(P2886="","",""))&amp;""</f>
        <v>Defensive_Zone-AttemptedBreakOutPass</v>
      </c>
      <c r="AY2886" t="str" cm="1">
        <f t="array" ref="AY2886">IFERROR(IF(Q2886&lt;&gt;"",Q2886,IF(OR($S2886="",$T2886=""),"",IF($T2886&lt;&gt;"",_xlfn._xlws.FILTER(Q:Q,($BU:$BU=$BU2886)*($I:$I=$I2886)*($T:$T=$T2886)*($S:$S=_xlfn.MINIFS($S:$S,$T:$T,"="&amp;$T2886)),""))))&amp;"",IF(Q2886="","",""))&amp;""</f>
        <v>u</v>
      </c>
      <c r="AZ2886" t="str" cm="1">
        <f t="array" ref="AZ2886">IFERROR(IF(R2886&lt;&gt;"",R2886,IF(OR($S2886="",$T2886=""),"",IF($T2886&lt;&gt;"",_xlfn._xlws.FILTER(R:R,($BU:$BU=$BU2886)*($I:$I=$I2886)*($T:$T=$T2886)*($S:$S=_xlfn.MINIFS($S:$S,$T:$T,"="&amp;$T2886)),""))))&amp;"",IF(R2886="","",""))&amp;""</f>
        <v>1</v>
      </c>
      <c r="BA2886" s="6">
        <f t="shared" si="4191"/>
        <v>245</v>
      </c>
      <c r="BB2886">
        <f t="shared" ref="BB2886:BD2886" si="4201">BB2885</f>
        <v>18987</v>
      </c>
      <c r="BC2886" t="str">
        <f t="shared" si="4201"/>
        <v>Velodrome</v>
      </c>
      <c r="BD2886" t="str">
        <f t="shared" si="4201"/>
        <v>Outlaws</v>
      </c>
      <c r="BE2886" t="s">
        <v>7</v>
      </c>
      <c r="BF2886" t="s">
        <v>182</v>
      </c>
      <c r="BI2886" cm="1">
        <f t="array" aca="1" ref="BI2886" ca="1">IFERROR(_xlfn._xlws.FILTER(shifts!A:A,(shifts!B:B=events!AD2886)*(shifts!AG:AG&gt;=events!BK2886)*(shifts!AH:AH&lt;=events!BL2886)),BI2885)</f>
        <v>100</v>
      </c>
      <c r="BJ2886" s="15">
        <f t="shared" si="4193"/>
        <v>0</v>
      </c>
      <c r="BK2886">
        <f t="shared" si="4194"/>
        <v>189</v>
      </c>
      <c r="BL2886">
        <f t="shared" si="4195"/>
        <v>189</v>
      </c>
      <c r="BM2886" s="15">
        <f>SUMIFS(BJ$2:BJ2886,K$2:K2886,"=Intermission")+SUMIFS(BJ$2:BJ2886,K$2:K2886,"=Timeout")</f>
        <v>143</v>
      </c>
      <c r="BN2886">
        <f t="shared" si="4196"/>
        <v>2303</v>
      </c>
      <c r="BO2886" s="19">
        <f t="shared" si="4197"/>
        <v>3194</v>
      </c>
      <c r="BP2886">
        <f t="shared" si="4198"/>
        <v>3189</v>
      </c>
      <c r="BQ2886" s="17">
        <f t="shared" si="4199"/>
        <v>3194</v>
      </c>
      <c r="BR2886" t="str">
        <f t="shared" si="4200"/>
        <v>event_team_player_1</v>
      </c>
      <c r="BS2886">
        <f>COUNTIFS(S$3:S2886,"="&amp;S2886,AI$3:AI2886,"="&amp;AI2886)</f>
        <v>1</v>
      </c>
      <c r="BT2886" t="str">
        <f>IFERROR(VLOOKUP(BB2886&amp;BU2886&amp;X2886,game_rosters!U:W,3,FALSE),"")</f>
        <v>P100032</v>
      </c>
      <c r="BU2886" t="str">
        <f t="shared" ref="BU2886:BU2948" si="4202">IF(AR2886="","",IF(AND(AR2886="Away",AI2886="e"),BD2886,IF(AND(AR2886="Home",AI2886="e"),BC2886,IF(AND(AR2886="Away",AI2886="o"),BC2886,IF(AND(AR2886="Home",AI2886="o"),BD2886)))))</f>
        <v>Outlaws</v>
      </c>
    </row>
    <row r="2887" spans="1:73" x14ac:dyDescent="0.2">
      <c r="A2887" t="str">
        <f t="shared" si="4176"/>
        <v/>
      </c>
      <c r="I2887" s="44">
        <v>12</v>
      </c>
      <c r="S2887">
        <v>1497</v>
      </c>
      <c r="T2887">
        <v>230</v>
      </c>
      <c r="X2887">
        <v>12</v>
      </c>
      <c r="Z2887">
        <v>1</v>
      </c>
      <c r="AA2887">
        <f t="shared" si="4133"/>
        <v>2497</v>
      </c>
      <c r="AB2887">
        <f t="shared" si="4134"/>
        <v>9230</v>
      </c>
      <c r="AC2887">
        <f t="shared" si="4172"/>
        <v>9230</v>
      </c>
      <c r="AD2887" s="6">
        <v>3</v>
      </c>
      <c r="AE2887" t="s">
        <v>941</v>
      </c>
      <c r="AF2887" t="s">
        <v>912</v>
      </c>
      <c r="AG2887" t="s">
        <v>756</v>
      </c>
      <c r="AH2887" t="s">
        <v>756</v>
      </c>
      <c r="AI2887" t="str">
        <f t="shared" si="4177"/>
        <v>e</v>
      </c>
      <c r="AJ2887" t="str">
        <f t="shared" si="4178"/>
        <v/>
      </c>
      <c r="AK2887" t="str">
        <f t="shared" si="4179"/>
        <v/>
      </c>
      <c r="AL2887" t="str">
        <f t="shared" si="4180"/>
        <v/>
      </c>
      <c r="AM2887" t="str">
        <f t="shared" si="4181"/>
        <v/>
      </c>
      <c r="AN2887" t="str">
        <f t="shared" si="4182"/>
        <v>Away</v>
      </c>
      <c r="AO2887" t="str">
        <f t="shared" si="4183"/>
        <v>a</v>
      </c>
      <c r="AP2887" t="str">
        <f t="shared" si="4184"/>
        <v/>
      </c>
      <c r="AQ2887" t="str">
        <f t="shared" si="4185"/>
        <v/>
      </c>
      <c r="AR2887" t="str">
        <f t="shared" si="4186"/>
        <v>Away</v>
      </c>
      <c r="AS2887" t="str">
        <f t="shared" si="4187"/>
        <v>a</v>
      </c>
      <c r="AT2887" t="str">
        <f t="shared" si="4188"/>
        <v>Offensive</v>
      </c>
      <c r="AU2887" t="str">
        <f t="shared" si="4189"/>
        <v/>
      </c>
      <c r="AV2887" t="str">
        <f t="shared" si="4190"/>
        <v/>
      </c>
      <c r="AW2887" t="str" cm="1">
        <f t="array" ref="AW2887">IFERROR(IF(O2887&lt;&gt;"",O2887,IF(OR($S2887="",$T2887=""),"",IF(O2887&lt;&gt;"",O2887,IF($T2887&lt;&gt;"",_xlfn._xlws.FILTER(O:O,($BU:$BU=$BU2887)*($I:$I=$I2887)*($T:$T=$T2887)*($S:$S=_xlfn.MINIFS($S:$S,$T:$T,"="&amp;$T2887)),"")))))&amp;"",IF(O2887="","",""))&amp;""</f>
        <v/>
      </c>
      <c r="AX2887" t="str" cm="1">
        <f t="array" ref="AX2887">IFERROR(IF(P2887&lt;&gt;"",P2887,IF(OR($S2887="",$T2887=""),"",IF($T2887&lt;&gt;"",_xlfn._xlws.FILTER(P:P,($BU:$BU=$BU2887)*($I:$I=$I2887)*($T:$T=$T2887)*($S:$S=_xlfn.MINIFS($S:$S,$T:$T,"="&amp;$T2887)),""))))&amp;"",IF(P2887="","",""))&amp;""</f>
        <v/>
      </c>
      <c r="AY2887" t="str" cm="1">
        <f t="array" ref="AY2887">IFERROR(IF(Q2887&lt;&gt;"",Q2887,IF(OR($S2887="",$T2887=""),"",IF($T2887&lt;&gt;"",_xlfn._xlws.FILTER(Q:Q,($BU:$BU=$BU2887)*($I:$I=$I2887)*($T:$T=$T2887)*($S:$S=_xlfn.MINIFS($S:$S,$T:$T,"="&amp;$T2887)),""))))&amp;"",IF(Q2887="","",""))&amp;""</f>
        <v/>
      </c>
      <c r="AZ2887" t="str" cm="1">
        <f t="array" ref="AZ2887">IFERROR(IF(R2887&lt;&gt;"",R2887,IF(OR($S2887="",$T2887=""),"",IF($T2887&lt;&gt;"",_xlfn._xlws.FILTER(R:R,($BU:$BU=$BU2887)*($I:$I=$I2887)*($T:$T=$T2887)*($S:$S=_xlfn.MINIFS($S:$S,$T:$T,"="&amp;$T2887)),""))))&amp;"",IF(R2887="","",""))&amp;""</f>
        <v/>
      </c>
      <c r="BA2887" s="6">
        <f t="shared" si="4191"/>
        <v>245</v>
      </c>
      <c r="BB2887">
        <f t="shared" ref="BB2887:BD2887" si="4203">BB2886</f>
        <v>18987</v>
      </c>
      <c r="BC2887" t="str">
        <f t="shared" si="4203"/>
        <v>Velodrome</v>
      </c>
      <c r="BD2887" t="str">
        <f t="shared" si="4203"/>
        <v>Outlaws</v>
      </c>
      <c r="BE2887" t="s">
        <v>7</v>
      </c>
      <c r="BF2887" t="s">
        <v>182</v>
      </c>
      <c r="BI2887" cm="1">
        <f t="array" aca="1" ref="BI2887" ca="1">IFERROR(_xlfn._xlws.FILTER(shifts!A:A,(shifts!B:B=events!AD2887)*(shifts!AG:AG&gt;=events!BK2887)*(shifts!AH:AH&lt;=events!BL2887)),BI2886)</f>
        <v>100</v>
      </c>
      <c r="BJ2887" s="15">
        <f t="shared" si="4193"/>
        <v>0</v>
      </c>
      <c r="BK2887">
        <f t="shared" si="4194"/>
        <v>189</v>
      </c>
      <c r="BL2887">
        <f t="shared" si="4195"/>
        <v>189</v>
      </c>
      <c r="BM2887" s="15">
        <f>SUMIFS(BJ$2:BJ2887,K$2:K2887,"=Intermission")+SUMIFS(BJ$2:BJ2887,K$2:K2887,"=Timeout")</f>
        <v>143</v>
      </c>
      <c r="BN2887">
        <f t="shared" si="4196"/>
        <v>2303</v>
      </c>
      <c r="BO2887" s="19">
        <f t="shared" si="4197"/>
        <v>3194</v>
      </c>
      <c r="BP2887">
        <f t="shared" si="4198"/>
        <v>3189</v>
      </c>
      <c r="BQ2887" s="17">
        <f t="shared" si="4199"/>
        <v>3194</v>
      </c>
      <c r="BR2887" t="str">
        <f t="shared" si="4200"/>
        <v>event_team_player_2</v>
      </c>
      <c r="BS2887">
        <f>COUNTIFS(S$3:S2887,"="&amp;S2887,AI$3:AI2887,"="&amp;AI2887)</f>
        <v>2</v>
      </c>
      <c r="BT2887" t="str">
        <f>IFERROR(VLOOKUP(BB2887&amp;BU2887&amp;X2887,game_rosters!U:W,3,FALSE),"")</f>
        <v>P100214</v>
      </c>
      <c r="BU2887" t="str">
        <f t="shared" si="4202"/>
        <v>Outlaws</v>
      </c>
    </row>
    <row r="2888" spans="1:73" x14ac:dyDescent="0.2">
      <c r="A2888" t="str">
        <f t="shared" si="4176"/>
        <v/>
      </c>
      <c r="I2888" s="44">
        <v>75</v>
      </c>
      <c r="R2888" s="51">
        <v>1</v>
      </c>
      <c r="S2888">
        <v>1497</v>
      </c>
      <c r="T2888">
        <v>230</v>
      </c>
      <c r="X2888">
        <v>75</v>
      </c>
      <c r="AA2888">
        <f t="shared" si="4133"/>
        <v>2497</v>
      </c>
      <c r="AB2888">
        <f t="shared" si="4134"/>
        <v>9230</v>
      </c>
      <c r="AC2888">
        <f t="shared" si="4172"/>
        <v>9230</v>
      </c>
      <c r="AD2888" s="6">
        <v>3</v>
      </c>
      <c r="AE2888" t="s">
        <v>941</v>
      </c>
      <c r="AF2888" t="s">
        <v>912</v>
      </c>
      <c r="AG2888" t="s">
        <v>756</v>
      </c>
      <c r="AH2888" t="s">
        <v>756</v>
      </c>
      <c r="AI2888" t="str">
        <f t="shared" si="4177"/>
        <v>o</v>
      </c>
      <c r="AJ2888" t="str">
        <f t="shared" si="4178"/>
        <v/>
      </c>
      <c r="AK2888" t="str">
        <f t="shared" si="4179"/>
        <v/>
      </c>
      <c r="AL2888" t="str">
        <f t="shared" si="4180"/>
        <v/>
      </c>
      <c r="AM2888" t="str">
        <f t="shared" si="4181"/>
        <v/>
      </c>
      <c r="AN2888" t="str">
        <f t="shared" si="4182"/>
        <v>Away</v>
      </c>
      <c r="AO2888" t="str">
        <f t="shared" si="4183"/>
        <v>a</v>
      </c>
      <c r="AP2888" t="str">
        <f t="shared" si="4184"/>
        <v/>
      </c>
      <c r="AQ2888" t="str">
        <f t="shared" si="4185"/>
        <v/>
      </c>
      <c r="AR2888" t="str">
        <f t="shared" si="4186"/>
        <v>Away</v>
      </c>
      <c r="AS2888" t="str">
        <f t="shared" si="4187"/>
        <v>a</v>
      </c>
      <c r="AT2888" t="str">
        <f t="shared" si="4188"/>
        <v>Defensive</v>
      </c>
      <c r="AU2888" t="str">
        <f t="shared" si="4189"/>
        <v/>
      </c>
      <c r="AV2888" t="str">
        <f t="shared" si="4190"/>
        <v/>
      </c>
      <c r="AW2888" t="str" cm="1">
        <f t="array" ref="AW2888">IFERROR(IF(O2888&lt;&gt;"",O2888,IF(OR($S2888="",$T2888=""),"",IF(O2888&lt;&gt;"",O2888,IF($T2888&lt;&gt;"",_xlfn._xlws.FILTER(O:O,($BU:$BU=$BU2888)*($I:$I=$I2888)*($T:$T=$T2888)*($S:$S=_xlfn.MINIFS($S:$S,$T:$T,"="&amp;$T2888)),"")))))&amp;"",IF(O2888="","",""))&amp;""</f>
        <v/>
      </c>
      <c r="AX2888" t="str" cm="1">
        <f t="array" ref="AX2888">IFERROR(IF(P2888&lt;&gt;"",P2888,IF(OR($S2888="",$T2888=""),"",IF($T2888&lt;&gt;"",_xlfn._xlws.FILTER(P:P,($BU:$BU=$BU2888)*($I:$I=$I2888)*($T:$T=$T2888)*($S:$S=_xlfn.MINIFS($S:$S,$T:$T,"="&amp;$T2888)),""))))&amp;"",IF(P2888="","",""))&amp;""</f>
        <v/>
      </c>
      <c r="AY2888" t="str" cm="1">
        <f t="array" ref="AY2888">IFERROR(IF(Q2888&lt;&gt;"",Q2888,IF(OR($S2888="",$T2888=""),"",IF($T2888&lt;&gt;"",_xlfn._xlws.FILTER(Q:Q,($BU:$BU=$BU2888)*($I:$I=$I2888)*($T:$T=$T2888)*($S:$S=_xlfn.MINIFS($S:$S,$T:$T,"="&amp;$T2888)),""))))&amp;"",IF(Q2888="","",""))&amp;""</f>
        <v/>
      </c>
      <c r="AZ2888" t="str" cm="1">
        <f t="array" ref="AZ2888">IFERROR(IF(R2888&lt;&gt;"",R2888,IF(OR($S2888="",$T2888=""),"",IF($T2888&lt;&gt;"",_xlfn._xlws.FILTER(R:R,($BU:$BU=$BU2888)*($I:$I=$I2888)*($T:$T=$T2888)*($S:$S=_xlfn.MINIFS($S:$S,$T:$T,"="&amp;$T2888)),""))))&amp;"",IF(R2888="","",""))&amp;""</f>
        <v>1</v>
      </c>
      <c r="BA2888" s="6">
        <f t="shared" si="4191"/>
        <v>245</v>
      </c>
      <c r="BB2888">
        <f t="shared" ref="BB2888:BD2888" si="4204">BB2887</f>
        <v>18987</v>
      </c>
      <c r="BC2888" t="str">
        <f t="shared" si="4204"/>
        <v>Velodrome</v>
      </c>
      <c r="BD2888" t="str">
        <f t="shared" si="4204"/>
        <v>Outlaws</v>
      </c>
      <c r="BE2888" t="s">
        <v>7</v>
      </c>
      <c r="BF2888" t="s">
        <v>182</v>
      </c>
      <c r="BI2888" cm="1">
        <f t="array" aca="1" ref="BI2888" ca="1">IFERROR(_xlfn._xlws.FILTER(shifts!A:A,(shifts!B:B=events!AD2888)*(shifts!AG:AG&gt;=events!BK2888)*(shifts!AH:AH&lt;=events!BL2888)),BI2887)</f>
        <v>100</v>
      </c>
      <c r="BJ2888" s="15">
        <f t="shared" si="4193"/>
        <v>0</v>
      </c>
      <c r="BK2888">
        <f t="shared" si="4194"/>
        <v>189</v>
      </c>
      <c r="BL2888">
        <f t="shared" si="4195"/>
        <v>189</v>
      </c>
      <c r="BM2888" s="15">
        <f>SUMIFS(BJ$2:BJ2888,K$2:K2888,"=Intermission")+SUMIFS(BJ$2:BJ2888,K$2:K2888,"=Timeout")</f>
        <v>143</v>
      </c>
      <c r="BN2888">
        <f t="shared" si="4196"/>
        <v>2303</v>
      </c>
      <c r="BO2888" s="19">
        <f t="shared" si="4197"/>
        <v>3194</v>
      </c>
      <c r="BP2888">
        <f t="shared" si="4198"/>
        <v>3189</v>
      </c>
      <c r="BQ2888" s="17">
        <f t="shared" si="4199"/>
        <v>3194</v>
      </c>
      <c r="BR2888" t="str">
        <f t="shared" si="4200"/>
        <v>opp_team_player_1</v>
      </c>
      <c r="BS2888">
        <f>COUNTIFS(S$3:S2888,"="&amp;S2888,AI$3:AI2888,"="&amp;AI2888)</f>
        <v>1</v>
      </c>
      <c r="BT2888" t="str">
        <f>IFERROR(VLOOKUP(BB2888&amp;BU2888&amp;X2888,game_rosters!U:W,3,FALSE),"")</f>
        <v>P100039</v>
      </c>
      <c r="BU2888" t="str">
        <f t="shared" si="4202"/>
        <v>Velodrome</v>
      </c>
    </row>
    <row r="2889" spans="1:73" x14ac:dyDescent="0.2">
      <c r="A2889">
        <f t="shared" si="4176"/>
        <v>1</v>
      </c>
      <c r="I2889" s="44">
        <v>4</v>
      </c>
      <c r="K2889" t="s">
        <v>238</v>
      </c>
      <c r="L2889" t="s">
        <v>184</v>
      </c>
      <c r="M2889" t="s">
        <v>376</v>
      </c>
      <c r="N2889" t="s">
        <v>594</v>
      </c>
      <c r="O2889" t="s">
        <v>654</v>
      </c>
      <c r="P2889" t="s">
        <v>612</v>
      </c>
      <c r="Q2889" t="s">
        <v>594</v>
      </c>
      <c r="R2889" s="51">
        <v>1</v>
      </c>
      <c r="S2889">
        <v>1498</v>
      </c>
      <c r="T2889">
        <v>230</v>
      </c>
      <c r="W2889" t="s">
        <v>731</v>
      </c>
      <c r="X2889">
        <v>4</v>
      </c>
      <c r="Z2889">
        <v>1</v>
      </c>
      <c r="AA2889">
        <f t="shared" si="4133"/>
        <v>2498</v>
      </c>
      <c r="AB2889">
        <f t="shared" si="4134"/>
        <v>9230</v>
      </c>
      <c r="AC2889">
        <f t="shared" si="4172"/>
        <v>9230</v>
      </c>
      <c r="AD2889" s="6">
        <v>3</v>
      </c>
      <c r="AE2889" t="s">
        <v>941</v>
      </c>
      <c r="AF2889" t="s">
        <v>912</v>
      </c>
      <c r="AG2889" t="s">
        <v>756</v>
      </c>
      <c r="AH2889" t="s">
        <v>756</v>
      </c>
      <c r="AI2889" t="str">
        <f t="shared" si="4177"/>
        <v>e</v>
      </c>
      <c r="AJ2889" t="str">
        <f t="shared" si="4178"/>
        <v/>
      </c>
      <c r="AK2889" t="str">
        <f t="shared" si="4179"/>
        <v/>
      </c>
      <c r="AL2889" t="str">
        <f t="shared" si="4180"/>
        <v/>
      </c>
      <c r="AM2889" t="str">
        <f t="shared" si="4181"/>
        <v/>
      </c>
      <c r="AN2889" t="str">
        <f t="shared" si="4182"/>
        <v>Away</v>
      </c>
      <c r="AO2889" t="str">
        <f t="shared" si="4183"/>
        <v>a</v>
      </c>
      <c r="AP2889" t="str">
        <f t="shared" si="4184"/>
        <v/>
      </c>
      <c r="AQ2889" t="str">
        <f t="shared" si="4185"/>
        <v/>
      </c>
      <c r="AR2889" t="str">
        <f t="shared" si="4186"/>
        <v>Away</v>
      </c>
      <c r="AS2889" t="str">
        <f t="shared" si="4187"/>
        <v>a</v>
      </c>
      <c r="AT2889" t="str">
        <f t="shared" si="4188"/>
        <v>Offensive</v>
      </c>
      <c r="AU2889" t="str">
        <f t="shared" si="4189"/>
        <v/>
      </c>
      <c r="AV2889" t="str">
        <f t="shared" si="4190"/>
        <v/>
      </c>
      <c r="AW2889" t="str" cm="1">
        <f t="array" ref="AW2889">IFERROR(IF(O2889&lt;&gt;"",O2889,IF(OR($S2889="",$T2889=""),"",IF(O2889&lt;&gt;"",O2889,IF($T2889&lt;&gt;"",_xlfn._xlws.FILTER(O:O,($BU:$BU=$BU2889)*($I:$I=$I2889)*($T:$T=$T2889)*($S:$S=_xlfn.MINIFS($S:$S,$T:$T,"="&amp;$T2889)),"")))))&amp;"",IF(O2889="","",""))&amp;""</f>
        <v>OffensivePlay_Pass-SecondTouch</v>
      </c>
      <c r="AX2889" t="str" cm="1">
        <f t="array" ref="AX2889">IFERROR(IF(P2889&lt;&gt;"",P2889,IF(OR($S2889="",$T2889=""),"",IF($T2889&lt;&gt;"",_xlfn._xlws.FILTER(P:P,($BU:$BU=$BU2889)*($I:$I=$I2889)*($T:$T=$T2889)*($S:$S=_xlfn.MINIFS($S:$S,$T:$T,"="&amp;$T2889)),""))))&amp;"",IF(P2889="","",""))&amp;""</f>
        <v>Defensive_Zone-AttemptedBreakOutPass</v>
      </c>
      <c r="AY2889" t="str" cm="1">
        <f t="array" ref="AY2889">IFERROR(IF(Q2889&lt;&gt;"",Q2889,IF(OR($S2889="",$T2889=""),"",IF($T2889&lt;&gt;"",_xlfn._xlws.FILTER(Q:Q,($BU:$BU=$BU2889)*($I:$I=$I2889)*($T:$T=$T2889)*($S:$S=_xlfn.MINIFS($S:$S,$T:$T,"="&amp;$T2889)),""))))&amp;"",IF(Q2889="","",""))&amp;""</f>
        <v>u</v>
      </c>
      <c r="AZ2889" t="str" cm="1">
        <f t="array" ref="AZ2889">IFERROR(IF(R2889&lt;&gt;"",R2889,IF(OR($S2889="",$T2889=""),"",IF($T2889&lt;&gt;"",_xlfn._xlws.FILTER(R:R,($BU:$BU=$BU2889)*($I:$I=$I2889)*($T:$T=$T2889)*($S:$S=_xlfn.MINIFS($S:$S,$T:$T,"="&amp;$T2889)),""))))&amp;"",IF(R2889="","",""))&amp;""</f>
        <v>1</v>
      </c>
      <c r="BA2889" s="6">
        <f t="shared" si="4191"/>
        <v>246</v>
      </c>
      <c r="BB2889">
        <f t="shared" ref="BB2889:BD2889" si="4205">BB2888</f>
        <v>18987</v>
      </c>
      <c r="BC2889" t="str">
        <f t="shared" si="4205"/>
        <v>Velodrome</v>
      </c>
      <c r="BD2889" t="str">
        <f t="shared" si="4205"/>
        <v>Outlaws</v>
      </c>
      <c r="BE2889" t="s">
        <v>238</v>
      </c>
      <c r="BF2889" t="s">
        <v>184</v>
      </c>
      <c r="BI2889" cm="1">
        <f t="array" aca="1" ref="BI2889" ca="1">IFERROR(_xlfn._xlws.FILTER(shifts!A:A,(shifts!B:B=events!AD2889)*(shifts!AG:AG&gt;=events!BK2889)*(shifts!AH:AH&lt;=events!BL2889)),BI2888)</f>
        <v>100</v>
      </c>
      <c r="BJ2889" s="15">
        <f t="shared" si="4193"/>
        <v>0</v>
      </c>
      <c r="BK2889">
        <f t="shared" si="4194"/>
        <v>189</v>
      </c>
      <c r="BL2889">
        <f t="shared" si="4195"/>
        <v>189</v>
      </c>
      <c r="BM2889" s="15">
        <f>SUMIFS(BJ$2:BJ2889,K$2:K2889,"=Intermission")+SUMIFS(BJ$2:BJ2889,K$2:K2889,"=Timeout")</f>
        <v>143</v>
      </c>
      <c r="BN2889">
        <f t="shared" si="4196"/>
        <v>2303</v>
      </c>
      <c r="BO2889" s="19">
        <f t="shared" si="4197"/>
        <v>3194</v>
      </c>
      <c r="BP2889">
        <f t="shared" si="4198"/>
        <v>3189</v>
      </c>
      <c r="BQ2889" s="17">
        <f t="shared" si="4199"/>
        <v>3194</v>
      </c>
      <c r="BR2889" t="str">
        <f t="shared" si="4200"/>
        <v>event_team_player_1</v>
      </c>
      <c r="BS2889">
        <f>COUNTIFS(S$3:S2889,"="&amp;S2889,AI$3:AI2889,"="&amp;AI2889)</f>
        <v>1</v>
      </c>
      <c r="BT2889" t="str">
        <f>IFERROR(VLOOKUP(BB2889&amp;BU2889&amp;X2889,game_rosters!U:W,3,FALSE),"")</f>
        <v>P100032</v>
      </c>
      <c r="BU2889" t="str">
        <f t="shared" si="4202"/>
        <v>Outlaws</v>
      </c>
    </row>
    <row r="2890" spans="1:73" x14ac:dyDescent="0.2">
      <c r="A2890" t="str">
        <f t="shared" si="4176"/>
        <v/>
      </c>
      <c r="I2890" s="44">
        <v>12</v>
      </c>
      <c r="S2890">
        <v>1498</v>
      </c>
      <c r="T2890">
        <v>230</v>
      </c>
      <c r="X2890">
        <v>12</v>
      </c>
      <c r="Z2890">
        <v>1</v>
      </c>
      <c r="AA2890">
        <f t="shared" si="4133"/>
        <v>2498</v>
      </c>
      <c r="AB2890">
        <f t="shared" si="4134"/>
        <v>9230</v>
      </c>
      <c r="AC2890">
        <f t="shared" si="4172"/>
        <v>9230</v>
      </c>
      <c r="AD2890" s="6">
        <v>3</v>
      </c>
      <c r="AE2890" t="s">
        <v>941</v>
      </c>
      <c r="AF2890" t="s">
        <v>912</v>
      </c>
      <c r="AG2890" t="s">
        <v>756</v>
      </c>
      <c r="AH2890" t="s">
        <v>756</v>
      </c>
      <c r="AI2890" t="str">
        <f t="shared" si="4177"/>
        <v>e</v>
      </c>
      <c r="AJ2890" t="str">
        <f t="shared" si="4178"/>
        <v/>
      </c>
      <c r="AK2890" t="str">
        <f t="shared" si="4179"/>
        <v/>
      </c>
      <c r="AL2890" t="str">
        <f t="shared" si="4180"/>
        <v/>
      </c>
      <c r="AM2890" t="str">
        <f t="shared" si="4181"/>
        <v/>
      </c>
      <c r="AN2890" t="str">
        <f t="shared" si="4182"/>
        <v>Away</v>
      </c>
      <c r="AO2890" t="str">
        <f t="shared" si="4183"/>
        <v>a</v>
      </c>
      <c r="AP2890" t="str">
        <f t="shared" si="4184"/>
        <v/>
      </c>
      <c r="AQ2890" t="str">
        <f t="shared" si="4185"/>
        <v/>
      </c>
      <c r="AR2890" t="str">
        <f t="shared" si="4186"/>
        <v>Away</v>
      </c>
      <c r="AS2890" t="str">
        <f t="shared" si="4187"/>
        <v>a</v>
      </c>
      <c r="AT2890" t="str">
        <f t="shared" si="4188"/>
        <v>Offensive</v>
      </c>
      <c r="AU2890" t="str">
        <f t="shared" si="4189"/>
        <v/>
      </c>
      <c r="AV2890" t="str">
        <f t="shared" si="4190"/>
        <v/>
      </c>
      <c r="AW2890" t="str" cm="1">
        <f t="array" ref="AW2890">IFERROR(IF(O2890&lt;&gt;"",O2890,IF(OR($S2890="",$T2890=""),"",IF(O2890&lt;&gt;"",O2890,IF($T2890&lt;&gt;"",_xlfn._xlws.FILTER(O:O,($BU:$BU=$BU2890)*($I:$I=$I2890)*($T:$T=$T2890)*($S:$S=_xlfn.MINIFS($S:$S,$T:$T,"="&amp;$T2890)),"")))))&amp;"",IF(O2890="","",""))&amp;""</f>
        <v/>
      </c>
      <c r="AX2890" t="str" cm="1">
        <f t="array" ref="AX2890">IFERROR(IF(P2890&lt;&gt;"",P2890,IF(OR($S2890="",$T2890=""),"",IF($T2890&lt;&gt;"",_xlfn._xlws.FILTER(P:P,($BU:$BU=$BU2890)*($I:$I=$I2890)*($T:$T=$T2890)*($S:$S=_xlfn.MINIFS($S:$S,$T:$T,"="&amp;$T2890)),""))))&amp;"",IF(P2890="","",""))&amp;""</f>
        <v/>
      </c>
      <c r="AY2890" t="str" cm="1">
        <f t="array" ref="AY2890">IFERROR(IF(Q2890&lt;&gt;"",Q2890,IF(OR($S2890="",$T2890=""),"",IF($T2890&lt;&gt;"",_xlfn._xlws.FILTER(Q:Q,($BU:$BU=$BU2890)*($I:$I=$I2890)*($T:$T=$T2890)*($S:$S=_xlfn.MINIFS($S:$S,$T:$T,"="&amp;$T2890)),""))))&amp;"",IF(Q2890="","",""))&amp;""</f>
        <v/>
      </c>
      <c r="AZ2890" t="str" cm="1">
        <f t="array" ref="AZ2890">IFERROR(IF(R2890&lt;&gt;"",R2890,IF(OR($S2890="",$T2890=""),"",IF($T2890&lt;&gt;"",_xlfn._xlws.FILTER(R:R,($BU:$BU=$BU2890)*($I:$I=$I2890)*($T:$T=$T2890)*($S:$S=_xlfn.MINIFS($S:$S,$T:$T,"="&amp;$T2890)),""))))&amp;"",IF(R2890="","",""))&amp;""</f>
        <v/>
      </c>
      <c r="BA2890" s="6">
        <f t="shared" si="4191"/>
        <v>246</v>
      </c>
      <c r="BB2890">
        <f t="shared" ref="BB2890:BD2890" si="4206">BB2889</f>
        <v>18987</v>
      </c>
      <c r="BC2890" t="str">
        <f t="shared" si="4206"/>
        <v>Velodrome</v>
      </c>
      <c r="BD2890" t="str">
        <f t="shared" si="4206"/>
        <v>Outlaws</v>
      </c>
      <c r="BE2890" t="s">
        <v>238</v>
      </c>
      <c r="BF2890" t="s">
        <v>184</v>
      </c>
      <c r="BI2890" cm="1">
        <f t="array" aca="1" ref="BI2890" ca="1">IFERROR(_xlfn._xlws.FILTER(shifts!A:A,(shifts!B:B=events!AD2890)*(shifts!AG:AG&gt;=events!BK2890)*(shifts!AH:AH&lt;=events!BL2890)),BI2889)</f>
        <v>100</v>
      </c>
      <c r="BJ2890" s="15">
        <f t="shared" si="4193"/>
        <v>0</v>
      </c>
      <c r="BK2890">
        <f t="shared" si="4194"/>
        <v>189</v>
      </c>
      <c r="BL2890">
        <f t="shared" si="4195"/>
        <v>189</v>
      </c>
      <c r="BM2890" s="15">
        <f>SUMIFS(BJ$2:BJ2890,K$2:K2890,"=Intermission")+SUMIFS(BJ$2:BJ2890,K$2:K2890,"=Timeout")</f>
        <v>143</v>
      </c>
      <c r="BN2890">
        <f t="shared" si="4196"/>
        <v>2303</v>
      </c>
      <c r="BO2890" s="19">
        <f t="shared" si="4197"/>
        <v>3194</v>
      </c>
      <c r="BP2890">
        <f t="shared" si="4198"/>
        <v>3189</v>
      </c>
      <c r="BQ2890" s="17">
        <f t="shared" si="4199"/>
        <v>3194</v>
      </c>
      <c r="BR2890" t="str">
        <f t="shared" si="4200"/>
        <v>event_team_player_2</v>
      </c>
      <c r="BS2890">
        <f>COUNTIFS(S$3:S2890,"="&amp;S2890,AI$3:AI2890,"="&amp;AI2890)</f>
        <v>2</v>
      </c>
      <c r="BT2890" t="str">
        <f>IFERROR(VLOOKUP(BB2890&amp;BU2890&amp;X2890,game_rosters!U:W,3,FALSE),"")</f>
        <v>P100214</v>
      </c>
      <c r="BU2890" t="str">
        <f t="shared" si="4202"/>
        <v>Outlaws</v>
      </c>
    </row>
    <row r="2891" spans="1:73" x14ac:dyDescent="0.2">
      <c r="A2891" t="str">
        <f t="shared" si="4176"/>
        <v/>
      </c>
      <c r="I2891" s="44">
        <v>75</v>
      </c>
      <c r="R2891" s="51">
        <v>1</v>
      </c>
      <c r="S2891">
        <v>1498</v>
      </c>
      <c r="T2891">
        <v>230</v>
      </c>
      <c r="X2891">
        <v>75</v>
      </c>
      <c r="AA2891">
        <f t="shared" si="4133"/>
        <v>2498</v>
      </c>
      <c r="AB2891">
        <f t="shared" si="4134"/>
        <v>9230</v>
      </c>
      <c r="AC2891">
        <f t="shared" si="4172"/>
        <v>9230</v>
      </c>
      <c r="AD2891" s="6">
        <v>3</v>
      </c>
      <c r="AE2891" t="s">
        <v>941</v>
      </c>
      <c r="AF2891" t="s">
        <v>912</v>
      </c>
      <c r="AG2891" t="s">
        <v>756</v>
      </c>
      <c r="AH2891" t="s">
        <v>756</v>
      </c>
      <c r="AI2891" t="str">
        <f t="shared" si="4177"/>
        <v>o</v>
      </c>
      <c r="AJ2891" t="str">
        <f t="shared" si="4178"/>
        <v/>
      </c>
      <c r="AK2891" t="str">
        <f t="shared" si="4179"/>
        <v/>
      </c>
      <c r="AL2891" t="str">
        <f t="shared" si="4180"/>
        <v/>
      </c>
      <c r="AM2891" t="str">
        <f t="shared" si="4181"/>
        <v/>
      </c>
      <c r="AN2891" t="str">
        <f t="shared" si="4182"/>
        <v>Away</v>
      </c>
      <c r="AO2891" t="str">
        <f t="shared" si="4183"/>
        <v>a</v>
      </c>
      <c r="AP2891" t="str">
        <f t="shared" si="4184"/>
        <v/>
      </c>
      <c r="AQ2891" t="str">
        <f t="shared" si="4185"/>
        <v/>
      </c>
      <c r="AR2891" t="str">
        <f t="shared" si="4186"/>
        <v>Away</v>
      </c>
      <c r="AS2891" t="str">
        <f t="shared" si="4187"/>
        <v>a</v>
      </c>
      <c r="AT2891" t="str">
        <f t="shared" si="4188"/>
        <v>Defensive</v>
      </c>
      <c r="AU2891" t="str">
        <f t="shared" si="4189"/>
        <v/>
      </c>
      <c r="AV2891" t="str">
        <f t="shared" si="4190"/>
        <v/>
      </c>
      <c r="AW2891" t="str" cm="1">
        <f t="array" ref="AW2891">IFERROR(IF(O2891&lt;&gt;"",O2891,IF(OR($S2891="",$T2891=""),"",IF(O2891&lt;&gt;"",O2891,IF($T2891&lt;&gt;"",_xlfn._xlws.FILTER(O:O,($BU:$BU=$BU2891)*($I:$I=$I2891)*($T:$T=$T2891)*($S:$S=_xlfn.MINIFS($S:$S,$T:$T,"="&amp;$T2891)),"")))))&amp;"",IF(O2891="","",""))&amp;""</f>
        <v/>
      </c>
      <c r="AX2891" t="str" cm="1">
        <f t="array" ref="AX2891">IFERROR(IF(P2891&lt;&gt;"",P2891,IF(OR($S2891="",$T2891=""),"",IF($T2891&lt;&gt;"",_xlfn._xlws.FILTER(P:P,($BU:$BU=$BU2891)*($I:$I=$I2891)*($T:$T=$T2891)*($S:$S=_xlfn.MINIFS($S:$S,$T:$T,"="&amp;$T2891)),""))))&amp;"",IF(P2891="","",""))&amp;""</f>
        <v/>
      </c>
      <c r="AY2891" t="str" cm="1">
        <f t="array" ref="AY2891">IFERROR(IF(Q2891&lt;&gt;"",Q2891,IF(OR($S2891="",$T2891=""),"",IF($T2891&lt;&gt;"",_xlfn._xlws.FILTER(Q:Q,($BU:$BU=$BU2891)*($I:$I=$I2891)*($T:$T=$T2891)*($S:$S=_xlfn.MINIFS($S:$S,$T:$T,"="&amp;$T2891)),""))))&amp;"",IF(Q2891="","",""))&amp;""</f>
        <v/>
      </c>
      <c r="AZ2891" t="str" cm="1">
        <f t="array" ref="AZ2891">IFERROR(IF(R2891&lt;&gt;"",R2891,IF(OR($S2891="",$T2891=""),"",IF($T2891&lt;&gt;"",_xlfn._xlws.FILTER(R:R,($BU:$BU=$BU2891)*($I:$I=$I2891)*($T:$T=$T2891)*($S:$S=_xlfn.MINIFS($S:$S,$T:$T,"="&amp;$T2891)),""))))&amp;"",IF(R2891="","",""))&amp;""</f>
        <v>1</v>
      </c>
      <c r="BA2891" s="6">
        <f t="shared" si="4191"/>
        <v>246</v>
      </c>
      <c r="BB2891">
        <f t="shared" ref="BB2891:BD2891" si="4207">BB2890</f>
        <v>18987</v>
      </c>
      <c r="BC2891" t="str">
        <f t="shared" si="4207"/>
        <v>Velodrome</v>
      </c>
      <c r="BD2891" t="str">
        <f t="shared" si="4207"/>
        <v>Outlaws</v>
      </c>
      <c r="BE2891" t="s">
        <v>238</v>
      </c>
      <c r="BF2891" t="s">
        <v>184</v>
      </c>
      <c r="BI2891" cm="1">
        <f t="array" aca="1" ref="BI2891" ca="1">IFERROR(_xlfn._xlws.FILTER(shifts!A:A,(shifts!B:B=events!AD2891)*(shifts!AG:AG&gt;=events!BK2891)*(shifts!AH:AH&lt;=events!BL2891)),BI2890)</f>
        <v>100</v>
      </c>
      <c r="BJ2891" s="15">
        <f t="shared" si="4193"/>
        <v>0</v>
      </c>
      <c r="BK2891">
        <f t="shared" si="4194"/>
        <v>189</v>
      </c>
      <c r="BL2891">
        <f t="shared" si="4195"/>
        <v>189</v>
      </c>
      <c r="BM2891" s="15">
        <f>SUMIFS(BJ$2:BJ2891,K$2:K2891,"=Intermission")+SUMIFS(BJ$2:BJ2891,K$2:K2891,"=Timeout")</f>
        <v>143</v>
      </c>
      <c r="BN2891">
        <f t="shared" si="4196"/>
        <v>2303</v>
      </c>
      <c r="BO2891" s="19">
        <f t="shared" si="4197"/>
        <v>3194</v>
      </c>
      <c r="BP2891">
        <f t="shared" si="4198"/>
        <v>3189</v>
      </c>
      <c r="BQ2891" s="17">
        <f t="shared" si="4199"/>
        <v>3194</v>
      </c>
      <c r="BR2891" t="str">
        <f t="shared" si="4200"/>
        <v>opp_team_player_1</v>
      </c>
      <c r="BS2891">
        <f>COUNTIFS(S$3:S2891,"="&amp;S2891,AI$3:AI2891,"="&amp;AI2891)</f>
        <v>1</v>
      </c>
      <c r="BT2891" t="str">
        <f>IFERROR(VLOOKUP(BB2891&amp;BU2891&amp;X2891,game_rosters!U:W,3,FALSE),"")</f>
        <v>P100039</v>
      </c>
      <c r="BU2891" t="str">
        <f t="shared" si="4202"/>
        <v>Velodrome</v>
      </c>
    </row>
    <row r="2892" spans="1:73" x14ac:dyDescent="0.2">
      <c r="A2892">
        <f t="shared" si="4176"/>
        <v>1</v>
      </c>
      <c r="I2892" s="44">
        <v>4</v>
      </c>
      <c r="K2892" t="s">
        <v>238</v>
      </c>
      <c r="L2892" t="s">
        <v>174</v>
      </c>
      <c r="M2892" t="s">
        <v>390</v>
      </c>
      <c r="N2892" t="s">
        <v>594</v>
      </c>
      <c r="O2892" t="s">
        <v>654</v>
      </c>
      <c r="P2892" t="s">
        <v>612</v>
      </c>
      <c r="Q2892" t="s">
        <v>594</v>
      </c>
      <c r="R2892" s="51">
        <v>1</v>
      </c>
      <c r="S2892">
        <v>1499</v>
      </c>
      <c r="T2892">
        <v>230</v>
      </c>
      <c r="W2892" t="s">
        <v>731</v>
      </c>
      <c r="X2892">
        <v>4</v>
      </c>
      <c r="Z2892">
        <v>1</v>
      </c>
      <c r="AA2892">
        <f t="shared" si="4133"/>
        <v>2499</v>
      </c>
      <c r="AB2892">
        <f t="shared" si="4134"/>
        <v>9230</v>
      </c>
      <c r="AC2892">
        <f t="shared" si="4172"/>
        <v>9230</v>
      </c>
      <c r="AD2892" s="6">
        <v>3</v>
      </c>
      <c r="AE2892" t="s">
        <v>941</v>
      </c>
      <c r="AF2892" t="s">
        <v>912</v>
      </c>
      <c r="AG2892" t="s">
        <v>756</v>
      </c>
      <c r="AH2892" t="s">
        <v>756</v>
      </c>
      <c r="AI2892" t="str">
        <f t="shared" si="4177"/>
        <v>e</v>
      </c>
      <c r="AJ2892" t="str">
        <f t="shared" si="4178"/>
        <v/>
      </c>
      <c r="AK2892" t="str">
        <f t="shared" si="4179"/>
        <v/>
      </c>
      <c r="AL2892" t="str">
        <f t="shared" si="4180"/>
        <v/>
      </c>
      <c r="AM2892" t="str">
        <f t="shared" si="4181"/>
        <v/>
      </c>
      <c r="AN2892" t="str">
        <f t="shared" si="4182"/>
        <v>Away</v>
      </c>
      <c r="AO2892" t="str">
        <f t="shared" si="4183"/>
        <v>a</v>
      </c>
      <c r="AP2892" t="str">
        <f t="shared" si="4184"/>
        <v/>
      </c>
      <c r="AQ2892" t="str">
        <f t="shared" si="4185"/>
        <v/>
      </c>
      <c r="AR2892" t="str">
        <f t="shared" si="4186"/>
        <v>Away</v>
      </c>
      <c r="AS2892" t="str">
        <f t="shared" si="4187"/>
        <v>a</v>
      </c>
      <c r="AT2892" t="str">
        <f t="shared" si="4188"/>
        <v>Offensive</v>
      </c>
      <c r="AU2892" t="str">
        <f t="shared" si="4189"/>
        <v/>
      </c>
      <c r="AV2892" t="str">
        <f t="shared" si="4190"/>
        <v/>
      </c>
      <c r="AW2892" t="str" cm="1">
        <f t="array" ref="AW2892">IFERROR(IF(O2892&lt;&gt;"",O2892,IF(OR($S2892="",$T2892=""),"",IF(O2892&lt;&gt;"",O2892,IF($T2892&lt;&gt;"",_xlfn._xlws.FILTER(O:O,($BU:$BU=$BU2892)*($I:$I=$I2892)*($T:$T=$T2892)*($S:$S=_xlfn.MINIFS($S:$S,$T:$T,"="&amp;$T2892)),"")))))&amp;"",IF(O2892="","",""))&amp;""</f>
        <v>OffensivePlay_Pass-SecondTouch</v>
      </c>
      <c r="AX2892" t="str" cm="1">
        <f t="array" ref="AX2892">IFERROR(IF(P2892&lt;&gt;"",P2892,IF(OR($S2892="",$T2892=""),"",IF($T2892&lt;&gt;"",_xlfn._xlws.FILTER(P:P,($BU:$BU=$BU2892)*($I:$I=$I2892)*($T:$T=$T2892)*($S:$S=_xlfn.MINIFS($S:$S,$T:$T,"="&amp;$T2892)),""))))&amp;"",IF(P2892="","",""))&amp;""</f>
        <v>Defensive_Zone-AttemptedBreakOutPass</v>
      </c>
      <c r="AY2892" t="str" cm="1">
        <f t="array" ref="AY2892">IFERROR(IF(Q2892&lt;&gt;"",Q2892,IF(OR($S2892="",$T2892=""),"",IF($T2892&lt;&gt;"",_xlfn._xlws.FILTER(Q:Q,($BU:$BU=$BU2892)*($I:$I=$I2892)*($T:$T=$T2892)*($S:$S=_xlfn.MINIFS($S:$S,$T:$T,"="&amp;$T2892)),""))))&amp;"",IF(Q2892="","",""))&amp;""</f>
        <v>u</v>
      </c>
      <c r="AZ2892" t="str" cm="1">
        <f t="array" ref="AZ2892">IFERROR(IF(R2892&lt;&gt;"",R2892,IF(OR($S2892="",$T2892=""),"",IF($T2892&lt;&gt;"",_xlfn._xlws.FILTER(R:R,($BU:$BU=$BU2892)*($I:$I=$I2892)*($T:$T=$T2892)*($S:$S=_xlfn.MINIFS($S:$S,$T:$T,"="&amp;$T2892)),""))))&amp;"",IF(R2892="","",""))&amp;""</f>
        <v>1</v>
      </c>
      <c r="BA2892" s="6">
        <f t="shared" si="4191"/>
        <v>247</v>
      </c>
      <c r="BB2892">
        <f t="shared" ref="BB2892:BD2892" si="4208">BB2891</f>
        <v>18987</v>
      </c>
      <c r="BC2892" t="str">
        <f t="shared" si="4208"/>
        <v>Velodrome</v>
      </c>
      <c r="BD2892" t="str">
        <f t="shared" si="4208"/>
        <v>Outlaws</v>
      </c>
      <c r="BE2892" t="s">
        <v>238</v>
      </c>
      <c r="BF2892" t="s">
        <v>174</v>
      </c>
      <c r="BI2892" cm="1">
        <f t="array" aca="1" ref="BI2892" ca="1">IFERROR(_xlfn._xlws.FILTER(shifts!A:A,(shifts!B:B=events!AD2892)*(shifts!AG:AG&gt;=events!BK2892)*(shifts!AH:AH&lt;=events!BL2892)),BI2891)</f>
        <v>100</v>
      </c>
      <c r="BJ2892" s="15">
        <f t="shared" si="4193"/>
        <v>0</v>
      </c>
      <c r="BK2892">
        <f t="shared" si="4194"/>
        <v>189</v>
      </c>
      <c r="BL2892">
        <f t="shared" si="4195"/>
        <v>189</v>
      </c>
      <c r="BM2892" s="15">
        <f>SUMIFS(BJ$2:BJ2892,K$2:K2892,"=Intermission")+SUMIFS(BJ$2:BJ2892,K$2:K2892,"=Timeout")</f>
        <v>143</v>
      </c>
      <c r="BN2892">
        <f t="shared" si="4196"/>
        <v>2303</v>
      </c>
      <c r="BO2892" s="19">
        <f t="shared" si="4197"/>
        <v>3194</v>
      </c>
      <c r="BP2892">
        <f t="shared" si="4198"/>
        <v>3189</v>
      </c>
      <c r="BQ2892" s="17">
        <f t="shared" si="4199"/>
        <v>3194</v>
      </c>
      <c r="BR2892" t="str">
        <f t="shared" si="4200"/>
        <v>event_team_player_1</v>
      </c>
      <c r="BS2892">
        <f>COUNTIFS(S$3:S2892,"="&amp;S2892,AI$3:AI2892,"="&amp;AI2892)</f>
        <v>1</v>
      </c>
      <c r="BT2892" t="str">
        <f>IFERROR(VLOOKUP(BB2892&amp;BU2892&amp;X2892,game_rosters!U:W,3,FALSE),"")</f>
        <v>P100032</v>
      </c>
      <c r="BU2892" t="str">
        <f t="shared" si="4202"/>
        <v>Outlaws</v>
      </c>
    </row>
    <row r="2893" spans="1:73" x14ac:dyDescent="0.2">
      <c r="A2893" t="str">
        <f t="shared" si="4176"/>
        <v/>
      </c>
      <c r="I2893" s="44">
        <v>12</v>
      </c>
      <c r="S2893">
        <v>1499</v>
      </c>
      <c r="T2893">
        <v>230</v>
      </c>
      <c r="X2893">
        <v>12</v>
      </c>
      <c r="Z2893">
        <v>1</v>
      </c>
      <c r="AA2893">
        <f t="shared" si="4133"/>
        <v>2499</v>
      </c>
      <c r="AB2893">
        <f t="shared" si="4134"/>
        <v>9230</v>
      </c>
      <c r="AC2893">
        <f t="shared" si="4172"/>
        <v>9230</v>
      </c>
      <c r="AD2893" s="6">
        <v>3</v>
      </c>
      <c r="AE2893" t="s">
        <v>941</v>
      </c>
      <c r="AF2893" t="s">
        <v>912</v>
      </c>
      <c r="AG2893" t="s">
        <v>756</v>
      </c>
      <c r="AH2893" t="s">
        <v>756</v>
      </c>
      <c r="AI2893" t="str">
        <f t="shared" si="4177"/>
        <v>e</v>
      </c>
      <c r="AJ2893" t="str">
        <f t="shared" si="4178"/>
        <v/>
      </c>
      <c r="AK2893" t="str">
        <f t="shared" si="4179"/>
        <v/>
      </c>
      <c r="AL2893" t="str">
        <f t="shared" si="4180"/>
        <v/>
      </c>
      <c r="AM2893" t="str">
        <f t="shared" si="4181"/>
        <v/>
      </c>
      <c r="AN2893" t="str">
        <f t="shared" si="4182"/>
        <v>Away</v>
      </c>
      <c r="AO2893" t="str">
        <f t="shared" si="4183"/>
        <v>a</v>
      </c>
      <c r="AP2893" t="str">
        <f t="shared" si="4184"/>
        <v/>
      </c>
      <c r="AQ2893" t="str">
        <f t="shared" si="4185"/>
        <v/>
      </c>
      <c r="AR2893" t="str">
        <f t="shared" si="4186"/>
        <v>Away</v>
      </c>
      <c r="AS2893" t="str">
        <f t="shared" si="4187"/>
        <v>a</v>
      </c>
      <c r="AT2893" t="str">
        <f t="shared" si="4188"/>
        <v>Offensive</v>
      </c>
      <c r="AU2893" t="str">
        <f t="shared" si="4189"/>
        <v/>
      </c>
      <c r="AV2893" t="str">
        <f t="shared" si="4190"/>
        <v/>
      </c>
      <c r="AW2893" t="str" cm="1">
        <f t="array" ref="AW2893">IFERROR(IF(O2893&lt;&gt;"",O2893,IF(OR($S2893="",$T2893=""),"",IF(O2893&lt;&gt;"",O2893,IF($T2893&lt;&gt;"",_xlfn._xlws.FILTER(O:O,($BU:$BU=$BU2893)*($I:$I=$I2893)*($T:$T=$T2893)*($S:$S=_xlfn.MINIFS($S:$S,$T:$T,"="&amp;$T2893)),"")))))&amp;"",IF(O2893="","",""))&amp;""</f>
        <v/>
      </c>
      <c r="AX2893" t="str" cm="1">
        <f t="array" ref="AX2893">IFERROR(IF(P2893&lt;&gt;"",P2893,IF(OR($S2893="",$T2893=""),"",IF($T2893&lt;&gt;"",_xlfn._xlws.FILTER(P:P,($BU:$BU=$BU2893)*($I:$I=$I2893)*($T:$T=$T2893)*($S:$S=_xlfn.MINIFS($S:$S,$T:$T,"="&amp;$T2893)),""))))&amp;"",IF(P2893="","",""))&amp;""</f>
        <v/>
      </c>
      <c r="AY2893" t="str" cm="1">
        <f t="array" ref="AY2893">IFERROR(IF(Q2893&lt;&gt;"",Q2893,IF(OR($S2893="",$T2893=""),"",IF($T2893&lt;&gt;"",_xlfn._xlws.FILTER(Q:Q,($BU:$BU=$BU2893)*($I:$I=$I2893)*($T:$T=$T2893)*($S:$S=_xlfn.MINIFS($S:$S,$T:$T,"="&amp;$T2893)),""))))&amp;"",IF(Q2893="","",""))&amp;""</f>
        <v/>
      </c>
      <c r="AZ2893" t="str" cm="1">
        <f t="array" ref="AZ2893">IFERROR(IF(R2893&lt;&gt;"",R2893,IF(OR($S2893="",$T2893=""),"",IF($T2893&lt;&gt;"",_xlfn._xlws.FILTER(R:R,($BU:$BU=$BU2893)*($I:$I=$I2893)*($T:$T=$T2893)*($S:$S=_xlfn.MINIFS($S:$S,$T:$T,"="&amp;$T2893)),""))))&amp;"",IF(R2893="","",""))&amp;""</f>
        <v/>
      </c>
      <c r="BA2893" s="6">
        <f t="shared" si="4191"/>
        <v>247</v>
      </c>
      <c r="BB2893">
        <f t="shared" ref="BB2893:BD2893" si="4209">BB2892</f>
        <v>18987</v>
      </c>
      <c r="BC2893" t="str">
        <f t="shared" si="4209"/>
        <v>Velodrome</v>
      </c>
      <c r="BD2893" t="str">
        <f t="shared" si="4209"/>
        <v>Outlaws</v>
      </c>
      <c r="BE2893" t="s">
        <v>238</v>
      </c>
      <c r="BF2893" t="s">
        <v>174</v>
      </c>
      <c r="BI2893" cm="1">
        <f t="array" aca="1" ref="BI2893" ca="1">IFERROR(_xlfn._xlws.FILTER(shifts!A:A,(shifts!B:B=events!AD2893)*(shifts!AG:AG&gt;=events!BK2893)*(shifts!AH:AH&lt;=events!BL2893)),BI2892)</f>
        <v>100</v>
      </c>
      <c r="BJ2893" s="15">
        <f t="shared" si="4193"/>
        <v>0</v>
      </c>
      <c r="BK2893">
        <f t="shared" si="4194"/>
        <v>189</v>
      </c>
      <c r="BL2893">
        <f t="shared" si="4195"/>
        <v>189</v>
      </c>
      <c r="BM2893" s="15">
        <f>SUMIFS(BJ$2:BJ2893,K$2:K2893,"=Intermission")+SUMIFS(BJ$2:BJ2893,K$2:K2893,"=Timeout")</f>
        <v>143</v>
      </c>
      <c r="BN2893">
        <f t="shared" si="4196"/>
        <v>2303</v>
      </c>
      <c r="BO2893" s="19">
        <f t="shared" si="4197"/>
        <v>3194</v>
      </c>
      <c r="BP2893">
        <f t="shared" si="4198"/>
        <v>3189</v>
      </c>
      <c r="BQ2893" s="17">
        <f t="shared" si="4199"/>
        <v>3194</v>
      </c>
      <c r="BR2893" t="str">
        <f t="shared" si="4200"/>
        <v>event_team_player_2</v>
      </c>
      <c r="BS2893">
        <f>COUNTIFS(S$3:S2893,"="&amp;S2893,AI$3:AI2893,"="&amp;AI2893)</f>
        <v>2</v>
      </c>
      <c r="BT2893" t="str">
        <f>IFERROR(VLOOKUP(BB2893&amp;BU2893&amp;X2893,game_rosters!U:W,3,FALSE),"")</f>
        <v>P100214</v>
      </c>
      <c r="BU2893" t="str">
        <f t="shared" si="4202"/>
        <v>Outlaws</v>
      </c>
    </row>
    <row r="2894" spans="1:73" x14ac:dyDescent="0.2">
      <c r="A2894" t="str">
        <f t="shared" si="4176"/>
        <v/>
      </c>
      <c r="I2894" s="44">
        <v>75</v>
      </c>
      <c r="R2894" s="51">
        <v>1</v>
      </c>
      <c r="S2894">
        <v>1499</v>
      </c>
      <c r="T2894">
        <v>230</v>
      </c>
      <c r="X2894">
        <v>75</v>
      </c>
      <c r="AA2894">
        <f t="shared" si="4133"/>
        <v>2499</v>
      </c>
      <c r="AB2894">
        <f t="shared" si="4134"/>
        <v>9230</v>
      </c>
      <c r="AC2894">
        <f t="shared" si="4172"/>
        <v>9230</v>
      </c>
      <c r="AD2894" s="6">
        <v>3</v>
      </c>
      <c r="AE2894" t="s">
        <v>941</v>
      </c>
      <c r="AF2894" t="s">
        <v>912</v>
      </c>
      <c r="AG2894" t="s">
        <v>756</v>
      </c>
      <c r="AH2894" t="s">
        <v>756</v>
      </c>
      <c r="AI2894" t="str">
        <f t="shared" si="4177"/>
        <v>o</v>
      </c>
      <c r="AJ2894" t="str">
        <f t="shared" si="4178"/>
        <v/>
      </c>
      <c r="AK2894" t="str">
        <f t="shared" si="4179"/>
        <v/>
      </c>
      <c r="AL2894" t="str">
        <f t="shared" si="4180"/>
        <v/>
      </c>
      <c r="AM2894" t="str">
        <f t="shared" si="4181"/>
        <v/>
      </c>
      <c r="AN2894" t="str">
        <f t="shared" si="4182"/>
        <v>Away</v>
      </c>
      <c r="AO2894" t="str">
        <f t="shared" si="4183"/>
        <v>a</v>
      </c>
      <c r="AP2894" t="str">
        <f t="shared" si="4184"/>
        <v/>
      </c>
      <c r="AQ2894" t="str">
        <f t="shared" si="4185"/>
        <v/>
      </c>
      <c r="AR2894" t="str">
        <f t="shared" si="4186"/>
        <v>Away</v>
      </c>
      <c r="AS2894" t="str">
        <f t="shared" si="4187"/>
        <v>a</v>
      </c>
      <c r="AT2894" t="str">
        <f t="shared" si="4188"/>
        <v>Defensive</v>
      </c>
      <c r="AU2894" t="str">
        <f t="shared" si="4189"/>
        <v/>
      </c>
      <c r="AV2894" t="str">
        <f t="shared" si="4190"/>
        <v/>
      </c>
      <c r="AW2894" t="str" cm="1">
        <f t="array" ref="AW2894">IFERROR(IF(O2894&lt;&gt;"",O2894,IF(OR($S2894="",$T2894=""),"",IF(O2894&lt;&gt;"",O2894,IF($T2894&lt;&gt;"",_xlfn._xlws.FILTER(O:O,($BU:$BU=$BU2894)*($I:$I=$I2894)*($T:$T=$T2894)*($S:$S=_xlfn.MINIFS($S:$S,$T:$T,"="&amp;$T2894)),"")))))&amp;"",IF(O2894="","",""))&amp;""</f>
        <v/>
      </c>
      <c r="AX2894" t="str" cm="1">
        <f t="array" ref="AX2894">IFERROR(IF(P2894&lt;&gt;"",P2894,IF(OR($S2894="",$T2894=""),"",IF($T2894&lt;&gt;"",_xlfn._xlws.FILTER(P:P,($BU:$BU=$BU2894)*($I:$I=$I2894)*($T:$T=$T2894)*($S:$S=_xlfn.MINIFS($S:$S,$T:$T,"="&amp;$T2894)),""))))&amp;"",IF(P2894="","",""))&amp;""</f>
        <v/>
      </c>
      <c r="AY2894" t="str" cm="1">
        <f t="array" ref="AY2894">IFERROR(IF(Q2894&lt;&gt;"",Q2894,IF(OR($S2894="",$T2894=""),"",IF($T2894&lt;&gt;"",_xlfn._xlws.FILTER(Q:Q,($BU:$BU=$BU2894)*($I:$I=$I2894)*($T:$T=$T2894)*($S:$S=_xlfn.MINIFS($S:$S,$T:$T,"="&amp;$T2894)),""))))&amp;"",IF(Q2894="","",""))&amp;""</f>
        <v/>
      </c>
      <c r="AZ2894" t="str" cm="1">
        <f t="array" ref="AZ2894">IFERROR(IF(R2894&lt;&gt;"",R2894,IF(OR($S2894="",$T2894=""),"",IF($T2894&lt;&gt;"",_xlfn._xlws.FILTER(R:R,($BU:$BU=$BU2894)*($I:$I=$I2894)*($T:$T=$T2894)*($S:$S=_xlfn.MINIFS($S:$S,$T:$T,"="&amp;$T2894)),""))))&amp;"",IF(R2894="","",""))&amp;""</f>
        <v>1</v>
      </c>
      <c r="BA2894" s="6">
        <f t="shared" si="4191"/>
        <v>247</v>
      </c>
      <c r="BB2894">
        <f t="shared" ref="BB2894:BD2894" si="4210">BB2893</f>
        <v>18987</v>
      </c>
      <c r="BC2894" t="str">
        <f t="shared" si="4210"/>
        <v>Velodrome</v>
      </c>
      <c r="BD2894" t="str">
        <f t="shared" si="4210"/>
        <v>Outlaws</v>
      </c>
      <c r="BE2894" t="s">
        <v>238</v>
      </c>
      <c r="BF2894" t="s">
        <v>174</v>
      </c>
      <c r="BI2894" cm="1">
        <f t="array" aca="1" ref="BI2894" ca="1">IFERROR(_xlfn._xlws.FILTER(shifts!A:A,(shifts!B:B=events!AD2894)*(shifts!AG:AG&gt;=events!BK2894)*(shifts!AH:AH&lt;=events!BL2894)),BI2893)</f>
        <v>100</v>
      </c>
      <c r="BJ2894" s="15">
        <f t="shared" si="4193"/>
        <v>0</v>
      </c>
      <c r="BK2894">
        <f t="shared" si="4194"/>
        <v>189</v>
      </c>
      <c r="BL2894">
        <f t="shared" si="4195"/>
        <v>189</v>
      </c>
      <c r="BM2894" s="15">
        <f>SUMIFS(BJ$2:BJ2894,K$2:K2894,"=Intermission")+SUMIFS(BJ$2:BJ2894,K$2:K2894,"=Timeout")</f>
        <v>143</v>
      </c>
      <c r="BN2894">
        <f t="shared" si="4196"/>
        <v>2303</v>
      </c>
      <c r="BO2894" s="19">
        <f t="shared" si="4197"/>
        <v>3194</v>
      </c>
      <c r="BP2894">
        <f t="shared" si="4198"/>
        <v>3189</v>
      </c>
      <c r="BQ2894" s="17">
        <f t="shared" si="4199"/>
        <v>3194</v>
      </c>
      <c r="BR2894" t="str">
        <f t="shared" si="4200"/>
        <v>opp_team_player_1</v>
      </c>
      <c r="BS2894">
        <f>COUNTIFS(S$3:S2894,"="&amp;S2894,AI$3:AI2894,"="&amp;AI2894)</f>
        <v>1</v>
      </c>
      <c r="BT2894" t="str">
        <f>IFERROR(VLOOKUP(BB2894&amp;BU2894&amp;X2894,game_rosters!U:W,3,FALSE),"")</f>
        <v>P100039</v>
      </c>
      <c r="BU2894" t="str">
        <f t="shared" si="4202"/>
        <v>Velodrome</v>
      </c>
    </row>
    <row r="2895" spans="1:73" x14ac:dyDescent="0.2">
      <c r="A2895">
        <f t="shared" si="4176"/>
        <v>1</v>
      </c>
      <c r="I2895" s="44">
        <v>4</v>
      </c>
      <c r="K2895" t="s">
        <v>9</v>
      </c>
      <c r="L2895" t="s">
        <v>173</v>
      </c>
      <c r="M2895" t="s">
        <v>74</v>
      </c>
      <c r="N2895" t="s">
        <v>594</v>
      </c>
      <c r="O2895" t="s">
        <v>654</v>
      </c>
      <c r="P2895" t="s">
        <v>612</v>
      </c>
      <c r="Q2895" t="s">
        <v>594</v>
      </c>
      <c r="R2895" s="51">
        <v>1</v>
      </c>
      <c r="S2895">
        <v>1500</v>
      </c>
      <c r="T2895">
        <v>230</v>
      </c>
      <c r="W2895" t="s">
        <v>731</v>
      </c>
      <c r="X2895">
        <v>4</v>
      </c>
      <c r="Z2895">
        <v>1</v>
      </c>
      <c r="AA2895">
        <f t="shared" si="4133"/>
        <v>2500</v>
      </c>
      <c r="AB2895">
        <f t="shared" si="4134"/>
        <v>9230</v>
      </c>
      <c r="AC2895">
        <f t="shared" si="4172"/>
        <v>9230</v>
      </c>
      <c r="AD2895" s="6">
        <v>3</v>
      </c>
      <c r="AE2895" t="s">
        <v>941</v>
      </c>
      <c r="AF2895" t="s">
        <v>912</v>
      </c>
      <c r="AG2895" t="s">
        <v>756</v>
      </c>
      <c r="AH2895" t="s">
        <v>756</v>
      </c>
      <c r="AI2895" t="str">
        <f t="shared" si="4177"/>
        <v>e</v>
      </c>
      <c r="AJ2895" t="str">
        <f t="shared" si="4178"/>
        <v/>
      </c>
      <c r="AK2895" t="str">
        <f t="shared" si="4179"/>
        <v/>
      </c>
      <c r="AL2895" t="str">
        <f t="shared" si="4180"/>
        <v/>
      </c>
      <c r="AM2895" t="str">
        <f t="shared" si="4181"/>
        <v/>
      </c>
      <c r="AN2895" t="str">
        <f t="shared" si="4182"/>
        <v>Away</v>
      </c>
      <c r="AO2895" t="str">
        <f t="shared" si="4183"/>
        <v>a</v>
      </c>
      <c r="AP2895" t="str">
        <f t="shared" si="4184"/>
        <v/>
      </c>
      <c r="AQ2895" t="str">
        <f t="shared" si="4185"/>
        <v/>
      </c>
      <c r="AR2895" t="str">
        <f t="shared" si="4186"/>
        <v>Away</v>
      </c>
      <c r="AS2895" t="str">
        <f t="shared" si="4187"/>
        <v>a</v>
      </c>
      <c r="AT2895" t="str">
        <f t="shared" si="4188"/>
        <v>Offensive</v>
      </c>
      <c r="AU2895" t="str">
        <f t="shared" si="4189"/>
        <v/>
      </c>
      <c r="AV2895" t="str">
        <f t="shared" si="4190"/>
        <v/>
      </c>
      <c r="AW2895" t="str" cm="1">
        <f t="array" ref="AW2895">IFERROR(IF(O2895&lt;&gt;"",O2895,IF(OR($S2895="",$T2895=""),"",IF(O2895&lt;&gt;"",O2895,IF($T2895&lt;&gt;"",_xlfn._xlws.FILTER(O:O,($BU:$BU=$BU2895)*($I:$I=$I2895)*($T:$T=$T2895)*($S:$S=_xlfn.MINIFS($S:$S,$T:$T,"="&amp;$T2895)),"")))))&amp;"",IF(O2895="","",""))&amp;""</f>
        <v>OffensivePlay_Pass-SecondTouch</v>
      </c>
      <c r="AX2895" t="str" cm="1">
        <f t="array" ref="AX2895">IFERROR(IF(P2895&lt;&gt;"",P2895,IF(OR($S2895="",$T2895=""),"",IF($T2895&lt;&gt;"",_xlfn._xlws.FILTER(P:P,($BU:$BU=$BU2895)*($I:$I=$I2895)*($T:$T=$T2895)*($S:$S=_xlfn.MINIFS($S:$S,$T:$T,"="&amp;$T2895)),""))))&amp;"",IF(P2895="","",""))&amp;""</f>
        <v>Defensive_Zone-AttemptedBreakOutPass</v>
      </c>
      <c r="AY2895" t="str" cm="1">
        <f t="array" ref="AY2895">IFERROR(IF(Q2895&lt;&gt;"",Q2895,IF(OR($S2895="",$T2895=""),"",IF($T2895&lt;&gt;"",_xlfn._xlws.FILTER(Q:Q,($BU:$BU=$BU2895)*($I:$I=$I2895)*($T:$T=$T2895)*($S:$S=_xlfn.MINIFS($S:$S,$T:$T,"="&amp;$T2895)),""))))&amp;"",IF(Q2895="","",""))&amp;""</f>
        <v>u</v>
      </c>
      <c r="AZ2895" t="str" cm="1">
        <f t="array" ref="AZ2895">IFERROR(IF(R2895&lt;&gt;"",R2895,IF(OR($S2895="",$T2895=""),"",IF($T2895&lt;&gt;"",_xlfn._xlws.FILTER(R:R,($BU:$BU=$BU2895)*($I:$I=$I2895)*($T:$T=$T2895)*($S:$S=_xlfn.MINIFS($S:$S,$T:$T,"="&amp;$T2895)),""))))&amp;"",IF(R2895="","",""))&amp;""</f>
        <v>1</v>
      </c>
      <c r="BA2895" s="6">
        <f t="shared" si="4191"/>
        <v>247</v>
      </c>
      <c r="BB2895">
        <f t="shared" ref="BB2895:BD2895" si="4211">BB2894</f>
        <v>18987</v>
      </c>
      <c r="BC2895" t="str">
        <f t="shared" si="4211"/>
        <v>Velodrome</v>
      </c>
      <c r="BD2895" t="str">
        <f t="shared" si="4211"/>
        <v>Outlaws</v>
      </c>
      <c r="BE2895" t="s">
        <v>9</v>
      </c>
      <c r="BF2895" t="s">
        <v>173</v>
      </c>
      <c r="BI2895" cm="1">
        <f t="array" aca="1" ref="BI2895" ca="1">IFERROR(_xlfn._xlws.FILTER(shifts!A:A,(shifts!B:B=events!AD2895)*(shifts!AG:AG&gt;=events!BK2895)*(shifts!AH:AH&lt;=events!BL2895)),BI2894)</f>
        <v>100</v>
      </c>
      <c r="BJ2895" s="15">
        <f t="shared" si="4193"/>
        <v>0</v>
      </c>
      <c r="BK2895">
        <f t="shared" si="4194"/>
        <v>189</v>
      </c>
      <c r="BL2895">
        <f t="shared" si="4195"/>
        <v>189</v>
      </c>
      <c r="BM2895" s="15">
        <f>SUMIFS(BJ$2:BJ2895,K$2:K2895,"=Intermission")+SUMIFS(BJ$2:BJ2895,K$2:K2895,"=Timeout")</f>
        <v>143</v>
      </c>
      <c r="BN2895">
        <f t="shared" si="4196"/>
        <v>2303</v>
      </c>
      <c r="BO2895" s="19">
        <f t="shared" si="4197"/>
        <v>3194</v>
      </c>
      <c r="BP2895">
        <f t="shared" si="4198"/>
        <v>3189</v>
      </c>
      <c r="BQ2895" s="17">
        <f t="shared" si="4199"/>
        <v>3194</v>
      </c>
      <c r="BR2895" t="str">
        <f t="shared" si="4200"/>
        <v>event_team_player_1</v>
      </c>
      <c r="BS2895">
        <f>COUNTIFS(S$3:S2895,"="&amp;S2895,AI$3:AI2895,"="&amp;AI2895)</f>
        <v>1</v>
      </c>
      <c r="BT2895" t="str">
        <f>IFERROR(VLOOKUP(BB2895&amp;BU2895&amp;X2895,game_rosters!U:W,3,FALSE),"")</f>
        <v>P100032</v>
      </c>
      <c r="BU2895" t="str">
        <f t="shared" si="4202"/>
        <v>Outlaws</v>
      </c>
    </row>
    <row r="2896" spans="1:73" x14ac:dyDescent="0.2">
      <c r="A2896" t="str">
        <f t="shared" si="4176"/>
        <v/>
      </c>
      <c r="I2896" s="44">
        <v>12</v>
      </c>
      <c r="S2896">
        <v>1500</v>
      </c>
      <c r="T2896">
        <v>230</v>
      </c>
      <c r="X2896">
        <v>12</v>
      </c>
      <c r="Z2896">
        <v>1</v>
      </c>
      <c r="AA2896">
        <f t="shared" si="4133"/>
        <v>2500</v>
      </c>
      <c r="AB2896">
        <f t="shared" si="4134"/>
        <v>9230</v>
      </c>
      <c r="AC2896">
        <f t="shared" si="4172"/>
        <v>9230</v>
      </c>
      <c r="AD2896" s="6">
        <v>3</v>
      </c>
      <c r="AE2896" t="s">
        <v>941</v>
      </c>
      <c r="AF2896" t="s">
        <v>912</v>
      </c>
      <c r="AG2896" t="s">
        <v>756</v>
      </c>
      <c r="AH2896" t="s">
        <v>756</v>
      </c>
      <c r="AI2896" t="str">
        <f t="shared" si="4177"/>
        <v>e</v>
      </c>
      <c r="AJ2896" t="str">
        <f t="shared" si="4178"/>
        <v/>
      </c>
      <c r="AK2896" t="str">
        <f t="shared" si="4179"/>
        <v/>
      </c>
      <c r="AL2896" t="str">
        <f t="shared" si="4180"/>
        <v/>
      </c>
      <c r="AM2896" t="str">
        <f t="shared" si="4181"/>
        <v/>
      </c>
      <c r="AN2896" t="str">
        <f t="shared" si="4182"/>
        <v>Away</v>
      </c>
      <c r="AO2896" t="str">
        <f t="shared" si="4183"/>
        <v>a</v>
      </c>
      <c r="AP2896" t="str">
        <f t="shared" si="4184"/>
        <v/>
      </c>
      <c r="AQ2896" t="str">
        <f t="shared" si="4185"/>
        <v/>
      </c>
      <c r="AR2896" t="str">
        <f t="shared" si="4186"/>
        <v>Away</v>
      </c>
      <c r="AS2896" t="str">
        <f t="shared" si="4187"/>
        <v>a</v>
      </c>
      <c r="AT2896" t="str">
        <f t="shared" si="4188"/>
        <v>Offensive</v>
      </c>
      <c r="AU2896" t="str">
        <f t="shared" si="4189"/>
        <v/>
      </c>
      <c r="AV2896" t="str">
        <f t="shared" si="4190"/>
        <v/>
      </c>
      <c r="AW2896" t="str" cm="1">
        <f t="array" ref="AW2896">IFERROR(IF(O2896&lt;&gt;"",O2896,IF(OR($S2896="",$T2896=""),"",IF(O2896&lt;&gt;"",O2896,IF($T2896&lt;&gt;"",_xlfn._xlws.FILTER(O:O,($BU:$BU=$BU2896)*($I:$I=$I2896)*($T:$T=$T2896)*($S:$S=_xlfn.MINIFS($S:$S,$T:$T,"="&amp;$T2896)),"")))))&amp;"",IF(O2896="","",""))&amp;""</f>
        <v/>
      </c>
      <c r="AX2896" t="str" cm="1">
        <f t="array" ref="AX2896">IFERROR(IF(P2896&lt;&gt;"",P2896,IF(OR($S2896="",$T2896=""),"",IF($T2896&lt;&gt;"",_xlfn._xlws.FILTER(P:P,($BU:$BU=$BU2896)*($I:$I=$I2896)*($T:$T=$T2896)*($S:$S=_xlfn.MINIFS($S:$S,$T:$T,"="&amp;$T2896)),""))))&amp;"",IF(P2896="","",""))&amp;""</f>
        <v/>
      </c>
      <c r="AY2896" t="str" cm="1">
        <f t="array" ref="AY2896">IFERROR(IF(Q2896&lt;&gt;"",Q2896,IF(OR($S2896="",$T2896=""),"",IF($T2896&lt;&gt;"",_xlfn._xlws.FILTER(Q:Q,($BU:$BU=$BU2896)*($I:$I=$I2896)*($T:$T=$T2896)*($S:$S=_xlfn.MINIFS($S:$S,$T:$T,"="&amp;$T2896)),""))))&amp;"",IF(Q2896="","",""))&amp;""</f>
        <v/>
      </c>
      <c r="AZ2896" t="str" cm="1">
        <f t="array" ref="AZ2896">IFERROR(IF(R2896&lt;&gt;"",R2896,IF(OR($S2896="",$T2896=""),"",IF($T2896&lt;&gt;"",_xlfn._xlws.FILTER(R:R,($BU:$BU=$BU2896)*($I:$I=$I2896)*($T:$T=$T2896)*($S:$S=_xlfn.MINIFS($S:$S,$T:$T,"="&amp;$T2896)),""))))&amp;"",IF(R2896="","",""))&amp;""</f>
        <v/>
      </c>
      <c r="BA2896" s="6">
        <f t="shared" si="4191"/>
        <v>247</v>
      </c>
      <c r="BB2896">
        <f t="shared" ref="BB2896:BD2896" si="4212">BB2895</f>
        <v>18987</v>
      </c>
      <c r="BC2896" t="str">
        <f t="shared" si="4212"/>
        <v>Velodrome</v>
      </c>
      <c r="BD2896" t="str">
        <f t="shared" si="4212"/>
        <v>Outlaws</v>
      </c>
      <c r="BE2896" t="s">
        <v>9</v>
      </c>
      <c r="BF2896" t="s">
        <v>173</v>
      </c>
      <c r="BI2896" cm="1">
        <f t="array" aca="1" ref="BI2896" ca="1">IFERROR(_xlfn._xlws.FILTER(shifts!A:A,(shifts!B:B=events!AD2896)*(shifts!AG:AG&gt;=events!BK2896)*(shifts!AH:AH&lt;=events!BL2896)),BI2895)</f>
        <v>100</v>
      </c>
      <c r="BJ2896" s="15">
        <f t="shared" si="4193"/>
        <v>0</v>
      </c>
      <c r="BK2896">
        <f t="shared" si="4194"/>
        <v>189</v>
      </c>
      <c r="BL2896">
        <f t="shared" si="4195"/>
        <v>189</v>
      </c>
      <c r="BM2896" s="15">
        <f>SUMIFS(BJ$2:BJ2896,K$2:K2896,"=Intermission")+SUMIFS(BJ$2:BJ2896,K$2:K2896,"=Timeout")</f>
        <v>143</v>
      </c>
      <c r="BN2896">
        <f t="shared" si="4196"/>
        <v>2303</v>
      </c>
      <c r="BO2896" s="19">
        <f t="shared" si="4197"/>
        <v>3194</v>
      </c>
      <c r="BP2896">
        <f t="shared" si="4198"/>
        <v>3189</v>
      </c>
      <c r="BQ2896" s="17">
        <f t="shared" si="4199"/>
        <v>3194</v>
      </c>
      <c r="BR2896" t="str">
        <f t="shared" si="4200"/>
        <v>event_team_player_2</v>
      </c>
      <c r="BS2896">
        <f>COUNTIFS(S$3:S2896,"="&amp;S2896,AI$3:AI2896,"="&amp;AI2896)</f>
        <v>2</v>
      </c>
      <c r="BT2896" t="str">
        <f>IFERROR(VLOOKUP(BB2896&amp;BU2896&amp;X2896,game_rosters!U:W,3,FALSE),"")</f>
        <v>P100214</v>
      </c>
      <c r="BU2896" t="str">
        <f t="shared" si="4202"/>
        <v>Outlaws</v>
      </c>
    </row>
    <row r="2897" spans="1:73" x14ac:dyDescent="0.2">
      <c r="A2897" t="str">
        <f t="shared" si="4176"/>
        <v/>
      </c>
      <c r="I2897" s="44">
        <v>75</v>
      </c>
      <c r="R2897" s="51">
        <v>1</v>
      </c>
      <c r="S2897">
        <v>1500</v>
      </c>
      <c r="T2897">
        <v>230</v>
      </c>
      <c r="X2897">
        <v>75</v>
      </c>
      <c r="AA2897">
        <f t="shared" si="4133"/>
        <v>2500</v>
      </c>
      <c r="AB2897">
        <f t="shared" si="4134"/>
        <v>9230</v>
      </c>
      <c r="AC2897">
        <f t="shared" si="4172"/>
        <v>9230</v>
      </c>
      <c r="AD2897" s="6">
        <v>3</v>
      </c>
      <c r="AE2897" t="s">
        <v>941</v>
      </c>
      <c r="AF2897" t="s">
        <v>912</v>
      </c>
      <c r="AG2897" t="s">
        <v>756</v>
      </c>
      <c r="AH2897" t="s">
        <v>756</v>
      </c>
      <c r="AI2897" t="str">
        <f t="shared" si="4177"/>
        <v>o</v>
      </c>
      <c r="AJ2897" t="str">
        <f t="shared" si="4178"/>
        <v/>
      </c>
      <c r="AK2897" t="str">
        <f t="shared" si="4179"/>
        <v/>
      </c>
      <c r="AL2897" t="str">
        <f t="shared" si="4180"/>
        <v/>
      </c>
      <c r="AM2897" t="str">
        <f t="shared" si="4181"/>
        <v/>
      </c>
      <c r="AN2897" t="str">
        <f t="shared" si="4182"/>
        <v>Away</v>
      </c>
      <c r="AO2897" t="str">
        <f t="shared" si="4183"/>
        <v>a</v>
      </c>
      <c r="AP2897" t="str">
        <f t="shared" si="4184"/>
        <v/>
      </c>
      <c r="AQ2897" t="str">
        <f t="shared" si="4185"/>
        <v/>
      </c>
      <c r="AR2897" t="str">
        <f t="shared" si="4186"/>
        <v>Away</v>
      </c>
      <c r="AS2897" t="str">
        <f t="shared" si="4187"/>
        <v>a</v>
      </c>
      <c r="AT2897" t="str">
        <f t="shared" si="4188"/>
        <v>Defensive</v>
      </c>
      <c r="AU2897" t="str">
        <f t="shared" si="4189"/>
        <v/>
      </c>
      <c r="AV2897" t="str">
        <f t="shared" si="4190"/>
        <v/>
      </c>
      <c r="AW2897" t="str" cm="1">
        <f t="array" ref="AW2897">IFERROR(IF(O2897&lt;&gt;"",O2897,IF(OR($S2897="",$T2897=""),"",IF(O2897&lt;&gt;"",O2897,IF($T2897&lt;&gt;"",_xlfn._xlws.FILTER(O:O,($BU:$BU=$BU2897)*($I:$I=$I2897)*($T:$T=$T2897)*($S:$S=_xlfn.MINIFS($S:$S,$T:$T,"="&amp;$T2897)),"")))))&amp;"",IF(O2897="","",""))&amp;""</f>
        <v/>
      </c>
      <c r="AX2897" t="str" cm="1">
        <f t="array" ref="AX2897">IFERROR(IF(P2897&lt;&gt;"",P2897,IF(OR($S2897="",$T2897=""),"",IF($T2897&lt;&gt;"",_xlfn._xlws.FILTER(P:P,($BU:$BU=$BU2897)*($I:$I=$I2897)*($T:$T=$T2897)*($S:$S=_xlfn.MINIFS($S:$S,$T:$T,"="&amp;$T2897)),""))))&amp;"",IF(P2897="","",""))&amp;""</f>
        <v/>
      </c>
      <c r="AY2897" t="str" cm="1">
        <f t="array" ref="AY2897">IFERROR(IF(Q2897&lt;&gt;"",Q2897,IF(OR($S2897="",$T2897=""),"",IF($T2897&lt;&gt;"",_xlfn._xlws.FILTER(Q:Q,($BU:$BU=$BU2897)*($I:$I=$I2897)*($T:$T=$T2897)*($S:$S=_xlfn.MINIFS($S:$S,$T:$T,"="&amp;$T2897)),""))))&amp;"",IF(Q2897="","",""))&amp;""</f>
        <v/>
      </c>
      <c r="AZ2897" t="str" cm="1">
        <f t="array" ref="AZ2897">IFERROR(IF(R2897&lt;&gt;"",R2897,IF(OR($S2897="",$T2897=""),"",IF($T2897&lt;&gt;"",_xlfn._xlws.FILTER(R:R,($BU:$BU=$BU2897)*($I:$I=$I2897)*($T:$T=$T2897)*($S:$S=_xlfn.MINIFS($S:$S,$T:$T,"="&amp;$T2897)),""))))&amp;"",IF(R2897="","",""))&amp;""</f>
        <v>1</v>
      </c>
      <c r="BA2897" s="6">
        <f t="shared" si="4191"/>
        <v>247</v>
      </c>
      <c r="BB2897">
        <f t="shared" ref="BB2897:BD2897" si="4213">BB2896</f>
        <v>18987</v>
      </c>
      <c r="BC2897" t="str">
        <f t="shared" si="4213"/>
        <v>Velodrome</v>
      </c>
      <c r="BD2897" t="str">
        <f t="shared" si="4213"/>
        <v>Outlaws</v>
      </c>
      <c r="BE2897" t="s">
        <v>9</v>
      </c>
      <c r="BF2897" t="s">
        <v>173</v>
      </c>
      <c r="BI2897" cm="1">
        <f t="array" aca="1" ref="BI2897" ca="1">IFERROR(_xlfn._xlws.FILTER(shifts!A:A,(shifts!B:B=events!AD2897)*(shifts!AG:AG&gt;=events!BK2897)*(shifts!AH:AH&lt;=events!BL2897)),BI2896)</f>
        <v>100</v>
      </c>
      <c r="BJ2897" s="15">
        <f t="shared" si="4193"/>
        <v>0</v>
      </c>
      <c r="BK2897">
        <f t="shared" si="4194"/>
        <v>189</v>
      </c>
      <c r="BL2897">
        <f t="shared" si="4195"/>
        <v>189</v>
      </c>
      <c r="BM2897" s="15">
        <f>SUMIFS(BJ$2:BJ2897,K$2:K2897,"=Intermission")+SUMIFS(BJ$2:BJ2897,K$2:K2897,"=Timeout")</f>
        <v>143</v>
      </c>
      <c r="BN2897">
        <f t="shared" si="4196"/>
        <v>2303</v>
      </c>
      <c r="BO2897" s="19">
        <f t="shared" si="4197"/>
        <v>3194</v>
      </c>
      <c r="BP2897">
        <f t="shared" si="4198"/>
        <v>3189</v>
      </c>
      <c r="BQ2897" s="17">
        <f t="shared" si="4199"/>
        <v>3194</v>
      </c>
      <c r="BR2897" t="str">
        <f t="shared" si="4200"/>
        <v>opp_team_player_1</v>
      </c>
      <c r="BS2897">
        <f>COUNTIFS(S$3:S2897,"="&amp;S2897,AI$3:AI2897,"="&amp;AI2897)</f>
        <v>1</v>
      </c>
      <c r="BT2897" t="str">
        <f>IFERROR(VLOOKUP(BB2897&amp;BU2897&amp;X2897,game_rosters!U:W,3,FALSE),"")</f>
        <v>P100039</v>
      </c>
      <c r="BU2897" t="str">
        <f t="shared" si="4202"/>
        <v>Velodrome</v>
      </c>
    </row>
    <row r="2898" spans="1:73" x14ac:dyDescent="0.2">
      <c r="A2898">
        <f t="shared" si="4176"/>
        <v>1</v>
      </c>
      <c r="I2898" s="44">
        <v>9</v>
      </c>
      <c r="K2898" t="s">
        <v>13</v>
      </c>
      <c r="L2898" t="s">
        <v>586</v>
      </c>
      <c r="N2898" t="s">
        <v>595</v>
      </c>
      <c r="O2898" t="s">
        <v>600</v>
      </c>
      <c r="Q2898" t="s">
        <v>595</v>
      </c>
      <c r="S2898">
        <v>1501</v>
      </c>
      <c r="W2898" t="s">
        <v>735</v>
      </c>
      <c r="X2898">
        <v>9</v>
      </c>
      <c r="Z2898">
        <v>1</v>
      </c>
      <c r="AA2898">
        <f t="shared" si="4133"/>
        <v>2501</v>
      </c>
      <c r="AB2898" t="str">
        <f t="shared" si="4134"/>
        <v/>
      </c>
      <c r="AC2898">
        <f t="shared" si="4172"/>
        <v>2501</v>
      </c>
      <c r="AD2898" s="6">
        <v>3</v>
      </c>
      <c r="AE2898" t="s">
        <v>941</v>
      </c>
      <c r="AF2898" t="s">
        <v>747</v>
      </c>
      <c r="AG2898" t="s">
        <v>941</v>
      </c>
      <c r="AH2898" t="s">
        <v>914</v>
      </c>
      <c r="AI2898" t="str">
        <f t="shared" si="4177"/>
        <v>e</v>
      </c>
      <c r="AJ2898" t="str">
        <f t="shared" si="4178"/>
        <v/>
      </c>
      <c r="AK2898" t="str">
        <f t="shared" si="4179"/>
        <v/>
      </c>
      <c r="AL2898" t="str">
        <f t="shared" si="4180"/>
        <v/>
      </c>
      <c r="AM2898" t="str">
        <f t="shared" si="4181"/>
        <v/>
      </c>
      <c r="AN2898" t="str">
        <f t="shared" si="4182"/>
        <v>Home</v>
      </c>
      <c r="AO2898" t="str">
        <f t="shared" si="4183"/>
        <v>h</v>
      </c>
      <c r="AP2898" t="str">
        <f t="shared" si="4184"/>
        <v/>
      </c>
      <c r="AQ2898" t="str">
        <f t="shared" si="4185"/>
        <v/>
      </c>
      <c r="AR2898" t="str">
        <f t="shared" si="4186"/>
        <v>Home</v>
      </c>
      <c r="AS2898" t="str">
        <f t="shared" si="4187"/>
        <v>h</v>
      </c>
      <c r="AT2898" t="str">
        <f t="shared" si="4188"/>
        <v>Offensive</v>
      </c>
      <c r="AU2898" t="str">
        <f t="shared" si="4189"/>
        <v/>
      </c>
      <c r="AV2898" t="str">
        <f t="shared" si="4190"/>
        <v/>
      </c>
      <c r="AW2898" t="str" cm="1">
        <f t="array" ref="AW2898">IFERROR(IF(O2898&lt;&gt;"",O2898,IF(OR($S2898="",$T2898=""),"",IF(O2898&lt;&gt;"",O2898,IF($T2898&lt;&gt;"",_xlfn._xlws.FILTER(O:O,($BU:$BU=$BU2898)*($I:$I=$I2898)*($T:$T=$T2898)*($S:$S=_xlfn.MINIFS($S:$S,$T:$T,"="&amp;$T2898)),"")))))&amp;"",IF(O2898="","",""))&amp;""</f>
        <v>OffensivePlay_Zone-PuckRetreivalTurnover</v>
      </c>
      <c r="AX2898" t="str" cm="1">
        <f t="array" ref="AX2898">IFERROR(IF(P2898&lt;&gt;"",P2898,IF(OR($S2898="",$T2898=""),"",IF($T2898&lt;&gt;"",_xlfn._xlws.FILTER(P:P,($BU:$BU=$BU2898)*($I:$I=$I2898)*($T:$T=$T2898)*($S:$S=_xlfn.MINIFS($S:$S,$T:$T,"="&amp;$T2898)),""))))&amp;"",IF(P2898="","",""))&amp;""</f>
        <v/>
      </c>
      <c r="AY2898" t="str" cm="1">
        <f t="array" ref="AY2898">IFERROR(IF(Q2898&lt;&gt;"",Q2898,IF(OR($S2898="",$T2898=""),"",IF($T2898&lt;&gt;"",_xlfn._xlws.FILTER(Q:Q,($BU:$BU=$BU2898)*($I:$I=$I2898)*($T:$T=$T2898)*($S:$S=_xlfn.MINIFS($S:$S,$T:$T,"="&amp;$T2898)),""))))&amp;"",IF(Q2898="","",""))&amp;""</f>
        <v>s</v>
      </c>
      <c r="AZ2898" t="str" cm="1">
        <f t="array" ref="AZ2898">IFERROR(IF(R2898&lt;&gt;"",R2898,IF(OR($S2898="",$T2898=""),"",IF($T2898&lt;&gt;"",_xlfn._xlws.FILTER(R:R,($BU:$BU=$BU2898)*($I:$I=$I2898)*($T:$T=$T2898)*($S:$S=_xlfn.MINIFS($S:$S,$T:$T,"="&amp;$T2898)),""))))&amp;"",IF(R2898="","",""))&amp;""</f>
        <v/>
      </c>
      <c r="BA2898" s="6">
        <f t="shared" si="4191"/>
        <v>247</v>
      </c>
      <c r="BB2898">
        <f t="shared" ref="BB2898:BD2898" si="4214">BB2897</f>
        <v>18987</v>
      </c>
      <c r="BC2898" t="str">
        <f t="shared" si="4214"/>
        <v>Velodrome</v>
      </c>
      <c r="BD2898" t="str">
        <f t="shared" si="4214"/>
        <v>Outlaws</v>
      </c>
      <c r="BE2898" t="s">
        <v>13</v>
      </c>
      <c r="BF2898" t="s">
        <v>586</v>
      </c>
      <c r="BI2898" cm="1">
        <f t="array" aca="1" ref="BI2898" ca="1">IFERROR(_xlfn._xlws.FILTER(shifts!A:A,(shifts!B:B=events!AD2898)*(shifts!AG:AG&gt;=events!BK2898)*(shifts!AH:AH&lt;=events!BL2898)),BI2897)</f>
        <v>100</v>
      </c>
      <c r="BJ2898" s="15">
        <f t="shared" si="4193"/>
        <v>2</v>
      </c>
      <c r="BK2898">
        <f t="shared" si="4194"/>
        <v>187</v>
      </c>
      <c r="BL2898">
        <f t="shared" si="4195"/>
        <v>185</v>
      </c>
      <c r="BM2898" s="15">
        <f>SUMIFS(BJ$2:BJ2898,K$2:K2898,"=Intermission")+SUMIFS(BJ$2:BJ2898,K$2:K2898,"=Timeout")</f>
        <v>143</v>
      </c>
      <c r="BN2898">
        <f t="shared" si="4196"/>
        <v>2303</v>
      </c>
      <c r="BO2898" s="19">
        <f t="shared" si="4197"/>
        <v>3196</v>
      </c>
      <c r="BP2898">
        <f t="shared" si="4198"/>
        <v>3191</v>
      </c>
      <c r="BQ2898" s="17">
        <f t="shared" si="4199"/>
        <v>3198</v>
      </c>
      <c r="BR2898" t="str">
        <f t="shared" si="4200"/>
        <v>event_team_player_1</v>
      </c>
      <c r="BS2898">
        <f>COUNTIFS(S$3:S2898,"="&amp;S2898,AI$3:AI2898,"="&amp;AI2898)</f>
        <v>1</v>
      </c>
      <c r="BT2898" t="str">
        <f>IFERROR(VLOOKUP(BB2898&amp;BU2898&amp;X2898,game_rosters!U:W,3,FALSE),"")</f>
        <v>P100105</v>
      </c>
      <c r="BU2898" t="str">
        <f t="shared" si="4202"/>
        <v>Velodrome</v>
      </c>
    </row>
    <row r="2899" spans="1:73" x14ac:dyDescent="0.2">
      <c r="A2899">
        <f t="shared" si="4176"/>
        <v>1</v>
      </c>
      <c r="I2899" s="44">
        <v>9</v>
      </c>
      <c r="K2899" t="s">
        <v>7</v>
      </c>
      <c r="L2899" t="s">
        <v>172</v>
      </c>
      <c r="M2899" t="s">
        <v>65</v>
      </c>
      <c r="N2899" t="s">
        <v>595</v>
      </c>
      <c r="O2899" t="s">
        <v>569</v>
      </c>
      <c r="Q2899" t="s">
        <v>595</v>
      </c>
      <c r="S2899">
        <v>1502</v>
      </c>
      <c r="T2899">
        <v>231</v>
      </c>
      <c r="X2899">
        <v>9</v>
      </c>
      <c r="Z2899">
        <v>1</v>
      </c>
      <c r="AA2899">
        <f t="shared" si="4133"/>
        <v>2502</v>
      </c>
      <c r="AB2899">
        <f t="shared" si="4134"/>
        <v>9231</v>
      </c>
      <c r="AC2899">
        <f t="shared" si="4172"/>
        <v>9231</v>
      </c>
      <c r="AD2899" s="6">
        <v>3</v>
      </c>
      <c r="AE2899" t="s">
        <v>941</v>
      </c>
      <c r="AF2899" t="s">
        <v>914</v>
      </c>
      <c r="AG2899" t="s">
        <v>756</v>
      </c>
      <c r="AH2899" t="s">
        <v>756</v>
      </c>
      <c r="AI2899" t="str">
        <f t="shared" si="4177"/>
        <v>e</v>
      </c>
      <c r="AJ2899" t="str">
        <f t="shared" si="4178"/>
        <v/>
      </c>
      <c r="AK2899" t="str">
        <f t="shared" si="4179"/>
        <v/>
      </c>
      <c r="AL2899" t="str">
        <f t="shared" si="4180"/>
        <v/>
      </c>
      <c r="AM2899" t="str">
        <f t="shared" si="4181"/>
        <v/>
      </c>
      <c r="AN2899" t="str">
        <f t="shared" si="4182"/>
        <v/>
      </c>
      <c r="AO2899" t="str">
        <f t="shared" si="4183"/>
        <v/>
      </c>
      <c r="AP2899" t="str">
        <f t="shared" si="4184"/>
        <v/>
      </c>
      <c r="AQ2899" t="str">
        <f t="shared" si="4185"/>
        <v/>
      </c>
      <c r="AR2899" t="str">
        <f t="shared" si="4186"/>
        <v/>
      </c>
      <c r="AS2899" t="str">
        <f t="shared" si="4187"/>
        <v/>
      </c>
      <c r="AT2899" t="str">
        <f t="shared" si="4188"/>
        <v>Offensive</v>
      </c>
      <c r="AU2899" t="str">
        <f t="shared" si="4189"/>
        <v/>
      </c>
      <c r="AV2899" t="str">
        <f t="shared" si="4190"/>
        <v/>
      </c>
      <c r="AW2899" t="str" cm="1">
        <f t="array" ref="AW2899">IFERROR(IF(O2899&lt;&gt;"",O2899,IF(OR($S2899="",$T2899=""),"",IF(O2899&lt;&gt;"",O2899,IF($T2899&lt;&gt;"",_xlfn._xlws.FILTER(O:O,($BU:$BU=$BU2899)*($I:$I=$I2899)*($T:$T=$T2899)*($S:$S=_xlfn.MINIFS($S:$S,$T:$T,"="&amp;$T2899)),"")))))&amp;"",IF(O2899="","",""))&amp;""</f>
        <v>OffensivePlay_Zone-Breakout</v>
      </c>
      <c r="AX2899" t="str" cm="1">
        <f t="array" ref="AX2899">IFERROR(IF(P2899&lt;&gt;"",P2899,IF(OR($S2899="",$T2899=""),"",IF($T2899&lt;&gt;"",_xlfn._xlws.FILTER(P:P,($BU:$BU=$BU2899)*($I:$I=$I2899)*($T:$T=$T2899)*($S:$S=_xlfn.MINIFS($S:$S,$T:$T,"="&amp;$T2899)),""))))&amp;"",IF(P2899="","",""))&amp;""</f>
        <v/>
      </c>
      <c r="AY2899" t="str" cm="1">
        <f t="array" ref="AY2899">IFERROR(IF(Q2899&lt;&gt;"",Q2899,IF(OR($S2899="",$T2899=""),"",IF($T2899&lt;&gt;"",_xlfn._xlws.FILTER(Q:Q,($BU:$BU=$BU2899)*($I:$I=$I2899)*($T:$T=$T2899)*($S:$S=_xlfn.MINIFS($S:$S,$T:$T,"="&amp;$T2899)),""))))&amp;"",IF(Q2899="","",""))&amp;""</f>
        <v>s</v>
      </c>
      <c r="AZ2899" t="str" cm="1">
        <f t="array" ref="AZ2899">IFERROR(IF(R2899&lt;&gt;"",R2899,IF(OR($S2899="",$T2899=""),"",IF($T2899&lt;&gt;"",_xlfn._xlws.FILTER(R:R,($BU:$BU=$BU2899)*($I:$I=$I2899)*($T:$T=$T2899)*($S:$S=_xlfn.MINIFS($S:$S,$T:$T,"="&amp;$T2899)),""))))&amp;"",IF(R2899="","",""))&amp;""</f>
        <v/>
      </c>
      <c r="BA2899" s="6">
        <f t="shared" si="4191"/>
        <v>247</v>
      </c>
      <c r="BB2899">
        <f t="shared" ref="BB2899:BD2899" si="4215">BB2898</f>
        <v>18987</v>
      </c>
      <c r="BC2899" t="str">
        <f t="shared" si="4215"/>
        <v>Velodrome</v>
      </c>
      <c r="BD2899" t="str">
        <f t="shared" si="4215"/>
        <v>Outlaws</v>
      </c>
      <c r="BE2899" t="s">
        <v>7</v>
      </c>
      <c r="BF2899" t="s">
        <v>172</v>
      </c>
      <c r="BI2899" cm="1">
        <f t="array" aca="1" ref="BI2899" ca="1">IFERROR(_xlfn._xlws.FILTER(shifts!A:A,(shifts!B:B=events!AD2899)*(shifts!AG:AG&gt;=events!BK2899)*(shifts!AH:AH&lt;=events!BL2899)),BI2898)</f>
        <v>100</v>
      </c>
      <c r="BJ2899" s="15">
        <f t="shared" si="4193"/>
        <v>0</v>
      </c>
      <c r="BK2899">
        <f t="shared" si="4194"/>
        <v>185</v>
      </c>
      <c r="BL2899">
        <f t="shared" si="4195"/>
        <v>185</v>
      </c>
      <c r="BM2899" s="15">
        <f>SUMIFS(BJ$2:BJ2899,K$2:K2899,"=Intermission")+SUMIFS(BJ$2:BJ2899,K$2:K2899,"=Timeout")</f>
        <v>143</v>
      </c>
      <c r="BN2899">
        <f t="shared" si="4196"/>
        <v>2303</v>
      </c>
      <c r="BO2899" s="19">
        <f t="shared" si="4197"/>
        <v>3198</v>
      </c>
      <c r="BP2899">
        <f t="shared" si="4198"/>
        <v>3193</v>
      </c>
      <c r="BQ2899" s="17">
        <f t="shared" si="4199"/>
        <v>3198</v>
      </c>
      <c r="BR2899" t="str">
        <f t="shared" si="4200"/>
        <v>event_team_player_1</v>
      </c>
      <c r="BS2899">
        <f>COUNTIFS(S$3:S2899,"="&amp;S2899,AI$3:AI2899,"="&amp;AI2899)</f>
        <v>1</v>
      </c>
      <c r="BT2899" t="str">
        <f>IFERROR(VLOOKUP(BB2899&amp;BU2899&amp;X2899,game_rosters!U:W,3,FALSE),"")</f>
        <v>P100105</v>
      </c>
      <c r="BU2899" t="s">
        <v>521</v>
      </c>
    </row>
    <row r="2900" spans="1:73" x14ac:dyDescent="0.2">
      <c r="A2900" t="str">
        <f t="shared" si="4176"/>
        <v/>
      </c>
      <c r="I2900" s="44">
        <v>55</v>
      </c>
      <c r="R2900" s="51">
        <v>1</v>
      </c>
      <c r="S2900">
        <v>1502</v>
      </c>
      <c r="T2900">
        <v>231</v>
      </c>
      <c r="X2900">
        <v>55</v>
      </c>
      <c r="Z2900">
        <v>1</v>
      </c>
      <c r="AA2900">
        <f t="shared" si="4133"/>
        <v>2502</v>
      </c>
      <c r="AB2900">
        <f t="shared" si="4134"/>
        <v>9231</v>
      </c>
      <c r="AC2900">
        <f t="shared" si="4172"/>
        <v>9231</v>
      </c>
      <c r="AD2900" s="6">
        <v>3</v>
      </c>
      <c r="AE2900" t="s">
        <v>941</v>
      </c>
      <c r="AF2900" t="s">
        <v>914</v>
      </c>
      <c r="AG2900" t="s">
        <v>756</v>
      </c>
      <c r="AH2900" t="s">
        <v>756</v>
      </c>
      <c r="AI2900" t="str">
        <f t="shared" si="4177"/>
        <v>e</v>
      </c>
      <c r="AJ2900" t="str">
        <f t="shared" si="4178"/>
        <v/>
      </c>
      <c r="AK2900" t="str">
        <f t="shared" si="4179"/>
        <v/>
      </c>
      <c r="AL2900" t="str">
        <f t="shared" si="4180"/>
        <v/>
      </c>
      <c r="AM2900" t="str">
        <f t="shared" si="4181"/>
        <v/>
      </c>
      <c r="AN2900" t="str">
        <f t="shared" si="4182"/>
        <v/>
      </c>
      <c r="AO2900" t="str">
        <f t="shared" si="4183"/>
        <v/>
      </c>
      <c r="AP2900" t="str">
        <f t="shared" si="4184"/>
        <v/>
      </c>
      <c r="AQ2900" t="str">
        <f t="shared" si="4185"/>
        <v/>
      </c>
      <c r="AR2900" t="str">
        <f t="shared" si="4186"/>
        <v/>
      </c>
      <c r="AS2900" t="str">
        <f t="shared" si="4187"/>
        <v/>
      </c>
      <c r="AT2900" t="str">
        <f t="shared" si="4188"/>
        <v>Offensive</v>
      </c>
      <c r="AU2900" t="str">
        <f t="shared" si="4189"/>
        <v/>
      </c>
      <c r="AV2900" t="str">
        <f t="shared" si="4190"/>
        <v/>
      </c>
      <c r="AW2900" t="str" cm="1">
        <f t="array" ref="AW2900">IFERROR(IF(O2900&lt;&gt;"",O2900,IF(OR($S2900="",$T2900=""),"",IF(O2900&lt;&gt;"",O2900,IF($T2900&lt;&gt;"",_xlfn._xlws.FILTER(O:O,($BU:$BU=$BU2900)*($I:$I=$I2900)*($T:$T=$T2900)*($S:$S=_xlfn.MINIFS($S:$S,$T:$T,"="&amp;$T2900)),"")))))&amp;"",IF(O2900="","",""))&amp;""</f>
        <v/>
      </c>
      <c r="AX2900" t="str" cm="1">
        <f t="array" ref="AX2900">IFERROR(IF(P2900&lt;&gt;"",P2900,IF(OR($S2900="",$T2900=""),"",IF($T2900&lt;&gt;"",_xlfn._xlws.FILTER(P:P,($BU:$BU=$BU2900)*($I:$I=$I2900)*($T:$T=$T2900)*($S:$S=_xlfn.MINIFS($S:$S,$T:$T,"="&amp;$T2900)),""))))&amp;"",IF(P2900="","",""))&amp;""</f>
        <v/>
      </c>
      <c r="AY2900" t="str" cm="1">
        <f t="array" ref="AY2900">IFERROR(IF(Q2900&lt;&gt;"",Q2900,IF(OR($S2900="",$T2900=""),"",IF($T2900&lt;&gt;"",_xlfn._xlws.FILTER(Q:Q,($BU:$BU=$BU2900)*($I:$I=$I2900)*($T:$T=$T2900)*($S:$S=_xlfn.MINIFS($S:$S,$T:$T,"="&amp;$T2900)),""))))&amp;"",IF(Q2900="","",""))&amp;""</f>
        <v/>
      </c>
      <c r="AZ2900" t="str" cm="1">
        <f t="array" ref="AZ2900">IFERROR(IF(R2900&lt;&gt;"",R2900,IF(OR($S2900="",$T2900=""),"",IF($T2900&lt;&gt;"",_xlfn._xlws.FILTER(R:R,($BU:$BU=$BU2900)*($I:$I=$I2900)*($T:$T=$T2900)*($S:$S=_xlfn.MINIFS($S:$S,$T:$T,"="&amp;$T2900)),""))))&amp;"",IF(R2900="","",""))&amp;""</f>
        <v>1</v>
      </c>
      <c r="BA2900" s="6">
        <f t="shared" si="4191"/>
        <v>247</v>
      </c>
      <c r="BB2900">
        <f t="shared" ref="BB2900:BD2900" si="4216">BB2899</f>
        <v>18987</v>
      </c>
      <c r="BC2900" t="str">
        <f t="shared" si="4216"/>
        <v>Velodrome</v>
      </c>
      <c r="BD2900" t="str">
        <f t="shared" si="4216"/>
        <v>Outlaws</v>
      </c>
      <c r="BE2900" t="s">
        <v>7</v>
      </c>
      <c r="BF2900" t="s">
        <v>172</v>
      </c>
      <c r="BI2900" cm="1">
        <f t="array" aca="1" ref="BI2900" ca="1">IFERROR(_xlfn._xlws.FILTER(shifts!A:A,(shifts!B:B=events!AD2900)*(shifts!AG:AG&gt;=events!BK2900)*(shifts!AH:AH&lt;=events!BL2900)),BI2899)</f>
        <v>100</v>
      </c>
      <c r="BJ2900" s="15">
        <f t="shared" si="4193"/>
        <v>0</v>
      </c>
      <c r="BK2900">
        <f t="shared" si="4194"/>
        <v>185</v>
      </c>
      <c r="BL2900">
        <f t="shared" si="4195"/>
        <v>185</v>
      </c>
      <c r="BM2900" s="15">
        <f>SUMIFS(BJ$2:BJ2900,K$2:K2900,"=Intermission")+SUMIFS(BJ$2:BJ2900,K$2:K2900,"=Timeout")</f>
        <v>143</v>
      </c>
      <c r="BN2900">
        <f t="shared" si="4196"/>
        <v>2303</v>
      </c>
      <c r="BO2900" s="19">
        <f t="shared" si="4197"/>
        <v>3198</v>
      </c>
      <c r="BP2900">
        <f t="shared" si="4198"/>
        <v>3193</v>
      </c>
      <c r="BQ2900" s="17">
        <f t="shared" si="4199"/>
        <v>3198</v>
      </c>
      <c r="BR2900" t="str">
        <f t="shared" si="4200"/>
        <v>event_team_player_2</v>
      </c>
      <c r="BS2900">
        <f>COUNTIFS(S$3:S2900,"="&amp;S2900,AI$3:AI2900,"="&amp;AI2900)</f>
        <v>2</v>
      </c>
      <c r="BT2900" t="str">
        <f>IFERROR(VLOOKUP(BB2900&amp;BU2900&amp;X2900,game_rosters!U:W,3,FALSE),"")</f>
        <v>P100064</v>
      </c>
      <c r="BU2900" t="s">
        <v>521</v>
      </c>
    </row>
    <row r="2901" spans="1:73" x14ac:dyDescent="0.2">
      <c r="A2901" t="str">
        <f t="shared" si="4176"/>
        <v/>
      </c>
      <c r="I2901" s="44">
        <v>56</v>
      </c>
      <c r="R2901" s="51">
        <v>1</v>
      </c>
      <c r="S2901">
        <v>1502</v>
      </c>
      <c r="T2901">
        <v>231</v>
      </c>
      <c r="X2901">
        <v>56</v>
      </c>
      <c r="AA2901">
        <f t="shared" si="4133"/>
        <v>2502</v>
      </c>
      <c r="AB2901">
        <f t="shared" si="4134"/>
        <v>9231</v>
      </c>
      <c r="AC2901">
        <f t="shared" si="4172"/>
        <v>9231</v>
      </c>
      <c r="AD2901" s="6">
        <v>3</v>
      </c>
      <c r="AE2901" t="s">
        <v>941</v>
      </c>
      <c r="AF2901" t="s">
        <v>914</v>
      </c>
      <c r="AG2901" t="s">
        <v>756</v>
      </c>
      <c r="AH2901" t="s">
        <v>756</v>
      </c>
      <c r="AI2901" t="str">
        <f t="shared" si="4177"/>
        <v>o</v>
      </c>
      <c r="AJ2901" t="str">
        <f t="shared" si="4178"/>
        <v/>
      </c>
      <c r="AK2901" t="str">
        <f t="shared" si="4179"/>
        <v/>
      </c>
      <c r="AL2901" t="str">
        <f t="shared" si="4180"/>
        <v/>
      </c>
      <c r="AM2901" t="str">
        <f t="shared" si="4181"/>
        <v/>
      </c>
      <c r="AN2901" t="str">
        <f t="shared" si="4182"/>
        <v/>
      </c>
      <c r="AO2901" t="str">
        <f t="shared" si="4183"/>
        <v/>
      </c>
      <c r="AP2901" t="str">
        <f t="shared" si="4184"/>
        <v/>
      </c>
      <c r="AQ2901" t="str">
        <f t="shared" si="4185"/>
        <v/>
      </c>
      <c r="AR2901" t="str">
        <f t="shared" si="4186"/>
        <v/>
      </c>
      <c r="AS2901" t="str">
        <f t="shared" si="4187"/>
        <v/>
      </c>
      <c r="AT2901" t="str">
        <f t="shared" si="4188"/>
        <v>Defensive</v>
      </c>
      <c r="AU2901" t="str">
        <f t="shared" si="4189"/>
        <v/>
      </c>
      <c r="AV2901" t="str">
        <f t="shared" si="4190"/>
        <v/>
      </c>
      <c r="AW2901" t="str" cm="1">
        <f t="array" ref="AW2901">IFERROR(IF(O2901&lt;&gt;"",O2901,IF(OR($S2901="",$T2901=""),"",IF(O2901&lt;&gt;"",O2901,IF($T2901&lt;&gt;"",_xlfn._xlws.FILTER(O:O,($BU:$BU=$BU2901)*($I:$I=$I2901)*($T:$T=$T2901)*($S:$S=_xlfn.MINIFS($S:$S,$T:$T,"="&amp;$T2901)),"")))))&amp;"",IF(O2901="","",""))&amp;""</f>
        <v/>
      </c>
      <c r="AX2901" t="str" cm="1">
        <f t="array" ref="AX2901">IFERROR(IF(P2901&lt;&gt;"",P2901,IF(OR($S2901="",$T2901=""),"",IF($T2901&lt;&gt;"",_xlfn._xlws.FILTER(P:P,($BU:$BU=$BU2901)*($I:$I=$I2901)*($T:$T=$T2901)*($S:$S=_xlfn.MINIFS($S:$S,$T:$T,"="&amp;$T2901)),""))))&amp;"",IF(P2901="","",""))&amp;""</f>
        <v/>
      </c>
      <c r="AY2901" t="str" cm="1">
        <f t="array" ref="AY2901">IFERROR(IF(Q2901&lt;&gt;"",Q2901,IF(OR($S2901="",$T2901=""),"",IF($T2901&lt;&gt;"",_xlfn._xlws.FILTER(Q:Q,($BU:$BU=$BU2901)*($I:$I=$I2901)*($T:$T=$T2901)*($S:$S=_xlfn.MINIFS($S:$S,$T:$T,"="&amp;$T2901)),""))))&amp;"",IF(Q2901="","",""))&amp;""</f>
        <v/>
      </c>
      <c r="AZ2901" t="str" cm="1">
        <f t="array" ref="AZ2901">IFERROR(IF(R2901&lt;&gt;"",R2901,IF(OR($S2901="",$T2901=""),"",IF($T2901&lt;&gt;"",_xlfn._xlws.FILTER(R:R,($BU:$BU=$BU2901)*($I:$I=$I2901)*($T:$T=$T2901)*($S:$S=_xlfn.MINIFS($S:$S,$T:$T,"="&amp;$T2901)),""))))&amp;"",IF(R2901="","",""))&amp;""</f>
        <v>1</v>
      </c>
      <c r="BA2901" s="6">
        <f t="shared" si="4191"/>
        <v>247</v>
      </c>
      <c r="BB2901">
        <f t="shared" ref="BB2901:BD2901" si="4217">BB2900</f>
        <v>18987</v>
      </c>
      <c r="BC2901" t="str">
        <f t="shared" si="4217"/>
        <v>Velodrome</v>
      </c>
      <c r="BD2901" t="str">
        <f t="shared" si="4217"/>
        <v>Outlaws</v>
      </c>
      <c r="BE2901" t="s">
        <v>7</v>
      </c>
      <c r="BF2901" t="s">
        <v>172</v>
      </c>
      <c r="BI2901" cm="1">
        <f t="array" aca="1" ref="BI2901" ca="1">IFERROR(_xlfn._xlws.FILTER(shifts!A:A,(shifts!B:B=events!AD2901)*(shifts!AG:AG&gt;=events!BK2901)*(shifts!AH:AH&lt;=events!BL2901)),BI2900)</f>
        <v>100</v>
      </c>
      <c r="BJ2901" s="15">
        <f t="shared" si="4193"/>
        <v>0</v>
      </c>
      <c r="BK2901">
        <f t="shared" si="4194"/>
        <v>185</v>
      </c>
      <c r="BL2901">
        <f t="shared" si="4195"/>
        <v>185</v>
      </c>
      <c r="BM2901" s="15">
        <f>SUMIFS(BJ$2:BJ2901,K$2:K2901,"=Intermission")+SUMIFS(BJ$2:BJ2901,K$2:K2901,"=Timeout")</f>
        <v>143</v>
      </c>
      <c r="BN2901">
        <f t="shared" si="4196"/>
        <v>2303</v>
      </c>
      <c r="BO2901" s="19">
        <f t="shared" si="4197"/>
        <v>3198</v>
      </c>
      <c r="BP2901">
        <f t="shared" si="4198"/>
        <v>3193</v>
      </c>
      <c r="BQ2901" s="17">
        <f t="shared" si="4199"/>
        <v>3198</v>
      </c>
      <c r="BR2901" t="str">
        <f t="shared" si="4200"/>
        <v>opp_team_player_1</v>
      </c>
      <c r="BS2901">
        <f>COUNTIFS(S$3:S2901,"="&amp;S2901,AI$3:AI2901,"="&amp;AI2901)</f>
        <v>1</v>
      </c>
      <c r="BT2901" t="str">
        <f>IFERROR(VLOOKUP(BB2901&amp;BU2901&amp;X2901,game_rosters!U:W,3,FALSE),"")</f>
        <v>P100099</v>
      </c>
      <c r="BU2901" t="s">
        <v>960</v>
      </c>
    </row>
    <row r="2902" spans="1:73" x14ac:dyDescent="0.2">
      <c r="A2902">
        <f t="shared" si="4176"/>
        <v>1</v>
      </c>
      <c r="I2902" s="44">
        <v>9</v>
      </c>
      <c r="K2902" t="s">
        <v>238</v>
      </c>
      <c r="L2902" t="s">
        <v>184</v>
      </c>
      <c r="M2902" t="s">
        <v>89</v>
      </c>
      <c r="N2902" t="s">
        <v>595</v>
      </c>
      <c r="O2902" t="s">
        <v>569</v>
      </c>
      <c r="Q2902" t="s">
        <v>595</v>
      </c>
      <c r="S2902">
        <v>1503</v>
      </c>
      <c r="T2902">
        <v>231</v>
      </c>
      <c r="W2902" t="s">
        <v>735</v>
      </c>
      <c r="X2902">
        <v>9</v>
      </c>
      <c r="Z2902">
        <v>1</v>
      </c>
      <c r="AA2902">
        <f t="shared" si="4133"/>
        <v>2503</v>
      </c>
      <c r="AB2902">
        <f t="shared" si="4134"/>
        <v>9231</v>
      </c>
      <c r="AC2902">
        <f t="shared" si="4172"/>
        <v>9231</v>
      </c>
      <c r="AD2902" s="6">
        <v>3</v>
      </c>
      <c r="AE2902" t="s">
        <v>941</v>
      </c>
      <c r="AF2902" t="s">
        <v>914</v>
      </c>
      <c r="AG2902" t="s">
        <v>756</v>
      </c>
      <c r="AH2902" t="s">
        <v>756</v>
      </c>
      <c r="AI2902" t="str">
        <f t="shared" si="4177"/>
        <v>e</v>
      </c>
      <c r="AJ2902" t="str">
        <f t="shared" si="4178"/>
        <v/>
      </c>
      <c r="AK2902" t="str">
        <f t="shared" si="4179"/>
        <v/>
      </c>
      <c r="AL2902" t="str">
        <f t="shared" si="4180"/>
        <v/>
      </c>
      <c r="AM2902" t="str">
        <f t="shared" si="4181"/>
        <v/>
      </c>
      <c r="AN2902" t="str">
        <f t="shared" si="4182"/>
        <v>Home</v>
      </c>
      <c r="AO2902" t="str">
        <f t="shared" si="4183"/>
        <v>h</v>
      </c>
      <c r="AP2902" t="str">
        <f t="shared" si="4184"/>
        <v/>
      </c>
      <c r="AQ2902" t="str">
        <f t="shared" si="4185"/>
        <v/>
      </c>
      <c r="AR2902" t="str">
        <f t="shared" si="4186"/>
        <v>Home</v>
      </c>
      <c r="AS2902" t="str">
        <f t="shared" si="4187"/>
        <v>h</v>
      </c>
      <c r="AT2902" t="str">
        <f t="shared" si="4188"/>
        <v>Offensive</v>
      </c>
      <c r="AU2902" t="str">
        <f t="shared" si="4189"/>
        <v/>
      </c>
      <c r="AV2902" t="str">
        <f t="shared" si="4190"/>
        <v/>
      </c>
      <c r="AW2902" t="str" cm="1">
        <f t="array" ref="AW2902">IFERROR(IF(O2902&lt;&gt;"",O2902,IF(OR($S2902="",$T2902=""),"",IF(O2902&lt;&gt;"",O2902,IF($T2902&lt;&gt;"",_xlfn._xlws.FILTER(O:O,($BU:$BU=$BU2902)*($I:$I=$I2902)*($T:$T=$T2902)*($S:$S=_xlfn.MINIFS($S:$S,$T:$T,"="&amp;$T2902)),"")))))&amp;"",IF(O2902="","",""))&amp;""</f>
        <v>OffensivePlay_Zone-Breakout</v>
      </c>
      <c r="AX2902" t="str" cm="1">
        <f t="array" ref="AX2902">IFERROR(IF(P2902&lt;&gt;"",P2902,IF(OR($S2902="",$T2902=""),"",IF($T2902&lt;&gt;"",_xlfn._xlws.FILTER(P:P,($BU:$BU=$BU2902)*($I:$I=$I2902)*($T:$T=$T2902)*($S:$S=_xlfn.MINIFS($S:$S,$T:$T,"="&amp;$T2902)),""))))&amp;"",IF(P2902="","",""))&amp;""</f>
        <v/>
      </c>
      <c r="AY2902" t="str" cm="1">
        <f t="array" ref="AY2902">IFERROR(IF(Q2902&lt;&gt;"",Q2902,IF(OR($S2902="",$T2902=""),"",IF($T2902&lt;&gt;"",_xlfn._xlws.FILTER(Q:Q,($BU:$BU=$BU2902)*($I:$I=$I2902)*($T:$T=$T2902)*($S:$S=_xlfn.MINIFS($S:$S,$T:$T,"="&amp;$T2902)),""))))&amp;"",IF(Q2902="","",""))&amp;""</f>
        <v>s</v>
      </c>
      <c r="AZ2902" t="str" cm="1">
        <f t="array" ref="AZ2902">IFERROR(IF(R2902&lt;&gt;"",R2902,IF(OR($S2902="",$T2902=""),"",IF($T2902&lt;&gt;"",_xlfn._xlws.FILTER(R:R,($BU:$BU=$BU2902)*($I:$I=$I2902)*($T:$T=$T2902)*($S:$S=_xlfn.MINIFS($S:$S,$T:$T,"="&amp;$T2902)),""))))&amp;"",IF(R2902="","",""))&amp;""</f>
        <v/>
      </c>
      <c r="BA2902" s="6">
        <f t="shared" si="4191"/>
        <v>248</v>
      </c>
      <c r="BB2902">
        <f t="shared" ref="BB2902:BD2902" si="4218">BB2901</f>
        <v>18987</v>
      </c>
      <c r="BC2902" t="str">
        <f t="shared" si="4218"/>
        <v>Velodrome</v>
      </c>
      <c r="BD2902" t="str">
        <f t="shared" si="4218"/>
        <v>Outlaws</v>
      </c>
      <c r="BE2902" t="s">
        <v>238</v>
      </c>
      <c r="BF2902" t="s">
        <v>184</v>
      </c>
      <c r="BI2902" cm="1">
        <f t="array" aca="1" ref="BI2902" ca="1">IFERROR(_xlfn._xlws.FILTER(shifts!A:A,(shifts!B:B=events!AD2902)*(shifts!AG:AG&gt;=events!BK2902)*(shifts!AH:AH&lt;=events!BL2902)),BI2901)</f>
        <v>100</v>
      </c>
      <c r="BJ2902" s="15">
        <f t="shared" si="4193"/>
        <v>0</v>
      </c>
      <c r="BK2902">
        <f t="shared" si="4194"/>
        <v>185</v>
      </c>
      <c r="BL2902">
        <f t="shared" si="4195"/>
        <v>185</v>
      </c>
      <c r="BM2902" s="15">
        <f>SUMIFS(BJ$2:BJ2902,K$2:K2902,"=Intermission")+SUMIFS(BJ$2:BJ2902,K$2:K2902,"=Timeout")</f>
        <v>143</v>
      </c>
      <c r="BN2902">
        <f t="shared" si="4196"/>
        <v>2303</v>
      </c>
      <c r="BO2902" s="19">
        <f t="shared" si="4197"/>
        <v>3198</v>
      </c>
      <c r="BP2902">
        <f t="shared" si="4198"/>
        <v>3193</v>
      </c>
      <c r="BQ2902" s="17">
        <f t="shared" si="4199"/>
        <v>3198</v>
      </c>
      <c r="BR2902" t="str">
        <f t="shared" si="4200"/>
        <v>event_team_player_1</v>
      </c>
      <c r="BS2902">
        <f>COUNTIFS(S$3:S2902,"="&amp;S2902,AI$3:AI2902,"="&amp;AI2902)</f>
        <v>1</v>
      </c>
      <c r="BT2902" t="str">
        <f>IFERROR(VLOOKUP(BB2902&amp;BU2902&amp;X2902,game_rosters!U:W,3,FALSE),"")</f>
        <v>P100105</v>
      </c>
      <c r="BU2902" t="str">
        <f t="shared" si="4202"/>
        <v>Velodrome</v>
      </c>
    </row>
    <row r="2903" spans="1:73" x14ac:dyDescent="0.2">
      <c r="A2903" t="str">
        <f t="shared" si="4176"/>
        <v/>
      </c>
      <c r="I2903" s="44">
        <v>55</v>
      </c>
      <c r="R2903" s="51">
        <v>1</v>
      </c>
      <c r="S2903">
        <v>1503</v>
      </c>
      <c r="T2903">
        <v>231</v>
      </c>
      <c r="X2903">
        <v>55</v>
      </c>
      <c r="Z2903">
        <v>1</v>
      </c>
      <c r="AA2903">
        <f t="shared" si="4133"/>
        <v>2503</v>
      </c>
      <c r="AB2903">
        <f t="shared" si="4134"/>
        <v>9231</v>
      </c>
      <c r="AC2903">
        <f t="shared" si="4172"/>
        <v>9231</v>
      </c>
      <c r="AD2903" s="6">
        <v>3</v>
      </c>
      <c r="AE2903" t="s">
        <v>941</v>
      </c>
      <c r="AF2903" t="s">
        <v>914</v>
      </c>
      <c r="AG2903" t="s">
        <v>756</v>
      </c>
      <c r="AH2903" t="s">
        <v>756</v>
      </c>
      <c r="AI2903" t="str">
        <f t="shared" si="4177"/>
        <v>e</v>
      </c>
      <c r="AJ2903" t="str">
        <f t="shared" si="4178"/>
        <v/>
      </c>
      <c r="AK2903" t="str">
        <f t="shared" si="4179"/>
        <v/>
      </c>
      <c r="AL2903" t="str">
        <f t="shared" si="4180"/>
        <v/>
      </c>
      <c r="AM2903" t="str">
        <f t="shared" si="4181"/>
        <v/>
      </c>
      <c r="AN2903" t="str">
        <f t="shared" si="4182"/>
        <v>Home</v>
      </c>
      <c r="AO2903" t="str">
        <f t="shared" si="4183"/>
        <v>h</v>
      </c>
      <c r="AP2903" t="str">
        <f t="shared" si="4184"/>
        <v/>
      </c>
      <c r="AQ2903" t="str">
        <f t="shared" si="4185"/>
        <v/>
      </c>
      <c r="AR2903" t="str">
        <f t="shared" si="4186"/>
        <v>Home</v>
      </c>
      <c r="AS2903" t="str">
        <f t="shared" si="4187"/>
        <v>h</v>
      </c>
      <c r="AT2903" t="str">
        <f t="shared" si="4188"/>
        <v>Offensive</v>
      </c>
      <c r="AU2903" t="str">
        <f t="shared" si="4189"/>
        <v/>
      </c>
      <c r="AV2903" t="str">
        <f t="shared" si="4190"/>
        <v/>
      </c>
      <c r="AW2903" t="str" cm="1">
        <f t="array" ref="AW2903">IFERROR(IF(O2903&lt;&gt;"",O2903,IF(OR($S2903="",$T2903=""),"",IF(O2903&lt;&gt;"",O2903,IF($T2903&lt;&gt;"",_xlfn._xlws.FILTER(O:O,($BU:$BU=$BU2903)*($I:$I=$I2903)*($T:$T=$T2903)*($S:$S=_xlfn.MINIFS($S:$S,$T:$T,"="&amp;$T2903)),"")))))&amp;"",IF(O2903="","",""))&amp;""</f>
        <v/>
      </c>
      <c r="AX2903" t="str" cm="1">
        <f t="array" ref="AX2903">IFERROR(IF(P2903&lt;&gt;"",P2903,IF(OR($S2903="",$T2903=""),"",IF($T2903&lt;&gt;"",_xlfn._xlws.FILTER(P:P,($BU:$BU=$BU2903)*($I:$I=$I2903)*($T:$T=$T2903)*($S:$S=_xlfn.MINIFS($S:$S,$T:$T,"="&amp;$T2903)),""))))&amp;"",IF(P2903="","",""))&amp;""</f>
        <v/>
      </c>
      <c r="AY2903" t="str" cm="1">
        <f t="array" ref="AY2903">IFERROR(IF(Q2903&lt;&gt;"",Q2903,IF(OR($S2903="",$T2903=""),"",IF($T2903&lt;&gt;"",_xlfn._xlws.FILTER(Q:Q,($BU:$BU=$BU2903)*($I:$I=$I2903)*($T:$T=$T2903)*($S:$S=_xlfn.MINIFS($S:$S,$T:$T,"="&amp;$T2903)),""))))&amp;"",IF(Q2903="","",""))&amp;""</f>
        <v/>
      </c>
      <c r="AZ2903" t="str" cm="1">
        <f t="array" ref="AZ2903">IFERROR(IF(R2903&lt;&gt;"",R2903,IF(OR($S2903="",$T2903=""),"",IF($T2903&lt;&gt;"",_xlfn._xlws.FILTER(R:R,($BU:$BU=$BU2903)*($I:$I=$I2903)*($T:$T=$T2903)*($S:$S=_xlfn.MINIFS($S:$S,$T:$T,"="&amp;$T2903)),""))))&amp;"",IF(R2903="","",""))&amp;""</f>
        <v>1</v>
      </c>
      <c r="BA2903" s="6">
        <f t="shared" si="4191"/>
        <v>248</v>
      </c>
      <c r="BB2903">
        <f t="shared" ref="BB2903:BD2903" si="4219">BB2902</f>
        <v>18987</v>
      </c>
      <c r="BC2903" t="str">
        <f t="shared" si="4219"/>
        <v>Velodrome</v>
      </c>
      <c r="BD2903" t="str">
        <f t="shared" si="4219"/>
        <v>Outlaws</v>
      </c>
      <c r="BE2903" t="s">
        <v>238</v>
      </c>
      <c r="BF2903" t="s">
        <v>184</v>
      </c>
      <c r="BI2903" cm="1">
        <f t="array" aca="1" ref="BI2903" ca="1">IFERROR(_xlfn._xlws.FILTER(shifts!A:A,(shifts!B:B=events!AD2903)*(shifts!AG:AG&gt;=events!BK2903)*(shifts!AH:AH&lt;=events!BL2903)),BI2902)</f>
        <v>100</v>
      </c>
      <c r="BJ2903" s="15">
        <f t="shared" si="4193"/>
        <v>0</v>
      </c>
      <c r="BK2903">
        <f t="shared" si="4194"/>
        <v>185</v>
      </c>
      <c r="BL2903">
        <f t="shared" si="4195"/>
        <v>185</v>
      </c>
      <c r="BM2903" s="15">
        <f>SUMIFS(BJ$2:BJ2903,K$2:K2903,"=Intermission")+SUMIFS(BJ$2:BJ2903,K$2:K2903,"=Timeout")</f>
        <v>143</v>
      </c>
      <c r="BN2903">
        <f t="shared" si="4196"/>
        <v>2303</v>
      </c>
      <c r="BO2903" s="19">
        <f t="shared" si="4197"/>
        <v>3198</v>
      </c>
      <c r="BP2903">
        <f t="shared" si="4198"/>
        <v>3193</v>
      </c>
      <c r="BQ2903" s="17">
        <f t="shared" si="4199"/>
        <v>3198</v>
      </c>
      <c r="BR2903" t="str">
        <f t="shared" si="4200"/>
        <v>event_team_player_2</v>
      </c>
      <c r="BS2903">
        <f>COUNTIFS(S$3:S2903,"="&amp;S2903,AI$3:AI2903,"="&amp;AI2903)</f>
        <v>2</v>
      </c>
      <c r="BT2903" t="str">
        <f>IFERROR(VLOOKUP(BB2903&amp;BU2903&amp;X2903,game_rosters!U:W,3,FALSE),"")</f>
        <v>P100064</v>
      </c>
      <c r="BU2903" t="str">
        <f t="shared" si="4202"/>
        <v>Velodrome</v>
      </c>
    </row>
    <row r="2904" spans="1:73" x14ac:dyDescent="0.2">
      <c r="A2904" t="str">
        <f t="shared" si="4176"/>
        <v/>
      </c>
      <c r="I2904" s="44">
        <v>56</v>
      </c>
      <c r="R2904" s="51">
        <v>1</v>
      </c>
      <c r="S2904">
        <v>1503</v>
      </c>
      <c r="T2904">
        <v>231</v>
      </c>
      <c r="X2904">
        <v>56</v>
      </c>
      <c r="AA2904">
        <f t="shared" si="4133"/>
        <v>2503</v>
      </c>
      <c r="AB2904">
        <f t="shared" si="4134"/>
        <v>9231</v>
      </c>
      <c r="AC2904">
        <f t="shared" si="4172"/>
        <v>9231</v>
      </c>
      <c r="AD2904" s="6">
        <v>3</v>
      </c>
      <c r="AE2904" t="s">
        <v>941</v>
      </c>
      <c r="AF2904" t="s">
        <v>914</v>
      </c>
      <c r="AG2904" t="s">
        <v>756</v>
      </c>
      <c r="AH2904" t="s">
        <v>756</v>
      </c>
      <c r="AI2904" t="str">
        <f t="shared" si="4177"/>
        <v>o</v>
      </c>
      <c r="AJ2904" t="str">
        <f t="shared" si="4178"/>
        <v/>
      </c>
      <c r="AK2904" t="str">
        <f t="shared" si="4179"/>
        <v/>
      </c>
      <c r="AL2904" t="str">
        <f t="shared" si="4180"/>
        <v/>
      </c>
      <c r="AM2904" t="str">
        <f t="shared" si="4181"/>
        <v/>
      </c>
      <c r="AN2904" t="str">
        <f t="shared" si="4182"/>
        <v>Home</v>
      </c>
      <c r="AO2904" t="str">
        <f t="shared" si="4183"/>
        <v>h</v>
      </c>
      <c r="AP2904" t="str">
        <f t="shared" si="4184"/>
        <v/>
      </c>
      <c r="AQ2904" t="str">
        <f t="shared" si="4185"/>
        <v/>
      </c>
      <c r="AR2904" t="str">
        <f t="shared" si="4186"/>
        <v>Home</v>
      </c>
      <c r="AS2904" t="str">
        <f t="shared" si="4187"/>
        <v>h</v>
      </c>
      <c r="AT2904" t="str">
        <f t="shared" si="4188"/>
        <v>Defensive</v>
      </c>
      <c r="AU2904" t="str">
        <f t="shared" si="4189"/>
        <v/>
      </c>
      <c r="AV2904" t="str">
        <f t="shared" si="4190"/>
        <v/>
      </c>
      <c r="AW2904" t="str" cm="1">
        <f t="array" ref="AW2904">IFERROR(IF(O2904&lt;&gt;"",O2904,IF(OR($S2904="",$T2904=""),"",IF(O2904&lt;&gt;"",O2904,IF($T2904&lt;&gt;"",_xlfn._xlws.FILTER(O:O,($BU:$BU=$BU2904)*($I:$I=$I2904)*($T:$T=$T2904)*($S:$S=_xlfn.MINIFS($S:$S,$T:$T,"="&amp;$T2904)),"")))))&amp;"",IF(O2904="","",""))&amp;""</f>
        <v/>
      </c>
      <c r="AX2904" t="str" cm="1">
        <f t="array" ref="AX2904">IFERROR(IF(P2904&lt;&gt;"",P2904,IF(OR($S2904="",$T2904=""),"",IF($T2904&lt;&gt;"",_xlfn._xlws.FILTER(P:P,($BU:$BU=$BU2904)*($I:$I=$I2904)*($T:$T=$T2904)*($S:$S=_xlfn.MINIFS($S:$S,$T:$T,"="&amp;$T2904)),""))))&amp;"",IF(P2904="","",""))&amp;""</f>
        <v/>
      </c>
      <c r="AY2904" t="str" cm="1">
        <f t="array" ref="AY2904">IFERROR(IF(Q2904&lt;&gt;"",Q2904,IF(OR($S2904="",$T2904=""),"",IF($T2904&lt;&gt;"",_xlfn._xlws.FILTER(Q:Q,($BU:$BU=$BU2904)*($I:$I=$I2904)*($T:$T=$T2904)*($S:$S=_xlfn.MINIFS($S:$S,$T:$T,"="&amp;$T2904)),""))))&amp;"",IF(Q2904="","",""))&amp;""</f>
        <v/>
      </c>
      <c r="AZ2904" t="str" cm="1">
        <f t="array" ref="AZ2904">IFERROR(IF(R2904&lt;&gt;"",R2904,IF(OR($S2904="",$T2904=""),"",IF($T2904&lt;&gt;"",_xlfn._xlws.FILTER(R:R,($BU:$BU=$BU2904)*($I:$I=$I2904)*($T:$T=$T2904)*($S:$S=_xlfn.MINIFS($S:$S,$T:$T,"="&amp;$T2904)),""))))&amp;"",IF(R2904="","",""))&amp;""</f>
        <v>1</v>
      </c>
      <c r="BA2904" s="6">
        <f t="shared" si="4191"/>
        <v>248</v>
      </c>
      <c r="BB2904">
        <f t="shared" ref="BB2904:BD2904" si="4220">BB2903</f>
        <v>18987</v>
      </c>
      <c r="BC2904" t="str">
        <f t="shared" si="4220"/>
        <v>Velodrome</v>
      </c>
      <c r="BD2904" t="str">
        <f t="shared" si="4220"/>
        <v>Outlaws</v>
      </c>
      <c r="BE2904" t="s">
        <v>238</v>
      </c>
      <c r="BF2904" t="s">
        <v>184</v>
      </c>
      <c r="BI2904" cm="1">
        <f t="array" aca="1" ref="BI2904" ca="1">IFERROR(_xlfn._xlws.FILTER(shifts!A:A,(shifts!B:B=events!AD2904)*(shifts!AG:AG&gt;=events!BK2904)*(shifts!AH:AH&lt;=events!BL2904)),BI2903)</f>
        <v>100</v>
      </c>
      <c r="BJ2904" s="15">
        <f t="shared" si="4193"/>
        <v>0</v>
      </c>
      <c r="BK2904">
        <f t="shared" si="4194"/>
        <v>185</v>
      </c>
      <c r="BL2904">
        <f t="shared" si="4195"/>
        <v>185</v>
      </c>
      <c r="BM2904" s="15">
        <f>SUMIFS(BJ$2:BJ2904,K$2:K2904,"=Intermission")+SUMIFS(BJ$2:BJ2904,K$2:K2904,"=Timeout")</f>
        <v>143</v>
      </c>
      <c r="BN2904">
        <f t="shared" si="4196"/>
        <v>2303</v>
      </c>
      <c r="BO2904" s="19">
        <f t="shared" si="4197"/>
        <v>3198</v>
      </c>
      <c r="BP2904">
        <f t="shared" si="4198"/>
        <v>3193</v>
      </c>
      <c r="BQ2904" s="17">
        <f t="shared" si="4199"/>
        <v>3198</v>
      </c>
      <c r="BR2904" t="str">
        <f t="shared" si="4200"/>
        <v>opp_team_player_1</v>
      </c>
      <c r="BS2904">
        <f>COUNTIFS(S$3:S2904,"="&amp;S2904,AI$3:AI2904,"="&amp;AI2904)</f>
        <v>1</v>
      </c>
      <c r="BT2904" t="str">
        <f>IFERROR(VLOOKUP(BB2904&amp;BU2904&amp;X2904,game_rosters!U:W,3,FALSE),"")</f>
        <v>P100099</v>
      </c>
      <c r="BU2904" t="str">
        <f t="shared" si="4202"/>
        <v>Outlaws</v>
      </c>
    </row>
    <row r="2905" spans="1:73" x14ac:dyDescent="0.2">
      <c r="A2905">
        <f t="shared" si="4176"/>
        <v>1</v>
      </c>
      <c r="I2905" s="44">
        <v>55</v>
      </c>
      <c r="K2905" t="s">
        <v>238</v>
      </c>
      <c r="L2905" t="s">
        <v>174</v>
      </c>
      <c r="M2905" t="s">
        <v>87</v>
      </c>
      <c r="N2905" t="s">
        <v>595</v>
      </c>
      <c r="O2905" t="s">
        <v>603</v>
      </c>
      <c r="Q2905" t="s">
        <v>594</v>
      </c>
      <c r="R2905" s="51">
        <v>1</v>
      </c>
      <c r="S2905">
        <v>1504</v>
      </c>
      <c r="T2905">
        <v>232</v>
      </c>
      <c r="W2905" t="s">
        <v>735</v>
      </c>
      <c r="X2905">
        <v>55</v>
      </c>
      <c r="Z2905">
        <v>1</v>
      </c>
      <c r="AA2905">
        <f t="shared" si="4133"/>
        <v>2504</v>
      </c>
      <c r="AB2905">
        <f t="shared" si="4134"/>
        <v>9232</v>
      </c>
      <c r="AC2905">
        <f t="shared" si="4172"/>
        <v>9232</v>
      </c>
      <c r="AD2905" s="6">
        <v>3</v>
      </c>
      <c r="AE2905" t="s">
        <v>941</v>
      </c>
      <c r="AF2905" t="s">
        <v>915</v>
      </c>
      <c r="AG2905" t="s">
        <v>756</v>
      </c>
      <c r="AH2905" t="s">
        <v>756</v>
      </c>
      <c r="AI2905" t="str">
        <f t="shared" si="4177"/>
        <v>e</v>
      </c>
      <c r="AJ2905" t="str">
        <f t="shared" si="4178"/>
        <v/>
      </c>
      <c r="AK2905" t="str">
        <f t="shared" si="4179"/>
        <v/>
      </c>
      <c r="AL2905" t="str">
        <f t="shared" si="4180"/>
        <v/>
      </c>
      <c r="AM2905" t="str">
        <f t="shared" si="4181"/>
        <v/>
      </c>
      <c r="AN2905" t="str">
        <f t="shared" si="4182"/>
        <v>Home</v>
      </c>
      <c r="AO2905" t="str">
        <f t="shared" si="4183"/>
        <v>h</v>
      </c>
      <c r="AP2905" t="str">
        <f t="shared" si="4184"/>
        <v/>
      </c>
      <c r="AQ2905" t="str">
        <f t="shared" si="4185"/>
        <v/>
      </c>
      <c r="AR2905" t="str">
        <f t="shared" si="4186"/>
        <v>Home</v>
      </c>
      <c r="AS2905" t="str">
        <f t="shared" si="4187"/>
        <v>h</v>
      </c>
      <c r="AT2905" t="str">
        <f t="shared" si="4188"/>
        <v>Offensive</v>
      </c>
      <c r="AU2905" t="str">
        <f t="shared" si="4189"/>
        <v/>
      </c>
      <c r="AV2905" t="str">
        <f t="shared" si="4190"/>
        <v/>
      </c>
      <c r="AW2905" t="str" cm="1">
        <f t="array" ref="AW2905">IFERROR(IF(O2905&lt;&gt;"",O2905,IF(OR($S2905="",$T2905=""),"",IF(O2905&lt;&gt;"",O2905,IF($T2905&lt;&gt;"",_xlfn._xlws.FILTER(O:O,($BU:$BU=$BU2905)*($I:$I=$I2905)*($T:$T=$T2905)*($S:$S=_xlfn.MINIFS($S:$S,$T:$T,"="&amp;$T2905)),"")))))&amp;"",IF(O2905="","",""))&amp;""</f>
        <v>OffensivePlay_Zone-DumpChase</v>
      </c>
      <c r="AX2905" t="str" cm="1">
        <f t="array" ref="AX2905">IFERROR(IF(P2905&lt;&gt;"",P2905,IF(OR($S2905="",$T2905=""),"",IF($T2905&lt;&gt;"",_xlfn._xlws.FILTER(P:P,($BU:$BU=$BU2905)*($I:$I=$I2905)*($T:$T=$T2905)*($S:$S=_xlfn.MINIFS($S:$S,$T:$T,"="&amp;$T2905)),""))))&amp;"",IF(P2905="","",""))&amp;""</f>
        <v/>
      </c>
      <c r="AY2905" t="str" cm="1">
        <f t="array" ref="AY2905">IFERROR(IF(Q2905&lt;&gt;"",Q2905,IF(OR($S2905="",$T2905=""),"",IF($T2905&lt;&gt;"",_xlfn._xlws.FILTER(Q:Q,($BU:$BU=$BU2905)*($I:$I=$I2905)*($T:$T=$T2905)*($S:$S=_xlfn.MINIFS($S:$S,$T:$T,"="&amp;$T2905)),""))))&amp;"",IF(Q2905="","",""))&amp;""</f>
        <v>u</v>
      </c>
      <c r="AZ2905" t="str" cm="1">
        <f t="array" ref="AZ2905">IFERROR(IF(R2905&lt;&gt;"",R2905,IF(OR($S2905="",$T2905=""),"",IF($T2905&lt;&gt;"",_xlfn._xlws.FILTER(R:R,($BU:$BU=$BU2905)*($I:$I=$I2905)*($T:$T=$T2905)*($S:$S=_xlfn.MINIFS($S:$S,$T:$T,"="&amp;$T2905)),""))))&amp;"",IF(R2905="","",""))&amp;""</f>
        <v>1</v>
      </c>
      <c r="BA2905" s="6">
        <f t="shared" si="4191"/>
        <v>249</v>
      </c>
      <c r="BB2905">
        <f t="shared" ref="BB2905:BD2905" si="4221">BB2904</f>
        <v>18987</v>
      </c>
      <c r="BC2905" t="str">
        <f t="shared" si="4221"/>
        <v>Velodrome</v>
      </c>
      <c r="BD2905" t="str">
        <f t="shared" si="4221"/>
        <v>Outlaws</v>
      </c>
      <c r="BE2905" t="s">
        <v>238</v>
      </c>
      <c r="BF2905" t="s">
        <v>174</v>
      </c>
      <c r="BI2905" cm="1">
        <f t="array" aca="1" ref="BI2905" ca="1">IFERROR(_xlfn._xlws.FILTER(shifts!A:A,(shifts!B:B=events!AD2905)*(shifts!AG:AG&gt;=events!BK2905)*(shifts!AH:AH&lt;=events!BL2905)),BI2904)</f>
        <v>100</v>
      </c>
      <c r="BJ2905" s="15">
        <f t="shared" si="4193"/>
        <v>0</v>
      </c>
      <c r="BK2905">
        <f t="shared" si="4194"/>
        <v>183</v>
      </c>
      <c r="BL2905">
        <f t="shared" si="4195"/>
        <v>183</v>
      </c>
      <c r="BM2905" s="15">
        <f>SUMIFS(BJ$2:BJ2905,K$2:K2905,"=Intermission")+SUMIFS(BJ$2:BJ2905,K$2:K2905,"=Timeout")</f>
        <v>143</v>
      </c>
      <c r="BN2905">
        <f t="shared" si="4196"/>
        <v>2303</v>
      </c>
      <c r="BO2905" s="19">
        <f t="shared" si="4197"/>
        <v>3200</v>
      </c>
      <c r="BP2905">
        <f t="shared" si="4198"/>
        <v>3195</v>
      </c>
      <c r="BQ2905" s="17">
        <f t="shared" si="4199"/>
        <v>3200</v>
      </c>
      <c r="BR2905" t="str">
        <f t="shared" si="4200"/>
        <v>event_team_player_1</v>
      </c>
      <c r="BS2905">
        <f>COUNTIFS(S$3:S2905,"="&amp;S2905,AI$3:AI2905,"="&amp;AI2905)</f>
        <v>1</v>
      </c>
      <c r="BT2905" t="str">
        <f>IFERROR(VLOOKUP(BB2905&amp;BU2905&amp;X2905,game_rosters!U:W,3,FALSE),"")</f>
        <v>P100064</v>
      </c>
      <c r="BU2905" t="str">
        <f t="shared" si="4202"/>
        <v>Velodrome</v>
      </c>
    </row>
    <row r="2906" spans="1:73" x14ac:dyDescent="0.2">
      <c r="A2906" t="str">
        <f t="shared" si="4176"/>
        <v/>
      </c>
      <c r="I2906" s="44">
        <v>56</v>
      </c>
      <c r="R2906" s="51">
        <v>1</v>
      </c>
      <c r="S2906">
        <v>1504</v>
      </c>
      <c r="T2906">
        <v>232</v>
      </c>
      <c r="X2906">
        <v>56</v>
      </c>
      <c r="AA2906">
        <f t="shared" si="4133"/>
        <v>2504</v>
      </c>
      <c r="AB2906">
        <f t="shared" si="4134"/>
        <v>9232</v>
      </c>
      <c r="AC2906">
        <f t="shared" si="4172"/>
        <v>9232</v>
      </c>
      <c r="AD2906" s="6">
        <v>3</v>
      </c>
      <c r="AE2906" t="s">
        <v>941</v>
      </c>
      <c r="AF2906" t="s">
        <v>915</v>
      </c>
      <c r="AG2906" t="s">
        <v>756</v>
      </c>
      <c r="AH2906" t="s">
        <v>756</v>
      </c>
      <c r="AI2906" t="str">
        <f t="shared" si="4177"/>
        <v>o</v>
      </c>
      <c r="AJ2906" t="str">
        <f t="shared" si="4178"/>
        <v/>
      </c>
      <c r="AK2906" t="str">
        <f t="shared" si="4179"/>
        <v/>
      </c>
      <c r="AL2906" t="str">
        <f t="shared" si="4180"/>
        <v/>
      </c>
      <c r="AM2906" t="str">
        <f t="shared" si="4181"/>
        <v/>
      </c>
      <c r="AN2906" t="str">
        <f t="shared" si="4182"/>
        <v>Home</v>
      </c>
      <c r="AO2906" t="str">
        <f t="shared" si="4183"/>
        <v>h</v>
      </c>
      <c r="AP2906" t="str">
        <f t="shared" si="4184"/>
        <v/>
      </c>
      <c r="AQ2906" t="str">
        <f t="shared" si="4185"/>
        <v/>
      </c>
      <c r="AR2906" t="str">
        <f t="shared" si="4186"/>
        <v>Home</v>
      </c>
      <c r="AS2906" t="str">
        <f t="shared" si="4187"/>
        <v>h</v>
      </c>
      <c r="AT2906" t="str">
        <f t="shared" si="4188"/>
        <v>Defensive</v>
      </c>
      <c r="AU2906" t="str">
        <f t="shared" si="4189"/>
        <v/>
      </c>
      <c r="AV2906" t="str">
        <f t="shared" si="4190"/>
        <v/>
      </c>
      <c r="AW2906" t="str" cm="1">
        <f t="array" ref="AW2906">IFERROR(IF(O2906&lt;&gt;"",O2906,IF(OR($S2906="",$T2906=""),"",IF(O2906&lt;&gt;"",O2906,IF($T2906&lt;&gt;"",_xlfn._xlws.FILTER(O:O,($BU:$BU=$BU2906)*($I:$I=$I2906)*($T:$T=$T2906)*($S:$S=_xlfn.MINIFS($S:$S,$T:$T,"="&amp;$T2906)),"")))))&amp;"",IF(O2906="","",""))&amp;""</f>
        <v/>
      </c>
      <c r="AX2906" t="str" cm="1">
        <f t="array" ref="AX2906">IFERROR(IF(P2906&lt;&gt;"",P2906,IF(OR($S2906="",$T2906=""),"",IF($T2906&lt;&gt;"",_xlfn._xlws.FILTER(P:P,($BU:$BU=$BU2906)*($I:$I=$I2906)*($T:$T=$T2906)*($S:$S=_xlfn.MINIFS($S:$S,$T:$T,"="&amp;$T2906)),""))))&amp;"",IF(P2906="","",""))&amp;""</f>
        <v/>
      </c>
      <c r="AY2906" t="str" cm="1">
        <f t="array" ref="AY2906">IFERROR(IF(Q2906&lt;&gt;"",Q2906,IF(OR($S2906="",$T2906=""),"",IF($T2906&lt;&gt;"",_xlfn._xlws.FILTER(Q:Q,($BU:$BU=$BU2906)*($I:$I=$I2906)*($T:$T=$T2906)*($S:$S=_xlfn.MINIFS($S:$S,$T:$T,"="&amp;$T2906)),""))))&amp;"",IF(Q2906="","",""))&amp;""</f>
        <v/>
      </c>
      <c r="AZ2906" t="str" cm="1">
        <f t="array" ref="AZ2906">IFERROR(IF(R2906&lt;&gt;"",R2906,IF(OR($S2906="",$T2906=""),"",IF($T2906&lt;&gt;"",_xlfn._xlws.FILTER(R:R,($BU:$BU=$BU2906)*($I:$I=$I2906)*($T:$T=$T2906)*($S:$S=_xlfn.MINIFS($S:$S,$T:$T,"="&amp;$T2906)),""))))&amp;"",IF(R2906="","",""))&amp;""</f>
        <v>1</v>
      </c>
      <c r="BA2906" s="6">
        <f t="shared" si="4191"/>
        <v>249</v>
      </c>
      <c r="BB2906">
        <f t="shared" ref="BB2906:BD2906" si="4222">BB2905</f>
        <v>18987</v>
      </c>
      <c r="BC2906" t="str">
        <f t="shared" si="4222"/>
        <v>Velodrome</v>
      </c>
      <c r="BD2906" t="str">
        <f t="shared" si="4222"/>
        <v>Outlaws</v>
      </c>
      <c r="BE2906" t="s">
        <v>238</v>
      </c>
      <c r="BF2906" t="s">
        <v>174</v>
      </c>
      <c r="BI2906" cm="1">
        <f t="array" aca="1" ref="BI2906" ca="1">IFERROR(_xlfn._xlws.FILTER(shifts!A:A,(shifts!B:B=events!AD2906)*(shifts!AG:AG&gt;=events!BK2906)*(shifts!AH:AH&lt;=events!BL2906)),BI2905)</f>
        <v>100</v>
      </c>
      <c r="BJ2906" s="15">
        <f t="shared" si="4193"/>
        <v>0</v>
      </c>
      <c r="BK2906">
        <f t="shared" si="4194"/>
        <v>183</v>
      </c>
      <c r="BL2906">
        <f t="shared" si="4195"/>
        <v>183</v>
      </c>
      <c r="BM2906" s="15">
        <f>SUMIFS(BJ$2:BJ2906,K$2:K2906,"=Intermission")+SUMIFS(BJ$2:BJ2906,K$2:K2906,"=Timeout")</f>
        <v>143</v>
      </c>
      <c r="BN2906">
        <f t="shared" si="4196"/>
        <v>2303</v>
      </c>
      <c r="BO2906" s="19">
        <f t="shared" si="4197"/>
        <v>3200</v>
      </c>
      <c r="BP2906">
        <f t="shared" si="4198"/>
        <v>3195</v>
      </c>
      <c r="BQ2906" s="17">
        <f t="shared" si="4199"/>
        <v>3200</v>
      </c>
      <c r="BR2906" t="str">
        <f t="shared" si="4200"/>
        <v>opp_team_player_1</v>
      </c>
      <c r="BS2906">
        <f>COUNTIFS(S$3:S2906,"="&amp;S2906,AI$3:AI2906,"="&amp;AI2906)</f>
        <v>1</v>
      </c>
      <c r="BT2906" t="str">
        <f>IFERROR(VLOOKUP(BB2906&amp;BU2906&amp;X2906,game_rosters!U:W,3,FALSE),"")</f>
        <v>P100099</v>
      </c>
      <c r="BU2906" t="str">
        <f t="shared" si="4202"/>
        <v>Outlaws</v>
      </c>
    </row>
    <row r="2907" spans="1:73" x14ac:dyDescent="0.2">
      <c r="A2907">
        <f t="shared" si="4176"/>
        <v>1</v>
      </c>
      <c r="I2907" s="44">
        <v>55</v>
      </c>
      <c r="K2907" t="s">
        <v>9</v>
      </c>
      <c r="L2907" t="s">
        <v>173</v>
      </c>
      <c r="M2907" t="s">
        <v>354</v>
      </c>
      <c r="N2907" t="s">
        <v>595</v>
      </c>
      <c r="O2907" t="s">
        <v>603</v>
      </c>
      <c r="Q2907" t="s">
        <v>594</v>
      </c>
      <c r="R2907" s="51">
        <v>1</v>
      </c>
      <c r="S2907">
        <v>1505</v>
      </c>
      <c r="T2907">
        <v>232</v>
      </c>
      <c r="W2907" t="s">
        <v>735</v>
      </c>
      <c r="X2907">
        <v>55</v>
      </c>
      <c r="Z2907">
        <v>1</v>
      </c>
      <c r="AA2907">
        <f t="shared" si="4133"/>
        <v>2505</v>
      </c>
      <c r="AB2907">
        <f t="shared" si="4134"/>
        <v>9232</v>
      </c>
      <c r="AC2907">
        <f t="shared" si="4172"/>
        <v>9232</v>
      </c>
      <c r="AD2907" s="6">
        <v>3</v>
      </c>
      <c r="AE2907" t="s">
        <v>941</v>
      </c>
      <c r="AF2907" t="s">
        <v>915</v>
      </c>
      <c r="AG2907" t="s">
        <v>756</v>
      </c>
      <c r="AH2907" t="s">
        <v>756</v>
      </c>
      <c r="AI2907" t="str">
        <f t="shared" si="4177"/>
        <v>e</v>
      </c>
      <c r="AJ2907" t="str">
        <f t="shared" si="4178"/>
        <v/>
      </c>
      <c r="AK2907" t="str">
        <f t="shared" si="4179"/>
        <v/>
      </c>
      <c r="AL2907" t="str">
        <f t="shared" si="4180"/>
        <v/>
      </c>
      <c r="AM2907" t="str">
        <f t="shared" si="4181"/>
        <v/>
      </c>
      <c r="AN2907" t="str">
        <f t="shared" si="4182"/>
        <v>Home</v>
      </c>
      <c r="AO2907" t="str">
        <f t="shared" si="4183"/>
        <v>h</v>
      </c>
      <c r="AP2907" t="str">
        <f t="shared" si="4184"/>
        <v/>
      </c>
      <c r="AQ2907" t="str">
        <f t="shared" si="4185"/>
        <v/>
      </c>
      <c r="AR2907" t="str">
        <f t="shared" si="4186"/>
        <v>Home</v>
      </c>
      <c r="AS2907" t="str">
        <f t="shared" si="4187"/>
        <v>h</v>
      </c>
      <c r="AT2907" t="str">
        <f t="shared" si="4188"/>
        <v>Offensive</v>
      </c>
      <c r="AU2907" t="str">
        <f t="shared" si="4189"/>
        <v/>
      </c>
      <c r="AV2907" t="str">
        <f t="shared" si="4190"/>
        <v/>
      </c>
      <c r="AW2907" t="str" cm="1">
        <f t="array" ref="AW2907">IFERROR(IF(O2907&lt;&gt;"",O2907,IF(OR($S2907="",$T2907=""),"",IF(O2907&lt;&gt;"",O2907,IF($T2907&lt;&gt;"",_xlfn._xlws.FILTER(O:O,($BU:$BU=$BU2907)*($I:$I=$I2907)*($T:$T=$T2907)*($S:$S=_xlfn.MINIFS($S:$S,$T:$T,"="&amp;$T2907)),"")))))&amp;"",IF(O2907="","",""))&amp;""</f>
        <v>OffensivePlay_Zone-DumpChase</v>
      </c>
      <c r="AX2907" t="str" cm="1">
        <f t="array" ref="AX2907">IFERROR(IF(P2907&lt;&gt;"",P2907,IF(OR($S2907="",$T2907=""),"",IF($T2907&lt;&gt;"",_xlfn._xlws.FILTER(P:P,($BU:$BU=$BU2907)*($I:$I=$I2907)*($T:$T=$T2907)*($S:$S=_xlfn.MINIFS($S:$S,$T:$T,"="&amp;$T2907)),""))))&amp;"",IF(P2907="","",""))&amp;""</f>
        <v/>
      </c>
      <c r="AY2907" t="str" cm="1">
        <f t="array" ref="AY2907">IFERROR(IF(Q2907&lt;&gt;"",Q2907,IF(OR($S2907="",$T2907=""),"",IF($T2907&lt;&gt;"",_xlfn._xlws.FILTER(Q:Q,($BU:$BU=$BU2907)*($I:$I=$I2907)*($T:$T=$T2907)*($S:$S=_xlfn.MINIFS($S:$S,$T:$T,"="&amp;$T2907)),""))))&amp;"",IF(Q2907="","",""))&amp;""</f>
        <v>u</v>
      </c>
      <c r="AZ2907" t="str" cm="1">
        <f t="array" ref="AZ2907">IFERROR(IF(R2907&lt;&gt;"",R2907,IF(OR($S2907="",$T2907=""),"",IF($T2907&lt;&gt;"",_xlfn._xlws.FILTER(R:R,($BU:$BU=$BU2907)*($I:$I=$I2907)*($T:$T=$T2907)*($S:$S=_xlfn.MINIFS($S:$S,$T:$T,"="&amp;$T2907)),""))))&amp;"",IF(R2907="","",""))&amp;""</f>
        <v>1</v>
      </c>
      <c r="BA2907" s="6">
        <f t="shared" si="4191"/>
        <v>249</v>
      </c>
      <c r="BB2907">
        <f t="shared" ref="BB2907:BD2907" si="4223">BB2906</f>
        <v>18987</v>
      </c>
      <c r="BC2907" t="str">
        <f t="shared" si="4223"/>
        <v>Velodrome</v>
      </c>
      <c r="BD2907" t="str">
        <f t="shared" si="4223"/>
        <v>Outlaws</v>
      </c>
      <c r="BE2907" t="s">
        <v>9</v>
      </c>
      <c r="BF2907" t="s">
        <v>173</v>
      </c>
      <c r="BI2907" cm="1">
        <f t="array" aca="1" ref="BI2907" ca="1">IFERROR(_xlfn._xlws.FILTER(shifts!A:A,(shifts!B:B=events!AD2907)*(shifts!AG:AG&gt;=events!BK2907)*(shifts!AH:AH&lt;=events!BL2907)),BI2906)</f>
        <v>100</v>
      </c>
      <c r="BJ2907" s="15">
        <f t="shared" si="4193"/>
        <v>0</v>
      </c>
      <c r="BK2907">
        <f t="shared" si="4194"/>
        <v>183</v>
      </c>
      <c r="BL2907">
        <f t="shared" si="4195"/>
        <v>183</v>
      </c>
      <c r="BM2907" s="15">
        <f>SUMIFS(BJ$2:BJ2907,K$2:K2907,"=Intermission")+SUMIFS(BJ$2:BJ2907,K$2:K2907,"=Timeout")</f>
        <v>143</v>
      </c>
      <c r="BN2907">
        <f t="shared" si="4196"/>
        <v>2303</v>
      </c>
      <c r="BO2907" s="19">
        <f t="shared" si="4197"/>
        <v>3200</v>
      </c>
      <c r="BP2907">
        <f t="shared" si="4198"/>
        <v>3195</v>
      </c>
      <c r="BQ2907" s="17">
        <f t="shared" si="4199"/>
        <v>3200</v>
      </c>
      <c r="BR2907" t="str">
        <f t="shared" si="4200"/>
        <v>event_team_player_1</v>
      </c>
      <c r="BS2907">
        <f>COUNTIFS(S$3:S2907,"="&amp;S2907,AI$3:AI2907,"="&amp;AI2907)</f>
        <v>1</v>
      </c>
      <c r="BT2907" t="str">
        <f>IFERROR(VLOOKUP(BB2907&amp;BU2907&amp;X2907,game_rosters!U:W,3,FALSE),"")</f>
        <v>P100064</v>
      </c>
      <c r="BU2907" t="str">
        <f t="shared" si="4202"/>
        <v>Velodrome</v>
      </c>
    </row>
    <row r="2908" spans="1:73" x14ac:dyDescent="0.2">
      <c r="A2908" t="str">
        <f t="shared" si="4176"/>
        <v/>
      </c>
      <c r="I2908" s="44">
        <v>56</v>
      </c>
      <c r="R2908" s="51">
        <v>1</v>
      </c>
      <c r="S2908">
        <v>1505</v>
      </c>
      <c r="T2908">
        <v>232</v>
      </c>
      <c r="X2908">
        <v>56</v>
      </c>
      <c r="AA2908">
        <f t="shared" si="4133"/>
        <v>2505</v>
      </c>
      <c r="AB2908">
        <f t="shared" si="4134"/>
        <v>9232</v>
      </c>
      <c r="AC2908">
        <f t="shared" si="4172"/>
        <v>9232</v>
      </c>
      <c r="AD2908" s="6">
        <v>3</v>
      </c>
      <c r="AE2908" t="s">
        <v>941</v>
      </c>
      <c r="AF2908" t="s">
        <v>915</v>
      </c>
      <c r="AG2908" t="s">
        <v>756</v>
      </c>
      <c r="AH2908" t="s">
        <v>756</v>
      </c>
      <c r="AI2908" t="str">
        <f t="shared" si="4177"/>
        <v>o</v>
      </c>
      <c r="AJ2908" t="str">
        <f t="shared" si="4178"/>
        <v/>
      </c>
      <c r="AK2908" t="str">
        <f t="shared" si="4179"/>
        <v/>
      </c>
      <c r="AL2908" t="str">
        <f t="shared" si="4180"/>
        <v/>
      </c>
      <c r="AM2908" t="str">
        <f t="shared" si="4181"/>
        <v/>
      </c>
      <c r="AN2908" t="str">
        <f t="shared" si="4182"/>
        <v>Home</v>
      </c>
      <c r="AO2908" t="str">
        <f t="shared" si="4183"/>
        <v>h</v>
      </c>
      <c r="AP2908" t="str">
        <f t="shared" si="4184"/>
        <v/>
      </c>
      <c r="AQ2908" t="str">
        <f t="shared" si="4185"/>
        <v/>
      </c>
      <c r="AR2908" t="str">
        <f t="shared" si="4186"/>
        <v>Home</v>
      </c>
      <c r="AS2908" t="str">
        <f t="shared" si="4187"/>
        <v>h</v>
      </c>
      <c r="AT2908" t="str">
        <f t="shared" si="4188"/>
        <v>Defensive</v>
      </c>
      <c r="AU2908" t="str">
        <f t="shared" si="4189"/>
        <v/>
      </c>
      <c r="AV2908" t="str">
        <f t="shared" si="4190"/>
        <v/>
      </c>
      <c r="AW2908" t="str" cm="1">
        <f t="array" ref="AW2908">IFERROR(IF(O2908&lt;&gt;"",O2908,IF(OR($S2908="",$T2908=""),"",IF(O2908&lt;&gt;"",O2908,IF($T2908&lt;&gt;"",_xlfn._xlws.FILTER(O:O,($BU:$BU=$BU2908)*($I:$I=$I2908)*($T:$T=$T2908)*($S:$S=_xlfn.MINIFS($S:$S,$T:$T,"="&amp;$T2908)),"")))))&amp;"",IF(O2908="","",""))&amp;""</f>
        <v/>
      </c>
      <c r="AX2908" t="str" cm="1">
        <f t="array" ref="AX2908">IFERROR(IF(P2908&lt;&gt;"",P2908,IF(OR($S2908="",$T2908=""),"",IF($T2908&lt;&gt;"",_xlfn._xlws.FILTER(P:P,($BU:$BU=$BU2908)*($I:$I=$I2908)*($T:$T=$T2908)*($S:$S=_xlfn.MINIFS($S:$S,$T:$T,"="&amp;$T2908)),""))))&amp;"",IF(P2908="","",""))&amp;""</f>
        <v/>
      </c>
      <c r="AY2908" t="str" cm="1">
        <f t="array" ref="AY2908">IFERROR(IF(Q2908&lt;&gt;"",Q2908,IF(OR($S2908="",$T2908=""),"",IF($T2908&lt;&gt;"",_xlfn._xlws.FILTER(Q:Q,($BU:$BU=$BU2908)*($I:$I=$I2908)*($T:$T=$T2908)*($S:$S=_xlfn.MINIFS($S:$S,$T:$T,"="&amp;$T2908)),""))))&amp;"",IF(Q2908="","",""))&amp;""</f>
        <v/>
      </c>
      <c r="AZ2908" t="str" cm="1">
        <f t="array" ref="AZ2908">IFERROR(IF(R2908&lt;&gt;"",R2908,IF(OR($S2908="",$T2908=""),"",IF($T2908&lt;&gt;"",_xlfn._xlws.FILTER(R:R,($BU:$BU=$BU2908)*($I:$I=$I2908)*($T:$T=$T2908)*($S:$S=_xlfn.MINIFS($S:$S,$T:$T,"="&amp;$T2908)),""))))&amp;"",IF(R2908="","",""))&amp;""</f>
        <v>1</v>
      </c>
      <c r="BA2908" s="6">
        <f t="shared" si="4191"/>
        <v>249</v>
      </c>
      <c r="BB2908">
        <f t="shared" ref="BB2908:BD2908" si="4224">BB2907</f>
        <v>18987</v>
      </c>
      <c r="BC2908" t="str">
        <f t="shared" si="4224"/>
        <v>Velodrome</v>
      </c>
      <c r="BD2908" t="str">
        <f t="shared" si="4224"/>
        <v>Outlaws</v>
      </c>
      <c r="BE2908" t="s">
        <v>9</v>
      </c>
      <c r="BF2908" t="s">
        <v>173</v>
      </c>
      <c r="BI2908" cm="1">
        <f t="array" aca="1" ref="BI2908" ca="1">IFERROR(_xlfn._xlws.FILTER(shifts!A:A,(shifts!B:B=events!AD2908)*(shifts!AG:AG&gt;=events!BK2908)*(shifts!AH:AH&lt;=events!BL2908)),BI2907)</f>
        <v>100</v>
      </c>
      <c r="BJ2908" s="15">
        <f t="shared" si="4193"/>
        <v>0</v>
      </c>
      <c r="BK2908">
        <f t="shared" si="4194"/>
        <v>183</v>
      </c>
      <c r="BL2908">
        <f t="shared" si="4195"/>
        <v>183</v>
      </c>
      <c r="BM2908" s="15">
        <f>SUMIFS(BJ$2:BJ2908,K$2:K2908,"=Intermission")+SUMIFS(BJ$2:BJ2908,K$2:K2908,"=Timeout")</f>
        <v>143</v>
      </c>
      <c r="BN2908">
        <f t="shared" si="4196"/>
        <v>2303</v>
      </c>
      <c r="BO2908" s="19">
        <f t="shared" si="4197"/>
        <v>3200</v>
      </c>
      <c r="BP2908">
        <f t="shared" si="4198"/>
        <v>3195</v>
      </c>
      <c r="BQ2908" s="17">
        <f t="shared" si="4199"/>
        <v>3200</v>
      </c>
      <c r="BR2908" t="str">
        <f t="shared" si="4200"/>
        <v>opp_team_player_1</v>
      </c>
      <c r="BS2908">
        <f>COUNTIFS(S$3:S2908,"="&amp;S2908,AI$3:AI2908,"="&amp;AI2908)</f>
        <v>1</v>
      </c>
      <c r="BT2908" t="str">
        <f>IFERROR(VLOOKUP(BB2908&amp;BU2908&amp;X2908,game_rosters!U:W,3,FALSE),"")</f>
        <v>P100099</v>
      </c>
      <c r="BU2908" t="str">
        <f t="shared" si="4202"/>
        <v>Outlaws</v>
      </c>
    </row>
    <row r="2909" spans="1:73" x14ac:dyDescent="0.2">
      <c r="A2909">
        <f t="shared" si="4176"/>
        <v>1</v>
      </c>
      <c r="I2909" s="44">
        <v>25</v>
      </c>
      <c r="K2909" t="s">
        <v>13</v>
      </c>
      <c r="L2909" t="s">
        <v>586</v>
      </c>
      <c r="N2909" t="s">
        <v>594</v>
      </c>
      <c r="O2909" t="s">
        <v>604</v>
      </c>
      <c r="Q2909" t="s">
        <v>594</v>
      </c>
      <c r="S2909">
        <v>1506</v>
      </c>
      <c r="W2909" t="s">
        <v>731</v>
      </c>
      <c r="X2909">
        <v>25</v>
      </c>
      <c r="Z2909">
        <v>1</v>
      </c>
      <c r="AA2909">
        <f t="shared" ref="AA2909:AA2972" si="4225">S2909+1000</f>
        <v>2506</v>
      </c>
      <c r="AB2909" t="str">
        <f t="shared" ref="AB2909:AB2972" si="4226">IF(T2909&lt;&gt;"",9000+T2909,"")</f>
        <v/>
      </c>
      <c r="AC2909">
        <f t="shared" si="4172"/>
        <v>2506</v>
      </c>
      <c r="AD2909" s="6">
        <v>3</v>
      </c>
      <c r="AE2909" t="s">
        <v>942</v>
      </c>
      <c r="AF2909" t="s">
        <v>897</v>
      </c>
      <c r="AG2909" t="s">
        <v>756</v>
      </c>
      <c r="AH2909" t="s">
        <v>756</v>
      </c>
      <c r="AI2909" t="str">
        <f t="shared" si="4177"/>
        <v>e</v>
      </c>
      <c r="AJ2909" t="str">
        <f t="shared" si="4178"/>
        <v/>
      </c>
      <c r="AK2909" t="str">
        <f t="shared" si="4179"/>
        <v/>
      </c>
      <c r="AL2909" t="str">
        <f t="shared" si="4180"/>
        <v/>
      </c>
      <c r="AM2909" t="str">
        <f t="shared" si="4181"/>
        <v/>
      </c>
      <c r="AN2909" t="str">
        <f t="shared" si="4182"/>
        <v>Away</v>
      </c>
      <c r="AO2909" t="str">
        <f t="shared" si="4183"/>
        <v>a</v>
      </c>
      <c r="AP2909" t="str">
        <f t="shared" si="4184"/>
        <v/>
      </c>
      <c r="AQ2909" t="str">
        <f t="shared" si="4185"/>
        <v/>
      </c>
      <c r="AR2909" t="str">
        <f t="shared" si="4186"/>
        <v>Away</v>
      </c>
      <c r="AS2909" t="str">
        <f t="shared" si="4187"/>
        <v>a</v>
      </c>
      <c r="AT2909" t="str">
        <f t="shared" si="4188"/>
        <v>Offensive</v>
      </c>
      <c r="AU2909" t="str">
        <f t="shared" si="4189"/>
        <v/>
      </c>
      <c r="AV2909" t="str">
        <f t="shared" si="4190"/>
        <v/>
      </c>
      <c r="AW2909" t="str" cm="1">
        <f t="array" ref="AW2909">IFERROR(IF(O2909&lt;&gt;"",O2909,IF(OR($S2909="",$T2909=""),"",IF(O2909&lt;&gt;"",O2909,IF($T2909&lt;&gt;"",_xlfn._xlws.FILTER(O:O,($BU:$BU=$BU2909)*($I:$I=$I2909)*($T:$T=$T2909)*($S:$S=_xlfn.MINIFS($S:$S,$T:$T,"="&amp;$T2909)),"")))))&amp;"",IF(O2909="","",""))&amp;""</f>
        <v>OffensivePlay_Zone-PuckRetrievalDumpIn</v>
      </c>
      <c r="AX2909" t="str" cm="1">
        <f t="array" ref="AX2909">IFERROR(IF(P2909&lt;&gt;"",P2909,IF(OR($S2909="",$T2909=""),"",IF($T2909&lt;&gt;"",_xlfn._xlws.FILTER(P:P,($BU:$BU=$BU2909)*($I:$I=$I2909)*($T:$T=$T2909)*($S:$S=_xlfn.MINIFS($S:$S,$T:$T,"="&amp;$T2909)),""))))&amp;"",IF(P2909="","",""))&amp;""</f>
        <v/>
      </c>
      <c r="AY2909" t="str" cm="1">
        <f t="array" ref="AY2909">IFERROR(IF(Q2909&lt;&gt;"",Q2909,IF(OR($S2909="",$T2909=""),"",IF($T2909&lt;&gt;"",_xlfn._xlws.FILTER(Q:Q,($BU:$BU=$BU2909)*($I:$I=$I2909)*($T:$T=$T2909)*($S:$S=_xlfn.MINIFS($S:$S,$T:$T,"="&amp;$T2909)),""))))&amp;"",IF(Q2909="","",""))&amp;""</f>
        <v>u</v>
      </c>
      <c r="AZ2909" t="str" cm="1">
        <f t="array" ref="AZ2909">IFERROR(IF(R2909&lt;&gt;"",R2909,IF(OR($S2909="",$T2909=""),"",IF($T2909&lt;&gt;"",_xlfn._xlws.FILTER(R:R,($BU:$BU=$BU2909)*($I:$I=$I2909)*($T:$T=$T2909)*($S:$S=_xlfn.MINIFS($S:$S,$T:$T,"="&amp;$T2909)),""))))&amp;"",IF(R2909="","",""))&amp;""</f>
        <v/>
      </c>
      <c r="BA2909" s="6">
        <f t="shared" si="4191"/>
        <v>249</v>
      </c>
      <c r="BB2909">
        <f t="shared" ref="BB2909:BD2909" si="4227">BB2908</f>
        <v>18987</v>
      </c>
      <c r="BC2909" t="str">
        <f t="shared" si="4227"/>
        <v>Velodrome</v>
      </c>
      <c r="BD2909" t="str">
        <f t="shared" si="4227"/>
        <v>Outlaws</v>
      </c>
      <c r="BE2909" t="s">
        <v>13</v>
      </c>
      <c r="BF2909" t="s">
        <v>586</v>
      </c>
      <c r="BI2909" cm="1">
        <f t="array" aca="1" ref="BI2909" ca="1">IFERROR(_xlfn._xlws.FILTER(shifts!A:A,(shifts!B:B=events!AD2909)*(shifts!AG:AG&gt;=events!BK2909)*(shifts!AH:AH&lt;=events!BL2909)),BI2908)</f>
        <v>100</v>
      </c>
      <c r="BJ2909" s="15">
        <f t="shared" si="4193"/>
        <v>0</v>
      </c>
      <c r="BK2909">
        <f t="shared" si="4194"/>
        <v>177</v>
      </c>
      <c r="BL2909">
        <f t="shared" si="4195"/>
        <v>177</v>
      </c>
      <c r="BM2909" s="15">
        <f>SUMIFS(BJ$2:BJ2909,K$2:K2909,"=Intermission")+SUMIFS(BJ$2:BJ2909,K$2:K2909,"=Timeout")</f>
        <v>143</v>
      </c>
      <c r="BN2909">
        <f t="shared" si="4196"/>
        <v>2303</v>
      </c>
      <c r="BO2909" s="19">
        <f t="shared" si="4197"/>
        <v>3206</v>
      </c>
      <c r="BP2909">
        <f t="shared" si="4198"/>
        <v>3201</v>
      </c>
      <c r="BQ2909" s="17">
        <f t="shared" si="4199"/>
        <v>3206</v>
      </c>
      <c r="BR2909" t="str">
        <f t="shared" si="4200"/>
        <v>event_team_player_1</v>
      </c>
      <c r="BS2909">
        <f>COUNTIFS(S$3:S2909,"="&amp;S2909,AI$3:AI2909,"="&amp;AI2909)</f>
        <v>1</v>
      </c>
      <c r="BT2909" t="str">
        <f>IFERROR(VLOOKUP(BB2909&amp;BU2909&amp;X2909,game_rosters!U:W,3,FALSE),"")</f>
        <v>P100170</v>
      </c>
      <c r="BU2909" t="str">
        <f t="shared" si="4202"/>
        <v>Outlaws</v>
      </c>
    </row>
    <row r="2910" spans="1:73" x14ac:dyDescent="0.2">
      <c r="A2910">
        <f t="shared" si="4176"/>
        <v>1</v>
      </c>
      <c r="I2910" s="44">
        <v>25</v>
      </c>
      <c r="K2910" t="s">
        <v>9</v>
      </c>
      <c r="L2910" t="s">
        <v>173</v>
      </c>
      <c r="M2910" t="s">
        <v>365</v>
      </c>
      <c r="N2910" t="s">
        <v>594</v>
      </c>
      <c r="O2910" t="s">
        <v>614</v>
      </c>
      <c r="Q2910" t="s">
        <v>594</v>
      </c>
      <c r="S2910">
        <v>1507</v>
      </c>
      <c r="W2910" t="s">
        <v>731</v>
      </c>
      <c r="X2910">
        <v>25</v>
      </c>
      <c r="Z2910">
        <v>1</v>
      </c>
      <c r="AA2910">
        <f t="shared" si="4225"/>
        <v>2507</v>
      </c>
      <c r="AB2910" t="str">
        <f t="shared" si="4226"/>
        <v/>
      </c>
      <c r="AC2910">
        <f t="shared" si="4172"/>
        <v>2507</v>
      </c>
      <c r="AD2910" s="6">
        <v>3</v>
      </c>
      <c r="AE2910" t="s">
        <v>942</v>
      </c>
      <c r="AF2910" t="s">
        <v>897</v>
      </c>
      <c r="AG2910" t="s">
        <v>756</v>
      </c>
      <c r="AH2910" t="s">
        <v>756</v>
      </c>
      <c r="AI2910" t="str">
        <f t="shared" si="4177"/>
        <v>e</v>
      </c>
      <c r="AJ2910" t="str">
        <f t="shared" si="4178"/>
        <v/>
      </c>
      <c r="AK2910" t="str">
        <f t="shared" si="4179"/>
        <v/>
      </c>
      <c r="AL2910" t="str">
        <f t="shared" si="4180"/>
        <v/>
      </c>
      <c r="AM2910" t="str">
        <f t="shared" si="4181"/>
        <v/>
      </c>
      <c r="AN2910" t="str">
        <f t="shared" si="4182"/>
        <v>Away</v>
      </c>
      <c r="AO2910" t="str">
        <f t="shared" si="4183"/>
        <v>a</v>
      </c>
      <c r="AP2910" t="str">
        <f t="shared" si="4184"/>
        <v/>
      </c>
      <c r="AQ2910" t="str">
        <f t="shared" si="4185"/>
        <v/>
      </c>
      <c r="AR2910" t="str">
        <f t="shared" si="4186"/>
        <v>Away</v>
      </c>
      <c r="AS2910" t="str">
        <f t="shared" si="4187"/>
        <v>a</v>
      </c>
      <c r="AT2910" t="str">
        <f t="shared" si="4188"/>
        <v>Offensive</v>
      </c>
      <c r="AU2910" t="str">
        <f t="shared" si="4189"/>
        <v/>
      </c>
      <c r="AV2910" t="str">
        <f t="shared" si="4190"/>
        <v/>
      </c>
      <c r="AW2910" t="str" cm="1">
        <f t="array" ref="AW2910">IFERROR(IF(O2910&lt;&gt;"",O2910,IF(OR($S2910="",$T2910=""),"",IF(O2910&lt;&gt;"",O2910,IF($T2910&lt;&gt;"",_xlfn._xlws.FILTER(O:O,($BU:$BU=$BU2910)*($I:$I=$I2910)*($T:$T=$T2910)*($S:$S=_xlfn.MINIFS($S:$S,$T:$T,"="&amp;$T2910)),"")))))&amp;"",IF(O2910="","",""))&amp;""</f>
        <v>Defensive_Zone-AttemptedBreakOutClear</v>
      </c>
      <c r="AX2910" t="str" cm="1">
        <f t="array" ref="AX2910">IFERROR(IF(P2910&lt;&gt;"",P2910,IF(OR($S2910="",$T2910=""),"",IF($T2910&lt;&gt;"",_xlfn._xlws.FILTER(P:P,($BU:$BU=$BU2910)*($I:$I=$I2910)*($T:$T=$T2910)*($S:$S=_xlfn.MINIFS($S:$S,$T:$T,"="&amp;$T2910)),""))))&amp;"",IF(P2910="","",""))&amp;""</f>
        <v/>
      </c>
      <c r="AY2910" t="str" cm="1">
        <f t="array" ref="AY2910">IFERROR(IF(Q2910&lt;&gt;"",Q2910,IF(OR($S2910="",$T2910=""),"",IF($T2910&lt;&gt;"",_xlfn._xlws.FILTER(Q:Q,($BU:$BU=$BU2910)*($I:$I=$I2910)*($T:$T=$T2910)*($S:$S=_xlfn.MINIFS($S:$S,$T:$T,"="&amp;$T2910)),""))))&amp;"",IF(Q2910="","",""))&amp;""</f>
        <v>u</v>
      </c>
      <c r="AZ2910" t="str" cm="1">
        <f t="array" ref="AZ2910">IFERROR(IF(R2910&lt;&gt;"",R2910,IF(OR($S2910="",$T2910=""),"",IF($T2910&lt;&gt;"",_xlfn._xlws.FILTER(R:R,($BU:$BU=$BU2910)*($I:$I=$I2910)*($T:$T=$T2910)*($S:$S=_xlfn.MINIFS($S:$S,$T:$T,"="&amp;$T2910)),""))))&amp;"",IF(R2910="","",""))&amp;""</f>
        <v/>
      </c>
      <c r="BA2910" s="6">
        <f t="shared" si="4191"/>
        <v>249</v>
      </c>
      <c r="BB2910">
        <f t="shared" ref="BB2910:BD2910" si="4228">BB2909</f>
        <v>18987</v>
      </c>
      <c r="BC2910" t="str">
        <f t="shared" si="4228"/>
        <v>Velodrome</v>
      </c>
      <c r="BD2910" t="str">
        <f t="shared" si="4228"/>
        <v>Outlaws</v>
      </c>
      <c r="BE2910" t="s">
        <v>9</v>
      </c>
      <c r="BF2910" t="s">
        <v>173</v>
      </c>
      <c r="BI2910" cm="1">
        <f t="array" aca="1" ref="BI2910" ca="1">IFERROR(_xlfn._xlws.FILTER(shifts!A:A,(shifts!B:B=events!AD2910)*(shifts!AG:AG&gt;=events!BK2910)*(shifts!AH:AH&lt;=events!BL2910)),BI2909)</f>
        <v>100</v>
      </c>
      <c r="BJ2910" s="15">
        <f t="shared" si="4193"/>
        <v>0</v>
      </c>
      <c r="BK2910">
        <f t="shared" si="4194"/>
        <v>177</v>
      </c>
      <c r="BL2910">
        <f t="shared" si="4195"/>
        <v>177</v>
      </c>
      <c r="BM2910" s="15">
        <f>SUMIFS(BJ$2:BJ2910,K$2:K2910,"=Intermission")+SUMIFS(BJ$2:BJ2910,K$2:K2910,"=Timeout")</f>
        <v>143</v>
      </c>
      <c r="BN2910">
        <f t="shared" si="4196"/>
        <v>2303</v>
      </c>
      <c r="BO2910" s="19">
        <f t="shared" si="4197"/>
        <v>3206</v>
      </c>
      <c r="BP2910">
        <f t="shared" si="4198"/>
        <v>3201</v>
      </c>
      <c r="BQ2910" s="17">
        <f t="shared" si="4199"/>
        <v>3206</v>
      </c>
      <c r="BR2910" t="str">
        <f t="shared" si="4200"/>
        <v>event_team_player_1</v>
      </c>
      <c r="BS2910">
        <f>COUNTIFS(S$3:S2910,"="&amp;S2910,AI$3:AI2910,"="&amp;AI2910)</f>
        <v>1</v>
      </c>
      <c r="BT2910" t="str">
        <f>IFERROR(VLOOKUP(BB2910&amp;BU2910&amp;X2910,game_rosters!U:W,3,FALSE),"")</f>
        <v>P100170</v>
      </c>
      <c r="BU2910" t="str">
        <f t="shared" si="4202"/>
        <v>Outlaws</v>
      </c>
    </row>
    <row r="2911" spans="1:73" x14ac:dyDescent="0.2">
      <c r="A2911">
        <f t="shared" si="4176"/>
        <v>1</v>
      </c>
      <c r="I2911" s="44">
        <v>22</v>
      </c>
      <c r="K2911" t="s">
        <v>238</v>
      </c>
      <c r="L2911" t="s">
        <v>193</v>
      </c>
      <c r="M2911" t="s">
        <v>91</v>
      </c>
      <c r="N2911" t="s">
        <v>595</v>
      </c>
      <c r="S2911">
        <v>1508</v>
      </c>
      <c r="T2911">
        <v>233</v>
      </c>
      <c r="W2911" t="s">
        <v>735</v>
      </c>
      <c r="X2911">
        <v>22</v>
      </c>
      <c r="Z2911">
        <v>1</v>
      </c>
      <c r="AA2911">
        <f t="shared" si="4225"/>
        <v>2508</v>
      </c>
      <c r="AB2911">
        <f t="shared" si="4226"/>
        <v>9233</v>
      </c>
      <c r="AC2911">
        <f t="shared" si="4172"/>
        <v>9233</v>
      </c>
      <c r="AD2911" s="6">
        <v>3</v>
      </c>
      <c r="AE2911" t="s">
        <v>942</v>
      </c>
      <c r="AF2911" t="s">
        <v>753</v>
      </c>
      <c r="AG2911" t="s">
        <v>756</v>
      </c>
      <c r="AH2911" t="s">
        <v>756</v>
      </c>
      <c r="AI2911" t="str">
        <f t="shared" si="4177"/>
        <v>e</v>
      </c>
      <c r="AJ2911" t="str">
        <f t="shared" si="4178"/>
        <v/>
      </c>
      <c r="AK2911" t="str">
        <f t="shared" si="4179"/>
        <v/>
      </c>
      <c r="AL2911" t="str">
        <f t="shared" si="4180"/>
        <v/>
      </c>
      <c r="AM2911" t="str">
        <f t="shared" si="4181"/>
        <v/>
      </c>
      <c r="AN2911" t="str">
        <f t="shared" si="4182"/>
        <v>Home</v>
      </c>
      <c r="AO2911" t="str">
        <f t="shared" si="4183"/>
        <v>h</v>
      </c>
      <c r="AP2911" t="str">
        <f t="shared" si="4184"/>
        <v/>
      </c>
      <c r="AQ2911" t="str">
        <f t="shared" si="4185"/>
        <v/>
      </c>
      <c r="AR2911" t="str">
        <f t="shared" si="4186"/>
        <v>Home</v>
      </c>
      <c r="AS2911" t="str">
        <f t="shared" si="4187"/>
        <v>h</v>
      </c>
      <c r="AT2911" t="str">
        <f t="shared" si="4188"/>
        <v>Offensive</v>
      </c>
      <c r="AU2911" t="str">
        <f t="shared" si="4189"/>
        <v/>
      </c>
      <c r="AV2911" t="str">
        <f t="shared" si="4190"/>
        <v/>
      </c>
      <c r="AW2911" t="str" cm="1">
        <f t="array" ref="AW2911">IFERROR(IF(O2911&lt;&gt;"",O2911,IF(OR($S2911="",$T2911=""),"",IF(O2911&lt;&gt;"",O2911,IF($T2911&lt;&gt;"",_xlfn._xlws.FILTER(O:O,($BU:$BU=$BU2911)*($I:$I=$I2911)*($T:$T=$T2911)*($S:$S=_xlfn.MINIFS($S:$S,$T:$T,"="&amp;$T2911)),"")))))&amp;"",IF(O2911="","",""))&amp;""</f>
        <v/>
      </c>
      <c r="AX2911" t="str" cm="1">
        <f t="array" ref="AX2911">IFERROR(IF(P2911&lt;&gt;"",P2911,IF(OR($S2911="",$T2911=""),"",IF($T2911&lt;&gt;"",_xlfn._xlws.FILTER(P:P,($BU:$BU=$BU2911)*($I:$I=$I2911)*($T:$T=$T2911)*($S:$S=_xlfn.MINIFS($S:$S,$T:$T,"="&amp;$T2911)),""))))&amp;"",IF(P2911="","",""))&amp;""</f>
        <v/>
      </c>
      <c r="AY2911" t="str" cm="1">
        <f t="array" ref="AY2911">IFERROR(IF(Q2911&lt;&gt;"",Q2911,IF(OR($S2911="",$T2911=""),"",IF($T2911&lt;&gt;"",_xlfn._xlws.FILTER(Q:Q,($BU:$BU=$BU2911)*($I:$I=$I2911)*($T:$T=$T2911)*($S:$S=_xlfn.MINIFS($S:$S,$T:$T,"="&amp;$T2911)),""))))&amp;"",IF(Q2911="","",""))&amp;""</f>
        <v/>
      </c>
      <c r="AZ2911" t="str" cm="1">
        <f t="array" ref="AZ2911">IFERROR(IF(R2911&lt;&gt;"",R2911,IF(OR($S2911="",$T2911=""),"",IF($T2911&lt;&gt;"",_xlfn._xlws.FILTER(R:R,($BU:$BU=$BU2911)*($I:$I=$I2911)*($T:$T=$T2911)*($S:$S=_xlfn.MINIFS($S:$S,$T:$T,"="&amp;$T2911)),""))))&amp;"",IF(R2911="","",""))&amp;""</f>
        <v/>
      </c>
      <c r="BA2911" s="6">
        <f t="shared" si="4191"/>
        <v>249</v>
      </c>
      <c r="BB2911">
        <f t="shared" ref="BB2911:BD2911" si="4229">BB2910</f>
        <v>18987</v>
      </c>
      <c r="BC2911" t="str">
        <f t="shared" si="4229"/>
        <v>Velodrome</v>
      </c>
      <c r="BD2911" t="str">
        <f t="shared" si="4229"/>
        <v>Outlaws</v>
      </c>
      <c r="BE2911" t="s">
        <v>238</v>
      </c>
      <c r="BF2911" t="s">
        <v>193</v>
      </c>
      <c r="BI2911" cm="1">
        <f t="array" aca="1" ref="BI2911" ca="1">IFERROR(_xlfn._xlws.FILTER(shifts!A:A,(shifts!B:B=events!AD2911)*(shifts!AG:AG&gt;=events!BK2911)*(shifts!AH:AH&lt;=events!BL2911)),BI2910)</f>
        <v>100</v>
      </c>
      <c r="BJ2911" s="15">
        <f t="shared" si="4193"/>
        <v>0</v>
      </c>
      <c r="BK2911">
        <f t="shared" si="4194"/>
        <v>175</v>
      </c>
      <c r="BL2911">
        <f t="shared" si="4195"/>
        <v>175</v>
      </c>
      <c r="BM2911" s="15">
        <f>SUMIFS(BJ$2:BJ2911,K$2:K2911,"=Intermission")+SUMIFS(BJ$2:BJ2911,K$2:K2911,"=Timeout")</f>
        <v>143</v>
      </c>
      <c r="BN2911">
        <f t="shared" si="4196"/>
        <v>2303</v>
      </c>
      <c r="BO2911" s="19">
        <f t="shared" si="4197"/>
        <v>3208</v>
      </c>
      <c r="BP2911">
        <f t="shared" si="4198"/>
        <v>3203</v>
      </c>
      <c r="BQ2911" s="17">
        <f t="shared" si="4199"/>
        <v>3208</v>
      </c>
      <c r="BR2911" t="str">
        <f t="shared" si="4200"/>
        <v>event_team_player_1</v>
      </c>
      <c r="BS2911">
        <f>COUNTIFS(S$3:S2911,"="&amp;S2911,AI$3:AI2911,"="&amp;AI2911)</f>
        <v>1</v>
      </c>
      <c r="BT2911" t="str">
        <f>IFERROR(VLOOKUP(BB2911&amp;BU2911&amp;X2911,game_rosters!U:W,3,FALSE),"")</f>
        <v>P100108</v>
      </c>
      <c r="BU2911" t="str">
        <f t="shared" si="4202"/>
        <v>Velodrome</v>
      </c>
    </row>
    <row r="2912" spans="1:73" x14ac:dyDescent="0.2">
      <c r="A2912">
        <f t="shared" si="4176"/>
        <v>1</v>
      </c>
      <c r="I2912" s="44">
        <v>22</v>
      </c>
      <c r="K2912" t="s">
        <v>13</v>
      </c>
      <c r="L2912" t="s">
        <v>586</v>
      </c>
      <c r="N2912" t="s">
        <v>595</v>
      </c>
      <c r="O2912" t="s">
        <v>600</v>
      </c>
      <c r="Q2912" t="s">
        <v>595</v>
      </c>
      <c r="S2912">
        <v>1509</v>
      </c>
      <c r="T2912">
        <v>233</v>
      </c>
      <c r="W2912" t="s">
        <v>735</v>
      </c>
      <c r="X2912">
        <v>22</v>
      </c>
      <c r="Z2912">
        <v>1</v>
      </c>
      <c r="AA2912">
        <f t="shared" si="4225"/>
        <v>2509</v>
      </c>
      <c r="AB2912">
        <f t="shared" si="4226"/>
        <v>9233</v>
      </c>
      <c r="AC2912">
        <f t="shared" si="4172"/>
        <v>9233</v>
      </c>
      <c r="AD2912" s="6">
        <v>3</v>
      </c>
      <c r="AE2912" t="s">
        <v>942</v>
      </c>
      <c r="AF2912" t="s">
        <v>753</v>
      </c>
      <c r="AG2912" t="s">
        <v>756</v>
      </c>
      <c r="AH2912" t="s">
        <v>756</v>
      </c>
      <c r="AI2912" t="str">
        <f t="shared" si="4177"/>
        <v>e</v>
      </c>
      <c r="AJ2912" t="str">
        <f t="shared" si="4178"/>
        <v/>
      </c>
      <c r="AK2912" t="str">
        <f t="shared" si="4179"/>
        <v/>
      </c>
      <c r="AL2912" t="str">
        <f t="shared" si="4180"/>
        <v/>
      </c>
      <c r="AM2912" t="str">
        <f t="shared" si="4181"/>
        <v/>
      </c>
      <c r="AN2912" t="str">
        <f t="shared" si="4182"/>
        <v>Home</v>
      </c>
      <c r="AO2912" t="str">
        <f t="shared" si="4183"/>
        <v>h</v>
      </c>
      <c r="AP2912" t="str">
        <f t="shared" si="4184"/>
        <v/>
      </c>
      <c r="AQ2912" t="str">
        <f t="shared" si="4185"/>
        <v/>
      </c>
      <c r="AR2912" t="str">
        <f t="shared" si="4186"/>
        <v>Home</v>
      </c>
      <c r="AS2912" t="str">
        <f t="shared" si="4187"/>
        <v>h</v>
      </c>
      <c r="AT2912" t="str">
        <f t="shared" si="4188"/>
        <v>Offensive</v>
      </c>
      <c r="AU2912" t="str">
        <f t="shared" si="4189"/>
        <v/>
      </c>
      <c r="AV2912" t="str">
        <f t="shared" si="4190"/>
        <v/>
      </c>
      <c r="AW2912" t="str" cm="1">
        <f t="array" ref="AW2912">IFERROR(IF(O2912&lt;&gt;"",O2912,IF(OR($S2912="",$T2912=""),"",IF(O2912&lt;&gt;"",O2912,IF($T2912&lt;&gt;"",_xlfn._xlws.FILTER(O:O,($BU:$BU=$BU2912)*($I:$I=$I2912)*($T:$T=$T2912)*($S:$S=_xlfn.MINIFS($S:$S,$T:$T,"="&amp;$T2912)),"")))))&amp;"",IF(O2912="","",""))&amp;""</f>
        <v>OffensivePlay_Zone-PuckRetreivalTurnover</v>
      </c>
      <c r="AX2912" t="str" cm="1">
        <f t="array" ref="AX2912">IFERROR(IF(P2912&lt;&gt;"",P2912,IF(OR($S2912="",$T2912=""),"",IF($T2912&lt;&gt;"",_xlfn._xlws.FILTER(P:P,($BU:$BU=$BU2912)*($I:$I=$I2912)*($T:$T=$T2912)*($S:$S=_xlfn.MINIFS($S:$S,$T:$T,"="&amp;$T2912)),""))))&amp;"",IF(P2912="","",""))&amp;""</f>
        <v/>
      </c>
      <c r="AY2912" t="str" cm="1">
        <f t="array" ref="AY2912">IFERROR(IF(Q2912&lt;&gt;"",Q2912,IF(OR($S2912="",$T2912=""),"",IF($T2912&lt;&gt;"",_xlfn._xlws.FILTER(Q:Q,($BU:$BU=$BU2912)*($I:$I=$I2912)*($T:$T=$T2912)*($S:$S=_xlfn.MINIFS($S:$S,$T:$T,"="&amp;$T2912)),""))))&amp;"",IF(Q2912="","",""))&amp;""</f>
        <v>s</v>
      </c>
      <c r="AZ2912" t="str" cm="1">
        <f t="array" ref="AZ2912">IFERROR(IF(R2912&lt;&gt;"",R2912,IF(OR($S2912="",$T2912=""),"",IF($T2912&lt;&gt;"",_xlfn._xlws.FILTER(R:R,($BU:$BU=$BU2912)*($I:$I=$I2912)*($T:$T=$T2912)*($S:$S=_xlfn.MINIFS($S:$S,$T:$T,"="&amp;$T2912)),""))))&amp;"",IF(R2912="","",""))&amp;""</f>
        <v/>
      </c>
      <c r="BA2912" s="6">
        <f t="shared" si="4191"/>
        <v>249</v>
      </c>
      <c r="BB2912">
        <f t="shared" ref="BB2912:BD2912" si="4230">BB2911</f>
        <v>18987</v>
      </c>
      <c r="BC2912" t="str">
        <f t="shared" si="4230"/>
        <v>Velodrome</v>
      </c>
      <c r="BD2912" t="str">
        <f t="shared" si="4230"/>
        <v>Outlaws</v>
      </c>
      <c r="BE2912" t="s">
        <v>13</v>
      </c>
      <c r="BF2912" t="s">
        <v>586</v>
      </c>
      <c r="BI2912" cm="1">
        <f t="array" aca="1" ref="BI2912" ca="1">IFERROR(_xlfn._xlws.FILTER(shifts!A:A,(shifts!B:B=events!AD2912)*(shifts!AG:AG&gt;=events!BK2912)*(shifts!AH:AH&lt;=events!BL2912)),BI2911)</f>
        <v>100</v>
      </c>
      <c r="BJ2912" s="15">
        <f t="shared" si="4193"/>
        <v>0</v>
      </c>
      <c r="BK2912">
        <f t="shared" si="4194"/>
        <v>175</v>
      </c>
      <c r="BL2912">
        <f t="shared" si="4195"/>
        <v>175</v>
      </c>
      <c r="BM2912" s="15">
        <f>SUMIFS(BJ$2:BJ2912,K$2:K2912,"=Intermission")+SUMIFS(BJ$2:BJ2912,K$2:K2912,"=Timeout")</f>
        <v>143</v>
      </c>
      <c r="BN2912">
        <f t="shared" si="4196"/>
        <v>2303</v>
      </c>
      <c r="BO2912" s="19">
        <f t="shared" si="4197"/>
        <v>3208</v>
      </c>
      <c r="BP2912">
        <f t="shared" si="4198"/>
        <v>3203</v>
      </c>
      <c r="BQ2912" s="17">
        <f t="shared" si="4199"/>
        <v>3208</v>
      </c>
      <c r="BR2912" t="str">
        <f t="shared" si="4200"/>
        <v>event_team_player_1</v>
      </c>
      <c r="BS2912">
        <f>COUNTIFS(S$3:S2912,"="&amp;S2912,AI$3:AI2912,"="&amp;AI2912)</f>
        <v>1</v>
      </c>
      <c r="BT2912" t="str">
        <f>IFERROR(VLOOKUP(BB2912&amp;BU2912&amp;X2912,game_rosters!U:W,3,FALSE),"")</f>
        <v>P100108</v>
      </c>
      <c r="BU2912" t="str">
        <f t="shared" si="4202"/>
        <v>Velodrome</v>
      </c>
    </row>
    <row r="2913" spans="1:73" x14ac:dyDescent="0.2">
      <c r="A2913">
        <f t="shared" si="4176"/>
        <v>1</v>
      </c>
      <c r="I2913" s="44">
        <v>22</v>
      </c>
      <c r="K2913" t="s">
        <v>6</v>
      </c>
      <c r="L2913" t="s">
        <v>205</v>
      </c>
      <c r="M2913" t="s">
        <v>51</v>
      </c>
      <c r="N2913" t="s">
        <v>594</v>
      </c>
      <c r="S2913">
        <v>1510</v>
      </c>
      <c r="T2913">
        <v>234</v>
      </c>
      <c r="W2913" t="s">
        <v>735</v>
      </c>
      <c r="X2913">
        <v>22</v>
      </c>
      <c r="Z2913">
        <v>1</v>
      </c>
      <c r="AA2913">
        <f t="shared" si="4225"/>
        <v>2510</v>
      </c>
      <c r="AB2913">
        <f t="shared" si="4226"/>
        <v>9234</v>
      </c>
      <c r="AC2913">
        <f t="shared" si="4172"/>
        <v>9234</v>
      </c>
      <c r="AD2913" s="6">
        <v>3</v>
      </c>
      <c r="AE2913" t="s">
        <v>942</v>
      </c>
      <c r="AF2913" t="s">
        <v>920</v>
      </c>
      <c r="AG2913" t="s">
        <v>756</v>
      </c>
      <c r="AH2913" t="s">
        <v>756</v>
      </c>
      <c r="AI2913" t="str">
        <f t="shared" si="4177"/>
        <v>e</v>
      </c>
      <c r="AJ2913" t="str">
        <f t="shared" si="4178"/>
        <v/>
      </c>
      <c r="AK2913" t="str">
        <f t="shared" si="4179"/>
        <v/>
      </c>
      <c r="AL2913" t="str">
        <f t="shared" si="4180"/>
        <v/>
      </c>
      <c r="AM2913" t="str">
        <f t="shared" si="4181"/>
        <v/>
      </c>
      <c r="AN2913" t="str">
        <f t="shared" si="4182"/>
        <v>Home</v>
      </c>
      <c r="AO2913" t="str">
        <f t="shared" si="4183"/>
        <v>h</v>
      </c>
      <c r="AP2913" t="str">
        <f t="shared" si="4184"/>
        <v/>
      </c>
      <c r="AQ2913" t="str">
        <f t="shared" si="4185"/>
        <v/>
      </c>
      <c r="AR2913" t="str">
        <f t="shared" si="4186"/>
        <v>Home</v>
      </c>
      <c r="AS2913" t="str">
        <f t="shared" si="4187"/>
        <v>h</v>
      </c>
      <c r="AT2913" t="str">
        <f t="shared" si="4188"/>
        <v>Offensive</v>
      </c>
      <c r="AU2913" t="str">
        <f t="shared" si="4189"/>
        <v/>
      </c>
      <c r="AV2913" t="str">
        <f t="shared" si="4190"/>
        <v/>
      </c>
      <c r="AW2913" t="str" cm="1">
        <f t="array" ref="AW2913">IFERROR(IF(O2913&lt;&gt;"",O2913,IF(OR($S2913="",$T2913=""),"",IF(O2913&lt;&gt;"",O2913,IF($T2913&lt;&gt;"",_xlfn._xlws.FILTER(O:O,($BU:$BU=$BU2913)*($I:$I=$I2913)*($T:$T=$T2913)*($S:$S=_xlfn.MINIFS($S:$S,$T:$T,"="&amp;$T2913)),"")))))&amp;"",IF(O2913="","",""))&amp;""</f>
        <v/>
      </c>
      <c r="AX2913" t="str" cm="1">
        <f t="array" ref="AX2913">IFERROR(IF(P2913&lt;&gt;"",P2913,IF(OR($S2913="",$T2913=""),"",IF($T2913&lt;&gt;"",_xlfn._xlws.FILTER(P:P,($BU:$BU=$BU2913)*($I:$I=$I2913)*($T:$T=$T2913)*($S:$S=_xlfn.MINIFS($S:$S,$T:$T,"="&amp;$T2913)),""))))&amp;"",IF(P2913="","",""))&amp;""</f>
        <v/>
      </c>
      <c r="AY2913" t="str" cm="1">
        <f t="array" ref="AY2913">IFERROR(IF(Q2913&lt;&gt;"",Q2913,IF(OR($S2913="",$T2913=""),"",IF($T2913&lt;&gt;"",_xlfn._xlws.FILTER(Q:Q,($BU:$BU=$BU2913)*($I:$I=$I2913)*($T:$T=$T2913)*($S:$S=_xlfn.MINIFS($S:$S,$T:$T,"="&amp;$T2913)),""))))&amp;"",IF(Q2913="","",""))&amp;""</f>
        <v/>
      </c>
      <c r="AZ2913" t="str" cm="1">
        <f t="array" ref="AZ2913">IFERROR(IF(R2913&lt;&gt;"",R2913,IF(OR($S2913="",$T2913=""),"",IF($T2913&lt;&gt;"",_xlfn._xlws.FILTER(R:R,($BU:$BU=$BU2913)*($I:$I=$I2913)*($T:$T=$T2913)*($S:$S=_xlfn.MINIFS($S:$S,$T:$T,"="&amp;$T2913)),""))))&amp;"",IF(R2913="","",""))&amp;""</f>
        <v/>
      </c>
      <c r="BA2913" s="6">
        <f t="shared" si="4191"/>
        <v>249</v>
      </c>
      <c r="BB2913">
        <f t="shared" ref="BB2913:BD2913" si="4231">BB2912</f>
        <v>18987</v>
      </c>
      <c r="BC2913" t="str">
        <f t="shared" si="4231"/>
        <v>Velodrome</v>
      </c>
      <c r="BD2913" t="str">
        <f t="shared" si="4231"/>
        <v>Outlaws</v>
      </c>
      <c r="BE2913" t="s">
        <v>6</v>
      </c>
      <c r="BF2913" t="s">
        <v>205</v>
      </c>
      <c r="BI2913" cm="1">
        <f t="array" aca="1" ref="BI2913" ca="1">IFERROR(_xlfn._xlws.FILTER(shifts!A:A,(shifts!B:B=events!AD2913)*(shifts!AG:AG&gt;=events!BK2913)*(shifts!AH:AH&lt;=events!BL2913)),BI2912)</f>
        <v>100</v>
      </c>
      <c r="BJ2913" s="15">
        <f t="shared" si="4193"/>
        <v>0</v>
      </c>
      <c r="BK2913">
        <f t="shared" si="4194"/>
        <v>174</v>
      </c>
      <c r="BL2913">
        <f t="shared" si="4195"/>
        <v>174</v>
      </c>
      <c r="BM2913" s="15">
        <f>SUMIFS(BJ$2:BJ2913,K$2:K2913,"=Intermission")+SUMIFS(BJ$2:BJ2913,K$2:K2913,"=Timeout")</f>
        <v>143</v>
      </c>
      <c r="BN2913">
        <f t="shared" si="4196"/>
        <v>2303</v>
      </c>
      <c r="BO2913" s="19">
        <f t="shared" si="4197"/>
        <v>3209</v>
      </c>
      <c r="BP2913">
        <f t="shared" si="4198"/>
        <v>3204</v>
      </c>
      <c r="BQ2913" s="17">
        <f t="shared" si="4199"/>
        <v>3209</v>
      </c>
      <c r="BR2913" t="str">
        <f t="shared" si="4200"/>
        <v>event_team_player_1</v>
      </c>
      <c r="BS2913">
        <f>COUNTIFS(S$3:S2913,"="&amp;S2913,AI$3:AI2913,"="&amp;AI2913)</f>
        <v>1</v>
      </c>
      <c r="BT2913" t="str">
        <f>IFERROR(VLOOKUP(BB2913&amp;BU2913&amp;X2913,game_rosters!U:W,3,FALSE),"")</f>
        <v>P100108</v>
      </c>
      <c r="BU2913" t="str">
        <f t="shared" si="4202"/>
        <v>Velodrome</v>
      </c>
    </row>
    <row r="2914" spans="1:73" x14ac:dyDescent="0.2">
      <c r="A2914" t="str">
        <f t="shared" si="4176"/>
        <v/>
      </c>
      <c r="I2914" s="44">
        <v>30</v>
      </c>
      <c r="S2914">
        <v>1510</v>
      </c>
      <c r="T2914">
        <v>234</v>
      </c>
      <c r="X2914">
        <v>30</v>
      </c>
      <c r="AA2914">
        <f t="shared" si="4225"/>
        <v>2510</v>
      </c>
      <c r="AB2914">
        <f t="shared" si="4226"/>
        <v>9234</v>
      </c>
      <c r="AC2914">
        <f t="shared" si="4172"/>
        <v>9234</v>
      </c>
      <c r="AD2914" s="6">
        <v>3</v>
      </c>
      <c r="AE2914" t="s">
        <v>942</v>
      </c>
      <c r="AF2914" t="s">
        <v>920</v>
      </c>
      <c r="AG2914" t="s">
        <v>756</v>
      </c>
      <c r="AH2914" t="s">
        <v>756</v>
      </c>
      <c r="AI2914" t="str">
        <f t="shared" si="4177"/>
        <v>o</v>
      </c>
      <c r="AJ2914" t="str">
        <f t="shared" si="4178"/>
        <v/>
      </c>
      <c r="AK2914" t="str">
        <f t="shared" si="4179"/>
        <v/>
      </c>
      <c r="AL2914" t="str">
        <f t="shared" si="4180"/>
        <v/>
      </c>
      <c r="AM2914" t="str">
        <f t="shared" si="4181"/>
        <v/>
      </c>
      <c r="AN2914" t="str">
        <f t="shared" si="4182"/>
        <v>Home</v>
      </c>
      <c r="AO2914" t="str">
        <f t="shared" si="4183"/>
        <v>h</v>
      </c>
      <c r="AP2914" t="str">
        <f t="shared" si="4184"/>
        <v/>
      </c>
      <c r="AQ2914" t="str">
        <f t="shared" si="4185"/>
        <v/>
      </c>
      <c r="AR2914" t="str">
        <f t="shared" si="4186"/>
        <v>Home</v>
      </c>
      <c r="AS2914" t="str">
        <f t="shared" si="4187"/>
        <v>h</v>
      </c>
      <c r="AT2914" t="str">
        <f t="shared" si="4188"/>
        <v>Defensive</v>
      </c>
      <c r="AU2914" t="str">
        <f t="shared" si="4189"/>
        <v/>
      </c>
      <c r="AV2914" t="str">
        <f t="shared" si="4190"/>
        <v/>
      </c>
      <c r="AW2914" t="str" cm="1">
        <f t="array" ref="AW2914">IFERROR(IF(O2914&lt;&gt;"",O2914,IF(OR($S2914="",$T2914=""),"",IF(O2914&lt;&gt;"",O2914,IF($T2914&lt;&gt;"",_xlfn._xlws.FILTER(O:O,($BU:$BU=$BU2914)*($I:$I=$I2914)*($T:$T=$T2914)*($S:$S=_xlfn.MINIFS($S:$S,$T:$T,"="&amp;$T2914)),"")))))&amp;"",IF(O2914="","",""))&amp;""</f>
        <v/>
      </c>
      <c r="AX2914" t="str" cm="1">
        <f t="array" ref="AX2914">IFERROR(IF(P2914&lt;&gt;"",P2914,IF(OR($S2914="",$T2914=""),"",IF($T2914&lt;&gt;"",_xlfn._xlws.FILTER(P:P,($BU:$BU=$BU2914)*($I:$I=$I2914)*($T:$T=$T2914)*($S:$S=_xlfn.MINIFS($S:$S,$T:$T,"="&amp;$T2914)),""))))&amp;"",IF(P2914="","",""))&amp;""</f>
        <v/>
      </c>
      <c r="AY2914" t="str" cm="1">
        <f t="array" ref="AY2914">IFERROR(IF(Q2914&lt;&gt;"",Q2914,IF(OR($S2914="",$T2914=""),"",IF($T2914&lt;&gt;"",_xlfn._xlws.FILTER(Q:Q,($BU:$BU=$BU2914)*($I:$I=$I2914)*($T:$T=$T2914)*($S:$S=_xlfn.MINIFS($S:$S,$T:$T,"="&amp;$T2914)),""))))&amp;"",IF(Q2914="","",""))&amp;""</f>
        <v/>
      </c>
      <c r="AZ2914" t="str" cm="1">
        <f t="array" ref="AZ2914">IFERROR(IF(R2914&lt;&gt;"",R2914,IF(OR($S2914="",$T2914=""),"",IF($T2914&lt;&gt;"",_xlfn._xlws.FILTER(R:R,($BU:$BU=$BU2914)*($I:$I=$I2914)*($T:$T=$T2914)*($S:$S=_xlfn.MINIFS($S:$S,$T:$T,"="&amp;$T2914)),""))))&amp;"",IF(R2914="","",""))&amp;""</f>
        <v/>
      </c>
      <c r="BA2914" s="6">
        <f t="shared" si="4191"/>
        <v>249</v>
      </c>
      <c r="BB2914">
        <f t="shared" ref="BB2914:BD2914" si="4232">BB2913</f>
        <v>18987</v>
      </c>
      <c r="BC2914" t="str">
        <f t="shared" si="4232"/>
        <v>Velodrome</v>
      </c>
      <c r="BD2914" t="str">
        <f t="shared" si="4232"/>
        <v>Outlaws</v>
      </c>
      <c r="BE2914" t="s">
        <v>6</v>
      </c>
      <c r="BF2914" t="s">
        <v>205</v>
      </c>
      <c r="BI2914" cm="1">
        <f t="array" aca="1" ref="BI2914" ca="1">IFERROR(_xlfn._xlws.FILTER(shifts!A:A,(shifts!B:B=events!AD2914)*(shifts!AG:AG&gt;=events!BK2914)*(shifts!AH:AH&lt;=events!BL2914)),BI2913)</f>
        <v>100</v>
      </c>
      <c r="BJ2914" s="15">
        <f t="shared" si="4193"/>
        <v>0</v>
      </c>
      <c r="BK2914">
        <f t="shared" si="4194"/>
        <v>174</v>
      </c>
      <c r="BL2914">
        <f t="shared" si="4195"/>
        <v>174</v>
      </c>
      <c r="BM2914" s="15">
        <f>SUMIFS(BJ$2:BJ2914,K$2:K2914,"=Intermission")+SUMIFS(BJ$2:BJ2914,K$2:K2914,"=Timeout")</f>
        <v>143</v>
      </c>
      <c r="BN2914">
        <f t="shared" si="4196"/>
        <v>2303</v>
      </c>
      <c r="BO2914" s="19">
        <f t="shared" si="4197"/>
        <v>3209</v>
      </c>
      <c r="BP2914">
        <f t="shared" si="4198"/>
        <v>3204</v>
      </c>
      <c r="BQ2914" s="17">
        <f t="shared" si="4199"/>
        <v>3209</v>
      </c>
      <c r="BR2914" t="str">
        <f t="shared" si="4200"/>
        <v>opp_team_player_1</v>
      </c>
      <c r="BS2914">
        <f>COUNTIFS(S$3:S2914,"="&amp;S2914,AI$3:AI2914,"="&amp;AI2914)</f>
        <v>1</v>
      </c>
      <c r="BT2914" t="str">
        <f>IFERROR(VLOOKUP(BB2914&amp;BU2914&amp;X2914,game_rosters!U:W,3,FALSE),"")</f>
        <v>P100009</v>
      </c>
      <c r="BU2914" t="str">
        <f t="shared" si="4202"/>
        <v>Outlaws</v>
      </c>
    </row>
    <row r="2915" spans="1:73" x14ac:dyDescent="0.2">
      <c r="A2915">
        <f t="shared" si="4176"/>
        <v>1</v>
      </c>
      <c r="I2915" s="44">
        <v>30</v>
      </c>
      <c r="K2915" t="s">
        <v>15</v>
      </c>
      <c r="L2915" t="s">
        <v>179</v>
      </c>
      <c r="M2915" t="s">
        <v>97</v>
      </c>
      <c r="S2915">
        <v>1511</v>
      </c>
      <c r="T2915">
        <v>234</v>
      </c>
      <c r="W2915" t="s">
        <v>731</v>
      </c>
      <c r="X2915">
        <v>30</v>
      </c>
      <c r="Z2915">
        <v>1</v>
      </c>
      <c r="AA2915">
        <f t="shared" si="4225"/>
        <v>2511</v>
      </c>
      <c r="AB2915">
        <f t="shared" si="4226"/>
        <v>9234</v>
      </c>
      <c r="AC2915">
        <f t="shared" si="4172"/>
        <v>9234</v>
      </c>
      <c r="AD2915" s="6">
        <v>3</v>
      </c>
      <c r="AE2915" t="s">
        <v>942</v>
      </c>
      <c r="AF2915" t="s">
        <v>920</v>
      </c>
      <c r="AG2915" t="s">
        <v>756</v>
      </c>
      <c r="AH2915" t="s">
        <v>756</v>
      </c>
      <c r="AI2915" t="str">
        <f t="shared" si="4177"/>
        <v>e</v>
      </c>
      <c r="AJ2915" t="str">
        <f t="shared" si="4178"/>
        <v/>
      </c>
      <c r="AK2915" t="str">
        <f t="shared" si="4179"/>
        <v/>
      </c>
      <c r="AL2915" t="str">
        <f t="shared" si="4180"/>
        <v/>
      </c>
      <c r="AM2915" t="str">
        <f t="shared" si="4181"/>
        <v/>
      </c>
      <c r="AN2915" t="str">
        <f t="shared" si="4182"/>
        <v>Away</v>
      </c>
      <c r="AO2915" t="str">
        <f t="shared" si="4183"/>
        <v>a</v>
      </c>
      <c r="AP2915" t="str">
        <f t="shared" si="4184"/>
        <v/>
      </c>
      <c r="AQ2915" t="str">
        <f t="shared" si="4185"/>
        <v/>
      </c>
      <c r="AR2915" t="str">
        <f t="shared" si="4186"/>
        <v>Away</v>
      </c>
      <c r="AS2915" t="str">
        <f t="shared" si="4187"/>
        <v>a</v>
      </c>
      <c r="AT2915" t="str">
        <f t="shared" si="4188"/>
        <v>Defensive</v>
      </c>
      <c r="AU2915" t="str">
        <f t="shared" si="4189"/>
        <v/>
      </c>
      <c r="AV2915" t="str">
        <f t="shared" si="4190"/>
        <v/>
      </c>
      <c r="AW2915" t="str" cm="1">
        <f t="array" ref="AW2915">IFERROR(IF(O2915&lt;&gt;"",O2915,IF(OR($S2915="",$T2915=""),"",IF(O2915&lt;&gt;"",O2915,IF($T2915&lt;&gt;"",_xlfn._xlws.FILTER(O:O,($BU:$BU=$BU2915)*($I:$I=$I2915)*($T:$T=$T2915)*($S:$S=_xlfn.MINIFS($S:$S,$T:$T,"="&amp;$T2915)),"")))))&amp;"",IF(O2915="","",""))&amp;""</f>
        <v/>
      </c>
      <c r="AX2915" t="str" cm="1">
        <f t="array" ref="AX2915">IFERROR(IF(P2915&lt;&gt;"",P2915,IF(OR($S2915="",$T2915=""),"",IF($T2915&lt;&gt;"",_xlfn._xlws.FILTER(P:P,($BU:$BU=$BU2915)*($I:$I=$I2915)*($T:$T=$T2915)*($S:$S=_xlfn.MINIFS($S:$S,$T:$T,"="&amp;$T2915)),""))))&amp;"",IF(P2915="","",""))&amp;""</f>
        <v/>
      </c>
      <c r="AY2915" t="str" cm="1">
        <f t="array" ref="AY2915">IFERROR(IF(Q2915&lt;&gt;"",Q2915,IF(OR($S2915="",$T2915=""),"",IF($T2915&lt;&gt;"",_xlfn._xlws.FILTER(Q:Q,($BU:$BU=$BU2915)*($I:$I=$I2915)*($T:$T=$T2915)*($S:$S=_xlfn.MINIFS($S:$S,$T:$T,"="&amp;$T2915)),""))))&amp;"",IF(Q2915="","",""))&amp;""</f>
        <v/>
      </c>
      <c r="AZ2915" t="str" cm="1">
        <f t="array" ref="AZ2915">IFERROR(IF(R2915&lt;&gt;"",R2915,IF(OR($S2915="",$T2915=""),"",IF($T2915&lt;&gt;"",_xlfn._xlws.FILTER(R:R,($BU:$BU=$BU2915)*($I:$I=$I2915)*($T:$T=$T2915)*($S:$S=_xlfn.MINIFS($S:$S,$T:$T,"="&amp;$T2915)),""))))&amp;"",IF(R2915="","",""))&amp;""</f>
        <v/>
      </c>
      <c r="BA2915" s="6">
        <f t="shared" si="4191"/>
        <v>249</v>
      </c>
      <c r="BB2915">
        <f t="shared" ref="BB2915:BD2915" si="4233">BB2914</f>
        <v>18987</v>
      </c>
      <c r="BC2915" t="str">
        <f t="shared" si="4233"/>
        <v>Velodrome</v>
      </c>
      <c r="BD2915" t="str">
        <f t="shared" si="4233"/>
        <v>Outlaws</v>
      </c>
      <c r="BE2915" t="s">
        <v>15</v>
      </c>
      <c r="BF2915" t="s">
        <v>179</v>
      </c>
      <c r="BI2915" cm="1">
        <f t="array" aca="1" ref="BI2915" ca="1">IFERROR(_xlfn._xlws.FILTER(shifts!A:A,(shifts!B:B=events!AD2915)*(shifts!AG:AG&gt;=events!BK2915)*(shifts!AH:AH&lt;=events!BL2915)),BI2914)</f>
        <v>100</v>
      </c>
      <c r="BJ2915" s="15">
        <f t="shared" si="4193"/>
        <v>0</v>
      </c>
      <c r="BK2915">
        <f t="shared" si="4194"/>
        <v>174</v>
      </c>
      <c r="BL2915">
        <f t="shared" si="4195"/>
        <v>174</v>
      </c>
      <c r="BM2915" s="15">
        <f>SUMIFS(BJ$2:BJ2915,K$2:K2915,"=Intermission")+SUMIFS(BJ$2:BJ2915,K$2:K2915,"=Timeout")</f>
        <v>143</v>
      </c>
      <c r="BN2915">
        <f t="shared" si="4196"/>
        <v>2303</v>
      </c>
      <c r="BO2915" s="19">
        <f t="shared" si="4197"/>
        <v>3209</v>
      </c>
      <c r="BP2915">
        <f t="shared" si="4198"/>
        <v>3204</v>
      </c>
      <c r="BQ2915" s="17">
        <f t="shared" si="4199"/>
        <v>3209</v>
      </c>
      <c r="BR2915" t="str">
        <f t="shared" si="4200"/>
        <v>event_team_player_1</v>
      </c>
      <c r="BS2915">
        <f>COUNTIFS(S$3:S2915,"="&amp;S2915,AI$3:AI2915,"="&amp;AI2915)</f>
        <v>1</v>
      </c>
      <c r="BT2915" t="str">
        <f>IFERROR(VLOOKUP(BB2915&amp;BU2915&amp;X2915,game_rosters!U:W,3,FALSE),"")</f>
        <v>P100009</v>
      </c>
      <c r="BU2915" t="str">
        <f t="shared" si="4202"/>
        <v>Outlaws</v>
      </c>
    </row>
    <row r="2916" spans="1:73" x14ac:dyDescent="0.2">
      <c r="A2916" t="str">
        <f t="shared" si="4176"/>
        <v/>
      </c>
      <c r="I2916" s="44">
        <v>22</v>
      </c>
      <c r="S2916">
        <v>1511</v>
      </c>
      <c r="T2916">
        <v>234</v>
      </c>
      <c r="X2916">
        <v>22</v>
      </c>
      <c r="AA2916">
        <f t="shared" si="4225"/>
        <v>2511</v>
      </c>
      <c r="AB2916">
        <f t="shared" si="4226"/>
        <v>9234</v>
      </c>
      <c r="AC2916">
        <f t="shared" si="4172"/>
        <v>9234</v>
      </c>
      <c r="AD2916" s="6">
        <v>3</v>
      </c>
      <c r="AE2916" t="s">
        <v>942</v>
      </c>
      <c r="AF2916" t="s">
        <v>920</v>
      </c>
      <c r="AG2916" t="s">
        <v>756</v>
      </c>
      <c r="AH2916" t="s">
        <v>756</v>
      </c>
      <c r="AI2916" t="str">
        <f t="shared" si="4177"/>
        <v>o</v>
      </c>
      <c r="AJ2916" t="str">
        <f t="shared" si="4178"/>
        <v/>
      </c>
      <c r="AK2916" t="str">
        <f t="shared" si="4179"/>
        <v/>
      </c>
      <c r="AL2916" t="str">
        <f t="shared" si="4180"/>
        <v/>
      </c>
      <c r="AM2916" t="str">
        <f t="shared" si="4181"/>
        <v/>
      </c>
      <c r="AN2916" t="str">
        <f t="shared" si="4182"/>
        <v>Away</v>
      </c>
      <c r="AO2916" t="str">
        <f t="shared" si="4183"/>
        <v>a</v>
      </c>
      <c r="AP2916" t="str">
        <f t="shared" si="4184"/>
        <v/>
      </c>
      <c r="AQ2916" t="str">
        <f t="shared" si="4185"/>
        <v/>
      </c>
      <c r="AR2916" t="str">
        <f t="shared" si="4186"/>
        <v>Away</v>
      </c>
      <c r="AS2916" t="str">
        <f t="shared" si="4187"/>
        <v>a</v>
      </c>
      <c r="AT2916" t="str">
        <f t="shared" si="4188"/>
        <v>Offensive</v>
      </c>
      <c r="AU2916" t="str">
        <f t="shared" si="4189"/>
        <v/>
      </c>
      <c r="AV2916" t="str">
        <f t="shared" si="4190"/>
        <v/>
      </c>
      <c r="AW2916" t="str" cm="1">
        <f t="array" ref="AW2916">IFERROR(IF(O2916&lt;&gt;"",O2916,IF(OR($S2916="",$T2916=""),"",IF(O2916&lt;&gt;"",O2916,IF($T2916&lt;&gt;"",_xlfn._xlws.FILTER(O:O,($BU:$BU=$BU2916)*($I:$I=$I2916)*($T:$T=$T2916)*($S:$S=_xlfn.MINIFS($S:$S,$T:$T,"="&amp;$T2916)),"")))))&amp;"",IF(O2916="","",""))&amp;""</f>
        <v/>
      </c>
      <c r="AX2916" t="str" cm="1">
        <f t="array" ref="AX2916">IFERROR(IF(P2916&lt;&gt;"",P2916,IF(OR($S2916="",$T2916=""),"",IF($T2916&lt;&gt;"",_xlfn._xlws.FILTER(P:P,($BU:$BU=$BU2916)*($I:$I=$I2916)*($T:$T=$T2916)*($S:$S=_xlfn.MINIFS($S:$S,$T:$T,"="&amp;$T2916)),""))))&amp;"",IF(P2916="","",""))&amp;""</f>
        <v/>
      </c>
      <c r="AY2916" t="str" cm="1">
        <f t="array" ref="AY2916">IFERROR(IF(Q2916&lt;&gt;"",Q2916,IF(OR($S2916="",$T2916=""),"",IF($T2916&lt;&gt;"",_xlfn._xlws.FILTER(Q:Q,($BU:$BU=$BU2916)*($I:$I=$I2916)*($T:$T=$T2916)*($S:$S=_xlfn.MINIFS($S:$S,$T:$T,"="&amp;$T2916)),""))))&amp;"",IF(Q2916="","",""))&amp;""</f>
        <v/>
      </c>
      <c r="AZ2916" t="str" cm="1">
        <f t="array" ref="AZ2916">IFERROR(IF(R2916&lt;&gt;"",R2916,IF(OR($S2916="",$T2916=""),"",IF($T2916&lt;&gt;"",_xlfn._xlws.FILTER(R:R,($BU:$BU=$BU2916)*($I:$I=$I2916)*($T:$T=$T2916)*($S:$S=_xlfn.MINIFS($S:$S,$T:$T,"="&amp;$T2916)),""))))&amp;"",IF(R2916="","",""))&amp;""</f>
        <v/>
      </c>
      <c r="BA2916" s="6">
        <f t="shared" si="4191"/>
        <v>249</v>
      </c>
      <c r="BB2916">
        <f t="shared" ref="BB2916:BD2916" si="4234">BB2915</f>
        <v>18987</v>
      </c>
      <c r="BC2916" t="str">
        <f t="shared" si="4234"/>
        <v>Velodrome</v>
      </c>
      <c r="BD2916" t="str">
        <f t="shared" si="4234"/>
        <v>Outlaws</v>
      </c>
      <c r="BE2916" t="s">
        <v>15</v>
      </c>
      <c r="BF2916" t="s">
        <v>179</v>
      </c>
      <c r="BI2916" cm="1">
        <f t="array" aca="1" ref="BI2916" ca="1">IFERROR(_xlfn._xlws.FILTER(shifts!A:A,(shifts!B:B=events!AD2916)*(shifts!AG:AG&gt;=events!BK2916)*(shifts!AH:AH&lt;=events!BL2916)),BI2915)</f>
        <v>100</v>
      </c>
      <c r="BJ2916" s="15">
        <f t="shared" si="4193"/>
        <v>0</v>
      </c>
      <c r="BK2916">
        <f t="shared" si="4194"/>
        <v>174</v>
      </c>
      <c r="BL2916">
        <f t="shared" si="4195"/>
        <v>174</v>
      </c>
      <c r="BM2916" s="15">
        <f>SUMIFS(BJ$2:BJ2916,K$2:K2916,"=Intermission")+SUMIFS(BJ$2:BJ2916,K$2:K2916,"=Timeout")</f>
        <v>143</v>
      </c>
      <c r="BN2916">
        <f t="shared" si="4196"/>
        <v>2303</v>
      </c>
      <c r="BO2916" s="19">
        <f t="shared" si="4197"/>
        <v>3209</v>
      </c>
      <c r="BP2916">
        <f t="shared" si="4198"/>
        <v>3204</v>
      </c>
      <c r="BQ2916" s="17">
        <f t="shared" si="4199"/>
        <v>3209</v>
      </c>
      <c r="BR2916" t="str">
        <f t="shared" si="4200"/>
        <v>opp_team_player_1</v>
      </c>
      <c r="BS2916">
        <f>COUNTIFS(S$3:S2916,"="&amp;S2916,AI$3:AI2916,"="&amp;AI2916)</f>
        <v>1</v>
      </c>
      <c r="BT2916" t="str">
        <f>IFERROR(VLOOKUP(BB2916&amp;BU2916&amp;X2916,game_rosters!U:W,3,FALSE),"")</f>
        <v>P100108</v>
      </c>
      <c r="BU2916" t="str">
        <f t="shared" si="4202"/>
        <v>Velodrome</v>
      </c>
    </row>
    <row r="2917" spans="1:73" x14ac:dyDescent="0.2">
      <c r="A2917">
        <f t="shared" si="4176"/>
        <v>1</v>
      </c>
      <c r="I2917" s="44">
        <v>30</v>
      </c>
      <c r="K2917" t="s">
        <v>231</v>
      </c>
      <c r="L2917" t="s">
        <v>232</v>
      </c>
      <c r="S2917">
        <v>1512</v>
      </c>
      <c r="T2917">
        <v>234</v>
      </c>
      <c r="W2917" t="s">
        <v>731</v>
      </c>
      <c r="X2917">
        <v>30</v>
      </c>
      <c r="Z2917">
        <v>1</v>
      </c>
      <c r="AA2917">
        <f t="shared" si="4225"/>
        <v>2512</v>
      </c>
      <c r="AB2917">
        <f t="shared" si="4226"/>
        <v>9234</v>
      </c>
      <c r="AC2917">
        <f t="shared" si="4172"/>
        <v>9234</v>
      </c>
      <c r="AD2917" s="6">
        <v>3</v>
      </c>
      <c r="AE2917" t="s">
        <v>942</v>
      </c>
      <c r="AF2917" t="s">
        <v>920</v>
      </c>
      <c r="AG2917" t="s">
        <v>756</v>
      </c>
      <c r="AH2917" t="s">
        <v>756</v>
      </c>
      <c r="AI2917" t="str">
        <f t="shared" si="4177"/>
        <v>e</v>
      </c>
      <c r="AJ2917" t="str">
        <f t="shared" si="4178"/>
        <v/>
      </c>
      <c r="AK2917" t="str">
        <f t="shared" si="4179"/>
        <v/>
      </c>
      <c r="AL2917" t="str">
        <f t="shared" si="4180"/>
        <v/>
      </c>
      <c r="AM2917" t="str">
        <f t="shared" si="4181"/>
        <v/>
      </c>
      <c r="AN2917" t="str">
        <f t="shared" si="4182"/>
        <v>Away</v>
      </c>
      <c r="AO2917" t="str">
        <f t="shared" si="4183"/>
        <v>a</v>
      </c>
      <c r="AP2917" t="str">
        <f t="shared" si="4184"/>
        <v/>
      </c>
      <c r="AQ2917" t="str">
        <f t="shared" si="4185"/>
        <v/>
      </c>
      <c r="AR2917" t="str">
        <f t="shared" si="4186"/>
        <v>Away</v>
      </c>
      <c r="AS2917" t="str">
        <f t="shared" si="4187"/>
        <v>a</v>
      </c>
      <c r="AT2917" t="str">
        <f t="shared" si="4188"/>
        <v>Offensive</v>
      </c>
      <c r="AU2917" t="str">
        <f t="shared" si="4189"/>
        <v/>
      </c>
      <c r="AV2917" t="str">
        <f t="shared" si="4190"/>
        <v/>
      </c>
      <c r="AW2917" t="str" cm="1">
        <f t="array" ref="AW2917">IFERROR(IF(O2917&lt;&gt;"",O2917,IF(OR($S2917="",$T2917=""),"",IF(O2917&lt;&gt;"",O2917,IF($T2917&lt;&gt;"",_xlfn._xlws.FILTER(O:O,($BU:$BU=$BU2917)*($I:$I=$I2917)*($T:$T=$T2917)*($S:$S=_xlfn.MINIFS($S:$S,$T:$T,"="&amp;$T2917)),"")))))&amp;"",IF(O2917="","",""))&amp;""</f>
        <v/>
      </c>
      <c r="AX2917" t="str" cm="1">
        <f t="array" ref="AX2917">IFERROR(IF(P2917&lt;&gt;"",P2917,IF(OR($S2917="",$T2917=""),"",IF($T2917&lt;&gt;"",_xlfn._xlws.FILTER(P:P,($BU:$BU=$BU2917)*($I:$I=$I2917)*($T:$T=$T2917)*($S:$S=_xlfn.MINIFS($S:$S,$T:$T,"="&amp;$T2917)),""))))&amp;"",IF(P2917="","",""))&amp;""</f>
        <v/>
      </c>
      <c r="AY2917" t="str" cm="1">
        <f t="array" ref="AY2917">IFERROR(IF(Q2917&lt;&gt;"",Q2917,IF(OR($S2917="",$T2917=""),"",IF($T2917&lt;&gt;"",_xlfn._xlws.FILTER(Q:Q,($BU:$BU=$BU2917)*($I:$I=$I2917)*($T:$T=$T2917)*($S:$S=_xlfn.MINIFS($S:$S,$T:$T,"="&amp;$T2917)),""))))&amp;"",IF(Q2917="","",""))&amp;""</f>
        <v/>
      </c>
      <c r="AZ2917" t="str" cm="1">
        <f t="array" ref="AZ2917">IFERROR(IF(R2917&lt;&gt;"",R2917,IF(OR($S2917="",$T2917=""),"",IF($T2917&lt;&gt;"",_xlfn._xlws.FILTER(R:R,($BU:$BU=$BU2917)*($I:$I=$I2917)*($T:$T=$T2917)*($S:$S=_xlfn.MINIFS($S:$S,$T:$T,"="&amp;$T2917)),""))))&amp;"",IF(R2917="","",""))&amp;""</f>
        <v/>
      </c>
      <c r="BA2917" s="6">
        <f t="shared" si="4191"/>
        <v>249</v>
      </c>
      <c r="BB2917">
        <f t="shared" ref="BB2917:BD2917" si="4235">BB2916</f>
        <v>18987</v>
      </c>
      <c r="BC2917" t="str">
        <f t="shared" si="4235"/>
        <v>Velodrome</v>
      </c>
      <c r="BD2917" t="str">
        <f t="shared" si="4235"/>
        <v>Outlaws</v>
      </c>
      <c r="BE2917" t="s">
        <v>231</v>
      </c>
      <c r="BF2917" t="s">
        <v>232</v>
      </c>
      <c r="BI2917" cm="1">
        <f t="array" aca="1" ref="BI2917" ca="1">IFERROR(_xlfn._xlws.FILTER(shifts!A:A,(shifts!B:B=events!AD2917)*(shifts!AG:AG&gt;=events!BK2917)*(shifts!AH:AH&lt;=events!BL2917)),BI2916)</f>
        <v>100</v>
      </c>
      <c r="BJ2917" s="15">
        <f t="shared" si="4193"/>
        <v>0</v>
      </c>
      <c r="BK2917">
        <f t="shared" si="4194"/>
        <v>174</v>
      </c>
      <c r="BL2917">
        <f t="shared" si="4195"/>
        <v>174</v>
      </c>
      <c r="BM2917" s="15">
        <f>SUMIFS(BJ$2:BJ2917,K$2:K2917,"=Intermission")+SUMIFS(BJ$2:BJ2917,K$2:K2917,"=Timeout")</f>
        <v>143</v>
      </c>
      <c r="BN2917">
        <f t="shared" si="4196"/>
        <v>2303</v>
      </c>
      <c r="BO2917" s="19">
        <f t="shared" si="4197"/>
        <v>3209</v>
      </c>
      <c r="BP2917">
        <f t="shared" si="4198"/>
        <v>3204</v>
      </c>
      <c r="BQ2917" s="17">
        <f t="shared" si="4199"/>
        <v>3209</v>
      </c>
      <c r="BR2917" t="str">
        <f t="shared" si="4200"/>
        <v>event_team_player_1</v>
      </c>
      <c r="BS2917">
        <f>COUNTIFS(S$3:S2917,"="&amp;S2917,AI$3:AI2917,"="&amp;AI2917)</f>
        <v>1</v>
      </c>
      <c r="BT2917" t="str">
        <f>IFERROR(VLOOKUP(BB2917&amp;BU2917&amp;X2917,game_rosters!U:W,3,FALSE),"")</f>
        <v>P100009</v>
      </c>
      <c r="BU2917" t="str">
        <f t="shared" si="4202"/>
        <v>Outlaws</v>
      </c>
    </row>
    <row r="2918" spans="1:73" x14ac:dyDescent="0.2">
      <c r="A2918">
        <f t="shared" si="4176"/>
        <v>1</v>
      </c>
      <c r="I2918" s="44">
        <v>4</v>
      </c>
      <c r="K2918" t="s">
        <v>13</v>
      </c>
      <c r="L2918" t="s">
        <v>587</v>
      </c>
      <c r="N2918" t="s">
        <v>594</v>
      </c>
      <c r="O2918" t="s">
        <v>652</v>
      </c>
      <c r="Q2918" t="s">
        <v>594</v>
      </c>
      <c r="R2918" s="51">
        <v>1</v>
      </c>
      <c r="S2918">
        <v>1513</v>
      </c>
      <c r="W2918" t="s">
        <v>731</v>
      </c>
      <c r="X2918">
        <v>4</v>
      </c>
      <c r="Z2918">
        <v>1</v>
      </c>
      <c r="AA2918">
        <f t="shared" si="4225"/>
        <v>2513</v>
      </c>
      <c r="AB2918" t="str">
        <f t="shared" si="4226"/>
        <v/>
      </c>
      <c r="AC2918">
        <f t="shared" si="4172"/>
        <v>2513</v>
      </c>
      <c r="AD2918" s="6">
        <v>3</v>
      </c>
      <c r="AE2918" t="s">
        <v>942</v>
      </c>
      <c r="AF2918" t="s">
        <v>898</v>
      </c>
      <c r="AG2918" t="s">
        <v>756</v>
      </c>
      <c r="AH2918" t="s">
        <v>756</v>
      </c>
      <c r="AI2918" t="str">
        <f t="shared" si="4177"/>
        <v>e</v>
      </c>
      <c r="AJ2918" t="str">
        <f t="shared" si="4178"/>
        <v/>
      </c>
      <c r="AK2918" t="str">
        <f t="shared" si="4179"/>
        <v/>
      </c>
      <c r="AL2918" t="str">
        <f t="shared" si="4180"/>
        <v/>
      </c>
      <c r="AM2918" t="str">
        <f t="shared" si="4181"/>
        <v/>
      </c>
      <c r="AN2918" t="str">
        <f t="shared" si="4182"/>
        <v>Away</v>
      </c>
      <c r="AO2918" t="str">
        <f t="shared" si="4183"/>
        <v>a</v>
      </c>
      <c r="AP2918" t="str">
        <f t="shared" si="4184"/>
        <v/>
      </c>
      <c r="AQ2918" t="str">
        <f t="shared" si="4185"/>
        <v/>
      </c>
      <c r="AR2918" t="str">
        <f t="shared" si="4186"/>
        <v>Away</v>
      </c>
      <c r="AS2918" t="str">
        <f t="shared" si="4187"/>
        <v>a</v>
      </c>
      <c r="AT2918" t="str">
        <f t="shared" si="4188"/>
        <v>Offensive</v>
      </c>
      <c r="AU2918" t="str">
        <f t="shared" si="4189"/>
        <v/>
      </c>
      <c r="AV2918" t="str">
        <f t="shared" si="4190"/>
        <v/>
      </c>
      <c r="AW2918" t="str" cm="1">
        <f t="array" ref="AW2918">IFERROR(IF(O2918&lt;&gt;"",O2918,IF(OR($S2918="",$T2918=""),"",IF(O2918&lt;&gt;"",O2918,IF($T2918&lt;&gt;"",_xlfn._xlws.FILTER(O:O,($BU:$BU=$BU2918)*($I:$I=$I2918)*($T:$T=$T2918)*($S:$S=_xlfn.MINIFS($S:$S,$T:$T,"="&amp;$T2918)),"")))))&amp;"",IF(O2918="","",""))&amp;""</f>
        <v>OffensivePlay_Zone-PuckRecoveryRebound</v>
      </c>
      <c r="AX2918" t="str" cm="1">
        <f t="array" ref="AX2918">IFERROR(IF(P2918&lt;&gt;"",P2918,IF(OR($S2918="",$T2918=""),"",IF($T2918&lt;&gt;"",_xlfn._xlws.FILTER(P:P,($BU:$BU=$BU2918)*($I:$I=$I2918)*($T:$T=$T2918)*($S:$S=_xlfn.MINIFS($S:$S,$T:$T,"="&amp;$T2918)),""))))&amp;"",IF(P2918="","",""))&amp;""</f>
        <v/>
      </c>
      <c r="AY2918" t="str" cm="1">
        <f t="array" ref="AY2918">IFERROR(IF(Q2918&lt;&gt;"",Q2918,IF(OR($S2918="",$T2918=""),"",IF($T2918&lt;&gt;"",_xlfn._xlws.FILTER(Q:Q,($BU:$BU=$BU2918)*($I:$I=$I2918)*($T:$T=$T2918)*($S:$S=_xlfn.MINIFS($S:$S,$T:$T,"="&amp;$T2918)),""))))&amp;"",IF(Q2918="","",""))&amp;""</f>
        <v>u</v>
      </c>
      <c r="AZ2918" t="str" cm="1">
        <f t="array" ref="AZ2918">IFERROR(IF(R2918&lt;&gt;"",R2918,IF(OR($S2918="",$T2918=""),"",IF($T2918&lt;&gt;"",_xlfn._xlws.FILTER(R:R,($BU:$BU=$BU2918)*($I:$I=$I2918)*($T:$T=$T2918)*($S:$S=_xlfn.MINIFS($S:$S,$T:$T,"="&amp;$T2918)),""))))&amp;"",IF(R2918="","",""))&amp;""</f>
        <v>1</v>
      </c>
      <c r="BA2918" s="6">
        <f t="shared" si="4191"/>
        <v>249</v>
      </c>
      <c r="BB2918">
        <f t="shared" ref="BB2918:BD2918" si="4236">BB2917</f>
        <v>18987</v>
      </c>
      <c r="BC2918" t="str">
        <f t="shared" si="4236"/>
        <v>Velodrome</v>
      </c>
      <c r="BD2918" t="str">
        <f t="shared" si="4236"/>
        <v>Outlaws</v>
      </c>
      <c r="BE2918" t="s">
        <v>13</v>
      </c>
      <c r="BF2918" t="s">
        <v>587</v>
      </c>
      <c r="BI2918" cm="1">
        <f t="array" aca="1" ref="BI2918" ca="1">IFERROR(_xlfn._xlws.FILTER(shifts!A:A,(shifts!B:B=events!AD2918)*(shifts!AG:AG&gt;=events!BK2918)*(shifts!AH:AH&lt;=events!BL2918)),BI2917)</f>
        <v>100</v>
      </c>
      <c r="BJ2918" s="15">
        <f t="shared" si="4193"/>
        <v>0</v>
      </c>
      <c r="BK2918">
        <f t="shared" si="4194"/>
        <v>170</v>
      </c>
      <c r="BL2918">
        <f t="shared" si="4195"/>
        <v>170</v>
      </c>
      <c r="BM2918" s="15">
        <f>SUMIFS(BJ$2:BJ2918,K$2:K2918,"=Intermission")+SUMIFS(BJ$2:BJ2918,K$2:K2918,"=Timeout")</f>
        <v>143</v>
      </c>
      <c r="BN2918">
        <f t="shared" si="4196"/>
        <v>2303</v>
      </c>
      <c r="BO2918" s="19">
        <f t="shared" si="4197"/>
        <v>3213</v>
      </c>
      <c r="BP2918">
        <f t="shared" si="4198"/>
        <v>3208</v>
      </c>
      <c r="BQ2918" s="17">
        <f t="shared" si="4199"/>
        <v>3213</v>
      </c>
      <c r="BR2918" t="str">
        <f t="shared" si="4200"/>
        <v>event_team_player_1</v>
      </c>
      <c r="BS2918">
        <f>COUNTIFS(S$3:S2918,"="&amp;S2918,AI$3:AI2918,"="&amp;AI2918)</f>
        <v>1</v>
      </c>
      <c r="BT2918" t="str">
        <f>IFERROR(VLOOKUP(BB2918&amp;BU2918&amp;X2918,game_rosters!U:W,3,FALSE),"")</f>
        <v>P100032</v>
      </c>
      <c r="BU2918" t="str">
        <f t="shared" si="4202"/>
        <v>Outlaws</v>
      </c>
    </row>
    <row r="2919" spans="1:73" x14ac:dyDescent="0.2">
      <c r="A2919" t="str">
        <f t="shared" si="4176"/>
        <v/>
      </c>
      <c r="R2919" s="51">
        <v>1</v>
      </c>
      <c r="S2919">
        <v>1513</v>
      </c>
      <c r="AA2919">
        <f t="shared" si="4225"/>
        <v>2513</v>
      </c>
      <c r="AB2919" t="str">
        <f t="shared" si="4226"/>
        <v/>
      </c>
      <c r="AC2919">
        <f t="shared" si="4172"/>
        <v>2513</v>
      </c>
      <c r="AD2919" s="6">
        <v>3</v>
      </c>
      <c r="AE2919" t="s">
        <v>942</v>
      </c>
      <c r="AF2919" t="s">
        <v>898</v>
      </c>
      <c r="AG2919" t="s">
        <v>756</v>
      </c>
      <c r="AH2919" t="s">
        <v>756</v>
      </c>
      <c r="AI2919" t="str">
        <f t="shared" si="4177"/>
        <v>o</v>
      </c>
      <c r="AJ2919" t="str">
        <f t="shared" si="4178"/>
        <v/>
      </c>
      <c r="AK2919" t="str">
        <f t="shared" si="4179"/>
        <v/>
      </c>
      <c r="AL2919" t="str">
        <f t="shared" si="4180"/>
        <v/>
      </c>
      <c r="AM2919" t="str">
        <f t="shared" si="4181"/>
        <v/>
      </c>
      <c r="AN2919" t="str">
        <f t="shared" si="4182"/>
        <v>Away</v>
      </c>
      <c r="AO2919" t="str">
        <f t="shared" si="4183"/>
        <v>a</v>
      </c>
      <c r="AP2919" t="str">
        <f t="shared" si="4184"/>
        <v/>
      </c>
      <c r="AQ2919" t="str">
        <f t="shared" si="4185"/>
        <v/>
      </c>
      <c r="AR2919" t="str">
        <f t="shared" si="4186"/>
        <v>Away</v>
      </c>
      <c r="AS2919" t="str">
        <f t="shared" si="4187"/>
        <v>a</v>
      </c>
      <c r="AT2919" t="str">
        <f t="shared" si="4188"/>
        <v>Defensive</v>
      </c>
      <c r="AU2919" t="str">
        <f t="shared" si="4189"/>
        <v/>
      </c>
      <c r="AV2919" t="str">
        <f t="shared" si="4190"/>
        <v/>
      </c>
      <c r="AW2919" t="str" cm="1">
        <f t="array" ref="AW2919">IFERROR(IF(O2919&lt;&gt;"",O2919,IF(OR($S2919="",$T2919=""),"",IF(O2919&lt;&gt;"",O2919,IF($T2919&lt;&gt;"",_xlfn._xlws.FILTER(O:O,($BU:$BU=$BU2919)*($I:$I=$I2919)*($T:$T=$T2919)*($S:$S=_xlfn.MINIFS($S:$S,$T:$T,"="&amp;$T2919)),"")))))&amp;"",IF(O2919="","",""))&amp;""</f>
        <v/>
      </c>
      <c r="AX2919" t="str" cm="1">
        <f t="array" ref="AX2919">IFERROR(IF(P2919&lt;&gt;"",P2919,IF(OR($S2919="",$T2919=""),"",IF($T2919&lt;&gt;"",_xlfn._xlws.FILTER(P:P,($BU:$BU=$BU2919)*($I:$I=$I2919)*($T:$T=$T2919)*($S:$S=_xlfn.MINIFS($S:$S,$T:$T,"="&amp;$T2919)),""))))&amp;"",IF(P2919="","",""))&amp;""</f>
        <v/>
      </c>
      <c r="AY2919" t="str" cm="1">
        <f t="array" ref="AY2919">IFERROR(IF(Q2919&lt;&gt;"",Q2919,IF(OR($S2919="",$T2919=""),"",IF($T2919&lt;&gt;"",_xlfn._xlws.FILTER(Q:Q,($BU:$BU=$BU2919)*($I:$I=$I2919)*($T:$T=$T2919)*($S:$S=_xlfn.MINIFS($S:$S,$T:$T,"="&amp;$T2919)),""))))&amp;"",IF(Q2919="","",""))&amp;""</f>
        <v/>
      </c>
      <c r="AZ2919" t="str" cm="1">
        <f t="array" ref="AZ2919">IFERROR(IF(R2919&lt;&gt;"",R2919,IF(OR($S2919="",$T2919=""),"",IF($T2919&lt;&gt;"",_xlfn._xlws.FILTER(R:R,($BU:$BU=$BU2919)*($I:$I=$I2919)*($T:$T=$T2919)*($S:$S=_xlfn.MINIFS($S:$S,$T:$T,"="&amp;$T2919)),""))))&amp;"",IF(R2919="","",""))&amp;""</f>
        <v>1</v>
      </c>
      <c r="BA2919" s="6">
        <f t="shared" si="4191"/>
        <v>249</v>
      </c>
      <c r="BB2919">
        <f t="shared" ref="BB2919:BD2919" si="4237">BB2918</f>
        <v>18987</v>
      </c>
      <c r="BC2919" t="str">
        <f t="shared" si="4237"/>
        <v>Velodrome</v>
      </c>
      <c r="BD2919" t="str">
        <f t="shared" si="4237"/>
        <v>Outlaws</v>
      </c>
      <c r="BE2919" t="s">
        <v>13</v>
      </c>
      <c r="BF2919" t="s">
        <v>587</v>
      </c>
      <c r="BI2919" cm="1">
        <f t="array" aca="1" ref="BI2919" ca="1">IFERROR(_xlfn._xlws.FILTER(shifts!A:A,(shifts!B:B=events!AD2919)*(shifts!AG:AG&gt;=events!BK2919)*(shifts!AH:AH&lt;=events!BL2919)),BI2918)</f>
        <v>100</v>
      </c>
      <c r="BJ2919" s="15">
        <f t="shared" si="4193"/>
        <v>0</v>
      </c>
      <c r="BK2919">
        <f t="shared" si="4194"/>
        <v>170</v>
      </c>
      <c r="BL2919">
        <f t="shared" si="4195"/>
        <v>170</v>
      </c>
      <c r="BM2919" s="15">
        <f>SUMIFS(BJ$2:BJ2919,K$2:K2919,"=Intermission")+SUMIFS(BJ$2:BJ2919,K$2:K2919,"=Timeout")</f>
        <v>143</v>
      </c>
      <c r="BN2919">
        <f t="shared" si="4196"/>
        <v>2303</v>
      </c>
      <c r="BO2919" s="19">
        <f t="shared" si="4197"/>
        <v>3213</v>
      </c>
      <c r="BP2919">
        <f t="shared" si="4198"/>
        <v>3208</v>
      </c>
      <c r="BQ2919" s="17">
        <f t="shared" si="4199"/>
        <v>3213</v>
      </c>
      <c r="BR2919" t="str">
        <f t="shared" si="4200"/>
        <v>opp_team_player_1</v>
      </c>
      <c r="BS2919">
        <f>COUNTIFS(S$3:S2919,"="&amp;S2919,AI$3:AI2919,"="&amp;AI2919)</f>
        <v>1</v>
      </c>
      <c r="BT2919" t="str">
        <f>IFERROR(VLOOKUP(BB2919&amp;BU2919&amp;X2919,game_rosters!U:W,3,FALSE),"")</f>
        <v/>
      </c>
      <c r="BU2919" t="str">
        <f t="shared" si="4202"/>
        <v>Velodrome</v>
      </c>
    </row>
    <row r="2920" spans="1:73" x14ac:dyDescent="0.2">
      <c r="A2920">
        <f t="shared" si="4176"/>
        <v>1</v>
      </c>
      <c r="I2920" s="44">
        <v>55</v>
      </c>
      <c r="K2920" t="s">
        <v>230</v>
      </c>
      <c r="L2920" t="s">
        <v>389</v>
      </c>
      <c r="M2920" t="s">
        <v>434</v>
      </c>
      <c r="N2920" t="s">
        <v>595</v>
      </c>
      <c r="O2920" t="s">
        <v>631</v>
      </c>
      <c r="Q2920" t="s">
        <v>595</v>
      </c>
      <c r="R2920" s="51">
        <v>1</v>
      </c>
      <c r="S2920">
        <v>1514</v>
      </c>
      <c r="W2920" t="s">
        <v>735</v>
      </c>
      <c r="X2920">
        <v>55</v>
      </c>
      <c r="Z2920">
        <v>1</v>
      </c>
      <c r="AA2920">
        <f t="shared" si="4225"/>
        <v>2514</v>
      </c>
      <c r="AB2920" t="str">
        <f t="shared" si="4226"/>
        <v/>
      </c>
      <c r="AC2920">
        <f t="shared" si="4172"/>
        <v>2514</v>
      </c>
      <c r="AD2920" s="6">
        <v>3</v>
      </c>
      <c r="AE2920" t="s">
        <v>942</v>
      </c>
      <c r="AF2920" t="s">
        <v>751</v>
      </c>
      <c r="AG2920" t="s">
        <v>756</v>
      </c>
      <c r="AH2920" t="s">
        <v>756</v>
      </c>
      <c r="AI2920" t="str">
        <f t="shared" si="4177"/>
        <v>e</v>
      </c>
      <c r="AJ2920" t="str">
        <f t="shared" si="4178"/>
        <v/>
      </c>
      <c r="AK2920" t="str">
        <f t="shared" si="4179"/>
        <v/>
      </c>
      <c r="AL2920" t="str">
        <f t="shared" si="4180"/>
        <v/>
      </c>
      <c r="AM2920" t="str">
        <f t="shared" si="4181"/>
        <v/>
      </c>
      <c r="AN2920" t="str">
        <f t="shared" si="4182"/>
        <v>Home</v>
      </c>
      <c r="AO2920" t="str">
        <f t="shared" si="4183"/>
        <v>h</v>
      </c>
      <c r="AP2920" t="str">
        <f t="shared" si="4184"/>
        <v/>
      </c>
      <c r="AQ2920" t="str">
        <f t="shared" si="4185"/>
        <v/>
      </c>
      <c r="AR2920" t="str">
        <f t="shared" si="4186"/>
        <v>Home</v>
      </c>
      <c r="AS2920" t="str">
        <f t="shared" si="4187"/>
        <v>h</v>
      </c>
      <c r="AT2920" t="str">
        <f t="shared" si="4188"/>
        <v>Defensive</v>
      </c>
      <c r="AU2920" t="str">
        <f t="shared" si="4189"/>
        <v/>
      </c>
      <c r="AV2920" t="str">
        <f t="shared" si="4190"/>
        <v/>
      </c>
      <c r="AW2920" t="str" cm="1">
        <f t="array" ref="AW2920">IFERROR(IF(O2920&lt;&gt;"",O2920,IF(OR($S2920="",$T2920=""),"",IF(O2920&lt;&gt;"",O2920,IF($T2920&lt;&gt;"",_xlfn._xlws.FILTER(O:O,($BU:$BU=$BU2920)*($I:$I=$I2920)*($T:$T=$T2920)*($S:$S=_xlfn.MINIFS($S:$S,$T:$T,"="&amp;$T2920)),"")))))&amp;"",IF(O2920="","",""))&amp;""</f>
        <v>Defensive_PlayPossession-SeperateFromPuck</v>
      </c>
      <c r="AX2920" t="str" cm="1">
        <f t="array" ref="AX2920">IFERROR(IF(P2920&lt;&gt;"",P2920,IF(OR($S2920="",$T2920=""),"",IF($T2920&lt;&gt;"",_xlfn._xlws.FILTER(P:P,($BU:$BU=$BU2920)*($I:$I=$I2920)*($T:$T=$T2920)*($S:$S=_xlfn.MINIFS($S:$S,$T:$T,"="&amp;$T2920)),""))))&amp;"",IF(P2920="","",""))&amp;""</f>
        <v/>
      </c>
      <c r="AY2920" t="str" cm="1">
        <f t="array" ref="AY2920">IFERROR(IF(Q2920&lt;&gt;"",Q2920,IF(OR($S2920="",$T2920=""),"",IF($T2920&lt;&gt;"",_xlfn._xlws.FILTER(Q:Q,($BU:$BU=$BU2920)*($I:$I=$I2920)*($T:$T=$T2920)*($S:$S=_xlfn.MINIFS($S:$S,$T:$T,"="&amp;$T2920)),""))))&amp;"",IF(Q2920="","",""))&amp;""</f>
        <v>s</v>
      </c>
      <c r="AZ2920" t="str" cm="1">
        <f t="array" ref="AZ2920">IFERROR(IF(R2920&lt;&gt;"",R2920,IF(OR($S2920="",$T2920=""),"",IF($T2920&lt;&gt;"",_xlfn._xlws.FILTER(R:R,($BU:$BU=$BU2920)*($I:$I=$I2920)*($T:$T=$T2920)*($S:$S=_xlfn.MINIFS($S:$S,$T:$T,"="&amp;$T2920)),""))))&amp;"",IF(R2920="","",""))&amp;""</f>
        <v>1</v>
      </c>
      <c r="BA2920" s="6">
        <f t="shared" si="4191"/>
        <v>249</v>
      </c>
      <c r="BB2920">
        <f t="shared" ref="BB2920:BD2920" si="4238">BB2919</f>
        <v>18987</v>
      </c>
      <c r="BC2920" t="str">
        <f t="shared" si="4238"/>
        <v>Velodrome</v>
      </c>
      <c r="BD2920" t="str">
        <f t="shared" si="4238"/>
        <v>Outlaws</v>
      </c>
      <c r="BE2920" t="s">
        <v>230</v>
      </c>
      <c r="BF2920" t="s">
        <v>389</v>
      </c>
      <c r="BI2920" cm="1">
        <f t="array" aca="1" ref="BI2920" ca="1">IFERROR(_xlfn._xlws.FILTER(shifts!A:A,(shifts!B:B=events!AD2920)*(shifts!AG:AG&gt;=events!BK2920)*(shifts!AH:AH&lt;=events!BL2920)),BI2919)</f>
        <v>100</v>
      </c>
      <c r="BJ2920" s="15">
        <f t="shared" si="4193"/>
        <v>0</v>
      </c>
      <c r="BK2920">
        <f t="shared" si="4194"/>
        <v>169</v>
      </c>
      <c r="BL2920">
        <f t="shared" si="4195"/>
        <v>169</v>
      </c>
      <c r="BM2920" s="15">
        <f>SUMIFS(BJ$2:BJ2920,K$2:K2920,"=Intermission")+SUMIFS(BJ$2:BJ2920,K$2:K2920,"=Timeout")</f>
        <v>143</v>
      </c>
      <c r="BN2920">
        <f t="shared" si="4196"/>
        <v>2303</v>
      </c>
      <c r="BO2920" s="19">
        <f t="shared" si="4197"/>
        <v>3214</v>
      </c>
      <c r="BP2920">
        <f t="shared" si="4198"/>
        <v>3209</v>
      </c>
      <c r="BQ2920" s="17">
        <f t="shared" si="4199"/>
        <v>3214</v>
      </c>
      <c r="BR2920" t="str">
        <f t="shared" si="4200"/>
        <v>event_team_player_1</v>
      </c>
      <c r="BS2920">
        <f>COUNTIFS(S$3:S2920,"="&amp;S2920,AI$3:AI2920,"="&amp;AI2920)</f>
        <v>1</v>
      </c>
      <c r="BT2920" t="str">
        <f>IFERROR(VLOOKUP(BB2920&amp;BU2920&amp;X2920,game_rosters!U:W,3,FALSE),"")</f>
        <v>P100064</v>
      </c>
      <c r="BU2920" t="str">
        <f t="shared" si="4202"/>
        <v>Velodrome</v>
      </c>
    </row>
    <row r="2921" spans="1:73" x14ac:dyDescent="0.2">
      <c r="A2921" t="str">
        <f t="shared" si="4176"/>
        <v/>
      </c>
      <c r="I2921" s="44">
        <v>4</v>
      </c>
      <c r="R2921" s="51">
        <v>1</v>
      </c>
      <c r="S2921">
        <v>1514</v>
      </c>
      <c r="X2921">
        <v>4</v>
      </c>
      <c r="AA2921">
        <f t="shared" si="4225"/>
        <v>2514</v>
      </c>
      <c r="AB2921" t="str">
        <f t="shared" si="4226"/>
        <v/>
      </c>
      <c r="AC2921">
        <f t="shared" si="4172"/>
        <v>2514</v>
      </c>
      <c r="AD2921" s="6">
        <v>3</v>
      </c>
      <c r="AE2921" t="s">
        <v>942</v>
      </c>
      <c r="AF2921" t="s">
        <v>751</v>
      </c>
      <c r="AG2921" t="s">
        <v>756</v>
      </c>
      <c r="AH2921" t="s">
        <v>756</v>
      </c>
      <c r="AI2921" t="str">
        <f t="shared" si="4177"/>
        <v>o</v>
      </c>
      <c r="AJ2921" t="str">
        <f t="shared" si="4178"/>
        <v/>
      </c>
      <c r="AK2921" t="str">
        <f t="shared" si="4179"/>
        <v/>
      </c>
      <c r="AL2921" t="str">
        <f t="shared" si="4180"/>
        <v/>
      </c>
      <c r="AM2921" t="str">
        <f t="shared" si="4181"/>
        <v/>
      </c>
      <c r="AN2921" t="str">
        <f t="shared" si="4182"/>
        <v>Home</v>
      </c>
      <c r="AO2921" t="str">
        <f t="shared" si="4183"/>
        <v>h</v>
      </c>
      <c r="AP2921" t="str">
        <f t="shared" si="4184"/>
        <v/>
      </c>
      <c r="AQ2921" t="str">
        <f t="shared" si="4185"/>
        <v/>
      </c>
      <c r="AR2921" t="str">
        <f t="shared" si="4186"/>
        <v>Home</v>
      </c>
      <c r="AS2921" t="str">
        <f t="shared" si="4187"/>
        <v>h</v>
      </c>
      <c r="AT2921" t="str">
        <f t="shared" si="4188"/>
        <v>Offensive</v>
      </c>
      <c r="AU2921" t="str">
        <f t="shared" si="4189"/>
        <v/>
      </c>
      <c r="AV2921" t="str">
        <f t="shared" si="4190"/>
        <v/>
      </c>
      <c r="AW2921" t="str" cm="1">
        <f t="array" ref="AW2921">IFERROR(IF(O2921&lt;&gt;"",O2921,IF(OR($S2921="",$T2921=""),"",IF(O2921&lt;&gt;"",O2921,IF($T2921&lt;&gt;"",_xlfn._xlws.FILTER(O:O,($BU:$BU=$BU2921)*($I:$I=$I2921)*($T:$T=$T2921)*($S:$S=_xlfn.MINIFS($S:$S,$T:$T,"="&amp;$T2921)),"")))))&amp;"",IF(O2921="","",""))&amp;""</f>
        <v/>
      </c>
      <c r="AX2921" t="str" cm="1">
        <f t="array" ref="AX2921">IFERROR(IF(P2921&lt;&gt;"",P2921,IF(OR($S2921="",$T2921=""),"",IF($T2921&lt;&gt;"",_xlfn._xlws.FILTER(P:P,($BU:$BU=$BU2921)*($I:$I=$I2921)*($T:$T=$T2921)*($S:$S=_xlfn.MINIFS($S:$S,$T:$T,"="&amp;$T2921)),""))))&amp;"",IF(P2921="","",""))&amp;""</f>
        <v/>
      </c>
      <c r="AY2921" t="str" cm="1">
        <f t="array" ref="AY2921">IFERROR(IF(Q2921&lt;&gt;"",Q2921,IF(OR($S2921="",$T2921=""),"",IF($T2921&lt;&gt;"",_xlfn._xlws.FILTER(Q:Q,($BU:$BU=$BU2921)*($I:$I=$I2921)*($T:$T=$T2921)*($S:$S=_xlfn.MINIFS($S:$S,$T:$T,"="&amp;$T2921)),""))))&amp;"",IF(Q2921="","",""))&amp;""</f>
        <v/>
      </c>
      <c r="AZ2921" t="str" cm="1">
        <f t="array" ref="AZ2921">IFERROR(IF(R2921&lt;&gt;"",R2921,IF(OR($S2921="",$T2921=""),"",IF($T2921&lt;&gt;"",_xlfn._xlws.FILTER(R:R,($BU:$BU=$BU2921)*($I:$I=$I2921)*($T:$T=$T2921)*($S:$S=_xlfn.MINIFS($S:$S,$T:$T,"="&amp;$T2921)),""))))&amp;"",IF(R2921="","",""))&amp;""</f>
        <v>1</v>
      </c>
      <c r="BA2921" s="6">
        <f t="shared" si="4191"/>
        <v>249</v>
      </c>
      <c r="BB2921">
        <f t="shared" ref="BB2921:BD2921" si="4239">BB2920</f>
        <v>18987</v>
      </c>
      <c r="BC2921" t="str">
        <f t="shared" si="4239"/>
        <v>Velodrome</v>
      </c>
      <c r="BD2921" t="str">
        <f t="shared" si="4239"/>
        <v>Outlaws</v>
      </c>
      <c r="BE2921" t="s">
        <v>230</v>
      </c>
      <c r="BF2921" t="s">
        <v>389</v>
      </c>
      <c r="BI2921" cm="1">
        <f t="array" aca="1" ref="BI2921" ca="1">IFERROR(_xlfn._xlws.FILTER(shifts!A:A,(shifts!B:B=events!AD2921)*(shifts!AG:AG&gt;=events!BK2921)*(shifts!AH:AH&lt;=events!BL2921)),BI2920)</f>
        <v>100</v>
      </c>
      <c r="BJ2921" s="15">
        <f t="shared" si="4193"/>
        <v>0</v>
      </c>
      <c r="BK2921">
        <f t="shared" si="4194"/>
        <v>169</v>
      </c>
      <c r="BL2921">
        <f t="shared" si="4195"/>
        <v>169</v>
      </c>
      <c r="BM2921" s="15">
        <f>SUMIFS(BJ$2:BJ2921,K$2:K2921,"=Intermission")+SUMIFS(BJ$2:BJ2921,K$2:K2921,"=Timeout")</f>
        <v>143</v>
      </c>
      <c r="BN2921">
        <f t="shared" si="4196"/>
        <v>2303</v>
      </c>
      <c r="BO2921" s="19">
        <f t="shared" si="4197"/>
        <v>3214</v>
      </c>
      <c r="BP2921">
        <f t="shared" si="4198"/>
        <v>3209</v>
      </c>
      <c r="BQ2921" s="17">
        <f t="shared" si="4199"/>
        <v>3214</v>
      </c>
      <c r="BR2921" t="str">
        <f t="shared" si="4200"/>
        <v>opp_team_player_1</v>
      </c>
      <c r="BS2921">
        <f>COUNTIFS(S$3:S2921,"="&amp;S2921,AI$3:AI2921,"="&amp;AI2921)</f>
        <v>1</v>
      </c>
      <c r="BT2921" t="str">
        <f>IFERROR(VLOOKUP(BB2921&amp;BU2921&amp;X2921,game_rosters!U:W,3,FALSE),"")</f>
        <v>P100032</v>
      </c>
      <c r="BU2921" t="str">
        <f t="shared" si="4202"/>
        <v>Outlaws</v>
      </c>
    </row>
    <row r="2922" spans="1:73" x14ac:dyDescent="0.2">
      <c r="A2922">
        <f t="shared" si="4176"/>
        <v>1</v>
      </c>
      <c r="I2922" s="44">
        <v>25</v>
      </c>
      <c r="K2922" t="s">
        <v>13</v>
      </c>
      <c r="L2922" t="s">
        <v>587</v>
      </c>
      <c r="N2922" t="s">
        <v>594</v>
      </c>
      <c r="O2922" t="s">
        <v>618</v>
      </c>
      <c r="Q2922" t="s">
        <v>594</v>
      </c>
      <c r="S2922">
        <v>1515</v>
      </c>
      <c r="W2922" t="s">
        <v>731</v>
      </c>
      <c r="X2922">
        <v>25</v>
      </c>
      <c r="Z2922">
        <v>1</v>
      </c>
      <c r="AA2922">
        <f t="shared" si="4225"/>
        <v>2515</v>
      </c>
      <c r="AB2922" t="str">
        <f t="shared" si="4226"/>
        <v/>
      </c>
      <c r="AC2922">
        <f t="shared" si="4172"/>
        <v>2515</v>
      </c>
      <c r="AD2922" s="6">
        <v>3</v>
      </c>
      <c r="AE2922" t="s">
        <v>942</v>
      </c>
      <c r="AF2922" t="s">
        <v>900</v>
      </c>
      <c r="AG2922" t="s">
        <v>942</v>
      </c>
      <c r="AH2922" t="s">
        <v>902</v>
      </c>
      <c r="AI2922" t="str">
        <f t="shared" si="4177"/>
        <v>e</v>
      </c>
      <c r="AJ2922" t="str">
        <f t="shared" si="4178"/>
        <v/>
      </c>
      <c r="AK2922" t="str">
        <f t="shared" si="4179"/>
        <v/>
      </c>
      <c r="AL2922" t="str">
        <f t="shared" si="4180"/>
        <v/>
      </c>
      <c r="AM2922" t="str">
        <f t="shared" si="4181"/>
        <v/>
      </c>
      <c r="AN2922" t="str">
        <f t="shared" si="4182"/>
        <v>Away</v>
      </c>
      <c r="AO2922" t="str">
        <f t="shared" si="4183"/>
        <v>a</v>
      </c>
      <c r="AP2922" t="str">
        <f t="shared" si="4184"/>
        <v/>
      </c>
      <c r="AQ2922" t="str">
        <f t="shared" si="4185"/>
        <v/>
      </c>
      <c r="AR2922" t="str">
        <f t="shared" si="4186"/>
        <v>Away</v>
      </c>
      <c r="AS2922" t="str">
        <f t="shared" si="4187"/>
        <v>a</v>
      </c>
      <c r="AT2922" t="str">
        <f t="shared" si="4188"/>
        <v>Offensive</v>
      </c>
      <c r="AU2922" t="str">
        <f t="shared" si="4189"/>
        <v/>
      </c>
      <c r="AV2922" t="str">
        <f t="shared" si="4190"/>
        <v/>
      </c>
      <c r="AW2922" t="str" cm="1">
        <f t="array" ref="AW2922">IFERROR(IF(O2922&lt;&gt;"",O2922,IF(OR($S2922="",$T2922=""),"",IF(O2922&lt;&gt;"",O2922,IF($T2922&lt;&gt;"",_xlfn._xlws.FILTER(O:O,($BU:$BU=$BU2922)*($I:$I=$I2922)*($T:$T=$T2922)*($S:$S=_xlfn.MINIFS($S:$S,$T:$T,"="&amp;$T2922)),"")))))&amp;"",IF(O2922="","",""))&amp;""</f>
        <v>OffensivePlay_Zone-PuckRecoveryTurnover</v>
      </c>
      <c r="AX2922" t="str" cm="1">
        <f t="array" ref="AX2922">IFERROR(IF(P2922&lt;&gt;"",P2922,IF(OR($S2922="",$T2922=""),"",IF($T2922&lt;&gt;"",_xlfn._xlws.FILTER(P:P,($BU:$BU=$BU2922)*($I:$I=$I2922)*($T:$T=$T2922)*($S:$S=_xlfn.MINIFS($S:$S,$T:$T,"="&amp;$T2922)),""))))&amp;"",IF(P2922="","",""))&amp;""</f>
        <v/>
      </c>
      <c r="AY2922" t="str" cm="1">
        <f t="array" ref="AY2922">IFERROR(IF(Q2922&lt;&gt;"",Q2922,IF(OR($S2922="",$T2922=""),"",IF($T2922&lt;&gt;"",_xlfn._xlws.FILTER(Q:Q,($BU:$BU=$BU2922)*($I:$I=$I2922)*($T:$T=$T2922)*($S:$S=_xlfn.MINIFS($S:$S,$T:$T,"="&amp;$T2922)),""))))&amp;"",IF(Q2922="","",""))&amp;""</f>
        <v>u</v>
      </c>
      <c r="AZ2922" t="str" cm="1">
        <f t="array" ref="AZ2922">IFERROR(IF(R2922&lt;&gt;"",R2922,IF(OR($S2922="",$T2922=""),"",IF($T2922&lt;&gt;"",_xlfn._xlws.FILTER(R:R,($BU:$BU=$BU2922)*($I:$I=$I2922)*($T:$T=$T2922)*($S:$S=_xlfn.MINIFS($S:$S,$T:$T,"="&amp;$T2922)),""))))&amp;"",IF(R2922="","",""))&amp;""</f>
        <v/>
      </c>
      <c r="BA2922" s="6">
        <f t="shared" si="4191"/>
        <v>249</v>
      </c>
      <c r="BB2922">
        <f t="shared" ref="BB2922:BD2922" si="4240">BB2921</f>
        <v>18987</v>
      </c>
      <c r="BC2922" t="str">
        <f t="shared" si="4240"/>
        <v>Velodrome</v>
      </c>
      <c r="BD2922" t="str">
        <f t="shared" si="4240"/>
        <v>Outlaws</v>
      </c>
      <c r="BE2922" t="s">
        <v>13</v>
      </c>
      <c r="BF2922" t="s">
        <v>587</v>
      </c>
      <c r="BI2922" cm="1">
        <f t="array" aca="1" ref="BI2922" ca="1">IFERROR(_xlfn._xlws.FILTER(shifts!A:A,(shifts!B:B=events!AD2922)*(shifts!AG:AG&gt;=events!BK2922)*(shifts!AH:AH&lt;=events!BL2922)),BI2921)</f>
        <v>100</v>
      </c>
      <c r="BJ2922" s="15">
        <f t="shared" si="4193"/>
        <v>4</v>
      </c>
      <c r="BK2922">
        <f t="shared" si="4194"/>
        <v>165</v>
      </c>
      <c r="BL2922">
        <f t="shared" si="4195"/>
        <v>161</v>
      </c>
      <c r="BM2922" s="15">
        <f>SUMIFS(BJ$2:BJ2922,K$2:K2922,"=Intermission")+SUMIFS(BJ$2:BJ2922,K$2:K2922,"=Timeout")</f>
        <v>143</v>
      </c>
      <c r="BN2922">
        <f t="shared" si="4196"/>
        <v>2303</v>
      </c>
      <c r="BO2922" s="19">
        <f t="shared" si="4197"/>
        <v>3218</v>
      </c>
      <c r="BP2922">
        <f t="shared" si="4198"/>
        <v>3213</v>
      </c>
      <c r="BQ2922" s="17">
        <f t="shared" si="4199"/>
        <v>3222</v>
      </c>
      <c r="BR2922" t="str">
        <f t="shared" si="4200"/>
        <v>event_team_player_1</v>
      </c>
      <c r="BS2922">
        <f>COUNTIFS(S$3:S2922,"="&amp;S2922,AI$3:AI2922,"="&amp;AI2922)</f>
        <v>1</v>
      </c>
      <c r="BT2922" t="str">
        <f>IFERROR(VLOOKUP(BB2922&amp;BU2922&amp;X2922,game_rosters!U:W,3,FALSE),"")</f>
        <v>P100170</v>
      </c>
      <c r="BU2922" t="str">
        <f t="shared" si="4202"/>
        <v>Outlaws</v>
      </c>
    </row>
    <row r="2923" spans="1:73" x14ac:dyDescent="0.2">
      <c r="A2923">
        <f t="shared" si="4176"/>
        <v>1</v>
      </c>
      <c r="I2923" s="44">
        <v>25</v>
      </c>
      <c r="K2923" t="s">
        <v>7</v>
      </c>
      <c r="L2923" t="s">
        <v>199</v>
      </c>
      <c r="M2923" t="s">
        <v>65</v>
      </c>
      <c r="N2923" t="s">
        <v>594</v>
      </c>
      <c r="O2923" t="s">
        <v>612</v>
      </c>
      <c r="Q2923" t="s">
        <v>594</v>
      </c>
      <c r="S2923">
        <v>1516</v>
      </c>
      <c r="T2923">
        <v>235</v>
      </c>
      <c r="W2923" t="s">
        <v>731</v>
      </c>
      <c r="X2923">
        <v>25</v>
      </c>
      <c r="Z2923">
        <v>1</v>
      </c>
      <c r="AA2923">
        <f t="shared" si="4225"/>
        <v>2516</v>
      </c>
      <c r="AB2923">
        <f t="shared" si="4226"/>
        <v>9235</v>
      </c>
      <c r="AC2923">
        <f t="shared" si="4172"/>
        <v>9235</v>
      </c>
      <c r="AD2923" s="6">
        <v>3</v>
      </c>
      <c r="AE2923" t="s">
        <v>942</v>
      </c>
      <c r="AF2923" t="s">
        <v>902</v>
      </c>
      <c r="AG2923" t="s">
        <v>756</v>
      </c>
      <c r="AH2923" t="s">
        <v>756</v>
      </c>
      <c r="AI2923" t="str">
        <f t="shared" si="4177"/>
        <v>e</v>
      </c>
      <c r="AJ2923" t="str">
        <f t="shared" si="4178"/>
        <v/>
      </c>
      <c r="AK2923" t="str">
        <f t="shared" si="4179"/>
        <v/>
      </c>
      <c r="AL2923" t="str">
        <f t="shared" si="4180"/>
        <v/>
      </c>
      <c r="AM2923" t="str">
        <f t="shared" si="4181"/>
        <v/>
      </c>
      <c r="AN2923" t="str">
        <f t="shared" si="4182"/>
        <v>Away</v>
      </c>
      <c r="AO2923" t="str">
        <f t="shared" si="4183"/>
        <v>a</v>
      </c>
      <c r="AP2923" t="str">
        <f t="shared" si="4184"/>
        <v/>
      </c>
      <c r="AQ2923" t="str">
        <f t="shared" si="4185"/>
        <v/>
      </c>
      <c r="AR2923" t="str">
        <f t="shared" si="4186"/>
        <v>Away</v>
      </c>
      <c r="AS2923" t="str">
        <f t="shared" si="4187"/>
        <v>a</v>
      </c>
      <c r="AT2923" t="str">
        <f t="shared" si="4188"/>
        <v>Offensive</v>
      </c>
      <c r="AU2923" t="str">
        <f t="shared" si="4189"/>
        <v/>
      </c>
      <c r="AV2923" t="str">
        <f t="shared" si="4190"/>
        <v/>
      </c>
      <c r="AW2923" t="str" cm="1">
        <f t="array" ref="AW2923">IFERROR(IF(O2923&lt;&gt;"",O2923,IF(OR($S2923="",$T2923=""),"",IF(O2923&lt;&gt;"",O2923,IF($T2923&lt;&gt;"",_xlfn._xlws.FILTER(O:O,($BU:$BU=$BU2923)*($I:$I=$I2923)*($T:$T=$T2923)*($S:$S=_xlfn.MINIFS($S:$S,$T:$T,"="&amp;$T2923)),"")))))&amp;"",IF(O2923="","",""))&amp;""</f>
        <v>Defensive_Zone-AttemptedBreakOutPass</v>
      </c>
      <c r="AX2923" t="str" cm="1">
        <f t="array" ref="AX2923">IFERROR(IF(P2923&lt;&gt;"",P2923,IF(OR($S2923="",$T2923=""),"",IF($T2923&lt;&gt;"",_xlfn._xlws.FILTER(P:P,($BU:$BU=$BU2923)*($I:$I=$I2923)*($T:$T=$T2923)*($S:$S=_xlfn.MINIFS($S:$S,$T:$T,"="&amp;$T2923)),""))))&amp;"",IF(P2923="","",""))&amp;""</f>
        <v/>
      </c>
      <c r="AY2923" t="str" cm="1">
        <f t="array" ref="AY2923">IFERROR(IF(Q2923&lt;&gt;"",Q2923,IF(OR($S2923="",$T2923=""),"",IF($T2923&lt;&gt;"",_xlfn._xlws.FILTER(Q:Q,($BU:$BU=$BU2923)*($I:$I=$I2923)*($T:$T=$T2923)*($S:$S=_xlfn.MINIFS($S:$S,$T:$T,"="&amp;$T2923)),""))))&amp;"",IF(Q2923="","",""))&amp;""</f>
        <v>u</v>
      </c>
      <c r="AZ2923" t="str" cm="1">
        <f t="array" ref="AZ2923">IFERROR(IF(R2923&lt;&gt;"",R2923,IF(OR($S2923="",$T2923=""),"",IF($T2923&lt;&gt;"",_xlfn._xlws.FILTER(R:R,($BU:$BU=$BU2923)*($I:$I=$I2923)*($T:$T=$T2923)*($S:$S=_xlfn.MINIFS($S:$S,$T:$T,"="&amp;$T2923)),""))))&amp;"",IF(R2923="","",""))&amp;""</f>
        <v/>
      </c>
      <c r="BA2923" s="6">
        <f t="shared" si="4191"/>
        <v>249</v>
      </c>
      <c r="BB2923">
        <f t="shared" ref="BB2923:BD2923" si="4241">BB2922</f>
        <v>18987</v>
      </c>
      <c r="BC2923" t="str">
        <f t="shared" si="4241"/>
        <v>Velodrome</v>
      </c>
      <c r="BD2923" t="str">
        <f t="shared" si="4241"/>
        <v>Outlaws</v>
      </c>
      <c r="BE2923" t="s">
        <v>7</v>
      </c>
      <c r="BF2923" t="s">
        <v>199</v>
      </c>
      <c r="BI2923" cm="1">
        <f t="array" aca="1" ref="BI2923" ca="1">IFERROR(_xlfn._xlws.FILTER(shifts!A:A,(shifts!B:B=events!AD2923)*(shifts!AG:AG&gt;=events!BK2923)*(shifts!AH:AH&lt;=events!BL2923)),BI2922)</f>
        <v>100</v>
      </c>
      <c r="BJ2923" s="15">
        <f t="shared" si="4193"/>
        <v>0</v>
      </c>
      <c r="BK2923">
        <f t="shared" si="4194"/>
        <v>161</v>
      </c>
      <c r="BL2923">
        <f t="shared" si="4195"/>
        <v>161</v>
      </c>
      <c r="BM2923" s="15">
        <f>SUMIFS(BJ$2:BJ2923,K$2:K2923,"=Intermission")+SUMIFS(BJ$2:BJ2923,K$2:K2923,"=Timeout")</f>
        <v>143</v>
      </c>
      <c r="BN2923">
        <f t="shared" si="4196"/>
        <v>2303</v>
      </c>
      <c r="BO2923" s="19">
        <f t="shared" si="4197"/>
        <v>3222</v>
      </c>
      <c r="BP2923">
        <f t="shared" si="4198"/>
        <v>3217</v>
      </c>
      <c r="BQ2923" s="17">
        <f t="shared" si="4199"/>
        <v>3222</v>
      </c>
      <c r="BR2923" t="str">
        <f t="shared" si="4200"/>
        <v>event_team_player_1</v>
      </c>
      <c r="BS2923">
        <f>COUNTIFS(S$3:S2923,"="&amp;S2923,AI$3:AI2923,"="&amp;AI2923)</f>
        <v>1</v>
      </c>
      <c r="BT2923" t="str">
        <f>IFERROR(VLOOKUP(BB2923&amp;BU2923&amp;X2923,game_rosters!U:W,3,FALSE),"")</f>
        <v>P100170</v>
      </c>
      <c r="BU2923" t="str">
        <f t="shared" si="4202"/>
        <v>Outlaws</v>
      </c>
    </row>
    <row r="2924" spans="1:73" x14ac:dyDescent="0.2">
      <c r="A2924" t="str">
        <f t="shared" si="4176"/>
        <v/>
      </c>
      <c r="I2924" s="44">
        <v>77</v>
      </c>
      <c r="R2924" s="51">
        <v>1</v>
      </c>
      <c r="S2924">
        <v>1516</v>
      </c>
      <c r="T2924">
        <v>235</v>
      </c>
      <c r="X2924">
        <v>77</v>
      </c>
      <c r="Z2924">
        <v>1</v>
      </c>
      <c r="AA2924">
        <f t="shared" si="4225"/>
        <v>2516</v>
      </c>
      <c r="AB2924">
        <f t="shared" si="4226"/>
        <v>9235</v>
      </c>
      <c r="AC2924">
        <f t="shared" si="4172"/>
        <v>9235</v>
      </c>
      <c r="AD2924" s="6">
        <v>3</v>
      </c>
      <c r="AE2924" t="s">
        <v>942</v>
      </c>
      <c r="AF2924" t="s">
        <v>902</v>
      </c>
      <c r="AG2924" t="s">
        <v>756</v>
      </c>
      <c r="AH2924" t="s">
        <v>756</v>
      </c>
      <c r="AI2924" t="str">
        <f t="shared" si="4177"/>
        <v>e</v>
      </c>
      <c r="AJ2924" t="str">
        <f t="shared" si="4178"/>
        <v/>
      </c>
      <c r="AK2924" t="str">
        <f t="shared" si="4179"/>
        <v/>
      </c>
      <c r="AL2924" t="str">
        <f t="shared" si="4180"/>
        <v/>
      </c>
      <c r="AM2924" t="str">
        <f t="shared" si="4181"/>
        <v/>
      </c>
      <c r="AN2924" t="str">
        <f t="shared" si="4182"/>
        <v>Away</v>
      </c>
      <c r="AO2924" t="str">
        <f t="shared" si="4183"/>
        <v>a</v>
      </c>
      <c r="AP2924" t="str">
        <f t="shared" si="4184"/>
        <v/>
      </c>
      <c r="AQ2924" t="str">
        <f t="shared" si="4185"/>
        <v/>
      </c>
      <c r="AR2924" t="str">
        <f t="shared" si="4186"/>
        <v>Away</v>
      </c>
      <c r="AS2924" t="str">
        <f t="shared" si="4187"/>
        <v>a</v>
      </c>
      <c r="AT2924" t="str">
        <f t="shared" si="4188"/>
        <v>Offensive</v>
      </c>
      <c r="AU2924" t="str">
        <f t="shared" si="4189"/>
        <v/>
      </c>
      <c r="AV2924" t="str">
        <f t="shared" si="4190"/>
        <v/>
      </c>
      <c r="AW2924" t="str" cm="1">
        <f t="array" ref="AW2924">IFERROR(IF(O2924&lt;&gt;"",O2924,IF(OR($S2924="",$T2924=""),"",IF(O2924&lt;&gt;"",O2924,IF($T2924&lt;&gt;"",_xlfn._xlws.FILTER(O:O,($BU:$BU=$BU2924)*($I:$I=$I2924)*($T:$T=$T2924)*($S:$S=_xlfn.MINIFS($S:$S,$T:$T,"="&amp;$T2924)),"")))))&amp;"",IF(O2924="","",""))&amp;""</f>
        <v/>
      </c>
      <c r="AX2924" t="str" cm="1">
        <f t="array" ref="AX2924">IFERROR(IF(P2924&lt;&gt;"",P2924,IF(OR($S2924="",$T2924=""),"",IF($T2924&lt;&gt;"",_xlfn._xlws.FILTER(P:P,($BU:$BU=$BU2924)*($I:$I=$I2924)*($T:$T=$T2924)*($S:$S=_xlfn.MINIFS($S:$S,$T:$T,"="&amp;$T2924)),""))))&amp;"",IF(P2924="","",""))&amp;""</f>
        <v/>
      </c>
      <c r="AY2924" t="str" cm="1">
        <f t="array" ref="AY2924">IFERROR(IF(Q2924&lt;&gt;"",Q2924,IF(OR($S2924="",$T2924=""),"",IF($T2924&lt;&gt;"",_xlfn._xlws.FILTER(Q:Q,($BU:$BU=$BU2924)*($I:$I=$I2924)*($T:$T=$T2924)*($S:$S=_xlfn.MINIFS($S:$S,$T:$T,"="&amp;$T2924)),""))))&amp;"",IF(Q2924="","",""))&amp;""</f>
        <v/>
      </c>
      <c r="AZ2924" t="str" cm="1">
        <f t="array" ref="AZ2924">IFERROR(IF(R2924&lt;&gt;"",R2924,IF(OR($S2924="",$T2924=""),"",IF($T2924&lt;&gt;"",_xlfn._xlws.FILTER(R:R,($BU:$BU=$BU2924)*($I:$I=$I2924)*($T:$T=$T2924)*($S:$S=_xlfn.MINIFS($S:$S,$T:$T,"="&amp;$T2924)),""))))&amp;"",IF(R2924="","",""))&amp;""</f>
        <v>1</v>
      </c>
      <c r="BA2924" s="6">
        <f t="shared" si="4191"/>
        <v>249</v>
      </c>
      <c r="BB2924">
        <f t="shared" ref="BB2924:BD2924" si="4242">BB2923</f>
        <v>18987</v>
      </c>
      <c r="BC2924" t="str">
        <f t="shared" si="4242"/>
        <v>Velodrome</v>
      </c>
      <c r="BD2924" t="str">
        <f t="shared" si="4242"/>
        <v>Outlaws</v>
      </c>
      <c r="BE2924" t="s">
        <v>7</v>
      </c>
      <c r="BF2924" t="s">
        <v>199</v>
      </c>
      <c r="BI2924" cm="1">
        <f t="array" aca="1" ref="BI2924" ca="1">IFERROR(_xlfn._xlws.FILTER(shifts!A:A,(shifts!B:B=events!AD2924)*(shifts!AG:AG&gt;=events!BK2924)*(shifts!AH:AH&lt;=events!BL2924)),BI2923)</f>
        <v>100</v>
      </c>
      <c r="BJ2924" s="15">
        <f t="shared" si="4193"/>
        <v>0</v>
      </c>
      <c r="BK2924">
        <f t="shared" si="4194"/>
        <v>161</v>
      </c>
      <c r="BL2924">
        <f t="shared" si="4195"/>
        <v>161</v>
      </c>
      <c r="BM2924" s="15">
        <f>SUMIFS(BJ$2:BJ2924,K$2:K2924,"=Intermission")+SUMIFS(BJ$2:BJ2924,K$2:K2924,"=Timeout")</f>
        <v>143</v>
      </c>
      <c r="BN2924">
        <f t="shared" si="4196"/>
        <v>2303</v>
      </c>
      <c r="BO2924" s="19">
        <f t="shared" si="4197"/>
        <v>3222</v>
      </c>
      <c r="BP2924">
        <f t="shared" si="4198"/>
        <v>3217</v>
      </c>
      <c r="BQ2924" s="17">
        <f t="shared" si="4199"/>
        <v>3222</v>
      </c>
      <c r="BR2924" t="str">
        <f t="shared" si="4200"/>
        <v>event_team_player_2</v>
      </c>
      <c r="BS2924">
        <f>COUNTIFS(S$3:S2924,"="&amp;S2924,AI$3:AI2924,"="&amp;AI2924)</f>
        <v>2</v>
      </c>
      <c r="BT2924" t="str">
        <f>IFERROR(VLOOKUP(BB2924&amp;BU2924&amp;X2924,game_rosters!U:W,3,FALSE),"")</f>
        <v>P100185</v>
      </c>
      <c r="BU2924" t="str">
        <f t="shared" si="4202"/>
        <v>Outlaws</v>
      </c>
    </row>
    <row r="2925" spans="1:73" x14ac:dyDescent="0.2">
      <c r="A2925" t="str">
        <f t="shared" si="4176"/>
        <v/>
      </c>
      <c r="I2925" s="44">
        <v>70</v>
      </c>
      <c r="O2925" t="s">
        <v>606</v>
      </c>
      <c r="Q2925" t="s">
        <v>595</v>
      </c>
      <c r="R2925" s="51">
        <v>1</v>
      </c>
      <c r="S2925">
        <v>1516</v>
      </c>
      <c r="T2925">
        <v>235</v>
      </c>
      <c r="X2925">
        <v>70</v>
      </c>
      <c r="AA2925">
        <f t="shared" si="4225"/>
        <v>2516</v>
      </c>
      <c r="AB2925">
        <f t="shared" si="4226"/>
        <v>9235</v>
      </c>
      <c r="AC2925">
        <f t="shared" si="4172"/>
        <v>9235</v>
      </c>
      <c r="AD2925" s="6">
        <v>3</v>
      </c>
      <c r="AE2925" t="s">
        <v>942</v>
      </c>
      <c r="AF2925" t="s">
        <v>902</v>
      </c>
      <c r="AG2925" t="s">
        <v>756</v>
      </c>
      <c r="AH2925" t="s">
        <v>756</v>
      </c>
      <c r="AI2925" t="str">
        <f t="shared" si="4177"/>
        <v>o</v>
      </c>
      <c r="AJ2925" t="str">
        <f t="shared" si="4178"/>
        <v/>
      </c>
      <c r="AK2925" t="str">
        <f t="shared" si="4179"/>
        <v/>
      </c>
      <c r="AL2925" t="str">
        <f t="shared" si="4180"/>
        <v/>
      </c>
      <c r="AM2925" t="str">
        <f t="shared" si="4181"/>
        <v/>
      </c>
      <c r="AN2925" t="str">
        <f t="shared" si="4182"/>
        <v>Away</v>
      </c>
      <c r="AO2925" t="str">
        <f t="shared" si="4183"/>
        <v>a</v>
      </c>
      <c r="AP2925" t="str">
        <f t="shared" si="4184"/>
        <v/>
      </c>
      <c r="AQ2925" t="str">
        <f t="shared" si="4185"/>
        <v/>
      </c>
      <c r="AR2925" t="str">
        <f t="shared" si="4186"/>
        <v>Away</v>
      </c>
      <c r="AS2925" t="str">
        <f t="shared" si="4187"/>
        <v>a</v>
      </c>
      <c r="AT2925" t="str">
        <f t="shared" si="4188"/>
        <v>Defensive</v>
      </c>
      <c r="AU2925" t="str">
        <f t="shared" si="4189"/>
        <v/>
      </c>
      <c r="AV2925" t="str">
        <f t="shared" si="4190"/>
        <v/>
      </c>
      <c r="AW2925" t="str" cm="1">
        <f t="array" ref="AW2925">IFERROR(IF(O2925&lt;&gt;"",O2925,IF(OR($S2925="",$T2925=""),"",IF(O2925&lt;&gt;"",O2925,IF($T2925&lt;&gt;"",_xlfn._xlws.FILTER(O:O,($BU:$BU=$BU2925)*($I:$I=$I2925)*($T:$T=$T2925)*($S:$S=_xlfn.MINIFS($S:$S,$T:$T,"="&amp;$T2925)),"")))))&amp;"",IF(O2925="","",""))&amp;""</f>
        <v>Defensive_PlayPass-PassIntercepted</v>
      </c>
      <c r="AX2925" t="str" cm="1">
        <f t="array" ref="AX2925">IFERROR(IF(P2925&lt;&gt;"",P2925,IF(OR($S2925="",$T2925=""),"",IF($T2925&lt;&gt;"",_xlfn._xlws.FILTER(P:P,($BU:$BU=$BU2925)*($I:$I=$I2925)*($T:$T=$T2925)*($S:$S=_xlfn.MINIFS($S:$S,$T:$T,"="&amp;$T2925)),""))))&amp;"",IF(P2925="","",""))&amp;""</f>
        <v/>
      </c>
      <c r="AY2925" t="str" cm="1">
        <f t="array" ref="AY2925">IFERROR(IF(Q2925&lt;&gt;"",Q2925,IF(OR($S2925="",$T2925=""),"",IF($T2925&lt;&gt;"",_xlfn._xlws.FILTER(Q:Q,($BU:$BU=$BU2925)*($I:$I=$I2925)*($T:$T=$T2925)*($S:$S=_xlfn.MINIFS($S:$S,$T:$T,"="&amp;$T2925)),""))))&amp;"",IF(Q2925="","",""))&amp;""</f>
        <v>s</v>
      </c>
      <c r="AZ2925" t="str" cm="1">
        <f t="array" ref="AZ2925">IFERROR(IF(R2925&lt;&gt;"",R2925,IF(OR($S2925="",$T2925=""),"",IF($T2925&lt;&gt;"",_xlfn._xlws.FILTER(R:R,($BU:$BU=$BU2925)*($I:$I=$I2925)*($T:$T=$T2925)*($S:$S=_xlfn.MINIFS($S:$S,$T:$T,"="&amp;$T2925)),""))))&amp;"",IF(R2925="","",""))&amp;""</f>
        <v>1</v>
      </c>
      <c r="BA2925" s="6">
        <f t="shared" si="4191"/>
        <v>249</v>
      </c>
      <c r="BB2925">
        <f t="shared" ref="BB2925:BD2925" si="4243">BB2924</f>
        <v>18987</v>
      </c>
      <c r="BC2925" t="str">
        <f t="shared" si="4243"/>
        <v>Velodrome</v>
      </c>
      <c r="BD2925" t="str">
        <f t="shared" si="4243"/>
        <v>Outlaws</v>
      </c>
      <c r="BE2925" t="s">
        <v>7</v>
      </c>
      <c r="BF2925" t="s">
        <v>199</v>
      </c>
      <c r="BI2925" cm="1">
        <f t="array" aca="1" ref="BI2925" ca="1">IFERROR(_xlfn._xlws.FILTER(shifts!A:A,(shifts!B:B=events!AD2925)*(shifts!AG:AG&gt;=events!BK2925)*(shifts!AH:AH&lt;=events!BL2925)),BI2924)</f>
        <v>100</v>
      </c>
      <c r="BJ2925" s="15">
        <f t="shared" si="4193"/>
        <v>0</v>
      </c>
      <c r="BK2925">
        <f t="shared" si="4194"/>
        <v>161</v>
      </c>
      <c r="BL2925">
        <f t="shared" si="4195"/>
        <v>161</v>
      </c>
      <c r="BM2925" s="15">
        <f>SUMIFS(BJ$2:BJ2925,K$2:K2925,"=Intermission")+SUMIFS(BJ$2:BJ2925,K$2:K2925,"=Timeout")</f>
        <v>143</v>
      </c>
      <c r="BN2925">
        <f t="shared" si="4196"/>
        <v>2303</v>
      </c>
      <c r="BO2925" s="19">
        <f t="shared" si="4197"/>
        <v>3222</v>
      </c>
      <c r="BP2925">
        <f t="shared" si="4198"/>
        <v>3217</v>
      </c>
      <c r="BQ2925" s="17">
        <f t="shared" si="4199"/>
        <v>3222</v>
      </c>
      <c r="BR2925" t="str">
        <f t="shared" si="4200"/>
        <v>opp_team_player_1</v>
      </c>
      <c r="BS2925">
        <f>COUNTIFS(S$3:S2925,"="&amp;S2925,AI$3:AI2925,"="&amp;AI2925)</f>
        <v>1</v>
      </c>
      <c r="BT2925" t="str">
        <f>IFERROR(VLOOKUP(BB2925&amp;BU2925&amp;X2925,game_rosters!U:W,3,FALSE),"")</f>
        <v>P100001</v>
      </c>
      <c r="BU2925" t="str">
        <f t="shared" si="4202"/>
        <v>Velodrome</v>
      </c>
    </row>
    <row r="2926" spans="1:73" x14ac:dyDescent="0.2">
      <c r="A2926">
        <f t="shared" si="4176"/>
        <v>1</v>
      </c>
      <c r="I2926" s="44">
        <v>25</v>
      </c>
      <c r="K2926" t="s">
        <v>238</v>
      </c>
      <c r="L2926" t="s">
        <v>184</v>
      </c>
      <c r="M2926" t="s">
        <v>89</v>
      </c>
      <c r="N2926" t="s">
        <v>594</v>
      </c>
      <c r="O2926" t="s">
        <v>612</v>
      </c>
      <c r="Q2926" t="s">
        <v>594</v>
      </c>
      <c r="S2926">
        <v>1517</v>
      </c>
      <c r="T2926">
        <v>235</v>
      </c>
      <c r="W2926" t="s">
        <v>731</v>
      </c>
      <c r="X2926">
        <v>25</v>
      </c>
      <c r="Z2926">
        <v>1</v>
      </c>
      <c r="AA2926">
        <f t="shared" si="4225"/>
        <v>2517</v>
      </c>
      <c r="AB2926">
        <f t="shared" si="4226"/>
        <v>9235</v>
      </c>
      <c r="AC2926">
        <f t="shared" si="4172"/>
        <v>9235</v>
      </c>
      <c r="AD2926" s="6">
        <v>3</v>
      </c>
      <c r="AE2926" t="s">
        <v>942</v>
      </c>
      <c r="AF2926" t="s">
        <v>902</v>
      </c>
      <c r="AG2926" t="s">
        <v>756</v>
      </c>
      <c r="AH2926" t="s">
        <v>756</v>
      </c>
      <c r="AI2926" t="str">
        <f t="shared" si="4177"/>
        <v>e</v>
      </c>
      <c r="AJ2926" t="str">
        <f t="shared" si="4178"/>
        <v/>
      </c>
      <c r="AK2926" t="str">
        <f t="shared" si="4179"/>
        <v/>
      </c>
      <c r="AL2926" t="str">
        <f t="shared" si="4180"/>
        <v/>
      </c>
      <c r="AM2926" t="str">
        <f t="shared" si="4181"/>
        <v/>
      </c>
      <c r="AN2926" t="str">
        <f t="shared" si="4182"/>
        <v>Away</v>
      </c>
      <c r="AO2926" t="str">
        <f t="shared" si="4183"/>
        <v>a</v>
      </c>
      <c r="AP2926" t="str">
        <f t="shared" si="4184"/>
        <v/>
      </c>
      <c r="AQ2926" t="str">
        <f t="shared" si="4185"/>
        <v/>
      </c>
      <c r="AR2926" t="str">
        <f t="shared" si="4186"/>
        <v>Away</v>
      </c>
      <c r="AS2926" t="str">
        <f t="shared" si="4187"/>
        <v>a</v>
      </c>
      <c r="AT2926" t="str">
        <f t="shared" si="4188"/>
        <v>Offensive</v>
      </c>
      <c r="AU2926" t="str">
        <f t="shared" si="4189"/>
        <v/>
      </c>
      <c r="AV2926" t="str">
        <f t="shared" si="4190"/>
        <v/>
      </c>
      <c r="AW2926" t="str" cm="1">
        <f t="array" ref="AW2926">IFERROR(IF(O2926&lt;&gt;"",O2926,IF(OR($S2926="",$T2926=""),"",IF(O2926&lt;&gt;"",O2926,IF($T2926&lt;&gt;"",_xlfn._xlws.FILTER(O:O,($BU:$BU=$BU2926)*($I:$I=$I2926)*($T:$T=$T2926)*($S:$S=_xlfn.MINIFS($S:$S,$T:$T,"="&amp;$T2926)),"")))))&amp;"",IF(O2926="","",""))&amp;""</f>
        <v>Defensive_Zone-AttemptedBreakOutPass</v>
      </c>
      <c r="AX2926" t="str" cm="1">
        <f t="array" ref="AX2926">IFERROR(IF(P2926&lt;&gt;"",P2926,IF(OR($S2926="",$T2926=""),"",IF($T2926&lt;&gt;"",_xlfn._xlws.FILTER(P:P,($BU:$BU=$BU2926)*($I:$I=$I2926)*($T:$T=$T2926)*($S:$S=_xlfn.MINIFS($S:$S,$T:$T,"="&amp;$T2926)),""))))&amp;"",IF(P2926="","",""))&amp;""</f>
        <v/>
      </c>
      <c r="AY2926" t="str" cm="1">
        <f t="array" ref="AY2926">IFERROR(IF(Q2926&lt;&gt;"",Q2926,IF(OR($S2926="",$T2926=""),"",IF($T2926&lt;&gt;"",_xlfn._xlws.FILTER(Q:Q,($BU:$BU=$BU2926)*($I:$I=$I2926)*($T:$T=$T2926)*($S:$S=_xlfn.MINIFS($S:$S,$T:$T,"="&amp;$T2926)),""))))&amp;"",IF(Q2926="","",""))&amp;""</f>
        <v>u</v>
      </c>
      <c r="AZ2926" t="str" cm="1">
        <f t="array" ref="AZ2926">IFERROR(IF(R2926&lt;&gt;"",R2926,IF(OR($S2926="",$T2926=""),"",IF($T2926&lt;&gt;"",_xlfn._xlws.FILTER(R:R,($BU:$BU=$BU2926)*($I:$I=$I2926)*($T:$T=$T2926)*($S:$S=_xlfn.MINIFS($S:$S,$T:$T,"="&amp;$T2926)),""))))&amp;"",IF(R2926="","",""))&amp;""</f>
        <v/>
      </c>
      <c r="BA2926" s="6">
        <f t="shared" si="4191"/>
        <v>250</v>
      </c>
      <c r="BB2926">
        <f t="shared" ref="BB2926:BD2926" si="4244">BB2925</f>
        <v>18987</v>
      </c>
      <c r="BC2926" t="str">
        <f t="shared" si="4244"/>
        <v>Velodrome</v>
      </c>
      <c r="BD2926" t="str">
        <f t="shared" si="4244"/>
        <v>Outlaws</v>
      </c>
      <c r="BE2926" t="s">
        <v>238</v>
      </c>
      <c r="BF2926" t="s">
        <v>184</v>
      </c>
      <c r="BI2926" cm="1">
        <f t="array" aca="1" ref="BI2926" ca="1">IFERROR(_xlfn._xlws.FILTER(shifts!A:A,(shifts!B:B=events!AD2926)*(shifts!AG:AG&gt;=events!BK2926)*(shifts!AH:AH&lt;=events!BL2926)),BI2925)</f>
        <v>100</v>
      </c>
      <c r="BJ2926" s="15">
        <f t="shared" si="4193"/>
        <v>0</v>
      </c>
      <c r="BK2926">
        <f t="shared" si="4194"/>
        <v>161</v>
      </c>
      <c r="BL2926">
        <f t="shared" si="4195"/>
        <v>161</v>
      </c>
      <c r="BM2926" s="15">
        <f>SUMIFS(BJ$2:BJ2926,K$2:K2926,"=Intermission")+SUMIFS(BJ$2:BJ2926,K$2:K2926,"=Timeout")</f>
        <v>143</v>
      </c>
      <c r="BN2926">
        <f t="shared" si="4196"/>
        <v>2303</v>
      </c>
      <c r="BO2926" s="19">
        <f t="shared" si="4197"/>
        <v>3222</v>
      </c>
      <c r="BP2926">
        <f t="shared" si="4198"/>
        <v>3217</v>
      </c>
      <c r="BQ2926" s="17">
        <f t="shared" si="4199"/>
        <v>3222</v>
      </c>
      <c r="BR2926" t="str">
        <f t="shared" si="4200"/>
        <v>event_team_player_1</v>
      </c>
      <c r="BS2926">
        <f>COUNTIFS(S$3:S2926,"="&amp;S2926,AI$3:AI2926,"="&amp;AI2926)</f>
        <v>1</v>
      </c>
      <c r="BT2926" t="str">
        <f>IFERROR(VLOOKUP(BB2926&amp;BU2926&amp;X2926,game_rosters!U:W,3,FALSE),"")</f>
        <v>P100170</v>
      </c>
      <c r="BU2926" t="str">
        <f t="shared" si="4202"/>
        <v>Outlaws</v>
      </c>
    </row>
    <row r="2927" spans="1:73" x14ac:dyDescent="0.2">
      <c r="A2927" t="str">
        <f t="shared" si="4176"/>
        <v/>
      </c>
      <c r="I2927" s="44">
        <v>77</v>
      </c>
      <c r="R2927" s="51">
        <v>1</v>
      </c>
      <c r="S2927">
        <v>1517</v>
      </c>
      <c r="T2927">
        <v>235</v>
      </c>
      <c r="X2927">
        <v>77</v>
      </c>
      <c r="Z2927">
        <v>1</v>
      </c>
      <c r="AA2927">
        <f t="shared" si="4225"/>
        <v>2517</v>
      </c>
      <c r="AB2927">
        <f t="shared" si="4226"/>
        <v>9235</v>
      </c>
      <c r="AC2927">
        <f t="shared" si="4172"/>
        <v>9235</v>
      </c>
      <c r="AD2927" s="6">
        <v>3</v>
      </c>
      <c r="AE2927" t="s">
        <v>942</v>
      </c>
      <c r="AF2927" t="s">
        <v>902</v>
      </c>
      <c r="AG2927" t="s">
        <v>756</v>
      </c>
      <c r="AH2927" t="s">
        <v>756</v>
      </c>
      <c r="AI2927" t="str">
        <f t="shared" si="4177"/>
        <v>e</v>
      </c>
      <c r="AJ2927" t="str">
        <f t="shared" si="4178"/>
        <v/>
      </c>
      <c r="AK2927" t="str">
        <f t="shared" si="4179"/>
        <v/>
      </c>
      <c r="AL2927" t="str">
        <f t="shared" si="4180"/>
        <v/>
      </c>
      <c r="AM2927" t="str">
        <f t="shared" si="4181"/>
        <v/>
      </c>
      <c r="AN2927" t="str">
        <f t="shared" si="4182"/>
        <v>Away</v>
      </c>
      <c r="AO2927" t="str">
        <f t="shared" si="4183"/>
        <v>a</v>
      </c>
      <c r="AP2927" t="str">
        <f t="shared" si="4184"/>
        <v/>
      </c>
      <c r="AQ2927" t="str">
        <f t="shared" si="4185"/>
        <v/>
      </c>
      <c r="AR2927" t="str">
        <f t="shared" si="4186"/>
        <v>Away</v>
      </c>
      <c r="AS2927" t="str">
        <f t="shared" si="4187"/>
        <v>a</v>
      </c>
      <c r="AT2927" t="str">
        <f t="shared" si="4188"/>
        <v>Offensive</v>
      </c>
      <c r="AU2927" t="str">
        <f t="shared" si="4189"/>
        <v/>
      </c>
      <c r="AV2927" t="str">
        <f t="shared" si="4190"/>
        <v/>
      </c>
      <c r="AW2927" t="str" cm="1">
        <f t="array" ref="AW2927">IFERROR(IF(O2927&lt;&gt;"",O2927,IF(OR($S2927="",$T2927=""),"",IF(O2927&lt;&gt;"",O2927,IF($T2927&lt;&gt;"",_xlfn._xlws.FILTER(O:O,($BU:$BU=$BU2927)*($I:$I=$I2927)*($T:$T=$T2927)*($S:$S=_xlfn.MINIFS($S:$S,$T:$T,"="&amp;$T2927)),"")))))&amp;"",IF(O2927="","",""))&amp;""</f>
        <v/>
      </c>
      <c r="AX2927" t="str" cm="1">
        <f t="array" ref="AX2927">IFERROR(IF(P2927&lt;&gt;"",P2927,IF(OR($S2927="",$T2927=""),"",IF($T2927&lt;&gt;"",_xlfn._xlws.FILTER(P:P,($BU:$BU=$BU2927)*($I:$I=$I2927)*($T:$T=$T2927)*($S:$S=_xlfn.MINIFS($S:$S,$T:$T,"="&amp;$T2927)),""))))&amp;"",IF(P2927="","",""))&amp;""</f>
        <v/>
      </c>
      <c r="AY2927" t="str" cm="1">
        <f t="array" ref="AY2927">IFERROR(IF(Q2927&lt;&gt;"",Q2927,IF(OR($S2927="",$T2927=""),"",IF($T2927&lt;&gt;"",_xlfn._xlws.FILTER(Q:Q,($BU:$BU=$BU2927)*($I:$I=$I2927)*($T:$T=$T2927)*($S:$S=_xlfn.MINIFS($S:$S,$T:$T,"="&amp;$T2927)),""))))&amp;"",IF(Q2927="","",""))&amp;""</f>
        <v/>
      </c>
      <c r="AZ2927" t="str" cm="1">
        <f t="array" ref="AZ2927">IFERROR(IF(R2927&lt;&gt;"",R2927,IF(OR($S2927="",$T2927=""),"",IF($T2927&lt;&gt;"",_xlfn._xlws.FILTER(R:R,($BU:$BU=$BU2927)*($I:$I=$I2927)*($T:$T=$T2927)*($S:$S=_xlfn.MINIFS($S:$S,$T:$T,"="&amp;$T2927)),""))))&amp;"",IF(R2927="","",""))&amp;""</f>
        <v>1</v>
      </c>
      <c r="BA2927" s="6">
        <f t="shared" si="4191"/>
        <v>250</v>
      </c>
      <c r="BB2927">
        <f t="shared" ref="BB2927:BD2927" si="4245">BB2926</f>
        <v>18987</v>
      </c>
      <c r="BC2927" t="str">
        <f t="shared" si="4245"/>
        <v>Velodrome</v>
      </c>
      <c r="BD2927" t="str">
        <f t="shared" si="4245"/>
        <v>Outlaws</v>
      </c>
      <c r="BE2927" t="s">
        <v>238</v>
      </c>
      <c r="BF2927" t="s">
        <v>184</v>
      </c>
      <c r="BI2927" cm="1">
        <f t="array" aca="1" ref="BI2927" ca="1">IFERROR(_xlfn._xlws.FILTER(shifts!A:A,(shifts!B:B=events!AD2927)*(shifts!AG:AG&gt;=events!BK2927)*(shifts!AH:AH&lt;=events!BL2927)),BI2926)</f>
        <v>100</v>
      </c>
      <c r="BJ2927" s="15">
        <f t="shared" si="4193"/>
        <v>0</v>
      </c>
      <c r="BK2927">
        <f t="shared" si="4194"/>
        <v>161</v>
      </c>
      <c r="BL2927">
        <f t="shared" si="4195"/>
        <v>161</v>
      </c>
      <c r="BM2927" s="15">
        <f>SUMIFS(BJ$2:BJ2927,K$2:K2927,"=Intermission")+SUMIFS(BJ$2:BJ2927,K$2:K2927,"=Timeout")</f>
        <v>143</v>
      </c>
      <c r="BN2927">
        <f t="shared" si="4196"/>
        <v>2303</v>
      </c>
      <c r="BO2927" s="19">
        <f t="shared" si="4197"/>
        <v>3222</v>
      </c>
      <c r="BP2927">
        <f t="shared" si="4198"/>
        <v>3217</v>
      </c>
      <c r="BQ2927" s="17">
        <f t="shared" si="4199"/>
        <v>3222</v>
      </c>
      <c r="BR2927" t="str">
        <f t="shared" si="4200"/>
        <v>event_team_player_2</v>
      </c>
      <c r="BS2927">
        <f>COUNTIFS(S$3:S2927,"="&amp;S2927,AI$3:AI2927,"="&amp;AI2927)</f>
        <v>2</v>
      </c>
      <c r="BT2927" t="str">
        <f>IFERROR(VLOOKUP(BB2927&amp;BU2927&amp;X2927,game_rosters!U:W,3,FALSE),"")</f>
        <v>P100185</v>
      </c>
      <c r="BU2927" t="str">
        <f t="shared" si="4202"/>
        <v>Outlaws</v>
      </c>
    </row>
    <row r="2928" spans="1:73" x14ac:dyDescent="0.2">
      <c r="A2928" t="str">
        <f t="shared" si="4176"/>
        <v/>
      </c>
      <c r="I2928" s="44">
        <v>70</v>
      </c>
      <c r="O2928" t="s">
        <v>606</v>
      </c>
      <c r="Q2928" t="s">
        <v>595</v>
      </c>
      <c r="R2928" s="51">
        <v>1</v>
      </c>
      <c r="S2928">
        <v>1517</v>
      </c>
      <c r="T2928">
        <v>235</v>
      </c>
      <c r="X2928">
        <v>70</v>
      </c>
      <c r="AA2928">
        <f t="shared" si="4225"/>
        <v>2517</v>
      </c>
      <c r="AB2928">
        <f t="shared" si="4226"/>
        <v>9235</v>
      </c>
      <c r="AC2928">
        <f t="shared" si="4172"/>
        <v>9235</v>
      </c>
      <c r="AD2928" s="6">
        <v>3</v>
      </c>
      <c r="AE2928" t="s">
        <v>942</v>
      </c>
      <c r="AF2928" t="s">
        <v>902</v>
      </c>
      <c r="AG2928" t="s">
        <v>756</v>
      </c>
      <c r="AH2928" t="s">
        <v>756</v>
      </c>
      <c r="AI2928" t="str">
        <f t="shared" si="4177"/>
        <v>o</v>
      </c>
      <c r="AJ2928" t="str">
        <f t="shared" si="4178"/>
        <v/>
      </c>
      <c r="AK2928" t="str">
        <f t="shared" si="4179"/>
        <v/>
      </c>
      <c r="AL2928" t="str">
        <f t="shared" si="4180"/>
        <v/>
      </c>
      <c r="AM2928" t="str">
        <f t="shared" si="4181"/>
        <v/>
      </c>
      <c r="AN2928" t="str">
        <f t="shared" si="4182"/>
        <v>Away</v>
      </c>
      <c r="AO2928" t="str">
        <f t="shared" si="4183"/>
        <v>a</v>
      </c>
      <c r="AP2928" t="str">
        <f t="shared" si="4184"/>
        <v/>
      </c>
      <c r="AQ2928" t="str">
        <f t="shared" si="4185"/>
        <v/>
      </c>
      <c r="AR2928" t="str">
        <f t="shared" si="4186"/>
        <v>Away</v>
      </c>
      <c r="AS2928" t="str">
        <f t="shared" si="4187"/>
        <v>a</v>
      </c>
      <c r="AT2928" t="str">
        <f t="shared" si="4188"/>
        <v>Defensive</v>
      </c>
      <c r="AU2928" t="str">
        <f t="shared" si="4189"/>
        <v/>
      </c>
      <c r="AV2928" t="str">
        <f t="shared" si="4190"/>
        <v/>
      </c>
      <c r="AW2928" t="str" cm="1">
        <f t="array" ref="AW2928">IFERROR(IF(O2928&lt;&gt;"",O2928,IF(OR($S2928="",$T2928=""),"",IF(O2928&lt;&gt;"",O2928,IF($T2928&lt;&gt;"",_xlfn._xlws.FILTER(O:O,($BU:$BU=$BU2928)*($I:$I=$I2928)*($T:$T=$T2928)*($S:$S=_xlfn.MINIFS($S:$S,$T:$T,"="&amp;$T2928)),"")))))&amp;"",IF(O2928="","",""))&amp;""</f>
        <v>Defensive_PlayPass-PassIntercepted</v>
      </c>
      <c r="AX2928" t="str" cm="1">
        <f t="array" ref="AX2928">IFERROR(IF(P2928&lt;&gt;"",P2928,IF(OR($S2928="",$T2928=""),"",IF($T2928&lt;&gt;"",_xlfn._xlws.FILTER(P:P,($BU:$BU=$BU2928)*($I:$I=$I2928)*($T:$T=$T2928)*($S:$S=_xlfn.MINIFS($S:$S,$T:$T,"="&amp;$T2928)),""))))&amp;"",IF(P2928="","",""))&amp;""</f>
        <v/>
      </c>
      <c r="AY2928" t="str" cm="1">
        <f t="array" ref="AY2928">IFERROR(IF(Q2928&lt;&gt;"",Q2928,IF(OR($S2928="",$T2928=""),"",IF($T2928&lt;&gt;"",_xlfn._xlws.FILTER(Q:Q,($BU:$BU=$BU2928)*($I:$I=$I2928)*($T:$T=$T2928)*($S:$S=_xlfn.MINIFS($S:$S,$T:$T,"="&amp;$T2928)),""))))&amp;"",IF(Q2928="","",""))&amp;""</f>
        <v>s</v>
      </c>
      <c r="AZ2928" t="str" cm="1">
        <f t="array" ref="AZ2928">IFERROR(IF(R2928&lt;&gt;"",R2928,IF(OR($S2928="",$T2928=""),"",IF($T2928&lt;&gt;"",_xlfn._xlws.FILTER(R:R,($BU:$BU=$BU2928)*($I:$I=$I2928)*($T:$T=$T2928)*($S:$S=_xlfn.MINIFS($S:$S,$T:$T,"="&amp;$T2928)),""))))&amp;"",IF(R2928="","",""))&amp;""</f>
        <v>1</v>
      </c>
      <c r="BA2928" s="6">
        <f t="shared" si="4191"/>
        <v>250</v>
      </c>
      <c r="BB2928">
        <f t="shared" ref="BB2928:BD2928" si="4246">BB2927</f>
        <v>18987</v>
      </c>
      <c r="BC2928" t="str">
        <f t="shared" si="4246"/>
        <v>Velodrome</v>
      </c>
      <c r="BD2928" t="str">
        <f t="shared" si="4246"/>
        <v>Outlaws</v>
      </c>
      <c r="BE2928" t="s">
        <v>238</v>
      </c>
      <c r="BF2928" t="s">
        <v>184</v>
      </c>
      <c r="BI2928" cm="1">
        <f t="array" aca="1" ref="BI2928" ca="1">IFERROR(_xlfn._xlws.FILTER(shifts!A:A,(shifts!B:B=events!AD2928)*(shifts!AG:AG&gt;=events!BK2928)*(shifts!AH:AH&lt;=events!BL2928)),BI2927)</f>
        <v>100</v>
      </c>
      <c r="BJ2928" s="15">
        <f t="shared" si="4193"/>
        <v>0</v>
      </c>
      <c r="BK2928">
        <f t="shared" si="4194"/>
        <v>161</v>
      </c>
      <c r="BL2928">
        <f t="shared" si="4195"/>
        <v>161</v>
      </c>
      <c r="BM2928" s="15">
        <f>SUMIFS(BJ$2:BJ2928,K$2:K2928,"=Intermission")+SUMIFS(BJ$2:BJ2928,K$2:K2928,"=Timeout")</f>
        <v>143</v>
      </c>
      <c r="BN2928">
        <f t="shared" si="4196"/>
        <v>2303</v>
      </c>
      <c r="BO2928" s="19">
        <f t="shared" si="4197"/>
        <v>3222</v>
      </c>
      <c r="BP2928">
        <f t="shared" si="4198"/>
        <v>3217</v>
      </c>
      <c r="BQ2928" s="17">
        <f t="shared" si="4199"/>
        <v>3222</v>
      </c>
      <c r="BR2928" t="str">
        <f t="shared" si="4200"/>
        <v>opp_team_player_1</v>
      </c>
      <c r="BS2928">
        <f>COUNTIFS(S$3:S2928,"="&amp;S2928,AI$3:AI2928,"="&amp;AI2928)</f>
        <v>1</v>
      </c>
      <c r="BT2928" t="str">
        <f>IFERROR(VLOOKUP(BB2928&amp;BU2928&amp;X2928,game_rosters!U:W,3,FALSE),"")</f>
        <v>P100001</v>
      </c>
      <c r="BU2928" t="str">
        <f t="shared" si="4202"/>
        <v>Velodrome</v>
      </c>
    </row>
    <row r="2929" spans="1:73" x14ac:dyDescent="0.2">
      <c r="A2929">
        <f t="shared" si="4176"/>
        <v>1</v>
      </c>
      <c r="I2929" s="44">
        <v>25</v>
      </c>
      <c r="K2929" t="s">
        <v>9</v>
      </c>
      <c r="L2929" t="s">
        <v>173</v>
      </c>
      <c r="M2929" t="s">
        <v>73</v>
      </c>
      <c r="O2929" t="s">
        <v>612</v>
      </c>
      <c r="Q2929" t="s">
        <v>594</v>
      </c>
      <c r="S2929">
        <v>1518</v>
      </c>
      <c r="T2929">
        <v>235</v>
      </c>
      <c r="W2929" t="s">
        <v>731</v>
      </c>
      <c r="X2929">
        <v>25</v>
      </c>
      <c r="Z2929">
        <v>1</v>
      </c>
      <c r="AA2929">
        <f t="shared" si="4225"/>
        <v>2518</v>
      </c>
      <c r="AB2929">
        <f t="shared" si="4226"/>
        <v>9235</v>
      </c>
      <c r="AC2929">
        <f t="shared" si="4172"/>
        <v>9235</v>
      </c>
      <c r="AD2929" s="6">
        <v>3</v>
      </c>
      <c r="AE2929" t="s">
        <v>942</v>
      </c>
      <c r="AF2929" t="s">
        <v>902</v>
      </c>
      <c r="AG2929" t="s">
        <v>756</v>
      </c>
      <c r="AH2929" t="s">
        <v>756</v>
      </c>
      <c r="AI2929" t="str">
        <f t="shared" si="4177"/>
        <v>e</v>
      </c>
      <c r="AJ2929" t="str">
        <f t="shared" si="4178"/>
        <v/>
      </c>
      <c r="AK2929" t="str">
        <f t="shared" si="4179"/>
        <v/>
      </c>
      <c r="AL2929" t="str">
        <f t="shared" si="4180"/>
        <v/>
      </c>
      <c r="AM2929" t="str">
        <f t="shared" si="4181"/>
        <v/>
      </c>
      <c r="AN2929" t="str">
        <f t="shared" si="4182"/>
        <v>Away</v>
      </c>
      <c r="AO2929" t="str">
        <f t="shared" si="4183"/>
        <v>a</v>
      </c>
      <c r="AP2929" t="str">
        <f t="shared" si="4184"/>
        <v/>
      </c>
      <c r="AQ2929" t="str">
        <f t="shared" si="4185"/>
        <v/>
      </c>
      <c r="AR2929" t="str">
        <f t="shared" si="4186"/>
        <v>Away</v>
      </c>
      <c r="AS2929" t="str">
        <f t="shared" si="4187"/>
        <v>a</v>
      </c>
      <c r="AT2929" t="str">
        <f t="shared" si="4188"/>
        <v>Offensive</v>
      </c>
      <c r="AU2929" t="str">
        <f t="shared" si="4189"/>
        <v/>
      </c>
      <c r="AV2929" t="str">
        <f t="shared" si="4190"/>
        <v/>
      </c>
      <c r="AW2929" t="str" cm="1">
        <f t="array" ref="AW2929">IFERROR(IF(O2929&lt;&gt;"",O2929,IF(OR($S2929="",$T2929=""),"",IF(O2929&lt;&gt;"",O2929,IF($T2929&lt;&gt;"",_xlfn._xlws.FILTER(O:O,($BU:$BU=$BU2929)*($I:$I=$I2929)*($T:$T=$T2929)*($S:$S=_xlfn.MINIFS($S:$S,$T:$T,"="&amp;$T2929)),"")))))&amp;"",IF(O2929="","",""))&amp;""</f>
        <v>Defensive_Zone-AttemptedBreakOutPass</v>
      </c>
      <c r="AX2929" t="str" cm="1">
        <f t="array" ref="AX2929">IFERROR(IF(P2929&lt;&gt;"",P2929,IF(OR($S2929="",$T2929=""),"",IF($T2929&lt;&gt;"",_xlfn._xlws.FILTER(P:P,($BU:$BU=$BU2929)*($I:$I=$I2929)*($T:$T=$T2929)*($S:$S=_xlfn.MINIFS($S:$S,$T:$T,"="&amp;$T2929)),""))))&amp;"",IF(P2929="","",""))&amp;""</f>
        <v/>
      </c>
      <c r="AY2929" t="str" cm="1">
        <f t="array" ref="AY2929">IFERROR(IF(Q2929&lt;&gt;"",Q2929,IF(OR($S2929="",$T2929=""),"",IF($T2929&lt;&gt;"",_xlfn._xlws.FILTER(Q:Q,($BU:$BU=$BU2929)*($I:$I=$I2929)*($T:$T=$T2929)*($S:$S=_xlfn.MINIFS($S:$S,$T:$T,"="&amp;$T2929)),""))))&amp;"",IF(Q2929="","",""))&amp;""</f>
        <v>u</v>
      </c>
      <c r="AZ2929" t="str" cm="1">
        <f t="array" ref="AZ2929">IFERROR(IF(R2929&lt;&gt;"",R2929,IF(OR($S2929="",$T2929=""),"",IF($T2929&lt;&gt;"",_xlfn._xlws.FILTER(R:R,($BU:$BU=$BU2929)*($I:$I=$I2929)*($T:$T=$T2929)*($S:$S=_xlfn.MINIFS($S:$S,$T:$T,"="&amp;$T2929)),""))))&amp;"",IF(R2929="","",""))&amp;""</f>
        <v/>
      </c>
      <c r="BA2929" s="6">
        <f t="shared" si="4191"/>
        <v>250</v>
      </c>
      <c r="BB2929">
        <f t="shared" ref="BB2929:BD2929" si="4247">BB2928</f>
        <v>18987</v>
      </c>
      <c r="BC2929" t="str">
        <f t="shared" si="4247"/>
        <v>Velodrome</v>
      </c>
      <c r="BD2929" t="str">
        <f t="shared" si="4247"/>
        <v>Outlaws</v>
      </c>
      <c r="BE2929" t="s">
        <v>9</v>
      </c>
      <c r="BF2929" t="s">
        <v>173</v>
      </c>
      <c r="BI2929" cm="1">
        <f t="array" aca="1" ref="BI2929" ca="1">IFERROR(_xlfn._xlws.FILTER(shifts!A:A,(shifts!B:B=events!AD2929)*(shifts!AG:AG&gt;=events!BK2929)*(shifts!AH:AH&lt;=events!BL2929)),BI2928)</f>
        <v>100</v>
      </c>
      <c r="BJ2929" s="15">
        <f t="shared" si="4193"/>
        <v>0</v>
      </c>
      <c r="BK2929">
        <f t="shared" si="4194"/>
        <v>161</v>
      </c>
      <c r="BL2929">
        <f t="shared" si="4195"/>
        <v>161</v>
      </c>
      <c r="BM2929" s="15">
        <f>SUMIFS(BJ$2:BJ2929,K$2:K2929,"=Intermission")+SUMIFS(BJ$2:BJ2929,K$2:K2929,"=Timeout")</f>
        <v>143</v>
      </c>
      <c r="BN2929">
        <f t="shared" si="4196"/>
        <v>2303</v>
      </c>
      <c r="BO2929" s="19">
        <f t="shared" si="4197"/>
        <v>3222</v>
      </c>
      <c r="BP2929">
        <f t="shared" si="4198"/>
        <v>3217</v>
      </c>
      <c r="BQ2929" s="17">
        <f t="shared" si="4199"/>
        <v>3222</v>
      </c>
      <c r="BR2929" t="str">
        <f t="shared" si="4200"/>
        <v>event_team_player_1</v>
      </c>
      <c r="BS2929">
        <f>COUNTIFS(S$3:S2929,"="&amp;S2929,AI$3:AI2929,"="&amp;AI2929)</f>
        <v>1</v>
      </c>
      <c r="BT2929" t="str">
        <f>IFERROR(VLOOKUP(BB2929&amp;BU2929&amp;X2929,game_rosters!U:W,3,FALSE),"")</f>
        <v>P100170</v>
      </c>
      <c r="BU2929" t="str">
        <f t="shared" si="4202"/>
        <v>Outlaws</v>
      </c>
    </row>
    <row r="2930" spans="1:73" x14ac:dyDescent="0.2">
      <c r="A2930" t="str">
        <f t="shared" si="4176"/>
        <v/>
      </c>
      <c r="I2930" s="44">
        <v>77</v>
      </c>
      <c r="R2930" s="51">
        <v>1</v>
      </c>
      <c r="S2930">
        <v>1518</v>
      </c>
      <c r="T2930">
        <v>235</v>
      </c>
      <c r="X2930">
        <v>77</v>
      </c>
      <c r="Z2930">
        <v>1</v>
      </c>
      <c r="AA2930">
        <f t="shared" si="4225"/>
        <v>2518</v>
      </c>
      <c r="AB2930">
        <f t="shared" si="4226"/>
        <v>9235</v>
      </c>
      <c r="AC2930">
        <f t="shared" si="4172"/>
        <v>9235</v>
      </c>
      <c r="AD2930" s="6">
        <v>3</v>
      </c>
      <c r="AE2930" t="s">
        <v>942</v>
      </c>
      <c r="AF2930" t="s">
        <v>902</v>
      </c>
      <c r="AG2930" t="s">
        <v>756</v>
      </c>
      <c r="AH2930" t="s">
        <v>756</v>
      </c>
      <c r="AI2930" t="str">
        <f t="shared" si="4177"/>
        <v>e</v>
      </c>
      <c r="AJ2930" t="str">
        <f t="shared" si="4178"/>
        <v/>
      </c>
      <c r="AK2930" t="str">
        <f t="shared" si="4179"/>
        <v/>
      </c>
      <c r="AL2930" t="str">
        <f t="shared" si="4180"/>
        <v/>
      </c>
      <c r="AM2930" t="str">
        <f t="shared" si="4181"/>
        <v/>
      </c>
      <c r="AN2930" t="str">
        <f t="shared" si="4182"/>
        <v>Away</v>
      </c>
      <c r="AO2930" t="str">
        <f t="shared" si="4183"/>
        <v>a</v>
      </c>
      <c r="AP2930" t="str">
        <f t="shared" si="4184"/>
        <v/>
      </c>
      <c r="AQ2930" t="str">
        <f t="shared" si="4185"/>
        <v/>
      </c>
      <c r="AR2930" t="str">
        <f t="shared" si="4186"/>
        <v>Away</v>
      </c>
      <c r="AS2930" t="str">
        <f t="shared" si="4187"/>
        <v>a</v>
      </c>
      <c r="AT2930" t="str">
        <f t="shared" si="4188"/>
        <v>Offensive</v>
      </c>
      <c r="AU2930" t="str">
        <f t="shared" si="4189"/>
        <v/>
      </c>
      <c r="AV2930" t="str">
        <f t="shared" si="4190"/>
        <v/>
      </c>
      <c r="AW2930" t="str" cm="1">
        <f t="array" ref="AW2930">IFERROR(IF(O2930&lt;&gt;"",O2930,IF(OR($S2930="",$T2930=""),"",IF(O2930&lt;&gt;"",O2930,IF($T2930&lt;&gt;"",_xlfn._xlws.FILTER(O:O,($BU:$BU=$BU2930)*($I:$I=$I2930)*($T:$T=$T2930)*($S:$S=_xlfn.MINIFS($S:$S,$T:$T,"="&amp;$T2930)),"")))))&amp;"",IF(O2930="","",""))&amp;""</f>
        <v/>
      </c>
      <c r="AX2930" t="str" cm="1">
        <f t="array" ref="AX2930">IFERROR(IF(P2930&lt;&gt;"",P2930,IF(OR($S2930="",$T2930=""),"",IF($T2930&lt;&gt;"",_xlfn._xlws.FILTER(P:P,($BU:$BU=$BU2930)*($I:$I=$I2930)*($T:$T=$T2930)*($S:$S=_xlfn.MINIFS($S:$S,$T:$T,"="&amp;$T2930)),""))))&amp;"",IF(P2930="","",""))&amp;""</f>
        <v/>
      </c>
      <c r="AY2930" t="str" cm="1">
        <f t="array" ref="AY2930">IFERROR(IF(Q2930&lt;&gt;"",Q2930,IF(OR($S2930="",$T2930=""),"",IF($T2930&lt;&gt;"",_xlfn._xlws.FILTER(Q:Q,($BU:$BU=$BU2930)*($I:$I=$I2930)*($T:$T=$T2930)*($S:$S=_xlfn.MINIFS($S:$S,$T:$T,"="&amp;$T2930)),""))))&amp;"",IF(Q2930="","",""))&amp;""</f>
        <v/>
      </c>
      <c r="AZ2930" t="str" cm="1">
        <f t="array" ref="AZ2930">IFERROR(IF(R2930&lt;&gt;"",R2930,IF(OR($S2930="",$T2930=""),"",IF($T2930&lt;&gt;"",_xlfn._xlws.FILTER(R:R,($BU:$BU=$BU2930)*($I:$I=$I2930)*($T:$T=$T2930)*($S:$S=_xlfn.MINIFS($S:$S,$T:$T,"="&amp;$T2930)),""))))&amp;"",IF(R2930="","",""))&amp;""</f>
        <v>1</v>
      </c>
      <c r="BA2930" s="6">
        <f t="shared" si="4191"/>
        <v>250</v>
      </c>
      <c r="BB2930">
        <f t="shared" ref="BB2930:BD2930" si="4248">BB2929</f>
        <v>18987</v>
      </c>
      <c r="BC2930" t="str">
        <f t="shared" si="4248"/>
        <v>Velodrome</v>
      </c>
      <c r="BD2930" t="str">
        <f t="shared" si="4248"/>
        <v>Outlaws</v>
      </c>
      <c r="BE2930" t="s">
        <v>9</v>
      </c>
      <c r="BF2930" t="s">
        <v>173</v>
      </c>
      <c r="BI2930" cm="1">
        <f t="array" aca="1" ref="BI2930" ca="1">IFERROR(_xlfn._xlws.FILTER(shifts!A:A,(shifts!B:B=events!AD2930)*(shifts!AG:AG&gt;=events!BK2930)*(shifts!AH:AH&lt;=events!BL2930)),BI2929)</f>
        <v>100</v>
      </c>
      <c r="BJ2930" s="15">
        <f t="shared" si="4193"/>
        <v>0</v>
      </c>
      <c r="BK2930">
        <f t="shared" si="4194"/>
        <v>161</v>
      </c>
      <c r="BL2930">
        <f t="shared" si="4195"/>
        <v>161</v>
      </c>
      <c r="BM2930" s="15">
        <f>SUMIFS(BJ$2:BJ2930,K$2:K2930,"=Intermission")+SUMIFS(BJ$2:BJ2930,K$2:K2930,"=Timeout")</f>
        <v>143</v>
      </c>
      <c r="BN2930">
        <f t="shared" si="4196"/>
        <v>2303</v>
      </c>
      <c r="BO2930" s="19">
        <f t="shared" si="4197"/>
        <v>3222</v>
      </c>
      <c r="BP2930">
        <f t="shared" si="4198"/>
        <v>3217</v>
      </c>
      <c r="BQ2930" s="17">
        <f t="shared" si="4199"/>
        <v>3222</v>
      </c>
      <c r="BR2930" t="str">
        <f t="shared" si="4200"/>
        <v>event_team_player_2</v>
      </c>
      <c r="BS2930">
        <f>COUNTIFS(S$3:S2930,"="&amp;S2930,AI$3:AI2930,"="&amp;AI2930)</f>
        <v>2</v>
      </c>
      <c r="BT2930" t="str">
        <f>IFERROR(VLOOKUP(BB2930&amp;BU2930&amp;X2930,game_rosters!U:W,3,FALSE),"")</f>
        <v>P100185</v>
      </c>
      <c r="BU2930" t="str">
        <f t="shared" si="4202"/>
        <v>Outlaws</v>
      </c>
    </row>
    <row r="2931" spans="1:73" x14ac:dyDescent="0.2">
      <c r="A2931" t="str">
        <f t="shared" si="4176"/>
        <v/>
      </c>
      <c r="I2931" s="44">
        <v>70</v>
      </c>
      <c r="O2931" t="s">
        <v>606</v>
      </c>
      <c r="Q2931" t="s">
        <v>595</v>
      </c>
      <c r="R2931" s="51">
        <v>1</v>
      </c>
      <c r="S2931">
        <v>1518</v>
      </c>
      <c r="T2931">
        <v>235</v>
      </c>
      <c r="X2931">
        <v>70</v>
      </c>
      <c r="AA2931">
        <f t="shared" si="4225"/>
        <v>2518</v>
      </c>
      <c r="AB2931">
        <f t="shared" si="4226"/>
        <v>9235</v>
      </c>
      <c r="AC2931">
        <f t="shared" si="4172"/>
        <v>9235</v>
      </c>
      <c r="AD2931" s="6">
        <v>3</v>
      </c>
      <c r="AE2931" t="s">
        <v>942</v>
      </c>
      <c r="AF2931" t="s">
        <v>902</v>
      </c>
      <c r="AG2931" t="s">
        <v>756</v>
      </c>
      <c r="AH2931" t="s">
        <v>756</v>
      </c>
      <c r="AI2931" t="str">
        <f t="shared" si="4177"/>
        <v>o</v>
      </c>
      <c r="AJ2931" t="str">
        <f t="shared" si="4178"/>
        <v/>
      </c>
      <c r="AK2931" t="str">
        <f t="shared" si="4179"/>
        <v/>
      </c>
      <c r="AL2931" t="str">
        <f t="shared" si="4180"/>
        <v/>
      </c>
      <c r="AM2931" t="str">
        <f t="shared" si="4181"/>
        <v/>
      </c>
      <c r="AN2931" t="str">
        <f t="shared" si="4182"/>
        <v>Away</v>
      </c>
      <c r="AO2931" t="str">
        <f t="shared" si="4183"/>
        <v>a</v>
      </c>
      <c r="AP2931" t="str">
        <f t="shared" si="4184"/>
        <v/>
      </c>
      <c r="AQ2931" t="str">
        <f t="shared" si="4185"/>
        <v/>
      </c>
      <c r="AR2931" t="str">
        <f t="shared" si="4186"/>
        <v>Away</v>
      </c>
      <c r="AS2931" t="str">
        <f t="shared" si="4187"/>
        <v>a</v>
      </c>
      <c r="AT2931" t="str">
        <f t="shared" si="4188"/>
        <v>Defensive</v>
      </c>
      <c r="AU2931" t="str">
        <f t="shared" si="4189"/>
        <v/>
      </c>
      <c r="AV2931" t="str">
        <f t="shared" si="4190"/>
        <v/>
      </c>
      <c r="AW2931" t="str" cm="1">
        <f t="array" ref="AW2931">IFERROR(IF(O2931&lt;&gt;"",O2931,IF(OR($S2931="",$T2931=""),"",IF(O2931&lt;&gt;"",O2931,IF($T2931&lt;&gt;"",_xlfn._xlws.FILTER(O:O,($BU:$BU=$BU2931)*($I:$I=$I2931)*($T:$T=$T2931)*($S:$S=_xlfn.MINIFS($S:$S,$T:$T,"="&amp;$T2931)),"")))))&amp;"",IF(O2931="","",""))&amp;""</f>
        <v>Defensive_PlayPass-PassIntercepted</v>
      </c>
      <c r="AX2931" t="str" cm="1">
        <f t="array" ref="AX2931">IFERROR(IF(P2931&lt;&gt;"",P2931,IF(OR($S2931="",$T2931=""),"",IF($T2931&lt;&gt;"",_xlfn._xlws.FILTER(P:P,($BU:$BU=$BU2931)*($I:$I=$I2931)*($T:$T=$T2931)*($S:$S=_xlfn.MINIFS($S:$S,$T:$T,"="&amp;$T2931)),""))))&amp;"",IF(P2931="","",""))&amp;""</f>
        <v/>
      </c>
      <c r="AY2931" t="str" cm="1">
        <f t="array" ref="AY2931">IFERROR(IF(Q2931&lt;&gt;"",Q2931,IF(OR($S2931="",$T2931=""),"",IF($T2931&lt;&gt;"",_xlfn._xlws.FILTER(Q:Q,($BU:$BU=$BU2931)*($I:$I=$I2931)*($T:$T=$T2931)*($S:$S=_xlfn.MINIFS($S:$S,$T:$T,"="&amp;$T2931)),""))))&amp;"",IF(Q2931="","",""))&amp;""</f>
        <v>s</v>
      </c>
      <c r="AZ2931" t="str" cm="1">
        <f t="array" ref="AZ2931">IFERROR(IF(R2931&lt;&gt;"",R2931,IF(OR($S2931="",$T2931=""),"",IF($T2931&lt;&gt;"",_xlfn._xlws.FILTER(R:R,($BU:$BU=$BU2931)*($I:$I=$I2931)*($T:$T=$T2931)*($S:$S=_xlfn.MINIFS($S:$S,$T:$T,"="&amp;$T2931)),""))))&amp;"",IF(R2931="","",""))&amp;""</f>
        <v>1</v>
      </c>
      <c r="BA2931" s="6">
        <f t="shared" si="4191"/>
        <v>250</v>
      </c>
      <c r="BB2931">
        <f t="shared" ref="BB2931:BD2931" si="4249">BB2930</f>
        <v>18987</v>
      </c>
      <c r="BC2931" t="str">
        <f t="shared" si="4249"/>
        <v>Velodrome</v>
      </c>
      <c r="BD2931" t="str">
        <f t="shared" si="4249"/>
        <v>Outlaws</v>
      </c>
      <c r="BE2931" t="s">
        <v>9</v>
      </c>
      <c r="BF2931" t="s">
        <v>173</v>
      </c>
      <c r="BI2931" cm="1">
        <f t="array" aca="1" ref="BI2931" ca="1">IFERROR(_xlfn._xlws.FILTER(shifts!A:A,(shifts!B:B=events!AD2931)*(shifts!AG:AG&gt;=events!BK2931)*(shifts!AH:AH&lt;=events!BL2931)),BI2930)</f>
        <v>100</v>
      </c>
      <c r="BJ2931" s="15">
        <f t="shared" si="4193"/>
        <v>0</v>
      </c>
      <c r="BK2931">
        <f t="shared" si="4194"/>
        <v>161</v>
      </c>
      <c r="BL2931">
        <f t="shared" si="4195"/>
        <v>161</v>
      </c>
      <c r="BM2931" s="15">
        <f>SUMIFS(BJ$2:BJ2931,K$2:K2931,"=Intermission")+SUMIFS(BJ$2:BJ2931,K$2:K2931,"=Timeout")</f>
        <v>143</v>
      </c>
      <c r="BN2931">
        <f t="shared" si="4196"/>
        <v>2303</v>
      </c>
      <c r="BO2931" s="19">
        <f t="shared" si="4197"/>
        <v>3222</v>
      </c>
      <c r="BP2931">
        <f t="shared" si="4198"/>
        <v>3217</v>
      </c>
      <c r="BQ2931" s="17">
        <f t="shared" si="4199"/>
        <v>3222</v>
      </c>
      <c r="BR2931" t="str">
        <f t="shared" si="4200"/>
        <v>opp_team_player_1</v>
      </c>
      <c r="BS2931">
        <f>COUNTIFS(S$3:S2931,"="&amp;S2931,AI$3:AI2931,"="&amp;AI2931)</f>
        <v>1</v>
      </c>
      <c r="BT2931" t="str">
        <f>IFERROR(VLOOKUP(BB2931&amp;BU2931&amp;X2931,game_rosters!U:W,3,FALSE),"")</f>
        <v>P100001</v>
      </c>
      <c r="BU2931" t="str">
        <f t="shared" si="4202"/>
        <v>Velodrome</v>
      </c>
    </row>
    <row r="2932" spans="1:73" x14ac:dyDescent="0.2">
      <c r="A2932">
        <f t="shared" si="4176"/>
        <v>1</v>
      </c>
      <c r="I2932" s="44">
        <v>70</v>
      </c>
      <c r="K2932" t="s">
        <v>13</v>
      </c>
      <c r="L2932" t="s">
        <v>574</v>
      </c>
      <c r="S2932">
        <v>1519</v>
      </c>
      <c r="W2932" t="s">
        <v>735</v>
      </c>
      <c r="X2932">
        <v>70</v>
      </c>
      <c r="Z2932">
        <v>1</v>
      </c>
      <c r="AA2932">
        <f t="shared" si="4225"/>
        <v>2519</v>
      </c>
      <c r="AB2932" t="str">
        <f t="shared" si="4226"/>
        <v/>
      </c>
      <c r="AC2932">
        <f t="shared" si="4172"/>
        <v>2519</v>
      </c>
      <c r="AD2932" s="6">
        <v>3</v>
      </c>
      <c r="AE2932" t="s">
        <v>942</v>
      </c>
      <c r="AF2932" t="s">
        <v>903</v>
      </c>
      <c r="AG2932" t="s">
        <v>942</v>
      </c>
      <c r="AH2932" t="s">
        <v>865</v>
      </c>
      <c r="AI2932" t="str">
        <f t="shared" si="4177"/>
        <v>e</v>
      </c>
      <c r="AJ2932" t="str">
        <f t="shared" si="4178"/>
        <v/>
      </c>
      <c r="AK2932" t="str">
        <f t="shared" si="4179"/>
        <v/>
      </c>
      <c r="AL2932" t="str">
        <f t="shared" si="4180"/>
        <v/>
      </c>
      <c r="AM2932" t="str">
        <f t="shared" si="4181"/>
        <v/>
      </c>
      <c r="AN2932" t="str">
        <f t="shared" si="4182"/>
        <v>Home</v>
      </c>
      <c r="AO2932" t="str">
        <f t="shared" si="4183"/>
        <v>h</v>
      </c>
      <c r="AP2932" t="str">
        <f t="shared" si="4184"/>
        <v/>
      </c>
      <c r="AQ2932" t="str">
        <f t="shared" si="4185"/>
        <v/>
      </c>
      <c r="AR2932" t="str">
        <f t="shared" si="4186"/>
        <v>Home</v>
      </c>
      <c r="AS2932" t="str">
        <f t="shared" si="4187"/>
        <v>h</v>
      </c>
      <c r="AT2932" t="str">
        <f t="shared" si="4188"/>
        <v>Offensive</v>
      </c>
      <c r="AU2932" t="str">
        <f t="shared" si="4189"/>
        <v/>
      </c>
      <c r="AV2932" t="str">
        <f t="shared" si="4190"/>
        <v/>
      </c>
      <c r="AW2932" t="str" cm="1">
        <f t="array" ref="AW2932">IFERROR(IF(O2932&lt;&gt;"",O2932,IF(OR($S2932="",$T2932=""),"",IF(O2932&lt;&gt;"",O2932,IF($T2932&lt;&gt;"",_xlfn._xlws.FILTER(O:O,($BU:$BU=$BU2932)*($I:$I=$I2932)*($T:$T=$T2932)*($S:$S=_xlfn.MINIFS($S:$S,$T:$T,"="&amp;$T2932)),"")))))&amp;"",IF(O2932="","",""))&amp;""</f>
        <v/>
      </c>
      <c r="AX2932" t="str" cm="1">
        <f t="array" ref="AX2932">IFERROR(IF(P2932&lt;&gt;"",P2932,IF(OR($S2932="",$T2932=""),"",IF($T2932&lt;&gt;"",_xlfn._xlws.FILTER(P:P,($BU:$BU=$BU2932)*($I:$I=$I2932)*($T:$T=$T2932)*($S:$S=_xlfn.MINIFS($S:$S,$T:$T,"="&amp;$T2932)),""))))&amp;"",IF(P2932="","",""))&amp;""</f>
        <v/>
      </c>
      <c r="AY2932" t="str" cm="1">
        <f t="array" ref="AY2932">IFERROR(IF(Q2932&lt;&gt;"",Q2932,IF(OR($S2932="",$T2932=""),"",IF($T2932&lt;&gt;"",_xlfn._xlws.FILTER(Q:Q,($BU:$BU=$BU2932)*($I:$I=$I2932)*($T:$T=$T2932)*($S:$S=_xlfn.MINIFS($S:$S,$T:$T,"="&amp;$T2932)),""))))&amp;"",IF(Q2932="","",""))&amp;""</f>
        <v/>
      </c>
      <c r="AZ2932" t="str" cm="1">
        <f t="array" ref="AZ2932">IFERROR(IF(R2932&lt;&gt;"",R2932,IF(OR($S2932="",$T2932=""),"",IF($T2932&lt;&gt;"",_xlfn._xlws.FILTER(R:R,($BU:$BU=$BU2932)*($I:$I=$I2932)*($T:$T=$T2932)*($S:$S=_xlfn.MINIFS($S:$S,$T:$T,"="&amp;$T2932)),""))))&amp;"",IF(R2932="","",""))&amp;""</f>
        <v/>
      </c>
      <c r="BA2932" s="6">
        <f t="shared" si="4191"/>
        <v>250</v>
      </c>
      <c r="BB2932">
        <f t="shared" ref="BB2932:BD2932" si="4250">BB2931</f>
        <v>18987</v>
      </c>
      <c r="BC2932" t="str">
        <f t="shared" si="4250"/>
        <v>Velodrome</v>
      </c>
      <c r="BD2932" t="str">
        <f t="shared" si="4250"/>
        <v>Outlaws</v>
      </c>
      <c r="BE2932" t="s">
        <v>13</v>
      </c>
      <c r="BF2932" t="s">
        <v>574</v>
      </c>
      <c r="BI2932" cm="1">
        <f t="array" aca="1" ref="BI2932" ca="1">IFERROR(_xlfn._xlws.FILTER(shifts!A:A,(shifts!B:B=events!AD2932)*(shifts!AG:AG&gt;=events!BK2932)*(shifts!AH:AH&lt;=events!BL2932)),BI2931)</f>
        <v>100</v>
      </c>
      <c r="BJ2932" s="15">
        <f t="shared" si="4193"/>
        <v>2</v>
      </c>
      <c r="BK2932">
        <f t="shared" si="4194"/>
        <v>160</v>
      </c>
      <c r="BL2932">
        <f t="shared" si="4195"/>
        <v>158</v>
      </c>
      <c r="BM2932" s="15">
        <f>SUMIFS(BJ$2:BJ2932,K$2:K2932,"=Intermission")+SUMIFS(BJ$2:BJ2932,K$2:K2932,"=Timeout")</f>
        <v>143</v>
      </c>
      <c r="BN2932">
        <f t="shared" si="4196"/>
        <v>2303</v>
      </c>
      <c r="BO2932" s="19">
        <f t="shared" si="4197"/>
        <v>3223</v>
      </c>
      <c r="BP2932">
        <f t="shared" si="4198"/>
        <v>3218</v>
      </c>
      <c r="BQ2932" s="17">
        <f t="shared" si="4199"/>
        <v>3225</v>
      </c>
      <c r="BR2932" t="str">
        <f t="shared" si="4200"/>
        <v>event_team_player_1</v>
      </c>
      <c r="BS2932">
        <f>COUNTIFS(S$3:S2932,"="&amp;S2932,AI$3:AI2932,"="&amp;AI2932)</f>
        <v>1</v>
      </c>
      <c r="BT2932" t="str">
        <f>IFERROR(VLOOKUP(BB2932&amp;BU2932&amp;X2932,game_rosters!U:W,3,FALSE),"")</f>
        <v>P100001</v>
      </c>
      <c r="BU2932" t="str">
        <f t="shared" si="4202"/>
        <v>Velodrome</v>
      </c>
    </row>
    <row r="2933" spans="1:73" x14ac:dyDescent="0.2">
      <c r="A2933">
        <f t="shared" si="4176"/>
        <v>1</v>
      </c>
      <c r="I2933" s="44">
        <v>70</v>
      </c>
      <c r="K2933" t="s">
        <v>238</v>
      </c>
      <c r="L2933" t="s">
        <v>174</v>
      </c>
      <c r="M2933" t="s">
        <v>87</v>
      </c>
      <c r="N2933" t="s">
        <v>594</v>
      </c>
      <c r="S2933">
        <v>1520</v>
      </c>
      <c r="T2933">
        <v>236</v>
      </c>
      <c r="W2933" t="s">
        <v>735</v>
      </c>
      <c r="X2933">
        <v>70</v>
      </c>
      <c r="Z2933">
        <v>1</v>
      </c>
      <c r="AA2933">
        <f t="shared" si="4225"/>
        <v>2520</v>
      </c>
      <c r="AB2933">
        <f t="shared" si="4226"/>
        <v>9236</v>
      </c>
      <c r="AC2933">
        <f t="shared" si="4172"/>
        <v>9236</v>
      </c>
      <c r="AD2933" s="6">
        <v>3</v>
      </c>
      <c r="AE2933" t="s">
        <v>942</v>
      </c>
      <c r="AF2933" t="s">
        <v>865</v>
      </c>
      <c r="AG2933" t="s">
        <v>756</v>
      </c>
      <c r="AH2933" t="s">
        <v>756</v>
      </c>
      <c r="AI2933" t="str">
        <f t="shared" si="4177"/>
        <v>e</v>
      </c>
      <c r="AJ2933" t="str">
        <f t="shared" si="4178"/>
        <v/>
      </c>
      <c r="AK2933" t="str">
        <f t="shared" si="4179"/>
        <v/>
      </c>
      <c r="AL2933" t="str">
        <f t="shared" si="4180"/>
        <v/>
      </c>
      <c r="AM2933" t="str">
        <f t="shared" si="4181"/>
        <v/>
      </c>
      <c r="AN2933" t="str">
        <f t="shared" si="4182"/>
        <v>Home</v>
      </c>
      <c r="AO2933" t="str">
        <f t="shared" si="4183"/>
        <v>h</v>
      </c>
      <c r="AP2933" t="str">
        <f t="shared" si="4184"/>
        <v/>
      </c>
      <c r="AQ2933" t="str">
        <f t="shared" si="4185"/>
        <v/>
      </c>
      <c r="AR2933" t="str">
        <f t="shared" si="4186"/>
        <v>Home</v>
      </c>
      <c r="AS2933" t="str">
        <f t="shared" si="4187"/>
        <v>h</v>
      </c>
      <c r="AT2933" t="str">
        <f t="shared" si="4188"/>
        <v>Offensive</v>
      </c>
      <c r="AU2933" t="str">
        <f t="shared" si="4189"/>
        <v/>
      </c>
      <c r="AV2933" t="str">
        <f t="shared" si="4190"/>
        <v/>
      </c>
      <c r="AW2933" t="str" cm="1">
        <f t="array" ref="AW2933">IFERROR(IF(O2933&lt;&gt;"",O2933,IF(OR($S2933="",$T2933=""),"",IF(O2933&lt;&gt;"",O2933,IF($T2933&lt;&gt;"",_xlfn._xlws.FILTER(O:O,($BU:$BU=$BU2933)*($I:$I=$I2933)*($T:$T=$T2933)*($S:$S=_xlfn.MINIFS($S:$S,$T:$T,"="&amp;$T2933)),"")))))&amp;"",IF(O2933="","",""))&amp;""</f>
        <v/>
      </c>
      <c r="AX2933" t="str" cm="1">
        <f t="array" ref="AX2933">IFERROR(IF(P2933&lt;&gt;"",P2933,IF(OR($S2933="",$T2933=""),"",IF($T2933&lt;&gt;"",_xlfn._xlws.FILTER(P:P,($BU:$BU=$BU2933)*($I:$I=$I2933)*($T:$T=$T2933)*($S:$S=_xlfn.MINIFS($S:$S,$T:$T,"="&amp;$T2933)),""))))&amp;"",IF(P2933="","",""))&amp;""</f>
        <v/>
      </c>
      <c r="AY2933" t="str" cm="1">
        <f t="array" ref="AY2933">IFERROR(IF(Q2933&lt;&gt;"",Q2933,IF(OR($S2933="",$T2933=""),"",IF($T2933&lt;&gt;"",_xlfn._xlws.FILTER(Q:Q,($BU:$BU=$BU2933)*($I:$I=$I2933)*($T:$T=$T2933)*($S:$S=_xlfn.MINIFS($S:$S,$T:$T,"="&amp;$T2933)),""))))&amp;"",IF(Q2933="","",""))&amp;""</f>
        <v/>
      </c>
      <c r="AZ2933" t="str" cm="1">
        <f t="array" ref="AZ2933">IFERROR(IF(R2933&lt;&gt;"",R2933,IF(OR($S2933="",$T2933=""),"",IF($T2933&lt;&gt;"",_xlfn._xlws.FILTER(R:R,($BU:$BU=$BU2933)*($I:$I=$I2933)*($T:$T=$T2933)*($S:$S=_xlfn.MINIFS($S:$S,$T:$T,"="&amp;$T2933)),""))))&amp;"",IF(R2933="","",""))&amp;""</f>
        <v/>
      </c>
      <c r="BA2933" s="6">
        <f t="shared" si="4191"/>
        <v>251</v>
      </c>
      <c r="BB2933">
        <f t="shared" ref="BB2933:BD2933" si="4251">BB2932</f>
        <v>18987</v>
      </c>
      <c r="BC2933" t="str">
        <f t="shared" si="4251"/>
        <v>Velodrome</v>
      </c>
      <c r="BD2933" t="str">
        <f t="shared" si="4251"/>
        <v>Outlaws</v>
      </c>
      <c r="BE2933" t="s">
        <v>238</v>
      </c>
      <c r="BF2933" t="s">
        <v>174</v>
      </c>
      <c r="BI2933" cm="1">
        <f t="array" aca="1" ref="BI2933" ca="1">IFERROR(_xlfn._xlws.FILTER(shifts!A:A,(shifts!B:B=events!AD2933)*(shifts!AG:AG&gt;=events!BK2933)*(shifts!AH:AH&lt;=events!BL2933)),BI2932)</f>
        <v>100</v>
      </c>
      <c r="BJ2933" s="15">
        <f t="shared" si="4193"/>
        <v>0</v>
      </c>
      <c r="BK2933">
        <f t="shared" si="4194"/>
        <v>158</v>
      </c>
      <c r="BL2933">
        <f t="shared" si="4195"/>
        <v>158</v>
      </c>
      <c r="BM2933" s="15">
        <f>SUMIFS(BJ$2:BJ2933,K$2:K2933,"=Intermission")+SUMIFS(BJ$2:BJ2933,K$2:K2933,"=Timeout")</f>
        <v>143</v>
      </c>
      <c r="BN2933">
        <f t="shared" si="4196"/>
        <v>2303</v>
      </c>
      <c r="BO2933" s="19">
        <f t="shared" si="4197"/>
        <v>3225</v>
      </c>
      <c r="BP2933">
        <f t="shared" si="4198"/>
        <v>3220</v>
      </c>
      <c r="BQ2933" s="17">
        <f t="shared" si="4199"/>
        <v>3225</v>
      </c>
      <c r="BR2933" t="str">
        <f t="shared" si="4200"/>
        <v>event_team_player_1</v>
      </c>
      <c r="BS2933">
        <f>COUNTIFS(S$3:S2933,"="&amp;S2933,AI$3:AI2933,"="&amp;AI2933)</f>
        <v>1</v>
      </c>
      <c r="BT2933" t="str">
        <f>IFERROR(VLOOKUP(BB2933&amp;BU2933&amp;X2933,game_rosters!U:W,3,FALSE),"")</f>
        <v>P100001</v>
      </c>
      <c r="BU2933" t="str">
        <f t="shared" si="4202"/>
        <v>Velodrome</v>
      </c>
    </row>
    <row r="2934" spans="1:73" x14ac:dyDescent="0.2">
      <c r="A2934">
        <f t="shared" si="4176"/>
        <v>1</v>
      </c>
      <c r="I2934" s="44">
        <v>70</v>
      </c>
      <c r="K2934" t="s">
        <v>9</v>
      </c>
      <c r="L2934" t="s">
        <v>173</v>
      </c>
      <c r="M2934" t="s">
        <v>354</v>
      </c>
      <c r="N2934" t="s">
        <v>594</v>
      </c>
      <c r="S2934">
        <v>1521</v>
      </c>
      <c r="T2934">
        <v>236</v>
      </c>
      <c r="W2934" t="s">
        <v>735</v>
      </c>
      <c r="X2934">
        <v>70</v>
      </c>
      <c r="Z2934">
        <v>1</v>
      </c>
      <c r="AA2934">
        <f t="shared" si="4225"/>
        <v>2521</v>
      </c>
      <c r="AB2934">
        <f t="shared" si="4226"/>
        <v>9236</v>
      </c>
      <c r="AC2934">
        <f t="shared" si="4172"/>
        <v>9236</v>
      </c>
      <c r="AD2934" s="6">
        <v>3</v>
      </c>
      <c r="AE2934" t="s">
        <v>942</v>
      </c>
      <c r="AF2934" t="s">
        <v>865</v>
      </c>
      <c r="AG2934" t="s">
        <v>756</v>
      </c>
      <c r="AH2934" t="s">
        <v>756</v>
      </c>
      <c r="AI2934" t="str">
        <f t="shared" si="4177"/>
        <v>e</v>
      </c>
      <c r="AJ2934" t="str">
        <f t="shared" si="4178"/>
        <v/>
      </c>
      <c r="AK2934" t="str">
        <f t="shared" si="4179"/>
        <v/>
      </c>
      <c r="AL2934" t="str">
        <f t="shared" si="4180"/>
        <v/>
      </c>
      <c r="AM2934" t="str">
        <f t="shared" si="4181"/>
        <v/>
      </c>
      <c r="AN2934" t="str">
        <f t="shared" si="4182"/>
        <v>Home</v>
      </c>
      <c r="AO2934" t="str">
        <f t="shared" si="4183"/>
        <v>h</v>
      </c>
      <c r="AP2934" t="str">
        <f t="shared" si="4184"/>
        <v/>
      </c>
      <c r="AQ2934" t="str">
        <f t="shared" si="4185"/>
        <v/>
      </c>
      <c r="AR2934" t="str">
        <f t="shared" si="4186"/>
        <v>Home</v>
      </c>
      <c r="AS2934" t="str">
        <f t="shared" si="4187"/>
        <v>h</v>
      </c>
      <c r="AT2934" t="str">
        <f t="shared" si="4188"/>
        <v>Offensive</v>
      </c>
      <c r="AU2934" t="str">
        <f t="shared" si="4189"/>
        <v/>
      </c>
      <c r="AV2934" t="str">
        <f t="shared" si="4190"/>
        <v/>
      </c>
      <c r="AW2934" t="str" cm="1">
        <f t="array" ref="AW2934">IFERROR(IF(O2934&lt;&gt;"",O2934,IF(OR($S2934="",$T2934=""),"",IF(O2934&lt;&gt;"",O2934,IF($T2934&lt;&gt;"",_xlfn._xlws.FILTER(O:O,($BU:$BU=$BU2934)*($I:$I=$I2934)*($T:$T=$T2934)*($S:$S=_xlfn.MINIFS($S:$S,$T:$T,"="&amp;$T2934)),"")))))&amp;"",IF(O2934="","",""))&amp;""</f>
        <v/>
      </c>
      <c r="AX2934" t="str" cm="1">
        <f t="array" ref="AX2934">IFERROR(IF(P2934&lt;&gt;"",P2934,IF(OR($S2934="",$T2934=""),"",IF($T2934&lt;&gt;"",_xlfn._xlws.FILTER(P:P,($BU:$BU=$BU2934)*($I:$I=$I2934)*($T:$T=$T2934)*($S:$S=_xlfn.MINIFS($S:$S,$T:$T,"="&amp;$T2934)),""))))&amp;"",IF(P2934="","",""))&amp;""</f>
        <v/>
      </c>
      <c r="AY2934" t="str" cm="1">
        <f t="array" ref="AY2934">IFERROR(IF(Q2934&lt;&gt;"",Q2934,IF(OR($S2934="",$T2934=""),"",IF($T2934&lt;&gt;"",_xlfn._xlws.FILTER(Q:Q,($BU:$BU=$BU2934)*($I:$I=$I2934)*($T:$T=$T2934)*($S:$S=_xlfn.MINIFS($S:$S,$T:$T,"="&amp;$T2934)),""))))&amp;"",IF(Q2934="","",""))&amp;""</f>
        <v/>
      </c>
      <c r="AZ2934" t="str" cm="1">
        <f t="array" ref="AZ2934">IFERROR(IF(R2934&lt;&gt;"",R2934,IF(OR($S2934="",$T2934=""),"",IF($T2934&lt;&gt;"",_xlfn._xlws.FILTER(R:R,($BU:$BU=$BU2934)*($I:$I=$I2934)*($T:$T=$T2934)*($S:$S=_xlfn.MINIFS($S:$S,$T:$T,"="&amp;$T2934)),""))))&amp;"",IF(R2934="","",""))&amp;""</f>
        <v/>
      </c>
      <c r="BA2934" s="6">
        <f t="shared" si="4191"/>
        <v>251</v>
      </c>
      <c r="BB2934">
        <f t="shared" ref="BB2934:BD2934" si="4252">BB2933</f>
        <v>18987</v>
      </c>
      <c r="BC2934" t="str">
        <f t="shared" si="4252"/>
        <v>Velodrome</v>
      </c>
      <c r="BD2934" t="str">
        <f t="shared" si="4252"/>
        <v>Outlaws</v>
      </c>
      <c r="BE2934" t="s">
        <v>9</v>
      </c>
      <c r="BF2934" t="s">
        <v>173</v>
      </c>
      <c r="BI2934" cm="1">
        <f t="array" aca="1" ref="BI2934" ca="1">IFERROR(_xlfn._xlws.FILTER(shifts!A:A,(shifts!B:B=events!AD2934)*(shifts!AG:AG&gt;=events!BK2934)*(shifts!AH:AH&lt;=events!BL2934)),BI2933)</f>
        <v>100</v>
      </c>
      <c r="BJ2934" s="15">
        <f t="shared" si="4193"/>
        <v>0</v>
      </c>
      <c r="BK2934">
        <f t="shared" si="4194"/>
        <v>158</v>
      </c>
      <c r="BL2934">
        <f t="shared" si="4195"/>
        <v>158</v>
      </c>
      <c r="BM2934" s="15">
        <f>SUMIFS(BJ$2:BJ2934,K$2:K2934,"=Intermission")+SUMIFS(BJ$2:BJ2934,K$2:K2934,"=Timeout")</f>
        <v>143</v>
      </c>
      <c r="BN2934">
        <f t="shared" si="4196"/>
        <v>2303</v>
      </c>
      <c r="BO2934" s="19">
        <f t="shared" si="4197"/>
        <v>3225</v>
      </c>
      <c r="BP2934">
        <f t="shared" si="4198"/>
        <v>3220</v>
      </c>
      <c r="BQ2934" s="17">
        <f t="shared" si="4199"/>
        <v>3225</v>
      </c>
      <c r="BR2934" t="str">
        <f t="shared" si="4200"/>
        <v>event_team_player_1</v>
      </c>
      <c r="BS2934">
        <f>COUNTIFS(S$3:S2934,"="&amp;S2934,AI$3:AI2934,"="&amp;AI2934)</f>
        <v>1</v>
      </c>
      <c r="BT2934" t="str">
        <f>IFERROR(VLOOKUP(BB2934&amp;BU2934&amp;X2934,game_rosters!U:W,3,FALSE),"")</f>
        <v>P100001</v>
      </c>
      <c r="BU2934" t="str">
        <f t="shared" si="4202"/>
        <v>Velodrome</v>
      </c>
    </row>
    <row r="2935" spans="1:73" x14ac:dyDescent="0.2">
      <c r="A2935">
        <f t="shared" si="4176"/>
        <v>1</v>
      </c>
      <c r="I2935" s="44">
        <v>4</v>
      </c>
      <c r="K2935" t="s">
        <v>13</v>
      </c>
      <c r="L2935" t="s">
        <v>586</v>
      </c>
      <c r="N2935" t="s">
        <v>594</v>
      </c>
      <c r="O2935" t="s">
        <v>604</v>
      </c>
      <c r="Q2935" t="s">
        <v>594</v>
      </c>
      <c r="S2935">
        <v>1522</v>
      </c>
      <c r="T2935">
        <v>237</v>
      </c>
      <c r="W2935" t="s">
        <v>731</v>
      </c>
      <c r="X2935">
        <v>4</v>
      </c>
      <c r="Z2935">
        <v>1</v>
      </c>
      <c r="AA2935">
        <f t="shared" si="4225"/>
        <v>2522</v>
      </c>
      <c r="AB2935">
        <f t="shared" si="4226"/>
        <v>9237</v>
      </c>
      <c r="AC2935">
        <f t="shared" si="4172"/>
        <v>9237</v>
      </c>
      <c r="AD2935" s="6">
        <v>3</v>
      </c>
      <c r="AE2935" t="s">
        <v>942</v>
      </c>
      <c r="AF2935" t="s">
        <v>750</v>
      </c>
      <c r="AG2935" t="s">
        <v>756</v>
      </c>
      <c r="AH2935" t="s">
        <v>756</v>
      </c>
      <c r="AI2935" t="str">
        <f t="shared" si="4177"/>
        <v>e</v>
      </c>
      <c r="AJ2935" t="str">
        <f t="shared" si="4178"/>
        <v/>
      </c>
      <c r="AK2935" t="str">
        <f t="shared" si="4179"/>
        <v/>
      </c>
      <c r="AL2935" t="str">
        <f t="shared" si="4180"/>
        <v/>
      </c>
      <c r="AM2935" t="str">
        <f t="shared" si="4181"/>
        <v/>
      </c>
      <c r="AN2935" t="str">
        <f t="shared" si="4182"/>
        <v>Away</v>
      </c>
      <c r="AO2935" t="str">
        <f t="shared" si="4183"/>
        <v>a</v>
      </c>
      <c r="AP2935" t="str">
        <f t="shared" si="4184"/>
        <v/>
      </c>
      <c r="AQ2935" t="str">
        <f t="shared" si="4185"/>
        <v/>
      </c>
      <c r="AR2935" t="str">
        <f t="shared" si="4186"/>
        <v>Away</v>
      </c>
      <c r="AS2935" t="str">
        <f t="shared" si="4187"/>
        <v>a</v>
      </c>
      <c r="AT2935" t="str">
        <f t="shared" si="4188"/>
        <v>Offensive</v>
      </c>
      <c r="AU2935" t="str">
        <f t="shared" si="4189"/>
        <v/>
      </c>
      <c r="AV2935" t="str">
        <f t="shared" si="4190"/>
        <v/>
      </c>
      <c r="AW2935" t="str" cm="1">
        <f t="array" ref="AW2935">IFERROR(IF(O2935&lt;&gt;"",O2935,IF(OR($S2935="",$T2935=""),"",IF(O2935&lt;&gt;"",O2935,IF($T2935&lt;&gt;"",_xlfn._xlws.FILTER(O:O,($BU:$BU=$BU2935)*($I:$I=$I2935)*($T:$T=$T2935)*($S:$S=_xlfn.MINIFS($S:$S,$T:$T,"="&amp;$T2935)),"")))))&amp;"",IF(O2935="","",""))&amp;""</f>
        <v>OffensivePlay_Zone-PuckRetrievalDumpIn</v>
      </c>
      <c r="AX2935" t="str" cm="1">
        <f t="array" ref="AX2935">IFERROR(IF(P2935&lt;&gt;"",P2935,IF(OR($S2935="",$T2935=""),"",IF($T2935&lt;&gt;"",_xlfn._xlws.FILTER(P:P,($BU:$BU=$BU2935)*($I:$I=$I2935)*($T:$T=$T2935)*($S:$S=_xlfn.MINIFS($S:$S,$T:$T,"="&amp;$T2935)),""))))&amp;"",IF(P2935="","",""))&amp;""</f>
        <v/>
      </c>
      <c r="AY2935" t="str" cm="1">
        <f t="array" ref="AY2935">IFERROR(IF(Q2935&lt;&gt;"",Q2935,IF(OR($S2935="",$T2935=""),"",IF($T2935&lt;&gt;"",_xlfn._xlws.FILTER(Q:Q,($BU:$BU=$BU2935)*($I:$I=$I2935)*($T:$T=$T2935)*($S:$S=_xlfn.MINIFS($S:$S,$T:$T,"="&amp;$T2935)),""))))&amp;"",IF(Q2935="","",""))&amp;""</f>
        <v>u</v>
      </c>
      <c r="AZ2935" t="str" cm="1">
        <f t="array" ref="AZ2935">IFERROR(IF(R2935&lt;&gt;"",R2935,IF(OR($S2935="",$T2935=""),"",IF($T2935&lt;&gt;"",_xlfn._xlws.FILTER(R:R,($BU:$BU=$BU2935)*($I:$I=$I2935)*($T:$T=$T2935)*($S:$S=_xlfn.MINIFS($S:$S,$T:$T,"="&amp;$T2935)),""))))&amp;"",IF(R2935="","",""))&amp;""</f>
        <v/>
      </c>
      <c r="BA2935" s="6">
        <f t="shared" si="4191"/>
        <v>251</v>
      </c>
      <c r="BB2935">
        <f t="shared" ref="BB2935:BD2935" si="4253">BB2934</f>
        <v>18987</v>
      </c>
      <c r="BC2935" t="str">
        <f t="shared" si="4253"/>
        <v>Velodrome</v>
      </c>
      <c r="BD2935" t="str">
        <f t="shared" si="4253"/>
        <v>Outlaws</v>
      </c>
      <c r="BE2935" t="s">
        <v>13</v>
      </c>
      <c r="BF2935" t="s">
        <v>586</v>
      </c>
      <c r="BI2935">
        <v>100</v>
      </c>
      <c r="BJ2935" s="15">
        <f t="shared" si="4193"/>
        <v>0</v>
      </c>
      <c r="BK2935">
        <f t="shared" si="4194"/>
        <v>155</v>
      </c>
      <c r="BL2935">
        <f t="shared" si="4195"/>
        <v>155</v>
      </c>
      <c r="BM2935" s="15">
        <f>SUMIFS(BJ$2:BJ2935,K$2:K2935,"=Intermission")+SUMIFS(BJ$2:BJ2935,K$2:K2935,"=Timeout")</f>
        <v>143</v>
      </c>
      <c r="BN2935">
        <f t="shared" si="4196"/>
        <v>2303</v>
      </c>
      <c r="BO2935" s="19">
        <f t="shared" si="4197"/>
        <v>3228</v>
      </c>
      <c r="BP2935">
        <f t="shared" si="4198"/>
        <v>3223</v>
      </c>
      <c r="BQ2935" s="17">
        <f t="shared" si="4199"/>
        <v>3228</v>
      </c>
      <c r="BR2935" t="str">
        <f t="shared" si="4200"/>
        <v>event_team_player_1</v>
      </c>
      <c r="BS2935">
        <f>COUNTIFS(S$3:S2935,"="&amp;S2935,AI$3:AI2935,"="&amp;AI2935)</f>
        <v>1</v>
      </c>
      <c r="BT2935" t="str">
        <f>IFERROR(VLOOKUP(BB2935&amp;BU2935&amp;X2935,game_rosters!U:W,3,FALSE),"")</f>
        <v>P100032</v>
      </c>
      <c r="BU2935" t="str">
        <f t="shared" si="4202"/>
        <v>Outlaws</v>
      </c>
    </row>
    <row r="2936" spans="1:73" x14ac:dyDescent="0.2">
      <c r="A2936">
        <f t="shared" si="4176"/>
        <v>1</v>
      </c>
      <c r="I2936" s="44">
        <v>4</v>
      </c>
      <c r="K2936" t="s">
        <v>238</v>
      </c>
      <c r="L2936" t="s">
        <v>184</v>
      </c>
      <c r="M2936" t="s">
        <v>90</v>
      </c>
      <c r="N2936" t="s">
        <v>594</v>
      </c>
      <c r="O2936" t="s">
        <v>614</v>
      </c>
      <c r="Q2936" t="s">
        <v>594</v>
      </c>
      <c r="S2936">
        <v>1523</v>
      </c>
      <c r="T2936">
        <v>237</v>
      </c>
      <c r="W2936" t="s">
        <v>731</v>
      </c>
      <c r="X2936">
        <v>4</v>
      </c>
      <c r="Z2936">
        <v>1</v>
      </c>
      <c r="AA2936">
        <f t="shared" si="4225"/>
        <v>2523</v>
      </c>
      <c r="AB2936">
        <f t="shared" si="4226"/>
        <v>9237</v>
      </c>
      <c r="AC2936">
        <f t="shared" si="4172"/>
        <v>9237</v>
      </c>
      <c r="AD2936" s="6">
        <v>3</v>
      </c>
      <c r="AE2936" t="s">
        <v>942</v>
      </c>
      <c r="AF2936" t="s">
        <v>750</v>
      </c>
      <c r="AG2936" t="s">
        <v>756</v>
      </c>
      <c r="AH2936" t="s">
        <v>756</v>
      </c>
      <c r="AI2936" t="str">
        <f t="shared" si="4177"/>
        <v>e</v>
      </c>
      <c r="AJ2936" t="str">
        <f t="shared" si="4178"/>
        <v/>
      </c>
      <c r="AK2936" t="str">
        <f t="shared" si="4179"/>
        <v/>
      </c>
      <c r="AL2936" t="str">
        <f t="shared" si="4180"/>
        <v/>
      </c>
      <c r="AM2936" t="str">
        <f t="shared" si="4181"/>
        <v/>
      </c>
      <c r="AN2936" t="str">
        <f t="shared" si="4182"/>
        <v>Away</v>
      </c>
      <c r="AO2936" t="str">
        <f t="shared" si="4183"/>
        <v>a</v>
      </c>
      <c r="AP2936" t="str">
        <f t="shared" si="4184"/>
        <v/>
      </c>
      <c r="AQ2936" t="str">
        <f t="shared" si="4185"/>
        <v/>
      </c>
      <c r="AR2936" t="str">
        <f t="shared" si="4186"/>
        <v>Away</v>
      </c>
      <c r="AS2936" t="str">
        <f t="shared" si="4187"/>
        <v>a</v>
      </c>
      <c r="AT2936" t="str">
        <f t="shared" si="4188"/>
        <v>Offensive</v>
      </c>
      <c r="AU2936" t="str">
        <f t="shared" si="4189"/>
        <v/>
      </c>
      <c r="AV2936" t="str">
        <f t="shared" si="4190"/>
        <v/>
      </c>
      <c r="AW2936" t="str" cm="1">
        <f t="array" ref="AW2936">IFERROR(IF(O2936&lt;&gt;"",O2936,IF(OR($S2936="",$T2936=""),"",IF(O2936&lt;&gt;"",O2936,IF($T2936&lt;&gt;"",_xlfn._xlws.FILTER(O:O,($BU:$BU=$BU2936)*($I:$I=$I2936)*($T:$T=$T2936)*($S:$S=_xlfn.MINIFS($S:$S,$T:$T,"="&amp;$T2936)),"")))))&amp;"",IF(O2936="","",""))&amp;""</f>
        <v>Defensive_Zone-AttemptedBreakOutClear</v>
      </c>
      <c r="AX2936" t="str" cm="1">
        <f t="array" ref="AX2936">IFERROR(IF(P2936&lt;&gt;"",P2936,IF(OR($S2936="",$T2936=""),"",IF($T2936&lt;&gt;"",_xlfn._xlws.FILTER(P:P,($BU:$BU=$BU2936)*($I:$I=$I2936)*($T:$T=$T2936)*($S:$S=_xlfn.MINIFS($S:$S,$T:$T,"="&amp;$T2936)),""))))&amp;"",IF(P2936="","",""))&amp;""</f>
        <v/>
      </c>
      <c r="AY2936" t="str" cm="1">
        <f t="array" ref="AY2936">IFERROR(IF(Q2936&lt;&gt;"",Q2936,IF(OR($S2936="",$T2936=""),"",IF($T2936&lt;&gt;"",_xlfn._xlws.FILTER(Q:Q,($BU:$BU=$BU2936)*($I:$I=$I2936)*($T:$T=$T2936)*($S:$S=_xlfn.MINIFS($S:$S,$T:$T,"="&amp;$T2936)),""))))&amp;"",IF(Q2936="","",""))&amp;""</f>
        <v>u</v>
      </c>
      <c r="AZ2936" t="str" cm="1">
        <f t="array" ref="AZ2936">IFERROR(IF(R2936&lt;&gt;"",R2936,IF(OR($S2936="",$T2936=""),"",IF($T2936&lt;&gt;"",_xlfn._xlws.FILTER(R:R,($BU:$BU=$BU2936)*($I:$I=$I2936)*($T:$T=$T2936)*($S:$S=_xlfn.MINIFS($S:$S,$T:$T,"="&amp;$T2936)),""))))&amp;"",IF(R2936="","",""))&amp;""</f>
        <v/>
      </c>
      <c r="BA2936" s="6">
        <f t="shared" si="4191"/>
        <v>252</v>
      </c>
      <c r="BB2936">
        <f t="shared" ref="BB2936:BD2936" si="4254">BB2935</f>
        <v>18987</v>
      </c>
      <c r="BC2936" t="str">
        <f t="shared" si="4254"/>
        <v>Velodrome</v>
      </c>
      <c r="BD2936" t="str">
        <f t="shared" si="4254"/>
        <v>Outlaws</v>
      </c>
      <c r="BE2936" t="s">
        <v>238</v>
      </c>
      <c r="BF2936" t="s">
        <v>184</v>
      </c>
      <c r="BI2936">
        <v>100</v>
      </c>
      <c r="BJ2936" s="15">
        <f t="shared" si="4193"/>
        <v>0</v>
      </c>
      <c r="BK2936">
        <f t="shared" si="4194"/>
        <v>155</v>
      </c>
      <c r="BL2936">
        <f t="shared" si="4195"/>
        <v>155</v>
      </c>
      <c r="BM2936" s="15">
        <f>SUMIFS(BJ$2:BJ2936,K$2:K2936,"=Intermission")+SUMIFS(BJ$2:BJ2936,K$2:K2936,"=Timeout")</f>
        <v>143</v>
      </c>
      <c r="BN2936">
        <f t="shared" si="4196"/>
        <v>2303</v>
      </c>
      <c r="BO2936" s="19">
        <f t="shared" si="4197"/>
        <v>3228</v>
      </c>
      <c r="BP2936">
        <f t="shared" si="4198"/>
        <v>3223</v>
      </c>
      <c r="BQ2936" s="17">
        <f t="shared" si="4199"/>
        <v>3228</v>
      </c>
      <c r="BR2936" t="str">
        <f t="shared" si="4200"/>
        <v>event_team_player_1</v>
      </c>
      <c r="BS2936">
        <f>COUNTIFS(S$3:S2936,"="&amp;S2936,AI$3:AI2936,"="&amp;AI2936)</f>
        <v>1</v>
      </c>
      <c r="BT2936" t="str">
        <f>IFERROR(VLOOKUP(BB2936&amp;BU2936&amp;X2936,game_rosters!U:W,3,FALSE),"")</f>
        <v>P100032</v>
      </c>
      <c r="BU2936" t="str">
        <f t="shared" si="4202"/>
        <v>Outlaws</v>
      </c>
    </row>
    <row r="2937" spans="1:73" x14ac:dyDescent="0.2">
      <c r="A2937">
        <f t="shared" si="4176"/>
        <v>1</v>
      </c>
      <c r="I2937" s="44">
        <v>4</v>
      </c>
      <c r="K2937" t="s">
        <v>9</v>
      </c>
      <c r="L2937" t="s">
        <v>173</v>
      </c>
      <c r="M2937" t="s">
        <v>354</v>
      </c>
      <c r="N2937" t="s">
        <v>594</v>
      </c>
      <c r="S2937">
        <v>1524</v>
      </c>
      <c r="T2937">
        <v>237</v>
      </c>
      <c r="W2937" t="s">
        <v>731</v>
      </c>
      <c r="X2937">
        <v>4</v>
      </c>
      <c r="Z2937">
        <v>1</v>
      </c>
      <c r="AA2937">
        <f t="shared" si="4225"/>
        <v>2524</v>
      </c>
      <c r="AB2937">
        <f t="shared" si="4226"/>
        <v>9237</v>
      </c>
      <c r="AC2937">
        <f t="shared" si="4172"/>
        <v>9237</v>
      </c>
      <c r="AD2937" s="6">
        <v>3</v>
      </c>
      <c r="AE2937" t="s">
        <v>942</v>
      </c>
      <c r="AF2937" t="s">
        <v>750</v>
      </c>
      <c r="AG2937" t="s">
        <v>756</v>
      </c>
      <c r="AH2937" t="s">
        <v>756</v>
      </c>
      <c r="AI2937" t="str">
        <f t="shared" si="4177"/>
        <v>e</v>
      </c>
      <c r="AJ2937" t="str">
        <f t="shared" si="4178"/>
        <v/>
      </c>
      <c r="AK2937" t="str">
        <f t="shared" si="4179"/>
        <v/>
      </c>
      <c r="AL2937" t="str">
        <f t="shared" si="4180"/>
        <v/>
      </c>
      <c r="AM2937" t="str">
        <f t="shared" si="4181"/>
        <v/>
      </c>
      <c r="AN2937" t="str">
        <f t="shared" si="4182"/>
        <v>Away</v>
      </c>
      <c r="AO2937" t="str">
        <f t="shared" si="4183"/>
        <v>a</v>
      </c>
      <c r="AP2937" t="str">
        <f t="shared" si="4184"/>
        <v/>
      </c>
      <c r="AQ2937" t="str">
        <f t="shared" si="4185"/>
        <v/>
      </c>
      <c r="AR2937" t="str">
        <f t="shared" si="4186"/>
        <v>Away</v>
      </c>
      <c r="AS2937" t="str">
        <f t="shared" si="4187"/>
        <v>a</v>
      </c>
      <c r="AT2937" t="str">
        <f t="shared" si="4188"/>
        <v>Offensive</v>
      </c>
      <c r="AU2937" t="str">
        <f t="shared" si="4189"/>
        <v/>
      </c>
      <c r="AV2937" t="str">
        <f t="shared" si="4190"/>
        <v/>
      </c>
      <c r="AW2937" t="str" cm="1">
        <f t="array" ref="AW2937">IFERROR(IF(O2937&lt;&gt;"",O2937,IF(OR($S2937="",$T2937=""),"",IF(O2937&lt;&gt;"",O2937,IF($T2937&lt;&gt;"",_xlfn._xlws.FILTER(O:O,($BU:$BU=$BU2937)*($I:$I=$I2937)*($T:$T=$T2937)*($S:$S=_xlfn.MINIFS($S:$S,$T:$T,"="&amp;$T2937)),"")))))&amp;"",IF(O2937="","",""))&amp;""</f>
        <v>OffensivePlay_Zone-PuckRetrievalDumpIn</v>
      </c>
      <c r="AX2937" t="str" cm="1">
        <f t="array" ref="AX2937">IFERROR(IF(P2937&lt;&gt;"",P2937,IF(OR($S2937="",$T2937=""),"",IF($T2937&lt;&gt;"",_xlfn._xlws.FILTER(P:P,($BU:$BU=$BU2937)*($I:$I=$I2937)*($T:$T=$T2937)*($S:$S=_xlfn.MINIFS($S:$S,$T:$T,"="&amp;$T2937)),""))))&amp;"",IF(P2937="","",""))&amp;""</f>
        <v/>
      </c>
      <c r="AY2937" t="str" cm="1">
        <f t="array" ref="AY2937">IFERROR(IF(Q2937&lt;&gt;"",Q2937,IF(OR($S2937="",$T2937=""),"",IF($T2937&lt;&gt;"",_xlfn._xlws.FILTER(Q:Q,($BU:$BU=$BU2937)*($I:$I=$I2937)*($T:$T=$T2937)*($S:$S=_xlfn.MINIFS($S:$S,$T:$T,"="&amp;$T2937)),""))))&amp;"",IF(Q2937="","",""))&amp;""</f>
        <v>u</v>
      </c>
      <c r="AZ2937" t="str" cm="1">
        <f t="array" ref="AZ2937">IFERROR(IF(R2937&lt;&gt;"",R2937,IF(OR($S2937="",$T2937=""),"",IF($T2937&lt;&gt;"",_xlfn._xlws.FILTER(R:R,($BU:$BU=$BU2937)*($I:$I=$I2937)*($T:$T=$T2937)*($S:$S=_xlfn.MINIFS($S:$S,$T:$T,"="&amp;$T2937)),""))))&amp;"",IF(R2937="","",""))&amp;""</f>
        <v/>
      </c>
      <c r="BA2937" s="6">
        <f t="shared" si="4191"/>
        <v>252</v>
      </c>
      <c r="BB2937">
        <f t="shared" ref="BB2937:BD2937" si="4255">BB2936</f>
        <v>18987</v>
      </c>
      <c r="BC2937" t="str">
        <f t="shared" si="4255"/>
        <v>Velodrome</v>
      </c>
      <c r="BD2937" t="str">
        <f t="shared" si="4255"/>
        <v>Outlaws</v>
      </c>
      <c r="BE2937" t="s">
        <v>9</v>
      </c>
      <c r="BF2937" t="s">
        <v>173</v>
      </c>
      <c r="BI2937">
        <v>100</v>
      </c>
      <c r="BJ2937" s="15">
        <f t="shared" si="4193"/>
        <v>0</v>
      </c>
      <c r="BK2937">
        <f t="shared" si="4194"/>
        <v>155</v>
      </c>
      <c r="BL2937">
        <f t="shared" si="4195"/>
        <v>155</v>
      </c>
      <c r="BM2937" s="15">
        <f>SUMIFS(BJ$2:BJ2937,K$2:K2937,"=Intermission")+SUMIFS(BJ$2:BJ2937,K$2:K2937,"=Timeout")</f>
        <v>143</v>
      </c>
      <c r="BN2937">
        <f t="shared" si="4196"/>
        <v>2303</v>
      </c>
      <c r="BO2937" s="19">
        <f t="shared" si="4197"/>
        <v>3228</v>
      </c>
      <c r="BP2937">
        <f t="shared" si="4198"/>
        <v>3223</v>
      </c>
      <c r="BQ2937" s="17">
        <f t="shared" si="4199"/>
        <v>3228</v>
      </c>
      <c r="BR2937" t="str">
        <f t="shared" si="4200"/>
        <v>event_team_player_1</v>
      </c>
      <c r="BS2937">
        <f>COUNTIFS(S$3:S2937,"="&amp;S2937,AI$3:AI2937,"="&amp;AI2937)</f>
        <v>1</v>
      </c>
      <c r="BT2937" t="str">
        <f>IFERROR(VLOOKUP(BB2937&amp;BU2937&amp;X2937,game_rosters!U:W,3,FALSE),"")</f>
        <v>P100032</v>
      </c>
      <c r="BU2937" t="str">
        <f t="shared" si="4202"/>
        <v>Outlaws</v>
      </c>
    </row>
    <row r="2938" spans="1:73" x14ac:dyDescent="0.2">
      <c r="A2938">
        <f t="shared" si="4176"/>
        <v>1</v>
      </c>
      <c r="I2938" s="44">
        <v>70</v>
      </c>
      <c r="K2938" t="s">
        <v>13</v>
      </c>
      <c r="L2938" t="s">
        <v>586</v>
      </c>
      <c r="N2938" t="s">
        <v>595</v>
      </c>
      <c r="O2938" t="s">
        <v>604</v>
      </c>
      <c r="Q2938" t="s">
        <v>595</v>
      </c>
      <c r="S2938">
        <v>1525</v>
      </c>
      <c r="W2938" t="s">
        <v>735</v>
      </c>
      <c r="X2938">
        <v>70</v>
      </c>
      <c r="Z2938">
        <v>1</v>
      </c>
      <c r="AA2938">
        <f t="shared" si="4225"/>
        <v>2525</v>
      </c>
      <c r="AB2938" t="str">
        <f t="shared" si="4226"/>
        <v/>
      </c>
      <c r="AC2938">
        <f t="shared" si="4172"/>
        <v>2525</v>
      </c>
      <c r="AD2938" s="6">
        <v>3</v>
      </c>
      <c r="AE2938" t="s">
        <v>942</v>
      </c>
      <c r="AF2938" t="s">
        <v>927</v>
      </c>
      <c r="AG2938" t="s">
        <v>942</v>
      </c>
      <c r="AH2938" t="s">
        <v>905</v>
      </c>
      <c r="AI2938" t="str">
        <f t="shared" si="4177"/>
        <v>e</v>
      </c>
      <c r="AJ2938" t="str">
        <f t="shared" si="4178"/>
        <v/>
      </c>
      <c r="AK2938" t="str">
        <f t="shared" si="4179"/>
        <v/>
      </c>
      <c r="AL2938" t="str">
        <f t="shared" si="4180"/>
        <v/>
      </c>
      <c r="AM2938" t="str">
        <f t="shared" si="4181"/>
        <v/>
      </c>
      <c r="AN2938" t="str">
        <f t="shared" si="4182"/>
        <v>Home</v>
      </c>
      <c r="AO2938" t="str">
        <f t="shared" si="4183"/>
        <v>h</v>
      </c>
      <c r="AP2938" t="str">
        <f t="shared" si="4184"/>
        <v/>
      </c>
      <c r="AQ2938" t="str">
        <f t="shared" si="4185"/>
        <v/>
      </c>
      <c r="AR2938" t="str">
        <f t="shared" si="4186"/>
        <v>Home</v>
      </c>
      <c r="AS2938" t="str">
        <f t="shared" si="4187"/>
        <v>h</v>
      </c>
      <c r="AT2938" t="str">
        <f t="shared" si="4188"/>
        <v>Offensive</v>
      </c>
      <c r="AU2938" t="str">
        <f t="shared" si="4189"/>
        <v/>
      </c>
      <c r="AV2938" t="str">
        <f t="shared" si="4190"/>
        <v/>
      </c>
      <c r="AW2938" t="str" cm="1">
        <f t="array" ref="AW2938">IFERROR(IF(O2938&lt;&gt;"",O2938,IF(OR($S2938="",$T2938=""),"",IF(O2938&lt;&gt;"",O2938,IF($T2938&lt;&gt;"",_xlfn._xlws.FILTER(O:O,($BU:$BU=$BU2938)*($I:$I=$I2938)*($T:$T=$T2938)*($S:$S=_xlfn.MINIFS($S:$S,$T:$T,"="&amp;$T2938)),"")))))&amp;"",IF(O2938="","",""))&amp;""</f>
        <v>OffensivePlay_Zone-PuckRetrievalDumpIn</v>
      </c>
      <c r="AX2938" t="str" cm="1">
        <f t="array" ref="AX2938">IFERROR(IF(P2938&lt;&gt;"",P2938,IF(OR($S2938="",$T2938=""),"",IF($T2938&lt;&gt;"",_xlfn._xlws.FILTER(P:P,($BU:$BU=$BU2938)*($I:$I=$I2938)*($T:$T=$T2938)*($S:$S=_xlfn.MINIFS($S:$S,$T:$T,"="&amp;$T2938)),""))))&amp;"",IF(P2938="","",""))&amp;""</f>
        <v/>
      </c>
      <c r="AY2938" t="str" cm="1">
        <f t="array" ref="AY2938">IFERROR(IF(Q2938&lt;&gt;"",Q2938,IF(OR($S2938="",$T2938=""),"",IF($T2938&lt;&gt;"",_xlfn._xlws.FILTER(Q:Q,($BU:$BU=$BU2938)*($I:$I=$I2938)*($T:$T=$T2938)*($S:$S=_xlfn.MINIFS($S:$S,$T:$T,"="&amp;$T2938)),""))))&amp;"",IF(Q2938="","",""))&amp;""</f>
        <v>s</v>
      </c>
      <c r="AZ2938" t="str" cm="1">
        <f t="array" ref="AZ2938">IFERROR(IF(R2938&lt;&gt;"",R2938,IF(OR($S2938="",$T2938=""),"",IF($T2938&lt;&gt;"",_xlfn._xlws.FILTER(R:R,($BU:$BU=$BU2938)*($I:$I=$I2938)*($T:$T=$T2938)*($S:$S=_xlfn.MINIFS($S:$S,$T:$T,"="&amp;$T2938)),""))))&amp;"",IF(R2938="","",""))&amp;""</f>
        <v/>
      </c>
      <c r="BA2938" s="6">
        <f t="shared" si="4191"/>
        <v>252</v>
      </c>
      <c r="BB2938">
        <f t="shared" ref="BB2938:BD2938" si="4256">BB2937</f>
        <v>18987</v>
      </c>
      <c r="BC2938" t="str">
        <f t="shared" si="4256"/>
        <v>Velodrome</v>
      </c>
      <c r="BD2938" t="str">
        <f t="shared" si="4256"/>
        <v>Outlaws</v>
      </c>
      <c r="BE2938" t="s">
        <v>13</v>
      </c>
      <c r="BF2938" t="s">
        <v>586</v>
      </c>
      <c r="BI2938" cm="1">
        <f t="array" ref="BI2938">IFERROR(_xlfn._xlws.FILTER(shifts!A:A,(shifts!B:B=events!AD2938)*(shifts!AG:AG&gt;=events!BK2938)*(shifts!AH:AH&lt;=events!BL2938)),BI2937)</f>
        <v>101</v>
      </c>
      <c r="BJ2938" s="15">
        <f t="shared" si="4193"/>
        <v>2</v>
      </c>
      <c r="BK2938">
        <f t="shared" si="4194"/>
        <v>152</v>
      </c>
      <c r="BL2938">
        <f t="shared" si="4195"/>
        <v>150</v>
      </c>
      <c r="BM2938" s="15">
        <f>SUMIFS(BJ$2:BJ2938,K$2:K2938,"=Intermission")+SUMIFS(BJ$2:BJ2938,K$2:K2938,"=Timeout")</f>
        <v>143</v>
      </c>
      <c r="BN2938">
        <f t="shared" si="4196"/>
        <v>2303</v>
      </c>
      <c r="BO2938" s="19">
        <f t="shared" si="4197"/>
        <v>3231</v>
      </c>
      <c r="BP2938">
        <f t="shared" si="4198"/>
        <v>3226</v>
      </c>
      <c r="BQ2938" s="17">
        <f t="shared" si="4199"/>
        <v>3233</v>
      </c>
      <c r="BR2938" t="str">
        <f t="shared" si="4200"/>
        <v>event_team_player_1</v>
      </c>
      <c r="BS2938">
        <f>COUNTIFS(S$3:S2938,"="&amp;S2938,AI$3:AI2938,"="&amp;AI2938)</f>
        <v>1</v>
      </c>
      <c r="BT2938" t="str">
        <f>IFERROR(VLOOKUP(BB2938&amp;BU2938&amp;X2938,game_rosters!U:W,3,FALSE),"")</f>
        <v>P100001</v>
      </c>
      <c r="BU2938" t="str">
        <f t="shared" si="4202"/>
        <v>Velodrome</v>
      </c>
    </row>
    <row r="2939" spans="1:73" x14ac:dyDescent="0.2">
      <c r="A2939">
        <f t="shared" si="4176"/>
        <v>1</v>
      </c>
      <c r="I2939" s="44">
        <v>70</v>
      </c>
      <c r="K2939" t="s">
        <v>13</v>
      </c>
      <c r="O2939" t="s">
        <v>627</v>
      </c>
      <c r="Q2939" t="s">
        <v>595</v>
      </c>
      <c r="R2939" s="51">
        <v>1</v>
      </c>
      <c r="S2939">
        <v>1526</v>
      </c>
      <c r="W2939" t="s">
        <v>735</v>
      </c>
      <c r="X2939">
        <v>70</v>
      </c>
      <c r="Z2939">
        <v>1</v>
      </c>
      <c r="AA2939">
        <f t="shared" si="4225"/>
        <v>2526</v>
      </c>
      <c r="AB2939" t="str">
        <f t="shared" si="4226"/>
        <v/>
      </c>
      <c r="AC2939">
        <f t="shared" si="4172"/>
        <v>2526</v>
      </c>
      <c r="AD2939" s="6">
        <v>3</v>
      </c>
      <c r="AE2939" t="s">
        <v>942</v>
      </c>
      <c r="AF2939" t="s">
        <v>905</v>
      </c>
      <c r="AG2939" t="s">
        <v>942</v>
      </c>
      <c r="AH2939" t="s">
        <v>934</v>
      </c>
      <c r="AI2939" t="str">
        <f t="shared" si="4177"/>
        <v>e</v>
      </c>
      <c r="AJ2939" t="str">
        <f t="shared" si="4178"/>
        <v/>
      </c>
      <c r="AK2939" t="str">
        <f t="shared" si="4179"/>
        <v/>
      </c>
      <c r="AL2939" t="str">
        <f t="shared" si="4180"/>
        <v/>
      </c>
      <c r="AM2939" t="str">
        <f t="shared" si="4181"/>
        <v/>
      </c>
      <c r="AN2939" t="str">
        <f t="shared" si="4182"/>
        <v>Home</v>
      </c>
      <c r="AO2939" t="str">
        <f t="shared" si="4183"/>
        <v>h</v>
      </c>
      <c r="AP2939" t="str">
        <f t="shared" si="4184"/>
        <v/>
      </c>
      <c r="AQ2939" t="str">
        <f t="shared" si="4185"/>
        <v/>
      </c>
      <c r="AR2939" t="str">
        <f t="shared" si="4186"/>
        <v>Home</v>
      </c>
      <c r="AS2939" t="str">
        <f t="shared" si="4187"/>
        <v>h</v>
      </c>
      <c r="AT2939" t="str">
        <f t="shared" si="4188"/>
        <v>Offensive</v>
      </c>
      <c r="AU2939" t="str">
        <f t="shared" si="4189"/>
        <v/>
      </c>
      <c r="AV2939" t="str">
        <f t="shared" si="4190"/>
        <v/>
      </c>
      <c r="AW2939" t="str" cm="1">
        <f t="array" ref="AW2939">IFERROR(IF(O2939&lt;&gt;"",O2939,IF(OR($S2939="",$T2939=""),"",IF(O2939&lt;&gt;"",O2939,IF($T2939&lt;&gt;"",_xlfn._xlws.FILTER(O:O,($BU:$BU=$BU2939)*($I:$I=$I2939)*($T:$T=$T2939)*($S:$S=_xlfn.MINIFS($S:$S,$T:$T,"="&amp;$T2939)),"")))))&amp;"",IF(O2939="","",""))&amp;""</f>
        <v>OffensivePlay_Possession-Deke</v>
      </c>
      <c r="AX2939" t="str" cm="1">
        <f t="array" ref="AX2939">IFERROR(IF(P2939&lt;&gt;"",P2939,IF(OR($S2939="",$T2939=""),"",IF($T2939&lt;&gt;"",_xlfn._xlws.FILTER(P:P,($BU:$BU=$BU2939)*($I:$I=$I2939)*($T:$T=$T2939)*($S:$S=_xlfn.MINIFS($S:$S,$T:$T,"="&amp;$T2939)),""))))&amp;"",IF(P2939="","",""))&amp;""</f>
        <v/>
      </c>
      <c r="AY2939" t="str" cm="1">
        <f t="array" ref="AY2939">IFERROR(IF(Q2939&lt;&gt;"",Q2939,IF(OR($S2939="",$T2939=""),"",IF($T2939&lt;&gt;"",_xlfn._xlws.FILTER(Q:Q,($BU:$BU=$BU2939)*($I:$I=$I2939)*($T:$T=$T2939)*($S:$S=_xlfn.MINIFS($S:$S,$T:$T,"="&amp;$T2939)),""))))&amp;"",IF(Q2939="","",""))&amp;""</f>
        <v>s</v>
      </c>
      <c r="AZ2939" t="str" cm="1">
        <f t="array" ref="AZ2939">IFERROR(IF(R2939&lt;&gt;"",R2939,IF(OR($S2939="",$T2939=""),"",IF($T2939&lt;&gt;"",_xlfn._xlws.FILTER(R:R,($BU:$BU=$BU2939)*($I:$I=$I2939)*($T:$T=$T2939)*($S:$S=_xlfn.MINIFS($S:$S,$T:$T,"="&amp;$T2939)),""))))&amp;"",IF(R2939="","",""))&amp;""</f>
        <v>1</v>
      </c>
      <c r="BA2939" s="6">
        <f t="shared" si="4191"/>
        <v>252</v>
      </c>
      <c r="BB2939">
        <f t="shared" ref="BB2939:BD2939" si="4257">BB2938</f>
        <v>18987</v>
      </c>
      <c r="BC2939" t="str">
        <f t="shared" si="4257"/>
        <v>Velodrome</v>
      </c>
      <c r="BD2939" t="str">
        <f t="shared" si="4257"/>
        <v>Outlaws</v>
      </c>
      <c r="BE2939" t="s">
        <v>13</v>
      </c>
      <c r="BF2939" t="s">
        <v>756</v>
      </c>
      <c r="BI2939" cm="1">
        <f t="array" ref="BI2939">IFERROR(_xlfn._xlws.FILTER(shifts!A:A,(shifts!B:B=events!AD2939)*(shifts!AG:AG&gt;=events!BK2939)*(shifts!AH:AH&lt;=events!BL2939)),BI2938)</f>
        <v>101</v>
      </c>
      <c r="BJ2939" s="15">
        <f t="shared" si="4193"/>
        <v>2</v>
      </c>
      <c r="BK2939">
        <f t="shared" si="4194"/>
        <v>150</v>
      </c>
      <c r="BL2939">
        <f t="shared" si="4195"/>
        <v>148</v>
      </c>
      <c r="BM2939" s="15">
        <f>SUMIFS(BJ$2:BJ2939,K$2:K2939,"=Intermission")+SUMIFS(BJ$2:BJ2939,K$2:K2939,"=Timeout")</f>
        <v>143</v>
      </c>
      <c r="BN2939">
        <f t="shared" si="4196"/>
        <v>2303</v>
      </c>
      <c r="BO2939" s="19">
        <f t="shared" si="4197"/>
        <v>3233</v>
      </c>
      <c r="BP2939">
        <f t="shared" si="4198"/>
        <v>3228</v>
      </c>
      <c r="BQ2939" s="17">
        <f t="shared" si="4199"/>
        <v>3235</v>
      </c>
      <c r="BR2939" t="str">
        <f t="shared" si="4200"/>
        <v>event_team_player_1</v>
      </c>
      <c r="BS2939">
        <f>COUNTIFS(S$3:S2939,"="&amp;S2939,AI$3:AI2939,"="&amp;AI2939)</f>
        <v>1</v>
      </c>
      <c r="BT2939" t="str">
        <f>IFERROR(VLOOKUP(BB2939&amp;BU2939&amp;X2939,game_rosters!U:W,3,FALSE),"")</f>
        <v>P100001</v>
      </c>
      <c r="BU2939" t="str">
        <f t="shared" si="4202"/>
        <v>Velodrome</v>
      </c>
    </row>
    <row r="2940" spans="1:73" x14ac:dyDescent="0.2">
      <c r="A2940" t="str">
        <f t="shared" si="4176"/>
        <v/>
      </c>
      <c r="I2940" s="44">
        <v>77</v>
      </c>
      <c r="O2940" t="s">
        <v>625</v>
      </c>
      <c r="Q2940" t="s">
        <v>594</v>
      </c>
      <c r="R2940" s="51">
        <v>1</v>
      </c>
      <c r="S2940">
        <v>1526</v>
      </c>
      <c r="X2940">
        <v>77</v>
      </c>
      <c r="AA2940">
        <f t="shared" si="4225"/>
        <v>2526</v>
      </c>
      <c r="AB2940" t="str">
        <f t="shared" si="4226"/>
        <v/>
      </c>
      <c r="AC2940">
        <f t="shared" si="4172"/>
        <v>2526</v>
      </c>
      <c r="AD2940" s="6">
        <v>3</v>
      </c>
      <c r="AE2940" t="s">
        <v>942</v>
      </c>
      <c r="AF2940" t="s">
        <v>905</v>
      </c>
      <c r="AG2940" t="s">
        <v>942</v>
      </c>
      <c r="AH2940" t="s">
        <v>934</v>
      </c>
      <c r="AI2940" t="str">
        <f t="shared" si="4177"/>
        <v>o</v>
      </c>
      <c r="AJ2940" t="str">
        <f t="shared" si="4178"/>
        <v/>
      </c>
      <c r="AK2940" t="str">
        <f t="shared" si="4179"/>
        <v/>
      </c>
      <c r="AL2940" t="str">
        <f t="shared" si="4180"/>
        <v/>
      </c>
      <c r="AM2940" t="str">
        <f t="shared" si="4181"/>
        <v/>
      </c>
      <c r="AN2940" t="str">
        <f t="shared" si="4182"/>
        <v>Home</v>
      </c>
      <c r="AO2940" t="str">
        <f t="shared" si="4183"/>
        <v>h</v>
      </c>
      <c r="AP2940" t="str">
        <f t="shared" si="4184"/>
        <v/>
      </c>
      <c r="AQ2940" t="str">
        <f t="shared" si="4185"/>
        <v/>
      </c>
      <c r="AR2940" t="str">
        <f t="shared" si="4186"/>
        <v>Home</v>
      </c>
      <c r="AS2940" t="str">
        <f t="shared" si="4187"/>
        <v>h</v>
      </c>
      <c r="AT2940" t="str">
        <f t="shared" si="4188"/>
        <v>Defensive</v>
      </c>
      <c r="AU2940" t="str">
        <f t="shared" si="4189"/>
        <v/>
      </c>
      <c r="AV2940" t="str">
        <f t="shared" si="4190"/>
        <v/>
      </c>
      <c r="AW2940" t="str" cm="1">
        <f t="array" ref="AW2940">IFERROR(IF(O2940&lt;&gt;"",O2940,IF(OR($S2940="",$T2940=""),"",IF(O2940&lt;&gt;"",O2940,IF($T2940&lt;&gt;"",_xlfn._xlws.FILTER(O:O,($BU:$BU=$BU2940)*($I:$I=$I2940)*($T:$T=$T2940)*($S:$S=_xlfn.MINIFS($S:$S,$T:$T,"="&amp;$T2940)),"")))))&amp;"",IF(O2940="","",""))&amp;""</f>
        <v>Defensive_PlayPossession-BeatDeke</v>
      </c>
      <c r="AX2940" t="str" cm="1">
        <f t="array" ref="AX2940">IFERROR(IF(P2940&lt;&gt;"",P2940,IF(OR($S2940="",$T2940=""),"",IF($T2940&lt;&gt;"",_xlfn._xlws.FILTER(P:P,($BU:$BU=$BU2940)*($I:$I=$I2940)*($T:$T=$T2940)*($S:$S=_xlfn.MINIFS($S:$S,$T:$T,"="&amp;$T2940)),""))))&amp;"",IF(P2940="","",""))&amp;""</f>
        <v/>
      </c>
      <c r="AY2940" t="str" cm="1">
        <f t="array" ref="AY2940">IFERROR(IF(Q2940&lt;&gt;"",Q2940,IF(OR($S2940="",$T2940=""),"",IF($T2940&lt;&gt;"",_xlfn._xlws.FILTER(Q:Q,($BU:$BU=$BU2940)*($I:$I=$I2940)*($T:$T=$T2940)*($S:$S=_xlfn.MINIFS($S:$S,$T:$T,"="&amp;$T2940)),""))))&amp;"",IF(Q2940="","",""))&amp;""</f>
        <v>u</v>
      </c>
      <c r="AZ2940" t="str" cm="1">
        <f t="array" ref="AZ2940">IFERROR(IF(R2940&lt;&gt;"",R2940,IF(OR($S2940="",$T2940=""),"",IF($T2940&lt;&gt;"",_xlfn._xlws.FILTER(R:R,($BU:$BU=$BU2940)*($I:$I=$I2940)*($T:$T=$T2940)*($S:$S=_xlfn.MINIFS($S:$S,$T:$T,"="&amp;$T2940)),""))))&amp;"",IF(R2940="","",""))&amp;""</f>
        <v>1</v>
      </c>
      <c r="BA2940" s="6">
        <f t="shared" si="4191"/>
        <v>252</v>
      </c>
      <c r="BB2940">
        <f t="shared" ref="BB2940:BD2940" si="4258">BB2939</f>
        <v>18987</v>
      </c>
      <c r="BC2940" t="str">
        <f t="shared" si="4258"/>
        <v>Velodrome</v>
      </c>
      <c r="BD2940" t="str">
        <f t="shared" si="4258"/>
        <v>Outlaws</v>
      </c>
      <c r="BE2940" t="s">
        <v>13</v>
      </c>
      <c r="BF2940" t="s">
        <v>756</v>
      </c>
      <c r="BI2940" cm="1">
        <f t="array" ref="BI2940">IFERROR(_xlfn._xlws.FILTER(shifts!A:A,(shifts!B:B=events!AD2940)*(shifts!AG:AG&gt;=events!BK2940)*(shifts!AH:AH&lt;=events!BL2940)),BI2939)</f>
        <v>101</v>
      </c>
      <c r="BJ2940" s="15">
        <f t="shared" si="4193"/>
        <v>2</v>
      </c>
      <c r="BK2940">
        <f t="shared" si="4194"/>
        <v>150</v>
      </c>
      <c r="BL2940">
        <f t="shared" si="4195"/>
        <v>148</v>
      </c>
      <c r="BM2940" s="15">
        <f>SUMIFS(BJ$2:BJ2940,K$2:K2940,"=Intermission")+SUMIFS(BJ$2:BJ2940,K$2:K2940,"=Timeout")</f>
        <v>143</v>
      </c>
      <c r="BN2940">
        <f t="shared" si="4196"/>
        <v>2303</v>
      </c>
      <c r="BO2940" s="19">
        <f t="shared" si="4197"/>
        <v>3233</v>
      </c>
      <c r="BP2940">
        <f t="shared" si="4198"/>
        <v>3228</v>
      </c>
      <c r="BQ2940" s="17">
        <f t="shared" si="4199"/>
        <v>3235</v>
      </c>
      <c r="BR2940" t="str">
        <f t="shared" si="4200"/>
        <v>opp_team_player_1</v>
      </c>
      <c r="BS2940">
        <f>COUNTIFS(S$3:S2940,"="&amp;S2940,AI$3:AI2940,"="&amp;AI2940)</f>
        <v>1</v>
      </c>
      <c r="BT2940" t="str">
        <f>IFERROR(VLOOKUP(BB2940&amp;BU2940&amp;X2940,game_rosters!U:W,3,FALSE),"")</f>
        <v>P100185</v>
      </c>
      <c r="BU2940" t="str">
        <f t="shared" si="4202"/>
        <v>Outlaws</v>
      </c>
    </row>
    <row r="2941" spans="1:73" x14ac:dyDescent="0.2">
      <c r="A2941">
        <f t="shared" si="4176"/>
        <v>1</v>
      </c>
      <c r="I2941" s="44">
        <v>70</v>
      </c>
      <c r="K2941" t="s">
        <v>238</v>
      </c>
      <c r="L2941" t="s">
        <v>174</v>
      </c>
      <c r="M2941" t="s">
        <v>87</v>
      </c>
      <c r="N2941" t="s">
        <v>594</v>
      </c>
      <c r="S2941">
        <v>1527</v>
      </c>
      <c r="T2941">
        <v>238</v>
      </c>
      <c r="W2941" t="s">
        <v>735</v>
      </c>
      <c r="X2941">
        <v>70</v>
      </c>
      <c r="Z2941">
        <v>1</v>
      </c>
      <c r="AA2941">
        <f t="shared" si="4225"/>
        <v>2527</v>
      </c>
      <c r="AB2941">
        <f t="shared" si="4226"/>
        <v>9238</v>
      </c>
      <c r="AC2941">
        <f t="shared" si="4172"/>
        <v>9238</v>
      </c>
      <c r="AD2941" s="6">
        <v>3</v>
      </c>
      <c r="AE2941" t="s">
        <v>942</v>
      </c>
      <c r="AF2941" t="s">
        <v>934</v>
      </c>
      <c r="AG2941" t="s">
        <v>756</v>
      </c>
      <c r="AH2941" t="s">
        <v>756</v>
      </c>
      <c r="AI2941" t="str">
        <f t="shared" si="4177"/>
        <v>e</v>
      </c>
      <c r="AJ2941" t="str">
        <f t="shared" si="4178"/>
        <v/>
      </c>
      <c r="AK2941" t="str">
        <f t="shared" si="4179"/>
        <v/>
      </c>
      <c r="AL2941" t="str">
        <f t="shared" si="4180"/>
        <v/>
      </c>
      <c r="AM2941" t="str">
        <f t="shared" si="4181"/>
        <v/>
      </c>
      <c r="AN2941" t="str">
        <f t="shared" si="4182"/>
        <v>Home</v>
      </c>
      <c r="AO2941" t="str">
        <f t="shared" si="4183"/>
        <v>h</v>
      </c>
      <c r="AP2941" t="str">
        <f t="shared" si="4184"/>
        <v/>
      </c>
      <c r="AQ2941" t="str">
        <f t="shared" si="4185"/>
        <v/>
      </c>
      <c r="AR2941" t="str">
        <f t="shared" si="4186"/>
        <v>Home</v>
      </c>
      <c r="AS2941" t="str">
        <f t="shared" si="4187"/>
        <v>h</v>
      </c>
      <c r="AT2941" t="str">
        <f t="shared" si="4188"/>
        <v>Offensive</v>
      </c>
      <c r="AU2941" t="str">
        <f t="shared" si="4189"/>
        <v/>
      </c>
      <c r="AV2941" t="str">
        <f t="shared" si="4190"/>
        <v/>
      </c>
      <c r="AW2941" t="str" cm="1">
        <f t="array" ref="AW2941">IFERROR(IF(O2941&lt;&gt;"",O2941,IF(OR($S2941="",$T2941=""),"",IF(O2941&lt;&gt;"",O2941,IF($T2941&lt;&gt;"",_xlfn._xlws.FILTER(O:O,($BU:$BU=$BU2941)*($I:$I=$I2941)*($T:$T=$T2941)*($S:$S=_xlfn.MINIFS($S:$S,$T:$T,"="&amp;$T2941)),"")))))&amp;"",IF(O2941="","",""))&amp;""</f>
        <v/>
      </c>
      <c r="AX2941" t="str" cm="1">
        <f t="array" ref="AX2941">IFERROR(IF(P2941&lt;&gt;"",P2941,IF(OR($S2941="",$T2941=""),"",IF($T2941&lt;&gt;"",_xlfn._xlws.FILTER(P:P,($BU:$BU=$BU2941)*($I:$I=$I2941)*($T:$T=$T2941)*($S:$S=_xlfn.MINIFS($S:$S,$T:$T,"="&amp;$T2941)),""))))&amp;"",IF(P2941="","",""))&amp;""</f>
        <v/>
      </c>
      <c r="AY2941" t="str" cm="1">
        <f t="array" ref="AY2941">IFERROR(IF(Q2941&lt;&gt;"",Q2941,IF(OR($S2941="",$T2941=""),"",IF($T2941&lt;&gt;"",_xlfn._xlws.FILTER(Q:Q,($BU:$BU=$BU2941)*($I:$I=$I2941)*($T:$T=$T2941)*($S:$S=_xlfn.MINIFS($S:$S,$T:$T,"="&amp;$T2941)),""))))&amp;"",IF(Q2941="","",""))&amp;""</f>
        <v/>
      </c>
      <c r="AZ2941" t="str" cm="1">
        <f t="array" ref="AZ2941">IFERROR(IF(R2941&lt;&gt;"",R2941,IF(OR($S2941="",$T2941=""),"",IF($T2941&lt;&gt;"",_xlfn._xlws.FILTER(R:R,($BU:$BU=$BU2941)*($I:$I=$I2941)*($T:$T=$T2941)*($S:$S=_xlfn.MINIFS($S:$S,$T:$T,"="&amp;$T2941)),""))))&amp;"",IF(R2941="","",""))&amp;""</f>
        <v/>
      </c>
      <c r="BA2941" s="6">
        <f t="shared" si="4191"/>
        <v>253</v>
      </c>
      <c r="BB2941">
        <f t="shared" ref="BB2941:BD2941" si="4259">BB2940</f>
        <v>18987</v>
      </c>
      <c r="BC2941" t="str">
        <f t="shared" si="4259"/>
        <v>Velodrome</v>
      </c>
      <c r="BD2941" t="str">
        <f t="shared" si="4259"/>
        <v>Outlaws</v>
      </c>
      <c r="BE2941" t="s">
        <v>238</v>
      </c>
      <c r="BF2941" t="s">
        <v>174</v>
      </c>
      <c r="BI2941">
        <v>101</v>
      </c>
      <c r="BJ2941" s="15">
        <f t="shared" si="4193"/>
        <v>0</v>
      </c>
      <c r="BK2941">
        <f t="shared" si="4194"/>
        <v>148</v>
      </c>
      <c r="BL2941">
        <f t="shared" si="4195"/>
        <v>148</v>
      </c>
      <c r="BM2941" s="15">
        <f>SUMIFS(BJ$2:BJ2941,K$2:K2941,"=Intermission")+SUMIFS(BJ$2:BJ2941,K$2:K2941,"=Timeout")</f>
        <v>143</v>
      </c>
      <c r="BN2941">
        <f t="shared" si="4196"/>
        <v>2303</v>
      </c>
      <c r="BO2941" s="19">
        <f t="shared" si="4197"/>
        <v>3235</v>
      </c>
      <c r="BP2941">
        <f t="shared" si="4198"/>
        <v>3230</v>
      </c>
      <c r="BQ2941" s="17">
        <f t="shared" si="4199"/>
        <v>3235</v>
      </c>
      <c r="BR2941" t="str">
        <f t="shared" si="4200"/>
        <v>event_team_player_1</v>
      </c>
      <c r="BS2941">
        <f>COUNTIFS(S$3:S2941,"="&amp;S2941,AI$3:AI2941,"="&amp;AI2941)</f>
        <v>1</v>
      </c>
      <c r="BT2941" t="str">
        <f>IFERROR(VLOOKUP(BB2941&amp;BU2941&amp;X2941,game_rosters!U:W,3,FALSE),"")</f>
        <v>P100001</v>
      </c>
      <c r="BU2941" t="str">
        <f t="shared" si="4202"/>
        <v>Velodrome</v>
      </c>
    </row>
    <row r="2942" spans="1:73" x14ac:dyDescent="0.2">
      <c r="A2942">
        <f t="shared" si="4176"/>
        <v>1</v>
      </c>
      <c r="I2942" s="44">
        <v>70</v>
      </c>
      <c r="K2942" t="s">
        <v>9</v>
      </c>
      <c r="L2942" t="s">
        <v>173</v>
      </c>
      <c r="M2942" t="s">
        <v>354</v>
      </c>
      <c r="N2942" t="s">
        <v>594</v>
      </c>
      <c r="S2942">
        <v>1528</v>
      </c>
      <c r="T2942">
        <v>238</v>
      </c>
      <c r="W2942" t="s">
        <v>735</v>
      </c>
      <c r="X2942">
        <v>70</v>
      </c>
      <c r="Z2942">
        <v>1</v>
      </c>
      <c r="AA2942">
        <f t="shared" si="4225"/>
        <v>2528</v>
      </c>
      <c r="AB2942">
        <f t="shared" si="4226"/>
        <v>9238</v>
      </c>
      <c r="AC2942">
        <f t="shared" si="4172"/>
        <v>9238</v>
      </c>
      <c r="AD2942" s="6">
        <v>3</v>
      </c>
      <c r="AE2942" t="s">
        <v>942</v>
      </c>
      <c r="AF2942" t="s">
        <v>934</v>
      </c>
      <c r="AG2942" t="s">
        <v>756</v>
      </c>
      <c r="AH2942" t="s">
        <v>756</v>
      </c>
      <c r="AI2942" t="str">
        <f t="shared" si="4177"/>
        <v>e</v>
      </c>
      <c r="AJ2942" t="str">
        <f t="shared" si="4178"/>
        <v/>
      </c>
      <c r="AK2942" t="str">
        <f t="shared" si="4179"/>
        <v/>
      </c>
      <c r="AL2942" t="str">
        <f t="shared" si="4180"/>
        <v/>
      </c>
      <c r="AM2942" t="str">
        <f t="shared" si="4181"/>
        <v/>
      </c>
      <c r="AN2942" t="str">
        <f t="shared" si="4182"/>
        <v>Home</v>
      </c>
      <c r="AO2942" t="str">
        <f t="shared" si="4183"/>
        <v>h</v>
      </c>
      <c r="AP2942" t="str">
        <f t="shared" si="4184"/>
        <v/>
      </c>
      <c r="AQ2942" t="str">
        <f t="shared" si="4185"/>
        <v/>
      </c>
      <c r="AR2942" t="str">
        <f t="shared" si="4186"/>
        <v>Home</v>
      </c>
      <c r="AS2942" t="str">
        <f t="shared" si="4187"/>
        <v>h</v>
      </c>
      <c r="AT2942" t="str">
        <f t="shared" si="4188"/>
        <v>Offensive</v>
      </c>
      <c r="AU2942" t="str">
        <f t="shared" si="4189"/>
        <v/>
      </c>
      <c r="AV2942" t="str">
        <f t="shared" si="4190"/>
        <v/>
      </c>
      <c r="AW2942" t="str" cm="1">
        <f t="array" ref="AW2942">IFERROR(IF(O2942&lt;&gt;"",O2942,IF(OR($S2942="",$T2942=""),"",IF(O2942&lt;&gt;"",O2942,IF($T2942&lt;&gt;"",_xlfn._xlws.FILTER(O:O,($BU:$BU=$BU2942)*($I:$I=$I2942)*($T:$T=$T2942)*($S:$S=_xlfn.MINIFS($S:$S,$T:$T,"="&amp;$T2942)),"")))))&amp;"",IF(O2942="","",""))&amp;""</f>
        <v/>
      </c>
      <c r="AX2942" t="str" cm="1">
        <f t="array" ref="AX2942">IFERROR(IF(P2942&lt;&gt;"",P2942,IF(OR($S2942="",$T2942=""),"",IF($T2942&lt;&gt;"",_xlfn._xlws.FILTER(P:P,($BU:$BU=$BU2942)*($I:$I=$I2942)*($T:$T=$T2942)*($S:$S=_xlfn.MINIFS($S:$S,$T:$T,"="&amp;$T2942)),""))))&amp;"",IF(P2942="","",""))&amp;""</f>
        <v/>
      </c>
      <c r="AY2942" t="str" cm="1">
        <f t="array" ref="AY2942">IFERROR(IF(Q2942&lt;&gt;"",Q2942,IF(OR($S2942="",$T2942=""),"",IF($T2942&lt;&gt;"",_xlfn._xlws.FILTER(Q:Q,($BU:$BU=$BU2942)*($I:$I=$I2942)*($T:$T=$T2942)*($S:$S=_xlfn.MINIFS($S:$S,$T:$T,"="&amp;$T2942)),""))))&amp;"",IF(Q2942="","",""))&amp;""</f>
        <v/>
      </c>
      <c r="AZ2942" t="str" cm="1">
        <f t="array" ref="AZ2942">IFERROR(IF(R2942&lt;&gt;"",R2942,IF(OR($S2942="",$T2942=""),"",IF($T2942&lt;&gt;"",_xlfn._xlws.FILTER(R:R,($BU:$BU=$BU2942)*($I:$I=$I2942)*($T:$T=$T2942)*($S:$S=_xlfn.MINIFS($S:$S,$T:$T,"="&amp;$T2942)),""))))&amp;"",IF(R2942="","",""))&amp;""</f>
        <v/>
      </c>
      <c r="BA2942" s="6">
        <f t="shared" si="4191"/>
        <v>253</v>
      </c>
      <c r="BB2942">
        <f t="shared" ref="BB2942:BD2942" si="4260">BB2941</f>
        <v>18987</v>
      </c>
      <c r="BC2942" t="str">
        <f t="shared" si="4260"/>
        <v>Velodrome</v>
      </c>
      <c r="BD2942" t="str">
        <f t="shared" si="4260"/>
        <v>Outlaws</v>
      </c>
      <c r="BE2942" t="s">
        <v>9</v>
      </c>
      <c r="BF2942" t="s">
        <v>173</v>
      </c>
      <c r="BI2942">
        <v>101</v>
      </c>
      <c r="BJ2942" s="15">
        <f t="shared" si="4193"/>
        <v>0</v>
      </c>
      <c r="BK2942">
        <f t="shared" si="4194"/>
        <v>148</v>
      </c>
      <c r="BL2942">
        <f t="shared" si="4195"/>
        <v>148</v>
      </c>
      <c r="BM2942" s="15">
        <f>SUMIFS(BJ$2:BJ2942,K$2:K2942,"=Intermission")+SUMIFS(BJ$2:BJ2942,K$2:K2942,"=Timeout")</f>
        <v>143</v>
      </c>
      <c r="BN2942">
        <f t="shared" si="4196"/>
        <v>2303</v>
      </c>
      <c r="BO2942" s="19">
        <f t="shared" si="4197"/>
        <v>3235</v>
      </c>
      <c r="BP2942">
        <f t="shared" si="4198"/>
        <v>3230</v>
      </c>
      <c r="BQ2942" s="17">
        <f t="shared" si="4199"/>
        <v>3235</v>
      </c>
      <c r="BR2942" t="str">
        <f t="shared" si="4200"/>
        <v>event_team_player_1</v>
      </c>
      <c r="BS2942">
        <f>COUNTIFS(S$3:S2942,"="&amp;S2942,AI$3:AI2942,"="&amp;AI2942)</f>
        <v>1</v>
      </c>
      <c r="BT2942" t="str">
        <f>IFERROR(VLOOKUP(BB2942&amp;BU2942&amp;X2942,game_rosters!U:W,3,FALSE),"")</f>
        <v>P100001</v>
      </c>
      <c r="BU2942" t="str">
        <f t="shared" si="4202"/>
        <v>Velodrome</v>
      </c>
    </row>
    <row r="2943" spans="1:73" x14ac:dyDescent="0.2">
      <c r="A2943">
        <f t="shared" si="4176"/>
        <v>1</v>
      </c>
      <c r="I2943" s="44">
        <v>4</v>
      </c>
      <c r="K2943" t="s">
        <v>13</v>
      </c>
      <c r="L2943" t="s">
        <v>586</v>
      </c>
      <c r="N2943" t="s">
        <v>595</v>
      </c>
      <c r="O2943" t="s">
        <v>604</v>
      </c>
      <c r="Q2943" t="s">
        <v>595</v>
      </c>
      <c r="S2943">
        <v>1529</v>
      </c>
      <c r="W2943" t="s">
        <v>731</v>
      </c>
      <c r="X2943">
        <v>4</v>
      </c>
      <c r="Z2943">
        <v>1</v>
      </c>
      <c r="AA2943">
        <f t="shared" si="4225"/>
        <v>2529</v>
      </c>
      <c r="AB2943" t="str">
        <f t="shared" si="4226"/>
        <v/>
      </c>
      <c r="AC2943">
        <f t="shared" si="4172"/>
        <v>2529</v>
      </c>
      <c r="AD2943" s="6">
        <v>3</v>
      </c>
      <c r="AE2943" t="s">
        <v>942</v>
      </c>
      <c r="AF2943" t="s">
        <v>909</v>
      </c>
      <c r="AG2943" t="s">
        <v>942</v>
      </c>
      <c r="AH2943" t="s">
        <v>922</v>
      </c>
      <c r="AI2943" t="str">
        <f t="shared" si="4177"/>
        <v>e</v>
      </c>
      <c r="AJ2943" t="str">
        <f t="shared" si="4178"/>
        <v/>
      </c>
      <c r="AK2943" t="str">
        <f t="shared" si="4179"/>
        <v/>
      </c>
      <c r="AL2943" t="str">
        <f t="shared" si="4180"/>
        <v/>
      </c>
      <c r="AM2943" t="str">
        <f t="shared" si="4181"/>
        <v/>
      </c>
      <c r="AN2943" t="str">
        <f t="shared" si="4182"/>
        <v>Away</v>
      </c>
      <c r="AO2943" t="str">
        <f t="shared" si="4183"/>
        <v>a</v>
      </c>
      <c r="AP2943" t="str">
        <f t="shared" si="4184"/>
        <v/>
      </c>
      <c r="AQ2943" t="str">
        <f t="shared" si="4185"/>
        <v/>
      </c>
      <c r="AR2943" t="str">
        <f t="shared" si="4186"/>
        <v>Away</v>
      </c>
      <c r="AS2943" t="str">
        <f t="shared" si="4187"/>
        <v>a</v>
      </c>
      <c r="AT2943" t="str">
        <f t="shared" si="4188"/>
        <v>Offensive</v>
      </c>
      <c r="AU2943" t="str">
        <f t="shared" si="4189"/>
        <v/>
      </c>
      <c r="AV2943" t="str">
        <f t="shared" si="4190"/>
        <v/>
      </c>
      <c r="AW2943" t="str" cm="1">
        <f t="array" ref="AW2943">IFERROR(IF(O2943&lt;&gt;"",O2943,IF(OR($S2943="",$T2943=""),"",IF(O2943&lt;&gt;"",O2943,IF($T2943&lt;&gt;"",_xlfn._xlws.FILTER(O:O,($BU:$BU=$BU2943)*($I:$I=$I2943)*($T:$T=$T2943)*($S:$S=_xlfn.MINIFS($S:$S,$T:$T,"="&amp;$T2943)),"")))))&amp;"",IF(O2943="","",""))&amp;""</f>
        <v>OffensivePlay_Zone-PuckRetrievalDumpIn</v>
      </c>
      <c r="AX2943" t="str" cm="1">
        <f t="array" ref="AX2943">IFERROR(IF(P2943&lt;&gt;"",P2943,IF(OR($S2943="",$T2943=""),"",IF($T2943&lt;&gt;"",_xlfn._xlws.FILTER(P:P,($BU:$BU=$BU2943)*($I:$I=$I2943)*($T:$T=$T2943)*($S:$S=_xlfn.MINIFS($S:$S,$T:$T,"="&amp;$T2943)),""))))&amp;"",IF(P2943="","",""))&amp;""</f>
        <v/>
      </c>
      <c r="AY2943" t="str" cm="1">
        <f t="array" ref="AY2943">IFERROR(IF(Q2943&lt;&gt;"",Q2943,IF(OR($S2943="",$T2943=""),"",IF($T2943&lt;&gt;"",_xlfn._xlws.FILTER(Q:Q,($BU:$BU=$BU2943)*($I:$I=$I2943)*($T:$T=$T2943)*($S:$S=_xlfn.MINIFS($S:$S,$T:$T,"="&amp;$T2943)),""))))&amp;"",IF(Q2943="","",""))&amp;""</f>
        <v>s</v>
      </c>
      <c r="AZ2943" t="str" cm="1">
        <f t="array" ref="AZ2943">IFERROR(IF(R2943&lt;&gt;"",R2943,IF(OR($S2943="",$T2943=""),"",IF($T2943&lt;&gt;"",_xlfn._xlws.FILTER(R:R,($BU:$BU=$BU2943)*($I:$I=$I2943)*($T:$T=$T2943)*($S:$S=_xlfn.MINIFS($S:$S,$T:$T,"="&amp;$T2943)),""))))&amp;"",IF(R2943="","",""))&amp;""</f>
        <v/>
      </c>
      <c r="BA2943" s="6">
        <f t="shared" si="4191"/>
        <v>253</v>
      </c>
      <c r="BB2943">
        <f t="shared" ref="BB2943:BD2943" si="4261">BB2942</f>
        <v>18987</v>
      </c>
      <c r="BC2943" t="str">
        <f t="shared" si="4261"/>
        <v>Velodrome</v>
      </c>
      <c r="BD2943" t="str">
        <f t="shared" si="4261"/>
        <v>Outlaws</v>
      </c>
      <c r="BE2943" t="s">
        <v>13</v>
      </c>
      <c r="BF2943" t="s">
        <v>586</v>
      </c>
      <c r="BI2943" cm="1">
        <f t="array" ref="BI2943">IFERROR(_xlfn._xlws.FILTER(shifts!A:A,(shifts!B:B=events!AD2943)*(shifts!AG:AG&gt;=events!BK2943)*(shifts!AH:AH&lt;=events!BL2943)),BI2942)</f>
        <v>102</v>
      </c>
      <c r="BJ2943" s="15">
        <f t="shared" si="4193"/>
        <v>2</v>
      </c>
      <c r="BK2943">
        <f t="shared" si="4194"/>
        <v>142</v>
      </c>
      <c r="BL2943">
        <f t="shared" si="4195"/>
        <v>140</v>
      </c>
      <c r="BM2943" s="15">
        <f>SUMIFS(BJ$2:BJ2943,K$2:K2943,"=Intermission")+SUMIFS(BJ$2:BJ2943,K$2:K2943,"=Timeout")</f>
        <v>143</v>
      </c>
      <c r="BN2943">
        <f t="shared" si="4196"/>
        <v>2303</v>
      </c>
      <c r="BO2943" s="19">
        <f t="shared" si="4197"/>
        <v>3241</v>
      </c>
      <c r="BP2943">
        <f t="shared" si="4198"/>
        <v>3236</v>
      </c>
      <c r="BQ2943" s="17">
        <f t="shared" si="4199"/>
        <v>3243</v>
      </c>
      <c r="BR2943" t="str">
        <f t="shared" si="4200"/>
        <v>event_team_player_1</v>
      </c>
      <c r="BS2943">
        <f>COUNTIFS(S$3:S2943,"="&amp;S2943,AI$3:AI2943,"="&amp;AI2943)</f>
        <v>1</v>
      </c>
      <c r="BT2943" t="str">
        <f>IFERROR(VLOOKUP(BB2943&amp;BU2943&amp;X2943,game_rosters!U:W,3,FALSE),"")</f>
        <v>P100032</v>
      </c>
      <c r="BU2943" t="str">
        <f t="shared" si="4202"/>
        <v>Outlaws</v>
      </c>
    </row>
    <row r="2944" spans="1:73" x14ac:dyDescent="0.2">
      <c r="A2944">
        <f t="shared" si="4176"/>
        <v>1</v>
      </c>
      <c r="I2944" s="44">
        <v>4</v>
      </c>
      <c r="K2944" t="s">
        <v>7</v>
      </c>
      <c r="L2944" t="s">
        <v>172</v>
      </c>
      <c r="M2944" t="s">
        <v>65</v>
      </c>
      <c r="N2944" t="s">
        <v>595</v>
      </c>
      <c r="O2944" t="s">
        <v>569</v>
      </c>
      <c r="Q2944" t="s">
        <v>595</v>
      </c>
      <c r="S2944">
        <v>1530</v>
      </c>
      <c r="W2944" t="s">
        <v>731</v>
      </c>
      <c r="X2944">
        <v>4</v>
      </c>
      <c r="Z2944">
        <v>1</v>
      </c>
      <c r="AA2944">
        <f t="shared" si="4225"/>
        <v>2530</v>
      </c>
      <c r="AB2944" t="str">
        <f t="shared" si="4226"/>
        <v/>
      </c>
      <c r="AC2944">
        <f t="shared" si="4172"/>
        <v>2530</v>
      </c>
      <c r="AD2944" s="6">
        <v>3</v>
      </c>
      <c r="AE2944" t="s">
        <v>942</v>
      </c>
      <c r="AF2944" t="s">
        <v>922</v>
      </c>
      <c r="AG2944" t="s">
        <v>756</v>
      </c>
      <c r="AH2944" t="s">
        <v>756</v>
      </c>
      <c r="AI2944" t="str">
        <f t="shared" si="4177"/>
        <v>e</v>
      </c>
      <c r="AJ2944" t="str">
        <f t="shared" si="4178"/>
        <v/>
      </c>
      <c r="AK2944" t="str">
        <f t="shared" si="4179"/>
        <v/>
      </c>
      <c r="AL2944" t="str">
        <f t="shared" si="4180"/>
        <v/>
      </c>
      <c r="AM2944" t="str">
        <f t="shared" si="4181"/>
        <v/>
      </c>
      <c r="AN2944" t="str">
        <f t="shared" si="4182"/>
        <v>Away</v>
      </c>
      <c r="AO2944" t="str">
        <f t="shared" si="4183"/>
        <v>a</v>
      </c>
      <c r="AP2944" t="str">
        <f t="shared" si="4184"/>
        <v/>
      </c>
      <c r="AQ2944" t="str">
        <f t="shared" si="4185"/>
        <v/>
      </c>
      <c r="AR2944" t="str">
        <f t="shared" si="4186"/>
        <v>Away</v>
      </c>
      <c r="AS2944" t="str">
        <f t="shared" si="4187"/>
        <v>a</v>
      </c>
      <c r="AT2944" t="str">
        <f t="shared" si="4188"/>
        <v>Offensive</v>
      </c>
      <c r="AU2944" t="str">
        <f t="shared" si="4189"/>
        <v/>
      </c>
      <c r="AV2944" t="str">
        <f t="shared" si="4190"/>
        <v/>
      </c>
      <c r="AW2944" t="str" cm="1">
        <f t="array" ref="AW2944">IFERROR(IF(O2944&lt;&gt;"",O2944,IF(OR($S2944="",$T2944=""),"",IF(O2944&lt;&gt;"",O2944,IF($T2944&lt;&gt;"",_xlfn._xlws.FILTER(O:O,($BU:$BU=$BU2944)*($I:$I=$I2944)*($T:$T=$T2944)*($S:$S=_xlfn.MINIFS($S:$S,$T:$T,"="&amp;$T2944)),"")))))&amp;"",IF(O2944="","",""))&amp;""</f>
        <v>OffensivePlay_Zone-Breakout</v>
      </c>
      <c r="AX2944" t="str" cm="1">
        <f t="array" ref="AX2944">IFERROR(IF(P2944&lt;&gt;"",P2944,IF(OR($S2944="",$T2944=""),"",IF($T2944&lt;&gt;"",_xlfn._xlws.FILTER(P:P,($BU:$BU=$BU2944)*($I:$I=$I2944)*($T:$T=$T2944)*($S:$S=_xlfn.MINIFS($S:$S,$T:$T,"="&amp;$T2944)),""))))&amp;"",IF(P2944="","",""))&amp;""</f>
        <v/>
      </c>
      <c r="AY2944" t="str" cm="1">
        <f t="array" ref="AY2944">IFERROR(IF(Q2944&lt;&gt;"",Q2944,IF(OR($S2944="",$T2944=""),"",IF($T2944&lt;&gt;"",_xlfn._xlws.FILTER(Q:Q,($BU:$BU=$BU2944)*($I:$I=$I2944)*($T:$T=$T2944)*($S:$S=_xlfn.MINIFS($S:$S,$T:$T,"="&amp;$T2944)),""))))&amp;"",IF(Q2944="","",""))&amp;""</f>
        <v>s</v>
      </c>
      <c r="AZ2944" t="str" cm="1">
        <f t="array" ref="AZ2944">IFERROR(IF(R2944&lt;&gt;"",R2944,IF(OR($S2944="",$T2944=""),"",IF($T2944&lt;&gt;"",_xlfn._xlws.FILTER(R:R,($BU:$BU=$BU2944)*($I:$I=$I2944)*($T:$T=$T2944)*($S:$S=_xlfn.MINIFS($S:$S,$T:$T,"="&amp;$T2944)),""))))&amp;"",IF(R2944="","",""))&amp;""</f>
        <v/>
      </c>
      <c r="BA2944" s="6">
        <f t="shared" si="4191"/>
        <v>253</v>
      </c>
      <c r="BB2944">
        <f t="shared" ref="BB2944:BD2944" si="4262">BB2943</f>
        <v>18987</v>
      </c>
      <c r="BC2944" t="str">
        <f t="shared" si="4262"/>
        <v>Velodrome</v>
      </c>
      <c r="BD2944" t="str">
        <f t="shared" si="4262"/>
        <v>Outlaws</v>
      </c>
      <c r="BE2944" t="s">
        <v>7</v>
      </c>
      <c r="BF2944" t="s">
        <v>172</v>
      </c>
      <c r="BI2944" cm="1">
        <f t="array" ref="BI2944">IFERROR(_xlfn._xlws.FILTER(shifts!A:A,(shifts!B:B=events!AD2944)*(shifts!AG:AG&gt;=events!BK2944)*(shifts!AH:AH&lt;=events!BL2944)),BI2943)</f>
        <v>102</v>
      </c>
      <c r="BJ2944" s="15">
        <f t="shared" si="4193"/>
        <v>0</v>
      </c>
      <c r="BK2944">
        <f t="shared" si="4194"/>
        <v>140</v>
      </c>
      <c r="BL2944">
        <f t="shared" si="4195"/>
        <v>140</v>
      </c>
      <c r="BM2944" s="15">
        <f>SUMIFS(BJ$2:BJ2944,K$2:K2944,"=Intermission")+SUMIFS(BJ$2:BJ2944,K$2:K2944,"=Timeout")</f>
        <v>143</v>
      </c>
      <c r="BN2944">
        <f t="shared" si="4196"/>
        <v>2303</v>
      </c>
      <c r="BO2944" s="19">
        <f t="shared" si="4197"/>
        <v>3243</v>
      </c>
      <c r="BP2944">
        <f t="shared" si="4198"/>
        <v>3238</v>
      </c>
      <c r="BQ2944" s="17">
        <f t="shared" si="4199"/>
        <v>3243</v>
      </c>
      <c r="BR2944" t="str">
        <f t="shared" si="4200"/>
        <v>event_team_player_1</v>
      </c>
      <c r="BS2944">
        <f>COUNTIFS(S$3:S2944,"="&amp;S2944,AI$3:AI2944,"="&amp;AI2944)</f>
        <v>1</v>
      </c>
      <c r="BT2944" t="str">
        <f>IFERROR(VLOOKUP(BB2944&amp;BU2944&amp;X2944,game_rosters!U:W,3,FALSE),"")</f>
        <v>P100032</v>
      </c>
      <c r="BU2944" t="str">
        <f t="shared" si="4202"/>
        <v>Outlaws</v>
      </c>
    </row>
    <row r="2945" spans="1:73" x14ac:dyDescent="0.2">
      <c r="A2945" t="str">
        <f t="shared" si="4176"/>
        <v/>
      </c>
      <c r="I2945" s="44">
        <v>68</v>
      </c>
      <c r="S2945">
        <v>1530</v>
      </c>
      <c r="X2945">
        <v>68</v>
      </c>
      <c r="AA2945">
        <f t="shared" si="4225"/>
        <v>2530</v>
      </c>
      <c r="AB2945" t="str">
        <f t="shared" si="4226"/>
        <v/>
      </c>
      <c r="AC2945">
        <f t="shared" si="4172"/>
        <v>2530</v>
      </c>
      <c r="AD2945" s="6">
        <v>3</v>
      </c>
      <c r="AE2945" t="s">
        <v>942</v>
      </c>
      <c r="AF2945" t="s">
        <v>922</v>
      </c>
      <c r="AG2945" t="s">
        <v>756</v>
      </c>
      <c r="AH2945" t="s">
        <v>756</v>
      </c>
      <c r="AI2945" t="str">
        <f t="shared" si="4177"/>
        <v>o</v>
      </c>
      <c r="AJ2945" t="str">
        <f t="shared" si="4178"/>
        <v/>
      </c>
      <c r="AK2945" t="str">
        <f t="shared" si="4179"/>
        <v/>
      </c>
      <c r="AL2945" t="str">
        <f t="shared" si="4180"/>
        <v/>
      </c>
      <c r="AM2945" t="str">
        <f t="shared" si="4181"/>
        <v/>
      </c>
      <c r="AN2945" t="str">
        <f t="shared" si="4182"/>
        <v>Away</v>
      </c>
      <c r="AO2945" t="str">
        <f t="shared" si="4183"/>
        <v>a</v>
      </c>
      <c r="AP2945" t="str">
        <f t="shared" si="4184"/>
        <v/>
      </c>
      <c r="AQ2945" t="str">
        <f t="shared" si="4185"/>
        <v/>
      </c>
      <c r="AR2945" t="str">
        <f t="shared" si="4186"/>
        <v>Away</v>
      </c>
      <c r="AS2945" t="str">
        <f t="shared" si="4187"/>
        <v>a</v>
      </c>
      <c r="AT2945" t="str">
        <f t="shared" si="4188"/>
        <v>Defensive</v>
      </c>
      <c r="AU2945" t="str">
        <f t="shared" si="4189"/>
        <v/>
      </c>
      <c r="AV2945" t="str">
        <f t="shared" si="4190"/>
        <v/>
      </c>
      <c r="AW2945" t="str" cm="1">
        <f t="array" ref="AW2945">IFERROR(IF(O2945&lt;&gt;"",O2945,IF(OR($S2945="",$T2945=""),"",IF(O2945&lt;&gt;"",O2945,IF($T2945&lt;&gt;"",_xlfn._xlws.FILTER(O:O,($BU:$BU=$BU2945)*($I:$I=$I2945)*($T:$T=$T2945)*($S:$S=_xlfn.MINIFS($S:$S,$T:$T,"="&amp;$T2945)),"")))))&amp;"",IF(O2945="","",""))&amp;""</f>
        <v/>
      </c>
      <c r="AX2945" t="str" cm="1">
        <f t="array" ref="AX2945">IFERROR(IF(P2945&lt;&gt;"",P2945,IF(OR($S2945="",$T2945=""),"",IF($T2945&lt;&gt;"",_xlfn._xlws.FILTER(P:P,($BU:$BU=$BU2945)*($I:$I=$I2945)*($T:$T=$T2945)*($S:$S=_xlfn.MINIFS($S:$S,$T:$T,"="&amp;$T2945)),""))))&amp;"",IF(P2945="","",""))&amp;""</f>
        <v/>
      </c>
      <c r="AY2945" t="str" cm="1">
        <f t="array" ref="AY2945">IFERROR(IF(Q2945&lt;&gt;"",Q2945,IF(OR($S2945="",$T2945=""),"",IF($T2945&lt;&gt;"",_xlfn._xlws.FILTER(Q:Q,($BU:$BU=$BU2945)*($I:$I=$I2945)*($T:$T=$T2945)*($S:$S=_xlfn.MINIFS($S:$S,$T:$T,"="&amp;$T2945)),""))))&amp;"",IF(Q2945="","",""))&amp;""</f>
        <v/>
      </c>
      <c r="AZ2945" t="str" cm="1">
        <f t="array" ref="AZ2945">IFERROR(IF(R2945&lt;&gt;"",R2945,IF(OR($S2945="",$T2945=""),"",IF($T2945&lt;&gt;"",_xlfn._xlws.FILTER(R:R,($BU:$BU=$BU2945)*($I:$I=$I2945)*($T:$T=$T2945)*($S:$S=_xlfn.MINIFS($S:$S,$T:$T,"="&amp;$T2945)),""))))&amp;"",IF(R2945="","",""))&amp;""</f>
        <v/>
      </c>
      <c r="BA2945" s="6">
        <f t="shared" si="4191"/>
        <v>253</v>
      </c>
      <c r="BB2945">
        <f t="shared" ref="BB2945:BD2945" si="4263">BB2944</f>
        <v>18987</v>
      </c>
      <c r="BC2945" t="str">
        <f t="shared" si="4263"/>
        <v>Velodrome</v>
      </c>
      <c r="BD2945" t="str">
        <f t="shared" si="4263"/>
        <v>Outlaws</v>
      </c>
      <c r="BE2945" t="s">
        <v>7</v>
      </c>
      <c r="BF2945" t="s">
        <v>172</v>
      </c>
      <c r="BI2945" cm="1">
        <f t="array" ref="BI2945">IFERROR(_xlfn._xlws.FILTER(shifts!A:A,(shifts!B:B=events!AD2945)*(shifts!AG:AG&gt;=events!BK2945)*(shifts!AH:AH&lt;=events!BL2945)),BI2944)</f>
        <v>102</v>
      </c>
      <c r="BJ2945" s="15">
        <f t="shared" si="4193"/>
        <v>0</v>
      </c>
      <c r="BK2945">
        <f t="shared" si="4194"/>
        <v>140</v>
      </c>
      <c r="BL2945">
        <f t="shared" si="4195"/>
        <v>140</v>
      </c>
      <c r="BM2945" s="15">
        <f>SUMIFS(BJ$2:BJ2945,K$2:K2945,"=Intermission")+SUMIFS(BJ$2:BJ2945,K$2:K2945,"=Timeout")</f>
        <v>143</v>
      </c>
      <c r="BN2945">
        <f t="shared" si="4196"/>
        <v>2303</v>
      </c>
      <c r="BO2945" s="19">
        <f t="shared" si="4197"/>
        <v>3243</v>
      </c>
      <c r="BP2945">
        <f t="shared" si="4198"/>
        <v>3238</v>
      </c>
      <c r="BQ2945" s="17">
        <f t="shared" si="4199"/>
        <v>3243</v>
      </c>
      <c r="BR2945" t="str">
        <f t="shared" si="4200"/>
        <v>opp_team_player_1</v>
      </c>
      <c r="BS2945">
        <f>COUNTIFS(S$3:S2945,"="&amp;S2945,AI$3:AI2945,"="&amp;AI2945)</f>
        <v>1</v>
      </c>
      <c r="BT2945" t="str">
        <f>IFERROR(VLOOKUP(BB2945&amp;BU2945&amp;X2945,game_rosters!U:W,3,FALSE),"")</f>
        <v>P100128</v>
      </c>
      <c r="BU2945" t="s">
        <v>960</v>
      </c>
    </row>
    <row r="2946" spans="1:73" x14ac:dyDescent="0.2">
      <c r="A2946">
        <f t="shared" si="4176"/>
        <v>1</v>
      </c>
      <c r="I2946" s="44">
        <v>68</v>
      </c>
      <c r="K2946" t="s">
        <v>238</v>
      </c>
      <c r="L2946" t="s">
        <v>184</v>
      </c>
      <c r="M2946" t="s">
        <v>88</v>
      </c>
      <c r="N2946" t="s">
        <v>595</v>
      </c>
      <c r="O2946" t="s">
        <v>569</v>
      </c>
      <c r="R2946" s="51">
        <v>1</v>
      </c>
      <c r="S2946">
        <v>1531</v>
      </c>
      <c r="W2946" t="s">
        <v>731</v>
      </c>
      <c r="X2946">
        <v>68</v>
      </c>
      <c r="Z2946">
        <v>1</v>
      </c>
      <c r="AA2946">
        <f t="shared" si="4225"/>
        <v>2531</v>
      </c>
      <c r="AB2946" t="str">
        <f t="shared" si="4226"/>
        <v/>
      </c>
      <c r="AC2946">
        <f t="shared" ref="AC2946:AC3009" si="4264">IF(AB2946&lt;&gt;"",AB2946,S2946+1000)</f>
        <v>2531</v>
      </c>
      <c r="AD2946" s="6">
        <v>3</v>
      </c>
      <c r="AE2946" t="s">
        <v>942</v>
      </c>
      <c r="AF2946" t="s">
        <v>922</v>
      </c>
      <c r="AG2946" t="s">
        <v>942</v>
      </c>
      <c r="AH2946" t="s">
        <v>910</v>
      </c>
      <c r="AI2946" t="str">
        <f t="shared" si="4177"/>
        <v>e</v>
      </c>
      <c r="AJ2946" t="str">
        <f t="shared" si="4178"/>
        <v/>
      </c>
      <c r="AK2946" t="str">
        <f t="shared" si="4179"/>
        <v/>
      </c>
      <c r="AL2946" t="str">
        <f t="shared" si="4180"/>
        <v/>
      </c>
      <c r="AM2946" t="str">
        <f t="shared" si="4181"/>
        <v/>
      </c>
      <c r="AN2946" t="str">
        <f t="shared" si="4182"/>
        <v>Away</v>
      </c>
      <c r="AO2946" t="str">
        <f t="shared" si="4183"/>
        <v>a</v>
      </c>
      <c r="AP2946" t="str">
        <f t="shared" si="4184"/>
        <v/>
      </c>
      <c r="AQ2946" t="str">
        <f t="shared" si="4185"/>
        <v/>
      </c>
      <c r="AR2946" t="str">
        <f t="shared" si="4186"/>
        <v>Away</v>
      </c>
      <c r="AS2946" t="str">
        <f t="shared" si="4187"/>
        <v>a</v>
      </c>
      <c r="AT2946" t="str">
        <f t="shared" si="4188"/>
        <v>Offensive</v>
      </c>
      <c r="AU2946" t="str">
        <f t="shared" si="4189"/>
        <v/>
      </c>
      <c r="AV2946" t="str">
        <f t="shared" si="4190"/>
        <v/>
      </c>
      <c r="AW2946" t="str" cm="1">
        <f t="array" ref="AW2946">IFERROR(IF(O2946&lt;&gt;"",O2946,IF(OR($S2946="",$T2946=""),"",IF(O2946&lt;&gt;"",O2946,IF($T2946&lt;&gt;"",_xlfn._xlws.FILTER(O:O,($BU:$BU=$BU2946)*($I:$I=$I2946)*($T:$T=$T2946)*($S:$S=_xlfn.MINIFS($S:$S,$T:$T,"="&amp;$T2946)),"")))))&amp;"",IF(O2946="","",""))&amp;""</f>
        <v>OffensivePlay_Zone-Breakout</v>
      </c>
      <c r="AX2946" t="str" cm="1">
        <f t="array" ref="AX2946">IFERROR(IF(P2946&lt;&gt;"",P2946,IF(OR($S2946="",$T2946=""),"",IF($T2946&lt;&gt;"",_xlfn._xlws.FILTER(P:P,($BU:$BU=$BU2946)*($I:$I=$I2946)*($T:$T=$T2946)*($S:$S=_xlfn.MINIFS($S:$S,$T:$T,"="&amp;$T2946)),""))))&amp;"",IF(P2946="","",""))&amp;""</f>
        <v/>
      </c>
      <c r="AY2946" t="str" cm="1">
        <f t="array" ref="AY2946">IFERROR(IF(Q2946&lt;&gt;"",Q2946,IF(OR($S2946="",$T2946=""),"",IF($T2946&lt;&gt;"",_xlfn._xlws.FILTER(Q:Q,($BU:$BU=$BU2946)*($I:$I=$I2946)*($T:$T=$T2946)*($S:$S=_xlfn.MINIFS($S:$S,$T:$T,"="&amp;$T2946)),""))))&amp;"",IF(Q2946="","",""))&amp;""</f>
        <v/>
      </c>
      <c r="AZ2946" t="str" cm="1">
        <f t="array" ref="AZ2946">IFERROR(IF(R2946&lt;&gt;"",R2946,IF(OR($S2946="",$T2946=""),"",IF($T2946&lt;&gt;"",_xlfn._xlws.FILTER(R:R,($BU:$BU=$BU2946)*($I:$I=$I2946)*($T:$T=$T2946)*($S:$S=_xlfn.MINIFS($S:$S,$T:$T,"="&amp;$T2946)),""))))&amp;"",IF(R2946="","",""))&amp;""</f>
        <v>1</v>
      </c>
      <c r="BA2946" s="6">
        <f t="shared" si="4191"/>
        <v>254</v>
      </c>
      <c r="BB2946">
        <f t="shared" ref="BB2946:BD2946" si="4265">BB2945</f>
        <v>18987</v>
      </c>
      <c r="BC2946" t="str">
        <f t="shared" si="4265"/>
        <v>Velodrome</v>
      </c>
      <c r="BD2946" t="str">
        <f t="shared" si="4265"/>
        <v>Outlaws</v>
      </c>
      <c r="BE2946" t="s">
        <v>238</v>
      </c>
      <c r="BF2946" t="s">
        <v>184</v>
      </c>
      <c r="BI2946" cm="1">
        <f t="array" ref="BI2946">IFERROR(_xlfn._xlws.FILTER(shifts!A:A,(shifts!B:B=events!AD2946)*(shifts!AG:AG&gt;=events!BK2946)*(shifts!AH:AH&lt;=events!BL2946)),BI2945)</f>
        <v>102</v>
      </c>
      <c r="BJ2946" s="15">
        <f t="shared" si="4193"/>
        <v>1</v>
      </c>
      <c r="BK2946">
        <f t="shared" si="4194"/>
        <v>140</v>
      </c>
      <c r="BL2946">
        <f t="shared" si="4195"/>
        <v>139</v>
      </c>
      <c r="BM2946" s="15">
        <f>SUMIFS(BJ$2:BJ2946,K$2:K2946,"=Intermission")+SUMIFS(BJ$2:BJ2946,K$2:K2946,"=Timeout")</f>
        <v>143</v>
      </c>
      <c r="BN2946">
        <f t="shared" si="4196"/>
        <v>2303</v>
      </c>
      <c r="BO2946" s="19">
        <f t="shared" si="4197"/>
        <v>3243</v>
      </c>
      <c r="BP2946">
        <f t="shared" si="4198"/>
        <v>3238</v>
      </c>
      <c r="BQ2946" s="17">
        <f t="shared" si="4199"/>
        <v>3244</v>
      </c>
      <c r="BR2946" t="str">
        <f t="shared" si="4200"/>
        <v>event_team_player_1</v>
      </c>
      <c r="BS2946">
        <f>COUNTIFS(S$3:S2946,"="&amp;S2946,AI$3:AI2946,"="&amp;AI2946)</f>
        <v>1</v>
      </c>
      <c r="BT2946" t="str">
        <f>IFERROR(VLOOKUP(BB2946&amp;BU2946&amp;X2946,game_rosters!U:W,3,FALSE),"")</f>
        <v>P100128</v>
      </c>
      <c r="BU2946" t="str">
        <f t="shared" si="4202"/>
        <v>Outlaws</v>
      </c>
    </row>
    <row r="2947" spans="1:73" x14ac:dyDescent="0.2">
      <c r="A2947" t="str">
        <f t="shared" si="4176"/>
        <v/>
      </c>
      <c r="I2947" s="44">
        <v>70</v>
      </c>
      <c r="R2947" s="51">
        <v>1</v>
      </c>
      <c r="S2947">
        <v>1531</v>
      </c>
      <c r="X2947">
        <v>70</v>
      </c>
      <c r="AA2947">
        <f t="shared" si="4225"/>
        <v>2531</v>
      </c>
      <c r="AB2947" t="str">
        <f t="shared" si="4226"/>
        <v/>
      </c>
      <c r="AC2947">
        <f t="shared" si="4264"/>
        <v>2531</v>
      </c>
      <c r="AD2947" s="6">
        <v>3</v>
      </c>
      <c r="AE2947" t="s">
        <v>942</v>
      </c>
      <c r="AF2947" t="s">
        <v>922</v>
      </c>
      <c r="AG2947" t="s">
        <v>942</v>
      </c>
      <c r="AH2947" t="s">
        <v>910</v>
      </c>
      <c r="AI2947" t="str">
        <f t="shared" si="4177"/>
        <v>o</v>
      </c>
      <c r="AJ2947" t="str">
        <f t="shared" si="4178"/>
        <v/>
      </c>
      <c r="AK2947" t="str">
        <f t="shared" si="4179"/>
        <v/>
      </c>
      <c r="AL2947" t="str">
        <f t="shared" si="4180"/>
        <v/>
      </c>
      <c r="AM2947" t="str">
        <f t="shared" si="4181"/>
        <v/>
      </c>
      <c r="AN2947" t="str">
        <f t="shared" si="4182"/>
        <v>Away</v>
      </c>
      <c r="AO2947" t="str">
        <f t="shared" si="4183"/>
        <v>a</v>
      </c>
      <c r="AP2947" t="str">
        <f t="shared" si="4184"/>
        <v/>
      </c>
      <c r="AQ2947" t="str">
        <f t="shared" si="4185"/>
        <v/>
      </c>
      <c r="AR2947" t="str">
        <f t="shared" si="4186"/>
        <v>Away</v>
      </c>
      <c r="AS2947" t="str">
        <f t="shared" si="4187"/>
        <v>a</v>
      </c>
      <c r="AT2947" t="str">
        <f t="shared" si="4188"/>
        <v>Defensive</v>
      </c>
      <c r="AU2947" t="str">
        <f t="shared" si="4189"/>
        <v/>
      </c>
      <c r="AV2947" t="str">
        <f t="shared" si="4190"/>
        <v/>
      </c>
      <c r="AW2947" t="str" cm="1">
        <f t="array" ref="AW2947">IFERROR(IF(O2947&lt;&gt;"",O2947,IF(OR($S2947="",$T2947=""),"",IF(O2947&lt;&gt;"",O2947,IF($T2947&lt;&gt;"",_xlfn._xlws.FILTER(O:O,($BU:$BU=$BU2947)*($I:$I=$I2947)*($T:$T=$T2947)*($S:$S=_xlfn.MINIFS($S:$S,$T:$T,"="&amp;$T2947)),"")))))&amp;"",IF(O2947="","",""))&amp;""</f>
        <v/>
      </c>
      <c r="AX2947" t="str" cm="1">
        <f t="array" ref="AX2947">IFERROR(IF(P2947&lt;&gt;"",P2947,IF(OR($S2947="",$T2947=""),"",IF($T2947&lt;&gt;"",_xlfn._xlws.FILTER(P:P,($BU:$BU=$BU2947)*($I:$I=$I2947)*($T:$T=$T2947)*($S:$S=_xlfn.MINIFS($S:$S,$T:$T,"="&amp;$T2947)),""))))&amp;"",IF(P2947="","",""))&amp;""</f>
        <v/>
      </c>
      <c r="AY2947" t="str" cm="1">
        <f t="array" ref="AY2947">IFERROR(IF(Q2947&lt;&gt;"",Q2947,IF(OR($S2947="",$T2947=""),"",IF($T2947&lt;&gt;"",_xlfn._xlws.FILTER(Q:Q,($BU:$BU=$BU2947)*($I:$I=$I2947)*($T:$T=$T2947)*($S:$S=_xlfn.MINIFS($S:$S,$T:$T,"="&amp;$T2947)),""))))&amp;"",IF(Q2947="","",""))&amp;""</f>
        <v/>
      </c>
      <c r="AZ2947" t="str" cm="1">
        <f t="array" ref="AZ2947">IFERROR(IF(R2947&lt;&gt;"",R2947,IF(OR($S2947="",$T2947=""),"",IF($T2947&lt;&gt;"",_xlfn._xlws.FILTER(R:R,($BU:$BU=$BU2947)*($I:$I=$I2947)*($T:$T=$T2947)*($S:$S=_xlfn.MINIFS($S:$S,$T:$T,"="&amp;$T2947)),""))))&amp;"",IF(R2947="","",""))&amp;""</f>
        <v>1</v>
      </c>
      <c r="BA2947" s="6">
        <f t="shared" si="4191"/>
        <v>254</v>
      </c>
      <c r="BB2947">
        <f t="shared" ref="BB2947:BD2947" si="4266">BB2946</f>
        <v>18987</v>
      </c>
      <c r="BC2947" t="str">
        <f t="shared" si="4266"/>
        <v>Velodrome</v>
      </c>
      <c r="BD2947" t="str">
        <f t="shared" si="4266"/>
        <v>Outlaws</v>
      </c>
      <c r="BE2947" t="s">
        <v>238</v>
      </c>
      <c r="BF2947" t="s">
        <v>184</v>
      </c>
      <c r="BI2947" cm="1">
        <f t="array" ref="BI2947">IFERROR(_xlfn._xlws.FILTER(shifts!A:A,(shifts!B:B=events!AD2947)*(shifts!AG:AG&gt;=events!BK2947)*(shifts!AH:AH&lt;=events!BL2947)),BI2946)</f>
        <v>102</v>
      </c>
      <c r="BJ2947" s="15">
        <f t="shared" si="4193"/>
        <v>1</v>
      </c>
      <c r="BK2947">
        <f t="shared" si="4194"/>
        <v>140</v>
      </c>
      <c r="BL2947">
        <f t="shared" si="4195"/>
        <v>139</v>
      </c>
      <c r="BM2947" s="15">
        <f>SUMIFS(BJ$2:BJ2947,K$2:K2947,"=Intermission")+SUMIFS(BJ$2:BJ2947,K$2:K2947,"=Timeout")</f>
        <v>143</v>
      </c>
      <c r="BN2947">
        <f t="shared" si="4196"/>
        <v>2303</v>
      </c>
      <c r="BO2947" s="19">
        <f t="shared" si="4197"/>
        <v>3243</v>
      </c>
      <c r="BP2947">
        <f t="shared" si="4198"/>
        <v>3238</v>
      </c>
      <c r="BQ2947" s="17">
        <f t="shared" si="4199"/>
        <v>3244</v>
      </c>
      <c r="BR2947" t="str">
        <f t="shared" si="4200"/>
        <v>opp_team_player_1</v>
      </c>
      <c r="BS2947">
        <f>COUNTIFS(S$3:S2947,"="&amp;S2947,AI$3:AI2947,"="&amp;AI2947)</f>
        <v>1</v>
      </c>
      <c r="BT2947" t="str">
        <f>IFERROR(VLOOKUP(BB2947&amp;BU2947&amp;X2947,game_rosters!U:W,3,FALSE),"")</f>
        <v>P100001</v>
      </c>
      <c r="BU2947" t="str">
        <f t="shared" si="4202"/>
        <v>Velodrome</v>
      </c>
    </row>
    <row r="2948" spans="1:73" x14ac:dyDescent="0.2">
      <c r="A2948">
        <f t="shared" si="4176"/>
        <v>1</v>
      </c>
      <c r="I2948" s="44">
        <v>68</v>
      </c>
      <c r="K2948" t="s">
        <v>13</v>
      </c>
      <c r="R2948" s="51">
        <v>1</v>
      </c>
      <c r="S2948">
        <v>1532</v>
      </c>
      <c r="W2948" t="s">
        <v>731</v>
      </c>
      <c r="X2948">
        <v>68</v>
      </c>
      <c r="Z2948">
        <v>1</v>
      </c>
      <c r="AA2948">
        <f t="shared" si="4225"/>
        <v>2532</v>
      </c>
      <c r="AB2948" t="str">
        <f t="shared" si="4226"/>
        <v/>
      </c>
      <c r="AC2948">
        <f t="shared" si="4264"/>
        <v>2532</v>
      </c>
      <c r="AD2948" s="6">
        <v>3</v>
      </c>
      <c r="AE2948" t="s">
        <v>942</v>
      </c>
      <c r="AF2948" t="s">
        <v>910</v>
      </c>
      <c r="AG2948" t="s">
        <v>942</v>
      </c>
      <c r="AH2948" t="s">
        <v>732</v>
      </c>
      <c r="AI2948" t="str">
        <f t="shared" si="4177"/>
        <v>e</v>
      </c>
      <c r="AJ2948" t="str">
        <f t="shared" si="4178"/>
        <v/>
      </c>
      <c r="AK2948" t="str">
        <f t="shared" si="4179"/>
        <v/>
      </c>
      <c r="AL2948" t="str">
        <f t="shared" si="4180"/>
        <v/>
      </c>
      <c r="AM2948" t="str">
        <f t="shared" si="4181"/>
        <v/>
      </c>
      <c r="AN2948" t="str">
        <f t="shared" si="4182"/>
        <v>Away</v>
      </c>
      <c r="AO2948" t="str">
        <f t="shared" si="4183"/>
        <v>a</v>
      </c>
      <c r="AP2948" t="str">
        <f t="shared" si="4184"/>
        <v/>
      </c>
      <c r="AQ2948" t="str">
        <f t="shared" si="4185"/>
        <v/>
      </c>
      <c r="AR2948" t="str">
        <f t="shared" si="4186"/>
        <v>Away</v>
      </c>
      <c r="AS2948" t="str">
        <f t="shared" si="4187"/>
        <v>a</v>
      </c>
      <c r="AT2948" t="str">
        <f t="shared" si="4188"/>
        <v>Offensive</v>
      </c>
      <c r="AU2948" t="str">
        <f t="shared" si="4189"/>
        <v/>
      </c>
      <c r="AV2948" t="str">
        <f t="shared" si="4190"/>
        <v/>
      </c>
      <c r="AW2948" t="str" cm="1">
        <f t="array" ref="AW2948">IFERROR(IF(O2948&lt;&gt;"",O2948,IF(OR($S2948="",$T2948=""),"",IF(O2948&lt;&gt;"",O2948,IF($T2948&lt;&gt;"",_xlfn._xlws.FILTER(O:O,($BU:$BU=$BU2948)*($I:$I=$I2948)*($T:$T=$T2948)*($S:$S=_xlfn.MINIFS($S:$S,$T:$T,"="&amp;$T2948)),"")))))&amp;"",IF(O2948="","",""))&amp;""</f>
        <v/>
      </c>
      <c r="AX2948" t="str" cm="1">
        <f t="array" ref="AX2948">IFERROR(IF(P2948&lt;&gt;"",P2948,IF(OR($S2948="",$T2948=""),"",IF($T2948&lt;&gt;"",_xlfn._xlws.FILTER(P:P,($BU:$BU=$BU2948)*($I:$I=$I2948)*($T:$T=$T2948)*($S:$S=_xlfn.MINIFS($S:$S,$T:$T,"="&amp;$T2948)),""))))&amp;"",IF(P2948="","",""))&amp;""</f>
        <v/>
      </c>
      <c r="AY2948" t="str" cm="1">
        <f t="array" ref="AY2948">IFERROR(IF(Q2948&lt;&gt;"",Q2948,IF(OR($S2948="",$T2948=""),"",IF($T2948&lt;&gt;"",_xlfn._xlws.FILTER(Q:Q,($BU:$BU=$BU2948)*($I:$I=$I2948)*($T:$T=$T2948)*($S:$S=_xlfn.MINIFS($S:$S,$T:$T,"="&amp;$T2948)),""))))&amp;"",IF(Q2948="","",""))&amp;""</f>
        <v/>
      </c>
      <c r="AZ2948" t="str" cm="1">
        <f t="array" ref="AZ2948">IFERROR(IF(R2948&lt;&gt;"",R2948,IF(OR($S2948="",$T2948=""),"",IF($T2948&lt;&gt;"",_xlfn._xlws.FILTER(R:R,($BU:$BU=$BU2948)*($I:$I=$I2948)*($T:$T=$T2948)*($S:$S=_xlfn.MINIFS($S:$S,$T:$T,"="&amp;$T2948)),""))))&amp;"",IF(R2948="","",""))&amp;""</f>
        <v>1</v>
      </c>
      <c r="BA2948" s="6">
        <f t="shared" si="4191"/>
        <v>254</v>
      </c>
      <c r="BB2948">
        <f t="shared" ref="BB2948:BD2948" si="4267">BB2947</f>
        <v>18987</v>
      </c>
      <c r="BC2948" t="str">
        <f t="shared" si="4267"/>
        <v>Velodrome</v>
      </c>
      <c r="BD2948" t="str">
        <f t="shared" si="4267"/>
        <v>Outlaws</v>
      </c>
      <c r="BE2948" t="s">
        <v>13</v>
      </c>
      <c r="BF2948" t="s">
        <v>756</v>
      </c>
      <c r="BI2948" cm="1">
        <f t="array" ref="BI2948">IFERROR(_xlfn._xlws.FILTER(shifts!A:A,(shifts!B:B=events!AD2948)*(shifts!AG:AG&gt;=events!BK2948)*(shifts!AH:AH&lt;=events!BL2948)),BI2947)</f>
        <v>102</v>
      </c>
      <c r="BJ2948" s="15">
        <f t="shared" si="4193"/>
        <v>2</v>
      </c>
      <c r="BK2948">
        <f t="shared" si="4194"/>
        <v>139</v>
      </c>
      <c r="BL2948">
        <f t="shared" si="4195"/>
        <v>137</v>
      </c>
      <c r="BM2948" s="15">
        <f>SUMIFS(BJ$2:BJ2948,K$2:K2948,"=Intermission")+SUMIFS(BJ$2:BJ2948,K$2:K2948,"=Timeout")</f>
        <v>143</v>
      </c>
      <c r="BN2948">
        <f t="shared" si="4196"/>
        <v>2303</v>
      </c>
      <c r="BO2948" s="19">
        <f t="shared" si="4197"/>
        <v>3244</v>
      </c>
      <c r="BP2948">
        <f t="shared" si="4198"/>
        <v>3239</v>
      </c>
      <c r="BQ2948" s="17">
        <f t="shared" si="4199"/>
        <v>3246</v>
      </c>
      <c r="BR2948" t="str">
        <f t="shared" si="4200"/>
        <v>event_team_player_1</v>
      </c>
      <c r="BS2948">
        <f>COUNTIFS(S$3:S2948,"="&amp;S2948,AI$3:AI2948,"="&amp;AI2948)</f>
        <v>1</v>
      </c>
      <c r="BT2948" t="str">
        <f>IFERROR(VLOOKUP(BB2948&amp;BU2948&amp;X2948,game_rosters!U:W,3,FALSE),"")</f>
        <v>P100128</v>
      </c>
      <c r="BU2948" t="str">
        <f t="shared" si="4202"/>
        <v>Outlaws</v>
      </c>
    </row>
    <row r="2949" spans="1:73" x14ac:dyDescent="0.2">
      <c r="A2949" t="str">
        <f t="shared" ref="A2949:A3012" si="4268">IF(K2949&lt;&gt;"",1,IF(D2949="x","x",""))</f>
        <v/>
      </c>
      <c r="I2949" s="44">
        <v>70</v>
      </c>
      <c r="O2949" t="s">
        <v>602</v>
      </c>
      <c r="R2949" s="51">
        <v>1</v>
      </c>
      <c r="S2949">
        <v>1532</v>
      </c>
      <c r="X2949">
        <v>70</v>
      </c>
      <c r="AA2949">
        <f t="shared" si="4225"/>
        <v>2532</v>
      </c>
      <c r="AB2949" t="str">
        <f t="shared" si="4226"/>
        <v/>
      </c>
      <c r="AC2949">
        <f t="shared" si="4264"/>
        <v>2532</v>
      </c>
      <c r="AD2949" s="6">
        <v>3</v>
      </c>
      <c r="AE2949" t="s">
        <v>942</v>
      </c>
      <c r="AF2949" t="s">
        <v>910</v>
      </c>
      <c r="AG2949" t="s">
        <v>942</v>
      </c>
      <c r="AH2949" t="s">
        <v>732</v>
      </c>
      <c r="AI2949" t="str">
        <f t="shared" ref="AI2949:AI3012" si="4269">IF(Z2949="x","",IF(Z2949=1,"e","o"))</f>
        <v>o</v>
      </c>
      <c r="AJ2949" t="str">
        <f t="shared" ref="AJ2949:AJ3012" si="4270">IF($J2949&lt;&gt;"",$J2949,IF($AC2949=$AC2948,AJ2948,""))</f>
        <v/>
      </c>
      <c r="AK2949" t="str">
        <f t="shared" ref="AK2949:AK3012" si="4271">IF($J2949&lt;&gt;"",$J2949,IF($AC2949=$AC2948,AK2948,""))</f>
        <v/>
      </c>
      <c r="AL2949" t="str">
        <f t="shared" ref="AL2949:AL3012" si="4272">IF($W2949="","",IF($AJ2949="","",IF($W2949="h",$AJ2949,IF($AJ2949="n","n",IF(AND($W2949="a",$AJ2949="d"),"o",IF(AND($W2949="a",$AJ2949="o"),"d"))))))</f>
        <v/>
      </c>
      <c r="AM2949" t="str">
        <f t="shared" ref="AM2949:AM3012" si="4273">IF($W2949="","",IF(J2949="","",IF(AL2949="n","n",IF(AL2949="d","o",IF(AL2949="o","d","")))))</f>
        <v/>
      </c>
      <c r="AN2949" t="str">
        <f t="shared" ref="AN2949:AN3012" si="4274">IF(AO2949="H","Home",IF(AO2949="A","Away",""))</f>
        <v>Away</v>
      </c>
      <c r="AO2949" t="str">
        <f t="shared" ref="AO2949:AO3012" si="4275">IF($W2949&lt;&gt;"",$W2949,IF($AC2949=$AC2948,AO2948,""))</f>
        <v>a</v>
      </c>
      <c r="AP2949" t="str">
        <f t="shared" ref="AP2949:AP3012" si="4276">IF(AL2949&lt;&gt;"",AL2949,IF($AC2949=$AC2948,AP2948,""))</f>
        <v/>
      </c>
      <c r="AQ2949" t="str">
        <f t="shared" ref="AQ2949:AQ3012" si="4277">IF(AM2949&lt;&gt;"",AM2949,IF($AC2949=$AC2948,AQ2948,""))</f>
        <v/>
      </c>
      <c r="AR2949" t="str">
        <f t="shared" ref="AR2949:AR3012" si="4278">IF(AN2949&lt;&gt;"",AN2949,IF($AC2949=$AC2948,AR2948,""))</f>
        <v>Away</v>
      </c>
      <c r="AS2949" t="str">
        <f t="shared" ref="AS2949:AS3012" si="4279">IF(AO2949&lt;&gt;"",AO2949,IF($AC2949=$AC2948,AS2948,""))</f>
        <v>a</v>
      </c>
      <c r="AT2949" t="str">
        <f t="shared" ref="AT2949:AT3012" si="4280">IF(AND(AI2949="e",OR(BE2949="Save",BF2949="Turnover_Takeaway",BF2949="Play_Defensive")),"Defensive",IF(AND(AI2949="o",OR(BE2949="Save",BF2949="Turnover_Takeaway",BF2949="Play_Defensive")),"Offensive",IF(OR(BE2949="Deadice",BE2949="Stoppage",BE2949="Intermission"),"",IF(AI2949="e","Offensive",IF(AI2949="o","Defensive","")))))</f>
        <v>Defensive</v>
      </c>
      <c r="AU2949" t="str">
        <f t="shared" ref="AU2949:AU3012" si="4281">IF(U2949&lt;&gt;"",U2949+5000,"")</f>
        <v/>
      </c>
      <c r="AV2949" t="str">
        <f t="shared" ref="AV2949:AV3012" si="4282">IF(V2949&lt;&gt;"",V2949+6000,"")</f>
        <v/>
      </c>
      <c r="AW2949" t="str" cm="1">
        <f t="array" ref="AW2949">IFERROR(IF(O2949&lt;&gt;"",O2949,IF(OR($S2949="",$T2949=""),"",IF(O2949&lt;&gt;"",O2949,IF($T2949&lt;&gt;"",_xlfn._xlws.FILTER(O:O,($BU:$BU=$BU2949)*($I:$I=$I2949)*($T:$T=$T2949)*($S:$S=_xlfn.MINIFS($S:$S,$T:$T,"="&amp;$T2949)),"")))))&amp;"",IF(O2949="","",""))&amp;""</f>
        <v>Defensive_PlayPossession-StickCheck</v>
      </c>
      <c r="AX2949" t="str" cm="1">
        <f t="array" ref="AX2949">IFERROR(IF(P2949&lt;&gt;"",P2949,IF(OR($S2949="",$T2949=""),"",IF($T2949&lt;&gt;"",_xlfn._xlws.FILTER(P:P,($BU:$BU=$BU2949)*($I:$I=$I2949)*($T:$T=$T2949)*($S:$S=_xlfn.MINIFS($S:$S,$T:$T,"="&amp;$T2949)),""))))&amp;"",IF(P2949="","",""))&amp;""</f>
        <v/>
      </c>
      <c r="AY2949" t="str" cm="1">
        <f t="array" ref="AY2949">IFERROR(IF(Q2949&lt;&gt;"",Q2949,IF(OR($S2949="",$T2949=""),"",IF($T2949&lt;&gt;"",_xlfn._xlws.FILTER(Q:Q,($BU:$BU=$BU2949)*($I:$I=$I2949)*($T:$T=$T2949)*($S:$S=_xlfn.MINIFS($S:$S,$T:$T,"="&amp;$T2949)),""))))&amp;"",IF(Q2949="","",""))&amp;""</f>
        <v/>
      </c>
      <c r="AZ2949" t="str" cm="1">
        <f t="array" ref="AZ2949">IFERROR(IF(R2949&lt;&gt;"",R2949,IF(OR($S2949="",$T2949=""),"",IF($T2949&lt;&gt;"",_xlfn._xlws.FILTER(R:R,($BU:$BU=$BU2949)*($I:$I=$I2949)*($T:$T=$T2949)*($S:$S=_xlfn.MINIFS($S:$S,$T:$T,"="&amp;$T2949)),""))))&amp;"",IF(R2949="","",""))&amp;""</f>
        <v>1</v>
      </c>
      <c r="BA2949" s="6">
        <f t="shared" ref="BA2949:BA3012" si="4283">IF(OR(L2949="Zone_Entry",L2949="Zone_Exit"),BA2948+1,BA2948)</f>
        <v>254</v>
      </c>
      <c r="BB2949">
        <f t="shared" ref="BB2949:BD2949" si="4284">BB2948</f>
        <v>18987</v>
      </c>
      <c r="BC2949" t="str">
        <f t="shared" si="4284"/>
        <v>Velodrome</v>
      </c>
      <c r="BD2949" t="str">
        <f t="shared" si="4284"/>
        <v>Outlaws</v>
      </c>
      <c r="BE2949" t="s">
        <v>13</v>
      </c>
      <c r="BF2949" t="s">
        <v>756</v>
      </c>
      <c r="BI2949" cm="1">
        <f t="array" ref="BI2949">IFERROR(_xlfn._xlws.FILTER(shifts!A:A,(shifts!B:B=events!AD2949)*(shifts!AG:AG&gt;=events!BK2949)*(shifts!AH:AH&lt;=events!BL2949)),BI2948)</f>
        <v>102</v>
      </c>
      <c r="BJ2949" s="15">
        <f t="shared" ref="BJ2949:BJ3012" si="4285">IF(AND(AG2949="",AH2949=""),0,((AE2949*60)+AF2949)-((AG2949*60)+AH2949))</f>
        <v>2</v>
      </c>
      <c r="BK2949">
        <f t="shared" ref="BK2949:BK3012" si="4286">(AE2949*60)+AF2949</f>
        <v>139</v>
      </c>
      <c r="BL2949">
        <f t="shared" ref="BL2949:BL3012" si="4287">IF(AND(AG2949="",AH2949=""),BK2949,((AG2949*60)+AH2949))</f>
        <v>137</v>
      </c>
      <c r="BM2949" s="15">
        <f>SUMIFS(BJ$2:BJ2949,K$2:K2949,"=Intermission")+SUMIFS(BJ$2:BJ2949,K$2:K2949,"=Timeout")</f>
        <v>143</v>
      </c>
      <c r="BN2949">
        <f t="shared" ref="BN2949:BN3012" si="4288">IF(AD2949=1,0,IF(AD2949=2,1080+BM2949,IF(AD2949=3,(1080*2)+BM2949,0)))</f>
        <v>2303</v>
      </c>
      <c r="BO2949" s="19">
        <f t="shared" ref="BO2949:BO3012" si="4289">IF(K2949="Intermission",BO2948,((1080)-((AE2949*60)+AF2949))+BN2949)</f>
        <v>3244</v>
      </c>
      <c r="BP2949">
        <f t="shared" ref="BP2949:BP3012" si="4290">IF(BO2949&lt;5,0,BO2949-5)</f>
        <v>3239</v>
      </c>
      <c r="BQ2949" s="17">
        <f t="shared" ref="BQ2949:BQ3012" si="4291">BP2949+BJ2949+5</f>
        <v>3246</v>
      </c>
      <c r="BR2949" t="str">
        <f t="shared" ref="BR2949:BR3012" si="4292">IF(AI2949="e","event_team_player_"&amp;BS2949,IF(AI2949="o","opp_team_player_"&amp;BS2949,""))</f>
        <v>opp_team_player_1</v>
      </c>
      <c r="BS2949">
        <f>COUNTIFS(S$3:S2949,"="&amp;S2949,AI$3:AI2949,"="&amp;AI2949)</f>
        <v>1</v>
      </c>
      <c r="BT2949" t="str">
        <f>IFERROR(VLOOKUP(BB2949&amp;BU2949&amp;X2949,game_rosters!U:W,3,FALSE),"")</f>
        <v>P100001</v>
      </c>
      <c r="BU2949" t="str">
        <f t="shared" ref="BU2949:BU3012" si="4293">IF(AR2949="","",IF(AND(AR2949="Away",AI2949="e"),BD2949,IF(AND(AR2949="Home",AI2949="e"),BC2949,IF(AND(AR2949="Away",AI2949="o"),BC2949,IF(AND(AR2949="Home",AI2949="o"),BD2949)))))</f>
        <v>Velodrome</v>
      </c>
    </row>
    <row r="2950" spans="1:73" x14ac:dyDescent="0.2">
      <c r="A2950" t="str">
        <f t="shared" si="4268"/>
        <v/>
      </c>
      <c r="I2950" s="44">
        <v>84</v>
      </c>
      <c r="O2950" t="s">
        <v>670</v>
      </c>
      <c r="R2950" s="51">
        <v>1</v>
      </c>
      <c r="S2950">
        <v>1532</v>
      </c>
      <c r="X2950">
        <v>84</v>
      </c>
      <c r="AA2950">
        <f t="shared" si="4225"/>
        <v>2532</v>
      </c>
      <c r="AB2950" t="str">
        <f t="shared" si="4226"/>
        <v/>
      </c>
      <c r="AC2950">
        <f t="shared" si="4264"/>
        <v>2532</v>
      </c>
      <c r="AD2950" s="6">
        <v>3</v>
      </c>
      <c r="AE2950" t="s">
        <v>942</v>
      </c>
      <c r="AF2950" t="s">
        <v>910</v>
      </c>
      <c r="AG2950" t="s">
        <v>942</v>
      </c>
      <c r="AH2950" t="s">
        <v>732</v>
      </c>
      <c r="AI2950" t="str">
        <f t="shared" si="4269"/>
        <v>o</v>
      </c>
      <c r="AJ2950" t="str">
        <f t="shared" si="4270"/>
        <v/>
      </c>
      <c r="AK2950" t="str">
        <f t="shared" si="4271"/>
        <v/>
      </c>
      <c r="AL2950" t="str">
        <f t="shared" si="4272"/>
        <v/>
      </c>
      <c r="AM2950" t="str">
        <f t="shared" si="4273"/>
        <v/>
      </c>
      <c r="AN2950" t="str">
        <f t="shared" si="4274"/>
        <v>Away</v>
      </c>
      <c r="AO2950" t="str">
        <f t="shared" si="4275"/>
        <v>a</v>
      </c>
      <c r="AP2950" t="str">
        <f t="shared" si="4276"/>
        <v/>
      </c>
      <c r="AQ2950" t="str">
        <f t="shared" si="4277"/>
        <v/>
      </c>
      <c r="AR2950" t="str">
        <f t="shared" si="4278"/>
        <v>Away</v>
      </c>
      <c r="AS2950" t="str">
        <f t="shared" si="4279"/>
        <v>a</v>
      </c>
      <c r="AT2950" t="str">
        <f t="shared" si="4280"/>
        <v>Defensive</v>
      </c>
      <c r="AU2950" t="str">
        <f t="shared" si="4281"/>
        <v/>
      </c>
      <c r="AV2950" t="str">
        <f t="shared" si="4282"/>
        <v/>
      </c>
      <c r="AW2950" t="str" cm="1">
        <f t="array" ref="AW2950">IFERROR(IF(O2950&lt;&gt;"",O2950,IF(OR($S2950="",$T2950=""),"",IF(O2950&lt;&gt;"",O2950,IF($T2950&lt;&gt;"",_xlfn._xlws.FILTER(O:O,($BU:$BU=$BU2950)*($I:$I=$I2950)*($T:$T=$T2950)*($S:$S=_xlfn.MINIFS($S:$S,$T:$T,"="&amp;$T2950)),"")))))&amp;"",IF(O2950="","",""))&amp;""</f>
        <v>Defensive_PlayPossession-ManOnMan</v>
      </c>
      <c r="AX2950" t="str" cm="1">
        <f t="array" ref="AX2950">IFERROR(IF(P2950&lt;&gt;"",P2950,IF(OR($S2950="",$T2950=""),"",IF($T2950&lt;&gt;"",_xlfn._xlws.FILTER(P:P,($BU:$BU=$BU2950)*($I:$I=$I2950)*($T:$T=$T2950)*($S:$S=_xlfn.MINIFS($S:$S,$T:$T,"="&amp;$T2950)),""))))&amp;"",IF(P2950="","",""))&amp;""</f>
        <v/>
      </c>
      <c r="AY2950" t="str" cm="1">
        <f t="array" ref="AY2950">IFERROR(IF(Q2950&lt;&gt;"",Q2950,IF(OR($S2950="",$T2950=""),"",IF($T2950&lt;&gt;"",_xlfn._xlws.FILTER(Q:Q,($BU:$BU=$BU2950)*($I:$I=$I2950)*($T:$T=$T2950)*($S:$S=_xlfn.MINIFS($S:$S,$T:$T,"="&amp;$T2950)),""))))&amp;"",IF(Q2950="","",""))&amp;""</f>
        <v/>
      </c>
      <c r="AZ2950" t="str" cm="1">
        <f t="array" ref="AZ2950">IFERROR(IF(R2950&lt;&gt;"",R2950,IF(OR($S2950="",$T2950=""),"",IF($T2950&lt;&gt;"",_xlfn._xlws.FILTER(R:R,($BU:$BU=$BU2950)*($I:$I=$I2950)*($T:$T=$T2950)*($S:$S=_xlfn.MINIFS($S:$S,$T:$T,"="&amp;$T2950)),""))))&amp;"",IF(R2950="","",""))&amp;""</f>
        <v>1</v>
      </c>
      <c r="BA2950" s="6">
        <f t="shared" si="4283"/>
        <v>254</v>
      </c>
      <c r="BB2950">
        <f t="shared" ref="BB2950:BD2950" si="4294">BB2949</f>
        <v>18987</v>
      </c>
      <c r="BC2950" t="str">
        <f t="shared" si="4294"/>
        <v>Velodrome</v>
      </c>
      <c r="BD2950" t="str">
        <f t="shared" si="4294"/>
        <v>Outlaws</v>
      </c>
      <c r="BE2950" t="s">
        <v>13</v>
      </c>
      <c r="BF2950" t="s">
        <v>756</v>
      </c>
      <c r="BI2950" cm="1">
        <f t="array" ref="BI2950">IFERROR(_xlfn._xlws.FILTER(shifts!A:A,(shifts!B:B=events!AD2950)*(shifts!AG:AG&gt;=events!BK2950)*(shifts!AH:AH&lt;=events!BL2950)),BI2949)</f>
        <v>102</v>
      </c>
      <c r="BJ2950" s="15">
        <f t="shared" si="4285"/>
        <v>2</v>
      </c>
      <c r="BK2950">
        <f t="shared" si="4286"/>
        <v>139</v>
      </c>
      <c r="BL2950">
        <f t="shared" si="4287"/>
        <v>137</v>
      </c>
      <c r="BM2950" s="15">
        <f>SUMIFS(BJ$2:BJ2950,K$2:K2950,"=Intermission")+SUMIFS(BJ$2:BJ2950,K$2:K2950,"=Timeout")</f>
        <v>143</v>
      </c>
      <c r="BN2950">
        <f t="shared" si="4288"/>
        <v>2303</v>
      </c>
      <c r="BO2950" s="19">
        <f t="shared" si="4289"/>
        <v>3244</v>
      </c>
      <c r="BP2950">
        <f t="shared" si="4290"/>
        <v>3239</v>
      </c>
      <c r="BQ2950" s="17">
        <f t="shared" si="4291"/>
        <v>3246</v>
      </c>
      <c r="BR2950" t="str">
        <f t="shared" si="4292"/>
        <v>opp_team_player_2</v>
      </c>
      <c r="BS2950">
        <f>COUNTIFS(S$3:S2950,"="&amp;S2950,AI$3:AI2950,"="&amp;AI2950)</f>
        <v>2</v>
      </c>
      <c r="BT2950" t="str">
        <f>IFERROR(VLOOKUP(BB2950&amp;BU2950&amp;X2950,game_rosters!U:W,3,FALSE),"")</f>
        <v>P100198</v>
      </c>
      <c r="BU2950" t="str">
        <f t="shared" si="4293"/>
        <v>Velodrome</v>
      </c>
    </row>
    <row r="2951" spans="1:73" x14ac:dyDescent="0.2">
      <c r="A2951">
        <f t="shared" si="4268"/>
        <v>1</v>
      </c>
      <c r="I2951" s="44">
        <v>68</v>
      </c>
      <c r="K2951" t="s">
        <v>238</v>
      </c>
      <c r="L2951" t="s">
        <v>656</v>
      </c>
      <c r="M2951" t="s">
        <v>85</v>
      </c>
      <c r="N2951" t="s">
        <v>594</v>
      </c>
      <c r="O2951" t="s">
        <v>617</v>
      </c>
      <c r="Q2951" t="s">
        <v>594</v>
      </c>
      <c r="R2951" s="51">
        <v>1</v>
      </c>
      <c r="S2951">
        <v>1533</v>
      </c>
      <c r="W2951" t="s">
        <v>731</v>
      </c>
      <c r="X2951">
        <v>68</v>
      </c>
      <c r="Z2951">
        <v>1</v>
      </c>
      <c r="AA2951">
        <f t="shared" si="4225"/>
        <v>2533</v>
      </c>
      <c r="AB2951" t="str">
        <f t="shared" si="4226"/>
        <v/>
      </c>
      <c r="AC2951">
        <f t="shared" si="4264"/>
        <v>2533</v>
      </c>
      <c r="AD2951" s="6">
        <v>3</v>
      </c>
      <c r="AE2951" t="s">
        <v>942</v>
      </c>
      <c r="AF2951" t="s">
        <v>732</v>
      </c>
      <c r="AG2951" t="s">
        <v>756</v>
      </c>
      <c r="AH2951" t="s">
        <v>756</v>
      </c>
      <c r="AI2951" t="str">
        <f t="shared" si="4269"/>
        <v>e</v>
      </c>
      <c r="AJ2951" t="str">
        <f t="shared" si="4270"/>
        <v/>
      </c>
      <c r="AK2951" t="str">
        <f t="shared" si="4271"/>
        <v/>
      </c>
      <c r="AL2951" t="str">
        <f t="shared" si="4272"/>
        <v/>
      </c>
      <c r="AM2951" t="str">
        <f t="shared" si="4273"/>
        <v/>
      </c>
      <c r="AN2951" t="str">
        <f t="shared" si="4274"/>
        <v>Away</v>
      </c>
      <c r="AO2951" t="str">
        <f t="shared" si="4275"/>
        <v>a</v>
      </c>
      <c r="AP2951" t="str">
        <f t="shared" si="4276"/>
        <v/>
      </c>
      <c r="AQ2951" t="str">
        <f t="shared" si="4277"/>
        <v/>
      </c>
      <c r="AR2951" t="str">
        <f t="shared" si="4278"/>
        <v>Away</v>
      </c>
      <c r="AS2951" t="str">
        <f t="shared" si="4279"/>
        <v>a</v>
      </c>
      <c r="AT2951" t="str">
        <f t="shared" si="4280"/>
        <v>Offensive</v>
      </c>
      <c r="AU2951" t="str">
        <f t="shared" si="4281"/>
        <v/>
      </c>
      <c r="AV2951" t="str">
        <f t="shared" si="4282"/>
        <v/>
      </c>
      <c r="AW2951" t="str" cm="1">
        <f t="array" ref="AW2951">IFERROR(IF(O2951&lt;&gt;"",O2951,IF(OR($S2951="",$T2951=""),"",IF(O2951&lt;&gt;"",O2951,IF($T2951&lt;&gt;"",_xlfn._xlws.FILTER(O:O,($BU:$BU=$BU2951)*($I:$I=$I2951)*($T:$T=$T2951)*($S:$S=_xlfn.MINIFS($S:$S,$T:$T,"="&amp;$T2951)),"")))))&amp;"",IF(O2951="","",""))&amp;""</f>
        <v>Offensive_Zone-AttemptedEntryRush</v>
      </c>
      <c r="AX2951" t="str" cm="1">
        <f t="array" ref="AX2951">IFERROR(IF(P2951&lt;&gt;"",P2951,IF(OR($S2951="",$T2951=""),"",IF($T2951&lt;&gt;"",_xlfn._xlws.FILTER(P:P,($BU:$BU=$BU2951)*($I:$I=$I2951)*($T:$T=$T2951)*($S:$S=_xlfn.MINIFS($S:$S,$T:$T,"="&amp;$T2951)),""))))&amp;"",IF(P2951="","",""))&amp;""</f>
        <v/>
      </c>
      <c r="AY2951" t="str" cm="1">
        <f t="array" ref="AY2951">IFERROR(IF(Q2951&lt;&gt;"",Q2951,IF(OR($S2951="",$T2951=""),"",IF($T2951&lt;&gt;"",_xlfn._xlws.FILTER(Q:Q,($BU:$BU=$BU2951)*($I:$I=$I2951)*($T:$T=$T2951)*($S:$S=_xlfn.MINIFS($S:$S,$T:$T,"="&amp;$T2951)),""))))&amp;"",IF(Q2951="","",""))&amp;""</f>
        <v>u</v>
      </c>
      <c r="AZ2951" t="str" cm="1">
        <f t="array" ref="AZ2951">IFERROR(IF(R2951&lt;&gt;"",R2951,IF(OR($S2951="",$T2951=""),"",IF($T2951&lt;&gt;"",_xlfn._xlws.FILTER(R:R,($BU:$BU=$BU2951)*($I:$I=$I2951)*($T:$T=$T2951)*($S:$S=_xlfn.MINIFS($S:$S,$T:$T,"="&amp;$T2951)),""))))&amp;"",IF(R2951="","",""))&amp;""</f>
        <v>1</v>
      </c>
      <c r="BA2951" s="6">
        <f t="shared" si="4283"/>
        <v>254</v>
      </c>
      <c r="BB2951">
        <f t="shared" ref="BB2951:BD2951" si="4295">BB2950</f>
        <v>18987</v>
      </c>
      <c r="BC2951" t="str">
        <f t="shared" si="4295"/>
        <v>Velodrome</v>
      </c>
      <c r="BD2951" t="str">
        <f t="shared" si="4295"/>
        <v>Outlaws</v>
      </c>
      <c r="BE2951" t="s">
        <v>238</v>
      </c>
      <c r="BF2951" t="s">
        <v>656</v>
      </c>
      <c r="BI2951" cm="1">
        <f t="array" ref="BI2951">IFERROR(_xlfn._xlws.FILTER(shifts!A:A,(shifts!B:B=events!AD2951)*(shifts!AG:AG&gt;=events!BK2951)*(shifts!AH:AH&lt;=events!BL2951)),BI2950)</f>
        <v>102</v>
      </c>
      <c r="BJ2951" s="15">
        <f t="shared" si="4285"/>
        <v>0</v>
      </c>
      <c r="BK2951">
        <f t="shared" si="4286"/>
        <v>137</v>
      </c>
      <c r="BL2951">
        <f t="shared" si="4287"/>
        <v>137</v>
      </c>
      <c r="BM2951" s="15">
        <f>SUMIFS(BJ$2:BJ2951,K$2:K2951,"=Intermission")+SUMIFS(BJ$2:BJ2951,K$2:K2951,"=Timeout")</f>
        <v>143</v>
      </c>
      <c r="BN2951">
        <f t="shared" si="4288"/>
        <v>2303</v>
      </c>
      <c r="BO2951" s="19">
        <f t="shared" si="4289"/>
        <v>3246</v>
      </c>
      <c r="BP2951">
        <f t="shared" si="4290"/>
        <v>3241</v>
      </c>
      <c r="BQ2951" s="17">
        <f t="shared" si="4291"/>
        <v>3246</v>
      </c>
      <c r="BR2951" t="str">
        <f t="shared" si="4292"/>
        <v>event_team_player_1</v>
      </c>
      <c r="BS2951">
        <f>COUNTIFS(S$3:S2951,"="&amp;S2951,AI$3:AI2951,"="&amp;AI2951)</f>
        <v>1</v>
      </c>
      <c r="BT2951" t="str">
        <f>IFERROR(VLOOKUP(BB2951&amp;BU2951&amp;X2951,game_rosters!U:W,3,FALSE),"")</f>
        <v>P100128</v>
      </c>
      <c r="BU2951" t="str">
        <f t="shared" si="4293"/>
        <v>Outlaws</v>
      </c>
    </row>
    <row r="2952" spans="1:73" x14ac:dyDescent="0.2">
      <c r="A2952" t="str">
        <f t="shared" si="4268"/>
        <v/>
      </c>
      <c r="I2952" s="44">
        <v>84</v>
      </c>
      <c r="O2952" t="s">
        <v>680</v>
      </c>
      <c r="Q2952" t="s">
        <v>595</v>
      </c>
      <c r="S2952">
        <v>1533</v>
      </c>
      <c r="X2952">
        <v>84</v>
      </c>
      <c r="AA2952">
        <f t="shared" si="4225"/>
        <v>2533</v>
      </c>
      <c r="AB2952" t="str">
        <f t="shared" si="4226"/>
        <v/>
      </c>
      <c r="AC2952">
        <f t="shared" si="4264"/>
        <v>2533</v>
      </c>
      <c r="AD2952" s="6">
        <v>3</v>
      </c>
      <c r="AE2952" t="s">
        <v>942</v>
      </c>
      <c r="AF2952" t="s">
        <v>732</v>
      </c>
      <c r="AG2952" t="s">
        <v>756</v>
      </c>
      <c r="AH2952" t="s">
        <v>756</v>
      </c>
      <c r="AI2952" t="str">
        <f t="shared" si="4269"/>
        <v>o</v>
      </c>
      <c r="AJ2952" t="str">
        <f t="shared" si="4270"/>
        <v/>
      </c>
      <c r="AK2952" t="str">
        <f t="shared" si="4271"/>
        <v/>
      </c>
      <c r="AL2952" t="str">
        <f t="shared" si="4272"/>
        <v/>
      </c>
      <c r="AM2952" t="str">
        <f t="shared" si="4273"/>
        <v/>
      </c>
      <c r="AN2952" t="str">
        <f t="shared" si="4274"/>
        <v>Away</v>
      </c>
      <c r="AO2952" t="str">
        <f t="shared" si="4275"/>
        <v>a</v>
      </c>
      <c r="AP2952" t="str">
        <f t="shared" si="4276"/>
        <v/>
      </c>
      <c r="AQ2952" t="str">
        <f t="shared" si="4277"/>
        <v/>
      </c>
      <c r="AR2952" t="str">
        <f t="shared" si="4278"/>
        <v>Away</v>
      </c>
      <c r="AS2952" t="str">
        <f t="shared" si="4279"/>
        <v>a</v>
      </c>
      <c r="AT2952" t="str">
        <f t="shared" si="4280"/>
        <v>Defensive</v>
      </c>
      <c r="AU2952" t="str">
        <f t="shared" si="4281"/>
        <v/>
      </c>
      <c r="AV2952" t="str">
        <f t="shared" si="4282"/>
        <v/>
      </c>
      <c r="AW2952" t="str" cm="1">
        <f t="array" ref="AW2952">IFERROR(IF(O2952&lt;&gt;"",O2952,IF(OR($S2952="",$T2952=""),"",IF(O2952&lt;&gt;"",O2952,IF($T2952&lt;&gt;"",_xlfn._xlws.FILTER(O:O,($BU:$BU=$BU2952)*($I:$I=$I2952)*($T:$T=$T2952)*($S:$S=_xlfn.MINIFS($S:$S,$T:$T,"="&amp;$T2952)),"")))))&amp;"",IF(O2952="","",""))&amp;""</f>
        <v>Defensive_PlayZone-ZoneEntryDenial</v>
      </c>
      <c r="AX2952" t="str" cm="1">
        <f t="array" ref="AX2952">IFERROR(IF(P2952&lt;&gt;"",P2952,IF(OR($S2952="",$T2952=""),"",IF($T2952&lt;&gt;"",_xlfn._xlws.FILTER(P:P,($BU:$BU=$BU2952)*($I:$I=$I2952)*($T:$T=$T2952)*($S:$S=_xlfn.MINIFS($S:$S,$T:$T,"="&amp;$T2952)),""))))&amp;"",IF(P2952="","",""))&amp;""</f>
        <v/>
      </c>
      <c r="AY2952" t="str" cm="1">
        <f t="array" ref="AY2952">IFERROR(IF(Q2952&lt;&gt;"",Q2952,IF(OR($S2952="",$T2952=""),"",IF($T2952&lt;&gt;"",_xlfn._xlws.FILTER(Q:Q,($BU:$BU=$BU2952)*($I:$I=$I2952)*($T:$T=$T2952)*($S:$S=_xlfn.MINIFS($S:$S,$T:$T,"="&amp;$T2952)),""))))&amp;"",IF(Q2952="","",""))&amp;""</f>
        <v>s</v>
      </c>
      <c r="AZ2952" t="str" cm="1">
        <f t="array" ref="AZ2952">IFERROR(IF(R2952&lt;&gt;"",R2952,IF(OR($S2952="",$T2952=""),"",IF($T2952&lt;&gt;"",_xlfn._xlws.FILTER(R:R,($BU:$BU=$BU2952)*($I:$I=$I2952)*($T:$T=$T2952)*($S:$S=_xlfn.MINIFS($S:$S,$T:$T,"="&amp;$T2952)),""))))&amp;"",IF(R2952="","",""))&amp;""</f>
        <v/>
      </c>
      <c r="BA2952" s="6">
        <f t="shared" si="4283"/>
        <v>254</v>
      </c>
      <c r="BB2952">
        <f t="shared" ref="BB2952:BD2952" si="4296">BB2951</f>
        <v>18987</v>
      </c>
      <c r="BC2952" t="str">
        <f t="shared" si="4296"/>
        <v>Velodrome</v>
      </c>
      <c r="BD2952" t="str">
        <f t="shared" si="4296"/>
        <v>Outlaws</v>
      </c>
      <c r="BE2952" t="s">
        <v>238</v>
      </c>
      <c r="BF2952" t="s">
        <v>656</v>
      </c>
      <c r="BI2952" cm="1">
        <f t="array" ref="BI2952">IFERROR(_xlfn._xlws.FILTER(shifts!A:A,(shifts!B:B=events!AD2952)*(shifts!AG:AG&gt;=events!BK2952)*(shifts!AH:AH&lt;=events!BL2952)),BI2951)</f>
        <v>102</v>
      </c>
      <c r="BJ2952" s="15">
        <f t="shared" si="4285"/>
        <v>0</v>
      </c>
      <c r="BK2952">
        <f t="shared" si="4286"/>
        <v>137</v>
      </c>
      <c r="BL2952">
        <f t="shared" si="4287"/>
        <v>137</v>
      </c>
      <c r="BM2952" s="15">
        <f>SUMIFS(BJ$2:BJ2952,K$2:K2952,"=Intermission")+SUMIFS(BJ$2:BJ2952,K$2:K2952,"=Timeout")</f>
        <v>143</v>
      </c>
      <c r="BN2952">
        <f t="shared" si="4288"/>
        <v>2303</v>
      </c>
      <c r="BO2952" s="19">
        <f t="shared" si="4289"/>
        <v>3246</v>
      </c>
      <c r="BP2952">
        <f t="shared" si="4290"/>
        <v>3241</v>
      </c>
      <c r="BQ2952" s="17">
        <f t="shared" si="4291"/>
        <v>3246</v>
      </c>
      <c r="BR2952" t="str">
        <f t="shared" si="4292"/>
        <v>opp_team_player_1</v>
      </c>
      <c r="BS2952">
        <f>COUNTIFS(S$3:S2952,"="&amp;S2952,AI$3:AI2952,"="&amp;AI2952)</f>
        <v>1</v>
      </c>
      <c r="BT2952" t="str">
        <f>IFERROR(VLOOKUP(BB2952&amp;BU2952&amp;X2952,game_rosters!U:W,3,FALSE),"")</f>
        <v>P100198</v>
      </c>
      <c r="BU2952" t="str">
        <f t="shared" si="4293"/>
        <v>Velodrome</v>
      </c>
    </row>
    <row r="2953" spans="1:73" x14ac:dyDescent="0.2">
      <c r="A2953">
        <f t="shared" si="4268"/>
        <v>1</v>
      </c>
      <c r="I2953" s="44">
        <v>84</v>
      </c>
      <c r="K2953" t="s">
        <v>9</v>
      </c>
      <c r="L2953" t="s">
        <v>183</v>
      </c>
      <c r="M2953" t="s">
        <v>79</v>
      </c>
      <c r="N2953" t="s">
        <v>595</v>
      </c>
      <c r="O2953" t="s">
        <v>631</v>
      </c>
      <c r="P2953" t="s">
        <v>680</v>
      </c>
      <c r="Q2953" t="s">
        <v>595</v>
      </c>
      <c r="R2953" s="51">
        <v>1</v>
      </c>
      <c r="S2953">
        <v>1534</v>
      </c>
      <c r="W2953" t="s">
        <v>735</v>
      </c>
      <c r="X2953">
        <v>84</v>
      </c>
      <c r="Z2953">
        <v>1</v>
      </c>
      <c r="AA2953">
        <f t="shared" si="4225"/>
        <v>2534</v>
      </c>
      <c r="AB2953" t="str">
        <f t="shared" si="4226"/>
        <v/>
      </c>
      <c r="AC2953">
        <f t="shared" si="4264"/>
        <v>2534</v>
      </c>
      <c r="AD2953" s="6">
        <v>3</v>
      </c>
      <c r="AE2953" t="s">
        <v>942</v>
      </c>
      <c r="AF2953" t="s">
        <v>744</v>
      </c>
      <c r="AG2953" t="s">
        <v>756</v>
      </c>
      <c r="AH2953" t="s">
        <v>756</v>
      </c>
      <c r="AI2953" t="str">
        <f t="shared" si="4269"/>
        <v>e</v>
      </c>
      <c r="AJ2953" t="str">
        <f t="shared" si="4270"/>
        <v/>
      </c>
      <c r="AK2953" t="str">
        <f t="shared" si="4271"/>
        <v/>
      </c>
      <c r="AL2953" t="str">
        <f t="shared" si="4272"/>
        <v/>
      </c>
      <c r="AM2953" t="str">
        <f t="shared" si="4273"/>
        <v/>
      </c>
      <c r="AN2953" t="str">
        <f t="shared" si="4274"/>
        <v>Home</v>
      </c>
      <c r="AO2953" t="str">
        <f t="shared" si="4275"/>
        <v>h</v>
      </c>
      <c r="AP2953" t="str">
        <f t="shared" si="4276"/>
        <v/>
      </c>
      <c r="AQ2953" t="str">
        <f t="shared" si="4277"/>
        <v/>
      </c>
      <c r="AR2953" t="str">
        <f t="shared" si="4278"/>
        <v>Home</v>
      </c>
      <c r="AS2953" t="str">
        <f t="shared" si="4279"/>
        <v>h</v>
      </c>
      <c r="AT2953" t="str">
        <f t="shared" si="4280"/>
        <v>Defensive</v>
      </c>
      <c r="AU2953" t="str">
        <f t="shared" si="4281"/>
        <v/>
      </c>
      <c r="AV2953" t="str">
        <f t="shared" si="4282"/>
        <v/>
      </c>
      <c r="AW2953" t="str" cm="1">
        <f t="array" ref="AW2953">IFERROR(IF(O2953&lt;&gt;"",O2953,IF(OR($S2953="",$T2953=""),"",IF(O2953&lt;&gt;"",O2953,IF($T2953&lt;&gt;"",_xlfn._xlws.FILTER(O:O,($BU:$BU=$BU2953)*($I:$I=$I2953)*($T:$T=$T2953)*($S:$S=_xlfn.MINIFS($S:$S,$T:$T,"="&amp;$T2953)),"")))))&amp;"",IF(O2953="","",""))&amp;""</f>
        <v>Defensive_PlayPossession-SeperateFromPuck</v>
      </c>
      <c r="AX2953" t="str" cm="1">
        <f t="array" ref="AX2953">IFERROR(IF(P2953&lt;&gt;"",P2953,IF(OR($S2953="",$T2953=""),"",IF($T2953&lt;&gt;"",_xlfn._xlws.FILTER(P:P,($BU:$BU=$BU2953)*($I:$I=$I2953)*($T:$T=$T2953)*($S:$S=_xlfn.MINIFS($S:$S,$T:$T,"="&amp;$T2953)),""))))&amp;"",IF(P2953="","",""))&amp;""</f>
        <v>Defensive_PlayZone-ZoneEntryDenial</v>
      </c>
      <c r="AY2953" t="str" cm="1">
        <f t="array" ref="AY2953">IFERROR(IF(Q2953&lt;&gt;"",Q2953,IF(OR($S2953="",$T2953=""),"",IF($T2953&lt;&gt;"",_xlfn._xlws.FILTER(Q:Q,($BU:$BU=$BU2953)*($I:$I=$I2953)*($T:$T=$T2953)*($S:$S=_xlfn.MINIFS($S:$S,$T:$T,"="&amp;$T2953)),""))))&amp;"",IF(Q2953="","",""))&amp;""</f>
        <v>s</v>
      </c>
      <c r="AZ2953" t="str" cm="1">
        <f t="array" ref="AZ2953">IFERROR(IF(R2953&lt;&gt;"",R2953,IF(OR($S2953="",$T2953=""),"",IF($T2953&lt;&gt;"",_xlfn._xlws.FILTER(R:R,($BU:$BU=$BU2953)*($I:$I=$I2953)*($T:$T=$T2953)*($S:$S=_xlfn.MINIFS($S:$S,$T:$T,"="&amp;$T2953)),""))))&amp;"",IF(R2953="","",""))&amp;""</f>
        <v>1</v>
      </c>
      <c r="BA2953" s="6">
        <f t="shared" si="4283"/>
        <v>254</v>
      </c>
      <c r="BB2953">
        <f t="shared" ref="BB2953:BD2953" si="4297">BB2952</f>
        <v>18987</v>
      </c>
      <c r="BC2953" t="str">
        <f t="shared" si="4297"/>
        <v>Velodrome</v>
      </c>
      <c r="BD2953" t="str">
        <f t="shared" si="4297"/>
        <v>Outlaws</v>
      </c>
      <c r="BE2953" t="s">
        <v>9</v>
      </c>
      <c r="BF2953" t="s">
        <v>183</v>
      </c>
      <c r="BI2953" cm="1">
        <f t="array" ref="BI2953">IFERROR(_xlfn._xlws.FILTER(shifts!A:A,(shifts!B:B=events!AD2953)*(shifts!AG:AG&gt;=events!BK2953)*(shifts!AH:AH&lt;=events!BL2953)),BI2952)</f>
        <v>102</v>
      </c>
      <c r="BJ2953" s="15">
        <f t="shared" si="4285"/>
        <v>0</v>
      </c>
      <c r="BK2953">
        <f t="shared" si="4286"/>
        <v>135</v>
      </c>
      <c r="BL2953">
        <f t="shared" si="4287"/>
        <v>135</v>
      </c>
      <c r="BM2953" s="15">
        <f>SUMIFS(BJ$2:BJ2953,K$2:K2953,"=Intermission")+SUMIFS(BJ$2:BJ2953,K$2:K2953,"=Timeout")</f>
        <v>143</v>
      </c>
      <c r="BN2953">
        <f t="shared" si="4288"/>
        <v>2303</v>
      </c>
      <c r="BO2953" s="19">
        <f t="shared" si="4289"/>
        <v>3248</v>
      </c>
      <c r="BP2953">
        <f t="shared" si="4290"/>
        <v>3243</v>
      </c>
      <c r="BQ2953" s="17">
        <f t="shared" si="4291"/>
        <v>3248</v>
      </c>
      <c r="BR2953" t="str">
        <f t="shared" si="4292"/>
        <v>event_team_player_1</v>
      </c>
      <c r="BS2953">
        <f>COUNTIFS(S$3:S2953,"="&amp;S2953,AI$3:AI2953,"="&amp;AI2953)</f>
        <v>1</v>
      </c>
      <c r="BT2953" t="str">
        <f>IFERROR(VLOOKUP(BB2953&amp;BU2953&amp;X2953,game_rosters!U:W,3,FALSE),"")</f>
        <v>P100198</v>
      </c>
      <c r="BU2953" t="str">
        <f t="shared" si="4293"/>
        <v>Velodrome</v>
      </c>
    </row>
    <row r="2954" spans="1:73" x14ac:dyDescent="0.2">
      <c r="A2954" t="str">
        <f t="shared" si="4268"/>
        <v/>
      </c>
      <c r="I2954" s="44">
        <v>68</v>
      </c>
      <c r="O2954" t="s">
        <v>617</v>
      </c>
      <c r="Q2954" t="s">
        <v>594</v>
      </c>
      <c r="R2954" s="51">
        <v>1</v>
      </c>
      <c r="S2954">
        <v>1534</v>
      </c>
      <c r="X2954">
        <v>68</v>
      </c>
      <c r="AA2954">
        <f t="shared" si="4225"/>
        <v>2534</v>
      </c>
      <c r="AB2954" t="str">
        <f t="shared" si="4226"/>
        <v/>
      </c>
      <c r="AC2954">
        <f t="shared" si="4264"/>
        <v>2534</v>
      </c>
      <c r="AD2954" s="6">
        <v>3</v>
      </c>
      <c r="AE2954" t="s">
        <v>942</v>
      </c>
      <c r="AF2954" t="s">
        <v>744</v>
      </c>
      <c r="AG2954" t="s">
        <v>756</v>
      </c>
      <c r="AH2954" t="s">
        <v>756</v>
      </c>
      <c r="AI2954" t="str">
        <f t="shared" si="4269"/>
        <v>o</v>
      </c>
      <c r="AJ2954" t="str">
        <f t="shared" si="4270"/>
        <v/>
      </c>
      <c r="AK2954" t="str">
        <f t="shared" si="4271"/>
        <v/>
      </c>
      <c r="AL2954" t="str">
        <f t="shared" si="4272"/>
        <v/>
      </c>
      <c r="AM2954" t="str">
        <f t="shared" si="4273"/>
        <v/>
      </c>
      <c r="AN2954" t="str">
        <f t="shared" si="4274"/>
        <v>Home</v>
      </c>
      <c r="AO2954" t="str">
        <f t="shared" si="4275"/>
        <v>h</v>
      </c>
      <c r="AP2954" t="str">
        <f t="shared" si="4276"/>
        <v/>
      </c>
      <c r="AQ2954" t="str">
        <f t="shared" si="4277"/>
        <v/>
      </c>
      <c r="AR2954" t="str">
        <f t="shared" si="4278"/>
        <v>Home</v>
      </c>
      <c r="AS2954" t="str">
        <f t="shared" si="4279"/>
        <v>h</v>
      </c>
      <c r="AT2954" t="str">
        <f t="shared" si="4280"/>
        <v>Offensive</v>
      </c>
      <c r="AU2954" t="str">
        <f t="shared" si="4281"/>
        <v/>
      </c>
      <c r="AV2954" t="str">
        <f t="shared" si="4282"/>
        <v/>
      </c>
      <c r="AW2954" t="str" cm="1">
        <f t="array" ref="AW2954">IFERROR(IF(O2954&lt;&gt;"",O2954,IF(OR($S2954="",$T2954=""),"",IF(O2954&lt;&gt;"",O2954,IF($T2954&lt;&gt;"",_xlfn._xlws.FILTER(O:O,($BU:$BU=$BU2954)*($I:$I=$I2954)*($T:$T=$T2954)*($S:$S=_xlfn.MINIFS($S:$S,$T:$T,"="&amp;$T2954)),"")))))&amp;"",IF(O2954="","",""))&amp;""</f>
        <v>Offensive_Zone-AttemptedEntryRush</v>
      </c>
      <c r="AX2954" t="str" cm="1">
        <f t="array" ref="AX2954">IFERROR(IF(P2954&lt;&gt;"",P2954,IF(OR($S2954="",$T2954=""),"",IF($T2954&lt;&gt;"",_xlfn._xlws.FILTER(P:P,($BU:$BU=$BU2954)*($I:$I=$I2954)*($T:$T=$T2954)*($S:$S=_xlfn.MINIFS($S:$S,$T:$T,"="&amp;$T2954)),""))))&amp;"",IF(P2954="","",""))&amp;""</f>
        <v/>
      </c>
      <c r="AY2954" t="str" cm="1">
        <f t="array" ref="AY2954">IFERROR(IF(Q2954&lt;&gt;"",Q2954,IF(OR($S2954="",$T2954=""),"",IF($T2954&lt;&gt;"",_xlfn._xlws.FILTER(Q:Q,($BU:$BU=$BU2954)*($I:$I=$I2954)*($T:$T=$T2954)*($S:$S=_xlfn.MINIFS($S:$S,$T:$T,"="&amp;$T2954)),""))))&amp;"",IF(Q2954="","",""))&amp;""</f>
        <v>u</v>
      </c>
      <c r="AZ2954" t="str" cm="1">
        <f t="array" ref="AZ2954">IFERROR(IF(R2954&lt;&gt;"",R2954,IF(OR($S2954="",$T2954=""),"",IF($T2954&lt;&gt;"",_xlfn._xlws.FILTER(R:R,($BU:$BU=$BU2954)*($I:$I=$I2954)*($T:$T=$T2954)*($S:$S=_xlfn.MINIFS($S:$S,$T:$T,"="&amp;$T2954)),""))))&amp;"",IF(R2954="","",""))&amp;""</f>
        <v>1</v>
      </c>
      <c r="BA2954" s="6">
        <f t="shared" si="4283"/>
        <v>254</v>
      </c>
      <c r="BB2954">
        <f t="shared" ref="BB2954:BD2954" si="4298">BB2953</f>
        <v>18987</v>
      </c>
      <c r="BC2954" t="str">
        <f t="shared" si="4298"/>
        <v>Velodrome</v>
      </c>
      <c r="BD2954" t="str">
        <f t="shared" si="4298"/>
        <v>Outlaws</v>
      </c>
      <c r="BE2954" t="s">
        <v>9</v>
      </c>
      <c r="BF2954" t="s">
        <v>183</v>
      </c>
      <c r="BI2954" cm="1">
        <f t="array" ref="BI2954">IFERROR(_xlfn._xlws.FILTER(shifts!A:A,(shifts!B:B=events!AD2954)*(shifts!AG:AG&gt;=events!BK2954)*(shifts!AH:AH&lt;=events!BL2954)),BI2953)</f>
        <v>102</v>
      </c>
      <c r="BJ2954" s="15">
        <f t="shared" si="4285"/>
        <v>0</v>
      </c>
      <c r="BK2954">
        <f t="shared" si="4286"/>
        <v>135</v>
      </c>
      <c r="BL2954">
        <f t="shared" si="4287"/>
        <v>135</v>
      </c>
      <c r="BM2954" s="15">
        <f>SUMIFS(BJ$2:BJ2954,K$2:K2954,"=Intermission")+SUMIFS(BJ$2:BJ2954,K$2:K2954,"=Timeout")</f>
        <v>143</v>
      </c>
      <c r="BN2954">
        <f t="shared" si="4288"/>
        <v>2303</v>
      </c>
      <c r="BO2954" s="19">
        <f t="shared" si="4289"/>
        <v>3248</v>
      </c>
      <c r="BP2954">
        <f t="shared" si="4290"/>
        <v>3243</v>
      </c>
      <c r="BQ2954" s="17">
        <f t="shared" si="4291"/>
        <v>3248</v>
      </c>
      <c r="BR2954" t="str">
        <f t="shared" si="4292"/>
        <v>opp_team_player_1</v>
      </c>
      <c r="BS2954">
        <f>COUNTIFS(S$3:S2954,"="&amp;S2954,AI$3:AI2954,"="&amp;AI2954)</f>
        <v>1</v>
      </c>
      <c r="BT2954" t="str">
        <f>IFERROR(VLOOKUP(BB2954&amp;BU2954&amp;X2954,game_rosters!U:W,3,FALSE),"")</f>
        <v>P100128</v>
      </c>
      <c r="BU2954" t="str">
        <f t="shared" si="4293"/>
        <v>Outlaws</v>
      </c>
    </row>
    <row r="2955" spans="1:73" x14ac:dyDescent="0.2">
      <c r="A2955" t="str">
        <f t="shared" si="4268"/>
        <v/>
      </c>
      <c r="I2955" s="44">
        <v>77</v>
      </c>
      <c r="R2955" s="51">
        <v>1</v>
      </c>
      <c r="S2955">
        <v>1534</v>
      </c>
      <c r="X2955">
        <v>77</v>
      </c>
      <c r="AA2955">
        <f t="shared" si="4225"/>
        <v>2534</v>
      </c>
      <c r="AB2955" t="str">
        <f t="shared" si="4226"/>
        <v/>
      </c>
      <c r="AC2955">
        <f t="shared" si="4264"/>
        <v>2534</v>
      </c>
      <c r="AD2955" s="6">
        <v>3</v>
      </c>
      <c r="AE2955" t="s">
        <v>942</v>
      </c>
      <c r="AF2955" t="s">
        <v>744</v>
      </c>
      <c r="AG2955" t="s">
        <v>756</v>
      </c>
      <c r="AH2955" t="s">
        <v>756</v>
      </c>
      <c r="AI2955" t="str">
        <f t="shared" si="4269"/>
        <v>o</v>
      </c>
      <c r="AJ2955" t="str">
        <f t="shared" si="4270"/>
        <v/>
      </c>
      <c r="AK2955" t="str">
        <f t="shared" si="4271"/>
        <v/>
      </c>
      <c r="AL2955" t="str">
        <f t="shared" si="4272"/>
        <v/>
      </c>
      <c r="AM2955" t="str">
        <f t="shared" si="4273"/>
        <v/>
      </c>
      <c r="AN2955" t="str">
        <f t="shared" si="4274"/>
        <v>Home</v>
      </c>
      <c r="AO2955" t="str">
        <f t="shared" si="4275"/>
        <v>h</v>
      </c>
      <c r="AP2955" t="str">
        <f t="shared" si="4276"/>
        <v/>
      </c>
      <c r="AQ2955" t="str">
        <f t="shared" si="4277"/>
        <v/>
      </c>
      <c r="AR2955" t="str">
        <f t="shared" si="4278"/>
        <v>Home</v>
      </c>
      <c r="AS2955" t="str">
        <f t="shared" si="4279"/>
        <v>h</v>
      </c>
      <c r="AT2955" t="str">
        <f t="shared" si="4280"/>
        <v>Offensive</v>
      </c>
      <c r="AU2955" t="str">
        <f t="shared" si="4281"/>
        <v/>
      </c>
      <c r="AV2955" t="str">
        <f t="shared" si="4282"/>
        <v/>
      </c>
      <c r="AW2955" t="str" cm="1">
        <f t="array" ref="AW2955">IFERROR(IF(O2955&lt;&gt;"",O2955,IF(OR($S2955="",$T2955=""),"",IF(O2955&lt;&gt;"",O2955,IF($T2955&lt;&gt;"",_xlfn._xlws.FILTER(O:O,($BU:$BU=$BU2955)*($I:$I=$I2955)*($T:$T=$T2955)*($S:$S=_xlfn.MINIFS($S:$S,$T:$T,"="&amp;$T2955)),"")))))&amp;"",IF(O2955="","",""))&amp;""</f>
        <v/>
      </c>
      <c r="AX2955" t="str" cm="1">
        <f t="array" ref="AX2955">IFERROR(IF(P2955&lt;&gt;"",P2955,IF(OR($S2955="",$T2955=""),"",IF($T2955&lt;&gt;"",_xlfn._xlws.FILTER(P:P,($BU:$BU=$BU2955)*($I:$I=$I2955)*($T:$T=$T2955)*($S:$S=_xlfn.MINIFS($S:$S,$T:$T,"="&amp;$T2955)),""))))&amp;"",IF(P2955="","",""))&amp;""</f>
        <v/>
      </c>
      <c r="AY2955" t="str" cm="1">
        <f t="array" ref="AY2955">IFERROR(IF(Q2955&lt;&gt;"",Q2955,IF(OR($S2955="",$T2955=""),"",IF($T2955&lt;&gt;"",_xlfn._xlws.FILTER(Q:Q,($BU:$BU=$BU2955)*($I:$I=$I2955)*($T:$T=$T2955)*($S:$S=_xlfn.MINIFS($S:$S,$T:$T,"="&amp;$T2955)),""))))&amp;"",IF(Q2955="","",""))&amp;""</f>
        <v/>
      </c>
      <c r="AZ2955" t="str" cm="1">
        <f t="array" ref="AZ2955">IFERROR(IF(R2955&lt;&gt;"",R2955,IF(OR($S2955="",$T2955=""),"",IF($T2955&lt;&gt;"",_xlfn._xlws.FILTER(R:R,($BU:$BU=$BU2955)*($I:$I=$I2955)*($T:$T=$T2955)*($S:$S=_xlfn.MINIFS($S:$S,$T:$T,"="&amp;$T2955)),""))))&amp;"",IF(R2955="","",""))&amp;""</f>
        <v>1</v>
      </c>
      <c r="BA2955" s="6">
        <f t="shared" si="4283"/>
        <v>254</v>
      </c>
      <c r="BB2955">
        <f t="shared" ref="BB2955:BD2955" si="4299">BB2954</f>
        <v>18987</v>
      </c>
      <c r="BC2955" t="str">
        <f t="shared" si="4299"/>
        <v>Velodrome</v>
      </c>
      <c r="BD2955" t="str">
        <f t="shared" si="4299"/>
        <v>Outlaws</v>
      </c>
      <c r="BE2955" t="s">
        <v>9</v>
      </c>
      <c r="BF2955" t="s">
        <v>183</v>
      </c>
      <c r="BI2955" cm="1">
        <f t="array" ref="BI2955">IFERROR(_xlfn._xlws.FILTER(shifts!A:A,(shifts!B:B=events!AD2955)*(shifts!AG:AG&gt;=events!BK2955)*(shifts!AH:AH&lt;=events!BL2955)),BI2954)</f>
        <v>102</v>
      </c>
      <c r="BJ2955" s="15">
        <f t="shared" si="4285"/>
        <v>0</v>
      </c>
      <c r="BK2955">
        <f t="shared" si="4286"/>
        <v>135</v>
      </c>
      <c r="BL2955">
        <f t="shared" si="4287"/>
        <v>135</v>
      </c>
      <c r="BM2955" s="15">
        <f>SUMIFS(BJ$2:BJ2955,K$2:K2955,"=Intermission")+SUMIFS(BJ$2:BJ2955,K$2:K2955,"=Timeout")</f>
        <v>143</v>
      </c>
      <c r="BN2955">
        <f t="shared" si="4288"/>
        <v>2303</v>
      </c>
      <c r="BO2955" s="19">
        <f t="shared" si="4289"/>
        <v>3248</v>
      </c>
      <c r="BP2955">
        <f t="shared" si="4290"/>
        <v>3243</v>
      </c>
      <c r="BQ2955" s="17">
        <f t="shared" si="4291"/>
        <v>3248</v>
      </c>
      <c r="BR2955" t="str">
        <f t="shared" si="4292"/>
        <v>opp_team_player_2</v>
      </c>
      <c r="BS2955">
        <f>COUNTIFS(S$3:S2955,"="&amp;S2955,AI$3:AI2955,"="&amp;AI2955)</f>
        <v>2</v>
      </c>
      <c r="BT2955" t="str">
        <f>IFERROR(VLOOKUP(BB2955&amp;BU2955&amp;X2955,game_rosters!U:W,3,FALSE),"")</f>
        <v>P100185</v>
      </c>
      <c r="BU2955" t="str">
        <f t="shared" si="4293"/>
        <v>Outlaws</v>
      </c>
    </row>
    <row r="2956" spans="1:73" x14ac:dyDescent="0.2">
      <c r="A2956">
        <f t="shared" si="4268"/>
        <v>1</v>
      </c>
      <c r="I2956" s="44">
        <v>84</v>
      </c>
      <c r="K2956" t="s">
        <v>13</v>
      </c>
      <c r="R2956" s="51">
        <v>1</v>
      </c>
      <c r="S2956">
        <v>1535</v>
      </c>
      <c r="W2956" t="s">
        <v>735</v>
      </c>
      <c r="X2956">
        <v>84</v>
      </c>
      <c r="Z2956">
        <v>1</v>
      </c>
      <c r="AA2956">
        <f t="shared" si="4225"/>
        <v>2535</v>
      </c>
      <c r="AB2956" t="str">
        <f t="shared" si="4226"/>
        <v/>
      </c>
      <c r="AC2956">
        <f t="shared" si="4264"/>
        <v>2535</v>
      </c>
      <c r="AD2956" s="6">
        <v>3</v>
      </c>
      <c r="AE2956" t="s">
        <v>942</v>
      </c>
      <c r="AF2956" t="s">
        <v>744</v>
      </c>
      <c r="AG2956" t="s">
        <v>942</v>
      </c>
      <c r="AH2956" t="s">
        <v>754</v>
      </c>
      <c r="AI2956" t="str">
        <f t="shared" si="4269"/>
        <v>e</v>
      </c>
      <c r="AJ2956" t="str">
        <f t="shared" si="4270"/>
        <v/>
      </c>
      <c r="AK2956" t="str">
        <f t="shared" si="4271"/>
        <v/>
      </c>
      <c r="AL2956" t="str">
        <f t="shared" si="4272"/>
        <v/>
      </c>
      <c r="AM2956" t="str">
        <f t="shared" si="4273"/>
        <v/>
      </c>
      <c r="AN2956" t="str">
        <f t="shared" si="4274"/>
        <v>Home</v>
      </c>
      <c r="AO2956" t="str">
        <f t="shared" si="4275"/>
        <v>h</v>
      </c>
      <c r="AP2956" t="str">
        <f t="shared" si="4276"/>
        <v/>
      </c>
      <c r="AQ2956" t="str">
        <f t="shared" si="4277"/>
        <v/>
      </c>
      <c r="AR2956" t="str">
        <f t="shared" si="4278"/>
        <v>Home</v>
      </c>
      <c r="AS2956" t="str">
        <f t="shared" si="4279"/>
        <v>h</v>
      </c>
      <c r="AT2956" t="str">
        <f t="shared" si="4280"/>
        <v>Offensive</v>
      </c>
      <c r="AU2956" t="str">
        <f t="shared" si="4281"/>
        <v/>
      </c>
      <c r="AV2956" t="str">
        <f t="shared" si="4282"/>
        <v/>
      </c>
      <c r="AW2956" t="str" cm="1">
        <f t="array" ref="AW2956">IFERROR(IF(O2956&lt;&gt;"",O2956,IF(OR($S2956="",$T2956=""),"",IF(O2956&lt;&gt;"",O2956,IF($T2956&lt;&gt;"",_xlfn._xlws.FILTER(O:O,($BU:$BU=$BU2956)*($I:$I=$I2956)*($T:$T=$T2956)*($S:$S=_xlfn.MINIFS($S:$S,$T:$T,"="&amp;$T2956)),"")))))&amp;"",IF(O2956="","",""))&amp;""</f>
        <v/>
      </c>
      <c r="AX2956" t="str" cm="1">
        <f t="array" ref="AX2956">IFERROR(IF(P2956&lt;&gt;"",P2956,IF(OR($S2956="",$T2956=""),"",IF($T2956&lt;&gt;"",_xlfn._xlws.FILTER(P:P,($BU:$BU=$BU2956)*($I:$I=$I2956)*($T:$T=$T2956)*($S:$S=_xlfn.MINIFS($S:$S,$T:$T,"="&amp;$T2956)),""))))&amp;"",IF(P2956="","",""))&amp;""</f>
        <v/>
      </c>
      <c r="AY2956" t="str" cm="1">
        <f t="array" ref="AY2956">IFERROR(IF(Q2956&lt;&gt;"",Q2956,IF(OR($S2956="",$T2956=""),"",IF($T2956&lt;&gt;"",_xlfn._xlws.FILTER(Q:Q,($BU:$BU=$BU2956)*($I:$I=$I2956)*($T:$T=$T2956)*($S:$S=_xlfn.MINIFS($S:$S,$T:$T,"="&amp;$T2956)),""))))&amp;"",IF(Q2956="","",""))&amp;""</f>
        <v/>
      </c>
      <c r="AZ2956" t="str" cm="1">
        <f t="array" ref="AZ2956">IFERROR(IF(R2956&lt;&gt;"",R2956,IF(OR($S2956="",$T2956=""),"",IF($T2956&lt;&gt;"",_xlfn._xlws.FILTER(R:R,($BU:$BU=$BU2956)*($I:$I=$I2956)*($T:$T=$T2956)*($S:$S=_xlfn.MINIFS($S:$S,$T:$T,"="&amp;$T2956)),""))))&amp;"",IF(R2956="","",""))&amp;""</f>
        <v>1</v>
      </c>
      <c r="BA2956" s="6">
        <f t="shared" si="4283"/>
        <v>254</v>
      </c>
      <c r="BB2956">
        <f t="shared" ref="BB2956:BD2956" si="4300">BB2955</f>
        <v>18987</v>
      </c>
      <c r="BC2956" t="str">
        <f t="shared" si="4300"/>
        <v>Velodrome</v>
      </c>
      <c r="BD2956" t="str">
        <f t="shared" si="4300"/>
        <v>Outlaws</v>
      </c>
      <c r="BE2956" t="s">
        <v>13</v>
      </c>
      <c r="BF2956" t="s">
        <v>756</v>
      </c>
      <c r="BI2956" cm="1">
        <f t="array" ref="BI2956">IFERROR(_xlfn._xlws.FILTER(shifts!A:A,(shifts!B:B=events!AD2956)*(shifts!AG:AG&gt;=events!BK2956)*(shifts!AH:AH&lt;=events!BL2956)),BI2955)</f>
        <v>102</v>
      </c>
      <c r="BJ2956" s="15">
        <f t="shared" si="4285"/>
        <v>4</v>
      </c>
      <c r="BK2956">
        <f t="shared" si="4286"/>
        <v>135</v>
      </c>
      <c r="BL2956">
        <f t="shared" si="4287"/>
        <v>131</v>
      </c>
      <c r="BM2956" s="15">
        <f>SUMIFS(BJ$2:BJ2956,K$2:K2956,"=Intermission")+SUMIFS(BJ$2:BJ2956,K$2:K2956,"=Timeout")</f>
        <v>143</v>
      </c>
      <c r="BN2956">
        <f t="shared" si="4288"/>
        <v>2303</v>
      </c>
      <c r="BO2956" s="19">
        <f t="shared" si="4289"/>
        <v>3248</v>
      </c>
      <c r="BP2956">
        <f t="shared" si="4290"/>
        <v>3243</v>
      </c>
      <c r="BQ2956" s="17">
        <f t="shared" si="4291"/>
        <v>3252</v>
      </c>
      <c r="BR2956" t="str">
        <f t="shared" si="4292"/>
        <v>event_team_player_1</v>
      </c>
      <c r="BS2956">
        <f>COUNTIFS(S$3:S2956,"="&amp;S2956,AI$3:AI2956,"="&amp;AI2956)</f>
        <v>1</v>
      </c>
      <c r="BT2956" t="str">
        <f>IFERROR(VLOOKUP(BB2956&amp;BU2956&amp;X2956,game_rosters!U:W,3,FALSE),"")</f>
        <v>P100198</v>
      </c>
      <c r="BU2956" t="str">
        <f t="shared" si="4293"/>
        <v>Velodrome</v>
      </c>
    </row>
    <row r="2957" spans="1:73" x14ac:dyDescent="0.2">
      <c r="A2957" t="str">
        <f t="shared" si="4268"/>
        <v/>
      </c>
      <c r="I2957" s="44">
        <v>77</v>
      </c>
      <c r="O2957" t="s">
        <v>670</v>
      </c>
      <c r="R2957" s="51">
        <v>1</v>
      </c>
      <c r="S2957">
        <v>1535</v>
      </c>
      <c r="X2957">
        <v>77</v>
      </c>
      <c r="AA2957">
        <f t="shared" si="4225"/>
        <v>2535</v>
      </c>
      <c r="AB2957" t="str">
        <f t="shared" si="4226"/>
        <v/>
      </c>
      <c r="AC2957">
        <f t="shared" si="4264"/>
        <v>2535</v>
      </c>
      <c r="AD2957" s="6">
        <v>3</v>
      </c>
      <c r="AE2957" t="s">
        <v>942</v>
      </c>
      <c r="AF2957" t="s">
        <v>744</v>
      </c>
      <c r="AG2957" t="s">
        <v>942</v>
      </c>
      <c r="AH2957" t="s">
        <v>754</v>
      </c>
      <c r="AI2957" t="str">
        <f t="shared" si="4269"/>
        <v>o</v>
      </c>
      <c r="AJ2957" t="str">
        <f t="shared" si="4270"/>
        <v/>
      </c>
      <c r="AK2957" t="str">
        <f t="shared" si="4271"/>
        <v/>
      </c>
      <c r="AL2957" t="str">
        <f t="shared" si="4272"/>
        <v/>
      </c>
      <c r="AM2957" t="str">
        <f t="shared" si="4273"/>
        <v/>
      </c>
      <c r="AN2957" t="str">
        <f t="shared" si="4274"/>
        <v>Home</v>
      </c>
      <c r="AO2957" t="str">
        <f t="shared" si="4275"/>
        <v>h</v>
      </c>
      <c r="AP2957" t="str">
        <f t="shared" si="4276"/>
        <v/>
      </c>
      <c r="AQ2957" t="str">
        <f t="shared" si="4277"/>
        <v/>
      </c>
      <c r="AR2957" t="str">
        <f t="shared" si="4278"/>
        <v>Home</v>
      </c>
      <c r="AS2957" t="str">
        <f t="shared" si="4279"/>
        <v>h</v>
      </c>
      <c r="AT2957" t="str">
        <f t="shared" si="4280"/>
        <v>Defensive</v>
      </c>
      <c r="AU2957" t="str">
        <f t="shared" si="4281"/>
        <v/>
      </c>
      <c r="AV2957" t="str">
        <f t="shared" si="4282"/>
        <v/>
      </c>
      <c r="AW2957" t="str" cm="1">
        <f t="array" ref="AW2957">IFERROR(IF(O2957&lt;&gt;"",O2957,IF(OR($S2957="",$T2957=""),"",IF(O2957&lt;&gt;"",O2957,IF($T2957&lt;&gt;"",_xlfn._xlws.FILTER(O:O,($BU:$BU=$BU2957)*($I:$I=$I2957)*($T:$T=$T2957)*($S:$S=_xlfn.MINIFS($S:$S,$T:$T,"="&amp;$T2957)),"")))))&amp;"",IF(O2957="","",""))&amp;""</f>
        <v>Defensive_PlayPossession-ManOnMan</v>
      </c>
      <c r="AX2957" t="str" cm="1">
        <f t="array" ref="AX2957">IFERROR(IF(P2957&lt;&gt;"",P2957,IF(OR($S2957="",$T2957=""),"",IF($T2957&lt;&gt;"",_xlfn._xlws.FILTER(P:P,($BU:$BU=$BU2957)*($I:$I=$I2957)*($T:$T=$T2957)*($S:$S=_xlfn.MINIFS($S:$S,$T:$T,"="&amp;$T2957)),""))))&amp;"",IF(P2957="","",""))&amp;""</f>
        <v/>
      </c>
      <c r="AY2957" t="str" cm="1">
        <f t="array" ref="AY2957">IFERROR(IF(Q2957&lt;&gt;"",Q2957,IF(OR($S2957="",$T2957=""),"",IF($T2957&lt;&gt;"",_xlfn._xlws.FILTER(Q:Q,($BU:$BU=$BU2957)*($I:$I=$I2957)*($T:$T=$T2957)*($S:$S=_xlfn.MINIFS($S:$S,$T:$T,"="&amp;$T2957)),""))))&amp;"",IF(Q2957="","",""))&amp;""</f>
        <v/>
      </c>
      <c r="AZ2957" t="str" cm="1">
        <f t="array" ref="AZ2957">IFERROR(IF(R2957&lt;&gt;"",R2957,IF(OR($S2957="",$T2957=""),"",IF($T2957&lt;&gt;"",_xlfn._xlws.FILTER(R:R,($BU:$BU=$BU2957)*($I:$I=$I2957)*($T:$T=$T2957)*($S:$S=_xlfn.MINIFS($S:$S,$T:$T,"="&amp;$T2957)),""))))&amp;"",IF(R2957="","",""))&amp;""</f>
        <v>1</v>
      </c>
      <c r="BA2957" s="6">
        <f t="shared" si="4283"/>
        <v>254</v>
      </c>
      <c r="BB2957">
        <f t="shared" ref="BB2957:BD2957" si="4301">BB2956</f>
        <v>18987</v>
      </c>
      <c r="BC2957" t="str">
        <f t="shared" si="4301"/>
        <v>Velodrome</v>
      </c>
      <c r="BD2957" t="str">
        <f t="shared" si="4301"/>
        <v>Outlaws</v>
      </c>
      <c r="BE2957" t="s">
        <v>13</v>
      </c>
      <c r="BF2957" t="s">
        <v>756</v>
      </c>
      <c r="BI2957" cm="1">
        <f t="array" ref="BI2957">IFERROR(_xlfn._xlws.FILTER(shifts!A:A,(shifts!B:B=events!AD2957)*(shifts!AG:AG&gt;=events!BK2957)*(shifts!AH:AH&lt;=events!BL2957)),BI2956)</f>
        <v>102</v>
      </c>
      <c r="BJ2957" s="15">
        <f t="shared" si="4285"/>
        <v>4</v>
      </c>
      <c r="BK2957">
        <f t="shared" si="4286"/>
        <v>135</v>
      </c>
      <c r="BL2957">
        <f t="shared" si="4287"/>
        <v>131</v>
      </c>
      <c r="BM2957" s="15">
        <f>SUMIFS(BJ$2:BJ2957,K$2:K2957,"=Intermission")+SUMIFS(BJ$2:BJ2957,K$2:K2957,"=Timeout")</f>
        <v>143</v>
      </c>
      <c r="BN2957">
        <f t="shared" si="4288"/>
        <v>2303</v>
      </c>
      <c r="BO2957" s="19">
        <f t="shared" si="4289"/>
        <v>3248</v>
      </c>
      <c r="BP2957">
        <f t="shared" si="4290"/>
        <v>3243</v>
      </c>
      <c r="BQ2957" s="17">
        <f t="shared" si="4291"/>
        <v>3252</v>
      </c>
      <c r="BR2957" t="str">
        <f t="shared" si="4292"/>
        <v>opp_team_player_1</v>
      </c>
      <c r="BS2957">
        <f>COUNTIFS(S$3:S2957,"="&amp;S2957,AI$3:AI2957,"="&amp;AI2957)</f>
        <v>1</v>
      </c>
      <c r="BT2957" t="str">
        <f>IFERROR(VLOOKUP(BB2957&amp;BU2957&amp;X2957,game_rosters!U:W,3,FALSE),"")</f>
        <v>P100185</v>
      </c>
      <c r="BU2957" t="str">
        <f t="shared" si="4293"/>
        <v>Outlaws</v>
      </c>
    </row>
    <row r="2958" spans="1:73" x14ac:dyDescent="0.2">
      <c r="A2958" t="str">
        <f t="shared" si="4268"/>
        <v/>
      </c>
      <c r="I2958" s="44">
        <v>68</v>
      </c>
      <c r="O2958" t="s">
        <v>602</v>
      </c>
      <c r="R2958" s="51">
        <v>1</v>
      </c>
      <c r="S2958">
        <v>1535</v>
      </c>
      <c r="X2958">
        <v>68</v>
      </c>
      <c r="AA2958">
        <f t="shared" si="4225"/>
        <v>2535</v>
      </c>
      <c r="AB2958" t="str">
        <f t="shared" si="4226"/>
        <v/>
      </c>
      <c r="AC2958">
        <f t="shared" si="4264"/>
        <v>2535</v>
      </c>
      <c r="AD2958" s="6">
        <v>3</v>
      </c>
      <c r="AE2958" t="s">
        <v>942</v>
      </c>
      <c r="AF2958" t="s">
        <v>744</v>
      </c>
      <c r="AG2958" t="s">
        <v>942</v>
      </c>
      <c r="AH2958" t="s">
        <v>754</v>
      </c>
      <c r="AI2958" t="str">
        <f t="shared" si="4269"/>
        <v>o</v>
      </c>
      <c r="AJ2958" t="str">
        <f t="shared" si="4270"/>
        <v/>
      </c>
      <c r="AK2958" t="str">
        <f t="shared" si="4271"/>
        <v/>
      </c>
      <c r="AL2958" t="str">
        <f t="shared" si="4272"/>
        <v/>
      </c>
      <c r="AM2958" t="str">
        <f t="shared" si="4273"/>
        <v/>
      </c>
      <c r="AN2958" t="str">
        <f t="shared" si="4274"/>
        <v>Home</v>
      </c>
      <c r="AO2958" t="str">
        <f t="shared" si="4275"/>
        <v>h</v>
      </c>
      <c r="AP2958" t="str">
        <f t="shared" si="4276"/>
        <v/>
      </c>
      <c r="AQ2958" t="str">
        <f t="shared" si="4277"/>
        <v/>
      </c>
      <c r="AR2958" t="str">
        <f t="shared" si="4278"/>
        <v>Home</v>
      </c>
      <c r="AS2958" t="str">
        <f t="shared" si="4279"/>
        <v>h</v>
      </c>
      <c r="AT2958" t="str">
        <f t="shared" si="4280"/>
        <v>Defensive</v>
      </c>
      <c r="AU2958" t="str">
        <f t="shared" si="4281"/>
        <v/>
      </c>
      <c r="AV2958" t="str">
        <f t="shared" si="4282"/>
        <v/>
      </c>
      <c r="AW2958" t="str" cm="1">
        <f t="array" ref="AW2958">IFERROR(IF(O2958&lt;&gt;"",O2958,IF(OR($S2958="",$T2958=""),"",IF(O2958&lt;&gt;"",O2958,IF($T2958&lt;&gt;"",_xlfn._xlws.FILTER(O:O,($BU:$BU=$BU2958)*($I:$I=$I2958)*($T:$T=$T2958)*($S:$S=_xlfn.MINIFS($S:$S,$T:$T,"="&amp;$T2958)),"")))))&amp;"",IF(O2958="","",""))&amp;""</f>
        <v>Defensive_PlayPossession-StickCheck</v>
      </c>
      <c r="AX2958" t="str" cm="1">
        <f t="array" ref="AX2958">IFERROR(IF(P2958&lt;&gt;"",P2958,IF(OR($S2958="",$T2958=""),"",IF($T2958&lt;&gt;"",_xlfn._xlws.FILTER(P:P,($BU:$BU=$BU2958)*($I:$I=$I2958)*($T:$T=$T2958)*($S:$S=_xlfn.MINIFS($S:$S,$T:$T,"="&amp;$T2958)),""))))&amp;"",IF(P2958="","",""))&amp;""</f>
        <v/>
      </c>
      <c r="AY2958" t="str" cm="1">
        <f t="array" ref="AY2958">IFERROR(IF(Q2958&lt;&gt;"",Q2958,IF(OR($S2958="",$T2958=""),"",IF($T2958&lt;&gt;"",_xlfn._xlws.FILTER(Q:Q,($BU:$BU=$BU2958)*($I:$I=$I2958)*($T:$T=$T2958)*($S:$S=_xlfn.MINIFS($S:$S,$T:$T,"="&amp;$T2958)),""))))&amp;"",IF(Q2958="","",""))&amp;""</f>
        <v/>
      </c>
      <c r="AZ2958" t="str" cm="1">
        <f t="array" ref="AZ2958">IFERROR(IF(R2958&lt;&gt;"",R2958,IF(OR($S2958="",$T2958=""),"",IF($T2958&lt;&gt;"",_xlfn._xlws.FILTER(R:R,($BU:$BU=$BU2958)*($I:$I=$I2958)*($T:$T=$T2958)*($S:$S=_xlfn.MINIFS($S:$S,$T:$T,"="&amp;$T2958)),""))))&amp;"",IF(R2958="","",""))&amp;""</f>
        <v>1</v>
      </c>
      <c r="BA2958" s="6">
        <f t="shared" si="4283"/>
        <v>254</v>
      </c>
      <c r="BB2958">
        <f t="shared" ref="BB2958:BD2958" si="4302">BB2957</f>
        <v>18987</v>
      </c>
      <c r="BC2958" t="str">
        <f t="shared" si="4302"/>
        <v>Velodrome</v>
      </c>
      <c r="BD2958" t="str">
        <f t="shared" si="4302"/>
        <v>Outlaws</v>
      </c>
      <c r="BE2958" t="s">
        <v>13</v>
      </c>
      <c r="BF2958" t="s">
        <v>756</v>
      </c>
      <c r="BI2958" cm="1">
        <f t="array" ref="BI2958">IFERROR(_xlfn._xlws.FILTER(shifts!A:A,(shifts!B:B=events!AD2958)*(shifts!AG:AG&gt;=events!BK2958)*(shifts!AH:AH&lt;=events!BL2958)),BI2957)</f>
        <v>102</v>
      </c>
      <c r="BJ2958" s="15">
        <f t="shared" si="4285"/>
        <v>4</v>
      </c>
      <c r="BK2958">
        <f t="shared" si="4286"/>
        <v>135</v>
      </c>
      <c r="BL2958">
        <f t="shared" si="4287"/>
        <v>131</v>
      </c>
      <c r="BM2958" s="15">
        <f>SUMIFS(BJ$2:BJ2958,K$2:K2958,"=Intermission")+SUMIFS(BJ$2:BJ2958,K$2:K2958,"=Timeout")</f>
        <v>143</v>
      </c>
      <c r="BN2958">
        <f t="shared" si="4288"/>
        <v>2303</v>
      </c>
      <c r="BO2958" s="19">
        <f t="shared" si="4289"/>
        <v>3248</v>
      </c>
      <c r="BP2958">
        <f t="shared" si="4290"/>
        <v>3243</v>
      </c>
      <c r="BQ2958" s="17">
        <f t="shared" si="4291"/>
        <v>3252</v>
      </c>
      <c r="BR2958" t="str">
        <f t="shared" si="4292"/>
        <v>opp_team_player_2</v>
      </c>
      <c r="BS2958">
        <f>COUNTIFS(S$3:S2958,"="&amp;S2958,AI$3:AI2958,"="&amp;AI2958)</f>
        <v>2</v>
      </c>
      <c r="BT2958" t="str">
        <f>IFERROR(VLOOKUP(BB2958&amp;BU2958&amp;X2958,game_rosters!U:W,3,FALSE),"")</f>
        <v>P100128</v>
      </c>
      <c r="BU2958" t="str">
        <f t="shared" si="4293"/>
        <v>Outlaws</v>
      </c>
    </row>
    <row r="2959" spans="1:73" x14ac:dyDescent="0.2">
      <c r="A2959">
        <f t="shared" si="4268"/>
        <v>1</v>
      </c>
      <c r="I2959" s="44">
        <v>84</v>
      </c>
      <c r="K2959" t="s">
        <v>238</v>
      </c>
      <c r="L2959" t="s">
        <v>656</v>
      </c>
      <c r="M2959" t="s">
        <v>85</v>
      </c>
      <c r="N2959" t="s">
        <v>594</v>
      </c>
      <c r="O2959" t="s">
        <v>617</v>
      </c>
      <c r="Q2959" t="s">
        <v>594</v>
      </c>
      <c r="R2959" s="51">
        <v>1</v>
      </c>
      <c r="S2959">
        <v>1536</v>
      </c>
      <c r="W2959" t="s">
        <v>735</v>
      </c>
      <c r="X2959">
        <v>84</v>
      </c>
      <c r="Z2959">
        <v>1</v>
      </c>
      <c r="AA2959">
        <f t="shared" si="4225"/>
        <v>2536</v>
      </c>
      <c r="AB2959" t="str">
        <f t="shared" si="4226"/>
        <v/>
      </c>
      <c r="AC2959">
        <f t="shared" si="4264"/>
        <v>2536</v>
      </c>
      <c r="AD2959" s="6">
        <v>3</v>
      </c>
      <c r="AE2959" t="s">
        <v>942</v>
      </c>
      <c r="AF2959" t="s">
        <v>754</v>
      </c>
      <c r="AG2959" t="s">
        <v>756</v>
      </c>
      <c r="AH2959" t="s">
        <v>756</v>
      </c>
      <c r="AI2959" t="str">
        <f t="shared" si="4269"/>
        <v>e</v>
      </c>
      <c r="AJ2959" t="str">
        <f t="shared" si="4270"/>
        <v/>
      </c>
      <c r="AK2959" t="str">
        <f t="shared" si="4271"/>
        <v/>
      </c>
      <c r="AL2959" t="str">
        <f t="shared" si="4272"/>
        <v/>
      </c>
      <c r="AM2959" t="str">
        <f t="shared" si="4273"/>
        <v/>
      </c>
      <c r="AN2959" t="str">
        <f t="shared" si="4274"/>
        <v>Home</v>
      </c>
      <c r="AO2959" t="str">
        <f t="shared" si="4275"/>
        <v>h</v>
      </c>
      <c r="AP2959" t="str">
        <f t="shared" si="4276"/>
        <v/>
      </c>
      <c r="AQ2959" t="str">
        <f t="shared" si="4277"/>
        <v/>
      </c>
      <c r="AR2959" t="str">
        <f t="shared" si="4278"/>
        <v>Home</v>
      </c>
      <c r="AS2959" t="str">
        <f t="shared" si="4279"/>
        <v>h</v>
      </c>
      <c r="AT2959" t="str">
        <f t="shared" si="4280"/>
        <v>Offensive</v>
      </c>
      <c r="AU2959" t="str">
        <f t="shared" si="4281"/>
        <v/>
      </c>
      <c r="AV2959" t="str">
        <f t="shared" si="4282"/>
        <v/>
      </c>
      <c r="AW2959" t="str" cm="1">
        <f t="array" ref="AW2959">IFERROR(IF(O2959&lt;&gt;"",O2959,IF(OR($S2959="",$T2959=""),"",IF(O2959&lt;&gt;"",O2959,IF($T2959&lt;&gt;"",_xlfn._xlws.FILTER(O:O,($BU:$BU=$BU2959)*($I:$I=$I2959)*($T:$T=$T2959)*($S:$S=_xlfn.MINIFS($S:$S,$T:$T,"="&amp;$T2959)),"")))))&amp;"",IF(O2959="","",""))&amp;""</f>
        <v>Offensive_Zone-AttemptedEntryRush</v>
      </c>
      <c r="AX2959" t="str" cm="1">
        <f t="array" ref="AX2959">IFERROR(IF(P2959&lt;&gt;"",P2959,IF(OR($S2959="",$T2959=""),"",IF($T2959&lt;&gt;"",_xlfn._xlws.FILTER(P:P,($BU:$BU=$BU2959)*($I:$I=$I2959)*($T:$T=$T2959)*($S:$S=_xlfn.MINIFS($S:$S,$T:$T,"="&amp;$T2959)),""))))&amp;"",IF(P2959="","",""))&amp;""</f>
        <v/>
      </c>
      <c r="AY2959" t="str" cm="1">
        <f t="array" ref="AY2959">IFERROR(IF(Q2959&lt;&gt;"",Q2959,IF(OR($S2959="",$T2959=""),"",IF($T2959&lt;&gt;"",_xlfn._xlws.FILTER(Q:Q,($BU:$BU=$BU2959)*($I:$I=$I2959)*($T:$T=$T2959)*($S:$S=_xlfn.MINIFS($S:$S,$T:$T,"="&amp;$T2959)),""))))&amp;"",IF(Q2959="","",""))&amp;""</f>
        <v>u</v>
      </c>
      <c r="AZ2959" t="str" cm="1">
        <f t="array" ref="AZ2959">IFERROR(IF(R2959&lt;&gt;"",R2959,IF(OR($S2959="",$T2959=""),"",IF($T2959&lt;&gt;"",_xlfn._xlws.FILTER(R:R,($BU:$BU=$BU2959)*($I:$I=$I2959)*($T:$T=$T2959)*($S:$S=_xlfn.MINIFS($S:$S,$T:$T,"="&amp;$T2959)),""))))&amp;"",IF(R2959="","",""))&amp;""</f>
        <v>1</v>
      </c>
      <c r="BA2959" s="6">
        <f t="shared" si="4283"/>
        <v>254</v>
      </c>
      <c r="BB2959">
        <f t="shared" ref="BB2959:BD2959" si="4303">BB2958</f>
        <v>18987</v>
      </c>
      <c r="BC2959" t="str">
        <f t="shared" si="4303"/>
        <v>Velodrome</v>
      </c>
      <c r="BD2959" t="str">
        <f t="shared" si="4303"/>
        <v>Outlaws</v>
      </c>
      <c r="BE2959" t="s">
        <v>238</v>
      </c>
      <c r="BF2959" t="s">
        <v>656</v>
      </c>
      <c r="BI2959" cm="1">
        <f t="array" ref="BI2959">IFERROR(_xlfn._xlws.FILTER(shifts!A:A,(shifts!B:B=events!AD2959)*(shifts!AG:AG&gt;=events!BK2959)*(shifts!AH:AH&lt;=events!BL2959)),BI2958)</f>
        <v>102</v>
      </c>
      <c r="BJ2959" s="15">
        <f t="shared" si="4285"/>
        <v>0</v>
      </c>
      <c r="BK2959">
        <f t="shared" si="4286"/>
        <v>131</v>
      </c>
      <c r="BL2959">
        <f t="shared" si="4287"/>
        <v>131</v>
      </c>
      <c r="BM2959" s="15">
        <f>SUMIFS(BJ$2:BJ2959,K$2:K2959,"=Intermission")+SUMIFS(BJ$2:BJ2959,K$2:K2959,"=Timeout")</f>
        <v>143</v>
      </c>
      <c r="BN2959">
        <f t="shared" si="4288"/>
        <v>2303</v>
      </c>
      <c r="BO2959" s="19">
        <f t="shared" si="4289"/>
        <v>3252</v>
      </c>
      <c r="BP2959">
        <f t="shared" si="4290"/>
        <v>3247</v>
      </c>
      <c r="BQ2959" s="17">
        <f t="shared" si="4291"/>
        <v>3252</v>
      </c>
      <c r="BR2959" t="str">
        <f t="shared" si="4292"/>
        <v>event_team_player_1</v>
      </c>
      <c r="BS2959">
        <f>COUNTIFS(S$3:S2959,"="&amp;S2959,AI$3:AI2959,"="&amp;AI2959)</f>
        <v>1</v>
      </c>
      <c r="BT2959" t="str">
        <f>IFERROR(VLOOKUP(BB2959&amp;BU2959&amp;X2959,game_rosters!U:W,3,FALSE),"")</f>
        <v>P100198</v>
      </c>
      <c r="BU2959" t="str">
        <f t="shared" si="4293"/>
        <v>Velodrome</v>
      </c>
    </row>
    <row r="2960" spans="1:73" x14ac:dyDescent="0.2">
      <c r="A2960" t="str">
        <f t="shared" si="4268"/>
        <v/>
      </c>
      <c r="I2960" s="44">
        <v>25</v>
      </c>
      <c r="O2960" t="s">
        <v>680</v>
      </c>
      <c r="Q2960" t="s">
        <v>595</v>
      </c>
      <c r="S2960">
        <v>1536</v>
      </c>
      <c r="X2960">
        <v>25</v>
      </c>
      <c r="AA2960">
        <f t="shared" si="4225"/>
        <v>2536</v>
      </c>
      <c r="AB2960" t="str">
        <f t="shared" si="4226"/>
        <v/>
      </c>
      <c r="AC2960">
        <f t="shared" si="4264"/>
        <v>2536</v>
      </c>
      <c r="AD2960" s="6">
        <v>3</v>
      </c>
      <c r="AE2960" t="s">
        <v>942</v>
      </c>
      <c r="AF2960" t="s">
        <v>754</v>
      </c>
      <c r="AG2960" t="s">
        <v>756</v>
      </c>
      <c r="AH2960" t="s">
        <v>756</v>
      </c>
      <c r="AI2960" t="str">
        <f t="shared" si="4269"/>
        <v>o</v>
      </c>
      <c r="AJ2960" t="str">
        <f t="shared" si="4270"/>
        <v/>
      </c>
      <c r="AK2960" t="str">
        <f t="shared" si="4271"/>
        <v/>
      </c>
      <c r="AL2960" t="str">
        <f t="shared" si="4272"/>
        <v/>
      </c>
      <c r="AM2960" t="str">
        <f t="shared" si="4273"/>
        <v/>
      </c>
      <c r="AN2960" t="str">
        <f t="shared" si="4274"/>
        <v>Home</v>
      </c>
      <c r="AO2960" t="str">
        <f t="shared" si="4275"/>
        <v>h</v>
      </c>
      <c r="AP2960" t="str">
        <f t="shared" si="4276"/>
        <v/>
      </c>
      <c r="AQ2960" t="str">
        <f t="shared" si="4277"/>
        <v/>
      </c>
      <c r="AR2960" t="str">
        <f t="shared" si="4278"/>
        <v>Home</v>
      </c>
      <c r="AS2960" t="str">
        <f t="shared" si="4279"/>
        <v>h</v>
      </c>
      <c r="AT2960" t="str">
        <f t="shared" si="4280"/>
        <v>Defensive</v>
      </c>
      <c r="AU2960" t="str">
        <f t="shared" si="4281"/>
        <v/>
      </c>
      <c r="AV2960" t="str">
        <f t="shared" si="4282"/>
        <v/>
      </c>
      <c r="AW2960" t="str" cm="1">
        <f t="array" ref="AW2960">IFERROR(IF(O2960&lt;&gt;"",O2960,IF(OR($S2960="",$T2960=""),"",IF(O2960&lt;&gt;"",O2960,IF($T2960&lt;&gt;"",_xlfn._xlws.FILTER(O:O,($BU:$BU=$BU2960)*($I:$I=$I2960)*($T:$T=$T2960)*($S:$S=_xlfn.MINIFS($S:$S,$T:$T,"="&amp;$T2960)),"")))))&amp;"",IF(O2960="","",""))&amp;""</f>
        <v>Defensive_PlayZone-ZoneEntryDenial</v>
      </c>
      <c r="AX2960" t="str" cm="1">
        <f t="array" ref="AX2960">IFERROR(IF(P2960&lt;&gt;"",P2960,IF(OR($S2960="",$T2960=""),"",IF($T2960&lt;&gt;"",_xlfn._xlws.FILTER(P:P,($BU:$BU=$BU2960)*($I:$I=$I2960)*($T:$T=$T2960)*($S:$S=_xlfn.MINIFS($S:$S,$T:$T,"="&amp;$T2960)),""))))&amp;"",IF(P2960="","",""))&amp;""</f>
        <v/>
      </c>
      <c r="AY2960" t="str" cm="1">
        <f t="array" ref="AY2960">IFERROR(IF(Q2960&lt;&gt;"",Q2960,IF(OR($S2960="",$T2960=""),"",IF($T2960&lt;&gt;"",_xlfn._xlws.FILTER(Q:Q,($BU:$BU=$BU2960)*($I:$I=$I2960)*($T:$T=$T2960)*($S:$S=_xlfn.MINIFS($S:$S,$T:$T,"="&amp;$T2960)),""))))&amp;"",IF(Q2960="","",""))&amp;""</f>
        <v>s</v>
      </c>
      <c r="AZ2960" t="str" cm="1">
        <f t="array" ref="AZ2960">IFERROR(IF(R2960&lt;&gt;"",R2960,IF(OR($S2960="",$T2960=""),"",IF($T2960&lt;&gt;"",_xlfn._xlws.FILTER(R:R,($BU:$BU=$BU2960)*($I:$I=$I2960)*($T:$T=$T2960)*($S:$S=_xlfn.MINIFS($S:$S,$T:$T,"="&amp;$T2960)),""))))&amp;"",IF(R2960="","",""))&amp;""</f>
        <v/>
      </c>
      <c r="BA2960" s="6">
        <f t="shared" si="4283"/>
        <v>254</v>
      </c>
      <c r="BB2960">
        <f t="shared" ref="BB2960:BD2960" si="4304">BB2959</f>
        <v>18987</v>
      </c>
      <c r="BC2960" t="str">
        <f t="shared" si="4304"/>
        <v>Velodrome</v>
      </c>
      <c r="BD2960" t="str">
        <f t="shared" si="4304"/>
        <v>Outlaws</v>
      </c>
      <c r="BE2960" t="s">
        <v>238</v>
      </c>
      <c r="BF2960" t="s">
        <v>656</v>
      </c>
      <c r="BI2960" cm="1">
        <f t="array" ref="BI2960">IFERROR(_xlfn._xlws.FILTER(shifts!A:A,(shifts!B:B=events!AD2960)*(shifts!AG:AG&gt;=events!BK2960)*(shifts!AH:AH&lt;=events!BL2960)),BI2959)</f>
        <v>102</v>
      </c>
      <c r="BJ2960" s="15">
        <f t="shared" si="4285"/>
        <v>0</v>
      </c>
      <c r="BK2960">
        <f t="shared" si="4286"/>
        <v>131</v>
      </c>
      <c r="BL2960">
        <f t="shared" si="4287"/>
        <v>131</v>
      </c>
      <c r="BM2960" s="15">
        <f>SUMIFS(BJ$2:BJ2960,K$2:K2960,"=Intermission")+SUMIFS(BJ$2:BJ2960,K$2:K2960,"=Timeout")</f>
        <v>143</v>
      </c>
      <c r="BN2960">
        <f t="shared" si="4288"/>
        <v>2303</v>
      </c>
      <c r="BO2960" s="19">
        <f t="shared" si="4289"/>
        <v>3252</v>
      </c>
      <c r="BP2960">
        <f t="shared" si="4290"/>
        <v>3247</v>
      </c>
      <c r="BQ2960" s="17">
        <f t="shared" si="4291"/>
        <v>3252</v>
      </c>
      <c r="BR2960" t="str">
        <f t="shared" si="4292"/>
        <v>opp_team_player_1</v>
      </c>
      <c r="BS2960">
        <f>COUNTIFS(S$3:S2960,"="&amp;S2960,AI$3:AI2960,"="&amp;AI2960)</f>
        <v>1</v>
      </c>
      <c r="BT2960" t="str">
        <f>IFERROR(VLOOKUP(BB2960&amp;BU2960&amp;X2960,game_rosters!U:W,3,FALSE),"")</f>
        <v>P100170</v>
      </c>
      <c r="BU2960" t="str">
        <f t="shared" si="4293"/>
        <v>Outlaws</v>
      </c>
    </row>
    <row r="2961" spans="1:73" x14ac:dyDescent="0.2">
      <c r="A2961">
        <f t="shared" si="4268"/>
        <v>1</v>
      </c>
      <c r="I2961" s="44">
        <v>25</v>
      </c>
      <c r="K2961" t="s">
        <v>9</v>
      </c>
      <c r="L2961" t="s">
        <v>183</v>
      </c>
      <c r="M2961" t="s">
        <v>80</v>
      </c>
      <c r="N2961" t="s">
        <v>595</v>
      </c>
      <c r="O2961" t="s">
        <v>631</v>
      </c>
      <c r="P2961" t="s">
        <v>601</v>
      </c>
      <c r="Q2961" t="s">
        <v>595</v>
      </c>
      <c r="R2961" s="51">
        <v>1</v>
      </c>
      <c r="S2961">
        <v>1537</v>
      </c>
      <c r="W2961" t="s">
        <v>731</v>
      </c>
      <c r="X2961">
        <v>25</v>
      </c>
      <c r="Z2961">
        <v>1</v>
      </c>
      <c r="AA2961">
        <f t="shared" si="4225"/>
        <v>2537</v>
      </c>
      <c r="AB2961" t="str">
        <f t="shared" si="4226"/>
        <v/>
      </c>
      <c r="AC2961">
        <f t="shared" si="4264"/>
        <v>2537</v>
      </c>
      <c r="AD2961" s="6">
        <v>3</v>
      </c>
      <c r="AE2961" t="s">
        <v>942</v>
      </c>
      <c r="AF2961" t="s">
        <v>911</v>
      </c>
      <c r="AG2961" t="s">
        <v>756</v>
      </c>
      <c r="AH2961" t="s">
        <v>756</v>
      </c>
      <c r="AI2961" t="str">
        <f t="shared" si="4269"/>
        <v>e</v>
      </c>
      <c r="AJ2961" t="str">
        <f t="shared" si="4270"/>
        <v/>
      </c>
      <c r="AK2961" t="str">
        <f t="shared" si="4271"/>
        <v/>
      </c>
      <c r="AL2961" t="str">
        <f t="shared" si="4272"/>
        <v/>
      </c>
      <c r="AM2961" t="str">
        <f t="shared" si="4273"/>
        <v/>
      </c>
      <c r="AN2961" t="str">
        <f t="shared" si="4274"/>
        <v>Away</v>
      </c>
      <c r="AO2961" t="str">
        <f t="shared" si="4275"/>
        <v>a</v>
      </c>
      <c r="AP2961" t="str">
        <f t="shared" si="4276"/>
        <v/>
      </c>
      <c r="AQ2961" t="str">
        <f t="shared" si="4277"/>
        <v/>
      </c>
      <c r="AR2961" t="str">
        <f t="shared" si="4278"/>
        <v>Away</v>
      </c>
      <c r="AS2961" t="str">
        <f t="shared" si="4279"/>
        <v>a</v>
      </c>
      <c r="AT2961" t="str">
        <f t="shared" si="4280"/>
        <v>Defensive</v>
      </c>
      <c r="AU2961" t="str">
        <f t="shared" si="4281"/>
        <v/>
      </c>
      <c r="AV2961" t="str">
        <f t="shared" si="4282"/>
        <v/>
      </c>
      <c r="AW2961" t="str" cm="1">
        <f t="array" ref="AW2961">IFERROR(IF(O2961&lt;&gt;"",O2961,IF(OR($S2961="",$T2961=""),"",IF(O2961&lt;&gt;"",O2961,IF($T2961&lt;&gt;"",_xlfn._xlws.FILTER(O:O,($BU:$BU=$BU2961)*($I:$I=$I2961)*($T:$T=$T2961)*($S:$S=_xlfn.MINIFS($S:$S,$T:$T,"="&amp;$T2961)),"")))))&amp;"",IF(O2961="","",""))&amp;""</f>
        <v>Defensive_PlayPossession-SeperateFromPuck</v>
      </c>
      <c r="AX2961" t="str" cm="1">
        <f t="array" ref="AX2961">IFERROR(IF(P2961&lt;&gt;"",P2961,IF(OR($S2961="",$T2961=""),"",IF($T2961&lt;&gt;"",_xlfn._xlws.FILTER(P:P,($BU:$BU=$BU2961)*($I:$I=$I2961)*($T:$T=$T2961)*($S:$S=_xlfn.MINIFS($S:$S,$T:$T,"="&amp;$T2961)),""))))&amp;"",IF(P2961="","",""))&amp;""</f>
        <v>Defensive_PlayPossession-PokeCheck</v>
      </c>
      <c r="AY2961" t="str" cm="1">
        <f t="array" ref="AY2961">IFERROR(IF(Q2961&lt;&gt;"",Q2961,IF(OR($S2961="",$T2961=""),"",IF($T2961&lt;&gt;"",_xlfn._xlws.FILTER(Q:Q,($BU:$BU=$BU2961)*($I:$I=$I2961)*($T:$T=$T2961)*($S:$S=_xlfn.MINIFS($S:$S,$T:$T,"="&amp;$T2961)),""))))&amp;"",IF(Q2961="","",""))&amp;""</f>
        <v>s</v>
      </c>
      <c r="AZ2961" t="str" cm="1">
        <f t="array" ref="AZ2961">IFERROR(IF(R2961&lt;&gt;"",R2961,IF(OR($S2961="",$T2961=""),"",IF($T2961&lt;&gt;"",_xlfn._xlws.FILTER(R:R,($BU:$BU=$BU2961)*($I:$I=$I2961)*($T:$T=$T2961)*($S:$S=_xlfn.MINIFS($S:$S,$T:$T,"="&amp;$T2961)),""))))&amp;"",IF(R2961="","",""))&amp;""</f>
        <v>1</v>
      </c>
      <c r="BA2961" s="6">
        <f t="shared" si="4283"/>
        <v>254</v>
      </c>
      <c r="BB2961">
        <f t="shared" ref="BB2961:BD2961" si="4305">BB2960</f>
        <v>18987</v>
      </c>
      <c r="BC2961" t="str">
        <f t="shared" si="4305"/>
        <v>Velodrome</v>
      </c>
      <c r="BD2961" t="str">
        <f t="shared" si="4305"/>
        <v>Outlaws</v>
      </c>
      <c r="BE2961" t="s">
        <v>9</v>
      </c>
      <c r="BF2961" t="s">
        <v>183</v>
      </c>
      <c r="BI2961" cm="1">
        <f t="array" ref="BI2961">IFERROR(_xlfn._xlws.FILTER(shifts!A:A,(shifts!B:B=events!AD2961)*(shifts!AG:AG&gt;=events!BK2961)*(shifts!AH:AH&lt;=events!BL2961)),BI2960)</f>
        <v>102</v>
      </c>
      <c r="BJ2961" s="15">
        <f t="shared" si="4285"/>
        <v>0</v>
      </c>
      <c r="BK2961">
        <f t="shared" si="4286"/>
        <v>130</v>
      </c>
      <c r="BL2961">
        <f t="shared" si="4287"/>
        <v>130</v>
      </c>
      <c r="BM2961" s="15">
        <f>SUMIFS(BJ$2:BJ2961,K$2:K2961,"=Intermission")+SUMIFS(BJ$2:BJ2961,K$2:K2961,"=Timeout")</f>
        <v>143</v>
      </c>
      <c r="BN2961">
        <f t="shared" si="4288"/>
        <v>2303</v>
      </c>
      <c r="BO2961" s="19">
        <f t="shared" si="4289"/>
        <v>3253</v>
      </c>
      <c r="BP2961">
        <f t="shared" si="4290"/>
        <v>3248</v>
      </c>
      <c r="BQ2961" s="17">
        <f t="shared" si="4291"/>
        <v>3253</v>
      </c>
      <c r="BR2961" t="str">
        <f t="shared" si="4292"/>
        <v>event_team_player_1</v>
      </c>
      <c r="BS2961">
        <f>COUNTIFS(S$3:S2961,"="&amp;S2961,AI$3:AI2961,"="&amp;AI2961)</f>
        <v>1</v>
      </c>
      <c r="BT2961" t="str">
        <f>IFERROR(VLOOKUP(BB2961&amp;BU2961&amp;X2961,game_rosters!U:W,3,FALSE),"")</f>
        <v>P100170</v>
      </c>
      <c r="BU2961" t="str">
        <f t="shared" si="4293"/>
        <v>Outlaws</v>
      </c>
    </row>
    <row r="2962" spans="1:73" x14ac:dyDescent="0.2">
      <c r="A2962" t="str">
        <f t="shared" si="4268"/>
        <v/>
      </c>
      <c r="I2962" s="44">
        <v>84</v>
      </c>
      <c r="O2962" t="s">
        <v>617</v>
      </c>
      <c r="Q2962" t="s">
        <v>594</v>
      </c>
      <c r="R2962" s="51">
        <v>1</v>
      </c>
      <c r="S2962">
        <v>1537</v>
      </c>
      <c r="X2962">
        <v>84</v>
      </c>
      <c r="AA2962">
        <f t="shared" si="4225"/>
        <v>2537</v>
      </c>
      <c r="AB2962" t="str">
        <f t="shared" si="4226"/>
        <v/>
      </c>
      <c r="AC2962">
        <f t="shared" si="4264"/>
        <v>2537</v>
      </c>
      <c r="AD2962" s="6">
        <v>3</v>
      </c>
      <c r="AE2962" t="s">
        <v>942</v>
      </c>
      <c r="AF2962" t="s">
        <v>911</v>
      </c>
      <c r="AG2962" t="s">
        <v>756</v>
      </c>
      <c r="AH2962" t="s">
        <v>756</v>
      </c>
      <c r="AI2962" t="str">
        <f t="shared" si="4269"/>
        <v>o</v>
      </c>
      <c r="AJ2962" t="str">
        <f t="shared" si="4270"/>
        <v/>
      </c>
      <c r="AK2962" t="str">
        <f t="shared" si="4271"/>
        <v/>
      </c>
      <c r="AL2962" t="str">
        <f t="shared" si="4272"/>
        <v/>
      </c>
      <c r="AM2962" t="str">
        <f t="shared" si="4273"/>
        <v/>
      </c>
      <c r="AN2962" t="str">
        <f t="shared" si="4274"/>
        <v>Away</v>
      </c>
      <c r="AO2962" t="str">
        <f t="shared" si="4275"/>
        <v>a</v>
      </c>
      <c r="AP2962" t="str">
        <f t="shared" si="4276"/>
        <v/>
      </c>
      <c r="AQ2962" t="str">
        <f t="shared" si="4277"/>
        <v/>
      </c>
      <c r="AR2962" t="str">
        <f t="shared" si="4278"/>
        <v>Away</v>
      </c>
      <c r="AS2962" t="str">
        <f t="shared" si="4279"/>
        <v>a</v>
      </c>
      <c r="AT2962" t="str">
        <f t="shared" si="4280"/>
        <v>Offensive</v>
      </c>
      <c r="AU2962" t="str">
        <f t="shared" si="4281"/>
        <v/>
      </c>
      <c r="AV2962" t="str">
        <f t="shared" si="4282"/>
        <v/>
      </c>
      <c r="AW2962" t="str" cm="1">
        <f t="array" ref="AW2962">IFERROR(IF(O2962&lt;&gt;"",O2962,IF(OR($S2962="",$T2962=""),"",IF(O2962&lt;&gt;"",O2962,IF($T2962&lt;&gt;"",_xlfn._xlws.FILTER(O:O,($BU:$BU=$BU2962)*($I:$I=$I2962)*($T:$T=$T2962)*($S:$S=_xlfn.MINIFS($S:$S,$T:$T,"="&amp;$T2962)),"")))))&amp;"",IF(O2962="","",""))&amp;""</f>
        <v>Offensive_Zone-AttemptedEntryRush</v>
      </c>
      <c r="AX2962" t="str" cm="1">
        <f t="array" ref="AX2962">IFERROR(IF(P2962&lt;&gt;"",P2962,IF(OR($S2962="",$T2962=""),"",IF($T2962&lt;&gt;"",_xlfn._xlws.FILTER(P:P,($BU:$BU=$BU2962)*($I:$I=$I2962)*($T:$T=$T2962)*($S:$S=_xlfn.MINIFS($S:$S,$T:$T,"="&amp;$T2962)),""))))&amp;"",IF(P2962="","",""))&amp;""</f>
        <v/>
      </c>
      <c r="AY2962" t="str" cm="1">
        <f t="array" ref="AY2962">IFERROR(IF(Q2962&lt;&gt;"",Q2962,IF(OR($S2962="",$T2962=""),"",IF($T2962&lt;&gt;"",_xlfn._xlws.FILTER(Q:Q,($BU:$BU=$BU2962)*($I:$I=$I2962)*($T:$T=$T2962)*($S:$S=_xlfn.MINIFS($S:$S,$T:$T,"="&amp;$T2962)),""))))&amp;"",IF(Q2962="","",""))&amp;""</f>
        <v>u</v>
      </c>
      <c r="AZ2962" t="str" cm="1">
        <f t="array" ref="AZ2962">IFERROR(IF(R2962&lt;&gt;"",R2962,IF(OR($S2962="",$T2962=""),"",IF($T2962&lt;&gt;"",_xlfn._xlws.FILTER(R:R,($BU:$BU=$BU2962)*($I:$I=$I2962)*($T:$T=$T2962)*($S:$S=_xlfn.MINIFS($S:$S,$T:$T,"="&amp;$T2962)),""))))&amp;"",IF(R2962="","",""))&amp;""</f>
        <v>1</v>
      </c>
      <c r="BA2962" s="6">
        <f t="shared" si="4283"/>
        <v>254</v>
      </c>
      <c r="BB2962">
        <f t="shared" ref="BB2962:BD2962" si="4306">BB2961</f>
        <v>18987</v>
      </c>
      <c r="BC2962" t="str">
        <f t="shared" si="4306"/>
        <v>Velodrome</v>
      </c>
      <c r="BD2962" t="str">
        <f t="shared" si="4306"/>
        <v>Outlaws</v>
      </c>
      <c r="BE2962" t="s">
        <v>9</v>
      </c>
      <c r="BF2962" t="s">
        <v>183</v>
      </c>
      <c r="BI2962" cm="1">
        <f t="array" ref="BI2962">IFERROR(_xlfn._xlws.FILTER(shifts!A:A,(shifts!B:B=events!AD2962)*(shifts!AG:AG&gt;=events!BK2962)*(shifts!AH:AH&lt;=events!BL2962)),BI2961)</f>
        <v>102</v>
      </c>
      <c r="BJ2962" s="15">
        <f t="shared" si="4285"/>
        <v>0</v>
      </c>
      <c r="BK2962">
        <f t="shared" si="4286"/>
        <v>130</v>
      </c>
      <c r="BL2962">
        <f t="shared" si="4287"/>
        <v>130</v>
      </c>
      <c r="BM2962" s="15">
        <f>SUMIFS(BJ$2:BJ2962,K$2:K2962,"=Intermission")+SUMIFS(BJ$2:BJ2962,K$2:K2962,"=Timeout")</f>
        <v>143</v>
      </c>
      <c r="BN2962">
        <f t="shared" si="4288"/>
        <v>2303</v>
      </c>
      <c r="BO2962" s="19">
        <f t="shared" si="4289"/>
        <v>3253</v>
      </c>
      <c r="BP2962">
        <f t="shared" si="4290"/>
        <v>3248</v>
      </c>
      <c r="BQ2962" s="17">
        <f t="shared" si="4291"/>
        <v>3253</v>
      </c>
      <c r="BR2962" t="str">
        <f t="shared" si="4292"/>
        <v>opp_team_player_1</v>
      </c>
      <c r="BS2962">
        <f>COUNTIFS(S$3:S2962,"="&amp;S2962,AI$3:AI2962,"="&amp;AI2962)</f>
        <v>1</v>
      </c>
      <c r="BT2962" t="str">
        <f>IFERROR(VLOOKUP(BB2962&amp;BU2962&amp;X2962,game_rosters!U:W,3,FALSE),"")</f>
        <v>P100198</v>
      </c>
      <c r="BU2962" t="str">
        <f t="shared" si="4293"/>
        <v>Velodrome</v>
      </c>
    </row>
    <row r="2963" spans="1:73" x14ac:dyDescent="0.2">
      <c r="A2963">
        <f t="shared" si="4268"/>
        <v>1</v>
      </c>
      <c r="I2963" s="44">
        <v>77</v>
      </c>
      <c r="K2963" t="s">
        <v>13</v>
      </c>
      <c r="L2963" t="s">
        <v>586</v>
      </c>
      <c r="N2963" t="s">
        <v>594</v>
      </c>
      <c r="O2963" t="s">
        <v>600</v>
      </c>
      <c r="Q2963" t="s">
        <v>594</v>
      </c>
      <c r="R2963" s="51">
        <v>1</v>
      </c>
      <c r="S2963">
        <v>1538</v>
      </c>
      <c r="W2963" t="s">
        <v>731</v>
      </c>
      <c r="X2963">
        <v>77</v>
      </c>
      <c r="Z2963">
        <v>1</v>
      </c>
      <c r="AA2963">
        <f t="shared" si="4225"/>
        <v>2538</v>
      </c>
      <c r="AB2963" t="str">
        <f t="shared" si="4226"/>
        <v/>
      </c>
      <c r="AC2963">
        <f t="shared" si="4264"/>
        <v>2538</v>
      </c>
      <c r="AD2963" s="6">
        <v>3</v>
      </c>
      <c r="AE2963" t="s">
        <v>942</v>
      </c>
      <c r="AF2963" t="s">
        <v>911</v>
      </c>
      <c r="AG2963" t="s">
        <v>942</v>
      </c>
      <c r="AH2963" t="s">
        <v>912</v>
      </c>
      <c r="AI2963" t="str">
        <f t="shared" si="4269"/>
        <v>e</v>
      </c>
      <c r="AJ2963" t="str">
        <f t="shared" si="4270"/>
        <v/>
      </c>
      <c r="AK2963" t="str">
        <f t="shared" si="4271"/>
        <v/>
      </c>
      <c r="AL2963" t="str">
        <f t="shared" si="4272"/>
        <v/>
      </c>
      <c r="AM2963" t="str">
        <f t="shared" si="4273"/>
        <v/>
      </c>
      <c r="AN2963" t="str">
        <f t="shared" si="4274"/>
        <v>Away</v>
      </c>
      <c r="AO2963" t="str">
        <f t="shared" si="4275"/>
        <v>a</v>
      </c>
      <c r="AP2963" t="str">
        <f t="shared" si="4276"/>
        <v/>
      </c>
      <c r="AQ2963" t="str">
        <f t="shared" si="4277"/>
        <v/>
      </c>
      <c r="AR2963" t="str">
        <f t="shared" si="4278"/>
        <v>Away</v>
      </c>
      <c r="AS2963" t="str">
        <f t="shared" si="4279"/>
        <v>a</v>
      </c>
      <c r="AT2963" t="str">
        <f t="shared" si="4280"/>
        <v>Offensive</v>
      </c>
      <c r="AU2963" t="str">
        <f t="shared" si="4281"/>
        <v/>
      </c>
      <c r="AV2963" t="str">
        <f t="shared" si="4282"/>
        <v/>
      </c>
      <c r="AW2963" t="str" cm="1">
        <f t="array" ref="AW2963">IFERROR(IF(O2963&lt;&gt;"",O2963,IF(OR($S2963="",$T2963=""),"",IF(O2963&lt;&gt;"",O2963,IF($T2963&lt;&gt;"",_xlfn._xlws.FILTER(O:O,($BU:$BU=$BU2963)*($I:$I=$I2963)*($T:$T=$T2963)*($S:$S=_xlfn.MINIFS($S:$S,$T:$T,"="&amp;$T2963)),"")))))&amp;"",IF(O2963="","",""))&amp;""</f>
        <v>OffensivePlay_Zone-PuckRetreivalTurnover</v>
      </c>
      <c r="AX2963" t="str" cm="1">
        <f t="array" ref="AX2963">IFERROR(IF(P2963&lt;&gt;"",P2963,IF(OR($S2963="",$T2963=""),"",IF($T2963&lt;&gt;"",_xlfn._xlws.FILTER(P:P,($BU:$BU=$BU2963)*($I:$I=$I2963)*($T:$T=$T2963)*($S:$S=_xlfn.MINIFS($S:$S,$T:$T,"="&amp;$T2963)),""))))&amp;"",IF(P2963="","",""))&amp;""</f>
        <v/>
      </c>
      <c r="AY2963" t="str" cm="1">
        <f t="array" ref="AY2963">IFERROR(IF(Q2963&lt;&gt;"",Q2963,IF(OR($S2963="",$T2963=""),"",IF($T2963&lt;&gt;"",_xlfn._xlws.FILTER(Q:Q,($BU:$BU=$BU2963)*($I:$I=$I2963)*($T:$T=$T2963)*($S:$S=_xlfn.MINIFS($S:$S,$T:$T,"="&amp;$T2963)),""))))&amp;"",IF(Q2963="","",""))&amp;""</f>
        <v>u</v>
      </c>
      <c r="AZ2963" t="str" cm="1">
        <f t="array" ref="AZ2963">IFERROR(IF(R2963&lt;&gt;"",R2963,IF(OR($S2963="",$T2963=""),"",IF($T2963&lt;&gt;"",_xlfn._xlws.FILTER(R:R,($BU:$BU=$BU2963)*($I:$I=$I2963)*($T:$T=$T2963)*($S:$S=_xlfn.MINIFS($S:$S,$T:$T,"="&amp;$T2963)),""))))&amp;"",IF(R2963="","",""))&amp;""</f>
        <v>1</v>
      </c>
      <c r="BA2963" s="6">
        <f t="shared" si="4283"/>
        <v>254</v>
      </c>
      <c r="BB2963">
        <f t="shared" ref="BB2963:BD2963" si="4307">BB2962</f>
        <v>18987</v>
      </c>
      <c r="BC2963" t="str">
        <f t="shared" si="4307"/>
        <v>Velodrome</v>
      </c>
      <c r="BD2963" t="str">
        <f t="shared" si="4307"/>
        <v>Outlaws</v>
      </c>
      <c r="BE2963" t="s">
        <v>13</v>
      </c>
      <c r="BF2963" t="s">
        <v>586</v>
      </c>
      <c r="BI2963" cm="1">
        <f t="array" ref="BI2963">IFERROR(_xlfn._xlws.FILTER(shifts!A:A,(shifts!B:B=events!AD2963)*(shifts!AG:AG&gt;=events!BK2963)*(shifts!AH:AH&lt;=events!BL2963)),BI2962)</f>
        <v>102</v>
      </c>
      <c r="BJ2963" s="15">
        <f t="shared" si="4285"/>
        <v>1</v>
      </c>
      <c r="BK2963">
        <f t="shared" si="4286"/>
        <v>130</v>
      </c>
      <c r="BL2963">
        <f t="shared" si="4287"/>
        <v>129</v>
      </c>
      <c r="BM2963" s="15">
        <f>SUMIFS(BJ$2:BJ2963,K$2:K2963,"=Intermission")+SUMIFS(BJ$2:BJ2963,K$2:K2963,"=Timeout")</f>
        <v>143</v>
      </c>
      <c r="BN2963">
        <f t="shared" si="4288"/>
        <v>2303</v>
      </c>
      <c r="BO2963" s="19">
        <f t="shared" si="4289"/>
        <v>3253</v>
      </c>
      <c r="BP2963">
        <f t="shared" si="4290"/>
        <v>3248</v>
      </c>
      <c r="BQ2963" s="17">
        <f t="shared" si="4291"/>
        <v>3254</v>
      </c>
      <c r="BR2963" t="str">
        <f t="shared" si="4292"/>
        <v>event_team_player_1</v>
      </c>
      <c r="BS2963">
        <f>COUNTIFS(S$3:S2963,"="&amp;S2963,AI$3:AI2963,"="&amp;AI2963)</f>
        <v>1</v>
      </c>
      <c r="BT2963" t="str">
        <f>IFERROR(VLOOKUP(BB2963&amp;BU2963&amp;X2963,game_rosters!U:W,3,FALSE),"")</f>
        <v>P100185</v>
      </c>
      <c r="BU2963" t="str">
        <f t="shared" si="4293"/>
        <v>Outlaws</v>
      </c>
    </row>
    <row r="2964" spans="1:73" x14ac:dyDescent="0.2">
      <c r="A2964" t="str">
        <f t="shared" si="4268"/>
        <v/>
      </c>
      <c r="I2964" s="44">
        <v>61</v>
      </c>
      <c r="O2964" t="s">
        <v>602</v>
      </c>
      <c r="R2964" s="51">
        <v>1</v>
      </c>
      <c r="S2964">
        <v>1538</v>
      </c>
      <c r="X2964">
        <v>61</v>
      </c>
      <c r="AA2964">
        <f t="shared" si="4225"/>
        <v>2538</v>
      </c>
      <c r="AB2964" t="str">
        <f t="shared" si="4226"/>
        <v/>
      </c>
      <c r="AC2964">
        <f t="shared" si="4264"/>
        <v>2538</v>
      </c>
      <c r="AD2964" s="6">
        <v>3</v>
      </c>
      <c r="AE2964" t="s">
        <v>942</v>
      </c>
      <c r="AF2964" t="s">
        <v>911</v>
      </c>
      <c r="AG2964" t="s">
        <v>942</v>
      </c>
      <c r="AH2964" t="s">
        <v>912</v>
      </c>
      <c r="AI2964" t="str">
        <f t="shared" si="4269"/>
        <v>o</v>
      </c>
      <c r="AJ2964" t="str">
        <f t="shared" si="4270"/>
        <v/>
      </c>
      <c r="AK2964" t="str">
        <f t="shared" si="4271"/>
        <v/>
      </c>
      <c r="AL2964" t="str">
        <f t="shared" si="4272"/>
        <v/>
      </c>
      <c r="AM2964" t="str">
        <f t="shared" si="4273"/>
        <v/>
      </c>
      <c r="AN2964" t="str">
        <f t="shared" si="4274"/>
        <v>Away</v>
      </c>
      <c r="AO2964" t="str">
        <f t="shared" si="4275"/>
        <v>a</v>
      </c>
      <c r="AP2964" t="str">
        <f t="shared" si="4276"/>
        <v/>
      </c>
      <c r="AQ2964" t="str">
        <f t="shared" si="4277"/>
        <v/>
      </c>
      <c r="AR2964" t="str">
        <f t="shared" si="4278"/>
        <v>Away</v>
      </c>
      <c r="AS2964" t="str">
        <f t="shared" si="4279"/>
        <v>a</v>
      </c>
      <c r="AT2964" t="str">
        <f t="shared" si="4280"/>
        <v>Defensive</v>
      </c>
      <c r="AU2964" t="str">
        <f t="shared" si="4281"/>
        <v/>
      </c>
      <c r="AV2964" t="str">
        <f t="shared" si="4282"/>
        <v/>
      </c>
      <c r="AW2964" t="str" cm="1">
        <f t="array" ref="AW2964">IFERROR(IF(O2964&lt;&gt;"",O2964,IF(OR($S2964="",$T2964=""),"",IF(O2964&lt;&gt;"",O2964,IF($T2964&lt;&gt;"",_xlfn._xlws.FILTER(O:O,($BU:$BU=$BU2964)*($I:$I=$I2964)*($T:$T=$T2964)*($S:$S=_xlfn.MINIFS($S:$S,$T:$T,"="&amp;$T2964)),"")))))&amp;"",IF(O2964="","",""))&amp;""</f>
        <v>Defensive_PlayPossession-StickCheck</v>
      </c>
      <c r="AX2964" t="str" cm="1">
        <f t="array" ref="AX2964">IFERROR(IF(P2964&lt;&gt;"",P2964,IF(OR($S2964="",$T2964=""),"",IF($T2964&lt;&gt;"",_xlfn._xlws.FILTER(P:P,($BU:$BU=$BU2964)*($I:$I=$I2964)*($T:$T=$T2964)*($S:$S=_xlfn.MINIFS($S:$S,$T:$T,"="&amp;$T2964)),""))))&amp;"",IF(P2964="","",""))&amp;""</f>
        <v/>
      </c>
      <c r="AY2964" t="str" cm="1">
        <f t="array" ref="AY2964">IFERROR(IF(Q2964&lt;&gt;"",Q2964,IF(OR($S2964="",$T2964=""),"",IF($T2964&lt;&gt;"",_xlfn._xlws.FILTER(Q:Q,($BU:$BU=$BU2964)*($I:$I=$I2964)*($T:$T=$T2964)*($S:$S=_xlfn.MINIFS($S:$S,$T:$T,"="&amp;$T2964)),""))))&amp;"",IF(Q2964="","",""))&amp;""</f>
        <v/>
      </c>
      <c r="AZ2964" t="str" cm="1">
        <f t="array" ref="AZ2964">IFERROR(IF(R2964&lt;&gt;"",R2964,IF(OR($S2964="",$T2964=""),"",IF($T2964&lt;&gt;"",_xlfn._xlws.FILTER(R:R,($BU:$BU=$BU2964)*($I:$I=$I2964)*($T:$T=$T2964)*($S:$S=_xlfn.MINIFS($S:$S,$T:$T,"="&amp;$T2964)),""))))&amp;"",IF(R2964="","",""))&amp;""</f>
        <v>1</v>
      </c>
      <c r="BA2964" s="6">
        <f t="shared" si="4283"/>
        <v>254</v>
      </c>
      <c r="BB2964">
        <f t="shared" ref="BB2964:BD2964" si="4308">BB2963</f>
        <v>18987</v>
      </c>
      <c r="BC2964" t="str">
        <f t="shared" si="4308"/>
        <v>Velodrome</v>
      </c>
      <c r="BD2964" t="str">
        <f t="shared" si="4308"/>
        <v>Outlaws</v>
      </c>
      <c r="BE2964" t="s">
        <v>13</v>
      </c>
      <c r="BF2964" t="s">
        <v>586</v>
      </c>
      <c r="BI2964" cm="1">
        <f t="array" ref="BI2964">IFERROR(_xlfn._xlws.FILTER(shifts!A:A,(shifts!B:B=events!AD2964)*(shifts!AG:AG&gt;=events!BK2964)*(shifts!AH:AH&lt;=events!BL2964)),BI2963)</f>
        <v>102</v>
      </c>
      <c r="BJ2964" s="15">
        <f t="shared" si="4285"/>
        <v>1</v>
      </c>
      <c r="BK2964">
        <f t="shared" si="4286"/>
        <v>130</v>
      </c>
      <c r="BL2964">
        <f t="shared" si="4287"/>
        <v>129</v>
      </c>
      <c r="BM2964" s="15">
        <f>SUMIFS(BJ$2:BJ2964,K$2:K2964,"=Intermission")+SUMIFS(BJ$2:BJ2964,K$2:K2964,"=Timeout")</f>
        <v>143</v>
      </c>
      <c r="BN2964">
        <f t="shared" si="4288"/>
        <v>2303</v>
      </c>
      <c r="BO2964" s="19">
        <f t="shared" si="4289"/>
        <v>3253</v>
      </c>
      <c r="BP2964">
        <f t="shared" si="4290"/>
        <v>3248</v>
      </c>
      <c r="BQ2964" s="17">
        <f t="shared" si="4291"/>
        <v>3254</v>
      </c>
      <c r="BR2964" t="str">
        <f t="shared" si="4292"/>
        <v>opp_team_player_1</v>
      </c>
      <c r="BS2964">
        <f>COUNTIFS(S$3:S2964,"="&amp;S2964,AI$3:AI2964,"="&amp;AI2964)</f>
        <v>1</v>
      </c>
      <c r="BT2964" t="str">
        <f>IFERROR(VLOOKUP(BB2964&amp;BU2964&amp;X2964,game_rosters!U:W,3,FALSE),"")</f>
        <v>P100224</v>
      </c>
      <c r="BU2964" t="str">
        <f t="shared" si="4293"/>
        <v>Velodrome</v>
      </c>
    </row>
    <row r="2965" spans="1:73" x14ac:dyDescent="0.2">
      <c r="A2965" t="str">
        <f t="shared" si="4268"/>
        <v/>
      </c>
      <c r="I2965" s="44">
        <v>70</v>
      </c>
      <c r="O2965" t="s">
        <v>601</v>
      </c>
      <c r="Q2965" t="s">
        <v>595</v>
      </c>
      <c r="R2965" s="51">
        <v>1</v>
      </c>
      <c r="S2965">
        <v>1538</v>
      </c>
      <c r="X2965">
        <v>70</v>
      </c>
      <c r="AA2965">
        <f t="shared" si="4225"/>
        <v>2538</v>
      </c>
      <c r="AB2965" t="str">
        <f t="shared" si="4226"/>
        <v/>
      </c>
      <c r="AC2965">
        <f t="shared" si="4264"/>
        <v>2538</v>
      </c>
      <c r="AD2965" s="6">
        <v>3</v>
      </c>
      <c r="AE2965" t="s">
        <v>942</v>
      </c>
      <c r="AF2965" t="s">
        <v>911</v>
      </c>
      <c r="AG2965" t="s">
        <v>942</v>
      </c>
      <c r="AH2965" t="s">
        <v>912</v>
      </c>
      <c r="AI2965" t="str">
        <f t="shared" si="4269"/>
        <v>o</v>
      </c>
      <c r="AJ2965" t="str">
        <f t="shared" si="4270"/>
        <v/>
      </c>
      <c r="AK2965" t="str">
        <f t="shared" si="4271"/>
        <v/>
      </c>
      <c r="AL2965" t="str">
        <f t="shared" si="4272"/>
        <v/>
      </c>
      <c r="AM2965" t="str">
        <f t="shared" si="4273"/>
        <v/>
      </c>
      <c r="AN2965" t="str">
        <f t="shared" si="4274"/>
        <v>Away</v>
      </c>
      <c r="AO2965" t="str">
        <f t="shared" si="4275"/>
        <v>a</v>
      </c>
      <c r="AP2965" t="str">
        <f t="shared" si="4276"/>
        <v/>
      </c>
      <c r="AQ2965" t="str">
        <f t="shared" si="4277"/>
        <v/>
      </c>
      <c r="AR2965" t="str">
        <f t="shared" si="4278"/>
        <v>Away</v>
      </c>
      <c r="AS2965" t="str">
        <f t="shared" si="4279"/>
        <v>a</v>
      </c>
      <c r="AT2965" t="str">
        <f t="shared" si="4280"/>
        <v>Defensive</v>
      </c>
      <c r="AU2965" t="str">
        <f t="shared" si="4281"/>
        <v/>
      </c>
      <c r="AV2965" t="str">
        <f t="shared" si="4282"/>
        <v/>
      </c>
      <c r="AW2965" t="str" cm="1">
        <f t="array" ref="AW2965">IFERROR(IF(O2965&lt;&gt;"",O2965,IF(OR($S2965="",$T2965=""),"",IF(O2965&lt;&gt;"",O2965,IF($T2965&lt;&gt;"",_xlfn._xlws.FILTER(O:O,($BU:$BU=$BU2965)*($I:$I=$I2965)*($T:$T=$T2965)*($S:$S=_xlfn.MINIFS($S:$S,$T:$T,"="&amp;$T2965)),"")))))&amp;"",IF(O2965="","",""))&amp;""</f>
        <v>Defensive_PlayPossession-PokeCheck</v>
      </c>
      <c r="AX2965" t="str" cm="1">
        <f t="array" ref="AX2965">IFERROR(IF(P2965&lt;&gt;"",P2965,IF(OR($S2965="",$T2965=""),"",IF($T2965&lt;&gt;"",_xlfn._xlws.FILTER(P:P,($BU:$BU=$BU2965)*($I:$I=$I2965)*($T:$T=$T2965)*($S:$S=_xlfn.MINIFS($S:$S,$T:$T,"="&amp;$T2965)),""))))&amp;"",IF(P2965="","",""))&amp;""</f>
        <v/>
      </c>
      <c r="AY2965" t="str" cm="1">
        <f t="array" ref="AY2965">IFERROR(IF(Q2965&lt;&gt;"",Q2965,IF(OR($S2965="",$T2965=""),"",IF($T2965&lt;&gt;"",_xlfn._xlws.FILTER(Q:Q,($BU:$BU=$BU2965)*($I:$I=$I2965)*($T:$T=$T2965)*($S:$S=_xlfn.MINIFS($S:$S,$T:$T,"="&amp;$T2965)),""))))&amp;"",IF(Q2965="","",""))&amp;""</f>
        <v>s</v>
      </c>
      <c r="AZ2965" t="str" cm="1">
        <f t="array" ref="AZ2965">IFERROR(IF(R2965&lt;&gt;"",R2965,IF(OR($S2965="",$T2965=""),"",IF($T2965&lt;&gt;"",_xlfn._xlws.FILTER(R:R,($BU:$BU=$BU2965)*($I:$I=$I2965)*($T:$T=$T2965)*($S:$S=_xlfn.MINIFS($S:$S,$T:$T,"="&amp;$T2965)),""))))&amp;"",IF(R2965="","",""))&amp;""</f>
        <v>1</v>
      </c>
      <c r="BA2965" s="6">
        <f t="shared" si="4283"/>
        <v>254</v>
      </c>
      <c r="BB2965">
        <f t="shared" ref="BB2965:BD2965" si="4309">BB2964</f>
        <v>18987</v>
      </c>
      <c r="BC2965" t="str">
        <f t="shared" si="4309"/>
        <v>Velodrome</v>
      </c>
      <c r="BD2965" t="str">
        <f t="shared" si="4309"/>
        <v>Outlaws</v>
      </c>
      <c r="BE2965" t="s">
        <v>13</v>
      </c>
      <c r="BF2965" t="s">
        <v>586</v>
      </c>
      <c r="BI2965" cm="1">
        <f t="array" ref="BI2965">IFERROR(_xlfn._xlws.FILTER(shifts!A:A,(shifts!B:B=events!AD2965)*(shifts!AG:AG&gt;=events!BK2965)*(shifts!AH:AH&lt;=events!BL2965)),BI2964)</f>
        <v>102</v>
      </c>
      <c r="BJ2965" s="15">
        <f t="shared" si="4285"/>
        <v>1</v>
      </c>
      <c r="BK2965">
        <f t="shared" si="4286"/>
        <v>130</v>
      </c>
      <c r="BL2965">
        <f t="shared" si="4287"/>
        <v>129</v>
      </c>
      <c r="BM2965" s="15">
        <f>SUMIFS(BJ$2:BJ2965,K$2:K2965,"=Intermission")+SUMIFS(BJ$2:BJ2965,K$2:K2965,"=Timeout")</f>
        <v>143</v>
      </c>
      <c r="BN2965">
        <f t="shared" si="4288"/>
        <v>2303</v>
      </c>
      <c r="BO2965" s="19">
        <f t="shared" si="4289"/>
        <v>3253</v>
      </c>
      <c r="BP2965">
        <f t="shared" si="4290"/>
        <v>3248</v>
      </c>
      <c r="BQ2965" s="17">
        <f t="shared" si="4291"/>
        <v>3254</v>
      </c>
      <c r="BR2965" t="str">
        <f t="shared" si="4292"/>
        <v>opp_team_player_2</v>
      </c>
      <c r="BS2965">
        <f>COUNTIFS(S$3:S2965,"="&amp;S2965,AI$3:AI2965,"="&amp;AI2965)</f>
        <v>2</v>
      </c>
      <c r="BT2965" t="str">
        <f>IFERROR(VLOOKUP(BB2965&amp;BU2965&amp;X2965,game_rosters!U:W,3,FALSE),"")</f>
        <v>P100001</v>
      </c>
      <c r="BU2965" t="str">
        <f t="shared" si="4293"/>
        <v>Velodrome</v>
      </c>
    </row>
    <row r="2966" spans="1:73" x14ac:dyDescent="0.2">
      <c r="A2966">
        <f t="shared" si="4268"/>
        <v>1</v>
      </c>
      <c r="I2966" s="44">
        <v>70</v>
      </c>
      <c r="K2966" t="s">
        <v>9</v>
      </c>
      <c r="L2966" t="s">
        <v>183</v>
      </c>
      <c r="M2966" t="s">
        <v>80</v>
      </c>
      <c r="N2966" t="s">
        <v>595</v>
      </c>
      <c r="O2966" t="s">
        <v>601</v>
      </c>
      <c r="Q2966" t="s">
        <v>595</v>
      </c>
      <c r="R2966" s="51">
        <v>1</v>
      </c>
      <c r="S2966">
        <v>1539</v>
      </c>
      <c r="W2966" t="s">
        <v>735</v>
      </c>
      <c r="X2966">
        <v>70</v>
      </c>
      <c r="Z2966">
        <v>1</v>
      </c>
      <c r="AA2966">
        <f t="shared" si="4225"/>
        <v>2539</v>
      </c>
      <c r="AB2966" t="str">
        <f t="shared" si="4226"/>
        <v/>
      </c>
      <c r="AC2966">
        <f t="shared" si="4264"/>
        <v>2539</v>
      </c>
      <c r="AD2966" s="6">
        <v>3</v>
      </c>
      <c r="AE2966" t="s">
        <v>942</v>
      </c>
      <c r="AF2966" t="s">
        <v>912</v>
      </c>
      <c r="AG2966" t="s">
        <v>756</v>
      </c>
      <c r="AH2966" t="s">
        <v>756</v>
      </c>
      <c r="AI2966" t="str">
        <f t="shared" si="4269"/>
        <v>e</v>
      </c>
      <c r="AJ2966" t="str">
        <f t="shared" si="4270"/>
        <v/>
      </c>
      <c r="AK2966" t="str">
        <f t="shared" si="4271"/>
        <v/>
      </c>
      <c r="AL2966" t="str">
        <f t="shared" si="4272"/>
        <v/>
      </c>
      <c r="AM2966" t="str">
        <f t="shared" si="4273"/>
        <v/>
      </c>
      <c r="AN2966" t="str">
        <f t="shared" si="4274"/>
        <v>Home</v>
      </c>
      <c r="AO2966" t="str">
        <f t="shared" si="4275"/>
        <v>h</v>
      </c>
      <c r="AP2966" t="str">
        <f t="shared" si="4276"/>
        <v/>
      </c>
      <c r="AQ2966" t="str">
        <f t="shared" si="4277"/>
        <v/>
      </c>
      <c r="AR2966" t="str">
        <f t="shared" si="4278"/>
        <v>Home</v>
      </c>
      <c r="AS2966" t="str">
        <f t="shared" si="4279"/>
        <v>h</v>
      </c>
      <c r="AT2966" t="str">
        <f t="shared" si="4280"/>
        <v>Defensive</v>
      </c>
      <c r="AU2966" t="str">
        <f t="shared" si="4281"/>
        <v/>
      </c>
      <c r="AV2966" t="str">
        <f t="shared" si="4282"/>
        <v/>
      </c>
      <c r="AW2966" t="str" cm="1">
        <f t="array" ref="AW2966">IFERROR(IF(O2966&lt;&gt;"",O2966,IF(OR($S2966="",$T2966=""),"",IF(O2966&lt;&gt;"",O2966,IF($T2966&lt;&gt;"",_xlfn._xlws.FILTER(O:O,($BU:$BU=$BU2966)*($I:$I=$I2966)*($T:$T=$T2966)*($S:$S=_xlfn.MINIFS($S:$S,$T:$T,"="&amp;$T2966)),"")))))&amp;"",IF(O2966="","",""))&amp;""</f>
        <v>Defensive_PlayPossession-PokeCheck</v>
      </c>
      <c r="AX2966" t="str" cm="1">
        <f t="array" ref="AX2966">IFERROR(IF(P2966&lt;&gt;"",P2966,IF(OR($S2966="",$T2966=""),"",IF($T2966&lt;&gt;"",_xlfn._xlws.FILTER(P:P,($BU:$BU=$BU2966)*($I:$I=$I2966)*($T:$T=$T2966)*($S:$S=_xlfn.MINIFS($S:$S,$T:$T,"="&amp;$T2966)),""))))&amp;"",IF(P2966="","",""))&amp;""</f>
        <v/>
      </c>
      <c r="AY2966" t="str" cm="1">
        <f t="array" ref="AY2966">IFERROR(IF(Q2966&lt;&gt;"",Q2966,IF(OR($S2966="",$T2966=""),"",IF($T2966&lt;&gt;"",_xlfn._xlws.FILTER(Q:Q,($BU:$BU=$BU2966)*($I:$I=$I2966)*($T:$T=$T2966)*($S:$S=_xlfn.MINIFS($S:$S,$T:$T,"="&amp;$T2966)),""))))&amp;"",IF(Q2966="","",""))&amp;""</f>
        <v>s</v>
      </c>
      <c r="AZ2966" t="str" cm="1">
        <f t="array" ref="AZ2966">IFERROR(IF(R2966&lt;&gt;"",R2966,IF(OR($S2966="",$T2966=""),"",IF($T2966&lt;&gt;"",_xlfn._xlws.FILTER(R:R,($BU:$BU=$BU2966)*($I:$I=$I2966)*($T:$T=$T2966)*($S:$S=_xlfn.MINIFS($S:$S,$T:$T,"="&amp;$T2966)),""))))&amp;"",IF(R2966="","",""))&amp;""</f>
        <v>1</v>
      </c>
      <c r="BA2966" s="6">
        <f t="shared" si="4283"/>
        <v>254</v>
      </c>
      <c r="BB2966">
        <f t="shared" ref="BB2966:BD2966" si="4310">BB2965</f>
        <v>18987</v>
      </c>
      <c r="BC2966" t="str">
        <f t="shared" si="4310"/>
        <v>Velodrome</v>
      </c>
      <c r="BD2966" t="str">
        <f t="shared" si="4310"/>
        <v>Outlaws</v>
      </c>
      <c r="BE2966" t="s">
        <v>9</v>
      </c>
      <c r="BF2966" t="s">
        <v>183</v>
      </c>
      <c r="BI2966" cm="1">
        <f t="array" ref="BI2966">IFERROR(_xlfn._xlws.FILTER(shifts!A:A,(shifts!B:B=events!AD2966)*(shifts!AG:AG&gt;=events!BK2966)*(shifts!AH:AH&lt;=events!BL2966)),BI2965)</f>
        <v>102</v>
      </c>
      <c r="BJ2966" s="15">
        <f t="shared" si="4285"/>
        <v>0</v>
      </c>
      <c r="BK2966">
        <f t="shared" si="4286"/>
        <v>129</v>
      </c>
      <c r="BL2966">
        <f t="shared" si="4287"/>
        <v>129</v>
      </c>
      <c r="BM2966" s="15">
        <f>SUMIFS(BJ$2:BJ2966,K$2:K2966,"=Intermission")+SUMIFS(BJ$2:BJ2966,K$2:K2966,"=Timeout")</f>
        <v>143</v>
      </c>
      <c r="BN2966">
        <f t="shared" si="4288"/>
        <v>2303</v>
      </c>
      <c r="BO2966" s="19">
        <f t="shared" si="4289"/>
        <v>3254</v>
      </c>
      <c r="BP2966">
        <f t="shared" si="4290"/>
        <v>3249</v>
      </c>
      <c r="BQ2966" s="17">
        <f t="shared" si="4291"/>
        <v>3254</v>
      </c>
      <c r="BR2966" t="str">
        <f t="shared" si="4292"/>
        <v>event_team_player_1</v>
      </c>
      <c r="BS2966">
        <f>COUNTIFS(S$3:S2966,"="&amp;S2966,AI$3:AI2966,"="&amp;AI2966)</f>
        <v>1</v>
      </c>
      <c r="BT2966" t="str">
        <f>IFERROR(VLOOKUP(BB2966&amp;BU2966&amp;X2966,game_rosters!U:W,3,FALSE),"")</f>
        <v>P100001</v>
      </c>
      <c r="BU2966" t="s">
        <v>521</v>
      </c>
    </row>
    <row r="2967" spans="1:73" x14ac:dyDescent="0.2">
      <c r="A2967" t="str">
        <f t="shared" si="4268"/>
        <v/>
      </c>
      <c r="I2967" s="44">
        <v>61</v>
      </c>
      <c r="O2967" t="s">
        <v>602</v>
      </c>
      <c r="R2967" s="51">
        <v>1</v>
      </c>
      <c r="S2967">
        <v>1539</v>
      </c>
      <c r="X2967">
        <v>61</v>
      </c>
      <c r="Z2967">
        <v>1</v>
      </c>
      <c r="AA2967">
        <f t="shared" si="4225"/>
        <v>2539</v>
      </c>
      <c r="AB2967" t="str">
        <f t="shared" si="4226"/>
        <v/>
      </c>
      <c r="AC2967">
        <f t="shared" si="4264"/>
        <v>2539</v>
      </c>
      <c r="AD2967" s="6">
        <v>3</v>
      </c>
      <c r="AE2967" t="s">
        <v>942</v>
      </c>
      <c r="AF2967" t="s">
        <v>912</v>
      </c>
      <c r="AG2967" t="s">
        <v>756</v>
      </c>
      <c r="AH2967" t="s">
        <v>756</v>
      </c>
      <c r="AI2967" t="str">
        <f t="shared" si="4269"/>
        <v>e</v>
      </c>
      <c r="AJ2967" t="str">
        <f t="shared" si="4270"/>
        <v/>
      </c>
      <c r="AK2967" t="str">
        <f t="shared" si="4271"/>
        <v/>
      </c>
      <c r="AL2967" t="str">
        <f t="shared" si="4272"/>
        <v/>
      </c>
      <c r="AM2967" t="str">
        <f t="shared" si="4273"/>
        <v/>
      </c>
      <c r="AN2967" t="str">
        <f t="shared" si="4274"/>
        <v>Home</v>
      </c>
      <c r="AO2967" t="str">
        <f t="shared" si="4275"/>
        <v>h</v>
      </c>
      <c r="AP2967" t="str">
        <f t="shared" si="4276"/>
        <v/>
      </c>
      <c r="AQ2967" t="str">
        <f t="shared" si="4277"/>
        <v/>
      </c>
      <c r="AR2967" t="str">
        <f t="shared" si="4278"/>
        <v>Home</v>
      </c>
      <c r="AS2967" t="str">
        <f t="shared" si="4279"/>
        <v>h</v>
      </c>
      <c r="AT2967" t="str">
        <f t="shared" si="4280"/>
        <v>Defensive</v>
      </c>
      <c r="AU2967" t="str">
        <f t="shared" si="4281"/>
        <v/>
      </c>
      <c r="AV2967" t="str">
        <f t="shared" si="4282"/>
        <v/>
      </c>
      <c r="AW2967" t="str" cm="1">
        <f t="array" ref="AW2967">IFERROR(IF(O2967&lt;&gt;"",O2967,IF(OR($S2967="",$T2967=""),"",IF(O2967&lt;&gt;"",O2967,IF($T2967&lt;&gt;"",_xlfn._xlws.FILTER(O:O,($BU:$BU=$BU2967)*($I:$I=$I2967)*($T:$T=$T2967)*($S:$S=_xlfn.MINIFS($S:$S,$T:$T,"="&amp;$T2967)),"")))))&amp;"",IF(O2967="","",""))&amp;""</f>
        <v>Defensive_PlayPossession-StickCheck</v>
      </c>
      <c r="AX2967" t="str" cm="1">
        <f t="array" ref="AX2967">IFERROR(IF(P2967&lt;&gt;"",P2967,IF(OR($S2967="",$T2967=""),"",IF($T2967&lt;&gt;"",_xlfn._xlws.FILTER(P:P,($BU:$BU=$BU2967)*($I:$I=$I2967)*($T:$T=$T2967)*($S:$S=_xlfn.MINIFS($S:$S,$T:$T,"="&amp;$T2967)),""))))&amp;"",IF(P2967="","",""))&amp;""</f>
        <v/>
      </c>
      <c r="AY2967" t="str" cm="1">
        <f t="array" ref="AY2967">IFERROR(IF(Q2967&lt;&gt;"",Q2967,IF(OR($S2967="",$T2967=""),"",IF($T2967&lt;&gt;"",_xlfn._xlws.FILTER(Q:Q,($BU:$BU=$BU2967)*($I:$I=$I2967)*($T:$T=$T2967)*($S:$S=_xlfn.MINIFS($S:$S,$T:$T,"="&amp;$T2967)),""))))&amp;"",IF(Q2967="","",""))&amp;""</f>
        <v/>
      </c>
      <c r="AZ2967" t="str" cm="1">
        <f t="array" ref="AZ2967">IFERROR(IF(R2967&lt;&gt;"",R2967,IF(OR($S2967="",$T2967=""),"",IF($T2967&lt;&gt;"",_xlfn._xlws.FILTER(R:R,($BU:$BU=$BU2967)*($I:$I=$I2967)*($T:$T=$T2967)*($S:$S=_xlfn.MINIFS($S:$S,$T:$T,"="&amp;$T2967)),""))))&amp;"",IF(R2967="","",""))&amp;""</f>
        <v>1</v>
      </c>
      <c r="BA2967" s="6">
        <f t="shared" si="4283"/>
        <v>254</v>
      </c>
      <c r="BB2967">
        <f t="shared" ref="BB2967:BD2967" si="4311">BB2966</f>
        <v>18987</v>
      </c>
      <c r="BC2967" t="str">
        <f t="shared" si="4311"/>
        <v>Velodrome</v>
      </c>
      <c r="BD2967" t="str">
        <f t="shared" si="4311"/>
        <v>Outlaws</v>
      </c>
      <c r="BE2967" t="s">
        <v>9</v>
      </c>
      <c r="BF2967" t="s">
        <v>183</v>
      </c>
      <c r="BI2967" cm="1">
        <f t="array" ref="BI2967">IFERROR(_xlfn._xlws.FILTER(shifts!A:A,(shifts!B:B=events!AD2967)*(shifts!AG:AG&gt;=events!BK2967)*(shifts!AH:AH&lt;=events!BL2967)),BI2966)</f>
        <v>102</v>
      </c>
      <c r="BJ2967" s="15">
        <f t="shared" si="4285"/>
        <v>0</v>
      </c>
      <c r="BK2967">
        <f t="shared" si="4286"/>
        <v>129</v>
      </c>
      <c r="BL2967">
        <f t="shared" si="4287"/>
        <v>129</v>
      </c>
      <c r="BM2967" s="15">
        <f>SUMIFS(BJ$2:BJ2967,K$2:K2967,"=Intermission")+SUMIFS(BJ$2:BJ2967,K$2:K2967,"=Timeout")</f>
        <v>143</v>
      </c>
      <c r="BN2967">
        <f t="shared" si="4288"/>
        <v>2303</v>
      </c>
      <c r="BO2967" s="19">
        <f t="shared" si="4289"/>
        <v>3254</v>
      </c>
      <c r="BP2967">
        <f t="shared" si="4290"/>
        <v>3249</v>
      </c>
      <c r="BQ2967" s="17">
        <f t="shared" si="4291"/>
        <v>3254</v>
      </c>
      <c r="BR2967" t="str">
        <f t="shared" si="4292"/>
        <v>event_team_player_2</v>
      </c>
      <c r="BS2967">
        <f>COUNTIFS(S$3:S2967,"="&amp;S2967,AI$3:AI2967,"="&amp;AI2967)</f>
        <v>2</v>
      </c>
      <c r="BT2967" t="str">
        <f>IFERROR(VLOOKUP(BB2967&amp;BU2967&amp;X2967,game_rosters!U:W,3,FALSE),"")</f>
        <v>P100224</v>
      </c>
      <c r="BU2967" t="s">
        <v>521</v>
      </c>
    </row>
    <row r="2968" spans="1:73" x14ac:dyDescent="0.2">
      <c r="A2968" t="str">
        <f t="shared" si="4268"/>
        <v/>
      </c>
      <c r="I2968" s="44">
        <v>77</v>
      </c>
      <c r="R2968" s="51">
        <v>1</v>
      </c>
      <c r="S2968">
        <v>1539</v>
      </c>
      <c r="X2968">
        <v>77</v>
      </c>
      <c r="AA2968">
        <f t="shared" si="4225"/>
        <v>2539</v>
      </c>
      <c r="AB2968" t="str">
        <f t="shared" si="4226"/>
        <v/>
      </c>
      <c r="AC2968">
        <f t="shared" si="4264"/>
        <v>2539</v>
      </c>
      <c r="AD2968" s="6">
        <v>3</v>
      </c>
      <c r="AE2968" t="s">
        <v>942</v>
      </c>
      <c r="AF2968" t="s">
        <v>912</v>
      </c>
      <c r="AG2968" t="s">
        <v>756</v>
      </c>
      <c r="AH2968" t="s">
        <v>756</v>
      </c>
      <c r="AI2968" t="str">
        <f t="shared" si="4269"/>
        <v>o</v>
      </c>
      <c r="AJ2968" t="str">
        <f t="shared" si="4270"/>
        <v/>
      </c>
      <c r="AK2968" t="str">
        <f t="shared" si="4271"/>
        <v/>
      </c>
      <c r="AL2968" t="str">
        <f t="shared" si="4272"/>
        <v/>
      </c>
      <c r="AM2968" t="str">
        <f t="shared" si="4273"/>
        <v/>
      </c>
      <c r="AN2968" t="str">
        <f t="shared" si="4274"/>
        <v>Home</v>
      </c>
      <c r="AO2968" t="str">
        <f t="shared" si="4275"/>
        <v>h</v>
      </c>
      <c r="AP2968" t="str">
        <f t="shared" si="4276"/>
        <v/>
      </c>
      <c r="AQ2968" t="str">
        <f t="shared" si="4277"/>
        <v/>
      </c>
      <c r="AR2968" t="str">
        <f t="shared" si="4278"/>
        <v>Home</v>
      </c>
      <c r="AS2968" t="str">
        <f t="shared" si="4279"/>
        <v>h</v>
      </c>
      <c r="AT2968" t="str">
        <f t="shared" si="4280"/>
        <v>Offensive</v>
      </c>
      <c r="AU2968" t="str">
        <f t="shared" si="4281"/>
        <v/>
      </c>
      <c r="AV2968" t="str">
        <f t="shared" si="4282"/>
        <v/>
      </c>
      <c r="AW2968" t="str" cm="1">
        <f t="array" ref="AW2968">IFERROR(IF(O2968&lt;&gt;"",O2968,IF(OR($S2968="",$T2968=""),"",IF(O2968&lt;&gt;"",O2968,IF($T2968&lt;&gt;"",_xlfn._xlws.FILTER(O:O,($BU:$BU=$BU2968)*($I:$I=$I2968)*($T:$T=$T2968)*($S:$S=_xlfn.MINIFS($S:$S,$T:$T,"="&amp;$T2968)),"")))))&amp;"",IF(O2968="","",""))&amp;""</f>
        <v/>
      </c>
      <c r="AX2968" t="str" cm="1">
        <f t="array" ref="AX2968">IFERROR(IF(P2968&lt;&gt;"",P2968,IF(OR($S2968="",$T2968=""),"",IF($T2968&lt;&gt;"",_xlfn._xlws.FILTER(P:P,($BU:$BU=$BU2968)*($I:$I=$I2968)*($T:$T=$T2968)*($S:$S=_xlfn.MINIFS($S:$S,$T:$T,"="&amp;$T2968)),""))))&amp;"",IF(P2968="","",""))&amp;""</f>
        <v/>
      </c>
      <c r="AY2968" t="str" cm="1">
        <f t="array" ref="AY2968">IFERROR(IF(Q2968&lt;&gt;"",Q2968,IF(OR($S2968="",$T2968=""),"",IF($T2968&lt;&gt;"",_xlfn._xlws.FILTER(Q:Q,($BU:$BU=$BU2968)*($I:$I=$I2968)*($T:$T=$T2968)*($S:$S=_xlfn.MINIFS($S:$S,$T:$T,"="&amp;$T2968)),""))))&amp;"",IF(Q2968="","",""))&amp;""</f>
        <v/>
      </c>
      <c r="AZ2968" t="str" cm="1">
        <f t="array" ref="AZ2968">IFERROR(IF(R2968&lt;&gt;"",R2968,IF(OR($S2968="",$T2968=""),"",IF($T2968&lt;&gt;"",_xlfn._xlws.FILTER(R:R,($BU:$BU=$BU2968)*($I:$I=$I2968)*($T:$T=$T2968)*($S:$S=_xlfn.MINIFS($S:$S,$T:$T,"="&amp;$T2968)),""))))&amp;"",IF(R2968="","",""))&amp;""</f>
        <v>1</v>
      </c>
      <c r="BA2968" s="6">
        <f t="shared" si="4283"/>
        <v>254</v>
      </c>
      <c r="BB2968">
        <f t="shared" ref="BB2968:BD2968" si="4312">BB2967</f>
        <v>18987</v>
      </c>
      <c r="BC2968" t="str">
        <f t="shared" si="4312"/>
        <v>Velodrome</v>
      </c>
      <c r="BD2968" t="str">
        <f t="shared" si="4312"/>
        <v>Outlaws</v>
      </c>
      <c r="BE2968" t="s">
        <v>9</v>
      </c>
      <c r="BF2968" t="s">
        <v>183</v>
      </c>
      <c r="BI2968" cm="1">
        <f t="array" ref="BI2968">IFERROR(_xlfn._xlws.FILTER(shifts!A:A,(shifts!B:B=events!AD2968)*(shifts!AG:AG&gt;=events!BK2968)*(shifts!AH:AH&lt;=events!BL2968)),BI2967)</f>
        <v>102</v>
      </c>
      <c r="BJ2968" s="15">
        <f t="shared" si="4285"/>
        <v>0</v>
      </c>
      <c r="BK2968">
        <f t="shared" si="4286"/>
        <v>129</v>
      </c>
      <c r="BL2968">
        <f t="shared" si="4287"/>
        <v>129</v>
      </c>
      <c r="BM2968" s="15">
        <f>SUMIFS(BJ$2:BJ2968,K$2:K2968,"=Intermission")+SUMIFS(BJ$2:BJ2968,K$2:K2968,"=Timeout")</f>
        <v>143</v>
      </c>
      <c r="BN2968">
        <f t="shared" si="4288"/>
        <v>2303</v>
      </c>
      <c r="BO2968" s="19">
        <f t="shared" si="4289"/>
        <v>3254</v>
      </c>
      <c r="BP2968">
        <f t="shared" si="4290"/>
        <v>3249</v>
      </c>
      <c r="BQ2968" s="17">
        <f t="shared" si="4291"/>
        <v>3254</v>
      </c>
      <c r="BR2968" t="str">
        <f t="shared" si="4292"/>
        <v>opp_team_player_1</v>
      </c>
      <c r="BS2968">
        <f>COUNTIFS(S$3:S2968,"="&amp;S2968,AI$3:AI2968,"="&amp;AI2968)</f>
        <v>1</v>
      </c>
      <c r="BT2968" t="str">
        <f>IFERROR(VLOOKUP(BB2968&amp;BU2968&amp;X2968,game_rosters!U:W,3,FALSE),"")</f>
        <v>P100185</v>
      </c>
      <c r="BU2968" t="s">
        <v>960</v>
      </c>
    </row>
    <row r="2969" spans="1:73" x14ac:dyDescent="0.2">
      <c r="A2969">
        <f t="shared" si="4268"/>
        <v>1</v>
      </c>
      <c r="I2969" s="44">
        <v>70</v>
      </c>
      <c r="K2969" t="s">
        <v>13</v>
      </c>
      <c r="R2969" s="51">
        <v>1</v>
      </c>
      <c r="S2969">
        <v>1540</v>
      </c>
      <c r="W2969" t="s">
        <v>735</v>
      </c>
      <c r="X2969">
        <v>70</v>
      </c>
      <c r="Z2969">
        <v>1</v>
      </c>
      <c r="AA2969">
        <f t="shared" si="4225"/>
        <v>2540</v>
      </c>
      <c r="AB2969" t="str">
        <f t="shared" si="4226"/>
        <v/>
      </c>
      <c r="AC2969">
        <f t="shared" si="4264"/>
        <v>2540</v>
      </c>
      <c r="AD2969" s="6">
        <v>3</v>
      </c>
      <c r="AE2969" t="s">
        <v>942</v>
      </c>
      <c r="AF2969" t="s">
        <v>747</v>
      </c>
      <c r="AG2969" t="s">
        <v>942</v>
      </c>
      <c r="AH2969" t="s">
        <v>914</v>
      </c>
      <c r="AI2969" t="str">
        <f t="shared" si="4269"/>
        <v>e</v>
      </c>
      <c r="AJ2969" t="str">
        <f t="shared" si="4270"/>
        <v/>
      </c>
      <c r="AK2969" t="str">
        <f t="shared" si="4271"/>
        <v/>
      </c>
      <c r="AL2969" t="str">
        <f t="shared" si="4272"/>
        <v/>
      </c>
      <c r="AM2969" t="str">
        <f t="shared" si="4273"/>
        <v/>
      </c>
      <c r="AN2969" t="str">
        <f t="shared" si="4274"/>
        <v>Home</v>
      </c>
      <c r="AO2969" t="str">
        <f t="shared" si="4275"/>
        <v>h</v>
      </c>
      <c r="AP2969" t="str">
        <f t="shared" si="4276"/>
        <v/>
      </c>
      <c r="AQ2969" t="str">
        <f t="shared" si="4277"/>
        <v/>
      </c>
      <c r="AR2969" t="str">
        <f t="shared" si="4278"/>
        <v>Home</v>
      </c>
      <c r="AS2969" t="str">
        <f t="shared" si="4279"/>
        <v>h</v>
      </c>
      <c r="AT2969" t="str">
        <f t="shared" si="4280"/>
        <v>Offensive</v>
      </c>
      <c r="AU2969" t="str">
        <f t="shared" si="4281"/>
        <v/>
      </c>
      <c r="AV2969" t="str">
        <f t="shared" si="4282"/>
        <v/>
      </c>
      <c r="AW2969" t="str" cm="1">
        <f t="array" ref="AW2969">IFERROR(IF(O2969&lt;&gt;"",O2969,IF(OR($S2969="",$T2969=""),"",IF(O2969&lt;&gt;"",O2969,IF($T2969&lt;&gt;"",_xlfn._xlws.FILTER(O:O,($BU:$BU=$BU2969)*($I:$I=$I2969)*($T:$T=$T2969)*($S:$S=_xlfn.MINIFS($S:$S,$T:$T,"="&amp;$T2969)),"")))))&amp;"",IF(O2969="","",""))&amp;""</f>
        <v/>
      </c>
      <c r="AX2969" t="str" cm="1">
        <f t="array" ref="AX2969">IFERROR(IF(P2969&lt;&gt;"",P2969,IF(OR($S2969="",$T2969=""),"",IF($T2969&lt;&gt;"",_xlfn._xlws.FILTER(P:P,($BU:$BU=$BU2969)*($I:$I=$I2969)*($T:$T=$T2969)*($S:$S=_xlfn.MINIFS($S:$S,$T:$T,"="&amp;$T2969)),""))))&amp;"",IF(P2969="","",""))&amp;""</f>
        <v/>
      </c>
      <c r="AY2969" t="str" cm="1">
        <f t="array" ref="AY2969">IFERROR(IF(Q2969&lt;&gt;"",Q2969,IF(OR($S2969="",$T2969=""),"",IF($T2969&lt;&gt;"",_xlfn._xlws.FILTER(Q:Q,($BU:$BU=$BU2969)*($I:$I=$I2969)*($T:$T=$T2969)*($S:$S=_xlfn.MINIFS($S:$S,$T:$T,"="&amp;$T2969)),""))))&amp;"",IF(Q2969="","",""))&amp;""</f>
        <v/>
      </c>
      <c r="AZ2969" t="str" cm="1">
        <f t="array" ref="AZ2969">IFERROR(IF(R2969&lt;&gt;"",R2969,IF(OR($S2969="",$T2969=""),"",IF($T2969&lt;&gt;"",_xlfn._xlws.FILTER(R:R,($BU:$BU=$BU2969)*($I:$I=$I2969)*($T:$T=$T2969)*($S:$S=_xlfn.MINIFS($S:$S,$T:$T,"="&amp;$T2969)),""))))&amp;"",IF(R2969="","",""))&amp;""</f>
        <v>1</v>
      </c>
      <c r="BA2969" s="6">
        <f t="shared" si="4283"/>
        <v>254</v>
      </c>
      <c r="BB2969">
        <f t="shared" ref="BB2969:BD2969" si="4313">BB2968</f>
        <v>18987</v>
      </c>
      <c r="BC2969" t="str">
        <f t="shared" si="4313"/>
        <v>Velodrome</v>
      </c>
      <c r="BD2969" t="str">
        <f t="shared" si="4313"/>
        <v>Outlaws</v>
      </c>
      <c r="BE2969" t="s">
        <v>13</v>
      </c>
      <c r="BF2969" t="s">
        <v>756</v>
      </c>
      <c r="BI2969" cm="1">
        <f t="array" ref="BI2969">IFERROR(_xlfn._xlws.FILTER(shifts!A:A,(shifts!B:B=events!AD2969)*(shifts!AG:AG&gt;=events!BK2969)*(shifts!AH:AH&lt;=events!BL2969)),BI2968)</f>
        <v>102</v>
      </c>
      <c r="BJ2969" s="15">
        <f t="shared" si="4285"/>
        <v>2</v>
      </c>
      <c r="BK2969">
        <f t="shared" si="4286"/>
        <v>127</v>
      </c>
      <c r="BL2969">
        <f t="shared" si="4287"/>
        <v>125</v>
      </c>
      <c r="BM2969" s="15">
        <f>SUMIFS(BJ$2:BJ2969,K$2:K2969,"=Intermission")+SUMIFS(BJ$2:BJ2969,K$2:K2969,"=Timeout")</f>
        <v>143</v>
      </c>
      <c r="BN2969">
        <f t="shared" si="4288"/>
        <v>2303</v>
      </c>
      <c r="BO2969" s="19">
        <f t="shared" si="4289"/>
        <v>3256</v>
      </c>
      <c r="BP2969">
        <f t="shared" si="4290"/>
        <v>3251</v>
      </c>
      <c r="BQ2969" s="17">
        <f t="shared" si="4291"/>
        <v>3258</v>
      </c>
      <c r="BR2969" t="str">
        <f t="shared" si="4292"/>
        <v>event_team_player_1</v>
      </c>
      <c r="BS2969">
        <f>COUNTIFS(S$3:S2969,"="&amp;S2969,AI$3:AI2969,"="&amp;AI2969)</f>
        <v>1</v>
      </c>
      <c r="BT2969" t="str">
        <f>IFERROR(VLOOKUP(BB2969&amp;BU2969&amp;X2969,game_rosters!U:W,3,FALSE),"")</f>
        <v>P100001</v>
      </c>
      <c r="BU2969" t="str">
        <f t="shared" si="4293"/>
        <v>Velodrome</v>
      </c>
    </row>
    <row r="2970" spans="1:73" x14ac:dyDescent="0.2">
      <c r="A2970" t="str">
        <f t="shared" si="4268"/>
        <v/>
      </c>
      <c r="I2970" s="44">
        <v>68</v>
      </c>
      <c r="O2970" t="s">
        <v>601</v>
      </c>
      <c r="Q2970" t="s">
        <v>595</v>
      </c>
      <c r="R2970" s="51">
        <v>1</v>
      </c>
      <c r="S2970">
        <v>1540</v>
      </c>
      <c r="X2970">
        <v>68</v>
      </c>
      <c r="AA2970">
        <f t="shared" si="4225"/>
        <v>2540</v>
      </c>
      <c r="AB2970" t="str">
        <f t="shared" si="4226"/>
        <v/>
      </c>
      <c r="AC2970">
        <f t="shared" si="4264"/>
        <v>2540</v>
      </c>
      <c r="AD2970" s="6">
        <v>3</v>
      </c>
      <c r="AE2970" t="s">
        <v>942</v>
      </c>
      <c r="AF2970" t="s">
        <v>747</v>
      </c>
      <c r="AG2970" t="s">
        <v>942</v>
      </c>
      <c r="AH2970" t="s">
        <v>914</v>
      </c>
      <c r="AI2970" t="str">
        <f t="shared" si="4269"/>
        <v>o</v>
      </c>
      <c r="AJ2970" t="str">
        <f t="shared" si="4270"/>
        <v/>
      </c>
      <c r="AK2970" t="str">
        <f t="shared" si="4271"/>
        <v/>
      </c>
      <c r="AL2970" t="str">
        <f t="shared" si="4272"/>
        <v/>
      </c>
      <c r="AM2970" t="str">
        <f t="shared" si="4273"/>
        <v/>
      </c>
      <c r="AN2970" t="str">
        <f t="shared" si="4274"/>
        <v>Home</v>
      </c>
      <c r="AO2970" t="str">
        <f t="shared" si="4275"/>
        <v>h</v>
      </c>
      <c r="AP2970" t="str">
        <f t="shared" si="4276"/>
        <v/>
      </c>
      <c r="AQ2970" t="str">
        <f t="shared" si="4277"/>
        <v/>
      </c>
      <c r="AR2970" t="str">
        <f t="shared" si="4278"/>
        <v>Home</v>
      </c>
      <c r="AS2970" t="str">
        <f t="shared" si="4279"/>
        <v>h</v>
      </c>
      <c r="AT2970" t="str">
        <f t="shared" si="4280"/>
        <v>Defensive</v>
      </c>
      <c r="AU2970" t="str">
        <f t="shared" si="4281"/>
        <v/>
      </c>
      <c r="AV2970" t="str">
        <f t="shared" si="4282"/>
        <v/>
      </c>
      <c r="AW2970" t="str" cm="1">
        <f t="array" ref="AW2970">IFERROR(IF(O2970&lt;&gt;"",O2970,IF(OR($S2970="",$T2970=""),"",IF(O2970&lt;&gt;"",O2970,IF($T2970&lt;&gt;"",_xlfn._xlws.FILTER(O:O,($BU:$BU=$BU2970)*($I:$I=$I2970)*($T:$T=$T2970)*($S:$S=_xlfn.MINIFS($S:$S,$T:$T,"="&amp;$T2970)),"")))))&amp;"",IF(O2970="","",""))&amp;""</f>
        <v>Defensive_PlayPossession-PokeCheck</v>
      </c>
      <c r="AX2970" t="str" cm="1">
        <f t="array" ref="AX2970">IFERROR(IF(P2970&lt;&gt;"",P2970,IF(OR($S2970="",$T2970=""),"",IF($T2970&lt;&gt;"",_xlfn._xlws.FILTER(P:P,($BU:$BU=$BU2970)*($I:$I=$I2970)*($T:$T=$T2970)*($S:$S=_xlfn.MINIFS($S:$S,$T:$T,"="&amp;$T2970)),""))))&amp;"",IF(P2970="","",""))&amp;""</f>
        <v/>
      </c>
      <c r="AY2970" t="str" cm="1">
        <f t="array" ref="AY2970">IFERROR(IF(Q2970&lt;&gt;"",Q2970,IF(OR($S2970="",$T2970=""),"",IF($T2970&lt;&gt;"",_xlfn._xlws.FILTER(Q:Q,($BU:$BU=$BU2970)*($I:$I=$I2970)*($T:$T=$T2970)*($S:$S=_xlfn.MINIFS($S:$S,$T:$T,"="&amp;$T2970)),""))))&amp;"",IF(Q2970="","",""))&amp;""</f>
        <v>s</v>
      </c>
      <c r="AZ2970" t="str" cm="1">
        <f t="array" ref="AZ2970">IFERROR(IF(R2970&lt;&gt;"",R2970,IF(OR($S2970="",$T2970=""),"",IF($T2970&lt;&gt;"",_xlfn._xlws.FILTER(R:R,($BU:$BU=$BU2970)*($I:$I=$I2970)*($T:$T=$T2970)*($S:$S=_xlfn.MINIFS($S:$S,$T:$T,"="&amp;$T2970)),""))))&amp;"",IF(R2970="","",""))&amp;""</f>
        <v>1</v>
      </c>
      <c r="BA2970" s="6">
        <f t="shared" si="4283"/>
        <v>254</v>
      </c>
      <c r="BB2970">
        <f t="shared" ref="BB2970:BD2970" si="4314">BB2969</f>
        <v>18987</v>
      </c>
      <c r="BC2970" t="str">
        <f t="shared" si="4314"/>
        <v>Velodrome</v>
      </c>
      <c r="BD2970" t="str">
        <f t="shared" si="4314"/>
        <v>Outlaws</v>
      </c>
      <c r="BE2970" t="s">
        <v>13</v>
      </c>
      <c r="BF2970" t="s">
        <v>756</v>
      </c>
      <c r="BI2970" cm="1">
        <f t="array" ref="BI2970">IFERROR(_xlfn._xlws.FILTER(shifts!A:A,(shifts!B:B=events!AD2970)*(shifts!AG:AG&gt;=events!BK2970)*(shifts!AH:AH&lt;=events!BL2970)),BI2969)</f>
        <v>102</v>
      </c>
      <c r="BJ2970" s="15">
        <f t="shared" si="4285"/>
        <v>2</v>
      </c>
      <c r="BK2970">
        <f t="shared" si="4286"/>
        <v>127</v>
      </c>
      <c r="BL2970">
        <f t="shared" si="4287"/>
        <v>125</v>
      </c>
      <c r="BM2970" s="15">
        <f>SUMIFS(BJ$2:BJ2970,K$2:K2970,"=Intermission")+SUMIFS(BJ$2:BJ2970,K$2:K2970,"=Timeout")</f>
        <v>143</v>
      </c>
      <c r="BN2970">
        <f t="shared" si="4288"/>
        <v>2303</v>
      </c>
      <c r="BO2970" s="19">
        <f t="shared" si="4289"/>
        <v>3256</v>
      </c>
      <c r="BP2970">
        <f t="shared" si="4290"/>
        <v>3251</v>
      </c>
      <c r="BQ2970" s="17">
        <f t="shared" si="4291"/>
        <v>3258</v>
      </c>
      <c r="BR2970" t="str">
        <f t="shared" si="4292"/>
        <v>opp_team_player_1</v>
      </c>
      <c r="BS2970">
        <f>COUNTIFS(S$3:S2970,"="&amp;S2970,AI$3:AI2970,"="&amp;AI2970)</f>
        <v>1</v>
      </c>
      <c r="BT2970" t="str">
        <f>IFERROR(VLOOKUP(BB2970&amp;BU2970&amp;X2970,game_rosters!U:W,3,FALSE),"")</f>
        <v>P100128</v>
      </c>
      <c r="BU2970" t="str">
        <f t="shared" si="4293"/>
        <v>Outlaws</v>
      </c>
    </row>
    <row r="2971" spans="1:73" x14ac:dyDescent="0.2">
      <c r="A2971">
        <f t="shared" si="4268"/>
        <v>1</v>
      </c>
      <c r="I2971" s="44">
        <v>68</v>
      </c>
      <c r="K2971" t="s">
        <v>230</v>
      </c>
      <c r="L2971" t="s">
        <v>389</v>
      </c>
      <c r="M2971" t="s">
        <v>432</v>
      </c>
      <c r="N2971" t="s">
        <v>595</v>
      </c>
      <c r="O2971" t="s">
        <v>601</v>
      </c>
      <c r="Q2971" t="s">
        <v>595</v>
      </c>
      <c r="R2971" s="51">
        <v>1</v>
      </c>
      <c r="S2971">
        <v>1541</v>
      </c>
      <c r="W2971" t="s">
        <v>731</v>
      </c>
      <c r="X2971">
        <v>68</v>
      </c>
      <c r="Z2971">
        <v>1</v>
      </c>
      <c r="AA2971">
        <f t="shared" si="4225"/>
        <v>2541</v>
      </c>
      <c r="AB2971" t="str">
        <f t="shared" si="4226"/>
        <v/>
      </c>
      <c r="AC2971">
        <f t="shared" si="4264"/>
        <v>2541</v>
      </c>
      <c r="AD2971" s="6">
        <v>3</v>
      </c>
      <c r="AE2971" t="s">
        <v>942</v>
      </c>
      <c r="AF2971" t="s">
        <v>914</v>
      </c>
      <c r="AG2971" t="s">
        <v>756</v>
      </c>
      <c r="AH2971" t="s">
        <v>756</v>
      </c>
      <c r="AI2971" t="str">
        <f t="shared" si="4269"/>
        <v>e</v>
      </c>
      <c r="AJ2971" t="str">
        <f t="shared" si="4270"/>
        <v/>
      </c>
      <c r="AK2971" t="str">
        <f t="shared" si="4271"/>
        <v/>
      </c>
      <c r="AL2971" t="str">
        <f t="shared" si="4272"/>
        <v/>
      </c>
      <c r="AM2971" t="str">
        <f t="shared" si="4273"/>
        <v/>
      </c>
      <c r="AN2971" t="str">
        <f t="shared" si="4274"/>
        <v>Away</v>
      </c>
      <c r="AO2971" t="str">
        <f t="shared" si="4275"/>
        <v>a</v>
      </c>
      <c r="AP2971" t="str">
        <f t="shared" si="4276"/>
        <v/>
      </c>
      <c r="AQ2971" t="str">
        <f t="shared" si="4277"/>
        <v/>
      </c>
      <c r="AR2971" t="str">
        <f t="shared" si="4278"/>
        <v>Away</v>
      </c>
      <c r="AS2971" t="str">
        <f t="shared" si="4279"/>
        <v>a</v>
      </c>
      <c r="AT2971" t="str">
        <f t="shared" si="4280"/>
        <v>Defensive</v>
      </c>
      <c r="AU2971" t="str">
        <f t="shared" si="4281"/>
        <v/>
      </c>
      <c r="AV2971" t="str">
        <f t="shared" si="4282"/>
        <v/>
      </c>
      <c r="AW2971" t="str" cm="1">
        <f t="array" ref="AW2971">IFERROR(IF(O2971&lt;&gt;"",O2971,IF(OR($S2971="",$T2971=""),"",IF(O2971&lt;&gt;"",O2971,IF($T2971&lt;&gt;"",_xlfn._xlws.FILTER(O:O,($BU:$BU=$BU2971)*($I:$I=$I2971)*($T:$T=$T2971)*($S:$S=_xlfn.MINIFS($S:$S,$T:$T,"="&amp;$T2971)),"")))))&amp;"",IF(O2971="","",""))&amp;""</f>
        <v>Defensive_PlayPossession-PokeCheck</v>
      </c>
      <c r="AX2971" t="str" cm="1">
        <f t="array" ref="AX2971">IFERROR(IF(P2971&lt;&gt;"",P2971,IF(OR($S2971="",$T2971=""),"",IF($T2971&lt;&gt;"",_xlfn._xlws.FILTER(P:P,($BU:$BU=$BU2971)*($I:$I=$I2971)*($T:$T=$T2971)*($S:$S=_xlfn.MINIFS($S:$S,$T:$T,"="&amp;$T2971)),""))))&amp;"",IF(P2971="","",""))&amp;""</f>
        <v/>
      </c>
      <c r="AY2971" t="str" cm="1">
        <f t="array" ref="AY2971">IFERROR(IF(Q2971&lt;&gt;"",Q2971,IF(OR($S2971="",$T2971=""),"",IF($T2971&lt;&gt;"",_xlfn._xlws.FILTER(Q:Q,($BU:$BU=$BU2971)*($I:$I=$I2971)*($T:$T=$T2971)*($S:$S=_xlfn.MINIFS($S:$S,$T:$T,"="&amp;$T2971)),""))))&amp;"",IF(Q2971="","",""))&amp;""</f>
        <v>s</v>
      </c>
      <c r="AZ2971" t="str" cm="1">
        <f t="array" ref="AZ2971">IFERROR(IF(R2971&lt;&gt;"",R2971,IF(OR($S2971="",$T2971=""),"",IF($T2971&lt;&gt;"",_xlfn._xlws.FILTER(R:R,($BU:$BU=$BU2971)*($I:$I=$I2971)*($T:$T=$T2971)*($S:$S=_xlfn.MINIFS($S:$S,$T:$T,"="&amp;$T2971)),""))))&amp;"",IF(R2971="","",""))&amp;""</f>
        <v>1</v>
      </c>
      <c r="BA2971" s="6">
        <f t="shared" si="4283"/>
        <v>254</v>
      </c>
      <c r="BB2971">
        <f t="shared" ref="BB2971:BD2971" si="4315">BB2970</f>
        <v>18987</v>
      </c>
      <c r="BC2971" t="str">
        <f t="shared" si="4315"/>
        <v>Velodrome</v>
      </c>
      <c r="BD2971" t="str">
        <f t="shared" si="4315"/>
        <v>Outlaws</v>
      </c>
      <c r="BE2971" t="s">
        <v>230</v>
      </c>
      <c r="BF2971" t="s">
        <v>389</v>
      </c>
      <c r="BI2971" cm="1">
        <f t="array" ref="BI2971">IFERROR(_xlfn._xlws.FILTER(shifts!A:A,(shifts!B:B=events!AD2971)*(shifts!AG:AG&gt;=events!BK2971)*(shifts!AH:AH&lt;=events!BL2971)),BI2970)</f>
        <v>102</v>
      </c>
      <c r="BJ2971" s="15">
        <f t="shared" si="4285"/>
        <v>0</v>
      </c>
      <c r="BK2971">
        <f t="shared" si="4286"/>
        <v>125</v>
      </c>
      <c r="BL2971">
        <f t="shared" si="4287"/>
        <v>125</v>
      </c>
      <c r="BM2971" s="15">
        <f>SUMIFS(BJ$2:BJ2971,K$2:K2971,"=Intermission")+SUMIFS(BJ$2:BJ2971,K$2:K2971,"=Timeout")</f>
        <v>143</v>
      </c>
      <c r="BN2971">
        <f t="shared" si="4288"/>
        <v>2303</v>
      </c>
      <c r="BO2971" s="19">
        <f t="shared" si="4289"/>
        <v>3258</v>
      </c>
      <c r="BP2971">
        <f t="shared" si="4290"/>
        <v>3253</v>
      </c>
      <c r="BQ2971" s="17">
        <f t="shared" si="4291"/>
        <v>3258</v>
      </c>
      <c r="BR2971" t="str">
        <f t="shared" si="4292"/>
        <v>event_team_player_1</v>
      </c>
      <c r="BS2971">
        <f>COUNTIFS(S$3:S2971,"="&amp;S2971,AI$3:AI2971,"="&amp;AI2971)</f>
        <v>1</v>
      </c>
      <c r="BT2971" t="str">
        <f>IFERROR(VLOOKUP(BB2971&amp;BU2971&amp;X2971,game_rosters!U:W,3,FALSE),"")</f>
        <v>P100128</v>
      </c>
      <c r="BU2971" t="str">
        <f t="shared" si="4293"/>
        <v>Outlaws</v>
      </c>
    </row>
    <row r="2972" spans="1:73" x14ac:dyDescent="0.2">
      <c r="A2972" t="str">
        <f t="shared" si="4268"/>
        <v/>
      </c>
      <c r="I2972" s="44">
        <v>70</v>
      </c>
      <c r="R2972" s="51">
        <v>1</v>
      </c>
      <c r="S2972">
        <v>1541</v>
      </c>
      <c r="X2972">
        <v>70</v>
      </c>
      <c r="AA2972">
        <f t="shared" si="4225"/>
        <v>2541</v>
      </c>
      <c r="AB2972" t="str">
        <f t="shared" si="4226"/>
        <v/>
      </c>
      <c r="AC2972">
        <f t="shared" si="4264"/>
        <v>2541</v>
      </c>
      <c r="AD2972" s="6">
        <v>3</v>
      </c>
      <c r="AE2972" t="s">
        <v>942</v>
      </c>
      <c r="AF2972" t="s">
        <v>914</v>
      </c>
      <c r="AG2972" t="s">
        <v>756</v>
      </c>
      <c r="AH2972" t="s">
        <v>756</v>
      </c>
      <c r="AI2972" t="str">
        <f t="shared" si="4269"/>
        <v>o</v>
      </c>
      <c r="AJ2972" t="str">
        <f t="shared" si="4270"/>
        <v/>
      </c>
      <c r="AK2972" t="str">
        <f t="shared" si="4271"/>
        <v/>
      </c>
      <c r="AL2972" t="str">
        <f t="shared" si="4272"/>
        <v/>
      </c>
      <c r="AM2972" t="str">
        <f t="shared" si="4273"/>
        <v/>
      </c>
      <c r="AN2972" t="str">
        <f t="shared" si="4274"/>
        <v>Away</v>
      </c>
      <c r="AO2972" t="str">
        <f t="shared" si="4275"/>
        <v>a</v>
      </c>
      <c r="AP2972" t="str">
        <f t="shared" si="4276"/>
        <v/>
      </c>
      <c r="AQ2972" t="str">
        <f t="shared" si="4277"/>
        <v/>
      </c>
      <c r="AR2972" t="str">
        <f t="shared" si="4278"/>
        <v>Away</v>
      </c>
      <c r="AS2972" t="str">
        <f t="shared" si="4279"/>
        <v>a</v>
      </c>
      <c r="AT2972" t="str">
        <f t="shared" si="4280"/>
        <v>Offensive</v>
      </c>
      <c r="AU2972" t="str">
        <f t="shared" si="4281"/>
        <v/>
      </c>
      <c r="AV2972" t="str">
        <f t="shared" si="4282"/>
        <v/>
      </c>
      <c r="AW2972" t="str" cm="1">
        <f t="array" ref="AW2972">IFERROR(IF(O2972&lt;&gt;"",O2972,IF(OR($S2972="",$T2972=""),"",IF(O2972&lt;&gt;"",O2972,IF($T2972&lt;&gt;"",_xlfn._xlws.FILTER(O:O,($BU:$BU=$BU2972)*($I:$I=$I2972)*($T:$T=$T2972)*($S:$S=_xlfn.MINIFS($S:$S,$T:$T,"="&amp;$T2972)),"")))))&amp;"",IF(O2972="","",""))&amp;""</f>
        <v/>
      </c>
      <c r="AX2972" t="str" cm="1">
        <f t="array" ref="AX2972">IFERROR(IF(P2972&lt;&gt;"",P2972,IF(OR($S2972="",$T2972=""),"",IF($T2972&lt;&gt;"",_xlfn._xlws.FILTER(P:P,($BU:$BU=$BU2972)*($I:$I=$I2972)*($T:$T=$T2972)*($S:$S=_xlfn.MINIFS($S:$S,$T:$T,"="&amp;$T2972)),""))))&amp;"",IF(P2972="","",""))&amp;""</f>
        <v/>
      </c>
      <c r="AY2972" t="str" cm="1">
        <f t="array" ref="AY2972">IFERROR(IF(Q2972&lt;&gt;"",Q2972,IF(OR($S2972="",$T2972=""),"",IF($T2972&lt;&gt;"",_xlfn._xlws.FILTER(Q:Q,($BU:$BU=$BU2972)*($I:$I=$I2972)*($T:$T=$T2972)*($S:$S=_xlfn.MINIFS($S:$S,$T:$T,"="&amp;$T2972)),""))))&amp;"",IF(Q2972="","",""))&amp;""</f>
        <v/>
      </c>
      <c r="AZ2972" t="str" cm="1">
        <f t="array" ref="AZ2972">IFERROR(IF(R2972&lt;&gt;"",R2972,IF(OR($S2972="",$T2972=""),"",IF($T2972&lt;&gt;"",_xlfn._xlws.FILTER(R:R,($BU:$BU=$BU2972)*($I:$I=$I2972)*($T:$T=$T2972)*($S:$S=_xlfn.MINIFS($S:$S,$T:$T,"="&amp;$T2972)),""))))&amp;"",IF(R2972="","",""))&amp;""</f>
        <v>1</v>
      </c>
      <c r="BA2972" s="6">
        <f t="shared" si="4283"/>
        <v>254</v>
      </c>
      <c r="BB2972">
        <f t="shared" ref="BB2972:BD2972" si="4316">BB2971</f>
        <v>18987</v>
      </c>
      <c r="BC2972" t="str">
        <f t="shared" si="4316"/>
        <v>Velodrome</v>
      </c>
      <c r="BD2972" t="str">
        <f t="shared" si="4316"/>
        <v>Outlaws</v>
      </c>
      <c r="BE2972" t="s">
        <v>230</v>
      </c>
      <c r="BF2972" t="s">
        <v>389</v>
      </c>
      <c r="BI2972" cm="1">
        <f t="array" ref="BI2972">IFERROR(_xlfn._xlws.FILTER(shifts!A:A,(shifts!B:B=events!AD2972)*(shifts!AG:AG&gt;=events!BK2972)*(shifts!AH:AH&lt;=events!BL2972)),BI2971)</f>
        <v>102</v>
      </c>
      <c r="BJ2972" s="15">
        <f t="shared" si="4285"/>
        <v>0</v>
      </c>
      <c r="BK2972">
        <f t="shared" si="4286"/>
        <v>125</v>
      </c>
      <c r="BL2972">
        <f t="shared" si="4287"/>
        <v>125</v>
      </c>
      <c r="BM2972" s="15">
        <f>SUMIFS(BJ$2:BJ2972,K$2:K2972,"=Intermission")+SUMIFS(BJ$2:BJ2972,K$2:K2972,"=Timeout")</f>
        <v>143</v>
      </c>
      <c r="BN2972">
        <f t="shared" si="4288"/>
        <v>2303</v>
      </c>
      <c r="BO2972" s="19">
        <f t="shared" si="4289"/>
        <v>3258</v>
      </c>
      <c r="BP2972">
        <f t="shared" si="4290"/>
        <v>3253</v>
      </c>
      <c r="BQ2972" s="17">
        <f t="shared" si="4291"/>
        <v>3258</v>
      </c>
      <c r="BR2972" t="str">
        <f t="shared" si="4292"/>
        <v>opp_team_player_1</v>
      </c>
      <c r="BS2972">
        <f>COUNTIFS(S$3:S2972,"="&amp;S2972,AI$3:AI2972,"="&amp;AI2972)</f>
        <v>1</v>
      </c>
      <c r="BT2972" t="str">
        <f>IFERROR(VLOOKUP(BB2972&amp;BU2972&amp;X2972,game_rosters!U:W,3,FALSE),"")</f>
        <v>P100001</v>
      </c>
      <c r="BU2972" t="str">
        <f t="shared" si="4293"/>
        <v>Velodrome</v>
      </c>
    </row>
    <row r="2973" spans="1:73" x14ac:dyDescent="0.2">
      <c r="A2973">
        <f t="shared" si="4268"/>
        <v>1</v>
      </c>
      <c r="I2973" s="44">
        <v>84</v>
      </c>
      <c r="K2973" t="s">
        <v>13</v>
      </c>
      <c r="L2973" t="s">
        <v>587</v>
      </c>
      <c r="N2973" t="s">
        <v>595</v>
      </c>
      <c r="O2973" t="s">
        <v>618</v>
      </c>
      <c r="Q2973" t="s">
        <v>595</v>
      </c>
      <c r="S2973">
        <v>1542</v>
      </c>
      <c r="W2973" t="s">
        <v>735</v>
      </c>
      <c r="X2973">
        <v>84</v>
      </c>
      <c r="Z2973">
        <v>1</v>
      </c>
      <c r="AA2973">
        <f t="shared" ref="AA2973:AA3036" si="4317">S2973+1000</f>
        <v>2542</v>
      </c>
      <c r="AB2973" t="str">
        <f t="shared" ref="AB2973:AB3036" si="4318">IF(T2973&lt;&gt;"",9000+T2973,"")</f>
        <v/>
      </c>
      <c r="AC2973">
        <f t="shared" si="4264"/>
        <v>2542</v>
      </c>
      <c r="AD2973" s="6">
        <v>3</v>
      </c>
      <c r="AE2973" t="s">
        <v>942</v>
      </c>
      <c r="AF2973" t="s">
        <v>915</v>
      </c>
      <c r="AG2973" t="s">
        <v>942</v>
      </c>
      <c r="AH2973" t="s">
        <v>916</v>
      </c>
      <c r="AI2973" t="str">
        <f t="shared" si="4269"/>
        <v>e</v>
      </c>
      <c r="AJ2973" t="str">
        <f t="shared" si="4270"/>
        <v/>
      </c>
      <c r="AK2973" t="str">
        <f t="shared" si="4271"/>
        <v/>
      </c>
      <c r="AL2973" t="str">
        <f t="shared" si="4272"/>
        <v/>
      </c>
      <c r="AM2973" t="str">
        <f t="shared" si="4273"/>
        <v/>
      </c>
      <c r="AN2973" t="str">
        <f t="shared" si="4274"/>
        <v>Home</v>
      </c>
      <c r="AO2973" t="str">
        <f t="shared" si="4275"/>
        <v>h</v>
      </c>
      <c r="AP2973" t="str">
        <f t="shared" si="4276"/>
        <v/>
      </c>
      <c r="AQ2973" t="str">
        <f t="shared" si="4277"/>
        <v/>
      </c>
      <c r="AR2973" t="str">
        <f t="shared" si="4278"/>
        <v>Home</v>
      </c>
      <c r="AS2973" t="str">
        <f t="shared" si="4279"/>
        <v>h</v>
      </c>
      <c r="AT2973" t="str">
        <f t="shared" si="4280"/>
        <v>Offensive</v>
      </c>
      <c r="AU2973" t="str">
        <f t="shared" si="4281"/>
        <v/>
      </c>
      <c r="AV2973" t="str">
        <f t="shared" si="4282"/>
        <v/>
      </c>
      <c r="AW2973" t="str" cm="1">
        <f t="array" ref="AW2973">IFERROR(IF(O2973&lt;&gt;"",O2973,IF(OR($S2973="",$T2973=""),"",IF(O2973&lt;&gt;"",O2973,IF($T2973&lt;&gt;"",_xlfn._xlws.FILTER(O:O,($BU:$BU=$BU2973)*($I:$I=$I2973)*($T:$T=$T2973)*($S:$S=_xlfn.MINIFS($S:$S,$T:$T,"="&amp;$T2973)),"")))))&amp;"",IF(O2973="","",""))&amp;""</f>
        <v>OffensivePlay_Zone-PuckRecoveryTurnover</v>
      </c>
      <c r="AX2973" t="str" cm="1">
        <f t="array" ref="AX2973">IFERROR(IF(P2973&lt;&gt;"",P2973,IF(OR($S2973="",$T2973=""),"",IF($T2973&lt;&gt;"",_xlfn._xlws.FILTER(P:P,($BU:$BU=$BU2973)*($I:$I=$I2973)*($T:$T=$T2973)*($S:$S=_xlfn.MINIFS($S:$S,$T:$T,"="&amp;$T2973)),""))))&amp;"",IF(P2973="","",""))&amp;""</f>
        <v/>
      </c>
      <c r="AY2973" t="str" cm="1">
        <f t="array" ref="AY2973">IFERROR(IF(Q2973&lt;&gt;"",Q2973,IF(OR($S2973="",$T2973=""),"",IF($T2973&lt;&gt;"",_xlfn._xlws.FILTER(Q:Q,($BU:$BU=$BU2973)*($I:$I=$I2973)*($T:$T=$T2973)*($S:$S=_xlfn.MINIFS($S:$S,$T:$T,"="&amp;$T2973)),""))))&amp;"",IF(Q2973="","",""))&amp;""</f>
        <v>s</v>
      </c>
      <c r="AZ2973" t="str" cm="1">
        <f t="array" ref="AZ2973">IFERROR(IF(R2973&lt;&gt;"",R2973,IF(OR($S2973="",$T2973=""),"",IF($T2973&lt;&gt;"",_xlfn._xlws.FILTER(R:R,($BU:$BU=$BU2973)*($I:$I=$I2973)*($T:$T=$T2973)*($S:$S=_xlfn.MINIFS($S:$S,$T:$T,"="&amp;$T2973)),""))))&amp;"",IF(R2973="","",""))&amp;""</f>
        <v/>
      </c>
      <c r="BA2973" s="6">
        <f t="shared" si="4283"/>
        <v>254</v>
      </c>
      <c r="BB2973">
        <f t="shared" ref="BB2973:BD2973" si="4319">BB2972</f>
        <v>18987</v>
      </c>
      <c r="BC2973" t="str">
        <f t="shared" si="4319"/>
        <v>Velodrome</v>
      </c>
      <c r="BD2973" t="str">
        <f t="shared" si="4319"/>
        <v>Outlaws</v>
      </c>
      <c r="BE2973" t="s">
        <v>13</v>
      </c>
      <c r="BF2973" t="s">
        <v>587</v>
      </c>
      <c r="BI2973" cm="1">
        <f t="array" ref="BI2973">IFERROR(_xlfn._xlws.FILTER(shifts!A:A,(shifts!B:B=events!AD2973)*(shifts!AG:AG&gt;=events!BK2973)*(shifts!AH:AH&lt;=events!BL2973)),BI2972)</f>
        <v>102</v>
      </c>
      <c r="BJ2973" s="15">
        <f t="shared" si="4285"/>
        <v>1</v>
      </c>
      <c r="BK2973">
        <f t="shared" si="4286"/>
        <v>123</v>
      </c>
      <c r="BL2973">
        <f t="shared" si="4287"/>
        <v>122</v>
      </c>
      <c r="BM2973" s="15">
        <f>SUMIFS(BJ$2:BJ2973,K$2:K2973,"=Intermission")+SUMIFS(BJ$2:BJ2973,K$2:K2973,"=Timeout")</f>
        <v>143</v>
      </c>
      <c r="BN2973">
        <f t="shared" si="4288"/>
        <v>2303</v>
      </c>
      <c r="BO2973" s="19">
        <f t="shared" si="4289"/>
        <v>3260</v>
      </c>
      <c r="BP2973">
        <f t="shared" si="4290"/>
        <v>3255</v>
      </c>
      <c r="BQ2973" s="17">
        <f t="shared" si="4291"/>
        <v>3261</v>
      </c>
      <c r="BR2973" t="str">
        <f t="shared" si="4292"/>
        <v>event_team_player_1</v>
      </c>
      <c r="BS2973">
        <f>COUNTIFS(S$3:S2973,"="&amp;S2973,AI$3:AI2973,"="&amp;AI2973)</f>
        <v>1</v>
      </c>
      <c r="BT2973" t="str">
        <f>IFERROR(VLOOKUP(BB2973&amp;BU2973&amp;X2973,game_rosters!U:W,3,FALSE),"")</f>
        <v>P100198</v>
      </c>
      <c r="BU2973" t="str">
        <f t="shared" si="4293"/>
        <v>Velodrome</v>
      </c>
    </row>
    <row r="2974" spans="1:73" x14ac:dyDescent="0.2">
      <c r="A2974">
        <f t="shared" si="4268"/>
        <v>1</v>
      </c>
      <c r="I2974" s="44">
        <v>84</v>
      </c>
      <c r="K2974" t="s">
        <v>238</v>
      </c>
      <c r="L2974" t="s">
        <v>174</v>
      </c>
      <c r="M2974" t="s">
        <v>85</v>
      </c>
      <c r="N2974" t="s">
        <v>594</v>
      </c>
      <c r="R2974" s="51">
        <v>1</v>
      </c>
      <c r="S2974">
        <v>1543</v>
      </c>
      <c r="W2974" t="s">
        <v>735</v>
      </c>
      <c r="X2974">
        <v>84</v>
      </c>
      <c r="Z2974">
        <v>1</v>
      </c>
      <c r="AA2974">
        <f t="shared" si="4317"/>
        <v>2543</v>
      </c>
      <c r="AB2974" t="str">
        <f t="shared" si="4318"/>
        <v/>
      </c>
      <c r="AC2974">
        <f t="shared" si="4264"/>
        <v>2543</v>
      </c>
      <c r="AD2974" s="6">
        <v>3</v>
      </c>
      <c r="AE2974" t="s">
        <v>942</v>
      </c>
      <c r="AF2974" t="s">
        <v>916</v>
      </c>
      <c r="AG2974" t="s">
        <v>943</v>
      </c>
      <c r="AH2974" t="s">
        <v>896</v>
      </c>
      <c r="AI2974" t="str">
        <f t="shared" si="4269"/>
        <v>e</v>
      </c>
      <c r="AJ2974" t="str">
        <f t="shared" si="4270"/>
        <v/>
      </c>
      <c r="AK2974" t="str">
        <f t="shared" si="4271"/>
        <v/>
      </c>
      <c r="AL2974" t="str">
        <f t="shared" si="4272"/>
        <v/>
      </c>
      <c r="AM2974" t="str">
        <f t="shared" si="4273"/>
        <v/>
      </c>
      <c r="AN2974" t="str">
        <f t="shared" si="4274"/>
        <v>Home</v>
      </c>
      <c r="AO2974" t="str">
        <f t="shared" si="4275"/>
        <v>h</v>
      </c>
      <c r="AP2974" t="str">
        <f t="shared" si="4276"/>
        <v/>
      </c>
      <c r="AQ2974" t="str">
        <f t="shared" si="4277"/>
        <v/>
      </c>
      <c r="AR2974" t="str">
        <f t="shared" si="4278"/>
        <v>Home</v>
      </c>
      <c r="AS2974" t="str">
        <f t="shared" si="4279"/>
        <v>h</v>
      </c>
      <c r="AT2974" t="str">
        <f t="shared" si="4280"/>
        <v>Offensive</v>
      </c>
      <c r="AU2974" t="str">
        <f t="shared" si="4281"/>
        <v/>
      </c>
      <c r="AV2974" t="str">
        <f t="shared" si="4282"/>
        <v/>
      </c>
      <c r="AW2974" t="str" cm="1">
        <f t="array" ref="AW2974">IFERROR(IF(O2974&lt;&gt;"",O2974,IF(OR($S2974="",$T2974=""),"",IF(O2974&lt;&gt;"",O2974,IF($T2974&lt;&gt;"",_xlfn._xlws.FILTER(O:O,($BU:$BU=$BU2974)*($I:$I=$I2974)*($T:$T=$T2974)*($S:$S=_xlfn.MINIFS($S:$S,$T:$T,"="&amp;$T2974)),"")))))&amp;"",IF(O2974="","",""))&amp;""</f>
        <v/>
      </c>
      <c r="AX2974" t="str" cm="1">
        <f t="array" ref="AX2974">IFERROR(IF(P2974&lt;&gt;"",P2974,IF(OR($S2974="",$T2974=""),"",IF($T2974&lt;&gt;"",_xlfn._xlws.FILTER(P:P,($BU:$BU=$BU2974)*($I:$I=$I2974)*($T:$T=$T2974)*($S:$S=_xlfn.MINIFS($S:$S,$T:$T,"="&amp;$T2974)),""))))&amp;"",IF(P2974="","",""))&amp;""</f>
        <v/>
      </c>
      <c r="AY2974" t="str" cm="1">
        <f t="array" ref="AY2974">IFERROR(IF(Q2974&lt;&gt;"",Q2974,IF(OR($S2974="",$T2974=""),"",IF($T2974&lt;&gt;"",_xlfn._xlws.FILTER(Q:Q,($BU:$BU=$BU2974)*($I:$I=$I2974)*($T:$T=$T2974)*($S:$S=_xlfn.MINIFS($S:$S,$T:$T,"="&amp;$T2974)),""))))&amp;"",IF(Q2974="","",""))&amp;""</f>
        <v/>
      </c>
      <c r="AZ2974" t="str" cm="1">
        <f t="array" ref="AZ2974">IFERROR(IF(R2974&lt;&gt;"",R2974,IF(OR($S2974="",$T2974=""),"",IF($T2974&lt;&gt;"",_xlfn._xlws.FILTER(R:R,($BU:$BU=$BU2974)*($I:$I=$I2974)*($T:$T=$T2974)*($S:$S=_xlfn.MINIFS($S:$S,$T:$T,"="&amp;$T2974)),""))))&amp;"",IF(R2974="","",""))&amp;""</f>
        <v>1</v>
      </c>
      <c r="BA2974" s="6">
        <f t="shared" si="4283"/>
        <v>255</v>
      </c>
      <c r="BB2974">
        <f t="shared" ref="BB2974:BD2974" si="4320">BB2973</f>
        <v>18987</v>
      </c>
      <c r="BC2974" t="str">
        <f t="shared" si="4320"/>
        <v>Velodrome</v>
      </c>
      <c r="BD2974" t="str">
        <f t="shared" si="4320"/>
        <v>Outlaws</v>
      </c>
      <c r="BE2974" t="s">
        <v>238</v>
      </c>
      <c r="BF2974" t="s">
        <v>174</v>
      </c>
      <c r="BI2974" cm="1">
        <f t="array" ref="BI2974">IFERROR(_xlfn._xlws.FILTER(shifts!A:A,(shifts!B:B=events!AD2974)*(shifts!AG:AG&gt;=events!BK2974)*(shifts!AH:AH&lt;=events!BL2974)),BI2973)</f>
        <v>102</v>
      </c>
      <c r="BJ2974" s="15">
        <f t="shared" si="4285"/>
        <v>3</v>
      </c>
      <c r="BK2974">
        <f t="shared" si="4286"/>
        <v>122</v>
      </c>
      <c r="BL2974">
        <f t="shared" si="4287"/>
        <v>119</v>
      </c>
      <c r="BM2974" s="15">
        <f>SUMIFS(BJ$2:BJ2974,K$2:K2974,"=Intermission")+SUMIFS(BJ$2:BJ2974,K$2:K2974,"=Timeout")</f>
        <v>143</v>
      </c>
      <c r="BN2974">
        <f t="shared" si="4288"/>
        <v>2303</v>
      </c>
      <c r="BO2974" s="19">
        <f t="shared" si="4289"/>
        <v>3261</v>
      </c>
      <c r="BP2974">
        <f t="shared" si="4290"/>
        <v>3256</v>
      </c>
      <c r="BQ2974" s="17">
        <f t="shared" si="4291"/>
        <v>3264</v>
      </c>
      <c r="BR2974" t="str">
        <f t="shared" si="4292"/>
        <v>event_team_player_1</v>
      </c>
      <c r="BS2974">
        <f>COUNTIFS(S$3:S2974,"="&amp;S2974,AI$3:AI2974,"="&amp;AI2974)</f>
        <v>1</v>
      </c>
      <c r="BT2974" t="str">
        <f>IFERROR(VLOOKUP(BB2974&amp;BU2974&amp;X2974,game_rosters!U:W,3,FALSE),"")</f>
        <v>P100198</v>
      </c>
      <c r="BU2974" t="str">
        <f t="shared" si="4293"/>
        <v>Velodrome</v>
      </c>
    </row>
    <row r="2975" spans="1:73" x14ac:dyDescent="0.2">
      <c r="A2975" t="str">
        <f t="shared" si="4268"/>
        <v/>
      </c>
      <c r="I2975" s="44">
        <v>68</v>
      </c>
      <c r="O2975" t="s">
        <v>602</v>
      </c>
      <c r="R2975" s="51">
        <v>1</v>
      </c>
      <c r="S2975">
        <v>1543</v>
      </c>
      <c r="X2975">
        <v>68</v>
      </c>
      <c r="Z2975" t="s">
        <v>955</v>
      </c>
      <c r="AA2975">
        <f t="shared" si="4317"/>
        <v>2543</v>
      </c>
      <c r="AB2975" t="str">
        <f t="shared" si="4318"/>
        <v/>
      </c>
      <c r="AC2975">
        <f t="shared" si="4264"/>
        <v>2543</v>
      </c>
      <c r="AD2975" s="6">
        <v>3</v>
      </c>
      <c r="AE2975" t="s">
        <v>942</v>
      </c>
      <c r="AF2975" t="s">
        <v>916</v>
      </c>
      <c r="AG2975" t="s">
        <v>943</v>
      </c>
      <c r="AH2975" t="s">
        <v>896</v>
      </c>
      <c r="AI2975" t="str">
        <f t="shared" si="4269"/>
        <v>o</v>
      </c>
      <c r="AJ2975" t="str">
        <f t="shared" si="4270"/>
        <v/>
      </c>
      <c r="AK2975" t="str">
        <f t="shared" si="4271"/>
        <v/>
      </c>
      <c r="AL2975" t="str">
        <f t="shared" si="4272"/>
        <v/>
      </c>
      <c r="AM2975" t="str">
        <f t="shared" si="4273"/>
        <v/>
      </c>
      <c r="AN2975" t="str">
        <f t="shared" si="4274"/>
        <v>Home</v>
      </c>
      <c r="AO2975" t="str">
        <f t="shared" si="4275"/>
        <v>h</v>
      </c>
      <c r="AP2975" t="str">
        <f t="shared" si="4276"/>
        <v/>
      </c>
      <c r="AQ2975" t="str">
        <f t="shared" si="4277"/>
        <v/>
      </c>
      <c r="AR2975" t="str">
        <f t="shared" si="4278"/>
        <v>Home</v>
      </c>
      <c r="AS2975" t="str">
        <f t="shared" si="4279"/>
        <v>h</v>
      </c>
      <c r="AT2975" t="str">
        <f t="shared" si="4280"/>
        <v>Defensive</v>
      </c>
      <c r="AU2975" t="str">
        <f t="shared" si="4281"/>
        <v/>
      </c>
      <c r="AV2975" t="str">
        <f t="shared" si="4282"/>
        <v/>
      </c>
      <c r="AW2975" t="str" cm="1">
        <f t="array" ref="AW2975">IFERROR(IF(O2975&lt;&gt;"",O2975,IF(OR($S2975="",$T2975=""),"",IF(O2975&lt;&gt;"",O2975,IF($T2975&lt;&gt;"",_xlfn._xlws.FILTER(O:O,($BU:$BU=$BU2975)*($I:$I=$I2975)*($T:$T=$T2975)*($S:$S=_xlfn.MINIFS($S:$S,$T:$T,"="&amp;$T2975)),"")))))&amp;"",IF(O2975="","",""))&amp;""</f>
        <v>Defensive_PlayPossession-StickCheck</v>
      </c>
      <c r="AX2975" t="str" cm="1">
        <f t="array" ref="AX2975">IFERROR(IF(P2975&lt;&gt;"",P2975,IF(OR($S2975="",$T2975=""),"",IF($T2975&lt;&gt;"",_xlfn._xlws.FILTER(P:P,($BU:$BU=$BU2975)*($I:$I=$I2975)*($T:$T=$T2975)*($S:$S=_xlfn.MINIFS($S:$S,$T:$T,"="&amp;$T2975)),""))))&amp;"",IF(P2975="","",""))&amp;""</f>
        <v/>
      </c>
      <c r="AY2975" t="str" cm="1">
        <f t="array" ref="AY2975">IFERROR(IF(Q2975&lt;&gt;"",Q2975,IF(OR($S2975="",$T2975=""),"",IF($T2975&lt;&gt;"",_xlfn._xlws.FILTER(Q:Q,($BU:$BU=$BU2975)*($I:$I=$I2975)*($T:$T=$T2975)*($S:$S=_xlfn.MINIFS($S:$S,$T:$T,"="&amp;$T2975)),""))))&amp;"",IF(Q2975="","",""))&amp;""</f>
        <v/>
      </c>
      <c r="AZ2975" t="str" cm="1">
        <f t="array" ref="AZ2975">IFERROR(IF(R2975&lt;&gt;"",R2975,IF(OR($S2975="",$T2975=""),"",IF($T2975&lt;&gt;"",_xlfn._xlws.FILTER(R:R,($BU:$BU=$BU2975)*($I:$I=$I2975)*($T:$T=$T2975)*($S:$S=_xlfn.MINIFS($S:$S,$T:$T,"="&amp;$T2975)),""))))&amp;"",IF(R2975="","",""))&amp;""</f>
        <v>1</v>
      </c>
      <c r="BA2975" s="6">
        <f t="shared" si="4283"/>
        <v>255</v>
      </c>
      <c r="BB2975">
        <f t="shared" ref="BB2975:BD2975" si="4321">BB2974</f>
        <v>18987</v>
      </c>
      <c r="BC2975" t="str">
        <f t="shared" si="4321"/>
        <v>Velodrome</v>
      </c>
      <c r="BD2975" t="str">
        <f t="shared" si="4321"/>
        <v>Outlaws</v>
      </c>
      <c r="BE2975" t="s">
        <v>238</v>
      </c>
      <c r="BF2975" t="s">
        <v>174</v>
      </c>
      <c r="BI2975" cm="1">
        <f t="array" ref="BI2975">IFERROR(_xlfn._xlws.FILTER(shifts!A:A,(shifts!B:B=events!AD2975)*(shifts!AG:AG&gt;=events!BK2975)*(shifts!AH:AH&lt;=events!BL2975)),BI2974)</f>
        <v>102</v>
      </c>
      <c r="BJ2975" s="15">
        <f t="shared" si="4285"/>
        <v>3</v>
      </c>
      <c r="BK2975">
        <f t="shared" si="4286"/>
        <v>122</v>
      </c>
      <c r="BL2975">
        <f t="shared" si="4287"/>
        <v>119</v>
      </c>
      <c r="BM2975" s="15">
        <f>SUMIFS(BJ$2:BJ2975,K$2:K2975,"=Intermission")+SUMIFS(BJ$2:BJ2975,K$2:K2975,"=Timeout")</f>
        <v>143</v>
      </c>
      <c r="BN2975">
        <f t="shared" si="4288"/>
        <v>2303</v>
      </c>
      <c r="BO2975" s="19">
        <f t="shared" si="4289"/>
        <v>3261</v>
      </c>
      <c r="BP2975">
        <f t="shared" si="4290"/>
        <v>3256</v>
      </c>
      <c r="BQ2975" s="17">
        <f t="shared" si="4291"/>
        <v>3264</v>
      </c>
      <c r="BR2975" t="str">
        <f t="shared" si="4292"/>
        <v>opp_team_player_1</v>
      </c>
      <c r="BS2975">
        <f>COUNTIFS(S$3:S2975,"="&amp;S2975,AI$3:AI2975,"="&amp;AI2975)</f>
        <v>1</v>
      </c>
      <c r="BT2975" t="str">
        <f>IFERROR(VLOOKUP(BB2975&amp;BU2975&amp;X2975,game_rosters!U:W,3,FALSE),"")</f>
        <v>P100128</v>
      </c>
      <c r="BU2975" t="str">
        <f t="shared" si="4293"/>
        <v>Outlaws</v>
      </c>
    </row>
    <row r="2976" spans="1:73" x14ac:dyDescent="0.2">
      <c r="A2976">
        <f t="shared" si="4268"/>
        <v>1</v>
      </c>
      <c r="I2976" s="44">
        <v>84</v>
      </c>
      <c r="K2976" t="s">
        <v>6</v>
      </c>
      <c r="L2976" t="s">
        <v>181</v>
      </c>
      <c r="M2976" t="s">
        <v>51</v>
      </c>
      <c r="N2976" t="s">
        <v>594</v>
      </c>
      <c r="S2976">
        <v>1544</v>
      </c>
      <c r="T2976">
        <v>239</v>
      </c>
      <c r="W2976" t="s">
        <v>735</v>
      </c>
      <c r="X2976">
        <v>84</v>
      </c>
      <c r="Z2976">
        <v>1</v>
      </c>
      <c r="AA2976">
        <f t="shared" si="4317"/>
        <v>2544</v>
      </c>
      <c r="AB2976">
        <f t="shared" si="4318"/>
        <v>9239</v>
      </c>
      <c r="AC2976">
        <f t="shared" si="4264"/>
        <v>9239</v>
      </c>
      <c r="AD2976" s="6">
        <v>3</v>
      </c>
      <c r="AE2976" t="s">
        <v>943</v>
      </c>
      <c r="AF2976" t="s">
        <v>896</v>
      </c>
      <c r="AG2976" t="s">
        <v>756</v>
      </c>
      <c r="AH2976" t="s">
        <v>756</v>
      </c>
      <c r="AI2976" t="str">
        <f t="shared" si="4269"/>
        <v>e</v>
      </c>
      <c r="AJ2976" t="str">
        <f t="shared" si="4270"/>
        <v/>
      </c>
      <c r="AK2976" t="str">
        <f t="shared" si="4271"/>
        <v/>
      </c>
      <c r="AL2976" t="str">
        <f t="shared" si="4272"/>
        <v/>
      </c>
      <c r="AM2976" t="str">
        <f t="shared" si="4273"/>
        <v/>
      </c>
      <c r="AN2976" t="str">
        <f t="shared" si="4274"/>
        <v>Home</v>
      </c>
      <c r="AO2976" t="str">
        <f t="shared" si="4275"/>
        <v>h</v>
      </c>
      <c r="AP2976" t="str">
        <f t="shared" si="4276"/>
        <v/>
      </c>
      <c r="AQ2976" t="str">
        <f t="shared" si="4277"/>
        <v/>
      </c>
      <c r="AR2976" t="str">
        <f t="shared" si="4278"/>
        <v>Home</v>
      </c>
      <c r="AS2976" t="str">
        <f t="shared" si="4279"/>
        <v>h</v>
      </c>
      <c r="AT2976" t="str">
        <f t="shared" si="4280"/>
        <v>Offensive</v>
      </c>
      <c r="AU2976" t="str">
        <f t="shared" si="4281"/>
        <v/>
      </c>
      <c r="AV2976" t="str">
        <f t="shared" si="4282"/>
        <v/>
      </c>
      <c r="AW2976" t="str" cm="1">
        <f t="array" ref="AW2976">IFERROR(IF(O2976&lt;&gt;"",O2976,IF(OR($S2976="",$T2976=""),"",IF(O2976&lt;&gt;"",O2976,IF($T2976&lt;&gt;"",_xlfn._xlws.FILTER(O:O,($BU:$BU=$BU2976)*($I:$I=$I2976)*($T:$T=$T2976)*($S:$S=_xlfn.MINIFS($S:$S,$T:$T,"="&amp;$T2976)),"")))))&amp;"",IF(O2976="","",""))&amp;""</f>
        <v/>
      </c>
      <c r="AX2976" t="str" cm="1">
        <f t="array" ref="AX2976">IFERROR(IF(P2976&lt;&gt;"",P2976,IF(OR($S2976="",$T2976=""),"",IF($T2976&lt;&gt;"",_xlfn._xlws.FILTER(P:P,($BU:$BU=$BU2976)*($I:$I=$I2976)*($T:$T=$T2976)*($S:$S=_xlfn.MINIFS($S:$S,$T:$T,"="&amp;$T2976)),""))))&amp;"",IF(P2976="","",""))&amp;""</f>
        <v/>
      </c>
      <c r="AY2976" t="str" cm="1">
        <f t="array" ref="AY2976">IFERROR(IF(Q2976&lt;&gt;"",Q2976,IF(OR($S2976="",$T2976=""),"",IF($T2976&lt;&gt;"",_xlfn._xlws.FILTER(Q:Q,($BU:$BU=$BU2976)*($I:$I=$I2976)*($T:$T=$T2976)*($S:$S=_xlfn.MINIFS($S:$S,$T:$T,"="&amp;$T2976)),""))))&amp;"",IF(Q2976="","",""))&amp;""</f>
        <v/>
      </c>
      <c r="AZ2976" t="str" cm="1">
        <f t="array" ref="AZ2976">IFERROR(IF(R2976&lt;&gt;"",R2976,IF(OR($S2976="",$T2976=""),"",IF($T2976&lt;&gt;"",_xlfn._xlws.FILTER(R:R,($BU:$BU=$BU2976)*($I:$I=$I2976)*($T:$T=$T2976)*($S:$S=_xlfn.MINIFS($S:$S,$T:$T,"="&amp;$T2976)),""))))&amp;"",IF(R2976="","",""))&amp;""</f>
        <v/>
      </c>
      <c r="BA2976" s="6">
        <f t="shared" si="4283"/>
        <v>255</v>
      </c>
      <c r="BB2976">
        <f t="shared" ref="BB2976:BD2976" si="4322">BB2975</f>
        <v>18987</v>
      </c>
      <c r="BC2976" t="str">
        <f t="shared" si="4322"/>
        <v>Velodrome</v>
      </c>
      <c r="BD2976" t="str">
        <f t="shared" si="4322"/>
        <v>Outlaws</v>
      </c>
      <c r="BE2976" t="s">
        <v>6</v>
      </c>
      <c r="BF2976" t="s">
        <v>181</v>
      </c>
      <c r="BI2976" cm="1">
        <f t="array" ref="BI2976">IFERROR(_xlfn._xlws.FILTER(shifts!A:A,(shifts!B:B=events!AD2976)*(shifts!AG:AG&gt;=events!BK2976)*(shifts!AH:AH&lt;=events!BL2976)),BI2975)</f>
        <v>103</v>
      </c>
      <c r="BJ2976" s="15">
        <f t="shared" si="4285"/>
        <v>0</v>
      </c>
      <c r="BK2976">
        <f t="shared" si="4286"/>
        <v>119</v>
      </c>
      <c r="BL2976">
        <f t="shared" si="4287"/>
        <v>119</v>
      </c>
      <c r="BM2976" s="15">
        <f>SUMIFS(BJ$2:BJ2976,K$2:K2976,"=Intermission")+SUMIFS(BJ$2:BJ2976,K$2:K2976,"=Timeout")</f>
        <v>143</v>
      </c>
      <c r="BN2976">
        <f t="shared" si="4288"/>
        <v>2303</v>
      </c>
      <c r="BO2976" s="19">
        <f t="shared" si="4289"/>
        <v>3264</v>
      </c>
      <c r="BP2976">
        <f t="shared" si="4290"/>
        <v>3259</v>
      </c>
      <c r="BQ2976" s="17">
        <f t="shared" si="4291"/>
        <v>3264</v>
      </c>
      <c r="BR2976" t="str">
        <f t="shared" si="4292"/>
        <v>event_team_player_1</v>
      </c>
      <c r="BS2976">
        <f>COUNTIFS(S$3:S2976,"="&amp;S2976,AI$3:AI2976,"="&amp;AI2976)</f>
        <v>1</v>
      </c>
      <c r="BT2976" t="str">
        <f>IFERROR(VLOOKUP(BB2976&amp;BU2976&amp;X2976,game_rosters!U:W,3,FALSE),"")</f>
        <v>P100198</v>
      </c>
      <c r="BU2976" t="str">
        <f t="shared" si="4293"/>
        <v>Velodrome</v>
      </c>
    </row>
    <row r="2977" spans="1:73" x14ac:dyDescent="0.2">
      <c r="A2977">
        <f t="shared" si="4268"/>
        <v>1</v>
      </c>
      <c r="I2977" s="44">
        <v>84</v>
      </c>
      <c r="K2977" t="s">
        <v>9</v>
      </c>
      <c r="L2977" t="s">
        <v>173</v>
      </c>
      <c r="M2977" t="s">
        <v>77</v>
      </c>
      <c r="N2977" t="s">
        <v>594</v>
      </c>
      <c r="S2977">
        <v>1545</v>
      </c>
      <c r="T2977">
        <v>239</v>
      </c>
      <c r="W2977" t="s">
        <v>735</v>
      </c>
      <c r="X2977">
        <v>84</v>
      </c>
      <c r="Z2977">
        <v>1</v>
      </c>
      <c r="AA2977">
        <f t="shared" si="4317"/>
        <v>2545</v>
      </c>
      <c r="AB2977">
        <f t="shared" si="4318"/>
        <v>9239</v>
      </c>
      <c r="AC2977">
        <f t="shared" si="4264"/>
        <v>9239</v>
      </c>
      <c r="AD2977" s="6">
        <v>3</v>
      </c>
      <c r="AE2977" t="s">
        <v>943</v>
      </c>
      <c r="AF2977" t="s">
        <v>896</v>
      </c>
      <c r="AG2977" t="s">
        <v>756</v>
      </c>
      <c r="AH2977" t="s">
        <v>756</v>
      </c>
      <c r="AI2977" t="str">
        <f t="shared" si="4269"/>
        <v>e</v>
      </c>
      <c r="AJ2977" t="str">
        <f t="shared" si="4270"/>
        <v/>
      </c>
      <c r="AK2977" t="str">
        <f t="shared" si="4271"/>
        <v/>
      </c>
      <c r="AL2977" t="str">
        <f t="shared" si="4272"/>
        <v/>
      </c>
      <c r="AM2977" t="str">
        <f t="shared" si="4273"/>
        <v/>
      </c>
      <c r="AN2977" t="str">
        <f t="shared" si="4274"/>
        <v>Home</v>
      </c>
      <c r="AO2977" t="str">
        <f t="shared" si="4275"/>
        <v>h</v>
      </c>
      <c r="AP2977" t="str">
        <f t="shared" si="4276"/>
        <v/>
      </c>
      <c r="AQ2977" t="str">
        <f t="shared" si="4277"/>
        <v/>
      </c>
      <c r="AR2977" t="str">
        <f t="shared" si="4278"/>
        <v>Home</v>
      </c>
      <c r="AS2977" t="str">
        <f t="shared" si="4279"/>
        <v>h</v>
      </c>
      <c r="AT2977" t="str">
        <f t="shared" si="4280"/>
        <v>Offensive</v>
      </c>
      <c r="AU2977" t="str">
        <f t="shared" si="4281"/>
        <v/>
      </c>
      <c r="AV2977" t="str">
        <f t="shared" si="4282"/>
        <v/>
      </c>
      <c r="AW2977" t="str" cm="1">
        <f t="array" ref="AW2977">IFERROR(IF(O2977&lt;&gt;"",O2977,IF(OR($S2977="",$T2977=""),"",IF(O2977&lt;&gt;"",O2977,IF($T2977&lt;&gt;"",_xlfn._xlws.FILTER(O:O,($BU:$BU=$BU2977)*($I:$I=$I2977)*($T:$T=$T2977)*($S:$S=_xlfn.MINIFS($S:$S,$T:$T,"="&amp;$T2977)),"")))))&amp;"",IF(O2977="","",""))&amp;""</f>
        <v/>
      </c>
      <c r="AX2977" t="str" cm="1">
        <f t="array" ref="AX2977">IFERROR(IF(P2977&lt;&gt;"",P2977,IF(OR($S2977="",$T2977=""),"",IF($T2977&lt;&gt;"",_xlfn._xlws.FILTER(P:P,($BU:$BU=$BU2977)*($I:$I=$I2977)*($T:$T=$T2977)*($S:$S=_xlfn.MINIFS($S:$S,$T:$T,"="&amp;$T2977)),""))))&amp;"",IF(P2977="","",""))&amp;""</f>
        <v/>
      </c>
      <c r="AY2977" t="str" cm="1">
        <f t="array" ref="AY2977">IFERROR(IF(Q2977&lt;&gt;"",Q2977,IF(OR($S2977="",$T2977=""),"",IF($T2977&lt;&gt;"",_xlfn._xlws.FILTER(Q:Q,($BU:$BU=$BU2977)*($I:$I=$I2977)*($T:$T=$T2977)*($S:$S=_xlfn.MINIFS($S:$S,$T:$T,"="&amp;$T2977)),""))))&amp;"",IF(Q2977="","",""))&amp;""</f>
        <v/>
      </c>
      <c r="AZ2977" t="str" cm="1">
        <f t="array" ref="AZ2977">IFERROR(IF(R2977&lt;&gt;"",R2977,IF(OR($S2977="",$T2977=""),"",IF($T2977&lt;&gt;"",_xlfn._xlws.FILTER(R:R,($BU:$BU=$BU2977)*($I:$I=$I2977)*($T:$T=$T2977)*($S:$S=_xlfn.MINIFS($S:$S,$T:$T,"="&amp;$T2977)),""))))&amp;"",IF(R2977="","",""))&amp;""</f>
        <v/>
      </c>
      <c r="BA2977" s="6">
        <f t="shared" si="4283"/>
        <v>255</v>
      </c>
      <c r="BB2977">
        <f t="shared" ref="BB2977:BD2977" si="4323">BB2976</f>
        <v>18987</v>
      </c>
      <c r="BC2977" t="str">
        <f t="shared" si="4323"/>
        <v>Velodrome</v>
      </c>
      <c r="BD2977" t="str">
        <f t="shared" si="4323"/>
        <v>Outlaws</v>
      </c>
      <c r="BE2977" t="s">
        <v>9</v>
      </c>
      <c r="BF2977" t="s">
        <v>173</v>
      </c>
      <c r="BI2977" cm="1">
        <f t="array" ref="BI2977">IFERROR(_xlfn._xlws.FILTER(shifts!A:A,(shifts!B:B=events!AD2977)*(shifts!AG:AG&gt;=events!BK2977)*(shifts!AH:AH&lt;=events!BL2977)),BI2976)</f>
        <v>103</v>
      </c>
      <c r="BJ2977" s="15">
        <f t="shared" si="4285"/>
        <v>0</v>
      </c>
      <c r="BK2977">
        <f t="shared" si="4286"/>
        <v>119</v>
      </c>
      <c r="BL2977">
        <f t="shared" si="4287"/>
        <v>119</v>
      </c>
      <c r="BM2977" s="15">
        <f>SUMIFS(BJ$2:BJ2977,K$2:K2977,"=Intermission")+SUMIFS(BJ$2:BJ2977,K$2:K2977,"=Timeout")</f>
        <v>143</v>
      </c>
      <c r="BN2977">
        <f t="shared" si="4288"/>
        <v>2303</v>
      </c>
      <c r="BO2977" s="19">
        <f t="shared" si="4289"/>
        <v>3264</v>
      </c>
      <c r="BP2977">
        <f t="shared" si="4290"/>
        <v>3259</v>
      </c>
      <c r="BQ2977" s="17">
        <f t="shared" si="4291"/>
        <v>3264</v>
      </c>
      <c r="BR2977" t="str">
        <f t="shared" si="4292"/>
        <v>event_team_player_1</v>
      </c>
      <c r="BS2977">
        <f>COUNTIFS(S$3:S2977,"="&amp;S2977,AI$3:AI2977,"="&amp;AI2977)</f>
        <v>1</v>
      </c>
      <c r="BT2977" t="str">
        <f>IFERROR(VLOOKUP(BB2977&amp;BU2977&amp;X2977,game_rosters!U:W,3,FALSE),"")</f>
        <v>P100198</v>
      </c>
      <c r="BU2977" t="str">
        <f t="shared" si="4293"/>
        <v>Velodrome</v>
      </c>
    </row>
    <row r="2978" spans="1:73" x14ac:dyDescent="0.2">
      <c r="A2978">
        <f t="shared" si="4268"/>
        <v>1</v>
      </c>
      <c r="I2978" s="44">
        <v>4</v>
      </c>
      <c r="K2978" t="s">
        <v>13</v>
      </c>
      <c r="L2978" t="s">
        <v>586</v>
      </c>
      <c r="N2978" t="s">
        <v>595</v>
      </c>
      <c r="O2978" t="s">
        <v>573</v>
      </c>
      <c r="Q2978" t="s">
        <v>595</v>
      </c>
      <c r="S2978">
        <v>1546</v>
      </c>
      <c r="W2978" t="s">
        <v>731</v>
      </c>
      <c r="X2978">
        <v>4</v>
      </c>
      <c r="Z2978">
        <v>1</v>
      </c>
      <c r="AA2978">
        <f t="shared" si="4317"/>
        <v>2546</v>
      </c>
      <c r="AB2978" t="str">
        <f t="shared" si="4318"/>
        <v/>
      </c>
      <c r="AC2978">
        <f t="shared" si="4264"/>
        <v>2546</v>
      </c>
      <c r="AD2978" s="6">
        <v>3</v>
      </c>
      <c r="AE2978" t="s">
        <v>943</v>
      </c>
      <c r="AF2978" t="s">
        <v>753</v>
      </c>
      <c r="AG2978" t="s">
        <v>943</v>
      </c>
      <c r="AH2978" t="s">
        <v>929</v>
      </c>
      <c r="AI2978" t="str">
        <f t="shared" si="4269"/>
        <v>e</v>
      </c>
      <c r="AJ2978" t="str">
        <f t="shared" si="4270"/>
        <v/>
      </c>
      <c r="AK2978" t="str">
        <f t="shared" si="4271"/>
        <v/>
      </c>
      <c r="AL2978" t="str">
        <f t="shared" si="4272"/>
        <v/>
      </c>
      <c r="AM2978" t="str">
        <f t="shared" si="4273"/>
        <v/>
      </c>
      <c r="AN2978" t="str">
        <f t="shared" si="4274"/>
        <v>Away</v>
      </c>
      <c r="AO2978" t="str">
        <f t="shared" si="4275"/>
        <v>a</v>
      </c>
      <c r="AP2978" t="str">
        <f t="shared" si="4276"/>
        <v/>
      </c>
      <c r="AQ2978" t="str">
        <f t="shared" si="4277"/>
        <v/>
      </c>
      <c r="AR2978" t="str">
        <f t="shared" si="4278"/>
        <v>Away</v>
      </c>
      <c r="AS2978" t="str">
        <f t="shared" si="4279"/>
        <v>a</v>
      </c>
      <c r="AT2978" t="str">
        <f t="shared" si="4280"/>
        <v>Offensive</v>
      </c>
      <c r="AU2978" t="str">
        <f t="shared" si="4281"/>
        <v/>
      </c>
      <c r="AV2978" t="str">
        <f t="shared" si="4282"/>
        <v/>
      </c>
      <c r="AW2978" t="str" cm="1">
        <f t="array" ref="AW2978">IFERROR(IF(O2978&lt;&gt;"",O2978,IF(OR($S2978="",$T2978=""),"",IF(O2978&lt;&gt;"",O2978,IF($T2978&lt;&gt;"",_xlfn._xlws.FILTER(O:O,($BU:$BU=$BU2978)*($I:$I=$I2978)*($T:$T=$T2978)*($S:$S=_xlfn.MINIFS($S:$S,$T:$T,"="&amp;$T2978)),"")))))&amp;"",IF(O2978="","",""))&amp;""</f>
        <v>OffensivePlay_Zone-PuckRetrievalShot</v>
      </c>
      <c r="AX2978" t="str" cm="1">
        <f t="array" ref="AX2978">IFERROR(IF(P2978&lt;&gt;"",P2978,IF(OR($S2978="",$T2978=""),"",IF($T2978&lt;&gt;"",_xlfn._xlws.FILTER(P:P,($BU:$BU=$BU2978)*($I:$I=$I2978)*($T:$T=$T2978)*($S:$S=_xlfn.MINIFS($S:$S,$T:$T,"="&amp;$T2978)),""))))&amp;"",IF(P2978="","",""))&amp;""</f>
        <v/>
      </c>
      <c r="AY2978" t="str" cm="1">
        <f t="array" ref="AY2978">IFERROR(IF(Q2978&lt;&gt;"",Q2978,IF(OR($S2978="",$T2978=""),"",IF($T2978&lt;&gt;"",_xlfn._xlws.FILTER(Q:Q,($BU:$BU=$BU2978)*($I:$I=$I2978)*($T:$T=$T2978)*($S:$S=_xlfn.MINIFS($S:$S,$T:$T,"="&amp;$T2978)),""))))&amp;"",IF(Q2978="","",""))&amp;""</f>
        <v>s</v>
      </c>
      <c r="AZ2978" t="str" cm="1">
        <f t="array" ref="AZ2978">IFERROR(IF(R2978&lt;&gt;"",R2978,IF(OR($S2978="",$T2978=""),"",IF($T2978&lt;&gt;"",_xlfn._xlws.FILTER(R:R,($BU:$BU=$BU2978)*($I:$I=$I2978)*($T:$T=$T2978)*($S:$S=_xlfn.MINIFS($S:$S,$T:$T,"="&amp;$T2978)),""))))&amp;"",IF(R2978="","",""))&amp;""</f>
        <v/>
      </c>
      <c r="BA2978" s="6">
        <f t="shared" si="4283"/>
        <v>255</v>
      </c>
      <c r="BB2978">
        <f t="shared" ref="BB2978:BD2978" si="4324">BB2977</f>
        <v>18987</v>
      </c>
      <c r="BC2978" t="str">
        <f t="shared" si="4324"/>
        <v>Velodrome</v>
      </c>
      <c r="BD2978" t="str">
        <f t="shared" si="4324"/>
        <v>Outlaws</v>
      </c>
      <c r="BE2978" t="s">
        <v>13</v>
      </c>
      <c r="BF2978" t="s">
        <v>586</v>
      </c>
      <c r="BI2978" cm="1">
        <f t="array" ref="BI2978">IFERROR(_xlfn._xlws.FILTER(shifts!A:A,(shifts!B:B=events!AD2978)*(shifts!AG:AG&gt;=events!BK2978)*(shifts!AH:AH&lt;=events!BL2978)),BI2977)</f>
        <v>103</v>
      </c>
      <c r="BJ2978" s="15">
        <f t="shared" si="4285"/>
        <v>3</v>
      </c>
      <c r="BK2978">
        <f t="shared" si="4286"/>
        <v>115</v>
      </c>
      <c r="BL2978">
        <f t="shared" si="4287"/>
        <v>112</v>
      </c>
      <c r="BM2978" s="15">
        <f>SUMIFS(BJ$2:BJ2978,K$2:K2978,"=Intermission")+SUMIFS(BJ$2:BJ2978,K$2:K2978,"=Timeout")</f>
        <v>143</v>
      </c>
      <c r="BN2978">
        <f t="shared" si="4288"/>
        <v>2303</v>
      </c>
      <c r="BO2978" s="19">
        <f t="shared" si="4289"/>
        <v>3268</v>
      </c>
      <c r="BP2978">
        <f t="shared" si="4290"/>
        <v>3263</v>
      </c>
      <c r="BQ2978" s="17">
        <f t="shared" si="4291"/>
        <v>3271</v>
      </c>
      <c r="BR2978" t="str">
        <f t="shared" si="4292"/>
        <v>event_team_player_1</v>
      </c>
      <c r="BS2978">
        <f>COUNTIFS(S$3:S2978,"="&amp;S2978,AI$3:AI2978,"="&amp;AI2978)</f>
        <v>1</v>
      </c>
      <c r="BT2978" t="str">
        <f>IFERROR(VLOOKUP(BB2978&amp;BU2978&amp;X2978,game_rosters!U:W,3,FALSE),"")</f>
        <v>P100032</v>
      </c>
      <c r="BU2978" t="str">
        <f t="shared" si="4293"/>
        <v>Outlaws</v>
      </c>
    </row>
    <row r="2979" spans="1:73" x14ac:dyDescent="0.2">
      <c r="A2979">
        <f t="shared" si="4268"/>
        <v>1</v>
      </c>
      <c r="I2979" s="44">
        <v>4</v>
      </c>
      <c r="K2979" t="s">
        <v>7</v>
      </c>
      <c r="L2979" t="s">
        <v>172</v>
      </c>
      <c r="M2979" t="s">
        <v>68</v>
      </c>
      <c r="N2979" t="s">
        <v>595</v>
      </c>
      <c r="S2979">
        <v>1547</v>
      </c>
      <c r="W2979" t="s">
        <v>731</v>
      </c>
      <c r="X2979">
        <v>4</v>
      </c>
      <c r="Z2979">
        <v>1</v>
      </c>
      <c r="AA2979">
        <f t="shared" si="4317"/>
        <v>2547</v>
      </c>
      <c r="AB2979" t="str">
        <f t="shared" si="4318"/>
        <v/>
      </c>
      <c r="AC2979">
        <f t="shared" si="4264"/>
        <v>2547</v>
      </c>
      <c r="AD2979" s="6">
        <v>3</v>
      </c>
      <c r="AE2979" t="s">
        <v>943</v>
      </c>
      <c r="AF2979" t="s">
        <v>929</v>
      </c>
      <c r="AG2979" t="s">
        <v>756</v>
      </c>
      <c r="AH2979" t="s">
        <v>756</v>
      </c>
      <c r="AI2979" t="str">
        <f t="shared" si="4269"/>
        <v>e</v>
      </c>
      <c r="AJ2979" t="str">
        <f t="shared" si="4270"/>
        <v/>
      </c>
      <c r="AK2979" t="str">
        <f t="shared" si="4271"/>
        <v/>
      </c>
      <c r="AL2979" t="str">
        <f t="shared" si="4272"/>
        <v/>
      </c>
      <c r="AM2979" t="str">
        <f t="shared" si="4273"/>
        <v/>
      </c>
      <c r="AN2979" t="str">
        <f t="shared" si="4274"/>
        <v>Away</v>
      </c>
      <c r="AO2979" t="str">
        <f t="shared" si="4275"/>
        <v>a</v>
      </c>
      <c r="AP2979" t="str">
        <f t="shared" si="4276"/>
        <v/>
      </c>
      <c r="AQ2979" t="str">
        <f t="shared" si="4277"/>
        <v/>
      </c>
      <c r="AR2979" t="str">
        <f t="shared" si="4278"/>
        <v>Away</v>
      </c>
      <c r="AS2979" t="str">
        <f t="shared" si="4279"/>
        <v>a</v>
      </c>
      <c r="AT2979" t="str">
        <f t="shared" si="4280"/>
        <v>Offensive</v>
      </c>
      <c r="AU2979" t="str">
        <f t="shared" si="4281"/>
        <v/>
      </c>
      <c r="AV2979" t="str">
        <f t="shared" si="4282"/>
        <v/>
      </c>
      <c r="AW2979" t="str" cm="1">
        <f t="array" ref="AW2979">IFERROR(IF(O2979&lt;&gt;"",O2979,IF(OR($S2979="",$T2979=""),"",IF(O2979&lt;&gt;"",O2979,IF($T2979&lt;&gt;"",_xlfn._xlws.FILTER(O:O,($BU:$BU=$BU2979)*($I:$I=$I2979)*($T:$T=$T2979)*($S:$S=_xlfn.MINIFS($S:$S,$T:$T,"="&amp;$T2979)),"")))))&amp;"",IF(O2979="","",""))&amp;""</f>
        <v/>
      </c>
      <c r="AX2979" t="str" cm="1">
        <f t="array" ref="AX2979">IFERROR(IF(P2979&lt;&gt;"",P2979,IF(OR($S2979="",$T2979=""),"",IF($T2979&lt;&gt;"",_xlfn._xlws.FILTER(P:P,($BU:$BU=$BU2979)*($I:$I=$I2979)*($T:$T=$T2979)*($S:$S=_xlfn.MINIFS($S:$S,$T:$T,"="&amp;$T2979)),""))))&amp;"",IF(P2979="","",""))&amp;""</f>
        <v/>
      </c>
      <c r="AY2979" t="str" cm="1">
        <f t="array" ref="AY2979">IFERROR(IF(Q2979&lt;&gt;"",Q2979,IF(OR($S2979="",$T2979=""),"",IF($T2979&lt;&gt;"",_xlfn._xlws.FILTER(Q:Q,($BU:$BU=$BU2979)*($I:$I=$I2979)*($T:$T=$T2979)*($S:$S=_xlfn.MINIFS($S:$S,$T:$T,"="&amp;$T2979)),""))))&amp;"",IF(Q2979="","",""))&amp;""</f>
        <v/>
      </c>
      <c r="AZ2979" t="str" cm="1">
        <f t="array" ref="AZ2979">IFERROR(IF(R2979&lt;&gt;"",R2979,IF(OR($S2979="",$T2979=""),"",IF($T2979&lt;&gt;"",_xlfn._xlws.FILTER(R:R,($BU:$BU=$BU2979)*($I:$I=$I2979)*($T:$T=$T2979)*($S:$S=_xlfn.MINIFS($S:$S,$T:$T,"="&amp;$T2979)),""))))&amp;"",IF(R2979="","",""))&amp;""</f>
        <v/>
      </c>
      <c r="BA2979" s="6">
        <f t="shared" si="4283"/>
        <v>255</v>
      </c>
      <c r="BB2979">
        <f t="shared" ref="BB2979:BD2979" si="4325">BB2978</f>
        <v>18987</v>
      </c>
      <c r="BC2979" t="str">
        <f t="shared" si="4325"/>
        <v>Velodrome</v>
      </c>
      <c r="BD2979" t="str">
        <f t="shared" si="4325"/>
        <v>Outlaws</v>
      </c>
      <c r="BE2979" t="s">
        <v>7</v>
      </c>
      <c r="BF2979" t="s">
        <v>172</v>
      </c>
      <c r="BI2979" cm="1">
        <f t="array" ref="BI2979">IFERROR(_xlfn._xlws.FILTER(shifts!A:A,(shifts!B:B=events!AD2979)*(shifts!AG:AG&gt;=events!BK2979)*(shifts!AH:AH&lt;=events!BL2979)),BI2978)</f>
        <v>103</v>
      </c>
      <c r="BJ2979" s="15">
        <f t="shared" si="4285"/>
        <v>0</v>
      </c>
      <c r="BK2979">
        <f t="shared" si="4286"/>
        <v>112</v>
      </c>
      <c r="BL2979">
        <f t="shared" si="4287"/>
        <v>112</v>
      </c>
      <c r="BM2979" s="15">
        <f>SUMIFS(BJ$2:BJ2979,K$2:K2979,"=Intermission")+SUMIFS(BJ$2:BJ2979,K$2:K2979,"=Timeout")</f>
        <v>143</v>
      </c>
      <c r="BN2979">
        <f t="shared" si="4288"/>
        <v>2303</v>
      </c>
      <c r="BO2979" s="19">
        <f t="shared" si="4289"/>
        <v>3271</v>
      </c>
      <c r="BP2979">
        <f t="shared" si="4290"/>
        <v>3266</v>
      </c>
      <c r="BQ2979" s="17">
        <f t="shared" si="4291"/>
        <v>3271</v>
      </c>
      <c r="BR2979" t="str">
        <f t="shared" si="4292"/>
        <v>event_team_player_1</v>
      </c>
      <c r="BS2979">
        <f>COUNTIFS(S$3:S2979,"="&amp;S2979,AI$3:AI2979,"="&amp;AI2979)</f>
        <v>1</v>
      </c>
      <c r="BT2979" t="str">
        <f>IFERROR(VLOOKUP(BB2979&amp;BU2979&amp;X2979,game_rosters!U:W,3,FALSE),"")</f>
        <v>P100032</v>
      </c>
      <c r="BU2979" t="str">
        <f t="shared" si="4293"/>
        <v>Outlaws</v>
      </c>
    </row>
    <row r="2980" spans="1:73" x14ac:dyDescent="0.2">
      <c r="A2980" t="str">
        <f t="shared" si="4268"/>
        <v/>
      </c>
      <c r="I2980" s="44">
        <v>13</v>
      </c>
      <c r="S2980">
        <v>1547</v>
      </c>
      <c r="X2980">
        <v>13</v>
      </c>
      <c r="AA2980">
        <f t="shared" si="4317"/>
        <v>2547</v>
      </c>
      <c r="AB2980" t="str">
        <f t="shared" si="4318"/>
        <v/>
      </c>
      <c r="AC2980">
        <f t="shared" si="4264"/>
        <v>2547</v>
      </c>
      <c r="AD2980" s="6">
        <v>3</v>
      </c>
      <c r="AE2980" t="s">
        <v>943</v>
      </c>
      <c r="AF2980" t="s">
        <v>929</v>
      </c>
      <c r="AG2980" t="s">
        <v>756</v>
      </c>
      <c r="AH2980" t="s">
        <v>756</v>
      </c>
      <c r="AI2980" t="str">
        <f t="shared" si="4269"/>
        <v>o</v>
      </c>
      <c r="AJ2980" t="str">
        <f t="shared" si="4270"/>
        <v/>
      </c>
      <c r="AK2980" t="str">
        <f t="shared" si="4271"/>
        <v/>
      </c>
      <c r="AL2980" t="str">
        <f t="shared" si="4272"/>
        <v/>
      </c>
      <c r="AM2980" t="str">
        <f t="shared" si="4273"/>
        <v/>
      </c>
      <c r="AN2980" t="str">
        <f t="shared" si="4274"/>
        <v>Away</v>
      </c>
      <c r="AO2980" t="str">
        <f t="shared" si="4275"/>
        <v>a</v>
      </c>
      <c r="AP2980" t="str">
        <f t="shared" si="4276"/>
        <v/>
      </c>
      <c r="AQ2980" t="str">
        <f t="shared" si="4277"/>
        <v/>
      </c>
      <c r="AR2980" t="str">
        <f t="shared" si="4278"/>
        <v>Away</v>
      </c>
      <c r="AS2980" t="str">
        <f t="shared" si="4279"/>
        <v>a</v>
      </c>
      <c r="AT2980" t="str">
        <f t="shared" si="4280"/>
        <v>Defensive</v>
      </c>
      <c r="AU2980" t="str">
        <f t="shared" si="4281"/>
        <v/>
      </c>
      <c r="AV2980" t="str">
        <f t="shared" si="4282"/>
        <v/>
      </c>
      <c r="AW2980" t="str" cm="1">
        <f t="array" ref="AW2980">IFERROR(IF(O2980&lt;&gt;"",O2980,IF(OR($S2980="",$T2980=""),"",IF(O2980&lt;&gt;"",O2980,IF($T2980&lt;&gt;"",_xlfn._xlws.FILTER(O:O,($BU:$BU=$BU2980)*($I:$I=$I2980)*($T:$T=$T2980)*($S:$S=_xlfn.MINIFS($S:$S,$T:$T,"="&amp;$T2980)),"")))))&amp;"",IF(O2980="","",""))&amp;""</f>
        <v/>
      </c>
      <c r="AX2980" t="str" cm="1">
        <f t="array" ref="AX2980">IFERROR(IF(P2980&lt;&gt;"",P2980,IF(OR($S2980="",$T2980=""),"",IF($T2980&lt;&gt;"",_xlfn._xlws.FILTER(P:P,($BU:$BU=$BU2980)*($I:$I=$I2980)*($T:$T=$T2980)*($S:$S=_xlfn.MINIFS($S:$S,$T:$T,"="&amp;$T2980)),""))))&amp;"",IF(P2980="","",""))&amp;""</f>
        <v/>
      </c>
      <c r="AY2980" t="str" cm="1">
        <f t="array" ref="AY2980">IFERROR(IF(Q2980&lt;&gt;"",Q2980,IF(OR($S2980="",$T2980=""),"",IF($T2980&lt;&gt;"",_xlfn._xlws.FILTER(Q:Q,($BU:$BU=$BU2980)*($I:$I=$I2980)*($T:$T=$T2980)*($S:$S=_xlfn.MINIFS($S:$S,$T:$T,"="&amp;$T2980)),""))))&amp;"",IF(Q2980="","",""))&amp;""</f>
        <v/>
      </c>
      <c r="AZ2980" t="str" cm="1">
        <f t="array" ref="AZ2980">IFERROR(IF(R2980&lt;&gt;"",R2980,IF(OR($S2980="",$T2980=""),"",IF($T2980&lt;&gt;"",_xlfn._xlws.FILTER(R:R,($BU:$BU=$BU2980)*($I:$I=$I2980)*($T:$T=$T2980)*($S:$S=_xlfn.MINIFS($S:$S,$T:$T,"="&amp;$T2980)),""))))&amp;"",IF(R2980="","",""))&amp;""</f>
        <v/>
      </c>
      <c r="BA2980" s="6">
        <f t="shared" si="4283"/>
        <v>255</v>
      </c>
      <c r="BB2980">
        <f t="shared" ref="BB2980:BD2980" si="4326">BB2979</f>
        <v>18987</v>
      </c>
      <c r="BC2980" t="str">
        <f t="shared" si="4326"/>
        <v>Velodrome</v>
      </c>
      <c r="BD2980" t="str">
        <f t="shared" si="4326"/>
        <v>Outlaws</v>
      </c>
      <c r="BE2980" t="s">
        <v>7</v>
      </c>
      <c r="BF2980" t="s">
        <v>172</v>
      </c>
      <c r="BI2980" cm="1">
        <f t="array" ref="BI2980">IFERROR(_xlfn._xlws.FILTER(shifts!A:A,(shifts!B:B=events!AD2980)*(shifts!AG:AG&gt;=events!BK2980)*(shifts!AH:AH&lt;=events!BL2980)),BI2979)</f>
        <v>103</v>
      </c>
      <c r="BJ2980" s="15">
        <f t="shared" si="4285"/>
        <v>0</v>
      </c>
      <c r="BK2980">
        <f t="shared" si="4286"/>
        <v>112</v>
      </c>
      <c r="BL2980">
        <f t="shared" si="4287"/>
        <v>112</v>
      </c>
      <c r="BM2980" s="15">
        <f>SUMIFS(BJ$2:BJ2980,K$2:K2980,"=Intermission")+SUMIFS(BJ$2:BJ2980,K$2:K2980,"=Timeout")</f>
        <v>143</v>
      </c>
      <c r="BN2980">
        <f t="shared" si="4288"/>
        <v>2303</v>
      </c>
      <c r="BO2980" s="19">
        <f t="shared" si="4289"/>
        <v>3271</v>
      </c>
      <c r="BP2980">
        <f t="shared" si="4290"/>
        <v>3266</v>
      </c>
      <c r="BQ2980" s="17">
        <f t="shared" si="4291"/>
        <v>3271</v>
      </c>
      <c r="BR2980" t="str">
        <f t="shared" si="4292"/>
        <v>opp_team_player_1</v>
      </c>
      <c r="BS2980">
        <f>COUNTIFS(S$3:S2980,"="&amp;S2980,AI$3:AI2980,"="&amp;AI2980)</f>
        <v>1</v>
      </c>
      <c r="BT2980" t="str">
        <f>IFERROR(VLOOKUP(BB2980&amp;BU2980&amp;X2980,game_rosters!U:W,3,FALSE),"")</f>
        <v>P100031</v>
      </c>
      <c r="BU2980" t="s">
        <v>960</v>
      </c>
    </row>
    <row r="2981" spans="1:73" x14ac:dyDescent="0.2">
      <c r="A2981">
        <f t="shared" si="4268"/>
        <v>1</v>
      </c>
      <c r="I2981" s="44">
        <v>13</v>
      </c>
      <c r="K2981" t="s">
        <v>238</v>
      </c>
      <c r="L2981" t="s">
        <v>184</v>
      </c>
      <c r="M2981" t="s">
        <v>88</v>
      </c>
      <c r="N2981" t="s">
        <v>595</v>
      </c>
      <c r="S2981">
        <v>1548</v>
      </c>
      <c r="W2981" t="s">
        <v>731</v>
      </c>
      <c r="X2981">
        <v>13</v>
      </c>
      <c r="Z2981">
        <v>1</v>
      </c>
      <c r="AA2981">
        <f t="shared" si="4317"/>
        <v>2548</v>
      </c>
      <c r="AB2981" t="str">
        <f t="shared" si="4318"/>
        <v/>
      </c>
      <c r="AC2981">
        <f t="shared" si="4264"/>
        <v>2548</v>
      </c>
      <c r="AD2981" s="6">
        <v>3</v>
      </c>
      <c r="AE2981" t="s">
        <v>943</v>
      </c>
      <c r="AF2981" t="s">
        <v>929</v>
      </c>
      <c r="AG2981" t="s">
        <v>943</v>
      </c>
      <c r="AH2981" t="s">
        <v>899</v>
      </c>
      <c r="AI2981" t="str">
        <f t="shared" si="4269"/>
        <v>e</v>
      </c>
      <c r="AJ2981" t="str">
        <f t="shared" si="4270"/>
        <v/>
      </c>
      <c r="AK2981" t="str">
        <f t="shared" si="4271"/>
        <v/>
      </c>
      <c r="AL2981" t="str">
        <f t="shared" si="4272"/>
        <v/>
      </c>
      <c r="AM2981" t="str">
        <f t="shared" si="4273"/>
        <v/>
      </c>
      <c r="AN2981" t="str">
        <f t="shared" si="4274"/>
        <v>Away</v>
      </c>
      <c r="AO2981" t="str">
        <f t="shared" si="4275"/>
        <v>a</v>
      </c>
      <c r="AP2981" t="str">
        <f t="shared" si="4276"/>
        <v/>
      </c>
      <c r="AQ2981" t="str">
        <f t="shared" si="4277"/>
        <v/>
      </c>
      <c r="AR2981" t="str">
        <f t="shared" si="4278"/>
        <v>Away</v>
      </c>
      <c r="AS2981" t="str">
        <f t="shared" si="4279"/>
        <v>a</v>
      </c>
      <c r="AT2981" t="str">
        <f t="shared" si="4280"/>
        <v>Offensive</v>
      </c>
      <c r="AU2981" t="str">
        <f t="shared" si="4281"/>
        <v/>
      </c>
      <c r="AV2981" t="str">
        <f t="shared" si="4282"/>
        <v/>
      </c>
      <c r="AW2981" t="str" cm="1">
        <f t="array" ref="AW2981">IFERROR(IF(O2981&lt;&gt;"",O2981,IF(OR($S2981="",$T2981=""),"",IF(O2981&lt;&gt;"",O2981,IF($T2981&lt;&gt;"",_xlfn._xlws.FILTER(O:O,($BU:$BU=$BU2981)*($I:$I=$I2981)*($T:$T=$T2981)*($S:$S=_xlfn.MINIFS($S:$S,$T:$T,"="&amp;$T2981)),"")))))&amp;"",IF(O2981="","",""))&amp;""</f>
        <v/>
      </c>
      <c r="AX2981" t="str" cm="1">
        <f t="array" ref="AX2981">IFERROR(IF(P2981&lt;&gt;"",P2981,IF(OR($S2981="",$T2981=""),"",IF($T2981&lt;&gt;"",_xlfn._xlws.FILTER(P:P,($BU:$BU=$BU2981)*($I:$I=$I2981)*($T:$T=$T2981)*($S:$S=_xlfn.MINIFS($S:$S,$T:$T,"="&amp;$T2981)),""))))&amp;"",IF(P2981="","",""))&amp;""</f>
        <v/>
      </c>
      <c r="AY2981" t="str" cm="1">
        <f t="array" ref="AY2981">IFERROR(IF(Q2981&lt;&gt;"",Q2981,IF(OR($S2981="",$T2981=""),"",IF($T2981&lt;&gt;"",_xlfn._xlws.FILTER(Q:Q,($BU:$BU=$BU2981)*($I:$I=$I2981)*($T:$T=$T2981)*($S:$S=_xlfn.MINIFS($S:$S,$T:$T,"="&amp;$T2981)),""))))&amp;"",IF(Q2981="","",""))&amp;""</f>
        <v/>
      </c>
      <c r="AZ2981" t="str" cm="1">
        <f t="array" ref="AZ2981">IFERROR(IF(R2981&lt;&gt;"",R2981,IF(OR($S2981="",$T2981=""),"",IF($T2981&lt;&gt;"",_xlfn._xlws.FILTER(R:R,($BU:$BU=$BU2981)*($I:$I=$I2981)*($T:$T=$T2981)*($S:$S=_xlfn.MINIFS($S:$S,$T:$T,"="&amp;$T2981)),""))))&amp;"",IF(R2981="","",""))&amp;""</f>
        <v/>
      </c>
      <c r="BA2981" s="6">
        <f t="shared" si="4283"/>
        <v>256</v>
      </c>
      <c r="BB2981">
        <f t="shared" ref="BB2981:BD2981" si="4327">BB2980</f>
        <v>18987</v>
      </c>
      <c r="BC2981" t="str">
        <f t="shared" si="4327"/>
        <v>Velodrome</v>
      </c>
      <c r="BD2981" t="str">
        <f t="shared" si="4327"/>
        <v>Outlaws</v>
      </c>
      <c r="BE2981" t="s">
        <v>238</v>
      </c>
      <c r="BF2981" t="s">
        <v>184</v>
      </c>
      <c r="BI2981" cm="1">
        <f t="array" ref="BI2981">IFERROR(_xlfn._xlws.FILTER(shifts!A:A,(shifts!B:B=events!AD2981)*(shifts!AG:AG&gt;=events!BK2981)*(shifts!AH:AH&lt;=events!BL2981)),BI2980)</f>
        <v>103</v>
      </c>
      <c r="BJ2981" s="15">
        <f t="shared" si="4285"/>
        <v>4</v>
      </c>
      <c r="BK2981">
        <f t="shared" si="4286"/>
        <v>112</v>
      </c>
      <c r="BL2981">
        <f t="shared" si="4287"/>
        <v>108</v>
      </c>
      <c r="BM2981" s="15">
        <f>SUMIFS(BJ$2:BJ2981,K$2:K2981,"=Intermission")+SUMIFS(BJ$2:BJ2981,K$2:K2981,"=Timeout")</f>
        <v>143</v>
      </c>
      <c r="BN2981">
        <f t="shared" si="4288"/>
        <v>2303</v>
      </c>
      <c r="BO2981" s="19">
        <f t="shared" si="4289"/>
        <v>3271</v>
      </c>
      <c r="BP2981">
        <f t="shared" si="4290"/>
        <v>3266</v>
      </c>
      <c r="BQ2981" s="17">
        <f t="shared" si="4291"/>
        <v>3275</v>
      </c>
      <c r="BR2981" t="str">
        <f t="shared" si="4292"/>
        <v>event_team_player_1</v>
      </c>
      <c r="BS2981">
        <f>COUNTIFS(S$3:S2981,"="&amp;S2981,AI$3:AI2981,"="&amp;AI2981)</f>
        <v>1</v>
      </c>
      <c r="BT2981" t="str">
        <f>IFERROR(VLOOKUP(BB2981&amp;BU2981&amp;X2981,game_rosters!U:W,3,FALSE),"")</f>
        <v>P100031</v>
      </c>
      <c r="BU2981" t="str">
        <f t="shared" si="4293"/>
        <v>Outlaws</v>
      </c>
    </row>
    <row r="2982" spans="1:73" x14ac:dyDescent="0.2">
      <c r="A2982">
        <f t="shared" si="4268"/>
        <v>1</v>
      </c>
      <c r="I2982" s="44">
        <v>13</v>
      </c>
      <c r="K2982" t="s">
        <v>13</v>
      </c>
      <c r="O2982" t="s">
        <v>627</v>
      </c>
      <c r="Q2982" t="s">
        <v>595</v>
      </c>
      <c r="R2982" s="51">
        <v>1</v>
      </c>
      <c r="S2982">
        <v>1549</v>
      </c>
      <c r="W2982" t="s">
        <v>731</v>
      </c>
      <c r="X2982">
        <v>13</v>
      </c>
      <c r="Z2982">
        <v>1</v>
      </c>
      <c r="AA2982">
        <f t="shared" si="4317"/>
        <v>2549</v>
      </c>
      <c r="AB2982" t="str">
        <f t="shared" si="4318"/>
        <v/>
      </c>
      <c r="AC2982">
        <f t="shared" si="4264"/>
        <v>2549</v>
      </c>
      <c r="AD2982" s="6">
        <v>3</v>
      </c>
      <c r="AE2982" t="s">
        <v>943</v>
      </c>
      <c r="AF2982" t="s">
        <v>899</v>
      </c>
      <c r="AG2982" t="s">
        <v>943</v>
      </c>
      <c r="AH2982" t="s">
        <v>900</v>
      </c>
      <c r="AI2982" t="str">
        <f t="shared" si="4269"/>
        <v>e</v>
      </c>
      <c r="AJ2982" t="str">
        <f t="shared" si="4270"/>
        <v/>
      </c>
      <c r="AK2982" t="str">
        <f t="shared" si="4271"/>
        <v/>
      </c>
      <c r="AL2982" t="str">
        <f t="shared" si="4272"/>
        <v/>
      </c>
      <c r="AM2982" t="str">
        <f t="shared" si="4273"/>
        <v/>
      </c>
      <c r="AN2982" t="str">
        <f t="shared" si="4274"/>
        <v>Away</v>
      </c>
      <c r="AO2982" t="str">
        <f t="shared" si="4275"/>
        <v>a</v>
      </c>
      <c r="AP2982" t="str">
        <f t="shared" si="4276"/>
        <v/>
      </c>
      <c r="AQ2982" t="str">
        <f t="shared" si="4277"/>
        <v/>
      </c>
      <c r="AR2982" t="str">
        <f t="shared" si="4278"/>
        <v>Away</v>
      </c>
      <c r="AS2982" t="str">
        <f t="shared" si="4279"/>
        <v>a</v>
      </c>
      <c r="AT2982" t="str">
        <f t="shared" si="4280"/>
        <v>Offensive</v>
      </c>
      <c r="AU2982" t="str">
        <f t="shared" si="4281"/>
        <v/>
      </c>
      <c r="AV2982" t="str">
        <f t="shared" si="4282"/>
        <v/>
      </c>
      <c r="AW2982" t="str" cm="1">
        <f t="array" ref="AW2982">IFERROR(IF(O2982&lt;&gt;"",O2982,IF(OR($S2982="",$T2982=""),"",IF(O2982&lt;&gt;"",O2982,IF($T2982&lt;&gt;"",_xlfn._xlws.FILTER(O:O,($BU:$BU=$BU2982)*($I:$I=$I2982)*($T:$T=$T2982)*($S:$S=_xlfn.MINIFS($S:$S,$T:$T,"="&amp;$T2982)),"")))))&amp;"",IF(O2982="","",""))&amp;""</f>
        <v>OffensivePlay_Possession-Deke</v>
      </c>
      <c r="AX2982" t="str" cm="1">
        <f t="array" ref="AX2982">IFERROR(IF(P2982&lt;&gt;"",P2982,IF(OR($S2982="",$T2982=""),"",IF($T2982&lt;&gt;"",_xlfn._xlws.FILTER(P:P,($BU:$BU=$BU2982)*($I:$I=$I2982)*($T:$T=$T2982)*($S:$S=_xlfn.MINIFS($S:$S,$T:$T,"="&amp;$T2982)),""))))&amp;"",IF(P2982="","",""))&amp;""</f>
        <v/>
      </c>
      <c r="AY2982" t="str" cm="1">
        <f t="array" ref="AY2982">IFERROR(IF(Q2982&lt;&gt;"",Q2982,IF(OR($S2982="",$T2982=""),"",IF($T2982&lt;&gt;"",_xlfn._xlws.FILTER(Q:Q,($BU:$BU=$BU2982)*($I:$I=$I2982)*($T:$T=$T2982)*($S:$S=_xlfn.MINIFS($S:$S,$T:$T,"="&amp;$T2982)),""))))&amp;"",IF(Q2982="","",""))&amp;""</f>
        <v>s</v>
      </c>
      <c r="AZ2982" t="str" cm="1">
        <f t="array" ref="AZ2982">IFERROR(IF(R2982&lt;&gt;"",R2982,IF(OR($S2982="",$T2982=""),"",IF($T2982&lt;&gt;"",_xlfn._xlws.FILTER(R:R,($BU:$BU=$BU2982)*($I:$I=$I2982)*($T:$T=$T2982)*($S:$S=_xlfn.MINIFS($S:$S,$T:$T,"="&amp;$T2982)),""))))&amp;"",IF(R2982="","",""))&amp;""</f>
        <v>1</v>
      </c>
      <c r="BA2982" s="6">
        <f t="shared" si="4283"/>
        <v>256</v>
      </c>
      <c r="BB2982">
        <f t="shared" ref="BB2982:BD2982" si="4328">BB2981</f>
        <v>18987</v>
      </c>
      <c r="BC2982" t="str">
        <f t="shared" si="4328"/>
        <v>Velodrome</v>
      </c>
      <c r="BD2982" t="str">
        <f t="shared" si="4328"/>
        <v>Outlaws</v>
      </c>
      <c r="BE2982" t="s">
        <v>13</v>
      </c>
      <c r="BF2982" t="s">
        <v>756</v>
      </c>
      <c r="BI2982" cm="1">
        <f t="array" ref="BI2982">IFERROR(_xlfn._xlws.FILTER(shifts!A:A,(shifts!B:B=events!AD2982)*(shifts!AG:AG&gt;=events!BK2982)*(shifts!AH:AH&lt;=events!BL2982)),BI2981)</f>
        <v>103</v>
      </c>
      <c r="BJ2982" s="15">
        <f t="shared" si="4285"/>
        <v>3</v>
      </c>
      <c r="BK2982">
        <f t="shared" si="4286"/>
        <v>108</v>
      </c>
      <c r="BL2982">
        <f t="shared" si="4287"/>
        <v>105</v>
      </c>
      <c r="BM2982" s="15">
        <f>SUMIFS(BJ$2:BJ2982,K$2:K2982,"=Intermission")+SUMIFS(BJ$2:BJ2982,K$2:K2982,"=Timeout")</f>
        <v>143</v>
      </c>
      <c r="BN2982">
        <f t="shared" si="4288"/>
        <v>2303</v>
      </c>
      <c r="BO2982" s="19">
        <f t="shared" si="4289"/>
        <v>3275</v>
      </c>
      <c r="BP2982">
        <f t="shared" si="4290"/>
        <v>3270</v>
      </c>
      <c r="BQ2982" s="17">
        <f t="shared" si="4291"/>
        <v>3278</v>
      </c>
      <c r="BR2982" t="str">
        <f t="shared" si="4292"/>
        <v>event_team_player_1</v>
      </c>
      <c r="BS2982">
        <f>COUNTIFS(S$3:S2982,"="&amp;S2982,AI$3:AI2982,"="&amp;AI2982)</f>
        <v>1</v>
      </c>
      <c r="BT2982" t="str">
        <f>IFERROR(VLOOKUP(BB2982&amp;BU2982&amp;X2982,game_rosters!U:W,3,FALSE),"")</f>
        <v>P100031</v>
      </c>
      <c r="BU2982" t="str">
        <f t="shared" si="4293"/>
        <v>Outlaws</v>
      </c>
    </row>
    <row r="2983" spans="1:73" x14ac:dyDescent="0.2">
      <c r="A2983" t="str">
        <f t="shared" si="4268"/>
        <v/>
      </c>
      <c r="I2983" s="44">
        <v>61</v>
      </c>
      <c r="O2983" t="s">
        <v>602</v>
      </c>
      <c r="R2983" s="51">
        <v>1</v>
      </c>
      <c r="S2983">
        <v>1549</v>
      </c>
      <c r="X2983">
        <v>61</v>
      </c>
      <c r="AA2983">
        <f t="shared" si="4317"/>
        <v>2549</v>
      </c>
      <c r="AB2983" t="str">
        <f t="shared" si="4318"/>
        <v/>
      </c>
      <c r="AC2983">
        <f t="shared" si="4264"/>
        <v>2549</v>
      </c>
      <c r="AD2983" s="6">
        <v>3</v>
      </c>
      <c r="AE2983" t="s">
        <v>943</v>
      </c>
      <c r="AF2983" t="s">
        <v>899</v>
      </c>
      <c r="AG2983" t="s">
        <v>943</v>
      </c>
      <c r="AH2983" t="s">
        <v>900</v>
      </c>
      <c r="AI2983" t="str">
        <f t="shared" si="4269"/>
        <v>o</v>
      </c>
      <c r="AJ2983" t="str">
        <f t="shared" si="4270"/>
        <v/>
      </c>
      <c r="AK2983" t="str">
        <f t="shared" si="4271"/>
        <v/>
      </c>
      <c r="AL2983" t="str">
        <f t="shared" si="4272"/>
        <v/>
      </c>
      <c r="AM2983" t="str">
        <f t="shared" si="4273"/>
        <v/>
      </c>
      <c r="AN2983" t="str">
        <f t="shared" si="4274"/>
        <v>Away</v>
      </c>
      <c r="AO2983" t="str">
        <f t="shared" si="4275"/>
        <v>a</v>
      </c>
      <c r="AP2983" t="str">
        <f t="shared" si="4276"/>
        <v/>
      </c>
      <c r="AQ2983" t="str">
        <f t="shared" si="4277"/>
        <v/>
      </c>
      <c r="AR2983" t="str">
        <f t="shared" si="4278"/>
        <v>Away</v>
      </c>
      <c r="AS2983" t="str">
        <f t="shared" si="4279"/>
        <v>a</v>
      </c>
      <c r="AT2983" t="str">
        <f t="shared" si="4280"/>
        <v>Defensive</v>
      </c>
      <c r="AU2983" t="str">
        <f t="shared" si="4281"/>
        <v/>
      </c>
      <c r="AV2983" t="str">
        <f t="shared" si="4282"/>
        <v/>
      </c>
      <c r="AW2983" t="str" cm="1">
        <f t="array" ref="AW2983">IFERROR(IF(O2983&lt;&gt;"",O2983,IF(OR($S2983="",$T2983=""),"",IF(O2983&lt;&gt;"",O2983,IF($T2983&lt;&gt;"",_xlfn._xlws.FILTER(O:O,($BU:$BU=$BU2983)*($I:$I=$I2983)*($T:$T=$T2983)*($S:$S=_xlfn.MINIFS($S:$S,$T:$T,"="&amp;$T2983)),"")))))&amp;"",IF(O2983="","",""))&amp;""</f>
        <v>Defensive_PlayPossession-StickCheck</v>
      </c>
      <c r="AX2983" t="str" cm="1">
        <f t="array" ref="AX2983">IFERROR(IF(P2983&lt;&gt;"",P2983,IF(OR($S2983="",$T2983=""),"",IF($T2983&lt;&gt;"",_xlfn._xlws.FILTER(P:P,($BU:$BU=$BU2983)*($I:$I=$I2983)*($T:$T=$T2983)*($S:$S=_xlfn.MINIFS($S:$S,$T:$T,"="&amp;$T2983)),""))))&amp;"",IF(P2983="","",""))&amp;""</f>
        <v/>
      </c>
      <c r="AY2983" t="str" cm="1">
        <f t="array" ref="AY2983">IFERROR(IF(Q2983&lt;&gt;"",Q2983,IF(OR($S2983="",$T2983=""),"",IF($T2983&lt;&gt;"",_xlfn._xlws.FILTER(Q:Q,($BU:$BU=$BU2983)*($I:$I=$I2983)*($T:$T=$T2983)*($S:$S=_xlfn.MINIFS($S:$S,$T:$T,"="&amp;$T2983)),""))))&amp;"",IF(Q2983="","",""))&amp;""</f>
        <v/>
      </c>
      <c r="AZ2983" t="str" cm="1">
        <f t="array" ref="AZ2983">IFERROR(IF(R2983&lt;&gt;"",R2983,IF(OR($S2983="",$T2983=""),"",IF($T2983&lt;&gt;"",_xlfn._xlws.FILTER(R:R,($BU:$BU=$BU2983)*($I:$I=$I2983)*($T:$T=$T2983)*($S:$S=_xlfn.MINIFS($S:$S,$T:$T,"="&amp;$T2983)),""))))&amp;"",IF(R2983="","",""))&amp;""</f>
        <v>1</v>
      </c>
      <c r="BA2983" s="6">
        <f t="shared" si="4283"/>
        <v>256</v>
      </c>
      <c r="BB2983">
        <f t="shared" ref="BB2983:BD2983" si="4329">BB2982</f>
        <v>18987</v>
      </c>
      <c r="BC2983" t="str">
        <f t="shared" si="4329"/>
        <v>Velodrome</v>
      </c>
      <c r="BD2983" t="str">
        <f t="shared" si="4329"/>
        <v>Outlaws</v>
      </c>
      <c r="BE2983" t="s">
        <v>13</v>
      </c>
      <c r="BF2983" t="s">
        <v>756</v>
      </c>
      <c r="BI2983" cm="1">
        <f t="array" ref="BI2983">IFERROR(_xlfn._xlws.FILTER(shifts!A:A,(shifts!B:B=events!AD2983)*(shifts!AG:AG&gt;=events!BK2983)*(shifts!AH:AH&lt;=events!BL2983)),BI2982)</f>
        <v>103</v>
      </c>
      <c r="BJ2983" s="15">
        <f t="shared" si="4285"/>
        <v>3</v>
      </c>
      <c r="BK2983">
        <f t="shared" si="4286"/>
        <v>108</v>
      </c>
      <c r="BL2983">
        <f t="shared" si="4287"/>
        <v>105</v>
      </c>
      <c r="BM2983" s="15">
        <f>SUMIFS(BJ$2:BJ2983,K$2:K2983,"=Intermission")+SUMIFS(BJ$2:BJ2983,K$2:K2983,"=Timeout")</f>
        <v>143</v>
      </c>
      <c r="BN2983">
        <f t="shared" si="4288"/>
        <v>2303</v>
      </c>
      <c r="BO2983" s="19">
        <f t="shared" si="4289"/>
        <v>3275</v>
      </c>
      <c r="BP2983">
        <f t="shared" si="4290"/>
        <v>3270</v>
      </c>
      <c r="BQ2983" s="17">
        <f t="shared" si="4291"/>
        <v>3278</v>
      </c>
      <c r="BR2983" t="str">
        <f t="shared" si="4292"/>
        <v>opp_team_player_1</v>
      </c>
      <c r="BS2983">
        <f>COUNTIFS(S$3:S2983,"="&amp;S2983,AI$3:AI2983,"="&amp;AI2983)</f>
        <v>1</v>
      </c>
      <c r="BT2983" t="str">
        <f>IFERROR(VLOOKUP(BB2983&amp;BU2983&amp;X2983,game_rosters!U:W,3,FALSE),"")</f>
        <v>P100224</v>
      </c>
      <c r="BU2983" t="str">
        <f t="shared" si="4293"/>
        <v>Velodrome</v>
      </c>
    </row>
    <row r="2984" spans="1:73" x14ac:dyDescent="0.2">
      <c r="A2984" t="str">
        <f t="shared" si="4268"/>
        <v/>
      </c>
      <c r="I2984" s="44">
        <v>42</v>
      </c>
      <c r="O2984" t="s">
        <v>625</v>
      </c>
      <c r="Q2984" t="s">
        <v>594</v>
      </c>
      <c r="R2984" s="51">
        <v>1</v>
      </c>
      <c r="S2984">
        <v>1549</v>
      </c>
      <c r="X2984">
        <v>42</v>
      </c>
      <c r="AA2984">
        <f t="shared" si="4317"/>
        <v>2549</v>
      </c>
      <c r="AB2984" t="str">
        <f t="shared" si="4318"/>
        <v/>
      </c>
      <c r="AC2984">
        <f t="shared" si="4264"/>
        <v>2549</v>
      </c>
      <c r="AD2984" s="6">
        <v>3</v>
      </c>
      <c r="AE2984" t="s">
        <v>943</v>
      </c>
      <c r="AF2984" t="s">
        <v>899</v>
      </c>
      <c r="AG2984" t="s">
        <v>943</v>
      </c>
      <c r="AH2984" t="s">
        <v>900</v>
      </c>
      <c r="AI2984" t="str">
        <f t="shared" si="4269"/>
        <v>o</v>
      </c>
      <c r="AJ2984" t="str">
        <f t="shared" si="4270"/>
        <v/>
      </c>
      <c r="AK2984" t="str">
        <f t="shared" si="4271"/>
        <v/>
      </c>
      <c r="AL2984" t="str">
        <f t="shared" si="4272"/>
        <v/>
      </c>
      <c r="AM2984" t="str">
        <f t="shared" si="4273"/>
        <v/>
      </c>
      <c r="AN2984" t="str">
        <f t="shared" si="4274"/>
        <v>Away</v>
      </c>
      <c r="AO2984" t="str">
        <f t="shared" si="4275"/>
        <v>a</v>
      </c>
      <c r="AP2984" t="str">
        <f t="shared" si="4276"/>
        <v/>
      </c>
      <c r="AQ2984" t="str">
        <f t="shared" si="4277"/>
        <v/>
      </c>
      <c r="AR2984" t="str">
        <f t="shared" si="4278"/>
        <v>Away</v>
      </c>
      <c r="AS2984" t="str">
        <f t="shared" si="4279"/>
        <v>a</v>
      </c>
      <c r="AT2984" t="str">
        <f t="shared" si="4280"/>
        <v>Defensive</v>
      </c>
      <c r="AU2984" t="str">
        <f t="shared" si="4281"/>
        <v/>
      </c>
      <c r="AV2984" t="str">
        <f t="shared" si="4282"/>
        <v/>
      </c>
      <c r="AW2984" t="str" cm="1">
        <f t="array" ref="AW2984">IFERROR(IF(O2984&lt;&gt;"",O2984,IF(OR($S2984="",$T2984=""),"",IF(O2984&lt;&gt;"",O2984,IF($T2984&lt;&gt;"",_xlfn._xlws.FILTER(O:O,($BU:$BU=$BU2984)*($I:$I=$I2984)*($T:$T=$T2984)*($S:$S=_xlfn.MINIFS($S:$S,$T:$T,"="&amp;$T2984)),"")))))&amp;"",IF(O2984="","",""))&amp;""</f>
        <v>Defensive_PlayPossession-BeatDeke</v>
      </c>
      <c r="AX2984" t="str" cm="1">
        <f t="array" ref="AX2984">IFERROR(IF(P2984&lt;&gt;"",P2984,IF(OR($S2984="",$T2984=""),"",IF($T2984&lt;&gt;"",_xlfn._xlws.FILTER(P:P,($BU:$BU=$BU2984)*($I:$I=$I2984)*($T:$T=$T2984)*($S:$S=_xlfn.MINIFS($S:$S,$T:$T,"="&amp;$T2984)),""))))&amp;"",IF(P2984="","",""))&amp;""</f>
        <v/>
      </c>
      <c r="AY2984" t="str" cm="1">
        <f t="array" ref="AY2984">IFERROR(IF(Q2984&lt;&gt;"",Q2984,IF(OR($S2984="",$T2984=""),"",IF($T2984&lt;&gt;"",_xlfn._xlws.FILTER(Q:Q,($BU:$BU=$BU2984)*($I:$I=$I2984)*($T:$T=$T2984)*($S:$S=_xlfn.MINIFS($S:$S,$T:$T,"="&amp;$T2984)),""))))&amp;"",IF(Q2984="","",""))&amp;""</f>
        <v>u</v>
      </c>
      <c r="AZ2984" t="str" cm="1">
        <f t="array" ref="AZ2984">IFERROR(IF(R2984&lt;&gt;"",R2984,IF(OR($S2984="",$T2984=""),"",IF($T2984&lt;&gt;"",_xlfn._xlws.FILTER(R:R,($BU:$BU=$BU2984)*($I:$I=$I2984)*($T:$T=$T2984)*($S:$S=_xlfn.MINIFS($S:$S,$T:$T,"="&amp;$T2984)),""))))&amp;"",IF(R2984="","",""))&amp;""</f>
        <v>1</v>
      </c>
      <c r="BA2984" s="6">
        <f t="shared" si="4283"/>
        <v>256</v>
      </c>
      <c r="BB2984">
        <f t="shared" ref="BB2984:BD2984" si="4330">BB2983</f>
        <v>18987</v>
      </c>
      <c r="BC2984" t="str">
        <f t="shared" si="4330"/>
        <v>Velodrome</v>
      </c>
      <c r="BD2984" t="str">
        <f t="shared" si="4330"/>
        <v>Outlaws</v>
      </c>
      <c r="BE2984" t="s">
        <v>13</v>
      </c>
      <c r="BF2984" t="s">
        <v>756</v>
      </c>
      <c r="BI2984" cm="1">
        <f t="array" ref="BI2984">IFERROR(_xlfn._xlws.FILTER(shifts!A:A,(shifts!B:B=events!AD2984)*(shifts!AG:AG&gt;=events!BK2984)*(shifts!AH:AH&lt;=events!BL2984)),BI2983)</f>
        <v>103</v>
      </c>
      <c r="BJ2984" s="15">
        <f t="shared" si="4285"/>
        <v>3</v>
      </c>
      <c r="BK2984">
        <f t="shared" si="4286"/>
        <v>108</v>
      </c>
      <c r="BL2984">
        <f t="shared" si="4287"/>
        <v>105</v>
      </c>
      <c r="BM2984" s="15">
        <f>SUMIFS(BJ$2:BJ2984,K$2:K2984,"=Intermission")+SUMIFS(BJ$2:BJ2984,K$2:K2984,"=Timeout")</f>
        <v>143</v>
      </c>
      <c r="BN2984">
        <f t="shared" si="4288"/>
        <v>2303</v>
      </c>
      <c r="BO2984" s="19">
        <f t="shared" si="4289"/>
        <v>3275</v>
      </c>
      <c r="BP2984">
        <f t="shared" si="4290"/>
        <v>3270</v>
      </c>
      <c r="BQ2984" s="17">
        <f t="shared" si="4291"/>
        <v>3278</v>
      </c>
      <c r="BR2984" t="str">
        <f t="shared" si="4292"/>
        <v>opp_team_player_2</v>
      </c>
      <c r="BS2984">
        <f>COUNTIFS(S$3:S2984,"="&amp;S2984,AI$3:AI2984,"="&amp;AI2984)</f>
        <v>2</v>
      </c>
      <c r="BT2984" t="str">
        <f>IFERROR(VLOOKUP(BB2984&amp;BU2984&amp;X2984,game_rosters!U:W,3,FALSE),"")</f>
        <v>P100201</v>
      </c>
      <c r="BU2984" t="str">
        <f t="shared" si="4293"/>
        <v>Velodrome</v>
      </c>
    </row>
    <row r="2985" spans="1:73" x14ac:dyDescent="0.2">
      <c r="A2985">
        <f t="shared" si="4268"/>
        <v>1</v>
      </c>
      <c r="I2985" s="44">
        <v>13</v>
      </c>
      <c r="K2985" t="s">
        <v>238</v>
      </c>
      <c r="L2985" t="s">
        <v>174</v>
      </c>
      <c r="M2985" t="s">
        <v>85</v>
      </c>
      <c r="N2985" t="s">
        <v>595</v>
      </c>
      <c r="O2985" t="s">
        <v>568</v>
      </c>
      <c r="Q2985" t="s">
        <v>595</v>
      </c>
      <c r="R2985" s="51">
        <v>1</v>
      </c>
      <c r="S2985">
        <v>1550</v>
      </c>
      <c r="W2985" t="s">
        <v>731</v>
      </c>
      <c r="X2985">
        <v>13</v>
      </c>
      <c r="Z2985">
        <v>1</v>
      </c>
      <c r="AA2985">
        <f t="shared" si="4317"/>
        <v>2550</v>
      </c>
      <c r="AB2985" t="str">
        <f t="shared" si="4318"/>
        <v/>
      </c>
      <c r="AC2985">
        <f t="shared" si="4264"/>
        <v>2550</v>
      </c>
      <c r="AD2985" s="6">
        <v>3</v>
      </c>
      <c r="AE2985" t="s">
        <v>943</v>
      </c>
      <c r="AF2985" t="s">
        <v>900</v>
      </c>
      <c r="AG2985" t="s">
        <v>943</v>
      </c>
      <c r="AH2985" t="s">
        <v>919</v>
      </c>
      <c r="AI2985" t="str">
        <f t="shared" si="4269"/>
        <v>e</v>
      </c>
      <c r="AJ2985" t="str">
        <f t="shared" si="4270"/>
        <v/>
      </c>
      <c r="AK2985" t="str">
        <f t="shared" si="4271"/>
        <v/>
      </c>
      <c r="AL2985" t="str">
        <f t="shared" si="4272"/>
        <v/>
      </c>
      <c r="AM2985" t="str">
        <f t="shared" si="4273"/>
        <v/>
      </c>
      <c r="AN2985" t="str">
        <f t="shared" si="4274"/>
        <v>Away</v>
      </c>
      <c r="AO2985" t="str">
        <f t="shared" si="4275"/>
        <v>a</v>
      </c>
      <c r="AP2985" t="str">
        <f t="shared" si="4276"/>
        <v/>
      </c>
      <c r="AQ2985" t="str">
        <f t="shared" si="4277"/>
        <v/>
      </c>
      <c r="AR2985" t="str">
        <f t="shared" si="4278"/>
        <v>Away</v>
      </c>
      <c r="AS2985" t="str">
        <f t="shared" si="4279"/>
        <v>a</v>
      </c>
      <c r="AT2985" t="str">
        <f t="shared" si="4280"/>
        <v>Offensive</v>
      </c>
      <c r="AU2985" t="str">
        <f t="shared" si="4281"/>
        <v/>
      </c>
      <c r="AV2985" t="str">
        <f t="shared" si="4282"/>
        <v/>
      </c>
      <c r="AW2985" t="str" cm="1">
        <f t="array" ref="AW2985">IFERROR(IF(O2985&lt;&gt;"",O2985,IF(OR($S2985="",$T2985=""),"",IF(O2985&lt;&gt;"",O2985,IF($T2985&lt;&gt;"",_xlfn._xlws.FILTER(O:O,($BU:$BU=$BU2985)*($I:$I=$I2985)*($T:$T=$T2985)*($S:$S=_xlfn.MINIFS($S:$S,$T:$T,"="&amp;$T2985)),"")))))&amp;"",IF(O2985="","",""))&amp;""</f>
        <v>OffensivePlay_Possession-DriveMiddle</v>
      </c>
      <c r="AX2985" t="str" cm="1">
        <f t="array" ref="AX2985">IFERROR(IF(P2985&lt;&gt;"",P2985,IF(OR($S2985="",$T2985=""),"",IF($T2985&lt;&gt;"",_xlfn._xlws.FILTER(P:P,($BU:$BU=$BU2985)*($I:$I=$I2985)*($T:$T=$T2985)*($S:$S=_xlfn.MINIFS($S:$S,$T:$T,"="&amp;$T2985)),""))))&amp;"",IF(P2985="","",""))&amp;""</f>
        <v/>
      </c>
      <c r="AY2985" t="str" cm="1">
        <f t="array" ref="AY2985">IFERROR(IF(Q2985&lt;&gt;"",Q2985,IF(OR($S2985="",$T2985=""),"",IF($T2985&lt;&gt;"",_xlfn._xlws.FILTER(Q:Q,($BU:$BU=$BU2985)*($I:$I=$I2985)*($T:$T=$T2985)*($S:$S=_xlfn.MINIFS($S:$S,$T:$T,"="&amp;$T2985)),""))))&amp;"",IF(Q2985="","",""))&amp;""</f>
        <v>s</v>
      </c>
      <c r="AZ2985" t="str" cm="1">
        <f t="array" ref="AZ2985">IFERROR(IF(R2985&lt;&gt;"",R2985,IF(OR($S2985="",$T2985=""),"",IF($T2985&lt;&gt;"",_xlfn._xlws.FILTER(R:R,($BU:$BU=$BU2985)*($I:$I=$I2985)*($T:$T=$T2985)*($S:$S=_xlfn.MINIFS($S:$S,$T:$T,"="&amp;$T2985)),""))))&amp;"",IF(R2985="","",""))&amp;""</f>
        <v>1</v>
      </c>
      <c r="BA2985" s="6">
        <f t="shared" si="4283"/>
        <v>257</v>
      </c>
      <c r="BB2985">
        <f t="shared" ref="BB2985:BD2985" si="4331">BB2984</f>
        <v>18987</v>
      </c>
      <c r="BC2985" t="str">
        <f t="shared" si="4331"/>
        <v>Velodrome</v>
      </c>
      <c r="BD2985" t="str">
        <f t="shared" si="4331"/>
        <v>Outlaws</v>
      </c>
      <c r="BE2985" t="s">
        <v>238</v>
      </c>
      <c r="BF2985" t="s">
        <v>174</v>
      </c>
      <c r="BI2985" cm="1">
        <f t="array" ref="BI2985">IFERROR(_xlfn._xlws.FILTER(shifts!A:A,(shifts!B:B=events!AD2985)*(shifts!AG:AG&gt;=events!BK2985)*(shifts!AH:AH&lt;=events!BL2985)),BI2984)</f>
        <v>103</v>
      </c>
      <c r="BJ2985" s="15">
        <f t="shared" si="4285"/>
        <v>2</v>
      </c>
      <c r="BK2985">
        <f t="shared" si="4286"/>
        <v>105</v>
      </c>
      <c r="BL2985">
        <f t="shared" si="4287"/>
        <v>103</v>
      </c>
      <c r="BM2985" s="15">
        <f>SUMIFS(BJ$2:BJ2985,K$2:K2985,"=Intermission")+SUMIFS(BJ$2:BJ2985,K$2:K2985,"=Timeout")</f>
        <v>143</v>
      </c>
      <c r="BN2985">
        <f t="shared" si="4288"/>
        <v>2303</v>
      </c>
      <c r="BO2985" s="19">
        <f t="shared" si="4289"/>
        <v>3278</v>
      </c>
      <c r="BP2985">
        <f t="shared" si="4290"/>
        <v>3273</v>
      </c>
      <c r="BQ2985" s="17">
        <f t="shared" si="4291"/>
        <v>3280</v>
      </c>
      <c r="BR2985" t="str">
        <f t="shared" si="4292"/>
        <v>event_team_player_1</v>
      </c>
      <c r="BS2985">
        <f>COUNTIFS(S$3:S2985,"="&amp;S2985,AI$3:AI2985,"="&amp;AI2985)</f>
        <v>1</v>
      </c>
      <c r="BT2985" t="str">
        <f>IFERROR(VLOOKUP(BB2985&amp;BU2985&amp;X2985,game_rosters!U:W,3,FALSE),"")</f>
        <v>P100031</v>
      </c>
      <c r="BU2985" t="str">
        <f t="shared" si="4293"/>
        <v>Outlaws</v>
      </c>
    </row>
    <row r="2986" spans="1:73" x14ac:dyDescent="0.2">
      <c r="A2986" t="str">
        <f t="shared" si="4268"/>
        <v/>
      </c>
      <c r="I2986" s="44">
        <v>91</v>
      </c>
      <c r="O2986" t="s">
        <v>602</v>
      </c>
      <c r="R2986" s="51">
        <v>1</v>
      </c>
      <c r="S2986">
        <v>1550</v>
      </c>
      <c r="X2986">
        <v>91</v>
      </c>
      <c r="AA2986">
        <f t="shared" si="4317"/>
        <v>2550</v>
      </c>
      <c r="AB2986" t="str">
        <f t="shared" si="4318"/>
        <v/>
      </c>
      <c r="AC2986">
        <f t="shared" si="4264"/>
        <v>2550</v>
      </c>
      <c r="AD2986" s="6">
        <v>3</v>
      </c>
      <c r="AE2986" t="s">
        <v>943</v>
      </c>
      <c r="AF2986" t="s">
        <v>900</v>
      </c>
      <c r="AG2986" t="s">
        <v>943</v>
      </c>
      <c r="AH2986" t="s">
        <v>919</v>
      </c>
      <c r="AI2986" t="str">
        <f t="shared" si="4269"/>
        <v>o</v>
      </c>
      <c r="AJ2986" t="str">
        <f t="shared" si="4270"/>
        <v/>
      </c>
      <c r="AK2986" t="str">
        <f t="shared" si="4271"/>
        <v/>
      </c>
      <c r="AL2986" t="str">
        <f t="shared" si="4272"/>
        <v/>
      </c>
      <c r="AM2986" t="str">
        <f t="shared" si="4273"/>
        <v/>
      </c>
      <c r="AN2986" t="str">
        <f t="shared" si="4274"/>
        <v>Away</v>
      </c>
      <c r="AO2986" t="str">
        <f t="shared" si="4275"/>
        <v>a</v>
      </c>
      <c r="AP2986" t="str">
        <f t="shared" si="4276"/>
        <v/>
      </c>
      <c r="AQ2986" t="str">
        <f t="shared" si="4277"/>
        <v/>
      </c>
      <c r="AR2986" t="str">
        <f t="shared" si="4278"/>
        <v>Away</v>
      </c>
      <c r="AS2986" t="str">
        <f t="shared" si="4279"/>
        <v>a</v>
      </c>
      <c r="AT2986" t="str">
        <f t="shared" si="4280"/>
        <v>Defensive</v>
      </c>
      <c r="AU2986" t="str">
        <f t="shared" si="4281"/>
        <v/>
      </c>
      <c r="AV2986" t="str">
        <f t="shared" si="4282"/>
        <v/>
      </c>
      <c r="AW2986" t="str" cm="1">
        <f t="array" ref="AW2986">IFERROR(IF(O2986&lt;&gt;"",O2986,IF(OR($S2986="",$T2986=""),"",IF(O2986&lt;&gt;"",O2986,IF($T2986&lt;&gt;"",_xlfn._xlws.FILTER(O:O,($BU:$BU=$BU2986)*($I:$I=$I2986)*($T:$T=$T2986)*($S:$S=_xlfn.MINIFS($S:$S,$T:$T,"="&amp;$T2986)),"")))))&amp;"",IF(O2986="","",""))&amp;""</f>
        <v>Defensive_PlayPossession-StickCheck</v>
      </c>
      <c r="AX2986" t="str" cm="1">
        <f t="array" ref="AX2986">IFERROR(IF(P2986&lt;&gt;"",P2986,IF(OR($S2986="",$T2986=""),"",IF($T2986&lt;&gt;"",_xlfn._xlws.FILTER(P:P,($BU:$BU=$BU2986)*($I:$I=$I2986)*($T:$T=$T2986)*($S:$S=_xlfn.MINIFS($S:$S,$T:$T,"="&amp;$T2986)),""))))&amp;"",IF(P2986="","",""))&amp;""</f>
        <v/>
      </c>
      <c r="AY2986" t="str" cm="1">
        <f t="array" ref="AY2986">IFERROR(IF(Q2986&lt;&gt;"",Q2986,IF(OR($S2986="",$T2986=""),"",IF($T2986&lt;&gt;"",_xlfn._xlws.FILTER(Q:Q,($BU:$BU=$BU2986)*($I:$I=$I2986)*($T:$T=$T2986)*($S:$S=_xlfn.MINIFS($S:$S,$T:$T,"="&amp;$T2986)),""))))&amp;"",IF(Q2986="","",""))&amp;""</f>
        <v/>
      </c>
      <c r="AZ2986" t="str" cm="1">
        <f t="array" ref="AZ2986">IFERROR(IF(R2986&lt;&gt;"",R2986,IF(OR($S2986="",$T2986=""),"",IF($T2986&lt;&gt;"",_xlfn._xlws.FILTER(R:R,($BU:$BU=$BU2986)*($I:$I=$I2986)*($T:$T=$T2986)*($S:$S=_xlfn.MINIFS($S:$S,$T:$T,"="&amp;$T2986)),""))))&amp;"",IF(R2986="","",""))&amp;""</f>
        <v>1</v>
      </c>
      <c r="BA2986" s="6">
        <f t="shared" si="4283"/>
        <v>257</v>
      </c>
      <c r="BB2986">
        <f t="shared" ref="BB2986:BD2986" si="4332">BB2985</f>
        <v>18987</v>
      </c>
      <c r="BC2986" t="str">
        <f t="shared" si="4332"/>
        <v>Velodrome</v>
      </c>
      <c r="BD2986" t="str">
        <f t="shared" si="4332"/>
        <v>Outlaws</v>
      </c>
      <c r="BE2986" t="s">
        <v>238</v>
      </c>
      <c r="BF2986" t="s">
        <v>174</v>
      </c>
      <c r="BI2986" cm="1">
        <f t="array" ref="BI2986">IFERROR(_xlfn._xlws.FILTER(shifts!A:A,(shifts!B:B=events!AD2986)*(shifts!AG:AG&gt;=events!BK2986)*(shifts!AH:AH&lt;=events!BL2986)),BI2985)</f>
        <v>103</v>
      </c>
      <c r="BJ2986" s="15">
        <f t="shared" si="4285"/>
        <v>2</v>
      </c>
      <c r="BK2986">
        <f t="shared" si="4286"/>
        <v>105</v>
      </c>
      <c r="BL2986">
        <f t="shared" si="4287"/>
        <v>103</v>
      </c>
      <c r="BM2986" s="15">
        <f>SUMIFS(BJ$2:BJ2986,K$2:K2986,"=Intermission")+SUMIFS(BJ$2:BJ2986,K$2:K2986,"=Timeout")</f>
        <v>143</v>
      </c>
      <c r="BN2986">
        <f t="shared" si="4288"/>
        <v>2303</v>
      </c>
      <c r="BO2986" s="19">
        <f t="shared" si="4289"/>
        <v>3278</v>
      </c>
      <c r="BP2986">
        <f t="shared" si="4290"/>
        <v>3273</v>
      </c>
      <c r="BQ2986" s="17">
        <f t="shared" si="4291"/>
        <v>3280</v>
      </c>
      <c r="BR2986" t="str">
        <f t="shared" si="4292"/>
        <v>opp_team_player_1</v>
      </c>
      <c r="BS2986">
        <f>COUNTIFS(S$3:S2986,"="&amp;S2986,AI$3:AI2986,"="&amp;AI2986)</f>
        <v>1</v>
      </c>
      <c r="BT2986" t="str">
        <f>IFERROR(VLOOKUP(BB2986&amp;BU2986&amp;X2986,game_rosters!U:W,3,FALSE),"")</f>
        <v>P100002</v>
      </c>
      <c r="BU2986" t="str">
        <f t="shared" si="4293"/>
        <v>Velodrome</v>
      </c>
    </row>
    <row r="2987" spans="1:73" x14ac:dyDescent="0.2">
      <c r="A2987" t="str">
        <f t="shared" si="4268"/>
        <v/>
      </c>
      <c r="I2987" s="44">
        <v>61</v>
      </c>
      <c r="O2987" t="s">
        <v>602</v>
      </c>
      <c r="R2987" s="51">
        <v>1</v>
      </c>
      <c r="S2987">
        <v>1550</v>
      </c>
      <c r="X2987">
        <v>61</v>
      </c>
      <c r="AA2987">
        <f t="shared" si="4317"/>
        <v>2550</v>
      </c>
      <c r="AB2987" t="str">
        <f t="shared" si="4318"/>
        <v/>
      </c>
      <c r="AC2987">
        <f t="shared" si="4264"/>
        <v>2550</v>
      </c>
      <c r="AD2987" s="6">
        <v>3</v>
      </c>
      <c r="AE2987" t="s">
        <v>943</v>
      </c>
      <c r="AF2987" t="s">
        <v>900</v>
      </c>
      <c r="AG2987" t="s">
        <v>943</v>
      </c>
      <c r="AH2987" t="s">
        <v>919</v>
      </c>
      <c r="AI2987" t="str">
        <f t="shared" si="4269"/>
        <v>o</v>
      </c>
      <c r="AJ2987" t="str">
        <f t="shared" si="4270"/>
        <v/>
      </c>
      <c r="AK2987" t="str">
        <f t="shared" si="4271"/>
        <v/>
      </c>
      <c r="AL2987" t="str">
        <f t="shared" si="4272"/>
        <v/>
      </c>
      <c r="AM2987" t="str">
        <f t="shared" si="4273"/>
        <v/>
      </c>
      <c r="AN2987" t="str">
        <f t="shared" si="4274"/>
        <v>Away</v>
      </c>
      <c r="AO2987" t="str">
        <f t="shared" si="4275"/>
        <v>a</v>
      </c>
      <c r="AP2987" t="str">
        <f t="shared" si="4276"/>
        <v/>
      </c>
      <c r="AQ2987" t="str">
        <f t="shared" si="4277"/>
        <v/>
      </c>
      <c r="AR2987" t="str">
        <f t="shared" si="4278"/>
        <v>Away</v>
      </c>
      <c r="AS2987" t="str">
        <f t="shared" si="4279"/>
        <v>a</v>
      </c>
      <c r="AT2987" t="str">
        <f t="shared" si="4280"/>
        <v>Defensive</v>
      </c>
      <c r="AU2987" t="str">
        <f t="shared" si="4281"/>
        <v/>
      </c>
      <c r="AV2987" t="str">
        <f t="shared" si="4282"/>
        <v/>
      </c>
      <c r="AW2987" t="str" cm="1">
        <f t="array" ref="AW2987">IFERROR(IF(O2987&lt;&gt;"",O2987,IF(OR($S2987="",$T2987=""),"",IF(O2987&lt;&gt;"",O2987,IF($T2987&lt;&gt;"",_xlfn._xlws.FILTER(O:O,($BU:$BU=$BU2987)*($I:$I=$I2987)*($T:$T=$T2987)*($S:$S=_xlfn.MINIFS($S:$S,$T:$T,"="&amp;$T2987)),"")))))&amp;"",IF(O2987="","",""))&amp;""</f>
        <v>Defensive_PlayPossession-StickCheck</v>
      </c>
      <c r="AX2987" t="str" cm="1">
        <f t="array" ref="AX2987">IFERROR(IF(P2987&lt;&gt;"",P2987,IF(OR($S2987="",$T2987=""),"",IF($T2987&lt;&gt;"",_xlfn._xlws.FILTER(P:P,($BU:$BU=$BU2987)*($I:$I=$I2987)*($T:$T=$T2987)*($S:$S=_xlfn.MINIFS($S:$S,$T:$T,"="&amp;$T2987)),""))))&amp;"",IF(P2987="","",""))&amp;""</f>
        <v/>
      </c>
      <c r="AY2987" t="str" cm="1">
        <f t="array" ref="AY2987">IFERROR(IF(Q2987&lt;&gt;"",Q2987,IF(OR($S2987="",$T2987=""),"",IF($T2987&lt;&gt;"",_xlfn._xlws.FILTER(Q:Q,($BU:$BU=$BU2987)*($I:$I=$I2987)*($T:$T=$T2987)*($S:$S=_xlfn.MINIFS($S:$S,$T:$T,"="&amp;$T2987)),""))))&amp;"",IF(Q2987="","",""))&amp;""</f>
        <v/>
      </c>
      <c r="AZ2987" t="str" cm="1">
        <f t="array" ref="AZ2987">IFERROR(IF(R2987&lt;&gt;"",R2987,IF(OR($S2987="",$T2987=""),"",IF($T2987&lt;&gt;"",_xlfn._xlws.FILTER(R:R,($BU:$BU=$BU2987)*($I:$I=$I2987)*($T:$T=$T2987)*($S:$S=_xlfn.MINIFS($S:$S,$T:$T,"="&amp;$T2987)),""))))&amp;"",IF(R2987="","",""))&amp;""</f>
        <v>1</v>
      </c>
      <c r="BA2987" s="6">
        <f t="shared" si="4283"/>
        <v>257</v>
      </c>
      <c r="BB2987">
        <f t="shared" ref="BB2987:BD2987" si="4333">BB2986</f>
        <v>18987</v>
      </c>
      <c r="BC2987" t="str">
        <f t="shared" si="4333"/>
        <v>Velodrome</v>
      </c>
      <c r="BD2987" t="str">
        <f t="shared" si="4333"/>
        <v>Outlaws</v>
      </c>
      <c r="BE2987" t="s">
        <v>238</v>
      </c>
      <c r="BF2987" t="s">
        <v>174</v>
      </c>
      <c r="BI2987" cm="1">
        <f t="array" ref="BI2987">IFERROR(_xlfn._xlws.FILTER(shifts!A:A,(shifts!B:B=events!AD2987)*(shifts!AG:AG&gt;=events!BK2987)*(shifts!AH:AH&lt;=events!BL2987)),BI2986)</f>
        <v>103</v>
      </c>
      <c r="BJ2987" s="15">
        <f t="shared" si="4285"/>
        <v>2</v>
      </c>
      <c r="BK2987">
        <f t="shared" si="4286"/>
        <v>105</v>
      </c>
      <c r="BL2987">
        <f t="shared" si="4287"/>
        <v>103</v>
      </c>
      <c r="BM2987" s="15">
        <f>SUMIFS(BJ$2:BJ2987,K$2:K2987,"=Intermission")+SUMIFS(BJ$2:BJ2987,K$2:K2987,"=Timeout")</f>
        <v>143</v>
      </c>
      <c r="BN2987">
        <f t="shared" si="4288"/>
        <v>2303</v>
      </c>
      <c r="BO2987" s="19">
        <f t="shared" si="4289"/>
        <v>3278</v>
      </c>
      <c r="BP2987">
        <f t="shared" si="4290"/>
        <v>3273</v>
      </c>
      <c r="BQ2987" s="17">
        <f t="shared" si="4291"/>
        <v>3280</v>
      </c>
      <c r="BR2987" t="str">
        <f t="shared" si="4292"/>
        <v>opp_team_player_2</v>
      </c>
      <c r="BS2987">
        <f>COUNTIFS(S$3:S2987,"="&amp;S2987,AI$3:AI2987,"="&amp;AI2987)</f>
        <v>2</v>
      </c>
      <c r="BT2987" t="str">
        <f>IFERROR(VLOOKUP(BB2987&amp;BU2987&amp;X2987,game_rosters!U:W,3,FALSE),"")</f>
        <v>P100224</v>
      </c>
      <c r="BU2987" t="str">
        <f t="shared" si="4293"/>
        <v>Velodrome</v>
      </c>
    </row>
    <row r="2988" spans="1:73" x14ac:dyDescent="0.2">
      <c r="A2988" t="str">
        <f t="shared" si="4268"/>
        <v/>
      </c>
      <c r="I2988" s="44">
        <v>42</v>
      </c>
      <c r="S2988">
        <v>1550</v>
      </c>
      <c r="X2988">
        <v>42</v>
      </c>
      <c r="AA2988">
        <f t="shared" si="4317"/>
        <v>2550</v>
      </c>
      <c r="AB2988" t="str">
        <f t="shared" si="4318"/>
        <v/>
      </c>
      <c r="AC2988">
        <f t="shared" si="4264"/>
        <v>2550</v>
      </c>
      <c r="AD2988" s="6">
        <v>3</v>
      </c>
      <c r="AE2988" t="s">
        <v>943</v>
      </c>
      <c r="AF2988" t="s">
        <v>900</v>
      </c>
      <c r="AG2988" t="s">
        <v>943</v>
      </c>
      <c r="AH2988" t="s">
        <v>919</v>
      </c>
      <c r="AI2988" t="str">
        <f t="shared" si="4269"/>
        <v>o</v>
      </c>
      <c r="AJ2988" t="str">
        <f t="shared" si="4270"/>
        <v/>
      </c>
      <c r="AK2988" t="str">
        <f t="shared" si="4271"/>
        <v/>
      </c>
      <c r="AL2988" t="str">
        <f t="shared" si="4272"/>
        <v/>
      </c>
      <c r="AM2988" t="str">
        <f t="shared" si="4273"/>
        <v/>
      </c>
      <c r="AN2988" t="str">
        <f t="shared" si="4274"/>
        <v>Away</v>
      </c>
      <c r="AO2988" t="str">
        <f t="shared" si="4275"/>
        <v>a</v>
      </c>
      <c r="AP2988" t="str">
        <f t="shared" si="4276"/>
        <v/>
      </c>
      <c r="AQ2988" t="str">
        <f t="shared" si="4277"/>
        <v/>
      </c>
      <c r="AR2988" t="str">
        <f t="shared" si="4278"/>
        <v>Away</v>
      </c>
      <c r="AS2988" t="str">
        <f t="shared" si="4279"/>
        <v>a</v>
      </c>
      <c r="AT2988" t="str">
        <f t="shared" si="4280"/>
        <v>Defensive</v>
      </c>
      <c r="AU2988" t="str">
        <f t="shared" si="4281"/>
        <v/>
      </c>
      <c r="AV2988" t="str">
        <f t="shared" si="4282"/>
        <v/>
      </c>
      <c r="AW2988" t="str" cm="1">
        <f t="array" ref="AW2988">IFERROR(IF(O2988&lt;&gt;"",O2988,IF(OR($S2988="",$T2988=""),"",IF(O2988&lt;&gt;"",O2988,IF($T2988&lt;&gt;"",_xlfn._xlws.FILTER(O:O,($BU:$BU=$BU2988)*($I:$I=$I2988)*($T:$T=$T2988)*($S:$S=_xlfn.MINIFS($S:$S,$T:$T,"="&amp;$T2988)),"")))))&amp;"",IF(O2988="","",""))&amp;""</f>
        <v/>
      </c>
      <c r="AX2988" t="str" cm="1">
        <f t="array" ref="AX2988">IFERROR(IF(P2988&lt;&gt;"",P2988,IF(OR($S2988="",$T2988=""),"",IF($T2988&lt;&gt;"",_xlfn._xlws.FILTER(P:P,($BU:$BU=$BU2988)*($I:$I=$I2988)*($T:$T=$T2988)*($S:$S=_xlfn.MINIFS($S:$S,$T:$T,"="&amp;$T2988)),""))))&amp;"",IF(P2988="","",""))&amp;""</f>
        <v/>
      </c>
      <c r="AY2988" t="str" cm="1">
        <f t="array" ref="AY2988">IFERROR(IF(Q2988&lt;&gt;"",Q2988,IF(OR($S2988="",$T2988=""),"",IF($T2988&lt;&gt;"",_xlfn._xlws.FILTER(Q:Q,($BU:$BU=$BU2988)*($I:$I=$I2988)*($T:$T=$T2988)*($S:$S=_xlfn.MINIFS($S:$S,$T:$T,"="&amp;$T2988)),""))))&amp;"",IF(Q2988="","",""))&amp;""</f>
        <v/>
      </c>
      <c r="AZ2988" t="str" cm="1">
        <f t="array" ref="AZ2988">IFERROR(IF(R2988&lt;&gt;"",R2988,IF(OR($S2988="",$T2988=""),"",IF($T2988&lt;&gt;"",_xlfn._xlws.FILTER(R:R,($BU:$BU=$BU2988)*($I:$I=$I2988)*($T:$T=$T2988)*($S:$S=_xlfn.MINIFS($S:$S,$T:$T,"="&amp;$T2988)),""))))&amp;"",IF(R2988="","",""))&amp;""</f>
        <v/>
      </c>
      <c r="BA2988" s="6">
        <f t="shared" si="4283"/>
        <v>257</v>
      </c>
      <c r="BB2988">
        <f t="shared" ref="BB2988:BD2988" si="4334">BB2987</f>
        <v>18987</v>
      </c>
      <c r="BC2988" t="str">
        <f t="shared" si="4334"/>
        <v>Velodrome</v>
      </c>
      <c r="BD2988" t="str">
        <f t="shared" si="4334"/>
        <v>Outlaws</v>
      </c>
      <c r="BE2988" t="s">
        <v>238</v>
      </c>
      <c r="BF2988" t="s">
        <v>174</v>
      </c>
      <c r="BI2988" cm="1">
        <f t="array" ref="BI2988">IFERROR(_xlfn._xlws.FILTER(shifts!A:A,(shifts!B:B=events!AD2988)*(shifts!AG:AG&gt;=events!BK2988)*(shifts!AH:AH&lt;=events!BL2988)),BI2987)</f>
        <v>103</v>
      </c>
      <c r="BJ2988" s="15">
        <f t="shared" si="4285"/>
        <v>2</v>
      </c>
      <c r="BK2988">
        <f t="shared" si="4286"/>
        <v>105</v>
      </c>
      <c r="BL2988">
        <f t="shared" si="4287"/>
        <v>103</v>
      </c>
      <c r="BM2988" s="15">
        <f>SUMIFS(BJ$2:BJ2988,K$2:K2988,"=Intermission")+SUMIFS(BJ$2:BJ2988,K$2:K2988,"=Timeout")</f>
        <v>143</v>
      </c>
      <c r="BN2988">
        <f t="shared" si="4288"/>
        <v>2303</v>
      </c>
      <c r="BO2988" s="19">
        <f t="shared" si="4289"/>
        <v>3278</v>
      </c>
      <c r="BP2988">
        <f t="shared" si="4290"/>
        <v>3273</v>
      </c>
      <c r="BQ2988" s="17">
        <f t="shared" si="4291"/>
        <v>3280</v>
      </c>
      <c r="BR2988" t="str">
        <f t="shared" si="4292"/>
        <v>opp_team_player_3</v>
      </c>
      <c r="BS2988">
        <f>COUNTIFS(S$3:S2988,"="&amp;S2988,AI$3:AI2988,"="&amp;AI2988)</f>
        <v>3</v>
      </c>
      <c r="BT2988" t="str">
        <f>IFERROR(VLOOKUP(BB2988&amp;BU2988&amp;X2988,game_rosters!U:W,3,FALSE),"")</f>
        <v>P100201</v>
      </c>
      <c r="BU2988" t="str">
        <f t="shared" si="4293"/>
        <v>Velodrome</v>
      </c>
    </row>
    <row r="2989" spans="1:73" x14ac:dyDescent="0.2">
      <c r="A2989">
        <f t="shared" si="4268"/>
        <v>1</v>
      </c>
      <c r="I2989" s="44">
        <v>13</v>
      </c>
      <c r="K2989" t="s">
        <v>13</v>
      </c>
      <c r="O2989" t="s">
        <v>608</v>
      </c>
      <c r="R2989" s="51">
        <v>1</v>
      </c>
      <c r="S2989">
        <v>1551</v>
      </c>
      <c r="W2989" t="s">
        <v>731</v>
      </c>
      <c r="X2989">
        <v>13</v>
      </c>
      <c r="Z2989">
        <v>1</v>
      </c>
      <c r="AA2989">
        <f t="shared" si="4317"/>
        <v>2551</v>
      </c>
      <c r="AB2989" t="str">
        <f t="shared" si="4318"/>
        <v/>
      </c>
      <c r="AC2989">
        <f t="shared" si="4264"/>
        <v>2551</v>
      </c>
      <c r="AD2989" s="6">
        <v>3</v>
      </c>
      <c r="AE2989" t="s">
        <v>943</v>
      </c>
      <c r="AF2989" t="s">
        <v>919</v>
      </c>
      <c r="AG2989" t="s">
        <v>943</v>
      </c>
      <c r="AH2989" t="s">
        <v>903</v>
      </c>
      <c r="AI2989" t="str">
        <f t="shared" si="4269"/>
        <v>e</v>
      </c>
      <c r="AJ2989" t="str">
        <f t="shared" si="4270"/>
        <v/>
      </c>
      <c r="AK2989" t="str">
        <f t="shared" si="4271"/>
        <v/>
      </c>
      <c r="AL2989" t="str">
        <f t="shared" si="4272"/>
        <v/>
      </c>
      <c r="AM2989" t="str">
        <f t="shared" si="4273"/>
        <v/>
      </c>
      <c r="AN2989" t="str">
        <f t="shared" si="4274"/>
        <v>Away</v>
      </c>
      <c r="AO2989" t="str">
        <f t="shared" si="4275"/>
        <v>a</v>
      </c>
      <c r="AP2989" t="str">
        <f t="shared" si="4276"/>
        <v/>
      </c>
      <c r="AQ2989" t="str">
        <f t="shared" si="4277"/>
        <v/>
      </c>
      <c r="AR2989" t="str">
        <f t="shared" si="4278"/>
        <v>Away</v>
      </c>
      <c r="AS2989" t="str">
        <f t="shared" si="4279"/>
        <v>a</v>
      </c>
      <c r="AT2989" t="str">
        <f t="shared" si="4280"/>
        <v>Offensive</v>
      </c>
      <c r="AU2989" t="str">
        <f t="shared" si="4281"/>
        <v/>
      </c>
      <c r="AV2989" t="str">
        <f t="shared" si="4282"/>
        <v/>
      </c>
      <c r="AW2989" t="str" cm="1">
        <f t="array" ref="AW2989">IFERROR(IF(O2989&lt;&gt;"",O2989,IF(OR($S2989="",$T2989=""),"",IF(O2989&lt;&gt;"",O2989,IF($T2989&lt;&gt;"",_xlfn._xlws.FILTER(O:O,($BU:$BU=$BU2989)*($I:$I=$I2989)*($T:$T=$T2989)*($S:$S=_xlfn.MINIFS($S:$S,$T:$T,"="&amp;$T2989)),"")))))&amp;"",IF(O2989="","",""))&amp;""</f>
        <v>OffensivePlay_Possession-DriveWide</v>
      </c>
      <c r="AX2989" t="str" cm="1">
        <f t="array" ref="AX2989">IFERROR(IF(P2989&lt;&gt;"",P2989,IF(OR($S2989="",$T2989=""),"",IF($T2989&lt;&gt;"",_xlfn._xlws.FILTER(P:P,($BU:$BU=$BU2989)*($I:$I=$I2989)*($T:$T=$T2989)*($S:$S=_xlfn.MINIFS($S:$S,$T:$T,"="&amp;$T2989)),""))))&amp;"",IF(P2989="","",""))&amp;""</f>
        <v/>
      </c>
      <c r="AY2989" t="str" cm="1">
        <f t="array" ref="AY2989">IFERROR(IF(Q2989&lt;&gt;"",Q2989,IF(OR($S2989="",$T2989=""),"",IF($T2989&lt;&gt;"",_xlfn._xlws.FILTER(Q:Q,($BU:$BU=$BU2989)*($I:$I=$I2989)*($T:$T=$T2989)*($S:$S=_xlfn.MINIFS($S:$S,$T:$T,"="&amp;$T2989)),""))))&amp;"",IF(Q2989="","",""))&amp;""</f>
        <v/>
      </c>
      <c r="AZ2989" t="str" cm="1">
        <f t="array" ref="AZ2989">IFERROR(IF(R2989&lt;&gt;"",R2989,IF(OR($S2989="",$T2989=""),"",IF($T2989&lt;&gt;"",_xlfn._xlws.FILTER(R:R,($BU:$BU=$BU2989)*($I:$I=$I2989)*($T:$T=$T2989)*($S:$S=_xlfn.MINIFS($S:$S,$T:$T,"="&amp;$T2989)),""))))&amp;"",IF(R2989="","",""))&amp;""</f>
        <v>1</v>
      </c>
      <c r="BA2989" s="6">
        <f t="shared" si="4283"/>
        <v>257</v>
      </c>
      <c r="BB2989">
        <f t="shared" ref="BB2989:BD2989" si="4335">BB2988</f>
        <v>18987</v>
      </c>
      <c r="BC2989" t="str">
        <f t="shared" si="4335"/>
        <v>Velodrome</v>
      </c>
      <c r="BD2989" t="str">
        <f t="shared" si="4335"/>
        <v>Outlaws</v>
      </c>
      <c r="BE2989" t="s">
        <v>13</v>
      </c>
      <c r="BF2989" t="s">
        <v>756</v>
      </c>
      <c r="BI2989" cm="1">
        <f t="array" ref="BI2989">IFERROR(_xlfn._xlws.FILTER(shifts!A:A,(shifts!B:B=events!AD2989)*(shifts!AG:AG&gt;=events!BK2989)*(shifts!AH:AH&lt;=events!BL2989)),BI2988)</f>
        <v>103</v>
      </c>
      <c r="BJ2989" s="15">
        <f t="shared" si="4285"/>
        <v>3</v>
      </c>
      <c r="BK2989">
        <f t="shared" si="4286"/>
        <v>103</v>
      </c>
      <c r="BL2989">
        <f t="shared" si="4287"/>
        <v>100</v>
      </c>
      <c r="BM2989" s="15">
        <f>SUMIFS(BJ$2:BJ2989,K$2:K2989,"=Intermission")+SUMIFS(BJ$2:BJ2989,K$2:K2989,"=Timeout")</f>
        <v>143</v>
      </c>
      <c r="BN2989">
        <f t="shared" si="4288"/>
        <v>2303</v>
      </c>
      <c r="BO2989" s="19">
        <f t="shared" si="4289"/>
        <v>3280</v>
      </c>
      <c r="BP2989">
        <f t="shared" si="4290"/>
        <v>3275</v>
      </c>
      <c r="BQ2989" s="17">
        <f t="shared" si="4291"/>
        <v>3283</v>
      </c>
      <c r="BR2989" t="str">
        <f t="shared" si="4292"/>
        <v>event_team_player_1</v>
      </c>
      <c r="BS2989">
        <f>COUNTIFS(S$3:S2989,"="&amp;S2989,AI$3:AI2989,"="&amp;AI2989)</f>
        <v>1</v>
      </c>
      <c r="BT2989" t="str">
        <f>IFERROR(VLOOKUP(BB2989&amp;BU2989&amp;X2989,game_rosters!U:W,3,FALSE),"")</f>
        <v>P100031</v>
      </c>
      <c r="BU2989" t="str">
        <f t="shared" si="4293"/>
        <v>Outlaws</v>
      </c>
    </row>
    <row r="2990" spans="1:73" x14ac:dyDescent="0.2">
      <c r="A2990" t="str">
        <f t="shared" si="4268"/>
        <v/>
      </c>
      <c r="I2990" s="44">
        <v>61</v>
      </c>
      <c r="R2990" s="51">
        <v>1</v>
      </c>
      <c r="S2990">
        <v>1551</v>
      </c>
      <c r="X2990">
        <v>61</v>
      </c>
      <c r="AA2990">
        <f t="shared" si="4317"/>
        <v>2551</v>
      </c>
      <c r="AB2990" t="str">
        <f t="shared" si="4318"/>
        <v/>
      </c>
      <c r="AC2990">
        <f t="shared" si="4264"/>
        <v>2551</v>
      </c>
      <c r="AD2990" s="6">
        <v>3</v>
      </c>
      <c r="AE2990" t="s">
        <v>943</v>
      </c>
      <c r="AF2990" t="s">
        <v>919</v>
      </c>
      <c r="AG2990" t="s">
        <v>943</v>
      </c>
      <c r="AH2990" t="s">
        <v>903</v>
      </c>
      <c r="AI2990" t="str">
        <f t="shared" si="4269"/>
        <v>o</v>
      </c>
      <c r="AJ2990" t="str">
        <f t="shared" si="4270"/>
        <v/>
      </c>
      <c r="AK2990" t="str">
        <f t="shared" si="4271"/>
        <v/>
      </c>
      <c r="AL2990" t="str">
        <f t="shared" si="4272"/>
        <v/>
      </c>
      <c r="AM2990" t="str">
        <f t="shared" si="4273"/>
        <v/>
      </c>
      <c r="AN2990" t="str">
        <f t="shared" si="4274"/>
        <v>Away</v>
      </c>
      <c r="AO2990" t="str">
        <f t="shared" si="4275"/>
        <v>a</v>
      </c>
      <c r="AP2990" t="str">
        <f t="shared" si="4276"/>
        <v/>
      </c>
      <c r="AQ2990" t="str">
        <f t="shared" si="4277"/>
        <v/>
      </c>
      <c r="AR2990" t="str">
        <f t="shared" si="4278"/>
        <v>Away</v>
      </c>
      <c r="AS2990" t="str">
        <f t="shared" si="4279"/>
        <v>a</v>
      </c>
      <c r="AT2990" t="str">
        <f t="shared" si="4280"/>
        <v>Defensive</v>
      </c>
      <c r="AU2990" t="str">
        <f t="shared" si="4281"/>
        <v/>
      </c>
      <c r="AV2990" t="str">
        <f t="shared" si="4282"/>
        <v/>
      </c>
      <c r="AW2990" t="str" cm="1">
        <f t="array" ref="AW2990">IFERROR(IF(O2990&lt;&gt;"",O2990,IF(OR($S2990="",$T2990=""),"",IF(O2990&lt;&gt;"",O2990,IF($T2990&lt;&gt;"",_xlfn._xlws.FILTER(O:O,($BU:$BU=$BU2990)*($I:$I=$I2990)*($T:$T=$T2990)*($S:$S=_xlfn.MINIFS($S:$S,$T:$T,"="&amp;$T2990)),"")))))&amp;"",IF(O2990="","",""))&amp;""</f>
        <v/>
      </c>
      <c r="AX2990" t="str" cm="1">
        <f t="array" ref="AX2990">IFERROR(IF(P2990&lt;&gt;"",P2990,IF(OR($S2990="",$T2990=""),"",IF($T2990&lt;&gt;"",_xlfn._xlws.FILTER(P:P,($BU:$BU=$BU2990)*($I:$I=$I2990)*($T:$T=$T2990)*($S:$S=_xlfn.MINIFS($S:$S,$T:$T,"="&amp;$T2990)),""))))&amp;"",IF(P2990="","",""))&amp;""</f>
        <v/>
      </c>
      <c r="AY2990" t="str" cm="1">
        <f t="array" ref="AY2990">IFERROR(IF(Q2990&lt;&gt;"",Q2990,IF(OR($S2990="",$T2990=""),"",IF($T2990&lt;&gt;"",_xlfn._xlws.FILTER(Q:Q,($BU:$BU=$BU2990)*($I:$I=$I2990)*($T:$T=$T2990)*($S:$S=_xlfn.MINIFS($S:$S,$T:$T,"="&amp;$T2990)),""))))&amp;"",IF(Q2990="","",""))&amp;""</f>
        <v/>
      </c>
      <c r="AZ2990" t="str" cm="1">
        <f t="array" ref="AZ2990">IFERROR(IF(R2990&lt;&gt;"",R2990,IF(OR($S2990="",$T2990=""),"",IF($T2990&lt;&gt;"",_xlfn._xlws.FILTER(R:R,($BU:$BU=$BU2990)*($I:$I=$I2990)*($T:$T=$T2990)*($S:$S=_xlfn.MINIFS($S:$S,$T:$T,"="&amp;$T2990)),""))))&amp;"",IF(R2990="","",""))&amp;""</f>
        <v>1</v>
      </c>
      <c r="BA2990" s="6">
        <f t="shared" si="4283"/>
        <v>257</v>
      </c>
      <c r="BB2990">
        <f t="shared" ref="BB2990:BD2990" si="4336">BB2989</f>
        <v>18987</v>
      </c>
      <c r="BC2990" t="str">
        <f t="shared" si="4336"/>
        <v>Velodrome</v>
      </c>
      <c r="BD2990" t="str">
        <f t="shared" si="4336"/>
        <v>Outlaws</v>
      </c>
      <c r="BE2990" t="s">
        <v>13</v>
      </c>
      <c r="BF2990" t="s">
        <v>756</v>
      </c>
      <c r="BI2990" cm="1">
        <f t="array" ref="BI2990">IFERROR(_xlfn._xlws.FILTER(shifts!A:A,(shifts!B:B=events!AD2990)*(shifts!AG:AG&gt;=events!BK2990)*(shifts!AH:AH&lt;=events!BL2990)),BI2989)</f>
        <v>103</v>
      </c>
      <c r="BJ2990" s="15">
        <f t="shared" si="4285"/>
        <v>3</v>
      </c>
      <c r="BK2990">
        <f t="shared" si="4286"/>
        <v>103</v>
      </c>
      <c r="BL2990">
        <f t="shared" si="4287"/>
        <v>100</v>
      </c>
      <c r="BM2990" s="15">
        <f>SUMIFS(BJ$2:BJ2990,K$2:K2990,"=Intermission")+SUMIFS(BJ$2:BJ2990,K$2:K2990,"=Timeout")</f>
        <v>143</v>
      </c>
      <c r="BN2990">
        <f t="shared" si="4288"/>
        <v>2303</v>
      </c>
      <c r="BO2990" s="19">
        <f t="shared" si="4289"/>
        <v>3280</v>
      </c>
      <c r="BP2990">
        <f t="shared" si="4290"/>
        <v>3275</v>
      </c>
      <c r="BQ2990" s="17">
        <f t="shared" si="4291"/>
        <v>3283</v>
      </c>
      <c r="BR2990" t="str">
        <f t="shared" si="4292"/>
        <v>opp_team_player_1</v>
      </c>
      <c r="BS2990">
        <f>COUNTIFS(S$3:S2990,"="&amp;S2990,AI$3:AI2990,"="&amp;AI2990)</f>
        <v>1</v>
      </c>
      <c r="BT2990" t="str">
        <f>IFERROR(VLOOKUP(BB2990&amp;BU2990&amp;X2990,game_rosters!U:W,3,FALSE),"")</f>
        <v>P100224</v>
      </c>
      <c r="BU2990" t="str">
        <f t="shared" si="4293"/>
        <v>Velodrome</v>
      </c>
    </row>
    <row r="2991" spans="1:73" x14ac:dyDescent="0.2">
      <c r="A2991" t="str">
        <f t="shared" si="4268"/>
        <v/>
      </c>
      <c r="I2991" s="44">
        <v>55</v>
      </c>
      <c r="R2991" s="51">
        <v>1</v>
      </c>
      <c r="S2991">
        <v>1551</v>
      </c>
      <c r="X2991">
        <v>55</v>
      </c>
      <c r="AA2991">
        <f t="shared" si="4317"/>
        <v>2551</v>
      </c>
      <c r="AB2991" t="str">
        <f t="shared" si="4318"/>
        <v/>
      </c>
      <c r="AC2991">
        <f t="shared" si="4264"/>
        <v>2551</v>
      </c>
      <c r="AD2991" s="6">
        <v>3</v>
      </c>
      <c r="AE2991" t="s">
        <v>943</v>
      </c>
      <c r="AF2991" t="s">
        <v>919</v>
      </c>
      <c r="AG2991" t="s">
        <v>943</v>
      </c>
      <c r="AH2991" t="s">
        <v>903</v>
      </c>
      <c r="AI2991" t="str">
        <f t="shared" si="4269"/>
        <v>o</v>
      </c>
      <c r="AJ2991" t="str">
        <f t="shared" si="4270"/>
        <v/>
      </c>
      <c r="AK2991" t="str">
        <f t="shared" si="4271"/>
        <v/>
      </c>
      <c r="AL2991" t="str">
        <f t="shared" si="4272"/>
        <v/>
      </c>
      <c r="AM2991" t="str">
        <f t="shared" si="4273"/>
        <v/>
      </c>
      <c r="AN2991" t="str">
        <f t="shared" si="4274"/>
        <v>Away</v>
      </c>
      <c r="AO2991" t="str">
        <f t="shared" si="4275"/>
        <v>a</v>
      </c>
      <c r="AP2991" t="str">
        <f t="shared" si="4276"/>
        <v/>
      </c>
      <c r="AQ2991" t="str">
        <f t="shared" si="4277"/>
        <v/>
      </c>
      <c r="AR2991" t="str">
        <f t="shared" si="4278"/>
        <v>Away</v>
      </c>
      <c r="AS2991" t="str">
        <f t="shared" si="4279"/>
        <v>a</v>
      </c>
      <c r="AT2991" t="str">
        <f t="shared" si="4280"/>
        <v>Defensive</v>
      </c>
      <c r="AU2991" t="str">
        <f t="shared" si="4281"/>
        <v/>
      </c>
      <c r="AV2991" t="str">
        <f t="shared" si="4282"/>
        <v/>
      </c>
      <c r="AW2991" t="str" cm="1">
        <f t="array" ref="AW2991">IFERROR(IF(O2991&lt;&gt;"",O2991,IF(OR($S2991="",$T2991=""),"",IF(O2991&lt;&gt;"",O2991,IF($T2991&lt;&gt;"",_xlfn._xlws.FILTER(O:O,($BU:$BU=$BU2991)*($I:$I=$I2991)*($T:$T=$T2991)*($S:$S=_xlfn.MINIFS($S:$S,$T:$T,"="&amp;$T2991)),"")))))&amp;"",IF(O2991="","",""))&amp;""</f>
        <v/>
      </c>
      <c r="AX2991" t="str" cm="1">
        <f t="array" ref="AX2991">IFERROR(IF(P2991&lt;&gt;"",P2991,IF(OR($S2991="",$T2991=""),"",IF($T2991&lt;&gt;"",_xlfn._xlws.FILTER(P:P,($BU:$BU=$BU2991)*($I:$I=$I2991)*($T:$T=$T2991)*($S:$S=_xlfn.MINIFS($S:$S,$T:$T,"="&amp;$T2991)),""))))&amp;"",IF(P2991="","",""))&amp;""</f>
        <v/>
      </c>
      <c r="AY2991" t="str" cm="1">
        <f t="array" ref="AY2991">IFERROR(IF(Q2991&lt;&gt;"",Q2991,IF(OR($S2991="",$T2991=""),"",IF($T2991&lt;&gt;"",_xlfn._xlws.FILTER(Q:Q,($BU:$BU=$BU2991)*($I:$I=$I2991)*($T:$T=$T2991)*($S:$S=_xlfn.MINIFS($S:$S,$T:$T,"="&amp;$T2991)),""))))&amp;"",IF(Q2991="","",""))&amp;""</f>
        <v/>
      </c>
      <c r="AZ2991" t="str" cm="1">
        <f t="array" ref="AZ2991">IFERROR(IF(R2991&lt;&gt;"",R2991,IF(OR($S2991="",$T2991=""),"",IF($T2991&lt;&gt;"",_xlfn._xlws.FILTER(R:R,($BU:$BU=$BU2991)*($I:$I=$I2991)*($T:$T=$T2991)*($S:$S=_xlfn.MINIFS($S:$S,$T:$T,"="&amp;$T2991)),""))))&amp;"",IF(R2991="","",""))&amp;""</f>
        <v>1</v>
      </c>
      <c r="BA2991" s="6">
        <f t="shared" si="4283"/>
        <v>257</v>
      </c>
      <c r="BB2991">
        <f t="shared" ref="BB2991:BD2991" si="4337">BB2990</f>
        <v>18987</v>
      </c>
      <c r="BC2991" t="str">
        <f t="shared" si="4337"/>
        <v>Velodrome</v>
      </c>
      <c r="BD2991" t="str">
        <f t="shared" si="4337"/>
        <v>Outlaws</v>
      </c>
      <c r="BE2991" t="s">
        <v>13</v>
      </c>
      <c r="BF2991" t="s">
        <v>756</v>
      </c>
      <c r="BI2991" cm="1">
        <f t="array" ref="BI2991">IFERROR(_xlfn._xlws.FILTER(shifts!A:A,(shifts!B:B=events!AD2991)*(shifts!AG:AG&gt;=events!BK2991)*(shifts!AH:AH&lt;=events!BL2991)),BI2990)</f>
        <v>103</v>
      </c>
      <c r="BJ2991" s="15">
        <f t="shared" si="4285"/>
        <v>3</v>
      </c>
      <c r="BK2991">
        <f t="shared" si="4286"/>
        <v>103</v>
      </c>
      <c r="BL2991">
        <f t="shared" si="4287"/>
        <v>100</v>
      </c>
      <c r="BM2991" s="15">
        <f>SUMIFS(BJ$2:BJ2991,K$2:K2991,"=Intermission")+SUMIFS(BJ$2:BJ2991,K$2:K2991,"=Timeout")</f>
        <v>143</v>
      </c>
      <c r="BN2991">
        <f t="shared" si="4288"/>
        <v>2303</v>
      </c>
      <c r="BO2991" s="19">
        <f t="shared" si="4289"/>
        <v>3280</v>
      </c>
      <c r="BP2991">
        <f t="shared" si="4290"/>
        <v>3275</v>
      </c>
      <c r="BQ2991" s="17">
        <f t="shared" si="4291"/>
        <v>3283</v>
      </c>
      <c r="BR2991" t="str">
        <f t="shared" si="4292"/>
        <v>opp_team_player_2</v>
      </c>
      <c r="BS2991">
        <f>COUNTIFS(S$3:S2991,"="&amp;S2991,AI$3:AI2991,"="&amp;AI2991)</f>
        <v>2</v>
      </c>
      <c r="BT2991" t="str">
        <f>IFERROR(VLOOKUP(BB2991&amp;BU2991&amp;X2991,game_rosters!U:W,3,FALSE),"")</f>
        <v>P100064</v>
      </c>
      <c r="BU2991" t="str">
        <f t="shared" si="4293"/>
        <v>Velodrome</v>
      </c>
    </row>
    <row r="2992" spans="1:73" x14ac:dyDescent="0.2">
      <c r="A2992">
        <f t="shared" si="4268"/>
        <v>1</v>
      </c>
      <c r="I2992" s="44">
        <v>13</v>
      </c>
      <c r="K2992" t="s">
        <v>13</v>
      </c>
      <c r="R2992" s="51">
        <v>1</v>
      </c>
      <c r="S2992">
        <v>1552</v>
      </c>
      <c r="W2992" t="s">
        <v>731</v>
      </c>
      <c r="X2992">
        <v>13</v>
      </c>
      <c r="Z2992">
        <v>1</v>
      </c>
      <c r="AA2992">
        <f t="shared" si="4317"/>
        <v>2552</v>
      </c>
      <c r="AB2992" t="str">
        <f t="shared" si="4318"/>
        <v/>
      </c>
      <c r="AC2992">
        <f t="shared" si="4264"/>
        <v>2552</v>
      </c>
      <c r="AD2992" s="6">
        <v>3</v>
      </c>
      <c r="AE2992" t="s">
        <v>943</v>
      </c>
      <c r="AF2992" t="s">
        <v>903</v>
      </c>
      <c r="AG2992" t="s">
        <v>943</v>
      </c>
      <c r="AH2992" t="s">
        <v>750</v>
      </c>
      <c r="AI2992" t="str">
        <f t="shared" si="4269"/>
        <v>e</v>
      </c>
      <c r="AJ2992" t="str">
        <f t="shared" si="4270"/>
        <v/>
      </c>
      <c r="AK2992" t="str">
        <f t="shared" si="4271"/>
        <v/>
      </c>
      <c r="AL2992" t="str">
        <f t="shared" si="4272"/>
        <v/>
      </c>
      <c r="AM2992" t="str">
        <f t="shared" si="4273"/>
        <v/>
      </c>
      <c r="AN2992" t="str">
        <f t="shared" si="4274"/>
        <v>Away</v>
      </c>
      <c r="AO2992" t="str">
        <f t="shared" si="4275"/>
        <v>a</v>
      </c>
      <c r="AP2992" t="str">
        <f t="shared" si="4276"/>
        <v/>
      </c>
      <c r="AQ2992" t="str">
        <f t="shared" si="4277"/>
        <v/>
      </c>
      <c r="AR2992" t="str">
        <f t="shared" si="4278"/>
        <v>Away</v>
      </c>
      <c r="AS2992" t="str">
        <f t="shared" si="4279"/>
        <v>a</v>
      </c>
      <c r="AT2992" t="str">
        <f t="shared" si="4280"/>
        <v>Offensive</v>
      </c>
      <c r="AU2992" t="str">
        <f t="shared" si="4281"/>
        <v/>
      </c>
      <c r="AV2992" t="str">
        <f t="shared" si="4282"/>
        <v/>
      </c>
      <c r="AW2992" t="str" cm="1">
        <f t="array" ref="AW2992">IFERROR(IF(O2992&lt;&gt;"",O2992,IF(OR($S2992="",$T2992=""),"",IF(O2992&lt;&gt;"",O2992,IF($T2992&lt;&gt;"",_xlfn._xlws.FILTER(O:O,($BU:$BU=$BU2992)*($I:$I=$I2992)*($T:$T=$T2992)*($S:$S=_xlfn.MINIFS($S:$S,$T:$T,"="&amp;$T2992)),"")))))&amp;"",IF(O2992="","",""))&amp;""</f>
        <v/>
      </c>
      <c r="AX2992" t="str" cm="1">
        <f t="array" ref="AX2992">IFERROR(IF(P2992&lt;&gt;"",P2992,IF(OR($S2992="",$T2992=""),"",IF($T2992&lt;&gt;"",_xlfn._xlws.FILTER(P:P,($BU:$BU=$BU2992)*($I:$I=$I2992)*($T:$T=$T2992)*($S:$S=_xlfn.MINIFS($S:$S,$T:$T,"="&amp;$T2992)),""))))&amp;"",IF(P2992="","",""))&amp;""</f>
        <v/>
      </c>
      <c r="AY2992" t="str" cm="1">
        <f t="array" ref="AY2992">IFERROR(IF(Q2992&lt;&gt;"",Q2992,IF(OR($S2992="",$T2992=""),"",IF($T2992&lt;&gt;"",_xlfn._xlws.FILTER(Q:Q,($BU:$BU=$BU2992)*($I:$I=$I2992)*($T:$T=$T2992)*($S:$S=_xlfn.MINIFS($S:$S,$T:$T,"="&amp;$T2992)),""))))&amp;"",IF(Q2992="","",""))&amp;""</f>
        <v/>
      </c>
      <c r="AZ2992" t="str" cm="1">
        <f t="array" ref="AZ2992">IFERROR(IF(R2992&lt;&gt;"",R2992,IF(OR($S2992="",$T2992=""),"",IF($T2992&lt;&gt;"",_xlfn._xlws.FILTER(R:R,($BU:$BU=$BU2992)*($I:$I=$I2992)*($T:$T=$T2992)*($S:$S=_xlfn.MINIFS($S:$S,$T:$T,"="&amp;$T2992)),""))))&amp;"",IF(R2992="","",""))&amp;""</f>
        <v>1</v>
      </c>
      <c r="BA2992" s="6">
        <f t="shared" si="4283"/>
        <v>257</v>
      </c>
      <c r="BB2992">
        <f t="shared" ref="BB2992:BD2992" si="4338">BB2991</f>
        <v>18987</v>
      </c>
      <c r="BC2992" t="str">
        <f t="shared" si="4338"/>
        <v>Velodrome</v>
      </c>
      <c r="BD2992" t="str">
        <f t="shared" si="4338"/>
        <v>Outlaws</v>
      </c>
      <c r="BE2992" t="s">
        <v>13</v>
      </c>
      <c r="BF2992" t="s">
        <v>756</v>
      </c>
      <c r="BI2992" cm="1">
        <f t="array" ref="BI2992">IFERROR(_xlfn._xlws.FILTER(shifts!A:A,(shifts!B:B=events!AD2992)*(shifts!AG:AG&gt;=events!BK2992)*(shifts!AH:AH&lt;=events!BL2992)),BI2991)</f>
        <v>103</v>
      </c>
      <c r="BJ2992" s="15">
        <f t="shared" si="4285"/>
        <v>5</v>
      </c>
      <c r="BK2992">
        <f t="shared" si="4286"/>
        <v>100</v>
      </c>
      <c r="BL2992">
        <f t="shared" si="4287"/>
        <v>95</v>
      </c>
      <c r="BM2992" s="15">
        <f>SUMIFS(BJ$2:BJ2992,K$2:K2992,"=Intermission")+SUMIFS(BJ$2:BJ2992,K$2:K2992,"=Timeout")</f>
        <v>143</v>
      </c>
      <c r="BN2992">
        <f t="shared" si="4288"/>
        <v>2303</v>
      </c>
      <c r="BO2992" s="19">
        <f t="shared" si="4289"/>
        <v>3283</v>
      </c>
      <c r="BP2992">
        <f t="shared" si="4290"/>
        <v>3278</v>
      </c>
      <c r="BQ2992" s="17">
        <f t="shared" si="4291"/>
        <v>3288</v>
      </c>
      <c r="BR2992" t="str">
        <f t="shared" si="4292"/>
        <v>event_team_player_1</v>
      </c>
      <c r="BS2992">
        <f>COUNTIFS(S$3:S2992,"="&amp;S2992,AI$3:AI2992,"="&amp;AI2992)</f>
        <v>1</v>
      </c>
      <c r="BT2992" t="str">
        <f>IFERROR(VLOOKUP(BB2992&amp;BU2992&amp;X2992,game_rosters!U:W,3,FALSE),"")</f>
        <v>P100031</v>
      </c>
      <c r="BU2992" t="str">
        <f t="shared" si="4293"/>
        <v>Outlaws</v>
      </c>
    </row>
    <row r="2993" spans="1:73" x14ac:dyDescent="0.2">
      <c r="A2993" t="str">
        <f t="shared" si="4268"/>
        <v/>
      </c>
      <c r="I2993" s="44">
        <v>84</v>
      </c>
      <c r="R2993" s="51">
        <v>1</v>
      </c>
      <c r="S2993">
        <v>1552</v>
      </c>
      <c r="X2993">
        <v>84</v>
      </c>
      <c r="AA2993">
        <f t="shared" si="4317"/>
        <v>2552</v>
      </c>
      <c r="AB2993" t="str">
        <f t="shared" si="4318"/>
        <v/>
      </c>
      <c r="AC2993">
        <f t="shared" si="4264"/>
        <v>2552</v>
      </c>
      <c r="AD2993" s="6">
        <v>3</v>
      </c>
      <c r="AE2993" t="s">
        <v>943</v>
      </c>
      <c r="AF2993" t="s">
        <v>903</v>
      </c>
      <c r="AG2993" t="s">
        <v>943</v>
      </c>
      <c r="AH2993" t="s">
        <v>750</v>
      </c>
      <c r="AI2993" t="str">
        <f t="shared" si="4269"/>
        <v>o</v>
      </c>
      <c r="AJ2993" t="str">
        <f t="shared" si="4270"/>
        <v/>
      </c>
      <c r="AK2993" t="str">
        <f t="shared" si="4271"/>
        <v/>
      </c>
      <c r="AL2993" t="str">
        <f t="shared" si="4272"/>
        <v/>
      </c>
      <c r="AM2993" t="str">
        <f t="shared" si="4273"/>
        <v/>
      </c>
      <c r="AN2993" t="str">
        <f t="shared" si="4274"/>
        <v>Away</v>
      </c>
      <c r="AO2993" t="str">
        <f t="shared" si="4275"/>
        <v>a</v>
      </c>
      <c r="AP2993" t="str">
        <f t="shared" si="4276"/>
        <v/>
      </c>
      <c r="AQ2993" t="str">
        <f t="shared" si="4277"/>
        <v/>
      </c>
      <c r="AR2993" t="str">
        <f t="shared" si="4278"/>
        <v>Away</v>
      </c>
      <c r="AS2993" t="str">
        <f t="shared" si="4279"/>
        <v>a</v>
      </c>
      <c r="AT2993" t="str">
        <f t="shared" si="4280"/>
        <v>Defensive</v>
      </c>
      <c r="AU2993" t="str">
        <f t="shared" si="4281"/>
        <v/>
      </c>
      <c r="AV2993" t="str">
        <f t="shared" si="4282"/>
        <v/>
      </c>
      <c r="AW2993" t="str" cm="1">
        <f t="array" ref="AW2993">IFERROR(IF(O2993&lt;&gt;"",O2993,IF(OR($S2993="",$T2993=""),"",IF(O2993&lt;&gt;"",O2993,IF($T2993&lt;&gt;"",_xlfn._xlws.FILTER(O:O,($BU:$BU=$BU2993)*($I:$I=$I2993)*($T:$T=$T2993)*($S:$S=_xlfn.MINIFS($S:$S,$T:$T,"="&amp;$T2993)),"")))))&amp;"",IF(O2993="","",""))&amp;""</f>
        <v/>
      </c>
      <c r="AX2993" t="str" cm="1">
        <f t="array" ref="AX2993">IFERROR(IF(P2993&lt;&gt;"",P2993,IF(OR($S2993="",$T2993=""),"",IF($T2993&lt;&gt;"",_xlfn._xlws.FILTER(P:P,($BU:$BU=$BU2993)*($I:$I=$I2993)*($T:$T=$T2993)*($S:$S=_xlfn.MINIFS($S:$S,$T:$T,"="&amp;$T2993)),""))))&amp;"",IF(P2993="","",""))&amp;""</f>
        <v/>
      </c>
      <c r="AY2993" t="str" cm="1">
        <f t="array" ref="AY2993">IFERROR(IF(Q2993&lt;&gt;"",Q2993,IF(OR($S2993="",$T2993=""),"",IF($T2993&lt;&gt;"",_xlfn._xlws.FILTER(Q:Q,($BU:$BU=$BU2993)*($I:$I=$I2993)*($T:$T=$T2993)*($S:$S=_xlfn.MINIFS($S:$S,$T:$T,"="&amp;$T2993)),""))))&amp;"",IF(Q2993="","",""))&amp;""</f>
        <v/>
      </c>
      <c r="AZ2993" t="str" cm="1">
        <f t="array" ref="AZ2993">IFERROR(IF(R2993&lt;&gt;"",R2993,IF(OR($S2993="",$T2993=""),"",IF($T2993&lt;&gt;"",_xlfn._xlws.FILTER(R:R,($BU:$BU=$BU2993)*($I:$I=$I2993)*($T:$T=$T2993)*($S:$S=_xlfn.MINIFS($S:$S,$T:$T,"="&amp;$T2993)),""))))&amp;"",IF(R2993="","",""))&amp;""</f>
        <v>1</v>
      </c>
      <c r="BA2993" s="6">
        <f t="shared" si="4283"/>
        <v>257</v>
      </c>
      <c r="BB2993">
        <f t="shared" ref="BB2993:BD2993" si="4339">BB2992</f>
        <v>18987</v>
      </c>
      <c r="BC2993" t="str">
        <f t="shared" si="4339"/>
        <v>Velodrome</v>
      </c>
      <c r="BD2993" t="str">
        <f t="shared" si="4339"/>
        <v>Outlaws</v>
      </c>
      <c r="BE2993" t="s">
        <v>13</v>
      </c>
      <c r="BF2993" t="s">
        <v>756</v>
      </c>
      <c r="BI2993" cm="1">
        <f t="array" ref="BI2993">IFERROR(_xlfn._xlws.FILTER(shifts!A:A,(shifts!B:B=events!AD2993)*(shifts!AG:AG&gt;=events!BK2993)*(shifts!AH:AH&lt;=events!BL2993)),BI2992)</f>
        <v>103</v>
      </c>
      <c r="BJ2993" s="15">
        <f t="shared" si="4285"/>
        <v>5</v>
      </c>
      <c r="BK2993">
        <f t="shared" si="4286"/>
        <v>100</v>
      </c>
      <c r="BL2993">
        <f t="shared" si="4287"/>
        <v>95</v>
      </c>
      <c r="BM2993" s="15">
        <f>SUMIFS(BJ$2:BJ2993,K$2:K2993,"=Intermission")+SUMIFS(BJ$2:BJ2993,K$2:K2993,"=Timeout")</f>
        <v>143</v>
      </c>
      <c r="BN2993">
        <f t="shared" si="4288"/>
        <v>2303</v>
      </c>
      <c r="BO2993" s="19">
        <f t="shared" si="4289"/>
        <v>3283</v>
      </c>
      <c r="BP2993">
        <f t="shared" si="4290"/>
        <v>3278</v>
      </c>
      <c r="BQ2993" s="17">
        <f t="shared" si="4291"/>
        <v>3288</v>
      </c>
      <c r="BR2993" t="str">
        <f t="shared" si="4292"/>
        <v>opp_team_player_1</v>
      </c>
      <c r="BS2993">
        <f>COUNTIFS(S$3:S2993,"="&amp;S2993,AI$3:AI2993,"="&amp;AI2993)</f>
        <v>1</v>
      </c>
      <c r="BT2993" t="str">
        <f>IFERROR(VLOOKUP(BB2993&amp;BU2993&amp;X2993,game_rosters!U:W,3,FALSE),"")</f>
        <v>P100198</v>
      </c>
      <c r="BU2993" t="str">
        <f t="shared" si="4293"/>
        <v>Velodrome</v>
      </c>
    </row>
    <row r="2994" spans="1:73" x14ac:dyDescent="0.2">
      <c r="A2994">
        <f t="shared" si="4268"/>
        <v>1</v>
      </c>
      <c r="I2994" s="44">
        <v>13</v>
      </c>
      <c r="K2994" t="s">
        <v>7</v>
      </c>
      <c r="L2994" t="s">
        <v>172</v>
      </c>
      <c r="M2994" t="s">
        <v>68</v>
      </c>
      <c r="N2994" t="s">
        <v>595</v>
      </c>
      <c r="S2994">
        <v>1553</v>
      </c>
      <c r="T2994">
        <v>240</v>
      </c>
      <c r="W2994" t="s">
        <v>731</v>
      </c>
      <c r="X2994">
        <v>13</v>
      </c>
      <c r="Z2994">
        <v>1</v>
      </c>
      <c r="AA2994">
        <f t="shared" si="4317"/>
        <v>2553</v>
      </c>
      <c r="AB2994">
        <f t="shared" si="4318"/>
        <v>9240</v>
      </c>
      <c r="AC2994">
        <f t="shared" si="4264"/>
        <v>9240</v>
      </c>
      <c r="AD2994" s="6">
        <v>3</v>
      </c>
      <c r="AE2994" t="s">
        <v>943</v>
      </c>
      <c r="AF2994" t="s">
        <v>750</v>
      </c>
      <c r="AG2994" t="s">
        <v>756</v>
      </c>
      <c r="AH2994" t="s">
        <v>756</v>
      </c>
      <c r="AI2994" t="str">
        <f t="shared" si="4269"/>
        <v>e</v>
      </c>
      <c r="AJ2994" t="str">
        <f t="shared" si="4270"/>
        <v/>
      </c>
      <c r="AK2994" t="str">
        <f t="shared" si="4271"/>
        <v/>
      </c>
      <c r="AL2994" t="str">
        <f t="shared" si="4272"/>
        <v/>
      </c>
      <c r="AM2994" t="str">
        <f t="shared" si="4273"/>
        <v/>
      </c>
      <c r="AN2994" t="str">
        <f t="shared" si="4274"/>
        <v>Away</v>
      </c>
      <c r="AO2994" t="str">
        <f t="shared" si="4275"/>
        <v>a</v>
      </c>
      <c r="AP2994" t="str">
        <f t="shared" si="4276"/>
        <v/>
      </c>
      <c r="AQ2994" t="str">
        <f t="shared" si="4277"/>
        <v/>
      </c>
      <c r="AR2994" t="str">
        <f t="shared" si="4278"/>
        <v>Away</v>
      </c>
      <c r="AS2994" t="str">
        <f t="shared" si="4279"/>
        <v>a</v>
      </c>
      <c r="AT2994" t="str">
        <f t="shared" si="4280"/>
        <v>Offensive</v>
      </c>
      <c r="AU2994" t="str">
        <f t="shared" si="4281"/>
        <v/>
      </c>
      <c r="AV2994" t="str">
        <f t="shared" si="4282"/>
        <v/>
      </c>
      <c r="AW2994" t="str" cm="1">
        <f t="array" ref="AW2994">IFERROR(IF(O2994&lt;&gt;"",O2994,IF(OR($S2994="",$T2994=""),"",IF(O2994&lt;&gt;"",O2994,IF($T2994&lt;&gt;"",_xlfn._xlws.FILTER(O:O,($BU:$BU=$BU2994)*($I:$I=$I2994)*($T:$T=$T2994)*($S:$S=_xlfn.MINIFS($S:$S,$T:$T,"="&amp;$T2994)),"")))))&amp;"",IF(O2994="","",""))&amp;""</f>
        <v/>
      </c>
      <c r="AX2994" t="str" cm="1">
        <f t="array" ref="AX2994">IFERROR(IF(P2994&lt;&gt;"",P2994,IF(OR($S2994="",$T2994=""),"",IF($T2994&lt;&gt;"",_xlfn._xlws.FILTER(P:P,($BU:$BU=$BU2994)*($I:$I=$I2994)*($T:$T=$T2994)*($S:$S=_xlfn.MINIFS($S:$S,$T:$T,"="&amp;$T2994)),""))))&amp;"",IF(P2994="","",""))&amp;""</f>
        <v/>
      </c>
      <c r="AY2994" t="str" cm="1">
        <f t="array" ref="AY2994">IFERROR(IF(Q2994&lt;&gt;"",Q2994,IF(OR($S2994="",$T2994=""),"",IF($T2994&lt;&gt;"",_xlfn._xlws.FILTER(Q:Q,($BU:$BU=$BU2994)*($I:$I=$I2994)*($T:$T=$T2994)*($S:$S=_xlfn.MINIFS($S:$S,$T:$T,"="&amp;$T2994)),""))))&amp;"",IF(Q2994="","",""))&amp;""</f>
        <v/>
      </c>
      <c r="AZ2994" t="str" cm="1">
        <f t="array" ref="AZ2994">IFERROR(IF(R2994&lt;&gt;"",R2994,IF(OR($S2994="",$T2994=""),"",IF($T2994&lt;&gt;"",_xlfn._xlws.FILTER(R:R,($BU:$BU=$BU2994)*($I:$I=$I2994)*($T:$T=$T2994)*($S:$S=_xlfn.MINIFS($S:$S,$T:$T,"="&amp;$T2994)),""))))&amp;"",IF(R2994="","",""))&amp;""</f>
        <v/>
      </c>
      <c r="BA2994" s="6">
        <f t="shared" si="4283"/>
        <v>257</v>
      </c>
      <c r="BB2994">
        <f t="shared" ref="BB2994:BD2994" si="4340">BB2993</f>
        <v>18987</v>
      </c>
      <c r="BC2994" t="str">
        <f t="shared" si="4340"/>
        <v>Velodrome</v>
      </c>
      <c r="BD2994" t="str">
        <f t="shared" si="4340"/>
        <v>Outlaws</v>
      </c>
      <c r="BE2994" t="s">
        <v>7</v>
      </c>
      <c r="BF2994" t="s">
        <v>172</v>
      </c>
      <c r="BI2994" cm="1">
        <f t="array" ref="BI2994">IFERROR(_xlfn._xlws.FILTER(shifts!A:A,(shifts!B:B=events!AD2994)*(shifts!AG:AG&gt;=events!BK2994)*(shifts!AH:AH&lt;=events!BL2994)),BI2993)</f>
        <v>103</v>
      </c>
      <c r="BJ2994" s="15">
        <f t="shared" si="4285"/>
        <v>0</v>
      </c>
      <c r="BK2994">
        <f t="shared" si="4286"/>
        <v>95</v>
      </c>
      <c r="BL2994">
        <f t="shared" si="4287"/>
        <v>95</v>
      </c>
      <c r="BM2994" s="15">
        <f>SUMIFS(BJ$2:BJ2994,K$2:K2994,"=Intermission")+SUMIFS(BJ$2:BJ2994,K$2:K2994,"=Timeout")</f>
        <v>143</v>
      </c>
      <c r="BN2994">
        <f t="shared" si="4288"/>
        <v>2303</v>
      </c>
      <c r="BO2994" s="19">
        <f t="shared" si="4289"/>
        <v>3288</v>
      </c>
      <c r="BP2994">
        <f t="shared" si="4290"/>
        <v>3283</v>
      </c>
      <c r="BQ2994" s="17">
        <f t="shared" si="4291"/>
        <v>3288</v>
      </c>
      <c r="BR2994" t="str">
        <f t="shared" si="4292"/>
        <v>event_team_player_1</v>
      </c>
      <c r="BS2994">
        <f>COUNTIFS(S$3:S2994,"="&amp;S2994,AI$3:AI2994,"="&amp;AI2994)</f>
        <v>1</v>
      </c>
      <c r="BT2994" t="str">
        <f>IFERROR(VLOOKUP(BB2994&amp;BU2994&amp;X2994,game_rosters!U:W,3,FALSE),"")</f>
        <v>P100031</v>
      </c>
      <c r="BU2994" t="str">
        <f t="shared" si="4293"/>
        <v>Outlaws</v>
      </c>
    </row>
    <row r="2995" spans="1:73" x14ac:dyDescent="0.2">
      <c r="A2995" t="str">
        <f t="shared" si="4268"/>
        <v/>
      </c>
      <c r="I2995" s="44">
        <v>4</v>
      </c>
      <c r="S2995">
        <v>1553</v>
      </c>
      <c r="T2995">
        <v>240</v>
      </c>
      <c r="X2995">
        <v>4</v>
      </c>
      <c r="Z2995">
        <v>1</v>
      </c>
      <c r="AA2995">
        <f t="shared" si="4317"/>
        <v>2553</v>
      </c>
      <c r="AB2995">
        <f t="shared" si="4318"/>
        <v>9240</v>
      </c>
      <c r="AC2995">
        <f t="shared" si="4264"/>
        <v>9240</v>
      </c>
      <c r="AD2995" s="6">
        <v>3</v>
      </c>
      <c r="AE2995" t="s">
        <v>943</v>
      </c>
      <c r="AF2995" t="s">
        <v>750</v>
      </c>
      <c r="AG2995" t="s">
        <v>756</v>
      </c>
      <c r="AH2995" t="s">
        <v>756</v>
      </c>
      <c r="AI2995" t="str">
        <f t="shared" si="4269"/>
        <v>e</v>
      </c>
      <c r="AJ2995" t="str">
        <f t="shared" si="4270"/>
        <v/>
      </c>
      <c r="AK2995" t="str">
        <f t="shared" si="4271"/>
        <v/>
      </c>
      <c r="AL2995" t="str">
        <f t="shared" si="4272"/>
        <v/>
      </c>
      <c r="AM2995" t="str">
        <f t="shared" si="4273"/>
        <v/>
      </c>
      <c r="AN2995" t="str">
        <f t="shared" si="4274"/>
        <v>Away</v>
      </c>
      <c r="AO2995" t="str">
        <f t="shared" si="4275"/>
        <v>a</v>
      </c>
      <c r="AP2995" t="str">
        <f t="shared" si="4276"/>
        <v/>
      </c>
      <c r="AQ2995" t="str">
        <f t="shared" si="4277"/>
        <v/>
      </c>
      <c r="AR2995" t="str">
        <f t="shared" si="4278"/>
        <v>Away</v>
      </c>
      <c r="AS2995" t="str">
        <f t="shared" si="4279"/>
        <v>a</v>
      </c>
      <c r="AT2995" t="str">
        <f t="shared" si="4280"/>
        <v>Offensive</v>
      </c>
      <c r="AU2995" t="str">
        <f t="shared" si="4281"/>
        <v/>
      </c>
      <c r="AV2995" t="str">
        <f t="shared" si="4282"/>
        <v/>
      </c>
      <c r="AW2995" t="str" cm="1">
        <f t="array" ref="AW2995">IFERROR(IF(O2995&lt;&gt;"",O2995,IF(OR($S2995="",$T2995=""),"",IF(O2995&lt;&gt;"",O2995,IF($T2995&lt;&gt;"",_xlfn._xlws.FILTER(O:O,($BU:$BU=$BU2995)*($I:$I=$I2995)*($T:$T=$T2995)*($S:$S=_xlfn.MINIFS($S:$S,$T:$T,"="&amp;$T2995)),"")))))&amp;"",IF(O2995="","",""))&amp;""</f>
        <v/>
      </c>
      <c r="AX2995" t="str" cm="1">
        <f t="array" ref="AX2995">IFERROR(IF(P2995&lt;&gt;"",P2995,IF(OR($S2995="",$T2995=""),"",IF($T2995&lt;&gt;"",_xlfn._xlws.FILTER(P:P,($BU:$BU=$BU2995)*($I:$I=$I2995)*($T:$T=$T2995)*($S:$S=_xlfn.MINIFS($S:$S,$T:$T,"="&amp;$T2995)),""))))&amp;"",IF(P2995="","",""))&amp;""</f>
        <v/>
      </c>
      <c r="AY2995" t="str" cm="1">
        <f t="array" ref="AY2995">IFERROR(IF(Q2995&lt;&gt;"",Q2995,IF(OR($S2995="",$T2995=""),"",IF($T2995&lt;&gt;"",_xlfn._xlws.FILTER(Q:Q,($BU:$BU=$BU2995)*($I:$I=$I2995)*($T:$T=$T2995)*($S:$S=_xlfn.MINIFS($S:$S,$T:$T,"="&amp;$T2995)),""))))&amp;"",IF(Q2995="","",""))&amp;""</f>
        <v/>
      </c>
      <c r="AZ2995" t="str" cm="1">
        <f t="array" ref="AZ2995">IFERROR(IF(R2995&lt;&gt;"",R2995,IF(OR($S2995="",$T2995=""),"",IF($T2995&lt;&gt;"",_xlfn._xlws.FILTER(R:R,($BU:$BU=$BU2995)*($I:$I=$I2995)*($T:$T=$T2995)*($S:$S=_xlfn.MINIFS($S:$S,$T:$T,"="&amp;$T2995)),""))))&amp;"",IF(R2995="","",""))&amp;""</f>
        <v/>
      </c>
      <c r="BA2995" s="6">
        <f t="shared" si="4283"/>
        <v>257</v>
      </c>
      <c r="BB2995">
        <f t="shared" ref="BB2995:BD2995" si="4341">BB2994</f>
        <v>18987</v>
      </c>
      <c r="BC2995" t="str">
        <f t="shared" si="4341"/>
        <v>Velodrome</v>
      </c>
      <c r="BD2995" t="str">
        <f t="shared" si="4341"/>
        <v>Outlaws</v>
      </c>
      <c r="BE2995" t="s">
        <v>7</v>
      </c>
      <c r="BF2995" t="s">
        <v>172</v>
      </c>
      <c r="BI2995" cm="1">
        <f t="array" ref="BI2995">IFERROR(_xlfn._xlws.FILTER(shifts!A:A,(shifts!B:B=events!AD2995)*(shifts!AG:AG&gt;=events!BK2995)*(shifts!AH:AH&lt;=events!BL2995)),BI2994)</f>
        <v>103</v>
      </c>
      <c r="BJ2995" s="15">
        <f t="shared" si="4285"/>
        <v>0</v>
      </c>
      <c r="BK2995">
        <f t="shared" si="4286"/>
        <v>95</v>
      </c>
      <c r="BL2995">
        <f t="shared" si="4287"/>
        <v>95</v>
      </c>
      <c r="BM2995" s="15">
        <f>SUMIFS(BJ$2:BJ2995,K$2:K2995,"=Intermission")+SUMIFS(BJ$2:BJ2995,K$2:K2995,"=Timeout")</f>
        <v>143</v>
      </c>
      <c r="BN2995">
        <f t="shared" si="4288"/>
        <v>2303</v>
      </c>
      <c r="BO2995" s="19">
        <f t="shared" si="4289"/>
        <v>3288</v>
      </c>
      <c r="BP2995">
        <f t="shared" si="4290"/>
        <v>3283</v>
      </c>
      <c r="BQ2995" s="17">
        <f t="shared" si="4291"/>
        <v>3288</v>
      </c>
      <c r="BR2995" t="str">
        <f t="shared" si="4292"/>
        <v>event_team_player_2</v>
      </c>
      <c r="BS2995">
        <f>COUNTIFS(S$3:S2995,"="&amp;S2995,AI$3:AI2995,"="&amp;AI2995)</f>
        <v>2</v>
      </c>
      <c r="BT2995" t="str">
        <f>IFERROR(VLOOKUP(BB2995&amp;BU2995&amp;X2995,game_rosters!U:W,3,FALSE),"")</f>
        <v>P100032</v>
      </c>
      <c r="BU2995" t="str">
        <f t="shared" si="4293"/>
        <v>Outlaws</v>
      </c>
    </row>
    <row r="2996" spans="1:73" x14ac:dyDescent="0.2">
      <c r="A2996">
        <f t="shared" si="4268"/>
        <v>1</v>
      </c>
      <c r="I2996" s="44">
        <v>4</v>
      </c>
      <c r="K2996" t="s">
        <v>6</v>
      </c>
      <c r="L2996" t="s">
        <v>205</v>
      </c>
      <c r="M2996" t="s">
        <v>63</v>
      </c>
      <c r="N2996" t="s">
        <v>595</v>
      </c>
      <c r="S2996">
        <v>1554</v>
      </c>
      <c r="T2996">
        <v>240</v>
      </c>
      <c r="W2996" t="s">
        <v>731</v>
      </c>
      <c r="X2996">
        <v>4</v>
      </c>
      <c r="Z2996">
        <v>1</v>
      </c>
      <c r="AA2996">
        <f t="shared" si="4317"/>
        <v>2554</v>
      </c>
      <c r="AB2996">
        <f t="shared" si="4318"/>
        <v>9240</v>
      </c>
      <c r="AC2996">
        <f t="shared" si="4264"/>
        <v>9240</v>
      </c>
      <c r="AD2996" s="6">
        <v>3</v>
      </c>
      <c r="AE2996" t="s">
        <v>943</v>
      </c>
      <c r="AF2996" t="s">
        <v>926</v>
      </c>
      <c r="AG2996" t="s">
        <v>756</v>
      </c>
      <c r="AH2996" t="s">
        <v>756</v>
      </c>
      <c r="AI2996" t="str">
        <f t="shared" si="4269"/>
        <v>e</v>
      </c>
      <c r="AJ2996" t="str">
        <f t="shared" si="4270"/>
        <v/>
      </c>
      <c r="AK2996" t="str">
        <f t="shared" si="4271"/>
        <v/>
      </c>
      <c r="AL2996" t="str">
        <f t="shared" si="4272"/>
        <v/>
      </c>
      <c r="AM2996" t="str">
        <f t="shared" si="4273"/>
        <v/>
      </c>
      <c r="AN2996" t="str">
        <f t="shared" si="4274"/>
        <v>Away</v>
      </c>
      <c r="AO2996" t="str">
        <f t="shared" si="4275"/>
        <v>a</v>
      </c>
      <c r="AP2996" t="str">
        <f t="shared" si="4276"/>
        <v/>
      </c>
      <c r="AQ2996" t="str">
        <f t="shared" si="4277"/>
        <v/>
      </c>
      <c r="AR2996" t="str">
        <f t="shared" si="4278"/>
        <v>Away</v>
      </c>
      <c r="AS2996" t="str">
        <f t="shared" si="4279"/>
        <v>a</v>
      </c>
      <c r="AT2996" t="str">
        <f t="shared" si="4280"/>
        <v>Offensive</v>
      </c>
      <c r="AU2996" t="str">
        <f t="shared" si="4281"/>
        <v/>
      </c>
      <c r="AV2996" t="str">
        <f t="shared" si="4282"/>
        <v/>
      </c>
      <c r="AW2996" t="str" cm="1">
        <f t="array" ref="AW2996">IFERROR(IF(O2996&lt;&gt;"",O2996,IF(OR($S2996="",$T2996=""),"",IF(O2996&lt;&gt;"",O2996,IF($T2996&lt;&gt;"",_xlfn._xlws.FILTER(O:O,($BU:$BU=$BU2996)*($I:$I=$I2996)*($T:$T=$T2996)*($S:$S=_xlfn.MINIFS($S:$S,$T:$T,"="&amp;$T2996)),"")))))&amp;"",IF(O2996="","",""))&amp;""</f>
        <v/>
      </c>
      <c r="AX2996" t="str" cm="1">
        <f t="array" ref="AX2996">IFERROR(IF(P2996&lt;&gt;"",P2996,IF(OR($S2996="",$T2996=""),"",IF($T2996&lt;&gt;"",_xlfn._xlws.FILTER(P:P,($BU:$BU=$BU2996)*($I:$I=$I2996)*($T:$T=$T2996)*($S:$S=_xlfn.MINIFS($S:$S,$T:$T,"="&amp;$T2996)),""))))&amp;"",IF(P2996="","",""))&amp;""</f>
        <v/>
      </c>
      <c r="AY2996" t="str" cm="1">
        <f t="array" ref="AY2996">IFERROR(IF(Q2996&lt;&gt;"",Q2996,IF(OR($S2996="",$T2996=""),"",IF($T2996&lt;&gt;"",_xlfn._xlws.FILTER(Q:Q,($BU:$BU=$BU2996)*($I:$I=$I2996)*($T:$T=$T2996)*($S:$S=_xlfn.MINIFS($S:$S,$T:$T,"="&amp;$T2996)),""))))&amp;"",IF(Q2996="","",""))&amp;""</f>
        <v/>
      </c>
      <c r="AZ2996" t="str" cm="1">
        <f t="array" ref="AZ2996">IFERROR(IF(R2996&lt;&gt;"",R2996,IF(OR($S2996="",$T2996=""),"",IF($T2996&lt;&gt;"",_xlfn._xlws.FILTER(R:R,($BU:$BU=$BU2996)*($I:$I=$I2996)*($T:$T=$T2996)*($S:$S=_xlfn.MINIFS($S:$S,$T:$T,"="&amp;$T2996)),""))))&amp;"",IF(R2996="","",""))&amp;""</f>
        <v/>
      </c>
      <c r="BA2996" s="6">
        <f t="shared" si="4283"/>
        <v>257</v>
      </c>
      <c r="BB2996">
        <f t="shared" ref="BB2996:BD2996" si="4342">BB2995</f>
        <v>18987</v>
      </c>
      <c r="BC2996" t="str">
        <f t="shared" si="4342"/>
        <v>Velodrome</v>
      </c>
      <c r="BD2996" t="str">
        <f t="shared" si="4342"/>
        <v>Outlaws</v>
      </c>
      <c r="BE2996" t="s">
        <v>6</v>
      </c>
      <c r="BF2996" t="s">
        <v>205</v>
      </c>
      <c r="BI2996" cm="1">
        <f t="array" ref="BI2996">IFERROR(_xlfn._xlws.FILTER(shifts!A:A,(shifts!B:B=events!AD2996)*(shifts!AG:AG&gt;=events!BK2996)*(shifts!AH:AH&lt;=events!BL2996)),BI2995)</f>
        <v>103</v>
      </c>
      <c r="BJ2996" s="15">
        <f t="shared" si="4285"/>
        <v>0</v>
      </c>
      <c r="BK2996">
        <f t="shared" si="4286"/>
        <v>94</v>
      </c>
      <c r="BL2996">
        <f t="shared" si="4287"/>
        <v>94</v>
      </c>
      <c r="BM2996" s="15">
        <f>SUMIFS(BJ$2:BJ2996,K$2:K2996,"=Intermission")+SUMIFS(BJ$2:BJ2996,K$2:K2996,"=Timeout")</f>
        <v>143</v>
      </c>
      <c r="BN2996">
        <f t="shared" si="4288"/>
        <v>2303</v>
      </c>
      <c r="BO2996" s="19">
        <f t="shared" si="4289"/>
        <v>3289</v>
      </c>
      <c r="BP2996">
        <f t="shared" si="4290"/>
        <v>3284</v>
      </c>
      <c r="BQ2996" s="17">
        <f t="shared" si="4291"/>
        <v>3289</v>
      </c>
      <c r="BR2996" t="str">
        <f t="shared" si="4292"/>
        <v>event_team_player_1</v>
      </c>
      <c r="BS2996">
        <f>COUNTIFS(S$3:S2996,"="&amp;S2996,AI$3:AI2996,"="&amp;AI2996)</f>
        <v>1</v>
      </c>
      <c r="BT2996" t="str">
        <f>IFERROR(VLOOKUP(BB2996&amp;BU2996&amp;X2996,game_rosters!U:W,3,FALSE),"")</f>
        <v>P100032</v>
      </c>
      <c r="BU2996" t="str">
        <f t="shared" si="4293"/>
        <v>Outlaws</v>
      </c>
    </row>
    <row r="2997" spans="1:73" x14ac:dyDescent="0.2">
      <c r="A2997" t="str">
        <f t="shared" si="4268"/>
        <v/>
      </c>
      <c r="I2997" s="44">
        <v>39</v>
      </c>
      <c r="S2997">
        <v>1554</v>
      </c>
      <c r="T2997">
        <v>240</v>
      </c>
      <c r="X2997">
        <v>39</v>
      </c>
      <c r="AA2997">
        <f t="shared" si="4317"/>
        <v>2554</v>
      </c>
      <c r="AB2997">
        <f t="shared" si="4318"/>
        <v>9240</v>
      </c>
      <c r="AC2997">
        <f t="shared" si="4264"/>
        <v>9240</v>
      </c>
      <c r="AD2997" s="6">
        <v>3</v>
      </c>
      <c r="AE2997" t="s">
        <v>943</v>
      </c>
      <c r="AF2997" t="s">
        <v>926</v>
      </c>
      <c r="AG2997" t="s">
        <v>756</v>
      </c>
      <c r="AH2997" t="s">
        <v>756</v>
      </c>
      <c r="AI2997" t="str">
        <f t="shared" si="4269"/>
        <v>o</v>
      </c>
      <c r="AJ2997" t="str">
        <f t="shared" si="4270"/>
        <v/>
      </c>
      <c r="AK2997" t="str">
        <f t="shared" si="4271"/>
        <v/>
      </c>
      <c r="AL2997" t="str">
        <f t="shared" si="4272"/>
        <v/>
      </c>
      <c r="AM2997" t="str">
        <f t="shared" si="4273"/>
        <v/>
      </c>
      <c r="AN2997" t="str">
        <f t="shared" si="4274"/>
        <v>Away</v>
      </c>
      <c r="AO2997" t="str">
        <f t="shared" si="4275"/>
        <v>a</v>
      </c>
      <c r="AP2997" t="str">
        <f t="shared" si="4276"/>
        <v/>
      </c>
      <c r="AQ2997" t="str">
        <f t="shared" si="4277"/>
        <v/>
      </c>
      <c r="AR2997" t="str">
        <f t="shared" si="4278"/>
        <v>Away</v>
      </c>
      <c r="AS2997" t="str">
        <f t="shared" si="4279"/>
        <v>a</v>
      </c>
      <c r="AT2997" t="str">
        <f t="shared" si="4280"/>
        <v>Defensive</v>
      </c>
      <c r="AU2997" t="str">
        <f t="shared" si="4281"/>
        <v/>
      </c>
      <c r="AV2997" t="str">
        <f t="shared" si="4282"/>
        <v/>
      </c>
      <c r="AW2997" t="str" cm="1">
        <f t="array" ref="AW2997">IFERROR(IF(O2997&lt;&gt;"",O2997,IF(OR($S2997="",$T2997=""),"",IF(O2997&lt;&gt;"",O2997,IF($T2997&lt;&gt;"",_xlfn._xlws.FILTER(O:O,($BU:$BU=$BU2997)*($I:$I=$I2997)*($T:$T=$T2997)*($S:$S=_xlfn.MINIFS($S:$S,$T:$T,"="&amp;$T2997)),"")))))&amp;"",IF(O2997="","",""))&amp;""</f>
        <v/>
      </c>
      <c r="AX2997" t="str" cm="1">
        <f t="array" ref="AX2997">IFERROR(IF(P2997&lt;&gt;"",P2997,IF(OR($S2997="",$T2997=""),"",IF($T2997&lt;&gt;"",_xlfn._xlws.FILTER(P:P,($BU:$BU=$BU2997)*($I:$I=$I2997)*($T:$T=$T2997)*($S:$S=_xlfn.MINIFS($S:$S,$T:$T,"="&amp;$T2997)),""))))&amp;"",IF(P2997="","",""))&amp;""</f>
        <v/>
      </c>
      <c r="AY2997" t="str" cm="1">
        <f t="array" ref="AY2997">IFERROR(IF(Q2997&lt;&gt;"",Q2997,IF(OR($S2997="",$T2997=""),"",IF($T2997&lt;&gt;"",_xlfn._xlws.FILTER(Q:Q,($BU:$BU=$BU2997)*($I:$I=$I2997)*($T:$T=$T2997)*($S:$S=_xlfn.MINIFS($S:$S,$T:$T,"="&amp;$T2997)),""))))&amp;"",IF(Q2997="","",""))&amp;""</f>
        <v/>
      </c>
      <c r="AZ2997" t="str" cm="1">
        <f t="array" ref="AZ2997">IFERROR(IF(R2997&lt;&gt;"",R2997,IF(OR($S2997="",$T2997=""),"",IF($T2997&lt;&gt;"",_xlfn._xlws.FILTER(R:R,($BU:$BU=$BU2997)*($I:$I=$I2997)*($T:$T=$T2997)*($S:$S=_xlfn.MINIFS($S:$S,$T:$T,"="&amp;$T2997)),""))))&amp;"",IF(R2997="","",""))&amp;""</f>
        <v/>
      </c>
      <c r="BA2997" s="6">
        <f t="shared" si="4283"/>
        <v>257</v>
      </c>
      <c r="BB2997">
        <f t="shared" ref="BB2997:BD2997" si="4343">BB2996</f>
        <v>18987</v>
      </c>
      <c r="BC2997" t="str">
        <f t="shared" si="4343"/>
        <v>Velodrome</v>
      </c>
      <c r="BD2997" t="str">
        <f t="shared" si="4343"/>
        <v>Outlaws</v>
      </c>
      <c r="BE2997" t="s">
        <v>6</v>
      </c>
      <c r="BF2997" t="s">
        <v>205</v>
      </c>
      <c r="BI2997" cm="1">
        <f t="array" ref="BI2997">IFERROR(_xlfn._xlws.FILTER(shifts!A:A,(shifts!B:B=events!AD2997)*(shifts!AG:AG&gt;=events!BK2997)*(shifts!AH:AH&lt;=events!BL2997)),BI2996)</f>
        <v>103</v>
      </c>
      <c r="BJ2997" s="15">
        <f t="shared" si="4285"/>
        <v>0</v>
      </c>
      <c r="BK2997">
        <f t="shared" si="4286"/>
        <v>94</v>
      </c>
      <c r="BL2997">
        <f t="shared" si="4287"/>
        <v>94</v>
      </c>
      <c r="BM2997" s="15">
        <f>SUMIFS(BJ$2:BJ2997,K$2:K2997,"=Intermission")+SUMIFS(BJ$2:BJ2997,K$2:K2997,"=Timeout")</f>
        <v>143</v>
      </c>
      <c r="BN2997">
        <f t="shared" si="4288"/>
        <v>2303</v>
      </c>
      <c r="BO2997" s="19">
        <f t="shared" si="4289"/>
        <v>3289</v>
      </c>
      <c r="BP2997">
        <f t="shared" si="4290"/>
        <v>3284</v>
      </c>
      <c r="BQ2997" s="17">
        <f t="shared" si="4291"/>
        <v>3289</v>
      </c>
      <c r="BR2997" t="str">
        <f t="shared" si="4292"/>
        <v>opp_team_player_1</v>
      </c>
      <c r="BS2997">
        <f>COUNTIFS(S$3:S2997,"="&amp;S2997,AI$3:AI2997,"="&amp;AI2997)</f>
        <v>1</v>
      </c>
      <c r="BT2997" t="str">
        <f>IFERROR(VLOOKUP(BB2997&amp;BU2997&amp;X2997,game_rosters!U:W,3,FALSE),"")</f>
        <v>P100016</v>
      </c>
      <c r="BU2997" t="str">
        <f t="shared" si="4293"/>
        <v>Velodrome</v>
      </c>
    </row>
    <row r="2998" spans="1:73" x14ac:dyDescent="0.2">
      <c r="A2998">
        <f t="shared" si="4268"/>
        <v>1</v>
      </c>
      <c r="I2998" s="44">
        <v>39</v>
      </c>
      <c r="K2998" t="s">
        <v>15</v>
      </c>
      <c r="L2998" t="s">
        <v>189</v>
      </c>
      <c r="M2998" t="s">
        <v>101</v>
      </c>
      <c r="S2998">
        <v>1555</v>
      </c>
      <c r="T2998">
        <v>240</v>
      </c>
      <c r="W2998" t="s">
        <v>735</v>
      </c>
      <c r="X2998">
        <v>39</v>
      </c>
      <c r="Z2998">
        <v>1</v>
      </c>
      <c r="AA2998">
        <f t="shared" si="4317"/>
        <v>2555</v>
      </c>
      <c r="AB2998">
        <f t="shared" si="4318"/>
        <v>9240</v>
      </c>
      <c r="AC2998">
        <f t="shared" si="4264"/>
        <v>9240</v>
      </c>
      <c r="AD2998" s="6">
        <v>3</v>
      </c>
      <c r="AE2998" t="s">
        <v>943</v>
      </c>
      <c r="AF2998" t="s">
        <v>926</v>
      </c>
      <c r="AG2998" t="s">
        <v>756</v>
      </c>
      <c r="AH2998" t="s">
        <v>756</v>
      </c>
      <c r="AI2998" t="str">
        <f t="shared" si="4269"/>
        <v>e</v>
      </c>
      <c r="AJ2998" t="str">
        <f t="shared" si="4270"/>
        <v/>
      </c>
      <c r="AK2998" t="str">
        <f t="shared" si="4271"/>
        <v/>
      </c>
      <c r="AL2998" t="str">
        <f t="shared" si="4272"/>
        <v/>
      </c>
      <c r="AM2998" t="str">
        <f t="shared" si="4273"/>
        <v/>
      </c>
      <c r="AN2998" t="str">
        <f t="shared" si="4274"/>
        <v>Home</v>
      </c>
      <c r="AO2998" t="str">
        <f t="shared" si="4275"/>
        <v>h</v>
      </c>
      <c r="AP2998" t="str">
        <f t="shared" si="4276"/>
        <v/>
      </c>
      <c r="AQ2998" t="str">
        <f t="shared" si="4277"/>
        <v/>
      </c>
      <c r="AR2998" t="str">
        <f t="shared" si="4278"/>
        <v>Home</v>
      </c>
      <c r="AS2998" t="str">
        <f t="shared" si="4279"/>
        <v>h</v>
      </c>
      <c r="AT2998" t="str">
        <f t="shared" si="4280"/>
        <v>Defensive</v>
      </c>
      <c r="AU2998" t="str">
        <f t="shared" si="4281"/>
        <v/>
      </c>
      <c r="AV2998" t="str">
        <f t="shared" si="4282"/>
        <v/>
      </c>
      <c r="AW2998" t="str" cm="1">
        <f t="array" ref="AW2998">IFERROR(IF(O2998&lt;&gt;"",O2998,IF(OR($S2998="",$T2998=""),"",IF(O2998&lt;&gt;"",O2998,IF($T2998&lt;&gt;"",_xlfn._xlws.FILTER(O:O,($BU:$BU=$BU2998)*($I:$I=$I2998)*($T:$T=$T2998)*($S:$S=_xlfn.MINIFS($S:$S,$T:$T,"="&amp;$T2998)),"")))))&amp;"",IF(O2998="","",""))&amp;""</f>
        <v/>
      </c>
      <c r="AX2998" t="str" cm="1">
        <f t="array" ref="AX2998">IFERROR(IF(P2998&lt;&gt;"",P2998,IF(OR($S2998="",$T2998=""),"",IF($T2998&lt;&gt;"",_xlfn._xlws.FILTER(P:P,($BU:$BU=$BU2998)*($I:$I=$I2998)*($T:$T=$T2998)*($S:$S=_xlfn.MINIFS($S:$S,$T:$T,"="&amp;$T2998)),""))))&amp;"",IF(P2998="","",""))&amp;""</f>
        <v/>
      </c>
      <c r="AY2998" t="str" cm="1">
        <f t="array" ref="AY2998">IFERROR(IF(Q2998&lt;&gt;"",Q2998,IF(OR($S2998="",$T2998=""),"",IF($T2998&lt;&gt;"",_xlfn._xlws.FILTER(Q:Q,($BU:$BU=$BU2998)*($I:$I=$I2998)*($T:$T=$T2998)*($S:$S=_xlfn.MINIFS($S:$S,$T:$T,"="&amp;$T2998)),""))))&amp;"",IF(Q2998="","",""))&amp;""</f>
        <v/>
      </c>
      <c r="AZ2998" t="str" cm="1">
        <f t="array" ref="AZ2998">IFERROR(IF(R2998&lt;&gt;"",R2998,IF(OR($S2998="",$T2998=""),"",IF($T2998&lt;&gt;"",_xlfn._xlws.FILTER(R:R,($BU:$BU=$BU2998)*($I:$I=$I2998)*($T:$T=$T2998)*($S:$S=_xlfn.MINIFS($S:$S,$T:$T,"="&amp;$T2998)),""))))&amp;"",IF(R2998="","",""))&amp;""</f>
        <v/>
      </c>
      <c r="BA2998" s="6">
        <f t="shared" si="4283"/>
        <v>257</v>
      </c>
      <c r="BB2998">
        <f t="shared" ref="BB2998:BD2998" si="4344">BB2997</f>
        <v>18987</v>
      </c>
      <c r="BC2998" t="str">
        <f t="shared" si="4344"/>
        <v>Velodrome</v>
      </c>
      <c r="BD2998" t="str">
        <f t="shared" si="4344"/>
        <v>Outlaws</v>
      </c>
      <c r="BE2998" t="s">
        <v>15</v>
      </c>
      <c r="BF2998" t="s">
        <v>189</v>
      </c>
      <c r="BI2998" cm="1">
        <f t="array" ref="BI2998">IFERROR(_xlfn._xlws.FILTER(shifts!A:A,(shifts!B:B=events!AD2998)*(shifts!AG:AG&gt;=events!BK2998)*(shifts!AH:AH&lt;=events!BL2998)),BI2997)</f>
        <v>103</v>
      </c>
      <c r="BJ2998" s="15">
        <f t="shared" si="4285"/>
        <v>0</v>
      </c>
      <c r="BK2998">
        <f t="shared" si="4286"/>
        <v>94</v>
      </c>
      <c r="BL2998">
        <f t="shared" si="4287"/>
        <v>94</v>
      </c>
      <c r="BM2998" s="15">
        <f>SUMIFS(BJ$2:BJ2998,K$2:K2998,"=Intermission")+SUMIFS(BJ$2:BJ2998,K$2:K2998,"=Timeout")</f>
        <v>143</v>
      </c>
      <c r="BN2998">
        <f t="shared" si="4288"/>
        <v>2303</v>
      </c>
      <c r="BO2998" s="19">
        <f t="shared" si="4289"/>
        <v>3289</v>
      </c>
      <c r="BP2998">
        <f t="shared" si="4290"/>
        <v>3284</v>
      </c>
      <c r="BQ2998" s="17">
        <f t="shared" si="4291"/>
        <v>3289</v>
      </c>
      <c r="BR2998" t="str">
        <f t="shared" si="4292"/>
        <v>event_team_player_1</v>
      </c>
      <c r="BS2998">
        <f>COUNTIFS(S$3:S2998,"="&amp;S2998,AI$3:AI2998,"="&amp;AI2998)</f>
        <v>1</v>
      </c>
      <c r="BT2998" t="str">
        <f>IFERROR(VLOOKUP(BB2998&amp;BU2998&amp;X2998,game_rosters!U:W,3,FALSE),"")</f>
        <v>P100016</v>
      </c>
      <c r="BU2998" t="str">
        <f t="shared" si="4293"/>
        <v>Velodrome</v>
      </c>
    </row>
    <row r="2999" spans="1:73" x14ac:dyDescent="0.2">
      <c r="A2999" t="str">
        <f t="shared" si="4268"/>
        <v/>
      </c>
      <c r="I2999" s="44">
        <v>4</v>
      </c>
      <c r="S2999">
        <v>1555</v>
      </c>
      <c r="T2999">
        <v>240</v>
      </c>
      <c r="X2999">
        <v>4</v>
      </c>
      <c r="AA2999">
        <f t="shared" si="4317"/>
        <v>2555</v>
      </c>
      <c r="AB2999">
        <f t="shared" si="4318"/>
        <v>9240</v>
      </c>
      <c r="AC2999">
        <f t="shared" si="4264"/>
        <v>9240</v>
      </c>
      <c r="AD2999" s="6">
        <v>3</v>
      </c>
      <c r="AE2999" t="s">
        <v>943</v>
      </c>
      <c r="AF2999" t="s">
        <v>926</v>
      </c>
      <c r="AG2999" t="s">
        <v>756</v>
      </c>
      <c r="AH2999" t="s">
        <v>756</v>
      </c>
      <c r="AI2999" t="str">
        <f t="shared" si="4269"/>
        <v>o</v>
      </c>
      <c r="AJ2999" t="str">
        <f t="shared" si="4270"/>
        <v/>
      </c>
      <c r="AK2999" t="str">
        <f t="shared" si="4271"/>
        <v/>
      </c>
      <c r="AL2999" t="str">
        <f t="shared" si="4272"/>
        <v/>
      </c>
      <c r="AM2999" t="str">
        <f t="shared" si="4273"/>
        <v/>
      </c>
      <c r="AN2999" t="str">
        <f t="shared" si="4274"/>
        <v>Home</v>
      </c>
      <c r="AO2999" t="str">
        <f t="shared" si="4275"/>
        <v>h</v>
      </c>
      <c r="AP2999" t="str">
        <f t="shared" si="4276"/>
        <v/>
      </c>
      <c r="AQ2999" t="str">
        <f t="shared" si="4277"/>
        <v/>
      </c>
      <c r="AR2999" t="str">
        <f t="shared" si="4278"/>
        <v>Home</v>
      </c>
      <c r="AS2999" t="str">
        <f t="shared" si="4279"/>
        <v>h</v>
      </c>
      <c r="AT2999" t="str">
        <f t="shared" si="4280"/>
        <v>Offensive</v>
      </c>
      <c r="AU2999" t="str">
        <f t="shared" si="4281"/>
        <v/>
      </c>
      <c r="AV2999" t="str">
        <f t="shared" si="4282"/>
        <v/>
      </c>
      <c r="AW2999" t="str" cm="1">
        <f t="array" ref="AW2999">IFERROR(IF(O2999&lt;&gt;"",O2999,IF(OR($S2999="",$T2999=""),"",IF(O2999&lt;&gt;"",O2999,IF($T2999&lt;&gt;"",_xlfn._xlws.FILTER(O:O,($BU:$BU=$BU2999)*($I:$I=$I2999)*($T:$T=$T2999)*($S:$S=_xlfn.MINIFS($S:$S,$T:$T,"="&amp;$T2999)),"")))))&amp;"",IF(O2999="","",""))&amp;""</f>
        <v/>
      </c>
      <c r="AX2999" t="str" cm="1">
        <f t="array" ref="AX2999">IFERROR(IF(P2999&lt;&gt;"",P2999,IF(OR($S2999="",$T2999=""),"",IF($T2999&lt;&gt;"",_xlfn._xlws.FILTER(P:P,($BU:$BU=$BU2999)*($I:$I=$I2999)*($T:$T=$T2999)*($S:$S=_xlfn.MINIFS($S:$S,$T:$T,"="&amp;$T2999)),""))))&amp;"",IF(P2999="","",""))&amp;""</f>
        <v/>
      </c>
      <c r="AY2999" t="str" cm="1">
        <f t="array" ref="AY2999">IFERROR(IF(Q2999&lt;&gt;"",Q2999,IF(OR($S2999="",$T2999=""),"",IF($T2999&lt;&gt;"",_xlfn._xlws.FILTER(Q:Q,($BU:$BU=$BU2999)*($I:$I=$I2999)*($T:$T=$T2999)*($S:$S=_xlfn.MINIFS($S:$S,$T:$T,"="&amp;$T2999)),""))))&amp;"",IF(Q2999="","",""))&amp;""</f>
        <v/>
      </c>
      <c r="AZ2999" t="str" cm="1">
        <f t="array" ref="AZ2999">IFERROR(IF(R2999&lt;&gt;"",R2999,IF(OR($S2999="",$T2999=""),"",IF($T2999&lt;&gt;"",_xlfn._xlws.FILTER(R:R,($BU:$BU=$BU2999)*($I:$I=$I2999)*($T:$T=$T2999)*($S:$S=_xlfn.MINIFS($S:$S,$T:$T,"="&amp;$T2999)),""))))&amp;"",IF(R2999="","",""))&amp;""</f>
        <v/>
      </c>
      <c r="BA2999" s="6">
        <f t="shared" si="4283"/>
        <v>257</v>
      </c>
      <c r="BB2999">
        <f t="shared" ref="BB2999:BD2999" si="4345">BB2998</f>
        <v>18987</v>
      </c>
      <c r="BC2999" t="str">
        <f t="shared" si="4345"/>
        <v>Velodrome</v>
      </c>
      <c r="BD2999" t="str">
        <f t="shared" si="4345"/>
        <v>Outlaws</v>
      </c>
      <c r="BE2999" t="s">
        <v>15</v>
      </c>
      <c r="BF2999" t="s">
        <v>189</v>
      </c>
      <c r="BI2999" cm="1">
        <f t="array" ref="BI2999">IFERROR(_xlfn._xlws.FILTER(shifts!A:A,(shifts!B:B=events!AD2999)*(shifts!AG:AG&gt;=events!BK2999)*(shifts!AH:AH&lt;=events!BL2999)),BI2998)</f>
        <v>103</v>
      </c>
      <c r="BJ2999" s="15">
        <f t="shared" si="4285"/>
        <v>0</v>
      </c>
      <c r="BK2999">
        <f t="shared" si="4286"/>
        <v>94</v>
      </c>
      <c r="BL2999">
        <f t="shared" si="4287"/>
        <v>94</v>
      </c>
      <c r="BM2999" s="15">
        <f>SUMIFS(BJ$2:BJ2999,K$2:K2999,"=Intermission")+SUMIFS(BJ$2:BJ2999,K$2:K2999,"=Timeout")</f>
        <v>143</v>
      </c>
      <c r="BN2999">
        <f t="shared" si="4288"/>
        <v>2303</v>
      </c>
      <c r="BO2999" s="19">
        <f t="shared" si="4289"/>
        <v>3289</v>
      </c>
      <c r="BP2999">
        <f t="shared" si="4290"/>
        <v>3284</v>
      </c>
      <c r="BQ2999" s="17">
        <f t="shared" si="4291"/>
        <v>3289</v>
      </c>
      <c r="BR2999" t="str">
        <f t="shared" si="4292"/>
        <v>opp_team_player_1</v>
      </c>
      <c r="BS2999">
        <f>COUNTIFS(S$3:S2999,"="&amp;S2999,AI$3:AI2999,"="&amp;AI2999)</f>
        <v>1</v>
      </c>
      <c r="BT2999" t="str">
        <f>IFERROR(VLOOKUP(BB2999&amp;BU2999&amp;X2999,game_rosters!U:W,3,FALSE),"")</f>
        <v>P100032</v>
      </c>
      <c r="BU2999" t="str">
        <f t="shared" si="4293"/>
        <v>Outlaws</v>
      </c>
    </row>
    <row r="3000" spans="1:73" x14ac:dyDescent="0.2">
      <c r="A3000">
        <f t="shared" si="4268"/>
        <v>1</v>
      </c>
      <c r="I3000" s="44">
        <v>39</v>
      </c>
      <c r="K3000" t="s">
        <v>11</v>
      </c>
      <c r="L3000" t="s">
        <v>187</v>
      </c>
      <c r="M3000" t="s">
        <v>108</v>
      </c>
      <c r="S3000">
        <v>1556</v>
      </c>
      <c r="T3000">
        <v>240</v>
      </c>
      <c r="W3000" t="s">
        <v>735</v>
      </c>
      <c r="X3000">
        <v>39</v>
      </c>
      <c r="Z3000">
        <v>1</v>
      </c>
      <c r="AA3000">
        <f t="shared" si="4317"/>
        <v>2556</v>
      </c>
      <c r="AB3000">
        <f t="shared" si="4318"/>
        <v>9240</v>
      </c>
      <c r="AC3000">
        <f t="shared" si="4264"/>
        <v>9240</v>
      </c>
      <c r="AD3000" s="6">
        <v>3</v>
      </c>
      <c r="AE3000" t="s">
        <v>943</v>
      </c>
      <c r="AF3000" t="s">
        <v>904</v>
      </c>
      <c r="AG3000" t="s">
        <v>756</v>
      </c>
      <c r="AH3000" t="s">
        <v>756</v>
      </c>
      <c r="AI3000" t="str">
        <f t="shared" si="4269"/>
        <v>e</v>
      </c>
      <c r="AJ3000" t="str">
        <f t="shared" si="4270"/>
        <v/>
      </c>
      <c r="AK3000" t="str">
        <f t="shared" si="4271"/>
        <v/>
      </c>
      <c r="AL3000" t="str">
        <f t="shared" si="4272"/>
        <v/>
      </c>
      <c r="AM3000" t="str">
        <f t="shared" si="4273"/>
        <v/>
      </c>
      <c r="AN3000" t="str">
        <f t="shared" si="4274"/>
        <v>Home</v>
      </c>
      <c r="AO3000" t="str">
        <f t="shared" si="4275"/>
        <v>h</v>
      </c>
      <c r="AP3000" t="str">
        <f t="shared" si="4276"/>
        <v/>
      </c>
      <c r="AQ3000" t="str">
        <f t="shared" si="4277"/>
        <v/>
      </c>
      <c r="AR3000" t="str">
        <f t="shared" si="4278"/>
        <v>Home</v>
      </c>
      <c r="AS3000" t="str">
        <f t="shared" si="4279"/>
        <v>h</v>
      </c>
      <c r="AT3000" t="str">
        <f t="shared" si="4280"/>
        <v/>
      </c>
      <c r="AU3000" t="str">
        <f t="shared" si="4281"/>
        <v/>
      </c>
      <c r="AV3000" t="str">
        <f t="shared" si="4282"/>
        <v/>
      </c>
      <c r="AW3000" t="str" cm="1">
        <f t="array" ref="AW3000">IFERROR(IF(O3000&lt;&gt;"",O3000,IF(OR($S3000="",$T3000=""),"",IF(O3000&lt;&gt;"",O3000,IF($T3000&lt;&gt;"",_xlfn._xlws.FILTER(O:O,($BU:$BU=$BU3000)*($I:$I=$I3000)*($T:$T=$T3000)*($S:$S=_xlfn.MINIFS($S:$S,$T:$T,"="&amp;$T3000)),"")))))&amp;"",IF(O3000="","",""))&amp;""</f>
        <v/>
      </c>
      <c r="AX3000" t="str" cm="1">
        <f t="array" ref="AX3000">IFERROR(IF(P3000&lt;&gt;"",P3000,IF(OR($S3000="",$T3000=""),"",IF($T3000&lt;&gt;"",_xlfn._xlws.FILTER(P:P,($BU:$BU=$BU3000)*($I:$I=$I3000)*($T:$T=$T3000)*($S:$S=_xlfn.MINIFS($S:$S,$T:$T,"="&amp;$T3000)),""))))&amp;"",IF(P3000="","",""))&amp;""</f>
        <v/>
      </c>
      <c r="AY3000" t="str" cm="1">
        <f t="array" ref="AY3000">IFERROR(IF(Q3000&lt;&gt;"",Q3000,IF(OR($S3000="",$T3000=""),"",IF($T3000&lt;&gt;"",_xlfn._xlws.FILTER(Q:Q,($BU:$BU=$BU3000)*($I:$I=$I3000)*($T:$T=$T3000)*($S:$S=_xlfn.MINIFS($S:$S,$T:$T,"="&amp;$T3000)),""))))&amp;"",IF(Q3000="","",""))&amp;""</f>
        <v/>
      </c>
      <c r="AZ3000" t="str" cm="1">
        <f t="array" ref="AZ3000">IFERROR(IF(R3000&lt;&gt;"",R3000,IF(OR($S3000="",$T3000=""),"",IF($T3000&lt;&gt;"",_xlfn._xlws.FILTER(R:R,($BU:$BU=$BU3000)*($I:$I=$I3000)*($T:$T=$T3000)*($S:$S=_xlfn.MINIFS($S:$S,$T:$T,"="&amp;$T3000)),""))))&amp;"",IF(R3000="","",""))&amp;""</f>
        <v/>
      </c>
      <c r="BA3000" s="6">
        <f t="shared" si="4283"/>
        <v>257</v>
      </c>
      <c r="BB3000">
        <f t="shared" ref="BB3000:BD3000" si="4346">BB2999</f>
        <v>18987</v>
      </c>
      <c r="BC3000" t="str">
        <f t="shared" si="4346"/>
        <v>Velodrome</v>
      </c>
      <c r="BD3000" t="str">
        <f t="shared" si="4346"/>
        <v>Outlaws</v>
      </c>
      <c r="BE3000" t="s">
        <v>11</v>
      </c>
      <c r="BF3000" t="s">
        <v>187</v>
      </c>
      <c r="BI3000" t="e" cm="1" vm="1">
        <f t="array" aca="1" ref="BI3000" ca="1">IFERROR(_xlfn._xlws.FILTER(shifts!A:A,(shifts!B:B=events!AD3000)*(shifts!AG:AG&gt;=events!BK3000)*(shifts!AH:AH&lt;=events!BL3000)),BI2999)</f>
        <v>#VALUE!</v>
      </c>
      <c r="BJ3000" s="15">
        <f t="shared" si="4285"/>
        <v>0</v>
      </c>
      <c r="BK3000">
        <f t="shared" si="4286"/>
        <v>93</v>
      </c>
      <c r="BL3000">
        <f t="shared" si="4287"/>
        <v>93</v>
      </c>
      <c r="BM3000" s="15">
        <f>SUMIFS(BJ$2:BJ3000,K$2:K3000,"=Intermission")+SUMIFS(BJ$2:BJ3000,K$2:K3000,"=Timeout")</f>
        <v>143</v>
      </c>
      <c r="BN3000">
        <f t="shared" si="4288"/>
        <v>2303</v>
      </c>
      <c r="BO3000" s="19">
        <f t="shared" si="4289"/>
        <v>3290</v>
      </c>
      <c r="BP3000">
        <f t="shared" si="4290"/>
        <v>3285</v>
      </c>
      <c r="BQ3000" s="17">
        <f t="shared" si="4291"/>
        <v>3290</v>
      </c>
      <c r="BR3000" t="str">
        <f t="shared" si="4292"/>
        <v>event_team_player_1</v>
      </c>
      <c r="BS3000">
        <f>COUNTIFS(S$3:S3000,"="&amp;S3000,AI$3:AI3000,"="&amp;AI3000)</f>
        <v>1</v>
      </c>
      <c r="BT3000" t="str">
        <f>IFERROR(VLOOKUP(BB3000&amp;BU3000&amp;X3000,game_rosters!U:W,3,FALSE),"")</f>
        <v>P100016</v>
      </c>
      <c r="BU3000" t="str">
        <f t="shared" si="4293"/>
        <v>Velodrome</v>
      </c>
    </row>
    <row r="3001" spans="1:73" x14ac:dyDescent="0.2">
      <c r="A3001">
        <f t="shared" si="4268"/>
        <v>1</v>
      </c>
      <c r="I3001" s="44">
        <v>39</v>
      </c>
      <c r="K3001" t="s">
        <v>241</v>
      </c>
      <c r="S3001">
        <v>1557</v>
      </c>
      <c r="T3001">
        <v>240</v>
      </c>
      <c r="W3001" t="s">
        <v>735</v>
      </c>
      <c r="X3001">
        <v>39</v>
      </c>
      <c r="Z3001">
        <v>1</v>
      </c>
      <c r="AA3001">
        <f t="shared" si="4317"/>
        <v>2557</v>
      </c>
      <c r="AB3001">
        <f t="shared" si="4318"/>
        <v>9240</v>
      </c>
      <c r="AC3001">
        <f t="shared" si="4264"/>
        <v>9240</v>
      </c>
      <c r="AD3001" s="6">
        <v>3</v>
      </c>
      <c r="AE3001" t="s">
        <v>943</v>
      </c>
      <c r="AF3001" t="s">
        <v>904</v>
      </c>
      <c r="AG3001" t="s">
        <v>943</v>
      </c>
      <c r="AH3001" t="s">
        <v>743</v>
      </c>
      <c r="AI3001" t="str">
        <f t="shared" si="4269"/>
        <v>e</v>
      </c>
      <c r="AJ3001" t="str">
        <f t="shared" si="4270"/>
        <v/>
      </c>
      <c r="AK3001" t="str">
        <f t="shared" si="4271"/>
        <v/>
      </c>
      <c r="AL3001" t="str">
        <f t="shared" si="4272"/>
        <v/>
      </c>
      <c r="AM3001" t="str">
        <f t="shared" si="4273"/>
        <v/>
      </c>
      <c r="AN3001" t="str">
        <f t="shared" si="4274"/>
        <v>Home</v>
      </c>
      <c r="AO3001" t="str">
        <f t="shared" si="4275"/>
        <v>h</v>
      </c>
      <c r="AP3001" t="str">
        <f t="shared" si="4276"/>
        <v/>
      </c>
      <c r="AQ3001" t="str">
        <f t="shared" si="4277"/>
        <v/>
      </c>
      <c r="AR3001" t="str">
        <f t="shared" si="4278"/>
        <v>Home</v>
      </c>
      <c r="AS3001" t="str">
        <f t="shared" si="4279"/>
        <v>h</v>
      </c>
      <c r="AT3001" t="str">
        <f t="shared" si="4280"/>
        <v/>
      </c>
      <c r="AU3001" t="str">
        <f t="shared" si="4281"/>
        <v/>
      </c>
      <c r="AV3001" t="str">
        <f t="shared" si="4282"/>
        <v/>
      </c>
      <c r="AW3001" t="str" cm="1">
        <f t="array" ref="AW3001">IFERROR(IF(O3001&lt;&gt;"",O3001,IF(OR($S3001="",$T3001=""),"",IF(O3001&lt;&gt;"",O3001,IF($T3001&lt;&gt;"",_xlfn._xlws.FILTER(O:O,($BU:$BU=$BU3001)*($I:$I=$I3001)*($T:$T=$T3001)*($S:$S=_xlfn.MINIFS($S:$S,$T:$T,"="&amp;$T3001)),"")))))&amp;"",IF(O3001="","",""))&amp;""</f>
        <v/>
      </c>
      <c r="AX3001" t="str" cm="1">
        <f t="array" ref="AX3001">IFERROR(IF(P3001&lt;&gt;"",P3001,IF(OR($S3001="",$T3001=""),"",IF($T3001&lt;&gt;"",_xlfn._xlws.FILTER(P:P,($BU:$BU=$BU3001)*($I:$I=$I3001)*($T:$T=$T3001)*($S:$S=_xlfn.MINIFS($S:$S,$T:$T,"="&amp;$T3001)),""))))&amp;"",IF(P3001="","",""))&amp;""</f>
        <v/>
      </c>
      <c r="AY3001" t="str" cm="1">
        <f t="array" ref="AY3001">IFERROR(IF(Q3001&lt;&gt;"",Q3001,IF(OR($S3001="",$T3001=""),"",IF($T3001&lt;&gt;"",_xlfn._xlws.FILTER(Q:Q,($BU:$BU=$BU3001)*($I:$I=$I3001)*($T:$T=$T3001)*($S:$S=_xlfn.MINIFS($S:$S,$T:$T,"="&amp;$T3001)),""))))&amp;"",IF(Q3001="","",""))&amp;""</f>
        <v/>
      </c>
      <c r="AZ3001" t="str" cm="1">
        <f t="array" ref="AZ3001">IFERROR(IF(R3001&lt;&gt;"",R3001,IF(OR($S3001="",$T3001=""),"",IF($T3001&lt;&gt;"",_xlfn._xlws.FILTER(R:R,($BU:$BU=$BU3001)*($I:$I=$I3001)*($T:$T=$T3001)*($S:$S=_xlfn.MINIFS($S:$S,$T:$T,"="&amp;$T3001)),""))))&amp;"",IF(R3001="","",""))&amp;""</f>
        <v/>
      </c>
      <c r="BA3001" s="6">
        <f t="shared" si="4283"/>
        <v>257</v>
      </c>
      <c r="BB3001">
        <f t="shared" ref="BB3001:BD3001" si="4347">BB3000</f>
        <v>18987</v>
      </c>
      <c r="BC3001" t="str">
        <f t="shared" si="4347"/>
        <v>Velodrome</v>
      </c>
      <c r="BD3001" t="str">
        <f t="shared" si="4347"/>
        <v>Outlaws</v>
      </c>
      <c r="BE3001" t="s">
        <v>241</v>
      </c>
      <c r="BF3001" t="s">
        <v>756</v>
      </c>
      <c r="BI3001" cm="1">
        <f t="array" aca="1" ref="BI3001" ca="1">IFERROR(_xlfn._xlws.FILTER(shifts!A:A,(shifts!B:B=events!AD3001)*(shifts!AG:AG&gt;=events!BK3001)*(shifts!AH:AH&lt;=events!BL3001)),BI3000)</f>
        <v>104</v>
      </c>
      <c r="BJ3001" s="15">
        <f t="shared" si="4285"/>
        <v>15</v>
      </c>
      <c r="BK3001">
        <f t="shared" si="4286"/>
        <v>93</v>
      </c>
      <c r="BL3001">
        <f t="shared" si="4287"/>
        <v>78</v>
      </c>
      <c r="BM3001" s="15">
        <f>SUMIFS(BJ$2:BJ3001,K$2:K3001,"=Intermission")+SUMIFS(BJ$2:BJ3001,K$2:K3001,"=Timeout")</f>
        <v>143</v>
      </c>
      <c r="BN3001">
        <f t="shared" si="4288"/>
        <v>2303</v>
      </c>
      <c r="BO3001" s="19">
        <f t="shared" si="4289"/>
        <v>3290</v>
      </c>
      <c r="BP3001">
        <f t="shared" si="4290"/>
        <v>3285</v>
      </c>
      <c r="BQ3001" s="17">
        <f t="shared" si="4291"/>
        <v>3305</v>
      </c>
      <c r="BR3001" t="str">
        <f t="shared" si="4292"/>
        <v>event_team_player_1</v>
      </c>
      <c r="BS3001">
        <f>COUNTIFS(S$3:S3001,"="&amp;S3001,AI$3:AI3001,"="&amp;AI3001)</f>
        <v>1</v>
      </c>
      <c r="BT3001" t="str">
        <f>IFERROR(VLOOKUP(BB3001&amp;BU3001&amp;X3001,game_rosters!U:W,3,FALSE),"")</f>
        <v>P100016</v>
      </c>
      <c r="BU3001" t="str">
        <f t="shared" si="4293"/>
        <v>Velodrome</v>
      </c>
    </row>
    <row r="3002" spans="1:73" x14ac:dyDescent="0.2">
      <c r="A3002">
        <f t="shared" si="4268"/>
        <v>1</v>
      </c>
      <c r="I3002" s="44">
        <v>77</v>
      </c>
      <c r="K3002" t="s">
        <v>5</v>
      </c>
      <c r="L3002" t="s">
        <v>236</v>
      </c>
      <c r="S3002">
        <v>1558</v>
      </c>
      <c r="W3002" t="s">
        <v>731</v>
      </c>
      <c r="X3002">
        <v>77</v>
      </c>
      <c r="Z3002">
        <v>1</v>
      </c>
      <c r="AA3002">
        <f t="shared" si="4317"/>
        <v>2558</v>
      </c>
      <c r="AB3002" t="str">
        <f t="shared" si="4318"/>
        <v/>
      </c>
      <c r="AC3002">
        <f t="shared" si="4264"/>
        <v>2558</v>
      </c>
      <c r="AD3002" s="6">
        <v>3</v>
      </c>
      <c r="AE3002" t="s">
        <v>943</v>
      </c>
      <c r="AF3002" t="s">
        <v>743</v>
      </c>
      <c r="AG3002" t="s">
        <v>756</v>
      </c>
      <c r="AH3002" t="s">
        <v>756</v>
      </c>
      <c r="AI3002" t="str">
        <f t="shared" si="4269"/>
        <v>e</v>
      </c>
      <c r="AJ3002" t="str">
        <f t="shared" si="4270"/>
        <v/>
      </c>
      <c r="AK3002" t="str">
        <f t="shared" si="4271"/>
        <v/>
      </c>
      <c r="AL3002" t="str">
        <f t="shared" si="4272"/>
        <v/>
      </c>
      <c r="AM3002" t="str">
        <f t="shared" si="4273"/>
        <v/>
      </c>
      <c r="AN3002" t="str">
        <f t="shared" si="4274"/>
        <v>Away</v>
      </c>
      <c r="AO3002" t="str">
        <f t="shared" si="4275"/>
        <v>a</v>
      </c>
      <c r="AP3002" t="str">
        <f t="shared" si="4276"/>
        <v/>
      </c>
      <c r="AQ3002" t="str">
        <f t="shared" si="4277"/>
        <v/>
      </c>
      <c r="AR3002" t="str">
        <f t="shared" si="4278"/>
        <v>Away</v>
      </c>
      <c r="AS3002" t="str">
        <f t="shared" si="4279"/>
        <v>a</v>
      </c>
      <c r="AT3002" t="str">
        <f t="shared" si="4280"/>
        <v>Offensive</v>
      </c>
      <c r="AU3002" t="str">
        <f t="shared" si="4281"/>
        <v/>
      </c>
      <c r="AV3002" t="str">
        <f t="shared" si="4282"/>
        <v/>
      </c>
      <c r="AW3002" t="str" cm="1">
        <f t="array" ref="AW3002">IFERROR(IF(O3002&lt;&gt;"",O3002,IF(OR($S3002="",$T3002=""),"",IF(O3002&lt;&gt;"",O3002,IF($T3002&lt;&gt;"",_xlfn._xlws.FILTER(O:O,($BU:$BU=$BU3002)*($I:$I=$I3002)*($T:$T=$T3002)*($S:$S=_xlfn.MINIFS($S:$S,$T:$T,"="&amp;$T3002)),"")))))&amp;"",IF(O3002="","",""))&amp;""</f>
        <v/>
      </c>
      <c r="AX3002" t="str" cm="1">
        <f t="array" ref="AX3002">IFERROR(IF(P3002&lt;&gt;"",P3002,IF(OR($S3002="",$T3002=""),"",IF($T3002&lt;&gt;"",_xlfn._xlws.FILTER(P:P,($BU:$BU=$BU3002)*($I:$I=$I3002)*($T:$T=$T3002)*($S:$S=_xlfn.MINIFS($S:$S,$T:$T,"="&amp;$T3002)),""))))&amp;"",IF(P3002="","",""))&amp;""</f>
        <v/>
      </c>
      <c r="AY3002" t="str" cm="1">
        <f t="array" ref="AY3002">IFERROR(IF(Q3002&lt;&gt;"",Q3002,IF(OR($S3002="",$T3002=""),"",IF($T3002&lt;&gt;"",_xlfn._xlws.FILTER(Q:Q,($BU:$BU=$BU3002)*($I:$I=$I3002)*($T:$T=$T3002)*($S:$S=_xlfn.MINIFS($S:$S,$T:$T,"="&amp;$T3002)),""))))&amp;"",IF(Q3002="","",""))&amp;""</f>
        <v/>
      </c>
      <c r="AZ3002" t="str" cm="1">
        <f t="array" ref="AZ3002">IFERROR(IF(R3002&lt;&gt;"",R3002,IF(OR($S3002="",$T3002=""),"",IF($T3002&lt;&gt;"",_xlfn._xlws.FILTER(R:R,($BU:$BU=$BU3002)*($I:$I=$I3002)*($T:$T=$T3002)*($S:$S=_xlfn.MINIFS($S:$S,$T:$T,"="&amp;$T3002)),""))))&amp;"",IF(R3002="","",""))&amp;""</f>
        <v/>
      </c>
      <c r="BA3002" s="6">
        <f t="shared" si="4283"/>
        <v>257</v>
      </c>
      <c r="BB3002">
        <f t="shared" ref="BB3002:BD3002" si="4348">BB3001</f>
        <v>18987</v>
      </c>
      <c r="BC3002" t="str">
        <f t="shared" si="4348"/>
        <v>Velodrome</v>
      </c>
      <c r="BD3002" t="str">
        <f t="shared" si="4348"/>
        <v>Outlaws</v>
      </c>
      <c r="BE3002" t="s">
        <v>5</v>
      </c>
      <c r="BF3002" t="s">
        <v>236</v>
      </c>
      <c r="BI3002" cm="1">
        <f t="array" aca="1" ref="BI3002" ca="1">IFERROR(_xlfn._xlws.FILTER(shifts!A:A,(shifts!B:B=events!AD3002)*(shifts!AG:AG&gt;=events!BK3002)*(shifts!AH:AH&lt;=events!BL3002)),BI3001)</f>
        <v>104</v>
      </c>
      <c r="BJ3002" s="15">
        <f t="shared" si="4285"/>
        <v>0</v>
      </c>
      <c r="BK3002">
        <f t="shared" si="4286"/>
        <v>78</v>
      </c>
      <c r="BL3002">
        <f t="shared" si="4287"/>
        <v>78</v>
      </c>
      <c r="BM3002" s="15">
        <f>SUMIFS(BJ$2:BJ3002,K$2:K3002,"=Intermission")+SUMIFS(BJ$2:BJ3002,K$2:K3002,"=Timeout")</f>
        <v>143</v>
      </c>
      <c r="BN3002">
        <f t="shared" si="4288"/>
        <v>2303</v>
      </c>
      <c r="BO3002" s="19">
        <f t="shared" si="4289"/>
        <v>3305</v>
      </c>
      <c r="BP3002">
        <f t="shared" si="4290"/>
        <v>3300</v>
      </c>
      <c r="BQ3002" s="17">
        <f t="shared" si="4291"/>
        <v>3305</v>
      </c>
      <c r="BR3002" t="str">
        <f t="shared" si="4292"/>
        <v>event_team_player_1</v>
      </c>
      <c r="BS3002">
        <f>COUNTIFS(S$3:S3002,"="&amp;S3002,AI$3:AI3002,"="&amp;AI3002)</f>
        <v>1</v>
      </c>
      <c r="BT3002" t="str">
        <f>IFERROR(VLOOKUP(BB3002&amp;BU3002&amp;X3002,game_rosters!U:W,3,FALSE),"")</f>
        <v>P100185</v>
      </c>
      <c r="BU3002" t="str">
        <f t="shared" si="4293"/>
        <v>Outlaws</v>
      </c>
    </row>
    <row r="3003" spans="1:73" x14ac:dyDescent="0.2">
      <c r="A3003" t="str">
        <f t="shared" si="4268"/>
        <v/>
      </c>
      <c r="I3003" s="44">
        <v>13</v>
      </c>
      <c r="S3003">
        <v>1558</v>
      </c>
      <c r="X3003">
        <v>13</v>
      </c>
      <c r="Z3003">
        <v>1</v>
      </c>
      <c r="AA3003">
        <f t="shared" si="4317"/>
        <v>2558</v>
      </c>
      <c r="AB3003" t="str">
        <f t="shared" si="4318"/>
        <v/>
      </c>
      <c r="AC3003">
        <f t="shared" si="4264"/>
        <v>2558</v>
      </c>
      <c r="AD3003" s="6">
        <v>3</v>
      </c>
      <c r="AE3003" t="s">
        <v>943</v>
      </c>
      <c r="AF3003" t="s">
        <v>743</v>
      </c>
      <c r="AG3003" t="s">
        <v>756</v>
      </c>
      <c r="AH3003" t="s">
        <v>756</v>
      </c>
      <c r="AI3003" t="str">
        <f t="shared" si="4269"/>
        <v>e</v>
      </c>
      <c r="AJ3003" t="str">
        <f t="shared" si="4270"/>
        <v/>
      </c>
      <c r="AK3003" t="str">
        <f t="shared" si="4271"/>
        <v/>
      </c>
      <c r="AL3003" t="str">
        <f t="shared" si="4272"/>
        <v/>
      </c>
      <c r="AM3003" t="str">
        <f t="shared" si="4273"/>
        <v/>
      </c>
      <c r="AN3003" t="str">
        <f t="shared" si="4274"/>
        <v>Away</v>
      </c>
      <c r="AO3003" t="str">
        <f t="shared" si="4275"/>
        <v>a</v>
      </c>
      <c r="AP3003" t="str">
        <f t="shared" si="4276"/>
        <v/>
      </c>
      <c r="AQ3003" t="str">
        <f t="shared" si="4277"/>
        <v/>
      </c>
      <c r="AR3003" t="str">
        <f t="shared" si="4278"/>
        <v>Away</v>
      </c>
      <c r="AS3003" t="str">
        <f t="shared" si="4279"/>
        <v>a</v>
      </c>
      <c r="AT3003" t="str">
        <f t="shared" si="4280"/>
        <v>Offensive</v>
      </c>
      <c r="AU3003" t="str">
        <f t="shared" si="4281"/>
        <v/>
      </c>
      <c r="AV3003" t="str">
        <f t="shared" si="4282"/>
        <v/>
      </c>
      <c r="AW3003" t="str" cm="1">
        <f t="array" ref="AW3003">IFERROR(IF(O3003&lt;&gt;"",O3003,IF(OR($S3003="",$T3003=""),"",IF(O3003&lt;&gt;"",O3003,IF($T3003&lt;&gt;"",_xlfn._xlws.FILTER(O:O,($BU:$BU=$BU3003)*($I:$I=$I3003)*($T:$T=$T3003)*($S:$S=_xlfn.MINIFS($S:$S,$T:$T,"="&amp;$T3003)),"")))))&amp;"",IF(O3003="","",""))&amp;""</f>
        <v/>
      </c>
      <c r="AX3003" t="str" cm="1">
        <f t="array" ref="AX3003">IFERROR(IF(P3003&lt;&gt;"",P3003,IF(OR($S3003="",$T3003=""),"",IF($T3003&lt;&gt;"",_xlfn._xlws.FILTER(P:P,($BU:$BU=$BU3003)*($I:$I=$I3003)*($T:$T=$T3003)*($S:$S=_xlfn.MINIFS($S:$S,$T:$T,"="&amp;$T3003)),""))))&amp;"",IF(P3003="","",""))&amp;""</f>
        <v/>
      </c>
      <c r="AY3003" t="str" cm="1">
        <f t="array" ref="AY3003">IFERROR(IF(Q3003&lt;&gt;"",Q3003,IF(OR($S3003="",$T3003=""),"",IF($T3003&lt;&gt;"",_xlfn._xlws.FILTER(Q:Q,($BU:$BU=$BU3003)*($I:$I=$I3003)*($T:$T=$T3003)*($S:$S=_xlfn.MINIFS($S:$S,$T:$T,"="&amp;$T3003)),""))))&amp;"",IF(Q3003="","",""))&amp;""</f>
        <v/>
      </c>
      <c r="AZ3003" t="str" cm="1">
        <f t="array" ref="AZ3003">IFERROR(IF(R3003&lt;&gt;"",R3003,IF(OR($S3003="",$T3003=""),"",IF($T3003&lt;&gt;"",_xlfn._xlws.FILTER(R:R,($BU:$BU=$BU3003)*($I:$I=$I3003)*($T:$T=$T3003)*($S:$S=_xlfn.MINIFS($S:$S,$T:$T,"="&amp;$T3003)),""))))&amp;"",IF(R3003="","",""))&amp;""</f>
        <v/>
      </c>
      <c r="BA3003" s="6">
        <f t="shared" si="4283"/>
        <v>257</v>
      </c>
      <c r="BB3003">
        <f t="shared" ref="BB3003:BD3003" si="4349">BB3002</f>
        <v>18987</v>
      </c>
      <c r="BC3003" t="str">
        <f t="shared" si="4349"/>
        <v>Velodrome</v>
      </c>
      <c r="BD3003" t="str">
        <f t="shared" si="4349"/>
        <v>Outlaws</v>
      </c>
      <c r="BE3003" t="s">
        <v>5</v>
      </c>
      <c r="BF3003" t="s">
        <v>236</v>
      </c>
      <c r="BI3003" cm="1">
        <f t="array" aca="1" ref="BI3003" ca="1">IFERROR(_xlfn._xlws.FILTER(shifts!A:A,(shifts!B:B=events!AD3003)*(shifts!AG:AG&gt;=events!BK3003)*(shifts!AH:AH&lt;=events!BL3003)),BI3002)</f>
        <v>104</v>
      </c>
      <c r="BJ3003" s="15">
        <f t="shared" si="4285"/>
        <v>0</v>
      </c>
      <c r="BK3003">
        <f t="shared" si="4286"/>
        <v>78</v>
      </c>
      <c r="BL3003">
        <f t="shared" si="4287"/>
        <v>78</v>
      </c>
      <c r="BM3003" s="15">
        <f>SUMIFS(BJ$2:BJ3003,K$2:K3003,"=Intermission")+SUMIFS(BJ$2:BJ3003,K$2:K3003,"=Timeout")</f>
        <v>143</v>
      </c>
      <c r="BN3003">
        <f t="shared" si="4288"/>
        <v>2303</v>
      </c>
      <c r="BO3003" s="19">
        <f t="shared" si="4289"/>
        <v>3305</v>
      </c>
      <c r="BP3003">
        <f t="shared" si="4290"/>
        <v>3300</v>
      </c>
      <c r="BQ3003" s="17">
        <f t="shared" si="4291"/>
        <v>3305</v>
      </c>
      <c r="BR3003" t="str">
        <f t="shared" si="4292"/>
        <v>event_team_player_2</v>
      </c>
      <c r="BS3003">
        <f>COUNTIFS(S$3:S3003,"="&amp;S3003,AI$3:AI3003,"="&amp;AI3003)</f>
        <v>2</v>
      </c>
      <c r="BT3003" t="str">
        <f>IFERROR(VLOOKUP(BB3003&amp;BU3003&amp;X3003,game_rosters!U:W,3,FALSE),"")</f>
        <v>P100031</v>
      </c>
      <c r="BU3003" t="str">
        <f t="shared" si="4293"/>
        <v>Outlaws</v>
      </c>
    </row>
    <row r="3004" spans="1:73" x14ac:dyDescent="0.2">
      <c r="A3004" t="str">
        <f t="shared" si="4268"/>
        <v/>
      </c>
      <c r="I3004" s="44">
        <v>42</v>
      </c>
      <c r="S3004">
        <v>1558</v>
      </c>
      <c r="X3004">
        <v>42</v>
      </c>
      <c r="AA3004">
        <f t="shared" si="4317"/>
        <v>2558</v>
      </c>
      <c r="AB3004" t="str">
        <f t="shared" si="4318"/>
        <v/>
      </c>
      <c r="AC3004">
        <f t="shared" si="4264"/>
        <v>2558</v>
      </c>
      <c r="AD3004" s="6">
        <v>3</v>
      </c>
      <c r="AE3004" t="s">
        <v>943</v>
      </c>
      <c r="AF3004" t="s">
        <v>743</v>
      </c>
      <c r="AG3004" t="s">
        <v>756</v>
      </c>
      <c r="AH3004" t="s">
        <v>756</v>
      </c>
      <c r="AI3004" t="str">
        <f t="shared" si="4269"/>
        <v>o</v>
      </c>
      <c r="AJ3004" t="str">
        <f t="shared" si="4270"/>
        <v/>
      </c>
      <c r="AK3004" t="str">
        <f t="shared" si="4271"/>
        <v/>
      </c>
      <c r="AL3004" t="str">
        <f t="shared" si="4272"/>
        <v/>
      </c>
      <c r="AM3004" t="str">
        <f t="shared" si="4273"/>
        <v/>
      </c>
      <c r="AN3004" t="str">
        <f t="shared" si="4274"/>
        <v>Away</v>
      </c>
      <c r="AO3004" t="str">
        <f t="shared" si="4275"/>
        <v>a</v>
      </c>
      <c r="AP3004" t="str">
        <f t="shared" si="4276"/>
        <v/>
      </c>
      <c r="AQ3004" t="str">
        <f t="shared" si="4277"/>
        <v/>
      </c>
      <c r="AR3004" t="str">
        <f t="shared" si="4278"/>
        <v>Away</v>
      </c>
      <c r="AS3004" t="str">
        <f t="shared" si="4279"/>
        <v>a</v>
      </c>
      <c r="AT3004" t="str">
        <f t="shared" si="4280"/>
        <v>Defensive</v>
      </c>
      <c r="AU3004" t="str">
        <f t="shared" si="4281"/>
        <v/>
      </c>
      <c r="AV3004" t="str">
        <f t="shared" si="4282"/>
        <v/>
      </c>
      <c r="AW3004" t="str" cm="1">
        <f t="array" ref="AW3004">IFERROR(IF(O3004&lt;&gt;"",O3004,IF(OR($S3004="",$T3004=""),"",IF(O3004&lt;&gt;"",O3004,IF($T3004&lt;&gt;"",_xlfn._xlws.FILTER(O:O,($BU:$BU=$BU3004)*($I:$I=$I3004)*($T:$T=$T3004)*($S:$S=_xlfn.MINIFS($S:$S,$T:$T,"="&amp;$T3004)),"")))))&amp;"",IF(O3004="","",""))&amp;""</f>
        <v/>
      </c>
      <c r="AX3004" t="str" cm="1">
        <f t="array" ref="AX3004">IFERROR(IF(P3004&lt;&gt;"",P3004,IF(OR($S3004="",$T3004=""),"",IF($T3004&lt;&gt;"",_xlfn._xlws.FILTER(P:P,($BU:$BU=$BU3004)*($I:$I=$I3004)*($T:$T=$T3004)*($S:$S=_xlfn.MINIFS($S:$S,$T:$T,"="&amp;$T3004)),""))))&amp;"",IF(P3004="","",""))&amp;""</f>
        <v/>
      </c>
      <c r="AY3004" t="str" cm="1">
        <f t="array" ref="AY3004">IFERROR(IF(Q3004&lt;&gt;"",Q3004,IF(OR($S3004="",$T3004=""),"",IF($T3004&lt;&gt;"",_xlfn._xlws.FILTER(Q:Q,($BU:$BU=$BU3004)*($I:$I=$I3004)*($T:$T=$T3004)*($S:$S=_xlfn.MINIFS($S:$S,$T:$T,"="&amp;$T3004)),""))))&amp;"",IF(Q3004="","",""))&amp;""</f>
        <v/>
      </c>
      <c r="AZ3004" t="str" cm="1">
        <f t="array" ref="AZ3004">IFERROR(IF(R3004&lt;&gt;"",R3004,IF(OR($S3004="",$T3004=""),"",IF($T3004&lt;&gt;"",_xlfn._xlws.FILTER(R:R,($BU:$BU=$BU3004)*($I:$I=$I3004)*($T:$T=$T3004)*($S:$S=_xlfn.MINIFS($S:$S,$T:$T,"="&amp;$T3004)),""))))&amp;"",IF(R3004="","",""))&amp;""</f>
        <v/>
      </c>
      <c r="BA3004" s="6">
        <f t="shared" si="4283"/>
        <v>257</v>
      </c>
      <c r="BB3004">
        <f t="shared" ref="BB3004:BD3004" si="4350">BB3003</f>
        <v>18987</v>
      </c>
      <c r="BC3004" t="str">
        <f t="shared" si="4350"/>
        <v>Velodrome</v>
      </c>
      <c r="BD3004" t="str">
        <f t="shared" si="4350"/>
        <v>Outlaws</v>
      </c>
      <c r="BE3004" t="s">
        <v>5</v>
      </c>
      <c r="BF3004" t="s">
        <v>236</v>
      </c>
      <c r="BI3004" cm="1">
        <f t="array" aca="1" ref="BI3004" ca="1">IFERROR(_xlfn._xlws.FILTER(shifts!A:A,(shifts!B:B=events!AD3004)*(shifts!AG:AG&gt;=events!BK3004)*(shifts!AH:AH&lt;=events!BL3004)),BI3003)</f>
        <v>104</v>
      </c>
      <c r="BJ3004" s="15">
        <f t="shared" si="4285"/>
        <v>0</v>
      </c>
      <c r="BK3004">
        <f t="shared" si="4286"/>
        <v>78</v>
      </c>
      <c r="BL3004">
        <f t="shared" si="4287"/>
        <v>78</v>
      </c>
      <c r="BM3004" s="15">
        <f>SUMIFS(BJ$2:BJ3004,K$2:K3004,"=Intermission")+SUMIFS(BJ$2:BJ3004,K$2:K3004,"=Timeout")</f>
        <v>143</v>
      </c>
      <c r="BN3004">
        <f t="shared" si="4288"/>
        <v>2303</v>
      </c>
      <c r="BO3004" s="19">
        <f t="shared" si="4289"/>
        <v>3305</v>
      </c>
      <c r="BP3004">
        <f t="shared" si="4290"/>
        <v>3300</v>
      </c>
      <c r="BQ3004" s="17">
        <f t="shared" si="4291"/>
        <v>3305</v>
      </c>
      <c r="BR3004" t="str">
        <f t="shared" si="4292"/>
        <v>opp_team_player_1</v>
      </c>
      <c r="BS3004">
        <f>COUNTIFS(S$3:S3004,"="&amp;S3004,AI$3:AI3004,"="&amp;AI3004)</f>
        <v>1</v>
      </c>
      <c r="BT3004" t="str">
        <f>IFERROR(VLOOKUP(BB3004&amp;BU3004&amp;X3004,game_rosters!U:W,3,FALSE),"")</f>
        <v>P100201</v>
      </c>
      <c r="BU3004" t="str">
        <f t="shared" si="4293"/>
        <v>Velodrome</v>
      </c>
    </row>
    <row r="3005" spans="1:73" x14ac:dyDescent="0.2">
      <c r="A3005">
        <f t="shared" si="4268"/>
        <v>1</v>
      </c>
      <c r="I3005" s="44">
        <v>13</v>
      </c>
      <c r="K3005" t="s">
        <v>7</v>
      </c>
      <c r="L3005" t="s">
        <v>172</v>
      </c>
      <c r="M3005" t="s">
        <v>68</v>
      </c>
      <c r="N3005" t="s">
        <v>595</v>
      </c>
      <c r="O3005" t="s">
        <v>654</v>
      </c>
      <c r="Q3005" t="s">
        <v>595</v>
      </c>
      <c r="S3005">
        <v>1559</v>
      </c>
      <c r="W3005" t="s">
        <v>731</v>
      </c>
      <c r="X3005">
        <v>13</v>
      </c>
      <c r="Z3005">
        <v>1</v>
      </c>
      <c r="AA3005">
        <f t="shared" si="4317"/>
        <v>2559</v>
      </c>
      <c r="AB3005" t="str">
        <f t="shared" si="4318"/>
        <v/>
      </c>
      <c r="AC3005">
        <f t="shared" si="4264"/>
        <v>2559</v>
      </c>
      <c r="AD3005" s="6">
        <v>3</v>
      </c>
      <c r="AE3005" t="s">
        <v>943</v>
      </c>
      <c r="AF3005" t="s">
        <v>743</v>
      </c>
      <c r="AG3005" t="s">
        <v>756</v>
      </c>
      <c r="AH3005" t="s">
        <v>756</v>
      </c>
      <c r="AI3005" t="str">
        <f t="shared" si="4269"/>
        <v>e</v>
      </c>
      <c r="AJ3005" t="str">
        <f t="shared" si="4270"/>
        <v/>
      </c>
      <c r="AK3005" t="str">
        <f t="shared" si="4271"/>
        <v/>
      </c>
      <c r="AL3005" t="str">
        <f t="shared" si="4272"/>
        <v/>
      </c>
      <c r="AM3005" t="str">
        <f t="shared" si="4273"/>
        <v/>
      </c>
      <c r="AN3005" t="str">
        <f t="shared" si="4274"/>
        <v>Away</v>
      </c>
      <c r="AO3005" t="str">
        <f t="shared" si="4275"/>
        <v>a</v>
      </c>
      <c r="AP3005" t="str">
        <f t="shared" si="4276"/>
        <v/>
      </c>
      <c r="AQ3005" t="str">
        <f t="shared" si="4277"/>
        <v/>
      </c>
      <c r="AR3005" t="str">
        <f t="shared" si="4278"/>
        <v>Away</v>
      </c>
      <c r="AS3005" t="str">
        <f t="shared" si="4279"/>
        <v>a</v>
      </c>
      <c r="AT3005" t="str">
        <f t="shared" si="4280"/>
        <v>Offensive</v>
      </c>
      <c r="AU3005" t="str">
        <f t="shared" si="4281"/>
        <v/>
      </c>
      <c r="AV3005" t="str">
        <f t="shared" si="4282"/>
        <v/>
      </c>
      <c r="AW3005" t="str" cm="1">
        <f t="array" ref="AW3005">IFERROR(IF(O3005&lt;&gt;"",O3005,IF(OR($S3005="",$T3005=""),"",IF(O3005&lt;&gt;"",O3005,IF($T3005&lt;&gt;"",_xlfn._xlws.FILTER(O:O,($BU:$BU=$BU3005)*($I:$I=$I3005)*($T:$T=$T3005)*($S:$S=_xlfn.MINIFS($S:$S,$T:$T,"="&amp;$T3005)),"")))))&amp;"",IF(O3005="","",""))&amp;""</f>
        <v>OffensivePlay_Pass-SecondTouch</v>
      </c>
      <c r="AX3005" t="str" cm="1">
        <f t="array" ref="AX3005">IFERROR(IF(P3005&lt;&gt;"",P3005,IF(OR($S3005="",$T3005=""),"",IF($T3005&lt;&gt;"",_xlfn._xlws.FILTER(P:P,($BU:$BU=$BU3005)*($I:$I=$I3005)*($T:$T=$T3005)*($S:$S=_xlfn.MINIFS($S:$S,$T:$T,"="&amp;$T3005)),""))))&amp;"",IF(P3005="","",""))&amp;""</f>
        <v/>
      </c>
      <c r="AY3005" t="str" cm="1">
        <f t="array" ref="AY3005">IFERROR(IF(Q3005&lt;&gt;"",Q3005,IF(OR($S3005="",$T3005=""),"",IF($T3005&lt;&gt;"",_xlfn._xlws.FILTER(Q:Q,($BU:$BU=$BU3005)*($I:$I=$I3005)*($T:$T=$T3005)*($S:$S=_xlfn.MINIFS($S:$S,$T:$T,"="&amp;$T3005)),""))))&amp;"",IF(Q3005="","",""))&amp;""</f>
        <v>s</v>
      </c>
      <c r="AZ3005" t="str" cm="1">
        <f t="array" ref="AZ3005">IFERROR(IF(R3005&lt;&gt;"",R3005,IF(OR($S3005="",$T3005=""),"",IF($T3005&lt;&gt;"",_xlfn._xlws.FILTER(R:R,($BU:$BU=$BU3005)*($I:$I=$I3005)*($T:$T=$T3005)*($S:$S=_xlfn.MINIFS($S:$S,$T:$T,"="&amp;$T3005)),""))))&amp;"",IF(R3005="","",""))&amp;""</f>
        <v/>
      </c>
      <c r="BA3005" s="6">
        <f t="shared" si="4283"/>
        <v>257</v>
      </c>
      <c r="BB3005">
        <f t="shared" ref="BB3005:BD3005" si="4351">BB3004</f>
        <v>18987</v>
      </c>
      <c r="BC3005" t="str">
        <f t="shared" si="4351"/>
        <v>Velodrome</v>
      </c>
      <c r="BD3005" t="str">
        <f t="shared" si="4351"/>
        <v>Outlaws</v>
      </c>
      <c r="BE3005" t="s">
        <v>7</v>
      </c>
      <c r="BF3005" t="s">
        <v>172</v>
      </c>
      <c r="BI3005" cm="1">
        <f t="array" aca="1" ref="BI3005" ca="1">IFERROR(_xlfn._xlws.FILTER(shifts!A:A,(shifts!B:B=events!AD3005)*(shifts!AG:AG&gt;=events!BK3005)*(shifts!AH:AH&lt;=events!BL3005)),BI3004)</f>
        <v>104</v>
      </c>
      <c r="BJ3005" s="15">
        <f t="shared" si="4285"/>
        <v>0</v>
      </c>
      <c r="BK3005">
        <f t="shared" si="4286"/>
        <v>78</v>
      </c>
      <c r="BL3005">
        <f t="shared" si="4287"/>
        <v>78</v>
      </c>
      <c r="BM3005" s="15">
        <f>SUMIFS(BJ$2:BJ3005,K$2:K3005,"=Intermission")+SUMIFS(BJ$2:BJ3005,K$2:K3005,"=Timeout")</f>
        <v>143</v>
      </c>
      <c r="BN3005">
        <f t="shared" si="4288"/>
        <v>2303</v>
      </c>
      <c r="BO3005" s="19">
        <f t="shared" si="4289"/>
        <v>3305</v>
      </c>
      <c r="BP3005">
        <f t="shared" si="4290"/>
        <v>3300</v>
      </c>
      <c r="BQ3005" s="17">
        <f t="shared" si="4291"/>
        <v>3305</v>
      </c>
      <c r="BR3005" t="str">
        <f t="shared" si="4292"/>
        <v>event_team_player_1</v>
      </c>
      <c r="BS3005">
        <f>COUNTIFS(S$3:S3005,"="&amp;S3005,AI$3:AI3005,"="&amp;AI3005)</f>
        <v>1</v>
      </c>
      <c r="BT3005" t="str">
        <f>IFERROR(VLOOKUP(BB3005&amp;BU3005&amp;X3005,game_rosters!U:W,3,FALSE),"")</f>
        <v>P100031</v>
      </c>
      <c r="BU3005" t="str">
        <f t="shared" si="4293"/>
        <v>Outlaws</v>
      </c>
    </row>
    <row r="3006" spans="1:73" x14ac:dyDescent="0.2">
      <c r="A3006" t="str">
        <f t="shared" si="4268"/>
        <v/>
      </c>
      <c r="I3006" s="44">
        <v>68</v>
      </c>
      <c r="S3006">
        <v>1559</v>
      </c>
      <c r="X3006">
        <v>68</v>
      </c>
      <c r="Z3006">
        <v>1</v>
      </c>
      <c r="AA3006">
        <f t="shared" si="4317"/>
        <v>2559</v>
      </c>
      <c r="AB3006" t="str">
        <f t="shared" si="4318"/>
        <v/>
      </c>
      <c r="AC3006">
        <f t="shared" si="4264"/>
        <v>2559</v>
      </c>
      <c r="AD3006" s="6">
        <v>3</v>
      </c>
      <c r="AE3006" t="s">
        <v>943</v>
      </c>
      <c r="AF3006" t="s">
        <v>743</v>
      </c>
      <c r="AG3006" t="s">
        <v>756</v>
      </c>
      <c r="AH3006" t="s">
        <v>756</v>
      </c>
      <c r="AI3006" t="str">
        <f t="shared" si="4269"/>
        <v>e</v>
      </c>
      <c r="AJ3006" t="str">
        <f t="shared" si="4270"/>
        <v/>
      </c>
      <c r="AK3006" t="str">
        <f t="shared" si="4271"/>
        <v/>
      </c>
      <c r="AL3006" t="str">
        <f t="shared" si="4272"/>
        <v/>
      </c>
      <c r="AM3006" t="str">
        <f t="shared" si="4273"/>
        <v/>
      </c>
      <c r="AN3006" t="str">
        <f t="shared" si="4274"/>
        <v>Away</v>
      </c>
      <c r="AO3006" t="str">
        <f t="shared" si="4275"/>
        <v>a</v>
      </c>
      <c r="AP3006" t="str">
        <f t="shared" si="4276"/>
        <v/>
      </c>
      <c r="AQ3006" t="str">
        <f t="shared" si="4277"/>
        <v/>
      </c>
      <c r="AR3006" t="str">
        <f t="shared" si="4278"/>
        <v>Away</v>
      </c>
      <c r="AS3006" t="str">
        <f t="shared" si="4279"/>
        <v>a</v>
      </c>
      <c r="AT3006" t="str">
        <f t="shared" si="4280"/>
        <v>Offensive</v>
      </c>
      <c r="AU3006" t="str">
        <f t="shared" si="4281"/>
        <v/>
      </c>
      <c r="AV3006" t="str">
        <f t="shared" si="4282"/>
        <v/>
      </c>
      <c r="AW3006" t="str" cm="1">
        <f t="array" ref="AW3006">IFERROR(IF(O3006&lt;&gt;"",O3006,IF(OR($S3006="",$T3006=""),"",IF(O3006&lt;&gt;"",O3006,IF($T3006&lt;&gt;"",_xlfn._xlws.FILTER(O:O,($BU:$BU=$BU3006)*($I:$I=$I3006)*($T:$T=$T3006)*($S:$S=_xlfn.MINIFS($S:$S,$T:$T,"="&amp;$T3006)),"")))))&amp;"",IF(O3006="","",""))&amp;""</f>
        <v/>
      </c>
      <c r="AX3006" t="str" cm="1">
        <f t="array" ref="AX3006">IFERROR(IF(P3006&lt;&gt;"",P3006,IF(OR($S3006="",$T3006=""),"",IF($T3006&lt;&gt;"",_xlfn._xlws.FILTER(P:P,($BU:$BU=$BU3006)*($I:$I=$I3006)*($T:$T=$T3006)*($S:$S=_xlfn.MINIFS($S:$S,$T:$T,"="&amp;$T3006)),""))))&amp;"",IF(P3006="","",""))&amp;""</f>
        <v/>
      </c>
      <c r="AY3006" t="str" cm="1">
        <f t="array" ref="AY3006">IFERROR(IF(Q3006&lt;&gt;"",Q3006,IF(OR($S3006="",$T3006=""),"",IF($T3006&lt;&gt;"",_xlfn._xlws.FILTER(Q:Q,($BU:$BU=$BU3006)*($I:$I=$I3006)*($T:$T=$T3006)*($S:$S=_xlfn.MINIFS($S:$S,$T:$T,"="&amp;$T3006)),""))))&amp;"",IF(Q3006="","",""))&amp;""</f>
        <v/>
      </c>
      <c r="AZ3006" t="str" cm="1">
        <f t="array" ref="AZ3006">IFERROR(IF(R3006&lt;&gt;"",R3006,IF(OR($S3006="",$T3006=""),"",IF($T3006&lt;&gt;"",_xlfn._xlws.FILTER(R:R,($BU:$BU=$BU3006)*($I:$I=$I3006)*($T:$T=$T3006)*($S:$S=_xlfn.MINIFS($S:$S,$T:$T,"="&amp;$T3006)),""))))&amp;"",IF(R3006="","",""))&amp;""</f>
        <v/>
      </c>
      <c r="BA3006" s="6">
        <f t="shared" si="4283"/>
        <v>257</v>
      </c>
      <c r="BB3006">
        <f t="shared" ref="BB3006:BD3006" si="4352">BB3005</f>
        <v>18987</v>
      </c>
      <c r="BC3006" t="str">
        <f t="shared" si="4352"/>
        <v>Velodrome</v>
      </c>
      <c r="BD3006" t="str">
        <f t="shared" si="4352"/>
        <v>Outlaws</v>
      </c>
      <c r="BE3006" t="s">
        <v>7</v>
      </c>
      <c r="BF3006" t="s">
        <v>172</v>
      </c>
      <c r="BI3006" cm="1">
        <f t="array" aca="1" ref="BI3006" ca="1">IFERROR(_xlfn._xlws.FILTER(shifts!A:A,(shifts!B:B=events!AD3006)*(shifts!AG:AG&gt;=events!BK3006)*(shifts!AH:AH&lt;=events!BL3006)),BI3005)</f>
        <v>104</v>
      </c>
      <c r="BJ3006" s="15">
        <f t="shared" si="4285"/>
        <v>0</v>
      </c>
      <c r="BK3006">
        <f t="shared" si="4286"/>
        <v>78</v>
      </c>
      <c r="BL3006">
        <f t="shared" si="4287"/>
        <v>78</v>
      </c>
      <c r="BM3006" s="15">
        <f>SUMIFS(BJ$2:BJ3006,K$2:K3006,"=Intermission")+SUMIFS(BJ$2:BJ3006,K$2:K3006,"=Timeout")</f>
        <v>143</v>
      </c>
      <c r="BN3006">
        <f t="shared" si="4288"/>
        <v>2303</v>
      </c>
      <c r="BO3006" s="19">
        <f t="shared" si="4289"/>
        <v>3305</v>
      </c>
      <c r="BP3006">
        <f t="shared" si="4290"/>
        <v>3300</v>
      </c>
      <c r="BQ3006" s="17">
        <f t="shared" si="4291"/>
        <v>3305</v>
      </c>
      <c r="BR3006" t="str">
        <f t="shared" si="4292"/>
        <v>event_team_player_2</v>
      </c>
      <c r="BS3006">
        <f>COUNTIFS(S$3:S3006,"="&amp;S3006,AI$3:AI3006,"="&amp;AI3006)</f>
        <v>2</v>
      </c>
      <c r="BT3006" t="str">
        <f>IFERROR(VLOOKUP(BB3006&amp;BU3006&amp;X3006,game_rosters!U:W,3,FALSE),"")</f>
        <v>P100128</v>
      </c>
      <c r="BU3006" t="str">
        <f t="shared" si="4293"/>
        <v>Outlaws</v>
      </c>
    </row>
    <row r="3007" spans="1:73" x14ac:dyDescent="0.2">
      <c r="A3007">
        <f t="shared" si="4268"/>
        <v>1</v>
      </c>
      <c r="I3007" s="44">
        <v>68</v>
      </c>
      <c r="K3007" t="s">
        <v>13</v>
      </c>
      <c r="S3007">
        <v>1560</v>
      </c>
      <c r="W3007" t="s">
        <v>731</v>
      </c>
      <c r="X3007">
        <v>68</v>
      </c>
      <c r="Z3007">
        <v>1</v>
      </c>
      <c r="AA3007">
        <f t="shared" si="4317"/>
        <v>2560</v>
      </c>
      <c r="AB3007" t="str">
        <f t="shared" si="4318"/>
        <v/>
      </c>
      <c r="AC3007">
        <f t="shared" si="4264"/>
        <v>2560</v>
      </c>
      <c r="AD3007" s="6">
        <v>3</v>
      </c>
      <c r="AE3007" t="s">
        <v>943</v>
      </c>
      <c r="AF3007" t="s">
        <v>743</v>
      </c>
      <c r="AG3007" t="s">
        <v>943</v>
      </c>
      <c r="AH3007" t="s">
        <v>744</v>
      </c>
      <c r="AI3007" t="str">
        <f t="shared" si="4269"/>
        <v>e</v>
      </c>
      <c r="AJ3007" t="str">
        <f t="shared" si="4270"/>
        <v/>
      </c>
      <c r="AK3007" t="str">
        <f t="shared" si="4271"/>
        <v/>
      </c>
      <c r="AL3007" t="str">
        <f t="shared" si="4272"/>
        <v/>
      </c>
      <c r="AM3007" t="str">
        <f t="shared" si="4273"/>
        <v/>
      </c>
      <c r="AN3007" t="str">
        <f t="shared" si="4274"/>
        <v>Away</v>
      </c>
      <c r="AO3007" t="str">
        <f t="shared" si="4275"/>
        <v>a</v>
      </c>
      <c r="AP3007" t="str">
        <f t="shared" si="4276"/>
        <v/>
      </c>
      <c r="AQ3007" t="str">
        <f t="shared" si="4277"/>
        <v/>
      </c>
      <c r="AR3007" t="str">
        <f t="shared" si="4278"/>
        <v>Away</v>
      </c>
      <c r="AS3007" t="str">
        <f t="shared" si="4279"/>
        <v>a</v>
      </c>
      <c r="AT3007" t="str">
        <f t="shared" si="4280"/>
        <v>Offensive</v>
      </c>
      <c r="AU3007" t="str">
        <f t="shared" si="4281"/>
        <v/>
      </c>
      <c r="AV3007" t="str">
        <f t="shared" si="4282"/>
        <v/>
      </c>
      <c r="AW3007" t="str" cm="1">
        <f t="array" ref="AW3007">IFERROR(IF(O3007&lt;&gt;"",O3007,IF(OR($S3007="",$T3007=""),"",IF(O3007&lt;&gt;"",O3007,IF($T3007&lt;&gt;"",_xlfn._xlws.FILTER(O:O,($BU:$BU=$BU3007)*($I:$I=$I3007)*($T:$T=$T3007)*($S:$S=_xlfn.MINIFS($S:$S,$T:$T,"="&amp;$T3007)),"")))))&amp;"",IF(O3007="","",""))&amp;""</f>
        <v/>
      </c>
      <c r="AX3007" t="str" cm="1">
        <f t="array" ref="AX3007">IFERROR(IF(P3007&lt;&gt;"",P3007,IF(OR($S3007="",$T3007=""),"",IF($T3007&lt;&gt;"",_xlfn._xlws.FILTER(P:P,($BU:$BU=$BU3007)*($I:$I=$I3007)*($T:$T=$T3007)*($S:$S=_xlfn.MINIFS($S:$S,$T:$T,"="&amp;$T3007)),""))))&amp;"",IF(P3007="","",""))&amp;""</f>
        <v/>
      </c>
      <c r="AY3007" t="str" cm="1">
        <f t="array" ref="AY3007">IFERROR(IF(Q3007&lt;&gt;"",Q3007,IF(OR($S3007="",$T3007=""),"",IF($T3007&lt;&gt;"",_xlfn._xlws.FILTER(Q:Q,($BU:$BU=$BU3007)*($I:$I=$I3007)*($T:$T=$T3007)*($S:$S=_xlfn.MINIFS($S:$S,$T:$T,"="&amp;$T3007)),""))))&amp;"",IF(Q3007="","",""))&amp;""</f>
        <v/>
      </c>
      <c r="AZ3007" t="str" cm="1">
        <f t="array" ref="AZ3007">IFERROR(IF(R3007&lt;&gt;"",R3007,IF(OR($S3007="",$T3007=""),"",IF($T3007&lt;&gt;"",_xlfn._xlws.FILTER(R:R,($BU:$BU=$BU3007)*($I:$I=$I3007)*($T:$T=$T3007)*($S:$S=_xlfn.MINIFS($S:$S,$T:$T,"="&amp;$T3007)),""))))&amp;"",IF(R3007="","",""))&amp;""</f>
        <v/>
      </c>
      <c r="BA3007" s="6">
        <f t="shared" si="4283"/>
        <v>257</v>
      </c>
      <c r="BB3007">
        <f t="shared" ref="BB3007:BD3007" si="4353">BB3006</f>
        <v>18987</v>
      </c>
      <c r="BC3007" t="str">
        <f t="shared" si="4353"/>
        <v>Velodrome</v>
      </c>
      <c r="BD3007" t="str">
        <f t="shared" si="4353"/>
        <v>Outlaws</v>
      </c>
      <c r="BE3007" t="s">
        <v>13</v>
      </c>
      <c r="BF3007" t="s">
        <v>756</v>
      </c>
      <c r="BI3007" cm="1">
        <f t="array" aca="1" ref="BI3007" ca="1">IFERROR(_xlfn._xlws.FILTER(shifts!A:A,(shifts!B:B=events!AD3007)*(shifts!AG:AG&gt;=events!BK3007)*(shifts!AH:AH&lt;=events!BL3007)),BI3006)</f>
        <v>104</v>
      </c>
      <c r="BJ3007" s="15">
        <f t="shared" si="4285"/>
        <v>3</v>
      </c>
      <c r="BK3007">
        <f t="shared" si="4286"/>
        <v>78</v>
      </c>
      <c r="BL3007">
        <f t="shared" si="4287"/>
        <v>75</v>
      </c>
      <c r="BM3007" s="15">
        <f>SUMIFS(BJ$2:BJ3007,K$2:K3007,"=Intermission")+SUMIFS(BJ$2:BJ3007,K$2:K3007,"=Timeout")</f>
        <v>143</v>
      </c>
      <c r="BN3007">
        <f t="shared" si="4288"/>
        <v>2303</v>
      </c>
      <c r="BO3007" s="19">
        <f t="shared" si="4289"/>
        <v>3305</v>
      </c>
      <c r="BP3007">
        <f t="shared" si="4290"/>
        <v>3300</v>
      </c>
      <c r="BQ3007" s="17">
        <f t="shared" si="4291"/>
        <v>3308</v>
      </c>
      <c r="BR3007" t="str">
        <f t="shared" si="4292"/>
        <v>event_team_player_1</v>
      </c>
      <c r="BS3007">
        <f>COUNTIFS(S$3:S3007,"="&amp;S3007,AI$3:AI3007,"="&amp;AI3007)</f>
        <v>1</v>
      </c>
      <c r="BT3007" t="str">
        <f>IFERROR(VLOOKUP(BB3007&amp;BU3007&amp;X3007,game_rosters!U:W,3,FALSE),"")</f>
        <v>P100128</v>
      </c>
      <c r="BU3007" t="str">
        <f t="shared" si="4293"/>
        <v>Outlaws</v>
      </c>
    </row>
    <row r="3008" spans="1:73" x14ac:dyDescent="0.2">
      <c r="A3008">
        <f t="shared" si="4268"/>
        <v>1</v>
      </c>
      <c r="I3008" s="44">
        <v>68</v>
      </c>
      <c r="K3008" t="s">
        <v>6</v>
      </c>
      <c r="L3008" t="s">
        <v>191</v>
      </c>
      <c r="M3008" t="s">
        <v>51</v>
      </c>
      <c r="N3008" t="s">
        <v>594</v>
      </c>
      <c r="S3008">
        <v>1561</v>
      </c>
      <c r="T3008">
        <v>241</v>
      </c>
      <c r="W3008" t="s">
        <v>731</v>
      </c>
      <c r="X3008">
        <v>68</v>
      </c>
      <c r="Z3008">
        <v>1</v>
      </c>
      <c r="AA3008">
        <f t="shared" si="4317"/>
        <v>2561</v>
      </c>
      <c r="AB3008">
        <f t="shared" si="4318"/>
        <v>9241</v>
      </c>
      <c r="AC3008">
        <f t="shared" si="4264"/>
        <v>9241</v>
      </c>
      <c r="AD3008" s="6">
        <v>3</v>
      </c>
      <c r="AE3008" t="s">
        <v>943</v>
      </c>
      <c r="AF3008" t="s">
        <v>744</v>
      </c>
      <c r="AG3008" t="s">
        <v>756</v>
      </c>
      <c r="AH3008" t="s">
        <v>756</v>
      </c>
      <c r="AI3008" t="str">
        <f t="shared" si="4269"/>
        <v>e</v>
      </c>
      <c r="AJ3008" t="str">
        <f t="shared" si="4270"/>
        <v/>
      </c>
      <c r="AK3008" t="str">
        <f t="shared" si="4271"/>
        <v/>
      </c>
      <c r="AL3008" t="str">
        <f t="shared" si="4272"/>
        <v/>
      </c>
      <c r="AM3008" t="str">
        <f t="shared" si="4273"/>
        <v/>
      </c>
      <c r="AN3008" t="str">
        <f t="shared" si="4274"/>
        <v>Away</v>
      </c>
      <c r="AO3008" t="str">
        <f t="shared" si="4275"/>
        <v>a</v>
      </c>
      <c r="AP3008" t="str">
        <f t="shared" si="4276"/>
        <v/>
      </c>
      <c r="AQ3008" t="str">
        <f t="shared" si="4277"/>
        <v/>
      </c>
      <c r="AR3008" t="str">
        <f t="shared" si="4278"/>
        <v>Away</v>
      </c>
      <c r="AS3008" t="str">
        <f t="shared" si="4279"/>
        <v>a</v>
      </c>
      <c r="AT3008" t="str">
        <f t="shared" si="4280"/>
        <v>Offensive</v>
      </c>
      <c r="AU3008" t="str">
        <f t="shared" si="4281"/>
        <v/>
      </c>
      <c r="AV3008" t="str">
        <f t="shared" si="4282"/>
        <v/>
      </c>
      <c r="AW3008" t="str" cm="1">
        <f t="array" ref="AW3008">IFERROR(IF(O3008&lt;&gt;"",O3008,IF(OR($S3008="",$T3008=""),"",IF(O3008&lt;&gt;"",O3008,IF($T3008&lt;&gt;"",_xlfn._xlws.FILTER(O:O,($BU:$BU=$BU3008)*($I:$I=$I3008)*($T:$T=$T3008)*($S:$S=_xlfn.MINIFS($S:$S,$T:$T,"="&amp;$T3008)),"")))))&amp;"",IF(O3008="","",""))&amp;""</f>
        <v/>
      </c>
      <c r="AX3008" t="str" cm="1">
        <f t="array" ref="AX3008">IFERROR(IF(P3008&lt;&gt;"",P3008,IF(OR($S3008="",$T3008=""),"",IF($T3008&lt;&gt;"",_xlfn._xlws.FILTER(P:P,($BU:$BU=$BU3008)*($I:$I=$I3008)*($T:$T=$T3008)*($S:$S=_xlfn.MINIFS($S:$S,$T:$T,"="&amp;$T3008)),""))))&amp;"",IF(P3008="","",""))&amp;""</f>
        <v/>
      </c>
      <c r="AY3008" t="str" cm="1">
        <f t="array" ref="AY3008">IFERROR(IF(Q3008&lt;&gt;"",Q3008,IF(OR($S3008="",$T3008=""),"",IF($T3008&lt;&gt;"",_xlfn._xlws.FILTER(Q:Q,($BU:$BU=$BU3008)*($I:$I=$I3008)*($T:$T=$T3008)*($S:$S=_xlfn.MINIFS($S:$S,$T:$T,"="&amp;$T3008)),""))))&amp;"",IF(Q3008="","",""))&amp;""</f>
        <v/>
      </c>
      <c r="AZ3008" t="str" cm="1">
        <f t="array" ref="AZ3008">IFERROR(IF(R3008&lt;&gt;"",R3008,IF(OR($S3008="",$T3008=""),"",IF($T3008&lt;&gt;"",_xlfn._xlws.FILTER(R:R,($BU:$BU=$BU3008)*($I:$I=$I3008)*($T:$T=$T3008)*($S:$S=_xlfn.MINIFS($S:$S,$T:$T,"="&amp;$T3008)),""))))&amp;"",IF(R3008="","",""))&amp;""</f>
        <v/>
      </c>
      <c r="BA3008" s="6">
        <f t="shared" si="4283"/>
        <v>257</v>
      </c>
      <c r="BB3008">
        <f t="shared" ref="BB3008:BD3008" si="4354">BB3007</f>
        <v>18987</v>
      </c>
      <c r="BC3008" t="str">
        <f t="shared" si="4354"/>
        <v>Velodrome</v>
      </c>
      <c r="BD3008" t="str">
        <f t="shared" si="4354"/>
        <v>Outlaws</v>
      </c>
      <c r="BE3008" t="s">
        <v>6</v>
      </c>
      <c r="BF3008" t="s">
        <v>191</v>
      </c>
      <c r="BI3008" cm="1">
        <f t="array" aca="1" ref="BI3008" ca="1">IFERROR(_xlfn._xlws.FILTER(shifts!A:A,(shifts!B:B=events!AD3008)*(shifts!AG:AG&gt;=events!BK3008)*(shifts!AH:AH&lt;=events!BL3008)),BI3007)</f>
        <v>104</v>
      </c>
      <c r="BJ3008" s="15">
        <f t="shared" si="4285"/>
        <v>0</v>
      </c>
      <c r="BK3008">
        <f t="shared" si="4286"/>
        <v>75</v>
      </c>
      <c r="BL3008">
        <f t="shared" si="4287"/>
        <v>75</v>
      </c>
      <c r="BM3008" s="15">
        <f>SUMIFS(BJ$2:BJ3008,K$2:K3008,"=Intermission")+SUMIFS(BJ$2:BJ3008,K$2:K3008,"=Timeout")</f>
        <v>143</v>
      </c>
      <c r="BN3008">
        <f t="shared" si="4288"/>
        <v>2303</v>
      </c>
      <c r="BO3008" s="19">
        <f t="shared" si="4289"/>
        <v>3308</v>
      </c>
      <c r="BP3008">
        <f t="shared" si="4290"/>
        <v>3303</v>
      </c>
      <c r="BQ3008" s="17">
        <f t="shared" si="4291"/>
        <v>3308</v>
      </c>
      <c r="BR3008" t="str">
        <f t="shared" si="4292"/>
        <v>event_team_player_1</v>
      </c>
      <c r="BS3008">
        <f>COUNTIFS(S$3:S3008,"="&amp;S3008,AI$3:AI3008,"="&amp;AI3008)</f>
        <v>1</v>
      </c>
      <c r="BT3008" t="str">
        <f>IFERROR(VLOOKUP(BB3008&amp;BU3008&amp;X3008,game_rosters!U:W,3,FALSE),"")</f>
        <v>P100128</v>
      </c>
      <c r="BU3008" t="str">
        <f t="shared" si="4293"/>
        <v>Outlaws</v>
      </c>
    </row>
    <row r="3009" spans="1:73" x14ac:dyDescent="0.2">
      <c r="A3009" t="str">
        <f t="shared" si="4268"/>
        <v/>
      </c>
      <c r="I3009" s="44">
        <v>84</v>
      </c>
      <c r="O3009" t="s">
        <v>572</v>
      </c>
      <c r="Q3009" t="s">
        <v>595</v>
      </c>
      <c r="S3009">
        <v>1561</v>
      </c>
      <c r="T3009">
        <v>241</v>
      </c>
      <c r="X3009">
        <v>84</v>
      </c>
      <c r="AA3009">
        <f t="shared" si="4317"/>
        <v>2561</v>
      </c>
      <c r="AB3009">
        <f t="shared" si="4318"/>
        <v>9241</v>
      </c>
      <c r="AC3009">
        <f t="shared" si="4264"/>
        <v>9241</v>
      </c>
      <c r="AD3009" s="6">
        <v>3</v>
      </c>
      <c r="AE3009" t="s">
        <v>943</v>
      </c>
      <c r="AF3009" t="s">
        <v>744</v>
      </c>
      <c r="AG3009" t="s">
        <v>756</v>
      </c>
      <c r="AH3009" t="s">
        <v>756</v>
      </c>
      <c r="AI3009" t="str">
        <f t="shared" si="4269"/>
        <v>o</v>
      </c>
      <c r="AJ3009" t="str">
        <f t="shared" si="4270"/>
        <v/>
      </c>
      <c r="AK3009" t="str">
        <f t="shared" si="4271"/>
        <v/>
      </c>
      <c r="AL3009" t="str">
        <f t="shared" si="4272"/>
        <v/>
      </c>
      <c r="AM3009" t="str">
        <f t="shared" si="4273"/>
        <v/>
      </c>
      <c r="AN3009" t="str">
        <f t="shared" si="4274"/>
        <v>Away</v>
      </c>
      <c r="AO3009" t="str">
        <f t="shared" si="4275"/>
        <v>a</v>
      </c>
      <c r="AP3009" t="str">
        <f t="shared" si="4276"/>
        <v/>
      </c>
      <c r="AQ3009" t="str">
        <f t="shared" si="4277"/>
        <v/>
      </c>
      <c r="AR3009" t="str">
        <f t="shared" si="4278"/>
        <v>Away</v>
      </c>
      <c r="AS3009" t="str">
        <f t="shared" si="4279"/>
        <v>a</v>
      </c>
      <c r="AT3009" t="str">
        <f t="shared" si="4280"/>
        <v>Defensive</v>
      </c>
      <c r="AU3009" t="str">
        <f t="shared" si="4281"/>
        <v/>
      </c>
      <c r="AV3009" t="str">
        <f t="shared" si="4282"/>
        <v/>
      </c>
      <c r="AW3009" t="str" cm="1">
        <f t="array" ref="AW3009">IFERROR(IF(O3009&lt;&gt;"",O3009,IF(OR($S3009="",$T3009=""),"",IF(O3009&lt;&gt;"",O3009,IF($T3009&lt;&gt;"",_xlfn._xlws.FILTER(O:O,($BU:$BU=$BU3009)*($I:$I=$I3009)*($T:$T=$T3009)*($S:$S=_xlfn.MINIFS($S:$S,$T:$T,"="&amp;$T3009)),"")))))&amp;"",IF(O3009="","",""))&amp;""</f>
        <v>Defensive_PlayShot-BlockedShot</v>
      </c>
      <c r="AX3009" t="str" cm="1">
        <f t="array" ref="AX3009">IFERROR(IF(P3009&lt;&gt;"",P3009,IF(OR($S3009="",$T3009=""),"",IF($T3009&lt;&gt;"",_xlfn._xlws.FILTER(P:P,($BU:$BU=$BU3009)*($I:$I=$I3009)*($T:$T=$T3009)*($S:$S=_xlfn.MINIFS($S:$S,$T:$T,"="&amp;$T3009)),""))))&amp;"",IF(P3009="","",""))&amp;""</f>
        <v/>
      </c>
      <c r="AY3009" t="str" cm="1">
        <f t="array" ref="AY3009">IFERROR(IF(Q3009&lt;&gt;"",Q3009,IF(OR($S3009="",$T3009=""),"",IF($T3009&lt;&gt;"",_xlfn._xlws.FILTER(Q:Q,($BU:$BU=$BU3009)*($I:$I=$I3009)*($T:$T=$T3009)*($S:$S=_xlfn.MINIFS($S:$S,$T:$T,"="&amp;$T3009)),""))))&amp;"",IF(Q3009="","",""))&amp;""</f>
        <v>s</v>
      </c>
      <c r="AZ3009" t="str" cm="1">
        <f t="array" ref="AZ3009">IFERROR(IF(R3009&lt;&gt;"",R3009,IF(OR($S3009="",$T3009=""),"",IF($T3009&lt;&gt;"",_xlfn._xlws.FILTER(R:R,($BU:$BU=$BU3009)*($I:$I=$I3009)*($T:$T=$T3009)*($S:$S=_xlfn.MINIFS($S:$S,$T:$T,"="&amp;$T3009)),""))))&amp;"",IF(R3009="","",""))&amp;""</f>
        <v/>
      </c>
      <c r="BA3009" s="6">
        <f t="shared" si="4283"/>
        <v>257</v>
      </c>
      <c r="BB3009">
        <f t="shared" ref="BB3009:BD3009" si="4355">BB3008</f>
        <v>18987</v>
      </c>
      <c r="BC3009" t="str">
        <f t="shared" si="4355"/>
        <v>Velodrome</v>
      </c>
      <c r="BD3009" t="str">
        <f t="shared" si="4355"/>
        <v>Outlaws</v>
      </c>
      <c r="BE3009" t="s">
        <v>6</v>
      </c>
      <c r="BF3009" t="s">
        <v>191</v>
      </c>
      <c r="BI3009" cm="1">
        <f t="array" aca="1" ref="BI3009" ca="1">IFERROR(_xlfn._xlws.FILTER(shifts!A:A,(shifts!B:B=events!AD3009)*(shifts!AG:AG&gt;=events!BK3009)*(shifts!AH:AH&lt;=events!BL3009)),BI3008)</f>
        <v>104</v>
      </c>
      <c r="BJ3009" s="15">
        <f t="shared" si="4285"/>
        <v>0</v>
      </c>
      <c r="BK3009">
        <f t="shared" si="4286"/>
        <v>75</v>
      </c>
      <c r="BL3009">
        <f t="shared" si="4287"/>
        <v>75</v>
      </c>
      <c r="BM3009" s="15">
        <f>SUMIFS(BJ$2:BJ3009,K$2:K3009,"=Intermission")+SUMIFS(BJ$2:BJ3009,K$2:K3009,"=Timeout")</f>
        <v>143</v>
      </c>
      <c r="BN3009">
        <f t="shared" si="4288"/>
        <v>2303</v>
      </c>
      <c r="BO3009" s="19">
        <f t="shared" si="4289"/>
        <v>3308</v>
      </c>
      <c r="BP3009">
        <f t="shared" si="4290"/>
        <v>3303</v>
      </c>
      <c r="BQ3009" s="17">
        <f t="shared" si="4291"/>
        <v>3308</v>
      </c>
      <c r="BR3009" t="str">
        <f t="shared" si="4292"/>
        <v>opp_team_player_1</v>
      </c>
      <c r="BS3009">
        <f>COUNTIFS(S$3:S3009,"="&amp;S3009,AI$3:AI3009,"="&amp;AI3009)</f>
        <v>1</v>
      </c>
      <c r="BT3009" t="str">
        <f>IFERROR(VLOOKUP(BB3009&amp;BU3009&amp;X3009,game_rosters!U:W,3,FALSE),"")</f>
        <v>P100198</v>
      </c>
      <c r="BU3009" t="str">
        <f t="shared" si="4293"/>
        <v>Velodrome</v>
      </c>
    </row>
    <row r="3010" spans="1:73" x14ac:dyDescent="0.2">
      <c r="A3010">
        <f t="shared" si="4268"/>
        <v>1</v>
      </c>
      <c r="I3010" s="44">
        <v>68</v>
      </c>
      <c r="K3010" t="s">
        <v>9</v>
      </c>
      <c r="L3010" t="s">
        <v>173</v>
      </c>
      <c r="M3010" t="s">
        <v>76</v>
      </c>
      <c r="N3010" t="s">
        <v>594</v>
      </c>
      <c r="S3010">
        <v>1562</v>
      </c>
      <c r="T3010">
        <v>241</v>
      </c>
      <c r="W3010" t="s">
        <v>731</v>
      </c>
      <c r="X3010">
        <v>68</v>
      </c>
      <c r="Z3010">
        <v>1</v>
      </c>
      <c r="AA3010">
        <f t="shared" si="4317"/>
        <v>2562</v>
      </c>
      <c r="AB3010">
        <f t="shared" si="4318"/>
        <v>9241</v>
      </c>
      <c r="AC3010">
        <f t="shared" ref="AC3010:AC3073" si="4356">IF(AB3010&lt;&gt;"",AB3010,S3010+1000)</f>
        <v>9241</v>
      </c>
      <c r="AD3010" s="6">
        <v>3</v>
      </c>
      <c r="AE3010" t="s">
        <v>943</v>
      </c>
      <c r="AF3010" t="s">
        <v>744</v>
      </c>
      <c r="AG3010" t="s">
        <v>756</v>
      </c>
      <c r="AH3010" t="s">
        <v>756</v>
      </c>
      <c r="AI3010" t="str">
        <f t="shared" si="4269"/>
        <v>e</v>
      </c>
      <c r="AJ3010" t="str">
        <f t="shared" si="4270"/>
        <v/>
      </c>
      <c r="AK3010" t="str">
        <f t="shared" si="4271"/>
        <v/>
      </c>
      <c r="AL3010" t="str">
        <f t="shared" si="4272"/>
        <v/>
      </c>
      <c r="AM3010" t="str">
        <f t="shared" si="4273"/>
        <v/>
      </c>
      <c r="AN3010" t="str">
        <f t="shared" si="4274"/>
        <v>Away</v>
      </c>
      <c r="AO3010" t="str">
        <f t="shared" si="4275"/>
        <v>a</v>
      </c>
      <c r="AP3010" t="str">
        <f t="shared" si="4276"/>
        <v/>
      </c>
      <c r="AQ3010" t="str">
        <f t="shared" si="4277"/>
        <v/>
      </c>
      <c r="AR3010" t="str">
        <f t="shared" si="4278"/>
        <v>Away</v>
      </c>
      <c r="AS3010" t="str">
        <f t="shared" si="4279"/>
        <v>a</v>
      </c>
      <c r="AT3010" t="str">
        <f t="shared" si="4280"/>
        <v>Offensive</v>
      </c>
      <c r="AU3010" t="str">
        <f t="shared" si="4281"/>
        <v/>
      </c>
      <c r="AV3010" t="str">
        <f t="shared" si="4282"/>
        <v/>
      </c>
      <c r="AW3010" t="str" cm="1">
        <f t="array" ref="AW3010">IFERROR(IF(O3010&lt;&gt;"",O3010,IF(OR($S3010="",$T3010=""),"",IF(O3010&lt;&gt;"",O3010,IF($T3010&lt;&gt;"",_xlfn._xlws.FILTER(O:O,($BU:$BU=$BU3010)*($I:$I=$I3010)*($T:$T=$T3010)*($S:$S=_xlfn.MINIFS($S:$S,$T:$T,"="&amp;$T3010)),"")))))&amp;"",IF(O3010="","",""))&amp;""</f>
        <v/>
      </c>
      <c r="AX3010" t="str" cm="1">
        <f t="array" ref="AX3010">IFERROR(IF(P3010&lt;&gt;"",P3010,IF(OR($S3010="",$T3010=""),"",IF($T3010&lt;&gt;"",_xlfn._xlws.FILTER(P:P,($BU:$BU=$BU3010)*($I:$I=$I3010)*($T:$T=$T3010)*($S:$S=_xlfn.MINIFS($S:$S,$T:$T,"="&amp;$T3010)),""))))&amp;"",IF(P3010="","",""))&amp;""</f>
        <v/>
      </c>
      <c r="AY3010" t="str" cm="1">
        <f t="array" ref="AY3010">IFERROR(IF(Q3010&lt;&gt;"",Q3010,IF(OR($S3010="",$T3010=""),"",IF($T3010&lt;&gt;"",_xlfn._xlws.FILTER(Q:Q,($BU:$BU=$BU3010)*($I:$I=$I3010)*($T:$T=$T3010)*($S:$S=_xlfn.MINIFS($S:$S,$T:$T,"="&amp;$T3010)),""))))&amp;"",IF(Q3010="","",""))&amp;""</f>
        <v/>
      </c>
      <c r="AZ3010" t="str" cm="1">
        <f t="array" ref="AZ3010">IFERROR(IF(R3010&lt;&gt;"",R3010,IF(OR($S3010="",$T3010=""),"",IF($T3010&lt;&gt;"",_xlfn._xlws.FILTER(R:R,($BU:$BU=$BU3010)*($I:$I=$I3010)*($T:$T=$T3010)*($S:$S=_xlfn.MINIFS($S:$S,$T:$T,"="&amp;$T3010)),""))))&amp;"",IF(R3010="","",""))&amp;""</f>
        <v/>
      </c>
      <c r="BA3010" s="6">
        <f t="shared" si="4283"/>
        <v>257</v>
      </c>
      <c r="BB3010">
        <f t="shared" ref="BB3010:BD3010" si="4357">BB3009</f>
        <v>18987</v>
      </c>
      <c r="BC3010" t="str">
        <f t="shared" si="4357"/>
        <v>Velodrome</v>
      </c>
      <c r="BD3010" t="str">
        <f t="shared" si="4357"/>
        <v>Outlaws</v>
      </c>
      <c r="BE3010" t="s">
        <v>9</v>
      </c>
      <c r="BF3010" t="s">
        <v>173</v>
      </c>
      <c r="BI3010" cm="1">
        <f t="array" aca="1" ref="BI3010" ca="1">IFERROR(_xlfn._xlws.FILTER(shifts!A:A,(shifts!B:B=events!AD3010)*(shifts!AG:AG&gt;=events!BK3010)*(shifts!AH:AH&lt;=events!BL3010)),BI3009)</f>
        <v>104</v>
      </c>
      <c r="BJ3010" s="15">
        <f t="shared" si="4285"/>
        <v>0</v>
      </c>
      <c r="BK3010">
        <f t="shared" si="4286"/>
        <v>75</v>
      </c>
      <c r="BL3010">
        <f t="shared" si="4287"/>
        <v>75</v>
      </c>
      <c r="BM3010" s="15">
        <f>SUMIFS(BJ$2:BJ3010,K$2:K3010,"=Intermission")+SUMIFS(BJ$2:BJ3010,K$2:K3010,"=Timeout")</f>
        <v>143</v>
      </c>
      <c r="BN3010">
        <f t="shared" si="4288"/>
        <v>2303</v>
      </c>
      <c r="BO3010" s="19">
        <f t="shared" si="4289"/>
        <v>3308</v>
      </c>
      <c r="BP3010">
        <f t="shared" si="4290"/>
        <v>3303</v>
      </c>
      <c r="BQ3010" s="17">
        <f t="shared" si="4291"/>
        <v>3308</v>
      </c>
      <c r="BR3010" t="str">
        <f t="shared" si="4292"/>
        <v>event_team_player_1</v>
      </c>
      <c r="BS3010">
        <f>COUNTIFS(S$3:S3010,"="&amp;S3010,AI$3:AI3010,"="&amp;AI3010)</f>
        <v>1</v>
      </c>
      <c r="BT3010" t="str">
        <f>IFERROR(VLOOKUP(BB3010&amp;BU3010&amp;X3010,game_rosters!U:W,3,FALSE),"")</f>
        <v>P100128</v>
      </c>
      <c r="BU3010" t="str">
        <f t="shared" si="4293"/>
        <v>Outlaws</v>
      </c>
    </row>
    <row r="3011" spans="1:73" x14ac:dyDescent="0.2">
      <c r="A3011" t="str">
        <f t="shared" si="4268"/>
        <v/>
      </c>
      <c r="I3011" s="44">
        <v>84</v>
      </c>
      <c r="O3011" t="s">
        <v>572</v>
      </c>
      <c r="Q3011" t="s">
        <v>595</v>
      </c>
      <c r="S3011">
        <v>1562</v>
      </c>
      <c r="T3011">
        <v>241</v>
      </c>
      <c r="X3011">
        <v>84</v>
      </c>
      <c r="AA3011">
        <f t="shared" si="4317"/>
        <v>2562</v>
      </c>
      <c r="AB3011">
        <f t="shared" si="4318"/>
        <v>9241</v>
      </c>
      <c r="AC3011">
        <f t="shared" si="4356"/>
        <v>9241</v>
      </c>
      <c r="AD3011" s="6">
        <v>3</v>
      </c>
      <c r="AE3011" t="s">
        <v>943</v>
      </c>
      <c r="AF3011" t="s">
        <v>744</v>
      </c>
      <c r="AG3011" t="s">
        <v>756</v>
      </c>
      <c r="AH3011" t="s">
        <v>756</v>
      </c>
      <c r="AI3011" t="str">
        <f t="shared" si="4269"/>
        <v>o</v>
      </c>
      <c r="AJ3011" t="str">
        <f t="shared" si="4270"/>
        <v/>
      </c>
      <c r="AK3011" t="str">
        <f t="shared" si="4271"/>
        <v/>
      </c>
      <c r="AL3011" t="str">
        <f t="shared" si="4272"/>
        <v/>
      </c>
      <c r="AM3011" t="str">
        <f t="shared" si="4273"/>
        <v/>
      </c>
      <c r="AN3011" t="str">
        <f t="shared" si="4274"/>
        <v>Away</v>
      </c>
      <c r="AO3011" t="str">
        <f t="shared" si="4275"/>
        <v>a</v>
      </c>
      <c r="AP3011" t="str">
        <f t="shared" si="4276"/>
        <v/>
      </c>
      <c r="AQ3011" t="str">
        <f t="shared" si="4277"/>
        <v/>
      </c>
      <c r="AR3011" t="str">
        <f t="shared" si="4278"/>
        <v>Away</v>
      </c>
      <c r="AS3011" t="str">
        <f t="shared" si="4279"/>
        <v>a</v>
      </c>
      <c r="AT3011" t="str">
        <f t="shared" si="4280"/>
        <v>Defensive</v>
      </c>
      <c r="AU3011" t="str">
        <f t="shared" si="4281"/>
        <v/>
      </c>
      <c r="AV3011" t="str">
        <f t="shared" si="4282"/>
        <v/>
      </c>
      <c r="AW3011" t="str" cm="1">
        <f t="array" ref="AW3011">IFERROR(IF(O3011&lt;&gt;"",O3011,IF(OR($S3011="",$T3011=""),"",IF(O3011&lt;&gt;"",O3011,IF($T3011&lt;&gt;"",_xlfn._xlws.FILTER(O:O,($BU:$BU=$BU3011)*($I:$I=$I3011)*($T:$T=$T3011)*($S:$S=_xlfn.MINIFS($S:$S,$T:$T,"="&amp;$T3011)),"")))))&amp;"",IF(O3011="","",""))&amp;""</f>
        <v>Defensive_PlayShot-BlockedShot</v>
      </c>
      <c r="AX3011" t="str" cm="1">
        <f t="array" ref="AX3011">IFERROR(IF(P3011&lt;&gt;"",P3011,IF(OR($S3011="",$T3011=""),"",IF($T3011&lt;&gt;"",_xlfn._xlws.FILTER(P:P,($BU:$BU=$BU3011)*($I:$I=$I3011)*($T:$T=$T3011)*($S:$S=_xlfn.MINIFS($S:$S,$T:$T,"="&amp;$T3011)),""))))&amp;"",IF(P3011="","",""))&amp;""</f>
        <v/>
      </c>
      <c r="AY3011" t="str" cm="1">
        <f t="array" ref="AY3011">IFERROR(IF(Q3011&lt;&gt;"",Q3011,IF(OR($S3011="",$T3011=""),"",IF($T3011&lt;&gt;"",_xlfn._xlws.FILTER(Q:Q,($BU:$BU=$BU3011)*($I:$I=$I3011)*($T:$T=$T3011)*($S:$S=_xlfn.MINIFS($S:$S,$T:$T,"="&amp;$T3011)),""))))&amp;"",IF(Q3011="","",""))&amp;""</f>
        <v>s</v>
      </c>
      <c r="AZ3011" t="str" cm="1">
        <f t="array" ref="AZ3011">IFERROR(IF(R3011&lt;&gt;"",R3011,IF(OR($S3011="",$T3011=""),"",IF($T3011&lt;&gt;"",_xlfn._xlws.FILTER(R:R,($BU:$BU=$BU3011)*($I:$I=$I3011)*($T:$T=$T3011)*($S:$S=_xlfn.MINIFS($S:$S,$T:$T,"="&amp;$T3011)),""))))&amp;"",IF(R3011="","",""))&amp;""</f>
        <v/>
      </c>
      <c r="BA3011" s="6">
        <f t="shared" si="4283"/>
        <v>257</v>
      </c>
      <c r="BB3011">
        <f t="shared" ref="BB3011:BD3011" si="4358">BB3010</f>
        <v>18987</v>
      </c>
      <c r="BC3011" t="str">
        <f t="shared" si="4358"/>
        <v>Velodrome</v>
      </c>
      <c r="BD3011" t="str">
        <f t="shared" si="4358"/>
        <v>Outlaws</v>
      </c>
      <c r="BE3011" t="s">
        <v>9</v>
      </c>
      <c r="BF3011" t="s">
        <v>173</v>
      </c>
      <c r="BI3011" cm="1">
        <f t="array" aca="1" ref="BI3011" ca="1">IFERROR(_xlfn._xlws.FILTER(shifts!A:A,(shifts!B:B=events!AD3011)*(shifts!AG:AG&gt;=events!BK3011)*(shifts!AH:AH&lt;=events!BL3011)),BI3010)</f>
        <v>104</v>
      </c>
      <c r="BJ3011" s="15">
        <f t="shared" si="4285"/>
        <v>0</v>
      </c>
      <c r="BK3011">
        <f t="shared" si="4286"/>
        <v>75</v>
      </c>
      <c r="BL3011">
        <f t="shared" si="4287"/>
        <v>75</v>
      </c>
      <c r="BM3011" s="15">
        <f>SUMIFS(BJ$2:BJ3011,K$2:K3011,"=Intermission")+SUMIFS(BJ$2:BJ3011,K$2:K3011,"=Timeout")</f>
        <v>143</v>
      </c>
      <c r="BN3011">
        <f t="shared" si="4288"/>
        <v>2303</v>
      </c>
      <c r="BO3011" s="19">
        <f t="shared" si="4289"/>
        <v>3308</v>
      </c>
      <c r="BP3011">
        <f t="shared" si="4290"/>
        <v>3303</v>
      </c>
      <c r="BQ3011" s="17">
        <f t="shared" si="4291"/>
        <v>3308</v>
      </c>
      <c r="BR3011" t="str">
        <f t="shared" si="4292"/>
        <v>opp_team_player_1</v>
      </c>
      <c r="BS3011">
        <f>COUNTIFS(S$3:S3011,"="&amp;S3011,AI$3:AI3011,"="&amp;AI3011)</f>
        <v>1</v>
      </c>
      <c r="BT3011" t="str">
        <f>IFERROR(VLOOKUP(BB3011&amp;BU3011&amp;X3011,game_rosters!U:W,3,FALSE),"")</f>
        <v>P100198</v>
      </c>
      <c r="BU3011" t="str">
        <f t="shared" si="4293"/>
        <v>Velodrome</v>
      </c>
    </row>
    <row r="3012" spans="1:73" x14ac:dyDescent="0.2">
      <c r="A3012">
        <f t="shared" si="4268"/>
        <v>1</v>
      </c>
      <c r="I3012" s="44">
        <v>42</v>
      </c>
      <c r="K3012" t="s">
        <v>13</v>
      </c>
      <c r="L3012" t="s">
        <v>586</v>
      </c>
      <c r="N3012" t="s">
        <v>595</v>
      </c>
      <c r="O3012" t="s">
        <v>611</v>
      </c>
      <c r="Q3012" t="s">
        <v>595</v>
      </c>
      <c r="S3012">
        <v>1563</v>
      </c>
      <c r="W3012" t="s">
        <v>735</v>
      </c>
      <c r="X3012">
        <v>42</v>
      </c>
      <c r="Z3012">
        <v>1</v>
      </c>
      <c r="AA3012">
        <f t="shared" si="4317"/>
        <v>2563</v>
      </c>
      <c r="AB3012" t="str">
        <f t="shared" si="4318"/>
        <v/>
      </c>
      <c r="AC3012">
        <f t="shared" si="4356"/>
        <v>2563</v>
      </c>
      <c r="AD3012" s="6">
        <v>3</v>
      </c>
      <c r="AE3012" t="s">
        <v>943</v>
      </c>
      <c r="AF3012" t="s">
        <v>923</v>
      </c>
      <c r="AG3012" t="s">
        <v>943</v>
      </c>
      <c r="AH3012" t="s">
        <v>754</v>
      </c>
      <c r="AI3012" t="str">
        <f t="shared" si="4269"/>
        <v>e</v>
      </c>
      <c r="AJ3012" t="str">
        <f t="shared" si="4270"/>
        <v/>
      </c>
      <c r="AK3012" t="str">
        <f t="shared" si="4271"/>
        <v/>
      </c>
      <c r="AL3012" t="str">
        <f t="shared" si="4272"/>
        <v/>
      </c>
      <c r="AM3012" t="str">
        <f t="shared" si="4273"/>
        <v/>
      </c>
      <c r="AN3012" t="str">
        <f t="shared" si="4274"/>
        <v>Home</v>
      </c>
      <c r="AO3012" t="str">
        <f t="shared" si="4275"/>
        <v>h</v>
      </c>
      <c r="AP3012" t="str">
        <f t="shared" si="4276"/>
        <v/>
      </c>
      <c r="AQ3012" t="str">
        <f t="shared" si="4277"/>
        <v/>
      </c>
      <c r="AR3012" t="str">
        <f t="shared" si="4278"/>
        <v>Home</v>
      </c>
      <c r="AS3012" t="str">
        <f t="shared" si="4279"/>
        <v>h</v>
      </c>
      <c r="AT3012" t="str">
        <f t="shared" si="4280"/>
        <v>Offensive</v>
      </c>
      <c r="AU3012" t="str">
        <f t="shared" si="4281"/>
        <v/>
      </c>
      <c r="AV3012" t="str">
        <f t="shared" si="4282"/>
        <v/>
      </c>
      <c r="AW3012" t="str" cm="1">
        <f t="array" ref="AW3012">IFERROR(IF(O3012&lt;&gt;"",O3012,IF(OR($S3012="",$T3012=""),"",IF(O3012&lt;&gt;"",O3012,IF($T3012&lt;&gt;"",_xlfn._xlws.FILTER(O:O,($BU:$BU=$BU3012)*($I:$I=$I3012)*($T:$T=$T3012)*($S:$S=_xlfn.MINIFS($S:$S,$T:$T,"="&amp;$T3012)),"")))))&amp;"",IF(O3012="","",""))&amp;""</f>
        <v>OffensivePlay_Zone-PuckRecoveryShot</v>
      </c>
      <c r="AX3012" t="str" cm="1">
        <f t="array" ref="AX3012">IFERROR(IF(P3012&lt;&gt;"",P3012,IF(OR($S3012="",$T3012=""),"",IF($T3012&lt;&gt;"",_xlfn._xlws.FILTER(P:P,($BU:$BU=$BU3012)*($I:$I=$I3012)*($T:$T=$T3012)*($S:$S=_xlfn.MINIFS($S:$S,$T:$T,"="&amp;$T3012)),""))))&amp;"",IF(P3012="","",""))&amp;""</f>
        <v/>
      </c>
      <c r="AY3012" t="str" cm="1">
        <f t="array" ref="AY3012">IFERROR(IF(Q3012&lt;&gt;"",Q3012,IF(OR($S3012="",$T3012=""),"",IF($T3012&lt;&gt;"",_xlfn._xlws.FILTER(Q:Q,($BU:$BU=$BU3012)*($I:$I=$I3012)*($T:$T=$T3012)*($S:$S=_xlfn.MINIFS($S:$S,$T:$T,"="&amp;$T3012)),""))))&amp;"",IF(Q3012="","",""))&amp;""</f>
        <v>s</v>
      </c>
      <c r="AZ3012" t="str" cm="1">
        <f t="array" ref="AZ3012">IFERROR(IF(R3012&lt;&gt;"",R3012,IF(OR($S3012="",$T3012=""),"",IF($T3012&lt;&gt;"",_xlfn._xlws.FILTER(R:R,($BU:$BU=$BU3012)*($I:$I=$I3012)*($T:$T=$T3012)*($S:$S=_xlfn.MINIFS($S:$S,$T:$T,"="&amp;$T3012)),""))))&amp;"",IF(R3012="","",""))&amp;""</f>
        <v/>
      </c>
      <c r="BA3012" s="6">
        <f t="shared" si="4283"/>
        <v>257</v>
      </c>
      <c r="BB3012">
        <f t="shared" ref="BB3012:BD3012" si="4359">BB3011</f>
        <v>18987</v>
      </c>
      <c r="BC3012" t="str">
        <f t="shared" si="4359"/>
        <v>Velodrome</v>
      </c>
      <c r="BD3012" t="str">
        <f t="shared" si="4359"/>
        <v>Outlaws</v>
      </c>
      <c r="BE3012" t="s">
        <v>13</v>
      </c>
      <c r="BF3012" t="s">
        <v>586</v>
      </c>
      <c r="BI3012" cm="1">
        <f t="array" aca="1" ref="BI3012" ca="1">IFERROR(_xlfn._xlws.FILTER(shifts!A:A,(shifts!B:B=events!AD3012)*(shifts!AG:AG&gt;=events!BK3012)*(shifts!AH:AH&lt;=events!BL3012)),BI3011)</f>
        <v>104</v>
      </c>
      <c r="BJ3012" s="15">
        <f t="shared" si="4285"/>
        <v>2</v>
      </c>
      <c r="BK3012">
        <f t="shared" si="4286"/>
        <v>73</v>
      </c>
      <c r="BL3012">
        <f t="shared" si="4287"/>
        <v>71</v>
      </c>
      <c r="BM3012" s="15">
        <f>SUMIFS(BJ$2:BJ3012,K$2:K3012,"=Intermission")+SUMIFS(BJ$2:BJ3012,K$2:K3012,"=Timeout")</f>
        <v>143</v>
      </c>
      <c r="BN3012">
        <f t="shared" si="4288"/>
        <v>2303</v>
      </c>
      <c r="BO3012" s="19">
        <f t="shared" si="4289"/>
        <v>3310</v>
      </c>
      <c r="BP3012">
        <f t="shared" si="4290"/>
        <v>3305</v>
      </c>
      <c r="BQ3012" s="17">
        <f t="shared" si="4291"/>
        <v>3312</v>
      </c>
      <c r="BR3012" t="str">
        <f t="shared" si="4292"/>
        <v>event_team_player_1</v>
      </c>
      <c r="BS3012">
        <f>COUNTIFS(S$3:S3012,"="&amp;S3012,AI$3:AI3012,"="&amp;AI3012)</f>
        <v>1</v>
      </c>
      <c r="BT3012" t="str">
        <f>IFERROR(VLOOKUP(BB3012&amp;BU3012&amp;X3012,game_rosters!U:W,3,FALSE),"")</f>
        <v>P100201</v>
      </c>
      <c r="BU3012" t="str">
        <f t="shared" si="4293"/>
        <v>Velodrome</v>
      </c>
    </row>
    <row r="3013" spans="1:73" x14ac:dyDescent="0.2">
      <c r="A3013">
        <f t="shared" ref="A3013:A3076" si="4360">IF(K3013&lt;&gt;"",1,IF(D3013="x","x",""))</f>
        <v>1</v>
      </c>
      <c r="I3013" s="44">
        <v>42</v>
      </c>
      <c r="K3013" t="s">
        <v>13</v>
      </c>
      <c r="L3013" t="s">
        <v>574</v>
      </c>
      <c r="S3013">
        <v>1564</v>
      </c>
      <c r="W3013" t="s">
        <v>735</v>
      </c>
      <c r="X3013">
        <v>42</v>
      </c>
      <c r="Z3013">
        <v>1</v>
      </c>
      <c r="AA3013">
        <f t="shared" si="4317"/>
        <v>2564</v>
      </c>
      <c r="AB3013" t="str">
        <f t="shared" si="4318"/>
        <v/>
      </c>
      <c r="AC3013">
        <f t="shared" si="4356"/>
        <v>2564</v>
      </c>
      <c r="AD3013" s="6">
        <v>3</v>
      </c>
      <c r="AE3013" t="s">
        <v>943</v>
      </c>
      <c r="AF3013" t="s">
        <v>754</v>
      </c>
      <c r="AG3013" t="s">
        <v>943</v>
      </c>
      <c r="AH3013" t="s">
        <v>928</v>
      </c>
      <c r="AI3013" t="str">
        <f t="shared" ref="AI3013:AI3076" si="4361">IF(Z3013="x","",IF(Z3013=1,"e","o"))</f>
        <v>e</v>
      </c>
      <c r="AJ3013" t="str">
        <f t="shared" ref="AJ3013:AJ3076" si="4362">IF($J3013&lt;&gt;"",$J3013,IF($AC3013=$AC3012,AJ3012,""))</f>
        <v/>
      </c>
      <c r="AK3013" t="str">
        <f t="shared" ref="AK3013:AK3076" si="4363">IF($J3013&lt;&gt;"",$J3013,IF($AC3013=$AC3012,AK3012,""))</f>
        <v/>
      </c>
      <c r="AL3013" t="str">
        <f t="shared" ref="AL3013:AL3076" si="4364">IF($W3013="","",IF($AJ3013="","",IF($W3013="h",$AJ3013,IF($AJ3013="n","n",IF(AND($W3013="a",$AJ3013="d"),"o",IF(AND($W3013="a",$AJ3013="o"),"d"))))))</f>
        <v/>
      </c>
      <c r="AM3013" t="str">
        <f t="shared" ref="AM3013:AM3076" si="4365">IF($W3013="","",IF(J3013="","",IF(AL3013="n","n",IF(AL3013="d","o",IF(AL3013="o","d","")))))</f>
        <v/>
      </c>
      <c r="AN3013" t="str">
        <f t="shared" ref="AN3013:AN3076" si="4366">IF(AO3013="H","Home",IF(AO3013="A","Away",""))</f>
        <v>Home</v>
      </c>
      <c r="AO3013" t="str">
        <f t="shared" ref="AO3013:AO3076" si="4367">IF($W3013&lt;&gt;"",$W3013,IF($AC3013=$AC3012,AO3012,""))</f>
        <v>h</v>
      </c>
      <c r="AP3013" t="str">
        <f t="shared" ref="AP3013:AP3076" si="4368">IF(AL3013&lt;&gt;"",AL3013,IF($AC3013=$AC3012,AP3012,""))</f>
        <v/>
      </c>
      <c r="AQ3013" t="str">
        <f t="shared" ref="AQ3013:AQ3076" si="4369">IF(AM3013&lt;&gt;"",AM3013,IF($AC3013=$AC3012,AQ3012,""))</f>
        <v/>
      </c>
      <c r="AR3013" t="str">
        <f t="shared" ref="AR3013:AR3076" si="4370">IF(AN3013&lt;&gt;"",AN3013,IF($AC3013=$AC3012,AR3012,""))</f>
        <v>Home</v>
      </c>
      <c r="AS3013" t="str">
        <f t="shared" ref="AS3013:AS3076" si="4371">IF(AO3013&lt;&gt;"",AO3013,IF($AC3013=$AC3012,AS3012,""))</f>
        <v>h</v>
      </c>
      <c r="AT3013" t="str">
        <f t="shared" ref="AT3013:AT3076" si="4372">IF(AND(AI3013="e",OR(BE3013="Save",BF3013="Turnover_Takeaway",BF3013="Play_Defensive")),"Defensive",IF(AND(AI3013="o",OR(BE3013="Save",BF3013="Turnover_Takeaway",BF3013="Play_Defensive")),"Offensive",IF(OR(BE3013="Deadice",BE3013="Stoppage",BE3013="Intermission"),"",IF(AI3013="e","Offensive",IF(AI3013="o","Defensive","")))))</f>
        <v>Offensive</v>
      </c>
      <c r="AU3013" t="str">
        <f t="shared" ref="AU3013:AU3076" si="4373">IF(U3013&lt;&gt;"",U3013+5000,"")</f>
        <v/>
      </c>
      <c r="AV3013" t="str">
        <f t="shared" ref="AV3013:AV3076" si="4374">IF(V3013&lt;&gt;"",V3013+6000,"")</f>
        <v/>
      </c>
      <c r="AW3013" t="str" cm="1">
        <f t="array" ref="AW3013">IFERROR(IF(O3013&lt;&gt;"",O3013,IF(OR($S3013="",$T3013=""),"",IF(O3013&lt;&gt;"",O3013,IF($T3013&lt;&gt;"",_xlfn._xlws.FILTER(O:O,($BU:$BU=$BU3013)*($I:$I=$I3013)*($T:$T=$T3013)*($S:$S=_xlfn.MINIFS($S:$S,$T:$T,"="&amp;$T3013)),"")))))&amp;"",IF(O3013="","",""))&amp;""</f>
        <v/>
      </c>
      <c r="AX3013" t="str" cm="1">
        <f t="array" ref="AX3013">IFERROR(IF(P3013&lt;&gt;"",P3013,IF(OR($S3013="",$T3013=""),"",IF($T3013&lt;&gt;"",_xlfn._xlws.FILTER(P:P,($BU:$BU=$BU3013)*($I:$I=$I3013)*($T:$T=$T3013)*($S:$S=_xlfn.MINIFS($S:$S,$T:$T,"="&amp;$T3013)),""))))&amp;"",IF(P3013="","",""))&amp;""</f>
        <v/>
      </c>
      <c r="AY3013" t="str" cm="1">
        <f t="array" ref="AY3013">IFERROR(IF(Q3013&lt;&gt;"",Q3013,IF(OR($S3013="",$T3013=""),"",IF($T3013&lt;&gt;"",_xlfn._xlws.FILTER(Q:Q,($BU:$BU=$BU3013)*($I:$I=$I3013)*($T:$T=$T3013)*($S:$S=_xlfn.MINIFS($S:$S,$T:$T,"="&amp;$T3013)),""))))&amp;"",IF(Q3013="","",""))&amp;""</f>
        <v/>
      </c>
      <c r="AZ3013" t="str" cm="1">
        <f t="array" ref="AZ3013">IFERROR(IF(R3013&lt;&gt;"",R3013,IF(OR($S3013="",$T3013=""),"",IF($T3013&lt;&gt;"",_xlfn._xlws.FILTER(R:R,($BU:$BU=$BU3013)*($I:$I=$I3013)*($T:$T=$T3013)*($S:$S=_xlfn.MINIFS($S:$S,$T:$T,"="&amp;$T3013)),""))))&amp;"",IF(R3013="","",""))&amp;""</f>
        <v/>
      </c>
      <c r="BA3013" s="6">
        <f t="shared" ref="BA3013:BA3076" si="4375">IF(OR(L3013="Zone_Entry",L3013="Zone_Exit"),BA3012+1,BA3012)</f>
        <v>257</v>
      </c>
      <c r="BB3013">
        <f t="shared" ref="BB3013:BD3013" si="4376">BB3012</f>
        <v>18987</v>
      </c>
      <c r="BC3013" t="str">
        <f t="shared" si="4376"/>
        <v>Velodrome</v>
      </c>
      <c r="BD3013" t="str">
        <f t="shared" si="4376"/>
        <v>Outlaws</v>
      </c>
      <c r="BE3013" t="s">
        <v>13</v>
      </c>
      <c r="BF3013" t="s">
        <v>574</v>
      </c>
      <c r="BI3013" cm="1">
        <f t="array" aca="1" ref="BI3013" ca="1">IFERROR(_xlfn._xlws.FILTER(shifts!A:A,(shifts!B:B=events!AD3013)*(shifts!AG:AG&gt;=events!BK3013)*(shifts!AH:AH&lt;=events!BL3013)),BI3012)</f>
        <v>104</v>
      </c>
      <c r="BJ3013" s="15">
        <f t="shared" ref="BJ3013:BJ3076" si="4377">IF(AND(AG3013="",AH3013=""),0,((AE3013*60)+AF3013)-((AG3013*60)+AH3013))</f>
        <v>7</v>
      </c>
      <c r="BK3013">
        <f t="shared" ref="BK3013:BK3076" si="4378">(AE3013*60)+AF3013</f>
        <v>71</v>
      </c>
      <c r="BL3013">
        <f t="shared" ref="BL3013:BL3076" si="4379">IF(AND(AG3013="",AH3013=""),BK3013,((AG3013*60)+AH3013))</f>
        <v>64</v>
      </c>
      <c r="BM3013" s="15">
        <f>SUMIFS(BJ$2:BJ3013,K$2:K3013,"=Intermission")+SUMIFS(BJ$2:BJ3013,K$2:K3013,"=Timeout")</f>
        <v>143</v>
      </c>
      <c r="BN3013">
        <f t="shared" ref="BN3013:BN3076" si="4380">IF(AD3013=1,0,IF(AD3013=2,1080+BM3013,IF(AD3013=3,(1080*2)+BM3013,0)))</f>
        <v>2303</v>
      </c>
      <c r="BO3013" s="19">
        <f t="shared" ref="BO3013:BO3076" si="4381">IF(K3013="Intermission",BO3012,((1080)-((AE3013*60)+AF3013))+BN3013)</f>
        <v>3312</v>
      </c>
      <c r="BP3013">
        <f t="shared" ref="BP3013:BP3076" si="4382">IF(BO3013&lt;5,0,BO3013-5)</f>
        <v>3307</v>
      </c>
      <c r="BQ3013" s="17">
        <f t="shared" ref="BQ3013:BQ3076" si="4383">BP3013+BJ3013+5</f>
        <v>3319</v>
      </c>
      <c r="BR3013" t="str">
        <f t="shared" ref="BR3013:BR3076" si="4384">IF(AI3013="e","event_team_player_"&amp;BS3013,IF(AI3013="o","opp_team_player_"&amp;BS3013,""))</f>
        <v>event_team_player_1</v>
      </c>
      <c r="BS3013">
        <f>COUNTIFS(S$3:S3013,"="&amp;S3013,AI$3:AI3013,"="&amp;AI3013)</f>
        <v>1</v>
      </c>
      <c r="BT3013" t="str">
        <f>IFERROR(VLOOKUP(BB3013&amp;BU3013&amp;X3013,game_rosters!U:W,3,FALSE),"")</f>
        <v>P100201</v>
      </c>
      <c r="BU3013" t="str">
        <f t="shared" ref="BU3013:BU3076" si="4385">IF(AR3013="","",IF(AND(AR3013="Away",AI3013="e"),BD3013,IF(AND(AR3013="Home",AI3013="e"),BC3013,IF(AND(AR3013="Away",AI3013="o"),BC3013,IF(AND(AR3013="Home",AI3013="o"),BD3013)))))</f>
        <v>Velodrome</v>
      </c>
    </row>
    <row r="3014" spans="1:73" x14ac:dyDescent="0.2">
      <c r="A3014">
        <f t="shared" si="4360"/>
        <v>1</v>
      </c>
      <c r="I3014" s="44">
        <v>42</v>
      </c>
      <c r="K3014" t="s">
        <v>238</v>
      </c>
      <c r="L3014" t="s">
        <v>184</v>
      </c>
      <c r="M3014" t="s">
        <v>90</v>
      </c>
      <c r="N3014" t="s">
        <v>595</v>
      </c>
      <c r="O3014" t="s">
        <v>569</v>
      </c>
      <c r="Q3014" t="s">
        <v>595</v>
      </c>
      <c r="S3014">
        <v>1565</v>
      </c>
      <c r="T3014">
        <v>242</v>
      </c>
      <c r="W3014" t="s">
        <v>735</v>
      </c>
      <c r="X3014">
        <v>42</v>
      </c>
      <c r="Z3014">
        <v>1</v>
      </c>
      <c r="AA3014">
        <f t="shared" si="4317"/>
        <v>2565</v>
      </c>
      <c r="AB3014">
        <f t="shared" si="4318"/>
        <v>9242</v>
      </c>
      <c r="AC3014">
        <f t="shared" si="4356"/>
        <v>9242</v>
      </c>
      <c r="AD3014" s="6">
        <v>3</v>
      </c>
      <c r="AE3014" t="s">
        <v>943</v>
      </c>
      <c r="AF3014" t="s">
        <v>928</v>
      </c>
      <c r="AG3014" t="s">
        <v>756</v>
      </c>
      <c r="AH3014" t="s">
        <v>756</v>
      </c>
      <c r="AI3014" t="str">
        <f t="shared" si="4361"/>
        <v>e</v>
      </c>
      <c r="AJ3014" t="str">
        <f t="shared" si="4362"/>
        <v/>
      </c>
      <c r="AK3014" t="str">
        <f t="shared" si="4363"/>
        <v/>
      </c>
      <c r="AL3014" t="str">
        <f t="shared" si="4364"/>
        <v/>
      </c>
      <c r="AM3014" t="str">
        <f t="shared" si="4365"/>
        <v/>
      </c>
      <c r="AN3014" t="str">
        <f t="shared" si="4366"/>
        <v>Home</v>
      </c>
      <c r="AO3014" t="str">
        <f t="shared" si="4367"/>
        <v>h</v>
      </c>
      <c r="AP3014" t="str">
        <f t="shared" si="4368"/>
        <v/>
      </c>
      <c r="AQ3014" t="str">
        <f t="shared" si="4369"/>
        <v/>
      </c>
      <c r="AR3014" t="str">
        <f t="shared" si="4370"/>
        <v>Home</v>
      </c>
      <c r="AS3014" t="str">
        <f t="shared" si="4371"/>
        <v>h</v>
      </c>
      <c r="AT3014" t="str">
        <f t="shared" si="4372"/>
        <v>Offensive</v>
      </c>
      <c r="AU3014" t="str">
        <f t="shared" si="4373"/>
        <v/>
      </c>
      <c r="AV3014" t="str">
        <f t="shared" si="4374"/>
        <v/>
      </c>
      <c r="AW3014" t="str" cm="1">
        <f t="array" ref="AW3014">IFERROR(IF(O3014&lt;&gt;"",O3014,IF(OR($S3014="",$T3014=""),"",IF(O3014&lt;&gt;"",O3014,IF($T3014&lt;&gt;"",_xlfn._xlws.FILTER(O:O,($BU:$BU=$BU3014)*($I:$I=$I3014)*($T:$T=$T3014)*($S:$S=_xlfn.MINIFS($S:$S,$T:$T,"="&amp;$T3014)),"")))))&amp;"",IF(O3014="","",""))&amp;""</f>
        <v>OffensivePlay_Zone-Breakout</v>
      </c>
      <c r="AX3014" t="str" cm="1">
        <f t="array" ref="AX3014">IFERROR(IF(P3014&lt;&gt;"",P3014,IF(OR($S3014="",$T3014=""),"",IF($T3014&lt;&gt;"",_xlfn._xlws.FILTER(P:P,($BU:$BU=$BU3014)*($I:$I=$I3014)*($T:$T=$T3014)*($S:$S=_xlfn.MINIFS($S:$S,$T:$T,"="&amp;$T3014)),""))))&amp;"",IF(P3014="","",""))&amp;""</f>
        <v/>
      </c>
      <c r="AY3014" t="str" cm="1">
        <f t="array" ref="AY3014">IFERROR(IF(Q3014&lt;&gt;"",Q3014,IF(OR($S3014="",$T3014=""),"",IF($T3014&lt;&gt;"",_xlfn._xlws.FILTER(Q:Q,($BU:$BU=$BU3014)*($I:$I=$I3014)*($T:$T=$T3014)*($S:$S=_xlfn.MINIFS($S:$S,$T:$T,"="&amp;$T3014)),""))))&amp;"",IF(Q3014="","",""))&amp;""</f>
        <v>s</v>
      </c>
      <c r="AZ3014" t="str" cm="1">
        <f t="array" ref="AZ3014">IFERROR(IF(R3014&lt;&gt;"",R3014,IF(OR($S3014="",$T3014=""),"",IF($T3014&lt;&gt;"",_xlfn._xlws.FILTER(R:R,($BU:$BU=$BU3014)*($I:$I=$I3014)*($T:$T=$T3014)*($S:$S=_xlfn.MINIFS($S:$S,$T:$T,"="&amp;$T3014)),""))))&amp;"",IF(R3014="","",""))&amp;""</f>
        <v/>
      </c>
      <c r="BA3014" s="6">
        <f t="shared" si="4375"/>
        <v>258</v>
      </c>
      <c r="BB3014">
        <f t="shared" ref="BB3014:BD3014" si="4386">BB3013</f>
        <v>18987</v>
      </c>
      <c r="BC3014" t="str">
        <f t="shared" si="4386"/>
        <v>Velodrome</v>
      </c>
      <c r="BD3014" t="str">
        <f t="shared" si="4386"/>
        <v>Outlaws</v>
      </c>
      <c r="BE3014" t="s">
        <v>238</v>
      </c>
      <c r="BF3014" t="s">
        <v>184</v>
      </c>
      <c r="BI3014" cm="1">
        <f t="array" aca="1" ref="BI3014" ca="1">IFERROR(_xlfn._xlws.FILTER(shifts!A:A,(shifts!B:B=events!AD3014)*(shifts!AG:AG&gt;=events!BK3014)*(shifts!AH:AH&lt;=events!BL3014)),BI3013)</f>
        <v>104</v>
      </c>
      <c r="BJ3014" s="15">
        <f t="shared" si="4377"/>
        <v>0</v>
      </c>
      <c r="BK3014">
        <f t="shared" si="4378"/>
        <v>64</v>
      </c>
      <c r="BL3014">
        <f t="shared" si="4379"/>
        <v>64</v>
      </c>
      <c r="BM3014" s="15">
        <f>SUMIFS(BJ$2:BJ3014,K$2:K3014,"=Intermission")+SUMIFS(BJ$2:BJ3014,K$2:K3014,"=Timeout")</f>
        <v>143</v>
      </c>
      <c r="BN3014">
        <f t="shared" si="4380"/>
        <v>2303</v>
      </c>
      <c r="BO3014" s="19">
        <f t="shared" si="4381"/>
        <v>3319</v>
      </c>
      <c r="BP3014">
        <f t="shared" si="4382"/>
        <v>3314</v>
      </c>
      <c r="BQ3014" s="17">
        <f t="shared" si="4383"/>
        <v>3319</v>
      </c>
      <c r="BR3014" t="str">
        <f t="shared" si="4384"/>
        <v>event_team_player_1</v>
      </c>
      <c r="BS3014">
        <f>COUNTIFS(S$3:S3014,"="&amp;S3014,AI$3:AI3014,"="&amp;AI3014)</f>
        <v>1</v>
      </c>
      <c r="BT3014" t="str">
        <f>IFERROR(VLOOKUP(BB3014&amp;BU3014&amp;X3014,game_rosters!U:W,3,FALSE),"")</f>
        <v>P100201</v>
      </c>
      <c r="BU3014" t="str">
        <f t="shared" si="4385"/>
        <v>Velodrome</v>
      </c>
    </row>
    <row r="3015" spans="1:73" x14ac:dyDescent="0.2">
      <c r="A3015">
        <f t="shared" si="4360"/>
        <v>1</v>
      </c>
      <c r="I3015" s="44">
        <v>42</v>
      </c>
      <c r="K3015" t="s">
        <v>238</v>
      </c>
      <c r="L3015" t="s">
        <v>174</v>
      </c>
      <c r="M3015" t="s">
        <v>375</v>
      </c>
      <c r="N3015" t="s">
        <v>595</v>
      </c>
      <c r="O3015" t="s">
        <v>569</v>
      </c>
      <c r="Q3015" t="s">
        <v>595</v>
      </c>
      <c r="S3015">
        <v>1566</v>
      </c>
      <c r="T3015">
        <v>242</v>
      </c>
      <c r="W3015" t="s">
        <v>735</v>
      </c>
      <c r="X3015">
        <v>42</v>
      </c>
      <c r="Z3015">
        <v>1</v>
      </c>
      <c r="AA3015">
        <f t="shared" si="4317"/>
        <v>2566</v>
      </c>
      <c r="AB3015">
        <f t="shared" si="4318"/>
        <v>9242</v>
      </c>
      <c r="AC3015">
        <f t="shared" si="4356"/>
        <v>9242</v>
      </c>
      <c r="AD3015" s="6">
        <v>3</v>
      </c>
      <c r="AE3015" t="s">
        <v>943</v>
      </c>
      <c r="AF3015" t="s">
        <v>928</v>
      </c>
      <c r="AG3015" t="s">
        <v>756</v>
      </c>
      <c r="AH3015" t="s">
        <v>756</v>
      </c>
      <c r="AI3015" t="str">
        <f t="shared" si="4361"/>
        <v>e</v>
      </c>
      <c r="AJ3015" t="str">
        <f t="shared" si="4362"/>
        <v/>
      </c>
      <c r="AK3015" t="str">
        <f t="shared" si="4363"/>
        <v/>
      </c>
      <c r="AL3015" t="str">
        <f t="shared" si="4364"/>
        <v/>
      </c>
      <c r="AM3015" t="str">
        <f t="shared" si="4365"/>
        <v/>
      </c>
      <c r="AN3015" t="str">
        <f t="shared" si="4366"/>
        <v>Home</v>
      </c>
      <c r="AO3015" t="str">
        <f t="shared" si="4367"/>
        <v>h</v>
      </c>
      <c r="AP3015" t="str">
        <f t="shared" si="4368"/>
        <v/>
      </c>
      <c r="AQ3015" t="str">
        <f t="shared" si="4369"/>
        <v/>
      </c>
      <c r="AR3015" t="str">
        <f t="shared" si="4370"/>
        <v>Home</v>
      </c>
      <c r="AS3015" t="str">
        <f t="shared" si="4371"/>
        <v>h</v>
      </c>
      <c r="AT3015" t="str">
        <f t="shared" si="4372"/>
        <v>Offensive</v>
      </c>
      <c r="AU3015" t="str">
        <f t="shared" si="4373"/>
        <v/>
      </c>
      <c r="AV3015" t="str">
        <f t="shared" si="4374"/>
        <v/>
      </c>
      <c r="AW3015" t="str" cm="1">
        <f t="array" ref="AW3015">IFERROR(IF(O3015&lt;&gt;"",O3015,IF(OR($S3015="",$T3015=""),"",IF(O3015&lt;&gt;"",O3015,IF($T3015&lt;&gt;"",_xlfn._xlws.FILTER(O:O,($BU:$BU=$BU3015)*($I:$I=$I3015)*($T:$T=$T3015)*($S:$S=_xlfn.MINIFS($S:$S,$T:$T,"="&amp;$T3015)),"")))))&amp;"",IF(O3015="","",""))&amp;""</f>
        <v>OffensivePlay_Zone-Breakout</v>
      </c>
      <c r="AX3015" t="str" cm="1">
        <f t="array" ref="AX3015">IFERROR(IF(P3015&lt;&gt;"",P3015,IF(OR($S3015="",$T3015=""),"",IF($T3015&lt;&gt;"",_xlfn._xlws.FILTER(P:P,($BU:$BU=$BU3015)*($I:$I=$I3015)*($T:$T=$T3015)*($S:$S=_xlfn.MINIFS($S:$S,$T:$T,"="&amp;$T3015)),""))))&amp;"",IF(P3015="","",""))&amp;""</f>
        <v/>
      </c>
      <c r="AY3015" t="str" cm="1">
        <f t="array" ref="AY3015">IFERROR(IF(Q3015&lt;&gt;"",Q3015,IF(OR($S3015="",$T3015=""),"",IF($T3015&lt;&gt;"",_xlfn._xlws.FILTER(Q:Q,($BU:$BU=$BU3015)*($I:$I=$I3015)*($T:$T=$T3015)*($S:$S=_xlfn.MINIFS($S:$S,$T:$T,"="&amp;$T3015)),""))))&amp;"",IF(Q3015="","",""))&amp;""</f>
        <v>s</v>
      </c>
      <c r="AZ3015" t="str" cm="1">
        <f t="array" ref="AZ3015">IFERROR(IF(R3015&lt;&gt;"",R3015,IF(OR($S3015="",$T3015=""),"",IF($T3015&lt;&gt;"",_xlfn._xlws.FILTER(R:R,($BU:$BU=$BU3015)*($I:$I=$I3015)*($T:$T=$T3015)*($S:$S=_xlfn.MINIFS($S:$S,$T:$T,"="&amp;$T3015)),""))))&amp;"",IF(R3015="","",""))&amp;""</f>
        <v/>
      </c>
      <c r="BA3015" s="6">
        <f t="shared" si="4375"/>
        <v>259</v>
      </c>
      <c r="BB3015">
        <f t="shared" ref="BB3015:BD3015" si="4387">BB3014</f>
        <v>18987</v>
      </c>
      <c r="BC3015" t="str">
        <f t="shared" si="4387"/>
        <v>Velodrome</v>
      </c>
      <c r="BD3015" t="str">
        <f t="shared" si="4387"/>
        <v>Outlaws</v>
      </c>
      <c r="BE3015" t="s">
        <v>238</v>
      </c>
      <c r="BF3015" t="s">
        <v>174</v>
      </c>
      <c r="BI3015" cm="1">
        <f t="array" aca="1" ref="BI3015" ca="1">IFERROR(_xlfn._xlws.FILTER(shifts!A:A,(shifts!B:B=events!AD3015)*(shifts!AG:AG&gt;=events!BK3015)*(shifts!AH:AH&lt;=events!BL3015)),BI3014)</f>
        <v>104</v>
      </c>
      <c r="BJ3015" s="15">
        <f t="shared" si="4377"/>
        <v>0</v>
      </c>
      <c r="BK3015">
        <f t="shared" si="4378"/>
        <v>64</v>
      </c>
      <c r="BL3015">
        <f t="shared" si="4379"/>
        <v>64</v>
      </c>
      <c r="BM3015" s="15">
        <f>SUMIFS(BJ$2:BJ3015,K$2:K3015,"=Intermission")+SUMIFS(BJ$2:BJ3015,K$2:K3015,"=Timeout")</f>
        <v>143</v>
      </c>
      <c r="BN3015">
        <f t="shared" si="4380"/>
        <v>2303</v>
      </c>
      <c r="BO3015" s="19">
        <f t="shared" si="4381"/>
        <v>3319</v>
      </c>
      <c r="BP3015">
        <f t="shared" si="4382"/>
        <v>3314</v>
      </c>
      <c r="BQ3015" s="17">
        <f t="shared" si="4383"/>
        <v>3319</v>
      </c>
      <c r="BR3015" t="str">
        <f t="shared" si="4384"/>
        <v>event_team_player_1</v>
      </c>
      <c r="BS3015">
        <f>COUNTIFS(S$3:S3015,"="&amp;S3015,AI$3:AI3015,"="&amp;AI3015)</f>
        <v>1</v>
      </c>
      <c r="BT3015" t="str">
        <f>IFERROR(VLOOKUP(BB3015&amp;BU3015&amp;X3015,game_rosters!U:W,3,FALSE),"")</f>
        <v>P100201</v>
      </c>
      <c r="BU3015" t="str">
        <f t="shared" si="4385"/>
        <v>Velodrome</v>
      </c>
    </row>
    <row r="3016" spans="1:73" x14ac:dyDescent="0.2">
      <c r="A3016">
        <f t="shared" si="4360"/>
        <v>1</v>
      </c>
      <c r="I3016" s="44">
        <v>42</v>
      </c>
      <c r="K3016" t="s">
        <v>9</v>
      </c>
      <c r="L3016" t="s">
        <v>173</v>
      </c>
      <c r="M3016" t="s">
        <v>354</v>
      </c>
      <c r="O3016" t="s">
        <v>569</v>
      </c>
      <c r="Q3016" t="s">
        <v>595</v>
      </c>
      <c r="S3016">
        <v>1567</v>
      </c>
      <c r="T3016">
        <v>242</v>
      </c>
      <c r="W3016" t="s">
        <v>735</v>
      </c>
      <c r="X3016">
        <v>42</v>
      </c>
      <c r="Z3016">
        <v>1</v>
      </c>
      <c r="AA3016">
        <f t="shared" si="4317"/>
        <v>2567</v>
      </c>
      <c r="AB3016">
        <f t="shared" si="4318"/>
        <v>9242</v>
      </c>
      <c r="AC3016">
        <f t="shared" si="4356"/>
        <v>9242</v>
      </c>
      <c r="AD3016" s="6">
        <v>3</v>
      </c>
      <c r="AE3016" t="s">
        <v>943</v>
      </c>
      <c r="AF3016" t="s">
        <v>928</v>
      </c>
      <c r="AG3016" t="s">
        <v>756</v>
      </c>
      <c r="AH3016" t="s">
        <v>756</v>
      </c>
      <c r="AI3016" t="str">
        <f t="shared" si="4361"/>
        <v>e</v>
      </c>
      <c r="AJ3016" t="str">
        <f t="shared" si="4362"/>
        <v/>
      </c>
      <c r="AK3016" t="str">
        <f t="shared" si="4363"/>
        <v/>
      </c>
      <c r="AL3016" t="str">
        <f t="shared" si="4364"/>
        <v/>
      </c>
      <c r="AM3016" t="str">
        <f t="shared" si="4365"/>
        <v/>
      </c>
      <c r="AN3016" t="str">
        <f t="shared" si="4366"/>
        <v>Home</v>
      </c>
      <c r="AO3016" t="str">
        <f t="shared" si="4367"/>
        <v>h</v>
      </c>
      <c r="AP3016" t="str">
        <f t="shared" si="4368"/>
        <v/>
      </c>
      <c r="AQ3016" t="str">
        <f t="shared" si="4369"/>
        <v/>
      </c>
      <c r="AR3016" t="str">
        <f t="shared" si="4370"/>
        <v>Home</v>
      </c>
      <c r="AS3016" t="str">
        <f t="shared" si="4371"/>
        <v>h</v>
      </c>
      <c r="AT3016" t="str">
        <f t="shared" si="4372"/>
        <v>Offensive</v>
      </c>
      <c r="AU3016" t="str">
        <f t="shared" si="4373"/>
        <v/>
      </c>
      <c r="AV3016" t="str">
        <f t="shared" si="4374"/>
        <v/>
      </c>
      <c r="AW3016" t="str" cm="1">
        <f t="array" ref="AW3016">IFERROR(IF(O3016&lt;&gt;"",O3016,IF(OR($S3016="",$T3016=""),"",IF(O3016&lt;&gt;"",O3016,IF($T3016&lt;&gt;"",_xlfn._xlws.FILTER(O:O,($BU:$BU=$BU3016)*($I:$I=$I3016)*($T:$T=$T3016)*($S:$S=_xlfn.MINIFS($S:$S,$T:$T,"="&amp;$T3016)),"")))))&amp;"",IF(O3016="","",""))&amp;""</f>
        <v>OffensivePlay_Zone-Breakout</v>
      </c>
      <c r="AX3016" t="str" cm="1">
        <f t="array" ref="AX3016">IFERROR(IF(P3016&lt;&gt;"",P3016,IF(OR($S3016="",$T3016=""),"",IF($T3016&lt;&gt;"",_xlfn._xlws.FILTER(P:P,($BU:$BU=$BU3016)*($I:$I=$I3016)*($T:$T=$T3016)*($S:$S=_xlfn.MINIFS($S:$S,$T:$T,"="&amp;$T3016)),""))))&amp;"",IF(P3016="","",""))&amp;""</f>
        <v/>
      </c>
      <c r="AY3016" t="str" cm="1">
        <f t="array" ref="AY3016">IFERROR(IF(Q3016&lt;&gt;"",Q3016,IF(OR($S3016="",$T3016=""),"",IF($T3016&lt;&gt;"",_xlfn._xlws.FILTER(Q:Q,($BU:$BU=$BU3016)*($I:$I=$I3016)*($T:$T=$T3016)*($S:$S=_xlfn.MINIFS($S:$S,$T:$T,"="&amp;$T3016)),""))))&amp;"",IF(Q3016="","",""))&amp;""</f>
        <v>s</v>
      </c>
      <c r="AZ3016" t="str" cm="1">
        <f t="array" ref="AZ3016">IFERROR(IF(R3016&lt;&gt;"",R3016,IF(OR($S3016="",$T3016=""),"",IF($T3016&lt;&gt;"",_xlfn._xlws.FILTER(R:R,($BU:$BU=$BU3016)*($I:$I=$I3016)*($T:$T=$T3016)*($S:$S=_xlfn.MINIFS($S:$S,$T:$T,"="&amp;$T3016)),""))))&amp;"",IF(R3016="","",""))&amp;""</f>
        <v/>
      </c>
      <c r="BA3016" s="6">
        <f t="shared" si="4375"/>
        <v>259</v>
      </c>
      <c r="BB3016">
        <f t="shared" ref="BB3016:BD3016" si="4388">BB3015</f>
        <v>18987</v>
      </c>
      <c r="BC3016" t="str">
        <f t="shared" si="4388"/>
        <v>Velodrome</v>
      </c>
      <c r="BD3016" t="str">
        <f t="shared" si="4388"/>
        <v>Outlaws</v>
      </c>
      <c r="BE3016" t="s">
        <v>9</v>
      </c>
      <c r="BF3016" t="s">
        <v>173</v>
      </c>
      <c r="BI3016" cm="1">
        <f t="array" aca="1" ref="BI3016" ca="1">IFERROR(_xlfn._xlws.FILTER(shifts!A:A,(shifts!B:B=events!AD3016)*(shifts!AG:AG&gt;=events!BK3016)*(shifts!AH:AH&lt;=events!BL3016)),BI3015)</f>
        <v>104</v>
      </c>
      <c r="BJ3016" s="15">
        <f t="shared" si="4377"/>
        <v>0</v>
      </c>
      <c r="BK3016">
        <f t="shared" si="4378"/>
        <v>64</v>
      </c>
      <c r="BL3016">
        <f t="shared" si="4379"/>
        <v>64</v>
      </c>
      <c r="BM3016" s="15">
        <f>SUMIFS(BJ$2:BJ3016,K$2:K3016,"=Intermission")+SUMIFS(BJ$2:BJ3016,K$2:K3016,"=Timeout")</f>
        <v>143</v>
      </c>
      <c r="BN3016">
        <f t="shared" si="4380"/>
        <v>2303</v>
      </c>
      <c r="BO3016" s="19">
        <f t="shared" si="4381"/>
        <v>3319</v>
      </c>
      <c r="BP3016">
        <f t="shared" si="4382"/>
        <v>3314</v>
      </c>
      <c r="BQ3016" s="17">
        <f t="shared" si="4383"/>
        <v>3319</v>
      </c>
      <c r="BR3016" t="str">
        <f t="shared" si="4384"/>
        <v>event_team_player_1</v>
      </c>
      <c r="BS3016">
        <f>COUNTIFS(S$3:S3016,"="&amp;S3016,AI$3:AI3016,"="&amp;AI3016)</f>
        <v>1</v>
      </c>
      <c r="BT3016" t="str">
        <f>IFERROR(VLOOKUP(BB3016&amp;BU3016&amp;X3016,game_rosters!U:W,3,FALSE),"")</f>
        <v>P100201</v>
      </c>
      <c r="BU3016" t="str">
        <f t="shared" si="4385"/>
        <v>Velodrome</v>
      </c>
    </row>
    <row r="3017" spans="1:73" x14ac:dyDescent="0.2">
      <c r="A3017">
        <f t="shared" si="4360"/>
        <v>1</v>
      </c>
      <c r="I3017" s="44">
        <v>18</v>
      </c>
      <c r="K3017" t="s">
        <v>13</v>
      </c>
      <c r="L3017" t="s">
        <v>586</v>
      </c>
      <c r="N3017" t="s">
        <v>595</v>
      </c>
      <c r="O3017" t="s">
        <v>604</v>
      </c>
      <c r="Q3017" t="s">
        <v>595</v>
      </c>
      <c r="S3017">
        <v>1568</v>
      </c>
      <c r="W3017" t="s">
        <v>731</v>
      </c>
      <c r="X3017">
        <v>18</v>
      </c>
      <c r="Z3017">
        <v>1</v>
      </c>
      <c r="AA3017">
        <f t="shared" si="4317"/>
        <v>2568</v>
      </c>
      <c r="AB3017" t="str">
        <f t="shared" si="4318"/>
        <v/>
      </c>
      <c r="AC3017">
        <f t="shared" si="4356"/>
        <v>2568</v>
      </c>
      <c r="AD3017" s="6">
        <v>3</v>
      </c>
      <c r="AE3017" t="s">
        <v>742</v>
      </c>
      <c r="AF3017" t="s">
        <v>938</v>
      </c>
      <c r="AG3017" t="s">
        <v>742</v>
      </c>
      <c r="AH3017" t="s">
        <v>920</v>
      </c>
      <c r="AI3017" t="str">
        <f t="shared" si="4361"/>
        <v>e</v>
      </c>
      <c r="AJ3017" t="str">
        <f t="shared" si="4362"/>
        <v/>
      </c>
      <c r="AK3017" t="str">
        <f t="shared" si="4363"/>
        <v/>
      </c>
      <c r="AL3017" t="str">
        <f t="shared" si="4364"/>
        <v/>
      </c>
      <c r="AM3017" t="str">
        <f t="shared" si="4365"/>
        <v/>
      </c>
      <c r="AN3017" t="str">
        <f t="shared" si="4366"/>
        <v>Away</v>
      </c>
      <c r="AO3017" t="str">
        <f t="shared" si="4367"/>
        <v>a</v>
      </c>
      <c r="AP3017" t="str">
        <f t="shared" si="4368"/>
        <v/>
      </c>
      <c r="AQ3017" t="str">
        <f t="shared" si="4369"/>
        <v/>
      </c>
      <c r="AR3017" t="str">
        <f t="shared" si="4370"/>
        <v>Away</v>
      </c>
      <c r="AS3017" t="str">
        <f t="shared" si="4371"/>
        <v>a</v>
      </c>
      <c r="AT3017" t="str">
        <f t="shared" si="4372"/>
        <v>Offensive</v>
      </c>
      <c r="AU3017" t="str">
        <f t="shared" si="4373"/>
        <v/>
      </c>
      <c r="AV3017" t="str">
        <f t="shared" si="4374"/>
        <v/>
      </c>
      <c r="AW3017" t="str" cm="1">
        <f t="array" ref="AW3017">IFERROR(IF(O3017&lt;&gt;"",O3017,IF(OR($S3017="",$T3017=""),"",IF(O3017&lt;&gt;"",O3017,IF($T3017&lt;&gt;"",_xlfn._xlws.FILTER(O:O,($BU:$BU=$BU3017)*($I:$I=$I3017)*($T:$T=$T3017)*($S:$S=_xlfn.MINIFS($S:$S,$T:$T,"="&amp;$T3017)),"")))))&amp;"",IF(O3017="","",""))&amp;""</f>
        <v>OffensivePlay_Zone-PuckRetrievalDumpIn</v>
      </c>
      <c r="AX3017" t="str" cm="1">
        <f t="array" ref="AX3017">IFERROR(IF(P3017&lt;&gt;"",P3017,IF(OR($S3017="",$T3017=""),"",IF($T3017&lt;&gt;"",_xlfn._xlws.FILTER(P:P,($BU:$BU=$BU3017)*($I:$I=$I3017)*($T:$T=$T3017)*($S:$S=_xlfn.MINIFS($S:$S,$T:$T,"="&amp;$T3017)),""))))&amp;"",IF(P3017="","",""))&amp;""</f>
        <v/>
      </c>
      <c r="AY3017" t="str" cm="1">
        <f t="array" ref="AY3017">IFERROR(IF(Q3017&lt;&gt;"",Q3017,IF(OR($S3017="",$T3017=""),"",IF($T3017&lt;&gt;"",_xlfn._xlws.FILTER(Q:Q,($BU:$BU=$BU3017)*($I:$I=$I3017)*($T:$T=$T3017)*($S:$S=_xlfn.MINIFS($S:$S,$T:$T,"="&amp;$T3017)),""))))&amp;"",IF(Q3017="","",""))&amp;""</f>
        <v>s</v>
      </c>
      <c r="AZ3017" t="str" cm="1">
        <f t="array" ref="AZ3017">IFERROR(IF(R3017&lt;&gt;"",R3017,IF(OR($S3017="",$T3017=""),"",IF($T3017&lt;&gt;"",_xlfn._xlws.FILTER(R:R,($BU:$BU=$BU3017)*($I:$I=$I3017)*($T:$T=$T3017)*($S:$S=_xlfn.MINIFS($S:$S,$T:$T,"="&amp;$T3017)),""))))&amp;"",IF(R3017="","",""))&amp;""</f>
        <v/>
      </c>
      <c r="BA3017" s="6">
        <f t="shared" si="4375"/>
        <v>259</v>
      </c>
      <c r="BB3017">
        <f t="shared" ref="BB3017:BD3017" si="4389">BB3016</f>
        <v>18987</v>
      </c>
      <c r="BC3017" t="str">
        <f t="shared" si="4389"/>
        <v>Velodrome</v>
      </c>
      <c r="BD3017" t="str">
        <f t="shared" si="4389"/>
        <v>Outlaws</v>
      </c>
      <c r="BE3017" t="s">
        <v>13</v>
      </c>
      <c r="BF3017" t="s">
        <v>586</v>
      </c>
      <c r="BI3017" cm="1">
        <f t="array" aca="1" ref="BI3017" ca="1">IFERROR(_xlfn._xlws.FILTER(shifts!A:A,(shifts!B:B=events!AD3017)*(shifts!AG:AG&gt;=events!BK3017)*(shifts!AH:AH&lt;=events!BL3017)),BI3016)</f>
        <v>105</v>
      </c>
      <c r="BJ3017" s="15">
        <f t="shared" si="4377"/>
        <v>4</v>
      </c>
      <c r="BK3017">
        <f t="shared" si="4378"/>
        <v>58</v>
      </c>
      <c r="BL3017">
        <f t="shared" si="4379"/>
        <v>54</v>
      </c>
      <c r="BM3017" s="15">
        <f>SUMIFS(BJ$2:BJ3017,K$2:K3017,"=Intermission")+SUMIFS(BJ$2:BJ3017,K$2:K3017,"=Timeout")</f>
        <v>143</v>
      </c>
      <c r="BN3017">
        <f t="shared" si="4380"/>
        <v>2303</v>
      </c>
      <c r="BO3017" s="19">
        <f t="shared" si="4381"/>
        <v>3325</v>
      </c>
      <c r="BP3017">
        <f t="shared" si="4382"/>
        <v>3320</v>
      </c>
      <c r="BQ3017" s="17">
        <f t="shared" si="4383"/>
        <v>3329</v>
      </c>
      <c r="BR3017" t="str">
        <f t="shared" si="4384"/>
        <v>event_team_player_1</v>
      </c>
      <c r="BS3017">
        <f>COUNTIFS(S$3:S3017,"="&amp;S3017,AI$3:AI3017,"="&amp;AI3017)</f>
        <v>1</v>
      </c>
      <c r="BT3017" t="str">
        <f>IFERROR(VLOOKUP(BB3017&amp;BU3017&amp;X3017,game_rosters!U:W,3,FALSE),"")</f>
        <v>P100034</v>
      </c>
      <c r="BU3017" t="str">
        <f t="shared" si="4385"/>
        <v>Outlaws</v>
      </c>
    </row>
    <row r="3018" spans="1:73" x14ac:dyDescent="0.2">
      <c r="A3018">
        <f t="shared" si="4360"/>
        <v>1</v>
      </c>
      <c r="I3018" s="44">
        <v>18</v>
      </c>
      <c r="K3018" t="s">
        <v>7</v>
      </c>
      <c r="L3018" t="s">
        <v>172</v>
      </c>
      <c r="M3018" t="s">
        <v>68</v>
      </c>
      <c r="N3018" t="s">
        <v>595</v>
      </c>
      <c r="O3018" t="s">
        <v>569</v>
      </c>
      <c r="Q3018" t="s">
        <v>595</v>
      </c>
      <c r="S3018">
        <v>1569</v>
      </c>
      <c r="T3018">
        <v>243</v>
      </c>
      <c r="W3018" t="s">
        <v>731</v>
      </c>
      <c r="X3018">
        <v>18</v>
      </c>
      <c r="Z3018">
        <v>1</v>
      </c>
      <c r="AA3018">
        <f t="shared" si="4317"/>
        <v>2569</v>
      </c>
      <c r="AB3018">
        <f t="shared" si="4318"/>
        <v>9243</v>
      </c>
      <c r="AC3018">
        <f t="shared" si="4356"/>
        <v>9243</v>
      </c>
      <c r="AD3018" s="6">
        <v>3</v>
      </c>
      <c r="AE3018" t="s">
        <v>742</v>
      </c>
      <c r="AF3018" t="s">
        <v>920</v>
      </c>
      <c r="AG3018" t="s">
        <v>756</v>
      </c>
      <c r="AH3018" t="s">
        <v>756</v>
      </c>
      <c r="AI3018" t="str">
        <f t="shared" si="4361"/>
        <v>e</v>
      </c>
      <c r="AJ3018" t="str">
        <f t="shared" si="4362"/>
        <v/>
      </c>
      <c r="AK3018" t="str">
        <f t="shared" si="4363"/>
        <v/>
      </c>
      <c r="AL3018" t="str">
        <f t="shared" si="4364"/>
        <v/>
      </c>
      <c r="AM3018" t="str">
        <f t="shared" si="4365"/>
        <v/>
      </c>
      <c r="AN3018" t="str">
        <f t="shared" si="4366"/>
        <v>Away</v>
      </c>
      <c r="AO3018" t="str">
        <f t="shared" si="4367"/>
        <v>a</v>
      </c>
      <c r="AP3018" t="str">
        <f t="shared" si="4368"/>
        <v/>
      </c>
      <c r="AQ3018" t="str">
        <f t="shared" si="4369"/>
        <v/>
      </c>
      <c r="AR3018" t="str">
        <f t="shared" si="4370"/>
        <v>Away</v>
      </c>
      <c r="AS3018" t="str">
        <f t="shared" si="4371"/>
        <v>a</v>
      </c>
      <c r="AT3018" t="str">
        <f t="shared" si="4372"/>
        <v>Offensive</v>
      </c>
      <c r="AU3018" t="str">
        <f t="shared" si="4373"/>
        <v/>
      </c>
      <c r="AV3018" t="str">
        <f t="shared" si="4374"/>
        <v/>
      </c>
      <c r="AW3018" t="str" cm="1">
        <f t="array" ref="AW3018">IFERROR(IF(O3018&lt;&gt;"",O3018,IF(OR($S3018="",$T3018=""),"",IF(O3018&lt;&gt;"",O3018,IF($T3018&lt;&gt;"",_xlfn._xlws.FILTER(O:O,($BU:$BU=$BU3018)*($I:$I=$I3018)*($T:$T=$T3018)*($S:$S=_xlfn.MINIFS($S:$S,$T:$T,"="&amp;$T3018)),"")))))&amp;"",IF(O3018="","",""))&amp;""</f>
        <v>OffensivePlay_Zone-Breakout</v>
      </c>
      <c r="AX3018" t="str" cm="1">
        <f t="array" ref="AX3018">IFERROR(IF(P3018&lt;&gt;"",P3018,IF(OR($S3018="",$T3018=""),"",IF($T3018&lt;&gt;"",_xlfn._xlws.FILTER(P:P,($BU:$BU=$BU3018)*($I:$I=$I3018)*($T:$T=$T3018)*($S:$S=_xlfn.MINIFS($S:$S,$T:$T,"="&amp;$T3018)),""))))&amp;"",IF(P3018="","",""))&amp;""</f>
        <v/>
      </c>
      <c r="AY3018" t="str" cm="1">
        <f t="array" ref="AY3018">IFERROR(IF(Q3018&lt;&gt;"",Q3018,IF(OR($S3018="",$T3018=""),"",IF($T3018&lt;&gt;"",_xlfn._xlws.FILTER(Q:Q,($BU:$BU=$BU3018)*($I:$I=$I3018)*($T:$T=$T3018)*($S:$S=_xlfn.MINIFS($S:$S,$T:$T,"="&amp;$T3018)),""))))&amp;"",IF(Q3018="","",""))&amp;""</f>
        <v>s</v>
      </c>
      <c r="AZ3018" t="str" cm="1">
        <f t="array" ref="AZ3018">IFERROR(IF(R3018&lt;&gt;"",R3018,IF(OR($S3018="",$T3018=""),"",IF($T3018&lt;&gt;"",_xlfn._xlws.FILTER(R:R,($BU:$BU=$BU3018)*($I:$I=$I3018)*($T:$T=$T3018)*($S:$S=_xlfn.MINIFS($S:$S,$T:$T,"="&amp;$T3018)),""))))&amp;"",IF(R3018="","",""))&amp;""</f>
        <v/>
      </c>
      <c r="BA3018" s="6">
        <f t="shared" si="4375"/>
        <v>259</v>
      </c>
      <c r="BB3018">
        <f t="shared" ref="BB3018:BD3018" si="4390">BB3017</f>
        <v>18987</v>
      </c>
      <c r="BC3018" t="str">
        <f t="shared" si="4390"/>
        <v>Velodrome</v>
      </c>
      <c r="BD3018" t="str">
        <f t="shared" si="4390"/>
        <v>Outlaws</v>
      </c>
      <c r="BE3018" t="s">
        <v>7</v>
      </c>
      <c r="BF3018" t="s">
        <v>172</v>
      </c>
      <c r="BI3018" cm="1">
        <f t="array" aca="1" ref="BI3018" ca="1">IFERROR(_xlfn._xlws.FILTER(shifts!A:A,(shifts!B:B=events!AD3018)*(shifts!AG:AG&gt;=events!BK3018)*(shifts!AH:AH&lt;=events!BL3018)),BI3017)</f>
        <v>105</v>
      </c>
      <c r="BJ3018" s="15">
        <f t="shared" si="4377"/>
        <v>0</v>
      </c>
      <c r="BK3018">
        <f t="shared" si="4378"/>
        <v>54</v>
      </c>
      <c r="BL3018">
        <f t="shared" si="4379"/>
        <v>54</v>
      </c>
      <c r="BM3018" s="15">
        <f>SUMIFS(BJ$2:BJ3018,K$2:K3018,"=Intermission")+SUMIFS(BJ$2:BJ3018,K$2:K3018,"=Timeout")</f>
        <v>143</v>
      </c>
      <c r="BN3018">
        <f t="shared" si="4380"/>
        <v>2303</v>
      </c>
      <c r="BO3018" s="19">
        <f t="shared" si="4381"/>
        <v>3329</v>
      </c>
      <c r="BP3018">
        <f t="shared" si="4382"/>
        <v>3324</v>
      </c>
      <c r="BQ3018" s="17">
        <f t="shared" si="4383"/>
        <v>3329</v>
      </c>
      <c r="BR3018" t="str">
        <f t="shared" si="4384"/>
        <v>event_team_player_1</v>
      </c>
      <c r="BS3018">
        <f>COUNTIFS(S$3:S3018,"="&amp;S3018,AI$3:AI3018,"="&amp;AI3018)</f>
        <v>1</v>
      </c>
      <c r="BT3018" t="str">
        <f>IFERROR(VLOOKUP(BB3018&amp;BU3018&amp;X3018,game_rosters!U:W,3,FALSE),"")</f>
        <v>P100034</v>
      </c>
      <c r="BU3018" t="str">
        <f t="shared" si="4385"/>
        <v>Outlaws</v>
      </c>
    </row>
    <row r="3019" spans="1:73" x14ac:dyDescent="0.2">
      <c r="A3019" t="str">
        <f t="shared" si="4360"/>
        <v/>
      </c>
      <c r="I3019" s="44">
        <v>68</v>
      </c>
      <c r="S3019">
        <v>1569</v>
      </c>
      <c r="T3019">
        <v>243</v>
      </c>
      <c r="X3019">
        <v>68</v>
      </c>
      <c r="Z3019">
        <v>1</v>
      </c>
      <c r="AA3019">
        <f t="shared" si="4317"/>
        <v>2569</v>
      </c>
      <c r="AB3019">
        <f t="shared" si="4318"/>
        <v>9243</v>
      </c>
      <c r="AC3019">
        <f t="shared" si="4356"/>
        <v>9243</v>
      </c>
      <c r="AD3019" s="6">
        <v>3</v>
      </c>
      <c r="AE3019" t="s">
        <v>742</v>
      </c>
      <c r="AF3019" t="s">
        <v>920</v>
      </c>
      <c r="AG3019" t="s">
        <v>756</v>
      </c>
      <c r="AH3019" t="s">
        <v>756</v>
      </c>
      <c r="AI3019" t="str">
        <f t="shared" si="4361"/>
        <v>e</v>
      </c>
      <c r="AJ3019" t="str">
        <f t="shared" si="4362"/>
        <v/>
      </c>
      <c r="AK3019" t="str">
        <f t="shared" si="4363"/>
        <v/>
      </c>
      <c r="AL3019" t="str">
        <f t="shared" si="4364"/>
        <v/>
      </c>
      <c r="AM3019" t="str">
        <f t="shared" si="4365"/>
        <v/>
      </c>
      <c r="AN3019" t="str">
        <f t="shared" si="4366"/>
        <v>Away</v>
      </c>
      <c r="AO3019" t="str">
        <f t="shared" si="4367"/>
        <v>a</v>
      </c>
      <c r="AP3019" t="str">
        <f t="shared" si="4368"/>
        <v/>
      </c>
      <c r="AQ3019" t="str">
        <f t="shared" si="4369"/>
        <v/>
      </c>
      <c r="AR3019" t="str">
        <f t="shared" si="4370"/>
        <v>Away</v>
      </c>
      <c r="AS3019" t="str">
        <f t="shared" si="4371"/>
        <v>a</v>
      </c>
      <c r="AT3019" t="str">
        <f t="shared" si="4372"/>
        <v>Offensive</v>
      </c>
      <c r="AU3019" t="str">
        <f t="shared" si="4373"/>
        <v/>
      </c>
      <c r="AV3019" t="str">
        <f t="shared" si="4374"/>
        <v/>
      </c>
      <c r="AW3019" t="str" cm="1">
        <f t="array" ref="AW3019">IFERROR(IF(O3019&lt;&gt;"",O3019,IF(OR($S3019="",$T3019=""),"",IF(O3019&lt;&gt;"",O3019,IF($T3019&lt;&gt;"",_xlfn._xlws.FILTER(O:O,($BU:$BU=$BU3019)*($I:$I=$I3019)*($T:$T=$T3019)*($S:$S=_xlfn.MINIFS($S:$S,$T:$T,"="&amp;$T3019)),"")))))&amp;"",IF(O3019="","",""))&amp;""</f>
        <v/>
      </c>
      <c r="AX3019" t="str" cm="1">
        <f t="array" ref="AX3019">IFERROR(IF(P3019&lt;&gt;"",P3019,IF(OR($S3019="",$T3019=""),"",IF($T3019&lt;&gt;"",_xlfn._xlws.FILTER(P:P,($BU:$BU=$BU3019)*($I:$I=$I3019)*($T:$T=$T3019)*($S:$S=_xlfn.MINIFS($S:$S,$T:$T,"="&amp;$T3019)),""))))&amp;"",IF(P3019="","",""))&amp;""</f>
        <v/>
      </c>
      <c r="AY3019" t="str" cm="1">
        <f t="array" ref="AY3019">IFERROR(IF(Q3019&lt;&gt;"",Q3019,IF(OR($S3019="",$T3019=""),"",IF($T3019&lt;&gt;"",_xlfn._xlws.FILTER(Q:Q,($BU:$BU=$BU3019)*($I:$I=$I3019)*($T:$T=$T3019)*($S:$S=_xlfn.MINIFS($S:$S,$T:$T,"="&amp;$T3019)),""))))&amp;"",IF(Q3019="","",""))&amp;""</f>
        <v/>
      </c>
      <c r="AZ3019" t="str" cm="1">
        <f t="array" ref="AZ3019">IFERROR(IF(R3019&lt;&gt;"",R3019,IF(OR($S3019="",$T3019=""),"",IF($T3019&lt;&gt;"",_xlfn._xlws.FILTER(R:R,($BU:$BU=$BU3019)*($I:$I=$I3019)*($T:$T=$T3019)*($S:$S=_xlfn.MINIFS($S:$S,$T:$T,"="&amp;$T3019)),""))))&amp;"",IF(R3019="","",""))&amp;""</f>
        <v/>
      </c>
      <c r="BA3019" s="6">
        <f t="shared" si="4375"/>
        <v>259</v>
      </c>
      <c r="BB3019">
        <f t="shared" ref="BB3019:BD3019" si="4391">BB3018</f>
        <v>18987</v>
      </c>
      <c r="BC3019" t="str">
        <f t="shared" si="4391"/>
        <v>Velodrome</v>
      </c>
      <c r="BD3019" t="str">
        <f t="shared" si="4391"/>
        <v>Outlaws</v>
      </c>
      <c r="BE3019" t="s">
        <v>7</v>
      </c>
      <c r="BF3019" t="s">
        <v>172</v>
      </c>
      <c r="BI3019" cm="1">
        <f t="array" aca="1" ref="BI3019" ca="1">IFERROR(_xlfn._xlws.FILTER(shifts!A:A,(shifts!B:B=events!AD3019)*(shifts!AG:AG&gt;=events!BK3019)*(shifts!AH:AH&lt;=events!BL3019)),BI3018)</f>
        <v>105</v>
      </c>
      <c r="BJ3019" s="15">
        <f t="shared" si="4377"/>
        <v>0</v>
      </c>
      <c r="BK3019">
        <f t="shared" si="4378"/>
        <v>54</v>
      </c>
      <c r="BL3019">
        <f t="shared" si="4379"/>
        <v>54</v>
      </c>
      <c r="BM3019" s="15">
        <f>SUMIFS(BJ$2:BJ3019,K$2:K3019,"=Intermission")+SUMIFS(BJ$2:BJ3019,K$2:K3019,"=Timeout")</f>
        <v>143</v>
      </c>
      <c r="BN3019">
        <f t="shared" si="4380"/>
        <v>2303</v>
      </c>
      <c r="BO3019" s="19">
        <f t="shared" si="4381"/>
        <v>3329</v>
      </c>
      <c r="BP3019">
        <f t="shared" si="4382"/>
        <v>3324</v>
      </c>
      <c r="BQ3019" s="17">
        <f t="shared" si="4383"/>
        <v>3329</v>
      </c>
      <c r="BR3019" t="str">
        <f t="shared" si="4384"/>
        <v>event_team_player_2</v>
      </c>
      <c r="BS3019">
        <f>COUNTIFS(S$3:S3019,"="&amp;S3019,AI$3:AI3019,"="&amp;AI3019)</f>
        <v>2</v>
      </c>
      <c r="BT3019" t="str">
        <f>IFERROR(VLOOKUP(BB3019&amp;BU3019&amp;X3019,game_rosters!U:W,3,FALSE),"")</f>
        <v>P100128</v>
      </c>
      <c r="BU3019" t="str">
        <f t="shared" si="4385"/>
        <v>Outlaws</v>
      </c>
    </row>
    <row r="3020" spans="1:73" x14ac:dyDescent="0.2">
      <c r="A3020">
        <f t="shared" si="4360"/>
        <v>1</v>
      </c>
      <c r="I3020" s="44">
        <v>18</v>
      </c>
      <c r="K3020" t="s">
        <v>238</v>
      </c>
      <c r="L3020" t="s">
        <v>184</v>
      </c>
      <c r="M3020" t="s">
        <v>89</v>
      </c>
      <c r="N3020" t="s">
        <v>595</v>
      </c>
      <c r="O3020" t="s">
        <v>569</v>
      </c>
      <c r="Q3020" t="s">
        <v>595</v>
      </c>
      <c r="S3020">
        <v>1570</v>
      </c>
      <c r="T3020">
        <v>243</v>
      </c>
      <c r="W3020" t="s">
        <v>731</v>
      </c>
      <c r="X3020">
        <v>18</v>
      </c>
      <c r="Z3020">
        <v>1</v>
      </c>
      <c r="AA3020">
        <f t="shared" si="4317"/>
        <v>2570</v>
      </c>
      <c r="AB3020">
        <f t="shared" si="4318"/>
        <v>9243</v>
      </c>
      <c r="AC3020">
        <f t="shared" si="4356"/>
        <v>9243</v>
      </c>
      <c r="AD3020" s="6">
        <v>3</v>
      </c>
      <c r="AE3020" t="s">
        <v>742</v>
      </c>
      <c r="AF3020" t="s">
        <v>920</v>
      </c>
      <c r="AG3020" t="s">
        <v>756</v>
      </c>
      <c r="AH3020" t="s">
        <v>756</v>
      </c>
      <c r="AI3020" t="str">
        <f t="shared" si="4361"/>
        <v>e</v>
      </c>
      <c r="AJ3020" t="str">
        <f t="shared" si="4362"/>
        <v/>
      </c>
      <c r="AK3020" t="str">
        <f t="shared" si="4363"/>
        <v/>
      </c>
      <c r="AL3020" t="str">
        <f t="shared" si="4364"/>
        <v/>
      </c>
      <c r="AM3020" t="str">
        <f t="shared" si="4365"/>
        <v/>
      </c>
      <c r="AN3020" t="str">
        <f t="shared" si="4366"/>
        <v>Away</v>
      </c>
      <c r="AO3020" t="str">
        <f t="shared" si="4367"/>
        <v>a</v>
      </c>
      <c r="AP3020" t="str">
        <f t="shared" si="4368"/>
        <v/>
      </c>
      <c r="AQ3020" t="str">
        <f t="shared" si="4369"/>
        <v/>
      </c>
      <c r="AR3020" t="str">
        <f t="shared" si="4370"/>
        <v>Away</v>
      </c>
      <c r="AS3020" t="str">
        <f t="shared" si="4371"/>
        <v>a</v>
      </c>
      <c r="AT3020" t="str">
        <f t="shared" si="4372"/>
        <v>Offensive</v>
      </c>
      <c r="AU3020" t="str">
        <f t="shared" si="4373"/>
        <v/>
      </c>
      <c r="AV3020" t="str">
        <f t="shared" si="4374"/>
        <v/>
      </c>
      <c r="AW3020" t="str" cm="1">
        <f t="array" ref="AW3020">IFERROR(IF(O3020&lt;&gt;"",O3020,IF(OR($S3020="",$T3020=""),"",IF(O3020&lt;&gt;"",O3020,IF($T3020&lt;&gt;"",_xlfn._xlws.FILTER(O:O,($BU:$BU=$BU3020)*($I:$I=$I3020)*($T:$T=$T3020)*($S:$S=_xlfn.MINIFS($S:$S,$T:$T,"="&amp;$T3020)),"")))))&amp;"",IF(O3020="","",""))&amp;""</f>
        <v>OffensivePlay_Zone-Breakout</v>
      </c>
      <c r="AX3020" t="str" cm="1">
        <f t="array" ref="AX3020">IFERROR(IF(P3020&lt;&gt;"",P3020,IF(OR($S3020="",$T3020=""),"",IF($T3020&lt;&gt;"",_xlfn._xlws.FILTER(P:P,($BU:$BU=$BU3020)*($I:$I=$I3020)*($T:$T=$T3020)*($S:$S=_xlfn.MINIFS($S:$S,$T:$T,"="&amp;$T3020)),""))))&amp;"",IF(P3020="","",""))&amp;""</f>
        <v/>
      </c>
      <c r="AY3020" t="str" cm="1">
        <f t="array" ref="AY3020">IFERROR(IF(Q3020&lt;&gt;"",Q3020,IF(OR($S3020="",$T3020=""),"",IF($T3020&lt;&gt;"",_xlfn._xlws.FILTER(Q:Q,($BU:$BU=$BU3020)*($I:$I=$I3020)*($T:$T=$T3020)*($S:$S=_xlfn.MINIFS($S:$S,$T:$T,"="&amp;$T3020)),""))))&amp;"",IF(Q3020="","",""))&amp;""</f>
        <v>s</v>
      </c>
      <c r="AZ3020" t="str" cm="1">
        <f t="array" ref="AZ3020">IFERROR(IF(R3020&lt;&gt;"",R3020,IF(OR($S3020="",$T3020=""),"",IF($T3020&lt;&gt;"",_xlfn._xlws.FILTER(R:R,($BU:$BU=$BU3020)*($I:$I=$I3020)*($T:$T=$T3020)*($S:$S=_xlfn.MINIFS($S:$S,$T:$T,"="&amp;$T3020)),""))))&amp;"",IF(R3020="","",""))&amp;""</f>
        <v/>
      </c>
      <c r="BA3020" s="6">
        <f t="shared" si="4375"/>
        <v>260</v>
      </c>
      <c r="BB3020">
        <f t="shared" ref="BB3020:BD3020" si="4392">BB3019</f>
        <v>18987</v>
      </c>
      <c r="BC3020" t="str">
        <f t="shared" si="4392"/>
        <v>Velodrome</v>
      </c>
      <c r="BD3020" t="str">
        <f t="shared" si="4392"/>
        <v>Outlaws</v>
      </c>
      <c r="BE3020" t="s">
        <v>238</v>
      </c>
      <c r="BF3020" t="s">
        <v>184</v>
      </c>
      <c r="BI3020" cm="1">
        <f t="array" aca="1" ref="BI3020" ca="1">IFERROR(_xlfn._xlws.FILTER(shifts!A:A,(shifts!B:B=events!AD3020)*(shifts!AG:AG&gt;=events!BK3020)*(shifts!AH:AH&lt;=events!BL3020)),BI3019)</f>
        <v>105</v>
      </c>
      <c r="BJ3020" s="15">
        <f t="shared" si="4377"/>
        <v>0</v>
      </c>
      <c r="BK3020">
        <f t="shared" si="4378"/>
        <v>54</v>
      </c>
      <c r="BL3020">
        <f t="shared" si="4379"/>
        <v>54</v>
      </c>
      <c r="BM3020" s="15">
        <f>SUMIFS(BJ$2:BJ3020,K$2:K3020,"=Intermission")+SUMIFS(BJ$2:BJ3020,K$2:K3020,"=Timeout")</f>
        <v>143</v>
      </c>
      <c r="BN3020">
        <f t="shared" si="4380"/>
        <v>2303</v>
      </c>
      <c r="BO3020" s="19">
        <f t="shared" si="4381"/>
        <v>3329</v>
      </c>
      <c r="BP3020">
        <f t="shared" si="4382"/>
        <v>3324</v>
      </c>
      <c r="BQ3020" s="17">
        <f t="shared" si="4383"/>
        <v>3329</v>
      </c>
      <c r="BR3020" t="str">
        <f t="shared" si="4384"/>
        <v>event_team_player_1</v>
      </c>
      <c r="BS3020">
        <f>COUNTIFS(S$3:S3020,"="&amp;S3020,AI$3:AI3020,"="&amp;AI3020)</f>
        <v>1</v>
      </c>
      <c r="BT3020" t="str">
        <f>IFERROR(VLOOKUP(BB3020&amp;BU3020&amp;X3020,game_rosters!U:W,3,FALSE),"")</f>
        <v>P100034</v>
      </c>
      <c r="BU3020" t="str">
        <f t="shared" si="4385"/>
        <v>Outlaws</v>
      </c>
    </row>
    <row r="3021" spans="1:73" x14ac:dyDescent="0.2">
      <c r="A3021" t="str">
        <f t="shared" si="4360"/>
        <v/>
      </c>
      <c r="I3021" s="44">
        <v>68</v>
      </c>
      <c r="S3021">
        <v>1570</v>
      </c>
      <c r="T3021">
        <v>243</v>
      </c>
      <c r="X3021">
        <v>68</v>
      </c>
      <c r="Z3021">
        <v>1</v>
      </c>
      <c r="AA3021">
        <f t="shared" si="4317"/>
        <v>2570</v>
      </c>
      <c r="AB3021">
        <f t="shared" si="4318"/>
        <v>9243</v>
      </c>
      <c r="AC3021">
        <f t="shared" si="4356"/>
        <v>9243</v>
      </c>
      <c r="AD3021" s="6">
        <v>3</v>
      </c>
      <c r="AE3021" t="s">
        <v>742</v>
      </c>
      <c r="AF3021" t="s">
        <v>920</v>
      </c>
      <c r="AG3021" t="s">
        <v>756</v>
      </c>
      <c r="AH3021" t="s">
        <v>756</v>
      </c>
      <c r="AI3021" t="str">
        <f t="shared" si="4361"/>
        <v>e</v>
      </c>
      <c r="AJ3021" t="str">
        <f t="shared" si="4362"/>
        <v/>
      </c>
      <c r="AK3021" t="str">
        <f t="shared" si="4363"/>
        <v/>
      </c>
      <c r="AL3021" t="str">
        <f t="shared" si="4364"/>
        <v/>
      </c>
      <c r="AM3021" t="str">
        <f t="shared" si="4365"/>
        <v/>
      </c>
      <c r="AN3021" t="str">
        <f t="shared" si="4366"/>
        <v>Away</v>
      </c>
      <c r="AO3021" t="str">
        <f t="shared" si="4367"/>
        <v>a</v>
      </c>
      <c r="AP3021" t="str">
        <f t="shared" si="4368"/>
        <v/>
      </c>
      <c r="AQ3021" t="str">
        <f t="shared" si="4369"/>
        <v/>
      </c>
      <c r="AR3021" t="str">
        <f t="shared" si="4370"/>
        <v>Away</v>
      </c>
      <c r="AS3021" t="str">
        <f t="shared" si="4371"/>
        <v>a</v>
      </c>
      <c r="AT3021" t="str">
        <f t="shared" si="4372"/>
        <v>Offensive</v>
      </c>
      <c r="AU3021" t="str">
        <f t="shared" si="4373"/>
        <v/>
      </c>
      <c r="AV3021" t="str">
        <f t="shared" si="4374"/>
        <v/>
      </c>
      <c r="AW3021" t="str" cm="1">
        <f t="array" ref="AW3021">IFERROR(IF(O3021&lt;&gt;"",O3021,IF(OR($S3021="",$T3021=""),"",IF(O3021&lt;&gt;"",O3021,IF($T3021&lt;&gt;"",_xlfn._xlws.FILTER(O:O,($BU:$BU=$BU3021)*($I:$I=$I3021)*($T:$T=$T3021)*($S:$S=_xlfn.MINIFS($S:$S,$T:$T,"="&amp;$T3021)),"")))))&amp;"",IF(O3021="","",""))&amp;""</f>
        <v/>
      </c>
      <c r="AX3021" t="str" cm="1">
        <f t="array" ref="AX3021">IFERROR(IF(P3021&lt;&gt;"",P3021,IF(OR($S3021="",$T3021=""),"",IF($T3021&lt;&gt;"",_xlfn._xlws.FILTER(P:P,($BU:$BU=$BU3021)*($I:$I=$I3021)*($T:$T=$T3021)*($S:$S=_xlfn.MINIFS($S:$S,$T:$T,"="&amp;$T3021)),""))))&amp;"",IF(P3021="","",""))&amp;""</f>
        <v/>
      </c>
      <c r="AY3021" t="str" cm="1">
        <f t="array" ref="AY3021">IFERROR(IF(Q3021&lt;&gt;"",Q3021,IF(OR($S3021="",$T3021=""),"",IF($T3021&lt;&gt;"",_xlfn._xlws.FILTER(Q:Q,($BU:$BU=$BU3021)*($I:$I=$I3021)*($T:$T=$T3021)*($S:$S=_xlfn.MINIFS($S:$S,$T:$T,"="&amp;$T3021)),""))))&amp;"",IF(Q3021="","",""))&amp;""</f>
        <v/>
      </c>
      <c r="AZ3021" t="str" cm="1">
        <f t="array" ref="AZ3021">IFERROR(IF(R3021&lt;&gt;"",R3021,IF(OR($S3021="",$T3021=""),"",IF($T3021&lt;&gt;"",_xlfn._xlws.FILTER(R:R,($BU:$BU=$BU3021)*($I:$I=$I3021)*($T:$T=$T3021)*($S:$S=_xlfn.MINIFS($S:$S,$T:$T,"="&amp;$T3021)),""))))&amp;"",IF(R3021="","",""))&amp;""</f>
        <v/>
      </c>
      <c r="BA3021" s="6">
        <f t="shared" si="4375"/>
        <v>260</v>
      </c>
      <c r="BB3021">
        <f t="shared" ref="BB3021:BD3021" si="4393">BB3020</f>
        <v>18987</v>
      </c>
      <c r="BC3021" t="str">
        <f t="shared" si="4393"/>
        <v>Velodrome</v>
      </c>
      <c r="BD3021" t="str">
        <f t="shared" si="4393"/>
        <v>Outlaws</v>
      </c>
      <c r="BE3021" t="s">
        <v>238</v>
      </c>
      <c r="BF3021" t="s">
        <v>184</v>
      </c>
      <c r="BI3021" cm="1">
        <f t="array" aca="1" ref="BI3021" ca="1">IFERROR(_xlfn._xlws.FILTER(shifts!A:A,(shifts!B:B=events!AD3021)*(shifts!AG:AG&gt;=events!BK3021)*(shifts!AH:AH&lt;=events!BL3021)),BI3020)</f>
        <v>105</v>
      </c>
      <c r="BJ3021" s="15">
        <f t="shared" si="4377"/>
        <v>0</v>
      </c>
      <c r="BK3021">
        <f t="shared" si="4378"/>
        <v>54</v>
      </c>
      <c r="BL3021">
        <f t="shared" si="4379"/>
        <v>54</v>
      </c>
      <c r="BM3021" s="15">
        <f>SUMIFS(BJ$2:BJ3021,K$2:K3021,"=Intermission")+SUMIFS(BJ$2:BJ3021,K$2:K3021,"=Timeout")</f>
        <v>143</v>
      </c>
      <c r="BN3021">
        <f t="shared" si="4380"/>
        <v>2303</v>
      </c>
      <c r="BO3021" s="19">
        <f t="shared" si="4381"/>
        <v>3329</v>
      </c>
      <c r="BP3021">
        <f t="shared" si="4382"/>
        <v>3324</v>
      </c>
      <c r="BQ3021" s="17">
        <f t="shared" si="4383"/>
        <v>3329</v>
      </c>
      <c r="BR3021" t="str">
        <f t="shared" si="4384"/>
        <v>event_team_player_2</v>
      </c>
      <c r="BS3021">
        <f>COUNTIFS(S$3:S3021,"="&amp;S3021,AI$3:AI3021,"="&amp;AI3021)</f>
        <v>2</v>
      </c>
      <c r="BT3021" t="str">
        <f>IFERROR(VLOOKUP(BB3021&amp;BU3021&amp;X3021,game_rosters!U:W,3,FALSE),"")</f>
        <v>P100128</v>
      </c>
      <c r="BU3021" t="str">
        <f t="shared" si="4385"/>
        <v>Outlaws</v>
      </c>
    </row>
    <row r="3022" spans="1:73" x14ac:dyDescent="0.2">
      <c r="A3022">
        <f t="shared" si="4360"/>
        <v>1</v>
      </c>
      <c r="I3022" s="44">
        <v>68</v>
      </c>
      <c r="K3022" t="s">
        <v>7</v>
      </c>
      <c r="L3022" t="s">
        <v>172</v>
      </c>
      <c r="M3022" t="s">
        <v>385</v>
      </c>
      <c r="N3022" t="s">
        <v>595</v>
      </c>
      <c r="O3022" t="s">
        <v>654</v>
      </c>
      <c r="P3022" t="s">
        <v>678</v>
      </c>
      <c r="Q3022" t="s">
        <v>595</v>
      </c>
      <c r="S3022">
        <v>1571</v>
      </c>
      <c r="W3022" t="s">
        <v>731</v>
      </c>
      <c r="X3022">
        <v>68</v>
      </c>
      <c r="Z3022">
        <v>1</v>
      </c>
      <c r="AA3022">
        <f t="shared" si="4317"/>
        <v>2571</v>
      </c>
      <c r="AB3022" t="str">
        <f t="shared" si="4318"/>
        <v/>
      </c>
      <c r="AC3022">
        <f t="shared" si="4356"/>
        <v>2571</v>
      </c>
      <c r="AD3022" s="6">
        <v>3</v>
      </c>
      <c r="AE3022" t="s">
        <v>742</v>
      </c>
      <c r="AF3022" t="s">
        <v>918</v>
      </c>
      <c r="AG3022" t="s">
        <v>756</v>
      </c>
      <c r="AH3022" t="s">
        <v>756</v>
      </c>
      <c r="AI3022" t="str">
        <f t="shared" si="4361"/>
        <v>e</v>
      </c>
      <c r="AJ3022" t="str">
        <f t="shared" si="4362"/>
        <v/>
      </c>
      <c r="AK3022" t="str">
        <f t="shared" si="4363"/>
        <v/>
      </c>
      <c r="AL3022" t="str">
        <f t="shared" si="4364"/>
        <v/>
      </c>
      <c r="AM3022" t="str">
        <f t="shared" si="4365"/>
        <v/>
      </c>
      <c r="AN3022" t="str">
        <f t="shared" si="4366"/>
        <v>Away</v>
      </c>
      <c r="AO3022" t="str">
        <f t="shared" si="4367"/>
        <v>a</v>
      </c>
      <c r="AP3022" t="str">
        <f t="shared" si="4368"/>
        <v/>
      </c>
      <c r="AQ3022" t="str">
        <f t="shared" si="4369"/>
        <v/>
      </c>
      <c r="AR3022" t="str">
        <f t="shared" si="4370"/>
        <v>Away</v>
      </c>
      <c r="AS3022" t="str">
        <f t="shared" si="4371"/>
        <v>a</v>
      </c>
      <c r="AT3022" t="str">
        <f t="shared" si="4372"/>
        <v>Offensive</v>
      </c>
      <c r="AU3022" t="str">
        <f t="shared" si="4373"/>
        <v/>
      </c>
      <c r="AV3022" t="str">
        <f t="shared" si="4374"/>
        <v/>
      </c>
      <c r="AW3022" t="str" cm="1">
        <f t="array" ref="AW3022">IFERROR(IF(O3022&lt;&gt;"",O3022,IF(OR($S3022="",$T3022=""),"",IF(O3022&lt;&gt;"",O3022,IF($T3022&lt;&gt;"",_xlfn._xlws.FILTER(O:O,($BU:$BU=$BU3022)*($I:$I=$I3022)*($T:$T=$T3022)*($S:$S=_xlfn.MINIFS($S:$S,$T:$T,"="&amp;$T3022)),"")))))&amp;"",IF(O3022="","",""))&amp;""</f>
        <v>OffensivePlay_Pass-SecondTouch</v>
      </c>
      <c r="AX3022" t="str" cm="1">
        <f t="array" ref="AX3022">IFERROR(IF(P3022&lt;&gt;"",P3022,IF(OR($S3022="",$T3022=""),"",IF($T3022&lt;&gt;"",_xlfn._xlws.FILTER(P:P,($BU:$BU=$BU3022)*($I:$I=$I3022)*($T:$T=$T3022)*($S:$S=_xlfn.MINIFS($S:$S,$T:$T,"="&amp;$T3022)),""))))&amp;"",IF(P3022="","",""))&amp;""</f>
        <v>OffensivePlay_Pass-GiveAndGo</v>
      </c>
      <c r="AY3022" t="str" cm="1">
        <f t="array" ref="AY3022">IFERROR(IF(Q3022&lt;&gt;"",Q3022,IF(OR($S3022="",$T3022=""),"",IF($T3022&lt;&gt;"",_xlfn._xlws.FILTER(Q:Q,($BU:$BU=$BU3022)*($I:$I=$I3022)*($T:$T=$T3022)*($S:$S=_xlfn.MINIFS($S:$S,$T:$T,"="&amp;$T3022)),""))))&amp;"",IF(Q3022="","",""))&amp;""</f>
        <v>s</v>
      </c>
      <c r="AZ3022" t="str" cm="1">
        <f t="array" ref="AZ3022">IFERROR(IF(R3022&lt;&gt;"",R3022,IF(OR($S3022="",$T3022=""),"",IF($T3022&lt;&gt;"",_xlfn._xlws.FILTER(R:R,($BU:$BU=$BU3022)*($I:$I=$I3022)*($T:$T=$T3022)*($S:$S=_xlfn.MINIFS($S:$S,$T:$T,"="&amp;$T3022)),""))))&amp;"",IF(R3022="","",""))&amp;""</f>
        <v/>
      </c>
      <c r="BA3022" s="6">
        <f t="shared" si="4375"/>
        <v>260</v>
      </c>
      <c r="BB3022">
        <f t="shared" ref="BB3022:BD3022" si="4394">BB3021</f>
        <v>18987</v>
      </c>
      <c r="BC3022" t="str">
        <f t="shared" si="4394"/>
        <v>Velodrome</v>
      </c>
      <c r="BD3022" t="str">
        <f t="shared" si="4394"/>
        <v>Outlaws</v>
      </c>
      <c r="BE3022" t="s">
        <v>7</v>
      </c>
      <c r="BF3022" t="s">
        <v>172</v>
      </c>
      <c r="BI3022" cm="1">
        <f t="array" aca="1" ref="BI3022" ca="1">IFERROR(_xlfn._xlws.FILTER(shifts!A:A,(shifts!B:B=events!AD3022)*(shifts!AG:AG&gt;=events!BK3022)*(shifts!AH:AH&lt;=events!BL3022)),BI3021)</f>
        <v>105</v>
      </c>
      <c r="BJ3022" s="15">
        <f t="shared" si="4377"/>
        <v>0</v>
      </c>
      <c r="BK3022">
        <f t="shared" si="4378"/>
        <v>53</v>
      </c>
      <c r="BL3022">
        <f t="shared" si="4379"/>
        <v>53</v>
      </c>
      <c r="BM3022" s="15">
        <f>SUMIFS(BJ$2:BJ3022,K$2:K3022,"=Intermission")+SUMIFS(BJ$2:BJ3022,K$2:K3022,"=Timeout")</f>
        <v>143</v>
      </c>
      <c r="BN3022">
        <f t="shared" si="4380"/>
        <v>2303</v>
      </c>
      <c r="BO3022" s="19">
        <f t="shared" si="4381"/>
        <v>3330</v>
      </c>
      <c r="BP3022">
        <f t="shared" si="4382"/>
        <v>3325</v>
      </c>
      <c r="BQ3022" s="17">
        <f t="shared" si="4383"/>
        <v>3330</v>
      </c>
      <c r="BR3022" t="str">
        <f t="shared" si="4384"/>
        <v>event_team_player_1</v>
      </c>
      <c r="BS3022">
        <f>COUNTIFS(S$3:S3022,"="&amp;S3022,AI$3:AI3022,"="&amp;AI3022)</f>
        <v>1</v>
      </c>
      <c r="BT3022" t="str">
        <f>IFERROR(VLOOKUP(BB3022&amp;BU3022&amp;X3022,game_rosters!U:W,3,FALSE),"")</f>
        <v>P100128</v>
      </c>
      <c r="BU3022" t="str">
        <f t="shared" si="4385"/>
        <v>Outlaws</v>
      </c>
    </row>
    <row r="3023" spans="1:73" x14ac:dyDescent="0.2">
      <c r="A3023" t="str">
        <f t="shared" si="4360"/>
        <v/>
      </c>
      <c r="I3023" s="44">
        <v>77</v>
      </c>
      <c r="S3023">
        <v>1571</v>
      </c>
      <c r="X3023">
        <v>77</v>
      </c>
      <c r="Z3023">
        <v>1</v>
      </c>
      <c r="AA3023">
        <f t="shared" si="4317"/>
        <v>2571</v>
      </c>
      <c r="AB3023" t="str">
        <f t="shared" si="4318"/>
        <v/>
      </c>
      <c r="AC3023">
        <f t="shared" si="4356"/>
        <v>2571</v>
      </c>
      <c r="AD3023" s="6">
        <v>3</v>
      </c>
      <c r="AE3023" t="s">
        <v>742</v>
      </c>
      <c r="AF3023" t="s">
        <v>918</v>
      </c>
      <c r="AG3023" t="s">
        <v>756</v>
      </c>
      <c r="AH3023" t="s">
        <v>756</v>
      </c>
      <c r="AI3023" t="str">
        <f t="shared" si="4361"/>
        <v>e</v>
      </c>
      <c r="AJ3023" t="str">
        <f t="shared" si="4362"/>
        <v/>
      </c>
      <c r="AK3023" t="str">
        <f t="shared" si="4363"/>
        <v/>
      </c>
      <c r="AL3023" t="str">
        <f t="shared" si="4364"/>
        <v/>
      </c>
      <c r="AM3023" t="str">
        <f t="shared" si="4365"/>
        <v/>
      </c>
      <c r="AN3023" t="str">
        <f t="shared" si="4366"/>
        <v>Away</v>
      </c>
      <c r="AO3023" t="str">
        <f t="shared" si="4367"/>
        <v>a</v>
      </c>
      <c r="AP3023" t="str">
        <f t="shared" si="4368"/>
        <v/>
      </c>
      <c r="AQ3023" t="str">
        <f t="shared" si="4369"/>
        <v/>
      </c>
      <c r="AR3023" t="str">
        <f t="shared" si="4370"/>
        <v>Away</v>
      </c>
      <c r="AS3023" t="str">
        <f t="shared" si="4371"/>
        <v>a</v>
      </c>
      <c r="AT3023" t="str">
        <f t="shared" si="4372"/>
        <v>Offensive</v>
      </c>
      <c r="AU3023" t="str">
        <f t="shared" si="4373"/>
        <v/>
      </c>
      <c r="AV3023" t="str">
        <f t="shared" si="4374"/>
        <v/>
      </c>
      <c r="AW3023" t="str" cm="1">
        <f t="array" ref="AW3023">IFERROR(IF(O3023&lt;&gt;"",O3023,IF(OR($S3023="",$T3023=""),"",IF(O3023&lt;&gt;"",O3023,IF($T3023&lt;&gt;"",_xlfn._xlws.FILTER(O:O,($BU:$BU=$BU3023)*($I:$I=$I3023)*($T:$T=$T3023)*($S:$S=_xlfn.MINIFS($S:$S,$T:$T,"="&amp;$T3023)),"")))))&amp;"",IF(O3023="","",""))&amp;""</f>
        <v/>
      </c>
      <c r="AX3023" t="str" cm="1">
        <f t="array" ref="AX3023">IFERROR(IF(P3023&lt;&gt;"",P3023,IF(OR($S3023="",$T3023=""),"",IF($T3023&lt;&gt;"",_xlfn._xlws.FILTER(P:P,($BU:$BU=$BU3023)*($I:$I=$I3023)*($T:$T=$T3023)*($S:$S=_xlfn.MINIFS($S:$S,$T:$T,"="&amp;$T3023)),""))))&amp;"",IF(P3023="","",""))&amp;""</f>
        <v/>
      </c>
      <c r="AY3023" t="str" cm="1">
        <f t="array" ref="AY3023">IFERROR(IF(Q3023&lt;&gt;"",Q3023,IF(OR($S3023="",$T3023=""),"",IF($T3023&lt;&gt;"",_xlfn._xlws.FILTER(Q:Q,($BU:$BU=$BU3023)*($I:$I=$I3023)*($T:$T=$T3023)*($S:$S=_xlfn.MINIFS($S:$S,$T:$T,"="&amp;$T3023)),""))))&amp;"",IF(Q3023="","",""))&amp;""</f>
        <v/>
      </c>
      <c r="AZ3023" t="str" cm="1">
        <f t="array" ref="AZ3023">IFERROR(IF(R3023&lt;&gt;"",R3023,IF(OR($S3023="",$T3023=""),"",IF($T3023&lt;&gt;"",_xlfn._xlws.FILTER(R:R,($BU:$BU=$BU3023)*($I:$I=$I3023)*($T:$T=$T3023)*($S:$S=_xlfn.MINIFS($S:$S,$T:$T,"="&amp;$T3023)),""))))&amp;"",IF(R3023="","",""))&amp;""</f>
        <v/>
      </c>
      <c r="BA3023" s="6">
        <f t="shared" si="4375"/>
        <v>260</v>
      </c>
      <c r="BB3023">
        <f t="shared" ref="BB3023:BD3023" si="4395">BB3022</f>
        <v>18987</v>
      </c>
      <c r="BC3023" t="str">
        <f t="shared" si="4395"/>
        <v>Velodrome</v>
      </c>
      <c r="BD3023" t="str">
        <f t="shared" si="4395"/>
        <v>Outlaws</v>
      </c>
      <c r="BE3023" t="s">
        <v>7</v>
      </c>
      <c r="BF3023" t="s">
        <v>172</v>
      </c>
      <c r="BI3023" cm="1">
        <f t="array" aca="1" ref="BI3023" ca="1">IFERROR(_xlfn._xlws.FILTER(shifts!A:A,(shifts!B:B=events!AD3023)*(shifts!AG:AG&gt;=events!BK3023)*(shifts!AH:AH&lt;=events!BL3023)),BI3022)</f>
        <v>105</v>
      </c>
      <c r="BJ3023" s="15">
        <f t="shared" si="4377"/>
        <v>0</v>
      </c>
      <c r="BK3023">
        <f t="shared" si="4378"/>
        <v>53</v>
      </c>
      <c r="BL3023">
        <f t="shared" si="4379"/>
        <v>53</v>
      </c>
      <c r="BM3023" s="15">
        <f>SUMIFS(BJ$2:BJ3023,K$2:K3023,"=Intermission")+SUMIFS(BJ$2:BJ3023,K$2:K3023,"=Timeout")</f>
        <v>143</v>
      </c>
      <c r="BN3023">
        <f t="shared" si="4380"/>
        <v>2303</v>
      </c>
      <c r="BO3023" s="19">
        <f t="shared" si="4381"/>
        <v>3330</v>
      </c>
      <c r="BP3023">
        <f t="shared" si="4382"/>
        <v>3325</v>
      </c>
      <c r="BQ3023" s="17">
        <f t="shared" si="4383"/>
        <v>3330</v>
      </c>
      <c r="BR3023" t="str">
        <f t="shared" si="4384"/>
        <v>event_team_player_2</v>
      </c>
      <c r="BS3023">
        <f>COUNTIFS(S$3:S3023,"="&amp;S3023,AI$3:AI3023,"="&amp;AI3023)</f>
        <v>2</v>
      </c>
      <c r="BT3023" t="str">
        <f>IFERROR(VLOOKUP(BB3023&amp;BU3023&amp;X3023,game_rosters!U:W,3,FALSE),"")</f>
        <v>P100185</v>
      </c>
      <c r="BU3023" t="str">
        <f t="shared" si="4385"/>
        <v>Outlaws</v>
      </c>
    </row>
    <row r="3024" spans="1:73" x14ac:dyDescent="0.2">
      <c r="A3024">
        <f t="shared" si="4360"/>
        <v>1</v>
      </c>
      <c r="I3024" s="44">
        <v>77</v>
      </c>
      <c r="K3024" t="s">
        <v>13</v>
      </c>
      <c r="S3024">
        <v>1572</v>
      </c>
      <c r="W3024" t="s">
        <v>731</v>
      </c>
      <c r="X3024">
        <v>77</v>
      </c>
      <c r="Z3024">
        <v>1</v>
      </c>
      <c r="AA3024">
        <f t="shared" si="4317"/>
        <v>2572</v>
      </c>
      <c r="AB3024" t="str">
        <f t="shared" si="4318"/>
        <v/>
      </c>
      <c r="AC3024">
        <f t="shared" si="4356"/>
        <v>2572</v>
      </c>
      <c r="AD3024" s="6">
        <v>3</v>
      </c>
      <c r="AE3024" t="s">
        <v>742</v>
      </c>
      <c r="AF3024" t="s">
        <v>918</v>
      </c>
      <c r="AG3024" t="s">
        <v>742</v>
      </c>
      <c r="AH3024" t="s">
        <v>924</v>
      </c>
      <c r="AI3024" t="str">
        <f t="shared" si="4361"/>
        <v>e</v>
      </c>
      <c r="AJ3024" t="str">
        <f t="shared" si="4362"/>
        <v/>
      </c>
      <c r="AK3024" t="str">
        <f t="shared" si="4363"/>
        <v/>
      </c>
      <c r="AL3024" t="str">
        <f t="shared" si="4364"/>
        <v/>
      </c>
      <c r="AM3024" t="str">
        <f t="shared" si="4365"/>
        <v/>
      </c>
      <c r="AN3024" t="str">
        <f t="shared" si="4366"/>
        <v>Away</v>
      </c>
      <c r="AO3024" t="str">
        <f t="shared" si="4367"/>
        <v>a</v>
      </c>
      <c r="AP3024" t="str">
        <f t="shared" si="4368"/>
        <v/>
      </c>
      <c r="AQ3024" t="str">
        <f t="shared" si="4369"/>
        <v/>
      </c>
      <c r="AR3024" t="str">
        <f t="shared" si="4370"/>
        <v>Away</v>
      </c>
      <c r="AS3024" t="str">
        <f t="shared" si="4371"/>
        <v>a</v>
      </c>
      <c r="AT3024" t="str">
        <f t="shared" si="4372"/>
        <v>Offensive</v>
      </c>
      <c r="AU3024" t="str">
        <f t="shared" si="4373"/>
        <v/>
      </c>
      <c r="AV3024" t="str">
        <f t="shared" si="4374"/>
        <v/>
      </c>
      <c r="AW3024" t="str" cm="1">
        <f t="array" ref="AW3024">IFERROR(IF(O3024&lt;&gt;"",O3024,IF(OR($S3024="",$T3024=""),"",IF(O3024&lt;&gt;"",O3024,IF($T3024&lt;&gt;"",_xlfn._xlws.FILTER(O:O,($BU:$BU=$BU3024)*($I:$I=$I3024)*($T:$T=$T3024)*($S:$S=_xlfn.MINIFS($S:$S,$T:$T,"="&amp;$T3024)),"")))))&amp;"",IF(O3024="","",""))&amp;""</f>
        <v/>
      </c>
      <c r="AX3024" t="str" cm="1">
        <f t="array" ref="AX3024">IFERROR(IF(P3024&lt;&gt;"",P3024,IF(OR($S3024="",$T3024=""),"",IF($T3024&lt;&gt;"",_xlfn._xlws.FILTER(P:P,($BU:$BU=$BU3024)*($I:$I=$I3024)*($T:$T=$T3024)*($S:$S=_xlfn.MINIFS($S:$S,$T:$T,"="&amp;$T3024)),""))))&amp;"",IF(P3024="","",""))&amp;""</f>
        <v/>
      </c>
      <c r="AY3024" t="str" cm="1">
        <f t="array" ref="AY3024">IFERROR(IF(Q3024&lt;&gt;"",Q3024,IF(OR($S3024="",$T3024=""),"",IF($T3024&lt;&gt;"",_xlfn._xlws.FILTER(Q:Q,($BU:$BU=$BU3024)*($I:$I=$I3024)*($T:$T=$T3024)*($S:$S=_xlfn.MINIFS($S:$S,$T:$T,"="&amp;$T3024)),""))))&amp;"",IF(Q3024="","",""))&amp;""</f>
        <v/>
      </c>
      <c r="AZ3024" t="str" cm="1">
        <f t="array" ref="AZ3024">IFERROR(IF(R3024&lt;&gt;"",R3024,IF(OR($S3024="",$T3024=""),"",IF($T3024&lt;&gt;"",_xlfn._xlws.FILTER(R:R,($BU:$BU=$BU3024)*($I:$I=$I3024)*($T:$T=$T3024)*($S:$S=_xlfn.MINIFS($S:$S,$T:$T,"="&amp;$T3024)),""))))&amp;"",IF(R3024="","",""))&amp;""</f>
        <v/>
      </c>
      <c r="BA3024" s="6">
        <f t="shared" si="4375"/>
        <v>260</v>
      </c>
      <c r="BB3024">
        <f t="shared" ref="BB3024:BD3024" si="4396">BB3023</f>
        <v>18987</v>
      </c>
      <c r="BC3024" t="str">
        <f t="shared" si="4396"/>
        <v>Velodrome</v>
      </c>
      <c r="BD3024" t="str">
        <f t="shared" si="4396"/>
        <v>Outlaws</v>
      </c>
      <c r="BE3024" t="s">
        <v>13</v>
      </c>
      <c r="BF3024" t="s">
        <v>756</v>
      </c>
      <c r="BI3024" cm="1">
        <f t="array" aca="1" ref="BI3024" ca="1">IFERROR(_xlfn._xlws.FILTER(shifts!A:A,(shifts!B:B=events!AD3024)*(shifts!AG:AG&gt;=events!BK3024)*(shifts!AH:AH&lt;=events!BL3024)),BI3023)</f>
        <v>105</v>
      </c>
      <c r="BJ3024" s="15">
        <f t="shared" si="4377"/>
        <v>2</v>
      </c>
      <c r="BK3024">
        <f t="shared" si="4378"/>
        <v>53</v>
      </c>
      <c r="BL3024">
        <f t="shared" si="4379"/>
        <v>51</v>
      </c>
      <c r="BM3024" s="15">
        <f>SUMIFS(BJ$2:BJ3024,K$2:K3024,"=Intermission")+SUMIFS(BJ$2:BJ3024,K$2:K3024,"=Timeout")</f>
        <v>143</v>
      </c>
      <c r="BN3024">
        <f t="shared" si="4380"/>
        <v>2303</v>
      </c>
      <c r="BO3024" s="19">
        <f t="shared" si="4381"/>
        <v>3330</v>
      </c>
      <c r="BP3024">
        <f t="shared" si="4382"/>
        <v>3325</v>
      </c>
      <c r="BQ3024" s="17">
        <f t="shared" si="4383"/>
        <v>3332</v>
      </c>
      <c r="BR3024" t="str">
        <f t="shared" si="4384"/>
        <v>event_team_player_1</v>
      </c>
      <c r="BS3024">
        <f>COUNTIFS(S$3:S3024,"="&amp;S3024,AI$3:AI3024,"="&amp;AI3024)</f>
        <v>1</v>
      </c>
      <c r="BT3024" t="str">
        <f>IFERROR(VLOOKUP(BB3024&amp;BU3024&amp;X3024,game_rosters!U:W,3,FALSE),"")</f>
        <v>P100185</v>
      </c>
      <c r="BU3024" t="str">
        <f t="shared" si="4385"/>
        <v>Outlaws</v>
      </c>
    </row>
    <row r="3025" spans="1:73" x14ac:dyDescent="0.2">
      <c r="A3025" t="str">
        <f t="shared" si="4360"/>
        <v/>
      </c>
      <c r="I3025" s="44">
        <v>24</v>
      </c>
      <c r="S3025">
        <v>1572</v>
      </c>
      <c r="X3025">
        <v>24</v>
      </c>
      <c r="AA3025">
        <f t="shared" si="4317"/>
        <v>2572</v>
      </c>
      <c r="AB3025" t="str">
        <f t="shared" si="4318"/>
        <v/>
      </c>
      <c r="AC3025">
        <f t="shared" si="4356"/>
        <v>2572</v>
      </c>
      <c r="AD3025" s="6">
        <v>3</v>
      </c>
      <c r="AE3025" t="s">
        <v>742</v>
      </c>
      <c r="AF3025" t="s">
        <v>918</v>
      </c>
      <c r="AG3025" t="s">
        <v>742</v>
      </c>
      <c r="AH3025" t="s">
        <v>924</v>
      </c>
      <c r="AI3025" t="str">
        <f t="shared" si="4361"/>
        <v>o</v>
      </c>
      <c r="AJ3025" t="str">
        <f t="shared" si="4362"/>
        <v/>
      </c>
      <c r="AK3025" t="str">
        <f t="shared" si="4363"/>
        <v/>
      </c>
      <c r="AL3025" t="str">
        <f t="shared" si="4364"/>
        <v/>
      </c>
      <c r="AM3025" t="str">
        <f t="shared" si="4365"/>
        <v/>
      </c>
      <c r="AN3025" t="str">
        <f t="shared" si="4366"/>
        <v>Away</v>
      </c>
      <c r="AO3025" t="str">
        <f t="shared" si="4367"/>
        <v>a</v>
      </c>
      <c r="AP3025" t="str">
        <f t="shared" si="4368"/>
        <v/>
      </c>
      <c r="AQ3025" t="str">
        <f t="shared" si="4369"/>
        <v/>
      </c>
      <c r="AR3025" t="str">
        <f t="shared" si="4370"/>
        <v>Away</v>
      </c>
      <c r="AS3025" t="str">
        <f t="shared" si="4371"/>
        <v>a</v>
      </c>
      <c r="AT3025" t="str">
        <f t="shared" si="4372"/>
        <v>Defensive</v>
      </c>
      <c r="AU3025" t="str">
        <f t="shared" si="4373"/>
        <v/>
      </c>
      <c r="AV3025" t="str">
        <f t="shared" si="4374"/>
        <v/>
      </c>
      <c r="AW3025" t="str" cm="1">
        <f t="array" ref="AW3025">IFERROR(IF(O3025&lt;&gt;"",O3025,IF(OR($S3025="",$T3025=""),"",IF(O3025&lt;&gt;"",O3025,IF($T3025&lt;&gt;"",_xlfn._xlws.FILTER(O:O,($BU:$BU=$BU3025)*($I:$I=$I3025)*($T:$T=$T3025)*($S:$S=_xlfn.MINIFS($S:$S,$T:$T,"="&amp;$T3025)),"")))))&amp;"",IF(O3025="","",""))&amp;""</f>
        <v/>
      </c>
      <c r="AX3025" t="str" cm="1">
        <f t="array" ref="AX3025">IFERROR(IF(P3025&lt;&gt;"",P3025,IF(OR($S3025="",$T3025=""),"",IF($T3025&lt;&gt;"",_xlfn._xlws.FILTER(P:P,($BU:$BU=$BU3025)*($I:$I=$I3025)*($T:$T=$T3025)*($S:$S=_xlfn.MINIFS($S:$S,$T:$T,"="&amp;$T3025)),""))))&amp;"",IF(P3025="","",""))&amp;""</f>
        <v/>
      </c>
      <c r="AY3025" t="str" cm="1">
        <f t="array" ref="AY3025">IFERROR(IF(Q3025&lt;&gt;"",Q3025,IF(OR($S3025="",$T3025=""),"",IF($T3025&lt;&gt;"",_xlfn._xlws.FILTER(Q:Q,($BU:$BU=$BU3025)*($I:$I=$I3025)*($T:$T=$T3025)*($S:$S=_xlfn.MINIFS($S:$S,$T:$T,"="&amp;$T3025)),""))))&amp;"",IF(Q3025="","",""))&amp;""</f>
        <v/>
      </c>
      <c r="AZ3025" t="str" cm="1">
        <f t="array" ref="AZ3025">IFERROR(IF(R3025&lt;&gt;"",R3025,IF(OR($S3025="",$T3025=""),"",IF($T3025&lt;&gt;"",_xlfn._xlws.FILTER(R:R,($BU:$BU=$BU3025)*($I:$I=$I3025)*($T:$T=$T3025)*($S:$S=_xlfn.MINIFS($S:$S,$T:$T,"="&amp;$T3025)),""))))&amp;"",IF(R3025="","",""))&amp;""</f>
        <v/>
      </c>
      <c r="BA3025" s="6">
        <f t="shared" si="4375"/>
        <v>260</v>
      </c>
      <c r="BB3025">
        <f t="shared" ref="BB3025:BD3025" si="4397">BB3024</f>
        <v>18987</v>
      </c>
      <c r="BC3025" t="str">
        <f t="shared" si="4397"/>
        <v>Velodrome</v>
      </c>
      <c r="BD3025" t="str">
        <f t="shared" si="4397"/>
        <v>Outlaws</v>
      </c>
      <c r="BE3025" t="s">
        <v>13</v>
      </c>
      <c r="BF3025" t="s">
        <v>756</v>
      </c>
      <c r="BI3025" cm="1">
        <f t="array" aca="1" ref="BI3025" ca="1">IFERROR(_xlfn._xlws.FILTER(shifts!A:A,(shifts!B:B=events!AD3025)*(shifts!AG:AG&gt;=events!BK3025)*(shifts!AH:AH&lt;=events!BL3025)),BI3024)</f>
        <v>105</v>
      </c>
      <c r="BJ3025" s="15">
        <f t="shared" si="4377"/>
        <v>2</v>
      </c>
      <c r="BK3025">
        <f t="shared" si="4378"/>
        <v>53</v>
      </c>
      <c r="BL3025">
        <f t="shared" si="4379"/>
        <v>51</v>
      </c>
      <c r="BM3025" s="15">
        <f>SUMIFS(BJ$2:BJ3025,K$2:K3025,"=Intermission")+SUMIFS(BJ$2:BJ3025,K$2:K3025,"=Timeout")</f>
        <v>143</v>
      </c>
      <c r="BN3025">
        <f t="shared" si="4380"/>
        <v>2303</v>
      </c>
      <c r="BO3025" s="19">
        <f t="shared" si="4381"/>
        <v>3330</v>
      </c>
      <c r="BP3025">
        <f t="shared" si="4382"/>
        <v>3325</v>
      </c>
      <c r="BQ3025" s="17">
        <f t="shared" si="4383"/>
        <v>3332</v>
      </c>
      <c r="BR3025" t="str">
        <f t="shared" si="4384"/>
        <v>opp_team_player_1</v>
      </c>
      <c r="BS3025">
        <f>COUNTIFS(S$3:S3025,"="&amp;S3025,AI$3:AI3025,"="&amp;AI3025)</f>
        <v>1</v>
      </c>
      <c r="BT3025" t="str">
        <f>IFERROR(VLOOKUP(BB3025&amp;BU3025&amp;X3025,game_rosters!U:W,3,FALSE),"")</f>
        <v>P100230</v>
      </c>
      <c r="BU3025" t="str">
        <f t="shared" si="4385"/>
        <v>Velodrome</v>
      </c>
    </row>
    <row r="3026" spans="1:73" x14ac:dyDescent="0.2">
      <c r="A3026">
        <f t="shared" si="4360"/>
        <v>1</v>
      </c>
      <c r="I3026" s="44">
        <v>77</v>
      </c>
      <c r="K3026" t="s">
        <v>238</v>
      </c>
      <c r="L3026" t="s">
        <v>174</v>
      </c>
      <c r="M3026" t="s">
        <v>85</v>
      </c>
      <c r="N3026" t="s">
        <v>595</v>
      </c>
      <c r="O3026" t="s">
        <v>568</v>
      </c>
      <c r="Q3026" t="s">
        <v>595</v>
      </c>
      <c r="R3026" s="51">
        <v>1</v>
      </c>
      <c r="S3026">
        <v>1573</v>
      </c>
      <c r="W3026" t="s">
        <v>731</v>
      </c>
      <c r="X3026">
        <v>77</v>
      </c>
      <c r="Z3026">
        <v>1</v>
      </c>
      <c r="AA3026">
        <f t="shared" si="4317"/>
        <v>2573</v>
      </c>
      <c r="AB3026" t="str">
        <f t="shared" si="4318"/>
        <v/>
      </c>
      <c r="AC3026">
        <f t="shared" si="4356"/>
        <v>2573</v>
      </c>
      <c r="AD3026" s="6">
        <v>3</v>
      </c>
      <c r="AE3026" t="s">
        <v>742</v>
      </c>
      <c r="AF3026" t="s">
        <v>924</v>
      </c>
      <c r="AG3026" t="s">
        <v>742</v>
      </c>
      <c r="AH3026" t="s">
        <v>751</v>
      </c>
      <c r="AI3026" t="str">
        <f t="shared" si="4361"/>
        <v>e</v>
      </c>
      <c r="AJ3026" t="str">
        <f t="shared" si="4362"/>
        <v/>
      </c>
      <c r="AK3026" t="str">
        <f t="shared" si="4363"/>
        <v/>
      </c>
      <c r="AL3026" t="str">
        <f t="shared" si="4364"/>
        <v/>
      </c>
      <c r="AM3026" t="str">
        <f t="shared" si="4365"/>
        <v/>
      </c>
      <c r="AN3026" t="str">
        <f t="shared" si="4366"/>
        <v>Away</v>
      </c>
      <c r="AO3026" t="str">
        <f t="shared" si="4367"/>
        <v>a</v>
      </c>
      <c r="AP3026" t="str">
        <f t="shared" si="4368"/>
        <v/>
      </c>
      <c r="AQ3026" t="str">
        <f t="shared" si="4369"/>
        <v/>
      </c>
      <c r="AR3026" t="str">
        <f t="shared" si="4370"/>
        <v>Away</v>
      </c>
      <c r="AS3026" t="str">
        <f t="shared" si="4371"/>
        <v>a</v>
      </c>
      <c r="AT3026" t="str">
        <f t="shared" si="4372"/>
        <v>Offensive</v>
      </c>
      <c r="AU3026" t="str">
        <f t="shared" si="4373"/>
        <v/>
      </c>
      <c r="AV3026" t="str">
        <f t="shared" si="4374"/>
        <v/>
      </c>
      <c r="AW3026" t="str" cm="1">
        <f t="array" ref="AW3026">IFERROR(IF(O3026&lt;&gt;"",O3026,IF(OR($S3026="",$T3026=""),"",IF(O3026&lt;&gt;"",O3026,IF($T3026&lt;&gt;"",_xlfn._xlws.FILTER(O:O,($BU:$BU=$BU3026)*($I:$I=$I3026)*($T:$T=$T3026)*($S:$S=_xlfn.MINIFS($S:$S,$T:$T,"="&amp;$T3026)),"")))))&amp;"",IF(O3026="","",""))&amp;""</f>
        <v>OffensivePlay_Possession-DriveMiddle</v>
      </c>
      <c r="AX3026" t="str" cm="1">
        <f t="array" ref="AX3026">IFERROR(IF(P3026&lt;&gt;"",P3026,IF(OR($S3026="",$T3026=""),"",IF($T3026&lt;&gt;"",_xlfn._xlws.FILTER(P:P,($BU:$BU=$BU3026)*($I:$I=$I3026)*($T:$T=$T3026)*($S:$S=_xlfn.MINIFS($S:$S,$T:$T,"="&amp;$T3026)),""))))&amp;"",IF(P3026="","",""))&amp;""</f>
        <v/>
      </c>
      <c r="AY3026" t="str" cm="1">
        <f t="array" ref="AY3026">IFERROR(IF(Q3026&lt;&gt;"",Q3026,IF(OR($S3026="",$T3026=""),"",IF($T3026&lt;&gt;"",_xlfn._xlws.FILTER(Q:Q,($BU:$BU=$BU3026)*($I:$I=$I3026)*($T:$T=$T3026)*($S:$S=_xlfn.MINIFS($S:$S,$T:$T,"="&amp;$T3026)),""))))&amp;"",IF(Q3026="","",""))&amp;""</f>
        <v>s</v>
      </c>
      <c r="AZ3026" t="str" cm="1">
        <f t="array" ref="AZ3026">IFERROR(IF(R3026&lt;&gt;"",R3026,IF(OR($S3026="",$T3026=""),"",IF($T3026&lt;&gt;"",_xlfn._xlws.FILTER(R:R,($BU:$BU=$BU3026)*($I:$I=$I3026)*($T:$T=$T3026)*($S:$S=_xlfn.MINIFS($S:$S,$T:$T,"="&amp;$T3026)),""))))&amp;"",IF(R3026="","",""))&amp;""</f>
        <v>1</v>
      </c>
      <c r="BA3026" s="6">
        <f t="shared" si="4375"/>
        <v>261</v>
      </c>
      <c r="BB3026">
        <f t="shared" ref="BB3026:BD3026" si="4398">BB3025</f>
        <v>18987</v>
      </c>
      <c r="BC3026" t="str">
        <f t="shared" si="4398"/>
        <v>Velodrome</v>
      </c>
      <c r="BD3026" t="str">
        <f t="shared" si="4398"/>
        <v>Outlaws</v>
      </c>
      <c r="BE3026" t="s">
        <v>238</v>
      </c>
      <c r="BF3026" t="s">
        <v>174</v>
      </c>
      <c r="BI3026" cm="1">
        <f t="array" aca="1" ref="BI3026" ca="1">IFERROR(_xlfn._xlws.FILTER(shifts!A:A,(shifts!B:B=events!AD3026)*(shifts!AG:AG&gt;=events!BK3026)*(shifts!AH:AH&lt;=events!BL3026)),BI3025)</f>
        <v>105</v>
      </c>
      <c r="BJ3026" s="15">
        <f t="shared" si="4377"/>
        <v>2</v>
      </c>
      <c r="BK3026">
        <f t="shared" si="4378"/>
        <v>51</v>
      </c>
      <c r="BL3026">
        <f t="shared" si="4379"/>
        <v>49</v>
      </c>
      <c r="BM3026" s="15">
        <f>SUMIFS(BJ$2:BJ3026,K$2:K3026,"=Intermission")+SUMIFS(BJ$2:BJ3026,K$2:K3026,"=Timeout")</f>
        <v>143</v>
      </c>
      <c r="BN3026">
        <f t="shared" si="4380"/>
        <v>2303</v>
      </c>
      <c r="BO3026" s="19">
        <f t="shared" si="4381"/>
        <v>3332</v>
      </c>
      <c r="BP3026">
        <f t="shared" si="4382"/>
        <v>3327</v>
      </c>
      <c r="BQ3026" s="17">
        <f t="shared" si="4383"/>
        <v>3334</v>
      </c>
      <c r="BR3026" t="str">
        <f t="shared" si="4384"/>
        <v>event_team_player_1</v>
      </c>
      <c r="BS3026">
        <f>COUNTIFS(S$3:S3026,"="&amp;S3026,AI$3:AI3026,"="&amp;AI3026)</f>
        <v>1</v>
      </c>
      <c r="BT3026" t="str">
        <f>IFERROR(VLOOKUP(BB3026&amp;BU3026&amp;X3026,game_rosters!U:W,3,FALSE),"")</f>
        <v>P100185</v>
      </c>
      <c r="BU3026" t="str">
        <f t="shared" si="4385"/>
        <v>Outlaws</v>
      </c>
    </row>
    <row r="3027" spans="1:73" x14ac:dyDescent="0.2">
      <c r="A3027" t="str">
        <f t="shared" si="4360"/>
        <v/>
      </c>
      <c r="I3027" s="44">
        <v>12</v>
      </c>
      <c r="S3027">
        <v>1573</v>
      </c>
      <c r="X3027">
        <v>12</v>
      </c>
      <c r="Z3027">
        <v>1</v>
      </c>
      <c r="AA3027">
        <f t="shared" si="4317"/>
        <v>2573</v>
      </c>
      <c r="AB3027" t="str">
        <f t="shared" si="4318"/>
        <v/>
      </c>
      <c r="AC3027">
        <f t="shared" si="4356"/>
        <v>2573</v>
      </c>
      <c r="AD3027" s="6">
        <v>3</v>
      </c>
      <c r="AE3027" t="s">
        <v>742</v>
      </c>
      <c r="AF3027" t="s">
        <v>924</v>
      </c>
      <c r="AG3027" t="s">
        <v>742</v>
      </c>
      <c r="AH3027" t="s">
        <v>751</v>
      </c>
      <c r="AI3027" t="str">
        <f t="shared" si="4361"/>
        <v>e</v>
      </c>
      <c r="AJ3027" t="str">
        <f t="shared" si="4362"/>
        <v/>
      </c>
      <c r="AK3027" t="str">
        <f t="shared" si="4363"/>
        <v/>
      </c>
      <c r="AL3027" t="str">
        <f t="shared" si="4364"/>
        <v/>
      </c>
      <c r="AM3027" t="str">
        <f t="shared" si="4365"/>
        <v/>
      </c>
      <c r="AN3027" t="str">
        <f t="shared" si="4366"/>
        <v>Away</v>
      </c>
      <c r="AO3027" t="str">
        <f t="shared" si="4367"/>
        <v>a</v>
      </c>
      <c r="AP3027" t="str">
        <f t="shared" si="4368"/>
        <v/>
      </c>
      <c r="AQ3027" t="str">
        <f t="shared" si="4369"/>
        <v/>
      </c>
      <c r="AR3027" t="str">
        <f t="shared" si="4370"/>
        <v>Away</v>
      </c>
      <c r="AS3027" t="str">
        <f t="shared" si="4371"/>
        <v>a</v>
      </c>
      <c r="AT3027" t="str">
        <f t="shared" si="4372"/>
        <v>Offensive</v>
      </c>
      <c r="AU3027" t="str">
        <f t="shared" si="4373"/>
        <v/>
      </c>
      <c r="AV3027" t="str">
        <f t="shared" si="4374"/>
        <v/>
      </c>
      <c r="AW3027" t="str" cm="1">
        <f t="array" ref="AW3027">IFERROR(IF(O3027&lt;&gt;"",O3027,IF(OR($S3027="",$T3027=""),"",IF(O3027&lt;&gt;"",O3027,IF($T3027&lt;&gt;"",_xlfn._xlws.FILTER(O:O,($BU:$BU=$BU3027)*($I:$I=$I3027)*($T:$T=$T3027)*($S:$S=_xlfn.MINIFS($S:$S,$T:$T,"="&amp;$T3027)),"")))))&amp;"",IF(O3027="","",""))&amp;""</f>
        <v/>
      </c>
      <c r="AX3027" t="str" cm="1">
        <f t="array" ref="AX3027">IFERROR(IF(P3027&lt;&gt;"",P3027,IF(OR($S3027="",$T3027=""),"",IF($T3027&lt;&gt;"",_xlfn._xlws.FILTER(P:P,($BU:$BU=$BU3027)*($I:$I=$I3027)*($T:$T=$T3027)*($S:$S=_xlfn.MINIFS($S:$S,$T:$T,"="&amp;$T3027)),""))))&amp;"",IF(P3027="","",""))&amp;""</f>
        <v/>
      </c>
      <c r="AY3027" t="str" cm="1">
        <f t="array" ref="AY3027">IFERROR(IF(Q3027&lt;&gt;"",Q3027,IF(OR($S3027="",$T3027=""),"",IF($T3027&lt;&gt;"",_xlfn._xlws.FILTER(Q:Q,($BU:$BU=$BU3027)*($I:$I=$I3027)*($T:$T=$T3027)*($S:$S=_xlfn.MINIFS($S:$S,$T:$T,"="&amp;$T3027)),""))))&amp;"",IF(Q3027="","",""))&amp;""</f>
        <v/>
      </c>
      <c r="AZ3027" t="str" cm="1">
        <f t="array" ref="AZ3027">IFERROR(IF(R3027&lt;&gt;"",R3027,IF(OR($S3027="",$T3027=""),"",IF($T3027&lt;&gt;"",_xlfn._xlws.FILTER(R:R,($BU:$BU=$BU3027)*($I:$I=$I3027)*($T:$T=$T3027)*($S:$S=_xlfn.MINIFS($S:$S,$T:$T,"="&amp;$T3027)),""))))&amp;"",IF(R3027="","",""))&amp;""</f>
        <v/>
      </c>
      <c r="BA3027" s="6">
        <f t="shared" si="4375"/>
        <v>261</v>
      </c>
      <c r="BB3027">
        <f t="shared" ref="BB3027:BD3027" si="4399">BB3026</f>
        <v>18987</v>
      </c>
      <c r="BC3027" t="str">
        <f t="shared" si="4399"/>
        <v>Velodrome</v>
      </c>
      <c r="BD3027" t="str">
        <f t="shared" si="4399"/>
        <v>Outlaws</v>
      </c>
      <c r="BE3027" t="s">
        <v>238</v>
      </c>
      <c r="BF3027" t="s">
        <v>174</v>
      </c>
      <c r="BI3027" cm="1">
        <f t="array" aca="1" ref="BI3027" ca="1">IFERROR(_xlfn._xlws.FILTER(shifts!A:A,(shifts!B:B=events!AD3027)*(shifts!AG:AG&gt;=events!BK3027)*(shifts!AH:AH&lt;=events!BL3027)),BI3026)</f>
        <v>105</v>
      </c>
      <c r="BJ3027" s="15">
        <f t="shared" si="4377"/>
        <v>2</v>
      </c>
      <c r="BK3027">
        <f t="shared" si="4378"/>
        <v>51</v>
      </c>
      <c r="BL3027">
        <f t="shared" si="4379"/>
        <v>49</v>
      </c>
      <c r="BM3027" s="15">
        <f>SUMIFS(BJ$2:BJ3027,K$2:K3027,"=Intermission")+SUMIFS(BJ$2:BJ3027,K$2:K3027,"=Timeout")</f>
        <v>143</v>
      </c>
      <c r="BN3027">
        <f t="shared" si="4380"/>
        <v>2303</v>
      </c>
      <c r="BO3027" s="19">
        <f t="shared" si="4381"/>
        <v>3332</v>
      </c>
      <c r="BP3027">
        <f t="shared" si="4382"/>
        <v>3327</v>
      </c>
      <c r="BQ3027" s="17">
        <f t="shared" si="4383"/>
        <v>3334</v>
      </c>
      <c r="BR3027" t="str">
        <f t="shared" si="4384"/>
        <v>event_team_player_2</v>
      </c>
      <c r="BS3027">
        <f>COUNTIFS(S$3:S3027,"="&amp;S3027,AI$3:AI3027,"="&amp;AI3027)</f>
        <v>2</v>
      </c>
      <c r="BT3027" t="str">
        <f>IFERROR(VLOOKUP(BB3027&amp;BU3027&amp;X3027,game_rosters!U:W,3,FALSE),"")</f>
        <v>P100214</v>
      </c>
      <c r="BU3027" t="str">
        <f t="shared" si="4385"/>
        <v>Outlaws</v>
      </c>
    </row>
    <row r="3028" spans="1:73" x14ac:dyDescent="0.2">
      <c r="A3028" t="str">
        <f t="shared" si="4360"/>
        <v/>
      </c>
      <c r="I3028" s="44">
        <v>84</v>
      </c>
      <c r="O3028" t="s">
        <v>634</v>
      </c>
      <c r="P3028" t="s">
        <v>602</v>
      </c>
      <c r="Q3028" t="s">
        <v>594</v>
      </c>
      <c r="R3028" s="51">
        <v>1</v>
      </c>
      <c r="S3028">
        <v>1573</v>
      </c>
      <c r="X3028">
        <v>84</v>
      </c>
      <c r="AA3028">
        <f t="shared" si="4317"/>
        <v>2573</v>
      </c>
      <c r="AB3028" t="str">
        <f t="shared" si="4318"/>
        <v/>
      </c>
      <c r="AC3028">
        <f t="shared" si="4356"/>
        <v>2573</v>
      </c>
      <c r="AD3028" s="6">
        <v>3</v>
      </c>
      <c r="AE3028" t="s">
        <v>742</v>
      </c>
      <c r="AF3028" t="s">
        <v>924</v>
      </c>
      <c r="AG3028" t="s">
        <v>742</v>
      </c>
      <c r="AH3028" t="s">
        <v>751</v>
      </c>
      <c r="AI3028" t="str">
        <f t="shared" si="4361"/>
        <v>o</v>
      </c>
      <c r="AJ3028" t="str">
        <f t="shared" si="4362"/>
        <v/>
      </c>
      <c r="AK3028" t="str">
        <f t="shared" si="4363"/>
        <v/>
      </c>
      <c r="AL3028" t="str">
        <f t="shared" si="4364"/>
        <v/>
      </c>
      <c r="AM3028" t="str">
        <f t="shared" si="4365"/>
        <v/>
      </c>
      <c r="AN3028" t="str">
        <f t="shared" si="4366"/>
        <v>Away</v>
      </c>
      <c r="AO3028" t="str">
        <f t="shared" si="4367"/>
        <v>a</v>
      </c>
      <c r="AP3028" t="str">
        <f t="shared" si="4368"/>
        <v/>
      </c>
      <c r="AQ3028" t="str">
        <f t="shared" si="4369"/>
        <v/>
      </c>
      <c r="AR3028" t="str">
        <f t="shared" si="4370"/>
        <v>Away</v>
      </c>
      <c r="AS3028" t="str">
        <f t="shared" si="4371"/>
        <v>a</v>
      </c>
      <c r="AT3028" t="str">
        <f t="shared" si="4372"/>
        <v>Defensive</v>
      </c>
      <c r="AU3028" t="str">
        <f t="shared" si="4373"/>
        <v/>
      </c>
      <c r="AV3028" t="str">
        <f t="shared" si="4374"/>
        <v/>
      </c>
      <c r="AW3028" t="str" cm="1">
        <f t="array" ref="AW3028">IFERROR(IF(O3028&lt;&gt;"",O3028,IF(OR($S3028="",$T3028=""),"",IF(O3028&lt;&gt;"",O3028,IF($T3028&lt;&gt;"",_xlfn._xlws.FILTER(O:O,($BU:$BU=$BU3028)*($I:$I=$I3028)*($T:$T=$T3028)*($S:$S=_xlfn.MINIFS($S:$S,$T:$T,"="&amp;$T3028)),"")))))&amp;"",IF(O3028="","",""))&amp;""</f>
        <v>Defensive_PlayPossession-BeatMiddle</v>
      </c>
      <c r="AX3028" t="str" cm="1">
        <f t="array" ref="AX3028">IFERROR(IF(P3028&lt;&gt;"",P3028,IF(OR($S3028="",$T3028=""),"",IF($T3028&lt;&gt;"",_xlfn._xlws.FILTER(P:P,($BU:$BU=$BU3028)*($I:$I=$I3028)*($T:$T=$T3028)*($S:$S=_xlfn.MINIFS($S:$S,$T:$T,"="&amp;$T3028)),""))))&amp;"",IF(P3028="","",""))&amp;""</f>
        <v>Defensive_PlayPossession-StickCheck</v>
      </c>
      <c r="AY3028" t="str" cm="1">
        <f t="array" ref="AY3028">IFERROR(IF(Q3028&lt;&gt;"",Q3028,IF(OR($S3028="",$T3028=""),"",IF($T3028&lt;&gt;"",_xlfn._xlws.FILTER(Q:Q,($BU:$BU=$BU3028)*($I:$I=$I3028)*($T:$T=$T3028)*($S:$S=_xlfn.MINIFS($S:$S,$T:$T,"="&amp;$T3028)),""))))&amp;"",IF(Q3028="","",""))&amp;""</f>
        <v>u</v>
      </c>
      <c r="AZ3028" t="str" cm="1">
        <f t="array" ref="AZ3028">IFERROR(IF(R3028&lt;&gt;"",R3028,IF(OR($S3028="",$T3028=""),"",IF($T3028&lt;&gt;"",_xlfn._xlws.FILTER(R:R,($BU:$BU=$BU3028)*($I:$I=$I3028)*($T:$T=$T3028)*($S:$S=_xlfn.MINIFS($S:$S,$T:$T,"="&amp;$T3028)),""))))&amp;"",IF(R3028="","",""))&amp;""</f>
        <v>1</v>
      </c>
      <c r="BA3028" s="6">
        <f t="shared" si="4375"/>
        <v>261</v>
      </c>
      <c r="BB3028">
        <f t="shared" ref="BB3028:BD3028" si="4400">BB3027</f>
        <v>18987</v>
      </c>
      <c r="BC3028" t="str">
        <f t="shared" si="4400"/>
        <v>Velodrome</v>
      </c>
      <c r="BD3028" t="str">
        <f t="shared" si="4400"/>
        <v>Outlaws</v>
      </c>
      <c r="BE3028" t="s">
        <v>238</v>
      </c>
      <c r="BF3028" t="s">
        <v>174</v>
      </c>
      <c r="BI3028" cm="1">
        <f t="array" aca="1" ref="BI3028" ca="1">IFERROR(_xlfn._xlws.FILTER(shifts!A:A,(shifts!B:B=events!AD3028)*(shifts!AG:AG&gt;=events!BK3028)*(shifts!AH:AH&lt;=events!BL3028)),BI3027)</f>
        <v>105</v>
      </c>
      <c r="BJ3028" s="15">
        <f t="shared" si="4377"/>
        <v>2</v>
      </c>
      <c r="BK3028">
        <f t="shared" si="4378"/>
        <v>51</v>
      </c>
      <c r="BL3028">
        <f t="shared" si="4379"/>
        <v>49</v>
      </c>
      <c r="BM3028" s="15">
        <f>SUMIFS(BJ$2:BJ3028,K$2:K3028,"=Intermission")+SUMIFS(BJ$2:BJ3028,K$2:K3028,"=Timeout")</f>
        <v>143</v>
      </c>
      <c r="BN3028">
        <f t="shared" si="4380"/>
        <v>2303</v>
      </c>
      <c r="BO3028" s="19">
        <f t="shared" si="4381"/>
        <v>3332</v>
      </c>
      <c r="BP3028">
        <f t="shared" si="4382"/>
        <v>3327</v>
      </c>
      <c r="BQ3028" s="17">
        <f t="shared" si="4383"/>
        <v>3334</v>
      </c>
      <c r="BR3028" t="str">
        <f t="shared" si="4384"/>
        <v>opp_team_player_1</v>
      </c>
      <c r="BS3028">
        <f>COUNTIFS(S$3:S3028,"="&amp;S3028,AI$3:AI3028,"="&amp;AI3028)</f>
        <v>1</v>
      </c>
      <c r="BT3028" t="str">
        <f>IFERROR(VLOOKUP(BB3028&amp;BU3028&amp;X3028,game_rosters!U:W,3,FALSE),"")</f>
        <v>P100198</v>
      </c>
      <c r="BU3028" t="str">
        <f t="shared" si="4385"/>
        <v>Velodrome</v>
      </c>
    </row>
    <row r="3029" spans="1:73" x14ac:dyDescent="0.2">
      <c r="A3029" t="str">
        <f t="shared" si="4360"/>
        <v/>
      </c>
      <c r="I3029" s="44">
        <v>42</v>
      </c>
      <c r="S3029">
        <v>1573</v>
      </c>
      <c r="X3029">
        <v>42</v>
      </c>
      <c r="AA3029">
        <f t="shared" si="4317"/>
        <v>2573</v>
      </c>
      <c r="AB3029" t="str">
        <f t="shared" si="4318"/>
        <v/>
      </c>
      <c r="AC3029">
        <f t="shared" si="4356"/>
        <v>2573</v>
      </c>
      <c r="AD3029" s="6">
        <v>3</v>
      </c>
      <c r="AE3029" t="s">
        <v>742</v>
      </c>
      <c r="AF3029" t="s">
        <v>924</v>
      </c>
      <c r="AG3029" t="s">
        <v>742</v>
      </c>
      <c r="AH3029" t="s">
        <v>751</v>
      </c>
      <c r="AI3029" t="str">
        <f t="shared" si="4361"/>
        <v>o</v>
      </c>
      <c r="AJ3029" t="str">
        <f t="shared" si="4362"/>
        <v/>
      </c>
      <c r="AK3029" t="str">
        <f t="shared" si="4363"/>
        <v/>
      </c>
      <c r="AL3029" t="str">
        <f t="shared" si="4364"/>
        <v/>
      </c>
      <c r="AM3029" t="str">
        <f t="shared" si="4365"/>
        <v/>
      </c>
      <c r="AN3029" t="str">
        <f t="shared" si="4366"/>
        <v>Away</v>
      </c>
      <c r="AO3029" t="str">
        <f t="shared" si="4367"/>
        <v>a</v>
      </c>
      <c r="AP3029" t="str">
        <f t="shared" si="4368"/>
        <v/>
      </c>
      <c r="AQ3029" t="str">
        <f t="shared" si="4369"/>
        <v/>
      </c>
      <c r="AR3029" t="str">
        <f t="shared" si="4370"/>
        <v>Away</v>
      </c>
      <c r="AS3029" t="str">
        <f t="shared" si="4371"/>
        <v>a</v>
      </c>
      <c r="AT3029" t="str">
        <f t="shared" si="4372"/>
        <v>Defensive</v>
      </c>
      <c r="AU3029" t="str">
        <f t="shared" si="4373"/>
        <v/>
      </c>
      <c r="AV3029" t="str">
        <f t="shared" si="4374"/>
        <v/>
      </c>
      <c r="AW3029" t="str" cm="1">
        <f t="array" ref="AW3029">IFERROR(IF(O3029&lt;&gt;"",O3029,IF(OR($S3029="",$T3029=""),"",IF(O3029&lt;&gt;"",O3029,IF($T3029&lt;&gt;"",_xlfn._xlws.FILTER(O:O,($BU:$BU=$BU3029)*($I:$I=$I3029)*($T:$T=$T3029)*($S:$S=_xlfn.MINIFS($S:$S,$T:$T,"="&amp;$T3029)),"")))))&amp;"",IF(O3029="","",""))&amp;""</f>
        <v/>
      </c>
      <c r="AX3029" t="str" cm="1">
        <f t="array" ref="AX3029">IFERROR(IF(P3029&lt;&gt;"",P3029,IF(OR($S3029="",$T3029=""),"",IF($T3029&lt;&gt;"",_xlfn._xlws.FILTER(P:P,($BU:$BU=$BU3029)*($I:$I=$I3029)*($T:$T=$T3029)*($S:$S=_xlfn.MINIFS($S:$S,$T:$T,"="&amp;$T3029)),""))))&amp;"",IF(P3029="","",""))&amp;""</f>
        <v/>
      </c>
      <c r="AY3029" t="str" cm="1">
        <f t="array" ref="AY3029">IFERROR(IF(Q3029&lt;&gt;"",Q3029,IF(OR($S3029="",$T3029=""),"",IF($T3029&lt;&gt;"",_xlfn._xlws.FILTER(Q:Q,($BU:$BU=$BU3029)*($I:$I=$I3029)*($T:$T=$T3029)*($S:$S=_xlfn.MINIFS($S:$S,$T:$T,"="&amp;$T3029)),""))))&amp;"",IF(Q3029="","",""))&amp;""</f>
        <v/>
      </c>
      <c r="AZ3029" t="str" cm="1">
        <f t="array" ref="AZ3029">IFERROR(IF(R3029&lt;&gt;"",R3029,IF(OR($S3029="",$T3029=""),"",IF($T3029&lt;&gt;"",_xlfn._xlws.FILTER(R:R,($BU:$BU=$BU3029)*($I:$I=$I3029)*($T:$T=$T3029)*($S:$S=_xlfn.MINIFS($S:$S,$T:$T,"="&amp;$T3029)),""))))&amp;"",IF(R3029="","",""))&amp;""</f>
        <v/>
      </c>
      <c r="BA3029" s="6">
        <f t="shared" si="4375"/>
        <v>261</v>
      </c>
      <c r="BB3029">
        <f t="shared" ref="BB3029:BD3029" si="4401">BB3028</f>
        <v>18987</v>
      </c>
      <c r="BC3029" t="str">
        <f t="shared" si="4401"/>
        <v>Velodrome</v>
      </c>
      <c r="BD3029" t="str">
        <f t="shared" si="4401"/>
        <v>Outlaws</v>
      </c>
      <c r="BE3029" t="s">
        <v>238</v>
      </c>
      <c r="BF3029" t="s">
        <v>174</v>
      </c>
      <c r="BI3029" cm="1">
        <f t="array" aca="1" ref="BI3029" ca="1">IFERROR(_xlfn._xlws.FILTER(shifts!A:A,(shifts!B:B=events!AD3029)*(shifts!AG:AG&gt;=events!BK3029)*(shifts!AH:AH&lt;=events!BL3029)),BI3028)</f>
        <v>105</v>
      </c>
      <c r="BJ3029" s="15">
        <f t="shared" si="4377"/>
        <v>2</v>
      </c>
      <c r="BK3029">
        <f t="shared" si="4378"/>
        <v>51</v>
      </c>
      <c r="BL3029">
        <f t="shared" si="4379"/>
        <v>49</v>
      </c>
      <c r="BM3029" s="15">
        <f>SUMIFS(BJ$2:BJ3029,K$2:K3029,"=Intermission")+SUMIFS(BJ$2:BJ3029,K$2:K3029,"=Timeout")</f>
        <v>143</v>
      </c>
      <c r="BN3029">
        <f t="shared" si="4380"/>
        <v>2303</v>
      </c>
      <c r="BO3029" s="19">
        <f t="shared" si="4381"/>
        <v>3332</v>
      </c>
      <c r="BP3029">
        <f t="shared" si="4382"/>
        <v>3327</v>
      </c>
      <c r="BQ3029" s="17">
        <f t="shared" si="4383"/>
        <v>3334</v>
      </c>
      <c r="BR3029" t="str">
        <f t="shared" si="4384"/>
        <v>opp_team_player_2</v>
      </c>
      <c r="BS3029">
        <f>COUNTIFS(S$3:S3029,"="&amp;S3029,AI$3:AI3029,"="&amp;AI3029)</f>
        <v>2</v>
      </c>
      <c r="BT3029" t="str">
        <f>IFERROR(VLOOKUP(BB3029&amp;BU3029&amp;X3029,game_rosters!U:W,3,FALSE),"")</f>
        <v>P100201</v>
      </c>
      <c r="BU3029" t="str">
        <f t="shared" si="4385"/>
        <v>Velodrome</v>
      </c>
    </row>
    <row r="3030" spans="1:73" x14ac:dyDescent="0.2">
      <c r="A3030" t="str">
        <f t="shared" si="4360"/>
        <v/>
      </c>
      <c r="I3030" s="44">
        <v>91</v>
      </c>
      <c r="S3030">
        <v>1573</v>
      </c>
      <c r="X3030">
        <v>91</v>
      </c>
      <c r="AA3030">
        <f t="shared" si="4317"/>
        <v>2573</v>
      </c>
      <c r="AB3030" t="str">
        <f t="shared" si="4318"/>
        <v/>
      </c>
      <c r="AC3030">
        <f t="shared" si="4356"/>
        <v>2573</v>
      </c>
      <c r="AD3030" s="6">
        <v>3</v>
      </c>
      <c r="AE3030" t="s">
        <v>742</v>
      </c>
      <c r="AF3030" t="s">
        <v>924</v>
      </c>
      <c r="AG3030" t="s">
        <v>742</v>
      </c>
      <c r="AH3030" t="s">
        <v>751</v>
      </c>
      <c r="AI3030" t="str">
        <f t="shared" si="4361"/>
        <v>o</v>
      </c>
      <c r="AJ3030" t="str">
        <f t="shared" si="4362"/>
        <v/>
      </c>
      <c r="AK3030" t="str">
        <f t="shared" si="4363"/>
        <v/>
      </c>
      <c r="AL3030" t="str">
        <f t="shared" si="4364"/>
        <v/>
      </c>
      <c r="AM3030" t="str">
        <f t="shared" si="4365"/>
        <v/>
      </c>
      <c r="AN3030" t="str">
        <f t="shared" si="4366"/>
        <v>Away</v>
      </c>
      <c r="AO3030" t="str">
        <f t="shared" si="4367"/>
        <v>a</v>
      </c>
      <c r="AP3030" t="str">
        <f t="shared" si="4368"/>
        <v/>
      </c>
      <c r="AQ3030" t="str">
        <f t="shared" si="4369"/>
        <v/>
      </c>
      <c r="AR3030" t="str">
        <f t="shared" si="4370"/>
        <v>Away</v>
      </c>
      <c r="AS3030" t="str">
        <f t="shared" si="4371"/>
        <v>a</v>
      </c>
      <c r="AT3030" t="str">
        <f t="shared" si="4372"/>
        <v>Defensive</v>
      </c>
      <c r="AU3030" t="str">
        <f t="shared" si="4373"/>
        <v/>
      </c>
      <c r="AV3030" t="str">
        <f t="shared" si="4374"/>
        <v/>
      </c>
      <c r="AW3030" t="str" cm="1">
        <f t="array" ref="AW3030">IFERROR(IF(O3030&lt;&gt;"",O3030,IF(OR($S3030="",$T3030=""),"",IF(O3030&lt;&gt;"",O3030,IF($T3030&lt;&gt;"",_xlfn._xlws.FILTER(O:O,($BU:$BU=$BU3030)*($I:$I=$I3030)*($T:$T=$T3030)*($S:$S=_xlfn.MINIFS($S:$S,$T:$T,"="&amp;$T3030)),"")))))&amp;"",IF(O3030="","",""))&amp;""</f>
        <v/>
      </c>
      <c r="AX3030" t="str" cm="1">
        <f t="array" ref="AX3030">IFERROR(IF(P3030&lt;&gt;"",P3030,IF(OR($S3030="",$T3030=""),"",IF($T3030&lt;&gt;"",_xlfn._xlws.FILTER(P:P,($BU:$BU=$BU3030)*($I:$I=$I3030)*($T:$T=$T3030)*($S:$S=_xlfn.MINIFS($S:$S,$T:$T,"="&amp;$T3030)),""))))&amp;"",IF(P3030="","",""))&amp;""</f>
        <v/>
      </c>
      <c r="AY3030" t="str" cm="1">
        <f t="array" ref="AY3030">IFERROR(IF(Q3030&lt;&gt;"",Q3030,IF(OR($S3030="",$T3030=""),"",IF($T3030&lt;&gt;"",_xlfn._xlws.FILTER(Q:Q,($BU:$BU=$BU3030)*($I:$I=$I3030)*($T:$T=$T3030)*($S:$S=_xlfn.MINIFS($S:$S,$T:$T,"="&amp;$T3030)),""))))&amp;"",IF(Q3030="","",""))&amp;""</f>
        <v/>
      </c>
      <c r="AZ3030" t="str" cm="1">
        <f t="array" ref="AZ3030">IFERROR(IF(R3030&lt;&gt;"",R3030,IF(OR($S3030="",$T3030=""),"",IF($T3030&lt;&gt;"",_xlfn._xlws.FILTER(R:R,($BU:$BU=$BU3030)*($I:$I=$I3030)*($T:$T=$T3030)*($S:$S=_xlfn.MINIFS($S:$S,$T:$T,"="&amp;$T3030)),""))))&amp;"",IF(R3030="","",""))&amp;""</f>
        <v/>
      </c>
      <c r="BA3030" s="6">
        <f t="shared" si="4375"/>
        <v>261</v>
      </c>
      <c r="BB3030">
        <f t="shared" ref="BB3030:BD3030" si="4402">BB3029</f>
        <v>18987</v>
      </c>
      <c r="BC3030" t="str">
        <f t="shared" si="4402"/>
        <v>Velodrome</v>
      </c>
      <c r="BD3030" t="str">
        <f t="shared" si="4402"/>
        <v>Outlaws</v>
      </c>
      <c r="BE3030" t="s">
        <v>238</v>
      </c>
      <c r="BF3030" t="s">
        <v>174</v>
      </c>
      <c r="BI3030" cm="1">
        <f t="array" aca="1" ref="BI3030" ca="1">IFERROR(_xlfn._xlws.FILTER(shifts!A:A,(shifts!B:B=events!AD3030)*(shifts!AG:AG&gt;=events!BK3030)*(shifts!AH:AH&lt;=events!BL3030)),BI3029)</f>
        <v>105</v>
      </c>
      <c r="BJ3030" s="15">
        <f t="shared" si="4377"/>
        <v>2</v>
      </c>
      <c r="BK3030">
        <f t="shared" si="4378"/>
        <v>51</v>
      </c>
      <c r="BL3030">
        <f t="shared" si="4379"/>
        <v>49</v>
      </c>
      <c r="BM3030" s="15">
        <f>SUMIFS(BJ$2:BJ3030,K$2:K3030,"=Intermission")+SUMIFS(BJ$2:BJ3030,K$2:K3030,"=Timeout")</f>
        <v>143</v>
      </c>
      <c r="BN3030">
        <f t="shared" si="4380"/>
        <v>2303</v>
      </c>
      <c r="BO3030" s="19">
        <f t="shared" si="4381"/>
        <v>3332</v>
      </c>
      <c r="BP3030">
        <f t="shared" si="4382"/>
        <v>3327</v>
      </c>
      <c r="BQ3030" s="17">
        <f t="shared" si="4383"/>
        <v>3334</v>
      </c>
      <c r="BR3030" t="str">
        <f t="shared" si="4384"/>
        <v>opp_team_player_3</v>
      </c>
      <c r="BS3030">
        <f>COUNTIFS(S$3:S3030,"="&amp;S3030,AI$3:AI3030,"="&amp;AI3030)</f>
        <v>3</v>
      </c>
      <c r="BT3030" t="str">
        <f>IFERROR(VLOOKUP(BB3030&amp;BU3030&amp;X3030,game_rosters!U:W,3,FALSE),"")</f>
        <v>P100002</v>
      </c>
      <c r="BU3030" t="str">
        <f t="shared" si="4385"/>
        <v>Velodrome</v>
      </c>
    </row>
    <row r="3031" spans="1:73" x14ac:dyDescent="0.2">
      <c r="A3031">
        <f t="shared" si="4360"/>
        <v>1</v>
      </c>
      <c r="I3031" s="44">
        <v>77</v>
      </c>
      <c r="K3031" t="s">
        <v>13</v>
      </c>
      <c r="O3031" t="s">
        <v>568</v>
      </c>
      <c r="Q3031" t="s">
        <v>595</v>
      </c>
      <c r="R3031" s="51">
        <v>1</v>
      </c>
      <c r="S3031">
        <v>1574</v>
      </c>
      <c r="W3031" t="s">
        <v>731</v>
      </c>
      <c r="X3031">
        <v>77</v>
      </c>
      <c r="Z3031">
        <v>1</v>
      </c>
      <c r="AA3031">
        <f t="shared" si="4317"/>
        <v>2574</v>
      </c>
      <c r="AB3031" t="str">
        <f t="shared" si="4318"/>
        <v/>
      </c>
      <c r="AC3031">
        <f t="shared" si="4356"/>
        <v>2574</v>
      </c>
      <c r="AD3031" s="6">
        <v>3</v>
      </c>
      <c r="AE3031" t="s">
        <v>742</v>
      </c>
      <c r="AF3031" t="s">
        <v>751</v>
      </c>
      <c r="AG3031" t="s">
        <v>742</v>
      </c>
      <c r="AH3031" t="s">
        <v>930</v>
      </c>
      <c r="AI3031" t="str">
        <f t="shared" si="4361"/>
        <v>e</v>
      </c>
      <c r="AJ3031" t="str">
        <f t="shared" si="4362"/>
        <v/>
      </c>
      <c r="AK3031" t="str">
        <f t="shared" si="4363"/>
        <v/>
      </c>
      <c r="AL3031" t="str">
        <f t="shared" si="4364"/>
        <v/>
      </c>
      <c r="AM3031" t="str">
        <f t="shared" si="4365"/>
        <v/>
      </c>
      <c r="AN3031" t="str">
        <f t="shared" si="4366"/>
        <v>Away</v>
      </c>
      <c r="AO3031" t="str">
        <f t="shared" si="4367"/>
        <v>a</v>
      </c>
      <c r="AP3031" t="str">
        <f t="shared" si="4368"/>
        <v/>
      </c>
      <c r="AQ3031" t="str">
        <f t="shared" si="4369"/>
        <v/>
      </c>
      <c r="AR3031" t="str">
        <f t="shared" si="4370"/>
        <v>Away</v>
      </c>
      <c r="AS3031" t="str">
        <f t="shared" si="4371"/>
        <v>a</v>
      </c>
      <c r="AT3031" t="str">
        <f t="shared" si="4372"/>
        <v>Offensive</v>
      </c>
      <c r="AU3031" t="str">
        <f t="shared" si="4373"/>
        <v/>
      </c>
      <c r="AV3031" t="str">
        <f t="shared" si="4374"/>
        <v/>
      </c>
      <c r="AW3031" t="str" cm="1">
        <f t="array" ref="AW3031">IFERROR(IF(O3031&lt;&gt;"",O3031,IF(OR($S3031="",$T3031=""),"",IF(O3031&lt;&gt;"",O3031,IF($T3031&lt;&gt;"",_xlfn._xlws.FILTER(O:O,($BU:$BU=$BU3031)*($I:$I=$I3031)*($T:$T=$T3031)*($S:$S=_xlfn.MINIFS($S:$S,$T:$T,"="&amp;$T3031)),"")))))&amp;"",IF(O3031="","",""))&amp;""</f>
        <v>OffensivePlay_Possession-DriveMiddle</v>
      </c>
      <c r="AX3031" t="str" cm="1">
        <f t="array" ref="AX3031">IFERROR(IF(P3031&lt;&gt;"",P3031,IF(OR($S3031="",$T3031=""),"",IF($T3031&lt;&gt;"",_xlfn._xlws.FILTER(P:P,($BU:$BU=$BU3031)*($I:$I=$I3031)*($T:$T=$T3031)*($S:$S=_xlfn.MINIFS($S:$S,$T:$T,"="&amp;$T3031)),""))))&amp;"",IF(P3031="","",""))&amp;""</f>
        <v/>
      </c>
      <c r="AY3031" t="str" cm="1">
        <f t="array" ref="AY3031">IFERROR(IF(Q3031&lt;&gt;"",Q3031,IF(OR($S3031="",$T3031=""),"",IF($T3031&lt;&gt;"",_xlfn._xlws.FILTER(Q:Q,($BU:$BU=$BU3031)*($I:$I=$I3031)*($T:$T=$T3031)*($S:$S=_xlfn.MINIFS($S:$S,$T:$T,"="&amp;$T3031)),""))))&amp;"",IF(Q3031="","",""))&amp;""</f>
        <v>s</v>
      </c>
      <c r="AZ3031" t="str" cm="1">
        <f t="array" ref="AZ3031">IFERROR(IF(R3031&lt;&gt;"",R3031,IF(OR($S3031="",$T3031=""),"",IF($T3031&lt;&gt;"",_xlfn._xlws.FILTER(R:R,($BU:$BU=$BU3031)*($I:$I=$I3031)*($T:$T=$T3031)*($S:$S=_xlfn.MINIFS($S:$S,$T:$T,"="&amp;$T3031)),""))))&amp;"",IF(R3031="","",""))&amp;""</f>
        <v>1</v>
      </c>
      <c r="BA3031" s="6">
        <f t="shared" si="4375"/>
        <v>261</v>
      </c>
      <c r="BB3031">
        <f t="shared" ref="BB3031:BD3031" si="4403">BB3030</f>
        <v>18987</v>
      </c>
      <c r="BC3031" t="str">
        <f t="shared" si="4403"/>
        <v>Velodrome</v>
      </c>
      <c r="BD3031" t="str">
        <f t="shared" si="4403"/>
        <v>Outlaws</v>
      </c>
      <c r="BE3031" t="s">
        <v>13</v>
      </c>
      <c r="BF3031" t="s">
        <v>756</v>
      </c>
      <c r="BI3031" cm="1">
        <f t="array" aca="1" ref="BI3031" ca="1">IFERROR(_xlfn._xlws.FILTER(shifts!A:A,(shifts!B:B=events!AD3031)*(shifts!AG:AG&gt;=events!BK3031)*(shifts!AH:AH&lt;=events!BL3031)),BI3030)</f>
        <v>106</v>
      </c>
      <c r="BJ3031" s="15">
        <f t="shared" si="4377"/>
        <v>2</v>
      </c>
      <c r="BK3031">
        <f t="shared" si="4378"/>
        <v>49</v>
      </c>
      <c r="BL3031">
        <f t="shared" si="4379"/>
        <v>47</v>
      </c>
      <c r="BM3031" s="15">
        <f>SUMIFS(BJ$2:BJ3031,K$2:K3031,"=Intermission")+SUMIFS(BJ$2:BJ3031,K$2:K3031,"=Timeout")</f>
        <v>143</v>
      </c>
      <c r="BN3031">
        <f t="shared" si="4380"/>
        <v>2303</v>
      </c>
      <c r="BO3031" s="19">
        <f t="shared" si="4381"/>
        <v>3334</v>
      </c>
      <c r="BP3031">
        <f t="shared" si="4382"/>
        <v>3329</v>
      </c>
      <c r="BQ3031" s="17">
        <f t="shared" si="4383"/>
        <v>3336</v>
      </c>
      <c r="BR3031" t="str">
        <f t="shared" si="4384"/>
        <v>event_team_player_1</v>
      </c>
      <c r="BS3031">
        <f>COUNTIFS(S$3:S3031,"="&amp;S3031,AI$3:AI3031,"="&amp;AI3031)</f>
        <v>1</v>
      </c>
      <c r="BT3031" t="str">
        <f>IFERROR(VLOOKUP(BB3031&amp;BU3031&amp;X3031,game_rosters!U:W,3,FALSE),"")</f>
        <v>P100185</v>
      </c>
      <c r="BU3031" t="str">
        <f t="shared" si="4385"/>
        <v>Outlaws</v>
      </c>
    </row>
    <row r="3032" spans="1:73" x14ac:dyDescent="0.2">
      <c r="A3032" t="str">
        <f t="shared" si="4360"/>
        <v/>
      </c>
      <c r="I3032" s="44">
        <v>91</v>
      </c>
      <c r="O3032" t="s">
        <v>634</v>
      </c>
      <c r="P3032" t="s">
        <v>602</v>
      </c>
      <c r="Q3032" t="s">
        <v>594</v>
      </c>
      <c r="R3032" s="51">
        <v>1</v>
      </c>
      <c r="S3032">
        <v>1574</v>
      </c>
      <c r="X3032">
        <v>91</v>
      </c>
      <c r="AA3032">
        <f t="shared" si="4317"/>
        <v>2574</v>
      </c>
      <c r="AB3032" t="str">
        <f t="shared" si="4318"/>
        <v/>
      </c>
      <c r="AC3032">
        <f t="shared" si="4356"/>
        <v>2574</v>
      </c>
      <c r="AD3032" s="6">
        <v>3</v>
      </c>
      <c r="AE3032" t="s">
        <v>742</v>
      </c>
      <c r="AF3032" t="s">
        <v>751</v>
      </c>
      <c r="AG3032" t="s">
        <v>742</v>
      </c>
      <c r="AH3032" t="s">
        <v>930</v>
      </c>
      <c r="AI3032" t="str">
        <f t="shared" si="4361"/>
        <v>o</v>
      </c>
      <c r="AJ3032" t="str">
        <f t="shared" si="4362"/>
        <v/>
      </c>
      <c r="AK3032" t="str">
        <f t="shared" si="4363"/>
        <v/>
      </c>
      <c r="AL3032" t="str">
        <f t="shared" si="4364"/>
        <v/>
      </c>
      <c r="AM3032" t="str">
        <f t="shared" si="4365"/>
        <v/>
      </c>
      <c r="AN3032" t="str">
        <f t="shared" si="4366"/>
        <v>Away</v>
      </c>
      <c r="AO3032" t="str">
        <f t="shared" si="4367"/>
        <v>a</v>
      </c>
      <c r="AP3032" t="str">
        <f t="shared" si="4368"/>
        <v/>
      </c>
      <c r="AQ3032" t="str">
        <f t="shared" si="4369"/>
        <v/>
      </c>
      <c r="AR3032" t="str">
        <f t="shared" si="4370"/>
        <v>Away</v>
      </c>
      <c r="AS3032" t="str">
        <f t="shared" si="4371"/>
        <v>a</v>
      </c>
      <c r="AT3032" t="str">
        <f t="shared" si="4372"/>
        <v>Defensive</v>
      </c>
      <c r="AU3032" t="str">
        <f t="shared" si="4373"/>
        <v/>
      </c>
      <c r="AV3032" t="str">
        <f t="shared" si="4374"/>
        <v/>
      </c>
      <c r="AW3032" t="str" cm="1">
        <f t="array" ref="AW3032">IFERROR(IF(O3032&lt;&gt;"",O3032,IF(OR($S3032="",$T3032=""),"",IF(O3032&lt;&gt;"",O3032,IF($T3032&lt;&gt;"",_xlfn._xlws.FILTER(O:O,($BU:$BU=$BU3032)*($I:$I=$I3032)*($T:$T=$T3032)*($S:$S=_xlfn.MINIFS($S:$S,$T:$T,"="&amp;$T3032)),"")))))&amp;"",IF(O3032="","",""))&amp;""</f>
        <v>Defensive_PlayPossession-BeatMiddle</v>
      </c>
      <c r="AX3032" t="str" cm="1">
        <f t="array" ref="AX3032">IFERROR(IF(P3032&lt;&gt;"",P3032,IF(OR($S3032="",$T3032=""),"",IF($T3032&lt;&gt;"",_xlfn._xlws.FILTER(P:P,($BU:$BU=$BU3032)*($I:$I=$I3032)*($T:$T=$T3032)*($S:$S=_xlfn.MINIFS($S:$S,$T:$T,"="&amp;$T3032)),""))))&amp;"",IF(P3032="","",""))&amp;""</f>
        <v>Defensive_PlayPossession-StickCheck</v>
      </c>
      <c r="AY3032" t="str" cm="1">
        <f t="array" ref="AY3032">IFERROR(IF(Q3032&lt;&gt;"",Q3032,IF(OR($S3032="",$T3032=""),"",IF($T3032&lt;&gt;"",_xlfn._xlws.FILTER(Q:Q,($BU:$BU=$BU3032)*($I:$I=$I3032)*($T:$T=$T3032)*($S:$S=_xlfn.MINIFS($S:$S,$T:$T,"="&amp;$T3032)),""))))&amp;"",IF(Q3032="","",""))&amp;""</f>
        <v>u</v>
      </c>
      <c r="AZ3032" t="str" cm="1">
        <f t="array" ref="AZ3032">IFERROR(IF(R3032&lt;&gt;"",R3032,IF(OR($S3032="",$T3032=""),"",IF($T3032&lt;&gt;"",_xlfn._xlws.FILTER(R:R,($BU:$BU=$BU3032)*($I:$I=$I3032)*($T:$T=$T3032)*($S:$S=_xlfn.MINIFS($S:$S,$T:$T,"="&amp;$T3032)),""))))&amp;"",IF(R3032="","",""))&amp;""</f>
        <v>1</v>
      </c>
      <c r="BA3032" s="6">
        <f t="shared" si="4375"/>
        <v>261</v>
      </c>
      <c r="BB3032">
        <f t="shared" ref="BB3032:BD3032" si="4404">BB3031</f>
        <v>18987</v>
      </c>
      <c r="BC3032" t="str">
        <f t="shared" si="4404"/>
        <v>Velodrome</v>
      </c>
      <c r="BD3032" t="str">
        <f t="shared" si="4404"/>
        <v>Outlaws</v>
      </c>
      <c r="BE3032" t="s">
        <v>13</v>
      </c>
      <c r="BF3032" t="s">
        <v>756</v>
      </c>
      <c r="BI3032" cm="1">
        <f t="array" aca="1" ref="BI3032" ca="1">IFERROR(_xlfn._xlws.FILTER(shifts!A:A,(shifts!B:B=events!AD3032)*(shifts!AG:AG&gt;=events!BK3032)*(shifts!AH:AH&lt;=events!BL3032)),BI3031)</f>
        <v>106</v>
      </c>
      <c r="BJ3032" s="15">
        <f t="shared" si="4377"/>
        <v>2</v>
      </c>
      <c r="BK3032">
        <f t="shared" si="4378"/>
        <v>49</v>
      </c>
      <c r="BL3032">
        <f t="shared" si="4379"/>
        <v>47</v>
      </c>
      <c r="BM3032" s="15">
        <f>SUMIFS(BJ$2:BJ3032,K$2:K3032,"=Intermission")+SUMIFS(BJ$2:BJ3032,K$2:K3032,"=Timeout")</f>
        <v>143</v>
      </c>
      <c r="BN3032">
        <f t="shared" si="4380"/>
        <v>2303</v>
      </c>
      <c r="BO3032" s="19">
        <f t="shared" si="4381"/>
        <v>3334</v>
      </c>
      <c r="BP3032">
        <f t="shared" si="4382"/>
        <v>3329</v>
      </c>
      <c r="BQ3032" s="17">
        <f t="shared" si="4383"/>
        <v>3336</v>
      </c>
      <c r="BR3032" t="str">
        <f t="shared" si="4384"/>
        <v>opp_team_player_1</v>
      </c>
      <c r="BS3032">
        <f>COUNTIFS(S$3:S3032,"="&amp;S3032,AI$3:AI3032,"="&amp;AI3032)</f>
        <v>1</v>
      </c>
      <c r="BT3032" t="str">
        <f>IFERROR(VLOOKUP(BB3032&amp;BU3032&amp;X3032,game_rosters!U:W,3,FALSE),"")</f>
        <v>P100002</v>
      </c>
      <c r="BU3032" t="str">
        <f t="shared" si="4385"/>
        <v>Velodrome</v>
      </c>
    </row>
    <row r="3033" spans="1:73" x14ac:dyDescent="0.2">
      <c r="A3033" t="str">
        <f t="shared" si="4360"/>
        <v/>
      </c>
      <c r="I3033" s="44">
        <v>84</v>
      </c>
      <c r="R3033" s="51">
        <v>1</v>
      </c>
      <c r="S3033">
        <v>1574</v>
      </c>
      <c r="X3033">
        <v>84</v>
      </c>
      <c r="AA3033">
        <f t="shared" si="4317"/>
        <v>2574</v>
      </c>
      <c r="AB3033" t="str">
        <f t="shared" si="4318"/>
        <v/>
      </c>
      <c r="AC3033">
        <f t="shared" si="4356"/>
        <v>2574</v>
      </c>
      <c r="AD3033" s="6">
        <v>3</v>
      </c>
      <c r="AE3033" t="s">
        <v>742</v>
      </c>
      <c r="AF3033" t="s">
        <v>751</v>
      </c>
      <c r="AG3033" t="s">
        <v>742</v>
      </c>
      <c r="AH3033" t="s">
        <v>930</v>
      </c>
      <c r="AI3033" t="str">
        <f t="shared" si="4361"/>
        <v>o</v>
      </c>
      <c r="AJ3033" t="str">
        <f t="shared" si="4362"/>
        <v/>
      </c>
      <c r="AK3033" t="str">
        <f t="shared" si="4363"/>
        <v/>
      </c>
      <c r="AL3033" t="str">
        <f t="shared" si="4364"/>
        <v/>
      </c>
      <c r="AM3033" t="str">
        <f t="shared" si="4365"/>
        <v/>
      </c>
      <c r="AN3033" t="str">
        <f t="shared" si="4366"/>
        <v>Away</v>
      </c>
      <c r="AO3033" t="str">
        <f t="shared" si="4367"/>
        <v>a</v>
      </c>
      <c r="AP3033" t="str">
        <f t="shared" si="4368"/>
        <v/>
      </c>
      <c r="AQ3033" t="str">
        <f t="shared" si="4369"/>
        <v/>
      </c>
      <c r="AR3033" t="str">
        <f t="shared" si="4370"/>
        <v>Away</v>
      </c>
      <c r="AS3033" t="str">
        <f t="shared" si="4371"/>
        <v>a</v>
      </c>
      <c r="AT3033" t="str">
        <f t="shared" si="4372"/>
        <v>Defensive</v>
      </c>
      <c r="AU3033" t="str">
        <f t="shared" si="4373"/>
        <v/>
      </c>
      <c r="AV3033" t="str">
        <f t="shared" si="4374"/>
        <v/>
      </c>
      <c r="AW3033" t="str" cm="1">
        <f t="array" ref="AW3033">IFERROR(IF(O3033&lt;&gt;"",O3033,IF(OR($S3033="",$T3033=""),"",IF(O3033&lt;&gt;"",O3033,IF($T3033&lt;&gt;"",_xlfn._xlws.FILTER(O:O,($BU:$BU=$BU3033)*($I:$I=$I3033)*($T:$T=$T3033)*($S:$S=_xlfn.MINIFS($S:$S,$T:$T,"="&amp;$T3033)),"")))))&amp;"",IF(O3033="","",""))&amp;""</f>
        <v/>
      </c>
      <c r="AX3033" t="str" cm="1">
        <f t="array" ref="AX3033">IFERROR(IF(P3033&lt;&gt;"",P3033,IF(OR($S3033="",$T3033=""),"",IF($T3033&lt;&gt;"",_xlfn._xlws.FILTER(P:P,($BU:$BU=$BU3033)*($I:$I=$I3033)*($T:$T=$T3033)*($S:$S=_xlfn.MINIFS($S:$S,$T:$T,"="&amp;$T3033)),""))))&amp;"",IF(P3033="","",""))&amp;""</f>
        <v/>
      </c>
      <c r="AY3033" t="str" cm="1">
        <f t="array" ref="AY3033">IFERROR(IF(Q3033&lt;&gt;"",Q3033,IF(OR($S3033="",$T3033=""),"",IF($T3033&lt;&gt;"",_xlfn._xlws.FILTER(Q:Q,($BU:$BU=$BU3033)*($I:$I=$I3033)*($T:$T=$T3033)*($S:$S=_xlfn.MINIFS($S:$S,$T:$T,"="&amp;$T3033)),""))))&amp;"",IF(Q3033="","",""))&amp;""</f>
        <v/>
      </c>
      <c r="AZ3033" t="str" cm="1">
        <f t="array" ref="AZ3033">IFERROR(IF(R3033&lt;&gt;"",R3033,IF(OR($S3033="",$T3033=""),"",IF($T3033&lt;&gt;"",_xlfn._xlws.FILTER(R:R,($BU:$BU=$BU3033)*($I:$I=$I3033)*($T:$T=$T3033)*($S:$S=_xlfn.MINIFS($S:$S,$T:$T,"="&amp;$T3033)),""))))&amp;"",IF(R3033="","",""))&amp;""</f>
        <v>1</v>
      </c>
      <c r="BA3033" s="6">
        <f t="shared" si="4375"/>
        <v>261</v>
      </c>
      <c r="BB3033">
        <f t="shared" ref="BB3033:BD3033" si="4405">BB3032</f>
        <v>18987</v>
      </c>
      <c r="BC3033" t="str">
        <f t="shared" si="4405"/>
        <v>Velodrome</v>
      </c>
      <c r="BD3033" t="str">
        <f t="shared" si="4405"/>
        <v>Outlaws</v>
      </c>
      <c r="BE3033" t="s">
        <v>13</v>
      </c>
      <c r="BF3033" t="s">
        <v>756</v>
      </c>
      <c r="BI3033" cm="1">
        <f t="array" aca="1" ref="BI3033" ca="1">IFERROR(_xlfn._xlws.FILTER(shifts!A:A,(shifts!B:B=events!AD3033)*(shifts!AG:AG&gt;=events!BK3033)*(shifts!AH:AH&lt;=events!BL3033)),BI3032)</f>
        <v>106</v>
      </c>
      <c r="BJ3033" s="15">
        <f t="shared" si="4377"/>
        <v>2</v>
      </c>
      <c r="BK3033">
        <f t="shared" si="4378"/>
        <v>49</v>
      </c>
      <c r="BL3033">
        <f t="shared" si="4379"/>
        <v>47</v>
      </c>
      <c r="BM3033" s="15">
        <f>SUMIFS(BJ$2:BJ3033,K$2:K3033,"=Intermission")+SUMIFS(BJ$2:BJ3033,K$2:K3033,"=Timeout")</f>
        <v>143</v>
      </c>
      <c r="BN3033">
        <f t="shared" si="4380"/>
        <v>2303</v>
      </c>
      <c r="BO3033" s="19">
        <f t="shared" si="4381"/>
        <v>3334</v>
      </c>
      <c r="BP3033">
        <f t="shared" si="4382"/>
        <v>3329</v>
      </c>
      <c r="BQ3033" s="17">
        <f t="shared" si="4383"/>
        <v>3336</v>
      </c>
      <c r="BR3033" t="str">
        <f t="shared" si="4384"/>
        <v>opp_team_player_2</v>
      </c>
      <c r="BS3033">
        <f>COUNTIFS(S$3:S3033,"="&amp;S3033,AI$3:AI3033,"="&amp;AI3033)</f>
        <v>2</v>
      </c>
      <c r="BT3033" t="str">
        <f>IFERROR(VLOOKUP(BB3033&amp;BU3033&amp;X3033,game_rosters!U:W,3,FALSE),"")</f>
        <v>P100198</v>
      </c>
      <c r="BU3033" t="str">
        <f t="shared" si="4385"/>
        <v>Velodrome</v>
      </c>
    </row>
    <row r="3034" spans="1:73" x14ac:dyDescent="0.2">
      <c r="A3034">
        <f t="shared" si="4360"/>
        <v>1</v>
      </c>
      <c r="I3034" s="44">
        <v>77</v>
      </c>
      <c r="K3034" t="s">
        <v>6</v>
      </c>
      <c r="L3034" t="s">
        <v>205</v>
      </c>
      <c r="M3034" t="s">
        <v>51</v>
      </c>
      <c r="N3034" t="s">
        <v>595</v>
      </c>
      <c r="S3034">
        <v>1575</v>
      </c>
      <c r="T3034">
        <v>244</v>
      </c>
      <c r="W3034" t="s">
        <v>731</v>
      </c>
      <c r="X3034">
        <v>77</v>
      </c>
      <c r="Z3034">
        <v>1</v>
      </c>
      <c r="AA3034">
        <f t="shared" si="4317"/>
        <v>2575</v>
      </c>
      <c r="AB3034">
        <f t="shared" si="4318"/>
        <v>9244</v>
      </c>
      <c r="AC3034">
        <f t="shared" si="4356"/>
        <v>9244</v>
      </c>
      <c r="AD3034" s="6">
        <v>3</v>
      </c>
      <c r="AE3034" t="s">
        <v>742</v>
      </c>
      <c r="AF3034" t="s">
        <v>930</v>
      </c>
      <c r="AG3034" t="s">
        <v>756</v>
      </c>
      <c r="AH3034" t="s">
        <v>756</v>
      </c>
      <c r="AI3034" t="str">
        <f t="shared" si="4361"/>
        <v>e</v>
      </c>
      <c r="AJ3034" t="str">
        <f t="shared" si="4362"/>
        <v/>
      </c>
      <c r="AK3034" t="str">
        <f t="shared" si="4363"/>
        <v/>
      </c>
      <c r="AL3034" t="str">
        <f t="shared" si="4364"/>
        <v/>
      </c>
      <c r="AM3034" t="str">
        <f t="shared" si="4365"/>
        <v/>
      </c>
      <c r="AN3034" t="str">
        <f t="shared" si="4366"/>
        <v>Away</v>
      </c>
      <c r="AO3034" t="str">
        <f t="shared" si="4367"/>
        <v>a</v>
      </c>
      <c r="AP3034" t="str">
        <f t="shared" si="4368"/>
        <v/>
      </c>
      <c r="AQ3034" t="str">
        <f t="shared" si="4369"/>
        <v/>
      </c>
      <c r="AR3034" t="str">
        <f t="shared" si="4370"/>
        <v>Away</v>
      </c>
      <c r="AS3034" t="str">
        <f t="shared" si="4371"/>
        <v>a</v>
      </c>
      <c r="AT3034" t="str">
        <f t="shared" si="4372"/>
        <v>Offensive</v>
      </c>
      <c r="AU3034" t="str">
        <f t="shared" si="4373"/>
        <v/>
      </c>
      <c r="AV3034" t="str">
        <f t="shared" si="4374"/>
        <v/>
      </c>
      <c r="AW3034" t="str" cm="1">
        <f t="array" ref="AW3034">IFERROR(IF(O3034&lt;&gt;"",O3034,IF(OR($S3034="",$T3034=""),"",IF(O3034&lt;&gt;"",O3034,IF($T3034&lt;&gt;"",_xlfn._xlws.FILTER(O:O,($BU:$BU=$BU3034)*($I:$I=$I3034)*($T:$T=$T3034)*($S:$S=_xlfn.MINIFS($S:$S,$T:$T,"="&amp;$T3034)),"")))))&amp;"",IF(O3034="","",""))&amp;""</f>
        <v/>
      </c>
      <c r="AX3034" t="str" cm="1">
        <f t="array" ref="AX3034">IFERROR(IF(P3034&lt;&gt;"",P3034,IF(OR($S3034="",$T3034=""),"",IF($T3034&lt;&gt;"",_xlfn._xlws.FILTER(P:P,($BU:$BU=$BU3034)*($I:$I=$I3034)*($T:$T=$T3034)*($S:$S=_xlfn.MINIFS($S:$S,$T:$T,"="&amp;$T3034)),""))))&amp;"",IF(P3034="","",""))&amp;""</f>
        <v/>
      </c>
      <c r="AY3034" t="str" cm="1">
        <f t="array" ref="AY3034">IFERROR(IF(Q3034&lt;&gt;"",Q3034,IF(OR($S3034="",$T3034=""),"",IF($T3034&lt;&gt;"",_xlfn._xlws.FILTER(Q:Q,($BU:$BU=$BU3034)*($I:$I=$I3034)*($T:$T=$T3034)*($S:$S=_xlfn.MINIFS($S:$S,$T:$T,"="&amp;$T3034)),""))))&amp;"",IF(Q3034="","",""))&amp;""</f>
        <v/>
      </c>
      <c r="AZ3034" t="str" cm="1">
        <f t="array" ref="AZ3034">IFERROR(IF(R3034&lt;&gt;"",R3034,IF(OR($S3034="",$T3034=""),"",IF($T3034&lt;&gt;"",_xlfn._xlws.FILTER(R:R,($BU:$BU=$BU3034)*($I:$I=$I3034)*($T:$T=$T3034)*($S:$S=_xlfn.MINIFS($S:$S,$T:$T,"="&amp;$T3034)),""))))&amp;"",IF(R3034="","",""))&amp;""</f>
        <v/>
      </c>
      <c r="BA3034" s="6">
        <f t="shared" si="4375"/>
        <v>261</v>
      </c>
      <c r="BB3034">
        <f t="shared" ref="BB3034:BD3034" si="4406">BB3033</f>
        <v>18987</v>
      </c>
      <c r="BC3034" t="str">
        <f t="shared" si="4406"/>
        <v>Velodrome</v>
      </c>
      <c r="BD3034" t="str">
        <f t="shared" si="4406"/>
        <v>Outlaws</v>
      </c>
      <c r="BE3034" t="s">
        <v>6</v>
      </c>
      <c r="BF3034" t="s">
        <v>205</v>
      </c>
      <c r="BI3034" cm="1">
        <f t="array" aca="1" ref="BI3034" ca="1">IFERROR(_xlfn._xlws.FILTER(shifts!A:A,(shifts!B:B=events!AD3034)*(shifts!AG:AG&gt;=events!BK3034)*(shifts!AH:AH&lt;=events!BL3034)),BI3033)</f>
        <v>106</v>
      </c>
      <c r="BJ3034" s="15">
        <f t="shared" si="4377"/>
        <v>0</v>
      </c>
      <c r="BK3034">
        <f t="shared" si="4378"/>
        <v>47</v>
      </c>
      <c r="BL3034">
        <f t="shared" si="4379"/>
        <v>47</v>
      </c>
      <c r="BM3034" s="15">
        <f>SUMIFS(BJ$2:BJ3034,K$2:K3034,"=Intermission")+SUMIFS(BJ$2:BJ3034,K$2:K3034,"=Timeout")</f>
        <v>143</v>
      </c>
      <c r="BN3034">
        <f t="shared" si="4380"/>
        <v>2303</v>
      </c>
      <c r="BO3034" s="19">
        <f t="shared" si="4381"/>
        <v>3336</v>
      </c>
      <c r="BP3034">
        <f t="shared" si="4382"/>
        <v>3331</v>
      </c>
      <c r="BQ3034" s="17">
        <f t="shared" si="4383"/>
        <v>3336</v>
      </c>
      <c r="BR3034" t="str">
        <f t="shared" si="4384"/>
        <v>event_team_player_1</v>
      </c>
      <c r="BS3034">
        <f>COUNTIFS(S$3:S3034,"="&amp;S3034,AI$3:AI3034,"="&amp;AI3034)</f>
        <v>1</v>
      </c>
      <c r="BT3034" t="str">
        <f>IFERROR(VLOOKUP(BB3034&amp;BU3034&amp;X3034,game_rosters!U:W,3,FALSE),"")</f>
        <v>P100185</v>
      </c>
      <c r="BU3034" t="str">
        <f t="shared" si="4385"/>
        <v>Outlaws</v>
      </c>
    </row>
    <row r="3035" spans="1:73" x14ac:dyDescent="0.2">
      <c r="A3035" t="str">
        <f t="shared" si="4360"/>
        <v/>
      </c>
      <c r="I3035" s="44">
        <v>39</v>
      </c>
      <c r="S3035">
        <v>1575</v>
      </c>
      <c r="T3035">
        <v>244</v>
      </c>
      <c r="X3035">
        <v>39</v>
      </c>
      <c r="AA3035">
        <f t="shared" si="4317"/>
        <v>2575</v>
      </c>
      <c r="AB3035">
        <f t="shared" si="4318"/>
        <v>9244</v>
      </c>
      <c r="AC3035">
        <f t="shared" si="4356"/>
        <v>9244</v>
      </c>
      <c r="AD3035" s="6">
        <v>3</v>
      </c>
      <c r="AE3035" t="s">
        <v>742</v>
      </c>
      <c r="AF3035" t="s">
        <v>930</v>
      </c>
      <c r="AG3035" t="s">
        <v>756</v>
      </c>
      <c r="AH3035" t="s">
        <v>756</v>
      </c>
      <c r="AI3035" t="str">
        <f t="shared" si="4361"/>
        <v>o</v>
      </c>
      <c r="AJ3035" t="str">
        <f t="shared" si="4362"/>
        <v/>
      </c>
      <c r="AK3035" t="str">
        <f t="shared" si="4363"/>
        <v/>
      </c>
      <c r="AL3035" t="str">
        <f t="shared" si="4364"/>
        <v/>
      </c>
      <c r="AM3035" t="str">
        <f t="shared" si="4365"/>
        <v/>
      </c>
      <c r="AN3035" t="str">
        <f t="shared" si="4366"/>
        <v>Away</v>
      </c>
      <c r="AO3035" t="str">
        <f t="shared" si="4367"/>
        <v>a</v>
      </c>
      <c r="AP3035" t="str">
        <f t="shared" si="4368"/>
        <v/>
      </c>
      <c r="AQ3035" t="str">
        <f t="shared" si="4369"/>
        <v/>
      </c>
      <c r="AR3035" t="str">
        <f t="shared" si="4370"/>
        <v>Away</v>
      </c>
      <c r="AS3035" t="str">
        <f t="shared" si="4371"/>
        <v>a</v>
      </c>
      <c r="AT3035" t="str">
        <f t="shared" si="4372"/>
        <v>Defensive</v>
      </c>
      <c r="AU3035" t="str">
        <f t="shared" si="4373"/>
        <v/>
      </c>
      <c r="AV3035" t="str">
        <f t="shared" si="4374"/>
        <v/>
      </c>
      <c r="AW3035" t="str" cm="1">
        <f t="array" ref="AW3035">IFERROR(IF(O3035&lt;&gt;"",O3035,IF(OR($S3035="",$T3035=""),"",IF(O3035&lt;&gt;"",O3035,IF($T3035&lt;&gt;"",_xlfn._xlws.FILTER(O:O,($BU:$BU=$BU3035)*($I:$I=$I3035)*($T:$T=$T3035)*($S:$S=_xlfn.MINIFS($S:$S,$T:$T,"="&amp;$T3035)),"")))))&amp;"",IF(O3035="","",""))&amp;""</f>
        <v/>
      </c>
      <c r="AX3035" t="str" cm="1">
        <f t="array" ref="AX3035">IFERROR(IF(P3035&lt;&gt;"",P3035,IF(OR($S3035="",$T3035=""),"",IF($T3035&lt;&gt;"",_xlfn._xlws.FILTER(P:P,($BU:$BU=$BU3035)*($I:$I=$I3035)*($T:$T=$T3035)*($S:$S=_xlfn.MINIFS($S:$S,$T:$T,"="&amp;$T3035)),""))))&amp;"",IF(P3035="","",""))&amp;""</f>
        <v/>
      </c>
      <c r="AY3035" t="str" cm="1">
        <f t="array" ref="AY3035">IFERROR(IF(Q3035&lt;&gt;"",Q3035,IF(OR($S3035="",$T3035=""),"",IF($T3035&lt;&gt;"",_xlfn._xlws.FILTER(Q:Q,($BU:$BU=$BU3035)*($I:$I=$I3035)*($T:$T=$T3035)*($S:$S=_xlfn.MINIFS($S:$S,$T:$T,"="&amp;$T3035)),""))))&amp;"",IF(Q3035="","",""))&amp;""</f>
        <v/>
      </c>
      <c r="AZ3035" t="str" cm="1">
        <f t="array" ref="AZ3035">IFERROR(IF(R3035&lt;&gt;"",R3035,IF(OR($S3035="",$T3035=""),"",IF($T3035&lt;&gt;"",_xlfn._xlws.FILTER(R:R,($BU:$BU=$BU3035)*($I:$I=$I3035)*($T:$T=$T3035)*($S:$S=_xlfn.MINIFS($S:$S,$T:$T,"="&amp;$T3035)),""))))&amp;"",IF(R3035="","",""))&amp;""</f>
        <v/>
      </c>
      <c r="BA3035" s="6">
        <f t="shared" si="4375"/>
        <v>261</v>
      </c>
      <c r="BB3035">
        <f t="shared" ref="BB3035:BD3035" si="4407">BB3034</f>
        <v>18987</v>
      </c>
      <c r="BC3035" t="str">
        <f t="shared" si="4407"/>
        <v>Velodrome</v>
      </c>
      <c r="BD3035" t="str">
        <f t="shared" si="4407"/>
        <v>Outlaws</v>
      </c>
      <c r="BE3035" t="s">
        <v>6</v>
      </c>
      <c r="BF3035" t="s">
        <v>205</v>
      </c>
      <c r="BI3035" cm="1">
        <f t="array" aca="1" ref="BI3035" ca="1">IFERROR(_xlfn._xlws.FILTER(shifts!A:A,(shifts!B:B=events!AD3035)*(shifts!AG:AG&gt;=events!BK3035)*(shifts!AH:AH&lt;=events!BL3035)),BI3034)</f>
        <v>106</v>
      </c>
      <c r="BJ3035" s="15">
        <f t="shared" si="4377"/>
        <v>0</v>
      </c>
      <c r="BK3035">
        <f t="shared" si="4378"/>
        <v>47</v>
      </c>
      <c r="BL3035">
        <f t="shared" si="4379"/>
        <v>47</v>
      </c>
      <c r="BM3035" s="15">
        <f>SUMIFS(BJ$2:BJ3035,K$2:K3035,"=Intermission")+SUMIFS(BJ$2:BJ3035,K$2:K3035,"=Timeout")</f>
        <v>143</v>
      </c>
      <c r="BN3035">
        <f t="shared" si="4380"/>
        <v>2303</v>
      </c>
      <c r="BO3035" s="19">
        <f t="shared" si="4381"/>
        <v>3336</v>
      </c>
      <c r="BP3035">
        <f t="shared" si="4382"/>
        <v>3331</v>
      </c>
      <c r="BQ3035" s="17">
        <f t="shared" si="4383"/>
        <v>3336</v>
      </c>
      <c r="BR3035" t="str">
        <f t="shared" si="4384"/>
        <v>opp_team_player_1</v>
      </c>
      <c r="BS3035">
        <f>COUNTIFS(S$3:S3035,"="&amp;S3035,AI$3:AI3035,"="&amp;AI3035)</f>
        <v>1</v>
      </c>
      <c r="BT3035" t="str">
        <f>IFERROR(VLOOKUP(BB3035&amp;BU3035&amp;X3035,game_rosters!U:W,3,FALSE),"")</f>
        <v>P100016</v>
      </c>
      <c r="BU3035" t="str">
        <f t="shared" si="4385"/>
        <v>Velodrome</v>
      </c>
    </row>
    <row r="3036" spans="1:73" x14ac:dyDescent="0.2">
      <c r="A3036">
        <f t="shared" si="4360"/>
        <v>1</v>
      </c>
      <c r="I3036" s="44">
        <v>39</v>
      </c>
      <c r="K3036" t="s">
        <v>15</v>
      </c>
      <c r="L3036" t="s">
        <v>179</v>
      </c>
      <c r="M3036" t="s">
        <v>97</v>
      </c>
      <c r="S3036">
        <v>1576</v>
      </c>
      <c r="T3036">
        <v>244</v>
      </c>
      <c r="W3036" t="s">
        <v>735</v>
      </c>
      <c r="X3036">
        <v>39</v>
      </c>
      <c r="Z3036">
        <v>1</v>
      </c>
      <c r="AA3036">
        <f t="shared" si="4317"/>
        <v>2576</v>
      </c>
      <c r="AB3036">
        <f t="shared" si="4318"/>
        <v>9244</v>
      </c>
      <c r="AC3036">
        <f t="shared" si="4356"/>
        <v>9244</v>
      </c>
      <c r="AD3036" s="6">
        <v>3</v>
      </c>
      <c r="AE3036" t="s">
        <v>742</v>
      </c>
      <c r="AF3036" t="s">
        <v>930</v>
      </c>
      <c r="AG3036" t="s">
        <v>756</v>
      </c>
      <c r="AH3036" t="s">
        <v>756</v>
      </c>
      <c r="AI3036" t="str">
        <f t="shared" si="4361"/>
        <v>e</v>
      </c>
      <c r="AJ3036" t="str">
        <f t="shared" si="4362"/>
        <v/>
      </c>
      <c r="AK3036" t="str">
        <f t="shared" si="4363"/>
        <v/>
      </c>
      <c r="AL3036" t="str">
        <f t="shared" si="4364"/>
        <v/>
      </c>
      <c r="AM3036" t="str">
        <f t="shared" si="4365"/>
        <v/>
      </c>
      <c r="AN3036" t="str">
        <f t="shared" si="4366"/>
        <v>Home</v>
      </c>
      <c r="AO3036" t="str">
        <f t="shared" si="4367"/>
        <v>h</v>
      </c>
      <c r="AP3036" t="str">
        <f t="shared" si="4368"/>
        <v/>
      </c>
      <c r="AQ3036" t="str">
        <f t="shared" si="4369"/>
        <v/>
      </c>
      <c r="AR3036" t="str">
        <f t="shared" si="4370"/>
        <v>Home</v>
      </c>
      <c r="AS3036" t="str">
        <f t="shared" si="4371"/>
        <v>h</v>
      </c>
      <c r="AT3036" t="str">
        <f t="shared" si="4372"/>
        <v>Defensive</v>
      </c>
      <c r="AU3036" t="str">
        <f t="shared" si="4373"/>
        <v/>
      </c>
      <c r="AV3036" t="str">
        <f t="shared" si="4374"/>
        <v/>
      </c>
      <c r="AW3036" t="str" cm="1">
        <f t="array" ref="AW3036">IFERROR(IF(O3036&lt;&gt;"",O3036,IF(OR($S3036="",$T3036=""),"",IF(O3036&lt;&gt;"",O3036,IF($T3036&lt;&gt;"",_xlfn._xlws.FILTER(O:O,($BU:$BU=$BU3036)*($I:$I=$I3036)*($T:$T=$T3036)*($S:$S=_xlfn.MINIFS($S:$S,$T:$T,"="&amp;$T3036)),"")))))&amp;"",IF(O3036="","",""))&amp;""</f>
        <v/>
      </c>
      <c r="AX3036" t="str" cm="1">
        <f t="array" ref="AX3036">IFERROR(IF(P3036&lt;&gt;"",P3036,IF(OR($S3036="",$T3036=""),"",IF($T3036&lt;&gt;"",_xlfn._xlws.FILTER(P:P,($BU:$BU=$BU3036)*($I:$I=$I3036)*($T:$T=$T3036)*($S:$S=_xlfn.MINIFS($S:$S,$T:$T,"="&amp;$T3036)),""))))&amp;"",IF(P3036="","",""))&amp;""</f>
        <v/>
      </c>
      <c r="AY3036" t="str" cm="1">
        <f t="array" ref="AY3036">IFERROR(IF(Q3036&lt;&gt;"",Q3036,IF(OR($S3036="",$T3036=""),"",IF($T3036&lt;&gt;"",_xlfn._xlws.FILTER(Q:Q,($BU:$BU=$BU3036)*($I:$I=$I3036)*($T:$T=$T3036)*($S:$S=_xlfn.MINIFS($S:$S,$T:$T,"="&amp;$T3036)),""))))&amp;"",IF(Q3036="","",""))&amp;""</f>
        <v/>
      </c>
      <c r="AZ3036" t="str" cm="1">
        <f t="array" ref="AZ3036">IFERROR(IF(R3036&lt;&gt;"",R3036,IF(OR($S3036="",$T3036=""),"",IF($T3036&lt;&gt;"",_xlfn._xlws.FILTER(R:R,($BU:$BU=$BU3036)*($I:$I=$I3036)*($T:$T=$T3036)*($S:$S=_xlfn.MINIFS($S:$S,$T:$T,"="&amp;$T3036)),""))))&amp;"",IF(R3036="","",""))&amp;""</f>
        <v/>
      </c>
      <c r="BA3036" s="6">
        <f t="shared" si="4375"/>
        <v>261</v>
      </c>
      <c r="BB3036">
        <f t="shared" ref="BB3036:BD3036" si="4408">BB3035</f>
        <v>18987</v>
      </c>
      <c r="BC3036" t="str">
        <f t="shared" si="4408"/>
        <v>Velodrome</v>
      </c>
      <c r="BD3036" t="str">
        <f t="shared" si="4408"/>
        <v>Outlaws</v>
      </c>
      <c r="BE3036" t="s">
        <v>15</v>
      </c>
      <c r="BF3036" t="s">
        <v>179</v>
      </c>
      <c r="BI3036" cm="1">
        <f t="array" aca="1" ref="BI3036" ca="1">IFERROR(_xlfn._xlws.FILTER(shifts!A:A,(shifts!B:B=events!AD3036)*(shifts!AG:AG&gt;=events!BK3036)*(shifts!AH:AH&lt;=events!BL3036)),BI3035)</f>
        <v>106</v>
      </c>
      <c r="BJ3036" s="15">
        <f t="shared" si="4377"/>
        <v>0</v>
      </c>
      <c r="BK3036">
        <f t="shared" si="4378"/>
        <v>47</v>
      </c>
      <c r="BL3036">
        <f t="shared" si="4379"/>
        <v>47</v>
      </c>
      <c r="BM3036" s="15">
        <f>SUMIFS(BJ$2:BJ3036,K$2:K3036,"=Intermission")+SUMIFS(BJ$2:BJ3036,K$2:K3036,"=Timeout")</f>
        <v>143</v>
      </c>
      <c r="BN3036">
        <f t="shared" si="4380"/>
        <v>2303</v>
      </c>
      <c r="BO3036" s="19">
        <f t="shared" si="4381"/>
        <v>3336</v>
      </c>
      <c r="BP3036">
        <f t="shared" si="4382"/>
        <v>3331</v>
      </c>
      <c r="BQ3036" s="17">
        <f t="shared" si="4383"/>
        <v>3336</v>
      </c>
      <c r="BR3036" t="str">
        <f t="shared" si="4384"/>
        <v>event_team_player_1</v>
      </c>
      <c r="BS3036">
        <f>COUNTIFS(S$3:S3036,"="&amp;S3036,AI$3:AI3036,"="&amp;AI3036)</f>
        <v>1</v>
      </c>
      <c r="BT3036" t="str">
        <f>IFERROR(VLOOKUP(BB3036&amp;BU3036&amp;X3036,game_rosters!U:W,3,FALSE),"")</f>
        <v>P100016</v>
      </c>
      <c r="BU3036" t="str">
        <f t="shared" si="4385"/>
        <v>Velodrome</v>
      </c>
    </row>
    <row r="3037" spans="1:73" x14ac:dyDescent="0.2">
      <c r="A3037" t="str">
        <f t="shared" si="4360"/>
        <v/>
      </c>
      <c r="I3037" s="44">
        <v>77</v>
      </c>
      <c r="S3037">
        <v>1576</v>
      </c>
      <c r="T3037">
        <v>244</v>
      </c>
      <c r="X3037">
        <v>77</v>
      </c>
      <c r="AA3037">
        <f t="shared" ref="AA3037:AA3100" si="4409">S3037+1000</f>
        <v>2576</v>
      </c>
      <c r="AB3037">
        <f t="shared" ref="AB3037:AB3100" si="4410">IF(T3037&lt;&gt;"",9000+T3037,"")</f>
        <v>9244</v>
      </c>
      <c r="AC3037">
        <f t="shared" si="4356"/>
        <v>9244</v>
      </c>
      <c r="AD3037" s="6">
        <v>3</v>
      </c>
      <c r="AE3037" t="s">
        <v>742</v>
      </c>
      <c r="AF3037" t="s">
        <v>930</v>
      </c>
      <c r="AG3037" t="s">
        <v>756</v>
      </c>
      <c r="AH3037" t="s">
        <v>756</v>
      </c>
      <c r="AI3037" t="str">
        <f t="shared" si="4361"/>
        <v>o</v>
      </c>
      <c r="AJ3037" t="str">
        <f t="shared" si="4362"/>
        <v/>
      </c>
      <c r="AK3037" t="str">
        <f t="shared" si="4363"/>
        <v/>
      </c>
      <c r="AL3037" t="str">
        <f t="shared" si="4364"/>
        <v/>
      </c>
      <c r="AM3037" t="str">
        <f t="shared" si="4365"/>
        <v/>
      </c>
      <c r="AN3037" t="str">
        <f t="shared" si="4366"/>
        <v>Home</v>
      </c>
      <c r="AO3037" t="str">
        <f t="shared" si="4367"/>
        <v>h</v>
      </c>
      <c r="AP3037" t="str">
        <f t="shared" si="4368"/>
        <v/>
      </c>
      <c r="AQ3037" t="str">
        <f t="shared" si="4369"/>
        <v/>
      </c>
      <c r="AR3037" t="str">
        <f t="shared" si="4370"/>
        <v>Home</v>
      </c>
      <c r="AS3037" t="str">
        <f t="shared" si="4371"/>
        <v>h</v>
      </c>
      <c r="AT3037" t="str">
        <f t="shared" si="4372"/>
        <v>Offensive</v>
      </c>
      <c r="AU3037" t="str">
        <f t="shared" si="4373"/>
        <v/>
      </c>
      <c r="AV3037" t="str">
        <f t="shared" si="4374"/>
        <v/>
      </c>
      <c r="AW3037" t="str" cm="1">
        <f t="array" ref="AW3037">IFERROR(IF(O3037&lt;&gt;"",O3037,IF(OR($S3037="",$T3037=""),"",IF(O3037&lt;&gt;"",O3037,IF($T3037&lt;&gt;"",_xlfn._xlws.FILTER(O:O,($BU:$BU=$BU3037)*($I:$I=$I3037)*($T:$T=$T3037)*($S:$S=_xlfn.MINIFS($S:$S,$T:$T,"="&amp;$T3037)),"")))))&amp;"",IF(O3037="","",""))&amp;""</f>
        <v/>
      </c>
      <c r="AX3037" t="str" cm="1">
        <f t="array" ref="AX3037">IFERROR(IF(P3037&lt;&gt;"",P3037,IF(OR($S3037="",$T3037=""),"",IF($T3037&lt;&gt;"",_xlfn._xlws.FILTER(P:P,($BU:$BU=$BU3037)*($I:$I=$I3037)*($T:$T=$T3037)*($S:$S=_xlfn.MINIFS($S:$S,$T:$T,"="&amp;$T3037)),""))))&amp;"",IF(P3037="","",""))&amp;""</f>
        <v/>
      </c>
      <c r="AY3037" t="str" cm="1">
        <f t="array" ref="AY3037">IFERROR(IF(Q3037&lt;&gt;"",Q3037,IF(OR($S3037="",$T3037=""),"",IF($T3037&lt;&gt;"",_xlfn._xlws.FILTER(Q:Q,($BU:$BU=$BU3037)*($I:$I=$I3037)*($T:$T=$T3037)*($S:$S=_xlfn.MINIFS($S:$S,$T:$T,"="&amp;$T3037)),""))))&amp;"",IF(Q3037="","",""))&amp;""</f>
        <v/>
      </c>
      <c r="AZ3037" t="str" cm="1">
        <f t="array" ref="AZ3037">IFERROR(IF(R3037&lt;&gt;"",R3037,IF(OR($S3037="",$T3037=""),"",IF($T3037&lt;&gt;"",_xlfn._xlws.FILTER(R:R,($BU:$BU=$BU3037)*($I:$I=$I3037)*($T:$T=$T3037)*($S:$S=_xlfn.MINIFS($S:$S,$T:$T,"="&amp;$T3037)),""))))&amp;"",IF(R3037="","",""))&amp;""</f>
        <v/>
      </c>
      <c r="BA3037" s="6">
        <f t="shared" si="4375"/>
        <v>261</v>
      </c>
      <c r="BB3037">
        <f t="shared" ref="BB3037:BD3037" si="4411">BB3036</f>
        <v>18987</v>
      </c>
      <c r="BC3037" t="str">
        <f t="shared" si="4411"/>
        <v>Velodrome</v>
      </c>
      <c r="BD3037" t="str">
        <f t="shared" si="4411"/>
        <v>Outlaws</v>
      </c>
      <c r="BE3037" t="s">
        <v>15</v>
      </c>
      <c r="BF3037" t="s">
        <v>179</v>
      </c>
      <c r="BI3037" cm="1">
        <f t="array" aca="1" ref="BI3037" ca="1">IFERROR(_xlfn._xlws.FILTER(shifts!A:A,(shifts!B:B=events!AD3037)*(shifts!AG:AG&gt;=events!BK3037)*(shifts!AH:AH&lt;=events!BL3037)),BI3036)</f>
        <v>106</v>
      </c>
      <c r="BJ3037" s="15">
        <f t="shared" si="4377"/>
        <v>0</v>
      </c>
      <c r="BK3037">
        <f t="shared" si="4378"/>
        <v>47</v>
      </c>
      <c r="BL3037">
        <f t="shared" si="4379"/>
        <v>47</v>
      </c>
      <c r="BM3037" s="15">
        <f>SUMIFS(BJ$2:BJ3037,K$2:K3037,"=Intermission")+SUMIFS(BJ$2:BJ3037,K$2:K3037,"=Timeout")</f>
        <v>143</v>
      </c>
      <c r="BN3037">
        <f t="shared" si="4380"/>
        <v>2303</v>
      </c>
      <c r="BO3037" s="19">
        <f t="shared" si="4381"/>
        <v>3336</v>
      </c>
      <c r="BP3037">
        <f t="shared" si="4382"/>
        <v>3331</v>
      </c>
      <c r="BQ3037" s="17">
        <f t="shared" si="4383"/>
        <v>3336</v>
      </c>
      <c r="BR3037" t="str">
        <f t="shared" si="4384"/>
        <v>opp_team_player_1</v>
      </c>
      <c r="BS3037">
        <f>COUNTIFS(S$3:S3037,"="&amp;S3037,AI$3:AI3037,"="&amp;AI3037)</f>
        <v>1</v>
      </c>
      <c r="BT3037" t="str">
        <f>IFERROR(VLOOKUP(BB3037&amp;BU3037&amp;X3037,game_rosters!U:W,3,FALSE),"")</f>
        <v>P100185</v>
      </c>
      <c r="BU3037" t="str">
        <f t="shared" si="4385"/>
        <v>Outlaws</v>
      </c>
    </row>
    <row r="3038" spans="1:73" x14ac:dyDescent="0.2">
      <c r="A3038">
        <f t="shared" si="4360"/>
        <v>1</v>
      </c>
      <c r="I3038" s="44">
        <v>39</v>
      </c>
      <c r="K3038" t="s">
        <v>231</v>
      </c>
      <c r="L3038" t="s">
        <v>233</v>
      </c>
      <c r="S3038">
        <v>1578</v>
      </c>
      <c r="T3038">
        <v>244</v>
      </c>
      <c r="W3038" t="s">
        <v>735</v>
      </c>
      <c r="X3038">
        <v>39</v>
      </c>
      <c r="Z3038">
        <v>1</v>
      </c>
      <c r="AA3038">
        <f t="shared" si="4409"/>
        <v>2578</v>
      </c>
      <c r="AB3038">
        <f t="shared" si="4410"/>
        <v>9244</v>
      </c>
      <c r="AC3038">
        <f t="shared" si="4356"/>
        <v>9244</v>
      </c>
      <c r="AD3038" s="6">
        <v>3</v>
      </c>
      <c r="AE3038" t="s">
        <v>742</v>
      </c>
      <c r="AF3038" t="s">
        <v>930</v>
      </c>
      <c r="AG3038" t="s">
        <v>756</v>
      </c>
      <c r="AH3038" t="s">
        <v>756</v>
      </c>
      <c r="AI3038" t="str">
        <f t="shared" si="4361"/>
        <v>e</v>
      </c>
      <c r="AJ3038" t="str">
        <f t="shared" si="4362"/>
        <v/>
      </c>
      <c r="AK3038" t="str">
        <f t="shared" si="4363"/>
        <v/>
      </c>
      <c r="AL3038" t="str">
        <f t="shared" si="4364"/>
        <v/>
      </c>
      <c r="AM3038" t="str">
        <f t="shared" si="4365"/>
        <v/>
      </c>
      <c r="AN3038" t="str">
        <f t="shared" si="4366"/>
        <v>Home</v>
      </c>
      <c r="AO3038" t="str">
        <f t="shared" si="4367"/>
        <v>h</v>
      </c>
      <c r="AP3038" t="str">
        <f t="shared" si="4368"/>
        <v/>
      </c>
      <c r="AQ3038" t="str">
        <f t="shared" si="4369"/>
        <v/>
      </c>
      <c r="AR3038" t="str">
        <f t="shared" si="4370"/>
        <v>Home</v>
      </c>
      <c r="AS3038" t="str">
        <f t="shared" si="4371"/>
        <v>h</v>
      </c>
      <c r="AT3038" t="str">
        <f t="shared" si="4372"/>
        <v>Offensive</v>
      </c>
      <c r="AU3038" t="str">
        <f t="shared" si="4373"/>
        <v/>
      </c>
      <c r="AV3038" t="str">
        <f t="shared" si="4374"/>
        <v/>
      </c>
      <c r="AW3038" t="str" cm="1">
        <f t="array" ref="AW3038">IFERROR(IF(O3038&lt;&gt;"",O3038,IF(OR($S3038="",$T3038=""),"",IF(O3038&lt;&gt;"",O3038,IF($T3038&lt;&gt;"",_xlfn._xlws.FILTER(O:O,($BU:$BU=$BU3038)*($I:$I=$I3038)*($T:$T=$T3038)*($S:$S=_xlfn.MINIFS($S:$S,$T:$T,"="&amp;$T3038)),"")))))&amp;"",IF(O3038="","",""))&amp;""</f>
        <v/>
      </c>
      <c r="AX3038" t="str" cm="1">
        <f t="array" ref="AX3038">IFERROR(IF(P3038&lt;&gt;"",P3038,IF(OR($S3038="",$T3038=""),"",IF($T3038&lt;&gt;"",_xlfn._xlws.FILTER(P:P,($BU:$BU=$BU3038)*($I:$I=$I3038)*($T:$T=$T3038)*($S:$S=_xlfn.MINIFS($S:$S,$T:$T,"="&amp;$T3038)),""))))&amp;"",IF(P3038="","",""))&amp;""</f>
        <v/>
      </c>
      <c r="AY3038" t="str" cm="1">
        <f t="array" ref="AY3038">IFERROR(IF(Q3038&lt;&gt;"",Q3038,IF(OR($S3038="",$T3038=""),"",IF($T3038&lt;&gt;"",_xlfn._xlws.FILTER(Q:Q,($BU:$BU=$BU3038)*($I:$I=$I3038)*($T:$T=$T3038)*($S:$S=_xlfn.MINIFS($S:$S,$T:$T,"="&amp;$T3038)),""))))&amp;"",IF(Q3038="","",""))&amp;""</f>
        <v/>
      </c>
      <c r="AZ3038" t="str" cm="1">
        <f t="array" ref="AZ3038">IFERROR(IF(R3038&lt;&gt;"",R3038,IF(OR($S3038="",$T3038=""),"",IF($T3038&lt;&gt;"",_xlfn._xlws.FILTER(R:R,($BU:$BU=$BU3038)*($I:$I=$I3038)*($T:$T=$T3038)*($S:$S=_xlfn.MINIFS($S:$S,$T:$T,"="&amp;$T3038)),""))))&amp;"",IF(R3038="","",""))&amp;""</f>
        <v/>
      </c>
      <c r="BA3038" s="6">
        <f t="shared" si="4375"/>
        <v>261</v>
      </c>
      <c r="BB3038">
        <f t="shared" ref="BB3038:BD3038" si="4412">BB3037</f>
        <v>18987</v>
      </c>
      <c r="BC3038" t="str">
        <f t="shared" si="4412"/>
        <v>Velodrome</v>
      </c>
      <c r="BD3038" t="str">
        <f t="shared" si="4412"/>
        <v>Outlaws</v>
      </c>
      <c r="BE3038" t="s">
        <v>231</v>
      </c>
      <c r="BF3038" t="s">
        <v>233</v>
      </c>
      <c r="BI3038" cm="1">
        <f t="array" aca="1" ref="BI3038" ca="1">IFERROR(_xlfn._xlws.FILTER(shifts!A:A,(shifts!B:B=events!AD3038)*(shifts!AG:AG&gt;=events!BK3038)*(shifts!AH:AH&lt;=events!BL3038)),BI3037)</f>
        <v>106</v>
      </c>
      <c r="BJ3038" s="15">
        <f t="shared" si="4377"/>
        <v>0</v>
      </c>
      <c r="BK3038">
        <f t="shared" si="4378"/>
        <v>47</v>
      </c>
      <c r="BL3038">
        <f t="shared" si="4379"/>
        <v>47</v>
      </c>
      <c r="BM3038" s="15">
        <f>SUMIFS(BJ$2:BJ3038,K$2:K3038,"=Intermission")+SUMIFS(BJ$2:BJ3038,K$2:K3038,"=Timeout")</f>
        <v>143</v>
      </c>
      <c r="BN3038">
        <f t="shared" si="4380"/>
        <v>2303</v>
      </c>
      <c r="BO3038" s="19">
        <f t="shared" si="4381"/>
        <v>3336</v>
      </c>
      <c r="BP3038">
        <f t="shared" si="4382"/>
        <v>3331</v>
      </c>
      <c r="BQ3038" s="17">
        <f t="shared" si="4383"/>
        <v>3336</v>
      </c>
      <c r="BR3038" t="str">
        <f t="shared" si="4384"/>
        <v>event_team_player_1</v>
      </c>
      <c r="BS3038">
        <f>COUNTIFS(S$3:S3038,"="&amp;S3038,AI$3:AI3038,"="&amp;AI3038)</f>
        <v>1</v>
      </c>
      <c r="BT3038" t="str">
        <f>IFERROR(VLOOKUP(BB3038&amp;BU3038&amp;X3038,game_rosters!U:W,3,FALSE),"")</f>
        <v>P100016</v>
      </c>
      <c r="BU3038" t="str">
        <f t="shared" si="4385"/>
        <v>Velodrome</v>
      </c>
    </row>
    <row r="3039" spans="1:73" x14ac:dyDescent="0.2">
      <c r="A3039">
        <f t="shared" si="4360"/>
        <v>1</v>
      </c>
      <c r="I3039" s="44">
        <v>18</v>
      </c>
      <c r="K3039" t="s">
        <v>13</v>
      </c>
      <c r="L3039" t="s">
        <v>587</v>
      </c>
      <c r="N3039" t="s">
        <v>595</v>
      </c>
      <c r="O3039" t="s">
        <v>652</v>
      </c>
      <c r="Q3039" t="s">
        <v>595</v>
      </c>
      <c r="R3039" s="51">
        <v>1</v>
      </c>
      <c r="S3039">
        <v>1579</v>
      </c>
      <c r="W3039" t="s">
        <v>731</v>
      </c>
      <c r="X3039">
        <v>18</v>
      </c>
      <c r="Z3039">
        <v>1</v>
      </c>
      <c r="AA3039">
        <f t="shared" si="4409"/>
        <v>2579</v>
      </c>
      <c r="AB3039" t="str">
        <f t="shared" si="4410"/>
        <v/>
      </c>
      <c r="AC3039">
        <f t="shared" si="4356"/>
        <v>2579</v>
      </c>
      <c r="AD3039" s="6">
        <v>3</v>
      </c>
      <c r="AE3039" t="s">
        <v>742</v>
      </c>
      <c r="AF3039" t="s">
        <v>919</v>
      </c>
      <c r="AG3039" t="s">
        <v>756</v>
      </c>
      <c r="AH3039" t="s">
        <v>756</v>
      </c>
      <c r="AI3039" t="str">
        <f t="shared" si="4361"/>
        <v>e</v>
      </c>
      <c r="AJ3039" t="str">
        <f t="shared" si="4362"/>
        <v/>
      </c>
      <c r="AK3039" t="str">
        <f t="shared" si="4363"/>
        <v/>
      </c>
      <c r="AL3039" t="str">
        <f t="shared" si="4364"/>
        <v/>
      </c>
      <c r="AM3039" t="str">
        <f t="shared" si="4365"/>
        <v/>
      </c>
      <c r="AN3039" t="str">
        <f t="shared" si="4366"/>
        <v>Away</v>
      </c>
      <c r="AO3039" t="str">
        <f t="shared" si="4367"/>
        <v>a</v>
      </c>
      <c r="AP3039" t="str">
        <f t="shared" si="4368"/>
        <v/>
      </c>
      <c r="AQ3039" t="str">
        <f t="shared" si="4369"/>
        <v/>
      </c>
      <c r="AR3039" t="str">
        <f t="shared" si="4370"/>
        <v>Away</v>
      </c>
      <c r="AS3039" t="str">
        <f t="shared" si="4371"/>
        <v>a</v>
      </c>
      <c r="AT3039" t="str">
        <f t="shared" si="4372"/>
        <v>Offensive</v>
      </c>
      <c r="AU3039" t="str">
        <f t="shared" si="4373"/>
        <v/>
      </c>
      <c r="AV3039" t="str">
        <f t="shared" si="4374"/>
        <v/>
      </c>
      <c r="AW3039" t="str" cm="1">
        <f t="array" ref="AW3039">IFERROR(IF(O3039&lt;&gt;"",O3039,IF(OR($S3039="",$T3039=""),"",IF(O3039&lt;&gt;"",O3039,IF($T3039&lt;&gt;"",_xlfn._xlws.FILTER(O:O,($BU:$BU=$BU3039)*($I:$I=$I3039)*($T:$T=$T3039)*($S:$S=_xlfn.MINIFS($S:$S,$T:$T,"="&amp;$T3039)),"")))))&amp;"",IF(O3039="","",""))&amp;""</f>
        <v>OffensivePlay_Zone-PuckRecoveryRebound</v>
      </c>
      <c r="AX3039" t="str" cm="1">
        <f t="array" ref="AX3039">IFERROR(IF(P3039&lt;&gt;"",P3039,IF(OR($S3039="",$T3039=""),"",IF($T3039&lt;&gt;"",_xlfn._xlws.FILTER(P:P,($BU:$BU=$BU3039)*($I:$I=$I3039)*($T:$T=$T3039)*($S:$S=_xlfn.MINIFS($S:$S,$T:$T,"="&amp;$T3039)),""))))&amp;"",IF(P3039="","",""))&amp;""</f>
        <v/>
      </c>
      <c r="AY3039" t="str" cm="1">
        <f t="array" ref="AY3039">IFERROR(IF(Q3039&lt;&gt;"",Q3039,IF(OR($S3039="",$T3039=""),"",IF($T3039&lt;&gt;"",_xlfn._xlws.FILTER(Q:Q,($BU:$BU=$BU3039)*($I:$I=$I3039)*($T:$T=$T3039)*($S:$S=_xlfn.MINIFS($S:$S,$T:$T,"="&amp;$T3039)),""))))&amp;"",IF(Q3039="","",""))&amp;""</f>
        <v>s</v>
      </c>
      <c r="AZ3039" t="str" cm="1">
        <f t="array" ref="AZ3039">IFERROR(IF(R3039&lt;&gt;"",R3039,IF(OR($S3039="",$T3039=""),"",IF($T3039&lt;&gt;"",_xlfn._xlws.FILTER(R:R,($BU:$BU=$BU3039)*($I:$I=$I3039)*($T:$T=$T3039)*($S:$S=_xlfn.MINIFS($S:$S,$T:$T,"="&amp;$T3039)),""))))&amp;"",IF(R3039="","",""))&amp;""</f>
        <v>1</v>
      </c>
      <c r="BA3039" s="6">
        <f t="shared" si="4375"/>
        <v>261</v>
      </c>
      <c r="BB3039">
        <f t="shared" ref="BB3039:BD3039" si="4413">BB3038</f>
        <v>18987</v>
      </c>
      <c r="BC3039" t="str">
        <f t="shared" si="4413"/>
        <v>Velodrome</v>
      </c>
      <c r="BD3039" t="str">
        <f t="shared" si="4413"/>
        <v>Outlaws</v>
      </c>
      <c r="BE3039" t="s">
        <v>13</v>
      </c>
      <c r="BF3039" t="s">
        <v>587</v>
      </c>
      <c r="BI3039" cm="1">
        <f t="array" aca="1" ref="BI3039" ca="1">IFERROR(_xlfn._xlws.FILTER(shifts!A:A,(shifts!B:B=events!AD3039)*(shifts!AG:AG&gt;=events!BK3039)*(shifts!AH:AH&lt;=events!BL3039)),BI3038)</f>
        <v>106</v>
      </c>
      <c r="BJ3039" s="15">
        <f t="shared" si="4377"/>
        <v>0</v>
      </c>
      <c r="BK3039">
        <f t="shared" si="4378"/>
        <v>43</v>
      </c>
      <c r="BL3039">
        <f t="shared" si="4379"/>
        <v>43</v>
      </c>
      <c r="BM3039" s="15">
        <f>SUMIFS(BJ$2:BJ3039,K$2:K3039,"=Intermission")+SUMIFS(BJ$2:BJ3039,K$2:K3039,"=Timeout")</f>
        <v>143</v>
      </c>
      <c r="BN3039">
        <f t="shared" si="4380"/>
        <v>2303</v>
      </c>
      <c r="BO3039" s="19">
        <f t="shared" si="4381"/>
        <v>3340</v>
      </c>
      <c r="BP3039">
        <f t="shared" si="4382"/>
        <v>3335</v>
      </c>
      <c r="BQ3039" s="17">
        <f t="shared" si="4383"/>
        <v>3340</v>
      </c>
      <c r="BR3039" t="str">
        <f t="shared" si="4384"/>
        <v>event_team_player_1</v>
      </c>
      <c r="BS3039">
        <f>COUNTIFS(S$3:S3039,"="&amp;S3039,AI$3:AI3039,"="&amp;AI3039)</f>
        <v>1</v>
      </c>
      <c r="BT3039" t="str">
        <f>IFERROR(VLOOKUP(BB3039&amp;BU3039&amp;X3039,game_rosters!U:W,3,FALSE),"")</f>
        <v>P100034</v>
      </c>
      <c r="BU3039" t="str">
        <f t="shared" si="4385"/>
        <v>Outlaws</v>
      </c>
    </row>
    <row r="3040" spans="1:73" x14ac:dyDescent="0.2">
      <c r="A3040" t="str">
        <f t="shared" si="4360"/>
        <v/>
      </c>
      <c r="I3040" s="44">
        <v>84</v>
      </c>
      <c r="O3040" t="s">
        <v>688</v>
      </c>
      <c r="Q3040" t="s">
        <v>594</v>
      </c>
      <c r="R3040" s="51">
        <v>1</v>
      </c>
      <c r="S3040">
        <v>1579</v>
      </c>
      <c r="X3040">
        <v>84</v>
      </c>
      <c r="AA3040">
        <f t="shared" si="4409"/>
        <v>2579</v>
      </c>
      <c r="AB3040" t="str">
        <f t="shared" si="4410"/>
        <v/>
      </c>
      <c r="AC3040">
        <f t="shared" si="4356"/>
        <v>2579</v>
      </c>
      <c r="AD3040" s="6">
        <v>3</v>
      </c>
      <c r="AE3040" t="s">
        <v>742</v>
      </c>
      <c r="AF3040" t="s">
        <v>919</v>
      </c>
      <c r="AG3040" t="s">
        <v>756</v>
      </c>
      <c r="AH3040" t="s">
        <v>756</v>
      </c>
      <c r="AI3040" t="str">
        <f t="shared" si="4361"/>
        <v>o</v>
      </c>
      <c r="AJ3040" t="str">
        <f t="shared" si="4362"/>
        <v/>
      </c>
      <c r="AK3040" t="str">
        <f t="shared" si="4363"/>
        <v/>
      </c>
      <c r="AL3040" t="str">
        <f t="shared" si="4364"/>
        <v/>
      </c>
      <c r="AM3040" t="str">
        <f t="shared" si="4365"/>
        <v/>
      </c>
      <c r="AN3040" t="str">
        <f t="shared" si="4366"/>
        <v>Away</v>
      </c>
      <c r="AO3040" t="str">
        <f t="shared" si="4367"/>
        <v>a</v>
      </c>
      <c r="AP3040" t="str">
        <f t="shared" si="4368"/>
        <v/>
      </c>
      <c r="AQ3040" t="str">
        <f t="shared" si="4369"/>
        <v/>
      </c>
      <c r="AR3040" t="str">
        <f t="shared" si="4370"/>
        <v>Away</v>
      </c>
      <c r="AS3040" t="str">
        <f t="shared" si="4371"/>
        <v>a</v>
      </c>
      <c r="AT3040" t="str">
        <f t="shared" si="4372"/>
        <v>Defensive</v>
      </c>
      <c r="AU3040" t="str">
        <f t="shared" si="4373"/>
        <v/>
      </c>
      <c r="AV3040" t="str">
        <f t="shared" si="4374"/>
        <v/>
      </c>
      <c r="AW3040" t="str" cm="1">
        <f t="array" ref="AW3040">IFERROR(IF(O3040&lt;&gt;"",O3040,IF(OR($S3040="",$T3040=""),"",IF(O3040&lt;&gt;"",O3040,IF($T3040&lt;&gt;"",_xlfn._xlws.FILTER(O:O,($BU:$BU=$BU3040)*($I:$I=$I3040)*($T:$T=$T3040)*($S:$S=_xlfn.MINIFS($S:$S,$T:$T,"="&amp;$T3040)),"")))))&amp;"",IF(O3040="","",""))&amp;""</f>
        <v>Defensive_PlayZone-PuckRetrievalRebound</v>
      </c>
      <c r="AX3040" t="str" cm="1">
        <f t="array" ref="AX3040">IFERROR(IF(P3040&lt;&gt;"",P3040,IF(OR($S3040="",$T3040=""),"",IF($T3040&lt;&gt;"",_xlfn._xlws.FILTER(P:P,($BU:$BU=$BU3040)*($I:$I=$I3040)*($T:$T=$T3040)*($S:$S=_xlfn.MINIFS($S:$S,$T:$T,"="&amp;$T3040)),""))))&amp;"",IF(P3040="","",""))&amp;""</f>
        <v/>
      </c>
      <c r="AY3040" t="str" cm="1">
        <f t="array" ref="AY3040">IFERROR(IF(Q3040&lt;&gt;"",Q3040,IF(OR($S3040="",$T3040=""),"",IF($T3040&lt;&gt;"",_xlfn._xlws.FILTER(Q:Q,($BU:$BU=$BU3040)*($I:$I=$I3040)*($T:$T=$T3040)*($S:$S=_xlfn.MINIFS($S:$S,$T:$T,"="&amp;$T3040)),""))))&amp;"",IF(Q3040="","",""))&amp;""</f>
        <v>u</v>
      </c>
      <c r="AZ3040" t="str" cm="1">
        <f t="array" ref="AZ3040">IFERROR(IF(R3040&lt;&gt;"",R3040,IF(OR($S3040="",$T3040=""),"",IF($T3040&lt;&gt;"",_xlfn._xlws.FILTER(R:R,($BU:$BU=$BU3040)*($I:$I=$I3040)*($T:$T=$T3040)*($S:$S=_xlfn.MINIFS($S:$S,$T:$T,"="&amp;$T3040)),""))))&amp;"",IF(R3040="","",""))&amp;""</f>
        <v>1</v>
      </c>
      <c r="BA3040" s="6">
        <f t="shared" si="4375"/>
        <v>261</v>
      </c>
      <c r="BB3040">
        <f t="shared" ref="BB3040:BD3040" si="4414">BB3039</f>
        <v>18987</v>
      </c>
      <c r="BC3040" t="str">
        <f t="shared" si="4414"/>
        <v>Velodrome</v>
      </c>
      <c r="BD3040" t="str">
        <f t="shared" si="4414"/>
        <v>Outlaws</v>
      </c>
      <c r="BE3040" t="s">
        <v>13</v>
      </c>
      <c r="BF3040" t="s">
        <v>587</v>
      </c>
      <c r="BI3040" cm="1">
        <f t="array" aca="1" ref="BI3040" ca="1">IFERROR(_xlfn._xlws.FILTER(shifts!A:A,(shifts!B:B=events!AD3040)*(shifts!AG:AG&gt;=events!BK3040)*(shifts!AH:AH&lt;=events!BL3040)),BI3039)</f>
        <v>106</v>
      </c>
      <c r="BJ3040" s="15">
        <f t="shared" si="4377"/>
        <v>0</v>
      </c>
      <c r="BK3040">
        <f t="shared" si="4378"/>
        <v>43</v>
      </c>
      <c r="BL3040">
        <f t="shared" si="4379"/>
        <v>43</v>
      </c>
      <c r="BM3040" s="15">
        <f>SUMIFS(BJ$2:BJ3040,K$2:K3040,"=Intermission")+SUMIFS(BJ$2:BJ3040,K$2:K3040,"=Timeout")</f>
        <v>143</v>
      </c>
      <c r="BN3040">
        <f t="shared" si="4380"/>
        <v>2303</v>
      </c>
      <c r="BO3040" s="19">
        <f t="shared" si="4381"/>
        <v>3340</v>
      </c>
      <c r="BP3040">
        <f t="shared" si="4382"/>
        <v>3335</v>
      </c>
      <c r="BQ3040" s="17">
        <f t="shared" si="4383"/>
        <v>3340</v>
      </c>
      <c r="BR3040" t="str">
        <f t="shared" si="4384"/>
        <v>opp_team_player_1</v>
      </c>
      <c r="BS3040">
        <f>COUNTIFS(S$3:S3040,"="&amp;S3040,AI$3:AI3040,"="&amp;AI3040)</f>
        <v>1</v>
      </c>
      <c r="BT3040" t="str">
        <f>IFERROR(VLOOKUP(BB3040&amp;BU3040&amp;X3040,game_rosters!U:W,3,FALSE),"")</f>
        <v>P100198</v>
      </c>
      <c r="BU3040" t="str">
        <f t="shared" si="4385"/>
        <v>Velodrome</v>
      </c>
    </row>
    <row r="3041" spans="1:73" x14ac:dyDescent="0.2">
      <c r="A3041" t="str">
        <f t="shared" si="4360"/>
        <v/>
      </c>
      <c r="I3041" s="44">
        <v>24</v>
      </c>
      <c r="O3041" t="s">
        <v>688</v>
      </c>
      <c r="Q3041" t="s">
        <v>594</v>
      </c>
      <c r="R3041" s="51">
        <v>1</v>
      </c>
      <c r="S3041">
        <v>1579</v>
      </c>
      <c r="X3041">
        <v>24</v>
      </c>
      <c r="AA3041">
        <f t="shared" si="4409"/>
        <v>2579</v>
      </c>
      <c r="AB3041" t="str">
        <f t="shared" si="4410"/>
        <v/>
      </c>
      <c r="AC3041">
        <f t="shared" si="4356"/>
        <v>2579</v>
      </c>
      <c r="AD3041" s="6">
        <v>3</v>
      </c>
      <c r="AE3041" t="s">
        <v>742</v>
      </c>
      <c r="AF3041" t="s">
        <v>919</v>
      </c>
      <c r="AG3041" t="s">
        <v>756</v>
      </c>
      <c r="AH3041" t="s">
        <v>756</v>
      </c>
      <c r="AI3041" t="str">
        <f t="shared" si="4361"/>
        <v>o</v>
      </c>
      <c r="AJ3041" t="str">
        <f t="shared" si="4362"/>
        <v/>
      </c>
      <c r="AK3041" t="str">
        <f t="shared" si="4363"/>
        <v/>
      </c>
      <c r="AL3041" t="str">
        <f t="shared" si="4364"/>
        <v/>
      </c>
      <c r="AM3041" t="str">
        <f t="shared" si="4365"/>
        <v/>
      </c>
      <c r="AN3041" t="str">
        <f t="shared" si="4366"/>
        <v>Away</v>
      </c>
      <c r="AO3041" t="str">
        <f t="shared" si="4367"/>
        <v>a</v>
      </c>
      <c r="AP3041" t="str">
        <f t="shared" si="4368"/>
        <v/>
      </c>
      <c r="AQ3041" t="str">
        <f t="shared" si="4369"/>
        <v/>
      </c>
      <c r="AR3041" t="str">
        <f t="shared" si="4370"/>
        <v>Away</v>
      </c>
      <c r="AS3041" t="str">
        <f t="shared" si="4371"/>
        <v>a</v>
      </c>
      <c r="AT3041" t="str">
        <f t="shared" si="4372"/>
        <v>Defensive</v>
      </c>
      <c r="AU3041" t="str">
        <f t="shared" si="4373"/>
        <v/>
      </c>
      <c r="AV3041" t="str">
        <f t="shared" si="4374"/>
        <v/>
      </c>
      <c r="AW3041" t="str" cm="1">
        <f t="array" ref="AW3041">IFERROR(IF(O3041&lt;&gt;"",O3041,IF(OR($S3041="",$T3041=""),"",IF(O3041&lt;&gt;"",O3041,IF($T3041&lt;&gt;"",_xlfn._xlws.FILTER(O:O,($BU:$BU=$BU3041)*($I:$I=$I3041)*($T:$T=$T3041)*($S:$S=_xlfn.MINIFS($S:$S,$T:$T,"="&amp;$T3041)),"")))))&amp;"",IF(O3041="","",""))&amp;""</f>
        <v>Defensive_PlayZone-PuckRetrievalRebound</v>
      </c>
      <c r="AX3041" t="str" cm="1">
        <f t="array" ref="AX3041">IFERROR(IF(P3041&lt;&gt;"",P3041,IF(OR($S3041="",$T3041=""),"",IF($T3041&lt;&gt;"",_xlfn._xlws.FILTER(P:P,($BU:$BU=$BU3041)*($I:$I=$I3041)*($T:$T=$T3041)*($S:$S=_xlfn.MINIFS($S:$S,$T:$T,"="&amp;$T3041)),""))))&amp;"",IF(P3041="","",""))&amp;""</f>
        <v/>
      </c>
      <c r="AY3041" t="str" cm="1">
        <f t="array" ref="AY3041">IFERROR(IF(Q3041&lt;&gt;"",Q3041,IF(OR($S3041="",$T3041=""),"",IF($T3041&lt;&gt;"",_xlfn._xlws.FILTER(Q:Q,($BU:$BU=$BU3041)*($I:$I=$I3041)*($T:$T=$T3041)*($S:$S=_xlfn.MINIFS($S:$S,$T:$T,"="&amp;$T3041)),""))))&amp;"",IF(Q3041="","",""))&amp;""</f>
        <v>u</v>
      </c>
      <c r="AZ3041" t="str" cm="1">
        <f t="array" ref="AZ3041">IFERROR(IF(R3041&lt;&gt;"",R3041,IF(OR($S3041="",$T3041=""),"",IF($T3041&lt;&gt;"",_xlfn._xlws.FILTER(R:R,($BU:$BU=$BU3041)*($I:$I=$I3041)*($T:$T=$T3041)*($S:$S=_xlfn.MINIFS($S:$S,$T:$T,"="&amp;$T3041)),""))))&amp;"",IF(R3041="","",""))&amp;""</f>
        <v>1</v>
      </c>
      <c r="BA3041" s="6">
        <f t="shared" si="4375"/>
        <v>261</v>
      </c>
      <c r="BB3041">
        <f t="shared" ref="BB3041:BD3041" si="4415">BB3040</f>
        <v>18987</v>
      </c>
      <c r="BC3041" t="str">
        <f t="shared" si="4415"/>
        <v>Velodrome</v>
      </c>
      <c r="BD3041" t="str">
        <f t="shared" si="4415"/>
        <v>Outlaws</v>
      </c>
      <c r="BE3041" t="s">
        <v>13</v>
      </c>
      <c r="BF3041" t="s">
        <v>587</v>
      </c>
      <c r="BI3041" cm="1">
        <f t="array" aca="1" ref="BI3041" ca="1">IFERROR(_xlfn._xlws.FILTER(shifts!A:A,(shifts!B:B=events!AD3041)*(shifts!AG:AG&gt;=events!BK3041)*(shifts!AH:AH&lt;=events!BL3041)),BI3040)</f>
        <v>106</v>
      </c>
      <c r="BJ3041" s="15">
        <f t="shared" si="4377"/>
        <v>0</v>
      </c>
      <c r="BK3041">
        <f t="shared" si="4378"/>
        <v>43</v>
      </c>
      <c r="BL3041">
        <f t="shared" si="4379"/>
        <v>43</v>
      </c>
      <c r="BM3041" s="15">
        <f>SUMIFS(BJ$2:BJ3041,K$2:K3041,"=Intermission")+SUMIFS(BJ$2:BJ3041,K$2:K3041,"=Timeout")</f>
        <v>143</v>
      </c>
      <c r="BN3041">
        <f t="shared" si="4380"/>
        <v>2303</v>
      </c>
      <c r="BO3041" s="19">
        <f t="shared" si="4381"/>
        <v>3340</v>
      </c>
      <c r="BP3041">
        <f t="shared" si="4382"/>
        <v>3335</v>
      </c>
      <c r="BQ3041" s="17">
        <f t="shared" si="4383"/>
        <v>3340</v>
      </c>
      <c r="BR3041" t="str">
        <f t="shared" si="4384"/>
        <v>opp_team_player_2</v>
      </c>
      <c r="BS3041">
        <f>COUNTIFS(S$3:S3041,"="&amp;S3041,AI$3:AI3041,"="&amp;AI3041)</f>
        <v>2</v>
      </c>
      <c r="BT3041" t="str">
        <f>IFERROR(VLOOKUP(BB3041&amp;BU3041&amp;X3041,game_rosters!U:W,3,FALSE),"")</f>
        <v>P100230</v>
      </c>
      <c r="BU3041" t="str">
        <f t="shared" si="4385"/>
        <v>Velodrome</v>
      </c>
    </row>
    <row r="3042" spans="1:73" x14ac:dyDescent="0.2">
      <c r="A3042">
        <f t="shared" si="4360"/>
        <v>1</v>
      </c>
      <c r="I3042" s="44">
        <v>18</v>
      </c>
      <c r="K3042" t="s">
        <v>7</v>
      </c>
      <c r="L3042" t="s">
        <v>172</v>
      </c>
      <c r="M3042" t="s">
        <v>66</v>
      </c>
      <c r="N3042" t="s">
        <v>595</v>
      </c>
      <c r="O3042" t="s">
        <v>654</v>
      </c>
      <c r="Q3042" t="s">
        <v>595</v>
      </c>
      <c r="S3042">
        <v>1580</v>
      </c>
      <c r="W3042" t="s">
        <v>731</v>
      </c>
      <c r="X3042">
        <v>18</v>
      </c>
      <c r="Z3042">
        <v>1</v>
      </c>
      <c r="AA3042">
        <f t="shared" si="4409"/>
        <v>2580</v>
      </c>
      <c r="AB3042" t="str">
        <f t="shared" si="4410"/>
        <v/>
      </c>
      <c r="AC3042">
        <f t="shared" si="4356"/>
        <v>2580</v>
      </c>
      <c r="AD3042" s="6">
        <v>3</v>
      </c>
      <c r="AE3042" t="s">
        <v>742</v>
      </c>
      <c r="AF3042" t="s">
        <v>919</v>
      </c>
      <c r="AG3042" t="s">
        <v>756</v>
      </c>
      <c r="AH3042" t="s">
        <v>756</v>
      </c>
      <c r="AI3042" t="str">
        <f t="shared" si="4361"/>
        <v>e</v>
      </c>
      <c r="AJ3042" t="str">
        <f t="shared" si="4362"/>
        <v/>
      </c>
      <c r="AK3042" t="str">
        <f t="shared" si="4363"/>
        <v/>
      </c>
      <c r="AL3042" t="str">
        <f t="shared" si="4364"/>
        <v/>
      </c>
      <c r="AM3042" t="str">
        <f t="shared" si="4365"/>
        <v/>
      </c>
      <c r="AN3042" t="str">
        <f t="shared" si="4366"/>
        <v>Away</v>
      </c>
      <c r="AO3042" t="str">
        <f t="shared" si="4367"/>
        <v>a</v>
      </c>
      <c r="AP3042" t="str">
        <f t="shared" si="4368"/>
        <v/>
      </c>
      <c r="AQ3042" t="str">
        <f t="shared" si="4369"/>
        <v/>
      </c>
      <c r="AR3042" t="str">
        <f t="shared" si="4370"/>
        <v>Away</v>
      </c>
      <c r="AS3042" t="str">
        <f t="shared" si="4371"/>
        <v>a</v>
      </c>
      <c r="AT3042" t="str">
        <f t="shared" si="4372"/>
        <v>Offensive</v>
      </c>
      <c r="AU3042" t="str">
        <f t="shared" si="4373"/>
        <v/>
      </c>
      <c r="AV3042" t="str">
        <f t="shared" si="4374"/>
        <v/>
      </c>
      <c r="AW3042" t="str" cm="1">
        <f t="array" ref="AW3042">IFERROR(IF(O3042&lt;&gt;"",O3042,IF(OR($S3042="",$T3042=""),"",IF(O3042&lt;&gt;"",O3042,IF($T3042&lt;&gt;"",_xlfn._xlws.FILTER(O:O,($BU:$BU=$BU3042)*($I:$I=$I3042)*($T:$T=$T3042)*($S:$S=_xlfn.MINIFS($S:$S,$T:$T,"="&amp;$T3042)),"")))))&amp;"",IF(O3042="","",""))&amp;""</f>
        <v>OffensivePlay_Pass-SecondTouch</v>
      </c>
      <c r="AX3042" t="str" cm="1">
        <f t="array" ref="AX3042">IFERROR(IF(P3042&lt;&gt;"",P3042,IF(OR($S3042="",$T3042=""),"",IF($T3042&lt;&gt;"",_xlfn._xlws.FILTER(P:P,($BU:$BU=$BU3042)*($I:$I=$I3042)*($T:$T=$T3042)*($S:$S=_xlfn.MINIFS($S:$S,$T:$T,"="&amp;$T3042)),""))))&amp;"",IF(P3042="","",""))&amp;""</f>
        <v/>
      </c>
      <c r="AY3042" t="str" cm="1">
        <f t="array" ref="AY3042">IFERROR(IF(Q3042&lt;&gt;"",Q3042,IF(OR($S3042="",$T3042=""),"",IF($T3042&lt;&gt;"",_xlfn._xlws.FILTER(Q:Q,($BU:$BU=$BU3042)*($I:$I=$I3042)*($T:$T=$T3042)*($S:$S=_xlfn.MINIFS($S:$S,$T:$T,"="&amp;$T3042)),""))))&amp;"",IF(Q3042="","",""))&amp;""</f>
        <v>s</v>
      </c>
      <c r="AZ3042" t="str" cm="1">
        <f t="array" ref="AZ3042">IFERROR(IF(R3042&lt;&gt;"",R3042,IF(OR($S3042="",$T3042=""),"",IF($T3042&lt;&gt;"",_xlfn._xlws.FILTER(R:R,($BU:$BU=$BU3042)*($I:$I=$I3042)*($T:$T=$T3042)*($S:$S=_xlfn.MINIFS($S:$S,$T:$T,"="&amp;$T3042)),""))))&amp;"",IF(R3042="","",""))&amp;""</f>
        <v/>
      </c>
      <c r="BA3042" s="6">
        <f t="shared" si="4375"/>
        <v>261</v>
      </c>
      <c r="BB3042">
        <f t="shared" ref="BB3042:BD3042" si="4416">BB3041</f>
        <v>18987</v>
      </c>
      <c r="BC3042" t="str">
        <f t="shared" si="4416"/>
        <v>Velodrome</v>
      </c>
      <c r="BD3042" t="str">
        <f t="shared" si="4416"/>
        <v>Outlaws</v>
      </c>
      <c r="BE3042" t="s">
        <v>7</v>
      </c>
      <c r="BF3042" t="s">
        <v>172</v>
      </c>
      <c r="BI3042" cm="1">
        <f t="array" aca="1" ref="BI3042" ca="1">IFERROR(_xlfn._xlws.FILTER(shifts!A:A,(shifts!B:B=events!AD3042)*(shifts!AG:AG&gt;=events!BK3042)*(shifts!AH:AH&lt;=events!BL3042)),BI3041)</f>
        <v>106</v>
      </c>
      <c r="BJ3042" s="15">
        <f t="shared" si="4377"/>
        <v>0</v>
      </c>
      <c r="BK3042">
        <f t="shared" si="4378"/>
        <v>43</v>
      </c>
      <c r="BL3042">
        <f t="shared" si="4379"/>
        <v>43</v>
      </c>
      <c r="BM3042" s="15">
        <f>SUMIFS(BJ$2:BJ3042,K$2:K3042,"=Intermission")+SUMIFS(BJ$2:BJ3042,K$2:K3042,"=Timeout")</f>
        <v>143</v>
      </c>
      <c r="BN3042">
        <f t="shared" si="4380"/>
        <v>2303</v>
      </c>
      <c r="BO3042" s="19">
        <f t="shared" si="4381"/>
        <v>3340</v>
      </c>
      <c r="BP3042">
        <f t="shared" si="4382"/>
        <v>3335</v>
      </c>
      <c r="BQ3042" s="17">
        <f t="shared" si="4383"/>
        <v>3340</v>
      </c>
      <c r="BR3042" t="str">
        <f t="shared" si="4384"/>
        <v>event_team_player_1</v>
      </c>
      <c r="BS3042">
        <f>COUNTIFS(S$3:S3042,"="&amp;S3042,AI$3:AI3042,"="&amp;AI3042)</f>
        <v>1</v>
      </c>
      <c r="BT3042" t="str">
        <f>IFERROR(VLOOKUP(BB3042&amp;BU3042&amp;X3042,game_rosters!U:W,3,FALSE),"")</f>
        <v>P100034</v>
      </c>
      <c r="BU3042" t="str">
        <f t="shared" si="4385"/>
        <v>Outlaws</v>
      </c>
    </row>
    <row r="3043" spans="1:73" x14ac:dyDescent="0.2">
      <c r="A3043" t="str">
        <f t="shared" si="4360"/>
        <v/>
      </c>
      <c r="I3043" s="44">
        <v>77</v>
      </c>
      <c r="S3043">
        <v>1580</v>
      </c>
      <c r="X3043">
        <v>77</v>
      </c>
      <c r="AA3043">
        <f t="shared" si="4409"/>
        <v>2580</v>
      </c>
      <c r="AB3043" t="str">
        <f t="shared" si="4410"/>
        <v/>
      </c>
      <c r="AC3043">
        <f t="shared" si="4356"/>
        <v>2580</v>
      </c>
      <c r="AD3043" s="6">
        <v>3</v>
      </c>
      <c r="AE3043" t="s">
        <v>742</v>
      </c>
      <c r="AF3043" t="s">
        <v>919</v>
      </c>
      <c r="AG3043" t="s">
        <v>756</v>
      </c>
      <c r="AH3043" t="s">
        <v>756</v>
      </c>
      <c r="AI3043" t="str">
        <f t="shared" si="4361"/>
        <v>o</v>
      </c>
      <c r="AJ3043" t="str">
        <f t="shared" si="4362"/>
        <v/>
      </c>
      <c r="AK3043" t="str">
        <f t="shared" si="4363"/>
        <v/>
      </c>
      <c r="AL3043" t="str">
        <f t="shared" si="4364"/>
        <v/>
      </c>
      <c r="AM3043" t="str">
        <f t="shared" si="4365"/>
        <v/>
      </c>
      <c r="AN3043" t="str">
        <f t="shared" si="4366"/>
        <v>Away</v>
      </c>
      <c r="AO3043" t="str">
        <f t="shared" si="4367"/>
        <v>a</v>
      </c>
      <c r="AP3043" t="str">
        <f t="shared" si="4368"/>
        <v/>
      </c>
      <c r="AQ3043" t="str">
        <f t="shared" si="4369"/>
        <v/>
      </c>
      <c r="AR3043" t="str">
        <f t="shared" si="4370"/>
        <v>Away</v>
      </c>
      <c r="AS3043" t="str">
        <f t="shared" si="4371"/>
        <v>a</v>
      </c>
      <c r="AT3043" t="str">
        <f t="shared" si="4372"/>
        <v>Defensive</v>
      </c>
      <c r="AU3043" t="str">
        <f t="shared" si="4373"/>
        <v/>
      </c>
      <c r="AV3043" t="str">
        <f t="shared" si="4374"/>
        <v/>
      </c>
      <c r="AW3043" t="str" cm="1">
        <f t="array" ref="AW3043">IFERROR(IF(O3043&lt;&gt;"",O3043,IF(OR($S3043="",$T3043=""),"",IF(O3043&lt;&gt;"",O3043,IF($T3043&lt;&gt;"",_xlfn._xlws.FILTER(O:O,($BU:$BU=$BU3043)*($I:$I=$I3043)*($T:$T=$T3043)*($S:$S=_xlfn.MINIFS($S:$S,$T:$T,"="&amp;$T3043)),"")))))&amp;"",IF(O3043="","",""))&amp;""</f>
        <v/>
      </c>
      <c r="AX3043" t="str" cm="1">
        <f t="array" ref="AX3043">IFERROR(IF(P3043&lt;&gt;"",P3043,IF(OR($S3043="",$T3043=""),"",IF($T3043&lt;&gt;"",_xlfn._xlws.FILTER(P:P,($BU:$BU=$BU3043)*($I:$I=$I3043)*($T:$T=$T3043)*($S:$S=_xlfn.MINIFS($S:$S,$T:$T,"="&amp;$T3043)),""))))&amp;"",IF(P3043="","",""))&amp;""</f>
        <v/>
      </c>
      <c r="AY3043" t="str" cm="1">
        <f t="array" ref="AY3043">IFERROR(IF(Q3043&lt;&gt;"",Q3043,IF(OR($S3043="",$T3043=""),"",IF($T3043&lt;&gt;"",_xlfn._xlws.FILTER(Q:Q,($BU:$BU=$BU3043)*($I:$I=$I3043)*($T:$T=$T3043)*($S:$S=_xlfn.MINIFS($S:$S,$T:$T,"="&amp;$T3043)),""))))&amp;"",IF(Q3043="","",""))&amp;""</f>
        <v/>
      </c>
      <c r="AZ3043" t="str" cm="1">
        <f t="array" ref="AZ3043">IFERROR(IF(R3043&lt;&gt;"",R3043,IF(OR($S3043="",$T3043=""),"",IF($T3043&lt;&gt;"",_xlfn._xlws.FILTER(R:R,($BU:$BU=$BU3043)*($I:$I=$I3043)*($T:$T=$T3043)*($S:$S=_xlfn.MINIFS($S:$S,$T:$T,"="&amp;$T3043)),""))))&amp;"",IF(R3043="","",""))&amp;""</f>
        <v/>
      </c>
      <c r="BA3043" s="6">
        <f t="shared" si="4375"/>
        <v>261</v>
      </c>
      <c r="BB3043">
        <f t="shared" ref="BB3043:BD3043" si="4417">BB3042</f>
        <v>18987</v>
      </c>
      <c r="BC3043" t="str">
        <f t="shared" si="4417"/>
        <v>Velodrome</v>
      </c>
      <c r="BD3043" t="str">
        <f t="shared" si="4417"/>
        <v>Outlaws</v>
      </c>
      <c r="BE3043" t="s">
        <v>7</v>
      </c>
      <c r="BF3043" t="s">
        <v>172</v>
      </c>
      <c r="BI3043" cm="1">
        <f t="array" aca="1" ref="BI3043" ca="1">IFERROR(_xlfn._xlws.FILTER(shifts!A:A,(shifts!B:B=events!AD3043)*(shifts!AG:AG&gt;=events!BK3043)*(shifts!AH:AH&lt;=events!BL3043)),BI3042)</f>
        <v>106</v>
      </c>
      <c r="BJ3043" s="15">
        <f t="shared" si="4377"/>
        <v>0</v>
      </c>
      <c r="BK3043">
        <f t="shared" si="4378"/>
        <v>43</v>
      </c>
      <c r="BL3043">
        <f t="shared" si="4379"/>
        <v>43</v>
      </c>
      <c r="BM3043" s="15">
        <f>SUMIFS(BJ$2:BJ3043,K$2:K3043,"=Intermission")+SUMIFS(BJ$2:BJ3043,K$2:K3043,"=Timeout")</f>
        <v>143</v>
      </c>
      <c r="BN3043">
        <f t="shared" si="4380"/>
        <v>2303</v>
      </c>
      <c r="BO3043" s="19">
        <f t="shared" si="4381"/>
        <v>3340</v>
      </c>
      <c r="BP3043">
        <f t="shared" si="4382"/>
        <v>3335</v>
      </c>
      <c r="BQ3043" s="17">
        <f t="shared" si="4383"/>
        <v>3340</v>
      </c>
      <c r="BR3043" t="str">
        <f t="shared" si="4384"/>
        <v>opp_team_player_1</v>
      </c>
      <c r="BS3043">
        <f>COUNTIFS(S$3:S3043,"="&amp;S3043,AI$3:AI3043,"="&amp;AI3043)</f>
        <v>1</v>
      </c>
      <c r="BT3043" t="str">
        <f>IFERROR(VLOOKUP(BB3043&amp;BU3043&amp;X3043,game_rosters!U:W,3,FALSE),"")</f>
        <v>P100185</v>
      </c>
      <c r="BU3043" t="s">
        <v>960</v>
      </c>
    </row>
    <row r="3044" spans="1:73" x14ac:dyDescent="0.2">
      <c r="A3044">
        <f t="shared" si="4360"/>
        <v>1</v>
      </c>
      <c r="I3044" s="44">
        <v>77</v>
      </c>
      <c r="K3044" t="s">
        <v>13</v>
      </c>
      <c r="L3044" t="s">
        <v>13</v>
      </c>
      <c r="R3044" s="51">
        <v>1</v>
      </c>
      <c r="S3044">
        <v>1581</v>
      </c>
      <c r="W3044" t="s">
        <v>731</v>
      </c>
      <c r="X3044">
        <v>77</v>
      </c>
      <c r="Z3044">
        <v>1</v>
      </c>
      <c r="AA3044">
        <f t="shared" si="4409"/>
        <v>2581</v>
      </c>
      <c r="AB3044" t="str">
        <f t="shared" si="4410"/>
        <v/>
      </c>
      <c r="AC3044">
        <f t="shared" si="4356"/>
        <v>2581</v>
      </c>
      <c r="AD3044" s="6">
        <v>3</v>
      </c>
      <c r="AE3044" t="s">
        <v>742</v>
      </c>
      <c r="AF3044" t="s">
        <v>919</v>
      </c>
      <c r="AG3044" t="s">
        <v>742</v>
      </c>
      <c r="AH3044" t="s">
        <v>865</v>
      </c>
      <c r="AI3044" t="str">
        <f t="shared" si="4361"/>
        <v>e</v>
      </c>
      <c r="AJ3044" t="str">
        <f t="shared" si="4362"/>
        <v/>
      </c>
      <c r="AK3044" t="str">
        <f t="shared" si="4363"/>
        <v/>
      </c>
      <c r="AL3044" t="str">
        <f t="shared" si="4364"/>
        <v/>
      </c>
      <c r="AM3044" t="str">
        <f t="shared" si="4365"/>
        <v/>
      </c>
      <c r="AN3044" t="str">
        <f t="shared" si="4366"/>
        <v>Away</v>
      </c>
      <c r="AO3044" t="str">
        <f t="shared" si="4367"/>
        <v>a</v>
      </c>
      <c r="AP3044" t="str">
        <f t="shared" si="4368"/>
        <v/>
      </c>
      <c r="AQ3044" t="str">
        <f t="shared" si="4369"/>
        <v/>
      </c>
      <c r="AR3044" t="str">
        <f t="shared" si="4370"/>
        <v>Away</v>
      </c>
      <c r="AS3044" t="str">
        <f t="shared" si="4371"/>
        <v>a</v>
      </c>
      <c r="AT3044" t="str">
        <f t="shared" si="4372"/>
        <v>Offensive</v>
      </c>
      <c r="AU3044" t="str">
        <f t="shared" si="4373"/>
        <v/>
      </c>
      <c r="AV3044" t="str">
        <f t="shared" si="4374"/>
        <v/>
      </c>
      <c r="AW3044" t="str" cm="1">
        <f t="array" ref="AW3044">IFERROR(IF(O3044&lt;&gt;"",O3044,IF(OR($S3044="",$T3044=""),"",IF(O3044&lt;&gt;"",O3044,IF($T3044&lt;&gt;"",_xlfn._xlws.FILTER(O:O,($BU:$BU=$BU3044)*($I:$I=$I3044)*($T:$T=$T3044)*($S:$S=_xlfn.MINIFS($S:$S,$T:$T,"="&amp;$T3044)),"")))))&amp;"",IF(O3044="","",""))&amp;""</f>
        <v/>
      </c>
      <c r="AX3044" t="str" cm="1">
        <f t="array" ref="AX3044">IFERROR(IF(P3044&lt;&gt;"",P3044,IF(OR($S3044="",$T3044=""),"",IF($T3044&lt;&gt;"",_xlfn._xlws.FILTER(P:P,($BU:$BU=$BU3044)*($I:$I=$I3044)*($T:$T=$T3044)*($S:$S=_xlfn.MINIFS($S:$S,$T:$T,"="&amp;$T3044)),""))))&amp;"",IF(P3044="","",""))&amp;""</f>
        <v/>
      </c>
      <c r="AY3044" t="str" cm="1">
        <f t="array" ref="AY3044">IFERROR(IF(Q3044&lt;&gt;"",Q3044,IF(OR($S3044="",$T3044=""),"",IF($T3044&lt;&gt;"",_xlfn._xlws.FILTER(Q:Q,($BU:$BU=$BU3044)*($I:$I=$I3044)*($T:$T=$T3044)*($S:$S=_xlfn.MINIFS($S:$S,$T:$T,"="&amp;$T3044)),""))))&amp;"",IF(Q3044="","",""))&amp;""</f>
        <v/>
      </c>
      <c r="AZ3044" t="str" cm="1">
        <f t="array" ref="AZ3044">IFERROR(IF(R3044&lt;&gt;"",R3044,IF(OR($S3044="",$T3044=""),"",IF($T3044&lt;&gt;"",_xlfn._xlws.FILTER(R:R,($BU:$BU=$BU3044)*($I:$I=$I3044)*($T:$T=$T3044)*($S:$S=_xlfn.MINIFS($S:$S,$T:$T,"="&amp;$T3044)),""))))&amp;"",IF(R3044="","",""))&amp;""</f>
        <v>1</v>
      </c>
      <c r="BA3044" s="6">
        <f t="shared" si="4375"/>
        <v>261</v>
      </c>
      <c r="BB3044">
        <f t="shared" ref="BB3044:BD3044" si="4418">BB3043</f>
        <v>18987</v>
      </c>
      <c r="BC3044" t="str">
        <f t="shared" si="4418"/>
        <v>Velodrome</v>
      </c>
      <c r="BD3044" t="str">
        <f t="shared" si="4418"/>
        <v>Outlaws</v>
      </c>
      <c r="BE3044" t="s">
        <v>13</v>
      </c>
      <c r="BF3044" t="s">
        <v>13</v>
      </c>
      <c r="BI3044" cm="1">
        <f t="array" aca="1" ref="BI3044" ca="1">IFERROR(_xlfn._xlws.FILTER(shifts!A:A,(shifts!B:B=events!AD3044)*(shifts!AG:AG&gt;=events!BK3044)*(shifts!AH:AH&lt;=events!BL3044)),BI3043)</f>
        <v>106</v>
      </c>
      <c r="BJ3044" s="15">
        <f t="shared" si="4377"/>
        <v>5</v>
      </c>
      <c r="BK3044">
        <f t="shared" si="4378"/>
        <v>43</v>
      </c>
      <c r="BL3044">
        <f t="shared" si="4379"/>
        <v>38</v>
      </c>
      <c r="BM3044" s="15">
        <f>SUMIFS(BJ$2:BJ3044,K$2:K3044,"=Intermission")+SUMIFS(BJ$2:BJ3044,K$2:K3044,"=Timeout")</f>
        <v>143</v>
      </c>
      <c r="BN3044">
        <f t="shared" si="4380"/>
        <v>2303</v>
      </c>
      <c r="BO3044" s="19">
        <f t="shared" si="4381"/>
        <v>3340</v>
      </c>
      <c r="BP3044">
        <f t="shared" si="4382"/>
        <v>3335</v>
      </c>
      <c r="BQ3044" s="17">
        <f t="shared" si="4383"/>
        <v>3345</v>
      </c>
      <c r="BR3044" t="str">
        <f t="shared" si="4384"/>
        <v>event_team_player_1</v>
      </c>
      <c r="BS3044">
        <f>COUNTIFS(S$3:S3044,"="&amp;S3044,AI$3:AI3044,"="&amp;AI3044)</f>
        <v>1</v>
      </c>
      <c r="BT3044" t="str">
        <f>IFERROR(VLOOKUP(BB3044&amp;BU3044&amp;X3044,game_rosters!U:W,3,FALSE),"")</f>
        <v>P100185</v>
      </c>
      <c r="BU3044" t="str">
        <f t="shared" si="4385"/>
        <v>Outlaws</v>
      </c>
    </row>
    <row r="3045" spans="1:73" x14ac:dyDescent="0.2">
      <c r="A3045" t="str">
        <f t="shared" si="4360"/>
        <v/>
      </c>
      <c r="I3045" s="44">
        <v>91</v>
      </c>
      <c r="O3045" t="s">
        <v>670</v>
      </c>
      <c r="R3045" s="51">
        <v>1</v>
      </c>
      <c r="S3045">
        <v>1581</v>
      </c>
      <c r="X3045">
        <v>91</v>
      </c>
      <c r="AA3045">
        <f t="shared" si="4409"/>
        <v>2581</v>
      </c>
      <c r="AB3045" t="str">
        <f t="shared" si="4410"/>
        <v/>
      </c>
      <c r="AC3045">
        <f t="shared" si="4356"/>
        <v>2581</v>
      </c>
      <c r="AD3045" s="6">
        <v>3</v>
      </c>
      <c r="AE3045" t="s">
        <v>742</v>
      </c>
      <c r="AF3045" t="s">
        <v>919</v>
      </c>
      <c r="AG3045" t="s">
        <v>742</v>
      </c>
      <c r="AH3045" t="s">
        <v>865</v>
      </c>
      <c r="AI3045" t="str">
        <f t="shared" si="4361"/>
        <v>o</v>
      </c>
      <c r="AJ3045" t="str">
        <f t="shared" si="4362"/>
        <v/>
      </c>
      <c r="AK3045" t="str">
        <f t="shared" si="4363"/>
        <v/>
      </c>
      <c r="AL3045" t="str">
        <f t="shared" si="4364"/>
        <v/>
      </c>
      <c r="AM3045" t="str">
        <f t="shared" si="4365"/>
        <v/>
      </c>
      <c r="AN3045" t="str">
        <f t="shared" si="4366"/>
        <v>Away</v>
      </c>
      <c r="AO3045" t="str">
        <f t="shared" si="4367"/>
        <v>a</v>
      </c>
      <c r="AP3045" t="str">
        <f t="shared" si="4368"/>
        <v/>
      </c>
      <c r="AQ3045" t="str">
        <f t="shared" si="4369"/>
        <v/>
      </c>
      <c r="AR3045" t="str">
        <f t="shared" si="4370"/>
        <v>Away</v>
      </c>
      <c r="AS3045" t="str">
        <f t="shared" si="4371"/>
        <v>a</v>
      </c>
      <c r="AT3045" t="str">
        <f t="shared" si="4372"/>
        <v>Defensive</v>
      </c>
      <c r="AU3045" t="str">
        <f t="shared" si="4373"/>
        <v/>
      </c>
      <c r="AV3045" t="str">
        <f t="shared" si="4374"/>
        <v/>
      </c>
      <c r="AW3045" t="str" cm="1">
        <f t="array" ref="AW3045">IFERROR(IF(O3045&lt;&gt;"",O3045,IF(OR($S3045="",$T3045=""),"",IF(O3045&lt;&gt;"",O3045,IF($T3045&lt;&gt;"",_xlfn._xlws.FILTER(O:O,($BU:$BU=$BU3045)*($I:$I=$I3045)*($T:$T=$T3045)*($S:$S=_xlfn.MINIFS($S:$S,$T:$T,"="&amp;$T3045)),"")))))&amp;"",IF(O3045="","",""))&amp;""</f>
        <v>Defensive_PlayPossession-ManOnMan</v>
      </c>
      <c r="AX3045" t="str" cm="1">
        <f t="array" ref="AX3045">IFERROR(IF(P3045&lt;&gt;"",P3045,IF(OR($S3045="",$T3045=""),"",IF($T3045&lt;&gt;"",_xlfn._xlws.FILTER(P:P,($BU:$BU=$BU3045)*($I:$I=$I3045)*($T:$T=$T3045)*($S:$S=_xlfn.MINIFS($S:$S,$T:$T,"="&amp;$T3045)),""))))&amp;"",IF(P3045="","",""))&amp;""</f>
        <v/>
      </c>
      <c r="AY3045" t="str" cm="1">
        <f t="array" ref="AY3045">IFERROR(IF(Q3045&lt;&gt;"",Q3045,IF(OR($S3045="",$T3045=""),"",IF($T3045&lt;&gt;"",_xlfn._xlws.FILTER(Q:Q,($BU:$BU=$BU3045)*($I:$I=$I3045)*($T:$T=$T3045)*($S:$S=_xlfn.MINIFS($S:$S,$T:$T,"="&amp;$T3045)),""))))&amp;"",IF(Q3045="","",""))&amp;""</f>
        <v/>
      </c>
      <c r="AZ3045" t="str" cm="1">
        <f t="array" ref="AZ3045">IFERROR(IF(R3045&lt;&gt;"",R3045,IF(OR($S3045="",$T3045=""),"",IF($T3045&lt;&gt;"",_xlfn._xlws.FILTER(R:R,($BU:$BU=$BU3045)*($I:$I=$I3045)*($T:$T=$T3045)*($S:$S=_xlfn.MINIFS($S:$S,$T:$T,"="&amp;$T3045)),""))))&amp;"",IF(R3045="","",""))&amp;""</f>
        <v>1</v>
      </c>
      <c r="BA3045" s="6">
        <f t="shared" si="4375"/>
        <v>261</v>
      </c>
      <c r="BB3045">
        <f t="shared" ref="BB3045:BD3045" si="4419">BB3044</f>
        <v>18987</v>
      </c>
      <c r="BC3045" t="str">
        <f t="shared" si="4419"/>
        <v>Velodrome</v>
      </c>
      <c r="BD3045" t="str">
        <f t="shared" si="4419"/>
        <v>Outlaws</v>
      </c>
      <c r="BE3045" t="s">
        <v>13</v>
      </c>
      <c r="BF3045" t="s">
        <v>13</v>
      </c>
      <c r="BI3045" cm="1">
        <f t="array" aca="1" ref="BI3045" ca="1">IFERROR(_xlfn._xlws.FILTER(shifts!A:A,(shifts!B:B=events!AD3045)*(shifts!AG:AG&gt;=events!BK3045)*(shifts!AH:AH&lt;=events!BL3045)),BI3044)</f>
        <v>106</v>
      </c>
      <c r="BJ3045" s="15">
        <f t="shared" si="4377"/>
        <v>5</v>
      </c>
      <c r="BK3045">
        <f t="shared" si="4378"/>
        <v>43</v>
      </c>
      <c r="BL3045">
        <f t="shared" si="4379"/>
        <v>38</v>
      </c>
      <c r="BM3045" s="15">
        <f>SUMIFS(BJ$2:BJ3045,K$2:K3045,"=Intermission")+SUMIFS(BJ$2:BJ3045,K$2:K3045,"=Timeout")</f>
        <v>143</v>
      </c>
      <c r="BN3045">
        <f t="shared" si="4380"/>
        <v>2303</v>
      </c>
      <c r="BO3045" s="19">
        <f t="shared" si="4381"/>
        <v>3340</v>
      </c>
      <c r="BP3045">
        <f t="shared" si="4382"/>
        <v>3335</v>
      </c>
      <c r="BQ3045" s="17">
        <f t="shared" si="4383"/>
        <v>3345</v>
      </c>
      <c r="BR3045" t="str">
        <f t="shared" si="4384"/>
        <v>opp_team_player_1</v>
      </c>
      <c r="BS3045">
        <f>COUNTIFS(S$3:S3045,"="&amp;S3045,AI$3:AI3045,"="&amp;AI3045)</f>
        <v>1</v>
      </c>
      <c r="BT3045" t="str">
        <f>IFERROR(VLOOKUP(BB3045&amp;BU3045&amp;X3045,game_rosters!U:W,3,FALSE),"")</f>
        <v>P100002</v>
      </c>
      <c r="BU3045" t="str">
        <f t="shared" si="4385"/>
        <v>Velodrome</v>
      </c>
    </row>
    <row r="3046" spans="1:73" x14ac:dyDescent="0.2">
      <c r="A3046" t="str">
        <f t="shared" si="4360"/>
        <v/>
      </c>
      <c r="I3046" s="44">
        <v>84</v>
      </c>
      <c r="O3046" t="s">
        <v>670</v>
      </c>
      <c r="R3046" s="51">
        <v>1</v>
      </c>
      <c r="S3046">
        <v>1581</v>
      </c>
      <c r="X3046">
        <v>84</v>
      </c>
      <c r="AA3046">
        <f t="shared" si="4409"/>
        <v>2581</v>
      </c>
      <c r="AB3046" t="str">
        <f t="shared" si="4410"/>
        <v/>
      </c>
      <c r="AC3046">
        <f t="shared" si="4356"/>
        <v>2581</v>
      </c>
      <c r="AD3046" s="6">
        <v>3</v>
      </c>
      <c r="AE3046" t="s">
        <v>742</v>
      </c>
      <c r="AF3046" t="s">
        <v>919</v>
      </c>
      <c r="AG3046" t="s">
        <v>742</v>
      </c>
      <c r="AH3046" t="s">
        <v>865</v>
      </c>
      <c r="AI3046" t="str">
        <f t="shared" si="4361"/>
        <v>o</v>
      </c>
      <c r="AJ3046" t="str">
        <f t="shared" si="4362"/>
        <v/>
      </c>
      <c r="AK3046" t="str">
        <f t="shared" si="4363"/>
        <v/>
      </c>
      <c r="AL3046" t="str">
        <f t="shared" si="4364"/>
        <v/>
      </c>
      <c r="AM3046" t="str">
        <f t="shared" si="4365"/>
        <v/>
      </c>
      <c r="AN3046" t="str">
        <f t="shared" si="4366"/>
        <v>Away</v>
      </c>
      <c r="AO3046" t="str">
        <f t="shared" si="4367"/>
        <v>a</v>
      </c>
      <c r="AP3046" t="str">
        <f t="shared" si="4368"/>
        <v/>
      </c>
      <c r="AQ3046" t="str">
        <f t="shared" si="4369"/>
        <v/>
      </c>
      <c r="AR3046" t="str">
        <f t="shared" si="4370"/>
        <v>Away</v>
      </c>
      <c r="AS3046" t="str">
        <f t="shared" si="4371"/>
        <v>a</v>
      </c>
      <c r="AT3046" t="str">
        <f t="shared" si="4372"/>
        <v>Defensive</v>
      </c>
      <c r="AU3046" t="str">
        <f t="shared" si="4373"/>
        <v/>
      </c>
      <c r="AV3046" t="str">
        <f t="shared" si="4374"/>
        <v/>
      </c>
      <c r="AW3046" t="str" cm="1">
        <f t="array" ref="AW3046">IFERROR(IF(O3046&lt;&gt;"",O3046,IF(OR($S3046="",$T3046=""),"",IF(O3046&lt;&gt;"",O3046,IF($T3046&lt;&gt;"",_xlfn._xlws.FILTER(O:O,($BU:$BU=$BU3046)*($I:$I=$I3046)*($T:$T=$T3046)*($S:$S=_xlfn.MINIFS($S:$S,$T:$T,"="&amp;$T3046)),"")))))&amp;"",IF(O3046="","",""))&amp;""</f>
        <v>Defensive_PlayPossession-ManOnMan</v>
      </c>
      <c r="AX3046" t="str" cm="1">
        <f t="array" ref="AX3046">IFERROR(IF(P3046&lt;&gt;"",P3046,IF(OR($S3046="",$T3046=""),"",IF($T3046&lt;&gt;"",_xlfn._xlws.FILTER(P:P,($BU:$BU=$BU3046)*($I:$I=$I3046)*($T:$T=$T3046)*($S:$S=_xlfn.MINIFS($S:$S,$T:$T,"="&amp;$T3046)),""))))&amp;"",IF(P3046="","",""))&amp;""</f>
        <v/>
      </c>
      <c r="AY3046" t="str" cm="1">
        <f t="array" ref="AY3046">IFERROR(IF(Q3046&lt;&gt;"",Q3046,IF(OR($S3046="",$T3046=""),"",IF($T3046&lt;&gt;"",_xlfn._xlws.FILTER(Q:Q,($BU:$BU=$BU3046)*($I:$I=$I3046)*($T:$T=$T3046)*($S:$S=_xlfn.MINIFS($S:$S,$T:$T,"="&amp;$T3046)),""))))&amp;"",IF(Q3046="","",""))&amp;""</f>
        <v/>
      </c>
      <c r="AZ3046" t="str" cm="1">
        <f t="array" ref="AZ3046">IFERROR(IF(R3046&lt;&gt;"",R3046,IF(OR($S3046="",$T3046=""),"",IF($T3046&lt;&gt;"",_xlfn._xlws.FILTER(R:R,($BU:$BU=$BU3046)*($I:$I=$I3046)*($T:$T=$T3046)*($S:$S=_xlfn.MINIFS($S:$S,$T:$T,"="&amp;$T3046)),""))))&amp;"",IF(R3046="","",""))&amp;""</f>
        <v>1</v>
      </c>
      <c r="BA3046" s="6">
        <f t="shared" si="4375"/>
        <v>261</v>
      </c>
      <c r="BB3046">
        <f t="shared" ref="BB3046:BD3046" si="4420">BB3045</f>
        <v>18987</v>
      </c>
      <c r="BC3046" t="str">
        <f t="shared" si="4420"/>
        <v>Velodrome</v>
      </c>
      <c r="BD3046" t="str">
        <f t="shared" si="4420"/>
        <v>Outlaws</v>
      </c>
      <c r="BE3046" t="s">
        <v>13</v>
      </c>
      <c r="BF3046" t="s">
        <v>13</v>
      </c>
      <c r="BI3046" cm="1">
        <f t="array" aca="1" ref="BI3046" ca="1">IFERROR(_xlfn._xlws.FILTER(shifts!A:A,(shifts!B:B=events!AD3046)*(shifts!AG:AG&gt;=events!BK3046)*(shifts!AH:AH&lt;=events!BL3046)),BI3045)</f>
        <v>106</v>
      </c>
      <c r="BJ3046" s="15">
        <f t="shared" si="4377"/>
        <v>5</v>
      </c>
      <c r="BK3046">
        <f t="shared" si="4378"/>
        <v>43</v>
      </c>
      <c r="BL3046">
        <f t="shared" si="4379"/>
        <v>38</v>
      </c>
      <c r="BM3046" s="15">
        <f>SUMIFS(BJ$2:BJ3046,K$2:K3046,"=Intermission")+SUMIFS(BJ$2:BJ3046,K$2:K3046,"=Timeout")</f>
        <v>143</v>
      </c>
      <c r="BN3046">
        <f t="shared" si="4380"/>
        <v>2303</v>
      </c>
      <c r="BO3046" s="19">
        <f t="shared" si="4381"/>
        <v>3340</v>
      </c>
      <c r="BP3046">
        <f t="shared" si="4382"/>
        <v>3335</v>
      </c>
      <c r="BQ3046" s="17">
        <f t="shared" si="4383"/>
        <v>3345</v>
      </c>
      <c r="BR3046" t="str">
        <f t="shared" si="4384"/>
        <v>opp_team_player_2</v>
      </c>
      <c r="BS3046">
        <f>COUNTIFS(S$3:S3046,"="&amp;S3046,AI$3:AI3046,"="&amp;AI3046)</f>
        <v>2</v>
      </c>
      <c r="BT3046" t="str">
        <f>IFERROR(VLOOKUP(BB3046&amp;BU3046&amp;X3046,game_rosters!U:W,3,FALSE),"")</f>
        <v>P100198</v>
      </c>
      <c r="BU3046" t="str">
        <f t="shared" si="4385"/>
        <v>Velodrome</v>
      </c>
    </row>
    <row r="3047" spans="1:73" x14ac:dyDescent="0.2">
      <c r="A3047">
        <f t="shared" si="4360"/>
        <v>1</v>
      </c>
      <c r="I3047" s="44">
        <v>77</v>
      </c>
      <c r="K3047" t="s">
        <v>7</v>
      </c>
      <c r="L3047" t="s">
        <v>172</v>
      </c>
      <c r="M3047" t="s">
        <v>68</v>
      </c>
      <c r="N3047" t="s">
        <v>595</v>
      </c>
      <c r="S3047">
        <v>1582</v>
      </c>
      <c r="W3047" t="s">
        <v>731</v>
      </c>
      <c r="X3047">
        <v>77</v>
      </c>
      <c r="Z3047">
        <v>1</v>
      </c>
      <c r="AA3047">
        <f t="shared" si="4409"/>
        <v>2582</v>
      </c>
      <c r="AB3047" t="str">
        <f t="shared" si="4410"/>
        <v/>
      </c>
      <c r="AC3047">
        <f t="shared" si="4356"/>
        <v>2582</v>
      </c>
      <c r="AD3047" s="6">
        <v>3</v>
      </c>
      <c r="AE3047" t="s">
        <v>742</v>
      </c>
      <c r="AF3047" t="s">
        <v>865</v>
      </c>
      <c r="AG3047" t="s">
        <v>742</v>
      </c>
      <c r="AH3047" t="s">
        <v>750</v>
      </c>
      <c r="AI3047" t="str">
        <f t="shared" si="4361"/>
        <v>e</v>
      </c>
      <c r="AJ3047" t="str">
        <f t="shared" si="4362"/>
        <v/>
      </c>
      <c r="AK3047" t="str">
        <f t="shared" si="4363"/>
        <v/>
      </c>
      <c r="AL3047" t="str">
        <f t="shared" si="4364"/>
        <v/>
      </c>
      <c r="AM3047" t="str">
        <f t="shared" si="4365"/>
        <v/>
      </c>
      <c r="AN3047" t="str">
        <f t="shared" si="4366"/>
        <v>Away</v>
      </c>
      <c r="AO3047" t="str">
        <f t="shared" si="4367"/>
        <v>a</v>
      </c>
      <c r="AP3047" t="str">
        <f t="shared" si="4368"/>
        <v/>
      </c>
      <c r="AQ3047" t="str">
        <f t="shared" si="4369"/>
        <v/>
      </c>
      <c r="AR3047" t="str">
        <f t="shared" si="4370"/>
        <v>Away</v>
      </c>
      <c r="AS3047" t="str">
        <f t="shared" si="4371"/>
        <v>a</v>
      </c>
      <c r="AT3047" t="str">
        <f t="shared" si="4372"/>
        <v>Offensive</v>
      </c>
      <c r="AU3047" t="str">
        <f t="shared" si="4373"/>
        <v/>
      </c>
      <c r="AV3047" t="str">
        <f t="shared" si="4374"/>
        <v/>
      </c>
      <c r="AW3047" t="str" cm="1">
        <f t="array" ref="AW3047">IFERROR(IF(O3047&lt;&gt;"",O3047,IF(OR($S3047="",$T3047=""),"",IF(O3047&lt;&gt;"",O3047,IF($T3047&lt;&gt;"",_xlfn._xlws.FILTER(O:O,($BU:$BU=$BU3047)*($I:$I=$I3047)*($T:$T=$T3047)*($S:$S=_xlfn.MINIFS($S:$S,$T:$T,"="&amp;$T3047)),"")))))&amp;"",IF(O3047="","",""))&amp;""</f>
        <v/>
      </c>
      <c r="AX3047" t="str" cm="1">
        <f t="array" ref="AX3047">IFERROR(IF(P3047&lt;&gt;"",P3047,IF(OR($S3047="",$T3047=""),"",IF($T3047&lt;&gt;"",_xlfn._xlws.FILTER(P:P,($BU:$BU=$BU3047)*($I:$I=$I3047)*($T:$T=$T3047)*($S:$S=_xlfn.MINIFS($S:$S,$T:$T,"="&amp;$T3047)),""))))&amp;"",IF(P3047="","",""))&amp;""</f>
        <v/>
      </c>
      <c r="AY3047" t="str" cm="1">
        <f t="array" ref="AY3047">IFERROR(IF(Q3047&lt;&gt;"",Q3047,IF(OR($S3047="",$T3047=""),"",IF($T3047&lt;&gt;"",_xlfn._xlws.FILTER(Q:Q,($BU:$BU=$BU3047)*($I:$I=$I3047)*($T:$T=$T3047)*($S:$S=_xlfn.MINIFS($S:$S,$T:$T,"="&amp;$T3047)),""))))&amp;"",IF(Q3047="","",""))&amp;""</f>
        <v/>
      </c>
      <c r="AZ3047" t="str" cm="1">
        <f t="array" ref="AZ3047">IFERROR(IF(R3047&lt;&gt;"",R3047,IF(OR($S3047="",$T3047=""),"",IF($T3047&lt;&gt;"",_xlfn._xlws.FILTER(R:R,($BU:$BU=$BU3047)*($I:$I=$I3047)*($T:$T=$T3047)*($S:$S=_xlfn.MINIFS($S:$S,$T:$T,"="&amp;$T3047)),""))))&amp;"",IF(R3047="","",""))&amp;""</f>
        <v/>
      </c>
      <c r="BA3047" s="6">
        <f t="shared" si="4375"/>
        <v>261</v>
      </c>
      <c r="BB3047">
        <f t="shared" ref="BB3047:BD3047" si="4421">BB3046</f>
        <v>18987</v>
      </c>
      <c r="BC3047" t="str">
        <f t="shared" si="4421"/>
        <v>Velodrome</v>
      </c>
      <c r="BD3047" t="str">
        <f t="shared" si="4421"/>
        <v>Outlaws</v>
      </c>
      <c r="BE3047" t="s">
        <v>7</v>
      </c>
      <c r="BF3047" t="s">
        <v>172</v>
      </c>
      <c r="BI3047" cm="1">
        <f t="array" aca="1" ref="BI3047" ca="1">IFERROR(_xlfn._xlws.FILTER(shifts!A:A,(shifts!B:B=events!AD3047)*(shifts!AG:AG&gt;=events!BK3047)*(shifts!AH:AH&lt;=events!BL3047)),BI3046)</f>
        <v>106</v>
      </c>
      <c r="BJ3047" s="15">
        <f t="shared" si="4377"/>
        <v>3</v>
      </c>
      <c r="BK3047">
        <f t="shared" si="4378"/>
        <v>38</v>
      </c>
      <c r="BL3047">
        <f t="shared" si="4379"/>
        <v>35</v>
      </c>
      <c r="BM3047" s="15">
        <f>SUMIFS(BJ$2:BJ3047,K$2:K3047,"=Intermission")+SUMIFS(BJ$2:BJ3047,K$2:K3047,"=Timeout")</f>
        <v>143</v>
      </c>
      <c r="BN3047">
        <f t="shared" si="4380"/>
        <v>2303</v>
      </c>
      <c r="BO3047" s="19">
        <f t="shared" si="4381"/>
        <v>3345</v>
      </c>
      <c r="BP3047">
        <f t="shared" si="4382"/>
        <v>3340</v>
      </c>
      <c r="BQ3047" s="17">
        <f t="shared" si="4383"/>
        <v>3348</v>
      </c>
      <c r="BR3047" t="str">
        <f t="shared" si="4384"/>
        <v>event_team_player_1</v>
      </c>
      <c r="BS3047">
        <f>COUNTIFS(S$3:S3047,"="&amp;S3047,AI$3:AI3047,"="&amp;AI3047)</f>
        <v>1</v>
      </c>
      <c r="BT3047" t="str">
        <f>IFERROR(VLOOKUP(BB3047&amp;BU3047&amp;X3047,game_rosters!U:W,3,FALSE),"")</f>
        <v>P100185</v>
      </c>
      <c r="BU3047" t="str">
        <f t="shared" si="4385"/>
        <v>Outlaws</v>
      </c>
    </row>
    <row r="3048" spans="1:73" x14ac:dyDescent="0.2">
      <c r="A3048" t="str">
        <f t="shared" si="4360"/>
        <v/>
      </c>
      <c r="I3048" s="44">
        <v>44</v>
      </c>
      <c r="S3048">
        <v>1582</v>
      </c>
      <c r="X3048">
        <v>44</v>
      </c>
      <c r="Z3048">
        <v>1</v>
      </c>
      <c r="AA3048">
        <f t="shared" si="4409"/>
        <v>2582</v>
      </c>
      <c r="AB3048" t="str">
        <f t="shared" si="4410"/>
        <v/>
      </c>
      <c r="AC3048">
        <f t="shared" si="4356"/>
        <v>2582</v>
      </c>
      <c r="AD3048" s="6">
        <v>3</v>
      </c>
      <c r="AE3048" t="s">
        <v>742</v>
      </c>
      <c r="AF3048" t="s">
        <v>865</v>
      </c>
      <c r="AG3048" t="s">
        <v>742</v>
      </c>
      <c r="AH3048" t="s">
        <v>750</v>
      </c>
      <c r="AI3048" t="str">
        <f t="shared" si="4361"/>
        <v>e</v>
      </c>
      <c r="AJ3048" t="str">
        <f t="shared" si="4362"/>
        <v/>
      </c>
      <c r="AK3048" t="str">
        <f t="shared" si="4363"/>
        <v/>
      </c>
      <c r="AL3048" t="str">
        <f t="shared" si="4364"/>
        <v/>
      </c>
      <c r="AM3048" t="str">
        <f t="shared" si="4365"/>
        <v/>
      </c>
      <c r="AN3048" t="str">
        <f t="shared" si="4366"/>
        <v>Away</v>
      </c>
      <c r="AO3048" t="str">
        <f t="shared" si="4367"/>
        <v>a</v>
      </c>
      <c r="AP3048" t="str">
        <f t="shared" si="4368"/>
        <v/>
      </c>
      <c r="AQ3048" t="str">
        <f t="shared" si="4369"/>
        <v/>
      </c>
      <c r="AR3048" t="str">
        <f t="shared" si="4370"/>
        <v>Away</v>
      </c>
      <c r="AS3048" t="str">
        <f t="shared" si="4371"/>
        <v>a</v>
      </c>
      <c r="AT3048" t="str">
        <f t="shared" si="4372"/>
        <v>Offensive</v>
      </c>
      <c r="AU3048" t="str">
        <f t="shared" si="4373"/>
        <v/>
      </c>
      <c r="AV3048" t="str">
        <f t="shared" si="4374"/>
        <v/>
      </c>
      <c r="AW3048" t="str" cm="1">
        <f t="array" ref="AW3048">IFERROR(IF(O3048&lt;&gt;"",O3048,IF(OR($S3048="",$T3048=""),"",IF(O3048&lt;&gt;"",O3048,IF($T3048&lt;&gt;"",_xlfn._xlws.FILTER(O:O,($BU:$BU=$BU3048)*($I:$I=$I3048)*($T:$T=$T3048)*($S:$S=_xlfn.MINIFS($S:$S,$T:$T,"="&amp;$T3048)),"")))))&amp;"",IF(O3048="","",""))&amp;""</f>
        <v/>
      </c>
      <c r="AX3048" t="str" cm="1">
        <f t="array" ref="AX3048">IFERROR(IF(P3048&lt;&gt;"",P3048,IF(OR($S3048="",$T3048=""),"",IF($T3048&lt;&gt;"",_xlfn._xlws.FILTER(P:P,($BU:$BU=$BU3048)*($I:$I=$I3048)*($T:$T=$T3048)*($S:$S=_xlfn.MINIFS($S:$S,$T:$T,"="&amp;$T3048)),""))))&amp;"",IF(P3048="","",""))&amp;""</f>
        <v/>
      </c>
      <c r="AY3048" t="str" cm="1">
        <f t="array" ref="AY3048">IFERROR(IF(Q3048&lt;&gt;"",Q3048,IF(OR($S3048="",$T3048=""),"",IF($T3048&lt;&gt;"",_xlfn._xlws.FILTER(Q:Q,($BU:$BU=$BU3048)*($I:$I=$I3048)*($T:$T=$T3048)*($S:$S=_xlfn.MINIFS($S:$S,$T:$T,"="&amp;$T3048)),""))))&amp;"",IF(Q3048="","",""))&amp;""</f>
        <v/>
      </c>
      <c r="AZ3048" t="str" cm="1">
        <f t="array" ref="AZ3048">IFERROR(IF(R3048&lt;&gt;"",R3048,IF(OR($S3048="",$T3048=""),"",IF($T3048&lt;&gt;"",_xlfn._xlws.FILTER(R:R,($BU:$BU=$BU3048)*($I:$I=$I3048)*($T:$T=$T3048)*($S:$S=_xlfn.MINIFS($S:$S,$T:$T,"="&amp;$T3048)),""))))&amp;"",IF(R3048="","",""))&amp;""</f>
        <v/>
      </c>
      <c r="BA3048" s="6">
        <f t="shared" si="4375"/>
        <v>261</v>
      </c>
      <c r="BB3048">
        <f t="shared" ref="BB3048:BD3048" si="4422">BB3047</f>
        <v>18987</v>
      </c>
      <c r="BC3048" t="str">
        <f t="shared" si="4422"/>
        <v>Velodrome</v>
      </c>
      <c r="BD3048" t="str">
        <f t="shared" si="4422"/>
        <v>Outlaws</v>
      </c>
      <c r="BE3048" t="s">
        <v>7</v>
      </c>
      <c r="BF3048" t="s">
        <v>172</v>
      </c>
      <c r="BI3048" cm="1">
        <f t="array" aca="1" ref="BI3048" ca="1">IFERROR(_xlfn._xlws.FILTER(shifts!A:A,(shifts!B:B=events!AD3048)*(shifts!AG:AG&gt;=events!BK3048)*(shifts!AH:AH&lt;=events!BL3048)),BI3047)</f>
        <v>106</v>
      </c>
      <c r="BJ3048" s="15">
        <f t="shared" si="4377"/>
        <v>3</v>
      </c>
      <c r="BK3048">
        <f t="shared" si="4378"/>
        <v>38</v>
      </c>
      <c r="BL3048">
        <f t="shared" si="4379"/>
        <v>35</v>
      </c>
      <c r="BM3048" s="15">
        <f>SUMIFS(BJ$2:BJ3048,K$2:K3048,"=Intermission")+SUMIFS(BJ$2:BJ3048,K$2:K3048,"=Timeout")</f>
        <v>143</v>
      </c>
      <c r="BN3048">
        <f t="shared" si="4380"/>
        <v>2303</v>
      </c>
      <c r="BO3048" s="19">
        <f t="shared" si="4381"/>
        <v>3345</v>
      </c>
      <c r="BP3048">
        <f t="shared" si="4382"/>
        <v>3340</v>
      </c>
      <c r="BQ3048" s="17">
        <f t="shared" si="4383"/>
        <v>3348</v>
      </c>
      <c r="BR3048" t="str">
        <f t="shared" si="4384"/>
        <v>event_team_player_2</v>
      </c>
      <c r="BS3048">
        <f>COUNTIFS(S$3:S3048,"="&amp;S3048,AI$3:AI3048,"="&amp;AI3048)</f>
        <v>2</v>
      </c>
      <c r="BT3048" t="str">
        <f>IFERROR(VLOOKUP(BB3048&amp;BU3048&amp;X3048,game_rosters!U:W,3,FALSE),"")</f>
        <v>P100033</v>
      </c>
      <c r="BU3048" t="str">
        <f t="shared" si="4385"/>
        <v>Outlaws</v>
      </c>
    </row>
    <row r="3049" spans="1:73" x14ac:dyDescent="0.2">
      <c r="A3049">
        <f t="shared" si="4360"/>
        <v>1</v>
      </c>
      <c r="I3049" s="44">
        <v>44</v>
      </c>
      <c r="K3049" t="s">
        <v>6</v>
      </c>
      <c r="L3049" t="s">
        <v>205</v>
      </c>
      <c r="M3049" t="s">
        <v>51</v>
      </c>
      <c r="N3049" t="s">
        <v>595</v>
      </c>
      <c r="S3049">
        <v>1583</v>
      </c>
      <c r="T3049">
        <v>245</v>
      </c>
      <c r="W3049" t="s">
        <v>731</v>
      </c>
      <c r="X3049">
        <v>44</v>
      </c>
      <c r="Z3049">
        <v>1</v>
      </c>
      <c r="AA3049">
        <f t="shared" si="4409"/>
        <v>2583</v>
      </c>
      <c r="AB3049">
        <f t="shared" si="4410"/>
        <v>9245</v>
      </c>
      <c r="AC3049">
        <f t="shared" si="4356"/>
        <v>9245</v>
      </c>
      <c r="AD3049" s="6">
        <v>3</v>
      </c>
      <c r="AE3049" t="s">
        <v>742</v>
      </c>
      <c r="AF3049" t="s">
        <v>926</v>
      </c>
      <c r="AG3049" t="s">
        <v>756</v>
      </c>
      <c r="AH3049" t="s">
        <v>756</v>
      </c>
      <c r="AI3049" t="str">
        <f t="shared" si="4361"/>
        <v>e</v>
      </c>
      <c r="AJ3049" t="str">
        <f t="shared" si="4362"/>
        <v/>
      </c>
      <c r="AK3049" t="str">
        <f t="shared" si="4363"/>
        <v/>
      </c>
      <c r="AL3049" t="str">
        <f t="shared" si="4364"/>
        <v/>
      </c>
      <c r="AM3049" t="str">
        <f t="shared" si="4365"/>
        <v/>
      </c>
      <c r="AN3049" t="str">
        <f t="shared" si="4366"/>
        <v>Away</v>
      </c>
      <c r="AO3049" t="str">
        <f t="shared" si="4367"/>
        <v>a</v>
      </c>
      <c r="AP3049" t="str">
        <f t="shared" si="4368"/>
        <v/>
      </c>
      <c r="AQ3049" t="str">
        <f t="shared" si="4369"/>
        <v/>
      </c>
      <c r="AR3049" t="str">
        <f t="shared" si="4370"/>
        <v>Away</v>
      </c>
      <c r="AS3049" t="str">
        <f t="shared" si="4371"/>
        <v>a</v>
      </c>
      <c r="AT3049" t="str">
        <f t="shared" si="4372"/>
        <v>Offensive</v>
      </c>
      <c r="AU3049" t="str">
        <f t="shared" si="4373"/>
        <v/>
      </c>
      <c r="AV3049" t="str">
        <f t="shared" si="4374"/>
        <v/>
      </c>
      <c r="AW3049" t="str" cm="1">
        <f t="array" ref="AW3049">IFERROR(IF(O3049&lt;&gt;"",O3049,IF(OR($S3049="",$T3049=""),"",IF(O3049&lt;&gt;"",O3049,IF($T3049&lt;&gt;"",_xlfn._xlws.FILTER(O:O,($BU:$BU=$BU3049)*($I:$I=$I3049)*($T:$T=$T3049)*($S:$S=_xlfn.MINIFS($S:$S,$T:$T,"="&amp;$T3049)),"")))))&amp;"",IF(O3049="","",""))&amp;""</f>
        <v/>
      </c>
      <c r="AX3049" t="str" cm="1">
        <f t="array" ref="AX3049">IFERROR(IF(P3049&lt;&gt;"",P3049,IF(OR($S3049="",$T3049=""),"",IF($T3049&lt;&gt;"",_xlfn._xlws.FILTER(P:P,($BU:$BU=$BU3049)*($I:$I=$I3049)*($T:$T=$T3049)*($S:$S=_xlfn.MINIFS($S:$S,$T:$T,"="&amp;$T3049)),""))))&amp;"",IF(P3049="","",""))&amp;""</f>
        <v/>
      </c>
      <c r="AY3049" t="str" cm="1">
        <f t="array" ref="AY3049">IFERROR(IF(Q3049&lt;&gt;"",Q3049,IF(OR($S3049="",$T3049=""),"",IF($T3049&lt;&gt;"",_xlfn._xlws.FILTER(Q:Q,($BU:$BU=$BU3049)*($I:$I=$I3049)*($T:$T=$T3049)*($S:$S=_xlfn.MINIFS($S:$S,$T:$T,"="&amp;$T3049)),""))))&amp;"",IF(Q3049="","",""))&amp;""</f>
        <v/>
      </c>
      <c r="AZ3049" t="str" cm="1">
        <f t="array" ref="AZ3049">IFERROR(IF(R3049&lt;&gt;"",R3049,IF(OR($S3049="",$T3049=""),"",IF($T3049&lt;&gt;"",_xlfn._xlws.FILTER(R:R,($BU:$BU=$BU3049)*($I:$I=$I3049)*($T:$T=$T3049)*($S:$S=_xlfn.MINIFS($S:$S,$T:$T,"="&amp;$T3049)),""))))&amp;"",IF(R3049="","",""))&amp;""</f>
        <v/>
      </c>
      <c r="BA3049" s="6">
        <f t="shared" si="4375"/>
        <v>261</v>
      </c>
      <c r="BB3049">
        <f t="shared" ref="BB3049:BD3049" si="4423">BB3048</f>
        <v>18987</v>
      </c>
      <c r="BC3049" t="str">
        <f t="shared" si="4423"/>
        <v>Velodrome</v>
      </c>
      <c r="BD3049" t="str">
        <f t="shared" si="4423"/>
        <v>Outlaws</v>
      </c>
      <c r="BE3049" t="s">
        <v>6</v>
      </c>
      <c r="BF3049" t="s">
        <v>205</v>
      </c>
      <c r="BI3049" cm="1">
        <f t="array" aca="1" ref="BI3049" ca="1">IFERROR(_xlfn._xlws.FILTER(shifts!A:A,(shifts!B:B=events!AD3049)*(shifts!AG:AG&gt;=events!BK3049)*(shifts!AH:AH&lt;=events!BL3049)),BI3048)</f>
        <v>106</v>
      </c>
      <c r="BJ3049" s="15">
        <f t="shared" si="4377"/>
        <v>0</v>
      </c>
      <c r="BK3049">
        <f t="shared" si="4378"/>
        <v>34</v>
      </c>
      <c r="BL3049">
        <f t="shared" si="4379"/>
        <v>34</v>
      </c>
      <c r="BM3049" s="15">
        <f>SUMIFS(BJ$2:BJ3049,K$2:K3049,"=Intermission")+SUMIFS(BJ$2:BJ3049,K$2:K3049,"=Timeout")</f>
        <v>143</v>
      </c>
      <c r="BN3049">
        <f t="shared" si="4380"/>
        <v>2303</v>
      </c>
      <c r="BO3049" s="19">
        <f t="shared" si="4381"/>
        <v>3349</v>
      </c>
      <c r="BP3049">
        <f t="shared" si="4382"/>
        <v>3344</v>
      </c>
      <c r="BQ3049" s="17">
        <f t="shared" si="4383"/>
        <v>3349</v>
      </c>
      <c r="BR3049" t="str">
        <f t="shared" si="4384"/>
        <v>event_team_player_1</v>
      </c>
      <c r="BS3049">
        <f>COUNTIFS(S$3:S3049,"="&amp;S3049,AI$3:AI3049,"="&amp;AI3049)</f>
        <v>1</v>
      </c>
      <c r="BT3049" t="str">
        <f>IFERROR(VLOOKUP(BB3049&amp;BU3049&amp;X3049,game_rosters!U:W,3,FALSE),"")</f>
        <v>P100033</v>
      </c>
      <c r="BU3049" t="str">
        <f t="shared" si="4385"/>
        <v>Outlaws</v>
      </c>
    </row>
    <row r="3050" spans="1:73" x14ac:dyDescent="0.2">
      <c r="A3050" t="str">
        <f t="shared" si="4360"/>
        <v/>
      </c>
      <c r="I3050" s="44">
        <v>77</v>
      </c>
      <c r="O3050" t="s">
        <v>684</v>
      </c>
      <c r="S3050">
        <v>1583</v>
      </c>
      <c r="T3050">
        <v>245</v>
      </c>
      <c r="X3050">
        <v>77</v>
      </c>
      <c r="Z3050">
        <v>1</v>
      </c>
      <c r="AA3050">
        <f t="shared" si="4409"/>
        <v>2583</v>
      </c>
      <c r="AB3050">
        <f t="shared" si="4410"/>
        <v>9245</v>
      </c>
      <c r="AC3050">
        <f t="shared" si="4356"/>
        <v>9245</v>
      </c>
      <c r="AD3050" s="6">
        <v>3</v>
      </c>
      <c r="AE3050" t="s">
        <v>742</v>
      </c>
      <c r="AF3050" t="s">
        <v>926</v>
      </c>
      <c r="AG3050" t="s">
        <v>756</v>
      </c>
      <c r="AH3050" t="s">
        <v>756</v>
      </c>
      <c r="AI3050" t="str">
        <f t="shared" si="4361"/>
        <v>e</v>
      </c>
      <c r="AJ3050" t="str">
        <f t="shared" si="4362"/>
        <v/>
      </c>
      <c r="AK3050" t="str">
        <f t="shared" si="4363"/>
        <v/>
      </c>
      <c r="AL3050" t="str">
        <f t="shared" si="4364"/>
        <v/>
      </c>
      <c r="AM3050" t="str">
        <f t="shared" si="4365"/>
        <v/>
      </c>
      <c r="AN3050" t="str">
        <f t="shared" si="4366"/>
        <v>Away</v>
      </c>
      <c r="AO3050" t="str">
        <f t="shared" si="4367"/>
        <v>a</v>
      </c>
      <c r="AP3050" t="str">
        <f t="shared" si="4368"/>
        <v/>
      </c>
      <c r="AQ3050" t="str">
        <f t="shared" si="4369"/>
        <v/>
      </c>
      <c r="AR3050" t="str">
        <f t="shared" si="4370"/>
        <v>Away</v>
      </c>
      <c r="AS3050" t="str">
        <f t="shared" si="4371"/>
        <v>a</v>
      </c>
      <c r="AT3050" t="str">
        <f t="shared" si="4372"/>
        <v>Offensive</v>
      </c>
      <c r="AU3050" t="str">
        <f t="shared" si="4373"/>
        <v/>
      </c>
      <c r="AV3050" t="str">
        <f t="shared" si="4374"/>
        <v/>
      </c>
      <c r="AW3050" t="str" cm="1">
        <f t="array" ref="AW3050">IFERROR(IF(O3050&lt;&gt;"",O3050,IF(OR($S3050="",$T3050=""),"",IF(O3050&lt;&gt;"",O3050,IF($T3050&lt;&gt;"",_xlfn._xlws.FILTER(O:O,($BU:$BU=$BU3050)*($I:$I=$I3050)*($T:$T=$T3050)*($S:$S=_xlfn.MINIFS($S:$S,$T:$T,"="&amp;$T3050)),"")))))&amp;"",IF(O3050="","",""))&amp;""</f>
        <v>OffensivePlay_Shot-Screen</v>
      </c>
      <c r="AX3050" t="str" cm="1">
        <f t="array" ref="AX3050">IFERROR(IF(P3050&lt;&gt;"",P3050,IF(OR($S3050="",$T3050=""),"",IF($T3050&lt;&gt;"",_xlfn._xlws.FILTER(P:P,($BU:$BU=$BU3050)*($I:$I=$I3050)*($T:$T=$T3050)*($S:$S=_xlfn.MINIFS($S:$S,$T:$T,"="&amp;$T3050)),""))))&amp;"",IF(P3050="","",""))&amp;""</f>
        <v/>
      </c>
      <c r="AY3050" t="str" cm="1">
        <f t="array" ref="AY3050">IFERROR(IF(Q3050&lt;&gt;"",Q3050,IF(OR($S3050="",$T3050=""),"",IF($T3050&lt;&gt;"",_xlfn._xlws.FILTER(Q:Q,($BU:$BU=$BU3050)*($I:$I=$I3050)*($T:$T=$T3050)*($S:$S=_xlfn.MINIFS($S:$S,$T:$T,"="&amp;$T3050)),""))))&amp;"",IF(Q3050="","",""))&amp;""</f>
        <v/>
      </c>
      <c r="AZ3050" t="str" cm="1">
        <f t="array" ref="AZ3050">IFERROR(IF(R3050&lt;&gt;"",R3050,IF(OR($S3050="",$T3050=""),"",IF($T3050&lt;&gt;"",_xlfn._xlws.FILTER(R:R,($BU:$BU=$BU3050)*($I:$I=$I3050)*($T:$T=$T3050)*($S:$S=_xlfn.MINIFS($S:$S,$T:$T,"="&amp;$T3050)),""))))&amp;"",IF(R3050="","",""))&amp;""</f>
        <v/>
      </c>
      <c r="BA3050" s="6">
        <f t="shared" si="4375"/>
        <v>261</v>
      </c>
      <c r="BB3050">
        <f t="shared" ref="BB3050:BD3050" si="4424">BB3049</f>
        <v>18987</v>
      </c>
      <c r="BC3050" t="str">
        <f t="shared" si="4424"/>
        <v>Velodrome</v>
      </c>
      <c r="BD3050" t="str">
        <f t="shared" si="4424"/>
        <v>Outlaws</v>
      </c>
      <c r="BE3050" t="s">
        <v>6</v>
      </c>
      <c r="BF3050" t="s">
        <v>205</v>
      </c>
      <c r="BI3050" cm="1">
        <f t="array" aca="1" ref="BI3050" ca="1">IFERROR(_xlfn._xlws.FILTER(shifts!A:A,(shifts!B:B=events!AD3050)*(shifts!AG:AG&gt;=events!BK3050)*(shifts!AH:AH&lt;=events!BL3050)),BI3049)</f>
        <v>106</v>
      </c>
      <c r="BJ3050" s="15">
        <f t="shared" si="4377"/>
        <v>0</v>
      </c>
      <c r="BK3050">
        <f t="shared" si="4378"/>
        <v>34</v>
      </c>
      <c r="BL3050">
        <f t="shared" si="4379"/>
        <v>34</v>
      </c>
      <c r="BM3050" s="15">
        <f>SUMIFS(BJ$2:BJ3050,K$2:K3050,"=Intermission")+SUMIFS(BJ$2:BJ3050,K$2:K3050,"=Timeout")</f>
        <v>143</v>
      </c>
      <c r="BN3050">
        <f t="shared" si="4380"/>
        <v>2303</v>
      </c>
      <c r="BO3050" s="19">
        <f t="shared" si="4381"/>
        <v>3349</v>
      </c>
      <c r="BP3050">
        <f t="shared" si="4382"/>
        <v>3344</v>
      </c>
      <c r="BQ3050" s="17">
        <f t="shared" si="4383"/>
        <v>3349</v>
      </c>
      <c r="BR3050" t="str">
        <f t="shared" si="4384"/>
        <v>event_team_player_2</v>
      </c>
      <c r="BS3050">
        <f>COUNTIFS(S$3:S3050,"="&amp;S3050,AI$3:AI3050,"="&amp;AI3050)</f>
        <v>2</v>
      </c>
      <c r="BT3050" t="str">
        <f>IFERROR(VLOOKUP(BB3050&amp;BU3050&amp;X3050,game_rosters!U:W,3,FALSE),"")</f>
        <v>P100185</v>
      </c>
      <c r="BU3050" t="str">
        <f t="shared" si="4385"/>
        <v>Outlaws</v>
      </c>
    </row>
    <row r="3051" spans="1:73" x14ac:dyDescent="0.2">
      <c r="A3051" t="str">
        <f t="shared" si="4360"/>
        <v/>
      </c>
      <c r="I3051" s="44">
        <v>39</v>
      </c>
      <c r="S3051">
        <v>1583</v>
      </c>
      <c r="T3051">
        <v>245</v>
      </c>
      <c r="X3051">
        <v>39</v>
      </c>
      <c r="AA3051">
        <f t="shared" si="4409"/>
        <v>2583</v>
      </c>
      <c r="AB3051">
        <f t="shared" si="4410"/>
        <v>9245</v>
      </c>
      <c r="AC3051">
        <f t="shared" si="4356"/>
        <v>9245</v>
      </c>
      <c r="AD3051" s="6">
        <v>3</v>
      </c>
      <c r="AE3051" t="s">
        <v>742</v>
      </c>
      <c r="AF3051" t="s">
        <v>926</v>
      </c>
      <c r="AG3051" t="s">
        <v>756</v>
      </c>
      <c r="AH3051" t="s">
        <v>756</v>
      </c>
      <c r="AI3051" t="str">
        <f t="shared" si="4361"/>
        <v>o</v>
      </c>
      <c r="AJ3051" t="str">
        <f t="shared" si="4362"/>
        <v/>
      </c>
      <c r="AK3051" t="str">
        <f t="shared" si="4363"/>
        <v/>
      </c>
      <c r="AL3051" t="str">
        <f t="shared" si="4364"/>
        <v/>
      </c>
      <c r="AM3051" t="str">
        <f t="shared" si="4365"/>
        <v/>
      </c>
      <c r="AN3051" t="str">
        <f t="shared" si="4366"/>
        <v>Away</v>
      </c>
      <c r="AO3051" t="str">
        <f t="shared" si="4367"/>
        <v>a</v>
      </c>
      <c r="AP3051" t="str">
        <f t="shared" si="4368"/>
        <v/>
      </c>
      <c r="AQ3051" t="str">
        <f t="shared" si="4369"/>
        <v/>
      </c>
      <c r="AR3051" t="str">
        <f t="shared" si="4370"/>
        <v>Away</v>
      </c>
      <c r="AS3051" t="str">
        <f t="shared" si="4371"/>
        <v>a</v>
      </c>
      <c r="AT3051" t="str">
        <f t="shared" si="4372"/>
        <v>Defensive</v>
      </c>
      <c r="AU3051" t="str">
        <f t="shared" si="4373"/>
        <v/>
      </c>
      <c r="AV3051" t="str">
        <f t="shared" si="4374"/>
        <v/>
      </c>
      <c r="AW3051" t="str" cm="1">
        <f t="array" ref="AW3051">IFERROR(IF(O3051&lt;&gt;"",O3051,IF(OR($S3051="",$T3051=""),"",IF(O3051&lt;&gt;"",O3051,IF($T3051&lt;&gt;"",_xlfn._xlws.FILTER(O:O,($BU:$BU=$BU3051)*($I:$I=$I3051)*($T:$T=$T3051)*($S:$S=_xlfn.MINIFS($S:$S,$T:$T,"="&amp;$T3051)),"")))))&amp;"",IF(O3051="","",""))&amp;""</f>
        <v/>
      </c>
      <c r="AX3051" t="str" cm="1">
        <f t="array" ref="AX3051">IFERROR(IF(P3051&lt;&gt;"",P3051,IF(OR($S3051="",$T3051=""),"",IF($T3051&lt;&gt;"",_xlfn._xlws.FILTER(P:P,($BU:$BU=$BU3051)*($I:$I=$I3051)*($T:$T=$T3051)*($S:$S=_xlfn.MINIFS($S:$S,$T:$T,"="&amp;$T3051)),""))))&amp;"",IF(P3051="","",""))&amp;""</f>
        <v/>
      </c>
      <c r="AY3051" t="str" cm="1">
        <f t="array" ref="AY3051">IFERROR(IF(Q3051&lt;&gt;"",Q3051,IF(OR($S3051="",$T3051=""),"",IF($T3051&lt;&gt;"",_xlfn._xlws.FILTER(Q:Q,($BU:$BU=$BU3051)*($I:$I=$I3051)*($T:$T=$T3051)*($S:$S=_xlfn.MINIFS($S:$S,$T:$T,"="&amp;$T3051)),""))))&amp;"",IF(Q3051="","",""))&amp;""</f>
        <v/>
      </c>
      <c r="AZ3051" t="str" cm="1">
        <f t="array" ref="AZ3051">IFERROR(IF(R3051&lt;&gt;"",R3051,IF(OR($S3051="",$T3051=""),"",IF($T3051&lt;&gt;"",_xlfn._xlws.FILTER(R:R,($BU:$BU=$BU3051)*($I:$I=$I3051)*($T:$T=$T3051)*($S:$S=_xlfn.MINIFS($S:$S,$T:$T,"="&amp;$T3051)),""))))&amp;"",IF(R3051="","",""))&amp;""</f>
        <v/>
      </c>
      <c r="BA3051" s="6">
        <f t="shared" si="4375"/>
        <v>261</v>
      </c>
      <c r="BB3051">
        <f t="shared" ref="BB3051:BD3051" si="4425">BB3050</f>
        <v>18987</v>
      </c>
      <c r="BC3051" t="str">
        <f t="shared" si="4425"/>
        <v>Velodrome</v>
      </c>
      <c r="BD3051" t="str">
        <f t="shared" si="4425"/>
        <v>Outlaws</v>
      </c>
      <c r="BE3051" t="s">
        <v>6</v>
      </c>
      <c r="BF3051" t="s">
        <v>205</v>
      </c>
      <c r="BI3051" cm="1">
        <f t="array" aca="1" ref="BI3051" ca="1">IFERROR(_xlfn._xlws.FILTER(shifts!A:A,(shifts!B:B=events!AD3051)*(shifts!AG:AG&gt;=events!BK3051)*(shifts!AH:AH&lt;=events!BL3051)),BI3050)</f>
        <v>106</v>
      </c>
      <c r="BJ3051" s="15">
        <f t="shared" si="4377"/>
        <v>0</v>
      </c>
      <c r="BK3051">
        <f t="shared" si="4378"/>
        <v>34</v>
      </c>
      <c r="BL3051">
        <f t="shared" si="4379"/>
        <v>34</v>
      </c>
      <c r="BM3051" s="15">
        <f>SUMIFS(BJ$2:BJ3051,K$2:K3051,"=Intermission")+SUMIFS(BJ$2:BJ3051,K$2:K3051,"=Timeout")</f>
        <v>143</v>
      </c>
      <c r="BN3051">
        <f t="shared" si="4380"/>
        <v>2303</v>
      </c>
      <c r="BO3051" s="19">
        <f t="shared" si="4381"/>
        <v>3349</v>
      </c>
      <c r="BP3051">
        <f t="shared" si="4382"/>
        <v>3344</v>
      </c>
      <c r="BQ3051" s="17">
        <f t="shared" si="4383"/>
        <v>3349</v>
      </c>
      <c r="BR3051" t="str">
        <f t="shared" si="4384"/>
        <v>opp_team_player_1</v>
      </c>
      <c r="BS3051">
        <f>COUNTIFS(S$3:S3051,"="&amp;S3051,AI$3:AI3051,"="&amp;AI3051)</f>
        <v>1</v>
      </c>
      <c r="BT3051" t="str">
        <f>IFERROR(VLOOKUP(BB3051&amp;BU3051&amp;X3051,game_rosters!U:W,3,FALSE),"")</f>
        <v>P100016</v>
      </c>
      <c r="BU3051" t="str">
        <f t="shared" si="4385"/>
        <v>Velodrome</v>
      </c>
    </row>
    <row r="3052" spans="1:73" x14ac:dyDescent="0.2">
      <c r="A3052">
        <f t="shared" si="4360"/>
        <v>1</v>
      </c>
      <c r="I3052" s="44">
        <v>39</v>
      </c>
      <c r="K3052" t="s">
        <v>15</v>
      </c>
      <c r="L3052" t="s">
        <v>179</v>
      </c>
      <c r="M3052" t="s">
        <v>97</v>
      </c>
      <c r="S3052">
        <v>1584</v>
      </c>
      <c r="T3052">
        <v>245</v>
      </c>
      <c r="W3052" t="s">
        <v>735</v>
      </c>
      <c r="X3052">
        <v>39</v>
      </c>
      <c r="Z3052">
        <v>1</v>
      </c>
      <c r="AA3052">
        <f t="shared" si="4409"/>
        <v>2584</v>
      </c>
      <c r="AB3052">
        <f t="shared" si="4410"/>
        <v>9245</v>
      </c>
      <c r="AC3052">
        <f t="shared" si="4356"/>
        <v>9245</v>
      </c>
      <c r="AD3052" s="6">
        <v>3</v>
      </c>
      <c r="AE3052" t="s">
        <v>742</v>
      </c>
      <c r="AF3052" t="s">
        <v>926</v>
      </c>
      <c r="AG3052" t="s">
        <v>756</v>
      </c>
      <c r="AH3052" t="s">
        <v>756</v>
      </c>
      <c r="AI3052" t="str">
        <f t="shared" si="4361"/>
        <v>e</v>
      </c>
      <c r="AJ3052" t="str">
        <f t="shared" si="4362"/>
        <v/>
      </c>
      <c r="AK3052" t="str">
        <f t="shared" si="4363"/>
        <v/>
      </c>
      <c r="AL3052" t="str">
        <f t="shared" si="4364"/>
        <v/>
      </c>
      <c r="AM3052" t="str">
        <f t="shared" si="4365"/>
        <v/>
      </c>
      <c r="AN3052" t="str">
        <f t="shared" si="4366"/>
        <v>Home</v>
      </c>
      <c r="AO3052" t="str">
        <f t="shared" si="4367"/>
        <v>h</v>
      </c>
      <c r="AP3052" t="str">
        <f t="shared" si="4368"/>
        <v/>
      </c>
      <c r="AQ3052" t="str">
        <f t="shared" si="4369"/>
        <v/>
      </c>
      <c r="AR3052" t="str">
        <f t="shared" si="4370"/>
        <v>Home</v>
      </c>
      <c r="AS3052" t="str">
        <f t="shared" si="4371"/>
        <v>h</v>
      </c>
      <c r="AT3052" t="str">
        <f t="shared" si="4372"/>
        <v>Defensive</v>
      </c>
      <c r="AU3052" t="str">
        <f t="shared" si="4373"/>
        <v/>
      </c>
      <c r="AV3052" t="str">
        <f t="shared" si="4374"/>
        <v/>
      </c>
      <c r="AW3052" t="str" cm="1">
        <f t="array" ref="AW3052">IFERROR(IF(O3052&lt;&gt;"",O3052,IF(OR($S3052="",$T3052=""),"",IF(O3052&lt;&gt;"",O3052,IF($T3052&lt;&gt;"",_xlfn._xlws.FILTER(O:O,($BU:$BU=$BU3052)*($I:$I=$I3052)*($T:$T=$T3052)*($S:$S=_xlfn.MINIFS($S:$S,$T:$T,"="&amp;$T3052)),"")))))&amp;"",IF(O3052="","",""))&amp;""</f>
        <v/>
      </c>
      <c r="AX3052" t="str" cm="1">
        <f t="array" ref="AX3052">IFERROR(IF(P3052&lt;&gt;"",P3052,IF(OR($S3052="",$T3052=""),"",IF($T3052&lt;&gt;"",_xlfn._xlws.FILTER(P:P,($BU:$BU=$BU3052)*($I:$I=$I3052)*($T:$T=$T3052)*($S:$S=_xlfn.MINIFS($S:$S,$T:$T,"="&amp;$T3052)),""))))&amp;"",IF(P3052="","",""))&amp;""</f>
        <v/>
      </c>
      <c r="AY3052" t="str" cm="1">
        <f t="array" ref="AY3052">IFERROR(IF(Q3052&lt;&gt;"",Q3052,IF(OR($S3052="",$T3052=""),"",IF($T3052&lt;&gt;"",_xlfn._xlws.FILTER(Q:Q,($BU:$BU=$BU3052)*($I:$I=$I3052)*($T:$T=$T3052)*($S:$S=_xlfn.MINIFS($S:$S,$T:$T,"="&amp;$T3052)),""))))&amp;"",IF(Q3052="","",""))&amp;""</f>
        <v/>
      </c>
      <c r="AZ3052" t="str" cm="1">
        <f t="array" ref="AZ3052">IFERROR(IF(R3052&lt;&gt;"",R3052,IF(OR($S3052="",$T3052=""),"",IF($T3052&lt;&gt;"",_xlfn._xlws.FILTER(R:R,($BU:$BU=$BU3052)*($I:$I=$I3052)*($T:$T=$T3052)*($S:$S=_xlfn.MINIFS($S:$S,$T:$T,"="&amp;$T3052)),""))))&amp;"",IF(R3052="","",""))&amp;""</f>
        <v/>
      </c>
      <c r="BA3052" s="6">
        <f t="shared" si="4375"/>
        <v>261</v>
      </c>
      <c r="BB3052">
        <f t="shared" ref="BB3052:BD3052" si="4426">BB3051</f>
        <v>18987</v>
      </c>
      <c r="BC3052" t="str">
        <f t="shared" si="4426"/>
        <v>Velodrome</v>
      </c>
      <c r="BD3052" t="str">
        <f t="shared" si="4426"/>
        <v>Outlaws</v>
      </c>
      <c r="BE3052" t="s">
        <v>15</v>
      </c>
      <c r="BF3052" t="s">
        <v>179</v>
      </c>
      <c r="BI3052" cm="1">
        <f t="array" aca="1" ref="BI3052" ca="1">IFERROR(_xlfn._xlws.FILTER(shifts!A:A,(shifts!B:B=events!AD3052)*(shifts!AG:AG&gt;=events!BK3052)*(shifts!AH:AH&lt;=events!BL3052)),BI3051)</f>
        <v>106</v>
      </c>
      <c r="BJ3052" s="15">
        <f t="shared" si="4377"/>
        <v>0</v>
      </c>
      <c r="BK3052">
        <f t="shared" si="4378"/>
        <v>34</v>
      </c>
      <c r="BL3052">
        <f t="shared" si="4379"/>
        <v>34</v>
      </c>
      <c r="BM3052" s="15">
        <f>SUMIFS(BJ$2:BJ3052,K$2:K3052,"=Intermission")+SUMIFS(BJ$2:BJ3052,K$2:K3052,"=Timeout")</f>
        <v>143</v>
      </c>
      <c r="BN3052">
        <f t="shared" si="4380"/>
        <v>2303</v>
      </c>
      <c r="BO3052" s="19">
        <f t="shared" si="4381"/>
        <v>3349</v>
      </c>
      <c r="BP3052">
        <f t="shared" si="4382"/>
        <v>3344</v>
      </c>
      <c r="BQ3052" s="17">
        <f t="shared" si="4383"/>
        <v>3349</v>
      </c>
      <c r="BR3052" t="str">
        <f t="shared" si="4384"/>
        <v>event_team_player_1</v>
      </c>
      <c r="BS3052">
        <f>COUNTIFS(S$3:S3052,"="&amp;S3052,AI$3:AI3052,"="&amp;AI3052)</f>
        <v>1</v>
      </c>
      <c r="BT3052" t="str">
        <f>IFERROR(VLOOKUP(BB3052&amp;BU3052&amp;X3052,game_rosters!U:W,3,FALSE),"")</f>
        <v>P100016</v>
      </c>
      <c r="BU3052" t="str">
        <f t="shared" si="4385"/>
        <v>Velodrome</v>
      </c>
    </row>
    <row r="3053" spans="1:73" x14ac:dyDescent="0.2">
      <c r="A3053" t="str">
        <f t="shared" si="4360"/>
        <v/>
      </c>
      <c r="I3053" s="44">
        <v>44</v>
      </c>
      <c r="S3053">
        <v>1584</v>
      </c>
      <c r="T3053">
        <v>245</v>
      </c>
      <c r="X3053">
        <v>44</v>
      </c>
      <c r="AA3053">
        <f t="shared" si="4409"/>
        <v>2584</v>
      </c>
      <c r="AB3053">
        <f t="shared" si="4410"/>
        <v>9245</v>
      </c>
      <c r="AC3053">
        <f t="shared" si="4356"/>
        <v>9245</v>
      </c>
      <c r="AD3053" s="6">
        <v>3</v>
      </c>
      <c r="AE3053" t="s">
        <v>742</v>
      </c>
      <c r="AF3053" t="s">
        <v>926</v>
      </c>
      <c r="AG3053" t="s">
        <v>756</v>
      </c>
      <c r="AH3053" t="s">
        <v>756</v>
      </c>
      <c r="AI3053" t="str">
        <f t="shared" si="4361"/>
        <v>o</v>
      </c>
      <c r="AJ3053" t="str">
        <f t="shared" si="4362"/>
        <v/>
      </c>
      <c r="AK3053" t="str">
        <f t="shared" si="4363"/>
        <v/>
      </c>
      <c r="AL3053" t="str">
        <f t="shared" si="4364"/>
        <v/>
      </c>
      <c r="AM3053" t="str">
        <f t="shared" si="4365"/>
        <v/>
      </c>
      <c r="AN3053" t="str">
        <f t="shared" si="4366"/>
        <v>Home</v>
      </c>
      <c r="AO3053" t="str">
        <f t="shared" si="4367"/>
        <v>h</v>
      </c>
      <c r="AP3053" t="str">
        <f t="shared" si="4368"/>
        <v/>
      </c>
      <c r="AQ3053" t="str">
        <f t="shared" si="4369"/>
        <v/>
      </c>
      <c r="AR3053" t="str">
        <f t="shared" si="4370"/>
        <v>Home</v>
      </c>
      <c r="AS3053" t="str">
        <f t="shared" si="4371"/>
        <v>h</v>
      </c>
      <c r="AT3053" t="str">
        <f t="shared" si="4372"/>
        <v>Offensive</v>
      </c>
      <c r="AU3053" t="str">
        <f t="shared" si="4373"/>
        <v/>
      </c>
      <c r="AV3053" t="str">
        <f t="shared" si="4374"/>
        <v/>
      </c>
      <c r="AW3053" t="str" cm="1">
        <f t="array" ref="AW3053">IFERROR(IF(O3053&lt;&gt;"",O3053,IF(OR($S3053="",$T3053=""),"",IF(O3053&lt;&gt;"",O3053,IF($T3053&lt;&gt;"",_xlfn._xlws.FILTER(O:O,($BU:$BU=$BU3053)*($I:$I=$I3053)*($T:$T=$T3053)*($S:$S=_xlfn.MINIFS($S:$S,$T:$T,"="&amp;$T3053)),"")))))&amp;"",IF(O3053="","",""))&amp;""</f>
        <v/>
      </c>
      <c r="AX3053" t="str" cm="1">
        <f t="array" ref="AX3053">IFERROR(IF(P3053&lt;&gt;"",P3053,IF(OR($S3053="",$T3053=""),"",IF($T3053&lt;&gt;"",_xlfn._xlws.FILTER(P:P,($BU:$BU=$BU3053)*($I:$I=$I3053)*($T:$T=$T3053)*($S:$S=_xlfn.MINIFS($S:$S,$T:$T,"="&amp;$T3053)),""))))&amp;"",IF(P3053="","",""))&amp;""</f>
        <v/>
      </c>
      <c r="AY3053" t="str" cm="1">
        <f t="array" ref="AY3053">IFERROR(IF(Q3053&lt;&gt;"",Q3053,IF(OR($S3053="",$T3053=""),"",IF($T3053&lt;&gt;"",_xlfn._xlws.FILTER(Q:Q,($BU:$BU=$BU3053)*($I:$I=$I3053)*($T:$T=$T3053)*($S:$S=_xlfn.MINIFS($S:$S,$T:$T,"="&amp;$T3053)),""))))&amp;"",IF(Q3053="","",""))&amp;""</f>
        <v/>
      </c>
      <c r="AZ3053" t="str" cm="1">
        <f t="array" ref="AZ3053">IFERROR(IF(R3053&lt;&gt;"",R3053,IF(OR($S3053="",$T3053=""),"",IF($T3053&lt;&gt;"",_xlfn._xlws.FILTER(R:R,($BU:$BU=$BU3053)*($I:$I=$I3053)*($T:$T=$T3053)*($S:$S=_xlfn.MINIFS($S:$S,$T:$T,"="&amp;$T3053)),""))))&amp;"",IF(R3053="","",""))&amp;""</f>
        <v/>
      </c>
      <c r="BA3053" s="6">
        <f t="shared" si="4375"/>
        <v>261</v>
      </c>
      <c r="BB3053">
        <f t="shared" ref="BB3053:BD3053" si="4427">BB3052</f>
        <v>18987</v>
      </c>
      <c r="BC3053" t="str">
        <f t="shared" si="4427"/>
        <v>Velodrome</v>
      </c>
      <c r="BD3053" t="str">
        <f t="shared" si="4427"/>
        <v>Outlaws</v>
      </c>
      <c r="BE3053" t="s">
        <v>15</v>
      </c>
      <c r="BF3053" t="s">
        <v>179</v>
      </c>
      <c r="BI3053" cm="1">
        <f t="array" aca="1" ref="BI3053" ca="1">IFERROR(_xlfn._xlws.FILTER(shifts!A:A,(shifts!B:B=events!AD3053)*(shifts!AG:AG&gt;=events!BK3053)*(shifts!AH:AH&lt;=events!BL3053)),BI3052)</f>
        <v>106</v>
      </c>
      <c r="BJ3053" s="15">
        <f t="shared" si="4377"/>
        <v>0</v>
      </c>
      <c r="BK3053">
        <f t="shared" si="4378"/>
        <v>34</v>
      </c>
      <c r="BL3053">
        <f t="shared" si="4379"/>
        <v>34</v>
      </c>
      <c r="BM3053" s="15">
        <f>SUMIFS(BJ$2:BJ3053,K$2:K3053,"=Intermission")+SUMIFS(BJ$2:BJ3053,K$2:K3053,"=Timeout")</f>
        <v>143</v>
      </c>
      <c r="BN3053">
        <f t="shared" si="4380"/>
        <v>2303</v>
      </c>
      <c r="BO3053" s="19">
        <f t="shared" si="4381"/>
        <v>3349</v>
      </c>
      <c r="BP3053">
        <f t="shared" si="4382"/>
        <v>3344</v>
      </c>
      <c r="BQ3053" s="17">
        <f t="shared" si="4383"/>
        <v>3349</v>
      </c>
      <c r="BR3053" t="str">
        <f t="shared" si="4384"/>
        <v>opp_team_player_1</v>
      </c>
      <c r="BS3053">
        <f>COUNTIFS(S$3:S3053,"="&amp;S3053,AI$3:AI3053,"="&amp;AI3053)</f>
        <v>1</v>
      </c>
      <c r="BT3053" t="str">
        <f>IFERROR(VLOOKUP(BB3053&amp;BU3053&amp;X3053,game_rosters!U:W,3,FALSE),"")</f>
        <v>P100033</v>
      </c>
      <c r="BU3053" t="str">
        <f t="shared" si="4385"/>
        <v>Outlaws</v>
      </c>
    </row>
    <row r="3054" spans="1:73" x14ac:dyDescent="0.2">
      <c r="A3054" t="str">
        <f t="shared" si="4360"/>
        <v/>
      </c>
      <c r="I3054" s="44">
        <v>77</v>
      </c>
      <c r="O3054" t="s">
        <v>684</v>
      </c>
      <c r="S3054">
        <v>1584</v>
      </c>
      <c r="T3054">
        <v>245</v>
      </c>
      <c r="X3054">
        <v>77</v>
      </c>
      <c r="AA3054">
        <f t="shared" si="4409"/>
        <v>2584</v>
      </c>
      <c r="AB3054">
        <f t="shared" si="4410"/>
        <v>9245</v>
      </c>
      <c r="AC3054">
        <f t="shared" si="4356"/>
        <v>9245</v>
      </c>
      <c r="AD3054" s="6">
        <v>3</v>
      </c>
      <c r="AE3054" t="s">
        <v>742</v>
      </c>
      <c r="AF3054" t="s">
        <v>926</v>
      </c>
      <c r="AG3054" t="s">
        <v>756</v>
      </c>
      <c r="AH3054" t="s">
        <v>756</v>
      </c>
      <c r="AI3054" t="str">
        <f t="shared" si="4361"/>
        <v>o</v>
      </c>
      <c r="AJ3054" t="str">
        <f t="shared" si="4362"/>
        <v/>
      </c>
      <c r="AK3054" t="str">
        <f t="shared" si="4363"/>
        <v/>
      </c>
      <c r="AL3054" t="str">
        <f t="shared" si="4364"/>
        <v/>
      </c>
      <c r="AM3054" t="str">
        <f t="shared" si="4365"/>
        <v/>
      </c>
      <c r="AN3054" t="str">
        <f t="shared" si="4366"/>
        <v>Home</v>
      </c>
      <c r="AO3054" t="str">
        <f t="shared" si="4367"/>
        <v>h</v>
      </c>
      <c r="AP3054" t="str">
        <f t="shared" si="4368"/>
        <v/>
      </c>
      <c r="AQ3054" t="str">
        <f t="shared" si="4369"/>
        <v/>
      </c>
      <c r="AR3054" t="str">
        <f t="shared" si="4370"/>
        <v>Home</v>
      </c>
      <c r="AS3054" t="str">
        <f t="shared" si="4371"/>
        <v>h</v>
      </c>
      <c r="AT3054" t="str">
        <f t="shared" si="4372"/>
        <v>Offensive</v>
      </c>
      <c r="AU3054" t="str">
        <f t="shared" si="4373"/>
        <v/>
      </c>
      <c r="AV3054" t="str">
        <f t="shared" si="4374"/>
        <v/>
      </c>
      <c r="AW3054" t="str" cm="1">
        <f t="array" ref="AW3054">IFERROR(IF(O3054&lt;&gt;"",O3054,IF(OR($S3054="",$T3054=""),"",IF(O3054&lt;&gt;"",O3054,IF($T3054&lt;&gt;"",_xlfn._xlws.FILTER(O:O,($BU:$BU=$BU3054)*($I:$I=$I3054)*($T:$T=$T3054)*($S:$S=_xlfn.MINIFS($S:$S,$T:$T,"="&amp;$T3054)),"")))))&amp;"",IF(O3054="","",""))&amp;""</f>
        <v>OffensivePlay_Shot-Screen</v>
      </c>
      <c r="AX3054" t="str" cm="1">
        <f t="array" ref="AX3054">IFERROR(IF(P3054&lt;&gt;"",P3054,IF(OR($S3054="",$T3054=""),"",IF($T3054&lt;&gt;"",_xlfn._xlws.FILTER(P:P,($BU:$BU=$BU3054)*($I:$I=$I3054)*($T:$T=$T3054)*($S:$S=_xlfn.MINIFS($S:$S,$T:$T,"="&amp;$T3054)),""))))&amp;"",IF(P3054="","",""))&amp;""</f>
        <v/>
      </c>
      <c r="AY3054" t="str" cm="1">
        <f t="array" ref="AY3054">IFERROR(IF(Q3054&lt;&gt;"",Q3054,IF(OR($S3054="",$T3054=""),"",IF($T3054&lt;&gt;"",_xlfn._xlws.FILTER(Q:Q,($BU:$BU=$BU3054)*($I:$I=$I3054)*($T:$T=$T3054)*($S:$S=_xlfn.MINIFS($S:$S,$T:$T,"="&amp;$T3054)),""))))&amp;"",IF(Q3054="","",""))&amp;""</f>
        <v/>
      </c>
      <c r="AZ3054" t="str" cm="1">
        <f t="array" ref="AZ3054">IFERROR(IF(R3054&lt;&gt;"",R3054,IF(OR($S3054="",$T3054=""),"",IF($T3054&lt;&gt;"",_xlfn._xlws.FILTER(R:R,($BU:$BU=$BU3054)*($I:$I=$I3054)*($T:$T=$T3054)*($S:$S=_xlfn.MINIFS($S:$S,$T:$T,"="&amp;$T3054)),""))))&amp;"",IF(R3054="","",""))&amp;""</f>
        <v/>
      </c>
      <c r="BA3054" s="6">
        <f t="shared" si="4375"/>
        <v>261</v>
      </c>
      <c r="BB3054">
        <f t="shared" ref="BB3054:BD3054" si="4428">BB3053</f>
        <v>18987</v>
      </c>
      <c r="BC3054" t="str">
        <f t="shared" si="4428"/>
        <v>Velodrome</v>
      </c>
      <c r="BD3054" t="str">
        <f t="shared" si="4428"/>
        <v>Outlaws</v>
      </c>
      <c r="BE3054" t="s">
        <v>15</v>
      </c>
      <c r="BF3054" t="s">
        <v>179</v>
      </c>
      <c r="BI3054" cm="1">
        <f t="array" aca="1" ref="BI3054" ca="1">IFERROR(_xlfn._xlws.FILTER(shifts!A:A,(shifts!B:B=events!AD3054)*(shifts!AG:AG&gt;=events!BK3054)*(shifts!AH:AH&lt;=events!BL3054)),BI3053)</f>
        <v>106</v>
      </c>
      <c r="BJ3054" s="15">
        <f t="shared" si="4377"/>
        <v>0</v>
      </c>
      <c r="BK3054">
        <f t="shared" si="4378"/>
        <v>34</v>
      </c>
      <c r="BL3054">
        <f t="shared" si="4379"/>
        <v>34</v>
      </c>
      <c r="BM3054" s="15">
        <f>SUMIFS(BJ$2:BJ3054,K$2:K3054,"=Intermission")+SUMIFS(BJ$2:BJ3054,K$2:K3054,"=Timeout")</f>
        <v>143</v>
      </c>
      <c r="BN3054">
        <f t="shared" si="4380"/>
        <v>2303</v>
      </c>
      <c r="BO3054" s="19">
        <f t="shared" si="4381"/>
        <v>3349</v>
      </c>
      <c r="BP3054">
        <f t="shared" si="4382"/>
        <v>3344</v>
      </c>
      <c r="BQ3054" s="17">
        <f t="shared" si="4383"/>
        <v>3349</v>
      </c>
      <c r="BR3054" t="str">
        <f t="shared" si="4384"/>
        <v>opp_team_player_2</v>
      </c>
      <c r="BS3054">
        <f>COUNTIFS(S$3:S3054,"="&amp;S3054,AI$3:AI3054,"="&amp;AI3054)</f>
        <v>2</v>
      </c>
      <c r="BT3054" t="str">
        <f>IFERROR(VLOOKUP(BB3054&amp;BU3054&amp;X3054,game_rosters!U:W,3,FALSE),"")</f>
        <v>P100185</v>
      </c>
      <c r="BU3054" t="str">
        <f t="shared" si="4385"/>
        <v>Outlaws</v>
      </c>
    </row>
    <row r="3055" spans="1:73" x14ac:dyDescent="0.2">
      <c r="A3055">
        <f t="shared" si="4360"/>
        <v>1</v>
      </c>
      <c r="I3055" s="44">
        <v>39</v>
      </c>
      <c r="K3055" t="s">
        <v>231</v>
      </c>
      <c r="L3055" t="s">
        <v>232</v>
      </c>
      <c r="S3055">
        <v>1585</v>
      </c>
      <c r="T3055">
        <v>245</v>
      </c>
      <c r="W3055" t="s">
        <v>735</v>
      </c>
      <c r="X3055">
        <v>39</v>
      </c>
      <c r="Z3055">
        <v>1</v>
      </c>
      <c r="AA3055">
        <f t="shared" si="4409"/>
        <v>2585</v>
      </c>
      <c r="AB3055">
        <f t="shared" si="4410"/>
        <v>9245</v>
      </c>
      <c r="AC3055">
        <f t="shared" si="4356"/>
        <v>9245</v>
      </c>
      <c r="AD3055" s="6">
        <v>3</v>
      </c>
      <c r="AE3055" t="s">
        <v>742</v>
      </c>
      <c r="AF3055" t="s">
        <v>926</v>
      </c>
      <c r="AG3055" t="s">
        <v>756</v>
      </c>
      <c r="AH3055" t="s">
        <v>756</v>
      </c>
      <c r="AI3055" t="str">
        <f t="shared" si="4361"/>
        <v>e</v>
      </c>
      <c r="AJ3055" t="str">
        <f t="shared" si="4362"/>
        <v/>
      </c>
      <c r="AK3055" t="str">
        <f t="shared" si="4363"/>
        <v/>
      </c>
      <c r="AL3055" t="str">
        <f t="shared" si="4364"/>
        <v/>
      </c>
      <c r="AM3055" t="str">
        <f t="shared" si="4365"/>
        <v/>
      </c>
      <c r="AN3055" t="str">
        <f t="shared" si="4366"/>
        <v>Home</v>
      </c>
      <c r="AO3055" t="str">
        <f t="shared" si="4367"/>
        <v>h</v>
      </c>
      <c r="AP3055" t="str">
        <f t="shared" si="4368"/>
        <v/>
      </c>
      <c r="AQ3055" t="str">
        <f t="shared" si="4369"/>
        <v/>
      </c>
      <c r="AR3055" t="str">
        <f t="shared" si="4370"/>
        <v>Home</v>
      </c>
      <c r="AS3055" t="str">
        <f t="shared" si="4371"/>
        <v>h</v>
      </c>
      <c r="AT3055" t="str">
        <f t="shared" si="4372"/>
        <v>Offensive</v>
      </c>
      <c r="AU3055" t="str">
        <f t="shared" si="4373"/>
        <v/>
      </c>
      <c r="AV3055" t="str">
        <f t="shared" si="4374"/>
        <v/>
      </c>
      <c r="AW3055" t="str" cm="1">
        <f t="array" ref="AW3055">IFERROR(IF(O3055&lt;&gt;"",O3055,IF(OR($S3055="",$T3055=""),"",IF(O3055&lt;&gt;"",O3055,IF($T3055&lt;&gt;"",_xlfn._xlws.FILTER(O:O,($BU:$BU=$BU3055)*($I:$I=$I3055)*($T:$T=$T3055)*($S:$S=_xlfn.MINIFS($S:$S,$T:$T,"="&amp;$T3055)),"")))))&amp;"",IF(O3055="","",""))&amp;""</f>
        <v/>
      </c>
      <c r="AX3055" t="str" cm="1">
        <f t="array" ref="AX3055">IFERROR(IF(P3055&lt;&gt;"",P3055,IF(OR($S3055="",$T3055=""),"",IF($T3055&lt;&gt;"",_xlfn._xlws.FILTER(P:P,($BU:$BU=$BU3055)*($I:$I=$I3055)*($T:$T=$T3055)*($S:$S=_xlfn.MINIFS($S:$S,$T:$T,"="&amp;$T3055)),""))))&amp;"",IF(P3055="","",""))&amp;""</f>
        <v/>
      </c>
      <c r="AY3055" t="str" cm="1">
        <f t="array" ref="AY3055">IFERROR(IF(Q3055&lt;&gt;"",Q3055,IF(OR($S3055="",$T3055=""),"",IF($T3055&lt;&gt;"",_xlfn._xlws.FILTER(Q:Q,($BU:$BU=$BU3055)*($I:$I=$I3055)*($T:$T=$T3055)*($S:$S=_xlfn.MINIFS($S:$S,$T:$T,"="&amp;$T3055)),""))))&amp;"",IF(Q3055="","",""))&amp;""</f>
        <v/>
      </c>
      <c r="AZ3055" t="str" cm="1">
        <f t="array" ref="AZ3055">IFERROR(IF(R3055&lt;&gt;"",R3055,IF(OR($S3055="",$T3055=""),"",IF($T3055&lt;&gt;"",_xlfn._xlws.FILTER(R:R,($BU:$BU=$BU3055)*($I:$I=$I3055)*($T:$T=$T3055)*($S:$S=_xlfn.MINIFS($S:$S,$T:$T,"="&amp;$T3055)),""))))&amp;"",IF(R3055="","",""))&amp;""</f>
        <v/>
      </c>
      <c r="BA3055" s="6">
        <f t="shared" si="4375"/>
        <v>261</v>
      </c>
      <c r="BB3055">
        <f t="shared" ref="BB3055:BD3055" si="4429">BB3054</f>
        <v>18987</v>
      </c>
      <c r="BC3055" t="str">
        <f t="shared" si="4429"/>
        <v>Velodrome</v>
      </c>
      <c r="BD3055" t="str">
        <f t="shared" si="4429"/>
        <v>Outlaws</v>
      </c>
      <c r="BE3055" t="s">
        <v>231</v>
      </c>
      <c r="BF3055" t="s">
        <v>232</v>
      </c>
      <c r="BI3055" cm="1">
        <f t="array" aca="1" ref="BI3055" ca="1">IFERROR(_xlfn._xlws.FILTER(shifts!A:A,(shifts!B:B=events!AD3055)*(shifts!AG:AG&gt;=events!BK3055)*(shifts!AH:AH&lt;=events!BL3055)),BI3054)</f>
        <v>106</v>
      </c>
      <c r="BJ3055" s="15">
        <f t="shared" si="4377"/>
        <v>0</v>
      </c>
      <c r="BK3055">
        <f t="shared" si="4378"/>
        <v>34</v>
      </c>
      <c r="BL3055">
        <f t="shared" si="4379"/>
        <v>34</v>
      </c>
      <c r="BM3055" s="15">
        <f>SUMIFS(BJ$2:BJ3055,K$2:K3055,"=Intermission")+SUMIFS(BJ$2:BJ3055,K$2:K3055,"=Timeout")</f>
        <v>143</v>
      </c>
      <c r="BN3055">
        <f t="shared" si="4380"/>
        <v>2303</v>
      </c>
      <c r="BO3055" s="19">
        <f t="shared" si="4381"/>
        <v>3349</v>
      </c>
      <c r="BP3055">
        <f t="shared" si="4382"/>
        <v>3344</v>
      </c>
      <c r="BQ3055" s="17">
        <f t="shared" si="4383"/>
        <v>3349</v>
      </c>
      <c r="BR3055" t="str">
        <f t="shared" si="4384"/>
        <v>event_team_player_1</v>
      </c>
      <c r="BS3055">
        <f>COUNTIFS(S$3:S3055,"="&amp;S3055,AI$3:AI3055,"="&amp;AI3055)</f>
        <v>1</v>
      </c>
      <c r="BT3055" t="str">
        <f>IFERROR(VLOOKUP(BB3055&amp;BU3055&amp;X3055,game_rosters!U:W,3,FALSE),"")</f>
        <v>P100016</v>
      </c>
      <c r="BU3055" t="str">
        <f t="shared" si="4385"/>
        <v>Velodrome</v>
      </c>
    </row>
    <row r="3056" spans="1:73" x14ac:dyDescent="0.2">
      <c r="A3056">
        <f t="shared" si="4360"/>
        <v>1</v>
      </c>
      <c r="I3056" s="44">
        <v>42</v>
      </c>
      <c r="K3056" t="s">
        <v>13</v>
      </c>
      <c r="L3056" t="s">
        <v>587</v>
      </c>
      <c r="N3056" t="s">
        <v>594</v>
      </c>
      <c r="O3056" t="s">
        <v>652</v>
      </c>
      <c r="Q3056" t="s">
        <v>594</v>
      </c>
      <c r="S3056">
        <v>1586</v>
      </c>
      <c r="W3056" t="s">
        <v>735</v>
      </c>
      <c r="X3056">
        <v>42</v>
      </c>
      <c r="Z3056">
        <v>1</v>
      </c>
      <c r="AA3056">
        <f t="shared" si="4409"/>
        <v>2586</v>
      </c>
      <c r="AB3056" t="str">
        <f t="shared" si="4410"/>
        <v/>
      </c>
      <c r="AC3056">
        <f t="shared" si="4356"/>
        <v>2586</v>
      </c>
      <c r="AD3056" s="6">
        <v>3</v>
      </c>
      <c r="AE3056" t="s">
        <v>742</v>
      </c>
      <c r="AF3056" t="s">
        <v>927</v>
      </c>
      <c r="AG3056" t="s">
        <v>742</v>
      </c>
      <c r="AH3056" t="s">
        <v>906</v>
      </c>
      <c r="AI3056" t="str">
        <f t="shared" si="4361"/>
        <v>e</v>
      </c>
      <c r="AJ3056" t="str">
        <f t="shared" si="4362"/>
        <v/>
      </c>
      <c r="AK3056" t="str">
        <f t="shared" si="4363"/>
        <v/>
      </c>
      <c r="AL3056" t="str">
        <f t="shared" si="4364"/>
        <v/>
      </c>
      <c r="AM3056" t="str">
        <f t="shared" si="4365"/>
        <v/>
      </c>
      <c r="AN3056" t="str">
        <f t="shared" si="4366"/>
        <v>Home</v>
      </c>
      <c r="AO3056" t="str">
        <f t="shared" si="4367"/>
        <v>h</v>
      </c>
      <c r="AP3056" t="str">
        <f t="shared" si="4368"/>
        <v/>
      </c>
      <c r="AQ3056" t="str">
        <f t="shared" si="4369"/>
        <v/>
      </c>
      <c r="AR3056" t="str">
        <f t="shared" si="4370"/>
        <v>Home</v>
      </c>
      <c r="AS3056" t="str">
        <f t="shared" si="4371"/>
        <v>h</v>
      </c>
      <c r="AT3056" t="str">
        <f t="shared" si="4372"/>
        <v>Offensive</v>
      </c>
      <c r="AU3056" t="str">
        <f t="shared" si="4373"/>
        <v/>
      </c>
      <c r="AV3056" t="str">
        <f t="shared" si="4374"/>
        <v/>
      </c>
      <c r="AW3056" t="str" cm="1">
        <f t="array" ref="AW3056">IFERROR(IF(O3056&lt;&gt;"",O3056,IF(OR($S3056="",$T3056=""),"",IF(O3056&lt;&gt;"",O3056,IF($T3056&lt;&gt;"",_xlfn._xlws.FILTER(O:O,($BU:$BU=$BU3056)*($I:$I=$I3056)*($T:$T=$T3056)*($S:$S=_xlfn.MINIFS($S:$S,$T:$T,"="&amp;$T3056)),"")))))&amp;"",IF(O3056="","",""))&amp;""</f>
        <v>OffensivePlay_Zone-PuckRecoveryRebound</v>
      </c>
      <c r="AX3056" t="str" cm="1">
        <f t="array" ref="AX3056">IFERROR(IF(P3056&lt;&gt;"",P3056,IF(OR($S3056="",$T3056=""),"",IF($T3056&lt;&gt;"",_xlfn._xlws.FILTER(P:P,($BU:$BU=$BU3056)*($I:$I=$I3056)*($T:$T=$T3056)*($S:$S=_xlfn.MINIFS($S:$S,$T:$T,"="&amp;$T3056)),""))))&amp;"",IF(P3056="","",""))&amp;""</f>
        <v/>
      </c>
      <c r="AY3056" t="str" cm="1">
        <f t="array" ref="AY3056">IFERROR(IF(Q3056&lt;&gt;"",Q3056,IF(OR($S3056="",$T3056=""),"",IF($T3056&lt;&gt;"",_xlfn._xlws.FILTER(Q:Q,($BU:$BU=$BU3056)*($I:$I=$I3056)*($T:$T=$T3056)*($S:$S=_xlfn.MINIFS($S:$S,$T:$T,"="&amp;$T3056)),""))))&amp;"",IF(Q3056="","",""))&amp;""</f>
        <v>u</v>
      </c>
      <c r="AZ3056" t="str" cm="1">
        <f t="array" ref="AZ3056">IFERROR(IF(R3056&lt;&gt;"",R3056,IF(OR($S3056="",$T3056=""),"",IF($T3056&lt;&gt;"",_xlfn._xlws.FILTER(R:R,($BU:$BU=$BU3056)*($I:$I=$I3056)*($T:$T=$T3056)*($S:$S=_xlfn.MINIFS($S:$S,$T:$T,"="&amp;$T3056)),""))))&amp;"",IF(R3056="","",""))&amp;""</f>
        <v/>
      </c>
      <c r="BA3056" s="6">
        <f t="shared" si="4375"/>
        <v>261</v>
      </c>
      <c r="BB3056">
        <f t="shared" ref="BB3056:BD3056" si="4430">BB3055</f>
        <v>18987</v>
      </c>
      <c r="BC3056" t="str">
        <f t="shared" si="4430"/>
        <v>Velodrome</v>
      </c>
      <c r="BD3056" t="str">
        <f t="shared" si="4430"/>
        <v>Outlaws</v>
      </c>
      <c r="BE3056" t="s">
        <v>13</v>
      </c>
      <c r="BF3056" t="s">
        <v>587</v>
      </c>
      <c r="BI3056" cm="1">
        <f t="array" aca="1" ref="BI3056" ca="1">IFERROR(_xlfn._xlws.FILTER(shifts!A:A,(shifts!B:B=events!AD3056)*(shifts!AG:AG&gt;=events!BK3056)*(shifts!AH:AH&lt;=events!BL3056)),BI3055)</f>
        <v>106</v>
      </c>
      <c r="BJ3056" s="15">
        <f t="shared" si="4377"/>
        <v>3</v>
      </c>
      <c r="BK3056">
        <f t="shared" si="4378"/>
        <v>32</v>
      </c>
      <c r="BL3056">
        <f t="shared" si="4379"/>
        <v>29</v>
      </c>
      <c r="BM3056" s="15">
        <f>SUMIFS(BJ$2:BJ3056,K$2:K3056,"=Intermission")+SUMIFS(BJ$2:BJ3056,K$2:K3056,"=Timeout")</f>
        <v>143</v>
      </c>
      <c r="BN3056">
        <f t="shared" si="4380"/>
        <v>2303</v>
      </c>
      <c r="BO3056" s="19">
        <f t="shared" si="4381"/>
        <v>3351</v>
      </c>
      <c r="BP3056">
        <f t="shared" si="4382"/>
        <v>3346</v>
      </c>
      <c r="BQ3056" s="17">
        <f t="shared" si="4383"/>
        <v>3354</v>
      </c>
      <c r="BR3056" t="str">
        <f t="shared" si="4384"/>
        <v>event_team_player_1</v>
      </c>
      <c r="BS3056">
        <f>COUNTIFS(S$3:S3056,"="&amp;S3056,AI$3:AI3056,"="&amp;AI3056)</f>
        <v>1</v>
      </c>
      <c r="BT3056" t="str">
        <f>IFERROR(VLOOKUP(BB3056&amp;BU3056&amp;X3056,game_rosters!U:W,3,FALSE),"")</f>
        <v>P100201</v>
      </c>
      <c r="BU3056" t="str">
        <f t="shared" si="4385"/>
        <v>Velodrome</v>
      </c>
    </row>
    <row r="3057" spans="1:73" x14ac:dyDescent="0.2">
      <c r="A3057">
        <f t="shared" si="4360"/>
        <v>1</v>
      </c>
      <c r="I3057" s="44">
        <v>42</v>
      </c>
      <c r="K3057" t="s">
        <v>9</v>
      </c>
      <c r="L3057" t="s">
        <v>173</v>
      </c>
      <c r="M3057" t="s">
        <v>365</v>
      </c>
      <c r="N3057" t="s">
        <v>594</v>
      </c>
      <c r="O3057" t="s">
        <v>614</v>
      </c>
      <c r="Q3057" t="s">
        <v>594</v>
      </c>
      <c r="S3057">
        <v>1587</v>
      </c>
      <c r="W3057" t="s">
        <v>735</v>
      </c>
      <c r="X3057">
        <v>42</v>
      </c>
      <c r="Z3057">
        <v>1</v>
      </c>
      <c r="AA3057">
        <f t="shared" si="4409"/>
        <v>2587</v>
      </c>
      <c r="AB3057" t="str">
        <f t="shared" si="4410"/>
        <v/>
      </c>
      <c r="AC3057">
        <f t="shared" si="4356"/>
        <v>2587</v>
      </c>
      <c r="AD3057" s="6">
        <v>3</v>
      </c>
      <c r="AE3057" t="s">
        <v>742</v>
      </c>
      <c r="AF3057" t="s">
        <v>906</v>
      </c>
      <c r="AG3057" t="s">
        <v>756</v>
      </c>
      <c r="AH3057" t="s">
        <v>756</v>
      </c>
      <c r="AI3057" t="str">
        <f t="shared" si="4361"/>
        <v>e</v>
      </c>
      <c r="AJ3057" t="str">
        <f t="shared" si="4362"/>
        <v/>
      </c>
      <c r="AK3057" t="str">
        <f t="shared" si="4363"/>
        <v/>
      </c>
      <c r="AL3057" t="str">
        <f t="shared" si="4364"/>
        <v/>
      </c>
      <c r="AM3057" t="str">
        <f t="shared" si="4365"/>
        <v/>
      </c>
      <c r="AN3057" t="str">
        <f t="shared" si="4366"/>
        <v>Home</v>
      </c>
      <c r="AO3057" t="str">
        <f t="shared" si="4367"/>
        <v>h</v>
      </c>
      <c r="AP3057" t="str">
        <f t="shared" si="4368"/>
        <v/>
      </c>
      <c r="AQ3057" t="str">
        <f t="shared" si="4369"/>
        <v/>
      </c>
      <c r="AR3057" t="str">
        <f t="shared" si="4370"/>
        <v>Home</v>
      </c>
      <c r="AS3057" t="str">
        <f t="shared" si="4371"/>
        <v>h</v>
      </c>
      <c r="AT3057" t="str">
        <f t="shared" si="4372"/>
        <v>Offensive</v>
      </c>
      <c r="AU3057" t="str">
        <f t="shared" si="4373"/>
        <v/>
      </c>
      <c r="AV3057" t="str">
        <f t="shared" si="4374"/>
        <v/>
      </c>
      <c r="AW3057" t="str" cm="1">
        <f t="array" ref="AW3057">IFERROR(IF(O3057&lt;&gt;"",O3057,IF(OR($S3057="",$T3057=""),"",IF(O3057&lt;&gt;"",O3057,IF($T3057&lt;&gt;"",_xlfn._xlws.FILTER(O:O,($BU:$BU=$BU3057)*($I:$I=$I3057)*($T:$T=$T3057)*($S:$S=_xlfn.MINIFS($S:$S,$T:$T,"="&amp;$T3057)),"")))))&amp;"",IF(O3057="","",""))&amp;""</f>
        <v>Defensive_Zone-AttemptedBreakOutClear</v>
      </c>
      <c r="AX3057" t="str" cm="1">
        <f t="array" ref="AX3057">IFERROR(IF(P3057&lt;&gt;"",P3057,IF(OR($S3057="",$T3057=""),"",IF($T3057&lt;&gt;"",_xlfn._xlws.FILTER(P:P,($BU:$BU=$BU3057)*($I:$I=$I3057)*($T:$T=$T3057)*($S:$S=_xlfn.MINIFS($S:$S,$T:$T,"="&amp;$T3057)),""))))&amp;"",IF(P3057="","",""))&amp;""</f>
        <v/>
      </c>
      <c r="AY3057" t="str" cm="1">
        <f t="array" ref="AY3057">IFERROR(IF(Q3057&lt;&gt;"",Q3057,IF(OR($S3057="",$T3057=""),"",IF($T3057&lt;&gt;"",_xlfn._xlws.FILTER(Q:Q,($BU:$BU=$BU3057)*($I:$I=$I3057)*($T:$T=$T3057)*($S:$S=_xlfn.MINIFS($S:$S,$T:$T,"="&amp;$T3057)),""))))&amp;"",IF(Q3057="","",""))&amp;""</f>
        <v>u</v>
      </c>
      <c r="AZ3057" t="str" cm="1">
        <f t="array" ref="AZ3057">IFERROR(IF(R3057&lt;&gt;"",R3057,IF(OR($S3057="",$T3057=""),"",IF($T3057&lt;&gt;"",_xlfn._xlws.FILTER(R:R,($BU:$BU=$BU3057)*($I:$I=$I3057)*($T:$T=$T3057)*($S:$S=_xlfn.MINIFS($S:$S,$T:$T,"="&amp;$T3057)),""))))&amp;"",IF(R3057="","",""))&amp;""</f>
        <v/>
      </c>
      <c r="BA3057" s="6">
        <f t="shared" si="4375"/>
        <v>261</v>
      </c>
      <c r="BB3057">
        <f t="shared" ref="BB3057:BD3057" si="4431">BB3056</f>
        <v>18987</v>
      </c>
      <c r="BC3057" t="str">
        <f t="shared" si="4431"/>
        <v>Velodrome</v>
      </c>
      <c r="BD3057" t="str">
        <f t="shared" si="4431"/>
        <v>Outlaws</v>
      </c>
      <c r="BE3057" t="s">
        <v>9</v>
      </c>
      <c r="BF3057" t="s">
        <v>173</v>
      </c>
      <c r="BI3057" cm="1">
        <f t="array" aca="1" ref="BI3057" ca="1">IFERROR(_xlfn._xlws.FILTER(shifts!A:A,(shifts!B:B=events!AD3057)*(shifts!AG:AG&gt;=events!BK3057)*(shifts!AH:AH&lt;=events!BL3057)),BI3056)</f>
        <v>106</v>
      </c>
      <c r="BJ3057" s="15">
        <f t="shared" si="4377"/>
        <v>0</v>
      </c>
      <c r="BK3057">
        <f t="shared" si="4378"/>
        <v>29</v>
      </c>
      <c r="BL3057">
        <f t="shared" si="4379"/>
        <v>29</v>
      </c>
      <c r="BM3057" s="15">
        <f>SUMIFS(BJ$2:BJ3057,K$2:K3057,"=Intermission")+SUMIFS(BJ$2:BJ3057,K$2:K3057,"=Timeout")</f>
        <v>143</v>
      </c>
      <c r="BN3057">
        <f t="shared" si="4380"/>
        <v>2303</v>
      </c>
      <c r="BO3057" s="19">
        <f t="shared" si="4381"/>
        <v>3354</v>
      </c>
      <c r="BP3057">
        <f t="shared" si="4382"/>
        <v>3349</v>
      </c>
      <c r="BQ3057" s="17">
        <f t="shared" si="4383"/>
        <v>3354</v>
      </c>
      <c r="BR3057" t="str">
        <f t="shared" si="4384"/>
        <v>event_team_player_1</v>
      </c>
      <c r="BS3057">
        <f>COUNTIFS(S$3:S3057,"="&amp;S3057,AI$3:AI3057,"="&amp;AI3057)</f>
        <v>1</v>
      </c>
      <c r="BT3057" t="str">
        <f>IFERROR(VLOOKUP(BB3057&amp;BU3057&amp;X3057,game_rosters!U:W,3,FALSE),"")</f>
        <v>P100201</v>
      </c>
      <c r="BU3057" t="str">
        <f t="shared" si="4385"/>
        <v>Velodrome</v>
      </c>
    </row>
    <row r="3058" spans="1:73" x14ac:dyDescent="0.2">
      <c r="A3058">
        <f t="shared" si="4360"/>
        <v>1</v>
      </c>
      <c r="I3058" s="44">
        <v>18</v>
      </c>
      <c r="K3058" t="s">
        <v>238</v>
      </c>
      <c r="L3058" t="s">
        <v>193</v>
      </c>
      <c r="M3058" t="s">
        <v>91</v>
      </c>
      <c r="N3058" t="s">
        <v>595</v>
      </c>
      <c r="S3058">
        <v>1588</v>
      </c>
      <c r="T3058">
        <v>246</v>
      </c>
      <c r="W3058" t="s">
        <v>731</v>
      </c>
      <c r="X3058">
        <v>18</v>
      </c>
      <c r="Z3058">
        <v>1</v>
      </c>
      <c r="AA3058">
        <f t="shared" si="4409"/>
        <v>2588</v>
      </c>
      <c r="AB3058">
        <f t="shared" si="4410"/>
        <v>9246</v>
      </c>
      <c r="AC3058">
        <f t="shared" si="4356"/>
        <v>9246</v>
      </c>
      <c r="AD3058" s="6">
        <v>3</v>
      </c>
      <c r="AE3058" t="s">
        <v>742</v>
      </c>
      <c r="AF3058" t="s">
        <v>934</v>
      </c>
      <c r="AG3058" t="s">
        <v>756</v>
      </c>
      <c r="AH3058" t="s">
        <v>756</v>
      </c>
      <c r="AI3058" t="str">
        <f t="shared" si="4361"/>
        <v>e</v>
      </c>
      <c r="AJ3058" t="str">
        <f t="shared" si="4362"/>
        <v/>
      </c>
      <c r="AK3058" t="str">
        <f t="shared" si="4363"/>
        <v/>
      </c>
      <c r="AL3058" t="str">
        <f t="shared" si="4364"/>
        <v/>
      </c>
      <c r="AM3058" t="str">
        <f t="shared" si="4365"/>
        <v/>
      </c>
      <c r="AN3058" t="str">
        <f t="shared" si="4366"/>
        <v>Away</v>
      </c>
      <c r="AO3058" t="str">
        <f t="shared" si="4367"/>
        <v>a</v>
      </c>
      <c r="AP3058" t="str">
        <f t="shared" si="4368"/>
        <v/>
      </c>
      <c r="AQ3058" t="str">
        <f t="shared" si="4369"/>
        <v/>
      </c>
      <c r="AR3058" t="str">
        <f t="shared" si="4370"/>
        <v>Away</v>
      </c>
      <c r="AS3058" t="str">
        <f t="shared" si="4371"/>
        <v>a</v>
      </c>
      <c r="AT3058" t="str">
        <f t="shared" si="4372"/>
        <v>Offensive</v>
      </c>
      <c r="AU3058" t="str">
        <f t="shared" si="4373"/>
        <v/>
      </c>
      <c r="AV3058" t="str">
        <f t="shared" si="4374"/>
        <v/>
      </c>
      <c r="AW3058" t="str" cm="1">
        <f t="array" ref="AW3058">IFERROR(IF(O3058&lt;&gt;"",O3058,IF(OR($S3058="",$T3058=""),"",IF(O3058&lt;&gt;"",O3058,IF($T3058&lt;&gt;"",_xlfn._xlws.FILTER(O:O,($BU:$BU=$BU3058)*($I:$I=$I3058)*($T:$T=$T3058)*($S:$S=_xlfn.MINIFS($S:$S,$T:$T,"="&amp;$T3058)),"")))))&amp;"",IF(O3058="","",""))&amp;""</f>
        <v/>
      </c>
      <c r="AX3058" t="str" cm="1">
        <f t="array" ref="AX3058">IFERROR(IF(P3058&lt;&gt;"",P3058,IF(OR($S3058="",$T3058=""),"",IF($T3058&lt;&gt;"",_xlfn._xlws.FILTER(P:P,($BU:$BU=$BU3058)*($I:$I=$I3058)*($T:$T=$T3058)*($S:$S=_xlfn.MINIFS($S:$S,$T:$T,"="&amp;$T3058)),""))))&amp;"",IF(P3058="","",""))&amp;""</f>
        <v/>
      </c>
      <c r="AY3058" t="str" cm="1">
        <f t="array" ref="AY3058">IFERROR(IF(Q3058&lt;&gt;"",Q3058,IF(OR($S3058="",$T3058=""),"",IF($T3058&lt;&gt;"",_xlfn._xlws.FILTER(Q:Q,($BU:$BU=$BU3058)*($I:$I=$I3058)*($T:$T=$T3058)*($S:$S=_xlfn.MINIFS($S:$S,$T:$T,"="&amp;$T3058)),""))))&amp;"",IF(Q3058="","",""))&amp;""</f>
        <v/>
      </c>
      <c r="AZ3058" t="str" cm="1">
        <f t="array" ref="AZ3058">IFERROR(IF(R3058&lt;&gt;"",R3058,IF(OR($S3058="",$T3058=""),"",IF($T3058&lt;&gt;"",_xlfn._xlws.FILTER(R:R,($BU:$BU=$BU3058)*($I:$I=$I3058)*($T:$T=$T3058)*($S:$S=_xlfn.MINIFS($S:$S,$T:$T,"="&amp;$T3058)),""))))&amp;"",IF(R3058="","",""))&amp;""</f>
        <v/>
      </c>
      <c r="BA3058" s="6">
        <f t="shared" si="4375"/>
        <v>261</v>
      </c>
      <c r="BB3058">
        <f t="shared" ref="BB3058:BD3058" si="4432">BB3057</f>
        <v>18987</v>
      </c>
      <c r="BC3058" t="str">
        <f t="shared" si="4432"/>
        <v>Velodrome</v>
      </c>
      <c r="BD3058" t="str">
        <f t="shared" si="4432"/>
        <v>Outlaws</v>
      </c>
      <c r="BE3058" t="s">
        <v>238</v>
      </c>
      <c r="BF3058" t="s">
        <v>193</v>
      </c>
      <c r="BI3058" cm="1">
        <f t="array" aca="1" ref="BI3058" ca="1">IFERROR(_xlfn._xlws.FILTER(shifts!A:A,(shifts!B:B=events!AD3058)*(shifts!AG:AG&gt;=events!BK3058)*(shifts!AH:AH&lt;=events!BL3058)),BI3057)</f>
        <v>106</v>
      </c>
      <c r="BJ3058" s="15">
        <f t="shared" si="4377"/>
        <v>0</v>
      </c>
      <c r="BK3058">
        <f t="shared" si="4378"/>
        <v>28</v>
      </c>
      <c r="BL3058">
        <f t="shared" si="4379"/>
        <v>28</v>
      </c>
      <c r="BM3058" s="15">
        <f>SUMIFS(BJ$2:BJ3058,K$2:K3058,"=Intermission")+SUMIFS(BJ$2:BJ3058,K$2:K3058,"=Timeout")</f>
        <v>143</v>
      </c>
      <c r="BN3058">
        <f t="shared" si="4380"/>
        <v>2303</v>
      </c>
      <c r="BO3058" s="19">
        <f t="shared" si="4381"/>
        <v>3355</v>
      </c>
      <c r="BP3058">
        <f t="shared" si="4382"/>
        <v>3350</v>
      </c>
      <c r="BQ3058" s="17">
        <f t="shared" si="4383"/>
        <v>3355</v>
      </c>
      <c r="BR3058" t="str">
        <f t="shared" si="4384"/>
        <v>event_team_player_1</v>
      </c>
      <c r="BS3058">
        <f>COUNTIFS(S$3:S3058,"="&amp;S3058,AI$3:AI3058,"="&amp;AI3058)</f>
        <v>1</v>
      </c>
      <c r="BT3058" t="str">
        <f>IFERROR(VLOOKUP(BB3058&amp;BU3058&amp;X3058,game_rosters!U:W,3,FALSE),"")</f>
        <v>P100034</v>
      </c>
      <c r="BU3058" t="str">
        <f t="shared" si="4385"/>
        <v>Outlaws</v>
      </c>
    </row>
    <row r="3059" spans="1:73" x14ac:dyDescent="0.2">
      <c r="A3059">
        <f t="shared" si="4360"/>
        <v>1</v>
      </c>
      <c r="I3059" s="44">
        <v>18</v>
      </c>
      <c r="K3059" t="s">
        <v>13</v>
      </c>
      <c r="L3059" t="s">
        <v>586</v>
      </c>
      <c r="N3059" t="s">
        <v>595</v>
      </c>
      <c r="O3059" t="s">
        <v>600</v>
      </c>
      <c r="Q3059" t="s">
        <v>595</v>
      </c>
      <c r="S3059">
        <v>1589</v>
      </c>
      <c r="T3059">
        <v>246</v>
      </c>
      <c r="W3059" t="s">
        <v>731</v>
      </c>
      <c r="X3059">
        <v>18</v>
      </c>
      <c r="Z3059">
        <v>1</v>
      </c>
      <c r="AA3059">
        <f t="shared" si="4409"/>
        <v>2589</v>
      </c>
      <c r="AB3059">
        <f t="shared" si="4410"/>
        <v>9246</v>
      </c>
      <c r="AC3059">
        <f t="shared" si="4356"/>
        <v>9246</v>
      </c>
      <c r="AD3059" s="6">
        <v>3</v>
      </c>
      <c r="AE3059" t="s">
        <v>742</v>
      </c>
      <c r="AF3059" t="s">
        <v>934</v>
      </c>
      <c r="AG3059" t="s">
        <v>742</v>
      </c>
      <c r="AH3059" t="s">
        <v>739</v>
      </c>
      <c r="AI3059" t="str">
        <f t="shared" si="4361"/>
        <v>e</v>
      </c>
      <c r="AJ3059" t="str">
        <f t="shared" si="4362"/>
        <v/>
      </c>
      <c r="AK3059" t="str">
        <f t="shared" si="4363"/>
        <v/>
      </c>
      <c r="AL3059" t="str">
        <f t="shared" si="4364"/>
        <v/>
      </c>
      <c r="AM3059" t="str">
        <f t="shared" si="4365"/>
        <v/>
      </c>
      <c r="AN3059" t="str">
        <f t="shared" si="4366"/>
        <v>Away</v>
      </c>
      <c r="AO3059" t="str">
        <f t="shared" si="4367"/>
        <v>a</v>
      </c>
      <c r="AP3059" t="str">
        <f t="shared" si="4368"/>
        <v/>
      </c>
      <c r="AQ3059" t="str">
        <f t="shared" si="4369"/>
        <v/>
      </c>
      <c r="AR3059" t="str">
        <f t="shared" si="4370"/>
        <v>Away</v>
      </c>
      <c r="AS3059" t="str">
        <f t="shared" si="4371"/>
        <v>a</v>
      </c>
      <c r="AT3059" t="str">
        <f t="shared" si="4372"/>
        <v>Offensive</v>
      </c>
      <c r="AU3059" t="str">
        <f t="shared" si="4373"/>
        <v/>
      </c>
      <c r="AV3059" t="str">
        <f t="shared" si="4374"/>
        <v/>
      </c>
      <c r="AW3059" t="str" cm="1">
        <f t="array" ref="AW3059">IFERROR(IF(O3059&lt;&gt;"",O3059,IF(OR($S3059="",$T3059=""),"",IF(O3059&lt;&gt;"",O3059,IF($T3059&lt;&gt;"",_xlfn._xlws.FILTER(O:O,($BU:$BU=$BU3059)*($I:$I=$I3059)*($T:$T=$T3059)*($S:$S=_xlfn.MINIFS($S:$S,$T:$T,"="&amp;$T3059)),"")))))&amp;"",IF(O3059="","",""))&amp;""</f>
        <v>OffensivePlay_Zone-PuckRetreivalTurnover</v>
      </c>
      <c r="AX3059" t="str" cm="1">
        <f t="array" ref="AX3059">IFERROR(IF(P3059&lt;&gt;"",P3059,IF(OR($S3059="",$T3059=""),"",IF($T3059&lt;&gt;"",_xlfn._xlws.FILTER(P:P,($BU:$BU=$BU3059)*($I:$I=$I3059)*($T:$T=$T3059)*($S:$S=_xlfn.MINIFS($S:$S,$T:$T,"="&amp;$T3059)),""))))&amp;"",IF(P3059="","",""))&amp;""</f>
        <v/>
      </c>
      <c r="AY3059" t="str" cm="1">
        <f t="array" ref="AY3059">IFERROR(IF(Q3059&lt;&gt;"",Q3059,IF(OR($S3059="",$T3059=""),"",IF($T3059&lt;&gt;"",_xlfn._xlws.FILTER(Q:Q,($BU:$BU=$BU3059)*($I:$I=$I3059)*($T:$T=$T3059)*($S:$S=_xlfn.MINIFS($S:$S,$T:$T,"="&amp;$T3059)),""))))&amp;"",IF(Q3059="","",""))&amp;""</f>
        <v>s</v>
      </c>
      <c r="AZ3059" t="str" cm="1">
        <f t="array" ref="AZ3059">IFERROR(IF(R3059&lt;&gt;"",R3059,IF(OR($S3059="",$T3059=""),"",IF($T3059&lt;&gt;"",_xlfn._xlws.FILTER(R:R,($BU:$BU=$BU3059)*($I:$I=$I3059)*($T:$T=$T3059)*($S:$S=_xlfn.MINIFS($S:$S,$T:$T,"="&amp;$T3059)),""))))&amp;"",IF(R3059="","",""))&amp;""</f>
        <v/>
      </c>
      <c r="BA3059" s="6">
        <f t="shared" si="4375"/>
        <v>261</v>
      </c>
      <c r="BB3059">
        <f t="shared" ref="BB3059:BD3059" si="4433">BB3058</f>
        <v>18987</v>
      </c>
      <c r="BC3059" t="str">
        <f t="shared" si="4433"/>
        <v>Velodrome</v>
      </c>
      <c r="BD3059" t="str">
        <f t="shared" si="4433"/>
        <v>Outlaws</v>
      </c>
      <c r="BE3059" t="s">
        <v>13</v>
      </c>
      <c r="BF3059" t="s">
        <v>586</v>
      </c>
      <c r="BI3059" cm="1">
        <f t="array" aca="1" ref="BI3059" ca="1">IFERROR(_xlfn._xlws.FILTER(shifts!A:A,(shifts!B:B=events!AD3059)*(shifts!AG:AG&gt;=events!BK3059)*(shifts!AH:AH&lt;=events!BL3059)),BI3058)</f>
        <v>106</v>
      </c>
      <c r="BJ3059" s="15">
        <f t="shared" si="4377"/>
        <v>2</v>
      </c>
      <c r="BK3059">
        <f t="shared" si="4378"/>
        <v>28</v>
      </c>
      <c r="BL3059">
        <f t="shared" si="4379"/>
        <v>26</v>
      </c>
      <c r="BM3059" s="15">
        <f>SUMIFS(BJ$2:BJ3059,K$2:K3059,"=Intermission")+SUMIFS(BJ$2:BJ3059,K$2:K3059,"=Timeout")</f>
        <v>143</v>
      </c>
      <c r="BN3059">
        <f t="shared" si="4380"/>
        <v>2303</v>
      </c>
      <c r="BO3059" s="19">
        <f t="shared" si="4381"/>
        <v>3355</v>
      </c>
      <c r="BP3059">
        <f t="shared" si="4382"/>
        <v>3350</v>
      </c>
      <c r="BQ3059" s="17">
        <f t="shared" si="4383"/>
        <v>3357</v>
      </c>
      <c r="BR3059" t="str">
        <f t="shared" si="4384"/>
        <v>event_team_player_1</v>
      </c>
      <c r="BS3059">
        <f>COUNTIFS(S$3:S3059,"="&amp;S3059,AI$3:AI3059,"="&amp;AI3059)</f>
        <v>1</v>
      </c>
      <c r="BT3059" t="str">
        <f>IFERROR(VLOOKUP(BB3059&amp;BU3059&amp;X3059,game_rosters!U:W,3,FALSE),"")</f>
        <v>P100034</v>
      </c>
      <c r="BU3059" t="str">
        <f t="shared" si="4385"/>
        <v>Outlaws</v>
      </c>
    </row>
    <row r="3060" spans="1:73" x14ac:dyDescent="0.2">
      <c r="A3060">
        <f t="shared" si="4360"/>
        <v>1</v>
      </c>
      <c r="I3060" s="44">
        <v>84</v>
      </c>
      <c r="K3060" t="s">
        <v>417</v>
      </c>
      <c r="R3060" s="51">
        <v>1</v>
      </c>
      <c r="S3060">
        <v>1590</v>
      </c>
      <c r="W3060" t="s">
        <v>735</v>
      </c>
      <c r="X3060">
        <v>84</v>
      </c>
      <c r="Z3060">
        <v>1</v>
      </c>
      <c r="AA3060">
        <f t="shared" si="4409"/>
        <v>2590</v>
      </c>
      <c r="AB3060" t="str">
        <f t="shared" si="4410"/>
        <v/>
      </c>
      <c r="AC3060">
        <f t="shared" si="4356"/>
        <v>2590</v>
      </c>
      <c r="AD3060" s="6">
        <v>3</v>
      </c>
      <c r="AE3060" t="s">
        <v>742</v>
      </c>
      <c r="AF3060" t="s">
        <v>739</v>
      </c>
      <c r="AG3060" t="s">
        <v>756</v>
      </c>
      <c r="AH3060" t="s">
        <v>756</v>
      </c>
      <c r="AI3060" t="str">
        <f t="shared" si="4361"/>
        <v>e</v>
      </c>
      <c r="AJ3060" t="str">
        <f t="shared" si="4362"/>
        <v/>
      </c>
      <c r="AK3060" t="str">
        <f t="shared" si="4363"/>
        <v/>
      </c>
      <c r="AL3060" t="str">
        <f t="shared" si="4364"/>
        <v/>
      </c>
      <c r="AM3060" t="str">
        <f t="shared" si="4365"/>
        <v/>
      </c>
      <c r="AN3060" t="str">
        <f t="shared" si="4366"/>
        <v>Home</v>
      </c>
      <c r="AO3060" t="str">
        <f t="shared" si="4367"/>
        <v>h</v>
      </c>
      <c r="AP3060" t="str">
        <f t="shared" si="4368"/>
        <v/>
      </c>
      <c r="AQ3060" t="str">
        <f t="shared" si="4369"/>
        <v/>
      </c>
      <c r="AR3060" t="str">
        <f t="shared" si="4370"/>
        <v>Home</v>
      </c>
      <c r="AS3060" t="str">
        <f t="shared" si="4371"/>
        <v>h</v>
      </c>
      <c r="AT3060" t="str">
        <f t="shared" si="4372"/>
        <v>Offensive</v>
      </c>
      <c r="AU3060" t="str">
        <f t="shared" si="4373"/>
        <v/>
      </c>
      <c r="AV3060" t="str">
        <f t="shared" si="4374"/>
        <v/>
      </c>
      <c r="AW3060" t="str" cm="1">
        <f t="array" ref="AW3060">IFERROR(IF(O3060&lt;&gt;"",O3060,IF(OR($S3060="",$T3060=""),"",IF(O3060&lt;&gt;"",O3060,IF($T3060&lt;&gt;"",_xlfn._xlws.FILTER(O:O,($BU:$BU=$BU3060)*($I:$I=$I3060)*($T:$T=$T3060)*($S:$S=_xlfn.MINIFS($S:$S,$T:$T,"="&amp;$T3060)),"")))))&amp;"",IF(O3060="","",""))&amp;""</f>
        <v/>
      </c>
      <c r="AX3060" t="str" cm="1">
        <f t="array" ref="AX3060">IFERROR(IF(P3060&lt;&gt;"",P3060,IF(OR($S3060="",$T3060=""),"",IF($T3060&lt;&gt;"",_xlfn._xlws.FILTER(P:P,($BU:$BU=$BU3060)*($I:$I=$I3060)*($T:$T=$T3060)*($S:$S=_xlfn.MINIFS($S:$S,$T:$T,"="&amp;$T3060)),""))))&amp;"",IF(P3060="","",""))&amp;""</f>
        <v/>
      </c>
      <c r="AY3060" t="str" cm="1">
        <f t="array" ref="AY3060">IFERROR(IF(Q3060&lt;&gt;"",Q3060,IF(OR($S3060="",$T3060=""),"",IF($T3060&lt;&gt;"",_xlfn._xlws.FILTER(Q:Q,($BU:$BU=$BU3060)*($I:$I=$I3060)*($T:$T=$T3060)*($S:$S=_xlfn.MINIFS($S:$S,$T:$T,"="&amp;$T3060)),""))))&amp;"",IF(Q3060="","",""))&amp;""</f>
        <v/>
      </c>
      <c r="AZ3060" t="str" cm="1">
        <f t="array" ref="AZ3060">IFERROR(IF(R3060&lt;&gt;"",R3060,IF(OR($S3060="",$T3060=""),"",IF($T3060&lt;&gt;"",_xlfn._xlws.FILTER(R:R,($BU:$BU=$BU3060)*($I:$I=$I3060)*($T:$T=$T3060)*($S:$S=_xlfn.MINIFS($S:$S,$T:$T,"="&amp;$T3060)),""))))&amp;"",IF(R3060="","",""))&amp;""</f>
        <v>1</v>
      </c>
      <c r="BA3060" s="6">
        <f t="shared" si="4375"/>
        <v>261</v>
      </c>
      <c r="BB3060">
        <f t="shared" ref="BB3060:BD3060" si="4434">BB3059</f>
        <v>18987</v>
      </c>
      <c r="BC3060" t="str">
        <f t="shared" si="4434"/>
        <v>Velodrome</v>
      </c>
      <c r="BD3060" t="str">
        <f t="shared" si="4434"/>
        <v>Outlaws</v>
      </c>
      <c r="BE3060" t="s">
        <v>417</v>
      </c>
      <c r="BF3060" t="s">
        <v>756</v>
      </c>
      <c r="BI3060" cm="1">
        <f t="array" aca="1" ref="BI3060" ca="1">IFERROR(_xlfn._xlws.FILTER(shifts!A:A,(shifts!B:B=events!AD3060)*(shifts!AG:AG&gt;=events!BK3060)*(shifts!AH:AH&lt;=events!BL3060)),BI3059)</f>
        <v>106</v>
      </c>
      <c r="BJ3060" s="15">
        <f t="shared" si="4377"/>
        <v>0</v>
      </c>
      <c r="BK3060">
        <f t="shared" si="4378"/>
        <v>26</v>
      </c>
      <c r="BL3060">
        <f t="shared" si="4379"/>
        <v>26</v>
      </c>
      <c r="BM3060" s="15">
        <f>SUMIFS(BJ$2:BJ3060,K$2:K3060,"=Intermission")+SUMIFS(BJ$2:BJ3060,K$2:K3060,"=Timeout")</f>
        <v>143</v>
      </c>
      <c r="BN3060">
        <f t="shared" si="4380"/>
        <v>2303</v>
      </c>
      <c r="BO3060" s="19">
        <f t="shared" si="4381"/>
        <v>3357</v>
      </c>
      <c r="BP3060">
        <f t="shared" si="4382"/>
        <v>3352</v>
      </c>
      <c r="BQ3060" s="17">
        <f t="shared" si="4383"/>
        <v>3357</v>
      </c>
      <c r="BR3060" t="str">
        <f t="shared" si="4384"/>
        <v>event_team_player_1</v>
      </c>
      <c r="BS3060">
        <f>COUNTIFS(S$3:S3060,"="&amp;S3060,AI$3:AI3060,"="&amp;AI3060)</f>
        <v>1</v>
      </c>
      <c r="BT3060" t="str">
        <f>IFERROR(VLOOKUP(BB3060&amp;BU3060&amp;X3060,game_rosters!U:W,3,FALSE),"")</f>
        <v>P100198</v>
      </c>
      <c r="BU3060" t="str">
        <f t="shared" si="4385"/>
        <v>Velodrome</v>
      </c>
    </row>
    <row r="3061" spans="1:73" x14ac:dyDescent="0.2">
      <c r="A3061" t="str">
        <f t="shared" si="4360"/>
        <v/>
      </c>
      <c r="I3061" s="44">
        <v>3</v>
      </c>
      <c r="R3061" s="51">
        <v>1</v>
      </c>
      <c r="S3061">
        <v>1590</v>
      </c>
      <c r="X3061">
        <v>3</v>
      </c>
      <c r="AA3061">
        <f t="shared" si="4409"/>
        <v>2590</v>
      </c>
      <c r="AB3061" t="str">
        <f t="shared" si="4410"/>
        <v/>
      </c>
      <c r="AC3061">
        <f t="shared" si="4356"/>
        <v>2590</v>
      </c>
      <c r="AD3061" s="6">
        <v>3</v>
      </c>
      <c r="AE3061" t="s">
        <v>742</v>
      </c>
      <c r="AF3061" t="s">
        <v>739</v>
      </c>
      <c r="AG3061" t="s">
        <v>756</v>
      </c>
      <c r="AH3061" t="s">
        <v>756</v>
      </c>
      <c r="AI3061" t="str">
        <f t="shared" si="4361"/>
        <v>o</v>
      </c>
      <c r="AJ3061" t="str">
        <f t="shared" si="4362"/>
        <v/>
      </c>
      <c r="AK3061" t="str">
        <f t="shared" si="4363"/>
        <v/>
      </c>
      <c r="AL3061" t="str">
        <f t="shared" si="4364"/>
        <v/>
      </c>
      <c r="AM3061" t="str">
        <f t="shared" si="4365"/>
        <v/>
      </c>
      <c r="AN3061" t="str">
        <f t="shared" si="4366"/>
        <v>Home</v>
      </c>
      <c r="AO3061" t="str">
        <f t="shared" si="4367"/>
        <v>h</v>
      </c>
      <c r="AP3061" t="str">
        <f t="shared" si="4368"/>
        <v/>
      </c>
      <c r="AQ3061" t="str">
        <f t="shared" si="4369"/>
        <v/>
      </c>
      <c r="AR3061" t="str">
        <f t="shared" si="4370"/>
        <v>Home</v>
      </c>
      <c r="AS3061" t="str">
        <f t="shared" si="4371"/>
        <v>h</v>
      </c>
      <c r="AT3061" t="str">
        <f t="shared" si="4372"/>
        <v>Defensive</v>
      </c>
      <c r="AU3061" t="str">
        <f t="shared" si="4373"/>
        <v/>
      </c>
      <c r="AV3061" t="str">
        <f t="shared" si="4374"/>
        <v/>
      </c>
      <c r="AW3061" t="str" cm="1">
        <f t="array" ref="AW3061">IFERROR(IF(O3061&lt;&gt;"",O3061,IF(OR($S3061="",$T3061=""),"",IF(O3061&lt;&gt;"",O3061,IF($T3061&lt;&gt;"",_xlfn._xlws.FILTER(O:O,($BU:$BU=$BU3061)*($I:$I=$I3061)*($T:$T=$T3061)*($S:$S=_xlfn.MINIFS($S:$S,$T:$T,"="&amp;$T3061)),"")))))&amp;"",IF(O3061="","",""))&amp;""</f>
        <v/>
      </c>
      <c r="AX3061" t="str" cm="1">
        <f t="array" ref="AX3061">IFERROR(IF(P3061&lt;&gt;"",P3061,IF(OR($S3061="",$T3061=""),"",IF($T3061&lt;&gt;"",_xlfn._xlws.FILTER(P:P,($BU:$BU=$BU3061)*($I:$I=$I3061)*($T:$T=$T3061)*($S:$S=_xlfn.MINIFS($S:$S,$T:$T,"="&amp;$T3061)),""))))&amp;"",IF(P3061="","",""))&amp;""</f>
        <v/>
      </c>
      <c r="AY3061" t="str" cm="1">
        <f t="array" ref="AY3061">IFERROR(IF(Q3061&lt;&gt;"",Q3061,IF(OR($S3061="",$T3061=""),"",IF($T3061&lt;&gt;"",_xlfn._xlws.FILTER(Q:Q,($BU:$BU=$BU3061)*($I:$I=$I3061)*($T:$T=$T3061)*($S:$S=_xlfn.MINIFS($S:$S,$T:$T,"="&amp;$T3061)),""))))&amp;"",IF(Q3061="","",""))&amp;""</f>
        <v/>
      </c>
      <c r="AZ3061" t="str" cm="1">
        <f t="array" ref="AZ3061">IFERROR(IF(R3061&lt;&gt;"",R3061,IF(OR($S3061="",$T3061=""),"",IF($T3061&lt;&gt;"",_xlfn._xlws.FILTER(R:R,($BU:$BU=$BU3061)*($I:$I=$I3061)*($T:$T=$T3061)*($S:$S=_xlfn.MINIFS($S:$S,$T:$T,"="&amp;$T3061)),""))))&amp;"",IF(R3061="","",""))&amp;""</f>
        <v>1</v>
      </c>
      <c r="BA3061" s="6">
        <f t="shared" si="4375"/>
        <v>261</v>
      </c>
      <c r="BB3061">
        <f t="shared" ref="BB3061:BD3061" si="4435">BB3060</f>
        <v>18987</v>
      </c>
      <c r="BC3061" t="str">
        <f t="shared" si="4435"/>
        <v>Velodrome</v>
      </c>
      <c r="BD3061" t="str">
        <f t="shared" si="4435"/>
        <v>Outlaws</v>
      </c>
      <c r="BE3061" t="s">
        <v>417</v>
      </c>
      <c r="BF3061" t="s">
        <v>756</v>
      </c>
      <c r="BI3061" cm="1">
        <f t="array" aca="1" ref="BI3061" ca="1">IFERROR(_xlfn._xlws.FILTER(shifts!A:A,(shifts!B:B=events!AD3061)*(shifts!AG:AG&gt;=events!BK3061)*(shifts!AH:AH&lt;=events!BL3061)),BI3060)</f>
        <v>106</v>
      </c>
      <c r="BJ3061" s="15">
        <f t="shared" si="4377"/>
        <v>0</v>
      </c>
      <c r="BK3061">
        <f t="shared" si="4378"/>
        <v>26</v>
      </c>
      <c r="BL3061">
        <f t="shared" si="4379"/>
        <v>26</v>
      </c>
      <c r="BM3061" s="15">
        <f>SUMIFS(BJ$2:BJ3061,K$2:K3061,"=Intermission")+SUMIFS(BJ$2:BJ3061,K$2:K3061,"=Timeout")</f>
        <v>143</v>
      </c>
      <c r="BN3061">
        <f t="shared" si="4380"/>
        <v>2303</v>
      </c>
      <c r="BO3061" s="19">
        <f t="shared" si="4381"/>
        <v>3357</v>
      </c>
      <c r="BP3061">
        <f t="shared" si="4382"/>
        <v>3352</v>
      </c>
      <c r="BQ3061" s="17">
        <f t="shared" si="4383"/>
        <v>3357</v>
      </c>
      <c r="BR3061" t="str">
        <f t="shared" si="4384"/>
        <v>opp_team_player_1</v>
      </c>
      <c r="BS3061">
        <f>COUNTIFS(S$3:S3061,"="&amp;S3061,AI$3:AI3061,"="&amp;AI3061)</f>
        <v>1</v>
      </c>
      <c r="BT3061" t="str">
        <f>IFERROR(VLOOKUP(BB3061&amp;BU3061&amp;X3061,game_rosters!U:W,3,FALSE),"")</f>
        <v>P100004</v>
      </c>
      <c r="BU3061" t="str">
        <f t="shared" si="4385"/>
        <v>Outlaws</v>
      </c>
    </row>
    <row r="3062" spans="1:73" x14ac:dyDescent="0.2">
      <c r="A3062">
        <f t="shared" si="4360"/>
        <v>1</v>
      </c>
      <c r="I3062" s="44">
        <v>18</v>
      </c>
      <c r="K3062" t="s">
        <v>6</v>
      </c>
      <c r="L3062" t="s">
        <v>205</v>
      </c>
      <c r="M3062" t="s">
        <v>51</v>
      </c>
      <c r="N3062" t="s">
        <v>595</v>
      </c>
      <c r="S3062">
        <v>1591</v>
      </c>
      <c r="T3062">
        <v>247</v>
      </c>
      <c r="W3062" t="s">
        <v>731</v>
      </c>
      <c r="X3062">
        <v>18</v>
      </c>
      <c r="Z3062">
        <v>1</v>
      </c>
      <c r="AA3062">
        <f t="shared" si="4409"/>
        <v>2591</v>
      </c>
      <c r="AB3062">
        <f t="shared" si="4410"/>
        <v>9247</v>
      </c>
      <c r="AC3062">
        <f t="shared" si="4356"/>
        <v>9247</v>
      </c>
      <c r="AD3062" s="6">
        <v>3</v>
      </c>
      <c r="AE3062" t="s">
        <v>742</v>
      </c>
      <c r="AF3062" t="s">
        <v>740</v>
      </c>
      <c r="AG3062" t="s">
        <v>756</v>
      </c>
      <c r="AH3062" t="s">
        <v>756</v>
      </c>
      <c r="AI3062" t="str">
        <f t="shared" si="4361"/>
        <v>e</v>
      </c>
      <c r="AJ3062" t="str">
        <f t="shared" si="4362"/>
        <v/>
      </c>
      <c r="AK3062" t="str">
        <f t="shared" si="4363"/>
        <v/>
      </c>
      <c r="AL3062" t="str">
        <f t="shared" si="4364"/>
        <v/>
      </c>
      <c r="AM3062" t="str">
        <f t="shared" si="4365"/>
        <v/>
      </c>
      <c r="AN3062" t="str">
        <f t="shared" si="4366"/>
        <v>Away</v>
      </c>
      <c r="AO3062" t="str">
        <f t="shared" si="4367"/>
        <v>a</v>
      </c>
      <c r="AP3062" t="str">
        <f t="shared" si="4368"/>
        <v/>
      </c>
      <c r="AQ3062" t="str">
        <f t="shared" si="4369"/>
        <v/>
      </c>
      <c r="AR3062" t="str">
        <f t="shared" si="4370"/>
        <v>Away</v>
      </c>
      <c r="AS3062" t="str">
        <f t="shared" si="4371"/>
        <v>a</v>
      </c>
      <c r="AT3062" t="str">
        <f t="shared" si="4372"/>
        <v>Offensive</v>
      </c>
      <c r="AU3062" t="str">
        <f t="shared" si="4373"/>
        <v/>
      </c>
      <c r="AV3062" t="str">
        <f t="shared" si="4374"/>
        <v/>
      </c>
      <c r="AW3062" t="str" cm="1">
        <f t="array" ref="AW3062">IFERROR(IF(O3062&lt;&gt;"",O3062,IF(OR($S3062="",$T3062=""),"",IF(O3062&lt;&gt;"",O3062,IF($T3062&lt;&gt;"",_xlfn._xlws.FILTER(O:O,($BU:$BU=$BU3062)*($I:$I=$I3062)*($T:$T=$T3062)*($S:$S=_xlfn.MINIFS($S:$S,$T:$T,"="&amp;$T3062)),"")))))&amp;"",IF(O3062="","",""))&amp;""</f>
        <v/>
      </c>
      <c r="AX3062" t="str" cm="1">
        <f t="array" ref="AX3062">IFERROR(IF(P3062&lt;&gt;"",P3062,IF(OR($S3062="",$T3062=""),"",IF($T3062&lt;&gt;"",_xlfn._xlws.FILTER(P:P,($BU:$BU=$BU3062)*($I:$I=$I3062)*($T:$T=$T3062)*($S:$S=_xlfn.MINIFS($S:$S,$T:$T,"="&amp;$T3062)),""))))&amp;"",IF(P3062="","",""))&amp;""</f>
        <v/>
      </c>
      <c r="AY3062" t="str" cm="1">
        <f t="array" ref="AY3062">IFERROR(IF(Q3062&lt;&gt;"",Q3062,IF(OR($S3062="",$T3062=""),"",IF($T3062&lt;&gt;"",_xlfn._xlws.FILTER(Q:Q,($BU:$BU=$BU3062)*($I:$I=$I3062)*($T:$T=$T3062)*($S:$S=_xlfn.MINIFS($S:$S,$T:$T,"="&amp;$T3062)),""))))&amp;"",IF(Q3062="","",""))&amp;""</f>
        <v/>
      </c>
      <c r="AZ3062" t="str" cm="1">
        <f t="array" ref="AZ3062">IFERROR(IF(R3062&lt;&gt;"",R3062,IF(OR($S3062="",$T3062=""),"",IF($T3062&lt;&gt;"",_xlfn._xlws.FILTER(R:R,($BU:$BU=$BU3062)*($I:$I=$I3062)*($T:$T=$T3062)*($S:$S=_xlfn.MINIFS($S:$S,$T:$T,"="&amp;$T3062)),""))))&amp;"",IF(R3062="","",""))&amp;""</f>
        <v/>
      </c>
      <c r="BA3062" s="6">
        <f t="shared" si="4375"/>
        <v>261</v>
      </c>
      <c r="BB3062">
        <f t="shared" ref="BB3062:BD3062" si="4436">BB3061</f>
        <v>18987</v>
      </c>
      <c r="BC3062" t="str">
        <f t="shared" si="4436"/>
        <v>Velodrome</v>
      </c>
      <c r="BD3062" t="str">
        <f t="shared" si="4436"/>
        <v>Outlaws</v>
      </c>
      <c r="BE3062" t="s">
        <v>6</v>
      </c>
      <c r="BF3062" t="s">
        <v>205</v>
      </c>
      <c r="BI3062" cm="1">
        <f t="array" aca="1" ref="BI3062" ca="1">IFERROR(_xlfn._xlws.FILTER(shifts!A:A,(shifts!B:B=events!AD3062)*(shifts!AG:AG&gt;=events!BK3062)*(shifts!AH:AH&lt;=events!BL3062)),BI3061)</f>
        <v>106</v>
      </c>
      <c r="BJ3062" s="15">
        <f t="shared" si="4377"/>
        <v>0</v>
      </c>
      <c r="BK3062">
        <f t="shared" si="4378"/>
        <v>25</v>
      </c>
      <c r="BL3062">
        <f t="shared" si="4379"/>
        <v>25</v>
      </c>
      <c r="BM3062" s="15">
        <f>SUMIFS(BJ$2:BJ3062,K$2:K3062,"=Intermission")+SUMIFS(BJ$2:BJ3062,K$2:K3062,"=Timeout")</f>
        <v>143</v>
      </c>
      <c r="BN3062">
        <f t="shared" si="4380"/>
        <v>2303</v>
      </c>
      <c r="BO3062" s="19">
        <f t="shared" si="4381"/>
        <v>3358</v>
      </c>
      <c r="BP3062">
        <f t="shared" si="4382"/>
        <v>3353</v>
      </c>
      <c r="BQ3062" s="17">
        <f t="shared" si="4383"/>
        <v>3358</v>
      </c>
      <c r="BR3062" t="str">
        <f t="shared" si="4384"/>
        <v>event_team_player_1</v>
      </c>
      <c r="BS3062">
        <f>COUNTIFS(S$3:S3062,"="&amp;S3062,AI$3:AI3062,"="&amp;AI3062)</f>
        <v>1</v>
      </c>
      <c r="BT3062" t="str">
        <f>IFERROR(VLOOKUP(BB3062&amp;BU3062&amp;X3062,game_rosters!U:W,3,FALSE),"")</f>
        <v>P100034</v>
      </c>
      <c r="BU3062" t="str">
        <f t="shared" si="4385"/>
        <v>Outlaws</v>
      </c>
    </row>
    <row r="3063" spans="1:73" x14ac:dyDescent="0.2">
      <c r="A3063" t="str">
        <f t="shared" si="4360"/>
        <v/>
      </c>
      <c r="I3063" s="44">
        <v>77</v>
      </c>
      <c r="O3063" t="s">
        <v>684</v>
      </c>
      <c r="S3063">
        <v>1591</v>
      </c>
      <c r="T3063">
        <v>247</v>
      </c>
      <c r="X3063">
        <v>77</v>
      </c>
      <c r="Z3063">
        <v>1</v>
      </c>
      <c r="AA3063">
        <f t="shared" si="4409"/>
        <v>2591</v>
      </c>
      <c r="AB3063">
        <f t="shared" si="4410"/>
        <v>9247</v>
      </c>
      <c r="AC3063">
        <f t="shared" si="4356"/>
        <v>9247</v>
      </c>
      <c r="AD3063" s="6">
        <v>3</v>
      </c>
      <c r="AE3063" t="s">
        <v>742</v>
      </c>
      <c r="AF3063" t="s">
        <v>740</v>
      </c>
      <c r="AG3063" t="s">
        <v>756</v>
      </c>
      <c r="AH3063" t="s">
        <v>756</v>
      </c>
      <c r="AI3063" t="str">
        <f t="shared" si="4361"/>
        <v>e</v>
      </c>
      <c r="AJ3063" t="str">
        <f t="shared" si="4362"/>
        <v/>
      </c>
      <c r="AK3063" t="str">
        <f t="shared" si="4363"/>
        <v/>
      </c>
      <c r="AL3063" t="str">
        <f t="shared" si="4364"/>
        <v/>
      </c>
      <c r="AM3063" t="str">
        <f t="shared" si="4365"/>
        <v/>
      </c>
      <c r="AN3063" t="str">
        <f t="shared" si="4366"/>
        <v>Away</v>
      </c>
      <c r="AO3063" t="str">
        <f t="shared" si="4367"/>
        <v>a</v>
      </c>
      <c r="AP3063" t="str">
        <f t="shared" si="4368"/>
        <v/>
      </c>
      <c r="AQ3063" t="str">
        <f t="shared" si="4369"/>
        <v/>
      </c>
      <c r="AR3063" t="str">
        <f t="shared" si="4370"/>
        <v>Away</v>
      </c>
      <c r="AS3063" t="str">
        <f t="shared" si="4371"/>
        <v>a</v>
      </c>
      <c r="AT3063" t="str">
        <f t="shared" si="4372"/>
        <v>Offensive</v>
      </c>
      <c r="AU3063" t="str">
        <f t="shared" si="4373"/>
        <v/>
      </c>
      <c r="AV3063" t="str">
        <f t="shared" si="4374"/>
        <v/>
      </c>
      <c r="AW3063" t="str" cm="1">
        <f t="array" ref="AW3063">IFERROR(IF(O3063&lt;&gt;"",O3063,IF(OR($S3063="",$T3063=""),"",IF(O3063&lt;&gt;"",O3063,IF($T3063&lt;&gt;"",_xlfn._xlws.FILTER(O:O,($BU:$BU=$BU3063)*($I:$I=$I3063)*($T:$T=$T3063)*($S:$S=_xlfn.MINIFS($S:$S,$T:$T,"="&amp;$T3063)),"")))))&amp;"",IF(O3063="","",""))&amp;""</f>
        <v>OffensivePlay_Shot-Screen</v>
      </c>
      <c r="AX3063" t="str" cm="1">
        <f t="array" ref="AX3063">IFERROR(IF(P3063&lt;&gt;"",P3063,IF(OR($S3063="",$T3063=""),"",IF($T3063&lt;&gt;"",_xlfn._xlws.FILTER(P:P,($BU:$BU=$BU3063)*($I:$I=$I3063)*($T:$T=$T3063)*($S:$S=_xlfn.MINIFS($S:$S,$T:$T,"="&amp;$T3063)),""))))&amp;"",IF(P3063="","",""))&amp;""</f>
        <v/>
      </c>
      <c r="AY3063" t="str" cm="1">
        <f t="array" ref="AY3063">IFERROR(IF(Q3063&lt;&gt;"",Q3063,IF(OR($S3063="",$T3063=""),"",IF($T3063&lt;&gt;"",_xlfn._xlws.FILTER(Q:Q,($BU:$BU=$BU3063)*($I:$I=$I3063)*($T:$T=$T3063)*($S:$S=_xlfn.MINIFS($S:$S,$T:$T,"="&amp;$T3063)),""))))&amp;"",IF(Q3063="","",""))&amp;""</f>
        <v/>
      </c>
      <c r="AZ3063" t="str" cm="1">
        <f t="array" ref="AZ3063">IFERROR(IF(R3063&lt;&gt;"",R3063,IF(OR($S3063="",$T3063=""),"",IF($T3063&lt;&gt;"",_xlfn._xlws.FILTER(R:R,($BU:$BU=$BU3063)*($I:$I=$I3063)*($T:$T=$T3063)*($S:$S=_xlfn.MINIFS($S:$S,$T:$T,"="&amp;$T3063)),""))))&amp;"",IF(R3063="","",""))&amp;""</f>
        <v/>
      </c>
      <c r="BA3063" s="6">
        <f t="shared" si="4375"/>
        <v>261</v>
      </c>
      <c r="BB3063">
        <f t="shared" ref="BB3063:BD3063" si="4437">BB3062</f>
        <v>18987</v>
      </c>
      <c r="BC3063" t="str">
        <f t="shared" si="4437"/>
        <v>Velodrome</v>
      </c>
      <c r="BD3063" t="str">
        <f t="shared" si="4437"/>
        <v>Outlaws</v>
      </c>
      <c r="BE3063" t="s">
        <v>6</v>
      </c>
      <c r="BF3063" t="s">
        <v>205</v>
      </c>
      <c r="BI3063" cm="1">
        <f t="array" aca="1" ref="BI3063" ca="1">IFERROR(_xlfn._xlws.FILTER(shifts!A:A,(shifts!B:B=events!AD3063)*(shifts!AG:AG&gt;=events!BK3063)*(shifts!AH:AH&lt;=events!BL3063)),BI3062)</f>
        <v>106</v>
      </c>
      <c r="BJ3063" s="15">
        <f t="shared" si="4377"/>
        <v>0</v>
      </c>
      <c r="BK3063">
        <f t="shared" si="4378"/>
        <v>25</v>
      </c>
      <c r="BL3063">
        <f t="shared" si="4379"/>
        <v>25</v>
      </c>
      <c r="BM3063" s="15">
        <f>SUMIFS(BJ$2:BJ3063,K$2:K3063,"=Intermission")+SUMIFS(BJ$2:BJ3063,K$2:K3063,"=Timeout")</f>
        <v>143</v>
      </c>
      <c r="BN3063">
        <f t="shared" si="4380"/>
        <v>2303</v>
      </c>
      <c r="BO3063" s="19">
        <f t="shared" si="4381"/>
        <v>3358</v>
      </c>
      <c r="BP3063">
        <f t="shared" si="4382"/>
        <v>3353</v>
      </c>
      <c r="BQ3063" s="17">
        <f t="shared" si="4383"/>
        <v>3358</v>
      </c>
      <c r="BR3063" t="str">
        <f t="shared" si="4384"/>
        <v>event_team_player_2</v>
      </c>
      <c r="BS3063">
        <f>COUNTIFS(S$3:S3063,"="&amp;S3063,AI$3:AI3063,"="&amp;AI3063)</f>
        <v>2</v>
      </c>
      <c r="BT3063" t="str">
        <f>IFERROR(VLOOKUP(BB3063&amp;BU3063&amp;X3063,game_rosters!U:W,3,FALSE),"")</f>
        <v>P100185</v>
      </c>
      <c r="BU3063" t="str">
        <f t="shared" si="4385"/>
        <v>Outlaws</v>
      </c>
    </row>
    <row r="3064" spans="1:73" x14ac:dyDescent="0.2">
      <c r="A3064" t="str">
        <f t="shared" si="4360"/>
        <v/>
      </c>
      <c r="I3064" s="44">
        <v>39</v>
      </c>
      <c r="S3064">
        <v>1591</v>
      </c>
      <c r="T3064">
        <v>247</v>
      </c>
      <c r="X3064">
        <v>39</v>
      </c>
      <c r="AA3064">
        <f t="shared" si="4409"/>
        <v>2591</v>
      </c>
      <c r="AB3064">
        <f t="shared" si="4410"/>
        <v>9247</v>
      </c>
      <c r="AC3064">
        <f t="shared" si="4356"/>
        <v>9247</v>
      </c>
      <c r="AD3064" s="6">
        <v>3</v>
      </c>
      <c r="AE3064" t="s">
        <v>742</v>
      </c>
      <c r="AF3064" t="s">
        <v>740</v>
      </c>
      <c r="AG3064" t="s">
        <v>756</v>
      </c>
      <c r="AH3064" t="s">
        <v>756</v>
      </c>
      <c r="AI3064" t="str">
        <f t="shared" si="4361"/>
        <v>o</v>
      </c>
      <c r="AJ3064" t="str">
        <f t="shared" si="4362"/>
        <v/>
      </c>
      <c r="AK3064" t="str">
        <f t="shared" si="4363"/>
        <v/>
      </c>
      <c r="AL3064" t="str">
        <f t="shared" si="4364"/>
        <v/>
      </c>
      <c r="AM3064" t="str">
        <f t="shared" si="4365"/>
        <v/>
      </c>
      <c r="AN3064" t="str">
        <f t="shared" si="4366"/>
        <v>Away</v>
      </c>
      <c r="AO3064" t="str">
        <f t="shared" si="4367"/>
        <v>a</v>
      </c>
      <c r="AP3064" t="str">
        <f t="shared" si="4368"/>
        <v/>
      </c>
      <c r="AQ3064" t="str">
        <f t="shared" si="4369"/>
        <v/>
      </c>
      <c r="AR3064" t="str">
        <f t="shared" si="4370"/>
        <v>Away</v>
      </c>
      <c r="AS3064" t="str">
        <f t="shared" si="4371"/>
        <v>a</v>
      </c>
      <c r="AT3064" t="str">
        <f t="shared" si="4372"/>
        <v>Defensive</v>
      </c>
      <c r="AU3064" t="str">
        <f t="shared" si="4373"/>
        <v/>
      </c>
      <c r="AV3064" t="str">
        <f t="shared" si="4374"/>
        <v/>
      </c>
      <c r="AW3064" t="str" cm="1">
        <f t="array" ref="AW3064">IFERROR(IF(O3064&lt;&gt;"",O3064,IF(OR($S3064="",$T3064=""),"",IF(O3064&lt;&gt;"",O3064,IF($T3064&lt;&gt;"",_xlfn._xlws.FILTER(O:O,($BU:$BU=$BU3064)*($I:$I=$I3064)*($T:$T=$T3064)*($S:$S=_xlfn.MINIFS($S:$S,$T:$T,"="&amp;$T3064)),"")))))&amp;"",IF(O3064="","",""))&amp;""</f>
        <v/>
      </c>
      <c r="AX3064" t="str" cm="1">
        <f t="array" ref="AX3064">IFERROR(IF(P3064&lt;&gt;"",P3064,IF(OR($S3064="",$T3064=""),"",IF($T3064&lt;&gt;"",_xlfn._xlws.FILTER(P:P,($BU:$BU=$BU3064)*($I:$I=$I3064)*($T:$T=$T3064)*($S:$S=_xlfn.MINIFS($S:$S,$T:$T,"="&amp;$T3064)),""))))&amp;"",IF(P3064="","",""))&amp;""</f>
        <v/>
      </c>
      <c r="AY3064" t="str" cm="1">
        <f t="array" ref="AY3064">IFERROR(IF(Q3064&lt;&gt;"",Q3064,IF(OR($S3064="",$T3064=""),"",IF($T3064&lt;&gt;"",_xlfn._xlws.FILTER(Q:Q,($BU:$BU=$BU3064)*($I:$I=$I3064)*($T:$T=$T3064)*($S:$S=_xlfn.MINIFS($S:$S,$T:$T,"="&amp;$T3064)),""))))&amp;"",IF(Q3064="","",""))&amp;""</f>
        <v/>
      </c>
      <c r="AZ3064" t="str" cm="1">
        <f t="array" ref="AZ3064">IFERROR(IF(R3064&lt;&gt;"",R3064,IF(OR($S3064="",$T3064=""),"",IF($T3064&lt;&gt;"",_xlfn._xlws.FILTER(R:R,($BU:$BU=$BU3064)*($I:$I=$I3064)*($T:$T=$T3064)*($S:$S=_xlfn.MINIFS($S:$S,$T:$T,"="&amp;$T3064)),""))))&amp;"",IF(R3064="","",""))&amp;""</f>
        <v/>
      </c>
      <c r="BA3064" s="6">
        <f t="shared" si="4375"/>
        <v>261</v>
      </c>
      <c r="BB3064">
        <f t="shared" ref="BB3064:BD3064" si="4438">BB3063</f>
        <v>18987</v>
      </c>
      <c r="BC3064" t="str">
        <f t="shared" si="4438"/>
        <v>Velodrome</v>
      </c>
      <c r="BD3064" t="str">
        <f t="shared" si="4438"/>
        <v>Outlaws</v>
      </c>
      <c r="BE3064" t="s">
        <v>6</v>
      </c>
      <c r="BF3064" t="s">
        <v>205</v>
      </c>
      <c r="BI3064" cm="1">
        <f t="array" aca="1" ref="BI3064" ca="1">IFERROR(_xlfn._xlws.FILTER(shifts!A:A,(shifts!B:B=events!AD3064)*(shifts!AG:AG&gt;=events!BK3064)*(shifts!AH:AH&lt;=events!BL3064)),BI3063)</f>
        <v>106</v>
      </c>
      <c r="BJ3064" s="15">
        <f t="shared" si="4377"/>
        <v>0</v>
      </c>
      <c r="BK3064">
        <f t="shared" si="4378"/>
        <v>25</v>
      </c>
      <c r="BL3064">
        <f t="shared" si="4379"/>
        <v>25</v>
      </c>
      <c r="BM3064" s="15">
        <f>SUMIFS(BJ$2:BJ3064,K$2:K3064,"=Intermission")+SUMIFS(BJ$2:BJ3064,K$2:K3064,"=Timeout")</f>
        <v>143</v>
      </c>
      <c r="BN3064">
        <f t="shared" si="4380"/>
        <v>2303</v>
      </c>
      <c r="BO3064" s="19">
        <f t="shared" si="4381"/>
        <v>3358</v>
      </c>
      <c r="BP3064">
        <f t="shared" si="4382"/>
        <v>3353</v>
      </c>
      <c r="BQ3064" s="17">
        <f t="shared" si="4383"/>
        <v>3358</v>
      </c>
      <c r="BR3064" t="str">
        <f t="shared" si="4384"/>
        <v>opp_team_player_1</v>
      </c>
      <c r="BS3064">
        <f>COUNTIFS(S$3:S3064,"="&amp;S3064,AI$3:AI3064,"="&amp;AI3064)</f>
        <v>1</v>
      </c>
      <c r="BT3064" t="str">
        <f>IFERROR(VLOOKUP(BB3064&amp;BU3064&amp;X3064,game_rosters!U:W,3,FALSE),"")</f>
        <v>P100016</v>
      </c>
      <c r="BU3064" t="str">
        <f t="shared" si="4385"/>
        <v>Velodrome</v>
      </c>
    </row>
    <row r="3065" spans="1:73" x14ac:dyDescent="0.2">
      <c r="A3065">
        <f t="shared" si="4360"/>
        <v>1</v>
      </c>
      <c r="I3065" s="44">
        <v>39</v>
      </c>
      <c r="K3065" t="s">
        <v>15</v>
      </c>
      <c r="L3065" t="s">
        <v>179</v>
      </c>
      <c r="M3065" t="s">
        <v>95</v>
      </c>
      <c r="S3065">
        <v>1592</v>
      </c>
      <c r="T3065">
        <v>247</v>
      </c>
      <c r="W3065" t="s">
        <v>735</v>
      </c>
      <c r="X3065">
        <v>39</v>
      </c>
      <c r="Z3065">
        <v>1</v>
      </c>
      <c r="AA3065">
        <f t="shared" si="4409"/>
        <v>2592</v>
      </c>
      <c r="AB3065">
        <f t="shared" si="4410"/>
        <v>9247</v>
      </c>
      <c r="AC3065">
        <f t="shared" si="4356"/>
        <v>9247</v>
      </c>
      <c r="AD3065" s="6">
        <v>3</v>
      </c>
      <c r="AE3065" t="s">
        <v>742</v>
      </c>
      <c r="AF3065" t="s">
        <v>740</v>
      </c>
      <c r="AG3065" t="s">
        <v>756</v>
      </c>
      <c r="AH3065" t="s">
        <v>756</v>
      </c>
      <c r="AI3065" t="str">
        <f t="shared" si="4361"/>
        <v>e</v>
      </c>
      <c r="AJ3065" t="str">
        <f t="shared" si="4362"/>
        <v/>
      </c>
      <c r="AK3065" t="str">
        <f t="shared" si="4363"/>
        <v/>
      </c>
      <c r="AL3065" t="str">
        <f t="shared" si="4364"/>
        <v/>
      </c>
      <c r="AM3065" t="str">
        <f t="shared" si="4365"/>
        <v/>
      </c>
      <c r="AN3065" t="str">
        <f t="shared" si="4366"/>
        <v>Home</v>
      </c>
      <c r="AO3065" t="str">
        <f t="shared" si="4367"/>
        <v>h</v>
      </c>
      <c r="AP3065" t="str">
        <f t="shared" si="4368"/>
        <v/>
      </c>
      <c r="AQ3065" t="str">
        <f t="shared" si="4369"/>
        <v/>
      </c>
      <c r="AR3065" t="str">
        <f t="shared" si="4370"/>
        <v>Home</v>
      </c>
      <c r="AS3065" t="str">
        <f t="shared" si="4371"/>
        <v>h</v>
      </c>
      <c r="AT3065" t="str">
        <f t="shared" si="4372"/>
        <v>Defensive</v>
      </c>
      <c r="AU3065" t="str">
        <f t="shared" si="4373"/>
        <v/>
      </c>
      <c r="AV3065" t="str">
        <f t="shared" si="4374"/>
        <v/>
      </c>
      <c r="AW3065" t="str" cm="1">
        <f t="array" ref="AW3065">IFERROR(IF(O3065&lt;&gt;"",O3065,IF(OR($S3065="",$T3065=""),"",IF(O3065&lt;&gt;"",O3065,IF($T3065&lt;&gt;"",_xlfn._xlws.FILTER(O:O,($BU:$BU=$BU3065)*($I:$I=$I3065)*($T:$T=$T3065)*($S:$S=_xlfn.MINIFS($S:$S,$T:$T,"="&amp;$T3065)),"")))))&amp;"",IF(O3065="","",""))&amp;""</f>
        <v/>
      </c>
      <c r="AX3065" t="str" cm="1">
        <f t="array" ref="AX3065">IFERROR(IF(P3065&lt;&gt;"",P3065,IF(OR($S3065="",$T3065=""),"",IF($T3065&lt;&gt;"",_xlfn._xlws.FILTER(P:P,($BU:$BU=$BU3065)*($I:$I=$I3065)*($T:$T=$T3065)*($S:$S=_xlfn.MINIFS($S:$S,$T:$T,"="&amp;$T3065)),""))))&amp;"",IF(P3065="","",""))&amp;""</f>
        <v/>
      </c>
      <c r="AY3065" t="str" cm="1">
        <f t="array" ref="AY3065">IFERROR(IF(Q3065&lt;&gt;"",Q3065,IF(OR($S3065="",$T3065=""),"",IF($T3065&lt;&gt;"",_xlfn._xlws.FILTER(Q:Q,($BU:$BU=$BU3065)*($I:$I=$I3065)*($T:$T=$T3065)*($S:$S=_xlfn.MINIFS($S:$S,$T:$T,"="&amp;$T3065)),""))))&amp;"",IF(Q3065="","",""))&amp;""</f>
        <v/>
      </c>
      <c r="AZ3065" t="str" cm="1">
        <f t="array" ref="AZ3065">IFERROR(IF(R3065&lt;&gt;"",R3065,IF(OR($S3065="",$T3065=""),"",IF($T3065&lt;&gt;"",_xlfn._xlws.FILTER(R:R,($BU:$BU=$BU3065)*($I:$I=$I3065)*($T:$T=$T3065)*($S:$S=_xlfn.MINIFS($S:$S,$T:$T,"="&amp;$T3065)),""))))&amp;"",IF(R3065="","",""))&amp;""</f>
        <v/>
      </c>
      <c r="BA3065" s="6">
        <f t="shared" si="4375"/>
        <v>261</v>
      </c>
      <c r="BB3065">
        <f t="shared" ref="BB3065:BD3065" si="4439">BB3064</f>
        <v>18987</v>
      </c>
      <c r="BC3065" t="str">
        <f t="shared" si="4439"/>
        <v>Velodrome</v>
      </c>
      <c r="BD3065" t="str">
        <f t="shared" si="4439"/>
        <v>Outlaws</v>
      </c>
      <c r="BE3065" t="s">
        <v>15</v>
      </c>
      <c r="BF3065" t="s">
        <v>179</v>
      </c>
      <c r="BI3065" cm="1">
        <f t="array" aca="1" ref="BI3065" ca="1">IFERROR(_xlfn._xlws.FILTER(shifts!A:A,(shifts!B:B=events!AD3065)*(shifts!AG:AG&gt;=events!BK3065)*(shifts!AH:AH&lt;=events!BL3065)),BI3064)</f>
        <v>106</v>
      </c>
      <c r="BJ3065" s="15">
        <f t="shared" si="4377"/>
        <v>0</v>
      </c>
      <c r="BK3065">
        <f t="shared" si="4378"/>
        <v>25</v>
      </c>
      <c r="BL3065">
        <f t="shared" si="4379"/>
        <v>25</v>
      </c>
      <c r="BM3065" s="15">
        <f>SUMIFS(BJ$2:BJ3065,K$2:K3065,"=Intermission")+SUMIFS(BJ$2:BJ3065,K$2:K3065,"=Timeout")</f>
        <v>143</v>
      </c>
      <c r="BN3065">
        <f t="shared" si="4380"/>
        <v>2303</v>
      </c>
      <c r="BO3065" s="19">
        <f t="shared" si="4381"/>
        <v>3358</v>
      </c>
      <c r="BP3065">
        <f t="shared" si="4382"/>
        <v>3353</v>
      </c>
      <c r="BQ3065" s="17">
        <f t="shared" si="4383"/>
        <v>3358</v>
      </c>
      <c r="BR3065" t="str">
        <f t="shared" si="4384"/>
        <v>event_team_player_1</v>
      </c>
      <c r="BS3065">
        <f>COUNTIFS(S$3:S3065,"="&amp;S3065,AI$3:AI3065,"="&amp;AI3065)</f>
        <v>1</v>
      </c>
      <c r="BT3065" t="str">
        <f>IFERROR(VLOOKUP(BB3065&amp;BU3065&amp;X3065,game_rosters!U:W,3,FALSE),"")</f>
        <v>P100016</v>
      </c>
      <c r="BU3065" t="str">
        <f t="shared" si="4385"/>
        <v>Velodrome</v>
      </c>
    </row>
    <row r="3066" spans="1:73" x14ac:dyDescent="0.2">
      <c r="A3066" t="str">
        <f t="shared" si="4360"/>
        <v/>
      </c>
      <c r="I3066" s="44">
        <v>18</v>
      </c>
      <c r="S3066">
        <v>1592</v>
      </c>
      <c r="T3066">
        <v>247</v>
      </c>
      <c r="X3066">
        <v>18</v>
      </c>
      <c r="AA3066">
        <f t="shared" si="4409"/>
        <v>2592</v>
      </c>
      <c r="AB3066">
        <f t="shared" si="4410"/>
        <v>9247</v>
      </c>
      <c r="AC3066">
        <f t="shared" si="4356"/>
        <v>9247</v>
      </c>
      <c r="AD3066" s="6">
        <v>3</v>
      </c>
      <c r="AE3066" t="s">
        <v>742</v>
      </c>
      <c r="AF3066" t="s">
        <v>740</v>
      </c>
      <c r="AG3066" t="s">
        <v>756</v>
      </c>
      <c r="AH3066" t="s">
        <v>756</v>
      </c>
      <c r="AI3066" t="str">
        <f t="shared" si="4361"/>
        <v>o</v>
      </c>
      <c r="AJ3066" t="str">
        <f t="shared" si="4362"/>
        <v/>
      </c>
      <c r="AK3066" t="str">
        <f t="shared" si="4363"/>
        <v/>
      </c>
      <c r="AL3066" t="str">
        <f t="shared" si="4364"/>
        <v/>
      </c>
      <c r="AM3066" t="str">
        <f t="shared" si="4365"/>
        <v/>
      </c>
      <c r="AN3066" t="str">
        <f t="shared" si="4366"/>
        <v>Home</v>
      </c>
      <c r="AO3066" t="str">
        <f t="shared" si="4367"/>
        <v>h</v>
      </c>
      <c r="AP3066" t="str">
        <f t="shared" si="4368"/>
        <v/>
      </c>
      <c r="AQ3066" t="str">
        <f t="shared" si="4369"/>
        <v/>
      </c>
      <c r="AR3066" t="str">
        <f t="shared" si="4370"/>
        <v>Home</v>
      </c>
      <c r="AS3066" t="str">
        <f t="shared" si="4371"/>
        <v>h</v>
      </c>
      <c r="AT3066" t="str">
        <f t="shared" si="4372"/>
        <v>Offensive</v>
      </c>
      <c r="AU3066" t="str">
        <f t="shared" si="4373"/>
        <v/>
      </c>
      <c r="AV3066" t="str">
        <f t="shared" si="4374"/>
        <v/>
      </c>
      <c r="AW3066" t="str" cm="1">
        <f t="array" ref="AW3066">IFERROR(IF(O3066&lt;&gt;"",O3066,IF(OR($S3066="",$T3066=""),"",IF(O3066&lt;&gt;"",O3066,IF($T3066&lt;&gt;"",_xlfn._xlws.FILTER(O:O,($BU:$BU=$BU3066)*($I:$I=$I3066)*($T:$T=$T3066)*($S:$S=_xlfn.MINIFS($S:$S,$T:$T,"="&amp;$T3066)),"")))))&amp;"",IF(O3066="","",""))&amp;""</f>
        <v/>
      </c>
      <c r="AX3066" t="str" cm="1">
        <f t="array" ref="AX3066">IFERROR(IF(P3066&lt;&gt;"",P3066,IF(OR($S3066="",$T3066=""),"",IF($T3066&lt;&gt;"",_xlfn._xlws.FILTER(P:P,($BU:$BU=$BU3066)*($I:$I=$I3066)*($T:$T=$T3066)*($S:$S=_xlfn.MINIFS($S:$S,$T:$T,"="&amp;$T3066)),""))))&amp;"",IF(P3066="","",""))&amp;""</f>
        <v/>
      </c>
      <c r="AY3066" t="str" cm="1">
        <f t="array" ref="AY3066">IFERROR(IF(Q3066&lt;&gt;"",Q3066,IF(OR($S3066="",$T3066=""),"",IF($T3066&lt;&gt;"",_xlfn._xlws.FILTER(Q:Q,($BU:$BU=$BU3066)*($I:$I=$I3066)*($T:$T=$T3066)*($S:$S=_xlfn.MINIFS($S:$S,$T:$T,"="&amp;$T3066)),""))))&amp;"",IF(Q3066="","",""))&amp;""</f>
        <v/>
      </c>
      <c r="AZ3066" t="str" cm="1">
        <f t="array" ref="AZ3066">IFERROR(IF(R3066&lt;&gt;"",R3066,IF(OR($S3066="",$T3066=""),"",IF($T3066&lt;&gt;"",_xlfn._xlws.FILTER(R:R,($BU:$BU=$BU3066)*($I:$I=$I3066)*($T:$T=$T3066)*($S:$S=_xlfn.MINIFS($S:$S,$T:$T,"="&amp;$T3066)),""))))&amp;"",IF(R3066="","",""))&amp;""</f>
        <v/>
      </c>
      <c r="BA3066" s="6">
        <f t="shared" si="4375"/>
        <v>261</v>
      </c>
      <c r="BB3066">
        <f t="shared" ref="BB3066:BD3066" si="4440">BB3065</f>
        <v>18987</v>
      </c>
      <c r="BC3066" t="str">
        <f t="shared" si="4440"/>
        <v>Velodrome</v>
      </c>
      <c r="BD3066" t="str">
        <f t="shared" si="4440"/>
        <v>Outlaws</v>
      </c>
      <c r="BE3066" t="s">
        <v>15</v>
      </c>
      <c r="BF3066" t="s">
        <v>179</v>
      </c>
      <c r="BI3066" cm="1">
        <f t="array" aca="1" ref="BI3066" ca="1">IFERROR(_xlfn._xlws.FILTER(shifts!A:A,(shifts!B:B=events!AD3066)*(shifts!AG:AG&gt;=events!BK3066)*(shifts!AH:AH&lt;=events!BL3066)),BI3065)</f>
        <v>106</v>
      </c>
      <c r="BJ3066" s="15">
        <f t="shared" si="4377"/>
        <v>0</v>
      </c>
      <c r="BK3066">
        <f t="shared" si="4378"/>
        <v>25</v>
      </c>
      <c r="BL3066">
        <f t="shared" si="4379"/>
        <v>25</v>
      </c>
      <c r="BM3066" s="15">
        <f>SUMIFS(BJ$2:BJ3066,K$2:K3066,"=Intermission")+SUMIFS(BJ$2:BJ3066,K$2:K3066,"=Timeout")</f>
        <v>143</v>
      </c>
      <c r="BN3066">
        <f t="shared" si="4380"/>
        <v>2303</v>
      </c>
      <c r="BO3066" s="19">
        <f t="shared" si="4381"/>
        <v>3358</v>
      </c>
      <c r="BP3066">
        <f t="shared" si="4382"/>
        <v>3353</v>
      </c>
      <c r="BQ3066" s="17">
        <f t="shared" si="4383"/>
        <v>3358</v>
      </c>
      <c r="BR3066" t="str">
        <f t="shared" si="4384"/>
        <v>opp_team_player_1</v>
      </c>
      <c r="BS3066">
        <f>COUNTIFS(S$3:S3066,"="&amp;S3066,AI$3:AI3066,"="&amp;AI3066)</f>
        <v>1</v>
      </c>
      <c r="BT3066" t="str">
        <f>IFERROR(VLOOKUP(BB3066&amp;BU3066&amp;X3066,game_rosters!U:W,3,FALSE),"")</f>
        <v>P100034</v>
      </c>
      <c r="BU3066" t="str">
        <f t="shared" si="4385"/>
        <v>Outlaws</v>
      </c>
    </row>
    <row r="3067" spans="1:73" x14ac:dyDescent="0.2">
      <c r="A3067" t="str">
        <f t="shared" si="4360"/>
        <v/>
      </c>
      <c r="I3067" s="44">
        <v>77</v>
      </c>
      <c r="O3067" t="s">
        <v>684</v>
      </c>
      <c r="S3067">
        <v>1592</v>
      </c>
      <c r="T3067">
        <v>247</v>
      </c>
      <c r="X3067">
        <v>77</v>
      </c>
      <c r="AA3067">
        <f t="shared" si="4409"/>
        <v>2592</v>
      </c>
      <c r="AB3067">
        <f t="shared" si="4410"/>
        <v>9247</v>
      </c>
      <c r="AC3067">
        <f t="shared" si="4356"/>
        <v>9247</v>
      </c>
      <c r="AD3067" s="6">
        <v>3</v>
      </c>
      <c r="AE3067" t="s">
        <v>742</v>
      </c>
      <c r="AF3067" t="s">
        <v>740</v>
      </c>
      <c r="AG3067" t="s">
        <v>756</v>
      </c>
      <c r="AH3067" t="s">
        <v>756</v>
      </c>
      <c r="AI3067" t="str">
        <f t="shared" si="4361"/>
        <v>o</v>
      </c>
      <c r="AJ3067" t="str">
        <f t="shared" si="4362"/>
        <v/>
      </c>
      <c r="AK3067" t="str">
        <f t="shared" si="4363"/>
        <v/>
      </c>
      <c r="AL3067" t="str">
        <f t="shared" si="4364"/>
        <v/>
      </c>
      <c r="AM3067" t="str">
        <f t="shared" si="4365"/>
        <v/>
      </c>
      <c r="AN3067" t="str">
        <f t="shared" si="4366"/>
        <v>Home</v>
      </c>
      <c r="AO3067" t="str">
        <f t="shared" si="4367"/>
        <v>h</v>
      </c>
      <c r="AP3067" t="str">
        <f t="shared" si="4368"/>
        <v/>
      </c>
      <c r="AQ3067" t="str">
        <f t="shared" si="4369"/>
        <v/>
      </c>
      <c r="AR3067" t="str">
        <f t="shared" si="4370"/>
        <v>Home</v>
      </c>
      <c r="AS3067" t="str">
        <f t="shared" si="4371"/>
        <v>h</v>
      </c>
      <c r="AT3067" t="str">
        <f t="shared" si="4372"/>
        <v>Offensive</v>
      </c>
      <c r="AU3067" t="str">
        <f t="shared" si="4373"/>
        <v/>
      </c>
      <c r="AV3067" t="str">
        <f t="shared" si="4374"/>
        <v/>
      </c>
      <c r="AW3067" t="str" cm="1">
        <f t="array" ref="AW3067">IFERROR(IF(O3067&lt;&gt;"",O3067,IF(OR($S3067="",$T3067=""),"",IF(O3067&lt;&gt;"",O3067,IF($T3067&lt;&gt;"",_xlfn._xlws.FILTER(O:O,($BU:$BU=$BU3067)*($I:$I=$I3067)*($T:$T=$T3067)*($S:$S=_xlfn.MINIFS($S:$S,$T:$T,"="&amp;$T3067)),"")))))&amp;"",IF(O3067="","",""))&amp;""</f>
        <v>OffensivePlay_Shot-Screen</v>
      </c>
      <c r="AX3067" t="str" cm="1">
        <f t="array" ref="AX3067">IFERROR(IF(P3067&lt;&gt;"",P3067,IF(OR($S3067="",$T3067=""),"",IF($T3067&lt;&gt;"",_xlfn._xlws.FILTER(P:P,($BU:$BU=$BU3067)*($I:$I=$I3067)*($T:$T=$T3067)*($S:$S=_xlfn.MINIFS($S:$S,$T:$T,"="&amp;$T3067)),""))))&amp;"",IF(P3067="","",""))&amp;""</f>
        <v/>
      </c>
      <c r="AY3067" t="str" cm="1">
        <f t="array" ref="AY3067">IFERROR(IF(Q3067&lt;&gt;"",Q3067,IF(OR($S3067="",$T3067=""),"",IF($T3067&lt;&gt;"",_xlfn._xlws.FILTER(Q:Q,($BU:$BU=$BU3067)*($I:$I=$I3067)*($T:$T=$T3067)*($S:$S=_xlfn.MINIFS($S:$S,$T:$T,"="&amp;$T3067)),""))))&amp;"",IF(Q3067="","",""))&amp;""</f>
        <v/>
      </c>
      <c r="AZ3067" t="str" cm="1">
        <f t="array" ref="AZ3067">IFERROR(IF(R3067&lt;&gt;"",R3067,IF(OR($S3067="",$T3067=""),"",IF($T3067&lt;&gt;"",_xlfn._xlws.FILTER(R:R,($BU:$BU=$BU3067)*($I:$I=$I3067)*($T:$T=$T3067)*($S:$S=_xlfn.MINIFS($S:$S,$T:$T,"="&amp;$T3067)),""))))&amp;"",IF(R3067="","",""))&amp;""</f>
        <v/>
      </c>
      <c r="BA3067" s="6">
        <f t="shared" si="4375"/>
        <v>261</v>
      </c>
      <c r="BB3067">
        <f t="shared" ref="BB3067:BD3067" si="4441">BB3066</f>
        <v>18987</v>
      </c>
      <c r="BC3067" t="str">
        <f t="shared" si="4441"/>
        <v>Velodrome</v>
      </c>
      <c r="BD3067" t="str">
        <f t="shared" si="4441"/>
        <v>Outlaws</v>
      </c>
      <c r="BE3067" t="s">
        <v>15</v>
      </c>
      <c r="BF3067" t="s">
        <v>179</v>
      </c>
      <c r="BI3067" cm="1">
        <f t="array" aca="1" ref="BI3067" ca="1">IFERROR(_xlfn._xlws.FILTER(shifts!A:A,(shifts!B:B=events!AD3067)*(shifts!AG:AG&gt;=events!BK3067)*(shifts!AH:AH&lt;=events!BL3067)),BI3066)</f>
        <v>106</v>
      </c>
      <c r="BJ3067" s="15">
        <f t="shared" si="4377"/>
        <v>0</v>
      </c>
      <c r="BK3067">
        <f t="shared" si="4378"/>
        <v>25</v>
      </c>
      <c r="BL3067">
        <f t="shared" si="4379"/>
        <v>25</v>
      </c>
      <c r="BM3067" s="15">
        <f>SUMIFS(BJ$2:BJ3067,K$2:K3067,"=Intermission")+SUMIFS(BJ$2:BJ3067,K$2:K3067,"=Timeout")</f>
        <v>143</v>
      </c>
      <c r="BN3067">
        <f t="shared" si="4380"/>
        <v>2303</v>
      </c>
      <c r="BO3067" s="19">
        <f t="shared" si="4381"/>
        <v>3358</v>
      </c>
      <c r="BP3067">
        <f t="shared" si="4382"/>
        <v>3353</v>
      </c>
      <c r="BQ3067" s="17">
        <f t="shared" si="4383"/>
        <v>3358</v>
      </c>
      <c r="BR3067" t="str">
        <f t="shared" si="4384"/>
        <v>opp_team_player_2</v>
      </c>
      <c r="BS3067">
        <f>COUNTIFS(S$3:S3067,"="&amp;S3067,AI$3:AI3067,"="&amp;AI3067)</f>
        <v>2</v>
      </c>
      <c r="BT3067" t="str">
        <f>IFERROR(VLOOKUP(BB3067&amp;BU3067&amp;X3067,game_rosters!U:W,3,FALSE),"")</f>
        <v>P100185</v>
      </c>
      <c r="BU3067" t="str">
        <f t="shared" si="4385"/>
        <v>Outlaws</v>
      </c>
    </row>
    <row r="3068" spans="1:73" x14ac:dyDescent="0.2">
      <c r="A3068" t="str">
        <f t="shared" si="4360"/>
        <v/>
      </c>
      <c r="I3068" s="44">
        <v>39</v>
      </c>
      <c r="S3068">
        <v>1593</v>
      </c>
      <c r="T3068">
        <v>247</v>
      </c>
      <c r="W3068" t="s">
        <v>735</v>
      </c>
      <c r="X3068">
        <v>39</v>
      </c>
      <c r="Z3068">
        <v>1</v>
      </c>
      <c r="AA3068">
        <f t="shared" si="4409"/>
        <v>2593</v>
      </c>
      <c r="AB3068">
        <f t="shared" si="4410"/>
        <v>9247</v>
      </c>
      <c r="AC3068">
        <f t="shared" si="4356"/>
        <v>9247</v>
      </c>
      <c r="AD3068" s="6">
        <v>3</v>
      </c>
      <c r="AE3068" t="s">
        <v>742</v>
      </c>
      <c r="AF3068" t="s">
        <v>740</v>
      </c>
      <c r="AG3068" t="s">
        <v>756</v>
      </c>
      <c r="AH3068" t="s">
        <v>756</v>
      </c>
      <c r="AI3068" t="str">
        <f t="shared" si="4361"/>
        <v>e</v>
      </c>
      <c r="AJ3068" t="str">
        <f t="shared" si="4362"/>
        <v/>
      </c>
      <c r="AK3068" t="str">
        <f t="shared" si="4363"/>
        <v/>
      </c>
      <c r="AL3068" t="str">
        <f t="shared" si="4364"/>
        <v/>
      </c>
      <c r="AM3068" t="str">
        <f t="shared" si="4365"/>
        <v/>
      </c>
      <c r="AN3068" t="str">
        <f t="shared" si="4366"/>
        <v>Home</v>
      </c>
      <c r="AO3068" t="str">
        <f t="shared" si="4367"/>
        <v>h</v>
      </c>
      <c r="AP3068" t="str">
        <f t="shared" si="4368"/>
        <v/>
      </c>
      <c r="AQ3068" t="str">
        <f t="shared" si="4369"/>
        <v/>
      </c>
      <c r="AR3068" t="str">
        <f t="shared" si="4370"/>
        <v>Home</v>
      </c>
      <c r="AS3068" t="str">
        <f t="shared" si="4371"/>
        <v>h</v>
      </c>
      <c r="AT3068" t="str">
        <f t="shared" si="4372"/>
        <v>Offensive</v>
      </c>
      <c r="AU3068" t="str">
        <f t="shared" si="4373"/>
        <v/>
      </c>
      <c r="AV3068" t="str">
        <f t="shared" si="4374"/>
        <v/>
      </c>
      <c r="AW3068" t="str" cm="1">
        <f t="array" ref="AW3068">IFERROR(IF(O3068&lt;&gt;"",O3068,IF(OR($S3068="",$T3068=""),"",IF(O3068&lt;&gt;"",O3068,IF($T3068&lt;&gt;"",_xlfn._xlws.FILTER(O:O,($BU:$BU=$BU3068)*($I:$I=$I3068)*($T:$T=$T3068)*($S:$S=_xlfn.MINIFS($S:$S,$T:$T,"="&amp;$T3068)),"")))))&amp;"",IF(O3068="","",""))&amp;""</f>
        <v/>
      </c>
      <c r="AX3068" t="str" cm="1">
        <f t="array" ref="AX3068">IFERROR(IF(P3068&lt;&gt;"",P3068,IF(OR($S3068="",$T3068=""),"",IF($T3068&lt;&gt;"",_xlfn._xlws.FILTER(P:P,($BU:$BU=$BU3068)*($I:$I=$I3068)*($T:$T=$T3068)*($S:$S=_xlfn.MINIFS($S:$S,$T:$T,"="&amp;$T3068)),""))))&amp;"",IF(P3068="","",""))&amp;""</f>
        <v/>
      </c>
      <c r="AY3068" t="str" cm="1">
        <f t="array" ref="AY3068">IFERROR(IF(Q3068&lt;&gt;"",Q3068,IF(OR($S3068="",$T3068=""),"",IF($T3068&lt;&gt;"",_xlfn._xlws.FILTER(Q:Q,($BU:$BU=$BU3068)*($I:$I=$I3068)*($T:$T=$T3068)*($S:$S=_xlfn.MINIFS($S:$S,$T:$T,"="&amp;$T3068)),""))))&amp;"",IF(Q3068="","",""))&amp;""</f>
        <v/>
      </c>
      <c r="AZ3068" t="str" cm="1">
        <f t="array" ref="AZ3068">IFERROR(IF(R3068&lt;&gt;"",R3068,IF(OR($S3068="",$T3068=""),"",IF($T3068&lt;&gt;"",_xlfn._xlws.FILTER(R:R,($BU:$BU=$BU3068)*($I:$I=$I3068)*($T:$T=$T3068)*($S:$S=_xlfn.MINIFS($S:$S,$T:$T,"="&amp;$T3068)),""))))&amp;"",IF(R3068="","",""))&amp;""</f>
        <v/>
      </c>
      <c r="BA3068" s="6">
        <f t="shared" si="4375"/>
        <v>261</v>
      </c>
      <c r="BB3068">
        <f t="shared" ref="BB3068:BD3068" si="4442">BB3067</f>
        <v>18987</v>
      </c>
      <c r="BC3068" t="str">
        <f t="shared" si="4442"/>
        <v>Velodrome</v>
      </c>
      <c r="BD3068" t="str">
        <f t="shared" si="4442"/>
        <v>Outlaws</v>
      </c>
      <c r="BE3068" t="s">
        <v>756</v>
      </c>
      <c r="BF3068" t="s">
        <v>756</v>
      </c>
      <c r="BI3068" cm="1">
        <f t="array" aca="1" ref="BI3068" ca="1">IFERROR(_xlfn._xlws.FILTER(shifts!A:A,(shifts!B:B=events!AD3068)*(shifts!AG:AG&gt;=events!BK3068)*(shifts!AH:AH&lt;=events!BL3068)),BI3067)</f>
        <v>106</v>
      </c>
      <c r="BJ3068" s="15">
        <f t="shared" si="4377"/>
        <v>0</v>
      </c>
      <c r="BK3068">
        <f t="shared" si="4378"/>
        <v>25</v>
      </c>
      <c r="BL3068">
        <f t="shared" si="4379"/>
        <v>25</v>
      </c>
      <c r="BM3068" s="15">
        <f>SUMIFS(BJ$2:BJ3068,K$2:K3068,"=Intermission")+SUMIFS(BJ$2:BJ3068,K$2:K3068,"=Timeout")</f>
        <v>143</v>
      </c>
      <c r="BN3068">
        <f t="shared" si="4380"/>
        <v>2303</v>
      </c>
      <c r="BO3068" s="19">
        <f t="shared" si="4381"/>
        <v>3358</v>
      </c>
      <c r="BP3068">
        <f t="shared" si="4382"/>
        <v>3353</v>
      </c>
      <c r="BQ3068" s="17">
        <f t="shared" si="4383"/>
        <v>3358</v>
      </c>
      <c r="BR3068" t="str">
        <f t="shared" si="4384"/>
        <v>event_team_player_1</v>
      </c>
      <c r="BS3068">
        <f>COUNTIFS(S$3:S3068,"="&amp;S3068,AI$3:AI3068,"="&amp;AI3068)</f>
        <v>1</v>
      </c>
      <c r="BT3068" t="str">
        <f>IFERROR(VLOOKUP(BB3068&amp;BU3068&amp;X3068,game_rosters!U:W,3,FALSE),"")</f>
        <v>P100016</v>
      </c>
      <c r="BU3068" t="str">
        <f t="shared" si="4385"/>
        <v>Velodrome</v>
      </c>
    </row>
    <row r="3069" spans="1:73" x14ac:dyDescent="0.2">
      <c r="A3069">
        <f t="shared" si="4360"/>
        <v>1</v>
      </c>
      <c r="I3069" s="44">
        <v>56</v>
      </c>
      <c r="K3069" t="s">
        <v>13</v>
      </c>
      <c r="L3069" t="s">
        <v>587</v>
      </c>
      <c r="N3069" t="s">
        <v>594</v>
      </c>
      <c r="O3069" t="s">
        <v>611</v>
      </c>
      <c r="Q3069" t="s">
        <v>594</v>
      </c>
      <c r="S3069">
        <v>1594</v>
      </c>
      <c r="W3069" t="s">
        <v>731</v>
      </c>
      <c r="X3069">
        <v>56</v>
      </c>
      <c r="Z3069">
        <v>1</v>
      </c>
      <c r="AA3069">
        <f t="shared" si="4409"/>
        <v>2594</v>
      </c>
      <c r="AB3069" t="str">
        <f t="shared" si="4410"/>
        <v/>
      </c>
      <c r="AC3069">
        <f t="shared" si="4356"/>
        <v>2594</v>
      </c>
      <c r="AD3069" s="6">
        <v>3</v>
      </c>
      <c r="AE3069" t="s">
        <v>742</v>
      </c>
      <c r="AF3069" t="s">
        <v>741</v>
      </c>
      <c r="AG3069" t="s">
        <v>756</v>
      </c>
      <c r="AH3069" t="s">
        <v>756</v>
      </c>
      <c r="AI3069" t="str">
        <f t="shared" si="4361"/>
        <v>e</v>
      </c>
      <c r="AJ3069" t="str">
        <f t="shared" si="4362"/>
        <v/>
      </c>
      <c r="AK3069" t="str">
        <f t="shared" si="4363"/>
        <v/>
      </c>
      <c r="AL3069" t="str">
        <f t="shared" si="4364"/>
        <v/>
      </c>
      <c r="AM3069" t="str">
        <f t="shared" si="4365"/>
        <v/>
      </c>
      <c r="AN3069" t="str">
        <f t="shared" si="4366"/>
        <v>Away</v>
      </c>
      <c r="AO3069" t="str">
        <f t="shared" si="4367"/>
        <v>a</v>
      </c>
      <c r="AP3069" t="str">
        <f t="shared" si="4368"/>
        <v/>
      </c>
      <c r="AQ3069" t="str">
        <f t="shared" si="4369"/>
        <v/>
      </c>
      <c r="AR3069" t="str">
        <f t="shared" si="4370"/>
        <v>Away</v>
      </c>
      <c r="AS3069" t="str">
        <f t="shared" si="4371"/>
        <v>a</v>
      </c>
      <c r="AT3069" t="str">
        <f t="shared" si="4372"/>
        <v>Offensive</v>
      </c>
      <c r="AU3069" t="str">
        <f t="shared" si="4373"/>
        <v/>
      </c>
      <c r="AV3069" t="str">
        <f t="shared" si="4374"/>
        <v/>
      </c>
      <c r="AW3069" t="str" cm="1">
        <f t="array" ref="AW3069">IFERROR(IF(O3069&lt;&gt;"",O3069,IF(OR($S3069="",$T3069=""),"",IF(O3069&lt;&gt;"",O3069,IF($T3069&lt;&gt;"",_xlfn._xlws.FILTER(O:O,($BU:$BU=$BU3069)*($I:$I=$I3069)*($T:$T=$T3069)*($S:$S=_xlfn.MINIFS($S:$S,$T:$T,"="&amp;$T3069)),"")))))&amp;"",IF(O3069="","",""))&amp;""</f>
        <v>OffensivePlay_Zone-PuckRecoveryShot</v>
      </c>
      <c r="AX3069" t="str" cm="1">
        <f t="array" ref="AX3069">IFERROR(IF(P3069&lt;&gt;"",P3069,IF(OR($S3069="",$T3069=""),"",IF($T3069&lt;&gt;"",_xlfn._xlws.FILTER(P:P,($BU:$BU=$BU3069)*($I:$I=$I3069)*($T:$T=$T3069)*($S:$S=_xlfn.MINIFS($S:$S,$T:$T,"="&amp;$T3069)),""))))&amp;"",IF(P3069="","",""))&amp;""</f>
        <v/>
      </c>
      <c r="AY3069" t="str" cm="1">
        <f t="array" ref="AY3069">IFERROR(IF(Q3069&lt;&gt;"",Q3069,IF(OR($S3069="",$T3069=""),"",IF($T3069&lt;&gt;"",_xlfn._xlws.FILTER(Q:Q,($BU:$BU=$BU3069)*($I:$I=$I3069)*($T:$T=$T3069)*($S:$S=_xlfn.MINIFS($S:$S,$T:$T,"="&amp;$T3069)),""))))&amp;"",IF(Q3069="","",""))&amp;""</f>
        <v>u</v>
      </c>
      <c r="AZ3069" t="str" cm="1">
        <f t="array" ref="AZ3069">IFERROR(IF(R3069&lt;&gt;"",R3069,IF(OR($S3069="",$T3069=""),"",IF($T3069&lt;&gt;"",_xlfn._xlws.FILTER(R:R,($BU:$BU=$BU3069)*($I:$I=$I3069)*($T:$T=$T3069)*($S:$S=_xlfn.MINIFS($S:$S,$T:$T,"="&amp;$T3069)),""))))&amp;"",IF(R3069="","",""))&amp;""</f>
        <v/>
      </c>
      <c r="BA3069" s="6">
        <f t="shared" si="4375"/>
        <v>261</v>
      </c>
      <c r="BB3069">
        <f t="shared" ref="BB3069:BD3069" si="4443">BB3068</f>
        <v>18987</v>
      </c>
      <c r="BC3069" t="str">
        <f t="shared" si="4443"/>
        <v>Velodrome</v>
      </c>
      <c r="BD3069" t="str">
        <f t="shared" si="4443"/>
        <v>Outlaws</v>
      </c>
      <c r="BE3069" t="s">
        <v>13</v>
      </c>
      <c r="BF3069" t="s">
        <v>587</v>
      </c>
      <c r="BI3069" cm="1">
        <f t="array" aca="1" ref="BI3069" ca="1">IFERROR(_xlfn._xlws.FILTER(shifts!A:A,(shifts!B:B=events!AD3069)*(shifts!AG:AG&gt;=events!BK3069)*(shifts!AH:AH&lt;=events!BL3069)),BI3068)</f>
        <v>106</v>
      </c>
      <c r="BJ3069" s="15">
        <f t="shared" si="4377"/>
        <v>0</v>
      </c>
      <c r="BK3069">
        <f t="shared" si="4378"/>
        <v>21</v>
      </c>
      <c r="BL3069">
        <f t="shared" si="4379"/>
        <v>21</v>
      </c>
      <c r="BM3069" s="15">
        <f>SUMIFS(BJ$2:BJ3069,K$2:K3069,"=Intermission")+SUMIFS(BJ$2:BJ3069,K$2:K3069,"=Timeout")</f>
        <v>143</v>
      </c>
      <c r="BN3069">
        <f t="shared" si="4380"/>
        <v>2303</v>
      </c>
      <c r="BO3069" s="19">
        <f t="shared" si="4381"/>
        <v>3362</v>
      </c>
      <c r="BP3069">
        <f t="shared" si="4382"/>
        <v>3357</v>
      </c>
      <c r="BQ3069" s="17">
        <f t="shared" si="4383"/>
        <v>3362</v>
      </c>
      <c r="BR3069" t="str">
        <f t="shared" si="4384"/>
        <v>event_team_player_1</v>
      </c>
      <c r="BS3069">
        <f>COUNTIFS(S$3:S3069,"="&amp;S3069,AI$3:AI3069,"="&amp;AI3069)</f>
        <v>1</v>
      </c>
      <c r="BT3069" t="str">
        <f>IFERROR(VLOOKUP(BB3069&amp;BU3069&amp;X3069,game_rosters!U:W,3,FALSE),"")</f>
        <v>P100099</v>
      </c>
      <c r="BU3069" t="str">
        <f t="shared" si="4385"/>
        <v>Outlaws</v>
      </c>
    </row>
    <row r="3070" spans="1:73" x14ac:dyDescent="0.2">
      <c r="A3070">
        <f t="shared" si="4360"/>
        <v>1</v>
      </c>
      <c r="I3070" s="44">
        <v>56</v>
      </c>
      <c r="K3070" t="s">
        <v>7</v>
      </c>
      <c r="L3070" t="s">
        <v>182</v>
      </c>
      <c r="M3070" t="s">
        <v>68</v>
      </c>
      <c r="N3070" t="s">
        <v>594</v>
      </c>
      <c r="O3070" t="s">
        <v>654</v>
      </c>
      <c r="Q3070" t="s">
        <v>594</v>
      </c>
      <c r="R3070" s="51">
        <v>1</v>
      </c>
      <c r="S3070">
        <v>1595</v>
      </c>
      <c r="W3070" t="s">
        <v>731</v>
      </c>
      <c r="X3070">
        <v>56</v>
      </c>
      <c r="Z3070">
        <v>1</v>
      </c>
      <c r="AA3070">
        <f t="shared" si="4409"/>
        <v>2595</v>
      </c>
      <c r="AB3070" t="str">
        <f t="shared" si="4410"/>
        <v/>
      </c>
      <c r="AC3070">
        <f t="shared" si="4356"/>
        <v>2595</v>
      </c>
      <c r="AD3070" s="6">
        <v>3</v>
      </c>
      <c r="AE3070" t="s">
        <v>742</v>
      </c>
      <c r="AF3070" t="s">
        <v>741</v>
      </c>
      <c r="AG3070" t="s">
        <v>756</v>
      </c>
      <c r="AH3070" t="s">
        <v>756</v>
      </c>
      <c r="AI3070" t="str">
        <f t="shared" si="4361"/>
        <v>e</v>
      </c>
      <c r="AJ3070" t="str">
        <f t="shared" si="4362"/>
        <v/>
      </c>
      <c r="AK3070" t="str">
        <f t="shared" si="4363"/>
        <v/>
      </c>
      <c r="AL3070" t="str">
        <f t="shared" si="4364"/>
        <v/>
      </c>
      <c r="AM3070" t="str">
        <f t="shared" si="4365"/>
        <v/>
      </c>
      <c r="AN3070" t="str">
        <f t="shared" si="4366"/>
        <v>Away</v>
      </c>
      <c r="AO3070" t="str">
        <f t="shared" si="4367"/>
        <v>a</v>
      </c>
      <c r="AP3070" t="str">
        <f t="shared" si="4368"/>
        <v/>
      </c>
      <c r="AQ3070" t="str">
        <f t="shared" si="4369"/>
        <v/>
      </c>
      <c r="AR3070" t="str">
        <f t="shared" si="4370"/>
        <v>Away</v>
      </c>
      <c r="AS3070" t="str">
        <f t="shared" si="4371"/>
        <v>a</v>
      </c>
      <c r="AT3070" t="str">
        <f t="shared" si="4372"/>
        <v>Offensive</v>
      </c>
      <c r="AU3070" t="str">
        <f t="shared" si="4373"/>
        <v/>
      </c>
      <c r="AV3070" t="str">
        <f t="shared" si="4374"/>
        <v/>
      </c>
      <c r="AW3070" t="str" cm="1">
        <f t="array" ref="AW3070">IFERROR(IF(O3070&lt;&gt;"",O3070,IF(OR($S3070="",$T3070=""),"",IF(O3070&lt;&gt;"",O3070,IF($T3070&lt;&gt;"",_xlfn._xlws.FILTER(O:O,($BU:$BU=$BU3070)*($I:$I=$I3070)*($T:$T=$T3070)*($S:$S=_xlfn.MINIFS($S:$S,$T:$T,"="&amp;$T3070)),"")))))&amp;"",IF(O3070="","",""))&amp;""</f>
        <v>OffensivePlay_Pass-SecondTouch</v>
      </c>
      <c r="AX3070" t="str" cm="1">
        <f t="array" ref="AX3070">IFERROR(IF(P3070&lt;&gt;"",P3070,IF(OR($S3070="",$T3070=""),"",IF($T3070&lt;&gt;"",_xlfn._xlws.FILTER(P:P,($BU:$BU=$BU3070)*($I:$I=$I3070)*($T:$T=$T3070)*($S:$S=_xlfn.MINIFS($S:$S,$T:$T,"="&amp;$T3070)),""))))&amp;"",IF(P3070="","",""))&amp;""</f>
        <v/>
      </c>
      <c r="AY3070" t="str" cm="1">
        <f t="array" ref="AY3070">IFERROR(IF(Q3070&lt;&gt;"",Q3070,IF(OR($S3070="",$T3070=""),"",IF($T3070&lt;&gt;"",_xlfn._xlws.FILTER(Q:Q,($BU:$BU=$BU3070)*($I:$I=$I3070)*($T:$T=$T3070)*($S:$S=_xlfn.MINIFS($S:$S,$T:$T,"="&amp;$T3070)),""))))&amp;"",IF(Q3070="","",""))&amp;""</f>
        <v>u</v>
      </c>
      <c r="AZ3070" t="str" cm="1">
        <f t="array" ref="AZ3070">IFERROR(IF(R3070&lt;&gt;"",R3070,IF(OR($S3070="",$T3070=""),"",IF($T3070&lt;&gt;"",_xlfn._xlws.FILTER(R:R,($BU:$BU=$BU3070)*($I:$I=$I3070)*($T:$T=$T3070)*($S:$S=_xlfn.MINIFS($S:$S,$T:$T,"="&amp;$T3070)),""))))&amp;"",IF(R3070="","",""))&amp;""</f>
        <v>1</v>
      </c>
      <c r="BA3070" s="6">
        <f t="shared" si="4375"/>
        <v>261</v>
      </c>
      <c r="BB3070">
        <f t="shared" ref="BB3070:BD3070" si="4444">BB3069</f>
        <v>18987</v>
      </c>
      <c r="BC3070" t="str">
        <f t="shared" si="4444"/>
        <v>Velodrome</v>
      </c>
      <c r="BD3070" t="str">
        <f t="shared" si="4444"/>
        <v>Outlaws</v>
      </c>
      <c r="BE3070" t="s">
        <v>7</v>
      </c>
      <c r="BF3070" t="s">
        <v>182</v>
      </c>
      <c r="BI3070" cm="1">
        <f t="array" aca="1" ref="BI3070" ca="1">IFERROR(_xlfn._xlws.FILTER(shifts!A:A,(shifts!B:B=events!AD3070)*(shifts!AG:AG&gt;=events!BK3070)*(shifts!AH:AH&lt;=events!BL3070)),BI3069)</f>
        <v>106</v>
      </c>
      <c r="BJ3070" s="15">
        <f t="shared" si="4377"/>
        <v>0</v>
      </c>
      <c r="BK3070">
        <f t="shared" si="4378"/>
        <v>21</v>
      </c>
      <c r="BL3070">
        <f t="shared" si="4379"/>
        <v>21</v>
      </c>
      <c r="BM3070" s="15">
        <f>SUMIFS(BJ$2:BJ3070,K$2:K3070,"=Intermission")+SUMIFS(BJ$2:BJ3070,K$2:K3070,"=Timeout")</f>
        <v>143</v>
      </c>
      <c r="BN3070">
        <f t="shared" si="4380"/>
        <v>2303</v>
      </c>
      <c r="BO3070" s="19">
        <f t="shared" si="4381"/>
        <v>3362</v>
      </c>
      <c r="BP3070">
        <f t="shared" si="4382"/>
        <v>3357</v>
      </c>
      <c r="BQ3070" s="17">
        <f t="shared" si="4383"/>
        <v>3362</v>
      </c>
      <c r="BR3070" t="str">
        <f t="shared" si="4384"/>
        <v>event_team_player_1</v>
      </c>
      <c r="BS3070">
        <f>COUNTIFS(S$3:S3070,"="&amp;S3070,AI$3:AI3070,"="&amp;AI3070)</f>
        <v>1</v>
      </c>
      <c r="BT3070" t="str">
        <f>IFERROR(VLOOKUP(BB3070&amp;BU3070&amp;X3070,game_rosters!U:W,3,FALSE),"")</f>
        <v>P100099</v>
      </c>
      <c r="BU3070" t="str">
        <f t="shared" si="4385"/>
        <v>Outlaws</v>
      </c>
    </row>
    <row r="3071" spans="1:73" x14ac:dyDescent="0.2">
      <c r="A3071" t="str">
        <f t="shared" si="4360"/>
        <v/>
      </c>
      <c r="I3071" s="44">
        <v>3</v>
      </c>
      <c r="S3071">
        <v>1595</v>
      </c>
      <c r="X3071">
        <v>3</v>
      </c>
      <c r="Z3071">
        <v>1</v>
      </c>
      <c r="AA3071">
        <f t="shared" si="4409"/>
        <v>2595</v>
      </c>
      <c r="AB3071" t="str">
        <f t="shared" si="4410"/>
        <v/>
      </c>
      <c r="AC3071">
        <f t="shared" si="4356"/>
        <v>2595</v>
      </c>
      <c r="AD3071" s="6">
        <v>3</v>
      </c>
      <c r="AE3071" t="s">
        <v>742</v>
      </c>
      <c r="AF3071" t="s">
        <v>741</v>
      </c>
      <c r="AG3071" t="s">
        <v>756</v>
      </c>
      <c r="AH3071" t="s">
        <v>756</v>
      </c>
      <c r="AI3071" t="str">
        <f t="shared" si="4361"/>
        <v>e</v>
      </c>
      <c r="AJ3071" t="str">
        <f t="shared" si="4362"/>
        <v/>
      </c>
      <c r="AK3071" t="str">
        <f t="shared" si="4363"/>
        <v/>
      </c>
      <c r="AL3071" t="str">
        <f t="shared" si="4364"/>
        <v/>
      </c>
      <c r="AM3071" t="str">
        <f t="shared" si="4365"/>
        <v/>
      </c>
      <c r="AN3071" t="str">
        <f t="shared" si="4366"/>
        <v>Away</v>
      </c>
      <c r="AO3071" t="str">
        <f t="shared" si="4367"/>
        <v>a</v>
      </c>
      <c r="AP3071" t="str">
        <f t="shared" si="4368"/>
        <v/>
      </c>
      <c r="AQ3071" t="str">
        <f t="shared" si="4369"/>
        <v/>
      </c>
      <c r="AR3071" t="str">
        <f t="shared" si="4370"/>
        <v>Away</v>
      </c>
      <c r="AS3071" t="str">
        <f t="shared" si="4371"/>
        <v>a</v>
      </c>
      <c r="AT3071" t="str">
        <f t="shared" si="4372"/>
        <v>Offensive</v>
      </c>
      <c r="AU3071" t="str">
        <f t="shared" si="4373"/>
        <v/>
      </c>
      <c r="AV3071" t="str">
        <f t="shared" si="4374"/>
        <v/>
      </c>
      <c r="AW3071" t="str" cm="1">
        <f t="array" ref="AW3071">IFERROR(IF(O3071&lt;&gt;"",O3071,IF(OR($S3071="",$T3071=""),"",IF(O3071&lt;&gt;"",O3071,IF($T3071&lt;&gt;"",_xlfn._xlws.FILTER(O:O,($BU:$BU=$BU3071)*($I:$I=$I3071)*($T:$T=$T3071)*($S:$S=_xlfn.MINIFS($S:$S,$T:$T,"="&amp;$T3071)),"")))))&amp;"",IF(O3071="","",""))&amp;""</f>
        <v/>
      </c>
      <c r="AX3071" t="str" cm="1">
        <f t="array" ref="AX3071">IFERROR(IF(P3071&lt;&gt;"",P3071,IF(OR($S3071="",$T3071=""),"",IF($T3071&lt;&gt;"",_xlfn._xlws.FILTER(P:P,($BU:$BU=$BU3071)*($I:$I=$I3071)*($T:$T=$T3071)*($S:$S=_xlfn.MINIFS($S:$S,$T:$T,"="&amp;$T3071)),""))))&amp;"",IF(P3071="","",""))&amp;""</f>
        <v/>
      </c>
      <c r="AY3071" t="str" cm="1">
        <f t="array" ref="AY3071">IFERROR(IF(Q3071&lt;&gt;"",Q3071,IF(OR($S3071="",$T3071=""),"",IF($T3071&lt;&gt;"",_xlfn._xlws.FILTER(Q:Q,($BU:$BU=$BU3071)*($I:$I=$I3071)*($T:$T=$T3071)*($S:$S=_xlfn.MINIFS($S:$S,$T:$T,"="&amp;$T3071)),""))))&amp;"",IF(Q3071="","",""))&amp;""</f>
        <v/>
      </c>
      <c r="AZ3071" t="str" cm="1">
        <f t="array" ref="AZ3071">IFERROR(IF(R3071&lt;&gt;"",R3071,IF(OR($S3071="",$T3071=""),"",IF($T3071&lt;&gt;"",_xlfn._xlws.FILTER(R:R,($BU:$BU=$BU3071)*($I:$I=$I3071)*($T:$T=$T3071)*($S:$S=_xlfn.MINIFS($S:$S,$T:$T,"="&amp;$T3071)),""))))&amp;"",IF(R3071="","",""))&amp;""</f>
        <v/>
      </c>
      <c r="BA3071" s="6">
        <f t="shared" si="4375"/>
        <v>261</v>
      </c>
      <c r="BB3071">
        <f t="shared" ref="BB3071:BD3071" si="4445">BB3070</f>
        <v>18987</v>
      </c>
      <c r="BC3071" t="str">
        <f t="shared" si="4445"/>
        <v>Velodrome</v>
      </c>
      <c r="BD3071" t="str">
        <f t="shared" si="4445"/>
        <v>Outlaws</v>
      </c>
      <c r="BE3071" t="s">
        <v>7</v>
      </c>
      <c r="BF3071" t="s">
        <v>182</v>
      </c>
      <c r="BI3071" cm="1">
        <f t="array" aca="1" ref="BI3071" ca="1">IFERROR(_xlfn._xlws.FILTER(shifts!A:A,(shifts!B:B=events!AD3071)*(shifts!AG:AG&gt;=events!BK3071)*(shifts!AH:AH&lt;=events!BL3071)),BI3070)</f>
        <v>106</v>
      </c>
      <c r="BJ3071" s="15">
        <f t="shared" si="4377"/>
        <v>0</v>
      </c>
      <c r="BK3071">
        <f t="shared" si="4378"/>
        <v>21</v>
      </c>
      <c r="BL3071">
        <f t="shared" si="4379"/>
        <v>21</v>
      </c>
      <c r="BM3071" s="15">
        <f>SUMIFS(BJ$2:BJ3071,K$2:K3071,"=Intermission")+SUMIFS(BJ$2:BJ3071,K$2:K3071,"=Timeout")</f>
        <v>143</v>
      </c>
      <c r="BN3071">
        <f t="shared" si="4380"/>
        <v>2303</v>
      </c>
      <c r="BO3071" s="19">
        <f t="shared" si="4381"/>
        <v>3362</v>
      </c>
      <c r="BP3071">
        <f t="shared" si="4382"/>
        <v>3357</v>
      </c>
      <c r="BQ3071" s="17">
        <f t="shared" si="4383"/>
        <v>3362</v>
      </c>
      <c r="BR3071" t="str">
        <f t="shared" si="4384"/>
        <v>event_team_player_2</v>
      </c>
      <c r="BS3071">
        <f>COUNTIFS(S$3:S3071,"="&amp;S3071,AI$3:AI3071,"="&amp;AI3071)</f>
        <v>2</v>
      </c>
      <c r="BT3071" t="str">
        <f>IFERROR(VLOOKUP(BB3071&amp;BU3071&amp;X3071,game_rosters!U:W,3,FALSE),"")</f>
        <v>P100004</v>
      </c>
      <c r="BU3071" t="str">
        <f t="shared" si="4385"/>
        <v>Outlaws</v>
      </c>
    </row>
    <row r="3072" spans="1:73" x14ac:dyDescent="0.2">
      <c r="A3072" t="str">
        <f t="shared" si="4360"/>
        <v/>
      </c>
      <c r="I3072" s="44">
        <v>91</v>
      </c>
      <c r="R3072" s="51">
        <v>1</v>
      </c>
      <c r="S3072">
        <v>1595</v>
      </c>
      <c r="X3072">
        <v>91</v>
      </c>
      <c r="AA3072">
        <f t="shared" si="4409"/>
        <v>2595</v>
      </c>
      <c r="AB3072" t="str">
        <f t="shared" si="4410"/>
        <v/>
      </c>
      <c r="AC3072">
        <f t="shared" si="4356"/>
        <v>2595</v>
      </c>
      <c r="AD3072" s="6">
        <v>3</v>
      </c>
      <c r="AE3072" t="s">
        <v>742</v>
      </c>
      <c r="AF3072" t="s">
        <v>741</v>
      </c>
      <c r="AG3072" t="s">
        <v>756</v>
      </c>
      <c r="AH3072" t="s">
        <v>756</v>
      </c>
      <c r="AI3072" t="str">
        <f t="shared" si="4361"/>
        <v>o</v>
      </c>
      <c r="AJ3072" t="str">
        <f t="shared" si="4362"/>
        <v/>
      </c>
      <c r="AK3072" t="str">
        <f t="shared" si="4363"/>
        <v/>
      </c>
      <c r="AL3072" t="str">
        <f t="shared" si="4364"/>
        <v/>
      </c>
      <c r="AM3072" t="str">
        <f t="shared" si="4365"/>
        <v/>
      </c>
      <c r="AN3072" t="str">
        <f t="shared" si="4366"/>
        <v>Away</v>
      </c>
      <c r="AO3072" t="str">
        <f t="shared" si="4367"/>
        <v>a</v>
      </c>
      <c r="AP3072" t="str">
        <f t="shared" si="4368"/>
        <v/>
      </c>
      <c r="AQ3072" t="str">
        <f t="shared" si="4369"/>
        <v/>
      </c>
      <c r="AR3072" t="str">
        <f t="shared" si="4370"/>
        <v>Away</v>
      </c>
      <c r="AS3072" t="str">
        <f t="shared" si="4371"/>
        <v>a</v>
      </c>
      <c r="AT3072" t="str">
        <f t="shared" si="4372"/>
        <v>Defensive</v>
      </c>
      <c r="AU3072" t="str">
        <f t="shared" si="4373"/>
        <v/>
      </c>
      <c r="AV3072" t="str">
        <f t="shared" si="4374"/>
        <v/>
      </c>
      <c r="AW3072" t="str" cm="1">
        <f t="array" ref="AW3072">IFERROR(IF(O3072&lt;&gt;"",O3072,IF(OR($S3072="",$T3072=""),"",IF(O3072&lt;&gt;"",O3072,IF($T3072&lt;&gt;"",_xlfn._xlws.FILTER(O:O,($BU:$BU=$BU3072)*($I:$I=$I3072)*($T:$T=$T3072)*($S:$S=_xlfn.MINIFS($S:$S,$T:$T,"="&amp;$T3072)),"")))))&amp;"",IF(O3072="","",""))&amp;""</f>
        <v/>
      </c>
      <c r="AX3072" t="str" cm="1">
        <f t="array" ref="AX3072">IFERROR(IF(P3072&lt;&gt;"",P3072,IF(OR($S3072="",$T3072=""),"",IF($T3072&lt;&gt;"",_xlfn._xlws.FILTER(P:P,($BU:$BU=$BU3072)*($I:$I=$I3072)*($T:$T=$T3072)*($S:$S=_xlfn.MINIFS($S:$S,$T:$T,"="&amp;$T3072)),""))))&amp;"",IF(P3072="","",""))&amp;""</f>
        <v/>
      </c>
      <c r="AY3072" t="str" cm="1">
        <f t="array" ref="AY3072">IFERROR(IF(Q3072&lt;&gt;"",Q3072,IF(OR($S3072="",$T3072=""),"",IF($T3072&lt;&gt;"",_xlfn._xlws.FILTER(Q:Q,($BU:$BU=$BU3072)*($I:$I=$I3072)*($T:$T=$T3072)*($S:$S=_xlfn.MINIFS($S:$S,$T:$T,"="&amp;$T3072)),""))))&amp;"",IF(Q3072="","",""))&amp;""</f>
        <v/>
      </c>
      <c r="AZ3072" t="str" cm="1">
        <f t="array" ref="AZ3072">IFERROR(IF(R3072&lt;&gt;"",R3072,IF(OR($S3072="",$T3072=""),"",IF($T3072&lt;&gt;"",_xlfn._xlws.FILTER(R:R,($BU:$BU=$BU3072)*($I:$I=$I3072)*($T:$T=$T3072)*($S:$S=_xlfn.MINIFS($S:$S,$T:$T,"="&amp;$T3072)),""))))&amp;"",IF(R3072="","",""))&amp;""</f>
        <v>1</v>
      </c>
      <c r="BA3072" s="6">
        <f t="shared" si="4375"/>
        <v>261</v>
      </c>
      <c r="BB3072">
        <f t="shared" ref="BB3072:BD3072" si="4446">BB3071</f>
        <v>18987</v>
      </c>
      <c r="BC3072" t="str">
        <f t="shared" si="4446"/>
        <v>Velodrome</v>
      </c>
      <c r="BD3072" t="str">
        <f t="shared" si="4446"/>
        <v>Outlaws</v>
      </c>
      <c r="BE3072" t="s">
        <v>7</v>
      </c>
      <c r="BF3072" t="s">
        <v>182</v>
      </c>
      <c r="BI3072" cm="1">
        <f t="array" aca="1" ref="BI3072" ca="1">IFERROR(_xlfn._xlws.FILTER(shifts!A:A,(shifts!B:B=events!AD3072)*(shifts!AG:AG&gt;=events!BK3072)*(shifts!AH:AH&lt;=events!BL3072)),BI3071)</f>
        <v>106</v>
      </c>
      <c r="BJ3072" s="15">
        <f t="shared" si="4377"/>
        <v>0</v>
      </c>
      <c r="BK3072">
        <f t="shared" si="4378"/>
        <v>21</v>
      </c>
      <c r="BL3072">
        <f t="shared" si="4379"/>
        <v>21</v>
      </c>
      <c r="BM3072" s="15">
        <f>SUMIFS(BJ$2:BJ3072,K$2:K3072,"=Intermission")+SUMIFS(BJ$2:BJ3072,K$2:K3072,"=Timeout")</f>
        <v>143</v>
      </c>
      <c r="BN3072">
        <f t="shared" si="4380"/>
        <v>2303</v>
      </c>
      <c r="BO3072" s="19">
        <f t="shared" si="4381"/>
        <v>3362</v>
      </c>
      <c r="BP3072">
        <f t="shared" si="4382"/>
        <v>3357</v>
      </c>
      <c r="BQ3072" s="17">
        <f t="shared" si="4383"/>
        <v>3362</v>
      </c>
      <c r="BR3072" t="str">
        <f t="shared" si="4384"/>
        <v>opp_team_player_1</v>
      </c>
      <c r="BS3072">
        <f>COUNTIFS(S$3:S3072,"="&amp;S3072,AI$3:AI3072,"="&amp;AI3072)</f>
        <v>1</v>
      </c>
      <c r="BT3072" t="str">
        <f>IFERROR(VLOOKUP(BB3072&amp;BU3072&amp;X3072,game_rosters!U:W,3,FALSE),"")</f>
        <v>P100002</v>
      </c>
      <c r="BU3072" t="str">
        <f t="shared" si="4385"/>
        <v>Velodrome</v>
      </c>
    </row>
    <row r="3073" spans="1:73" x14ac:dyDescent="0.2">
      <c r="A3073">
        <f t="shared" si="4360"/>
        <v>1</v>
      </c>
      <c r="K3073" t="s">
        <v>238</v>
      </c>
      <c r="L3073" t="s">
        <v>184</v>
      </c>
      <c r="M3073" t="s">
        <v>378</v>
      </c>
      <c r="S3073">
        <v>1596</v>
      </c>
      <c r="W3073" t="s">
        <v>735</v>
      </c>
      <c r="Z3073">
        <v>1</v>
      </c>
      <c r="AA3073">
        <f t="shared" si="4409"/>
        <v>2596</v>
      </c>
      <c r="AB3073" t="str">
        <f t="shared" si="4410"/>
        <v/>
      </c>
      <c r="AC3073">
        <f t="shared" si="4356"/>
        <v>2596</v>
      </c>
      <c r="AD3073" s="6">
        <v>3</v>
      </c>
      <c r="AE3073" t="s">
        <v>742</v>
      </c>
      <c r="AF3073" t="s">
        <v>741</v>
      </c>
      <c r="AG3073" t="s">
        <v>756</v>
      </c>
      <c r="AH3073" t="s">
        <v>756</v>
      </c>
      <c r="AI3073" t="str">
        <f t="shared" si="4361"/>
        <v>e</v>
      </c>
      <c r="AJ3073" t="str">
        <f t="shared" si="4362"/>
        <v/>
      </c>
      <c r="AK3073" t="str">
        <f t="shared" si="4363"/>
        <v/>
      </c>
      <c r="AL3073" t="str">
        <f t="shared" si="4364"/>
        <v/>
      </c>
      <c r="AM3073" t="str">
        <f t="shared" si="4365"/>
        <v/>
      </c>
      <c r="AN3073" t="str">
        <f t="shared" si="4366"/>
        <v>Home</v>
      </c>
      <c r="AO3073" t="str">
        <f t="shared" si="4367"/>
        <v>h</v>
      </c>
      <c r="AP3073" t="str">
        <f t="shared" si="4368"/>
        <v/>
      </c>
      <c r="AQ3073" t="str">
        <f t="shared" si="4369"/>
        <v/>
      </c>
      <c r="AR3073" t="str">
        <f t="shared" si="4370"/>
        <v>Home</v>
      </c>
      <c r="AS3073" t="str">
        <f t="shared" si="4371"/>
        <v>h</v>
      </c>
      <c r="AT3073" t="str">
        <f t="shared" si="4372"/>
        <v>Offensive</v>
      </c>
      <c r="AU3073" t="str">
        <f t="shared" si="4373"/>
        <v/>
      </c>
      <c r="AV3073" t="str">
        <f t="shared" si="4374"/>
        <v/>
      </c>
      <c r="AW3073" t="str" cm="1">
        <f t="array" ref="AW3073">IFERROR(IF(O3073&lt;&gt;"",O3073,IF(OR($S3073="",$T3073=""),"",IF(O3073&lt;&gt;"",O3073,IF($T3073&lt;&gt;"",_xlfn._xlws.FILTER(O:O,($BU:$BU=$BU3073)*($I:$I=$I3073)*($T:$T=$T3073)*($S:$S=_xlfn.MINIFS($S:$S,$T:$T,"="&amp;$T3073)),"")))))&amp;"",IF(O3073="","",""))&amp;""</f>
        <v/>
      </c>
      <c r="AX3073" t="str" cm="1">
        <f t="array" ref="AX3073">IFERROR(IF(P3073&lt;&gt;"",P3073,IF(OR($S3073="",$T3073=""),"",IF($T3073&lt;&gt;"",_xlfn._xlws.FILTER(P:P,($BU:$BU=$BU3073)*($I:$I=$I3073)*($T:$T=$T3073)*($S:$S=_xlfn.MINIFS($S:$S,$T:$T,"="&amp;$T3073)),""))))&amp;"",IF(P3073="","",""))&amp;""</f>
        <v/>
      </c>
      <c r="AY3073" t="str" cm="1">
        <f t="array" ref="AY3073">IFERROR(IF(Q3073&lt;&gt;"",Q3073,IF(OR($S3073="",$T3073=""),"",IF($T3073&lt;&gt;"",_xlfn._xlws.FILTER(Q:Q,($BU:$BU=$BU3073)*($I:$I=$I3073)*($T:$T=$T3073)*($S:$S=_xlfn.MINIFS($S:$S,$T:$T,"="&amp;$T3073)),""))))&amp;"",IF(Q3073="","",""))&amp;""</f>
        <v/>
      </c>
      <c r="AZ3073" t="str" cm="1">
        <f t="array" ref="AZ3073">IFERROR(IF(R3073&lt;&gt;"",R3073,IF(OR($S3073="",$T3073=""),"",IF($T3073&lt;&gt;"",_xlfn._xlws.FILTER(R:R,($BU:$BU=$BU3073)*($I:$I=$I3073)*($T:$T=$T3073)*($S:$S=_xlfn.MINIFS($S:$S,$T:$T,"="&amp;$T3073)),""))))&amp;"",IF(R3073="","",""))&amp;""</f>
        <v/>
      </c>
      <c r="BA3073" s="6">
        <f t="shared" si="4375"/>
        <v>262</v>
      </c>
      <c r="BB3073">
        <f t="shared" ref="BB3073:BD3073" si="4447">BB3072</f>
        <v>18987</v>
      </c>
      <c r="BC3073" t="str">
        <f t="shared" si="4447"/>
        <v>Velodrome</v>
      </c>
      <c r="BD3073" t="str">
        <f t="shared" si="4447"/>
        <v>Outlaws</v>
      </c>
      <c r="BE3073" t="s">
        <v>238</v>
      </c>
      <c r="BF3073" t="s">
        <v>184</v>
      </c>
      <c r="BI3073" cm="1">
        <f t="array" aca="1" ref="BI3073" ca="1">IFERROR(_xlfn._xlws.FILTER(shifts!A:A,(shifts!B:B=events!AD3073)*(shifts!AG:AG&gt;=events!BK3073)*(shifts!AH:AH&lt;=events!BL3073)),BI3072)</f>
        <v>106</v>
      </c>
      <c r="BJ3073" s="15">
        <f t="shared" si="4377"/>
        <v>0</v>
      </c>
      <c r="BK3073">
        <f t="shared" si="4378"/>
        <v>21</v>
      </c>
      <c r="BL3073">
        <f t="shared" si="4379"/>
        <v>21</v>
      </c>
      <c r="BM3073" s="15">
        <f>SUMIFS(BJ$2:BJ3073,K$2:K3073,"=Intermission")+SUMIFS(BJ$2:BJ3073,K$2:K3073,"=Timeout")</f>
        <v>143</v>
      </c>
      <c r="BN3073">
        <f t="shared" si="4380"/>
        <v>2303</v>
      </c>
      <c r="BO3073" s="19">
        <f t="shared" si="4381"/>
        <v>3362</v>
      </c>
      <c r="BP3073">
        <f t="shared" si="4382"/>
        <v>3357</v>
      </c>
      <c r="BQ3073" s="17">
        <f t="shared" si="4383"/>
        <v>3362</v>
      </c>
      <c r="BR3073" t="str">
        <f t="shared" si="4384"/>
        <v>event_team_player_1</v>
      </c>
      <c r="BS3073">
        <f>COUNTIFS(S$3:S3073,"="&amp;S3073,AI$3:AI3073,"="&amp;AI3073)</f>
        <v>1</v>
      </c>
      <c r="BT3073" t="str">
        <f>IFERROR(VLOOKUP(BB3073&amp;BU3073&amp;X3073,game_rosters!U:W,3,FALSE),"")</f>
        <v/>
      </c>
      <c r="BU3073" t="str">
        <f t="shared" si="4385"/>
        <v>Velodrome</v>
      </c>
    </row>
    <row r="3074" spans="1:73" x14ac:dyDescent="0.2">
      <c r="A3074">
        <f t="shared" si="4360"/>
        <v>1</v>
      </c>
      <c r="I3074" s="44">
        <v>44</v>
      </c>
      <c r="K3074" t="s">
        <v>13</v>
      </c>
      <c r="L3074" t="s">
        <v>587</v>
      </c>
      <c r="N3074" t="s">
        <v>595</v>
      </c>
      <c r="O3074" t="s">
        <v>618</v>
      </c>
      <c r="Q3074" t="s">
        <v>595</v>
      </c>
      <c r="S3074">
        <v>1597</v>
      </c>
      <c r="W3074" t="s">
        <v>731</v>
      </c>
      <c r="X3074">
        <v>44</v>
      </c>
      <c r="Z3074">
        <v>1</v>
      </c>
      <c r="AA3074">
        <f t="shared" si="4409"/>
        <v>2597</v>
      </c>
      <c r="AB3074" t="str">
        <f t="shared" si="4410"/>
        <v/>
      </c>
      <c r="AC3074">
        <f t="shared" ref="AC3074:AC3137" si="4448">IF(AB3074&lt;&gt;"",AB3074,S3074+1000)</f>
        <v>2597</v>
      </c>
      <c r="AD3074" s="6">
        <v>3</v>
      </c>
      <c r="AE3074" t="s">
        <v>742</v>
      </c>
      <c r="AF3074" t="s">
        <v>732</v>
      </c>
      <c r="AG3074" t="s">
        <v>742</v>
      </c>
      <c r="AH3074" t="s">
        <v>744</v>
      </c>
      <c r="AI3074" t="str">
        <f t="shared" si="4361"/>
        <v>e</v>
      </c>
      <c r="AJ3074" t="str">
        <f t="shared" si="4362"/>
        <v/>
      </c>
      <c r="AK3074" t="str">
        <f t="shared" si="4363"/>
        <v/>
      </c>
      <c r="AL3074" t="str">
        <f t="shared" si="4364"/>
        <v/>
      </c>
      <c r="AM3074" t="str">
        <f t="shared" si="4365"/>
        <v/>
      </c>
      <c r="AN3074" t="str">
        <f t="shared" si="4366"/>
        <v>Away</v>
      </c>
      <c r="AO3074" t="str">
        <f t="shared" si="4367"/>
        <v>a</v>
      </c>
      <c r="AP3074" t="str">
        <f t="shared" si="4368"/>
        <v/>
      </c>
      <c r="AQ3074" t="str">
        <f t="shared" si="4369"/>
        <v/>
      </c>
      <c r="AR3074" t="str">
        <f t="shared" si="4370"/>
        <v>Away</v>
      </c>
      <c r="AS3074" t="str">
        <f t="shared" si="4371"/>
        <v>a</v>
      </c>
      <c r="AT3074" t="str">
        <f t="shared" si="4372"/>
        <v>Offensive</v>
      </c>
      <c r="AU3074" t="str">
        <f t="shared" si="4373"/>
        <v/>
      </c>
      <c r="AV3074" t="str">
        <f t="shared" si="4374"/>
        <v/>
      </c>
      <c r="AW3074" t="str" cm="1">
        <f t="array" ref="AW3074">IFERROR(IF(O3074&lt;&gt;"",O3074,IF(OR($S3074="",$T3074=""),"",IF(O3074&lt;&gt;"",O3074,IF($T3074&lt;&gt;"",_xlfn._xlws.FILTER(O:O,($BU:$BU=$BU3074)*($I:$I=$I3074)*($T:$T=$T3074)*($S:$S=_xlfn.MINIFS($S:$S,$T:$T,"="&amp;$T3074)),"")))))&amp;"",IF(O3074="","",""))&amp;""</f>
        <v>OffensivePlay_Zone-PuckRecoveryTurnover</v>
      </c>
      <c r="AX3074" t="str" cm="1">
        <f t="array" ref="AX3074">IFERROR(IF(P3074&lt;&gt;"",P3074,IF(OR($S3074="",$T3074=""),"",IF($T3074&lt;&gt;"",_xlfn._xlws.FILTER(P:P,($BU:$BU=$BU3074)*($I:$I=$I3074)*($T:$T=$T3074)*($S:$S=_xlfn.MINIFS($S:$S,$T:$T,"="&amp;$T3074)),""))))&amp;"",IF(P3074="","",""))&amp;""</f>
        <v/>
      </c>
      <c r="AY3074" t="str" cm="1">
        <f t="array" ref="AY3074">IFERROR(IF(Q3074&lt;&gt;"",Q3074,IF(OR($S3074="",$T3074=""),"",IF($T3074&lt;&gt;"",_xlfn._xlws.FILTER(Q:Q,($BU:$BU=$BU3074)*($I:$I=$I3074)*($T:$T=$T3074)*($S:$S=_xlfn.MINIFS($S:$S,$T:$T,"="&amp;$T3074)),""))))&amp;"",IF(Q3074="","",""))&amp;""</f>
        <v>s</v>
      </c>
      <c r="AZ3074" t="str" cm="1">
        <f t="array" ref="AZ3074">IFERROR(IF(R3074&lt;&gt;"",R3074,IF(OR($S3074="",$T3074=""),"",IF($T3074&lt;&gt;"",_xlfn._xlws.FILTER(R:R,($BU:$BU=$BU3074)*($I:$I=$I3074)*($T:$T=$T3074)*($S:$S=_xlfn.MINIFS($S:$S,$T:$T,"="&amp;$T3074)),""))))&amp;"",IF(R3074="","",""))&amp;""</f>
        <v/>
      </c>
      <c r="BA3074" s="6">
        <f t="shared" si="4375"/>
        <v>262</v>
      </c>
      <c r="BB3074">
        <f t="shared" ref="BB3074:BD3074" si="4449">BB3073</f>
        <v>18987</v>
      </c>
      <c r="BC3074" t="str">
        <f t="shared" si="4449"/>
        <v>Velodrome</v>
      </c>
      <c r="BD3074" t="str">
        <f t="shared" si="4449"/>
        <v>Outlaws</v>
      </c>
      <c r="BE3074" t="s">
        <v>13</v>
      </c>
      <c r="BF3074" t="s">
        <v>587</v>
      </c>
      <c r="BI3074" cm="1">
        <f t="array" aca="1" ref="BI3074" ca="1">IFERROR(_xlfn._xlws.FILTER(shifts!A:A,(shifts!B:B=events!AD3074)*(shifts!AG:AG&gt;=events!BK3074)*(shifts!AH:AH&lt;=events!BL3074)),BI3073)</f>
        <v>106</v>
      </c>
      <c r="BJ3074" s="15">
        <f t="shared" si="4377"/>
        <v>2</v>
      </c>
      <c r="BK3074">
        <f t="shared" si="4378"/>
        <v>17</v>
      </c>
      <c r="BL3074">
        <f t="shared" si="4379"/>
        <v>15</v>
      </c>
      <c r="BM3074" s="15">
        <f>SUMIFS(BJ$2:BJ3074,K$2:K3074,"=Intermission")+SUMIFS(BJ$2:BJ3074,K$2:K3074,"=Timeout")</f>
        <v>143</v>
      </c>
      <c r="BN3074">
        <f t="shared" si="4380"/>
        <v>2303</v>
      </c>
      <c r="BO3074" s="19">
        <f t="shared" si="4381"/>
        <v>3366</v>
      </c>
      <c r="BP3074">
        <f t="shared" si="4382"/>
        <v>3361</v>
      </c>
      <c r="BQ3074" s="17">
        <f t="shared" si="4383"/>
        <v>3368</v>
      </c>
      <c r="BR3074" t="str">
        <f t="shared" si="4384"/>
        <v>event_team_player_1</v>
      </c>
      <c r="BS3074">
        <f>COUNTIFS(S$3:S3074,"="&amp;S3074,AI$3:AI3074,"="&amp;AI3074)</f>
        <v>1</v>
      </c>
      <c r="BT3074" t="str">
        <f>IFERROR(VLOOKUP(BB3074&amp;BU3074&amp;X3074,game_rosters!U:W,3,FALSE),"")</f>
        <v>P100033</v>
      </c>
      <c r="BU3074" t="str">
        <f t="shared" si="4385"/>
        <v>Outlaws</v>
      </c>
    </row>
    <row r="3075" spans="1:73" x14ac:dyDescent="0.2">
      <c r="A3075">
        <f t="shared" si="4360"/>
        <v>1</v>
      </c>
      <c r="I3075" s="44">
        <v>44</v>
      </c>
      <c r="K3075" t="s">
        <v>7</v>
      </c>
      <c r="L3075" t="s">
        <v>172</v>
      </c>
      <c r="M3075" t="s">
        <v>68</v>
      </c>
      <c r="N3075" t="s">
        <v>595</v>
      </c>
      <c r="S3075">
        <v>1598</v>
      </c>
      <c r="W3075" t="s">
        <v>731</v>
      </c>
      <c r="X3075">
        <v>44</v>
      </c>
      <c r="Z3075">
        <v>1</v>
      </c>
      <c r="AA3075">
        <f t="shared" si="4409"/>
        <v>2598</v>
      </c>
      <c r="AB3075" t="str">
        <f t="shared" si="4410"/>
        <v/>
      </c>
      <c r="AC3075">
        <f t="shared" si="4448"/>
        <v>2598</v>
      </c>
      <c r="AD3075" s="6">
        <v>3</v>
      </c>
      <c r="AE3075" t="s">
        <v>742</v>
      </c>
      <c r="AF3075" t="s">
        <v>744</v>
      </c>
      <c r="AG3075" t="s">
        <v>756</v>
      </c>
      <c r="AH3075" t="s">
        <v>756</v>
      </c>
      <c r="AI3075" t="str">
        <f t="shared" si="4361"/>
        <v>e</v>
      </c>
      <c r="AJ3075" t="str">
        <f t="shared" si="4362"/>
        <v/>
      </c>
      <c r="AK3075" t="str">
        <f t="shared" si="4363"/>
        <v/>
      </c>
      <c r="AL3075" t="str">
        <f t="shared" si="4364"/>
        <v/>
      </c>
      <c r="AM3075" t="str">
        <f t="shared" si="4365"/>
        <v/>
      </c>
      <c r="AN3075" t="str">
        <f t="shared" si="4366"/>
        <v>Away</v>
      </c>
      <c r="AO3075" t="str">
        <f t="shared" si="4367"/>
        <v>a</v>
      </c>
      <c r="AP3075" t="str">
        <f t="shared" si="4368"/>
        <v/>
      </c>
      <c r="AQ3075" t="str">
        <f t="shared" si="4369"/>
        <v/>
      </c>
      <c r="AR3075" t="str">
        <f t="shared" si="4370"/>
        <v>Away</v>
      </c>
      <c r="AS3075" t="str">
        <f t="shared" si="4371"/>
        <v>a</v>
      </c>
      <c r="AT3075" t="str">
        <f t="shared" si="4372"/>
        <v>Offensive</v>
      </c>
      <c r="AU3075" t="str">
        <f t="shared" si="4373"/>
        <v/>
      </c>
      <c r="AV3075" t="str">
        <f t="shared" si="4374"/>
        <v/>
      </c>
      <c r="AW3075" t="str" cm="1">
        <f t="array" ref="AW3075">IFERROR(IF(O3075&lt;&gt;"",O3075,IF(OR($S3075="",$T3075=""),"",IF(O3075&lt;&gt;"",O3075,IF($T3075&lt;&gt;"",_xlfn._xlws.FILTER(O:O,($BU:$BU=$BU3075)*($I:$I=$I3075)*($T:$T=$T3075)*($S:$S=_xlfn.MINIFS($S:$S,$T:$T,"="&amp;$T3075)),"")))))&amp;"",IF(O3075="","",""))&amp;""</f>
        <v/>
      </c>
      <c r="AX3075" t="str" cm="1">
        <f t="array" ref="AX3075">IFERROR(IF(P3075&lt;&gt;"",P3075,IF(OR($S3075="",$T3075=""),"",IF($T3075&lt;&gt;"",_xlfn._xlws.FILTER(P:P,($BU:$BU=$BU3075)*($I:$I=$I3075)*($T:$T=$T3075)*($S:$S=_xlfn.MINIFS($S:$S,$T:$T,"="&amp;$T3075)),""))))&amp;"",IF(P3075="","",""))&amp;""</f>
        <v/>
      </c>
      <c r="AY3075" t="str" cm="1">
        <f t="array" ref="AY3075">IFERROR(IF(Q3075&lt;&gt;"",Q3075,IF(OR($S3075="",$T3075=""),"",IF($T3075&lt;&gt;"",_xlfn._xlws.FILTER(Q:Q,($BU:$BU=$BU3075)*($I:$I=$I3075)*($T:$T=$T3075)*($S:$S=_xlfn.MINIFS($S:$S,$T:$T,"="&amp;$T3075)),""))))&amp;"",IF(Q3075="","",""))&amp;""</f>
        <v/>
      </c>
      <c r="AZ3075" t="str" cm="1">
        <f t="array" ref="AZ3075">IFERROR(IF(R3075&lt;&gt;"",R3075,IF(OR($S3075="",$T3075=""),"",IF($T3075&lt;&gt;"",_xlfn._xlws.FILTER(R:R,($BU:$BU=$BU3075)*($I:$I=$I3075)*($T:$T=$T3075)*($S:$S=_xlfn.MINIFS($S:$S,$T:$T,"="&amp;$T3075)),""))))&amp;"",IF(R3075="","",""))&amp;""</f>
        <v/>
      </c>
      <c r="BA3075" s="6">
        <f t="shared" si="4375"/>
        <v>262</v>
      </c>
      <c r="BB3075">
        <f t="shared" ref="BB3075:BD3075" si="4450">BB3074</f>
        <v>18987</v>
      </c>
      <c r="BC3075" t="str">
        <f t="shared" si="4450"/>
        <v>Velodrome</v>
      </c>
      <c r="BD3075" t="str">
        <f t="shared" si="4450"/>
        <v>Outlaws</v>
      </c>
      <c r="BE3075" t="s">
        <v>7</v>
      </c>
      <c r="BF3075" t="s">
        <v>172</v>
      </c>
      <c r="BI3075" cm="1">
        <f t="array" aca="1" ref="BI3075" ca="1">IFERROR(_xlfn._xlws.FILTER(shifts!A:A,(shifts!B:B=events!AD3075)*(shifts!AG:AG&gt;=events!BK3075)*(shifts!AH:AH&lt;=events!BL3075)),BI3074)</f>
        <v>106</v>
      </c>
      <c r="BJ3075" s="15">
        <f t="shared" si="4377"/>
        <v>0</v>
      </c>
      <c r="BK3075">
        <f t="shared" si="4378"/>
        <v>15</v>
      </c>
      <c r="BL3075">
        <f t="shared" si="4379"/>
        <v>15</v>
      </c>
      <c r="BM3075" s="15">
        <f>SUMIFS(BJ$2:BJ3075,K$2:K3075,"=Intermission")+SUMIFS(BJ$2:BJ3075,K$2:K3075,"=Timeout")</f>
        <v>143</v>
      </c>
      <c r="BN3075">
        <f t="shared" si="4380"/>
        <v>2303</v>
      </c>
      <c r="BO3075" s="19">
        <f t="shared" si="4381"/>
        <v>3368</v>
      </c>
      <c r="BP3075">
        <f t="shared" si="4382"/>
        <v>3363</v>
      </c>
      <c r="BQ3075" s="17">
        <f t="shared" si="4383"/>
        <v>3368</v>
      </c>
      <c r="BR3075" t="str">
        <f t="shared" si="4384"/>
        <v>event_team_player_1</v>
      </c>
      <c r="BS3075">
        <f>COUNTIFS(S$3:S3075,"="&amp;S3075,AI$3:AI3075,"="&amp;AI3075)</f>
        <v>1</v>
      </c>
      <c r="BT3075" t="str">
        <f>IFERROR(VLOOKUP(BB3075&amp;BU3075&amp;X3075,game_rosters!U:W,3,FALSE),"")</f>
        <v>P100033</v>
      </c>
      <c r="BU3075" t="str">
        <f t="shared" si="4385"/>
        <v>Outlaws</v>
      </c>
    </row>
    <row r="3076" spans="1:73" x14ac:dyDescent="0.2">
      <c r="A3076" t="str">
        <f t="shared" si="4360"/>
        <v/>
      </c>
      <c r="I3076" s="44">
        <v>18</v>
      </c>
      <c r="S3076">
        <v>1598</v>
      </c>
      <c r="X3076">
        <v>18</v>
      </c>
      <c r="Z3076">
        <v>1</v>
      </c>
      <c r="AA3076">
        <f t="shared" si="4409"/>
        <v>2598</v>
      </c>
      <c r="AB3076" t="str">
        <f t="shared" si="4410"/>
        <v/>
      </c>
      <c r="AC3076">
        <f t="shared" si="4448"/>
        <v>2598</v>
      </c>
      <c r="AD3076" s="6">
        <v>3</v>
      </c>
      <c r="AE3076" t="s">
        <v>742</v>
      </c>
      <c r="AF3076" t="s">
        <v>744</v>
      </c>
      <c r="AG3076" t="s">
        <v>756</v>
      </c>
      <c r="AH3076" t="s">
        <v>756</v>
      </c>
      <c r="AI3076" t="str">
        <f t="shared" si="4361"/>
        <v>e</v>
      </c>
      <c r="AJ3076" t="str">
        <f t="shared" si="4362"/>
        <v/>
      </c>
      <c r="AK3076" t="str">
        <f t="shared" si="4363"/>
        <v/>
      </c>
      <c r="AL3076" t="str">
        <f t="shared" si="4364"/>
        <v/>
      </c>
      <c r="AM3076" t="str">
        <f t="shared" si="4365"/>
        <v/>
      </c>
      <c r="AN3076" t="str">
        <f t="shared" si="4366"/>
        <v>Away</v>
      </c>
      <c r="AO3076" t="str">
        <f t="shared" si="4367"/>
        <v>a</v>
      </c>
      <c r="AP3076" t="str">
        <f t="shared" si="4368"/>
        <v/>
      </c>
      <c r="AQ3076" t="str">
        <f t="shared" si="4369"/>
        <v/>
      </c>
      <c r="AR3076" t="str">
        <f t="shared" si="4370"/>
        <v>Away</v>
      </c>
      <c r="AS3076" t="str">
        <f t="shared" si="4371"/>
        <v>a</v>
      </c>
      <c r="AT3076" t="str">
        <f t="shared" si="4372"/>
        <v>Offensive</v>
      </c>
      <c r="AU3076" t="str">
        <f t="shared" si="4373"/>
        <v/>
      </c>
      <c r="AV3076" t="str">
        <f t="shared" si="4374"/>
        <v/>
      </c>
      <c r="AW3076" t="str" cm="1">
        <f t="array" ref="AW3076">IFERROR(IF(O3076&lt;&gt;"",O3076,IF(OR($S3076="",$T3076=""),"",IF(O3076&lt;&gt;"",O3076,IF($T3076&lt;&gt;"",_xlfn._xlws.FILTER(O:O,($BU:$BU=$BU3076)*($I:$I=$I3076)*($T:$T=$T3076)*($S:$S=_xlfn.MINIFS($S:$S,$T:$T,"="&amp;$T3076)),"")))))&amp;"",IF(O3076="","",""))&amp;""</f>
        <v/>
      </c>
      <c r="AX3076" t="str" cm="1">
        <f t="array" ref="AX3076">IFERROR(IF(P3076&lt;&gt;"",P3076,IF(OR($S3076="",$T3076=""),"",IF($T3076&lt;&gt;"",_xlfn._xlws.FILTER(P:P,($BU:$BU=$BU3076)*($I:$I=$I3076)*($T:$T=$T3076)*($S:$S=_xlfn.MINIFS($S:$S,$T:$T,"="&amp;$T3076)),""))))&amp;"",IF(P3076="","",""))&amp;""</f>
        <v/>
      </c>
      <c r="AY3076" t="str" cm="1">
        <f t="array" ref="AY3076">IFERROR(IF(Q3076&lt;&gt;"",Q3076,IF(OR($S3076="",$T3076=""),"",IF($T3076&lt;&gt;"",_xlfn._xlws.FILTER(Q:Q,($BU:$BU=$BU3076)*($I:$I=$I3076)*($T:$T=$T3076)*($S:$S=_xlfn.MINIFS($S:$S,$T:$T,"="&amp;$T3076)),""))))&amp;"",IF(Q3076="","",""))&amp;""</f>
        <v/>
      </c>
      <c r="AZ3076" t="str" cm="1">
        <f t="array" ref="AZ3076">IFERROR(IF(R3076&lt;&gt;"",R3076,IF(OR($S3076="",$T3076=""),"",IF($T3076&lt;&gt;"",_xlfn._xlws.FILTER(R:R,($BU:$BU=$BU3076)*($I:$I=$I3076)*($T:$T=$T3076)*($S:$S=_xlfn.MINIFS($S:$S,$T:$T,"="&amp;$T3076)),""))))&amp;"",IF(R3076="","",""))&amp;""</f>
        <v/>
      </c>
      <c r="BA3076" s="6">
        <f t="shared" si="4375"/>
        <v>262</v>
      </c>
      <c r="BB3076">
        <f t="shared" ref="BB3076:BD3076" si="4451">BB3075</f>
        <v>18987</v>
      </c>
      <c r="BC3076" t="str">
        <f t="shared" si="4451"/>
        <v>Velodrome</v>
      </c>
      <c r="BD3076" t="str">
        <f t="shared" si="4451"/>
        <v>Outlaws</v>
      </c>
      <c r="BE3076" t="s">
        <v>7</v>
      </c>
      <c r="BF3076" t="s">
        <v>172</v>
      </c>
      <c r="BI3076" cm="1">
        <f t="array" aca="1" ref="BI3076" ca="1">IFERROR(_xlfn._xlws.FILTER(shifts!A:A,(shifts!B:B=events!AD3076)*(shifts!AG:AG&gt;=events!BK3076)*(shifts!AH:AH&lt;=events!BL3076)),BI3075)</f>
        <v>106</v>
      </c>
      <c r="BJ3076" s="15">
        <f t="shared" si="4377"/>
        <v>0</v>
      </c>
      <c r="BK3076">
        <f t="shared" si="4378"/>
        <v>15</v>
      </c>
      <c r="BL3076">
        <f t="shared" si="4379"/>
        <v>15</v>
      </c>
      <c r="BM3076" s="15">
        <f>SUMIFS(BJ$2:BJ3076,K$2:K3076,"=Intermission")+SUMIFS(BJ$2:BJ3076,K$2:K3076,"=Timeout")</f>
        <v>143</v>
      </c>
      <c r="BN3076">
        <f t="shared" si="4380"/>
        <v>2303</v>
      </c>
      <c r="BO3076" s="19">
        <f t="shared" si="4381"/>
        <v>3368</v>
      </c>
      <c r="BP3076">
        <f t="shared" si="4382"/>
        <v>3363</v>
      </c>
      <c r="BQ3076" s="17">
        <f t="shared" si="4383"/>
        <v>3368</v>
      </c>
      <c r="BR3076" t="str">
        <f t="shared" si="4384"/>
        <v>event_team_player_2</v>
      </c>
      <c r="BS3076">
        <f>COUNTIFS(S$3:S3076,"="&amp;S3076,AI$3:AI3076,"="&amp;AI3076)</f>
        <v>2</v>
      </c>
      <c r="BT3076" t="str">
        <f>IFERROR(VLOOKUP(BB3076&amp;BU3076&amp;X3076,game_rosters!U:W,3,FALSE),"")</f>
        <v>P100034</v>
      </c>
      <c r="BU3076" t="str">
        <f t="shared" si="4385"/>
        <v>Outlaws</v>
      </c>
    </row>
    <row r="3077" spans="1:73" x14ac:dyDescent="0.2">
      <c r="A3077">
        <f t="shared" ref="A3077:A3140" si="4452">IF(K3077&lt;&gt;"",1,IF(D3077="x","x",""))</f>
        <v>1</v>
      </c>
      <c r="I3077" s="44">
        <v>18</v>
      </c>
      <c r="K3077" t="s">
        <v>238</v>
      </c>
      <c r="L3077" t="s">
        <v>174</v>
      </c>
      <c r="M3077" t="s">
        <v>85</v>
      </c>
      <c r="N3077" t="s">
        <v>594</v>
      </c>
      <c r="R3077" s="51">
        <v>1</v>
      </c>
      <c r="S3077">
        <v>1599</v>
      </c>
      <c r="W3077" t="s">
        <v>731</v>
      </c>
      <c r="X3077">
        <v>18</v>
      </c>
      <c r="Z3077">
        <v>1</v>
      </c>
      <c r="AA3077">
        <f t="shared" si="4409"/>
        <v>2599</v>
      </c>
      <c r="AB3077" t="str">
        <f t="shared" si="4410"/>
        <v/>
      </c>
      <c r="AC3077">
        <f t="shared" si="4448"/>
        <v>2599</v>
      </c>
      <c r="AD3077" s="6">
        <v>3</v>
      </c>
      <c r="AE3077" t="s">
        <v>742</v>
      </c>
      <c r="AF3077" t="s">
        <v>745</v>
      </c>
      <c r="AG3077" t="s">
        <v>756</v>
      </c>
      <c r="AH3077" t="s">
        <v>756</v>
      </c>
      <c r="AI3077" t="str">
        <f t="shared" ref="AI3077:AI3084" si="4453">IF(Z3077="x","",IF(Z3077=1,"e","o"))</f>
        <v>e</v>
      </c>
      <c r="AJ3077" t="str">
        <f t="shared" ref="AJ3077:AJ3084" si="4454">IF($J3077&lt;&gt;"",$J3077,IF($AC3077=$AC3076,AJ3076,""))</f>
        <v/>
      </c>
      <c r="AK3077" t="str">
        <f t="shared" ref="AK3077:AK3084" si="4455">IF($J3077&lt;&gt;"",$J3077,IF($AC3077=$AC3076,AK3076,""))</f>
        <v/>
      </c>
      <c r="AL3077" t="str">
        <f t="shared" ref="AL3077:AL3084" si="4456">IF($W3077="","",IF($AJ3077="","",IF($W3077="h",$AJ3077,IF($AJ3077="n","n",IF(AND($W3077="a",$AJ3077="d"),"o",IF(AND($W3077="a",$AJ3077="o"),"d"))))))</f>
        <v/>
      </c>
      <c r="AM3077" t="str">
        <f t="shared" ref="AM3077:AM3084" si="4457">IF($W3077="","",IF(J3077="","",IF(AL3077="n","n",IF(AL3077="d","o",IF(AL3077="o","d","")))))</f>
        <v/>
      </c>
      <c r="AN3077" t="str">
        <f t="shared" ref="AN3077:AN3084" si="4458">IF(AO3077="H","Home",IF(AO3077="A","Away",""))</f>
        <v>Away</v>
      </c>
      <c r="AO3077" t="str">
        <f t="shared" ref="AO3077:AO3084" si="4459">IF($W3077&lt;&gt;"",$W3077,IF($AC3077=$AC3076,AO3076,""))</f>
        <v>a</v>
      </c>
      <c r="AP3077" t="str">
        <f t="shared" ref="AP3077:AP3084" si="4460">IF(AL3077&lt;&gt;"",AL3077,IF($AC3077=$AC3076,AP3076,""))</f>
        <v/>
      </c>
      <c r="AQ3077" t="str">
        <f t="shared" ref="AQ3077:AQ3084" si="4461">IF(AM3077&lt;&gt;"",AM3077,IF($AC3077=$AC3076,AQ3076,""))</f>
        <v/>
      </c>
      <c r="AR3077" t="str">
        <f t="shared" ref="AR3077:AR3084" si="4462">IF(AN3077&lt;&gt;"",AN3077,IF($AC3077=$AC3076,AR3076,""))</f>
        <v>Away</v>
      </c>
      <c r="AS3077" t="str">
        <f t="shared" ref="AS3077:AS3084" si="4463">IF(AO3077&lt;&gt;"",AO3077,IF($AC3077=$AC3076,AS3076,""))</f>
        <v>a</v>
      </c>
      <c r="AT3077" t="str">
        <f t="shared" ref="AT3077:AT3084" si="4464">IF(AND(AI3077="e",OR(BE3077="Save",BF3077="Turnover_Takeaway",BF3077="Play_Defensive")),"Defensive",IF(AND(AI3077="o",OR(BE3077="Save",BF3077="Turnover_Takeaway",BF3077="Play_Defensive")),"Offensive",IF(OR(BE3077="Deadice",BE3077="Stoppage",BE3077="Intermission"),"",IF(AI3077="e","Offensive",IF(AI3077="o","Defensive","")))))</f>
        <v>Offensive</v>
      </c>
      <c r="AU3077" t="str">
        <f t="shared" ref="AU3077:AU3084" si="4465">IF(U3077&lt;&gt;"",U3077+5000,"")</f>
        <v/>
      </c>
      <c r="AV3077" t="str">
        <f t="shared" ref="AV3077:AV3084" si="4466">IF(V3077&lt;&gt;"",V3077+6000,"")</f>
        <v/>
      </c>
      <c r="AW3077" t="str" cm="1">
        <f t="array" ref="AW3077">IFERROR(IF(O3077&lt;&gt;"",O3077,IF(OR($S3077="",$T3077=""),"",IF(O3077&lt;&gt;"",O3077,IF($T3077&lt;&gt;"",_xlfn._xlws.FILTER(O:O,($BU:$BU=$BU3077)*($I:$I=$I3077)*($T:$T=$T3077)*($S:$S=_xlfn.MINIFS($S:$S,$T:$T,"="&amp;$T3077)),"")))))&amp;"",IF(O3077="","",""))&amp;""</f>
        <v/>
      </c>
      <c r="AX3077" t="str" cm="1">
        <f t="array" ref="AX3077">IFERROR(IF(P3077&lt;&gt;"",P3077,IF(OR($S3077="",$T3077=""),"",IF($T3077&lt;&gt;"",_xlfn._xlws.FILTER(P:P,($BU:$BU=$BU3077)*($I:$I=$I3077)*($T:$T=$T3077)*($S:$S=_xlfn.MINIFS($S:$S,$T:$T,"="&amp;$T3077)),""))))&amp;"",IF(P3077="","",""))&amp;""</f>
        <v/>
      </c>
      <c r="AY3077" t="str" cm="1">
        <f t="array" ref="AY3077">IFERROR(IF(Q3077&lt;&gt;"",Q3077,IF(OR($S3077="",$T3077=""),"",IF($T3077&lt;&gt;"",_xlfn._xlws.FILTER(Q:Q,($BU:$BU=$BU3077)*($I:$I=$I3077)*($T:$T=$T3077)*($S:$S=_xlfn.MINIFS($S:$S,$T:$T,"="&amp;$T3077)),""))))&amp;"",IF(Q3077="","",""))&amp;""</f>
        <v/>
      </c>
      <c r="AZ3077" t="str" cm="1">
        <f t="array" ref="AZ3077">IFERROR(IF(R3077&lt;&gt;"",R3077,IF(OR($S3077="",$T3077=""),"",IF($T3077&lt;&gt;"",_xlfn._xlws.FILTER(R:R,($BU:$BU=$BU3077)*($I:$I=$I3077)*($T:$T=$T3077)*($S:$S=_xlfn.MINIFS($S:$S,$T:$T,"="&amp;$T3077)),""))))&amp;"",IF(R3077="","",""))&amp;""</f>
        <v>1</v>
      </c>
      <c r="BA3077" s="6">
        <f t="shared" ref="BA3077:BA3084" si="4467">IF(OR(L3077="Zone_Entry",L3077="Zone_Exit"),BA3076+1,BA3076)</f>
        <v>263</v>
      </c>
      <c r="BB3077">
        <f t="shared" ref="BB3077:BD3077" si="4468">BB3076</f>
        <v>18987</v>
      </c>
      <c r="BC3077" t="str">
        <f t="shared" si="4468"/>
        <v>Velodrome</v>
      </c>
      <c r="BD3077" t="str">
        <f t="shared" si="4468"/>
        <v>Outlaws</v>
      </c>
      <c r="BE3077" t="s">
        <v>238</v>
      </c>
      <c r="BF3077" t="s">
        <v>174</v>
      </c>
      <c r="BI3077" cm="1">
        <f t="array" aca="1" ref="BI3077" ca="1">IFERROR(_xlfn._xlws.FILTER(shifts!A:A,(shifts!B:B=events!AD3077)*(shifts!AG:AG&gt;=events!BK3077)*(shifts!AH:AH&lt;=events!BL3077)),BI3076)</f>
        <v>106</v>
      </c>
      <c r="BJ3077" s="15">
        <f t="shared" ref="BJ3077:BJ3080" si="4469">IF(AND(AG3077="",AH3077=""),0,((AE3077*60)+AF3077)-((AG3077*60)+AH3077))</f>
        <v>0</v>
      </c>
      <c r="BK3077">
        <f t="shared" ref="BK3077:BK3080" si="4470">(AE3077*60)+AF3077</f>
        <v>14</v>
      </c>
      <c r="BL3077">
        <f t="shared" ref="BL3077:BL3080" si="4471">IF(AND(AG3077="",AH3077=""),BK3077,((AG3077*60)+AH3077))</f>
        <v>14</v>
      </c>
      <c r="BM3077" s="15">
        <f>SUMIFS(BJ$2:BJ3077,K$2:K3077,"=Intermission")+SUMIFS(BJ$2:BJ3077,K$2:K3077,"=Timeout")</f>
        <v>143</v>
      </c>
      <c r="BN3077">
        <f t="shared" ref="BN3077:BN3080" si="4472">IF(AD3077=1,0,IF(AD3077=2,1080+BM3077,IF(AD3077=3,(1080*2)+BM3077,0)))</f>
        <v>2303</v>
      </c>
      <c r="BO3077" s="19">
        <f t="shared" ref="BO3077:BO3080" si="4473">IF(K3077="Intermission",BO3076,((1080)-((AE3077*60)+AF3077))+BN3077)</f>
        <v>3369</v>
      </c>
      <c r="BP3077">
        <f t="shared" ref="BP3077:BP3080" si="4474">IF(BO3077&lt;5,0,BO3077-5)</f>
        <v>3364</v>
      </c>
      <c r="BQ3077" s="17">
        <f t="shared" ref="BQ3077:BQ3080" si="4475">BP3077+BJ3077+5</f>
        <v>3369</v>
      </c>
      <c r="BR3077" t="str">
        <f t="shared" ref="BR3077:BR3080" si="4476">IF(AI3077="e","event_team_player_"&amp;BS3077,IF(AI3077="o","opp_team_player_"&amp;BS3077,""))</f>
        <v>event_team_player_1</v>
      </c>
      <c r="BS3077">
        <f>COUNTIFS(S$3:S3077,"="&amp;S3077,AI$3:AI3077,"="&amp;AI3077)</f>
        <v>1</v>
      </c>
      <c r="BT3077" t="str">
        <f>IFERROR(VLOOKUP(BB3077&amp;BU3077&amp;X3077,game_rosters!U:W,3,FALSE),"")</f>
        <v>P100034</v>
      </c>
      <c r="BU3077" t="str">
        <f t="shared" ref="BU3077:BU3080" si="4477">IF(AR3077="","",IF(AND(AR3077="Away",AI3077="e"),BD3077,IF(AND(AR3077="Home",AI3077="e"),BC3077,IF(AND(AR3077="Away",AI3077="o"),BC3077,IF(AND(AR3077="Home",AI3077="o"),BD3077)))))</f>
        <v>Outlaws</v>
      </c>
    </row>
    <row r="3078" spans="1:73" x14ac:dyDescent="0.2">
      <c r="A3078" t="str">
        <f t="shared" si="4452"/>
        <v/>
      </c>
      <c r="I3078" s="44">
        <v>24</v>
      </c>
      <c r="R3078" s="51">
        <v>1</v>
      </c>
      <c r="S3078">
        <v>1599</v>
      </c>
      <c r="X3078">
        <v>24</v>
      </c>
      <c r="AA3078">
        <f t="shared" si="4409"/>
        <v>2599</v>
      </c>
      <c r="AB3078" t="str">
        <f t="shared" si="4410"/>
        <v/>
      </c>
      <c r="AC3078">
        <f t="shared" si="4448"/>
        <v>2599</v>
      </c>
      <c r="AD3078" s="6">
        <v>3</v>
      </c>
      <c r="AE3078" t="s">
        <v>742</v>
      </c>
      <c r="AF3078" t="s">
        <v>745</v>
      </c>
      <c r="AG3078" t="s">
        <v>756</v>
      </c>
      <c r="AH3078" t="s">
        <v>756</v>
      </c>
      <c r="AI3078" t="str">
        <f t="shared" si="4453"/>
        <v>o</v>
      </c>
      <c r="AJ3078" t="str">
        <f t="shared" si="4454"/>
        <v/>
      </c>
      <c r="AK3078" t="str">
        <f t="shared" si="4455"/>
        <v/>
      </c>
      <c r="AL3078" t="str">
        <f t="shared" si="4456"/>
        <v/>
      </c>
      <c r="AM3078" t="str">
        <f t="shared" si="4457"/>
        <v/>
      </c>
      <c r="AN3078" t="str">
        <f t="shared" si="4458"/>
        <v>Away</v>
      </c>
      <c r="AO3078" t="str">
        <f t="shared" si="4459"/>
        <v>a</v>
      </c>
      <c r="AP3078" t="str">
        <f t="shared" si="4460"/>
        <v/>
      </c>
      <c r="AQ3078" t="str">
        <f t="shared" si="4461"/>
        <v/>
      </c>
      <c r="AR3078" t="str">
        <f t="shared" si="4462"/>
        <v>Away</v>
      </c>
      <c r="AS3078" t="str">
        <f t="shared" si="4463"/>
        <v>a</v>
      </c>
      <c r="AT3078" t="str">
        <f t="shared" si="4464"/>
        <v>Defensive</v>
      </c>
      <c r="AU3078" t="str">
        <f t="shared" si="4465"/>
        <v/>
      </c>
      <c r="AV3078" t="str">
        <f t="shared" si="4466"/>
        <v/>
      </c>
      <c r="AW3078" t="str" cm="1">
        <f t="array" ref="AW3078">IFERROR(IF(O3078&lt;&gt;"",O3078,IF(OR($S3078="",$T3078=""),"",IF(O3078&lt;&gt;"",O3078,IF($T3078&lt;&gt;"",_xlfn._xlws.FILTER(O:O,($BU:$BU=$BU3078)*($I:$I=$I3078)*($T:$T=$T3078)*($S:$S=_xlfn.MINIFS($S:$S,$T:$T,"="&amp;$T3078)),"")))))&amp;"",IF(O3078="","",""))&amp;""</f>
        <v/>
      </c>
      <c r="AX3078" t="str" cm="1">
        <f t="array" ref="AX3078">IFERROR(IF(P3078&lt;&gt;"",P3078,IF(OR($S3078="",$T3078=""),"",IF($T3078&lt;&gt;"",_xlfn._xlws.FILTER(P:P,($BU:$BU=$BU3078)*($I:$I=$I3078)*($T:$T=$T3078)*($S:$S=_xlfn.MINIFS($S:$S,$T:$T,"="&amp;$T3078)),""))))&amp;"",IF(P3078="","",""))&amp;""</f>
        <v/>
      </c>
      <c r="AY3078" t="str" cm="1">
        <f t="array" ref="AY3078">IFERROR(IF(Q3078&lt;&gt;"",Q3078,IF(OR($S3078="",$T3078=""),"",IF($T3078&lt;&gt;"",_xlfn._xlws.FILTER(Q:Q,($BU:$BU=$BU3078)*($I:$I=$I3078)*($T:$T=$T3078)*($S:$S=_xlfn.MINIFS($S:$S,$T:$T,"="&amp;$T3078)),""))))&amp;"",IF(Q3078="","",""))&amp;""</f>
        <v/>
      </c>
      <c r="AZ3078" t="str" cm="1">
        <f t="array" ref="AZ3078">IFERROR(IF(R3078&lt;&gt;"",R3078,IF(OR($S3078="",$T3078=""),"",IF($T3078&lt;&gt;"",_xlfn._xlws.FILTER(R:R,($BU:$BU=$BU3078)*($I:$I=$I3078)*($T:$T=$T3078)*($S:$S=_xlfn.MINIFS($S:$S,$T:$T,"="&amp;$T3078)),""))))&amp;"",IF(R3078="","",""))&amp;""</f>
        <v>1</v>
      </c>
      <c r="BA3078" s="6">
        <f t="shared" si="4467"/>
        <v>263</v>
      </c>
      <c r="BB3078">
        <f t="shared" ref="BB3078:BD3078" si="4478">BB3077</f>
        <v>18987</v>
      </c>
      <c r="BC3078" t="str">
        <f t="shared" si="4478"/>
        <v>Velodrome</v>
      </c>
      <c r="BD3078" t="str">
        <f t="shared" si="4478"/>
        <v>Outlaws</v>
      </c>
      <c r="BE3078" t="s">
        <v>238</v>
      </c>
      <c r="BF3078" t="s">
        <v>174</v>
      </c>
      <c r="BI3078" cm="1">
        <f t="array" aca="1" ref="BI3078" ca="1">IFERROR(_xlfn._xlws.FILTER(shifts!A:A,(shifts!B:B=events!AD3078)*(shifts!AG:AG&gt;=events!BK3078)*(shifts!AH:AH&lt;=events!BL3078)),BI3077)</f>
        <v>106</v>
      </c>
      <c r="BJ3078" s="15">
        <f t="shared" si="4469"/>
        <v>0</v>
      </c>
      <c r="BK3078">
        <f t="shared" si="4470"/>
        <v>14</v>
      </c>
      <c r="BL3078">
        <f t="shared" si="4471"/>
        <v>14</v>
      </c>
      <c r="BM3078" s="15">
        <f>SUMIFS(BJ$2:BJ3078,K$2:K3078,"=Intermission")+SUMIFS(BJ$2:BJ3078,K$2:K3078,"=Timeout")</f>
        <v>143</v>
      </c>
      <c r="BN3078">
        <f t="shared" si="4472"/>
        <v>2303</v>
      </c>
      <c r="BO3078" s="19">
        <f t="shared" si="4473"/>
        <v>3369</v>
      </c>
      <c r="BP3078">
        <f t="shared" si="4474"/>
        <v>3364</v>
      </c>
      <c r="BQ3078" s="17">
        <f t="shared" si="4475"/>
        <v>3369</v>
      </c>
      <c r="BR3078" t="str">
        <f t="shared" si="4476"/>
        <v>opp_team_player_1</v>
      </c>
      <c r="BS3078">
        <f>COUNTIFS(S$3:S3078,"="&amp;S3078,AI$3:AI3078,"="&amp;AI3078)</f>
        <v>1</v>
      </c>
      <c r="BT3078" t="str">
        <f>IFERROR(VLOOKUP(BB3078&amp;BU3078&amp;X3078,game_rosters!U:W,3,FALSE),"")</f>
        <v>P100230</v>
      </c>
      <c r="BU3078" t="str">
        <f t="shared" si="4477"/>
        <v>Velodrome</v>
      </c>
    </row>
    <row r="3079" spans="1:73" x14ac:dyDescent="0.2">
      <c r="A3079">
        <f t="shared" si="4452"/>
        <v>1</v>
      </c>
      <c r="I3079" s="44">
        <v>24</v>
      </c>
      <c r="K3079" t="s">
        <v>9</v>
      </c>
      <c r="L3079" t="s">
        <v>183</v>
      </c>
      <c r="M3079" t="s">
        <v>79</v>
      </c>
      <c r="N3079" t="s">
        <v>595</v>
      </c>
      <c r="O3079" t="s">
        <v>631</v>
      </c>
      <c r="Q3079" t="s">
        <v>595</v>
      </c>
      <c r="R3079" s="51">
        <v>1</v>
      </c>
      <c r="S3079">
        <v>1600</v>
      </c>
      <c r="W3079" t="s">
        <v>735</v>
      </c>
      <c r="X3079">
        <v>24</v>
      </c>
      <c r="Z3079">
        <v>1</v>
      </c>
      <c r="AA3079">
        <f t="shared" si="4409"/>
        <v>2600</v>
      </c>
      <c r="AB3079" t="str">
        <f t="shared" si="4410"/>
        <v/>
      </c>
      <c r="AC3079">
        <f t="shared" si="4448"/>
        <v>2600</v>
      </c>
      <c r="AD3079" s="6">
        <v>3</v>
      </c>
      <c r="AE3079" t="s">
        <v>742</v>
      </c>
      <c r="AF3079" t="s">
        <v>746</v>
      </c>
      <c r="AG3079" t="s">
        <v>756</v>
      </c>
      <c r="AH3079" t="s">
        <v>756</v>
      </c>
      <c r="AI3079" t="str">
        <f t="shared" si="4453"/>
        <v>e</v>
      </c>
      <c r="AJ3079" t="str">
        <f t="shared" si="4454"/>
        <v/>
      </c>
      <c r="AK3079" t="str">
        <f t="shared" si="4455"/>
        <v/>
      </c>
      <c r="AL3079" t="str">
        <f t="shared" si="4456"/>
        <v/>
      </c>
      <c r="AM3079" t="str">
        <f t="shared" si="4457"/>
        <v/>
      </c>
      <c r="AN3079" t="str">
        <f t="shared" si="4458"/>
        <v>Home</v>
      </c>
      <c r="AO3079" t="str">
        <f t="shared" si="4459"/>
        <v>h</v>
      </c>
      <c r="AP3079" t="str">
        <f t="shared" si="4460"/>
        <v/>
      </c>
      <c r="AQ3079" t="str">
        <f t="shared" si="4461"/>
        <v/>
      </c>
      <c r="AR3079" t="str">
        <f t="shared" si="4462"/>
        <v>Home</v>
      </c>
      <c r="AS3079" t="str">
        <f t="shared" si="4463"/>
        <v>h</v>
      </c>
      <c r="AT3079" t="str">
        <f t="shared" si="4464"/>
        <v>Defensive</v>
      </c>
      <c r="AU3079" t="str">
        <f t="shared" si="4465"/>
        <v/>
      </c>
      <c r="AV3079" t="str">
        <f t="shared" si="4466"/>
        <v/>
      </c>
      <c r="AW3079" t="str" cm="1">
        <f t="array" ref="AW3079">IFERROR(IF(O3079&lt;&gt;"",O3079,IF(OR($S3079="",$T3079=""),"",IF(O3079&lt;&gt;"",O3079,IF($T3079&lt;&gt;"",_xlfn._xlws.FILTER(O:O,($BU:$BU=$BU3079)*($I:$I=$I3079)*($T:$T=$T3079)*($S:$S=_xlfn.MINIFS($S:$S,$T:$T,"="&amp;$T3079)),"")))))&amp;"",IF(O3079="","",""))&amp;""</f>
        <v>Defensive_PlayPossession-SeperateFromPuck</v>
      </c>
      <c r="AX3079" t="str" cm="1">
        <f t="array" ref="AX3079">IFERROR(IF(P3079&lt;&gt;"",P3079,IF(OR($S3079="",$T3079=""),"",IF($T3079&lt;&gt;"",_xlfn._xlws.FILTER(P:P,($BU:$BU=$BU3079)*($I:$I=$I3079)*($T:$T=$T3079)*($S:$S=_xlfn.MINIFS($S:$S,$T:$T,"="&amp;$T3079)),""))))&amp;"",IF(P3079="","",""))&amp;""</f>
        <v/>
      </c>
      <c r="AY3079" t="str" cm="1">
        <f t="array" ref="AY3079">IFERROR(IF(Q3079&lt;&gt;"",Q3079,IF(OR($S3079="",$T3079=""),"",IF($T3079&lt;&gt;"",_xlfn._xlws.FILTER(Q:Q,($BU:$BU=$BU3079)*($I:$I=$I3079)*($T:$T=$T3079)*($S:$S=_xlfn.MINIFS($S:$S,$T:$T,"="&amp;$T3079)),""))))&amp;"",IF(Q3079="","",""))&amp;""</f>
        <v>s</v>
      </c>
      <c r="AZ3079" t="str" cm="1">
        <f t="array" ref="AZ3079">IFERROR(IF(R3079&lt;&gt;"",R3079,IF(OR($S3079="",$T3079=""),"",IF($T3079&lt;&gt;"",_xlfn._xlws.FILTER(R:R,($BU:$BU=$BU3079)*($I:$I=$I3079)*($T:$T=$T3079)*($S:$S=_xlfn.MINIFS($S:$S,$T:$T,"="&amp;$T3079)),""))))&amp;"",IF(R3079="","",""))&amp;""</f>
        <v>1</v>
      </c>
      <c r="BA3079" s="6">
        <f t="shared" si="4467"/>
        <v>263</v>
      </c>
      <c r="BB3079">
        <f t="shared" ref="BB3079:BD3079" si="4479">BB3078</f>
        <v>18987</v>
      </c>
      <c r="BC3079" t="str">
        <f t="shared" si="4479"/>
        <v>Velodrome</v>
      </c>
      <c r="BD3079" t="str">
        <f t="shared" si="4479"/>
        <v>Outlaws</v>
      </c>
      <c r="BE3079" t="s">
        <v>9</v>
      </c>
      <c r="BF3079" t="s">
        <v>183</v>
      </c>
      <c r="BI3079" cm="1">
        <f t="array" aca="1" ref="BI3079" ca="1">IFERROR(_xlfn._xlws.FILTER(shifts!A:A,(shifts!B:B=events!AD3079)*(shifts!AG:AG&gt;=events!BK3079)*(shifts!AH:AH&lt;=events!BL3079)),BI3078)</f>
        <v>106</v>
      </c>
      <c r="BJ3079" s="15">
        <f t="shared" si="4469"/>
        <v>0</v>
      </c>
      <c r="BK3079">
        <f t="shared" si="4470"/>
        <v>12</v>
      </c>
      <c r="BL3079">
        <f t="shared" si="4471"/>
        <v>12</v>
      </c>
      <c r="BM3079" s="15">
        <f>SUMIFS(BJ$2:BJ3079,K$2:K3079,"=Intermission")+SUMIFS(BJ$2:BJ3079,K$2:K3079,"=Timeout")</f>
        <v>143</v>
      </c>
      <c r="BN3079">
        <f t="shared" si="4472"/>
        <v>2303</v>
      </c>
      <c r="BO3079" s="19">
        <f t="shared" si="4473"/>
        <v>3371</v>
      </c>
      <c r="BP3079">
        <f t="shared" si="4474"/>
        <v>3366</v>
      </c>
      <c r="BQ3079" s="17">
        <f t="shared" si="4475"/>
        <v>3371</v>
      </c>
      <c r="BR3079" t="str">
        <f t="shared" si="4476"/>
        <v>event_team_player_1</v>
      </c>
      <c r="BS3079">
        <f>COUNTIFS(S$3:S3079,"="&amp;S3079,AI$3:AI3079,"="&amp;AI3079)</f>
        <v>1</v>
      </c>
      <c r="BT3079" t="str">
        <f>IFERROR(VLOOKUP(BB3079&amp;BU3079&amp;X3079,game_rosters!U:W,3,FALSE),"")</f>
        <v>P100230</v>
      </c>
      <c r="BU3079" t="str">
        <f t="shared" si="4477"/>
        <v>Velodrome</v>
      </c>
    </row>
    <row r="3080" spans="1:73" x14ac:dyDescent="0.2">
      <c r="A3080" t="str">
        <f t="shared" si="4452"/>
        <v/>
      </c>
      <c r="I3080" s="44">
        <v>91</v>
      </c>
      <c r="O3080" t="s">
        <v>602</v>
      </c>
      <c r="Q3080" t="s">
        <v>595</v>
      </c>
      <c r="R3080" s="51">
        <v>1</v>
      </c>
      <c r="S3080">
        <v>1600</v>
      </c>
      <c r="X3080">
        <v>91</v>
      </c>
      <c r="Z3080">
        <v>1</v>
      </c>
      <c r="AA3080">
        <f t="shared" si="4409"/>
        <v>2600</v>
      </c>
      <c r="AB3080" t="str">
        <f t="shared" si="4410"/>
        <v/>
      </c>
      <c r="AC3080">
        <f t="shared" si="4448"/>
        <v>2600</v>
      </c>
      <c r="AD3080" s="6">
        <v>3</v>
      </c>
      <c r="AE3080" t="s">
        <v>742</v>
      </c>
      <c r="AF3080" t="s">
        <v>746</v>
      </c>
      <c r="AG3080" t="s">
        <v>756</v>
      </c>
      <c r="AH3080" t="s">
        <v>756</v>
      </c>
      <c r="AI3080" t="str">
        <f t="shared" si="4453"/>
        <v>e</v>
      </c>
      <c r="AJ3080" t="str">
        <f t="shared" si="4454"/>
        <v/>
      </c>
      <c r="AK3080" t="str">
        <f t="shared" si="4455"/>
        <v/>
      </c>
      <c r="AL3080" t="str">
        <f t="shared" si="4456"/>
        <v/>
      </c>
      <c r="AM3080" t="str">
        <f t="shared" si="4457"/>
        <v/>
      </c>
      <c r="AN3080" t="str">
        <f t="shared" si="4458"/>
        <v>Home</v>
      </c>
      <c r="AO3080" t="str">
        <f t="shared" si="4459"/>
        <v>h</v>
      </c>
      <c r="AP3080" t="str">
        <f t="shared" si="4460"/>
        <v/>
      </c>
      <c r="AQ3080" t="str">
        <f t="shared" si="4461"/>
        <v/>
      </c>
      <c r="AR3080" t="str">
        <f t="shared" si="4462"/>
        <v>Home</v>
      </c>
      <c r="AS3080" t="str">
        <f t="shared" si="4463"/>
        <v>h</v>
      </c>
      <c r="AT3080" t="str">
        <f t="shared" si="4464"/>
        <v>Defensive</v>
      </c>
      <c r="AU3080" t="str">
        <f t="shared" si="4465"/>
        <v/>
      </c>
      <c r="AV3080" t="str">
        <f t="shared" si="4466"/>
        <v/>
      </c>
      <c r="AW3080" t="str" cm="1">
        <f t="array" ref="AW3080">IFERROR(IF(O3080&lt;&gt;"",O3080,IF(OR($S3080="",$T3080=""),"",IF(O3080&lt;&gt;"",O3080,IF($T3080&lt;&gt;"",_xlfn._xlws.FILTER(O:O,($BU:$BU=$BU3080)*($I:$I=$I3080)*($T:$T=$T3080)*($S:$S=_xlfn.MINIFS($S:$S,$T:$T,"="&amp;$T3080)),"")))))&amp;"",IF(O3080="","",""))&amp;""</f>
        <v>Defensive_PlayPossession-StickCheck</v>
      </c>
      <c r="AX3080" t="str" cm="1">
        <f t="array" ref="AX3080">IFERROR(IF(P3080&lt;&gt;"",P3080,IF(OR($S3080="",$T3080=""),"",IF($T3080&lt;&gt;"",_xlfn._xlws.FILTER(P:P,($BU:$BU=$BU3080)*($I:$I=$I3080)*($T:$T=$T3080)*($S:$S=_xlfn.MINIFS($S:$S,$T:$T,"="&amp;$T3080)),""))))&amp;"",IF(P3080="","",""))&amp;""</f>
        <v/>
      </c>
      <c r="AY3080" t="str" cm="1">
        <f t="array" ref="AY3080">IFERROR(IF(Q3080&lt;&gt;"",Q3080,IF(OR($S3080="",$T3080=""),"",IF($T3080&lt;&gt;"",_xlfn._xlws.FILTER(Q:Q,($BU:$BU=$BU3080)*($I:$I=$I3080)*($T:$T=$T3080)*($S:$S=_xlfn.MINIFS($S:$S,$T:$T,"="&amp;$T3080)),""))))&amp;"",IF(Q3080="","",""))&amp;""</f>
        <v>s</v>
      </c>
      <c r="AZ3080" t="str" cm="1">
        <f t="array" ref="AZ3080">IFERROR(IF(R3080&lt;&gt;"",R3080,IF(OR($S3080="",$T3080=""),"",IF($T3080&lt;&gt;"",_xlfn._xlws.FILTER(R:R,($BU:$BU=$BU3080)*($I:$I=$I3080)*($T:$T=$T3080)*($S:$S=_xlfn.MINIFS($S:$S,$T:$T,"="&amp;$T3080)),""))))&amp;"",IF(R3080="","",""))&amp;""</f>
        <v>1</v>
      </c>
      <c r="BA3080" s="6">
        <f t="shared" si="4467"/>
        <v>263</v>
      </c>
      <c r="BB3080">
        <f t="shared" ref="BB3080:BD3080" si="4480">BB3079</f>
        <v>18987</v>
      </c>
      <c r="BC3080" t="str">
        <f t="shared" si="4480"/>
        <v>Velodrome</v>
      </c>
      <c r="BD3080" t="str">
        <f t="shared" si="4480"/>
        <v>Outlaws</v>
      </c>
      <c r="BE3080" t="s">
        <v>9</v>
      </c>
      <c r="BF3080" t="s">
        <v>183</v>
      </c>
      <c r="BI3080" cm="1">
        <f t="array" aca="1" ref="BI3080" ca="1">IFERROR(_xlfn._xlws.FILTER(shifts!A:A,(shifts!B:B=events!AD3080)*(shifts!AG:AG&gt;=events!BK3080)*(shifts!AH:AH&lt;=events!BL3080)),BI3079)</f>
        <v>106</v>
      </c>
      <c r="BJ3080" s="15">
        <f t="shared" si="4469"/>
        <v>0</v>
      </c>
      <c r="BK3080">
        <f t="shared" si="4470"/>
        <v>12</v>
      </c>
      <c r="BL3080">
        <f t="shared" si="4471"/>
        <v>12</v>
      </c>
      <c r="BM3080" s="15">
        <f>SUMIFS(BJ$2:BJ3080,K$2:K3080,"=Intermission")+SUMIFS(BJ$2:BJ3080,K$2:K3080,"=Timeout")</f>
        <v>143</v>
      </c>
      <c r="BN3080">
        <f t="shared" si="4472"/>
        <v>2303</v>
      </c>
      <c r="BO3080" s="19">
        <f t="shared" si="4473"/>
        <v>3371</v>
      </c>
      <c r="BP3080">
        <f t="shared" si="4474"/>
        <v>3366</v>
      </c>
      <c r="BQ3080" s="17">
        <f t="shared" si="4475"/>
        <v>3371</v>
      </c>
      <c r="BR3080" t="str">
        <f t="shared" si="4476"/>
        <v>event_team_player_2</v>
      </c>
      <c r="BS3080">
        <f>COUNTIFS(S$3:S3080,"="&amp;S3080,AI$3:AI3080,"="&amp;AI3080)</f>
        <v>2</v>
      </c>
      <c r="BT3080" t="str">
        <f>IFERROR(VLOOKUP(BB3080&amp;BU3080&amp;X3080,game_rosters!U:W,3,FALSE),"")</f>
        <v>P100002</v>
      </c>
      <c r="BU3080" t="str">
        <f t="shared" si="4477"/>
        <v>Velodrome</v>
      </c>
    </row>
    <row r="3081" spans="1:73" x14ac:dyDescent="0.2">
      <c r="A3081" t="str">
        <f t="shared" si="4452"/>
        <v/>
      </c>
      <c r="I3081" s="44">
        <v>18</v>
      </c>
      <c r="R3081" s="51">
        <v>1</v>
      </c>
      <c r="S3081">
        <v>1600</v>
      </c>
      <c r="X3081">
        <v>18</v>
      </c>
      <c r="AA3081">
        <f t="shared" si="4409"/>
        <v>2600</v>
      </c>
      <c r="AB3081" t="str">
        <f t="shared" si="4410"/>
        <v/>
      </c>
      <c r="AC3081">
        <f t="shared" si="4448"/>
        <v>2600</v>
      </c>
      <c r="AD3081" s="6">
        <v>3</v>
      </c>
      <c r="AE3081" t="s">
        <v>742</v>
      </c>
      <c r="AF3081" t="s">
        <v>746</v>
      </c>
      <c r="AG3081" t="s">
        <v>756</v>
      </c>
      <c r="AH3081" t="s">
        <v>756</v>
      </c>
      <c r="AI3081" t="str">
        <f t="shared" si="4453"/>
        <v>o</v>
      </c>
      <c r="AJ3081" t="str">
        <f t="shared" si="4454"/>
        <v/>
      </c>
      <c r="AK3081" t="str">
        <f t="shared" si="4455"/>
        <v/>
      </c>
      <c r="AL3081" t="str">
        <f t="shared" si="4456"/>
        <v/>
      </c>
      <c r="AM3081" t="str">
        <f t="shared" si="4457"/>
        <v/>
      </c>
      <c r="AN3081" t="str">
        <f t="shared" si="4458"/>
        <v>Home</v>
      </c>
      <c r="AO3081" t="str">
        <f t="shared" si="4459"/>
        <v>h</v>
      </c>
      <c r="AP3081" t="str">
        <f t="shared" si="4460"/>
        <v/>
      </c>
      <c r="AQ3081" t="str">
        <f t="shared" si="4461"/>
        <v/>
      </c>
      <c r="AR3081" t="str">
        <f t="shared" si="4462"/>
        <v>Home</v>
      </c>
      <c r="AS3081" t="str">
        <f t="shared" si="4463"/>
        <v>h</v>
      </c>
      <c r="AT3081" t="str">
        <f t="shared" si="4464"/>
        <v>Offensive</v>
      </c>
      <c r="AU3081" t="str">
        <f t="shared" si="4465"/>
        <v/>
      </c>
      <c r="AV3081" t="str">
        <f t="shared" si="4466"/>
        <v/>
      </c>
      <c r="AW3081" t="str" cm="1">
        <f t="array" ref="AW3081">IFERROR(IF(O3081&lt;&gt;"",O3081,IF(OR($S3081="",$T3081=""),"",IF(O3081&lt;&gt;"",O3081,IF($T3081&lt;&gt;"",_xlfn._xlws.FILTER(O:O,($BU:$BU=$BU3081)*($I:$I=$I3081)*($T:$T=$T3081)*($S:$S=_xlfn.MINIFS($S:$S,$T:$T,"="&amp;$T3081)),"")))))&amp;"",IF(O3081="","",""))&amp;""</f>
        <v/>
      </c>
      <c r="AX3081" t="str" cm="1">
        <f t="array" ref="AX3081">IFERROR(IF(P3081&lt;&gt;"",P3081,IF(OR($S3081="",$T3081=""),"",IF($T3081&lt;&gt;"",_xlfn._xlws.FILTER(P:P,($BU:$BU=$BU3081)*($I:$I=$I3081)*($T:$T=$T3081)*($S:$S=_xlfn.MINIFS($S:$S,$T:$T,"="&amp;$T3081)),""))))&amp;"",IF(P3081="","",""))&amp;""</f>
        <v/>
      </c>
      <c r="AY3081" t="str" cm="1">
        <f t="array" ref="AY3081">IFERROR(IF(Q3081&lt;&gt;"",Q3081,IF(OR($S3081="",$T3081=""),"",IF($T3081&lt;&gt;"",_xlfn._xlws.FILTER(Q:Q,($BU:$BU=$BU3081)*($I:$I=$I3081)*($T:$T=$T3081)*($S:$S=_xlfn.MINIFS($S:$S,$T:$T,"="&amp;$T3081)),""))))&amp;"",IF(Q3081="","",""))&amp;""</f>
        <v/>
      </c>
      <c r="AZ3081" t="str" cm="1">
        <f t="array" ref="AZ3081">IFERROR(IF(R3081&lt;&gt;"",R3081,IF(OR($S3081="",$T3081=""),"",IF($T3081&lt;&gt;"",_xlfn._xlws.FILTER(R:R,($BU:$BU=$BU3081)*($I:$I=$I3081)*($T:$T=$T3081)*($S:$S=_xlfn.MINIFS($S:$S,$T:$T,"="&amp;$T3081)),""))))&amp;"",IF(R3081="","",""))&amp;""</f>
        <v>1</v>
      </c>
      <c r="BA3081" s="6">
        <f t="shared" si="4467"/>
        <v>263</v>
      </c>
      <c r="BB3081">
        <f t="shared" ref="BB3081:BD3081" si="4481">BB3080</f>
        <v>18987</v>
      </c>
      <c r="BC3081" t="str">
        <f t="shared" si="4481"/>
        <v>Velodrome</v>
      </c>
      <c r="BD3081" t="str">
        <f t="shared" si="4481"/>
        <v>Outlaws</v>
      </c>
      <c r="BE3081" t="s">
        <v>9</v>
      </c>
      <c r="BF3081" t="s">
        <v>183</v>
      </c>
      <c r="BI3081" cm="1">
        <f t="array" aca="1" ref="BI3081" ca="1">IFERROR(_xlfn._xlws.FILTER(shifts!A:A,(shifts!B:B=events!AD3081)*(shifts!AG:AG&gt;=events!BK3081)*(shifts!AH:AH&lt;=events!BL3081)),BI3080)</f>
        <v>106</v>
      </c>
      <c r="BJ3081" s="15">
        <f t="shared" ref="BJ3081:BJ3085" si="4482">IF(AND(AG3081="",AH3081=""),0,((AE3081*60)+AF3081)-((AG3081*60)+AH3081))</f>
        <v>0</v>
      </c>
      <c r="BK3081">
        <f t="shared" ref="BK3081:BK3085" si="4483">(AE3081*60)+AF3081</f>
        <v>12</v>
      </c>
      <c r="BL3081">
        <f t="shared" ref="BL3081:BL3085" si="4484">IF(AND(AG3081="",AH3081=""),BK3081,((AG3081*60)+AH3081))</f>
        <v>12</v>
      </c>
      <c r="BM3081" s="15">
        <f>SUMIFS(BJ$2:BJ3081,K$2:K3081,"=Intermission")+SUMIFS(BJ$2:BJ3081,K$2:K3081,"=Timeout")</f>
        <v>143</v>
      </c>
      <c r="BN3081">
        <f t="shared" ref="BN3081:BN3085" si="4485">IF(AD3081=1,0,IF(AD3081=2,1080+BM3081,IF(AD3081=3,(1080*2)+BM3081,0)))</f>
        <v>2303</v>
      </c>
      <c r="BO3081" s="19">
        <f t="shared" ref="BO3081:BO3085" si="4486">IF(K3081="Intermission",BO3080,((1080)-((AE3081*60)+AF3081))+BN3081)</f>
        <v>3371</v>
      </c>
      <c r="BP3081">
        <f t="shared" ref="BP3081:BP3085" si="4487">IF(BO3081&lt;5,0,BO3081-5)</f>
        <v>3366</v>
      </c>
      <c r="BQ3081" s="17">
        <f t="shared" ref="BQ3081:BQ3085" si="4488">BP3081+BJ3081+5</f>
        <v>3371</v>
      </c>
      <c r="BR3081" t="str">
        <f t="shared" ref="BR3081:BR3085" si="4489">IF(AI3081="e","event_team_player_"&amp;BS3081,IF(AI3081="o","opp_team_player_"&amp;BS3081,""))</f>
        <v>opp_team_player_1</v>
      </c>
      <c r="BS3081">
        <f>COUNTIFS(S$3:S3081,"="&amp;S3081,AI$3:AI3081,"="&amp;AI3081)</f>
        <v>1</v>
      </c>
      <c r="BT3081" t="str">
        <f>IFERROR(VLOOKUP(BB3081&amp;BU3081&amp;X3081,game_rosters!U:W,3,FALSE),"")</f>
        <v>P100034</v>
      </c>
      <c r="BU3081" t="str">
        <f t="shared" ref="BU3081:BU3085" si="4490">IF(AR3081="","",IF(AND(AR3081="Away",AI3081="e"),BD3081,IF(AND(AR3081="Home",AI3081="e"),BC3081,IF(AND(AR3081="Away",AI3081="o"),BC3081,IF(AND(AR3081="Home",AI3081="o"),BD3081)))))</f>
        <v>Outlaws</v>
      </c>
    </row>
    <row r="3082" spans="1:73" x14ac:dyDescent="0.2">
      <c r="A3082">
        <f t="shared" si="4452"/>
        <v>1</v>
      </c>
      <c r="I3082" s="44">
        <v>84</v>
      </c>
      <c r="K3082" t="s">
        <v>10</v>
      </c>
      <c r="L3082" t="s">
        <v>175</v>
      </c>
      <c r="M3082" t="s">
        <v>139</v>
      </c>
      <c r="S3082">
        <v>1601</v>
      </c>
      <c r="T3082">
        <v>248</v>
      </c>
      <c r="W3082" t="s">
        <v>735</v>
      </c>
      <c r="X3082">
        <v>84</v>
      </c>
      <c r="Z3082">
        <v>1</v>
      </c>
      <c r="AA3082">
        <f t="shared" si="4409"/>
        <v>2601</v>
      </c>
      <c r="AB3082">
        <f t="shared" si="4410"/>
        <v>9248</v>
      </c>
      <c r="AC3082">
        <f t="shared" si="4448"/>
        <v>9248</v>
      </c>
      <c r="AD3082" s="6">
        <v>3</v>
      </c>
      <c r="AE3082" t="s">
        <v>742</v>
      </c>
      <c r="AF3082" t="s">
        <v>754</v>
      </c>
      <c r="AG3082" t="s">
        <v>756</v>
      </c>
      <c r="AH3082" t="s">
        <v>756</v>
      </c>
      <c r="AI3082" t="str">
        <f t="shared" si="4453"/>
        <v>e</v>
      </c>
      <c r="AJ3082" t="str">
        <f t="shared" si="4454"/>
        <v/>
      </c>
      <c r="AK3082" t="str">
        <f t="shared" si="4455"/>
        <v/>
      </c>
      <c r="AL3082" t="str">
        <f t="shared" si="4456"/>
        <v/>
      </c>
      <c r="AM3082" t="str">
        <f t="shared" si="4457"/>
        <v/>
      </c>
      <c r="AN3082" t="str">
        <f t="shared" si="4458"/>
        <v>Home</v>
      </c>
      <c r="AO3082" t="str">
        <f t="shared" si="4459"/>
        <v>h</v>
      </c>
      <c r="AP3082" t="str">
        <f t="shared" si="4460"/>
        <v/>
      </c>
      <c r="AQ3082" t="str">
        <f t="shared" si="4461"/>
        <v/>
      </c>
      <c r="AR3082" t="str">
        <f t="shared" si="4462"/>
        <v>Home</v>
      </c>
      <c r="AS3082" t="str">
        <f t="shared" si="4463"/>
        <v>h</v>
      </c>
      <c r="AT3082" t="str">
        <f t="shared" si="4464"/>
        <v>Offensive</v>
      </c>
      <c r="AU3082" t="str">
        <f t="shared" si="4465"/>
        <v/>
      </c>
      <c r="AV3082" t="str">
        <f t="shared" si="4466"/>
        <v/>
      </c>
      <c r="AW3082" t="str" cm="1">
        <f t="array" ref="AW3082">IFERROR(IF(O3082&lt;&gt;"",O3082,IF(OR($S3082="",$T3082=""),"",IF(O3082&lt;&gt;"",O3082,IF($T3082&lt;&gt;"",_xlfn._xlws.FILTER(O:O,($BU:$BU=$BU3082)*($I:$I=$I3082)*($T:$T=$T3082)*($S:$S=_xlfn.MINIFS($S:$S,$T:$T,"="&amp;$T3082)),"")))))&amp;"",IF(O3082="","",""))&amp;""</f>
        <v/>
      </c>
      <c r="AX3082" t="str" cm="1">
        <f t="array" ref="AX3082">IFERROR(IF(P3082&lt;&gt;"",P3082,IF(OR($S3082="",$T3082=""),"",IF($T3082&lt;&gt;"",_xlfn._xlws.FILTER(P:P,($BU:$BU=$BU3082)*($I:$I=$I3082)*($T:$T=$T3082)*($S:$S=_xlfn.MINIFS($S:$S,$T:$T,"="&amp;$T3082)),""))))&amp;"",IF(P3082="","",""))&amp;""</f>
        <v/>
      </c>
      <c r="AY3082" t="str" cm="1">
        <f t="array" ref="AY3082">IFERROR(IF(Q3082&lt;&gt;"",Q3082,IF(OR($S3082="",$T3082=""),"",IF($T3082&lt;&gt;"",_xlfn._xlws.FILTER(Q:Q,($BU:$BU=$BU3082)*($I:$I=$I3082)*($T:$T=$T3082)*($S:$S=_xlfn.MINIFS($S:$S,$T:$T,"="&amp;$T3082)),""))))&amp;"",IF(Q3082="","",""))&amp;""</f>
        <v/>
      </c>
      <c r="AZ3082" t="str" cm="1">
        <f t="array" ref="AZ3082">IFERROR(IF(R3082&lt;&gt;"",R3082,IF(OR($S3082="",$T3082=""),"",IF($T3082&lt;&gt;"",_xlfn._xlws.FILTER(R:R,($BU:$BU=$BU3082)*($I:$I=$I3082)*($T:$T=$T3082)*($S:$S=_xlfn.MINIFS($S:$S,$T:$T,"="&amp;$T3082)),""))))&amp;"",IF(R3082="","",""))&amp;""</f>
        <v/>
      </c>
      <c r="BA3082" s="6">
        <f t="shared" si="4467"/>
        <v>263</v>
      </c>
      <c r="BB3082">
        <f t="shared" ref="BB3082:BD3082" si="4491">BB3081</f>
        <v>18987</v>
      </c>
      <c r="BC3082" t="str">
        <f t="shared" si="4491"/>
        <v>Velodrome</v>
      </c>
      <c r="BD3082" t="str">
        <f t="shared" si="4491"/>
        <v>Outlaws</v>
      </c>
      <c r="BE3082" t="s">
        <v>10</v>
      </c>
      <c r="BF3082" t="s">
        <v>175</v>
      </c>
      <c r="BI3082" cm="1">
        <f t="array" aca="1" ref="BI3082" ca="1">IFERROR(_xlfn._xlws.FILTER(shifts!A:A,(shifts!B:B=events!AD3082)*(shifts!AG:AG&gt;=events!BK3082)*(shifts!AH:AH&lt;=events!BL3082)),BI3081)</f>
        <v>106</v>
      </c>
      <c r="BJ3082" s="15">
        <f t="shared" si="4482"/>
        <v>0</v>
      </c>
      <c r="BK3082">
        <f t="shared" si="4483"/>
        <v>11</v>
      </c>
      <c r="BL3082">
        <f t="shared" si="4484"/>
        <v>11</v>
      </c>
      <c r="BM3082" s="15">
        <f>SUMIFS(BJ$2:BJ3082,K$2:K3082,"=Intermission")+SUMIFS(BJ$2:BJ3082,K$2:K3082,"=Timeout")</f>
        <v>143</v>
      </c>
      <c r="BN3082">
        <f t="shared" si="4485"/>
        <v>2303</v>
      </c>
      <c r="BO3082" s="19">
        <f t="shared" si="4486"/>
        <v>3372</v>
      </c>
      <c r="BP3082">
        <f t="shared" si="4487"/>
        <v>3367</v>
      </c>
      <c r="BQ3082" s="17">
        <f t="shared" si="4488"/>
        <v>3372</v>
      </c>
      <c r="BR3082" t="str">
        <f t="shared" si="4489"/>
        <v>event_team_player_1</v>
      </c>
      <c r="BS3082">
        <f>COUNTIFS(S$3:S3082,"="&amp;S3082,AI$3:AI3082,"="&amp;AI3082)</f>
        <v>1</v>
      </c>
      <c r="BT3082" t="str">
        <f>IFERROR(VLOOKUP(BB3082&amp;BU3082&amp;X3082,game_rosters!U:W,3,FALSE),"")</f>
        <v>P100198</v>
      </c>
      <c r="BU3082" t="str">
        <f t="shared" si="4490"/>
        <v>Velodrome</v>
      </c>
    </row>
    <row r="3083" spans="1:73" x14ac:dyDescent="0.2">
      <c r="A3083">
        <f t="shared" si="4452"/>
        <v>1</v>
      </c>
      <c r="I3083" s="44">
        <v>84</v>
      </c>
      <c r="K3083" t="s">
        <v>11</v>
      </c>
      <c r="L3083" t="s">
        <v>177</v>
      </c>
      <c r="M3083" t="s">
        <v>39</v>
      </c>
      <c r="S3083">
        <v>1602</v>
      </c>
      <c r="T3083">
        <v>248</v>
      </c>
      <c r="W3083" t="s">
        <v>735</v>
      </c>
      <c r="X3083">
        <v>84</v>
      </c>
      <c r="Z3083">
        <v>1</v>
      </c>
      <c r="AA3083">
        <f t="shared" si="4409"/>
        <v>2602</v>
      </c>
      <c r="AB3083">
        <f t="shared" si="4410"/>
        <v>9248</v>
      </c>
      <c r="AC3083">
        <f t="shared" si="4448"/>
        <v>9248</v>
      </c>
      <c r="AD3083" s="6">
        <v>3</v>
      </c>
      <c r="AE3083" t="s">
        <v>742</v>
      </c>
      <c r="AF3083" t="s">
        <v>754</v>
      </c>
      <c r="AG3083" t="s">
        <v>742</v>
      </c>
      <c r="AH3083" t="s">
        <v>413</v>
      </c>
      <c r="AI3083" t="str">
        <f t="shared" si="4453"/>
        <v>e</v>
      </c>
      <c r="AJ3083" t="str">
        <f t="shared" si="4454"/>
        <v/>
      </c>
      <c r="AK3083" t="str">
        <f t="shared" si="4455"/>
        <v/>
      </c>
      <c r="AL3083" t="str">
        <f t="shared" si="4456"/>
        <v/>
      </c>
      <c r="AM3083" t="str">
        <f t="shared" si="4457"/>
        <v/>
      </c>
      <c r="AN3083" t="str">
        <f t="shared" si="4458"/>
        <v>Home</v>
      </c>
      <c r="AO3083" t="str">
        <f t="shared" si="4459"/>
        <v>h</v>
      </c>
      <c r="AP3083" t="str">
        <f t="shared" si="4460"/>
        <v/>
      </c>
      <c r="AQ3083" t="str">
        <f t="shared" si="4461"/>
        <v/>
      </c>
      <c r="AR3083" t="str">
        <f t="shared" si="4462"/>
        <v>Home</v>
      </c>
      <c r="AS3083" t="str">
        <f t="shared" si="4463"/>
        <v>h</v>
      </c>
      <c r="AT3083" t="str">
        <f t="shared" si="4464"/>
        <v/>
      </c>
      <c r="AU3083" t="str">
        <f t="shared" si="4465"/>
        <v/>
      </c>
      <c r="AV3083" t="str">
        <f t="shared" si="4466"/>
        <v/>
      </c>
      <c r="AW3083" t="str" cm="1">
        <f t="array" ref="AW3083">IFERROR(IF(O3083&lt;&gt;"",O3083,IF(OR($S3083="",$T3083=""),"",IF(O3083&lt;&gt;"",O3083,IF($T3083&lt;&gt;"",_xlfn._xlws.FILTER(O:O,($BU:$BU=$BU3083)*($I:$I=$I3083)*($T:$T=$T3083)*($S:$S=_xlfn.MINIFS($S:$S,$T:$T,"="&amp;$T3083)),"")))))&amp;"",IF(O3083="","",""))&amp;""</f>
        <v/>
      </c>
      <c r="AX3083" t="str" cm="1">
        <f t="array" ref="AX3083">IFERROR(IF(P3083&lt;&gt;"",P3083,IF(OR($S3083="",$T3083=""),"",IF($T3083&lt;&gt;"",_xlfn._xlws.FILTER(P:P,($BU:$BU=$BU3083)*($I:$I=$I3083)*($T:$T=$T3083)*($S:$S=_xlfn.MINIFS($S:$S,$T:$T,"="&amp;$T3083)),""))))&amp;"",IF(P3083="","",""))&amp;""</f>
        <v/>
      </c>
      <c r="AY3083" t="str" cm="1">
        <f t="array" ref="AY3083">IFERROR(IF(Q3083&lt;&gt;"",Q3083,IF(OR($S3083="",$T3083=""),"",IF($T3083&lt;&gt;"",_xlfn._xlws.FILTER(Q:Q,($BU:$BU=$BU3083)*($I:$I=$I3083)*($T:$T=$T3083)*($S:$S=_xlfn.MINIFS($S:$S,$T:$T,"="&amp;$T3083)),""))))&amp;"",IF(Q3083="","",""))&amp;""</f>
        <v/>
      </c>
      <c r="AZ3083" t="str" cm="1">
        <f t="array" ref="AZ3083">IFERROR(IF(R3083&lt;&gt;"",R3083,IF(OR($S3083="",$T3083=""),"",IF($T3083&lt;&gt;"",_xlfn._xlws.FILTER(R:R,($BU:$BU=$BU3083)*($I:$I=$I3083)*($T:$T=$T3083)*($S:$S=_xlfn.MINIFS($S:$S,$T:$T,"="&amp;$T3083)),""))))&amp;"",IF(R3083="","",""))&amp;""</f>
        <v/>
      </c>
      <c r="BA3083" s="6">
        <f t="shared" si="4467"/>
        <v>263</v>
      </c>
      <c r="BB3083">
        <f t="shared" ref="BB3083:BD3083" si="4492">BB3082</f>
        <v>18987</v>
      </c>
      <c r="BC3083" t="str">
        <f t="shared" si="4492"/>
        <v>Velodrome</v>
      </c>
      <c r="BD3083" t="str">
        <f t="shared" si="4492"/>
        <v>Outlaws</v>
      </c>
      <c r="BE3083" t="s">
        <v>11</v>
      </c>
      <c r="BF3083" t="s">
        <v>177</v>
      </c>
      <c r="BI3083" cm="1">
        <f t="array" aca="1" ref="BI3083" ca="1">IFERROR(_xlfn._xlws.FILTER(shifts!A:A,(shifts!B:B=events!AD3083)*(shifts!AG:AG&gt;=events!BK3083)*(shifts!AH:AH&lt;=events!BL3083)),BI3082)</f>
        <v>106</v>
      </c>
      <c r="BJ3083" s="15">
        <f t="shared" si="4482"/>
        <v>11</v>
      </c>
      <c r="BK3083">
        <f t="shared" si="4483"/>
        <v>11</v>
      </c>
      <c r="BL3083">
        <f t="shared" si="4484"/>
        <v>0</v>
      </c>
      <c r="BM3083" s="15">
        <f>SUMIFS(BJ$2:BJ3083,K$2:K3083,"=Intermission")+SUMIFS(BJ$2:BJ3083,K$2:K3083,"=Timeout")</f>
        <v>143</v>
      </c>
      <c r="BN3083">
        <f t="shared" si="4485"/>
        <v>2303</v>
      </c>
      <c r="BO3083" s="19">
        <f t="shared" si="4486"/>
        <v>3372</v>
      </c>
      <c r="BP3083">
        <f t="shared" si="4487"/>
        <v>3367</v>
      </c>
      <c r="BQ3083" s="17">
        <f t="shared" si="4488"/>
        <v>3383</v>
      </c>
      <c r="BR3083" t="str">
        <f t="shared" si="4489"/>
        <v>event_team_player_1</v>
      </c>
      <c r="BS3083">
        <f>COUNTIFS(S$3:S3083,"="&amp;S3083,AI$3:AI3083,"="&amp;AI3083)</f>
        <v>1</v>
      </c>
      <c r="BT3083" t="str">
        <f>IFERROR(VLOOKUP(BB3083&amp;BU3083&amp;X3083,game_rosters!U:W,3,FALSE),"")</f>
        <v>P100198</v>
      </c>
      <c r="BU3083" t="str">
        <f t="shared" si="4490"/>
        <v>Velodrome</v>
      </c>
    </row>
    <row r="3084" spans="1:73" ht="18" customHeight="1" x14ac:dyDescent="0.2">
      <c r="A3084">
        <f t="shared" si="4452"/>
        <v>1</v>
      </c>
      <c r="K3084" t="s">
        <v>400</v>
      </c>
      <c r="S3084">
        <v>1603</v>
      </c>
      <c r="T3084">
        <v>248</v>
      </c>
      <c r="X3084" cm="1">
        <f t="array" ref="X3084">IF(S3084="","",IF($I3084&lt;&gt;"",$I3084,INDEX($I$2:$I3083,ROW()-COUNTIFS($T$2:$T3083,"="&amp;$T3084,$S$2:$S3083,"&lt;&gt;"&amp;$S3084)-1)))</f>
        <v>84</v>
      </c>
      <c r="Y3084" t="e">
        <f>IF(X3084&lt;&gt;"",VLOOKUP(X3084,game_rosters!$C$43:$E$64,3,FALSE))</f>
        <v>#N/A</v>
      </c>
      <c r="Z3084" t="str" cm="1">
        <f t="array" ref="Z3084">IFERROR(IF(_xlfn._xlws.FILTER(game_rosters!$J:$J,(game_rosters!$G:$G=events!$AN3084)*(game_rosters!$J:$J=events!$X3084))&gt;0,1,""),"")</f>
        <v/>
      </c>
      <c r="AA3084">
        <f t="shared" si="4409"/>
        <v>2603</v>
      </c>
      <c r="AB3084">
        <f t="shared" si="4410"/>
        <v>9248</v>
      </c>
      <c r="AC3084">
        <f t="shared" si="4448"/>
        <v>9248</v>
      </c>
      <c r="AD3084" s="6">
        <v>3</v>
      </c>
      <c r="AE3084" t="s">
        <v>742</v>
      </c>
      <c r="AF3084" t="s">
        <v>413</v>
      </c>
      <c r="AG3084" t="s">
        <v>756</v>
      </c>
      <c r="AH3084" t="s">
        <v>756</v>
      </c>
      <c r="AI3084" t="str">
        <f t="shared" si="4453"/>
        <v>o</v>
      </c>
      <c r="AJ3084" t="str">
        <f t="shared" si="4454"/>
        <v/>
      </c>
      <c r="AK3084" t="str">
        <f t="shared" si="4455"/>
        <v/>
      </c>
      <c r="AL3084" t="str">
        <f t="shared" si="4456"/>
        <v/>
      </c>
      <c r="AM3084" t="str">
        <f t="shared" si="4457"/>
        <v/>
      </c>
      <c r="AN3084" t="str">
        <f t="shared" si="4458"/>
        <v>Home</v>
      </c>
      <c r="AO3084" t="str">
        <f t="shared" si="4459"/>
        <v>h</v>
      </c>
      <c r="AP3084" t="str">
        <f t="shared" si="4460"/>
        <v/>
      </c>
      <c r="AQ3084" t="str">
        <f t="shared" si="4461"/>
        <v/>
      </c>
      <c r="AR3084" t="str">
        <f t="shared" si="4462"/>
        <v>Home</v>
      </c>
      <c r="AS3084" t="str">
        <f t="shared" si="4463"/>
        <v>h</v>
      </c>
      <c r="AT3084" t="str">
        <f t="shared" si="4464"/>
        <v>Defensive</v>
      </c>
      <c r="AU3084" t="str">
        <f t="shared" si="4465"/>
        <v/>
      </c>
      <c r="AV3084" t="str">
        <f t="shared" si="4466"/>
        <v/>
      </c>
      <c r="AW3084" t="str" cm="1">
        <f t="array" ref="AW3084">IFERROR(IF(O3084&lt;&gt;"",O3084,IF(OR($S3084="",$T3084=""),"",IF(O3084&lt;&gt;"",O3084,IF($T3084&lt;&gt;"",_xlfn._xlws.FILTER(O:O,($BU:$BU=$BU3084)*($I:$I=$I3084)*($T:$T=$T3084)*($S:$S=_xlfn.MINIFS($S:$S,$T:$T,"="&amp;$T3084)),"")))))&amp;"",IF(O3084="","",""))&amp;""</f>
        <v/>
      </c>
      <c r="AX3084" t="str" cm="1">
        <f t="array" ref="AX3084">IFERROR(IF(P3084&lt;&gt;"",P3084,IF(OR($S3084="",$T3084=""),"",IF($T3084&lt;&gt;"",_xlfn._xlws.FILTER(P:P,($BU:$BU=$BU3084)*($I:$I=$I3084)*($T:$T=$T3084)*($S:$S=_xlfn.MINIFS($S:$S,$T:$T,"="&amp;$T3084)),""))))&amp;"",IF(P3084="","",""))&amp;""</f>
        <v/>
      </c>
      <c r="AY3084" t="str" cm="1">
        <f t="array" ref="AY3084">IFERROR(IF(Q3084&lt;&gt;"",Q3084,IF(OR($S3084="",$T3084=""),"",IF($T3084&lt;&gt;"",_xlfn._xlws.FILTER(Q:Q,($BU:$BU=$BU3084)*($I:$I=$I3084)*($T:$T=$T3084)*($S:$S=_xlfn.MINIFS($S:$S,$T:$T,"="&amp;$T3084)),""))))&amp;"",IF(Q3084="","",""))&amp;""</f>
        <v/>
      </c>
      <c r="AZ3084" t="str" cm="1">
        <f t="array" ref="AZ3084">IFERROR(IF(R3084&lt;&gt;"",R3084,IF(OR($S3084="",$T3084=""),"",IF($T3084&lt;&gt;"",_xlfn._xlws.FILTER(R:R,($BU:$BU=$BU3084)*($I:$I=$I3084)*($T:$T=$T3084)*($S:$S=_xlfn.MINIFS($S:$S,$T:$T,"="&amp;$T3084)),""))))&amp;"",IF(R3084="","",""))&amp;""</f>
        <v/>
      </c>
      <c r="BA3084" s="6">
        <f t="shared" si="4467"/>
        <v>263</v>
      </c>
      <c r="BB3084">
        <f t="shared" ref="BB3084:BD3084" si="4493">BB3083</f>
        <v>18987</v>
      </c>
      <c r="BC3084" t="str">
        <f t="shared" si="4493"/>
        <v>Velodrome</v>
      </c>
      <c r="BD3084" t="str">
        <f t="shared" si="4493"/>
        <v>Outlaws</v>
      </c>
      <c r="BE3084" t="s">
        <v>400</v>
      </c>
      <c r="BF3084" t="s">
        <v>756</v>
      </c>
      <c r="BI3084" cm="1">
        <f t="array" aca="1" ref="BI3084" ca="1">IFERROR(_xlfn._xlws.FILTER(shifts!A:A,(shifts!B:B=events!AD3084)*(shifts!AG:AG&gt;=events!BK3084)*(shifts!AH:AH&lt;=events!BL3084)),BI3083)</f>
        <v>106</v>
      </c>
      <c r="BJ3084" s="15">
        <f t="shared" si="4482"/>
        <v>0</v>
      </c>
      <c r="BK3084">
        <f t="shared" si="4483"/>
        <v>0</v>
      </c>
      <c r="BL3084">
        <f t="shared" si="4484"/>
        <v>0</v>
      </c>
      <c r="BM3084" s="15">
        <f>SUMIFS(BJ$2:BJ3084,K$2:K3084,"=Intermission")+SUMIFS(BJ$2:BJ3084,K$2:K3084,"=Timeout")</f>
        <v>143</v>
      </c>
      <c r="BN3084">
        <f t="shared" si="4485"/>
        <v>2303</v>
      </c>
      <c r="BO3084" s="19">
        <f t="shared" si="4486"/>
        <v>3383</v>
      </c>
      <c r="BP3084">
        <f t="shared" si="4487"/>
        <v>3378</v>
      </c>
      <c r="BQ3084" s="17">
        <f t="shared" si="4488"/>
        <v>3383</v>
      </c>
      <c r="BR3084" t="str">
        <f t="shared" si="4489"/>
        <v>opp_team_player_1</v>
      </c>
      <c r="BS3084">
        <f>COUNTIFS(S$3:S3084,"="&amp;S3084,AI$3:AI3084,"="&amp;AI3084)</f>
        <v>1</v>
      </c>
      <c r="BT3084" t="str">
        <f>IFERROR(VLOOKUP(BB3084&amp;BU3084&amp;X3084,game_rosters!U:W,3,FALSE),"")</f>
        <v/>
      </c>
      <c r="BU3084" t="str">
        <f t="shared" si="4490"/>
        <v>Outlaws</v>
      </c>
    </row>
    <row r="3085" spans="1:73" x14ac:dyDescent="0.2">
      <c r="AD3085" s="6"/>
      <c r="BI3085" t="e" cm="1" vm="2">
        <f t="array" aca="1" ref="BI3085" ca="1">IFERROR(_xlfn._xlws.FILTER(shifts!A:A,(shifts!B:B=events!AD3085)*(shifts!AG:AG&gt;=events!BK3085)*(shifts!AH:AH&lt;=events!BL3085)),BI3084)</f>
        <v>#VALUE!</v>
      </c>
      <c r="BJ3085" s="15">
        <f t="shared" si="4482"/>
        <v>0</v>
      </c>
      <c r="BK3085">
        <f t="shared" si="4483"/>
        <v>0</v>
      </c>
      <c r="BL3085">
        <f t="shared" si="4484"/>
        <v>0</v>
      </c>
      <c r="BM3085" s="15">
        <f>SUMIFS(BJ$2:BJ3085,K$2:K3085,"=Intermission")+SUMIFS(BJ$2:BJ3085,K$2:K3085,"=Timeout")</f>
        <v>143</v>
      </c>
      <c r="BN3085">
        <f t="shared" si="4485"/>
        <v>0</v>
      </c>
      <c r="BO3085" s="19">
        <f t="shared" si="4486"/>
        <v>1080</v>
      </c>
      <c r="BP3085">
        <f t="shared" si="4487"/>
        <v>1075</v>
      </c>
      <c r="BQ3085" s="17">
        <f t="shared" si="4488"/>
        <v>1080</v>
      </c>
      <c r="BR3085" t="str">
        <f t="shared" si="4489"/>
        <v/>
      </c>
      <c r="BS3085">
        <f>COUNTIFS(S$3:S3085,"="&amp;S3085,AI$3:AI3085,"="&amp;AI3085)</f>
        <v>1</v>
      </c>
      <c r="BT3085" t="str">
        <f>IFERROR(VLOOKUP(BB3085&amp;BU3085&amp;X3085,game_rosters!U:W,3,FALSE),"")</f>
        <v/>
      </c>
      <c r="BU3085" t="str">
        <f t="shared" si="4490"/>
        <v/>
      </c>
    </row>
    <row r="3086" spans="1:73" x14ac:dyDescent="0.2">
      <c r="AD3086" s="6"/>
    </row>
    <row r="3087" spans="1:73" x14ac:dyDescent="0.2">
      <c r="AD3087" s="6"/>
    </row>
    <row r="3088" spans="1:73" x14ac:dyDescent="0.2">
      <c r="AD3088" s="6"/>
    </row>
    <row r="3089" spans="30:30" x14ac:dyDescent="0.2">
      <c r="AD3089" s="6"/>
    </row>
    <row r="3090" spans="30:30" x14ac:dyDescent="0.2">
      <c r="AD3090" s="6"/>
    </row>
    <row r="3091" spans="30:30" x14ac:dyDescent="0.2">
      <c r="AD3091" s="6"/>
    </row>
    <row r="3092" spans="30:30" x14ac:dyDescent="0.2">
      <c r="AD3092" s="6"/>
    </row>
    <row r="3093" spans="30:30" x14ac:dyDescent="0.2">
      <c r="AD3093" s="6"/>
    </row>
    <row r="3094" spans="30:30" x14ac:dyDescent="0.2">
      <c r="AD3094" s="6"/>
    </row>
    <row r="3095" spans="30:30" x14ac:dyDescent="0.2">
      <c r="AD3095" s="6"/>
    </row>
    <row r="3096" spans="30:30" x14ac:dyDescent="0.2">
      <c r="AD3096" s="6"/>
    </row>
    <row r="3097" spans="30:30" x14ac:dyDescent="0.2">
      <c r="AD3097" s="6"/>
    </row>
    <row r="3098" spans="30:30" x14ac:dyDescent="0.2">
      <c r="AD3098" s="6"/>
    </row>
    <row r="3099" spans="30:30" x14ac:dyDescent="0.2">
      <c r="AD3099" s="6"/>
    </row>
    <row r="3100" spans="30:30" x14ac:dyDescent="0.2">
      <c r="AD3100" s="6"/>
    </row>
    <row r="3101" spans="30:30" x14ac:dyDescent="0.2">
      <c r="AD3101" s="6"/>
    </row>
    <row r="3102" spans="30:30" x14ac:dyDescent="0.2">
      <c r="AD3102" s="6"/>
    </row>
    <row r="3103" spans="30:30" x14ac:dyDescent="0.2">
      <c r="AD3103" s="6"/>
    </row>
    <row r="3104" spans="30:30" x14ac:dyDescent="0.2">
      <c r="AD3104" s="6"/>
    </row>
    <row r="3105" spans="30:30" x14ac:dyDescent="0.2">
      <c r="AD3105" s="6"/>
    </row>
    <row r="3106" spans="30:30" x14ac:dyDescent="0.2">
      <c r="AD3106" s="6"/>
    </row>
    <row r="3107" spans="30:30" x14ac:dyDescent="0.2">
      <c r="AD3107" s="6"/>
    </row>
    <row r="3108" spans="30:30" x14ac:dyDescent="0.2">
      <c r="AD3108" s="6"/>
    </row>
    <row r="3109" spans="30:30" x14ac:dyDescent="0.2">
      <c r="AD3109" s="6"/>
    </row>
    <row r="3110" spans="30:30" x14ac:dyDescent="0.2">
      <c r="AD3110" s="6"/>
    </row>
    <row r="3111" spans="30:30" x14ac:dyDescent="0.2">
      <c r="AD3111" s="6"/>
    </row>
    <row r="3112" spans="30:30" x14ac:dyDescent="0.2">
      <c r="AD3112" s="6"/>
    </row>
    <row r="3113" spans="30:30" x14ac:dyDescent="0.2">
      <c r="AD3113" s="6"/>
    </row>
    <row r="3114" spans="30:30" x14ac:dyDescent="0.2">
      <c r="AD3114" s="6"/>
    </row>
    <row r="3115" spans="30:30" x14ac:dyDescent="0.2">
      <c r="AD3115" s="6"/>
    </row>
    <row r="3116" spans="30:30" x14ac:dyDescent="0.2">
      <c r="AD3116" s="6"/>
    </row>
    <row r="3117" spans="30:30" x14ac:dyDescent="0.2">
      <c r="AD3117" s="6"/>
    </row>
    <row r="3118" spans="30:30" x14ac:dyDescent="0.2">
      <c r="AD3118" s="6"/>
    </row>
    <row r="3119" spans="30:30" x14ac:dyDescent="0.2">
      <c r="AD3119" s="6"/>
    </row>
    <row r="3120" spans="30:30" x14ac:dyDescent="0.2">
      <c r="AD3120" s="6"/>
    </row>
    <row r="3121" spans="30:30" x14ac:dyDescent="0.2">
      <c r="AD3121" s="6"/>
    </row>
    <row r="3122" spans="30:30" x14ac:dyDescent="0.2">
      <c r="AD3122" s="6"/>
    </row>
    <row r="3123" spans="30:30" x14ac:dyDescent="0.2">
      <c r="AD3123" s="6"/>
    </row>
    <row r="3124" spans="30:30" x14ac:dyDescent="0.2">
      <c r="AD3124" s="6"/>
    </row>
    <row r="3125" spans="30:30" x14ac:dyDescent="0.2">
      <c r="AD3125" s="6"/>
    </row>
    <row r="3126" spans="30:30" x14ac:dyDescent="0.2">
      <c r="AD3126" s="6"/>
    </row>
    <row r="3127" spans="30:30" x14ac:dyDescent="0.2">
      <c r="AD3127" s="6"/>
    </row>
    <row r="3128" spans="30:30" x14ac:dyDescent="0.2">
      <c r="AD3128" s="6"/>
    </row>
    <row r="3129" spans="30:30" x14ac:dyDescent="0.2">
      <c r="AD3129" s="6"/>
    </row>
    <row r="3130" spans="30:30" x14ac:dyDescent="0.2">
      <c r="AD3130" s="6"/>
    </row>
    <row r="3131" spans="30:30" x14ac:dyDescent="0.2">
      <c r="AD3131" s="6"/>
    </row>
    <row r="3132" spans="30:30" x14ac:dyDescent="0.2">
      <c r="AD3132" s="6"/>
    </row>
    <row r="3133" spans="30:30" x14ac:dyDescent="0.2">
      <c r="AD3133" s="6"/>
    </row>
    <row r="3134" spans="30:30" x14ac:dyDescent="0.2">
      <c r="AD3134" s="6"/>
    </row>
    <row r="3135" spans="30:30" x14ac:dyDescent="0.2">
      <c r="AD3135" s="6"/>
    </row>
    <row r="3136" spans="30:30" x14ac:dyDescent="0.2">
      <c r="AD3136" s="6"/>
    </row>
    <row r="3137" spans="30:30" x14ac:dyDescent="0.2">
      <c r="AD3137" s="6"/>
    </row>
    <row r="3138" spans="30:30" x14ac:dyDescent="0.2">
      <c r="AD3138" s="6"/>
    </row>
    <row r="3139" spans="30:30" x14ac:dyDescent="0.2">
      <c r="AD3139" s="6"/>
    </row>
    <row r="3140" spans="30:30" x14ac:dyDescent="0.2">
      <c r="AD3140" s="6"/>
    </row>
    <row r="3141" spans="30:30" x14ac:dyDescent="0.2">
      <c r="AD3141" s="6"/>
    </row>
    <row r="3142" spans="30:30" x14ac:dyDescent="0.2">
      <c r="AD3142" s="6"/>
    </row>
    <row r="3143" spans="30:30" x14ac:dyDescent="0.2">
      <c r="AD3143" s="6"/>
    </row>
    <row r="3144" spans="30:30" x14ac:dyDescent="0.2">
      <c r="AD3144" s="6"/>
    </row>
    <row r="3145" spans="30:30" x14ac:dyDescent="0.2">
      <c r="AD3145" s="6"/>
    </row>
    <row r="3146" spans="30:30" x14ac:dyDescent="0.2">
      <c r="AD3146" s="6"/>
    </row>
    <row r="3147" spans="30:30" x14ac:dyDescent="0.2">
      <c r="AD3147" s="6"/>
    </row>
    <row r="3148" spans="30:30" x14ac:dyDescent="0.2">
      <c r="AD3148" s="6"/>
    </row>
    <row r="3149" spans="30:30" x14ac:dyDescent="0.2">
      <c r="AD3149" s="6"/>
    </row>
    <row r="3150" spans="30:30" x14ac:dyDescent="0.2">
      <c r="AD3150" s="6"/>
    </row>
    <row r="3151" spans="30:30" x14ac:dyDescent="0.2">
      <c r="AD3151" s="6"/>
    </row>
    <row r="3152" spans="30:30" x14ac:dyDescent="0.2">
      <c r="AD3152" s="6"/>
    </row>
    <row r="3153" spans="30:30" x14ac:dyDescent="0.2">
      <c r="AD3153" s="6"/>
    </row>
    <row r="3154" spans="30:30" x14ac:dyDescent="0.2">
      <c r="AD3154" s="6"/>
    </row>
    <row r="3155" spans="30:30" x14ac:dyDescent="0.2">
      <c r="AD3155" s="6"/>
    </row>
    <row r="3156" spans="30:30" x14ac:dyDescent="0.2">
      <c r="AD3156" s="6"/>
    </row>
    <row r="3157" spans="30:30" x14ac:dyDescent="0.2">
      <c r="AD3157" s="6"/>
    </row>
    <row r="3158" spans="30:30" x14ac:dyDescent="0.2">
      <c r="AD3158" s="6"/>
    </row>
    <row r="3159" spans="30:30" x14ac:dyDescent="0.2">
      <c r="AD3159" s="6"/>
    </row>
    <row r="3160" spans="30:30" x14ac:dyDescent="0.2">
      <c r="AD3160" s="6"/>
    </row>
    <row r="3161" spans="30:30" x14ac:dyDescent="0.2">
      <c r="AD3161" s="6"/>
    </row>
    <row r="3162" spans="30:30" x14ac:dyDescent="0.2">
      <c r="AD3162" s="6"/>
    </row>
    <row r="3163" spans="30:30" x14ac:dyDescent="0.2">
      <c r="AD3163" s="6"/>
    </row>
    <row r="3164" spans="30:30" x14ac:dyDescent="0.2">
      <c r="AD3164" s="6"/>
    </row>
    <row r="3165" spans="30:30" x14ac:dyDescent="0.2">
      <c r="AD3165" s="6"/>
    </row>
    <row r="3166" spans="30:30" x14ac:dyDescent="0.2">
      <c r="AD3166" s="6"/>
    </row>
    <row r="3167" spans="30:30" x14ac:dyDescent="0.2">
      <c r="AD3167" s="6"/>
    </row>
    <row r="3168" spans="30:30" x14ac:dyDescent="0.2">
      <c r="AD3168" s="6"/>
    </row>
    <row r="3169" spans="30:30" x14ac:dyDescent="0.2">
      <c r="AD3169" s="6"/>
    </row>
    <row r="3170" spans="30:30" x14ac:dyDescent="0.2">
      <c r="AD3170" s="6"/>
    </row>
    <row r="3171" spans="30:30" x14ac:dyDescent="0.2">
      <c r="AD3171" s="6"/>
    </row>
    <row r="3172" spans="30:30" x14ac:dyDescent="0.2">
      <c r="AD3172" s="6"/>
    </row>
    <row r="3173" spans="30:30" x14ac:dyDescent="0.2">
      <c r="AD3173" s="6"/>
    </row>
    <row r="3174" spans="30:30" x14ac:dyDescent="0.2">
      <c r="AD3174" s="6"/>
    </row>
    <row r="3175" spans="30:30" x14ac:dyDescent="0.2">
      <c r="AD3175" s="6"/>
    </row>
    <row r="3176" spans="30:30" x14ac:dyDescent="0.2">
      <c r="AD3176" s="6"/>
    </row>
    <row r="3177" spans="30:30" x14ac:dyDescent="0.2">
      <c r="AD3177" s="6"/>
    </row>
    <row r="3178" spans="30:30" x14ac:dyDescent="0.2">
      <c r="AD3178" s="6"/>
    </row>
    <row r="3179" spans="30:30" x14ac:dyDescent="0.2">
      <c r="AD3179" s="6"/>
    </row>
    <row r="3180" spans="30:30" x14ac:dyDescent="0.2">
      <c r="AD3180" s="6"/>
    </row>
    <row r="3181" spans="30:30" x14ac:dyDescent="0.2">
      <c r="AD3181" s="6"/>
    </row>
    <row r="3182" spans="30:30" x14ac:dyDescent="0.2">
      <c r="AD3182" s="6"/>
    </row>
    <row r="3183" spans="30:30" x14ac:dyDescent="0.2">
      <c r="AD3183" s="6"/>
    </row>
    <row r="3184" spans="30:30" x14ac:dyDescent="0.2">
      <c r="AD3184" s="6"/>
    </row>
    <row r="3185" spans="30:30" x14ac:dyDescent="0.2">
      <c r="AD3185" s="6"/>
    </row>
    <row r="3186" spans="30:30" x14ac:dyDescent="0.2">
      <c r="AD3186" s="6"/>
    </row>
    <row r="3187" spans="30:30" x14ac:dyDescent="0.2">
      <c r="AD3187" s="6"/>
    </row>
    <row r="3188" spans="30:30" x14ac:dyDescent="0.2">
      <c r="AD3188" s="6"/>
    </row>
    <row r="3189" spans="30:30" x14ac:dyDescent="0.2">
      <c r="AD3189" s="6"/>
    </row>
    <row r="3190" spans="30:30" x14ac:dyDescent="0.2">
      <c r="AD3190" s="6"/>
    </row>
    <row r="3191" spans="30:30" x14ac:dyDescent="0.2">
      <c r="AD3191" s="6"/>
    </row>
    <row r="3192" spans="30:30" x14ac:dyDescent="0.2">
      <c r="AD3192" s="6"/>
    </row>
    <row r="3193" spans="30:30" x14ac:dyDescent="0.2">
      <c r="AD3193" s="6"/>
    </row>
    <row r="3194" spans="30:30" x14ac:dyDescent="0.2">
      <c r="AD3194" s="6"/>
    </row>
    <row r="3195" spans="30:30" x14ac:dyDescent="0.2">
      <c r="AD3195" s="6"/>
    </row>
    <row r="3196" spans="30:30" x14ac:dyDescent="0.2">
      <c r="AD3196" s="6"/>
    </row>
    <row r="3197" spans="30:30" x14ac:dyDescent="0.2">
      <c r="AD3197" s="6"/>
    </row>
    <row r="3198" spans="30:30" x14ac:dyDescent="0.2">
      <c r="AD3198" s="6"/>
    </row>
    <row r="3199" spans="30:30" x14ac:dyDescent="0.2">
      <c r="AD3199" s="6"/>
    </row>
    <row r="3200" spans="30:30" x14ac:dyDescent="0.2">
      <c r="AD3200" s="6"/>
    </row>
    <row r="3201" spans="30:30" x14ac:dyDescent="0.2">
      <c r="AD3201" s="6"/>
    </row>
    <row r="3202" spans="30:30" x14ac:dyDescent="0.2">
      <c r="AD3202" s="6"/>
    </row>
    <row r="3203" spans="30:30" x14ac:dyDescent="0.2">
      <c r="AD3203" s="6"/>
    </row>
    <row r="3204" spans="30:30" x14ac:dyDescent="0.2">
      <c r="AD3204" s="6"/>
    </row>
    <row r="3205" spans="30:30" x14ac:dyDescent="0.2">
      <c r="AD3205" s="6"/>
    </row>
    <row r="3206" spans="30:30" x14ac:dyDescent="0.2">
      <c r="AD3206" s="6"/>
    </row>
    <row r="3207" spans="30:30" x14ac:dyDescent="0.2">
      <c r="AD3207" s="6"/>
    </row>
    <row r="3208" spans="30:30" x14ac:dyDescent="0.2">
      <c r="AD3208" s="6"/>
    </row>
    <row r="3209" spans="30:30" x14ac:dyDescent="0.2">
      <c r="AD3209" s="6"/>
    </row>
    <row r="3210" spans="30:30" x14ac:dyDescent="0.2">
      <c r="AD3210" s="6"/>
    </row>
    <row r="3211" spans="30:30" x14ac:dyDescent="0.2">
      <c r="AD3211" s="6"/>
    </row>
    <row r="3212" spans="30:30" x14ac:dyDescent="0.2">
      <c r="AD3212" s="6"/>
    </row>
    <row r="3213" spans="30:30" x14ac:dyDescent="0.2">
      <c r="AD3213" s="6"/>
    </row>
    <row r="3214" spans="30:30" x14ac:dyDescent="0.2">
      <c r="AD3214" s="6"/>
    </row>
    <row r="3215" spans="30:30" x14ac:dyDescent="0.2">
      <c r="AD3215" s="6"/>
    </row>
    <row r="3216" spans="30:30" x14ac:dyDescent="0.2">
      <c r="AD3216" s="6"/>
    </row>
    <row r="3217" spans="30:30" x14ac:dyDescent="0.2">
      <c r="AD3217" s="6"/>
    </row>
    <row r="3218" spans="30:30" x14ac:dyDescent="0.2">
      <c r="AD3218" s="6"/>
    </row>
    <row r="3219" spans="30:30" x14ac:dyDescent="0.2">
      <c r="AD3219" s="6"/>
    </row>
    <row r="3220" spans="30:30" x14ac:dyDescent="0.2">
      <c r="AD3220" s="6"/>
    </row>
    <row r="3221" spans="30:30" x14ac:dyDescent="0.2">
      <c r="AD3221" s="6"/>
    </row>
    <row r="3222" spans="30:30" x14ac:dyDescent="0.2">
      <c r="AD3222" s="6"/>
    </row>
    <row r="3223" spans="30:30" x14ac:dyDescent="0.2">
      <c r="AD3223" s="6"/>
    </row>
    <row r="3224" spans="30:30" x14ac:dyDescent="0.2">
      <c r="AD3224" s="6"/>
    </row>
    <row r="3225" spans="30:30" x14ac:dyDescent="0.2">
      <c r="AD3225" s="6"/>
    </row>
    <row r="3226" spans="30:30" x14ac:dyDescent="0.2">
      <c r="AD3226" s="6"/>
    </row>
    <row r="3227" spans="30:30" x14ac:dyDescent="0.2">
      <c r="AD3227" s="6"/>
    </row>
    <row r="3228" spans="30:30" x14ac:dyDescent="0.2">
      <c r="AD3228" s="6"/>
    </row>
    <row r="3229" spans="30:30" x14ac:dyDescent="0.2">
      <c r="AD3229" s="6"/>
    </row>
    <row r="3230" spans="30:30" x14ac:dyDescent="0.2">
      <c r="AD3230" s="6"/>
    </row>
    <row r="3231" spans="30:30" x14ac:dyDescent="0.2">
      <c r="AD3231" s="6"/>
    </row>
    <row r="3232" spans="30:30" x14ac:dyDescent="0.2">
      <c r="AD3232" s="6"/>
    </row>
    <row r="3233" spans="30:30" x14ac:dyDescent="0.2">
      <c r="AD3233" s="6"/>
    </row>
    <row r="3234" spans="30:30" x14ac:dyDescent="0.2">
      <c r="AD3234" s="6"/>
    </row>
    <row r="3235" spans="30:30" x14ac:dyDescent="0.2">
      <c r="AD3235" s="6"/>
    </row>
    <row r="3236" spans="30:30" x14ac:dyDescent="0.2">
      <c r="AD3236" s="6"/>
    </row>
    <row r="3237" spans="30:30" x14ac:dyDescent="0.2">
      <c r="AD3237" s="6"/>
    </row>
    <row r="3238" spans="30:30" x14ac:dyDescent="0.2">
      <c r="AD3238" s="6"/>
    </row>
    <row r="3239" spans="30:30" x14ac:dyDescent="0.2">
      <c r="AD3239" s="6"/>
    </row>
    <row r="3240" spans="30:30" x14ac:dyDescent="0.2">
      <c r="AD3240" s="6"/>
    </row>
    <row r="3241" spans="30:30" x14ac:dyDescent="0.2">
      <c r="AD3241" s="6"/>
    </row>
    <row r="3242" spans="30:30" x14ac:dyDescent="0.2">
      <c r="AD3242" s="6"/>
    </row>
    <row r="3243" spans="30:30" x14ac:dyDescent="0.2">
      <c r="AD3243" s="6"/>
    </row>
    <row r="3244" spans="30:30" x14ac:dyDescent="0.2">
      <c r="AD3244" s="6"/>
    </row>
    <row r="3245" spans="30:30" x14ac:dyDescent="0.2">
      <c r="AD3245" s="6"/>
    </row>
    <row r="3246" spans="30:30" x14ac:dyDescent="0.2">
      <c r="AD3246" s="6"/>
    </row>
    <row r="3247" spans="30:30" x14ac:dyDescent="0.2">
      <c r="AD3247" s="6"/>
    </row>
    <row r="3248" spans="30:30" x14ac:dyDescent="0.2">
      <c r="AD3248" s="6"/>
    </row>
    <row r="3249" spans="30:30" x14ac:dyDescent="0.2">
      <c r="AD3249" s="6"/>
    </row>
    <row r="3250" spans="30:30" x14ac:dyDescent="0.2">
      <c r="AD3250" s="6"/>
    </row>
    <row r="3251" spans="30:30" x14ac:dyDescent="0.2">
      <c r="AD3251" s="6"/>
    </row>
    <row r="3252" spans="30:30" x14ac:dyDescent="0.2">
      <c r="AD3252" s="6"/>
    </row>
    <row r="3253" spans="30:30" x14ac:dyDescent="0.2">
      <c r="AD3253" s="6"/>
    </row>
    <row r="3254" spans="30:30" x14ac:dyDescent="0.2">
      <c r="AD3254" s="6"/>
    </row>
    <row r="3255" spans="30:30" x14ac:dyDescent="0.2">
      <c r="AD3255" s="6"/>
    </row>
    <row r="3256" spans="30:30" x14ac:dyDescent="0.2">
      <c r="AD3256" s="6"/>
    </row>
    <row r="3257" spans="30:30" x14ac:dyDescent="0.2">
      <c r="AD3257" s="6"/>
    </row>
    <row r="3258" spans="30:30" x14ac:dyDescent="0.2">
      <c r="AD3258" s="6"/>
    </row>
    <row r="3259" spans="30:30" x14ac:dyDescent="0.2">
      <c r="AD3259" s="6"/>
    </row>
    <row r="3260" spans="30:30" x14ac:dyDescent="0.2">
      <c r="AD3260" s="6"/>
    </row>
    <row r="3261" spans="30:30" x14ac:dyDescent="0.2">
      <c r="AD3261" s="6"/>
    </row>
    <row r="3262" spans="30:30" x14ac:dyDescent="0.2">
      <c r="AD3262" s="6"/>
    </row>
    <row r="3263" spans="30:30" x14ac:dyDescent="0.2">
      <c r="AD3263" s="6"/>
    </row>
    <row r="3264" spans="30:30" x14ac:dyDescent="0.2">
      <c r="AD3264" s="6"/>
    </row>
    <row r="3265" spans="30:30" x14ac:dyDescent="0.2">
      <c r="AD3265" s="6"/>
    </row>
    <row r="3266" spans="30:30" x14ac:dyDescent="0.2">
      <c r="AD3266" s="6"/>
    </row>
    <row r="3267" spans="30:30" x14ac:dyDescent="0.2">
      <c r="AD3267" s="6"/>
    </row>
    <row r="3268" spans="30:30" x14ac:dyDescent="0.2">
      <c r="AD3268" s="6"/>
    </row>
    <row r="3269" spans="30:30" x14ac:dyDescent="0.2">
      <c r="AD3269" s="6"/>
    </row>
    <row r="3270" spans="30:30" x14ac:dyDescent="0.2">
      <c r="AD3270" s="6"/>
    </row>
    <row r="3271" spans="30:30" x14ac:dyDescent="0.2">
      <c r="AD3271" s="6"/>
    </row>
    <row r="3272" spans="30:30" x14ac:dyDescent="0.2">
      <c r="AD3272" s="6"/>
    </row>
    <row r="3273" spans="30:30" x14ac:dyDescent="0.2">
      <c r="AD3273" s="6"/>
    </row>
    <row r="3274" spans="30:30" x14ac:dyDescent="0.2">
      <c r="AD3274" s="6"/>
    </row>
    <row r="3275" spans="30:30" x14ac:dyDescent="0.2">
      <c r="AD3275" s="6"/>
    </row>
    <row r="3276" spans="30:30" x14ac:dyDescent="0.2">
      <c r="AD3276" s="6"/>
    </row>
    <row r="3277" spans="30:30" x14ac:dyDescent="0.2">
      <c r="AD3277" s="6"/>
    </row>
    <row r="3278" spans="30:30" x14ac:dyDescent="0.2">
      <c r="AD3278" s="6"/>
    </row>
    <row r="3279" spans="30:30" x14ac:dyDescent="0.2">
      <c r="AD3279" s="6"/>
    </row>
    <row r="3280" spans="30:30" x14ac:dyDescent="0.2">
      <c r="AD3280" s="6"/>
    </row>
    <row r="3281" spans="30:30" x14ac:dyDescent="0.2">
      <c r="AD3281" s="6"/>
    </row>
    <row r="3282" spans="30:30" x14ac:dyDescent="0.2">
      <c r="AD3282" s="6"/>
    </row>
    <row r="3283" spans="30:30" x14ac:dyDescent="0.2">
      <c r="AD3283" s="6"/>
    </row>
    <row r="3284" spans="30:30" x14ac:dyDescent="0.2">
      <c r="AD3284" s="6"/>
    </row>
    <row r="3285" spans="30:30" x14ac:dyDescent="0.2">
      <c r="AD3285" s="6"/>
    </row>
    <row r="3286" spans="30:30" x14ac:dyDescent="0.2">
      <c r="AD3286" s="6"/>
    </row>
    <row r="3287" spans="30:30" x14ac:dyDescent="0.2">
      <c r="AD3287" s="6"/>
    </row>
    <row r="3288" spans="30:30" x14ac:dyDescent="0.2">
      <c r="AD3288" s="6"/>
    </row>
    <row r="3289" spans="30:30" x14ac:dyDescent="0.2">
      <c r="AD3289" s="6"/>
    </row>
    <row r="3290" spans="30:30" x14ac:dyDescent="0.2">
      <c r="AD3290" s="6"/>
    </row>
    <row r="3291" spans="30:30" x14ac:dyDescent="0.2">
      <c r="AD3291" s="6"/>
    </row>
    <row r="3292" spans="30:30" x14ac:dyDescent="0.2">
      <c r="AD3292" s="6"/>
    </row>
    <row r="3293" spans="30:30" x14ac:dyDescent="0.2">
      <c r="AD3293" s="6"/>
    </row>
    <row r="3294" spans="30:30" x14ac:dyDescent="0.2">
      <c r="AD3294" s="6"/>
    </row>
    <row r="3295" spans="30:30" x14ac:dyDescent="0.2">
      <c r="AD3295" s="6"/>
    </row>
    <row r="3296" spans="30:30" x14ac:dyDescent="0.2">
      <c r="AD3296" s="6"/>
    </row>
    <row r="3297" spans="30:30" x14ac:dyDescent="0.2">
      <c r="AD3297" s="6"/>
    </row>
    <row r="3298" spans="30:30" x14ac:dyDescent="0.2">
      <c r="AD3298" s="6"/>
    </row>
    <row r="3299" spans="30:30" x14ac:dyDescent="0.2">
      <c r="AD3299" s="6"/>
    </row>
    <row r="3300" spans="30:30" x14ac:dyDescent="0.2">
      <c r="AD3300" s="6"/>
    </row>
    <row r="3301" spans="30:30" x14ac:dyDescent="0.2">
      <c r="AD3301" s="6"/>
    </row>
    <row r="3302" spans="30:30" x14ac:dyDescent="0.2">
      <c r="AD3302" s="6"/>
    </row>
    <row r="3303" spans="30:30" x14ac:dyDescent="0.2">
      <c r="AD3303" s="6"/>
    </row>
    <row r="3304" spans="30:30" x14ac:dyDescent="0.2">
      <c r="AD3304" s="6"/>
    </row>
    <row r="3305" spans="30:30" x14ac:dyDescent="0.2">
      <c r="AD3305" s="6"/>
    </row>
    <row r="3306" spans="30:30" x14ac:dyDescent="0.2">
      <c r="AD3306" s="6"/>
    </row>
    <row r="3307" spans="30:30" x14ac:dyDescent="0.2">
      <c r="AD3307" s="6"/>
    </row>
    <row r="3308" spans="30:30" x14ac:dyDescent="0.2">
      <c r="AD3308" s="6"/>
    </row>
    <row r="3309" spans="30:30" x14ac:dyDescent="0.2">
      <c r="AD3309" s="6"/>
    </row>
    <row r="3310" spans="30:30" x14ac:dyDescent="0.2">
      <c r="AD3310" s="6"/>
    </row>
    <row r="3311" spans="30:30" x14ac:dyDescent="0.2">
      <c r="AD3311" s="6"/>
    </row>
    <row r="3312" spans="30:30" x14ac:dyDescent="0.2">
      <c r="AD3312" s="6"/>
    </row>
    <row r="3313" spans="30:30" x14ac:dyDescent="0.2">
      <c r="AD3313" s="6"/>
    </row>
    <row r="3314" spans="30:30" x14ac:dyDescent="0.2">
      <c r="AD3314" s="6"/>
    </row>
    <row r="3315" spans="30:30" x14ac:dyDescent="0.2">
      <c r="AD3315" s="6"/>
    </row>
    <row r="3316" spans="30:30" x14ac:dyDescent="0.2">
      <c r="AD3316" s="6"/>
    </row>
    <row r="3317" spans="30:30" x14ac:dyDescent="0.2">
      <c r="AD3317" s="6"/>
    </row>
    <row r="3318" spans="30:30" x14ac:dyDescent="0.2">
      <c r="AD3318" s="6"/>
    </row>
    <row r="3319" spans="30:30" x14ac:dyDescent="0.2">
      <c r="AD3319" s="6"/>
    </row>
    <row r="3320" spans="30:30" x14ac:dyDescent="0.2">
      <c r="AD3320" s="6"/>
    </row>
    <row r="3321" spans="30:30" x14ac:dyDescent="0.2">
      <c r="AD3321" s="6"/>
    </row>
    <row r="3322" spans="30:30" x14ac:dyDescent="0.2">
      <c r="AD3322" s="6"/>
    </row>
    <row r="3323" spans="30:30" x14ac:dyDescent="0.2">
      <c r="AD3323" s="6"/>
    </row>
    <row r="3324" spans="30:30" x14ac:dyDescent="0.2">
      <c r="AD3324" s="6"/>
    </row>
    <row r="3325" spans="30:30" x14ac:dyDescent="0.2">
      <c r="AD3325" s="6"/>
    </row>
    <row r="3326" spans="30:30" x14ac:dyDescent="0.2">
      <c r="AD3326" s="6"/>
    </row>
    <row r="3327" spans="30:30" x14ac:dyDescent="0.2">
      <c r="AD3327" s="6"/>
    </row>
    <row r="3328" spans="30:30" x14ac:dyDescent="0.2">
      <c r="AD3328" s="6"/>
    </row>
    <row r="3329" spans="30:30" x14ac:dyDescent="0.2">
      <c r="AD3329" s="6"/>
    </row>
    <row r="3330" spans="30:30" x14ac:dyDescent="0.2">
      <c r="AD3330" s="6"/>
    </row>
    <row r="3331" spans="30:30" x14ac:dyDescent="0.2">
      <c r="AD3331" s="6"/>
    </row>
    <row r="3332" spans="30:30" x14ac:dyDescent="0.2">
      <c r="AD3332" s="6"/>
    </row>
    <row r="3333" spans="30:30" x14ac:dyDescent="0.2">
      <c r="AD3333" s="6"/>
    </row>
    <row r="3334" spans="30:30" x14ac:dyDescent="0.2">
      <c r="AD3334" s="6"/>
    </row>
    <row r="3335" spans="30:30" x14ac:dyDescent="0.2">
      <c r="AD3335" s="6"/>
    </row>
    <row r="3336" spans="30:30" x14ac:dyDescent="0.2">
      <c r="AD3336" s="6"/>
    </row>
    <row r="3337" spans="30:30" x14ac:dyDescent="0.2">
      <c r="AD3337" s="6"/>
    </row>
    <row r="3338" spans="30:30" x14ac:dyDescent="0.2">
      <c r="AD3338" s="6"/>
    </row>
    <row r="3339" spans="30:30" x14ac:dyDescent="0.2">
      <c r="AD3339" s="6"/>
    </row>
    <row r="3340" spans="30:30" x14ac:dyDescent="0.2">
      <c r="AD3340" s="6"/>
    </row>
    <row r="3341" spans="30:30" x14ac:dyDescent="0.2">
      <c r="AD3341" s="6"/>
    </row>
    <row r="3342" spans="30:30" x14ac:dyDescent="0.2">
      <c r="AD3342" s="6"/>
    </row>
    <row r="3343" spans="30:30" x14ac:dyDescent="0.2">
      <c r="AD3343" s="6"/>
    </row>
    <row r="3344" spans="30:30" x14ac:dyDescent="0.2">
      <c r="AD3344" s="6"/>
    </row>
    <row r="3345" spans="30:30" x14ac:dyDescent="0.2">
      <c r="AD3345" s="6"/>
    </row>
    <row r="3346" spans="30:30" x14ac:dyDescent="0.2">
      <c r="AD3346" s="6"/>
    </row>
    <row r="3347" spans="30:30" x14ac:dyDescent="0.2">
      <c r="AD3347" s="6"/>
    </row>
    <row r="3348" spans="30:30" x14ac:dyDescent="0.2">
      <c r="AD3348" s="6"/>
    </row>
    <row r="3349" spans="30:30" x14ac:dyDescent="0.2">
      <c r="AD3349" s="6"/>
    </row>
    <row r="3350" spans="30:30" x14ac:dyDescent="0.2">
      <c r="AD3350" s="6"/>
    </row>
    <row r="3351" spans="30:30" x14ac:dyDescent="0.2">
      <c r="AD3351" s="6"/>
    </row>
    <row r="3352" spans="30:30" x14ac:dyDescent="0.2">
      <c r="AD3352" s="6"/>
    </row>
    <row r="3353" spans="30:30" x14ac:dyDescent="0.2">
      <c r="AD3353" s="6"/>
    </row>
    <row r="3354" spans="30:30" x14ac:dyDescent="0.2">
      <c r="AD3354" s="6"/>
    </row>
    <row r="3355" spans="30:30" x14ac:dyDescent="0.2">
      <c r="AD3355" s="6"/>
    </row>
    <row r="3356" spans="30:30" x14ac:dyDescent="0.2">
      <c r="AD3356" s="6"/>
    </row>
    <row r="3357" spans="30:30" x14ac:dyDescent="0.2">
      <c r="AD3357" s="6"/>
    </row>
    <row r="3358" spans="30:30" x14ac:dyDescent="0.2">
      <c r="AD3358" s="6"/>
    </row>
    <row r="3359" spans="30:30" x14ac:dyDescent="0.2">
      <c r="AD3359" s="6"/>
    </row>
    <row r="3360" spans="30:30" x14ac:dyDescent="0.2">
      <c r="AD3360" s="6"/>
    </row>
    <row r="3361" spans="30:30" x14ac:dyDescent="0.2">
      <c r="AD3361" s="6"/>
    </row>
    <row r="3362" spans="30:30" x14ac:dyDescent="0.2">
      <c r="AD3362" s="6"/>
    </row>
    <row r="3363" spans="30:30" x14ac:dyDescent="0.2">
      <c r="AD3363" s="6"/>
    </row>
    <row r="3364" spans="30:30" x14ac:dyDescent="0.2">
      <c r="AD3364" s="6"/>
    </row>
    <row r="3365" spans="30:30" x14ac:dyDescent="0.2">
      <c r="AD3365" s="6"/>
    </row>
    <row r="3366" spans="30:30" x14ac:dyDescent="0.2">
      <c r="AD3366" s="6"/>
    </row>
    <row r="3367" spans="30:30" x14ac:dyDescent="0.2">
      <c r="AD3367" s="6"/>
    </row>
    <row r="3368" spans="30:30" x14ac:dyDescent="0.2">
      <c r="AD3368" s="6"/>
    </row>
    <row r="3369" spans="30:30" x14ac:dyDescent="0.2">
      <c r="AD3369" s="6"/>
    </row>
    <row r="3370" spans="30:30" x14ac:dyDescent="0.2">
      <c r="AD3370" s="6"/>
    </row>
    <row r="3371" spans="30:30" x14ac:dyDescent="0.2">
      <c r="AD3371" s="6"/>
    </row>
    <row r="3372" spans="30:30" x14ac:dyDescent="0.2">
      <c r="AD3372" s="6"/>
    </row>
    <row r="3373" spans="30:30" x14ac:dyDescent="0.2">
      <c r="AD3373" s="6"/>
    </row>
    <row r="3374" spans="30:30" x14ac:dyDescent="0.2">
      <c r="AD3374" s="6"/>
    </row>
    <row r="3375" spans="30:30" x14ac:dyDescent="0.2">
      <c r="AD3375" s="6"/>
    </row>
    <row r="3376" spans="30:30" x14ac:dyDescent="0.2">
      <c r="AD3376" s="6"/>
    </row>
    <row r="3377" spans="30:30" x14ac:dyDescent="0.2">
      <c r="AD3377" s="6"/>
    </row>
    <row r="3378" spans="30:30" x14ac:dyDescent="0.2">
      <c r="AD3378" s="6"/>
    </row>
    <row r="3379" spans="30:30" x14ac:dyDescent="0.2">
      <c r="AD3379" s="6"/>
    </row>
    <row r="3380" spans="30:30" x14ac:dyDescent="0.2">
      <c r="AD3380" s="6"/>
    </row>
    <row r="3381" spans="30:30" x14ac:dyDescent="0.2">
      <c r="AD3381" s="6"/>
    </row>
    <row r="3382" spans="30:30" x14ac:dyDescent="0.2">
      <c r="AD3382" s="6"/>
    </row>
    <row r="3383" spans="30:30" x14ac:dyDescent="0.2">
      <c r="AD3383" s="6"/>
    </row>
    <row r="3384" spans="30:30" x14ac:dyDescent="0.2">
      <c r="AD3384" s="6"/>
    </row>
    <row r="3385" spans="30:30" x14ac:dyDescent="0.2">
      <c r="AD3385" s="6"/>
    </row>
    <row r="3386" spans="30:30" x14ac:dyDescent="0.2">
      <c r="AD3386" s="6"/>
    </row>
    <row r="3387" spans="30:30" x14ac:dyDescent="0.2">
      <c r="AD3387" s="6"/>
    </row>
    <row r="3388" spans="30:30" x14ac:dyDescent="0.2">
      <c r="AD3388" s="6"/>
    </row>
    <row r="3389" spans="30:30" x14ac:dyDescent="0.2">
      <c r="AD3389" s="6"/>
    </row>
    <row r="3390" spans="30:30" x14ac:dyDescent="0.2">
      <c r="AD3390" s="6"/>
    </row>
    <row r="3391" spans="30:30" x14ac:dyDescent="0.2">
      <c r="AD3391" s="6"/>
    </row>
    <row r="3392" spans="30:30" x14ac:dyDescent="0.2">
      <c r="AD3392" s="6"/>
    </row>
    <row r="3393" spans="30:30" x14ac:dyDescent="0.2">
      <c r="AD3393" s="6"/>
    </row>
    <row r="3394" spans="30:30" x14ac:dyDescent="0.2">
      <c r="AD3394" s="6"/>
    </row>
    <row r="3395" spans="30:30" x14ac:dyDescent="0.2">
      <c r="AD3395" s="6"/>
    </row>
    <row r="3396" spans="30:30" x14ac:dyDescent="0.2">
      <c r="AD3396" s="6"/>
    </row>
    <row r="3397" spans="30:30" x14ac:dyDescent="0.2">
      <c r="AD3397" s="6"/>
    </row>
    <row r="3398" spans="30:30" x14ac:dyDescent="0.2">
      <c r="AD3398" s="6"/>
    </row>
    <row r="3399" spans="30:30" x14ac:dyDescent="0.2">
      <c r="AD3399" s="6"/>
    </row>
    <row r="3400" spans="30:30" x14ac:dyDescent="0.2">
      <c r="AD3400" s="6"/>
    </row>
    <row r="3401" spans="30:30" x14ac:dyDescent="0.2">
      <c r="AD3401" s="6"/>
    </row>
    <row r="3402" spans="30:30" x14ac:dyDescent="0.2">
      <c r="AD3402" s="6"/>
    </row>
    <row r="3403" spans="30:30" x14ac:dyDescent="0.2">
      <c r="AD3403" s="6"/>
    </row>
    <row r="3404" spans="30:30" x14ac:dyDescent="0.2">
      <c r="AD3404" s="6"/>
    </row>
    <row r="3405" spans="30:30" x14ac:dyDescent="0.2">
      <c r="AD3405" s="6"/>
    </row>
    <row r="3406" spans="30:30" x14ac:dyDescent="0.2">
      <c r="AD3406" s="6"/>
    </row>
    <row r="3407" spans="30:30" x14ac:dyDescent="0.2">
      <c r="AD3407" s="6"/>
    </row>
    <row r="3408" spans="30:30" x14ac:dyDescent="0.2">
      <c r="AD3408" s="6"/>
    </row>
    <row r="3409" spans="30:30" x14ac:dyDescent="0.2">
      <c r="AD3409" s="6"/>
    </row>
    <row r="3410" spans="30:30" x14ac:dyDescent="0.2">
      <c r="AD3410" s="6"/>
    </row>
    <row r="3411" spans="30:30" x14ac:dyDescent="0.2">
      <c r="AD3411" s="6"/>
    </row>
    <row r="3412" spans="30:30" x14ac:dyDescent="0.2">
      <c r="AD3412" s="6"/>
    </row>
    <row r="3413" spans="30:30" x14ac:dyDescent="0.2">
      <c r="AD3413" s="6"/>
    </row>
    <row r="3414" spans="30:30" x14ac:dyDescent="0.2">
      <c r="AD3414" s="6"/>
    </row>
    <row r="3415" spans="30:30" x14ac:dyDescent="0.2">
      <c r="AD3415" s="6"/>
    </row>
    <row r="3416" spans="30:30" x14ac:dyDescent="0.2">
      <c r="AD3416" s="6"/>
    </row>
    <row r="3417" spans="30:30" x14ac:dyDescent="0.2">
      <c r="AD3417" s="6"/>
    </row>
    <row r="3418" spans="30:30" x14ac:dyDescent="0.2">
      <c r="AD3418" s="6"/>
    </row>
    <row r="3419" spans="30:30" x14ac:dyDescent="0.2">
      <c r="AD3419" s="6"/>
    </row>
    <row r="3420" spans="30:30" x14ac:dyDescent="0.2">
      <c r="AD3420" s="6"/>
    </row>
    <row r="3421" spans="30:30" x14ac:dyDescent="0.2">
      <c r="AD3421" s="6"/>
    </row>
    <row r="3422" spans="30:30" x14ac:dyDescent="0.2">
      <c r="AD3422" s="6"/>
    </row>
    <row r="3423" spans="30:30" x14ac:dyDescent="0.2">
      <c r="AD3423" s="6"/>
    </row>
    <row r="3424" spans="30:30" x14ac:dyDescent="0.2">
      <c r="AD3424" s="6"/>
    </row>
    <row r="3425" spans="30:30" x14ac:dyDescent="0.2">
      <c r="AD3425" s="6"/>
    </row>
    <row r="3426" spans="30:30" x14ac:dyDescent="0.2">
      <c r="AD3426" s="6"/>
    </row>
    <row r="3427" spans="30:30" x14ac:dyDescent="0.2">
      <c r="AD3427" s="6"/>
    </row>
    <row r="3428" spans="30:30" x14ac:dyDescent="0.2">
      <c r="AD3428" s="6"/>
    </row>
    <row r="3429" spans="30:30" x14ac:dyDescent="0.2">
      <c r="AD3429" s="6"/>
    </row>
    <row r="3430" spans="30:30" x14ac:dyDescent="0.2">
      <c r="AD3430" s="6"/>
    </row>
    <row r="3431" spans="30:30" x14ac:dyDescent="0.2">
      <c r="AD3431" s="6"/>
    </row>
    <row r="3432" spans="30:30" x14ac:dyDescent="0.2">
      <c r="AD3432" s="6"/>
    </row>
    <row r="3433" spans="30:30" x14ac:dyDescent="0.2">
      <c r="AD3433" s="6"/>
    </row>
    <row r="3434" spans="30:30" x14ac:dyDescent="0.2">
      <c r="AD3434" s="6"/>
    </row>
    <row r="3435" spans="30:30" x14ac:dyDescent="0.2">
      <c r="AD3435" s="6"/>
    </row>
    <row r="3436" spans="30:30" x14ac:dyDescent="0.2">
      <c r="AD3436" s="6"/>
    </row>
    <row r="3437" spans="30:30" x14ac:dyDescent="0.2">
      <c r="AD3437" s="6"/>
    </row>
    <row r="3438" spans="30:30" x14ac:dyDescent="0.2">
      <c r="AD3438" s="6"/>
    </row>
    <row r="3439" spans="30:30" x14ac:dyDescent="0.2">
      <c r="AD3439" s="6"/>
    </row>
    <row r="3440" spans="30:30" x14ac:dyDescent="0.2">
      <c r="AD3440" s="6"/>
    </row>
    <row r="3441" spans="30:30" x14ac:dyDescent="0.2">
      <c r="AD3441" s="6"/>
    </row>
    <row r="3442" spans="30:30" x14ac:dyDescent="0.2">
      <c r="AD3442" s="6"/>
    </row>
    <row r="3443" spans="30:30" x14ac:dyDescent="0.2">
      <c r="AD3443" s="6"/>
    </row>
    <row r="3444" spans="30:30" x14ac:dyDescent="0.2">
      <c r="AD3444" s="6"/>
    </row>
    <row r="3445" spans="30:30" x14ac:dyDescent="0.2">
      <c r="AD3445" s="6"/>
    </row>
    <row r="3446" spans="30:30" x14ac:dyDescent="0.2">
      <c r="AD3446" s="6"/>
    </row>
    <row r="3447" spans="30:30" x14ac:dyDescent="0.2">
      <c r="AD3447" s="6"/>
    </row>
    <row r="3448" spans="30:30" x14ac:dyDescent="0.2">
      <c r="AD3448" s="6"/>
    </row>
    <row r="3449" spans="30:30" x14ac:dyDescent="0.2">
      <c r="AD3449" s="6"/>
    </row>
    <row r="3450" spans="30:30" x14ac:dyDescent="0.2">
      <c r="AD3450" s="6"/>
    </row>
    <row r="3451" spans="30:30" x14ac:dyDescent="0.2">
      <c r="AD3451" s="6"/>
    </row>
    <row r="3452" spans="30:30" x14ac:dyDescent="0.2">
      <c r="AD3452" s="6"/>
    </row>
    <row r="3453" spans="30:30" x14ac:dyDescent="0.2">
      <c r="AD3453" s="6"/>
    </row>
    <row r="3454" spans="30:30" x14ac:dyDescent="0.2">
      <c r="AD3454" s="6"/>
    </row>
    <row r="3455" spans="30:30" x14ac:dyDescent="0.2">
      <c r="AD3455" s="6"/>
    </row>
    <row r="3456" spans="30:30" x14ac:dyDescent="0.2">
      <c r="AD3456" s="6"/>
    </row>
    <row r="3457" spans="30:30" x14ac:dyDescent="0.2">
      <c r="AD3457" s="6"/>
    </row>
    <row r="3458" spans="30:30" x14ac:dyDescent="0.2">
      <c r="AD3458" s="6"/>
    </row>
    <row r="3459" spans="30:30" x14ac:dyDescent="0.2">
      <c r="AD3459" s="6"/>
    </row>
    <row r="3460" spans="30:30" x14ac:dyDescent="0.2">
      <c r="AD3460" s="6"/>
    </row>
    <row r="3461" spans="30:30" x14ac:dyDescent="0.2">
      <c r="AD3461" s="6"/>
    </row>
    <row r="3462" spans="30:30" x14ac:dyDescent="0.2">
      <c r="AD3462" s="6"/>
    </row>
    <row r="3463" spans="30:30" x14ac:dyDescent="0.2">
      <c r="AD3463" s="6"/>
    </row>
    <row r="3464" spans="30:30" x14ac:dyDescent="0.2">
      <c r="AD3464" s="6"/>
    </row>
    <row r="3465" spans="30:30" x14ac:dyDescent="0.2">
      <c r="AD3465" s="6"/>
    </row>
    <row r="3466" spans="30:30" x14ac:dyDescent="0.2">
      <c r="AD3466" s="6"/>
    </row>
    <row r="3467" spans="30:30" x14ac:dyDescent="0.2">
      <c r="AD3467" s="6"/>
    </row>
    <row r="3468" spans="30:30" x14ac:dyDescent="0.2">
      <c r="AD3468" s="6"/>
    </row>
    <row r="3469" spans="30:30" x14ac:dyDescent="0.2">
      <c r="AD3469" s="6"/>
    </row>
    <row r="3470" spans="30:30" x14ac:dyDescent="0.2">
      <c r="AD3470" s="6"/>
    </row>
    <row r="3471" spans="30:30" x14ac:dyDescent="0.2">
      <c r="AD3471" s="6"/>
    </row>
    <row r="3472" spans="30:30" x14ac:dyDescent="0.2">
      <c r="AD3472" s="6"/>
    </row>
    <row r="3473" spans="30:30" x14ac:dyDescent="0.2">
      <c r="AD3473" s="6"/>
    </row>
    <row r="3474" spans="30:30" x14ac:dyDescent="0.2">
      <c r="AD3474" s="6"/>
    </row>
    <row r="3475" spans="30:30" x14ac:dyDescent="0.2">
      <c r="AD3475" s="6"/>
    </row>
    <row r="3476" spans="30:30" x14ac:dyDescent="0.2">
      <c r="AD3476" s="6"/>
    </row>
    <row r="3477" spans="30:30" x14ac:dyDescent="0.2">
      <c r="AD3477" s="6"/>
    </row>
    <row r="3478" spans="30:30" x14ac:dyDescent="0.2">
      <c r="AD3478" s="6"/>
    </row>
    <row r="3479" spans="30:30" x14ac:dyDescent="0.2">
      <c r="AD3479" s="6"/>
    </row>
    <row r="3480" spans="30:30" x14ac:dyDescent="0.2">
      <c r="AD3480" s="6"/>
    </row>
    <row r="3481" spans="30:30" x14ac:dyDescent="0.2">
      <c r="AD3481" s="6"/>
    </row>
    <row r="3482" spans="30:30" x14ac:dyDescent="0.2">
      <c r="AD3482" s="6"/>
    </row>
    <row r="3483" spans="30:30" x14ac:dyDescent="0.2">
      <c r="AD3483" s="6"/>
    </row>
    <row r="3484" spans="30:30" x14ac:dyDescent="0.2">
      <c r="AD3484" s="6"/>
    </row>
    <row r="3485" spans="30:30" x14ac:dyDescent="0.2">
      <c r="AD3485" s="6"/>
    </row>
    <row r="3486" spans="30:30" x14ac:dyDescent="0.2">
      <c r="AD3486" s="6"/>
    </row>
    <row r="3487" spans="30:30" x14ac:dyDescent="0.2">
      <c r="AD3487" s="6"/>
    </row>
    <row r="3488" spans="30:30" x14ac:dyDescent="0.2">
      <c r="AD3488" s="6"/>
    </row>
    <row r="3489" spans="30:30" x14ac:dyDescent="0.2">
      <c r="AD3489" s="6"/>
    </row>
    <row r="3490" spans="30:30" x14ac:dyDescent="0.2">
      <c r="AD3490" s="6"/>
    </row>
    <row r="3491" spans="30:30" x14ac:dyDescent="0.2">
      <c r="AD3491" s="6"/>
    </row>
    <row r="3492" spans="30:30" x14ac:dyDescent="0.2">
      <c r="AD3492" s="6"/>
    </row>
    <row r="3493" spans="30:30" x14ac:dyDescent="0.2">
      <c r="AD3493" s="6"/>
    </row>
    <row r="3494" spans="30:30" x14ac:dyDescent="0.2">
      <c r="AD3494" s="6"/>
    </row>
    <row r="3495" spans="30:30" x14ac:dyDescent="0.2">
      <c r="AD3495" s="6"/>
    </row>
    <row r="3496" spans="30:30" x14ac:dyDescent="0.2">
      <c r="AD3496" s="6"/>
    </row>
    <row r="3497" spans="30:30" x14ac:dyDescent="0.2">
      <c r="AD3497" s="6"/>
    </row>
    <row r="3498" spans="30:30" x14ac:dyDescent="0.2">
      <c r="AD3498" s="6"/>
    </row>
    <row r="3499" spans="30:30" x14ac:dyDescent="0.2">
      <c r="AD3499" s="6"/>
    </row>
    <row r="3500" spans="30:30" x14ac:dyDescent="0.2">
      <c r="AD3500" s="6"/>
    </row>
    <row r="3501" spans="30:30" x14ac:dyDescent="0.2">
      <c r="AD3501" s="6"/>
    </row>
    <row r="3502" spans="30:30" x14ac:dyDescent="0.2">
      <c r="AD3502" s="6"/>
    </row>
    <row r="3503" spans="30:30" x14ac:dyDescent="0.2">
      <c r="AD3503" s="6"/>
    </row>
    <row r="3504" spans="30:30" x14ac:dyDescent="0.2">
      <c r="AD3504" s="6"/>
    </row>
    <row r="3505" spans="30:30" x14ac:dyDescent="0.2">
      <c r="AD3505" s="6"/>
    </row>
    <row r="3506" spans="30:30" x14ac:dyDescent="0.2">
      <c r="AD3506" s="6"/>
    </row>
    <row r="3507" spans="30:30" x14ac:dyDescent="0.2">
      <c r="AD3507" s="6"/>
    </row>
    <row r="3508" spans="30:30" x14ac:dyDescent="0.2">
      <c r="AD3508" s="6"/>
    </row>
    <row r="3509" spans="30:30" x14ac:dyDescent="0.2">
      <c r="AD3509" s="6"/>
    </row>
    <row r="3510" spans="30:30" x14ac:dyDescent="0.2">
      <c r="AD3510" s="6"/>
    </row>
    <row r="3511" spans="30:30" x14ac:dyDescent="0.2">
      <c r="AD3511" s="6"/>
    </row>
    <row r="3512" spans="30:30" x14ac:dyDescent="0.2">
      <c r="AD3512" s="6"/>
    </row>
    <row r="3513" spans="30:30" x14ac:dyDescent="0.2">
      <c r="AD3513" s="6"/>
    </row>
    <row r="3514" spans="30:30" x14ac:dyDescent="0.2">
      <c r="AD3514" s="6"/>
    </row>
    <row r="3515" spans="30:30" x14ac:dyDescent="0.2">
      <c r="AD3515" s="6"/>
    </row>
    <row r="3516" spans="30:30" x14ac:dyDescent="0.2">
      <c r="AD3516" s="6"/>
    </row>
    <row r="3517" spans="30:30" x14ac:dyDescent="0.2">
      <c r="AD3517" s="6"/>
    </row>
    <row r="3518" spans="30:30" x14ac:dyDescent="0.2">
      <c r="AD3518" s="6"/>
    </row>
    <row r="3519" spans="30:30" x14ac:dyDescent="0.2">
      <c r="AD3519" s="6"/>
    </row>
    <row r="3520" spans="30:30" x14ac:dyDescent="0.2">
      <c r="AD3520" s="6"/>
    </row>
    <row r="3521" spans="30:30" x14ac:dyDescent="0.2">
      <c r="AD3521" s="6"/>
    </row>
    <row r="3522" spans="30:30" x14ac:dyDescent="0.2">
      <c r="AD3522" s="6"/>
    </row>
    <row r="3523" spans="30:30" x14ac:dyDescent="0.2">
      <c r="AD3523" s="6"/>
    </row>
    <row r="3524" spans="30:30" x14ac:dyDescent="0.2">
      <c r="AD3524" s="6"/>
    </row>
    <row r="3525" spans="30:30" x14ac:dyDescent="0.2">
      <c r="AD3525" s="6"/>
    </row>
    <row r="3526" spans="30:30" x14ac:dyDescent="0.2">
      <c r="AD3526" s="6"/>
    </row>
    <row r="3527" spans="30:30" x14ac:dyDescent="0.2">
      <c r="AD3527" s="6"/>
    </row>
    <row r="3528" spans="30:30" x14ac:dyDescent="0.2">
      <c r="AD3528" s="6"/>
    </row>
    <row r="3529" spans="30:30" x14ac:dyDescent="0.2">
      <c r="AD3529" s="6"/>
    </row>
    <row r="3530" spans="30:30" x14ac:dyDescent="0.2">
      <c r="AD3530" s="6"/>
    </row>
    <row r="3531" spans="30:30" x14ac:dyDescent="0.2">
      <c r="AD3531" s="6"/>
    </row>
    <row r="3532" spans="30:30" x14ac:dyDescent="0.2">
      <c r="AD3532" s="6"/>
    </row>
    <row r="3533" spans="30:30" x14ac:dyDescent="0.2">
      <c r="AD3533" s="6"/>
    </row>
    <row r="3534" spans="30:30" x14ac:dyDescent="0.2">
      <c r="AD3534" s="6"/>
    </row>
    <row r="3535" spans="30:30" x14ac:dyDescent="0.2">
      <c r="AD3535" s="6"/>
    </row>
    <row r="3536" spans="30:30" x14ac:dyDescent="0.2">
      <c r="AD3536" s="6"/>
    </row>
    <row r="3537" spans="30:30" x14ac:dyDescent="0.2">
      <c r="AD3537" s="6"/>
    </row>
    <row r="3538" spans="30:30" x14ac:dyDescent="0.2">
      <c r="AD3538" s="6"/>
    </row>
    <row r="3539" spans="30:30" x14ac:dyDescent="0.2">
      <c r="AD3539" s="6"/>
    </row>
    <row r="3540" spans="30:30" x14ac:dyDescent="0.2">
      <c r="AD3540" s="6"/>
    </row>
    <row r="3541" spans="30:30" x14ac:dyDescent="0.2">
      <c r="AD3541" s="6"/>
    </row>
    <row r="3542" spans="30:30" x14ac:dyDescent="0.2">
      <c r="AD3542" s="6"/>
    </row>
    <row r="3543" spans="30:30" x14ac:dyDescent="0.2">
      <c r="AD3543" s="6"/>
    </row>
    <row r="3544" spans="30:30" x14ac:dyDescent="0.2">
      <c r="AD3544" s="6"/>
    </row>
    <row r="3545" spans="30:30" x14ac:dyDescent="0.2">
      <c r="AD3545" s="6"/>
    </row>
    <row r="3546" spans="30:30" x14ac:dyDescent="0.2">
      <c r="AD3546" s="6"/>
    </row>
    <row r="3547" spans="30:30" x14ac:dyDescent="0.2">
      <c r="AD3547" s="6"/>
    </row>
    <row r="3548" spans="30:30" x14ac:dyDescent="0.2">
      <c r="AD3548" s="6"/>
    </row>
    <row r="3549" spans="30:30" x14ac:dyDescent="0.2">
      <c r="AD3549" s="6"/>
    </row>
    <row r="3550" spans="30:30" x14ac:dyDescent="0.2">
      <c r="AD3550" s="6"/>
    </row>
    <row r="3551" spans="30:30" x14ac:dyDescent="0.2">
      <c r="AD3551" s="6"/>
    </row>
    <row r="3552" spans="30:30" x14ac:dyDescent="0.2">
      <c r="AD3552" s="6"/>
    </row>
    <row r="3553" spans="30:30" x14ac:dyDescent="0.2">
      <c r="AD3553" s="6"/>
    </row>
    <row r="3554" spans="30:30" x14ac:dyDescent="0.2">
      <c r="AD3554" s="6"/>
    </row>
    <row r="3555" spans="30:30" x14ac:dyDescent="0.2">
      <c r="AD3555" s="6"/>
    </row>
    <row r="3556" spans="30:30" x14ac:dyDescent="0.2">
      <c r="AD3556" s="6"/>
    </row>
    <row r="3557" spans="30:30" x14ac:dyDescent="0.2">
      <c r="AD3557" s="6"/>
    </row>
    <row r="3558" spans="30:30" x14ac:dyDescent="0.2">
      <c r="AD3558" s="6"/>
    </row>
    <row r="3559" spans="30:30" x14ac:dyDescent="0.2">
      <c r="AD3559" s="6"/>
    </row>
    <row r="3560" spans="30:30" x14ac:dyDescent="0.2">
      <c r="AD3560" s="6"/>
    </row>
    <row r="3561" spans="30:30" x14ac:dyDescent="0.2">
      <c r="AD3561" s="6"/>
    </row>
    <row r="3562" spans="30:30" x14ac:dyDescent="0.2">
      <c r="AD3562" s="6"/>
    </row>
    <row r="3563" spans="30:30" x14ac:dyDescent="0.2">
      <c r="AD3563" s="6"/>
    </row>
    <row r="3564" spans="30:30" x14ac:dyDescent="0.2">
      <c r="AD3564" s="6"/>
    </row>
    <row r="3565" spans="30:30" x14ac:dyDescent="0.2">
      <c r="AD3565" s="6"/>
    </row>
    <row r="3566" spans="30:30" x14ac:dyDescent="0.2">
      <c r="AD3566" s="6"/>
    </row>
    <row r="3567" spans="30:30" x14ac:dyDescent="0.2">
      <c r="AD3567" s="6"/>
    </row>
    <row r="3568" spans="30:30" x14ac:dyDescent="0.2">
      <c r="AD3568" s="6"/>
    </row>
    <row r="3569" spans="30:30" x14ac:dyDescent="0.2">
      <c r="AD3569" s="6"/>
    </row>
    <row r="3570" spans="30:30" x14ac:dyDescent="0.2">
      <c r="AD3570" s="6"/>
    </row>
    <row r="3571" spans="30:30" x14ac:dyDescent="0.2">
      <c r="AD3571" s="6"/>
    </row>
    <row r="3572" spans="30:30" x14ac:dyDescent="0.2">
      <c r="AD3572" s="6"/>
    </row>
    <row r="3573" spans="30:30" x14ac:dyDescent="0.2">
      <c r="AD3573" s="6"/>
    </row>
    <row r="3574" spans="30:30" x14ac:dyDescent="0.2">
      <c r="AD3574" s="6"/>
    </row>
    <row r="3575" spans="30:30" x14ac:dyDescent="0.2">
      <c r="AD3575" s="6"/>
    </row>
    <row r="3576" spans="30:30" x14ac:dyDescent="0.2">
      <c r="AD3576" s="6"/>
    </row>
    <row r="3577" spans="30:30" x14ac:dyDescent="0.2">
      <c r="AD3577" s="6"/>
    </row>
    <row r="3578" spans="30:30" x14ac:dyDescent="0.2">
      <c r="AD3578" s="6"/>
    </row>
    <row r="3579" spans="30:30" x14ac:dyDescent="0.2">
      <c r="AD3579" s="6"/>
    </row>
    <row r="3580" spans="30:30" x14ac:dyDescent="0.2">
      <c r="AD3580" s="6"/>
    </row>
    <row r="3581" spans="30:30" x14ac:dyDescent="0.2">
      <c r="AD3581" s="6"/>
    </row>
    <row r="3582" spans="30:30" x14ac:dyDescent="0.2">
      <c r="AD3582" s="6"/>
    </row>
    <row r="3583" spans="30:30" x14ac:dyDescent="0.2">
      <c r="AD3583" s="6"/>
    </row>
    <row r="3584" spans="30:30" x14ac:dyDescent="0.2">
      <c r="AD3584" s="6"/>
    </row>
    <row r="3585" spans="30:30" x14ac:dyDescent="0.2">
      <c r="AD3585" s="6"/>
    </row>
    <row r="3586" spans="30:30" x14ac:dyDescent="0.2">
      <c r="AD3586" s="6"/>
    </row>
    <row r="3587" spans="30:30" x14ac:dyDescent="0.2">
      <c r="AD3587" s="6"/>
    </row>
    <row r="3588" spans="30:30" x14ac:dyDescent="0.2">
      <c r="AD3588" s="6"/>
    </row>
    <row r="3589" spans="30:30" x14ac:dyDescent="0.2">
      <c r="AD3589" s="6"/>
    </row>
    <row r="3590" spans="30:30" x14ac:dyDescent="0.2">
      <c r="AD3590" s="6"/>
    </row>
    <row r="3591" spans="30:30" x14ac:dyDescent="0.2">
      <c r="AD3591" s="6"/>
    </row>
    <row r="3592" spans="30:30" x14ac:dyDescent="0.2">
      <c r="AD3592" s="6"/>
    </row>
    <row r="3593" spans="30:30" x14ac:dyDescent="0.2">
      <c r="AD3593" s="6"/>
    </row>
    <row r="3594" spans="30:30" x14ac:dyDescent="0.2">
      <c r="AD3594" s="6"/>
    </row>
    <row r="3595" spans="30:30" x14ac:dyDescent="0.2">
      <c r="AD3595" s="6"/>
    </row>
    <row r="3596" spans="30:30" x14ac:dyDescent="0.2">
      <c r="AD3596" s="6"/>
    </row>
    <row r="3597" spans="30:30" x14ac:dyDescent="0.2">
      <c r="AD3597" s="6"/>
    </row>
    <row r="3598" spans="30:30" x14ac:dyDescent="0.2">
      <c r="AD3598" s="6"/>
    </row>
    <row r="3599" spans="30:30" x14ac:dyDescent="0.2">
      <c r="AD3599" s="6"/>
    </row>
    <row r="3600" spans="30:30" x14ac:dyDescent="0.2">
      <c r="AD3600" s="6"/>
    </row>
    <row r="3601" spans="30:30" x14ac:dyDescent="0.2">
      <c r="AD3601" s="6"/>
    </row>
    <row r="3602" spans="30:30" x14ac:dyDescent="0.2">
      <c r="AD3602" s="6"/>
    </row>
    <row r="3603" spans="30:30" x14ac:dyDescent="0.2">
      <c r="AD3603" s="6"/>
    </row>
    <row r="3604" spans="30:30" x14ac:dyDescent="0.2">
      <c r="AD3604" s="6"/>
    </row>
    <row r="3605" spans="30:30" x14ac:dyDescent="0.2">
      <c r="AD3605" s="6"/>
    </row>
    <row r="3606" spans="30:30" x14ac:dyDescent="0.2">
      <c r="AD3606" s="6"/>
    </row>
    <row r="3607" spans="30:30" x14ac:dyDescent="0.2">
      <c r="AD3607" s="6"/>
    </row>
    <row r="3608" spans="30:30" x14ac:dyDescent="0.2">
      <c r="AD3608" s="6"/>
    </row>
    <row r="3609" spans="30:30" x14ac:dyDescent="0.2">
      <c r="AD3609" s="6"/>
    </row>
    <row r="3610" spans="30:30" x14ac:dyDescent="0.2">
      <c r="AD3610" s="6"/>
    </row>
    <row r="3611" spans="30:30" x14ac:dyDescent="0.2">
      <c r="AD3611" s="6"/>
    </row>
    <row r="3612" spans="30:30" x14ac:dyDescent="0.2">
      <c r="AD3612" s="6"/>
    </row>
    <row r="3613" spans="30:30" x14ac:dyDescent="0.2">
      <c r="AD3613" s="6"/>
    </row>
    <row r="3614" spans="30:30" x14ac:dyDescent="0.2">
      <c r="AD3614" s="6"/>
    </row>
    <row r="3615" spans="30:30" x14ac:dyDescent="0.2">
      <c r="AD3615" s="6"/>
    </row>
    <row r="3616" spans="30:30" x14ac:dyDescent="0.2">
      <c r="AD3616" s="6"/>
    </row>
    <row r="3617" spans="30:30" x14ac:dyDescent="0.2">
      <c r="AD3617" s="6"/>
    </row>
    <row r="3618" spans="30:30" x14ac:dyDescent="0.2">
      <c r="AD3618" s="6"/>
    </row>
    <row r="3619" spans="30:30" x14ac:dyDescent="0.2">
      <c r="AD3619" s="6"/>
    </row>
    <row r="3620" spans="30:30" x14ac:dyDescent="0.2">
      <c r="AD3620" s="6"/>
    </row>
    <row r="3621" spans="30:30" x14ac:dyDescent="0.2">
      <c r="AD3621" s="6"/>
    </row>
    <row r="3622" spans="30:30" x14ac:dyDescent="0.2">
      <c r="AD3622" s="6"/>
    </row>
    <row r="3623" spans="30:30" x14ac:dyDescent="0.2">
      <c r="AD3623" s="6"/>
    </row>
    <row r="3624" spans="30:30" x14ac:dyDescent="0.2">
      <c r="AD3624" s="6"/>
    </row>
    <row r="3625" spans="30:30" x14ac:dyDescent="0.2">
      <c r="AD3625" s="6"/>
    </row>
    <row r="3626" spans="30:30" x14ac:dyDescent="0.2">
      <c r="AD3626" s="6"/>
    </row>
    <row r="3627" spans="30:30" x14ac:dyDescent="0.2">
      <c r="AD3627" s="6"/>
    </row>
    <row r="3628" spans="30:30" x14ac:dyDescent="0.2">
      <c r="AD3628" s="6"/>
    </row>
    <row r="3629" spans="30:30" x14ac:dyDescent="0.2">
      <c r="AD3629" s="6"/>
    </row>
    <row r="3630" spans="30:30" x14ac:dyDescent="0.2">
      <c r="AD3630" s="6"/>
    </row>
    <row r="3631" spans="30:30" x14ac:dyDescent="0.2">
      <c r="AD3631" s="6"/>
    </row>
    <row r="3632" spans="30:30" x14ac:dyDescent="0.2">
      <c r="AD3632" s="6"/>
    </row>
    <row r="3633" spans="30:30" x14ac:dyDescent="0.2">
      <c r="AD3633" s="6"/>
    </row>
    <row r="3634" spans="30:30" x14ac:dyDescent="0.2">
      <c r="AD3634" s="6"/>
    </row>
    <row r="3635" spans="30:30" x14ac:dyDescent="0.2">
      <c r="AD3635" s="6"/>
    </row>
    <row r="3636" spans="30:30" x14ac:dyDescent="0.2">
      <c r="AD3636" s="6"/>
    </row>
    <row r="3637" spans="30:30" x14ac:dyDescent="0.2">
      <c r="AD3637" s="6"/>
    </row>
    <row r="3638" spans="30:30" x14ac:dyDescent="0.2">
      <c r="AD3638" s="6"/>
    </row>
    <row r="3639" spans="30:30" x14ac:dyDescent="0.2">
      <c r="AD3639" s="6"/>
    </row>
    <row r="3640" spans="30:30" x14ac:dyDescent="0.2">
      <c r="AD3640" s="6"/>
    </row>
    <row r="3641" spans="30:30" x14ac:dyDescent="0.2">
      <c r="AD3641" s="6"/>
    </row>
    <row r="3642" spans="30:30" x14ac:dyDescent="0.2">
      <c r="AD3642" s="6"/>
    </row>
    <row r="3643" spans="30:30" x14ac:dyDescent="0.2">
      <c r="AD3643" s="6"/>
    </row>
    <row r="3644" spans="30:30" x14ac:dyDescent="0.2">
      <c r="AD3644" s="6"/>
    </row>
    <row r="3645" spans="30:30" x14ac:dyDescent="0.2">
      <c r="AD3645" s="6"/>
    </row>
    <row r="3646" spans="30:30" x14ac:dyDescent="0.2">
      <c r="AD3646" s="6"/>
    </row>
    <row r="3647" spans="30:30" x14ac:dyDescent="0.2">
      <c r="AD3647" s="6"/>
    </row>
    <row r="3648" spans="30:30" x14ac:dyDescent="0.2">
      <c r="AD3648" s="6"/>
    </row>
    <row r="3649" spans="30:30" x14ac:dyDescent="0.2">
      <c r="AD3649" s="6"/>
    </row>
    <row r="3650" spans="30:30" x14ac:dyDescent="0.2">
      <c r="AD3650" s="6"/>
    </row>
    <row r="3651" spans="30:30" x14ac:dyDescent="0.2">
      <c r="AD3651" s="6"/>
    </row>
    <row r="3652" spans="30:30" x14ac:dyDescent="0.2">
      <c r="AD3652" s="6"/>
    </row>
    <row r="3653" spans="30:30" x14ac:dyDescent="0.2">
      <c r="AD3653" s="6"/>
    </row>
    <row r="3654" spans="30:30" x14ac:dyDescent="0.2">
      <c r="AD3654" s="6"/>
    </row>
    <row r="3655" spans="30:30" x14ac:dyDescent="0.2">
      <c r="AD3655" s="6"/>
    </row>
    <row r="3656" spans="30:30" x14ac:dyDescent="0.2">
      <c r="AD3656" s="6"/>
    </row>
    <row r="3657" spans="30:30" x14ac:dyDescent="0.2">
      <c r="AD3657" s="6"/>
    </row>
    <row r="3658" spans="30:30" x14ac:dyDescent="0.2">
      <c r="AD3658" s="6"/>
    </row>
    <row r="3659" spans="30:30" x14ac:dyDescent="0.2">
      <c r="AD3659" s="6"/>
    </row>
    <row r="3660" spans="30:30" x14ac:dyDescent="0.2">
      <c r="AD3660" s="6"/>
    </row>
    <row r="3661" spans="30:30" x14ac:dyDescent="0.2">
      <c r="AD3661" s="6"/>
    </row>
    <row r="3662" spans="30:30" x14ac:dyDescent="0.2">
      <c r="AD3662" s="6"/>
    </row>
    <row r="3663" spans="30:30" x14ac:dyDescent="0.2">
      <c r="AD3663" s="6"/>
    </row>
    <row r="3664" spans="30:30" x14ac:dyDescent="0.2">
      <c r="AD3664" s="6"/>
    </row>
    <row r="3665" spans="30:30" x14ac:dyDescent="0.2">
      <c r="AD3665" s="6"/>
    </row>
    <row r="3666" spans="30:30" x14ac:dyDescent="0.2">
      <c r="AD3666" s="6"/>
    </row>
    <row r="3667" spans="30:30" x14ac:dyDescent="0.2">
      <c r="AD3667" s="6"/>
    </row>
    <row r="3668" spans="30:30" x14ac:dyDescent="0.2">
      <c r="AD3668" s="6"/>
    </row>
    <row r="3669" spans="30:30" x14ac:dyDescent="0.2">
      <c r="AD3669" s="6"/>
    </row>
    <row r="3670" spans="30:30" x14ac:dyDescent="0.2">
      <c r="AD3670" s="6"/>
    </row>
    <row r="3671" spans="30:30" x14ac:dyDescent="0.2">
      <c r="AD3671" s="6"/>
    </row>
    <row r="3672" spans="30:30" x14ac:dyDescent="0.2">
      <c r="AD3672" s="6"/>
    </row>
    <row r="3673" spans="30:30" x14ac:dyDescent="0.2">
      <c r="AD3673" s="6"/>
    </row>
    <row r="3674" spans="30:30" x14ac:dyDescent="0.2">
      <c r="AD3674" s="6"/>
    </row>
    <row r="3675" spans="30:30" x14ac:dyDescent="0.2">
      <c r="AD3675" s="6"/>
    </row>
    <row r="3676" spans="30:30" x14ac:dyDescent="0.2">
      <c r="AD3676" s="6"/>
    </row>
    <row r="3677" spans="30:30" x14ac:dyDescent="0.2">
      <c r="AD3677" s="6"/>
    </row>
    <row r="3678" spans="30:30" x14ac:dyDescent="0.2">
      <c r="AD3678" s="6"/>
    </row>
    <row r="3679" spans="30:30" x14ac:dyDescent="0.2">
      <c r="AD3679" s="6"/>
    </row>
    <row r="3680" spans="30:30" x14ac:dyDescent="0.2">
      <c r="AD3680" s="6"/>
    </row>
    <row r="3681" spans="30:30" x14ac:dyDescent="0.2">
      <c r="AD3681" s="6"/>
    </row>
    <row r="3682" spans="30:30" x14ac:dyDescent="0.2">
      <c r="AD3682" s="6"/>
    </row>
    <row r="3683" spans="30:30" x14ac:dyDescent="0.2">
      <c r="AD3683" s="6"/>
    </row>
    <row r="3684" spans="30:30" x14ac:dyDescent="0.2">
      <c r="AD3684" s="6"/>
    </row>
    <row r="3685" spans="30:30" x14ac:dyDescent="0.2">
      <c r="AD3685" s="6"/>
    </row>
    <row r="3686" spans="30:30" x14ac:dyDescent="0.2">
      <c r="AD3686" s="6"/>
    </row>
    <row r="3687" spans="30:30" x14ac:dyDescent="0.2">
      <c r="AD3687" s="6"/>
    </row>
    <row r="3688" spans="30:30" x14ac:dyDescent="0.2">
      <c r="AD3688" s="6"/>
    </row>
    <row r="3689" spans="30:30" x14ac:dyDescent="0.2">
      <c r="AD3689" s="6"/>
    </row>
    <row r="3690" spans="30:30" x14ac:dyDescent="0.2">
      <c r="AD3690" s="6"/>
    </row>
    <row r="3691" spans="30:30" x14ac:dyDescent="0.2">
      <c r="AD3691" s="6"/>
    </row>
    <row r="3692" spans="30:30" x14ac:dyDescent="0.2">
      <c r="AD3692" s="6"/>
    </row>
    <row r="3693" spans="30:30" x14ac:dyDescent="0.2">
      <c r="AD3693" s="6"/>
    </row>
    <row r="3694" spans="30:30" x14ac:dyDescent="0.2">
      <c r="AD3694" s="6"/>
    </row>
    <row r="3695" spans="30:30" x14ac:dyDescent="0.2">
      <c r="AD3695" s="6"/>
    </row>
    <row r="3696" spans="30:30" x14ac:dyDescent="0.2">
      <c r="AD3696" s="6"/>
    </row>
    <row r="3697" spans="30:30" x14ac:dyDescent="0.2">
      <c r="AD3697" s="6"/>
    </row>
    <row r="3698" spans="30:30" x14ac:dyDescent="0.2">
      <c r="AD3698" s="6"/>
    </row>
    <row r="3699" spans="30:30" x14ac:dyDescent="0.2">
      <c r="AD3699" s="6"/>
    </row>
    <row r="3700" spans="30:30" x14ac:dyDescent="0.2">
      <c r="AD3700" s="6"/>
    </row>
    <row r="3701" spans="30:30" x14ac:dyDescent="0.2">
      <c r="AD3701" s="6"/>
    </row>
    <row r="3702" spans="30:30" x14ac:dyDescent="0.2">
      <c r="AD3702" s="6"/>
    </row>
    <row r="3703" spans="30:30" x14ac:dyDescent="0.2">
      <c r="AD3703" s="6"/>
    </row>
    <row r="3704" spans="30:30" x14ac:dyDescent="0.2">
      <c r="AD3704" s="6"/>
    </row>
    <row r="3705" spans="30:30" x14ac:dyDescent="0.2">
      <c r="AD3705" s="6"/>
    </row>
    <row r="3706" spans="30:30" x14ac:dyDescent="0.2">
      <c r="AD3706" s="6"/>
    </row>
    <row r="3707" spans="30:30" x14ac:dyDescent="0.2">
      <c r="AD3707" s="6"/>
    </row>
    <row r="3708" spans="30:30" x14ac:dyDescent="0.2">
      <c r="AD3708" s="6"/>
    </row>
    <row r="3709" spans="30:30" x14ac:dyDescent="0.2">
      <c r="AD3709" s="6"/>
    </row>
    <row r="3710" spans="30:30" x14ac:dyDescent="0.2">
      <c r="AD3710" s="6"/>
    </row>
    <row r="3711" spans="30:30" x14ac:dyDescent="0.2">
      <c r="AD3711" s="6"/>
    </row>
    <row r="3712" spans="30:30" x14ac:dyDescent="0.2">
      <c r="AD3712" s="6"/>
    </row>
    <row r="3713" spans="30:30" x14ac:dyDescent="0.2">
      <c r="AD3713" s="6"/>
    </row>
    <row r="3714" spans="30:30" x14ac:dyDescent="0.2">
      <c r="AD3714" s="6"/>
    </row>
    <row r="3715" spans="30:30" x14ac:dyDescent="0.2">
      <c r="AD3715" s="6"/>
    </row>
    <row r="3716" spans="30:30" x14ac:dyDescent="0.2">
      <c r="AD3716" s="6"/>
    </row>
    <row r="3717" spans="30:30" x14ac:dyDescent="0.2">
      <c r="AD3717" s="6"/>
    </row>
    <row r="3718" spans="30:30" x14ac:dyDescent="0.2">
      <c r="AD3718" s="6"/>
    </row>
    <row r="3719" spans="30:30" x14ac:dyDescent="0.2">
      <c r="AD3719" s="6"/>
    </row>
    <row r="3720" spans="30:30" x14ac:dyDescent="0.2">
      <c r="AD3720" s="6"/>
    </row>
    <row r="3721" spans="30:30" x14ac:dyDescent="0.2">
      <c r="AD3721" s="6"/>
    </row>
    <row r="3722" spans="30:30" x14ac:dyDescent="0.2">
      <c r="AD3722" s="6"/>
    </row>
    <row r="3723" spans="30:30" x14ac:dyDescent="0.2">
      <c r="AD3723" s="6"/>
    </row>
    <row r="3724" spans="30:30" x14ac:dyDescent="0.2">
      <c r="AD3724" s="6"/>
    </row>
    <row r="3725" spans="30:30" x14ac:dyDescent="0.2">
      <c r="AD3725" s="6"/>
    </row>
    <row r="3726" spans="30:30" x14ac:dyDescent="0.2">
      <c r="AD3726" s="6"/>
    </row>
    <row r="3727" spans="30:30" x14ac:dyDescent="0.2">
      <c r="AD3727" s="6"/>
    </row>
    <row r="3728" spans="30:30" x14ac:dyDescent="0.2">
      <c r="AD3728" s="6"/>
    </row>
    <row r="3729" spans="30:30" x14ac:dyDescent="0.2">
      <c r="AD3729" s="6"/>
    </row>
    <row r="3730" spans="30:30" x14ac:dyDescent="0.2">
      <c r="AD3730" s="6"/>
    </row>
    <row r="3731" spans="30:30" x14ac:dyDescent="0.2">
      <c r="AD3731" s="6"/>
    </row>
    <row r="3732" spans="30:30" x14ac:dyDescent="0.2">
      <c r="AD3732" s="6"/>
    </row>
    <row r="3733" spans="30:30" x14ac:dyDescent="0.2">
      <c r="AD3733" s="6"/>
    </row>
    <row r="3734" spans="30:30" x14ac:dyDescent="0.2">
      <c r="AD3734" s="6"/>
    </row>
    <row r="3735" spans="30:30" x14ac:dyDescent="0.2">
      <c r="AD3735" s="6"/>
    </row>
    <row r="3736" spans="30:30" x14ac:dyDescent="0.2">
      <c r="AD3736" s="6"/>
    </row>
    <row r="3737" spans="30:30" x14ac:dyDescent="0.2">
      <c r="AD3737" s="6"/>
    </row>
    <row r="3738" spans="30:30" x14ac:dyDescent="0.2">
      <c r="AD3738" s="6"/>
    </row>
    <row r="3739" spans="30:30" x14ac:dyDescent="0.2">
      <c r="AD3739" s="6"/>
    </row>
    <row r="3740" spans="30:30" x14ac:dyDescent="0.2">
      <c r="AD3740" s="6"/>
    </row>
    <row r="3741" spans="30:30" x14ac:dyDescent="0.2">
      <c r="AD3741" s="6"/>
    </row>
    <row r="3742" spans="30:30" x14ac:dyDescent="0.2">
      <c r="AD3742" s="6"/>
    </row>
    <row r="3743" spans="30:30" x14ac:dyDescent="0.2">
      <c r="AD3743" s="6"/>
    </row>
    <row r="3744" spans="30:30" x14ac:dyDescent="0.2">
      <c r="AD3744" s="6"/>
    </row>
    <row r="3745" spans="30:30" x14ac:dyDescent="0.2">
      <c r="AD3745" s="6"/>
    </row>
    <row r="3746" spans="30:30" x14ac:dyDescent="0.2">
      <c r="AD3746" s="6"/>
    </row>
    <row r="3747" spans="30:30" x14ac:dyDescent="0.2">
      <c r="AD3747" s="6"/>
    </row>
    <row r="3748" spans="30:30" x14ac:dyDescent="0.2">
      <c r="AD3748" s="6"/>
    </row>
    <row r="3749" spans="30:30" x14ac:dyDescent="0.2">
      <c r="AD3749" s="6"/>
    </row>
    <row r="3750" spans="30:30" x14ac:dyDescent="0.2">
      <c r="AD3750" s="6"/>
    </row>
    <row r="3751" spans="30:30" x14ac:dyDescent="0.2">
      <c r="AD3751" s="6"/>
    </row>
    <row r="3752" spans="30:30" x14ac:dyDescent="0.2">
      <c r="AD3752" s="6"/>
    </row>
    <row r="3753" spans="30:30" x14ac:dyDescent="0.2">
      <c r="AD3753" s="6"/>
    </row>
    <row r="3754" spans="30:30" x14ac:dyDescent="0.2">
      <c r="AD3754" s="6"/>
    </row>
    <row r="3755" spans="30:30" x14ac:dyDescent="0.2">
      <c r="AD3755" s="6"/>
    </row>
    <row r="3756" spans="30:30" x14ac:dyDescent="0.2">
      <c r="AD3756" s="6"/>
    </row>
    <row r="3757" spans="30:30" x14ac:dyDescent="0.2">
      <c r="AD3757" s="6"/>
    </row>
    <row r="3758" spans="30:30" x14ac:dyDescent="0.2">
      <c r="AD3758" s="6"/>
    </row>
    <row r="3759" spans="30:30" x14ac:dyDescent="0.2">
      <c r="AD3759" s="6"/>
    </row>
    <row r="3760" spans="30:30" x14ac:dyDescent="0.2">
      <c r="AD3760" s="6"/>
    </row>
    <row r="3761" spans="30:30" x14ac:dyDescent="0.2">
      <c r="AD3761" s="6"/>
    </row>
    <row r="3762" spans="30:30" x14ac:dyDescent="0.2">
      <c r="AD3762" s="6"/>
    </row>
    <row r="3763" spans="30:30" x14ac:dyDescent="0.2">
      <c r="AD3763" s="6"/>
    </row>
    <row r="3764" spans="30:30" x14ac:dyDescent="0.2">
      <c r="AD3764" s="6"/>
    </row>
    <row r="3765" spans="30:30" x14ac:dyDescent="0.2">
      <c r="AD3765" s="6"/>
    </row>
    <row r="3766" spans="30:30" x14ac:dyDescent="0.2">
      <c r="AD3766" s="6"/>
    </row>
    <row r="3767" spans="30:30" x14ac:dyDescent="0.2">
      <c r="AD3767" s="6"/>
    </row>
    <row r="3768" spans="30:30" x14ac:dyDescent="0.2">
      <c r="AD3768" s="6"/>
    </row>
    <row r="3769" spans="30:30" x14ac:dyDescent="0.2">
      <c r="AD3769" s="6"/>
    </row>
    <row r="3770" spans="30:30" x14ac:dyDescent="0.2">
      <c r="AD3770" s="6"/>
    </row>
    <row r="3771" spans="30:30" x14ac:dyDescent="0.2">
      <c r="AD3771" s="6"/>
    </row>
    <row r="3772" spans="30:30" x14ac:dyDescent="0.2">
      <c r="AD3772" s="6"/>
    </row>
    <row r="3773" spans="30:30" x14ac:dyDescent="0.2">
      <c r="AD3773" s="6"/>
    </row>
    <row r="3774" spans="30:30" x14ac:dyDescent="0.2">
      <c r="AD3774" s="6"/>
    </row>
    <row r="3775" spans="30:30" x14ac:dyDescent="0.2">
      <c r="AD3775" s="6"/>
    </row>
    <row r="3776" spans="30:30" x14ac:dyDescent="0.2">
      <c r="AD3776" s="6"/>
    </row>
    <row r="3777" spans="30:30" x14ac:dyDescent="0.2">
      <c r="AD3777" s="6"/>
    </row>
    <row r="3778" spans="30:30" x14ac:dyDescent="0.2">
      <c r="AD3778" s="6"/>
    </row>
    <row r="3779" spans="30:30" x14ac:dyDescent="0.2">
      <c r="AD3779" s="6"/>
    </row>
    <row r="3780" spans="30:30" x14ac:dyDescent="0.2">
      <c r="AD3780" s="6"/>
    </row>
    <row r="3781" spans="30:30" x14ac:dyDescent="0.2">
      <c r="AD3781" s="6"/>
    </row>
    <row r="3782" spans="30:30" x14ac:dyDescent="0.2">
      <c r="AD3782" s="6"/>
    </row>
    <row r="3783" spans="30:30" x14ac:dyDescent="0.2">
      <c r="AD3783" s="6"/>
    </row>
    <row r="3784" spans="30:30" x14ac:dyDescent="0.2">
      <c r="AD3784" s="6"/>
    </row>
    <row r="3785" spans="30:30" x14ac:dyDescent="0.2">
      <c r="AD3785" s="6"/>
    </row>
    <row r="3786" spans="30:30" x14ac:dyDescent="0.2">
      <c r="AD3786" s="6"/>
    </row>
    <row r="3787" spans="30:30" x14ac:dyDescent="0.2">
      <c r="AD3787" s="6"/>
    </row>
    <row r="3788" spans="30:30" x14ac:dyDescent="0.2">
      <c r="AD3788" s="6"/>
    </row>
    <row r="3789" spans="30:30" x14ac:dyDescent="0.2">
      <c r="AD3789" s="6"/>
    </row>
    <row r="3790" spans="30:30" x14ac:dyDescent="0.2">
      <c r="AD3790" s="6"/>
    </row>
    <row r="3791" spans="30:30" x14ac:dyDescent="0.2">
      <c r="AD3791" s="6"/>
    </row>
    <row r="3792" spans="30:30" x14ac:dyDescent="0.2">
      <c r="AD3792" s="6"/>
    </row>
    <row r="3793" spans="30:30" x14ac:dyDescent="0.2">
      <c r="AD3793" s="6"/>
    </row>
    <row r="3794" spans="30:30" x14ac:dyDescent="0.2">
      <c r="AD3794" s="6"/>
    </row>
    <row r="3795" spans="30:30" x14ac:dyDescent="0.2">
      <c r="AD3795" s="6"/>
    </row>
    <row r="3796" spans="30:30" x14ac:dyDescent="0.2">
      <c r="AD3796" s="6"/>
    </row>
    <row r="3797" spans="30:30" x14ac:dyDescent="0.2">
      <c r="AD3797" s="6"/>
    </row>
    <row r="3798" spans="30:30" x14ac:dyDescent="0.2">
      <c r="AD3798" s="6"/>
    </row>
    <row r="3799" spans="30:30" x14ac:dyDescent="0.2">
      <c r="AD3799" s="6"/>
    </row>
    <row r="3800" spans="30:30" x14ac:dyDescent="0.2">
      <c r="AD3800" s="6"/>
    </row>
    <row r="3801" spans="30:30" x14ac:dyDescent="0.2">
      <c r="AD3801" s="6"/>
    </row>
    <row r="3802" spans="30:30" x14ac:dyDescent="0.2">
      <c r="AD3802" s="6"/>
    </row>
    <row r="3803" spans="30:30" x14ac:dyDescent="0.2">
      <c r="AD3803" s="6"/>
    </row>
    <row r="3804" spans="30:30" x14ac:dyDescent="0.2">
      <c r="AD3804" s="6"/>
    </row>
    <row r="3805" spans="30:30" x14ac:dyDescent="0.2">
      <c r="AD3805" s="6"/>
    </row>
    <row r="3806" spans="30:30" x14ac:dyDescent="0.2">
      <c r="AD3806" s="6"/>
    </row>
    <row r="3807" spans="30:30" x14ac:dyDescent="0.2">
      <c r="AD3807" s="6"/>
    </row>
    <row r="3808" spans="30:30" x14ac:dyDescent="0.2">
      <c r="AD3808" s="6"/>
    </row>
    <row r="3809" spans="30:30" x14ac:dyDescent="0.2">
      <c r="AD3809" s="6"/>
    </row>
    <row r="3810" spans="30:30" x14ac:dyDescent="0.2">
      <c r="AD3810" s="6"/>
    </row>
    <row r="3811" spans="30:30" x14ac:dyDescent="0.2">
      <c r="AD3811" s="6"/>
    </row>
    <row r="3812" spans="30:30" x14ac:dyDescent="0.2">
      <c r="AD3812" s="6"/>
    </row>
    <row r="3813" spans="30:30" x14ac:dyDescent="0.2">
      <c r="AD3813" s="6"/>
    </row>
    <row r="3814" spans="30:30" x14ac:dyDescent="0.2">
      <c r="AD3814" s="6"/>
    </row>
    <row r="3815" spans="30:30" x14ac:dyDescent="0.2">
      <c r="AD3815" s="6"/>
    </row>
    <row r="3816" spans="30:30" x14ac:dyDescent="0.2">
      <c r="AD3816" s="6"/>
    </row>
    <row r="3817" spans="30:30" x14ac:dyDescent="0.2">
      <c r="AD3817" s="6"/>
    </row>
    <row r="3818" spans="30:30" x14ac:dyDescent="0.2">
      <c r="AD3818" s="6"/>
    </row>
    <row r="3819" spans="30:30" x14ac:dyDescent="0.2">
      <c r="AD3819" s="6"/>
    </row>
    <row r="3820" spans="30:30" x14ac:dyDescent="0.2">
      <c r="AD3820" s="6"/>
    </row>
    <row r="3821" spans="30:30" x14ac:dyDescent="0.2">
      <c r="AD3821" s="6"/>
    </row>
    <row r="3822" spans="30:30" x14ac:dyDescent="0.2">
      <c r="AD3822" s="6"/>
    </row>
    <row r="3823" spans="30:30" x14ac:dyDescent="0.2">
      <c r="AD3823" s="6"/>
    </row>
    <row r="3824" spans="30:30" x14ac:dyDescent="0.2">
      <c r="AD3824" s="6"/>
    </row>
    <row r="3825" spans="30:30" x14ac:dyDescent="0.2">
      <c r="AD3825" s="6"/>
    </row>
    <row r="3826" spans="30:30" x14ac:dyDescent="0.2">
      <c r="AD3826" s="6"/>
    </row>
    <row r="3827" spans="30:30" x14ac:dyDescent="0.2">
      <c r="AD3827" s="6"/>
    </row>
    <row r="3828" spans="30:30" x14ac:dyDescent="0.2">
      <c r="AD3828" s="6"/>
    </row>
    <row r="3829" spans="30:30" x14ac:dyDescent="0.2">
      <c r="AD3829" s="6"/>
    </row>
    <row r="3830" spans="30:30" x14ac:dyDescent="0.2">
      <c r="AD3830" s="6"/>
    </row>
    <row r="3831" spans="30:30" x14ac:dyDescent="0.2">
      <c r="AD3831" s="6"/>
    </row>
    <row r="3832" spans="30:30" x14ac:dyDescent="0.2">
      <c r="AD3832" s="6"/>
    </row>
    <row r="3833" spans="30:30" x14ac:dyDescent="0.2">
      <c r="AD3833" s="6"/>
    </row>
    <row r="3834" spans="30:30" x14ac:dyDescent="0.2">
      <c r="AD3834" s="6"/>
    </row>
    <row r="3835" spans="30:30" x14ac:dyDescent="0.2">
      <c r="AD3835" s="6"/>
    </row>
    <row r="3836" spans="30:30" x14ac:dyDescent="0.2">
      <c r="AD3836" s="6"/>
    </row>
    <row r="3837" spans="30:30" x14ac:dyDescent="0.2">
      <c r="AD3837" s="6"/>
    </row>
    <row r="3838" spans="30:30" x14ac:dyDescent="0.2">
      <c r="AD3838" s="6"/>
    </row>
    <row r="3839" spans="30:30" x14ac:dyDescent="0.2">
      <c r="AD3839" s="6"/>
    </row>
    <row r="3840" spans="30:30" x14ac:dyDescent="0.2">
      <c r="AD3840" s="6"/>
    </row>
    <row r="3841" spans="30:30" x14ac:dyDescent="0.2">
      <c r="AD3841" s="6"/>
    </row>
    <row r="3842" spans="30:30" x14ac:dyDescent="0.2">
      <c r="AD3842" s="6"/>
    </row>
    <row r="3843" spans="30:30" x14ac:dyDescent="0.2">
      <c r="AD3843" s="6"/>
    </row>
    <row r="3844" spans="30:30" x14ac:dyDescent="0.2">
      <c r="AD3844" s="6"/>
    </row>
    <row r="3845" spans="30:30" x14ac:dyDescent="0.2">
      <c r="AD3845" s="6"/>
    </row>
    <row r="3846" spans="30:30" x14ac:dyDescent="0.2">
      <c r="AD3846" s="6"/>
    </row>
    <row r="3847" spans="30:30" x14ac:dyDescent="0.2">
      <c r="AD3847" s="6"/>
    </row>
    <row r="3848" spans="30:30" x14ac:dyDescent="0.2">
      <c r="AD3848" s="6"/>
    </row>
    <row r="3849" spans="30:30" x14ac:dyDescent="0.2">
      <c r="AD3849" s="6"/>
    </row>
    <row r="3850" spans="30:30" x14ac:dyDescent="0.2">
      <c r="AD3850" s="6"/>
    </row>
    <row r="3851" spans="30:30" x14ac:dyDescent="0.2">
      <c r="AD3851" s="6"/>
    </row>
    <row r="3852" spans="30:30" x14ac:dyDescent="0.2">
      <c r="AD3852" s="6"/>
    </row>
    <row r="3853" spans="30:30" x14ac:dyDescent="0.2">
      <c r="AD3853" s="6"/>
    </row>
    <row r="3854" spans="30:30" x14ac:dyDescent="0.2">
      <c r="AD3854" s="6"/>
    </row>
    <row r="3855" spans="30:30" x14ac:dyDescent="0.2">
      <c r="AD3855" s="6"/>
    </row>
    <row r="3856" spans="30:30" x14ac:dyDescent="0.2">
      <c r="AD3856" s="6"/>
    </row>
    <row r="3857" spans="30:30" x14ac:dyDescent="0.2">
      <c r="AD3857" s="6"/>
    </row>
    <row r="3858" spans="30:30" x14ac:dyDescent="0.2">
      <c r="AD3858" s="6"/>
    </row>
    <row r="3859" spans="30:30" x14ac:dyDescent="0.2">
      <c r="AD3859" s="6"/>
    </row>
    <row r="3860" spans="30:30" x14ac:dyDescent="0.2">
      <c r="AD3860" s="6"/>
    </row>
    <row r="3861" spans="30:30" x14ac:dyDescent="0.2">
      <c r="AD3861" s="6"/>
    </row>
    <row r="3862" spans="30:30" x14ac:dyDescent="0.2">
      <c r="AD3862" s="6"/>
    </row>
    <row r="3863" spans="30:30" x14ac:dyDescent="0.2">
      <c r="AD3863" s="6"/>
    </row>
    <row r="3864" spans="30:30" x14ac:dyDescent="0.2">
      <c r="AD3864" s="6"/>
    </row>
    <row r="3865" spans="30:30" x14ac:dyDescent="0.2">
      <c r="AD3865" s="6"/>
    </row>
    <row r="3866" spans="30:30" x14ac:dyDescent="0.2">
      <c r="AD3866" s="6"/>
    </row>
    <row r="3867" spans="30:30" x14ac:dyDescent="0.2">
      <c r="AD3867" s="6"/>
    </row>
    <row r="3868" spans="30:30" x14ac:dyDescent="0.2">
      <c r="AD3868" s="6"/>
    </row>
    <row r="3869" spans="30:30" x14ac:dyDescent="0.2">
      <c r="AD3869" s="6"/>
    </row>
    <row r="3870" spans="30:30" x14ac:dyDescent="0.2">
      <c r="AD3870" s="6"/>
    </row>
    <row r="3871" spans="30:30" x14ac:dyDescent="0.2">
      <c r="AD3871" s="6"/>
    </row>
    <row r="3872" spans="30:30" x14ac:dyDescent="0.2">
      <c r="AD3872" s="6"/>
    </row>
    <row r="3873" spans="30:30" x14ac:dyDescent="0.2">
      <c r="AD3873" s="6"/>
    </row>
    <row r="3874" spans="30:30" x14ac:dyDescent="0.2">
      <c r="AD3874" s="6"/>
    </row>
    <row r="3875" spans="30:30" x14ac:dyDescent="0.2">
      <c r="AD3875" s="6"/>
    </row>
    <row r="3876" spans="30:30" x14ac:dyDescent="0.2">
      <c r="AD3876" s="6"/>
    </row>
    <row r="3877" spans="30:30" x14ac:dyDescent="0.2">
      <c r="AD3877" s="6"/>
    </row>
    <row r="3878" spans="30:30" x14ac:dyDescent="0.2">
      <c r="AD3878" s="6"/>
    </row>
    <row r="3879" spans="30:30" x14ac:dyDescent="0.2">
      <c r="AD3879" s="6"/>
    </row>
    <row r="3880" spans="30:30" x14ac:dyDescent="0.2">
      <c r="AD3880" s="6"/>
    </row>
    <row r="3881" spans="30:30" x14ac:dyDescent="0.2">
      <c r="AD3881" s="6"/>
    </row>
    <row r="3882" spans="30:30" x14ac:dyDescent="0.2">
      <c r="AD3882" s="6"/>
    </row>
    <row r="3883" spans="30:30" x14ac:dyDescent="0.2">
      <c r="AD3883" s="6"/>
    </row>
    <row r="3884" spans="30:30" x14ac:dyDescent="0.2">
      <c r="AD3884" s="6"/>
    </row>
    <row r="3885" spans="30:30" x14ac:dyDescent="0.2">
      <c r="AD3885" s="6"/>
    </row>
    <row r="3886" spans="30:30" x14ac:dyDescent="0.2">
      <c r="AD3886" s="6"/>
    </row>
    <row r="3887" spans="30:30" x14ac:dyDescent="0.2">
      <c r="AD3887" s="6"/>
    </row>
    <row r="3888" spans="30:30" x14ac:dyDescent="0.2">
      <c r="AD3888" s="6"/>
    </row>
    <row r="3889" spans="30:30" x14ac:dyDescent="0.2">
      <c r="AD3889" s="6"/>
    </row>
    <row r="3890" spans="30:30" x14ac:dyDescent="0.2">
      <c r="AD3890" s="6"/>
    </row>
    <row r="3891" spans="30:30" x14ac:dyDescent="0.2">
      <c r="AD3891" s="6"/>
    </row>
    <row r="3892" spans="30:30" x14ac:dyDescent="0.2">
      <c r="AD3892" s="6"/>
    </row>
    <row r="3893" spans="30:30" x14ac:dyDescent="0.2">
      <c r="AD3893" s="6"/>
    </row>
    <row r="3894" spans="30:30" x14ac:dyDescent="0.2">
      <c r="AD3894" s="6"/>
    </row>
    <row r="3895" spans="30:30" x14ac:dyDescent="0.2">
      <c r="AD3895" s="6"/>
    </row>
    <row r="3896" spans="30:30" x14ac:dyDescent="0.2">
      <c r="AD3896" s="6"/>
    </row>
    <row r="3897" spans="30:30" x14ac:dyDescent="0.2">
      <c r="AD3897" s="6"/>
    </row>
    <row r="3898" spans="30:30" x14ac:dyDescent="0.2">
      <c r="AD3898" s="6"/>
    </row>
    <row r="3899" spans="30:30" x14ac:dyDescent="0.2">
      <c r="AD3899" s="6"/>
    </row>
    <row r="3900" spans="30:30" x14ac:dyDescent="0.2">
      <c r="AD3900" s="6"/>
    </row>
    <row r="3901" spans="30:30" x14ac:dyDescent="0.2">
      <c r="AD3901" s="6"/>
    </row>
    <row r="3902" spans="30:30" x14ac:dyDescent="0.2">
      <c r="AD3902" s="6"/>
    </row>
    <row r="3903" spans="30:30" x14ac:dyDescent="0.2">
      <c r="AD3903" s="6"/>
    </row>
    <row r="3904" spans="30:30" x14ac:dyDescent="0.2">
      <c r="AD3904" s="6"/>
    </row>
    <row r="3905" spans="30:30" x14ac:dyDescent="0.2">
      <c r="AD3905" s="6"/>
    </row>
    <row r="3906" spans="30:30" x14ac:dyDescent="0.2">
      <c r="AD3906" s="6"/>
    </row>
    <row r="3907" spans="30:30" x14ac:dyDescent="0.2">
      <c r="AD3907" s="6"/>
    </row>
    <row r="3908" spans="30:30" x14ac:dyDescent="0.2">
      <c r="AD3908" s="6"/>
    </row>
    <row r="3909" spans="30:30" x14ac:dyDescent="0.2">
      <c r="AD3909" s="6"/>
    </row>
    <row r="3910" spans="30:30" x14ac:dyDescent="0.2">
      <c r="AD3910" s="6"/>
    </row>
    <row r="3911" spans="30:30" x14ac:dyDescent="0.2">
      <c r="AD3911" s="6"/>
    </row>
    <row r="3912" spans="30:30" x14ac:dyDescent="0.2">
      <c r="AD3912" s="6"/>
    </row>
    <row r="3913" spans="30:30" x14ac:dyDescent="0.2">
      <c r="AD3913" s="6"/>
    </row>
    <row r="3914" spans="30:30" x14ac:dyDescent="0.2">
      <c r="AD3914" s="6"/>
    </row>
    <row r="3915" spans="30:30" x14ac:dyDescent="0.2">
      <c r="AD3915" s="6"/>
    </row>
    <row r="3916" spans="30:30" x14ac:dyDescent="0.2">
      <c r="AD3916" s="6"/>
    </row>
    <row r="3917" spans="30:30" x14ac:dyDescent="0.2">
      <c r="AD3917" s="6"/>
    </row>
    <row r="3918" spans="30:30" x14ac:dyDescent="0.2">
      <c r="AD3918" s="6"/>
    </row>
    <row r="3919" spans="30:30" x14ac:dyDescent="0.2">
      <c r="AD3919" s="6"/>
    </row>
    <row r="3920" spans="30:30" x14ac:dyDescent="0.2">
      <c r="AD3920" s="6"/>
    </row>
    <row r="3921" spans="30:30" x14ac:dyDescent="0.2">
      <c r="AD3921" s="6"/>
    </row>
    <row r="3922" spans="30:30" x14ac:dyDescent="0.2">
      <c r="AD3922" s="6"/>
    </row>
    <row r="3923" spans="30:30" x14ac:dyDescent="0.2">
      <c r="AD3923" s="6"/>
    </row>
    <row r="3924" spans="30:30" x14ac:dyDescent="0.2">
      <c r="AD3924" s="6"/>
    </row>
    <row r="3925" spans="30:30" x14ac:dyDescent="0.2">
      <c r="AD3925" s="6"/>
    </row>
    <row r="3926" spans="30:30" x14ac:dyDescent="0.2">
      <c r="AD3926" s="6"/>
    </row>
    <row r="3927" spans="30:30" x14ac:dyDescent="0.2">
      <c r="AD3927" s="6"/>
    </row>
    <row r="3928" spans="30:30" x14ac:dyDescent="0.2">
      <c r="AD3928" s="6"/>
    </row>
    <row r="3929" spans="30:30" x14ac:dyDescent="0.2">
      <c r="AD3929" s="6"/>
    </row>
    <row r="3930" spans="30:30" x14ac:dyDescent="0.2">
      <c r="AD3930" s="6"/>
    </row>
    <row r="3931" spans="30:30" x14ac:dyDescent="0.2">
      <c r="AD3931" s="6"/>
    </row>
    <row r="3932" spans="30:30" x14ac:dyDescent="0.2">
      <c r="AD3932" s="6"/>
    </row>
    <row r="3933" spans="30:30" x14ac:dyDescent="0.2">
      <c r="AD3933" s="6"/>
    </row>
    <row r="3934" spans="30:30" x14ac:dyDescent="0.2">
      <c r="AD3934" s="6"/>
    </row>
    <row r="3935" spans="30:30" x14ac:dyDescent="0.2">
      <c r="AD3935" s="6"/>
    </row>
    <row r="3936" spans="30:30" x14ac:dyDescent="0.2">
      <c r="AD3936" s="6"/>
    </row>
    <row r="3937" spans="30:30" x14ac:dyDescent="0.2">
      <c r="AD3937" s="6"/>
    </row>
    <row r="3938" spans="30:30" x14ac:dyDescent="0.2">
      <c r="AD3938" s="6"/>
    </row>
    <row r="3939" spans="30:30" x14ac:dyDescent="0.2">
      <c r="AD3939" s="6"/>
    </row>
    <row r="3940" spans="30:30" x14ac:dyDescent="0.2">
      <c r="AD3940" s="6"/>
    </row>
    <row r="3941" spans="30:30" x14ac:dyDescent="0.2">
      <c r="AD3941" s="6"/>
    </row>
    <row r="3942" spans="30:30" x14ac:dyDescent="0.2">
      <c r="AD3942" s="6"/>
    </row>
    <row r="3943" spans="30:30" x14ac:dyDescent="0.2">
      <c r="AD3943" s="6"/>
    </row>
    <row r="3944" spans="30:30" x14ac:dyDescent="0.2">
      <c r="AD3944" s="6"/>
    </row>
    <row r="3945" spans="30:30" x14ac:dyDescent="0.2">
      <c r="AD3945" s="6"/>
    </row>
    <row r="3946" spans="30:30" x14ac:dyDescent="0.2">
      <c r="AD3946" s="6"/>
    </row>
    <row r="3947" spans="30:30" x14ac:dyDescent="0.2">
      <c r="AD3947" s="6"/>
    </row>
    <row r="3948" spans="30:30" x14ac:dyDescent="0.2">
      <c r="AD3948" s="6"/>
    </row>
    <row r="3949" spans="30:30" x14ac:dyDescent="0.2">
      <c r="AD3949" s="6"/>
    </row>
    <row r="3950" spans="30:30" x14ac:dyDescent="0.2">
      <c r="AD3950" s="6"/>
    </row>
    <row r="3951" spans="30:30" x14ac:dyDescent="0.2">
      <c r="AD3951" s="6"/>
    </row>
    <row r="3952" spans="30:30" x14ac:dyDescent="0.2">
      <c r="AD3952" s="6"/>
    </row>
    <row r="3953" spans="30:30" x14ac:dyDescent="0.2">
      <c r="AD3953" s="6"/>
    </row>
    <row r="3954" spans="30:30" x14ac:dyDescent="0.2">
      <c r="AD3954" s="6"/>
    </row>
    <row r="3955" spans="30:30" x14ac:dyDescent="0.2">
      <c r="AD3955" s="6"/>
    </row>
    <row r="3956" spans="30:30" x14ac:dyDescent="0.2">
      <c r="AD3956" s="6"/>
    </row>
    <row r="3957" spans="30:30" x14ac:dyDescent="0.2">
      <c r="AD3957" s="6"/>
    </row>
    <row r="3958" spans="30:30" x14ac:dyDescent="0.2">
      <c r="AD3958" s="6"/>
    </row>
    <row r="3959" spans="30:30" x14ac:dyDescent="0.2">
      <c r="AD3959" s="6"/>
    </row>
    <row r="3960" spans="30:30" x14ac:dyDescent="0.2">
      <c r="AD3960" s="6"/>
    </row>
    <row r="3961" spans="30:30" x14ac:dyDescent="0.2">
      <c r="AD3961" s="6"/>
    </row>
    <row r="3962" spans="30:30" x14ac:dyDescent="0.2">
      <c r="AD3962" s="6"/>
    </row>
    <row r="3963" spans="30:30" x14ac:dyDescent="0.2">
      <c r="AD3963" s="6"/>
    </row>
    <row r="3964" spans="30:30" x14ac:dyDescent="0.2">
      <c r="AD3964" s="6"/>
    </row>
    <row r="3965" spans="30:30" x14ac:dyDescent="0.2">
      <c r="AD3965" s="6"/>
    </row>
    <row r="3966" spans="30:30" x14ac:dyDescent="0.2">
      <c r="AD3966" s="6"/>
    </row>
    <row r="3967" spans="30:30" x14ac:dyDescent="0.2">
      <c r="AD3967" s="6"/>
    </row>
    <row r="3968" spans="30:30" x14ac:dyDescent="0.2">
      <c r="AD3968" s="6"/>
    </row>
    <row r="3969" spans="30:30" x14ac:dyDescent="0.2">
      <c r="AD3969" s="6"/>
    </row>
    <row r="3970" spans="30:30" x14ac:dyDescent="0.2">
      <c r="AD3970" s="6"/>
    </row>
    <row r="3971" spans="30:30" x14ac:dyDescent="0.2">
      <c r="AD3971" s="6"/>
    </row>
    <row r="3972" spans="30:30" x14ac:dyDescent="0.2">
      <c r="AD3972" s="6"/>
    </row>
    <row r="3973" spans="30:30" x14ac:dyDescent="0.2">
      <c r="AD3973" s="6"/>
    </row>
    <row r="3974" spans="30:30" x14ac:dyDescent="0.2">
      <c r="AD3974" s="6"/>
    </row>
    <row r="3975" spans="30:30" x14ac:dyDescent="0.2">
      <c r="AD3975" s="6"/>
    </row>
    <row r="3976" spans="30:30" x14ac:dyDescent="0.2">
      <c r="AD3976" s="6"/>
    </row>
    <row r="3977" spans="30:30" x14ac:dyDescent="0.2">
      <c r="AD3977" s="6"/>
    </row>
    <row r="3978" spans="30:30" x14ac:dyDescent="0.2">
      <c r="AD3978" s="6"/>
    </row>
    <row r="3979" spans="30:30" x14ac:dyDescent="0.2">
      <c r="AD3979" s="6"/>
    </row>
    <row r="3980" spans="30:30" x14ac:dyDescent="0.2">
      <c r="AD3980" s="6"/>
    </row>
    <row r="3981" spans="30:30" x14ac:dyDescent="0.2">
      <c r="AD3981" s="6"/>
    </row>
    <row r="3982" spans="30:30" x14ac:dyDescent="0.2">
      <c r="AD3982" s="6"/>
    </row>
    <row r="3983" spans="30:30" x14ac:dyDescent="0.2">
      <c r="AD3983" s="6"/>
    </row>
    <row r="3984" spans="30:30" x14ac:dyDescent="0.2">
      <c r="AD3984" s="6"/>
    </row>
    <row r="3985" spans="30:30" x14ac:dyDescent="0.2">
      <c r="AD3985" s="6"/>
    </row>
    <row r="3986" spans="30:30" x14ac:dyDescent="0.2">
      <c r="AD3986" s="6"/>
    </row>
    <row r="3987" spans="30:30" x14ac:dyDescent="0.2">
      <c r="AD3987" s="6"/>
    </row>
    <row r="3988" spans="30:30" x14ac:dyDescent="0.2">
      <c r="AD3988" s="6"/>
    </row>
    <row r="3989" spans="30:30" x14ac:dyDescent="0.2">
      <c r="AD3989" s="6"/>
    </row>
    <row r="3990" spans="30:30" x14ac:dyDescent="0.2">
      <c r="AD3990" s="6"/>
    </row>
    <row r="3991" spans="30:30" x14ac:dyDescent="0.2">
      <c r="AD3991" s="6"/>
    </row>
    <row r="3992" spans="30:30" x14ac:dyDescent="0.2">
      <c r="AD3992" s="6"/>
    </row>
    <row r="3993" spans="30:30" x14ac:dyDescent="0.2">
      <c r="AD3993" s="6"/>
    </row>
    <row r="3994" spans="30:30" x14ac:dyDescent="0.2">
      <c r="AD3994" s="6"/>
    </row>
    <row r="3995" spans="30:30" x14ac:dyDescent="0.2">
      <c r="AD3995" s="6"/>
    </row>
    <row r="3996" spans="30:30" x14ac:dyDescent="0.2">
      <c r="AD3996" s="6"/>
    </row>
    <row r="3997" spans="30:30" x14ac:dyDescent="0.2">
      <c r="AD3997" s="6"/>
    </row>
    <row r="3998" spans="30:30" x14ac:dyDescent="0.2">
      <c r="AD3998" s="6"/>
    </row>
    <row r="3999" spans="30:30" x14ac:dyDescent="0.2">
      <c r="AD3999" s="6"/>
    </row>
    <row r="4000" spans="30:30" x14ac:dyDescent="0.2">
      <c r="AD4000" s="6"/>
    </row>
  </sheetData>
  <autoFilter ref="A1:BU3085" xr:uid="{24A10568-2B3A-4A48-AC24-E8A68FC7CC92}"/>
  <phoneticPr fontId="2" type="noConversion"/>
  <conditionalFormatting sqref="B4:W4">
    <cfRule type="expression" dxfId="4" priority="8" stopIfTrue="1">
      <formula>$S4&lt;#REF!</formula>
    </cfRule>
  </conditionalFormatting>
  <conditionalFormatting sqref="B2:Z2 Y3:Z4000 X4:Z859 B3:X3 B5:W860 X860:X4000">
    <cfRule type="expression" dxfId="3" priority="5" stopIfTrue="1">
      <formula>$S2&lt;$S3</formula>
    </cfRule>
  </conditionalFormatting>
  <conditionalFormatting sqref="Y1:Y1048576">
    <cfRule type="containsText" dxfId="2" priority="1" operator="containsText" text="TRUE">
      <formula>NOT(ISERROR(SEARCH("TRUE",Y1)))</formula>
    </cfRule>
  </conditionalFormatting>
  <conditionalFormatting sqref="BT1:BU3085">
    <cfRule type="containsText" dxfId="1" priority="3" operator="containsText" text="XX">
      <formula>NOT(ISERROR(SEARCH("XX",BT1)))</formula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2B68188-98A6-3F4E-BE51-AC7D2CB1B669}">
          <x14:formula1>
            <xm:f>Lists!$A:$A</xm:f>
          </x14:formula1>
          <xm:sqref>K3:K860</xm:sqref>
        </x14:dataValidation>
        <x14:dataValidation type="list" allowBlank="1" showInputMessage="1" showErrorMessage="1" xr:uid="{AEB0E96D-A258-564D-9E07-30FECDE0D412}">
          <x14:formula1>
            <xm:f>_xlfn.XLOOKUP($K3,Lists!$A$1:$BO$1,Lists!$A$2:$BO$10000)</xm:f>
          </x14:formula1>
          <xm:sqref>L3:L860</xm:sqref>
        </x14:dataValidation>
        <x14:dataValidation type="list" allowBlank="1" showInputMessage="1" showErrorMessage="1" xr:uid="{89E93ACB-5452-944D-8FCA-D1B915343FC2}">
          <x14:formula1>
            <xm:f>_xlfn.XLOOKUP($L3,Lists!$A$1:$BO$1,Lists!$A$2:$BO$10000)</xm:f>
          </x14:formula1>
          <xm:sqref>M3:M860</xm:sqref>
        </x14:dataValidation>
        <x14:dataValidation type="list" allowBlank="1" showInputMessage="1" showErrorMessage="1" xr:uid="{A86E4765-FD14-F245-9244-1C1956801F00}">
          <x14:formula1>
            <xm:f>Lists!$BQ:$BQ</xm:f>
          </x14:formula1>
          <xm:sqref>O3:P860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E104-6AEB-6A4D-8F83-331F2C542107}">
  <sheetPr>
    <tabColor theme="7"/>
  </sheetPr>
  <dimension ref="A1:BB63"/>
  <sheetViews>
    <sheetView workbookViewId="0">
      <selection activeCell="J14" sqref="J14"/>
    </sheetView>
  </sheetViews>
  <sheetFormatPr baseColWidth="10" defaultRowHeight="16" x14ac:dyDescent="0.2"/>
  <cols>
    <col min="4" max="9" width="10.83203125" customWidth="1"/>
    <col min="11" max="11" width="20.5" customWidth="1"/>
    <col min="19" max="20" width="10.83203125" customWidth="1"/>
    <col min="21" max="21" width="32.33203125" customWidth="1"/>
    <col min="22" max="26" width="10.83203125" customWidth="1"/>
    <col min="27" max="28" width="10.83203125" style="39"/>
  </cols>
  <sheetData>
    <row r="1" spans="1:54" x14ac:dyDescent="0.2">
      <c r="A1" t="s">
        <v>840</v>
      </c>
      <c r="B1" s="38" t="s">
        <v>895</v>
      </c>
    </row>
    <row r="2" spans="1:54" x14ac:dyDescent="0.2">
      <c r="B2" s="36" t="s">
        <v>812</v>
      </c>
      <c r="C2" s="36" t="s">
        <v>248</v>
      </c>
      <c r="D2" s="36" t="s">
        <v>813</v>
      </c>
      <c r="E2" s="36" t="s">
        <v>814</v>
      </c>
      <c r="F2" s="36" t="s">
        <v>815</v>
      </c>
      <c r="G2" s="36" t="s">
        <v>793</v>
      </c>
      <c r="H2" s="36" t="s">
        <v>816</v>
      </c>
      <c r="I2" s="36" t="s">
        <v>817</v>
      </c>
      <c r="J2" s="36" t="s">
        <v>789</v>
      </c>
      <c r="K2" s="36" t="s">
        <v>818</v>
      </c>
      <c r="L2" s="36" t="s">
        <v>819</v>
      </c>
      <c r="M2" s="36" t="s">
        <v>820</v>
      </c>
      <c r="N2" s="36" t="s">
        <v>821</v>
      </c>
      <c r="O2" s="36" t="s">
        <v>822</v>
      </c>
      <c r="P2" s="36" t="s">
        <v>823</v>
      </c>
      <c r="Q2" s="36" t="s">
        <v>824</v>
      </c>
      <c r="R2" s="36" t="s">
        <v>825</v>
      </c>
      <c r="S2" s="36" t="s">
        <v>826</v>
      </c>
      <c r="T2" s="36" t="s">
        <v>827</v>
      </c>
      <c r="U2" s="36" t="s">
        <v>828</v>
      </c>
      <c r="V2" s="36" t="s">
        <v>829</v>
      </c>
      <c r="W2" s="36" t="s">
        <v>810</v>
      </c>
      <c r="X2" s="37" t="s">
        <v>830</v>
      </c>
      <c r="Y2" s="37" t="s">
        <v>831</v>
      </c>
      <c r="Z2" s="37" t="s">
        <v>832</v>
      </c>
      <c r="AA2" s="40" t="s">
        <v>833</v>
      </c>
      <c r="AB2" s="40" t="s">
        <v>864</v>
      </c>
      <c r="AC2" s="37" t="s">
        <v>841</v>
      </c>
      <c r="AD2" s="37" t="s">
        <v>842</v>
      </c>
      <c r="AE2" s="37" t="s">
        <v>843</v>
      </c>
      <c r="AF2" s="37" t="s">
        <v>844</v>
      </c>
      <c r="AG2" s="37" t="s">
        <v>845</v>
      </c>
      <c r="AH2" s="37" t="s">
        <v>846</v>
      </c>
      <c r="AI2" s="37" t="s">
        <v>847</v>
      </c>
      <c r="AJ2" s="37" t="s">
        <v>848</v>
      </c>
      <c r="AO2" t="s">
        <v>835</v>
      </c>
      <c r="AP2" t="s">
        <v>836</v>
      </c>
      <c r="AQ2" t="s">
        <v>837</v>
      </c>
      <c r="AR2" t="s">
        <v>834</v>
      </c>
      <c r="AS2" t="s">
        <v>838</v>
      </c>
      <c r="AT2" t="s">
        <v>839</v>
      </c>
      <c r="AW2" t="s">
        <v>835</v>
      </c>
      <c r="AX2" t="s">
        <v>836</v>
      </c>
      <c r="AY2" t="s">
        <v>837</v>
      </c>
      <c r="AZ2" t="s">
        <v>834</v>
      </c>
      <c r="BA2" t="s">
        <v>838</v>
      </c>
      <c r="BB2" t="s">
        <v>839</v>
      </c>
    </row>
    <row r="3" spans="1:54" x14ac:dyDescent="0.2">
      <c r="B3" s="38">
        <v>13357</v>
      </c>
      <c r="C3">
        <v>18987</v>
      </c>
      <c r="D3" t="s">
        <v>956</v>
      </c>
      <c r="E3" t="s">
        <v>957</v>
      </c>
      <c r="F3" t="s">
        <v>958</v>
      </c>
      <c r="G3" t="s">
        <v>959</v>
      </c>
      <c r="H3" t="s">
        <v>960</v>
      </c>
      <c r="I3" t="s">
        <v>521</v>
      </c>
      <c r="J3">
        <v>3</v>
      </c>
      <c r="K3" t="s">
        <v>961</v>
      </c>
      <c r="L3" t="s">
        <v>962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 t="s">
        <v>963</v>
      </c>
      <c r="T3" t="s">
        <v>964</v>
      </c>
      <c r="U3" t="s">
        <v>965</v>
      </c>
      <c r="V3" t="s">
        <v>966</v>
      </c>
      <c r="W3" t="s">
        <v>967</v>
      </c>
      <c r="X3">
        <v>45935</v>
      </c>
      <c r="Y3">
        <v>20252036</v>
      </c>
      <c r="Z3" t="s">
        <v>756</v>
      </c>
      <c r="AA3" s="39" t="s">
        <v>960</v>
      </c>
      <c r="AB3" s="39" t="str">
        <f>IF(G3="home","h",IF(G3="away","a",""))</f>
        <v>h</v>
      </c>
      <c r="AC3">
        <f>COUNTIFS(events!$X:$X,"="&amp;game_rosters!$J3,events!$AR:$AR,"="&amp;game_rosters!$G3,events!$K:$K,"=Goal")</f>
        <v>0</v>
      </c>
      <c r="AD3">
        <f>COUNTIFS(events!$X:$X,"="&amp;game_rosters!$J3,events!$AR:$AR,"="&amp;game_rosters!$G3,events!$K:$K,"=Penalty")</f>
        <v>0</v>
      </c>
      <c r="AE3">
        <f>COUNTIFS(events!$X:$X,"="&amp;game_rosters!$J3,events!$AR:$AR,"="&amp;game_rosters!$G3,events!$O:$O,"=AssistPrimary")</f>
        <v>0</v>
      </c>
      <c r="AF3">
        <f>COUNTIFS(events!$X:$X,"="&amp;game_rosters!$J3,events!$AR:$AR,"="&amp;game_rosters!$G3,events!$O:$O,"=AssistSecondary")</f>
        <v>0</v>
      </c>
      <c r="AG3">
        <f>AE3+AF3</f>
        <v>0</v>
      </c>
      <c r="AH3">
        <f>AC3-N3</f>
        <v>0</v>
      </c>
      <c r="AI3">
        <f>(AD3*3)-Q3</f>
        <v>0</v>
      </c>
      <c r="AJ3">
        <f>AG3-O3</f>
        <v>0</v>
      </c>
      <c r="AO3" cm="1">
        <f t="array" ref="AO3">_xlfn._xlws.FILTER(events!$I:$I,(events!$K:$K="Goal")*(events!$AR:$AR="Home"))</f>
        <v>61</v>
      </c>
      <c r="AP3" t="e" cm="1" vm="3">
        <f t="array" ref="AP3">_xlfn._xlws.FILTER(events!$I:$I,((events!O:O="AssistPrimary")+(events!O:O="AssistSecondary"))*(events!$AR:$AR="Home"))</f>
        <v>#VALUE!</v>
      </c>
      <c r="AQ3" cm="1">
        <f t="array" ref="AQ3:AQ5">_xlfn._xlws.FILTER(events!$I:$I,(events!$K:$K="Penalty")*(events!$AR:$AR="Home"))</f>
        <v>91</v>
      </c>
      <c r="AR3" t="e" cm="1" vm="3">
        <f t="array" ref="AR3">_xlfn._xlws.FILTER(events!$I:$I,(events!$K:$K="Goal")*(events!$AR:$AR="Away"))</f>
        <v>#VALUE!</v>
      </c>
      <c r="AS3" t="e" cm="1" vm="3">
        <f t="array" ref="AS3">_xlfn._xlws.FILTER(events!$I:$I,((events!O:O="AssistPrimary")+(events!O:O="AssistSecondary"))*(events!$AR:$AR="Away"))</f>
        <v>#VALUE!</v>
      </c>
      <c r="AT3" t="str" cm="1">
        <f t="array" ref="AT3">IFERROR(_xlfn._xlws.FILTER(events!$I:$I,(events!$K:$K="Penalty")*(events!$AR:$AR="Away")),"")</f>
        <v/>
      </c>
      <c r="AW3" t="e" cm="1" vm="3">
        <f t="array" ref="AW3">_xlfn._xlws.FILTER($J:$J,($G:$G="Home")*($N:$N&gt;=1))</f>
        <v>#VALUE!</v>
      </c>
      <c r="AX3" t="e" cm="1" vm="3">
        <f t="array" ref="AX3">_xlfn._xlws.FILTER($J:$J,($G:$G="Home")*($O:$O&gt;=1))</f>
        <v>#VALUE!</v>
      </c>
      <c r="AY3" t="e" cm="1" vm="3">
        <f t="array" ref="AY3">_xlfn._xlws.FILTER($J:$J,($G:$G="Home")*($Q:$Q&gt;=1))</f>
        <v>#VALUE!</v>
      </c>
      <c r="AZ3" cm="1">
        <f t="array" ref="AZ3">_xlfn._xlws.FILTER($J:$J,($G:$G="Away")*($N:$N&gt;=1))</f>
        <v>61</v>
      </c>
      <c r="BA3" cm="1">
        <f t="array" ref="BA3">_xlfn._xlws.FILTER($J:$J,($G:$G="Away")*($O:$O&gt;=1))</f>
        <v>42</v>
      </c>
      <c r="BB3" cm="1">
        <f t="array" ref="BB3:BB5">IFERROR(_xlfn._xlws.FILTER($J:$J,($G:$G="Away")*($Q:$Q&gt;=1)),"")</f>
        <v>55</v>
      </c>
    </row>
    <row r="4" spans="1:54" x14ac:dyDescent="0.2">
      <c r="B4">
        <v>13358</v>
      </c>
      <c r="C4">
        <v>18987</v>
      </c>
      <c r="D4" t="s">
        <v>956</v>
      </c>
      <c r="E4" t="s">
        <v>957</v>
      </c>
      <c r="F4" t="s">
        <v>968</v>
      </c>
      <c r="G4" t="s">
        <v>959</v>
      </c>
      <c r="H4" t="s">
        <v>960</v>
      </c>
      <c r="I4" t="s">
        <v>521</v>
      </c>
      <c r="J4">
        <v>4</v>
      </c>
      <c r="K4" t="s">
        <v>969</v>
      </c>
      <c r="L4" t="s">
        <v>962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 t="s">
        <v>963</v>
      </c>
      <c r="T4" t="s">
        <v>964</v>
      </c>
      <c r="U4" t="s">
        <v>970</v>
      </c>
      <c r="V4" t="s">
        <v>971</v>
      </c>
      <c r="W4" t="s">
        <v>972</v>
      </c>
      <c r="X4">
        <v>45935</v>
      </c>
      <c r="Y4">
        <v>20252036</v>
      </c>
      <c r="Z4" t="s">
        <v>756</v>
      </c>
      <c r="AA4" s="39" t="s">
        <v>960</v>
      </c>
      <c r="AB4" s="39" t="str">
        <f t="shared" ref="AB4:AB29" si="0">IF(G4="home","h",IF(G4="away","a",""))</f>
        <v>h</v>
      </c>
      <c r="AC4">
        <f>COUNTIFS(events!$X:$X,"="&amp;game_rosters!$J4,events!$AR:$AR,"="&amp;game_rosters!$G4,events!$K:$K,"=Goal")</f>
        <v>0</v>
      </c>
      <c r="AD4">
        <f>COUNTIFS(events!$X:$X,"="&amp;game_rosters!$J4,events!$AR:$AR,"="&amp;game_rosters!$G4,events!$K:$K,"=Penalty")</f>
        <v>0</v>
      </c>
      <c r="AE4">
        <f>COUNTIFS(events!$X:$X,"="&amp;game_rosters!$J4,events!$AR:$AR,"="&amp;game_rosters!$G4,events!$O:$O,"=AssistPrimary")</f>
        <v>0</v>
      </c>
      <c r="AF4">
        <f>COUNTIFS(events!$X:$X,"="&amp;game_rosters!$J4,events!$AR:$AR,"="&amp;game_rosters!$G4,events!$O:$O,"=AssistSecondary")</f>
        <v>0</v>
      </c>
      <c r="AG4">
        <f t="shared" ref="AG4:AG29" si="1">AE4+AF4</f>
        <v>0</v>
      </c>
      <c r="AH4">
        <f t="shared" ref="AH4:AH29" si="2">AC4-N4</f>
        <v>0</v>
      </c>
      <c r="AI4">
        <f t="shared" ref="AI4:AI29" si="3">(AD4*3)-Q4</f>
        <v>0</v>
      </c>
      <c r="AJ4">
        <f t="shared" ref="AJ4:AJ29" si="4">AG4-O4</f>
        <v>0</v>
      </c>
      <c r="AQ4">
        <v>55</v>
      </c>
      <c r="BB4">
        <v>84</v>
      </c>
    </row>
    <row r="5" spans="1:54" x14ac:dyDescent="0.2">
      <c r="B5">
        <v>13359</v>
      </c>
      <c r="C5">
        <v>18987</v>
      </c>
      <c r="D5" t="s">
        <v>956</v>
      </c>
      <c r="E5" t="s">
        <v>957</v>
      </c>
      <c r="F5" t="s">
        <v>973</v>
      </c>
      <c r="G5" t="s">
        <v>959</v>
      </c>
      <c r="H5" t="s">
        <v>960</v>
      </c>
      <c r="I5" t="s">
        <v>521</v>
      </c>
      <c r="J5">
        <v>12</v>
      </c>
      <c r="K5" t="s">
        <v>974</v>
      </c>
      <c r="L5" t="s">
        <v>975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 t="s">
        <v>963</v>
      </c>
      <c r="T5" t="s">
        <v>964</v>
      </c>
      <c r="U5" t="s">
        <v>976</v>
      </c>
      <c r="V5" t="s">
        <v>977</v>
      </c>
      <c r="W5" t="s">
        <v>978</v>
      </c>
      <c r="X5">
        <v>45935</v>
      </c>
      <c r="Y5">
        <v>20252036</v>
      </c>
      <c r="Z5" t="s">
        <v>756</v>
      </c>
      <c r="AA5" s="39" t="s">
        <v>960</v>
      </c>
      <c r="AB5" s="39" t="str">
        <f t="shared" si="0"/>
        <v>h</v>
      </c>
      <c r="AC5">
        <f>COUNTIFS(events!$X:$X,"="&amp;game_rosters!$J5,events!$AR:$AR,"="&amp;game_rosters!$G5,events!$K:$K,"=Goal")</f>
        <v>0</v>
      </c>
      <c r="AD5">
        <f>COUNTIFS(events!$X:$X,"="&amp;game_rosters!$J5,events!$AR:$AR,"="&amp;game_rosters!$G5,events!$K:$K,"=Penalty")</f>
        <v>0</v>
      </c>
      <c r="AE5">
        <f>COUNTIFS(events!$X:$X,"="&amp;game_rosters!$J5,events!$AR:$AR,"="&amp;game_rosters!$G5,events!$O:$O,"=AssistPrimary")</f>
        <v>0</v>
      </c>
      <c r="AF5">
        <f>COUNTIFS(events!$X:$X,"="&amp;game_rosters!$J5,events!$AR:$AR,"="&amp;game_rosters!$G5,events!$O:$O,"=AssistSecondary")</f>
        <v>0</v>
      </c>
      <c r="AG5">
        <f t="shared" si="1"/>
        <v>0</v>
      </c>
      <c r="AH5">
        <f t="shared" si="2"/>
        <v>0</v>
      </c>
      <c r="AI5">
        <f t="shared" si="3"/>
        <v>0</v>
      </c>
      <c r="AJ5">
        <f t="shared" si="4"/>
        <v>0</v>
      </c>
      <c r="AQ5">
        <v>84</v>
      </c>
      <c r="BB5">
        <v>91</v>
      </c>
    </row>
    <row r="6" spans="1:54" x14ac:dyDescent="0.2">
      <c r="B6">
        <v>13360</v>
      </c>
      <c r="C6">
        <v>18987</v>
      </c>
      <c r="D6" t="s">
        <v>956</v>
      </c>
      <c r="E6" t="s">
        <v>957</v>
      </c>
      <c r="F6" t="s">
        <v>979</v>
      </c>
      <c r="G6" t="s">
        <v>959</v>
      </c>
      <c r="H6" t="s">
        <v>960</v>
      </c>
      <c r="I6" t="s">
        <v>521</v>
      </c>
      <c r="J6">
        <v>13</v>
      </c>
      <c r="K6" t="s">
        <v>980</v>
      </c>
      <c r="L6" t="s">
        <v>975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 t="s">
        <v>963</v>
      </c>
      <c r="T6" t="s">
        <v>964</v>
      </c>
      <c r="U6" t="s">
        <v>981</v>
      </c>
      <c r="V6" t="s">
        <v>982</v>
      </c>
      <c r="W6" t="s">
        <v>983</v>
      </c>
      <c r="X6">
        <v>45935</v>
      </c>
      <c r="Y6">
        <v>20252036</v>
      </c>
      <c r="Z6" t="s">
        <v>756</v>
      </c>
      <c r="AA6" s="39" t="s">
        <v>960</v>
      </c>
      <c r="AB6" s="39" t="str">
        <f t="shared" si="0"/>
        <v>h</v>
      </c>
      <c r="AC6">
        <f>COUNTIFS(events!$X:$X,"="&amp;game_rosters!$J6,events!$AR:$AR,"="&amp;game_rosters!$G6,events!$K:$K,"=Goal")</f>
        <v>0</v>
      </c>
      <c r="AD6">
        <f>COUNTIFS(events!$X:$X,"="&amp;game_rosters!$J6,events!$AR:$AR,"="&amp;game_rosters!$G6,events!$K:$K,"=Penalty")</f>
        <v>0</v>
      </c>
      <c r="AE6">
        <f>COUNTIFS(events!$X:$X,"="&amp;game_rosters!$J6,events!$AR:$AR,"="&amp;game_rosters!$G6,events!$O:$O,"=AssistPrimary")</f>
        <v>0</v>
      </c>
      <c r="AF6">
        <f>COUNTIFS(events!$X:$X,"="&amp;game_rosters!$J6,events!$AR:$AR,"="&amp;game_rosters!$G6,events!$O:$O,"=AssistSecondary")</f>
        <v>0</v>
      </c>
      <c r="AG6">
        <f t="shared" si="1"/>
        <v>0</v>
      </c>
      <c r="AH6">
        <f t="shared" si="2"/>
        <v>0</v>
      </c>
      <c r="AI6">
        <f t="shared" si="3"/>
        <v>0</v>
      </c>
      <c r="AJ6">
        <f t="shared" si="4"/>
        <v>0</v>
      </c>
    </row>
    <row r="7" spans="1:54" x14ac:dyDescent="0.2">
      <c r="B7">
        <v>13361</v>
      </c>
      <c r="C7">
        <v>18987</v>
      </c>
      <c r="D7" t="s">
        <v>956</v>
      </c>
      <c r="E7" t="s">
        <v>957</v>
      </c>
      <c r="F7" t="s">
        <v>984</v>
      </c>
      <c r="G7" t="s">
        <v>959</v>
      </c>
      <c r="H7" t="s">
        <v>960</v>
      </c>
      <c r="I7" t="s">
        <v>521</v>
      </c>
      <c r="J7">
        <v>18</v>
      </c>
      <c r="K7" t="s">
        <v>985</v>
      </c>
      <c r="L7" t="s">
        <v>962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 t="s">
        <v>963</v>
      </c>
      <c r="T7" t="s">
        <v>964</v>
      </c>
      <c r="U7" t="s">
        <v>986</v>
      </c>
      <c r="V7" t="s">
        <v>987</v>
      </c>
      <c r="W7" t="s">
        <v>988</v>
      </c>
      <c r="X7">
        <v>45935</v>
      </c>
      <c r="Y7">
        <v>20252036</v>
      </c>
      <c r="Z7" t="s">
        <v>756</v>
      </c>
      <c r="AA7" s="39" t="s">
        <v>960</v>
      </c>
      <c r="AB7" s="39" t="str">
        <f t="shared" si="0"/>
        <v>h</v>
      </c>
      <c r="AC7">
        <f>COUNTIFS(events!$X:$X,"="&amp;game_rosters!$J7,events!$AR:$AR,"="&amp;game_rosters!$G7,events!$K:$K,"=Goal")</f>
        <v>0</v>
      </c>
      <c r="AD7">
        <f>COUNTIFS(events!$X:$X,"="&amp;game_rosters!$J7,events!$AR:$AR,"="&amp;game_rosters!$G7,events!$K:$K,"=Penalty")</f>
        <v>0</v>
      </c>
      <c r="AE7">
        <f>COUNTIFS(events!$X:$X,"="&amp;game_rosters!$J7,events!$AR:$AR,"="&amp;game_rosters!$G7,events!$O:$O,"=AssistPrimary")</f>
        <v>0</v>
      </c>
      <c r="AF7">
        <f>COUNTIFS(events!$X:$X,"="&amp;game_rosters!$J7,events!$AR:$AR,"="&amp;game_rosters!$G7,events!$O:$O,"=AssistSecondary")</f>
        <v>0</v>
      </c>
      <c r="AG7">
        <f t="shared" si="1"/>
        <v>0</v>
      </c>
      <c r="AH7">
        <f t="shared" si="2"/>
        <v>0</v>
      </c>
      <c r="AI7">
        <f t="shared" si="3"/>
        <v>0</v>
      </c>
      <c r="AJ7">
        <f t="shared" si="4"/>
        <v>0</v>
      </c>
    </row>
    <row r="8" spans="1:54" x14ac:dyDescent="0.2">
      <c r="B8">
        <v>13362</v>
      </c>
      <c r="C8">
        <v>18987</v>
      </c>
      <c r="D8" t="s">
        <v>956</v>
      </c>
      <c r="E8" t="s">
        <v>957</v>
      </c>
      <c r="F8" t="s">
        <v>989</v>
      </c>
      <c r="G8" t="s">
        <v>959</v>
      </c>
      <c r="H8" t="s">
        <v>960</v>
      </c>
      <c r="I8" t="s">
        <v>521</v>
      </c>
      <c r="J8">
        <v>25</v>
      </c>
      <c r="K8" t="s">
        <v>990</v>
      </c>
      <c r="L8" t="s">
        <v>975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 t="s">
        <v>963</v>
      </c>
      <c r="T8" t="s">
        <v>964</v>
      </c>
      <c r="U8" t="s">
        <v>991</v>
      </c>
      <c r="V8" t="s">
        <v>992</v>
      </c>
      <c r="W8" t="s">
        <v>993</v>
      </c>
      <c r="X8">
        <v>45935</v>
      </c>
      <c r="Y8">
        <v>20252036</v>
      </c>
      <c r="Z8" t="b">
        <v>1</v>
      </c>
      <c r="AA8" s="39" t="s">
        <v>994</v>
      </c>
      <c r="AB8" s="39" t="str">
        <f t="shared" si="0"/>
        <v>h</v>
      </c>
      <c r="AC8">
        <f>COUNTIFS(events!$X:$X,"="&amp;game_rosters!$J8,events!$AR:$AR,"="&amp;game_rosters!$G8,events!$K:$K,"=Goal")</f>
        <v>0</v>
      </c>
      <c r="AD8">
        <f>COUNTIFS(events!$X:$X,"="&amp;game_rosters!$J8,events!$AR:$AR,"="&amp;game_rosters!$G8,events!$K:$K,"=Penalty")</f>
        <v>0</v>
      </c>
      <c r="AE8">
        <f>COUNTIFS(events!$X:$X,"="&amp;game_rosters!$J8,events!$AR:$AR,"="&amp;game_rosters!$G8,events!$O:$O,"=AssistPrimary")</f>
        <v>0</v>
      </c>
      <c r="AF8">
        <f>COUNTIFS(events!$X:$X,"="&amp;game_rosters!$J8,events!$AR:$AR,"="&amp;game_rosters!$G8,events!$O:$O,"=AssistSecondary")</f>
        <v>0</v>
      </c>
      <c r="AG8">
        <f t="shared" si="1"/>
        <v>0</v>
      </c>
      <c r="AH8">
        <f t="shared" si="2"/>
        <v>0</v>
      </c>
      <c r="AI8">
        <f t="shared" si="3"/>
        <v>0</v>
      </c>
      <c r="AJ8">
        <f t="shared" si="4"/>
        <v>0</v>
      </c>
    </row>
    <row r="9" spans="1:54" x14ac:dyDescent="0.2">
      <c r="B9">
        <v>13363</v>
      </c>
      <c r="C9">
        <v>18987</v>
      </c>
      <c r="D9" t="s">
        <v>956</v>
      </c>
      <c r="E9" t="s">
        <v>957</v>
      </c>
      <c r="F9" t="s">
        <v>995</v>
      </c>
      <c r="G9" t="s">
        <v>959</v>
      </c>
      <c r="H9" t="s">
        <v>960</v>
      </c>
      <c r="I9" t="s">
        <v>521</v>
      </c>
      <c r="J9">
        <v>30</v>
      </c>
      <c r="K9" t="s">
        <v>996</v>
      </c>
      <c r="L9" t="s">
        <v>997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  <c r="S9" t="s">
        <v>963</v>
      </c>
      <c r="T9" t="s">
        <v>964</v>
      </c>
      <c r="U9" t="s">
        <v>998</v>
      </c>
      <c r="V9" t="s">
        <v>999</v>
      </c>
      <c r="W9" t="s">
        <v>1000</v>
      </c>
      <c r="X9">
        <v>45935</v>
      </c>
      <c r="Y9">
        <v>20252036</v>
      </c>
      <c r="Z9" t="s">
        <v>756</v>
      </c>
      <c r="AA9" s="39" t="s">
        <v>960</v>
      </c>
      <c r="AB9" s="39" t="str">
        <f t="shared" si="0"/>
        <v>h</v>
      </c>
      <c r="AC9">
        <f>COUNTIFS(events!$X:$X,"="&amp;game_rosters!$J9,events!$AR:$AR,"="&amp;game_rosters!$G9,events!$K:$K,"=Goal")</f>
        <v>0</v>
      </c>
      <c r="AD9">
        <f>COUNTIFS(events!$X:$X,"="&amp;game_rosters!$J9,events!$AR:$AR,"="&amp;game_rosters!$G9,events!$K:$K,"=Penalty")</f>
        <v>0</v>
      </c>
      <c r="AE9">
        <f>COUNTIFS(events!$X:$X,"="&amp;game_rosters!$J9,events!$AR:$AR,"="&amp;game_rosters!$G9,events!$O:$O,"=AssistPrimary")</f>
        <v>0</v>
      </c>
      <c r="AF9">
        <f>COUNTIFS(events!$X:$X,"="&amp;game_rosters!$J9,events!$AR:$AR,"="&amp;game_rosters!$G9,events!$O:$O,"=AssistSecondary")</f>
        <v>0</v>
      </c>
      <c r="AG9">
        <f t="shared" si="1"/>
        <v>0</v>
      </c>
      <c r="AH9">
        <f>AC9-N9</f>
        <v>0</v>
      </c>
      <c r="AI9">
        <f t="shared" si="3"/>
        <v>0</v>
      </c>
      <c r="AJ9">
        <f t="shared" si="4"/>
        <v>0</v>
      </c>
    </row>
    <row r="10" spans="1:54" x14ac:dyDescent="0.2">
      <c r="B10">
        <v>13364</v>
      </c>
      <c r="C10">
        <v>18987</v>
      </c>
      <c r="D10" t="s">
        <v>956</v>
      </c>
      <c r="E10" t="s">
        <v>957</v>
      </c>
      <c r="F10" t="s">
        <v>1001</v>
      </c>
      <c r="G10" t="s">
        <v>959</v>
      </c>
      <c r="H10" t="s">
        <v>960</v>
      </c>
      <c r="I10" t="s">
        <v>521</v>
      </c>
      <c r="J10">
        <v>44</v>
      </c>
      <c r="K10" t="s">
        <v>1002</v>
      </c>
      <c r="L10" t="s">
        <v>975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963</v>
      </c>
      <c r="T10" t="s">
        <v>964</v>
      </c>
      <c r="U10" t="s">
        <v>1003</v>
      </c>
      <c r="V10" t="s">
        <v>1004</v>
      </c>
      <c r="W10" t="s">
        <v>1005</v>
      </c>
      <c r="X10">
        <v>45935</v>
      </c>
      <c r="Y10">
        <v>20252036</v>
      </c>
      <c r="Z10" t="s">
        <v>756</v>
      </c>
      <c r="AA10" s="39" t="s">
        <v>960</v>
      </c>
      <c r="AB10" s="39" t="str">
        <f t="shared" si="0"/>
        <v>h</v>
      </c>
      <c r="AC10">
        <f>COUNTIFS(events!$X:$X,"="&amp;game_rosters!$J10,events!$AR:$AR,"="&amp;game_rosters!$G10,events!$K:$K,"=Goal")</f>
        <v>0</v>
      </c>
      <c r="AD10">
        <f>COUNTIFS(events!$X:$X,"="&amp;game_rosters!$J10,events!$AR:$AR,"="&amp;game_rosters!$G10,events!$K:$K,"=Penalty")</f>
        <v>0</v>
      </c>
      <c r="AE10">
        <f>COUNTIFS(events!$X:$X,"="&amp;game_rosters!$J10,events!$AR:$AR,"="&amp;game_rosters!$G10,events!$O:$O,"=AssistPrimary")</f>
        <v>0</v>
      </c>
      <c r="AF10">
        <f>COUNTIFS(events!$X:$X,"="&amp;game_rosters!$J10,events!$AR:$AR,"="&amp;game_rosters!$G10,events!$O:$O,"=AssistSecondary")</f>
        <v>0</v>
      </c>
      <c r="AG10">
        <f t="shared" si="1"/>
        <v>0</v>
      </c>
      <c r="AH10">
        <f t="shared" si="2"/>
        <v>0</v>
      </c>
      <c r="AI10">
        <f t="shared" si="3"/>
        <v>0</v>
      </c>
      <c r="AJ10">
        <f t="shared" si="4"/>
        <v>0</v>
      </c>
    </row>
    <row r="11" spans="1:54" x14ac:dyDescent="0.2">
      <c r="B11">
        <v>13365</v>
      </c>
      <c r="C11">
        <v>18987</v>
      </c>
      <c r="D11" t="s">
        <v>956</v>
      </c>
      <c r="E11" t="s">
        <v>957</v>
      </c>
      <c r="F11" t="s">
        <v>1006</v>
      </c>
      <c r="G11" t="s">
        <v>959</v>
      </c>
      <c r="H11" t="s">
        <v>960</v>
      </c>
      <c r="I11" t="s">
        <v>521</v>
      </c>
      <c r="J11">
        <v>56</v>
      </c>
      <c r="K11" t="s">
        <v>1007</v>
      </c>
      <c r="L11" t="s">
        <v>975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963</v>
      </c>
      <c r="T11" t="s">
        <v>964</v>
      </c>
      <c r="U11" t="s">
        <v>1008</v>
      </c>
      <c r="V11" t="s">
        <v>1009</v>
      </c>
      <c r="W11" t="s">
        <v>1010</v>
      </c>
      <c r="X11">
        <v>45935</v>
      </c>
      <c r="Y11">
        <v>20252036</v>
      </c>
      <c r="Z11" t="s">
        <v>756</v>
      </c>
      <c r="AA11" s="39" t="s">
        <v>960</v>
      </c>
      <c r="AB11" s="39" t="str">
        <f t="shared" si="0"/>
        <v>h</v>
      </c>
      <c r="AC11">
        <f>COUNTIFS(events!$X:$X,"="&amp;game_rosters!$J11,events!$AR:$AR,"="&amp;game_rosters!$G11,events!$K:$K,"=Goal")</f>
        <v>0</v>
      </c>
      <c r="AD11">
        <f>COUNTIFS(events!$X:$X,"="&amp;game_rosters!$J11,events!$AR:$AR,"="&amp;game_rosters!$G11,events!$K:$K,"=Penalty")</f>
        <v>0</v>
      </c>
      <c r="AE11">
        <f>COUNTIFS(events!$X:$X,"="&amp;game_rosters!$J11,events!$AR:$AR,"="&amp;game_rosters!$G11,events!$O:$O,"=AssistPrimary")</f>
        <v>0</v>
      </c>
      <c r="AF11">
        <f>COUNTIFS(events!$X:$X,"="&amp;game_rosters!$J11,events!$AR:$AR,"="&amp;game_rosters!$G11,events!$O:$O,"=AssistSecondary")</f>
        <v>0</v>
      </c>
      <c r="AG11">
        <f t="shared" si="1"/>
        <v>0</v>
      </c>
      <c r="AH11">
        <f t="shared" si="2"/>
        <v>0</v>
      </c>
      <c r="AI11">
        <f t="shared" si="3"/>
        <v>0</v>
      </c>
      <c r="AJ11">
        <f t="shared" si="4"/>
        <v>0</v>
      </c>
    </row>
    <row r="12" spans="1:54" x14ac:dyDescent="0.2">
      <c r="B12">
        <v>13366</v>
      </c>
      <c r="C12">
        <v>18987</v>
      </c>
      <c r="D12" t="s">
        <v>956</v>
      </c>
      <c r="E12" t="s">
        <v>957</v>
      </c>
      <c r="F12" t="s">
        <v>1011</v>
      </c>
      <c r="G12" t="s">
        <v>959</v>
      </c>
      <c r="H12" t="s">
        <v>960</v>
      </c>
      <c r="I12" t="s">
        <v>521</v>
      </c>
      <c r="J12">
        <v>68</v>
      </c>
      <c r="K12" t="s">
        <v>1012</v>
      </c>
      <c r="L12" t="s">
        <v>962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963</v>
      </c>
      <c r="T12" t="s">
        <v>964</v>
      </c>
      <c r="U12" t="s">
        <v>1013</v>
      </c>
      <c r="V12" t="s">
        <v>1014</v>
      </c>
      <c r="W12" t="s">
        <v>1015</v>
      </c>
      <c r="X12">
        <v>45935</v>
      </c>
      <c r="Y12">
        <v>20252036</v>
      </c>
      <c r="Z12" t="s">
        <v>756</v>
      </c>
      <c r="AA12" s="39" t="s">
        <v>960</v>
      </c>
      <c r="AB12" s="39" t="str">
        <f t="shared" si="0"/>
        <v>h</v>
      </c>
      <c r="AC12">
        <f>COUNTIFS(events!$X:$X,"="&amp;game_rosters!$J12,events!$AR:$AR,"="&amp;game_rosters!$G12,events!$K:$K,"=Goal")</f>
        <v>0</v>
      </c>
      <c r="AD12">
        <f>COUNTIFS(events!$X:$X,"="&amp;game_rosters!$J12,events!$AR:$AR,"="&amp;game_rosters!$G12,events!$K:$K,"=Penalty")</f>
        <v>0</v>
      </c>
      <c r="AE12">
        <f>COUNTIFS(events!$X:$X,"="&amp;game_rosters!$J12,events!$AR:$AR,"="&amp;game_rosters!$G12,events!$O:$O,"=AssistPrimary")</f>
        <v>0</v>
      </c>
      <c r="AF12">
        <f>COUNTIFS(events!$X:$X,"="&amp;game_rosters!$J12,events!$AR:$AR,"="&amp;game_rosters!$G12,events!$O:$O,"=AssistSecondary")</f>
        <v>0</v>
      </c>
      <c r="AG12">
        <f t="shared" si="1"/>
        <v>0</v>
      </c>
      <c r="AH12">
        <f t="shared" si="2"/>
        <v>0</v>
      </c>
      <c r="AI12">
        <f t="shared" si="3"/>
        <v>0</v>
      </c>
      <c r="AJ12">
        <f t="shared" si="4"/>
        <v>0</v>
      </c>
    </row>
    <row r="13" spans="1:54" x14ac:dyDescent="0.2">
      <c r="B13">
        <v>13367</v>
      </c>
      <c r="C13">
        <v>18987</v>
      </c>
      <c r="D13" t="s">
        <v>956</v>
      </c>
      <c r="E13" t="s">
        <v>957</v>
      </c>
      <c r="F13" t="s">
        <v>1016</v>
      </c>
      <c r="G13" t="s">
        <v>959</v>
      </c>
      <c r="H13" t="s">
        <v>960</v>
      </c>
      <c r="I13" t="s">
        <v>521</v>
      </c>
      <c r="J13">
        <v>77</v>
      </c>
      <c r="K13" t="s">
        <v>1017</v>
      </c>
      <c r="L13" t="s">
        <v>975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963</v>
      </c>
      <c r="T13" t="s">
        <v>964</v>
      </c>
      <c r="U13" t="s">
        <v>1018</v>
      </c>
      <c r="V13" t="s">
        <v>1019</v>
      </c>
      <c r="W13" t="s">
        <v>1020</v>
      </c>
      <c r="X13">
        <v>45935</v>
      </c>
      <c r="Y13">
        <v>20252036</v>
      </c>
      <c r="Z13" t="s">
        <v>756</v>
      </c>
      <c r="AA13" s="39" t="s">
        <v>960</v>
      </c>
      <c r="AB13" s="39" t="str">
        <f t="shared" si="0"/>
        <v>h</v>
      </c>
      <c r="AC13">
        <f>COUNTIFS(events!$X:$X,"="&amp;game_rosters!$J13,events!$AR:$AR,"="&amp;game_rosters!$G13,events!$K:$K,"=Goal")</f>
        <v>0</v>
      </c>
      <c r="AD13">
        <f>COUNTIFS(events!$X:$X,"="&amp;game_rosters!$J13,events!$AR:$AR,"="&amp;game_rosters!$G13,events!$K:$K,"=Penalty")</f>
        <v>0</v>
      </c>
      <c r="AE13">
        <f>COUNTIFS(events!$X:$X,"="&amp;game_rosters!$J13,events!$AR:$AR,"="&amp;game_rosters!$G13,events!$O:$O,"=AssistPrimary")</f>
        <v>0</v>
      </c>
      <c r="AF13">
        <f>COUNTIFS(events!$X:$X,"="&amp;game_rosters!$J13,events!$AR:$AR,"="&amp;game_rosters!$G13,events!$O:$O,"=AssistSecondary")</f>
        <v>0</v>
      </c>
      <c r="AG13">
        <f t="shared" si="1"/>
        <v>0</v>
      </c>
      <c r="AH13">
        <f t="shared" si="2"/>
        <v>0</v>
      </c>
      <c r="AI13">
        <f t="shared" si="3"/>
        <v>0</v>
      </c>
      <c r="AJ13">
        <f t="shared" si="4"/>
        <v>0</v>
      </c>
    </row>
    <row r="14" spans="1:54" x14ac:dyDescent="0.2">
      <c r="B14">
        <v>13368</v>
      </c>
      <c r="C14">
        <v>18987</v>
      </c>
      <c r="D14" t="s">
        <v>956</v>
      </c>
      <c r="E14" t="s">
        <v>957</v>
      </c>
      <c r="F14" t="s">
        <v>1021</v>
      </c>
      <c r="G14" t="s">
        <v>959</v>
      </c>
      <c r="H14" t="s">
        <v>960</v>
      </c>
      <c r="I14" t="s">
        <v>521</v>
      </c>
      <c r="J14">
        <v>80</v>
      </c>
      <c r="K14" t="s">
        <v>1022</v>
      </c>
      <c r="L14" t="s">
        <v>975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963</v>
      </c>
      <c r="T14" t="s">
        <v>964</v>
      </c>
      <c r="U14" t="s">
        <v>1023</v>
      </c>
      <c r="V14" t="s">
        <v>1024</v>
      </c>
      <c r="W14" t="s">
        <v>1025</v>
      </c>
      <c r="X14">
        <v>45935</v>
      </c>
      <c r="Y14">
        <v>20252036</v>
      </c>
      <c r="Z14" t="s">
        <v>756</v>
      </c>
      <c r="AA14" s="39" t="s">
        <v>960</v>
      </c>
      <c r="AB14" s="39" t="str">
        <f t="shared" si="0"/>
        <v>h</v>
      </c>
      <c r="AC14">
        <f>COUNTIFS(events!$X:$X,"="&amp;game_rosters!$J14,events!$AR:$AR,"="&amp;game_rosters!$G14,events!$K:$K,"=Goal")</f>
        <v>0</v>
      </c>
      <c r="AD14">
        <f>COUNTIFS(events!$X:$X,"="&amp;game_rosters!$J14,events!$AR:$AR,"="&amp;game_rosters!$G14,events!$K:$K,"=Penalty")</f>
        <v>0</v>
      </c>
      <c r="AE14">
        <f>COUNTIFS(events!$X:$X,"="&amp;game_rosters!$J14,events!$AR:$AR,"="&amp;game_rosters!$G14,events!$O:$O,"=AssistPrimary")</f>
        <v>0</v>
      </c>
      <c r="AF14">
        <f>COUNTIFS(events!$X:$X,"="&amp;game_rosters!$J14,events!$AR:$AR,"="&amp;game_rosters!$G14,events!$O:$O,"=AssistSecondary")</f>
        <v>0</v>
      </c>
      <c r="AG14">
        <f t="shared" si="1"/>
        <v>0</v>
      </c>
      <c r="AH14">
        <f t="shared" si="2"/>
        <v>0</v>
      </c>
      <c r="AI14">
        <f t="shared" si="3"/>
        <v>0</v>
      </c>
      <c r="AJ14">
        <f t="shared" si="4"/>
        <v>0</v>
      </c>
    </row>
    <row r="15" spans="1:54" x14ac:dyDescent="0.2">
      <c r="B15">
        <v>13369</v>
      </c>
      <c r="C15">
        <v>18987</v>
      </c>
      <c r="D15" t="s">
        <v>956</v>
      </c>
      <c r="E15" t="s">
        <v>957</v>
      </c>
      <c r="F15" t="s">
        <v>1026</v>
      </c>
      <c r="G15" t="s">
        <v>959</v>
      </c>
      <c r="H15" t="s">
        <v>960</v>
      </c>
      <c r="I15" t="s">
        <v>521</v>
      </c>
      <c r="J15">
        <v>89</v>
      </c>
      <c r="K15" t="s">
        <v>1027</v>
      </c>
      <c r="L15" t="s">
        <v>975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963</v>
      </c>
      <c r="T15" t="s">
        <v>964</v>
      </c>
      <c r="U15" t="s">
        <v>1028</v>
      </c>
      <c r="V15" t="s">
        <v>1029</v>
      </c>
      <c r="W15" t="s">
        <v>1030</v>
      </c>
      <c r="X15">
        <v>45935</v>
      </c>
      <c r="Y15">
        <v>20252036</v>
      </c>
      <c r="Z15" t="b">
        <v>1</v>
      </c>
      <c r="AA15" s="39" t="s">
        <v>994</v>
      </c>
      <c r="AB15" s="39" t="str">
        <f t="shared" si="0"/>
        <v>h</v>
      </c>
      <c r="AC15">
        <f>COUNTIFS(events!$X:$X,"="&amp;game_rosters!$J15,events!$AR:$AR,"="&amp;game_rosters!$G15,events!$K:$K,"=Goal")</f>
        <v>0</v>
      </c>
      <c r="AD15">
        <f>COUNTIFS(events!$X:$X,"="&amp;game_rosters!$J15,events!$AR:$AR,"="&amp;game_rosters!$G15,events!$K:$K,"=Penalty")</f>
        <v>0</v>
      </c>
      <c r="AE15">
        <f>COUNTIFS(events!$X:$X,"="&amp;game_rosters!$J15,events!$AR:$AR,"="&amp;game_rosters!$G15,events!$O:$O,"=AssistPrimary")</f>
        <v>0</v>
      </c>
      <c r="AF15">
        <f>COUNTIFS(events!$X:$X,"="&amp;game_rosters!$J15,events!$AR:$AR,"="&amp;game_rosters!$G15,events!$O:$O,"=AssistSecondary")</f>
        <v>0</v>
      </c>
      <c r="AG15">
        <f t="shared" si="1"/>
        <v>0</v>
      </c>
      <c r="AH15">
        <f t="shared" si="2"/>
        <v>0</v>
      </c>
      <c r="AI15">
        <f t="shared" si="3"/>
        <v>0</v>
      </c>
      <c r="AJ15">
        <f t="shared" si="4"/>
        <v>0</v>
      </c>
    </row>
    <row r="16" spans="1:54" x14ac:dyDescent="0.2">
      <c r="B16">
        <v>13370</v>
      </c>
      <c r="C16">
        <v>18987</v>
      </c>
      <c r="D16" t="s">
        <v>956</v>
      </c>
      <c r="E16" t="s">
        <v>957</v>
      </c>
      <c r="F16" t="s">
        <v>1031</v>
      </c>
      <c r="G16" t="s">
        <v>959</v>
      </c>
      <c r="H16" t="s">
        <v>960</v>
      </c>
      <c r="I16" t="s">
        <v>521</v>
      </c>
      <c r="J16">
        <v>91</v>
      </c>
      <c r="K16" t="s">
        <v>1032</v>
      </c>
      <c r="L16" t="s">
        <v>975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963</v>
      </c>
      <c r="T16" t="s">
        <v>964</v>
      </c>
      <c r="U16" t="s">
        <v>1033</v>
      </c>
      <c r="V16" t="s">
        <v>1034</v>
      </c>
      <c r="W16" t="s">
        <v>1035</v>
      </c>
      <c r="X16">
        <v>45935</v>
      </c>
      <c r="Y16">
        <v>20252036</v>
      </c>
      <c r="Z16" t="s">
        <v>756</v>
      </c>
      <c r="AA16" s="39" t="s">
        <v>960</v>
      </c>
      <c r="AB16" s="39" t="str">
        <f t="shared" si="0"/>
        <v>h</v>
      </c>
      <c r="AC16">
        <f>COUNTIFS(events!$X:$X,"="&amp;game_rosters!$J16,events!$AR:$AR,"="&amp;game_rosters!$G16,events!$K:$K,"=Goal")</f>
        <v>0</v>
      </c>
      <c r="AD16">
        <f>COUNTIFS(events!$X:$X,"="&amp;game_rosters!$J16,events!$AR:$AR,"="&amp;game_rosters!$G16,events!$K:$K,"=Penalty")</f>
        <v>1</v>
      </c>
      <c r="AE16">
        <f>COUNTIFS(events!$X:$X,"="&amp;game_rosters!$J16,events!$AR:$AR,"="&amp;game_rosters!$G16,events!$O:$O,"=AssistPrimary")</f>
        <v>0</v>
      </c>
      <c r="AF16">
        <f>COUNTIFS(events!$X:$X,"="&amp;game_rosters!$J16,events!$AR:$AR,"="&amp;game_rosters!$G16,events!$O:$O,"=AssistSecondary")</f>
        <v>0</v>
      </c>
      <c r="AG16">
        <f t="shared" si="1"/>
        <v>0</v>
      </c>
      <c r="AH16">
        <f t="shared" si="2"/>
        <v>0</v>
      </c>
      <c r="AI16">
        <f t="shared" si="3"/>
        <v>3</v>
      </c>
      <c r="AJ16">
        <f t="shared" si="4"/>
        <v>0</v>
      </c>
    </row>
    <row r="17" spans="2:36" x14ac:dyDescent="0.2">
      <c r="B17">
        <v>13371</v>
      </c>
      <c r="C17">
        <v>18987</v>
      </c>
      <c r="D17" t="s">
        <v>957</v>
      </c>
      <c r="E17" t="s">
        <v>956</v>
      </c>
      <c r="F17" t="s">
        <v>1036</v>
      </c>
      <c r="G17" t="s">
        <v>1037</v>
      </c>
      <c r="H17" t="s">
        <v>521</v>
      </c>
      <c r="I17" t="s">
        <v>960</v>
      </c>
      <c r="J17">
        <v>9</v>
      </c>
      <c r="K17" t="s">
        <v>1038</v>
      </c>
      <c r="L17" t="s">
        <v>962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964</v>
      </c>
      <c r="T17" t="s">
        <v>963</v>
      </c>
      <c r="U17" t="s">
        <v>1039</v>
      </c>
      <c r="V17" t="s">
        <v>1040</v>
      </c>
      <c r="W17" t="s">
        <v>1041</v>
      </c>
      <c r="X17">
        <v>45935</v>
      </c>
      <c r="Y17">
        <v>20252036</v>
      </c>
      <c r="Z17" t="s">
        <v>756</v>
      </c>
      <c r="AA17" s="39" t="s">
        <v>521</v>
      </c>
      <c r="AB17" s="39" t="str">
        <f t="shared" si="0"/>
        <v>a</v>
      </c>
      <c r="AC17">
        <f>COUNTIFS(events!$X:$X,"="&amp;game_rosters!$J17,events!$AR:$AR,"="&amp;game_rosters!$G17,events!$K:$K,"=Goal")</f>
        <v>0</v>
      </c>
      <c r="AD17">
        <f>COUNTIFS(events!$X:$X,"="&amp;game_rosters!$J17,events!$AR:$AR,"="&amp;game_rosters!$G17,events!$K:$K,"=Penalty")</f>
        <v>0</v>
      </c>
      <c r="AE17">
        <f>COUNTIFS(events!$X:$X,"="&amp;game_rosters!$J17,events!$AR:$AR,"="&amp;game_rosters!$G17,events!$O:$O,"=AssistPrimary")</f>
        <v>0</v>
      </c>
      <c r="AF17">
        <f>COUNTIFS(events!$X:$X,"="&amp;game_rosters!$J17,events!$AR:$AR,"="&amp;game_rosters!$G17,events!$O:$O,"=AssistSecondary")</f>
        <v>0</v>
      </c>
      <c r="AG17">
        <f t="shared" si="1"/>
        <v>0</v>
      </c>
      <c r="AH17">
        <f>AC17-N17</f>
        <v>0</v>
      </c>
      <c r="AI17">
        <f t="shared" si="3"/>
        <v>0</v>
      </c>
      <c r="AJ17">
        <f t="shared" si="4"/>
        <v>0</v>
      </c>
    </row>
    <row r="18" spans="2:36" x14ac:dyDescent="0.2">
      <c r="B18">
        <v>13372</v>
      </c>
      <c r="C18">
        <v>18987</v>
      </c>
      <c r="D18" t="s">
        <v>957</v>
      </c>
      <c r="E18" t="s">
        <v>956</v>
      </c>
      <c r="F18" t="s">
        <v>1042</v>
      </c>
      <c r="G18" t="s">
        <v>1037</v>
      </c>
      <c r="H18" t="s">
        <v>521</v>
      </c>
      <c r="I18" t="s">
        <v>960</v>
      </c>
      <c r="J18">
        <v>14</v>
      </c>
      <c r="K18" t="s">
        <v>1043</v>
      </c>
      <c r="L18" t="s">
        <v>975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964</v>
      </c>
      <c r="T18" t="s">
        <v>963</v>
      </c>
      <c r="U18" t="s">
        <v>1044</v>
      </c>
      <c r="V18" t="s">
        <v>1045</v>
      </c>
      <c r="W18" t="s">
        <v>1046</v>
      </c>
      <c r="X18">
        <v>45935</v>
      </c>
      <c r="Y18">
        <v>20252036</v>
      </c>
      <c r="Z18" t="s">
        <v>756</v>
      </c>
      <c r="AA18" s="39" t="s">
        <v>521</v>
      </c>
      <c r="AB18" s="39" t="str">
        <f t="shared" si="0"/>
        <v>a</v>
      </c>
      <c r="AC18">
        <f>COUNTIFS(events!$X:$X,"="&amp;game_rosters!$J18,events!$AR:$AR,"="&amp;game_rosters!$G18,events!$K:$K,"=Goal")</f>
        <v>0</v>
      </c>
      <c r="AD18">
        <f>COUNTIFS(events!$X:$X,"="&amp;game_rosters!$J18,events!$AR:$AR,"="&amp;game_rosters!$G18,events!$K:$K,"=Penalty")</f>
        <v>0</v>
      </c>
      <c r="AE18">
        <f>COUNTIFS(events!$X:$X,"="&amp;game_rosters!$J18,events!$AR:$AR,"="&amp;game_rosters!$G18,events!$O:$O,"=AssistPrimary")</f>
        <v>0</v>
      </c>
      <c r="AF18">
        <f>COUNTIFS(events!$X:$X,"="&amp;game_rosters!$J18,events!$AR:$AR,"="&amp;game_rosters!$G18,events!$O:$O,"=AssistSecondary")</f>
        <v>0</v>
      </c>
      <c r="AG18">
        <f t="shared" si="1"/>
        <v>0</v>
      </c>
      <c r="AH18">
        <f t="shared" si="2"/>
        <v>0</v>
      </c>
      <c r="AI18">
        <f t="shared" si="3"/>
        <v>0</v>
      </c>
      <c r="AJ18">
        <f>AG18-O18</f>
        <v>0</v>
      </c>
    </row>
    <row r="19" spans="2:36" x14ac:dyDescent="0.2">
      <c r="B19">
        <v>13373</v>
      </c>
      <c r="C19">
        <v>18987</v>
      </c>
      <c r="D19" t="s">
        <v>957</v>
      </c>
      <c r="E19" t="s">
        <v>956</v>
      </c>
      <c r="F19" t="s">
        <v>1047</v>
      </c>
      <c r="G19" t="s">
        <v>1037</v>
      </c>
      <c r="H19" t="s">
        <v>521</v>
      </c>
      <c r="I19" t="s">
        <v>960</v>
      </c>
      <c r="J19">
        <v>22</v>
      </c>
      <c r="K19" t="s">
        <v>1048</v>
      </c>
      <c r="L19" t="s">
        <v>962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964</v>
      </c>
      <c r="T19" t="s">
        <v>963</v>
      </c>
      <c r="U19" t="s">
        <v>1049</v>
      </c>
      <c r="V19" t="s">
        <v>1050</v>
      </c>
      <c r="W19" t="s">
        <v>1051</v>
      </c>
      <c r="X19">
        <v>45935</v>
      </c>
      <c r="Y19">
        <v>20252036</v>
      </c>
      <c r="Z19" t="s">
        <v>756</v>
      </c>
      <c r="AA19" s="39" t="s">
        <v>521</v>
      </c>
      <c r="AB19" s="39" t="str">
        <f t="shared" si="0"/>
        <v>a</v>
      </c>
      <c r="AC19">
        <f>COUNTIFS(events!$X:$X,"="&amp;game_rosters!$J19,events!$AR:$AR,"="&amp;game_rosters!$G19,events!$K:$K,"=Goal")</f>
        <v>0</v>
      </c>
      <c r="AD19">
        <f>COUNTIFS(events!$X:$X,"="&amp;game_rosters!$J19,events!$AR:$AR,"="&amp;game_rosters!$G19,events!$K:$K,"=Penalty")</f>
        <v>0</v>
      </c>
      <c r="AE19">
        <f>COUNTIFS(events!$X:$X,"="&amp;game_rosters!$J19,events!$AR:$AR,"="&amp;game_rosters!$G19,events!$O:$O,"=AssistPrimary")</f>
        <v>0</v>
      </c>
      <c r="AF19">
        <f>COUNTIFS(events!$X:$X,"="&amp;game_rosters!$J19,events!$AR:$AR,"="&amp;game_rosters!$G19,events!$O:$O,"=AssistSecondary")</f>
        <v>0</v>
      </c>
      <c r="AG19">
        <f t="shared" si="1"/>
        <v>0</v>
      </c>
      <c r="AH19">
        <f t="shared" si="2"/>
        <v>0</v>
      </c>
      <c r="AI19">
        <f t="shared" si="3"/>
        <v>0</v>
      </c>
      <c r="AJ19">
        <f t="shared" si="4"/>
        <v>0</v>
      </c>
    </row>
    <row r="20" spans="2:36" x14ac:dyDescent="0.2">
      <c r="B20">
        <v>13374</v>
      </c>
      <c r="C20">
        <v>18987</v>
      </c>
      <c r="D20" t="s">
        <v>957</v>
      </c>
      <c r="E20" t="s">
        <v>956</v>
      </c>
      <c r="F20" t="s">
        <v>1052</v>
      </c>
      <c r="G20" t="s">
        <v>1037</v>
      </c>
      <c r="H20" t="s">
        <v>521</v>
      </c>
      <c r="I20" t="s">
        <v>960</v>
      </c>
      <c r="J20">
        <v>24</v>
      </c>
      <c r="K20" t="s">
        <v>1053</v>
      </c>
      <c r="L20" t="s">
        <v>975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964</v>
      </c>
      <c r="T20" t="s">
        <v>963</v>
      </c>
      <c r="U20" t="s">
        <v>1054</v>
      </c>
      <c r="V20" t="s">
        <v>1055</v>
      </c>
      <c r="W20" t="s">
        <v>1056</v>
      </c>
      <c r="X20">
        <v>45935</v>
      </c>
      <c r="Y20">
        <v>20252036</v>
      </c>
      <c r="Z20" t="s">
        <v>756</v>
      </c>
      <c r="AA20" s="39" t="s">
        <v>521</v>
      </c>
      <c r="AB20" s="39" t="str">
        <f t="shared" si="0"/>
        <v>a</v>
      </c>
      <c r="AC20">
        <f>COUNTIFS(events!$X:$X,"="&amp;game_rosters!$J20,events!$AR:$AR,"="&amp;game_rosters!$G20,events!$K:$K,"=Goal")</f>
        <v>0</v>
      </c>
      <c r="AD20">
        <f>COUNTIFS(events!$X:$X,"="&amp;game_rosters!$J20,events!$AR:$AR,"="&amp;game_rosters!$G20,events!$K:$K,"=Penalty")</f>
        <v>0</v>
      </c>
      <c r="AE20">
        <f>COUNTIFS(events!$X:$X,"="&amp;game_rosters!$J20,events!$AR:$AR,"="&amp;game_rosters!$G20,events!$O:$O,"=AssistPrimary")</f>
        <v>0</v>
      </c>
      <c r="AF20">
        <f>COUNTIFS(events!$X:$X,"="&amp;game_rosters!$J20,events!$AR:$AR,"="&amp;game_rosters!$G20,events!$O:$O,"=AssistSecondary")</f>
        <v>0</v>
      </c>
      <c r="AG20">
        <f t="shared" si="1"/>
        <v>0</v>
      </c>
      <c r="AH20">
        <f t="shared" si="2"/>
        <v>0</v>
      </c>
      <c r="AI20">
        <f t="shared" si="3"/>
        <v>0</v>
      </c>
      <c r="AJ20">
        <f t="shared" si="4"/>
        <v>0</v>
      </c>
    </row>
    <row r="21" spans="2:36" x14ac:dyDescent="0.2">
      <c r="B21">
        <v>13375</v>
      </c>
      <c r="C21">
        <v>18987</v>
      </c>
      <c r="D21" t="s">
        <v>957</v>
      </c>
      <c r="E21" t="s">
        <v>956</v>
      </c>
      <c r="F21" t="s">
        <v>1057</v>
      </c>
      <c r="G21" t="s">
        <v>1037</v>
      </c>
      <c r="H21" t="s">
        <v>521</v>
      </c>
      <c r="I21" t="s">
        <v>960</v>
      </c>
      <c r="J21">
        <v>39</v>
      </c>
      <c r="K21" t="s">
        <v>1058</v>
      </c>
      <c r="L21" t="s">
        <v>997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 t="s">
        <v>964</v>
      </c>
      <c r="T21" t="s">
        <v>963</v>
      </c>
      <c r="U21" t="s">
        <v>1059</v>
      </c>
      <c r="V21" t="s">
        <v>1060</v>
      </c>
      <c r="W21" t="s">
        <v>1061</v>
      </c>
      <c r="X21">
        <v>45935</v>
      </c>
      <c r="Y21">
        <v>20252036</v>
      </c>
      <c r="Z21" t="s">
        <v>756</v>
      </c>
      <c r="AA21" s="39" t="s">
        <v>521</v>
      </c>
      <c r="AB21" s="39" t="str">
        <f t="shared" si="0"/>
        <v>a</v>
      </c>
      <c r="AC21">
        <f>COUNTIFS(events!$X:$X,"="&amp;game_rosters!$J21,events!$AR:$AR,"="&amp;game_rosters!$G21,events!$K:$K,"=Goal")</f>
        <v>0</v>
      </c>
      <c r="AD21">
        <f>COUNTIFS(events!$X:$X,"="&amp;game_rosters!$J21,events!$AR:$AR,"="&amp;game_rosters!$G21,events!$K:$K,"=Penalty")</f>
        <v>0</v>
      </c>
      <c r="AE21">
        <f>COUNTIFS(events!$X:$X,"="&amp;game_rosters!$J21,events!$AR:$AR,"="&amp;game_rosters!$G21,events!$O:$O,"=AssistPrimary")</f>
        <v>0</v>
      </c>
      <c r="AF21">
        <f>COUNTIFS(events!$X:$X,"="&amp;game_rosters!$J21,events!$AR:$AR,"="&amp;game_rosters!$G21,events!$O:$O,"=AssistSecondary")</f>
        <v>0</v>
      </c>
      <c r="AG21">
        <f t="shared" si="1"/>
        <v>0</v>
      </c>
      <c r="AH21">
        <f t="shared" si="2"/>
        <v>0</v>
      </c>
      <c r="AI21">
        <f t="shared" si="3"/>
        <v>0</v>
      </c>
      <c r="AJ21">
        <f t="shared" si="4"/>
        <v>0</v>
      </c>
    </row>
    <row r="22" spans="2:36" x14ac:dyDescent="0.2">
      <c r="B22">
        <v>13376</v>
      </c>
      <c r="C22">
        <v>18987</v>
      </c>
      <c r="D22" t="s">
        <v>957</v>
      </c>
      <c r="E22" t="s">
        <v>956</v>
      </c>
      <c r="F22" t="s">
        <v>1062</v>
      </c>
      <c r="G22" t="s">
        <v>1037</v>
      </c>
      <c r="H22" t="s">
        <v>521</v>
      </c>
      <c r="I22" t="s">
        <v>960</v>
      </c>
      <c r="J22">
        <v>42</v>
      </c>
      <c r="K22" t="s">
        <v>1063</v>
      </c>
      <c r="L22" t="s">
        <v>975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 t="s">
        <v>964</v>
      </c>
      <c r="T22" t="s">
        <v>963</v>
      </c>
      <c r="U22" t="s">
        <v>1064</v>
      </c>
      <c r="V22" t="s">
        <v>1065</v>
      </c>
      <c r="W22" t="s">
        <v>1066</v>
      </c>
      <c r="X22">
        <v>45935</v>
      </c>
      <c r="Y22">
        <v>20252036</v>
      </c>
      <c r="Z22" t="s">
        <v>756</v>
      </c>
      <c r="AA22" s="39" t="s">
        <v>521</v>
      </c>
      <c r="AB22" s="39" t="str">
        <f t="shared" si="0"/>
        <v>a</v>
      </c>
      <c r="AC22">
        <f>COUNTIFS(events!$X:$X,"="&amp;game_rosters!$J22,events!$AR:$AR,"="&amp;game_rosters!$G22,events!$K:$K,"=Goal")</f>
        <v>0</v>
      </c>
      <c r="AD22">
        <f>COUNTIFS(events!$X:$X,"="&amp;game_rosters!$J22,events!$AR:$AR,"="&amp;game_rosters!$G22,events!$K:$K,"=Penalty")</f>
        <v>0</v>
      </c>
      <c r="AE22">
        <f>COUNTIFS(events!$X:$X,"="&amp;game_rosters!$J22,events!$AR:$AR,"="&amp;game_rosters!$G22,events!$O:$O,"=AssistPrimary")</f>
        <v>0</v>
      </c>
      <c r="AF22">
        <f>COUNTIFS(events!$X:$X,"="&amp;game_rosters!$J22,events!$AR:$AR,"="&amp;game_rosters!$G22,events!$O:$O,"=AssistSecondary")</f>
        <v>0</v>
      </c>
      <c r="AG22">
        <f t="shared" si="1"/>
        <v>0</v>
      </c>
      <c r="AH22">
        <f t="shared" si="2"/>
        <v>0</v>
      </c>
      <c r="AI22">
        <f t="shared" si="3"/>
        <v>0</v>
      </c>
      <c r="AJ22">
        <f t="shared" si="4"/>
        <v>-1</v>
      </c>
    </row>
    <row r="23" spans="2:36" x14ac:dyDescent="0.2">
      <c r="B23">
        <v>13377</v>
      </c>
      <c r="C23">
        <v>18987</v>
      </c>
      <c r="D23" t="s">
        <v>957</v>
      </c>
      <c r="E23" t="s">
        <v>956</v>
      </c>
      <c r="F23" t="s">
        <v>1067</v>
      </c>
      <c r="G23" t="s">
        <v>1037</v>
      </c>
      <c r="H23" t="s">
        <v>521</v>
      </c>
      <c r="I23" t="s">
        <v>960</v>
      </c>
      <c r="J23">
        <v>55</v>
      </c>
      <c r="K23" t="s">
        <v>1068</v>
      </c>
      <c r="L23" t="s">
        <v>975</v>
      </c>
      <c r="M23">
        <v>1</v>
      </c>
      <c r="N23">
        <v>0</v>
      </c>
      <c r="O23">
        <v>0</v>
      </c>
      <c r="P23">
        <v>0</v>
      </c>
      <c r="Q23">
        <v>3</v>
      </c>
      <c r="R23">
        <v>0</v>
      </c>
      <c r="S23" t="s">
        <v>964</v>
      </c>
      <c r="T23" t="s">
        <v>963</v>
      </c>
      <c r="U23" t="s">
        <v>1069</v>
      </c>
      <c r="V23" t="s">
        <v>1070</v>
      </c>
      <c r="W23" t="s">
        <v>1071</v>
      </c>
      <c r="X23">
        <v>45935</v>
      </c>
      <c r="Y23">
        <v>20252036</v>
      </c>
      <c r="Z23" t="s">
        <v>756</v>
      </c>
      <c r="AA23" s="39" t="s">
        <v>521</v>
      </c>
      <c r="AB23" s="39" t="str">
        <f t="shared" si="0"/>
        <v>a</v>
      </c>
      <c r="AC23">
        <f>COUNTIFS(events!$X:$X,"="&amp;game_rosters!$J23,events!$AR:$AR,"="&amp;game_rosters!$G23,events!$K:$K,"=Goal")</f>
        <v>0</v>
      </c>
      <c r="AD23">
        <f>COUNTIFS(events!$X:$X,"="&amp;game_rosters!$J23,events!$AR:$AR,"="&amp;game_rosters!$G23,events!$K:$K,"=Penalty")</f>
        <v>0</v>
      </c>
      <c r="AE23">
        <f>COUNTIFS(events!$X:$X,"="&amp;game_rosters!$J23,events!$AR:$AR,"="&amp;game_rosters!$G23,events!$O:$O,"=AssistPrimary")</f>
        <v>0</v>
      </c>
      <c r="AF23">
        <f>COUNTIFS(events!$X:$X,"="&amp;game_rosters!$J23,events!$AR:$AR,"="&amp;game_rosters!$G23,events!$O:$O,"=AssistSecondary")</f>
        <v>0</v>
      </c>
      <c r="AG23">
        <f t="shared" si="1"/>
        <v>0</v>
      </c>
      <c r="AH23">
        <f t="shared" si="2"/>
        <v>0</v>
      </c>
      <c r="AI23">
        <f t="shared" si="3"/>
        <v>-3</v>
      </c>
      <c r="AJ23">
        <f t="shared" si="4"/>
        <v>0</v>
      </c>
    </row>
    <row r="24" spans="2:36" x14ac:dyDescent="0.2">
      <c r="B24">
        <v>13378</v>
      </c>
      <c r="C24">
        <v>18987</v>
      </c>
      <c r="D24" t="s">
        <v>957</v>
      </c>
      <c r="E24" t="s">
        <v>956</v>
      </c>
      <c r="F24" t="s">
        <v>1072</v>
      </c>
      <c r="G24" t="s">
        <v>1037</v>
      </c>
      <c r="H24" t="s">
        <v>521</v>
      </c>
      <c r="I24" t="s">
        <v>960</v>
      </c>
      <c r="J24">
        <v>61</v>
      </c>
      <c r="K24" t="s">
        <v>1073</v>
      </c>
      <c r="L24" t="s">
        <v>975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 t="s">
        <v>964</v>
      </c>
      <c r="T24" t="s">
        <v>963</v>
      </c>
      <c r="U24" t="s">
        <v>1074</v>
      </c>
      <c r="V24" t="s">
        <v>1075</v>
      </c>
      <c r="W24" t="s">
        <v>1076</v>
      </c>
      <c r="X24">
        <v>45935</v>
      </c>
      <c r="Y24">
        <v>20252036</v>
      </c>
      <c r="Z24" t="s">
        <v>756</v>
      </c>
      <c r="AA24" s="39" t="s">
        <v>521</v>
      </c>
      <c r="AB24" s="39" t="str">
        <f t="shared" si="0"/>
        <v>a</v>
      </c>
      <c r="AC24">
        <f>COUNTIFS(events!$X:$X,"="&amp;game_rosters!$J24,events!$AR:$AR,"="&amp;game_rosters!$G24,events!$K:$K,"=Goal")</f>
        <v>0</v>
      </c>
      <c r="AD24">
        <f>COUNTIFS(events!$X:$X,"="&amp;game_rosters!$J24,events!$AR:$AR,"="&amp;game_rosters!$G24,events!$K:$K,"=Penalty")</f>
        <v>0</v>
      </c>
      <c r="AE24">
        <f>COUNTIFS(events!$X:$X,"="&amp;game_rosters!$J24,events!$AR:$AR,"="&amp;game_rosters!$G24,events!$O:$O,"=AssistPrimary")</f>
        <v>0</v>
      </c>
      <c r="AF24">
        <f>COUNTIFS(events!$X:$X,"="&amp;game_rosters!$J24,events!$AR:$AR,"="&amp;game_rosters!$G24,events!$O:$O,"=AssistSecondary")</f>
        <v>0</v>
      </c>
      <c r="AG24">
        <f t="shared" si="1"/>
        <v>0</v>
      </c>
      <c r="AH24">
        <f t="shared" si="2"/>
        <v>-1</v>
      </c>
      <c r="AI24">
        <f t="shared" si="3"/>
        <v>0</v>
      </c>
      <c r="AJ24">
        <f t="shared" si="4"/>
        <v>0</v>
      </c>
    </row>
    <row r="25" spans="2:36" x14ac:dyDescent="0.2">
      <c r="B25">
        <v>13379</v>
      </c>
      <c r="C25">
        <v>18987</v>
      </c>
      <c r="D25" t="s">
        <v>957</v>
      </c>
      <c r="E25" t="s">
        <v>956</v>
      </c>
      <c r="F25" t="s">
        <v>1077</v>
      </c>
      <c r="G25" t="s">
        <v>1037</v>
      </c>
      <c r="H25" t="s">
        <v>521</v>
      </c>
      <c r="I25" t="s">
        <v>960</v>
      </c>
      <c r="J25">
        <v>70</v>
      </c>
      <c r="K25" t="s">
        <v>1078</v>
      </c>
      <c r="L25" t="s">
        <v>975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964</v>
      </c>
      <c r="T25" t="s">
        <v>963</v>
      </c>
      <c r="U25" t="s">
        <v>1079</v>
      </c>
      <c r="V25" t="s">
        <v>1080</v>
      </c>
      <c r="W25" t="s">
        <v>1081</v>
      </c>
      <c r="X25">
        <v>45935</v>
      </c>
      <c r="Y25">
        <v>20252036</v>
      </c>
      <c r="Z25" t="s">
        <v>756</v>
      </c>
      <c r="AA25" s="39" t="s">
        <v>521</v>
      </c>
      <c r="AB25" s="39" t="str">
        <f t="shared" si="0"/>
        <v>a</v>
      </c>
      <c r="AC25">
        <f>COUNTIFS(events!$X:$X,"="&amp;game_rosters!$J25,events!$AR:$AR,"="&amp;game_rosters!$G25,events!$K:$K,"=Goal")</f>
        <v>0</v>
      </c>
      <c r="AD25">
        <f>COUNTIFS(events!$X:$X,"="&amp;game_rosters!$J25,events!$AR:$AR,"="&amp;game_rosters!$G25,events!$K:$K,"=Penalty")</f>
        <v>0</v>
      </c>
      <c r="AE25">
        <f>COUNTIFS(events!$X:$X,"="&amp;game_rosters!$J25,events!$AR:$AR,"="&amp;game_rosters!$G25,events!$O:$O,"=AssistPrimary")</f>
        <v>0</v>
      </c>
      <c r="AF25">
        <f>COUNTIFS(events!$X:$X,"="&amp;game_rosters!$J25,events!$AR:$AR,"="&amp;game_rosters!$G25,events!$O:$O,"=AssistSecondary")</f>
        <v>0</v>
      </c>
      <c r="AG25">
        <f t="shared" si="1"/>
        <v>0</v>
      </c>
      <c r="AH25">
        <f t="shared" si="2"/>
        <v>0</v>
      </c>
      <c r="AI25">
        <f t="shared" si="3"/>
        <v>0</v>
      </c>
      <c r="AJ25">
        <f t="shared" si="4"/>
        <v>0</v>
      </c>
    </row>
    <row r="26" spans="2:36" x14ac:dyDescent="0.2">
      <c r="B26">
        <v>13380</v>
      </c>
      <c r="C26">
        <v>18987</v>
      </c>
      <c r="D26" t="s">
        <v>957</v>
      </c>
      <c r="E26" t="s">
        <v>956</v>
      </c>
      <c r="F26" t="s">
        <v>1082</v>
      </c>
      <c r="G26" t="s">
        <v>1037</v>
      </c>
      <c r="H26" t="s">
        <v>521</v>
      </c>
      <c r="I26" t="s">
        <v>960</v>
      </c>
      <c r="J26">
        <v>75</v>
      </c>
      <c r="K26" t="s">
        <v>1083</v>
      </c>
      <c r="L26" t="s">
        <v>975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964</v>
      </c>
      <c r="T26" t="s">
        <v>963</v>
      </c>
      <c r="U26" t="s">
        <v>1084</v>
      </c>
      <c r="V26" t="s">
        <v>1085</v>
      </c>
      <c r="W26" t="s">
        <v>1086</v>
      </c>
      <c r="X26">
        <v>45935</v>
      </c>
      <c r="Y26">
        <v>20252036</v>
      </c>
      <c r="Z26" t="s">
        <v>756</v>
      </c>
      <c r="AA26" s="39" t="s">
        <v>521</v>
      </c>
      <c r="AB26" s="39" t="str">
        <f t="shared" si="0"/>
        <v>a</v>
      </c>
      <c r="AC26">
        <f>COUNTIFS(events!$X:$X,"="&amp;game_rosters!$J26,events!$AR:$AR,"="&amp;game_rosters!$G26,events!$K:$K,"=Goal")</f>
        <v>0</v>
      </c>
      <c r="AD26">
        <f>COUNTIFS(events!$X:$X,"="&amp;game_rosters!$J26,events!$AR:$AR,"="&amp;game_rosters!$G26,events!$K:$K,"=Penalty")</f>
        <v>0</v>
      </c>
      <c r="AE26">
        <f>COUNTIFS(events!$X:$X,"="&amp;game_rosters!$J26,events!$AR:$AR,"="&amp;game_rosters!$G26,events!$O:$O,"=AssistPrimary")</f>
        <v>0</v>
      </c>
      <c r="AF26">
        <f>COUNTIFS(events!$X:$X,"="&amp;game_rosters!$J26,events!$AR:$AR,"="&amp;game_rosters!$G26,events!$O:$O,"=AssistSecondary")</f>
        <v>0</v>
      </c>
      <c r="AG26">
        <f t="shared" si="1"/>
        <v>0</v>
      </c>
      <c r="AH26">
        <f t="shared" si="2"/>
        <v>0</v>
      </c>
      <c r="AI26">
        <f t="shared" si="3"/>
        <v>0</v>
      </c>
      <c r="AJ26">
        <f t="shared" si="4"/>
        <v>0</v>
      </c>
    </row>
    <row r="27" spans="2:36" x14ac:dyDescent="0.2">
      <c r="B27">
        <v>13381</v>
      </c>
      <c r="C27">
        <v>18987</v>
      </c>
      <c r="D27" t="s">
        <v>957</v>
      </c>
      <c r="E27" t="s">
        <v>956</v>
      </c>
      <c r="F27" t="s">
        <v>1087</v>
      </c>
      <c r="G27" t="s">
        <v>1037</v>
      </c>
      <c r="H27" t="s">
        <v>521</v>
      </c>
      <c r="I27" t="s">
        <v>960</v>
      </c>
      <c r="J27">
        <v>84</v>
      </c>
      <c r="K27" t="s">
        <v>1088</v>
      </c>
      <c r="L27" t="s">
        <v>962</v>
      </c>
      <c r="M27">
        <v>1</v>
      </c>
      <c r="N27">
        <v>0</v>
      </c>
      <c r="O27">
        <v>0</v>
      </c>
      <c r="P27">
        <v>0</v>
      </c>
      <c r="Q27">
        <v>3</v>
      </c>
      <c r="R27">
        <v>0</v>
      </c>
      <c r="S27" t="s">
        <v>964</v>
      </c>
      <c r="T27" t="s">
        <v>963</v>
      </c>
      <c r="U27" t="s">
        <v>1089</v>
      </c>
      <c r="V27" t="s">
        <v>1090</v>
      </c>
      <c r="W27" t="s">
        <v>1091</v>
      </c>
      <c r="X27">
        <v>45935</v>
      </c>
      <c r="Y27">
        <v>20252036</v>
      </c>
      <c r="Z27" t="s">
        <v>756</v>
      </c>
      <c r="AA27" s="39" t="s">
        <v>521</v>
      </c>
      <c r="AB27" s="39" t="str">
        <f t="shared" si="0"/>
        <v>a</v>
      </c>
      <c r="AC27">
        <f>COUNTIFS(events!$X:$X,"="&amp;game_rosters!$J27,events!$AR:$AR,"="&amp;game_rosters!$G27,events!$K:$K,"=Goal")</f>
        <v>0</v>
      </c>
      <c r="AD27">
        <f>COUNTIFS(events!$X:$X,"="&amp;game_rosters!$J27,events!$AR:$AR,"="&amp;game_rosters!$G27,events!$K:$K,"=Penalty")</f>
        <v>0</v>
      </c>
      <c r="AE27">
        <f>COUNTIFS(events!$X:$X,"="&amp;game_rosters!$J27,events!$AR:$AR,"="&amp;game_rosters!$G27,events!$O:$O,"=AssistPrimary")</f>
        <v>0</v>
      </c>
      <c r="AF27">
        <f>COUNTIFS(events!$X:$X,"="&amp;game_rosters!$J27,events!$AR:$AR,"="&amp;game_rosters!$G27,events!$O:$O,"=AssistSecondary")</f>
        <v>0</v>
      </c>
      <c r="AG27">
        <f t="shared" si="1"/>
        <v>0</v>
      </c>
      <c r="AH27">
        <f t="shared" si="2"/>
        <v>0</v>
      </c>
      <c r="AI27">
        <f t="shared" si="3"/>
        <v>-3</v>
      </c>
      <c r="AJ27">
        <f t="shared" si="4"/>
        <v>0</v>
      </c>
    </row>
    <row r="28" spans="2:36" x14ac:dyDescent="0.2">
      <c r="B28">
        <v>13382</v>
      </c>
      <c r="C28">
        <v>18987</v>
      </c>
      <c r="D28" t="s">
        <v>957</v>
      </c>
      <c r="E28" t="s">
        <v>956</v>
      </c>
      <c r="F28" t="s">
        <v>1092</v>
      </c>
      <c r="G28" t="s">
        <v>1037</v>
      </c>
      <c r="H28" t="s">
        <v>521</v>
      </c>
      <c r="I28" t="s">
        <v>960</v>
      </c>
      <c r="J28">
        <v>91</v>
      </c>
      <c r="K28" t="s">
        <v>1093</v>
      </c>
      <c r="L28" t="s">
        <v>975</v>
      </c>
      <c r="M28">
        <v>1</v>
      </c>
      <c r="N28">
        <v>0</v>
      </c>
      <c r="O28">
        <v>0</v>
      </c>
      <c r="P28">
        <v>0</v>
      </c>
      <c r="Q28">
        <v>3</v>
      </c>
      <c r="R28">
        <v>0</v>
      </c>
      <c r="S28" t="s">
        <v>964</v>
      </c>
      <c r="T28" t="s">
        <v>963</v>
      </c>
      <c r="U28" t="s">
        <v>1094</v>
      </c>
      <c r="V28" t="s">
        <v>1095</v>
      </c>
      <c r="W28" t="s">
        <v>1096</v>
      </c>
      <c r="X28">
        <v>45935</v>
      </c>
      <c r="Y28">
        <v>20252036</v>
      </c>
      <c r="Z28" t="s">
        <v>756</v>
      </c>
      <c r="AA28" s="39" t="s">
        <v>521</v>
      </c>
      <c r="AB28" s="39" t="str">
        <f t="shared" si="0"/>
        <v>a</v>
      </c>
      <c r="AC28">
        <f>COUNTIFS(events!$X:$X,"="&amp;game_rosters!$J28,events!$AR:$AR,"="&amp;game_rosters!$G28,events!$K:$K,"=Goal")</f>
        <v>0</v>
      </c>
      <c r="AD28">
        <f>COUNTIFS(events!$X:$X,"="&amp;game_rosters!$J28,events!$AR:$AR,"="&amp;game_rosters!$G28,events!$K:$K,"=Penalty")</f>
        <v>0</v>
      </c>
      <c r="AE28">
        <f>COUNTIFS(events!$X:$X,"="&amp;game_rosters!$J28,events!$AR:$AR,"="&amp;game_rosters!$G28,events!$O:$O,"=AssistPrimary")</f>
        <v>0</v>
      </c>
      <c r="AF28">
        <f>COUNTIFS(events!$X:$X,"="&amp;game_rosters!$J28,events!$AR:$AR,"="&amp;game_rosters!$G28,events!$O:$O,"=AssistSecondary")</f>
        <v>0</v>
      </c>
      <c r="AG28">
        <f t="shared" si="1"/>
        <v>0</v>
      </c>
      <c r="AH28">
        <f t="shared" si="2"/>
        <v>0</v>
      </c>
      <c r="AI28">
        <f t="shared" si="3"/>
        <v>-3</v>
      </c>
      <c r="AJ28">
        <f t="shared" si="4"/>
        <v>0</v>
      </c>
    </row>
    <row r="29" spans="2:36" x14ac:dyDescent="0.2">
      <c r="AB29" s="39" t="str">
        <f t="shared" si="0"/>
        <v/>
      </c>
      <c r="AC29">
        <f>COUNTIFS(events!$X:$X,"="&amp;game_rosters!$J29,events!$AR:$AR,"="&amp;game_rosters!$G29,events!$K:$K,"=Goal")</f>
        <v>0</v>
      </c>
      <c r="AD29">
        <f>COUNTIFS(events!$X:$X,"="&amp;game_rosters!$J29,events!$AR:$AR,"="&amp;game_rosters!$G29,events!$K:$K,"=Penalty")</f>
        <v>0</v>
      </c>
      <c r="AE29">
        <f>COUNTIFS(events!$X:$X,"="&amp;game_rosters!$J29,events!$AR:$AR,"="&amp;game_rosters!$G29,events!$O:$O,"=AssistPrimary")</f>
        <v>0</v>
      </c>
      <c r="AF29">
        <f>COUNTIFS(events!$X:$X,"="&amp;game_rosters!$J29,events!$AR:$AR,"="&amp;game_rosters!$G29,events!$O:$O,"=AssistSecondary")</f>
        <v>0</v>
      </c>
      <c r="AG29">
        <f t="shared" si="1"/>
        <v>0</v>
      </c>
      <c r="AH29">
        <f t="shared" si="2"/>
        <v>0</v>
      </c>
      <c r="AI29">
        <f t="shared" si="3"/>
        <v>0</v>
      </c>
      <c r="AJ29">
        <f t="shared" si="4"/>
        <v>0</v>
      </c>
    </row>
    <row r="43" spans="3:5" x14ac:dyDescent="0.2">
      <c r="C43" t="s">
        <v>861</v>
      </c>
      <c r="D43" t="s">
        <v>862</v>
      </c>
      <c r="E43" t="s">
        <v>893</v>
      </c>
    </row>
    <row r="44" spans="3:5" x14ac:dyDescent="0.2">
      <c r="C44" cm="1">
        <f t="array" ref="C44:C57">_xlfn._xlws.FILTER(J:J,G:G="home")</f>
        <v>3</v>
      </c>
      <c r="D44" cm="1">
        <f t="array" ref="D44:D55">_xlfn._xlws.FILTER(J:J,G:G="away")</f>
        <v>9</v>
      </c>
      <c r="E44" t="b">
        <f>COUNTIF(C$44:D$65,C44)&gt;1</f>
        <v>0</v>
      </c>
    </row>
    <row r="45" spans="3:5" x14ac:dyDescent="0.2">
      <c r="C45">
        <v>4</v>
      </c>
      <c r="D45">
        <v>14</v>
      </c>
      <c r="E45" t="b">
        <f t="shared" ref="E45:E63" si="5">COUNTIF(C$44:D$65,C45)&gt;1</f>
        <v>0</v>
      </c>
    </row>
    <row r="46" spans="3:5" x14ac:dyDescent="0.2">
      <c r="C46">
        <v>12</v>
      </c>
      <c r="D46">
        <v>22</v>
      </c>
      <c r="E46" t="b">
        <f t="shared" si="5"/>
        <v>0</v>
      </c>
    </row>
    <row r="47" spans="3:5" x14ac:dyDescent="0.2">
      <c r="C47">
        <v>13</v>
      </c>
      <c r="D47">
        <v>24</v>
      </c>
      <c r="E47" t="b">
        <f t="shared" si="5"/>
        <v>0</v>
      </c>
    </row>
    <row r="48" spans="3:5" x14ac:dyDescent="0.2">
      <c r="C48">
        <v>18</v>
      </c>
      <c r="D48">
        <v>39</v>
      </c>
      <c r="E48" t="b">
        <f t="shared" si="5"/>
        <v>0</v>
      </c>
    </row>
    <row r="49" spans="3:5" x14ac:dyDescent="0.2">
      <c r="C49">
        <v>25</v>
      </c>
      <c r="D49">
        <v>42</v>
      </c>
      <c r="E49" t="b">
        <f t="shared" si="5"/>
        <v>0</v>
      </c>
    </row>
    <row r="50" spans="3:5" x14ac:dyDescent="0.2">
      <c r="C50">
        <v>30</v>
      </c>
      <c r="D50">
        <v>55</v>
      </c>
      <c r="E50" t="b">
        <f t="shared" si="5"/>
        <v>0</v>
      </c>
    </row>
    <row r="51" spans="3:5" x14ac:dyDescent="0.2">
      <c r="C51">
        <v>44</v>
      </c>
      <c r="D51">
        <v>61</v>
      </c>
      <c r="E51" t="b">
        <f t="shared" si="5"/>
        <v>0</v>
      </c>
    </row>
    <row r="52" spans="3:5" x14ac:dyDescent="0.2">
      <c r="C52">
        <v>56</v>
      </c>
      <c r="D52">
        <v>70</v>
      </c>
      <c r="E52" t="b">
        <f t="shared" si="5"/>
        <v>0</v>
      </c>
    </row>
    <row r="53" spans="3:5" x14ac:dyDescent="0.2">
      <c r="C53">
        <v>68</v>
      </c>
      <c r="D53">
        <v>75</v>
      </c>
      <c r="E53" t="b">
        <f t="shared" si="5"/>
        <v>0</v>
      </c>
    </row>
    <row r="54" spans="3:5" x14ac:dyDescent="0.2">
      <c r="C54">
        <v>77</v>
      </c>
      <c r="D54">
        <v>84</v>
      </c>
      <c r="E54" t="b">
        <f t="shared" si="5"/>
        <v>0</v>
      </c>
    </row>
    <row r="55" spans="3:5" x14ac:dyDescent="0.2">
      <c r="C55">
        <v>80</v>
      </c>
      <c r="D55">
        <v>91</v>
      </c>
      <c r="E55" t="b">
        <f t="shared" si="5"/>
        <v>0</v>
      </c>
    </row>
    <row r="56" spans="3:5" x14ac:dyDescent="0.2">
      <c r="C56">
        <v>89</v>
      </c>
      <c r="E56" t="b">
        <f t="shared" si="5"/>
        <v>0</v>
      </c>
    </row>
    <row r="57" spans="3:5" x14ac:dyDescent="0.2">
      <c r="C57">
        <v>91</v>
      </c>
      <c r="E57" t="b">
        <f t="shared" si="5"/>
        <v>1</v>
      </c>
    </row>
    <row r="58" spans="3:5" x14ac:dyDescent="0.2">
      <c r="E58" t="b">
        <f t="shared" si="5"/>
        <v>0</v>
      </c>
    </row>
    <row r="59" spans="3:5" x14ac:dyDescent="0.2">
      <c r="E59" t="b">
        <f t="shared" si="5"/>
        <v>0</v>
      </c>
    </row>
    <row r="60" spans="3:5" x14ac:dyDescent="0.2">
      <c r="E60" t="b">
        <f t="shared" si="5"/>
        <v>0</v>
      </c>
    </row>
    <row r="61" spans="3:5" x14ac:dyDescent="0.2">
      <c r="E61" t="b">
        <f t="shared" si="5"/>
        <v>0</v>
      </c>
    </row>
    <row r="62" spans="3:5" x14ac:dyDescent="0.2">
      <c r="E62" t="b">
        <f t="shared" si="5"/>
        <v>0</v>
      </c>
    </row>
    <row r="63" spans="3:5" x14ac:dyDescent="0.2">
      <c r="E63" t="b">
        <f t="shared" si="5"/>
        <v>0</v>
      </c>
    </row>
  </sheetData>
  <conditionalFormatting sqref="AH1:AJ1048576">
    <cfRule type="cellIs" dxfId="0" priority="1" operator="notEqual">
      <formula>0</formula>
    </cfRule>
  </conditionalFormatting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A400-733E-7A4C-BA36-0E45C3970E91}">
  <sheetPr>
    <tabColor theme="7"/>
  </sheetPr>
  <dimension ref="A1:BC202"/>
  <sheetViews>
    <sheetView tabSelected="1" zoomScale="85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M14" sqref="M14"/>
    </sheetView>
  </sheetViews>
  <sheetFormatPr baseColWidth="10" defaultRowHeight="16" x14ac:dyDescent="0.2"/>
  <cols>
    <col min="2" max="2" width="10.83203125" style="6"/>
    <col min="4" max="4" width="10.83203125" style="4" customWidth="1"/>
    <col min="6" max="6" width="10.83203125" style="4"/>
    <col min="7" max="7" width="10.83203125" style="6"/>
    <col min="8" max="8" width="10.83203125" style="5"/>
    <col min="14" max="14" width="10.83203125" hidden="1" customWidth="1"/>
    <col min="15" max="15" width="10.83203125" style="5"/>
    <col min="16" max="16" width="10.83203125" style="6"/>
    <col min="21" max="21" width="10.83203125" customWidth="1"/>
    <col min="23" max="23" width="10.83203125" style="6"/>
    <col min="24" max="24" width="10.83203125" style="6" customWidth="1"/>
    <col min="26" max="26" width="10.83203125" customWidth="1"/>
    <col min="28" max="28" width="10.83203125" customWidth="1"/>
    <col min="33" max="33" width="12.6640625" customWidth="1"/>
    <col min="44" max="44" width="34.6640625" customWidth="1"/>
  </cols>
  <sheetData>
    <row r="1" spans="1:55" s="2" customFormat="1" ht="68" x14ac:dyDescent="0.2">
      <c r="A1" s="2" t="s">
        <v>256</v>
      </c>
      <c r="B1" s="9" t="s">
        <v>0</v>
      </c>
      <c r="C1" s="2" t="s">
        <v>259</v>
      </c>
      <c r="D1" s="8" t="s">
        <v>260</v>
      </c>
      <c r="E1" s="2" t="s">
        <v>261</v>
      </c>
      <c r="F1" s="8" t="s">
        <v>262</v>
      </c>
      <c r="G1" s="9" t="s">
        <v>257</v>
      </c>
      <c r="H1" s="12" t="s">
        <v>258</v>
      </c>
      <c r="I1" s="2" t="s">
        <v>263</v>
      </c>
      <c r="J1" s="2" t="s">
        <v>264</v>
      </c>
      <c r="K1" s="2" t="s">
        <v>265</v>
      </c>
      <c r="L1" s="2" t="s">
        <v>266</v>
      </c>
      <c r="M1" s="2" t="s">
        <v>267</v>
      </c>
      <c r="N1" s="2" t="s">
        <v>269</v>
      </c>
      <c r="O1" s="12" t="s">
        <v>268</v>
      </c>
      <c r="P1" s="9" t="s">
        <v>270</v>
      </c>
      <c r="Q1" s="2" t="s">
        <v>271</v>
      </c>
      <c r="R1" s="2" t="s">
        <v>272</v>
      </c>
      <c r="S1" s="2" t="s">
        <v>273</v>
      </c>
      <c r="T1" s="2" t="s">
        <v>274</v>
      </c>
      <c r="U1" s="2" t="s">
        <v>276</v>
      </c>
      <c r="V1" s="2" t="s">
        <v>275</v>
      </c>
      <c r="W1" s="10" t="s">
        <v>277</v>
      </c>
      <c r="X1" s="13" t="s">
        <v>278</v>
      </c>
      <c r="Y1" s="11" t="s">
        <v>279</v>
      </c>
      <c r="Z1" s="16" t="s">
        <v>280</v>
      </c>
      <c r="AA1" s="11" t="s">
        <v>281</v>
      </c>
      <c r="AB1" s="16" t="s">
        <v>282</v>
      </c>
      <c r="AC1" s="11" t="s">
        <v>283</v>
      </c>
      <c r="AD1" s="2" t="s">
        <v>248</v>
      </c>
      <c r="AE1" s="2" t="s">
        <v>249</v>
      </c>
      <c r="AF1" s="2" t="s">
        <v>250</v>
      </c>
      <c r="AG1" s="2" t="s">
        <v>360</v>
      </c>
      <c r="AH1" s="2" t="s">
        <v>359</v>
      </c>
      <c r="AI1" s="2" t="s">
        <v>361</v>
      </c>
      <c r="AJ1" s="2" t="s">
        <v>345</v>
      </c>
      <c r="AK1" s="2" t="s">
        <v>346</v>
      </c>
      <c r="AL1" s="2" t="s">
        <v>347</v>
      </c>
      <c r="AM1" s="2" t="s">
        <v>348</v>
      </c>
      <c r="AN1" s="2" t="s">
        <v>350</v>
      </c>
      <c r="AO1" s="2" t="s">
        <v>349</v>
      </c>
      <c r="AP1" s="2" t="s">
        <v>351</v>
      </c>
      <c r="AQ1" s="2" t="s">
        <v>352</v>
      </c>
      <c r="AR1" s="2" t="s">
        <v>353</v>
      </c>
      <c r="AS1" s="2" t="s">
        <v>362</v>
      </c>
      <c r="AT1" s="2" t="s">
        <v>363</v>
      </c>
      <c r="AU1" s="2" t="s">
        <v>364</v>
      </c>
      <c r="AV1" s="2" t="s">
        <v>888</v>
      </c>
      <c r="AW1" s="2" t="s">
        <v>889</v>
      </c>
      <c r="AX1" s="2" t="s">
        <v>890</v>
      </c>
      <c r="AY1" s="2" t="s">
        <v>891</v>
      </c>
      <c r="AZ1" s="18" t="s">
        <v>396</v>
      </c>
      <c r="BA1" s="18" t="s">
        <v>403</v>
      </c>
      <c r="BB1" s="2" t="s">
        <v>404</v>
      </c>
      <c r="BC1" s="2" t="s">
        <v>405</v>
      </c>
    </row>
    <row r="2" spans="1:55" x14ac:dyDescent="0.2">
      <c r="A2">
        <v>1</v>
      </c>
      <c r="B2" s="6">
        <v>1</v>
      </c>
      <c r="C2">
        <v>18</v>
      </c>
      <c r="D2" s="4" t="s">
        <v>413</v>
      </c>
      <c r="E2">
        <v>16</v>
      </c>
      <c r="F2" s="4" t="s">
        <v>918</v>
      </c>
      <c r="G2" s="6" t="s">
        <v>287</v>
      </c>
      <c r="I2">
        <v>70</v>
      </c>
      <c r="J2">
        <v>14</v>
      </c>
      <c r="K2">
        <v>75</v>
      </c>
      <c r="L2">
        <v>91</v>
      </c>
      <c r="M2">
        <v>9</v>
      </c>
      <c r="O2" s="5">
        <v>39</v>
      </c>
      <c r="P2" s="6">
        <v>77</v>
      </c>
      <c r="Q2">
        <v>13</v>
      </c>
      <c r="R2">
        <v>68</v>
      </c>
      <c r="S2">
        <v>4</v>
      </c>
      <c r="T2">
        <v>25</v>
      </c>
      <c r="V2">
        <v>30</v>
      </c>
      <c r="W2" s="6">
        <f>SUMIFS(events!BJ:BJ,events!K:K,"=DeadIce",events!BK:BK,"&lt;="&amp;shifts!AG2,events!BL:BL,"&gt;"&amp;shifts!AH2,events!AD:AD,"="&amp;shifts!B3)+SUMIFS(events!BJ:BJ,events!K:K,"=Timeout",events!BK:BK,"&lt;="&amp;shifts!AG2,events!BL:BL,"&gt;"&amp;shifts!AH2,events!AD:AD,"="&amp;shifts!B3)</f>
        <v>0</v>
      </c>
      <c r="AB2">
        <v>1</v>
      </c>
      <c r="AC2">
        <v>1</v>
      </c>
      <c r="AD2">
        <f>events!BB2</f>
        <v>18987</v>
      </c>
      <c r="AE2" t="str">
        <f>events!BC2</f>
        <v>Velodrome</v>
      </c>
      <c r="AF2" t="str">
        <f>events!BD2</f>
        <v>Outlaws</v>
      </c>
      <c r="AG2" s="4">
        <f>((C2*60)+D2)</f>
        <v>1080</v>
      </c>
      <c r="AH2" s="4">
        <f>((E2*60)+F2)</f>
        <v>1013</v>
      </c>
      <c r="AI2" s="14">
        <f>ROUND(AG2-AH2,0)</f>
        <v>67</v>
      </c>
      <c r="AJ2">
        <f>COUNTIF(I2:N2,"&gt;0")</f>
        <v>5</v>
      </c>
      <c r="AK2">
        <f>COUNTIF(P2:U2,"&gt;0")</f>
        <v>5</v>
      </c>
      <c r="AL2">
        <f>IF(O2="",1,0)</f>
        <v>0</v>
      </c>
      <c r="AM2">
        <f>IF(V2="",1,0)</f>
        <v>0</v>
      </c>
      <c r="AN2">
        <f>IF(AND($AL2&lt;&gt;1,$AJ2&lt;$AK2,AM2&lt;&gt;1),1,)</f>
        <v>0</v>
      </c>
      <c r="AO2">
        <f>IF(AND($AL2&lt;&gt;1,$AJ2&gt;$AK2),1,)</f>
        <v>0</v>
      </c>
      <c r="AP2">
        <f t="shared" ref="AP2:AQ4" si="0">IF(AN2=1,1,0)</f>
        <v>0</v>
      </c>
      <c r="AQ2">
        <f t="shared" si="0"/>
        <v>0</v>
      </c>
      <c r="AR2" t="str">
        <f>IF(AND(AJ2=5,AK2=5,AL2=0,AM2=0),"Full Strength",IF(AP2=1,"Away PowerPlay",IF(AO2=1,"Home PowerPlay",IF(AL2=1,"Home EmptyNet",IF(AM2=1,"Away EmptyNet","")))))</f>
        <v>Full Strength</v>
      </c>
      <c r="AS2" t="str">
        <f>IF(AND(AL2=0,AM2=0),AJ2&amp;"v"&amp;AK2,IF(AL2=1,AJ2&amp;"v"&amp;AK2&amp;" Home EN",IF(AM2=1,AJ2&amp;"v"&amp;AK2&amp;" Away EN","")))</f>
        <v>5v5</v>
      </c>
      <c r="AT2">
        <v>0</v>
      </c>
      <c r="AU2">
        <v>0</v>
      </c>
      <c r="AV2">
        <f>IF(AND($H2="Home Goal", AO2=0),1,0)</f>
        <v>0</v>
      </c>
      <c r="AW2">
        <f>IF(AX2=1,-1,0)</f>
        <v>0</v>
      </c>
      <c r="AX2">
        <f>IF(AND($H2="AwayGoal", AP2=0),1,0)</f>
        <v>0</v>
      </c>
      <c r="AY2">
        <f>IF(AV2=1,-1,0)</f>
        <v>0</v>
      </c>
      <c r="AZ2">
        <f>IFERROR(VLOOKUP(B2,events!AD:BN,37,FALSE),0)</f>
        <v>0</v>
      </c>
      <c r="BA2">
        <v>0</v>
      </c>
      <c r="BB2">
        <f>IF(BA2&lt;5,0,BA2-5)</f>
        <v>0</v>
      </c>
      <c r="BC2" s="4">
        <f>BB2+AI2+3</f>
        <v>70</v>
      </c>
    </row>
    <row r="3" spans="1:55" x14ac:dyDescent="0.2">
      <c r="A3">
        <v>2</v>
      </c>
      <c r="B3" s="6">
        <v>1</v>
      </c>
      <c r="C3">
        <v>16</v>
      </c>
      <c r="D3" s="4" t="s">
        <v>918</v>
      </c>
      <c r="E3">
        <v>16</v>
      </c>
      <c r="F3" s="4" t="s">
        <v>751</v>
      </c>
      <c r="I3">
        <v>70</v>
      </c>
      <c r="J3">
        <v>14</v>
      </c>
      <c r="K3">
        <v>75</v>
      </c>
      <c r="L3">
        <v>91</v>
      </c>
      <c r="M3">
        <v>9</v>
      </c>
      <c r="O3" s="5">
        <v>39</v>
      </c>
      <c r="P3">
        <v>77</v>
      </c>
      <c r="Q3">
        <v>13</v>
      </c>
      <c r="R3">
        <v>68</v>
      </c>
      <c r="S3">
        <v>44</v>
      </c>
      <c r="T3">
        <v>25</v>
      </c>
      <c r="V3" s="5">
        <v>30</v>
      </c>
      <c r="W3" s="6">
        <f>SUMIFS(events!BJ:BJ,events!K:K,"=DeadIce",events!BK:BK,"&lt;="&amp;shifts!AG3,events!BL:BL,"&gt;"&amp;shifts!AH3,events!AD:AD,"="&amp;shifts!B4)+SUMIFS(events!BJ:BJ,events!K:K,"=Timeout",events!BK:BK,"&lt;="&amp;shifts!AG3,events!BL:BL,"&gt;"&amp;shifts!AH3,events!AD:AD,"="&amp;shifts!B4)</f>
        <v>0</v>
      </c>
      <c r="X3" s="6" t="str">
        <f>IF(OR($H2="Home Goal",$H2="Away Goal",$H2="Period End"),"",IF(Y2=1,1,""))</f>
        <v/>
      </c>
      <c r="Y3">
        <v>1</v>
      </c>
      <c r="Z3" t="str">
        <f>IF(OR($H2="Home Goal",$H2="Away Goal",$H2="Period End"),"",IF(AA2=1,1,""))</f>
        <v/>
      </c>
      <c r="AB3">
        <f>IF(OR($H2="Home Goal",$H2="Away Goal",$H2="Period End"),1,IF(AC2=1,1,""))</f>
        <v>1</v>
      </c>
      <c r="AD3">
        <f t="shared" ref="AD3:AF4" si="1">AD2</f>
        <v>18987</v>
      </c>
      <c r="AE3" t="str">
        <f t="shared" si="1"/>
        <v>Velodrome</v>
      </c>
      <c r="AF3" t="str">
        <f t="shared" si="1"/>
        <v>Outlaws</v>
      </c>
      <c r="AG3" s="4">
        <f>((C3*60)+D3)</f>
        <v>1013</v>
      </c>
      <c r="AH3" s="4">
        <f>((E3*60)+F3)</f>
        <v>1009</v>
      </c>
      <c r="AI3" s="14">
        <f>ROUND(AG3-AH3,0)</f>
        <v>4</v>
      </c>
      <c r="AJ3">
        <f>COUNTIF(I3:N3,"&gt;0")</f>
        <v>5</v>
      </c>
      <c r="AK3">
        <f>COUNTIF(P3:U3,"&gt;0")</f>
        <v>5</v>
      </c>
      <c r="AL3">
        <f>IF(O3="",1,0)</f>
        <v>0</v>
      </c>
      <c r="AM3">
        <f>IF(V3="",1,0)</f>
        <v>0</v>
      </c>
      <c r="AN3">
        <f>IF(AND($AL3&lt;&gt;1,$AJ3&lt;$AK3,AM3&lt;&gt;1),1,)</f>
        <v>0</v>
      </c>
      <c r="AO3">
        <f>IF(AND($AL3&lt;&gt;1,$AJ3&gt;$AK3),1,)</f>
        <v>0</v>
      </c>
      <c r="AP3">
        <f t="shared" si="0"/>
        <v>0</v>
      </c>
      <c r="AQ3">
        <f t="shared" si="0"/>
        <v>0</v>
      </c>
      <c r="AR3" t="str">
        <f>IF(AND(AJ3=5,AK3=5,AL3=0,AM3=0),"Full Strength",IF(AP3=1,"Away PowerPlay",IF(AO3=1,"Home PowerPlay",IF(AL3=1,"Home EmptyNet",IF(AM3=1,"Away EmptyNet","")))))</f>
        <v>Full Strength</v>
      </c>
      <c r="AS3" t="str">
        <f>IF(AND(AL3=0,AM3=0),AJ3&amp;"v"&amp;AK3,IF(AL3=1,AJ3&amp;"v"&amp;AK3&amp;" Home EN",IF(AM3=1,AJ3&amp;"v"&amp;AK3&amp;" Away EN","")))</f>
        <v>5v5</v>
      </c>
      <c r="AT3">
        <f>IF($H2="Home Goal",AT2+1,AT2)</f>
        <v>0</v>
      </c>
      <c r="AU3">
        <f>IF($H2="Away Goal",AU2+1,AU2)</f>
        <v>0</v>
      </c>
      <c r="AV3">
        <f>IF(AND($H3="Home Goal", AO3=0),1,0)</f>
        <v>0</v>
      </c>
      <c r="AW3">
        <f>IF(AX3=1,-1,0)</f>
        <v>0</v>
      </c>
      <c r="AX3">
        <f>IF(AND($H3="Away Goal", AP3=0),1,0)</f>
        <v>0</v>
      </c>
      <c r="AY3">
        <f>IF(AV3=1,-1,0)</f>
        <v>0</v>
      </c>
      <c r="AZ3">
        <f>IFERROR(VLOOKUP(B3,events!AD:BN,37,FALSE),0)</f>
        <v>0</v>
      </c>
      <c r="BA3">
        <f>ROUND(IF(G3="Intermission",BA2,((1080)-((C3*60)+D3))+AZ3),0)</f>
        <v>67</v>
      </c>
      <c r="BB3">
        <f>IF(BA3&lt;5,0,BA3-5)</f>
        <v>62</v>
      </c>
      <c r="BC3" s="4">
        <f>BB3+AI3+3</f>
        <v>69</v>
      </c>
    </row>
    <row r="4" spans="1:55" x14ac:dyDescent="0.2">
      <c r="A4">
        <v>3</v>
      </c>
      <c r="B4" s="6">
        <v>1</v>
      </c>
      <c r="C4">
        <v>16</v>
      </c>
      <c r="D4" s="4" t="s">
        <v>751</v>
      </c>
      <c r="E4">
        <v>16</v>
      </c>
      <c r="F4" s="4" t="s">
        <v>903</v>
      </c>
      <c r="I4">
        <v>42</v>
      </c>
      <c r="J4">
        <v>55</v>
      </c>
      <c r="K4">
        <v>75</v>
      </c>
      <c r="L4">
        <v>91</v>
      </c>
      <c r="M4">
        <v>22</v>
      </c>
      <c r="O4" s="5">
        <v>39</v>
      </c>
      <c r="P4">
        <v>3</v>
      </c>
      <c r="Q4">
        <v>13</v>
      </c>
      <c r="R4">
        <v>68</v>
      </c>
      <c r="S4">
        <v>44</v>
      </c>
      <c r="T4">
        <v>18</v>
      </c>
      <c r="V4" s="5">
        <v>30</v>
      </c>
      <c r="W4" s="6">
        <f>SUMIFS(events!BJ:BJ,events!K:K,"=DeadIce",events!BK:BK,"&lt;="&amp;shifts!AG4,events!BL:BL,"&gt;"&amp;shifts!AH4,events!AD:AD,"="&amp;shifts!B5)+SUMIFS(events!BJ:BJ,events!K:K,"=Timeout",events!BK:BK,"&lt;="&amp;shifts!AG4,events!BL:BL,"&gt;"&amp;shifts!AH4,events!AD:AD,"="&amp;shifts!B5)</f>
        <v>0</v>
      </c>
      <c r="X4" s="6">
        <f t="shared" ref="X4:X67" si="2">IF(OR($H3="Home Goal",$H3="Away Goal",$H3="Period End"),"",IF(Y3=1,1,""))</f>
        <v>1</v>
      </c>
      <c r="Z4" t="str">
        <f t="shared" ref="Z4:Z67" si="3">IF(OR($H3="Home Goal",$H3="Away Goal",$H3="Period End"),"",IF(AA3=1,1,""))</f>
        <v/>
      </c>
      <c r="AA4">
        <v>1</v>
      </c>
      <c r="AB4" t="str">
        <f t="shared" ref="AB4:AB67" si="4">IF(OR($H3="Home Goal",$H3="Away Goal",$H3="Period End"),1,IF(AC3=1,1,""))</f>
        <v/>
      </c>
      <c r="AD4">
        <f t="shared" si="1"/>
        <v>18987</v>
      </c>
      <c r="AE4" t="str">
        <f t="shared" si="1"/>
        <v>Velodrome</v>
      </c>
      <c r="AF4" t="str">
        <f t="shared" si="1"/>
        <v>Outlaws</v>
      </c>
      <c r="AG4" s="4">
        <f>((C4*60)+D4)</f>
        <v>1009</v>
      </c>
      <c r="AH4" s="4">
        <f>((E4*60)+F4)</f>
        <v>1000</v>
      </c>
      <c r="AI4" s="14">
        <f>ROUND(AG4-AH4,0)</f>
        <v>9</v>
      </c>
      <c r="AJ4">
        <f>COUNTIF(I4:N4,"&gt;0")</f>
        <v>5</v>
      </c>
      <c r="AK4">
        <f>COUNTIF(P4:U4,"&gt;0")</f>
        <v>5</v>
      </c>
      <c r="AL4">
        <f>IF(O4="",1,0)</f>
        <v>0</v>
      </c>
      <c r="AM4">
        <f>IF(V4="",1,0)</f>
        <v>0</v>
      </c>
      <c r="AN4">
        <f>IF(AND($AL4&lt;&gt;1,$AJ4&lt;$AK4,AM4&lt;&gt;1),1,)</f>
        <v>0</v>
      </c>
      <c r="AO4">
        <f>IF(AND($AL4&lt;&gt;1,$AJ4&gt;$AK4),1,)</f>
        <v>0</v>
      </c>
      <c r="AP4">
        <f t="shared" si="0"/>
        <v>0</v>
      </c>
      <c r="AQ4">
        <f t="shared" si="0"/>
        <v>0</v>
      </c>
      <c r="AR4" t="str">
        <f>IF(AND(AJ4=5,AK4=5,AL4=0,AM4=0),"Full Strength",IF(AP4=1,"Away PowerPlay",IF(AO4=1,"Home PowerPlay",IF(AL4=1,"Home EmptyNet",IF(AM4=1,"Away EmptyNet","")))))</f>
        <v>Full Strength</v>
      </c>
      <c r="AS4" t="str">
        <f>IF(AND(AL4=0,AM4=0),AJ4&amp;"v"&amp;AK4,IF(AL4=1,AJ4&amp;"v"&amp;AK4&amp;" Home EN",IF(AM4=1,AJ4&amp;"v"&amp;AK4&amp;" Away EN","")))</f>
        <v>5v5</v>
      </c>
      <c r="AT4">
        <f>IF($H3="Home Goal",AT3+1,AT3)</f>
        <v>0</v>
      </c>
      <c r="AU4">
        <f>IF($H3="Away Goal",AU3+1,AU3)</f>
        <v>0</v>
      </c>
      <c r="AV4">
        <f>IF(AND($H4="Home Goal", AO4=0),1,0)</f>
        <v>0</v>
      </c>
      <c r="AW4">
        <f>IF(AX4=1,-1,0)</f>
        <v>0</v>
      </c>
      <c r="AX4">
        <f>IF(AND($H4="Away Goal", AP4=0),1,0)</f>
        <v>0</v>
      </c>
      <c r="AY4">
        <f>IF(AV4=1,-1,0)</f>
        <v>0</v>
      </c>
      <c r="AZ4">
        <f>IFERROR(VLOOKUP(B4,events!AD:BN,37,FALSE),0)</f>
        <v>0</v>
      </c>
      <c r="BA4">
        <f>ROUND(IF(G4="Intermission",BA3,((1080)-((C4*60)+D4))+AZ4),0)</f>
        <v>71</v>
      </c>
      <c r="BB4">
        <f>IF(BA4&lt;5,0,BA4-5)</f>
        <v>66</v>
      </c>
      <c r="BC4" s="4">
        <f>BB4+AI4+3</f>
        <v>78</v>
      </c>
    </row>
    <row r="5" spans="1:55" x14ac:dyDescent="0.2">
      <c r="A5">
        <v>4</v>
      </c>
      <c r="B5" s="6">
        <v>1</v>
      </c>
      <c r="C5">
        <v>16</v>
      </c>
      <c r="D5" s="4" t="s">
        <v>903</v>
      </c>
      <c r="E5">
        <v>16</v>
      </c>
      <c r="F5" s="4" t="s">
        <v>904</v>
      </c>
      <c r="I5">
        <v>42</v>
      </c>
      <c r="J5">
        <v>55</v>
      </c>
      <c r="K5">
        <v>24</v>
      </c>
      <c r="L5">
        <v>91</v>
      </c>
      <c r="M5">
        <v>22</v>
      </c>
      <c r="O5" s="5">
        <v>39</v>
      </c>
      <c r="P5">
        <v>3</v>
      </c>
      <c r="Q5">
        <v>13</v>
      </c>
      <c r="R5">
        <v>68</v>
      </c>
      <c r="S5">
        <v>44</v>
      </c>
      <c r="T5">
        <v>18</v>
      </c>
      <c r="V5" s="5">
        <v>30</v>
      </c>
      <c r="W5" s="6">
        <f>SUMIFS(events!BJ:BJ,events!K:K,"=DeadIce",events!BK:BK,"&lt;="&amp;shifts!AG5,events!BL:BL,"&gt;"&amp;shifts!AH5,events!AD:AD,"="&amp;shifts!B6)+SUMIFS(events!BJ:BJ,events!K:K,"=Timeout",events!BK:BK,"&lt;="&amp;shifts!AG5,events!BL:BL,"&gt;"&amp;shifts!AH5,events!AD:AD,"="&amp;shifts!B6)</f>
        <v>0</v>
      </c>
      <c r="X5" s="6" t="str">
        <f t="shared" si="2"/>
        <v/>
      </c>
      <c r="Z5">
        <f t="shared" si="3"/>
        <v>1</v>
      </c>
      <c r="AA5">
        <v>1</v>
      </c>
      <c r="AB5" t="str">
        <f t="shared" si="4"/>
        <v/>
      </c>
      <c r="AD5">
        <f t="shared" ref="AD5:AF5" si="5">AD4</f>
        <v>18987</v>
      </c>
      <c r="AE5" t="str">
        <f t="shared" si="5"/>
        <v>Velodrome</v>
      </c>
      <c r="AF5" t="str">
        <f t="shared" si="5"/>
        <v>Outlaws</v>
      </c>
      <c r="AG5" s="4">
        <f t="shared" ref="AG5:AG68" si="6">((C5*60)+D5)</f>
        <v>1000</v>
      </c>
      <c r="AH5" s="4">
        <f t="shared" ref="AH5:AH68" si="7">((E5*60)+F5)</f>
        <v>993</v>
      </c>
      <c r="AI5" s="14">
        <f t="shared" ref="AI5:AI68" si="8">ROUND(AG5-AH5,0)</f>
        <v>7</v>
      </c>
      <c r="AJ5">
        <f t="shared" ref="AJ5:AJ68" si="9">COUNTIF(I5:N5,"&gt;0")</f>
        <v>5</v>
      </c>
      <c r="AK5">
        <f t="shared" ref="AK5:AK68" si="10">COUNTIF(P5:U5,"&gt;0")</f>
        <v>5</v>
      </c>
      <c r="AL5">
        <f t="shared" ref="AL5:AL68" si="11">IF(O5="",1,0)</f>
        <v>0</v>
      </c>
      <c r="AM5">
        <f t="shared" ref="AM5:AM68" si="12">IF(V5="",1,0)</f>
        <v>0</v>
      </c>
      <c r="AN5">
        <f t="shared" ref="AN5:AN68" si="13">IF(AND($AL5&lt;&gt;1,$AJ5&lt;$AK5,AM5&lt;&gt;1),1,)</f>
        <v>0</v>
      </c>
      <c r="AO5">
        <f t="shared" ref="AO5:AO68" si="14">IF(AND($AL5&lt;&gt;1,$AJ5&gt;$AK5),1,)</f>
        <v>0</v>
      </c>
      <c r="AP5">
        <f t="shared" ref="AP5:AP68" si="15">IF(AN5=1,1,0)</f>
        <v>0</v>
      </c>
      <c r="AQ5">
        <f t="shared" ref="AQ5:AQ68" si="16">IF(AO5=1,1,0)</f>
        <v>0</v>
      </c>
      <c r="AR5" t="str">
        <f t="shared" ref="AR5:AR68" si="17">IF(AND(AJ5=5,AK5=5,AL5=0,AM5=0),"Full Strength",IF(AP5=1,"Away PowerPlay",IF(AO5=1,"Home PowerPlay",IF(AL5=1,"Home EmptyNet",IF(AM5=1,"Away EmptyNet","")))))</f>
        <v>Full Strength</v>
      </c>
      <c r="AS5" t="str">
        <f t="shared" ref="AS5:AS68" si="18">IF(AND(AL5=0,AM5=0),AJ5&amp;"v"&amp;AK5,IF(AL5=1,AJ5&amp;"v"&amp;AK5&amp;" Home EN",IF(AM5=1,AJ5&amp;"v"&amp;AK5&amp;" Away EN","")))</f>
        <v>5v5</v>
      </c>
      <c r="AT5">
        <f t="shared" ref="AT5:AT68" si="19">IF($H4="Home Goal",AT4+1,AT4)</f>
        <v>0</v>
      </c>
      <c r="AU5">
        <f t="shared" ref="AU5:AU68" si="20">IF($H4="Away Goal",AU4+1,AU4)</f>
        <v>0</v>
      </c>
      <c r="AV5">
        <f t="shared" ref="AV5:AV68" si="21">IF(AND($H5="Home Goal", AO5=0),1,0)</f>
        <v>0</v>
      </c>
      <c r="AW5">
        <f t="shared" ref="AW5:AW68" si="22">IF(AX5=1,-1,0)</f>
        <v>0</v>
      </c>
      <c r="AX5">
        <f t="shared" ref="AX5:AX68" si="23">IF(AND($H5="Away Goal", AP5=0),1,0)</f>
        <v>0</v>
      </c>
      <c r="AY5">
        <f t="shared" ref="AY5:AY68" si="24">IF(AV5=1,-1,0)</f>
        <v>0</v>
      </c>
      <c r="AZ5">
        <f>IFERROR(VLOOKUP(B5,events!AD:BN,37,FALSE),0)</f>
        <v>0</v>
      </c>
      <c r="BA5">
        <f t="shared" ref="BA5:BA68" si="25">ROUND(IF(G5="Intermission",BA4,((1080)-((C5*60)+D5))+AZ5),0)</f>
        <v>80</v>
      </c>
      <c r="BB5">
        <f t="shared" ref="BB5:BB68" si="26">IF(BA5&lt;5,0,BA5-5)</f>
        <v>75</v>
      </c>
      <c r="BC5" s="4">
        <f t="shared" ref="BC5:BC68" si="27">BB5+AI5+3</f>
        <v>85</v>
      </c>
    </row>
    <row r="6" spans="1:55" x14ac:dyDescent="0.2">
      <c r="A6">
        <v>5</v>
      </c>
      <c r="B6" s="6">
        <v>1</v>
      </c>
      <c r="C6">
        <v>16</v>
      </c>
      <c r="D6" s="4" t="s">
        <v>904</v>
      </c>
      <c r="E6">
        <v>16</v>
      </c>
      <c r="F6" s="4" t="s">
        <v>908</v>
      </c>
      <c r="I6">
        <v>42</v>
      </c>
      <c r="J6">
        <v>55</v>
      </c>
      <c r="K6">
        <v>24</v>
      </c>
      <c r="L6">
        <v>91</v>
      </c>
      <c r="M6">
        <v>22</v>
      </c>
      <c r="N6">
        <v>0</v>
      </c>
      <c r="O6" s="5">
        <v>39</v>
      </c>
      <c r="P6">
        <v>3</v>
      </c>
      <c r="Q6">
        <v>56</v>
      </c>
      <c r="R6">
        <v>68</v>
      </c>
      <c r="S6">
        <v>44</v>
      </c>
      <c r="T6">
        <v>18</v>
      </c>
      <c r="V6" s="5">
        <v>30</v>
      </c>
      <c r="W6" s="6">
        <f>SUMIFS(events!BJ:BJ,events!K:K,"=DeadIce",events!BK:BK,"&lt;="&amp;shifts!AG6,events!BL:BL,"&gt;"&amp;shifts!AH6,events!AD:AD,"="&amp;shifts!B7)+SUMIFS(events!BJ:BJ,events!K:K,"=Timeout",events!BK:BK,"&lt;="&amp;shifts!AG6,events!BL:BL,"&gt;"&amp;shifts!AH6,events!AD:AD,"="&amp;shifts!B7)</f>
        <v>0</v>
      </c>
      <c r="X6" s="6" t="str">
        <f t="shared" si="2"/>
        <v/>
      </c>
      <c r="Z6">
        <f t="shared" si="3"/>
        <v>1</v>
      </c>
      <c r="AB6" t="str">
        <f t="shared" si="4"/>
        <v/>
      </c>
      <c r="AC6">
        <v>1</v>
      </c>
      <c r="AD6">
        <f t="shared" ref="AD6:AF6" si="28">AD5</f>
        <v>18987</v>
      </c>
      <c r="AE6" t="str">
        <f t="shared" si="28"/>
        <v>Velodrome</v>
      </c>
      <c r="AF6" t="str">
        <f t="shared" si="28"/>
        <v>Outlaws</v>
      </c>
      <c r="AG6" s="4">
        <f t="shared" si="6"/>
        <v>993</v>
      </c>
      <c r="AH6" s="4">
        <f t="shared" si="7"/>
        <v>984</v>
      </c>
      <c r="AI6" s="14">
        <f t="shared" si="8"/>
        <v>9</v>
      </c>
      <c r="AJ6">
        <f t="shared" si="9"/>
        <v>5</v>
      </c>
      <c r="AK6">
        <f t="shared" si="10"/>
        <v>5</v>
      </c>
      <c r="AL6">
        <f t="shared" si="11"/>
        <v>0</v>
      </c>
      <c r="AM6">
        <f t="shared" si="12"/>
        <v>0</v>
      </c>
      <c r="AN6">
        <f t="shared" si="13"/>
        <v>0</v>
      </c>
      <c r="AO6">
        <f t="shared" si="14"/>
        <v>0</v>
      </c>
      <c r="AP6">
        <f t="shared" si="15"/>
        <v>0</v>
      </c>
      <c r="AQ6">
        <f t="shared" si="16"/>
        <v>0</v>
      </c>
      <c r="AR6" t="str">
        <f t="shared" si="17"/>
        <v>Full Strength</v>
      </c>
      <c r="AS6" t="str">
        <f t="shared" si="18"/>
        <v>5v5</v>
      </c>
      <c r="AT6">
        <f t="shared" si="19"/>
        <v>0</v>
      </c>
      <c r="AU6">
        <f t="shared" si="20"/>
        <v>0</v>
      </c>
      <c r="AV6">
        <f t="shared" si="21"/>
        <v>0</v>
      </c>
      <c r="AW6">
        <f t="shared" si="22"/>
        <v>0</v>
      </c>
      <c r="AX6">
        <f t="shared" si="23"/>
        <v>0</v>
      </c>
      <c r="AY6">
        <f t="shared" si="24"/>
        <v>0</v>
      </c>
      <c r="AZ6">
        <f>IFERROR(VLOOKUP(B6,events!AD:BN,37,FALSE),0)</f>
        <v>0</v>
      </c>
      <c r="BA6">
        <f t="shared" si="25"/>
        <v>87</v>
      </c>
      <c r="BB6">
        <f t="shared" si="26"/>
        <v>82</v>
      </c>
      <c r="BC6" s="4">
        <f t="shared" si="27"/>
        <v>94</v>
      </c>
    </row>
    <row r="7" spans="1:55" x14ac:dyDescent="0.2">
      <c r="A7">
        <v>6</v>
      </c>
      <c r="B7" s="6">
        <v>1</v>
      </c>
      <c r="C7">
        <v>16</v>
      </c>
      <c r="D7" s="4" t="s">
        <v>908</v>
      </c>
      <c r="E7">
        <v>15</v>
      </c>
      <c r="F7" s="4" t="s">
        <v>751</v>
      </c>
      <c r="H7" s="5" t="s">
        <v>342</v>
      </c>
      <c r="I7">
        <v>42</v>
      </c>
      <c r="J7">
        <v>55</v>
      </c>
      <c r="K7">
        <v>24</v>
      </c>
      <c r="L7">
        <v>84</v>
      </c>
      <c r="M7">
        <v>22</v>
      </c>
      <c r="O7" s="5">
        <v>39</v>
      </c>
      <c r="P7">
        <v>3</v>
      </c>
      <c r="Q7">
        <v>56</v>
      </c>
      <c r="R7">
        <v>12</v>
      </c>
      <c r="S7">
        <v>44</v>
      </c>
      <c r="T7">
        <v>18</v>
      </c>
      <c r="V7" s="5">
        <v>30</v>
      </c>
      <c r="W7" s="6">
        <f>SUMIFS(events!BJ:BJ,events!K:K,"=DeadIce",events!BK:BK,"&lt;="&amp;shifts!AG7,events!BL:BL,"&gt;"&amp;shifts!AH7,events!AD:AD,"="&amp;shifts!B8)+SUMIFS(events!BJ:BJ,events!K:K,"=Timeout",events!BK:BK,"&lt;="&amp;shifts!AG7,events!BL:BL,"&gt;"&amp;shifts!AH7,events!AD:AD,"="&amp;shifts!B8)</f>
        <v>0</v>
      </c>
      <c r="X7" s="6" t="str">
        <f t="shared" si="2"/>
        <v/>
      </c>
      <c r="Z7" t="str">
        <f t="shared" si="3"/>
        <v/>
      </c>
      <c r="AA7">
        <v>1</v>
      </c>
      <c r="AB7">
        <f t="shared" si="4"/>
        <v>1</v>
      </c>
      <c r="AD7">
        <f t="shared" ref="AD7:AF7" si="29">AD6</f>
        <v>18987</v>
      </c>
      <c r="AE7" t="str">
        <f t="shared" si="29"/>
        <v>Velodrome</v>
      </c>
      <c r="AF7" t="str">
        <f t="shared" si="29"/>
        <v>Outlaws</v>
      </c>
      <c r="AG7" s="4">
        <f t="shared" si="6"/>
        <v>984</v>
      </c>
      <c r="AH7" s="4">
        <f t="shared" si="7"/>
        <v>949</v>
      </c>
      <c r="AI7" s="14">
        <f t="shared" si="8"/>
        <v>35</v>
      </c>
      <c r="AJ7">
        <f t="shared" si="9"/>
        <v>5</v>
      </c>
      <c r="AK7">
        <f t="shared" si="10"/>
        <v>5</v>
      </c>
      <c r="AL7">
        <f t="shared" si="11"/>
        <v>0</v>
      </c>
      <c r="AM7">
        <f t="shared" si="12"/>
        <v>0</v>
      </c>
      <c r="AN7">
        <f t="shared" si="13"/>
        <v>0</v>
      </c>
      <c r="AO7">
        <f t="shared" si="14"/>
        <v>0</v>
      </c>
      <c r="AP7">
        <f t="shared" si="15"/>
        <v>0</v>
      </c>
      <c r="AQ7">
        <f t="shared" si="16"/>
        <v>0</v>
      </c>
      <c r="AR7" t="str">
        <f t="shared" si="17"/>
        <v>Full Strength</v>
      </c>
      <c r="AS7" t="str">
        <f t="shared" si="18"/>
        <v>5v5</v>
      </c>
      <c r="AT7">
        <f t="shared" si="19"/>
        <v>0</v>
      </c>
      <c r="AU7">
        <f t="shared" si="20"/>
        <v>0</v>
      </c>
      <c r="AV7">
        <f t="shared" si="21"/>
        <v>0</v>
      </c>
      <c r="AW7">
        <f t="shared" si="22"/>
        <v>0</v>
      </c>
      <c r="AX7">
        <f t="shared" si="23"/>
        <v>0</v>
      </c>
      <c r="AY7">
        <f t="shared" si="24"/>
        <v>0</v>
      </c>
      <c r="AZ7">
        <f>IFERROR(VLOOKUP(B7,events!AD:BN,37,FALSE),0)</f>
        <v>0</v>
      </c>
      <c r="BA7">
        <f t="shared" si="25"/>
        <v>96</v>
      </c>
      <c r="BB7">
        <f t="shared" si="26"/>
        <v>91</v>
      </c>
      <c r="BC7" s="4">
        <f t="shared" si="27"/>
        <v>129</v>
      </c>
    </row>
    <row r="8" spans="1:55" x14ac:dyDescent="0.2">
      <c r="A8">
        <v>7</v>
      </c>
      <c r="B8" s="6">
        <v>1</v>
      </c>
      <c r="C8">
        <v>15</v>
      </c>
      <c r="D8" s="4" t="s">
        <v>751</v>
      </c>
      <c r="E8">
        <v>14</v>
      </c>
      <c r="F8" s="4" t="s">
        <v>938</v>
      </c>
      <c r="G8" s="6" t="s">
        <v>289</v>
      </c>
      <c r="I8">
        <v>42</v>
      </c>
      <c r="J8">
        <v>55</v>
      </c>
      <c r="K8">
        <v>24</v>
      </c>
      <c r="L8">
        <v>84</v>
      </c>
      <c r="M8">
        <v>22</v>
      </c>
      <c r="O8" s="5">
        <v>39</v>
      </c>
      <c r="P8">
        <v>91</v>
      </c>
      <c r="Q8">
        <v>56</v>
      </c>
      <c r="R8">
        <v>12</v>
      </c>
      <c r="S8">
        <v>44</v>
      </c>
      <c r="T8">
        <v>18</v>
      </c>
      <c r="V8" s="5">
        <v>30</v>
      </c>
      <c r="W8" s="6">
        <f>SUMIFS(events!BJ:BJ,events!K:K,"=DeadIce",events!BK:BK,"&lt;="&amp;shifts!AG8,events!BL:BL,"&gt;"&amp;shifts!AH8,events!AD:AD,"="&amp;shifts!B9)+SUMIFS(events!BJ:BJ,events!K:K,"=Timeout",events!BK:BK,"&lt;="&amp;shifts!AG8,events!BL:BL,"&gt;"&amp;shifts!AH8,events!AD:AD,"="&amp;shifts!B9)</f>
        <v>19</v>
      </c>
      <c r="X8" s="6" t="str">
        <f t="shared" si="2"/>
        <v/>
      </c>
      <c r="Z8">
        <f t="shared" si="3"/>
        <v>1</v>
      </c>
      <c r="AB8" t="str">
        <f t="shared" si="4"/>
        <v/>
      </c>
      <c r="AC8">
        <v>1</v>
      </c>
      <c r="AD8">
        <f t="shared" ref="AD8:AF8" si="30">AD7</f>
        <v>18987</v>
      </c>
      <c r="AE8" t="str">
        <f t="shared" si="30"/>
        <v>Velodrome</v>
      </c>
      <c r="AF8" t="str">
        <f t="shared" si="30"/>
        <v>Outlaws</v>
      </c>
      <c r="AG8" s="4">
        <f t="shared" si="6"/>
        <v>949</v>
      </c>
      <c r="AH8" s="4">
        <f t="shared" si="7"/>
        <v>898</v>
      </c>
      <c r="AI8" s="14">
        <f t="shared" si="8"/>
        <v>51</v>
      </c>
      <c r="AJ8">
        <f t="shared" si="9"/>
        <v>5</v>
      </c>
      <c r="AK8">
        <f t="shared" si="10"/>
        <v>5</v>
      </c>
      <c r="AL8">
        <f t="shared" si="11"/>
        <v>0</v>
      </c>
      <c r="AM8">
        <f t="shared" si="12"/>
        <v>0</v>
      </c>
      <c r="AN8">
        <f t="shared" si="13"/>
        <v>0</v>
      </c>
      <c r="AO8">
        <f t="shared" si="14"/>
        <v>0</v>
      </c>
      <c r="AP8">
        <f t="shared" si="15"/>
        <v>0</v>
      </c>
      <c r="AQ8">
        <f t="shared" si="16"/>
        <v>0</v>
      </c>
      <c r="AR8" t="str">
        <f t="shared" si="17"/>
        <v>Full Strength</v>
      </c>
      <c r="AS8" t="str">
        <f t="shared" si="18"/>
        <v>5v5</v>
      </c>
      <c r="AT8">
        <f t="shared" si="19"/>
        <v>0</v>
      </c>
      <c r="AU8">
        <f t="shared" si="20"/>
        <v>0</v>
      </c>
      <c r="AV8">
        <f t="shared" si="21"/>
        <v>0</v>
      </c>
      <c r="AW8">
        <f t="shared" si="22"/>
        <v>0</v>
      </c>
      <c r="AX8">
        <f t="shared" si="23"/>
        <v>0</v>
      </c>
      <c r="AY8">
        <f t="shared" si="24"/>
        <v>0</v>
      </c>
      <c r="AZ8">
        <f>IFERROR(VLOOKUP(B8,events!AD:BN,37,FALSE),0)</f>
        <v>0</v>
      </c>
      <c r="BA8">
        <f t="shared" si="25"/>
        <v>131</v>
      </c>
      <c r="BB8">
        <f t="shared" si="26"/>
        <v>126</v>
      </c>
      <c r="BC8" s="4">
        <f t="shared" si="27"/>
        <v>180</v>
      </c>
    </row>
    <row r="9" spans="1:55" x14ac:dyDescent="0.2">
      <c r="A9">
        <v>8</v>
      </c>
      <c r="B9" s="6">
        <v>1</v>
      </c>
      <c r="C9">
        <v>14</v>
      </c>
      <c r="D9" s="4" t="s">
        <v>938</v>
      </c>
      <c r="E9">
        <v>14</v>
      </c>
      <c r="F9" s="4" t="s">
        <v>740</v>
      </c>
      <c r="I9">
        <v>42</v>
      </c>
      <c r="J9">
        <v>61</v>
      </c>
      <c r="K9">
        <v>24</v>
      </c>
      <c r="L9">
        <v>84</v>
      </c>
      <c r="M9">
        <v>22</v>
      </c>
      <c r="O9" s="5">
        <v>39</v>
      </c>
      <c r="P9">
        <v>91</v>
      </c>
      <c r="Q9">
        <v>56</v>
      </c>
      <c r="R9">
        <v>89</v>
      </c>
      <c r="S9">
        <v>44</v>
      </c>
      <c r="T9">
        <v>18</v>
      </c>
      <c r="V9" s="5">
        <v>30</v>
      </c>
      <c r="W9" s="6">
        <f>SUMIFS(events!BJ:BJ,events!K:K,"=DeadIce",events!BK:BK,"&lt;="&amp;shifts!AG9,events!BL:BL,"&gt;"&amp;shifts!AH9,events!AD:AD,"="&amp;shifts!B10)+SUMIFS(events!BJ:BJ,events!K:K,"=Timeout",events!BK:BK,"&lt;="&amp;shifts!AG9,events!BL:BL,"&gt;"&amp;shifts!AH9,events!AD:AD,"="&amp;shifts!B10)</f>
        <v>0</v>
      </c>
      <c r="X9" s="6" t="str">
        <f t="shared" si="2"/>
        <v/>
      </c>
      <c r="Z9" t="str">
        <f t="shared" si="3"/>
        <v/>
      </c>
      <c r="AA9">
        <v>1</v>
      </c>
      <c r="AB9">
        <f t="shared" si="4"/>
        <v>1</v>
      </c>
      <c r="AD9">
        <f t="shared" ref="AD9:AF9" si="31">AD8</f>
        <v>18987</v>
      </c>
      <c r="AE9" t="str">
        <f t="shared" si="31"/>
        <v>Velodrome</v>
      </c>
      <c r="AF9" t="str">
        <f t="shared" si="31"/>
        <v>Outlaws</v>
      </c>
      <c r="AG9" s="4">
        <f t="shared" si="6"/>
        <v>898</v>
      </c>
      <c r="AH9" s="4">
        <f t="shared" si="7"/>
        <v>865</v>
      </c>
      <c r="AI9" s="14">
        <f t="shared" si="8"/>
        <v>33</v>
      </c>
      <c r="AJ9">
        <f t="shared" si="9"/>
        <v>5</v>
      </c>
      <c r="AK9">
        <f t="shared" si="10"/>
        <v>5</v>
      </c>
      <c r="AL9">
        <f t="shared" si="11"/>
        <v>0</v>
      </c>
      <c r="AM9">
        <f t="shared" si="12"/>
        <v>0</v>
      </c>
      <c r="AN9">
        <f t="shared" si="13"/>
        <v>0</v>
      </c>
      <c r="AO9">
        <f t="shared" si="14"/>
        <v>0</v>
      </c>
      <c r="AP9">
        <f t="shared" si="15"/>
        <v>0</v>
      </c>
      <c r="AQ9">
        <f t="shared" si="16"/>
        <v>0</v>
      </c>
      <c r="AR9" t="str">
        <f t="shared" si="17"/>
        <v>Full Strength</v>
      </c>
      <c r="AS9" t="str">
        <f t="shared" si="18"/>
        <v>5v5</v>
      </c>
      <c r="AT9">
        <f t="shared" si="19"/>
        <v>0</v>
      </c>
      <c r="AU9">
        <f t="shared" si="20"/>
        <v>0</v>
      </c>
      <c r="AV9">
        <f t="shared" si="21"/>
        <v>0</v>
      </c>
      <c r="AW9">
        <f t="shared" si="22"/>
        <v>0</v>
      </c>
      <c r="AX9">
        <f t="shared" si="23"/>
        <v>0</v>
      </c>
      <c r="AY9">
        <f t="shared" si="24"/>
        <v>0</v>
      </c>
      <c r="AZ9">
        <f>IFERROR(VLOOKUP(B9,events!AD:BN,37,FALSE),0)</f>
        <v>0</v>
      </c>
      <c r="BA9">
        <f t="shared" si="25"/>
        <v>182</v>
      </c>
      <c r="BB9">
        <f t="shared" si="26"/>
        <v>177</v>
      </c>
      <c r="BC9" s="4">
        <f t="shared" si="27"/>
        <v>213</v>
      </c>
    </row>
    <row r="10" spans="1:55" x14ac:dyDescent="0.2">
      <c r="A10">
        <v>9</v>
      </c>
      <c r="B10" s="6">
        <v>1</v>
      </c>
      <c r="C10">
        <v>14</v>
      </c>
      <c r="D10" s="4" t="s">
        <v>740</v>
      </c>
      <c r="E10">
        <v>14</v>
      </c>
      <c r="F10" s="4" t="s">
        <v>745</v>
      </c>
      <c r="I10">
        <v>42</v>
      </c>
      <c r="J10">
        <v>61</v>
      </c>
      <c r="K10">
        <v>14</v>
      </c>
      <c r="L10">
        <v>84</v>
      </c>
      <c r="M10">
        <v>22</v>
      </c>
      <c r="O10" s="5">
        <v>39</v>
      </c>
      <c r="P10">
        <v>91</v>
      </c>
      <c r="Q10">
        <v>56</v>
      </c>
      <c r="R10">
        <v>89</v>
      </c>
      <c r="S10">
        <v>4</v>
      </c>
      <c r="T10">
        <v>25</v>
      </c>
      <c r="V10" s="5">
        <v>30</v>
      </c>
      <c r="W10" s="6">
        <f>SUMIFS(events!BJ:BJ,events!K:K,"=DeadIce",events!BK:BK,"&lt;="&amp;shifts!AG10,events!BL:BL,"&gt;"&amp;shifts!AH10,events!AD:AD,"="&amp;shifts!B11)+SUMIFS(events!BJ:BJ,events!K:K,"=Timeout",events!BK:BK,"&lt;="&amp;shifts!AG10,events!BL:BL,"&gt;"&amp;shifts!AH10,events!AD:AD,"="&amp;shifts!B11)</f>
        <v>0</v>
      </c>
      <c r="X10" s="6" t="str">
        <f t="shared" si="2"/>
        <v/>
      </c>
      <c r="Z10">
        <f t="shared" si="3"/>
        <v>1</v>
      </c>
      <c r="AA10">
        <v>1</v>
      </c>
      <c r="AB10" t="str">
        <f t="shared" si="4"/>
        <v/>
      </c>
      <c r="AD10">
        <f t="shared" ref="AD10:AF10" si="32">AD9</f>
        <v>18987</v>
      </c>
      <c r="AE10" t="str">
        <f t="shared" si="32"/>
        <v>Velodrome</v>
      </c>
      <c r="AF10" t="str">
        <f t="shared" si="32"/>
        <v>Outlaws</v>
      </c>
      <c r="AG10" s="4">
        <f t="shared" si="6"/>
        <v>865</v>
      </c>
      <c r="AH10" s="4">
        <f t="shared" si="7"/>
        <v>854</v>
      </c>
      <c r="AI10" s="14">
        <f t="shared" si="8"/>
        <v>11</v>
      </c>
      <c r="AJ10">
        <f t="shared" si="9"/>
        <v>5</v>
      </c>
      <c r="AK10">
        <f t="shared" si="10"/>
        <v>5</v>
      </c>
      <c r="AL10">
        <f t="shared" si="11"/>
        <v>0</v>
      </c>
      <c r="AM10">
        <f t="shared" si="12"/>
        <v>0</v>
      </c>
      <c r="AN10">
        <f t="shared" si="13"/>
        <v>0</v>
      </c>
      <c r="AO10">
        <f t="shared" si="14"/>
        <v>0</v>
      </c>
      <c r="AP10">
        <f t="shared" si="15"/>
        <v>0</v>
      </c>
      <c r="AQ10">
        <f t="shared" si="16"/>
        <v>0</v>
      </c>
      <c r="AR10" t="str">
        <f t="shared" si="17"/>
        <v>Full Strength</v>
      </c>
      <c r="AS10" t="str">
        <f t="shared" si="18"/>
        <v>5v5</v>
      </c>
      <c r="AT10">
        <f t="shared" si="19"/>
        <v>0</v>
      </c>
      <c r="AU10">
        <f t="shared" si="20"/>
        <v>0</v>
      </c>
      <c r="AV10">
        <f t="shared" si="21"/>
        <v>0</v>
      </c>
      <c r="AW10">
        <f t="shared" si="22"/>
        <v>0</v>
      </c>
      <c r="AX10">
        <f t="shared" si="23"/>
        <v>0</v>
      </c>
      <c r="AY10">
        <f t="shared" si="24"/>
        <v>0</v>
      </c>
      <c r="AZ10">
        <f>IFERROR(VLOOKUP(B10,events!AD:BN,37,FALSE),0)</f>
        <v>0</v>
      </c>
      <c r="BA10">
        <f t="shared" si="25"/>
        <v>215</v>
      </c>
      <c r="BB10">
        <f t="shared" si="26"/>
        <v>210</v>
      </c>
      <c r="BC10" s="4">
        <f t="shared" si="27"/>
        <v>224</v>
      </c>
    </row>
    <row r="11" spans="1:55" x14ac:dyDescent="0.2">
      <c r="A11">
        <v>10</v>
      </c>
      <c r="B11" s="6">
        <v>1</v>
      </c>
      <c r="C11">
        <v>14</v>
      </c>
      <c r="D11" s="4" t="s">
        <v>745</v>
      </c>
      <c r="E11">
        <v>14</v>
      </c>
      <c r="F11" s="4" t="s">
        <v>748</v>
      </c>
      <c r="I11">
        <v>70</v>
      </c>
      <c r="J11">
        <v>61</v>
      </c>
      <c r="K11">
        <v>14</v>
      </c>
      <c r="L11">
        <v>84</v>
      </c>
      <c r="M11">
        <v>22</v>
      </c>
      <c r="O11" s="5">
        <v>39</v>
      </c>
      <c r="P11">
        <v>91</v>
      </c>
      <c r="Q11">
        <v>56</v>
      </c>
      <c r="R11">
        <v>89</v>
      </c>
      <c r="S11">
        <v>4</v>
      </c>
      <c r="T11">
        <v>25</v>
      </c>
      <c r="V11" s="5">
        <v>30</v>
      </c>
      <c r="W11" s="6">
        <f>SUMIFS(events!BJ:BJ,events!K:K,"=DeadIce",events!BK:BK,"&lt;="&amp;shifts!AG11,events!BL:BL,"&gt;"&amp;shifts!AH11,events!AD:AD,"="&amp;shifts!B12)+SUMIFS(events!BJ:BJ,events!K:K,"=Timeout",events!BK:BK,"&lt;="&amp;shifts!AG11,events!BL:BL,"&gt;"&amp;shifts!AH11,events!AD:AD,"="&amp;shifts!B12)</f>
        <v>0</v>
      </c>
      <c r="X11" s="6" t="str">
        <f t="shared" si="2"/>
        <v/>
      </c>
      <c r="Z11">
        <f t="shared" si="3"/>
        <v>1</v>
      </c>
      <c r="AB11" t="str">
        <f t="shared" si="4"/>
        <v/>
      </c>
      <c r="AC11">
        <v>1</v>
      </c>
      <c r="AD11">
        <f t="shared" ref="AD11:AF11" si="33">AD10</f>
        <v>18987</v>
      </c>
      <c r="AE11" t="str">
        <f t="shared" si="33"/>
        <v>Velodrome</v>
      </c>
      <c r="AF11" t="str">
        <f t="shared" si="33"/>
        <v>Outlaws</v>
      </c>
      <c r="AG11" s="4">
        <f t="shared" si="6"/>
        <v>854</v>
      </c>
      <c r="AH11" s="4">
        <f t="shared" si="7"/>
        <v>841</v>
      </c>
      <c r="AI11" s="14">
        <f t="shared" si="8"/>
        <v>13</v>
      </c>
      <c r="AJ11">
        <f t="shared" si="9"/>
        <v>5</v>
      </c>
      <c r="AK11">
        <f t="shared" si="10"/>
        <v>5</v>
      </c>
      <c r="AL11">
        <f t="shared" si="11"/>
        <v>0</v>
      </c>
      <c r="AM11">
        <f t="shared" si="12"/>
        <v>0</v>
      </c>
      <c r="AN11">
        <f t="shared" si="13"/>
        <v>0</v>
      </c>
      <c r="AO11">
        <f t="shared" si="14"/>
        <v>0</v>
      </c>
      <c r="AP11">
        <f t="shared" si="15"/>
        <v>0</v>
      </c>
      <c r="AQ11">
        <f t="shared" si="16"/>
        <v>0</v>
      </c>
      <c r="AR11" t="str">
        <f t="shared" si="17"/>
        <v>Full Strength</v>
      </c>
      <c r="AS11" t="str">
        <f t="shared" si="18"/>
        <v>5v5</v>
      </c>
      <c r="AT11">
        <f t="shared" si="19"/>
        <v>0</v>
      </c>
      <c r="AU11">
        <f t="shared" si="20"/>
        <v>0</v>
      </c>
      <c r="AV11">
        <f t="shared" si="21"/>
        <v>0</v>
      </c>
      <c r="AW11">
        <f t="shared" si="22"/>
        <v>0</v>
      </c>
      <c r="AX11">
        <f t="shared" si="23"/>
        <v>0</v>
      </c>
      <c r="AY11">
        <f t="shared" si="24"/>
        <v>0</v>
      </c>
      <c r="AZ11">
        <f>IFERROR(VLOOKUP(B11,events!AD:BN,37,FALSE),0)</f>
        <v>0</v>
      </c>
      <c r="BA11">
        <f t="shared" si="25"/>
        <v>226</v>
      </c>
      <c r="BB11">
        <f t="shared" si="26"/>
        <v>221</v>
      </c>
      <c r="BC11" s="4">
        <f t="shared" si="27"/>
        <v>237</v>
      </c>
    </row>
    <row r="12" spans="1:55" x14ac:dyDescent="0.2">
      <c r="A12">
        <v>11</v>
      </c>
      <c r="B12" s="6">
        <v>1</v>
      </c>
      <c r="C12">
        <v>14</v>
      </c>
      <c r="D12" s="4" t="s">
        <v>748</v>
      </c>
      <c r="E12">
        <v>13</v>
      </c>
      <c r="F12" s="4" t="s">
        <v>900</v>
      </c>
      <c r="I12">
        <v>70</v>
      </c>
      <c r="J12">
        <v>61</v>
      </c>
      <c r="K12">
        <v>14</v>
      </c>
      <c r="L12">
        <v>84</v>
      </c>
      <c r="M12">
        <v>22</v>
      </c>
      <c r="O12" s="5">
        <v>39</v>
      </c>
      <c r="P12">
        <v>77</v>
      </c>
      <c r="Q12">
        <v>80</v>
      </c>
      <c r="R12">
        <v>89</v>
      </c>
      <c r="S12">
        <v>4</v>
      </c>
      <c r="T12">
        <v>25</v>
      </c>
      <c r="V12" s="5">
        <v>30</v>
      </c>
      <c r="W12" s="6">
        <f>SUMIFS(events!BJ:BJ,events!K:K,"=DeadIce",events!BK:BK,"&lt;="&amp;shifts!AG12,events!BL:BL,"&gt;"&amp;shifts!AH12,events!AD:AD,"="&amp;shifts!B13)+SUMIFS(events!BJ:BJ,events!K:K,"=Timeout",events!BK:BK,"&lt;="&amp;shifts!AG12,events!BL:BL,"&gt;"&amp;shifts!AH12,events!AD:AD,"="&amp;shifts!B13)</f>
        <v>0</v>
      </c>
      <c r="X12" s="6" t="str">
        <f t="shared" si="2"/>
        <v/>
      </c>
      <c r="Z12" t="str">
        <f t="shared" si="3"/>
        <v/>
      </c>
      <c r="AB12">
        <f t="shared" si="4"/>
        <v>1</v>
      </c>
      <c r="AC12">
        <v>1</v>
      </c>
      <c r="AD12">
        <f t="shared" ref="AD12:AF12" si="34">AD11</f>
        <v>18987</v>
      </c>
      <c r="AE12" t="str">
        <f t="shared" si="34"/>
        <v>Velodrome</v>
      </c>
      <c r="AF12" t="str">
        <f t="shared" si="34"/>
        <v>Outlaws</v>
      </c>
      <c r="AG12" s="4">
        <f t="shared" si="6"/>
        <v>841</v>
      </c>
      <c r="AH12" s="4">
        <f t="shared" si="7"/>
        <v>825</v>
      </c>
      <c r="AI12" s="14">
        <f t="shared" si="8"/>
        <v>16</v>
      </c>
      <c r="AJ12">
        <f t="shared" si="9"/>
        <v>5</v>
      </c>
      <c r="AK12">
        <f t="shared" si="10"/>
        <v>5</v>
      </c>
      <c r="AL12">
        <f t="shared" si="11"/>
        <v>0</v>
      </c>
      <c r="AM12">
        <f t="shared" si="12"/>
        <v>0</v>
      </c>
      <c r="AN12">
        <f t="shared" si="13"/>
        <v>0</v>
      </c>
      <c r="AO12">
        <f t="shared" si="14"/>
        <v>0</v>
      </c>
      <c r="AP12">
        <f t="shared" si="15"/>
        <v>0</v>
      </c>
      <c r="AQ12">
        <f t="shared" si="16"/>
        <v>0</v>
      </c>
      <c r="AR12" t="str">
        <f t="shared" si="17"/>
        <v>Full Strength</v>
      </c>
      <c r="AS12" t="str">
        <f t="shared" si="18"/>
        <v>5v5</v>
      </c>
      <c r="AT12">
        <f t="shared" si="19"/>
        <v>0</v>
      </c>
      <c r="AU12">
        <f t="shared" si="20"/>
        <v>0</v>
      </c>
      <c r="AV12">
        <f t="shared" si="21"/>
        <v>0</v>
      </c>
      <c r="AW12">
        <f t="shared" si="22"/>
        <v>0</v>
      </c>
      <c r="AX12">
        <f t="shared" si="23"/>
        <v>0</v>
      </c>
      <c r="AY12">
        <f t="shared" si="24"/>
        <v>0</v>
      </c>
      <c r="AZ12">
        <f>IFERROR(VLOOKUP(B12,events!AD:BN,37,FALSE),0)</f>
        <v>0</v>
      </c>
      <c r="BA12">
        <f t="shared" si="25"/>
        <v>239</v>
      </c>
      <c r="BB12">
        <f t="shared" si="26"/>
        <v>234</v>
      </c>
      <c r="BC12" s="4">
        <f t="shared" si="27"/>
        <v>253</v>
      </c>
    </row>
    <row r="13" spans="1:55" x14ac:dyDescent="0.2">
      <c r="A13">
        <v>12</v>
      </c>
      <c r="B13" s="6">
        <v>1</v>
      </c>
      <c r="C13">
        <v>13</v>
      </c>
      <c r="D13" s="4" t="s">
        <v>900</v>
      </c>
      <c r="E13">
        <v>13</v>
      </c>
      <c r="F13" s="4" t="s">
        <v>732</v>
      </c>
      <c r="I13">
        <v>70</v>
      </c>
      <c r="J13">
        <v>61</v>
      </c>
      <c r="K13">
        <v>14</v>
      </c>
      <c r="L13">
        <v>91</v>
      </c>
      <c r="M13">
        <v>9</v>
      </c>
      <c r="O13" s="5">
        <v>39</v>
      </c>
      <c r="P13">
        <v>77</v>
      </c>
      <c r="Q13">
        <v>80</v>
      </c>
      <c r="R13">
        <v>89</v>
      </c>
      <c r="S13">
        <v>4</v>
      </c>
      <c r="T13">
        <v>25</v>
      </c>
      <c r="V13" s="5">
        <v>30</v>
      </c>
      <c r="W13" s="6">
        <f>SUMIFS(events!BJ:BJ,events!K:K,"=DeadIce",events!BK:BK,"&lt;="&amp;shifts!AG13,events!BL:BL,"&gt;"&amp;shifts!AH13,events!AD:AD,"="&amp;shifts!B14)+SUMIFS(events!BJ:BJ,events!K:K,"=Timeout",events!BK:BK,"&lt;="&amp;shifts!AG13,events!BL:BL,"&gt;"&amp;shifts!AH13,events!AD:AD,"="&amp;shifts!B14)</f>
        <v>0</v>
      </c>
      <c r="X13" s="6" t="str">
        <f t="shared" si="2"/>
        <v/>
      </c>
      <c r="Y13">
        <v>1</v>
      </c>
      <c r="Z13" t="str">
        <f t="shared" si="3"/>
        <v/>
      </c>
      <c r="AB13">
        <f t="shared" si="4"/>
        <v>1</v>
      </c>
      <c r="AD13">
        <f t="shared" ref="AD13:AF13" si="35">AD12</f>
        <v>18987</v>
      </c>
      <c r="AE13" t="str">
        <f t="shared" si="35"/>
        <v>Velodrome</v>
      </c>
      <c r="AF13" t="str">
        <f t="shared" si="35"/>
        <v>Outlaws</v>
      </c>
      <c r="AG13" s="4">
        <f t="shared" si="6"/>
        <v>825</v>
      </c>
      <c r="AH13" s="4">
        <f t="shared" si="7"/>
        <v>797</v>
      </c>
      <c r="AI13" s="14">
        <f t="shared" si="8"/>
        <v>28</v>
      </c>
      <c r="AJ13">
        <f t="shared" si="9"/>
        <v>5</v>
      </c>
      <c r="AK13">
        <f t="shared" si="10"/>
        <v>5</v>
      </c>
      <c r="AL13">
        <f t="shared" si="11"/>
        <v>0</v>
      </c>
      <c r="AM13">
        <f t="shared" si="12"/>
        <v>0</v>
      </c>
      <c r="AN13">
        <f t="shared" si="13"/>
        <v>0</v>
      </c>
      <c r="AO13">
        <f t="shared" si="14"/>
        <v>0</v>
      </c>
      <c r="AP13">
        <f t="shared" si="15"/>
        <v>0</v>
      </c>
      <c r="AQ13">
        <f t="shared" si="16"/>
        <v>0</v>
      </c>
      <c r="AR13" t="str">
        <f t="shared" si="17"/>
        <v>Full Strength</v>
      </c>
      <c r="AS13" t="str">
        <f t="shared" si="18"/>
        <v>5v5</v>
      </c>
      <c r="AT13">
        <f t="shared" si="19"/>
        <v>0</v>
      </c>
      <c r="AU13">
        <f t="shared" si="20"/>
        <v>0</v>
      </c>
      <c r="AV13">
        <f t="shared" si="21"/>
        <v>0</v>
      </c>
      <c r="AW13">
        <f t="shared" si="22"/>
        <v>0</v>
      </c>
      <c r="AX13">
        <f t="shared" si="23"/>
        <v>0</v>
      </c>
      <c r="AY13">
        <f t="shared" si="24"/>
        <v>0</v>
      </c>
      <c r="AZ13">
        <f>IFERROR(VLOOKUP(B13,events!AD:BN,37,FALSE),0)</f>
        <v>0</v>
      </c>
      <c r="BA13">
        <f t="shared" si="25"/>
        <v>255</v>
      </c>
      <c r="BB13">
        <f t="shared" si="26"/>
        <v>250</v>
      </c>
      <c r="BC13" s="4">
        <f t="shared" si="27"/>
        <v>281</v>
      </c>
    </row>
    <row r="14" spans="1:55" x14ac:dyDescent="0.2">
      <c r="A14">
        <v>13</v>
      </c>
      <c r="B14" s="6">
        <v>1</v>
      </c>
      <c r="C14">
        <v>13</v>
      </c>
      <c r="D14" s="4" t="s">
        <v>732</v>
      </c>
      <c r="E14">
        <v>12</v>
      </c>
      <c r="F14" s="4" t="s">
        <v>925</v>
      </c>
      <c r="I14">
        <v>70</v>
      </c>
      <c r="J14">
        <v>75</v>
      </c>
      <c r="K14">
        <v>14</v>
      </c>
      <c r="L14">
        <v>91</v>
      </c>
      <c r="M14">
        <v>9</v>
      </c>
      <c r="O14" s="5">
        <v>39</v>
      </c>
      <c r="P14">
        <v>77</v>
      </c>
      <c r="Q14">
        <v>80</v>
      </c>
      <c r="R14">
        <v>68</v>
      </c>
      <c r="S14">
        <v>4</v>
      </c>
      <c r="T14">
        <v>25</v>
      </c>
      <c r="V14" s="5">
        <v>30</v>
      </c>
      <c r="W14" s="6">
        <f>SUMIFS(events!BJ:BJ,events!K:K,"=DeadIce",events!BK:BK,"&lt;="&amp;shifts!AG14,events!BL:BL,"&gt;"&amp;shifts!AH14,events!AD:AD,"="&amp;shifts!B15)+SUMIFS(events!BJ:BJ,events!K:K,"=Timeout",events!BK:BK,"&lt;="&amp;shifts!AG14,events!BL:BL,"&gt;"&amp;shifts!AH14,events!AD:AD,"="&amp;shifts!B15)</f>
        <v>0</v>
      </c>
      <c r="X14" s="6">
        <f t="shared" si="2"/>
        <v>1</v>
      </c>
      <c r="Z14" t="str">
        <f t="shared" si="3"/>
        <v/>
      </c>
      <c r="AB14" t="str">
        <f t="shared" si="4"/>
        <v/>
      </c>
      <c r="AC14">
        <v>1</v>
      </c>
      <c r="AD14">
        <f t="shared" ref="AD14:AF14" si="36">AD13</f>
        <v>18987</v>
      </c>
      <c r="AE14" t="str">
        <f t="shared" si="36"/>
        <v>Velodrome</v>
      </c>
      <c r="AF14" t="str">
        <f t="shared" si="36"/>
        <v>Outlaws</v>
      </c>
      <c r="AG14" s="4">
        <f t="shared" si="6"/>
        <v>797</v>
      </c>
      <c r="AH14" s="4">
        <f t="shared" si="7"/>
        <v>756</v>
      </c>
      <c r="AI14" s="14">
        <f t="shared" si="8"/>
        <v>41</v>
      </c>
      <c r="AJ14">
        <f t="shared" si="9"/>
        <v>5</v>
      </c>
      <c r="AK14">
        <f t="shared" si="10"/>
        <v>5</v>
      </c>
      <c r="AL14">
        <f t="shared" si="11"/>
        <v>0</v>
      </c>
      <c r="AM14">
        <f t="shared" si="12"/>
        <v>0</v>
      </c>
      <c r="AN14">
        <f t="shared" si="13"/>
        <v>0</v>
      </c>
      <c r="AO14">
        <f t="shared" si="14"/>
        <v>0</v>
      </c>
      <c r="AP14">
        <f t="shared" si="15"/>
        <v>0</v>
      </c>
      <c r="AQ14">
        <f t="shared" si="16"/>
        <v>0</v>
      </c>
      <c r="AR14" t="str">
        <f t="shared" si="17"/>
        <v>Full Strength</v>
      </c>
      <c r="AS14" t="str">
        <f t="shared" si="18"/>
        <v>5v5</v>
      </c>
      <c r="AT14">
        <f t="shared" si="19"/>
        <v>0</v>
      </c>
      <c r="AU14">
        <f t="shared" si="20"/>
        <v>0</v>
      </c>
      <c r="AV14">
        <f t="shared" si="21"/>
        <v>0</v>
      </c>
      <c r="AW14">
        <f t="shared" si="22"/>
        <v>0</v>
      </c>
      <c r="AX14">
        <f t="shared" si="23"/>
        <v>0</v>
      </c>
      <c r="AY14">
        <f t="shared" si="24"/>
        <v>0</v>
      </c>
      <c r="AZ14">
        <f>IFERROR(VLOOKUP(B14,events!AD:BN,37,FALSE),0)</f>
        <v>0</v>
      </c>
      <c r="BA14">
        <f t="shared" si="25"/>
        <v>283</v>
      </c>
      <c r="BB14">
        <f t="shared" si="26"/>
        <v>278</v>
      </c>
      <c r="BC14" s="4">
        <f t="shared" si="27"/>
        <v>322</v>
      </c>
    </row>
    <row r="15" spans="1:55" x14ac:dyDescent="0.2">
      <c r="A15">
        <v>14</v>
      </c>
      <c r="B15" s="6">
        <v>1</v>
      </c>
      <c r="C15">
        <v>12</v>
      </c>
      <c r="D15" s="4" t="s">
        <v>925</v>
      </c>
      <c r="E15">
        <v>12</v>
      </c>
      <c r="F15" s="4" t="s">
        <v>754</v>
      </c>
      <c r="I15">
        <v>70</v>
      </c>
      <c r="J15">
        <v>75</v>
      </c>
      <c r="K15">
        <v>55</v>
      </c>
      <c r="L15">
        <v>91</v>
      </c>
      <c r="M15">
        <v>9</v>
      </c>
      <c r="O15" s="5">
        <v>39</v>
      </c>
      <c r="P15">
        <v>77</v>
      </c>
      <c r="Q15">
        <v>80</v>
      </c>
      <c r="R15">
        <v>68</v>
      </c>
      <c r="S15">
        <v>4</v>
      </c>
      <c r="T15">
        <v>25</v>
      </c>
      <c r="V15" s="5">
        <v>30</v>
      </c>
      <c r="W15" s="6">
        <f>SUMIFS(events!BJ:BJ,events!K:K,"=DeadIce",events!BK:BK,"&lt;="&amp;shifts!AG15,events!BL:BL,"&gt;"&amp;shifts!AH15,events!AD:AD,"="&amp;shifts!B16)+SUMIFS(events!BJ:BJ,events!K:K,"=Timeout",events!BK:BK,"&lt;="&amp;shifts!AG15,events!BL:BL,"&gt;"&amp;shifts!AH15,events!AD:AD,"="&amp;shifts!B16)</f>
        <v>0</v>
      </c>
      <c r="X15" s="6" t="str">
        <f t="shared" si="2"/>
        <v/>
      </c>
      <c r="Y15">
        <v>1</v>
      </c>
      <c r="Z15" t="str">
        <f t="shared" si="3"/>
        <v/>
      </c>
      <c r="AB15">
        <f t="shared" si="4"/>
        <v>1</v>
      </c>
      <c r="AD15">
        <f t="shared" ref="AD15:AF15" si="37">AD14</f>
        <v>18987</v>
      </c>
      <c r="AE15" t="str">
        <f t="shared" si="37"/>
        <v>Velodrome</v>
      </c>
      <c r="AF15" t="str">
        <f t="shared" si="37"/>
        <v>Outlaws</v>
      </c>
      <c r="AG15" s="4">
        <f t="shared" si="6"/>
        <v>756</v>
      </c>
      <c r="AH15" s="4">
        <f t="shared" si="7"/>
        <v>731</v>
      </c>
      <c r="AI15" s="14">
        <f t="shared" si="8"/>
        <v>25</v>
      </c>
      <c r="AJ15">
        <f t="shared" si="9"/>
        <v>5</v>
      </c>
      <c r="AK15">
        <f t="shared" si="10"/>
        <v>5</v>
      </c>
      <c r="AL15">
        <f t="shared" si="11"/>
        <v>0</v>
      </c>
      <c r="AM15">
        <f t="shared" si="12"/>
        <v>0</v>
      </c>
      <c r="AN15">
        <f t="shared" si="13"/>
        <v>0</v>
      </c>
      <c r="AO15">
        <f t="shared" si="14"/>
        <v>0</v>
      </c>
      <c r="AP15">
        <f t="shared" si="15"/>
        <v>0</v>
      </c>
      <c r="AQ15">
        <f t="shared" si="16"/>
        <v>0</v>
      </c>
      <c r="AR15" t="str">
        <f t="shared" si="17"/>
        <v>Full Strength</v>
      </c>
      <c r="AS15" t="str">
        <f t="shared" si="18"/>
        <v>5v5</v>
      </c>
      <c r="AT15">
        <f t="shared" si="19"/>
        <v>0</v>
      </c>
      <c r="AU15">
        <f t="shared" si="20"/>
        <v>0</v>
      </c>
      <c r="AV15">
        <f t="shared" si="21"/>
        <v>0</v>
      </c>
      <c r="AW15">
        <f t="shared" si="22"/>
        <v>0</v>
      </c>
      <c r="AX15">
        <f t="shared" si="23"/>
        <v>0</v>
      </c>
      <c r="AY15">
        <f t="shared" si="24"/>
        <v>0</v>
      </c>
      <c r="AZ15">
        <f>IFERROR(VLOOKUP(B15,events!AD:BN,37,FALSE),0)</f>
        <v>0</v>
      </c>
      <c r="BA15">
        <f t="shared" si="25"/>
        <v>324</v>
      </c>
      <c r="BB15">
        <f t="shared" si="26"/>
        <v>319</v>
      </c>
      <c r="BC15" s="4">
        <f t="shared" si="27"/>
        <v>347</v>
      </c>
    </row>
    <row r="16" spans="1:55" x14ac:dyDescent="0.2">
      <c r="A16">
        <v>15</v>
      </c>
      <c r="B16" s="6">
        <v>1</v>
      </c>
      <c r="C16">
        <v>12</v>
      </c>
      <c r="D16" s="4" t="s">
        <v>754</v>
      </c>
      <c r="E16">
        <v>11</v>
      </c>
      <c r="F16" s="4" t="s">
        <v>896</v>
      </c>
      <c r="I16">
        <v>42</v>
      </c>
      <c r="J16">
        <v>75</v>
      </c>
      <c r="K16">
        <v>55</v>
      </c>
      <c r="L16">
        <v>91</v>
      </c>
      <c r="M16">
        <v>9</v>
      </c>
      <c r="O16" s="5">
        <v>39</v>
      </c>
      <c r="P16">
        <v>77</v>
      </c>
      <c r="Q16">
        <v>13</v>
      </c>
      <c r="R16">
        <v>68</v>
      </c>
      <c r="S16">
        <v>4</v>
      </c>
      <c r="T16">
        <v>25</v>
      </c>
      <c r="V16" s="5">
        <v>30</v>
      </c>
      <c r="W16" s="6">
        <f>SUMIFS(events!BJ:BJ,events!K:K,"=DeadIce",events!BK:BK,"&lt;="&amp;shifts!AG16,events!BL:BL,"&gt;"&amp;shifts!AH16,events!AD:AD,"="&amp;shifts!B17)+SUMIFS(events!BJ:BJ,events!K:K,"=Timeout",events!BK:BK,"&lt;="&amp;shifts!AG16,events!BL:BL,"&gt;"&amp;shifts!AH16,events!AD:AD,"="&amp;shifts!B17)</f>
        <v>0</v>
      </c>
      <c r="X16" s="6">
        <f t="shared" si="2"/>
        <v>1</v>
      </c>
      <c r="Z16" t="str">
        <f t="shared" si="3"/>
        <v/>
      </c>
      <c r="AA16">
        <v>1</v>
      </c>
      <c r="AB16" t="str">
        <f t="shared" si="4"/>
        <v/>
      </c>
      <c r="AD16">
        <f t="shared" ref="AD16:AF16" si="38">AD15</f>
        <v>18987</v>
      </c>
      <c r="AE16" t="str">
        <f t="shared" si="38"/>
        <v>Velodrome</v>
      </c>
      <c r="AF16" t="str">
        <f t="shared" si="38"/>
        <v>Outlaws</v>
      </c>
      <c r="AG16" s="4">
        <f t="shared" si="6"/>
        <v>731</v>
      </c>
      <c r="AH16" s="4">
        <f t="shared" si="7"/>
        <v>719</v>
      </c>
      <c r="AI16" s="14">
        <f t="shared" si="8"/>
        <v>12</v>
      </c>
      <c r="AJ16">
        <f t="shared" si="9"/>
        <v>5</v>
      </c>
      <c r="AK16">
        <f t="shared" si="10"/>
        <v>5</v>
      </c>
      <c r="AL16">
        <f t="shared" si="11"/>
        <v>0</v>
      </c>
      <c r="AM16">
        <f t="shared" si="12"/>
        <v>0</v>
      </c>
      <c r="AN16">
        <f t="shared" si="13"/>
        <v>0</v>
      </c>
      <c r="AO16">
        <f t="shared" si="14"/>
        <v>0</v>
      </c>
      <c r="AP16">
        <f t="shared" si="15"/>
        <v>0</v>
      </c>
      <c r="AQ16">
        <f t="shared" si="16"/>
        <v>0</v>
      </c>
      <c r="AR16" t="str">
        <f t="shared" si="17"/>
        <v>Full Strength</v>
      </c>
      <c r="AS16" t="str">
        <f t="shared" si="18"/>
        <v>5v5</v>
      </c>
      <c r="AT16">
        <f t="shared" si="19"/>
        <v>0</v>
      </c>
      <c r="AU16">
        <f t="shared" si="20"/>
        <v>0</v>
      </c>
      <c r="AV16">
        <f t="shared" si="21"/>
        <v>0</v>
      </c>
      <c r="AW16">
        <f t="shared" si="22"/>
        <v>0</v>
      </c>
      <c r="AX16">
        <f t="shared" si="23"/>
        <v>0</v>
      </c>
      <c r="AY16">
        <f t="shared" si="24"/>
        <v>0</v>
      </c>
      <c r="AZ16">
        <f>IFERROR(VLOOKUP(B16,events!AD:BN,37,FALSE),0)</f>
        <v>0</v>
      </c>
      <c r="BA16">
        <f t="shared" si="25"/>
        <v>349</v>
      </c>
      <c r="BB16">
        <f t="shared" si="26"/>
        <v>344</v>
      </c>
      <c r="BC16" s="4">
        <f t="shared" si="27"/>
        <v>359</v>
      </c>
    </row>
    <row r="17" spans="1:55" x14ac:dyDescent="0.2">
      <c r="A17">
        <v>16</v>
      </c>
      <c r="B17" s="6">
        <v>1</v>
      </c>
      <c r="C17">
        <v>11</v>
      </c>
      <c r="D17" s="4" t="s">
        <v>896</v>
      </c>
      <c r="E17">
        <v>11</v>
      </c>
      <c r="F17" s="4" t="s">
        <v>903</v>
      </c>
      <c r="I17">
        <v>42</v>
      </c>
      <c r="J17">
        <v>75</v>
      </c>
      <c r="K17">
        <v>55</v>
      </c>
      <c r="L17">
        <v>91</v>
      </c>
      <c r="M17">
        <v>9</v>
      </c>
      <c r="O17" s="5">
        <v>39</v>
      </c>
      <c r="P17">
        <v>77</v>
      </c>
      <c r="Q17">
        <v>13</v>
      </c>
      <c r="R17">
        <v>68</v>
      </c>
      <c r="S17">
        <v>44</v>
      </c>
      <c r="T17">
        <v>18</v>
      </c>
      <c r="V17" s="5">
        <v>30</v>
      </c>
      <c r="W17" s="6">
        <f>SUMIFS(events!BJ:BJ,events!K:K,"=DeadIce",events!BK:BK,"&lt;="&amp;shifts!AG17,events!BL:BL,"&gt;"&amp;shifts!AH17,events!AD:AD,"="&amp;shifts!B18)+SUMIFS(events!BJ:BJ,events!K:K,"=Timeout",events!BK:BK,"&lt;="&amp;shifts!AG17,events!BL:BL,"&gt;"&amp;shifts!AH17,events!AD:AD,"="&amp;shifts!B18)</f>
        <v>0</v>
      </c>
      <c r="X17" s="6" t="str">
        <f t="shared" si="2"/>
        <v/>
      </c>
      <c r="Z17">
        <f t="shared" si="3"/>
        <v>1</v>
      </c>
      <c r="AA17">
        <v>1</v>
      </c>
      <c r="AB17" t="str">
        <f t="shared" si="4"/>
        <v/>
      </c>
      <c r="AD17">
        <f t="shared" ref="AD17:AF17" si="39">AD16</f>
        <v>18987</v>
      </c>
      <c r="AE17" t="str">
        <f t="shared" si="39"/>
        <v>Velodrome</v>
      </c>
      <c r="AF17" t="str">
        <f t="shared" si="39"/>
        <v>Outlaws</v>
      </c>
      <c r="AG17" s="4">
        <f t="shared" si="6"/>
        <v>719</v>
      </c>
      <c r="AH17" s="4">
        <f t="shared" si="7"/>
        <v>700</v>
      </c>
      <c r="AI17" s="14">
        <f t="shared" si="8"/>
        <v>19</v>
      </c>
      <c r="AJ17">
        <f t="shared" si="9"/>
        <v>5</v>
      </c>
      <c r="AK17">
        <f t="shared" si="10"/>
        <v>5</v>
      </c>
      <c r="AL17">
        <f t="shared" si="11"/>
        <v>0</v>
      </c>
      <c r="AM17">
        <f t="shared" si="12"/>
        <v>0</v>
      </c>
      <c r="AN17">
        <f t="shared" si="13"/>
        <v>0</v>
      </c>
      <c r="AO17">
        <f t="shared" si="14"/>
        <v>0</v>
      </c>
      <c r="AP17">
        <f t="shared" si="15"/>
        <v>0</v>
      </c>
      <c r="AQ17">
        <f t="shared" si="16"/>
        <v>0</v>
      </c>
      <c r="AR17" t="str">
        <f t="shared" si="17"/>
        <v>Full Strength</v>
      </c>
      <c r="AS17" t="str">
        <f t="shared" si="18"/>
        <v>5v5</v>
      </c>
      <c r="AT17">
        <f t="shared" si="19"/>
        <v>0</v>
      </c>
      <c r="AU17">
        <f t="shared" si="20"/>
        <v>0</v>
      </c>
      <c r="AV17">
        <f t="shared" si="21"/>
        <v>0</v>
      </c>
      <c r="AW17">
        <f t="shared" si="22"/>
        <v>0</v>
      </c>
      <c r="AX17">
        <f t="shared" si="23"/>
        <v>0</v>
      </c>
      <c r="AY17">
        <f t="shared" si="24"/>
        <v>0</v>
      </c>
      <c r="AZ17">
        <f>IFERROR(VLOOKUP(B17,events!AD:BN,37,FALSE),0)</f>
        <v>0</v>
      </c>
      <c r="BA17">
        <f t="shared" si="25"/>
        <v>361</v>
      </c>
      <c r="BB17">
        <f t="shared" si="26"/>
        <v>356</v>
      </c>
      <c r="BC17" s="4">
        <f t="shared" si="27"/>
        <v>378</v>
      </c>
    </row>
    <row r="18" spans="1:55" x14ac:dyDescent="0.2">
      <c r="A18">
        <v>17</v>
      </c>
      <c r="B18" s="6">
        <v>1</v>
      </c>
      <c r="C18">
        <v>11</v>
      </c>
      <c r="D18" s="4" t="s">
        <v>903</v>
      </c>
      <c r="E18">
        <v>11</v>
      </c>
      <c r="F18" s="4" t="s">
        <v>905</v>
      </c>
      <c r="I18">
        <v>42</v>
      </c>
      <c r="J18">
        <v>24</v>
      </c>
      <c r="K18">
        <v>55</v>
      </c>
      <c r="L18">
        <v>91</v>
      </c>
      <c r="M18">
        <v>9</v>
      </c>
      <c r="O18" s="5">
        <v>39</v>
      </c>
      <c r="P18">
        <v>77</v>
      </c>
      <c r="Q18">
        <v>13</v>
      </c>
      <c r="R18">
        <v>68</v>
      </c>
      <c r="S18">
        <v>44</v>
      </c>
      <c r="T18">
        <v>18</v>
      </c>
      <c r="V18" s="5">
        <v>30</v>
      </c>
      <c r="W18" s="6">
        <f>SUMIFS(events!BJ:BJ,events!K:K,"=DeadIce",events!BK:BK,"&lt;="&amp;shifts!AG18,events!BL:BL,"&gt;"&amp;shifts!AH18,events!AD:AD,"="&amp;shifts!B19)+SUMIFS(events!BJ:BJ,events!K:K,"=Timeout",events!BK:BK,"&lt;="&amp;shifts!AG18,events!BL:BL,"&gt;"&amp;shifts!AH18,events!AD:AD,"="&amp;shifts!B19)</f>
        <v>0</v>
      </c>
      <c r="X18" s="6" t="str">
        <f t="shared" si="2"/>
        <v/>
      </c>
      <c r="Y18">
        <v>1</v>
      </c>
      <c r="Z18">
        <f t="shared" si="3"/>
        <v>1</v>
      </c>
      <c r="AB18" t="str">
        <f t="shared" si="4"/>
        <v/>
      </c>
      <c r="AD18">
        <f t="shared" ref="AD18:AF18" si="40">AD17</f>
        <v>18987</v>
      </c>
      <c r="AE18" t="str">
        <f t="shared" si="40"/>
        <v>Velodrome</v>
      </c>
      <c r="AF18" t="str">
        <f t="shared" si="40"/>
        <v>Outlaws</v>
      </c>
      <c r="AG18" s="4">
        <f t="shared" si="6"/>
        <v>700</v>
      </c>
      <c r="AH18" s="4">
        <f t="shared" si="7"/>
        <v>690</v>
      </c>
      <c r="AI18" s="14">
        <f t="shared" si="8"/>
        <v>10</v>
      </c>
      <c r="AJ18">
        <f t="shared" si="9"/>
        <v>5</v>
      </c>
      <c r="AK18">
        <f t="shared" si="10"/>
        <v>5</v>
      </c>
      <c r="AL18">
        <f t="shared" si="11"/>
        <v>0</v>
      </c>
      <c r="AM18">
        <f t="shared" si="12"/>
        <v>0</v>
      </c>
      <c r="AN18">
        <f t="shared" si="13"/>
        <v>0</v>
      </c>
      <c r="AO18">
        <f t="shared" si="14"/>
        <v>0</v>
      </c>
      <c r="AP18">
        <f t="shared" si="15"/>
        <v>0</v>
      </c>
      <c r="AQ18">
        <f t="shared" si="16"/>
        <v>0</v>
      </c>
      <c r="AR18" t="str">
        <f t="shared" si="17"/>
        <v>Full Strength</v>
      </c>
      <c r="AS18" t="str">
        <f t="shared" si="18"/>
        <v>5v5</v>
      </c>
      <c r="AT18">
        <f t="shared" si="19"/>
        <v>0</v>
      </c>
      <c r="AU18">
        <f t="shared" si="20"/>
        <v>0</v>
      </c>
      <c r="AV18">
        <f t="shared" si="21"/>
        <v>0</v>
      </c>
      <c r="AW18">
        <f t="shared" si="22"/>
        <v>0</v>
      </c>
      <c r="AX18">
        <f t="shared" si="23"/>
        <v>0</v>
      </c>
      <c r="AY18">
        <f t="shared" si="24"/>
        <v>0</v>
      </c>
      <c r="AZ18">
        <f>IFERROR(VLOOKUP(B18,events!AD:BN,37,FALSE),0)</f>
        <v>0</v>
      </c>
      <c r="BA18">
        <f t="shared" si="25"/>
        <v>380</v>
      </c>
      <c r="BB18">
        <f t="shared" si="26"/>
        <v>375</v>
      </c>
      <c r="BC18" s="4">
        <f t="shared" si="27"/>
        <v>388</v>
      </c>
    </row>
    <row r="19" spans="1:55" x14ac:dyDescent="0.2">
      <c r="A19">
        <v>18</v>
      </c>
      <c r="B19" s="6">
        <v>1</v>
      </c>
      <c r="C19">
        <v>11</v>
      </c>
      <c r="D19" s="4" t="s">
        <v>905</v>
      </c>
      <c r="E19">
        <v>11</v>
      </c>
      <c r="F19" s="4" t="s">
        <v>914</v>
      </c>
      <c r="I19">
        <v>42</v>
      </c>
      <c r="J19">
        <v>24</v>
      </c>
      <c r="K19">
        <v>55</v>
      </c>
      <c r="L19">
        <v>84</v>
      </c>
      <c r="M19">
        <v>9</v>
      </c>
      <c r="O19" s="5">
        <v>39</v>
      </c>
      <c r="P19">
        <v>77</v>
      </c>
      <c r="Q19">
        <v>13</v>
      </c>
      <c r="R19">
        <v>68</v>
      </c>
      <c r="S19">
        <v>44</v>
      </c>
      <c r="T19">
        <v>18</v>
      </c>
      <c r="V19" s="5">
        <v>30</v>
      </c>
      <c r="W19" s="6">
        <f>SUMIFS(events!BJ:BJ,events!K:K,"=DeadIce",events!BK:BK,"&lt;="&amp;shifts!AG19,events!BL:BL,"&gt;"&amp;shifts!AH19,events!AD:AD,"="&amp;shifts!B20)+SUMIFS(events!BJ:BJ,events!K:K,"=Timeout",events!BK:BK,"&lt;="&amp;shifts!AG19,events!BL:BL,"&gt;"&amp;shifts!AH19,events!AD:AD,"="&amp;shifts!B20)</f>
        <v>0</v>
      </c>
      <c r="X19" s="6">
        <f t="shared" si="2"/>
        <v>1</v>
      </c>
      <c r="Z19" t="str">
        <f t="shared" si="3"/>
        <v/>
      </c>
      <c r="AB19" t="str">
        <f t="shared" si="4"/>
        <v/>
      </c>
      <c r="AC19">
        <v>1</v>
      </c>
      <c r="AD19">
        <f t="shared" ref="AD19:AF19" si="41">AD18</f>
        <v>18987</v>
      </c>
      <c r="AE19" t="str">
        <f t="shared" si="41"/>
        <v>Velodrome</v>
      </c>
      <c r="AF19" t="str">
        <f t="shared" si="41"/>
        <v>Outlaws</v>
      </c>
      <c r="AG19" s="4">
        <f t="shared" si="6"/>
        <v>690</v>
      </c>
      <c r="AH19" s="4">
        <f t="shared" si="7"/>
        <v>665</v>
      </c>
      <c r="AI19" s="14">
        <f t="shared" si="8"/>
        <v>25</v>
      </c>
      <c r="AJ19">
        <f t="shared" si="9"/>
        <v>5</v>
      </c>
      <c r="AK19">
        <f t="shared" si="10"/>
        <v>5</v>
      </c>
      <c r="AL19">
        <f t="shared" si="11"/>
        <v>0</v>
      </c>
      <c r="AM19">
        <f t="shared" si="12"/>
        <v>0</v>
      </c>
      <c r="AN19">
        <f t="shared" si="13"/>
        <v>0</v>
      </c>
      <c r="AO19">
        <f t="shared" si="14"/>
        <v>0</v>
      </c>
      <c r="AP19">
        <f t="shared" si="15"/>
        <v>0</v>
      </c>
      <c r="AQ19">
        <f t="shared" si="16"/>
        <v>0</v>
      </c>
      <c r="AR19" t="str">
        <f t="shared" si="17"/>
        <v>Full Strength</v>
      </c>
      <c r="AS19" t="str">
        <f t="shared" si="18"/>
        <v>5v5</v>
      </c>
      <c r="AT19">
        <f t="shared" si="19"/>
        <v>0</v>
      </c>
      <c r="AU19">
        <f t="shared" si="20"/>
        <v>0</v>
      </c>
      <c r="AV19">
        <f t="shared" si="21"/>
        <v>0</v>
      </c>
      <c r="AW19">
        <f t="shared" si="22"/>
        <v>0</v>
      </c>
      <c r="AX19">
        <f t="shared" si="23"/>
        <v>0</v>
      </c>
      <c r="AY19">
        <f t="shared" si="24"/>
        <v>0</v>
      </c>
      <c r="AZ19">
        <f>IFERROR(VLOOKUP(B19,events!AD:BN,37,FALSE),0)</f>
        <v>0</v>
      </c>
      <c r="BA19">
        <f t="shared" si="25"/>
        <v>390</v>
      </c>
      <c r="BB19">
        <f t="shared" si="26"/>
        <v>385</v>
      </c>
      <c r="BC19" s="4">
        <f t="shared" si="27"/>
        <v>413</v>
      </c>
    </row>
    <row r="20" spans="1:55" x14ac:dyDescent="0.2">
      <c r="A20">
        <v>19</v>
      </c>
      <c r="B20" s="6">
        <v>1</v>
      </c>
      <c r="C20">
        <v>11</v>
      </c>
      <c r="D20" s="4" t="s">
        <v>914</v>
      </c>
      <c r="E20">
        <v>10</v>
      </c>
      <c r="F20" s="4" t="s">
        <v>899</v>
      </c>
      <c r="I20">
        <v>42</v>
      </c>
      <c r="J20">
        <v>24</v>
      </c>
      <c r="K20">
        <v>55</v>
      </c>
      <c r="L20">
        <v>84</v>
      </c>
      <c r="M20">
        <v>22</v>
      </c>
      <c r="O20" s="5">
        <v>39</v>
      </c>
      <c r="P20">
        <v>77</v>
      </c>
      <c r="Q20">
        <v>13</v>
      </c>
      <c r="R20">
        <v>56</v>
      </c>
      <c r="S20">
        <v>44</v>
      </c>
      <c r="T20">
        <v>18</v>
      </c>
      <c r="V20" s="5">
        <v>30</v>
      </c>
      <c r="W20" s="6">
        <f>SUMIFS(events!BJ:BJ,events!K:K,"=DeadIce",events!BK:BK,"&lt;="&amp;shifts!AG20,events!BL:BL,"&gt;"&amp;shifts!AH20,events!AD:AD,"="&amp;shifts!B21)+SUMIFS(events!BJ:BJ,events!K:K,"=Timeout",events!BK:BK,"&lt;="&amp;shifts!AG20,events!BL:BL,"&gt;"&amp;shifts!AH20,events!AD:AD,"="&amp;shifts!B21)</f>
        <v>0</v>
      </c>
      <c r="X20" s="6" t="str">
        <f t="shared" si="2"/>
        <v/>
      </c>
      <c r="Z20" t="str">
        <f t="shared" si="3"/>
        <v/>
      </c>
      <c r="AA20">
        <v>1</v>
      </c>
      <c r="AB20">
        <f t="shared" si="4"/>
        <v>1</v>
      </c>
      <c r="AD20">
        <f t="shared" ref="AD20:AF20" si="42">AD19</f>
        <v>18987</v>
      </c>
      <c r="AE20" t="str">
        <f t="shared" si="42"/>
        <v>Velodrome</v>
      </c>
      <c r="AF20" t="str">
        <f t="shared" si="42"/>
        <v>Outlaws</v>
      </c>
      <c r="AG20" s="4">
        <f t="shared" si="6"/>
        <v>665</v>
      </c>
      <c r="AH20" s="4">
        <f t="shared" si="7"/>
        <v>648</v>
      </c>
      <c r="AI20" s="14">
        <f t="shared" si="8"/>
        <v>17</v>
      </c>
      <c r="AJ20">
        <f t="shared" si="9"/>
        <v>5</v>
      </c>
      <c r="AK20">
        <f t="shared" si="10"/>
        <v>5</v>
      </c>
      <c r="AL20">
        <f t="shared" si="11"/>
        <v>0</v>
      </c>
      <c r="AM20">
        <f t="shared" si="12"/>
        <v>0</v>
      </c>
      <c r="AN20">
        <f t="shared" si="13"/>
        <v>0</v>
      </c>
      <c r="AO20">
        <f t="shared" si="14"/>
        <v>0</v>
      </c>
      <c r="AP20">
        <f t="shared" si="15"/>
        <v>0</v>
      </c>
      <c r="AQ20">
        <f t="shared" si="16"/>
        <v>0</v>
      </c>
      <c r="AR20" t="str">
        <f t="shared" si="17"/>
        <v>Full Strength</v>
      </c>
      <c r="AS20" t="str">
        <f t="shared" si="18"/>
        <v>5v5</v>
      </c>
      <c r="AT20">
        <f t="shared" si="19"/>
        <v>0</v>
      </c>
      <c r="AU20">
        <f t="shared" si="20"/>
        <v>0</v>
      </c>
      <c r="AV20">
        <f t="shared" si="21"/>
        <v>0</v>
      </c>
      <c r="AW20">
        <f t="shared" si="22"/>
        <v>0</v>
      </c>
      <c r="AX20">
        <f t="shared" si="23"/>
        <v>0</v>
      </c>
      <c r="AY20">
        <f t="shared" si="24"/>
        <v>0</v>
      </c>
      <c r="AZ20">
        <f>IFERROR(VLOOKUP(B20,events!AD:BN,37,FALSE),0)</f>
        <v>0</v>
      </c>
      <c r="BA20">
        <f t="shared" si="25"/>
        <v>415</v>
      </c>
      <c r="BB20">
        <f t="shared" si="26"/>
        <v>410</v>
      </c>
      <c r="BC20" s="4">
        <f t="shared" si="27"/>
        <v>430</v>
      </c>
    </row>
    <row r="21" spans="1:55" x14ac:dyDescent="0.2">
      <c r="A21">
        <v>20</v>
      </c>
      <c r="B21" s="6">
        <v>1</v>
      </c>
      <c r="C21">
        <v>10</v>
      </c>
      <c r="D21" s="4" t="s">
        <v>899</v>
      </c>
      <c r="E21">
        <v>10</v>
      </c>
      <c r="F21" s="4" t="s">
        <v>932</v>
      </c>
      <c r="I21">
        <v>42</v>
      </c>
      <c r="J21">
        <v>24</v>
      </c>
      <c r="K21">
        <v>55</v>
      </c>
      <c r="L21">
        <v>84</v>
      </c>
      <c r="M21">
        <v>22</v>
      </c>
      <c r="O21" s="5">
        <v>39</v>
      </c>
      <c r="P21">
        <v>3</v>
      </c>
      <c r="Q21">
        <v>13</v>
      </c>
      <c r="R21">
        <v>56</v>
      </c>
      <c r="S21">
        <v>44</v>
      </c>
      <c r="T21">
        <v>18</v>
      </c>
      <c r="V21" s="5">
        <v>30</v>
      </c>
      <c r="W21" s="6">
        <f>SUMIFS(events!BJ:BJ,events!K:K,"=DeadIce",events!BK:BK,"&lt;="&amp;shifts!AG21,events!BL:BL,"&gt;"&amp;shifts!AH21,events!AD:AD,"="&amp;shifts!B22)+SUMIFS(events!BJ:BJ,events!K:K,"=Timeout",events!BK:BK,"&lt;="&amp;shifts!AG21,events!BL:BL,"&gt;"&amp;shifts!AH21,events!AD:AD,"="&amp;shifts!B22)</f>
        <v>0</v>
      </c>
      <c r="X21" s="6" t="str">
        <f t="shared" si="2"/>
        <v/>
      </c>
      <c r="Y21">
        <v>1</v>
      </c>
      <c r="Z21">
        <f t="shared" si="3"/>
        <v>1</v>
      </c>
      <c r="AB21" t="str">
        <f t="shared" si="4"/>
        <v/>
      </c>
      <c r="AD21">
        <f t="shared" ref="AD21:AF21" si="43">AD20</f>
        <v>18987</v>
      </c>
      <c r="AE21" t="str">
        <f t="shared" si="43"/>
        <v>Velodrome</v>
      </c>
      <c r="AF21" t="str">
        <f t="shared" si="43"/>
        <v>Outlaws</v>
      </c>
      <c r="AG21" s="4">
        <f t="shared" si="6"/>
        <v>648</v>
      </c>
      <c r="AH21" s="4">
        <f t="shared" si="7"/>
        <v>644</v>
      </c>
      <c r="AI21" s="14">
        <f t="shared" si="8"/>
        <v>4</v>
      </c>
      <c r="AJ21">
        <f t="shared" si="9"/>
        <v>5</v>
      </c>
      <c r="AK21">
        <f t="shared" si="10"/>
        <v>5</v>
      </c>
      <c r="AL21">
        <f t="shared" si="11"/>
        <v>0</v>
      </c>
      <c r="AM21">
        <f t="shared" si="12"/>
        <v>0</v>
      </c>
      <c r="AN21">
        <f t="shared" si="13"/>
        <v>0</v>
      </c>
      <c r="AO21">
        <f t="shared" si="14"/>
        <v>0</v>
      </c>
      <c r="AP21">
        <f t="shared" si="15"/>
        <v>0</v>
      </c>
      <c r="AQ21">
        <f t="shared" si="16"/>
        <v>0</v>
      </c>
      <c r="AR21" t="str">
        <f t="shared" si="17"/>
        <v>Full Strength</v>
      </c>
      <c r="AS21" t="str">
        <f t="shared" si="18"/>
        <v>5v5</v>
      </c>
      <c r="AT21">
        <f t="shared" si="19"/>
        <v>0</v>
      </c>
      <c r="AU21">
        <f t="shared" si="20"/>
        <v>0</v>
      </c>
      <c r="AV21">
        <f t="shared" si="21"/>
        <v>0</v>
      </c>
      <c r="AW21">
        <f t="shared" si="22"/>
        <v>0</v>
      </c>
      <c r="AX21">
        <f t="shared" si="23"/>
        <v>0</v>
      </c>
      <c r="AY21">
        <f t="shared" si="24"/>
        <v>0</v>
      </c>
      <c r="AZ21">
        <f>IFERROR(VLOOKUP(B21,events!AD:BN,37,FALSE),0)</f>
        <v>0</v>
      </c>
      <c r="BA21">
        <f t="shared" si="25"/>
        <v>432</v>
      </c>
      <c r="BB21">
        <f t="shared" si="26"/>
        <v>427</v>
      </c>
      <c r="BC21" s="4">
        <f t="shared" si="27"/>
        <v>434</v>
      </c>
    </row>
    <row r="22" spans="1:55" x14ac:dyDescent="0.2">
      <c r="A22">
        <v>21</v>
      </c>
      <c r="B22" s="6">
        <v>1</v>
      </c>
      <c r="C22">
        <v>10</v>
      </c>
      <c r="D22" s="4" t="s">
        <v>932</v>
      </c>
      <c r="E22">
        <v>10</v>
      </c>
      <c r="F22" s="4" t="s">
        <v>923</v>
      </c>
      <c r="I22">
        <v>70</v>
      </c>
      <c r="J22">
        <v>24</v>
      </c>
      <c r="K22">
        <v>55</v>
      </c>
      <c r="L22">
        <v>84</v>
      </c>
      <c r="M22">
        <v>22</v>
      </c>
      <c r="O22" s="5">
        <v>39</v>
      </c>
      <c r="P22">
        <v>3</v>
      </c>
      <c r="Q22">
        <v>12</v>
      </c>
      <c r="R22">
        <v>56</v>
      </c>
      <c r="S22">
        <v>44</v>
      </c>
      <c r="T22">
        <v>18</v>
      </c>
      <c r="V22" s="5">
        <v>30</v>
      </c>
      <c r="W22" s="6">
        <f>SUMIFS(events!BJ:BJ,events!K:K,"=DeadIce",events!BK:BK,"&lt;="&amp;shifts!AG22,events!BL:BL,"&gt;"&amp;shifts!AH22,events!AD:AD,"="&amp;shifts!B23)+SUMIFS(events!BJ:BJ,events!K:K,"=Timeout",events!BK:BK,"&lt;="&amp;shifts!AG22,events!BL:BL,"&gt;"&amp;shifts!AH22,events!AD:AD,"="&amp;shifts!B23)</f>
        <v>0</v>
      </c>
      <c r="X22" s="6">
        <f t="shared" si="2"/>
        <v>1</v>
      </c>
      <c r="Z22" t="str">
        <f t="shared" si="3"/>
        <v/>
      </c>
      <c r="AA22">
        <v>1</v>
      </c>
      <c r="AB22" t="str">
        <f t="shared" si="4"/>
        <v/>
      </c>
      <c r="AD22">
        <f t="shared" ref="AD22:AF22" si="44">AD21</f>
        <v>18987</v>
      </c>
      <c r="AE22" t="str">
        <f t="shared" si="44"/>
        <v>Velodrome</v>
      </c>
      <c r="AF22" t="str">
        <f t="shared" si="44"/>
        <v>Outlaws</v>
      </c>
      <c r="AG22" s="4">
        <f t="shared" si="6"/>
        <v>644</v>
      </c>
      <c r="AH22" s="4">
        <f t="shared" si="7"/>
        <v>613</v>
      </c>
      <c r="AI22" s="14">
        <f t="shared" si="8"/>
        <v>31</v>
      </c>
      <c r="AJ22">
        <f t="shared" si="9"/>
        <v>5</v>
      </c>
      <c r="AK22">
        <f t="shared" si="10"/>
        <v>5</v>
      </c>
      <c r="AL22">
        <f t="shared" si="11"/>
        <v>0</v>
      </c>
      <c r="AM22">
        <f t="shared" si="12"/>
        <v>0</v>
      </c>
      <c r="AN22">
        <f t="shared" si="13"/>
        <v>0</v>
      </c>
      <c r="AO22">
        <f t="shared" si="14"/>
        <v>0</v>
      </c>
      <c r="AP22">
        <f t="shared" si="15"/>
        <v>0</v>
      </c>
      <c r="AQ22">
        <f t="shared" si="16"/>
        <v>0</v>
      </c>
      <c r="AR22" t="str">
        <f t="shared" si="17"/>
        <v>Full Strength</v>
      </c>
      <c r="AS22" t="str">
        <f t="shared" si="18"/>
        <v>5v5</v>
      </c>
      <c r="AT22">
        <f t="shared" si="19"/>
        <v>0</v>
      </c>
      <c r="AU22">
        <f t="shared" si="20"/>
        <v>0</v>
      </c>
      <c r="AV22">
        <f t="shared" si="21"/>
        <v>0</v>
      </c>
      <c r="AW22">
        <f t="shared" si="22"/>
        <v>0</v>
      </c>
      <c r="AX22">
        <f t="shared" si="23"/>
        <v>0</v>
      </c>
      <c r="AY22">
        <f t="shared" si="24"/>
        <v>0</v>
      </c>
      <c r="AZ22">
        <f>IFERROR(VLOOKUP(B22,events!AD:BN,37,FALSE),0)</f>
        <v>0</v>
      </c>
      <c r="BA22">
        <f t="shared" si="25"/>
        <v>436</v>
      </c>
      <c r="BB22">
        <f t="shared" si="26"/>
        <v>431</v>
      </c>
      <c r="BC22" s="4">
        <f t="shared" si="27"/>
        <v>465</v>
      </c>
    </row>
    <row r="23" spans="1:55" x14ac:dyDescent="0.2">
      <c r="A23">
        <v>22</v>
      </c>
      <c r="B23" s="6">
        <v>1</v>
      </c>
      <c r="C23">
        <v>10</v>
      </c>
      <c r="D23" s="4" t="s">
        <v>923</v>
      </c>
      <c r="E23">
        <v>9</v>
      </c>
      <c r="F23" s="4" t="s">
        <v>904</v>
      </c>
      <c r="I23">
        <v>70</v>
      </c>
      <c r="J23">
        <v>24</v>
      </c>
      <c r="K23">
        <v>61</v>
      </c>
      <c r="L23">
        <v>84</v>
      </c>
      <c r="M23">
        <v>22</v>
      </c>
      <c r="O23" s="5">
        <v>39</v>
      </c>
      <c r="P23">
        <v>3</v>
      </c>
      <c r="Q23">
        <v>12</v>
      </c>
      <c r="R23">
        <v>56</v>
      </c>
      <c r="S23">
        <v>44</v>
      </c>
      <c r="T23">
        <v>18</v>
      </c>
      <c r="V23" s="5">
        <v>30</v>
      </c>
      <c r="W23" s="6">
        <f>SUMIFS(events!BJ:BJ,events!K:K,"=DeadIce",events!BK:BK,"&lt;="&amp;shifts!AG23,events!BL:BL,"&gt;"&amp;shifts!AH23,events!AD:AD,"="&amp;shifts!B24)+SUMIFS(events!BJ:BJ,events!K:K,"=Timeout",events!BK:BK,"&lt;="&amp;shifts!AG23,events!BL:BL,"&gt;"&amp;shifts!AH23,events!AD:AD,"="&amp;shifts!B24)</f>
        <v>0</v>
      </c>
      <c r="X23" s="6" t="str">
        <f t="shared" si="2"/>
        <v/>
      </c>
      <c r="Y23">
        <v>1</v>
      </c>
      <c r="Z23">
        <f t="shared" si="3"/>
        <v>1</v>
      </c>
      <c r="AB23" t="str">
        <f t="shared" si="4"/>
        <v/>
      </c>
      <c r="AD23">
        <f t="shared" ref="AD23:AF23" si="45">AD22</f>
        <v>18987</v>
      </c>
      <c r="AE23" t="str">
        <f t="shared" si="45"/>
        <v>Velodrome</v>
      </c>
      <c r="AF23" t="str">
        <f t="shared" si="45"/>
        <v>Outlaws</v>
      </c>
      <c r="AG23" s="4">
        <f t="shared" si="6"/>
        <v>613</v>
      </c>
      <c r="AH23" s="4">
        <f t="shared" si="7"/>
        <v>573</v>
      </c>
      <c r="AI23" s="14">
        <f t="shared" si="8"/>
        <v>40</v>
      </c>
      <c r="AJ23">
        <f t="shared" si="9"/>
        <v>5</v>
      </c>
      <c r="AK23">
        <f t="shared" si="10"/>
        <v>5</v>
      </c>
      <c r="AL23">
        <f t="shared" si="11"/>
        <v>0</v>
      </c>
      <c r="AM23">
        <f t="shared" si="12"/>
        <v>0</v>
      </c>
      <c r="AN23">
        <f t="shared" si="13"/>
        <v>0</v>
      </c>
      <c r="AO23">
        <f t="shared" si="14"/>
        <v>0</v>
      </c>
      <c r="AP23">
        <f t="shared" si="15"/>
        <v>0</v>
      </c>
      <c r="AQ23">
        <f t="shared" si="16"/>
        <v>0</v>
      </c>
      <c r="AR23" t="str">
        <f t="shared" si="17"/>
        <v>Full Strength</v>
      </c>
      <c r="AS23" t="str">
        <f t="shared" si="18"/>
        <v>5v5</v>
      </c>
      <c r="AT23">
        <f t="shared" si="19"/>
        <v>0</v>
      </c>
      <c r="AU23">
        <f t="shared" si="20"/>
        <v>0</v>
      </c>
      <c r="AV23">
        <f t="shared" si="21"/>
        <v>0</v>
      </c>
      <c r="AW23">
        <f t="shared" si="22"/>
        <v>0</v>
      </c>
      <c r="AX23">
        <f t="shared" si="23"/>
        <v>0</v>
      </c>
      <c r="AY23">
        <f t="shared" si="24"/>
        <v>0</v>
      </c>
      <c r="AZ23">
        <f>IFERROR(VLOOKUP(B23,events!AD:BN,37,FALSE),0)</f>
        <v>0</v>
      </c>
      <c r="BA23">
        <f t="shared" si="25"/>
        <v>467</v>
      </c>
      <c r="BB23">
        <f t="shared" si="26"/>
        <v>462</v>
      </c>
      <c r="BC23" s="4">
        <f t="shared" si="27"/>
        <v>505</v>
      </c>
    </row>
    <row r="24" spans="1:55" x14ac:dyDescent="0.2">
      <c r="A24">
        <v>23</v>
      </c>
      <c r="B24" s="6">
        <v>1</v>
      </c>
      <c r="C24">
        <v>9</v>
      </c>
      <c r="D24" s="4" t="s">
        <v>904</v>
      </c>
      <c r="E24">
        <v>9</v>
      </c>
      <c r="F24" s="4" t="s">
        <v>912</v>
      </c>
      <c r="I24">
        <v>70</v>
      </c>
      <c r="J24">
        <v>24</v>
      </c>
      <c r="K24">
        <v>61</v>
      </c>
      <c r="L24">
        <v>91</v>
      </c>
      <c r="M24">
        <v>22</v>
      </c>
      <c r="O24" s="5">
        <v>39</v>
      </c>
      <c r="P24">
        <v>3</v>
      </c>
      <c r="Q24">
        <v>12</v>
      </c>
      <c r="R24">
        <v>56</v>
      </c>
      <c r="S24">
        <v>44</v>
      </c>
      <c r="T24">
        <v>18</v>
      </c>
      <c r="V24" s="5">
        <v>30</v>
      </c>
      <c r="W24" s="6">
        <f>SUMIFS(events!BJ:BJ,events!K:K,"=DeadIce",events!BK:BK,"&lt;="&amp;shifts!AG24,events!BL:BL,"&gt;"&amp;shifts!AH24,events!AD:AD,"="&amp;shifts!B25)+SUMIFS(events!BJ:BJ,events!K:K,"=Timeout",events!BK:BK,"&lt;="&amp;shifts!AG24,events!BL:BL,"&gt;"&amp;shifts!AH24,events!AD:AD,"="&amp;shifts!B25)</f>
        <v>0</v>
      </c>
      <c r="X24" s="6">
        <f t="shared" si="2"/>
        <v>1</v>
      </c>
      <c r="Z24" t="str">
        <f t="shared" si="3"/>
        <v/>
      </c>
      <c r="AB24" t="str">
        <f t="shared" si="4"/>
        <v/>
      </c>
      <c r="AC24">
        <v>1</v>
      </c>
      <c r="AD24">
        <f t="shared" ref="AD24:AF24" si="46">AD23</f>
        <v>18987</v>
      </c>
      <c r="AE24" t="str">
        <f t="shared" si="46"/>
        <v>Velodrome</v>
      </c>
      <c r="AF24" t="str">
        <f t="shared" si="46"/>
        <v>Outlaws</v>
      </c>
      <c r="AG24" s="4">
        <f t="shared" si="6"/>
        <v>573</v>
      </c>
      <c r="AH24" s="4">
        <f t="shared" si="7"/>
        <v>549</v>
      </c>
      <c r="AI24" s="14">
        <f t="shared" si="8"/>
        <v>24</v>
      </c>
      <c r="AJ24">
        <f t="shared" si="9"/>
        <v>5</v>
      </c>
      <c r="AK24">
        <f t="shared" si="10"/>
        <v>5</v>
      </c>
      <c r="AL24">
        <f t="shared" si="11"/>
        <v>0</v>
      </c>
      <c r="AM24">
        <f t="shared" si="12"/>
        <v>0</v>
      </c>
      <c r="AN24">
        <f t="shared" si="13"/>
        <v>0</v>
      </c>
      <c r="AO24">
        <f t="shared" si="14"/>
        <v>0</v>
      </c>
      <c r="AP24">
        <f t="shared" si="15"/>
        <v>0</v>
      </c>
      <c r="AQ24">
        <f t="shared" si="16"/>
        <v>0</v>
      </c>
      <c r="AR24" t="str">
        <f t="shared" si="17"/>
        <v>Full Strength</v>
      </c>
      <c r="AS24" t="str">
        <f t="shared" si="18"/>
        <v>5v5</v>
      </c>
      <c r="AT24">
        <f t="shared" si="19"/>
        <v>0</v>
      </c>
      <c r="AU24">
        <f t="shared" si="20"/>
        <v>0</v>
      </c>
      <c r="AV24">
        <f t="shared" si="21"/>
        <v>0</v>
      </c>
      <c r="AW24">
        <f t="shared" si="22"/>
        <v>0</v>
      </c>
      <c r="AX24">
        <f t="shared" si="23"/>
        <v>0</v>
      </c>
      <c r="AY24">
        <f t="shared" si="24"/>
        <v>0</v>
      </c>
      <c r="AZ24">
        <f>IFERROR(VLOOKUP(B24,events!AD:BN,37,FALSE),0)</f>
        <v>0</v>
      </c>
      <c r="BA24">
        <f t="shared" si="25"/>
        <v>507</v>
      </c>
      <c r="BB24">
        <f t="shared" si="26"/>
        <v>502</v>
      </c>
      <c r="BC24" s="4">
        <f t="shared" si="27"/>
        <v>529</v>
      </c>
    </row>
    <row r="25" spans="1:55" x14ac:dyDescent="0.2">
      <c r="A25">
        <v>24</v>
      </c>
      <c r="B25" s="6">
        <v>1</v>
      </c>
      <c r="C25">
        <v>9</v>
      </c>
      <c r="D25" s="4" t="s">
        <v>912</v>
      </c>
      <c r="E25">
        <v>9</v>
      </c>
      <c r="F25" s="4" t="s">
        <v>914</v>
      </c>
      <c r="I25">
        <v>70</v>
      </c>
      <c r="J25">
        <v>24</v>
      </c>
      <c r="K25">
        <v>61</v>
      </c>
      <c r="L25">
        <v>91</v>
      </c>
      <c r="M25">
        <v>22</v>
      </c>
      <c r="O25" s="5">
        <v>39</v>
      </c>
      <c r="P25">
        <v>3</v>
      </c>
      <c r="Q25">
        <v>12</v>
      </c>
      <c r="R25">
        <v>56</v>
      </c>
      <c r="S25">
        <v>4</v>
      </c>
      <c r="T25">
        <v>18</v>
      </c>
      <c r="V25" s="5">
        <v>30</v>
      </c>
      <c r="W25" s="6">
        <f>SUMIFS(events!BJ:BJ,events!K:K,"=DeadIce",events!BK:BK,"&lt;="&amp;shifts!AG25,events!BL:BL,"&gt;"&amp;shifts!AH25,events!AD:AD,"="&amp;shifts!B26)+SUMIFS(events!BJ:BJ,events!K:K,"=Timeout",events!BK:BK,"&lt;="&amp;shifts!AG25,events!BL:BL,"&gt;"&amp;shifts!AH25,events!AD:AD,"="&amp;shifts!B26)</f>
        <v>0</v>
      </c>
      <c r="X25" s="6" t="str">
        <f t="shared" si="2"/>
        <v/>
      </c>
      <c r="Y25">
        <v>1</v>
      </c>
      <c r="Z25" t="str">
        <f t="shared" si="3"/>
        <v/>
      </c>
      <c r="AB25">
        <f t="shared" si="4"/>
        <v>1</v>
      </c>
      <c r="AD25">
        <f t="shared" ref="AD25:AF25" si="47">AD24</f>
        <v>18987</v>
      </c>
      <c r="AE25" t="str">
        <f t="shared" si="47"/>
        <v>Velodrome</v>
      </c>
      <c r="AF25" t="str">
        <f t="shared" si="47"/>
        <v>Outlaws</v>
      </c>
      <c r="AG25" s="4">
        <f t="shared" si="6"/>
        <v>549</v>
      </c>
      <c r="AH25" s="4">
        <f t="shared" si="7"/>
        <v>545</v>
      </c>
      <c r="AI25" s="14">
        <f t="shared" si="8"/>
        <v>4</v>
      </c>
      <c r="AJ25">
        <f t="shared" si="9"/>
        <v>5</v>
      </c>
      <c r="AK25">
        <f t="shared" si="10"/>
        <v>5</v>
      </c>
      <c r="AL25">
        <f t="shared" si="11"/>
        <v>0</v>
      </c>
      <c r="AM25">
        <f t="shared" si="12"/>
        <v>0</v>
      </c>
      <c r="AN25">
        <f t="shared" si="13"/>
        <v>0</v>
      </c>
      <c r="AO25">
        <f t="shared" si="14"/>
        <v>0</v>
      </c>
      <c r="AP25">
        <f t="shared" si="15"/>
        <v>0</v>
      </c>
      <c r="AQ25">
        <f t="shared" si="16"/>
        <v>0</v>
      </c>
      <c r="AR25" t="str">
        <f t="shared" si="17"/>
        <v>Full Strength</v>
      </c>
      <c r="AS25" t="str">
        <f t="shared" si="18"/>
        <v>5v5</v>
      </c>
      <c r="AT25">
        <f t="shared" si="19"/>
        <v>0</v>
      </c>
      <c r="AU25">
        <f t="shared" si="20"/>
        <v>0</v>
      </c>
      <c r="AV25">
        <f t="shared" si="21"/>
        <v>0</v>
      </c>
      <c r="AW25">
        <f t="shared" si="22"/>
        <v>0</v>
      </c>
      <c r="AX25">
        <f t="shared" si="23"/>
        <v>0</v>
      </c>
      <c r="AY25">
        <f t="shared" si="24"/>
        <v>0</v>
      </c>
      <c r="AZ25">
        <f>IFERROR(VLOOKUP(B25,events!AD:BN,37,FALSE),0)</f>
        <v>0</v>
      </c>
      <c r="BA25">
        <f t="shared" si="25"/>
        <v>531</v>
      </c>
      <c r="BB25">
        <f t="shared" si="26"/>
        <v>526</v>
      </c>
      <c r="BC25" s="4">
        <f t="shared" si="27"/>
        <v>533</v>
      </c>
    </row>
    <row r="26" spans="1:55" x14ac:dyDescent="0.2">
      <c r="A26">
        <v>25</v>
      </c>
      <c r="B26" s="6">
        <v>1</v>
      </c>
      <c r="C26">
        <v>9</v>
      </c>
      <c r="D26" s="4" t="s">
        <v>914</v>
      </c>
      <c r="E26">
        <v>8</v>
      </c>
      <c r="F26" s="4" t="s">
        <v>929</v>
      </c>
      <c r="H26" s="5" t="s">
        <v>341</v>
      </c>
      <c r="I26">
        <v>70</v>
      </c>
      <c r="J26">
        <v>24</v>
      </c>
      <c r="K26">
        <v>61</v>
      </c>
      <c r="L26">
        <v>91</v>
      </c>
      <c r="M26">
        <v>9</v>
      </c>
      <c r="O26" s="5">
        <v>39</v>
      </c>
      <c r="P26">
        <v>3</v>
      </c>
      <c r="Q26">
        <v>80</v>
      </c>
      <c r="R26">
        <v>89</v>
      </c>
      <c r="S26">
        <v>4</v>
      </c>
      <c r="T26">
        <v>18</v>
      </c>
      <c r="V26" s="5">
        <v>30</v>
      </c>
      <c r="W26" s="6">
        <f>SUMIFS(events!BJ:BJ,events!K:K,"=DeadIce",events!BK:BK,"&lt;="&amp;shifts!AG26,events!BL:BL,"&gt;"&amp;shifts!AH26,events!AD:AD,"="&amp;shifts!B27)+SUMIFS(events!BJ:BJ,events!K:K,"=Timeout",events!BK:BK,"&lt;="&amp;shifts!AG26,events!BL:BL,"&gt;"&amp;shifts!AH26,events!AD:AD,"="&amp;shifts!B27)</f>
        <v>0</v>
      </c>
      <c r="X26" s="6">
        <f t="shared" si="2"/>
        <v>1</v>
      </c>
      <c r="Y26">
        <v>1</v>
      </c>
      <c r="Z26" t="str">
        <f t="shared" si="3"/>
        <v/>
      </c>
      <c r="AB26" t="str">
        <f t="shared" si="4"/>
        <v/>
      </c>
      <c r="AD26">
        <f t="shared" ref="AD26:AF26" si="48">AD25</f>
        <v>18987</v>
      </c>
      <c r="AE26" t="str">
        <f t="shared" si="48"/>
        <v>Velodrome</v>
      </c>
      <c r="AF26" t="str">
        <f t="shared" si="48"/>
        <v>Outlaws</v>
      </c>
      <c r="AG26" s="4">
        <f t="shared" si="6"/>
        <v>545</v>
      </c>
      <c r="AH26" s="4">
        <f t="shared" si="7"/>
        <v>532</v>
      </c>
      <c r="AI26" s="14">
        <f t="shared" si="8"/>
        <v>13</v>
      </c>
      <c r="AJ26">
        <f t="shared" si="9"/>
        <v>5</v>
      </c>
      <c r="AK26">
        <f t="shared" si="10"/>
        <v>5</v>
      </c>
      <c r="AL26">
        <f t="shared" si="11"/>
        <v>0</v>
      </c>
      <c r="AM26">
        <f t="shared" si="12"/>
        <v>0</v>
      </c>
      <c r="AN26">
        <f t="shared" si="13"/>
        <v>0</v>
      </c>
      <c r="AO26">
        <f t="shared" si="14"/>
        <v>0</v>
      </c>
      <c r="AP26">
        <f t="shared" si="15"/>
        <v>0</v>
      </c>
      <c r="AQ26">
        <f t="shared" si="16"/>
        <v>0</v>
      </c>
      <c r="AR26" t="str">
        <f t="shared" si="17"/>
        <v>Full Strength</v>
      </c>
      <c r="AS26" t="str">
        <f t="shared" si="18"/>
        <v>5v5</v>
      </c>
      <c r="AT26">
        <f t="shared" si="19"/>
        <v>0</v>
      </c>
      <c r="AU26">
        <f t="shared" si="20"/>
        <v>0</v>
      </c>
      <c r="AV26">
        <f t="shared" si="21"/>
        <v>0</v>
      </c>
      <c r="AW26">
        <f t="shared" si="22"/>
        <v>0</v>
      </c>
      <c r="AX26">
        <f t="shared" si="23"/>
        <v>0</v>
      </c>
      <c r="AY26">
        <f t="shared" si="24"/>
        <v>0</v>
      </c>
      <c r="AZ26">
        <f>IFERROR(VLOOKUP(B26,events!AD:BN,37,FALSE),0)</f>
        <v>0</v>
      </c>
      <c r="BA26">
        <f t="shared" si="25"/>
        <v>535</v>
      </c>
      <c r="BB26">
        <f t="shared" si="26"/>
        <v>530</v>
      </c>
      <c r="BC26" s="4">
        <f t="shared" si="27"/>
        <v>546</v>
      </c>
    </row>
    <row r="27" spans="1:55" x14ac:dyDescent="0.2">
      <c r="A27">
        <v>26</v>
      </c>
      <c r="B27" s="6">
        <v>1</v>
      </c>
      <c r="C27">
        <v>8</v>
      </c>
      <c r="D27" s="4" t="s">
        <v>929</v>
      </c>
      <c r="E27">
        <v>7</v>
      </c>
      <c r="F27" s="4" t="s">
        <v>906</v>
      </c>
      <c r="G27" s="6" t="s">
        <v>289</v>
      </c>
      <c r="I27">
        <v>70</v>
      </c>
      <c r="J27">
        <v>14</v>
      </c>
      <c r="K27">
        <v>61</v>
      </c>
      <c r="L27">
        <v>91</v>
      </c>
      <c r="M27">
        <v>9</v>
      </c>
      <c r="O27" s="5">
        <v>39</v>
      </c>
      <c r="P27">
        <v>91</v>
      </c>
      <c r="Q27">
        <v>80</v>
      </c>
      <c r="R27">
        <v>89</v>
      </c>
      <c r="S27">
        <v>4</v>
      </c>
      <c r="T27">
        <v>25</v>
      </c>
      <c r="V27" s="5">
        <v>30</v>
      </c>
      <c r="W27" s="6">
        <f>SUMIFS(events!BJ:BJ,events!K:K,"=DeadIce",events!BK:BK,"&lt;="&amp;shifts!AG27,events!BL:BL,"&gt;"&amp;shifts!AH27,events!AD:AD,"="&amp;shifts!B28)+SUMIFS(events!BJ:BJ,events!K:K,"=Timeout",events!BK:BK,"&lt;="&amp;shifts!AG27,events!BL:BL,"&gt;"&amp;shifts!AH27,events!AD:AD,"="&amp;shifts!B28)</f>
        <v>20</v>
      </c>
      <c r="X27" s="6">
        <f t="shared" si="2"/>
        <v>1</v>
      </c>
      <c r="Y27">
        <v>1</v>
      </c>
      <c r="Z27" t="str">
        <f t="shared" si="3"/>
        <v/>
      </c>
      <c r="AB27" t="str">
        <f t="shared" si="4"/>
        <v/>
      </c>
      <c r="AD27">
        <f t="shared" ref="AD27:AF27" si="49">AD26</f>
        <v>18987</v>
      </c>
      <c r="AE27" t="str">
        <f t="shared" si="49"/>
        <v>Velodrome</v>
      </c>
      <c r="AF27" t="str">
        <f t="shared" si="49"/>
        <v>Outlaws</v>
      </c>
      <c r="AG27" s="4">
        <f t="shared" si="6"/>
        <v>532</v>
      </c>
      <c r="AH27" s="4">
        <f t="shared" si="7"/>
        <v>449</v>
      </c>
      <c r="AI27" s="14">
        <f t="shared" si="8"/>
        <v>83</v>
      </c>
      <c r="AJ27">
        <f t="shared" si="9"/>
        <v>5</v>
      </c>
      <c r="AK27">
        <f t="shared" si="10"/>
        <v>5</v>
      </c>
      <c r="AL27">
        <f t="shared" si="11"/>
        <v>0</v>
      </c>
      <c r="AM27">
        <f t="shared" si="12"/>
        <v>0</v>
      </c>
      <c r="AN27">
        <f t="shared" si="13"/>
        <v>0</v>
      </c>
      <c r="AO27">
        <f t="shared" si="14"/>
        <v>0</v>
      </c>
      <c r="AP27">
        <f t="shared" si="15"/>
        <v>0</v>
      </c>
      <c r="AQ27">
        <f t="shared" si="16"/>
        <v>0</v>
      </c>
      <c r="AR27" t="str">
        <f t="shared" si="17"/>
        <v>Full Strength</v>
      </c>
      <c r="AS27" t="str">
        <f t="shared" si="18"/>
        <v>5v5</v>
      </c>
      <c r="AT27">
        <f t="shared" si="19"/>
        <v>0</v>
      </c>
      <c r="AU27">
        <f t="shared" si="20"/>
        <v>0</v>
      </c>
      <c r="AV27">
        <f t="shared" si="21"/>
        <v>0</v>
      </c>
      <c r="AW27">
        <f t="shared" si="22"/>
        <v>0</v>
      </c>
      <c r="AX27">
        <f t="shared" si="23"/>
        <v>0</v>
      </c>
      <c r="AY27">
        <f t="shared" si="24"/>
        <v>0</v>
      </c>
      <c r="AZ27">
        <f>IFERROR(VLOOKUP(B27,events!AD:BN,37,FALSE),0)</f>
        <v>0</v>
      </c>
      <c r="BA27">
        <f t="shared" si="25"/>
        <v>548</v>
      </c>
      <c r="BB27">
        <f t="shared" si="26"/>
        <v>543</v>
      </c>
      <c r="BC27" s="4">
        <f t="shared" si="27"/>
        <v>629</v>
      </c>
    </row>
    <row r="28" spans="1:55" x14ac:dyDescent="0.2">
      <c r="A28">
        <v>27</v>
      </c>
      <c r="B28" s="6">
        <v>1</v>
      </c>
      <c r="C28">
        <v>7</v>
      </c>
      <c r="D28" s="4" t="s">
        <v>906</v>
      </c>
      <c r="E28">
        <v>7</v>
      </c>
      <c r="F28" s="4" t="s">
        <v>744</v>
      </c>
      <c r="I28">
        <v>42</v>
      </c>
      <c r="J28">
        <v>14</v>
      </c>
      <c r="K28">
        <v>61</v>
      </c>
      <c r="L28">
        <v>91</v>
      </c>
      <c r="M28">
        <v>9</v>
      </c>
      <c r="O28" s="5">
        <v>39</v>
      </c>
      <c r="P28">
        <v>91</v>
      </c>
      <c r="Q28">
        <v>80</v>
      </c>
      <c r="R28">
        <v>89</v>
      </c>
      <c r="S28">
        <v>4</v>
      </c>
      <c r="T28">
        <v>25</v>
      </c>
      <c r="V28" s="5">
        <v>30</v>
      </c>
      <c r="W28" s="6">
        <f>SUMIFS(events!BJ:BJ,events!K:K,"=DeadIce",events!BK:BK,"&lt;="&amp;shifts!AG28,events!BL:BL,"&gt;"&amp;shifts!AH28,events!AD:AD,"="&amp;shifts!B29)+SUMIFS(events!BJ:BJ,events!K:K,"=Timeout",events!BK:BK,"&lt;="&amp;shifts!AG28,events!BL:BL,"&gt;"&amp;shifts!AH28,events!AD:AD,"="&amp;shifts!B29)</f>
        <v>0</v>
      </c>
      <c r="X28" s="6">
        <f t="shared" si="2"/>
        <v>1</v>
      </c>
      <c r="Y28">
        <v>1</v>
      </c>
      <c r="Z28" t="str">
        <f t="shared" si="3"/>
        <v/>
      </c>
      <c r="AB28" t="str">
        <f t="shared" si="4"/>
        <v/>
      </c>
      <c r="AD28">
        <f t="shared" ref="AD28:AF28" si="50">AD27</f>
        <v>18987</v>
      </c>
      <c r="AE28" t="str">
        <f t="shared" si="50"/>
        <v>Velodrome</v>
      </c>
      <c r="AF28" t="str">
        <f t="shared" si="50"/>
        <v>Outlaws</v>
      </c>
      <c r="AG28" s="4">
        <f t="shared" si="6"/>
        <v>449</v>
      </c>
      <c r="AH28" s="4">
        <f t="shared" si="7"/>
        <v>435</v>
      </c>
      <c r="AI28" s="14">
        <f t="shared" si="8"/>
        <v>14</v>
      </c>
      <c r="AJ28">
        <f t="shared" si="9"/>
        <v>5</v>
      </c>
      <c r="AK28">
        <f t="shared" si="10"/>
        <v>5</v>
      </c>
      <c r="AL28">
        <f t="shared" si="11"/>
        <v>0</v>
      </c>
      <c r="AM28">
        <f t="shared" si="12"/>
        <v>0</v>
      </c>
      <c r="AN28">
        <f t="shared" si="13"/>
        <v>0</v>
      </c>
      <c r="AO28">
        <f t="shared" si="14"/>
        <v>0</v>
      </c>
      <c r="AP28">
        <f t="shared" si="15"/>
        <v>0</v>
      </c>
      <c r="AQ28">
        <f t="shared" si="16"/>
        <v>0</v>
      </c>
      <c r="AR28" t="str">
        <f t="shared" si="17"/>
        <v>Full Strength</v>
      </c>
      <c r="AS28" t="str">
        <f t="shared" si="18"/>
        <v>5v5</v>
      </c>
      <c r="AT28">
        <f t="shared" si="19"/>
        <v>0</v>
      </c>
      <c r="AU28">
        <f t="shared" si="20"/>
        <v>0</v>
      </c>
      <c r="AV28">
        <f t="shared" si="21"/>
        <v>0</v>
      </c>
      <c r="AW28">
        <f t="shared" si="22"/>
        <v>0</v>
      </c>
      <c r="AX28">
        <f t="shared" si="23"/>
        <v>0</v>
      </c>
      <c r="AY28">
        <f t="shared" si="24"/>
        <v>0</v>
      </c>
      <c r="AZ28">
        <f>IFERROR(VLOOKUP(B28,events!AD:BN,37,FALSE),0)</f>
        <v>0</v>
      </c>
      <c r="BA28">
        <f t="shared" si="25"/>
        <v>631</v>
      </c>
      <c r="BB28">
        <f t="shared" si="26"/>
        <v>626</v>
      </c>
      <c r="BC28" s="4">
        <f t="shared" si="27"/>
        <v>643</v>
      </c>
    </row>
    <row r="29" spans="1:55" x14ac:dyDescent="0.2">
      <c r="A29">
        <v>28</v>
      </c>
      <c r="B29" s="6">
        <v>1</v>
      </c>
      <c r="C29">
        <v>7</v>
      </c>
      <c r="D29" s="4" t="s">
        <v>744</v>
      </c>
      <c r="E29">
        <v>7</v>
      </c>
      <c r="F29" s="4" t="s">
        <v>931</v>
      </c>
      <c r="I29">
        <v>42</v>
      </c>
      <c r="J29">
        <v>14</v>
      </c>
      <c r="K29">
        <v>61</v>
      </c>
      <c r="L29">
        <v>91</v>
      </c>
      <c r="M29">
        <v>22</v>
      </c>
      <c r="O29" s="5">
        <v>39</v>
      </c>
      <c r="P29">
        <v>91</v>
      </c>
      <c r="Q29">
        <v>80</v>
      </c>
      <c r="R29">
        <v>89</v>
      </c>
      <c r="S29">
        <v>4</v>
      </c>
      <c r="T29">
        <v>25</v>
      </c>
      <c r="V29" s="5">
        <v>30</v>
      </c>
      <c r="W29" s="6">
        <f>SUMIFS(events!BJ:BJ,events!K:K,"=DeadIce",events!BK:BK,"&lt;="&amp;shifts!AG29,events!BL:BL,"&gt;"&amp;shifts!AH29,events!AD:AD,"="&amp;shifts!B30)+SUMIFS(events!BJ:BJ,events!K:K,"=Timeout",events!BK:BK,"&lt;="&amp;shifts!AG29,events!BL:BL,"&gt;"&amp;shifts!AH29,events!AD:AD,"="&amp;shifts!B30)</f>
        <v>0</v>
      </c>
      <c r="X29" s="6">
        <f t="shared" si="2"/>
        <v>1</v>
      </c>
      <c r="Z29" t="str">
        <f t="shared" si="3"/>
        <v/>
      </c>
      <c r="AB29" t="str">
        <f t="shared" si="4"/>
        <v/>
      </c>
      <c r="AC29">
        <v>1</v>
      </c>
      <c r="AD29">
        <f t="shared" ref="AD29:AF29" si="51">AD28</f>
        <v>18987</v>
      </c>
      <c r="AE29" t="str">
        <f t="shared" si="51"/>
        <v>Velodrome</v>
      </c>
      <c r="AF29" t="str">
        <f t="shared" si="51"/>
        <v>Outlaws</v>
      </c>
      <c r="AG29" s="4">
        <f t="shared" si="6"/>
        <v>435</v>
      </c>
      <c r="AH29" s="4">
        <f t="shared" si="7"/>
        <v>426</v>
      </c>
      <c r="AI29" s="14">
        <f t="shared" si="8"/>
        <v>9</v>
      </c>
      <c r="AJ29">
        <f t="shared" si="9"/>
        <v>5</v>
      </c>
      <c r="AK29">
        <f t="shared" si="10"/>
        <v>5</v>
      </c>
      <c r="AL29">
        <f t="shared" si="11"/>
        <v>0</v>
      </c>
      <c r="AM29">
        <f t="shared" si="12"/>
        <v>0</v>
      </c>
      <c r="AN29">
        <f t="shared" si="13"/>
        <v>0</v>
      </c>
      <c r="AO29">
        <f t="shared" si="14"/>
        <v>0</v>
      </c>
      <c r="AP29">
        <f t="shared" si="15"/>
        <v>0</v>
      </c>
      <c r="AQ29">
        <f t="shared" si="16"/>
        <v>0</v>
      </c>
      <c r="AR29" t="str">
        <f t="shared" si="17"/>
        <v>Full Strength</v>
      </c>
      <c r="AS29" t="str">
        <f t="shared" si="18"/>
        <v>5v5</v>
      </c>
      <c r="AT29">
        <f t="shared" si="19"/>
        <v>0</v>
      </c>
      <c r="AU29">
        <f t="shared" si="20"/>
        <v>0</v>
      </c>
      <c r="AV29">
        <f t="shared" si="21"/>
        <v>0</v>
      </c>
      <c r="AW29">
        <f t="shared" si="22"/>
        <v>0</v>
      </c>
      <c r="AX29">
        <f t="shared" si="23"/>
        <v>0</v>
      </c>
      <c r="AY29">
        <f t="shared" si="24"/>
        <v>0</v>
      </c>
      <c r="AZ29">
        <f>IFERROR(VLOOKUP(B29,events!AD:BN,37,FALSE),0)</f>
        <v>0</v>
      </c>
      <c r="BA29">
        <f t="shared" si="25"/>
        <v>645</v>
      </c>
      <c r="BB29">
        <f t="shared" si="26"/>
        <v>640</v>
      </c>
      <c r="BC29" s="4">
        <f t="shared" si="27"/>
        <v>652</v>
      </c>
    </row>
    <row r="30" spans="1:55" x14ac:dyDescent="0.2">
      <c r="A30">
        <v>29</v>
      </c>
      <c r="B30" s="6">
        <v>1</v>
      </c>
      <c r="C30">
        <v>7</v>
      </c>
      <c r="D30" s="4" t="s">
        <v>931</v>
      </c>
      <c r="E30">
        <v>6</v>
      </c>
      <c r="F30" s="4" t="s">
        <v>753</v>
      </c>
      <c r="I30">
        <v>42</v>
      </c>
      <c r="J30">
        <v>14</v>
      </c>
      <c r="K30">
        <v>75</v>
      </c>
      <c r="L30">
        <v>91</v>
      </c>
      <c r="M30">
        <v>22</v>
      </c>
      <c r="O30" s="5">
        <v>39</v>
      </c>
      <c r="P30">
        <v>91</v>
      </c>
      <c r="Q30">
        <v>13</v>
      </c>
      <c r="R30">
        <v>89</v>
      </c>
      <c r="S30">
        <v>4</v>
      </c>
      <c r="T30">
        <v>25</v>
      </c>
      <c r="V30" s="5">
        <v>30</v>
      </c>
      <c r="W30" s="6">
        <f>SUMIFS(events!BJ:BJ,events!K:K,"=DeadIce",events!BK:BK,"&lt;="&amp;shifts!AG30,events!BL:BL,"&gt;"&amp;shifts!AH30,events!AD:AD,"="&amp;shifts!B31)+SUMIFS(events!BJ:BJ,events!K:K,"=Timeout",events!BK:BK,"&lt;="&amp;shifts!AG30,events!BL:BL,"&gt;"&amp;shifts!AH30,events!AD:AD,"="&amp;shifts!B31)</f>
        <v>0</v>
      </c>
      <c r="X30" s="6" t="str">
        <f t="shared" si="2"/>
        <v/>
      </c>
      <c r="Y30">
        <v>1</v>
      </c>
      <c r="Z30" t="str">
        <f t="shared" si="3"/>
        <v/>
      </c>
      <c r="AB30">
        <f t="shared" si="4"/>
        <v>1</v>
      </c>
      <c r="AD30">
        <f t="shared" ref="AD30:AF30" si="52">AD29</f>
        <v>18987</v>
      </c>
      <c r="AE30" t="str">
        <f t="shared" si="52"/>
        <v>Velodrome</v>
      </c>
      <c r="AF30" t="str">
        <f t="shared" si="52"/>
        <v>Outlaws</v>
      </c>
      <c r="AG30" s="4">
        <f t="shared" si="6"/>
        <v>426</v>
      </c>
      <c r="AH30" s="4">
        <f t="shared" si="7"/>
        <v>415</v>
      </c>
      <c r="AI30" s="14">
        <f t="shared" si="8"/>
        <v>11</v>
      </c>
      <c r="AJ30">
        <f t="shared" si="9"/>
        <v>5</v>
      </c>
      <c r="AK30">
        <f t="shared" si="10"/>
        <v>5</v>
      </c>
      <c r="AL30">
        <f t="shared" si="11"/>
        <v>0</v>
      </c>
      <c r="AM30">
        <f t="shared" si="12"/>
        <v>0</v>
      </c>
      <c r="AN30">
        <f t="shared" si="13"/>
        <v>0</v>
      </c>
      <c r="AO30">
        <f t="shared" si="14"/>
        <v>0</v>
      </c>
      <c r="AP30">
        <f t="shared" si="15"/>
        <v>0</v>
      </c>
      <c r="AQ30">
        <f t="shared" si="16"/>
        <v>0</v>
      </c>
      <c r="AR30" t="str">
        <f t="shared" si="17"/>
        <v>Full Strength</v>
      </c>
      <c r="AS30" t="str">
        <f t="shared" si="18"/>
        <v>5v5</v>
      </c>
      <c r="AT30">
        <f t="shared" si="19"/>
        <v>0</v>
      </c>
      <c r="AU30">
        <f t="shared" si="20"/>
        <v>0</v>
      </c>
      <c r="AV30">
        <f t="shared" si="21"/>
        <v>0</v>
      </c>
      <c r="AW30">
        <f t="shared" si="22"/>
        <v>0</v>
      </c>
      <c r="AX30">
        <f t="shared" si="23"/>
        <v>0</v>
      </c>
      <c r="AY30">
        <f t="shared" si="24"/>
        <v>0</v>
      </c>
      <c r="AZ30">
        <f>IFERROR(VLOOKUP(B30,events!AD:BN,37,FALSE),0)</f>
        <v>0</v>
      </c>
      <c r="BA30">
        <f t="shared" si="25"/>
        <v>654</v>
      </c>
      <c r="BB30">
        <f t="shared" si="26"/>
        <v>649</v>
      </c>
      <c r="BC30" s="4">
        <f t="shared" si="27"/>
        <v>663</v>
      </c>
    </row>
    <row r="31" spans="1:55" x14ac:dyDescent="0.2">
      <c r="A31">
        <v>30</v>
      </c>
      <c r="B31" s="6">
        <v>1</v>
      </c>
      <c r="C31">
        <v>6</v>
      </c>
      <c r="D31" s="4" t="s">
        <v>753</v>
      </c>
      <c r="E31">
        <v>6</v>
      </c>
      <c r="F31" s="4" t="s">
        <v>900</v>
      </c>
      <c r="I31">
        <v>42</v>
      </c>
      <c r="J31">
        <v>55</v>
      </c>
      <c r="K31">
        <v>75</v>
      </c>
      <c r="L31">
        <v>91</v>
      </c>
      <c r="M31">
        <v>22</v>
      </c>
      <c r="O31" s="5">
        <v>39</v>
      </c>
      <c r="P31">
        <v>77</v>
      </c>
      <c r="Q31">
        <v>13</v>
      </c>
      <c r="R31">
        <v>89</v>
      </c>
      <c r="S31">
        <v>4</v>
      </c>
      <c r="T31">
        <v>25</v>
      </c>
      <c r="V31" s="5">
        <v>30</v>
      </c>
      <c r="W31" s="6">
        <f>SUMIFS(events!BJ:BJ,events!K:K,"=DeadIce",events!BK:BK,"&lt;="&amp;shifts!AG31,events!BL:BL,"&gt;"&amp;shifts!AH31,events!AD:AD,"="&amp;shifts!B32)+SUMIFS(events!BJ:BJ,events!K:K,"=Timeout",events!BK:BK,"&lt;="&amp;shifts!AG31,events!BL:BL,"&gt;"&amp;shifts!AH31,events!AD:AD,"="&amp;shifts!B32)</f>
        <v>0</v>
      </c>
      <c r="X31" s="6">
        <f t="shared" si="2"/>
        <v>1</v>
      </c>
      <c r="Z31" t="str">
        <f t="shared" si="3"/>
        <v/>
      </c>
      <c r="AA31">
        <v>1</v>
      </c>
      <c r="AB31" t="str">
        <f t="shared" si="4"/>
        <v/>
      </c>
      <c r="AD31">
        <f t="shared" ref="AD31:AF31" si="53">AD30</f>
        <v>18987</v>
      </c>
      <c r="AE31" t="str">
        <f t="shared" si="53"/>
        <v>Velodrome</v>
      </c>
      <c r="AF31" t="str">
        <f t="shared" si="53"/>
        <v>Outlaws</v>
      </c>
      <c r="AG31" s="4">
        <f t="shared" si="6"/>
        <v>415</v>
      </c>
      <c r="AH31" s="4">
        <f t="shared" si="7"/>
        <v>405</v>
      </c>
      <c r="AI31" s="14">
        <f t="shared" si="8"/>
        <v>10</v>
      </c>
      <c r="AJ31">
        <f t="shared" si="9"/>
        <v>5</v>
      </c>
      <c r="AK31">
        <f t="shared" si="10"/>
        <v>5</v>
      </c>
      <c r="AL31">
        <f t="shared" si="11"/>
        <v>0</v>
      </c>
      <c r="AM31">
        <f t="shared" si="12"/>
        <v>0</v>
      </c>
      <c r="AN31">
        <f t="shared" si="13"/>
        <v>0</v>
      </c>
      <c r="AO31">
        <f t="shared" si="14"/>
        <v>0</v>
      </c>
      <c r="AP31">
        <f t="shared" si="15"/>
        <v>0</v>
      </c>
      <c r="AQ31">
        <f t="shared" si="16"/>
        <v>0</v>
      </c>
      <c r="AR31" t="str">
        <f t="shared" si="17"/>
        <v>Full Strength</v>
      </c>
      <c r="AS31" t="str">
        <f t="shared" si="18"/>
        <v>5v5</v>
      </c>
      <c r="AT31">
        <f t="shared" si="19"/>
        <v>0</v>
      </c>
      <c r="AU31">
        <f t="shared" si="20"/>
        <v>0</v>
      </c>
      <c r="AV31">
        <f t="shared" si="21"/>
        <v>0</v>
      </c>
      <c r="AW31">
        <f t="shared" si="22"/>
        <v>0</v>
      </c>
      <c r="AX31">
        <f t="shared" si="23"/>
        <v>0</v>
      </c>
      <c r="AY31">
        <f t="shared" si="24"/>
        <v>0</v>
      </c>
      <c r="AZ31">
        <f>IFERROR(VLOOKUP(B31,events!AD:BN,37,FALSE),0)</f>
        <v>0</v>
      </c>
      <c r="BA31">
        <f t="shared" si="25"/>
        <v>665</v>
      </c>
      <c r="BB31">
        <f t="shared" si="26"/>
        <v>660</v>
      </c>
      <c r="BC31" s="4">
        <f t="shared" si="27"/>
        <v>673</v>
      </c>
    </row>
    <row r="32" spans="1:55" x14ac:dyDescent="0.2">
      <c r="A32">
        <v>31</v>
      </c>
      <c r="B32" s="6">
        <v>1</v>
      </c>
      <c r="C32">
        <v>6</v>
      </c>
      <c r="D32" s="4" t="s">
        <v>900</v>
      </c>
      <c r="E32">
        <v>6</v>
      </c>
      <c r="F32" s="4" t="s">
        <v>740</v>
      </c>
      <c r="H32" s="5" t="s">
        <v>295</v>
      </c>
      <c r="I32">
        <v>42</v>
      </c>
      <c r="J32">
        <v>55</v>
      </c>
      <c r="K32">
        <v>75</v>
      </c>
      <c r="L32">
        <v>91</v>
      </c>
      <c r="M32">
        <v>22</v>
      </c>
      <c r="O32" s="5">
        <v>39</v>
      </c>
      <c r="P32">
        <v>77</v>
      </c>
      <c r="Q32">
        <v>13</v>
      </c>
      <c r="R32">
        <v>68</v>
      </c>
      <c r="S32">
        <v>44</v>
      </c>
      <c r="T32">
        <v>18</v>
      </c>
      <c r="V32" s="5">
        <v>30</v>
      </c>
      <c r="W32" s="6">
        <f>SUMIFS(events!BJ:BJ,events!K:K,"=DeadIce",events!BK:BK,"&lt;="&amp;shifts!AG32,events!BL:BL,"&gt;"&amp;shifts!AH32,events!AD:AD,"="&amp;shifts!B33)+SUMIFS(events!BJ:BJ,events!K:K,"=Timeout",events!BK:BK,"&lt;="&amp;shifts!AG32,events!BL:BL,"&gt;"&amp;shifts!AH32,events!AD:AD,"="&amp;shifts!B33)</f>
        <v>0</v>
      </c>
      <c r="X32" s="6" t="str">
        <f t="shared" si="2"/>
        <v/>
      </c>
      <c r="Z32">
        <f t="shared" si="3"/>
        <v>1</v>
      </c>
      <c r="AA32">
        <v>1</v>
      </c>
      <c r="AB32" t="str">
        <f t="shared" si="4"/>
        <v/>
      </c>
      <c r="AD32">
        <f t="shared" ref="AD32:AF32" si="54">AD31</f>
        <v>18987</v>
      </c>
      <c r="AE32" t="str">
        <f t="shared" si="54"/>
        <v>Velodrome</v>
      </c>
      <c r="AF32" t="str">
        <f t="shared" si="54"/>
        <v>Outlaws</v>
      </c>
      <c r="AG32" s="4">
        <f t="shared" si="6"/>
        <v>405</v>
      </c>
      <c r="AH32" s="4">
        <f t="shared" si="7"/>
        <v>385</v>
      </c>
      <c r="AI32" s="14">
        <f t="shared" si="8"/>
        <v>20</v>
      </c>
      <c r="AJ32">
        <f t="shared" si="9"/>
        <v>5</v>
      </c>
      <c r="AK32">
        <f t="shared" si="10"/>
        <v>5</v>
      </c>
      <c r="AL32">
        <f t="shared" si="11"/>
        <v>0</v>
      </c>
      <c r="AM32">
        <f t="shared" si="12"/>
        <v>0</v>
      </c>
      <c r="AN32">
        <f t="shared" si="13"/>
        <v>0</v>
      </c>
      <c r="AO32">
        <f t="shared" si="14"/>
        <v>0</v>
      </c>
      <c r="AP32">
        <f t="shared" si="15"/>
        <v>0</v>
      </c>
      <c r="AQ32">
        <f t="shared" si="16"/>
        <v>0</v>
      </c>
      <c r="AR32" t="str">
        <f t="shared" si="17"/>
        <v>Full Strength</v>
      </c>
      <c r="AS32" t="str">
        <f t="shared" si="18"/>
        <v>5v5</v>
      </c>
      <c r="AT32">
        <f t="shared" si="19"/>
        <v>0</v>
      </c>
      <c r="AU32">
        <f t="shared" si="20"/>
        <v>0</v>
      </c>
      <c r="AV32">
        <f t="shared" si="21"/>
        <v>0</v>
      </c>
      <c r="AW32">
        <f t="shared" si="22"/>
        <v>0</v>
      </c>
      <c r="AX32">
        <f t="shared" si="23"/>
        <v>0</v>
      </c>
      <c r="AY32">
        <f t="shared" si="24"/>
        <v>0</v>
      </c>
      <c r="AZ32">
        <f>IFERROR(VLOOKUP(B32,events!AD:BN,37,FALSE),0)</f>
        <v>0</v>
      </c>
      <c r="BA32">
        <f t="shared" si="25"/>
        <v>675</v>
      </c>
      <c r="BB32">
        <f t="shared" si="26"/>
        <v>670</v>
      </c>
      <c r="BC32" s="4">
        <f t="shared" si="27"/>
        <v>693</v>
      </c>
    </row>
    <row r="33" spans="1:55" x14ac:dyDescent="0.2">
      <c r="A33">
        <v>32</v>
      </c>
      <c r="B33" s="6">
        <v>1</v>
      </c>
      <c r="C33">
        <v>6</v>
      </c>
      <c r="D33" s="4" t="s">
        <v>740</v>
      </c>
      <c r="E33">
        <v>4</v>
      </c>
      <c r="F33" s="4" t="s">
        <v>897</v>
      </c>
      <c r="G33" s="6" t="s">
        <v>288</v>
      </c>
      <c r="H33" s="5" t="s">
        <v>293</v>
      </c>
      <c r="I33">
        <v>42</v>
      </c>
      <c r="J33">
        <v>55</v>
      </c>
      <c r="L33">
        <v>91</v>
      </c>
      <c r="M33">
        <v>22</v>
      </c>
      <c r="O33" s="5">
        <v>39</v>
      </c>
      <c r="P33">
        <v>77</v>
      </c>
      <c r="Q33">
        <v>13</v>
      </c>
      <c r="R33">
        <v>68</v>
      </c>
      <c r="S33">
        <v>44</v>
      </c>
      <c r="T33">
        <v>18</v>
      </c>
      <c r="V33" s="5">
        <v>30</v>
      </c>
      <c r="W33" s="6">
        <f>SUMIFS(events!BJ:BJ,events!K:K,"=DeadIce",events!BK:BK,"&lt;="&amp;shifts!AG33,events!BL:BL,"&gt;"&amp;shifts!AH33,events!AD:AD,"="&amp;shifts!B34)+SUMIFS(events!BJ:BJ,events!K:K,"=Timeout",events!BK:BK,"&lt;="&amp;shifts!AG33,events!BL:BL,"&gt;"&amp;shifts!AH33,events!AD:AD,"="&amp;shifts!B34)</f>
        <v>35</v>
      </c>
      <c r="X33" s="6" t="str">
        <f t="shared" si="2"/>
        <v/>
      </c>
      <c r="Z33">
        <f t="shared" si="3"/>
        <v>1</v>
      </c>
      <c r="AB33" t="str">
        <f t="shared" si="4"/>
        <v/>
      </c>
      <c r="AC33">
        <v>1</v>
      </c>
      <c r="AD33">
        <f t="shared" ref="AD33:AF33" si="55">AD32</f>
        <v>18987</v>
      </c>
      <c r="AE33" t="str">
        <f t="shared" si="55"/>
        <v>Velodrome</v>
      </c>
      <c r="AF33" t="str">
        <f t="shared" si="55"/>
        <v>Outlaws</v>
      </c>
      <c r="AG33" s="4">
        <f t="shared" si="6"/>
        <v>385</v>
      </c>
      <c r="AH33" s="4">
        <f t="shared" si="7"/>
        <v>297</v>
      </c>
      <c r="AI33" s="14">
        <f t="shared" si="8"/>
        <v>88</v>
      </c>
      <c r="AJ33">
        <f t="shared" si="9"/>
        <v>4</v>
      </c>
      <c r="AK33">
        <f t="shared" si="10"/>
        <v>5</v>
      </c>
      <c r="AL33">
        <f t="shared" si="11"/>
        <v>0</v>
      </c>
      <c r="AM33">
        <f t="shared" si="12"/>
        <v>0</v>
      </c>
      <c r="AN33">
        <f t="shared" si="13"/>
        <v>1</v>
      </c>
      <c r="AO33">
        <f t="shared" si="14"/>
        <v>0</v>
      </c>
      <c r="AP33">
        <f t="shared" si="15"/>
        <v>1</v>
      </c>
      <c r="AQ33">
        <f t="shared" si="16"/>
        <v>0</v>
      </c>
      <c r="AR33" t="str">
        <f t="shared" si="17"/>
        <v>Away PowerPlay</v>
      </c>
      <c r="AS33" t="str">
        <f t="shared" si="18"/>
        <v>4v5</v>
      </c>
      <c r="AT33">
        <f t="shared" si="19"/>
        <v>0</v>
      </c>
      <c r="AU33">
        <f t="shared" si="20"/>
        <v>0</v>
      </c>
      <c r="AV33">
        <f t="shared" si="21"/>
        <v>0</v>
      </c>
      <c r="AW33">
        <f t="shared" si="22"/>
        <v>0</v>
      </c>
      <c r="AX33">
        <f t="shared" si="23"/>
        <v>0</v>
      </c>
      <c r="AY33">
        <f t="shared" si="24"/>
        <v>0</v>
      </c>
      <c r="AZ33">
        <f>IFERROR(VLOOKUP(B33,events!AD:BN,37,FALSE),0)</f>
        <v>0</v>
      </c>
      <c r="BA33">
        <f t="shared" si="25"/>
        <v>695</v>
      </c>
      <c r="BB33">
        <f t="shared" si="26"/>
        <v>690</v>
      </c>
      <c r="BC33" s="4">
        <f t="shared" si="27"/>
        <v>781</v>
      </c>
    </row>
    <row r="34" spans="1:55" x14ac:dyDescent="0.2">
      <c r="A34">
        <v>33</v>
      </c>
      <c r="B34" s="6">
        <v>1</v>
      </c>
      <c r="C34">
        <v>4</v>
      </c>
      <c r="D34" s="4" t="s">
        <v>897</v>
      </c>
      <c r="E34">
        <v>3</v>
      </c>
      <c r="F34" s="4" t="s">
        <v>753</v>
      </c>
      <c r="G34" s="6" t="s">
        <v>289</v>
      </c>
      <c r="I34">
        <v>42</v>
      </c>
      <c r="J34">
        <v>24</v>
      </c>
      <c r="L34">
        <v>84</v>
      </c>
      <c r="M34">
        <v>22</v>
      </c>
      <c r="O34" s="5">
        <v>39</v>
      </c>
      <c r="P34">
        <v>77</v>
      </c>
      <c r="Q34">
        <v>13</v>
      </c>
      <c r="R34">
        <v>68</v>
      </c>
      <c r="S34">
        <v>44</v>
      </c>
      <c r="T34">
        <v>18</v>
      </c>
      <c r="V34" s="5">
        <v>30</v>
      </c>
      <c r="W34" s="6">
        <f>SUMIFS(events!BJ:BJ,events!K:K,"=DeadIce",events!BK:BK,"&lt;="&amp;shifts!AG34,events!BL:BL,"&gt;"&amp;shifts!AH34,events!AD:AD,"="&amp;shifts!B35)+SUMIFS(events!BJ:BJ,events!K:K,"=Timeout",events!BK:BK,"&lt;="&amp;shifts!AG34,events!BL:BL,"&gt;"&amp;shifts!AH34,events!AD:AD,"="&amp;shifts!B35)</f>
        <v>18</v>
      </c>
      <c r="X34" s="6" t="str">
        <f t="shared" si="2"/>
        <v/>
      </c>
      <c r="Y34">
        <v>1</v>
      </c>
      <c r="Z34" t="str">
        <f t="shared" si="3"/>
        <v/>
      </c>
      <c r="AB34">
        <f t="shared" si="4"/>
        <v>1</v>
      </c>
      <c r="AD34">
        <f t="shared" ref="AD34:AF34" si="56">AD33</f>
        <v>18987</v>
      </c>
      <c r="AE34" t="str">
        <f t="shared" si="56"/>
        <v>Velodrome</v>
      </c>
      <c r="AF34" t="str">
        <f t="shared" si="56"/>
        <v>Outlaws</v>
      </c>
      <c r="AG34" s="4">
        <f t="shared" si="6"/>
        <v>297</v>
      </c>
      <c r="AH34" s="4">
        <f t="shared" si="7"/>
        <v>235</v>
      </c>
      <c r="AI34" s="14">
        <f t="shared" si="8"/>
        <v>62</v>
      </c>
      <c r="AJ34">
        <f t="shared" si="9"/>
        <v>4</v>
      </c>
      <c r="AK34">
        <f t="shared" si="10"/>
        <v>5</v>
      </c>
      <c r="AL34">
        <f t="shared" si="11"/>
        <v>0</v>
      </c>
      <c r="AM34">
        <f t="shared" si="12"/>
        <v>0</v>
      </c>
      <c r="AN34">
        <f t="shared" si="13"/>
        <v>1</v>
      </c>
      <c r="AO34">
        <f t="shared" si="14"/>
        <v>0</v>
      </c>
      <c r="AP34">
        <f t="shared" si="15"/>
        <v>1</v>
      </c>
      <c r="AQ34">
        <f t="shared" si="16"/>
        <v>0</v>
      </c>
      <c r="AR34" t="str">
        <f t="shared" si="17"/>
        <v>Away PowerPlay</v>
      </c>
      <c r="AS34" t="str">
        <f t="shared" si="18"/>
        <v>4v5</v>
      </c>
      <c r="AT34">
        <f t="shared" si="19"/>
        <v>0</v>
      </c>
      <c r="AU34">
        <f t="shared" si="20"/>
        <v>0</v>
      </c>
      <c r="AV34">
        <f t="shared" si="21"/>
        <v>0</v>
      </c>
      <c r="AW34">
        <f t="shared" si="22"/>
        <v>0</v>
      </c>
      <c r="AX34">
        <f t="shared" si="23"/>
        <v>0</v>
      </c>
      <c r="AY34">
        <f t="shared" si="24"/>
        <v>0</v>
      </c>
      <c r="AZ34">
        <f>IFERROR(VLOOKUP(B34,events!AD:BN,37,FALSE),0)</f>
        <v>0</v>
      </c>
      <c r="BA34">
        <f t="shared" si="25"/>
        <v>783</v>
      </c>
      <c r="BB34">
        <f t="shared" si="26"/>
        <v>778</v>
      </c>
      <c r="BC34" s="4">
        <f t="shared" si="27"/>
        <v>843</v>
      </c>
    </row>
    <row r="35" spans="1:55" x14ac:dyDescent="0.2">
      <c r="A35">
        <v>34</v>
      </c>
      <c r="B35" s="6">
        <v>1</v>
      </c>
      <c r="C35">
        <v>3</v>
      </c>
      <c r="D35" s="4" t="s">
        <v>753</v>
      </c>
      <c r="E35">
        <v>3</v>
      </c>
      <c r="F35" s="4" t="s">
        <v>903</v>
      </c>
      <c r="I35">
        <v>42</v>
      </c>
      <c r="J35">
        <v>24</v>
      </c>
      <c r="L35">
        <v>84</v>
      </c>
      <c r="M35">
        <v>9</v>
      </c>
      <c r="O35" s="5">
        <v>39</v>
      </c>
      <c r="P35">
        <v>77</v>
      </c>
      <c r="Q35">
        <v>13</v>
      </c>
      <c r="R35">
        <v>68</v>
      </c>
      <c r="S35">
        <v>44</v>
      </c>
      <c r="T35">
        <v>18</v>
      </c>
      <c r="V35" s="5">
        <v>30</v>
      </c>
      <c r="W35" s="6">
        <f>SUMIFS(events!BJ:BJ,events!K:K,"=DeadIce",events!BK:BK,"&lt;="&amp;shifts!AG35,events!BL:BL,"&gt;"&amp;shifts!AH35,events!AD:AD,"="&amp;shifts!B36)+SUMIFS(events!BJ:BJ,events!K:K,"=Timeout",events!BK:BK,"&lt;="&amp;shifts!AG35,events!BL:BL,"&gt;"&amp;shifts!AH35,events!AD:AD,"="&amp;shifts!B36)</f>
        <v>0</v>
      </c>
      <c r="X35" s="6">
        <f t="shared" si="2"/>
        <v>1</v>
      </c>
      <c r="Z35" t="str">
        <f t="shared" si="3"/>
        <v/>
      </c>
      <c r="AB35" t="str">
        <f t="shared" si="4"/>
        <v/>
      </c>
      <c r="AC35">
        <v>1</v>
      </c>
      <c r="AD35">
        <f t="shared" ref="AD35:AF35" si="57">AD34</f>
        <v>18987</v>
      </c>
      <c r="AE35" t="str">
        <f t="shared" si="57"/>
        <v>Velodrome</v>
      </c>
      <c r="AF35" t="str">
        <f t="shared" si="57"/>
        <v>Outlaws</v>
      </c>
      <c r="AG35" s="4">
        <f t="shared" si="6"/>
        <v>235</v>
      </c>
      <c r="AH35" s="4">
        <f t="shared" si="7"/>
        <v>220</v>
      </c>
      <c r="AI35" s="14">
        <f t="shared" si="8"/>
        <v>15</v>
      </c>
      <c r="AJ35">
        <f t="shared" si="9"/>
        <v>4</v>
      </c>
      <c r="AK35">
        <f t="shared" si="10"/>
        <v>5</v>
      </c>
      <c r="AL35">
        <f t="shared" si="11"/>
        <v>0</v>
      </c>
      <c r="AM35">
        <f t="shared" si="12"/>
        <v>0</v>
      </c>
      <c r="AN35">
        <f t="shared" si="13"/>
        <v>1</v>
      </c>
      <c r="AO35">
        <f t="shared" si="14"/>
        <v>0</v>
      </c>
      <c r="AP35">
        <f t="shared" si="15"/>
        <v>1</v>
      </c>
      <c r="AQ35">
        <f t="shared" si="16"/>
        <v>0</v>
      </c>
      <c r="AR35" t="str">
        <f t="shared" si="17"/>
        <v>Away PowerPlay</v>
      </c>
      <c r="AS35" t="str">
        <f t="shared" si="18"/>
        <v>4v5</v>
      </c>
      <c r="AT35">
        <f t="shared" si="19"/>
        <v>0</v>
      </c>
      <c r="AU35">
        <f t="shared" si="20"/>
        <v>0</v>
      </c>
      <c r="AV35">
        <f t="shared" si="21"/>
        <v>0</v>
      </c>
      <c r="AW35">
        <f t="shared" si="22"/>
        <v>0</v>
      </c>
      <c r="AX35">
        <f t="shared" si="23"/>
        <v>0</v>
      </c>
      <c r="AY35">
        <f t="shared" si="24"/>
        <v>0</v>
      </c>
      <c r="AZ35">
        <f>IFERROR(VLOOKUP(B35,events!AD:BN,37,FALSE),0)</f>
        <v>0</v>
      </c>
      <c r="BA35">
        <f t="shared" si="25"/>
        <v>845</v>
      </c>
      <c r="BB35">
        <f t="shared" si="26"/>
        <v>840</v>
      </c>
      <c r="BC35" s="4">
        <f t="shared" si="27"/>
        <v>858</v>
      </c>
    </row>
    <row r="36" spans="1:55" x14ac:dyDescent="0.2">
      <c r="A36">
        <v>35</v>
      </c>
      <c r="B36" s="6">
        <v>1</v>
      </c>
      <c r="C36">
        <v>3</v>
      </c>
      <c r="D36" s="4" t="s">
        <v>903</v>
      </c>
      <c r="E36">
        <v>3</v>
      </c>
      <c r="F36" s="4" t="s">
        <v>925</v>
      </c>
      <c r="I36">
        <v>42</v>
      </c>
      <c r="J36">
        <v>24</v>
      </c>
      <c r="L36">
        <v>84</v>
      </c>
      <c r="M36">
        <v>9</v>
      </c>
      <c r="O36" s="5">
        <v>39</v>
      </c>
      <c r="P36">
        <v>3</v>
      </c>
      <c r="Q36">
        <v>12</v>
      </c>
      <c r="R36">
        <v>68</v>
      </c>
      <c r="S36">
        <v>44</v>
      </c>
      <c r="T36">
        <v>18</v>
      </c>
      <c r="V36" s="5">
        <v>30</v>
      </c>
      <c r="W36" s="6">
        <f>SUMIFS(events!BJ:BJ,events!K:K,"=DeadIce",events!BK:BK,"&lt;="&amp;shifts!AG36,events!BL:BL,"&gt;"&amp;shifts!AH36,events!AD:AD,"="&amp;shifts!B37)+SUMIFS(events!BJ:BJ,events!K:K,"=Timeout",events!BK:BK,"&lt;="&amp;shifts!AG36,events!BL:BL,"&gt;"&amp;shifts!AH36,events!AD:AD,"="&amp;shifts!B37)</f>
        <v>0</v>
      </c>
      <c r="X36" s="6" t="str">
        <f t="shared" si="2"/>
        <v/>
      </c>
      <c r="Y36">
        <v>1</v>
      </c>
      <c r="Z36" t="str">
        <f t="shared" si="3"/>
        <v/>
      </c>
      <c r="AB36">
        <f t="shared" si="4"/>
        <v>1</v>
      </c>
      <c r="AD36">
        <f t="shared" ref="AD36:AF36" si="58">AD35</f>
        <v>18987</v>
      </c>
      <c r="AE36" t="str">
        <f t="shared" si="58"/>
        <v>Velodrome</v>
      </c>
      <c r="AF36" t="str">
        <f t="shared" si="58"/>
        <v>Outlaws</v>
      </c>
      <c r="AG36" s="4">
        <f t="shared" si="6"/>
        <v>220</v>
      </c>
      <c r="AH36" s="4">
        <f t="shared" si="7"/>
        <v>216</v>
      </c>
      <c r="AI36" s="14">
        <f t="shared" si="8"/>
        <v>4</v>
      </c>
      <c r="AJ36">
        <f t="shared" si="9"/>
        <v>4</v>
      </c>
      <c r="AK36">
        <f t="shared" si="10"/>
        <v>5</v>
      </c>
      <c r="AL36">
        <f t="shared" si="11"/>
        <v>0</v>
      </c>
      <c r="AM36">
        <f t="shared" si="12"/>
        <v>0</v>
      </c>
      <c r="AN36">
        <f t="shared" si="13"/>
        <v>1</v>
      </c>
      <c r="AO36">
        <f t="shared" si="14"/>
        <v>0</v>
      </c>
      <c r="AP36">
        <f t="shared" si="15"/>
        <v>1</v>
      </c>
      <c r="AQ36">
        <f t="shared" si="16"/>
        <v>0</v>
      </c>
      <c r="AR36" t="str">
        <f t="shared" si="17"/>
        <v>Away PowerPlay</v>
      </c>
      <c r="AS36" t="str">
        <f t="shared" si="18"/>
        <v>4v5</v>
      </c>
      <c r="AT36">
        <f t="shared" si="19"/>
        <v>0</v>
      </c>
      <c r="AU36">
        <f t="shared" si="20"/>
        <v>0</v>
      </c>
      <c r="AV36">
        <f t="shared" si="21"/>
        <v>0</v>
      </c>
      <c r="AW36">
        <f t="shared" si="22"/>
        <v>0</v>
      </c>
      <c r="AX36">
        <f t="shared" si="23"/>
        <v>0</v>
      </c>
      <c r="AY36">
        <f t="shared" si="24"/>
        <v>0</v>
      </c>
      <c r="AZ36">
        <f>IFERROR(VLOOKUP(B36,events!AD:BN,37,FALSE),0)</f>
        <v>0</v>
      </c>
      <c r="BA36">
        <f t="shared" si="25"/>
        <v>860</v>
      </c>
      <c r="BB36">
        <f t="shared" si="26"/>
        <v>855</v>
      </c>
      <c r="BC36" s="4">
        <f t="shared" si="27"/>
        <v>862</v>
      </c>
    </row>
    <row r="37" spans="1:55" x14ac:dyDescent="0.2">
      <c r="A37">
        <v>36</v>
      </c>
      <c r="B37" s="6">
        <v>1</v>
      </c>
      <c r="C37">
        <v>3</v>
      </c>
      <c r="D37" s="4" t="s">
        <v>925</v>
      </c>
      <c r="E37">
        <v>3</v>
      </c>
      <c r="F37" s="4" t="s">
        <v>927</v>
      </c>
      <c r="I37">
        <v>70</v>
      </c>
      <c r="J37">
        <v>24</v>
      </c>
      <c r="L37">
        <v>84</v>
      </c>
      <c r="M37">
        <v>9</v>
      </c>
      <c r="O37" s="5">
        <v>39</v>
      </c>
      <c r="P37">
        <v>3</v>
      </c>
      <c r="Q37">
        <v>12</v>
      </c>
      <c r="R37">
        <v>56</v>
      </c>
      <c r="S37">
        <v>44</v>
      </c>
      <c r="T37">
        <v>18</v>
      </c>
      <c r="V37" s="5">
        <v>30</v>
      </c>
      <c r="W37" s="6">
        <f>SUMIFS(events!BJ:BJ,events!K:K,"=DeadIce",events!BK:BK,"&lt;="&amp;shifts!AG37,events!BL:BL,"&gt;"&amp;shifts!AH37,events!AD:AD,"="&amp;shifts!B38)+SUMIFS(events!BJ:BJ,events!K:K,"=Timeout",events!BK:BK,"&lt;="&amp;shifts!AG37,events!BL:BL,"&gt;"&amp;shifts!AH37,events!AD:AD,"="&amp;shifts!B38)</f>
        <v>0</v>
      </c>
      <c r="X37" s="6">
        <f t="shared" si="2"/>
        <v>1</v>
      </c>
      <c r="Y37">
        <v>1</v>
      </c>
      <c r="Z37" t="str">
        <f t="shared" si="3"/>
        <v/>
      </c>
      <c r="AB37" t="str">
        <f t="shared" si="4"/>
        <v/>
      </c>
      <c r="AD37">
        <f t="shared" ref="AD37:AF37" si="59">AD36</f>
        <v>18987</v>
      </c>
      <c r="AE37" t="str">
        <f t="shared" si="59"/>
        <v>Velodrome</v>
      </c>
      <c r="AF37" t="str">
        <f t="shared" si="59"/>
        <v>Outlaws</v>
      </c>
      <c r="AG37" s="4">
        <f t="shared" si="6"/>
        <v>216</v>
      </c>
      <c r="AH37" s="4">
        <f t="shared" si="7"/>
        <v>212</v>
      </c>
      <c r="AI37" s="14">
        <f t="shared" si="8"/>
        <v>4</v>
      </c>
      <c r="AJ37">
        <f t="shared" si="9"/>
        <v>4</v>
      </c>
      <c r="AK37">
        <f t="shared" si="10"/>
        <v>5</v>
      </c>
      <c r="AL37">
        <f t="shared" si="11"/>
        <v>0</v>
      </c>
      <c r="AM37">
        <f t="shared" si="12"/>
        <v>0</v>
      </c>
      <c r="AN37">
        <f t="shared" si="13"/>
        <v>1</v>
      </c>
      <c r="AO37">
        <f t="shared" si="14"/>
        <v>0</v>
      </c>
      <c r="AP37">
        <f t="shared" si="15"/>
        <v>1</v>
      </c>
      <c r="AQ37">
        <f t="shared" si="16"/>
        <v>0</v>
      </c>
      <c r="AR37" t="str">
        <f t="shared" si="17"/>
        <v>Away PowerPlay</v>
      </c>
      <c r="AS37" t="str">
        <f t="shared" si="18"/>
        <v>4v5</v>
      </c>
      <c r="AT37">
        <f t="shared" si="19"/>
        <v>0</v>
      </c>
      <c r="AU37">
        <f t="shared" si="20"/>
        <v>0</v>
      </c>
      <c r="AV37">
        <f t="shared" si="21"/>
        <v>0</v>
      </c>
      <c r="AW37">
        <f t="shared" si="22"/>
        <v>0</v>
      </c>
      <c r="AX37">
        <f t="shared" si="23"/>
        <v>0</v>
      </c>
      <c r="AY37">
        <f t="shared" si="24"/>
        <v>0</v>
      </c>
      <c r="AZ37">
        <f>IFERROR(VLOOKUP(B37,events!AD:BN,37,FALSE),0)</f>
        <v>0</v>
      </c>
      <c r="BA37">
        <f t="shared" si="25"/>
        <v>864</v>
      </c>
      <c r="BB37">
        <f t="shared" si="26"/>
        <v>859</v>
      </c>
      <c r="BC37" s="4">
        <f t="shared" si="27"/>
        <v>866</v>
      </c>
    </row>
    <row r="38" spans="1:55" x14ac:dyDescent="0.2">
      <c r="A38">
        <v>37</v>
      </c>
      <c r="B38" s="6">
        <v>1</v>
      </c>
      <c r="C38">
        <v>3</v>
      </c>
      <c r="D38" s="4" t="s">
        <v>927</v>
      </c>
      <c r="E38">
        <v>3</v>
      </c>
      <c r="F38" s="4" t="s">
        <v>740</v>
      </c>
      <c r="H38" s="5" t="s">
        <v>293</v>
      </c>
      <c r="I38">
        <v>70</v>
      </c>
      <c r="J38">
        <v>24</v>
      </c>
      <c r="L38">
        <v>84</v>
      </c>
      <c r="M38">
        <v>9</v>
      </c>
      <c r="O38" s="5">
        <v>39</v>
      </c>
      <c r="P38">
        <v>3</v>
      </c>
      <c r="Q38">
        <v>12</v>
      </c>
      <c r="R38">
        <v>56</v>
      </c>
      <c r="S38">
        <v>4</v>
      </c>
      <c r="T38">
        <v>18</v>
      </c>
      <c r="V38" s="5">
        <v>30</v>
      </c>
      <c r="W38" s="6">
        <f>SUMIFS(events!BJ:BJ,events!K:K,"=DeadIce",events!BK:BK,"&lt;="&amp;shifts!AG38,events!BL:BL,"&gt;"&amp;shifts!AH38,events!AD:AD,"="&amp;shifts!B39)+SUMIFS(events!BJ:BJ,events!K:K,"=Timeout",events!BK:BK,"&lt;="&amp;shifts!AG38,events!BL:BL,"&gt;"&amp;shifts!AH38,events!AD:AD,"="&amp;shifts!B39)</f>
        <v>0</v>
      </c>
      <c r="X38" s="6">
        <f t="shared" si="2"/>
        <v>1</v>
      </c>
      <c r="Z38" t="str">
        <f t="shared" si="3"/>
        <v/>
      </c>
      <c r="AA38">
        <v>1</v>
      </c>
      <c r="AB38" t="str">
        <f t="shared" si="4"/>
        <v/>
      </c>
      <c r="AD38">
        <f t="shared" ref="AD38:AF38" si="60">AD37</f>
        <v>18987</v>
      </c>
      <c r="AE38" t="str">
        <f t="shared" si="60"/>
        <v>Velodrome</v>
      </c>
      <c r="AF38" t="str">
        <f t="shared" si="60"/>
        <v>Outlaws</v>
      </c>
      <c r="AG38" s="4">
        <f t="shared" si="6"/>
        <v>212</v>
      </c>
      <c r="AH38" s="4">
        <f t="shared" si="7"/>
        <v>205</v>
      </c>
      <c r="AI38" s="14">
        <f t="shared" si="8"/>
        <v>7</v>
      </c>
      <c r="AJ38">
        <f t="shared" si="9"/>
        <v>4</v>
      </c>
      <c r="AK38">
        <f t="shared" si="10"/>
        <v>5</v>
      </c>
      <c r="AL38">
        <f t="shared" si="11"/>
        <v>0</v>
      </c>
      <c r="AM38">
        <f t="shared" si="12"/>
        <v>0</v>
      </c>
      <c r="AN38">
        <f t="shared" si="13"/>
        <v>1</v>
      </c>
      <c r="AO38">
        <f t="shared" si="14"/>
        <v>0</v>
      </c>
      <c r="AP38">
        <f t="shared" si="15"/>
        <v>1</v>
      </c>
      <c r="AQ38">
        <f t="shared" si="16"/>
        <v>0</v>
      </c>
      <c r="AR38" t="str">
        <f t="shared" si="17"/>
        <v>Away PowerPlay</v>
      </c>
      <c r="AS38" t="str">
        <f t="shared" si="18"/>
        <v>4v5</v>
      </c>
      <c r="AT38">
        <f t="shared" si="19"/>
        <v>0</v>
      </c>
      <c r="AU38">
        <f t="shared" si="20"/>
        <v>0</v>
      </c>
      <c r="AV38">
        <f t="shared" si="21"/>
        <v>0</v>
      </c>
      <c r="AW38">
        <f t="shared" si="22"/>
        <v>0</v>
      </c>
      <c r="AX38">
        <f t="shared" si="23"/>
        <v>0</v>
      </c>
      <c r="AY38">
        <f t="shared" si="24"/>
        <v>0</v>
      </c>
      <c r="AZ38">
        <f>IFERROR(VLOOKUP(B38,events!AD:BN,37,FALSE),0)</f>
        <v>0</v>
      </c>
      <c r="BA38">
        <f t="shared" si="25"/>
        <v>868</v>
      </c>
      <c r="BB38">
        <f t="shared" si="26"/>
        <v>863</v>
      </c>
      <c r="BC38" s="4">
        <f t="shared" si="27"/>
        <v>873</v>
      </c>
    </row>
    <row r="39" spans="1:55" x14ac:dyDescent="0.2">
      <c r="A39">
        <v>38</v>
      </c>
      <c r="B39" s="6">
        <v>1</v>
      </c>
      <c r="C39">
        <v>3</v>
      </c>
      <c r="D39" s="4" t="s">
        <v>740</v>
      </c>
      <c r="E39">
        <v>2</v>
      </c>
      <c r="F39" s="4" t="s">
        <v>751</v>
      </c>
      <c r="G39" s="6" t="s">
        <v>289</v>
      </c>
      <c r="I39">
        <v>70</v>
      </c>
      <c r="J39">
        <v>24</v>
      </c>
      <c r="L39">
        <v>84</v>
      </c>
      <c r="M39">
        <v>9</v>
      </c>
      <c r="O39" s="5">
        <v>39</v>
      </c>
      <c r="P39">
        <v>3</v>
      </c>
      <c r="Q39">
        <v>12</v>
      </c>
      <c r="R39">
        <v>56</v>
      </c>
      <c r="S39">
        <v>4</v>
      </c>
      <c r="T39">
        <v>25</v>
      </c>
      <c r="V39" s="5">
        <v>30</v>
      </c>
      <c r="W39" s="6">
        <f>SUMIFS(events!BJ:BJ,events!K:K,"=DeadIce",events!BK:BK,"&lt;="&amp;shifts!AG39,events!BL:BL,"&gt;"&amp;shifts!AH39,events!AD:AD,"="&amp;shifts!B40)+SUMIFS(events!BJ:BJ,events!K:K,"=Timeout",events!BK:BK,"&lt;="&amp;shifts!AG39,events!BL:BL,"&gt;"&amp;shifts!AH39,events!AD:AD,"="&amp;shifts!B40)</f>
        <v>22</v>
      </c>
      <c r="X39" s="6" t="str">
        <f t="shared" si="2"/>
        <v/>
      </c>
      <c r="Y39">
        <v>1</v>
      </c>
      <c r="Z39">
        <f t="shared" si="3"/>
        <v>1</v>
      </c>
      <c r="AB39" t="str">
        <f t="shared" si="4"/>
        <v/>
      </c>
      <c r="AD39">
        <f t="shared" ref="AD39:AF39" si="61">AD38</f>
        <v>18987</v>
      </c>
      <c r="AE39" t="str">
        <f t="shared" si="61"/>
        <v>Velodrome</v>
      </c>
      <c r="AF39" t="str">
        <f t="shared" si="61"/>
        <v>Outlaws</v>
      </c>
      <c r="AG39" s="4">
        <f t="shared" si="6"/>
        <v>205</v>
      </c>
      <c r="AH39" s="4">
        <f t="shared" si="7"/>
        <v>169</v>
      </c>
      <c r="AI39" s="14">
        <f t="shared" si="8"/>
        <v>36</v>
      </c>
      <c r="AJ39">
        <f t="shared" si="9"/>
        <v>4</v>
      </c>
      <c r="AK39">
        <f t="shared" si="10"/>
        <v>5</v>
      </c>
      <c r="AL39">
        <f t="shared" si="11"/>
        <v>0</v>
      </c>
      <c r="AM39">
        <f t="shared" si="12"/>
        <v>0</v>
      </c>
      <c r="AN39">
        <f t="shared" si="13"/>
        <v>1</v>
      </c>
      <c r="AO39">
        <f t="shared" si="14"/>
        <v>0</v>
      </c>
      <c r="AP39">
        <f t="shared" si="15"/>
        <v>1</v>
      </c>
      <c r="AQ39">
        <f t="shared" si="16"/>
        <v>0</v>
      </c>
      <c r="AR39" t="str">
        <f t="shared" si="17"/>
        <v>Away PowerPlay</v>
      </c>
      <c r="AS39" t="str">
        <f t="shared" si="18"/>
        <v>4v5</v>
      </c>
      <c r="AT39">
        <f t="shared" si="19"/>
        <v>0</v>
      </c>
      <c r="AU39">
        <f t="shared" si="20"/>
        <v>0</v>
      </c>
      <c r="AV39">
        <f t="shared" si="21"/>
        <v>0</v>
      </c>
      <c r="AW39">
        <f t="shared" si="22"/>
        <v>0</v>
      </c>
      <c r="AX39">
        <f t="shared" si="23"/>
        <v>0</v>
      </c>
      <c r="AY39">
        <f t="shared" si="24"/>
        <v>0</v>
      </c>
      <c r="AZ39">
        <f>IFERROR(VLOOKUP(B39,events!AD:BN,37,FALSE),0)</f>
        <v>0</v>
      </c>
      <c r="BA39">
        <f t="shared" si="25"/>
        <v>875</v>
      </c>
      <c r="BB39">
        <f t="shared" si="26"/>
        <v>870</v>
      </c>
      <c r="BC39" s="4">
        <f t="shared" si="27"/>
        <v>909</v>
      </c>
    </row>
    <row r="40" spans="1:55" x14ac:dyDescent="0.2">
      <c r="A40">
        <v>39</v>
      </c>
      <c r="B40" s="6">
        <v>1</v>
      </c>
      <c r="C40">
        <v>2</v>
      </c>
      <c r="D40" s="4" t="s">
        <v>751</v>
      </c>
      <c r="E40">
        <v>2</v>
      </c>
      <c r="F40" s="4" t="s">
        <v>912</v>
      </c>
      <c r="I40">
        <v>70</v>
      </c>
      <c r="J40">
        <v>24</v>
      </c>
      <c r="K40">
        <v>91</v>
      </c>
      <c r="L40">
        <v>84</v>
      </c>
      <c r="M40">
        <v>9</v>
      </c>
      <c r="O40" s="5">
        <v>39</v>
      </c>
      <c r="P40">
        <v>3</v>
      </c>
      <c r="Q40">
        <v>12</v>
      </c>
      <c r="R40">
        <v>56</v>
      </c>
      <c r="S40">
        <v>4</v>
      </c>
      <c r="T40">
        <v>25</v>
      </c>
      <c r="V40" s="5">
        <v>30</v>
      </c>
      <c r="W40" s="6">
        <f>SUMIFS(events!BJ:BJ,events!K:K,"=DeadIce",events!BK:BK,"&lt;="&amp;shifts!AG40,events!BL:BL,"&gt;"&amp;shifts!AH40,events!AD:AD,"="&amp;shifts!B41)+SUMIFS(events!BJ:BJ,events!K:K,"=Timeout",events!BK:BK,"&lt;="&amp;shifts!AG40,events!BL:BL,"&gt;"&amp;shifts!AH40,events!AD:AD,"="&amp;shifts!B41)</f>
        <v>0</v>
      </c>
      <c r="X40" s="6">
        <f t="shared" si="2"/>
        <v>1</v>
      </c>
      <c r="Y40">
        <v>1</v>
      </c>
      <c r="Z40" t="str">
        <f t="shared" si="3"/>
        <v/>
      </c>
      <c r="AB40" t="str">
        <f t="shared" si="4"/>
        <v/>
      </c>
      <c r="AD40">
        <f t="shared" ref="AD40:AF40" si="62">AD39</f>
        <v>18987</v>
      </c>
      <c r="AE40" t="str">
        <f t="shared" si="62"/>
        <v>Velodrome</v>
      </c>
      <c r="AF40" t="str">
        <f t="shared" si="62"/>
        <v>Outlaws</v>
      </c>
      <c r="AG40" s="4">
        <f t="shared" si="6"/>
        <v>169</v>
      </c>
      <c r="AH40" s="4">
        <f t="shared" si="7"/>
        <v>129</v>
      </c>
      <c r="AI40" s="14">
        <f t="shared" si="8"/>
        <v>40</v>
      </c>
      <c r="AJ40">
        <f t="shared" si="9"/>
        <v>5</v>
      </c>
      <c r="AK40">
        <f t="shared" si="10"/>
        <v>5</v>
      </c>
      <c r="AL40">
        <f t="shared" si="11"/>
        <v>0</v>
      </c>
      <c r="AM40">
        <f t="shared" si="12"/>
        <v>0</v>
      </c>
      <c r="AN40">
        <f t="shared" si="13"/>
        <v>0</v>
      </c>
      <c r="AO40">
        <f t="shared" si="14"/>
        <v>0</v>
      </c>
      <c r="AP40">
        <f t="shared" si="15"/>
        <v>0</v>
      </c>
      <c r="AQ40">
        <f t="shared" si="16"/>
        <v>0</v>
      </c>
      <c r="AR40" t="str">
        <f t="shared" si="17"/>
        <v>Full Strength</v>
      </c>
      <c r="AS40" t="str">
        <f t="shared" si="18"/>
        <v>5v5</v>
      </c>
      <c r="AT40">
        <f t="shared" si="19"/>
        <v>0</v>
      </c>
      <c r="AU40">
        <f t="shared" si="20"/>
        <v>0</v>
      </c>
      <c r="AV40">
        <f t="shared" si="21"/>
        <v>0</v>
      </c>
      <c r="AW40">
        <f t="shared" si="22"/>
        <v>0</v>
      </c>
      <c r="AX40">
        <f t="shared" si="23"/>
        <v>0</v>
      </c>
      <c r="AY40">
        <f t="shared" si="24"/>
        <v>0</v>
      </c>
      <c r="AZ40">
        <f>IFERROR(VLOOKUP(B40,events!AD:BN,37,FALSE),0)</f>
        <v>0</v>
      </c>
      <c r="BA40">
        <f t="shared" si="25"/>
        <v>911</v>
      </c>
      <c r="BB40">
        <f t="shared" si="26"/>
        <v>906</v>
      </c>
      <c r="BC40" s="4">
        <f t="shared" si="27"/>
        <v>949</v>
      </c>
    </row>
    <row r="41" spans="1:55" x14ac:dyDescent="0.2">
      <c r="A41">
        <v>40</v>
      </c>
      <c r="B41" s="6">
        <v>1</v>
      </c>
      <c r="C41">
        <v>2</v>
      </c>
      <c r="D41" s="4" t="s">
        <v>912</v>
      </c>
      <c r="E41">
        <v>0</v>
      </c>
      <c r="F41" s="4" t="s">
        <v>750</v>
      </c>
      <c r="G41" s="6" t="s">
        <v>289</v>
      </c>
      <c r="H41" s="5" t="s">
        <v>341</v>
      </c>
      <c r="I41">
        <v>42</v>
      </c>
      <c r="J41">
        <v>14</v>
      </c>
      <c r="K41">
        <v>61</v>
      </c>
      <c r="L41">
        <v>22</v>
      </c>
      <c r="M41">
        <v>9</v>
      </c>
      <c r="O41" s="5">
        <v>39</v>
      </c>
      <c r="P41">
        <v>91</v>
      </c>
      <c r="Q41">
        <v>80</v>
      </c>
      <c r="R41">
        <v>89</v>
      </c>
      <c r="S41">
        <v>4</v>
      </c>
      <c r="T41">
        <v>25</v>
      </c>
      <c r="V41" s="5">
        <v>30</v>
      </c>
      <c r="W41" s="6">
        <f>SUMIFS(events!BJ:BJ,events!K:K,"=DeadIce",events!BK:BK,"&lt;="&amp;shifts!AG41,events!BL:BL,"&gt;"&amp;shifts!AH41,events!AD:AD,"="&amp;shifts!B42)+SUMIFS(events!BJ:BJ,events!K:K,"=Timeout",events!BK:BK,"&lt;="&amp;shifts!AG41,events!BL:BL,"&gt;"&amp;shifts!AH41,events!AD:AD,"="&amp;shifts!B42)</f>
        <v>24</v>
      </c>
      <c r="X41" s="6">
        <f t="shared" si="2"/>
        <v>1</v>
      </c>
      <c r="Y41">
        <v>1</v>
      </c>
      <c r="Z41" t="str">
        <f t="shared" si="3"/>
        <v/>
      </c>
      <c r="AB41" t="str">
        <f t="shared" si="4"/>
        <v/>
      </c>
      <c r="AD41">
        <f t="shared" ref="AD41:AF41" si="63">AD40</f>
        <v>18987</v>
      </c>
      <c r="AE41" t="str">
        <f t="shared" si="63"/>
        <v>Velodrome</v>
      </c>
      <c r="AF41" t="str">
        <f t="shared" si="63"/>
        <v>Outlaws</v>
      </c>
      <c r="AG41" s="4">
        <f t="shared" si="6"/>
        <v>129</v>
      </c>
      <c r="AH41" s="4">
        <f t="shared" si="7"/>
        <v>35</v>
      </c>
      <c r="AI41" s="14">
        <f t="shared" si="8"/>
        <v>94</v>
      </c>
      <c r="AJ41">
        <f t="shared" si="9"/>
        <v>5</v>
      </c>
      <c r="AK41">
        <f t="shared" si="10"/>
        <v>5</v>
      </c>
      <c r="AL41">
        <f t="shared" si="11"/>
        <v>0</v>
      </c>
      <c r="AM41">
        <f t="shared" si="12"/>
        <v>0</v>
      </c>
      <c r="AN41">
        <f t="shared" si="13"/>
        <v>0</v>
      </c>
      <c r="AO41">
        <f t="shared" si="14"/>
        <v>0</v>
      </c>
      <c r="AP41">
        <f t="shared" si="15"/>
        <v>0</v>
      </c>
      <c r="AQ41">
        <f t="shared" si="16"/>
        <v>0</v>
      </c>
      <c r="AR41" t="str">
        <f t="shared" si="17"/>
        <v>Full Strength</v>
      </c>
      <c r="AS41" t="str">
        <f t="shared" si="18"/>
        <v>5v5</v>
      </c>
      <c r="AT41">
        <f t="shared" si="19"/>
        <v>0</v>
      </c>
      <c r="AU41">
        <f t="shared" si="20"/>
        <v>0</v>
      </c>
      <c r="AV41">
        <f t="shared" si="21"/>
        <v>0</v>
      </c>
      <c r="AW41">
        <f t="shared" si="22"/>
        <v>0</v>
      </c>
      <c r="AX41">
        <f t="shared" si="23"/>
        <v>0</v>
      </c>
      <c r="AY41">
        <f t="shared" si="24"/>
        <v>0</v>
      </c>
      <c r="AZ41">
        <f>IFERROR(VLOOKUP(B41,events!AD:BN,37,FALSE),0)</f>
        <v>0</v>
      </c>
      <c r="BA41">
        <f t="shared" si="25"/>
        <v>951</v>
      </c>
      <c r="BB41">
        <f t="shared" si="26"/>
        <v>946</v>
      </c>
      <c r="BC41" s="4">
        <f t="shared" si="27"/>
        <v>1043</v>
      </c>
    </row>
    <row r="42" spans="1:55" x14ac:dyDescent="0.2">
      <c r="A42">
        <v>41</v>
      </c>
      <c r="B42" s="6">
        <v>1</v>
      </c>
      <c r="C42">
        <v>0</v>
      </c>
      <c r="D42" s="4" t="s">
        <v>750</v>
      </c>
      <c r="E42">
        <v>0</v>
      </c>
      <c r="F42" s="4" t="s">
        <v>755</v>
      </c>
      <c r="G42" s="6" t="s">
        <v>289</v>
      </c>
      <c r="H42" s="5" t="s">
        <v>292</v>
      </c>
      <c r="I42">
        <v>42</v>
      </c>
      <c r="J42">
        <v>14</v>
      </c>
      <c r="K42">
        <v>61</v>
      </c>
      <c r="L42">
        <v>22</v>
      </c>
      <c r="M42">
        <v>9</v>
      </c>
      <c r="O42" s="5">
        <v>39</v>
      </c>
      <c r="P42">
        <v>77</v>
      </c>
      <c r="Q42">
        <v>13</v>
      </c>
      <c r="R42">
        <v>68</v>
      </c>
      <c r="S42">
        <v>4</v>
      </c>
      <c r="T42">
        <v>25</v>
      </c>
      <c r="V42" s="5">
        <v>30</v>
      </c>
      <c r="W42" s="6">
        <f>SUMIFS(events!BJ:BJ,events!K:K,"=DeadIce",events!BK:BK,"&lt;="&amp;shifts!AG42,events!BL:BL,"&gt;"&amp;shifts!AH42,events!AD:AD,"="&amp;shifts!B43)+SUMIFS(events!BJ:BJ,events!K:K,"=Timeout",events!BK:BK,"&lt;="&amp;shifts!AG42,events!BL:BL,"&gt;"&amp;shifts!AH42,events!AD:AD,"="&amp;shifts!B43)</f>
        <v>24</v>
      </c>
      <c r="X42" s="6">
        <f t="shared" si="2"/>
        <v>1</v>
      </c>
      <c r="Y42">
        <v>1</v>
      </c>
      <c r="Z42" t="str">
        <f t="shared" si="3"/>
        <v/>
      </c>
      <c r="AB42" t="str">
        <f t="shared" si="4"/>
        <v/>
      </c>
      <c r="AD42">
        <f t="shared" ref="AD42:AF42" si="64">AD41</f>
        <v>18987</v>
      </c>
      <c r="AE42" t="str">
        <f t="shared" si="64"/>
        <v>Velodrome</v>
      </c>
      <c r="AF42" t="str">
        <f t="shared" si="64"/>
        <v>Outlaws</v>
      </c>
      <c r="AG42" s="4">
        <f t="shared" si="6"/>
        <v>35</v>
      </c>
      <c r="AH42" s="4">
        <f t="shared" si="7"/>
        <v>0.01</v>
      </c>
      <c r="AI42" s="14">
        <f t="shared" si="8"/>
        <v>35</v>
      </c>
      <c r="AJ42">
        <f t="shared" si="9"/>
        <v>5</v>
      </c>
      <c r="AK42">
        <f t="shared" si="10"/>
        <v>5</v>
      </c>
      <c r="AL42">
        <f t="shared" si="11"/>
        <v>0</v>
      </c>
      <c r="AM42">
        <f t="shared" si="12"/>
        <v>0</v>
      </c>
      <c r="AN42">
        <f t="shared" si="13"/>
        <v>0</v>
      </c>
      <c r="AO42">
        <f t="shared" si="14"/>
        <v>0</v>
      </c>
      <c r="AP42">
        <f t="shared" si="15"/>
        <v>0</v>
      </c>
      <c r="AQ42">
        <f t="shared" si="16"/>
        <v>0</v>
      </c>
      <c r="AR42" t="str">
        <f t="shared" si="17"/>
        <v>Full Strength</v>
      </c>
      <c r="AS42" t="str">
        <f t="shared" si="18"/>
        <v>5v5</v>
      </c>
      <c r="AT42">
        <f t="shared" si="19"/>
        <v>0</v>
      </c>
      <c r="AU42">
        <f t="shared" si="20"/>
        <v>0</v>
      </c>
      <c r="AV42">
        <f t="shared" si="21"/>
        <v>0</v>
      </c>
      <c r="AW42">
        <f t="shared" si="22"/>
        <v>0</v>
      </c>
      <c r="AX42">
        <f t="shared" si="23"/>
        <v>0</v>
      </c>
      <c r="AY42">
        <f t="shared" si="24"/>
        <v>0</v>
      </c>
      <c r="AZ42">
        <f>IFERROR(VLOOKUP(B42,events!AD:BN,37,FALSE),0)</f>
        <v>0</v>
      </c>
      <c r="BA42">
        <f t="shared" si="25"/>
        <v>1045</v>
      </c>
      <c r="BB42">
        <f t="shared" si="26"/>
        <v>1040</v>
      </c>
      <c r="BC42" s="4">
        <f t="shared" si="27"/>
        <v>1078</v>
      </c>
    </row>
    <row r="43" spans="1:55" x14ac:dyDescent="0.2">
      <c r="A43">
        <v>42</v>
      </c>
      <c r="B43" s="6">
        <v>1</v>
      </c>
      <c r="G43" s="6" t="s">
        <v>393</v>
      </c>
      <c r="P43"/>
      <c r="V43" s="5"/>
      <c r="W43" s="6">
        <f>SUMIFS(events!BJ:BJ,events!K:K,"=DeadIce",events!BK:BK,"&lt;="&amp;shifts!AG43,events!BL:BL,"&gt;"&amp;shifts!AH43,events!AD:AD,"="&amp;shifts!B44)+SUMIFS(events!BJ:BJ,events!K:K,"=Timeout",events!BK:BK,"&lt;="&amp;shifts!AG43,events!BL:BL,"&gt;"&amp;shifts!AH43,events!AD:AD,"="&amp;shifts!B44)</f>
        <v>0</v>
      </c>
      <c r="X43" s="6" t="str">
        <f t="shared" si="2"/>
        <v/>
      </c>
      <c r="Z43" t="str">
        <f t="shared" si="3"/>
        <v/>
      </c>
      <c r="AB43">
        <f t="shared" si="4"/>
        <v>1</v>
      </c>
      <c r="AD43">
        <f t="shared" ref="AD43:AF43" si="65">AD42</f>
        <v>18987</v>
      </c>
      <c r="AE43" t="str">
        <f t="shared" si="65"/>
        <v>Velodrome</v>
      </c>
      <c r="AF43" t="str">
        <f t="shared" si="65"/>
        <v>Outlaws</v>
      </c>
      <c r="AG43" s="4">
        <f t="shared" si="6"/>
        <v>0</v>
      </c>
      <c r="AH43" s="4">
        <f t="shared" si="7"/>
        <v>0</v>
      </c>
      <c r="AI43" s="14">
        <f t="shared" si="8"/>
        <v>0</v>
      </c>
      <c r="AJ43">
        <f t="shared" si="9"/>
        <v>0</v>
      </c>
      <c r="AK43">
        <f t="shared" si="10"/>
        <v>0</v>
      </c>
      <c r="AL43">
        <f t="shared" si="11"/>
        <v>1</v>
      </c>
      <c r="AM43">
        <f t="shared" si="12"/>
        <v>1</v>
      </c>
      <c r="AN43">
        <f t="shared" si="13"/>
        <v>0</v>
      </c>
      <c r="AO43">
        <f t="shared" si="14"/>
        <v>0</v>
      </c>
      <c r="AP43">
        <f t="shared" si="15"/>
        <v>0</v>
      </c>
      <c r="AQ43">
        <f t="shared" si="16"/>
        <v>0</v>
      </c>
      <c r="AR43" t="str">
        <f t="shared" si="17"/>
        <v>Home EmptyNet</v>
      </c>
      <c r="AS43" t="str">
        <f t="shared" si="18"/>
        <v>0v0 Home EN</v>
      </c>
      <c r="AT43">
        <f t="shared" si="19"/>
        <v>0</v>
      </c>
      <c r="AU43">
        <f t="shared" si="20"/>
        <v>0</v>
      </c>
      <c r="AV43">
        <f t="shared" si="21"/>
        <v>0</v>
      </c>
      <c r="AW43">
        <f t="shared" si="22"/>
        <v>0</v>
      </c>
      <c r="AX43">
        <f t="shared" si="23"/>
        <v>0</v>
      </c>
      <c r="AY43">
        <f t="shared" si="24"/>
        <v>0</v>
      </c>
      <c r="AZ43">
        <f>IFERROR(VLOOKUP(B43,events!AD:BN,37,FALSE),0)</f>
        <v>0</v>
      </c>
      <c r="BA43">
        <f>ROUND(IF(G43="Intermission",BA42,((1080)-((C43*60)+D43))+AZ43),0)</f>
        <v>1045</v>
      </c>
      <c r="BB43">
        <f t="shared" si="26"/>
        <v>1040</v>
      </c>
      <c r="BC43" s="4">
        <f t="shared" si="27"/>
        <v>1043</v>
      </c>
    </row>
    <row r="44" spans="1:55" x14ac:dyDescent="0.2">
      <c r="A44">
        <v>43</v>
      </c>
      <c r="B44" s="6">
        <v>2</v>
      </c>
      <c r="C44">
        <v>18</v>
      </c>
      <c r="D44" s="4">
        <v>0</v>
      </c>
      <c r="E44">
        <v>17</v>
      </c>
      <c r="F44" s="4" t="s">
        <v>922</v>
      </c>
      <c r="G44" s="6" t="s">
        <v>284</v>
      </c>
      <c r="H44" s="5" t="s">
        <v>341</v>
      </c>
      <c r="I44">
        <v>70</v>
      </c>
      <c r="J44">
        <v>14</v>
      </c>
      <c r="K44">
        <v>55</v>
      </c>
      <c r="L44">
        <v>91</v>
      </c>
      <c r="M44">
        <v>84</v>
      </c>
      <c r="O44" s="5">
        <v>39</v>
      </c>
      <c r="P44">
        <v>77</v>
      </c>
      <c r="Q44">
        <v>13</v>
      </c>
      <c r="R44">
        <v>68</v>
      </c>
      <c r="S44">
        <v>44</v>
      </c>
      <c r="T44">
        <v>18</v>
      </c>
      <c r="V44" s="5">
        <v>30</v>
      </c>
      <c r="W44" s="6">
        <f>SUMIFS(events!BJ:BJ,events!K:K,"=DeadIce",events!BK:BK,"&lt;="&amp;shifts!AG44,events!BL:BL,"&gt;"&amp;shifts!AH44,events!AD:AD,"="&amp;shifts!B45)+SUMIFS(events!BJ:BJ,events!K:K,"=Timeout",events!BK:BK,"&lt;="&amp;shifts!AG44,events!BL:BL,"&gt;"&amp;shifts!AH44,events!AD:AD,"="&amp;shifts!B45)</f>
        <v>0</v>
      </c>
      <c r="X44" s="6" t="str">
        <f t="shared" si="2"/>
        <v/>
      </c>
      <c r="Y44">
        <v>1</v>
      </c>
      <c r="Z44" t="str">
        <f t="shared" si="3"/>
        <v/>
      </c>
      <c r="AB44" t="str">
        <f t="shared" si="4"/>
        <v/>
      </c>
      <c r="AD44">
        <f t="shared" ref="AD44:AF44" si="66">AD43</f>
        <v>18987</v>
      </c>
      <c r="AE44" t="str">
        <f t="shared" si="66"/>
        <v>Velodrome</v>
      </c>
      <c r="AF44" t="str">
        <f t="shared" si="66"/>
        <v>Outlaws</v>
      </c>
      <c r="AG44" s="4">
        <f t="shared" si="6"/>
        <v>1080</v>
      </c>
      <c r="AH44" s="4">
        <f t="shared" si="7"/>
        <v>1040</v>
      </c>
      <c r="AI44" s="14">
        <f t="shared" si="8"/>
        <v>40</v>
      </c>
      <c r="AJ44">
        <f t="shared" si="9"/>
        <v>5</v>
      </c>
      <c r="AK44">
        <f t="shared" si="10"/>
        <v>5</v>
      </c>
      <c r="AL44">
        <f t="shared" si="11"/>
        <v>0</v>
      </c>
      <c r="AM44">
        <f t="shared" si="12"/>
        <v>0</v>
      </c>
      <c r="AN44">
        <f t="shared" si="13"/>
        <v>0</v>
      </c>
      <c r="AO44">
        <f t="shared" si="14"/>
        <v>0</v>
      </c>
      <c r="AP44">
        <f t="shared" si="15"/>
        <v>0</v>
      </c>
      <c r="AQ44">
        <f t="shared" si="16"/>
        <v>0</v>
      </c>
      <c r="AR44" t="str">
        <f t="shared" si="17"/>
        <v>Full Strength</v>
      </c>
      <c r="AS44" t="str">
        <f t="shared" si="18"/>
        <v>5v5</v>
      </c>
      <c r="AT44">
        <f t="shared" si="19"/>
        <v>0</v>
      </c>
      <c r="AU44">
        <f t="shared" si="20"/>
        <v>0</v>
      </c>
      <c r="AV44">
        <f t="shared" si="21"/>
        <v>0</v>
      </c>
      <c r="AW44">
        <f t="shared" si="22"/>
        <v>0</v>
      </c>
      <c r="AX44">
        <f t="shared" si="23"/>
        <v>0</v>
      </c>
      <c r="AY44">
        <f t="shared" si="24"/>
        <v>0</v>
      </c>
      <c r="AZ44">
        <f>IFERROR(VLOOKUP(B44,events!AD:BN,37,FALSE),0)</f>
        <v>1147</v>
      </c>
      <c r="BA44">
        <f>ROUND(IF(G44="Intermission",BA43,((1080)-((C44*60)+D44))+AZ44),0)</f>
        <v>1147</v>
      </c>
      <c r="BB44">
        <f t="shared" si="26"/>
        <v>1142</v>
      </c>
      <c r="BC44" s="4">
        <f t="shared" si="27"/>
        <v>1185</v>
      </c>
    </row>
    <row r="45" spans="1:55" x14ac:dyDescent="0.2">
      <c r="A45">
        <v>44</v>
      </c>
      <c r="B45" s="6">
        <v>2</v>
      </c>
      <c r="C45">
        <v>17</v>
      </c>
      <c r="D45" s="4" t="s">
        <v>922</v>
      </c>
      <c r="E45">
        <v>16</v>
      </c>
      <c r="F45" s="4" t="s">
        <v>738</v>
      </c>
      <c r="G45" s="6" t="s">
        <v>289</v>
      </c>
      <c r="H45" s="5" t="s">
        <v>293</v>
      </c>
      <c r="I45">
        <v>70</v>
      </c>
      <c r="J45">
        <v>75</v>
      </c>
      <c r="K45">
        <v>55</v>
      </c>
      <c r="L45">
        <v>91</v>
      </c>
      <c r="M45">
        <v>84</v>
      </c>
      <c r="O45" s="5">
        <v>39</v>
      </c>
      <c r="P45">
        <v>77</v>
      </c>
      <c r="Q45">
        <v>13</v>
      </c>
      <c r="R45">
        <v>68</v>
      </c>
      <c r="S45">
        <v>44</v>
      </c>
      <c r="T45">
        <v>18</v>
      </c>
      <c r="V45" s="5">
        <v>30</v>
      </c>
      <c r="W45" s="6">
        <f>SUMIFS(events!BJ:BJ,events!K:K,"=DeadIce",events!BK:BK,"&lt;="&amp;shifts!AG45,events!BL:BL,"&gt;"&amp;shifts!AH45,events!AD:AD,"="&amp;shifts!B46)+SUMIFS(events!BJ:BJ,events!K:K,"=Timeout",events!BK:BK,"&lt;="&amp;shifts!AG45,events!BL:BL,"&gt;"&amp;shifts!AH45,events!AD:AD,"="&amp;shifts!B46)</f>
        <v>22</v>
      </c>
      <c r="X45" s="6">
        <f t="shared" si="2"/>
        <v>1</v>
      </c>
      <c r="Y45">
        <v>1</v>
      </c>
      <c r="Z45" t="str">
        <f t="shared" si="3"/>
        <v/>
      </c>
      <c r="AB45" t="str">
        <f t="shared" si="4"/>
        <v/>
      </c>
      <c r="AD45">
        <f t="shared" ref="AD45:AF45" si="67">AD44</f>
        <v>18987</v>
      </c>
      <c r="AE45" t="str">
        <f t="shared" si="67"/>
        <v>Velodrome</v>
      </c>
      <c r="AF45" t="str">
        <f t="shared" si="67"/>
        <v>Outlaws</v>
      </c>
      <c r="AG45" s="4">
        <f t="shared" si="6"/>
        <v>1040</v>
      </c>
      <c r="AH45" s="4">
        <f t="shared" si="7"/>
        <v>991</v>
      </c>
      <c r="AI45" s="14">
        <f t="shared" si="8"/>
        <v>49</v>
      </c>
      <c r="AJ45">
        <f t="shared" si="9"/>
        <v>5</v>
      </c>
      <c r="AK45">
        <f t="shared" si="10"/>
        <v>5</v>
      </c>
      <c r="AL45">
        <f t="shared" si="11"/>
        <v>0</v>
      </c>
      <c r="AM45">
        <f t="shared" si="12"/>
        <v>0</v>
      </c>
      <c r="AN45">
        <f t="shared" si="13"/>
        <v>0</v>
      </c>
      <c r="AO45">
        <f t="shared" si="14"/>
        <v>0</v>
      </c>
      <c r="AP45">
        <f t="shared" si="15"/>
        <v>0</v>
      </c>
      <c r="AQ45">
        <f t="shared" si="16"/>
        <v>0</v>
      </c>
      <c r="AR45" t="str">
        <f t="shared" si="17"/>
        <v>Full Strength</v>
      </c>
      <c r="AS45" t="str">
        <f t="shared" si="18"/>
        <v>5v5</v>
      </c>
      <c r="AT45">
        <f t="shared" si="19"/>
        <v>0</v>
      </c>
      <c r="AU45">
        <f t="shared" si="20"/>
        <v>0</v>
      </c>
      <c r="AV45">
        <f t="shared" si="21"/>
        <v>0</v>
      </c>
      <c r="AW45">
        <f t="shared" si="22"/>
        <v>0</v>
      </c>
      <c r="AX45">
        <f t="shared" si="23"/>
        <v>0</v>
      </c>
      <c r="AY45">
        <f t="shared" si="24"/>
        <v>0</v>
      </c>
      <c r="AZ45">
        <f>IFERROR(VLOOKUP(B45,events!AD:BN,37,FALSE),0)</f>
        <v>1147</v>
      </c>
      <c r="BA45">
        <f t="shared" ref="BA45:BA107" si="68">ROUND(IF(G45="Intermission",BA44,((1080)-((C45*60)+D45))+AZ45),0)</f>
        <v>1187</v>
      </c>
      <c r="BB45">
        <f t="shared" si="26"/>
        <v>1182</v>
      </c>
      <c r="BC45" s="4">
        <f t="shared" si="27"/>
        <v>1234</v>
      </c>
    </row>
    <row r="46" spans="1:55" x14ac:dyDescent="0.2">
      <c r="A46">
        <v>45</v>
      </c>
      <c r="B46" s="6">
        <v>2</v>
      </c>
      <c r="C46">
        <v>16</v>
      </c>
      <c r="D46" s="4" t="s">
        <v>738</v>
      </c>
      <c r="E46">
        <v>15</v>
      </c>
      <c r="F46" s="4" t="s">
        <v>904</v>
      </c>
      <c r="G46" s="6" t="s">
        <v>289</v>
      </c>
      <c r="H46" s="5" t="s">
        <v>342</v>
      </c>
      <c r="I46">
        <v>70</v>
      </c>
      <c r="J46">
        <v>75</v>
      </c>
      <c r="K46">
        <v>55</v>
      </c>
      <c r="L46">
        <v>91</v>
      </c>
      <c r="M46">
        <v>84</v>
      </c>
      <c r="O46" s="5">
        <v>39</v>
      </c>
      <c r="P46">
        <v>3</v>
      </c>
      <c r="Q46">
        <v>12</v>
      </c>
      <c r="R46">
        <v>56</v>
      </c>
      <c r="S46">
        <v>44</v>
      </c>
      <c r="T46">
        <v>18</v>
      </c>
      <c r="V46" s="5">
        <v>30</v>
      </c>
      <c r="W46" s="6">
        <f>SUMIFS(events!BJ:BJ,events!K:K,"=DeadIce",events!BK:BK,"&lt;="&amp;shifts!AG46,events!BL:BL,"&gt;"&amp;shifts!AH46,events!AD:AD,"="&amp;shifts!B47)+SUMIFS(events!BJ:BJ,events!K:K,"=Timeout",events!BK:BK,"&lt;="&amp;shifts!AG46,events!BL:BL,"&gt;"&amp;shifts!AH46,events!AD:AD,"="&amp;shifts!B47)</f>
        <v>16</v>
      </c>
      <c r="X46" s="6">
        <f t="shared" si="2"/>
        <v>1</v>
      </c>
      <c r="Z46" t="str">
        <f t="shared" si="3"/>
        <v/>
      </c>
      <c r="AA46">
        <v>1</v>
      </c>
      <c r="AB46" t="str">
        <f t="shared" si="4"/>
        <v/>
      </c>
      <c r="AD46">
        <f t="shared" ref="AD46:AF46" si="69">AD45</f>
        <v>18987</v>
      </c>
      <c r="AE46" t="str">
        <f t="shared" si="69"/>
        <v>Velodrome</v>
      </c>
      <c r="AF46" t="str">
        <f t="shared" si="69"/>
        <v>Outlaws</v>
      </c>
      <c r="AG46" s="4">
        <f t="shared" si="6"/>
        <v>991</v>
      </c>
      <c r="AH46" s="4">
        <f t="shared" si="7"/>
        <v>933</v>
      </c>
      <c r="AI46" s="14">
        <f t="shared" si="8"/>
        <v>58</v>
      </c>
      <c r="AJ46">
        <f t="shared" si="9"/>
        <v>5</v>
      </c>
      <c r="AK46">
        <f t="shared" si="10"/>
        <v>5</v>
      </c>
      <c r="AL46">
        <f t="shared" si="11"/>
        <v>0</v>
      </c>
      <c r="AM46">
        <f t="shared" si="12"/>
        <v>0</v>
      </c>
      <c r="AN46">
        <f t="shared" si="13"/>
        <v>0</v>
      </c>
      <c r="AO46">
        <f t="shared" si="14"/>
        <v>0</v>
      </c>
      <c r="AP46">
        <f t="shared" si="15"/>
        <v>0</v>
      </c>
      <c r="AQ46">
        <f t="shared" si="16"/>
        <v>0</v>
      </c>
      <c r="AR46" t="str">
        <f t="shared" si="17"/>
        <v>Full Strength</v>
      </c>
      <c r="AS46" t="str">
        <f t="shared" si="18"/>
        <v>5v5</v>
      </c>
      <c r="AT46">
        <f t="shared" si="19"/>
        <v>0</v>
      </c>
      <c r="AU46">
        <f t="shared" si="20"/>
        <v>0</v>
      </c>
      <c r="AV46">
        <f t="shared" si="21"/>
        <v>0</v>
      </c>
      <c r="AW46">
        <f t="shared" si="22"/>
        <v>0</v>
      </c>
      <c r="AX46">
        <f t="shared" si="23"/>
        <v>0</v>
      </c>
      <c r="AY46">
        <f t="shared" si="24"/>
        <v>0</v>
      </c>
      <c r="AZ46">
        <f>IFERROR(VLOOKUP(B46,events!AD:BN,37,FALSE),0)</f>
        <v>1147</v>
      </c>
      <c r="BA46">
        <f t="shared" si="68"/>
        <v>1236</v>
      </c>
      <c r="BB46">
        <f t="shared" si="26"/>
        <v>1231</v>
      </c>
      <c r="BC46" s="4">
        <f t="shared" si="27"/>
        <v>1292</v>
      </c>
    </row>
    <row r="47" spans="1:55" x14ac:dyDescent="0.2">
      <c r="A47">
        <v>46</v>
      </c>
      <c r="B47" s="6">
        <v>2</v>
      </c>
      <c r="C47">
        <v>15</v>
      </c>
      <c r="D47" s="4" t="s">
        <v>904</v>
      </c>
      <c r="E47">
        <v>14</v>
      </c>
      <c r="F47" s="4" t="s">
        <v>901</v>
      </c>
      <c r="G47" s="6" t="s">
        <v>289</v>
      </c>
      <c r="H47" s="5" t="s">
        <v>301</v>
      </c>
      <c r="I47">
        <v>42</v>
      </c>
      <c r="J47">
        <v>24</v>
      </c>
      <c r="K47">
        <v>61</v>
      </c>
      <c r="L47">
        <v>22</v>
      </c>
      <c r="M47">
        <v>9</v>
      </c>
      <c r="O47" s="5">
        <v>39</v>
      </c>
      <c r="P47">
        <v>3</v>
      </c>
      <c r="Q47">
        <v>12</v>
      </c>
      <c r="R47">
        <v>56</v>
      </c>
      <c r="S47">
        <v>4</v>
      </c>
      <c r="T47">
        <v>25</v>
      </c>
      <c r="V47" s="5">
        <v>30</v>
      </c>
      <c r="W47" s="6">
        <f>SUMIFS(events!BJ:BJ,events!K:K,"=DeadIce",events!BK:BK,"&lt;="&amp;shifts!AG47,events!BL:BL,"&gt;"&amp;shifts!AH47,events!AD:AD,"="&amp;shifts!B48)+SUMIFS(events!BJ:BJ,events!K:K,"=Timeout",events!BK:BK,"&lt;="&amp;shifts!AG47,events!BL:BL,"&gt;"&amp;shifts!AH47,events!AD:AD,"="&amp;shifts!B48)</f>
        <v>26</v>
      </c>
      <c r="X47" s="6" t="str">
        <f t="shared" si="2"/>
        <v/>
      </c>
      <c r="Y47">
        <v>1</v>
      </c>
      <c r="Z47">
        <f t="shared" si="3"/>
        <v>1</v>
      </c>
      <c r="AB47" t="str">
        <f t="shared" si="4"/>
        <v/>
      </c>
      <c r="AD47">
        <f t="shared" ref="AD47:AF47" si="70">AD46</f>
        <v>18987</v>
      </c>
      <c r="AE47" t="str">
        <f t="shared" si="70"/>
        <v>Velodrome</v>
      </c>
      <c r="AF47" t="str">
        <f t="shared" si="70"/>
        <v>Outlaws</v>
      </c>
      <c r="AG47" s="4">
        <f t="shared" si="6"/>
        <v>933</v>
      </c>
      <c r="AH47" s="4">
        <f t="shared" si="7"/>
        <v>882</v>
      </c>
      <c r="AI47" s="14">
        <f t="shared" si="8"/>
        <v>51</v>
      </c>
      <c r="AJ47">
        <f t="shared" si="9"/>
        <v>5</v>
      </c>
      <c r="AK47">
        <f t="shared" si="10"/>
        <v>5</v>
      </c>
      <c r="AL47">
        <f t="shared" si="11"/>
        <v>0</v>
      </c>
      <c r="AM47">
        <f t="shared" si="12"/>
        <v>0</v>
      </c>
      <c r="AN47">
        <f t="shared" si="13"/>
        <v>0</v>
      </c>
      <c r="AO47">
        <f t="shared" si="14"/>
        <v>0</v>
      </c>
      <c r="AP47">
        <f t="shared" si="15"/>
        <v>0</v>
      </c>
      <c r="AQ47">
        <f t="shared" si="16"/>
        <v>0</v>
      </c>
      <c r="AR47" t="str">
        <f t="shared" si="17"/>
        <v>Full Strength</v>
      </c>
      <c r="AS47" t="str">
        <f t="shared" si="18"/>
        <v>5v5</v>
      </c>
      <c r="AT47">
        <f t="shared" si="19"/>
        <v>0</v>
      </c>
      <c r="AU47">
        <f t="shared" si="20"/>
        <v>0</v>
      </c>
      <c r="AV47">
        <f t="shared" si="21"/>
        <v>0</v>
      </c>
      <c r="AW47">
        <f t="shared" si="22"/>
        <v>0</v>
      </c>
      <c r="AX47">
        <f t="shared" si="23"/>
        <v>0</v>
      </c>
      <c r="AY47">
        <f t="shared" si="24"/>
        <v>0</v>
      </c>
      <c r="AZ47">
        <f>IFERROR(VLOOKUP(B47,events!AD:BN,37,FALSE),0)</f>
        <v>1147</v>
      </c>
      <c r="BA47">
        <f t="shared" si="68"/>
        <v>1294</v>
      </c>
      <c r="BB47">
        <f t="shared" si="26"/>
        <v>1289</v>
      </c>
      <c r="BC47" s="4">
        <f t="shared" si="27"/>
        <v>1343</v>
      </c>
    </row>
    <row r="48" spans="1:55" x14ac:dyDescent="0.2">
      <c r="A48">
        <v>47</v>
      </c>
      <c r="B48" s="6">
        <v>2</v>
      </c>
      <c r="C48">
        <v>14</v>
      </c>
      <c r="D48" s="4" t="s">
        <v>901</v>
      </c>
      <c r="E48">
        <v>12</v>
      </c>
      <c r="F48" s="4" t="s">
        <v>930</v>
      </c>
      <c r="G48" s="6" t="s">
        <v>289</v>
      </c>
      <c r="I48">
        <v>42</v>
      </c>
      <c r="J48">
        <v>24</v>
      </c>
      <c r="K48">
        <v>61</v>
      </c>
      <c r="L48">
        <v>22</v>
      </c>
      <c r="M48">
        <v>9</v>
      </c>
      <c r="O48" s="5">
        <v>39</v>
      </c>
      <c r="P48">
        <v>91</v>
      </c>
      <c r="Q48">
        <v>80</v>
      </c>
      <c r="R48">
        <v>89</v>
      </c>
      <c r="S48">
        <v>4</v>
      </c>
      <c r="T48">
        <v>25</v>
      </c>
      <c r="V48" s="5">
        <v>30</v>
      </c>
      <c r="W48" s="6">
        <f>SUMIFS(events!BJ:BJ,events!K:K,"=DeadIce",events!BK:BK,"&lt;="&amp;shifts!AG48,events!BL:BL,"&gt;"&amp;shifts!AH48,events!AD:AD,"="&amp;shifts!B49)+SUMIFS(events!BJ:BJ,events!K:K,"=Timeout",events!BK:BK,"&lt;="&amp;shifts!AG48,events!BL:BL,"&gt;"&amp;shifts!AH48,events!AD:AD,"="&amp;shifts!B49)</f>
        <v>17</v>
      </c>
      <c r="X48" s="6">
        <f t="shared" si="2"/>
        <v>1</v>
      </c>
      <c r="Y48">
        <v>1</v>
      </c>
      <c r="Z48" t="str">
        <f t="shared" si="3"/>
        <v/>
      </c>
      <c r="AB48" t="str">
        <f t="shared" si="4"/>
        <v/>
      </c>
      <c r="AD48">
        <f t="shared" ref="AD48:AF48" si="71">AD47</f>
        <v>18987</v>
      </c>
      <c r="AE48" t="str">
        <f t="shared" si="71"/>
        <v>Velodrome</v>
      </c>
      <c r="AF48" t="str">
        <f t="shared" si="71"/>
        <v>Outlaws</v>
      </c>
      <c r="AG48" s="4">
        <f t="shared" si="6"/>
        <v>882</v>
      </c>
      <c r="AH48" s="4">
        <f t="shared" si="7"/>
        <v>767</v>
      </c>
      <c r="AI48" s="14">
        <f t="shared" si="8"/>
        <v>115</v>
      </c>
      <c r="AJ48">
        <f t="shared" si="9"/>
        <v>5</v>
      </c>
      <c r="AK48">
        <f t="shared" si="10"/>
        <v>5</v>
      </c>
      <c r="AL48">
        <f t="shared" si="11"/>
        <v>0</v>
      </c>
      <c r="AM48">
        <f t="shared" si="12"/>
        <v>0</v>
      </c>
      <c r="AN48">
        <f t="shared" si="13"/>
        <v>0</v>
      </c>
      <c r="AO48">
        <f t="shared" si="14"/>
        <v>0</v>
      </c>
      <c r="AP48">
        <f t="shared" si="15"/>
        <v>0</v>
      </c>
      <c r="AQ48">
        <f t="shared" si="16"/>
        <v>0</v>
      </c>
      <c r="AR48" t="str">
        <f t="shared" si="17"/>
        <v>Full Strength</v>
      </c>
      <c r="AS48" t="str">
        <f t="shared" si="18"/>
        <v>5v5</v>
      </c>
      <c r="AT48">
        <f t="shared" si="19"/>
        <v>0</v>
      </c>
      <c r="AU48">
        <f t="shared" si="20"/>
        <v>0</v>
      </c>
      <c r="AV48">
        <f t="shared" si="21"/>
        <v>0</v>
      </c>
      <c r="AW48">
        <f t="shared" si="22"/>
        <v>0</v>
      </c>
      <c r="AX48">
        <f t="shared" si="23"/>
        <v>0</v>
      </c>
      <c r="AY48">
        <f t="shared" si="24"/>
        <v>0</v>
      </c>
      <c r="AZ48">
        <f>IFERROR(VLOOKUP(B48,events!AD:BN,37,FALSE),0)</f>
        <v>1147</v>
      </c>
      <c r="BA48">
        <f t="shared" si="68"/>
        <v>1345</v>
      </c>
      <c r="BB48">
        <f t="shared" si="26"/>
        <v>1340</v>
      </c>
      <c r="BC48" s="4">
        <f t="shared" si="27"/>
        <v>1458</v>
      </c>
    </row>
    <row r="49" spans="1:55" x14ac:dyDescent="0.2">
      <c r="A49">
        <v>48</v>
      </c>
      <c r="B49" s="6">
        <v>2</v>
      </c>
      <c r="C49">
        <v>12</v>
      </c>
      <c r="D49" s="4" t="s">
        <v>930</v>
      </c>
      <c r="E49">
        <v>12</v>
      </c>
      <c r="F49" s="4" t="s">
        <v>865</v>
      </c>
      <c r="I49">
        <v>70</v>
      </c>
      <c r="J49">
        <v>24</v>
      </c>
      <c r="K49">
        <v>61</v>
      </c>
      <c r="L49">
        <v>22</v>
      </c>
      <c r="M49">
        <v>9</v>
      </c>
      <c r="O49" s="5">
        <v>39</v>
      </c>
      <c r="P49">
        <v>91</v>
      </c>
      <c r="Q49">
        <v>80</v>
      </c>
      <c r="R49">
        <v>89</v>
      </c>
      <c r="S49">
        <v>4</v>
      </c>
      <c r="T49">
        <v>25</v>
      </c>
      <c r="V49" s="5">
        <v>30</v>
      </c>
      <c r="W49" s="6">
        <f>SUMIFS(events!BJ:BJ,events!K:K,"=DeadIce",events!BK:BK,"&lt;="&amp;shifts!AG49,events!BL:BL,"&gt;"&amp;shifts!AH49,events!AD:AD,"="&amp;shifts!B50)+SUMIFS(events!BJ:BJ,events!K:K,"=Timeout",events!BK:BK,"&lt;="&amp;shifts!AG49,events!BL:BL,"&gt;"&amp;shifts!AH49,events!AD:AD,"="&amp;shifts!B50)</f>
        <v>0</v>
      </c>
      <c r="X49" s="6">
        <f t="shared" si="2"/>
        <v>1</v>
      </c>
      <c r="Y49">
        <v>1</v>
      </c>
      <c r="Z49" t="str">
        <f t="shared" si="3"/>
        <v/>
      </c>
      <c r="AB49" t="str">
        <f t="shared" si="4"/>
        <v/>
      </c>
      <c r="AD49">
        <f t="shared" ref="AD49:AF49" si="72">AD48</f>
        <v>18987</v>
      </c>
      <c r="AE49" t="str">
        <f t="shared" si="72"/>
        <v>Velodrome</v>
      </c>
      <c r="AF49" t="str">
        <f t="shared" si="72"/>
        <v>Outlaws</v>
      </c>
      <c r="AG49" s="4">
        <f t="shared" si="6"/>
        <v>767</v>
      </c>
      <c r="AH49" s="4">
        <f t="shared" si="7"/>
        <v>758</v>
      </c>
      <c r="AI49" s="14">
        <f t="shared" si="8"/>
        <v>9</v>
      </c>
      <c r="AJ49">
        <f t="shared" si="9"/>
        <v>5</v>
      </c>
      <c r="AK49">
        <f t="shared" si="10"/>
        <v>5</v>
      </c>
      <c r="AL49">
        <f t="shared" si="11"/>
        <v>0</v>
      </c>
      <c r="AM49">
        <f t="shared" si="12"/>
        <v>0</v>
      </c>
      <c r="AN49">
        <f t="shared" si="13"/>
        <v>0</v>
      </c>
      <c r="AO49">
        <f t="shared" si="14"/>
        <v>0</v>
      </c>
      <c r="AP49">
        <f t="shared" si="15"/>
        <v>0</v>
      </c>
      <c r="AQ49">
        <f t="shared" si="16"/>
        <v>0</v>
      </c>
      <c r="AR49" t="str">
        <f t="shared" si="17"/>
        <v>Full Strength</v>
      </c>
      <c r="AS49" t="str">
        <f t="shared" si="18"/>
        <v>5v5</v>
      </c>
      <c r="AT49">
        <f t="shared" si="19"/>
        <v>0</v>
      </c>
      <c r="AU49">
        <f t="shared" si="20"/>
        <v>0</v>
      </c>
      <c r="AV49">
        <f t="shared" si="21"/>
        <v>0</v>
      </c>
      <c r="AW49">
        <f t="shared" si="22"/>
        <v>0</v>
      </c>
      <c r="AX49">
        <f t="shared" si="23"/>
        <v>0</v>
      </c>
      <c r="AY49">
        <f t="shared" si="24"/>
        <v>0</v>
      </c>
      <c r="AZ49">
        <f>IFERROR(VLOOKUP(B49,events!AD:BN,37,FALSE),0)</f>
        <v>1147</v>
      </c>
      <c r="BA49">
        <f t="shared" si="68"/>
        <v>1460</v>
      </c>
      <c r="BB49">
        <f t="shared" si="26"/>
        <v>1455</v>
      </c>
      <c r="BC49" s="4">
        <f t="shared" si="27"/>
        <v>1467</v>
      </c>
    </row>
    <row r="50" spans="1:55" x14ac:dyDescent="0.2">
      <c r="A50">
        <v>49</v>
      </c>
      <c r="B50" s="6">
        <v>2</v>
      </c>
      <c r="C50">
        <v>12</v>
      </c>
      <c r="D50" s="4" t="s">
        <v>865</v>
      </c>
      <c r="E50">
        <v>12</v>
      </c>
      <c r="F50" s="4" t="s">
        <v>927</v>
      </c>
      <c r="I50">
        <v>70</v>
      </c>
      <c r="J50">
        <v>24</v>
      </c>
      <c r="K50">
        <v>61</v>
      </c>
      <c r="L50">
        <v>22</v>
      </c>
      <c r="M50">
        <v>9</v>
      </c>
      <c r="O50" s="5">
        <v>39</v>
      </c>
      <c r="P50">
        <v>91</v>
      </c>
      <c r="Q50">
        <v>80</v>
      </c>
      <c r="R50">
        <v>68</v>
      </c>
      <c r="S50">
        <v>4</v>
      </c>
      <c r="T50">
        <v>25</v>
      </c>
      <c r="V50" s="5">
        <v>30</v>
      </c>
      <c r="W50" s="6">
        <f>SUMIFS(events!BJ:BJ,events!K:K,"=DeadIce",events!BK:BK,"&lt;="&amp;shifts!AG50,events!BL:BL,"&gt;"&amp;shifts!AH50,events!AD:AD,"="&amp;shifts!B51)+SUMIFS(events!BJ:BJ,events!K:K,"=Timeout",events!BK:BK,"&lt;="&amp;shifts!AG50,events!BL:BL,"&gt;"&amp;shifts!AH50,events!AD:AD,"="&amp;shifts!B51)</f>
        <v>0</v>
      </c>
      <c r="X50" s="6">
        <f t="shared" si="2"/>
        <v>1</v>
      </c>
      <c r="Z50" t="str">
        <f t="shared" si="3"/>
        <v/>
      </c>
      <c r="AA50">
        <v>1</v>
      </c>
      <c r="AB50" t="str">
        <f t="shared" si="4"/>
        <v/>
      </c>
      <c r="AD50">
        <f t="shared" ref="AD50:AF50" si="73">AD49</f>
        <v>18987</v>
      </c>
      <c r="AE50" t="str">
        <f t="shared" si="73"/>
        <v>Velodrome</v>
      </c>
      <c r="AF50" t="str">
        <f t="shared" si="73"/>
        <v>Outlaws</v>
      </c>
      <c r="AG50" s="4">
        <f t="shared" si="6"/>
        <v>758</v>
      </c>
      <c r="AH50" s="4">
        <f t="shared" si="7"/>
        <v>752</v>
      </c>
      <c r="AI50" s="14">
        <f t="shared" si="8"/>
        <v>6</v>
      </c>
      <c r="AJ50">
        <f t="shared" si="9"/>
        <v>5</v>
      </c>
      <c r="AK50">
        <f t="shared" si="10"/>
        <v>5</v>
      </c>
      <c r="AL50">
        <f t="shared" si="11"/>
        <v>0</v>
      </c>
      <c r="AM50">
        <f t="shared" si="12"/>
        <v>0</v>
      </c>
      <c r="AN50">
        <f t="shared" si="13"/>
        <v>0</v>
      </c>
      <c r="AO50">
        <f t="shared" si="14"/>
        <v>0</v>
      </c>
      <c r="AP50">
        <f t="shared" si="15"/>
        <v>0</v>
      </c>
      <c r="AQ50">
        <f t="shared" si="16"/>
        <v>0</v>
      </c>
      <c r="AR50" t="str">
        <f t="shared" si="17"/>
        <v>Full Strength</v>
      </c>
      <c r="AS50" t="str">
        <f t="shared" si="18"/>
        <v>5v5</v>
      </c>
      <c r="AT50">
        <f t="shared" si="19"/>
        <v>0</v>
      </c>
      <c r="AU50">
        <f t="shared" si="20"/>
        <v>0</v>
      </c>
      <c r="AV50">
        <f t="shared" si="21"/>
        <v>0</v>
      </c>
      <c r="AW50">
        <f t="shared" si="22"/>
        <v>0</v>
      </c>
      <c r="AX50">
        <f t="shared" si="23"/>
        <v>0</v>
      </c>
      <c r="AY50">
        <f t="shared" si="24"/>
        <v>0</v>
      </c>
      <c r="AZ50">
        <f>IFERROR(VLOOKUP(B50,events!AD:BN,37,FALSE),0)</f>
        <v>1147</v>
      </c>
      <c r="BA50">
        <f t="shared" si="68"/>
        <v>1469</v>
      </c>
      <c r="BB50">
        <f t="shared" si="26"/>
        <v>1464</v>
      </c>
      <c r="BC50" s="4">
        <f t="shared" si="27"/>
        <v>1473</v>
      </c>
    </row>
    <row r="51" spans="1:55" x14ac:dyDescent="0.2">
      <c r="A51">
        <v>50</v>
      </c>
      <c r="B51" s="6">
        <v>2</v>
      </c>
      <c r="C51">
        <v>12</v>
      </c>
      <c r="D51" s="4" t="s">
        <v>927</v>
      </c>
      <c r="E51">
        <v>12</v>
      </c>
      <c r="F51" s="4" t="s">
        <v>909</v>
      </c>
      <c r="I51">
        <v>70</v>
      </c>
      <c r="J51">
        <v>14</v>
      </c>
      <c r="K51">
        <v>55</v>
      </c>
      <c r="L51">
        <v>22</v>
      </c>
      <c r="M51">
        <v>9</v>
      </c>
      <c r="O51" s="5">
        <v>39</v>
      </c>
      <c r="P51">
        <v>77</v>
      </c>
      <c r="Q51">
        <v>80</v>
      </c>
      <c r="R51">
        <v>68</v>
      </c>
      <c r="S51">
        <v>4</v>
      </c>
      <c r="T51">
        <v>18</v>
      </c>
      <c r="V51" s="5">
        <v>30</v>
      </c>
      <c r="W51" s="6">
        <f>SUMIFS(events!BJ:BJ,events!K:K,"=DeadIce",events!BK:BK,"&lt;="&amp;shifts!AG51,events!BL:BL,"&gt;"&amp;shifts!AH51,events!AD:AD,"="&amp;shifts!B52)+SUMIFS(events!BJ:BJ,events!K:K,"=Timeout",events!BK:BK,"&lt;="&amp;shifts!AG51,events!BL:BL,"&gt;"&amp;shifts!AH51,events!AD:AD,"="&amp;shifts!B52)</f>
        <v>0</v>
      </c>
      <c r="X51" s="6" t="str">
        <f t="shared" si="2"/>
        <v/>
      </c>
      <c r="Z51">
        <f t="shared" si="3"/>
        <v>1</v>
      </c>
      <c r="AA51">
        <v>1</v>
      </c>
      <c r="AB51" t="str">
        <f t="shared" si="4"/>
        <v/>
      </c>
      <c r="AD51">
        <f t="shared" ref="AD51:AF51" si="74">AD50</f>
        <v>18987</v>
      </c>
      <c r="AE51" t="str">
        <f t="shared" si="74"/>
        <v>Velodrome</v>
      </c>
      <c r="AF51" t="str">
        <f t="shared" si="74"/>
        <v>Outlaws</v>
      </c>
      <c r="AG51" s="4">
        <f t="shared" si="6"/>
        <v>752</v>
      </c>
      <c r="AH51" s="4">
        <f t="shared" si="7"/>
        <v>742</v>
      </c>
      <c r="AI51" s="14">
        <f t="shared" si="8"/>
        <v>10</v>
      </c>
      <c r="AJ51">
        <f t="shared" si="9"/>
        <v>5</v>
      </c>
      <c r="AK51">
        <f t="shared" si="10"/>
        <v>5</v>
      </c>
      <c r="AL51">
        <f t="shared" si="11"/>
        <v>0</v>
      </c>
      <c r="AM51">
        <f t="shared" si="12"/>
        <v>0</v>
      </c>
      <c r="AN51">
        <f t="shared" si="13"/>
        <v>0</v>
      </c>
      <c r="AO51">
        <f t="shared" si="14"/>
        <v>0</v>
      </c>
      <c r="AP51">
        <f t="shared" si="15"/>
        <v>0</v>
      </c>
      <c r="AQ51">
        <f t="shared" si="16"/>
        <v>0</v>
      </c>
      <c r="AR51" t="str">
        <f t="shared" si="17"/>
        <v>Full Strength</v>
      </c>
      <c r="AS51" t="str">
        <f t="shared" si="18"/>
        <v>5v5</v>
      </c>
      <c r="AT51">
        <f t="shared" si="19"/>
        <v>0</v>
      </c>
      <c r="AU51">
        <f t="shared" si="20"/>
        <v>0</v>
      </c>
      <c r="AV51">
        <f t="shared" si="21"/>
        <v>0</v>
      </c>
      <c r="AW51">
        <f t="shared" si="22"/>
        <v>0</v>
      </c>
      <c r="AX51">
        <f t="shared" si="23"/>
        <v>0</v>
      </c>
      <c r="AY51">
        <f t="shared" si="24"/>
        <v>0</v>
      </c>
      <c r="AZ51">
        <f>IFERROR(VLOOKUP(B51,events!AD:BN,37,FALSE),0)</f>
        <v>1147</v>
      </c>
      <c r="BA51">
        <f t="shared" si="68"/>
        <v>1475</v>
      </c>
      <c r="BB51">
        <f t="shared" si="26"/>
        <v>1470</v>
      </c>
      <c r="BC51" s="4">
        <f t="shared" si="27"/>
        <v>1483</v>
      </c>
    </row>
    <row r="52" spans="1:55" x14ac:dyDescent="0.2">
      <c r="A52">
        <v>51</v>
      </c>
      <c r="B52" s="6">
        <v>2</v>
      </c>
      <c r="C52">
        <v>12</v>
      </c>
      <c r="D52" s="4" t="s">
        <v>909</v>
      </c>
      <c r="E52">
        <v>12</v>
      </c>
      <c r="F52" s="4" t="s">
        <v>911</v>
      </c>
      <c r="I52">
        <v>70</v>
      </c>
      <c r="J52">
        <v>14</v>
      </c>
      <c r="K52">
        <v>55</v>
      </c>
      <c r="L52">
        <v>22</v>
      </c>
      <c r="M52">
        <v>9</v>
      </c>
      <c r="O52" s="5">
        <v>39</v>
      </c>
      <c r="P52">
        <v>77</v>
      </c>
      <c r="Q52">
        <v>13</v>
      </c>
      <c r="R52">
        <v>68</v>
      </c>
      <c r="S52">
        <v>44</v>
      </c>
      <c r="T52">
        <v>18</v>
      </c>
      <c r="V52" s="5">
        <v>30</v>
      </c>
      <c r="W52" s="6">
        <f>SUMIFS(events!BJ:BJ,events!K:K,"=DeadIce",events!BK:BK,"&lt;="&amp;shifts!AG52,events!BL:BL,"&gt;"&amp;shifts!AH52,events!AD:AD,"="&amp;shifts!B53)+SUMIFS(events!BJ:BJ,events!K:K,"=Timeout",events!BK:BK,"&lt;="&amp;shifts!AG52,events!BL:BL,"&gt;"&amp;shifts!AH52,events!AD:AD,"="&amp;shifts!B53)</f>
        <v>0</v>
      </c>
      <c r="X52" s="6" t="str">
        <f t="shared" si="2"/>
        <v/>
      </c>
      <c r="Y52">
        <v>1</v>
      </c>
      <c r="Z52">
        <f t="shared" si="3"/>
        <v>1</v>
      </c>
      <c r="AB52" t="str">
        <f t="shared" si="4"/>
        <v/>
      </c>
      <c r="AD52">
        <f t="shared" ref="AD52:AF52" si="75">AD51</f>
        <v>18987</v>
      </c>
      <c r="AE52" t="str">
        <f t="shared" si="75"/>
        <v>Velodrome</v>
      </c>
      <c r="AF52" t="str">
        <f t="shared" si="75"/>
        <v>Outlaws</v>
      </c>
      <c r="AG52" s="4">
        <f t="shared" si="6"/>
        <v>742</v>
      </c>
      <c r="AH52" s="4">
        <f t="shared" si="7"/>
        <v>730</v>
      </c>
      <c r="AI52" s="14">
        <f t="shared" si="8"/>
        <v>12</v>
      </c>
      <c r="AJ52">
        <f t="shared" si="9"/>
        <v>5</v>
      </c>
      <c r="AK52">
        <f t="shared" si="10"/>
        <v>5</v>
      </c>
      <c r="AL52">
        <f t="shared" si="11"/>
        <v>0</v>
      </c>
      <c r="AM52">
        <f t="shared" si="12"/>
        <v>0</v>
      </c>
      <c r="AN52">
        <f t="shared" si="13"/>
        <v>0</v>
      </c>
      <c r="AO52">
        <f t="shared" si="14"/>
        <v>0</v>
      </c>
      <c r="AP52">
        <f t="shared" si="15"/>
        <v>0</v>
      </c>
      <c r="AQ52">
        <f t="shared" si="16"/>
        <v>0</v>
      </c>
      <c r="AR52" t="str">
        <f t="shared" si="17"/>
        <v>Full Strength</v>
      </c>
      <c r="AS52" t="str">
        <f t="shared" si="18"/>
        <v>5v5</v>
      </c>
      <c r="AT52">
        <f t="shared" si="19"/>
        <v>0</v>
      </c>
      <c r="AU52">
        <f t="shared" si="20"/>
        <v>0</v>
      </c>
      <c r="AV52">
        <f t="shared" si="21"/>
        <v>0</v>
      </c>
      <c r="AW52">
        <f t="shared" si="22"/>
        <v>0</v>
      </c>
      <c r="AX52">
        <f t="shared" si="23"/>
        <v>0</v>
      </c>
      <c r="AY52">
        <f t="shared" si="24"/>
        <v>0</v>
      </c>
      <c r="AZ52">
        <f>IFERROR(VLOOKUP(B52,events!AD:BN,37,FALSE),0)</f>
        <v>1147</v>
      </c>
      <c r="BA52">
        <f t="shared" si="68"/>
        <v>1485</v>
      </c>
      <c r="BB52">
        <f t="shared" si="26"/>
        <v>1480</v>
      </c>
      <c r="BC52" s="4">
        <f t="shared" si="27"/>
        <v>1495</v>
      </c>
    </row>
    <row r="53" spans="1:55" x14ac:dyDescent="0.2">
      <c r="A53">
        <v>52</v>
      </c>
      <c r="B53" s="6">
        <v>2</v>
      </c>
      <c r="C53">
        <v>12</v>
      </c>
      <c r="D53" s="4" t="s">
        <v>911</v>
      </c>
      <c r="E53">
        <v>12</v>
      </c>
      <c r="F53" s="4" t="s">
        <v>914</v>
      </c>
      <c r="H53" s="5" t="s">
        <v>341</v>
      </c>
      <c r="I53">
        <v>70</v>
      </c>
      <c r="J53">
        <v>14</v>
      </c>
      <c r="K53">
        <v>55</v>
      </c>
      <c r="L53">
        <v>22</v>
      </c>
      <c r="M53">
        <v>91</v>
      </c>
      <c r="O53" s="5">
        <v>39</v>
      </c>
      <c r="P53">
        <v>77</v>
      </c>
      <c r="Q53">
        <v>13</v>
      </c>
      <c r="R53">
        <v>68</v>
      </c>
      <c r="S53">
        <v>44</v>
      </c>
      <c r="T53">
        <v>18</v>
      </c>
      <c r="V53" s="5">
        <v>30</v>
      </c>
      <c r="W53" s="6">
        <f>SUMIFS(events!BJ:BJ,events!K:K,"=DeadIce",events!BK:BK,"&lt;="&amp;shifts!AG53,events!BL:BL,"&gt;"&amp;shifts!AH53,events!AD:AD,"="&amp;shifts!B54)+SUMIFS(events!BJ:BJ,events!K:K,"=Timeout",events!BK:BK,"&lt;="&amp;shifts!AG53,events!BL:BL,"&gt;"&amp;shifts!AH53,events!AD:AD,"="&amp;shifts!B54)</f>
        <v>0</v>
      </c>
      <c r="X53" s="6">
        <f t="shared" si="2"/>
        <v>1</v>
      </c>
      <c r="Y53">
        <v>1</v>
      </c>
      <c r="Z53" t="str">
        <f t="shared" si="3"/>
        <v/>
      </c>
      <c r="AB53" t="str">
        <f t="shared" si="4"/>
        <v/>
      </c>
      <c r="AD53">
        <f t="shared" ref="AD53:AF53" si="76">AD52</f>
        <v>18987</v>
      </c>
      <c r="AE53" t="str">
        <f t="shared" si="76"/>
        <v>Velodrome</v>
      </c>
      <c r="AF53" t="str">
        <f t="shared" si="76"/>
        <v>Outlaws</v>
      </c>
      <c r="AG53" s="4">
        <f t="shared" si="6"/>
        <v>730</v>
      </c>
      <c r="AH53" s="4">
        <f t="shared" si="7"/>
        <v>725</v>
      </c>
      <c r="AI53" s="14">
        <f t="shared" si="8"/>
        <v>5</v>
      </c>
      <c r="AJ53">
        <f t="shared" si="9"/>
        <v>5</v>
      </c>
      <c r="AK53">
        <f t="shared" si="10"/>
        <v>5</v>
      </c>
      <c r="AL53">
        <f t="shared" si="11"/>
        <v>0</v>
      </c>
      <c r="AM53">
        <f t="shared" si="12"/>
        <v>0</v>
      </c>
      <c r="AN53">
        <f t="shared" si="13"/>
        <v>0</v>
      </c>
      <c r="AO53">
        <f t="shared" si="14"/>
        <v>0</v>
      </c>
      <c r="AP53">
        <f t="shared" si="15"/>
        <v>0</v>
      </c>
      <c r="AQ53">
        <f t="shared" si="16"/>
        <v>0</v>
      </c>
      <c r="AR53" t="str">
        <f t="shared" si="17"/>
        <v>Full Strength</v>
      </c>
      <c r="AS53" t="str">
        <f t="shared" si="18"/>
        <v>5v5</v>
      </c>
      <c r="AT53">
        <f t="shared" si="19"/>
        <v>0</v>
      </c>
      <c r="AU53">
        <f t="shared" si="20"/>
        <v>0</v>
      </c>
      <c r="AV53">
        <f t="shared" si="21"/>
        <v>0</v>
      </c>
      <c r="AW53">
        <f t="shared" si="22"/>
        <v>0</v>
      </c>
      <c r="AX53">
        <f t="shared" si="23"/>
        <v>0</v>
      </c>
      <c r="AY53">
        <f t="shared" si="24"/>
        <v>0</v>
      </c>
      <c r="AZ53">
        <f>IFERROR(VLOOKUP(B53,events!AD:BN,37,FALSE),0)</f>
        <v>1147</v>
      </c>
      <c r="BA53">
        <f t="shared" si="68"/>
        <v>1497</v>
      </c>
      <c r="BB53">
        <f t="shared" si="26"/>
        <v>1492</v>
      </c>
      <c r="BC53" s="4">
        <f t="shared" si="27"/>
        <v>1500</v>
      </c>
    </row>
    <row r="54" spans="1:55" x14ac:dyDescent="0.2">
      <c r="A54">
        <v>53</v>
      </c>
      <c r="B54" s="6">
        <v>2</v>
      </c>
      <c r="C54">
        <v>12</v>
      </c>
      <c r="D54" s="4" t="s">
        <v>914</v>
      </c>
      <c r="E54">
        <v>10</v>
      </c>
      <c r="F54" s="4" t="s">
        <v>909</v>
      </c>
      <c r="G54" s="6" t="s">
        <v>289</v>
      </c>
      <c r="H54" s="5" t="s">
        <v>342</v>
      </c>
      <c r="I54">
        <v>70</v>
      </c>
      <c r="J54">
        <v>14</v>
      </c>
      <c r="K54">
        <v>55</v>
      </c>
      <c r="L54">
        <v>84</v>
      </c>
      <c r="M54">
        <v>91</v>
      </c>
      <c r="O54" s="5">
        <v>39</v>
      </c>
      <c r="P54">
        <v>77</v>
      </c>
      <c r="Q54">
        <v>13</v>
      </c>
      <c r="R54">
        <v>68</v>
      </c>
      <c r="S54">
        <v>44</v>
      </c>
      <c r="T54">
        <v>18</v>
      </c>
      <c r="V54" s="5">
        <v>30</v>
      </c>
      <c r="W54" s="6">
        <f>SUMIFS(events!BJ:BJ,events!K:K,"=DeadIce",events!BK:BK,"&lt;="&amp;shifts!AG54,events!BL:BL,"&gt;"&amp;shifts!AH54,events!AD:AD,"="&amp;shifts!B55)+SUMIFS(events!BJ:BJ,events!K:K,"=Timeout",events!BK:BK,"&lt;="&amp;shifts!AG54,events!BL:BL,"&gt;"&amp;shifts!AH54,events!AD:AD,"="&amp;shifts!B55)</f>
        <v>16</v>
      </c>
      <c r="X54" s="6">
        <f t="shared" si="2"/>
        <v>1</v>
      </c>
      <c r="Z54" t="str">
        <f t="shared" si="3"/>
        <v/>
      </c>
      <c r="AA54">
        <v>1</v>
      </c>
      <c r="AB54" t="str">
        <f t="shared" si="4"/>
        <v/>
      </c>
      <c r="AD54">
        <f t="shared" ref="AD54:AF54" si="77">AD53</f>
        <v>18987</v>
      </c>
      <c r="AE54" t="str">
        <f t="shared" si="77"/>
        <v>Velodrome</v>
      </c>
      <c r="AF54" t="str">
        <f t="shared" si="77"/>
        <v>Outlaws</v>
      </c>
      <c r="AG54" s="4">
        <f t="shared" si="6"/>
        <v>725</v>
      </c>
      <c r="AH54" s="4">
        <f t="shared" si="7"/>
        <v>622</v>
      </c>
      <c r="AI54" s="14">
        <f t="shared" si="8"/>
        <v>103</v>
      </c>
      <c r="AJ54">
        <f t="shared" si="9"/>
        <v>5</v>
      </c>
      <c r="AK54">
        <f t="shared" si="10"/>
        <v>5</v>
      </c>
      <c r="AL54">
        <f t="shared" si="11"/>
        <v>0</v>
      </c>
      <c r="AM54">
        <f t="shared" si="12"/>
        <v>0</v>
      </c>
      <c r="AN54">
        <f t="shared" si="13"/>
        <v>0</v>
      </c>
      <c r="AO54">
        <f t="shared" si="14"/>
        <v>0</v>
      </c>
      <c r="AP54">
        <f t="shared" si="15"/>
        <v>0</v>
      </c>
      <c r="AQ54">
        <f t="shared" si="16"/>
        <v>0</v>
      </c>
      <c r="AR54" t="str">
        <f t="shared" si="17"/>
        <v>Full Strength</v>
      </c>
      <c r="AS54" t="str">
        <f t="shared" si="18"/>
        <v>5v5</v>
      </c>
      <c r="AT54">
        <f t="shared" si="19"/>
        <v>0</v>
      </c>
      <c r="AU54">
        <f t="shared" si="20"/>
        <v>0</v>
      </c>
      <c r="AV54">
        <f t="shared" si="21"/>
        <v>0</v>
      </c>
      <c r="AW54">
        <f t="shared" si="22"/>
        <v>0</v>
      </c>
      <c r="AX54">
        <f t="shared" si="23"/>
        <v>0</v>
      </c>
      <c r="AY54">
        <f t="shared" si="24"/>
        <v>0</v>
      </c>
      <c r="AZ54">
        <f>IFERROR(VLOOKUP(B54,events!AD:BN,37,FALSE),0)</f>
        <v>1147</v>
      </c>
      <c r="BA54">
        <f t="shared" si="68"/>
        <v>1502</v>
      </c>
      <c r="BB54">
        <f t="shared" si="26"/>
        <v>1497</v>
      </c>
      <c r="BC54" s="4">
        <f t="shared" si="27"/>
        <v>1603</v>
      </c>
    </row>
    <row r="55" spans="1:55" x14ac:dyDescent="0.2">
      <c r="A55">
        <v>54</v>
      </c>
      <c r="B55" s="6">
        <v>2</v>
      </c>
      <c r="C55">
        <v>10</v>
      </c>
      <c r="D55" s="4" t="s">
        <v>909</v>
      </c>
      <c r="E55">
        <v>9</v>
      </c>
      <c r="F55" s="4" t="s">
        <v>912</v>
      </c>
      <c r="G55" s="6" t="s">
        <v>289</v>
      </c>
      <c r="I55">
        <v>70</v>
      </c>
      <c r="J55">
        <v>75</v>
      </c>
      <c r="K55">
        <v>24</v>
      </c>
      <c r="L55">
        <v>84</v>
      </c>
      <c r="M55">
        <v>91</v>
      </c>
      <c r="O55" s="5">
        <v>39</v>
      </c>
      <c r="P55">
        <v>3</v>
      </c>
      <c r="Q55">
        <v>12</v>
      </c>
      <c r="R55">
        <v>56</v>
      </c>
      <c r="S55">
        <v>4</v>
      </c>
      <c r="T55">
        <v>25</v>
      </c>
      <c r="V55" s="5">
        <v>30</v>
      </c>
      <c r="W55" s="6">
        <f>SUMIFS(events!BJ:BJ,events!K:K,"=DeadIce",events!BK:BK,"&lt;="&amp;shifts!AG55,events!BL:BL,"&gt;"&amp;shifts!AH55,events!AD:AD,"="&amp;shifts!B56)+SUMIFS(events!BJ:BJ,events!K:K,"=Timeout",events!BK:BK,"&lt;="&amp;shifts!AG55,events!BL:BL,"&gt;"&amp;shifts!AH55,events!AD:AD,"="&amp;shifts!B56)</f>
        <v>24</v>
      </c>
      <c r="X55" s="6" t="str">
        <f t="shared" si="2"/>
        <v/>
      </c>
      <c r="Z55">
        <f t="shared" si="3"/>
        <v>1</v>
      </c>
      <c r="AB55" t="str">
        <f t="shared" si="4"/>
        <v/>
      </c>
      <c r="AC55">
        <v>1</v>
      </c>
      <c r="AD55">
        <f t="shared" ref="AD55:AF55" si="78">AD54</f>
        <v>18987</v>
      </c>
      <c r="AE55" t="str">
        <f t="shared" si="78"/>
        <v>Velodrome</v>
      </c>
      <c r="AF55" t="str">
        <f t="shared" si="78"/>
        <v>Outlaws</v>
      </c>
      <c r="AG55" s="4">
        <f t="shared" si="6"/>
        <v>622</v>
      </c>
      <c r="AH55" s="4">
        <f t="shared" si="7"/>
        <v>549</v>
      </c>
      <c r="AI55" s="14">
        <f t="shared" si="8"/>
        <v>73</v>
      </c>
      <c r="AJ55">
        <f t="shared" si="9"/>
        <v>5</v>
      </c>
      <c r="AK55">
        <f t="shared" si="10"/>
        <v>5</v>
      </c>
      <c r="AL55">
        <f t="shared" si="11"/>
        <v>0</v>
      </c>
      <c r="AM55">
        <f t="shared" si="12"/>
        <v>0</v>
      </c>
      <c r="AN55">
        <f t="shared" si="13"/>
        <v>0</v>
      </c>
      <c r="AO55">
        <f t="shared" si="14"/>
        <v>0</v>
      </c>
      <c r="AP55">
        <f t="shared" si="15"/>
        <v>0</v>
      </c>
      <c r="AQ55">
        <f t="shared" si="16"/>
        <v>0</v>
      </c>
      <c r="AR55" t="str">
        <f t="shared" si="17"/>
        <v>Full Strength</v>
      </c>
      <c r="AS55" t="str">
        <f t="shared" si="18"/>
        <v>5v5</v>
      </c>
      <c r="AT55">
        <f t="shared" si="19"/>
        <v>0</v>
      </c>
      <c r="AU55">
        <f t="shared" si="20"/>
        <v>0</v>
      </c>
      <c r="AV55">
        <f t="shared" si="21"/>
        <v>0</v>
      </c>
      <c r="AW55">
        <f t="shared" si="22"/>
        <v>0</v>
      </c>
      <c r="AX55">
        <f t="shared" si="23"/>
        <v>0</v>
      </c>
      <c r="AY55">
        <f t="shared" si="24"/>
        <v>0</v>
      </c>
      <c r="AZ55">
        <f>IFERROR(VLOOKUP(B55,events!AD:BN,37,FALSE),0)</f>
        <v>1147</v>
      </c>
      <c r="BA55">
        <f t="shared" si="68"/>
        <v>1605</v>
      </c>
      <c r="BB55">
        <f t="shared" si="26"/>
        <v>1600</v>
      </c>
      <c r="BC55" s="4">
        <f t="shared" si="27"/>
        <v>1676</v>
      </c>
    </row>
    <row r="56" spans="1:55" x14ac:dyDescent="0.2">
      <c r="A56">
        <v>55</v>
      </c>
      <c r="B56" s="6">
        <v>2</v>
      </c>
      <c r="C56">
        <v>9</v>
      </c>
      <c r="D56" s="4" t="s">
        <v>912</v>
      </c>
      <c r="E56">
        <v>8</v>
      </c>
      <c r="F56" s="4" t="s">
        <v>903</v>
      </c>
      <c r="I56">
        <v>70</v>
      </c>
      <c r="J56">
        <v>75</v>
      </c>
      <c r="K56">
        <v>24</v>
      </c>
      <c r="L56">
        <v>84</v>
      </c>
      <c r="M56">
        <v>22</v>
      </c>
      <c r="O56" s="5">
        <v>39</v>
      </c>
      <c r="P56">
        <v>3</v>
      </c>
      <c r="Q56">
        <v>12</v>
      </c>
      <c r="R56">
        <v>56</v>
      </c>
      <c r="S56">
        <v>4</v>
      </c>
      <c r="T56">
        <v>25</v>
      </c>
      <c r="V56" s="5">
        <v>30</v>
      </c>
      <c r="W56" s="6">
        <f>SUMIFS(events!BJ:BJ,events!K:K,"=DeadIce",events!BK:BK,"&lt;="&amp;shifts!AG56,events!BL:BL,"&gt;"&amp;shifts!AH56,events!AD:AD,"="&amp;shifts!B57)+SUMIFS(events!BJ:BJ,events!K:K,"=Timeout",events!BK:BK,"&lt;="&amp;shifts!AG56,events!BL:BL,"&gt;"&amp;shifts!AH56,events!AD:AD,"="&amp;shifts!B57)</f>
        <v>0</v>
      </c>
      <c r="X56" s="6" t="str">
        <f t="shared" si="2"/>
        <v/>
      </c>
      <c r="Z56" t="str">
        <f t="shared" si="3"/>
        <v/>
      </c>
      <c r="AA56">
        <v>1</v>
      </c>
      <c r="AB56">
        <f t="shared" si="4"/>
        <v>1</v>
      </c>
      <c r="AD56">
        <f t="shared" ref="AD56:AF56" si="79">AD55</f>
        <v>18987</v>
      </c>
      <c r="AE56" t="str">
        <f t="shared" si="79"/>
        <v>Velodrome</v>
      </c>
      <c r="AF56" t="str">
        <f t="shared" si="79"/>
        <v>Outlaws</v>
      </c>
      <c r="AG56" s="4">
        <f t="shared" si="6"/>
        <v>549</v>
      </c>
      <c r="AH56" s="4">
        <f t="shared" si="7"/>
        <v>520</v>
      </c>
      <c r="AI56" s="14">
        <f t="shared" si="8"/>
        <v>29</v>
      </c>
      <c r="AJ56">
        <f t="shared" si="9"/>
        <v>5</v>
      </c>
      <c r="AK56">
        <f t="shared" si="10"/>
        <v>5</v>
      </c>
      <c r="AL56">
        <f t="shared" si="11"/>
        <v>0</v>
      </c>
      <c r="AM56">
        <f t="shared" si="12"/>
        <v>0</v>
      </c>
      <c r="AN56">
        <f t="shared" si="13"/>
        <v>0</v>
      </c>
      <c r="AO56">
        <f t="shared" si="14"/>
        <v>0</v>
      </c>
      <c r="AP56">
        <f t="shared" si="15"/>
        <v>0</v>
      </c>
      <c r="AQ56">
        <f t="shared" si="16"/>
        <v>0</v>
      </c>
      <c r="AR56" t="str">
        <f t="shared" si="17"/>
        <v>Full Strength</v>
      </c>
      <c r="AS56" t="str">
        <f t="shared" si="18"/>
        <v>5v5</v>
      </c>
      <c r="AT56">
        <f t="shared" si="19"/>
        <v>0</v>
      </c>
      <c r="AU56">
        <f t="shared" si="20"/>
        <v>0</v>
      </c>
      <c r="AV56">
        <f t="shared" si="21"/>
        <v>0</v>
      </c>
      <c r="AW56">
        <f t="shared" si="22"/>
        <v>0</v>
      </c>
      <c r="AX56">
        <f t="shared" si="23"/>
        <v>0</v>
      </c>
      <c r="AY56">
        <f t="shared" si="24"/>
        <v>0</v>
      </c>
      <c r="AZ56">
        <f>IFERROR(VLOOKUP(B56,events!AD:BN,37,FALSE),0)</f>
        <v>1147</v>
      </c>
      <c r="BA56">
        <f t="shared" si="68"/>
        <v>1678</v>
      </c>
      <c r="BB56">
        <f t="shared" si="26"/>
        <v>1673</v>
      </c>
      <c r="BC56" s="4">
        <f t="shared" si="27"/>
        <v>1705</v>
      </c>
    </row>
    <row r="57" spans="1:55" x14ac:dyDescent="0.2">
      <c r="A57">
        <v>56</v>
      </c>
      <c r="B57" s="6">
        <v>2</v>
      </c>
      <c r="C57">
        <v>8</v>
      </c>
      <c r="D57" s="4" t="s">
        <v>903</v>
      </c>
      <c r="E57">
        <v>8</v>
      </c>
      <c r="F57" s="4" t="s">
        <v>741</v>
      </c>
      <c r="I57">
        <v>70</v>
      </c>
      <c r="J57">
        <v>75</v>
      </c>
      <c r="K57">
        <v>24</v>
      </c>
      <c r="L57">
        <v>84</v>
      </c>
      <c r="M57">
        <v>22</v>
      </c>
      <c r="O57" s="5">
        <v>39</v>
      </c>
      <c r="P57">
        <v>90</v>
      </c>
      <c r="Q57">
        <v>12</v>
      </c>
      <c r="R57">
        <v>56</v>
      </c>
      <c r="S57">
        <v>4</v>
      </c>
      <c r="T57">
        <v>25</v>
      </c>
      <c r="V57" s="5">
        <v>30</v>
      </c>
      <c r="W57" s="6">
        <f>SUMIFS(events!BJ:BJ,events!K:K,"=DeadIce",events!BK:BK,"&lt;="&amp;shifts!AG57,events!BL:BL,"&gt;"&amp;shifts!AH57,events!AD:AD,"="&amp;shifts!B58)+SUMIFS(events!BJ:BJ,events!K:K,"=Timeout",events!BK:BK,"&lt;="&amp;shifts!AG57,events!BL:BL,"&gt;"&amp;shifts!AH57,events!AD:AD,"="&amp;shifts!B58)</f>
        <v>0</v>
      </c>
      <c r="X57" s="6" t="str">
        <f t="shared" si="2"/>
        <v/>
      </c>
      <c r="Z57">
        <f t="shared" si="3"/>
        <v>1</v>
      </c>
      <c r="AB57" t="str">
        <f t="shared" si="4"/>
        <v/>
      </c>
      <c r="AC57">
        <v>1</v>
      </c>
      <c r="AD57">
        <f t="shared" ref="AD57:AF57" si="80">AD56</f>
        <v>18987</v>
      </c>
      <c r="AE57" t="str">
        <f t="shared" si="80"/>
        <v>Velodrome</v>
      </c>
      <c r="AF57" t="str">
        <f t="shared" si="80"/>
        <v>Outlaws</v>
      </c>
      <c r="AG57" s="4">
        <f t="shared" si="6"/>
        <v>520</v>
      </c>
      <c r="AH57" s="4">
        <f t="shared" si="7"/>
        <v>501</v>
      </c>
      <c r="AI57" s="14">
        <f t="shared" si="8"/>
        <v>19</v>
      </c>
      <c r="AJ57">
        <f t="shared" si="9"/>
        <v>5</v>
      </c>
      <c r="AK57">
        <f t="shared" si="10"/>
        <v>5</v>
      </c>
      <c r="AL57">
        <f t="shared" si="11"/>
        <v>0</v>
      </c>
      <c r="AM57">
        <f t="shared" si="12"/>
        <v>0</v>
      </c>
      <c r="AN57">
        <f t="shared" si="13"/>
        <v>0</v>
      </c>
      <c r="AO57">
        <f t="shared" si="14"/>
        <v>0</v>
      </c>
      <c r="AP57">
        <f t="shared" si="15"/>
        <v>0</v>
      </c>
      <c r="AQ57">
        <f t="shared" si="16"/>
        <v>0</v>
      </c>
      <c r="AR57" t="str">
        <f t="shared" si="17"/>
        <v>Full Strength</v>
      </c>
      <c r="AS57" t="str">
        <f t="shared" si="18"/>
        <v>5v5</v>
      </c>
      <c r="AT57">
        <f t="shared" si="19"/>
        <v>0</v>
      </c>
      <c r="AU57">
        <f t="shared" si="20"/>
        <v>0</v>
      </c>
      <c r="AV57">
        <f t="shared" si="21"/>
        <v>0</v>
      </c>
      <c r="AW57">
        <f t="shared" si="22"/>
        <v>0</v>
      </c>
      <c r="AX57">
        <f t="shared" si="23"/>
        <v>0</v>
      </c>
      <c r="AY57">
        <f t="shared" si="24"/>
        <v>0</v>
      </c>
      <c r="AZ57">
        <f>IFERROR(VLOOKUP(B57,events!AD:BN,37,FALSE),0)</f>
        <v>1147</v>
      </c>
      <c r="BA57">
        <f t="shared" si="68"/>
        <v>1707</v>
      </c>
      <c r="BB57">
        <f t="shared" si="26"/>
        <v>1702</v>
      </c>
      <c r="BC57" s="4">
        <f t="shared" si="27"/>
        <v>1724</v>
      </c>
    </row>
    <row r="58" spans="1:55" x14ac:dyDescent="0.2">
      <c r="A58">
        <v>57</v>
      </c>
      <c r="B58" s="6">
        <v>2</v>
      </c>
      <c r="C58">
        <v>8</v>
      </c>
      <c r="D58" s="4" t="s">
        <v>741</v>
      </c>
      <c r="E58">
        <v>8</v>
      </c>
      <c r="F58" s="4" t="s">
        <v>912</v>
      </c>
      <c r="H58" s="5" t="s">
        <v>300</v>
      </c>
      <c r="I58">
        <v>42</v>
      </c>
      <c r="J58">
        <v>75</v>
      </c>
      <c r="K58">
        <v>24</v>
      </c>
      <c r="L58">
        <v>84</v>
      </c>
      <c r="M58">
        <v>22</v>
      </c>
      <c r="O58" s="5">
        <v>39</v>
      </c>
      <c r="P58">
        <v>90</v>
      </c>
      <c r="Q58">
        <v>80</v>
      </c>
      <c r="R58">
        <v>89</v>
      </c>
      <c r="S58">
        <v>4</v>
      </c>
      <c r="T58">
        <v>25</v>
      </c>
      <c r="V58" s="5">
        <v>30</v>
      </c>
      <c r="W58" s="6">
        <f>SUMIFS(events!BJ:BJ,events!K:K,"=DeadIce",events!BK:BK,"&lt;="&amp;shifts!AG58,events!BL:BL,"&gt;"&amp;shifts!AH58,events!AD:AD,"="&amp;shifts!B59)+SUMIFS(events!BJ:BJ,events!K:K,"=Timeout",events!BK:BK,"&lt;="&amp;shifts!AG58,events!BL:BL,"&gt;"&amp;shifts!AH58,events!AD:AD,"="&amp;shifts!B59)</f>
        <v>0</v>
      </c>
      <c r="X58" s="6" t="str">
        <f t="shared" si="2"/>
        <v/>
      </c>
      <c r="Z58" t="str">
        <f t="shared" si="3"/>
        <v/>
      </c>
      <c r="AB58">
        <f t="shared" si="4"/>
        <v>1</v>
      </c>
      <c r="AC58">
        <v>1</v>
      </c>
      <c r="AD58">
        <f t="shared" ref="AD58:AF58" si="81">AD57</f>
        <v>18987</v>
      </c>
      <c r="AE58" t="str">
        <f t="shared" si="81"/>
        <v>Velodrome</v>
      </c>
      <c r="AF58" t="str">
        <f t="shared" si="81"/>
        <v>Outlaws</v>
      </c>
      <c r="AG58" s="4">
        <f t="shared" si="6"/>
        <v>501</v>
      </c>
      <c r="AH58" s="4">
        <f t="shared" si="7"/>
        <v>489</v>
      </c>
      <c r="AI58" s="14">
        <f t="shared" si="8"/>
        <v>12</v>
      </c>
      <c r="AJ58">
        <f t="shared" si="9"/>
        <v>5</v>
      </c>
      <c r="AK58">
        <f t="shared" si="10"/>
        <v>5</v>
      </c>
      <c r="AL58">
        <f t="shared" si="11"/>
        <v>0</v>
      </c>
      <c r="AM58">
        <f t="shared" si="12"/>
        <v>0</v>
      </c>
      <c r="AN58">
        <f t="shared" si="13"/>
        <v>0</v>
      </c>
      <c r="AO58">
        <f t="shared" si="14"/>
        <v>0</v>
      </c>
      <c r="AP58">
        <f t="shared" si="15"/>
        <v>0</v>
      </c>
      <c r="AQ58">
        <f t="shared" si="16"/>
        <v>0</v>
      </c>
      <c r="AR58" t="str">
        <f t="shared" si="17"/>
        <v>Full Strength</v>
      </c>
      <c r="AS58" t="str">
        <f t="shared" si="18"/>
        <v>5v5</v>
      </c>
      <c r="AT58">
        <f t="shared" si="19"/>
        <v>0</v>
      </c>
      <c r="AU58">
        <f t="shared" si="20"/>
        <v>0</v>
      </c>
      <c r="AV58">
        <f t="shared" si="21"/>
        <v>0</v>
      </c>
      <c r="AW58">
        <f t="shared" si="22"/>
        <v>0</v>
      </c>
      <c r="AX58">
        <f t="shared" si="23"/>
        <v>0</v>
      </c>
      <c r="AY58">
        <f t="shared" si="24"/>
        <v>0</v>
      </c>
      <c r="AZ58">
        <f>IFERROR(VLOOKUP(B58,events!AD:BN,37,FALSE),0)</f>
        <v>1147</v>
      </c>
      <c r="BA58">
        <f t="shared" si="68"/>
        <v>1726</v>
      </c>
      <c r="BB58">
        <f t="shared" si="26"/>
        <v>1721</v>
      </c>
      <c r="BC58" s="4">
        <f t="shared" si="27"/>
        <v>1736</v>
      </c>
    </row>
    <row r="59" spans="1:55" x14ac:dyDescent="0.2">
      <c r="A59">
        <v>58</v>
      </c>
      <c r="B59" s="6">
        <v>2</v>
      </c>
      <c r="C59">
        <v>8</v>
      </c>
      <c r="D59" s="4" t="s">
        <v>912</v>
      </c>
      <c r="E59">
        <v>6</v>
      </c>
      <c r="F59" s="4" t="s">
        <v>932</v>
      </c>
      <c r="G59" s="6" t="s">
        <v>289</v>
      </c>
      <c r="I59">
        <v>42</v>
      </c>
      <c r="J59">
        <v>61</v>
      </c>
      <c r="K59">
        <v>14</v>
      </c>
      <c r="L59">
        <v>9</v>
      </c>
      <c r="M59">
        <v>22</v>
      </c>
      <c r="O59" s="5">
        <v>39</v>
      </c>
      <c r="P59">
        <v>90</v>
      </c>
      <c r="Q59">
        <v>80</v>
      </c>
      <c r="R59">
        <v>89</v>
      </c>
      <c r="S59">
        <v>4</v>
      </c>
      <c r="T59">
        <v>25</v>
      </c>
      <c r="V59" s="5">
        <v>30</v>
      </c>
      <c r="W59" s="6">
        <f>SUMIFS(events!BJ:BJ,events!K:K,"=DeadIce",events!BK:BK,"&lt;="&amp;shifts!AG59,events!BL:BL,"&gt;"&amp;shifts!AH59,events!AD:AD,"="&amp;shifts!B60)+SUMIFS(events!BJ:BJ,events!K:K,"=Timeout",events!BK:BK,"&lt;="&amp;shifts!AG59,events!BL:BL,"&gt;"&amp;shifts!AH59,events!AD:AD,"="&amp;shifts!B60)</f>
        <v>19</v>
      </c>
      <c r="X59" s="6" t="str">
        <f t="shared" si="2"/>
        <v/>
      </c>
      <c r="Y59">
        <v>1</v>
      </c>
      <c r="Z59" t="str">
        <f t="shared" si="3"/>
        <v/>
      </c>
      <c r="AB59">
        <f t="shared" si="4"/>
        <v>1</v>
      </c>
      <c r="AD59">
        <f t="shared" ref="AD59:AF59" si="82">AD58</f>
        <v>18987</v>
      </c>
      <c r="AE59" t="str">
        <f t="shared" si="82"/>
        <v>Velodrome</v>
      </c>
      <c r="AF59" t="str">
        <f t="shared" si="82"/>
        <v>Outlaws</v>
      </c>
      <c r="AG59" s="4">
        <f t="shared" si="6"/>
        <v>489</v>
      </c>
      <c r="AH59" s="4">
        <f t="shared" si="7"/>
        <v>404</v>
      </c>
      <c r="AI59" s="14">
        <f t="shared" si="8"/>
        <v>85</v>
      </c>
      <c r="AJ59">
        <f t="shared" si="9"/>
        <v>5</v>
      </c>
      <c r="AK59">
        <f t="shared" si="10"/>
        <v>5</v>
      </c>
      <c r="AL59">
        <f t="shared" si="11"/>
        <v>0</v>
      </c>
      <c r="AM59">
        <f t="shared" si="12"/>
        <v>0</v>
      </c>
      <c r="AN59">
        <f t="shared" si="13"/>
        <v>0</v>
      </c>
      <c r="AO59">
        <f t="shared" si="14"/>
        <v>0</v>
      </c>
      <c r="AP59">
        <f t="shared" si="15"/>
        <v>0</v>
      </c>
      <c r="AQ59">
        <f t="shared" si="16"/>
        <v>0</v>
      </c>
      <c r="AR59" t="str">
        <f t="shared" si="17"/>
        <v>Full Strength</v>
      </c>
      <c r="AS59" t="str">
        <f t="shared" si="18"/>
        <v>5v5</v>
      </c>
      <c r="AT59">
        <f t="shared" si="19"/>
        <v>0</v>
      </c>
      <c r="AU59">
        <f t="shared" si="20"/>
        <v>0</v>
      </c>
      <c r="AV59">
        <f t="shared" si="21"/>
        <v>0</v>
      </c>
      <c r="AW59">
        <f t="shared" si="22"/>
        <v>0</v>
      </c>
      <c r="AX59">
        <f t="shared" si="23"/>
        <v>0</v>
      </c>
      <c r="AY59">
        <f t="shared" si="24"/>
        <v>0</v>
      </c>
      <c r="AZ59">
        <f>IFERROR(VLOOKUP(B59,events!AD:BN,37,FALSE),0)</f>
        <v>1147</v>
      </c>
      <c r="BA59">
        <f t="shared" si="68"/>
        <v>1738</v>
      </c>
      <c r="BB59">
        <f t="shared" si="26"/>
        <v>1733</v>
      </c>
      <c r="BC59" s="4">
        <f t="shared" si="27"/>
        <v>1821</v>
      </c>
    </row>
    <row r="60" spans="1:55" x14ac:dyDescent="0.2">
      <c r="A60">
        <v>59</v>
      </c>
      <c r="B60" s="6">
        <v>2</v>
      </c>
      <c r="C60">
        <v>6</v>
      </c>
      <c r="D60" s="4" t="s">
        <v>932</v>
      </c>
      <c r="E60">
        <v>6</v>
      </c>
      <c r="F60" s="4" t="s">
        <v>907</v>
      </c>
      <c r="I60">
        <v>42</v>
      </c>
      <c r="J60">
        <v>61</v>
      </c>
      <c r="K60">
        <v>14</v>
      </c>
      <c r="L60">
        <v>9</v>
      </c>
      <c r="M60">
        <v>22</v>
      </c>
      <c r="O60" s="5">
        <v>39</v>
      </c>
      <c r="P60">
        <v>90</v>
      </c>
      <c r="Q60">
        <v>80</v>
      </c>
      <c r="R60">
        <v>89</v>
      </c>
      <c r="S60">
        <v>4</v>
      </c>
      <c r="T60">
        <v>44</v>
      </c>
      <c r="V60" s="5">
        <v>30</v>
      </c>
      <c r="W60" s="6">
        <f>SUMIFS(events!BJ:BJ,events!K:K,"=DeadIce",events!BK:BK,"&lt;="&amp;shifts!AG60,events!BL:BL,"&gt;"&amp;shifts!AH60,events!AD:AD,"="&amp;shifts!B61)+SUMIFS(events!BJ:BJ,events!K:K,"=Timeout",events!BK:BK,"&lt;="&amp;shifts!AG60,events!BL:BL,"&gt;"&amp;shifts!AH60,events!AD:AD,"="&amp;shifts!B61)</f>
        <v>0</v>
      </c>
      <c r="X60" s="6">
        <f t="shared" si="2"/>
        <v>1</v>
      </c>
      <c r="Y60">
        <v>1</v>
      </c>
      <c r="Z60" t="str">
        <f t="shared" si="3"/>
        <v/>
      </c>
      <c r="AB60" t="str">
        <f t="shared" si="4"/>
        <v/>
      </c>
      <c r="AD60">
        <f t="shared" ref="AD60:AF60" si="83">AD59</f>
        <v>18987</v>
      </c>
      <c r="AE60" t="str">
        <f t="shared" si="83"/>
        <v>Velodrome</v>
      </c>
      <c r="AF60" t="str">
        <f t="shared" si="83"/>
        <v>Outlaws</v>
      </c>
      <c r="AG60" s="4">
        <f t="shared" si="6"/>
        <v>404</v>
      </c>
      <c r="AH60" s="4">
        <f t="shared" si="7"/>
        <v>387</v>
      </c>
      <c r="AI60" s="14">
        <f t="shared" si="8"/>
        <v>17</v>
      </c>
      <c r="AJ60">
        <f t="shared" si="9"/>
        <v>5</v>
      </c>
      <c r="AK60">
        <f t="shared" si="10"/>
        <v>5</v>
      </c>
      <c r="AL60">
        <f t="shared" si="11"/>
        <v>0</v>
      </c>
      <c r="AM60">
        <f t="shared" si="12"/>
        <v>0</v>
      </c>
      <c r="AN60">
        <f t="shared" si="13"/>
        <v>0</v>
      </c>
      <c r="AO60">
        <f t="shared" si="14"/>
        <v>0</v>
      </c>
      <c r="AP60">
        <f t="shared" si="15"/>
        <v>0</v>
      </c>
      <c r="AQ60">
        <f t="shared" si="16"/>
        <v>0</v>
      </c>
      <c r="AR60" t="str">
        <f t="shared" si="17"/>
        <v>Full Strength</v>
      </c>
      <c r="AS60" t="str">
        <f t="shared" si="18"/>
        <v>5v5</v>
      </c>
      <c r="AT60">
        <f t="shared" si="19"/>
        <v>0</v>
      </c>
      <c r="AU60">
        <f t="shared" si="20"/>
        <v>0</v>
      </c>
      <c r="AV60">
        <f t="shared" si="21"/>
        <v>0</v>
      </c>
      <c r="AW60">
        <f t="shared" si="22"/>
        <v>0</v>
      </c>
      <c r="AX60">
        <f t="shared" si="23"/>
        <v>0</v>
      </c>
      <c r="AY60">
        <f t="shared" si="24"/>
        <v>0</v>
      </c>
      <c r="AZ60">
        <f>IFERROR(VLOOKUP(B60,events!AD:BN,37,FALSE),0)</f>
        <v>1147</v>
      </c>
      <c r="BA60">
        <f t="shared" si="68"/>
        <v>1823</v>
      </c>
      <c r="BB60">
        <f t="shared" si="26"/>
        <v>1818</v>
      </c>
      <c r="BC60" s="4">
        <f t="shared" si="27"/>
        <v>1838</v>
      </c>
    </row>
    <row r="61" spans="1:55" x14ac:dyDescent="0.2">
      <c r="A61">
        <v>60</v>
      </c>
      <c r="B61" s="6">
        <v>2</v>
      </c>
      <c r="C61">
        <v>6</v>
      </c>
      <c r="D61" s="4" t="s">
        <v>907</v>
      </c>
      <c r="E61">
        <v>6</v>
      </c>
      <c r="F61" s="4" t="s">
        <v>917</v>
      </c>
      <c r="I61">
        <v>42</v>
      </c>
      <c r="J61">
        <v>61</v>
      </c>
      <c r="K61">
        <v>14</v>
      </c>
      <c r="L61">
        <v>9</v>
      </c>
      <c r="M61">
        <v>22</v>
      </c>
      <c r="O61" s="5">
        <v>39</v>
      </c>
      <c r="P61">
        <v>77</v>
      </c>
      <c r="Q61">
        <v>80</v>
      </c>
      <c r="R61">
        <v>89</v>
      </c>
      <c r="S61">
        <v>4</v>
      </c>
      <c r="T61">
        <v>44</v>
      </c>
      <c r="V61" s="5">
        <v>30</v>
      </c>
      <c r="W61" s="6">
        <f>SUMIFS(events!BJ:BJ,events!K:K,"=DeadIce",events!BK:BK,"&lt;="&amp;shifts!AG61,events!BL:BL,"&gt;"&amp;shifts!AH61,events!AD:AD,"="&amp;shifts!B62)+SUMIFS(events!BJ:BJ,events!K:K,"=Timeout",events!BK:BK,"&lt;="&amp;shifts!AG61,events!BL:BL,"&gt;"&amp;shifts!AH61,events!AD:AD,"="&amp;shifts!B62)</f>
        <v>0</v>
      </c>
      <c r="X61" s="6">
        <f t="shared" si="2"/>
        <v>1</v>
      </c>
      <c r="Z61" t="str">
        <f t="shared" si="3"/>
        <v/>
      </c>
      <c r="AA61">
        <v>1</v>
      </c>
      <c r="AB61" t="str">
        <f t="shared" si="4"/>
        <v/>
      </c>
      <c r="AD61">
        <f t="shared" ref="AD61:AF61" si="84">AD60</f>
        <v>18987</v>
      </c>
      <c r="AE61" t="str">
        <f t="shared" si="84"/>
        <v>Velodrome</v>
      </c>
      <c r="AF61" t="str">
        <f t="shared" si="84"/>
        <v>Outlaws</v>
      </c>
      <c r="AG61" s="4">
        <f t="shared" si="6"/>
        <v>387</v>
      </c>
      <c r="AH61" s="4">
        <f t="shared" si="7"/>
        <v>376</v>
      </c>
      <c r="AI61" s="14">
        <f t="shared" si="8"/>
        <v>11</v>
      </c>
      <c r="AJ61">
        <f t="shared" si="9"/>
        <v>5</v>
      </c>
      <c r="AK61">
        <f t="shared" si="10"/>
        <v>5</v>
      </c>
      <c r="AL61">
        <f t="shared" si="11"/>
        <v>0</v>
      </c>
      <c r="AM61">
        <f t="shared" si="12"/>
        <v>0</v>
      </c>
      <c r="AN61">
        <f t="shared" si="13"/>
        <v>0</v>
      </c>
      <c r="AO61">
        <f t="shared" si="14"/>
        <v>0</v>
      </c>
      <c r="AP61">
        <f t="shared" si="15"/>
        <v>0</v>
      </c>
      <c r="AQ61">
        <f t="shared" si="16"/>
        <v>0</v>
      </c>
      <c r="AR61" t="str">
        <f t="shared" si="17"/>
        <v>Full Strength</v>
      </c>
      <c r="AS61" t="str">
        <f t="shared" si="18"/>
        <v>5v5</v>
      </c>
      <c r="AT61">
        <f t="shared" si="19"/>
        <v>0</v>
      </c>
      <c r="AU61">
        <f t="shared" si="20"/>
        <v>0</v>
      </c>
      <c r="AV61">
        <f t="shared" si="21"/>
        <v>0</v>
      </c>
      <c r="AW61">
        <f t="shared" si="22"/>
        <v>0</v>
      </c>
      <c r="AX61">
        <f t="shared" si="23"/>
        <v>0</v>
      </c>
      <c r="AY61">
        <f t="shared" si="24"/>
        <v>0</v>
      </c>
      <c r="AZ61">
        <f>IFERROR(VLOOKUP(B61,events!AD:BN,37,FALSE),0)</f>
        <v>1147</v>
      </c>
      <c r="BA61">
        <f t="shared" si="68"/>
        <v>1840</v>
      </c>
      <c r="BB61">
        <f t="shared" si="26"/>
        <v>1835</v>
      </c>
      <c r="BC61" s="4">
        <f t="shared" si="27"/>
        <v>1849</v>
      </c>
    </row>
    <row r="62" spans="1:55" x14ac:dyDescent="0.2">
      <c r="A62">
        <v>61</v>
      </c>
      <c r="B62" s="6">
        <v>2</v>
      </c>
      <c r="C62">
        <v>6</v>
      </c>
      <c r="D62" s="4" t="s">
        <v>917</v>
      </c>
      <c r="E62">
        <v>6</v>
      </c>
      <c r="F62" s="4" t="s">
        <v>923</v>
      </c>
      <c r="I62">
        <v>42</v>
      </c>
      <c r="J62">
        <v>61</v>
      </c>
      <c r="K62">
        <v>14</v>
      </c>
      <c r="L62">
        <v>9</v>
      </c>
      <c r="M62">
        <v>22</v>
      </c>
      <c r="O62" s="5">
        <v>39</v>
      </c>
      <c r="P62">
        <v>77</v>
      </c>
      <c r="Q62">
        <v>80</v>
      </c>
      <c r="R62">
        <v>68</v>
      </c>
      <c r="S62">
        <v>4</v>
      </c>
      <c r="T62">
        <v>44</v>
      </c>
      <c r="V62" s="5">
        <v>30</v>
      </c>
      <c r="W62" s="6">
        <f>SUMIFS(events!BJ:BJ,events!K:K,"=DeadIce",events!BK:BK,"&lt;="&amp;shifts!AG62,events!BL:BL,"&gt;"&amp;shifts!AH62,events!AD:AD,"="&amp;shifts!B63)+SUMIFS(events!BJ:BJ,events!K:K,"=Timeout",events!BK:BK,"&lt;="&amp;shifts!AG62,events!BL:BL,"&gt;"&amp;shifts!AH62,events!AD:AD,"="&amp;shifts!B63)</f>
        <v>0</v>
      </c>
      <c r="X62" s="6" t="str">
        <f t="shared" si="2"/>
        <v/>
      </c>
      <c r="Z62">
        <f t="shared" si="3"/>
        <v>1</v>
      </c>
      <c r="AA62">
        <v>1</v>
      </c>
      <c r="AB62" t="str">
        <f t="shared" si="4"/>
        <v/>
      </c>
      <c r="AD62">
        <f t="shared" ref="AD62:AF62" si="85">AD61</f>
        <v>18987</v>
      </c>
      <c r="AE62" t="str">
        <f t="shared" si="85"/>
        <v>Velodrome</v>
      </c>
      <c r="AF62" t="str">
        <f t="shared" si="85"/>
        <v>Outlaws</v>
      </c>
      <c r="AG62" s="4">
        <f t="shared" si="6"/>
        <v>376</v>
      </c>
      <c r="AH62" s="4">
        <f t="shared" si="7"/>
        <v>373</v>
      </c>
      <c r="AI62" s="14">
        <f t="shared" si="8"/>
        <v>3</v>
      </c>
      <c r="AJ62">
        <f t="shared" si="9"/>
        <v>5</v>
      </c>
      <c r="AK62">
        <f t="shared" si="10"/>
        <v>5</v>
      </c>
      <c r="AL62">
        <f t="shared" si="11"/>
        <v>0</v>
      </c>
      <c r="AM62">
        <f t="shared" si="12"/>
        <v>0</v>
      </c>
      <c r="AN62">
        <f t="shared" si="13"/>
        <v>0</v>
      </c>
      <c r="AO62">
        <f t="shared" si="14"/>
        <v>0</v>
      </c>
      <c r="AP62">
        <f t="shared" si="15"/>
        <v>0</v>
      </c>
      <c r="AQ62">
        <f t="shared" si="16"/>
        <v>0</v>
      </c>
      <c r="AR62" t="str">
        <f t="shared" si="17"/>
        <v>Full Strength</v>
      </c>
      <c r="AS62" t="str">
        <f t="shared" si="18"/>
        <v>5v5</v>
      </c>
      <c r="AT62">
        <f t="shared" si="19"/>
        <v>0</v>
      </c>
      <c r="AU62">
        <f t="shared" si="20"/>
        <v>0</v>
      </c>
      <c r="AV62">
        <f t="shared" si="21"/>
        <v>0</v>
      </c>
      <c r="AW62">
        <f t="shared" si="22"/>
        <v>0</v>
      </c>
      <c r="AX62">
        <f t="shared" si="23"/>
        <v>0</v>
      </c>
      <c r="AY62">
        <f t="shared" si="24"/>
        <v>0</v>
      </c>
      <c r="AZ62">
        <f>IFERROR(VLOOKUP(B62,events!AD:BN,37,FALSE),0)</f>
        <v>1147</v>
      </c>
      <c r="BA62">
        <f t="shared" si="68"/>
        <v>1851</v>
      </c>
      <c r="BB62">
        <f t="shared" si="26"/>
        <v>1846</v>
      </c>
      <c r="BC62" s="4">
        <f t="shared" si="27"/>
        <v>1852</v>
      </c>
    </row>
    <row r="63" spans="1:55" x14ac:dyDescent="0.2">
      <c r="A63">
        <v>62</v>
      </c>
      <c r="B63" s="6">
        <v>2</v>
      </c>
      <c r="C63">
        <v>6</v>
      </c>
      <c r="D63" s="4" t="s">
        <v>923</v>
      </c>
      <c r="E63">
        <v>6</v>
      </c>
      <c r="F63" s="4" t="s">
        <v>747</v>
      </c>
      <c r="I63">
        <v>42</v>
      </c>
      <c r="J63">
        <v>61</v>
      </c>
      <c r="K63">
        <v>14</v>
      </c>
      <c r="L63">
        <v>9</v>
      </c>
      <c r="M63">
        <v>22</v>
      </c>
      <c r="O63" s="5">
        <v>39</v>
      </c>
      <c r="P63">
        <v>77</v>
      </c>
      <c r="Q63">
        <v>80</v>
      </c>
      <c r="R63">
        <v>68</v>
      </c>
      <c r="S63">
        <v>18</v>
      </c>
      <c r="T63">
        <v>44</v>
      </c>
      <c r="V63" s="5">
        <v>30</v>
      </c>
      <c r="W63" s="6">
        <f>SUMIFS(events!BJ:BJ,events!K:K,"=DeadIce",events!BK:BK,"&lt;="&amp;shifts!AG63,events!BL:BL,"&gt;"&amp;shifts!AH63,events!AD:AD,"="&amp;shifts!B64)+SUMIFS(events!BJ:BJ,events!K:K,"=Timeout",events!BK:BK,"&lt;="&amp;shifts!AG63,events!BL:BL,"&gt;"&amp;shifts!AH63,events!AD:AD,"="&amp;shifts!B64)</f>
        <v>0</v>
      </c>
      <c r="X63" s="6" t="str">
        <f t="shared" si="2"/>
        <v/>
      </c>
      <c r="Z63">
        <f t="shared" si="3"/>
        <v>1</v>
      </c>
      <c r="AB63" t="str">
        <f t="shared" si="4"/>
        <v/>
      </c>
      <c r="AC63">
        <v>1</v>
      </c>
      <c r="AD63">
        <f t="shared" ref="AD63:AF63" si="86">AD62</f>
        <v>18987</v>
      </c>
      <c r="AE63" t="str">
        <f t="shared" si="86"/>
        <v>Velodrome</v>
      </c>
      <c r="AF63" t="str">
        <f t="shared" si="86"/>
        <v>Outlaws</v>
      </c>
      <c r="AG63" s="4">
        <f t="shared" si="6"/>
        <v>373</v>
      </c>
      <c r="AH63" s="4">
        <f t="shared" si="7"/>
        <v>367</v>
      </c>
      <c r="AI63" s="14">
        <f t="shared" si="8"/>
        <v>6</v>
      </c>
      <c r="AJ63">
        <f t="shared" si="9"/>
        <v>5</v>
      </c>
      <c r="AK63">
        <f t="shared" si="10"/>
        <v>5</v>
      </c>
      <c r="AL63">
        <f t="shared" si="11"/>
        <v>0</v>
      </c>
      <c r="AM63">
        <f t="shared" si="12"/>
        <v>0</v>
      </c>
      <c r="AN63">
        <f t="shared" si="13"/>
        <v>0</v>
      </c>
      <c r="AO63">
        <f t="shared" si="14"/>
        <v>0</v>
      </c>
      <c r="AP63">
        <f t="shared" si="15"/>
        <v>0</v>
      </c>
      <c r="AQ63">
        <f t="shared" si="16"/>
        <v>0</v>
      </c>
      <c r="AR63" t="str">
        <f t="shared" si="17"/>
        <v>Full Strength</v>
      </c>
      <c r="AS63" t="str">
        <f t="shared" si="18"/>
        <v>5v5</v>
      </c>
      <c r="AT63">
        <f t="shared" si="19"/>
        <v>0</v>
      </c>
      <c r="AU63">
        <f t="shared" si="20"/>
        <v>0</v>
      </c>
      <c r="AV63">
        <f t="shared" si="21"/>
        <v>0</v>
      </c>
      <c r="AW63">
        <f t="shared" si="22"/>
        <v>0</v>
      </c>
      <c r="AX63">
        <f t="shared" si="23"/>
        <v>0</v>
      </c>
      <c r="AY63">
        <f t="shared" si="24"/>
        <v>0</v>
      </c>
      <c r="AZ63">
        <f>IFERROR(VLOOKUP(B63,events!AD:BN,37,FALSE),0)</f>
        <v>1147</v>
      </c>
      <c r="BA63">
        <f t="shared" si="68"/>
        <v>1854</v>
      </c>
      <c r="BB63">
        <f t="shared" si="26"/>
        <v>1849</v>
      </c>
      <c r="BC63" s="4">
        <f t="shared" si="27"/>
        <v>1858</v>
      </c>
    </row>
    <row r="64" spans="1:55" x14ac:dyDescent="0.2">
      <c r="A64">
        <v>63</v>
      </c>
      <c r="B64" s="6">
        <v>2</v>
      </c>
      <c r="C64">
        <v>6</v>
      </c>
      <c r="D64" s="4" t="s">
        <v>747</v>
      </c>
      <c r="E64">
        <v>6</v>
      </c>
      <c r="F64" s="4" t="s">
        <v>748</v>
      </c>
      <c r="I64">
        <v>42</v>
      </c>
      <c r="J64">
        <v>61</v>
      </c>
      <c r="K64">
        <v>14</v>
      </c>
      <c r="L64">
        <v>9</v>
      </c>
      <c r="M64">
        <v>22</v>
      </c>
      <c r="O64" s="5">
        <v>39</v>
      </c>
      <c r="P64">
        <v>77</v>
      </c>
      <c r="Q64">
        <v>13</v>
      </c>
      <c r="R64">
        <v>68</v>
      </c>
      <c r="S64">
        <v>18</v>
      </c>
      <c r="T64">
        <v>44</v>
      </c>
      <c r="V64" s="5">
        <v>30</v>
      </c>
      <c r="W64" s="6">
        <f>SUMIFS(events!BJ:BJ,events!K:K,"=DeadIce",events!BK:BK,"&lt;="&amp;shifts!AG64,events!BL:BL,"&gt;"&amp;shifts!AH64,events!AD:AD,"="&amp;shifts!B65)+SUMIFS(events!BJ:BJ,events!K:K,"=Timeout",events!BK:BK,"&lt;="&amp;shifts!AG64,events!BL:BL,"&gt;"&amp;shifts!AH64,events!AD:AD,"="&amp;shifts!B65)</f>
        <v>0</v>
      </c>
      <c r="X64" s="6" t="str">
        <f t="shared" si="2"/>
        <v/>
      </c>
      <c r="Y64">
        <v>1</v>
      </c>
      <c r="Z64" t="str">
        <f t="shared" si="3"/>
        <v/>
      </c>
      <c r="AB64">
        <f t="shared" si="4"/>
        <v>1</v>
      </c>
      <c r="AD64">
        <f t="shared" ref="AD64:AF64" si="87">AD63</f>
        <v>18987</v>
      </c>
      <c r="AE64" t="str">
        <f t="shared" si="87"/>
        <v>Velodrome</v>
      </c>
      <c r="AF64" t="str">
        <f t="shared" si="87"/>
        <v>Outlaws</v>
      </c>
      <c r="AG64" s="4">
        <f t="shared" si="6"/>
        <v>367</v>
      </c>
      <c r="AH64" s="4">
        <f t="shared" si="7"/>
        <v>361</v>
      </c>
      <c r="AI64" s="14">
        <f t="shared" si="8"/>
        <v>6</v>
      </c>
      <c r="AJ64">
        <f t="shared" si="9"/>
        <v>5</v>
      </c>
      <c r="AK64">
        <f t="shared" si="10"/>
        <v>5</v>
      </c>
      <c r="AL64">
        <f t="shared" si="11"/>
        <v>0</v>
      </c>
      <c r="AM64">
        <f t="shared" si="12"/>
        <v>0</v>
      </c>
      <c r="AN64">
        <f t="shared" si="13"/>
        <v>0</v>
      </c>
      <c r="AO64">
        <f t="shared" si="14"/>
        <v>0</v>
      </c>
      <c r="AP64">
        <f t="shared" si="15"/>
        <v>0</v>
      </c>
      <c r="AQ64">
        <f t="shared" si="16"/>
        <v>0</v>
      </c>
      <c r="AR64" t="str">
        <f t="shared" si="17"/>
        <v>Full Strength</v>
      </c>
      <c r="AS64" t="str">
        <f t="shared" si="18"/>
        <v>5v5</v>
      </c>
      <c r="AT64">
        <f t="shared" si="19"/>
        <v>0</v>
      </c>
      <c r="AU64">
        <f t="shared" si="20"/>
        <v>0</v>
      </c>
      <c r="AV64">
        <f t="shared" si="21"/>
        <v>0</v>
      </c>
      <c r="AW64">
        <f t="shared" si="22"/>
        <v>0</v>
      </c>
      <c r="AX64">
        <f t="shared" si="23"/>
        <v>0</v>
      </c>
      <c r="AY64">
        <f t="shared" si="24"/>
        <v>0</v>
      </c>
      <c r="AZ64">
        <f>IFERROR(VLOOKUP(B64,events!AD:BN,37,FALSE),0)</f>
        <v>1147</v>
      </c>
      <c r="BA64">
        <f t="shared" si="68"/>
        <v>1860</v>
      </c>
      <c r="BB64">
        <f t="shared" si="26"/>
        <v>1855</v>
      </c>
      <c r="BC64" s="4">
        <f t="shared" si="27"/>
        <v>1864</v>
      </c>
    </row>
    <row r="65" spans="1:55" x14ac:dyDescent="0.2">
      <c r="A65">
        <v>64</v>
      </c>
      <c r="B65" s="6">
        <v>2</v>
      </c>
      <c r="C65">
        <v>6</v>
      </c>
      <c r="D65" s="4" t="s">
        <v>748</v>
      </c>
      <c r="E65">
        <v>5</v>
      </c>
      <c r="F65" s="4" t="s">
        <v>897</v>
      </c>
      <c r="I65">
        <v>42</v>
      </c>
      <c r="J65">
        <v>61</v>
      </c>
      <c r="K65">
        <v>55</v>
      </c>
      <c r="L65">
        <v>84</v>
      </c>
      <c r="M65">
        <v>91</v>
      </c>
      <c r="O65" s="5">
        <v>39</v>
      </c>
      <c r="P65">
        <v>77</v>
      </c>
      <c r="Q65">
        <v>13</v>
      </c>
      <c r="R65">
        <v>68</v>
      </c>
      <c r="S65">
        <v>18</v>
      </c>
      <c r="T65">
        <v>44</v>
      </c>
      <c r="V65" s="5">
        <v>30</v>
      </c>
      <c r="W65" s="6">
        <f>SUMIFS(events!BJ:BJ,events!K:K,"=DeadIce",events!BK:BK,"&lt;="&amp;shifts!AG65,events!BL:BL,"&gt;"&amp;shifts!AH65,events!AD:AD,"="&amp;shifts!B66)+SUMIFS(events!BJ:BJ,events!K:K,"=Timeout",events!BK:BK,"&lt;="&amp;shifts!AG65,events!BL:BL,"&gt;"&amp;shifts!AH65,events!AD:AD,"="&amp;shifts!B66)</f>
        <v>0</v>
      </c>
      <c r="X65" s="6">
        <f t="shared" si="2"/>
        <v>1</v>
      </c>
      <c r="Z65" t="str">
        <f t="shared" si="3"/>
        <v/>
      </c>
      <c r="AB65" t="str">
        <f t="shared" si="4"/>
        <v/>
      </c>
      <c r="AC65">
        <v>1</v>
      </c>
      <c r="AD65">
        <f t="shared" ref="AD65:AF65" si="88">AD64</f>
        <v>18987</v>
      </c>
      <c r="AE65" t="str">
        <f t="shared" si="88"/>
        <v>Velodrome</v>
      </c>
      <c r="AF65" t="str">
        <f t="shared" si="88"/>
        <v>Outlaws</v>
      </c>
      <c r="AG65" s="4">
        <f t="shared" si="6"/>
        <v>361</v>
      </c>
      <c r="AH65" s="4">
        <f t="shared" si="7"/>
        <v>357</v>
      </c>
      <c r="AI65" s="14">
        <f t="shared" si="8"/>
        <v>4</v>
      </c>
      <c r="AJ65">
        <f t="shared" si="9"/>
        <v>5</v>
      </c>
      <c r="AK65">
        <f t="shared" si="10"/>
        <v>5</v>
      </c>
      <c r="AL65">
        <f t="shared" si="11"/>
        <v>0</v>
      </c>
      <c r="AM65">
        <f t="shared" si="12"/>
        <v>0</v>
      </c>
      <c r="AN65">
        <f t="shared" si="13"/>
        <v>0</v>
      </c>
      <c r="AO65">
        <f t="shared" si="14"/>
        <v>0</v>
      </c>
      <c r="AP65">
        <f t="shared" si="15"/>
        <v>0</v>
      </c>
      <c r="AQ65">
        <f t="shared" si="16"/>
        <v>0</v>
      </c>
      <c r="AR65" t="str">
        <f t="shared" si="17"/>
        <v>Full Strength</v>
      </c>
      <c r="AS65" t="str">
        <f t="shared" si="18"/>
        <v>5v5</v>
      </c>
      <c r="AT65">
        <f t="shared" si="19"/>
        <v>0</v>
      </c>
      <c r="AU65">
        <f t="shared" si="20"/>
        <v>0</v>
      </c>
      <c r="AV65">
        <f t="shared" si="21"/>
        <v>0</v>
      </c>
      <c r="AW65">
        <f t="shared" si="22"/>
        <v>0</v>
      </c>
      <c r="AX65">
        <f t="shared" si="23"/>
        <v>0</v>
      </c>
      <c r="AY65">
        <f t="shared" si="24"/>
        <v>0</v>
      </c>
      <c r="AZ65">
        <f>IFERROR(VLOOKUP(B65,events!AD:BN,37,FALSE),0)</f>
        <v>1147</v>
      </c>
      <c r="BA65">
        <f t="shared" si="68"/>
        <v>1866</v>
      </c>
      <c r="BB65">
        <f t="shared" si="26"/>
        <v>1861</v>
      </c>
      <c r="BC65" s="4">
        <f t="shared" si="27"/>
        <v>1868</v>
      </c>
    </row>
    <row r="66" spans="1:55" x14ac:dyDescent="0.2">
      <c r="A66">
        <v>65</v>
      </c>
      <c r="B66" s="6">
        <v>2</v>
      </c>
      <c r="C66">
        <v>5</v>
      </c>
      <c r="D66" s="4" t="s">
        <v>897</v>
      </c>
      <c r="E66">
        <v>4</v>
      </c>
      <c r="F66" s="4" t="s">
        <v>920</v>
      </c>
      <c r="I66">
        <v>70</v>
      </c>
      <c r="J66">
        <v>75</v>
      </c>
      <c r="K66">
        <v>55</v>
      </c>
      <c r="L66">
        <v>84</v>
      </c>
      <c r="M66">
        <v>91</v>
      </c>
      <c r="O66" s="5">
        <v>39</v>
      </c>
      <c r="P66">
        <v>77</v>
      </c>
      <c r="Q66">
        <v>13</v>
      </c>
      <c r="R66">
        <v>68</v>
      </c>
      <c r="S66">
        <v>18</v>
      </c>
      <c r="T66">
        <v>44</v>
      </c>
      <c r="V66" s="5">
        <v>30</v>
      </c>
      <c r="W66" s="6">
        <f>SUMIFS(events!BJ:BJ,events!K:K,"=DeadIce",events!BK:BK,"&lt;="&amp;shifts!AG66,events!BL:BL,"&gt;"&amp;shifts!AH66,events!AD:AD,"="&amp;shifts!B67)+SUMIFS(events!BJ:BJ,events!K:K,"=Timeout",events!BK:BK,"&lt;="&amp;shifts!AG66,events!BL:BL,"&gt;"&amp;shifts!AH66,events!AD:AD,"="&amp;shifts!B67)</f>
        <v>0</v>
      </c>
      <c r="X66" s="6" t="str">
        <f t="shared" si="2"/>
        <v/>
      </c>
      <c r="Z66" t="str">
        <f t="shared" si="3"/>
        <v/>
      </c>
      <c r="AA66">
        <v>1</v>
      </c>
      <c r="AB66">
        <f t="shared" si="4"/>
        <v>1</v>
      </c>
      <c r="AD66">
        <f t="shared" ref="AD66:AF66" si="89">AD65</f>
        <v>18987</v>
      </c>
      <c r="AE66" t="str">
        <f t="shared" si="89"/>
        <v>Velodrome</v>
      </c>
      <c r="AF66" t="str">
        <f t="shared" si="89"/>
        <v>Outlaws</v>
      </c>
      <c r="AG66" s="4">
        <f t="shared" si="6"/>
        <v>357</v>
      </c>
      <c r="AH66" s="4">
        <f t="shared" si="7"/>
        <v>294</v>
      </c>
      <c r="AI66" s="14">
        <f t="shared" si="8"/>
        <v>63</v>
      </c>
      <c r="AJ66">
        <f t="shared" si="9"/>
        <v>5</v>
      </c>
      <c r="AK66">
        <f t="shared" si="10"/>
        <v>5</v>
      </c>
      <c r="AL66">
        <f t="shared" si="11"/>
        <v>0</v>
      </c>
      <c r="AM66">
        <f t="shared" si="12"/>
        <v>0</v>
      </c>
      <c r="AN66">
        <f t="shared" si="13"/>
        <v>0</v>
      </c>
      <c r="AO66">
        <f t="shared" si="14"/>
        <v>0</v>
      </c>
      <c r="AP66">
        <f t="shared" si="15"/>
        <v>0</v>
      </c>
      <c r="AQ66">
        <f t="shared" si="16"/>
        <v>0</v>
      </c>
      <c r="AR66" t="str">
        <f t="shared" si="17"/>
        <v>Full Strength</v>
      </c>
      <c r="AS66" t="str">
        <f t="shared" si="18"/>
        <v>5v5</v>
      </c>
      <c r="AT66">
        <f t="shared" si="19"/>
        <v>0</v>
      </c>
      <c r="AU66">
        <f t="shared" si="20"/>
        <v>0</v>
      </c>
      <c r="AV66">
        <f t="shared" si="21"/>
        <v>0</v>
      </c>
      <c r="AW66">
        <f t="shared" si="22"/>
        <v>0</v>
      </c>
      <c r="AX66">
        <f t="shared" si="23"/>
        <v>0</v>
      </c>
      <c r="AY66">
        <f t="shared" si="24"/>
        <v>0</v>
      </c>
      <c r="AZ66">
        <f>IFERROR(VLOOKUP(B66,events!AD:BN,37,FALSE),0)</f>
        <v>1147</v>
      </c>
      <c r="BA66">
        <f t="shared" si="68"/>
        <v>1870</v>
      </c>
      <c r="BB66">
        <f t="shared" si="26"/>
        <v>1865</v>
      </c>
      <c r="BC66" s="4">
        <f t="shared" si="27"/>
        <v>1931</v>
      </c>
    </row>
    <row r="67" spans="1:55" x14ac:dyDescent="0.2">
      <c r="A67">
        <v>66</v>
      </c>
      <c r="B67" s="6">
        <v>2</v>
      </c>
      <c r="C67">
        <v>4</v>
      </c>
      <c r="D67" s="4" t="s">
        <v>920</v>
      </c>
      <c r="E67">
        <v>4</v>
      </c>
      <c r="F67" s="4" t="s">
        <v>903</v>
      </c>
      <c r="I67">
        <v>70</v>
      </c>
      <c r="J67">
        <v>75</v>
      </c>
      <c r="K67">
        <v>55</v>
      </c>
      <c r="L67">
        <v>84</v>
      </c>
      <c r="M67">
        <v>91</v>
      </c>
      <c r="O67" s="5">
        <v>39</v>
      </c>
      <c r="P67">
        <v>3</v>
      </c>
      <c r="Q67">
        <v>13</v>
      </c>
      <c r="R67">
        <v>68</v>
      </c>
      <c r="S67">
        <v>18</v>
      </c>
      <c r="T67">
        <v>44</v>
      </c>
      <c r="V67" s="5">
        <v>30</v>
      </c>
      <c r="W67" s="6">
        <f>SUMIFS(events!BJ:BJ,events!K:K,"=DeadIce",events!BK:BK,"&lt;="&amp;shifts!AG67,events!BL:BL,"&gt;"&amp;shifts!AH67,events!AD:AD,"="&amp;shifts!B68)+SUMIFS(events!BJ:BJ,events!K:K,"=Timeout",events!BK:BK,"&lt;="&amp;shifts!AG67,events!BL:BL,"&gt;"&amp;shifts!AH67,events!AD:AD,"="&amp;shifts!B68)</f>
        <v>0</v>
      </c>
      <c r="X67" s="6" t="str">
        <f t="shared" si="2"/>
        <v/>
      </c>
      <c r="Z67">
        <f t="shared" si="3"/>
        <v>1</v>
      </c>
      <c r="AB67" t="str">
        <f t="shared" si="4"/>
        <v/>
      </c>
      <c r="AC67">
        <v>1</v>
      </c>
      <c r="AD67">
        <f t="shared" ref="AD67:AF67" si="90">AD66</f>
        <v>18987</v>
      </c>
      <c r="AE67" t="str">
        <f t="shared" si="90"/>
        <v>Velodrome</v>
      </c>
      <c r="AF67" t="str">
        <f t="shared" si="90"/>
        <v>Outlaws</v>
      </c>
      <c r="AG67" s="4">
        <f t="shared" si="6"/>
        <v>294</v>
      </c>
      <c r="AH67" s="4">
        <f t="shared" si="7"/>
        <v>280</v>
      </c>
      <c r="AI67" s="14">
        <f t="shared" si="8"/>
        <v>14</v>
      </c>
      <c r="AJ67">
        <f t="shared" si="9"/>
        <v>5</v>
      </c>
      <c r="AK67">
        <f t="shared" si="10"/>
        <v>5</v>
      </c>
      <c r="AL67">
        <f t="shared" si="11"/>
        <v>0</v>
      </c>
      <c r="AM67">
        <f t="shared" si="12"/>
        <v>0</v>
      </c>
      <c r="AN67">
        <f t="shared" si="13"/>
        <v>0</v>
      </c>
      <c r="AO67">
        <f t="shared" si="14"/>
        <v>0</v>
      </c>
      <c r="AP67">
        <f t="shared" si="15"/>
        <v>0</v>
      </c>
      <c r="AQ67">
        <f t="shared" si="16"/>
        <v>0</v>
      </c>
      <c r="AR67" t="str">
        <f t="shared" si="17"/>
        <v>Full Strength</v>
      </c>
      <c r="AS67" t="str">
        <f t="shared" si="18"/>
        <v>5v5</v>
      </c>
      <c r="AT67">
        <f t="shared" si="19"/>
        <v>0</v>
      </c>
      <c r="AU67">
        <f t="shared" si="20"/>
        <v>0</v>
      </c>
      <c r="AV67">
        <f t="shared" si="21"/>
        <v>0</v>
      </c>
      <c r="AW67">
        <f t="shared" si="22"/>
        <v>0</v>
      </c>
      <c r="AX67">
        <f t="shared" si="23"/>
        <v>0</v>
      </c>
      <c r="AY67">
        <f t="shared" si="24"/>
        <v>0</v>
      </c>
      <c r="AZ67">
        <f>IFERROR(VLOOKUP(B67,events!AD:BN,37,FALSE),0)</f>
        <v>1147</v>
      </c>
      <c r="BA67">
        <f t="shared" si="68"/>
        <v>1933</v>
      </c>
      <c r="BB67">
        <f t="shared" si="26"/>
        <v>1928</v>
      </c>
      <c r="BC67" s="4">
        <f t="shared" si="27"/>
        <v>1945</v>
      </c>
    </row>
    <row r="68" spans="1:55" x14ac:dyDescent="0.2">
      <c r="A68">
        <v>67</v>
      </c>
      <c r="B68" s="6">
        <v>2</v>
      </c>
      <c r="C68">
        <v>4</v>
      </c>
      <c r="D68" s="4" t="s">
        <v>903</v>
      </c>
      <c r="E68">
        <v>4</v>
      </c>
      <c r="F68" s="4" t="s">
        <v>925</v>
      </c>
      <c r="H68" s="5" t="s">
        <v>341</v>
      </c>
      <c r="I68">
        <v>70</v>
      </c>
      <c r="J68">
        <v>75</v>
      </c>
      <c r="K68">
        <v>55</v>
      </c>
      <c r="L68">
        <v>84</v>
      </c>
      <c r="M68">
        <v>91</v>
      </c>
      <c r="O68" s="5">
        <v>39</v>
      </c>
      <c r="P68">
        <v>3</v>
      </c>
      <c r="Q68">
        <v>13</v>
      </c>
      <c r="R68">
        <v>56</v>
      </c>
      <c r="S68">
        <v>18</v>
      </c>
      <c r="T68">
        <v>4</v>
      </c>
      <c r="V68" s="5">
        <v>30</v>
      </c>
      <c r="W68" s="6">
        <f>SUMIFS(events!BJ:BJ,events!K:K,"=DeadIce",events!BK:BK,"&lt;="&amp;shifts!AG68,events!BL:BL,"&gt;"&amp;shifts!AH68,events!AD:AD,"="&amp;shifts!B69)+SUMIFS(events!BJ:BJ,events!K:K,"=Timeout",events!BK:BK,"&lt;="&amp;shifts!AG68,events!BL:BL,"&gt;"&amp;shifts!AH68,events!AD:AD,"="&amp;shifts!B69)</f>
        <v>0</v>
      </c>
      <c r="X68" s="6" t="str">
        <f t="shared" ref="X68:X107" si="91">IF(OR($H67="Home Goal",$H67="Away Goal",$H67="Period End"),"",IF(Y67=1,1,""))</f>
        <v/>
      </c>
      <c r="Y68">
        <v>1</v>
      </c>
      <c r="Z68" t="str">
        <f t="shared" ref="Z68:Z107" si="92">IF(OR($H67="Home Goal",$H67="Away Goal",$H67="Period End"),"",IF(AA67=1,1,""))</f>
        <v/>
      </c>
      <c r="AB68">
        <f t="shared" ref="AB68:AB107" si="93">IF(OR($H67="Home Goal",$H67="Away Goal",$H67="Period End"),1,IF(AC67=1,1,""))</f>
        <v>1</v>
      </c>
      <c r="AD68">
        <f t="shared" ref="AD68:AF68" si="94">AD67</f>
        <v>18987</v>
      </c>
      <c r="AE68" t="str">
        <f t="shared" si="94"/>
        <v>Velodrome</v>
      </c>
      <c r="AF68" t="str">
        <f t="shared" si="94"/>
        <v>Outlaws</v>
      </c>
      <c r="AG68" s="4">
        <f t="shared" si="6"/>
        <v>280</v>
      </c>
      <c r="AH68" s="4">
        <f t="shared" si="7"/>
        <v>276</v>
      </c>
      <c r="AI68" s="14">
        <f t="shared" si="8"/>
        <v>4</v>
      </c>
      <c r="AJ68">
        <f t="shared" si="9"/>
        <v>5</v>
      </c>
      <c r="AK68">
        <f t="shared" si="10"/>
        <v>5</v>
      </c>
      <c r="AL68">
        <f t="shared" si="11"/>
        <v>0</v>
      </c>
      <c r="AM68">
        <f t="shared" si="12"/>
        <v>0</v>
      </c>
      <c r="AN68">
        <f t="shared" si="13"/>
        <v>0</v>
      </c>
      <c r="AO68">
        <f t="shared" si="14"/>
        <v>0</v>
      </c>
      <c r="AP68">
        <f t="shared" si="15"/>
        <v>0</v>
      </c>
      <c r="AQ68">
        <f t="shared" si="16"/>
        <v>0</v>
      </c>
      <c r="AR68" t="str">
        <f t="shared" si="17"/>
        <v>Full Strength</v>
      </c>
      <c r="AS68" t="str">
        <f t="shared" si="18"/>
        <v>5v5</v>
      </c>
      <c r="AT68">
        <f t="shared" si="19"/>
        <v>0</v>
      </c>
      <c r="AU68">
        <f t="shared" si="20"/>
        <v>0</v>
      </c>
      <c r="AV68">
        <f t="shared" si="21"/>
        <v>0</v>
      </c>
      <c r="AW68">
        <f t="shared" si="22"/>
        <v>0</v>
      </c>
      <c r="AX68">
        <f t="shared" si="23"/>
        <v>0</v>
      </c>
      <c r="AY68">
        <f t="shared" si="24"/>
        <v>0</v>
      </c>
      <c r="AZ68">
        <f>IFERROR(VLOOKUP(B68,events!AD:BN,37,FALSE),0)</f>
        <v>1147</v>
      </c>
      <c r="BA68">
        <f t="shared" si="68"/>
        <v>1947</v>
      </c>
      <c r="BB68">
        <f t="shared" si="26"/>
        <v>1942</v>
      </c>
      <c r="BC68" s="4">
        <f t="shared" si="27"/>
        <v>1949</v>
      </c>
    </row>
    <row r="69" spans="1:55" x14ac:dyDescent="0.2">
      <c r="A69">
        <v>68</v>
      </c>
      <c r="B69" s="6">
        <v>2</v>
      </c>
      <c r="C69">
        <v>4</v>
      </c>
      <c r="D69" s="4" t="s">
        <v>925</v>
      </c>
      <c r="E69">
        <v>3</v>
      </c>
      <c r="F69" s="4" t="s">
        <v>900</v>
      </c>
      <c r="G69" s="6" t="s">
        <v>289</v>
      </c>
      <c r="H69" s="5" t="s">
        <v>301</v>
      </c>
      <c r="I69">
        <v>70</v>
      </c>
      <c r="J69">
        <v>75</v>
      </c>
      <c r="K69">
        <v>24</v>
      </c>
      <c r="L69">
        <v>9</v>
      </c>
      <c r="M69">
        <v>22</v>
      </c>
      <c r="O69" s="5">
        <v>39</v>
      </c>
      <c r="P69">
        <v>3</v>
      </c>
      <c r="Q69">
        <v>12</v>
      </c>
      <c r="R69">
        <v>56</v>
      </c>
      <c r="S69">
        <v>25</v>
      </c>
      <c r="T69">
        <v>4</v>
      </c>
      <c r="V69" s="5">
        <v>30</v>
      </c>
      <c r="W69" s="6">
        <f>SUMIFS(events!BJ:BJ,events!K:K,"=DeadIce",events!BK:BK,"&lt;="&amp;shifts!AG69,events!BL:BL,"&gt;"&amp;shifts!AH69,events!AD:AD,"="&amp;shifts!B70)+SUMIFS(events!BJ:BJ,events!K:K,"=Timeout",events!BK:BK,"&lt;="&amp;shifts!AG69,events!BL:BL,"&gt;"&amp;shifts!AH69,events!AD:AD,"="&amp;shifts!B70)</f>
        <v>23</v>
      </c>
      <c r="X69" s="6">
        <f t="shared" si="91"/>
        <v>1</v>
      </c>
      <c r="Y69">
        <v>1</v>
      </c>
      <c r="Z69" t="str">
        <f t="shared" si="92"/>
        <v/>
      </c>
      <c r="AB69" t="str">
        <f t="shared" si="93"/>
        <v/>
      </c>
      <c r="AD69">
        <f t="shared" ref="AD69:AF69" si="95">AD68</f>
        <v>18987</v>
      </c>
      <c r="AE69" t="str">
        <f t="shared" si="95"/>
        <v>Velodrome</v>
      </c>
      <c r="AF69" t="str">
        <f t="shared" si="95"/>
        <v>Outlaws</v>
      </c>
      <c r="AG69" s="4">
        <f t="shared" ref="AG69:AG107" si="96">((C69*60)+D69)</f>
        <v>276</v>
      </c>
      <c r="AH69" s="4">
        <f t="shared" ref="AH69:AH107" si="97">((E69*60)+F69)</f>
        <v>225</v>
      </c>
      <c r="AI69" s="14">
        <f t="shared" ref="AI69:AI107" si="98">ROUND(AG69-AH69,0)</f>
        <v>51</v>
      </c>
      <c r="AJ69">
        <f t="shared" ref="AJ69:AJ107" si="99">COUNTIF(I69:N69,"&gt;0")</f>
        <v>5</v>
      </c>
      <c r="AK69">
        <f t="shared" ref="AK69:AK107" si="100">COUNTIF(P69:U69,"&gt;0")</f>
        <v>5</v>
      </c>
      <c r="AL69">
        <f t="shared" ref="AL69:AL107" si="101">IF(O69="",1,0)</f>
        <v>0</v>
      </c>
      <c r="AM69">
        <f t="shared" ref="AM69:AM107" si="102">IF(V69="",1,0)</f>
        <v>0</v>
      </c>
      <c r="AN69">
        <f t="shared" ref="AN69:AN107" si="103">IF(AND($AL69&lt;&gt;1,$AJ69&lt;$AK69,AM69&lt;&gt;1),1,)</f>
        <v>0</v>
      </c>
      <c r="AO69">
        <f t="shared" ref="AO69:AO107" si="104">IF(AND($AL69&lt;&gt;1,$AJ69&gt;$AK69),1,)</f>
        <v>0</v>
      </c>
      <c r="AP69">
        <f t="shared" ref="AP69:AP107" si="105">IF(AN69=1,1,0)</f>
        <v>0</v>
      </c>
      <c r="AQ69">
        <f t="shared" ref="AQ69:AQ107" si="106">IF(AO69=1,1,0)</f>
        <v>0</v>
      </c>
      <c r="AR69" t="str">
        <f t="shared" ref="AR69:AR107" si="107">IF(AND(AJ69=5,AK69=5,AL69=0,AM69=0),"Full Strength",IF(AP69=1,"Away PowerPlay",IF(AO69=1,"Home PowerPlay",IF(AL69=1,"Home EmptyNet",IF(AM69=1,"Away EmptyNet","")))))</f>
        <v>Full Strength</v>
      </c>
      <c r="AS69" t="str">
        <f t="shared" ref="AS69:AS107" si="108">IF(AND(AL69=0,AM69=0),AJ69&amp;"v"&amp;AK69,IF(AL69=1,AJ69&amp;"v"&amp;AK69&amp;" Home EN",IF(AM69=1,AJ69&amp;"v"&amp;AK69&amp;" Away EN","")))</f>
        <v>5v5</v>
      </c>
      <c r="AT69">
        <f t="shared" ref="AT69:AT107" si="109">IF($H68="Home Goal",AT68+1,AT68)</f>
        <v>0</v>
      </c>
      <c r="AU69">
        <f t="shared" ref="AU69:AU107" si="110">IF($H68="Away Goal",AU68+1,AU68)</f>
        <v>0</v>
      </c>
      <c r="AV69">
        <f t="shared" ref="AV69:AV107" si="111">IF(AND($H69="Home Goal", AO69=0),1,0)</f>
        <v>0</v>
      </c>
      <c r="AW69">
        <f t="shared" ref="AW69:AW107" si="112">IF(AX69=1,-1,0)</f>
        <v>0</v>
      </c>
      <c r="AX69">
        <f t="shared" ref="AX69:AX107" si="113">IF(AND($H69="Away Goal", AP69=0),1,0)</f>
        <v>0</v>
      </c>
      <c r="AY69">
        <f t="shared" ref="AY69:AY107" si="114">IF(AV69=1,-1,0)</f>
        <v>0</v>
      </c>
      <c r="AZ69">
        <f>IFERROR(VLOOKUP(B69,events!AD:BN,37,FALSE),0)</f>
        <v>1147</v>
      </c>
      <c r="BA69">
        <f t="shared" si="68"/>
        <v>1951</v>
      </c>
      <c r="BB69">
        <f t="shared" ref="BB69:BB107" si="115">IF(BA69&lt;5,0,BA69-5)</f>
        <v>1946</v>
      </c>
      <c r="BC69" s="4">
        <f t="shared" ref="BC69:BC107" si="116">BB69+AI69+3</f>
        <v>2000</v>
      </c>
    </row>
    <row r="70" spans="1:55" x14ac:dyDescent="0.2">
      <c r="A70">
        <v>69</v>
      </c>
      <c r="B70" s="6">
        <v>2</v>
      </c>
      <c r="C70">
        <v>3</v>
      </c>
      <c r="D70" s="4" t="s">
        <v>900</v>
      </c>
      <c r="E70">
        <v>2</v>
      </c>
      <c r="F70" s="4" t="s">
        <v>909</v>
      </c>
      <c r="G70" s="6" t="s">
        <v>289</v>
      </c>
      <c r="I70">
        <v>70</v>
      </c>
      <c r="J70">
        <v>14</v>
      </c>
      <c r="K70">
        <v>24</v>
      </c>
      <c r="L70">
        <v>9</v>
      </c>
      <c r="M70">
        <v>22</v>
      </c>
      <c r="O70" s="5">
        <v>39</v>
      </c>
      <c r="P70">
        <v>3</v>
      </c>
      <c r="Q70">
        <v>12</v>
      </c>
      <c r="R70">
        <v>56</v>
      </c>
      <c r="S70">
        <v>25</v>
      </c>
      <c r="T70">
        <v>4</v>
      </c>
      <c r="V70" s="5">
        <v>30</v>
      </c>
      <c r="W70" s="6">
        <f>SUMIFS(events!BJ:BJ,events!K:K,"=DeadIce",events!BK:BK,"&lt;="&amp;shifts!AG70,events!BL:BL,"&gt;"&amp;shifts!AH70,events!AD:AD,"="&amp;shifts!B71)+SUMIFS(events!BJ:BJ,events!K:K,"=Timeout",events!BK:BK,"&lt;="&amp;shifts!AG70,events!BL:BL,"&gt;"&amp;shifts!AH70,events!AD:AD,"="&amp;shifts!B71)</f>
        <v>14</v>
      </c>
      <c r="X70" s="6">
        <f t="shared" si="91"/>
        <v>1</v>
      </c>
      <c r="Y70">
        <v>1</v>
      </c>
      <c r="Z70" t="str">
        <f t="shared" si="92"/>
        <v/>
      </c>
      <c r="AB70" t="str">
        <f t="shared" si="93"/>
        <v/>
      </c>
      <c r="AD70">
        <f t="shared" ref="AD70:AF70" si="117">AD69</f>
        <v>18987</v>
      </c>
      <c r="AE70" t="str">
        <f t="shared" si="117"/>
        <v>Velodrome</v>
      </c>
      <c r="AF70" t="str">
        <f t="shared" si="117"/>
        <v>Outlaws</v>
      </c>
      <c r="AG70" s="4">
        <f t="shared" si="96"/>
        <v>225</v>
      </c>
      <c r="AH70" s="4">
        <f t="shared" si="97"/>
        <v>142</v>
      </c>
      <c r="AI70" s="14">
        <f t="shared" si="98"/>
        <v>83</v>
      </c>
      <c r="AJ70">
        <f t="shared" si="99"/>
        <v>5</v>
      </c>
      <c r="AK70">
        <f t="shared" si="100"/>
        <v>5</v>
      </c>
      <c r="AL70">
        <f t="shared" si="101"/>
        <v>0</v>
      </c>
      <c r="AM70">
        <f t="shared" si="102"/>
        <v>0</v>
      </c>
      <c r="AN70">
        <f t="shared" si="103"/>
        <v>0</v>
      </c>
      <c r="AO70">
        <f t="shared" si="104"/>
        <v>0</v>
      </c>
      <c r="AP70">
        <f t="shared" si="105"/>
        <v>0</v>
      </c>
      <c r="AQ70">
        <f t="shared" si="106"/>
        <v>0</v>
      </c>
      <c r="AR70" t="str">
        <f t="shared" si="107"/>
        <v>Full Strength</v>
      </c>
      <c r="AS70" t="str">
        <f t="shared" si="108"/>
        <v>5v5</v>
      </c>
      <c r="AT70">
        <f t="shared" si="109"/>
        <v>0</v>
      </c>
      <c r="AU70">
        <f t="shared" si="110"/>
        <v>0</v>
      </c>
      <c r="AV70">
        <f t="shared" si="111"/>
        <v>0</v>
      </c>
      <c r="AW70">
        <f t="shared" si="112"/>
        <v>0</v>
      </c>
      <c r="AX70">
        <f t="shared" si="113"/>
        <v>0</v>
      </c>
      <c r="AY70">
        <f t="shared" si="114"/>
        <v>0</v>
      </c>
      <c r="AZ70">
        <f>IFERROR(VLOOKUP(B70,events!AD:BN,37,FALSE),0)</f>
        <v>1147</v>
      </c>
      <c r="BA70">
        <f t="shared" si="68"/>
        <v>2002</v>
      </c>
      <c r="BB70">
        <f t="shared" si="115"/>
        <v>1997</v>
      </c>
      <c r="BC70" s="4">
        <f t="shared" si="116"/>
        <v>2083</v>
      </c>
    </row>
    <row r="71" spans="1:55" x14ac:dyDescent="0.2">
      <c r="A71">
        <v>70</v>
      </c>
      <c r="B71" s="6">
        <v>2</v>
      </c>
      <c r="C71">
        <v>2</v>
      </c>
      <c r="D71" s="4" t="s">
        <v>909</v>
      </c>
      <c r="E71">
        <v>2</v>
      </c>
      <c r="F71" s="4" t="s">
        <v>743</v>
      </c>
      <c r="I71">
        <v>70</v>
      </c>
      <c r="J71">
        <v>14</v>
      </c>
      <c r="K71">
        <v>24</v>
      </c>
      <c r="L71">
        <v>9</v>
      </c>
      <c r="M71">
        <v>22</v>
      </c>
      <c r="O71" s="5">
        <v>39</v>
      </c>
      <c r="P71">
        <v>3</v>
      </c>
      <c r="Q71">
        <v>12</v>
      </c>
      <c r="R71">
        <v>89</v>
      </c>
      <c r="S71">
        <v>25</v>
      </c>
      <c r="T71">
        <v>4</v>
      </c>
      <c r="V71" s="5">
        <v>30</v>
      </c>
      <c r="W71" s="6">
        <f>SUMIFS(events!BJ:BJ,events!K:K,"=DeadIce",events!BK:BK,"&lt;="&amp;shifts!AG71,events!BL:BL,"&gt;"&amp;shifts!AH71,events!AD:AD,"="&amp;shifts!B72)+SUMIFS(events!BJ:BJ,events!K:K,"=Timeout",events!BK:BK,"&lt;="&amp;shifts!AG71,events!BL:BL,"&gt;"&amp;shifts!AH71,events!AD:AD,"="&amp;shifts!B72)</f>
        <v>0</v>
      </c>
      <c r="X71" s="6">
        <f t="shared" si="91"/>
        <v>1</v>
      </c>
      <c r="Z71" t="str">
        <f t="shared" si="92"/>
        <v/>
      </c>
      <c r="AA71">
        <v>1</v>
      </c>
      <c r="AB71" t="str">
        <f t="shared" si="93"/>
        <v/>
      </c>
      <c r="AD71">
        <f t="shared" ref="AD71:AF71" si="118">AD70</f>
        <v>18987</v>
      </c>
      <c r="AE71" t="str">
        <f t="shared" si="118"/>
        <v>Velodrome</v>
      </c>
      <c r="AF71" t="str">
        <f t="shared" si="118"/>
        <v>Outlaws</v>
      </c>
      <c r="AG71" s="4">
        <f t="shared" si="96"/>
        <v>142</v>
      </c>
      <c r="AH71" s="4">
        <f t="shared" si="97"/>
        <v>138</v>
      </c>
      <c r="AI71" s="14">
        <f t="shared" si="98"/>
        <v>4</v>
      </c>
      <c r="AJ71">
        <f t="shared" si="99"/>
        <v>5</v>
      </c>
      <c r="AK71">
        <f t="shared" si="100"/>
        <v>5</v>
      </c>
      <c r="AL71">
        <f t="shared" si="101"/>
        <v>0</v>
      </c>
      <c r="AM71">
        <f t="shared" si="102"/>
        <v>0</v>
      </c>
      <c r="AN71">
        <f t="shared" si="103"/>
        <v>0</v>
      </c>
      <c r="AO71">
        <f t="shared" si="104"/>
        <v>0</v>
      </c>
      <c r="AP71">
        <f t="shared" si="105"/>
        <v>0</v>
      </c>
      <c r="AQ71">
        <f t="shared" si="106"/>
        <v>0</v>
      </c>
      <c r="AR71" t="str">
        <f t="shared" si="107"/>
        <v>Full Strength</v>
      </c>
      <c r="AS71" t="str">
        <f t="shared" si="108"/>
        <v>5v5</v>
      </c>
      <c r="AT71">
        <f t="shared" si="109"/>
        <v>0</v>
      </c>
      <c r="AU71">
        <f t="shared" si="110"/>
        <v>0</v>
      </c>
      <c r="AV71">
        <f t="shared" si="111"/>
        <v>0</v>
      </c>
      <c r="AW71">
        <f t="shared" si="112"/>
        <v>0</v>
      </c>
      <c r="AX71">
        <f t="shared" si="113"/>
        <v>0</v>
      </c>
      <c r="AY71">
        <f t="shared" si="114"/>
        <v>0</v>
      </c>
      <c r="AZ71">
        <f>IFERROR(VLOOKUP(B71,events!AD:BN,37,FALSE),0)</f>
        <v>1147</v>
      </c>
      <c r="BA71">
        <f t="shared" si="68"/>
        <v>2085</v>
      </c>
      <c r="BB71">
        <f t="shared" si="115"/>
        <v>2080</v>
      </c>
      <c r="BC71" s="4">
        <f t="shared" si="116"/>
        <v>2087</v>
      </c>
    </row>
    <row r="72" spans="1:55" x14ac:dyDescent="0.2">
      <c r="A72">
        <v>71</v>
      </c>
      <c r="B72" s="6">
        <v>2</v>
      </c>
      <c r="C72">
        <v>2</v>
      </c>
      <c r="D72" s="4" t="s">
        <v>743</v>
      </c>
      <c r="E72">
        <v>1</v>
      </c>
      <c r="F72" s="4" t="s">
        <v>929</v>
      </c>
      <c r="I72">
        <v>70</v>
      </c>
      <c r="J72">
        <v>61</v>
      </c>
      <c r="K72">
        <v>24</v>
      </c>
      <c r="L72">
        <v>9</v>
      </c>
      <c r="M72">
        <v>22</v>
      </c>
      <c r="O72" s="5">
        <v>39</v>
      </c>
      <c r="P72">
        <v>91</v>
      </c>
      <c r="Q72">
        <v>12</v>
      </c>
      <c r="R72">
        <v>89</v>
      </c>
      <c r="S72">
        <v>25</v>
      </c>
      <c r="T72">
        <v>4</v>
      </c>
      <c r="V72" s="5">
        <v>30</v>
      </c>
      <c r="W72" s="6">
        <f>SUMIFS(events!BJ:BJ,events!K:K,"=DeadIce",events!BK:BK,"&lt;="&amp;shifts!AG72,events!BL:BL,"&gt;"&amp;shifts!AH72,events!AD:AD,"="&amp;shifts!B73)+SUMIFS(events!BJ:BJ,events!K:K,"=Timeout",events!BK:BK,"&lt;="&amp;shifts!AG72,events!BL:BL,"&gt;"&amp;shifts!AH72,events!AD:AD,"="&amp;shifts!B73)</f>
        <v>0</v>
      </c>
      <c r="X72" s="6" t="str">
        <f t="shared" si="91"/>
        <v/>
      </c>
      <c r="Z72">
        <f t="shared" si="92"/>
        <v>1</v>
      </c>
      <c r="AB72" t="str">
        <f t="shared" si="93"/>
        <v/>
      </c>
      <c r="AC72">
        <v>1</v>
      </c>
      <c r="AD72">
        <f t="shared" ref="AD72:AF72" si="119">AD71</f>
        <v>18987</v>
      </c>
      <c r="AE72" t="str">
        <f t="shared" si="119"/>
        <v>Velodrome</v>
      </c>
      <c r="AF72" t="str">
        <f t="shared" si="119"/>
        <v>Outlaws</v>
      </c>
      <c r="AG72" s="4">
        <f t="shared" si="96"/>
        <v>138</v>
      </c>
      <c r="AH72" s="4">
        <f t="shared" si="97"/>
        <v>112</v>
      </c>
      <c r="AI72" s="14">
        <f t="shared" si="98"/>
        <v>26</v>
      </c>
      <c r="AJ72">
        <f t="shared" si="99"/>
        <v>5</v>
      </c>
      <c r="AK72">
        <f t="shared" si="100"/>
        <v>5</v>
      </c>
      <c r="AL72">
        <f t="shared" si="101"/>
        <v>0</v>
      </c>
      <c r="AM72">
        <f t="shared" si="102"/>
        <v>0</v>
      </c>
      <c r="AN72">
        <f t="shared" si="103"/>
        <v>0</v>
      </c>
      <c r="AO72">
        <f t="shared" si="104"/>
        <v>0</v>
      </c>
      <c r="AP72">
        <f t="shared" si="105"/>
        <v>0</v>
      </c>
      <c r="AQ72">
        <f t="shared" si="106"/>
        <v>0</v>
      </c>
      <c r="AR72" t="str">
        <f t="shared" si="107"/>
        <v>Full Strength</v>
      </c>
      <c r="AS72" t="str">
        <f t="shared" si="108"/>
        <v>5v5</v>
      </c>
      <c r="AT72">
        <f t="shared" si="109"/>
        <v>0</v>
      </c>
      <c r="AU72">
        <f t="shared" si="110"/>
        <v>0</v>
      </c>
      <c r="AV72">
        <f t="shared" si="111"/>
        <v>0</v>
      </c>
      <c r="AW72">
        <f t="shared" si="112"/>
        <v>0</v>
      </c>
      <c r="AX72">
        <f t="shared" si="113"/>
        <v>0</v>
      </c>
      <c r="AY72">
        <f t="shared" si="114"/>
        <v>0</v>
      </c>
      <c r="AZ72">
        <f>IFERROR(VLOOKUP(B72,events!AD:BN,37,FALSE),0)</f>
        <v>1147</v>
      </c>
      <c r="BA72">
        <f t="shared" si="68"/>
        <v>2089</v>
      </c>
      <c r="BB72">
        <f t="shared" si="115"/>
        <v>2084</v>
      </c>
      <c r="BC72" s="4">
        <f t="shared" si="116"/>
        <v>2113</v>
      </c>
    </row>
    <row r="73" spans="1:55" x14ac:dyDescent="0.2">
      <c r="A73">
        <v>72</v>
      </c>
      <c r="B73" s="6">
        <v>2</v>
      </c>
      <c r="C73">
        <v>1</v>
      </c>
      <c r="D73" s="4" t="s">
        <v>929</v>
      </c>
      <c r="E73">
        <v>1</v>
      </c>
      <c r="F73" s="4" t="s">
        <v>749</v>
      </c>
      <c r="I73">
        <v>70</v>
      </c>
      <c r="J73">
        <v>61</v>
      </c>
      <c r="K73">
        <v>24</v>
      </c>
      <c r="L73">
        <v>9</v>
      </c>
      <c r="M73">
        <v>22</v>
      </c>
      <c r="O73" s="5">
        <v>39</v>
      </c>
      <c r="P73">
        <v>91</v>
      </c>
      <c r="Q73">
        <v>80</v>
      </c>
      <c r="R73">
        <v>89</v>
      </c>
      <c r="S73">
        <v>25</v>
      </c>
      <c r="T73">
        <v>4</v>
      </c>
      <c r="V73" s="5">
        <v>30</v>
      </c>
      <c r="W73" s="6">
        <f>SUMIFS(events!BJ:BJ,events!K:K,"=DeadIce",events!BK:BK,"&lt;="&amp;shifts!AG73,events!BL:BL,"&gt;"&amp;shifts!AH73,events!AD:AD,"="&amp;shifts!B74)+SUMIFS(events!BJ:BJ,events!K:K,"=Timeout",events!BK:BK,"&lt;="&amp;shifts!AG73,events!BL:BL,"&gt;"&amp;shifts!AH73,events!AD:AD,"="&amp;shifts!B74)</f>
        <v>0</v>
      </c>
      <c r="X73" s="6" t="str">
        <f t="shared" si="91"/>
        <v/>
      </c>
      <c r="Y73">
        <v>1</v>
      </c>
      <c r="Z73" t="str">
        <f t="shared" si="92"/>
        <v/>
      </c>
      <c r="AB73">
        <f t="shared" si="93"/>
        <v>1</v>
      </c>
      <c r="AD73">
        <f t="shared" ref="AD73:AF73" si="120">AD72</f>
        <v>18987</v>
      </c>
      <c r="AE73" t="str">
        <f t="shared" si="120"/>
        <v>Velodrome</v>
      </c>
      <c r="AF73" t="str">
        <f t="shared" si="120"/>
        <v>Outlaws</v>
      </c>
      <c r="AG73" s="4">
        <f t="shared" si="96"/>
        <v>112</v>
      </c>
      <c r="AH73" s="4">
        <f t="shared" si="97"/>
        <v>99</v>
      </c>
      <c r="AI73" s="14">
        <f t="shared" si="98"/>
        <v>13</v>
      </c>
      <c r="AJ73">
        <f t="shared" si="99"/>
        <v>5</v>
      </c>
      <c r="AK73">
        <f t="shared" si="100"/>
        <v>5</v>
      </c>
      <c r="AL73">
        <f t="shared" si="101"/>
        <v>0</v>
      </c>
      <c r="AM73">
        <f t="shared" si="102"/>
        <v>0</v>
      </c>
      <c r="AN73">
        <f t="shared" si="103"/>
        <v>0</v>
      </c>
      <c r="AO73">
        <f t="shared" si="104"/>
        <v>0</v>
      </c>
      <c r="AP73">
        <f t="shared" si="105"/>
        <v>0</v>
      </c>
      <c r="AQ73">
        <f t="shared" si="106"/>
        <v>0</v>
      </c>
      <c r="AR73" t="str">
        <f t="shared" si="107"/>
        <v>Full Strength</v>
      </c>
      <c r="AS73" t="str">
        <f t="shared" si="108"/>
        <v>5v5</v>
      </c>
      <c r="AT73">
        <f t="shared" si="109"/>
        <v>0</v>
      </c>
      <c r="AU73">
        <f t="shared" si="110"/>
        <v>0</v>
      </c>
      <c r="AV73">
        <f t="shared" si="111"/>
        <v>0</v>
      </c>
      <c r="AW73">
        <f t="shared" si="112"/>
        <v>0</v>
      </c>
      <c r="AX73">
        <f t="shared" si="113"/>
        <v>0</v>
      </c>
      <c r="AY73">
        <f t="shared" si="114"/>
        <v>0</v>
      </c>
      <c r="AZ73">
        <f>IFERROR(VLOOKUP(B73,events!AD:BN,37,FALSE),0)</f>
        <v>1147</v>
      </c>
      <c r="BA73">
        <f t="shared" si="68"/>
        <v>2115</v>
      </c>
      <c r="BB73">
        <f t="shared" si="115"/>
        <v>2110</v>
      </c>
      <c r="BC73" s="4">
        <f t="shared" si="116"/>
        <v>2126</v>
      </c>
    </row>
    <row r="74" spans="1:55" x14ac:dyDescent="0.2">
      <c r="A74">
        <v>73</v>
      </c>
      <c r="B74" s="6">
        <v>2</v>
      </c>
      <c r="C74">
        <v>1</v>
      </c>
      <c r="D74" s="4" t="s">
        <v>749</v>
      </c>
      <c r="E74">
        <v>1</v>
      </c>
      <c r="F74" s="4" t="s">
        <v>909</v>
      </c>
      <c r="I74">
        <v>70</v>
      </c>
      <c r="J74">
        <v>61</v>
      </c>
      <c r="K74">
        <v>24</v>
      </c>
      <c r="L74">
        <v>91</v>
      </c>
      <c r="M74">
        <v>22</v>
      </c>
      <c r="O74" s="5">
        <v>39</v>
      </c>
      <c r="P74">
        <v>91</v>
      </c>
      <c r="Q74">
        <v>80</v>
      </c>
      <c r="R74">
        <v>89</v>
      </c>
      <c r="S74">
        <v>25</v>
      </c>
      <c r="T74">
        <v>4</v>
      </c>
      <c r="V74" s="5">
        <v>30</v>
      </c>
      <c r="W74" s="6">
        <f>SUMIFS(events!BJ:BJ,events!K:K,"=DeadIce",events!BK:BK,"&lt;="&amp;shifts!AG74,events!BL:BL,"&gt;"&amp;shifts!AH74,events!AD:AD,"="&amp;shifts!B75)+SUMIFS(events!BJ:BJ,events!K:K,"=Timeout",events!BK:BK,"&lt;="&amp;shifts!AG74,events!BL:BL,"&gt;"&amp;shifts!AH74,events!AD:AD,"="&amp;shifts!B75)</f>
        <v>0</v>
      </c>
      <c r="X74" s="6">
        <f t="shared" si="91"/>
        <v>1</v>
      </c>
      <c r="Y74">
        <v>1</v>
      </c>
      <c r="Z74" t="str">
        <f t="shared" si="92"/>
        <v/>
      </c>
      <c r="AB74" t="str">
        <f t="shared" si="93"/>
        <v/>
      </c>
      <c r="AD74">
        <f t="shared" ref="AD74:AF74" si="121">AD73</f>
        <v>18987</v>
      </c>
      <c r="AE74" t="str">
        <f t="shared" si="121"/>
        <v>Velodrome</v>
      </c>
      <c r="AF74" t="str">
        <f t="shared" si="121"/>
        <v>Outlaws</v>
      </c>
      <c r="AG74" s="4">
        <f t="shared" si="96"/>
        <v>99</v>
      </c>
      <c r="AH74" s="4">
        <f t="shared" si="97"/>
        <v>82</v>
      </c>
      <c r="AI74" s="14">
        <f t="shared" si="98"/>
        <v>17</v>
      </c>
      <c r="AJ74">
        <f t="shared" si="99"/>
        <v>5</v>
      </c>
      <c r="AK74">
        <f t="shared" si="100"/>
        <v>5</v>
      </c>
      <c r="AL74">
        <f t="shared" si="101"/>
        <v>0</v>
      </c>
      <c r="AM74">
        <f t="shared" si="102"/>
        <v>0</v>
      </c>
      <c r="AN74">
        <f t="shared" si="103"/>
        <v>0</v>
      </c>
      <c r="AO74">
        <f t="shared" si="104"/>
        <v>0</v>
      </c>
      <c r="AP74">
        <f t="shared" si="105"/>
        <v>0</v>
      </c>
      <c r="AQ74">
        <f t="shared" si="106"/>
        <v>0</v>
      </c>
      <c r="AR74" t="str">
        <f t="shared" si="107"/>
        <v>Full Strength</v>
      </c>
      <c r="AS74" t="str">
        <f t="shared" si="108"/>
        <v>5v5</v>
      </c>
      <c r="AT74">
        <f t="shared" si="109"/>
        <v>0</v>
      </c>
      <c r="AU74">
        <f t="shared" si="110"/>
        <v>0</v>
      </c>
      <c r="AV74">
        <f t="shared" si="111"/>
        <v>0</v>
      </c>
      <c r="AW74">
        <f t="shared" si="112"/>
        <v>0</v>
      </c>
      <c r="AX74">
        <f t="shared" si="113"/>
        <v>0</v>
      </c>
      <c r="AY74">
        <f t="shared" si="114"/>
        <v>0</v>
      </c>
      <c r="AZ74">
        <f>IFERROR(VLOOKUP(B74,events!AD:BN,37,FALSE),0)</f>
        <v>1147</v>
      </c>
      <c r="BA74">
        <f t="shared" si="68"/>
        <v>2128</v>
      </c>
      <c r="BB74">
        <f t="shared" si="115"/>
        <v>2123</v>
      </c>
      <c r="BC74" s="4">
        <f t="shared" si="116"/>
        <v>2143</v>
      </c>
    </row>
    <row r="75" spans="1:55" x14ac:dyDescent="0.2">
      <c r="A75">
        <v>74</v>
      </c>
      <c r="B75" s="6">
        <v>2</v>
      </c>
      <c r="C75">
        <v>1</v>
      </c>
      <c r="D75" s="4" t="s">
        <v>909</v>
      </c>
      <c r="E75">
        <v>1</v>
      </c>
      <c r="F75" s="4" t="s">
        <v>912</v>
      </c>
      <c r="I75">
        <v>42</v>
      </c>
      <c r="J75">
        <v>61</v>
      </c>
      <c r="K75">
        <v>55</v>
      </c>
      <c r="L75">
        <v>91</v>
      </c>
      <c r="M75">
        <v>22</v>
      </c>
      <c r="O75" s="5">
        <v>39</v>
      </c>
      <c r="P75">
        <v>91</v>
      </c>
      <c r="Q75">
        <v>80</v>
      </c>
      <c r="R75">
        <v>89</v>
      </c>
      <c r="S75">
        <v>25</v>
      </c>
      <c r="T75">
        <v>4</v>
      </c>
      <c r="V75" s="5">
        <v>30</v>
      </c>
      <c r="W75" s="6">
        <f>SUMIFS(events!BJ:BJ,events!K:K,"=DeadIce",events!BK:BK,"&lt;="&amp;shifts!AG75,events!BL:BL,"&gt;"&amp;shifts!AH75,events!AD:AD,"="&amp;shifts!B76)+SUMIFS(events!BJ:BJ,events!K:K,"=Timeout",events!BK:BK,"&lt;="&amp;shifts!AG75,events!BL:BL,"&gt;"&amp;shifts!AH75,events!AD:AD,"="&amp;shifts!B76)</f>
        <v>0</v>
      </c>
      <c r="X75" s="6">
        <f t="shared" si="91"/>
        <v>1</v>
      </c>
      <c r="Z75" t="str">
        <f t="shared" si="92"/>
        <v/>
      </c>
      <c r="AA75">
        <v>1</v>
      </c>
      <c r="AB75" t="str">
        <f t="shared" si="93"/>
        <v/>
      </c>
      <c r="AD75">
        <f t="shared" ref="AD75:AF75" si="122">AD74</f>
        <v>18987</v>
      </c>
      <c r="AE75" t="str">
        <f t="shared" si="122"/>
        <v>Velodrome</v>
      </c>
      <c r="AF75" t="str">
        <f t="shared" si="122"/>
        <v>Outlaws</v>
      </c>
      <c r="AG75" s="4">
        <f t="shared" si="96"/>
        <v>82</v>
      </c>
      <c r="AH75" s="4">
        <f t="shared" si="97"/>
        <v>69</v>
      </c>
      <c r="AI75" s="14">
        <f t="shared" si="98"/>
        <v>13</v>
      </c>
      <c r="AJ75">
        <f t="shared" si="99"/>
        <v>5</v>
      </c>
      <c r="AK75">
        <f t="shared" si="100"/>
        <v>5</v>
      </c>
      <c r="AL75">
        <f t="shared" si="101"/>
        <v>0</v>
      </c>
      <c r="AM75">
        <f t="shared" si="102"/>
        <v>0</v>
      </c>
      <c r="AN75">
        <f t="shared" si="103"/>
        <v>0</v>
      </c>
      <c r="AO75">
        <f t="shared" si="104"/>
        <v>0</v>
      </c>
      <c r="AP75">
        <f t="shared" si="105"/>
        <v>0</v>
      </c>
      <c r="AQ75">
        <f t="shared" si="106"/>
        <v>0</v>
      </c>
      <c r="AR75" t="str">
        <f t="shared" si="107"/>
        <v>Full Strength</v>
      </c>
      <c r="AS75" t="str">
        <f t="shared" si="108"/>
        <v>5v5</v>
      </c>
      <c r="AT75">
        <f t="shared" si="109"/>
        <v>0</v>
      </c>
      <c r="AU75">
        <f t="shared" si="110"/>
        <v>0</v>
      </c>
      <c r="AV75">
        <f t="shared" si="111"/>
        <v>0</v>
      </c>
      <c r="AW75">
        <f t="shared" si="112"/>
        <v>0</v>
      </c>
      <c r="AX75">
        <f t="shared" si="113"/>
        <v>0</v>
      </c>
      <c r="AY75">
        <f t="shared" si="114"/>
        <v>0</v>
      </c>
      <c r="AZ75">
        <f>IFERROR(VLOOKUP(B75,events!AD:BN,37,FALSE),0)</f>
        <v>1147</v>
      </c>
      <c r="BA75">
        <f t="shared" si="68"/>
        <v>2145</v>
      </c>
      <c r="BB75">
        <f t="shared" si="115"/>
        <v>2140</v>
      </c>
      <c r="BC75" s="4">
        <f t="shared" si="116"/>
        <v>2156</v>
      </c>
    </row>
    <row r="76" spans="1:55" x14ac:dyDescent="0.2">
      <c r="A76">
        <v>75</v>
      </c>
      <c r="B76" s="6">
        <v>2</v>
      </c>
      <c r="C76">
        <v>1</v>
      </c>
      <c r="D76" s="4" t="s">
        <v>912</v>
      </c>
      <c r="E76">
        <v>0</v>
      </c>
      <c r="F76" s="4" t="s">
        <v>737</v>
      </c>
      <c r="I76">
        <v>42</v>
      </c>
      <c r="J76">
        <v>61</v>
      </c>
      <c r="K76">
        <v>55</v>
      </c>
      <c r="L76">
        <v>91</v>
      </c>
      <c r="M76">
        <v>22</v>
      </c>
      <c r="O76" s="5">
        <v>39</v>
      </c>
      <c r="P76">
        <v>91</v>
      </c>
      <c r="Q76">
        <v>80</v>
      </c>
      <c r="R76">
        <v>89</v>
      </c>
      <c r="S76">
        <v>18</v>
      </c>
      <c r="T76">
        <v>4</v>
      </c>
      <c r="V76" s="5">
        <v>30</v>
      </c>
      <c r="W76" s="6">
        <f>SUMIFS(events!BJ:BJ,events!K:K,"=DeadIce",events!BK:BK,"&lt;="&amp;shifts!AG76,events!BL:BL,"&gt;"&amp;shifts!AH76,events!AD:AD,"="&amp;shifts!B77)+SUMIFS(events!BJ:BJ,events!K:K,"=Timeout",events!BK:BK,"&lt;="&amp;shifts!AG76,events!BL:BL,"&gt;"&amp;shifts!AH76,events!AD:AD,"="&amp;shifts!B77)</f>
        <v>0</v>
      </c>
      <c r="X76" s="6" t="str">
        <f t="shared" si="91"/>
        <v/>
      </c>
      <c r="Z76">
        <f t="shared" si="92"/>
        <v>1</v>
      </c>
      <c r="AA76">
        <v>1</v>
      </c>
      <c r="AB76" t="str">
        <f t="shared" si="93"/>
        <v/>
      </c>
      <c r="AD76">
        <f t="shared" ref="AD76:AF76" si="123">AD75</f>
        <v>18987</v>
      </c>
      <c r="AE76" t="str">
        <f t="shared" si="123"/>
        <v>Velodrome</v>
      </c>
      <c r="AF76" t="str">
        <f t="shared" si="123"/>
        <v>Outlaws</v>
      </c>
      <c r="AG76" s="4">
        <f t="shared" si="96"/>
        <v>69</v>
      </c>
      <c r="AH76" s="4">
        <f t="shared" si="97"/>
        <v>46</v>
      </c>
      <c r="AI76" s="14">
        <f t="shared" si="98"/>
        <v>23</v>
      </c>
      <c r="AJ76">
        <f t="shared" si="99"/>
        <v>5</v>
      </c>
      <c r="AK76">
        <f t="shared" si="100"/>
        <v>5</v>
      </c>
      <c r="AL76">
        <f t="shared" si="101"/>
        <v>0</v>
      </c>
      <c r="AM76">
        <f t="shared" si="102"/>
        <v>0</v>
      </c>
      <c r="AN76">
        <f t="shared" si="103"/>
        <v>0</v>
      </c>
      <c r="AO76">
        <f t="shared" si="104"/>
        <v>0</v>
      </c>
      <c r="AP76">
        <f t="shared" si="105"/>
        <v>0</v>
      </c>
      <c r="AQ76">
        <f t="shared" si="106"/>
        <v>0</v>
      </c>
      <c r="AR76" t="str">
        <f t="shared" si="107"/>
        <v>Full Strength</v>
      </c>
      <c r="AS76" t="str">
        <f t="shared" si="108"/>
        <v>5v5</v>
      </c>
      <c r="AT76">
        <f t="shared" si="109"/>
        <v>0</v>
      </c>
      <c r="AU76">
        <f t="shared" si="110"/>
        <v>0</v>
      </c>
      <c r="AV76">
        <f t="shared" si="111"/>
        <v>0</v>
      </c>
      <c r="AW76">
        <f t="shared" si="112"/>
        <v>0</v>
      </c>
      <c r="AX76">
        <f t="shared" si="113"/>
        <v>0</v>
      </c>
      <c r="AY76">
        <f t="shared" si="114"/>
        <v>0</v>
      </c>
      <c r="AZ76">
        <f>IFERROR(VLOOKUP(B76,events!AD:BN,37,FALSE),0)</f>
        <v>1147</v>
      </c>
      <c r="BA76">
        <f t="shared" si="68"/>
        <v>2158</v>
      </c>
      <c r="BB76">
        <f t="shared" si="115"/>
        <v>2153</v>
      </c>
      <c r="BC76" s="4">
        <f t="shared" si="116"/>
        <v>2179</v>
      </c>
    </row>
    <row r="77" spans="1:55" x14ac:dyDescent="0.2">
      <c r="A77">
        <v>76</v>
      </c>
      <c r="B77" s="6">
        <v>2</v>
      </c>
      <c r="C77">
        <v>0</v>
      </c>
      <c r="D77" s="4" t="s">
        <v>737</v>
      </c>
      <c r="E77">
        <v>0</v>
      </c>
      <c r="F77" s="4" t="s">
        <v>749</v>
      </c>
      <c r="I77">
        <v>42</v>
      </c>
      <c r="J77">
        <v>61</v>
      </c>
      <c r="K77">
        <v>55</v>
      </c>
      <c r="L77">
        <v>91</v>
      </c>
      <c r="M77">
        <v>22</v>
      </c>
      <c r="O77" s="5">
        <v>39</v>
      </c>
      <c r="P77">
        <v>77</v>
      </c>
      <c r="Q77">
        <v>80</v>
      </c>
      <c r="R77">
        <v>89</v>
      </c>
      <c r="S77">
        <v>18</v>
      </c>
      <c r="T77">
        <v>44</v>
      </c>
      <c r="V77" s="5">
        <v>30</v>
      </c>
      <c r="W77" s="6">
        <f>SUMIFS(events!BJ:BJ,events!K:K,"=DeadIce",events!BK:BK,"&lt;="&amp;shifts!AG77,events!BL:BL,"&gt;"&amp;shifts!AH77,events!AD:AD,"="&amp;shifts!B78)+SUMIFS(events!BJ:BJ,events!K:K,"=Timeout",events!BK:BK,"&lt;="&amp;shifts!AG77,events!BL:BL,"&gt;"&amp;shifts!AH77,events!AD:AD,"="&amp;shifts!B78)</f>
        <v>0</v>
      </c>
      <c r="X77" s="6" t="str">
        <f t="shared" si="91"/>
        <v/>
      </c>
      <c r="Z77">
        <f t="shared" si="92"/>
        <v>1</v>
      </c>
      <c r="AB77" t="str">
        <f t="shared" si="93"/>
        <v/>
      </c>
      <c r="AC77">
        <v>1</v>
      </c>
      <c r="AD77">
        <f t="shared" ref="AD77:AF77" si="124">AD76</f>
        <v>18987</v>
      </c>
      <c r="AE77" t="str">
        <f t="shared" si="124"/>
        <v>Velodrome</v>
      </c>
      <c r="AF77" t="str">
        <f t="shared" si="124"/>
        <v>Outlaws</v>
      </c>
      <c r="AG77" s="4">
        <f t="shared" si="96"/>
        <v>46</v>
      </c>
      <c r="AH77" s="4">
        <f t="shared" si="97"/>
        <v>39</v>
      </c>
      <c r="AI77" s="14">
        <f t="shared" si="98"/>
        <v>7</v>
      </c>
      <c r="AJ77">
        <f t="shared" si="99"/>
        <v>5</v>
      </c>
      <c r="AK77">
        <f t="shared" si="100"/>
        <v>5</v>
      </c>
      <c r="AL77">
        <f t="shared" si="101"/>
        <v>0</v>
      </c>
      <c r="AM77">
        <f t="shared" si="102"/>
        <v>0</v>
      </c>
      <c r="AN77">
        <f t="shared" si="103"/>
        <v>0</v>
      </c>
      <c r="AO77">
        <f t="shared" si="104"/>
        <v>0</v>
      </c>
      <c r="AP77">
        <f t="shared" si="105"/>
        <v>0</v>
      </c>
      <c r="AQ77">
        <f t="shared" si="106"/>
        <v>0</v>
      </c>
      <c r="AR77" t="str">
        <f t="shared" si="107"/>
        <v>Full Strength</v>
      </c>
      <c r="AS77" t="str">
        <f t="shared" si="108"/>
        <v>5v5</v>
      </c>
      <c r="AT77">
        <f t="shared" si="109"/>
        <v>0</v>
      </c>
      <c r="AU77">
        <f t="shared" si="110"/>
        <v>0</v>
      </c>
      <c r="AV77">
        <f t="shared" si="111"/>
        <v>0</v>
      </c>
      <c r="AW77">
        <f t="shared" si="112"/>
        <v>0</v>
      </c>
      <c r="AX77">
        <f t="shared" si="113"/>
        <v>0</v>
      </c>
      <c r="AY77">
        <f t="shared" si="114"/>
        <v>0</v>
      </c>
      <c r="AZ77">
        <f>IFERROR(VLOOKUP(B77,events!AD:BN,37,FALSE),0)</f>
        <v>1147</v>
      </c>
      <c r="BA77">
        <f t="shared" si="68"/>
        <v>2181</v>
      </c>
      <c r="BB77">
        <f t="shared" si="115"/>
        <v>2176</v>
      </c>
      <c r="BC77" s="4">
        <f t="shared" si="116"/>
        <v>2186</v>
      </c>
    </row>
    <row r="78" spans="1:55" x14ac:dyDescent="0.2">
      <c r="A78">
        <v>77</v>
      </c>
      <c r="B78" s="6">
        <v>2</v>
      </c>
      <c r="C78">
        <v>0</v>
      </c>
      <c r="D78" s="4" t="s">
        <v>749</v>
      </c>
      <c r="E78">
        <v>0</v>
      </c>
      <c r="F78" s="4" t="s">
        <v>755</v>
      </c>
      <c r="H78" s="5" t="s">
        <v>292</v>
      </c>
      <c r="I78">
        <v>42</v>
      </c>
      <c r="J78">
        <v>61</v>
      </c>
      <c r="K78">
        <v>55</v>
      </c>
      <c r="L78">
        <v>91</v>
      </c>
      <c r="M78">
        <v>22</v>
      </c>
      <c r="O78" s="5">
        <v>39</v>
      </c>
      <c r="P78">
        <v>77</v>
      </c>
      <c r="Q78">
        <v>80</v>
      </c>
      <c r="R78">
        <v>68</v>
      </c>
      <c r="S78">
        <v>18</v>
      </c>
      <c r="T78">
        <v>44</v>
      </c>
      <c r="V78" s="5">
        <v>30</v>
      </c>
      <c r="W78" s="6">
        <f>SUMIFS(events!BJ:BJ,events!K:K,"=DeadIce",events!BK:BK,"&lt;="&amp;shifts!AG78,events!BL:BL,"&gt;"&amp;shifts!AH78,events!AD:AD,"="&amp;shifts!B79)+SUMIFS(events!BJ:BJ,events!K:K,"=Timeout",events!BK:BK,"&lt;="&amp;shifts!AG78,events!BL:BL,"&gt;"&amp;shifts!AH78,events!AD:AD,"="&amp;shifts!B79)</f>
        <v>0</v>
      </c>
      <c r="X78" s="6" t="str">
        <f t="shared" si="91"/>
        <v/>
      </c>
      <c r="Z78" t="str">
        <f t="shared" si="92"/>
        <v/>
      </c>
      <c r="AA78">
        <v>1</v>
      </c>
      <c r="AB78">
        <f t="shared" si="93"/>
        <v>1</v>
      </c>
      <c r="AD78">
        <f t="shared" ref="AD78:AF78" si="125">AD77</f>
        <v>18987</v>
      </c>
      <c r="AE78" t="str">
        <f t="shared" si="125"/>
        <v>Velodrome</v>
      </c>
      <c r="AF78" t="str">
        <f t="shared" si="125"/>
        <v>Outlaws</v>
      </c>
      <c r="AG78" s="4">
        <f t="shared" si="96"/>
        <v>39</v>
      </c>
      <c r="AH78" s="4">
        <f t="shared" si="97"/>
        <v>0.01</v>
      </c>
      <c r="AI78" s="14">
        <f t="shared" si="98"/>
        <v>39</v>
      </c>
      <c r="AJ78">
        <f t="shared" si="99"/>
        <v>5</v>
      </c>
      <c r="AK78">
        <f t="shared" si="100"/>
        <v>5</v>
      </c>
      <c r="AL78">
        <f t="shared" si="101"/>
        <v>0</v>
      </c>
      <c r="AM78">
        <f t="shared" si="102"/>
        <v>0</v>
      </c>
      <c r="AN78">
        <f t="shared" si="103"/>
        <v>0</v>
      </c>
      <c r="AO78">
        <f t="shared" si="104"/>
        <v>0</v>
      </c>
      <c r="AP78">
        <f t="shared" si="105"/>
        <v>0</v>
      </c>
      <c r="AQ78">
        <f t="shared" si="106"/>
        <v>0</v>
      </c>
      <c r="AR78" t="str">
        <f t="shared" si="107"/>
        <v>Full Strength</v>
      </c>
      <c r="AS78" t="str">
        <f t="shared" si="108"/>
        <v>5v5</v>
      </c>
      <c r="AT78">
        <f t="shared" si="109"/>
        <v>0</v>
      </c>
      <c r="AU78">
        <f t="shared" si="110"/>
        <v>0</v>
      </c>
      <c r="AV78">
        <f t="shared" si="111"/>
        <v>0</v>
      </c>
      <c r="AW78">
        <f t="shared" si="112"/>
        <v>0</v>
      </c>
      <c r="AX78">
        <f t="shared" si="113"/>
        <v>0</v>
      </c>
      <c r="AY78">
        <f t="shared" si="114"/>
        <v>0</v>
      </c>
      <c r="AZ78">
        <f>IFERROR(VLOOKUP(B78,events!AD:BN,37,FALSE),0)</f>
        <v>1147</v>
      </c>
      <c r="BA78">
        <f t="shared" si="68"/>
        <v>2188</v>
      </c>
      <c r="BB78">
        <f t="shared" si="115"/>
        <v>2183</v>
      </c>
      <c r="BC78" s="4">
        <f t="shared" si="116"/>
        <v>2225</v>
      </c>
    </row>
    <row r="79" spans="1:55" x14ac:dyDescent="0.2">
      <c r="A79">
        <v>78</v>
      </c>
      <c r="B79" s="6">
        <v>2</v>
      </c>
      <c r="G79" s="6" t="s">
        <v>393</v>
      </c>
      <c r="I79" t="s">
        <v>756</v>
      </c>
      <c r="J79" t="s">
        <v>756</v>
      </c>
      <c r="K79" t="s">
        <v>756</v>
      </c>
      <c r="L79" t="s">
        <v>756</v>
      </c>
      <c r="M79" t="s">
        <v>756</v>
      </c>
      <c r="P79" t="s">
        <v>756</v>
      </c>
      <c r="Q79" t="s">
        <v>756</v>
      </c>
      <c r="R79" t="s">
        <v>756</v>
      </c>
      <c r="S79" t="s">
        <v>756</v>
      </c>
      <c r="T79" t="s">
        <v>756</v>
      </c>
      <c r="V79" s="5"/>
      <c r="W79" s="6">
        <f>SUMIFS(events!BJ:BJ,events!K:K,"=DeadIce",events!BK:BK,"&lt;="&amp;shifts!AG79,events!BL:BL,"&gt;"&amp;shifts!AH79,events!AD:AD,"="&amp;shifts!B80)+SUMIFS(events!BJ:BJ,events!K:K,"=Timeout",events!BK:BK,"&lt;="&amp;shifts!AG79,events!BL:BL,"&gt;"&amp;shifts!AH79,events!AD:AD,"="&amp;shifts!B80)</f>
        <v>0</v>
      </c>
      <c r="X79" s="6" t="str">
        <f t="shared" si="91"/>
        <v/>
      </c>
      <c r="Z79" t="str">
        <f t="shared" si="92"/>
        <v/>
      </c>
      <c r="AB79">
        <f t="shared" si="93"/>
        <v>1</v>
      </c>
      <c r="AD79">
        <f t="shared" ref="AD79:AF79" si="126">AD78</f>
        <v>18987</v>
      </c>
      <c r="AE79" t="str">
        <f t="shared" si="126"/>
        <v>Velodrome</v>
      </c>
      <c r="AF79" t="str">
        <f t="shared" si="126"/>
        <v>Outlaws</v>
      </c>
      <c r="AG79" s="4">
        <f t="shared" si="96"/>
        <v>0</v>
      </c>
      <c r="AH79" s="4">
        <f t="shared" si="97"/>
        <v>0</v>
      </c>
      <c r="AI79" s="14">
        <f t="shared" si="98"/>
        <v>0</v>
      </c>
      <c r="AJ79">
        <f t="shared" si="99"/>
        <v>0</v>
      </c>
      <c r="AK79">
        <f t="shared" si="100"/>
        <v>0</v>
      </c>
      <c r="AL79">
        <f t="shared" si="101"/>
        <v>1</v>
      </c>
      <c r="AM79">
        <f t="shared" si="102"/>
        <v>1</v>
      </c>
      <c r="AN79">
        <f t="shared" si="103"/>
        <v>0</v>
      </c>
      <c r="AO79">
        <f t="shared" si="104"/>
        <v>0</v>
      </c>
      <c r="AP79">
        <f t="shared" si="105"/>
        <v>0</v>
      </c>
      <c r="AQ79">
        <f t="shared" si="106"/>
        <v>0</v>
      </c>
      <c r="AR79" t="str">
        <f t="shared" si="107"/>
        <v>Home EmptyNet</v>
      </c>
      <c r="AS79" t="str">
        <f t="shared" si="108"/>
        <v>0v0 Home EN</v>
      </c>
      <c r="AT79">
        <f t="shared" si="109"/>
        <v>0</v>
      </c>
      <c r="AU79">
        <f t="shared" si="110"/>
        <v>0</v>
      </c>
      <c r="AV79">
        <f t="shared" si="111"/>
        <v>0</v>
      </c>
      <c r="AW79">
        <f t="shared" si="112"/>
        <v>0</v>
      </c>
      <c r="AX79">
        <f t="shared" si="113"/>
        <v>0</v>
      </c>
      <c r="AY79">
        <f t="shared" si="114"/>
        <v>0</v>
      </c>
      <c r="AZ79">
        <f>IFERROR(VLOOKUP(B79,events!AD:BN,37,FALSE),0)</f>
        <v>1147</v>
      </c>
      <c r="BA79">
        <f t="shared" si="68"/>
        <v>2188</v>
      </c>
      <c r="BB79">
        <f t="shared" si="115"/>
        <v>2183</v>
      </c>
      <c r="BC79" s="4">
        <f t="shared" si="116"/>
        <v>2186</v>
      </c>
    </row>
    <row r="80" spans="1:55" x14ac:dyDescent="0.2">
      <c r="A80">
        <v>79</v>
      </c>
      <c r="B80" s="6">
        <v>3</v>
      </c>
      <c r="C80">
        <v>18</v>
      </c>
      <c r="D80" s="4">
        <v>0</v>
      </c>
      <c r="E80">
        <v>16</v>
      </c>
      <c r="F80" s="4" t="s">
        <v>903</v>
      </c>
      <c r="G80" s="6" t="s">
        <v>284</v>
      </c>
      <c r="I80">
        <v>42</v>
      </c>
      <c r="J80">
        <v>75</v>
      </c>
      <c r="K80">
        <v>14</v>
      </c>
      <c r="L80">
        <v>84</v>
      </c>
      <c r="M80">
        <v>91</v>
      </c>
      <c r="O80" s="5">
        <v>39</v>
      </c>
      <c r="P80">
        <v>77</v>
      </c>
      <c r="Q80">
        <v>13</v>
      </c>
      <c r="R80">
        <v>68</v>
      </c>
      <c r="S80">
        <v>44</v>
      </c>
      <c r="T80">
        <v>18</v>
      </c>
      <c r="V80" s="5">
        <v>30</v>
      </c>
      <c r="W80" s="6">
        <f>SUMIFS(events!BJ:BJ,events!K:K,"=DeadIce",events!BK:BK,"&lt;="&amp;shifts!AG80,events!BL:BL,"&gt;"&amp;shifts!AH80,events!AD:AD,"="&amp;shifts!B81)+SUMIFS(events!BJ:BJ,events!K:K,"=Timeout",events!BK:BK,"&lt;="&amp;shifts!AG80,events!BL:BL,"&gt;"&amp;shifts!AH80,events!AD:AD,"="&amp;shifts!B81)</f>
        <v>0</v>
      </c>
      <c r="X80" s="6" t="str">
        <f t="shared" si="91"/>
        <v/>
      </c>
      <c r="Y80">
        <v>1</v>
      </c>
      <c r="Z80" t="str">
        <f t="shared" si="92"/>
        <v/>
      </c>
      <c r="AB80" t="str">
        <f t="shared" si="93"/>
        <v/>
      </c>
      <c r="AD80">
        <f t="shared" ref="AD80:AF80" si="127">AD79</f>
        <v>18987</v>
      </c>
      <c r="AE80" t="str">
        <f t="shared" si="127"/>
        <v>Velodrome</v>
      </c>
      <c r="AF80" t="str">
        <f t="shared" si="127"/>
        <v>Outlaws</v>
      </c>
      <c r="AG80" s="4">
        <f t="shared" si="96"/>
        <v>1080</v>
      </c>
      <c r="AH80" s="4">
        <f t="shared" si="97"/>
        <v>1000</v>
      </c>
      <c r="AI80" s="14">
        <f t="shared" si="98"/>
        <v>80</v>
      </c>
      <c r="AJ80">
        <f t="shared" si="99"/>
        <v>5</v>
      </c>
      <c r="AK80">
        <f t="shared" si="100"/>
        <v>5</v>
      </c>
      <c r="AL80">
        <f t="shared" si="101"/>
        <v>0</v>
      </c>
      <c r="AM80">
        <f t="shared" si="102"/>
        <v>0</v>
      </c>
      <c r="AN80">
        <f t="shared" si="103"/>
        <v>0</v>
      </c>
      <c r="AO80">
        <f t="shared" si="104"/>
        <v>0</v>
      </c>
      <c r="AP80">
        <f t="shared" si="105"/>
        <v>0</v>
      </c>
      <c r="AQ80">
        <f t="shared" si="106"/>
        <v>0</v>
      </c>
      <c r="AR80" t="str">
        <f t="shared" si="107"/>
        <v>Full Strength</v>
      </c>
      <c r="AS80" t="str">
        <f t="shared" si="108"/>
        <v>5v5</v>
      </c>
      <c r="AT80">
        <f t="shared" si="109"/>
        <v>0</v>
      </c>
      <c r="AU80">
        <f t="shared" si="110"/>
        <v>0</v>
      </c>
      <c r="AV80">
        <f t="shared" si="111"/>
        <v>0</v>
      </c>
      <c r="AW80">
        <f t="shared" si="112"/>
        <v>0</v>
      </c>
      <c r="AX80">
        <f t="shared" si="113"/>
        <v>0</v>
      </c>
      <c r="AY80">
        <f t="shared" si="114"/>
        <v>0</v>
      </c>
      <c r="AZ80">
        <f>IFERROR(VLOOKUP(B80,events!AD:BN,37,FALSE),0)</f>
        <v>2303</v>
      </c>
      <c r="BA80">
        <f t="shared" si="68"/>
        <v>2303</v>
      </c>
      <c r="BB80">
        <f t="shared" si="115"/>
        <v>2298</v>
      </c>
      <c r="BC80" s="4">
        <f t="shared" si="116"/>
        <v>2381</v>
      </c>
    </row>
    <row r="81" spans="1:55" x14ac:dyDescent="0.2">
      <c r="A81">
        <v>80</v>
      </c>
      <c r="B81" s="6">
        <v>3</v>
      </c>
      <c r="C81">
        <v>16</v>
      </c>
      <c r="D81" s="4" t="s">
        <v>903</v>
      </c>
      <c r="E81">
        <v>16</v>
      </c>
      <c r="F81" s="4" t="s">
        <v>906</v>
      </c>
      <c r="I81">
        <v>42</v>
      </c>
      <c r="J81">
        <v>75</v>
      </c>
      <c r="K81">
        <v>14</v>
      </c>
      <c r="L81">
        <v>84</v>
      </c>
      <c r="M81">
        <v>91</v>
      </c>
      <c r="O81" s="5">
        <v>39</v>
      </c>
      <c r="P81">
        <v>77</v>
      </c>
      <c r="Q81">
        <v>12</v>
      </c>
      <c r="R81">
        <v>56</v>
      </c>
      <c r="S81">
        <v>4</v>
      </c>
      <c r="T81">
        <v>18</v>
      </c>
      <c r="V81" s="5">
        <v>30</v>
      </c>
      <c r="W81" s="6">
        <f>SUMIFS(events!BJ:BJ,events!K:K,"=DeadIce",events!BK:BK,"&lt;="&amp;shifts!AG81,events!BL:BL,"&gt;"&amp;shifts!AH81,events!AD:AD,"="&amp;shifts!B82)+SUMIFS(events!BJ:BJ,events!K:K,"=Timeout",events!BK:BK,"&lt;="&amp;shifts!AG81,events!BL:BL,"&gt;"&amp;shifts!AH81,events!AD:AD,"="&amp;shifts!B82)</f>
        <v>0</v>
      </c>
      <c r="X81" s="6">
        <f t="shared" si="91"/>
        <v>1</v>
      </c>
      <c r="Z81" t="str">
        <f t="shared" si="92"/>
        <v/>
      </c>
      <c r="AA81">
        <v>1</v>
      </c>
      <c r="AB81" t="str">
        <f t="shared" si="93"/>
        <v/>
      </c>
      <c r="AD81">
        <f t="shared" ref="AD81:AF81" si="128">AD80</f>
        <v>18987</v>
      </c>
      <c r="AE81" t="str">
        <f t="shared" si="128"/>
        <v>Velodrome</v>
      </c>
      <c r="AF81" t="str">
        <f t="shared" si="128"/>
        <v>Outlaws</v>
      </c>
      <c r="AG81" s="4">
        <f t="shared" si="96"/>
        <v>1000</v>
      </c>
      <c r="AH81" s="4">
        <f t="shared" si="97"/>
        <v>989</v>
      </c>
      <c r="AI81" s="14">
        <f t="shared" si="98"/>
        <v>11</v>
      </c>
      <c r="AJ81">
        <f t="shared" si="99"/>
        <v>5</v>
      </c>
      <c r="AK81">
        <f t="shared" si="100"/>
        <v>5</v>
      </c>
      <c r="AL81">
        <f t="shared" si="101"/>
        <v>0</v>
      </c>
      <c r="AM81">
        <f t="shared" si="102"/>
        <v>0</v>
      </c>
      <c r="AN81">
        <f t="shared" si="103"/>
        <v>0</v>
      </c>
      <c r="AO81">
        <f t="shared" si="104"/>
        <v>0</v>
      </c>
      <c r="AP81">
        <f t="shared" si="105"/>
        <v>0</v>
      </c>
      <c r="AQ81">
        <f t="shared" si="106"/>
        <v>0</v>
      </c>
      <c r="AR81" t="str">
        <f t="shared" si="107"/>
        <v>Full Strength</v>
      </c>
      <c r="AS81" t="str">
        <f t="shared" si="108"/>
        <v>5v5</v>
      </c>
      <c r="AT81">
        <f t="shared" si="109"/>
        <v>0</v>
      </c>
      <c r="AU81">
        <f t="shared" si="110"/>
        <v>0</v>
      </c>
      <c r="AV81">
        <f t="shared" si="111"/>
        <v>0</v>
      </c>
      <c r="AW81">
        <f t="shared" si="112"/>
        <v>0</v>
      </c>
      <c r="AX81">
        <f t="shared" si="113"/>
        <v>0</v>
      </c>
      <c r="AY81">
        <f t="shared" si="114"/>
        <v>0</v>
      </c>
      <c r="AZ81">
        <f>IFERROR(VLOOKUP(B81,events!AD:BN,37,FALSE),0)</f>
        <v>2303</v>
      </c>
      <c r="BA81">
        <f t="shared" si="68"/>
        <v>2383</v>
      </c>
      <c r="BB81">
        <f t="shared" si="115"/>
        <v>2378</v>
      </c>
      <c r="BC81" s="4">
        <f t="shared" si="116"/>
        <v>2392</v>
      </c>
    </row>
    <row r="82" spans="1:55" x14ac:dyDescent="0.2">
      <c r="A82">
        <v>81</v>
      </c>
      <c r="B82" s="6">
        <v>3</v>
      </c>
      <c r="C82">
        <v>16</v>
      </c>
      <c r="D82" s="4" t="s">
        <v>906</v>
      </c>
      <c r="E82">
        <v>16</v>
      </c>
      <c r="F82" s="4" t="s">
        <v>739</v>
      </c>
      <c r="H82" s="5" t="s">
        <v>293</v>
      </c>
      <c r="I82">
        <v>42</v>
      </c>
      <c r="J82">
        <v>75</v>
      </c>
      <c r="K82">
        <v>14</v>
      </c>
      <c r="L82">
        <v>84</v>
      </c>
      <c r="M82">
        <v>91</v>
      </c>
      <c r="O82" s="5">
        <v>39</v>
      </c>
      <c r="P82">
        <v>77</v>
      </c>
      <c r="Q82">
        <v>12</v>
      </c>
      <c r="R82">
        <v>56</v>
      </c>
      <c r="S82">
        <v>4</v>
      </c>
      <c r="T82">
        <v>25</v>
      </c>
      <c r="V82" s="5">
        <v>30</v>
      </c>
      <c r="W82" s="6">
        <f>SUMIFS(events!BJ:BJ,events!K:K,"=DeadIce",events!BK:BK,"&lt;="&amp;shifts!AG82,events!BL:BL,"&gt;"&amp;shifts!AH82,events!AD:AD,"="&amp;shifts!B83)+SUMIFS(events!BJ:BJ,events!K:K,"=Timeout",events!BK:BK,"&lt;="&amp;shifts!AG82,events!BL:BL,"&gt;"&amp;shifts!AH82,events!AD:AD,"="&amp;shifts!B83)</f>
        <v>0</v>
      </c>
      <c r="X82" s="6" t="str">
        <f t="shared" si="91"/>
        <v/>
      </c>
      <c r="Z82">
        <f t="shared" si="92"/>
        <v>1</v>
      </c>
      <c r="AA82">
        <v>1</v>
      </c>
      <c r="AB82" t="str">
        <f t="shared" si="93"/>
        <v/>
      </c>
      <c r="AD82">
        <f t="shared" ref="AD82:AF82" si="129">AD81</f>
        <v>18987</v>
      </c>
      <c r="AE82" t="str">
        <f t="shared" si="129"/>
        <v>Velodrome</v>
      </c>
      <c r="AF82" t="str">
        <f t="shared" si="129"/>
        <v>Outlaws</v>
      </c>
      <c r="AG82" s="4">
        <f t="shared" si="96"/>
        <v>989</v>
      </c>
      <c r="AH82" s="4">
        <f t="shared" si="97"/>
        <v>986</v>
      </c>
      <c r="AI82" s="14">
        <f t="shared" si="98"/>
        <v>3</v>
      </c>
      <c r="AJ82">
        <f t="shared" si="99"/>
        <v>5</v>
      </c>
      <c r="AK82">
        <f t="shared" si="100"/>
        <v>5</v>
      </c>
      <c r="AL82">
        <f t="shared" si="101"/>
        <v>0</v>
      </c>
      <c r="AM82">
        <f t="shared" si="102"/>
        <v>0</v>
      </c>
      <c r="AN82">
        <f t="shared" si="103"/>
        <v>0</v>
      </c>
      <c r="AO82">
        <f t="shared" si="104"/>
        <v>0</v>
      </c>
      <c r="AP82">
        <f t="shared" si="105"/>
        <v>0</v>
      </c>
      <c r="AQ82">
        <f t="shared" si="106"/>
        <v>0</v>
      </c>
      <c r="AR82" t="str">
        <f t="shared" si="107"/>
        <v>Full Strength</v>
      </c>
      <c r="AS82" t="str">
        <f t="shared" si="108"/>
        <v>5v5</v>
      </c>
      <c r="AT82">
        <f t="shared" si="109"/>
        <v>0</v>
      </c>
      <c r="AU82">
        <f t="shared" si="110"/>
        <v>0</v>
      </c>
      <c r="AV82">
        <f t="shared" si="111"/>
        <v>0</v>
      </c>
      <c r="AW82">
        <f t="shared" si="112"/>
        <v>0</v>
      </c>
      <c r="AX82">
        <f t="shared" si="113"/>
        <v>0</v>
      </c>
      <c r="AY82">
        <f t="shared" si="114"/>
        <v>0</v>
      </c>
      <c r="AZ82">
        <f>IFERROR(VLOOKUP(B82,events!AD:BN,37,FALSE),0)</f>
        <v>2303</v>
      </c>
      <c r="BA82">
        <f t="shared" si="68"/>
        <v>2394</v>
      </c>
      <c r="BB82">
        <f t="shared" si="115"/>
        <v>2389</v>
      </c>
      <c r="BC82" s="4">
        <f t="shared" si="116"/>
        <v>2395</v>
      </c>
    </row>
    <row r="83" spans="1:55" x14ac:dyDescent="0.2">
      <c r="A83">
        <v>82</v>
      </c>
      <c r="B83" s="6">
        <v>3</v>
      </c>
      <c r="C83">
        <v>16</v>
      </c>
      <c r="D83" s="4" t="s">
        <v>739</v>
      </c>
      <c r="E83">
        <v>14</v>
      </c>
      <c r="F83" s="4" t="s">
        <v>930</v>
      </c>
      <c r="G83" s="6" t="s">
        <v>289</v>
      </c>
      <c r="I83">
        <v>70</v>
      </c>
      <c r="J83">
        <v>24</v>
      </c>
      <c r="K83">
        <v>61</v>
      </c>
      <c r="L83">
        <v>9</v>
      </c>
      <c r="M83">
        <v>22</v>
      </c>
      <c r="O83" s="5">
        <v>39</v>
      </c>
      <c r="P83">
        <v>3</v>
      </c>
      <c r="Q83">
        <v>12</v>
      </c>
      <c r="R83">
        <v>56</v>
      </c>
      <c r="S83">
        <v>4</v>
      </c>
      <c r="T83">
        <v>25</v>
      </c>
      <c r="V83" s="5">
        <v>30</v>
      </c>
      <c r="W83" s="6">
        <f>SUMIFS(events!BJ:BJ,events!K:K,"=DeadIce",events!BK:BK,"&lt;="&amp;shifts!AG83,events!BL:BL,"&gt;"&amp;shifts!AH83,events!AD:AD,"="&amp;shifts!B84)+SUMIFS(events!BJ:BJ,events!K:K,"=Timeout",events!BK:BK,"&lt;="&amp;shifts!AG83,events!BL:BL,"&gt;"&amp;shifts!AH83,events!AD:AD,"="&amp;shifts!B84)</f>
        <v>16</v>
      </c>
      <c r="X83" s="6" t="str">
        <f t="shared" si="91"/>
        <v/>
      </c>
      <c r="Y83">
        <v>1</v>
      </c>
      <c r="Z83">
        <f t="shared" si="92"/>
        <v>1</v>
      </c>
      <c r="AB83" t="str">
        <f t="shared" si="93"/>
        <v/>
      </c>
      <c r="AD83">
        <f t="shared" ref="AD83:AF83" si="130">AD82</f>
        <v>18987</v>
      </c>
      <c r="AE83" t="str">
        <f t="shared" si="130"/>
        <v>Velodrome</v>
      </c>
      <c r="AF83" t="str">
        <f t="shared" si="130"/>
        <v>Outlaws</v>
      </c>
      <c r="AG83" s="4">
        <f t="shared" si="96"/>
        <v>986</v>
      </c>
      <c r="AH83" s="4">
        <f t="shared" si="97"/>
        <v>887</v>
      </c>
      <c r="AI83" s="14">
        <f t="shared" si="98"/>
        <v>99</v>
      </c>
      <c r="AJ83">
        <f t="shared" si="99"/>
        <v>5</v>
      </c>
      <c r="AK83">
        <f t="shared" si="100"/>
        <v>5</v>
      </c>
      <c r="AL83">
        <f t="shared" si="101"/>
        <v>0</v>
      </c>
      <c r="AM83">
        <f t="shared" si="102"/>
        <v>0</v>
      </c>
      <c r="AN83">
        <f t="shared" si="103"/>
        <v>0</v>
      </c>
      <c r="AO83">
        <f t="shared" si="104"/>
        <v>0</v>
      </c>
      <c r="AP83">
        <f t="shared" si="105"/>
        <v>0</v>
      </c>
      <c r="AQ83">
        <f t="shared" si="106"/>
        <v>0</v>
      </c>
      <c r="AR83" t="str">
        <f t="shared" si="107"/>
        <v>Full Strength</v>
      </c>
      <c r="AS83" t="str">
        <f t="shared" si="108"/>
        <v>5v5</v>
      </c>
      <c r="AT83">
        <f t="shared" si="109"/>
        <v>0</v>
      </c>
      <c r="AU83">
        <f t="shared" si="110"/>
        <v>0</v>
      </c>
      <c r="AV83">
        <f t="shared" si="111"/>
        <v>0</v>
      </c>
      <c r="AW83">
        <f t="shared" si="112"/>
        <v>0</v>
      </c>
      <c r="AX83">
        <f t="shared" si="113"/>
        <v>0</v>
      </c>
      <c r="AY83">
        <f t="shared" si="114"/>
        <v>0</v>
      </c>
      <c r="AZ83">
        <f>IFERROR(VLOOKUP(B83,events!AD:BN,37,FALSE),0)</f>
        <v>2303</v>
      </c>
      <c r="BA83">
        <f t="shared" si="68"/>
        <v>2397</v>
      </c>
      <c r="BB83">
        <f t="shared" si="115"/>
        <v>2392</v>
      </c>
      <c r="BC83" s="4">
        <f t="shared" si="116"/>
        <v>2494</v>
      </c>
    </row>
    <row r="84" spans="1:55" x14ac:dyDescent="0.2">
      <c r="A84">
        <v>83</v>
      </c>
      <c r="B84" s="6">
        <v>3</v>
      </c>
      <c r="C84">
        <v>14</v>
      </c>
      <c r="D84" s="4" t="s">
        <v>930</v>
      </c>
      <c r="E84">
        <v>14</v>
      </c>
      <c r="F84" s="4" t="s">
        <v>746</v>
      </c>
      <c r="I84">
        <v>70</v>
      </c>
      <c r="J84">
        <v>24</v>
      </c>
      <c r="K84">
        <v>61</v>
      </c>
      <c r="L84">
        <v>84</v>
      </c>
      <c r="M84">
        <v>22</v>
      </c>
      <c r="O84" s="5">
        <v>39</v>
      </c>
      <c r="P84">
        <v>3</v>
      </c>
      <c r="Q84">
        <v>12</v>
      </c>
      <c r="R84">
        <v>56</v>
      </c>
      <c r="S84">
        <v>4</v>
      </c>
      <c r="T84">
        <v>25</v>
      </c>
      <c r="V84" s="5">
        <v>30</v>
      </c>
      <c r="W84" s="6">
        <f>SUMIFS(events!BJ:BJ,events!K:K,"=DeadIce",events!BK:BK,"&lt;="&amp;shifts!AG84,events!BL:BL,"&gt;"&amp;shifts!AH84,events!AD:AD,"="&amp;shifts!B85)+SUMIFS(events!BJ:BJ,events!K:K,"=Timeout",events!BK:BK,"&lt;="&amp;shifts!AG84,events!BL:BL,"&gt;"&amp;shifts!AH84,events!AD:AD,"="&amp;shifts!B85)</f>
        <v>0</v>
      </c>
      <c r="X84" s="6">
        <f t="shared" si="91"/>
        <v>1</v>
      </c>
      <c r="Z84" t="str">
        <f t="shared" si="92"/>
        <v/>
      </c>
      <c r="AB84" t="str">
        <f t="shared" si="93"/>
        <v/>
      </c>
      <c r="AC84">
        <v>1</v>
      </c>
      <c r="AD84">
        <f t="shared" ref="AD84:AF84" si="131">AD83</f>
        <v>18987</v>
      </c>
      <c r="AE84" t="str">
        <f t="shared" si="131"/>
        <v>Velodrome</v>
      </c>
      <c r="AF84" t="str">
        <f t="shared" si="131"/>
        <v>Outlaws</v>
      </c>
      <c r="AG84" s="4">
        <f t="shared" si="96"/>
        <v>887</v>
      </c>
      <c r="AH84" s="4">
        <f t="shared" si="97"/>
        <v>852</v>
      </c>
      <c r="AI84" s="14">
        <f t="shared" si="98"/>
        <v>35</v>
      </c>
      <c r="AJ84">
        <f t="shared" si="99"/>
        <v>5</v>
      </c>
      <c r="AK84">
        <f t="shared" si="100"/>
        <v>5</v>
      </c>
      <c r="AL84">
        <f t="shared" si="101"/>
        <v>0</v>
      </c>
      <c r="AM84">
        <f t="shared" si="102"/>
        <v>0</v>
      </c>
      <c r="AN84">
        <f t="shared" si="103"/>
        <v>0</v>
      </c>
      <c r="AO84">
        <f t="shared" si="104"/>
        <v>0</v>
      </c>
      <c r="AP84">
        <f t="shared" si="105"/>
        <v>0</v>
      </c>
      <c r="AQ84">
        <f t="shared" si="106"/>
        <v>0</v>
      </c>
      <c r="AR84" t="str">
        <f t="shared" si="107"/>
        <v>Full Strength</v>
      </c>
      <c r="AS84" t="str">
        <f t="shared" si="108"/>
        <v>5v5</v>
      </c>
      <c r="AT84">
        <f t="shared" si="109"/>
        <v>0</v>
      </c>
      <c r="AU84">
        <f t="shared" si="110"/>
        <v>0</v>
      </c>
      <c r="AV84">
        <f t="shared" si="111"/>
        <v>0</v>
      </c>
      <c r="AW84">
        <f t="shared" si="112"/>
        <v>0</v>
      </c>
      <c r="AX84">
        <f t="shared" si="113"/>
        <v>0</v>
      </c>
      <c r="AY84">
        <f t="shared" si="114"/>
        <v>0</v>
      </c>
      <c r="AZ84">
        <f>IFERROR(VLOOKUP(B84,events!AD:BN,37,FALSE),0)</f>
        <v>2303</v>
      </c>
      <c r="BA84">
        <f t="shared" si="68"/>
        <v>2496</v>
      </c>
      <c r="BB84">
        <f t="shared" si="115"/>
        <v>2491</v>
      </c>
      <c r="BC84" s="4">
        <f t="shared" si="116"/>
        <v>2529</v>
      </c>
    </row>
    <row r="85" spans="1:55" x14ac:dyDescent="0.2">
      <c r="A85">
        <v>84</v>
      </c>
      <c r="B85" s="6">
        <v>3</v>
      </c>
      <c r="C85">
        <v>14</v>
      </c>
      <c r="D85" s="4" t="s">
        <v>746</v>
      </c>
      <c r="E85">
        <v>14</v>
      </c>
      <c r="F85" s="4" t="s">
        <v>914</v>
      </c>
      <c r="I85">
        <v>70</v>
      </c>
      <c r="J85">
        <v>24</v>
      </c>
      <c r="K85">
        <v>61</v>
      </c>
      <c r="L85">
        <v>84</v>
      </c>
      <c r="M85">
        <v>22</v>
      </c>
      <c r="O85" s="5">
        <v>39</v>
      </c>
      <c r="P85">
        <v>3</v>
      </c>
      <c r="Q85">
        <v>12</v>
      </c>
      <c r="R85">
        <v>89</v>
      </c>
      <c r="S85">
        <v>4</v>
      </c>
      <c r="T85">
        <v>25</v>
      </c>
      <c r="V85" s="5">
        <v>30</v>
      </c>
      <c r="W85" s="6">
        <f>SUMIFS(events!BJ:BJ,events!K:K,"=DeadIce",events!BK:BK,"&lt;="&amp;shifts!AG85,events!BL:BL,"&gt;"&amp;shifts!AH85,events!AD:AD,"="&amp;shifts!B86)+SUMIFS(events!BJ:BJ,events!K:K,"=Timeout",events!BK:BK,"&lt;="&amp;shifts!AG85,events!BL:BL,"&gt;"&amp;shifts!AH85,events!AD:AD,"="&amp;shifts!B86)</f>
        <v>0</v>
      </c>
      <c r="X85" s="6" t="str">
        <f t="shared" si="91"/>
        <v/>
      </c>
      <c r="Y85">
        <v>1</v>
      </c>
      <c r="Z85" t="str">
        <f t="shared" si="92"/>
        <v/>
      </c>
      <c r="AB85">
        <f t="shared" si="93"/>
        <v>1</v>
      </c>
      <c r="AD85">
        <f t="shared" ref="AD85:AF85" si="132">AD84</f>
        <v>18987</v>
      </c>
      <c r="AE85" t="str">
        <f t="shared" si="132"/>
        <v>Velodrome</v>
      </c>
      <c r="AF85" t="str">
        <f t="shared" si="132"/>
        <v>Outlaws</v>
      </c>
      <c r="AG85" s="4">
        <f t="shared" si="96"/>
        <v>852</v>
      </c>
      <c r="AH85" s="4">
        <f t="shared" si="97"/>
        <v>845</v>
      </c>
      <c r="AI85" s="14">
        <f t="shared" si="98"/>
        <v>7</v>
      </c>
      <c r="AJ85">
        <f t="shared" si="99"/>
        <v>5</v>
      </c>
      <c r="AK85">
        <f t="shared" si="100"/>
        <v>5</v>
      </c>
      <c r="AL85">
        <f t="shared" si="101"/>
        <v>0</v>
      </c>
      <c r="AM85">
        <f t="shared" si="102"/>
        <v>0</v>
      </c>
      <c r="AN85">
        <f t="shared" si="103"/>
        <v>0</v>
      </c>
      <c r="AO85">
        <f t="shared" si="104"/>
        <v>0</v>
      </c>
      <c r="AP85">
        <f t="shared" si="105"/>
        <v>0</v>
      </c>
      <c r="AQ85">
        <f t="shared" si="106"/>
        <v>0</v>
      </c>
      <c r="AR85" t="str">
        <f t="shared" si="107"/>
        <v>Full Strength</v>
      </c>
      <c r="AS85" t="str">
        <f t="shared" si="108"/>
        <v>5v5</v>
      </c>
      <c r="AT85">
        <f t="shared" si="109"/>
        <v>0</v>
      </c>
      <c r="AU85">
        <f t="shared" si="110"/>
        <v>0</v>
      </c>
      <c r="AV85">
        <f t="shared" si="111"/>
        <v>0</v>
      </c>
      <c r="AW85">
        <f t="shared" si="112"/>
        <v>0</v>
      </c>
      <c r="AX85">
        <f t="shared" si="113"/>
        <v>0</v>
      </c>
      <c r="AY85">
        <f t="shared" si="114"/>
        <v>0</v>
      </c>
      <c r="AZ85">
        <f>IFERROR(VLOOKUP(B85,events!AD:BN,37,FALSE),0)</f>
        <v>2303</v>
      </c>
      <c r="BA85">
        <f t="shared" si="68"/>
        <v>2531</v>
      </c>
      <c r="BB85">
        <f t="shared" si="115"/>
        <v>2526</v>
      </c>
      <c r="BC85" s="4">
        <f t="shared" si="116"/>
        <v>2536</v>
      </c>
    </row>
    <row r="86" spans="1:55" x14ac:dyDescent="0.2">
      <c r="A86">
        <v>85</v>
      </c>
      <c r="B86" s="6">
        <v>3</v>
      </c>
      <c r="C86">
        <v>14</v>
      </c>
      <c r="D86" s="4" t="s">
        <v>914</v>
      </c>
      <c r="E86">
        <v>13</v>
      </c>
      <c r="F86" s="4" t="s">
        <v>865</v>
      </c>
      <c r="I86">
        <v>42</v>
      </c>
      <c r="J86">
        <v>24</v>
      </c>
      <c r="K86">
        <v>61</v>
      </c>
      <c r="L86">
        <v>84</v>
      </c>
      <c r="M86">
        <v>91</v>
      </c>
      <c r="O86" s="5">
        <v>39</v>
      </c>
      <c r="P86">
        <v>91</v>
      </c>
      <c r="Q86">
        <v>12</v>
      </c>
      <c r="R86">
        <v>89</v>
      </c>
      <c r="S86">
        <v>4</v>
      </c>
      <c r="T86">
        <v>25</v>
      </c>
      <c r="V86" s="5">
        <v>30</v>
      </c>
      <c r="W86" s="6">
        <f>SUMIFS(events!BJ:BJ,events!K:K,"=DeadIce",events!BK:BK,"&lt;="&amp;shifts!AG86,events!BL:BL,"&gt;"&amp;shifts!AH86,events!AD:AD,"="&amp;shifts!B87)+SUMIFS(events!BJ:BJ,events!K:K,"=Timeout",events!BK:BK,"&lt;="&amp;shifts!AG86,events!BL:BL,"&gt;"&amp;shifts!AH86,events!AD:AD,"="&amp;shifts!B87)</f>
        <v>0</v>
      </c>
      <c r="X86" s="6">
        <f t="shared" si="91"/>
        <v>1</v>
      </c>
      <c r="Z86" t="str">
        <f t="shared" si="92"/>
        <v/>
      </c>
      <c r="AA86">
        <v>1</v>
      </c>
      <c r="AB86" t="str">
        <f t="shared" si="93"/>
        <v/>
      </c>
      <c r="AD86">
        <f t="shared" ref="AD86:AF86" si="133">AD85</f>
        <v>18987</v>
      </c>
      <c r="AE86" t="str">
        <f t="shared" si="133"/>
        <v>Velodrome</v>
      </c>
      <c r="AF86" t="str">
        <f t="shared" si="133"/>
        <v>Outlaws</v>
      </c>
      <c r="AG86" s="4">
        <f t="shared" si="96"/>
        <v>845</v>
      </c>
      <c r="AH86" s="4">
        <f t="shared" si="97"/>
        <v>818</v>
      </c>
      <c r="AI86" s="14">
        <f t="shared" si="98"/>
        <v>27</v>
      </c>
      <c r="AJ86">
        <f t="shared" si="99"/>
        <v>5</v>
      </c>
      <c r="AK86">
        <f t="shared" si="100"/>
        <v>5</v>
      </c>
      <c r="AL86">
        <f t="shared" si="101"/>
        <v>0</v>
      </c>
      <c r="AM86">
        <f t="shared" si="102"/>
        <v>0</v>
      </c>
      <c r="AN86">
        <f t="shared" si="103"/>
        <v>0</v>
      </c>
      <c r="AO86">
        <f t="shared" si="104"/>
        <v>0</v>
      </c>
      <c r="AP86">
        <f t="shared" si="105"/>
        <v>0</v>
      </c>
      <c r="AQ86">
        <f t="shared" si="106"/>
        <v>0</v>
      </c>
      <c r="AR86" t="str">
        <f t="shared" si="107"/>
        <v>Full Strength</v>
      </c>
      <c r="AS86" t="str">
        <f t="shared" si="108"/>
        <v>5v5</v>
      </c>
      <c r="AT86">
        <f t="shared" si="109"/>
        <v>0</v>
      </c>
      <c r="AU86">
        <f t="shared" si="110"/>
        <v>0</v>
      </c>
      <c r="AV86">
        <f t="shared" si="111"/>
        <v>0</v>
      </c>
      <c r="AW86">
        <f t="shared" si="112"/>
        <v>0</v>
      </c>
      <c r="AX86">
        <f t="shared" si="113"/>
        <v>0</v>
      </c>
      <c r="AY86">
        <f t="shared" si="114"/>
        <v>0</v>
      </c>
      <c r="AZ86">
        <f>IFERROR(VLOOKUP(B86,events!AD:BN,37,FALSE),0)</f>
        <v>2303</v>
      </c>
      <c r="BA86">
        <f t="shared" si="68"/>
        <v>2538</v>
      </c>
      <c r="BB86">
        <f t="shared" si="115"/>
        <v>2533</v>
      </c>
      <c r="BC86" s="4">
        <f t="shared" si="116"/>
        <v>2563</v>
      </c>
    </row>
    <row r="87" spans="1:55" x14ac:dyDescent="0.2">
      <c r="A87">
        <v>86</v>
      </c>
      <c r="B87" s="6">
        <v>3</v>
      </c>
      <c r="C87">
        <v>13</v>
      </c>
      <c r="D87" s="4" t="s">
        <v>865</v>
      </c>
      <c r="E87">
        <v>13</v>
      </c>
      <c r="F87" s="4" t="s">
        <v>907</v>
      </c>
      <c r="H87" s="5" t="s">
        <v>342</v>
      </c>
      <c r="I87">
        <v>42</v>
      </c>
      <c r="J87">
        <v>24</v>
      </c>
      <c r="K87">
        <v>61</v>
      </c>
      <c r="L87">
        <v>84</v>
      </c>
      <c r="M87">
        <v>91</v>
      </c>
      <c r="O87" s="5">
        <v>39</v>
      </c>
      <c r="P87">
        <v>91</v>
      </c>
      <c r="Q87">
        <v>80</v>
      </c>
      <c r="R87">
        <v>89</v>
      </c>
      <c r="S87">
        <v>4</v>
      </c>
      <c r="T87">
        <v>44</v>
      </c>
      <c r="V87" s="5">
        <v>30</v>
      </c>
      <c r="W87" s="6">
        <f>SUMIFS(events!BJ:BJ,events!K:K,"=DeadIce",events!BK:BK,"&lt;="&amp;shifts!AG87,events!BL:BL,"&gt;"&amp;shifts!AH87,events!AD:AD,"="&amp;shifts!B88)+SUMIFS(events!BJ:BJ,events!K:K,"=Timeout",events!BK:BK,"&lt;="&amp;shifts!AG87,events!BL:BL,"&gt;"&amp;shifts!AH87,events!AD:AD,"="&amp;shifts!B88)</f>
        <v>0</v>
      </c>
      <c r="X87" s="6" t="str">
        <f t="shared" si="91"/>
        <v/>
      </c>
      <c r="Z87">
        <f t="shared" si="92"/>
        <v>1</v>
      </c>
      <c r="AA87">
        <v>1</v>
      </c>
      <c r="AB87" t="str">
        <f t="shared" si="93"/>
        <v/>
      </c>
      <c r="AD87">
        <f t="shared" ref="AD87:AF87" si="134">AD86</f>
        <v>18987</v>
      </c>
      <c r="AE87" t="str">
        <f t="shared" si="134"/>
        <v>Velodrome</v>
      </c>
      <c r="AF87" t="str">
        <f t="shared" si="134"/>
        <v>Outlaws</v>
      </c>
      <c r="AG87" s="4">
        <f t="shared" si="96"/>
        <v>818</v>
      </c>
      <c r="AH87" s="4">
        <f t="shared" si="97"/>
        <v>807</v>
      </c>
      <c r="AI87" s="14">
        <f t="shared" si="98"/>
        <v>11</v>
      </c>
      <c r="AJ87">
        <f t="shared" si="99"/>
        <v>5</v>
      </c>
      <c r="AK87">
        <f t="shared" si="100"/>
        <v>5</v>
      </c>
      <c r="AL87">
        <f t="shared" si="101"/>
        <v>0</v>
      </c>
      <c r="AM87">
        <f t="shared" si="102"/>
        <v>0</v>
      </c>
      <c r="AN87">
        <f t="shared" si="103"/>
        <v>0</v>
      </c>
      <c r="AO87">
        <f t="shared" si="104"/>
        <v>0</v>
      </c>
      <c r="AP87">
        <f t="shared" si="105"/>
        <v>0</v>
      </c>
      <c r="AQ87">
        <f t="shared" si="106"/>
        <v>0</v>
      </c>
      <c r="AR87" t="str">
        <f t="shared" si="107"/>
        <v>Full Strength</v>
      </c>
      <c r="AS87" t="str">
        <f t="shared" si="108"/>
        <v>5v5</v>
      </c>
      <c r="AT87">
        <f t="shared" si="109"/>
        <v>0</v>
      </c>
      <c r="AU87">
        <f t="shared" si="110"/>
        <v>0</v>
      </c>
      <c r="AV87">
        <f t="shared" si="111"/>
        <v>0</v>
      </c>
      <c r="AW87">
        <f t="shared" si="112"/>
        <v>0</v>
      </c>
      <c r="AX87">
        <f t="shared" si="113"/>
        <v>0</v>
      </c>
      <c r="AY87">
        <f t="shared" si="114"/>
        <v>0</v>
      </c>
      <c r="AZ87">
        <f>IFERROR(VLOOKUP(B87,events!AD:BN,37,FALSE),0)</f>
        <v>2303</v>
      </c>
      <c r="BA87">
        <f t="shared" si="68"/>
        <v>2565</v>
      </c>
      <c r="BB87">
        <f t="shared" si="115"/>
        <v>2560</v>
      </c>
      <c r="BC87" s="4">
        <f t="shared" si="116"/>
        <v>2574</v>
      </c>
    </row>
    <row r="88" spans="1:55" x14ac:dyDescent="0.2">
      <c r="A88">
        <v>87</v>
      </c>
      <c r="B88" s="6">
        <v>3</v>
      </c>
      <c r="C88">
        <v>13</v>
      </c>
      <c r="D88" s="4" t="s">
        <v>907</v>
      </c>
      <c r="E88">
        <v>12</v>
      </c>
      <c r="F88" s="4" t="s">
        <v>909</v>
      </c>
      <c r="G88" s="6" t="s">
        <v>289</v>
      </c>
      <c r="H88" s="5" t="s">
        <v>342</v>
      </c>
      <c r="I88">
        <v>42</v>
      </c>
      <c r="J88">
        <v>55</v>
      </c>
      <c r="K88">
        <v>14</v>
      </c>
      <c r="L88">
        <v>84</v>
      </c>
      <c r="M88">
        <v>91</v>
      </c>
      <c r="O88" s="5">
        <v>39</v>
      </c>
      <c r="P88">
        <v>77</v>
      </c>
      <c r="Q88">
        <v>80</v>
      </c>
      <c r="R88">
        <v>89</v>
      </c>
      <c r="S88">
        <v>18</v>
      </c>
      <c r="T88">
        <v>44</v>
      </c>
      <c r="V88" s="5">
        <v>30</v>
      </c>
      <c r="W88" s="6">
        <f>SUMIFS(events!BJ:BJ,events!K:K,"=DeadIce",events!BK:BK,"&lt;="&amp;shifts!AG88,events!BL:BL,"&gt;"&amp;shifts!AH88,events!AD:AD,"="&amp;shifts!B89)+SUMIFS(events!BJ:BJ,events!K:K,"=Timeout",events!BK:BK,"&lt;="&amp;shifts!AG88,events!BL:BL,"&gt;"&amp;shifts!AH88,events!AD:AD,"="&amp;shifts!B89)</f>
        <v>22</v>
      </c>
      <c r="X88" s="6" t="str">
        <f t="shared" si="91"/>
        <v/>
      </c>
      <c r="Z88">
        <f t="shared" si="92"/>
        <v>1</v>
      </c>
      <c r="AA88">
        <v>1</v>
      </c>
      <c r="AB88" t="str">
        <f t="shared" si="93"/>
        <v/>
      </c>
      <c r="AD88">
        <f t="shared" ref="AD88:AF88" si="135">AD87</f>
        <v>18987</v>
      </c>
      <c r="AE88" t="str">
        <f t="shared" si="135"/>
        <v>Velodrome</v>
      </c>
      <c r="AF88" t="str">
        <f t="shared" si="135"/>
        <v>Outlaws</v>
      </c>
      <c r="AG88" s="4">
        <f t="shared" si="96"/>
        <v>807</v>
      </c>
      <c r="AH88" s="4">
        <f t="shared" si="97"/>
        <v>742</v>
      </c>
      <c r="AI88" s="14">
        <f t="shared" si="98"/>
        <v>65</v>
      </c>
      <c r="AJ88">
        <f t="shared" si="99"/>
        <v>5</v>
      </c>
      <c r="AK88">
        <f t="shared" si="100"/>
        <v>5</v>
      </c>
      <c r="AL88">
        <f t="shared" si="101"/>
        <v>0</v>
      </c>
      <c r="AM88">
        <f t="shared" si="102"/>
        <v>0</v>
      </c>
      <c r="AN88">
        <f t="shared" si="103"/>
        <v>0</v>
      </c>
      <c r="AO88">
        <f t="shared" si="104"/>
        <v>0</v>
      </c>
      <c r="AP88">
        <f t="shared" si="105"/>
        <v>0</v>
      </c>
      <c r="AQ88">
        <f t="shared" si="106"/>
        <v>0</v>
      </c>
      <c r="AR88" t="str">
        <f t="shared" si="107"/>
        <v>Full Strength</v>
      </c>
      <c r="AS88" t="str">
        <f t="shared" si="108"/>
        <v>5v5</v>
      </c>
      <c r="AT88">
        <f t="shared" si="109"/>
        <v>0</v>
      </c>
      <c r="AU88">
        <f t="shared" si="110"/>
        <v>0</v>
      </c>
      <c r="AV88">
        <f t="shared" si="111"/>
        <v>0</v>
      </c>
      <c r="AW88">
        <f t="shared" si="112"/>
        <v>0</v>
      </c>
      <c r="AX88">
        <f t="shared" si="113"/>
        <v>0</v>
      </c>
      <c r="AY88">
        <f t="shared" si="114"/>
        <v>0</v>
      </c>
      <c r="AZ88">
        <f>IFERROR(VLOOKUP(B88,events!AD:BN,37,FALSE),0)</f>
        <v>2303</v>
      </c>
      <c r="BA88">
        <f t="shared" si="68"/>
        <v>2576</v>
      </c>
      <c r="BB88">
        <f t="shared" si="115"/>
        <v>2571</v>
      </c>
      <c r="BC88" s="4">
        <f t="shared" si="116"/>
        <v>2639</v>
      </c>
    </row>
    <row r="89" spans="1:55" x14ac:dyDescent="0.2">
      <c r="A89">
        <v>88</v>
      </c>
      <c r="B89" s="6">
        <v>3</v>
      </c>
      <c r="C89">
        <v>12</v>
      </c>
      <c r="D89" s="4" t="s">
        <v>909</v>
      </c>
      <c r="E89">
        <v>11</v>
      </c>
      <c r="F89" s="4" t="s">
        <v>739</v>
      </c>
      <c r="G89" s="6" t="s">
        <v>289</v>
      </c>
      <c r="I89">
        <v>42</v>
      </c>
      <c r="J89">
        <v>55</v>
      </c>
      <c r="K89">
        <v>14</v>
      </c>
      <c r="L89">
        <v>84</v>
      </c>
      <c r="M89">
        <v>91</v>
      </c>
      <c r="O89" s="5">
        <v>39</v>
      </c>
      <c r="P89">
        <v>77</v>
      </c>
      <c r="Q89">
        <v>13</v>
      </c>
      <c r="R89">
        <v>68</v>
      </c>
      <c r="S89">
        <v>18</v>
      </c>
      <c r="T89">
        <v>44</v>
      </c>
      <c r="V89" s="5">
        <v>30</v>
      </c>
      <c r="W89" s="6">
        <f>SUMIFS(events!BJ:BJ,events!K:K,"=DeadIce",events!BK:BK,"&lt;="&amp;shifts!AG89,events!BL:BL,"&gt;"&amp;shifts!AH89,events!AD:AD,"="&amp;shifts!B90)+SUMIFS(events!BJ:BJ,events!K:K,"=Timeout",events!BK:BK,"&lt;="&amp;shifts!AG89,events!BL:BL,"&gt;"&amp;shifts!AH89,events!AD:AD,"="&amp;shifts!B90)</f>
        <v>15</v>
      </c>
      <c r="X89" s="6" t="str">
        <f t="shared" si="91"/>
        <v/>
      </c>
      <c r="Y89">
        <v>1</v>
      </c>
      <c r="Z89">
        <f t="shared" si="92"/>
        <v>1</v>
      </c>
      <c r="AB89" t="str">
        <f t="shared" si="93"/>
        <v/>
      </c>
      <c r="AD89">
        <f t="shared" ref="AD89:AF89" si="136">AD88</f>
        <v>18987</v>
      </c>
      <c r="AE89" t="str">
        <f t="shared" si="136"/>
        <v>Velodrome</v>
      </c>
      <c r="AF89" t="str">
        <f t="shared" si="136"/>
        <v>Outlaws</v>
      </c>
      <c r="AG89" s="4">
        <f t="shared" si="96"/>
        <v>742</v>
      </c>
      <c r="AH89" s="4">
        <f t="shared" si="97"/>
        <v>686</v>
      </c>
      <c r="AI89" s="14">
        <f t="shared" si="98"/>
        <v>56</v>
      </c>
      <c r="AJ89">
        <f t="shared" si="99"/>
        <v>5</v>
      </c>
      <c r="AK89">
        <f t="shared" si="100"/>
        <v>5</v>
      </c>
      <c r="AL89">
        <f t="shared" si="101"/>
        <v>0</v>
      </c>
      <c r="AM89">
        <f t="shared" si="102"/>
        <v>0</v>
      </c>
      <c r="AN89">
        <f t="shared" si="103"/>
        <v>0</v>
      </c>
      <c r="AO89">
        <f t="shared" si="104"/>
        <v>0</v>
      </c>
      <c r="AP89">
        <f t="shared" si="105"/>
        <v>0</v>
      </c>
      <c r="AQ89">
        <f t="shared" si="106"/>
        <v>0</v>
      </c>
      <c r="AR89" t="str">
        <f t="shared" si="107"/>
        <v>Full Strength</v>
      </c>
      <c r="AS89" t="str">
        <f t="shared" si="108"/>
        <v>5v5</v>
      </c>
      <c r="AT89">
        <f t="shared" si="109"/>
        <v>0</v>
      </c>
      <c r="AU89">
        <f t="shared" si="110"/>
        <v>0</v>
      </c>
      <c r="AV89">
        <f t="shared" si="111"/>
        <v>0</v>
      </c>
      <c r="AW89">
        <f t="shared" si="112"/>
        <v>0</v>
      </c>
      <c r="AX89">
        <f t="shared" si="113"/>
        <v>0</v>
      </c>
      <c r="AY89">
        <f t="shared" si="114"/>
        <v>0</v>
      </c>
      <c r="AZ89">
        <f>IFERROR(VLOOKUP(B89,events!AD:BN,37,FALSE),0)</f>
        <v>2303</v>
      </c>
      <c r="BA89">
        <f t="shared" si="68"/>
        <v>2641</v>
      </c>
      <c r="BB89">
        <f t="shared" si="115"/>
        <v>2636</v>
      </c>
      <c r="BC89" s="4">
        <f t="shared" si="116"/>
        <v>2695</v>
      </c>
    </row>
    <row r="90" spans="1:55" x14ac:dyDescent="0.2">
      <c r="A90">
        <v>89</v>
      </c>
      <c r="B90" s="6">
        <v>3</v>
      </c>
      <c r="C90">
        <v>11</v>
      </c>
      <c r="D90" s="4" t="s">
        <v>739</v>
      </c>
      <c r="E90">
        <v>10</v>
      </c>
      <c r="F90" s="4" t="s">
        <v>919</v>
      </c>
      <c r="H90" s="5" t="s">
        <v>295</v>
      </c>
      <c r="I90">
        <v>42</v>
      </c>
      <c r="J90">
        <v>55</v>
      </c>
      <c r="K90">
        <v>14</v>
      </c>
      <c r="L90">
        <v>9</v>
      </c>
      <c r="M90">
        <v>91</v>
      </c>
      <c r="O90" s="5">
        <v>39</v>
      </c>
      <c r="P90">
        <v>77</v>
      </c>
      <c r="Q90">
        <v>13</v>
      </c>
      <c r="R90">
        <v>68</v>
      </c>
      <c r="S90">
        <v>18</v>
      </c>
      <c r="T90">
        <v>44</v>
      </c>
      <c r="V90" s="5">
        <v>30</v>
      </c>
      <c r="W90" s="6">
        <f>SUMIFS(events!BJ:BJ,events!K:K,"=DeadIce",events!BK:BK,"&lt;="&amp;shifts!AG90,events!BL:BL,"&gt;"&amp;shifts!AH90,events!AD:AD,"="&amp;shifts!B91)+SUMIFS(events!BJ:BJ,events!K:K,"=Timeout",events!BK:BK,"&lt;="&amp;shifts!AG90,events!BL:BL,"&gt;"&amp;shifts!AH90,events!AD:AD,"="&amp;shifts!B91)</f>
        <v>0</v>
      </c>
      <c r="X90" s="6">
        <f t="shared" si="91"/>
        <v>1</v>
      </c>
      <c r="Y90">
        <v>1</v>
      </c>
      <c r="Z90" t="str">
        <f t="shared" si="92"/>
        <v/>
      </c>
      <c r="AB90" t="str">
        <f t="shared" si="93"/>
        <v/>
      </c>
      <c r="AD90">
        <f t="shared" ref="AD90:AF90" si="137">AD89</f>
        <v>18987</v>
      </c>
      <c r="AE90" t="str">
        <f t="shared" si="137"/>
        <v>Velodrome</v>
      </c>
      <c r="AF90" t="str">
        <f t="shared" si="137"/>
        <v>Outlaws</v>
      </c>
      <c r="AG90" s="4">
        <f t="shared" si="96"/>
        <v>686</v>
      </c>
      <c r="AH90" s="4">
        <f t="shared" si="97"/>
        <v>643</v>
      </c>
      <c r="AI90" s="14">
        <f t="shared" si="98"/>
        <v>43</v>
      </c>
      <c r="AJ90">
        <f t="shared" si="99"/>
        <v>5</v>
      </c>
      <c r="AK90">
        <f t="shared" si="100"/>
        <v>5</v>
      </c>
      <c r="AL90">
        <f t="shared" si="101"/>
        <v>0</v>
      </c>
      <c r="AM90">
        <f t="shared" si="102"/>
        <v>0</v>
      </c>
      <c r="AN90">
        <f t="shared" si="103"/>
        <v>0</v>
      </c>
      <c r="AO90">
        <f t="shared" si="104"/>
        <v>0</v>
      </c>
      <c r="AP90">
        <f t="shared" si="105"/>
        <v>0</v>
      </c>
      <c r="AQ90">
        <f t="shared" si="106"/>
        <v>0</v>
      </c>
      <c r="AR90" t="str">
        <f t="shared" si="107"/>
        <v>Full Strength</v>
      </c>
      <c r="AS90" t="str">
        <f t="shared" si="108"/>
        <v>5v5</v>
      </c>
      <c r="AT90">
        <f t="shared" si="109"/>
        <v>0</v>
      </c>
      <c r="AU90">
        <f t="shared" si="110"/>
        <v>0</v>
      </c>
      <c r="AV90">
        <f t="shared" si="111"/>
        <v>0</v>
      </c>
      <c r="AW90">
        <f t="shared" si="112"/>
        <v>0</v>
      </c>
      <c r="AX90">
        <f t="shared" si="113"/>
        <v>0</v>
      </c>
      <c r="AY90">
        <f t="shared" si="114"/>
        <v>0</v>
      </c>
      <c r="AZ90">
        <f>IFERROR(VLOOKUP(B90,events!AD:BN,37,FALSE),0)</f>
        <v>2303</v>
      </c>
      <c r="BA90">
        <f t="shared" si="68"/>
        <v>2697</v>
      </c>
      <c r="BB90">
        <f t="shared" si="115"/>
        <v>2692</v>
      </c>
      <c r="BC90" s="4">
        <f t="shared" si="116"/>
        <v>2738</v>
      </c>
    </row>
    <row r="91" spans="1:55" x14ac:dyDescent="0.2">
      <c r="A91">
        <v>90</v>
      </c>
      <c r="B91" s="6">
        <v>3</v>
      </c>
      <c r="C91">
        <v>10</v>
      </c>
      <c r="D91" s="4" t="s">
        <v>919</v>
      </c>
      <c r="E91">
        <v>8</v>
      </c>
      <c r="F91" s="4" t="s">
        <v>933</v>
      </c>
      <c r="G91" s="6" t="s">
        <v>288</v>
      </c>
      <c r="H91" s="5" t="s">
        <v>342</v>
      </c>
      <c r="I91">
        <v>70</v>
      </c>
      <c r="J91">
        <v>75</v>
      </c>
      <c r="L91">
        <v>9</v>
      </c>
      <c r="M91">
        <v>22</v>
      </c>
      <c r="O91" s="5">
        <v>39</v>
      </c>
      <c r="P91">
        <v>3</v>
      </c>
      <c r="Q91">
        <v>12</v>
      </c>
      <c r="R91">
        <v>56</v>
      </c>
      <c r="S91">
        <v>4</v>
      </c>
      <c r="T91">
        <v>25</v>
      </c>
      <c r="V91" s="5">
        <v>30</v>
      </c>
      <c r="W91" s="6">
        <f>SUMIFS(events!BJ:BJ,events!K:K,"=DeadIce",events!BK:BK,"&lt;="&amp;shifts!AG91,events!BL:BL,"&gt;"&amp;shifts!AH91,events!AD:AD,"="&amp;shifts!B92)+SUMIFS(events!BJ:BJ,events!K:K,"=Timeout",events!BK:BK,"&lt;="&amp;shifts!AG91,events!BL:BL,"&gt;"&amp;shifts!AH91,events!AD:AD,"="&amp;shifts!B92)</f>
        <v>17</v>
      </c>
      <c r="X91" s="6">
        <f t="shared" si="91"/>
        <v>1</v>
      </c>
      <c r="Z91" t="str">
        <f t="shared" si="92"/>
        <v/>
      </c>
      <c r="AA91">
        <v>1</v>
      </c>
      <c r="AB91" t="str">
        <f t="shared" si="93"/>
        <v/>
      </c>
      <c r="AD91">
        <f t="shared" ref="AD91:AF91" si="138">AD90</f>
        <v>18987</v>
      </c>
      <c r="AE91" t="str">
        <f t="shared" si="138"/>
        <v>Velodrome</v>
      </c>
      <c r="AF91" t="str">
        <f t="shared" si="138"/>
        <v>Outlaws</v>
      </c>
      <c r="AG91" s="4">
        <f t="shared" si="96"/>
        <v>643</v>
      </c>
      <c r="AH91" s="4">
        <f t="shared" si="97"/>
        <v>517</v>
      </c>
      <c r="AI91" s="14">
        <f t="shared" si="98"/>
        <v>126</v>
      </c>
      <c r="AJ91">
        <f t="shared" si="99"/>
        <v>4</v>
      </c>
      <c r="AK91">
        <f t="shared" si="100"/>
        <v>5</v>
      </c>
      <c r="AL91">
        <f t="shared" si="101"/>
        <v>0</v>
      </c>
      <c r="AM91">
        <f t="shared" si="102"/>
        <v>0</v>
      </c>
      <c r="AN91">
        <f t="shared" si="103"/>
        <v>1</v>
      </c>
      <c r="AO91">
        <f t="shared" si="104"/>
        <v>0</v>
      </c>
      <c r="AP91">
        <f t="shared" si="105"/>
        <v>1</v>
      </c>
      <c r="AQ91">
        <f t="shared" si="106"/>
        <v>0</v>
      </c>
      <c r="AR91" t="str">
        <f t="shared" si="107"/>
        <v>Away PowerPlay</v>
      </c>
      <c r="AS91" t="str">
        <f t="shared" si="108"/>
        <v>4v5</v>
      </c>
      <c r="AT91">
        <f t="shared" si="109"/>
        <v>0</v>
      </c>
      <c r="AU91">
        <f t="shared" si="110"/>
        <v>0</v>
      </c>
      <c r="AV91">
        <f t="shared" si="111"/>
        <v>0</v>
      </c>
      <c r="AW91">
        <f t="shared" si="112"/>
        <v>0</v>
      </c>
      <c r="AX91">
        <f t="shared" si="113"/>
        <v>0</v>
      </c>
      <c r="AY91">
        <f t="shared" si="114"/>
        <v>0</v>
      </c>
      <c r="AZ91">
        <f>IFERROR(VLOOKUP(B91,events!AD:BN,37,FALSE),0)</f>
        <v>2303</v>
      </c>
      <c r="BA91">
        <f t="shared" si="68"/>
        <v>2740</v>
      </c>
      <c r="BB91">
        <f t="shared" si="115"/>
        <v>2735</v>
      </c>
      <c r="BC91" s="4">
        <f t="shared" si="116"/>
        <v>2864</v>
      </c>
    </row>
    <row r="92" spans="1:55" x14ac:dyDescent="0.2">
      <c r="A92">
        <v>91</v>
      </c>
      <c r="B92" s="6">
        <v>3</v>
      </c>
      <c r="C92">
        <v>8</v>
      </c>
      <c r="D92" s="4" t="s">
        <v>933</v>
      </c>
      <c r="E92">
        <v>7</v>
      </c>
      <c r="F92" s="4" t="s">
        <v>918</v>
      </c>
      <c r="G92" s="6" t="s">
        <v>289</v>
      </c>
      <c r="I92">
        <v>70</v>
      </c>
      <c r="J92">
        <v>61</v>
      </c>
      <c r="L92">
        <v>84</v>
      </c>
      <c r="M92">
        <v>22</v>
      </c>
      <c r="O92" s="5">
        <v>39</v>
      </c>
      <c r="P92">
        <v>77</v>
      </c>
      <c r="Q92">
        <v>13</v>
      </c>
      <c r="R92">
        <v>68</v>
      </c>
      <c r="S92">
        <v>4</v>
      </c>
      <c r="T92">
        <v>25</v>
      </c>
      <c r="V92" s="5">
        <v>30</v>
      </c>
      <c r="W92" s="6">
        <f>SUMIFS(events!BJ:BJ,events!K:K,"=DeadIce",events!BK:BK,"&lt;="&amp;shifts!AG92,events!BL:BL,"&gt;"&amp;shifts!AH92,events!AD:AD,"="&amp;shifts!B93)+SUMIFS(events!BJ:BJ,events!K:K,"=Timeout",events!BK:BK,"&lt;="&amp;shifts!AG92,events!BL:BL,"&gt;"&amp;shifts!AH92,events!AD:AD,"="&amp;shifts!B93)</f>
        <v>22</v>
      </c>
      <c r="X92" s="6" t="str">
        <f t="shared" si="91"/>
        <v/>
      </c>
      <c r="Y92">
        <v>1</v>
      </c>
      <c r="Z92">
        <f t="shared" si="92"/>
        <v>1</v>
      </c>
      <c r="AB92" t="str">
        <f t="shared" si="93"/>
        <v/>
      </c>
      <c r="AD92">
        <f t="shared" ref="AD92:AF92" si="139">AD91</f>
        <v>18987</v>
      </c>
      <c r="AE92" t="str">
        <f t="shared" si="139"/>
        <v>Velodrome</v>
      </c>
      <c r="AF92" t="str">
        <f t="shared" si="139"/>
        <v>Outlaws</v>
      </c>
      <c r="AG92" s="4">
        <f t="shared" si="96"/>
        <v>517</v>
      </c>
      <c r="AH92" s="4">
        <f t="shared" si="97"/>
        <v>473</v>
      </c>
      <c r="AI92" s="14">
        <f t="shared" si="98"/>
        <v>44</v>
      </c>
      <c r="AJ92">
        <f t="shared" si="99"/>
        <v>4</v>
      </c>
      <c r="AK92">
        <f t="shared" si="100"/>
        <v>5</v>
      </c>
      <c r="AL92">
        <f t="shared" si="101"/>
        <v>0</v>
      </c>
      <c r="AM92">
        <f t="shared" si="102"/>
        <v>0</v>
      </c>
      <c r="AN92">
        <f t="shared" si="103"/>
        <v>1</v>
      </c>
      <c r="AO92">
        <f t="shared" si="104"/>
        <v>0</v>
      </c>
      <c r="AP92">
        <f t="shared" si="105"/>
        <v>1</v>
      </c>
      <c r="AQ92">
        <f t="shared" si="106"/>
        <v>0</v>
      </c>
      <c r="AR92" t="str">
        <f t="shared" si="107"/>
        <v>Away PowerPlay</v>
      </c>
      <c r="AS92" t="str">
        <f t="shared" si="108"/>
        <v>4v5</v>
      </c>
      <c r="AT92">
        <f t="shared" si="109"/>
        <v>0</v>
      </c>
      <c r="AU92">
        <f t="shared" si="110"/>
        <v>0</v>
      </c>
      <c r="AV92">
        <f t="shared" si="111"/>
        <v>0</v>
      </c>
      <c r="AW92">
        <f t="shared" si="112"/>
        <v>0</v>
      </c>
      <c r="AX92">
        <f t="shared" si="113"/>
        <v>0</v>
      </c>
      <c r="AY92">
        <f t="shared" si="114"/>
        <v>0</v>
      </c>
      <c r="AZ92">
        <f>IFERROR(VLOOKUP(B92,events!AD:BN,37,FALSE),0)</f>
        <v>2303</v>
      </c>
      <c r="BA92">
        <f t="shared" si="68"/>
        <v>2866</v>
      </c>
      <c r="BB92">
        <f t="shared" si="115"/>
        <v>2861</v>
      </c>
      <c r="BC92" s="4">
        <f t="shared" si="116"/>
        <v>2908</v>
      </c>
    </row>
    <row r="93" spans="1:55" x14ac:dyDescent="0.2">
      <c r="A93">
        <v>92</v>
      </c>
      <c r="B93" s="6">
        <v>3</v>
      </c>
      <c r="C93">
        <v>7</v>
      </c>
      <c r="D93" s="4" t="s">
        <v>918</v>
      </c>
      <c r="E93">
        <v>7</v>
      </c>
      <c r="F93" s="4" t="s">
        <v>739</v>
      </c>
      <c r="I93">
        <v>70</v>
      </c>
      <c r="J93">
        <v>61</v>
      </c>
      <c r="L93">
        <v>84</v>
      </c>
      <c r="M93">
        <v>91</v>
      </c>
      <c r="O93" s="5">
        <v>39</v>
      </c>
      <c r="P93">
        <v>77</v>
      </c>
      <c r="Q93">
        <v>13</v>
      </c>
      <c r="R93">
        <v>68</v>
      </c>
      <c r="S93">
        <v>4</v>
      </c>
      <c r="T93">
        <v>25</v>
      </c>
      <c r="V93" s="5">
        <v>30</v>
      </c>
      <c r="W93" s="6">
        <f>SUMIFS(events!BJ:BJ,events!K:K,"=DeadIce",events!BK:BK,"&lt;="&amp;shifts!AG93,events!BL:BL,"&gt;"&amp;shifts!AH93,events!AD:AD,"="&amp;shifts!B94)+SUMIFS(events!BJ:BJ,events!K:K,"=Timeout",events!BK:BK,"&lt;="&amp;shifts!AG93,events!BL:BL,"&gt;"&amp;shifts!AH93,events!AD:AD,"="&amp;shifts!B94)</f>
        <v>0</v>
      </c>
      <c r="X93" s="6">
        <f t="shared" si="91"/>
        <v>1</v>
      </c>
      <c r="Z93" t="str">
        <f t="shared" si="92"/>
        <v/>
      </c>
      <c r="AB93" t="str">
        <f t="shared" si="93"/>
        <v/>
      </c>
      <c r="AC93">
        <v>1</v>
      </c>
      <c r="AD93">
        <f t="shared" ref="AD93:AF93" si="140">AD92</f>
        <v>18987</v>
      </c>
      <c r="AE93" t="str">
        <f t="shared" si="140"/>
        <v>Velodrome</v>
      </c>
      <c r="AF93" t="str">
        <f t="shared" si="140"/>
        <v>Outlaws</v>
      </c>
      <c r="AG93" s="4">
        <f t="shared" si="96"/>
        <v>473</v>
      </c>
      <c r="AH93" s="4">
        <f t="shared" si="97"/>
        <v>446</v>
      </c>
      <c r="AI93" s="14">
        <f t="shared" si="98"/>
        <v>27</v>
      </c>
      <c r="AJ93">
        <f t="shared" si="99"/>
        <v>4</v>
      </c>
      <c r="AK93">
        <f t="shared" si="100"/>
        <v>5</v>
      </c>
      <c r="AL93">
        <f t="shared" si="101"/>
        <v>0</v>
      </c>
      <c r="AM93">
        <f t="shared" si="102"/>
        <v>0</v>
      </c>
      <c r="AN93">
        <f t="shared" si="103"/>
        <v>1</v>
      </c>
      <c r="AO93">
        <f t="shared" si="104"/>
        <v>0</v>
      </c>
      <c r="AP93">
        <f t="shared" si="105"/>
        <v>1</v>
      </c>
      <c r="AQ93">
        <f t="shared" si="106"/>
        <v>0</v>
      </c>
      <c r="AR93" t="str">
        <f t="shared" si="107"/>
        <v>Away PowerPlay</v>
      </c>
      <c r="AS93" t="str">
        <f t="shared" si="108"/>
        <v>4v5</v>
      </c>
      <c r="AT93">
        <f t="shared" si="109"/>
        <v>0</v>
      </c>
      <c r="AU93">
        <f t="shared" si="110"/>
        <v>0</v>
      </c>
      <c r="AV93">
        <f t="shared" si="111"/>
        <v>0</v>
      </c>
      <c r="AW93">
        <f t="shared" si="112"/>
        <v>0</v>
      </c>
      <c r="AX93">
        <f t="shared" si="113"/>
        <v>0</v>
      </c>
      <c r="AY93">
        <f t="shared" si="114"/>
        <v>0</v>
      </c>
      <c r="AZ93">
        <f>IFERROR(VLOOKUP(B93,events!AD:BN,37,FALSE),0)</f>
        <v>2303</v>
      </c>
      <c r="BA93">
        <f t="shared" si="68"/>
        <v>2910</v>
      </c>
      <c r="BB93">
        <f t="shared" si="115"/>
        <v>2905</v>
      </c>
      <c r="BC93" s="4">
        <f t="shared" si="116"/>
        <v>2935</v>
      </c>
    </row>
    <row r="94" spans="1:55" x14ac:dyDescent="0.2">
      <c r="A94">
        <v>93</v>
      </c>
      <c r="B94" s="6">
        <v>3</v>
      </c>
      <c r="C94">
        <v>7</v>
      </c>
      <c r="D94" s="4" t="s">
        <v>739</v>
      </c>
      <c r="E94">
        <v>7</v>
      </c>
      <c r="F94" s="4" t="s">
        <v>745</v>
      </c>
      <c r="H94" s="5" t="s">
        <v>342</v>
      </c>
      <c r="I94">
        <v>70</v>
      </c>
      <c r="J94">
        <v>61</v>
      </c>
      <c r="L94">
        <v>84</v>
      </c>
      <c r="M94">
        <v>91</v>
      </c>
      <c r="O94" s="5">
        <v>39</v>
      </c>
      <c r="P94">
        <v>77</v>
      </c>
      <c r="Q94">
        <v>13</v>
      </c>
      <c r="R94">
        <v>68</v>
      </c>
      <c r="S94">
        <v>4</v>
      </c>
      <c r="T94">
        <v>18</v>
      </c>
      <c r="V94" s="5">
        <v>30</v>
      </c>
      <c r="W94" s="6">
        <f>SUMIFS(events!BJ:BJ,events!K:K,"=DeadIce",events!BK:BK,"&lt;="&amp;shifts!AG94,events!BL:BL,"&gt;"&amp;shifts!AH94,events!AD:AD,"="&amp;shifts!B95)+SUMIFS(events!BJ:BJ,events!K:K,"=Timeout",events!BK:BK,"&lt;="&amp;shifts!AG94,events!BL:BL,"&gt;"&amp;shifts!AH94,events!AD:AD,"="&amp;shifts!B95)</f>
        <v>0</v>
      </c>
      <c r="X94" s="6" t="str">
        <f t="shared" si="91"/>
        <v/>
      </c>
      <c r="Z94" t="str">
        <f t="shared" si="92"/>
        <v/>
      </c>
      <c r="AA94">
        <v>1</v>
      </c>
      <c r="AB94">
        <f t="shared" si="93"/>
        <v>1</v>
      </c>
      <c r="AD94">
        <f t="shared" ref="AD94:AF94" si="141">AD93</f>
        <v>18987</v>
      </c>
      <c r="AE94" t="str">
        <f t="shared" si="141"/>
        <v>Velodrome</v>
      </c>
      <c r="AF94" t="str">
        <f t="shared" si="141"/>
        <v>Outlaws</v>
      </c>
      <c r="AG94" s="4">
        <f t="shared" si="96"/>
        <v>446</v>
      </c>
      <c r="AH94" s="4">
        <f t="shared" si="97"/>
        <v>434</v>
      </c>
      <c r="AI94" s="14">
        <f t="shared" si="98"/>
        <v>12</v>
      </c>
      <c r="AJ94">
        <f t="shared" si="99"/>
        <v>4</v>
      </c>
      <c r="AK94">
        <f t="shared" si="100"/>
        <v>5</v>
      </c>
      <c r="AL94">
        <f t="shared" si="101"/>
        <v>0</v>
      </c>
      <c r="AM94">
        <f t="shared" si="102"/>
        <v>0</v>
      </c>
      <c r="AN94">
        <f t="shared" si="103"/>
        <v>1</v>
      </c>
      <c r="AO94">
        <f t="shared" si="104"/>
        <v>0</v>
      </c>
      <c r="AP94">
        <f t="shared" si="105"/>
        <v>1</v>
      </c>
      <c r="AQ94">
        <f t="shared" si="106"/>
        <v>0</v>
      </c>
      <c r="AR94" t="str">
        <f t="shared" si="107"/>
        <v>Away PowerPlay</v>
      </c>
      <c r="AS94" t="str">
        <f t="shared" si="108"/>
        <v>4v5</v>
      </c>
      <c r="AT94">
        <f t="shared" si="109"/>
        <v>0</v>
      </c>
      <c r="AU94">
        <f t="shared" si="110"/>
        <v>0</v>
      </c>
      <c r="AV94">
        <f t="shared" si="111"/>
        <v>0</v>
      </c>
      <c r="AW94">
        <f t="shared" si="112"/>
        <v>0</v>
      </c>
      <c r="AX94">
        <f t="shared" si="113"/>
        <v>0</v>
      </c>
      <c r="AY94">
        <f t="shared" si="114"/>
        <v>0</v>
      </c>
      <c r="AZ94">
        <f>IFERROR(VLOOKUP(B94,events!AD:BN,37,FALSE),0)</f>
        <v>2303</v>
      </c>
      <c r="BA94">
        <f t="shared" si="68"/>
        <v>2937</v>
      </c>
      <c r="BB94">
        <f t="shared" si="115"/>
        <v>2932</v>
      </c>
      <c r="BC94" s="4">
        <f t="shared" si="116"/>
        <v>2947</v>
      </c>
    </row>
    <row r="95" spans="1:55" x14ac:dyDescent="0.2">
      <c r="A95">
        <v>94</v>
      </c>
      <c r="B95" s="6">
        <v>3</v>
      </c>
      <c r="C95">
        <v>7</v>
      </c>
      <c r="D95" s="4" t="s">
        <v>745</v>
      </c>
      <c r="E95">
        <v>6</v>
      </c>
      <c r="F95" s="4" t="s">
        <v>938</v>
      </c>
      <c r="G95" s="6" t="s">
        <v>289</v>
      </c>
      <c r="I95">
        <v>42</v>
      </c>
      <c r="J95">
        <v>61</v>
      </c>
      <c r="L95">
        <v>84</v>
      </c>
      <c r="M95">
        <v>91</v>
      </c>
      <c r="O95" s="5">
        <v>39</v>
      </c>
      <c r="P95">
        <v>77</v>
      </c>
      <c r="Q95">
        <v>13</v>
      </c>
      <c r="R95">
        <v>68</v>
      </c>
      <c r="S95">
        <v>44</v>
      </c>
      <c r="T95">
        <v>18</v>
      </c>
      <c r="V95" s="5">
        <v>30</v>
      </c>
      <c r="W95" s="6">
        <f>SUMIFS(events!BJ:BJ,events!K:K,"=DeadIce",events!BK:BK,"&lt;="&amp;shifts!AG95,events!BL:BL,"&gt;"&amp;shifts!AH95,events!AD:AD,"="&amp;shifts!B96)+SUMIFS(events!BJ:BJ,events!K:K,"=Timeout",events!BK:BK,"&lt;="&amp;shifts!AG95,events!BL:BL,"&gt;"&amp;shifts!AH95,events!AD:AD,"="&amp;shifts!B96)</f>
        <v>13</v>
      </c>
      <c r="X95" s="6" t="str">
        <f t="shared" si="91"/>
        <v/>
      </c>
      <c r="Z95">
        <f t="shared" si="92"/>
        <v>1</v>
      </c>
      <c r="AA95">
        <v>1</v>
      </c>
      <c r="AB95" t="str">
        <f t="shared" si="93"/>
        <v/>
      </c>
      <c r="AD95">
        <f t="shared" ref="AD95:AF95" si="142">AD94</f>
        <v>18987</v>
      </c>
      <c r="AE95" t="str">
        <f t="shared" si="142"/>
        <v>Velodrome</v>
      </c>
      <c r="AF95" t="str">
        <f t="shared" si="142"/>
        <v>Outlaws</v>
      </c>
      <c r="AG95" s="4">
        <f t="shared" si="96"/>
        <v>434</v>
      </c>
      <c r="AH95" s="4">
        <f t="shared" si="97"/>
        <v>418</v>
      </c>
      <c r="AI95" s="14">
        <f t="shared" si="98"/>
        <v>16</v>
      </c>
      <c r="AJ95">
        <f t="shared" si="99"/>
        <v>4</v>
      </c>
      <c r="AK95">
        <f t="shared" si="100"/>
        <v>5</v>
      </c>
      <c r="AL95">
        <f t="shared" si="101"/>
        <v>0</v>
      </c>
      <c r="AM95">
        <f t="shared" si="102"/>
        <v>0</v>
      </c>
      <c r="AN95">
        <f t="shared" si="103"/>
        <v>1</v>
      </c>
      <c r="AO95">
        <f t="shared" si="104"/>
        <v>0</v>
      </c>
      <c r="AP95">
        <f t="shared" si="105"/>
        <v>1</v>
      </c>
      <c r="AQ95">
        <f t="shared" si="106"/>
        <v>0</v>
      </c>
      <c r="AR95" t="str">
        <f t="shared" si="107"/>
        <v>Away PowerPlay</v>
      </c>
      <c r="AS95" t="str">
        <f t="shared" si="108"/>
        <v>4v5</v>
      </c>
      <c r="AT95">
        <f t="shared" si="109"/>
        <v>0</v>
      </c>
      <c r="AU95">
        <f t="shared" si="110"/>
        <v>0</v>
      </c>
      <c r="AV95">
        <f t="shared" si="111"/>
        <v>0</v>
      </c>
      <c r="AW95">
        <f t="shared" si="112"/>
        <v>0</v>
      </c>
      <c r="AX95">
        <f t="shared" si="113"/>
        <v>0</v>
      </c>
      <c r="AY95">
        <f t="shared" si="114"/>
        <v>0</v>
      </c>
      <c r="AZ95">
        <f>IFERROR(VLOOKUP(B95,events!AD:BN,37,FALSE),0)</f>
        <v>2303</v>
      </c>
      <c r="BA95">
        <f t="shared" si="68"/>
        <v>2949</v>
      </c>
      <c r="BB95">
        <f t="shared" si="115"/>
        <v>2944</v>
      </c>
      <c r="BC95" s="4">
        <f t="shared" si="116"/>
        <v>2963</v>
      </c>
    </row>
    <row r="96" spans="1:55" x14ac:dyDescent="0.2">
      <c r="A96">
        <v>95</v>
      </c>
      <c r="B96" s="6">
        <v>3</v>
      </c>
      <c r="C96">
        <v>6</v>
      </c>
      <c r="D96" s="4" t="s">
        <v>938</v>
      </c>
      <c r="E96">
        <v>6</v>
      </c>
      <c r="F96" s="4" t="s">
        <v>903</v>
      </c>
      <c r="H96" s="5" t="s">
        <v>341</v>
      </c>
      <c r="I96">
        <v>42</v>
      </c>
      <c r="J96">
        <v>61</v>
      </c>
      <c r="K96">
        <v>55</v>
      </c>
      <c r="L96">
        <v>84</v>
      </c>
      <c r="M96">
        <v>91</v>
      </c>
      <c r="O96" s="5">
        <v>39</v>
      </c>
      <c r="P96">
        <v>77</v>
      </c>
      <c r="Q96">
        <v>13</v>
      </c>
      <c r="R96">
        <v>68</v>
      </c>
      <c r="S96">
        <v>44</v>
      </c>
      <c r="T96">
        <v>18</v>
      </c>
      <c r="V96" s="5">
        <v>30</v>
      </c>
      <c r="W96" s="6">
        <f>SUMIFS(events!BJ:BJ,events!K:K,"=DeadIce",events!BK:BK,"&lt;="&amp;shifts!AG96,events!BL:BL,"&gt;"&amp;shifts!AH96,events!AD:AD,"="&amp;shifts!B97)+SUMIFS(events!BJ:BJ,events!K:K,"=Timeout",events!BK:BK,"&lt;="&amp;shifts!AG96,events!BL:BL,"&gt;"&amp;shifts!AH96,events!AD:AD,"="&amp;shifts!B97)</f>
        <v>0</v>
      </c>
      <c r="X96" s="6" t="str">
        <f t="shared" si="91"/>
        <v/>
      </c>
      <c r="Y96">
        <v>1</v>
      </c>
      <c r="Z96">
        <f t="shared" si="92"/>
        <v>1</v>
      </c>
      <c r="AB96" t="str">
        <f t="shared" si="93"/>
        <v/>
      </c>
      <c r="AD96">
        <f t="shared" ref="AD96:AF96" si="143">AD95</f>
        <v>18987</v>
      </c>
      <c r="AE96" t="str">
        <f t="shared" si="143"/>
        <v>Velodrome</v>
      </c>
      <c r="AF96" t="str">
        <f t="shared" si="143"/>
        <v>Outlaws</v>
      </c>
      <c r="AG96" s="4">
        <f t="shared" si="96"/>
        <v>418</v>
      </c>
      <c r="AH96" s="4">
        <f t="shared" si="97"/>
        <v>400</v>
      </c>
      <c r="AI96" s="14">
        <f t="shared" si="98"/>
        <v>18</v>
      </c>
      <c r="AJ96">
        <f t="shared" si="99"/>
        <v>5</v>
      </c>
      <c r="AK96">
        <f t="shared" si="100"/>
        <v>5</v>
      </c>
      <c r="AL96">
        <f t="shared" si="101"/>
        <v>0</v>
      </c>
      <c r="AM96">
        <f t="shared" si="102"/>
        <v>0</v>
      </c>
      <c r="AN96">
        <f t="shared" si="103"/>
        <v>0</v>
      </c>
      <c r="AO96">
        <f t="shared" si="104"/>
        <v>0</v>
      </c>
      <c r="AP96">
        <f t="shared" si="105"/>
        <v>0</v>
      </c>
      <c r="AQ96">
        <f t="shared" si="106"/>
        <v>0</v>
      </c>
      <c r="AR96" t="str">
        <f t="shared" si="107"/>
        <v>Full Strength</v>
      </c>
      <c r="AS96" t="str">
        <f t="shared" si="108"/>
        <v>5v5</v>
      </c>
      <c r="AT96">
        <f t="shared" si="109"/>
        <v>0</v>
      </c>
      <c r="AU96">
        <f t="shared" si="110"/>
        <v>0</v>
      </c>
      <c r="AV96">
        <f t="shared" si="111"/>
        <v>0</v>
      </c>
      <c r="AW96">
        <f t="shared" si="112"/>
        <v>0</v>
      </c>
      <c r="AX96">
        <f t="shared" si="113"/>
        <v>0</v>
      </c>
      <c r="AY96">
        <f t="shared" si="114"/>
        <v>0</v>
      </c>
      <c r="AZ96">
        <f>IFERROR(VLOOKUP(B96,events!AD:BN,37,FALSE),0)</f>
        <v>2303</v>
      </c>
      <c r="BA96">
        <f t="shared" si="68"/>
        <v>2965</v>
      </c>
      <c r="BB96">
        <f t="shared" si="115"/>
        <v>2960</v>
      </c>
      <c r="BC96" s="4">
        <f t="shared" si="116"/>
        <v>2981</v>
      </c>
    </row>
    <row r="97" spans="1:55" x14ac:dyDescent="0.2">
      <c r="A97">
        <v>96</v>
      </c>
      <c r="B97" s="6">
        <v>3</v>
      </c>
      <c r="C97">
        <v>6</v>
      </c>
      <c r="D97" s="4" t="s">
        <v>903</v>
      </c>
      <c r="E97">
        <v>5</v>
      </c>
      <c r="F97" s="4" t="s">
        <v>753</v>
      </c>
      <c r="G97" s="6" t="s">
        <v>289</v>
      </c>
      <c r="H97" s="5" t="s">
        <v>339</v>
      </c>
      <c r="I97">
        <v>42</v>
      </c>
      <c r="J97">
        <v>61</v>
      </c>
      <c r="K97">
        <v>24</v>
      </c>
      <c r="L97">
        <v>84</v>
      </c>
      <c r="M97">
        <v>91</v>
      </c>
      <c r="O97" s="5">
        <v>39</v>
      </c>
      <c r="P97">
        <v>91</v>
      </c>
      <c r="Q97">
        <v>80</v>
      </c>
      <c r="R97">
        <v>89</v>
      </c>
      <c r="S97">
        <v>44</v>
      </c>
      <c r="T97">
        <v>18</v>
      </c>
      <c r="V97" s="5">
        <v>30</v>
      </c>
      <c r="W97" s="6">
        <f>SUMIFS(events!BJ:BJ,events!K:K,"=DeadIce",events!BK:BK,"&lt;="&amp;shifts!AG97,events!BL:BL,"&gt;"&amp;shifts!AH97,events!AD:AD,"="&amp;shifts!B98)+SUMIFS(events!BJ:BJ,events!K:K,"=Timeout",events!BK:BK,"&lt;="&amp;shifts!AG97,events!BL:BL,"&gt;"&amp;shifts!AH97,events!AD:AD,"="&amp;shifts!B98)</f>
        <v>21</v>
      </c>
      <c r="X97" s="6">
        <f t="shared" si="91"/>
        <v>1</v>
      </c>
      <c r="Y97">
        <v>1</v>
      </c>
      <c r="Z97" t="str">
        <f t="shared" si="92"/>
        <v/>
      </c>
      <c r="AB97" t="str">
        <f t="shared" si="93"/>
        <v/>
      </c>
      <c r="AD97">
        <f t="shared" ref="AD97:AF97" si="144">AD96</f>
        <v>18987</v>
      </c>
      <c r="AE97" t="str">
        <f t="shared" si="144"/>
        <v>Velodrome</v>
      </c>
      <c r="AF97" t="str">
        <f t="shared" si="144"/>
        <v>Outlaws</v>
      </c>
      <c r="AG97" s="4">
        <f t="shared" si="96"/>
        <v>400</v>
      </c>
      <c r="AH97" s="4">
        <f t="shared" si="97"/>
        <v>355</v>
      </c>
      <c r="AI97" s="14">
        <f t="shared" si="98"/>
        <v>45</v>
      </c>
      <c r="AJ97">
        <f t="shared" si="99"/>
        <v>5</v>
      </c>
      <c r="AK97">
        <f t="shared" si="100"/>
        <v>5</v>
      </c>
      <c r="AL97">
        <f t="shared" si="101"/>
        <v>0</v>
      </c>
      <c r="AM97">
        <f t="shared" si="102"/>
        <v>0</v>
      </c>
      <c r="AN97">
        <f t="shared" si="103"/>
        <v>0</v>
      </c>
      <c r="AO97">
        <f t="shared" si="104"/>
        <v>0</v>
      </c>
      <c r="AP97">
        <f t="shared" si="105"/>
        <v>0</v>
      </c>
      <c r="AQ97">
        <f t="shared" si="106"/>
        <v>0</v>
      </c>
      <c r="AR97" t="str">
        <f t="shared" si="107"/>
        <v>Full Strength</v>
      </c>
      <c r="AS97" t="str">
        <f t="shared" si="108"/>
        <v>5v5</v>
      </c>
      <c r="AT97">
        <f t="shared" si="109"/>
        <v>0</v>
      </c>
      <c r="AU97">
        <f t="shared" si="110"/>
        <v>0</v>
      </c>
      <c r="AV97">
        <f t="shared" si="111"/>
        <v>1</v>
      </c>
      <c r="AW97">
        <f t="shared" si="112"/>
        <v>0</v>
      </c>
      <c r="AX97">
        <f t="shared" si="113"/>
        <v>0</v>
      </c>
      <c r="AY97">
        <f t="shared" si="114"/>
        <v>-1</v>
      </c>
      <c r="AZ97">
        <f>IFERROR(VLOOKUP(B97,events!AD:BN,37,FALSE),0)</f>
        <v>2303</v>
      </c>
      <c r="BA97">
        <f t="shared" si="68"/>
        <v>2983</v>
      </c>
      <c r="BB97">
        <f t="shared" si="115"/>
        <v>2978</v>
      </c>
      <c r="BC97" s="4">
        <f t="shared" si="116"/>
        <v>3026</v>
      </c>
    </row>
    <row r="98" spans="1:55" x14ac:dyDescent="0.2">
      <c r="A98">
        <v>97</v>
      </c>
      <c r="B98" s="6">
        <v>3</v>
      </c>
      <c r="C98">
        <v>5</v>
      </c>
      <c r="D98" s="4" t="s">
        <v>753</v>
      </c>
      <c r="E98">
        <v>5</v>
      </c>
      <c r="F98" s="4" t="s">
        <v>912</v>
      </c>
      <c r="G98" s="6" t="s">
        <v>286</v>
      </c>
      <c r="I98">
        <v>42</v>
      </c>
      <c r="J98">
        <v>14</v>
      </c>
      <c r="K98">
        <v>24</v>
      </c>
      <c r="L98">
        <v>84</v>
      </c>
      <c r="M98">
        <v>91</v>
      </c>
      <c r="O98" s="5">
        <v>39</v>
      </c>
      <c r="P98">
        <v>91</v>
      </c>
      <c r="Q98">
        <v>80</v>
      </c>
      <c r="R98">
        <v>89</v>
      </c>
      <c r="S98">
        <v>44</v>
      </c>
      <c r="T98">
        <v>18</v>
      </c>
      <c r="V98" s="5">
        <v>30</v>
      </c>
      <c r="W98" s="6">
        <f>SUMIFS(events!BJ:BJ,events!K:K,"=DeadIce",events!BK:BK,"&lt;="&amp;shifts!AG98,events!BL:BL,"&gt;"&amp;shifts!AH98,events!AD:AD,"="&amp;shifts!B99)+SUMIFS(events!BJ:BJ,events!K:K,"=Timeout",events!BK:BK,"&lt;="&amp;shifts!AG98,events!BL:BL,"&gt;"&amp;shifts!AH98,events!AD:AD,"="&amp;shifts!B99)</f>
        <v>24</v>
      </c>
      <c r="X98" s="6" t="str">
        <f t="shared" si="91"/>
        <v/>
      </c>
      <c r="Y98">
        <v>1</v>
      </c>
      <c r="Z98" t="str">
        <f t="shared" si="92"/>
        <v/>
      </c>
      <c r="AB98">
        <f t="shared" si="93"/>
        <v>1</v>
      </c>
      <c r="AD98">
        <f t="shared" ref="AD98:AF98" si="145">AD97</f>
        <v>18987</v>
      </c>
      <c r="AE98" t="str">
        <f t="shared" si="145"/>
        <v>Velodrome</v>
      </c>
      <c r="AF98" t="str">
        <f t="shared" si="145"/>
        <v>Outlaws</v>
      </c>
      <c r="AG98" s="4">
        <f t="shared" si="96"/>
        <v>355</v>
      </c>
      <c r="AH98" s="4">
        <f t="shared" si="97"/>
        <v>309</v>
      </c>
      <c r="AI98" s="14">
        <f t="shared" si="98"/>
        <v>46</v>
      </c>
      <c r="AJ98">
        <f t="shared" si="99"/>
        <v>5</v>
      </c>
      <c r="AK98">
        <f t="shared" si="100"/>
        <v>5</v>
      </c>
      <c r="AL98">
        <f t="shared" si="101"/>
        <v>0</v>
      </c>
      <c r="AM98">
        <f t="shared" si="102"/>
        <v>0</v>
      </c>
      <c r="AN98">
        <f t="shared" si="103"/>
        <v>0</v>
      </c>
      <c r="AO98">
        <f t="shared" si="104"/>
        <v>0</v>
      </c>
      <c r="AP98">
        <f t="shared" si="105"/>
        <v>0</v>
      </c>
      <c r="AQ98">
        <f t="shared" si="106"/>
        <v>0</v>
      </c>
      <c r="AR98" t="str">
        <f t="shared" si="107"/>
        <v>Full Strength</v>
      </c>
      <c r="AS98" t="str">
        <f t="shared" si="108"/>
        <v>5v5</v>
      </c>
      <c r="AT98">
        <f t="shared" si="109"/>
        <v>1</v>
      </c>
      <c r="AU98">
        <f t="shared" si="110"/>
        <v>0</v>
      </c>
      <c r="AV98">
        <f t="shared" si="111"/>
        <v>0</v>
      </c>
      <c r="AW98">
        <f t="shared" si="112"/>
        <v>0</v>
      </c>
      <c r="AX98">
        <f t="shared" si="113"/>
        <v>0</v>
      </c>
      <c r="AY98">
        <f t="shared" si="114"/>
        <v>0</v>
      </c>
      <c r="AZ98">
        <f>IFERROR(VLOOKUP(B98,events!AD:BN,37,FALSE),0)</f>
        <v>2303</v>
      </c>
      <c r="BA98">
        <f t="shared" si="68"/>
        <v>3028</v>
      </c>
      <c r="BB98">
        <f t="shared" si="115"/>
        <v>3023</v>
      </c>
      <c r="BC98" s="4">
        <f t="shared" si="116"/>
        <v>3072</v>
      </c>
    </row>
    <row r="99" spans="1:55" x14ac:dyDescent="0.2">
      <c r="A99">
        <v>98</v>
      </c>
      <c r="B99" s="6">
        <v>3</v>
      </c>
      <c r="C99">
        <v>5</v>
      </c>
      <c r="D99" s="4" t="s">
        <v>912</v>
      </c>
      <c r="E99">
        <v>4</v>
      </c>
      <c r="F99" s="4" t="s">
        <v>897</v>
      </c>
      <c r="H99" s="5" t="s">
        <v>341</v>
      </c>
      <c r="I99">
        <v>42</v>
      </c>
      <c r="J99">
        <v>14</v>
      </c>
      <c r="K99">
        <v>24</v>
      </c>
      <c r="L99">
        <v>9</v>
      </c>
      <c r="M99">
        <v>91</v>
      </c>
      <c r="O99" s="5">
        <v>39</v>
      </c>
      <c r="P99">
        <v>91</v>
      </c>
      <c r="Q99">
        <v>80</v>
      </c>
      <c r="R99">
        <v>89</v>
      </c>
      <c r="S99">
        <v>44</v>
      </c>
      <c r="T99">
        <v>18</v>
      </c>
      <c r="V99" s="5">
        <v>30</v>
      </c>
      <c r="W99" s="6">
        <f>SUMIFS(events!BJ:BJ,events!K:K,"=DeadIce",events!BK:BK,"&lt;="&amp;shifts!AG99,events!BL:BL,"&gt;"&amp;shifts!AH99,events!AD:AD,"="&amp;shifts!B100)+SUMIFS(events!BJ:BJ,events!K:K,"=Timeout",events!BK:BK,"&lt;="&amp;shifts!AG99,events!BL:BL,"&gt;"&amp;shifts!AH99,events!AD:AD,"="&amp;shifts!B100)</f>
        <v>0</v>
      </c>
      <c r="X99" s="6">
        <f t="shared" si="91"/>
        <v>1</v>
      </c>
      <c r="Y99">
        <v>1</v>
      </c>
      <c r="Z99" t="str">
        <f t="shared" si="92"/>
        <v/>
      </c>
      <c r="AB99" t="str">
        <f t="shared" si="93"/>
        <v/>
      </c>
      <c r="AD99">
        <f t="shared" ref="AD99:AF99" si="146">AD98</f>
        <v>18987</v>
      </c>
      <c r="AE99" t="str">
        <f t="shared" si="146"/>
        <v>Velodrome</v>
      </c>
      <c r="AF99" t="str">
        <f t="shared" si="146"/>
        <v>Outlaws</v>
      </c>
      <c r="AG99" s="4">
        <f t="shared" si="96"/>
        <v>309</v>
      </c>
      <c r="AH99" s="4">
        <f t="shared" si="97"/>
        <v>297</v>
      </c>
      <c r="AI99" s="14">
        <f t="shared" si="98"/>
        <v>12</v>
      </c>
      <c r="AJ99">
        <f t="shared" si="99"/>
        <v>5</v>
      </c>
      <c r="AK99">
        <f t="shared" si="100"/>
        <v>5</v>
      </c>
      <c r="AL99">
        <f t="shared" si="101"/>
        <v>0</v>
      </c>
      <c r="AM99">
        <f t="shared" si="102"/>
        <v>0</v>
      </c>
      <c r="AN99">
        <f t="shared" si="103"/>
        <v>0</v>
      </c>
      <c r="AO99">
        <f t="shared" si="104"/>
        <v>0</v>
      </c>
      <c r="AP99">
        <f t="shared" si="105"/>
        <v>0</v>
      </c>
      <c r="AQ99">
        <f t="shared" si="106"/>
        <v>0</v>
      </c>
      <c r="AR99" t="str">
        <f t="shared" si="107"/>
        <v>Full Strength</v>
      </c>
      <c r="AS99" t="str">
        <f t="shared" si="108"/>
        <v>5v5</v>
      </c>
      <c r="AT99">
        <f t="shared" si="109"/>
        <v>1</v>
      </c>
      <c r="AU99">
        <f t="shared" si="110"/>
        <v>0</v>
      </c>
      <c r="AV99">
        <f t="shared" si="111"/>
        <v>0</v>
      </c>
      <c r="AW99">
        <f t="shared" si="112"/>
        <v>0</v>
      </c>
      <c r="AX99">
        <f t="shared" si="113"/>
        <v>0</v>
      </c>
      <c r="AY99">
        <f t="shared" si="114"/>
        <v>0</v>
      </c>
      <c r="AZ99">
        <f>IFERROR(VLOOKUP(B99,events!AD:BN,37,FALSE),0)</f>
        <v>2303</v>
      </c>
      <c r="BA99">
        <f t="shared" si="68"/>
        <v>3074</v>
      </c>
      <c r="BB99">
        <f t="shared" si="115"/>
        <v>3069</v>
      </c>
      <c r="BC99" s="4">
        <f t="shared" si="116"/>
        <v>3084</v>
      </c>
    </row>
    <row r="100" spans="1:55" x14ac:dyDescent="0.2">
      <c r="A100">
        <v>99</v>
      </c>
      <c r="B100" s="6">
        <v>3</v>
      </c>
      <c r="C100">
        <v>4</v>
      </c>
      <c r="D100" s="4" t="s">
        <v>897</v>
      </c>
      <c r="E100">
        <v>3</v>
      </c>
      <c r="F100" s="4" t="s">
        <v>901</v>
      </c>
      <c r="G100" s="6" t="s">
        <v>289</v>
      </c>
      <c r="H100" s="5" t="s">
        <v>341</v>
      </c>
      <c r="I100">
        <v>70</v>
      </c>
      <c r="J100">
        <v>14</v>
      </c>
      <c r="K100">
        <v>75</v>
      </c>
      <c r="L100">
        <v>9</v>
      </c>
      <c r="M100">
        <v>22</v>
      </c>
      <c r="O100" s="5">
        <v>39</v>
      </c>
      <c r="P100">
        <v>3</v>
      </c>
      <c r="Q100">
        <v>12</v>
      </c>
      <c r="R100">
        <v>56</v>
      </c>
      <c r="S100">
        <v>4</v>
      </c>
      <c r="T100">
        <v>25</v>
      </c>
      <c r="V100">
        <v>30</v>
      </c>
      <c r="W100" s="6">
        <f>SUMIFS(events!BJ:BJ,events!K:K,"=DeadIce",events!BK:BK,"&lt;="&amp;shifts!AG100,events!BL:BL,"&gt;"&amp;shifts!AH100,events!AD:AD,"="&amp;shifts!B101)+SUMIFS(events!BJ:BJ,events!K:K,"=Timeout",events!BK:BK,"&lt;="&amp;shifts!AG100,events!BL:BL,"&gt;"&amp;shifts!AH100,events!AD:AD,"="&amp;shifts!B101)</f>
        <v>14</v>
      </c>
      <c r="X100" s="6">
        <f t="shared" si="91"/>
        <v>1</v>
      </c>
      <c r="Y100">
        <v>1</v>
      </c>
      <c r="Z100" t="str">
        <f t="shared" si="92"/>
        <v/>
      </c>
      <c r="AB100" t="str">
        <f t="shared" si="93"/>
        <v/>
      </c>
      <c r="AD100">
        <f t="shared" ref="AD100:AF100" si="147">AD99</f>
        <v>18987</v>
      </c>
      <c r="AE100" t="str">
        <f t="shared" si="147"/>
        <v>Velodrome</v>
      </c>
      <c r="AF100" t="str">
        <f t="shared" si="147"/>
        <v>Outlaws</v>
      </c>
      <c r="AG100" s="4">
        <f t="shared" si="96"/>
        <v>297</v>
      </c>
      <c r="AH100" s="4">
        <f t="shared" si="97"/>
        <v>222</v>
      </c>
      <c r="AI100" s="14">
        <f t="shared" si="98"/>
        <v>75</v>
      </c>
      <c r="AJ100">
        <f t="shared" si="99"/>
        <v>5</v>
      </c>
      <c r="AK100">
        <f t="shared" si="100"/>
        <v>5</v>
      </c>
      <c r="AL100">
        <f t="shared" si="101"/>
        <v>0</v>
      </c>
      <c r="AM100">
        <f t="shared" si="102"/>
        <v>0</v>
      </c>
      <c r="AN100">
        <f t="shared" si="103"/>
        <v>0</v>
      </c>
      <c r="AO100">
        <f t="shared" si="104"/>
        <v>0</v>
      </c>
      <c r="AP100">
        <f t="shared" si="105"/>
        <v>0</v>
      </c>
      <c r="AQ100">
        <f t="shared" si="106"/>
        <v>0</v>
      </c>
      <c r="AR100" t="str">
        <f t="shared" si="107"/>
        <v>Full Strength</v>
      </c>
      <c r="AS100" t="str">
        <f t="shared" si="108"/>
        <v>5v5</v>
      </c>
      <c r="AT100">
        <f t="shared" si="109"/>
        <v>1</v>
      </c>
      <c r="AU100">
        <f t="shared" si="110"/>
        <v>0</v>
      </c>
      <c r="AV100">
        <f t="shared" si="111"/>
        <v>0</v>
      </c>
      <c r="AW100">
        <f t="shared" si="112"/>
        <v>0</v>
      </c>
      <c r="AX100">
        <f t="shared" si="113"/>
        <v>0</v>
      </c>
      <c r="AY100">
        <f t="shared" si="114"/>
        <v>0</v>
      </c>
      <c r="AZ100">
        <f>IFERROR(VLOOKUP(B100,events!AD:BN,37,FALSE),0)</f>
        <v>2303</v>
      </c>
      <c r="BA100">
        <f t="shared" si="68"/>
        <v>3086</v>
      </c>
      <c r="BB100">
        <f t="shared" si="115"/>
        <v>3081</v>
      </c>
      <c r="BC100" s="4">
        <f t="shared" si="116"/>
        <v>3159</v>
      </c>
    </row>
    <row r="101" spans="1:55" x14ac:dyDescent="0.2">
      <c r="A101">
        <v>100</v>
      </c>
      <c r="B101" s="6">
        <v>3</v>
      </c>
      <c r="C101">
        <v>3</v>
      </c>
      <c r="D101" s="4" t="s">
        <v>901</v>
      </c>
      <c r="E101">
        <v>2</v>
      </c>
      <c r="F101" s="4" t="s">
        <v>750</v>
      </c>
      <c r="G101" s="6" t="s">
        <v>289</v>
      </c>
      <c r="I101">
        <v>70</v>
      </c>
      <c r="J101">
        <v>55</v>
      </c>
      <c r="K101">
        <v>75</v>
      </c>
      <c r="L101">
        <v>9</v>
      </c>
      <c r="M101">
        <v>22</v>
      </c>
      <c r="O101" s="5">
        <v>39</v>
      </c>
      <c r="P101">
        <v>77</v>
      </c>
      <c r="Q101">
        <v>12</v>
      </c>
      <c r="R101">
        <v>56</v>
      </c>
      <c r="S101">
        <v>4</v>
      </c>
      <c r="T101">
        <v>25</v>
      </c>
      <c r="V101">
        <v>30</v>
      </c>
      <c r="W101" s="6">
        <f>SUMIFS(events!BJ:BJ,events!K:K,"=DeadIce",events!BK:BK,"&lt;="&amp;shifts!AG101,events!BL:BL,"&gt;"&amp;shifts!AH101,events!AD:AD,"="&amp;shifts!B102)+SUMIFS(events!BJ:BJ,events!K:K,"=Timeout",events!BK:BK,"&lt;="&amp;shifts!AG101,events!BL:BL,"&gt;"&amp;shifts!AH101,events!AD:AD,"="&amp;shifts!B102)</f>
        <v>22</v>
      </c>
      <c r="X101" s="6">
        <f t="shared" si="91"/>
        <v>1</v>
      </c>
      <c r="Y101">
        <v>1</v>
      </c>
      <c r="Z101" t="str">
        <f t="shared" si="92"/>
        <v/>
      </c>
      <c r="AB101" t="str">
        <f t="shared" si="93"/>
        <v/>
      </c>
      <c r="AD101">
        <f t="shared" ref="AD101:AF101" si="148">AD100</f>
        <v>18987</v>
      </c>
      <c r="AE101" t="str">
        <f t="shared" si="148"/>
        <v>Velodrome</v>
      </c>
      <c r="AF101" t="str">
        <f t="shared" si="148"/>
        <v>Outlaws</v>
      </c>
      <c r="AG101" s="4">
        <f t="shared" si="96"/>
        <v>222</v>
      </c>
      <c r="AH101" s="4">
        <f t="shared" si="97"/>
        <v>155</v>
      </c>
      <c r="AI101" s="14">
        <f t="shared" si="98"/>
        <v>67</v>
      </c>
      <c r="AJ101">
        <f t="shared" si="99"/>
        <v>5</v>
      </c>
      <c r="AK101">
        <f t="shared" si="100"/>
        <v>5</v>
      </c>
      <c r="AL101">
        <f t="shared" si="101"/>
        <v>0</v>
      </c>
      <c r="AM101">
        <f t="shared" si="102"/>
        <v>0</v>
      </c>
      <c r="AN101">
        <f t="shared" si="103"/>
        <v>0</v>
      </c>
      <c r="AO101">
        <f t="shared" si="104"/>
        <v>0</v>
      </c>
      <c r="AP101">
        <f t="shared" si="105"/>
        <v>0</v>
      </c>
      <c r="AQ101">
        <f t="shared" si="106"/>
        <v>0</v>
      </c>
      <c r="AR101" t="str">
        <f t="shared" si="107"/>
        <v>Full Strength</v>
      </c>
      <c r="AS101" t="str">
        <f t="shared" si="108"/>
        <v>5v5</v>
      </c>
      <c r="AT101">
        <f t="shared" si="109"/>
        <v>1</v>
      </c>
      <c r="AU101">
        <f t="shared" si="110"/>
        <v>0</v>
      </c>
      <c r="AV101">
        <f t="shared" si="111"/>
        <v>0</v>
      </c>
      <c r="AW101">
        <f t="shared" si="112"/>
        <v>0</v>
      </c>
      <c r="AX101">
        <f t="shared" si="113"/>
        <v>0</v>
      </c>
      <c r="AY101">
        <f t="shared" si="114"/>
        <v>0</v>
      </c>
      <c r="AZ101">
        <f>IFERROR(VLOOKUP(B101,events!AD:BN,37,FALSE),0)</f>
        <v>2303</v>
      </c>
      <c r="BA101">
        <f t="shared" si="68"/>
        <v>3161</v>
      </c>
      <c r="BB101">
        <f t="shared" si="115"/>
        <v>3156</v>
      </c>
      <c r="BC101" s="4">
        <f t="shared" si="116"/>
        <v>3226</v>
      </c>
    </row>
    <row r="102" spans="1:55" x14ac:dyDescent="0.2">
      <c r="A102">
        <v>101</v>
      </c>
      <c r="B102" s="6">
        <v>3</v>
      </c>
      <c r="C102">
        <v>2</v>
      </c>
      <c r="D102" s="4" t="s">
        <v>750</v>
      </c>
      <c r="E102">
        <v>2</v>
      </c>
      <c r="F102" s="4" t="s">
        <v>934</v>
      </c>
      <c r="I102">
        <v>70</v>
      </c>
      <c r="J102">
        <v>55</v>
      </c>
      <c r="K102">
        <v>75</v>
      </c>
      <c r="L102">
        <v>91</v>
      </c>
      <c r="M102">
        <v>84</v>
      </c>
      <c r="O102" s="5">
        <v>39</v>
      </c>
      <c r="P102">
        <v>77</v>
      </c>
      <c r="Q102">
        <v>13</v>
      </c>
      <c r="R102">
        <v>68</v>
      </c>
      <c r="S102">
        <v>4</v>
      </c>
      <c r="T102">
        <v>25</v>
      </c>
      <c r="V102">
        <v>30</v>
      </c>
      <c r="W102" s="6">
        <f>SUMIFS(events!BJ:BJ,events!K:K,"=DeadIce",events!BK:BK,"&lt;="&amp;shifts!AG102,events!BL:BL,"&gt;"&amp;shifts!AH102,events!AD:AD,"="&amp;shifts!B103)+SUMIFS(events!BJ:BJ,events!K:K,"=Timeout",events!BK:BK,"&lt;="&amp;shifts!AG102,events!BL:BL,"&gt;"&amp;shifts!AH102,events!AD:AD,"="&amp;shifts!B103)</f>
        <v>0</v>
      </c>
      <c r="X102" s="6">
        <f t="shared" si="91"/>
        <v>1</v>
      </c>
      <c r="Y102">
        <v>1</v>
      </c>
      <c r="Z102" t="str">
        <f t="shared" si="92"/>
        <v/>
      </c>
      <c r="AB102" t="str">
        <f t="shared" si="93"/>
        <v/>
      </c>
      <c r="AD102">
        <f t="shared" ref="AD102:AF102" si="149">AD101</f>
        <v>18987</v>
      </c>
      <c r="AE102" t="str">
        <f t="shared" si="149"/>
        <v>Velodrome</v>
      </c>
      <c r="AF102" t="str">
        <f t="shared" si="149"/>
        <v>Outlaws</v>
      </c>
      <c r="AG102" s="4">
        <f t="shared" si="96"/>
        <v>155</v>
      </c>
      <c r="AH102" s="4">
        <f t="shared" si="97"/>
        <v>148</v>
      </c>
      <c r="AI102" s="14">
        <f t="shared" si="98"/>
        <v>7</v>
      </c>
      <c r="AJ102">
        <f t="shared" si="99"/>
        <v>5</v>
      </c>
      <c r="AK102">
        <f t="shared" si="100"/>
        <v>5</v>
      </c>
      <c r="AL102">
        <f t="shared" si="101"/>
        <v>0</v>
      </c>
      <c r="AM102">
        <f t="shared" si="102"/>
        <v>0</v>
      </c>
      <c r="AN102">
        <f t="shared" si="103"/>
        <v>0</v>
      </c>
      <c r="AO102">
        <f t="shared" si="104"/>
        <v>0</v>
      </c>
      <c r="AP102">
        <f t="shared" si="105"/>
        <v>0</v>
      </c>
      <c r="AQ102">
        <f t="shared" si="106"/>
        <v>0</v>
      </c>
      <c r="AR102" t="str">
        <f t="shared" si="107"/>
        <v>Full Strength</v>
      </c>
      <c r="AS102" t="str">
        <f t="shared" si="108"/>
        <v>5v5</v>
      </c>
      <c r="AT102">
        <f t="shared" si="109"/>
        <v>1</v>
      </c>
      <c r="AU102">
        <f t="shared" si="110"/>
        <v>0</v>
      </c>
      <c r="AV102">
        <f t="shared" si="111"/>
        <v>0</v>
      </c>
      <c r="AW102">
        <f t="shared" si="112"/>
        <v>0</v>
      </c>
      <c r="AX102">
        <f t="shared" si="113"/>
        <v>0</v>
      </c>
      <c r="AY102">
        <f t="shared" si="114"/>
        <v>0</v>
      </c>
      <c r="AZ102">
        <f>IFERROR(VLOOKUP(B102,events!AD:BN,37,FALSE),0)</f>
        <v>2303</v>
      </c>
      <c r="BA102">
        <f t="shared" si="68"/>
        <v>3228</v>
      </c>
      <c r="BB102">
        <f t="shared" si="115"/>
        <v>3223</v>
      </c>
      <c r="BC102" s="4">
        <f t="shared" si="116"/>
        <v>3233</v>
      </c>
    </row>
    <row r="103" spans="1:55" x14ac:dyDescent="0.2">
      <c r="A103">
        <v>102</v>
      </c>
      <c r="B103" s="6">
        <v>3</v>
      </c>
      <c r="C103">
        <v>2</v>
      </c>
      <c r="D103" s="4" t="s">
        <v>934</v>
      </c>
      <c r="E103">
        <v>2</v>
      </c>
      <c r="F103" s="4" t="s">
        <v>748</v>
      </c>
      <c r="I103">
        <v>70</v>
      </c>
      <c r="J103">
        <v>55</v>
      </c>
      <c r="K103">
        <v>61</v>
      </c>
      <c r="L103">
        <v>91</v>
      </c>
      <c r="M103">
        <v>84</v>
      </c>
      <c r="O103" s="5">
        <v>39</v>
      </c>
      <c r="P103">
        <v>77</v>
      </c>
      <c r="Q103">
        <v>13</v>
      </c>
      <c r="R103">
        <v>68</v>
      </c>
      <c r="S103">
        <v>4</v>
      </c>
      <c r="T103">
        <v>25</v>
      </c>
      <c r="V103">
        <v>30</v>
      </c>
      <c r="W103" s="6">
        <f>SUMIFS(events!BJ:BJ,events!K:K,"=DeadIce",events!BK:BK,"&lt;="&amp;shifts!AG103,events!BL:BL,"&gt;"&amp;shifts!AH103,events!AD:AD,"="&amp;shifts!B104)+SUMIFS(events!BJ:BJ,events!K:K,"=Timeout",events!BK:BK,"&lt;="&amp;shifts!AG103,events!BL:BL,"&gt;"&amp;shifts!AH103,events!AD:AD,"="&amp;shifts!B104)</f>
        <v>0</v>
      </c>
      <c r="X103" s="6">
        <f t="shared" si="91"/>
        <v>1</v>
      </c>
      <c r="Y103">
        <v>1</v>
      </c>
      <c r="Z103" t="str">
        <f t="shared" si="92"/>
        <v/>
      </c>
      <c r="AB103" t="str">
        <f t="shared" si="93"/>
        <v/>
      </c>
      <c r="AD103">
        <f t="shared" ref="AD103:AF103" si="150">AD102</f>
        <v>18987</v>
      </c>
      <c r="AE103" t="str">
        <f t="shared" si="150"/>
        <v>Velodrome</v>
      </c>
      <c r="AF103" t="str">
        <f t="shared" si="150"/>
        <v>Outlaws</v>
      </c>
      <c r="AG103" s="4">
        <f t="shared" si="96"/>
        <v>148</v>
      </c>
      <c r="AH103" s="4">
        <f t="shared" si="97"/>
        <v>121</v>
      </c>
      <c r="AI103" s="14">
        <f t="shared" si="98"/>
        <v>27</v>
      </c>
      <c r="AJ103">
        <f t="shared" si="99"/>
        <v>5</v>
      </c>
      <c r="AK103">
        <f t="shared" si="100"/>
        <v>5</v>
      </c>
      <c r="AL103">
        <f t="shared" si="101"/>
        <v>0</v>
      </c>
      <c r="AM103">
        <f t="shared" si="102"/>
        <v>0</v>
      </c>
      <c r="AN103">
        <f t="shared" si="103"/>
        <v>0</v>
      </c>
      <c r="AO103">
        <f t="shared" si="104"/>
        <v>0</v>
      </c>
      <c r="AP103">
        <f t="shared" si="105"/>
        <v>0</v>
      </c>
      <c r="AQ103">
        <f t="shared" si="106"/>
        <v>0</v>
      </c>
      <c r="AR103" t="str">
        <f t="shared" si="107"/>
        <v>Full Strength</v>
      </c>
      <c r="AS103" t="str">
        <f t="shared" si="108"/>
        <v>5v5</v>
      </c>
      <c r="AT103">
        <f t="shared" si="109"/>
        <v>1</v>
      </c>
      <c r="AU103">
        <f t="shared" si="110"/>
        <v>0</v>
      </c>
      <c r="AV103">
        <f t="shared" si="111"/>
        <v>0</v>
      </c>
      <c r="AW103">
        <f t="shared" si="112"/>
        <v>0</v>
      </c>
      <c r="AX103">
        <f t="shared" si="113"/>
        <v>0</v>
      </c>
      <c r="AY103">
        <f t="shared" si="114"/>
        <v>0</v>
      </c>
      <c r="AZ103">
        <f>IFERROR(VLOOKUP(B103,events!AD:BN,37,FALSE),0)</f>
        <v>2303</v>
      </c>
      <c r="BA103">
        <f t="shared" si="68"/>
        <v>3235</v>
      </c>
      <c r="BB103">
        <f t="shared" si="115"/>
        <v>3230</v>
      </c>
      <c r="BC103" s="4">
        <f t="shared" si="116"/>
        <v>3260</v>
      </c>
    </row>
    <row r="104" spans="1:55" x14ac:dyDescent="0.2">
      <c r="A104">
        <v>103</v>
      </c>
      <c r="B104" s="6">
        <v>3</v>
      </c>
      <c r="C104">
        <v>2</v>
      </c>
      <c r="D104" s="4" t="s">
        <v>748</v>
      </c>
      <c r="E104">
        <v>1</v>
      </c>
      <c r="F104" s="4" t="s">
        <v>904</v>
      </c>
      <c r="H104" s="5" t="s">
        <v>342</v>
      </c>
      <c r="I104">
        <v>42</v>
      </c>
      <c r="J104">
        <v>55</v>
      </c>
      <c r="K104">
        <v>61</v>
      </c>
      <c r="L104">
        <v>91</v>
      </c>
      <c r="M104">
        <v>84</v>
      </c>
      <c r="O104" s="5">
        <v>39</v>
      </c>
      <c r="P104">
        <v>77</v>
      </c>
      <c r="Q104">
        <v>13</v>
      </c>
      <c r="R104">
        <v>68</v>
      </c>
      <c r="S104">
        <v>4</v>
      </c>
      <c r="T104">
        <v>25</v>
      </c>
      <c r="V104">
        <v>30</v>
      </c>
      <c r="W104" s="6">
        <f>SUMIFS(events!BJ:BJ,events!K:K,"=DeadIce",events!BK:BK,"&lt;="&amp;shifts!AG104,events!BL:BL,"&gt;"&amp;shifts!AH104,events!AD:AD,"="&amp;shifts!B105)+SUMIFS(events!BJ:BJ,events!K:K,"=Timeout",events!BK:BK,"&lt;="&amp;shifts!AG104,events!BL:BL,"&gt;"&amp;shifts!AH104,events!AD:AD,"="&amp;shifts!B105)</f>
        <v>0</v>
      </c>
      <c r="X104" s="6">
        <f t="shared" si="91"/>
        <v>1</v>
      </c>
      <c r="Z104" t="str">
        <f t="shared" si="92"/>
        <v/>
      </c>
      <c r="AA104">
        <v>1</v>
      </c>
      <c r="AB104" t="str">
        <f t="shared" si="93"/>
        <v/>
      </c>
      <c r="AD104">
        <f t="shared" ref="AD104:AF104" si="151">AD103</f>
        <v>18987</v>
      </c>
      <c r="AE104" t="str">
        <f t="shared" si="151"/>
        <v>Velodrome</v>
      </c>
      <c r="AF104" t="str">
        <f t="shared" si="151"/>
        <v>Outlaws</v>
      </c>
      <c r="AG104" s="4">
        <f t="shared" si="96"/>
        <v>121</v>
      </c>
      <c r="AH104" s="4">
        <f t="shared" si="97"/>
        <v>93</v>
      </c>
      <c r="AI104" s="14">
        <f t="shared" si="98"/>
        <v>28</v>
      </c>
      <c r="AJ104">
        <f t="shared" si="99"/>
        <v>5</v>
      </c>
      <c r="AK104">
        <f t="shared" si="100"/>
        <v>5</v>
      </c>
      <c r="AL104">
        <f t="shared" si="101"/>
        <v>0</v>
      </c>
      <c r="AM104">
        <f t="shared" si="102"/>
        <v>0</v>
      </c>
      <c r="AN104">
        <f t="shared" si="103"/>
        <v>0</v>
      </c>
      <c r="AO104">
        <f t="shared" si="104"/>
        <v>0</v>
      </c>
      <c r="AP104">
        <f t="shared" si="105"/>
        <v>0</v>
      </c>
      <c r="AQ104">
        <f t="shared" si="106"/>
        <v>0</v>
      </c>
      <c r="AR104" t="str">
        <f t="shared" si="107"/>
        <v>Full Strength</v>
      </c>
      <c r="AS104" t="str">
        <f t="shared" si="108"/>
        <v>5v5</v>
      </c>
      <c r="AT104">
        <f t="shared" si="109"/>
        <v>1</v>
      </c>
      <c r="AU104">
        <f t="shared" si="110"/>
        <v>0</v>
      </c>
      <c r="AV104">
        <f t="shared" si="111"/>
        <v>0</v>
      </c>
      <c r="AW104">
        <f t="shared" si="112"/>
        <v>0</v>
      </c>
      <c r="AX104">
        <f t="shared" si="113"/>
        <v>0</v>
      </c>
      <c r="AY104">
        <f t="shared" si="114"/>
        <v>0</v>
      </c>
      <c r="AZ104">
        <f>IFERROR(VLOOKUP(B104,events!AD:BN,37,FALSE),0)</f>
        <v>2303</v>
      </c>
      <c r="BA104">
        <f t="shared" si="68"/>
        <v>3262</v>
      </c>
      <c r="BB104">
        <f t="shared" si="115"/>
        <v>3257</v>
      </c>
      <c r="BC104" s="4">
        <f t="shared" si="116"/>
        <v>3288</v>
      </c>
    </row>
    <row r="105" spans="1:55" x14ac:dyDescent="0.2">
      <c r="A105">
        <v>104</v>
      </c>
      <c r="B105" s="6">
        <v>3</v>
      </c>
      <c r="C105">
        <v>1</v>
      </c>
      <c r="D105" s="4" t="s">
        <v>904</v>
      </c>
      <c r="E105">
        <v>1</v>
      </c>
      <c r="F105" s="4" t="s">
        <v>748</v>
      </c>
      <c r="G105" s="6" t="s">
        <v>289</v>
      </c>
      <c r="I105">
        <v>42</v>
      </c>
      <c r="J105">
        <v>24</v>
      </c>
      <c r="K105">
        <v>61</v>
      </c>
      <c r="L105">
        <v>91</v>
      </c>
      <c r="M105">
        <v>84</v>
      </c>
      <c r="O105" s="5">
        <v>39</v>
      </c>
      <c r="P105">
        <v>77</v>
      </c>
      <c r="Q105">
        <v>13</v>
      </c>
      <c r="R105">
        <v>68</v>
      </c>
      <c r="S105">
        <v>44</v>
      </c>
      <c r="T105">
        <v>18</v>
      </c>
      <c r="V105">
        <v>30</v>
      </c>
      <c r="W105" s="6">
        <f>SUMIFS(events!BJ:BJ,events!K:K,"=DeadIce",events!BK:BK,"&lt;="&amp;shifts!AG105,events!BL:BL,"&gt;"&amp;shifts!AH105,events!AD:AD,"="&amp;shifts!B106)+SUMIFS(events!BJ:BJ,events!K:K,"=Timeout",events!BK:BK,"&lt;="&amp;shifts!AG105,events!BL:BL,"&gt;"&amp;shifts!AH105,events!AD:AD,"="&amp;shifts!B106)</f>
        <v>15</v>
      </c>
      <c r="X105" s="6" t="str">
        <f t="shared" si="91"/>
        <v/>
      </c>
      <c r="Y105">
        <v>1</v>
      </c>
      <c r="Z105">
        <f t="shared" si="92"/>
        <v>1</v>
      </c>
      <c r="AB105" t="str">
        <f t="shared" si="93"/>
        <v/>
      </c>
      <c r="AD105">
        <f t="shared" ref="AD105:AF105" si="152">AD104</f>
        <v>18987</v>
      </c>
      <c r="AE105" t="str">
        <f t="shared" si="152"/>
        <v>Velodrome</v>
      </c>
      <c r="AF105" t="str">
        <f t="shared" si="152"/>
        <v>Outlaws</v>
      </c>
      <c r="AG105" s="4">
        <f t="shared" si="96"/>
        <v>93</v>
      </c>
      <c r="AH105" s="4">
        <f t="shared" si="97"/>
        <v>61</v>
      </c>
      <c r="AI105" s="14">
        <f t="shared" si="98"/>
        <v>32</v>
      </c>
      <c r="AJ105">
        <f t="shared" si="99"/>
        <v>5</v>
      </c>
      <c r="AK105">
        <f t="shared" si="100"/>
        <v>5</v>
      </c>
      <c r="AL105">
        <f t="shared" si="101"/>
        <v>0</v>
      </c>
      <c r="AM105">
        <f t="shared" si="102"/>
        <v>0</v>
      </c>
      <c r="AN105">
        <f t="shared" si="103"/>
        <v>0</v>
      </c>
      <c r="AO105">
        <f t="shared" si="104"/>
        <v>0</v>
      </c>
      <c r="AP105">
        <f t="shared" si="105"/>
        <v>0</v>
      </c>
      <c r="AQ105">
        <f t="shared" si="106"/>
        <v>0</v>
      </c>
      <c r="AR105" t="str">
        <f t="shared" si="107"/>
        <v>Full Strength</v>
      </c>
      <c r="AS105" t="str">
        <f t="shared" si="108"/>
        <v>5v5</v>
      </c>
      <c r="AT105">
        <f t="shared" si="109"/>
        <v>1</v>
      </c>
      <c r="AU105">
        <f t="shared" si="110"/>
        <v>0</v>
      </c>
      <c r="AV105">
        <f t="shared" si="111"/>
        <v>0</v>
      </c>
      <c r="AW105">
        <f t="shared" si="112"/>
        <v>0</v>
      </c>
      <c r="AX105">
        <f t="shared" si="113"/>
        <v>0</v>
      </c>
      <c r="AY105">
        <f t="shared" si="114"/>
        <v>0</v>
      </c>
      <c r="AZ105">
        <f>IFERROR(VLOOKUP(B105,events!AD:BN,37,FALSE),0)</f>
        <v>2303</v>
      </c>
      <c r="BA105">
        <f t="shared" si="68"/>
        <v>3290</v>
      </c>
      <c r="BB105">
        <f t="shared" si="115"/>
        <v>3285</v>
      </c>
      <c r="BC105" s="4">
        <f t="shared" si="116"/>
        <v>3320</v>
      </c>
    </row>
    <row r="106" spans="1:55" x14ac:dyDescent="0.2">
      <c r="A106">
        <v>105</v>
      </c>
      <c r="B106" s="6">
        <v>3</v>
      </c>
      <c r="C106">
        <v>1</v>
      </c>
      <c r="D106" s="4" t="s">
        <v>748</v>
      </c>
      <c r="E106">
        <v>0</v>
      </c>
      <c r="F106" s="4" t="s">
        <v>751</v>
      </c>
      <c r="I106">
        <v>42</v>
      </c>
      <c r="J106">
        <v>24</v>
      </c>
      <c r="K106">
        <v>61</v>
      </c>
      <c r="L106">
        <v>91</v>
      </c>
      <c r="M106">
        <v>84</v>
      </c>
      <c r="O106" s="5">
        <v>39</v>
      </c>
      <c r="P106">
        <v>77</v>
      </c>
      <c r="Q106">
        <v>12</v>
      </c>
      <c r="R106">
        <v>68</v>
      </c>
      <c r="S106">
        <v>44</v>
      </c>
      <c r="T106">
        <v>18</v>
      </c>
      <c r="V106">
        <v>30</v>
      </c>
      <c r="W106" s="6">
        <f>SUMIFS(events!BJ:BJ,events!K:K,"=DeadIce",events!BK:BK,"&lt;="&amp;shifts!AG106,events!BL:BL,"&gt;"&amp;shifts!AH106,events!AD:AD,"="&amp;shifts!B107)+SUMIFS(events!BJ:BJ,events!K:K,"=Timeout",events!BK:BK,"&lt;="&amp;shifts!AG106,events!BL:BL,"&gt;"&amp;shifts!AH106,events!AD:AD,"="&amp;shifts!B107)</f>
        <v>0</v>
      </c>
      <c r="X106" s="6">
        <f t="shared" si="91"/>
        <v>1</v>
      </c>
      <c r="Z106" t="str">
        <f t="shared" si="92"/>
        <v/>
      </c>
      <c r="AA106">
        <v>1</v>
      </c>
      <c r="AB106" t="str">
        <f t="shared" si="93"/>
        <v/>
      </c>
      <c r="AD106">
        <f t="shared" ref="AD106:AF106" si="153">AD105</f>
        <v>18987</v>
      </c>
      <c r="AE106" t="str">
        <f t="shared" si="153"/>
        <v>Velodrome</v>
      </c>
      <c r="AF106" t="str">
        <f t="shared" si="153"/>
        <v>Outlaws</v>
      </c>
      <c r="AG106" s="4">
        <f t="shared" si="96"/>
        <v>61</v>
      </c>
      <c r="AH106" s="4">
        <f t="shared" si="97"/>
        <v>49</v>
      </c>
      <c r="AI106" s="14">
        <f t="shared" si="98"/>
        <v>12</v>
      </c>
      <c r="AJ106">
        <f t="shared" si="99"/>
        <v>5</v>
      </c>
      <c r="AK106">
        <f t="shared" si="100"/>
        <v>5</v>
      </c>
      <c r="AL106">
        <f t="shared" si="101"/>
        <v>0</v>
      </c>
      <c r="AM106">
        <f t="shared" si="102"/>
        <v>0</v>
      </c>
      <c r="AN106">
        <f t="shared" si="103"/>
        <v>0</v>
      </c>
      <c r="AO106">
        <f t="shared" si="104"/>
        <v>0</v>
      </c>
      <c r="AP106">
        <f t="shared" si="105"/>
        <v>0</v>
      </c>
      <c r="AQ106">
        <f t="shared" si="106"/>
        <v>0</v>
      </c>
      <c r="AR106" t="str">
        <f t="shared" si="107"/>
        <v>Full Strength</v>
      </c>
      <c r="AS106" t="str">
        <f t="shared" si="108"/>
        <v>5v5</v>
      </c>
      <c r="AT106">
        <f t="shared" si="109"/>
        <v>1</v>
      </c>
      <c r="AU106">
        <f t="shared" si="110"/>
        <v>0</v>
      </c>
      <c r="AV106">
        <f t="shared" si="111"/>
        <v>0</v>
      </c>
      <c r="AW106">
        <f t="shared" si="112"/>
        <v>0</v>
      </c>
      <c r="AX106">
        <f t="shared" si="113"/>
        <v>0</v>
      </c>
      <c r="AY106">
        <f t="shared" si="114"/>
        <v>0</v>
      </c>
      <c r="AZ106">
        <f>IFERROR(VLOOKUP(B106,events!AD:BN,37,FALSE),0)</f>
        <v>2303</v>
      </c>
      <c r="BA106">
        <f t="shared" si="68"/>
        <v>3322</v>
      </c>
      <c r="BB106">
        <f t="shared" si="115"/>
        <v>3317</v>
      </c>
      <c r="BC106" s="4">
        <f t="shared" si="116"/>
        <v>3332</v>
      </c>
    </row>
    <row r="107" spans="1:55" x14ac:dyDescent="0.2">
      <c r="A107">
        <v>106</v>
      </c>
      <c r="B107" s="6">
        <v>3</v>
      </c>
      <c r="C107">
        <v>0</v>
      </c>
      <c r="D107" s="4" t="s">
        <v>751</v>
      </c>
      <c r="E107">
        <v>0</v>
      </c>
      <c r="F107" s="4" t="s">
        <v>755</v>
      </c>
      <c r="H107" s="5" t="s">
        <v>400</v>
      </c>
      <c r="I107">
        <v>42</v>
      </c>
      <c r="J107">
        <v>24</v>
      </c>
      <c r="K107">
        <v>61</v>
      </c>
      <c r="L107">
        <v>91</v>
      </c>
      <c r="M107">
        <v>84</v>
      </c>
      <c r="O107" s="5">
        <v>39</v>
      </c>
      <c r="P107">
        <v>77</v>
      </c>
      <c r="Q107">
        <v>12</v>
      </c>
      <c r="R107">
        <v>56</v>
      </c>
      <c r="S107">
        <v>44</v>
      </c>
      <c r="T107">
        <v>18</v>
      </c>
      <c r="U107">
        <v>3</v>
      </c>
      <c r="W107" s="6">
        <f>SUMIFS(events!BJ:BJ,events!K:K,"=DeadIce",events!BK:BK,"&lt;="&amp;shifts!AG107,events!BL:BL,"&gt;"&amp;shifts!AH107,events!AD:AD,"="&amp;shifts!B108)+SUMIFS(events!BJ:BJ,events!K:K,"=Timeout",events!BK:BK,"&lt;="&amp;shifts!AG107,events!BL:BL,"&gt;"&amp;shifts!AH107,events!AD:AD,"="&amp;shifts!B108)</f>
        <v>0</v>
      </c>
      <c r="X107" s="6" t="str">
        <f t="shared" si="91"/>
        <v/>
      </c>
      <c r="Z107">
        <f t="shared" si="92"/>
        <v>1</v>
      </c>
      <c r="AA107">
        <v>1</v>
      </c>
      <c r="AB107" t="str">
        <f t="shared" si="93"/>
        <v/>
      </c>
      <c r="AD107">
        <f t="shared" ref="AD107:AF107" si="154">AD106</f>
        <v>18987</v>
      </c>
      <c r="AE107" t="str">
        <f t="shared" si="154"/>
        <v>Velodrome</v>
      </c>
      <c r="AF107" t="str">
        <f t="shared" si="154"/>
        <v>Outlaws</v>
      </c>
      <c r="AG107" s="4">
        <f t="shared" si="96"/>
        <v>49</v>
      </c>
      <c r="AH107" s="4">
        <f t="shared" si="97"/>
        <v>0.01</v>
      </c>
      <c r="AI107" s="14">
        <f t="shared" si="98"/>
        <v>49</v>
      </c>
      <c r="AJ107">
        <f t="shared" si="99"/>
        <v>5</v>
      </c>
      <c r="AK107">
        <f t="shared" si="100"/>
        <v>6</v>
      </c>
      <c r="AL107">
        <f t="shared" si="101"/>
        <v>0</v>
      </c>
      <c r="AM107">
        <f t="shared" si="102"/>
        <v>1</v>
      </c>
      <c r="AN107">
        <f t="shared" si="103"/>
        <v>0</v>
      </c>
      <c r="AO107">
        <f t="shared" si="104"/>
        <v>0</v>
      </c>
      <c r="AP107">
        <f t="shared" si="105"/>
        <v>0</v>
      </c>
      <c r="AQ107">
        <f t="shared" si="106"/>
        <v>0</v>
      </c>
      <c r="AR107" t="str">
        <f t="shared" si="107"/>
        <v>Away EmptyNet</v>
      </c>
      <c r="AS107" t="str">
        <f t="shared" si="108"/>
        <v>5v6 Away EN</v>
      </c>
      <c r="AT107">
        <f t="shared" si="109"/>
        <v>1</v>
      </c>
      <c r="AU107">
        <f t="shared" si="110"/>
        <v>0</v>
      </c>
      <c r="AV107">
        <f t="shared" si="111"/>
        <v>0</v>
      </c>
      <c r="AW107">
        <f t="shared" si="112"/>
        <v>0</v>
      </c>
      <c r="AX107">
        <f t="shared" si="113"/>
        <v>0</v>
      </c>
      <c r="AY107">
        <f t="shared" si="114"/>
        <v>0</v>
      </c>
      <c r="AZ107">
        <f>IFERROR(VLOOKUP(B107,events!AD:BN,37,FALSE),0)</f>
        <v>2303</v>
      </c>
      <c r="BA107">
        <f t="shared" si="68"/>
        <v>3334</v>
      </c>
      <c r="BB107">
        <f t="shared" si="115"/>
        <v>3329</v>
      </c>
      <c r="BC107" s="4">
        <f t="shared" si="116"/>
        <v>3381</v>
      </c>
    </row>
    <row r="108" spans="1:55" x14ac:dyDescent="0.2">
      <c r="P108"/>
      <c r="AG108" s="4"/>
      <c r="AH108" s="4"/>
      <c r="AI108" s="14"/>
      <c r="BC108" s="4"/>
    </row>
    <row r="109" spans="1:55" x14ac:dyDescent="0.2">
      <c r="P109"/>
      <c r="AG109" s="4"/>
      <c r="AH109" s="4"/>
      <c r="AI109" s="14"/>
      <c r="BC109" s="4"/>
    </row>
    <row r="110" spans="1:55" x14ac:dyDescent="0.2">
      <c r="P110"/>
      <c r="AG110" s="4"/>
      <c r="AH110" s="4"/>
      <c r="AI110" s="14"/>
      <c r="BC110" s="4"/>
    </row>
    <row r="111" spans="1:55" x14ac:dyDescent="0.2">
      <c r="P111"/>
      <c r="AG111" s="4"/>
      <c r="AH111" s="4"/>
      <c r="AI111" s="14"/>
      <c r="BC111" s="4"/>
    </row>
    <row r="112" spans="1:55" x14ac:dyDescent="0.2">
      <c r="P112"/>
      <c r="AG112" s="4"/>
      <c r="AH112" s="4"/>
      <c r="AI112" s="14"/>
      <c r="BC112" s="4"/>
    </row>
    <row r="113" spans="16:55" x14ac:dyDescent="0.2">
      <c r="P113"/>
      <c r="AG113" s="4"/>
      <c r="AH113" s="4"/>
      <c r="AI113" s="14"/>
      <c r="BC113" s="4"/>
    </row>
    <row r="114" spans="16:55" x14ac:dyDescent="0.2">
      <c r="P114"/>
      <c r="AG114" s="4"/>
      <c r="AH114" s="4"/>
      <c r="AI114" s="14"/>
      <c r="BC114" s="4"/>
    </row>
    <row r="115" spans="16:55" x14ac:dyDescent="0.2">
      <c r="P115"/>
      <c r="AG115" s="4"/>
      <c r="AH115" s="4"/>
      <c r="AI115" s="14"/>
      <c r="BC115" s="4"/>
    </row>
    <row r="116" spans="16:55" x14ac:dyDescent="0.2">
      <c r="P116"/>
      <c r="AG116" s="4"/>
      <c r="AH116" s="4"/>
      <c r="AI116" s="14"/>
      <c r="BC116" s="4"/>
    </row>
    <row r="117" spans="16:55" x14ac:dyDescent="0.2">
      <c r="P117"/>
      <c r="AG117" s="4"/>
      <c r="AH117" s="4"/>
      <c r="AI117" s="14"/>
      <c r="BC117" s="4"/>
    </row>
    <row r="118" spans="16:55" x14ac:dyDescent="0.2">
      <c r="P118"/>
      <c r="AG118" s="4"/>
      <c r="AH118" s="4"/>
      <c r="AI118" s="14"/>
      <c r="BC118" s="4"/>
    </row>
    <row r="119" spans="16:55" x14ac:dyDescent="0.2">
      <c r="P119"/>
      <c r="AG119" s="4"/>
      <c r="AH119" s="4"/>
      <c r="AI119" s="14"/>
      <c r="BC119" s="4"/>
    </row>
    <row r="120" spans="16:55" x14ac:dyDescent="0.2">
      <c r="P120"/>
      <c r="AG120" s="4"/>
      <c r="AH120" s="4"/>
      <c r="AI120" s="14"/>
      <c r="BC120" s="4"/>
    </row>
    <row r="121" spans="16:55" x14ac:dyDescent="0.2">
      <c r="P121"/>
      <c r="AG121" s="4"/>
      <c r="AH121" s="4"/>
      <c r="AI121" s="14"/>
      <c r="BC121" s="4"/>
    </row>
    <row r="122" spans="16:55" x14ac:dyDescent="0.2">
      <c r="P122"/>
      <c r="AG122" s="4"/>
      <c r="AH122" s="4"/>
      <c r="AI122" s="14"/>
      <c r="BC122" s="4"/>
    </row>
    <row r="123" spans="16:55" x14ac:dyDescent="0.2">
      <c r="P123"/>
      <c r="AG123" s="4"/>
      <c r="AH123" s="4"/>
      <c r="AI123" s="14"/>
      <c r="BC123" s="4"/>
    </row>
    <row r="124" spans="16:55" x14ac:dyDescent="0.2">
      <c r="P124"/>
      <c r="AG124" s="4"/>
      <c r="AH124" s="4"/>
      <c r="AI124" s="14"/>
      <c r="BC124" s="4"/>
    </row>
    <row r="125" spans="16:55" x14ac:dyDescent="0.2">
      <c r="P125"/>
      <c r="AG125" s="4"/>
      <c r="AH125" s="4"/>
      <c r="AI125" s="14"/>
      <c r="BC125" s="4"/>
    </row>
    <row r="126" spans="16:55" x14ac:dyDescent="0.2">
      <c r="P126"/>
      <c r="AG126" s="4"/>
      <c r="AH126" s="4"/>
      <c r="AI126" s="14"/>
      <c r="BC126" s="4"/>
    </row>
    <row r="127" spans="16:55" x14ac:dyDescent="0.2">
      <c r="P127"/>
      <c r="AG127" s="4"/>
      <c r="AH127" s="4"/>
      <c r="AI127" s="14"/>
      <c r="BC127" s="4"/>
    </row>
    <row r="128" spans="16:55" x14ac:dyDescent="0.2">
      <c r="P128"/>
      <c r="AG128" s="4"/>
      <c r="AH128" s="4"/>
      <c r="AI128" s="14"/>
      <c r="BC128" s="4"/>
    </row>
    <row r="129" spans="16:55" x14ac:dyDescent="0.2">
      <c r="P129"/>
      <c r="AG129" s="4"/>
      <c r="AH129" s="4"/>
      <c r="AI129" s="14"/>
      <c r="BC129" s="4"/>
    </row>
    <row r="130" spans="16:55" x14ac:dyDescent="0.2">
      <c r="P130"/>
      <c r="AG130" s="4"/>
      <c r="AH130" s="4"/>
      <c r="AI130" s="14"/>
      <c r="BC130" s="4"/>
    </row>
    <row r="131" spans="16:55" x14ac:dyDescent="0.2">
      <c r="P131"/>
      <c r="AG131" s="4"/>
      <c r="AH131" s="4"/>
      <c r="AI131" s="14"/>
      <c r="BC131" s="4"/>
    </row>
    <row r="132" spans="16:55" x14ac:dyDescent="0.2">
      <c r="P132"/>
      <c r="AG132" s="4"/>
      <c r="AH132" s="4"/>
      <c r="AI132" s="14"/>
      <c r="BC132" s="4"/>
    </row>
    <row r="133" spans="16:55" x14ac:dyDescent="0.2">
      <c r="P133"/>
      <c r="AG133" s="4"/>
      <c r="AH133" s="4"/>
      <c r="AI133" s="14"/>
      <c r="BC133" s="4"/>
    </row>
    <row r="134" spans="16:55" x14ac:dyDescent="0.2">
      <c r="P134"/>
      <c r="AG134" s="4"/>
      <c r="AH134" s="4"/>
      <c r="AI134" s="14"/>
      <c r="BC134" s="4"/>
    </row>
    <row r="135" spans="16:55" x14ac:dyDescent="0.2">
      <c r="P135"/>
      <c r="AG135" s="4"/>
      <c r="AH135" s="4"/>
      <c r="AI135" s="14"/>
      <c r="BC135" s="4"/>
    </row>
    <row r="136" spans="16:55" x14ac:dyDescent="0.2">
      <c r="P136"/>
      <c r="AG136" s="4"/>
      <c r="AH136" s="4"/>
      <c r="AI136" s="14"/>
      <c r="BC136" s="4"/>
    </row>
    <row r="137" spans="16:55" x14ac:dyDescent="0.2">
      <c r="P137"/>
      <c r="AG137" s="4"/>
      <c r="AH137" s="4"/>
      <c r="AI137" s="14"/>
      <c r="BC137" s="4"/>
    </row>
    <row r="138" spans="16:55" x14ac:dyDescent="0.2">
      <c r="P138"/>
      <c r="AG138" s="4"/>
      <c r="AH138" s="4"/>
      <c r="AI138" s="14"/>
      <c r="BC138" s="4"/>
    </row>
    <row r="139" spans="16:55" x14ac:dyDescent="0.2">
      <c r="P139"/>
      <c r="AG139" s="4"/>
      <c r="AH139" s="4"/>
      <c r="AI139" s="14"/>
      <c r="BC139" s="4"/>
    </row>
    <row r="140" spans="16:55" x14ac:dyDescent="0.2">
      <c r="P140"/>
      <c r="AG140" s="4"/>
      <c r="AH140" s="4"/>
      <c r="AI140" s="14"/>
      <c r="BC140" s="4"/>
    </row>
    <row r="141" spans="16:55" x14ac:dyDescent="0.2">
      <c r="P141"/>
      <c r="AG141" s="4"/>
      <c r="AH141" s="4"/>
      <c r="AI141" s="14"/>
      <c r="BC141" s="4"/>
    </row>
    <row r="142" spans="16:55" x14ac:dyDescent="0.2">
      <c r="P142"/>
      <c r="AG142" s="4"/>
      <c r="AH142" s="4"/>
      <c r="AI142" s="14"/>
      <c r="BC142" s="4"/>
    </row>
    <row r="143" spans="16:55" x14ac:dyDescent="0.2">
      <c r="P143"/>
      <c r="AG143" s="4"/>
      <c r="AH143" s="4"/>
      <c r="AI143" s="14"/>
      <c r="BC143" s="4"/>
    </row>
    <row r="144" spans="16:55" x14ac:dyDescent="0.2">
      <c r="P144"/>
      <c r="AG144" s="4"/>
      <c r="AH144" s="4"/>
      <c r="AI144" s="14"/>
      <c r="BC144" s="4"/>
    </row>
    <row r="145" spans="16:55" x14ac:dyDescent="0.2">
      <c r="P145"/>
      <c r="AG145" s="4"/>
      <c r="AH145" s="4"/>
      <c r="AI145" s="14"/>
      <c r="BC145" s="4"/>
    </row>
    <row r="146" spans="16:55" x14ac:dyDescent="0.2">
      <c r="P146"/>
      <c r="AG146" s="4"/>
      <c r="AH146" s="4"/>
      <c r="AI146" s="14"/>
      <c r="BC146" s="4"/>
    </row>
    <row r="147" spans="16:55" x14ac:dyDescent="0.2">
      <c r="P147"/>
      <c r="AG147" s="4"/>
      <c r="AH147" s="4"/>
      <c r="AI147" s="14"/>
      <c r="BC147" s="4"/>
    </row>
    <row r="148" spans="16:55" x14ac:dyDescent="0.2">
      <c r="P148"/>
      <c r="AG148" s="4"/>
      <c r="AH148" s="4"/>
      <c r="AI148" s="14"/>
      <c r="BC148" s="4"/>
    </row>
    <row r="149" spans="16:55" x14ac:dyDescent="0.2">
      <c r="P149"/>
      <c r="AG149" s="4"/>
      <c r="AH149" s="4"/>
      <c r="AI149" s="14"/>
      <c r="BC149" s="4"/>
    </row>
    <row r="150" spans="16:55" x14ac:dyDescent="0.2">
      <c r="P150"/>
      <c r="AG150" s="4"/>
      <c r="AH150" s="4"/>
      <c r="AI150" s="14"/>
      <c r="BC150" s="4"/>
    </row>
    <row r="151" spans="16:55" x14ac:dyDescent="0.2">
      <c r="P151"/>
      <c r="AG151" s="4"/>
      <c r="AH151" s="4"/>
      <c r="AI151" s="14"/>
      <c r="BC151" s="4"/>
    </row>
    <row r="152" spans="16:55" x14ac:dyDescent="0.2">
      <c r="P152"/>
      <c r="AG152" s="4"/>
      <c r="AH152" s="4"/>
      <c r="AI152" s="14"/>
      <c r="BC152" s="4"/>
    </row>
    <row r="153" spans="16:55" x14ac:dyDescent="0.2">
      <c r="P153"/>
      <c r="AG153" s="4"/>
      <c r="AH153" s="4"/>
      <c r="AI153" s="14"/>
      <c r="BC153" s="4"/>
    </row>
    <row r="154" spans="16:55" x14ac:dyDescent="0.2">
      <c r="P154"/>
      <c r="AG154" s="4"/>
      <c r="AH154" s="4"/>
      <c r="AI154" s="14"/>
      <c r="BC154" s="4"/>
    </row>
    <row r="155" spans="16:55" x14ac:dyDescent="0.2">
      <c r="P155"/>
      <c r="AG155" s="4"/>
      <c r="AH155" s="4"/>
      <c r="AI155" s="14"/>
      <c r="BC155" s="4"/>
    </row>
    <row r="156" spans="16:55" x14ac:dyDescent="0.2">
      <c r="P156"/>
      <c r="AG156" s="4"/>
      <c r="AH156" s="4"/>
      <c r="AI156" s="14"/>
      <c r="BC156" s="4"/>
    </row>
    <row r="157" spans="16:55" x14ac:dyDescent="0.2">
      <c r="P157"/>
      <c r="AG157" s="4"/>
      <c r="AH157" s="4"/>
      <c r="AI157" s="14"/>
      <c r="BC157" s="4"/>
    </row>
    <row r="158" spans="16:55" x14ac:dyDescent="0.2">
      <c r="P158"/>
      <c r="AG158" s="4"/>
      <c r="AH158" s="4"/>
      <c r="AI158" s="14"/>
      <c r="BC158" s="4"/>
    </row>
    <row r="159" spans="16:55" x14ac:dyDescent="0.2">
      <c r="P159"/>
      <c r="AG159" s="4"/>
      <c r="AH159" s="4"/>
      <c r="AI159" s="14"/>
      <c r="BC159" s="4"/>
    </row>
    <row r="160" spans="16:55" x14ac:dyDescent="0.2">
      <c r="P160"/>
      <c r="AG160" s="4"/>
      <c r="AH160" s="4"/>
      <c r="AI160" s="14"/>
      <c r="BC160" s="4"/>
    </row>
    <row r="161" spans="16:55" x14ac:dyDescent="0.2">
      <c r="P161"/>
      <c r="AG161" s="4"/>
      <c r="AH161" s="4"/>
      <c r="AI161" s="14"/>
      <c r="BC161" s="4"/>
    </row>
    <row r="162" spans="16:55" x14ac:dyDescent="0.2">
      <c r="P162"/>
      <c r="AG162" s="4"/>
      <c r="AH162" s="4"/>
      <c r="AI162" s="14"/>
      <c r="BC162" s="4"/>
    </row>
    <row r="163" spans="16:55" x14ac:dyDescent="0.2">
      <c r="P163"/>
      <c r="AG163" s="4"/>
      <c r="AH163" s="4"/>
      <c r="AI163" s="14"/>
      <c r="BC163" s="4"/>
    </row>
    <row r="164" spans="16:55" x14ac:dyDescent="0.2">
      <c r="P164"/>
      <c r="AG164" s="4"/>
      <c r="AH164" s="4"/>
      <c r="AI164" s="14"/>
      <c r="BC164" s="4"/>
    </row>
    <row r="165" spans="16:55" x14ac:dyDescent="0.2">
      <c r="P165"/>
      <c r="AG165" s="4"/>
      <c r="AH165" s="4"/>
      <c r="AI165" s="14"/>
      <c r="BC165" s="4"/>
    </row>
    <row r="166" spans="16:55" x14ac:dyDescent="0.2">
      <c r="P166"/>
      <c r="AG166" s="4"/>
      <c r="AH166" s="4"/>
      <c r="AI166" s="14"/>
      <c r="BC166" s="4"/>
    </row>
    <row r="167" spans="16:55" x14ac:dyDescent="0.2">
      <c r="P167"/>
      <c r="AG167" s="4"/>
      <c r="AH167" s="4"/>
      <c r="AI167" s="14"/>
      <c r="BC167" s="4"/>
    </row>
    <row r="168" spans="16:55" x14ac:dyDescent="0.2">
      <c r="P168"/>
      <c r="AG168" s="4"/>
      <c r="AH168" s="4"/>
      <c r="AI168" s="14"/>
      <c r="BC168" s="4"/>
    </row>
    <row r="169" spans="16:55" x14ac:dyDescent="0.2">
      <c r="P169"/>
      <c r="AG169" s="4"/>
      <c r="AH169" s="4"/>
      <c r="AI169" s="14"/>
      <c r="BC169" s="4"/>
    </row>
    <row r="170" spans="16:55" x14ac:dyDescent="0.2">
      <c r="P170"/>
      <c r="AG170" s="4"/>
      <c r="AH170" s="4"/>
      <c r="AI170" s="14"/>
      <c r="BC170" s="4"/>
    </row>
    <row r="171" spans="16:55" x14ac:dyDescent="0.2">
      <c r="P171"/>
      <c r="AG171" s="4"/>
      <c r="AH171" s="4"/>
      <c r="AI171" s="14"/>
      <c r="BC171" s="4"/>
    </row>
    <row r="172" spans="16:55" x14ac:dyDescent="0.2">
      <c r="P172"/>
      <c r="AG172" s="4"/>
      <c r="AH172" s="4"/>
      <c r="AI172" s="14"/>
      <c r="BC172" s="4"/>
    </row>
    <row r="173" spans="16:55" x14ac:dyDescent="0.2">
      <c r="P173"/>
      <c r="AG173" s="4"/>
      <c r="AH173" s="4"/>
      <c r="AI173" s="14"/>
      <c r="BC173" s="4"/>
    </row>
    <row r="174" spans="16:55" x14ac:dyDescent="0.2">
      <c r="P174"/>
      <c r="AG174" s="4"/>
      <c r="AH174" s="4"/>
      <c r="AI174" s="14"/>
      <c r="BC174" s="4"/>
    </row>
    <row r="175" spans="16:55" x14ac:dyDescent="0.2">
      <c r="P175"/>
      <c r="AG175" s="4"/>
      <c r="AH175" s="4"/>
      <c r="AI175" s="14"/>
      <c r="BC175" s="4"/>
    </row>
    <row r="176" spans="16:55" x14ac:dyDescent="0.2">
      <c r="P176"/>
      <c r="AG176" s="4"/>
      <c r="AH176" s="4"/>
      <c r="AI176" s="14"/>
      <c r="BC176" s="4"/>
    </row>
    <row r="177" spans="16:55" x14ac:dyDescent="0.2">
      <c r="P177"/>
      <c r="AG177" s="4"/>
      <c r="AH177" s="4"/>
      <c r="AI177" s="14"/>
      <c r="BC177" s="4"/>
    </row>
    <row r="178" spans="16:55" x14ac:dyDescent="0.2">
      <c r="P178"/>
      <c r="AG178" s="4"/>
      <c r="AH178" s="4"/>
      <c r="AI178" s="14"/>
      <c r="BC178" s="4"/>
    </row>
    <row r="179" spans="16:55" x14ac:dyDescent="0.2">
      <c r="P179"/>
      <c r="AG179" s="4"/>
      <c r="AH179" s="4"/>
      <c r="AI179" s="14"/>
      <c r="BC179" s="4"/>
    </row>
    <row r="180" spans="16:55" x14ac:dyDescent="0.2">
      <c r="P180"/>
      <c r="AG180" s="4"/>
      <c r="AH180" s="4"/>
      <c r="AI180" s="14"/>
      <c r="BC180" s="4"/>
    </row>
    <row r="181" spans="16:55" x14ac:dyDescent="0.2">
      <c r="P181"/>
      <c r="AG181" s="4"/>
      <c r="AH181" s="4"/>
      <c r="AI181" s="14"/>
      <c r="BC181" s="4"/>
    </row>
    <row r="182" spans="16:55" x14ac:dyDescent="0.2">
      <c r="P182"/>
      <c r="AG182" s="4"/>
      <c r="AH182" s="4"/>
      <c r="AI182" s="14"/>
      <c r="BC182" s="4"/>
    </row>
    <row r="183" spans="16:55" x14ac:dyDescent="0.2">
      <c r="P183"/>
      <c r="AG183" s="4"/>
      <c r="AH183" s="4"/>
      <c r="AI183" s="14"/>
      <c r="BC183" s="4"/>
    </row>
    <row r="184" spans="16:55" x14ac:dyDescent="0.2">
      <c r="P184"/>
      <c r="AG184" s="4"/>
      <c r="AH184" s="4"/>
      <c r="AI184" s="14"/>
      <c r="BC184" s="4"/>
    </row>
    <row r="185" spans="16:55" x14ac:dyDescent="0.2">
      <c r="P185"/>
      <c r="AG185" s="4"/>
      <c r="AH185" s="4"/>
      <c r="AI185" s="14"/>
      <c r="BC185" s="4"/>
    </row>
    <row r="186" spans="16:55" x14ac:dyDescent="0.2">
      <c r="P186"/>
      <c r="AG186" s="4"/>
      <c r="AH186" s="4"/>
      <c r="AI186" s="14"/>
      <c r="BC186" s="4"/>
    </row>
    <row r="187" spans="16:55" x14ac:dyDescent="0.2">
      <c r="P187"/>
      <c r="AG187" s="4"/>
      <c r="AH187" s="4"/>
      <c r="AI187" s="14"/>
      <c r="BC187" s="4"/>
    </row>
    <row r="188" spans="16:55" x14ac:dyDescent="0.2">
      <c r="P188"/>
      <c r="AG188" s="4"/>
      <c r="AH188" s="4"/>
      <c r="AI188" s="14"/>
      <c r="BC188" s="4"/>
    </row>
    <row r="189" spans="16:55" x14ac:dyDescent="0.2">
      <c r="P189"/>
      <c r="AG189" s="4"/>
      <c r="AH189" s="4"/>
      <c r="AI189" s="14"/>
      <c r="BC189" s="4"/>
    </row>
    <row r="190" spans="16:55" x14ac:dyDescent="0.2">
      <c r="P190"/>
      <c r="AG190" s="4"/>
      <c r="AH190" s="4"/>
      <c r="AI190" s="14"/>
      <c r="BC190" s="4"/>
    </row>
    <row r="191" spans="16:55" x14ac:dyDescent="0.2">
      <c r="P191"/>
      <c r="AG191" s="4"/>
      <c r="AH191" s="4"/>
      <c r="AI191" s="14"/>
      <c r="BC191" s="4"/>
    </row>
    <row r="192" spans="16:55" x14ac:dyDescent="0.2">
      <c r="P192"/>
      <c r="AG192" s="4"/>
      <c r="AH192" s="4"/>
      <c r="AI192" s="14"/>
      <c r="BC192" s="4"/>
    </row>
    <row r="193" spans="16:55" x14ac:dyDescent="0.2">
      <c r="P193"/>
      <c r="AG193" s="4"/>
      <c r="AH193" s="4"/>
      <c r="AI193" s="14"/>
      <c r="BC193" s="4"/>
    </row>
    <row r="194" spans="16:55" x14ac:dyDescent="0.2">
      <c r="P194"/>
      <c r="AG194" s="4"/>
      <c r="AH194" s="4"/>
      <c r="AI194" s="14"/>
      <c r="BC194" s="4"/>
    </row>
    <row r="195" spans="16:55" x14ac:dyDescent="0.2">
      <c r="P195"/>
      <c r="AG195" s="4"/>
      <c r="AH195" s="4"/>
      <c r="AI195" s="14"/>
      <c r="BC195" s="4"/>
    </row>
    <row r="196" spans="16:55" x14ac:dyDescent="0.2">
      <c r="P196"/>
      <c r="AG196" s="4"/>
      <c r="AH196" s="4"/>
      <c r="AI196" s="14"/>
      <c r="BC196" s="4"/>
    </row>
    <row r="197" spans="16:55" x14ac:dyDescent="0.2">
      <c r="P197"/>
      <c r="AG197" s="4"/>
      <c r="AH197" s="4"/>
      <c r="AI197" s="14"/>
      <c r="BC197" s="4"/>
    </row>
    <row r="198" spans="16:55" x14ac:dyDescent="0.2">
      <c r="P198"/>
      <c r="AG198" s="4"/>
      <c r="AH198" s="4"/>
      <c r="AI198" s="14"/>
      <c r="BC198" s="4"/>
    </row>
    <row r="199" spans="16:55" x14ac:dyDescent="0.2">
      <c r="P199"/>
      <c r="AG199" s="4"/>
      <c r="AH199" s="4"/>
      <c r="AI199" s="14"/>
      <c r="BC199" s="4"/>
    </row>
    <row r="200" spans="16:55" x14ac:dyDescent="0.2">
      <c r="P200"/>
      <c r="X200" s="6" t="s">
        <v>756</v>
      </c>
      <c r="Z200" t="s">
        <v>756</v>
      </c>
      <c r="AB200" t="s">
        <v>756</v>
      </c>
      <c r="AG200" s="4"/>
      <c r="AH200" s="4"/>
      <c r="AI200" s="14"/>
      <c r="BC200" s="4"/>
    </row>
    <row r="201" spans="16:55" x14ac:dyDescent="0.2">
      <c r="P201"/>
      <c r="AG201" s="4"/>
      <c r="AH201" s="4"/>
      <c r="AI201" s="14"/>
      <c r="BC201" s="4"/>
    </row>
    <row r="202" spans="16:55" x14ac:dyDescent="0.2">
      <c r="P202"/>
      <c r="AG202" s="4"/>
      <c r="AH202" s="4"/>
      <c r="AI202" s="14"/>
      <c r="BC202" s="4"/>
    </row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C6BD61-2492-1B48-8640-EE7F44BD2FBE}">
          <x14:formula1>
            <xm:f>Lists!$BI:$BI</xm:f>
          </x14:formula1>
          <xm:sqref>G2:G201</xm:sqref>
        </x14:dataValidation>
        <x14:dataValidation type="list" allowBlank="1" showInputMessage="1" showErrorMessage="1" xr:uid="{F96B7B0B-A1E0-0441-9959-A79C46FEC7D1}">
          <x14:formula1>
            <xm:f>Lists!$BJ:$BJ</xm:f>
          </x14:formula1>
          <xm:sqref>H2:H201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59</vt:i4>
      </vt:variant>
    </vt:vector>
  </HeadingPairs>
  <TitlesOfParts>
    <vt:vector size="66" baseType="lpstr">
      <vt:lpstr>examples</vt:lpstr>
      <vt:lpstr>Sheet1</vt:lpstr>
      <vt:lpstr>Rules</vt:lpstr>
      <vt:lpstr>Lists</vt:lpstr>
      <vt:lpstr>events</vt:lpstr>
      <vt:lpstr>game_rosters</vt:lpstr>
      <vt:lpstr>shifts</vt:lpstr>
      <vt:lpstr>DEfensive</vt:lpstr>
      <vt:lpstr>EventType</vt:lpstr>
      <vt:lpstr>Faceoff</vt:lpstr>
      <vt:lpstr>Goal</vt:lpstr>
      <vt:lpstr>Goal_PenaltyShot</vt:lpstr>
      <vt:lpstr>Goal_Scored</vt:lpstr>
      <vt:lpstr>Goal_Shootout</vt:lpstr>
      <vt:lpstr>LoosePuck</vt:lpstr>
      <vt:lpstr>Offensive</vt:lpstr>
      <vt:lpstr>Pass</vt:lpstr>
      <vt:lpstr>Pass_Completed</vt:lpstr>
      <vt:lpstr>Pass_Deflected</vt:lpstr>
      <vt:lpstr>Pass_Intercepted</vt:lpstr>
      <vt:lpstr>Pass_Missed</vt:lpstr>
      <vt:lpstr>Penalty</vt:lpstr>
      <vt:lpstr>Penalty_Major</vt:lpstr>
      <vt:lpstr>Penalty_Minor</vt:lpstr>
      <vt:lpstr>Penalty_Offsetting</vt:lpstr>
      <vt:lpstr>PenaltyShot_Missed</vt:lpstr>
      <vt:lpstr>PenaltyShot_OnNet</vt:lpstr>
      <vt:lpstr>PenaltyShot_Saved</vt:lpstr>
      <vt:lpstr>PenaltyShot_Shootout</vt:lpstr>
      <vt:lpstr>Play</vt:lpstr>
      <vt:lpstr>Play_Defensive</vt:lpstr>
      <vt:lpstr>Play_Offensive</vt:lpstr>
      <vt:lpstr>Possession</vt:lpstr>
      <vt:lpstr>Rebound</vt:lpstr>
      <vt:lpstr>Save</vt:lpstr>
      <vt:lpstr>Save_Freeze</vt:lpstr>
      <vt:lpstr>Save_Played</vt:lpstr>
      <vt:lpstr>Save_Rebound</vt:lpstr>
      <vt:lpstr>Shootout_Missed</vt:lpstr>
      <vt:lpstr>Shootout_OnNet</vt:lpstr>
      <vt:lpstr>Shootout_Saved</vt:lpstr>
      <vt:lpstr>Shot</vt:lpstr>
      <vt:lpstr>Shot_Blocked</vt:lpstr>
      <vt:lpstr>Shot_BlockedSameTeam</vt:lpstr>
      <vt:lpstr>Shot_Deflected</vt:lpstr>
      <vt:lpstr>Shot_DeflectedGoal</vt:lpstr>
      <vt:lpstr>Shot_DeflectedOnNetSaved</vt:lpstr>
      <vt:lpstr>Shot_Missed</vt:lpstr>
      <vt:lpstr>Shot_MissedPost</vt:lpstr>
      <vt:lpstr>Shot_OnNetGoal</vt:lpstr>
      <vt:lpstr>Shot_OnNetSaved</vt:lpstr>
      <vt:lpstr>Shot_TippedGoal</vt:lpstr>
      <vt:lpstr>Shot_TippedOnNetSaved</vt:lpstr>
      <vt:lpstr>Stoppage</vt:lpstr>
      <vt:lpstr>Stoppage_Other</vt:lpstr>
      <vt:lpstr>Stoppage_Period</vt:lpstr>
      <vt:lpstr>Stoppage_Play</vt:lpstr>
      <vt:lpstr>Turnover</vt:lpstr>
      <vt:lpstr>Turnover_Giveaway</vt:lpstr>
      <vt:lpstr>Turnover_Takeaway</vt:lpstr>
      <vt:lpstr>Zone_Entry</vt:lpstr>
      <vt:lpstr>Zone_Entry_Exit</vt:lpstr>
      <vt:lpstr>Zone_EntryFailed</vt:lpstr>
      <vt:lpstr>Zone_Exit</vt:lpstr>
      <vt:lpstr>Zone_ExitFailed</vt:lpstr>
      <vt:lpstr>Zone_Keepin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Pinnell</dc:creator>
  <cp:lastModifiedBy>Ronnie Pinnell</cp:lastModifiedBy>
  <dcterms:created xsi:type="dcterms:W3CDTF">2025-08-29T17:51:06Z</dcterms:created>
  <dcterms:modified xsi:type="dcterms:W3CDTF">2025-12-23T05:23:13Z</dcterms:modified>
</cp:coreProperties>
</file>